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665" yWindow="165" windowWidth="20730" windowHeight="11640" tabRatio="776" firstSheet="16" activeTab="24"/>
  </bookViews>
  <sheets>
    <sheet name="AER only" sheetId="7953" state="hidden" r:id="rId1"/>
    <sheet name="Business &amp; other details" sheetId="7954" state="hidden" r:id="rId2"/>
    <sheet name="Table│RAB" sheetId="7965" r:id="rId3"/>
    <sheet name="Table│TAB" sheetId="7968" r:id="rId4"/>
    <sheet name="Table│Inf Dif" sheetId="7966" r:id="rId5"/>
    <sheet name="Table│Depn" sheetId="7969" r:id="rId6"/>
    <sheet name="Summary of RAB end 2017" sheetId="7958" r:id="rId7"/>
    <sheet name="RAB Addit'l - Diff with index " sheetId="7959" r:id="rId8"/>
    <sheet name="Half YR WACC - Calc" sheetId="7960" r:id="rId9"/>
    <sheet name="F'castCapex-RegDep-Actual Infla" sheetId="7967" r:id="rId10"/>
    <sheet name="Regulatory-Remaining life calc" sheetId="7963" r:id="rId11"/>
    <sheet name="Tax-Remaining life calc" sheetId="7964" r:id="rId12"/>
    <sheet name="Notes " sheetId="7956" r:id="rId13"/>
    <sheet name="Intro" sheetId="7943" r:id="rId14"/>
    <sheet name="DMS input" sheetId="7951" r:id="rId15"/>
    <sheet name="RFM input" sheetId="1" r:id="rId16"/>
    <sheet name="Forecast Reg Depreciation" sheetId="7955" r:id="rId17"/>
    <sheet name="Adjustment for previous period" sheetId="7942" r:id="rId18"/>
    <sheet name="RAB roll forward" sheetId="18" r:id="rId19"/>
    <sheet name="Total RAB roll forward" sheetId="7941" r:id="rId20"/>
    <sheet name="Forecast Tax Depreciation" sheetId="7957" r:id="rId21"/>
    <sheet name="TAB roll forward" sheetId="7944" r:id="rId22"/>
    <sheet name="RAB remaining lives" sheetId="7949" r:id="rId23"/>
    <sheet name="TAB remaining lives" sheetId="7950" r:id="rId24"/>
    <sheet name="PTRM input summary" sheetId="7946" r:id="rId25"/>
  </sheets>
  <externalReferences>
    <externalReference r:id="rId26"/>
  </externalReferences>
  <definedNames>
    <definedName name="_xlnm._FilterDatabase" localSheetId="0" hidden="1">'AER only'!#REF!</definedName>
    <definedName name="_xlnm._FilterDatabase" localSheetId="1" hidden="1">'[1]AER only'!$G$1:$G$71</definedName>
    <definedName name="_xlnm._FilterDatabase" localSheetId="15" hidden="1">'RFM input'!$E$5:$AA$57</definedName>
    <definedName name="_Ref467768014" localSheetId="2">Table│RAB!$B$2</definedName>
    <definedName name="_Ref467768014" localSheetId="3">Table│TAB!$B$3</definedName>
    <definedName name="_Ref469563140" localSheetId="4">'Table│Inf Dif'!$B$2</definedName>
    <definedName name="A10remlife">'RFM input'!$K$16</definedName>
    <definedName name="A10stdlife">'RFM input'!$L$16</definedName>
    <definedName name="A10taxremlife">'RFM input'!$X$16</definedName>
    <definedName name="A10taxstdlife">'RFM input'!$Y$16</definedName>
    <definedName name="A10taxvalue">'TAB roll forward'!$H$17</definedName>
    <definedName name="A10value">'RAB roll forward'!$H$1199</definedName>
    <definedName name="A11remlife">'RFM input'!$K$17</definedName>
    <definedName name="A11stdlife">'RFM input'!$L$17</definedName>
    <definedName name="A11taxremlife">'RFM input'!$X$17</definedName>
    <definedName name="A11taxstdlife">'RFM input'!$Y$17</definedName>
    <definedName name="A11taxvalue">'TAB roll forward'!$H$18</definedName>
    <definedName name="A11value">'RAB roll forward'!$H$1200</definedName>
    <definedName name="A12remlife">'RFM input'!$K$18</definedName>
    <definedName name="A12stdlife">'RFM input'!$L$18</definedName>
    <definedName name="A12taxremlife">'RFM input'!$X$18</definedName>
    <definedName name="A12taxstdlife">'RFM input'!$Y$18</definedName>
    <definedName name="A12taxvalue">'TAB roll forward'!$H$19</definedName>
    <definedName name="A12value">'RAB roll forward'!$H$1201</definedName>
    <definedName name="A13remlife">'RFM input'!$K$19</definedName>
    <definedName name="A13stdlife">'RFM input'!$L$19</definedName>
    <definedName name="A13taxremlife">'RFM input'!$X$19</definedName>
    <definedName name="A13taxstdlife">'RFM input'!$Y$19</definedName>
    <definedName name="A13taxvalue">'TAB roll forward'!$H$20</definedName>
    <definedName name="A13value">'RAB roll forward'!$H$1202</definedName>
    <definedName name="A14remlife">'RFM input'!$K$20</definedName>
    <definedName name="A14stdlife">'RFM input'!$L$20</definedName>
    <definedName name="A14taxremlife">'RFM input'!$X$20</definedName>
    <definedName name="A14taxstdlife">'RFM input'!$Y$20</definedName>
    <definedName name="A14taxvalue">'TAB roll forward'!$H$21</definedName>
    <definedName name="A14value">'RAB roll forward'!$H$1203</definedName>
    <definedName name="A15remlife">'RFM input'!$K$21</definedName>
    <definedName name="A15stdlife">'RFM input'!$L$21</definedName>
    <definedName name="A15taxremlife">'RFM input'!$X$21</definedName>
    <definedName name="A15taxstdlife">'RFM input'!$Y$21</definedName>
    <definedName name="A15taxvalue">'TAB roll forward'!$H$22</definedName>
    <definedName name="A15value">'RAB roll forward'!$H$1204</definedName>
    <definedName name="A16remlife">'RFM input'!$K$22</definedName>
    <definedName name="A16stdlife">'RFM input'!$L$22</definedName>
    <definedName name="A16taxremlife">'RFM input'!$X$22</definedName>
    <definedName name="A16taxstdlife">'RFM input'!$Y$22</definedName>
    <definedName name="A16taxvalue">'TAB roll forward'!$H$23</definedName>
    <definedName name="A16value">'RAB roll forward'!$H$1205</definedName>
    <definedName name="A17remlife">'RFM input'!$K$23</definedName>
    <definedName name="A17stdlife">'RFM input'!$L$23</definedName>
    <definedName name="A17taxremlife">'RFM input'!$X$23</definedName>
    <definedName name="A17taxstdlife">'RFM input'!$Y$23</definedName>
    <definedName name="A17taxvalue">'TAB roll forward'!$H$24</definedName>
    <definedName name="A17value">'RAB roll forward'!$H$1206</definedName>
    <definedName name="A18remlife">'RFM input'!$K$24</definedName>
    <definedName name="A18stdlife">'RFM input'!$L$24</definedName>
    <definedName name="A18taxremlife">'RFM input'!$X$24</definedName>
    <definedName name="A18taxstdlife">'RFM input'!$Y$24</definedName>
    <definedName name="A18taxvalue">'TAB roll forward'!$H$25</definedName>
    <definedName name="A18value">'RAB roll forward'!$H$1207</definedName>
    <definedName name="A19remlife">'RFM input'!$K$25</definedName>
    <definedName name="A19stdlife">'RFM input'!$L$25</definedName>
    <definedName name="A19taxremlife">'RFM input'!$X$25</definedName>
    <definedName name="A19taxstdlife">'RFM input'!$Y$25</definedName>
    <definedName name="A19taxvalue">'TAB roll forward'!$H$26</definedName>
    <definedName name="A19value">'RAB roll forward'!$H$1208</definedName>
    <definedName name="A1remlife">'RFM input'!$K$7</definedName>
    <definedName name="A1stdlife">'RFM input'!$L$7</definedName>
    <definedName name="A1taxremlife">'RFM input'!$X$7</definedName>
    <definedName name="A1taxstdlife">'RFM input'!$Y$7</definedName>
    <definedName name="A1taxvalue">'TAB roll forward'!$H$8</definedName>
    <definedName name="A1value">'RAB roll forward'!$H$1190</definedName>
    <definedName name="A20remlife">'RFM input'!$K$26</definedName>
    <definedName name="A20stdlife">'RFM input'!$L$26</definedName>
    <definedName name="A20taxremlife">'RFM input'!$X$26</definedName>
    <definedName name="A20taxstdlife">'RFM input'!$Y$26</definedName>
    <definedName name="A20taxvalue">'TAB roll forward'!$H$27</definedName>
    <definedName name="A20value">'RAB roll forward'!$H$1209</definedName>
    <definedName name="A21remlife">'RFM input'!$K$27</definedName>
    <definedName name="A21stdlife">'RFM input'!$L$27</definedName>
    <definedName name="A21taxremlife">'RFM input'!$X$27</definedName>
    <definedName name="A21taxstdlife">'RFM input'!$Y$27</definedName>
    <definedName name="A21taxvalue">'TAB roll forward'!$H$28</definedName>
    <definedName name="A21value">'RAB roll forward'!$H$1210</definedName>
    <definedName name="A22remlife">'RFM input'!$K$28</definedName>
    <definedName name="A22stdlife">'RFM input'!$L$28</definedName>
    <definedName name="A22taxremlife">'RFM input'!$X$28</definedName>
    <definedName name="A22taxstdlife">'RFM input'!$Y$28</definedName>
    <definedName name="A22taxvalue">'TAB roll forward'!$H$29</definedName>
    <definedName name="A22value">'RAB roll forward'!$H$1211</definedName>
    <definedName name="A23remlife">'RFM input'!$K$29</definedName>
    <definedName name="A23stdlife">'RFM input'!$L$29</definedName>
    <definedName name="A23taxremlife">'RFM input'!$X$29</definedName>
    <definedName name="A23taxstdlife">'RFM input'!$Y$29</definedName>
    <definedName name="A23taxvalue">'TAB roll forward'!$H$30</definedName>
    <definedName name="A23value">'RAB roll forward'!$H$1212</definedName>
    <definedName name="A24remlife">'RFM input'!$K$30</definedName>
    <definedName name="A24stdlife">'RFM input'!$L$30</definedName>
    <definedName name="A24taxremlife">'RFM input'!$X$30</definedName>
    <definedName name="A24taxstdlife">'RFM input'!$Y$30</definedName>
    <definedName name="A24taxvalue">'TAB roll forward'!$H$31</definedName>
    <definedName name="A24value">'RAB roll forward'!$H$1213</definedName>
    <definedName name="A25remlife">'RFM input'!$K$31</definedName>
    <definedName name="A25stdlife">'RFM input'!$L$31</definedName>
    <definedName name="A25taxremlife">'RFM input'!$X$31</definedName>
    <definedName name="A25taxstdlife">'RFM input'!$Y$31</definedName>
    <definedName name="A25taxvalue">'TAB roll forward'!$H$32</definedName>
    <definedName name="A25value">'RAB roll forward'!$H$1214</definedName>
    <definedName name="A26remlife">'RFM input'!$K$32</definedName>
    <definedName name="A26stdlife">'RFM input'!$L$32</definedName>
    <definedName name="A26taxremlife">'RFM input'!$X$32</definedName>
    <definedName name="A26taxstdlife">'RFM input'!$Y$32</definedName>
    <definedName name="A26taxvalue">'TAB roll forward'!$H$33</definedName>
    <definedName name="A26value">'RAB roll forward'!$H$1215</definedName>
    <definedName name="A27remlife">'RFM input'!$K$33</definedName>
    <definedName name="A27stdlife">'RFM input'!$L$33</definedName>
    <definedName name="A27taxremlife">'RFM input'!$X$33</definedName>
    <definedName name="A27taxstdlife">'RFM input'!$Y$33</definedName>
    <definedName name="A27taxvalue">'TAB roll forward'!$H$34</definedName>
    <definedName name="A27value">'RAB roll forward'!$H$1216</definedName>
    <definedName name="A28remlife">'RFM input'!$K$34</definedName>
    <definedName name="A28stdlife">'RFM input'!$L$34</definedName>
    <definedName name="A28taxremlife">'RFM input'!$X$34</definedName>
    <definedName name="A28taxstdlife">'RFM input'!$Y$34</definedName>
    <definedName name="A28taxvalue">'TAB roll forward'!$H$35</definedName>
    <definedName name="A28value">'RAB roll forward'!$H$1217</definedName>
    <definedName name="A29remlife">'RFM input'!$K$35</definedName>
    <definedName name="A29stdlife">'RFM input'!$L$35</definedName>
    <definedName name="A29taxremlife">'RFM input'!$X$35</definedName>
    <definedName name="A29taxstdlife">'RFM input'!$Y$35</definedName>
    <definedName name="A29taxvalue">'TAB roll forward'!$H$36</definedName>
    <definedName name="A29value">'RAB roll forward'!$H$1218</definedName>
    <definedName name="A2remlife">'RFM input'!$K$8</definedName>
    <definedName name="A2stdlife">'RFM input'!$L$8</definedName>
    <definedName name="A2taxremlife">'RFM input'!$X$8</definedName>
    <definedName name="A2taxstdlife">'RFM input'!$Y$8</definedName>
    <definedName name="A2taxvalue">'TAB roll forward'!$H$9</definedName>
    <definedName name="A2value">'RAB roll forward'!$H$1191</definedName>
    <definedName name="A30remlife">'RFM input'!$K$36</definedName>
    <definedName name="A30stdlife">'RFM input'!$L$36</definedName>
    <definedName name="A30taxremlife">'RFM input'!$X$36</definedName>
    <definedName name="A30taxstdlife">'RFM input'!$Y$36</definedName>
    <definedName name="A30taxvalue">'TAB roll forward'!$H$37</definedName>
    <definedName name="A30value">'RAB roll forward'!$H$1219</definedName>
    <definedName name="A31remlife">'RFM input'!$K$37</definedName>
    <definedName name="A31stdlife">'RFM input'!$L$37</definedName>
    <definedName name="A31taxremlife">'RFM input'!$X$37</definedName>
    <definedName name="A31taxstdlife">'RFM input'!$Y$37</definedName>
    <definedName name="A31taxvalue">'TAB roll forward'!$H$38</definedName>
    <definedName name="A31value">'RAB roll forward'!$H$1220</definedName>
    <definedName name="A32remlife">'RFM input'!$K$38</definedName>
    <definedName name="A32stdlife">'RFM input'!$L$38</definedName>
    <definedName name="A32taxremlife">'RFM input'!$X$38</definedName>
    <definedName name="A32taxstdlife">'RFM input'!$Y$38</definedName>
    <definedName name="A32taxvalue">'TAB roll forward'!$H$39</definedName>
    <definedName name="A32value">'RAB roll forward'!$H$1221</definedName>
    <definedName name="A33remlife">'RFM input'!$K$39</definedName>
    <definedName name="A33stdlife">'RFM input'!$L$39</definedName>
    <definedName name="A33taxremlife">'RFM input'!$X$39</definedName>
    <definedName name="A33taxstdlife">'RFM input'!$Y$39</definedName>
    <definedName name="A33taxvalue">'TAB roll forward'!$H$40</definedName>
    <definedName name="A33value">'RAB roll forward'!$H$1222</definedName>
    <definedName name="A34remlife">'RFM input'!$K$40</definedName>
    <definedName name="A34stdlife">'RFM input'!$L$40</definedName>
    <definedName name="A34taxremlife">'RFM input'!$X$40</definedName>
    <definedName name="A34taxstdlife">'RFM input'!$Y$40</definedName>
    <definedName name="A34taxvalue">'TAB roll forward'!$H$41</definedName>
    <definedName name="A34value">'RAB roll forward'!$H$1223</definedName>
    <definedName name="A35remlife">'RFM input'!$K$41</definedName>
    <definedName name="A35stdlife">'RFM input'!$L$41</definedName>
    <definedName name="A35taxremlife">'RFM input'!$X$41</definedName>
    <definedName name="A35taxstdlife">'RFM input'!$Y$41</definedName>
    <definedName name="A35taxvalue">'TAB roll forward'!$H$42</definedName>
    <definedName name="A35value">'RAB roll forward'!$H$1224</definedName>
    <definedName name="A36remlife">'RFM input'!$K$42</definedName>
    <definedName name="A36stdlife">'RFM input'!$L$42</definedName>
    <definedName name="A36taxremlife">'RFM input'!$X$42</definedName>
    <definedName name="A36taxstdlife">'RFM input'!$Y$42</definedName>
    <definedName name="A36taxvalue">'TAB roll forward'!$H$43</definedName>
    <definedName name="A36value">'RAB roll forward'!$H$1225</definedName>
    <definedName name="A37remlife">'RFM input'!$K$43</definedName>
    <definedName name="A37stdlife">'RFM input'!$L$43</definedName>
    <definedName name="A37taxremlife">'RFM input'!$X$43</definedName>
    <definedName name="A37taxstdlife">'RFM input'!$Y$43</definedName>
    <definedName name="A37taxvalue">'TAB roll forward'!$H$44</definedName>
    <definedName name="A37value">'RAB roll forward'!$H$1226</definedName>
    <definedName name="A38remlife">'RFM input'!$K$44</definedName>
    <definedName name="A38stdlife">'RFM input'!$L$44</definedName>
    <definedName name="A38taxremlife">'RFM input'!$X$44</definedName>
    <definedName name="A38taxstdlife">'RFM input'!$Y$44</definedName>
    <definedName name="A38taxvalue">'TAB roll forward'!$H$45</definedName>
    <definedName name="A38value">'RAB roll forward'!$H$1227</definedName>
    <definedName name="A39remlife">'RFM input'!$K$45</definedName>
    <definedName name="A39stdlife">'RFM input'!$L$45</definedName>
    <definedName name="A39taxremlife">'RFM input'!$X$45</definedName>
    <definedName name="A39taxstdlife">'RFM input'!$Y$45</definedName>
    <definedName name="A39taxvalue">'TAB roll forward'!$H$46</definedName>
    <definedName name="A39value">'RAB roll forward'!$H$1228</definedName>
    <definedName name="A3remlife">'RFM input'!$K$9</definedName>
    <definedName name="A3stdlife">'RFM input'!$L$9</definedName>
    <definedName name="A3taxremlife">'RFM input'!$X$9</definedName>
    <definedName name="A3taxstdlife">'RFM input'!$Y$9</definedName>
    <definedName name="A3taxvalue">'TAB roll forward'!$H$10</definedName>
    <definedName name="A3value">'RAB roll forward'!$H$1192</definedName>
    <definedName name="A40remlife">'RFM input'!$K$46</definedName>
    <definedName name="A40stdlife">'RFM input'!$L$46</definedName>
    <definedName name="A40taxremlife">'RFM input'!$X$46</definedName>
    <definedName name="A40taxstdlife">'RFM input'!$Y$46</definedName>
    <definedName name="A40taxvalue">'TAB roll forward'!$H$47</definedName>
    <definedName name="A40value">'RAB roll forward'!$H$1229</definedName>
    <definedName name="A41remlife">'RFM input'!$K$47</definedName>
    <definedName name="A41stdlife">'RFM input'!$L$47</definedName>
    <definedName name="A41taxremlife">'RFM input'!$X$47</definedName>
    <definedName name="A41taxstdlife">'RFM input'!$Y$47</definedName>
    <definedName name="A41taxvalue">'TAB roll forward'!$H$48</definedName>
    <definedName name="A41value">'RAB roll forward'!$H$1230</definedName>
    <definedName name="A42remlife">'RFM input'!$K$48</definedName>
    <definedName name="A42stdlife">'RFM input'!$L$48</definedName>
    <definedName name="A42taxremlife">'RFM input'!$X$48</definedName>
    <definedName name="A42taxstdlife">'RFM input'!$Y$48</definedName>
    <definedName name="A42taxvalue">'TAB roll forward'!$H$49</definedName>
    <definedName name="A42value">'RAB roll forward'!$H$1231</definedName>
    <definedName name="A43remlife">'RFM input'!$K$49</definedName>
    <definedName name="A43stdlife">'RFM input'!$L$49</definedName>
    <definedName name="A43taxremlife">'RFM input'!$X$49</definedName>
    <definedName name="A43taxstdlife">'RFM input'!$Y$49</definedName>
    <definedName name="A43taxvalue">'TAB roll forward'!$H$50</definedName>
    <definedName name="A43value">'RAB roll forward'!$H$1232</definedName>
    <definedName name="A44remlife">'RFM input'!$K$50</definedName>
    <definedName name="A44stdlife">'RFM input'!$L$50</definedName>
    <definedName name="A44taxremlife">'RFM input'!$X$50</definedName>
    <definedName name="A44taxstdlife">'RFM input'!$Y$50</definedName>
    <definedName name="A44taxvalue">'TAB roll forward'!$H$51</definedName>
    <definedName name="A44value">'RAB roll forward'!$H$1233</definedName>
    <definedName name="A45remlife">'RFM input'!$K$51</definedName>
    <definedName name="A45stdlife">'RFM input'!$L$51</definedName>
    <definedName name="A45taxremlife">'RFM input'!$X$51</definedName>
    <definedName name="A45taxstdlife">'RFM input'!$Y$51</definedName>
    <definedName name="A45taxvalue">'TAB roll forward'!$H$52</definedName>
    <definedName name="A45value">'RAB roll forward'!$H$1234</definedName>
    <definedName name="A46remlife">'RFM input'!$K$52</definedName>
    <definedName name="A46stdlife">'RFM input'!$L$52</definedName>
    <definedName name="A46taxremlife">'RFM input'!$X$52</definedName>
    <definedName name="A46taxstdlife">'RFM input'!$Y$52</definedName>
    <definedName name="A46taxvalue">'TAB roll forward'!$H$53</definedName>
    <definedName name="A46value">'RAB roll forward'!$H$1235</definedName>
    <definedName name="A47remlife">'RFM input'!$K$53</definedName>
    <definedName name="A47stdlife">'RFM input'!$L$53</definedName>
    <definedName name="A47taxremlife">'RFM input'!$X$53</definedName>
    <definedName name="A47taxstdlife">'RFM input'!$Y$53</definedName>
    <definedName name="A47taxvalue">'TAB roll forward'!$H$54</definedName>
    <definedName name="A47value">'RAB roll forward'!$H$1236</definedName>
    <definedName name="A48remlife">'RFM input'!$K$54</definedName>
    <definedName name="A48stdlife">'RFM input'!$L$54</definedName>
    <definedName name="A48taxremlife">'RFM input'!$X$54</definedName>
    <definedName name="A48taxstdlife">'RFM input'!$Y$54</definedName>
    <definedName name="A48taxvalue">'TAB roll forward'!$H$55</definedName>
    <definedName name="A48value">'RAB roll forward'!$H$1237</definedName>
    <definedName name="A49remlife">'RFM input'!$K$55</definedName>
    <definedName name="A49stdlife">'RFM input'!$L$55</definedName>
    <definedName name="A49taxremlife">'RFM input'!$X$55</definedName>
    <definedName name="A49taxstdlife">'RFM input'!$Y$55</definedName>
    <definedName name="A49taxvalue">'TAB roll forward'!$H$56</definedName>
    <definedName name="A49value">'RAB roll forward'!$H$1238</definedName>
    <definedName name="A4remlife">'RFM input'!$K$10</definedName>
    <definedName name="A4stdlife">'RFM input'!$L$10</definedName>
    <definedName name="A4taxremlife">'RFM input'!$X$10</definedName>
    <definedName name="A4taxstdlife">'RFM input'!$Y$10</definedName>
    <definedName name="A4taxvalue">'TAB roll forward'!$H$11</definedName>
    <definedName name="A4value">'RAB roll forward'!$H$1193</definedName>
    <definedName name="A50remlife">'RFM input'!$K$56</definedName>
    <definedName name="A50stdlife">'RFM input'!$L$56</definedName>
    <definedName name="A50taxremlife">'RFM input'!$X$56</definedName>
    <definedName name="A50taxstdlife">'RFM input'!$Y$56</definedName>
    <definedName name="A50taxvalue">'TAB roll forward'!$H$57</definedName>
    <definedName name="A50value">'RAB roll forward'!$H$1239</definedName>
    <definedName name="A5remlife">'RFM input'!$K$11</definedName>
    <definedName name="A5stdlife">'RFM input'!$L$11</definedName>
    <definedName name="A5taxremlife">'RFM input'!$X$11</definedName>
    <definedName name="A5taxstdlife">'RFM input'!$Y$11</definedName>
    <definedName name="A5taxvalue">'TAB roll forward'!$H$12</definedName>
    <definedName name="A5value">'RAB roll forward'!$H$1194</definedName>
    <definedName name="A6remlife">'RFM input'!$K$12</definedName>
    <definedName name="A6stdlife">'RFM input'!$L$12</definedName>
    <definedName name="A6taxremlife">'RFM input'!$X$12</definedName>
    <definedName name="A6taxstdlife">'RFM input'!$Y$12</definedName>
    <definedName name="A6taxvalue">'TAB roll forward'!$H$13</definedName>
    <definedName name="A6value">'RAB roll forward'!$H$1195</definedName>
    <definedName name="A7remlife">'RFM input'!$K$13</definedName>
    <definedName name="A7stdlife">'RFM input'!$L$13</definedName>
    <definedName name="A7taxremlife">'RFM input'!$X$13</definedName>
    <definedName name="A7taxstdlife">'RFM input'!$Y$13</definedName>
    <definedName name="A7taxvalue">'TAB roll forward'!$H$14</definedName>
    <definedName name="A7value">'RAB roll forward'!$H$1196</definedName>
    <definedName name="A8remlife">'RFM input'!$K$14</definedName>
    <definedName name="A8stdlife">'RFM input'!$L$14</definedName>
    <definedName name="A8taxremlife">'RFM input'!$X$14</definedName>
    <definedName name="A8taxstdlife">'RFM input'!$Y$14</definedName>
    <definedName name="A8taxvalue">'TAB roll forward'!$H$15</definedName>
    <definedName name="A8value">'RAB roll forward'!$H$1197</definedName>
    <definedName name="A9remlife">'RFM input'!$K$15</definedName>
    <definedName name="A9stdlife">'RFM input'!$L$15</definedName>
    <definedName name="A9taxremlife">'RFM input'!$X$15</definedName>
    <definedName name="A9taxstdlife">'RFM input'!$Y$15</definedName>
    <definedName name="A9taxvalue">'TAB roll forward'!$H$16</definedName>
    <definedName name="A9value">'RAB roll forward'!$H$1198</definedName>
    <definedName name="anscount" hidden="1">1</definedName>
    <definedName name="Asset1">'RFM input'!$F$7</definedName>
    <definedName name="Asset10">'RFM input'!$F$16</definedName>
    <definedName name="Asset11">'RFM input'!$F$17</definedName>
    <definedName name="Asset12">'RFM input'!$F$18</definedName>
    <definedName name="Asset13">'RFM input'!$F$19</definedName>
    <definedName name="Asset14">'RFM input'!$F$20</definedName>
    <definedName name="Asset15">'RFM input'!$F$21</definedName>
    <definedName name="Asset16">'RFM input'!$F$22</definedName>
    <definedName name="Asset17">'RFM input'!$F$23</definedName>
    <definedName name="Asset18">'RFM input'!$F$24</definedName>
    <definedName name="Asset19">'RFM input'!$F$25</definedName>
    <definedName name="Asset2">'RFM input'!$F$8</definedName>
    <definedName name="Asset20">'RFM input'!$F$26</definedName>
    <definedName name="Asset21">'RFM input'!$F$27</definedName>
    <definedName name="Asset22">'RFM input'!$F$28</definedName>
    <definedName name="Asset23">'RFM input'!$F$29</definedName>
    <definedName name="Asset24">'RFM input'!$F$30</definedName>
    <definedName name="Asset25">'RFM input'!$F$31</definedName>
    <definedName name="Asset26">'RFM input'!$F$32</definedName>
    <definedName name="Asset27">'RFM input'!$F$33</definedName>
    <definedName name="Asset28">'RFM input'!$F$34</definedName>
    <definedName name="Asset29">'RFM input'!$F$35</definedName>
    <definedName name="Asset3">'RFM input'!$F$9</definedName>
    <definedName name="Asset30">'RFM input'!$F$36</definedName>
    <definedName name="Asset31">'RFM input'!$F$37</definedName>
    <definedName name="Asset32">'RFM input'!$F$38</definedName>
    <definedName name="Asset33">'RFM input'!$F$39</definedName>
    <definedName name="Asset34">'RFM input'!$F$40</definedName>
    <definedName name="Asset35">'RFM input'!$F$41</definedName>
    <definedName name="Asset36">'RFM input'!$F$42</definedName>
    <definedName name="Asset37">'RFM input'!$F$43</definedName>
    <definedName name="Asset38">'RFM input'!$F$44</definedName>
    <definedName name="Asset39">'RFM input'!$F$45</definedName>
    <definedName name="Asset4">'RFM input'!$F$10</definedName>
    <definedName name="Asset40">'RFM input'!$F$46</definedName>
    <definedName name="Asset41">'RFM input'!$F$47</definedName>
    <definedName name="Asset42">'RFM input'!$F$48</definedName>
    <definedName name="Asset43">'RFM input'!$F$49</definedName>
    <definedName name="Asset44">'RFM input'!$F$50</definedName>
    <definedName name="Asset45">'RFM input'!$F$51</definedName>
    <definedName name="Asset46">'RFM input'!$F$52</definedName>
    <definedName name="Asset47">'RFM input'!$F$53</definedName>
    <definedName name="Asset48">'RFM input'!$F$54</definedName>
    <definedName name="Asset49">'RFM input'!$F$55</definedName>
    <definedName name="Asset5">'RFM input'!$F$11</definedName>
    <definedName name="Asset50">'RFM input'!$F$56</definedName>
    <definedName name="Asset6">'RFM input'!$F$12</definedName>
    <definedName name="Asset7">'RFM input'!$F$13</definedName>
    <definedName name="Asset8">'RFM input'!$F$14</definedName>
    <definedName name="Asset9">'RFM input'!$F$15</definedName>
    <definedName name="CRCP_span" comment="Generic cover sheet">CONCATENATE(CRCP_y1, " to ",CRCP_y5)</definedName>
    <definedName name="CRCP_y1">'Business &amp; other details'!$C$38</definedName>
    <definedName name="CRCP_y2">'Business &amp; other details'!$D$38</definedName>
    <definedName name="CRCP_y3">'Business &amp; other details'!$E$38</definedName>
    <definedName name="CRCP_y4">'Business &amp; other details'!$F$38</definedName>
    <definedName name="CRCP_y5">'Business &amp; other details'!$G$38</definedName>
    <definedName name="CRCP_y6">'Business &amp; other details'!$H$38</definedName>
    <definedName name="dms_0203_ProjectType">'AER only'!$N$47:$N$54</definedName>
    <definedName name="dms_020303_01_UOM">'AER only'!$R$47:$R$53</definedName>
    <definedName name="dms_020501_01_UOM">'AER only'!$S$47:$S$59</definedName>
    <definedName name="dms_020501_02_UOM">'AER only'!$T$47:$T$55</definedName>
    <definedName name="dms_020501_03_UOM">'AER only'!$U$47:$U$56</definedName>
    <definedName name="dms_020501_04_UOM">'AER only'!$V$47:$V$55</definedName>
    <definedName name="dms_020603_01_UOM">'AER only'!$W$47:$W$51</definedName>
    <definedName name="dms_030601_01_UOM">'AER only'!$Z$47:$Z$50</definedName>
    <definedName name="dms_030601_02_UOM">'AER only'!$AA$47:$AA$50</definedName>
    <definedName name="dms_030701_01_UOM">'AER only'!$AB$47:$AB$49</definedName>
    <definedName name="dms_030702_01_UOM">'AER only'!$AC$47:$AC$60</definedName>
    <definedName name="dms_030703_01_UOM">'AER only'!$AD$47</definedName>
    <definedName name="dms_040102_01_UOM">'AER only'!$X$47:$X$50</definedName>
    <definedName name="dms_040102_04_UOM">'AER only'!$Y$47:$Y$50</definedName>
    <definedName name="dms_663">'Business &amp; other details'!$C$81</definedName>
    <definedName name="dms_663_List">'AER only'!$M$12:$M$41</definedName>
    <definedName name="dms_AAD_AC_VALUES">'RFM input'!$H$277:$L$326</definedName>
    <definedName name="dms_AAD_AI_VALUES">'RFM input'!$H$115:$L$164</definedName>
    <definedName name="dms_ABN">'Business &amp; other details'!$C$15</definedName>
    <definedName name="dms_ABN_List">'AER only'!$D$12:$D$41</definedName>
    <definedName name="dms_ACE_AC_VALUES">'RFM input'!$H$223:$L$272</definedName>
    <definedName name="dms_ACE_AI_VALUES">'RFM input'!$H$61:$L$110</definedName>
    <definedName name="dms_Addr1">'Business &amp; other details'!$E$18</definedName>
    <definedName name="dms_Addr1_List">'AER only'!$R$12:$R$41</definedName>
    <definedName name="dms_Addr2">'Business &amp; other details'!$E$19</definedName>
    <definedName name="dms_Addr2_List">'AER only'!$S$12:$S$41</definedName>
    <definedName name="dms_AmendmentReason">'Business &amp; other details'!$C$52</definedName>
    <definedName name="dms_ANC_VALUES_2">'TAB roll forward'!$H$60:$R$109</definedName>
    <definedName name="dms_ARR">'Business &amp; other details'!$C$71</definedName>
    <definedName name="DMS_Asset1_values">'TAB roll forward'!$H$124:$Q$124</definedName>
    <definedName name="DMS_Asset10_values">'TAB roll forward'!$H$241:$Q$241</definedName>
    <definedName name="DMS_Asset11_values">'TAB roll forward'!$H$254:$Q$254</definedName>
    <definedName name="DMS_Asset12_values">'TAB roll forward'!$H$267:$Q$267</definedName>
    <definedName name="DMS_Asset13_values">'TAB roll forward'!$H$280:$Q$280</definedName>
    <definedName name="DMS_Asset14_values">'TAB roll forward'!$H$293:$Q$293</definedName>
    <definedName name="DMS_Asset15_values">'TAB roll forward'!$H$306:$Q$306</definedName>
    <definedName name="DMS_Asset16_values">'TAB roll forward'!$H$319:$Q$319</definedName>
    <definedName name="DMS_Asset17_values">'TAB roll forward'!$H$332:$Q$332</definedName>
    <definedName name="DMS_Asset18_values">'TAB roll forward'!$H$345:$Q$345</definedName>
    <definedName name="DMS_Asset19_values">'TAB roll forward'!$H$358:$Q$358</definedName>
    <definedName name="DMS_Asset2_values">'TAB roll forward'!$H$137:$Q$137</definedName>
    <definedName name="DMS_Asset20_values">'TAB roll forward'!$H$371:$Q$371</definedName>
    <definedName name="DMS_Asset21_values">'TAB roll forward'!$H$384:$Q$384</definedName>
    <definedName name="DMS_Asset22_values">'TAB roll forward'!$H$397:$Q$397</definedName>
    <definedName name="DMS_Asset23_values">'TAB roll forward'!$H$410:$Q$410</definedName>
    <definedName name="DMS_Asset24_values">'TAB roll forward'!$H$423:$Q$423</definedName>
    <definedName name="DMS_Asset25_values">'TAB roll forward'!$H$436:$Q$436</definedName>
    <definedName name="DMS_Asset26_values">'TAB roll forward'!$H$449:$Q$449</definedName>
    <definedName name="DMS_Asset27_values">'TAB roll forward'!$H$462:$Q$462</definedName>
    <definedName name="DMS_Asset28_values">'TAB roll forward'!$H$475:$Q$475</definedName>
    <definedName name="DMS_Asset29_values">'TAB roll forward'!$H$488:$Q$488</definedName>
    <definedName name="DMS_Asset3_values">'TAB roll forward'!$H$150:$Q$150</definedName>
    <definedName name="DMS_Asset30_values">'TAB roll forward'!$H$501:$Q$501</definedName>
    <definedName name="DMS_Asset31_values">'TAB roll forward'!$H$514:$Q$514</definedName>
    <definedName name="DMS_Asset32_values">'TAB roll forward'!$H$527:$Q$527</definedName>
    <definedName name="DMS_Asset33_values">'TAB roll forward'!$H$540:$Q$540</definedName>
    <definedName name="DMS_Asset34_values">'TAB roll forward'!$H$553:$Q$553</definedName>
    <definedName name="DMS_Asset35_values">'TAB roll forward'!$H$566:$Q$566</definedName>
    <definedName name="DMS_Asset36_values">'TAB roll forward'!$H$579:$Q$579</definedName>
    <definedName name="DMS_Asset37_values">'TAB roll forward'!$H$592:$Q$592</definedName>
    <definedName name="DMS_Asset38_values">'TAB roll forward'!$H$605:$Q$605</definedName>
    <definedName name="DMS_Asset39_values">'TAB roll forward'!$H$618:$Q$618</definedName>
    <definedName name="DMS_Asset4_values">'TAB roll forward'!$H$163:$Q$163</definedName>
    <definedName name="DMS_Asset40_values">'TAB roll forward'!$H$631:$Q$631</definedName>
    <definedName name="DMS_Asset41_values">'TAB roll forward'!$H$644:$Q$644</definedName>
    <definedName name="DMS_Asset42_values">'TAB roll forward'!$H$657:$Q$657</definedName>
    <definedName name="DMS_Asset43_values">'TAB roll forward'!$H$670:$Q$670</definedName>
    <definedName name="DMS_Asset44_values">'TAB roll forward'!$H$683:$Q$683</definedName>
    <definedName name="DMS_Asset45_values">'TAB roll forward'!$H$696:$Q$696</definedName>
    <definedName name="DMS_Asset46_values">'TAB roll forward'!$H$709:$Q$709</definedName>
    <definedName name="DMS_Asset47_values">'TAB roll forward'!$H$722:$Q$722</definedName>
    <definedName name="DMS_Asset48_values">'TAB roll forward'!$H$735:$Q$735</definedName>
    <definedName name="DMS_Asset49_values">'TAB roll forward'!$H$748:$Q$748</definedName>
    <definedName name="DMS_Asset5_values">'TAB roll forward'!$H$176:$Q$176</definedName>
    <definedName name="DMS_Asset50_values">'TAB roll forward'!$H$761:$Q$761</definedName>
    <definedName name="DMS_Asset6_values">'TAB roll forward'!$H$189:$Q$189</definedName>
    <definedName name="DMS_Asset7_values">'TAB roll forward'!$H$202:$Q$202</definedName>
    <definedName name="DMS_Asset8_values">'TAB roll forward'!$H$215:$Q$215</definedName>
    <definedName name="DMS_Asset9_values">'TAB roll forward'!$H$228:$Q$228</definedName>
    <definedName name="DMS_assetlife_desc">'PTRM input summary'!$L$6:$M$6</definedName>
    <definedName name="DMS_assetlife_values">'PTRM input summary'!$L$7:$M$56</definedName>
    <definedName name="dms_ATD_DESC">'TAB roll forward'!$B$111</definedName>
    <definedName name="dms_ATD_VALUES">'TAB roll forward'!$H$111:$R$111</definedName>
    <definedName name="dms_CA">'Business &amp; other details'!$C$70</definedName>
    <definedName name="dms_CBD_flag">'AER only'!$AE$12:$AE$41</definedName>
    <definedName name="dms_CFinalYear_List">'AER only'!$H$65:$H$74</definedName>
    <definedName name="dms_Classification">'Business &amp; other details'!$C$60</definedName>
    <definedName name="dms_ContactEmail">'Business &amp; other details'!$C$31</definedName>
    <definedName name="dms_ContactEmail_List">'AER only'!$AD$12:$AD$41</definedName>
    <definedName name="dms_ContactEmail2">'Business &amp; other details'!$F$31</definedName>
    <definedName name="dms_ContactName1">'Business &amp; other details'!$C$29</definedName>
    <definedName name="dms_ContactName1_List">'AER only'!$AB$12:$AB$41</definedName>
    <definedName name="dms_ContactName2">'Business &amp; other details'!$F$29</definedName>
    <definedName name="dms_ContactPh1">'Business &amp; other details'!$C$30</definedName>
    <definedName name="dms_ContactPh1_List">'AER only'!$AC$12:$AC$41</definedName>
    <definedName name="dms_ContactPh2">'Business &amp; other details'!$F$30</definedName>
    <definedName name="dms_CRAB_DESC">'RFM input'!$F$7:$F$56</definedName>
    <definedName name="dms_CRAB_VALUES_AC_2">'Total RAB roll forward'!$L$1106:$L$1155</definedName>
    <definedName name="dms_CRAB_VALUES_PAI_2">'Total RAB roll forward'!$L$530:$L$579</definedName>
    <definedName name="dms_CRCP_FinalYear_Ref">'Business &amp; other details'!$C$78</definedName>
    <definedName name="dms_CRCP_FinalYear_Result">'Business &amp; other details'!$C$80</definedName>
    <definedName name="dms_CRCP_FirstYear_Result">'Business &amp; other details'!$C$79</definedName>
    <definedName name="dms_CRCP_index">'AER only'!$H$78:$H$87</definedName>
    <definedName name="dms_CRCP_years">'AER only'!$F$78:$F$87</definedName>
    <definedName name="dms_CRCP_yQ">'AER only'!$F$87</definedName>
    <definedName name="dms_CRCP_yR">'AER only'!$F$86</definedName>
    <definedName name="dms_CRCP_yS">'AER only'!$F$85</definedName>
    <definedName name="dms_CRCP_yT">'AER only'!$F$84</definedName>
    <definedName name="dms_CRCP_yU">'AER only'!$F$83</definedName>
    <definedName name="dms_CRCP_yV">'AER only'!$F$82</definedName>
    <definedName name="dms_CRCP_yW">'AER only'!$F$81</definedName>
    <definedName name="dms_CRCP_yX">'AER only'!$F$80</definedName>
    <definedName name="dms_CRCP_yY">'AER only'!$F$79</definedName>
    <definedName name="dms_CRCP_yZ">'AER only'!$F$78</definedName>
    <definedName name="dms_CRCPlength_List">'AER only'!$K$12:$K$41</definedName>
    <definedName name="dms_CRCPlength_Num">'Business &amp; other details'!$C$77</definedName>
    <definedName name="dms_CRCPlength_Num_List">'AER only'!$G$65:$G$74</definedName>
    <definedName name="dms_CRY_ListC">'AER only'!$K$65:$K$79</definedName>
    <definedName name="dms_CRY_ListF">'AER only'!$J$65:$J$79</definedName>
    <definedName name="dms_cy1">'AER only'!$K$65</definedName>
    <definedName name="dms_cy10">'AER only'!$K$74</definedName>
    <definedName name="dms_cy11">'AER only'!$K$75</definedName>
    <definedName name="dms_cy12">'AER only'!$K$76</definedName>
    <definedName name="dms_cy13">'AER only'!$K$77</definedName>
    <definedName name="dms_cy14">'AER only'!$K$78</definedName>
    <definedName name="dms_cy15">'AER only'!$K$79</definedName>
    <definedName name="dms_cy2">'AER only'!$K$66</definedName>
    <definedName name="dms_cy3">'AER only'!$K$67</definedName>
    <definedName name="dms_cy4">'AER only'!$K$68</definedName>
    <definedName name="dms_cy5">'AER only'!$K$69</definedName>
    <definedName name="dms_cy6">'AER only'!$K$70</definedName>
    <definedName name="dms_cy7">'AER only'!$K$71</definedName>
    <definedName name="dms_cy8">'AER only'!$K$72</definedName>
    <definedName name="dms_cy9">'AER only'!$K$73</definedName>
    <definedName name="dms_DataQuality">'Business &amp; other details'!$C$51</definedName>
    <definedName name="dms_DataQuality_List">'AER only'!$B$81:$B$85</definedName>
    <definedName name="dms_DBAFNC_DESC">'Total RAB roll forward'!$C$373</definedName>
    <definedName name="dms_DBAFNC_VALUES_AC_2">'Total RAB roll forward'!$L$949</definedName>
    <definedName name="dms_DBAFNC_VALUES_PAI_2">'Total RAB roll forward'!$L$373</definedName>
    <definedName name="dms_Defined_Names_Used">'Business &amp; other details'!$C$88</definedName>
    <definedName name="dms_DeterminationRef_List">'AER only'!$N$12:$N$41</definedName>
    <definedName name="dms_DollarReal">'Business &amp; other details'!$C$63</definedName>
    <definedName name="dms_EB">'Business &amp; other details'!$C$69</definedName>
    <definedName name="dms_EBSS_status">'Business &amp; other details'!$C$54</definedName>
    <definedName name="dms_FeederName_1">'AER only'!$AJ$12:$AJ$41</definedName>
    <definedName name="dms_FeederName_2">'AER only'!$AK$12:$AK$41</definedName>
    <definedName name="dms_FeederName_3">'AER only'!$AL$12:$AL$41</definedName>
    <definedName name="dms_FeederName_4">'AER only'!$AM$12:$AM$41</definedName>
    <definedName name="dms_FeederName_5">'AER only'!$AN$12:$AN$41</definedName>
    <definedName name="dms_FeederType_5_flag">'AER only'!$AI$12:$AI$41</definedName>
    <definedName name="dms_FinalYear_List">'AER only'!$F$65:$F$74</definedName>
    <definedName name="dms_FormControl">'Business &amp; other details'!$C$64</definedName>
    <definedName name="dms_FormControl_Choices">'AER only'!$C$65:$C$67</definedName>
    <definedName name="dms_FormControl_List">'AER only'!$H$12:$H$41</definedName>
    <definedName name="dms_FRCP_y1">'AER only'!$D$78</definedName>
    <definedName name="dms_FRCP_y10">'AER only'!$D$87</definedName>
    <definedName name="dms_FRCP_y2">'AER only'!$D$79</definedName>
    <definedName name="dms_FRCP_y3">'AER only'!$D$80</definedName>
    <definedName name="dms_FRCP_y4">'AER only'!$D$81</definedName>
    <definedName name="dms_FRCP_y5">'AER only'!$D$82</definedName>
    <definedName name="dms_FRCP_y6">'AER only'!$D$83</definedName>
    <definedName name="dms_FRCP_y7">'AER only'!$D$84</definedName>
    <definedName name="dms_FRCP_y8">'AER only'!$D$85</definedName>
    <definedName name="dms_FRCP_y9">'AER only'!$D$86</definedName>
    <definedName name="dms_FRCP_years">'AER only'!$D$78:$D$87</definedName>
    <definedName name="dms_FRCPlength_List">'AER only'!$L$12:$L$41</definedName>
    <definedName name="dms_FRCPlength_Num">'Business &amp; other details'!$C$74</definedName>
    <definedName name="dms_FRCPlength_Num_List">'AER only'!$E$65:$E$74</definedName>
    <definedName name="dms_fy1">'AER only'!$J$65</definedName>
    <definedName name="dms_fy10">'AER only'!$J$74</definedName>
    <definedName name="dms_fy11">'AER only'!$J$75</definedName>
    <definedName name="dms_fy12">'AER only'!$J$76</definedName>
    <definedName name="dms_fy13">'AER only'!$J$77</definedName>
    <definedName name="dms_fy14">'AER only'!$J$78</definedName>
    <definedName name="dms_fy15">'AER only'!$J$79</definedName>
    <definedName name="dms_fy2">'AER only'!$J$66</definedName>
    <definedName name="dms_fy3">'AER only'!$J$67</definedName>
    <definedName name="dms_fy4">'AER only'!$J$68</definedName>
    <definedName name="dms_fy5">'AER only'!$J$69</definedName>
    <definedName name="dms_fy6">'AER only'!$J$70</definedName>
    <definedName name="dms_fy7">'AER only'!$J$71</definedName>
    <definedName name="dms_fy8">'AER only'!$J$72</definedName>
    <definedName name="dms_fy9">'AER only'!$J$73</definedName>
    <definedName name="dms_FYAA_DESC">'Total RAB roll forward'!$C$477</definedName>
    <definedName name="dms_FYAA_VALUES_AC">'Total RAB roll forward'!$L$1053</definedName>
    <definedName name="dms_FYAA_VALUES_PAI">'Total RAB roll forward'!$L$477</definedName>
    <definedName name="dms_Jurisdiction">'Business &amp; other details'!$C$66</definedName>
    <definedName name="dms_JurisdictionList">'AER only'!$E$12:$E$41</definedName>
    <definedName name="dms_LongRural_flag">'AER only'!$AH$12:$AH$41</definedName>
    <definedName name="dms_Model">'Business &amp; other details'!$C$59</definedName>
    <definedName name="dms_Model_List">'AER only'!$B$47:$B$54</definedName>
    <definedName name="dms_MultiYear_FinalYear_Ref">'Business &amp; other details'!$C$75</definedName>
    <definedName name="dms_MultiYear_FinalYear_Result">'Business &amp; other details'!$C$76</definedName>
    <definedName name="dms_MultiYear_Flag">'Business &amp; other details'!$C$67</definedName>
    <definedName name="dms_NANC_DESC">'Total RAB roll forward'!$C$59</definedName>
    <definedName name="dms_NANC_VALUES_AC_2">'Total RAB roll forward'!$H$635:$Q$635</definedName>
    <definedName name="dms_NANC_VALUES_PAI_2">'Total RAB roll forward'!$H$59:$Q$59</definedName>
    <definedName name="dms_NARD_DESC">'Total RAB roll forward'!$C$111</definedName>
    <definedName name="dms_NARD_VALUES_AC_2">'Total RAB roll forward'!$H$687:$Q$687</definedName>
    <definedName name="dms_NARD_VALUES_PAI_2">'Total RAB roll forward'!$H$111:$Q$111</definedName>
    <definedName name="dms_NORAB_DESC">'Total RAB roll forward'!$C$7</definedName>
    <definedName name="dms_NORAB_VALUES_AC_2">'Total RAB roll forward'!$H$583:$Q$583</definedName>
    <definedName name="dms_NORAB_VALUES_PAI_2">'Total RAB roll forward'!$H$7:$Q$7</definedName>
    <definedName name="DMS_oassetvalue_desc">'PTRM input summary'!$J$6:$K$6</definedName>
    <definedName name="DMS_oassetvalue_values">'PTRM input summary'!$J$7:$K$56</definedName>
    <definedName name="dms_OTAV_VALUES_2">'TAB roll forward'!$H$8:$S$57</definedName>
    <definedName name="DMS_otaxvalue_desc">'PTRM input summary'!$N$6</definedName>
    <definedName name="DMS_otaxvalue_values">'PTRM input summary'!$N$7:$N$56</definedName>
    <definedName name="dms_PAddr1">'Business &amp; other details'!$E$23</definedName>
    <definedName name="dms_PAddr1_List">'AER only'!$W$12:$W$41</definedName>
    <definedName name="dms_PAddr2">'Business &amp; other details'!$E$24</definedName>
    <definedName name="dms_PAddr2_List">'AER only'!$X$12:$X$41</definedName>
    <definedName name="dms_PostCode">'Business &amp; other details'!$G$21</definedName>
    <definedName name="dms_PostCode_List">'AER only'!$V$12:$V$41</definedName>
    <definedName name="dms_PPostCode">'Business &amp; other details'!$G$26</definedName>
    <definedName name="dms_PPostCode_List">'AER only'!$AA$12:$AA$41</definedName>
    <definedName name="dms_PState">'Business &amp; other details'!$E$26</definedName>
    <definedName name="dms_PState_List">'AER only'!$Z$12:$Z$41</definedName>
    <definedName name="dms_PSuburb">'Business &amp; other details'!$E$25</definedName>
    <definedName name="dms_PSuburb_List">'AER only'!$Y$12:$Y$41</definedName>
    <definedName name="dms_RCP_cyear_list">'AER only'!$L$65:$L$79</definedName>
    <definedName name="dms_RCP_fyear_list">'AER only'!$I$65:$I$79</definedName>
    <definedName name="dms_RDNC_DESC">'Total RAB roll forward'!$C$425</definedName>
    <definedName name="dms_RDNC_VALUES_AC_2">'Total RAB roll forward'!$L$1001</definedName>
    <definedName name="dms_RDNC_VALUES_PAI_2">'Total RAB roll forward'!$L$425</definedName>
    <definedName name="dms_Reason_Interruption">'AER only'!$D$100:$D$115</definedName>
    <definedName name="dms_Reason_Interruption_Detailed">'AER only'!$C$100:$C$122</definedName>
    <definedName name="dms_Reg_Year_Span">'Business &amp; other details'!$B$3</definedName>
    <definedName name="dms_RINversion">'Business &amp; other details'!$C$65</definedName>
    <definedName name="dms_RPT">'Business &amp; other details'!$C$58</definedName>
    <definedName name="dms_RPT_List">'AER only'!$I$12:$I$41</definedName>
    <definedName name="dms_RPTMonth">'Business &amp; other details'!$C$62</definedName>
    <definedName name="dms_RPTMonth_List">'AER only'!$J$12:$J$41</definedName>
    <definedName name="dms_RYE">'Business &amp; other details'!$C$57</definedName>
    <definedName name="dms_RYE_Formula_Result">'AER only'!$E$47:$E$54</definedName>
    <definedName name="dms_Sector">'Business &amp; other details'!$C$55</definedName>
    <definedName name="dms_Sector_List">'AER only'!$F$12:$F$41</definedName>
    <definedName name="dms_Segment">'Business &amp; other details'!$C$56</definedName>
    <definedName name="dms_Segment_List">'AER only'!$G$12:$G$41</definedName>
    <definedName name="dms_ShortRural_flag">'AER only'!$AG$12:$AG$41</definedName>
    <definedName name="dms_SingleYear_FinalYear_Ref">'Business &amp; other details'!$C$72</definedName>
    <definedName name="dms_SingleYear_FinalYear_Result">'Business &amp; other details'!$C$73</definedName>
    <definedName name="dms_SingleYear_Model">'Business &amp; other details'!$C$69:$C$71</definedName>
    <definedName name="dms_Source">'Business &amp; other details'!$C$50</definedName>
    <definedName name="dms_SourceList">'AER only'!$B$65:$B$78</definedName>
    <definedName name="dms_Specified_FinalYear">'Business &amp; other details'!$C$68</definedName>
    <definedName name="dms_State">'Business &amp; other details'!$E$21</definedName>
    <definedName name="dms_State_List">'AER only'!$U$12:$U$41</definedName>
    <definedName name="dms_STPIS_Detail">'AER only'!$C$100:$C$122</definedName>
    <definedName name="dms_STPIS_exclusions">'AER only'!$B$124:$B$129</definedName>
    <definedName name="dms_STPIS_Reasons">'AER only'!$D$102:$D$115</definedName>
    <definedName name="dms_SubmissionDate">'Business &amp; other details'!$C$53</definedName>
    <definedName name="dms_Suburb">'Business &amp; other details'!$E$20</definedName>
    <definedName name="dms_Suburb_List">'AER only'!$T$12:$T$41</definedName>
    <definedName name="DMS_taxassetlife_desc">'PTRM input summary'!$O$6:$P$6</definedName>
    <definedName name="DMS_taxassetlife_values">'PTRM input summary'!$O$7:$P$56</definedName>
    <definedName name="dms_TemplateNumber">'Business &amp; other details'!$C$61</definedName>
    <definedName name="dms_TradingName">'Business &amp; other details'!$C$14</definedName>
    <definedName name="dms_TradingName_List">'AER only'!$B$12:$B$41</definedName>
    <definedName name="dms_TradingNameFull">'Business &amp; other details'!$B$2</definedName>
    <definedName name="dms_TradingNameFull_List">'AER only'!$C$12:$C$41</definedName>
    <definedName name="dms_Urban_flag">'AER only'!$AF$12:$AF$41</definedName>
    <definedName name="dms_Worksheet_List">'AER only'!$C$47:$C$54</definedName>
    <definedName name="FRCP_1to5">"2015-16 to 2019-20"</definedName>
    <definedName name="FRCP_span" comment="Generic cover sheet">CONCATENATE(FRCP_y1, " to ", FRCP_y5)</definedName>
    <definedName name="FRCP_y1">'Business &amp; other details'!$C$35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PRCP_y1">'Business &amp; other details'!$C$41</definedName>
    <definedName name="PRCP_y2">'Business &amp; other details'!$D$41</definedName>
    <definedName name="PRCP_y3">'Business &amp; other details'!$E$41</definedName>
    <definedName name="PRCP_y4">'Business &amp; other details'!$F$41</definedName>
    <definedName name="PRCP_y5">'Business &amp; other details'!$G$41</definedName>
    <definedName name="previous_vanilla">'RFM input'!$G$392</definedName>
    <definedName name="_xlnm.Print_Area" localSheetId="17">'Adjustment for previous period'!$A$1:$R$532</definedName>
    <definedName name="_xlnm.Print_Area" localSheetId="14">'DMS input'!$A$1:$O$38</definedName>
    <definedName name="_xlnm.Print_Area" localSheetId="13">Intro!$A$1:$Z$47</definedName>
    <definedName name="_xlnm.Print_Area" localSheetId="24">'PTRM input summary'!$A$1:$R$57</definedName>
    <definedName name="_xlnm.Print_Area" localSheetId="22">'RAB remaining lives'!$A$1:$W$2712</definedName>
    <definedName name="_xlnm.Print_Area" localSheetId="18">'RAB roll forward'!$A$1:$S$1606</definedName>
    <definedName name="_xlnm.Print_Area" localSheetId="10">'Regulatory-Remaining life calc'!$A$1:$I$224</definedName>
    <definedName name="_xlnm.Print_Area" localSheetId="15">'RFM input'!$A$1:$AA$506</definedName>
    <definedName name="_xlnm.Print_Area" localSheetId="23">'TAB remaining lives'!$A$1:$W$2707</definedName>
    <definedName name="_xlnm.Print_Area" localSheetId="21">'TAB roll forward'!$A$1:$R$762</definedName>
    <definedName name="_xlnm.Print_Area" localSheetId="19">'Total RAB roll forward'!$A$1:$R$1156</definedName>
    <definedName name="RAB">'RFM input'!$J$57</definedName>
    <definedName name="RCP_1to5">"2015-16 to 2019-20"</definedName>
    <definedName name="SheetHeader">'Business &amp; other details'!$B$1</definedName>
    <definedName name="vanilla">'RFM input'!$I$172</definedName>
    <definedName name="vanilla1">'RFM input'!$H$392</definedName>
    <definedName name="vanilla10">'RFM input'!$Q$392</definedName>
    <definedName name="vanilla2">'RFM input'!$I$392</definedName>
    <definedName name="vanilla3">'RFM input'!$J$392</definedName>
    <definedName name="vanilla4">'RFM input'!$K$392</definedName>
    <definedName name="vanilla5">'RFM input'!$L$392</definedName>
    <definedName name="vanilla6">'RFM input'!$M$392</definedName>
    <definedName name="vanilla7">'RFM input'!$N$392</definedName>
    <definedName name="vanilla8">'RFM input'!$O$392</definedName>
    <definedName name="vanilla9">'RFM input'!$P$392</definedName>
    <definedName name="Years">'Business &amp; other details'!$C$38:$H$38</definedName>
  </definedNames>
  <calcPr calcId="145621"/>
</workbook>
</file>

<file path=xl/calcChain.xml><?xml version="1.0" encoding="utf-8"?>
<calcChain xmlns="http://schemas.openxmlformats.org/spreadsheetml/2006/main">
  <c r="C6" i="7965" l="1"/>
  <c r="C198" i="7963" l="1"/>
  <c r="D214" i="7963"/>
  <c r="D45" i="7960"/>
  <c r="D201" i="7963" s="1"/>
  <c r="E45" i="7960"/>
  <c r="E68" i="7960" s="1"/>
  <c r="E203" i="7963" s="1"/>
  <c r="C216" i="7963" s="1"/>
  <c r="F216" i="7963" s="1"/>
  <c r="F45" i="7960"/>
  <c r="F68" i="7960" s="1"/>
  <c r="F203" i="7963" s="1"/>
  <c r="C217" i="7963" s="1"/>
  <c r="F217" i="7963" s="1"/>
  <c r="G45" i="7960"/>
  <c r="G68" i="7960" s="1"/>
  <c r="H45" i="7960"/>
  <c r="I193" i="18"/>
  <c r="C174" i="7963" s="1"/>
  <c r="C166" i="7963"/>
  <c r="D182" i="7963"/>
  <c r="D44" i="7960"/>
  <c r="E44" i="7960"/>
  <c r="E67" i="7960" s="1"/>
  <c r="F44" i="7960"/>
  <c r="F67" i="7960" s="1"/>
  <c r="G44" i="7960"/>
  <c r="G67" i="7960" s="1"/>
  <c r="H44" i="7960"/>
  <c r="H159" i="7964" s="1"/>
  <c r="C175" i="7964" s="1"/>
  <c r="F175" i="7964" s="1"/>
  <c r="I180" i="18"/>
  <c r="C102" i="7963"/>
  <c r="D118" i="7963"/>
  <c r="D42" i="7960"/>
  <c r="E42" i="7960"/>
  <c r="E65" i="7960" s="1"/>
  <c r="F42" i="7960"/>
  <c r="F105" i="7963" s="1"/>
  <c r="G42" i="7960"/>
  <c r="G65" i="7960" s="1"/>
  <c r="H42" i="7960"/>
  <c r="C70" i="7963"/>
  <c r="D86" i="7963"/>
  <c r="D41" i="7960"/>
  <c r="D73" i="7963" s="1"/>
  <c r="E41" i="7960"/>
  <c r="E64" i="7960" s="1"/>
  <c r="F41" i="7960"/>
  <c r="F64" i="7960" s="1"/>
  <c r="F30" i="7959" s="1"/>
  <c r="G41" i="7960"/>
  <c r="G73" i="7963" s="1"/>
  <c r="H41" i="7960"/>
  <c r="H64" i="7960" s="1"/>
  <c r="I141" i="18"/>
  <c r="C38" i="7963"/>
  <c r="D54" i="7963"/>
  <c r="D40" i="7960"/>
  <c r="I40" i="7960" s="1"/>
  <c r="C25" i="7958" s="1"/>
  <c r="D25" i="7958" s="1"/>
  <c r="E40" i="7960"/>
  <c r="E39" i="7964" s="1"/>
  <c r="C52" i="7964" s="1"/>
  <c r="F52" i="7964" s="1"/>
  <c r="F40" i="7960"/>
  <c r="F63" i="7960" s="1"/>
  <c r="F29" i="7959" s="1"/>
  <c r="G40" i="7960"/>
  <c r="G39" i="7964" s="1"/>
  <c r="C54" i="7964" s="1"/>
  <c r="F54" i="7964" s="1"/>
  <c r="G63" i="7960"/>
  <c r="H40" i="7960"/>
  <c r="H63" i="7960" s="1"/>
  <c r="H128" i="18"/>
  <c r="C13" i="7963"/>
  <c r="J128" i="18"/>
  <c r="C15" i="7963"/>
  <c r="C6" i="7963"/>
  <c r="D22" i="7963"/>
  <c r="D39" i="7960"/>
  <c r="D62" i="7960" s="1"/>
  <c r="E39" i="7960"/>
  <c r="E62" i="7960" s="1"/>
  <c r="E28" i="7959" s="1"/>
  <c r="F39" i="7960"/>
  <c r="F62" i="7960" s="1"/>
  <c r="G39" i="7960"/>
  <c r="G62" i="7960" s="1"/>
  <c r="H39" i="7960"/>
  <c r="H9" i="7964" s="1"/>
  <c r="C25" i="7964" s="1"/>
  <c r="F25" i="7964" s="1"/>
  <c r="H1091" i="18"/>
  <c r="H881" i="18" s="1"/>
  <c r="I219" i="18"/>
  <c r="D46" i="7960"/>
  <c r="D69" i="7960" s="1"/>
  <c r="D35" i="7959" s="1"/>
  <c r="D46" i="7959" s="1"/>
  <c r="E13" i="7959" s="1"/>
  <c r="E46" i="7960"/>
  <c r="E69" i="7960" s="1"/>
  <c r="E35" i="7959" s="1"/>
  <c r="F46" i="7960"/>
  <c r="F69" i="7960" s="1"/>
  <c r="F35" i="7959" s="1"/>
  <c r="G46" i="7960"/>
  <c r="G69" i="7960" s="1"/>
  <c r="G35" i="7959" s="1"/>
  <c r="H46" i="7960"/>
  <c r="H69" i="7960" s="1"/>
  <c r="H35" i="7959" s="1"/>
  <c r="I1089" i="18"/>
  <c r="D43" i="7960"/>
  <c r="D137" i="7963" s="1"/>
  <c r="E43" i="7960"/>
  <c r="E66" i="7960" s="1"/>
  <c r="E32" i="7959" s="1"/>
  <c r="F43" i="7960"/>
  <c r="F137" i="7963" s="1"/>
  <c r="G43" i="7960"/>
  <c r="G66" i="7960" s="1"/>
  <c r="G32" i="7959" s="1"/>
  <c r="H43" i="7960"/>
  <c r="H137" i="7963" s="1"/>
  <c r="H1087" i="18"/>
  <c r="H877" i="18"/>
  <c r="J167" i="18"/>
  <c r="H1086" i="18"/>
  <c r="H876" i="18" s="1"/>
  <c r="H1084" i="18"/>
  <c r="H874" i="18"/>
  <c r="I6" i="7960"/>
  <c r="I7" i="7960"/>
  <c r="I8" i="7960"/>
  <c r="I9" i="7960"/>
  <c r="I10" i="7960"/>
  <c r="I11" i="7960"/>
  <c r="I12" i="7960"/>
  <c r="I13" i="7960"/>
  <c r="D14" i="7960"/>
  <c r="E14" i="7960"/>
  <c r="F14" i="7960"/>
  <c r="G14" i="7960"/>
  <c r="H14" i="7960"/>
  <c r="H112" i="7944"/>
  <c r="H124" i="7944"/>
  <c r="I112" i="7944"/>
  <c r="I124" i="7944"/>
  <c r="J112" i="7944"/>
  <c r="J124" i="7944"/>
  <c r="K112" i="7944"/>
  <c r="K124" i="7944"/>
  <c r="L112" i="7944"/>
  <c r="L124" i="7944"/>
  <c r="H125" i="7944"/>
  <c r="H137" i="7944"/>
  <c r="I125" i="7944"/>
  <c r="I137" i="7944"/>
  <c r="J125" i="7944"/>
  <c r="J137" i="7944"/>
  <c r="K125" i="7944"/>
  <c r="K137" i="7944"/>
  <c r="L125" i="7944"/>
  <c r="L137" i="7944"/>
  <c r="H138" i="7944"/>
  <c r="H150" i="7944"/>
  <c r="I138" i="7944"/>
  <c r="I150" i="7944"/>
  <c r="J138" i="7944"/>
  <c r="J150" i="7944"/>
  <c r="K138" i="7944"/>
  <c r="K150" i="7944"/>
  <c r="L138" i="7944"/>
  <c r="L150" i="7944"/>
  <c r="H151" i="7944"/>
  <c r="H163" i="7944"/>
  <c r="I151" i="7944"/>
  <c r="I163" i="7944"/>
  <c r="J151" i="7944"/>
  <c r="J163" i="7944"/>
  <c r="K151" i="7944"/>
  <c r="K163" i="7944"/>
  <c r="L151" i="7944"/>
  <c r="L163" i="7944"/>
  <c r="H164" i="7944"/>
  <c r="H176" i="7944"/>
  <c r="I164" i="7944"/>
  <c r="I176" i="7944"/>
  <c r="J164" i="7944"/>
  <c r="J176" i="7944"/>
  <c r="K164" i="7944"/>
  <c r="K176" i="7944"/>
  <c r="L164" i="7944"/>
  <c r="L176" i="7944"/>
  <c r="H177" i="7944"/>
  <c r="H189" i="7944"/>
  <c r="I177" i="7944"/>
  <c r="I189" i="7944"/>
  <c r="J177" i="7944"/>
  <c r="J189" i="7944"/>
  <c r="K177" i="7944"/>
  <c r="K189" i="7944"/>
  <c r="L177" i="7944"/>
  <c r="L189" i="7944"/>
  <c r="H190" i="7944"/>
  <c r="H202" i="7944"/>
  <c r="I190" i="7944"/>
  <c r="I192" i="7944"/>
  <c r="I202" i="7944"/>
  <c r="J190" i="7944"/>
  <c r="J192" i="7944"/>
  <c r="J193" i="7944"/>
  <c r="J202" i="7944"/>
  <c r="K190" i="7944"/>
  <c r="K192" i="7944"/>
  <c r="K193" i="7944"/>
  <c r="K194" i="7944"/>
  <c r="K202" i="7944"/>
  <c r="L190" i="7944"/>
  <c r="L192" i="7944"/>
  <c r="L193" i="7944"/>
  <c r="L194" i="7944"/>
  <c r="L195" i="7944"/>
  <c r="L202" i="7944"/>
  <c r="H203" i="7944"/>
  <c r="H215" i="7944"/>
  <c r="I203" i="7944"/>
  <c r="I215" i="7944"/>
  <c r="J203" i="7944"/>
  <c r="J215" i="7944"/>
  <c r="K203" i="7944"/>
  <c r="K215" i="7944"/>
  <c r="L203" i="7944"/>
  <c r="L215" i="7944"/>
  <c r="L111" i="7944"/>
  <c r="K111" i="7944"/>
  <c r="J111" i="7944"/>
  <c r="I111" i="7944"/>
  <c r="H111" i="7944"/>
  <c r="L60" i="7944"/>
  <c r="L61" i="7944"/>
  <c r="L62" i="7944"/>
  <c r="L63" i="7944"/>
  <c r="L64" i="7944"/>
  <c r="L65" i="7944"/>
  <c r="L66" i="7944"/>
  <c r="L67" i="7944"/>
  <c r="L59" i="7944"/>
  <c r="K60" i="7944"/>
  <c r="K61" i="7944"/>
  <c r="K62" i="7944"/>
  <c r="K63" i="7944"/>
  <c r="K64" i="7944"/>
  <c r="K65" i="7944"/>
  <c r="K66" i="7944"/>
  <c r="K67" i="7944"/>
  <c r="K59" i="7944"/>
  <c r="J60" i="7944"/>
  <c r="J61" i="7944"/>
  <c r="J62" i="7944"/>
  <c r="J63" i="7944"/>
  <c r="J64" i="7944"/>
  <c r="J65" i="7944"/>
  <c r="J66" i="7944"/>
  <c r="J67" i="7944"/>
  <c r="J59" i="7944"/>
  <c r="I60" i="7944"/>
  <c r="I61" i="7944"/>
  <c r="I62" i="7944"/>
  <c r="I63" i="7944"/>
  <c r="I64" i="7944"/>
  <c r="I65" i="7944"/>
  <c r="I66" i="7944"/>
  <c r="I67" i="7944"/>
  <c r="I59" i="7944"/>
  <c r="H60" i="7944"/>
  <c r="H61" i="7944"/>
  <c r="H62" i="7944"/>
  <c r="H63" i="7944"/>
  <c r="H64" i="7944"/>
  <c r="H65" i="7944"/>
  <c r="H66" i="7944"/>
  <c r="H67" i="7944"/>
  <c r="H59" i="7944"/>
  <c r="H8" i="7944"/>
  <c r="I8" i="7944"/>
  <c r="J8" i="7944"/>
  <c r="K8" i="7944"/>
  <c r="L8" i="7944"/>
  <c r="H9" i="7944"/>
  <c r="I9" i="7944"/>
  <c r="J9" i="7944"/>
  <c r="K9" i="7944"/>
  <c r="L9" i="7944"/>
  <c r="H10" i="7944"/>
  <c r="I10" i="7944"/>
  <c r="J10" i="7944"/>
  <c r="K10" i="7944"/>
  <c r="L10" i="7944"/>
  <c r="H11" i="7944"/>
  <c r="I11" i="7944"/>
  <c r="J11" i="7944"/>
  <c r="K11" i="7944"/>
  <c r="L11" i="7944"/>
  <c r="H12" i="7944"/>
  <c r="I12" i="7944"/>
  <c r="J12" i="7944"/>
  <c r="K12" i="7944"/>
  <c r="L12" i="7944"/>
  <c r="H13" i="7944"/>
  <c r="I13" i="7944"/>
  <c r="J13" i="7944"/>
  <c r="K13" i="7944"/>
  <c r="L13" i="7944"/>
  <c r="H14" i="7944"/>
  <c r="I14" i="7944"/>
  <c r="J14" i="7944"/>
  <c r="K14" i="7944"/>
  <c r="L14" i="7944"/>
  <c r="H15" i="7944"/>
  <c r="I15" i="7944"/>
  <c r="J15" i="7944"/>
  <c r="K15" i="7944"/>
  <c r="L15" i="7944"/>
  <c r="K16" i="7944"/>
  <c r="L16" i="7944"/>
  <c r="K17" i="7944"/>
  <c r="L17" i="7944"/>
  <c r="K18" i="7944"/>
  <c r="L18" i="7944"/>
  <c r="K19" i="7944"/>
  <c r="L19" i="7944"/>
  <c r="K20" i="7944"/>
  <c r="L20" i="7944"/>
  <c r="K21" i="7944"/>
  <c r="L21" i="7944"/>
  <c r="K22" i="7944"/>
  <c r="L22" i="7944"/>
  <c r="K23" i="7944"/>
  <c r="L23" i="7944"/>
  <c r="K24" i="7944"/>
  <c r="L24" i="7944"/>
  <c r="K25" i="7944"/>
  <c r="L25" i="7944"/>
  <c r="K26" i="7944"/>
  <c r="L26" i="7944"/>
  <c r="K27" i="7944"/>
  <c r="L27" i="7944"/>
  <c r="K28" i="7944"/>
  <c r="L28" i="7944"/>
  <c r="K29" i="7944"/>
  <c r="L29" i="7944"/>
  <c r="K30" i="7944"/>
  <c r="L30" i="7944"/>
  <c r="K31" i="7944"/>
  <c r="L31" i="7944"/>
  <c r="K32" i="7944"/>
  <c r="L32" i="7944"/>
  <c r="K33" i="7944"/>
  <c r="L33" i="7944"/>
  <c r="K34" i="7944"/>
  <c r="L34" i="7944"/>
  <c r="K35" i="7944"/>
  <c r="L35" i="7944"/>
  <c r="K36" i="7944"/>
  <c r="L36" i="7944"/>
  <c r="K37" i="7944"/>
  <c r="L37" i="7944"/>
  <c r="K38" i="7944"/>
  <c r="L38" i="7944"/>
  <c r="K39" i="7944"/>
  <c r="L39" i="7944"/>
  <c r="K40" i="7944"/>
  <c r="L40" i="7944"/>
  <c r="K41" i="7944"/>
  <c r="L41" i="7944"/>
  <c r="K42" i="7944"/>
  <c r="L42" i="7944"/>
  <c r="K43" i="7944"/>
  <c r="L43" i="7944"/>
  <c r="K44" i="7944"/>
  <c r="L44" i="7944"/>
  <c r="K45" i="7944"/>
  <c r="L45" i="7944"/>
  <c r="K46" i="7944"/>
  <c r="L46" i="7944"/>
  <c r="K47" i="7944"/>
  <c r="L47" i="7944"/>
  <c r="K48" i="7944"/>
  <c r="L48" i="7944"/>
  <c r="K49" i="7944"/>
  <c r="L49" i="7944"/>
  <c r="K50" i="7944"/>
  <c r="L50" i="7944"/>
  <c r="K51" i="7944"/>
  <c r="L51" i="7944"/>
  <c r="K52" i="7944"/>
  <c r="L52" i="7944"/>
  <c r="K53" i="7944"/>
  <c r="L53" i="7944"/>
  <c r="K54" i="7944"/>
  <c r="L54" i="7944"/>
  <c r="K55" i="7944"/>
  <c r="L55" i="7944"/>
  <c r="K56" i="7944"/>
  <c r="L56" i="7944"/>
  <c r="K57" i="7944"/>
  <c r="L57" i="7944"/>
  <c r="L7" i="7944"/>
  <c r="K7" i="7944"/>
  <c r="J7" i="7944"/>
  <c r="I7" i="7944"/>
  <c r="H7" i="7944"/>
  <c r="H59" i="7960"/>
  <c r="G13" i="7965"/>
  <c r="G59" i="7960"/>
  <c r="F13" i="7965"/>
  <c r="F59" i="7960"/>
  <c r="E13" i="7965"/>
  <c r="E59" i="7960"/>
  <c r="D13" i="7965"/>
  <c r="D59" i="7960"/>
  <c r="C13" i="7965"/>
  <c r="D17" i="7960"/>
  <c r="D75" i="7960"/>
  <c r="D77" i="7960"/>
  <c r="D28" i="7960"/>
  <c r="D83" i="7960"/>
  <c r="D60" i="7959"/>
  <c r="D63" i="7959"/>
  <c r="E50" i="7959" s="1"/>
  <c r="E79" i="7960" s="1"/>
  <c r="E17" i="7960"/>
  <c r="E75" i="7960"/>
  <c r="E77" i="7960"/>
  <c r="E28" i="7960"/>
  <c r="E83" i="7960"/>
  <c r="E65" i="7959"/>
  <c r="E68" i="7959"/>
  <c r="F50" i="7959" s="1"/>
  <c r="F79" i="7960" s="1"/>
  <c r="F17" i="7960"/>
  <c r="F75" i="7960"/>
  <c r="F77" i="7960"/>
  <c r="F28" i="7960"/>
  <c r="F83" i="7960"/>
  <c r="F71" i="7959"/>
  <c r="F74" i="7959"/>
  <c r="G50" i="7959" s="1"/>
  <c r="G79" i="7960" s="1"/>
  <c r="G17" i="7960"/>
  <c r="G75" i="7960"/>
  <c r="G77" i="7960"/>
  <c r="G28" i="7960"/>
  <c r="G83" i="7960"/>
  <c r="D18" i="7960"/>
  <c r="D29" i="7960"/>
  <c r="E18" i="7960"/>
  <c r="E29" i="7960"/>
  <c r="F18" i="7960"/>
  <c r="F29" i="7960"/>
  <c r="G18" i="7960"/>
  <c r="G29" i="7960"/>
  <c r="D19" i="7960"/>
  <c r="D30" i="7960"/>
  <c r="E19" i="7960"/>
  <c r="E30" i="7960"/>
  <c r="F19" i="7960"/>
  <c r="F30" i="7960"/>
  <c r="G19" i="7960"/>
  <c r="G30" i="7960"/>
  <c r="D20" i="7960"/>
  <c r="D31" i="7960"/>
  <c r="E20" i="7960"/>
  <c r="E31" i="7960"/>
  <c r="F20" i="7960"/>
  <c r="F31" i="7960"/>
  <c r="G20" i="7960"/>
  <c r="G31" i="7960"/>
  <c r="D21" i="7960"/>
  <c r="D32" i="7960"/>
  <c r="E21" i="7960"/>
  <c r="E32" i="7960"/>
  <c r="F21" i="7960"/>
  <c r="F32" i="7960"/>
  <c r="G21" i="7960"/>
  <c r="G32" i="7960"/>
  <c r="D22" i="7960"/>
  <c r="D33" i="7960"/>
  <c r="E22" i="7960"/>
  <c r="E33" i="7960"/>
  <c r="F22" i="7960"/>
  <c r="F33" i="7960"/>
  <c r="G22" i="7960"/>
  <c r="G33" i="7960"/>
  <c r="D23" i="7960"/>
  <c r="D34" i="7960"/>
  <c r="E23" i="7960"/>
  <c r="E34" i="7960"/>
  <c r="F23" i="7960"/>
  <c r="F34" i="7960"/>
  <c r="G23" i="7960"/>
  <c r="G34" i="7960"/>
  <c r="D24" i="7960"/>
  <c r="D35" i="7960"/>
  <c r="E24" i="7960"/>
  <c r="E35" i="7960"/>
  <c r="F24" i="7960"/>
  <c r="F35" i="7960"/>
  <c r="G24" i="7960"/>
  <c r="G35" i="7960"/>
  <c r="G770" i="18"/>
  <c r="H770" i="18"/>
  <c r="H1136" i="18"/>
  <c r="H169" i="1"/>
  <c r="H12" i="18"/>
  <c r="H822" i="18"/>
  <c r="I169" i="1"/>
  <c r="I12" i="18"/>
  <c r="I822" i="18"/>
  <c r="J169" i="1"/>
  <c r="J12" i="18"/>
  <c r="J822" i="18"/>
  <c r="K169" i="1"/>
  <c r="K12" i="18"/>
  <c r="K822" i="18"/>
  <c r="G771" i="18"/>
  <c r="H771" i="18"/>
  <c r="H1137" i="18"/>
  <c r="H170" i="1"/>
  <c r="H13" i="18"/>
  <c r="H823" i="18"/>
  <c r="I170" i="1"/>
  <c r="I13" i="18"/>
  <c r="I823" i="18"/>
  <c r="J170" i="1"/>
  <c r="J13" i="18"/>
  <c r="J823" i="18"/>
  <c r="K170" i="1"/>
  <c r="K13" i="18"/>
  <c r="K823" i="18"/>
  <c r="G772" i="18"/>
  <c r="H772" i="18"/>
  <c r="H1138" i="18"/>
  <c r="H171" i="1"/>
  <c r="H14" i="18"/>
  <c r="H824" i="18"/>
  <c r="I171" i="1"/>
  <c r="I14" i="18"/>
  <c r="I824" i="18"/>
  <c r="J171" i="1"/>
  <c r="J14" i="18"/>
  <c r="J824" i="18"/>
  <c r="K171" i="1"/>
  <c r="K14" i="18"/>
  <c r="K824" i="18"/>
  <c r="G773" i="18"/>
  <c r="H773" i="18"/>
  <c r="H1139" i="18"/>
  <c r="H172" i="1"/>
  <c r="H15" i="18"/>
  <c r="H825" i="18"/>
  <c r="I172" i="1"/>
  <c r="I15" i="18"/>
  <c r="I825" i="18"/>
  <c r="J172" i="1"/>
  <c r="J15" i="18"/>
  <c r="J825" i="18"/>
  <c r="K172" i="1"/>
  <c r="K15" i="18"/>
  <c r="K825" i="18"/>
  <c r="G774" i="18"/>
  <c r="H774" i="18"/>
  <c r="H1140" i="18"/>
  <c r="H173" i="1"/>
  <c r="H16" i="18"/>
  <c r="H826" i="18"/>
  <c r="I173" i="1"/>
  <c r="I16" i="18"/>
  <c r="I826" i="18"/>
  <c r="J173" i="1"/>
  <c r="J16" i="18"/>
  <c r="J826" i="18"/>
  <c r="K173" i="1"/>
  <c r="K16" i="18"/>
  <c r="K826" i="18"/>
  <c r="G775" i="18"/>
  <c r="H775" i="18"/>
  <c r="H1141" i="18"/>
  <c r="H174" i="1"/>
  <c r="H17" i="18"/>
  <c r="H827" i="18"/>
  <c r="I174" i="1"/>
  <c r="I17" i="18"/>
  <c r="I827" i="18"/>
  <c r="J174" i="1"/>
  <c r="J17" i="18"/>
  <c r="J827" i="18"/>
  <c r="K174" i="1"/>
  <c r="K17" i="18"/>
  <c r="K827" i="18"/>
  <c r="G776" i="18"/>
  <c r="H776" i="18"/>
  <c r="H1142" i="18"/>
  <c r="H175" i="1"/>
  <c r="H18" i="18"/>
  <c r="H828" i="18"/>
  <c r="I175" i="1"/>
  <c r="I18" i="18"/>
  <c r="I828" i="18"/>
  <c r="J175" i="1"/>
  <c r="J18" i="18"/>
  <c r="J828" i="18"/>
  <c r="K175" i="1"/>
  <c r="K18" i="18"/>
  <c r="K828" i="18"/>
  <c r="G777" i="18"/>
  <c r="H777" i="18"/>
  <c r="H1143" i="18"/>
  <c r="H176" i="1"/>
  <c r="H19" i="18"/>
  <c r="H829" i="18"/>
  <c r="I176" i="1"/>
  <c r="I19" i="18"/>
  <c r="I829" i="18"/>
  <c r="J176" i="1"/>
  <c r="J19" i="18"/>
  <c r="J829" i="18"/>
  <c r="K176" i="1"/>
  <c r="K19" i="18"/>
  <c r="K829" i="18"/>
  <c r="H1135" i="18"/>
  <c r="H17" i="7960"/>
  <c r="H75" i="7960"/>
  <c r="H77" i="7960"/>
  <c r="H28" i="7960"/>
  <c r="H83" i="7960"/>
  <c r="H18" i="7960"/>
  <c r="H29" i="7960"/>
  <c r="H19" i="7960"/>
  <c r="H30" i="7960"/>
  <c r="H20" i="7960"/>
  <c r="H31" i="7960"/>
  <c r="H21" i="7960"/>
  <c r="H32" i="7960"/>
  <c r="H22" i="7960"/>
  <c r="H33" i="7960"/>
  <c r="H23" i="7960"/>
  <c r="H34" i="7960"/>
  <c r="H24" i="7960"/>
  <c r="H35" i="7960"/>
  <c r="L169" i="1"/>
  <c r="L12" i="18"/>
  <c r="L822" i="18"/>
  <c r="L170" i="1"/>
  <c r="L13" i="18"/>
  <c r="L823" i="18"/>
  <c r="L171" i="1"/>
  <c r="L14" i="18"/>
  <c r="L824" i="18"/>
  <c r="L172" i="1"/>
  <c r="L15" i="18"/>
  <c r="L825" i="18"/>
  <c r="L173" i="1"/>
  <c r="L16" i="18"/>
  <c r="L826" i="18"/>
  <c r="L174" i="1"/>
  <c r="L17" i="18"/>
  <c r="L827" i="18"/>
  <c r="L175" i="1"/>
  <c r="L18" i="18"/>
  <c r="L828" i="18"/>
  <c r="L176" i="1"/>
  <c r="L19" i="18"/>
  <c r="L829" i="18"/>
  <c r="L821" i="18"/>
  <c r="K821" i="18"/>
  <c r="J821" i="18"/>
  <c r="I821" i="18"/>
  <c r="H821" i="18"/>
  <c r="D40" i="7963"/>
  <c r="D38" i="7964"/>
  <c r="E40" i="7963"/>
  <c r="E38" i="7964"/>
  <c r="F39" i="7964"/>
  <c r="C53" i="7964" s="1"/>
  <c r="F53" i="7964" s="1"/>
  <c r="F40" i="7963"/>
  <c r="F38" i="7964"/>
  <c r="G40" i="7963"/>
  <c r="G38" i="7964"/>
  <c r="H39" i="7964"/>
  <c r="C55" i="7964" s="1"/>
  <c r="F55" i="7964" s="1"/>
  <c r="H40" i="7963"/>
  <c r="H38" i="7964"/>
  <c r="C35" i="7964"/>
  <c r="C41" i="7964"/>
  <c r="C42" i="7964"/>
  <c r="C43" i="7964"/>
  <c r="C44" i="7964"/>
  <c r="C45" i="7964"/>
  <c r="C46" i="7964"/>
  <c r="C50" i="7964"/>
  <c r="C36" i="7964"/>
  <c r="D50" i="7964"/>
  <c r="F50" i="7964"/>
  <c r="D72" i="7963"/>
  <c r="D68" i="7964"/>
  <c r="E69" i="7964"/>
  <c r="C82" i="7964" s="1"/>
  <c r="F82" i="7964" s="1"/>
  <c r="E72" i="7963"/>
  <c r="E68" i="7964"/>
  <c r="F69" i="7964"/>
  <c r="C83" i="7964" s="1"/>
  <c r="F83" i="7964" s="1"/>
  <c r="F72" i="7963"/>
  <c r="F68" i="7964"/>
  <c r="G72" i="7963"/>
  <c r="G68" i="7964"/>
  <c r="H72" i="7963"/>
  <c r="H68" i="7964"/>
  <c r="C65" i="7964"/>
  <c r="C71" i="7964"/>
  <c r="C72" i="7964"/>
  <c r="C73" i="7964"/>
  <c r="C74" i="7964"/>
  <c r="C75" i="7964"/>
  <c r="C76" i="7964"/>
  <c r="C80" i="7964"/>
  <c r="C66" i="7964"/>
  <c r="D80" i="7964"/>
  <c r="F80" i="7964"/>
  <c r="D104" i="7963"/>
  <c r="D98" i="7964"/>
  <c r="E99" i="7964"/>
  <c r="C112" i="7964" s="1"/>
  <c r="F112" i="7964" s="1"/>
  <c r="E104" i="7963"/>
  <c r="E98" i="7964"/>
  <c r="F104" i="7963"/>
  <c r="F98" i="7964"/>
  <c r="G104" i="7963"/>
  <c r="G98" i="7964"/>
  <c r="H104" i="7963"/>
  <c r="H98" i="7964"/>
  <c r="C95" i="7964"/>
  <c r="C101" i="7964"/>
  <c r="C102" i="7964"/>
  <c r="C103" i="7964"/>
  <c r="C104" i="7964"/>
  <c r="C105" i="7964"/>
  <c r="C106" i="7964"/>
  <c r="C110" i="7964"/>
  <c r="C96" i="7964"/>
  <c r="D110" i="7964"/>
  <c r="F110" i="7964"/>
  <c r="D136" i="7963"/>
  <c r="D128" i="7964"/>
  <c r="E129" i="7964"/>
  <c r="C142" i="7964" s="1"/>
  <c r="F142" i="7964" s="1"/>
  <c r="E136" i="7963"/>
  <c r="E128" i="7964"/>
  <c r="F136" i="7963"/>
  <c r="F128" i="7964"/>
  <c r="G136" i="7963"/>
  <c r="G128" i="7964"/>
  <c r="H136" i="7963"/>
  <c r="H128" i="7964"/>
  <c r="D168" i="7963"/>
  <c r="D158" i="7964"/>
  <c r="E168" i="7963"/>
  <c r="E158" i="7964"/>
  <c r="F159" i="7964"/>
  <c r="C173" i="7964" s="1"/>
  <c r="F173" i="7964" s="1"/>
  <c r="F168" i="7963"/>
  <c r="F158" i="7964"/>
  <c r="G168" i="7963"/>
  <c r="G158" i="7964"/>
  <c r="H168" i="7963"/>
  <c r="H158" i="7964"/>
  <c r="C155" i="7964"/>
  <c r="C161" i="7964"/>
  <c r="C162" i="7964"/>
  <c r="C163" i="7964"/>
  <c r="C164" i="7964"/>
  <c r="C165" i="7964"/>
  <c r="C166" i="7964"/>
  <c r="C170" i="7964"/>
  <c r="C156" i="7964"/>
  <c r="D170" i="7964"/>
  <c r="F170" i="7964"/>
  <c r="D200" i="7963"/>
  <c r="D188" i="7964"/>
  <c r="E189" i="7964"/>
  <c r="C202" i="7964" s="1"/>
  <c r="F202" i="7964" s="1"/>
  <c r="E200" i="7963"/>
  <c r="E188" i="7964"/>
  <c r="F189" i="7964"/>
  <c r="C203" i="7964" s="1"/>
  <c r="F203" i="7964" s="1"/>
  <c r="F200" i="7963"/>
  <c r="F188" i="7964"/>
  <c r="G200" i="7963"/>
  <c r="G188" i="7964"/>
  <c r="H200" i="7963"/>
  <c r="H188" i="7964"/>
  <c r="C185" i="7964"/>
  <c r="C191" i="7964"/>
  <c r="C192" i="7964"/>
  <c r="C193" i="7964"/>
  <c r="C194" i="7964"/>
  <c r="C195" i="7964"/>
  <c r="C196" i="7964"/>
  <c r="C200" i="7964"/>
  <c r="C186" i="7964"/>
  <c r="D200" i="7964"/>
  <c r="F200" i="7964"/>
  <c r="D9" i="7964"/>
  <c r="C21" i="7964" s="1"/>
  <c r="D8" i="7963"/>
  <c r="D8" i="7964"/>
  <c r="E9" i="7964"/>
  <c r="C22" i="7964" s="1"/>
  <c r="F22" i="7964" s="1"/>
  <c r="E8" i="7963"/>
  <c r="E8" i="7964"/>
  <c r="F8" i="7963"/>
  <c r="F8" i="7964"/>
  <c r="G8" i="7963"/>
  <c r="G8" i="7964"/>
  <c r="H8" i="7963"/>
  <c r="H8" i="7964"/>
  <c r="C5" i="7964"/>
  <c r="C11" i="7964"/>
  <c r="C12" i="7964"/>
  <c r="C13" i="7964"/>
  <c r="C14" i="7964"/>
  <c r="C15" i="7964"/>
  <c r="C16" i="7964"/>
  <c r="C20" i="7964"/>
  <c r="C6" i="7964"/>
  <c r="D20" i="7964"/>
  <c r="F20" i="7964"/>
  <c r="I52" i="7960"/>
  <c r="M124" i="7944"/>
  <c r="M137" i="7944"/>
  <c r="M150" i="7944"/>
  <c r="M163" i="7944"/>
  <c r="M176" i="7944"/>
  <c r="M189" i="7944"/>
  <c r="M202" i="7944"/>
  <c r="M215" i="7944"/>
  <c r="M111" i="7944"/>
  <c r="M9" i="7944"/>
  <c r="B25" i="7958"/>
  <c r="I53" i="7960"/>
  <c r="M10" i="7944"/>
  <c r="B26" i="7958"/>
  <c r="I54" i="7960"/>
  <c r="M11" i="7944"/>
  <c r="B27" i="7958"/>
  <c r="I55" i="7960"/>
  <c r="M12" i="7944"/>
  <c r="B28" i="7958"/>
  <c r="I56" i="7960"/>
  <c r="M13" i="7944"/>
  <c r="B29" i="7958"/>
  <c r="I57" i="7960"/>
  <c r="M14" i="7944"/>
  <c r="B30" i="7958"/>
  <c r="I58" i="7960"/>
  <c r="M15" i="7944"/>
  <c r="B31" i="7958"/>
  <c r="I51" i="7960"/>
  <c r="M8" i="7944"/>
  <c r="B24" i="7958"/>
  <c r="D42" i="7963"/>
  <c r="E42" i="7963"/>
  <c r="F42" i="7963"/>
  <c r="G42" i="7963"/>
  <c r="H42" i="7963"/>
  <c r="C37" i="7963"/>
  <c r="D74" i="7963"/>
  <c r="E74" i="7963"/>
  <c r="F74" i="7963"/>
  <c r="G74" i="7963"/>
  <c r="H74" i="7963"/>
  <c r="C69" i="7963"/>
  <c r="D106" i="7963"/>
  <c r="E106" i="7963"/>
  <c r="F106" i="7963"/>
  <c r="G106" i="7963"/>
  <c r="H106" i="7963"/>
  <c r="C101" i="7963"/>
  <c r="D138" i="7963"/>
  <c r="E139" i="7963"/>
  <c r="C152" i="7963" s="1"/>
  <c r="F152" i="7963" s="1"/>
  <c r="E138" i="7963"/>
  <c r="F138" i="7963"/>
  <c r="G138" i="7963"/>
  <c r="H138" i="7963"/>
  <c r="D170" i="7963"/>
  <c r="E170" i="7963"/>
  <c r="F170" i="7963"/>
  <c r="G170" i="7963"/>
  <c r="H170" i="7963"/>
  <c r="C165" i="7963"/>
  <c r="D202" i="7963"/>
  <c r="E202" i="7963"/>
  <c r="F202" i="7963"/>
  <c r="G202" i="7963"/>
  <c r="H202" i="7963"/>
  <c r="C197" i="7963"/>
  <c r="D10" i="7963"/>
  <c r="E10" i="7963"/>
  <c r="F10" i="7963"/>
  <c r="G10" i="7963"/>
  <c r="H10" i="7963"/>
  <c r="C5" i="7963"/>
  <c r="C75" i="7960"/>
  <c r="G14" i="7957"/>
  <c r="F14" i="7957"/>
  <c r="E14" i="7957"/>
  <c r="D14" i="7957"/>
  <c r="C14" i="7957"/>
  <c r="H12" i="7957"/>
  <c r="I10" i="7966"/>
  <c r="D9" i="7966"/>
  <c r="E9" i="7966"/>
  <c r="G9" i="7966"/>
  <c r="F9" i="7966"/>
  <c r="H79" i="7960"/>
  <c r="G6" i="7966" s="1"/>
  <c r="A7" i="7967"/>
  <c r="D81" i="7960"/>
  <c r="E20" i="7967"/>
  <c r="A18" i="7967"/>
  <c r="C57" i="7959"/>
  <c r="D50" i="7959" s="1"/>
  <c r="D79" i="7960" s="1"/>
  <c r="I29" i="7967"/>
  <c r="G31" i="7958"/>
  <c r="G30" i="7958"/>
  <c r="G29" i="7958"/>
  <c r="G28" i="7958"/>
  <c r="G27" i="7958"/>
  <c r="G26" i="7958"/>
  <c r="G25" i="7958"/>
  <c r="G24" i="7958"/>
  <c r="G16" i="7958"/>
  <c r="G15" i="7958"/>
  <c r="G14" i="7958"/>
  <c r="G13" i="7958"/>
  <c r="G12" i="7958"/>
  <c r="G11" i="7958"/>
  <c r="G10" i="7958"/>
  <c r="G9" i="7958"/>
  <c r="D187" i="7964"/>
  <c r="D157" i="7964"/>
  <c r="D127" i="7964"/>
  <c r="D141" i="7964"/>
  <c r="D97" i="7964"/>
  <c r="C126" i="7964"/>
  <c r="D67" i="7964"/>
  <c r="E67" i="7964"/>
  <c r="D82" i="7964"/>
  <c r="D37" i="7964"/>
  <c r="E37" i="7964"/>
  <c r="F37" i="7964"/>
  <c r="G37" i="7964"/>
  <c r="H37" i="7964"/>
  <c r="D7" i="7964"/>
  <c r="D21" i="7964"/>
  <c r="H196" i="7964"/>
  <c r="G196" i="7964"/>
  <c r="F196" i="7964"/>
  <c r="E196" i="7964"/>
  <c r="D196" i="7964"/>
  <c r="E187" i="7964"/>
  <c r="F187" i="7964"/>
  <c r="D203" i="7964"/>
  <c r="H166" i="7964"/>
  <c r="G166" i="7964"/>
  <c r="F166" i="7964"/>
  <c r="E166" i="7964"/>
  <c r="D166" i="7964"/>
  <c r="E157" i="7964"/>
  <c r="D172" i="7964"/>
  <c r="H136" i="7964"/>
  <c r="G136" i="7964"/>
  <c r="F136" i="7964"/>
  <c r="E136" i="7964"/>
  <c r="D136" i="7964"/>
  <c r="H106" i="7964"/>
  <c r="G106" i="7964"/>
  <c r="F106" i="7964"/>
  <c r="E106" i="7964"/>
  <c r="D106" i="7964"/>
  <c r="E97" i="7964"/>
  <c r="F97" i="7964"/>
  <c r="D113" i="7964"/>
  <c r="H76" i="7964"/>
  <c r="G76" i="7964"/>
  <c r="F76" i="7964"/>
  <c r="E76" i="7964"/>
  <c r="D76" i="7964"/>
  <c r="H46" i="7964"/>
  <c r="F46" i="7964"/>
  <c r="E46" i="7964"/>
  <c r="D46" i="7964"/>
  <c r="H16" i="7964"/>
  <c r="F16" i="7964"/>
  <c r="E16" i="7964"/>
  <c r="D199" i="7963"/>
  <c r="E199" i="7963"/>
  <c r="H210" i="7963"/>
  <c r="F210" i="7963"/>
  <c r="E210" i="7963"/>
  <c r="D178" i="7963"/>
  <c r="D167" i="7963"/>
  <c r="D183" i="7963"/>
  <c r="H178" i="7963"/>
  <c r="D135" i="7963"/>
  <c r="E135" i="7963"/>
  <c r="F135" i="7963"/>
  <c r="C134" i="7963"/>
  <c r="H146" i="7963"/>
  <c r="F146" i="7963"/>
  <c r="E146" i="7963"/>
  <c r="D146" i="7963"/>
  <c r="D103" i="7963"/>
  <c r="E103" i="7963"/>
  <c r="D120" i="7963"/>
  <c r="H114" i="7963"/>
  <c r="D71" i="7963"/>
  <c r="E71" i="7963"/>
  <c r="D88" i="7963"/>
  <c r="H82" i="7963"/>
  <c r="F82" i="7963"/>
  <c r="E82" i="7963"/>
  <c r="D82" i="7963"/>
  <c r="D39" i="7963"/>
  <c r="H50" i="7963"/>
  <c r="D50" i="7963"/>
  <c r="D18" i="7963"/>
  <c r="H18" i="7963"/>
  <c r="E7" i="7964"/>
  <c r="D22" i="7964"/>
  <c r="D55" i="7963"/>
  <c r="D51" i="7964"/>
  <c r="D202" i="7964"/>
  <c r="F67" i="7964"/>
  <c r="D111" i="7964"/>
  <c r="G187" i="7964"/>
  <c r="D204" i="7964"/>
  <c r="D112" i="7964"/>
  <c r="F157" i="7964"/>
  <c r="G97" i="7964"/>
  <c r="E127" i="7964"/>
  <c r="D142" i="7964"/>
  <c r="F7" i="7964"/>
  <c r="D201" i="7964"/>
  <c r="D81" i="7964"/>
  <c r="D171" i="7964"/>
  <c r="D216" i="7963"/>
  <c r="F199" i="7963"/>
  <c r="D215" i="7963"/>
  <c r="E167" i="7963"/>
  <c r="D151" i="7963"/>
  <c r="D153" i="7963"/>
  <c r="G135" i="7963"/>
  <c r="D152" i="7963"/>
  <c r="D119" i="7963"/>
  <c r="F103" i="7963"/>
  <c r="D87" i="7963"/>
  <c r="E39" i="7963"/>
  <c r="D56" i="7963"/>
  <c r="F71" i="7963"/>
  <c r="F39" i="7963"/>
  <c r="D52" i="7964"/>
  <c r="H187" i="7964"/>
  <c r="D205" i="7964"/>
  <c r="D83" i="7964"/>
  <c r="G67" i="7964"/>
  <c r="F127" i="7964"/>
  <c r="D143" i="7964"/>
  <c r="D114" i="7964"/>
  <c r="H97" i="7964"/>
  <c r="D115" i="7964"/>
  <c r="G157" i="7964"/>
  <c r="D173" i="7964"/>
  <c r="G7" i="7964"/>
  <c r="D23" i="7964"/>
  <c r="G199" i="7963"/>
  <c r="D217" i="7963"/>
  <c r="D184" i="7963"/>
  <c r="F167" i="7963"/>
  <c r="H135" i="7963"/>
  <c r="D155" i="7963"/>
  <c r="D154" i="7963"/>
  <c r="G103" i="7963"/>
  <c r="D121" i="7963"/>
  <c r="G71" i="7963"/>
  <c r="D89" i="7963"/>
  <c r="G39" i="7963"/>
  <c r="H39" i="7963"/>
  <c r="D57" i="7963"/>
  <c r="D53" i="7964"/>
  <c r="D84" i="7964"/>
  <c r="H67" i="7964"/>
  <c r="D85" i="7964"/>
  <c r="H7" i="7964"/>
  <c r="D25" i="7964"/>
  <c r="D24" i="7964"/>
  <c r="G127" i="7964"/>
  <c r="D144" i="7964"/>
  <c r="D174" i="7964"/>
  <c r="H157" i="7964"/>
  <c r="D175" i="7964"/>
  <c r="D218" i="7963"/>
  <c r="H199" i="7963"/>
  <c r="D219" i="7963"/>
  <c r="G167" i="7963"/>
  <c r="D185" i="7963"/>
  <c r="H103" i="7963"/>
  <c r="D123" i="7963"/>
  <c r="D122" i="7963"/>
  <c r="H71" i="7963"/>
  <c r="D91" i="7963"/>
  <c r="D90" i="7963"/>
  <c r="D58" i="7963"/>
  <c r="D59" i="7963"/>
  <c r="D55" i="7964"/>
  <c r="D54" i="7964"/>
  <c r="H127" i="7964"/>
  <c r="D145" i="7964"/>
  <c r="D186" i="7963"/>
  <c r="H167" i="7963"/>
  <c r="D187" i="7963"/>
  <c r="G18" i="7963"/>
  <c r="D7" i="7963"/>
  <c r="D23" i="7963"/>
  <c r="E7" i="7963"/>
  <c r="D24" i="7963"/>
  <c r="F7" i="7963"/>
  <c r="D25" i="7963"/>
  <c r="G7" i="7963"/>
  <c r="D26" i="7963"/>
  <c r="H7" i="7963"/>
  <c r="D27" i="7963"/>
  <c r="F18" i="7963"/>
  <c r="E18" i="7963"/>
  <c r="I386" i="1"/>
  <c r="H386" i="1"/>
  <c r="D25" i="7959"/>
  <c r="C11" i="7965" s="1"/>
  <c r="D14" i="7959"/>
  <c r="I59" i="7960"/>
  <c r="I2" i="18"/>
  <c r="H6" i="18"/>
  <c r="J6" i="18"/>
  <c r="L6" i="18"/>
  <c r="J392" i="1"/>
  <c r="L392" i="1"/>
  <c r="H392" i="1"/>
  <c r="I534" i="18"/>
  <c r="J534" i="18"/>
  <c r="K534" i="18"/>
  <c r="H778" i="18"/>
  <c r="H232" i="18"/>
  <c r="H20" i="18"/>
  <c r="H830" i="18"/>
  <c r="H68" i="7941"/>
  <c r="I232" i="18"/>
  <c r="H779" i="18"/>
  <c r="H245" i="18"/>
  <c r="H1093" i="18"/>
  <c r="H21" i="18"/>
  <c r="H831" i="18"/>
  <c r="H69" i="7941"/>
  <c r="I245" i="18"/>
  <c r="H780" i="18"/>
  <c r="H258" i="18"/>
  <c r="H22" i="18"/>
  <c r="H832" i="18"/>
  <c r="H70" i="7941"/>
  <c r="I258" i="18"/>
  <c r="H781" i="18"/>
  <c r="H271" i="18"/>
  <c r="H1095" i="18"/>
  <c r="H23" i="18"/>
  <c r="H833" i="18"/>
  <c r="H71" i="7941"/>
  <c r="I271" i="18"/>
  <c r="H782" i="18"/>
  <c r="H284" i="18"/>
  <c r="H1096" i="18"/>
  <c r="H24" i="18"/>
  <c r="H834" i="18"/>
  <c r="H72" i="7941"/>
  <c r="I284" i="18"/>
  <c r="H783" i="18"/>
  <c r="H297" i="18"/>
  <c r="H1097" i="18"/>
  <c r="H25" i="18"/>
  <c r="H835" i="18"/>
  <c r="H73" i="7941"/>
  <c r="I297" i="18"/>
  <c r="H784" i="18"/>
  <c r="H310" i="18"/>
  <c r="H1098" i="18"/>
  <c r="H26" i="18"/>
  <c r="H836" i="18"/>
  <c r="H74" i="7941"/>
  <c r="I310" i="18"/>
  <c r="H785" i="18"/>
  <c r="H323" i="18"/>
  <c r="H1519" i="18"/>
  <c r="H27" i="18"/>
  <c r="H837" i="18"/>
  <c r="H75" i="7941"/>
  <c r="I323" i="18"/>
  <c r="H786" i="18"/>
  <c r="H336" i="18"/>
  <c r="H1520" i="18"/>
  <c r="H28" i="18"/>
  <c r="H838" i="18"/>
  <c r="H76" i="7941"/>
  <c r="I336" i="18"/>
  <c r="H787" i="18"/>
  <c r="H349" i="18"/>
  <c r="H1101" i="18"/>
  <c r="H29" i="18"/>
  <c r="H839" i="18"/>
  <c r="H77" i="7941"/>
  <c r="I349" i="18"/>
  <c r="H788" i="18"/>
  <c r="H362" i="18"/>
  <c r="H1102" i="18"/>
  <c r="H30" i="18"/>
  <c r="H840" i="18"/>
  <c r="H78" i="7941"/>
  <c r="I362" i="18"/>
  <c r="H789" i="18"/>
  <c r="H375" i="18"/>
  <c r="H1523" i="18"/>
  <c r="H31" i="18"/>
  <c r="H841" i="18"/>
  <c r="H79" i="7941"/>
  <c r="I375" i="18"/>
  <c r="H790" i="18"/>
  <c r="H388" i="18"/>
  <c r="H32" i="18"/>
  <c r="H842" i="18"/>
  <c r="H80" i="7941"/>
  <c r="I388" i="18"/>
  <c r="H791" i="18"/>
  <c r="H401" i="18"/>
  <c r="H1105" i="18"/>
  <c r="I401" i="18"/>
  <c r="H792" i="18"/>
  <c r="H414" i="18"/>
  <c r="I414" i="18"/>
  <c r="H793" i="18"/>
  <c r="H427" i="18"/>
  <c r="I427" i="18"/>
  <c r="H794" i="18"/>
  <c r="H440" i="18"/>
  <c r="H1108" i="18"/>
  <c r="I440" i="18"/>
  <c r="H795" i="18"/>
  <c r="H453" i="18"/>
  <c r="I453" i="18"/>
  <c r="H796" i="18"/>
  <c r="H466" i="18"/>
  <c r="H1110" i="18"/>
  <c r="I466" i="18"/>
  <c r="H797" i="18"/>
  <c r="H479" i="18"/>
  <c r="H1111" i="18"/>
  <c r="I479" i="18"/>
  <c r="H798" i="18"/>
  <c r="H492" i="18"/>
  <c r="I492" i="18"/>
  <c r="H799" i="18"/>
  <c r="H505" i="18"/>
  <c r="H1113" i="18"/>
  <c r="I505" i="18"/>
  <c r="H800" i="18"/>
  <c r="H518" i="18"/>
  <c r="H1114" i="18"/>
  <c r="I518" i="18"/>
  <c r="H801" i="18"/>
  <c r="H531" i="18"/>
  <c r="I531" i="18"/>
  <c r="H802" i="18"/>
  <c r="H544" i="18"/>
  <c r="H1116" i="18"/>
  <c r="I544" i="18"/>
  <c r="H803" i="18"/>
  <c r="H557" i="18"/>
  <c r="I557" i="18"/>
  <c r="H804" i="18"/>
  <c r="H570" i="18"/>
  <c r="I570" i="18"/>
  <c r="H805" i="18"/>
  <c r="H583" i="18"/>
  <c r="H1119" i="18"/>
  <c r="I583" i="18"/>
  <c r="H806" i="18"/>
  <c r="H596" i="18"/>
  <c r="H1120" i="18"/>
  <c r="I596" i="18"/>
  <c r="H807" i="18"/>
  <c r="H609" i="18"/>
  <c r="I609" i="18"/>
  <c r="H808" i="18"/>
  <c r="H622" i="18"/>
  <c r="H1122" i="18"/>
  <c r="I622" i="18"/>
  <c r="H809" i="18"/>
  <c r="H635" i="18"/>
  <c r="H1123" i="18"/>
  <c r="I635" i="18"/>
  <c r="H810" i="18"/>
  <c r="H648" i="18"/>
  <c r="I648" i="18"/>
  <c r="H811" i="18"/>
  <c r="H661" i="18"/>
  <c r="H1545" i="18"/>
  <c r="I661" i="18"/>
  <c r="H812" i="18"/>
  <c r="H674" i="18"/>
  <c r="H1546" i="18"/>
  <c r="I674" i="18"/>
  <c r="H813" i="18"/>
  <c r="H687" i="18"/>
  <c r="I687" i="18"/>
  <c r="H814" i="18"/>
  <c r="H700" i="18"/>
  <c r="H1128" i="18"/>
  <c r="I700" i="18"/>
  <c r="H815" i="18"/>
  <c r="H713" i="18"/>
  <c r="I713" i="18"/>
  <c r="H816" i="18"/>
  <c r="H726" i="18"/>
  <c r="H1130" i="18"/>
  <c r="I726" i="18"/>
  <c r="H817" i="18"/>
  <c r="H739" i="18"/>
  <c r="H1551" i="18"/>
  <c r="I739" i="18"/>
  <c r="H818" i="18"/>
  <c r="H752" i="18"/>
  <c r="H1552" i="18"/>
  <c r="I752" i="18"/>
  <c r="H819" i="18"/>
  <c r="H765" i="18"/>
  <c r="I765" i="18"/>
  <c r="G1138" i="18"/>
  <c r="G1086" i="18"/>
  <c r="G60" i="7941"/>
  <c r="G112" i="7941"/>
  <c r="G164" i="7941"/>
  <c r="G216" i="7941"/>
  <c r="G268" i="7941"/>
  <c r="G61" i="7941"/>
  <c r="G113" i="7941"/>
  <c r="G165" i="7941"/>
  <c r="G217" i="7941"/>
  <c r="G269" i="7941"/>
  <c r="G62" i="7941"/>
  <c r="G59" i="7941"/>
  <c r="G114" i="7941"/>
  <c r="G166" i="7941"/>
  <c r="G218" i="7941"/>
  <c r="G270" i="7941"/>
  <c r="G63" i="7941"/>
  <c r="G115" i="7941"/>
  <c r="G167" i="7941"/>
  <c r="G219" i="7941"/>
  <c r="G271" i="7941"/>
  <c r="G64" i="7941"/>
  <c r="G116" i="7941"/>
  <c r="G168" i="7941"/>
  <c r="G220" i="7941"/>
  <c r="G272" i="7941"/>
  <c r="G65" i="7941"/>
  <c r="G117" i="7941"/>
  <c r="G169" i="7941"/>
  <c r="G221" i="7941"/>
  <c r="G273" i="7941"/>
  <c r="G66" i="7941"/>
  <c r="G118" i="7941"/>
  <c r="G170" i="7941"/>
  <c r="G222" i="7941"/>
  <c r="G274" i="7941"/>
  <c r="G1143" i="18"/>
  <c r="G1091" i="18"/>
  <c r="G67" i="7941"/>
  <c r="G119" i="7941"/>
  <c r="G171" i="7941"/>
  <c r="G223" i="7941"/>
  <c r="G275" i="7941"/>
  <c r="G68" i="7941"/>
  <c r="G16" i="7941"/>
  <c r="G120" i="7941"/>
  <c r="G172" i="7941"/>
  <c r="G224" i="7941"/>
  <c r="G276" i="7941"/>
  <c r="G69" i="7941"/>
  <c r="G17" i="7941"/>
  <c r="G121" i="7941"/>
  <c r="G173" i="7941"/>
  <c r="G225" i="7941"/>
  <c r="G277" i="7941"/>
  <c r="G70" i="7941"/>
  <c r="G18" i="7941"/>
  <c r="G122" i="7941"/>
  <c r="G174" i="7941"/>
  <c r="G226" i="7941"/>
  <c r="G278" i="7941"/>
  <c r="G71" i="7941"/>
  <c r="G19" i="7941"/>
  <c r="G123" i="7941"/>
  <c r="G175" i="7941"/>
  <c r="G227" i="7941"/>
  <c r="G279" i="7941"/>
  <c r="G72" i="7941"/>
  <c r="G20" i="7941"/>
  <c r="G124" i="7941"/>
  <c r="G334" i="7941"/>
  <c r="G176" i="7941"/>
  <c r="G228" i="7941"/>
  <c r="G280" i="7941"/>
  <c r="G73" i="7941"/>
  <c r="G21" i="7941"/>
  <c r="G125" i="7941"/>
  <c r="G177" i="7941"/>
  <c r="G229" i="7941"/>
  <c r="G281" i="7941"/>
  <c r="G74" i="7941"/>
  <c r="G22" i="7941"/>
  <c r="G126" i="7941"/>
  <c r="G178" i="7941"/>
  <c r="G230" i="7941"/>
  <c r="G282" i="7941"/>
  <c r="G75" i="7941"/>
  <c r="G23" i="7941"/>
  <c r="G127" i="7941"/>
  <c r="G179" i="7941"/>
  <c r="G231" i="7941"/>
  <c r="G283" i="7941"/>
  <c r="G76" i="7941"/>
  <c r="G24" i="7941"/>
  <c r="G128" i="7941"/>
  <c r="G180" i="7941"/>
  <c r="G232" i="7941"/>
  <c r="G284" i="7941"/>
  <c r="G77" i="7941"/>
  <c r="G25" i="7941"/>
  <c r="G129" i="7941"/>
  <c r="G181" i="7941"/>
  <c r="G233" i="7941"/>
  <c r="G285" i="7941"/>
  <c r="G78" i="7941"/>
  <c r="G26" i="7941"/>
  <c r="G130" i="7941"/>
  <c r="G340" i="7941"/>
  <c r="G182" i="7941"/>
  <c r="G234" i="7941"/>
  <c r="G286" i="7941"/>
  <c r="G79" i="7941"/>
  <c r="G27" i="7941"/>
  <c r="G131" i="7941"/>
  <c r="G183" i="7941"/>
  <c r="G235" i="7941"/>
  <c r="G287" i="7941"/>
  <c r="G80" i="7941"/>
  <c r="G28" i="7941"/>
  <c r="G132" i="7941"/>
  <c r="G184" i="7941"/>
  <c r="G236" i="7941"/>
  <c r="G288" i="7941"/>
  <c r="G81" i="7941"/>
  <c r="G29" i="7941"/>
  <c r="G133" i="7941"/>
  <c r="G185" i="7941"/>
  <c r="G237" i="7941"/>
  <c r="G289" i="7941"/>
  <c r="G82" i="7941"/>
  <c r="G30" i="7941"/>
  <c r="G134" i="7941"/>
  <c r="G186" i="7941"/>
  <c r="G238" i="7941"/>
  <c r="G290" i="7941"/>
  <c r="G83" i="7941"/>
  <c r="G31" i="7941"/>
  <c r="G135" i="7941"/>
  <c r="G187" i="7941"/>
  <c r="G239" i="7941"/>
  <c r="G291" i="7941"/>
  <c r="G84" i="7941"/>
  <c r="G32" i="7941"/>
  <c r="G136" i="7941"/>
  <c r="G188" i="7941"/>
  <c r="G240" i="7941"/>
  <c r="G292" i="7941"/>
  <c r="G85" i="7941"/>
  <c r="G33" i="7941"/>
  <c r="G137" i="7941"/>
  <c r="G189" i="7941"/>
  <c r="G241" i="7941"/>
  <c r="G293" i="7941"/>
  <c r="G86" i="7941"/>
  <c r="G34" i="7941"/>
  <c r="G138" i="7941"/>
  <c r="G190" i="7941"/>
  <c r="G242" i="7941"/>
  <c r="G294" i="7941"/>
  <c r="G87" i="7941"/>
  <c r="G35" i="7941"/>
  <c r="G139" i="7941"/>
  <c r="G191" i="7941"/>
  <c r="G243" i="7941"/>
  <c r="G295" i="7941"/>
  <c r="G88" i="7941"/>
  <c r="G36" i="7941"/>
  <c r="G140" i="7941"/>
  <c r="G192" i="7941"/>
  <c r="G244" i="7941"/>
  <c r="G296" i="7941"/>
  <c r="G89" i="7941"/>
  <c r="G37" i="7941"/>
  <c r="G141" i="7941"/>
  <c r="G193" i="7941"/>
  <c r="G245" i="7941"/>
  <c r="G297" i="7941"/>
  <c r="G90" i="7941"/>
  <c r="G38" i="7941"/>
  <c r="G142" i="7941"/>
  <c r="G194" i="7941"/>
  <c r="G246" i="7941"/>
  <c r="G298" i="7941"/>
  <c r="G91" i="7941"/>
  <c r="G39" i="7941"/>
  <c r="G143" i="7941"/>
  <c r="G195" i="7941"/>
  <c r="G247" i="7941"/>
  <c r="G299" i="7941"/>
  <c r="G92" i="7941"/>
  <c r="G40" i="7941"/>
  <c r="G144" i="7941"/>
  <c r="G196" i="7941"/>
  <c r="G248" i="7941"/>
  <c r="G300" i="7941"/>
  <c r="G93" i="7941"/>
  <c r="G41" i="7941"/>
  <c r="G145" i="7941"/>
  <c r="G197" i="7941"/>
  <c r="G249" i="7941"/>
  <c r="G301" i="7941"/>
  <c r="G94" i="7941"/>
  <c r="G42" i="7941"/>
  <c r="G146" i="7941"/>
  <c r="G198" i="7941"/>
  <c r="G250" i="7941"/>
  <c r="G302" i="7941"/>
  <c r="G95" i="7941"/>
  <c r="G43" i="7941"/>
  <c r="G147" i="7941"/>
  <c r="G199" i="7941"/>
  <c r="G251" i="7941"/>
  <c r="G303" i="7941"/>
  <c r="G96" i="7941"/>
  <c r="G44" i="7941"/>
  <c r="G148" i="7941"/>
  <c r="G200" i="7941"/>
  <c r="G252" i="7941"/>
  <c r="G304" i="7941"/>
  <c r="G97" i="7941"/>
  <c r="G45" i="7941"/>
  <c r="G149" i="7941"/>
  <c r="G201" i="7941"/>
  <c r="G253" i="7941"/>
  <c r="G305" i="7941"/>
  <c r="G98" i="7941"/>
  <c r="G46" i="7941"/>
  <c r="G150" i="7941"/>
  <c r="G202" i="7941"/>
  <c r="G254" i="7941"/>
  <c r="G306" i="7941"/>
  <c r="G99" i="7941"/>
  <c r="G47" i="7941"/>
  <c r="G151" i="7941"/>
  <c r="G203" i="7941"/>
  <c r="G255" i="7941"/>
  <c r="G307" i="7941"/>
  <c r="G100" i="7941"/>
  <c r="G48" i="7941"/>
  <c r="G152" i="7941"/>
  <c r="G204" i="7941"/>
  <c r="G256" i="7941"/>
  <c r="G308" i="7941"/>
  <c r="G101" i="7941"/>
  <c r="G49" i="7941"/>
  <c r="G153" i="7941"/>
  <c r="G205" i="7941"/>
  <c r="G257" i="7941"/>
  <c r="G309" i="7941"/>
  <c r="G102" i="7941"/>
  <c r="G50" i="7941"/>
  <c r="G154" i="7941"/>
  <c r="G364" i="7941"/>
  <c r="G206" i="7941"/>
  <c r="G258" i="7941"/>
  <c r="G310" i="7941"/>
  <c r="G103" i="7941"/>
  <c r="G51" i="7941"/>
  <c r="G155" i="7941"/>
  <c r="G207" i="7941"/>
  <c r="G259" i="7941"/>
  <c r="G311" i="7941"/>
  <c r="G104" i="7941"/>
  <c r="G52" i="7941"/>
  <c r="G156" i="7941"/>
  <c r="G208" i="7941"/>
  <c r="G260" i="7941"/>
  <c r="G312" i="7941"/>
  <c r="G105" i="7941"/>
  <c r="G53" i="7941"/>
  <c r="G157" i="7941"/>
  <c r="G209" i="7941"/>
  <c r="G261" i="7941"/>
  <c r="G313" i="7941"/>
  <c r="G106" i="7941"/>
  <c r="G54" i="7941"/>
  <c r="G158" i="7941"/>
  <c r="G210" i="7941"/>
  <c r="G262" i="7941"/>
  <c r="G314" i="7941"/>
  <c r="G107" i="7941"/>
  <c r="G55" i="7941"/>
  <c r="G159" i="7941"/>
  <c r="G211" i="7941"/>
  <c r="G263" i="7941"/>
  <c r="G315" i="7941"/>
  <c r="G108" i="7941"/>
  <c r="G56" i="7941"/>
  <c r="G160" i="7941"/>
  <c r="G212" i="7941"/>
  <c r="G264" i="7941"/>
  <c r="G316" i="7941"/>
  <c r="G109" i="7941"/>
  <c r="G57" i="7941"/>
  <c r="G161" i="7941"/>
  <c r="G213" i="7941"/>
  <c r="G265" i="7941"/>
  <c r="G317" i="7941"/>
  <c r="H3" i="18"/>
  <c r="I3" i="18"/>
  <c r="C125" i="7964"/>
  <c r="G1195" i="18"/>
  <c r="H1195" i="18"/>
  <c r="G1194" i="18"/>
  <c r="G1193" i="18"/>
  <c r="G1191" i="18"/>
  <c r="K331" i="1"/>
  <c r="L331" i="1"/>
  <c r="K332" i="1"/>
  <c r="K333" i="1"/>
  <c r="L333" i="1"/>
  <c r="K334" i="1"/>
  <c r="K335" i="1"/>
  <c r="L335" i="1"/>
  <c r="K336" i="1"/>
  <c r="K337" i="1"/>
  <c r="L337" i="1"/>
  <c r="K338" i="1"/>
  <c r="J338" i="1"/>
  <c r="J337" i="1"/>
  <c r="J336" i="1"/>
  <c r="J334" i="1"/>
  <c r="M159" i="18"/>
  <c r="J333" i="1"/>
  <c r="O146" i="18"/>
  <c r="J332" i="1"/>
  <c r="I338" i="1"/>
  <c r="I337" i="1"/>
  <c r="I336" i="1"/>
  <c r="I334" i="1"/>
  <c r="I333" i="1"/>
  <c r="I332" i="1"/>
  <c r="H338" i="1"/>
  <c r="H337" i="1"/>
  <c r="H336" i="1"/>
  <c r="H334" i="1"/>
  <c r="H333" i="1"/>
  <c r="H332" i="1"/>
  <c r="L540" i="1"/>
  <c r="K536" i="1"/>
  <c r="L537" i="1"/>
  <c r="K533" i="1"/>
  <c r="I277" i="1"/>
  <c r="J277" i="1"/>
  <c r="K277" i="1"/>
  <c r="L277" i="1"/>
  <c r="I278" i="1"/>
  <c r="J278" i="1"/>
  <c r="K278" i="1"/>
  <c r="L278" i="1"/>
  <c r="I279" i="1"/>
  <c r="J279" i="1"/>
  <c r="K279" i="1"/>
  <c r="L279" i="1"/>
  <c r="I280" i="1"/>
  <c r="J280" i="1"/>
  <c r="K280" i="1"/>
  <c r="L280" i="1"/>
  <c r="I281" i="1"/>
  <c r="J281" i="1"/>
  <c r="K281" i="1"/>
  <c r="L281" i="1"/>
  <c r="I283" i="1"/>
  <c r="J283" i="1"/>
  <c r="K283" i="1"/>
  <c r="L283" i="1"/>
  <c r="I284" i="1"/>
  <c r="J284" i="1"/>
  <c r="K284" i="1"/>
  <c r="L284" i="1"/>
  <c r="H279" i="1"/>
  <c r="H280" i="1"/>
  <c r="H281" i="1"/>
  <c r="H283" i="1"/>
  <c r="H284" i="1"/>
  <c r="H278" i="1"/>
  <c r="H277" i="1"/>
  <c r="I222" i="1"/>
  <c r="H222" i="1"/>
  <c r="G222" i="1"/>
  <c r="H7" i="7957"/>
  <c r="H8" i="7957"/>
  <c r="H9" i="7957"/>
  <c r="H10" i="7957"/>
  <c r="H11" i="7957"/>
  <c r="H13" i="7957"/>
  <c r="H6" i="7957"/>
  <c r="L390" i="1"/>
  <c r="K390" i="1"/>
  <c r="J390" i="1"/>
  <c r="I390" i="1"/>
  <c r="H390" i="1"/>
  <c r="H387" i="1"/>
  <c r="J531" i="1"/>
  <c r="I525" i="1"/>
  <c r="H520" i="1"/>
  <c r="G515" i="1"/>
  <c r="L408" i="1"/>
  <c r="L407" i="1"/>
  <c r="L406" i="1"/>
  <c r="L405" i="1"/>
  <c r="L404" i="1"/>
  <c r="L403" i="1"/>
  <c r="L402" i="1"/>
  <c r="L401" i="1"/>
  <c r="K401" i="1"/>
  <c r="K408" i="1"/>
  <c r="K407" i="1"/>
  <c r="K406" i="1"/>
  <c r="K405" i="1"/>
  <c r="K404" i="1"/>
  <c r="K403" i="1"/>
  <c r="K402" i="1"/>
  <c r="J408" i="1"/>
  <c r="J407" i="1"/>
  <c r="J406" i="1"/>
  <c r="J405" i="1"/>
  <c r="J404" i="1"/>
  <c r="J403" i="1"/>
  <c r="J451" i="1" s="1"/>
  <c r="J402" i="1"/>
  <c r="J401" i="1"/>
  <c r="I408" i="1"/>
  <c r="I407" i="1"/>
  <c r="I206" i="18" s="1"/>
  <c r="I406" i="1"/>
  <c r="I405" i="1"/>
  <c r="I404" i="1"/>
  <c r="I167" i="18" s="1"/>
  <c r="I1087" i="18" s="1"/>
  <c r="I403" i="1"/>
  <c r="I402" i="1"/>
  <c r="I401" i="1"/>
  <c r="I128" i="18" s="1"/>
  <c r="H408" i="1"/>
  <c r="H219" i="18" s="1"/>
  <c r="H407" i="1"/>
  <c r="H206" i="18" s="1"/>
  <c r="H406" i="1"/>
  <c r="H193" i="18" s="1"/>
  <c r="H405" i="1"/>
  <c r="H180" i="18" s="1"/>
  <c r="H404" i="1"/>
  <c r="H167" i="18" s="1"/>
  <c r="H403" i="1"/>
  <c r="H154" i="18" s="1"/>
  <c r="H402" i="1"/>
  <c r="H141" i="18" s="1"/>
  <c r="H401" i="1"/>
  <c r="F17" i="7955"/>
  <c r="E17" i="7955"/>
  <c r="D17" i="7955"/>
  <c r="C17" i="7955"/>
  <c r="B17" i="7955"/>
  <c r="L282" i="1"/>
  <c r="K282" i="1"/>
  <c r="J282" i="1"/>
  <c r="I282" i="1"/>
  <c r="H282" i="1"/>
  <c r="C52" i="7954"/>
  <c r="C50" i="7954"/>
  <c r="F31" i="7954"/>
  <c r="F30" i="7954"/>
  <c r="F29" i="7954"/>
  <c r="C31" i="7954"/>
  <c r="C30" i="7954"/>
  <c r="C29" i="7954"/>
  <c r="G26" i="7954"/>
  <c r="G21" i="7954"/>
  <c r="E26" i="7954"/>
  <c r="E25" i="7954"/>
  <c r="E24" i="7954"/>
  <c r="E23" i="7954"/>
  <c r="E20" i="7954"/>
  <c r="E19" i="7954"/>
  <c r="E18" i="7954"/>
  <c r="C14" i="7954"/>
  <c r="C82" i="7954"/>
  <c r="C71" i="7954"/>
  <c r="C70" i="7954"/>
  <c r="C69" i="7954"/>
  <c r="B1" i="7954"/>
  <c r="D78" i="7953"/>
  <c r="E21" i="7954"/>
  <c r="C15" i="7954"/>
  <c r="C62" i="7954"/>
  <c r="C81" i="7954"/>
  <c r="C55" i="7954"/>
  <c r="C56" i="7954"/>
  <c r="C66" i="7954"/>
  <c r="C74" i="7954"/>
  <c r="C75" i="7954"/>
  <c r="C64" i="7954"/>
  <c r="B2" i="7954"/>
  <c r="C58" i="7954"/>
  <c r="F87" i="7953"/>
  <c r="C77" i="7954"/>
  <c r="C79" i="7954"/>
  <c r="C38" i="7954"/>
  <c r="F83" i="7953"/>
  <c r="W2709" i="7949"/>
  <c r="V2708" i="7949"/>
  <c r="W2708" i="7949"/>
  <c r="U2707" i="7949"/>
  <c r="V2707" i="7949"/>
  <c r="T2706" i="7949"/>
  <c r="S2705" i="7949"/>
  <c r="R2704" i="7949"/>
  <c r="S2704" i="7949"/>
  <c r="Q2703" i="7949"/>
  <c r="R2703" i="7949"/>
  <c r="S2703" i="7949"/>
  <c r="T2703" i="7949"/>
  <c r="P2702" i="7949"/>
  <c r="Q2702" i="7949"/>
  <c r="R2702" i="7949"/>
  <c r="O2701" i="7949"/>
  <c r="P2701" i="7949"/>
  <c r="Q2701" i="7949"/>
  <c r="N2700" i="7949"/>
  <c r="O2700" i="7949"/>
  <c r="P2700" i="7949"/>
  <c r="Q2700" i="7949"/>
  <c r="W2655" i="7949"/>
  <c r="V2654" i="7949"/>
  <c r="W2654" i="7949"/>
  <c r="U2653" i="7949"/>
  <c r="V2653" i="7949"/>
  <c r="W2653" i="7949"/>
  <c r="T2652" i="7949"/>
  <c r="U2652" i="7949"/>
  <c r="V2652" i="7949"/>
  <c r="W2652" i="7949"/>
  <c r="S2651" i="7949"/>
  <c r="T2651" i="7949"/>
  <c r="U2651" i="7949"/>
  <c r="V2651" i="7949"/>
  <c r="W2651" i="7949"/>
  <c r="R2650" i="7949"/>
  <c r="S2650" i="7949"/>
  <c r="T2650" i="7949"/>
  <c r="U2650" i="7949"/>
  <c r="V2650" i="7949"/>
  <c r="W2650" i="7949"/>
  <c r="Q2649" i="7949"/>
  <c r="R2649" i="7949"/>
  <c r="S2649" i="7949"/>
  <c r="T2649" i="7949"/>
  <c r="U2649" i="7949"/>
  <c r="V2649" i="7949"/>
  <c r="W2649" i="7949"/>
  <c r="P2648" i="7949"/>
  <c r="Q2648" i="7949"/>
  <c r="R2648" i="7949"/>
  <c r="S2648" i="7949"/>
  <c r="T2648" i="7949"/>
  <c r="U2648" i="7949"/>
  <c r="V2648" i="7949"/>
  <c r="W2648" i="7949"/>
  <c r="O2647" i="7949"/>
  <c r="P2647" i="7949"/>
  <c r="Q2647" i="7949"/>
  <c r="R2647" i="7949"/>
  <c r="S2647" i="7949"/>
  <c r="T2647" i="7949"/>
  <c r="U2647" i="7949"/>
  <c r="V2647" i="7949"/>
  <c r="W2647" i="7949"/>
  <c r="N2646" i="7949"/>
  <c r="O2646" i="7949"/>
  <c r="P2646" i="7949"/>
  <c r="Q2646" i="7949"/>
  <c r="R2646" i="7949"/>
  <c r="S2646" i="7949"/>
  <c r="T2646" i="7949"/>
  <c r="U2646" i="7949"/>
  <c r="V2646" i="7949"/>
  <c r="W2646" i="7949"/>
  <c r="W2601" i="7949"/>
  <c r="V2600" i="7949"/>
  <c r="W2600" i="7949"/>
  <c r="U2599" i="7949"/>
  <c r="V2599" i="7949"/>
  <c r="W2599" i="7949"/>
  <c r="T2598" i="7949"/>
  <c r="U2598" i="7949"/>
  <c r="V2598" i="7949"/>
  <c r="W2598" i="7949"/>
  <c r="S2597" i="7949"/>
  <c r="T2597" i="7949"/>
  <c r="U2597" i="7949"/>
  <c r="V2597" i="7949"/>
  <c r="W2597" i="7949"/>
  <c r="R2596" i="7949"/>
  <c r="S2596" i="7949"/>
  <c r="T2596" i="7949"/>
  <c r="U2596" i="7949"/>
  <c r="V2596" i="7949"/>
  <c r="W2596" i="7949"/>
  <c r="Q2595" i="7949"/>
  <c r="R2595" i="7949"/>
  <c r="S2595" i="7949"/>
  <c r="T2595" i="7949"/>
  <c r="U2595" i="7949"/>
  <c r="V2595" i="7949"/>
  <c r="W2595" i="7949"/>
  <c r="P2594" i="7949"/>
  <c r="Q2594" i="7949"/>
  <c r="R2594" i="7949"/>
  <c r="S2594" i="7949"/>
  <c r="T2594" i="7949"/>
  <c r="U2594" i="7949"/>
  <c r="V2594" i="7949"/>
  <c r="W2594" i="7949"/>
  <c r="O2593" i="7949"/>
  <c r="P2593" i="7949"/>
  <c r="Q2593" i="7949"/>
  <c r="R2593" i="7949"/>
  <c r="S2593" i="7949"/>
  <c r="T2593" i="7949"/>
  <c r="U2593" i="7949"/>
  <c r="V2593" i="7949"/>
  <c r="W2593" i="7949"/>
  <c r="N2592" i="7949"/>
  <c r="O2592" i="7949"/>
  <c r="P2592" i="7949"/>
  <c r="Q2592" i="7949"/>
  <c r="R2592" i="7949"/>
  <c r="S2592" i="7949"/>
  <c r="T2592" i="7949"/>
  <c r="U2592" i="7949"/>
  <c r="V2592" i="7949"/>
  <c r="W2592" i="7949"/>
  <c r="W2547" i="7949"/>
  <c r="V2546" i="7949"/>
  <c r="W2546" i="7949"/>
  <c r="U2545" i="7949"/>
  <c r="V2545" i="7949"/>
  <c r="W2545" i="7949"/>
  <c r="T2544" i="7949"/>
  <c r="U2544" i="7949"/>
  <c r="V2544" i="7949"/>
  <c r="W2544" i="7949"/>
  <c r="S2543" i="7949"/>
  <c r="T2543" i="7949"/>
  <c r="U2543" i="7949"/>
  <c r="V2543" i="7949"/>
  <c r="W2543" i="7949"/>
  <c r="R2542" i="7949"/>
  <c r="S2542" i="7949"/>
  <c r="T2542" i="7949"/>
  <c r="U2542" i="7949"/>
  <c r="V2542" i="7949"/>
  <c r="W2542" i="7949"/>
  <c r="Q2541" i="7949"/>
  <c r="R2541" i="7949"/>
  <c r="S2541" i="7949"/>
  <c r="T2541" i="7949"/>
  <c r="U2541" i="7949"/>
  <c r="V2541" i="7949"/>
  <c r="W2541" i="7949"/>
  <c r="P2540" i="7949"/>
  <c r="Q2540" i="7949"/>
  <c r="R2540" i="7949"/>
  <c r="S2540" i="7949"/>
  <c r="T2540" i="7949"/>
  <c r="U2540" i="7949"/>
  <c r="V2540" i="7949"/>
  <c r="W2540" i="7949"/>
  <c r="O2539" i="7949"/>
  <c r="P2539" i="7949"/>
  <c r="Q2539" i="7949"/>
  <c r="R2539" i="7949"/>
  <c r="S2539" i="7949"/>
  <c r="T2539" i="7949"/>
  <c r="U2539" i="7949"/>
  <c r="V2539" i="7949"/>
  <c r="W2539" i="7949"/>
  <c r="N2538" i="7949"/>
  <c r="O2538" i="7949"/>
  <c r="P2538" i="7949"/>
  <c r="Q2538" i="7949"/>
  <c r="R2538" i="7949"/>
  <c r="S2538" i="7949"/>
  <c r="T2538" i="7949"/>
  <c r="U2538" i="7949"/>
  <c r="V2538" i="7949"/>
  <c r="W2538" i="7949"/>
  <c r="W2493" i="7949"/>
  <c r="V2492" i="7949"/>
  <c r="W2492" i="7949"/>
  <c r="U2491" i="7949"/>
  <c r="V2491" i="7949"/>
  <c r="W2491" i="7949"/>
  <c r="T2490" i="7949"/>
  <c r="U2490" i="7949"/>
  <c r="V2490" i="7949"/>
  <c r="W2490" i="7949"/>
  <c r="S2489" i="7949"/>
  <c r="T2489" i="7949"/>
  <c r="U2489" i="7949"/>
  <c r="V2489" i="7949"/>
  <c r="W2489" i="7949"/>
  <c r="R2488" i="7949"/>
  <c r="S2488" i="7949"/>
  <c r="T2488" i="7949"/>
  <c r="U2488" i="7949"/>
  <c r="V2488" i="7949"/>
  <c r="W2488" i="7949"/>
  <c r="Q2487" i="7949"/>
  <c r="R2487" i="7949"/>
  <c r="S2487" i="7949"/>
  <c r="T2487" i="7949"/>
  <c r="U2487" i="7949"/>
  <c r="V2487" i="7949"/>
  <c r="W2487" i="7949"/>
  <c r="P2486" i="7949"/>
  <c r="Q2486" i="7949"/>
  <c r="R2486" i="7949"/>
  <c r="S2486" i="7949"/>
  <c r="T2486" i="7949"/>
  <c r="U2486" i="7949"/>
  <c r="V2486" i="7949"/>
  <c r="W2486" i="7949"/>
  <c r="O2485" i="7949"/>
  <c r="P2485" i="7949"/>
  <c r="Q2485" i="7949"/>
  <c r="R2485" i="7949"/>
  <c r="S2485" i="7949"/>
  <c r="T2485" i="7949"/>
  <c r="U2485" i="7949"/>
  <c r="V2485" i="7949"/>
  <c r="W2485" i="7949"/>
  <c r="N2484" i="7949"/>
  <c r="O2484" i="7949"/>
  <c r="P2484" i="7949"/>
  <c r="Q2484" i="7949"/>
  <c r="R2484" i="7949"/>
  <c r="S2484" i="7949"/>
  <c r="T2484" i="7949"/>
  <c r="U2484" i="7949"/>
  <c r="V2484" i="7949"/>
  <c r="W2484" i="7949"/>
  <c r="W2439" i="7949"/>
  <c r="V2438" i="7949"/>
  <c r="W2438" i="7949"/>
  <c r="U2437" i="7949"/>
  <c r="V2437" i="7949"/>
  <c r="W2437" i="7949"/>
  <c r="T2436" i="7949"/>
  <c r="U2436" i="7949"/>
  <c r="V2436" i="7949"/>
  <c r="W2436" i="7949"/>
  <c r="S2435" i="7949"/>
  <c r="T2435" i="7949"/>
  <c r="U2435" i="7949"/>
  <c r="V2435" i="7949"/>
  <c r="W2435" i="7949"/>
  <c r="R2434" i="7949"/>
  <c r="S2434" i="7949"/>
  <c r="T2434" i="7949"/>
  <c r="Q2433" i="7949"/>
  <c r="R2433" i="7949"/>
  <c r="S2433" i="7949"/>
  <c r="T2433" i="7949"/>
  <c r="U2433" i="7949"/>
  <c r="P2432" i="7949"/>
  <c r="Q2432" i="7949"/>
  <c r="R2432" i="7949"/>
  <c r="S2432" i="7949"/>
  <c r="O2431" i="7949"/>
  <c r="P2431" i="7949"/>
  <c r="Q2431" i="7949"/>
  <c r="R2431" i="7949"/>
  <c r="N2430" i="7949"/>
  <c r="O2430" i="7949"/>
  <c r="P2430" i="7949"/>
  <c r="Q2430" i="7949"/>
  <c r="R2430" i="7949"/>
  <c r="W2385" i="7949"/>
  <c r="V2384" i="7949"/>
  <c r="W2384" i="7949"/>
  <c r="U2383" i="7949"/>
  <c r="V2383" i="7949"/>
  <c r="T2382" i="7949"/>
  <c r="S2381" i="7949"/>
  <c r="S2380" i="7949"/>
  <c r="R2380" i="7949"/>
  <c r="R2379" i="7949"/>
  <c r="S2379" i="7949"/>
  <c r="T2379" i="7949"/>
  <c r="Q2379" i="7949"/>
  <c r="P2378" i="7949"/>
  <c r="Q2378" i="7949"/>
  <c r="R2378" i="7949"/>
  <c r="O2377" i="7949"/>
  <c r="P2377" i="7949"/>
  <c r="Q2377" i="7949"/>
  <c r="O2376" i="7949"/>
  <c r="P2376" i="7949"/>
  <c r="Q2376" i="7949"/>
  <c r="N2376" i="7949"/>
  <c r="W2331" i="7949"/>
  <c r="V2330" i="7949"/>
  <c r="W2330" i="7949"/>
  <c r="U2329" i="7949"/>
  <c r="V2329" i="7949"/>
  <c r="W2329" i="7949"/>
  <c r="T2328" i="7949"/>
  <c r="U2328" i="7949"/>
  <c r="V2328" i="7949"/>
  <c r="W2328" i="7949"/>
  <c r="S2327" i="7949"/>
  <c r="T2327" i="7949"/>
  <c r="U2327" i="7949"/>
  <c r="V2327" i="7949"/>
  <c r="W2327" i="7949"/>
  <c r="R2326" i="7949"/>
  <c r="S2326" i="7949"/>
  <c r="T2326" i="7949"/>
  <c r="U2326" i="7949"/>
  <c r="V2326" i="7949"/>
  <c r="W2326" i="7949"/>
  <c r="Q2325" i="7949"/>
  <c r="R2325" i="7949"/>
  <c r="S2325" i="7949"/>
  <c r="T2325" i="7949"/>
  <c r="U2325" i="7949"/>
  <c r="V2325" i="7949"/>
  <c r="W2325" i="7949"/>
  <c r="P2324" i="7949"/>
  <c r="Q2324" i="7949"/>
  <c r="R2324" i="7949"/>
  <c r="S2324" i="7949"/>
  <c r="T2324" i="7949"/>
  <c r="U2324" i="7949"/>
  <c r="V2324" i="7949"/>
  <c r="W2324" i="7949"/>
  <c r="O2323" i="7949"/>
  <c r="P2323" i="7949"/>
  <c r="Q2323" i="7949"/>
  <c r="R2323" i="7949"/>
  <c r="N2322" i="7949"/>
  <c r="O2322" i="7949"/>
  <c r="P2322" i="7949"/>
  <c r="Q2322" i="7949"/>
  <c r="R2322" i="7949"/>
  <c r="W2277" i="7949"/>
  <c r="V2276" i="7949"/>
  <c r="W2276" i="7949"/>
  <c r="U2275" i="7949"/>
  <c r="V2275" i="7949"/>
  <c r="W2275" i="7949"/>
  <c r="T2274" i="7949"/>
  <c r="U2274" i="7949"/>
  <c r="V2274" i="7949"/>
  <c r="W2274" i="7949"/>
  <c r="S2273" i="7949"/>
  <c r="T2273" i="7949"/>
  <c r="U2273" i="7949"/>
  <c r="V2273" i="7949"/>
  <c r="W2273" i="7949"/>
  <c r="R2272" i="7949"/>
  <c r="S2272" i="7949"/>
  <c r="T2272" i="7949"/>
  <c r="U2272" i="7949"/>
  <c r="V2272" i="7949"/>
  <c r="W2272" i="7949"/>
  <c r="Q2271" i="7949"/>
  <c r="R2271" i="7949"/>
  <c r="S2271" i="7949"/>
  <c r="T2271" i="7949"/>
  <c r="U2271" i="7949"/>
  <c r="V2271" i="7949"/>
  <c r="W2271" i="7949"/>
  <c r="P2270" i="7949"/>
  <c r="Q2270" i="7949"/>
  <c r="R2270" i="7949"/>
  <c r="S2270" i="7949"/>
  <c r="T2270" i="7949"/>
  <c r="U2270" i="7949"/>
  <c r="V2270" i="7949"/>
  <c r="W2270" i="7949"/>
  <c r="O2269" i="7949"/>
  <c r="P2269" i="7949"/>
  <c r="Q2269" i="7949"/>
  <c r="R2269" i="7949"/>
  <c r="S2269" i="7949"/>
  <c r="T2269" i="7949"/>
  <c r="U2269" i="7949"/>
  <c r="V2269" i="7949"/>
  <c r="W2269" i="7949"/>
  <c r="N2268" i="7949"/>
  <c r="O2268" i="7949"/>
  <c r="P2268" i="7949"/>
  <c r="Q2268" i="7949"/>
  <c r="R2268" i="7949"/>
  <c r="S2268" i="7949"/>
  <c r="T2268" i="7949"/>
  <c r="U2268" i="7949"/>
  <c r="V2268" i="7949"/>
  <c r="W2268" i="7949"/>
  <c r="W2223" i="7949"/>
  <c r="V2222" i="7949"/>
  <c r="W2222" i="7949"/>
  <c r="U2221" i="7949"/>
  <c r="V2221" i="7949"/>
  <c r="W2221" i="7949"/>
  <c r="T2220" i="7949"/>
  <c r="U2220" i="7949"/>
  <c r="V2220" i="7949"/>
  <c r="W2220" i="7949"/>
  <c r="S2219" i="7949"/>
  <c r="T2219" i="7949"/>
  <c r="U2219" i="7949"/>
  <c r="V2219" i="7949"/>
  <c r="W2219" i="7949"/>
  <c r="R2218" i="7949"/>
  <c r="S2218" i="7949"/>
  <c r="T2218" i="7949"/>
  <c r="U2218" i="7949"/>
  <c r="V2218" i="7949"/>
  <c r="W2218" i="7949"/>
  <c r="Q2217" i="7949"/>
  <c r="R2217" i="7949"/>
  <c r="S2217" i="7949"/>
  <c r="T2217" i="7949"/>
  <c r="U2217" i="7949"/>
  <c r="V2217" i="7949"/>
  <c r="W2217" i="7949"/>
  <c r="P2216" i="7949"/>
  <c r="Q2216" i="7949"/>
  <c r="R2216" i="7949"/>
  <c r="S2216" i="7949"/>
  <c r="T2216" i="7949"/>
  <c r="U2216" i="7949"/>
  <c r="V2216" i="7949"/>
  <c r="W2216" i="7949"/>
  <c r="O2215" i="7949"/>
  <c r="P2215" i="7949"/>
  <c r="Q2215" i="7949"/>
  <c r="R2215" i="7949"/>
  <c r="S2215" i="7949"/>
  <c r="T2215" i="7949"/>
  <c r="U2215" i="7949"/>
  <c r="V2215" i="7949"/>
  <c r="W2215" i="7949"/>
  <c r="N2214" i="7949"/>
  <c r="O2214" i="7949"/>
  <c r="P2214" i="7949"/>
  <c r="Q2214" i="7949"/>
  <c r="R2214" i="7949"/>
  <c r="S2214" i="7949"/>
  <c r="T2214" i="7949"/>
  <c r="U2214" i="7949"/>
  <c r="V2214" i="7949"/>
  <c r="W2214" i="7949"/>
  <c r="W2169" i="7949"/>
  <c r="V2168" i="7949"/>
  <c r="W2168" i="7949"/>
  <c r="U2167" i="7949"/>
  <c r="V2167" i="7949"/>
  <c r="W2167" i="7949"/>
  <c r="T2166" i="7949"/>
  <c r="U2166" i="7949"/>
  <c r="V2166" i="7949"/>
  <c r="W2166" i="7949"/>
  <c r="S2165" i="7949"/>
  <c r="T2165" i="7949"/>
  <c r="U2165" i="7949"/>
  <c r="V2165" i="7949"/>
  <c r="W2165" i="7949"/>
  <c r="R2164" i="7949"/>
  <c r="S2164" i="7949"/>
  <c r="T2164" i="7949"/>
  <c r="U2164" i="7949"/>
  <c r="V2164" i="7949"/>
  <c r="W2164" i="7949"/>
  <c r="Q2163" i="7949"/>
  <c r="R2163" i="7949"/>
  <c r="S2163" i="7949"/>
  <c r="T2163" i="7949"/>
  <c r="U2163" i="7949"/>
  <c r="V2163" i="7949"/>
  <c r="W2163" i="7949"/>
  <c r="P2162" i="7949"/>
  <c r="Q2162" i="7949"/>
  <c r="R2162" i="7949"/>
  <c r="S2162" i="7949"/>
  <c r="T2162" i="7949"/>
  <c r="U2162" i="7949"/>
  <c r="V2162" i="7949"/>
  <c r="W2162" i="7949"/>
  <c r="O2161" i="7949"/>
  <c r="P2161" i="7949"/>
  <c r="Q2161" i="7949"/>
  <c r="R2161" i="7949"/>
  <c r="S2161" i="7949"/>
  <c r="T2161" i="7949"/>
  <c r="U2161" i="7949"/>
  <c r="V2161" i="7949"/>
  <c r="W2161" i="7949"/>
  <c r="N2160" i="7949"/>
  <c r="O2160" i="7949"/>
  <c r="P2160" i="7949"/>
  <c r="Q2160" i="7949"/>
  <c r="R2160" i="7949"/>
  <c r="S2160" i="7949"/>
  <c r="T2160" i="7949"/>
  <c r="U2160" i="7949"/>
  <c r="V2160" i="7949"/>
  <c r="W2160" i="7949"/>
  <c r="W2115" i="7949"/>
  <c r="V2114" i="7949"/>
  <c r="W2114" i="7949"/>
  <c r="U2113" i="7949"/>
  <c r="V2113" i="7949"/>
  <c r="W2113" i="7949"/>
  <c r="T2112" i="7949"/>
  <c r="U2112" i="7949"/>
  <c r="V2112" i="7949"/>
  <c r="W2112" i="7949"/>
  <c r="S2111" i="7949"/>
  <c r="T2111" i="7949"/>
  <c r="U2111" i="7949"/>
  <c r="V2111" i="7949"/>
  <c r="R2110" i="7949"/>
  <c r="S2110" i="7949"/>
  <c r="T2110" i="7949"/>
  <c r="U2110" i="7949"/>
  <c r="V2110" i="7949"/>
  <c r="Q2109" i="7949"/>
  <c r="R2109" i="7949"/>
  <c r="S2109" i="7949"/>
  <c r="P2108" i="7949"/>
  <c r="Q2108" i="7949"/>
  <c r="R2108" i="7949"/>
  <c r="S2108" i="7949"/>
  <c r="T2108" i="7949"/>
  <c r="U2108" i="7949"/>
  <c r="O2107" i="7949"/>
  <c r="P2107" i="7949"/>
  <c r="Q2107" i="7949"/>
  <c r="R2107" i="7949"/>
  <c r="S2107" i="7949"/>
  <c r="T2107" i="7949"/>
  <c r="N2106" i="7949"/>
  <c r="O2106" i="7949"/>
  <c r="P2106" i="7949"/>
  <c r="W2061" i="7949"/>
  <c r="V2060" i="7949"/>
  <c r="W2060" i="7949"/>
  <c r="U2059" i="7949"/>
  <c r="V2059" i="7949"/>
  <c r="T2058" i="7949"/>
  <c r="S2057" i="7949"/>
  <c r="R2056" i="7949"/>
  <c r="S2056" i="7949"/>
  <c r="Q2055" i="7949"/>
  <c r="R2055" i="7949"/>
  <c r="S2055" i="7949"/>
  <c r="T2055" i="7949"/>
  <c r="P2054" i="7949"/>
  <c r="Q2054" i="7949"/>
  <c r="R2054" i="7949"/>
  <c r="O2053" i="7949"/>
  <c r="P2053" i="7949"/>
  <c r="Q2053" i="7949"/>
  <c r="N2052" i="7949"/>
  <c r="O2052" i="7949"/>
  <c r="P2052" i="7949"/>
  <c r="Q2052" i="7949"/>
  <c r="W2007" i="7949"/>
  <c r="V2006" i="7949"/>
  <c r="W2006" i="7949"/>
  <c r="U2005" i="7949"/>
  <c r="V2005" i="7949"/>
  <c r="W2005" i="7949"/>
  <c r="T2004" i="7949"/>
  <c r="U2004" i="7949"/>
  <c r="V2004" i="7949"/>
  <c r="W2004" i="7949"/>
  <c r="S2003" i="7949"/>
  <c r="T2003" i="7949"/>
  <c r="U2003" i="7949"/>
  <c r="V2003" i="7949"/>
  <c r="W2003" i="7949"/>
  <c r="R2002" i="7949"/>
  <c r="S2002" i="7949"/>
  <c r="T2002" i="7949"/>
  <c r="U2002" i="7949"/>
  <c r="V2002" i="7949"/>
  <c r="W2002" i="7949"/>
  <c r="Q2001" i="7949"/>
  <c r="R2001" i="7949"/>
  <c r="S2001" i="7949"/>
  <c r="T2001" i="7949"/>
  <c r="U2001" i="7949"/>
  <c r="V2001" i="7949"/>
  <c r="W2001" i="7949"/>
  <c r="P2000" i="7949"/>
  <c r="Q2000" i="7949"/>
  <c r="R2000" i="7949"/>
  <c r="S2000" i="7949"/>
  <c r="T2000" i="7949"/>
  <c r="U2000" i="7949"/>
  <c r="V2000" i="7949"/>
  <c r="W2000" i="7949"/>
  <c r="O1999" i="7949"/>
  <c r="P1999" i="7949"/>
  <c r="Q1999" i="7949"/>
  <c r="R1999" i="7949"/>
  <c r="S1999" i="7949"/>
  <c r="T1999" i="7949"/>
  <c r="U1999" i="7949"/>
  <c r="V1999" i="7949"/>
  <c r="W1999" i="7949"/>
  <c r="N1998" i="7949"/>
  <c r="O1998" i="7949"/>
  <c r="P1998" i="7949"/>
  <c r="Q1998" i="7949"/>
  <c r="R1998" i="7949"/>
  <c r="S1998" i="7949"/>
  <c r="T1998" i="7949"/>
  <c r="U1998" i="7949"/>
  <c r="V1998" i="7949"/>
  <c r="W1998" i="7949"/>
  <c r="W1953" i="7949"/>
  <c r="V1952" i="7949"/>
  <c r="W1952" i="7949"/>
  <c r="U1951" i="7949"/>
  <c r="V1951" i="7949"/>
  <c r="W1951" i="7949"/>
  <c r="T1950" i="7949"/>
  <c r="U1950" i="7949"/>
  <c r="V1950" i="7949"/>
  <c r="W1950" i="7949"/>
  <c r="S1949" i="7949"/>
  <c r="T1949" i="7949"/>
  <c r="U1949" i="7949"/>
  <c r="V1949" i="7949"/>
  <c r="W1949" i="7949"/>
  <c r="R1948" i="7949"/>
  <c r="S1948" i="7949"/>
  <c r="T1948" i="7949"/>
  <c r="U1948" i="7949"/>
  <c r="V1948" i="7949"/>
  <c r="W1948" i="7949"/>
  <c r="Q1947" i="7949"/>
  <c r="R1947" i="7949"/>
  <c r="S1947" i="7949"/>
  <c r="T1947" i="7949"/>
  <c r="U1947" i="7949"/>
  <c r="V1947" i="7949"/>
  <c r="W1947" i="7949"/>
  <c r="P1946" i="7949"/>
  <c r="Q1946" i="7949"/>
  <c r="R1946" i="7949"/>
  <c r="S1946" i="7949"/>
  <c r="T1946" i="7949"/>
  <c r="U1946" i="7949"/>
  <c r="V1946" i="7949"/>
  <c r="W1946" i="7949"/>
  <c r="O1945" i="7949"/>
  <c r="P1945" i="7949"/>
  <c r="Q1945" i="7949"/>
  <c r="R1945" i="7949"/>
  <c r="S1945" i="7949"/>
  <c r="T1945" i="7949"/>
  <c r="U1945" i="7949"/>
  <c r="V1945" i="7949"/>
  <c r="W1945" i="7949"/>
  <c r="N1944" i="7949"/>
  <c r="O1944" i="7949"/>
  <c r="P1944" i="7949"/>
  <c r="Q1944" i="7949"/>
  <c r="R1944" i="7949"/>
  <c r="S1944" i="7949"/>
  <c r="T1944" i="7949"/>
  <c r="U1944" i="7949"/>
  <c r="V1944" i="7949"/>
  <c r="W1944" i="7949"/>
  <c r="W1899" i="7949"/>
  <c r="V1898" i="7949"/>
  <c r="W1898" i="7949"/>
  <c r="U1897" i="7949"/>
  <c r="V1897" i="7949"/>
  <c r="W1897" i="7949"/>
  <c r="T1896" i="7949"/>
  <c r="U1896" i="7949"/>
  <c r="V1896" i="7949"/>
  <c r="W1896" i="7949"/>
  <c r="S1895" i="7949"/>
  <c r="T1895" i="7949"/>
  <c r="U1895" i="7949"/>
  <c r="V1895" i="7949"/>
  <c r="W1895" i="7949"/>
  <c r="R1894" i="7949"/>
  <c r="S1894" i="7949"/>
  <c r="T1894" i="7949"/>
  <c r="Q1893" i="7949"/>
  <c r="R1893" i="7949"/>
  <c r="S1893" i="7949"/>
  <c r="T1893" i="7949"/>
  <c r="U1893" i="7949"/>
  <c r="P1892" i="7949"/>
  <c r="Q1892" i="7949"/>
  <c r="R1892" i="7949"/>
  <c r="S1892" i="7949"/>
  <c r="O1891" i="7949"/>
  <c r="P1891" i="7949"/>
  <c r="Q1891" i="7949"/>
  <c r="R1891" i="7949"/>
  <c r="N1890" i="7949"/>
  <c r="O1890" i="7949"/>
  <c r="P1890" i="7949"/>
  <c r="Q1890" i="7949"/>
  <c r="R1890" i="7949"/>
  <c r="W1845" i="7949"/>
  <c r="V1844" i="7949"/>
  <c r="W1844" i="7949"/>
  <c r="U1843" i="7949"/>
  <c r="V1843" i="7949"/>
  <c r="T1842" i="7949"/>
  <c r="S1841" i="7949"/>
  <c r="R1840" i="7949"/>
  <c r="S1840" i="7949"/>
  <c r="Q1839" i="7949"/>
  <c r="R1839" i="7949"/>
  <c r="S1839" i="7949"/>
  <c r="T1839" i="7949"/>
  <c r="P1838" i="7949"/>
  <c r="Q1838" i="7949"/>
  <c r="R1838" i="7949"/>
  <c r="O1837" i="7949"/>
  <c r="P1837" i="7949"/>
  <c r="Q1837" i="7949"/>
  <c r="N1836" i="7949"/>
  <c r="O1836" i="7949"/>
  <c r="P1836" i="7949"/>
  <c r="Q1836" i="7949"/>
  <c r="W1791" i="7949"/>
  <c r="V1790" i="7949"/>
  <c r="W1790" i="7949"/>
  <c r="U1789" i="7949"/>
  <c r="V1789" i="7949"/>
  <c r="T1788" i="7949"/>
  <c r="S1787" i="7949"/>
  <c r="R1786" i="7949"/>
  <c r="S1786" i="7949"/>
  <c r="Q1785" i="7949"/>
  <c r="R1785" i="7949"/>
  <c r="S1785" i="7949"/>
  <c r="T1785" i="7949"/>
  <c r="P1784" i="7949"/>
  <c r="Q1784" i="7949"/>
  <c r="R1784" i="7949"/>
  <c r="O1783" i="7949"/>
  <c r="P1783" i="7949"/>
  <c r="Q1783" i="7949"/>
  <c r="N1782" i="7949"/>
  <c r="O1782" i="7949"/>
  <c r="P1782" i="7949"/>
  <c r="Q1782" i="7949"/>
  <c r="W1737" i="7949"/>
  <c r="V1736" i="7949"/>
  <c r="W1736" i="7949"/>
  <c r="U1735" i="7949"/>
  <c r="V1735" i="7949"/>
  <c r="W1735" i="7949"/>
  <c r="T1734" i="7949"/>
  <c r="U1734" i="7949"/>
  <c r="V1734" i="7949"/>
  <c r="W1734" i="7949"/>
  <c r="S1733" i="7949"/>
  <c r="T1733" i="7949"/>
  <c r="U1733" i="7949"/>
  <c r="V1733" i="7949"/>
  <c r="W1733" i="7949"/>
  <c r="R1732" i="7949"/>
  <c r="S1732" i="7949"/>
  <c r="T1732" i="7949"/>
  <c r="U1732" i="7949"/>
  <c r="V1732" i="7949"/>
  <c r="W1732" i="7949"/>
  <c r="Q1731" i="7949"/>
  <c r="R1731" i="7949"/>
  <c r="S1731" i="7949"/>
  <c r="T1731" i="7949"/>
  <c r="U1731" i="7949"/>
  <c r="V1731" i="7949"/>
  <c r="W1731" i="7949"/>
  <c r="P1730" i="7949"/>
  <c r="Q1730" i="7949"/>
  <c r="R1730" i="7949"/>
  <c r="S1730" i="7949"/>
  <c r="T1730" i="7949"/>
  <c r="U1730" i="7949"/>
  <c r="V1730" i="7949"/>
  <c r="W1730" i="7949"/>
  <c r="O1729" i="7949"/>
  <c r="P1729" i="7949"/>
  <c r="Q1729" i="7949"/>
  <c r="R1729" i="7949"/>
  <c r="S1729" i="7949"/>
  <c r="T1729" i="7949"/>
  <c r="U1729" i="7949"/>
  <c r="V1729" i="7949"/>
  <c r="W1729" i="7949"/>
  <c r="N1728" i="7949"/>
  <c r="O1728" i="7949"/>
  <c r="P1728" i="7949"/>
  <c r="Q1728" i="7949"/>
  <c r="W1683" i="7949"/>
  <c r="V1682" i="7949"/>
  <c r="W1682" i="7949"/>
  <c r="U1681" i="7949"/>
  <c r="V1681" i="7949"/>
  <c r="T1680" i="7949"/>
  <c r="S1679" i="7949"/>
  <c r="S1678" i="7949"/>
  <c r="R1678" i="7949"/>
  <c r="R1677" i="7949"/>
  <c r="S1677" i="7949"/>
  <c r="T1677" i="7949"/>
  <c r="Q1677" i="7949"/>
  <c r="P1676" i="7949"/>
  <c r="Q1676" i="7949"/>
  <c r="R1676" i="7949"/>
  <c r="O1675" i="7949"/>
  <c r="P1675" i="7949"/>
  <c r="Q1675" i="7949"/>
  <c r="N1674" i="7949"/>
  <c r="O1674" i="7949"/>
  <c r="P1674" i="7949"/>
  <c r="Q1674" i="7949"/>
  <c r="W1629" i="7949"/>
  <c r="W1628" i="7949"/>
  <c r="V1628" i="7949"/>
  <c r="U1627" i="7949"/>
  <c r="V1627" i="7949"/>
  <c r="T1626" i="7949"/>
  <c r="S1625" i="7949"/>
  <c r="R1624" i="7949"/>
  <c r="S1624" i="7949"/>
  <c r="Q1623" i="7949"/>
  <c r="R1623" i="7949"/>
  <c r="S1623" i="7949"/>
  <c r="T1623" i="7949"/>
  <c r="P1622" i="7949"/>
  <c r="Q1622" i="7949"/>
  <c r="R1622" i="7949"/>
  <c r="O1621" i="7949"/>
  <c r="P1621" i="7949"/>
  <c r="Q1621" i="7949"/>
  <c r="N1620" i="7949"/>
  <c r="O1620" i="7949"/>
  <c r="P1620" i="7949"/>
  <c r="Q1620" i="7949"/>
  <c r="W1575" i="7949"/>
  <c r="V1574" i="7949"/>
  <c r="W1574" i="7949"/>
  <c r="U1573" i="7949"/>
  <c r="V1573" i="7949"/>
  <c r="W1573" i="7949"/>
  <c r="T1572" i="7949"/>
  <c r="U1572" i="7949"/>
  <c r="V1572" i="7949"/>
  <c r="W1572" i="7949"/>
  <c r="S1571" i="7949"/>
  <c r="T1571" i="7949"/>
  <c r="U1571" i="7949"/>
  <c r="V1571" i="7949"/>
  <c r="W1571" i="7949"/>
  <c r="R1570" i="7949"/>
  <c r="S1570" i="7949"/>
  <c r="T1570" i="7949"/>
  <c r="U1570" i="7949"/>
  <c r="V1570" i="7949"/>
  <c r="W1570" i="7949"/>
  <c r="Q1569" i="7949"/>
  <c r="R1569" i="7949"/>
  <c r="S1569" i="7949"/>
  <c r="T1569" i="7949"/>
  <c r="U1569" i="7949"/>
  <c r="V1569" i="7949"/>
  <c r="W1569" i="7949"/>
  <c r="P1568" i="7949"/>
  <c r="Q1568" i="7949"/>
  <c r="R1568" i="7949"/>
  <c r="S1568" i="7949"/>
  <c r="T1568" i="7949"/>
  <c r="U1568" i="7949"/>
  <c r="V1568" i="7949"/>
  <c r="W1568" i="7949"/>
  <c r="O1567" i="7949"/>
  <c r="P1567" i="7949"/>
  <c r="Q1567" i="7949"/>
  <c r="R1567" i="7949"/>
  <c r="S1567" i="7949"/>
  <c r="T1567" i="7949"/>
  <c r="U1567" i="7949"/>
  <c r="V1567" i="7949"/>
  <c r="W1567" i="7949"/>
  <c r="N1566" i="7949"/>
  <c r="O1566" i="7949"/>
  <c r="P1566" i="7949"/>
  <c r="Q1566" i="7949"/>
  <c r="R1566" i="7949"/>
  <c r="S1566" i="7949"/>
  <c r="T1566" i="7949"/>
  <c r="U1566" i="7949"/>
  <c r="V1566" i="7949"/>
  <c r="W1566" i="7949"/>
  <c r="W1521" i="7949"/>
  <c r="V1520" i="7949"/>
  <c r="W1520" i="7949"/>
  <c r="U1519" i="7949"/>
  <c r="V1519" i="7949"/>
  <c r="T1518" i="7949"/>
  <c r="S1517" i="7949"/>
  <c r="R1516" i="7949"/>
  <c r="S1516" i="7949"/>
  <c r="Q1515" i="7949"/>
  <c r="R1515" i="7949"/>
  <c r="S1515" i="7949"/>
  <c r="T1515" i="7949"/>
  <c r="P1514" i="7949"/>
  <c r="Q1514" i="7949"/>
  <c r="R1514" i="7949"/>
  <c r="O1513" i="7949"/>
  <c r="P1513" i="7949"/>
  <c r="Q1513" i="7949"/>
  <c r="N1512" i="7949"/>
  <c r="O1512" i="7949"/>
  <c r="P1512" i="7949"/>
  <c r="Q1512" i="7949"/>
  <c r="W1467" i="7949"/>
  <c r="V1466" i="7949"/>
  <c r="W1466" i="7949"/>
  <c r="U1465" i="7949"/>
  <c r="V1465" i="7949"/>
  <c r="W1465" i="7949"/>
  <c r="T1464" i="7949"/>
  <c r="U1464" i="7949"/>
  <c r="V1464" i="7949"/>
  <c r="W1464" i="7949"/>
  <c r="S1463" i="7949"/>
  <c r="T1463" i="7949"/>
  <c r="U1463" i="7949"/>
  <c r="V1463" i="7949"/>
  <c r="W1463" i="7949"/>
  <c r="R1462" i="7949"/>
  <c r="S1462" i="7949"/>
  <c r="T1462" i="7949"/>
  <c r="Q1461" i="7949"/>
  <c r="R1461" i="7949"/>
  <c r="S1461" i="7949"/>
  <c r="P1460" i="7949"/>
  <c r="Q1460" i="7949"/>
  <c r="R1460" i="7949"/>
  <c r="S1460" i="7949"/>
  <c r="O1459" i="7949"/>
  <c r="P1459" i="7949"/>
  <c r="Q1459" i="7949"/>
  <c r="R1459" i="7949"/>
  <c r="S1459" i="7949"/>
  <c r="T1459" i="7949"/>
  <c r="U1459" i="7949"/>
  <c r="V1459" i="7949"/>
  <c r="W1459" i="7949"/>
  <c r="N1458" i="7949"/>
  <c r="O1458" i="7949"/>
  <c r="P1458" i="7949"/>
  <c r="W1413" i="7949"/>
  <c r="V1412" i="7949"/>
  <c r="W1412" i="7949"/>
  <c r="U1411" i="7949"/>
  <c r="T1410" i="7949"/>
  <c r="U1410" i="7949"/>
  <c r="V1410" i="7949"/>
  <c r="W1410" i="7949"/>
  <c r="S1409" i="7949"/>
  <c r="T1409" i="7949"/>
  <c r="U1409" i="7949"/>
  <c r="V1409" i="7949"/>
  <c r="R1408" i="7949"/>
  <c r="Q1407" i="7949"/>
  <c r="R1407" i="7949"/>
  <c r="S1407" i="7949"/>
  <c r="P1406" i="7949"/>
  <c r="Q1406" i="7949"/>
  <c r="O1405" i="7949"/>
  <c r="P1405" i="7949"/>
  <c r="N1404" i="7949"/>
  <c r="O1404" i="7949"/>
  <c r="P1404" i="7949"/>
  <c r="W1359" i="7949"/>
  <c r="V1358" i="7949"/>
  <c r="W1358" i="7949"/>
  <c r="U1357" i="7949"/>
  <c r="V1357" i="7949"/>
  <c r="W1357" i="7949"/>
  <c r="T1356" i="7949"/>
  <c r="U1356" i="7949"/>
  <c r="V1356" i="7949"/>
  <c r="W1356" i="7949"/>
  <c r="S1355" i="7949"/>
  <c r="T1355" i="7949"/>
  <c r="U1355" i="7949"/>
  <c r="V1355" i="7949"/>
  <c r="W1355" i="7949"/>
  <c r="R1354" i="7949"/>
  <c r="S1354" i="7949"/>
  <c r="T1354" i="7949"/>
  <c r="U1354" i="7949"/>
  <c r="V1354" i="7949"/>
  <c r="W1354" i="7949"/>
  <c r="Q1353" i="7949"/>
  <c r="R1353" i="7949"/>
  <c r="S1353" i="7949"/>
  <c r="T1353" i="7949"/>
  <c r="U1353" i="7949"/>
  <c r="V1353" i="7949"/>
  <c r="W1353" i="7949"/>
  <c r="P1352" i="7949"/>
  <c r="Q1352" i="7949"/>
  <c r="R1352" i="7949"/>
  <c r="S1352" i="7949"/>
  <c r="T1352" i="7949"/>
  <c r="U1352" i="7949"/>
  <c r="V1352" i="7949"/>
  <c r="W1352" i="7949"/>
  <c r="O1351" i="7949"/>
  <c r="P1351" i="7949"/>
  <c r="Q1351" i="7949"/>
  <c r="R1351" i="7949"/>
  <c r="S1351" i="7949"/>
  <c r="T1351" i="7949"/>
  <c r="U1351" i="7949"/>
  <c r="V1351" i="7949"/>
  <c r="W1351" i="7949"/>
  <c r="N1350" i="7949"/>
  <c r="O1350" i="7949"/>
  <c r="P1350" i="7949"/>
  <c r="Q1350" i="7949"/>
  <c r="R1350" i="7949"/>
  <c r="S1350" i="7949"/>
  <c r="T1350" i="7949"/>
  <c r="U1350" i="7949"/>
  <c r="V1350" i="7949"/>
  <c r="W1350" i="7949"/>
  <c r="W1305" i="7949"/>
  <c r="V1304" i="7949"/>
  <c r="W1304" i="7949"/>
  <c r="U1303" i="7949"/>
  <c r="V1303" i="7949"/>
  <c r="T1302" i="7949"/>
  <c r="S1301" i="7949"/>
  <c r="R1300" i="7949"/>
  <c r="S1300" i="7949"/>
  <c r="Q1299" i="7949"/>
  <c r="R1299" i="7949"/>
  <c r="S1299" i="7949"/>
  <c r="T1299" i="7949"/>
  <c r="P1298" i="7949"/>
  <c r="Q1298" i="7949"/>
  <c r="R1298" i="7949"/>
  <c r="O1297" i="7949"/>
  <c r="P1297" i="7949"/>
  <c r="Q1297" i="7949"/>
  <c r="N1296" i="7949"/>
  <c r="O1296" i="7949"/>
  <c r="P1296" i="7949"/>
  <c r="Q1296" i="7949"/>
  <c r="W1251" i="7949"/>
  <c r="V1250" i="7949"/>
  <c r="W1250" i="7949"/>
  <c r="U1249" i="7949"/>
  <c r="V1249" i="7949"/>
  <c r="T1248" i="7949"/>
  <c r="S1247" i="7949"/>
  <c r="R1246" i="7949"/>
  <c r="S1246" i="7949"/>
  <c r="Q1245" i="7949"/>
  <c r="R1245" i="7949"/>
  <c r="S1245" i="7949"/>
  <c r="T1245" i="7949"/>
  <c r="P1244" i="7949"/>
  <c r="Q1244" i="7949"/>
  <c r="R1244" i="7949"/>
  <c r="O1243" i="7949"/>
  <c r="P1243" i="7949"/>
  <c r="Q1243" i="7949"/>
  <c r="N1242" i="7949"/>
  <c r="O1242" i="7949"/>
  <c r="P1242" i="7949"/>
  <c r="Q1242" i="7949"/>
  <c r="W1197" i="7949"/>
  <c r="V1196" i="7949"/>
  <c r="W1196" i="7949"/>
  <c r="U1195" i="7949"/>
  <c r="V1195" i="7949"/>
  <c r="T1194" i="7949"/>
  <c r="S1193" i="7949"/>
  <c r="R1192" i="7949"/>
  <c r="S1192" i="7949"/>
  <c r="Q1191" i="7949"/>
  <c r="R1191" i="7949"/>
  <c r="S1191" i="7949"/>
  <c r="T1191" i="7949"/>
  <c r="P1190" i="7949"/>
  <c r="Q1190" i="7949"/>
  <c r="R1190" i="7949"/>
  <c r="O1189" i="7949"/>
  <c r="P1189" i="7949"/>
  <c r="Q1189" i="7949"/>
  <c r="N1188" i="7949"/>
  <c r="O1188" i="7949"/>
  <c r="P1188" i="7949"/>
  <c r="Q1188" i="7949"/>
  <c r="W1143" i="7949"/>
  <c r="V1142" i="7949"/>
  <c r="W1142" i="7949"/>
  <c r="U1141" i="7949"/>
  <c r="V1141" i="7949"/>
  <c r="T1140" i="7949"/>
  <c r="S1139" i="7949"/>
  <c r="R1138" i="7949"/>
  <c r="S1138" i="7949"/>
  <c r="Q1137" i="7949"/>
  <c r="R1137" i="7949"/>
  <c r="S1137" i="7949"/>
  <c r="T1137" i="7949"/>
  <c r="P1136" i="7949"/>
  <c r="Q1136" i="7949"/>
  <c r="R1136" i="7949"/>
  <c r="O1135" i="7949"/>
  <c r="P1135" i="7949"/>
  <c r="Q1135" i="7949"/>
  <c r="N1134" i="7949"/>
  <c r="O1134" i="7949"/>
  <c r="P1134" i="7949"/>
  <c r="Q1134" i="7949"/>
  <c r="W1089" i="7949"/>
  <c r="V1088" i="7949"/>
  <c r="W1088" i="7949"/>
  <c r="U1087" i="7949"/>
  <c r="V1087" i="7949"/>
  <c r="W1087" i="7949"/>
  <c r="T1086" i="7949"/>
  <c r="U1086" i="7949"/>
  <c r="V1086" i="7949"/>
  <c r="W1086" i="7949"/>
  <c r="S1085" i="7949"/>
  <c r="T1085" i="7949"/>
  <c r="U1085" i="7949"/>
  <c r="V1085" i="7949"/>
  <c r="W1085" i="7949"/>
  <c r="R1084" i="7949"/>
  <c r="S1084" i="7949"/>
  <c r="T1084" i="7949"/>
  <c r="U1084" i="7949"/>
  <c r="V1084" i="7949"/>
  <c r="W1084" i="7949"/>
  <c r="Q1083" i="7949"/>
  <c r="R1083" i="7949"/>
  <c r="S1083" i="7949"/>
  <c r="T1083" i="7949"/>
  <c r="U1083" i="7949"/>
  <c r="V1083" i="7949"/>
  <c r="W1083" i="7949"/>
  <c r="P1082" i="7949"/>
  <c r="Q1082" i="7949"/>
  <c r="R1082" i="7949"/>
  <c r="S1082" i="7949"/>
  <c r="T1082" i="7949"/>
  <c r="U1082" i="7949"/>
  <c r="V1082" i="7949"/>
  <c r="W1082" i="7949"/>
  <c r="O1081" i="7949"/>
  <c r="P1081" i="7949"/>
  <c r="Q1081" i="7949"/>
  <c r="R1081" i="7949"/>
  <c r="S1081" i="7949"/>
  <c r="N1080" i="7949"/>
  <c r="O1080" i="7949"/>
  <c r="P1080" i="7949"/>
  <c r="Q1080" i="7949"/>
  <c r="R1080" i="7949"/>
  <c r="S1080" i="7949"/>
  <c r="W1035" i="7949"/>
  <c r="V1034" i="7949"/>
  <c r="W1034" i="7949"/>
  <c r="U1033" i="7949"/>
  <c r="V1033" i="7949"/>
  <c r="W1033" i="7949"/>
  <c r="T1032" i="7949"/>
  <c r="U1032" i="7949"/>
  <c r="V1032" i="7949"/>
  <c r="W1032" i="7949"/>
  <c r="S1031" i="7949"/>
  <c r="T1031" i="7949"/>
  <c r="U1031" i="7949"/>
  <c r="V1031" i="7949"/>
  <c r="W1031" i="7949"/>
  <c r="R1030" i="7949"/>
  <c r="S1030" i="7949"/>
  <c r="T1030" i="7949"/>
  <c r="U1030" i="7949"/>
  <c r="V1030" i="7949"/>
  <c r="W1030" i="7949"/>
  <c r="Q1029" i="7949"/>
  <c r="R1029" i="7949"/>
  <c r="S1029" i="7949"/>
  <c r="T1029" i="7949"/>
  <c r="U1029" i="7949"/>
  <c r="V1029" i="7949"/>
  <c r="W1029" i="7949"/>
  <c r="P1028" i="7949"/>
  <c r="Q1028" i="7949"/>
  <c r="R1028" i="7949"/>
  <c r="S1028" i="7949"/>
  <c r="T1028" i="7949"/>
  <c r="U1028" i="7949"/>
  <c r="V1028" i="7949"/>
  <c r="W1028" i="7949"/>
  <c r="O1027" i="7949"/>
  <c r="P1027" i="7949"/>
  <c r="Q1027" i="7949"/>
  <c r="R1027" i="7949"/>
  <c r="S1027" i="7949"/>
  <c r="T1027" i="7949"/>
  <c r="U1027" i="7949"/>
  <c r="V1027" i="7949"/>
  <c r="W1027" i="7949"/>
  <c r="N1026" i="7949"/>
  <c r="O1026" i="7949"/>
  <c r="P1026" i="7949"/>
  <c r="Q1026" i="7949"/>
  <c r="R1026" i="7949"/>
  <c r="S1026" i="7949"/>
  <c r="T1026" i="7949"/>
  <c r="U1026" i="7949"/>
  <c r="V1026" i="7949"/>
  <c r="W1026" i="7949"/>
  <c r="W981" i="7949"/>
  <c r="V980" i="7949"/>
  <c r="W980" i="7949"/>
  <c r="U979" i="7949"/>
  <c r="V979" i="7949"/>
  <c r="W979" i="7949"/>
  <c r="T978" i="7949"/>
  <c r="U978" i="7949"/>
  <c r="V978" i="7949"/>
  <c r="S977" i="7949"/>
  <c r="T977" i="7949"/>
  <c r="U977" i="7949"/>
  <c r="R976" i="7949"/>
  <c r="S976" i="7949"/>
  <c r="T976" i="7949"/>
  <c r="U976" i="7949"/>
  <c r="Q975" i="7949"/>
  <c r="R975" i="7949"/>
  <c r="S975" i="7949"/>
  <c r="T975" i="7949"/>
  <c r="U975" i="7949"/>
  <c r="V975" i="7949"/>
  <c r="P974" i="7949"/>
  <c r="Q974" i="7949"/>
  <c r="R974" i="7949"/>
  <c r="S974" i="7949"/>
  <c r="T974" i="7949"/>
  <c r="O973" i="7949"/>
  <c r="P973" i="7949"/>
  <c r="Q973" i="7949"/>
  <c r="R973" i="7949"/>
  <c r="S973" i="7949"/>
  <c r="N972" i="7949"/>
  <c r="O972" i="7949"/>
  <c r="P972" i="7949"/>
  <c r="Q972" i="7949"/>
  <c r="R972" i="7949"/>
  <c r="S972" i="7949"/>
  <c r="W927" i="7949"/>
  <c r="V926" i="7949"/>
  <c r="W926" i="7949"/>
  <c r="U925" i="7949"/>
  <c r="V925" i="7949"/>
  <c r="W925" i="7949"/>
  <c r="T924" i="7949"/>
  <c r="U924" i="7949"/>
  <c r="V924" i="7949"/>
  <c r="W924" i="7949"/>
  <c r="S923" i="7949"/>
  <c r="T923" i="7949"/>
  <c r="U923" i="7949"/>
  <c r="V923" i="7949"/>
  <c r="R922" i="7949"/>
  <c r="S922" i="7949"/>
  <c r="T922" i="7949"/>
  <c r="U922" i="7949"/>
  <c r="V922" i="7949"/>
  <c r="Q921" i="7949"/>
  <c r="R921" i="7949"/>
  <c r="S921" i="7949"/>
  <c r="T921" i="7949"/>
  <c r="U921" i="7949"/>
  <c r="V921" i="7949"/>
  <c r="W921" i="7949"/>
  <c r="P920" i="7949"/>
  <c r="Q920" i="7949"/>
  <c r="R920" i="7949"/>
  <c r="S920" i="7949"/>
  <c r="T920" i="7949"/>
  <c r="U920" i="7949"/>
  <c r="V920" i="7949"/>
  <c r="W920" i="7949"/>
  <c r="O919" i="7949"/>
  <c r="P919" i="7949"/>
  <c r="Q919" i="7949"/>
  <c r="R919" i="7949"/>
  <c r="S919" i="7949"/>
  <c r="T919" i="7949"/>
  <c r="U919" i="7949"/>
  <c r="V919" i="7949"/>
  <c r="W919" i="7949"/>
  <c r="N918" i="7949"/>
  <c r="O918" i="7949"/>
  <c r="P918" i="7949"/>
  <c r="Q918" i="7949"/>
  <c r="R918" i="7949"/>
  <c r="S918" i="7949"/>
  <c r="T918" i="7949"/>
  <c r="U918" i="7949"/>
  <c r="V918" i="7949"/>
  <c r="W918" i="7949"/>
  <c r="W873" i="7949"/>
  <c r="V872" i="7949"/>
  <c r="W872" i="7949"/>
  <c r="U871" i="7949"/>
  <c r="V871" i="7949"/>
  <c r="W871" i="7949"/>
  <c r="T870" i="7949"/>
  <c r="U870" i="7949"/>
  <c r="V870" i="7949"/>
  <c r="W870" i="7949"/>
  <c r="S869" i="7949"/>
  <c r="T869" i="7949"/>
  <c r="U869" i="7949"/>
  <c r="V869" i="7949"/>
  <c r="W869" i="7949"/>
  <c r="R868" i="7949"/>
  <c r="S868" i="7949"/>
  <c r="T868" i="7949"/>
  <c r="U868" i="7949"/>
  <c r="V868" i="7949"/>
  <c r="W868" i="7949"/>
  <c r="Q867" i="7949"/>
  <c r="R867" i="7949"/>
  <c r="S867" i="7949"/>
  <c r="T867" i="7949"/>
  <c r="U867" i="7949"/>
  <c r="V867" i="7949"/>
  <c r="W867" i="7949"/>
  <c r="P866" i="7949"/>
  <c r="Q866" i="7949"/>
  <c r="R866" i="7949"/>
  <c r="S866" i="7949"/>
  <c r="T866" i="7949"/>
  <c r="U866" i="7949"/>
  <c r="V866" i="7949"/>
  <c r="W866" i="7949"/>
  <c r="O865" i="7949"/>
  <c r="P865" i="7949"/>
  <c r="Q865" i="7949"/>
  <c r="R865" i="7949"/>
  <c r="S865" i="7949"/>
  <c r="T865" i="7949"/>
  <c r="U865" i="7949"/>
  <c r="V865" i="7949"/>
  <c r="W865" i="7949"/>
  <c r="N864" i="7949"/>
  <c r="O864" i="7949"/>
  <c r="P864" i="7949"/>
  <c r="Q864" i="7949"/>
  <c r="R864" i="7949"/>
  <c r="S864" i="7949"/>
  <c r="T864" i="7949"/>
  <c r="U864" i="7949"/>
  <c r="V864" i="7949"/>
  <c r="W864" i="7949"/>
  <c r="W819" i="7949"/>
  <c r="V818" i="7949"/>
  <c r="W818" i="7949"/>
  <c r="U817" i="7949"/>
  <c r="V817" i="7949"/>
  <c r="T816" i="7949"/>
  <c r="S815" i="7949"/>
  <c r="R814" i="7949"/>
  <c r="S814" i="7949"/>
  <c r="Q813" i="7949"/>
  <c r="R813" i="7949"/>
  <c r="S813" i="7949"/>
  <c r="T813" i="7949"/>
  <c r="P812" i="7949"/>
  <c r="Q812" i="7949"/>
  <c r="R812" i="7949"/>
  <c r="O811" i="7949"/>
  <c r="P811" i="7949"/>
  <c r="Q811" i="7949"/>
  <c r="N810" i="7949"/>
  <c r="O810" i="7949"/>
  <c r="P810" i="7949"/>
  <c r="Q810" i="7949"/>
  <c r="W765" i="7949"/>
  <c r="V764" i="7949"/>
  <c r="W764" i="7949"/>
  <c r="U763" i="7949"/>
  <c r="V763" i="7949"/>
  <c r="T762" i="7949"/>
  <c r="S761" i="7949"/>
  <c r="S760" i="7949"/>
  <c r="R760" i="7949"/>
  <c r="R759" i="7949"/>
  <c r="S759" i="7949"/>
  <c r="T759" i="7949"/>
  <c r="Q759" i="7949"/>
  <c r="P758" i="7949"/>
  <c r="Q758" i="7949"/>
  <c r="R758" i="7949"/>
  <c r="O757" i="7949"/>
  <c r="P757" i="7949"/>
  <c r="Q757" i="7949"/>
  <c r="N756" i="7949"/>
  <c r="O756" i="7949"/>
  <c r="P756" i="7949"/>
  <c r="Q756" i="7949"/>
  <c r="W711" i="7949"/>
  <c r="V710" i="7949"/>
  <c r="W710" i="7949"/>
  <c r="U709" i="7949"/>
  <c r="V709" i="7949"/>
  <c r="W709" i="7949"/>
  <c r="T708" i="7949"/>
  <c r="U708" i="7949"/>
  <c r="V708" i="7949"/>
  <c r="W708" i="7949"/>
  <c r="S707" i="7949"/>
  <c r="T707" i="7949"/>
  <c r="U707" i="7949"/>
  <c r="V707" i="7949"/>
  <c r="W707" i="7949"/>
  <c r="R706" i="7949"/>
  <c r="S706" i="7949"/>
  <c r="T706" i="7949"/>
  <c r="U706" i="7949"/>
  <c r="V706" i="7949"/>
  <c r="W706" i="7949"/>
  <c r="Q705" i="7949"/>
  <c r="R705" i="7949"/>
  <c r="S705" i="7949"/>
  <c r="T705" i="7949"/>
  <c r="U705" i="7949"/>
  <c r="V705" i="7949"/>
  <c r="W705" i="7949"/>
  <c r="P704" i="7949"/>
  <c r="Q704" i="7949"/>
  <c r="R704" i="7949"/>
  <c r="S704" i="7949"/>
  <c r="T704" i="7949"/>
  <c r="U704" i="7949"/>
  <c r="V704" i="7949"/>
  <c r="W704" i="7949"/>
  <c r="O703" i="7949"/>
  <c r="P703" i="7949"/>
  <c r="Q703" i="7949"/>
  <c r="R703" i="7949"/>
  <c r="S703" i="7949"/>
  <c r="T703" i="7949"/>
  <c r="U703" i="7949"/>
  <c r="V703" i="7949"/>
  <c r="W703" i="7949"/>
  <c r="N702" i="7949"/>
  <c r="O702" i="7949"/>
  <c r="P702" i="7949"/>
  <c r="Q702" i="7949"/>
  <c r="R702" i="7949"/>
  <c r="S702" i="7949"/>
  <c r="T702" i="7949"/>
  <c r="U702" i="7949"/>
  <c r="V702" i="7949"/>
  <c r="W702" i="7949"/>
  <c r="W657" i="7949"/>
  <c r="V656" i="7949"/>
  <c r="W656" i="7949"/>
  <c r="U655" i="7949"/>
  <c r="V655" i="7949"/>
  <c r="W655" i="7949"/>
  <c r="T654" i="7949"/>
  <c r="U654" i="7949"/>
  <c r="V654" i="7949"/>
  <c r="W654" i="7949"/>
  <c r="S653" i="7949"/>
  <c r="T653" i="7949"/>
  <c r="U653" i="7949"/>
  <c r="V653" i="7949"/>
  <c r="W653" i="7949"/>
  <c r="R652" i="7949"/>
  <c r="S652" i="7949"/>
  <c r="T652" i="7949"/>
  <c r="U652" i="7949"/>
  <c r="V652" i="7949"/>
  <c r="W652" i="7949"/>
  <c r="Q651" i="7949"/>
  <c r="R651" i="7949"/>
  <c r="S651" i="7949"/>
  <c r="T651" i="7949"/>
  <c r="U651" i="7949"/>
  <c r="V651" i="7949"/>
  <c r="W651" i="7949"/>
  <c r="P650" i="7949"/>
  <c r="Q650" i="7949"/>
  <c r="R650" i="7949"/>
  <c r="S650" i="7949"/>
  <c r="T650" i="7949"/>
  <c r="U650" i="7949"/>
  <c r="V650" i="7949"/>
  <c r="W650" i="7949"/>
  <c r="O649" i="7949"/>
  <c r="P649" i="7949"/>
  <c r="Q649" i="7949"/>
  <c r="R649" i="7949"/>
  <c r="S649" i="7949"/>
  <c r="T649" i="7949"/>
  <c r="U649" i="7949"/>
  <c r="V649" i="7949"/>
  <c r="W649" i="7949"/>
  <c r="N648" i="7949"/>
  <c r="O648" i="7949"/>
  <c r="P648" i="7949"/>
  <c r="Q648" i="7949"/>
  <c r="R648" i="7949"/>
  <c r="S648" i="7949"/>
  <c r="T648" i="7949"/>
  <c r="U648" i="7949"/>
  <c r="V648" i="7949"/>
  <c r="W648" i="7949"/>
  <c r="W603" i="7949"/>
  <c r="V602" i="7949"/>
  <c r="W602" i="7949"/>
  <c r="U601" i="7949"/>
  <c r="V601" i="7949"/>
  <c r="W601" i="7949"/>
  <c r="T600" i="7949"/>
  <c r="U600" i="7949"/>
  <c r="V600" i="7949"/>
  <c r="W600" i="7949"/>
  <c r="S599" i="7949"/>
  <c r="T599" i="7949"/>
  <c r="U599" i="7949"/>
  <c r="V599" i="7949"/>
  <c r="W599" i="7949"/>
  <c r="R598" i="7949"/>
  <c r="S598" i="7949"/>
  <c r="T598" i="7949"/>
  <c r="U598" i="7949"/>
  <c r="V598" i="7949"/>
  <c r="W598" i="7949"/>
  <c r="Q597" i="7949"/>
  <c r="R597" i="7949"/>
  <c r="S597" i="7949"/>
  <c r="T597" i="7949"/>
  <c r="U597" i="7949"/>
  <c r="V597" i="7949"/>
  <c r="W597" i="7949"/>
  <c r="P596" i="7949"/>
  <c r="Q596" i="7949"/>
  <c r="R596" i="7949"/>
  <c r="S596" i="7949"/>
  <c r="T596" i="7949"/>
  <c r="U596" i="7949"/>
  <c r="V596" i="7949"/>
  <c r="W596" i="7949"/>
  <c r="O595" i="7949"/>
  <c r="P595" i="7949"/>
  <c r="Q595" i="7949"/>
  <c r="R595" i="7949"/>
  <c r="S595" i="7949"/>
  <c r="T595" i="7949"/>
  <c r="U595" i="7949"/>
  <c r="V595" i="7949"/>
  <c r="W595" i="7949"/>
  <c r="N594" i="7949"/>
  <c r="O594" i="7949"/>
  <c r="P594" i="7949"/>
  <c r="Q594" i="7949"/>
  <c r="R594" i="7949"/>
  <c r="S594" i="7949"/>
  <c r="T594" i="7949"/>
  <c r="U594" i="7949"/>
  <c r="V594" i="7949"/>
  <c r="W594" i="7949"/>
  <c r="W549" i="7949"/>
  <c r="V548" i="7949"/>
  <c r="W548" i="7949"/>
  <c r="U547" i="7949"/>
  <c r="V547" i="7949"/>
  <c r="W547" i="7949"/>
  <c r="T546" i="7949"/>
  <c r="U546" i="7949"/>
  <c r="V546" i="7949"/>
  <c r="W546" i="7949"/>
  <c r="S545" i="7949"/>
  <c r="T545" i="7949"/>
  <c r="U545" i="7949"/>
  <c r="V545" i="7949"/>
  <c r="W545" i="7949"/>
  <c r="R544" i="7949"/>
  <c r="S544" i="7949"/>
  <c r="T544" i="7949"/>
  <c r="U544" i="7949"/>
  <c r="V544" i="7949"/>
  <c r="W544" i="7949"/>
  <c r="Q543" i="7949"/>
  <c r="R543" i="7949"/>
  <c r="S543" i="7949"/>
  <c r="T543" i="7949"/>
  <c r="U543" i="7949"/>
  <c r="V543" i="7949"/>
  <c r="W543" i="7949"/>
  <c r="P542" i="7949"/>
  <c r="Q542" i="7949"/>
  <c r="R542" i="7949"/>
  <c r="S542" i="7949"/>
  <c r="T542" i="7949"/>
  <c r="U542" i="7949"/>
  <c r="V542" i="7949"/>
  <c r="W542" i="7949"/>
  <c r="O541" i="7949"/>
  <c r="P541" i="7949"/>
  <c r="Q541" i="7949"/>
  <c r="R541" i="7949"/>
  <c r="S541" i="7949"/>
  <c r="T541" i="7949"/>
  <c r="U541" i="7949"/>
  <c r="V541" i="7949"/>
  <c r="W541" i="7949"/>
  <c r="N540" i="7949"/>
  <c r="O540" i="7949"/>
  <c r="P540" i="7949"/>
  <c r="Q540" i="7949"/>
  <c r="R540" i="7949"/>
  <c r="S540" i="7949"/>
  <c r="T540" i="7949"/>
  <c r="U540" i="7949"/>
  <c r="V540" i="7949"/>
  <c r="W540" i="7949"/>
  <c r="W495" i="7949"/>
  <c r="V494" i="7949"/>
  <c r="W494" i="7949"/>
  <c r="U493" i="7949"/>
  <c r="V493" i="7949"/>
  <c r="T492" i="7949"/>
  <c r="S491" i="7949"/>
  <c r="R490" i="7949"/>
  <c r="S490" i="7949"/>
  <c r="Q489" i="7949"/>
  <c r="R489" i="7949"/>
  <c r="S489" i="7949"/>
  <c r="T489" i="7949"/>
  <c r="P488" i="7949"/>
  <c r="Q488" i="7949"/>
  <c r="R488" i="7949"/>
  <c r="O487" i="7949"/>
  <c r="P487" i="7949"/>
  <c r="Q487" i="7949"/>
  <c r="N486" i="7949"/>
  <c r="O486" i="7949"/>
  <c r="P486" i="7949"/>
  <c r="Q486" i="7949"/>
  <c r="W441" i="7949"/>
  <c r="V440" i="7949"/>
  <c r="W440" i="7949"/>
  <c r="U439" i="7949"/>
  <c r="V439" i="7949"/>
  <c r="T438" i="7949"/>
  <c r="S437" i="7949"/>
  <c r="R436" i="7949"/>
  <c r="S436" i="7949"/>
  <c r="Q435" i="7949"/>
  <c r="R435" i="7949"/>
  <c r="S435" i="7949"/>
  <c r="T435" i="7949"/>
  <c r="P434" i="7949"/>
  <c r="Q434" i="7949"/>
  <c r="R434" i="7949"/>
  <c r="O433" i="7949"/>
  <c r="P433" i="7949"/>
  <c r="Q433" i="7949"/>
  <c r="N432" i="7949"/>
  <c r="O432" i="7949"/>
  <c r="P432" i="7949"/>
  <c r="Q432" i="7949"/>
  <c r="W387" i="7949"/>
  <c r="V386" i="7949"/>
  <c r="W386" i="7949"/>
  <c r="U385" i="7949"/>
  <c r="V385" i="7949"/>
  <c r="T384" i="7949"/>
  <c r="S383" i="7949"/>
  <c r="R382" i="7949"/>
  <c r="S382" i="7949"/>
  <c r="Q381" i="7949"/>
  <c r="R381" i="7949"/>
  <c r="S381" i="7949"/>
  <c r="T381" i="7949"/>
  <c r="P380" i="7949"/>
  <c r="Q380" i="7949"/>
  <c r="R380" i="7949"/>
  <c r="O379" i="7949"/>
  <c r="P379" i="7949"/>
  <c r="Q379" i="7949"/>
  <c r="N378" i="7949"/>
  <c r="O378" i="7949"/>
  <c r="P378" i="7949"/>
  <c r="Q378" i="7949"/>
  <c r="W333" i="7949"/>
  <c r="V332" i="7949"/>
  <c r="W332" i="7949"/>
  <c r="U331" i="7949"/>
  <c r="V331" i="7949"/>
  <c r="W331" i="7949"/>
  <c r="T330" i="7949"/>
  <c r="U330" i="7949"/>
  <c r="V330" i="7949"/>
  <c r="W330" i="7949"/>
  <c r="S329" i="7949"/>
  <c r="T329" i="7949"/>
  <c r="U329" i="7949"/>
  <c r="V329" i="7949"/>
  <c r="R328" i="7949"/>
  <c r="S328" i="7949"/>
  <c r="T328" i="7949"/>
  <c r="U328" i="7949"/>
  <c r="V328" i="7949"/>
  <c r="Q327" i="7949"/>
  <c r="R327" i="7949"/>
  <c r="S327" i="7949"/>
  <c r="T327" i="7949"/>
  <c r="U327" i="7949"/>
  <c r="V327" i="7949"/>
  <c r="W327" i="7949"/>
  <c r="P326" i="7949"/>
  <c r="Q326" i="7949"/>
  <c r="R326" i="7949"/>
  <c r="S326" i="7949"/>
  <c r="T326" i="7949"/>
  <c r="U326" i="7949"/>
  <c r="V326" i="7949"/>
  <c r="W326" i="7949"/>
  <c r="O325" i="7949"/>
  <c r="P325" i="7949"/>
  <c r="Q325" i="7949"/>
  <c r="R325" i="7949"/>
  <c r="S325" i="7949"/>
  <c r="T325" i="7949"/>
  <c r="U325" i="7949"/>
  <c r="V325" i="7949"/>
  <c r="W325" i="7949"/>
  <c r="N324" i="7949"/>
  <c r="O324" i="7949"/>
  <c r="P324" i="7949"/>
  <c r="Q324" i="7949"/>
  <c r="R324" i="7949"/>
  <c r="S324" i="7949"/>
  <c r="T324" i="7949"/>
  <c r="U324" i="7949"/>
  <c r="V324" i="7949"/>
  <c r="W324" i="7949"/>
  <c r="W279" i="7949"/>
  <c r="V278" i="7949"/>
  <c r="W278" i="7949"/>
  <c r="U277" i="7949"/>
  <c r="V277" i="7949"/>
  <c r="W277" i="7949"/>
  <c r="T276" i="7949"/>
  <c r="U276" i="7949"/>
  <c r="V276" i="7949"/>
  <c r="W276" i="7949"/>
  <c r="S275" i="7949"/>
  <c r="T275" i="7949"/>
  <c r="U275" i="7949"/>
  <c r="V275" i="7949"/>
  <c r="R274" i="7949"/>
  <c r="S274" i="7949"/>
  <c r="T274" i="7949"/>
  <c r="U274" i="7949"/>
  <c r="V274" i="7949"/>
  <c r="Q273" i="7949"/>
  <c r="R273" i="7949"/>
  <c r="S273" i="7949"/>
  <c r="T273" i="7949"/>
  <c r="U273" i="7949"/>
  <c r="V273" i="7949"/>
  <c r="W273" i="7949"/>
  <c r="P272" i="7949"/>
  <c r="Q272" i="7949"/>
  <c r="R272" i="7949"/>
  <c r="S272" i="7949"/>
  <c r="T272" i="7949"/>
  <c r="U272" i="7949"/>
  <c r="V272" i="7949"/>
  <c r="W272" i="7949"/>
  <c r="O271" i="7949"/>
  <c r="P271" i="7949"/>
  <c r="Q271" i="7949"/>
  <c r="R271" i="7949"/>
  <c r="S271" i="7949"/>
  <c r="T271" i="7949"/>
  <c r="U271" i="7949"/>
  <c r="V271" i="7949"/>
  <c r="W271" i="7949"/>
  <c r="N270" i="7949"/>
  <c r="O270" i="7949"/>
  <c r="P270" i="7949"/>
  <c r="Q270" i="7949"/>
  <c r="R270" i="7949"/>
  <c r="S270" i="7949"/>
  <c r="T270" i="7949"/>
  <c r="U270" i="7949"/>
  <c r="V270" i="7949"/>
  <c r="W270" i="7949"/>
  <c r="W225" i="7949"/>
  <c r="V224" i="7949"/>
  <c r="W224" i="7949"/>
  <c r="U223" i="7949"/>
  <c r="V223" i="7949"/>
  <c r="W223" i="7949"/>
  <c r="T222" i="7949"/>
  <c r="U222" i="7949"/>
  <c r="V222" i="7949"/>
  <c r="W222" i="7949"/>
  <c r="S221" i="7949"/>
  <c r="T221" i="7949"/>
  <c r="U221" i="7949"/>
  <c r="V221" i="7949"/>
  <c r="W221" i="7949"/>
  <c r="R220" i="7949"/>
  <c r="S220" i="7949"/>
  <c r="T220" i="7949"/>
  <c r="U220" i="7949"/>
  <c r="V220" i="7949"/>
  <c r="W220" i="7949"/>
  <c r="Q219" i="7949"/>
  <c r="R219" i="7949"/>
  <c r="S219" i="7949"/>
  <c r="T219" i="7949"/>
  <c r="U219" i="7949"/>
  <c r="V219" i="7949"/>
  <c r="W219" i="7949"/>
  <c r="P218" i="7949"/>
  <c r="Q218" i="7949"/>
  <c r="R218" i="7949"/>
  <c r="S218" i="7949"/>
  <c r="T218" i="7949"/>
  <c r="U218" i="7949"/>
  <c r="V218" i="7949"/>
  <c r="W218" i="7949"/>
  <c r="O217" i="7949"/>
  <c r="P217" i="7949"/>
  <c r="Q217" i="7949"/>
  <c r="R217" i="7949"/>
  <c r="S217" i="7949"/>
  <c r="T217" i="7949"/>
  <c r="U217" i="7949"/>
  <c r="V217" i="7949"/>
  <c r="W217" i="7949"/>
  <c r="N216" i="7949"/>
  <c r="O216" i="7949"/>
  <c r="P216" i="7949"/>
  <c r="Q216" i="7949"/>
  <c r="R216" i="7949"/>
  <c r="S216" i="7949"/>
  <c r="T216" i="7949"/>
  <c r="U216" i="7949"/>
  <c r="V216" i="7949"/>
  <c r="W216" i="7949"/>
  <c r="W171" i="7949"/>
  <c r="V170" i="7949"/>
  <c r="W170" i="7949"/>
  <c r="U169" i="7949"/>
  <c r="V169" i="7949"/>
  <c r="W169" i="7949"/>
  <c r="T168" i="7949"/>
  <c r="U168" i="7949"/>
  <c r="V168" i="7949"/>
  <c r="W168" i="7949"/>
  <c r="S167" i="7949"/>
  <c r="T167" i="7949"/>
  <c r="U167" i="7949"/>
  <c r="V167" i="7949"/>
  <c r="W167" i="7949"/>
  <c r="R166" i="7949"/>
  <c r="S166" i="7949"/>
  <c r="T166" i="7949"/>
  <c r="U166" i="7949"/>
  <c r="V166" i="7949"/>
  <c r="W166" i="7949"/>
  <c r="Q165" i="7949"/>
  <c r="R165" i="7949"/>
  <c r="S165" i="7949"/>
  <c r="T165" i="7949"/>
  <c r="U165" i="7949"/>
  <c r="V165" i="7949"/>
  <c r="W165" i="7949"/>
  <c r="P164" i="7949"/>
  <c r="Q164" i="7949"/>
  <c r="R164" i="7949"/>
  <c r="S164" i="7949"/>
  <c r="T164" i="7949"/>
  <c r="U164" i="7949"/>
  <c r="V164" i="7949"/>
  <c r="W164" i="7949"/>
  <c r="O163" i="7949"/>
  <c r="P163" i="7949"/>
  <c r="Q163" i="7949"/>
  <c r="R163" i="7949"/>
  <c r="S163" i="7949"/>
  <c r="T163" i="7949"/>
  <c r="U163" i="7949"/>
  <c r="V163" i="7949"/>
  <c r="W163" i="7949"/>
  <c r="N162" i="7949"/>
  <c r="O162" i="7949"/>
  <c r="P162" i="7949"/>
  <c r="Q162" i="7949"/>
  <c r="R162" i="7949"/>
  <c r="S162" i="7949"/>
  <c r="T162" i="7949"/>
  <c r="U162" i="7949"/>
  <c r="V162" i="7949"/>
  <c r="W162" i="7949"/>
  <c r="W117" i="7949"/>
  <c r="V116" i="7949"/>
  <c r="W116" i="7949"/>
  <c r="U115" i="7949"/>
  <c r="V115" i="7949"/>
  <c r="T114" i="7949"/>
  <c r="S113" i="7949"/>
  <c r="R112" i="7949"/>
  <c r="S112" i="7949"/>
  <c r="Q111" i="7949"/>
  <c r="R111" i="7949"/>
  <c r="S111" i="7949"/>
  <c r="T111" i="7949"/>
  <c r="P110" i="7949"/>
  <c r="Q110" i="7949"/>
  <c r="R110" i="7949"/>
  <c r="O109" i="7949"/>
  <c r="P109" i="7949"/>
  <c r="Q109" i="7949"/>
  <c r="N108" i="7949"/>
  <c r="O108" i="7949"/>
  <c r="P108" i="7949"/>
  <c r="Q108" i="7949"/>
  <c r="W2704" i="7950"/>
  <c r="V2703" i="7950"/>
  <c r="W2703" i="7950"/>
  <c r="U2702" i="7950"/>
  <c r="V2702" i="7950"/>
  <c r="W2702" i="7950"/>
  <c r="T2701" i="7950"/>
  <c r="U2701" i="7950"/>
  <c r="V2701" i="7950"/>
  <c r="W2701" i="7950"/>
  <c r="S2700" i="7950"/>
  <c r="T2700" i="7950"/>
  <c r="U2700" i="7950"/>
  <c r="V2700" i="7950"/>
  <c r="W2700" i="7950"/>
  <c r="R2699" i="7950"/>
  <c r="S2699" i="7950"/>
  <c r="T2699" i="7950"/>
  <c r="Q2698" i="7950"/>
  <c r="R2698" i="7950"/>
  <c r="S2698" i="7950"/>
  <c r="T2698" i="7950"/>
  <c r="U2698" i="7950"/>
  <c r="P2697" i="7950"/>
  <c r="Q2697" i="7950"/>
  <c r="R2697" i="7950"/>
  <c r="S2697" i="7950"/>
  <c r="O2696" i="7950"/>
  <c r="P2696" i="7950"/>
  <c r="Q2696" i="7950"/>
  <c r="R2696" i="7950"/>
  <c r="N2695" i="7950"/>
  <c r="O2695" i="7950"/>
  <c r="P2695" i="7950"/>
  <c r="Q2695" i="7950"/>
  <c r="R2695" i="7950"/>
  <c r="W2650" i="7950"/>
  <c r="V2649" i="7950"/>
  <c r="W2649" i="7950"/>
  <c r="U2648" i="7950"/>
  <c r="V2648" i="7950"/>
  <c r="W2648" i="7950"/>
  <c r="T2647" i="7950"/>
  <c r="U2647" i="7950"/>
  <c r="V2647" i="7950"/>
  <c r="W2647" i="7950"/>
  <c r="S2646" i="7950"/>
  <c r="T2646" i="7950"/>
  <c r="U2646" i="7950"/>
  <c r="V2646" i="7950"/>
  <c r="W2646" i="7950"/>
  <c r="R2645" i="7950"/>
  <c r="S2645" i="7950"/>
  <c r="T2645" i="7950"/>
  <c r="U2645" i="7950"/>
  <c r="V2645" i="7950"/>
  <c r="W2645" i="7950"/>
  <c r="Q2644" i="7950"/>
  <c r="R2644" i="7950"/>
  <c r="S2644" i="7950"/>
  <c r="T2644" i="7950"/>
  <c r="U2644" i="7950"/>
  <c r="V2644" i="7950"/>
  <c r="W2644" i="7950"/>
  <c r="P2643" i="7950"/>
  <c r="Q2643" i="7950"/>
  <c r="R2643" i="7950"/>
  <c r="S2643" i="7950"/>
  <c r="T2643" i="7950"/>
  <c r="U2643" i="7950"/>
  <c r="V2643" i="7950"/>
  <c r="W2643" i="7950"/>
  <c r="O2642" i="7950"/>
  <c r="P2642" i="7950"/>
  <c r="Q2642" i="7950"/>
  <c r="R2642" i="7950"/>
  <c r="S2642" i="7950"/>
  <c r="T2642" i="7950"/>
  <c r="U2642" i="7950"/>
  <c r="V2642" i="7950"/>
  <c r="W2642" i="7950"/>
  <c r="N2641" i="7950"/>
  <c r="O2641" i="7950"/>
  <c r="P2641" i="7950"/>
  <c r="Q2641" i="7950"/>
  <c r="R2641" i="7950"/>
  <c r="S2641" i="7950"/>
  <c r="T2641" i="7950"/>
  <c r="U2641" i="7950"/>
  <c r="V2641" i="7950"/>
  <c r="W2641" i="7950"/>
  <c r="W2596" i="7950"/>
  <c r="V2595" i="7950"/>
  <c r="W2595" i="7950"/>
  <c r="U2594" i="7950"/>
  <c r="V2594" i="7950"/>
  <c r="T2593" i="7950"/>
  <c r="S2592" i="7950"/>
  <c r="S2591" i="7950"/>
  <c r="R2591" i="7950"/>
  <c r="Q2590" i="7950"/>
  <c r="R2590" i="7950"/>
  <c r="S2590" i="7950"/>
  <c r="T2590" i="7950"/>
  <c r="P2589" i="7950"/>
  <c r="Q2589" i="7950"/>
  <c r="R2589" i="7950"/>
  <c r="O2588" i="7950"/>
  <c r="P2588" i="7950"/>
  <c r="Q2588" i="7950"/>
  <c r="N2587" i="7950"/>
  <c r="O2587" i="7950"/>
  <c r="P2587" i="7950"/>
  <c r="Q2587" i="7950"/>
  <c r="W2542" i="7950"/>
  <c r="V2541" i="7950"/>
  <c r="W2541" i="7950"/>
  <c r="U2540" i="7950"/>
  <c r="V2540" i="7950"/>
  <c r="W2540" i="7950"/>
  <c r="T2539" i="7950"/>
  <c r="S2538" i="7950"/>
  <c r="R2537" i="7950"/>
  <c r="S2537" i="7950"/>
  <c r="T2537" i="7950"/>
  <c r="U2537" i="7950"/>
  <c r="V2537" i="7950"/>
  <c r="W2537" i="7950"/>
  <c r="Q2536" i="7950"/>
  <c r="R2536" i="7950"/>
  <c r="S2536" i="7950"/>
  <c r="T2536" i="7950"/>
  <c r="U2536" i="7950"/>
  <c r="V2536" i="7950"/>
  <c r="W2536" i="7950"/>
  <c r="P2535" i="7950"/>
  <c r="Q2535" i="7950"/>
  <c r="R2535" i="7950"/>
  <c r="S2535" i="7950"/>
  <c r="T2535" i="7950"/>
  <c r="U2535" i="7950"/>
  <c r="V2535" i="7950"/>
  <c r="W2535" i="7950"/>
  <c r="O2534" i="7950"/>
  <c r="P2534" i="7950"/>
  <c r="Q2534" i="7950"/>
  <c r="R2534" i="7950"/>
  <c r="S2534" i="7950"/>
  <c r="T2534" i="7950"/>
  <c r="U2534" i="7950"/>
  <c r="V2534" i="7950"/>
  <c r="W2534" i="7950"/>
  <c r="N2533" i="7950"/>
  <c r="O2533" i="7950"/>
  <c r="P2533" i="7950"/>
  <c r="Q2533" i="7950"/>
  <c r="R2533" i="7950"/>
  <c r="S2533" i="7950"/>
  <c r="T2533" i="7950"/>
  <c r="U2533" i="7950"/>
  <c r="V2533" i="7950"/>
  <c r="W2533" i="7950"/>
  <c r="W2488" i="7950"/>
  <c r="V2487" i="7950"/>
  <c r="W2487" i="7950"/>
  <c r="U2486" i="7950"/>
  <c r="T2485" i="7950"/>
  <c r="S2484" i="7950"/>
  <c r="S2483" i="7950"/>
  <c r="R2483" i="7950"/>
  <c r="Q2482" i="7950"/>
  <c r="R2482" i="7950"/>
  <c r="S2482" i="7950"/>
  <c r="T2482" i="7950"/>
  <c r="P2481" i="7950"/>
  <c r="Q2481" i="7950"/>
  <c r="R2481" i="7950"/>
  <c r="Q2480" i="7950"/>
  <c r="O2480" i="7950"/>
  <c r="P2480" i="7950"/>
  <c r="N2479" i="7950"/>
  <c r="O2479" i="7950"/>
  <c r="P2479" i="7950"/>
  <c r="Q2479" i="7950"/>
  <c r="W2434" i="7950"/>
  <c r="V2433" i="7950"/>
  <c r="U2432" i="7950"/>
  <c r="V2432" i="7950"/>
  <c r="W2432" i="7950"/>
  <c r="T2431" i="7950"/>
  <c r="U2431" i="7950"/>
  <c r="V2431" i="7950"/>
  <c r="W2431" i="7950"/>
  <c r="S2430" i="7950"/>
  <c r="T2430" i="7950"/>
  <c r="U2430" i="7950"/>
  <c r="V2430" i="7950"/>
  <c r="W2430" i="7950"/>
  <c r="R2429" i="7950"/>
  <c r="S2429" i="7950"/>
  <c r="T2429" i="7950"/>
  <c r="U2429" i="7950"/>
  <c r="V2429" i="7950"/>
  <c r="W2429" i="7950"/>
  <c r="Q2428" i="7950"/>
  <c r="R2428" i="7950"/>
  <c r="S2428" i="7950"/>
  <c r="T2428" i="7950"/>
  <c r="Q2427" i="7950"/>
  <c r="R2427" i="7950"/>
  <c r="S2427" i="7950"/>
  <c r="T2427" i="7950"/>
  <c r="U2427" i="7950"/>
  <c r="V2427" i="7950"/>
  <c r="P2427" i="7950"/>
  <c r="O2426" i="7950"/>
  <c r="P2426" i="7950"/>
  <c r="Q2426" i="7950"/>
  <c r="R2426" i="7950"/>
  <c r="S2426" i="7950"/>
  <c r="T2426" i="7950"/>
  <c r="U2426" i="7950"/>
  <c r="N2425" i="7950"/>
  <c r="O2425" i="7950"/>
  <c r="P2425" i="7950"/>
  <c r="Q2425" i="7950"/>
  <c r="W2380" i="7950"/>
  <c r="V2379" i="7950"/>
  <c r="W2379" i="7950"/>
  <c r="U2378" i="7950"/>
  <c r="V2378" i="7950"/>
  <c r="T2377" i="7950"/>
  <c r="S2376" i="7950"/>
  <c r="R2375" i="7950"/>
  <c r="S2375" i="7950"/>
  <c r="Q2374" i="7950"/>
  <c r="R2374" i="7950"/>
  <c r="S2374" i="7950"/>
  <c r="T2374" i="7950"/>
  <c r="P2373" i="7950"/>
  <c r="Q2373" i="7950"/>
  <c r="R2373" i="7950"/>
  <c r="O2372" i="7950"/>
  <c r="P2372" i="7950"/>
  <c r="Q2372" i="7950"/>
  <c r="N2371" i="7950"/>
  <c r="O2371" i="7950"/>
  <c r="P2371" i="7950"/>
  <c r="Q2371" i="7950"/>
  <c r="W2326" i="7950"/>
  <c r="V2325" i="7950"/>
  <c r="W2325" i="7950"/>
  <c r="U2324" i="7950"/>
  <c r="V2324" i="7950"/>
  <c r="T2323" i="7950"/>
  <c r="S2322" i="7950"/>
  <c r="R2321" i="7950"/>
  <c r="S2321" i="7950"/>
  <c r="Q2320" i="7950"/>
  <c r="P2319" i="7950"/>
  <c r="Q2319" i="7950"/>
  <c r="R2319" i="7950"/>
  <c r="O2318" i="7950"/>
  <c r="P2318" i="7950"/>
  <c r="Q2318" i="7950"/>
  <c r="N2317" i="7950"/>
  <c r="O2317" i="7950"/>
  <c r="P2317" i="7950"/>
  <c r="Q2317" i="7950"/>
  <c r="W2272" i="7950"/>
  <c r="V2271" i="7950"/>
  <c r="W2271" i="7950"/>
  <c r="U2270" i="7950"/>
  <c r="V2270" i="7950"/>
  <c r="W2270" i="7950"/>
  <c r="T2269" i="7950"/>
  <c r="U2269" i="7950"/>
  <c r="V2269" i="7950"/>
  <c r="W2269" i="7950"/>
  <c r="S2268" i="7950"/>
  <c r="T2268" i="7950"/>
  <c r="U2268" i="7950"/>
  <c r="V2268" i="7950"/>
  <c r="W2268" i="7950"/>
  <c r="R2267" i="7950"/>
  <c r="S2267" i="7950"/>
  <c r="T2267" i="7950"/>
  <c r="U2267" i="7950"/>
  <c r="V2267" i="7950"/>
  <c r="W2267" i="7950"/>
  <c r="Q2266" i="7950"/>
  <c r="R2266" i="7950"/>
  <c r="S2266" i="7950"/>
  <c r="T2266" i="7950"/>
  <c r="U2266" i="7950"/>
  <c r="V2266" i="7950"/>
  <c r="W2266" i="7950"/>
  <c r="P2265" i="7950"/>
  <c r="P2264" i="7950"/>
  <c r="Q2264" i="7950"/>
  <c r="R2264" i="7950"/>
  <c r="S2264" i="7950"/>
  <c r="T2264" i="7950"/>
  <c r="U2264" i="7950"/>
  <c r="V2264" i="7950"/>
  <c r="W2264" i="7950"/>
  <c r="O2264" i="7950"/>
  <c r="N2263" i="7950"/>
  <c r="O2263" i="7950"/>
  <c r="P2263" i="7950"/>
  <c r="Q2263" i="7950"/>
  <c r="R2263" i="7950"/>
  <c r="S2263" i="7950"/>
  <c r="T2263" i="7950"/>
  <c r="U2263" i="7950"/>
  <c r="V2263" i="7950"/>
  <c r="W2263" i="7950"/>
  <c r="W2218" i="7950"/>
  <c r="V2217" i="7950"/>
  <c r="W2217" i="7950"/>
  <c r="U2216" i="7950"/>
  <c r="V2216" i="7950"/>
  <c r="W2216" i="7950"/>
  <c r="T2215" i="7950"/>
  <c r="S2214" i="7950"/>
  <c r="T2214" i="7950"/>
  <c r="U2214" i="7950"/>
  <c r="V2214" i="7950"/>
  <c r="W2214" i="7950"/>
  <c r="R2213" i="7950"/>
  <c r="S2213" i="7950"/>
  <c r="T2213" i="7950"/>
  <c r="U2213" i="7950"/>
  <c r="V2213" i="7950"/>
  <c r="W2213" i="7950"/>
  <c r="Q2212" i="7950"/>
  <c r="R2212" i="7950"/>
  <c r="S2212" i="7950"/>
  <c r="T2212" i="7950"/>
  <c r="U2212" i="7950"/>
  <c r="V2212" i="7950"/>
  <c r="W2212" i="7950"/>
  <c r="P2211" i="7950"/>
  <c r="Q2211" i="7950"/>
  <c r="R2211" i="7950"/>
  <c r="S2211" i="7950"/>
  <c r="T2211" i="7950"/>
  <c r="U2211" i="7950"/>
  <c r="V2211" i="7950"/>
  <c r="W2211" i="7950"/>
  <c r="O2210" i="7950"/>
  <c r="P2210" i="7950"/>
  <c r="Q2210" i="7950"/>
  <c r="R2210" i="7950"/>
  <c r="S2210" i="7950"/>
  <c r="T2210" i="7950"/>
  <c r="U2210" i="7950"/>
  <c r="V2210" i="7950"/>
  <c r="W2210" i="7950"/>
  <c r="N2209" i="7950"/>
  <c r="O2209" i="7950"/>
  <c r="P2209" i="7950"/>
  <c r="Q2209" i="7950"/>
  <c r="R2209" i="7950"/>
  <c r="S2209" i="7950"/>
  <c r="T2209" i="7950"/>
  <c r="U2209" i="7950"/>
  <c r="V2209" i="7950"/>
  <c r="W2209" i="7950"/>
  <c r="W2164" i="7950"/>
  <c r="V2163" i="7950"/>
  <c r="W2163" i="7950"/>
  <c r="U2162" i="7950"/>
  <c r="T2161" i="7950"/>
  <c r="U2161" i="7950"/>
  <c r="V2161" i="7950"/>
  <c r="S2160" i="7950"/>
  <c r="T2160" i="7950"/>
  <c r="U2160" i="7950"/>
  <c r="R2159" i="7950"/>
  <c r="S2159" i="7950"/>
  <c r="T2159" i="7950"/>
  <c r="U2159" i="7950"/>
  <c r="Q2158" i="7950"/>
  <c r="R2158" i="7950"/>
  <c r="S2158" i="7950"/>
  <c r="T2158" i="7950"/>
  <c r="U2158" i="7950"/>
  <c r="V2158" i="7950"/>
  <c r="P2157" i="7950"/>
  <c r="Q2157" i="7950"/>
  <c r="R2157" i="7950"/>
  <c r="S2157" i="7950"/>
  <c r="T2157" i="7950"/>
  <c r="O2156" i="7950"/>
  <c r="P2156" i="7950"/>
  <c r="Q2156" i="7950"/>
  <c r="R2156" i="7950"/>
  <c r="S2156" i="7950"/>
  <c r="N2155" i="7950"/>
  <c r="O2155" i="7950"/>
  <c r="P2155" i="7950"/>
  <c r="Q2155" i="7950"/>
  <c r="R2155" i="7950"/>
  <c r="S2155" i="7950"/>
  <c r="W2110" i="7950"/>
  <c r="V2109" i="7950"/>
  <c r="W2109" i="7950"/>
  <c r="U2108" i="7950"/>
  <c r="V2108" i="7950"/>
  <c r="W2108" i="7950"/>
  <c r="U2107" i="7950"/>
  <c r="V2107" i="7950"/>
  <c r="W2107" i="7950"/>
  <c r="T2107" i="7950"/>
  <c r="S2106" i="7950"/>
  <c r="T2106" i="7950"/>
  <c r="U2106" i="7950"/>
  <c r="V2106" i="7950"/>
  <c r="W2106" i="7950"/>
  <c r="R2105" i="7950"/>
  <c r="S2105" i="7950"/>
  <c r="T2105" i="7950"/>
  <c r="U2105" i="7950"/>
  <c r="V2105" i="7950"/>
  <c r="W2105" i="7950"/>
  <c r="R2104" i="7950"/>
  <c r="S2104" i="7950"/>
  <c r="T2104" i="7950"/>
  <c r="U2104" i="7950"/>
  <c r="V2104" i="7950"/>
  <c r="W2104" i="7950"/>
  <c r="Q2104" i="7950"/>
  <c r="P2103" i="7950"/>
  <c r="Q2103" i="7950"/>
  <c r="R2103" i="7950"/>
  <c r="S2103" i="7950"/>
  <c r="T2103" i="7950"/>
  <c r="U2103" i="7950"/>
  <c r="V2103" i="7950"/>
  <c r="W2103" i="7950"/>
  <c r="O2102" i="7950"/>
  <c r="P2102" i="7950"/>
  <c r="Q2102" i="7950"/>
  <c r="R2102" i="7950"/>
  <c r="S2102" i="7950"/>
  <c r="T2102" i="7950"/>
  <c r="U2102" i="7950"/>
  <c r="V2102" i="7950"/>
  <c r="W2102" i="7950"/>
  <c r="N2101" i="7950"/>
  <c r="O2101" i="7950"/>
  <c r="P2101" i="7950"/>
  <c r="Q2101" i="7950"/>
  <c r="R2101" i="7950"/>
  <c r="S2101" i="7950"/>
  <c r="T2101" i="7950"/>
  <c r="U2101" i="7950"/>
  <c r="V2101" i="7950"/>
  <c r="W2101" i="7950"/>
  <c r="W2056" i="7950"/>
  <c r="V2055" i="7950"/>
  <c r="W2055" i="7950"/>
  <c r="U2054" i="7950"/>
  <c r="V2054" i="7950"/>
  <c r="T2053" i="7950"/>
  <c r="S2052" i="7950"/>
  <c r="R2051" i="7950"/>
  <c r="S2051" i="7950"/>
  <c r="Q2050" i="7950"/>
  <c r="R2050" i="7950"/>
  <c r="S2050" i="7950"/>
  <c r="T2050" i="7950"/>
  <c r="P2049" i="7950"/>
  <c r="Q2049" i="7950"/>
  <c r="R2049" i="7950"/>
  <c r="O2048" i="7950"/>
  <c r="P2048" i="7950"/>
  <c r="Q2048" i="7950"/>
  <c r="N2047" i="7950"/>
  <c r="O2047" i="7950"/>
  <c r="P2047" i="7950"/>
  <c r="Q2047" i="7950"/>
  <c r="W2002" i="7950"/>
  <c r="V2001" i="7950"/>
  <c r="W2001" i="7950"/>
  <c r="U2000" i="7950"/>
  <c r="V2000" i="7950"/>
  <c r="T1999" i="7950"/>
  <c r="S1998" i="7950"/>
  <c r="R1997" i="7950"/>
  <c r="S1997" i="7950"/>
  <c r="Q1996" i="7950"/>
  <c r="P1995" i="7950"/>
  <c r="Q1995" i="7950"/>
  <c r="R1995" i="7950"/>
  <c r="O1994" i="7950"/>
  <c r="P1994" i="7950"/>
  <c r="Q1994" i="7950"/>
  <c r="N1993" i="7950"/>
  <c r="O1993" i="7950"/>
  <c r="P1993" i="7950"/>
  <c r="Q1993" i="7950"/>
  <c r="W1948" i="7950"/>
  <c r="V1947" i="7950"/>
  <c r="W1947" i="7950"/>
  <c r="U1946" i="7950"/>
  <c r="V1946" i="7950"/>
  <c r="W1946" i="7950"/>
  <c r="T1945" i="7950"/>
  <c r="U1945" i="7950"/>
  <c r="V1945" i="7950"/>
  <c r="W1945" i="7950"/>
  <c r="S1944" i="7950"/>
  <c r="T1944" i="7950"/>
  <c r="U1944" i="7950"/>
  <c r="V1944" i="7950"/>
  <c r="W1944" i="7950"/>
  <c r="R1943" i="7950"/>
  <c r="S1943" i="7950"/>
  <c r="T1943" i="7950"/>
  <c r="U1943" i="7950"/>
  <c r="V1943" i="7950"/>
  <c r="W1943" i="7950"/>
  <c r="Q1942" i="7950"/>
  <c r="R1942" i="7950"/>
  <c r="S1942" i="7950"/>
  <c r="T1942" i="7950"/>
  <c r="U1942" i="7950"/>
  <c r="V1942" i="7950"/>
  <c r="W1942" i="7950"/>
  <c r="P1941" i="7950"/>
  <c r="Q1941" i="7950"/>
  <c r="R1941" i="7950"/>
  <c r="S1941" i="7950"/>
  <c r="T1941" i="7950"/>
  <c r="U1941" i="7950"/>
  <c r="V1941" i="7950"/>
  <c r="W1941" i="7950"/>
  <c r="O1940" i="7950"/>
  <c r="P1940" i="7950"/>
  <c r="Q1940" i="7950"/>
  <c r="R1940" i="7950"/>
  <c r="S1940" i="7950"/>
  <c r="T1940" i="7950"/>
  <c r="U1940" i="7950"/>
  <c r="V1940" i="7950"/>
  <c r="W1940" i="7950"/>
  <c r="N1939" i="7950"/>
  <c r="O1939" i="7950"/>
  <c r="P1939" i="7950"/>
  <c r="Q1939" i="7950"/>
  <c r="W1894" i="7950"/>
  <c r="V1893" i="7950"/>
  <c r="W1893" i="7950"/>
  <c r="U1892" i="7950"/>
  <c r="V1892" i="7950"/>
  <c r="W1892" i="7950"/>
  <c r="T1891" i="7950"/>
  <c r="U1891" i="7950"/>
  <c r="V1891" i="7950"/>
  <c r="W1891" i="7950"/>
  <c r="S1890" i="7950"/>
  <c r="T1890" i="7950"/>
  <c r="U1890" i="7950"/>
  <c r="V1890" i="7950"/>
  <c r="W1890" i="7950"/>
  <c r="R1889" i="7950"/>
  <c r="S1889" i="7950"/>
  <c r="T1889" i="7950"/>
  <c r="U1889" i="7950"/>
  <c r="V1889" i="7950"/>
  <c r="W1889" i="7950"/>
  <c r="Q1888" i="7950"/>
  <c r="R1888" i="7950"/>
  <c r="S1888" i="7950"/>
  <c r="T1888" i="7950"/>
  <c r="U1888" i="7950"/>
  <c r="V1888" i="7950"/>
  <c r="W1888" i="7950"/>
  <c r="P1887" i="7950"/>
  <c r="Q1887" i="7950"/>
  <c r="R1887" i="7950"/>
  <c r="S1887" i="7950"/>
  <c r="T1887" i="7950"/>
  <c r="U1887" i="7950"/>
  <c r="V1887" i="7950"/>
  <c r="W1887" i="7950"/>
  <c r="O1886" i="7950"/>
  <c r="P1886" i="7950"/>
  <c r="Q1886" i="7950"/>
  <c r="R1886" i="7950"/>
  <c r="S1886" i="7950"/>
  <c r="T1886" i="7950"/>
  <c r="U1886" i="7950"/>
  <c r="V1886" i="7950"/>
  <c r="W1886" i="7950"/>
  <c r="N1885" i="7950"/>
  <c r="O1885" i="7950"/>
  <c r="P1885" i="7950"/>
  <c r="Q1885" i="7950"/>
  <c r="R1885" i="7950"/>
  <c r="S1885" i="7950"/>
  <c r="T1885" i="7950"/>
  <c r="U1885" i="7950"/>
  <c r="V1885" i="7950"/>
  <c r="W1885" i="7950"/>
  <c r="W1840" i="7950"/>
  <c r="V1839" i="7950"/>
  <c r="W1839" i="7950"/>
  <c r="U1838" i="7950"/>
  <c r="V1838" i="7950"/>
  <c r="W1838" i="7950"/>
  <c r="U1837" i="7950"/>
  <c r="V1837" i="7950"/>
  <c r="W1837" i="7950"/>
  <c r="T1837" i="7950"/>
  <c r="S1836" i="7950"/>
  <c r="T1836" i="7950"/>
  <c r="U1836" i="7950"/>
  <c r="V1836" i="7950"/>
  <c r="W1836" i="7950"/>
  <c r="R1835" i="7950"/>
  <c r="S1835" i="7950"/>
  <c r="T1835" i="7950"/>
  <c r="U1835" i="7950"/>
  <c r="V1835" i="7950"/>
  <c r="W1835" i="7950"/>
  <c r="Q1834" i="7950"/>
  <c r="R1834" i="7950"/>
  <c r="S1834" i="7950"/>
  <c r="T1834" i="7950"/>
  <c r="P1833" i="7950"/>
  <c r="Q1833" i="7950"/>
  <c r="R1833" i="7950"/>
  <c r="S1833" i="7950"/>
  <c r="T1833" i="7950"/>
  <c r="U1833" i="7950"/>
  <c r="V1833" i="7950"/>
  <c r="O1832" i="7950"/>
  <c r="P1832" i="7950"/>
  <c r="Q1832" i="7950"/>
  <c r="R1832" i="7950"/>
  <c r="S1832" i="7950"/>
  <c r="T1832" i="7950"/>
  <c r="U1832" i="7950"/>
  <c r="N1831" i="7950"/>
  <c r="O1831" i="7950"/>
  <c r="P1831" i="7950"/>
  <c r="Q1831" i="7950"/>
  <c r="W1786" i="7950"/>
  <c r="V1785" i="7950"/>
  <c r="W1785" i="7950"/>
  <c r="U1784" i="7950"/>
  <c r="V1784" i="7950"/>
  <c r="W1784" i="7950"/>
  <c r="T1783" i="7950"/>
  <c r="U1783" i="7950"/>
  <c r="V1783" i="7950"/>
  <c r="W1783" i="7950"/>
  <c r="T1782" i="7950"/>
  <c r="U1782" i="7950"/>
  <c r="V1782" i="7950"/>
  <c r="W1782" i="7950"/>
  <c r="S1782" i="7950"/>
  <c r="R1781" i="7950"/>
  <c r="S1781" i="7950"/>
  <c r="T1781" i="7950"/>
  <c r="U1781" i="7950"/>
  <c r="V1781" i="7950"/>
  <c r="W1781" i="7950"/>
  <c r="Q1780" i="7950"/>
  <c r="R1780" i="7950"/>
  <c r="S1780" i="7950"/>
  <c r="T1780" i="7950"/>
  <c r="U1780" i="7950"/>
  <c r="V1780" i="7950"/>
  <c r="W1780" i="7950"/>
  <c r="P1779" i="7950"/>
  <c r="Q1779" i="7950"/>
  <c r="R1779" i="7950"/>
  <c r="S1779" i="7950"/>
  <c r="T1779" i="7950"/>
  <c r="U1779" i="7950"/>
  <c r="V1779" i="7950"/>
  <c r="W1779" i="7950"/>
  <c r="O1778" i="7950"/>
  <c r="P1778" i="7950"/>
  <c r="Q1778" i="7950"/>
  <c r="R1778" i="7950"/>
  <c r="S1778" i="7950"/>
  <c r="T1778" i="7950"/>
  <c r="U1778" i="7950"/>
  <c r="V1778" i="7950"/>
  <c r="W1778" i="7950"/>
  <c r="N1777" i="7950"/>
  <c r="O1777" i="7950"/>
  <c r="P1777" i="7950"/>
  <c r="Q1777" i="7950"/>
  <c r="R1777" i="7950"/>
  <c r="S1777" i="7950"/>
  <c r="T1777" i="7950"/>
  <c r="U1777" i="7950"/>
  <c r="V1777" i="7950"/>
  <c r="W1777" i="7950"/>
  <c r="W1732" i="7950"/>
  <c r="V1731" i="7950"/>
  <c r="W1731" i="7950"/>
  <c r="U1730" i="7950"/>
  <c r="V1730" i="7950"/>
  <c r="W1730" i="7950"/>
  <c r="T1729" i="7950"/>
  <c r="U1729" i="7950"/>
  <c r="V1729" i="7950"/>
  <c r="W1729" i="7950"/>
  <c r="S1728" i="7950"/>
  <c r="T1728" i="7950"/>
  <c r="U1728" i="7950"/>
  <c r="V1728" i="7950"/>
  <c r="W1728" i="7950"/>
  <c r="R1727" i="7950"/>
  <c r="S1727" i="7950"/>
  <c r="T1727" i="7950"/>
  <c r="U1727" i="7950"/>
  <c r="V1727" i="7950"/>
  <c r="W1727" i="7950"/>
  <c r="Q1726" i="7950"/>
  <c r="R1726" i="7950"/>
  <c r="S1726" i="7950"/>
  <c r="T1726" i="7950"/>
  <c r="U1726" i="7950"/>
  <c r="V1726" i="7950"/>
  <c r="W1726" i="7950"/>
  <c r="P1725" i="7950"/>
  <c r="Q1725" i="7950"/>
  <c r="R1725" i="7950"/>
  <c r="S1725" i="7950"/>
  <c r="T1725" i="7950"/>
  <c r="U1725" i="7950"/>
  <c r="V1725" i="7950"/>
  <c r="W1725" i="7950"/>
  <c r="O1724" i="7950"/>
  <c r="P1724" i="7950"/>
  <c r="Q1724" i="7950"/>
  <c r="R1724" i="7950"/>
  <c r="S1724" i="7950"/>
  <c r="T1724" i="7950"/>
  <c r="U1724" i="7950"/>
  <c r="V1724" i="7950"/>
  <c r="W1724" i="7950"/>
  <c r="N1723" i="7950"/>
  <c r="O1723" i="7950"/>
  <c r="P1723" i="7950"/>
  <c r="Q1723" i="7950"/>
  <c r="R1723" i="7950"/>
  <c r="S1723" i="7950"/>
  <c r="T1723" i="7950"/>
  <c r="U1723" i="7950"/>
  <c r="V1723" i="7950"/>
  <c r="W1723" i="7950"/>
  <c r="W1678" i="7950"/>
  <c r="V1677" i="7950"/>
  <c r="W1677" i="7950"/>
  <c r="U1676" i="7950"/>
  <c r="T1675" i="7950"/>
  <c r="U1675" i="7950"/>
  <c r="V1675" i="7950"/>
  <c r="W1675" i="7950"/>
  <c r="S1674" i="7950"/>
  <c r="T1674" i="7950"/>
  <c r="U1674" i="7950"/>
  <c r="V1674" i="7950"/>
  <c r="R1673" i="7950"/>
  <c r="Q1672" i="7950"/>
  <c r="R1672" i="7950"/>
  <c r="S1672" i="7950"/>
  <c r="P1671" i="7950"/>
  <c r="Q1671" i="7950"/>
  <c r="O1670" i="7950"/>
  <c r="N1669" i="7950"/>
  <c r="O1669" i="7950"/>
  <c r="P1669" i="7950"/>
  <c r="W1624" i="7950"/>
  <c r="V1623" i="7950"/>
  <c r="W1623" i="7950"/>
  <c r="U1622" i="7950"/>
  <c r="V1622" i="7950"/>
  <c r="W1622" i="7950"/>
  <c r="T1621" i="7950"/>
  <c r="U1621" i="7950"/>
  <c r="V1621" i="7950"/>
  <c r="S1620" i="7950"/>
  <c r="T1620" i="7950"/>
  <c r="U1620" i="7950"/>
  <c r="S1619" i="7950"/>
  <c r="T1619" i="7950"/>
  <c r="U1619" i="7950"/>
  <c r="R1619" i="7950"/>
  <c r="Q1618" i="7950"/>
  <c r="R1618" i="7950"/>
  <c r="S1618" i="7950"/>
  <c r="T1618" i="7950"/>
  <c r="U1618" i="7950"/>
  <c r="V1618" i="7950"/>
  <c r="W1618" i="7950"/>
  <c r="P1617" i="7950"/>
  <c r="Q1617" i="7950"/>
  <c r="R1617" i="7950"/>
  <c r="S1617" i="7950"/>
  <c r="T1617" i="7950"/>
  <c r="U1617" i="7950"/>
  <c r="V1617" i="7950"/>
  <c r="W1617" i="7950"/>
  <c r="O1616" i="7950"/>
  <c r="P1616" i="7950"/>
  <c r="Q1616" i="7950"/>
  <c r="R1616" i="7950"/>
  <c r="S1616" i="7950"/>
  <c r="T1616" i="7950"/>
  <c r="U1616" i="7950"/>
  <c r="V1616" i="7950"/>
  <c r="W1616" i="7950"/>
  <c r="N1615" i="7950"/>
  <c r="O1615" i="7950"/>
  <c r="P1615" i="7950"/>
  <c r="Q1615" i="7950"/>
  <c r="R1615" i="7950"/>
  <c r="S1615" i="7950"/>
  <c r="T1615" i="7950"/>
  <c r="U1615" i="7950"/>
  <c r="V1615" i="7950"/>
  <c r="W1615" i="7950"/>
  <c r="W1570" i="7950"/>
  <c r="V1569" i="7950"/>
  <c r="W1569" i="7950"/>
  <c r="U1568" i="7950"/>
  <c r="V1568" i="7950"/>
  <c r="W1568" i="7950"/>
  <c r="T1567" i="7950"/>
  <c r="U1567" i="7950"/>
  <c r="V1567" i="7950"/>
  <c r="W1567" i="7950"/>
  <c r="S1566" i="7950"/>
  <c r="T1566" i="7950"/>
  <c r="U1566" i="7950"/>
  <c r="V1566" i="7950"/>
  <c r="W1566" i="7950"/>
  <c r="R1565" i="7950"/>
  <c r="S1565" i="7950"/>
  <c r="T1565" i="7950"/>
  <c r="U1565" i="7950"/>
  <c r="V1565" i="7950"/>
  <c r="W1565" i="7950"/>
  <c r="Q1564" i="7950"/>
  <c r="R1564" i="7950"/>
  <c r="S1564" i="7950"/>
  <c r="T1564" i="7950"/>
  <c r="U1564" i="7950"/>
  <c r="V1564" i="7950"/>
  <c r="W1564" i="7950"/>
  <c r="P1563" i="7950"/>
  <c r="Q1563" i="7950"/>
  <c r="R1563" i="7950"/>
  <c r="S1563" i="7950"/>
  <c r="T1563" i="7950"/>
  <c r="U1563" i="7950"/>
  <c r="V1563" i="7950"/>
  <c r="W1563" i="7950"/>
  <c r="O1562" i="7950"/>
  <c r="P1562" i="7950"/>
  <c r="Q1562" i="7950"/>
  <c r="R1562" i="7950"/>
  <c r="S1562" i="7950"/>
  <c r="T1562" i="7950"/>
  <c r="U1562" i="7950"/>
  <c r="V1562" i="7950"/>
  <c r="W1562" i="7950"/>
  <c r="N1561" i="7950"/>
  <c r="O1561" i="7950"/>
  <c r="P1561" i="7950"/>
  <c r="Q1561" i="7950"/>
  <c r="R1561" i="7950"/>
  <c r="S1561" i="7950"/>
  <c r="T1561" i="7950"/>
  <c r="U1561" i="7950"/>
  <c r="V1561" i="7950"/>
  <c r="W1561" i="7950"/>
  <c r="W1516" i="7950"/>
  <c r="V1515" i="7950"/>
  <c r="W1515" i="7950"/>
  <c r="U1514" i="7950"/>
  <c r="V1514" i="7950"/>
  <c r="T1513" i="7950"/>
  <c r="S1512" i="7950"/>
  <c r="R1511" i="7950"/>
  <c r="S1511" i="7950"/>
  <c r="Q1510" i="7950"/>
  <c r="P1509" i="7950"/>
  <c r="Q1509" i="7950"/>
  <c r="R1509" i="7950"/>
  <c r="O1508" i="7950"/>
  <c r="P1508" i="7950"/>
  <c r="Q1508" i="7950"/>
  <c r="N1507" i="7950"/>
  <c r="O1507" i="7950"/>
  <c r="P1507" i="7950"/>
  <c r="Q1507" i="7950"/>
  <c r="W1462" i="7950"/>
  <c r="V1461" i="7950"/>
  <c r="W1461" i="7950"/>
  <c r="U1460" i="7950"/>
  <c r="V1460" i="7950"/>
  <c r="T1459" i="7950"/>
  <c r="S1458" i="7950"/>
  <c r="R1457" i="7950"/>
  <c r="S1457" i="7950"/>
  <c r="Q1456" i="7950"/>
  <c r="R1456" i="7950"/>
  <c r="S1456" i="7950"/>
  <c r="T1456" i="7950"/>
  <c r="P1455" i="7950"/>
  <c r="Q1455" i="7950"/>
  <c r="R1455" i="7950"/>
  <c r="O1454" i="7950"/>
  <c r="P1454" i="7950"/>
  <c r="Q1454" i="7950"/>
  <c r="N1453" i="7950"/>
  <c r="O1453" i="7950"/>
  <c r="P1453" i="7950"/>
  <c r="Q1453" i="7950"/>
  <c r="W1408" i="7950"/>
  <c r="V1407" i="7950"/>
  <c r="W1407" i="7950"/>
  <c r="U1406" i="7950"/>
  <c r="V1406" i="7950"/>
  <c r="W1406" i="7950"/>
  <c r="T1405" i="7950"/>
  <c r="U1405" i="7950"/>
  <c r="V1405" i="7950"/>
  <c r="W1405" i="7950"/>
  <c r="S1404" i="7950"/>
  <c r="T1404" i="7950"/>
  <c r="U1404" i="7950"/>
  <c r="V1404" i="7950"/>
  <c r="W1404" i="7950"/>
  <c r="R1403" i="7950"/>
  <c r="S1403" i="7950"/>
  <c r="T1403" i="7950"/>
  <c r="U1403" i="7950"/>
  <c r="V1403" i="7950"/>
  <c r="W1403" i="7950"/>
  <c r="Q1402" i="7950"/>
  <c r="R1402" i="7950"/>
  <c r="S1402" i="7950"/>
  <c r="T1402" i="7950"/>
  <c r="U1402" i="7950"/>
  <c r="V1402" i="7950"/>
  <c r="W1402" i="7950"/>
  <c r="P1401" i="7950"/>
  <c r="Q1401" i="7950"/>
  <c r="R1401" i="7950"/>
  <c r="S1401" i="7950"/>
  <c r="T1401" i="7950"/>
  <c r="U1401" i="7950"/>
  <c r="V1401" i="7950"/>
  <c r="W1401" i="7950"/>
  <c r="O1400" i="7950"/>
  <c r="P1400" i="7950"/>
  <c r="Q1400" i="7950"/>
  <c r="R1400" i="7950"/>
  <c r="S1400" i="7950"/>
  <c r="T1400" i="7950"/>
  <c r="U1400" i="7950"/>
  <c r="V1400" i="7950"/>
  <c r="W1400" i="7950"/>
  <c r="N1399" i="7950"/>
  <c r="O1399" i="7950"/>
  <c r="P1399" i="7950"/>
  <c r="Q1399" i="7950"/>
  <c r="R1399" i="7950"/>
  <c r="S1399" i="7950"/>
  <c r="T1399" i="7950"/>
  <c r="U1399" i="7950"/>
  <c r="V1399" i="7950"/>
  <c r="W1399" i="7950"/>
  <c r="W1354" i="7950"/>
  <c r="V1353" i="7950"/>
  <c r="W1353" i="7950"/>
  <c r="U1352" i="7950"/>
  <c r="V1352" i="7950"/>
  <c r="T1351" i="7950"/>
  <c r="S1350" i="7950"/>
  <c r="R1349" i="7950"/>
  <c r="S1349" i="7950"/>
  <c r="Q1348" i="7950"/>
  <c r="P1347" i="7950"/>
  <c r="Q1347" i="7950"/>
  <c r="R1347" i="7950"/>
  <c r="O1346" i="7950"/>
  <c r="P1346" i="7950"/>
  <c r="Q1346" i="7950"/>
  <c r="N1345" i="7950"/>
  <c r="O1345" i="7950"/>
  <c r="P1345" i="7950"/>
  <c r="Q1345" i="7950"/>
  <c r="A1305" i="7950"/>
  <c r="I1306" i="7950"/>
  <c r="I1340" i="7950" s="1"/>
  <c r="N1305" i="7950"/>
  <c r="N1321" i="7950"/>
  <c r="O1321" i="7950"/>
  <c r="P1321" i="7950" s="1"/>
  <c r="Q1321" i="7950" s="1"/>
  <c r="R1321" i="7950" s="1"/>
  <c r="S1321" i="7950" s="1"/>
  <c r="T1321" i="7950" s="1"/>
  <c r="U1321" i="7950" s="1"/>
  <c r="V1321" i="7950" s="1"/>
  <c r="W1321" i="7950" s="1"/>
  <c r="O1305" i="7950"/>
  <c r="O1322" i="7950"/>
  <c r="P1305" i="7950"/>
  <c r="P1323" i="7950"/>
  <c r="Q1305" i="7950"/>
  <c r="Q1324" i="7950"/>
  <c r="R1305" i="7950"/>
  <c r="R1325" i="7950"/>
  <c r="S1325" i="7950"/>
  <c r="T1325" i="7950" s="1"/>
  <c r="U1325" i="7950" s="1"/>
  <c r="V1325" i="7950" s="1"/>
  <c r="W1325" i="7950" s="1"/>
  <c r="S1305" i="7950"/>
  <c r="S1326" i="7950"/>
  <c r="T1305" i="7950"/>
  <c r="T1327" i="7950"/>
  <c r="U1305" i="7950"/>
  <c r="U1328" i="7950"/>
  <c r="V1305" i="7950"/>
  <c r="V1329" i="7950"/>
  <c r="W1305" i="7950"/>
  <c r="W1330" i="7950"/>
  <c r="K1306" i="7950"/>
  <c r="K1342" i="7950" s="1"/>
  <c r="L1342" i="7950" s="1"/>
  <c r="W1300" i="7950"/>
  <c r="V1299" i="7950"/>
  <c r="W1299" i="7950"/>
  <c r="U1298" i="7950"/>
  <c r="V1298" i="7950"/>
  <c r="T1297" i="7950"/>
  <c r="S1296" i="7950"/>
  <c r="R1295" i="7950"/>
  <c r="S1295" i="7950"/>
  <c r="Q1294" i="7950"/>
  <c r="P1293" i="7950"/>
  <c r="Q1293" i="7950"/>
  <c r="R1293" i="7950"/>
  <c r="O1292" i="7950"/>
  <c r="P1292" i="7950"/>
  <c r="Q1292" i="7950"/>
  <c r="N1291" i="7950"/>
  <c r="O1291" i="7950"/>
  <c r="P1291" i="7950"/>
  <c r="Q1291" i="7950"/>
  <c r="W1246" i="7950"/>
  <c r="V1245" i="7950"/>
  <c r="W1245" i="7950"/>
  <c r="U1244" i="7950"/>
  <c r="V1244" i="7950"/>
  <c r="T1243" i="7950"/>
  <c r="S1242" i="7950"/>
  <c r="R1241" i="7950"/>
  <c r="S1241" i="7950"/>
  <c r="Q1240" i="7950"/>
  <c r="R1240" i="7950"/>
  <c r="S1240" i="7950"/>
  <c r="T1240" i="7950"/>
  <c r="P1239" i="7950"/>
  <c r="Q1239" i="7950"/>
  <c r="R1239" i="7950"/>
  <c r="O1238" i="7950"/>
  <c r="P1238" i="7950"/>
  <c r="Q1238" i="7950"/>
  <c r="N1237" i="7950"/>
  <c r="O1237" i="7950"/>
  <c r="P1237" i="7950"/>
  <c r="Q1237" i="7950"/>
  <c r="W1192" i="7950"/>
  <c r="V1191" i="7950"/>
  <c r="W1191" i="7950"/>
  <c r="U1190" i="7950"/>
  <c r="V1190" i="7950"/>
  <c r="W1190" i="7950"/>
  <c r="T1189" i="7950"/>
  <c r="U1189" i="7950"/>
  <c r="V1189" i="7950"/>
  <c r="W1189" i="7950"/>
  <c r="S1188" i="7950"/>
  <c r="T1188" i="7950"/>
  <c r="U1188" i="7950"/>
  <c r="V1188" i="7950"/>
  <c r="W1188" i="7950"/>
  <c r="R1187" i="7950"/>
  <c r="S1187" i="7950"/>
  <c r="T1187" i="7950"/>
  <c r="U1187" i="7950"/>
  <c r="V1187" i="7950"/>
  <c r="W1187" i="7950"/>
  <c r="Q1186" i="7950"/>
  <c r="R1186" i="7950"/>
  <c r="S1186" i="7950"/>
  <c r="T1186" i="7950"/>
  <c r="U1186" i="7950"/>
  <c r="V1186" i="7950"/>
  <c r="W1186" i="7950"/>
  <c r="P1185" i="7950"/>
  <c r="Q1185" i="7950"/>
  <c r="R1185" i="7950"/>
  <c r="S1185" i="7950"/>
  <c r="T1185" i="7950"/>
  <c r="U1185" i="7950"/>
  <c r="V1185" i="7950"/>
  <c r="W1185" i="7950"/>
  <c r="O1184" i="7950"/>
  <c r="P1184" i="7950"/>
  <c r="Q1184" i="7950"/>
  <c r="R1184" i="7950"/>
  <c r="S1184" i="7950"/>
  <c r="T1184" i="7950"/>
  <c r="U1184" i="7950"/>
  <c r="V1184" i="7950"/>
  <c r="W1184" i="7950"/>
  <c r="N1183" i="7950"/>
  <c r="O1183" i="7950"/>
  <c r="P1183" i="7950"/>
  <c r="Q1183" i="7950"/>
  <c r="R1183" i="7950"/>
  <c r="S1183" i="7950"/>
  <c r="T1183" i="7950"/>
  <c r="U1183" i="7950"/>
  <c r="V1183" i="7950"/>
  <c r="W1183" i="7950"/>
  <c r="W1138" i="7950"/>
  <c r="V1137" i="7950"/>
  <c r="W1137" i="7950"/>
  <c r="U1136" i="7950"/>
  <c r="T1135" i="7950"/>
  <c r="S1134" i="7950"/>
  <c r="T1134" i="7950"/>
  <c r="U1134" i="7950"/>
  <c r="V1134" i="7950"/>
  <c r="R1133" i="7950"/>
  <c r="Q1132" i="7950"/>
  <c r="R1132" i="7950"/>
  <c r="S1132" i="7950"/>
  <c r="P1131" i="7950"/>
  <c r="P1130" i="7950"/>
  <c r="O1130" i="7950"/>
  <c r="N1129" i="7950"/>
  <c r="O1129" i="7950"/>
  <c r="P1129" i="7950"/>
  <c r="W1084" i="7950"/>
  <c r="V1083" i="7950"/>
  <c r="W1083" i="7950"/>
  <c r="U1082" i="7950"/>
  <c r="V1082" i="7950"/>
  <c r="W1082" i="7950"/>
  <c r="T1081" i="7950"/>
  <c r="U1081" i="7950"/>
  <c r="V1081" i="7950"/>
  <c r="W1081" i="7950"/>
  <c r="S1080" i="7950"/>
  <c r="T1080" i="7950"/>
  <c r="U1080" i="7950"/>
  <c r="V1080" i="7950"/>
  <c r="W1080" i="7950"/>
  <c r="R1079" i="7950"/>
  <c r="S1079" i="7950"/>
  <c r="T1079" i="7950"/>
  <c r="U1079" i="7950"/>
  <c r="V1079" i="7950"/>
  <c r="W1079" i="7950"/>
  <c r="Q1078" i="7950"/>
  <c r="R1078" i="7950"/>
  <c r="S1078" i="7950"/>
  <c r="T1078" i="7950"/>
  <c r="U1078" i="7950"/>
  <c r="V1078" i="7950"/>
  <c r="W1078" i="7950"/>
  <c r="P1077" i="7950"/>
  <c r="Q1077" i="7950"/>
  <c r="R1077" i="7950"/>
  <c r="S1077" i="7950"/>
  <c r="T1077" i="7950"/>
  <c r="U1077" i="7950"/>
  <c r="V1077" i="7950"/>
  <c r="W1077" i="7950"/>
  <c r="O1076" i="7950"/>
  <c r="P1076" i="7950"/>
  <c r="Q1076" i="7950"/>
  <c r="R1076" i="7950"/>
  <c r="S1076" i="7950"/>
  <c r="T1076" i="7950"/>
  <c r="U1076" i="7950"/>
  <c r="V1076" i="7950"/>
  <c r="W1076" i="7950"/>
  <c r="N1075" i="7950"/>
  <c r="O1075" i="7950"/>
  <c r="P1075" i="7950"/>
  <c r="Q1075" i="7950"/>
  <c r="R1075" i="7950"/>
  <c r="S1075" i="7950"/>
  <c r="T1075" i="7950"/>
  <c r="U1075" i="7950"/>
  <c r="V1075" i="7950"/>
  <c r="W1075" i="7950"/>
  <c r="W1030" i="7950"/>
  <c r="V1029" i="7950"/>
  <c r="W1029" i="7950"/>
  <c r="U1028" i="7950"/>
  <c r="U1027" i="7950"/>
  <c r="V1027" i="7950"/>
  <c r="W1027" i="7950"/>
  <c r="T1027" i="7950"/>
  <c r="S1026" i="7950"/>
  <c r="T1026" i="7950"/>
  <c r="U1026" i="7950"/>
  <c r="V1026" i="7950"/>
  <c r="W1026" i="7950"/>
  <c r="R1025" i="7950"/>
  <c r="S1025" i="7950"/>
  <c r="T1025" i="7950"/>
  <c r="U1025" i="7950"/>
  <c r="V1025" i="7950"/>
  <c r="W1025" i="7950"/>
  <c r="Q1024" i="7950"/>
  <c r="P1023" i="7950"/>
  <c r="Q1023" i="7950"/>
  <c r="R1023" i="7950"/>
  <c r="S1023" i="7950"/>
  <c r="T1023" i="7950"/>
  <c r="U1023" i="7950"/>
  <c r="V1023" i="7950"/>
  <c r="W1023" i="7950"/>
  <c r="O1022" i="7950"/>
  <c r="P1022" i="7950"/>
  <c r="Q1022" i="7950"/>
  <c r="R1022" i="7950"/>
  <c r="S1022" i="7950"/>
  <c r="T1022" i="7950"/>
  <c r="U1022" i="7950"/>
  <c r="V1022" i="7950"/>
  <c r="W1022" i="7950"/>
  <c r="N1021" i="7950"/>
  <c r="O1021" i="7950"/>
  <c r="P1021" i="7950"/>
  <c r="Q1021" i="7950"/>
  <c r="R1021" i="7950"/>
  <c r="S1021" i="7950"/>
  <c r="T1021" i="7950"/>
  <c r="U1021" i="7950"/>
  <c r="V1021" i="7950"/>
  <c r="W1021" i="7950"/>
  <c r="W976" i="7950"/>
  <c r="V975" i="7950"/>
  <c r="W975" i="7950"/>
  <c r="U974" i="7950"/>
  <c r="V974" i="7950"/>
  <c r="W974" i="7950"/>
  <c r="T973" i="7950"/>
  <c r="U973" i="7950"/>
  <c r="V973" i="7950"/>
  <c r="W973" i="7950"/>
  <c r="S972" i="7950"/>
  <c r="T972" i="7950"/>
  <c r="U972" i="7950"/>
  <c r="V972" i="7950"/>
  <c r="W972" i="7950"/>
  <c r="R971" i="7950"/>
  <c r="S971" i="7950"/>
  <c r="T971" i="7950"/>
  <c r="Q970" i="7950"/>
  <c r="R970" i="7950"/>
  <c r="S970" i="7950"/>
  <c r="T970" i="7950"/>
  <c r="U970" i="7950"/>
  <c r="P969" i="7950"/>
  <c r="Q969" i="7950"/>
  <c r="R969" i="7950"/>
  <c r="S969" i="7950"/>
  <c r="O968" i="7950"/>
  <c r="N967" i="7950"/>
  <c r="O967" i="7950"/>
  <c r="P967" i="7950"/>
  <c r="Q967" i="7950"/>
  <c r="R967" i="7950"/>
  <c r="W922" i="7950"/>
  <c r="V921" i="7950"/>
  <c r="W921" i="7950"/>
  <c r="U920" i="7950"/>
  <c r="V920" i="7950"/>
  <c r="W920" i="7950"/>
  <c r="T919" i="7950"/>
  <c r="U919" i="7950"/>
  <c r="V919" i="7950"/>
  <c r="W919" i="7950"/>
  <c r="S918" i="7950"/>
  <c r="T918" i="7950"/>
  <c r="U918" i="7950"/>
  <c r="V918" i="7950"/>
  <c r="W918" i="7950"/>
  <c r="R917" i="7950"/>
  <c r="S917" i="7950"/>
  <c r="T917" i="7950"/>
  <c r="U917" i="7950"/>
  <c r="V917" i="7950"/>
  <c r="W917" i="7950"/>
  <c r="Q916" i="7950"/>
  <c r="R916" i="7950"/>
  <c r="S916" i="7950"/>
  <c r="T916" i="7950"/>
  <c r="U916" i="7950"/>
  <c r="V916" i="7950"/>
  <c r="W916" i="7950"/>
  <c r="P915" i="7950"/>
  <c r="Q915" i="7950"/>
  <c r="R915" i="7950"/>
  <c r="S915" i="7950"/>
  <c r="T915" i="7950"/>
  <c r="U915" i="7950"/>
  <c r="V915" i="7950"/>
  <c r="W915" i="7950"/>
  <c r="O914" i="7950"/>
  <c r="P914" i="7950"/>
  <c r="Q914" i="7950"/>
  <c r="R914" i="7950"/>
  <c r="S914" i="7950"/>
  <c r="T914" i="7950"/>
  <c r="U914" i="7950"/>
  <c r="V914" i="7950"/>
  <c r="W914" i="7950"/>
  <c r="N913" i="7950"/>
  <c r="O913" i="7950"/>
  <c r="P913" i="7950"/>
  <c r="Q913" i="7950"/>
  <c r="R913" i="7950"/>
  <c r="S913" i="7950"/>
  <c r="T913" i="7950"/>
  <c r="U913" i="7950"/>
  <c r="V913" i="7950"/>
  <c r="W913" i="7950"/>
  <c r="W868" i="7950"/>
  <c r="V867" i="7950"/>
  <c r="W867" i="7950"/>
  <c r="U866" i="7950"/>
  <c r="V866" i="7950"/>
  <c r="T865" i="7950"/>
  <c r="S864" i="7950"/>
  <c r="R863" i="7950"/>
  <c r="S863" i="7950"/>
  <c r="Q862" i="7950"/>
  <c r="P861" i="7950"/>
  <c r="Q861" i="7950"/>
  <c r="R861" i="7950"/>
  <c r="O860" i="7950"/>
  <c r="P860" i="7950"/>
  <c r="Q860" i="7950"/>
  <c r="N859" i="7950"/>
  <c r="O859" i="7950"/>
  <c r="P859" i="7950"/>
  <c r="Q859" i="7950"/>
  <c r="W814" i="7950"/>
  <c r="V813" i="7950"/>
  <c r="W813" i="7950"/>
  <c r="U812" i="7950"/>
  <c r="V812" i="7950"/>
  <c r="T811" i="7950"/>
  <c r="S810" i="7950"/>
  <c r="R809" i="7950"/>
  <c r="S809" i="7950"/>
  <c r="Q808" i="7950"/>
  <c r="R808" i="7950"/>
  <c r="S808" i="7950"/>
  <c r="T808" i="7950"/>
  <c r="P807" i="7950"/>
  <c r="Q807" i="7950"/>
  <c r="R807" i="7950"/>
  <c r="O806" i="7950"/>
  <c r="P806" i="7950"/>
  <c r="Q806" i="7950"/>
  <c r="N805" i="7950"/>
  <c r="O805" i="7950"/>
  <c r="P805" i="7950"/>
  <c r="Q805" i="7950"/>
  <c r="W760" i="7950"/>
  <c r="V759" i="7950"/>
  <c r="W759" i="7950"/>
  <c r="U758" i="7950"/>
  <c r="V758" i="7950"/>
  <c r="W758" i="7950"/>
  <c r="T757" i="7950"/>
  <c r="U757" i="7950"/>
  <c r="V757" i="7950"/>
  <c r="W757" i="7950"/>
  <c r="S756" i="7950"/>
  <c r="T756" i="7950"/>
  <c r="U756" i="7950"/>
  <c r="V756" i="7950"/>
  <c r="W756" i="7950"/>
  <c r="R755" i="7950"/>
  <c r="S755" i="7950"/>
  <c r="T755" i="7950"/>
  <c r="U755" i="7950"/>
  <c r="V755" i="7950"/>
  <c r="W755" i="7950"/>
  <c r="Q754" i="7950"/>
  <c r="R754" i="7950"/>
  <c r="S754" i="7950"/>
  <c r="T754" i="7950"/>
  <c r="U754" i="7950"/>
  <c r="V754" i="7950"/>
  <c r="W754" i="7950"/>
  <c r="P753" i="7950"/>
  <c r="Q753" i="7950"/>
  <c r="R753" i="7950"/>
  <c r="S753" i="7950"/>
  <c r="T753" i="7950"/>
  <c r="U753" i="7950"/>
  <c r="V753" i="7950"/>
  <c r="W753" i="7950"/>
  <c r="O752" i="7950"/>
  <c r="P752" i="7950"/>
  <c r="Q752" i="7950"/>
  <c r="R752" i="7950"/>
  <c r="S752" i="7950"/>
  <c r="T752" i="7950"/>
  <c r="U752" i="7950"/>
  <c r="V752" i="7950"/>
  <c r="W752" i="7950"/>
  <c r="N751" i="7950"/>
  <c r="O751" i="7950"/>
  <c r="P751" i="7950"/>
  <c r="Q751" i="7950"/>
  <c r="R751" i="7950"/>
  <c r="S751" i="7950"/>
  <c r="T751" i="7950"/>
  <c r="U751" i="7950"/>
  <c r="V751" i="7950"/>
  <c r="W751" i="7950"/>
  <c r="W706" i="7950"/>
  <c r="V705" i="7950"/>
  <c r="W705" i="7950"/>
  <c r="U704" i="7950"/>
  <c r="V704" i="7950"/>
  <c r="W704" i="7950"/>
  <c r="T703" i="7950"/>
  <c r="U703" i="7950"/>
  <c r="V703" i="7950"/>
  <c r="W703" i="7950"/>
  <c r="S702" i="7950"/>
  <c r="T702" i="7950"/>
  <c r="U702" i="7950"/>
  <c r="V702" i="7950"/>
  <c r="W702" i="7950"/>
  <c r="R701" i="7950"/>
  <c r="S701" i="7950"/>
  <c r="T701" i="7950"/>
  <c r="U701" i="7950"/>
  <c r="V701" i="7950"/>
  <c r="W701" i="7950"/>
  <c r="Q700" i="7950"/>
  <c r="R700" i="7950"/>
  <c r="S700" i="7950"/>
  <c r="T700" i="7950"/>
  <c r="U700" i="7950"/>
  <c r="V700" i="7950"/>
  <c r="W700" i="7950"/>
  <c r="P699" i="7950"/>
  <c r="Q699" i="7950"/>
  <c r="R699" i="7950"/>
  <c r="S699" i="7950"/>
  <c r="T699" i="7950"/>
  <c r="U699" i="7950"/>
  <c r="V699" i="7950"/>
  <c r="W699" i="7950"/>
  <c r="O698" i="7950"/>
  <c r="P698" i="7950"/>
  <c r="Q698" i="7950"/>
  <c r="R698" i="7950"/>
  <c r="S698" i="7950"/>
  <c r="T698" i="7950"/>
  <c r="U698" i="7950"/>
  <c r="V698" i="7950"/>
  <c r="W698" i="7950"/>
  <c r="N697" i="7950"/>
  <c r="O697" i="7950"/>
  <c r="P697" i="7950"/>
  <c r="Q697" i="7950"/>
  <c r="R697" i="7950"/>
  <c r="S697" i="7950"/>
  <c r="T697" i="7950"/>
  <c r="U697" i="7950"/>
  <c r="V697" i="7950"/>
  <c r="W697" i="7950"/>
  <c r="W652" i="7950"/>
  <c r="V651" i="7950"/>
  <c r="W651" i="7950"/>
  <c r="U650" i="7950"/>
  <c r="V650" i="7950"/>
  <c r="W650" i="7950"/>
  <c r="T649" i="7950"/>
  <c r="U649" i="7950"/>
  <c r="V649" i="7950"/>
  <c r="W649" i="7950"/>
  <c r="S648" i="7950"/>
  <c r="T648" i="7950"/>
  <c r="U648" i="7950"/>
  <c r="V648" i="7950"/>
  <c r="W648" i="7950"/>
  <c r="R647" i="7950"/>
  <c r="S647" i="7950"/>
  <c r="T647" i="7950"/>
  <c r="U647" i="7950"/>
  <c r="V647" i="7950"/>
  <c r="W647" i="7950"/>
  <c r="Q646" i="7950"/>
  <c r="R646" i="7950"/>
  <c r="S646" i="7950"/>
  <c r="T646" i="7950"/>
  <c r="U646" i="7950"/>
  <c r="V646" i="7950"/>
  <c r="W646" i="7950"/>
  <c r="P645" i="7950"/>
  <c r="Q645" i="7950"/>
  <c r="R645" i="7950"/>
  <c r="S645" i="7950"/>
  <c r="T645" i="7950"/>
  <c r="U645" i="7950"/>
  <c r="O644" i="7950"/>
  <c r="P644" i="7950"/>
  <c r="Q644" i="7950"/>
  <c r="R644" i="7950"/>
  <c r="S644" i="7950"/>
  <c r="T644" i="7950"/>
  <c r="U644" i="7950"/>
  <c r="N643" i="7950"/>
  <c r="O643" i="7950"/>
  <c r="P643" i="7950"/>
  <c r="Q643" i="7950"/>
  <c r="W598" i="7950"/>
  <c r="V597" i="7950"/>
  <c r="W597" i="7950"/>
  <c r="U596" i="7950"/>
  <c r="V596" i="7950"/>
  <c r="W596" i="7950"/>
  <c r="T595" i="7950"/>
  <c r="U595" i="7950"/>
  <c r="V595" i="7950"/>
  <c r="W595" i="7950"/>
  <c r="S594" i="7950"/>
  <c r="T594" i="7950"/>
  <c r="U594" i="7950"/>
  <c r="V594" i="7950"/>
  <c r="W594" i="7950"/>
  <c r="R593" i="7950"/>
  <c r="S593" i="7950"/>
  <c r="T593" i="7950"/>
  <c r="U593" i="7950"/>
  <c r="V593" i="7950"/>
  <c r="W593" i="7950"/>
  <c r="Q592" i="7950"/>
  <c r="R592" i="7950"/>
  <c r="S592" i="7950"/>
  <c r="T592" i="7950"/>
  <c r="U592" i="7950"/>
  <c r="V592" i="7950"/>
  <c r="W592" i="7950"/>
  <c r="P591" i="7950"/>
  <c r="Q591" i="7950"/>
  <c r="R591" i="7950"/>
  <c r="S591" i="7950"/>
  <c r="T591" i="7950"/>
  <c r="U591" i="7950"/>
  <c r="V591" i="7950"/>
  <c r="W591" i="7950"/>
  <c r="O590" i="7950"/>
  <c r="P590" i="7950"/>
  <c r="Q590" i="7950"/>
  <c r="R590" i="7950"/>
  <c r="S590" i="7950"/>
  <c r="T590" i="7950"/>
  <c r="U590" i="7950"/>
  <c r="V590" i="7950"/>
  <c r="W590" i="7950"/>
  <c r="N589" i="7950"/>
  <c r="O589" i="7950"/>
  <c r="P589" i="7950"/>
  <c r="Q589" i="7950"/>
  <c r="R589" i="7950"/>
  <c r="S589" i="7950"/>
  <c r="T589" i="7950"/>
  <c r="U589" i="7950"/>
  <c r="V589" i="7950"/>
  <c r="W589" i="7950"/>
  <c r="W544" i="7950"/>
  <c r="V543" i="7950"/>
  <c r="W543" i="7950"/>
  <c r="U542" i="7950"/>
  <c r="V542" i="7950"/>
  <c r="W542" i="7950"/>
  <c r="T541" i="7950"/>
  <c r="U541" i="7950"/>
  <c r="V541" i="7950"/>
  <c r="W541" i="7950"/>
  <c r="S540" i="7950"/>
  <c r="T540" i="7950"/>
  <c r="U540" i="7950"/>
  <c r="V540" i="7950"/>
  <c r="W540" i="7950"/>
  <c r="R539" i="7950"/>
  <c r="S539" i="7950"/>
  <c r="T539" i="7950"/>
  <c r="U539" i="7950"/>
  <c r="V539" i="7950"/>
  <c r="W539" i="7950"/>
  <c r="Q538" i="7950"/>
  <c r="R538" i="7950"/>
  <c r="S538" i="7950"/>
  <c r="T538" i="7950"/>
  <c r="U538" i="7950"/>
  <c r="V538" i="7950"/>
  <c r="W538" i="7950"/>
  <c r="P537" i="7950"/>
  <c r="Q537" i="7950"/>
  <c r="R537" i="7950"/>
  <c r="S537" i="7950"/>
  <c r="T537" i="7950"/>
  <c r="U537" i="7950"/>
  <c r="V537" i="7950"/>
  <c r="W537" i="7950"/>
  <c r="O536" i="7950"/>
  <c r="P536" i="7950"/>
  <c r="Q536" i="7950"/>
  <c r="R536" i="7950"/>
  <c r="N535" i="7950"/>
  <c r="O535" i="7950"/>
  <c r="P535" i="7950"/>
  <c r="Q535" i="7950"/>
  <c r="R535" i="7950"/>
  <c r="W490" i="7950"/>
  <c r="V489" i="7950"/>
  <c r="W489" i="7950"/>
  <c r="U488" i="7950"/>
  <c r="V488" i="7950"/>
  <c r="W488" i="7950"/>
  <c r="T487" i="7950"/>
  <c r="U487" i="7950"/>
  <c r="V487" i="7950"/>
  <c r="W487" i="7950"/>
  <c r="S486" i="7950"/>
  <c r="T486" i="7950"/>
  <c r="U486" i="7950"/>
  <c r="V486" i="7950"/>
  <c r="W486" i="7950"/>
  <c r="R485" i="7950"/>
  <c r="S485" i="7950"/>
  <c r="T485" i="7950"/>
  <c r="U485" i="7950"/>
  <c r="V485" i="7950"/>
  <c r="W485" i="7950"/>
  <c r="Q484" i="7950"/>
  <c r="R484" i="7950"/>
  <c r="S484" i="7950"/>
  <c r="T484" i="7950"/>
  <c r="U484" i="7950"/>
  <c r="V484" i="7950"/>
  <c r="W484" i="7950"/>
  <c r="P483" i="7950"/>
  <c r="Q483" i="7950"/>
  <c r="R483" i="7950"/>
  <c r="S483" i="7950"/>
  <c r="T483" i="7950"/>
  <c r="U483" i="7950"/>
  <c r="V483" i="7950"/>
  <c r="W483" i="7950"/>
  <c r="O482" i="7950"/>
  <c r="P482" i="7950"/>
  <c r="Q482" i="7950"/>
  <c r="R482" i="7950"/>
  <c r="S482" i="7950"/>
  <c r="T482" i="7950"/>
  <c r="U482" i="7950"/>
  <c r="V482" i="7950"/>
  <c r="W482" i="7950"/>
  <c r="N481" i="7950"/>
  <c r="O481" i="7950"/>
  <c r="P481" i="7950"/>
  <c r="Q481" i="7950"/>
  <c r="R481" i="7950"/>
  <c r="S481" i="7950"/>
  <c r="T481" i="7950"/>
  <c r="U481" i="7950"/>
  <c r="V481" i="7950"/>
  <c r="W481" i="7950"/>
  <c r="W436" i="7950"/>
  <c r="V435" i="7950"/>
  <c r="W435" i="7950"/>
  <c r="U434" i="7950"/>
  <c r="V434" i="7950"/>
  <c r="W434" i="7950"/>
  <c r="T433" i="7950"/>
  <c r="U433" i="7950"/>
  <c r="V433" i="7950"/>
  <c r="W433" i="7950"/>
  <c r="S432" i="7950"/>
  <c r="T432" i="7950"/>
  <c r="U432" i="7950"/>
  <c r="V432" i="7950"/>
  <c r="W432" i="7950"/>
  <c r="R431" i="7950"/>
  <c r="S431" i="7950"/>
  <c r="T431" i="7950"/>
  <c r="U431" i="7950"/>
  <c r="V431" i="7950"/>
  <c r="W431" i="7950"/>
  <c r="Q430" i="7950"/>
  <c r="R430" i="7950"/>
  <c r="S430" i="7950"/>
  <c r="T430" i="7950"/>
  <c r="U430" i="7950"/>
  <c r="V430" i="7950"/>
  <c r="W430" i="7950"/>
  <c r="P429" i="7950"/>
  <c r="Q429" i="7950"/>
  <c r="R429" i="7950"/>
  <c r="S429" i="7950"/>
  <c r="T429" i="7950"/>
  <c r="U429" i="7950"/>
  <c r="V429" i="7950"/>
  <c r="W429" i="7950"/>
  <c r="O428" i="7950"/>
  <c r="P428" i="7950"/>
  <c r="Q428" i="7950"/>
  <c r="R428" i="7950"/>
  <c r="S428" i="7950"/>
  <c r="T428" i="7950"/>
  <c r="U428" i="7950"/>
  <c r="V428" i="7950"/>
  <c r="W428" i="7950"/>
  <c r="N427" i="7950"/>
  <c r="O427" i="7950"/>
  <c r="P427" i="7950"/>
  <c r="Q427" i="7950"/>
  <c r="R427" i="7950"/>
  <c r="S427" i="7950"/>
  <c r="T427" i="7950"/>
  <c r="U427" i="7950"/>
  <c r="V427" i="7950"/>
  <c r="W427" i="7950"/>
  <c r="W382" i="7950"/>
  <c r="V381" i="7950"/>
  <c r="W381" i="7950"/>
  <c r="U380" i="7950"/>
  <c r="V380" i="7950"/>
  <c r="W380" i="7950"/>
  <c r="T379" i="7950"/>
  <c r="U379" i="7950"/>
  <c r="V379" i="7950"/>
  <c r="W379" i="7950"/>
  <c r="S378" i="7950"/>
  <c r="T378" i="7950"/>
  <c r="U378" i="7950"/>
  <c r="V378" i="7950"/>
  <c r="W378" i="7950"/>
  <c r="R377" i="7950"/>
  <c r="S377" i="7950"/>
  <c r="T377" i="7950"/>
  <c r="U377" i="7950"/>
  <c r="V377" i="7950"/>
  <c r="W377" i="7950"/>
  <c r="Q376" i="7950"/>
  <c r="R376" i="7950"/>
  <c r="S376" i="7950"/>
  <c r="T376" i="7950"/>
  <c r="U376" i="7950"/>
  <c r="V376" i="7950"/>
  <c r="W376" i="7950"/>
  <c r="P375" i="7950"/>
  <c r="Q375" i="7950"/>
  <c r="R375" i="7950"/>
  <c r="S375" i="7950"/>
  <c r="T375" i="7950"/>
  <c r="U375" i="7950"/>
  <c r="V375" i="7950"/>
  <c r="W375" i="7950"/>
  <c r="O374" i="7950"/>
  <c r="P374" i="7950"/>
  <c r="Q374" i="7950"/>
  <c r="R374" i="7950"/>
  <c r="S374" i="7950"/>
  <c r="T374" i="7950"/>
  <c r="U374" i="7950"/>
  <c r="V374" i="7950"/>
  <c r="W374" i="7950"/>
  <c r="N373" i="7950"/>
  <c r="O373" i="7950"/>
  <c r="P373" i="7950"/>
  <c r="Q373" i="7950"/>
  <c r="R373" i="7950"/>
  <c r="S373" i="7950"/>
  <c r="T373" i="7950"/>
  <c r="U373" i="7950"/>
  <c r="V373" i="7950"/>
  <c r="W373" i="7950"/>
  <c r="W328" i="7950"/>
  <c r="V327" i="7950"/>
  <c r="W327" i="7950"/>
  <c r="U326" i="7950"/>
  <c r="V326" i="7950"/>
  <c r="T325" i="7950"/>
  <c r="S324" i="7950"/>
  <c r="R323" i="7950"/>
  <c r="S323" i="7950"/>
  <c r="Q322" i="7950"/>
  <c r="R322" i="7950"/>
  <c r="S322" i="7950"/>
  <c r="T322" i="7950"/>
  <c r="P321" i="7950"/>
  <c r="Q321" i="7950"/>
  <c r="R321" i="7950"/>
  <c r="O320" i="7950"/>
  <c r="P320" i="7950"/>
  <c r="Q320" i="7950"/>
  <c r="N319" i="7950"/>
  <c r="O319" i="7950"/>
  <c r="P319" i="7950"/>
  <c r="Q319" i="7950"/>
  <c r="W274" i="7950"/>
  <c r="V273" i="7950"/>
  <c r="W273" i="7950"/>
  <c r="U272" i="7950"/>
  <c r="V272" i="7950"/>
  <c r="W272" i="7950"/>
  <c r="T271" i="7950"/>
  <c r="U271" i="7950"/>
  <c r="V271" i="7950"/>
  <c r="W271" i="7950"/>
  <c r="S270" i="7950"/>
  <c r="T270" i="7950"/>
  <c r="U270" i="7950"/>
  <c r="V270" i="7950"/>
  <c r="W270" i="7950"/>
  <c r="R269" i="7950"/>
  <c r="S269" i="7950"/>
  <c r="T269" i="7950"/>
  <c r="U269" i="7950"/>
  <c r="V269" i="7950"/>
  <c r="W269" i="7950"/>
  <c r="Q268" i="7950"/>
  <c r="R268" i="7950"/>
  <c r="S268" i="7950"/>
  <c r="T268" i="7950"/>
  <c r="U268" i="7950"/>
  <c r="V268" i="7950"/>
  <c r="W268" i="7950"/>
  <c r="P267" i="7950"/>
  <c r="Q267" i="7950"/>
  <c r="R267" i="7950"/>
  <c r="S267" i="7950"/>
  <c r="T267" i="7950"/>
  <c r="U267" i="7950"/>
  <c r="V267" i="7950"/>
  <c r="W267" i="7950"/>
  <c r="O266" i="7950"/>
  <c r="P266" i="7950"/>
  <c r="Q266" i="7950"/>
  <c r="R266" i="7950"/>
  <c r="S266" i="7950"/>
  <c r="T266" i="7950"/>
  <c r="U266" i="7950"/>
  <c r="V266" i="7950"/>
  <c r="W266" i="7950"/>
  <c r="N265" i="7950"/>
  <c r="O265" i="7950"/>
  <c r="P265" i="7950"/>
  <c r="Q265" i="7950"/>
  <c r="R265" i="7950"/>
  <c r="S265" i="7950"/>
  <c r="T265" i="7950"/>
  <c r="U265" i="7950"/>
  <c r="V265" i="7950"/>
  <c r="W265" i="7950"/>
  <c r="W220" i="7950"/>
  <c r="V219" i="7950"/>
  <c r="W219" i="7950"/>
  <c r="U218" i="7950"/>
  <c r="V218" i="7950"/>
  <c r="W218" i="7950"/>
  <c r="T217" i="7950"/>
  <c r="U217" i="7950"/>
  <c r="V217" i="7950"/>
  <c r="W217" i="7950"/>
  <c r="S216" i="7950"/>
  <c r="T216" i="7950"/>
  <c r="U216" i="7950"/>
  <c r="V216" i="7950"/>
  <c r="W216" i="7950"/>
  <c r="R215" i="7950"/>
  <c r="S215" i="7950"/>
  <c r="T215" i="7950"/>
  <c r="U215" i="7950"/>
  <c r="V215" i="7950"/>
  <c r="W215" i="7950"/>
  <c r="Q214" i="7950"/>
  <c r="R214" i="7950"/>
  <c r="S214" i="7950"/>
  <c r="T214" i="7950"/>
  <c r="U214" i="7950"/>
  <c r="V214" i="7950"/>
  <c r="W214" i="7950"/>
  <c r="P213" i="7950"/>
  <c r="Q213" i="7950"/>
  <c r="R213" i="7950"/>
  <c r="S213" i="7950"/>
  <c r="T213" i="7950"/>
  <c r="U213" i="7950"/>
  <c r="V213" i="7950"/>
  <c r="W213" i="7950"/>
  <c r="O212" i="7950"/>
  <c r="P212" i="7950"/>
  <c r="Q212" i="7950"/>
  <c r="R212" i="7950"/>
  <c r="S212" i="7950"/>
  <c r="T212" i="7950"/>
  <c r="U212" i="7950"/>
  <c r="V212" i="7950"/>
  <c r="W212" i="7950"/>
  <c r="N211" i="7950"/>
  <c r="O211" i="7950"/>
  <c r="P211" i="7950"/>
  <c r="Q211" i="7950"/>
  <c r="R211" i="7950"/>
  <c r="S211" i="7950"/>
  <c r="T211" i="7950"/>
  <c r="U211" i="7950"/>
  <c r="V211" i="7950"/>
  <c r="W211" i="7950"/>
  <c r="W166" i="7950"/>
  <c r="V165" i="7950"/>
  <c r="W165" i="7950"/>
  <c r="U164" i="7950"/>
  <c r="V164" i="7950"/>
  <c r="W164" i="7950"/>
  <c r="T163" i="7950"/>
  <c r="U163" i="7950"/>
  <c r="V163" i="7950"/>
  <c r="W163" i="7950"/>
  <c r="S162" i="7950"/>
  <c r="T162" i="7950"/>
  <c r="U162" i="7950"/>
  <c r="V162" i="7950"/>
  <c r="W162" i="7950"/>
  <c r="R161" i="7950"/>
  <c r="S161" i="7950"/>
  <c r="T161" i="7950"/>
  <c r="U161" i="7950"/>
  <c r="V161" i="7950"/>
  <c r="W161" i="7950"/>
  <c r="Q160" i="7950"/>
  <c r="R160" i="7950"/>
  <c r="S160" i="7950"/>
  <c r="T160" i="7950"/>
  <c r="U160" i="7950"/>
  <c r="V160" i="7950"/>
  <c r="W160" i="7950"/>
  <c r="P159" i="7950"/>
  <c r="Q159" i="7950"/>
  <c r="R159" i="7950"/>
  <c r="S159" i="7950"/>
  <c r="T159" i="7950"/>
  <c r="U159" i="7950"/>
  <c r="V159" i="7950"/>
  <c r="W159" i="7950"/>
  <c r="O158" i="7950"/>
  <c r="P158" i="7950"/>
  <c r="Q158" i="7950"/>
  <c r="R158" i="7950"/>
  <c r="S158" i="7950"/>
  <c r="T158" i="7950"/>
  <c r="U158" i="7950"/>
  <c r="V158" i="7950"/>
  <c r="W158" i="7950"/>
  <c r="N157" i="7950"/>
  <c r="O157" i="7950"/>
  <c r="P157" i="7950"/>
  <c r="Q157" i="7950"/>
  <c r="R157" i="7950"/>
  <c r="S157" i="7950"/>
  <c r="T157" i="7950"/>
  <c r="U157" i="7950"/>
  <c r="V157" i="7950"/>
  <c r="W157" i="7950"/>
  <c r="W112" i="7950"/>
  <c r="V111" i="7950"/>
  <c r="W111" i="7950"/>
  <c r="U110" i="7950"/>
  <c r="V110" i="7950"/>
  <c r="W110" i="7950"/>
  <c r="T109" i="7950"/>
  <c r="U109" i="7950"/>
  <c r="V109" i="7950"/>
  <c r="W109" i="7950"/>
  <c r="S108" i="7950"/>
  <c r="T108" i="7950"/>
  <c r="U108" i="7950"/>
  <c r="V108" i="7950"/>
  <c r="W108" i="7950"/>
  <c r="R107" i="7950"/>
  <c r="S107" i="7950"/>
  <c r="T107" i="7950"/>
  <c r="U107" i="7950"/>
  <c r="V107" i="7950"/>
  <c r="W107" i="7950"/>
  <c r="Q106" i="7950"/>
  <c r="R106" i="7950"/>
  <c r="S106" i="7950"/>
  <c r="T106" i="7950"/>
  <c r="U106" i="7950"/>
  <c r="V106" i="7950"/>
  <c r="W106" i="7950"/>
  <c r="P105" i="7950"/>
  <c r="Q105" i="7950"/>
  <c r="R105" i="7950"/>
  <c r="S105" i="7950"/>
  <c r="T105" i="7950"/>
  <c r="U105" i="7950"/>
  <c r="V105" i="7950"/>
  <c r="W105" i="7950"/>
  <c r="O104" i="7950"/>
  <c r="P104" i="7950"/>
  <c r="Q104" i="7950"/>
  <c r="R104" i="7950"/>
  <c r="S104" i="7950"/>
  <c r="T104" i="7950"/>
  <c r="U104" i="7950"/>
  <c r="V104" i="7950"/>
  <c r="W104" i="7950"/>
  <c r="N103" i="7950"/>
  <c r="O103" i="7950"/>
  <c r="P103" i="7950"/>
  <c r="Q103" i="7950"/>
  <c r="R103" i="7950"/>
  <c r="S103" i="7950"/>
  <c r="T103" i="7950"/>
  <c r="U103" i="7950"/>
  <c r="V103" i="7950"/>
  <c r="W103" i="7950"/>
  <c r="M1306" i="7950"/>
  <c r="M1344" i="7950" s="1"/>
  <c r="N1344" i="7950" s="1"/>
  <c r="O1344" i="7950" s="1"/>
  <c r="P1344" i="7950" s="1"/>
  <c r="Q1344" i="7950" s="1"/>
  <c r="R1344" i="7950" s="1"/>
  <c r="S1344" i="7950" s="1"/>
  <c r="T1344" i="7950" s="1"/>
  <c r="V1328" i="7950"/>
  <c r="W1328" i="7950" s="1"/>
  <c r="G1306" i="7950"/>
  <c r="G1338" i="7950" s="1"/>
  <c r="H1338" i="7950" s="1"/>
  <c r="I1338" i="7950" s="1"/>
  <c r="J1338" i="7950" s="1"/>
  <c r="K1338" i="7950" s="1"/>
  <c r="L1338" i="7950" s="1"/>
  <c r="M1338" i="7950" s="1"/>
  <c r="N1338" i="7950" s="1"/>
  <c r="O1338" i="7950" s="1"/>
  <c r="P1338" i="7950" s="1"/>
  <c r="Q1338" i="7950" s="1"/>
  <c r="R1338" i="7950" s="1"/>
  <c r="S1338" i="7950" s="1"/>
  <c r="T1338" i="7950" s="1"/>
  <c r="U1338" i="7950" s="1"/>
  <c r="V1338" i="7950" s="1"/>
  <c r="W1338" i="7950" s="1"/>
  <c r="E1306" i="7950"/>
  <c r="E1336" i="7950" s="1"/>
  <c r="C1306" i="7950"/>
  <c r="C1334" i="7950" s="1"/>
  <c r="D1334" i="7950" s="1"/>
  <c r="E1334" i="7950" s="1"/>
  <c r="F1334" i="7950" s="1"/>
  <c r="G1334" i="7950" s="1"/>
  <c r="H1334" i="7950" s="1"/>
  <c r="I1334" i="7950" s="1"/>
  <c r="J1334" i="7950" s="1"/>
  <c r="K1334" i="7950" s="1"/>
  <c r="L1334" i="7950" s="1"/>
  <c r="M1334" i="7950" s="1"/>
  <c r="N1334" i="7950" s="1"/>
  <c r="O1334" i="7950" s="1"/>
  <c r="P1334" i="7950" s="1"/>
  <c r="Q1334" i="7950" s="1"/>
  <c r="R1334" i="7950" s="1"/>
  <c r="S1334" i="7950" s="1"/>
  <c r="T1334" i="7950" s="1"/>
  <c r="U1334" i="7950" s="1"/>
  <c r="V1334" i="7950" s="1"/>
  <c r="W1334" i="7950" s="1"/>
  <c r="H1306" i="7950"/>
  <c r="H1339" i="7950" s="1"/>
  <c r="I1339" i="7950" s="1"/>
  <c r="J1339" i="7950" s="1"/>
  <c r="K1339" i="7950" s="1"/>
  <c r="L1339" i="7950" s="1"/>
  <c r="M1339" i="7950" s="1"/>
  <c r="N1339" i="7950" s="1"/>
  <c r="O1339" i="7950" s="1"/>
  <c r="P1339" i="7950" s="1"/>
  <c r="Q1339" i="7950" s="1"/>
  <c r="R1339" i="7950" s="1"/>
  <c r="S1339" i="7950" s="1"/>
  <c r="T1339" i="7950" s="1"/>
  <c r="U1339" i="7950" s="1"/>
  <c r="V1339" i="7950" s="1"/>
  <c r="W1339" i="7950" s="1"/>
  <c r="F1306" i="7950"/>
  <c r="D1306" i="7950"/>
  <c r="D1335" i="7950" s="1"/>
  <c r="E1335" i="7950" s="1"/>
  <c r="F1335" i="7950" s="1"/>
  <c r="G1335" i="7950" s="1"/>
  <c r="H1335" i="7950" s="1"/>
  <c r="I1335" i="7950" s="1"/>
  <c r="J1335" i="7950" s="1"/>
  <c r="K1335" i="7950" s="1"/>
  <c r="L1335" i="7950" s="1"/>
  <c r="M1335" i="7950" s="1"/>
  <c r="N1335" i="7950" s="1"/>
  <c r="O1335" i="7950" s="1"/>
  <c r="P1335" i="7950" s="1"/>
  <c r="Q1335" i="7950" s="1"/>
  <c r="R1335" i="7950" s="1"/>
  <c r="S1335" i="7950" s="1"/>
  <c r="T1335" i="7950" s="1"/>
  <c r="U1335" i="7950" s="1"/>
  <c r="V1335" i="7950" s="1"/>
  <c r="W1335" i="7950" s="1"/>
  <c r="R2700" i="7949"/>
  <c r="R2701" i="7949"/>
  <c r="S2702" i="7949"/>
  <c r="T2704" i="7949"/>
  <c r="U2706" i="7949"/>
  <c r="U2703" i="7949"/>
  <c r="T2705" i="7949"/>
  <c r="W2707" i="7949"/>
  <c r="S2430" i="7949"/>
  <c r="T2432" i="7949"/>
  <c r="S2431" i="7949"/>
  <c r="V2433" i="7949"/>
  <c r="U2434" i="7949"/>
  <c r="R2376" i="7949"/>
  <c r="R2377" i="7949"/>
  <c r="S2378" i="7949"/>
  <c r="T2380" i="7949"/>
  <c r="U2382" i="7949"/>
  <c r="U2379" i="7949"/>
  <c r="T2381" i="7949"/>
  <c r="W2383" i="7949"/>
  <c r="S2323" i="7949"/>
  <c r="S2322" i="7949"/>
  <c r="Q2106" i="7949"/>
  <c r="U2107" i="7949"/>
  <c r="V2108" i="7949"/>
  <c r="T2109" i="7949"/>
  <c r="W2111" i="7949"/>
  <c r="W2110" i="7949"/>
  <c r="R2052" i="7949"/>
  <c r="R2053" i="7949"/>
  <c r="S2054" i="7949"/>
  <c r="T2056" i="7949"/>
  <c r="U2058" i="7949"/>
  <c r="U2055" i="7949"/>
  <c r="T2057" i="7949"/>
  <c r="W2059" i="7949"/>
  <c r="S1890" i="7949"/>
  <c r="T1892" i="7949"/>
  <c r="S1891" i="7949"/>
  <c r="V1893" i="7949"/>
  <c r="U1894" i="7949"/>
  <c r="R1836" i="7949"/>
  <c r="R1837" i="7949"/>
  <c r="S1838" i="7949"/>
  <c r="T1840" i="7949"/>
  <c r="U1842" i="7949"/>
  <c r="U1839" i="7949"/>
  <c r="T1841" i="7949"/>
  <c r="W1843" i="7949"/>
  <c r="R1782" i="7949"/>
  <c r="R1783" i="7949"/>
  <c r="S1784" i="7949"/>
  <c r="T1786" i="7949"/>
  <c r="U1788" i="7949"/>
  <c r="U1785" i="7949"/>
  <c r="T1787" i="7949"/>
  <c r="W1789" i="7949"/>
  <c r="R1728" i="7949"/>
  <c r="R1674" i="7949"/>
  <c r="R1675" i="7949"/>
  <c r="S1676" i="7949"/>
  <c r="T1678" i="7949"/>
  <c r="U1680" i="7949"/>
  <c r="U1677" i="7949"/>
  <c r="T1679" i="7949"/>
  <c r="W1681" i="7949"/>
  <c r="R1620" i="7949"/>
  <c r="R1621" i="7949"/>
  <c r="S1622" i="7949"/>
  <c r="T1624" i="7949"/>
  <c r="U1626" i="7949"/>
  <c r="U1623" i="7949"/>
  <c r="T1625" i="7949"/>
  <c r="W1627" i="7949"/>
  <c r="R1512" i="7949"/>
  <c r="R1513" i="7949"/>
  <c r="S1514" i="7949"/>
  <c r="T1516" i="7949"/>
  <c r="U1518" i="7949"/>
  <c r="U1515" i="7949"/>
  <c r="T1517" i="7949"/>
  <c r="W1519" i="7949"/>
  <c r="Q1458" i="7949"/>
  <c r="T1460" i="7949"/>
  <c r="T1461" i="7949"/>
  <c r="U1462" i="7949"/>
  <c r="Q1404" i="7949"/>
  <c r="Q1405" i="7949"/>
  <c r="R1406" i="7949"/>
  <c r="T1407" i="7949"/>
  <c r="W1409" i="7949"/>
  <c r="V1411" i="7949"/>
  <c r="S1408" i="7949"/>
  <c r="R1296" i="7949"/>
  <c r="R1297" i="7949"/>
  <c r="S1298" i="7949"/>
  <c r="T1300" i="7949"/>
  <c r="U1302" i="7949"/>
  <c r="U1299" i="7949"/>
  <c r="T1301" i="7949"/>
  <c r="W1303" i="7949"/>
  <c r="R1242" i="7949"/>
  <c r="R1243" i="7949"/>
  <c r="S1244" i="7949"/>
  <c r="T1246" i="7949"/>
  <c r="U1248" i="7949"/>
  <c r="U1245" i="7949"/>
  <c r="T1247" i="7949"/>
  <c r="W1249" i="7949"/>
  <c r="R1188" i="7949"/>
  <c r="R1189" i="7949"/>
  <c r="S1190" i="7949"/>
  <c r="T1192" i="7949"/>
  <c r="U1194" i="7949"/>
  <c r="U1191" i="7949"/>
  <c r="T1193" i="7949"/>
  <c r="W1195" i="7949"/>
  <c r="R1134" i="7949"/>
  <c r="R1135" i="7949"/>
  <c r="S1136" i="7949"/>
  <c r="T1138" i="7949"/>
  <c r="U1140" i="7949"/>
  <c r="U1137" i="7949"/>
  <c r="T1139" i="7949"/>
  <c r="W1141" i="7949"/>
  <c r="T1081" i="7949"/>
  <c r="T1080" i="7949"/>
  <c r="T972" i="7949"/>
  <c r="U974" i="7949"/>
  <c r="W975" i="7949"/>
  <c r="T973" i="7949"/>
  <c r="V976" i="7949"/>
  <c r="V977" i="7949"/>
  <c r="W978" i="7949"/>
  <c r="W922" i="7949"/>
  <c r="W923" i="7949"/>
  <c r="R810" i="7949"/>
  <c r="R811" i="7949"/>
  <c r="S812" i="7949"/>
  <c r="T814" i="7949"/>
  <c r="U816" i="7949"/>
  <c r="U813" i="7949"/>
  <c r="T815" i="7949"/>
  <c r="W817" i="7949"/>
  <c r="R756" i="7949"/>
  <c r="R757" i="7949"/>
  <c r="S758" i="7949"/>
  <c r="T760" i="7949"/>
  <c r="U762" i="7949"/>
  <c r="U759" i="7949"/>
  <c r="T761" i="7949"/>
  <c r="W763" i="7949"/>
  <c r="R486" i="7949"/>
  <c r="R487" i="7949"/>
  <c r="S488" i="7949"/>
  <c r="T490" i="7949"/>
  <c r="U492" i="7949"/>
  <c r="U489" i="7949"/>
  <c r="T491" i="7949"/>
  <c r="W493" i="7949"/>
  <c r="R432" i="7949"/>
  <c r="R433" i="7949"/>
  <c r="S434" i="7949"/>
  <c r="T436" i="7949"/>
  <c r="U438" i="7949"/>
  <c r="U435" i="7949"/>
  <c r="T437" i="7949"/>
  <c r="W439" i="7949"/>
  <c r="R378" i="7949"/>
  <c r="R379" i="7949"/>
  <c r="S380" i="7949"/>
  <c r="T382" i="7949"/>
  <c r="U384" i="7949"/>
  <c r="U381" i="7949"/>
  <c r="T383" i="7949"/>
  <c r="W385" i="7949"/>
  <c r="W328" i="7949"/>
  <c r="W329" i="7949"/>
  <c r="W274" i="7949"/>
  <c r="W275" i="7949"/>
  <c r="R108" i="7949"/>
  <c r="R109" i="7949"/>
  <c r="S110" i="7949"/>
  <c r="T112" i="7949"/>
  <c r="U114" i="7949"/>
  <c r="U111" i="7949"/>
  <c r="T113" i="7949"/>
  <c r="W115" i="7949"/>
  <c r="Q1323" i="7950"/>
  <c r="R1323" i="7950" s="1"/>
  <c r="S1323" i="7950" s="1"/>
  <c r="T1323" i="7950" s="1"/>
  <c r="U1323" i="7950" s="1"/>
  <c r="V1323" i="7950" s="1"/>
  <c r="W1323" i="7950" s="1"/>
  <c r="W1329" i="7950"/>
  <c r="R1024" i="7950"/>
  <c r="S1024" i="7950"/>
  <c r="T1024" i="7950"/>
  <c r="U1024" i="7950"/>
  <c r="V1024" i="7950"/>
  <c r="W1024" i="7950"/>
  <c r="R1294" i="7950"/>
  <c r="S1294" i="7950"/>
  <c r="T1294" i="7950"/>
  <c r="V2162" i="7950"/>
  <c r="W2162" i="7950"/>
  <c r="Q2265" i="7950"/>
  <c r="R2265" i="7950"/>
  <c r="S2265" i="7950"/>
  <c r="T2265" i="7950"/>
  <c r="U2265" i="7950"/>
  <c r="V2265" i="7950"/>
  <c r="W2265" i="7950"/>
  <c r="T2538" i="7950"/>
  <c r="U2538" i="7950"/>
  <c r="V2538" i="7950"/>
  <c r="W2538" i="7950"/>
  <c r="U2539" i="7950"/>
  <c r="V2539" i="7950"/>
  <c r="W2539" i="7950"/>
  <c r="R862" i="7950"/>
  <c r="S862" i="7950"/>
  <c r="T862" i="7950"/>
  <c r="U862" i="7950"/>
  <c r="P968" i="7950"/>
  <c r="Q968" i="7950"/>
  <c r="R968" i="7950"/>
  <c r="V1028" i="7950"/>
  <c r="W1028" i="7950"/>
  <c r="Q1131" i="7950"/>
  <c r="U1135" i="7950"/>
  <c r="V1135" i="7950"/>
  <c r="W1135" i="7950"/>
  <c r="J1306" i="7950"/>
  <c r="J1341" i="7950" s="1"/>
  <c r="L1306" i="7950"/>
  <c r="L1343" i="7950" s="1"/>
  <c r="M1343" i="7950" s="1"/>
  <c r="N1343" i="7950" s="1"/>
  <c r="O1343" i="7950" s="1"/>
  <c r="P1343" i="7950" s="1"/>
  <c r="Q1343" i="7950" s="1"/>
  <c r="R1343" i="7950" s="1"/>
  <c r="S1343" i="7950" s="1"/>
  <c r="T1343" i="7950" s="1"/>
  <c r="U1343" i="7950" s="1"/>
  <c r="V1343" i="7950" s="1"/>
  <c r="P1322" i="7950"/>
  <c r="Q1322" i="7950" s="1"/>
  <c r="R1322" i="7950" s="1"/>
  <c r="S1322" i="7950" s="1"/>
  <c r="T1322" i="7950" s="1"/>
  <c r="U1322" i="7950" s="1"/>
  <c r="V1322" i="7950" s="1"/>
  <c r="W1322" i="7950" s="1"/>
  <c r="R1348" i="7950"/>
  <c r="S1348" i="7950"/>
  <c r="T1348" i="7950"/>
  <c r="U1348" i="7950"/>
  <c r="R1324" i="7950"/>
  <c r="S1324" i="7950" s="1"/>
  <c r="T1324" i="7950" s="1"/>
  <c r="U1324" i="7950" s="1"/>
  <c r="V1324" i="7950" s="1"/>
  <c r="W1324" i="7950" s="1"/>
  <c r="R1510" i="7950"/>
  <c r="S1510" i="7950"/>
  <c r="T1510" i="7950"/>
  <c r="P1670" i="7950"/>
  <c r="U2215" i="7950"/>
  <c r="V2215" i="7950"/>
  <c r="W2215" i="7950"/>
  <c r="V2486" i="7950"/>
  <c r="W2486" i="7950"/>
  <c r="R1996" i="7950"/>
  <c r="S1996" i="7950"/>
  <c r="T1996" i="7950"/>
  <c r="R2320" i="7950"/>
  <c r="S2320" i="7950"/>
  <c r="T2320" i="7950"/>
  <c r="U2320" i="7950"/>
  <c r="W2433" i="7950"/>
  <c r="S2695" i="7950"/>
  <c r="T2697" i="7950"/>
  <c r="S2696" i="7950"/>
  <c r="V2698" i="7950"/>
  <c r="U2699" i="7950"/>
  <c r="R2587" i="7950"/>
  <c r="R2588" i="7950"/>
  <c r="S2589" i="7950"/>
  <c r="T2591" i="7950"/>
  <c r="U2593" i="7950"/>
  <c r="U2590" i="7950"/>
  <c r="T2592" i="7950"/>
  <c r="W2594" i="7950"/>
  <c r="R2479" i="7950"/>
  <c r="R2480" i="7950"/>
  <c r="S2481" i="7950"/>
  <c r="T2483" i="7950"/>
  <c r="U2485" i="7950"/>
  <c r="U2482" i="7950"/>
  <c r="T2484" i="7950"/>
  <c r="R2425" i="7950"/>
  <c r="V2426" i="7950"/>
  <c r="W2427" i="7950"/>
  <c r="U2428" i="7950"/>
  <c r="R2371" i="7950"/>
  <c r="R2372" i="7950"/>
  <c r="S2373" i="7950"/>
  <c r="T2375" i="7950"/>
  <c r="U2377" i="7950"/>
  <c r="U2374" i="7950"/>
  <c r="T2376" i="7950"/>
  <c r="W2378" i="7950"/>
  <c r="R2317" i="7950"/>
  <c r="R2318" i="7950"/>
  <c r="S2319" i="7950"/>
  <c r="T2321" i="7950"/>
  <c r="U2323" i="7950"/>
  <c r="T2322" i="7950"/>
  <c r="W2324" i="7950"/>
  <c r="T2155" i="7950"/>
  <c r="U2157" i="7950"/>
  <c r="W2158" i="7950"/>
  <c r="T2156" i="7950"/>
  <c r="V2159" i="7950"/>
  <c r="V2160" i="7950"/>
  <c r="W2161" i="7950"/>
  <c r="R2047" i="7950"/>
  <c r="R2048" i="7950"/>
  <c r="S2049" i="7950"/>
  <c r="T2051" i="7950"/>
  <c r="U2053" i="7950"/>
  <c r="U2050" i="7950"/>
  <c r="T2052" i="7950"/>
  <c r="W2054" i="7950"/>
  <c r="R1993" i="7950"/>
  <c r="R1994" i="7950"/>
  <c r="S1995" i="7950"/>
  <c r="T1997" i="7950"/>
  <c r="U1999" i="7950"/>
  <c r="U1996" i="7950"/>
  <c r="T1998" i="7950"/>
  <c r="W2000" i="7950"/>
  <c r="R1939" i="7950"/>
  <c r="R1831" i="7950"/>
  <c r="V1832" i="7950"/>
  <c r="W1833" i="7950"/>
  <c r="U1834" i="7950"/>
  <c r="Q1669" i="7950"/>
  <c r="Q1670" i="7950"/>
  <c r="R1671" i="7950"/>
  <c r="T1672" i="7950"/>
  <c r="W1674" i="7950"/>
  <c r="V1676" i="7950"/>
  <c r="S1673" i="7950"/>
  <c r="V1619" i="7950"/>
  <c r="V1620" i="7950"/>
  <c r="W1621" i="7950"/>
  <c r="R1507" i="7950"/>
  <c r="R1508" i="7950"/>
  <c r="S1509" i="7950"/>
  <c r="T1511" i="7950"/>
  <c r="U1513" i="7950"/>
  <c r="U1510" i="7950"/>
  <c r="T1512" i="7950"/>
  <c r="W1514" i="7950"/>
  <c r="R1453" i="7950"/>
  <c r="R1454" i="7950"/>
  <c r="S1455" i="7950"/>
  <c r="T1457" i="7950"/>
  <c r="U1459" i="7950"/>
  <c r="U1456" i="7950"/>
  <c r="T1458" i="7950"/>
  <c r="W1460" i="7950"/>
  <c r="R1345" i="7950"/>
  <c r="R1346" i="7950"/>
  <c r="S1347" i="7950"/>
  <c r="T1349" i="7950"/>
  <c r="U1351" i="7950"/>
  <c r="U1327" i="7950"/>
  <c r="V1327" i="7950" s="1"/>
  <c r="W1327" i="7950" s="1"/>
  <c r="T1350" i="7950"/>
  <c r="T1326" i="7950"/>
  <c r="U1326" i="7950" s="1"/>
  <c r="V1326" i="7950" s="1"/>
  <c r="W1326" i="7950" s="1"/>
  <c r="W1352" i="7950"/>
  <c r="R1291" i="7950"/>
  <c r="R1292" i="7950"/>
  <c r="S1293" i="7950"/>
  <c r="T1295" i="7950"/>
  <c r="U1297" i="7950"/>
  <c r="U1294" i="7950"/>
  <c r="T1296" i="7950"/>
  <c r="W1298" i="7950"/>
  <c r="R1237" i="7950"/>
  <c r="R1238" i="7950"/>
  <c r="S1239" i="7950"/>
  <c r="T1241" i="7950"/>
  <c r="U1243" i="7950"/>
  <c r="U1240" i="7950"/>
  <c r="T1242" i="7950"/>
  <c r="W1244" i="7950"/>
  <c r="Q1129" i="7950"/>
  <c r="Q1130" i="7950"/>
  <c r="R1131" i="7950"/>
  <c r="T1132" i="7950"/>
  <c r="W1134" i="7950"/>
  <c r="V1136" i="7950"/>
  <c r="S1133" i="7950"/>
  <c r="S967" i="7950"/>
  <c r="T969" i="7950"/>
  <c r="S968" i="7950"/>
  <c r="V970" i="7950"/>
  <c r="U971" i="7950"/>
  <c r="R859" i="7950"/>
  <c r="R860" i="7950"/>
  <c r="S861" i="7950"/>
  <c r="T863" i="7950"/>
  <c r="U865" i="7950"/>
  <c r="T864" i="7950"/>
  <c r="W866" i="7950"/>
  <c r="R805" i="7950"/>
  <c r="R806" i="7950"/>
  <c r="S807" i="7950"/>
  <c r="T809" i="7950"/>
  <c r="U811" i="7950"/>
  <c r="U808" i="7950"/>
  <c r="T810" i="7950"/>
  <c r="W812" i="7950"/>
  <c r="R643" i="7950"/>
  <c r="V644" i="7950"/>
  <c r="V645" i="7950"/>
  <c r="S536" i="7950"/>
  <c r="S535" i="7950"/>
  <c r="U322" i="7950"/>
  <c r="T324" i="7950"/>
  <c r="W326" i="7950"/>
  <c r="R319" i="7950"/>
  <c r="R320" i="7950"/>
  <c r="S321" i="7950"/>
  <c r="T323" i="7950"/>
  <c r="U325" i="7950"/>
  <c r="U2705" i="7949"/>
  <c r="V2703" i="7949"/>
  <c r="V2706" i="7949"/>
  <c r="U2704" i="7949"/>
  <c r="T2702" i="7949"/>
  <c r="S2701" i="7949"/>
  <c r="S2700" i="7949"/>
  <c r="V2434" i="7949"/>
  <c r="W2433" i="7949"/>
  <c r="T2431" i="7949"/>
  <c r="U2432" i="7949"/>
  <c r="T2430" i="7949"/>
  <c r="U2381" i="7949"/>
  <c r="V2379" i="7949"/>
  <c r="V2382" i="7949"/>
  <c r="U2380" i="7949"/>
  <c r="T2378" i="7949"/>
  <c r="S2377" i="7949"/>
  <c r="S2376" i="7949"/>
  <c r="T2322" i="7949"/>
  <c r="T2323" i="7949"/>
  <c r="U2109" i="7949"/>
  <c r="W2108" i="7949"/>
  <c r="V2107" i="7949"/>
  <c r="R2106" i="7949"/>
  <c r="U2057" i="7949"/>
  <c r="V2055" i="7949"/>
  <c r="V2058" i="7949"/>
  <c r="U2056" i="7949"/>
  <c r="T2054" i="7949"/>
  <c r="S2053" i="7949"/>
  <c r="S2052" i="7949"/>
  <c r="V1894" i="7949"/>
  <c r="W1893" i="7949"/>
  <c r="T1891" i="7949"/>
  <c r="U1892" i="7949"/>
  <c r="T1890" i="7949"/>
  <c r="U1841" i="7949"/>
  <c r="V1839" i="7949"/>
  <c r="V1842" i="7949"/>
  <c r="U1840" i="7949"/>
  <c r="T1838" i="7949"/>
  <c r="S1837" i="7949"/>
  <c r="S1836" i="7949"/>
  <c r="U1787" i="7949"/>
  <c r="V1785" i="7949"/>
  <c r="V1788" i="7949"/>
  <c r="U1786" i="7949"/>
  <c r="T1784" i="7949"/>
  <c r="S1783" i="7949"/>
  <c r="S1782" i="7949"/>
  <c r="S1728" i="7949"/>
  <c r="U1679" i="7949"/>
  <c r="V1677" i="7949"/>
  <c r="V1680" i="7949"/>
  <c r="U1678" i="7949"/>
  <c r="T1676" i="7949"/>
  <c r="S1675" i="7949"/>
  <c r="S1674" i="7949"/>
  <c r="U1625" i="7949"/>
  <c r="V1623" i="7949"/>
  <c r="V1626" i="7949"/>
  <c r="U1624" i="7949"/>
  <c r="T1622" i="7949"/>
  <c r="S1621" i="7949"/>
  <c r="S1620" i="7949"/>
  <c r="U1517" i="7949"/>
  <c r="V1515" i="7949"/>
  <c r="V1518" i="7949"/>
  <c r="U1516" i="7949"/>
  <c r="T1514" i="7949"/>
  <c r="S1513" i="7949"/>
  <c r="S1512" i="7949"/>
  <c r="V1462" i="7949"/>
  <c r="U1461" i="7949"/>
  <c r="U1460" i="7949"/>
  <c r="R1458" i="7949"/>
  <c r="W1411" i="7949"/>
  <c r="U1407" i="7949"/>
  <c r="S1406" i="7949"/>
  <c r="R1405" i="7949"/>
  <c r="R1404" i="7949"/>
  <c r="T1408" i="7949"/>
  <c r="U1301" i="7949"/>
  <c r="V1299" i="7949"/>
  <c r="V1302" i="7949"/>
  <c r="U1300" i="7949"/>
  <c r="T1298" i="7949"/>
  <c r="S1297" i="7949"/>
  <c r="S1296" i="7949"/>
  <c r="U1247" i="7949"/>
  <c r="V1245" i="7949"/>
  <c r="V1248" i="7949"/>
  <c r="U1246" i="7949"/>
  <c r="T1244" i="7949"/>
  <c r="S1243" i="7949"/>
  <c r="S1242" i="7949"/>
  <c r="U1193" i="7949"/>
  <c r="V1191" i="7949"/>
  <c r="V1194" i="7949"/>
  <c r="U1192" i="7949"/>
  <c r="T1190" i="7949"/>
  <c r="S1189" i="7949"/>
  <c r="S1188" i="7949"/>
  <c r="U1139" i="7949"/>
  <c r="V1137" i="7949"/>
  <c r="V1140" i="7949"/>
  <c r="U1138" i="7949"/>
  <c r="T1136" i="7949"/>
  <c r="S1135" i="7949"/>
  <c r="S1134" i="7949"/>
  <c r="U1080" i="7949"/>
  <c r="U1081" i="7949"/>
  <c r="W977" i="7949"/>
  <c r="W976" i="7949"/>
  <c r="U973" i="7949"/>
  <c r="V974" i="7949"/>
  <c r="U972" i="7949"/>
  <c r="U815" i="7949"/>
  <c r="V813" i="7949"/>
  <c r="V816" i="7949"/>
  <c r="U814" i="7949"/>
  <c r="T812" i="7949"/>
  <c r="S811" i="7949"/>
  <c r="S810" i="7949"/>
  <c r="U761" i="7949"/>
  <c r="V759" i="7949"/>
  <c r="V762" i="7949"/>
  <c r="U760" i="7949"/>
  <c r="T758" i="7949"/>
  <c r="S757" i="7949"/>
  <c r="S756" i="7949"/>
  <c r="U491" i="7949"/>
  <c r="V489" i="7949"/>
  <c r="V492" i="7949"/>
  <c r="U490" i="7949"/>
  <c r="T488" i="7949"/>
  <c r="S487" i="7949"/>
  <c r="S486" i="7949"/>
  <c r="U437" i="7949"/>
  <c r="V435" i="7949"/>
  <c r="V438" i="7949"/>
  <c r="U436" i="7949"/>
  <c r="T434" i="7949"/>
  <c r="S433" i="7949"/>
  <c r="S432" i="7949"/>
  <c r="U383" i="7949"/>
  <c r="V381" i="7949"/>
  <c r="V384" i="7949"/>
  <c r="U382" i="7949"/>
  <c r="T380" i="7949"/>
  <c r="S379" i="7949"/>
  <c r="S378" i="7949"/>
  <c r="U113" i="7949"/>
  <c r="V111" i="7949"/>
  <c r="V114" i="7949"/>
  <c r="U112" i="7949"/>
  <c r="T110" i="7949"/>
  <c r="S109" i="7949"/>
  <c r="S108" i="7949"/>
  <c r="U2697" i="7950"/>
  <c r="T2695" i="7950"/>
  <c r="V2699" i="7950"/>
  <c r="W2698" i="7950"/>
  <c r="T2696" i="7950"/>
  <c r="U2592" i="7950"/>
  <c r="V2590" i="7950"/>
  <c r="V2593" i="7950"/>
  <c r="U2591" i="7950"/>
  <c r="T2589" i="7950"/>
  <c r="S2588" i="7950"/>
  <c r="S2587" i="7950"/>
  <c r="V2485" i="7950"/>
  <c r="U2483" i="7950"/>
  <c r="T2481" i="7950"/>
  <c r="S2480" i="7950"/>
  <c r="S2479" i="7950"/>
  <c r="U2484" i="7950"/>
  <c r="V2482" i="7950"/>
  <c r="V2428" i="7950"/>
  <c r="W2426" i="7950"/>
  <c r="S2425" i="7950"/>
  <c r="U2376" i="7950"/>
  <c r="V2374" i="7950"/>
  <c r="V2377" i="7950"/>
  <c r="U2375" i="7950"/>
  <c r="T2373" i="7950"/>
  <c r="S2372" i="7950"/>
  <c r="S2371" i="7950"/>
  <c r="U2322" i="7950"/>
  <c r="V2320" i="7950"/>
  <c r="V2323" i="7950"/>
  <c r="U2321" i="7950"/>
  <c r="T2319" i="7950"/>
  <c r="S2318" i="7950"/>
  <c r="S2317" i="7950"/>
  <c r="W2160" i="7950"/>
  <c r="W2159" i="7950"/>
  <c r="U2156" i="7950"/>
  <c r="V2157" i="7950"/>
  <c r="U2155" i="7950"/>
  <c r="U2052" i="7950"/>
  <c r="V2050" i="7950"/>
  <c r="V2053" i="7950"/>
  <c r="U2051" i="7950"/>
  <c r="T2049" i="7950"/>
  <c r="S2048" i="7950"/>
  <c r="S2047" i="7950"/>
  <c r="U1998" i="7950"/>
  <c r="V1996" i="7950"/>
  <c r="V1999" i="7950"/>
  <c r="U1997" i="7950"/>
  <c r="T1995" i="7950"/>
  <c r="S1994" i="7950"/>
  <c r="S1993" i="7950"/>
  <c r="S1939" i="7950"/>
  <c r="V1834" i="7950"/>
  <c r="W1832" i="7950"/>
  <c r="S1831" i="7950"/>
  <c r="W1676" i="7950"/>
  <c r="U1672" i="7950"/>
  <c r="S1671" i="7950"/>
  <c r="R1670" i="7950"/>
  <c r="R1669" i="7950"/>
  <c r="T1673" i="7950"/>
  <c r="W1620" i="7950"/>
  <c r="W1619" i="7950"/>
  <c r="V1510" i="7950"/>
  <c r="U1512" i="7950"/>
  <c r="V1513" i="7950"/>
  <c r="U1511" i="7950"/>
  <c r="T1509" i="7950"/>
  <c r="S1508" i="7950"/>
  <c r="S1507" i="7950"/>
  <c r="U1458" i="7950"/>
  <c r="V1456" i="7950"/>
  <c r="V1459" i="7950"/>
  <c r="U1457" i="7950"/>
  <c r="T1455" i="7950"/>
  <c r="S1454" i="7950"/>
  <c r="S1453" i="7950"/>
  <c r="U1350" i="7950"/>
  <c r="V1348" i="7950"/>
  <c r="V1351" i="7950"/>
  <c r="U1349" i="7950"/>
  <c r="T1347" i="7950"/>
  <c r="S1346" i="7950"/>
  <c r="S1345" i="7950"/>
  <c r="U1296" i="7950"/>
  <c r="V1294" i="7950"/>
  <c r="V1297" i="7950"/>
  <c r="U1295" i="7950"/>
  <c r="T1293" i="7950"/>
  <c r="S1292" i="7950"/>
  <c r="S1291" i="7950"/>
  <c r="U1242" i="7950"/>
  <c r="V1240" i="7950"/>
  <c r="V1243" i="7950"/>
  <c r="U1241" i="7950"/>
  <c r="T1239" i="7950"/>
  <c r="S1238" i="7950"/>
  <c r="S1237" i="7950"/>
  <c r="T1133" i="7950"/>
  <c r="W1136" i="7950"/>
  <c r="U1132" i="7950"/>
  <c r="S1131" i="7950"/>
  <c r="R1130" i="7950"/>
  <c r="R1129" i="7950"/>
  <c r="U969" i="7950"/>
  <c r="T967" i="7950"/>
  <c r="V971" i="7950"/>
  <c r="W970" i="7950"/>
  <c r="T968" i="7950"/>
  <c r="U864" i="7950"/>
  <c r="V862" i="7950"/>
  <c r="V865" i="7950"/>
  <c r="U863" i="7950"/>
  <c r="T861" i="7950"/>
  <c r="S860" i="7950"/>
  <c r="S859" i="7950"/>
  <c r="U810" i="7950"/>
  <c r="V808" i="7950"/>
  <c r="V811" i="7950"/>
  <c r="U809" i="7950"/>
  <c r="T807" i="7950"/>
  <c r="S806" i="7950"/>
  <c r="S805" i="7950"/>
  <c r="W645" i="7950"/>
  <c r="W644" i="7950"/>
  <c r="S643" i="7950"/>
  <c r="T535" i="7950"/>
  <c r="T536" i="7950"/>
  <c r="V325" i="7950"/>
  <c r="U323" i="7950"/>
  <c r="T321" i="7950"/>
  <c r="S320" i="7950"/>
  <c r="S319" i="7950"/>
  <c r="U324" i="7950"/>
  <c r="V322" i="7950"/>
  <c r="T2700" i="7949"/>
  <c r="T2701" i="7949"/>
  <c r="U2702" i="7949"/>
  <c r="V2704" i="7949"/>
  <c r="W2706" i="7949"/>
  <c r="W2703" i="7949"/>
  <c r="V2705" i="7949"/>
  <c r="U2430" i="7949"/>
  <c r="V2432" i="7949"/>
  <c r="U2431" i="7949"/>
  <c r="W2434" i="7949"/>
  <c r="T2376" i="7949"/>
  <c r="T2377" i="7949"/>
  <c r="U2378" i="7949"/>
  <c r="V2380" i="7949"/>
  <c r="W2382" i="7949"/>
  <c r="W2379" i="7949"/>
  <c r="V2381" i="7949"/>
  <c r="U2323" i="7949"/>
  <c r="U2322" i="7949"/>
  <c r="S2106" i="7949"/>
  <c r="W2107" i="7949"/>
  <c r="V2109" i="7949"/>
  <c r="T2052" i="7949"/>
  <c r="T2053" i="7949"/>
  <c r="U2054" i="7949"/>
  <c r="V2056" i="7949"/>
  <c r="W2058" i="7949"/>
  <c r="W2055" i="7949"/>
  <c r="V2057" i="7949"/>
  <c r="U1890" i="7949"/>
  <c r="V1892" i="7949"/>
  <c r="U1891" i="7949"/>
  <c r="W1894" i="7949"/>
  <c r="T1836" i="7949"/>
  <c r="T1837" i="7949"/>
  <c r="U1838" i="7949"/>
  <c r="V1840" i="7949"/>
  <c r="W1842" i="7949"/>
  <c r="W1839" i="7949"/>
  <c r="V1841" i="7949"/>
  <c r="T1782" i="7949"/>
  <c r="T1783" i="7949"/>
  <c r="U1784" i="7949"/>
  <c r="V1786" i="7949"/>
  <c r="W1788" i="7949"/>
  <c r="W1785" i="7949"/>
  <c r="V1787" i="7949"/>
  <c r="T1728" i="7949"/>
  <c r="T1674" i="7949"/>
  <c r="T1675" i="7949"/>
  <c r="U1676" i="7949"/>
  <c r="V1678" i="7949"/>
  <c r="W1680" i="7949"/>
  <c r="W1677" i="7949"/>
  <c r="V1679" i="7949"/>
  <c r="T1620" i="7949"/>
  <c r="T1621" i="7949"/>
  <c r="U1622" i="7949"/>
  <c r="V1624" i="7949"/>
  <c r="W1626" i="7949"/>
  <c r="W1623" i="7949"/>
  <c r="V1625" i="7949"/>
  <c r="T1512" i="7949"/>
  <c r="T1513" i="7949"/>
  <c r="U1514" i="7949"/>
  <c r="V1516" i="7949"/>
  <c r="W1518" i="7949"/>
  <c r="W1515" i="7949"/>
  <c r="V1517" i="7949"/>
  <c r="S1458" i="7949"/>
  <c r="V1460" i="7949"/>
  <c r="V1461" i="7949"/>
  <c r="W1462" i="7949"/>
  <c r="U1408" i="7949"/>
  <c r="S1404" i="7949"/>
  <c r="S1405" i="7949"/>
  <c r="T1406" i="7949"/>
  <c r="V1407" i="7949"/>
  <c r="T1296" i="7949"/>
  <c r="T1297" i="7949"/>
  <c r="U1298" i="7949"/>
  <c r="V1300" i="7949"/>
  <c r="W1302" i="7949"/>
  <c r="W1299" i="7949"/>
  <c r="V1301" i="7949"/>
  <c r="T1242" i="7949"/>
  <c r="T1243" i="7949"/>
  <c r="U1244" i="7949"/>
  <c r="V1246" i="7949"/>
  <c r="W1248" i="7949"/>
  <c r="W1245" i="7949"/>
  <c r="V1247" i="7949"/>
  <c r="T1188" i="7949"/>
  <c r="T1189" i="7949"/>
  <c r="U1190" i="7949"/>
  <c r="V1192" i="7949"/>
  <c r="W1194" i="7949"/>
  <c r="W1191" i="7949"/>
  <c r="V1193" i="7949"/>
  <c r="T1134" i="7949"/>
  <c r="T1135" i="7949"/>
  <c r="U1136" i="7949"/>
  <c r="V1138" i="7949"/>
  <c r="W1140" i="7949"/>
  <c r="W1137" i="7949"/>
  <c r="V1139" i="7949"/>
  <c r="V1081" i="7949"/>
  <c r="V1080" i="7949"/>
  <c r="V972" i="7949"/>
  <c r="W974" i="7949"/>
  <c r="V973" i="7949"/>
  <c r="T810" i="7949"/>
  <c r="T811" i="7949"/>
  <c r="U812" i="7949"/>
  <c r="V814" i="7949"/>
  <c r="W816" i="7949"/>
  <c r="W813" i="7949"/>
  <c r="V815" i="7949"/>
  <c r="T756" i="7949"/>
  <c r="T757" i="7949"/>
  <c r="U758" i="7949"/>
  <c r="V760" i="7949"/>
  <c r="W762" i="7949"/>
  <c r="W759" i="7949"/>
  <c r="V761" i="7949"/>
  <c r="T486" i="7949"/>
  <c r="T487" i="7949"/>
  <c r="U488" i="7949"/>
  <c r="V490" i="7949"/>
  <c r="W492" i="7949"/>
  <c r="W489" i="7949"/>
  <c r="V491" i="7949"/>
  <c r="T432" i="7949"/>
  <c r="T433" i="7949"/>
  <c r="U434" i="7949"/>
  <c r="V436" i="7949"/>
  <c r="W438" i="7949"/>
  <c r="W435" i="7949"/>
  <c r="V437" i="7949"/>
  <c r="T378" i="7949"/>
  <c r="T379" i="7949"/>
  <c r="U380" i="7949"/>
  <c r="V382" i="7949"/>
  <c r="W384" i="7949"/>
  <c r="W381" i="7949"/>
  <c r="V383" i="7949"/>
  <c r="T108" i="7949"/>
  <c r="T109" i="7949"/>
  <c r="U110" i="7949"/>
  <c r="V112" i="7949"/>
  <c r="W114" i="7949"/>
  <c r="W111" i="7949"/>
  <c r="V113" i="7949"/>
  <c r="U2696" i="7950"/>
  <c r="W2699" i="7950"/>
  <c r="U2695" i="7950"/>
  <c r="V2697" i="7950"/>
  <c r="T2587" i="7950"/>
  <c r="T2588" i="7950"/>
  <c r="U2589" i="7950"/>
  <c r="V2591" i="7950"/>
  <c r="W2593" i="7950"/>
  <c r="W2590" i="7950"/>
  <c r="V2592" i="7950"/>
  <c r="W2482" i="7950"/>
  <c r="V2484" i="7950"/>
  <c r="T2479" i="7950"/>
  <c r="T2480" i="7950"/>
  <c r="U2481" i="7950"/>
  <c r="V2483" i="7950"/>
  <c r="W2485" i="7950"/>
  <c r="T2425" i="7950"/>
  <c r="W2428" i="7950"/>
  <c r="T2371" i="7950"/>
  <c r="T2372" i="7950"/>
  <c r="U2373" i="7950"/>
  <c r="V2375" i="7950"/>
  <c r="W2377" i="7950"/>
  <c r="W2374" i="7950"/>
  <c r="V2376" i="7950"/>
  <c r="T2317" i="7950"/>
  <c r="T2318" i="7950"/>
  <c r="U2319" i="7950"/>
  <c r="V2321" i="7950"/>
  <c r="W2323" i="7950"/>
  <c r="W2320" i="7950"/>
  <c r="V2322" i="7950"/>
  <c r="V2155" i="7950"/>
  <c r="W2157" i="7950"/>
  <c r="V2156" i="7950"/>
  <c r="T2047" i="7950"/>
  <c r="T2048" i="7950"/>
  <c r="U2049" i="7950"/>
  <c r="V2051" i="7950"/>
  <c r="W2053" i="7950"/>
  <c r="W2050" i="7950"/>
  <c r="V2052" i="7950"/>
  <c r="T1993" i="7950"/>
  <c r="T1994" i="7950"/>
  <c r="U1995" i="7950"/>
  <c r="V1997" i="7950"/>
  <c r="W1999" i="7950"/>
  <c r="W1996" i="7950"/>
  <c r="V1998" i="7950"/>
  <c r="T1939" i="7950"/>
  <c r="T1831" i="7950"/>
  <c r="W1834" i="7950"/>
  <c r="U1673" i="7950"/>
  <c r="S1669" i="7950"/>
  <c r="S1670" i="7950"/>
  <c r="T1671" i="7950"/>
  <c r="V1672" i="7950"/>
  <c r="T1507" i="7950"/>
  <c r="T1508" i="7950"/>
  <c r="U1509" i="7950"/>
  <c r="V1511" i="7950"/>
  <c r="W1513" i="7950"/>
  <c r="V1512" i="7950"/>
  <c r="W1510" i="7950"/>
  <c r="T1453" i="7950"/>
  <c r="T1454" i="7950"/>
  <c r="U1455" i="7950"/>
  <c r="V1457" i="7950"/>
  <c r="W1459" i="7950"/>
  <c r="W1456" i="7950"/>
  <c r="V1458" i="7950"/>
  <c r="T1345" i="7950"/>
  <c r="T1346" i="7950"/>
  <c r="U1347" i="7950"/>
  <c r="V1349" i="7950"/>
  <c r="W1351" i="7950"/>
  <c r="W1348" i="7950"/>
  <c r="V1350" i="7950"/>
  <c r="T1291" i="7950"/>
  <c r="T1292" i="7950"/>
  <c r="U1293" i="7950"/>
  <c r="V1295" i="7950"/>
  <c r="W1297" i="7950"/>
  <c r="W1294" i="7950"/>
  <c r="V1296" i="7950"/>
  <c r="T1237" i="7950"/>
  <c r="T1238" i="7950"/>
  <c r="U1239" i="7950"/>
  <c r="V1241" i="7950"/>
  <c r="W1243" i="7950"/>
  <c r="W1240" i="7950"/>
  <c r="V1242" i="7950"/>
  <c r="S1129" i="7950"/>
  <c r="S1130" i="7950"/>
  <c r="T1131" i="7950"/>
  <c r="V1132" i="7950"/>
  <c r="U1133" i="7950"/>
  <c r="U968" i="7950"/>
  <c r="W971" i="7950"/>
  <c r="U967" i="7950"/>
  <c r="V969" i="7950"/>
  <c r="T859" i="7950"/>
  <c r="T860" i="7950"/>
  <c r="U861" i="7950"/>
  <c r="V863" i="7950"/>
  <c r="W865" i="7950"/>
  <c r="W862" i="7950"/>
  <c r="V864" i="7950"/>
  <c r="T805" i="7950"/>
  <c r="T806" i="7950"/>
  <c r="U807" i="7950"/>
  <c r="V809" i="7950"/>
  <c r="W811" i="7950"/>
  <c r="W808" i="7950"/>
  <c r="V810" i="7950"/>
  <c r="T643" i="7950"/>
  <c r="U536" i="7950"/>
  <c r="U535" i="7950"/>
  <c r="V324" i="7950"/>
  <c r="T320" i="7950"/>
  <c r="W322" i="7950"/>
  <c r="T319" i="7950"/>
  <c r="U321" i="7950"/>
  <c r="V323" i="7950"/>
  <c r="W325" i="7950"/>
  <c r="W2705" i="7949"/>
  <c r="W2704" i="7949"/>
  <c r="V2702" i="7949"/>
  <c r="U2701" i="7949"/>
  <c r="U2700" i="7949"/>
  <c r="V2431" i="7949"/>
  <c r="W2432" i="7949"/>
  <c r="V2430" i="7949"/>
  <c r="W2381" i="7949"/>
  <c r="W2380" i="7949"/>
  <c r="V2378" i="7949"/>
  <c r="U2377" i="7949"/>
  <c r="U2376" i="7949"/>
  <c r="V2322" i="7949"/>
  <c r="V2323" i="7949"/>
  <c r="W2109" i="7949"/>
  <c r="T2106" i="7949"/>
  <c r="W2057" i="7949"/>
  <c r="W2056" i="7949"/>
  <c r="V2054" i="7949"/>
  <c r="U2053" i="7949"/>
  <c r="U2052" i="7949"/>
  <c r="V1891" i="7949"/>
  <c r="W1892" i="7949"/>
  <c r="V1890" i="7949"/>
  <c r="W1841" i="7949"/>
  <c r="W1840" i="7949"/>
  <c r="V1838" i="7949"/>
  <c r="U1837" i="7949"/>
  <c r="U1836" i="7949"/>
  <c r="W1787" i="7949"/>
  <c r="W1786" i="7949"/>
  <c r="V1784" i="7949"/>
  <c r="U1783" i="7949"/>
  <c r="U1782" i="7949"/>
  <c r="U1728" i="7949"/>
  <c r="W1679" i="7949"/>
  <c r="W1678" i="7949"/>
  <c r="V1676" i="7949"/>
  <c r="U1675" i="7949"/>
  <c r="U1674" i="7949"/>
  <c r="W1625" i="7949"/>
  <c r="W1624" i="7949"/>
  <c r="V1622" i="7949"/>
  <c r="U1621" i="7949"/>
  <c r="U1620" i="7949"/>
  <c r="W1517" i="7949"/>
  <c r="W1516" i="7949"/>
  <c r="V1514" i="7949"/>
  <c r="U1513" i="7949"/>
  <c r="U1512" i="7949"/>
  <c r="W1461" i="7949"/>
  <c r="W1460" i="7949"/>
  <c r="T1458" i="7949"/>
  <c r="W1407" i="7949"/>
  <c r="U1406" i="7949"/>
  <c r="T1405" i="7949"/>
  <c r="T1404" i="7949"/>
  <c r="V1408" i="7949"/>
  <c r="W1301" i="7949"/>
  <c r="W1300" i="7949"/>
  <c r="V1298" i="7949"/>
  <c r="U1297" i="7949"/>
  <c r="U1296" i="7949"/>
  <c r="W1247" i="7949"/>
  <c r="W1246" i="7949"/>
  <c r="V1244" i="7949"/>
  <c r="U1243" i="7949"/>
  <c r="U1242" i="7949"/>
  <c r="W1193" i="7949"/>
  <c r="W1192" i="7949"/>
  <c r="V1190" i="7949"/>
  <c r="U1189" i="7949"/>
  <c r="U1188" i="7949"/>
  <c r="W1139" i="7949"/>
  <c r="W1138" i="7949"/>
  <c r="V1136" i="7949"/>
  <c r="U1135" i="7949"/>
  <c r="U1134" i="7949"/>
  <c r="W1080" i="7949"/>
  <c r="W1081" i="7949"/>
  <c r="W973" i="7949"/>
  <c r="W972" i="7949"/>
  <c r="W815" i="7949"/>
  <c r="W814" i="7949"/>
  <c r="V812" i="7949"/>
  <c r="U811" i="7949"/>
  <c r="U810" i="7949"/>
  <c r="W761" i="7949"/>
  <c r="W760" i="7949"/>
  <c r="V758" i="7949"/>
  <c r="U757" i="7949"/>
  <c r="U756" i="7949"/>
  <c r="W491" i="7949"/>
  <c r="W490" i="7949"/>
  <c r="V488" i="7949"/>
  <c r="U487" i="7949"/>
  <c r="U486" i="7949"/>
  <c r="W437" i="7949"/>
  <c r="W436" i="7949"/>
  <c r="V434" i="7949"/>
  <c r="U433" i="7949"/>
  <c r="U432" i="7949"/>
  <c r="W383" i="7949"/>
  <c r="W382" i="7949"/>
  <c r="V380" i="7949"/>
  <c r="U379" i="7949"/>
  <c r="U378" i="7949"/>
  <c r="W113" i="7949"/>
  <c r="W112" i="7949"/>
  <c r="V110" i="7949"/>
  <c r="U109" i="7949"/>
  <c r="U108" i="7949"/>
  <c r="W2697" i="7950"/>
  <c r="V2695" i="7950"/>
  <c r="V2696" i="7950"/>
  <c r="W2592" i="7950"/>
  <c r="W2591" i="7950"/>
  <c r="V2589" i="7950"/>
  <c r="U2588" i="7950"/>
  <c r="U2587" i="7950"/>
  <c r="W2483" i="7950"/>
  <c r="V2481" i="7950"/>
  <c r="U2480" i="7950"/>
  <c r="U2479" i="7950"/>
  <c r="W2484" i="7950"/>
  <c r="U2425" i="7950"/>
  <c r="W2376" i="7950"/>
  <c r="W2375" i="7950"/>
  <c r="V2373" i="7950"/>
  <c r="U2372" i="7950"/>
  <c r="U2371" i="7950"/>
  <c r="W2322" i="7950"/>
  <c r="W2321" i="7950"/>
  <c r="V2319" i="7950"/>
  <c r="U2318" i="7950"/>
  <c r="U2317" i="7950"/>
  <c r="W2156" i="7950"/>
  <c r="W2155" i="7950"/>
  <c r="W2052" i="7950"/>
  <c r="W2051" i="7950"/>
  <c r="V2049" i="7950"/>
  <c r="U2048" i="7950"/>
  <c r="U2047" i="7950"/>
  <c r="W1998" i="7950"/>
  <c r="W1997" i="7950"/>
  <c r="V1995" i="7950"/>
  <c r="U1994" i="7950"/>
  <c r="U1993" i="7950"/>
  <c r="U1939" i="7950"/>
  <c r="U1831" i="7950"/>
  <c r="W1672" i="7950"/>
  <c r="U1671" i="7950"/>
  <c r="T1670" i="7950"/>
  <c r="T1669" i="7950"/>
  <c r="V1673" i="7950"/>
  <c r="W1512" i="7950"/>
  <c r="W1511" i="7950"/>
  <c r="V1509" i="7950"/>
  <c r="U1508" i="7950"/>
  <c r="U1507" i="7950"/>
  <c r="W1458" i="7950"/>
  <c r="W1457" i="7950"/>
  <c r="V1455" i="7950"/>
  <c r="U1454" i="7950"/>
  <c r="U1453" i="7950"/>
  <c r="W1350" i="7950"/>
  <c r="W1349" i="7950"/>
  <c r="V1347" i="7950"/>
  <c r="U1346" i="7950"/>
  <c r="U1345" i="7950"/>
  <c r="W1296" i="7950"/>
  <c r="W1295" i="7950"/>
  <c r="V1293" i="7950"/>
  <c r="U1292" i="7950"/>
  <c r="U1291" i="7950"/>
  <c r="W1242" i="7950"/>
  <c r="W1241" i="7950"/>
  <c r="V1239" i="7950"/>
  <c r="U1238" i="7950"/>
  <c r="U1237" i="7950"/>
  <c r="V1133" i="7950"/>
  <c r="W1132" i="7950"/>
  <c r="U1131" i="7950"/>
  <c r="T1130" i="7950"/>
  <c r="T1129" i="7950"/>
  <c r="W969" i="7950"/>
  <c r="V967" i="7950"/>
  <c r="V968" i="7950"/>
  <c r="W864" i="7950"/>
  <c r="W863" i="7950"/>
  <c r="V861" i="7950"/>
  <c r="U860" i="7950"/>
  <c r="U859" i="7950"/>
  <c r="W810" i="7950"/>
  <c r="W809" i="7950"/>
  <c r="V807" i="7950"/>
  <c r="U806" i="7950"/>
  <c r="U805" i="7950"/>
  <c r="U643" i="7950"/>
  <c r="V535" i="7950"/>
  <c r="V536" i="7950"/>
  <c r="W323" i="7950"/>
  <c r="V321" i="7950"/>
  <c r="U319" i="7950"/>
  <c r="U320" i="7950"/>
  <c r="W324" i="7950"/>
  <c r="V2700" i="7949"/>
  <c r="V2701" i="7949"/>
  <c r="W2702" i="7949"/>
  <c r="W2430" i="7949"/>
  <c r="W2431" i="7949"/>
  <c r="V2376" i="7949"/>
  <c r="V2377" i="7949"/>
  <c r="W2378" i="7949"/>
  <c r="W2323" i="7949"/>
  <c r="W2322" i="7949"/>
  <c r="U2106" i="7949"/>
  <c r="V2052" i="7949"/>
  <c r="V2053" i="7949"/>
  <c r="W2054" i="7949"/>
  <c r="W1890" i="7949"/>
  <c r="W1891" i="7949"/>
  <c r="V1836" i="7949"/>
  <c r="V1837" i="7949"/>
  <c r="W1838" i="7949"/>
  <c r="V1782" i="7949"/>
  <c r="V1783" i="7949"/>
  <c r="W1784" i="7949"/>
  <c r="V1728" i="7949"/>
  <c r="V1674" i="7949"/>
  <c r="V1675" i="7949"/>
  <c r="W1676" i="7949"/>
  <c r="V1620" i="7949"/>
  <c r="V1621" i="7949"/>
  <c r="W1622" i="7949"/>
  <c r="V1512" i="7949"/>
  <c r="V1513" i="7949"/>
  <c r="W1514" i="7949"/>
  <c r="U1458" i="7949"/>
  <c r="U1404" i="7949"/>
  <c r="U1405" i="7949"/>
  <c r="V1406" i="7949"/>
  <c r="W1408" i="7949"/>
  <c r="V1296" i="7949"/>
  <c r="V1297" i="7949"/>
  <c r="W1298" i="7949"/>
  <c r="V1242" i="7949"/>
  <c r="V1243" i="7949"/>
  <c r="W1244" i="7949"/>
  <c r="V1188" i="7949"/>
  <c r="V1189" i="7949"/>
  <c r="W1190" i="7949"/>
  <c r="V1134" i="7949"/>
  <c r="V1135" i="7949"/>
  <c r="W1136" i="7949"/>
  <c r="V810" i="7949"/>
  <c r="V811" i="7949"/>
  <c r="W812" i="7949"/>
  <c r="V756" i="7949"/>
  <c r="V757" i="7949"/>
  <c r="W758" i="7949"/>
  <c r="V486" i="7949"/>
  <c r="V487" i="7949"/>
  <c r="W488" i="7949"/>
  <c r="V432" i="7949"/>
  <c r="V433" i="7949"/>
  <c r="W434" i="7949"/>
  <c r="V378" i="7949"/>
  <c r="V379" i="7949"/>
  <c r="W380" i="7949"/>
  <c r="V108" i="7949"/>
  <c r="V109" i="7949"/>
  <c r="W110" i="7949"/>
  <c r="W2696" i="7950"/>
  <c r="W2695" i="7950"/>
  <c r="V2587" i="7950"/>
  <c r="V2588" i="7950"/>
  <c r="W2589" i="7950"/>
  <c r="V2479" i="7950"/>
  <c r="V2480" i="7950"/>
  <c r="W2481" i="7950"/>
  <c r="V2425" i="7950"/>
  <c r="V2371" i="7950"/>
  <c r="V2372" i="7950"/>
  <c r="W2373" i="7950"/>
  <c r="V2317" i="7950"/>
  <c r="V2318" i="7950"/>
  <c r="W2319" i="7950"/>
  <c r="V2047" i="7950"/>
  <c r="V2048" i="7950"/>
  <c r="W2049" i="7950"/>
  <c r="V1993" i="7950"/>
  <c r="V1994" i="7950"/>
  <c r="W1995" i="7950"/>
  <c r="V1939" i="7950"/>
  <c r="V1831" i="7950"/>
  <c r="W1673" i="7950"/>
  <c r="U1669" i="7950"/>
  <c r="U1670" i="7950"/>
  <c r="V1671" i="7950"/>
  <c r="V1507" i="7950"/>
  <c r="V1508" i="7950"/>
  <c r="W1509" i="7950"/>
  <c r="V1453" i="7950"/>
  <c r="V1454" i="7950"/>
  <c r="W1455" i="7950"/>
  <c r="V1345" i="7950"/>
  <c r="V1346" i="7950"/>
  <c r="W1347" i="7950"/>
  <c r="V1291" i="7950"/>
  <c r="V1292" i="7950"/>
  <c r="W1293" i="7950"/>
  <c r="V1237" i="7950"/>
  <c r="V1238" i="7950"/>
  <c r="W1239" i="7950"/>
  <c r="U1129" i="7950"/>
  <c r="U1130" i="7950"/>
  <c r="V1131" i="7950"/>
  <c r="W1133" i="7950"/>
  <c r="W968" i="7950"/>
  <c r="W967" i="7950"/>
  <c r="V859" i="7950"/>
  <c r="V860" i="7950"/>
  <c r="W861" i="7950"/>
  <c r="V805" i="7950"/>
  <c r="V806" i="7950"/>
  <c r="W807" i="7950"/>
  <c r="V643" i="7950"/>
  <c r="W536" i="7950"/>
  <c r="W535" i="7950"/>
  <c r="V320" i="7950"/>
  <c r="V319" i="7950"/>
  <c r="W321" i="7950"/>
  <c r="C15" i="7951"/>
  <c r="E2" i="7946"/>
  <c r="B2" i="7950"/>
  <c r="B2" i="7949"/>
  <c r="B2" i="7944"/>
  <c r="C2" i="7941"/>
  <c r="C2" i="18"/>
  <c r="B2" i="7942"/>
  <c r="E2" i="1"/>
  <c r="W2701" i="7949"/>
  <c r="W2700" i="7949"/>
  <c r="W2377" i="7949"/>
  <c r="W2376" i="7949"/>
  <c r="V2106" i="7949"/>
  <c r="W2053" i="7949"/>
  <c r="W2052" i="7949"/>
  <c r="W1837" i="7949"/>
  <c r="W1836" i="7949"/>
  <c r="W1783" i="7949"/>
  <c r="W1782" i="7949"/>
  <c r="W1728" i="7949"/>
  <c r="W1675" i="7949"/>
  <c r="W1674" i="7949"/>
  <c r="W1621" i="7949"/>
  <c r="W1620" i="7949"/>
  <c r="W1513" i="7949"/>
  <c r="W1512" i="7949"/>
  <c r="V1458" i="7949"/>
  <c r="W1406" i="7949"/>
  <c r="V1405" i="7949"/>
  <c r="V1404" i="7949"/>
  <c r="W1297" i="7949"/>
  <c r="W1296" i="7949"/>
  <c r="W1243" i="7949"/>
  <c r="W1242" i="7949"/>
  <c r="W1189" i="7949"/>
  <c r="W1188" i="7949"/>
  <c r="W1135" i="7949"/>
  <c r="W1134" i="7949"/>
  <c r="W811" i="7949"/>
  <c r="W810" i="7949"/>
  <c r="W757" i="7949"/>
  <c r="W756" i="7949"/>
  <c r="W487" i="7949"/>
  <c r="W486" i="7949"/>
  <c r="W433" i="7949"/>
  <c r="W432" i="7949"/>
  <c r="W379" i="7949"/>
  <c r="W378" i="7949"/>
  <c r="W109" i="7949"/>
  <c r="W108" i="7949"/>
  <c r="W2588" i="7950"/>
  <c r="W2587" i="7950"/>
  <c r="W2480" i="7950"/>
  <c r="W2479" i="7950"/>
  <c r="W2425" i="7950"/>
  <c r="W2372" i="7950"/>
  <c r="W2371" i="7950"/>
  <c r="W2318" i="7950"/>
  <c r="W2317" i="7950"/>
  <c r="W2048" i="7950"/>
  <c r="W2047" i="7950"/>
  <c r="W1994" i="7950"/>
  <c r="W1993" i="7950"/>
  <c r="W1939" i="7950"/>
  <c r="W1831" i="7950"/>
  <c r="W1671" i="7950"/>
  <c r="V1670" i="7950"/>
  <c r="V1669" i="7950"/>
  <c r="W1508" i="7950"/>
  <c r="W1507" i="7950"/>
  <c r="W1454" i="7950"/>
  <c r="W1453" i="7950"/>
  <c r="W1346" i="7950"/>
  <c r="W1345" i="7950"/>
  <c r="W1292" i="7950"/>
  <c r="W1291" i="7950"/>
  <c r="W1238" i="7950"/>
  <c r="W1237" i="7950"/>
  <c r="W1131" i="7950"/>
  <c r="V1130" i="7950"/>
  <c r="V1129" i="7950"/>
  <c r="W860" i="7950"/>
  <c r="W859" i="7950"/>
  <c r="W806" i="7950"/>
  <c r="W805" i="7950"/>
  <c r="W643" i="7950"/>
  <c r="W319" i="7950"/>
  <c r="W320" i="7950"/>
  <c r="B2" i="7951"/>
  <c r="W2106" i="7949"/>
  <c r="W1458" i="7949"/>
  <c r="W1404" i="7949"/>
  <c r="W1405" i="7949"/>
  <c r="W1669" i="7950"/>
  <c r="W1670" i="7950"/>
  <c r="W1129" i="7950"/>
  <c r="W1130" i="7950"/>
  <c r="W58" i="7950"/>
  <c r="A68" i="7949"/>
  <c r="W63" i="7949"/>
  <c r="L69" i="7949"/>
  <c r="L106" i="7949" s="1"/>
  <c r="M106" i="7949" s="1"/>
  <c r="N106" i="7949" s="1"/>
  <c r="O106" i="7949" s="1"/>
  <c r="P106" i="7949" s="1"/>
  <c r="Q106" i="7949" s="1"/>
  <c r="R106" i="7949" s="1"/>
  <c r="S106" i="7949" s="1"/>
  <c r="T106" i="7949" s="1"/>
  <c r="U106" i="7949" s="1"/>
  <c r="V106" i="7949" s="1"/>
  <c r="W106" i="7949" s="1"/>
  <c r="J69" i="7949"/>
  <c r="J104" i="7949" s="1"/>
  <c r="K104" i="7949" s="1"/>
  <c r="L104" i="7949" s="1"/>
  <c r="M104" i="7949" s="1"/>
  <c r="N104" i="7949" s="1"/>
  <c r="O104" i="7949" s="1"/>
  <c r="P104" i="7949" s="1"/>
  <c r="Q104" i="7949" s="1"/>
  <c r="R104" i="7949" s="1"/>
  <c r="S104" i="7949" s="1"/>
  <c r="T104" i="7949" s="1"/>
  <c r="U104" i="7949" s="1"/>
  <c r="V104" i="7949" s="1"/>
  <c r="W104" i="7949" s="1"/>
  <c r="H69" i="7949"/>
  <c r="H102" i="7949" s="1"/>
  <c r="I102" i="7949" s="1"/>
  <c r="J102" i="7949" s="1"/>
  <c r="K102" i="7949" s="1"/>
  <c r="L102" i="7949" s="1"/>
  <c r="M102" i="7949" s="1"/>
  <c r="N102" i="7949" s="1"/>
  <c r="O102" i="7949" s="1"/>
  <c r="P102" i="7949" s="1"/>
  <c r="Q102" i="7949" s="1"/>
  <c r="R102" i="7949" s="1"/>
  <c r="S102" i="7949" s="1"/>
  <c r="T102" i="7949" s="1"/>
  <c r="U102" i="7949" s="1"/>
  <c r="V102" i="7949" s="1"/>
  <c r="W102" i="7949" s="1"/>
  <c r="F69" i="7949"/>
  <c r="F100" i="7949" s="1"/>
  <c r="G100" i="7949" s="1"/>
  <c r="H100" i="7949" s="1"/>
  <c r="I100" i="7949" s="1"/>
  <c r="J100" i="7949" s="1"/>
  <c r="K100" i="7949" s="1"/>
  <c r="L100" i="7949" s="1"/>
  <c r="M100" i="7949" s="1"/>
  <c r="N100" i="7949" s="1"/>
  <c r="O100" i="7949" s="1"/>
  <c r="P100" i="7949" s="1"/>
  <c r="Q100" i="7949" s="1"/>
  <c r="R100" i="7949" s="1"/>
  <c r="S100" i="7949" s="1"/>
  <c r="T100" i="7949" s="1"/>
  <c r="U100" i="7949" s="1"/>
  <c r="V100" i="7949" s="1"/>
  <c r="W100" i="7949" s="1"/>
  <c r="D69" i="7949"/>
  <c r="D98" i="7949" s="1"/>
  <c r="E98" i="7949" s="1"/>
  <c r="F98" i="7949" s="1"/>
  <c r="G98" i="7949" s="1"/>
  <c r="H98" i="7949" s="1"/>
  <c r="I98" i="7949" s="1"/>
  <c r="J98" i="7949" s="1"/>
  <c r="K98" i="7949" s="1"/>
  <c r="L98" i="7949" s="1"/>
  <c r="M98" i="7949" s="1"/>
  <c r="N98" i="7949" s="1"/>
  <c r="O98" i="7949" s="1"/>
  <c r="P98" i="7949" s="1"/>
  <c r="Q98" i="7949" s="1"/>
  <c r="R98" i="7949" s="1"/>
  <c r="S98" i="7949" s="1"/>
  <c r="T98" i="7949" s="1"/>
  <c r="U98" i="7949" s="1"/>
  <c r="V98" i="7949" s="1"/>
  <c r="W98" i="7949" s="1"/>
  <c r="M68" i="7949"/>
  <c r="M63" i="7950" s="1"/>
  <c r="M78" i="7950" s="1"/>
  <c r="K68" i="7949"/>
  <c r="K63" i="7950" s="1"/>
  <c r="K76" i="7950" s="1"/>
  <c r="I68" i="7949"/>
  <c r="G68" i="7949"/>
  <c r="G63" i="7950" s="1"/>
  <c r="G72" i="7950" s="1"/>
  <c r="E68" i="7949"/>
  <c r="E63" i="7950" s="1"/>
  <c r="E70" i="7950" s="1"/>
  <c r="M69" i="7949"/>
  <c r="M107" i="7949" s="1"/>
  <c r="N107" i="7949" s="1"/>
  <c r="O107" i="7949" s="1"/>
  <c r="P107" i="7949" s="1"/>
  <c r="Q107" i="7949" s="1"/>
  <c r="R107" i="7949" s="1"/>
  <c r="S107" i="7949" s="1"/>
  <c r="T107" i="7949" s="1"/>
  <c r="U107" i="7949" s="1"/>
  <c r="V107" i="7949" s="1"/>
  <c r="W107" i="7949" s="1"/>
  <c r="I69" i="7949"/>
  <c r="I103" i="7949" s="1"/>
  <c r="J103" i="7949" s="1"/>
  <c r="K103" i="7949" s="1"/>
  <c r="L103" i="7949" s="1"/>
  <c r="M103" i="7949" s="1"/>
  <c r="N103" i="7949" s="1"/>
  <c r="O103" i="7949" s="1"/>
  <c r="P103" i="7949" s="1"/>
  <c r="Q103" i="7949" s="1"/>
  <c r="R103" i="7949" s="1"/>
  <c r="S103" i="7949" s="1"/>
  <c r="T103" i="7949" s="1"/>
  <c r="U103" i="7949" s="1"/>
  <c r="V103" i="7949" s="1"/>
  <c r="W103" i="7949" s="1"/>
  <c r="G69" i="7949"/>
  <c r="G101" i="7949" s="1"/>
  <c r="H101" i="7949" s="1"/>
  <c r="I101" i="7949" s="1"/>
  <c r="J101" i="7949" s="1"/>
  <c r="K101" i="7949" s="1"/>
  <c r="L101" i="7949" s="1"/>
  <c r="M101" i="7949" s="1"/>
  <c r="N101" i="7949" s="1"/>
  <c r="O101" i="7949" s="1"/>
  <c r="P101" i="7949" s="1"/>
  <c r="Q101" i="7949" s="1"/>
  <c r="R101" i="7949" s="1"/>
  <c r="S101" i="7949" s="1"/>
  <c r="T101" i="7949" s="1"/>
  <c r="U101" i="7949" s="1"/>
  <c r="V101" i="7949" s="1"/>
  <c r="E69" i="7949"/>
  <c r="E99" i="7949" s="1"/>
  <c r="F99" i="7949" s="1"/>
  <c r="G99" i="7949" s="1"/>
  <c r="H99" i="7949" s="1"/>
  <c r="I99" i="7949" s="1"/>
  <c r="J99" i="7949" s="1"/>
  <c r="K99" i="7949" s="1"/>
  <c r="L99" i="7949" s="1"/>
  <c r="M99" i="7949" s="1"/>
  <c r="N99" i="7949" s="1"/>
  <c r="O99" i="7949" s="1"/>
  <c r="P99" i="7949" s="1"/>
  <c r="Q99" i="7949" s="1"/>
  <c r="R99" i="7949" s="1"/>
  <c r="S99" i="7949" s="1"/>
  <c r="T99" i="7949" s="1"/>
  <c r="U99" i="7949" s="1"/>
  <c r="V99" i="7949" s="1"/>
  <c r="W99" i="7949" s="1"/>
  <c r="C69" i="7949"/>
  <c r="C97" i="7949" s="1"/>
  <c r="D97" i="7949" s="1"/>
  <c r="E97" i="7949" s="1"/>
  <c r="F97" i="7949" s="1"/>
  <c r="G97" i="7949" s="1"/>
  <c r="H97" i="7949" s="1"/>
  <c r="I97" i="7949" s="1"/>
  <c r="J97" i="7949" s="1"/>
  <c r="K97" i="7949" s="1"/>
  <c r="L97" i="7949" s="1"/>
  <c r="M97" i="7949" s="1"/>
  <c r="N97" i="7949" s="1"/>
  <c r="O97" i="7949" s="1"/>
  <c r="P97" i="7949" s="1"/>
  <c r="Q97" i="7949" s="1"/>
  <c r="R97" i="7949" s="1"/>
  <c r="S97" i="7949" s="1"/>
  <c r="T97" i="7949" s="1"/>
  <c r="U97" i="7949" s="1"/>
  <c r="V97" i="7949" s="1"/>
  <c r="W97" i="7949" s="1"/>
  <c r="J68" i="7949"/>
  <c r="J63" i="7950" s="1"/>
  <c r="J75" i="7950" s="1"/>
  <c r="F68" i="7949"/>
  <c r="F63" i="7950" s="1"/>
  <c r="F71" i="7950" s="1"/>
  <c r="K69" i="7949"/>
  <c r="K105" i="7949" s="1"/>
  <c r="L68" i="7949"/>
  <c r="L63" i="7950" s="1"/>
  <c r="L77" i="7950" s="1"/>
  <c r="D68" i="7949"/>
  <c r="D63" i="7950" s="1"/>
  <c r="D69" i="7950" s="1"/>
  <c r="H6" i="7942"/>
  <c r="Q6" i="7942"/>
  <c r="B121" i="7949"/>
  <c r="B67" i="7949"/>
  <c r="B13" i="7949"/>
  <c r="M111" i="1"/>
  <c r="N111" i="1"/>
  <c r="O111" i="1"/>
  <c r="P111" i="1"/>
  <c r="Q111" i="1"/>
  <c r="W2655" i="7950"/>
  <c r="W2680" i="7950"/>
  <c r="V2655" i="7950"/>
  <c r="V2679" i="7950"/>
  <c r="W2679" i="7950"/>
  <c r="U2655" i="7950"/>
  <c r="U2678" i="7950"/>
  <c r="V2678" i="7950"/>
  <c r="W2678" i="7950" s="1"/>
  <c r="T2655" i="7950"/>
  <c r="T2677" i="7950"/>
  <c r="S2655" i="7950"/>
  <c r="S2676" i="7950"/>
  <c r="R2655" i="7950"/>
  <c r="R2675" i="7950"/>
  <c r="Q2655" i="7950"/>
  <c r="Q2674" i="7950"/>
  <c r="P2655" i="7950"/>
  <c r="P2673" i="7950"/>
  <c r="O2655" i="7950"/>
  <c r="O2672" i="7950"/>
  <c r="N2655" i="7950"/>
  <c r="N2671" i="7950"/>
  <c r="W2601" i="7950"/>
  <c r="W2626" i="7950"/>
  <c r="V2601" i="7950"/>
  <c r="V2625" i="7950"/>
  <c r="W2625" i="7950"/>
  <c r="U2601" i="7950"/>
  <c r="U2624" i="7950"/>
  <c r="T2601" i="7950"/>
  <c r="T2623" i="7950"/>
  <c r="S2601" i="7950"/>
  <c r="S2622" i="7950"/>
  <c r="R2601" i="7950"/>
  <c r="R2621" i="7950"/>
  <c r="S2621" i="7950"/>
  <c r="T2621" i="7950" s="1"/>
  <c r="U2621" i="7950" s="1"/>
  <c r="V2621" i="7950" s="1"/>
  <c r="W2621" i="7950" s="1"/>
  <c r="Q2601" i="7950"/>
  <c r="Q2620" i="7950"/>
  <c r="R2620" i="7950"/>
  <c r="S2620" i="7950" s="1"/>
  <c r="T2620" i="7950" s="1"/>
  <c r="U2620" i="7950" s="1"/>
  <c r="V2620" i="7950" s="1"/>
  <c r="W2620" i="7950" s="1"/>
  <c r="P2601" i="7950"/>
  <c r="P2619" i="7950"/>
  <c r="O2601" i="7950"/>
  <c r="O2618" i="7950"/>
  <c r="N2601" i="7950"/>
  <c r="N2617" i="7950"/>
  <c r="O2617" i="7950"/>
  <c r="P2617" i="7950" s="1"/>
  <c r="Q2617" i="7950" s="1"/>
  <c r="R2617" i="7950" s="1"/>
  <c r="S2617" i="7950" s="1"/>
  <c r="T2617" i="7950" s="1"/>
  <c r="U2617" i="7950" s="1"/>
  <c r="V2617" i="7950" s="1"/>
  <c r="W2617" i="7950" s="1"/>
  <c r="W2547" i="7950"/>
  <c r="W2572" i="7950"/>
  <c r="V2547" i="7950"/>
  <c r="V2571" i="7950"/>
  <c r="W2571" i="7950"/>
  <c r="U2547" i="7950"/>
  <c r="U2570" i="7950"/>
  <c r="T2547" i="7950"/>
  <c r="T2569" i="7950"/>
  <c r="S2547" i="7950"/>
  <c r="S2568" i="7950"/>
  <c r="R2547" i="7950"/>
  <c r="R2567" i="7950"/>
  <c r="Q2547" i="7950"/>
  <c r="Q2566" i="7950"/>
  <c r="P2547" i="7950"/>
  <c r="P2565" i="7950"/>
  <c r="O2547" i="7950"/>
  <c r="O2564" i="7950"/>
  <c r="N2547" i="7950"/>
  <c r="N2563" i="7950"/>
  <c r="W2493" i="7950"/>
  <c r="W2518" i="7950"/>
  <c r="V2493" i="7950"/>
  <c r="V2517" i="7950"/>
  <c r="W2517" i="7950"/>
  <c r="U2493" i="7950"/>
  <c r="U2516" i="7950"/>
  <c r="V2516" i="7950"/>
  <c r="W2516" i="7950" s="1"/>
  <c r="T2493" i="7950"/>
  <c r="T2515" i="7950"/>
  <c r="U2515" i="7950"/>
  <c r="V2515" i="7950" s="1"/>
  <c r="W2515" i="7950" s="1"/>
  <c r="S2493" i="7950"/>
  <c r="S2514" i="7950"/>
  <c r="R2493" i="7950"/>
  <c r="R2513" i="7950"/>
  <c r="S2513" i="7950"/>
  <c r="T2513" i="7950" s="1"/>
  <c r="U2513" i="7950" s="1"/>
  <c r="V2513" i="7950" s="1"/>
  <c r="W2513" i="7950" s="1"/>
  <c r="Q2493" i="7950"/>
  <c r="Q2512" i="7950"/>
  <c r="R2512" i="7950"/>
  <c r="S2512" i="7950" s="1"/>
  <c r="T2512" i="7950" s="1"/>
  <c r="U2512" i="7950" s="1"/>
  <c r="V2512" i="7950" s="1"/>
  <c r="W2512" i="7950" s="1"/>
  <c r="P2493" i="7950"/>
  <c r="P2511" i="7950"/>
  <c r="Q2511" i="7950"/>
  <c r="R2511" i="7950" s="1"/>
  <c r="S2511" i="7950" s="1"/>
  <c r="T2511" i="7950" s="1"/>
  <c r="U2511" i="7950" s="1"/>
  <c r="V2511" i="7950" s="1"/>
  <c r="W2511" i="7950" s="1"/>
  <c r="O2493" i="7950"/>
  <c r="O2510" i="7950"/>
  <c r="N2493" i="7950"/>
  <c r="N2509" i="7950"/>
  <c r="O2509" i="7950"/>
  <c r="P2509" i="7950" s="1"/>
  <c r="Q2509" i="7950" s="1"/>
  <c r="R2509" i="7950" s="1"/>
  <c r="S2509" i="7950" s="1"/>
  <c r="T2509" i="7950" s="1"/>
  <c r="U2509" i="7950" s="1"/>
  <c r="V2509" i="7950" s="1"/>
  <c r="W2509" i="7950" s="1"/>
  <c r="W2439" i="7950"/>
  <c r="W2464" i="7950"/>
  <c r="V2439" i="7950"/>
  <c r="V2463" i="7950"/>
  <c r="W2463" i="7950"/>
  <c r="U2439" i="7950"/>
  <c r="U2462" i="7950"/>
  <c r="T2439" i="7950"/>
  <c r="T2461" i="7950"/>
  <c r="S2439" i="7950"/>
  <c r="S2460" i="7950"/>
  <c r="R2439" i="7950"/>
  <c r="R2459" i="7950"/>
  <c r="Q2439" i="7950"/>
  <c r="Q2458" i="7950"/>
  <c r="P2439" i="7950"/>
  <c r="P2457" i="7950"/>
  <c r="O2439" i="7950"/>
  <c r="O2456" i="7950"/>
  <c r="N2439" i="7950"/>
  <c r="N2455" i="7950"/>
  <c r="W2385" i="7950"/>
  <c r="W2410" i="7950"/>
  <c r="V2385" i="7950"/>
  <c r="V2409" i="7950"/>
  <c r="W2409" i="7950"/>
  <c r="U2385" i="7950"/>
  <c r="U2408" i="7950"/>
  <c r="T2385" i="7950"/>
  <c r="T2407" i="7950"/>
  <c r="U2407" i="7950"/>
  <c r="V2407" i="7950" s="1"/>
  <c r="W2407" i="7950" s="1"/>
  <c r="S2385" i="7950"/>
  <c r="S2406" i="7950"/>
  <c r="T2406" i="7950"/>
  <c r="U2406" i="7950" s="1"/>
  <c r="V2406" i="7950" s="1"/>
  <c r="W2406" i="7950" s="1"/>
  <c r="R2385" i="7950"/>
  <c r="R2405" i="7950"/>
  <c r="Q2385" i="7950"/>
  <c r="Q2404" i="7950"/>
  <c r="P2385" i="7950"/>
  <c r="P2403" i="7950"/>
  <c r="Q2403" i="7950"/>
  <c r="R2403" i="7950" s="1"/>
  <c r="S2403" i="7950" s="1"/>
  <c r="T2403" i="7950" s="1"/>
  <c r="U2403" i="7950" s="1"/>
  <c r="V2403" i="7950" s="1"/>
  <c r="W2403" i="7950" s="1"/>
  <c r="O2385" i="7950"/>
  <c r="O2402" i="7950"/>
  <c r="N2385" i="7950"/>
  <c r="N2401" i="7950"/>
  <c r="W2331" i="7950"/>
  <c r="W2356" i="7950"/>
  <c r="V2331" i="7950"/>
  <c r="V2355" i="7950"/>
  <c r="W2355" i="7950"/>
  <c r="U2331" i="7950"/>
  <c r="U2354" i="7950"/>
  <c r="T2331" i="7950"/>
  <c r="T2353" i="7950"/>
  <c r="S2331" i="7950"/>
  <c r="S2352" i="7950"/>
  <c r="R2331" i="7950"/>
  <c r="R2351" i="7950"/>
  <c r="Q2331" i="7950"/>
  <c r="Q2350" i="7950"/>
  <c r="P2331" i="7950"/>
  <c r="P2349" i="7950"/>
  <c r="O2331" i="7950"/>
  <c r="O2348" i="7950"/>
  <c r="N2331" i="7950"/>
  <c r="N2347" i="7950"/>
  <c r="W2277" i="7950"/>
  <c r="W2302" i="7950"/>
  <c r="V2277" i="7950"/>
  <c r="V2301" i="7950"/>
  <c r="W2301" i="7950"/>
  <c r="U2277" i="7950"/>
  <c r="U2300" i="7950"/>
  <c r="T2277" i="7950"/>
  <c r="T2299" i="7950"/>
  <c r="S2277" i="7950"/>
  <c r="S2298" i="7950"/>
  <c r="R2277" i="7950"/>
  <c r="R2297" i="7950"/>
  <c r="Q2277" i="7950"/>
  <c r="Q2296" i="7950"/>
  <c r="P2277" i="7950"/>
  <c r="P2295" i="7950"/>
  <c r="O2277" i="7950"/>
  <c r="O2294" i="7950"/>
  <c r="N2277" i="7950"/>
  <c r="N2293" i="7950"/>
  <c r="W2223" i="7950"/>
  <c r="W2248" i="7950"/>
  <c r="V2223" i="7950"/>
  <c r="V2247" i="7950"/>
  <c r="W2247" i="7950"/>
  <c r="U2223" i="7950"/>
  <c r="U2246" i="7950"/>
  <c r="T2223" i="7950"/>
  <c r="T2245" i="7950"/>
  <c r="S2223" i="7950"/>
  <c r="S2244" i="7950"/>
  <c r="R2223" i="7950"/>
  <c r="R2243" i="7950"/>
  <c r="S2243" i="7950"/>
  <c r="T2243" i="7950" s="1"/>
  <c r="U2243" i="7950" s="1"/>
  <c r="V2243" i="7950" s="1"/>
  <c r="W2243" i="7950" s="1"/>
  <c r="Q2223" i="7950"/>
  <c r="Q2242" i="7950"/>
  <c r="R2242" i="7950"/>
  <c r="S2242" i="7950" s="1"/>
  <c r="T2242" i="7950" s="1"/>
  <c r="U2242" i="7950" s="1"/>
  <c r="V2242" i="7950" s="1"/>
  <c r="W2242" i="7950" s="1"/>
  <c r="P2223" i="7950"/>
  <c r="P2241" i="7950"/>
  <c r="O2223" i="7950"/>
  <c r="O2240" i="7950"/>
  <c r="N2223" i="7950"/>
  <c r="N2239" i="7950"/>
  <c r="O2239" i="7950"/>
  <c r="P2239" i="7950" s="1"/>
  <c r="Q2239" i="7950" s="1"/>
  <c r="R2239" i="7950" s="1"/>
  <c r="S2239" i="7950" s="1"/>
  <c r="T2239" i="7950" s="1"/>
  <c r="U2239" i="7950" s="1"/>
  <c r="V2239" i="7950" s="1"/>
  <c r="W2239" i="7950" s="1"/>
  <c r="W2169" i="7950"/>
  <c r="W2194" i="7950"/>
  <c r="V2169" i="7950"/>
  <c r="V2193" i="7950"/>
  <c r="W2193" i="7950"/>
  <c r="U2169" i="7950"/>
  <c r="U2192" i="7950"/>
  <c r="V2192" i="7950"/>
  <c r="W2192" i="7950" s="1"/>
  <c r="T2169" i="7950"/>
  <c r="T2191" i="7950"/>
  <c r="U2191" i="7950"/>
  <c r="V2191" i="7950" s="1"/>
  <c r="W2191" i="7950" s="1"/>
  <c r="S2169" i="7950"/>
  <c r="S2190" i="7950"/>
  <c r="R2169" i="7950"/>
  <c r="R2189" i="7950"/>
  <c r="S2189" i="7950"/>
  <c r="T2189" i="7950" s="1"/>
  <c r="U2189" i="7950" s="1"/>
  <c r="V2189" i="7950" s="1"/>
  <c r="W2189" i="7950" s="1"/>
  <c r="Q2169" i="7950"/>
  <c r="Q2188" i="7950"/>
  <c r="P2169" i="7950"/>
  <c r="P2187" i="7950"/>
  <c r="O2169" i="7950"/>
  <c r="O2186" i="7950"/>
  <c r="N2169" i="7950"/>
  <c r="N2185" i="7950"/>
  <c r="O2185" i="7950"/>
  <c r="P2185" i="7950" s="1"/>
  <c r="Q2185" i="7950" s="1"/>
  <c r="R2185" i="7950" s="1"/>
  <c r="S2185" i="7950" s="1"/>
  <c r="T2185" i="7950" s="1"/>
  <c r="U2185" i="7950" s="1"/>
  <c r="V2185" i="7950" s="1"/>
  <c r="W2185" i="7950" s="1"/>
  <c r="W2115" i="7950"/>
  <c r="W2140" i="7950"/>
  <c r="V2115" i="7950"/>
  <c r="V2139" i="7950"/>
  <c r="W2139" i="7950"/>
  <c r="U2115" i="7950"/>
  <c r="U2138" i="7950"/>
  <c r="T2115" i="7950"/>
  <c r="T2137" i="7950"/>
  <c r="U2137" i="7950"/>
  <c r="V2137" i="7950" s="1"/>
  <c r="W2137" i="7950" s="1"/>
  <c r="S2115" i="7950"/>
  <c r="S2136" i="7950"/>
  <c r="R2115" i="7950"/>
  <c r="R2135" i="7950"/>
  <c r="Q2115" i="7950"/>
  <c r="Q2134" i="7950"/>
  <c r="P2115" i="7950"/>
  <c r="P2133" i="7950"/>
  <c r="O2115" i="7950"/>
  <c r="O2132" i="7950"/>
  <c r="N2115" i="7950"/>
  <c r="N2131" i="7950"/>
  <c r="W2061" i="7950"/>
  <c r="W2086" i="7950"/>
  <c r="V2061" i="7950"/>
  <c r="V2085" i="7950"/>
  <c r="W2085" i="7950"/>
  <c r="U2061" i="7950"/>
  <c r="U2084" i="7950"/>
  <c r="T2061" i="7950"/>
  <c r="T2083" i="7950"/>
  <c r="U2083" i="7950"/>
  <c r="V2083" i="7950" s="1"/>
  <c r="W2083" i="7950" s="1"/>
  <c r="S2061" i="7950"/>
  <c r="S2082" i="7950"/>
  <c r="T2082" i="7950"/>
  <c r="U2082" i="7950" s="1"/>
  <c r="V2082" i="7950" s="1"/>
  <c r="W2082" i="7950" s="1"/>
  <c r="R2061" i="7950"/>
  <c r="R2081" i="7950"/>
  <c r="Q2061" i="7950"/>
  <c r="Q2080" i="7950"/>
  <c r="P2061" i="7950"/>
  <c r="P2079" i="7950"/>
  <c r="Q2079" i="7950"/>
  <c r="R2079" i="7950" s="1"/>
  <c r="S2079" i="7950" s="1"/>
  <c r="T2079" i="7950" s="1"/>
  <c r="U2079" i="7950" s="1"/>
  <c r="V2079" i="7950" s="1"/>
  <c r="W2079" i="7950" s="1"/>
  <c r="O2061" i="7950"/>
  <c r="O2078" i="7950"/>
  <c r="P2078" i="7950"/>
  <c r="Q2078" i="7950" s="1"/>
  <c r="R2078" i="7950" s="1"/>
  <c r="S2078" i="7950" s="1"/>
  <c r="T2078" i="7950" s="1"/>
  <c r="U2078" i="7950" s="1"/>
  <c r="V2078" i="7950" s="1"/>
  <c r="W2078" i="7950" s="1"/>
  <c r="N2061" i="7950"/>
  <c r="N2077" i="7950"/>
  <c r="W2007" i="7950"/>
  <c r="W2032" i="7950"/>
  <c r="V2007" i="7950"/>
  <c r="V2031" i="7950"/>
  <c r="W2031" i="7950"/>
  <c r="U2007" i="7950"/>
  <c r="U2030" i="7950"/>
  <c r="T2007" i="7950"/>
  <c r="T2029" i="7950"/>
  <c r="S2007" i="7950"/>
  <c r="S2028" i="7950"/>
  <c r="R2007" i="7950"/>
  <c r="R2027" i="7950"/>
  <c r="Q2007" i="7950"/>
  <c r="Q2026" i="7950"/>
  <c r="P2007" i="7950"/>
  <c r="P2025" i="7950"/>
  <c r="O2007" i="7950"/>
  <c r="O2024" i="7950"/>
  <c r="N2007" i="7950"/>
  <c r="N2023" i="7950"/>
  <c r="W1953" i="7950"/>
  <c r="W1978" i="7950"/>
  <c r="V1953" i="7950"/>
  <c r="V1977" i="7950"/>
  <c r="W1977" i="7950"/>
  <c r="U1953" i="7950"/>
  <c r="U1976" i="7950"/>
  <c r="T1953" i="7950"/>
  <c r="T1975" i="7950"/>
  <c r="S1953" i="7950"/>
  <c r="S1974" i="7950"/>
  <c r="R1953" i="7950"/>
  <c r="R1973" i="7950"/>
  <c r="Q1953" i="7950"/>
  <c r="Q1972" i="7950"/>
  <c r="P1953" i="7950"/>
  <c r="P1971" i="7950"/>
  <c r="O1953" i="7950"/>
  <c r="O1970" i="7950"/>
  <c r="N1953" i="7950"/>
  <c r="N1969" i="7950"/>
  <c r="W1899" i="7950"/>
  <c r="W1924" i="7950"/>
  <c r="V1899" i="7950"/>
  <c r="V1923" i="7950"/>
  <c r="W1923" i="7950"/>
  <c r="U1899" i="7950"/>
  <c r="U1922" i="7950"/>
  <c r="T1899" i="7950"/>
  <c r="T1921" i="7950"/>
  <c r="U1921" i="7950"/>
  <c r="V1921" i="7950" s="1"/>
  <c r="W1921" i="7950" s="1"/>
  <c r="S1899" i="7950"/>
  <c r="S1920" i="7950"/>
  <c r="T1920" i="7950"/>
  <c r="U1920" i="7950" s="1"/>
  <c r="V1920" i="7950" s="1"/>
  <c r="W1920" i="7950" s="1"/>
  <c r="R1899" i="7950"/>
  <c r="R1919" i="7950"/>
  <c r="Q1899" i="7950"/>
  <c r="Q1918" i="7950"/>
  <c r="R1918" i="7950"/>
  <c r="S1918" i="7950" s="1"/>
  <c r="T1918" i="7950" s="1"/>
  <c r="U1918" i="7950" s="1"/>
  <c r="V1918" i="7950" s="1"/>
  <c r="W1918" i="7950" s="1"/>
  <c r="P1899" i="7950"/>
  <c r="P1917" i="7950"/>
  <c r="Q1917" i="7950"/>
  <c r="R1917" i="7950" s="1"/>
  <c r="S1917" i="7950" s="1"/>
  <c r="T1917" i="7950" s="1"/>
  <c r="U1917" i="7950" s="1"/>
  <c r="V1917" i="7950" s="1"/>
  <c r="W1917" i="7950" s="1"/>
  <c r="O1899" i="7950"/>
  <c r="O1916" i="7950"/>
  <c r="P1916" i="7950"/>
  <c r="Q1916" i="7950" s="1"/>
  <c r="R1916" i="7950" s="1"/>
  <c r="S1916" i="7950" s="1"/>
  <c r="T1916" i="7950" s="1"/>
  <c r="U1916" i="7950" s="1"/>
  <c r="V1916" i="7950" s="1"/>
  <c r="W1916" i="7950" s="1"/>
  <c r="N1899" i="7950"/>
  <c r="N1915" i="7950"/>
  <c r="W1845" i="7950"/>
  <c r="W1870" i="7950"/>
  <c r="V1845" i="7950"/>
  <c r="V1869" i="7950"/>
  <c r="W1869" i="7950"/>
  <c r="U1845" i="7950"/>
  <c r="U1868" i="7950"/>
  <c r="T1845" i="7950"/>
  <c r="T1867" i="7950"/>
  <c r="S1845" i="7950"/>
  <c r="S1866" i="7950"/>
  <c r="R1845" i="7950"/>
  <c r="R1865" i="7950"/>
  <c r="Q1845" i="7950"/>
  <c r="Q1864" i="7950"/>
  <c r="R1864" i="7950"/>
  <c r="S1864" i="7950" s="1"/>
  <c r="T1864" i="7950" s="1"/>
  <c r="U1864" i="7950" s="1"/>
  <c r="V1864" i="7950" s="1"/>
  <c r="W1864" i="7950" s="1"/>
  <c r="P1845" i="7950"/>
  <c r="P1863" i="7950"/>
  <c r="O1845" i="7950"/>
  <c r="O1862" i="7950"/>
  <c r="N1845" i="7950"/>
  <c r="N1861" i="7950"/>
  <c r="O1861" i="7950"/>
  <c r="P1861" i="7950" s="1"/>
  <c r="Q1861" i="7950" s="1"/>
  <c r="R1861" i="7950" s="1"/>
  <c r="S1861" i="7950" s="1"/>
  <c r="T1861" i="7950" s="1"/>
  <c r="U1861" i="7950" s="1"/>
  <c r="V1861" i="7950" s="1"/>
  <c r="W1861" i="7950" s="1"/>
  <c r="W1791" i="7950"/>
  <c r="W1816" i="7950"/>
  <c r="V1791" i="7950"/>
  <c r="V1815" i="7950"/>
  <c r="W1815" i="7950"/>
  <c r="U1791" i="7950"/>
  <c r="U1814" i="7950"/>
  <c r="T1791" i="7950"/>
  <c r="T1813" i="7950"/>
  <c r="U1813" i="7950"/>
  <c r="V1813" i="7950" s="1"/>
  <c r="W1813" i="7950" s="1"/>
  <c r="S1791" i="7950"/>
  <c r="S1812" i="7950"/>
  <c r="T1812" i="7950"/>
  <c r="U1812" i="7950" s="1"/>
  <c r="V1812" i="7950" s="1"/>
  <c r="W1812" i="7950" s="1"/>
  <c r="R1791" i="7950"/>
  <c r="R1811" i="7950"/>
  <c r="Q1791" i="7950"/>
  <c r="Q1810" i="7950"/>
  <c r="P1791" i="7950"/>
  <c r="P1809" i="7950"/>
  <c r="Q1809" i="7950"/>
  <c r="R1809" i="7950" s="1"/>
  <c r="S1809" i="7950" s="1"/>
  <c r="T1809" i="7950" s="1"/>
  <c r="U1809" i="7950" s="1"/>
  <c r="V1809" i="7950" s="1"/>
  <c r="W1809" i="7950" s="1"/>
  <c r="O1791" i="7950"/>
  <c r="O1808" i="7950"/>
  <c r="N1791" i="7950"/>
  <c r="N1807" i="7950"/>
  <c r="W1737" i="7950"/>
  <c r="W1762" i="7950"/>
  <c r="V1737" i="7950"/>
  <c r="V1761" i="7950"/>
  <c r="W1761" i="7950"/>
  <c r="U1737" i="7950"/>
  <c r="U1760" i="7950"/>
  <c r="V1760" i="7950"/>
  <c r="W1760" i="7950" s="1"/>
  <c r="T1737" i="7950"/>
  <c r="T1759" i="7950"/>
  <c r="U1759" i="7950"/>
  <c r="V1759" i="7950" s="1"/>
  <c r="W1759" i="7950" s="1"/>
  <c r="S1737" i="7950"/>
  <c r="S1758" i="7950"/>
  <c r="R1737" i="7950"/>
  <c r="R1757" i="7950"/>
  <c r="S1757" i="7950"/>
  <c r="T1757" i="7950" s="1"/>
  <c r="U1757" i="7950" s="1"/>
  <c r="V1757" i="7950" s="1"/>
  <c r="W1757" i="7950" s="1"/>
  <c r="Q1737" i="7950"/>
  <c r="Q1756" i="7950"/>
  <c r="R1756" i="7950"/>
  <c r="S1756" i="7950" s="1"/>
  <c r="T1756" i="7950" s="1"/>
  <c r="U1756" i="7950" s="1"/>
  <c r="V1756" i="7950" s="1"/>
  <c r="W1756" i="7950" s="1"/>
  <c r="P1737" i="7950"/>
  <c r="P1755" i="7950"/>
  <c r="Q1755" i="7950"/>
  <c r="R1755" i="7950" s="1"/>
  <c r="S1755" i="7950" s="1"/>
  <c r="T1755" i="7950" s="1"/>
  <c r="U1755" i="7950" s="1"/>
  <c r="V1755" i="7950" s="1"/>
  <c r="W1755" i="7950" s="1"/>
  <c r="O1737" i="7950"/>
  <c r="O1754" i="7950"/>
  <c r="N1737" i="7950"/>
  <c r="N1753" i="7950"/>
  <c r="O1753" i="7950"/>
  <c r="P1753" i="7950" s="1"/>
  <c r="Q1753" i="7950" s="1"/>
  <c r="R1753" i="7950" s="1"/>
  <c r="S1753" i="7950" s="1"/>
  <c r="T1753" i="7950" s="1"/>
  <c r="U1753" i="7950" s="1"/>
  <c r="V1753" i="7950" s="1"/>
  <c r="W1753" i="7950" s="1"/>
  <c r="W1683" i="7950"/>
  <c r="W1708" i="7950"/>
  <c r="V1683" i="7950"/>
  <c r="V1707" i="7950"/>
  <c r="W1707" i="7950"/>
  <c r="U1683" i="7950"/>
  <c r="U1706" i="7950"/>
  <c r="V1706" i="7950"/>
  <c r="W1706" i="7950" s="1"/>
  <c r="T1683" i="7950"/>
  <c r="T1705" i="7950"/>
  <c r="U1705" i="7950"/>
  <c r="V1705" i="7950" s="1"/>
  <c r="W1705" i="7950" s="1"/>
  <c r="S1683" i="7950"/>
  <c r="S1704" i="7950"/>
  <c r="T1704" i="7950"/>
  <c r="U1704" i="7950" s="1"/>
  <c r="V1704" i="7950" s="1"/>
  <c r="W1704" i="7950" s="1"/>
  <c r="R1683" i="7950"/>
  <c r="R1703" i="7950"/>
  <c r="Q1683" i="7950"/>
  <c r="Q1702" i="7950"/>
  <c r="P1683" i="7950"/>
  <c r="P1701" i="7950"/>
  <c r="Q1701" i="7950"/>
  <c r="R1701" i="7950" s="1"/>
  <c r="S1701" i="7950" s="1"/>
  <c r="T1701" i="7950" s="1"/>
  <c r="U1701" i="7950" s="1"/>
  <c r="V1701" i="7950" s="1"/>
  <c r="W1701" i="7950" s="1"/>
  <c r="O1683" i="7950"/>
  <c r="O1700" i="7950"/>
  <c r="P1700" i="7950"/>
  <c r="Q1700" i="7950" s="1"/>
  <c r="R1700" i="7950" s="1"/>
  <c r="S1700" i="7950" s="1"/>
  <c r="T1700" i="7950" s="1"/>
  <c r="U1700" i="7950" s="1"/>
  <c r="V1700" i="7950" s="1"/>
  <c r="W1700" i="7950" s="1"/>
  <c r="N1683" i="7950"/>
  <c r="N1699" i="7950"/>
  <c r="O1699" i="7950"/>
  <c r="P1699" i="7950" s="1"/>
  <c r="Q1699" i="7950" s="1"/>
  <c r="R1699" i="7950" s="1"/>
  <c r="S1699" i="7950" s="1"/>
  <c r="T1699" i="7950" s="1"/>
  <c r="U1699" i="7950" s="1"/>
  <c r="V1699" i="7950" s="1"/>
  <c r="W1699" i="7950" s="1"/>
  <c r="W1629" i="7950"/>
  <c r="W1654" i="7950"/>
  <c r="V1629" i="7950"/>
  <c r="V1653" i="7950"/>
  <c r="W1653" i="7950"/>
  <c r="U1629" i="7950"/>
  <c r="U1652" i="7950"/>
  <c r="T1629" i="7950"/>
  <c r="T1651" i="7950"/>
  <c r="S1629" i="7950"/>
  <c r="S1650" i="7950"/>
  <c r="R1629" i="7950"/>
  <c r="R1649" i="7950"/>
  <c r="Q1629" i="7950"/>
  <c r="Q1648" i="7950"/>
  <c r="P1629" i="7950"/>
  <c r="P1647" i="7950"/>
  <c r="O1629" i="7950"/>
  <c r="O1646" i="7950"/>
  <c r="N1629" i="7950"/>
  <c r="N1645" i="7950"/>
  <c r="W1575" i="7950"/>
  <c r="W1600" i="7950"/>
  <c r="V1575" i="7950"/>
  <c r="V1599" i="7950"/>
  <c r="W1599" i="7950"/>
  <c r="U1575" i="7950"/>
  <c r="U1598" i="7950"/>
  <c r="V1598" i="7950"/>
  <c r="W1598" i="7950" s="1"/>
  <c r="T1575" i="7950"/>
  <c r="T1597" i="7950"/>
  <c r="U1597" i="7950"/>
  <c r="V1597" i="7950" s="1"/>
  <c r="W1597" i="7950" s="1"/>
  <c r="S1575" i="7950"/>
  <c r="S1596" i="7950"/>
  <c r="R1575" i="7950"/>
  <c r="R1595" i="7950"/>
  <c r="Q1575" i="7950"/>
  <c r="Q1594" i="7950"/>
  <c r="P1575" i="7950"/>
  <c r="P1593" i="7950"/>
  <c r="Q1593" i="7950"/>
  <c r="R1593" i="7950" s="1"/>
  <c r="S1593" i="7950" s="1"/>
  <c r="T1593" i="7950" s="1"/>
  <c r="U1593" i="7950" s="1"/>
  <c r="V1593" i="7950" s="1"/>
  <c r="W1593" i="7950" s="1"/>
  <c r="O1575" i="7950"/>
  <c r="O1592" i="7950"/>
  <c r="P1592" i="7950"/>
  <c r="Q1592" i="7950" s="1"/>
  <c r="R1592" i="7950" s="1"/>
  <c r="S1592" i="7950" s="1"/>
  <c r="T1592" i="7950" s="1"/>
  <c r="U1592" i="7950" s="1"/>
  <c r="V1592" i="7950" s="1"/>
  <c r="W1592" i="7950" s="1"/>
  <c r="N1575" i="7950"/>
  <c r="N1591" i="7950"/>
  <c r="W1521" i="7950"/>
  <c r="W1546" i="7950"/>
  <c r="V1521" i="7950"/>
  <c r="V1545" i="7950"/>
  <c r="W1545" i="7950"/>
  <c r="U1521" i="7950"/>
  <c r="U1544" i="7950"/>
  <c r="V1544" i="7950"/>
  <c r="W1544" i="7950" s="1"/>
  <c r="T1521" i="7950"/>
  <c r="T1543" i="7950"/>
  <c r="S1521" i="7950"/>
  <c r="S1542" i="7950"/>
  <c r="R1521" i="7950"/>
  <c r="R1541" i="7950"/>
  <c r="S1541" i="7950"/>
  <c r="T1541" i="7950" s="1"/>
  <c r="U1541" i="7950" s="1"/>
  <c r="V1541" i="7950" s="1"/>
  <c r="W1541" i="7950" s="1"/>
  <c r="Q1521" i="7950"/>
  <c r="Q1540" i="7950"/>
  <c r="P1521" i="7950"/>
  <c r="P1539" i="7950"/>
  <c r="O1521" i="7950"/>
  <c r="O1538" i="7950"/>
  <c r="N1521" i="7950"/>
  <c r="N1537" i="7950"/>
  <c r="O1537" i="7950"/>
  <c r="P1537" i="7950" s="1"/>
  <c r="Q1537" i="7950" s="1"/>
  <c r="R1537" i="7950" s="1"/>
  <c r="S1537" i="7950" s="1"/>
  <c r="T1537" i="7950" s="1"/>
  <c r="U1537" i="7950" s="1"/>
  <c r="V1537" i="7950" s="1"/>
  <c r="W1537" i="7950" s="1"/>
  <c r="W1467" i="7950"/>
  <c r="W1492" i="7950"/>
  <c r="V1467" i="7950"/>
  <c r="V1491" i="7950"/>
  <c r="W1491" i="7950"/>
  <c r="U1467" i="7950"/>
  <c r="U1490" i="7950"/>
  <c r="T1467" i="7950"/>
  <c r="T1489" i="7950"/>
  <c r="S1467" i="7950"/>
  <c r="S1488" i="7950"/>
  <c r="R1467" i="7950"/>
  <c r="R1487" i="7950"/>
  <c r="Q1467" i="7950"/>
  <c r="Q1486" i="7950"/>
  <c r="P1467" i="7950"/>
  <c r="P1485" i="7950"/>
  <c r="O1467" i="7950"/>
  <c r="O1484" i="7950"/>
  <c r="N1467" i="7950"/>
  <c r="N1483" i="7950"/>
  <c r="W1413" i="7950"/>
  <c r="W1438" i="7950"/>
  <c r="V1413" i="7950"/>
  <c r="V1437" i="7950"/>
  <c r="W1437" i="7950"/>
  <c r="U1413" i="7950"/>
  <c r="U1436" i="7950"/>
  <c r="T1413" i="7950"/>
  <c r="T1435" i="7950"/>
  <c r="S1413" i="7950"/>
  <c r="S1434" i="7950"/>
  <c r="R1413" i="7950"/>
  <c r="R1433" i="7950"/>
  <c r="Q1413" i="7950"/>
  <c r="Q1432" i="7950"/>
  <c r="P1413" i="7950"/>
  <c r="P1431" i="7950"/>
  <c r="O1413" i="7950"/>
  <c r="O1430" i="7950"/>
  <c r="N1413" i="7950"/>
  <c r="N1429" i="7950"/>
  <c r="W1359" i="7950"/>
  <c r="W1384" i="7950"/>
  <c r="V1359" i="7950"/>
  <c r="V1383" i="7950"/>
  <c r="W1383" i="7950"/>
  <c r="U1359" i="7950"/>
  <c r="U1382" i="7950"/>
  <c r="T1359" i="7950"/>
  <c r="T1381" i="7950"/>
  <c r="S1359" i="7950"/>
  <c r="S1380" i="7950"/>
  <c r="R1359" i="7950"/>
  <c r="R1379" i="7950"/>
  <c r="S1379" i="7950"/>
  <c r="T1379" i="7950" s="1"/>
  <c r="U1379" i="7950" s="1"/>
  <c r="V1379" i="7950" s="1"/>
  <c r="W1379" i="7950" s="1"/>
  <c r="Q1359" i="7950"/>
  <c r="Q1378" i="7950"/>
  <c r="R1378" i="7950"/>
  <c r="S1378" i="7950" s="1"/>
  <c r="T1378" i="7950" s="1"/>
  <c r="U1378" i="7950" s="1"/>
  <c r="V1378" i="7950" s="1"/>
  <c r="W1378" i="7950" s="1"/>
  <c r="P1359" i="7950"/>
  <c r="P1377" i="7950"/>
  <c r="O1359" i="7950"/>
  <c r="O1376" i="7950"/>
  <c r="N1359" i="7950"/>
  <c r="N1375" i="7950"/>
  <c r="O1375" i="7950"/>
  <c r="P1375" i="7950" s="1"/>
  <c r="Q1375" i="7950" s="1"/>
  <c r="R1375" i="7950" s="1"/>
  <c r="S1375" i="7950" s="1"/>
  <c r="T1375" i="7950" s="1"/>
  <c r="U1375" i="7950" s="1"/>
  <c r="V1375" i="7950" s="1"/>
  <c r="W1375" i="7950" s="1"/>
  <c r="W1251" i="7950"/>
  <c r="W1276" i="7950"/>
  <c r="V1251" i="7950"/>
  <c r="V1275" i="7950"/>
  <c r="W1275" i="7950"/>
  <c r="U1251" i="7950"/>
  <c r="U1274" i="7950"/>
  <c r="T1251" i="7950"/>
  <c r="T1273" i="7950"/>
  <c r="S1251" i="7950"/>
  <c r="S1272" i="7950"/>
  <c r="R1251" i="7950"/>
  <c r="R1271" i="7950"/>
  <c r="Q1251" i="7950"/>
  <c r="Q1270" i="7950"/>
  <c r="P1251" i="7950"/>
  <c r="P1269" i="7950"/>
  <c r="O1251" i="7950"/>
  <c r="O1268" i="7950"/>
  <c r="N1251" i="7950"/>
  <c r="N1267" i="7950"/>
  <c r="W1197" i="7950"/>
  <c r="W1222" i="7950"/>
  <c r="V1197" i="7950"/>
  <c r="V1221" i="7950"/>
  <c r="W1221" i="7950"/>
  <c r="U1197" i="7950"/>
  <c r="U1220" i="7950"/>
  <c r="T1197" i="7950"/>
  <c r="T1219" i="7950"/>
  <c r="S1197" i="7950"/>
  <c r="S1218" i="7950"/>
  <c r="R1197" i="7950"/>
  <c r="R1217" i="7950"/>
  <c r="Q1197" i="7950"/>
  <c r="Q1216" i="7950"/>
  <c r="P1197" i="7950"/>
  <c r="P1215" i="7950"/>
  <c r="O1197" i="7950"/>
  <c r="O1214" i="7950"/>
  <c r="N1197" i="7950"/>
  <c r="N1213" i="7950"/>
  <c r="W1143" i="7950"/>
  <c r="W1168" i="7950"/>
  <c r="V1143" i="7950"/>
  <c r="V1167" i="7950"/>
  <c r="W1167" i="7950"/>
  <c r="U1143" i="7950"/>
  <c r="U1166" i="7950"/>
  <c r="V1166" i="7950"/>
  <c r="W1166" i="7950" s="1"/>
  <c r="T1143" i="7950"/>
  <c r="T1165" i="7950"/>
  <c r="S1143" i="7950"/>
  <c r="S1164" i="7950"/>
  <c r="R1143" i="7950"/>
  <c r="R1163" i="7950"/>
  <c r="S1163" i="7950"/>
  <c r="T1163" i="7950" s="1"/>
  <c r="U1163" i="7950" s="1"/>
  <c r="V1163" i="7950" s="1"/>
  <c r="W1163" i="7950" s="1"/>
  <c r="Q1143" i="7950"/>
  <c r="Q1162" i="7950"/>
  <c r="R1162" i="7950"/>
  <c r="S1162" i="7950" s="1"/>
  <c r="T1162" i="7950" s="1"/>
  <c r="U1162" i="7950" s="1"/>
  <c r="V1162" i="7950" s="1"/>
  <c r="W1162" i="7950" s="1"/>
  <c r="P1143" i="7950"/>
  <c r="P1161" i="7950"/>
  <c r="O1143" i="7950"/>
  <c r="O1160" i="7950"/>
  <c r="N1143" i="7950"/>
  <c r="N1159" i="7950"/>
  <c r="O1159" i="7950"/>
  <c r="P1159" i="7950" s="1"/>
  <c r="Q1159" i="7950" s="1"/>
  <c r="R1159" i="7950" s="1"/>
  <c r="S1159" i="7950" s="1"/>
  <c r="T1159" i="7950" s="1"/>
  <c r="U1159" i="7950" s="1"/>
  <c r="V1159" i="7950" s="1"/>
  <c r="W1159" i="7950" s="1"/>
  <c r="W1089" i="7950"/>
  <c r="W1114" i="7950"/>
  <c r="V1089" i="7950"/>
  <c r="V1113" i="7950"/>
  <c r="W1113" i="7950"/>
  <c r="U1089" i="7950"/>
  <c r="U1112" i="7950"/>
  <c r="T1089" i="7950"/>
  <c r="T1111" i="7950"/>
  <c r="U1111" i="7950"/>
  <c r="V1111" i="7950" s="1"/>
  <c r="W1111" i="7950" s="1"/>
  <c r="S1089" i="7950"/>
  <c r="S1110" i="7950"/>
  <c r="T1110" i="7950"/>
  <c r="U1110" i="7950" s="1"/>
  <c r="V1110" i="7950" s="1"/>
  <c r="W1110" i="7950" s="1"/>
  <c r="R1089" i="7950"/>
  <c r="R1109" i="7950"/>
  <c r="Q1089" i="7950"/>
  <c r="Q1108" i="7950"/>
  <c r="P1089" i="7950"/>
  <c r="P1107" i="7950"/>
  <c r="O1089" i="7950"/>
  <c r="O1106" i="7950"/>
  <c r="N1089" i="7950"/>
  <c r="N1105" i="7950"/>
  <c r="W1035" i="7950"/>
  <c r="W1060" i="7950"/>
  <c r="V1035" i="7950"/>
  <c r="V1059" i="7950"/>
  <c r="W1059" i="7950"/>
  <c r="U1035" i="7950"/>
  <c r="U1058" i="7950"/>
  <c r="V1058" i="7950"/>
  <c r="W1058" i="7950" s="1"/>
  <c r="T1035" i="7950"/>
  <c r="T1057" i="7950"/>
  <c r="U1057" i="7950"/>
  <c r="V1057" i="7950" s="1"/>
  <c r="W1057" i="7950" s="1"/>
  <c r="S1035" i="7950"/>
  <c r="S1056" i="7950"/>
  <c r="R1035" i="7950"/>
  <c r="R1055" i="7950"/>
  <c r="S1055" i="7950"/>
  <c r="T1055" i="7950" s="1"/>
  <c r="U1055" i="7950" s="1"/>
  <c r="V1055" i="7950" s="1"/>
  <c r="W1055" i="7950" s="1"/>
  <c r="Q1035" i="7950"/>
  <c r="Q1054" i="7950"/>
  <c r="R1054" i="7950"/>
  <c r="S1054" i="7950" s="1"/>
  <c r="T1054" i="7950" s="1"/>
  <c r="U1054" i="7950" s="1"/>
  <c r="V1054" i="7950" s="1"/>
  <c r="W1054" i="7950" s="1"/>
  <c r="P1035" i="7950"/>
  <c r="P1053" i="7950"/>
  <c r="O1035" i="7950"/>
  <c r="O1052" i="7950"/>
  <c r="N1035" i="7950"/>
  <c r="N1051" i="7950"/>
  <c r="O1051" i="7950"/>
  <c r="P1051" i="7950" s="1"/>
  <c r="Q1051" i="7950" s="1"/>
  <c r="R1051" i="7950" s="1"/>
  <c r="S1051" i="7950" s="1"/>
  <c r="T1051" i="7950" s="1"/>
  <c r="U1051" i="7950" s="1"/>
  <c r="V1051" i="7950" s="1"/>
  <c r="W1051" i="7950" s="1"/>
  <c r="W981" i="7950"/>
  <c r="W1006" i="7950"/>
  <c r="V981" i="7950"/>
  <c r="V1005" i="7950"/>
  <c r="W1005" i="7950"/>
  <c r="U981" i="7950"/>
  <c r="U1004" i="7950"/>
  <c r="V1004" i="7950"/>
  <c r="W1004" i="7950" s="1"/>
  <c r="T981" i="7950"/>
  <c r="T1003" i="7950"/>
  <c r="U1003" i="7950"/>
  <c r="V1003" i="7950" s="1"/>
  <c r="W1003" i="7950" s="1"/>
  <c r="S981" i="7950"/>
  <c r="S1002" i="7950"/>
  <c r="T1002" i="7950"/>
  <c r="U1002" i="7950" s="1"/>
  <c r="V1002" i="7950" s="1"/>
  <c r="W1002" i="7950" s="1"/>
  <c r="R981" i="7950"/>
  <c r="R1001" i="7950"/>
  <c r="Q981" i="7950"/>
  <c r="Q1000" i="7950"/>
  <c r="R1000" i="7950"/>
  <c r="S1000" i="7950" s="1"/>
  <c r="T1000" i="7950" s="1"/>
  <c r="U1000" i="7950" s="1"/>
  <c r="V1000" i="7950" s="1"/>
  <c r="W1000" i="7950" s="1"/>
  <c r="P981" i="7950"/>
  <c r="P999" i="7950"/>
  <c r="O981" i="7950"/>
  <c r="O998" i="7950"/>
  <c r="P998" i="7950"/>
  <c r="Q998" i="7950" s="1"/>
  <c r="R998" i="7950" s="1"/>
  <c r="S998" i="7950" s="1"/>
  <c r="T998" i="7950" s="1"/>
  <c r="U998" i="7950" s="1"/>
  <c r="V998" i="7950" s="1"/>
  <c r="W998" i="7950" s="1"/>
  <c r="N981" i="7950"/>
  <c r="N997" i="7950"/>
  <c r="W927" i="7950"/>
  <c r="W952" i="7950"/>
  <c r="V927" i="7950"/>
  <c r="V951" i="7950"/>
  <c r="W951" i="7950"/>
  <c r="U927" i="7950"/>
  <c r="U950" i="7950"/>
  <c r="T927" i="7950"/>
  <c r="T949" i="7950"/>
  <c r="S927" i="7950"/>
  <c r="S948" i="7950"/>
  <c r="R927" i="7950"/>
  <c r="R947" i="7950"/>
  <c r="Q927" i="7950"/>
  <c r="Q946" i="7950"/>
  <c r="P927" i="7950"/>
  <c r="P945" i="7950"/>
  <c r="O927" i="7950"/>
  <c r="O944" i="7950"/>
  <c r="N927" i="7950"/>
  <c r="N943" i="7950"/>
  <c r="W873" i="7950"/>
  <c r="W898" i="7950"/>
  <c r="V873" i="7950"/>
  <c r="V897" i="7950"/>
  <c r="W897" i="7950"/>
  <c r="U873" i="7950"/>
  <c r="U896" i="7950"/>
  <c r="V896" i="7950"/>
  <c r="W896" i="7950" s="1"/>
  <c r="T873" i="7950"/>
  <c r="T895" i="7950"/>
  <c r="U895" i="7950"/>
  <c r="V895" i="7950" s="1"/>
  <c r="W895" i="7950" s="1"/>
  <c r="S873" i="7950"/>
  <c r="S894" i="7950"/>
  <c r="R873" i="7950"/>
  <c r="R893" i="7950"/>
  <c r="S893" i="7950"/>
  <c r="T893" i="7950" s="1"/>
  <c r="U893" i="7950" s="1"/>
  <c r="V893" i="7950" s="1"/>
  <c r="W893" i="7950" s="1"/>
  <c r="Q873" i="7950"/>
  <c r="Q892" i="7950"/>
  <c r="R892" i="7950"/>
  <c r="S892" i="7950" s="1"/>
  <c r="T892" i="7950" s="1"/>
  <c r="U892" i="7950" s="1"/>
  <c r="V892" i="7950" s="1"/>
  <c r="W892" i="7950" s="1"/>
  <c r="P873" i="7950"/>
  <c r="P891" i="7950"/>
  <c r="Q891" i="7950"/>
  <c r="R891" i="7950" s="1"/>
  <c r="S891" i="7950" s="1"/>
  <c r="T891" i="7950" s="1"/>
  <c r="U891" i="7950" s="1"/>
  <c r="V891" i="7950" s="1"/>
  <c r="W891" i="7950" s="1"/>
  <c r="O873" i="7950"/>
  <c r="O890" i="7950"/>
  <c r="N873" i="7950"/>
  <c r="N889" i="7950"/>
  <c r="O889" i="7950"/>
  <c r="P889" i="7950" s="1"/>
  <c r="Q889" i="7950" s="1"/>
  <c r="R889" i="7950" s="1"/>
  <c r="S889" i="7950" s="1"/>
  <c r="T889" i="7950" s="1"/>
  <c r="U889" i="7950" s="1"/>
  <c r="V889" i="7950" s="1"/>
  <c r="W889" i="7950" s="1"/>
  <c r="W819" i="7950"/>
  <c r="W844" i="7950"/>
  <c r="V819" i="7950"/>
  <c r="V843" i="7950"/>
  <c r="W843" i="7950"/>
  <c r="U819" i="7950"/>
  <c r="U842" i="7950"/>
  <c r="V842" i="7950"/>
  <c r="W842" i="7950" s="1"/>
  <c r="T819" i="7950"/>
  <c r="T841" i="7950"/>
  <c r="S819" i="7950"/>
  <c r="S840" i="7950"/>
  <c r="R819" i="7950"/>
  <c r="R839" i="7950"/>
  <c r="Q819" i="7950"/>
  <c r="Q838" i="7950"/>
  <c r="P819" i="7950"/>
  <c r="P837" i="7950"/>
  <c r="O819" i="7950"/>
  <c r="O836" i="7950"/>
  <c r="N819" i="7950"/>
  <c r="N835" i="7950"/>
  <c r="W765" i="7950"/>
  <c r="W790" i="7950"/>
  <c r="V765" i="7950"/>
  <c r="V789" i="7950"/>
  <c r="W789" i="7950"/>
  <c r="U765" i="7950"/>
  <c r="U788" i="7950"/>
  <c r="V788" i="7950"/>
  <c r="W788" i="7950" s="1"/>
  <c r="T765" i="7950"/>
  <c r="T787" i="7950"/>
  <c r="S765" i="7950"/>
  <c r="S786" i="7950"/>
  <c r="R765" i="7950"/>
  <c r="R785" i="7950"/>
  <c r="Q765" i="7950"/>
  <c r="Q784" i="7950"/>
  <c r="P765" i="7950"/>
  <c r="P783" i="7950"/>
  <c r="O765" i="7950"/>
  <c r="O782" i="7950"/>
  <c r="N765" i="7950"/>
  <c r="N781" i="7950"/>
  <c r="W711" i="7950"/>
  <c r="W736" i="7950"/>
  <c r="V711" i="7950"/>
  <c r="V735" i="7950"/>
  <c r="W735" i="7950"/>
  <c r="U711" i="7950"/>
  <c r="U734" i="7950"/>
  <c r="V734" i="7950"/>
  <c r="W734" i="7950" s="1"/>
  <c r="T711" i="7950"/>
  <c r="T733" i="7950"/>
  <c r="S711" i="7950"/>
  <c r="S732" i="7950"/>
  <c r="R711" i="7950"/>
  <c r="R731" i="7950"/>
  <c r="S731" i="7950"/>
  <c r="T731" i="7950" s="1"/>
  <c r="U731" i="7950" s="1"/>
  <c r="V731" i="7950" s="1"/>
  <c r="W731" i="7950" s="1"/>
  <c r="Q711" i="7950"/>
  <c r="Q730" i="7950"/>
  <c r="P711" i="7950"/>
  <c r="P729" i="7950"/>
  <c r="O711" i="7950"/>
  <c r="O728" i="7950"/>
  <c r="N711" i="7950"/>
  <c r="N727" i="7950"/>
  <c r="O727" i="7950"/>
  <c r="P727" i="7950" s="1"/>
  <c r="Q727" i="7950" s="1"/>
  <c r="R727" i="7950" s="1"/>
  <c r="S727" i="7950" s="1"/>
  <c r="T727" i="7950" s="1"/>
  <c r="U727" i="7950" s="1"/>
  <c r="V727" i="7950" s="1"/>
  <c r="W727" i="7950" s="1"/>
  <c r="W657" i="7950"/>
  <c r="W682" i="7950"/>
  <c r="V657" i="7950"/>
  <c r="V681" i="7950"/>
  <c r="W681" i="7950"/>
  <c r="U657" i="7950"/>
  <c r="U680" i="7950"/>
  <c r="T657" i="7950"/>
  <c r="T679" i="7950"/>
  <c r="S657" i="7950"/>
  <c r="S678" i="7950"/>
  <c r="R657" i="7950"/>
  <c r="R677" i="7950"/>
  <c r="S677" i="7950"/>
  <c r="T677" i="7950" s="1"/>
  <c r="U677" i="7950" s="1"/>
  <c r="V677" i="7950" s="1"/>
  <c r="W677" i="7950" s="1"/>
  <c r="Q657" i="7950"/>
  <c r="Q676" i="7950"/>
  <c r="R676" i="7950"/>
  <c r="S676" i="7950" s="1"/>
  <c r="T676" i="7950" s="1"/>
  <c r="U676" i="7950" s="1"/>
  <c r="V676" i="7950" s="1"/>
  <c r="W676" i="7950" s="1"/>
  <c r="P657" i="7950"/>
  <c r="P675" i="7950"/>
  <c r="O657" i="7950"/>
  <c r="O674" i="7950"/>
  <c r="N657" i="7950"/>
  <c r="N673" i="7950"/>
  <c r="O673" i="7950"/>
  <c r="P673" i="7950" s="1"/>
  <c r="Q673" i="7950" s="1"/>
  <c r="R673" i="7950" s="1"/>
  <c r="S673" i="7950" s="1"/>
  <c r="T673" i="7950" s="1"/>
  <c r="U673" i="7950" s="1"/>
  <c r="V673" i="7950" s="1"/>
  <c r="W673" i="7950" s="1"/>
  <c r="W603" i="7950"/>
  <c r="W628" i="7950"/>
  <c r="V603" i="7950"/>
  <c r="V627" i="7950"/>
  <c r="W627" i="7950"/>
  <c r="U603" i="7950"/>
  <c r="U626" i="7950"/>
  <c r="T603" i="7950"/>
  <c r="T625" i="7950"/>
  <c r="U625" i="7950"/>
  <c r="V625" i="7950" s="1"/>
  <c r="W625" i="7950" s="1"/>
  <c r="S603" i="7950"/>
  <c r="S624" i="7950"/>
  <c r="T624" i="7950"/>
  <c r="U624" i="7950" s="1"/>
  <c r="V624" i="7950" s="1"/>
  <c r="W624" i="7950" s="1"/>
  <c r="R603" i="7950"/>
  <c r="R623" i="7950"/>
  <c r="Q603" i="7950"/>
  <c r="Q622" i="7950"/>
  <c r="P603" i="7950"/>
  <c r="P621" i="7950"/>
  <c r="O603" i="7950"/>
  <c r="O620" i="7950"/>
  <c r="N603" i="7950"/>
  <c r="N619" i="7950"/>
  <c r="W549" i="7950"/>
  <c r="W574" i="7950"/>
  <c r="V549" i="7950"/>
  <c r="V573" i="7950"/>
  <c r="W573" i="7950"/>
  <c r="U549" i="7950"/>
  <c r="U572" i="7950"/>
  <c r="V572" i="7950"/>
  <c r="W572" i="7950" s="1"/>
  <c r="T549" i="7950"/>
  <c r="T571" i="7950"/>
  <c r="S549" i="7950"/>
  <c r="S570" i="7950"/>
  <c r="R549" i="7950"/>
  <c r="R569" i="7950"/>
  <c r="S569" i="7950"/>
  <c r="T569" i="7950" s="1"/>
  <c r="U569" i="7950" s="1"/>
  <c r="V569" i="7950" s="1"/>
  <c r="W569" i="7950" s="1"/>
  <c r="Q549" i="7950"/>
  <c r="Q568" i="7950"/>
  <c r="R568" i="7950"/>
  <c r="S568" i="7950" s="1"/>
  <c r="T568" i="7950" s="1"/>
  <c r="U568" i="7950" s="1"/>
  <c r="V568" i="7950" s="1"/>
  <c r="W568" i="7950" s="1"/>
  <c r="P549" i="7950"/>
  <c r="P567" i="7950"/>
  <c r="O549" i="7950"/>
  <c r="O566" i="7950"/>
  <c r="N549" i="7950"/>
  <c r="N565" i="7950"/>
  <c r="O565" i="7950"/>
  <c r="P565" i="7950" s="1"/>
  <c r="Q565" i="7950" s="1"/>
  <c r="R565" i="7950" s="1"/>
  <c r="S565" i="7950" s="1"/>
  <c r="T565" i="7950" s="1"/>
  <c r="U565" i="7950" s="1"/>
  <c r="V565" i="7950" s="1"/>
  <c r="W565" i="7950" s="1"/>
  <c r="W495" i="7950"/>
  <c r="W520" i="7950"/>
  <c r="V495" i="7950"/>
  <c r="V519" i="7950"/>
  <c r="W519" i="7950"/>
  <c r="U495" i="7950"/>
  <c r="U518" i="7950"/>
  <c r="V518" i="7950"/>
  <c r="W518" i="7950" s="1"/>
  <c r="T495" i="7950"/>
  <c r="T517" i="7950"/>
  <c r="S495" i="7950"/>
  <c r="S516" i="7950"/>
  <c r="T516" i="7950"/>
  <c r="U516" i="7950" s="1"/>
  <c r="V516" i="7950" s="1"/>
  <c r="W516" i="7950" s="1"/>
  <c r="R495" i="7950"/>
  <c r="R515" i="7950"/>
  <c r="S515" i="7950"/>
  <c r="T515" i="7950" s="1"/>
  <c r="U515" i="7950" s="1"/>
  <c r="V515" i="7950" s="1"/>
  <c r="W515" i="7950" s="1"/>
  <c r="Q495" i="7950"/>
  <c r="Q514" i="7950"/>
  <c r="R514" i="7950"/>
  <c r="S514" i="7950" s="1"/>
  <c r="T514" i="7950" s="1"/>
  <c r="U514" i="7950" s="1"/>
  <c r="V514" i="7950" s="1"/>
  <c r="W514" i="7950" s="1"/>
  <c r="P495" i="7950"/>
  <c r="P513" i="7950"/>
  <c r="O495" i="7950"/>
  <c r="O512" i="7950"/>
  <c r="N495" i="7950"/>
  <c r="N511" i="7950"/>
  <c r="W441" i="7950"/>
  <c r="W466" i="7950"/>
  <c r="V441" i="7950"/>
  <c r="V465" i="7950"/>
  <c r="W465" i="7950"/>
  <c r="U441" i="7950"/>
  <c r="U464" i="7950"/>
  <c r="T441" i="7950"/>
  <c r="T463" i="7950"/>
  <c r="U463" i="7950"/>
  <c r="V463" i="7950" s="1"/>
  <c r="W463" i="7950" s="1"/>
  <c r="S441" i="7950"/>
  <c r="S462" i="7950"/>
  <c r="T462" i="7950"/>
  <c r="U462" i="7950" s="1"/>
  <c r="V462" i="7950" s="1"/>
  <c r="W462" i="7950" s="1"/>
  <c r="R441" i="7950"/>
  <c r="R461" i="7950"/>
  <c r="Q441" i="7950"/>
  <c r="Q460" i="7950"/>
  <c r="R460" i="7950"/>
  <c r="S460" i="7950" s="1"/>
  <c r="T460" i="7950" s="1"/>
  <c r="U460" i="7950" s="1"/>
  <c r="V460" i="7950" s="1"/>
  <c r="W460" i="7950" s="1"/>
  <c r="P441" i="7950"/>
  <c r="P459" i="7950"/>
  <c r="Q459" i="7950"/>
  <c r="R459" i="7950" s="1"/>
  <c r="S459" i="7950" s="1"/>
  <c r="T459" i="7950" s="1"/>
  <c r="U459" i="7950" s="1"/>
  <c r="V459" i="7950" s="1"/>
  <c r="W459" i="7950" s="1"/>
  <c r="O441" i="7950"/>
  <c r="O458" i="7950"/>
  <c r="P458" i="7950"/>
  <c r="Q458" i="7950" s="1"/>
  <c r="R458" i="7950" s="1"/>
  <c r="S458" i="7950" s="1"/>
  <c r="T458" i="7950" s="1"/>
  <c r="U458" i="7950" s="1"/>
  <c r="V458" i="7950" s="1"/>
  <c r="W458" i="7950" s="1"/>
  <c r="N441" i="7950"/>
  <c r="N457" i="7950"/>
  <c r="W387" i="7950"/>
  <c r="W412" i="7950"/>
  <c r="V387" i="7950"/>
  <c r="V411" i="7950"/>
  <c r="W411" i="7950"/>
  <c r="U387" i="7950"/>
  <c r="U410" i="7950"/>
  <c r="T387" i="7950"/>
  <c r="T409" i="7950"/>
  <c r="U409" i="7950"/>
  <c r="V409" i="7950" s="1"/>
  <c r="W409" i="7950" s="1"/>
  <c r="S387" i="7950"/>
  <c r="S408" i="7950"/>
  <c r="T408" i="7950"/>
  <c r="U408" i="7950" s="1"/>
  <c r="V408" i="7950" s="1"/>
  <c r="W408" i="7950" s="1"/>
  <c r="R387" i="7950"/>
  <c r="R407" i="7950"/>
  <c r="S407" i="7950"/>
  <c r="T407" i="7950" s="1"/>
  <c r="U407" i="7950" s="1"/>
  <c r="V407" i="7950" s="1"/>
  <c r="W407" i="7950" s="1"/>
  <c r="Q387" i="7950"/>
  <c r="Q406" i="7950"/>
  <c r="R406" i="7950"/>
  <c r="S406" i="7950" s="1"/>
  <c r="T406" i="7950" s="1"/>
  <c r="U406" i="7950" s="1"/>
  <c r="V406" i="7950" s="1"/>
  <c r="W406" i="7950" s="1"/>
  <c r="P387" i="7950"/>
  <c r="P405" i="7950"/>
  <c r="Q405" i="7950"/>
  <c r="R405" i="7950" s="1"/>
  <c r="S405" i="7950" s="1"/>
  <c r="T405" i="7950" s="1"/>
  <c r="U405" i="7950" s="1"/>
  <c r="V405" i="7950" s="1"/>
  <c r="W405" i="7950" s="1"/>
  <c r="O387" i="7950"/>
  <c r="O404" i="7950"/>
  <c r="P404" i="7950"/>
  <c r="Q404" i="7950" s="1"/>
  <c r="R404" i="7950" s="1"/>
  <c r="S404" i="7950" s="1"/>
  <c r="T404" i="7950" s="1"/>
  <c r="U404" i="7950" s="1"/>
  <c r="V404" i="7950" s="1"/>
  <c r="W404" i="7950" s="1"/>
  <c r="N387" i="7950"/>
  <c r="N403" i="7950"/>
  <c r="W333" i="7950"/>
  <c r="W358" i="7950"/>
  <c r="V333" i="7950"/>
  <c r="V357" i="7950"/>
  <c r="W357" i="7950"/>
  <c r="U333" i="7950"/>
  <c r="U356" i="7950"/>
  <c r="T333" i="7950"/>
  <c r="T355" i="7950"/>
  <c r="S333" i="7950"/>
  <c r="S354" i="7950"/>
  <c r="R333" i="7950"/>
  <c r="R353" i="7950"/>
  <c r="S353" i="7950"/>
  <c r="T353" i="7950" s="1"/>
  <c r="U353" i="7950" s="1"/>
  <c r="V353" i="7950" s="1"/>
  <c r="W353" i="7950" s="1"/>
  <c r="Q333" i="7950"/>
  <c r="Q352" i="7950"/>
  <c r="R352" i="7950"/>
  <c r="S352" i="7950" s="1"/>
  <c r="T352" i="7950" s="1"/>
  <c r="U352" i="7950" s="1"/>
  <c r="V352" i="7950" s="1"/>
  <c r="W352" i="7950" s="1"/>
  <c r="P333" i="7950"/>
  <c r="P351" i="7950"/>
  <c r="O333" i="7950"/>
  <c r="O350" i="7950"/>
  <c r="N333" i="7950"/>
  <c r="N349" i="7950"/>
  <c r="O349" i="7950"/>
  <c r="P349" i="7950" s="1"/>
  <c r="Q349" i="7950" s="1"/>
  <c r="R349" i="7950" s="1"/>
  <c r="S349" i="7950" s="1"/>
  <c r="T349" i="7950" s="1"/>
  <c r="U349" i="7950" s="1"/>
  <c r="V349" i="7950" s="1"/>
  <c r="W349" i="7950" s="1"/>
  <c r="W279" i="7950"/>
  <c r="W304" i="7950"/>
  <c r="V279" i="7950"/>
  <c r="V303" i="7950"/>
  <c r="W303" i="7950"/>
  <c r="U279" i="7950"/>
  <c r="U302" i="7950"/>
  <c r="T279" i="7950"/>
  <c r="T301" i="7950"/>
  <c r="S279" i="7950"/>
  <c r="S300" i="7950"/>
  <c r="R279" i="7950"/>
  <c r="R299" i="7950"/>
  <c r="Q279" i="7950"/>
  <c r="Q298" i="7950"/>
  <c r="P279" i="7950"/>
  <c r="P297" i="7950"/>
  <c r="O279" i="7950"/>
  <c r="O296" i="7950"/>
  <c r="N279" i="7950"/>
  <c r="N295" i="7950"/>
  <c r="W225" i="7950"/>
  <c r="W250" i="7950"/>
  <c r="V225" i="7950"/>
  <c r="V249" i="7950"/>
  <c r="W249" i="7950"/>
  <c r="U225" i="7950"/>
  <c r="U248" i="7950"/>
  <c r="T225" i="7950"/>
  <c r="T247" i="7950"/>
  <c r="S225" i="7950"/>
  <c r="S246" i="7950"/>
  <c r="R225" i="7950"/>
  <c r="R245" i="7950"/>
  <c r="S245" i="7950"/>
  <c r="T245" i="7950" s="1"/>
  <c r="U245" i="7950" s="1"/>
  <c r="V245" i="7950" s="1"/>
  <c r="W245" i="7950" s="1"/>
  <c r="Q225" i="7950"/>
  <c r="Q244" i="7950"/>
  <c r="R244" i="7950"/>
  <c r="S244" i="7950" s="1"/>
  <c r="T244" i="7950" s="1"/>
  <c r="U244" i="7950" s="1"/>
  <c r="V244" i="7950" s="1"/>
  <c r="W244" i="7950" s="1"/>
  <c r="P225" i="7950"/>
  <c r="P243" i="7950"/>
  <c r="O225" i="7950"/>
  <c r="O242" i="7950"/>
  <c r="N225" i="7950"/>
  <c r="N241" i="7950"/>
  <c r="O241" i="7950"/>
  <c r="P241" i="7950" s="1"/>
  <c r="Q241" i="7950" s="1"/>
  <c r="R241" i="7950" s="1"/>
  <c r="S241" i="7950" s="1"/>
  <c r="T241" i="7950" s="1"/>
  <c r="U241" i="7950" s="1"/>
  <c r="V241" i="7950" s="1"/>
  <c r="W241" i="7950" s="1"/>
  <c r="W171" i="7950"/>
  <c r="W196" i="7950"/>
  <c r="V171" i="7950"/>
  <c r="V195" i="7950"/>
  <c r="W195" i="7950"/>
  <c r="U171" i="7950"/>
  <c r="U194" i="7950"/>
  <c r="V194" i="7950"/>
  <c r="W194" i="7950" s="1"/>
  <c r="T171" i="7950"/>
  <c r="T193" i="7950"/>
  <c r="S171" i="7950"/>
  <c r="S192" i="7950"/>
  <c r="R171" i="7950"/>
  <c r="R191" i="7950"/>
  <c r="Q171" i="7950"/>
  <c r="Q190" i="7950"/>
  <c r="P171" i="7950"/>
  <c r="P189" i="7950"/>
  <c r="O171" i="7950"/>
  <c r="O188" i="7950"/>
  <c r="N171" i="7950"/>
  <c r="N187" i="7950"/>
  <c r="O187" i="7950"/>
  <c r="P187" i="7950" s="1"/>
  <c r="Q187" i="7950" s="1"/>
  <c r="R187" i="7950" s="1"/>
  <c r="S187" i="7950" s="1"/>
  <c r="T187" i="7950" s="1"/>
  <c r="U187" i="7950" s="1"/>
  <c r="V187" i="7950" s="1"/>
  <c r="W187" i="7950" s="1"/>
  <c r="W117" i="7950"/>
  <c r="W142" i="7950"/>
  <c r="V117" i="7950"/>
  <c r="V141" i="7950"/>
  <c r="W141" i="7950"/>
  <c r="U117" i="7950"/>
  <c r="U140" i="7950"/>
  <c r="V140" i="7950"/>
  <c r="W140" i="7950" s="1"/>
  <c r="T117" i="7950"/>
  <c r="T139" i="7950"/>
  <c r="U139" i="7950"/>
  <c r="V139" i="7950" s="1"/>
  <c r="W139" i="7950" s="1"/>
  <c r="S117" i="7950"/>
  <c r="S138" i="7950"/>
  <c r="T138" i="7950"/>
  <c r="U138" i="7950" s="1"/>
  <c r="V138" i="7950" s="1"/>
  <c r="W138" i="7950" s="1"/>
  <c r="R117" i="7950"/>
  <c r="R137" i="7950"/>
  <c r="S137" i="7950"/>
  <c r="T137" i="7950" s="1"/>
  <c r="U137" i="7950" s="1"/>
  <c r="V137" i="7950" s="1"/>
  <c r="W137" i="7950" s="1"/>
  <c r="Q117" i="7950"/>
  <c r="Q136" i="7950"/>
  <c r="R136" i="7950"/>
  <c r="S136" i="7950" s="1"/>
  <c r="T136" i="7950" s="1"/>
  <c r="U136" i="7950" s="1"/>
  <c r="V136" i="7950" s="1"/>
  <c r="W136" i="7950" s="1"/>
  <c r="P117" i="7950"/>
  <c r="P135" i="7950"/>
  <c r="Q135" i="7950"/>
  <c r="R135" i="7950" s="1"/>
  <c r="S135" i="7950" s="1"/>
  <c r="T135" i="7950" s="1"/>
  <c r="U135" i="7950" s="1"/>
  <c r="V135" i="7950" s="1"/>
  <c r="W135" i="7950" s="1"/>
  <c r="O117" i="7950"/>
  <c r="O134" i="7950"/>
  <c r="P134" i="7950"/>
  <c r="Q134" i="7950" s="1"/>
  <c r="R134" i="7950" s="1"/>
  <c r="S134" i="7950" s="1"/>
  <c r="T134" i="7950" s="1"/>
  <c r="U134" i="7950" s="1"/>
  <c r="V134" i="7950" s="1"/>
  <c r="W134" i="7950" s="1"/>
  <c r="N117" i="7950"/>
  <c r="N133" i="7950"/>
  <c r="O133" i="7950"/>
  <c r="P133" i="7950" s="1"/>
  <c r="Q133" i="7950" s="1"/>
  <c r="R133" i="7950" s="1"/>
  <c r="S133" i="7950" s="1"/>
  <c r="T133" i="7950" s="1"/>
  <c r="U133" i="7950" s="1"/>
  <c r="V133" i="7950" s="1"/>
  <c r="W133" i="7950" s="1"/>
  <c r="N9" i="7950"/>
  <c r="N25" i="7950"/>
  <c r="O9" i="7950"/>
  <c r="O26" i="7950"/>
  <c r="P9" i="7950"/>
  <c r="P27" i="7950"/>
  <c r="Q9" i="7950"/>
  <c r="Q28" i="7950"/>
  <c r="R9" i="7950"/>
  <c r="R29" i="7950"/>
  <c r="S9" i="7950"/>
  <c r="S30" i="7950"/>
  <c r="T9" i="7950"/>
  <c r="T31" i="7950"/>
  <c r="U9" i="7950"/>
  <c r="U32" i="7950"/>
  <c r="V9" i="7950"/>
  <c r="V33" i="7950"/>
  <c r="W9" i="7950"/>
  <c r="W34" i="7950"/>
  <c r="Q243" i="7950"/>
  <c r="R243" i="7950" s="1"/>
  <c r="S243" i="7950" s="1"/>
  <c r="T243" i="7950" s="1"/>
  <c r="U243" i="7950" s="1"/>
  <c r="V243" i="7950" s="1"/>
  <c r="W243" i="7950" s="1"/>
  <c r="U247" i="7950"/>
  <c r="V247" i="7950" s="1"/>
  <c r="W247" i="7950" s="1"/>
  <c r="O295" i="7950"/>
  <c r="P295" i="7950" s="1"/>
  <c r="Q295" i="7950" s="1"/>
  <c r="R295" i="7950" s="1"/>
  <c r="S295" i="7950" s="1"/>
  <c r="T295" i="7950" s="1"/>
  <c r="U295" i="7950" s="1"/>
  <c r="V295" i="7950" s="1"/>
  <c r="W295" i="7950" s="1"/>
  <c r="Q297" i="7950"/>
  <c r="R297" i="7950" s="1"/>
  <c r="S297" i="7950" s="1"/>
  <c r="T297" i="7950" s="1"/>
  <c r="U297" i="7950" s="1"/>
  <c r="V297" i="7950" s="1"/>
  <c r="W297" i="7950" s="1"/>
  <c r="S299" i="7950"/>
  <c r="T299" i="7950" s="1"/>
  <c r="U299" i="7950" s="1"/>
  <c r="V299" i="7950" s="1"/>
  <c r="W299" i="7950" s="1"/>
  <c r="U301" i="7950"/>
  <c r="V301" i="7950" s="1"/>
  <c r="W301" i="7950" s="1"/>
  <c r="Q351" i="7950"/>
  <c r="R351" i="7950" s="1"/>
  <c r="S351" i="7950" s="1"/>
  <c r="T351" i="7950" s="1"/>
  <c r="U351" i="7950" s="1"/>
  <c r="V351" i="7950" s="1"/>
  <c r="W351" i="7950" s="1"/>
  <c r="U355" i="7950"/>
  <c r="V355" i="7950" s="1"/>
  <c r="W355" i="7950" s="1"/>
  <c r="O403" i="7950"/>
  <c r="P403" i="7950" s="1"/>
  <c r="Q403" i="7950" s="1"/>
  <c r="R403" i="7950" s="1"/>
  <c r="S403" i="7950" s="1"/>
  <c r="T403" i="7950" s="1"/>
  <c r="U403" i="7950" s="1"/>
  <c r="V403" i="7950" s="1"/>
  <c r="W403" i="7950" s="1"/>
  <c r="O457" i="7950"/>
  <c r="P457" i="7950" s="1"/>
  <c r="Q457" i="7950" s="1"/>
  <c r="R457" i="7950" s="1"/>
  <c r="S457" i="7950" s="1"/>
  <c r="T457" i="7950" s="1"/>
  <c r="U457" i="7950" s="1"/>
  <c r="V457" i="7950" s="1"/>
  <c r="W457" i="7950" s="1"/>
  <c r="S461" i="7950"/>
  <c r="T461" i="7950" s="1"/>
  <c r="U461" i="7950" s="1"/>
  <c r="V461" i="7950" s="1"/>
  <c r="W461" i="7950" s="1"/>
  <c r="O511" i="7950"/>
  <c r="P511" i="7950" s="1"/>
  <c r="Q511" i="7950" s="1"/>
  <c r="R511" i="7950" s="1"/>
  <c r="S511" i="7950" s="1"/>
  <c r="T511" i="7950" s="1"/>
  <c r="U511" i="7950" s="1"/>
  <c r="V511" i="7950" s="1"/>
  <c r="W511" i="7950" s="1"/>
  <c r="Q513" i="7950"/>
  <c r="R513" i="7950" s="1"/>
  <c r="S513" i="7950" s="1"/>
  <c r="T513" i="7950" s="1"/>
  <c r="U513" i="7950" s="1"/>
  <c r="V513" i="7950" s="1"/>
  <c r="W513" i="7950" s="1"/>
  <c r="U517" i="7950"/>
  <c r="V517" i="7950" s="1"/>
  <c r="W517" i="7950" s="1"/>
  <c r="Q567" i="7950"/>
  <c r="R567" i="7950" s="1"/>
  <c r="S567" i="7950" s="1"/>
  <c r="T567" i="7950" s="1"/>
  <c r="U567" i="7950" s="1"/>
  <c r="V567" i="7950" s="1"/>
  <c r="W567" i="7950" s="1"/>
  <c r="U571" i="7950"/>
  <c r="V571" i="7950" s="1"/>
  <c r="W571" i="7950" s="1"/>
  <c r="O619" i="7950"/>
  <c r="P619" i="7950" s="1"/>
  <c r="Q619" i="7950" s="1"/>
  <c r="R619" i="7950" s="1"/>
  <c r="S619" i="7950" s="1"/>
  <c r="T619" i="7950" s="1"/>
  <c r="U619" i="7950" s="1"/>
  <c r="V619" i="7950" s="1"/>
  <c r="W619" i="7950" s="1"/>
  <c r="Q621" i="7950"/>
  <c r="R621" i="7950" s="1"/>
  <c r="S621" i="7950" s="1"/>
  <c r="T621" i="7950" s="1"/>
  <c r="U621" i="7950" s="1"/>
  <c r="V621" i="7950" s="1"/>
  <c r="W621" i="7950" s="1"/>
  <c r="S623" i="7950"/>
  <c r="T623" i="7950" s="1"/>
  <c r="U623" i="7950" s="1"/>
  <c r="V623" i="7950" s="1"/>
  <c r="W623" i="7950" s="1"/>
  <c r="Q675" i="7950"/>
  <c r="R675" i="7950" s="1"/>
  <c r="S675" i="7950" s="1"/>
  <c r="T675" i="7950" s="1"/>
  <c r="U675" i="7950" s="1"/>
  <c r="V675" i="7950" s="1"/>
  <c r="W675" i="7950" s="1"/>
  <c r="U679" i="7950"/>
  <c r="V679" i="7950" s="1"/>
  <c r="W679" i="7950" s="1"/>
  <c r="Q729" i="7950"/>
  <c r="R729" i="7950" s="1"/>
  <c r="S729" i="7950" s="1"/>
  <c r="T729" i="7950" s="1"/>
  <c r="U729" i="7950" s="1"/>
  <c r="V729" i="7950" s="1"/>
  <c r="W729" i="7950" s="1"/>
  <c r="U733" i="7950"/>
  <c r="V733" i="7950" s="1"/>
  <c r="W733" i="7950" s="1"/>
  <c r="O781" i="7950"/>
  <c r="P781" i="7950" s="1"/>
  <c r="Q781" i="7950" s="1"/>
  <c r="R781" i="7950" s="1"/>
  <c r="S781" i="7950" s="1"/>
  <c r="T781" i="7950" s="1"/>
  <c r="U781" i="7950" s="1"/>
  <c r="V781" i="7950" s="1"/>
  <c r="W781" i="7950" s="1"/>
  <c r="Q783" i="7950"/>
  <c r="R783" i="7950" s="1"/>
  <c r="S783" i="7950" s="1"/>
  <c r="T783" i="7950" s="1"/>
  <c r="U783" i="7950" s="1"/>
  <c r="V783" i="7950" s="1"/>
  <c r="W783" i="7950" s="1"/>
  <c r="S785" i="7950"/>
  <c r="T785" i="7950" s="1"/>
  <c r="U785" i="7950" s="1"/>
  <c r="V785" i="7950" s="1"/>
  <c r="W785" i="7950" s="1"/>
  <c r="U787" i="7950"/>
  <c r="V787" i="7950" s="1"/>
  <c r="W787" i="7950" s="1"/>
  <c r="O835" i="7950"/>
  <c r="P835" i="7950" s="1"/>
  <c r="Q835" i="7950" s="1"/>
  <c r="R835" i="7950" s="1"/>
  <c r="S835" i="7950" s="1"/>
  <c r="T835" i="7950" s="1"/>
  <c r="U835" i="7950" s="1"/>
  <c r="V835" i="7950" s="1"/>
  <c r="W835" i="7950" s="1"/>
  <c r="Q837" i="7950"/>
  <c r="R837" i="7950" s="1"/>
  <c r="S837" i="7950" s="1"/>
  <c r="T837" i="7950" s="1"/>
  <c r="U837" i="7950" s="1"/>
  <c r="V837" i="7950" s="1"/>
  <c r="W837" i="7950" s="1"/>
  <c r="S839" i="7950"/>
  <c r="T839" i="7950" s="1"/>
  <c r="U839" i="7950" s="1"/>
  <c r="V839" i="7950" s="1"/>
  <c r="W839" i="7950" s="1"/>
  <c r="U841" i="7950"/>
  <c r="V841" i="7950" s="1"/>
  <c r="W841" i="7950" s="1"/>
  <c r="O943" i="7950"/>
  <c r="P943" i="7950" s="1"/>
  <c r="Q943" i="7950" s="1"/>
  <c r="R943" i="7950" s="1"/>
  <c r="S943" i="7950" s="1"/>
  <c r="T943" i="7950" s="1"/>
  <c r="U943" i="7950" s="1"/>
  <c r="V943" i="7950" s="1"/>
  <c r="W943" i="7950" s="1"/>
  <c r="Q945" i="7950"/>
  <c r="R945" i="7950" s="1"/>
  <c r="S945" i="7950" s="1"/>
  <c r="T945" i="7950" s="1"/>
  <c r="U945" i="7950" s="1"/>
  <c r="V945" i="7950" s="1"/>
  <c r="W945" i="7950" s="1"/>
  <c r="S947" i="7950"/>
  <c r="T947" i="7950" s="1"/>
  <c r="U947" i="7950" s="1"/>
  <c r="V947" i="7950" s="1"/>
  <c r="W947" i="7950" s="1"/>
  <c r="U949" i="7950"/>
  <c r="V949" i="7950" s="1"/>
  <c r="W949" i="7950" s="1"/>
  <c r="O997" i="7950"/>
  <c r="P997" i="7950" s="1"/>
  <c r="Q997" i="7950" s="1"/>
  <c r="R997" i="7950" s="1"/>
  <c r="S997" i="7950" s="1"/>
  <c r="T997" i="7950" s="1"/>
  <c r="U997" i="7950" s="1"/>
  <c r="V997" i="7950" s="1"/>
  <c r="W997" i="7950" s="1"/>
  <c r="Q999" i="7950"/>
  <c r="R999" i="7950" s="1"/>
  <c r="S999" i="7950" s="1"/>
  <c r="T999" i="7950" s="1"/>
  <c r="U999" i="7950" s="1"/>
  <c r="V999" i="7950" s="1"/>
  <c r="W999" i="7950" s="1"/>
  <c r="S1001" i="7950"/>
  <c r="T1001" i="7950" s="1"/>
  <c r="U1001" i="7950" s="1"/>
  <c r="V1001" i="7950" s="1"/>
  <c r="W1001" i="7950" s="1"/>
  <c r="Q1053" i="7950"/>
  <c r="R1053" i="7950" s="1"/>
  <c r="S1053" i="7950" s="1"/>
  <c r="T1053" i="7950" s="1"/>
  <c r="U1053" i="7950" s="1"/>
  <c r="V1053" i="7950" s="1"/>
  <c r="W1053" i="7950" s="1"/>
  <c r="O1105" i="7950"/>
  <c r="P1105" i="7950" s="1"/>
  <c r="Q1105" i="7950" s="1"/>
  <c r="R1105" i="7950" s="1"/>
  <c r="S1105" i="7950" s="1"/>
  <c r="T1105" i="7950" s="1"/>
  <c r="U1105" i="7950" s="1"/>
  <c r="V1105" i="7950" s="1"/>
  <c r="W1105" i="7950" s="1"/>
  <c r="Q1107" i="7950"/>
  <c r="R1107" i="7950" s="1"/>
  <c r="S1107" i="7950" s="1"/>
  <c r="T1107" i="7950" s="1"/>
  <c r="U1107" i="7950" s="1"/>
  <c r="V1107" i="7950" s="1"/>
  <c r="W1107" i="7950" s="1"/>
  <c r="S1109" i="7950"/>
  <c r="T1109" i="7950" s="1"/>
  <c r="U1109" i="7950" s="1"/>
  <c r="V1109" i="7950" s="1"/>
  <c r="W1109" i="7950" s="1"/>
  <c r="Q1161" i="7950"/>
  <c r="R1161" i="7950" s="1"/>
  <c r="S1161" i="7950" s="1"/>
  <c r="T1161" i="7950" s="1"/>
  <c r="U1161" i="7950" s="1"/>
  <c r="V1161" i="7950" s="1"/>
  <c r="W1161" i="7950" s="1"/>
  <c r="U1165" i="7950"/>
  <c r="V1165" i="7950" s="1"/>
  <c r="W1165" i="7950" s="1"/>
  <c r="O1213" i="7950"/>
  <c r="P1213" i="7950" s="1"/>
  <c r="Q1213" i="7950" s="1"/>
  <c r="R1213" i="7950" s="1"/>
  <c r="S1213" i="7950" s="1"/>
  <c r="T1213" i="7950" s="1"/>
  <c r="U1213" i="7950" s="1"/>
  <c r="V1213" i="7950" s="1"/>
  <c r="W1213" i="7950" s="1"/>
  <c r="Q1215" i="7950"/>
  <c r="R1215" i="7950" s="1"/>
  <c r="S1215" i="7950" s="1"/>
  <c r="T1215" i="7950" s="1"/>
  <c r="U1215" i="7950" s="1"/>
  <c r="V1215" i="7950" s="1"/>
  <c r="W1215" i="7950" s="1"/>
  <c r="S1217" i="7950"/>
  <c r="T1217" i="7950" s="1"/>
  <c r="U1217" i="7950" s="1"/>
  <c r="V1217" i="7950" s="1"/>
  <c r="W1217" i="7950" s="1"/>
  <c r="U1219" i="7950"/>
  <c r="V1219" i="7950" s="1"/>
  <c r="W1219" i="7950" s="1"/>
  <c r="O1267" i="7950"/>
  <c r="P1267" i="7950" s="1"/>
  <c r="Q1267" i="7950" s="1"/>
  <c r="R1267" i="7950" s="1"/>
  <c r="S1267" i="7950" s="1"/>
  <c r="T1267" i="7950" s="1"/>
  <c r="U1267" i="7950" s="1"/>
  <c r="V1267" i="7950" s="1"/>
  <c r="W1267" i="7950" s="1"/>
  <c r="Q1269" i="7950"/>
  <c r="R1269" i="7950" s="1"/>
  <c r="S1269" i="7950" s="1"/>
  <c r="T1269" i="7950" s="1"/>
  <c r="U1269" i="7950" s="1"/>
  <c r="V1269" i="7950" s="1"/>
  <c r="W1269" i="7950" s="1"/>
  <c r="S1271" i="7950"/>
  <c r="T1271" i="7950" s="1"/>
  <c r="U1271" i="7950" s="1"/>
  <c r="V1271" i="7950" s="1"/>
  <c r="W1271" i="7950" s="1"/>
  <c r="U1273" i="7950"/>
  <c r="V1273" i="7950" s="1"/>
  <c r="W1273" i="7950" s="1"/>
  <c r="Q1377" i="7950"/>
  <c r="R1377" i="7950" s="1"/>
  <c r="S1377" i="7950" s="1"/>
  <c r="T1377" i="7950" s="1"/>
  <c r="U1377" i="7950" s="1"/>
  <c r="V1377" i="7950" s="1"/>
  <c r="W1377" i="7950" s="1"/>
  <c r="U1381" i="7950"/>
  <c r="V1381" i="7950" s="1"/>
  <c r="W1381" i="7950" s="1"/>
  <c r="O1429" i="7950"/>
  <c r="P1429" i="7950" s="1"/>
  <c r="Q1429" i="7950" s="1"/>
  <c r="R1429" i="7950" s="1"/>
  <c r="S1429" i="7950" s="1"/>
  <c r="T1429" i="7950" s="1"/>
  <c r="U1429" i="7950" s="1"/>
  <c r="V1429" i="7950" s="1"/>
  <c r="W1429" i="7950" s="1"/>
  <c r="Q1431" i="7950"/>
  <c r="R1431" i="7950" s="1"/>
  <c r="S1431" i="7950" s="1"/>
  <c r="T1431" i="7950" s="1"/>
  <c r="U1431" i="7950" s="1"/>
  <c r="V1431" i="7950" s="1"/>
  <c r="W1431" i="7950" s="1"/>
  <c r="S1433" i="7950"/>
  <c r="T1433" i="7950" s="1"/>
  <c r="U1433" i="7950" s="1"/>
  <c r="V1433" i="7950" s="1"/>
  <c r="W1433" i="7950" s="1"/>
  <c r="U1435" i="7950"/>
  <c r="V1435" i="7950" s="1"/>
  <c r="W1435" i="7950" s="1"/>
  <c r="O1483" i="7950"/>
  <c r="P1483" i="7950" s="1"/>
  <c r="Q1483" i="7950" s="1"/>
  <c r="R1483" i="7950" s="1"/>
  <c r="S1483" i="7950" s="1"/>
  <c r="T1483" i="7950" s="1"/>
  <c r="U1483" i="7950" s="1"/>
  <c r="V1483" i="7950" s="1"/>
  <c r="W1483" i="7950" s="1"/>
  <c r="Q1485" i="7950"/>
  <c r="R1485" i="7950" s="1"/>
  <c r="S1485" i="7950" s="1"/>
  <c r="T1485" i="7950" s="1"/>
  <c r="U1485" i="7950" s="1"/>
  <c r="V1485" i="7950" s="1"/>
  <c r="W1485" i="7950" s="1"/>
  <c r="S1487" i="7950"/>
  <c r="T1487" i="7950" s="1"/>
  <c r="U1487" i="7950" s="1"/>
  <c r="V1487" i="7950" s="1"/>
  <c r="W1487" i="7950" s="1"/>
  <c r="U1489" i="7950"/>
  <c r="V1489" i="7950" s="1"/>
  <c r="W1489" i="7950" s="1"/>
  <c r="Q1539" i="7950"/>
  <c r="R1539" i="7950" s="1"/>
  <c r="S1539" i="7950" s="1"/>
  <c r="T1539" i="7950" s="1"/>
  <c r="U1539" i="7950" s="1"/>
  <c r="V1539" i="7950" s="1"/>
  <c r="W1539" i="7950" s="1"/>
  <c r="U1543" i="7950"/>
  <c r="V1543" i="7950" s="1"/>
  <c r="W1543" i="7950" s="1"/>
  <c r="O1591" i="7950"/>
  <c r="P1591" i="7950" s="1"/>
  <c r="Q1591" i="7950" s="1"/>
  <c r="R1591" i="7950" s="1"/>
  <c r="S1591" i="7950" s="1"/>
  <c r="T1591" i="7950" s="1"/>
  <c r="U1591" i="7950" s="1"/>
  <c r="V1591" i="7950" s="1"/>
  <c r="W1591" i="7950" s="1"/>
  <c r="S1595" i="7950"/>
  <c r="T1595" i="7950" s="1"/>
  <c r="U1595" i="7950" s="1"/>
  <c r="V1595" i="7950" s="1"/>
  <c r="W1595" i="7950" s="1"/>
  <c r="O1645" i="7950"/>
  <c r="P1645" i="7950" s="1"/>
  <c r="Q1645" i="7950" s="1"/>
  <c r="R1645" i="7950" s="1"/>
  <c r="S1645" i="7950" s="1"/>
  <c r="T1645" i="7950" s="1"/>
  <c r="U1645" i="7950" s="1"/>
  <c r="V1645" i="7950" s="1"/>
  <c r="W1645" i="7950" s="1"/>
  <c r="Q1647" i="7950"/>
  <c r="R1647" i="7950" s="1"/>
  <c r="S1647" i="7950" s="1"/>
  <c r="T1647" i="7950" s="1"/>
  <c r="U1647" i="7950" s="1"/>
  <c r="V1647" i="7950" s="1"/>
  <c r="W1647" i="7950" s="1"/>
  <c r="S1649" i="7950"/>
  <c r="T1649" i="7950" s="1"/>
  <c r="U1649" i="7950" s="1"/>
  <c r="V1649" i="7950" s="1"/>
  <c r="W1649" i="7950" s="1"/>
  <c r="U1651" i="7950"/>
  <c r="V1651" i="7950" s="1"/>
  <c r="W1651" i="7950" s="1"/>
  <c r="S1703" i="7950"/>
  <c r="T1703" i="7950" s="1"/>
  <c r="U1703" i="7950" s="1"/>
  <c r="V1703" i="7950" s="1"/>
  <c r="W1703" i="7950" s="1"/>
  <c r="O1807" i="7950"/>
  <c r="P1807" i="7950" s="1"/>
  <c r="Q1807" i="7950" s="1"/>
  <c r="R1807" i="7950" s="1"/>
  <c r="S1807" i="7950" s="1"/>
  <c r="T1807" i="7950" s="1"/>
  <c r="U1807" i="7950" s="1"/>
  <c r="V1807" i="7950" s="1"/>
  <c r="W1807" i="7950" s="1"/>
  <c r="S1811" i="7950"/>
  <c r="T1811" i="7950" s="1"/>
  <c r="U1811" i="7950" s="1"/>
  <c r="V1811" i="7950" s="1"/>
  <c r="W1811" i="7950" s="1"/>
  <c r="Q1863" i="7950"/>
  <c r="R1863" i="7950" s="1"/>
  <c r="S1863" i="7950" s="1"/>
  <c r="T1863" i="7950" s="1"/>
  <c r="U1863" i="7950" s="1"/>
  <c r="V1863" i="7950" s="1"/>
  <c r="W1863" i="7950" s="1"/>
  <c r="S1865" i="7950"/>
  <c r="T1865" i="7950" s="1"/>
  <c r="U1865" i="7950" s="1"/>
  <c r="V1865" i="7950" s="1"/>
  <c r="W1865" i="7950" s="1"/>
  <c r="U1867" i="7950"/>
  <c r="V1867" i="7950" s="1"/>
  <c r="W1867" i="7950" s="1"/>
  <c r="O1915" i="7950"/>
  <c r="P1915" i="7950" s="1"/>
  <c r="Q1915" i="7950" s="1"/>
  <c r="R1915" i="7950" s="1"/>
  <c r="S1915" i="7950" s="1"/>
  <c r="T1915" i="7950" s="1"/>
  <c r="U1915" i="7950" s="1"/>
  <c r="V1915" i="7950" s="1"/>
  <c r="W1915" i="7950" s="1"/>
  <c r="S1919" i="7950"/>
  <c r="T1919" i="7950" s="1"/>
  <c r="U1919" i="7950" s="1"/>
  <c r="V1919" i="7950" s="1"/>
  <c r="W1919" i="7950" s="1"/>
  <c r="O1969" i="7950"/>
  <c r="P1969" i="7950" s="1"/>
  <c r="Q1969" i="7950" s="1"/>
  <c r="R1969" i="7950" s="1"/>
  <c r="S1969" i="7950" s="1"/>
  <c r="T1969" i="7950" s="1"/>
  <c r="U1969" i="7950" s="1"/>
  <c r="V1969" i="7950" s="1"/>
  <c r="W1969" i="7950" s="1"/>
  <c r="Q1971" i="7950"/>
  <c r="R1971" i="7950" s="1"/>
  <c r="S1971" i="7950" s="1"/>
  <c r="T1971" i="7950" s="1"/>
  <c r="U1971" i="7950" s="1"/>
  <c r="V1971" i="7950" s="1"/>
  <c r="W1971" i="7950" s="1"/>
  <c r="S1973" i="7950"/>
  <c r="T1973" i="7950" s="1"/>
  <c r="U1973" i="7950" s="1"/>
  <c r="V1973" i="7950" s="1"/>
  <c r="W1973" i="7950" s="1"/>
  <c r="U1975" i="7950"/>
  <c r="V1975" i="7950" s="1"/>
  <c r="W1975" i="7950" s="1"/>
  <c r="O2023" i="7950"/>
  <c r="P2023" i="7950" s="1"/>
  <c r="Q2023" i="7950" s="1"/>
  <c r="R2023" i="7950" s="1"/>
  <c r="S2023" i="7950" s="1"/>
  <c r="T2023" i="7950" s="1"/>
  <c r="U2023" i="7950" s="1"/>
  <c r="V2023" i="7950" s="1"/>
  <c r="W2023" i="7950" s="1"/>
  <c r="Q2025" i="7950"/>
  <c r="R2025" i="7950" s="1"/>
  <c r="S2025" i="7950" s="1"/>
  <c r="T2025" i="7950" s="1"/>
  <c r="U2025" i="7950" s="1"/>
  <c r="V2025" i="7950" s="1"/>
  <c r="W2025" i="7950" s="1"/>
  <c r="S2027" i="7950"/>
  <c r="T2027" i="7950" s="1"/>
  <c r="U2027" i="7950" s="1"/>
  <c r="V2027" i="7950" s="1"/>
  <c r="W2027" i="7950" s="1"/>
  <c r="U2029" i="7950"/>
  <c r="V2029" i="7950" s="1"/>
  <c r="W2029" i="7950" s="1"/>
  <c r="O2077" i="7950"/>
  <c r="P2077" i="7950" s="1"/>
  <c r="Q2077" i="7950" s="1"/>
  <c r="R2077" i="7950" s="1"/>
  <c r="S2077" i="7950" s="1"/>
  <c r="T2077" i="7950" s="1"/>
  <c r="U2077" i="7950" s="1"/>
  <c r="V2077" i="7950" s="1"/>
  <c r="W2077" i="7950" s="1"/>
  <c r="S2081" i="7950"/>
  <c r="T2081" i="7950" s="1"/>
  <c r="U2081" i="7950" s="1"/>
  <c r="V2081" i="7950" s="1"/>
  <c r="W2081" i="7950" s="1"/>
  <c r="O2131" i="7950"/>
  <c r="P2131" i="7950" s="1"/>
  <c r="Q2131" i="7950" s="1"/>
  <c r="R2131" i="7950" s="1"/>
  <c r="S2131" i="7950" s="1"/>
  <c r="T2131" i="7950" s="1"/>
  <c r="U2131" i="7950" s="1"/>
  <c r="V2131" i="7950" s="1"/>
  <c r="W2131" i="7950" s="1"/>
  <c r="Q2133" i="7950"/>
  <c r="R2133" i="7950" s="1"/>
  <c r="S2133" i="7950" s="1"/>
  <c r="T2133" i="7950" s="1"/>
  <c r="U2133" i="7950" s="1"/>
  <c r="V2133" i="7950" s="1"/>
  <c r="W2133" i="7950" s="1"/>
  <c r="S2135" i="7950"/>
  <c r="T2135" i="7950" s="1"/>
  <c r="U2135" i="7950" s="1"/>
  <c r="V2135" i="7950" s="1"/>
  <c r="W2135" i="7950" s="1"/>
  <c r="Q2187" i="7950"/>
  <c r="R2187" i="7950" s="1"/>
  <c r="S2187" i="7950" s="1"/>
  <c r="T2187" i="7950" s="1"/>
  <c r="U2187" i="7950" s="1"/>
  <c r="V2187" i="7950" s="1"/>
  <c r="W2187" i="7950" s="1"/>
  <c r="Q2241" i="7950"/>
  <c r="R2241" i="7950" s="1"/>
  <c r="S2241" i="7950" s="1"/>
  <c r="T2241" i="7950" s="1"/>
  <c r="U2241" i="7950" s="1"/>
  <c r="V2241" i="7950" s="1"/>
  <c r="W2241" i="7950" s="1"/>
  <c r="U2245" i="7950"/>
  <c r="V2245" i="7950" s="1"/>
  <c r="W2245" i="7950" s="1"/>
  <c r="O2293" i="7950"/>
  <c r="P2293" i="7950" s="1"/>
  <c r="Q2293" i="7950" s="1"/>
  <c r="R2293" i="7950" s="1"/>
  <c r="S2293" i="7950" s="1"/>
  <c r="T2293" i="7950" s="1"/>
  <c r="U2293" i="7950" s="1"/>
  <c r="V2293" i="7950" s="1"/>
  <c r="W2293" i="7950" s="1"/>
  <c r="Q2295" i="7950"/>
  <c r="R2295" i="7950" s="1"/>
  <c r="S2295" i="7950" s="1"/>
  <c r="T2295" i="7950" s="1"/>
  <c r="U2295" i="7950" s="1"/>
  <c r="V2295" i="7950" s="1"/>
  <c r="W2295" i="7950" s="1"/>
  <c r="S2297" i="7950"/>
  <c r="T2297" i="7950" s="1"/>
  <c r="U2297" i="7950" s="1"/>
  <c r="V2297" i="7950" s="1"/>
  <c r="W2297" i="7950" s="1"/>
  <c r="U2299" i="7950"/>
  <c r="V2299" i="7950" s="1"/>
  <c r="W2299" i="7950" s="1"/>
  <c r="O2347" i="7950"/>
  <c r="P2347" i="7950" s="1"/>
  <c r="Q2347" i="7950" s="1"/>
  <c r="R2347" i="7950" s="1"/>
  <c r="S2347" i="7950" s="1"/>
  <c r="T2347" i="7950" s="1"/>
  <c r="U2347" i="7950" s="1"/>
  <c r="V2347" i="7950" s="1"/>
  <c r="W2347" i="7950" s="1"/>
  <c r="Q2349" i="7950"/>
  <c r="R2349" i="7950" s="1"/>
  <c r="S2349" i="7950" s="1"/>
  <c r="T2349" i="7950" s="1"/>
  <c r="U2349" i="7950" s="1"/>
  <c r="V2349" i="7950" s="1"/>
  <c r="W2349" i="7950" s="1"/>
  <c r="S2351" i="7950"/>
  <c r="T2351" i="7950" s="1"/>
  <c r="U2351" i="7950" s="1"/>
  <c r="V2351" i="7950" s="1"/>
  <c r="W2351" i="7950" s="1"/>
  <c r="U2353" i="7950"/>
  <c r="V2353" i="7950" s="1"/>
  <c r="W2353" i="7950" s="1"/>
  <c r="O2401" i="7950"/>
  <c r="P2401" i="7950" s="1"/>
  <c r="Q2401" i="7950" s="1"/>
  <c r="R2401" i="7950" s="1"/>
  <c r="S2401" i="7950" s="1"/>
  <c r="T2401" i="7950" s="1"/>
  <c r="U2401" i="7950" s="1"/>
  <c r="V2401" i="7950" s="1"/>
  <c r="W2401" i="7950" s="1"/>
  <c r="S2405" i="7950"/>
  <c r="T2405" i="7950" s="1"/>
  <c r="U2405" i="7950" s="1"/>
  <c r="V2405" i="7950" s="1"/>
  <c r="W2405" i="7950" s="1"/>
  <c r="O2455" i="7950"/>
  <c r="P2455" i="7950" s="1"/>
  <c r="Q2455" i="7950" s="1"/>
  <c r="R2455" i="7950" s="1"/>
  <c r="S2455" i="7950" s="1"/>
  <c r="T2455" i="7950" s="1"/>
  <c r="U2455" i="7950" s="1"/>
  <c r="V2455" i="7950" s="1"/>
  <c r="W2455" i="7950" s="1"/>
  <c r="Q2457" i="7950"/>
  <c r="R2457" i="7950" s="1"/>
  <c r="S2457" i="7950" s="1"/>
  <c r="T2457" i="7950" s="1"/>
  <c r="U2457" i="7950" s="1"/>
  <c r="V2457" i="7950" s="1"/>
  <c r="W2457" i="7950" s="1"/>
  <c r="S2459" i="7950"/>
  <c r="T2459" i="7950" s="1"/>
  <c r="U2459" i="7950" s="1"/>
  <c r="V2459" i="7950" s="1"/>
  <c r="W2459" i="7950" s="1"/>
  <c r="U2461" i="7950"/>
  <c r="V2461" i="7950" s="1"/>
  <c r="W2461" i="7950" s="1"/>
  <c r="O2563" i="7950"/>
  <c r="P2563" i="7950" s="1"/>
  <c r="Q2563" i="7950" s="1"/>
  <c r="R2563" i="7950" s="1"/>
  <c r="S2563" i="7950" s="1"/>
  <c r="T2563" i="7950" s="1"/>
  <c r="U2563" i="7950" s="1"/>
  <c r="V2563" i="7950" s="1"/>
  <c r="W2563" i="7950" s="1"/>
  <c r="Q2565" i="7950"/>
  <c r="R2565" i="7950" s="1"/>
  <c r="S2565" i="7950" s="1"/>
  <c r="T2565" i="7950" s="1"/>
  <c r="U2565" i="7950" s="1"/>
  <c r="V2565" i="7950" s="1"/>
  <c r="W2565" i="7950" s="1"/>
  <c r="S2567" i="7950"/>
  <c r="T2567" i="7950" s="1"/>
  <c r="U2567" i="7950" s="1"/>
  <c r="V2567" i="7950" s="1"/>
  <c r="W2567" i="7950" s="1"/>
  <c r="U2569" i="7950"/>
  <c r="V2569" i="7950" s="1"/>
  <c r="W2569" i="7950" s="1"/>
  <c r="Q2619" i="7950"/>
  <c r="R2619" i="7950" s="1"/>
  <c r="S2619" i="7950" s="1"/>
  <c r="T2619" i="7950" s="1"/>
  <c r="U2619" i="7950" s="1"/>
  <c r="V2619" i="7950" s="1"/>
  <c r="W2619" i="7950" s="1"/>
  <c r="U2623" i="7950"/>
  <c r="V2623" i="7950" s="1"/>
  <c r="W2623" i="7950" s="1"/>
  <c r="O2671" i="7950"/>
  <c r="P2671" i="7950" s="1"/>
  <c r="Q2671" i="7950" s="1"/>
  <c r="R2671" i="7950" s="1"/>
  <c r="S2671" i="7950" s="1"/>
  <c r="T2671" i="7950" s="1"/>
  <c r="U2671" i="7950" s="1"/>
  <c r="V2671" i="7950" s="1"/>
  <c r="W2671" i="7950" s="1"/>
  <c r="Q2673" i="7950"/>
  <c r="R2673" i="7950" s="1"/>
  <c r="S2673" i="7950" s="1"/>
  <c r="T2673" i="7950" s="1"/>
  <c r="U2673" i="7950" s="1"/>
  <c r="V2673" i="7950" s="1"/>
  <c r="W2673" i="7950" s="1"/>
  <c r="S2675" i="7950"/>
  <c r="T2675" i="7950" s="1"/>
  <c r="U2675" i="7950" s="1"/>
  <c r="V2675" i="7950" s="1"/>
  <c r="W2675" i="7950" s="1"/>
  <c r="U2677" i="7950"/>
  <c r="V2677" i="7950" s="1"/>
  <c r="W2677" i="7950" s="1"/>
  <c r="P242" i="7950"/>
  <c r="Q242" i="7950" s="1"/>
  <c r="R242" i="7950" s="1"/>
  <c r="S242" i="7950" s="1"/>
  <c r="T242" i="7950" s="1"/>
  <c r="U242" i="7950" s="1"/>
  <c r="V242" i="7950" s="1"/>
  <c r="W242" i="7950" s="1"/>
  <c r="T246" i="7950"/>
  <c r="U246" i="7950" s="1"/>
  <c r="V246" i="7950" s="1"/>
  <c r="W246" i="7950" s="1"/>
  <c r="V248" i="7950"/>
  <c r="W248" i="7950" s="1"/>
  <c r="P296" i="7950"/>
  <c r="Q296" i="7950" s="1"/>
  <c r="R296" i="7950" s="1"/>
  <c r="S296" i="7950" s="1"/>
  <c r="T296" i="7950" s="1"/>
  <c r="U296" i="7950" s="1"/>
  <c r="V296" i="7950" s="1"/>
  <c r="W296" i="7950" s="1"/>
  <c r="R298" i="7950"/>
  <c r="S298" i="7950" s="1"/>
  <c r="T298" i="7950" s="1"/>
  <c r="U298" i="7950" s="1"/>
  <c r="V298" i="7950" s="1"/>
  <c r="W298" i="7950" s="1"/>
  <c r="T300" i="7950"/>
  <c r="U300" i="7950" s="1"/>
  <c r="V300" i="7950" s="1"/>
  <c r="W300" i="7950" s="1"/>
  <c r="V302" i="7950"/>
  <c r="W302" i="7950" s="1"/>
  <c r="P350" i="7950"/>
  <c r="Q350" i="7950" s="1"/>
  <c r="R350" i="7950" s="1"/>
  <c r="S350" i="7950" s="1"/>
  <c r="T350" i="7950" s="1"/>
  <c r="U350" i="7950" s="1"/>
  <c r="V350" i="7950" s="1"/>
  <c r="W350" i="7950" s="1"/>
  <c r="T354" i="7950"/>
  <c r="U354" i="7950" s="1"/>
  <c r="V354" i="7950" s="1"/>
  <c r="W354" i="7950" s="1"/>
  <c r="V356" i="7950"/>
  <c r="W356" i="7950" s="1"/>
  <c r="V410" i="7950"/>
  <c r="W410" i="7950" s="1"/>
  <c r="V464" i="7950"/>
  <c r="W464" i="7950" s="1"/>
  <c r="P512" i="7950"/>
  <c r="Q512" i="7950" s="1"/>
  <c r="R512" i="7950" s="1"/>
  <c r="S512" i="7950" s="1"/>
  <c r="T512" i="7950" s="1"/>
  <c r="U512" i="7950" s="1"/>
  <c r="V512" i="7950" s="1"/>
  <c r="W512" i="7950" s="1"/>
  <c r="P566" i="7950"/>
  <c r="Q566" i="7950" s="1"/>
  <c r="R566" i="7950" s="1"/>
  <c r="S566" i="7950" s="1"/>
  <c r="T566" i="7950" s="1"/>
  <c r="U566" i="7950" s="1"/>
  <c r="V566" i="7950" s="1"/>
  <c r="W566" i="7950" s="1"/>
  <c r="T570" i="7950"/>
  <c r="U570" i="7950" s="1"/>
  <c r="V570" i="7950" s="1"/>
  <c r="W570" i="7950" s="1"/>
  <c r="P620" i="7950"/>
  <c r="Q620" i="7950" s="1"/>
  <c r="R620" i="7950" s="1"/>
  <c r="S620" i="7950" s="1"/>
  <c r="T620" i="7950" s="1"/>
  <c r="U620" i="7950" s="1"/>
  <c r="V620" i="7950" s="1"/>
  <c r="W620" i="7950" s="1"/>
  <c r="R622" i="7950"/>
  <c r="S622" i="7950" s="1"/>
  <c r="T622" i="7950" s="1"/>
  <c r="U622" i="7950" s="1"/>
  <c r="V622" i="7950" s="1"/>
  <c r="W622" i="7950" s="1"/>
  <c r="V626" i="7950"/>
  <c r="W626" i="7950" s="1"/>
  <c r="P674" i="7950"/>
  <c r="Q674" i="7950" s="1"/>
  <c r="R674" i="7950" s="1"/>
  <c r="S674" i="7950" s="1"/>
  <c r="T674" i="7950" s="1"/>
  <c r="U674" i="7950" s="1"/>
  <c r="V674" i="7950" s="1"/>
  <c r="W674" i="7950" s="1"/>
  <c r="T678" i="7950"/>
  <c r="U678" i="7950" s="1"/>
  <c r="V678" i="7950" s="1"/>
  <c r="W678" i="7950" s="1"/>
  <c r="V680" i="7950"/>
  <c r="W680" i="7950" s="1"/>
  <c r="P728" i="7950"/>
  <c r="Q728" i="7950" s="1"/>
  <c r="R728" i="7950" s="1"/>
  <c r="S728" i="7950" s="1"/>
  <c r="T728" i="7950" s="1"/>
  <c r="U728" i="7950" s="1"/>
  <c r="V728" i="7950" s="1"/>
  <c r="W728" i="7950" s="1"/>
  <c r="R730" i="7950"/>
  <c r="S730" i="7950" s="1"/>
  <c r="T730" i="7950" s="1"/>
  <c r="U730" i="7950" s="1"/>
  <c r="V730" i="7950" s="1"/>
  <c r="W730" i="7950" s="1"/>
  <c r="T732" i="7950"/>
  <c r="U732" i="7950" s="1"/>
  <c r="V732" i="7950" s="1"/>
  <c r="W732" i="7950" s="1"/>
  <c r="P782" i="7950"/>
  <c r="Q782" i="7950" s="1"/>
  <c r="R782" i="7950" s="1"/>
  <c r="S782" i="7950" s="1"/>
  <c r="T782" i="7950" s="1"/>
  <c r="U782" i="7950" s="1"/>
  <c r="V782" i="7950" s="1"/>
  <c r="W782" i="7950" s="1"/>
  <c r="R784" i="7950"/>
  <c r="S784" i="7950" s="1"/>
  <c r="T784" i="7950" s="1"/>
  <c r="U784" i="7950" s="1"/>
  <c r="V784" i="7950" s="1"/>
  <c r="W784" i="7950" s="1"/>
  <c r="T786" i="7950"/>
  <c r="U786" i="7950" s="1"/>
  <c r="V786" i="7950" s="1"/>
  <c r="W786" i="7950" s="1"/>
  <c r="P836" i="7950"/>
  <c r="Q836" i="7950" s="1"/>
  <c r="R836" i="7950" s="1"/>
  <c r="S836" i="7950" s="1"/>
  <c r="T836" i="7950" s="1"/>
  <c r="U836" i="7950" s="1"/>
  <c r="V836" i="7950" s="1"/>
  <c r="W836" i="7950" s="1"/>
  <c r="R838" i="7950"/>
  <c r="S838" i="7950" s="1"/>
  <c r="T838" i="7950" s="1"/>
  <c r="U838" i="7950" s="1"/>
  <c r="V838" i="7950" s="1"/>
  <c r="W838" i="7950" s="1"/>
  <c r="T840" i="7950"/>
  <c r="U840" i="7950" s="1"/>
  <c r="V840" i="7950" s="1"/>
  <c r="W840" i="7950" s="1"/>
  <c r="P890" i="7950"/>
  <c r="Q890" i="7950" s="1"/>
  <c r="R890" i="7950" s="1"/>
  <c r="S890" i="7950" s="1"/>
  <c r="T890" i="7950" s="1"/>
  <c r="U890" i="7950" s="1"/>
  <c r="V890" i="7950" s="1"/>
  <c r="W890" i="7950" s="1"/>
  <c r="T894" i="7950"/>
  <c r="U894" i="7950" s="1"/>
  <c r="V894" i="7950" s="1"/>
  <c r="W894" i="7950" s="1"/>
  <c r="P944" i="7950"/>
  <c r="Q944" i="7950" s="1"/>
  <c r="R944" i="7950" s="1"/>
  <c r="S944" i="7950" s="1"/>
  <c r="T944" i="7950" s="1"/>
  <c r="U944" i="7950" s="1"/>
  <c r="V944" i="7950" s="1"/>
  <c r="W944" i="7950" s="1"/>
  <c r="R946" i="7950"/>
  <c r="S946" i="7950" s="1"/>
  <c r="T946" i="7950" s="1"/>
  <c r="U946" i="7950" s="1"/>
  <c r="V946" i="7950" s="1"/>
  <c r="W946" i="7950" s="1"/>
  <c r="T948" i="7950"/>
  <c r="U948" i="7950" s="1"/>
  <c r="V948" i="7950" s="1"/>
  <c r="W948" i="7950" s="1"/>
  <c r="V950" i="7950"/>
  <c r="W950" i="7950" s="1"/>
  <c r="P1052" i="7950"/>
  <c r="Q1052" i="7950" s="1"/>
  <c r="R1052" i="7950" s="1"/>
  <c r="S1052" i="7950" s="1"/>
  <c r="T1052" i="7950" s="1"/>
  <c r="U1052" i="7950" s="1"/>
  <c r="V1052" i="7950" s="1"/>
  <c r="W1052" i="7950" s="1"/>
  <c r="T1056" i="7950"/>
  <c r="U1056" i="7950" s="1"/>
  <c r="V1056" i="7950" s="1"/>
  <c r="W1056" i="7950" s="1"/>
  <c r="P1106" i="7950"/>
  <c r="Q1106" i="7950" s="1"/>
  <c r="R1106" i="7950" s="1"/>
  <c r="S1106" i="7950" s="1"/>
  <c r="T1106" i="7950" s="1"/>
  <c r="U1106" i="7950" s="1"/>
  <c r="V1106" i="7950" s="1"/>
  <c r="W1106" i="7950" s="1"/>
  <c r="R1108" i="7950"/>
  <c r="S1108" i="7950" s="1"/>
  <c r="T1108" i="7950" s="1"/>
  <c r="U1108" i="7950" s="1"/>
  <c r="V1108" i="7950" s="1"/>
  <c r="W1108" i="7950" s="1"/>
  <c r="V1112" i="7950"/>
  <c r="W1112" i="7950" s="1"/>
  <c r="P1160" i="7950"/>
  <c r="Q1160" i="7950" s="1"/>
  <c r="R1160" i="7950" s="1"/>
  <c r="S1160" i="7950" s="1"/>
  <c r="T1160" i="7950" s="1"/>
  <c r="U1160" i="7950" s="1"/>
  <c r="V1160" i="7950" s="1"/>
  <c r="W1160" i="7950" s="1"/>
  <c r="T1164" i="7950"/>
  <c r="U1164" i="7950" s="1"/>
  <c r="V1164" i="7950" s="1"/>
  <c r="W1164" i="7950" s="1"/>
  <c r="P1214" i="7950"/>
  <c r="Q1214" i="7950" s="1"/>
  <c r="R1214" i="7950" s="1"/>
  <c r="S1214" i="7950" s="1"/>
  <c r="T1214" i="7950" s="1"/>
  <c r="U1214" i="7950" s="1"/>
  <c r="V1214" i="7950" s="1"/>
  <c r="W1214" i="7950" s="1"/>
  <c r="R1216" i="7950"/>
  <c r="S1216" i="7950" s="1"/>
  <c r="T1216" i="7950" s="1"/>
  <c r="U1216" i="7950" s="1"/>
  <c r="V1216" i="7950" s="1"/>
  <c r="W1216" i="7950" s="1"/>
  <c r="T1218" i="7950"/>
  <c r="U1218" i="7950" s="1"/>
  <c r="V1218" i="7950" s="1"/>
  <c r="W1218" i="7950" s="1"/>
  <c r="V1220" i="7950"/>
  <c r="W1220" i="7950" s="1"/>
  <c r="P1268" i="7950"/>
  <c r="Q1268" i="7950" s="1"/>
  <c r="R1268" i="7950" s="1"/>
  <c r="S1268" i="7950" s="1"/>
  <c r="T1268" i="7950" s="1"/>
  <c r="U1268" i="7950" s="1"/>
  <c r="V1268" i="7950" s="1"/>
  <c r="W1268" i="7950" s="1"/>
  <c r="R1270" i="7950"/>
  <c r="S1270" i="7950" s="1"/>
  <c r="T1270" i="7950" s="1"/>
  <c r="U1270" i="7950" s="1"/>
  <c r="V1270" i="7950" s="1"/>
  <c r="W1270" i="7950" s="1"/>
  <c r="T1272" i="7950"/>
  <c r="U1272" i="7950" s="1"/>
  <c r="V1272" i="7950" s="1"/>
  <c r="W1272" i="7950" s="1"/>
  <c r="V1274" i="7950"/>
  <c r="W1274" i="7950" s="1"/>
  <c r="P1376" i="7950"/>
  <c r="Q1376" i="7950" s="1"/>
  <c r="R1376" i="7950" s="1"/>
  <c r="S1376" i="7950" s="1"/>
  <c r="T1376" i="7950" s="1"/>
  <c r="U1376" i="7950" s="1"/>
  <c r="V1376" i="7950" s="1"/>
  <c r="W1376" i="7950" s="1"/>
  <c r="T1380" i="7950"/>
  <c r="U1380" i="7950" s="1"/>
  <c r="V1380" i="7950" s="1"/>
  <c r="W1380" i="7950" s="1"/>
  <c r="V1382" i="7950"/>
  <c r="W1382" i="7950" s="1"/>
  <c r="P1430" i="7950"/>
  <c r="Q1430" i="7950" s="1"/>
  <c r="R1430" i="7950" s="1"/>
  <c r="S1430" i="7950" s="1"/>
  <c r="T1430" i="7950" s="1"/>
  <c r="U1430" i="7950" s="1"/>
  <c r="V1430" i="7950" s="1"/>
  <c r="W1430" i="7950" s="1"/>
  <c r="R1432" i="7950"/>
  <c r="S1432" i="7950" s="1"/>
  <c r="T1432" i="7950" s="1"/>
  <c r="U1432" i="7950" s="1"/>
  <c r="V1432" i="7950" s="1"/>
  <c r="W1432" i="7950" s="1"/>
  <c r="T1434" i="7950"/>
  <c r="U1434" i="7950" s="1"/>
  <c r="V1434" i="7950" s="1"/>
  <c r="W1434" i="7950" s="1"/>
  <c r="V1436" i="7950"/>
  <c r="W1436" i="7950" s="1"/>
  <c r="P1484" i="7950"/>
  <c r="Q1484" i="7950" s="1"/>
  <c r="R1484" i="7950" s="1"/>
  <c r="S1484" i="7950" s="1"/>
  <c r="T1484" i="7950" s="1"/>
  <c r="U1484" i="7950" s="1"/>
  <c r="V1484" i="7950" s="1"/>
  <c r="W1484" i="7950" s="1"/>
  <c r="R1486" i="7950"/>
  <c r="S1486" i="7950" s="1"/>
  <c r="T1486" i="7950" s="1"/>
  <c r="U1486" i="7950" s="1"/>
  <c r="V1486" i="7950" s="1"/>
  <c r="W1486" i="7950" s="1"/>
  <c r="T1488" i="7950"/>
  <c r="U1488" i="7950" s="1"/>
  <c r="V1488" i="7950" s="1"/>
  <c r="W1488" i="7950" s="1"/>
  <c r="V1490" i="7950"/>
  <c r="W1490" i="7950" s="1"/>
  <c r="P1538" i="7950"/>
  <c r="Q1538" i="7950" s="1"/>
  <c r="R1538" i="7950" s="1"/>
  <c r="S1538" i="7950" s="1"/>
  <c r="T1538" i="7950" s="1"/>
  <c r="U1538" i="7950" s="1"/>
  <c r="V1538" i="7950" s="1"/>
  <c r="W1538" i="7950" s="1"/>
  <c r="R1540" i="7950"/>
  <c r="S1540" i="7950" s="1"/>
  <c r="T1540" i="7950" s="1"/>
  <c r="U1540" i="7950" s="1"/>
  <c r="V1540" i="7950" s="1"/>
  <c r="W1540" i="7950" s="1"/>
  <c r="T1542" i="7950"/>
  <c r="U1542" i="7950" s="1"/>
  <c r="V1542" i="7950" s="1"/>
  <c r="W1542" i="7950" s="1"/>
  <c r="R1594" i="7950"/>
  <c r="S1594" i="7950" s="1"/>
  <c r="T1594" i="7950" s="1"/>
  <c r="U1594" i="7950" s="1"/>
  <c r="V1594" i="7950" s="1"/>
  <c r="W1594" i="7950" s="1"/>
  <c r="T1596" i="7950"/>
  <c r="U1596" i="7950" s="1"/>
  <c r="V1596" i="7950" s="1"/>
  <c r="W1596" i="7950" s="1"/>
  <c r="P1646" i="7950"/>
  <c r="Q1646" i="7950" s="1"/>
  <c r="R1646" i="7950" s="1"/>
  <c r="S1646" i="7950" s="1"/>
  <c r="T1646" i="7950" s="1"/>
  <c r="U1646" i="7950" s="1"/>
  <c r="V1646" i="7950" s="1"/>
  <c r="W1646" i="7950" s="1"/>
  <c r="R1648" i="7950"/>
  <c r="S1648" i="7950" s="1"/>
  <c r="T1648" i="7950" s="1"/>
  <c r="U1648" i="7950" s="1"/>
  <c r="V1648" i="7950" s="1"/>
  <c r="W1648" i="7950" s="1"/>
  <c r="T1650" i="7950"/>
  <c r="U1650" i="7950" s="1"/>
  <c r="V1650" i="7950" s="1"/>
  <c r="W1650" i="7950" s="1"/>
  <c r="V1652" i="7950"/>
  <c r="W1652" i="7950" s="1"/>
  <c r="R1702" i="7950"/>
  <c r="S1702" i="7950" s="1"/>
  <c r="T1702" i="7950" s="1"/>
  <c r="U1702" i="7950" s="1"/>
  <c r="V1702" i="7950" s="1"/>
  <c r="W1702" i="7950" s="1"/>
  <c r="P1754" i="7950"/>
  <c r="Q1754" i="7950" s="1"/>
  <c r="R1754" i="7950" s="1"/>
  <c r="S1754" i="7950" s="1"/>
  <c r="T1754" i="7950" s="1"/>
  <c r="U1754" i="7950" s="1"/>
  <c r="V1754" i="7950" s="1"/>
  <c r="W1754" i="7950" s="1"/>
  <c r="T1758" i="7950"/>
  <c r="U1758" i="7950" s="1"/>
  <c r="V1758" i="7950" s="1"/>
  <c r="W1758" i="7950" s="1"/>
  <c r="P1808" i="7950"/>
  <c r="Q1808" i="7950" s="1"/>
  <c r="R1808" i="7950" s="1"/>
  <c r="S1808" i="7950" s="1"/>
  <c r="T1808" i="7950" s="1"/>
  <c r="U1808" i="7950" s="1"/>
  <c r="V1808" i="7950" s="1"/>
  <c r="W1808" i="7950" s="1"/>
  <c r="R1810" i="7950"/>
  <c r="S1810" i="7950" s="1"/>
  <c r="T1810" i="7950" s="1"/>
  <c r="U1810" i="7950" s="1"/>
  <c r="V1810" i="7950" s="1"/>
  <c r="W1810" i="7950" s="1"/>
  <c r="V1814" i="7950"/>
  <c r="W1814" i="7950" s="1"/>
  <c r="P1862" i="7950"/>
  <c r="Q1862" i="7950" s="1"/>
  <c r="R1862" i="7950" s="1"/>
  <c r="S1862" i="7950" s="1"/>
  <c r="T1862" i="7950" s="1"/>
  <c r="U1862" i="7950" s="1"/>
  <c r="V1862" i="7950" s="1"/>
  <c r="W1862" i="7950" s="1"/>
  <c r="T1866" i="7950"/>
  <c r="U1866" i="7950" s="1"/>
  <c r="V1866" i="7950" s="1"/>
  <c r="W1866" i="7950" s="1"/>
  <c r="V1868" i="7950"/>
  <c r="W1868" i="7950" s="1"/>
  <c r="V1922" i="7950"/>
  <c r="W1922" i="7950" s="1"/>
  <c r="P1970" i="7950"/>
  <c r="Q1970" i="7950" s="1"/>
  <c r="R1970" i="7950" s="1"/>
  <c r="S1970" i="7950" s="1"/>
  <c r="T1970" i="7950" s="1"/>
  <c r="U1970" i="7950" s="1"/>
  <c r="V1970" i="7950" s="1"/>
  <c r="W1970" i="7950" s="1"/>
  <c r="R1972" i="7950"/>
  <c r="S1972" i="7950" s="1"/>
  <c r="T1972" i="7950" s="1"/>
  <c r="U1972" i="7950" s="1"/>
  <c r="V1972" i="7950" s="1"/>
  <c r="W1972" i="7950" s="1"/>
  <c r="T1974" i="7950"/>
  <c r="U1974" i="7950" s="1"/>
  <c r="V1974" i="7950" s="1"/>
  <c r="W1974" i="7950" s="1"/>
  <c r="V1976" i="7950"/>
  <c r="W1976" i="7950" s="1"/>
  <c r="P2024" i="7950"/>
  <c r="Q2024" i="7950" s="1"/>
  <c r="R2024" i="7950" s="1"/>
  <c r="S2024" i="7950" s="1"/>
  <c r="T2024" i="7950" s="1"/>
  <c r="U2024" i="7950" s="1"/>
  <c r="V2024" i="7950" s="1"/>
  <c r="W2024" i="7950" s="1"/>
  <c r="R2026" i="7950"/>
  <c r="S2026" i="7950" s="1"/>
  <c r="T2026" i="7950" s="1"/>
  <c r="U2026" i="7950" s="1"/>
  <c r="V2026" i="7950" s="1"/>
  <c r="W2026" i="7950" s="1"/>
  <c r="T2028" i="7950"/>
  <c r="U2028" i="7950" s="1"/>
  <c r="V2028" i="7950" s="1"/>
  <c r="W2028" i="7950" s="1"/>
  <c r="V2030" i="7950"/>
  <c r="W2030" i="7950" s="1"/>
  <c r="R2080" i="7950"/>
  <c r="S2080" i="7950" s="1"/>
  <c r="T2080" i="7950" s="1"/>
  <c r="U2080" i="7950" s="1"/>
  <c r="V2080" i="7950" s="1"/>
  <c r="W2080" i="7950" s="1"/>
  <c r="V2084" i="7950"/>
  <c r="W2084" i="7950" s="1"/>
  <c r="P2132" i="7950"/>
  <c r="Q2132" i="7950" s="1"/>
  <c r="R2132" i="7950" s="1"/>
  <c r="S2132" i="7950" s="1"/>
  <c r="T2132" i="7950" s="1"/>
  <c r="U2132" i="7950" s="1"/>
  <c r="V2132" i="7950" s="1"/>
  <c r="W2132" i="7950" s="1"/>
  <c r="R2134" i="7950"/>
  <c r="S2134" i="7950" s="1"/>
  <c r="T2134" i="7950" s="1"/>
  <c r="U2134" i="7950" s="1"/>
  <c r="V2134" i="7950" s="1"/>
  <c r="W2134" i="7950" s="1"/>
  <c r="T2136" i="7950"/>
  <c r="U2136" i="7950" s="1"/>
  <c r="V2136" i="7950" s="1"/>
  <c r="W2136" i="7950" s="1"/>
  <c r="V2138" i="7950"/>
  <c r="W2138" i="7950" s="1"/>
  <c r="P2186" i="7950"/>
  <c r="Q2186" i="7950" s="1"/>
  <c r="R2186" i="7950" s="1"/>
  <c r="S2186" i="7950" s="1"/>
  <c r="T2186" i="7950" s="1"/>
  <c r="U2186" i="7950" s="1"/>
  <c r="V2186" i="7950" s="1"/>
  <c r="W2186" i="7950" s="1"/>
  <c r="R2188" i="7950"/>
  <c r="S2188" i="7950" s="1"/>
  <c r="T2188" i="7950" s="1"/>
  <c r="U2188" i="7950" s="1"/>
  <c r="V2188" i="7950" s="1"/>
  <c r="W2188" i="7950" s="1"/>
  <c r="T2190" i="7950"/>
  <c r="U2190" i="7950" s="1"/>
  <c r="V2190" i="7950" s="1"/>
  <c r="W2190" i="7950" s="1"/>
  <c r="P2240" i="7950"/>
  <c r="Q2240" i="7950" s="1"/>
  <c r="R2240" i="7950" s="1"/>
  <c r="S2240" i="7950" s="1"/>
  <c r="T2240" i="7950" s="1"/>
  <c r="U2240" i="7950" s="1"/>
  <c r="V2240" i="7950" s="1"/>
  <c r="W2240" i="7950" s="1"/>
  <c r="T2244" i="7950"/>
  <c r="U2244" i="7950" s="1"/>
  <c r="V2244" i="7950" s="1"/>
  <c r="W2244" i="7950" s="1"/>
  <c r="V2246" i="7950"/>
  <c r="W2246" i="7950" s="1"/>
  <c r="P2294" i="7950"/>
  <c r="Q2294" i="7950" s="1"/>
  <c r="R2294" i="7950" s="1"/>
  <c r="S2294" i="7950" s="1"/>
  <c r="T2294" i="7950" s="1"/>
  <c r="U2294" i="7950" s="1"/>
  <c r="V2294" i="7950" s="1"/>
  <c r="W2294" i="7950" s="1"/>
  <c r="R2296" i="7950"/>
  <c r="S2296" i="7950" s="1"/>
  <c r="T2296" i="7950" s="1"/>
  <c r="U2296" i="7950" s="1"/>
  <c r="V2296" i="7950" s="1"/>
  <c r="W2296" i="7950" s="1"/>
  <c r="T2298" i="7950"/>
  <c r="U2298" i="7950" s="1"/>
  <c r="V2298" i="7950" s="1"/>
  <c r="W2298" i="7950" s="1"/>
  <c r="V2300" i="7950"/>
  <c r="W2300" i="7950" s="1"/>
  <c r="P2348" i="7950"/>
  <c r="Q2348" i="7950" s="1"/>
  <c r="R2348" i="7950" s="1"/>
  <c r="S2348" i="7950" s="1"/>
  <c r="T2348" i="7950" s="1"/>
  <c r="U2348" i="7950" s="1"/>
  <c r="V2348" i="7950" s="1"/>
  <c r="W2348" i="7950" s="1"/>
  <c r="R2350" i="7950"/>
  <c r="S2350" i="7950" s="1"/>
  <c r="T2350" i="7950" s="1"/>
  <c r="U2350" i="7950" s="1"/>
  <c r="V2350" i="7950" s="1"/>
  <c r="W2350" i="7950" s="1"/>
  <c r="T2352" i="7950"/>
  <c r="U2352" i="7950" s="1"/>
  <c r="V2352" i="7950" s="1"/>
  <c r="W2352" i="7950" s="1"/>
  <c r="V2354" i="7950"/>
  <c r="W2354" i="7950" s="1"/>
  <c r="P2402" i="7950"/>
  <c r="Q2402" i="7950" s="1"/>
  <c r="R2402" i="7950" s="1"/>
  <c r="S2402" i="7950" s="1"/>
  <c r="T2402" i="7950" s="1"/>
  <c r="U2402" i="7950" s="1"/>
  <c r="V2402" i="7950" s="1"/>
  <c r="W2402" i="7950" s="1"/>
  <c r="R2404" i="7950"/>
  <c r="S2404" i="7950" s="1"/>
  <c r="T2404" i="7950" s="1"/>
  <c r="U2404" i="7950" s="1"/>
  <c r="V2404" i="7950" s="1"/>
  <c r="W2404" i="7950" s="1"/>
  <c r="V2408" i="7950"/>
  <c r="W2408" i="7950" s="1"/>
  <c r="P2456" i="7950"/>
  <c r="Q2456" i="7950" s="1"/>
  <c r="R2456" i="7950" s="1"/>
  <c r="S2456" i="7950" s="1"/>
  <c r="T2456" i="7950" s="1"/>
  <c r="U2456" i="7950" s="1"/>
  <c r="V2456" i="7950" s="1"/>
  <c r="W2456" i="7950" s="1"/>
  <c r="R2458" i="7950"/>
  <c r="S2458" i="7950" s="1"/>
  <c r="T2458" i="7950" s="1"/>
  <c r="U2458" i="7950" s="1"/>
  <c r="V2458" i="7950" s="1"/>
  <c r="W2458" i="7950" s="1"/>
  <c r="T2460" i="7950"/>
  <c r="U2460" i="7950" s="1"/>
  <c r="V2460" i="7950" s="1"/>
  <c r="W2460" i="7950" s="1"/>
  <c r="V2462" i="7950"/>
  <c r="W2462" i="7950" s="1"/>
  <c r="P2510" i="7950"/>
  <c r="Q2510" i="7950" s="1"/>
  <c r="R2510" i="7950" s="1"/>
  <c r="S2510" i="7950" s="1"/>
  <c r="T2510" i="7950" s="1"/>
  <c r="U2510" i="7950" s="1"/>
  <c r="V2510" i="7950" s="1"/>
  <c r="W2510" i="7950" s="1"/>
  <c r="T2514" i="7950"/>
  <c r="U2514" i="7950" s="1"/>
  <c r="V2514" i="7950" s="1"/>
  <c r="W2514" i="7950" s="1"/>
  <c r="P2564" i="7950"/>
  <c r="Q2564" i="7950" s="1"/>
  <c r="R2564" i="7950" s="1"/>
  <c r="S2564" i="7950" s="1"/>
  <c r="T2564" i="7950" s="1"/>
  <c r="U2564" i="7950" s="1"/>
  <c r="V2564" i="7950" s="1"/>
  <c r="W2564" i="7950" s="1"/>
  <c r="R2566" i="7950"/>
  <c r="S2566" i="7950" s="1"/>
  <c r="T2566" i="7950" s="1"/>
  <c r="U2566" i="7950" s="1"/>
  <c r="V2566" i="7950" s="1"/>
  <c r="W2566" i="7950" s="1"/>
  <c r="T2568" i="7950"/>
  <c r="U2568" i="7950" s="1"/>
  <c r="V2568" i="7950" s="1"/>
  <c r="W2568" i="7950" s="1"/>
  <c r="V2570" i="7950"/>
  <c r="W2570" i="7950" s="1"/>
  <c r="P2618" i="7950"/>
  <c r="Q2618" i="7950" s="1"/>
  <c r="R2618" i="7950" s="1"/>
  <c r="S2618" i="7950" s="1"/>
  <c r="T2618" i="7950" s="1"/>
  <c r="U2618" i="7950" s="1"/>
  <c r="V2618" i="7950" s="1"/>
  <c r="W2618" i="7950" s="1"/>
  <c r="T2622" i="7950"/>
  <c r="U2622" i="7950" s="1"/>
  <c r="V2622" i="7950" s="1"/>
  <c r="W2622" i="7950" s="1"/>
  <c r="V2624" i="7950"/>
  <c r="W2624" i="7950" s="1"/>
  <c r="P2672" i="7950"/>
  <c r="Q2672" i="7950" s="1"/>
  <c r="R2672" i="7950" s="1"/>
  <c r="S2672" i="7950" s="1"/>
  <c r="T2672" i="7950" s="1"/>
  <c r="U2672" i="7950" s="1"/>
  <c r="V2672" i="7950" s="1"/>
  <c r="W2672" i="7950" s="1"/>
  <c r="R2674" i="7950"/>
  <c r="S2674" i="7950" s="1"/>
  <c r="T2674" i="7950" s="1"/>
  <c r="U2674" i="7950" s="1"/>
  <c r="V2674" i="7950" s="1"/>
  <c r="W2674" i="7950" s="1"/>
  <c r="T2676" i="7950"/>
  <c r="U2676" i="7950" s="1"/>
  <c r="V2676" i="7950" s="1"/>
  <c r="W2676" i="7950" s="1"/>
  <c r="P188" i="7950"/>
  <c r="Q188" i="7950" s="1"/>
  <c r="R188" i="7950" s="1"/>
  <c r="S188" i="7950" s="1"/>
  <c r="T188" i="7950" s="1"/>
  <c r="U188" i="7950" s="1"/>
  <c r="V188" i="7950" s="1"/>
  <c r="W188" i="7950" s="1"/>
  <c r="R190" i="7950"/>
  <c r="S190" i="7950" s="1"/>
  <c r="T190" i="7950" s="1"/>
  <c r="U190" i="7950" s="1"/>
  <c r="V190" i="7950" s="1"/>
  <c r="W190" i="7950" s="1"/>
  <c r="T192" i="7950"/>
  <c r="U192" i="7950" s="1"/>
  <c r="V192" i="7950" s="1"/>
  <c r="W192" i="7950" s="1"/>
  <c r="Q189" i="7950"/>
  <c r="R189" i="7950" s="1"/>
  <c r="S189" i="7950" s="1"/>
  <c r="T189" i="7950" s="1"/>
  <c r="U189" i="7950" s="1"/>
  <c r="V189" i="7950" s="1"/>
  <c r="W189" i="7950" s="1"/>
  <c r="S191" i="7950"/>
  <c r="T191" i="7950" s="1"/>
  <c r="U191" i="7950" s="1"/>
  <c r="V191" i="7950" s="1"/>
  <c r="W191" i="7950" s="1"/>
  <c r="U193" i="7950"/>
  <c r="V193" i="7950" s="1"/>
  <c r="W193" i="7950" s="1"/>
  <c r="B2654" i="7950"/>
  <c r="B2600" i="7950"/>
  <c r="B2546" i="7950"/>
  <c r="B2492" i="7950"/>
  <c r="B2438" i="7950"/>
  <c r="B2384" i="7950"/>
  <c r="B2330" i="7950"/>
  <c r="B2276" i="7950"/>
  <c r="B2222" i="7950"/>
  <c r="B2168" i="7950"/>
  <c r="B2114" i="7950"/>
  <c r="B2060" i="7950"/>
  <c r="B2006" i="7950"/>
  <c r="B1952" i="7950"/>
  <c r="B1898" i="7950"/>
  <c r="B1844" i="7950"/>
  <c r="B1790" i="7950"/>
  <c r="B1736" i="7950"/>
  <c r="B1682" i="7950"/>
  <c r="B1628" i="7950"/>
  <c r="B116" i="7950"/>
  <c r="B62" i="7950"/>
  <c r="B2659" i="7949"/>
  <c r="B2605" i="7949"/>
  <c r="B2551" i="7949"/>
  <c r="B2497" i="7949"/>
  <c r="B2443" i="7949"/>
  <c r="B2389" i="7949"/>
  <c r="B2335" i="7949"/>
  <c r="B2281" i="7949"/>
  <c r="B2227" i="7949"/>
  <c r="B2173" i="7949"/>
  <c r="B2119" i="7949"/>
  <c r="B2065" i="7949"/>
  <c r="B2011" i="7949"/>
  <c r="B1957" i="7949"/>
  <c r="B1903" i="7949"/>
  <c r="B1849" i="7949"/>
  <c r="B1795" i="7949"/>
  <c r="B1741" i="7949"/>
  <c r="B1687" i="7949"/>
  <c r="B1633" i="7949"/>
  <c r="H505" i="1"/>
  <c r="I505" i="1"/>
  <c r="A2655" i="7950"/>
  <c r="C2656" i="7950"/>
  <c r="C2684" i="7950" s="1"/>
  <c r="D2684" i="7950" s="1"/>
  <c r="E2684" i="7950" s="1"/>
  <c r="F2684" i="7950" s="1"/>
  <c r="G2684" i="7950" s="1"/>
  <c r="H2684" i="7950" s="1"/>
  <c r="I2684" i="7950" s="1"/>
  <c r="J2684" i="7950" s="1"/>
  <c r="K2684" i="7950" s="1"/>
  <c r="A2601" i="7950"/>
  <c r="A2547" i="7950"/>
  <c r="A2493" i="7950"/>
  <c r="A2439" i="7950"/>
  <c r="A2385" i="7950"/>
  <c r="A2331" i="7950"/>
  <c r="A2277" i="7950"/>
  <c r="A2223" i="7950"/>
  <c r="A2169" i="7950"/>
  <c r="A2115" i="7950"/>
  <c r="A2061" i="7950"/>
  <c r="A2007" i="7950"/>
  <c r="A1953" i="7950"/>
  <c r="A1899" i="7950"/>
  <c r="A1845" i="7950"/>
  <c r="A1791" i="7950"/>
  <c r="A1737" i="7950"/>
  <c r="A1683" i="7950"/>
  <c r="A1629" i="7950"/>
  <c r="A1575" i="7950"/>
  <c r="A1521" i="7950"/>
  <c r="A1467" i="7950"/>
  <c r="A1413" i="7950"/>
  <c r="A1359" i="7950"/>
  <c r="A1251" i="7950"/>
  <c r="A1197" i="7950"/>
  <c r="A1143" i="7950"/>
  <c r="A1089" i="7950"/>
  <c r="A1035" i="7950"/>
  <c r="A981" i="7950"/>
  <c r="A927" i="7950"/>
  <c r="A873" i="7950"/>
  <c r="A819" i="7950"/>
  <c r="A765" i="7950"/>
  <c r="A711" i="7950"/>
  <c r="A657" i="7950"/>
  <c r="A603" i="7950"/>
  <c r="A549" i="7950"/>
  <c r="A495" i="7950"/>
  <c r="A441" i="7950"/>
  <c r="A387" i="7950"/>
  <c r="A333" i="7950"/>
  <c r="A279" i="7950"/>
  <c r="A225" i="7950"/>
  <c r="A171" i="7950"/>
  <c r="A117" i="7950"/>
  <c r="A63" i="7950"/>
  <c r="V57" i="7950"/>
  <c r="U56" i="7950"/>
  <c r="T55" i="7950"/>
  <c r="S54" i="7950"/>
  <c r="R53" i="7950"/>
  <c r="Q52" i="7950"/>
  <c r="P51" i="7950"/>
  <c r="O50" i="7950"/>
  <c r="N49" i="7950"/>
  <c r="A9" i="7950"/>
  <c r="B8" i="7950"/>
  <c r="A230" i="7949"/>
  <c r="M10" i="7950"/>
  <c r="M48" i="7950" s="1"/>
  <c r="N48" i="7950" s="1"/>
  <c r="O48" i="7950" s="1"/>
  <c r="P48" i="7950" s="1"/>
  <c r="K10" i="7950"/>
  <c r="K46" i="7950" s="1"/>
  <c r="L46" i="7950" s="1"/>
  <c r="M46" i="7950" s="1"/>
  <c r="I10" i="7950"/>
  <c r="I44" i="7950" s="1"/>
  <c r="J44" i="7950" s="1"/>
  <c r="K44" i="7950" s="1"/>
  <c r="L44" i="7950" s="1"/>
  <c r="L10" i="7950"/>
  <c r="L47" i="7950" s="1"/>
  <c r="M47" i="7950" s="1"/>
  <c r="N47" i="7950" s="1"/>
  <c r="O47" i="7950" s="1"/>
  <c r="P47" i="7950" s="1"/>
  <c r="Q47" i="7950" s="1"/>
  <c r="J10" i="7950"/>
  <c r="J45" i="7950" s="1"/>
  <c r="K45" i="7950" s="1"/>
  <c r="L45" i="7950" s="1"/>
  <c r="M45" i="7950" s="1"/>
  <c r="N45" i="7950" s="1"/>
  <c r="O45" i="7950" s="1"/>
  <c r="P45" i="7950" s="1"/>
  <c r="Q45" i="7950" s="1"/>
  <c r="R45" i="7950" s="1"/>
  <c r="E10" i="7950"/>
  <c r="E40" i="7950" s="1"/>
  <c r="F40" i="7950" s="1"/>
  <c r="G40" i="7950" s="1"/>
  <c r="H40" i="7950" s="1"/>
  <c r="I40" i="7950" s="1"/>
  <c r="J40" i="7950" s="1"/>
  <c r="K40" i="7950" s="1"/>
  <c r="L40" i="7950" s="1"/>
  <c r="M40" i="7950" s="1"/>
  <c r="N40" i="7950" s="1"/>
  <c r="O40" i="7950" s="1"/>
  <c r="P40" i="7950" s="1"/>
  <c r="Q40" i="7950" s="1"/>
  <c r="R40" i="7950" s="1"/>
  <c r="S40" i="7950" s="1"/>
  <c r="T40" i="7950" s="1"/>
  <c r="U40" i="7950" s="1"/>
  <c r="V40" i="7950" s="1"/>
  <c r="W40" i="7950" s="1"/>
  <c r="H10" i="7950"/>
  <c r="H43" i="7950" s="1"/>
  <c r="F10" i="7950"/>
  <c r="F41" i="7950" s="1"/>
  <c r="G41" i="7950" s="1"/>
  <c r="H41" i="7950" s="1"/>
  <c r="I41" i="7950" s="1"/>
  <c r="D10" i="7950"/>
  <c r="D39" i="7950" s="1"/>
  <c r="E39" i="7950" s="1"/>
  <c r="F39" i="7950" s="1"/>
  <c r="G39" i="7950" s="1"/>
  <c r="H39" i="7950" s="1"/>
  <c r="I39" i="7950" s="1"/>
  <c r="J39" i="7950" s="1"/>
  <c r="K39" i="7950" s="1"/>
  <c r="L39" i="7950" s="1"/>
  <c r="M39" i="7950" s="1"/>
  <c r="G10" i="7950"/>
  <c r="G42" i="7950" s="1"/>
  <c r="H42" i="7950" s="1"/>
  <c r="I42" i="7950" s="1"/>
  <c r="J42" i="7950" s="1"/>
  <c r="C10" i="7950"/>
  <c r="C38" i="7950" s="1"/>
  <c r="D38" i="7950" s="1"/>
  <c r="E38" i="7950" s="1"/>
  <c r="F38" i="7950" s="1"/>
  <c r="G38" i="7950" s="1"/>
  <c r="H38" i="7950" s="1"/>
  <c r="I38" i="7950" s="1"/>
  <c r="J38" i="7950" s="1"/>
  <c r="L64" i="7950"/>
  <c r="L101" i="7950" s="1"/>
  <c r="M101" i="7950" s="1"/>
  <c r="N101" i="7950" s="1"/>
  <c r="O101" i="7950" s="1"/>
  <c r="P101" i="7950" s="1"/>
  <c r="Q101" i="7950" s="1"/>
  <c r="R101" i="7950" s="1"/>
  <c r="S101" i="7950" s="1"/>
  <c r="J64" i="7950"/>
  <c r="J99" i="7950" s="1"/>
  <c r="M64" i="7950"/>
  <c r="M102" i="7950" s="1"/>
  <c r="K64" i="7950"/>
  <c r="K100" i="7950" s="1"/>
  <c r="L100" i="7950" s="1"/>
  <c r="M100" i="7950" s="1"/>
  <c r="N100" i="7950" s="1"/>
  <c r="I64" i="7950"/>
  <c r="I98" i="7950" s="1"/>
  <c r="J98" i="7950" s="1"/>
  <c r="G64" i="7950"/>
  <c r="G96" i="7950" s="1"/>
  <c r="H96" i="7950" s="1"/>
  <c r="I96" i="7950" s="1"/>
  <c r="J96" i="7950" s="1"/>
  <c r="K96" i="7950" s="1"/>
  <c r="L96" i="7950" s="1"/>
  <c r="M96" i="7950" s="1"/>
  <c r="N96" i="7950" s="1"/>
  <c r="O96" i="7950" s="1"/>
  <c r="E64" i="7950"/>
  <c r="E94" i="7950" s="1"/>
  <c r="F94" i="7950" s="1"/>
  <c r="G94" i="7950" s="1"/>
  <c r="H94" i="7950" s="1"/>
  <c r="I94" i="7950" s="1"/>
  <c r="J94" i="7950" s="1"/>
  <c r="K94" i="7950" s="1"/>
  <c r="L94" i="7950" s="1"/>
  <c r="M94" i="7950" s="1"/>
  <c r="C64" i="7950"/>
  <c r="C92" i="7950" s="1"/>
  <c r="D92" i="7950" s="1"/>
  <c r="E92" i="7950" s="1"/>
  <c r="F92" i="7950" s="1"/>
  <c r="G92" i="7950" s="1"/>
  <c r="H92" i="7950" s="1"/>
  <c r="I92" i="7950" s="1"/>
  <c r="J92" i="7950" s="1"/>
  <c r="H64" i="7950"/>
  <c r="H97" i="7950" s="1"/>
  <c r="I97" i="7950" s="1"/>
  <c r="J97" i="7950" s="1"/>
  <c r="K97" i="7950" s="1"/>
  <c r="L97" i="7950" s="1"/>
  <c r="M97" i="7950" s="1"/>
  <c r="N97" i="7950" s="1"/>
  <c r="O97" i="7950" s="1"/>
  <c r="P97" i="7950" s="1"/>
  <c r="Q97" i="7950" s="1"/>
  <c r="R97" i="7950" s="1"/>
  <c r="S97" i="7950" s="1"/>
  <c r="T97" i="7950" s="1"/>
  <c r="U97" i="7950" s="1"/>
  <c r="V97" i="7950" s="1"/>
  <c r="F64" i="7950"/>
  <c r="F95" i="7950" s="1"/>
  <c r="G95" i="7950" s="1"/>
  <c r="H95" i="7950" s="1"/>
  <c r="I95" i="7950" s="1"/>
  <c r="J95" i="7950" s="1"/>
  <c r="K95" i="7950" s="1"/>
  <c r="L95" i="7950" s="1"/>
  <c r="M95" i="7950" s="1"/>
  <c r="N95" i="7950" s="1"/>
  <c r="O95" i="7950" s="1"/>
  <c r="P95" i="7950" s="1"/>
  <c r="Q95" i="7950" s="1"/>
  <c r="R95" i="7950" s="1"/>
  <c r="S95" i="7950" s="1"/>
  <c r="T95" i="7950" s="1"/>
  <c r="U95" i="7950" s="1"/>
  <c r="V95" i="7950" s="1"/>
  <c r="D64" i="7950"/>
  <c r="D93" i="7950" s="1"/>
  <c r="E93" i="7950" s="1"/>
  <c r="F93" i="7950" s="1"/>
  <c r="G93" i="7950" s="1"/>
  <c r="H93" i="7950" s="1"/>
  <c r="J172" i="7950"/>
  <c r="J207" i="7950" s="1"/>
  <c r="K207" i="7950" s="1"/>
  <c r="L207" i="7950" s="1"/>
  <c r="M207" i="7950" s="1"/>
  <c r="N207" i="7950" s="1"/>
  <c r="O207" i="7950" s="1"/>
  <c r="P207" i="7950" s="1"/>
  <c r="Q207" i="7950" s="1"/>
  <c r="L172" i="7950"/>
  <c r="L209" i="7950" s="1"/>
  <c r="M209" i="7950" s="1"/>
  <c r="N209" i="7950" s="1"/>
  <c r="O209" i="7950" s="1"/>
  <c r="P209" i="7950" s="1"/>
  <c r="Q209" i="7950" s="1"/>
  <c r="R209" i="7950" s="1"/>
  <c r="S209" i="7950" s="1"/>
  <c r="T209" i="7950" s="1"/>
  <c r="U209" i="7950" s="1"/>
  <c r="V209" i="7950" s="1"/>
  <c r="W209" i="7950" s="1"/>
  <c r="I172" i="7950"/>
  <c r="I206" i="7950" s="1"/>
  <c r="J206" i="7950" s="1"/>
  <c r="K206" i="7950" s="1"/>
  <c r="L206" i="7950" s="1"/>
  <c r="M206" i="7950" s="1"/>
  <c r="N206" i="7950" s="1"/>
  <c r="O206" i="7950" s="1"/>
  <c r="P206" i="7950" s="1"/>
  <c r="Q206" i="7950" s="1"/>
  <c r="R206" i="7950" s="1"/>
  <c r="S206" i="7950" s="1"/>
  <c r="K172" i="7950"/>
  <c r="K208" i="7950" s="1"/>
  <c r="L208" i="7950" s="1"/>
  <c r="M208" i="7950" s="1"/>
  <c r="N208" i="7950" s="1"/>
  <c r="O208" i="7950" s="1"/>
  <c r="P208" i="7950" s="1"/>
  <c r="Q208" i="7950" s="1"/>
  <c r="R208" i="7950" s="1"/>
  <c r="S208" i="7950" s="1"/>
  <c r="T208" i="7950" s="1"/>
  <c r="U208" i="7950" s="1"/>
  <c r="V208" i="7950" s="1"/>
  <c r="M172" i="7950"/>
  <c r="M210" i="7950" s="1"/>
  <c r="H172" i="7950"/>
  <c r="H205" i="7950" s="1"/>
  <c r="I205" i="7950" s="1"/>
  <c r="J205" i="7950" s="1"/>
  <c r="K205" i="7950" s="1"/>
  <c r="L205" i="7950" s="1"/>
  <c r="M205" i="7950" s="1"/>
  <c r="F172" i="7950"/>
  <c r="F203" i="7950" s="1"/>
  <c r="G203" i="7950" s="1"/>
  <c r="H203" i="7950" s="1"/>
  <c r="I203" i="7950" s="1"/>
  <c r="D172" i="7950"/>
  <c r="D201" i="7950" s="1"/>
  <c r="E201" i="7950" s="1"/>
  <c r="F201" i="7950" s="1"/>
  <c r="G172" i="7950"/>
  <c r="G204" i="7950" s="1"/>
  <c r="H204" i="7950" s="1"/>
  <c r="I204" i="7950" s="1"/>
  <c r="J204" i="7950" s="1"/>
  <c r="K204" i="7950" s="1"/>
  <c r="E172" i="7950"/>
  <c r="E202" i="7950" s="1"/>
  <c r="F202" i="7950" s="1"/>
  <c r="G202" i="7950" s="1"/>
  <c r="H202" i="7950" s="1"/>
  <c r="I202" i="7950" s="1"/>
  <c r="J202" i="7950" s="1"/>
  <c r="K202" i="7950" s="1"/>
  <c r="L202" i="7950" s="1"/>
  <c r="C172" i="7950"/>
  <c r="C200" i="7950" s="1"/>
  <c r="D200" i="7950" s="1"/>
  <c r="E200" i="7950" s="1"/>
  <c r="F200" i="7950" s="1"/>
  <c r="G200" i="7950" s="1"/>
  <c r="H200" i="7950" s="1"/>
  <c r="I200" i="7950" s="1"/>
  <c r="J200" i="7950" s="1"/>
  <c r="K200" i="7950" s="1"/>
  <c r="L200" i="7950" s="1"/>
  <c r="M200" i="7950" s="1"/>
  <c r="N200" i="7950" s="1"/>
  <c r="O200" i="7950" s="1"/>
  <c r="P200" i="7950" s="1"/>
  <c r="Q200" i="7950" s="1"/>
  <c r="R200" i="7950" s="1"/>
  <c r="S200" i="7950" s="1"/>
  <c r="T200" i="7950" s="1"/>
  <c r="U200" i="7950" s="1"/>
  <c r="V200" i="7950" s="1"/>
  <c r="W200" i="7950" s="1"/>
  <c r="H280" i="7950"/>
  <c r="H313" i="7950" s="1"/>
  <c r="I313" i="7950" s="1"/>
  <c r="J313" i="7950" s="1"/>
  <c r="K313" i="7950" s="1"/>
  <c r="L313" i="7950" s="1"/>
  <c r="M313" i="7950" s="1"/>
  <c r="N313" i="7950" s="1"/>
  <c r="O313" i="7950" s="1"/>
  <c r="P313" i="7950" s="1"/>
  <c r="Q313" i="7950" s="1"/>
  <c r="R313" i="7950" s="1"/>
  <c r="S313" i="7950" s="1"/>
  <c r="F280" i="7950"/>
  <c r="F311" i="7950" s="1"/>
  <c r="G311" i="7950" s="1"/>
  <c r="H311" i="7950" s="1"/>
  <c r="I311" i="7950" s="1"/>
  <c r="J311" i="7950" s="1"/>
  <c r="K311" i="7950" s="1"/>
  <c r="L311" i="7950" s="1"/>
  <c r="M311" i="7950" s="1"/>
  <c r="N311" i="7950" s="1"/>
  <c r="O311" i="7950" s="1"/>
  <c r="P311" i="7950" s="1"/>
  <c r="Q311" i="7950" s="1"/>
  <c r="R311" i="7950" s="1"/>
  <c r="S311" i="7950" s="1"/>
  <c r="T311" i="7950" s="1"/>
  <c r="U311" i="7950" s="1"/>
  <c r="D280" i="7950"/>
  <c r="D309" i="7950" s="1"/>
  <c r="E309" i="7950" s="1"/>
  <c r="F309" i="7950" s="1"/>
  <c r="G309" i="7950" s="1"/>
  <c r="H309" i="7950" s="1"/>
  <c r="I309" i="7950" s="1"/>
  <c r="J309" i="7950" s="1"/>
  <c r="K309" i="7950" s="1"/>
  <c r="L309" i="7950" s="1"/>
  <c r="M309" i="7950" s="1"/>
  <c r="N309" i="7950" s="1"/>
  <c r="O309" i="7950" s="1"/>
  <c r="P309" i="7950" s="1"/>
  <c r="Q309" i="7950" s="1"/>
  <c r="R309" i="7950" s="1"/>
  <c r="S309" i="7950" s="1"/>
  <c r="T309" i="7950" s="1"/>
  <c r="U309" i="7950" s="1"/>
  <c r="V309" i="7950" s="1"/>
  <c r="G280" i="7950"/>
  <c r="G312" i="7950" s="1"/>
  <c r="E280" i="7950"/>
  <c r="E310" i="7950" s="1"/>
  <c r="F310" i="7950" s="1"/>
  <c r="G310" i="7950" s="1"/>
  <c r="H310" i="7950" s="1"/>
  <c r="I310" i="7950" s="1"/>
  <c r="J310" i="7950" s="1"/>
  <c r="K310" i="7950" s="1"/>
  <c r="L310" i="7950" s="1"/>
  <c r="M310" i="7950" s="1"/>
  <c r="N310" i="7950" s="1"/>
  <c r="O310" i="7950" s="1"/>
  <c r="P310" i="7950" s="1"/>
  <c r="C280" i="7950"/>
  <c r="C308" i="7950" s="1"/>
  <c r="D308" i="7950" s="1"/>
  <c r="E308" i="7950" s="1"/>
  <c r="F308" i="7950" s="1"/>
  <c r="G308" i="7950" s="1"/>
  <c r="H308" i="7950" s="1"/>
  <c r="I308" i="7950" s="1"/>
  <c r="J308" i="7950" s="1"/>
  <c r="K308" i="7950" s="1"/>
  <c r="L308" i="7950" s="1"/>
  <c r="M308" i="7950" s="1"/>
  <c r="N308" i="7950" s="1"/>
  <c r="O308" i="7950" s="1"/>
  <c r="P308" i="7950" s="1"/>
  <c r="G388" i="7950"/>
  <c r="E388" i="7950"/>
  <c r="E418" i="7950" s="1"/>
  <c r="F418" i="7950" s="1"/>
  <c r="G418" i="7950" s="1"/>
  <c r="H418" i="7950" s="1"/>
  <c r="I418" i="7950" s="1"/>
  <c r="J418" i="7950" s="1"/>
  <c r="K418" i="7950" s="1"/>
  <c r="L418" i="7950" s="1"/>
  <c r="M418" i="7950" s="1"/>
  <c r="C388" i="7950"/>
  <c r="H388" i="7950"/>
  <c r="H421" i="7950" s="1"/>
  <c r="I421" i="7950" s="1"/>
  <c r="J421" i="7950" s="1"/>
  <c r="K421" i="7950" s="1"/>
  <c r="L421" i="7950" s="1"/>
  <c r="M421" i="7950" s="1"/>
  <c r="N421" i="7950" s="1"/>
  <c r="O421" i="7950" s="1"/>
  <c r="P421" i="7950" s="1"/>
  <c r="F388" i="7950"/>
  <c r="F419" i="7950" s="1"/>
  <c r="G419" i="7950" s="1"/>
  <c r="H419" i="7950" s="1"/>
  <c r="I419" i="7950" s="1"/>
  <c r="J419" i="7950" s="1"/>
  <c r="K419" i="7950" s="1"/>
  <c r="L419" i="7950" s="1"/>
  <c r="M419" i="7950" s="1"/>
  <c r="N419" i="7950" s="1"/>
  <c r="D388" i="7950"/>
  <c r="G496" i="7950"/>
  <c r="G528" i="7950" s="1"/>
  <c r="H528" i="7950" s="1"/>
  <c r="I528" i="7950" s="1"/>
  <c r="J528" i="7950" s="1"/>
  <c r="E496" i="7950"/>
  <c r="E526" i="7950" s="1"/>
  <c r="F526" i="7950" s="1"/>
  <c r="G526" i="7950" s="1"/>
  <c r="H526" i="7950" s="1"/>
  <c r="I526" i="7950" s="1"/>
  <c r="C496" i="7950"/>
  <c r="C524" i="7950" s="1"/>
  <c r="D524" i="7950" s="1"/>
  <c r="E524" i="7950" s="1"/>
  <c r="F524" i="7950" s="1"/>
  <c r="G524" i="7950" s="1"/>
  <c r="H524" i="7950" s="1"/>
  <c r="I524" i="7950" s="1"/>
  <c r="J524" i="7950" s="1"/>
  <c r="K524" i="7950" s="1"/>
  <c r="L524" i="7950" s="1"/>
  <c r="M524" i="7950" s="1"/>
  <c r="N524" i="7950" s="1"/>
  <c r="O524" i="7950" s="1"/>
  <c r="P524" i="7950" s="1"/>
  <c r="Q524" i="7950" s="1"/>
  <c r="R524" i="7950" s="1"/>
  <c r="S524" i="7950" s="1"/>
  <c r="T524" i="7950" s="1"/>
  <c r="U524" i="7950" s="1"/>
  <c r="V524" i="7950" s="1"/>
  <c r="W524" i="7950" s="1"/>
  <c r="H496" i="7950"/>
  <c r="H529" i="7950" s="1"/>
  <c r="F496" i="7950"/>
  <c r="F527" i="7950" s="1"/>
  <c r="G527" i="7950" s="1"/>
  <c r="H527" i="7950" s="1"/>
  <c r="D496" i="7950"/>
  <c r="D525" i="7950" s="1"/>
  <c r="E525" i="7950" s="1"/>
  <c r="F525" i="7950" s="1"/>
  <c r="G604" i="7950"/>
  <c r="G636" i="7950" s="1"/>
  <c r="H636" i="7950" s="1"/>
  <c r="I636" i="7950" s="1"/>
  <c r="E604" i="7950"/>
  <c r="E634" i="7950" s="1"/>
  <c r="F634" i="7950" s="1"/>
  <c r="G634" i="7950" s="1"/>
  <c r="H634" i="7950" s="1"/>
  <c r="I634" i="7950" s="1"/>
  <c r="J634" i="7950" s="1"/>
  <c r="K634" i="7950" s="1"/>
  <c r="L634" i="7950" s="1"/>
  <c r="C604" i="7950"/>
  <c r="C632" i="7950" s="1"/>
  <c r="D632" i="7950" s="1"/>
  <c r="E632" i="7950" s="1"/>
  <c r="F632" i="7950" s="1"/>
  <c r="G632" i="7950" s="1"/>
  <c r="H632" i="7950" s="1"/>
  <c r="I632" i="7950" s="1"/>
  <c r="J632" i="7950" s="1"/>
  <c r="K632" i="7950" s="1"/>
  <c r="L632" i="7950" s="1"/>
  <c r="M632" i="7950" s="1"/>
  <c r="N632" i="7950" s="1"/>
  <c r="O632" i="7950" s="1"/>
  <c r="P632" i="7950" s="1"/>
  <c r="Q632" i="7950" s="1"/>
  <c r="R632" i="7950" s="1"/>
  <c r="S632" i="7950" s="1"/>
  <c r="T632" i="7950" s="1"/>
  <c r="U632" i="7950" s="1"/>
  <c r="V632" i="7950" s="1"/>
  <c r="W632" i="7950" s="1"/>
  <c r="H604" i="7950"/>
  <c r="H637" i="7950" s="1"/>
  <c r="I637" i="7950" s="1"/>
  <c r="J637" i="7950" s="1"/>
  <c r="K637" i="7950" s="1"/>
  <c r="L637" i="7950" s="1"/>
  <c r="M637" i="7950" s="1"/>
  <c r="N637" i="7950" s="1"/>
  <c r="O637" i="7950" s="1"/>
  <c r="P637" i="7950" s="1"/>
  <c r="Q637" i="7950" s="1"/>
  <c r="R637" i="7950" s="1"/>
  <c r="S637" i="7950" s="1"/>
  <c r="T637" i="7950" s="1"/>
  <c r="U637" i="7950" s="1"/>
  <c r="V637" i="7950" s="1"/>
  <c r="W637" i="7950" s="1"/>
  <c r="F604" i="7950"/>
  <c r="F635" i="7950" s="1"/>
  <c r="G635" i="7950" s="1"/>
  <c r="H635" i="7950" s="1"/>
  <c r="I635" i="7950" s="1"/>
  <c r="J635" i="7950" s="1"/>
  <c r="D604" i="7950"/>
  <c r="D633" i="7950" s="1"/>
  <c r="E633" i="7950" s="1"/>
  <c r="F633" i="7950" s="1"/>
  <c r="G633" i="7950" s="1"/>
  <c r="H633" i="7950" s="1"/>
  <c r="I633" i="7950" s="1"/>
  <c r="G712" i="7950"/>
  <c r="G744" i="7950" s="1"/>
  <c r="H744" i="7950" s="1"/>
  <c r="I744" i="7950" s="1"/>
  <c r="J744" i="7950" s="1"/>
  <c r="K744" i="7950" s="1"/>
  <c r="L744" i="7950" s="1"/>
  <c r="M744" i="7950" s="1"/>
  <c r="N744" i="7950" s="1"/>
  <c r="E712" i="7950"/>
  <c r="E742" i="7950" s="1"/>
  <c r="F742" i="7950" s="1"/>
  <c r="G742" i="7950" s="1"/>
  <c r="H742" i="7950" s="1"/>
  <c r="I742" i="7950" s="1"/>
  <c r="J742" i="7950" s="1"/>
  <c r="C712" i="7950"/>
  <c r="C740" i="7950" s="1"/>
  <c r="D740" i="7950" s="1"/>
  <c r="E740" i="7950" s="1"/>
  <c r="F740" i="7950" s="1"/>
  <c r="G740" i="7950" s="1"/>
  <c r="H740" i="7950" s="1"/>
  <c r="I740" i="7950" s="1"/>
  <c r="J740" i="7950" s="1"/>
  <c r="H712" i="7950"/>
  <c r="H745" i="7950" s="1"/>
  <c r="I745" i="7950" s="1"/>
  <c r="J745" i="7950" s="1"/>
  <c r="F712" i="7950"/>
  <c r="F743" i="7950" s="1"/>
  <c r="G743" i="7950" s="1"/>
  <c r="H743" i="7950" s="1"/>
  <c r="I743" i="7950" s="1"/>
  <c r="J743" i="7950" s="1"/>
  <c r="K743" i="7950" s="1"/>
  <c r="D712" i="7950"/>
  <c r="D741" i="7950" s="1"/>
  <c r="E741" i="7950" s="1"/>
  <c r="F741" i="7950" s="1"/>
  <c r="G820" i="7950"/>
  <c r="G852" i="7950" s="1"/>
  <c r="H852" i="7950" s="1"/>
  <c r="I852" i="7950" s="1"/>
  <c r="J852" i="7950" s="1"/>
  <c r="K852" i="7950" s="1"/>
  <c r="L852" i="7950" s="1"/>
  <c r="M852" i="7950" s="1"/>
  <c r="N852" i="7950" s="1"/>
  <c r="O852" i="7950" s="1"/>
  <c r="P852" i="7950" s="1"/>
  <c r="Q852" i="7950" s="1"/>
  <c r="R852" i="7950" s="1"/>
  <c r="S852" i="7950" s="1"/>
  <c r="T852" i="7950" s="1"/>
  <c r="U852" i="7950" s="1"/>
  <c r="V852" i="7950" s="1"/>
  <c r="E820" i="7950"/>
  <c r="E850" i="7950" s="1"/>
  <c r="F850" i="7950" s="1"/>
  <c r="G850" i="7950" s="1"/>
  <c r="H850" i="7950" s="1"/>
  <c r="I850" i="7950" s="1"/>
  <c r="J850" i="7950" s="1"/>
  <c r="K850" i="7950" s="1"/>
  <c r="L850" i="7950" s="1"/>
  <c r="C820" i="7950"/>
  <c r="C848" i="7950" s="1"/>
  <c r="D848" i="7950" s="1"/>
  <c r="E848" i="7950" s="1"/>
  <c r="F848" i="7950" s="1"/>
  <c r="G848" i="7950" s="1"/>
  <c r="H848" i="7950" s="1"/>
  <c r="I848" i="7950" s="1"/>
  <c r="J848" i="7950" s="1"/>
  <c r="K848" i="7950" s="1"/>
  <c r="L848" i="7950" s="1"/>
  <c r="M848" i="7950" s="1"/>
  <c r="N848" i="7950" s="1"/>
  <c r="H820" i="7950"/>
  <c r="H853" i="7950" s="1"/>
  <c r="I853" i="7950" s="1"/>
  <c r="J853" i="7950" s="1"/>
  <c r="K853" i="7950" s="1"/>
  <c r="L853" i="7950" s="1"/>
  <c r="M853" i="7950" s="1"/>
  <c r="N853" i="7950" s="1"/>
  <c r="O853" i="7950" s="1"/>
  <c r="F820" i="7950"/>
  <c r="F851" i="7950" s="1"/>
  <c r="G851" i="7950" s="1"/>
  <c r="H851" i="7950" s="1"/>
  <c r="I851" i="7950" s="1"/>
  <c r="J851" i="7950" s="1"/>
  <c r="K851" i="7950" s="1"/>
  <c r="D820" i="7950"/>
  <c r="D849" i="7950" s="1"/>
  <c r="E849" i="7950" s="1"/>
  <c r="F849" i="7950" s="1"/>
  <c r="G849" i="7950" s="1"/>
  <c r="H849" i="7950" s="1"/>
  <c r="I849" i="7950" s="1"/>
  <c r="J849" i="7950" s="1"/>
  <c r="K849" i="7950" s="1"/>
  <c r="L849" i="7950" s="1"/>
  <c r="M849" i="7950" s="1"/>
  <c r="G928" i="7950"/>
  <c r="G960" i="7950" s="1"/>
  <c r="H960" i="7950" s="1"/>
  <c r="I960" i="7950" s="1"/>
  <c r="J960" i="7950" s="1"/>
  <c r="K960" i="7950" s="1"/>
  <c r="E928" i="7950"/>
  <c r="E958" i="7950" s="1"/>
  <c r="F958" i="7950" s="1"/>
  <c r="G958" i="7950" s="1"/>
  <c r="H958" i="7950" s="1"/>
  <c r="I958" i="7950" s="1"/>
  <c r="J958" i="7950" s="1"/>
  <c r="K958" i="7950" s="1"/>
  <c r="L958" i="7950" s="1"/>
  <c r="M958" i="7950" s="1"/>
  <c r="C928" i="7950"/>
  <c r="C956" i="7950" s="1"/>
  <c r="H928" i="7950"/>
  <c r="H961" i="7950" s="1"/>
  <c r="I961" i="7950" s="1"/>
  <c r="J961" i="7950" s="1"/>
  <c r="K961" i="7950" s="1"/>
  <c r="L961" i="7950" s="1"/>
  <c r="F928" i="7950"/>
  <c r="F959" i="7950" s="1"/>
  <c r="G959" i="7950" s="1"/>
  <c r="H959" i="7950" s="1"/>
  <c r="I959" i="7950" s="1"/>
  <c r="J959" i="7950" s="1"/>
  <c r="K959" i="7950" s="1"/>
  <c r="L959" i="7950" s="1"/>
  <c r="D928" i="7950"/>
  <c r="D957" i="7950" s="1"/>
  <c r="E957" i="7950" s="1"/>
  <c r="F957" i="7950" s="1"/>
  <c r="G957" i="7950" s="1"/>
  <c r="G1036" i="7950"/>
  <c r="G1068" i="7950" s="1"/>
  <c r="H1068" i="7950" s="1"/>
  <c r="I1068" i="7950" s="1"/>
  <c r="J1068" i="7950" s="1"/>
  <c r="K1068" i="7950" s="1"/>
  <c r="L1068" i="7950" s="1"/>
  <c r="M1068" i="7950" s="1"/>
  <c r="N1068" i="7950" s="1"/>
  <c r="O1068" i="7950" s="1"/>
  <c r="P1068" i="7950" s="1"/>
  <c r="Q1068" i="7950" s="1"/>
  <c r="E1036" i="7950"/>
  <c r="E1066" i="7950" s="1"/>
  <c r="C1036" i="7950"/>
  <c r="C1064" i="7950" s="1"/>
  <c r="D1064" i="7950" s="1"/>
  <c r="E1064" i="7950" s="1"/>
  <c r="F1064" i="7950" s="1"/>
  <c r="H1036" i="7950"/>
  <c r="H1069" i="7950" s="1"/>
  <c r="I1069" i="7950" s="1"/>
  <c r="J1069" i="7950" s="1"/>
  <c r="K1069" i="7950" s="1"/>
  <c r="F1036" i="7950"/>
  <c r="F1067" i="7950" s="1"/>
  <c r="G1067" i="7950" s="1"/>
  <c r="H1067" i="7950" s="1"/>
  <c r="I1067" i="7950" s="1"/>
  <c r="J1067" i="7950" s="1"/>
  <c r="K1067" i="7950" s="1"/>
  <c r="L1067" i="7950" s="1"/>
  <c r="D1036" i="7950"/>
  <c r="D1065" i="7950" s="1"/>
  <c r="E1065" i="7950" s="1"/>
  <c r="F1065" i="7950" s="1"/>
  <c r="G1065" i="7950" s="1"/>
  <c r="H1065" i="7950" s="1"/>
  <c r="I1065" i="7950" s="1"/>
  <c r="J1065" i="7950" s="1"/>
  <c r="K1065" i="7950" s="1"/>
  <c r="L1065" i="7950" s="1"/>
  <c r="M1065" i="7950" s="1"/>
  <c r="N1065" i="7950" s="1"/>
  <c r="O1065" i="7950" s="1"/>
  <c r="P1065" i="7950" s="1"/>
  <c r="Q1065" i="7950" s="1"/>
  <c r="G1144" i="7950"/>
  <c r="G1176" i="7950" s="1"/>
  <c r="H1176" i="7950" s="1"/>
  <c r="I1176" i="7950" s="1"/>
  <c r="J1176" i="7950" s="1"/>
  <c r="K1176" i="7950" s="1"/>
  <c r="L1176" i="7950" s="1"/>
  <c r="M1176" i="7950" s="1"/>
  <c r="N1176" i="7950" s="1"/>
  <c r="O1176" i="7950" s="1"/>
  <c r="P1176" i="7950" s="1"/>
  <c r="Q1176" i="7950" s="1"/>
  <c r="R1176" i="7950" s="1"/>
  <c r="E1144" i="7950"/>
  <c r="E1174" i="7950" s="1"/>
  <c r="F1174" i="7950" s="1"/>
  <c r="G1174" i="7950" s="1"/>
  <c r="H1174" i="7950" s="1"/>
  <c r="I1174" i="7950" s="1"/>
  <c r="J1174" i="7950" s="1"/>
  <c r="K1174" i="7950" s="1"/>
  <c r="C1144" i="7950"/>
  <c r="C1172" i="7950" s="1"/>
  <c r="D1172" i="7950" s="1"/>
  <c r="E1172" i="7950" s="1"/>
  <c r="F1172" i="7950" s="1"/>
  <c r="G1172" i="7950" s="1"/>
  <c r="H1172" i="7950" s="1"/>
  <c r="I1172" i="7950" s="1"/>
  <c r="J1172" i="7950" s="1"/>
  <c r="K1172" i="7950" s="1"/>
  <c r="L1172" i="7950" s="1"/>
  <c r="M1172" i="7950" s="1"/>
  <c r="N1172" i="7950" s="1"/>
  <c r="O1172" i="7950" s="1"/>
  <c r="P1172" i="7950" s="1"/>
  <c r="H1144" i="7950"/>
  <c r="H1177" i="7950" s="1"/>
  <c r="I1177" i="7950" s="1"/>
  <c r="J1177" i="7950" s="1"/>
  <c r="K1177" i="7950" s="1"/>
  <c r="L1177" i="7950" s="1"/>
  <c r="M1177" i="7950" s="1"/>
  <c r="N1177" i="7950" s="1"/>
  <c r="F1144" i="7950"/>
  <c r="F1175" i="7950" s="1"/>
  <c r="G1175" i="7950" s="1"/>
  <c r="H1175" i="7950" s="1"/>
  <c r="I1175" i="7950" s="1"/>
  <c r="J1175" i="7950" s="1"/>
  <c r="D1144" i="7950"/>
  <c r="D1173" i="7950" s="1"/>
  <c r="E1173" i="7950" s="1"/>
  <c r="F1173" i="7950" s="1"/>
  <c r="G1173" i="7950" s="1"/>
  <c r="G1252" i="7950"/>
  <c r="G1284" i="7950" s="1"/>
  <c r="E1252" i="7950"/>
  <c r="E1282" i="7950" s="1"/>
  <c r="F1282" i="7950" s="1"/>
  <c r="G1282" i="7950" s="1"/>
  <c r="H1282" i="7950" s="1"/>
  <c r="I1282" i="7950" s="1"/>
  <c r="J1282" i="7950" s="1"/>
  <c r="K1282" i="7950" s="1"/>
  <c r="L1282" i="7950" s="1"/>
  <c r="M1282" i="7950" s="1"/>
  <c r="C1252" i="7950"/>
  <c r="C1280" i="7950" s="1"/>
  <c r="D1280" i="7950" s="1"/>
  <c r="E1280" i="7950" s="1"/>
  <c r="F1280" i="7950" s="1"/>
  <c r="G1280" i="7950" s="1"/>
  <c r="H1280" i="7950" s="1"/>
  <c r="I1280" i="7950" s="1"/>
  <c r="J1280" i="7950" s="1"/>
  <c r="K1280" i="7950" s="1"/>
  <c r="L1280" i="7950" s="1"/>
  <c r="M1280" i="7950" s="1"/>
  <c r="N1280" i="7950" s="1"/>
  <c r="O1280" i="7950" s="1"/>
  <c r="P1280" i="7950" s="1"/>
  <c r="Q1280" i="7950" s="1"/>
  <c r="R1280" i="7950" s="1"/>
  <c r="S1280" i="7950" s="1"/>
  <c r="T1280" i="7950" s="1"/>
  <c r="U1280" i="7950" s="1"/>
  <c r="V1280" i="7950" s="1"/>
  <c r="W1280" i="7950" s="1"/>
  <c r="H1252" i="7950"/>
  <c r="H1285" i="7950" s="1"/>
  <c r="I1285" i="7950" s="1"/>
  <c r="J1285" i="7950" s="1"/>
  <c r="K1285" i="7950" s="1"/>
  <c r="L1285" i="7950" s="1"/>
  <c r="M1285" i="7950" s="1"/>
  <c r="N1285" i="7950" s="1"/>
  <c r="O1285" i="7950" s="1"/>
  <c r="P1285" i="7950" s="1"/>
  <c r="Q1285" i="7950" s="1"/>
  <c r="F1252" i="7950"/>
  <c r="F1283" i="7950" s="1"/>
  <c r="G1283" i="7950" s="1"/>
  <c r="H1283" i="7950" s="1"/>
  <c r="I1283" i="7950" s="1"/>
  <c r="J1283" i="7950" s="1"/>
  <c r="K1283" i="7950" s="1"/>
  <c r="L1283" i="7950" s="1"/>
  <c r="M1283" i="7950" s="1"/>
  <c r="N1283" i="7950" s="1"/>
  <c r="O1283" i="7950" s="1"/>
  <c r="P1283" i="7950" s="1"/>
  <c r="Q1283" i="7950" s="1"/>
  <c r="R1283" i="7950" s="1"/>
  <c r="S1283" i="7950" s="1"/>
  <c r="T1283" i="7950" s="1"/>
  <c r="U1283" i="7950" s="1"/>
  <c r="V1283" i="7950" s="1"/>
  <c r="W1283" i="7950" s="1"/>
  <c r="D1252" i="7950"/>
  <c r="D1281" i="7950" s="1"/>
  <c r="H1414" i="7950"/>
  <c r="H1447" i="7950" s="1"/>
  <c r="I1447" i="7950" s="1"/>
  <c r="J1447" i="7950" s="1"/>
  <c r="F1414" i="7950"/>
  <c r="F1445" i="7950" s="1"/>
  <c r="G1445" i="7950" s="1"/>
  <c r="H1445" i="7950" s="1"/>
  <c r="I1445" i="7950" s="1"/>
  <c r="J1445" i="7950" s="1"/>
  <c r="K1445" i="7950" s="1"/>
  <c r="D1414" i="7950"/>
  <c r="D1443" i="7950" s="1"/>
  <c r="E1443" i="7950" s="1"/>
  <c r="F1443" i="7950" s="1"/>
  <c r="G1443" i="7950" s="1"/>
  <c r="H1443" i="7950" s="1"/>
  <c r="I1443" i="7950" s="1"/>
  <c r="J1443" i="7950" s="1"/>
  <c r="K1443" i="7950" s="1"/>
  <c r="L1443" i="7950" s="1"/>
  <c r="M1443" i="7950" s="1"/>
  <c r="N1443" i="7950" s="1"/>
  <c r="E1414" i="7950"/>
  <c r="E1444" i="7950" s="1"/>
  <c r="F1444" i="7950" s="1"/>
  <c r="G1444" i="7950" s="1"/>
  <c r="H1444" i="7950" s="1"/>
  <c r="I1444" i="7950" s="1"/>
  <c r="J1444" i="7950" s="1"/>
  <c r="K1444" i="7950" s="1"/>
  <c r="L1444" i="7950" s="1"/>
  <c r="M1444" i="7950" s="1"/>
  <c r="N1444" i="7950" s="1"/>
  <c r="O1444" i="7950" s="1"/>
  <c r="P1444" i="7950" s="1"/>
  <c r="Q1444" i="7950" s="1"/>
  <c r="G1414" i="7950"/>
  <c r="G1446" i="7950" s="1"/>
  <c r="H1446" i="7950" s="1"/>
  <c r="I1446" i="7950" s="1"/>
  <c r="J1446" i="7950" s="1"/>
  <c r="K1446" i="7950" s="1"/>
  <c r="L1446" i="7950" s="1"/>
  <c r="M1446" i="7950" s="1"/>
  <c r="N1446" i="7950" s="1"/>
  <c r="O1446" i="7950" s="1"/>
  <c r="P1446" i="7950" s="1"/>
  <c r="Q1446" i="7950" s="1"/>
  <c r="C1414" i="7950"/>
  <c r="H1522" i="7950"/>
  <c r="H1555" i="7950" s="1"/>
  <c r="I1555" i="7950" s="1"/>
  <c r="J1555" i="7950" s="1"/>
  <c r="F1522" i="7950"/>
  <c r="F1553" i="7950" s="1"/>
  <c r="G1553" i="7950" s="1"/>
  <c r="H1553" i="7950" s="1"/>
  <c r="I1553" i="7950" s="1"/>
  <c r="J1553" i="7950" s="1"/>
  <c r="K1553" i="7950" s="1"/>
  <c r="D1522" i="7950"/>
  <c r="D1551" i="7950" s="1"/>
  <c r="E1551" i="7950" s="1"/>
  <c r="F1551" i="7950" s="1"/>
  <c r="G1551" i="7950" s="1"/>
  <c r="H1551" i="7950" s="1"/>
  <c r="I1551" i="7950" s="1"/>
  <c r="J1551" i="7950" s="1"/>
  <c r="K1551" i="7950" s="1"/>
  <c r="L1551" i="7950" s="1"/>
  <c r="M1551" i="7950" s="1"/>
  <c r="E1522" i="7950"/>
  <c r="E1552" i="7950" s="1"/>
  <c r="F1552" i="7950" s="1"/>
  <c r="G1552" i="7950" s="1"/>
  <c r="H1552" i="7950" s="1"/>
  <c r="I1552" i="7950" s="1"/>
  <c r="J1552" i="7950" s="1"/>
  <c r="G1522" i="7950"/>
  <c r="G1554" i="7950" s="1"/>
  <c r="C1522" i="7950"/>
  <c r="C1550" i="7950" s="1"/>
  <c r="D1550" i="7950" s="1"/>
  <c r="E1550" i="7950" s="1"/>
  <c r="F1550" i="7950" s="1"/>
  <c r="H1630" i="7950"/>
  <c r="H1663" i="7950" s="1"/>
  <c r="F1630" i="7950"/>
  <c r="F1661" i="7950" s="1"/>
  <c r="G1661" i="7950" s="1"/>
  <c r="H1661" i="7950" s="1"/>
  <c r="I1661" i="7950" s="1"/>
  <c r="J1661" i="7950" s="1"/>
  <c r="K1661" i="7950" s="1"/>
  <c r="L1661" i="7950" s="1"/>
  <c r="M1661" i="7950" s="1"/>
  <c r="N1661" i="7950" s="1"/>
  <c r="O1661" i="7950" s="1"/>
  <c r="D1630" i="7950"/>
  <c r="D1659" i="7950" s="1"/>
  <c r="E1659" i="7950" s="1"/>
  <c r="F1659" i="7950" s="1"/>
  <c r="G1659" i="7950" s="1"/>
  <c r="H1659" i="7950" s="1"/>
  <c r="G1630" i="7950"/>
  <c r="G1662" i="7950" s="1"/>
  <c r="H1662" i="7950" s="1"/>
  <c r="I1662" i="7950" s="1"/>
  <c r="J1662" i="7950" s="1"/>
  <c r="K1662" i="7950" s="1"/>
  <c r="L1662" i="7950" s="1"/>
  <c r="M1662" i="7950" s="1"/>
  <c r="N1662" i="7950" s="1"/>
  <c r="O1662" i="7950" s="1"/>
  <c r="E1630" i="7950"/>
  <c r="E1660" i="7950" s="1"/>
  <c r="F1660" i="7950" s="1"/>
  <c r="G1660" i="7950" s="1"/>
  <c r="H1660" i="7950" s="1"/>
  <c r="I1660" i="7950" s="1"/>
  <c r="J1660" i="7950" s="1"/>
  <c r="K1660" i="7950" s="1"/>
  <c r="L1660" i="7950" s="1"/>
  <c r="M1660" i="7950" s="1"/>
  <c r="N1660" i="7950" s="1"/>
  <c r="O1660" i="7950" s="1"/>
  <c r="C1630" i="7950"/>
  <c r="C1658" i="7950" s="1"/>
  <c r="D1658" i="7950" s="1"/>
  <c r="E1658" i="7950" s="1"/>
  <c r="F1658" i="7950" s="1"/>
  <c r="G1658" i="7950" s="1"/>
  <c r="H1658" i="7950" s="1"/>
  <c r="I1658" i="7950" s="1"/>
  <c r="J1658" i="7950" s="1"/>
  <c r="K1658" i="7950" s="1"/>
  <c r="L1658" i="7950" s="1"/>
  <c r="M1658" i="7950" s="1"/>
  <c r="N1658" i="7950" s="1"/>
  <c r="O1658" i="7950" s="1"/>
  <c r="P1658" i="7950" s="1"/>
  <c r="Q1658" i="7950" s="1"/>
  <c r="R1658" i="7950" s="1"/>
  <c r="S1658" i="7950" s="1"/>
  <c r="T1658" i="7950" s="1"/>
  <c r="U1658" i="7950" s="1"/>
  <c r="V1658" i="7950" s="1"/>
  <c r="W1658" i="7950" s="1"/>
  <c r="H1738" i="7950"/>
  <c r="H1771" i="7950" s="1"/>
  <c r="I1771" i="7950" s="1"/>
  <c r="J1771" i="7950" s="1"/>
  <c r="K1771" i="7950" s="1"/>
  <c r="L1771" i="7950" s="1"/>
  <c r="M1771" i="7950" s="1"/>
  <c r="N1771" i="7950" s="1"/>
  <c r="F1738" i="7950"/>
  <c r="F1769" i="7950" s="1"/>
  <c r="G1769" i="7950" s="1"/>
  <c r="H1769" i="7950" s="1"/>
  <c r="I1769" i="7950" s="1"/>
  <c r="J1769" i="7950" s="1"/>
  <c r="K1769" i="7950" s="1"/>
  <c r="D1738" i="7950"/>
  <c r="D1767" i="7950" s="1"/>
  <c r="G1738" i="7950"/>
  <c r="G1770" i="7950" s="1"/>
  <c r="H1770" i="7950" s="1"/>
  <c r="I1770" i="7950" s="1"/>
  <c r="J1770" i="7950" s="1"/>
  <c r="K1770" i="7950" s="1"/>
  <c r="L1770" i="7950" s="1"/>
  <c r="M1770" i="7950" s="1"/>
  <c r="N1770" i="7950" s="1"/>
  <c r="O1770" i="7950" s="1"/>
  <c r="P1770" i="7950" s="1"/>
  <c r="Q1770" i="7950" s="1"/>
  <c r="R1770" i="7950" s="1"/>
  <c r="S1770" i="7950" s="1"/>
  <c r="T1770" i="7950" s="1"/>
  <c r="U1770" i="7950" s="1"/>
  <c r="V1770" i="7950" s="1"/>
  <c r="W1770" i="7950" s="1"/>
  <c r="E1738" i="7950"/>
  <c r="E1768" i="7950" s="1"/>
  <c r="F1768" i="7950" s="1"/>
  <c r="G1768" i="7950" s="1"/>
  <c r="C1738" i="7950"/>
  <c r="C1766" i="7950" s="1"/>
  <c r="D1766" i="7950" s="1"/>
  <c r="E1766" i="7950" s="1"/>
  <c r="F1766" i="7950" s="1"/>
  <c r="G1766" i="7950" s="1"/>
  <c r="H1766" i="7950" s="1"/>
  <c r="I1766" i="7950" s="1"/>
  <c r="J1766" i="7950" s="1"/>
  <c r="K1766" i="7950" s="1"/>
  <c r="L1766" i="7950" s="1"/>
  <c r="M1766" i="7950" s="1"/>
  <c r="N1766" i="7950" s="1"/>
  <c r="O1766" i="7950" s="1"/>
  <c r="P1766" i="7950" s="1"/>
  <c r="Q1766" i="7950" s="1"/>
  <c r="R1766" i="7950" s="1"/>
  <c r="S1766" i="7950" s="1"/>
  <c r="T1766" i="7950" s="1"/>
  <c r="U1766" i="7950" s="1"/>
  <c r="V1766" i="7950" s="1"/>
  <c r="W1766" i="7950" s="1"/>
  <c r="H1846" i="7950"/>
  <c r="H1879" i="7950" s="1"/>
  <c r="I1879" i="7950" s="1"/>
  <c r="J1879" i="7950" s="1"/>
  <c r="K1879" i="7950" s="1"/>
  <c r="F1846" i="7950"/>
  <c r="F1877" i="7950" s="1"/>
  <c r="D1846" i="7950"/>
  <c r="D1875" i="7950" s="1"/>
  <c r="E1875" i="7950" s="1"/>
  <c r="F1875" i="7950" s="1"/>
  <c r="G1875" i="7950" s="1"/>
  <c r="H1875" i="7950" s="1"/>
  <c r="I1875" i="7950" s="1"/>
  <c r="J1875" i="7950" s="1"/>
  <c r="K1875" i="7950" s="1"/>
  <c r="L1875" i="7950" s="1"/>
  <c r="M1875" i="7950" s="1"/>
  <c r="N1875" i="7950" s="1"/>
  <c r="O1875" i="7950" s="1"/>
  <c r="P1875" i="7950" s="1"/>
  <c r="Q1875" i="7950" s="1"/>
  <c r="G1846" i="7950"/>
  <c r="G1878" i="7950" s="1"/>
  <c r="E1846" i="7950"/>
  <c r="E1876" i="7950" s="1"/>
  <c r="F1876" i="7950" s="1"/>
  <c r="G1876" i="7950" s="1"/>
  <c r="H1876" i="7950" s="1"/>
  <c r="I1876" i="7950" s="1"/>
  <c r="J1876" i="7950" s="1"/>
  <c r="C1846" i="7950"/>
  <c r="C1874" i="7950" s="1"/>
  <c r="D1874" i="7950" s="1"/>
  <c r="E1874" i="7950" s="1"/>
  <c r="F1874" i="7950" s="1"/>
  <c r="G1874" i="7950" s="1"/>
  <c r="H1874" i="7950" s="1"/>
  <c r="I1874" i="7950" s="1"/>
  <c r="H1954" i="7950"/>
  <c r="H1987" i="7950" s="1"/>
  <c r="I1987" i="7950" s="1"/>
  <c r="J1987" i="7950" s="1"/>
  <c r="F1954" i="7950"/>
  <c r="F1985" i="7950" s="1"/>
  <c r="G1985" i="7950" s="1"/>
  <c r="H1985" i="7950" s="1"/>
  <c r="I1985" i="7950" s="1"/>
  <c r="J1985" i="7950" s="1"/>
  <c r="K1985" i="7950" s="1"/>
  <c r="D1954" i="7950"/>
  <c r="D1983" i="7950" s="1"/>
  <c r="E1983" i="7950" s="1"/>
  <c r="F1983" i="7950" s="1"/>
  <c r="G1983" i="7950" s="1"/>
  <c r="H1983" i="7950" s="1"/>
  <c r="I1983" i="7950" s="1"/>
  <c r="J1983" i="7950" s="1"/>
  <c r="K1983" i="7950" s="1"/>
  <c r="L1983" i="7950" s="1"/>
  <c r="M1983" i="7950" s="1"/>
  <c r="N1983" i="7950" s="1"/>
  <c r="G1954" i="7950"/>
  <c r="G1986" i="7950" s="1"/>
  <c r="H1986" i="7950" s="1"/>
  <c r="I1986" i="7950" s="1"/>
  <c r="J1986" i="7950" s="1"/>
  <c r="K1986" i="7950" s="1"/>
  <c r="E1954" i="7950"/>
  <c r="E1984" i="7950" s="1"/>
  <c r="F1984" i="7950" s="1"/>
  <c r="G1984" i="7950" s="1"/>
  <c r="H1984" i="7950" s="1"/>
  <c r="I1984" i="7950" s="1"/>
  <c r="J1984" i="7950" s="1"/>
  <c r="K1984" i="7950" s="1"/>
  <c r="L1984" i="7950" s="1"/>
  <c r="M1984" i="7950" s="1"/>
  <c r="N1984" i="7950" s="1"/>
  <c r="O1984" i="7950" s="1"/>
  <c r="P1984" i="7950" s="1"/>
  <c r="Q1984" i="7950" s="1"/>
  <c r="R1984" i="7950" s="1"/>
  <c r="S1984" i="7950" s="1"/>
  <c r="T1984" i="7950" s="1"/>
  <c r="U1984" i="7950" s="1"/>
  <c r="V1984" i="7950" s="1"/>
  <c r="W1984" i="7950" s="1"/>
  <c r="C1954" i="7950"/>
  <c r="C1982" i="7950" s="1"/>
  <c r="D1982" i="7950" s="1"/>
  <c r="E1982" i="7950" s="1"/>
  <c r="F1982" i="7950" s="1"/>
  <c r="G1982" i="7950" s="1"/>
  <c r="H1982" i="7950" s="1"/>
  <c r="I1982" i="7950" s="1"/>
  <c r="J1982" i="7950" s="1"/>
  <c r="K1982" i="7950" s="1"/>
  <c r="L1982" i="7950" s="1"/>
  <c r="M1982" i="7950" s="1"/>
  <c r="N1982" i="7950" s="1"/>
  <c r="O1982" i="7950" s="1"/>
  <c r="P1982" i="7950" s="1"/>
  <c r="Q1982" i="7950" s="1"/>
  <c r="R1982" i="7950" s="1"/>
  <c r="S1982" i="7950" s="1"/>
  <c r="T1982" i="7950" s="1"/>
  <c r="U1982" i="7950" s="1"/>
  <c r="V1982" i="7950" s="1"/>
  <c r="W1982" i="7950" s="1"/>
  <c r="H2062" i="7950"/>
  <c r="H2095" i="7950" s="1"/>
  <c r="I2095" i="7950" s="1"/>
  <c r="J2095" i="7950" s="1"/>
  <c r="K2095" i="7950" s="1"/>
  <c r="L2095" i="7950" s="1"/>
  <c r="M2095" i="7950" s="1"/>
  <c r="F2062" i="7950"/>
  <c r="F2093" i="7950" s="1"/>
  <c r="G2093" i="7950" s="1"/>
  <c r="H2093" i="7950" s="1"/>
  <c r="I2093" i="7950" s="1"/>
  <c r="J2093" i="7950" s="1"/>
  <c r="D2062" i="7950"/>
  <c r="D2091" i="7950" s="1"/>
  <c r="E2091" i="7950" s="1"/>
  <c r="F2091" i="7950" s="1"/>
  <c r="G2091" i="7950" s="1"/>
  <c r="H2091" i="7950" s="1"/>
  <c r="I2091" i="7950" s="1"/>
  <c r="J2091" i="7950" s="1"/>
  <c r="K2091" i="7950" s="1"/>
  <c r="G2062" i="7950"/>
  <c r="G2094" i="7950" s="1"/>
  <c r="H2094" i="7950" s="1"/>
  <c r="I2094" i="7950" s="1"/>
  <c r="J2094" i="7950" s="1"/>
  <c r="K2094" i="7950" s="1"/>
  <c r="L2094" i="7950" s="1"/>
  <c r="M2094" i="7950" s="1"/>
  <c r="N2094" i="7950" s="1"/>
  <c r="O2094" i="7950" s="1"/>
  <c r="E2062" i="7950"/>
  <c r="E2092" i="7950" s="1"/>
  <c r="F2092" i="7950" s="1"/>
  <c r="G2092" i="7950" s="1"/>
  <c r="H2092" i="7950" s="1"/>
  <c r="I2092" i="7950" s="1"/>
  <c r="J2092" i="7950" s="1"/>
  <c r="K2092" i="7950" s="1"/>
  <c r="L2092" i="7950" s="1"/>
  <c r="M2092" i="7950" s="1"/>
  <c r="N2092" i="7950" s="1"/>
  <c r="O2092" i="7950" s="1"/>
  <c r="P2092" i="7950" s="1"/>
  <c r="Q2092" i="7950" s="1"/>
  <c r="R2092" i="7950" s="1"/>
  <c r="S2092" i="7950" s="1"/>
  <c r="C2062" i="7950"/>
  <c r="C2090" i="7950" s="1"/>
  <c r="D2090" i="7950" s="1"/>
  <c r="E2090" i="7950" s="1"/>
  <c r="F2090" i="7950" s="1"/>
  <c r="G2090" i="7950" s="1"/>
  <c r="H2090" i="7950" s="1"/>
  <c r="I2090" i="7950" s="1"/>
  <c r="J2090" i="7950" s="1"/>
  <c r="K2090" i="7950" s="1"/>
  <c r="L2090" i="7950" s="1"/>
  <c r="M2090" i="7950" s="1"/>
  <c r="N2090" i="7950" s="1"/>
  <c r="O2090" i="7950" s="1"/>
  <c r="P2090" i="7950" s="1"/>
  <c r="Q2090" i="7950" s="1"/>
  <c r="R2090" i="7950" s="1"/>
  <c r="S2090" i="7950" s="1"/>
  <c r="T2090" i="7950" s="1"/>
  <c r="U2090" i="7950" s="1"/>
  <c r="V2090" i="7950" s="1"/>
  <c r="H2170" i="7950"/>
  <c r="H2203" i="7950" s="1"/>
  <c r="I2203" i="7950" s="1"/>
  <c r="J2203" i="7950" s="1"/>
  <c r="K2203" i="7950" s="1"/>
  <c r="F2170" i="7950"/>
  <c r="F2201" i="7950" s="1"/>
  <c r="G2201" i="7950" s="1"/>
  <c r="H2201" i="7950" s="1"/>
  <c r="I2201" i="7950" s="1"/>
  <c r="J2201" i="7950" s="1"/>
  <c r="K2201" i="7950" s="1"/>
  <c r="L2201" i="7950" s="1"/>
  <c r="M2201" i="7950" s="1"/>
  <c r="D2170" i="7950"/>
  <c r="D2199" i="7950" s="1"/>
  <c r="G2170" i="7950"/>
  <c r="G2202" i="7950" s="1"/>
  <c r="H2202" i="7950" s="1"/>
  <c r="I2202" i="7950" s="1"/>
  <c r="J2202" i="7950" s="1"/>
  <c r="K2202" i="7950" s="1"/>
  <c r="L2202" i="7950" s="1"/>
  <c r="M2202" i="7950" s="1"/>
  <c r="N2202" i="7950" s="1"/>
  <c r="O2202" i="7950" s="1"/>
  <c r="P2202" i="7950" s="1"/>
  <c r="E2170" i="7950"/>
  <c r="E2200" i="7950" s="1"/>
  <c r="F2200" i="7950" s="1"/>
  <c r="G2200" i="7950" s="1"/>
  <c r="H2200" i="7950" s="1"/>
  <c r="I2200" i="7950" s="1"/>
  <c r="J2200" i="7950" s="1"/>
  <c r="K2200" i="7950" s="1"/>
  <c r="L2200" i="7950" s="1"/>
  <c r="M2200" i="7950" s="1"/>
  <c r="N2200" i="7950" s="1"/>
  <c r="C2170" i="7950"/>
  <c r="C2198" i="7950" s="1"/>
  <c r="D2198" i="7950" s="1"/>
  <c r="E2198" i="7950" s="1"/>
  <c r="F2198" i="7950" s="1"/>
  <c r="G2198" i="7950" s="1"/>
  <c r="H2198" i="7950" s="1"/>
  <c r="I2198" i="7950" s="1"/>
  <c r="J2198" i="7950" s="1"/>
  <c r="K2198" i="7950" s="1"/>
  <c r="L2198" i="7950" s="1"/>
  <c r="M2198" i="7950" s="1"/>
  <c r="N2198" i="7950" s="1"/>
  <c r="O2198" i="7950" s="1"/>
  <c r="P2198" i="7950" s="1"/>
  <c r="Q2198" i="7950" s="1"/>
  <c r="R2198" i="7950" s="1"/>
  <c r="S2198" i="7950" s="1"/>
  <c r="T2198" i="7950" s="1"/>
  <c r="U2198" i="7950" s="1"/>
  <c r="V2198" i="7950" s="1"/>
  <c r="W2198" i="7950" s="1"/>
  <c r="H2278" i="7950"/>
  <c r="H2311" i="7950" s="1"/>
  <c r="I2311" i="7950" s="1"/>
  <c r="J2311" i="7950" s="1"/>
  <c r="K2311" i="7950" s="1"/>
  <c r="L2311" i="7950" s="1"/>
  <c r="M2311" i="7950" s="1"/>
  <c r="N2311" i="7950" s="1"/>
  <c r="O2311" i="7950" s="1"/>
  <c r="P2311" i="7950" s="1"/>
  <c r="F2278" i="7950"/>
  <c r="F2309" i="7950" s="1"/>
  <c r="G2309" i="7950" s="1"/>
  <c r="H2309" i="7950" s="1"/>
  <c r="I2309" i="7950" s="1"/>
  <c r="J2309" i="7950" s="1"/>
  <c r="K2309" i="7950" s="1"/>
  <c r="L2309" i="7950" s="1"/>
  <c r="M2309" i="7950" s="1"/>
  <c r="N2309" i="7950" s="1"/>
  <c r="D2278" i="7950"/>
  <c r="D2307" i="7950" s="1"/>
  <c r="E2307" i="7950" s="1"/>
  <c r="F2307" i="7950" s="1"/>
  <c r="G2307" i="7950" s="1"/>
  <c r="H2307" i="7950" s="1"/>
  <c r="I2307" i="7950" s="1"/>
  <c r="J2307" i="7950" s="1"/>
  <c r="K2307" i="7950" s="1"/>
  <c r="L2307" i="7950" s="1"/>
  <c r="M2307" i="7950" s="1"/>
  <c r="N2307" i="7950" s="1"/>
  <c r="O2307" i="7950" s="1"/>
  <c r="G2278" i="7950"/>
  <c r="G2310" i="7950" s="1"/>
  <c r="H2310" i="7950" s="1"/>
  <c r="I2310" i="7950" s="1"/>
  <c r="J2310" i="7950" s="1"/>
  <c r="K2310" i="7950" s="1"/>
  <c r="L2310" i="7950" s="1"/>
  <c r="M2310" i="7950" s="1"/>
  <c r="N2310" i="7950" s="1"/>
  <c r="O2310" i="7950" s="1"/>
  <c r="P2310" i="7950" s="1"/>
  <c r="Q2310" i="7950" s="1"/>
  <c r="R2310" i="7950" s="1"/>
  <c r="S2310" i="7950" s="1"/>
  <c r="T2310" i="7950" s="1"/>
  <c r="U2310" i="7950" s="1"/>
  <c r="V2310" i="7950" s="1"/>
  <c r="E2278" i="7950"/>
  <c r="E2308" i="7950" s="1"/>
  <c r="F2308" i="7950" s="1"/>
  <c r="G2308" i="7950" s="1"/>
  <c r="H2308" i="7950" s="1"/>
  <c r="I2308" i="7950" s="1"/>
  <c r="J2308" i="7950" s="1"/>
  <c r="K2308" i="7950" s="1"/>
  <c r="L2308" i="7950" s="1"/>
  <c r="M2308" i="7950" s="1"/>
  <c r="N2308" i="7950" s="1"/>
  <c r="O2308" i="7950" s="1"/>
  <c r="P2308" i="7950" s="1"/>
  <c r="Q2308" i="7950" s="1"/>
  <c r="R2308" i="7950" s="1"/>
  <c r="S2308" i="7950" s="1"/>
  <c r="C2278" i="7950"/>
  <c r="C2306" i="7950" s="1"/>
  <c r="D2306" i="7950" s="1"/>
  <c r="E2306" i="7950" s="1"/>
  <c r="F2306" i="7950" s="1"/>
  <c r="G2306" i="7950" s="1"/>
  <c r="H2306" i="7950" s="1"/>
  <c r="I2306" i="7950" s="1"/>
  <c r="J2306" i="7950" s="1"/>
  <c r="H2386" i="7950"/>
  <c r="H2419" i="7950" s="1"/>
  <c r="F2386" i="7950"/>
  <c r="F2417" i="7950" s="1"/>
  <c r="D2386" i="7950"/>
  <c r="D2415" i="7950" s="1"/>
  <c r="E2415" i="7950" s="1"/>
  <c r="F2415" i="7950" s="1"/>
  <c r="G2415" i="7950" s="1"/>
  <c r="H2415" i="7950" s="1"/>
  <c r="G2386" i="7950"/>
  <c r="G2418" i="7950" s="1"/>
  <c r="E2386" i="7950"/>
  <c r="E2416" i="7950" s="1"/>
  <c r="F2416" i="7950" s="1"/>
  <c r="G2416" i="7950" s="1"/>
  <c r="H2416" i="7950" s="1"/>
  <c r="I2416" i="7950" s="1"/>
  <c r="J2416" i="7950" s="1"/>
  <c r="K2416" i="7950" s="1"/>
  <c r="L2416" i="7950" s="1"/>
  <c r="C2386" i="7950"/>
  <c r="C2414" i="7950" s="1"/>
  <c r="H2494" i="7950"/>
  <c r="H2527" i="7950" s="1"/>
  <c r="I2527" i="7950" s="1"/>
  <c r="J2527" i="7950" s="1"/>
  <c r="K2527" i="7950" s="1"/>
  <c r="L2527" i="7950" s="1"/>
  <c r="M2527" i="7950" s="1"/>
  <c r="N2527" i="7950" s="1"/>
  <c r="O2527" i="7950" s="1"/>
  <c r="P2527" i="7950" s="1"/>
  <c r="Q2527" i="7950" s="1"/>
  <c r="R2527" i="7950" s="1"/>
  <c r="S2527" i="7950" s="1"/>
  <c r="T2527" i="7950" s="1"/>
  <c r="U2527" i="7950" s="1"/>
  <c r="V2527" i="7950" s="1"/>
  <c r="W2527" i="7950" s="1"/>
  <c r="F2494" i="7950"/>
  <c r="F2525" i="7950" s="1"/>
  <c r="G2525" i="7950" s="1"/>
  <c r="H2525" i="7950" s="1"/>
  <c r="I2525" i="7950" s="1"/>
  <c r="J2525" i="7950" s="1"/>
  <c r="K2525" i="7950" s="1"/>
  <c r="L2525" i="7950" s="1"/>
  <c r="M2525" i="7950" s="1"/>
  <c r="D2494" i="7950"/>
  <c r="D2523" i="7950" s="1"/>
  <c r="G2494" i="7950"/>
  <c r="G2526" i="7950" s="1"/>
  <c r="H2526" i="7950" s="1"/>
  <c r="I2526" i="7950" s="1"/>
  <c r="J2526" i="7950" s="1"/>
  <c r="K2526" i="7950" s="1"/>
  <c r="L2526" i="7950" s="1"/>
  <c r="M2526" i="7950" s="1"/>
  <c r="N2526" i="7950" s="1"/>
  <c r="O2526" i="7950" s="1"/>
  <c r="P2526" i="7950" s="1"/>
  <c r="E2494" i="7950"/>
  <c r="E2524" i="7950" s="1"/>
  <c r="F2524" i="7950" s="1"/>
  <c r="G2524" i="7950" s="1"/>
  <c r="H2524" i="7950" s="1"/>
  <c r="I2524" i="7950" s="1"/>
  <c r="J2524" i="7950" s="1"/>
  <c r="K2524" i="7950" s="1"/>
  <c r="L2524" i="7950" s="1"/>
  <c r="M2524" i="7950" s="1"/>
  <c r="N2524" i="7950" s="1"/>
  <c r="O2524" i="7950" s="1"/>
  <c r="P2524" i="7950" s="1"/>
  <c r="Q2524" i="7950" s="1"/>
  <c r="C2494" i="7950"/>
  <c r="H2602" i="7950"/>
  <c r="H2635" i="7950" s="1"/>
  <c r="I2635" i="7950" s="1"/>
  <c r="J2635" i="7950" s="1"/>
  <c r="K2635" i="7950" s="1"/>
  <c r="L2635" i="7950" s="1"/>
  <c r="M2635" i="7950" s="1"/>
  <c r="F2602" i="7950"/>
  <c r="F2633" i="7950" s="1"/>
  <c r="D2602" i="7950"/>
  <c r="D2631" i="7950" s="1"/>
  <c r="E2631" i="7950" s="1"/>
  <c r="F2631" i="7950" s="1"/>
  <c r="G2631" i="7950" s="1"/>
  <c r="H2631" i="7950" s="1"/>
  <c r="I2631" i="7950" s="1"/>
  <c r="J2631" i="7950" s="1"/>
  <c r="G2602" i="7950"/>
  <c r="G2634" i="7950" s="1"/>
  <c r="H2634" i="7950" s="1"/>
  <c r="I2634" i="7950" s="1"/>
  <c r="J2634" i="7950" s="1"/>
  <c r="K2634" i="7950" s="1"/>
  <c r="L2634" i="7950" s="1"/>
  <c r="M2634" i="7950" s="1"/>
  <c r="N2634" i="7950" s="1"/>
  <c r="O2634" i="7950" s="1"/>
  <c r="P2634" i="7950" s="1"/>
  <c r="Q2634" i="7950" s="1"/>
  <c r="E2602" i="7950"/>
  <c r="E2632" i="7950" s="1"/>
  <c r="F2632" i="7950" s="1"/>
  <c r="G2632" i="7950" s="1"/>
  <c r="H2632" i="7950" s="1"/>
  <c r="I2632" i="7950" s="1"/>
  <c r="J2632" i="7950" s="1"/>
  <c r="C2602" i="7950"/>
  <c r="L118" i="7950"/>
  <c r="L155" i="7950" s="1"/>
  <c r="J118" i="7950"/>
  <c r="J153" i="7950" s="1"/>
  <c r="K153" i="7950" s="1"/>
  <c r="L153" i="7950" s="1"/>
  <c r="M153" i="7950" s="1"/>
  <c r="N153" i="7950" s="1"/>
  <c r="O153" i="7950" s="1"/>
  <c r="P153" i="7950" s="1"/>
  <c r="Q153" i="7950" s="1"/>
  <c r="R153" i="7950" s="1"/>
  <c r="S153" i="7950" s="1"/>
  <c r="T153" i="7950" s="1"/>
  <c r="U153" i="7950" s="1"/>
  <c r="H118" i="7950"/>
  <c r="H151" i="7950" s="1"/>
  <c r="I151" i="7950" s="1"/>
  <c r="J151" i="7950" s="1"/>
  <c r="K151" i="7950" s="1"/>
  <c r="L151" i="7950" s="1"/>
  <c r="M151" i="7950" s="1"/>
  <c r="N151" i="7950" s="1"/>
  <c r="O151" i="7950" s="1"/>
  <c r="P151" i="7950" s="1"/>
  <c r="Q151" i="7950" s="1"/>
  <c r="R151" i="7950" s="1"/>
  <c r="S151" i="7950" s="1"/>
  <c r="T151" i="7950" s="1"/>
  <c r="U151" i="7950" s="1"/>
  <c r="V151" i="7950" s="1"/>
  <c r="W151" i="7950" s="1"/>
  <c r="M118" i="7950"/>
  <c r="M156" i="7950" s="1"/>
  <c r="N156" i="7950" s="1"/>
  <c r="K118" i="7950"/>
  <c r="K154" i="7950" s="1"/>
  <c r="I118" i="7950"/>
  <c r="I152" i="7950" s="1"/>
  <c r="J152" i="7950" s="1"/>
  <c r="K152" i="7950" s="1"/>
  <c r="L152" i="7950" s="1"/>
  <c r="M152" i="7950" s="1"/>
  <c r="N152" i="7950" s="1"/>
  <c r="O152" i="7950" s="1"/>
  <c r="G118" i="7950"/>
  <c r="G150" i="7950" s="1"/>
  <c r="E118" i="7950"/>
  <c r="E148" i="7950" s="1"/>
  <c r="F148" i="7950" s="1"/>
  <c r="G148" i="7950" s="1"/>
  <c r="H148" i="7950" s="1"/>
  <c r="I148" i="7950" s="1"/>
  <c r="J148" i="7950" s="1"/>
  <c r="K148" i="7950" s="1"/>
  <c r="L148" i="7950" s="1"/>
  <c r="M148" i="7950" s="1"/>
  <c r="N148" i="7950" s="1"/>
  <c r="O148" i="7950" s="1"/>
  <c r="P148" i="7950" s="1"/>
  <c r="Q148" i="7950" s="1"/>
  <c r="R148" i="7950" s="1"/>
  <c r="C118" i="7950"/>
  <c r="C146" i="7950" s="1"/>
  <c r="D146" i="7950" s="1"/>
  <c r="E146" i="7950" s="1"/>
  <c r="F146" i="7950" s="1"/>
  <c r="F118" i="7950"/>
  <c r="F149" i="7950" s="1"/>
  <c r="G149" i="7950" s="1"/>
  <c r="H149" i="7950" s="1"/>
  <c r="I149" i="7950" s="1"/>
  <c r="J149" i="7950" s="1"/>
  <c r="K149" i="7950" s="1"/>
  <c r="D118" i="7950"/>
  <c r="D147" i="7950" s="1"/>
  <c r="E147" i="7950" s="1"/>
  <c r="F147" i="7950" s="1"/>
  <c r="G147" i="7950" s="1"/>
  <c r="H147" i="7950" s="1"/>
  <c r="I147" i="7950" s="1"/>
  <c r="J147" i="7950" s="1"/>
  <c r="C226" i="7950"/>
  <c r="C254" i="7950" s="1"/>
  <c r="D254" i="7950" s="1"/>
  <c r="E254" i="7950" s="1"/>
  <c r="F254" i="7950" s="1"/>
  <c r="G254" i="7950" s="1"/>
  <c r="H254" i="7950" s="1"/>
  <c r="I254" i="7950" s="1"/>
  <c r="J254" i="7950" s="1"/>
  <c r="K254" i="7950" s="1"/>
  <c r="E226" i="7950"/>
  <c r="E256" i="7950" s="1"/>
  <c r="F256" i="7950" s="1"/>
  <c r="G256" i="7950" s="1"/>
  <c r="H256" i="7950" s="1"/>
  <c r="I256" i="7950" s="1"/>
  <c r="J256" i="7950" s="1"/>
  <c r="K256" i="7950" s="1"/>
  <c r="L256" i="7950" s="1"/>
  <c r="M256" i="7950" s="1"/>
  <c r="G226" i="7950"/>
  <c r="G258" i="7950" s="1"/>
  <c r="H258" i="7950" s="1"/>
  <c r="I258" i="7950" s="1"/>
  <c r="J258" i="7950" s="1"/>
  <c r="K258" i="7950" s="1"/>
  <c r="L258" i="7950" s="1"/>
  <c r="M258" i="7950" s="1"/>
  <c r="N258" i="7950" s="1"/>
  <c r="O258" i="7950" s="1"/>
  <c r="P258" i="7950" s="1"/>
  <c r="Q258" i="7950" s="1"/>
  <c r="R258" i="7950" s="1"/>
  <c r="S258" i="7950" s="1"/>
  <c r="T258" i="7950" s="1"/>
  <c r="U258" i="7950" s="1"/>
  <c r="V258" i="7950" s="1"/>
  <c r="W258" i="7950" s="1"/>
  <c r="D226" i="7950"/>
  <c r="D255" i="7950" s="1"/>
  <c r="E255" i="7950" s="1"/>
  <c r="F255" i="7950" s="1"/>
  <c r="G255" i="7950" s="1"/>
  <c r="H255" i="7950" s="1"/>
  <c r="I255" i="7950" s="1"/>
  <c r="J255" i="7950" s="1"/>
  <c r="K255" i="7950" s="1"/>
  <c r="L255" i="7950" s="1"/>
  <c r="M255" i="7950" s="1"/>
  <c r="N255" i="7950" s="1"/>
  <c r="O255" i="7950" s="1"/>
  <c r="F226" i="7950"/>
  <c r="F257" i="7950" s="1"/>
  <c r="G257" i="7950" s="1"/>
  <c r="H257" i="7950" s="1"/>
  <c r="I257" i="7950" s="1"/>
  <c r="H226" i="7950"/>
  <c r="H259" i="7950" s="1"/>
  <c r="G334" i="7950"/>
  <c r="G366" i="7950" s="1"/>
  <c r="H366" i="7950" s="1"/>
  <c r="E334" i="7950"/>
  <c r="E364" i="7950" s="1"/>
  <c r="F364" i="7950" s="1"/>
  <c r="C334" i="7950"/>
  <c r="C362" i="7950" s="1"/>
  <c r="D362" i="7950" s="1"/>
  <c r="E362" i="7950" s="1"/>
  <c r="F362" i="7950" s="1"/>
  <c r="G362" i="7950" s="1"/>
  <c r="H362" i="7950" s="1"/>
  <c r="I362" i="7950" s="1"/>
  <c r="J362" i="7950" s="1"/>
  <c r="K362" i="7950" s="1"/>
  <c r="L362" i="7950" s="1"/>
  <c r="M362" i="7950" s="1"/>
  <c r="N362" i="7950" s="1"/>
  <c r="O362" i="7950" s="1"/>
  <c r="P362" i="7950" s="1"/>
  <c r="Q362" i="7950" s="1"/>
  <c r="R362" i="7950" s="1"/>
  <c r="S362" i="7950" s="1"/>
  <c r="T362" i="7950" s="1"/>
  <c r="U362" i="7950" s="1"/>
  <c r="V362" i="7950" s="1"/>
  <c r="W362" i="7950" s="1"/>
  <c r="H334" i="7950"/>
  <c r="H367" i="7950" s="1"/>
  <c r="I367" i="7950" s="1"/>
  <c r="J367" i="7950" s="1"/>
  <c r="K367" i="7950" s="1"/>
  <c r="L367" i="7950" s="1"/>
  <c r="M367" i="7950" s="1"/>
  <c r="N367" i="7950" s="1"/>
  <c r="O367" i="7950" s="1"/>
  <c r="F334" i="7950"/>
  <c r="F365" i="7950" s="1"/>
  <c r="G365" i="7950" s="1"/>
  <c r="H365" i="7950" s="1"/>
  <c r="I365" i="7950" s="1"/>
  <c r="D334" i="7950"/>
  <c r="D363" i="7950" s="1"/>
  <c r="E363" i="7950" s="1"/>
  <c r="F363" i="7950" s="1"/>
  <c r="G363" i="7950" s="1"/>
  <c r="G442" i="7950"/>
  <c r="G474" i="7950" s="1"/>
  <c r="H474" i="7950" s="1"/>
  <c r="E442" i="7950"/>
  <c r="E472" i="7950" s="1"/>
  <c r="F472" i="7950" s="1"/>
  <c r="G472" i="7950" s="1"/>
  <c r="H472" i="7950" s="1"/>
  <c r="I472" i="7950" s="1"/>
  <c r="J472" i="7950" s="1"/>
  <c r="C442" i="7950"/>
  <c r="C470" i="7950" s="1"/>
  <c r="D470" i="7950" s="1"/>
  <c r="E470" i="7950" s="1"/>
  <c r="F470" i="7950" s="1"/>
  <c r="G470" i="7950" s="1"/>
  <c r="H470" i="7950" s="1"/>
  <c r="I470" i="7950" s="1"/>
  <c r="J470" i="7950" s="1"/>
  <c r="K470" i="7950" s="1"/>
  <c r="L470" i="7950" s="1"/>
  <c r="M470" i="7950" s="1"/>
  <c r="N470" i="7950" s="1"/>
  <c r="O470" i="7950" s="1"/>
  <c r="P470" i="7950" s="1"/>
  <c r="Q470" i="7950" s="1"/>
  <c r="R470" i="7950" s="1"/>
  <c r="S470" i="7950" s="1"/>
  <c r="T470" i="7950" s="1"/>
  <c r="U470" i="7950" s="1"/>
  <c r="V470" i="7950" s="1"/>
  <c r="W470" i="7950" s="1"/>
  <c r="H442" i="7950"/>
  <c r="H475" i="7950" s="1"/>
  <c r="F442" i="7950"/>
  <c r="F473" i="7950" s="1"/>
  <c r="G473" i="7950" s="1"/>
  <c r="H473" i="7950" s="1"/>
  <c r="I473" i="7950" s="1"/>
  <c r="J473" i="7950" s="1"/>
  <c r="K473" i="7950" s="1"/>
  <c r="L473" i="7950" s="1"/>
  <c r="M473" i="7950" s="1"/>
  <c r="N473" i="7950" s="1"/>
  <c r="D442" i="7950"/>
  <c r="D471" i="7950" s="1"/>
  <c r="E471" i="7950" s="1"/>
  <c r="F471" i="7950" s="1"/>
  <c r="G471" i="7950" s="1"/>
  <c r="H471" i="7950" s="1"/>
  <c r="I471" i="7950" s="1"/>
  <c r="J471" i="7950" s="1"/>
  <c r="K471" i="7950" s="1"/>
  <c r="G550" i="7950"/>
  <c r="G582" i="7950" s="1"/>
  <c r="H582" i="7950" s="1"/>
  <c r="I582" i="7950" s="1"/>
  <c r="J582" i="7950" s="1"/>
  <c r="K582" i="7950" s="1"/>
  <c r="L582" i="7950" s="1"/>
  <c r="M582" i="7950" s="1"/>
  <c r="N582" i="7950" s="1"/>
  <c r="O582" i="7950" s="1"/>
  <c r="P582" i="7950" s="1"/>
  <c r="Q582" i="7950" s="1"/>
  <c r="R582" i="7950" s="1"/>
  <c r="E550" i="7950"/>
  <c r="E580" i="7950" s="1"/>
  <c r="F580" i="7950" s="1"/>
  <c r="G580" i="7950" s="1"/>
  <c r="H580" i="7950" s="1"/>
  <c r="C550" i="7950"/>
  <c r="C578" i="7950" s="1"/>
  <c r="D578" i="7950" s="1"/>
  <c r="E578" i="7950" s="1"/>
  <c r="F578" i="7950" s="1"/>
  <c r="G578" i="7950" s="1"/>
  <c r="H578" i="7950" s="1"/>
  <c r="H550" i="7950"/>
  <c r="H583" i="7950" s="1"/>
  <c r="I583" i="7950" s="1"/>
  <c r="J583" i="7950" s="1"/>
  <c r="K583" i="7950" s="1"/>
  <c r="L583" i="7950" s="1"/>
  <c r="M583" i="7950" s="1"/>
  <c r="N583" i="7950" s="1"/>
  <c r="O583" i="7950" s="1"/>
  <c r="P583" i="7950" s="1"/>
  <c r="F550" i="7950"/>
  <c r="F581" i="7950" s="1"/>
  <c r="G581" i="7950" s="1"/>
  <c r="H581" i="7950" s="1"/>
  <c r="I581" i="7950" s="1"/>
  <c r="J581" i="7950" s="1"/>
  <c r="K581" i="7950" s="1"/>
  <c r="L581" i="7950" s="1"/>
  <c r="M581" i="7950" s="1"/>
  <c r="N581" i="7950" s="1"/>
  <c r="O581" i="7950" s="1"/>
  <c r="D550" i="7950"/>
  <c r="D579" i="7950" s="1"/>
  <c r="E579" i="7950" s="1"/>
  <c r="G658" i="7950"/>
  <c r="G690" i="7950" s="1"/>
  <c r="H690" i="7950" s="1"/>
  <c r="I690" i="7950" s="1"/>
  <c r="J690" i="7950" s="1"/>
  <c r="K690" i="7950" s="1"/>
  <c r="L690" i="7950" s="1"/>
  <c r="M690" i="7950" s="1"/>
  <c r="N690" i="7950" s="1"/>
  <c r="O690" i="7950" s="1"/>
  <c r="P690" i="7950" s="1"/>
  <c r="E658" i="7950"/>
  <c r="E688" i="7950" s="1"/>
  <c r="C658" i="7950"/>
  <c r="C686" i="7950" s="1"/>
  <c r="D686" i="7950" s="1"/>
  <c r="E686" i="7950" s="1"/>
  <c r="F686" i="7950" s="1"/>
  <c r="G686" i="7950" s="1"/>
  <c r="H686" i="7950" s="1"/>
  <c r="I686" i="7950" s="1"/>
  <c r="J686" i="7950" s="1"/>
  <c r="K686" i="7950" s="1"/>
  <c r="L686" i="7950" s="1"/>
  <c r="H658" i="7950"/>
  <c r="H691" i="7950" s="1"/>
  <c r="I691" i="7950" s="1"/>
  <c r="J691" i="7950" s="1"/>
  <c r="K691" i="7950" s="1"/>
  <c r="L691" i="7950" s="1"/>
  <c r="F658" i="7950"/>
  <c r="F689" i="7950" s="1"/>
  <c r="G689" i="7950" s="1"/>
  <c r="H689" i="7950" s="1"/>
  <c r="I689" i="7950" s="1"/>
  <c r="J689" i="7950" s="1"/>
  <c r="K689" i="7950" s="1"/>
  <c r="L689" i="7950" s="1"/>
  <c r="M689" i="7950" s="1"/>
  <c r="N689" i="7950" s="1"/>
  <c r="O689" i="7950" s="1"/>
  <c r="P689" i="7950" s="1"/>
  <c r="Q689" i="7950" s="1"/>
  <c r="R689" i="7950" s="1"/>
  <c r="D658" i="7950"/>
  <c r="D687" i="7950" s="1"/>
  <c r="E687" i="7950" s="1"/>
  <c r="F687" i="7950" s="1"/>
  <c r="G687" i="7950" s="1"/>
  <c r="G766" i="7950"/>
  <c r="G798" i="7950" s="1"/>
  <c r="H798" i="7950" s="1"/>
  <c r="I798" i="7950" s="1"/>
  <c r="J798" i="7950" s="1"/>
  <c r="K798" i="7950" s="1"/>
  <c r="L798" i="7950" s="1"/>
  <c r="M798" i="7950" s="1"/>
  <c r="N798" i="7950" s="1"/>
  <c r="O798" i="7950" s="1"/>
  <c r="E766" i="7950"/>
  <c r="E796" i="7950" s="1"/>
  <c r="F796" i="7950" s="1"/>
  <c r="G796" i="7950" s="1"/>
  <c r="H796" i="7950" s="1"/>
  <c r="C766" i="7950"/>
  <c r="C794" i="7950" s="1"/>
  <c r="D794" i="7950" s="1"/>
  <c r="E794" i="7950" s="1"/>
  <c r="F794" i="7950" s="1"/>
  <c r="G794" i="7950" s="1"/>
  <c r="H794" i="7950" s="1"/>
  <c r="I794" i="7950" s="1"/>
  <c r="J794" i="7950" s="1"/>
  <c r="K794" i="7950" s="1"/>
  <c r="L794" i="7950" s="1"/>
  <c r="M794" i="7950" s="1"/>
  <c r="N794" i="7950" s="1"/>
  <c r="O794" i="7950" s="1"/>
  <c r="P794" i="7950" s="1"/>
  <c r="Q794" i="7950" s="1"/>
  <c r="H766" i="7950"/>
  <c r="H799" i="7950" s="1"/>
  <c r="I799" i="7950" s="1"/>
  <c r="J799" i="7950" s="1"/>
  <c r="K799" i="7950" s="1"/>
  <c r="L799" i="7950" s="1"/>
  <c r="M799" i="7950" s="1"/>
  <c r="N799" i="7950" s="1"/>
  <c r="O799" i="7950" s="1"/>
  <c r="P799" i="7950" s="1"/>
  <c r="Q799" i="7950" s="1"/>
  <c r="R799" i="7950" s="1"/>
  <c r="F766" i="7950"/>
  <c r="F797" i="7950" s="1"/>
  <c r="G797" i="7950" s="1"/>
  <c r="H797" i="7950" s="1"/>
  <c r="I797" i="7950" s="1"/>
  <c r="J797" i="7950" s="1"/>
  <c r="K797" i="7950" s="1"/>
  <c r="L797" i="7950" s="1"/>
  <c r="M797" i="7950" s="1"/>
  <c r="N797" i="7950" s="1"/>
  <c r="O797" i="7950" s="1"/>
  <c r="D766" i="7950"/>
  <c r="D795" i="7950" s="1"/>
  <c r="E795" i="7950" s="1"/>
  <c r="F795" i="7950" s="1"/>
  <c r="G874" i="7950"/>
  <c r="G906" i="7950" s="1"/>
  <c r="H906" i="7950" s="1"/>
  <c r="I906" i="7950" s="1"/>
  <c r="J906" i="7950" s="1"/>
  <c r="K906" i="7950" s="1"/>
  <c r="L906" i="7950" s="1"/>
  <c r="M906" i="7950" s="1"/>
  <c r="N906" i="7950" s="1"/>
  <c r="O906" i="7950" s="1"/>
  <c r="P906" i="7950" s="1"/>
  <c r="Q906" i="7950" s="1"/>
  <c r="R906" i="7950" s="1"/>
  <c r="E874" i="7950"/>
  <c r="E904" i="7950" s="1"/>
  <c r="F904" i="7950" s="1"/>
  <c r="G904" i="7950" s="1"/>
  <c r="H904" i="7950" s="1"/>
  <c r="I904" i="7950" s="1"/>
  <c r="J904" i="7950" s="1"/>
  <c r="K904" i="7950" s="1"/>
  <c r="L904" i="7950" s="1"/>
  <c r="C874" i="7950"/>
  <c r="C902" i="7950" s="1"/>
  <c r="D902" i="7950" s="1"/>
  <c r="E902" i="7950" s="1"/>
  <c r="F902" i="7950" s="1"/>
  <c r="G902" i="7950" s="1"/>
  <c r="H902" i="7950" s="1"/>
  <c r="I902" i="7950" s="1"/>
  <c r="J902" i="7950" s="1"/>
  <c r="K902" i="7950" s="1"/>
  <c r="L902" i="7950" s="1"/>
  <c r="H874" i="7950"/>
  <c r="H907" i="7950" s="1"/>
  <c r="I907" i="7950" s="1"/>
  <c r="J907" i="7950" s="1"/>
  <c r="K907" i="7950" s="1"/>
  <c r="L907" i="7950" s="1"/>
  <c r="M907" i="7950" s="1"/>
  <c r="N907" i="7950" s="1"/>
  <c r="O907" i="7950" s="1"/>
  <c r="P907" i="7950" s="1"/>
  <c r="Q907" i="7950" s="1"/>
  <c r="R907" i="7950" s="1"/>
  <c r="S907" i="7950" s="1"/>
  <c r="T907" i="7950" s="1"/>
  <c r="U907" i="7950" s="1"/>
  <c r="F874" i="7950"/>
  <c r="F905" i="7950" s="1"/>
  <c r="G905" i="7950" s="1"/>
  <c r="H905" i="7950" s="1"/>
  <c r="I905" i="7950" s="1"/>
  <c r="J905" i="7950" s="1"/>
  <c r="K905" i="7950" s="1"/>
  <c r="L905" i="7950" s="1"/>
  <c r="M905" i="7950" s="1"/>
  <c r="N905" i="7950" s="1"/>
  <c r="O905" i="7950" s="1"/>
  <c r="P905" i="7950" s="1"/>
  <c r="Q905" i="7950" s="1"/>
  <c r="R905" i="7950" s="1"/>
  <c r="S905" i="7950" s="1"/>
  <c r="T905" i="7950" s="1"/>
  <c r="U905" i="7950" s="1"/>
  <c r="V905" i="7950" s="1"/>
  <c r="W905" i="7950" s="1"/>
  <c r="D874" i="7950"/>
  <c r="D903" i="7950" s="1"/>
  <c r="E903" i="7950" s="1"/>
  <c r="F903" i="7950" s="1"/>
  <c r="G903" i="7950" s="1"/>
  <c r="G982" i="7950"/>
  <c r="G1014" i="7950" s="1"/>
  <c r="H1014" i="7950" s="1"/>
  <c r="I1014" i="7950" s="1"/>
  <c r="J1014" i="7950" s="1"/>
  <c r="K1014" i="7950" s="1"/>
  <c r="L1014" i="7950" s="1"/>
  <c r="M1014" i="7950" s="1"/>
  <c r="N1014" i="7950" s="1"/>
  <c r="O1014" i="7950" s="1"/>
  <c r="E982" i="7950"/>
  <c r="E1012" i="7950" s="1"/>
  <c r="F1012" i="7950" s="1"/>
  <c r="G1012" i="7950" s="1"/>
  <c r="H1012" i="7950" s="1"/>
  <c r="I1012" i="7950" s="1"/>
  <c r="J1012" i="7950" s="1"/>
  <c r="K1012" i="7950" s="1"/>
  <c r="L1012" i="7950" s="1"/>
  <c r="M1012" i="7950" s="1"/>
  <c r="N1012" i="7950" s="1"/>
  <c r="O1012" i="7950" s="1"/>
  <c r="C982" i="7950"/>
  <c r="C1010" i="7950" s="1"/>
  <c r="D1010" i="7950" s="1"/>
  <c r="E1010" i="7950" s="1"/>
  <c r="F1010" i="7950" s="1"/>
  <c r="G1010" i="7950" s="1"/>
  <c r="H1010" i="7950" s="1"/>
  <c r="I1010" i="7950" s="1"/>
  <c r="J1010" i="7950" s="1"/>
  <c r="K1010" i="7950" s="1"/>
  <c r="L1010" i="7950" s="1"/>
  <c r="M1010" i="7950" s="1"/>
  <c r="N1010" i="7950" s="1"/>
  <c r="O1010" i="7950" s="1"/>
  <c r="P1010" i="7950" s="1"/>
  <c r="Q1010" i="7950" s="1"/>
  <c r="R1010" i="7950" s="1"/>
  <c r="S1010" i="7950" s="1"/>
  <c r="T1010" i="7950" s="1"/>
  <c r="U1010" i="7950" s="1"/>
  <c r="V1010" i="7950" s="1"/>
  <c r="W1010" i="7950" s="1"/>
  <c r="H982" i="7950"/>
  <c r="H1015" i="7950" s="1"/>
  <c r="F982" i="7950"/>
  <c r="F1013" i="7950" s="1"/>
  <c r="D982" i="7950"/>
  <c r="D1011" i="7950" s="1"/>
  <c r="E1011" i="7950" s="1"/>
  <c r="F1011" i="7950" s="1"/>
  <c r="G1011" i="7950" s="1"/>
  <c r="H1011" i="7950" s="1"/>
  <c r="G1090" i="7950"/>
  <c r="G1122" i="7950" s="1"/>
  <c r="E1090" i="7950"/>
  <c r="E1120" i="7950" s="1"/>
  <c r="C1090" i="7950"/>
  <c r="C1118" i="7950" s="1"/>
  <c r="D1118" i="7950" s="1"/>
  <c r="E1118" i="7950" s="1"/>
  <c r="F1118" i="7950" s="1"/>
  <c r="G1118" i="7950" s="1"/>
  <c r="H1118" i="7950" s="1"/>
  <c r="I1118" i="7950" s="1"/>
  <c r="J1118" i="7950" s="1"/>
  <c r="K1118" i="7950" s="1"/>
  <c r="L1118" i="7950" s="1"/>
  <c r="M1118" i="7950" s="1"/>
  <c r="N1118" i="7950" s="1"/>
  <c r="O1118" i="7950" s="1"/>
  <c r="P1118" i="7950" s="1"/>
  <c r="Q1118" i="7950" s="1"/>
  <c r="R1118" i="7950" s="1"/>
  <c r="S1118" i="7950" s="1"/>
  <c r="T1118" i="7950" s="1"/>
  <c r="U1118" i="7950" s="1"/>
  <c r="V1118" i="7950" s="1"/>
  <c r="W1118" i="7950" s="1"/>
  <c r="H1090" i="7950"/>
  <c r="H1123" i="7950" s="1"/>
  <c r="I1123" i="7950" s="1"/>
  <c r="J1123" i="7950" s="1"/>
  <c r="K1123" i="7950" s="1"/>
  <c r="L1123" i="7950" s="1"/>
  <c r="M1123" i="7950" s="1"/>
  <c r="N1123" i="7950" s="1"/>
  <c r="O1123" i="7950" s="1"/>
  <c r="P1123" i="7950" s="1"/>
  <c r="F1090" i="7950"/>
  <c r="F1121" i="7950" s="1"/>
  <c r="G1121" i="7950" s="1"/>
  <c r="H1121" i="7950" s="1"/>
  <c r="I1121" i="7950" s="1"/>
  <c r="D1090" i="7950"/>
  <c r="D1119" i="7950" s="1"/>
  <c r="G1198" i="7950"/>
  <c r="G1230" i="7950" s="1"/>
  <c r="H1230" i="7950" s="1"/>
  <c r="I1230" i="7950" s="1"/>
  <c r="J1230" i="7950" s="1"/>
  <c r="K1230" i="7950" s="1"/>
  <c r="E1198" i="7950"/>
  <c r="E1228" i="7950" s="1"/>
  <c r="C1198" i="7950"/>
  <c r="H1198" i="7950"/>
  <c r="H1231" i="7950" s="1"/>
  <c r="I1231" i="7950" s="1"/>
  <c r="J1231" i="7950" s="1"/>
  <c r="K1231" i="7950" s="1"/>
  <c r="L1231" i="7950" s="1"/>
  <c r="M1231" i="7950" s="1"/>
  <c r="N1231" i="7950" s="1"/>
  <c r="O1231" i="7950" s="1"/>
  <c r="P1231" i="7950" s="1"/>
  <c r="Q1231" i="7950" s="1"/>
  <c r="F1198" i="7950"/>
  <c r="F1229" i="7950" s="1"/>
  <c r="G1229" i="7950" s="1"/>
  <c r="H1229" i="7950" s="1"/>
  <c r="I1229" i="7950" s="1"/>
  <c r="D1198" i="7950"/>
  <c r="D1227" i="7950" s="1"/>
  <c r="E1227" i="7950" s="1"/>
  <c r="F1227" i="7950" s="1"/>
  <c r="H1360" i="7950"/>
  <c r="H1393" i="7950" s="1"/>
  <c r="I1393" i="7950" s="1"/>
  <c r="J1393" i="7950" s="1"/>
  <c r="K1393" i="7950" s="1"/>
  <c r="L1393" i="7950" s="1"/>
  <c r="M1393" i="7950" s="1"/>
  <c r="F1360" i="7950"/>
  <c r="F1391" i="7950" s="1"/>
  <c r="G1391" i="7950" s="1"/>
  <c r="H1391" i="7950" s="1"/>
  <c r="I1391" i="7950" s="1"/>
  <c r="J1391" i="7950" s="1"/>
  <c r="K1391" i="7950" s="1"/>
  <c r="L1391" i="7950" s="1"/>
  <c r="D1360" i="7950"/>
  <c r="D1389" i="7950" s="1"/>
  <c r="E1389" i="7950" s="1"/>
  <c r="F1389" i="7950" s="1"/>
  <c r="G1389" i="7950" s="1"/>
  <c r="H1389" i="7950" s="1"/>
  <c r="I1389" i="7950" s="1"/>
  <c r="J1389" i="7950" s="1"/>
  <c r="K1389" i="7950" s="1"/>
  <c r="L1389" i="7950" s="1"/>
  <c r="M1389" i="7950" s="1"/>
  <c r="G1360" i="7950"/>
  <c r="G1392" i="7950" s="1"/>
  <c r="H1392" i="7950" s="1"/>
  <c r="I1392" i="7950" s="1"/>
  <c r="J1392" i="7950" s="1"/>
  <c r="K1392" i="7950" s="1"/>
  <c r="L1392" i="7950" s="1"/>
  <c r="M1392" i="7950" s="1"/>
  <c r="N1392" i="7950" s="1"/>
  <c r="O1392" i="7950" s="1"/>
  <c r="P1392" i="7950" s="1"/>
  <c r="Q1392" i="7950" s="1"/>
  <c r="R1392" i="7950" s="1"/>
  <c r="S1392" i="7950" s="1"/>
  <c r="T1392" i="7950" s="1"/>
  <c r="U1392" i="7950" s="1"/>
  <c r="V1392" i="7950" s="1"/>
  <c r="W1392" i="7950" s="1"/>
  <c r="C1360" i="7950"/>
  <c r="C1388" i="7950" s="1"/>
  <c r="D1388" i="7950" s="1"/>
  <c r="E1360" i="7950"/>
  <c r="E1390" i="7950" s="1"/>
  <c r="F1390" i="7950" s="1"/>
  <c r="G1390" i="7950" s="1"/>
  <c r="H1390" i="7950" s="1"/>
  <c r="I1390" i="7950" s="1"/>
  <c r="J1390" i="7950" s="1"/>
  <c r="K1390" i="7950" s="1"/>
  <c r="L1390" i="7950" s="1"/>
  <c r="H1468" i="7950"/>
  <c r="H1501" i="7950" s="1"/>
  <c r="I1501" i="7950" s="1"/>
  <c r="J1501" i="7950" s="1"/>
  <c r="K1501" i="7950" s="1"/>
  <c r="L1501" i="7950" s="1"/>
  <c r="M1501" i="7950" s="1"/>
  <c r="F1468" i="7950"/>
  <c r="F1499" i="7950" s="1"/>
  <c r="G1499" i="7950" s="1"/>
  <c r="H1499" i="7950" s="1"/>
  <c r="I1499" i="7950" s="1"/>
  <c r="J1499" i="7950" s="1"/>
  <c r="K1499" i="7950" s="1"/>
  <c r="L1499" i="7950" s="1"/>
  <c r="M1499" i="7950" s="1"/>
  <c r="D1468" i="7950"/>
  <c r="D1497" i="7950" s="1"/>
  <c r="E1497" i="7950" s="1"/>
  <c r="F1497" i="7950" s="1"/>
  <c r="G1497" i="7950" s="1"/>
  <c r="H1497" i="7950" s="1"/>
  <c r="I1497" i="7950" s="1"/>
  <c r="J1497" i="7950" s="1"/>
  <c r="K1497" i="7950" s="1"/>
  <c r="L1497" i="7950" s="1"/>
  <c r="M1497" i="7950" s="1"/>
  <c r="N1497" i="7950" s="1"/>
  <c r="O1497" i="7950" s="1"/>
  <c r="P1497" i="7950" s="1"/>
  <c r="Q1497" i="7950" s="1"/>
  <c r="R1497" i="7950" s="1"/>
  <c r="G1468" i="7950"/>
  <c r="G1500" i="7950" s="1"/>
  <c r="C1468" i="7950"/>
  <c r="E1468" i="7950"/>
  <c r="E1498" i="7950" s="1"/>
  <c r="F1498" i="7950" s="1"/>
  <c r="G1498" i="7950" s="1"/>
  <c r="H1498" i="7950" s="1"/>
  <c r="I1498" i="7950" s="1"/>
  <c r="J1498" i="7950" s="1"/>
  <c r="K1498" i="7950" s="1"/>
  <c r="L1498" i="7950" s="1"/>
  <c r="M1498" i="7950" s="1"/>
  <c r="N1498" i="7950" s="1"/>
  <c r="H1576" i="7950"/>
  <c r="H1609" i="7950" s="1"/>
  <c r="I1609" i="7950" s="1"/>
  <c r="J1609" i="7950" s="1"/>
  <c r="K1609" i="7950" s="1"/>
  <c r="L1609" i="7950" s="1"/>
  <c r="M1609" i="7950" s="1"/>
  <c r="N1609" i="7950" s="1"/>
  <c r="O1609" i="7950" s="1"/>
  <c r="P1609" i="7950" s="1"/>
  <c r="Q1609" i="7950" s="1"/>
  <c r="R1609" i="7950" s="1"/>
  <c r="S1609" i="7950" s="1"/>
  <c r="F1576" i="7950"/>
  <c r="F1607" i="7950" s="1"/>
  <c r="D1576" i="7950"/>
  <c r="D1605" i="7950" s="1"/>
  <c r="E1605" i="7950" s="1"/>
  <c r="F1605" i="7950" s="1"/>
  <c r="G1605" i="7950" s="1"/>
  <c r="H1605" i="7950" s="1"/>
  <c r="I1605" i="7950" s="1"/>
  <c r="J1605" i="7950" s="1"/>
  <c r="K1605" i="7950" s="1"/>
  <c r="L1605" i="7950" s="1"/>
  <c r="M1605" i="7950" s="1"/>
  <c r="N1605" i="7950" s="1"/>
  <c r="O1605" i="7950" s="1"/>
  <c r="P1605" i="7950" s="1"/>
  <c r="Q1605" i="7950" s="1"/>
  <c r="R1605" i="7950" s="1"/>
  <c r="S1605" i="7950" s="1"/>
  <c r="T1605" i="7950" s="1"/>
  <c r="U1605" i="7950" s="1"/>
  <c r="V1605" i="7950" s="1"/>
  <c r="W1605" i="7950" s="1"/>
  <c r="G1576" i="7950"/>
  <c r="G1608" i="7950" s="1"/>
  <c r="H1608" i="7950" s="1"/>
  <c r="I1608" i="7950" s="1"/>
  <c r="J1608" i="7950" s="1"/>
  <c r="K1608" i="7950" s="1"/>
  <c r="L1608" i="7950" s="1"/>
  <c r="M1608" i="7950" s="1"/>
  <c r="N1608" i="7950" s="1"/>
  <c r="O1608" i="7950" s="1"/>
  <c r="P1608" i="7950" s="1"/>
  <c r="Q1608" i="7950" s="1"/>
  <c r="C1576" i="7950"/>
  <c r="C1604" i="7950" s="1"/>
  <c r="D1604" i="7950" s="1"/>
  <c r="E1604" i="7950" s="1"/>
  <c r="F1604" i="7950" s="1"/>
  <c r="G1604" i="7950" s="1"/>
  <c r="H1604" i="7950" s="1"/>
  <c r="I1604" i="7950" s="1"/>
  <c r="J1604" i="7950" s="1"/>
  <c r="K1604" i="7950" s="1"/>
  <c r="L1604" i="7950" s="1"/>
  <c r="M1604" i="7950" s="1"/>
  <c r="N1604" i="7950" s="1"/>
  <c r="E1576" i="7950"/>
  <c r="E1606" i="7950" s="1"/>
  <c r="F1606" i="7950" s="1"/>
  <c r="G1606" i="7950" s="1"/>
  <c r="H1606" i="7950" s="1"/>
  <c r="H1684" i="7950"/>
  <c r="H1717" i="7950" s="1"/>
  <c r="I1717" i="7950" s="1"/>
  <c r="J1717" i="7950" s="1"/>
  <c r="K1717" i="7950" s="1"/>
  <c r="L1717" i="7950" s="1"/>
  <c r="M1717" i="7950" s="1"/>
  <c r="N1717" i="7950" s="1"/>
  <c r="O1717" i="7950" s="1"/>
  <c r="P1717" i="7950" s="1"/>
  <c r="Q1717" i="7950" s="1"/>
  <c r="R1717" i="7950" s="1"/>
  <c r="S1717" i="7950" s="1"/>
  <c r="T1717" i="7950" s="1"/>
  <c r="U1717" i="7950" s="1"/>
  <c r="V1717" i="7950" s="1"/>
  <c r="W1717" i="7950" s="1"/>
  <c r="F1684" i="7950"/>
  <c r="F1715" i="7950" s="1"/>
  <c r="G1715" i="7950" s="1"/>
  <c r="H1715" i="7950" s="1"/>
  <c r="I1715" i="7950" s="1"/>
  <c r="J1715" i="7950" s="1"/>
  <c r="K1715" i="7950" s="1"/>
  <c r="L1715" i="7950" s="1"/>
  <c r="M1715" i="7950" s="1"/>
  <c r="N1715" i="7950" s="1"/>
  <c r="O1715" i="7950" s="1"/>
  <c r="P1715" i="7950" s="1"/>
  <c r="Q1715" i="7950" s="1"/>
  <c r="R1715" i="7950" s="1"/>
  <c r="S1715" i="7950" s="1"/>
  <c r="T1715" i="7950" s="1"/>
  <c r="U1715" i="7950" s="1"/>
  <c r="V1715" i="7950" s="1"/>
  <c r="W1715" i="7950" s="1"/>
  <c r="D1684" i="7950"/>
  <c r="D1713" i="7950" s="1"/>
  <c r="E1713" i="7950" s="1"/>
  <c r="F1713" i="7950" s="1"/>
  <c r="G1713" i="7950" s="1"/>
  <c r="H1713" i="7950" s="1"/>
  <c r="I1713" i="7950" s="1"/>
  <c r="J1713" i="7950" s="1"/>
  <c r="G1684" i="7950"/>
  <c r="G1716" i="7950" s="1"/>
  <c r="H1716" i="7950" s="1"/>
  <c r="I1716" i="7950" s="1"/>
  <c r="J1716" i="7950" s="1"/>
  <c r="K1716" i="7950" s="1"/>
  <c r="L1716" i="7950" s="1"/>
  <c r="M1716" i="7950" s="1"/>
  <c r="N1716" i="7950" s="1"/>
  <c r="O1716" i="7950" s="1"/>
  <c r="P1716" i="7950" s="1"/>
  <c r="Q1716" i="7950" s="1"/>
  <c r="R1716" i="7950" s="1"/>
  <c r="E1684" i="7950"/>
  <c r="E1714" i="7950" s="1"/>
  <c r="F1714" i="7950" s="1"/>
  <c r="G1714" i="7950" s="1"/>
  <c r="H1714" i="7950" s="1"/>
  <c r="I1714" i="7950" s="1"/>
  <c r="J1714" i="7950" s="1"/>
  <c r="K1714" i="7950" s="1"/>
  <c r="C1684" i="7950"/>
  <c r="H1792" i="7950"/>
  <c r="H1825" i="7950" s="1"/>
  <c r="I1825" i="7950" s="1"/>
  <c r="J1825" i="7950" s="1"/>
  <c r="K1825" i="7950" s="1"/>
  <c r="F1792" i="7950"/>
  <c r="F1823" i="7950" s="1"/>
  <c r="G1823" i="7950" s="1"/>
  <c r="H1823" i="7950" s="1"/>
  <c r="I1823" i="7950" s="1"/>
  <c r="J1823" i="7950" s="1"/>
  <c r="K1823" i="7950" s="1"/>
  <c r="D1792" i="7950"/>
  <c r="D1821" i="7950" s="1"/>
  <c r="E1821" i="7950" s="1"/>
  <c r="F1821" i="7950" s="1"/>
  <c r="G1821" i="7950" s="1"/>
  <c r="H1821" i="7950" s="1"/>
  <c r="I1821" i="7950" s="1"/>
  <c r="J1821" i="7950" s="1"/>
  <c r="K1821" i="7950" s="1"/>
  <c r="L1821" i="7950" s="1"/>
  <c r="M1821" i="7950" s="1"/>
  <c r="G1792" i="7950"/>
  <c r="G1824" i="7950" s="1"/>
  <c r="H1824" i="7950" s="1"/>
  <c r="I1824" i="7950" s="1"/>
  <c r="J1824" i="7950" s="1"/>
  <c r="K1824" i="7950" s="1"/>
  <c r="L1824" i="7950" s="1"/>
  <c r="M1824" i="7950" s="1"/>
  <c r="N1824" i="7950" s="1"/>
  <c r="O1824" i="7950" s="1"/>
  <c r="E1792" i="7950"/>
  <c r="E1822" i="7950" s="1"/>
  <c r="F1822" i="7950" s="1"/>
  <c r="G1822" i="7950" s="1"/>
  <c r="C1792" i="7950"/>
  <c r="C1820" i="7950" s="1"/>
  <c r="D1820" i="7950" s="1"/>
  <c r="E1820" i="7950" s="1"/>
  <c r="F1820" i="7950" s="1"/>
  <c r="G1820" i="7950" s="1"/>
  <c r="H1820" i="7950" s="1"/>
  <c r="I1820" i="7950" s="1"/>
  <c r="J1820" i="7950" s="1"/>
  <c r="K1820" i="7950" s="1"/>
  <c r="L1820" i="7950" s="1"/>
  <c r="M1820" i="7950" s="1"/>
  <c r="N1820" i="7950" s="1"/>
  <c r="O1820" i="7950" s="1"/>
  <c r="P1820" i="7950" s="1"/>
  <c r="Q1820" i="7950" s="1"/>
  <c r="R1820" i="7950" s="1"/>
  <c r="H1900" i="7950"/>
  <c r="H1933" i="7950" s="1"/>
  <c r="I1933" i="7950" s="1"/>
  <c r="J1933" i="7950" s="1"/>
  <c r="K1933" i="7950" s="1"/>
  <c r="L1933" i="7950" s="1"/>
  <c r="F1900" i="7950"/>
  <c r="F1931" i="7950" s="1"/>
  <c r="G1931" i="7950" s="1"/>
  <c r="H1931" i="7950" s="1"/>
  <c r="I1931" i="7950" s="1"/>
  <c r="D1900" i="7950"/>
  <c r="D1929" i="7950" s="1"/>
  <c r="E1929" i="7950" s="1"/>
  <c r="F1929" i="7950" s="1"/>
  <c r="G1929" i="7950" s="1"/>
  <c r="G1900" i="7950"/>
  <c r="G1932" i="7950" s="1"/>
  <c r="H1932" i="7950" s="1"/>
  <c r="E1900" i="7950"/>
  <c r="E1930" i="7950" s="1"/>
  <c r="F1930" i="7950" s="1"/>
  <c r="G1930" i="7950" s="1"/>
  <c r="H1930" i="7950" s="1"/>
  <c r="I1930" i="7950" s="1"/>
  <c r="J1930" i="7950" s="1"/>
  <c r="C1900" i="7950"/>
  <c r="C1928" i="7950" s="1"/>
  <c r="D1928" i="7950" s="1"/>
  <c r="E1928" i="7950" s="1"/>
  <c r="F1928" i="7950" s="1"/>
  <c r="G1928" i="7950" s="1"/>
  <c r="H1928" i="7950" s="1"/>
  <c r="I1928" i="7950" s="1"/>
  <c r="J1928" i="7950" s="1"/>
  <c r="K1928" i="7950" s="1"/>
  <c r="H2008" i="7950"/>
  <c r="H2041" i="7950" s="1"/>
  <c r="I2041" i="7950" s="1"/>
  <c r="J2041" i="7950" s="1"/>
  <c r="K2041" i="7950" s="1"/>
  <c r="L2041" i="7950" s="1"/>
  <c r="M2041" i="7950" s="1"/>
  <c r="N2041" i="7950" s="1"/>
  <c r="O2041" i="7950" s="1"/>
  <c r="P2041" i="7950" s="1"/>
  <c r="Q2041" i="7950" s="1"/>
  <c r="R2041" i="7950" s="1"/>
  <c r="S2041" i="7950" s="1"/>
  <c r="T2041" i="7950" s="1"/>
  <c r="U2041" i="7950" s="1"/>
  <c r="V2041" i="7950" s="1"/>
  <c r="W2041" i="7950" s="1"/>
  <c r="F2008" i="7950"/>
  <c r="F2039" i="7950" s="1"/>
  <c r="G2039" i="7950" s="1"/>
  <c r="D2008" i="7950"/>
  <c r="D2037" i="7950" s="1"/>
  <c r="E2037" i="7950" s="1"/>
  <c r="F2037" i="7950" s="1"/>
  <c r="G2037" i="7950" s="1"/>
  <c r="G2008" i="7950"/>
  <c r="G2040" i="7950" s="1"/>
  <c r="H2040" i="7950" s="1"/>
  <c r="E2008" i="7950"/>
  <c r="E2038" i="7950" s="1"/>
  <c r="F2038" i="7950" s="1"/>
  <c r="G2038" i="7950" s="1"/>
  <c r="H2038" i="7950" s="1"/>
  <c r="I2038" i="7950" s="1"/>
  <c r="J2038" i="7950" s="1"/>
  <c r="C2008" i="7950"/>
  <c r="C2036" i="7950" s="1"/>
  <c r="D2036" i="7950" s="1"/>
  <c r="E2036" i="7950" s="1"/>
  <c r="F2036" i="7950" s="1"/>
  <c r="G2036" i="7950" s="1"/>
  <c r="H2036" i="7950" s="1"/>
  <c r="I2036" i="7950" s="1"/>
  <c r="J2036" i="7950" s="1"/>
  <c r="K2036" i="7950" s="1"/>
  <c r="L2036" i="7950" s="1"/>
  <c r="M2036" i="7950" s="1"/>
  <c r="H2116" i="7950"/>
  <c r="H2149" i="7950" s="1"/>
  <c r="I2149" i="7950" s="1"/>
  <c r="J2149" i="7950" s="1"/>
  <c r="K2149" i="7950" s="1"/>
  <c r="L2149" i="7950" s="1"/>
  <c r="M2149" i="7950" s="1"/>
  <c r="N2149" i="7950" s="1"/>
  <c r="F2116" i="7950"/>
  <c r="F2147" i="7950" s="1"/>
  <c r="G2147" i="7950" s="1"/>
  <c r="H2147" i="7950" s="1"/>
  <c r="I2147" i="7950" s="1"/>
  <c r="J2147" i="7950" s="1"/>
  <c r="D2116" i="7950"/>
  <c r="D2145" i="7950" s="1"/>
  <c r="E2145" i="7950" s="1"/>
  <c r="F2145" i="7950" s="1"/>
  <c r="G2145" i="7950" s="1"/>
  <c r="H2145" i="7950" s="1"/>
  <c r="I2145" i="7950" s="1"/>
  <c r="G2116" i="7950"/>
  <c r="G2148" i="7950" s="1"/>
  <c r="H2148" i="7950" s="1"/>
  <c r="I2148" i="7950" s="1"/>
  <c r="J2148" i="7950" s="1"/>
  <c r="E2116" i="7950"/>
  <c r="E2146" i="7950" s="1"/>
  <c r="F2146" i="7950" s="1"/>
  <c r="G2146" i="7950" s="1"/>
  <c r="H2146" i="7950" s="1"/>
  <c r="I2146" i="7950" s="1"/>
  <c r="J2146" i="7950" s="1"/>
  <c r="K2146" i="7950" s="1"/>
  <c r="L2146" i="7950" s="1"/>
  <c r="M2146" i="7950" s="1"/>
  <c r="N2146" i="7950" s="1"/>
  <c r="C2116" i="7950"/>
  <c r="C2144" i="7950" s="1"/>
  <c r="H2224" i="7950"/>
  <c r="H2257" i="7950" s="1"/>
  <c r="I2257" i="7950" s="1"/>
  <c r="J2257" i="7950" s="1"/>
  <c r="K2257" i="7950" s="1"/>
  <c r="L2257" i="7950" s="1"/>
  <c r="M2257" i="7950" s="1"/>
  <c r="N2257" i="7950" s="1"/>
  <c r="O2257" i="7950" s="1"/>
  <c r="P2257" i="7950" s="1"/>
  <c r="Q2257" i="7950" s="1"/>
  <c r="R2257" i="7950" s="1"/>
  <c r="S2257" i="7950" s="1"/>
  <c r="F2224" i="7950"/>
  <c r="F2255" i="7950" s="1"/>
  <c r="G2255" i="7950" s="1"/>
  <c r="H2255" i="7950" s="1"/>
  <c r="I2255" i="7950" s="1"/>
  <c r="D2224" i="7950"/>
  <c r="D2253" i="7950" s="1"/>
  <c r="E2253" i="7950" s="1"/>
  <c r="F2253" i="7950" s="1"/>
  <c r="G2224" i="7950"/>
  <c r="G2256" i="7950" s="1"/>
  <c r="H2256" i="7950" s="1"/>
  <c r="I2256" i="7950" s="1"/>
  <c r="J2256" i="7950" s="1"/>
  <c r="K2256" i="7950" s="1"/>
  <c r="E2224" i="7950"/>
  <c r="E2254" i="7950" s="1"/>
  <c r="F2254" i="7950" s="1"/>
  <c r="G2254" i="7950" s="1"/>
  <c r="H2254" i="7950" s="1"/>
  <c r="I2254" i="7950" s="1"/>
  <c r="J2254" i="7950" s="1"/>
  <c r="K2254" i="7950" s="1"/>
  <c r="L2254" i="7950" s="1"/>
  <c r="M2254" i="7950" s="1"/>
  <c r="N2254" i="7950" s="1"/>
  <c r="O2254" i="7950" s="1"/>
  <c r="P2254" i="7950" s="1"/>
  <c r="C2224" i="7950"/>
  <c r="C2252" i="7950" s="1"/>
  <c r="D2252" i="7950" s="1"/>
  <c r="H2332" i="7950"/>
  <c r="H2365" i="7950" s="1"/>
  <c r="I2365" i="7950" s="1"/>
  <c r="J2365" i="7950" s="1"/>
  <c r="K2365" i="7950" s="1"/>
  <c r="F2332" i="7950"/>
  <c r="F2363" i="7950" s="1"/>
  <c r="G2363" i="7950" s="1"/>
  <c r="H2363" i="7950" s="1"/>
  <c r="I2363" i="7950" s="1"/>
  <c r="J2363" i="7950" s="1"/>
  <c r="K2363" i="7950" s="1"/>
  <c r="D2332" i="7950"/>
  <c r="D2361" i="7950" s="1"/>
  <c r="E2361" i="7950" s="1"/>
  <c r="F2361" i="7950" s="1"/>
  <c r="G2361" i="7950" s="1"/>
  <c r="H2361" i="7950" s="1"/>
  <c r="I2361" i="7950" s="1"/>
  <c r="J2361" i="7950" s="1"/>
  <c r="K2361" i="7950" s="1"/>
  <c r="L2361" i="7950" s="1"/>
  <c r="M2361" i="7950" s="1"/>
  <c r="N2361" i="7950" s="1"/>
  <c r="O2361" i="7950" s="1"/>
  <c r="P2361" i="7950" s="1"/>
  <c r="G2332" i="7950"/>
  <c r="G2364" i="7950" s="1"/>
  <c r="H2364" i="7950" s="1"/>
  <c r="I2364" i="7950" s="1"/>
  <c r="J2364" i="7950" s="1"/>
  <c r="K2364" i="7950" s="1"/>
  <c r="L2364" i="7950" s="1"/>
  <c r="E2332" i="7950"/>
  <c r="E2362" i="7950" s="1"/>
  <c r="F2362" i="7950" s="1"/>
  <c r="G2362" i="7950" s="1"/>
  <c r="H2362" i="7950" s="1"/>
  <c r="I2362" i="7950" s="1"/>
  <c r="J2362" i="7950" s="1"/>
  <c r="K2362" i="7950" s="1"/>
  <c r="L2362" i="7950" s="1"/>
  <c r="C2332" i="7950"/>
  <c r="C2360" i="7950" s="1"/>
  <c r="D2360" i="7950" s="1"/>
  <c r="E2360" i="7950" s="1"/>
  <c r="F2360" i="7950" s="1"/>
  <c r="G2360" i="7950" s="1"/>
  <c r="H2360" i="7950" s="1"/>
  <c r="I2360" i="7950" s="1"/>
  <c r="H2440" i="7950"/>
  <c r="H2473" i="7950" s="1"/>
  <c r="I2473" i="7950" s="1"/>
  <c r="J2473" i="7950" s="1"/>
  <c r="K2473" i="7950" s="1"/>
  <c r="L2473" i="7950" s="1"/>
  <c r="M2473" i="7950" s="1"/>
  <c r="F2440" i="7950"/>
  <c r="F2471" i="7950" s="1"/>
  <c r="G2471" i="7950" s="1"/>
  <c r="H2471" i="7950" s="1"/>
  <c r="I2471" i="7950" s="1"/>
  <c r="J2471" i="7950" s="1"/>
  <c r="K2471" i="7950" s="1"/>
  <c r="D2440" i="7950"/>
  <c r="D2469" i="7950" s="1"/>
  <c r="E2469" i="7950" s="1"/>
  <c r="F2469" i="7950" s="1"/>
  <c r="G2469" i="7950" s="1"/>
  <c r="H2469" i="7950" s="1"/>
  <c r="I2469" i="7950" s="1"/>
  <c r="J2469" i="7950" s="1"/>
  <c r="K2469" i="7950" s="1"/>
  <c r="L2469" i="7950" s="1"/>
  <c r="M2469" i="7950" s="1"/>
  <c r="N2469" i="7950" s="1"/>
  <c r="O2469" i="7950" s="1"/>
  <c r="P2469" i="7950" s="1"/>
  <c r="G2440" i="7950"/>
  <c r="G2472" i="7950" s="1"/>
  <c r="H2472" i="7950" s="1"/>
  <c r="I2472" i="7950" s="1"/>
  <c r="J2472" i="7950" s="1"/>
  <c r="E2440" i="7950"/>
  <c r="E2470" i="7950" s="1"/>
  <c r="F2470" i="7950" s="1"/>
  <c r="C2440" i="7950"/>
  <c r="H2548" i="7950"/>
  <c r="H2581" i="7950" s="1"/>
  <c r="I2581" i="7950" s="1"/>
  <c r="J2581" i="7950" s="1"/>
  <c r="K2581" i="7950" s="1"/>
  <c r="F2548" i="7950"/>
  <c r="F2579" i="7950" s="1"/>
  <c r="G2579" i="7950" s="1"/>
  <c r="H2579" i="7950" s="1"/>
  <c r="I2579" i="7950" s="1"/>
  <c r="J2579" i="7950" s="1"/>
  <c r="K2579" i="7950" s="1"/>
  <c r="L2579" i="7950" s="1"/>
  <c r="M2579" i="7950" s="1"/>
  <c r="N2579" i="7950" s="1"/>
  <c r="O2579" i="7950" s="1"/>
  <c r="P2579" i="7950" s="1"/>
  <c r="Q2579" i="7950" s="1"/>
  <c r="R2579" i="7950" s="1"/>
  <c r="D2548" i="7950"/>
  <c r="D2577" i="7950" s="1"/>
  <c r="E2577" i="7950" s="1"/>
  <c r="F2577" i="7950" s="1"/>
  <c r="G2577" i="7950" s="1"/>
  <c r="H2577" i="7950" s="1"/>
  <c r="I2577" i="7950" s="1"/>
  <c r="J2577" i="7950" s="1"/>
  <c r="G2548" i="7950"/>
  <c r="G2580" i="7950" s="1"/>
  <c r="H2580" i="7950" s="1"/>
  <c r="I2580" i="7950" s="1"/>
  <c r="J2580" i="7950" s="1"/>
  <c r="K2580" i="7950" s="1"/>
  <c r="L2580" i="7950" s="1"/>
  <c r="M2580" i="7950" s="1"/>
  <c r="N2580" i="7950" s="1"/>
  <c r="O2580" i="7950" s="1"/>
  <c r="P2580" i="7950" s="1"/>
  <c r="Q2580" i="7950" s="1"/>
  <c r="R2580" i="7950" s="1"/>
  <c r="E2548" i="7950"/>
  <c r="E2578" i="7950" s="1"/>
  <c r="C2548" i="7950"/>
  <c r="C2576" i="7950" s="1"/>
  <c r="D2576" i="7950" s="1"/>
  <c r="E2576" i="7950" s="1"/>
  <c r="F2576" i="7950" s="1"/>
  <c r="G2576" i="7950" s="1"/>
  <c r="H2576" i="7950" s="1"/>
  <c r="I2576" i="7950" s="1"/>
  <c r="J2576" i="7950" s="1"/>
  <c r="D2656" i="7950"/>
  <c r="D2685" i="7950" s="1"/>
  <c r="E2685" i="7950" s="1"/>
  <c r="F2685" i="7950" s="1"/>
  <c r="G2685" i="7950" s="1"/>
  <c r="H2685" i="7950" s="1"/>
  <c r="I2685" i="7950" s="1"/>
  <c r="J2685" i="7950" s="1"/>
  <c r="K2685" i="7950" s="1"/>
  <c r="F2656" i="7950"/>
  <c r="F2687" i="7950" s="1"/>
  <c r="G2687" i="7950" s="1"/>
  <c r="H2687" i="7950" s="1"/>
  <c r="I2687" i="7950" s="1"/>
  <c r="J2687" i="7950" s="1"/>
  <c r="K2687" i="7950" s="1"/>
  <c r="L2687" i="7950" s="1"/>
  <c r="M2687" i="7950" s="1"/>
  <c r="N2687" i="7950" s="1"/>
  <c r="O2687" i="7950" s="1"/>
  <c r="P2687" i="7950" s="1"/>
  <c r="Q2687" i="7950" s="1"/>
  <c r="R2687" i="7950" s="1"/>
  <c r="S2687" i="7950" s="1"/>
  <c r="T2687" i="7950" s="1"/>
  <c r="H2656" i="7950"/>
  <c r="H2689" i="7950" s="1"/>
  <c r="I2689" i="7950" s="1"/>
  <c r="J2689" i="7950" s="1"/>
  <c r="K2689" i="7950" s="1"/>
  <c r="L2689" i="7950" s="1"/>
  <c r="E2656" i="7950"/>
  <c r="E2686" i="7950" s="1"/>
  <c r="F2686" i="7950" s="1"/>
  <c r="G2686" i="7950" s="1"/>
  <c r="H2686" i="7950" s="1"/>
  <c r="I2686" i="7950" s="1"/>
  <c r="J2686" i="7950" s="1"/>
  <c r="G2656" i="7950"/>
  <c r="G2688" i="7950" s="1"/>
  <c r="H2688" i="7950" s="1"/>
  <c r="I2688" i="7950" s="1"/>
  <c r="J2688" i="7950" s="1"/>
  <c r="K2688" i="7950" s="1"/>
  <c r="L2688" i="7950" s="1"/>
  <c r="M2688" i="7950" s="1"/>
  <c r="N2688" i="7950" s="1"/>
  <c r="L231" i="7949"/>
  <c r="L268" i="7949" s="1"/>
  <c r="M268" i="7949" s="1"/>
  <c r="N268" i="7949" s="1"/>
  <c r="O268" i="7949" s="1"/>
  <c r="P268" i="7949" s="1"/>
  <c r="Q268" i="7949" s="1"/>
  <c r="R268" i="7949" s="1"/>
  <c r="S268" i="7949" s="1"/>
  <c r="T268" i="7949" s="1"/>
  <c r="U268" i="7949" s="1"/>
  <c r="V268" i="7949" s="1"/>
  <c r="W268" i="7949" s="1"/>
  <c r="J231" i="7949"/>
  <c r="J266" i="7949" s="1"/>
  <c r="K266" i="7949" s="1"/>
  <c r="L266" i="7949" s="1"/>
  <c r="M266" i="7949" s="1"/>
  <c r="N266" i="7949" s="1"/>
  <c r="O266" i="7949" s="1"/>
  <c r="P266" i="7949" s="1"/>
  <c r="Q266" i="7949" s="1"/>
  <c r="R266" i="7949" s="1"/>
  <c r="S266" i="7949" s="1"/>
  <c r="T266" i="7949" s="1"/>
  <c r="U266" i="7949" s="1"/>
  <c r="V266" i="7949" s="1"/>
  <c r="W266" i="7949" s="1"/>
  <c r="H231" i="7949"/>
  <c r="H264" i="7949" s="1"/>
  <c r="I264" i="7949" s="1"/>
  <c r="J264" i="7949" s="1"/>
  <c r="K264" i="7949" s="1"/>
  <c r="L264" i="7949" s="1"/>
  <c r="M264" i="7949" s="1"/>
  <c r="N264" i="7949" s="1"/>
  <c r="O264" i="7949" s="1"/>
  <c r="P264" i="7949" s="1"/>
  <c r="Q264" i="7949" s="1"/>
  <c r="R264" i="7949" s="1"/>
  <c r="S264" i="7949" s="1"/>
  <c r="T264" i="7949" s="1"/>
  <c r="U264" i="7949" s="1"/>
  <c r="V264" i="7949" s="1"/>
  <c r="W264" i="7949" s="1"/>
  <c r="F231" i="7949"/>
  <c r="F262" i="7949" s="1"/>
  <c r="D231" i="7949"/>
  <c r="D260" i="7949" s="1"/>
  <c r="E260" i="7949" s="1"/>
  <c r="F260" i="7949" s="1"/>
  <c r="G260" i="7949" s="1"/>
  <c r="H260" i="7949" s="1"/>
  <c r="I260" i="7949" s="1"/>
  <c r="J260" i="7949" s="1"/>
  <c r="K260" i="7949" s="1"/>
  <c r="L260" i="7949" s="1"/>
  <c r="M260" i="7949" s="1"/>
  <c r="N260" i="7949" s="1"/>
  <c r="O260" i="7949" s="1"/>
  <c r="P260" i="7949" s="1"/>
  <c r="Q260" i="7949" s="1"/>
  <c r="R260" i="7949" s="1"/>
  <c r="S260" i="7949" s="1"/>
  <c r="T260" i="7949" s="1"/>
  <c r="U260" i="7949" s="1"/>
  <c r="V260" i="7949" s="1"/>
  <c r="W260" i="7949" s="1"/>
  <c r="M230" i="7949"/>
  <c r="M225" i="7950" s="1"/>
  <c r="M240" i="7950" s="1"/>
  <c r="K230" i="7949"/>
  <c r="K225" i="7950" s="1"/>
  <c r="K238" i="7950" s="1"/>
  <c r="I230" i="7949"/>
  <c r="I225" i="7950" s="1"/>
  <c r="I236" i="7950" s="1"/>
  <c r="M231" i="7949"/>
  <c r="M269" i="7949" s="1"/>
  <c r="N269" i="7949" s="1"/>
  <c r="O269" i="7949" s="1"/>
  <c r="P269" i="7949" s="1"/>
  <c r="Q269" i="7949" s="1"/>
  <c r="R269" i="7949" s="1"/>
  <c r="S269" i="7949" s="1"/>
  <c r="T269" i="7949" s="1"/>
  <c r="U269" i="7949" s="1"/>
  <c r="V269" i="7949" s="1"/>
  <c r="W269" i="7949" s="1"/>
  <c r="K231" i="7949"/>
  <c r="K267" i="7949" s="1"/>
  <c r="L267" i="7949" s="1"/>
  <c r="M267" i="7949" s="1"/>
  <c r="N267" i="7949" s="1"/>
  <c r="O267" i="7949" s="1"/>
  <c r="P267" i="7949" s="1"/>
  <c r="Q267" i="7949" s="1"/>
  <c r="R267" i="7949" s="1"/>
  <c r="S267" i="7949" s="1"/>
  <c r="T267" i="7949" s="1"/>
  <c r="U267" i="7949" s="1"/>
  <c r="V267" i="7949" s="1"/>
  <c r="W267" i="7949" s="1"/>
  <c r="I231" i="7949"/>
  <c r="I265" i="7949" s="1"/>
  <c r="J265" i="7949" s="1"/>
  <c r="K265" i="7949" s="1"/>
  <c r="L265" i="7949" s="1"/>
  <c r="M265" i="7949" s="1"/>
  <c r="N265" i="7949" s="1"/>
  <c r="O265" i="7949" s="1"/>
  <c r="P265" i="7949" s="1"/>
  <c r="Q265" i="7949" s="1"/>
  <c r="R265" i="7949" s="1"/>
  <c r="S265" i="7949" s="1"/>
  <c r="T265" i="7949" s="1"/>
  <c r="U265" i="7949" s="1"/>
  <c r="V265" i="7949" s="1"/>
  <c r="W265" i="7949" s="1"/>
  <c r="G231" i="7949"/>
  <c r="G263" i="7949" s="1"/>
  <c r="H263" i="7949" s="1"/>
  <c r="I263" i="7949" s="1"/>
  <c r="J263" i="7949" s="1"/>
  <c r="K263" i="7949" s="1"/>
  <c r="E231" i="7949"/>
  <c r="E261" i="7949" s="1"/>
  <c r="F261" i="7949" s="1"/>
  <c r="G261" i="7949" s="1"/>
  <c r="H261" i="7949" s="1"/>
  <c r="I261" i="7949" s="1"/>
  <c r="J261" i="7949" s="1"/>
  <c r="K261" i="7949" s="1"/>
  <c r="L261" i="7949" s="1"/>
  <c r="M261" i="7949" s="1"/>
  <c r="N261" i="7949" s="1"/>
  <c r="O261" i="7949" s="1"/>
  <c r="P261" i="7949" s="1"/>
  <c r="Q261" i="7949" s="1"/>
  <c r="R261" i="7949" s="1"/>
  <c r="S261" i="7949" s="1"/>
  <c r="T261" i="7949" s="1"/>
  <c r="U261" i="7949" s="1"/>
  <c r="V261" i="7949" s="1"/>
  <c r="W261" i="7949" s="1"/>
  <c r="C231" i="7949"/>
  <c r="C259" i="7949" s="1"/>
  <c r="D259" i="7949" s="1"/>
  <c r="E259" i="7949" s="1"/>
  <c r="F259" i="7949" s="1"/>
  <c r="G259" i="7949" s="1"/>
  <c r="H259" i="7949" s="1"/>
  <c r="I259" i="7949" s="1"/>
  <c r="J259" i="7949" s="1"/>
  <c r="K259" i="7949" s="1"/>
  <c r="L259" i="7949" s="1"/>
  <c r="M259" i="7949" s="1"/>
  <c r="N259" i="7949" s="1"/>
  <c r="O259" i="7949" s="1"/>
  <c r="P259" i="7949" s="1"/>
  <c r="Q259" i="7949" s="1"/>
  <c r="R259" i="7949" s="1"/>
  <c r="S259" i="7949" s="1"/>
  <c r="T259" i="7949" s="1"/>
  <c r="U259" i="7949" s="1"/>
  <c r="V259" i="7949" s="1"/>
  <c r="W259" i="7949" s="1"/>
  <c r="L230" i="7949"/>
  <c r="L244" i="7949" s="1"/>
  <c r="J230" i="7949"/>
  <c r="J225" i="7950" s="1"/>
  <c r="J237" i="7950" s="1"/>
  <c r="O49" i="7950"/>
  <c r="P49" i="7950"/>
  <c r="Q49" i="7950"/>
  <c r="R49" i="7950"/>
  <c r="S49" i="7950"/>
  <c r="T49" i="7950"/>
  <c r="U49" i="7950"/>
  <c r="V49" i="7950"/>
  <c r="W49" i="7950"/>
  <c r="O25" i="7950"/>
  <c r="P25" i="7950" s="1"/>
  <c r="Q25" i="7950" s="1"/>
  <c r="R25" i="7950" s="1"/>
  <c r="S25" i="7950" s="1"/>
  <c r="T25" i="7950" s="1"/>
  <c r="U25" i="7950" s="1"/>
  <c r="V25" i="7950" s="1"/>
  <c r="W25" i="7950" s="1"/>
  <c r="Q51" i="7950"/>
  <c r="R51" i="7950"/>
  <c r="S51" i="7950"/>
  <c r="T51" i="7950"/>
  <c r="U51" i="7950"/>
  <c r="V51" i="7950"/>
  <c r="W51" i="7950"/>
  <c r="Q27" i="7950"/>
  <c r="R27" i="7950" s="1"/>
  <c r="S27" i="7950" s="1"/>
  <c r="T27" i="7950" s="1"/>
  <c r="U27" i="7950" s="1"/>
  <c r="V27" i="7950" s="1"/>
  <c r="W27" i="7950" s="1"/>
  <c r="U55" i="7950"/>
  <c r="V55" i="7950"/>
  <c r="W55" i="7950"/>
  <c r="U31" i="7950"/>
  <c r="V31" i="7950" s="1"/>
  <c r="W31" i="7950" s="1"/>
  <c r="W57" i="7950"/>
  <c r="W33" i="7950"/>
  <c r="P50" i="7950"/>
  <c r="P26" i="7950"/>
  <c r="Q26" i="7950" s="1"/>
  <c r="R26" i="7950" s="1"/>
  <c r="S26" i="7950" s="1"/>
  <c r="T26" i="7950" s="1"/>
  <c r="U26" i="7950" s="1"/>
  <c r="V26" i="7950" s="1"/>
  <c r="W26" i="7950" s="1"/>
  <c r="R52" i="7950"/>
  <c r="S52" i="7950"/>
  <c r="T52" i="7950"/>
  <c r="U52" i="7950"/>
  <c r="V52" i="7950"/>
  <c r="W52" i="7950"/>
  <c r="R28" i="7950"/>
  <c r="S28" i="7950" s="1"/>
  <c r="T28" i="7950" s="1"/>
  <c r="U28" i="7950" s="1"/>
  <c r="V28" i="7950" s="1"/>
  <c r="W28" i="7950" s="1"/>
  <c r="T54" i="7950"/>
  <c r="U54" i="7950"/>
  <c r="V54" i="7950"/>
  <c r="W54" i="7950"/>
  <c r="T30" i="7950"/>
  <c r="U30" i="7950" s="1"/>
  <c r="V30" i="7950" s="1"/>
  <c r="W30" i="7950" s="1"/>
  <c r="V56" i="7950"/>
  <c r="W56" i="7950"/>
  <c r="V32" i="7950"/>
  <c r="W32" i="7950" s="1"/>
  <c r="S53" i="7950"/>
  <c r="T53" i="7950"/>
  <c r="U53" i="7950"/>
  <c r="V53" i="7950"/>
  <c r="W53" i="7950"/>
  <c r="S29" i="7950"/>
  <c r="T29" i="7950" s="1"/>
  <c r="U29" i="7950" s="1"/>
  <c r="V29" i="7950" s="1"/>
  <c r="W29" i="7950" s="1"/>
  <c r="Q50" i="7950"/>
  <c r="R50" i="7950"/>
  <c r="S50" i="7950"/>
  <c r="T50" i="7950"/>
  <c r="U50" i="7950"/>
  <c r="V50" i="7950"/>
  <c r="W50" i="7950"/>
  <c r="M226" i="7950"/>
  <c r="M264" i="7950" s="1"/>
  <c r="N264" i="7950" s="1"/>
  <c r="O264" i="7950" s="1"/>
  <c r="P264" i="7950" s="1"/>
  <c r="Q264" i="7950" s="1"/>
  <c r="R264" i="7950" s="1"/>
  <c r="S264" i="7950" s="1"/>
  <c r="T264" i="7950" s="1"/>
  <c r="J226" i="7950"/>
  <c r="J261" i="7950" s="1"/>
  <c r="K237" i="7950" s="1"/>
  <c r="L226" i="7950"/>
  <c r="L263" i="7950" s="1"/>
  <c r="M263" i="7950" s="1"/>
  <c r="N263" i="7950" s="1"/>
  <c r="O263" i="7950" s="1"/>
  <c r="P263" i="7950" s="1"/>
  <c r="Q263" i="7950" s="1"/>
  <c r="R263" i="7950" s="1"/>
  <c r="I226" i="7950"/>
  <c r="I260" i="7950" s="1"/>
  <c r="J260" i="7950" s="1"/>
  <c r="K260" i="7950" s="1"/>
  <c r="L260" i="7950" s="1"/>
  <c r="M260" i="7950" s="1"/>
  <c r="N260" i="7950" s="1"/>
  <c r="O260" i="7950" s="1"/>
  <c r="P260" i="7950" s="1"/>
  <c r="Q260" i="7950" s="1"/>
  <c r="R260" i="7950" s="1"/>
  <c r="S260" i="7950" s="1"/>
  <c r="T260" i="7950" s="1"/>
  <c r="K226" i="7950"/>
  <c r="K262" i="7950" s="1"/>
  <c r="L262" i="7950" s="1"/>
  <c r="M262" i="7950" s="1"/>
  <c r="I334" i="7950"/>
  <c r="I368" i="7950" s="1"/>
  <c r="J368" i="7950" s="1"/>
  <c r="K334" i="7950"/>
  <c r="K370" i="7950" s="1"/>
  <c r="L370" i="7950" s="1"/>
  <c r="M370" i="7950" s="1"/>
  <c r="N370" i="7950" s="1"/>
  <c r="O370" i="7950" s="1"/>
  <c r="P370" i="7950" s="1"/>
  <c r="Q370" i="7950" s="1"/>
  <c r="R370" i="7950" s="1"/>
  <c r="S370" i="7950" s="1"/>
  <c r="T370" i="7950" s="1"/>
  <c r="U370" i="7950" s="1"/>
  <c r="V370" i="7950" s="1"/>
  <c r="W370" i="7950" s="1"/>
  <c r="M334" i="7950"/>
  <c r="M372" i="7950" s="1"/>
  <c r="J334" i="7950"/>
  <c r="J369" i="7950" s="1"/>
  <c r="K369" i="7950" s="1"/>
  <c r="L369" i="7950" s="1"/>
  <c r="M369" i="7950" s="1"/>
  <c r="L334" i="7950"/>
  <c r="L371" i="7950" s="1"/>
  <c r="M371" i="7950" s="1"/>
  <c r="N371" i="7950" s="1"/>
  <c r="O371" i="7950" s="1"/>
  <c r="P371" i="7950" s="1"/>
  <c r="Q371" i="7950" s="1"/>
  <c r="I442" i="7950"/>
  <c r="I476" i="7950" s="1"/>
  <c r="J476" i="7950" s="1"/>
  <c r="K476" i="7950" s="1"/>
  <c r="L476" i="7950" s="1"/>
  <c r="M476" i="7950" s="1"/>
  <c r="N476" i="7950" s="1"/>
  <c r="O476" i="7950" s="1"/>
  <c r="P476" i="7950" s="1"/>
  <c r="Q476" i="7950" s="1"/>
  <c r="R476" i="7950" s="1"/>
  <c r="K442" i="7950"/>
  <c r="K478" i="7950" s="1"/>
  <c r="M442" i="7950"/>
  <c r="M480" i="7950" s="1"/>
  <c r="N480" i="7950" s="1"/>
  <c r="O480" i="7950" s="1"/>
  <c r="J442" i="7950"/>
  <c r="J477" i="7950" s="1"/>
  <c r="K477" i="7950" s="1"/>
  <c r="L442" i="7950"/>
  <c r="L479" i="7950" s="1"/>
  <c r="M479" i="7950" s="1"/>
  <c r="N479" i="7950" s="1"/>
  <c r="O479" i="7950" s="1"/>
  <c r="P479" i="7950" s="1"/>
  <c r="Q479" i="7950" s="1"/>
  <c r="R479" i="7950" s="1"/>
  <c r="S479" i="7950" s="1"/>
  <c r="T479" i="7950" s="1"/>
  <c r="U479" i="7950" s="1"/>
  <c r="V479" i="7950" s="1"/>
  <c r="W479" i="7950" s="1"/>
  <c r="I550" i="7950"/>
  <c r="I584" i="7950" s="1"/>
  <c r="K550" i="7950"/>
  <c r="K586" i="7950" s="1"/>
  <c r="L586" i="7950" s="1"/>
  <c r="M586" i="7950" s="1"/>
  <c r="N586" i="7950" s="1"/>
  <c r="O586" i="7950" s="1"/>
  <c r="M550" i="7950"/>
  <c r="M588" i="7950" s="1"/>
  <c r="N588" i="7950" s="1"/>
  <c r="O588" i="7950" s="1"/>
  <c r="P588" i="7950" s="1"/>
  <c r="Q588" i="7950" s="1"/>
  <c r="R588" i="7950" s="1"/>
  <c r="S588" i="7950" s="1"/>
  <c r="J550" i="7950"/>
  <c r="J585" i="7950" s="1"/>
  <c r="K585" i="7950" s="1"/>
  <c r="L585" i="7950" s="1"/>
  <c r="M585" i="7950" s="1"/>
  <c r="N585" i="7950" s="1"/>
  <c r="O585" i="7950" s="1"/>
  <c r="P585" i="7950" s="1"/>
  <c r="Q585" i="7950" s="1"/>
  <c r="R585" i="7950" s="1"/>
  <c r="L550" i="7950"/>
  <c r="L587" i="7950" s="1"/>
  <c r="J658" i="7950"/>
  <c r="J693" i="7950" s="1"/>
  <c r="K693" i="7950" s="1"/>
  <c r="L693" i="7950" s="1"/>
  <c r="M693" i="7950" s="1"/>
  <c r="N693" i="7950" s="1"/>
  <c r="O693" i="7950" s="1"/>
  <c r="P693" i="7950" s="1"/>
  <c r="Q693" i="7950" s="1"/>
  <c r="R693" i="7950" s="1"/>
  <c r="S693" i="7950" s="1"/>
  <c r="T693" i="7950" s="1"/>
  <c r="U693" i="7950" s="1"/>
  <c r="V693" i="7950" s="1"/>
  <c r="L658" i="7950"/>
  <c r="L695" i="7950" s="1"/>
  <c r="I658" i="7950"/>
  <c r="I692" i="7950" s="1"/>
  <c r="J692" i="7950" s="1"/>
  <c r="K692" i="7950" s="1"/>
  <c r="L692" i="7950" s="1"/>
  <c r="M692" i="7950" s="1"/>
  <c r="N692" i="7950" s="1"/>
  <c r="O692" i="7950" s="1"/>
  <c r="P692" i="7950" s="1"/>
  <c r="Q692" i="7950" s="1"/>
  <c r="R692" i="7950" s="1"/>
  <c r="S692" i="7950" s="1"/>
  <c r="K658" i="7950"/>
  <c r="K694" i="7950" s="1"/>
  <c r="L694" i="7950" s="1"/>
  <c r="M694" i="7950" s="1"/>
  <c r="M658" i="7950"/>
  <c r="M696" i="7950" s="1"/>
  <c r="N696" i="7950" s="1"/>
  <c r="O696" i="7950" s="1"/>
  <c r="P696" i="7950" s="1"/>
  <c r="J766" i="7950"/>
  <c r="J801" i="7950" s="1"/>
  <c r="K801" i="7950" s="1"/>
  <c r="L801" i="7950" s="1"/>
  <c r="M801" i="7950" s="1"/>
  <c r="N801" i="7950" s="1"/>
  <c r="O801" i="7950" s="1"/>
  <c r="L766" i="7950"/>
  <c r="L803" i="7950" s="1"/>
  <c r="M803" i="7950" s="1"/>
  <c r="N803" i="7950" s="1"/>
  <c r="I766" i="7950"/>
  <c r="I800" i="7950" s="1"/>
  <c r="J800" i="7950" s="1"/>
  <c r="K800" i="7950" s="1"/>
  <c r="K766" i="7950"/>
  <c r="K802" i="7950" s="1"/>
  <c r="L802" i="7950" s="1"/>
  <c r="M802" i="7950" s="1"/>
  <c r="N802" i="7950" s="1"/>
  <c r="O802" i="7950" s="1"/>
  <c r="P802" i="7950" s="1"/>
  <c r="Q802" i="7950" s="1"/>
  <c r="R802" i="7950" s="1"/>
  <c r="S802" i="7950" s="1"/>
  <c r="T802" i="7950" s="1"/>
  <c r="U802" i="7950" s="1"/>
  <c r="V802" i="7950" s="1"/>
  <c r="W802" i="7950" s="1"/>
  <c r="M766" i="7950"/>
  <c r="M804" i="7950" s="1"/>
  <c r="N804" i="7950" s="1"/>
  <c r="O804" i="7950" s="1"/>
  <c r="P804" i="7950" s="1"/>
  <c r="Q804" i="7950" s="1"/>
  <c r="R804" i="7950" s="1"/>
  <c r="S804" i="7950" s="1"/>
  <c r="T804" i="7950" s="1"/>
  <c r="U804" i="7950" s="1"/>
  <c r="V804" i="7950" s="1"/>
  <c r="W804" i="7950" s="1"/>
  <c r="I874" i="7950"/>
  <c r="I908" i="7950" s="1"/>
  <c r="J908" i="7950" s="1"/>
  <c r="K908" i="7950" s="1"/>
  <c r="L908" i="7950" s="1"/>
  <c r="M908" i="7950" s="1"/>
  <c r="K874" i="7950"/>
  <c r="K910" i="7950" s="1"/>
  <c r="L910" i="7950" s="1"/>
  <c r="M910" i="7950" s="1"/>
  <c r="N910" i="7950" s="1"/>
  <c r="O910" i="7950" s="1"/>
  <c r="P910" i="7950" s="1"/>
  <c r="Q910" i="7950" s="1"/>
  <c r="R910" i="7950" s="1"/>
  <c r="M874" i="7950"/>
  <c r="M912" i="7950" s="1"/>
  <c r="N912" i="7950" s="1"/>
  <c r="O912" i="7950" s="1"/>
  <c r="P912" i="7950" s="1"/>
  <c r="Q912" i="7950" s="1"/>
  <c r="J874" i="7950"/>
  <c r="J909" i="7950" s="1"/>
  <c r="K909" i="7950" s="1"/>
  <c r="L909" i="7950" s="1"/>
  <c r="M909" i="7950" s="1"/>
  <c r="N909" i="7950" s="1"/>
  <c r="O909" i="7950" s="1"/>
  <c r="P909" i="7950" s="1"/>
  <c r="Q909" i="7950" s="1"/>
  <c r="R909" i="7950" s="1"/>
  <c r="S909" i="7950" s="1"/>
  <c r="T909" i="7950" s="1"/>
  <c r="U909" i="7950" s="1"/>
  <c r="V909" i="7950" s="1"/>
  <c r="W909" i="7950" s="1"/>
  <c r="L874" i="7950"/>
  <c r="L911" i="7950" s="1"/>
  <c r="M911" i="7950" s="1"/>
  <c r="N911" i="7950" s="1"/>
  <c r="O911" i="7950" s="1"/>
  <c r="P911" i="7950" s="1"/>
  <c r="Q911" i="7950" s="1"/>
  <c r="R911" i="7950" s="1"/>
  <c r="I982" i="7950"/>
  <c r="I1016" i="7950" s="1"/>
  <c r="J1016" i="7950" s="1"/>
  <c r="K1016" i="7950" s="1"/>
  <c r="L1016" i="7950" s="1"/>
  <c r="K982" i="7950"/>
  <c r="K1018" i="7950" s="1"/>
  <c r="M982" i="7950"/>
  <c r="M1020" i="7950" s="1"/>
  <c r="L982" i="7950"/>
  <c r="L1019" i="7950" s="1"/>
  <c r="M1019" i="7950" s="1"/>
  <c r="N1019" i="7950" s="1"/>
  <c r="O1019" i="7950" s="1"/>
  <c r="P1019" i="7950" s="1"/>
  <c r="Q1019" i="7950" s="1"/>
  <c r="R1019" i="7950" s="1"/>
  <c r="S1019" i="7950" s="1"/>
  <c r="T1019" i="7950" s="1"/>
  <c r="J982" i="7950"/>
  <c r="J1017" i="7950" s="1"/>
  <c r="I1090" i="7950"/>
  <c r="I1124" i="7950" s="1"/>
  <c r="K1090" i="7950"/>
  <c r="K1126" i="7950" s="1"/>
  <c r="L1126" i="7950" s="1"/>
  <c r="M1126" i="7950" s="1"/>
  <c r="N1126" i="7950" s="1"/>
  <c r="M1090" i="7950"/>
  <c r="M1128" i="7950" s="1"/>
  <c r="J1090" i="7950"/>
  <c r="J1125" i="7950" s="1"/>
  <c r="K1125" i="7950" s="1"/>
  <c r="L1125" i="7950" s="1"/>
  <c r="M1125" i="7950" s="1"/>
  <c r="N1125" i="7950" s="1"/>
  <c r="O1125" i="7950" s="1"/>
  <c r="P1125" i="7950" s="1"/>
  <c r="Q1125" i="7950" s="1"/>
  <c r="R1125" i="7950" s="1"/>
  <c r="S1125" i="7950" s="1"/>
  <c r="L1090" i="7950"/>
  <c r="L1127" i="7950" s="1"/>
  <c r="M1127" i="7950" s="1"/>
  <c r="N1127" i="7950" s="1"/>
  <c r="O1127" i="7950" s="1"/>
  <c r="P1127" i="7950" s="1"/>
  <c r="Q1127" i="7950" s="1"/>
  <c r="R1127" i="7950" s="1"/>
  <c r="S1127" i="7950" s="1"/>
  <c r="T1127" i="7950" s="1"/>
  <c r="U1127" i="7950" s="1"/>
  <c r="V1127" i="7950" s="1"/>
  <c r="I1198" i="7950"/>
  <c r="I1232" i="7950" s="1"/>
  <c r="J1232" i="7950" s="1"/>
  <c r="K1232" i="7950" s="1"/>
  <c r="L1232" i="7950" s="1"/>
  <c r="M1232" i="7950" s="1"/>
  <c r="N1232" i="7950" s="1"/>
  <c r="O1232" i="7950" s="1"/>
  <c r="P1232" i="7950" s="1"/>
  <c r="Q1232" i="7950" s="1"/>
  <c r="R1232" i="7950" s="1"/>
  <c r="S1232" i="7950" s="1"/>
  <c r="T1232" i="7950" s="1"/>
  <c r="U1232" i="7950" s="1"/>
  <c r="K1198" i="7950"/>
  <c r="K1234" i="7950" s="1"/>
  <c r="L1234" i="7950" s="1"/>
  <c r="M1234" i="7950" s="1"/>
  <c r="N1234" i="7950" s="1"/>
  <c r="M1198" i="7950"/>
  <c r="M1236" i="7950" s="1"/>
  <c r="N1236" i="7950" s="1"/>
  <c r="O1236" i="7950" s="1"/>
  <c r="L1198" i="7950"/>
  <c r="L1235" i="7950" s="1"/>
  <c r="M1235" i="7950" s="1"/>
  <c r="N1235" i="7950" s="1"/>
  <c r="O1235" i="7950" s="1"/>
  <c r="P1235" i="7950" s="1"/>
  <c r="Q1235" i="7950" s="1"/>
  <c r="R1235" i="7950" s="1"/>
  <c r="S1235" i="7950" s="1"/>
  <c r="T1235" i="7950" s="1"/>
  <c r="U1235" i="7950" s="1"/>
  <c r="V1235" i="7950" s="1"/>
  <c r="W1235" i="7950" s="1"/>
  <c r="J1198" i="7950"/>
  <c r="J1233" i="7950" s="1"/>
  <c r="I1414" i="7950"/>
  <c r="I1448" i="7950" s="1"/>
  <c r="J1448" i="7950" s="1"/>
  <c r="K1448" i="7950" s="1"/>
  <c r="K1414" i="7950"/>
  <c r="K1450" i="7950" s="1"/>
  <c r="M1414" i="7950"/>
  <c r="M1452" i="7950" s="1"/>
  <c r="N1452" i="7950" s="1"/>
  <c r="L1414" i="7950"/>
  <c r="L1451" i="7950" s="1"/>
  <c r="M1451" i="7950" s="1"/>
  <c r="N1451" i="7950" s="1"/>
  <c r="O1451" i="7950" s="1"/>
  <c r="P1451" i="7950" s="1"/>
  <c r="Q1451" i="7950" s="1"/>
  <c r="J1414" i="7950"/>
  <c r="J1449" i="7950" s="1"/>
  <c r="K1449" i="7950" s="1"/>
  <c r="I1522" i="7950"/>
  <c r="I1556" i="7950" s="1"/>
  <c r="J1556" i="7950" s="1"/>
  <c r="K1556" i="7950" s="1"/>
  <c r="L1556" i="7950" s="1"/>
  <c r="M1556" i="7950" s="1"/>
  <c r="N1556" i="7950" s="1"/>
  <c r="O1556" i="7950" s="1"/>
  <c r="P1556" i="7950" s="1"/>
  <c r="Q1556" i="7950" s="1"/>
  <c r="K1522" i="7950"/>
  <c r="K1558" i="7950" s="1"/>
  <c r="L1558" i="7950" s="1"/>
  <c r="M1558" i="7950" s="1"/>
  <c r="M1522" i="7950"/>
  <c r="M1560" i="7950" s="1"/>
  <c r="J1522" i="7950"/>
  <c r="J1557" i="7950" s="1"/>
  <c r="K1557" i="7950" s="1"/>
  <c r="L1557" i="7950" s="1"/>
  <c r="M1557" i="7950" s="1"/>
  <c r="N1557" i="7950" s="1"/>
  <c r="O1557" i="7950" s="1"/>
  <c r="P1557" i="7950" s="1"/>
  <c r="Q1557" i="7950" s="1"/>
  <c r="R1557" i="7950" s="1"/>
  <c r="S1557" i="7950" s="1"/>
  <c r="T1557" i="7950" s="1"/>
  <c r="U1557" i="7950" s="1"/>
  <c r="V1557" i="7950" s="1"/>
  <c r="W1557" i="7950" s="1"/>
  <c r="L1522" i="7950"/>
  <c r="L1559" i="7950" s="1"/>
  <c r="M1559" i="7950" s="1"/>
  <c r="I1630" i="7950"/>
  <c r="I1664" i="7950" s="1"/>
  <c r="K1630" i="7950"/>
  <c r="K1666" i="7950" s="1"/>
  <c r="M1630" i="7950"/>
  <c r="M1668" i="7950" s="1"/>
  <c r="N1668" i="7950" s="1"/>
  <c r="O1668" i="7950" s="1"/>
  <c r="P1668" i="7950" s="1"/>
  <c r="L1630" i="7950"/>
  <c r="L1667" i="7950" s="1"/>
  <c r="J1630" i="7950"/>
  <c r="J1665" i="7950" s="1"/>
  <c r="K1665" i="7950" s="1"/>
  <c r="L1665" i="7950" s="1"/>
  <c r="M1665" i="7950" s="1"/>
  <c r="N1665" i="7950" s="1"/>
  <c r="O1665" i="7950" s="1"/>
  <c r="P1665" i="7950" s="1"/>
  <c r="Q1665" i="7950" s="1"/>
  <c r="I1738" i="7950"/>
  <c r="I1772" i="7950" s="1"/>
  <c r="J1772" i="7950" s="1"/>
  <c r="K1772" i="7950" s="1"/>
  <c r="L1772" i="7950" s="1"/>
  <c r="M1772" i="7950" s="1"/>
  <c r="N1772" i="7950" s="1"/>
  <c r="O1772" i="7950" s="1"/>
  <c r="P1772" i="7950" s="1"/>
  <c r="Q1772" i="7950" s="1"/>
  <c r="K1738" i="7950"/>
  <c r="K1774" i="7950" s="1"/>
  <c r="L1774" i="7950" s="1"/>
  <c r="M1774" i="7950" s="1"/>
  <c r="N1774" i="7950" s="1"/>
  <c r="O1774" i="7950" s="1"/>
  <c r="M1738" i="7950"/>
  <c r="M1776" i="7950" s="1"/>
  <c r="N1776" i="7950" s="1"/>
  <c r="O1776" i="7950" s="1"/>
  <c r="P1776" i="7950" s="1"/>
  <c r="Q1776" i="7950" s="1"/>
  <c r="R1776" i="7950" s="1"/>
  <c r="S1776" i="7950" s="1"/>
  <c r="T1776" i="7950" s="1"/>
  <c r="U1776" i="7950" s="1"/>
  <c r="J1738" i="7950"/>
  <c r="J1773" i="7950" s="1"/>
  <c r="K1773" i="7950" s="1"/>
  <c r="L1773" i="7950" s="1"/>
  <c r="M1773" i="7950" s="1"/>
  <c r="N1773" i="7950" s="1"/>
  <c r="O1773" i="7950" s="1"/>
  <c r="P1773" i="7950" s="1"/>
  <c r="L1738" i="7950"/>
  <c r="L1775" i="7950" s="1"/>
  <c r="I1846" i="7950"/>
  <c r="I1880" i="7950" s="1"/>
  <c r="J1880" i="7950" s="1"/>
  <c r="K1880" i="7950" s="1"/>
  <c r="L1880" i="7950" s="1"/>
  <c r="M1880" i="7950" s="1"/>
  <c r="N1880" i="7950" s="1"/>
  <c r="O1880" i="7950" s="1"/>
  <c r="P1880" i="7950" s="1"/>
  <c r="K1846" i="7950"/>
  <c r="K1882" i="7950" s="1"/>
  <c r="L1882" i="7950" s="1"/>
  <c r="M1882" i="7950" s="1"/>
  <c r="N1882" i="7950" s="1"/>
  <c r="O1882" i="7950" s="1"/>
  <c r="P1882" i="7950" s="1"/>
  <c r="Q1882" i="7950" s="1"/>
  <c r="R1882" i="7950" s="1"/>
  <c r="S1882" i="7950" s="1"/>
  <c r="M1846" i="7950"/>
  <c r="M1884" i="7950" s="1"/>
  <c r="N1884" i="7950" s="1"/>
  <c r="O1884" i="7950" s="1"/>
  <c r="P1884" i="7950" s="1"/>
  <c r="Q1884" i="7950" s="1"/>
  <c r="R1884" i="7950" s="1"/>
  <c r="S1884" i="7950" s="1"/>
  <c r="T1884" i="7950" s="1"/>
  <c r="U1884" i="7950" s="1"/>
  <c r="V1884" i="7950" s="1"/>
  <c r="W1884" i="7950" s="1"/>
  <c r="L1846" i="7950"/>
  <c r="L1883" i="7950" s="1"/>
  <c r="M1883" i="7950" s="1"/>
  <c r="N1883" i="7950" s="1"/>
  <c r="O1883" i="7950" s="1"/>
  <c r="P1883" i="7950" s="1"/>
  <c r="Q1883" i="7950" s="1"/>
  <c r="R1883" i="7950" s="1"/>
  <c r="S1883" i="7950" s="1"/>
  <c r="J1846" i="7950"/>
  <c r="J1881" i="7950" s="1"/>
  <c r="K1881" i="7950" s="1"/>
  <c r="L1881" i="7950" s="1"/>
  <c r="M1881" i="7950" s="1"/>
  <c r="I1954" i="7950"/>
  <c r="I1988" i="7950" s="1"/>
  <c r="J1988" i="7950" s="1"/>
  <c r="K1954" i="7950"/>
  <c r="K1990" i="7950" s="1"/>
  <c r="L1990" i="7950" s="1"/>
  <c r="M1990" i="7950" s="1"/>
  <c r="N1990" i="7950" s="1"/>
  <c r="O1990" i="7950" s="1"/>
  <c r="M1954" i="7950"/>
  <c r="M1992" i="7950" s="1"/>
  <c r="N1992" i="7950" s="1"/>
  <c r="O1992" i="7950" s="1"/>
  <c r="P1992" i="7950" s="1"/>
  <c r="Q1992" i="7950" s="1"/>
  <c r="R1992" i="7950" s="1"/>
  <c r="J1954" i="7950"/>
  <c r="J1989" i="7950" s="1"/>
  <c r="L1954" i="7950"/>
  <c r="L1991" i="7950" s="1"/>
  <c r="M1991" i="7950" s="1"/>
  <c r="N1991" i="7950" s="1"/>
  <c r="O1991" i="7950" s="1"/>
  <c r="P1991" i="7950" s="1"/>
  <c r="Q1991" i="7950" s="1"/>
  <c r="R1991" i="7950" s="1"/>
  <c r="S1991" i="7950" s="1"/>
  <c r="T1991" i="7950" s="1"/>
  <c r="U1991" i="7950" s="1"/>
  <c r="V1991" i="7950" s="1"/>
  <c r="W1991" i="7950" s="1"/>
  <c r="I2062" i="7950"/>
  <c r="I2096" i="7950" s="1"/>
  <c r="J2096" i="7950" s="1"/>
  <c r="K2096" i="7950" s="1"/>
  <c r="L2096" i="7950" s="1"/>
  <c r="M2096" i="7950" s="1"/>
  <c r="N2096" i="7950" s="1"/>
  <c r="O2096" i="7950" s="1"/>
  <c r="K2062" i="7950"/>
  <c r="K2098" i="7950" s="1"/>
  <c r="L2098" i="7950" s="1"/>
  <c r="M2098" i="7950" s="1"/>
  <c r="N2098" i="7950" s="1"/>
  <c r="O2098" i="7950" s="1"/>
  <c r="P2098" i="7950" s="1"/>
  <c r="Q2098" i="7950" s="1"/>
  <c r="R2098" i="7950" s="1"/>
  <c r="S2098" i="7950" s="1"/>
  <c r="T2098" i="7950" s="1"/>
  <c r="U2098" i="7950" s="1"/>
  <c r="V2098" i="7950" s="1"/>
  <c r="M2062" i="7950"/>
  <c r="M2100" i="7950" s="1"/>
  <c r="N2100" i="7950" s="1"/>
  <c r="O2100" i="7950" s="1"/>
  <c r="L2062" i="7950"/>
  <c r="L2099" i="7950" s="1"/>
  <c r="M2099" i="7950" s="1"/>
  <c r="N2099" i="7950" s="1"/>
  <c r="O2099" i="7950" s="1"/>
  <c r="P2099" i="7950" s="1"/>
  <c r="Q2099" i="7950" s="1"/>
  <c r="R2099" i="7950" s="1"/>
  <c r="S2099" i="7950" s="1"/>
  <c r="T2099" i="7950" s="1"/>
  <c r="U2099" i="7950" s="1"/>
  <c r="J2062" i="7950"/>
  <c r="J2097" i="7950" s="1"/>
  <c r="K2097" i="7950" s="1"/>
  <c r="L2097" i="7950" s="1"/>
  <c r="M2097" i="7950" s="1"/>
  <c r="N2097" i="7950" s="1"/>
  <c r="O2097" i="7950" s="1"/>
  <c r="P2097" i="7950" s="1"/>
  <c r="Q2097" i="7950" s="1"/>
  <c r="R2097" i="7950" s="1"/>
  <c r="I2170" i="7950"/>
  <c r="I2204" i="7950" s="1"/>
  <c r="K2170" i="7950"/>
  <c r="K2206" i="7950" s="1"/>
  <c r="L2206" i="7950" s="1"/>
  <c r="M2206" i="7950" s="1"/>
  <c r="M2170" i="7950"/>
  <c r="M2208" i="7950" s="1"/>
  <c r="N2208" i="7950" s="1"/>
  <c r="O2208" i="7950" s="1"/>
  <c r="P2208" i="7950" s="1"/>
  <c r="Q2208" i="7950" s="1"/>
  <c r="R2208" i="7950" s="1"/>
  <c r="S2208" i="7950" s="1"/>
  <c r="T2208" i="7950" s="1"/>
  <c r="U2208" i="7950" s="1"/>
  <c r="V2208" i="7950" s="1"/>
  <c r="W2208" i="7950" s="1"/>
  <c r="J2170" i="7950"/>
  <c r="J2205" i="7950" s="1"/>
  <c r="K2205" i="7950" s="1"/>
  <c r="L2205" i="7950" s="1"/>
  <c r="M2205" i="7950" s="1"/>
  <c r="N2205" i="7950" s="1"/>
  <c r="O2205" i="7950" s="1"/>
  <c r="P2205" i="7950" s="1"/>
  <c r="Q2205" i="7950" s="1"/>
  <c r="L2170" i="7950"/>
  <c r="L2207" i="7950" s="1"/>
  <c r="M2207" i="7950" s="1"/>
  <c r="N2207" i="7950" s="1"/>
  <c r="O2207" i="7950" s="1"/>
  <c r="I2278" i="7950"/>
  <c r="I2312" i="7950" s="1"/>
  <c r="J2312" i="7950" s="1"/>
  <c r="K2312" i="7950" s="1"/>
  <c r="L2312" i="7950" s="1"/>
  <c r="M2312" i="7950" s="1"/>
  <c r="N2312" i="7950" s="1"/>
  <c r="O2312" i="7950" s="1"/>
  <c r="P2312" i="7950" s="1"/>
  <c r="Q2312" i="7950" s="1"/>
  <c r="R2312" i="7950" s="1"/>
  <c r="K2278" i="7950"/>
  <c r="K2314" i="7950" s="1"/>
  <c r="L2314" i="7950" s="1"/>
  <c r="M2314" i="7950" s="1"/>
  <c r="N2314" i="7950" s="1"/>
  <c r="O2314" i="7950" s="1"/>
  <c r="P2314" i="7950" s="1"/>
  <c r="Q2314" i="7950" s="1"/>
  <c r="R2314" i="7950" s="1"/>
  <c r="M2278" i="7950"/>
  <c r="M2316" i="7950" s="1"/>
  <c r="L2278" i="7950"/>
  <c r="L2315" i="7950" s="1"/>
  <c r="M2315" i="7950" s="1"/>
  <c r="N2315" i="7950" s="1"/>
  <c r="O2315" i="7950" s="1"/>
  <c r="P2315" i="7950" s="1"/>
  <c r="Q2315" i="7950" s="1"/>
  <c r="R2315" i="7950" s="1"/>
  <c r="S2315" i="7950" s="1"/>
  <c r="J2278" i="7950"/>
  <c r="J2313" i="7950" s="1"/>
  <c r="K2313" i="7950" s="1"/>
  <c r="L2313" i="7950" s="1"/>
  <c r="M2313" i="7950" s="1"/>
  <c r="I2386" i="7950"/>
  <c r="I2420" i="7950" s="1"/>
  <c r="J2420" i="7950" s="1"/>
  <c r="K2420" i="7950" s="1"/>
  <c r="K2386" i="7950"/>
  <c r="K2422" i="7950" s="1"/>
  <c r="L2422" i="7950" s="1"/>
  <c r="M2422" i="7950" s="1"/>
  <c r="N2422" i="7950" s="1"/>
  <c r="O2422" i="7950" s="1"/>
  <c r="P2422" i="7950" s="1"/>
  <c r="Q2422" i="7950" s="1"/>
  <c r="R2422" i="7950" s="1"/>
  <c r="M2386" i="7950"/>
  <c r="M2424" i="7950" s="1"/>
  <c r="J2386" i="7950"/>
  <c r="J2421" i="7950" s="1"/>
  <c r="K2421" i="7950" s="1"/>
  <c r="L2421" i="7950" s="1"/>
  <c r="M2421" i="7950" s="1"/>
  <c r="L2386" i="7950"/>
  <c r="L2423" i="7950" s="1"/>
  <c r="M2423" i="7950" s="1"/>
  <c r="N2423" i="7950" s="1"/>
  <c r="O2423" i="7950" s="1"/>
  <c r="P2423" i="7950" s="1"/>
  <c r="Q2423" i="7950" s="1"/>
  <c r="R2423" i="7950" s="1"/>
  <c r="S2423" i="7950" s="1"/>
  <c r="T2423" i="7950" s="1"/>
  <c r="U2423" i="7950" s="1"/>
  <c r="V2423" i="7950" s="1"/>
  <c r="W2423" i="7950" s="1"/>
  <c r="I2494" i="7950"/>
  <c r="I2528" i="7950" s="1"/>
  <c r="J2528" i="7950" s="1"/>
  <c r="K2528" i="7950" s="1"/>
  <c r="L2528" i="7950" s="1"/>
  <c r="M2528" i="7950" s="1"/>
  <c r="N2528" i="7950" s="1"/>
  <c r="O2528" i="7950" s="1"/>
  <c r="P2528" i="7950" s="1"/>
  <c r="Q2528" i="7950" s="1"/>
  <c r="R2528" i="7950" s="1"/>
  <c r="S2528" i="7950" s="1"/>
  <c r="T2528" i="7950" s="1"/>
  <c r="U2528" i="7950" s="1"/>
  <c r="V2528" i="7950" s="1"/>
  <c r="W2528" i="7950" s="1"/>
  <c r="K2494" i="7950"/>
  <c r="K2530" i="7950" s="1"/>
  <c r="L2530" i="7950" s="1"/>
  <c r="M2530" i="7950" s="1"/>
  <c r="N2530" i="7950" s="1"/>
  <c r="O2530" i="7950" s="1"/>
  <c r="P2530" i="7950" s="1"/>
  <c r="Q2530" i="7950" s="1"/>
  <c r="R2530" i="7950" s="1"/>
  <c r="S2530" i="7950" s="1"/>
  <c r="M2494" i="7950"/>
  <c r="M2532" i="7950" s="1"/>
  <c r="L2494" i="7950"/>
  <c r="L2531" i="7950" s="1"/>
  <c r="M2531" i="7950" s="1"/>
  <c r="N2531" i="7950" s="1"/>
  <c r="O2531" i="7950" s="1"/>
  <c r="P2531" i="7950" s="1"/>
  <c r="Q2531" i="7950" s="1"/>
  <c r="R2531" i="7950" s="1"/>
  <c r="S2531" i="7950" s="1"/>
  <c r="T2531" i="7950" s="1"/>
  <c r="U2531" i="7950" s="1"/>
  <c r="V2531" i="7950" s="1"/>
  <c r="W2531" i="7950" s="1"/>
  <c r="J2494" i="7950"/>
  <c r="J2529" i="7950" s="1"/>
  <c r="K2529" i="7950" s="1"/>
  <c r="L2529" i="7950" s="1"/>
  <c r="M2529" i="7950" s="1"/>
  <c r="I2602" i="7950"/>
  <c r="I2636" i="7950" s="1"/>
  <c r="J2636" i="7950" s="1"/>
  <c r="K2636" i="7950" s="1"/>
  <c r="L2636" i="7950" s="1"/>
  <c r="M2636" i="7950" s="1"/>
  <c r="K2602" i="7950"/>
  <c r="K2638" i="7950" s="1"/>
  <c r="L2638" i="7950" s="1"/>
  <c r="M2638" i="7950" s="1"/>
  <c r="M2602" i="7950"/>
  <c r="M2640" i="7950" s="1"/>
  <c r="N2640" i="7950" s="1"/>
  <c r="O2640" i="7950" s="1"/>
  <c r="P2640" i="7950" s="1"/>
  <c r="Q2640" i="7950" s="1"/>
  <c r="R2640" i="7950" s="1"/>
  <c r="S2640" i="7950" s="1"/>
  <c r="T2640" i="7950" s="1"/>
  <c r="U2640" i="7950" s="1"/>
  <c r="V2640" i="7950" s="1"/>
  <c r="J2602" i="7950"/>
  <c r="J2637" i="7950" s="1"/>
  <c r="K2637" i="7950" s="1"/>
  <c r="L2637" i="7950" s="1"/>
  <c r="M2637" i="7950" s="1"/>
  <c r="N2637" i="7950" s="1"/>
  <c r="L2602" i="7950"/>
  <c r="L2639" i="7950" s="1"/>
  <c r="M2639" i="7950" s="1"/>
  <c r="N2639" i="7950" s="1"/>
  <c r="O2639" i="7950" s="1"/>
  <c r="J280" i="7950"/>
  <c r="J315" i="7950" s="1"/>
  <c r="K315" i="7950" s="1"/>
  <c r="L315" i="7950" s="1"/>
  <c r="M315" i="7950" s="1"/>
  <c r="N315" i="7950" s="1"/>
  <c r="O315" i="7950" s="1"/>
  <c r="L280" i="7950"/>
  <c r="L317" i="7950" s="1"/>
  <c r="I280" i="7950"/>
  <c r="I314" i="7950" s="1"/>
  <c r="J314" i="7950" s="1"/>
  <c r="K280" i="7950"/>
  <c r="K316" i="7950" s="1"/>
  <c r="L316" i="7950" s="1"/>
  <c r="M316" i="7950" s="1"/>
  <c r="N316" i="7950" s="1"/>
  <c r="O316" i="7950" s="1"/>
  <c r="P316" i="7950" s="1"/>
  <c r="Q316" i="7950" s="1"/>
  <c r="R316" i="7950" s="1"/>
  <c r="S316" i="7950" s="1"/>
  <c r="T316" i="7950" s="1"/>
  <c r="M280" i="7950"/>
  <c r="M318" i="7950" s="1"/>
  <c r="N318" i="7950" s="1"/>
  <c r="O318" i="7950" s="1"/>
  <c r="J388" i="7950"/>
  <c r="J423" i="7950" s="1"/>
  <c r="L388" i="7950"/>
  <c r="L425" i="7950" s="1"/>
  <c r="M425" i="7950" s="1"/>
  <c r="N425" i="7950" s="1"/>
  <c r="I388" i="7950"/>
  <c r="I422" i="7950" s="1"/>
  <c r="J422" i="7950" s="1"/>
  <c r="K422" i="7950" s="1"/>
  <c r="L422" i="7950" s="1"/>
  <c r="M422" i="7950" s="1"/>
  <c r="K388" i="7950"/>
  <c r="K424" i="7950" s="1"/>
  <c r="L424" i="7950" s="1"/>
  <c r="M424" i="7950" s="1"/>
  <c r="N424" i="7950" s="1"/>
  <c r="O424" i="7950" s="1"/>
  <c r="P424" i="7950" s="1"/>
  <c r="Q424" i="7950" s="1"/>
  <c r="M388" i="7950"/>
  <c r="M426" i="7950" s="1"/>
  <c r="N426" i="7950" s="1"/>
  <c r="O426" i="7950" s="1"/>
  <c r="J496" i="7950"/>
  <c r="J531" i="7950" s="1"/>
  <c r="L496" i="7950"/>
  <c r="L533" i="7950" s="1"/>
  <c r="M533" i="7950" s="1"/>
  <c r="N533" i="7950" s="1"/>
  <c r="I496" i="7950"/>
  <c r="I530" i="7950" s="1"/>
  <c r="K496" i="7950"/>
  <c r="K532" i="7950" s="1"/>
  <c r="L532" i="7950" s="1"/>
  <c r="M496" i="7950"/>
  <c r="M534" i="7950" s="1"/>
  <c r="I604" i="7950"/>
  <c r="I638" i="7950" s="1"/>
  <c r="J638" i="7950" s="1"/>
  <c r="K638" i="7950" s="1"/>
  <c r="K604" i="7950"/>
  <c r="K640" i="7950" s="1"/>
  <c r="L640" i="7950" s="1"/>
  <c r="M640" i="7950" s="1"/>
  <c r="N640" i="7950" s="1"/>
  <c r="O640" i="7950" s="1"/>
  <c r="P640" i="7950" s="1"/>
  <c r="Q640" i="7950" s="1"/>
  <c r="M604" i="7950"/>
  <c r="M642" i="7950" s="1"/>
  <c r="N642" i="7950" s="1"/>
  <c r="O642" i="7950" s="1"/>
  <c r="J604" i="7950"/>
  <c r="J639" i="7950" s="1"/>
  <c r="K639" i="7950" s="1"/>
  <c r="L639" i="7950" s="1"/>
  <c r="M639" i="7950" s="1"/>
  <c r="N639" i="7950" s="1"/>
  <c r="L604" i="7950"/>
  <c r="L641" i="7950" s="1"/>
  <c r="M641" i="7950" s="1"/>
  <c r="N641" i="7950" s="1"/>
  <c r="O641" i="7950" s="1"/>
  <c r="I712" i="7950"/>
  <c r="I746" i="7950" s="1"/>
  <c r="J746" i="7950" s="1"/>
  <c r="K746" i="7950" s="1"/>
  <c r="L746" i="7950" s="1"/>
  <c r="M746" i="7950" s="1"/>
  <c r="N746" i="7950" s="1"/>
  <c r="K712" i="7950"/>
  <c r="K748" i="7950" s="1"/>
  <c r="L748" i="7950" s="1"/>
  <c r="M748" i="7950" s="1"/>
  <c r="N748" i="7950" s="1"/>
  <c r="O748" i="7950" s="1"/>
  <c r="P748" i="7950" s="1"/>
  <c r="Q748" i="7950" s="1"/>
  <c r="R748" i="7950" s="1"/>
  <c r="M712" i="7950"/>
  <c r="M750" i="7950" s="1"/>
  <c r="N750" i="7950" s="1"/>
  <c r="O750" i="7950" s="1"/>
  <c r="J712" i="7950"/>
  <c r="J747" i="7950" s="1"/>
  <c r="K747" i="7950" s="1"/>
  <c r="L747" i="7950" s="1"/>
  <c r="M747" i="7950" s="1"/>
  <c r="N747" i="7950" s="1"/>
  <c r="O747" i="7950" s="1"/>
  <c r="P747" i="7950" s="1"/>
  <c r="L712" i="7950"/>
  <c r="L749" i="7950" s="1"/>
  <c r="M749" i="7950" s="1"/>
  <c r="N749" i="7950" s="1"/>
  <c r="I820" i="7950"/>
  <c r="I854" i="7950" s="1"/>
  <c r="J854" i="7950" s="1"/>
  <c r="K854" i="7950" s="1"/>
  <c r="L854" i="7950" s="1"/>
  <c r="M854" i="7950" s="1"/>
  <c r="N854" i="7950" s="1"/>
  <c r="K820" i="7950"/>
  <c r="K856" i="7950" s="1"/>
  <c r="M820" i="7950"/>
  <c r="M858" i="7950" s="1"/>
  <c r="N858" i="7950" s="1"/>
  <c r="O858" i="7950" s="1"/>
  <c r="P858" i="7950" s="1"/>
  <c r="Q858" i="7950" s="1"/>
  <c r="R858" i="7950" s="1"/>
  <c r="S858" i="7950" s="1"/>
  <c r="T858" i="7950" s="1"/>
  <c r="J820" i="7950"/>
  <c r="J855" i="7950" s="1"/>
  <c r="K855" i="7950" s="1"/>
  <c r="L855" i="7950" s="1"/>
  <c r="M855" i="7950" s="1"/>
  <c r="N855" i="7950" s="1"/>
  <c r="L820" i="7950"/>
  <c r="L857" i="7950" s="1"/>
  <c r="M857" i="7950" s="1"/>
  <c r="N857" i="7950" s="1"/>
  <c r="O857" i="7950" s="1"/>
  <c r="P857" i="7950" s="1"/>
  <c r="Q857" i="7950" s="1"/>
  <c r="R857" i="7950" s="1"/>
  <c r="S857" i="7950" s="1"/>
  <c r="T857" i="7950" s="1"/>
  <c r="J928" i="7950"/>
  <c r="J963" i="7950" s="1"/>
  <c r="L928" i="7950"/>
  <c r="L965" i="7950" s="1"/>
  <c r="M965" i="7950" s="1"/>
  <c r="N965" i="7950" s="1"/>
  <c r="O965" i="7950" s="1"/>
  <c r="P965" i="7950" s="1"/>
  <c r="Q965" i="7950" s="1"/>
  <c r="R965" i="7950" s="1"/>
  <c r="K928" i="7950"/>
  <c r="K964" i="7950" s="1"/>
  <c r="L964" i="7950" s="1"/>
  <c r="M964" i="7950" s="1"/>
  <c r="I928" i="7950"/>
  <c r="I962" i="7950" s="1"/>
  <c r="M928" i="7950"/>
  <c r="M966" i="7950" s="1"/>
  <c r="N966" i="7950" s="1"/>
  <c r="J1036" i="7950"/>
  <c r="J1071" i="7950" s="1"/>
  <c r="K1071" i="7950" s="1"/>
  <c r="L1071" i="7950" s="1"/>
  <c r="M1071" i="7950" s="1"/>
  <c r="L1036" i="7950"/>
  <c r="L1073" i="7950" s="1"/>
  <c r="M1073" i="7950" s="1"/>
  <c r="I1036" i="7950"/>
  <c r="I1070" i="7950" s="1"/>
  <c r="J1070" i="7950" s="1"/>
  <c r="K1070" i="7950" s="1"/>
  <c r="L1070" i="7950" s="1"/>
  <c r="M1070" i="7950" s="1"/>
  <c r="N1070" i="7950" s="1"/>
  <c r="M1036" i="7950"/>
  <c r="M1074" i="7950" s="1"/>
  <c r="N1074" i="7950" s="1"/>
  <c r="O1074" i="7950" s="1"/>
  <c r="P1074" i="7950" s="1"/>
  <c r="Q1074" i="7950" s="1"/>
  <c r="R1074" i="7950" s="1"/>
  <c r="K1036" i="7950"/>
  <c r="K1072" i="7950" s="1"/>
  <c r="L1072" i="7950" s="1"/>
  <c r="M1072" i="7950" s="1"/>
  <c r="J1144" i="7950"/>
  <c r="J1179" i="7950" s="1"/>
  <c r="L1144" i="7950"/>
  <c r="L1181" i="7950" s="1"/>
  <c r="M1181" i="7950" s="1"/>
  <c r="K1144" i="7950"/>
  <c r="K1180" i="7950" s="1"/>
  <c r="L1180" i="7950" s="1"/>
  <c r="M1180" i="7950" s="1"/>
  <c r="N1180" i="7950" s="1"/>
  <c r="O1180" i="7950" s="1"/>
  <c r="P1180" i="7950" s="1"/>
  <c r="I1144" i="7950"/>
  <c r="I1178" i="7950" s="1"/>
  <c r="J1178" i="7950" s="1"/>
  <c r="K1178" i="7950" s="1"/>
  <c r="L1178" i="7950" s="1"/>
  <c r="M1178" i="7950" s="1"/>
  <c r="N1178" i="7950" s="1"/>
  <c r="O1178" i="7950" s="1"/>
  <c r="M1144" i="7950"/>
  <c r="M1182" i="7950" s="1"/>
  <c r="N1182" i="7950" s="1"/>
  <c r="O1182" i="7950" s="1"/>
  <c r="P1182" i="7950" s="1"/>
  <c r="Q1182" i="7950" s="1"/>
  <c r="J1252" i="7950"/>
  <c r="J1287" i="7950" s="1"/>
  <c r="K1287" i="7950" s="1"/>
  <c r="L1287" i="7950" s="1"/>
  <c r="M1287" i="7950" s="1"/>
  <c r="N1287" i="7950" s="1"/>
  <c r="O1287" i="7950" s="1"/>
  <c r="L1252" i="7950"/>
  <c r="L1289" i="7950" s="1"/>
  <c r="M1289" i="7950" s="1"/>
  <c r="N1289" i="7950" s="1"/>
  <c r="O1289" i="7950" s="1"/>
  <c r="P1289" i="7950" s="1"/>
  <c r="Q1289" i="7950" s="1"/>
  <c r="R1289" i="7950" s="1"/>
  <c r="S1289" i="7950" s="1"/>
  <c r="I1252" i="7950"/>
  <c r="I1286" i="7950" s="1"/>
  <c r="J1286" i="7950" s="1"/>
  <c r="K1286" i="7950" s="1"/>
  <c r="L1286" i="7950" s="1"/>
  <c r="M1286" i="7950" s="1"/>
  <c r="N1286" i="7950" s="1"/>
  <c r="O1286" i="7950" s="1"/>
  <c r="P1286" i="7950" s="1"/>
  <c r="Q1286" i="7950" s="1"/>
  <c r="R1286" i="7950" s="1"/>
  <c r="S1286" i="7950" s="1"/>
  <c r="T1286" i="7950" s="1"/>
  <c r="M1252" i="7950"/>
  <c r="M1290" i="7950" s="1"/>
  <c r="N1290" i="7950" s="1"/>
  <c r="O1290" i="7950" s="1"/>
  <c r="P1290" i="7950" s="1"/>
  <c r="Q1290" i="7950" s="1"/>
  <c r="R1290" i="7950" s="1"/>
  <c r="S1290" i="7950" s="1"/>
  <c r="T1290" i="7950" s="1"/>
  <c r="U1290" i="7950" s="1"/>
  <c r="V1290" i="7950" s="1"/>
  <c r="W1290" i="7950" s="1"/>
  <c r="K1252" i="7950"/>
  <c r="K1288" i="7950" s="1"/>
  <c r="L1288" i="7950" s="1"/>
  <c r="M1288" i="7950" s="1"/>
  <c r="J1360" i="7950"/>
  <c r="J1395" i="7950" s="1"/>
  <c r="K1395" i="7950" s="1"/>
  <c r="L1395" i="7950" s="1"/>
  <c r="M1395" i="7950" s="1"/>
  <c r="N1395" i="7950" s="1"/>
  <c r="O1395" i="7950" s="1"/>
  <c r="P1395" i="7950" s="1"/>
  <c r="Q1395" i="7950" s="1"/>
  <c r="L1360" i="7950"/>
  <c r="L1397" i="7950" s="1"/>
  <c r="M1397" i="7950" s="1"/>
  <c r="N1397" i="7950" s="1"/>
  <c r="O1397" i="7950" s="1"/>
  <c r="P1397" i="7950" s="1"/>
  <c r="Q1397" i="7950" s="1"/>
  <c r="R1397" i="7950" s="1"/>
  <c r="S1397" i="7950" s="1"/>
  <c r="T1397" i="7950" s="1"/>
  <c r="U1397" i="7950" s="1"/>
  <c r="K1360" i="7950"/>
  <c r="K1396" i="7950" s="1"/>
  <c r="L1396" i="7950" s="1"/>
  <c r="I1360" i="7950"/>
  <c r="I1394" i="7950" s="1"/>
  <c r="J1394" i="7950" s="1"/>
  <c r="K1394" i="7950" s="1"/>
  <c r="L1394" i="7950" s="1"/>
  <c r="M1394" i="7950" s="1"/>
  <c r="N1394" i="7950" s="1"/>
  <c r="O1394" i="7950" s="1"/>
  <c r="P1394" i="7950" s="1"/>
  <c r="Q1394" i="7950" s="1"/>
  <c r="R1394" i="7950" s="1"/>
  <c r="S1394" i="7950" s="1"/>
  <c r="T1394" i="7950" s="1"/>
  <c r="M1360" i="7950"/>
  <c r="M1398" i="7950" s="1"/>
  <c r="N1398" i="7950" s="1"/>
  <c r="O1398" i="7950" s="1"/>
  <c r="P1398" i="7950" s="1"/>
  <c r="Q1398" i="7950" s="1"/>
  <c r="R1398" i="7950" s="1"/>
  <c r="S1398" i="7950" s="1"/>
  <c r="I1468" i="7950"/>
  <c r="I1502" i="7950" s="1"/>
  <c r="J1502" i="7950" s="1"/>
  <c r="K1502" i="7950" s="1"/>
  <c r="L1502" i="7950" s="1"/>
  <c r="M1502" i="7950" s="1"/>
  <c r="N1502" i="7950" s="1"/>
  <c r="K1468" i="7950"/>
  <c r="K1504" i="7950" s="1"/>
  <c r="L1504" i="7950" s="1"/>
  <c r="M1504" i="7950" s="1"/>
  <c r="M1468" i="7950"/>
  <c r="M1506" i="7950" s="1"/>
  <c r="N1506" i="7950" s="1"/>
  <c r="O1506" i="7950" s="1"/>
  <c r="P1506" i="7950" s="1"/>
  <c r="L1468" i="7950"/>
  <c r="L1505" i="7950" s="1"/>
  <c r="M1505" i="7950" s="1"/>
  <c r="N1505" i="7950" s="1"/>
  <c r="O1505" i="7950" s="1"/>
  <c r="P1505" i="7950" s="1"/>
  <c r="Q1505" i="7950" s="1"/>
  <c r="R1505" i="7950" s="1"/>
  <c r="S1505" i="7950" s="1"/>
  <c r="T1505" i="7950" s="1"/>
  <c r="U1505" i="7950" s="1"/>
  <c r="V1505" i="7950" s="1"/>
  <c r="W1505" i="7950" s="1"/>
  <c r="J1468" i="7950"/>
  <c r="J1503" i="7950" s="1"/>
  <c r="K1503" i="7950" s="1"/>
  <c r="L1503" i="7950" s="1"/>
  <c r="M1503" i="7950" s="1"/>
  <c r="J1576" i="7950"/>
  <c r="J1611" i="7950" s="1"/>
  <c r="K1611" i="7950" s="1"/>
  <c r="L1611" i="7950" s="1"/>
  <c r="M1611" i="7950" s="1"/>
  <c r="N1611" i="7950" s="1"/>
  <c r="O1611" i="7950" s="1"/>
  <c r="P1611" i="7950" s="1"/>
  <c r="L1576" i="7950"/>
  <c r="L1613" i="7950" s="1"/>
  <c r="M1613" i="7950" s="1"/>
  <c r="N1613" i="7950" s="1"/>
  <c r="O1613" i="7950" s="1"/>
  <c r="K1576" i="7950"/>
  <c r="K1612" i="7950" s="1"/>
  <c r="I1576" i="7950"/>
  <c r="I1610" i="7950" s="1"/>
  <c r="J1610" i="7950" s="1"/>
  <c r="M1576" i="7950"/>
  <c r="M1614" i="7950" s="1"/>
  <c r="N1614" i="7950" s="1"/>
  <c r="O1614" i="7950" s="1"/>
  <c r="P1614" i="7950" s="1"/>
  <c r="Q1614" i="7950" s="1"/>
  <c r="R1614" i="7950" s="1"/>
  <c r="S1614" i="7950" s="1"/>
  <c r="J1684" i="7950"/>
  <c r="J1719" i="7950" s="1"/>
  <c r="K1719" i="7950" s="1"/>
  <c r="L1719" i="7950" s="1"/>
  <c r="M1719" i="7950" s="1"/>
  <c r="N1719" i="7950" s="1"/>
  <c r="O1719" i="7950" s="1"/>
  <c r="P1719" i="7950" s="1"/>
  <c r="Q1719" i="7950" s="1"/>
  <c r="R1719" i="7950" s="1"/>
  <c r="S1719" i="7950" s="1"/>
  <c r="T1719" i="7950" s="1"/>
  <c r="L1684" i="7950"/>
  <c r="L1721" i="7950" s="1"/>
  <c r="M1721" i="7950" s="1"/>
  <c r="I1684" i="7950"/>
  <c r="I1718" i="7950" s="1"/>
  <c r="M1684" i="7950"/>
  <c r="M1722" i="7950" s="1"/>
  <c r="N1722" i="7950" s="1"/>
  <c r="O1722" i="7950" s="1"/>
  <c r="P1722" i="7950" s="1"/>
  <c r="Q1722" i="7950" s="1"/>
  <c r="K1684" i="7950"/>
  <c r="K1720" i="7950" s="1"/>
  <c r="L1720" i="7950" s="1"/>
  <c r="M1720" i="7950" s="1"/>
  <c r="N1720" i="7950" s="1"/>
  <c r="J1792" i="7950"/>
  <c r="J1827" i="7950" s="1"/>
  <c r="K1827" i="7950" s="1"/>
  <c r="L1827" i="7950" s="1"/>
  <c r="M1827" i="7950" s="1"/>
  <c r="N1827" i="7950" s="1"/>
  <c r="O1827" i="7950" s="1"/>
  <c r="L1792" i="7950"/>
  <c r="L1829" i="7950" s="1"/>
  <c r="M1829" i="7950" s="1"/>
  <c r="N1829" i="7950" s="1"/>
  <c r="O1829" i="7950" s="1"/>
  <c r="P1829" i="7950" s="1"/>
  <c r="Q1829" i="7950" s="1"/>
  <c r="R1829" i="7950" s="1"/>
  <c r="S1829" i="7950" s="1"/>
  <c r="T1829" i="7950" s="1"/>
  <c r="U1829" i="7950" s="1"/>
  <c r="K1792" i="7950"/>
  <c r="K1828" i="7950" s="1"/>
  <c r="L1828" i="7950" s="1"/>
  <c r="M1828" i="7950" s="1"/>
  <c r="N1828" i="7950" s="1"/>
  <c r="O1828" i="7950" s="1"/>
  <c r="P1828" i="7950" s="1"/>
  <c r="Q1828" i="7950" s="1"/>
  <c r="R1828" i="7950" s="1"/>
  <c r="I1792" i="7950"/>
  <c r="I1826" i="7950" s="1"/>
  <c r="J1826" i="7950" s="1"/>
  <c r="K1826" i="7950" s="1"/>
  <c r="L1826" i="7950" s="1"/>
  <c r="M1826" i="7950" s="1"/>
  <c r="N1826" i="7950" s="1"/>
  <c r="O1826" i="7950" s="1"/>
  <c r="P1826" i="7950" s="1"/>
  <c r="M1792" i="7950"/>
  <c r="M1830" i="7950" s="1"/>
  <c r="N1830" i="7950" s="1"/>
  <c r="O1830" i="7950" s="1"/>
  <c r="P1830" i="7950" s="1"/>
  <c r="Q1830" i="7950" s="1"/>
  <c r="R1830" i="7950" s="1"/>
  <c r="S1830" i="7950" s="1"/>
  <c r="J1900" i="7950"/>
  <c r="J1935" i="7950" s="1"/>
  <c r="K1935" i="7950" s="1"/>
  <c r="L1935" i="7950" s="1"/>
  <c r="M1935" i="7950" s="1"/>
  <c r="N1935" i="7950" s="1"/>
  <c r="O1935" i="7950" s="1"/>
  <c r="P1935" i="7950" s="1"/>
  <c r="Q1935" i="7950" s="1"/>
  <c r="L1900" i="7950"/>
  <c r="L1937" i="7950" s="1"/>
  <c r="M1937" i="7950" s="1"/>
  <c r="N1937" i="7950" s="1"/>
  <c r="O1937" i="7950" s="1"/>
  <c r="P1937" i="7950" s="1"/>
  <c r="Q1937" i="7950" s="1"/>
  <c r="R1937" i="7950" s="1"/>
  <c r="S1937" i="7950" s="1"/>
  <c r="T1937" i="7950" s="1"/>
  <c r="U1937" i="7950" s="1"/>
  <c r="V1937" i="7950" s="1"/>
  <c r="W1937" i="7950" s="1"/>
  <c r="I1900" i="7950"/>
  <c r="I1934" i="7950" s="1"/>
  <c r="M1900" i="7950"/>
  <c r="M1938" i="7950" s="1"/>
  <c r="N1938" i="7950" s="1"/>
  <c r="O1938" i="7950" s="1"/>
  <c r="K1900" i="7950"/>
  <c r="K1936" i="7950" s="1"/>
  <c r="L1936" i="7950" s="1"/>
  <c r="M1936" i="7950" s="1"/>
  <c r="N1936" i="7950" s="1"/>
  <c r="O1936" i="7950" s="1"/>
  <c r="P1936" i="7950" s="1"/>
  <c r="Q1936" i="7950" s="1"/>
  <c r="R1936" i="7950" s="1"/>
  <c r="S1936" i="7950" s="1"/>
  <c r="T1936" i="7950" s="1"/>
  <c r="U1936" i="7950" s="1"/>
  <c r="V1936" i="7950" s="1"/>
  <c r="J2008" i="7950"/>
  <c r="J2043" i="7950" s="1"/>
  <c r="K2043" i="7950" s="1"/>
  <c r="L2008" i="7950"/>
  <c r="L2045" i="7950" s="1"/>
  <c r="M2045" i="7950" s="1"/>
  <c r="N2045" i="7950" s="1"/>
  <c r="O2045" i="7950" s="1"/>
  <c r="K2008" i="7950"/>
  <c r="K2044" i="7950" s="1"/>
  <c r="L2044" i="7950" s="1"/>
  <c r="M2044" i="7950" s="1"/>
  <c r="I2008" i="7950"/>
  <c r="I2042" i="7950" s="1"/>
  <c r="J2042" i="7950" s="1"/>
  <c r="K2042" i="7950" s="1"/>
  <c r="M2008" i="7950"/>
  <c r="M2046" i="7950" s="1"/>
  <c r="N2046" i="7950" s="1"/>
  <c r="J2116" i="7950"/>
  <c r="J2151" i="7950" s="1"/>
  <c r="L2116" i="7950"/>
  <c r="L2153" i="7950" s="1"/>
  <c r="I2116" i="7950"/>
  <c r="I2150" i="7950" s="1"/>
  <c r="J2150" i="7950" s="1"/>
  <c r="K2150" i="7950" s="1"/>
  <c r="M2116" i="7950"/>
  <c r="M2154" i="7950" s="1"/>
  <c r="N2154" i="7950" s="1"/>
  <c r="O2154" i="7950" s="1"/>
  <c r="P2154" i="7950" s="1"/>
  <c r="Q2154" i="7950" s="1"/>
  <c r="R2154" i="7950" s="1"/>
  <c r="S2154" i="7950" s="1"/>
  <c r="T2154" i="7950" s="1"/>
  <c r="U2154" i="7950" s="1"/>
  <c r="V2154" i="7950" s="1"/>
  <c r="W2154" i="7950" s="1"/>
  <c r="K2116" i="7950"/>
  <c r="K2152" i="7950" s="1"/>
  <c r="L2152" i="7950" s="1"/>
  <c r="M2152" i="7950" s="1"/>
  <c r="N2152" i="7950" s="1"/>
  <c r="J2224" i="7950"/>
  <c r="J2259" i="7950" s="1"/>
  <c r="K2259" i="7950" s="1"/>
  <c r="L2259" i="7950" s="1"/>
  <c r="M2259" i="7950" s="1"/>
  <c r="N2259" i="7950" s="1"/>
  <c r="O2259" i="7950" s="1"/>
  <c r="P2259" i="7950" s="1"/>
  <c r="Q2259" i="7950" s="1"/>
  <c r="R2259" i="7950" s="1"/>
  <c r="S2259" i="7950" s="1"/>
  <c r="T2259" i="7950" s="1"/>
  <c r="U2259" i="7950" s="1"/>
  <c r="V2259" i="7950" s="1"/>
  <c r="L2224" i="7950"/>
  <c r="L2261" i="7950" s="1"/>
  <c r="M2261" i="7950" s="1"/>
  <c r="N2261" i="7950" s="1"/>
  <c r="O2261" i="7950" s="1"/>
  <c r="K2224" i="7950"/>
  <c r="K2260" i="7950" s="1"/>
  <c r="L2260" i="7950" s="1"/>
  <c r="M2260" i="7950" s="1"/>
  <c r="N2260" i="7950" s="1"/>
  <c r="O2260" i="7950" s="1"/>
  <c r="I2224" i="7950"/>
  <c r="I2258" i="7950" s="1"/>
  <c r="J2258" i="7950" s="1"/>
  <c r="M2224" i="7950"/>
  <c r="M2262" i="7950" s="1"/>
  <c r="J2332" i="7950"/>
  <c r="J2367" i="7950" s="1"/>
  <c r="L2332" i="7950"/>
  <c r="L2369" i="7950" s="1"/>
  <c r="I2332" i="7950"/>
  <c r="I2366" i="7950" s="1"/>
  <c r="J2366" i="7950" s="1"/>
  <c r="K2366" i="7950" s="1"/>
  <c r="L2366" i="7950" s="1"/>
  <c r="M2332" i="7950"/>
  <c r="M2370" i="7950" s="1"/>
  <c r="N2370" i="7950" s="1"/>
  <c r="K2332" i="7950"/>
  <c r="K2368" i="7950" s="1"/>
  <c r="L2368" i="7950" s="1"/>
  <c r="M2368" i="7950" s="1"/>
  <c r="N2368" i="7950" s="1"/>
  <c r="O2368" i="7950" s="1"/>
  <c r="P2368" i="7950" s="1"/>
  <c r="Q2368" i="7950" s="1"/>
  <c r="R2368" i="7950" s="1"/>
  <c r="S2368" i="7950" s="1"/>
  <c r="T2368" i="7950" s="1"/>
  <c r="J2440" i="7950"/>
  <c r="J2475" i="7950" s="1"/>
  <c r="L2440" i="7950"/>
  <c r="L2477" i="7950" s="1"/>
  <c r="M2477" i="7950" s="1"/>
  <c r="N2477" i="7950" s="1"/>
  <c r="O2477" i="7950" s="1"/>
  <c r="P2477" i="7950" s="1"/>
  <c r="Q2477" i="7950" s="1"/>
  <c r="R2477" i="7950" s="1"/>
  <c r="K2440" i="7950"/>
  <c r="K2476" i="7950" s="1"/>
  <c r="I2440" i="7950"/>
  <c r="I2474" i="7950" s="1"/>
  <c r="M2440" i="7950"/>
  <c r="M2478" i="7950" s="1"/>
  <c r="N2478" i="7950" s="1"/>
  <c r="O2478" i="7950" s="1"/>
  <c r="P2478" i="7950" s="1"/>
  <c r="Q2478" i="7950" s="1"/>
  <c r="R2478" i="7950" s="1"/>
  <c r="J2548" i="7950"/>
  <c r="J2583" i="7950" s="1"/>
  <c r="K2583" i="7950" s="1"/>
  <c r="L2583" i="7950" s="1"/>
  <c r="M2583" i="7950" s="1"/>
  <c r="N2583" i="7950" s="1"/>
  <c r="L2548" i="7950"/>
  <c r="L2585" i="7950" s="1"/>
  <c r="M2585" i="7950" s="1"/>
  <c r="N2585" i="7950" s="1"/>
  <c r="O2585" i="7950" s="1"/>
  <c r="P2585" i="7950" s="1"/>
  <c r="Q2585" i="7950" s="1"/>
  <c r="I2548" i="7950"/>
  <c r="I2582" i="7950" s="1"/>
  <c r="J2582" i="7950" s="1"/>
  <c r="K2582" i="7950" s="1"/>
  <c r="L2582" i="7950" s="1"/>
  <c r="M2582" i="7950" s="1"/>
  <c r="M2548" i="7950"/>
  <c r="M2586" i="7950" s="1"/>
  <c r="K2548" i="7950"/>
  <c r="K2584" i="7950" s="1"/>
  <c r="J2656" i="7950"/>
  <c r="J2691" i="7950" s="1"/>
  <c r="K2691" i="7950" s="1"/>
  <c r="L2691" i="7950" s="1"/>
  <c r="L2656" i="7950"/>
  <c r="L2693" i="7950" s="1"/>
  <c r="K2656" i="7950"/>
  <c r="K2692" i="7950" s="1"/>
  <c r="L2692" i="7950" s="1"/>
  <c r="M2692" i="7950" s="1"/>
  <c r="N2692" i="7950" s="1"/>
  <c r="O2692" i="7950" s="1"/>
  <c r="I2656" i="7950"/>
  <c r="I2690" i="7950" s="1"/>
  <c r="J2690" i="7950" s="1"/>
  <c r="K2690" i="7950" s="1"/>
  <c r="L2690" i="7950" s="1"/>
  <c r="M2656" i="7950"/>
  <c r="M2694" i="7950" s="1"/>
  <c r="N2694" i="7950" s="1"/>
  <c r="O2694" i="7950" s="1"/>
  <c r="P2694" i="7950" s="1"/>
  <c r="Q2694" i="7950" s="1"/>
  <c r="B1525" i="7949"/>
  <c r="B1520" i="7950"/>
  <c r="B1574" i="7950"/>
  <c r="B1579" i="7949"/>
  <c r="B1471" i="7949"/>
  <c r="B1466" i="7950"/>
  <c r="A2660" i="7949"/>
  <c r="A2606" i="7949"/>
  <c r="A2552" i="7949"/>
  <c r="A2498" i="7949"/>
  <c r="A2444" i="7949"/>
  <c r="A2390" i="7949"/>
  <c r="A2336" i="7949"/>
  <c r="A2282" i="7949"/>
  <c r="A2228" i="7949"/>
  <c r="A2174" i="7949"/>
  <c r="A2120" i="7949"/>
  <c r="A2066" i="7949"/>
  <c r="A2012" i="7949"/>
  <c r="A1958" i="7949"/>
  <c r="A1904" i="7949"/>
  <c r="A1850" i="7949"/>
  <c r="A1796" i="7949"/>
  <c r="A1742" i="7949"/>
  <c r="A1688" i="7949"/>
  <c r="A1634" i="7949"/>
  <c r="A1580" i="7949"/>
  <c r="A1526" i="7949"/>
  <c r="A1472" i="7949"/>
  <c r="A1418" i="7949"/>
  <c r="A1364" i="7949"/>
  <c r="A1310" i="7949"/>
  <c r="A1256" i="7949"/>
  <c r="A1202" i="7949"/>
  <c r="A1148" i="7949"/>
  <c r="A1094" i="7949"/>
  <c r="A1040" i="7949"/>
  <c r="A986" i="7949"/>
  <c r="A932" i="7949"/>
  <c r="A878" i="7949"/>
  <c r="A824" i="7949"/>
  <c r="A770" i="7949"/>
  <c r="A716" i="7949"/>
  <c r="C8" i="7949"/>
  <c r="A662" i="7949"/>
  <c r="A608" i="7949"/>
  <c r="A554" i="7949"/>
  <c r="A500" i="7949"/>
  <c r="A446" i="7949"/>
  <c r="A392" i="7949"/>
  <c r="A338" i="7949"/>
  <c r="A284" i="7949"/>
  <c r="A176" i="7949"/>
  <c r="A122" i="7949"/>
  <c r="A14" i="7949"/>
  <c r="V62" i="7949"/>
  <c r="U61" i="7949"/>
  <c r="T60" i="7949"/>
  <c r="S59" i="7949"/>
  <c r="R58" i="7949"/>
  <c r="Q57" i="7949"/>
  <c r="P56" i="7949"/>
  <c r="O55" i="7949"/>
  <c r="N54" i="7949"/>
  <c r="L123" i="7949"/>
  <c r="L160" i="7949" s="1"/>
  <c r="M160" i="7949" s="1"/>
  <c r="N160" i="7949" s="1"/>
  <c r="O160" i="7949" s="1"/>
  <c r="P160" i="7949" s="1"/>
  <c r="Q160" i="7949" s="1"/>
  <c r="R160" i="7949" s="1"/>
  <c r="S160" i="7949" s="1"/>
  <c r="T160" i="7949" s="1"/>
  <c r="U160" i="7949" s="1"/>
  <c r="V160" i="7949" s="1"/>
  <c r="W160" i="7949" s="1"/>
  <c r="J123" i="7949"/>
  <c r="J158" i="7949" s="1"/>
  <c r="K158" i="7949" s="1"/>
  <c r="L158" i="7949" s="1"/>
  <c r="M158" i="7949" s="1"/>
  <c r="N158" i="7949" s="1"/>
  <c r="O158" i="7949" s="1"/>
  <c r="P158" i="7949" s="1"/>
  <c r="Q158" i="7949" s="1"/>
  <c r="R158" i="7949" s="1"/>
  <c r="S158" i="7949" s="1"/>
  <c r="T158" i="7949" s="1"/>
  <c r="U158" i="7949" s="1"/>
  <c r="V158" i="7949" s="1"/>
  <c r="W158" i="7949" s="1"/>
  <c r="H123" i="7949"/>
  <c r="H156" i="7949" s="1"/>
  <c r="I156" i="7949" s="1"/>
  <c r="J156" i="7949" s="1"/>
  <c r="K156" i="7949" s="1"/>
  <c r="L156" i="7949" s="1"/>
  <c r="M156" i="7949" s="1"/>
  <c r="N156" i="7949" s="1"/>
  <c r="O156" i="7949" s="1"/>
  <c r="P156" i="7949" s="1"/>
  <c r="Q156" i="7949" s="1"/>
  <c r="R156" i="7949" s="1"/>
  <c r="S156" i="7949" s="1"/>
  <c r="T156" i="7949" s="1"/>
  <c r="U156" i="7949" s="1"/>
  <c r="V156" i="7949" s="1"/>
  <c r="W156" i="7949" s="1"/>
  <c r="F123" i="7949"/>
  <c r="F154" i="7949" s="1"/>
  <c r="G154" i="7949" s="1"/>
  <c r="H154" i="7949" s="1"/>
  <c r="I154" i="7949" s="1"/>
  <c r="J154" i="7949" s="1"/>
  <c r="K154" i="7949" s="1"/>
  <c r="L154" i="7949" s="1"/>
  <c r="M154" i="7949" s="1"/>
  <c r="N154" i="7949" s="1"/>
  <c r="O154" i="7949" s="1"/>
  <c r="P154" i="7949" s="1"/>
  <c r="Q154" i="7949" s="1"/>
  <c r="R154" i="7949" s="1"/>
  <c r="S154" i="7949" s="1"/>
  <c r="T154" i="7949" s="1"/>
  <c r="U154" i="7949" s="1"/>
  <c r="V154" i="7949" s="1"/>
  <c r="W154" i="7949" s="1"/>
  <c r="D123" i="7949"/>
  <c r="D152" i="7949" s="1"/>
  <c r="E152" i="7949" s="1"/>
  <c r="F152" i="7949" s="1"/>
  <c r="G152" i="7949" s="1"/>
  <c r="H152" i="7949" s="1"/>
  <c r="I152" i="7949" s="1"/>
  <c r="J152" i="7949" s="1"/>
  <c r="K152" i="7949" s="1"/>
  <c r="L152" i="7949" s="1"/>
  <c r="M152" i="7949" s="1"/>
  <c r="N152" i="7949" s="1"/>
  <c r="O152" i="7949" s="1"/>
  <c r="P152" i="7949" s="1"/>
  <c r="Q152" i="7949" s="1"/>
  <c r="R152" i="7949" s="1"/>
  <c r="S152" i="7949" s="1"/>
  <c r="T152" i="7949" s="1"/>
  <c r="U152" i="7949" s="1"/>
  <c r="V152" i="7949" s="1"/>
  <c r="W152" i="7949" s="1"/>
  <c r="M122" i="7949"/>
  <c r="M117" i="7950" s="1"/>
  <c r="M132" i="7950" s="1"/>
  <c r="K122" i="7949"/>
  <c r="I122" i="7949"/>
  <c r="I117" i="7950" s="1"/>
  <c r="I128" i="7950" s="1"/>
  <c r="C123" i="7949"/>
  <c r="C151" i="7949" s="1"/>
  <c r="D151" i="7949" s="1"/>
  <c r="E151" i="7949" s="1"/>
  <c r="F151" i="7949" s="1"/>
  <c r="J122" i="7949"/>
  <c r="J117" i="7950" s="1"/>
  <c r="J129" i="7950" s="1"/>
  <c r="M123" i="7949"/>
  <c r="M161" i="7949" s="1"/>
  <c r="N161" i="7949" s="1"/>
  <c r="O161" i="7949" s="1"/>
  <c r="P161" i="7949" s="1"/>
  <c r="Q161" i="7949" s="1"/>
  <c r="R161" i="7949" s="1"/>
  <c r="S161" i="7949" s="1"/>
  <c r="T161" i="7949" s="1"/>
  <c r="U161" i="7949" s="1"/>
  <c r="V161" i="7949" s="1"/>
  <c r="W161" i="7949" s="1"/>
  <c r="K123" i="7949"/>
  <c r="K159" i="7949" s="1"/>
  <c r="L159" i="7949" s="1"/>
  <c r="M159" i="7949" s="1"/>
  <c r="N159" i="7949" s="1"/>
  <c r="O159" i="7949" s="1"/>
  <c r="P159" i="7949" s="1"/>
  <c r="Q159" i="7949" s="1"/>
  <c r="R159" i="7949" s="1"/>
  <c r="S159" i="7949" s="1"/>
  <c r="T159" i="7949" s="1"/>
  <c r="U159" i="7949" s="1"/>
  <c r="V159" i="7949" s="1"/>
  <c r="W159" i="7949" s="1"/>
  <c r="I123" i="7949"/>
  <c r="I157" i="7949" s="1"/>
  <c r="J157" i="7949" s="1"/>
  <c r="K157" i="7949" s="1"/>
  <c r="L157" i="7949" s="1"/>
  <c r="M157" i="7949" s="1"/>
  <c r="N157" i="7949" s="1"/>
  <c r="O157" i="7949" s="1"/>
  <c r="P157" i="7949" s="1"/>
  <c r="G123" i="7949"/>
  <c r="G155" i="7949" s="1"/>
  <c r="H155" i="7949" s="1"/>
  <c r="I155" i="7949" s="1"/>
  <c r="J155" i="7949" s="1"/>
  <c r="K155" i="7949" s="1"/>
  <c r="L155" i="7949" s="1"/>
  <c r="M155" i="7949" s="1"/>
  <c r="N155" i="7949" s="1"/>
  <c r="O155" i="7949" s="1"/>
  <c r="P155" i="7949" s="1"/>
  <c r="Q155" i="7949" s="1"/>
  <c r="R155" i="7949" s="1"/>
  <c r="S155" i="7949" s="1"/>
  <c r="T155" i="7949" s="1"/>
  <c r="U155" i="7949" s="1"/>
  <c r="V155" i="7949" s="1"/>
  <c r="W155" i="7949" s="1"/>
  <c r="E123" i="7949"/>
  <c r="E153" i="7949" s="1"/>
  <c r="F153" i="7949" s="1"/>
  <c r="L122" i="7949"/>
  <c r="L117" i="7950" s="1"/>
  <c r="L131" i="7950" s="1"/>
  <c r="L285" i="7949"/>
  <c r="L322" i="7949" s="1"/>
  <c r="M322" i="7949" s="1"/>
  <c r="N322" i="7949" s="1"/>
  <c r="O322" i="7949" s="1"/>
  <c r="P322" i="7949" s="1"/>
  <c r="Q322" i="7949" s="1"/>
  <c r="R322" i="7949" s="1"/>
  <c r="S322" i="7949" s="1"/>
  <c r="T322" i="7949" s="1"/>
  <c r="U322" i="7949" s="1"/>
  <c r="V322" i="7949" s="1"/>
  <c r="W322" i="7949" s="1"/>
  <c r="J285" i="7949"/>
  <c r="J320" i="7949" s="1"/>
  <c r="K320" i="7949" s="1"/>
  <c r="L320" i="7949" s="1"/>
  <c r="M320" i="7949" s="1"/>
  <c r="N320" i="7949" s="1"/>
  <c r="O320" i="7949" s="1"/>
  <c r="P320" i="7949" s="1"/>
  <c r="Q320" i="7949" s="1"/>
  <c r="R320" i="7949" s="1"/>
  <c r="S320" i="7949" s="1"/>
  <c r="T320" i="7949" s="1"/>
  <c r="U320" i="7949" s="1"/>
  <c r="V320" i="7949" s="1"/>
  <c r="W320" i="7949" s="1"/>
  <c r="H285" i="7949"/>
  <c r="H318" i="7949" s="1"/>
  <c r="I318" i="7949" s="1"/>
  <c r="J318" i="7949" s="1"/>
  <c r="K318" i="7949" s="1"/>
  <c r="L318" i="7949" s="1"/>
  <c r="M318" i="7949" s="1"/>
  <c r="N318" i="7949" s="1"/>
  <c r="O318" i="7949" s="1"/>
  <c r="P318" i="7949" s="1"/>
  <c r="Q318" i="7949" s="1"/>
  <c r="R318" i="7949" s="1"/>
  <c r="S318" i="7949" s="1"/>
  <c r="T318" i="7949" s="1"/>
  <c r="F285" i="7949"/>
  <c r="F316" i="7949" s="1"/>
  <c r="G316" i="7949" s="1"/>
  <c r="H316" i="7949" s="1"/>
  <c r="I316" i="7949" s="1"/>
  <c r="J316" i="7949" s="1"/>
  <c r="K316" i="7949" s="1"/>
  <c r="L316" i="7949" s="1"/>
  <c r="M316" i="7949" s="1"/>
  <c r="N316" i="7949" s="1"/>
  <c r="D285" i="7949"/>
  <c r="D314" i="7949" s="1"/>
  <c r="E314" i="7949" s="1"/>
  <c r="F314" i="7949" s="1"/>
  <c r="M284" i="7949"/>
  <c r="M279" i="7950" s="1"/>
  <c r="M294" i="7950" s="1"/>
  <c r="K284" i="7949"/>
  <c r="K279" i="7950" s="1"/>
  <c r="K292" i="7950" s="1"/>
  <c r="I284" i="7949"/>
  <c r="I279" i="7950" s="1"/>
  <c r="I290" i="7950" s="1"/>
  <c r="G284" i="7949"/>
  <c r="G279" i="7950" s="1"/>
  <c r="G288" i="7950" s="1"/>
  <c r="E284" i="7949"/>
  <c r="E279" i="7950" s="1"/>
  <c r="E286" i="7950" s="1"/>
  <c r="M285" i="7949"/>
  <c r="M323" i="7949" s="1"/>
  <c r="N323" i="7949" s="1"/>
  <c r="O323" i="7949" s="1"/>
  <c r="P323" i="7949" s="1"/>
  <c r="Q323" i="7949" s="1"/>
  <c r="R323" i="7949" s="1"/>
  <c r="S323" i="7949" s="1"/>
  <c r="T323" i="7949" s="1"/>
  <c r="U323" i="7949" s="1"/>
  <c r="V323" i="7949" s="1"/>
  <c r="W323" i="7949" s="1"/>
  <c r="K285" i="7949"/>
  <c r="K321" i="7949" s="1"/>
  <c r="L321" i="7949" s="1"/>
  <c r="M321" i="7949" s="1"/>
  <c r="N321" i="7949" s="1"/>
  <c r="O321" i="7949" s="1"/>
  <c r="P321" i="7949" s="1"/>
  <c r="Q321" i="7949" s="1"/>
  <c r="R321" i="7949" s="1"/>
  <c r="S321" i="7949" s="1"/>
  <c r="T321" i="7949" s="1"/>
  <c r="U321" i="7949" s="1"/>
  <c r="V321" i="7949" s="1"/>
  <c r="W321" i="7949" s="1"/>
  <c r="I285" i="7949"/>
  <c r="I319" i="7949" s="1"/>
  <c r="J319" i="7949" s="1"/>
  <c r="K319" i="7949" s="1"/>
  <c r="L319" i="7949" s="1"/>
  <c r="M319" i="7949" s="1"/>
  <c r="N319" i="7949" s="1"/>
  <c r="O319" i="7949" s="1"/>
  <c r="P319" i="7949" s="1"/>
  <c r="G285" i="7949"/>
  <c r="G317" i="7949" s="1"/>
  <c r="H317" i="7949" s="1"/>
  <c r="I317" i="7949" s="1"/>
  <c r="J317" i="7949" s="1"/>
  <c r="K317" i="7949" s="1"/>
  <c r="L317" i="7949" s="1"/>
  <c r="M317" i="7949" s="1"/>
  <c r="N317" i="7949" s="1"/>
  <c r="O317" i="7949" s="1"/>
  <c r="P317" i="7949" s="1"/>
  <c r="Q317" i="7949" s="1"/>
  <c r="R317" i="7949" s="1"/>
  <c r="S317" i="7949" s="1"/>
  <c r="T317" i="7949" s="1"/>
  <c r="U317" i="7949" s="1"/>
  <c r="V317" i="7949" s="1"/>
  <c r="W317" i="7949" s="1"/>
  <c r="E285" i="7949"/>
  <c r="E315" i="7949" s="1"/>
  <c r="F315" i="7949" s="1"/>
  <c r="G315" i="7949" s="1"/>
  <c r="H315" i="7949" s="1"/>
  <c r="I315" i="7949" s="1"/>
  <c r="J315" i="7949" s="1"/>
  <c r="K315" i="7949" s="1"/>
  <c r="L315" i="7949" s="1"/>
  <c r="M315" i="7949" s="1"/>
  <c r="N315" i="7949" s="1"/>
  <c r="O315" i="7949" s="1"/>
  <c r="C285" i="7949"/>
  <c r="C313" i="7949" s="1"/>
  <c r="D313" i="7949" s="1"/>
  <c r="E313" i="7949" s="1"/>
  <c r="F313" i="7949" s="1"/>
  <c r="G313" i="7949" s="1"/>
  <c r="H313" i="7949" s="1"/>
  <c r="I313" i="7949" s="1"/>
  <c r="J313" i="7949" s="1"/>
  <c r="K313" i="7949" s="1"/>
  <c r="L313" i="7949" s="1"/>
  <c r="M313" i="7949" s="1"/>
  <c r="N313" i="7949" s="1"/>
  <c r="O313" i="7949" s="1"/>
  <c r="P313" i="7949" s="1"/>
  <c r="Q313" i="7949" s="1"/>
  <c r="R313" i="7949" s="1"/>
  <c r="S313" i="7949" s="1"/>
  <c r="T313" i="7949" s="1"/>
  <c r="U313" i="7949" s="1"/>
  <c r="L284" i="7949"/>
  <c r="L279" i="7950" s="1"/>
  <c r="L293" i="7950" s="1"/>
  <c r="J284" i="7949"/>
  <c r="J279" i="7950" s="1"/>
  <c r="J291" i="7950" s="1"/>
  <c r="K291" i="7950" s="1"/>
  <c r="L291" i="7950" s="1"/>
  <c r="F284" i="7949"/>
  <c r="F279" i="7950" s="1"/>
  <c r="F287" i="7950" s="1"/>
  <c r="D284" i="7949"/>
  <c r="D279" i="7950" s="1"/>
  <c r="D285" i="7950" s="1"/>
  <c r="L393" i="7949"/>
  <c r="L430" i="7949" s="1"/>
  <c r="M430" i="7949" s="1"/>
  <c r="N430" i="7949" s="1"/>
  <c r="J393" i="7949"/>
  <c r="J428" i="7949" s="1"/>
  <c r="K428" i="7949" s="1"/>
  <c r="L428" i="7949" s="1"/>
  <c r="M428" i="7949" s="1"/>
  <c r="N428" i="7949" s="1"/>
  <c r="O428" i="7949" s="1"/>
  <c r="P428" i="7949" s="1"/>
  <c r="Q428" i="7949" s="1"/>
  <c r="R428" i="7949" s="1"/>
  <c r="S428" i="7949" s="1"/>
  <c r="T428" i="7949" s="1"/>
  <c r="U428" i="7949" s="1"/>
  <c r="V428" i="7949" s="1"/>
  <c r="W428" i="7949" s="1"/>
  <c r="H393" i="7949"/>
  <c r="F393" i="7949"/>
  <c r="F424" i="7949" s="1"/>
  <c r="G424" i="7949" s="1"/>
  <c r="H424" i="7949" s="1"/>
  <c r="I424" i="7949" s="1"/>
  <c r="J424" i="7949" s="1"/>
  <c r="K424" i="7949" s="1"/>
  <c r="L424" i="7949" s="1"/>
  <c r="M424" i="7949" s="1"/>
  <c r="N424" i="7949" s="1"/>
  <c r="O424" i="7949" s="1"/>
  <c r="P424" i="7949" s="1"/>
  <c r="Q424" i="7949" s="1"/>
  <c r="R424" i="7949" s="1"/>
  <c r="S424" i="7949" s="1"/>
  <c r="T424" i="7949" s="1"/>
  <c r="U424" i="7949" s="1"/>
  <c r="V424" i="7949" s="1"/>
  <c r="W424" i="7949" s="1"/>
  <c r="D393" i="7949"/>
  <c r="D422" i="7949" s="1"/>
  <c r="E422" i="7949" s="1"/>
  <c r="F422" i="7949" s="1"/>
  <c r="G422" i="7949" s="1"/>
  <c r="H422" i="7949" s="1"/>
  <c r="I422" i="7949" s="1"/>
  <c r="J422" i="7949" s="1"/>
  <c r="K422" i="7949" s="1"/>
  <c r="M392" i="7949"/>
  <c r="M387" i="7950" s="1"/>
  <c r="M402" i="7950" s="1"/>
  <c r="K392" i="7949"/>
  <c r="K387" i="7950" s="1"/>
  <c r="K400" i="7950" s="1"/>
  <c r="I392" i="7949"/>
  <c r="G392" i="7949"/>
  <c r="M393" i="7949"/>
  <c r="M431" i="7949" s="1"/>
  <c r="N431" i="7949" s="1"/>
  <c r="O431" i="7949" s="1"/>
  <c r="P431" i="7949" s="1"/>
  <c r="Q431" i="7949" s="1"/>
  <c r="R431" i="7949" s="1"/>
  <c r="I393" i="7949"/>
  <c r="I427" i="7949" s="1"/>
  <c r="J427" i="7949" s="1"/>
  <c r="K427" i="7949" s="1"/>
  <c r="L427" i="7949" s="1"/>
  <c r="M427" i="7949" s="1"/>
  <c r="N427" i="7949" s="1"/>
  <c r="O427" i="7949" s="1"/>
  <c r="P427" i="7949" s="1"/>
  <c r="Q427" i="7949" s="1"/>
  <c r="R427" i="7949" s="1"/>
  <c r="S427" i="7949" s="1"/>
  <c r="T427" i="7949" s="1"/>
  <c r="U427" i="7949" s="1"/>
  <c r="V427" i="7949" s="1"/>
  <c r="W427" i="7949" s="1"/>
  <c r="E393" i="7949"/>
  <c r="E423" i="7949" s="1"/>
  <c r="F423" i="7949" s="1"/>
  <c r="G423" i="7949" s="1"/>
  <c r="H423" i="7949" s="1"/>
  <c r="I423" i="7949" s="1"/>
  <c r="J423" i="7949" s="1"/>
  <c r="K423" i="7949" s="1"/>
  <c r="L423" i="7949" s="1"/>
  <c r="M423" i="7949" s="1"/>
  <c r="L392" i="7949"/>
  <c r="L387" i="7950" s="1"/>
  <c r="L401" i="7950" s="1"/>
  <c r="D392" i="7949"/>
  <c r="D387" i="7950" s="1"/>
  <c r="D393" i="7950" s="1"/>
  <c r="K393" i="7949"/>
  <c r="K429" i="7949" s="1"/>
  <c r="L429" i="7949" s="1"/>
  <c r="G393" i="7949"/>
  <c r="G425" i="7949" s="1"/>
  <c r="H425" i="7949" s="1"/>
  <c r="I425" i="7949" s="1"/>
  <c r="J425" i="7949" s="1"/>
  <c r="K425" i="7949" s="1"/>
  <c r="L425" i="7949" s="1"/>
  <c r="M425" i="7949" s="1"/>
  <c r="N425" i="7949" s="1"/>
  <c r="O425" i="7949" s="1"/>
  <c r="P425" i="7949" s="1"/>
  <c r="Q425" i="7949" s="1"/>
  <c r="R425" i="7949" s="1"/>
  <c r="S425" i="7949" s="1"/>
  <c r="T425" i="7949" s="1"/>
  <c r="U425" i="7949" s="1"/>
  <c r="V425" i="7949" s="1"/>
  <c r="W425" i="7949" s="1"/>
  <c r="C393" i="7949"/>
  <c r="J392" i="7949"/>
  <c r="J387" i="7950" s="1"/>
  <c r="J399" i="7950" s="1"/>
  <c r="L501" i="7949"/>
  <c r="L538" i="7949" s="1"/>
  <c r="M538" i="7949" s="1"/>
  <c r="N538" i="7949" s="1"/>
  <c r="O538" i="7949" s="1"/>
  <c r="P538" i="7949" s="1"/>
  <c r="Q538" i="7949" s="1"/>
  <c r="R538" i="7949" s="1"/>
  <c r="S538" i="7949" s="1"/>
  <c r="T538" i="7949" s="1"/>
  <c r="U538" i="7949" s="1"/>
  <c r="V538" i="7949" s="1"/>
  <c r="W538" i="7949" s="1"/>
  <c r="J501" i="7949"/>
  <c r="J536" i="7949" s="1"/>
  <c r="K536" i="7949" s="1"/>
  <c r="L536" i="7949" s="1"/>
  <c r="M536" i="7949" s="1"/>
  <c r="N536" i="7949" s="1"/>
  <c r="O536" i="7949" s="1"/>
  <c r="P536" i="7949" s="1"/>
  <c r="Q536" i="7949" s="1"/>
  <c r="R536" i="7949" s="1"/>
  <c r="S536" i="7949" s="1"/>
  <c r="T536" i="7949" s="1"/>
  <c r="U536" i="7949" s="1"/>
  <c r="V536" i="7949" s="1"/>
  <c r="W536" i="7949" s="1"/>
  <c r="H501" i="7949"/>
  <c r="H534" i="7949" s="1"/>
  <c r="I534" i="7949" s="1"/>
  <c r="J534" i="7949" s="1"/>
  <c r="K534" i="7949" s="1"/>
  <c r="L534" i="7949" s="1"/>
  <c r="M534" i="7949" s="1"/>
  <c r="N534" i="7949" s="1"/>
  <c r="O534" i="7949" s="1"/>
  <c r="P534" i="7949" s="1"/>
  <c r="Q534" i="7949" s="1"/>
  <c r="R534" i="7949" s="1"/>
  <c r="S534" i="7949" s="1"/>
  <c r="T534" i="7949" s="1"/>
  <c r="U534" i="7949" s="1"/>
  <c r="V534" i="7949" s="1"/>
  <c r="W534" i="7949" s="1"/>
  <c r="F501" i="7949"/>
  <c r="F532" i="7949" s="1"/>
  <c r="G532" i="7949" s="1"/>
  <c r="H532" i="7949" s="1"/>
  <c r="I532" i="7949" s="1"/>
  <c r="D501" i="7949"/>
  <c r="D530" i="7949" s="1"/>
  <c r="E530" i="7949" s="1"/>
  <c r="F530" i="7949" s="1"/>
  <c r="G530" i="7949" s="1"/>
  <c r="H530" i="7949" s="1"/>
  <c r="I530" i="7949" s="1"/>
  <c r="J530" i="7949" s="1"/>
  <c r="K530" i="7949" s="1"/>
  <c r="L530" i="7949" s="1"/>
  <c r="M530" i="7949" s="1"/>
  <c r="N530" i="7949" s="1"/>
  <c r="M500" i="7949"/>
  <c r="M495" i="7950" s="1"/>
  <c r="M510" i="7950" s="1"/>
  <c r="K500" i="7949"/>
  <c r="K495" i="7950" s="1"/>
  <c r="K508" i="7950" s="1"/>
  <c r="I500" i="7949"/>
  <c r="G500" i="7949"/>
  <c r="E500" i="7949"/>
  <c r="E507" i="7949" s="1"/>
  <c r="M501" i="7949"/>
  <c r="M539" i="7949" s="1"/>
  <c r="N539" i="7949" s="1"/>
  <c r="O539" i="7949" s="1"/>
  <c r="P539" i="7949" s="1"/>
  <c r="Q539" i="7949" s="1"/>
  <c r="R539" i="7949" s="1"/>
  <c r="S539" i="7949" s="1"/>
  <c r="T539" i="7949" s="1"/>
  <c r="U539" i="7949" s="1"/>
  <c r="V539" i="7949" s="1"/>
  <c r="W539" i="7949" s="1"/>
  <c r="I501" i="7949"/>
  <c r="I535" i="7949" s="1"/>
  <c r="J535" i="7949" s="1"/>
  <c r="K535" i="7949" s="1"/>
  <c r="L535" i="7949" s="1"/>
  <c r="M535" i="7949" s="1"/>
  <c r="N535" i="7949" s="1"/>
  <c r="O535" i="7949" s="1"/>
  <c r="P535" i="7949" s="1"/>
  <c r="Q535" i="7949" s="1"/>
  <c r="R535" i="7949" s="1"/>
  <c r="S535" i="7949" s="1"/>
  <c r="T535" i="7949" s="1"/>
  <c r="U535" i="7949" s="1"/>
  <c r="V535" i="7949" s="1"/>
  <c r="W535" i="7949" s="1"/>
  <c r="E501" i="7949"/>
  <c r="E531" i="7949" s="1"/>
  <c r="F531" i="7949" s="1"/>
  <c r="G531" i="7949" s="1"/>
  <c r="H531" i="7949" s="1"/>
  <c r="I531" i="7949" s="1"/>
  <c r="J531" i="7949" s="1"/>
  <c r="K531" i="7949" s="1"/>
  <c r="L531" i="7949" s="1"/>
  <c r="M531" i="7949" s="1"/>
  <c r="N531" i="7949" s="1"/>
  <c r="O531" i="7949" s="1"/>
  <c r="P531" i="7949" s="1"/>
  <c r="Q531" i="7949" s="1"/>
  <c r="R531" i="7949" s="1"/>
  <c r="S531" i="7949" s="1"/>
  <c r="T531" i="7949" s="1"/>
  <c r="U531" i="7949" s="1"/>
  <c r="V531" i="7949" s="1"/>
  <c r="W531" i="7949" s="1"/>
  <c r="L500" i="7949"/>
  <c r="H500" i="7949"/>
  <c r="H495" i="7950" s="1"/>
  <c r="H505" i="7950" s="1"/>
  <c r="D500" i="7949"/>
  <c r="K501" i="7949"/>
  <c r="K537" i="7949" s="1"/>
  <c r="L537" i="7949" s="1"/>
  <c r="M537" i="7949" s="1"/>
  <c r="N537" i="7949" s="1"/>
  <c r="O537" i="7949" s="1"/>
  <c r="P537" i="7949" s="1"/>
  <c r="Q537" i="7949" s="1"/>
  <c r="R537" i="7949" s="1"/>
  <c r="S537" i="7949" s="1"/>
  <c r="T537" i="7949" s="1"/>
  <c r="U537" i="7949" s="1"/>
  <c r="V537" i="7949" s="1"/>
  <c r="W537" i="7949" s="1"/>
  <c r="G501" i="7949"/>
  <c r="G533" i="7949" s="1"/>
  <c r="H533" i="7949" s="1"/>
  <c r="I533" i="7949" s="1"/>
  <c r="J533" i="7949" s="1"/>
  <c r="K533" i="7949" s="1"/>
  <c r="L533" i="7949" s="1"/>
  <c r="M533" i="7949" s="1"/>
  <c r="N533" i="7949" s="1"/>
  <c r="O533" i="7949" s="1"/>
  <c r="P533" i="7949" s="1"/>
  <c r="Q533" i="7949" s="1"/>
  <c r="R533" i="7949" s="1"/>
  <c r="S533" i="7949" s="1"/>
  <c r="T533" i="7949" s="1"/>
  <c r="U533" i="7949" s="1"/>
  <c r="V533" i="7949" s="1"/>
  <c r="W533" i="7949" s="1"/>
  <c r="C501" i="7949"/>
  <c r="C529" i="7949" s="1"/>
  <c r="D529" i="7949" s="1"/>
  <c r="E529" i="7949" s="1"/>
  <c r="F529" i="7949" s="1"/>
  <c r="G529" i="7949" s="1"/>
  <c r="J500" i="7949"/>
  <c r="J495" i="7950" s="1"/>
  <c r="J507" i="7950" s="1"/>
  <c r="F500" i="7949"/>
  <c r="F495" i="7950" s="1"/>
  <c r="F503" i="7950" s="1"/>
  <c r="L609" i="7949"/>
  <c r="L646" i="7949" s="1"/>
  <c r="M646" i="7949" s="1"/>
  <c r="N646" i="7949" s="1"/>
  <c r="O646" i="7949" s="1"/>
  <c r="P646" i="7949" s="1"/>
  <c r="Q646" i="7949" s="1"/>
  <c r="R646" i="7949" s="1"/>
  <c r="S646" i="7949" s="1"/>
  <c r="J609" i="7949"/>
  <c r="J644" i="7949" s="1"/>
  <c r="K644" i="7949" s="1"/>
  <c r="L644" i="7949" s="1"/>
  <c r="M644" i="7949" s="1"/>
  <c r="N644" i="7949" s="1"/>
  <c r="O644" i="7949" s="1"/>
  <c r="P644" i="7949" s="1"/>
  <c r="Q644" i="7949" s="1"/>
  <c r="R644" i="7949" s="1"/>
  <c r="S644" i="7949" s="1"/>
  <c r="T644" i="7949" s="1"/>
  <c r="U644" i="7949" s="1"/>
  <c r="V644" i="7949" s="1"/>
  <c r="W644" i="7949" s="1"/>
  <c r="H609" i="7949"/>
  <c r="H642" i="7949" s="1"/>
  <c r="I642" i="7949" s="1"/>
  <c r="J642" i="7949" s="1"/>
  <c r="K642" i="7949" s="1"/>
  <c r="L642" i="7949" s="1"/>
  <c r="M642" i="7949" s="1"/>
  <c r="N642" i="7949" s="1"/>
  <c r="O642" i="7949" s="1"/>
  <c r="P642" i="7949" s="1"/>
  <c r="Q642" i="7949" s="1"/>
  <c r="R642" i="7949" s="1"/>
  <c r="S642" i="7949" s="1"/>
  <c r="T642" i="7949" s="1"/>
  <c r="U642" i="7949" s="1"/>
  <c r="V642" i="7949" s="1"/>
  <c r="W642" i="7949" s="1"/>
  <c r="F609" i="7949"/>
  <c r="F640" i="7949" s="1"/>
  <c r="G640" i="7949" s="1"/>
  <c r="H640" i="7949" s="1"/>
  <c r="I640" i="7949" s="1"/>
  <c r="J640" i="7949" s="1"/>
  <c r="K640" i="7949" s="1"/>
  <c r="L640" i="7949" s="1"/>
  <c r="M640" i="7949" s="1"/>
  <c r="N640" i="7949" s="1"/>
  <c r="O640" i="7949" s="1"/>
  <c r="P640" i="7949" s="1"/>
  <c r="Q640" i="7949" s="1"/>
  <c r="R640" i="7949" s="1"/>
  <c r="S640" i="7949" s="1"/>
  <c r="D609" i="7949"/>
  <c r="D638" i="7949" s="1"/>
  <c r="E638" i="7949" s="1"/>
  <c r="F638" i="7949" s="1"/>
  <c r="G638" i="7949" s="1"/>
  <c r="H638" i="7949" s="1"/>
  <c r="I638" i="7949" s="1"/>
  <c r="J638" i="7949" s="1"/>
  <c r="K638" i="7949" s="1"/>
  <c r="L638" i="7949" s="1"/>
  <c r="M638" i="7949" s="1"/>
  <c r="N638" i="7949" s="1"/>
  <c r="O638" i="7949" s="1"/>
  <c r="P638" i="7949" s="1"/>
  <c r="Q638" i="7949" s="1"/>
  <c r="R638" i="7949" s="1"/>
  <c r="S638" i="7949" s="1"/>
  <c r="T638" i="7949" s="1"/>
  <c r="U638" i="7949" s="1"/>
  <c r="V638" i="7949" s="1"/>
  <c r="W638" i="7949" s="1"/>
  <c r="M608" i="7949"/>
  <c r="M603" i="7950" s="1"/>
  <c r="M618" i="7950" s="1"/>
  <c r="K608" i="7949"/>
  <c r="K603" i="7950" s="1"/>
  <c r="K616" i="7950" s="1"/>
  <c r="I608" i="7949"/>
  <c r="G608" i="7949"/>
  <c r="G603" i="7950" s="1"/>
  <c r="G612" i="7950" s="1"/>
  <c r="E608" i="7949"/>
  <c r="E603" i="7950" s="1"/>
  <c r="E610" i="7950" s="1"/>
  <c r="M609" i="7949"/>
  <c r="M647" i="7949" s="1"/>
  <c r="N647" i="7949" s="1"/>
  <c r="O647" i="7949" s="1"/>
  <c r="P647" i="7949" s="1"/>
  <c r="Q647" i="7949" s="1"/>
  <c r="R647" i="7949" s="1"/>
  <c r="S647" i="7949" s="1"/>
  <c r="T647" i="7949" s="1"/>
  <c r="U647" i="7949" s="1"/>
  <c r="V647" i="7949" s="1"/>
  <c r="W647" i="7949" s="1"/>
  <c r="I609" i="7949"/>
  <c r="I643" i="7949" s="1"/>
  <c r="J643" i="7949" s="1"/>
  <c r="K643" i="7949" s="1"/>
  <c r="L643" i="7949" s="1"/>
  <c r="M643" i="7949" s="1"/>
  <c r="N643" i="7949" s="1"/>
  <c r="O643" i="7949" s="1"/>
  <c r="P643" i="7949" s="1"/>
  <c r="Q643" i="7949" s="1"/>
  <c r="R643" i="7949" s="1"/>
  <c r="S643" i="7949" s="1"/>
  <c r="T643" i="7949" s="1"/>
  <c r="U643" i="7949" s="1"/>
  <c r="V643" i="7949" s="1"/>
  <c r="W643" i="7949" s="1"/>
  <c r="E609" i="7949"/>
  <c r="E639" i="7949" s="1"/>
  <c r="F639" i="7949" s="1"/>
  <c r="G639" i="7949" s="1"/>
  <c r="H639" i="7949" s="1"/>
  <c r="I639" i="7949" s="1"/>
  <c r="J639" i="7949" s="1"/>
  <c r="K639" i="7949" s="1"/>
  <c r="L639" i="7949" s="1"/>
  <c r="M639" i="7949" s="1"/>
  <c r="N639" i="7949" s="1"/>
  <c r="O639" i="7949" s="1"/>
  <c r="P639" i="7949" s="1"/>
  <c r="Q639" i="7949" s="1"/>
  <c r="R639" i="7949" s="1"/>
  <c r="S639" i="7949" s="1"/>
  <c r="T639" i="7949" s="1"/>
  <c r="U639" i="7949" s="1"/>
  <c r="V639" i="7949" s="1"/>
  <c r="W639" i="7949" s="1"/>
  <c r="L608" i="7949"/>
  <c r="L603" i="7950" s="1"/>
  <c r="L617" i="7950" s="1"/>
  <c r="H608" i="7949"/>
  <c r="H603" i="7950" s="1"/>
  <c r="H613" i="7950" s="1"/>
  <c r="D608" i="7949"/>
  <c r="D603" i="7950" s="1"/>
  <c r="D609" i="7950" s="1"/>
  <c r="K609" i="7949"/>
  <c r="K645" i="7949" s="1"/>
  <c r="L645" i="7949" s="1"/>
  <c r="M645" i="7949" s="1"/>
  <c r="N645" i="7949" s="1"/>
  <c r="O645" i="7949" s="1"/>
  <c r="P645" i="7949" s="1"/>
  <c r="Q645" i="7949" s="1"/>
  <c r="R645" i="7949" s="1"/>
  <c r="S645" i="7949" s="1"/>
  <c r="T645" i="7949" s="1"/>
  <c r="U645" i="7949" s="1"/>
  <c r="V645" i="7949" s="1"/>
  <c r="W645" i="7949" s="1"/>
  <c r="G609" i="7949"/>
  <c r="G641" i="7949" s="1"/>
  <c r="H641" i="7949" s="1"/>
  <c r="I641" i="7949" s="1"/>
  <c r="J641" i="7949" s="1"/>
  <c r="K641" i="7949" s="1"/>
  <c r="L641" i="7949" s="1"/>
  <c r="M641" i="7949" s="1"/>
  <c r="N641" i="7949" s="1"/>
  <c r="O641" i="7949" s="1"/>
  <c r="P641" i="7949" s="1"/>
  <c r="Q641" i="7949" s="1"/>
  <c r="R641" i="7949" s="1"/>
  <c r="S641" i="7949" s="1"/>
  <c r="C609" i="7949"/>
  <c r="C637" i="7949" s="1"/>
  <c r="D637" i="7949" s="1"/>
  <c r="E637" i="7949" s="1"/>
  <c r="J608" i="7949"/>
  <c r="F608" i="7949"/>
  <c r="F603" i="7950" s="1"/>
  <c r="F611" i="7950" s="1"/>
  <c r="M771" i="7949"/>
  <c r="M809" i="7949" s="1"/>
  <c r="N809" i="7949" s="1"/>
  <c r="O809" i="7949" s="1"/>
  <c r="P809" i="7949" s="1"/>
  <c r="Q809" i="7949" s="1"/>
  <c r="R809" i="7949" s="1"/>
  <c r="S809" i="7949" s="1"/>
  <c r="T809" i="7949" s="1"/>
  <c r="U809" i="7949" s="1"/>
  <c r="V809" i="7949" s="1"/>
  <c r="W809" i="7949" s="1"/>
  <c r="K771" i="7949"/>
  <c r="K807" i="7949" s="1"/>
  <c r="L807" i="7949" s="1"/>
  <c r="M807" i="7949" s="1"/>
  <c r="N807" i="7949" s="1"/>
  <c r="O807" i="7949" s="1"/>
  <c r="P807" i="7949" s="1"/>
  <c r="Q807" i="7949" s="1"/>
  <c r="R807" i="7949" s="1"/>
  <c r="S807" i="7949" s="1"/>
  <c r="T807" i="7949" s="1"/>
  <c r="U807" i="7949" s="1"/>
  <c r="V807" i="7949" s="1"/>
  <c r="W807" i="7949" s="1"/>
  <c r="I771" i="7949"/>
  <c r="I805" i="7949" s="1"/>
  <c r="J805" i="7949" s="1"/>
  <c r="K805" i="7949" s="1"/>
  <c r="L805" i="7949" s="1"/>
  <c r="M805" i="7949" s="1"/>
  <c r="N805" i="7949" s="1"/>
  <c r="O805" i="7949" s="1"/>
  <c r="P805" i="7949" s="1"/>
  <c r="Q805" i="7949" s="1"/>
  <c r="R805" i="7949" s="1"/>
  <c r="S805" i="7949" s="1"/>
  <c r="T805" i="7949" s="1"/>
  <c r="U805" i="7949" s="1"/>
  <c r="V805" i="7949" s="1"/>
  <c r="W805" i="7949" s="1"/>
  <c r="G771" i="7949"/>
  <c r="G803" i="7949" s="1"/>
  <c r="H803" i="7949" s="1"/>
  <c r="I803" i="7949" s="1"/>
  <c r="J803" i="7949" s="1"/>
  <c r="K803" i="7949" s="1"/>
  <c r="L803" i="7949" s="1"/>
  <c r="M803" i="7949" s="1"/>
  <c r="N803" i="7949" s="1"/>
  <c r="O803" i="7949" s="1"/>
  <c r="P803" i="7949" s="1"/>
  <c r="Q803" i="7949" s="1"/>
  <c r="R803" i="7949" s="1"/>
  <c r="E771" i="7949"/>
  <c r="E801" i="7949" s="1"/>
  <c r="F801" i="7949" s="1"/>
  <c r="G801" i="7949" s="1"/>
  <c r="H801" i="7949" s="1"/>
  <c r="I801" i="7949" s="1"/>
  <c r="J801" i="7949" s="1"/>
  <c r="K801" i="7949" s="1"/>
  <c r="L801" i="7949" s="1"/>
  <c r="M801" i="7949" s="1"/>
  <c r="N801" i="7949" s="1"/>
  <c r="O801" i="7949" s="1"/>
  <c r="P801" i="7949" s="1"/>
  <c r="Q801" i="7949" s="1"/>
  <c r="C771" i="7949"/>
  <c r="C799" i="7949" s="1"/>
  <c r="D799" i="7949" s="1"/>
  <c r="E799" i="7949" s="1"/>
  <c r="F799" i="7949" s="1"/>
  <c r="G799" i="7949" s="1"/>
  <c r="L770" i="7949"/>
  <c r="L765" i="7950" s="1"/>
  <c r="L779" i="7950" s="1"/>
  <c r="J770" i="7949"/>
  <c r="J765" i="7950" s="1"/>
  <c r="J777" i="7950" s="1"/>
  <c r="H770" i="7949"/>
  <c r="H780" i="7949" s="1"/>
  <c r="F770" i="7949"/>
  <c r="F765" i="7950" s="1"/>
  <c r="F773" i="7950" s="1"/>
  <c r="D770" i="7949"/>
  <c r="L771" i="7949"/>
  <c r="L808" i="7949" s="1"/>
  <c r="M808" i="7949" s="1"/>
  <c r="N808" i="7949" s="1"/>
  <c r="O808" i="7949" s="1"/>
  <c r="P808" i="7949" s="1"/>
  <c r="Q808" i="7949" s="1"/>
  <c r="R808" i="7949" s="1"/>
  <c r="S808" i="7949" s="1"/>
  <c r="T808" i="7949" s="1"/>
  <c r="U808" i="7949" s="1"/>
  <c r="V808" i="7949" s="1"/>
  <c r="W808" i="7949" s="1"/>
  <c r="J771" i="7949"/>
  <c r="J806" i="7949" s="1"/>
  <c r="K806" i="7949" s="1"/>
  <c r="L806" i="7949" s="1"/>
  <c r="M806" i="7949" s="1"/>
  <c r="N806" i="7949" s="1"/>
  <c r="O806" i="7949" s="1"/>
  <c r="P806" i="7949" s="1"/>
  <c r="Q806" i="7949" s="1"/>
  <c r="R806" i="7949" s="1"/>
  <c r="S806" i="7949" s="1"/>
  <c r="T806" i="7949" s="1"/>
  <c r="U806" i="7949" s="1"/>
  <c r="V806" i="7949" s="1"/>
  <c r="W806" i="7949" s="1"/>
  <c r="H771" i="7949"/>
  <c r="H804" i="7949" s="1"/>
  <c r="I804" i="7949" s="1"/>
  <c r="J804" i="7949" s="1"/>
  <c r="K804" i="7949" s="1"/>
  <c r="L804" i="7949" s="1"/>
  <c r="F771" i="7949"/>
  <c r="F802" i="7949" s="1"/>
  <c r="D771" i="7949"/>
  <c r="D800" i="7949" s="1"/>
  <c r="E800" i="7949" s="1"/>
  <c r="F800" i="7949" s="1"/>
  <c r="G800" i="7949" s="1"/>
  <c r="H800" i="7949" s="1"/>
  <c r="I800" i="7949" s="1"/>
  <c r="J800" i="7949" s="1"/>
  <c r="K800" i="7949" s="1"/>
  <c r="L800" i="7949" s="1"/>
  <c r="M800" i="7949" s="1"/>
  <c r="M770" i="7949"/>
  <c r="M765" i="7950" s="1"/>
  <c r="M780" i="7950" s="1"/>
  <c r="K770" i="7949"/>
  <c r="K783" i="7949" s="1"/>
  <c r="I770" i="7949"/>
  <c r="I765" i="7950" s="1"/>
  <c r="I776" i="7950" s="1"/>
  <c r="G770" i="7949"/>
  <c r="G779" i="7949" s="1"/>
  <c r="E770" i="7949"/>
  <c r="E765" i="7950" s="1"/>
  <c r="E772" i="7950" s="1"/>
  <c r="M879" i="7949"/>
  <c r="M917" i="7949" s="1"/>
  <c r="N917" i="7949" s="1"/>
  <c r="O917" i="7949" s="1"/>
  <c r="P917" i="7949" s="1"/>
  <c r="Q917" i="7949" s="1"/>
  <c r="R917" i="7949" s="1"/>
  <c r="S917" i="7949" s="1"/>
  <c r="T917" i="7949" s="1"/>
  <c r="U917" i="7949" s="1"/>
  <c r="V917" i="7949" s="1"/>
  <c r="W917" i="7949" s="1"/>
  <c r="K879" i="7949"/>
  <c r="K915" i="7949" s="1"/>
  <c r="L915" i="7949" s="1"/>
  <c r="M915" i="7949" s="1"/>
  <c r="N915" i="7949" s="1"/>
  <c r="O915" i="7949" s="1"/>
  <c r="P915" i="7949" s="1"/>
  <c r="Q915" i="7949" s="1"/>
  <c r="R915" i="7949" s="1"/>
  <c r="S915" i="7949" s="1"/>
  <c r="T915" i="7949" s="1"/>
  <c r="U915" i="7949" s="1"/>
  <c r="V915" i="7949" s="1"/>
  <c r="W915" i="7949" s="1"/>
  <c r="I879" i="7949"/>
  <c r="I913" i="7949" s="1"/>
  <c r="J913" i="7949" s="1"/>
  <c r="K913" i="7949" s="1"/>
  <c r="G879" i="7949"/>
  <c r="G911" i="7949" s="1"/>
  <c r="H911" i="7949" s="1"/>
  <c r="I911" i="7949" s="1"/>
  <c r="J911" i="7949" s="1"/>
  <c r="K911" i="7949" s="1"/>
  <c r="L911" i="7949" s="1"/>
  <c r="M911" i="7949" s="1"/>
  <c r="N911" i="7949" s="1"/>
  <c r="O911" i="7949" s="1"/>
  <c r="P911" i="7949" s="1"/>
  <c r="Q911" i="7949" s="1"/>
  <c r="R911" i="7949" s="1"/>
  <c r="E879" i="7949"/>
  <c r="E909" i="7949" s="1"/>
  <c r="C879" i="7949"/>
  <c r="C907" i="7949" s="1"/>
  <c r="D907" i="7949" s="1"/>
  <c r="E907" i="7949" s="1"/>
  <c r="F907" i="7949" s="1"/>
  <c r="G907" i="7949" s="1"/>
  <c r="H907" i="7949" s="1"/>
  <c r="L878" i="7949"/>
  <c r="L892" i="7949" s="1"/>
  <c r="J878" i="7949"/>
  <c r="J873" i="7950" s="1"/>
  <c r="J885" i="7950" s="1"/>
  <c r="H878" i="7949"/>
  <c r="H873" i="7950" s="1"/>
  <c r="H883" i="7950" s="1"/>
  <c r="F878" i="7949"/>
  <c r="F873" i="7950" s="1"/>
  <c r="F881" i="7950" s="1"/>
  <c r="D878" i="7949"/>
  <c r="L879" i="7949"/>
  <c r="L916" i="7949" s="1"/>
  <c r="M916" i="7949" s="1"/>
  <c r="N916" i="7949" s="1"/>
  <c r="O916" i="7949" s="1"/>
  <c r="P916" i="7949" s="1"/>
  <c r="Q916" i="7949" s="1"/>
  <c r="R916" i="7949" s="1"/>
  <c r="S916" i="7949" s="1"/>
  <c r="T916" i="7949" s="1"/>
  <c r="U916" i="7949" s="1"/>
  <c r="V916" i="7949" s="1"/>
  <c r="W916" i="7949" s="1"/>
  <c r="J879" i="7949"/>
  <c r="J914" i="7949" s="1"/>
  <c r="K914" i="7949" s="1"/>
  <c r="L914" i="7949" s="1"/>
  <c r="M914" i="7949" s="1"/>
  <c r="N914" i="7949" s="1"/>
  <c r="O914" i="7949" s="1"/>
  <c r="P914" i="7949" s="1"/>
  <c r="Q914" i="7949" s="1"/>
  <c r="H879" i="7949"/>
  <c r="H912" i="7949" s="1"/>
  <c r="I912" i="7949" s="1"/>
  <c r="J912" i="7949" s="1"/>
  <c r="K912" i="7949" s="1"/>
  <c r="L912" i="7949" s="1"/>
  <c r="M912" i="7949" s="1"/>
  <c r="F879" i="7949"/>
  <c r="F910" i="7949" s="1"/>
  <c r="G910" i="7949" s="1"/>
  <c r="H910" i="7949" s="1"/>
  <c r="I910" i="7949" s="1"/>
  <c r="J910" i="7949" s="1"/>
  <c r="K910" i="7949" s="1"/>
  <c r="L910" i="7949" s="1"/>
  <c r="M910" i="7949" s="1"/>
  <c r="N910" i="7949" s="1"/>
  <c r="D879" i="7949"/>
  <c r="D908" i="7949" s="1"/>
  <c r="E908" i="7949" s="1"/>
  <c r="F908" i="7949" s="1"/>
  <c r="G908" i="7949" s="1"/>
  <c r="H908" i="7949" s="1"/>
  <c r="I908" i="7949" s="1"/>
  <c r="J908" i="7949" s="1"/>
  <c r="K908" i="7949" s="1"/>
  <c r="L908" i="7949" s="1"/>
  <c r="M908" i="7949" s="1"/>
  <c r="M878" i="7949"/>
  <c r="K878" i="7949"/>
  <c r="K891" i="7949" s="1"/>
  <c r="I878" i="7949"/>
  <c r="I873" i="7950" s="1"/>
  <c r="I884" i="7950" s="1"/>
  <c r="G878" i="7949"/>
  <c r="E878" i="7949"/>
  <c r="M987" i="7949"/>
  <c r="M1025" i="7949" s="1"/>
  <c r="N1025" i="7949" s="1"/>
  <c r="O1025" i="7949" s="1"/>
  <c r="P1025" i="7949" s="1"/>
  <c r="Q1025" i="7949" s="1"/>
  <c r="R1025" i="7949" s="1"/>
  <c r="S1025" i="7949" s="1"/>
  <c r="T1025" i="7949" s="1"/>
  <c r="U1025" i="7949" s="1"/>
  <c r="V1025" i="7949" s="1"/>
  <c r="W1025" i="7949" s="1"/>
  <c r="K987" i="7949"/>
  <c r="K1023" i="7949" s="1"/>
  <c r="L1023" i="7949" s="1"/>
  <c r="M1023" i="7949" s="1"/>
  <c r="N1023" i="7949" s="1"/>
  <c r="O1023" i="7949" s="1"/>
  <c r="P1023" i="7949" s="1"/>
  <c r="Q1023" i="7949" s="1"/>
  <c r="R1023" i="7949" s="1"/>
  <c r="S1023" i="7949" s="1"/>
  <c r="I987" i="7949"/>
  <c r="I1021" i="7949" s="1"/>
  <c r="J1021" i="7949" s="1"/>
  <c r="K1021" i="7949" s="1"/>
  <c r="L1021" i="7949" s="1"/>
  <c r="M1021" i="7949" s="1"/>
  <c r="N1021" i="7949" s="1"/>
  <c r="O1021" i="7949" s="1"/>
  <c r="P1021" i="7949" s="1"/>
  <c r="Q1021" i="7949" s="1"/>
  <c r="R1021" i="7949" s="1"/>
  <c r="S1021" i="7949" s="1"/>
  <c r="T1021" i="7949" s="1"/>
  <c r="U1021" i="7949" s="1"/>
  <c r="V1021" i="7949" s="1"/>
  <c r="G987" i="7949"/>
  <c r="G1019" i="7949" s="1"/>
  <c r="H1019" i="7949" s="1"/>
  <c r="I1019" i="7949" s="1"/>
  <c r="J1019" i="7949" s="1"/>
  <c r="E987" i="7949"/>
  <c r="E1017" i="7949" s="1"/>
  <c r="F1017" i="7949" s="1"/>
  <c r="G1017" i="7949" s="1"/>
  <c r="H1017" i="7949" s="1"/>
  <c r="I1017" i="7949" s="1"/>
  <c r="J1017" i="7949" s="1"/>
  <c r="K1017" i="7949" s="1"/>
  <c r="L1017" i="7949" s="1"/>
  <c r="M1017" i="7949" s="1"/>
  <c r="N1017" i="7949" s="1"/>
  <c r="O1017" i="7949" s="1"/>
  <c r="P1017" i="7949" s="1"/>
  <c r="Q1017" i="7949" s="1"/>
  <c r="R1017" i="7949" s="1"/>
  <c r="S1017" i="7949" s="1"/>
  <c r="T1017" i="7949" s="1"/>
  <c r="U1017" i="7949" s="1"/>
  <c r="V1017" i="7949" s="1"/>
  <c r="W1017" i="7949" s="1"/>
  <c r="C987" i="7949"/>
  <c r="C1015" i="7949" s="1"/>
  <c r="D1015" i="7949" s="1"/>
  <c r="E1015" i="7949" s="1"/>
  <c r="F1015" i="7949" s="1"/>
  <c r="G1015" i="7949" s="1"/>
  <c r="H1015" i="7949" s="1"/>
  <c r="I1015" i="7949" s="1"/>
  <c r="J1015" i="7949" s="1"/>
  <c r="L986" i="7949"/>
  <c r="L981" i="7950" s="1"/>
  <c r="L995" i="7950" s="1"/>
  <c r="J986" i="7949"/>
  <c r="J981" i="7950" s="1"/>
  <c r="J993" i="7950" s="1"/>
  <c r="H986" i="7949"/>
  <c r="H981" i="7950" s="1"/>
  <c r="H991" i="7950" s="1"/>
  <c r="F986" i="7949"/>
  <c r="F981" i="7950" s="1"/>
  <c r="F989" i="7950" s="1"/>
  <c r="D986" i="7949"/>
  <c r="L987" i="7949"/>
  <c r="L1024" i="7949" s="1"/>
  <c r="M1024" i="7949" s="1"/>
  <c r="N1024" i="7949" s="1"/>
  <c r="O1024" i="7949" s="1"/>
  <c r="P1024" i="7949" s="1"/>
  <c r="Q1024" i="7949" s="1"/>
  <c r="R1024" i="7949" s="1"/>
  <c r="S1024" i="7949" s="1"/>
  <c r="T1024" i="7949" s="1"/>
  <c r="U1024" i="7949" s="1"/>
  <c r="V1024" i="7949" s="1"/>
  <c r="W1024" i="7949" s="1"/>
  <c r="J987" i="7949"/>
  <c r="J1022" i="7949" s="1"/>
  <c r="K1022" i="7949" s="1"/>
  <c r="L1022" i="7949" s="1"/>
  <c r="M1022" i="7949" s="1"/>
  <c r="N1022" i="7949" s="1"/>
  <c r="O1022" i="7949" s="1"/>
  <c r="P1022" i="7949" s="1"/>
  <c r="Q1022" i="7949" s="1"/>
  <c r="R1022" i="7949" s="1"/>
  <c r="S1022" i="7949" s="1"/>
  <c r="T1022" i="7949" s="1"/>
  <c r="U1022" i="7949" s="1"/>
  <c r="V1022" i="7949" s="1"/>
  <c r="W1022" i="7949" s="1"/>
  <c r="H987" i="7949"/>
  <c r="H1020" i="7949" s="1"/>
  <c r="I1020" i="7949" s="1"/>
  <c r="J1020" i="7949" s="1"/>
  <c r="K1020" i="7949" s="1"/>
  <c r="L1020" i="7949" s="1"/>
  <c r="M1020" i="7949" s="1"/>
  <c r="N1020" i="7949" s="1"/>
  <c r="O1020" i="7949" s="1"/>
  <c r="P1020" i="7949" s="1"/>
  <c r="Q1020" i="7949" s="1"/>
  <c r="R1020" i="7949" s="1"/>
  <c r="S1020" i="7949" s="1"/>
  <c r="T1020" i="7949" s="1"/>
  <c r="F987" i="7949"/>
  <c r="F1018" i="7949" s="1"/>
  <c r="G1018" i="7949" s="1"/>
  <c r="H1018" i="7949" s="1"/>
  <c r="I1018" i="7949" s="1"/>
  <c r="J1018" i="7949" s="1"/>
  <c r="K1018" i="7949" s="1"/>
  <c r="L1018" i="7949" s="1"/>
  <c r="M1018" i="7949" s="1"/>
  <c r="N1018" i="7949" s="1"/>
  <c r="O1018" i="7949" s="1"/>
  <c r="P1018" i="7949" s="1"/>
  <c r="Q1018" i="7949" s="1"/>
  <c r="R1018" i="7949" s="1"/>
  <c r="D987" i="7949"/>
  <c r="D1016" i="7949" s="1"/>
  <c r="E1016" i="7949" s="1"/>
  <c r="F1016" i="7949" s="1"/>
  <c r="G1016" i="7949" s="1"/>
  <c r="H1016" i="7949" s="1"/>
  <c r="I1016" i="7949" s="1"/>
  <c r="M986" i="7949"/>
  <c r="M981" i="7950" s="1"/>
  <c r="M996" i="7950" s="1"/>
  <c r="K986" i="7949"/>
  <c r="K981" i="7950" s="1"/>
  <c r="K994" i="7950" s="1"/>
  <c r="I986" i="7949"/>
  <c r="I981" i="7950" s="1"/>
  <c r="I992" i="7950" s="1"/>
  <c r="G986" i="7949"/>
  <c r="G995" i="7949" s="1"/>
  <c r="H995" i="7949" s="1"/>
  <c r="I995" i="7949" s="1"/>
  <c r="J995" i="7949" s="1"/>
  <c r="E986" i="7949"/>
  <c r="E981" i="7950" s="1"/>
  <c r="E988" i="7950" s="1"/>
  <c r="M1095" i="7949"/>
  <c r="M1133" i="7949" s="1"/>
  <c r="N1133" i="7949" s="1"/>
  <c r="O1133" i="7949" s="1"/>
  <c r="P1133" i="7949" s="1"/>
  <c r="Q1133" i="7949" s="1"/>
  <c r="R1133" i="7949" s="1"/>
  <c r="S1133" i="7949" s="1"/>
  <c r="T1133" i="7949" s="1"/>
  <c r="U1133" i="7949" s="1"/>
  <c r="V1133" i="7949" s="1"/>
  <c r="W1133" i="7949" s="1"/>
  <c r="K1095" i="7949"/>
  <c r="K1131" i="7949" s="1"/>
  <c r="L1131" i="7949" s="1"/>
  <c r="M1131" i="7949" s="1"/>
  <c r="N1131" i="7949" s="1"/>
  <c r="O1131" i="7949" s="1"/>
  <c r="P1131" i="7949" s="1"/>
  <c r="Q1131" i="7949" s="1"/>
  <c r="R1131" i="7949" s="1"/>
  <c r="S1131" i="7949" s="1"/>
  <c r="T1131" i="7949" s="1"/>
  <c r="U1131" i="7949" s="1"/>
  <c r="V1131" i="7949" s="1"/>
  <c r="W1131" i="7949" s="1"/>
  <c r="I1095" i="7949"/>
  <c r="I1129" i="7949" s="1"/>
  <c r="J1129" i="7949" s="1"/>
  <c r="K1129" i="7949" s="1"/>
  <c r="L1129" i="7949" s="1"/>
  <c r="M1129" i="7949" s="1"/>
  <c r="N1129" i="7949" s="1"/>
  <c r="O1129" i="7949" s="1"/>
  <c r="P1129" i="7949" s="1"/>
  <c r="G1095" i="7949"/>
  <c r="G1127" i="7949" s="1"/>
  <c r="H1127" i="7949" s="1"/>
  <c r="E1095" i="7949"/>
  <c r="E1125" i="7949" s="1"/>
  <c r="F1125" i="7949" s="1"/>
  <c r="G1125" i="7949" s="1"/>
  <c r="H1125" i="7949" s="1"/>
  <c r="I1125" i="7949" s="1"/>
  <c r="J1125" i="7949" s="1"/>
  <c r="K1125" i="7949" s="1"/>
  <c r="L1125" i="7949" s="1"/>
  <c r="M1125" i="7949" s="1"/>
  <c r="N1125" i="7949" s="1"/>
  <c r="O1125" i="7949" s="1"/>
  <c r="P1125" i="7949" s="1"/>
  <c r="Q1125" i="7949" s="1"/>
  <c r="R1125" i="7949" s="1"/>
  <c r="S1125" i="7949" s="1"/>
  <c r="T1125" i="7949" s="1"/>
  <c r="U1125" i="7949" s="1"/>
  <c r="V1125" i="7949" s="1"/>
  <c r="W1125" i="7949" s="1"/>
  <c r="C1095" i="7949"/>
  <c r="C1123" i="7949" s="1"/>
  <c r="L1094" i="7949"/>
  <c r="L1089" i="7950" s="1"/>
  <c r="L1103" i="7950" s="1"/>
  <c r="J1094" i="7949"/>
  <c r="J1089" i="7950" s="1"/>
  <c r="J1101" i="7950" s="1"/>
  <c r="H1094" i="7949"/>
  <c r="F1094" i="7949"/>
  <c r="F1089" i="7950" s="1"/>
  <c r="F1097" i="7950" s="1"/>
  <c r="D1094" i="7949"/>
  <c r="D1089" i="7950" s="1"/>
  <c r="D1095" i="7950" s="1"/>
  <c r="L1095" i="7949"/>
  <c r="L1132" i="7949" s="1"/>
  <c r="M1132" i="7949" s="1"/>
  <c r="N1132" i="7949" s="1"/>
  <c r="O1132" i="7949" s="1"/>
  <c r="P1132" i="7949" s="1"/>
  <c r="Q1132" i="7949" s="1"/>
  <c r="R1132" i="7949" s="1"/>
  <c r="J1095" i="7949"/>
  <c r="J1130" i="7949" s="1"/>
  <c r="K1130" i="7949" s="1"/>
  <c r="L1130" i="7949" s="1"/>
  <c r="M1130" i="7949" s="1"/>
  <c r="N1130" i="7949" s="1"/>
  <c r="O1130" i="7949" s="1"/>
  <c r="P1130" i="7949" s="1"/>
  <c r="Q1130" i="7949" s="1"/>
  <c r="R1130" i="7949" s="1"/>
  <c r="H1095" i="7949"/>
  <c r="H1128" i="7949" s="1"/>
  <c r="I1128" i="7949" s="1"/>
  <c r="J1128" i="7949" s="1"/>
  <c r="K1128" i="7949" s="1"/>
  <c r="L1128" i="7949" s="1"/>
  <c r="F1095" i="7949"/>
  <c r="F1126" i="7949" s="1"/>
  <c r="G1126" i="7949" s="1"/>
  <c r="H1126" i="7949" s="1"/>
  <c r="I1126" i="7949" s="1"/>
  <c r="J1126" i="7949" s="1"/>
  <c r="K1126" i="7949" s="1"/>
  <c r="D1095" i="7949"/>
  <c r="D1124" i="7949" s="1"/>
  <c r="E1124" i="7949" s="1"/>
  <c r="F1124" i="7949" s="1"/>
  <c r="G1124" i="7949" s="1"/>
  <c r="H1124" i="7949" s="1"/>
  <c r="I1124" i="7949" s="1"/>
  <c r="J1124" i="7949" s="1"/>
  <c r="K1124" i="7949" s="1"/>
  <c r="L1124" i="7949" s="1"/>
  <c r="M1124" i="7949" s="1"/>
  <c r="N1124" i="7949" s="1"/>
  <c r="O1124" i="7949" s="1"/>
  <c r="P1124" i="7949" s="1"/>
  <c r="Q1124" i="7949" s="1"/>
  <c r="R1124" i="7949" s="1"/>
  <c r="S1124" i="7949" s="1"/>
  <c r="T1124" i="7949" s="1"/>
  <c r="U1124" i="7949" s="1"/>
  <c r="V1124" i="7949" s="1"/>
  <c r="W1124" i="7949" s="1"/>
  <c r="M1094" i="7949"/>
  <c r="M1089" i="7950" s="1"/>
  <c r="M1104" i="7950" s="1"/>
  <c r="K1094" i="7949"/>
  <c r="K1089" i="7950" s="1"/>
  <c r="K1102" i="7950" s="1"/>
  <c r="I1094" i="7949"/>
  <c r="I1089" i="7950" s="1"/>
  <c r="I1100" i="7950" s="1"/>
  <c r="G1094" i="7949"/>
  <c r="G1089" i="7950" s="1"/>
  <c r="G1098" i="7950" s="1"/>
  <c r="E1094" i="7949"/>
  <c r="E1089" i="7950" s="1"/>
  <c r="E1096" i="7950" s="1"/>
  <c r="M1203" i="7949"/>
  <c r="M1241" i="7949" s="1"/>
  <c r="N1241" i="7949" s="1"/>
  <c r="O1241" i="7949" s="1"/>
  <c r="P1241" i="7949" s="1"/>
  <c r="Q1241" i="7949" s="1"/>
  <c r="R1241" i="7949" s="1"/>
  <c r="S1241" i="7949" s="1"/>
  <c r="T1241" i="7949" s="1"/>
  <c r="U1241" i="7949" s="1"/>
  <c r="V1241" i="7949" s="1"/>
  <c r="W1241" i="7949" s="1"/>
  <c r="K1203" i="7949"/>
  <c r="K1239" i="7949" s="1"/>
  <c r="L1239" i="7949" s="1"/>
  <c r="M1239" i="7949" s="1"/>
  <c r="I1203" i="7949"/>
  <c r="I1237" i="7949" s="1"/>
  <c r="J1237" i="7949" s="1"/>
  <c r="K1237" i="7949" s="1"/>
  <c r="L1237" i="7949" s="1"/>
  <c r="M1237" i="7949" s="1"/>
  <c r="N1237" i="7949" s="1"/>
  <c r="O1237" i="7949" s="1"/>
  <c r="P1237" i="7949" s="1"/>
  <c r="Q1237" i="7949" s="1"/>
  <c r="G1203" i="7949"/>
  <c r="G1235" i="7949" s="1"/>
  <c r="H1235" i="7949" s="1"/>
  <c r="I1235" i="7949" s="1"/>
  <c r="J1235" i="7949" s="1"/>
  <c r="K1235" i="7949" s="1"/>
  <c r="E1203" i="7949"/>
  <c r="E1233" i="7949" s="1"/>
  <c r="F1233" i="7949" s="1"/>
  <c r="G1233" i="7949" s="1"/>
  <c r="H1233" i="7949" s="1"/>
  <c r="I1233" i="7949" s="1"/>
  <c r="C1203" i="7949"/>
  <c r="C1231" i="7949" s="1"/>
  <c r="D1231" i="7949" s="1"/>
  <c r="E1231" i="7949" s="1"/>
  <c r="F1231" i="7949" s="1"/>
  <c r="G1231" i="7949" s="1"/>
  <c r="H1231" i="7949" s="1"/>
  <c r="L1202" i="7949"/>
  <c r="L1216" i="7949" s="1"/>
  <c r="J1202" i="7949"/>
  <c r="J1197" i="7950" s="1"/>
  <c r="J1209" i="7950" s="1"/>
  <c r="H1202" i="7949"/>
  <c r="H1197" i="7950" s="1"/>
  <c r="H1207" i="7950" s="1"/>
  <c r="F1202" i="7949"/>
  <c r="F1197" i="7950" s="1"/>
  <c r="F1205" i="7950" s="1"/>
  <c r="D1202" i="7949"/>
  <c r="J1203" i="7949"/>
  <c r="J1238" i="7949" s="1"/>
  <c r="K1238" i="7949" s="1"/>
  <c r="L1238" i="7949" s="1"/>
  <c r="M1238" i="7949" s="1"/>
  <c r="N1238" i="7949" s="1"/>
  <c r="O1238" i="7949" s="1"/>
  <c r="P1238" i="7949" s="1"/>
  <c r="Q1238" i="7949" s="1"/>
  <c r="R1238" i="7949" s="1"/>
  <c r="S1238" i="7949" s="1"/>
  <c r="T1238" i="7949" s="1"/>
  <c r="F1203" i="7949"/>
  <c r="F1234" i="7949" s="1"/>
  <c r="G1234" i="7949" s="1"/>
  <c r="H1234" i="7949" s="1"/>
  <c r="I1234" i="7949" s="1"/>
  <c r="M1202" i="7949"/>
  <c r="M1197" i="7950" s="1"/>
  <c r="M1212" i="7950" s="1"/>
  <c r="I1202" i="7949"/>
  <c r="I1213" i="7949" s="1"/>
  <c r="J1213" i="7949" s="1"/>
  <c r="K1213" i="7949" s="1"/>
  <c r="L1213" i="7949" s="1"/>
  <c r="M1213" i="7949" s="1"/>
  <c r="N1213" i="7949" s="1"/>
  <c r="O1213" i="7949" s="1"/>
  <c r="P1213" i="7949" s="1"/>
  <c r="Q1213" i="7949" s="1"/>
  <c r="E1202" i="7949"/>
  <c r="E1197" i="7950" s="1"/>
  <c r="E1204" i="7950" s="1"/>
  <c r="L1203" i="7949"/>
  <c r="L1240" i="7949" s="1"/>
  <c r="M1240" i="7949" s="1"/>
  <c r="N1240" i="7949" s="1"/>
  <c r="O1240" i="7949" s="1"/>
  <c r="P1240" i="7949" s="1"/>
  <c r="Q1240" i="7949" s="1"/>
  <c r="R1240" i="7949" s="1"/>
  <c r="S1240" i="7949" s="1"/>
  <c r="T1240" i="7949" s="1"/>
  <c r="U1240" i="7949" s="1"/>
  <c r="V1240" i="7949" s="1"/>
  <c r="W1240" i="7949" s="1"/>
  <c r="H1203" i="7949"/>
  <c r="H1236" i="7949" s="1"/>
  <c r="I1236" i="7949" s="1"/>
  <c r="J1236" i="7949" s="1"/>
  <c r="K1236" i="7949" s="1"/>
  <c r="L1236" i="7949" s="1"/>
  <c r="M1236" i="7949" s="1"/>
  <c r="D1203" i="7949"/>
  <c r="D1232" i="7949" s="1"/>
  <c r="E1232" i="7949" s="1"/>
  <c r="F1232" i="7949" s="1"/>
  <c r="G1232" i="7949" s="1"/>
  <c r="H1232" i="7949" s="1"/>
  <c r="I1232" i="7949" s="1"/>
  <c r="J1232" i="7949" s="1"/>
  <c r="K1232" i="7949" s="1"/>
  <c r="L1232" i="7949" s="1"/>
  <c r="M1232" i="7949" s="1"/>
  <c r="N1232" i="7949" s="1"/>
  <c r="K1202" i="7949"/>
  <c r="K1197" i="7950" s="1"/>
  <c r="K1210" i="7950" s="1"/>
  <c r="G1202" i="7949"/>
  <c r="G1197" i="7950" s="1"/>
  <c r="G1206" i="7950" s="1"/>
  <c r="M1311" i="7949"/>
  <c r="M1349" i="7949" s="1"/>
  <c r="N1349" i="7949" s="1"/>
  <c r="O1349" i="7949" s="1"/>
  <c r="P1349" i="7949" s="1"/>
  <c r="Q1349" i="7949" s="1"/>
  <c r="R1349" i="7949" s="1"/>
  <c r="S1349" i="7949" s="1"/>
  <c r="T1349" i="7949" s="1"/>
  <c r="U1349" i="7949" s="1"/>
  <c r="V1349" i="7949" s="1"/>
  <c r="W1349" i="7949" s="1"/>
  <c r="K1311" i="7949"/>
  <c r="K1347" i="7949" s="1"/>
  <c r="L1347" i="7949" s="1"/>
  <c r="M1347" i="7949" s="1"/>
  <c r="N1347" i="7949" s="1"/>
  <c r="O1347" i="7949" s="1"/>
  <c r="P1347" i="7949" s="1"/>
  <c r="Q1347" i="7949" s="1"/>
  <c r="R1347" i="7949" s="1"/>
  <c r="S1347" i="7949" s="1"/>
  <c r="T1347" i="7949" s="1"/>
  <c r="U1347" i="7949" s="1"/>
  <c r="V1347" i="7949" s="1"/>
  <c r="W1347" i="7949" s="1"/>
  <c r="I1311" i="7949"/>
  <c r="I1345" i="7949" s="1"/>
  <c r="J1345" i="7949" s="1"/>
  <c r="K1345" i="7949" s="1"/>
  <c r="G1311" i="7949"/>
  <c r="G1343" i="7949" s="1"/>
  <c r="H1343" i="7949" s="1"/>
  <c r="I1343" i="7949" s="1"/>
  <c r="J1343" i="7949" s="1"/>
  <c r="K1343" i="7949" s="1"/>
  <c r="L1343" i="7949" s="1"/>
  <c r="M1343" i="7949" s="1"/>
  <c r="N1343" i="7949" s="1"/>
  <c r="O1343" i="7949" s="1"/>
  <c r="E1311" i="7949"/>
  <c r="E1341" i="7949" s="1"/>
  <c r="F1341" i="7949" s="1"/>
  <c r="G1341" i="7949" s="1"/>
  <c r="H1341" i="7949" s="1"/>
  <c r="I1341" i="7949" s="1"/>
  <c r="J1341" i="7949" s="1"/>
  <c r="K1341" i="7949" s="1"/>
  <c r="L1341" i="7949" s="1"/>
  <c r="M1341" i="7949" s="1"/>
  <c r="N1341" i="7949" s="1"/>
  <c r="O1341" i="7949" s="1"/>
  <c r="P1341" i="7949" s="1"/>
  <c r="Q1341" i="7949" s="1"/>
  <c r="R1341" i="7949" s="1"/>
  <c r="S1341" i="7949" s="1"/>
  <c r="T1341" i="7949" s="1"/>
  <c r="U1341" i="7949" s="1"/>
  <c r="V1341" i="7949" s="1"/>
  <c r="W1341" i="7949" s="1"/>
  <c r="C1311" i="7949"/>
  <c r="C1339" i="7949" s="1"/>
  <c r="D1339" i="7949" s="1"/>
  <c r="E1339" i="7949" s="1"/>
  <c r="L1310" i="7949"/>
  <c r="L1305" i="7950" s="1"/>
  <c r="L1319" i="7950" s="1"/>
  <c r="J1310" i="7949"/>
  <c r="J1305" i="7950" s="1"/>
  <c r="J1317" i="7950" s="1"/>
  <c r="H1310" i="7949"/>
  <c r="F1310" i="7949"/>
  <c r="F1305" i="7950" s="1"/>
  <c r="F1313" i="7950" s="1"/>
  <c r="D1310" i="7949"/>
  <c r="D1305" i="7950" s="1"/>
  <c r="D1311" i="7950" s="1"/>
  <c r="L1311" i="7949"/>
  <c r="L1348" i="7949" s="1"/>
  <c r="M1348" i="7949" s="1"/>
  <c r="N1348" i="7949" s="1"/>
  <c r="O1348" i="7949" s="1"/>
  <c r="P1348" i="7949" s="1"/>
  <c r="Q1348" i="7949" s="1"/>
  <c r="R1348" i="7949" s="1"/>
  <c r="S1348" i="7949" s="1"/>
  <c r="T1348" i="7949" s="1"/>
  <c r="U1348" i="7949" s="1"/>
  <c r="V1348" i="7949" s="1"/>
  <c r="W1348" i="7949" s="1"/>
  <c r="J1311" i="7949"/>
  <c r="J1346" i="7949" s="1"/>
  <c r="K1346" i="7949" s="1"/>
  <c r="L1346" i="7949" s="1"/>
  <c r="M1346" i="7949" s="1"/>
  <c r="N1346" i="7949" s="1"/>
  <c r="O1346" i="7949" s="1"/>
  <c r="P1346" i="7949" s="1"/>
  <c r="Q1346" i="7949" s="1"/>
  <c r="R1346" i="7949" s="1"/>
  <c r="S1346" i="7949" s="1"/>
  <c r="T1346" i="7949" s="1"/>
  <c r="U1346" i="7949" s="1"/>
  <c r="V1346" i="7949" s="1"/>
  <c r="W1346" i="7949" s="1"/>
  <c r="H1311" i="7949"/>
  <c r="H1344" i="7949" s="1"/>
  <c r="F1311" i="7949"/>
  <c r="F1342" i="7949" s="1"/>
  <c r="G1342" i="7949" s="1"/>
  <c r="H1342" i="7949" s="1"/>
  <c r="I1342" i="7949" s="1"/>
  <c r="J1342" i="7949" s="1"/>
  <c r="K1342" i="7949" s="1"/>
  <c r="L1342" i="7949" s="1"/>
  <c r="D1311" i="7949"/>
  <c r="D1340" i="7949" s="1"/>
  <c r="M1310" i="7949"/>
  <c r="M1305" i="7950" s="1"/>
  <c r="M1320" i="7950" s="1"/>
  <c r="K1310" i="7949"/>
  <c r="K1305" i="7950" s="1"/>
  <c r="K1318" i="7950" s="1"/>
  <c r="I1310" i="7949"/>
  <c r="I1305" i="7950" s="1"/>
  <c r="I1316" i="7950" s="1"/>
  <c r="G1310" i="7949"/>
  <c r="G1319" i="7949" s="1"/>
  <c r="E1310" i="7949"/>
  <c r="M1419" i="7949"/>
  <c r="M1457" i="7949" s="1"/>
  <c r="N1457" i="7949" s="1"/>
  <c r="O1457" i="7949" s="1"/>
  <c r="P1457" i="7949" s="1"/>
  <c r="Q1457" i="7949" s="1"/>
  <c r="R1457" i="7949" s="1"/>
  <c r="S1457" i="7949" s="1"/>
  <c r="T1457" i="7949" s="1"/>
  <c r="U1457" i="7949" s="1"/>
  <c r="V1457" i="7949" s="1"/>
  <c r="W1457" i="7949" s="1"/>
  <c r="K1419" i="7949"/>
  <c r="K1455" i="7949" s="1"/>
  <c r="L1455" i="7949" s="1"/>
  <c r="M1455" i="7949" s="1"/>
  <c r="N1455" i="7949" s="1"/>
  <c r="O1455" i="7949" s="1"/>
  <c r="P1455" i="7949" s="1"/>
  <c r="Q1455" i="7949" s="1"/>
  <c r="R1455" i="7949" s="1"/>
  <c r="S1455" i="7949" s="1"/>
  <c r="T1455" i="7949" s="1"/>
  <c r="U1455" i="7949" s="1"/>
  <c r="V1455" i="7949" s="1"/>
  <c r="W1455" i="7949" s="1"/>
  <c r="I1419" i="7949"/>
  <c r="I1453" i="7949" s="1"/>
  <c r="J1453" i="7949" s="1"/>
  <c r="K1453" i="7949" s="1"/>
  <c r="L1453" i="7949" s="1"/>
  <c r="M1453" i="7949" s="1"/>
  <c r="N1453" i="7949" s="1"/>
  <c r="O1453" i="7949" s="1"/>
  <c r="P1453" i="7949" s="1"/>
  <c r="Q1453" i="7949" s="1"/>
  <c r="R1453" i="7949" s="1"/>
  <c r="S1453" i="7949" s="1"/>
  <c r="G1419" i="7949"/>
  <c r="G1451" i="7949" s="1"/>
  <c r="H1451" i="7949" s="1"/>
  <c r="I1451" i="7949" s="1"/>
  <c r="J1451" i="7949" s="1"/>
  <c r="K1451" i="7949" s="1"/>
  <c r="L1451" i="7949" s="1"/>
  <c r="M1451" i="7949" s="1"/>
  <c r="N1451" i="7949" s="1"/>
  <c r="O1451" i="7949" s="1"/>
  <c r="P1451" i="7949" s="1"/>
  <c r="Q1451" i="7949" s="1"/>
  <c r="R1451" i="7949" s="1"/>
  <c r="S1451" i="7949" s="1"/>
  <c r="T1451" i="7949" s="1"/>
  <c r="U1451" i="7949" s="1"/>
  <c r="V1451" i="7949" s="1"/>
  <c r="E1419" i="7949"/>
  <c r="E1449" i="7949" s="1"/>
  <c r="F1449" i="7949" s="1"/>
  <c r="G1449" i="7949" s="1"/>
  <c r="H1449" i="7949" s="1"/>
  <c r="I1449" i="7949" s="1"/>
  <c r="J1449" i="7949" s="1"/>
  <c r="K1449" i="7949" s="1"/>
  <c r="C1419" i="7949"/>
  <c r="C1447" i="7949" s="1"/>
  <c r="D1447" i="7949" s="1"/>
  <c r="E1447" i="7949" s="1"/>
  <c r="F1447" i="7949" s="1"/>
  <c r="L1418" i="7949"/>
  <c r="L1413" i="7950" s="1"/>
  <c r="L1427" i="7950" s="1"/>
  <c r="J1418" i="7949"/>
  <c r="H1418" i="7949"/>
  <c r="H1413" i="7950" s="1"/>
  <c r="H1423" i="7950" s="1"/>
  <c r="F1418" i="7949"/>
  <c r="F1413" i="7950" s="1"/>
  <c r="F1421" i="7950" s="1"/>
  <c r="D1418" i="7949"/>
  <c r="D1413" i="7950" s="1"/>
  <c r="D1419" i="7950" s="1"/>
  <c r="L1419" i="7949"/>
  <c r="L1456" i="7949" s="1"/>
  <c r="M1456" i="7949" s="1"/>
  <c r="N1456" i="7949" s="1"/>
  <c r="O1456" i="7949" s="1"/>
  <c r="P1456" i="7949" s="1"/>
  <c r="Q1456" i="7949" s="1"/>
  <c r="R1456" i="7949" s="1"/>
  <c r="S1456" i="7949" s="1"/>
  <c r="T1456" i="7949" s="1"/>
  <c r="J1419" i="7949"/>
  <c r="J1454" i="7949" s="1"/>
  <c r="H1419" i="7949"/>
  <c r="H1452" i="7949" s="1"/>
  <c r="I1452" i="7949" s="1"/>
  <c r="J1452" i="7949" s="1"/>
  <c r="K1452" i="7949" s="1"/>
  <c r="L1452" i="7949" s="1"/>
  <c r="M1452" i="7949" s="1"/>
  <c r="N1452" i="7949" s="1"/>
  <c r="O1452" i="7949" s="1"/>
  <c r="P1452" i="7949" s="1"/>
  <c r="Q1452" i="7949" s="1"/>
  <c r="F1419" i="7949"/>
  <c r="F1450" i="7949" s="1"/>
  <c r="G1450" i="7949" s="1"/>
  <c r="H1450" i="7949" s="1"/>
  <c r="I1450" i="7949" s="1"/>
  <c r="J1450" i="7949" s="1"/>
  <c r="K1450" i="7949" s="1"/>
  <c r="L1450" i="7949" s="1"/>
  <c r="M1450" i="7949" s="1"/>
  <c r="N1450" i="7949" s="1"/>
  <c r="D1419" i="7949"/>
  <c r="D1448" i="7949" s="1"/>
  <c r="M1418" i="7949"/>
  <c r="M1413" i="7950" s="1"/>
  <c r="M1428" i="7950" s="1"/>
  <c r="K1418" i="7949"/>
  <c r="K1413" i="7950" s="1"/>
  <c r="K1426" i="7950" s="1"/>
  <c r="I1418" i="7949"/>
  <c r="I1413" i="7950" s="1"/>
  <c r="I1424" i="7950" s="1"/>
  <c r="G1418" i="7949"/>
  <c r="G1413" i="7950" s="1"/>
  <c r="G1422" i="7950" s="1"/>
  <c r="E1418" i="7949"/>
  <c r="E1413" i="7950" s="1"/>
  <c r="E1420" i="7950" s="1"/>
  <c r="M1527" i="7949"/>
  <c r="M1565" i="7949" s="1"/>
  <c r="N1565" i="7949" s="1"/>
  <c r="O1565" i="7949" s="1"/>
  <c r="P1565" i="7949" s="1"/>
  <c r="Q1565" i="7949" s="1"/>
  <c r="R1565" i="7949" s="1"/>
  <c r="S1565" i="7949" s="1"/>
  <c r="T1565" i="7949" s="1"/>
  <c r="U1565" i="7949" s="1"/>
  <c r="V1565" i="7949" s="1"/>
  <c r="W1565" i="7949" s="1"/>
  <c r="K1527" i="7949"/>
  <c r="K1563" i="7949" s="1"/>
  <c r="L1563" i="7949" s="1"/>
  <c r="M1563" i="7949" s="1"/>
  <c r="N1563" i="7949" s="1"/>
  <c r="O1563" i="7949" s="1"/>
  <c r="P1563" i="7949" s="1"/>
  <c r="Q1563" i="7949" s="1"/>
  <c r="R1563" i="7949" s="1"/>
  <c r="S1563" i="7949" s="1"/>
  <c r="T1563" i="7949" s="1"/>
  <c r="U1563" i="7949" s="1"/>
  <c r="V1563" i="7949" s="1"/>
  <c r="W1563" i="7949" s="1"/>
  <c r="I1527" i="7949"/>
  <c r="I1561" i="7949" s="1"/>
  <c r="J1561" i="7949" s="1"/>
  <c r="K1561" i="7949" s="1"/>
  <c r="L1561" i="7949" s="1"/>
  <c r="M1561" i="7949" s="1"/>
  <c r="N1561" i="7949" s="1"/>
  <c r="O1561" i="7949" s="1"/>
  <c r="P1561" i="7949" s="1"/>
  <c r="Q1561" i="7949" s="1"/>
  <c r="R1561" i="7949" s="1"/>
  <c r="S1561" i="7949" s="1"/>
  <c r="T1561" i="7949" s="1"/>
  <c r="U1561" i="7949" s="1"/>
  <c r="V1561" i="7949" s="1"/>
  <c r="W1561" i="7949" s="1"/>
  <c r="G1527" i="7949"/>
  <c r="G1559" i="7949" s="1"/>
  <c r="H1559" i="7949" s="1"/>
  <c r="I1559" i="7949" s="1"/>
  <c r="J1559" i="7949" s="1"/>
  <c r="K1559" i="7949" s="1"/>
  <c r="L1559" i="7949" s="1"/>
  <c r="M1559" i="7949" s="1"/>
  <c r="N1559" i="7949" s="1"/>
  <c r="E1527" i="7949"/>
  <c r="E1557" i="7949" s="1"/>
  <c r="F1557" i="7949" s="1"/>
  <c r="G1557" i="7949" s="1"/>
  <c r="C1527" i="7949"/>
  <c r="C1555" i="7949" s="1"/>
  <c r="D1555" i="7949" s="1"/>
  <c r="E1555" i="7949" s="1"/>
  <c r="F1555" i="7949" s="1"/>
  <c r="G1555" i="7949" s="1"/>
  <c r="L1526" i="7949"/>
  <c r="L1540" i="7949" s="1"/>
  <c r="J1526" i="7949"/>
  <c r="J1538" i="7949" s="1"/>
  <c r="H1526" i="7949"/>
  <c r="H1521" i="7950" s="1"/>
  <c r="H1531" i="7950" s="1"/>
  <c r="F1526" i="7949"/>
  <c r="D1526" i="7949"/>
  <c r="L1527" i="7949"/>
  <c r="L1564" i="7949" s="1"/>
  <c r="M1564" i="7949" s="1"/>
  <c r="N1564" i="7949" s="1"/>
  <c r="O1564" i="7949" s="1"/>
  <c r="P1564" i="7949" s="1"/>
  <c r="Q1564" i="7949" s="1"/>
  <c r="R1564" i="7949" s="1"/>
  <c r="S1564" i="7949" s="1"/>
  <c r="T1564" i="7949" s="1"/>
  <c r="U1564" i="7949" s="1"/>
  <c r="V1564" i="7949" s="1"/>
  <c r="W1564" i="7949" s="1"/>
  <c r="J1527" i="7949"/>
  <c r="J1562" i="7949" s="1"/>
  <c r="K1562" i="7949" s="1"/>
  <c r="L1562" i="7949" s="1"/>
  <c r="H1527" i="7949"/>
  <c r="H1560" i="7949" s="1"/>
  <c r="I1560" i="7949" s="1"/>
  <c r="F1527" i="7949"/>
  <c r="F1558" i="7949" s="1"/>
  <c r="D1527" i="7949"/>
  <c r="D1556" i="7949" s="1"/>
  <c r="E1556" i="7949" s="1"/>
  <c r="M1526" i="7949"/>
  <c r="M1521" i="7950" s="1"/>
  <c r="M1536" i="7950" s="1"/>
  <c r="K1526" i="7949"/>
  <c r="K1521" i="7950" s="1"/>
  <c r="K1534" i="7950" s="1"/>
  <c r="I1526" i="7949"/>
  <c r="I1537" i="7949" s="1"/>
  <c r="G1526" i="7949"/>
  <c r="G1521" i="7950" s="1"/>
  <c r="G1530" i="7950" s="1"/>
  <c r="E1526" i="7949"/>
  <c r="M1635" i="7949"/>
  <c r="M1673" i="7949" s="1"/>
  <c r="N1673" i="7949" s="1"/>
  <c r="O1673" i="7949" s="1"/>
  <c r="P1673" i="7949" s="1"/>
  <c r="Q1673" i="7949" s="1"/>
  <c r="R1673" i="7949" s="1"/>
  <c r="S1673" i="7949" s="1"/>
  <c r="T1673" i="7949" s="1"/>
  <c r="U1673" i="7949" s="1"/>
  <c r="V1673" i="7949" s="1"/>
  <c r="W1673" i="7949" s="1"/>
  <c r="K1635" i="7949"/>
  <c r="K1671" i="7949" s="1"/>
  <c r="L1671" i="7949" s="1"/>
  <c r="M1671" i="7949" s="1"/>
  <c r="I1635" i="7949"/>
  <c r="I1669" i="7949" s="1"/>
  <c r="J1669" i="7949" s="1"/>
  <c r="K1669" i="7949" s="1"/>
  <c r="L1669" i="7949" s="1"/>
  <c r="M1669" i="7949" s="1"/>
  <c r="N1669" i="7949" s="1"/>
  <c r="O1669" i="7949" s="1"/>
  <c r="P1669" i="7949" s="1"/>
  <c r="Q1669" i="7949" s="1"/>
  <c r="R1669" i="7949" s="1"/>
  <c r="S1669" i="7949" s="1"/>
  <c r="T1669" i="7949" s="1"/>
  <c r="U1669" i="7949" s="1"/>
  <c r="V1669" i="7949" s="1"/>
  <c r="W1669" i="7949" s="1"/>
  <c r="G1635" i="7949"/>
  <c r="G1667" i="7949" s="1"/>
  <c r="H1667" i="7949" s="1"/>
  <c r="I1667" i="7949" s="1"/>
  <c r="J1667" i="7949" s="1"/>
  <c r="E1635" i="7949"/>
  <c r="E1665" i="7949" s="1"/>
  <c r="F1665" i="7949" s="1"/>
  <c r="G1665" i="7949" s="1"/>
  <c r="H1665" i="7949" s="1"/>
  <c r="I1665" i="7949" s="1"/>
  <c r="J1665" i="7949" s="1"/>
  <c r="K1665" i="7949" s="1"/>
  <c r="L1665" i="7949" s="1"/>
  <c r="M1665" i="7949" s="1"/>
  <c r="N1665" i="7949" s="1"/>
  <c r="O1665" i="7949" s="1"/>
  <c r="P1665" i="7949" s="1"/>
  <c r="Q1665" i="7949" s="1"/>
  <c r="R1665" i="7949" s="1"/>
  <c r="S1665" i="7949" s="1"/>
  <c r="T1665" i="7949" s="1"/>
  <c r="U1665" i="7949" s="1"/>
  <c r="V1665" i="7949" s="1"/>
  <c r="W1665" i="7949" s="1"/>
  <c r="C1635" i="7949"/>
  <c r="C1663" i="7949" s="1"/>
  <c r="D1663" i="7949" s="1"/>
  <c r="E1663" i="7949" s="1"/>
  <c r="F1663" i="7949" s="1"/>
  <c r="G1663" i="7949" s="1"/>
  <c r="H1663" i="7949" s="1"/>
  <c r="I1663" i="7949" s="1"/>
  <c r="J1663" i="7949" s="1"/>
  <c r="K1663" i="7949" s="1"/>
  <c r="L1663" i="7949" s="1"/>
  <c r="M1663" i="7949" s="1"/>
  <c r="N1663" i="7949" s="1"/>
  <c r="O1663" i="7949" s="1"/>
  <c r="P1663" i="7949" s="1"/>
  <c r="Q1663" i="7949" s="1"/>
  <c r="R1663" i="7949" s="1"/>
  <c r="S1663" i="7949" s="1"/>
  <c r="T1663" i="7949" s="1"/>
  <c r="U1663" i="7949" s="1"/>
  <c r="V1663" i="7949" s="1"/>
  <c r="W1663" i="7949" s="1"/>
  <c r="L1634" i="7949"/>
  <c r="L1629" i="7950" s="1"/>
  <c r="L1643" i="7950" s="1"/>
  <c r="J1634" i="7949"/>
  <c r="J1629" i="7950" s="1"/>
  <c r="J1641" i="7950" s="1"/>
  <c r="H1634" i="7949"/>
  <c r="H1629" i="7950" s="1"/>
  <c r="H1639" i="7950" s="1"/>
  <c r="F1634" i="7949"/>
  <c r="D1634" i="7949"/>
  <c r="D1629" i="7950" s="1"/>
  <c r="D1635" i="7950" s="1"/>
  <c r="L1635" i="7949"/>
  <c r="L1672" i="7949" s="1"/>
  <c r="M1672" i="7949" s="1"/>
  <c r="N1672" i="7949" s="1"/>
  <c r="O1672" i="7949" s="1"/>
  <c r="P1672" i="7949" s="1"/>
  <c r="Q1672" i="7949" s="1"/>
  <c r="R1672" i="7949" s="1"/>
  <c r="S1672" i="7949" s="1"/>
  <c r="T1672" i="7949" s="1"/>
  <c r="U1672" i="7949" s="1"/>
  <c r="V1672" i="7949" s="1"/>
  <c r="W1672" i="7949" s="1"/>
  <c r="J1635" i="7949"/>
  <c r="J1670" i="7949" s="1"/>
  <c r="K1670" i="7949" s="1"/>
  <c r="L1670" i="7949" s="1"/>
  <c r="M1670" i="7949" s="1"/>
  <c r="N1670" i="7949" s="1"/>
  <c r="O1670" i="7949" s="1"/>
  <c r="P1670" i="7949" s="1"/>
  <c r="Q1670" i="7949" s="1"/>
  <c r="R1670" i="7949" s="1"/>
  <c r="S1670" i="7949" s="1"/>
  <c r="T1670" i="7949" s="1"/>
  <c r="U1670" i="7949" s="1"/>
  <c r="V1670" i="7949" s="1"/>
  <c r="W1670" i="7949" s="1"/>
  <c r="H1635" i="7949"/>
  <c r="H1668" i="7949" s="1"/>
  <c r="I1668" i="7949" s="1"/>
  <c r="J1668" i="7949" s="1"/>
  <c r="K1668" i="7949" s="1"/>
  <c r="L1668" i="7949" s="1"/>
  <c r="F1635" i="7949"/>
  <c r="F1666" i="7949" s="1"/>
  <c r="G1666" i="7949" s="1"/>
  <c r="H1666" i="7949" s="1"/>
  <c r="I1666" i="7949" s="1"/>
  <c r="J1666" i="7949" s="1"/>
  <c r="K1666" i="7949" s="1"/>
  <c r="L1666" i="7949" s="1"/>
  <c r="M1666" i="7949" s="1"/>
  <c r="N1666" i="7949" s="1"/>
  <c r="O1666" i="7949" s="1"/>
  <c r="P1666" i="7949" s="1"/>
  <c r="D1635" i="7949"/>
  <c r="D1664" i="7949" s="1"/>
  <c r="E1664" i="7949" s="1"/>
  <c r="F1664" i="7949" s="1"/>
  <c r="G1664" i="7949" s="1"/>
  <c r="H1664" i="7949" s="1"/>
  <c r="M1634" i="7949"/>
  <c r="M1629" i="7950" s="1"/>
  <c r="M1644" i="7950" s="1"/>
  <c r="K1634" i="7949"/>
  <c r="K1647" i="7949" s="1"/>
  <c r="L1647" i="7949" s="1"/>
  <c r="I1634" i="7949"/>
  <c r="I1629" i="7950" s="1"/>
  <c r="I1640" i="7950" s="1"/>
  <c r="G1634" i="7949"/>
  <c r="E1634" i="7949"/>
  <c r="E1641" i="7949" s="1"/>
  <c r="F1641" i="7949" s="1"/>
  <c r="M1743" i="7949"/>
  <c r="M1781" i="7949" s="1"/>
  <c r="N1781" i="7949" s="1"/>
  <c r="O1781" i="7949" s="1"/>
  <c r="P1781" i="7949" s="1"/>
  <c r="Q1781" i="7949" s="1"/>
  <c r="R1781" i="7949" s="1"/>
  <c r="S1781" i="7949" s="1"/>
  <c r="T1781" i="7949" s="1"/>
  <c r="U1781" i="7949" s="1"/>
  <c r="V1781" i="7949" s="1"/>
  <c r="W1781" i="7949" s="1"/>
  <c r="K1743" i="7949"/>
  <c r="K1779" i="7949" s="1"/>
  <c r="L1779" i="7949" s="1"/>
  <c r="M1779" i="7949" s="1"/>
  <c r="N1779" i="7949" s="1"/>
  <c r="O1779" i="7949" s="1"/>
  <c r="P1779" i="7949" s="1"/>
  <c r="Q1779" i="7949" s="1"/>
  <c r="R1779" i="7949" s="1"/>
  <c r="S1779" i="7949" s="1"/>
  <c r="T1779" i="7949" s="1"/>
  <c r="U1779" i="7949" s="1"/>
  <c r="V1779" i="7949" s="1"/>
  <c r="W1779" i="7949" s="1"/>
  <c r="I1743" i="7949"/>
  <c r="I1777" i="7949" s="1"/>
  <c r="J1777" i="7949" s="1"/>
  <c r="K1777" i="7949" s="1"/>
  <c r="L1777" i="7949" s="1"/>
  <c r="M1777" i="7949" s="1"/>
  <c r="N1777" i="7949" s="1"/>
  <c r="O1777" i="7949" s="1"/>
  <c r="P1777" i="7949" s="1"/>
  <c r="G1743" i="7949"/>
  <c r="G1775" i="7949" s="1"/>
  <c r="H1775" i="7949" s="1"/>
  <c r="I1775" i="7949" s="1"/>
  <c r="J1775" i="7949" s="1"/>
  <c r="K1775" i="7949" s="1"/>
  <c r="L1775" i="7949" s="1"/>
  <c r="M1775" i="7949" s="1"/>
  <c r="N1775" i="7949" s="1"/>
  <c r="O1775" i="7949" s="1"/>
  <c r="E1743" i="7949"/>
  <c r="E1773" i="7949" s="1"/>
  <c r="C1743" i="7949"/>
  <c r="C1771" i="7949" s="1"/>
  <c r="D1771" i="7949" s="1"/>
  <c r="E1771" i="7949" s="1"/>
  <c r="F1771" i="7949" s="1"/>
  <c r="G1771" i="7949" s="1"/>
  <c r="H1771" i="7949" s="1"/>
  <c r="L1742" i="7949"/>
  <c r="L1737" i="7950" s="1"/>
  <c r="L1751" i="7950" s="1"/>
  <c r="J1742" i="7949"/>
  <c r="J1737" i="7950" s="1"/>
  <c r="J1749" i="7950" s="1"/>
  <c r="H1742" i="7949"/>
  <c r="H1737" i="7950" s="1"/>
  <c r="H1747" i="7950" s="1"/>
  <c r="F1742" i="7949"/>
  <c r="F1737" i="7950" s="1"/>
  <c r="F1745" i="7950" s="1"/>
  <c r="D1742" i="7949"/>
  <c r="D1737" i="7950" s="1"/>
  <c r="D1743" i="7950" s="1"/>
  <c r="L1743" i="7949"/>
  <c r="L1780" i="7949" s="1"/>
  <c r="M1780" i="7949" s="1"/>
  <c r="N1780" i="7949" s="1"/>
  <c r="O1780" i="7949" s="1"/>
  <c r="P1780" i="7949" s="1"/>
  <c r="Q1780" i="7949" s="1"/>
  <c r="R1780" i="7949" s="1"/>
  <c r="S1780" i="7949" s="1"/>
  <c r="T1780" i="7949" s="1"/>
  <c r="U1780" i="7949" s="1"/>
  <c r="V1780" i="7949" s="1"/>
  <c r="W1780" i="7949" s="1"/>
  <c r="J1743" i="7949"/>
  <c r="J1778" i="7949" s="1"/>
  <c r="K1778" i="7949" s="1"/>
  <c r="L1778" i="7949" s="1"/>
  <c r="M1778" i="7949" s="1"/>
  <c r="N1778" i="7949" s="1"/>
  <c r="O1778" i="7949" s="1"/>
  <c r="P1778" i="7949" s="1"/>
  <c r="Q1778" i="7949" s="1"/>
  <c r="R1778" i="7949" s="1"/>
  <c r="S1778" i="7949" s="1"/>
  <c r="T1778" i="7949" s="1"/>
  <c r="H1743" i="7949"/>
  <c r="H1776" i="7949" s="1"/>
  <c r="F1743" i="7949"/>
  <c r="F1774" i="7949" s="1"/>
  <c r="G1774" i="7949" s="1"/>
  <c r="H1774" i="7949" s="1"/>
  <c r="I1774" i="7949" s="1"/>
  <c r="J1774" i="7949" s="1"/>
  <c r="K1774" i="7949" s="1"/>
  <c r="L1774" i="7949" s="1"/>
  <c r="D1743" i="7949"/>
  <c r="D1772" i="7949" s="1"/>
  <c r="E1772" i="7949" s="1"/>
  <c r="F1772" i="7949" s="1"/>
  <c r="G1772" i="7949" s="1"/>
  <c r="H1772" i="7949" s="1"/>
  <c r="I1772" i="7949" s="1"/>
  <c r="J1772" i="7949" s="1"/>
  <c r="K1772" i="7949" s="1"/>
  <c r="L1772" i="7949" s="1"/>
  <c r="M1772" i="7949" s="1"/>
  <c r="N1772" i="7949" s="1"/>
  <c r="O1772" i="7949" s="1"/>
  <c r="P1772" i="7949" s="1"/>
  <c r="Q1772" i="7949" s="1"/>
  <c r="R1772" i="7949" s="1"/>
  <c r="S1772" i="7949" s="1"/>
  <c r="T1772" i="7949" s="1"/>
  <c r="U1772" i="7949" s="1"/>
  <c r="V1772" i="7949" s="1"/>
  <c r="W1772" i="7949" s="1"/>
  <c r="M1742" i="7949"/>
  <c r="M1737" i="7950" s="1"/>
  <c r="M1752" i="7950" s="1"/>
  <c r="K1742" i="7949"/>
  <c r="I1742" i="7949"/>
  <c r="I1737" i="7950" s="1"/>
  <c r="I1748" i="7950" s="1"/>
  <c r="G1742" i="7949"/>
  <c r="G1751" i="7949" s="1"/>
  <c r="E1742" i="7949"/>
  <c r="M1851" i="7949"/>
  <c r="M1889" i="7949" s="1"/>
  <c r="N1889" i="7949" s="1"/>
  <c r="O1889" i="7949" s="1"/>
  <c r="P1889" i="7949" s="1"/>
  <c r="Q1889" i="7949" s="1"/>
  <c r="R1889" i="7949" s="1"/>
  <c r="S1889" i="7949" s="1"/>
  <c r="T1889" i="7949" s="1"/>
  <c r="U1889" i="7949" s="1"/>
  <c r="V1889" i="7949" s="1"/>
  <c r="K1851" i="7949"/>
  <c r="K1887" i="7949" s="1"/>
  <c r="L1887" i="7949" s="1"/>
  <c r="M1887" i="7949" s="1"/>
  <c r="I1851" i="7949"/>
  <c r="I1885" i="7949" s="1"/>
  <c r="J1885" i="7949" s="1"/>
  <c r="K1885" i="7949" s="1"/>
  <c r="L1885" i="7949" s="1"/>
  <c r="M1885" i="7949" s="1"/>
  <c r="N1885" i="7949" s="1"/>
  <c r="O1885" i="7949" s="1"/>
  <c r="P1885" i="7949" s="1"/>
  <c r="Q1885" i="7949" s="1"/>
  <c r="R1885" i="7949" s="1"/>
  <c r="S1885" i="7949" s="1"/>
  <c r="T1885" i="7949" s="1"/>
  <c r="G1851" i="7949"/>
  <c r="G1883" i="7949" s="1"/>
  <c r="H1883" i="7949" s="1"/>
  <c r="I1883" i="7949" s="1"/>
  <c r="J1883" i="7949" s="1"/>
  <c r="K1883" i="7949" s="1"/>
  <c r="L1883" i="7949" s="1"/>
  <c r="E1851" i="7949"/>
  <c r="E1881" i="7949" s="1"/>
  <c r="F1881" i="7949" s="1"/>
  <c r="G1881" i="7949" s="1"/>
  <c r="H1881" i="7949" s="1"/>
  <c r="I1881" i="7949" s="1"/>
  <c r="J1881" i="7949" s="1"/>
  <c r="K1881" i="7949" s="1"/>
  <c r="L1881" i="7949" s="1"/>
  <c r="M1881" i="7949" s="1"/>
  <c r="C1851" i="7949"/>
  <c r="C1879" i="7949" s="1"/>
  <c r="D1879" i="7949" s="1"/>
  <c r="E1879" i="7949" s="1"/>
  <c r="F1879" i="7949" s="1"/>
  <c r="G1879" i="7949" s="1"/>
  <c r="H1879" i="7949" s="1"/>
  <c r="I1879" i="7949" s="1"/>
  <c r="J1879" i="7949" s="1"/>
  <c r="K1879" i="7949" s="1"/>
  <c r="L1879" i="7949" s="1"/>
  <c r="M1879" i="7949" s="1"/>
  <c r="N1879" i="7949" s="1"/>
  <c r="O1879" i="7949" s="1"/>
  <c r="P1879" i="7949" s="1"/>
  <c r="Q1879" i="7949" s="1"/>
  <c r="R1879" i="7949" s="1"/>
  <c r="S1879" i="7949" s="1"/>
  <c r="T1879" i="7949" s="1"/>
  <c r="U1879" i="7949" s="1"/>
  <c r="V1879" i="7949" s="1"/>
  <c r="W1879" i="7949" s="1"/>
  <c r="L1850" i="7949"/>
  <c r="L1864" i="7949" s="1"/>
  <c r="J1850" i="7949"/>
  <c r="H1850" i="7949"/>
  <c r="H1845" i="7950" s="1"/>
  <c r="H1855" i="7950" s="1"/>
  <c r="F1850" i="7949"/>
  <c r="F1845" i="7950" s="1"/>
  <c r="F1853" i="7950" s="1"/>
  <c r="D1850" i="7949"/>
  <c r="D1845" i="7950" s="1"/>
  <c r="D1851" i="7950" s="1"/>
  <c r="L1851" i="7949"/>
  <c r="L1888" i="7949" s="1"/>
  <c r="M1888" i="7949" s="1"/>
  <c r="N1888" i="7949" s="1"/>
  <c r="O1888" i="7949" s="1"/>
  <c r="P1888" i="7949" s="1"/>
  <c r="Q1888" i="7949" s="1"/>
  <c r="R1888" i="7949" s="1"/>
  <c r="S1888" i="7949" s="1"/>
  <c r="T1888" i="7949" s="1"/>
  <c r="U1888" i="7949" s="1"/>
  <c r="V1888" i="7949" s="1"/>
  <c r="W1888" i="7949" s="1"/>
  <c r="J1851" i="7949"/>
  <c r="J1886" i="7949" s="1"/>
  <c r="K1886" i="7949" s="1"/>
  <c r="L1886" i="7949" s="1"/>
  <c r="M1886" i="7949" s="1"/>
  <c r="N1886" i="7949" s="1"/>
  <c r="O1886" i="7949" s="1"/>
  <c r="P1886" i="7949" s="1"/>
  <c r="Q1886" i="7949" s="1"/>
  <c r="R1886" i="7949" s="1"/>
  <c r="S1886" i="7949" s="1"/>
  <c r="T1886" i="7949" s="1"/>
  <c r="U1886" i="7949" s="1"/>
  <c r="V1886" i="7949" s="1"/>
  <c r="H1851" i="7949"/>
  <c r="H1884" i="7949" s="1"/>
  <c r="I1884" i="7949" s="1"/>
  <c r="J1884" i="7949" s="1"/>
  <c r="K1884" i="7949" s="1"/>
  <c r="L1884" i="7949" s="1"/>
  <c r="F1851" i="7949"/>
  <c r="F1882" i="7949" s="1"/>
  <c r="G1882" i="7949" s="1"/>
  <c r="H1882" i="7949" s="1"/>
  <c r="D1851" i="7949"/>
  <c r="M1850" i="7949"/>
  <c r="M1845" i="7950" s="1"/>
  <c r="M1860" i="7950" s="1"/>
  <c r="K1850" i="7949"/>
  <c r="K1845" i="7950" s="1"/>
  <c r="K1858" i="7950" s="1"/>
  <c r="I1850" i="7949"/>
  <c r="I1861" i="7949" s="1"/>
  <c r="G1850" i="7949"/>
  <c r="G1845" i="7950" s="1"/>
  <c r="G1854" i="7950" s="1"/>
  <c r="E1850" i="7949"/>
  <c r="E1845" i="7950" s="1"/>
  <c r="E1852" i="7950" s="1"/>
  <c r="M1959" i="7949"/>
  <c r="M1997" i="7949" s="1"/>
  <c r="N1997" i="7949" s="1"/>
  <c r="O1997" i="7949" s="1"/>
  <c r="P1997" i="7949" s="1"/>
  <c r="Q1997" i="7949" s="1"/>
  <c r="R1997" i="7949" s="1"/>
  <c r="S1997" i="7949" s="1"/>
  <c r="T1997" i="7949" s="1"/>
  <c r="U1997" i="7949" s="1"/>
  <c r="V1997" i="7949" s="1"/>
  <c r="W1997" i="7949" s="1"/>
  <c r="K1959" i="7949"/>
  <c r="K1995" i="7949" s="1"/>
  <c r="L1995" i="7949" s="1"/>
  <c r="M1995" i="7949" s="1"/>
  <c r="N1995" i="7949" s="1"/>
  <c r="O1995" i="7949" s="1"/>
  <c r="P1995" i="7949" s="1"/>
  <c r="Q1995" i="7949" s="1"/>
  <c r="R1995" i="7949" s="1"/>
  <c r="S1995" i="7949" s="1"/>
  <c r="T1995" i="7949" s="1"/>
  <c r="U1995" i="7949" s="1"/>
  <c r="V1995" i="7949" s="1"/>
  <c r="W1995" i="7949" s="1"/>
  <c r="I1959" i="7949"/>
  <c r="I1993" i="7949" s="1"/>
  <c r="J1993" i="7949" s="1"/>
  <c r="K1993" i="7949" s="1"/>
  <c r="L1993" i="7949" s="1"/>
  <c r="M1993" i="7949" s="1"/>
  <c r="N1993" i="7949" s="1"/>
  <c r="O1993" i="7949" s="1"/>
  <c r="P1993" i="7949" s="1"/>
  <c r="Q1993" i="7949" s="1"/>
  <c r="R1993" i="7949" s="1"/>
  <c r="S1993" i="7949" s="1"/>
  <c r="T1993" i="7949" s="1"/>
  <c r="U1993" i="7949" s="1"/>
  <c r="V1993" i="7949" s="1"/>
  <c r="G1959" i="7949"/>
  <c r="G1991" i="7949" s="1"/>
  <c r="H1991" i="7949" s="1"/>
  <c r="E1959" i="7949"/>
  <c r="E1989" i="7949" s="1"/>
  <c r="F1989" i="7949" s="1"/>
  <c r="G1989" i="7949" s="1"/>
  <c r="C1959" i="7949"/>
  <c r="L1958" i="7949"/>
  <c r="L1953" i="7950" s="1"/>
  <c r="L1967" i="7950" s="1"/>
  <c r="J1958" i="7949"/>
  <c r="J1953" i="7950" s="1"/>
  <c r="J1965" i="7950" s="1"/>
  <c r="H1958" i="7949"/>
  <c r="F1958" i="7949"/>
  <c r="F1966" i="7949" s="1"/>
  <c r="D1958" i="7949"/>
  <c r="L1959" i="7949"/>
  <c r="L1996" i="7949" s="1"/>
  <c r="M1996" i="7949" s="1"/>
  <c r="N1996" i="7949" s="1"/>
  <c r="O1996" i="7949" s="1"/>
  <c r="P1996" i="7949" s="1"/>
  <c r="Q1996" i="7949" s="1"/>
  <c r="R1996" i="7949" s="1"/>
  <c r="S1996" i="7949" s="1"/>
  <c r="T1996" i="7949" s="1"/>
  <c r="U1996" i="7949" s="1"/>
  <c r="V1996" i="7949" s="1"/>
  <c r="W1996" i="7949" s="1"/>
  <c r="J1959" i="7949"/>
  <c r="J1994" i="7949" s="1"/>
  <c r="K1994" i="7949" s="1"/>
  <c r="L1994" i="7949" s="1"/>
  <c r="H1959" i="7949"/>
  <c r="H1992" i="7949" s="1"/>
  <c r="I1992" i="7949" s="1"/>
  <c r="J1992" i="7949" s="1"/>
  <c r="K1992" i="7949" s="1"/>
  <c r="L1992" i="7949" s="1"/>
  <c r="F1959" i="7949"/>
  <c r="F1990" i="7949" s="1"/>
  <c r="G1990" i="7949" s="1"/>
  <c r="H1990" i="7949" s="1"/>
  <c r="I1990" i="7949" s="1"/>
  <c r="J1990" i="7949" s="1"/>
  <c r="K1990" i="7949" s="1"/>
  <c r="L1990" i="7949" s="1"/>
  <c r="D1959" i="7949"/>
  <c r="D1988" i="7949" s="1"/>
  <c r="E1988" i="7949" s="1"/>
  <c r="F1988" i="7949" s="1"/>
  <c r="G1988" i="7949" s="1"/>
  <c r="H1988" i="7949" s="1"/>
  <c r="M1958" i="7949"/>
  <c r="M1953" i="7950" s="1"/>
  <c r="M1968" i="7950" s="1"/>
  <c r="K1958" i="7949"/>
  <c r="K1953" i="7950" s="1"/>
  <c r="K1966" i="7950" s="1"/>
  <c r="I1958" i="7949"/>
  <c r="I1953" i="7950" s="1"/>
  <c r="I1964" i="7950" s="1"/>
  <c r="G1958" i="7949"/>
  <c r="E1958" i="7949"/>
  <c r="E1953" i="7950" s="1"/>
  <c r="E1960" i="7950" s="1"/>
  <c r="M2067" i="7949"/>
  <c r="M2105" i="7949" s="1"/>
  <c r="N2105" i="7949" s="1"/>
  <c r="O2105" i="7949" s="1"/>
  <c r="P2105" i="7949" s="1"/>
  <c r="Q2105" i="7949" s="1"/>
  <c r="R2105" i="7949" s="1"/>
  <c r="S2105" i="7949" s="1"/>
  <c r="T2105" i="7949" s="1"/>
  <c r="U2105" i="7949" s="1"/>
  <c r="V2105" i="7949" s="1"/>
  <c r="W2105" i="7949" s="1"/>
  <c r="K2067" i="7949"/>
  <c r="K2103" i="7949" s="1"/>
  <c r="L2103" i="7949" s="1"/>
  <c r="M2103" i="7949" s="1"/>
  <c r="N2103" i="7949" s="1"/>
  <c r="O2103" i="7949" s="1"/>
  <c r="P2103" i="7949" s="1"/>
  <c r="Q2103" i="7949" s="1"/>
  <c r="R2103" i="7949" s="1"/>
  <c r="S2103" i="7949" s="1"/>
  <c r="T2103" i="7949" s="1"/>
  <c r="U2103" i="7949" s="1"/>
  <c r="V2103" i="7949" s="1"/>
  <c r="W2103" i="7949" s="1"/>
  <c r="I2067" i="7949"/>
  <c r="I2101" i="7949" s="1"/>
  <c r="J2101" i="7949" s="1"/>
  <c r="K2101" i="7949" s="1"/>
  <c r="L2101" i="7949" s="1"/>
  <c r="M2101" i="7949" s="1"/>
  <c r="N2101" i="7949" s="1"/>
  <c r="O2101" i="7949" s="1"/>
  <c r="P2101" i="7949" s="1"/>
  <c r="Q2101" i="7949" s="1"/>
  <c r="R2101" i="7949" s="1"/>
  <c r="S2101" i="7949" s="1"/>
  <c r="T2101" i="7949" s="1"/>
  <c r="U2101" i="7949" s="1"/>
  <c r="V2101" i="7949" s="1"/>
  <c r="W2101" i="7949" s="1"/>
  <c r="G2067" i="7949"/>
  <c r="G2099" i="7949" s="1"/>
  <c r="H2099" i="7949" s="1"/>
  <c r="I2099" i="7949" s="1"/>
  <c r="J2099" i="7949" s="1"/>
  <c r="K2099" i="7949" s="1"/>
  <c r="L2099" i="7949" s="1"/>
  <c r="M2099" i="7949" s="1"/>
  <c r="N2099" i="7949" s="1"/>
  <c r="O2099" i="7949" s="1"/>
  <c r="P2099" i="7949" s="1"/>
  <c r="Q2099" i="7949" s="1"/>
  <c r="R2099" i="7949" s="1"/>
  <c r="S2099" i="7949" s="1"/>
  <c r="T2099" i="7949" s="1"/>
  <c r="U2099" i="7949" s="1"/>
  <c r="E2067" i="7949"/>
  <c r="E2097" i="7949" s="1"/>
  <c r="F2097" i="7949" s="1"/>
  <c r="G2097" i="7949" s="1"/>
  <c r="H2097" i="7949" s="1"/>
  <c r="I2097" i="7949" s="1"/>
  <c r="C2067" i="7949"/>
  <c r="C2095" i="7949" s="1"/>
  <c r="D2095" i="7949" s="1"/>
  <c r="E2095" i="7949" s="1"/>
  <c r="F2095" i="7949" s="1"/>
  <c r="G2095" i="7949" s="1"/>
  <c r="H2095" i="7949" s="1"/>
  <c r="I2095" i="7949" s="1"/>
  <c r="J2095" i="7949" s="1"/>
  <c r="K2095" i="7949" s="1"/>
  <c r="L2095" i="7949" s="1"/>
  <c r="M2095" i="7949" s="1"/>
  <c r="N2095" i="7949" s="1"/>
  <c r="O2095" i="7949" s="1"/>
  <c r="P2095" i="7949" s="1"/>
  <c r="Q2095" i="7949" s="1"/>
  <c r="R2095" i="7949" s="1"/>
  <c r="S2095" i="7949" s="1"/>
  <c r="T2095" i="7949" s="1"/>
  <c r="U2095" i="7949" s="1"/>
  <c r="V2095" i="7949" s="1"/>
  <c r="W2095" i="7949" s="1"/>
  <c r="L2066" i="7949"/>
  <c r="L2061" i="7950" s="1"/>
  <c r="L2075" i="7950" s="1"/>
  <c r="J2066" i="7949"/>
  <c r="J2061" i="7950" s="1"/>
  <c r="J2073" i="7950" s="1"/>
  <c r="H2066" i="7949"/>
  <c r="H2061" i="7950" s="1"/>
  <c r="H2071" i="7950" s="1"/>
  <c r="F2066" i="7949"/>
  <c r="D2066" i="7949"/>
  <c r="L2067" i="7949"/>
  <c r="L2104" i="7949" s="1"/>
  <c r="M2104" i="7949" s="1"/>
  <c r="N2104" i="7949" s="1"/>
  <c r="O2104" i="7949" s="1"/>
  <c r="P2104" i="7949" s="1"/>
  <c r="Q2104" i="7949" s="1"/>
  <c r="R2104" i="7949" s="1"/>
  <c r="S2104" i="7949" s="1"/>
  <c r="T2104" i="7949" s="1"/>
  <c r="U2104" i="7949" s="1"/>
  <c r="V2104" i="7949" s="1"/>
  <c r="W2104" i="7949" s="1"/>
  <c r="J2067" i="7949"/>
  <c r="J2102" i="7949" s="1"/>
  <c r="K2102" i="7949" s="1"/>
  <c r="L2102" i="7949" s="1"/>
  <c r="M2102" i="7949" s="1"/>
  <c r="N2102" i="7949" s="1"/>
  <c r="O2102" i="7949" s="1"/>
  <c r="P2102" i="7949" s="1"/>
  <c r="Q2102" i="7949" s="1"/>
  <c r="R2102" i="7949" s="1"/>
  <c r="S2102" i="7949" s="1"/>
  <c r="T2102" i="7949" s="1"/>
  <c r="U2102" i="7949" s="1"/>
  <c r="V2102" i="7949" s="1"/>
  <c r="W2102" i="7949" s="1"/>
  <c r="H2067" i="7949"/>
  <c r="H2100" i="7949" s="1"/>
  <c r="I2100" i="7949" s="1"/>
  <c r="J2100" i="7949" s="1"/>
  <c r="K2100" i="7949" s="1"/>
  <c r="L2100" i="7949" s="1"/>
  <c r="F2067" i="7949"/>
  <c r="F2098" i="7949" s="1"/>
  <c r="G2098" i="7949" s="1"/>
  <c r="H2098" i="7949" s="1"/>
  <c r="I2098" i="7949" s="1"/>
  <c r="J2098" i="7949" s="1"/>
  <c r="K2098" i="7949" s="1"/>
  <c r="D2067" i="7949"/>
  <c r="D2096" i="7949" s="1"/>
  <c r="E2096" i="7949" s="1"/>
  <c r="F2096" i="7949" s="1"/>
  <c r="G2096" i="7949" s="1"/>
  <c r="H2096" i="7949" s="1"/>
  <c r="I2096" i="7949" s="1"/>
  <c r="J2096" i="7949" s="1"/>
  <c r="M2066" i="7949"/>
  <c r="K2066" i="7949"/>
  <c r="I2066" i="7949"/>
  <c r="I2061" i="7950" s="1"/>
  <c r="I2072" i="7950" s="1"/>
  <c r="G2066" i="7949"/>
  <c r="E2066" i="7949"/>
  <c r="E2061" i="7950" s="1"/>
  <c r="E2068" i="7950" s="1"/>
  <c r="M2175" i="7949"/>
  <c r="M2213" i="7949" s="1"/>
  <c r="N2213" i="7949" s="1"/>
  <c r="O2213" i="7949" s="1"/>
  <c r="P2213" i="7949" s="1"/>
  <c r="Q2213" i="7949" s="1"/>
  <c r="R2213" i="7949" s="1"/>
  <c r="S2213" i="7949" s="1"/>
  <c r="T2213" i="7949" s="1"/>
  <c r="U2213" i="7949" s="1"/>
  <c r="V2213" i="7949" s="1"/>
  <c r="W2213" i="7949" s="1"/>
  <c r="K2175" i="7949"/>
  <c r="K2211" i="7949" s="1"/>
  <c r="L2211" i="7949" s="1"/>
  <c r="M2211" i="7949" s="1"/>
  <c r="N2211" i="7949" s="1"/>
  <c r="I2175" i="7949"/>
  <c r="I2209" i="7949" s="1"/>
  <c r="G2175" i="7949"/>
  <c r="G2207" i="7949" s="1"/>
  <c r="H2207" i="7949" s="1"/>
  <c r="I2207" i="7949" s="1"/>
  <c r="J2207" i="7949" s="1"/>
  <c r="K2207" i="7949" s="1"/>
  <c r="L2207" i="7949" s="1"/>
  <c r="M2207" i="7949" s="1"/>
  <c r="N2207" i="7949" s="1"/>
  <c r="O2207" i="7949" s="1"/>
  <c r="P2207" i="7949" s="1"/>
  <c r="Q2207" i="7949" s="1"/>
  <c r="R2207" i="7949" s="1"/>
  <c r="S2207" i="7949" s="1"/>
  <c r="E2175" i="7949"/>
  <c r="E2205" i="7949" s="1"/>
  <c r="F2205" i="7949" s="1"/>
  <c r="G2205" i="7949" s="1"/>
  <c r="H2205" i="7949" s="1"/>
  <c r="C2175" i="7949"/>
  <c r="C2203" i="7949" s="1"/>
  <c r="L2174" i="7949"/>
  <c r="J2174" i="7949"/>
  <c r="J2169" i="7950" s="1"/>
  <c r="J2181" i="7950" s="1"/>
  <c r="H2174" i="7949"/>
  <c r="F2174" i="7949"/>
  <c r="F2169" i="7950" s="1"/>
  <c r="F2177" i="7950" s="1"/>
  <c r="D2174" i="7949"/>
  <c r="D2169" i="7950" s="1"/>
  <c r="D2175" i="7950" s="1"/>
  <c r="L2175" i="7949"/>
  <c r="L2212" i="7949" s="1"/>
  <c r="M2212" i="7949" s="1"/>
  <c r="N2212" i="7949" s="1"/>
  <c r="O2212" i="7949" s="1"/>
  <c r="P2212" i="7949" s="1"/>
  <c r="Q2212" i="7949" s="1"/>
  <c r="R2212" i="7949" s="1"/>
  <c r="S2212" i="7949" s="1"/>
  <c r="T2212" i="7949" s="1"/>
  <c r="U2212" i="7949" s="1"/>
  <c r="V2212" i="7949" s="1"/>
  <c r="W2212" i="7949" s="1"/>
  <c r="J2175" i="7949"/>
  <c r="J2210" i="7949" s="1"/>
  <c r="K2210" i="7949" s="1"/>
  <c r="L2210" i="7949" s="1"/>
  <c r="M2210" i="7949" s="1"/>
  <c r="N2210" i="7949" s="1"/>
  <c r="O2210" i="7949" s="1"/>
  <c r="P2210" i="7949" s="1"/>
  <c r="Q2210" i="7949" s="1"/>
  <c r="R2210" i="7949" s="1"/>
  <c r="S2210" i="7949" s="1"/>
  <c r="T2210" i="7949" s="1"/>
  <c r="U2210" i="7949" s="1"/>
  <c r="V2210" i="7949" s="1"/>
  <c r="W2210" i="7949" s="1"/>
  <c r="H2175" i="7949"/>
  <c r="H2208" i="7949" s="1"/>
  <c r="I2208" i="7949" s="1"/>
  <c r="J2208" i="7949" s="1"/>
  <c r="K2208" i="7949" s="1"/>
  <c r="L2208" i="7949" s="1"/>
  <c r="M2208" i="7949" s="1"/>
  <c r="N2208" i="7949" s="1"/>
  <c r="O2208" i="7949" s="1"/>
  <c r="P2208" i="7949" s="1"/>
  <c r="Q2208" i="7949" s="1"/>
  <c r="R2208" i="7949" s="1"/>
  <c r="S2208" i="7949" s="1"/>
  <c r="T2208" i="7949" s="1"/>
  <c r="F2175" i="7949"/>
  <c r="F2206" i="7949" s="1"/>
  <c r="G2206" i="7949" s="1"/>
  <c r="H2206" i="7949" s="1"/>
  <c r="D2175" i="7949"/>
  <c r="D2204" i="7949" s="1"/>
  <c r="E2204" i="7949" s="1"/>
  <c r="F2204" i="7949" s="1"/>
  <c r="G2204" i="7949" s="1"/>
  <c r="H2204" i="7949" s="1"/>
  <c r="I2204" i="7949" s="1"/>
  <c r="J2204" i="7949" s="1"/>
  <c r="K2204" i="7949" s="1"/>
  <c r="L2204" i="7949" s="1"/>
  <c r="M2204" i="7949" s="1"/>
  <c r="N2204" i="7949" s="1"/>
  <c r="O2204" i="7949" s="1"/>
  <c r="P2204" i="7949" s="1"/>
  <c r="Q2204" i="7949" s="1"/>
  <c r="R2204" i="7949" s="1"/>
  <c r="S2204" i="7949" s="1"/>
  <c r="T2204" i="7949" s="1"/>
  <c r="U2204" i="7949" s="1"/>
  <c r="V2204" i="7949" s="1"/>
  <c r="W2204" i="7949" s="1"/>
  <c r="M2174" i="7949"/>
  <c r="K2174" i="7949"/>
  <c r="I2174" i="7949"/>
  <c r="I2169" i="7950" s="1"/>
  <c r="I2180" i="7950" s="1"/>
  <c r="G2174" i="7949"/>
  <c r="G2169" i="7950" s="1"/>
  <c r="G2178" i="7950" s="1"/>
  <c r="E2174" i="7949"/>
  <c r="E2181" i="7949" s="1"/>
  <c r="F2181" i="7949" s="1"/>
  <c r="G2181" i="7949" s="1"/>
  <c r="H2181" i="7949" s="1"/>
  <c r="M2283" i="7949"/>
  <c r="M2321" i="7949" s="1"/>
  <c r="N2321" i="7949" s="1"/>
  <c r="O2321" i="7949" s="1"/>
  <c r="P2321" i="7949" s="1"/>
  <c r="Q2321" i="7949" s="1"/>
  <c r="R2321" i="7949" s="1"/>
  <c r="S2321" i="7949" s="1"/>
  <c r="T2321" i="7949" s="1"/>
  <c r="U2321" i="7949" s="1"/>
  <c r="V2321" i="7949" s="1"/>
  <c r="W2321" i="7949" s="1"/>
  <c r="K2283" i="7949"/>
  <c r="K2319" i="7949" s="1"/>
  <c r="L2319" i="7949" s="1"/>
  <c r="M2319" i="7949" s="1"/>
  <c r="N2319" i="7949" s="1"/>
  <c r="O2319" i="7949" s="1"/>
  <c r="P2319" i="7949" s="1"/>
  <c r="Q2319" i="7949" s="1"/>
  <c r="R2319" i="7949" s="1"/>
  <c r="S2319" i="7949" s="1"/>
  <c r="T2319" i="7949" s="1"/>
  <c r="U2319" i="7949" s="1"/>
  <c r="V2319" i="7949" s="1"/>
  <c r="W2319" i="7949" s="1"/>
  <c r="I2283" i="7949"/>
  <c r="I2317" i="7949" s="1"/>
  <c r="J2317" i="7949" s="1"/>
  <c r="K2317" i="7949" s="1"/>
  <c r="L2317" i="7949" s="1"/>
  <c r="M2317" i="7949" s="1"/>
  <c r="N2317" i="7949" s="1"/>
  <c r="O2317" i="7949" s="1"/>
  <c r="P2317" i="7949" s="1"/>
  <c r="Q2317" i="7949" s="1"/>
  <c r="R2317" i="7949" s="1"/>
  <c r="S2317" i="7949" s="1"/>
  <c r="T2317" i="7949" s="1"/>
  <c r="U2317" i="7949" s="1"/>
  <c r="V2317" i="7949" s="1"/>
  <c r="W2317" i="7949" s="1"/>
  <c r="G2283" i="7949"/>
  <c r="G2315" i="7949" s="1"/>
  <c r="H2315" i="7949" s="1"/>
  <c r="I2315" i="7949" s="1"/>
  <c r="J2315" i="7949" s="1"/>
  <c r="K2315" i="7949" s="1"/>
  <c r="L2315" i="7949" s="1"/>
  <c r="M2315" i="7949" s="1"/>
  <c r="N2315" i="7949" s="1"/>
  <c r="O2315" i="7949" s="1"/>
  <c r="P2315" i="7949" s="1"/>
  <c r="E2283" i="7949"/>
  <c r="E2313" i="7949" s="1"/>
  <c r="F2313" i="7949" s="1"/>
  <c r="G2313" i="7949" s="1"/>
  <c r="H2313" i="7949" s="1"/>
  <c r="I2313" i="7949" s="1"/>
  <c r="J2313" i="7949" s="1"/>
  <c r="K2313" i="7949" s="1"/>
  <c r="L2313" i="7949" s="1"/>
  <c r="M2313" i="7949" s="1"/>
  <c r="N2313" i="7949" s="1"/>
  <c r="O2313" i="7949" s="1"/>
  <c r="P2313" i="7949" s="1"/>
  <c r="Q2313" i="7949" s="1"/>
  <c r="R2313" i="7949" s="1"/>
  <c r="S2313" i="7949" s="1"/>
  <c r="T2313" i="7949" s="1"/>
  <c r="U2313" i="7949" s="1"/>
  <c r="V2313" i="7949" s="1"/>
  <c r="W2313" i="7949" s="1"/>
  <c r="C2283" i="7949"/>
  <c r="C2311" i="7949" s="1"/>
  <c r="L2282" i="7949"/>
  <c r="L2277" i="7950" s="1"/>
  <c r="L2291" i="7950" s="1"/>
  <c r="J2282" i="7949"/>
  <c r="J2294" i="7949" s="1"/>
  <c r="H2282" i="7949"/>
  <c r="F2282" i="7949"/>
  <c r="D2282" i="7949"/>
  <c r="D2288" i="7949" s="1"/>
  <c r="L2283" i="7949"/>
  <c r="L2320" i="7949" s="1"/>
  <c r="M2320" i="7949" s="1"/>
  <c r="N2320" i="7949" s="1"/>
  <c r="O2320" i="7949" s="1"/>
  <c r="P2320" i="7949" s="1"/>
  <c r="Q2320" i="7949" s="1"/>
  <c r="R2320" i="7949" s="1"/>
  <c r="S2320" i="7949" s="1"/>
  <c r="T2320" i="7949" s="1"/>
  <c r="U2320" i="7949" s="1"/>
  <c r="V2320" i="7949" s="1"/>
  <c r="W2320" i="7949" s="1"/>
  <c r="J2283" i="7949"/>
  <c r="J2318" i="7949" s="1"/>
  <c r="K2318" i="7949" s="1"/>
  <c r="L2318" i="7949" s="1"/>
  <c r="M2318" i="7949" s="1"/>
  <c r="N2318" i="7949" s="1"/>
  <c r="O2318" i="7949" s="1"/>
  <c r="P2318" i="7949" s="1"/>
  <c r="Q2318" i="7949" s="1"/>
  <c r="R2318" i="7949" s="1"/>
  <c r="S2318" i="7949" s="1"/>
  <c r="T2318" i="7949" s="1"/>
  <c r="U2318" i="7949" s="1"/>
  <c r="V2318" i="7949" s="1"/>
  <c r="W2318" i="7949" s="1"/>
  <c r="H2283" i="7949"/>
  <c r="H2316" i="7949" s="1"/>
  <c r="I2316" i="7949" s="1"/>
  <c r="J2316" i="7949" s="1"/>
  <c r="K2316" i="7949" s="1"/>
  <c r="L2316" i="7949" s="1"/>
  <c r="M2316" i="7949" s="1"/>
  <c r="N2316" i="7949" s="1"/>
  <c r="O2316" i="7949" s="1"/>
  <c r="P2316" i="7949" s="1"/>
  <c r="Q2316" i="7949" s="1"/>
  <c r="R2316" i="7949" s="1"/>
  <c r="S2316" i="7949" s="1"/>
  <c r="T2316" i="7949" s="1"/>
  <c r="U2316" i="7949" s="1"/>
  <c r="F2283" i="7949"/>
  <c r="F2314" i="7949" s="1"/>
  <c r="G2314" i="7949" s="1"/>
  <c r="H2314" i="7949" s="1"/>
  <c r="D2283" i="7949"/>
  <c r="D2312" i="7949" s="1"/>
  <c r="E2312" i="7949" s="1"/>
  <c r="F2312" i="7949" s="1"/>
  <c r="G2312" i="7949" s="1"/>
  <c r="M2282" i="7949"/>
  <c r="M2277" i="7950" s="1"/>
  <c r="M2292" i="7950" s="1"/>
  <c r="K2282" i="7949"/>
  <c r="K2277" i="7950" s="1"/>
  <c r="K2290" i="7950" s="1"/>
  <c r="I2282" i="7949"/>
  <c r="I2277" i="7950" s="1"/>
  <c r="I2288" i="7950" s="1"/>
  <c r="G2282" i="7949"/>
  <c r="E2282" i="7949"/>
  <c r="E2277" i="7950" s="1"/>
  <c r="E2284" i="7950" s="1"/>
  <c r="M2391" i="7949"/>
  <c r="M2429" i="7949" s="1"/>
  <c r="N2429" i="7949" s="1"/>
  <c r="O2429" i="7949" s="1"/>
  <c r="P2429" i="7949" s="1"/>
  <c r="Q2429" i="7949" s="1"/>
  <c r="R2429" i="7949" s="1"/>
  <c r="S2429" i="7949" s="1"/>
  <c r="T2429" i="7949" s="1"/>
  <c r="U2429" i="7949" s="1"/>
  <c r="V2429" i="7949" s="1"/>
  <c r="W2429" i="7949" s="1"/>
  <c r="K2391" i="7949"/>
  <c r="K2427" i="7949" s="1"/>
  <c r="L2427" i="7949" s="1"/>
  <c r="M2427" i="7949" s="1"/>
  <c r="N2427" i="7949" s="1"/>
  <c r="O2427" i="7949" s="1"/>
  <c r="P2427" i="7949" s="1"/>
  <c r="Q2427" i="7949" s="1"/>
  <c r="R2427" i="7949" s="1"/>
  <c r="S2427" i="7949" s="1"/>
  <c r="T2427" i="7949" s="1"/>
  <c r="U2427" i="7949" s="1"/>
  <c r="V2427" i="7949" s="1"/>
  <c r="W2427" i="7949" s="1"/>
  <c r="I2391" i="7949"/>
  <c r="I2425" i="7949" s="1"/>
  <c r="G2391" i="7949"/>
  <c r="G2423" i="7949" s="1"/>
  <c r="E2391" i="7949"/>
  <c r="E2421" i="7949" s="1"/>
  <c r="F2421" i="7949" s="1"/>
  <c r="C2391" i="7949"/>
  <c r="C2419" i="7949" s="1"/>
  <c r="D2419" i="7949" s="1"/>
  <c r="E2419" i="7949" s="1"/>
  <c r="F2419" i="7949" s="1"/>
  <c r="G2419" i="7949" s="1"/>
  <c r="L2390" i="7949"/>
  <c r="J2390" i="7949"/>
  <c r="J2385" i="7950" s="1"/>
  <c r="J2397" i="7950" s="1"/>
  <c r="H2390" i="7949"/>
  <c r="H2400" i="7949" s="1"/>
  <c r="F2390" i="7949"/>
  <c r="F2385" i="7950" s="1"/>
  <c r="F2393" i="7950" s="1"/>
  <c r="D2390" i="7949"/>
  <c r="D2385" i="7950" s="1"/>
  <c r="D2391" i="7950" s="1"/>
  <c r="J2391" i="7949"/>
  <c r="J2426" i="7949" s="1"/>
  <c r="K2426" i="7949" s="1"/>
  <c r="L2426" i="7949" s="1"/>
  <c r="M2426" i="7949" s="1"/>
  <c r="N2426" i="7949" s="1"/>
  <c r="O2426" i="7949" s="1"/>
  <c r="P2426" i="7949" s="1"/>
  <c r="Q2426" i="7949" s="1"/>
  <c r="R2426" i="7949" s="1"/>
  <c r="S2426" i="7949" s="1"/>
  <c r="F2391" i="7949"/>
  <c r="F2422" i="7949" s="1"/>
  <c r="G2422" i="7949" s="1"/>
  <c r="H2422" i="7949" s="1"/>
  <c r="I2422" i="7949" s="1"/>
  <c r="J2422" i="7949" s="1"/>
  <c r="K2422" i="7949" s="1"/>
  <c r="M2390" i="7949"/>
  <c r="M2385" i="7950" s="1"/>
  <c r="M2400" i="7950" s="1"/>
  <c r="I2390" i="7949"/>
  <c r="E2390" i="7949"/>
  <c r="E2385" i="7950" s="1"/>
  <c r="E2392" i="7950" s="1"/>
  <c r="L2391" i="7949"/>
  <c r="L2428" i="7949" s="1"/>
  <c r="M2428" i="7949" s="1"/>
  <c r="N2428" i="7949" s="1"/>
  <c r="O2428" i="7949" s="1"/>
  <c r="P2428" i="7949" s="1"/>
  <c r="Q2428" i="7949" s="1"/>
  <c r="R2428" i="7949" s="1"/>
  <c r="S2428" i="7949" s="1"/>
  <c r="T2428" i="7949" s="1"/>
  <c r="U2428" i="7949" s="1"/>
  <c r="V2428" i="7949" s="1"/>
  <c r="W2428" i="7949" s="1"/>
  <c r="H2391" i="7949"/>
  <c r="H2424" i="7949" s="1"/>
  <c r="I2424" i="7949" s="1"/>
  <c r="J2424" i="7949" s="1"/>
  <c r="K2424" i="7949" s="1"/>
  <c r="L2424" i="7949" s="1"/>
  <c r="M2424" i="7949" s="1"/>
  <c r="N2424" i="7949" s="1"/>
  <c r="O2424" i="7949" s="1"/>
  <c r="P2424" i="7949" s="1"/>
  <c r="Q2424" i="7949" s="1"/>
  <c r="R2424" i="7949" s="1"/>
  <c r="S2424" i="7949" s="1"/>
  <c r="T2424" i="7949" s="1"/>
  <c r="U2424" i="7949" s="1"/>
  <c r="V2424" i="7949" s="1"/>
  <c r="D2391" i="7949"/>
  <c r="D2420" i="7949" s="1"/>
  <c r="E2420" i="7949" s="1"/>
  <c r="F2420" i="7949" s="1"/>
  <c r="G2420" i="7949" s="1"/>
  <c r="H2420" i="7949" s="1"/>
  <c r="K2390" i="7949"/>
  <c r="K2385" i="7950" s="1"/>
  <c r="K2398" i="7950" s="1"/>
  <c r="G2390" i="7949"/>
  <c r="M2499" i="7949"/>
  <c r="M2537" i="7949" s="1"/>
  <c r="N2537" i="7949" s="1"/>
  <c r="O2537" i="7949" s="1"/>
  <c r="P2537" i="7949" s="1"/>
  <c r="Q2537" i="7949" s="1"/>
  <c r="R2537" i="7949" s="1"/>
  <c r="S2537" i="7949" s="1"/>
  <c r="T2537" i="7949" s="1"/>
  <c r="U2537" i="7949" s="1"/>
  <c r="V2537" i="7949" s="1"/>
  <c r="W2537" i="7949" s="1"/>
  <c r="K2499" i="7949"/>
  <c r="K2535" i="7949" s="1"/>
  <c r="L2535" i="7949" s="1"/>
  <c r="M2535" i="7949" s="1"/>
  <c r="N2535" i="7949" s="1"/>
  <c r="O2535" i="7949" s="1"/>
  <c r="P2535" i="7949" s="1"/>
  <c r="Q2535" i="7949" s="1"/>
  <c r="R2535" i="7949" s="1"/>
  <c r="S2535" i="7949" s="1"/>
  <c r="T2535" i="7949" s="1"/>
  <c r="U2535" i="7949" s="1"/>
  <c r="V2535" i="7949" s="1"/>
  <c r="W2535" i="7949" s="1"/>
  <c r="I2499" i="7949"/>
  <c r="I2533" i="7949" s="1"/>
  <c r="J2533" i="7949" s="1"/>
  <c r="K2533" i="7949" s="1"/>
  <c r="L2533" i="7949" s="1"/>
  <c r="G2499" i="7949"/>
  <c r="G2531" i="7949" s="1"/>
  <c r="H2531" i="7949" s="1"/>
  <c r="I2531" i="7949" s="1"/>
  <c r="J2531" i="7949" s="1"/>
  <c r="K2531" i="7949" s="1"/>
  <c r="L2531" i="7949" s="1"/>
  <c r="M2531" i="7949" s="1"/>
  <c r="N2531" i="7949" s="1"/>
  <c r="O2531" i="7949" s="1"/>
  <c r="P2531" i="7949" s="1"/>
  <c r="Q2531" i="7949" s="1"/>
  <c r="R2531" i="7949" s="1"/>
  <c r="S2531" i="7949" s="1"/>
  <c r="T2531" i="7949" s="1"/>
  <c r="U2531" i="7949" s="1"/>
  <c r="V2531" i="7949" s="1"/>
  <c r="W2531" i="7949" s="1"/>
  <c r="E2499" i="7949"/>
  <c r="E2529" i="7949" s="1"/>
  <c r="F2529" i="7949" s="1"/>
  <c r="G2529" i="7949" s="1"/>
  <c r="H2529" i="7949" s="1"/>
  <c r="I2529" i="7949" s="1"/>
  <c r="J2529" i="7949" s="1"/>
  <c r="K2529" i="7949" s="1"/>
  <c r="L2529" i="7949" s="1"/>
  <c r="M2529" i="7949" s="1"/>
  <c r="N2529" i="7949" s="1"/>
  <c r="O2529" i="7949" s="1"/>
  <c r="P2529" i="7949" s="1"/>
  <c r="Q2529" i="7949" s="1"/>
  <c r="R2529" i="7949" s="1"/>
  <c r="S2529" i="7949" s="1"/>
  <c r="T2529" i="7949" s="1"/>
  <c r="C2499" i="7949"/>
  <c r="C2527" i="7949" s="1"/>
  <c r="D2527" i="7949" s="1"/>
  <c r="E2527" i="7949" s="1"/>
  <c r="F2527" i="7949" s="1"/>
  <c r="G2527" i="7949" s="1"/>
  <c r="H2527" i="7949" s="1"/>
  <c r="I2527" i="7949" s="1"/>
  <c r="J2527" i="7949" s="1"/>
  <c r="K2527" i="7949" s="1"/>
  <c r="L2527" i="7949" s="1"/>
  <c r="L2498" i="7949"/>
  <c r="L2493" i="7950" s="1"/>
  <c r="L2507" i="7950" s="1"/>
  <c r="J2498" i="7949"/>
  <c r="J2510" i="7949" s="1"/>
  <c r="H2498" i="7949"/>
  <c r="H2493" i="7950" s="1"/>
  <c r="H2503" i="7950" s="1"/>
  <c r="F2498" i="7949"/>
  <c r="F2493" i="7950" s="1"/>
  <c r="F2501" i="7950" s="1"/>
  <c r="D2498" i="7949"/>
  <c r="D2493" i="7950" s="1"/>
  <c r="D2499" i="7950" s="1"/>
  <c r="J2499" i="7949"/>
  <c r="J2534" i="7949" s="1"/>
  <c r="K2534" i="7949" s="1"/>
  <c r="L2534" i="7949" s="1"/>
  <c r="M2534" i="7949" s="1"/>
  <c r="N2534" i="7949" s="1"/>
  <c r="O2534" i="7949" s="1"/>
  <c r="P2534" i="7949" s="1"/>
  <c r="Q2534" i="7949" s="1"/>
  <c r="R2534" i="7949" s="1"/>
  <c r="S2534" i="7949" s="1"/>
  <c r="T2534" i="7949" s="1"/>
  <c r="U2534" i="7949" s="1"/>
  <c r="V2534" i="7949" s="1"/>
  <c r="W2534" i="7949" s="1"/>
  <c r="F2499" i="7949"/>
  <c r="F2530" i="7949" s="1"/>
  <c r="G2530" i="7949" s="1"/>
  <c r="M2498" i="7949"/>
  <c r="I2498" i="7949"/>
  <c r="I2493" i="7950" s="1"/>
  <c r="I2504" i="7950" s="1"/>
  <c r="E2498" i="7949"/>
  <c r="L2499" i="7949"/>
  <c r="L2536" i="7949" s="1"/>
  <c r="M2536" i="7949" s="1"/>
  <c r="N2536" i="7949" s="1"/>
  <c r="O2536" i="7949" s="1"/>
  <c r="P2536" i="7949" s="1"/>
  <c r="Q2536" i="7949" s="1"/>
  <c r="R2536" i="7949" s="1"/>
  <c r="S2536" i="7949" s="1"/>
  <c r="T2536" i="7949" s="1"/>
  <c r="U2536" i="7949" s="1"/>
  <c r="V2536" i="7949" s="1"/>
  <c r="W2536" i="7949" s="1"/>
  <c r="H2499" i="7949"/>
  <c r="H2532" i="7949" s="1"/>
  <c r="D2499" i="7949"/>
  <c r="D2528" i="7949" s="1"/>
  <c r="E2528" i="7949" s="1"/>
  <c r="F2528" i="7949" s="1"/>
  <c r="G2528" i="7949" s="1"/>
  <c r="H2528" i="7949" s="1"/>
  <c r="I2528" i="7949" s="1"/>
  <c r="J2528" i="7949" s="1"/>
  <c r="K2528" i="7949" s="1"/>
  <c r="L2528" i="7949" s="1"/>
  <c r="M2528" i="7949" s="1"/>
  <c r="N2528" i="7949" s="1"/>
  <c r="O2528" i="7949" s="1"/>
  <c r="P2528" i="7949" s="1"/>
  <c r="Q2528" i="7949" s="1"/>
  <c r="R2528" i="7949" s="1"/>
  <c r="S2528" i="7949" s="1"/>
  <c r="T2528" i="7949" s="1"/>
  <c r="U2528" i="7949" s="1"/>
  <c r="V2528" i="7949" s="1"/>
  <c r="K2498" i="7949"/>
  <c r="G2498" i="7949"/>
  <c r="G2493" i="7950" s="1"/>
  <c r="G2502" i="7950" s="1"/>
  <c r="L2607" i="7949"/>
  <c r="L2644" i="7949" s="1"/>
  <c r="M2644" i="7949" s="1"/>
  <c r="N2644" i="7949" s="1"/>
  <c r="J2607" i="7949"/>
  <c r="J2642" i="7949" s="1"/>
  <c r="K2642" i="7949" s="1"/>
  <c r="L2642" i="7949" s="1"/>
  <c r="M2642" i="7949" s="1"/>
  <c r="N2642" i="7949" s="1"/>
  <c r="O2642" i="7949" s="1"/>
  <c r="P2642" i="7949" s="1"/>
  <c r="Q2642" i="7949" s="1"/>
  <c r="R2642" i="7949" s="1"/>
  <c r="S2642" i="7949" s="1"/>
  <c r="T2642" i="7949" s="1"/>
  <c r="H2607" i="7949"/>
  <c r="H2640" i="7949" s="1"/>
  <c r="I2640" i="7949" s="1"/>
  <c r="J2640" i="7949" s="1"/>
  <c r="K2640" i="7949" s="1"/>
  <c r="F2607" i="7949"/>
  <c r="F2638" i="7949" s="1"/>
  <c r="G2638" i="7949" s="1"/>
  <c r="H2638" i="7949" s="1"/>
  <c r="I2638" i="7949" s="1"/>
  <c r="J2638" i="7949" s="1"/>
  <c r="K2638" i="7949" s="1"/>
  <c r="L2638" i="7949" s="1"/>
  <c r="M2638" i="7949" s="1"/>
  <c r="N2638" i="7949" s="1"/>
  <c r="D2607" i="7949"/>
  <c r="D2636" i="7949" s="1"/>
  <c r="M2606" i="7949"/>
  <c r="M2601" i="7950" s="1"/>
  <c r="M2616" i="7950" s="1"/>
  <c r="K2606" i="7949"/>
  <c r="I2606" i="7949"/>
  <c r="G2606" i="7949"/>
  <c r="E2606" i="7949"/>
  <c r="M2607" i="7949"/>
  <c r="M2645" i="7949" s="1"/>
  <c r="N2645" i="7949" s="1"/>
  <c r="O2645" i="7949" s="1"/>
  <c r="P2645" i="7949" s="1"/>
  <c r="Q2645" i="7949" s="1"/>
  <c r="R2645" i="7949" s="1"/>
  <c r="S2645" i="7949" s="1"/>
  <c r="T2645" i="7949" s="1"/>
  <c r="U2645" i="7949" s="1"/>
  <c r="V2645" i="7949" s="1"/>
  <c r="W2645" i="7949" s="1"/>
  <c r="K2607" i="7949"/>
  <c r="K2643" i="7949" s="1"/>
  <c r="L2643" i="7949" s="1"/>
  <c r="M2643" i="7949" s="1"/>
  <c r="N2643" i="7949" s="1"/>
  <c r="O2643" i="7949" s="1"/>
  <c r="P2643" i="7949" s="1"/>
  <c r="Q2643" i="7949" s="1"/>
  <c r="R2643" i="7949" s="1"/>
  <c r="S2643" i="7949" s="1"/>
  <c r="T2643" i="7949" s="1"/>
  <c r="U2643" i="7949" s="1"/>
  <c r="V2643" i="7949" s="1"/>
  <c r="W2643" i="7949" s="1"/>
  <c r="I2607" i="7949"/>
  <c r="I2641" i="7949" s="1"/>
  <c r="J2641" i="7949" s="1"/>
  <c r="K2641" i="7949" s="1"/>
  <c r="L2641" i="7949" s="1"/>
  <c r="M2641" i="7949" s="1"/>
  <c r="N2641" i="7949" s="1"/>
  <c r="O2641" i="7949" s="1"/>
  <c r="G2607" i="7949"/>
  <c r="G2639" i="7949" s="1"/>
  <c r="H2639" i="7949" s="1"/>
  <c r="E2607" i="7949"/>
  <c r="C2607" i="7949"/>
  <c r="L2606" i="7949"/>
  <c r="J2606" i="7949"/>
  <c r="J2601" i="7950" s="1"/>
  <c r="J2613" i="7950" s="1"/>
  <c r="H2606" i="7949"/>
  <c r="F2606" i="7949"/>
  <c r="F2601" i="7950" s="1"/>
  <c r="F2609" i="7950" s="1"/>
  <c r="D2606" i="7949"/>
  <c r="L15" i="7949"/>
  <c r="L52" i="7949" s="1"/>
  <c r="M52" i="7949" s="1"/>
  <c r="N52" i="7949" s="1"/>
  <c r="O52" i="7949" s="1"/>
  <c r="P52" i="7949" s="1"/>
  <c r="Q52" i="7949" s="1"/>
  <c r="R52" i="7949" s="1"/>
  <c r="S52" i="7949" s="1"/>
  <c r="T52" i="7949" s="1"/>
  <c r="U52" i="7949" s="1"/>
  <c r="V52" i="7949" s="1"/>
  <c r="W52" i="7949" s="1"/>
  <c r="J15" i="7949"/>
  <c r="J50" i="7949" s="1"/>
  <c r="K50" i="7949" s="1"/>
  <c r="L50" i="7949" s="1"/>
  <c r="M50" i="7949" s="1"/>
  <c r="N50" i="7949" s="1"/>
  <c r="O50" i="7949" s="1"/>
  <c r="P50" i="7949" s="1"/>
  <c r="Q50" i="7949" s="1"/>
  <c r="R50" i="7949" s="1"/>
  <c r="S50" i="7949" s="1"/>
  <c r="T50" i="7949" s="1"/>
  <c r="U50" i="7949" s="1"/>
  <c r="V50" i="7949" s="1"/>
  <c r="W50" i="7949" s="1"/>
  <c r="H15" i="7949"/>
  <c r="H48" i="7949" s="1"/>
  <c r="I48" i="7949" s="1"/>
  <c r="J48" i="7949" s="1"/>
  <c r="K48" i="7949" s="1"/>
  <c r="L48" i="7949" s="1"/>
  <c r="M48" i="7949" s="1"/>
  <c r="N48" i="7949" s="1"/>
  <c r="O48" i="7949" s="1"/>
  <c r="P48" i="7949" s="1"/>
  <c r="Q48" i="7949" s="1"/>
  <c r="F15" i="7949"/>
  <c r="F46" i="7949" s="1"/>
  <c r="G46" i="7949" s="1"/>
  <c r="H46" i="7949" s="1"/>
  <c r="I46" i="7949" s="1"/>
  <c r="D15" i="7949"/>
  <c r="D44" i="7949" s="1"/>
  <c r="E44" i="7949" s="1"/>
  <c r="F44" i="7949" s="1"/>
  <c r="M14" i="7949"/>
  <c r="K14" i="7949"/>
  <c r="I14" i="7949"/>
  <c r="I9" i="7950" s="1"/>
  <c r="I20" i="7950" s="1"/>
  <c r="M15" i="7949"/>
  <c r="M53" i="7949" s="1"/>
  <c r="N53" i="7949" s="1"/>
  <c r="O53" i="7949" s="1"/>
  <c r="P53" i="7949" s="1"/>
  <c r="Q53" i="7949" s="1"/>
  <c r="R53" i="7949" s="1"/>
  <c r="S53" i="7949" s="1"/>
  <c r="T53" i="7949" s="1"/>
  <c r="U53" i="7949" s="1"/>
  <c r="V53" i="7949" s="1"/>
  <c r="W53" i="7949" s="1"/>
  <c r="K15" i="7949"/>
  <c r="K51" i="7949" s="1"/>
  <c r="L51" i="7949" s="1"/>
  <c r="M51" i="7949" s="1"/>
  <c r="N51" i="7949" s="1"/>
  <c r="O51" i="7949" s="1"/>
  <c r="P51" i="7949" s="1"/>
  <c r="Q51" i="7949" s="1"/>
  <c r="R51" i="7949" s="1"/>
  <c r="S51" i="7949" s="1"/>
  <c r="T51" i="7949" s="1"/>
  <c r="U51" i="7949" s="1"/>
  <c r="V51" i="7949" s="1"/>
  <c r="W51" i="7949" s="1"/>
  <c r="G15" i="7949"/>
  <c r="E15" i="7949"/>
  <c r="E45" i="7949" s="1"/>
  <c r="F45" i="7949" s="1"/>
  <c r="G45" i="7949" s="1"/>
  <c r="C15" i="7949"/>
  <c r="C43" i="7949" s="1"/>
  <c r="D43" i="7949" s="1"/>
  <c r="E43" i="7949" s="1"/>
  <c r="F43" i="7949" s="1"/>
  <c r="G43" i="7949" s="1"/>
  <c r="H43" i="7949" s="1"/>
  <c r="J14" i="7949"/>
  <c r="J9" i="7950" s="1"/>
  <c r="J21" i="7950" s="1"/>
  <c r="I15" i="7949"/>
  <c r="I49" i="7949" s="1"/>
  <c r="J49" i="7949" s="1"/>
  <c r="K49" i="7949" s="1"/>
  <c r="L49" i="7949" s="1"/>
  <c r="M49" i="7949" s="1"/>
  <c r="L14" i="7949"/>
  <c r="L9" i="7950" s="1"/>
  <c r="L23" i="7950" s="1"/>
  <c r="L177" i="7949"/>
  <c r="L214" i="7949" s="1"/>
  <c r="M214" i="7949" s="1"/>
  <c r="N214" i="7949" s="1"/>
  <c r="O214" i="7949" s="1"/>
  <c r="P214" i="7949" s="1"/>
  <c r="Q214" i="7949" s="1"/>
  <c r="R214" i="7949" s="1"/>
  <c r="S214" i="7949" s="1"/>
  <c r="T214" i="7949" s="1"/>
  <c r="U214" i="7949" s="1"/>
  <c r="V214" i="7949" s="1"/>
  <c r="W214" i="7949" s="1"/>
  <c r="J177" i="7949"/>
  <c r="J212" i="7949" s="1"/>
  <c r="K212" i="7949" s="1"/>
  <c r="L212" i="7949" s="1"/>
  <c r="H177" i="7949"/>
  <c r="H210" i="7949" s="1"/>
  <c r="I210" i="7949" s="1"/>
  <c r="J210" i="7949" s="1"/>
  <c r="K210" i="7949" s="1"/>
  <c r="L210" i="7949" s="1"/>
  <c r="M210" i="7949" s="1"/>
  <c r="N210" i="7949" s="1"/>
  <c r="O210" i="7949" s="1"/>
  <c r="P210" i="7949" s="1"/>
  <c r="F177" i="7949"/>
  <c r="F208" i="7949" s="1"/>
  <c r="G208" i="7949" s="1"/>
  <c r="H208" i="7949" s="1"/>
  <c r="I208" i="7949" s="1"/>
  <c r="J208" i="7949" s="1"/>
  <c r="K208" i="7949" s="1"/>
  <c r="L208" i="7949" s="1"/>
  <c r="M208" i="7949" s="1"/>
  <c r="N208" i="7949" s="1"/>
  <c r="O208" i="7949" s="1"/>
  <c r="P208" i="7949" s="1"/>
  <c r="D177" i="7949"/>
  <c r="D206" i="7949" s="1"/>
  <c r="M176" i="7949"/>
  <c r="K176" i="7949"/>
  <c r="K171" i="7950" s="1"/>
  <c r="K184" i="7950" s="1"/>
  <c r="I176" i="7949"/>
  <c r="I171" i="7950" s="1"/>
  <c r="I182" i="7950" s="1"/>
  <c r="G176" i="7949"/>
  <c r="E176" i="7949"/>
  <c r="E171" i="7950" s="1"/>
  <c r="E178" i="7950" s="1"/>
  <c r="M177" i="7949"/>
  <c r="M215" i="7949" s="1"/>
  <c r="N215" i="7949" s="1"/>
  <c r="O215" i="7949" s="1"/>
  <c r="P215" i="7949" s="1"/>
  <c r="Q215" i="7949" s="1"/>
  <c r="R215" i="7949" s="1"/>
  <c r="S215" i="7949" s="1"/>
  <c r="T215" i="7949" s="1"/>
  <c r="U215" i="7949" s="1"/>
  <c r="V215" i="7949" s="1"/>
  <c r="W215" i="7949" s="1"/>
  <c r="K177" i="7949"/>
  <c r="K213" i="7949" s="1"/>
  <c r="L213" i="7949" s="1"/>
  <c r="M213" i="7949" s="1"/>
  <c r="N213" i="7949" s="1"/>
  <c r="O213" i="7949" s="1"/>
  <c r="P213" i="7949" s="1"/>
  <c r="Q213" i="7949" s="1"/>
  <c r="R213" i="7949" s="1"/>
  <c r="S213" i="7949" s="1"/>
  <c r="T213" i="7949" s="1"/>
  <c r="U213" i="7949" s="1"/>
  <c r="I177" i="7949"/>
  <c r="I211" i="7949" s="1"/>
  <c r="J211" i="7949" s="1"/>
  <c r="G177" i="7949"/>
  <c r="G209" i="7949" s="1"/>
  <c r="E177" i="7949"/>
  <c r="E207" i="7949" s="1"/>
  <c r="F207" i="7949" s="1"/>
  <c r="G207" i="7949" s="1"/>
  <c r="H207" i="7949" s="1"/>
  <c r="I207" i="7949" s="1"/>
  <c r="J207" i="7949" s="1"/>
  <c r="K207" i="7949" s="1"/>
  <c r="L207" i="7949" s="1"/>
  <c r="M207" i="7949" s="1"/>
  <c r="C177" i="7949"/>
  <c r="C205" i="7949" s="1"/>
  <c r="D205" i="7949" s="1"/>
  <c r="L176" i="7949"/>
  <c r="L171" i="7950" s="1"/>
  <c r="L185" i="7950" s="1"/>
  <c r="J176" i="7949"/>
  <c r="J171" i="7950" s="1"/>
  <c r="J183" i="7950" s="1"/>
  <c r="L339" i="7949"/>
  <c r="L376" i="7949" s="1"/>
  <c r="M376" i="7949" s="1"/>
  <c r="N376" i="7949" s="1"/>
  <c r="O376" i="7949" s="1"/>
  <c r="J339" i="7949"/>
  <c r="J374" i="7949" s="1"/>
  <c r="K374" i="7949" s="1"/>
  <c r="L374" i="7949" s="1"/>
  <c r="M374" i="7949" s="1"/>
  <c r="N374" i="7949" s="1"/>
  <c r="O374" i="7949" s="1"/>
  <c r="P374" i="7949" s="1"/>
  <c r="Q374" i="7949" s="1"/>
  <c r="R374" i="7949" s="1"/>
  <c r="S374" i="7949" s="1"/>
  <c r="T374" i="7949" s="1"/>
  <c r="U374" i="7949" s="1"/>
  <c r="V374" i="7949" s="1"/>
  <c r="W374" i="7949" s="1"/>
  <c r="H339" i="7949"/>
  <c r="H372" i="7949" s="1"/>
  <c r="I372" i="7949" s="1"/>
  <c r="J372" i="7949" s="1"/>
  <c r="F339" i="7949"/>
  <c r="F370" i="7949" s="1"/>
  <c r="G370" i="7949" s="1"/>
  <c r="H370" i="7949" s="1"/>
  <c r="I370" i="7949" s="1"/>
  <c r="J370" i="7949" s="1"/>
  <c r="K370" i="7949" s="1"/>
  <c r="L370" i="7949" s="1"/>
  <c r="M370" i="7949" s="1"/>
  <c r="N370" i="7949" s="1"/>
  <c r="O370" i="7949" s="1"/>
  <c r="D339" i="7949"/>
  <c r="D368" i="7949" s="1"/>
  <c r="E368" i="7949" s="1"/>
  <c r="M338" i="7949"/>
  <c r="M333" i="7950" s="1"/>
  <c r="M348" i="7950" s="1"/>
  <c r="K338" i="7949"/>
  <c r="K333" i="7950" s="1"/>
  <c r="K346" i="7950" s="1"/>
  <c r="I338" i="7949"/>
  <c r="M339" i="7949"/>
  <c r="M377" i="7949" s="1"/>
  <c r="N377" i="7949" s="1"/>
  <c r="O377" i="7949" s="1"/>
  <c r="P377" i="7949" s="1"/>
  <c r="Q377" i="7949" s="1"/>
  <c r="R377" i="7949" s="1"/>
  <c r="S377" i="7949" s="1"/>
  <c r="T377" i="7949" s="1"/>
  <c r="U377" i="7949" s="1"/>
  <c r="V377" i="7949" s="1"/>
  <c r="W377" i="7949" s="1"/>
  <c r="K339" i="7949"/>
  <c r="K375" i="7949" s="1"/>
  <c r="L375" i="7949" s="1"/>
  <c r="M375" i="7949" s="1"/>
  <c r="N375" i="7949" s="1"/>
  <c r="I339" i="7949"/>
  <c r="I373" i="7949" s="1"/>
  <c r="J373" i="7949" s="1"/>
  <c r="K373" i="7949" s="1"/>
  <c r="L373" i="7949" s="1"/>
  <c r="M373" i="7949" s="1"/>
  <c r="N373" i="7949" s="1"/>
  <c r="O373" i="7949" s="1"/>
  <c r="P373" i="7949" s="1"/>
  <c r="Q373" i="7949" s="1"/>
  <c r="R373" i="7949" s="1"/>
  <c r="S373" i="7949" s="1"/>
  <c r="T373" i="7949" s="1"/>
  <c r="U373" i="7949" s="1"/>
  <c r="V373" i="7949" s="1"/>
  <c r="W373" i="7949" s="1"/>
  <c r="G339" i="7949"/>
  <c r="G371" i="7949" s="1"/>
  <c r="H371" i="7949" s="1"/>
  <c r="I371" i="7949" s="1"/>
  <c r="J371" i="7949" s="1"/>
  <c r="K371" i="7949" s="1"/>
  <c r="L371" i="7949" s="1"/>
  <c r="M371" i="7949" s="1"/>
  <c r="N371" i="7949" s="1"/>
  <c r="O371" i="7949" s="1"/>
  <c r="P371" i="7949" s="1"/>
  <c r="Q371" i="7949" s="1"/>
  <c r="R371" i="7949" s="1"/>
  <c r="S371" i="7949" s="1"/>
  <c r="T371" i="7949" s="1"/>
  <c r="U371" i="7949" s="1"/>
  <c r="V371" i="7949" s="1"/>
  <c r="W371" i="7949" s="1"/>
  <c r="E339" i="7949"/>
  <c r="E369" i="7949" s="1"/>
  <c r="F369" i="7949" s="1"/>
  <c r="G369" i="7949" s="1"/>
  <c r="H369" i="7949" s="1"/>
  <c r="C339" i="7949"/>
  <c r="C367" i="7949" s="1"/>
  <c r="D367" i="7949" s="1"/>
  <c r="L338" i="7949"/>
  <c r="L333" i="7950" s="1"/>
  <c r="L347" i="7950" s="1"/>
  <c r="J338" i="7949"/>
  <c r="D338" i="7949"/>
  <c r="D333" i="7950" s="1"/>
  <c r="D339" i="7950" s="1"/>
  <c r="L447" i="7949"/>
  <c r="L484" i="7949" s="1"/>
  <c r="M484" i="7949" s="1"/>
  <c r="N484" i="7949" s="1"/>
  <c r="O484" i="7949" s="1"/>
  <c r="P484" i="7949" s="1"/>
  <c r="Q484" i="7949" s="1"/>
  <c r="R484" i="7949" s="1"/>
  <c r="S484" i="7949" s="1"/>
  <c r="T484" i="7949" s="1"/>
  <c r="U484" i="7949" s="1"/>
  <c r="V484" i="7949" s="1"/>
  <c r="W484" i="7949" s="1"/>
  <c r="J447" i="7949"/>
  <c r="J482" i="7949" s="1"/>
  <c r="K482" i="7949" s="1"/>
  <c r="L482" i="7949" s="1"/>
  <c r="M482" i="7949" s="1"/>
  <c r="N482" i="7949" s="1"/>
  <c r="O482" i="7949" s="1"/>
  <c r="P482" i="7949" s="1"/>
  <c r="Q482" i="7949" s="1"/>
  <c r="R482" i="7949" s="1"/>
  <c r="S482" i="7949" s="1"/>
  <c r="T482" i="7949" s="1"/>
  <c r="U482" i="7949" s="1"/>
  <c r="H447" i="7949"/>
  <c r="H480" i="7949" s="1"/>
  <c r="I480" i="7949" s="1"/>
  <c r="F447" i="7949"/>
  <c r="F478" i="7949" s="1"/>
  <c r="G478" i="7949" s="1"/>
  <c r="H478" i="7949" s="1"/>
  <c r="D447" i="7949"/>
  <c r="D476" i="7949" s="1"/>
  <c r="E476" i="7949" s="1"/>
  <c r="F476" i="7949" s="1"/>
  <c r="G476" i="7949" s="1"/>
  <c r="H476" i="7949" s="1"/>
  <c r="I476" i="7949" s="1"/>
  <c r="J476" i="7949" s="1"/>
  <c r="K476" i="7949" s="1"/>
  <c r="M446" i="7949"/>
  <c r="M441" i="7950" s="1"/>
  <c r="M456" i="7950" s="1"/>
  <c r="K446" i="7949"/>
  <c r="I446" i="7949"/>
  <c r="I441" i="7950" s="1"/>
  <c r="I452" i="7950" s="1"/>
  <c r="G446" i="7949"/>
  <c r="E446" i="7949"/>
  <c r="K447" i="7949"/>
  <c r="K483" i="7949" s="1"/>
  <c r="L483" i="7949" s="1"/>
  <c r="M483" i="7949" s="1"/>
  <c r="N483" i="7949" s="1"/>
  <c r="O483" i="7949" s="1"/>
  <c r="P483" i="7949" s="1"/>
  <c r="Q483" i="7949" s="1"/>
  <c r="R483" i="7949" s="1"/>
  <c r="S483" i="7949" s="1"/>
  <c r="T483" i="7949" s="1"/>
  <c r="U483" i="7949" s="1"/>
  <c r="V483" i="7949" s="1"/>
  <c r="W483" i="7949" s="1"/>
  <c r="G447" i="7949"/>
  <c r="G479" i="7949" s="1"/>
  <c r="H479" i="7949" s="1"/>
  <c r="I479" i="7949" s="1"/>
  <c r="J479" i="7949" s="1"/>
  <c r="K479" i="7949" s="1"/>
  <c r="L479" i="7949" s="1"/>
  <c r="M479" i="7949" s="1"/>
  <c r="N479" i="7949" s="1"/>
  <c r="O479" i="7949" s="1"/>
  <c r="P479" i="7949" s="1"/>
  <c r="C447" i="7949"/>
  <c r="C475" i="7949" s="1"/>
  <c r="D475" i="7949" s="1"/>
  <c r="J446" i="7949"/>
  <c r="J441" i="7950" s="1"/>
  <c r="J453" i="7950" s="1"/>
  <c r="F446" i="7949"/>
  <c r="M447" i="7949"/>
  <c r="M485" i="7949" s="1"/>
  <c r="N485" i="7949" s="1"/>
  <c r="O485" i="7949" s="1"/>
  <c r="P485" i="7949" s="1"/>
  <c r="Q485" i="7949" s="1"/>
  <c r="R485" i="7949" s="1"/>
  <c r="S485" i="7949" s="1"/>
  <c r="T485" i="7949" s="1"/>
  <c r="U485" i="7949" s="1"/>
  <c r="V485" i="7949" s="1"/>
  <c r="W485" i="7949" s="1"/>
  <c r="I447" i="7949"/>
  <c r="I481" i="7949" s="1"/>
  <c r="E447" i="7949"/>
  <c r="E477" i="7949" s="1"/>
  <c r="F477" i="7949" s="1"/>
  <c r="G477" i="7949" s="1"/>
  <c r="H477" i="7949" s="1"/>
  <c r="I477" i="7949" s="1"/>
  <c r="J477" i="7949" s="1"/>
  <c r="K477" i="7949" s="1"/>
  <c r="L477" i="7949" s="1"/>
  <c r="M477" i="7949" s="1"/>
  <c r="L446" i="7949"/>
  <c r="H446" i="7949"/>
  <c r="H441" i="7950" s="1"/>
  <c r="H451" i="7950" s="1"/>
  <c r="D446" i="7949"/>
  <c r="L555" i="7949"/>
  <c r="L592" i="7949" s="1"/>
  <c r="M592" i="7949" s="1"/>
  <c r="N592" i="7949" s="1"/>
  <c r="O592" i="7949" s="1"/>
  <c r="P592" i="7949" s="1"/>
  <c r="Q592" i="7949" s="1"/>
  <c r="R592" i="7949" s="1"/>
  <c r="S592" i="7949" s="1"/>
  <c r="T592" i="7949" s="1"/>
  <c r="U592" i="7949" s="1"/>
  <c r="V592" i="7949" s="1"/>
  <c r="W592" i="7949" s="1"/>
  <c r="J555" i="7949"/>
  <c r="J590" i="7949" s="1"/>
  <c r="K590" i="7949" s="1"/>
  <c r="L590" i="7949" s="1"/>
  <c r="M590" i="7949" s="1"/>
  <c r="N590" i="7949" s="1"/>
  <c r="O590" i="7949" s="1"/>
  <c r="H555" i="7949"/>
  <c r="H588" i="7949" s="1"/>
  <c r="I588" i="7949" s="1"/>
  <c r="J588" i="7949" s="1"/>
  <c r="K588" i="7949" s="1"/>
  <c r="L588" i="7949" s="1"/>
  <c r="M588" i="7949" s="1"/>
  <c r="N588" i="7949" s="1"/>
  <c r="O588" i="7949" s="1"/>
  <c r="P588" i="7949" s="1"/>
  <c r="Q588" i="7949" s="1"/>
  <c r="F555" i="7949"/>
  <c r="F586" i="7949" s="1"/>
  <c r="G586" i="7949" s="1"/>
  <c r="H586" i="7949" s="1"/>
  <c r="I586" i="7949" s="1"/>
  <c r="J586" i="7949" s="1"/>
  <c r="K586" i="7949" s="1"/>
  <c r="L586" i="7949" s="1"/>
  <c r="D555" i="7949"/>
  <c r="D584" i="7949" s="1"/>
  <c r="E584" i="7949" s="1"/>
  <c r="F584" i="7949" s="1"/>
  <c r="G584" i="7949" s="1"/>
  <c r="H584" i="7949" s="1"/>
  <c r="M554" i="7949"/>
  <c r="K554" i="7949"/>
  <c r="I554" i="7949"/>
  <c r="I549" i="7950" s="1"/>
  <c r="I560" i="7950" s="1"/>
  <c r="G554" i="7949"/>
  <c r="E554" i="7949"/>
  <c r="K555" i="7949"/>
  <c r="K591" i="7949" s="1"/>
  <c r="L591" i="7949" s="1"/>
  <c r="M591" i="7949" s="1"/>
  <c r="N591" i="7949" s="1"/>
  <c r="O591" i="7949" s="1"/>
  <c r="P591" i="7949" s="1"/>
  <c r="Q591" i="7949" s="1"/>
  <c r="R591" i="7949" s="1"/>
  <c r="S591" i="7949" s="1"/>
  <c r="T591" i="7949" s="1"/>
  <c r="U591" i="7949" s="1"/>
  <c r="V591" i="7949" s="1"/>
  <c r="W591" i="7949" s="1"/>
  <c r="G555" i="7949"/>
  <c r="G587" i="7949" s="1"/>
  <c r="H587" i="7949" s="1"/>
  <c r="I587" i="7949" s="1"/>
  <c r="J587" i="7949" s="1"/>
  <c r="K587" i="7949" s="1"/>
  <c r="L587" i="7949" s="1"/>
  <c r="M587" i="7949" s="1"/>
  <c r="N587" i="7949" s="1"/>
  <c r="O587" i="7949" s="1"/>
  <c r="P587" i="7949" s="1"/>
  <c r="Q587" i="7949" s="1"/>
  <c r="R587" i="7949" s="1"/>
  <c r="S587" i="7949" s="1"/>
  <c r="T587" i="7949" s="1"/>
  <c r="U587" i="7949" s="1"/>
  <c r="C555" i="7949"/>
  <c r="C583" i="7949" s="1"/>
  <c r="D583" i="7949" s="1"/>
  <c r="E583" i="7949" s="1"/>
  <c r="F583" i="7949" s="1"/>
  <c r="G583" i="7949" s="1"/>
  <c r="J554" i="7949"/>
  <c r="F554" i="7949"/>
  <c r="M555" i="7949"/>
  <c r="M593" i="7949" s="1"/>
  <c r="N593" i="7949" s="1"/>
  <c r="O593" i="7949" s="1"/>
  <c r="P593" i="7949" s="1"/>
  <c r="Q593" i="7949" s="1"/>
  <c r="R593" i="7949" s="1"/>
  <c r="I555" i="7949"/>
  <c r="I589" i="7949" s="1"/>
  <c r="E555" i="7949"/>
  <c r="E585" i="7949" s="1"/>
  <c r="F585" i="7949" s="1"/>
  <c r="G585" i="7949" s="1"/>
  <c r="H585" i="7949" s="1"/>
  <c r="I585" i="7949" s="1"/>
  <c r="J585" i="7949" s="1"/>
  <c r="K585" i="7949" s="1"/>
  <c r="L585" i="7949" s="1"/>
  <c r="M585" i="7949" s="1"/>
  <c r="N585" i="7949" s="1"/>
  <c r="O585" i="7949" s="1"/>
  <c r="P585" i="7949" s="1"/>
  <c r="Q585" i="7949" s="1"/>
  <c r="R585" i="7949" s="1"/>
  <c r="S585" i="7949" s="1"/>
  <c r="T585" i="7949" s="1"/>
  <c r="U585" i="7949" s="1"/>
  <c r="V585" i="7949" s="1"/>
  <c r="W585" i="7949" s="1"/>
  <c r="L554" i="7949"/>
  <c r="L549" i="7950" s="1"/>
  <c r="L563" i="7950" s="1"/>
  <c r="H554" i="7949"/>
  <c r="H549" i="7950" s="1"/>
  <c r="H559" i="7950" s="1"/>
  <c r="D554" i="7949"/>
  <c r="D549" i="7950" s="1"/>
  <c r="D555" i="7950" s="1"/>
  <c r="L663" i="7949"/>
  <c r="L700" i="7949" s="1"/>
  <c r="M700" i="7949" s="1"/>
  <c r="N700" i="7949" s="1"/>
  <c r="O700" i="7949" s="1"/>
  <c r="P700" i="7949" s="1"/>
  <c r="Q700" i="7949" s="1"/>
  <c r="R700" i="7949" s="1"/>
  <c r="S700" i="7949" s="1"/>
  <c r="T700" i="7949" s="1"/>
  <c r="U700" i="7949" s="1"/>
  <c r="V700" i="7949" s="1"/>
  <c r="W700" i="7949" s="1"/>
  <c r="J663" i="7949"/>
  <c r="J698" i="7949" s="1"/>
  <c r="H663" i="7949"/>
  <c r="H696" i="7949" s="1"/>
  <c r="F663" i="7949"/>
  <c r="F694" i="7949" s="1"/>
  <c r="G694" i="7949" s="1"/>
  <c r="H694" i="7949" s="1"/>
  <c r="D663" i="7949"/>
  <c r="D692" i="7949" s="1"/>
  <c r="E692" i="7949" s="1"/>
  <c r="F692" i="7949" s="1"/>
  <c r="G692" i="7949" s="1"/>
  <c r="M662" i="7949"/>
  <c r="K662" i="7949"/>
  <c r="K657" i="7950" s="1"/>
  <c r="K670" i="7950" s="1"/>
  <c r="I662" i="7949"/>
  <c r="G662" i="7949"/>
  <c r="G671" i="7949" s="1"/>
  <c r="E662" i="7949"/>
  <c r="E669" i="7949" s="1"/>
  <c r="K663" i="7949"/>
  <c r="K699" i="7949" s="1"/>
  <c r="L699" i="7949" s="1"/>
  <c r="M699" i="7949" s="1"/>
  <c r="N699" i="7949" s="1"/>
  <c r="O699" i="7949" s="1"/>
  <c r="P699" i="7949" s="1"/>
  <c r="Q699" i="7949" s="1"/>
  <c r="G663" i="7949"/>
  <c r="G695" i="7949" s="1"/>
  <c r="H695" i="7949" s="1"/>
  <c r="I695" i="7949" s="1"/>
  <c r="J695" i="7949" s="1"/>
  <c r="K695" i="7949" s="1"/>
  <c r="L695" i="7949" s="1"/>
  <c r="M695" i="7949" s="1"/>
  <c r="N695" i="7949" s="1"/>
  <c r="O695" i="7949" s="1"/>
  <c r="P695" i="7949" s="1"/>
  <c r="Q695" i="7949" s="1"/>
  <c r="R695" i="7949" s="1"/>
  <c r="S695" i="7949" s="1"/>
  <c r="T695" i="7949" s="1"/>
  <c r="U695" i="7949" s="1"/>
  <c r="V695" i="7949" s="1"/>
  <c r="W695" i="7949" s="1"/>
  <c r="C663" i="7949"/>
  <c r="C691" i="7949" s="1"/>
  <c r="J662" i="7949"/>
  <c r="J657" i="7950" s="1"/>
  <c r="J669" i="7950" s="1"/>
  <c r="F662" i="7949"/>
  <c r="F657" i="7950" s="1"/>
  <c r="F665" i="7950" s="1"/>
  <c r="M663" i="7949"/>
  <c r="M701" i="7949" s="1"/>
  <c r="N701" i="7949" s="1"/>
  <c r="O701" i="7949" s="1"/>
  <c r="P701" i="7949" s="1"/>
  <c r="Q701" i="7949" s="1"/>
  <c r="R701" i="7949" s="1"/>
  <c r="S701" i="7949" s="1"/>
  <c r="T701" i="7949" s="1"/>
  <c r="U701" i="7949" s="1"/>
  <c r="V701" i="7949" s="1"/>
  <c r="W701" i="7949" s="1"/>
  <c r="I663" i="7949"/>
  <c r="I697" i="7949" s="1"/>
  <c r="E663" i="7949"/>
  <c r="E693" i="7949" s="1"/>
  <c r="F693" i="7949" s="1"/>
  <c r="G693" i="7949" s="1"/>
  <c r="H693" i="7949" s="1"/>
  <c r="I693" i="7949" s="1"/>
  <c r="J693" i="7949" s="1"/>
  <c r="K693" i="7949" s="1"/>
  <c r="L693" i="7949" s="1"/>
  <c r="L662" i="7949"/>
  <c r="H662" i="7949"/>
  <c r="H672" i="7949" s="1"/>
  <c r="D662" i="7949"/>
  <c r="M717" i="7949"/>
  <c r="M755" i="7949" s="1"/>
  <c r="N755" i="7949" s="1"/>
  <c r="O755" i="7949" s="1"/>
  <c r="P755" i="7949" s="1"/>
  <c r="Q755" i="7949" s="1"/>
  <c r="R755" i="7949" s="1"/>
  <c r="S755" i="7949" s="1"/>
  <c r="T755" i="7949" s="1"/>
  <c r="U755" i="7949" s="1"/>
  <c r="V755" i="7949" s="1"/>
  <c r="W755" i="7949" s="1"/>
  <c r="L717" i="7949"/>
  <c r="L754" i="7949" s="1"/>
  <c r="M754" i="7949" s="1"/>
  <c r="N754" i="7949" s="1"/>
  <c r="O754" i="7949" s="1"/>
  <c r="P754" i="7949" s="1"/>
  <c r="Q754" i="7949" s="1"/>
  <c r="R754" i="7949" s="1"/>
  <c r="S754" i="7949" s="1"/>
  <c r="T754" i="7949" s="1"/>
  <c r="U754" i="7949" s="1"/>
  <c r="V754" i="7949" s="1"/>
  <c r="W754" i="7949" s="1"/>
  <c r="J717" i="7949"/>
  <c r="J752" i="7949" s="1"/>
  <c r="K752" i="7949" s="1"/>
  <c r="L752" i="7949" s="1"/>
  <c r="M752" i="7949" s="1"/>
  <c r="H717" i="7949"/>
  <c r="H750" i="7949" s="1"/>
  <c r="I750" i="7949" s="1"/>
  <c r="J750" i="7949" s="1"/>
  <c r="K750" i="7949" s="1"/>
  <c r="L750" i="7949" s="1"/>
  <c r="M750" i="7949" s="1"/>
  <c r="F717" i="7949"/>
  <c r="F748" i="7949" s="1"/>
  <c r="G748" i="7949" s="1"/>
  <c r="H748" i="7949" s="1"/>
  <c r="I748" i="7949" s="1"/>
  <c r="J748" i="7949" s="1"/>
  <c r="D717" i="7949"/>
  <c r="D746" i="7949" s="1"/>
  <c r="E746" i="7949" s="1"/>
  <c r="F746" i="7949" s="1"/>
  <c r="G746" i="7949" s="1"/>
  <c r="H746" i="7949" s="1"/>
  <c r="I746" i="7949" s="1"/>
  <c r="J746" i="7949" s="1"/>
  <c r="K746" i="7949" s="1"/>
  <c r="L746" i="7949" s="1"/>
  <c r="M746" i="7949" s="1"/>
  <c r="N746" i="7949" s="1"/>
  <c r="M716" i="7949"/>
  <c r="K716" i="7949"/>
  <c r="K711" i="7950" s="1"/>
  <c r="K724" i="7950" s="1"/>
  <c r="I716" i="7949"/>
  <c r="I711" i="7950" s="1"/>
  <c r="I722" i="7950" s="1"/>
  <c r="G716" i="7949"/>
  <c r="G711" i="7950" s="1"/>
  <c r="G720" i="7950" s="1"/>
  <c r="E716" i="7949"/>
  <c r="E711" i="7950" s="1"/>
  <c r="E718" i="7950" s="1"/>
  <c r="I717" i="7949"/>
  <c r="I751" i="7949" s="1"/>
  <c r="J751" i="7949" s="1"/>
  <c r="K751" i="7949" s="1"/>
  <c r="L751" i="7949" s="1"/>
  <c r="M751" i="7949" s="1"/>
  <c r="N751" i="7949" s="1"/>
  <c r="O751" i="7949" s="1"/>
  <c r="P751" i="7949" s="1"/>
  <c r="Q751" i="7949" s="1"/>
  <c r="R751" i="7949" s="1"/>
  <c r="S751" i="7949" s="1"/>
  <c r="T751" i="7949" s="1"/>
  <c r="U751" i="7949" s="1"/>
  <c r="V751" i="7949" s="1"/>
  <c r="W751" i="7949" s="1"/>
  <c r="E717" i="7949"/>
  <c r="E747" i="7949" s="1"/>
  <c r="F747" i="7949" s="1"/>
  <c r="G747" i="7949" s="1"/>
  <c r="H747" i="7949" s="1"/>
  <c r="I747" i="7949" s="1"/>
  <c r="J747" i="7949" s="1"/>
  <c r="K747" i="7949" s="1"/>
  <c r="L747" i="7949" s="1"/>
  <c r="L716" i="7949"/>
  <c r="L711" i="7950" s="1"/>
  <c r="L725" i="7950" s="1"/>
  <c r="H716" i="7949"/>
  <c r="D716" i="7949"/>
  <c r="D711" i="7950" s="1"/>
  <c r="D717" i="7950" s="1"/>
  <c r="K717" i="7949"/>
  <c r="K753" i="7949" s="1"/>
  <c r="L753" i="7949" s="1"/>
  <c r="M753" i="7949" s="1"/>
  <c r="N753" i="7949" s="1"/>
  <c r="O753" i="7949" s="1"/>
  <c r="P753" i="7949" s="1"/>
  <c r="Q753" i="7949" s="1"/>
  <c r="R753" i="7949" s="1"/>
  <c r="S753" i="7949" s="1"/>
  <c r="T753" i="7949" s="1"/>
  <c r="U753" i="7949" s="1"/>
  <c r="V753" i="7949" s="1"/>
  <c r="W753" i="7949" s="1"/>
  <c r="G717" i="7949"/>
  <c r="G749" i="7949" s="1"/>
  <c r="C717" i="7949"/>
  <c r="C745" i="7949" s="1"/>
  <c r="D745" i="7949" s="1"/>
  <c r="E745" i="7949" s="1"/>
  <c r="F745" i="7949" s="1"/>
  <c r="G745" i="7949" s="1"/>
  <c r="H745" i="7949" s="1"/>
  <c r="I745" i="7949" s="1"/>
  <c r="J716" i="7949"/>
  <c r="F716" i="7949"/>
  <c r="M825" i="7949"/>
  <c r="M863" i="7949" s="1"/>
  <c r="N863" i="7949" s="1"/>
  <c r="O863" i="7949" s="1"/>
  <c r="P863" i="7949" s="1"/>
  <c r="K825" i="7949"/>
  <c r="K861" i="7949" s="1"/>
  <c r="L861" i="7949" s="1"/>
  <c r="M861" i="7949" s="1"/>
  <c r="N861" i="7949" s="1"/>
  <c r="O861" i="7949" s="1"/>
  <c r="P861" i="7949" s="1"/>
  <c r="Q861" i="7949" s="1"/>
  <c r="R861" i="7949" s="1"/>
  <c r="S861" i="7949" s="1"/>
  <c r="T861" i="7949" s="1"/>
  <c r="U861" i="7949" s="1"/>
  <c r="V861" i="7949" s="1"/>
  <c r="W861" i="7949" s="1"/>
  <c r="I825" i="7949"/>
  <c r="I859" i="7949" s="1"/>
  <c r="J859" i="7949" s="1"/>
  <c r="K859" i="7949" s="1"/>
  <c r="L859" i="7949" s="1"/>
  <c r="M859" i="7949" s="1"/>
  <c r="N859" i="7949" s="1"/>
  <c r="O859" i="7949" s="1"/>
  <c r="P859" i="7949" s="1"/>
  <c r="Q859" i="7949" s="1"/>
  <c r="R859" i="7949" s="1"/>
  <c r="S859" i="7949" s="1"/>
  <c r="T859" i="7949" s="1"/>
  <c r="G825" i="7949"/>
  <c r="G857" i="7949" s="1"/>
  <c r="H857" i="7949" s="1"/>
  <c r="I857" i="7949" s="1"/>
  <c r="J857" i="7949" s="1"/>
  <c r="K857" i="7949" s="1"/>
  <c r="E825" i="7949"/>
  <c r="E855" i="7949" s="1"/>
  <c r="F855" i="7949" s="1"/>
  <c r="G855" i="7949" s="1"/>
  <c r="H855" i="7949" s="1"/>
  <c r="I855" i="7949" s="1"/>
  <c r="J855" i="7949" s="1"/>
  <c r="K855" i="7949" s="1"/>
  <c r="L855" i="7949" s="1"/>
  <c r="M855" i="7949" s="1"/>
  <c r="C825" i="7949"/>
  <c r="C853" i="7949" s="1"/>
  <c r="D853" i="7949" s="1"/>
  <c r="E853" i="7949" s="1"/>
  <c r="F853" i="7949" s="1"/>
  <c r="G853" i="7949" s="1"/>
  <c r="H853" i="7949" s="1"/>
  <c r="I853" i="7949" s="1"/>
  <c r="J853" i="7949" s="1"/>
  <c r="K853" i="7949" s="1"/>
  <c r="L853" i="7949" s="1"/>
  <c r="M853" i="7949" s="1"/>
  <c r="L824" i="7949"/>
  <c r="L819" i="7950" s="1"/>
  <c r="L833" i="7950" s="1"/>
  <c r="J824" i="7949"/>
  <c r="J819" i="7950" s="1"/>
  <c r="J831" i="7950" s="1"/>
  <c r="H824" i="7949"/>
  <c r="H819" i="7950" s="1"/>
  <c r="H829" i="7950" s="1"/>
  <c r="F824" i="7949"/>
  <c r="D824" i="7949"/>
  <c r="D819" i="7950" s="1"/>
  <c r="D825" i="7950" s="1"/>
  <c r="L825" i="7949"/>
  <c r="L862" i="7949" s="1"/>
  <c r="M862" i="7949" s="1"/>
  <c r="N862" i="7949" s="1"/>
  <c r="O862" i="7949" s="1"/>
  <c r="P862" i="7949" s="1"/>
  <c r="Q862" i="7949" s="1"/>
  <c r="R862" i="7949" s="1"/>
  <c r="S862" i="7949" s="1"/>
  <c r="T862" i="7949" s="1"/>
  <c r="U862" i="7949" s="1"/>
  <c r="V862" i="7949" s="1"/>
  <c r="W862" i="7949" s="1"/>
  <c r="J825" i="7949"/>
  <c r="J860" i="7949" s="1"/>
  <c r="K860" i="7949" s="1"/>
  <c r="L860" i="7949" s="1"/>
  <c r="M860" i="7949" s="1"/>
  <c r="N860" i="7949" s="1"/>
  <c r="O860" i="7949" s="1"/>
  <c r="P860" i="7949" s="1"/>
  <c r="Q860" i="7949" s="1"/>
  <c r="R860" i="7949" s="1"/>
  <c r="S860" i="7949" s="1"/>
  <c r="T860" i="7949" s="1"/>
  <c r="U860" i="7949" s="1"/>
  <c r="V860" i="7949" s="1"/>
  <c r="W860" i="7949" s="1"/>
  <c r="H825" i="7949"/>
  <c r="H858" i="7949" s="1"/>
  <c r="I858" i="7949" s="1"/>
  <c r="J858" i="7949" s="1"/>
  <c r="K858" i="7949" s="1"/>
  <c r="L858" i="7949" s="1"/>
  <c r="M858" i="7949" s="1"/>
  <c r="N858" i="7949" s="1"/>
  <c r="O858" i="7949" s="1"/>
  <c r="P858" i="7949" s="1"/>
  <c r="Q858" i="7949" s="1"/>
  <c r="R858" i="7949" s="1"/>
  <c r="S858" i="7949" s="1"/>
  <c r="T858" i="7949" s="1"/>
  <c r="U858" i="7949" s="1"/>
  <c r="V858" i="7949" s="1"/>
  <c r="W858" i="7949" s="1"/>
  <c r="F825" i="7949"/>
  <c r="F856" i="7949" s="1"/>
  <c r="G856" i="7949" s="1"/>
  <c r="H856" i="7949" s="1"/>
  <c r="I856" i="7949" s="1"/>
  <c r="D825" i="7949"/>
  <c r="D854" i="7949" s="1"/>
  <c r="E854" i="7949" s="1"/>
  <c r="F854" i="7949" s="1"/>
  <c r="G854" i="7949" s="1"/>
  <c r="H854" i="7949" s="1"/>
  <c r="M824" i="7949"/>
  <c r="M819" i="7950" s="1"/>
  <c r="M834" i="7950" s="1"/>
  <c r="K824" i="7949"/>
  <c r="I824" i="7949"/>
  <c r="I835" i="7949" s="1"/>
  <c r="G824" i="7949"/>
  <c r="G819" i="7950" s="1"/>
  <c r="G828" i="7950" s="1"/>
  <c r="E824" i="7949"/>
  <c r="M933" i="7949"/>
  <c r="M971" i="7949" s="1"/>
  <c r="N971" i="7949" s="1"/>
  <c r="O971" i="7949" s="1"/>
  <c r="P971" i="7949" s="1"/>
  <c r="Q971" i="7949" s="1"/>
  <c r="R971" i="7949" s="1"/>
  <c r="S971" i="7949" s="1"/>
  <c r="T971" i="7949" s="1"/>
  <c r="U971" i="7949" s="1"/>
  <c r="V971" i="7949" s="1"/>
  <c r="W971" i="7949" s="1"/>
  <c r="K933" i="7949"/>
  <c r="K969" i="7949" s="1"/>
  <c r="L969" i="7949" s="1"/>
  <c r="M969" i="7949" s="1"/>
  <c r="N969" i="7949" s="1"/>
  <c r="O969" i="7949" s="1"/>
  <c r="P969" i="7949" s="1"/>
  <c r="Q969" i="7949" s="1"/>
  <c r="I933" i="7949"/>
  <c r="I967" i="7949" s="1"/>
  <c r="J967" i="7949" s="1"/>
  <c r="K967" i="7949" s="1"/>
  <c r="L967" i="7949" s="1"/>
  <c r="M967" i="7949" s="1"/>
  <c r="N967" i="7949" s="1"/>
  <c r="O967" i="7949" s="1"/>
  <c r="P967" i="7949" s="1"/>
  <c r="Q967" i="7949" s="1"/>
  <c r="R967" i="7949" s="1"/>
  <c r="S967" i="7949" s="1"/>
  <c r="T967" i="7949" s="1"/>
  <c r="U967" i="7949" s="1"/>
  <c r="V967" i="7949" s="1"/>
  <c r="W967" i="7949" s="1"/>
  <c r="G933" i="7949"/>
  <c r="E933" i="7949"/>
  <c r="E963" i="7949" s="1"/>
  <c r="F963" i="7949" s="1"/>
  <c r="G963" i="7949" s="1"/>
  <c r="H963" i="7949" s="1"/>
  <c r="I963" i="7949" s="1"/>
  <c r="J963" i="7949" s="1"/>
  <c r="K963" i="7949" s="1"/>
  <c r="L963" i="7949" s="1"/>
  <c r="M963" i="7949" s="1"/>
  <c r="C933" i="7949"/>
  <c r="C961" i="7949" s="1"/>
  <c r="L932" i="7949"/>
  <c r="J932" i="7949"/>
  <c r="J927" i="7950" s="1"/>
  <c r="J939" i="7950" s="1"/>
  <c r="H932" i="7949"/>
  <c r="H927" i="7950" s="1"/>
  <c r="H937" i="7950" s="1"/>
  <c r="F932" i="7949"/>
  <c r="F927" i="7950" s="1"/>
  <c r="F935" i="7950" s="1"/>
  <c r="D932" i="7949"/>
  <c r="L933" i="7949"/>
  <c r="L970" i="7949" s="1"/>
  <c r="M970" i="7949" s="1"/>
  <c r="N970" i="7949" s="1"/>
  <c r="O970" i="7949" s="1"/>
  <c r="P970" i="7949" s="1"/>
  <c r="Q970" i="7949" s="1"/>
  <c r="R970" i="7949" s="1"/>
  <c r="S970" i="7949" s="1"/>
  <c r="T970" i="7949" s="1"/>
  <c r="U970" i="7949" s="1"/>
  <c r="V970" i="7949" s="1"/>
  <c r="W970" i="7949" s="1"/>
  <c r="J933" i="7949"/>
  <c r="J968" i="7949" s="1"/>
  <c r="K968" i="7949" s="1"/>
  <c r="L968" i="7949" s="1"/>
  <c r="M968" i="7949" s="1"/>
  <c r="N968" i="7949" s="1"/>
  <c r="O968" i="7949" s="1"/>
  <c r="P968" i="7949" s="1"/>
  <c r="H933" i="7949"/>
  <c r="H966" i="7949" s="1"/>
  <c r="I966" i="7949" s="1"/>
  <c r="J966" i="7949" s="1"/>
  <c r="K966" i="7949" s="1"/>
  <c r="L966" i="7949" s="1"/>
  <c r="M966" i="7949" s="1"/>
  <c r="N966" i="7949" s="1"/>
  <c r="O966" i="7949" s="1"/>
  <c r="F933" i="7949"/>
  <c r="F964" i="7949" s="1"/>
  <c r="G964" i="7949" s="1"/>
  <c r="H964" i="7949" s="1"/>
  <c r="I964" i="7949" s="1"/>
  <c r="J964" i="7949" s="1"/>
  <c r="K964" i="7949" s="1"/>
  <c r="L964" i="7949" s="1"/>
  <c r="M964" i="7949" s="1"/>
  <c r="N964" i="7949" s="1"/>
  <c r="D933" i="7949"/>
  <c r="D962" i="7949" s="1"/>
  <c r="E962" i="7949" s="1"/>
  <c r="F962" i="7949" s="1"/>
  <c r="G962" i="7949" s="1"/>
  <c r="H962" i="7949" s="1"/>
  <c r="I962" i="7949" s="1"/>
  <c r="J962" i="7949" s="1"/>
  <c r="K962" i="7949" s="1"/>
  <c r="L962" i="7949" s="1"/>
  <c r="M962" i="7949" s="1"/>
  <c r="N962" i="7949" s="1"/>
  <c r="O962" i="7949" s="1"/>
  <c r="P962" i="7949" s="1"/>
  <c r="M932" i="7949"/>
  <c r="K932" i="7949"/>
  <c r="I932" i="7949"/>
  <c r="G932" i="7949"/>
  <c r="E932" i="7949"/>
  <c r="M1041" i="7949"/>
  <c r="M1079" i="7949" s="1"/>
  <c r="N1079" i="7949" s="1"/>
  <c r="O1079" i="7949" s="1"/>
  <c r="P1079" i="7949" s="1"/>
  <c r="Q1079" i="7949" s="1"/>
  <c r="R1079" i="7949" s="1"/>
  <c r="S1079" i="7949" s="1"/>
  <c r="T1079" i="7949" s="1"/>
  <c r="K1041" i="7949"/>
  <c r="K1077" i="7949" s="1"/>
  <c r="L1077" i="7949" s="1"/>
  <c r="M1077" i="7949" s="1"/>
  <c r="N1077" i="7949" s="1"/>
  <c r="O1077" i="7949" s="1"/>
  <c r="P1077" i="7949" s="1"/>
  <c r="Q1077" i="7949" s="1"/>
  <c r="R1077" i="7949" s="1"/>
  <c r="S1077" i="7949" s="1"/>
  <c r="T1077" i="7949" s="1"/>
  <c r="U1077" i="7949" s="1"/>
  <c r="V1077" i="7949" s="1"/>
  <c r="W1077" i="7949" s="1"/>
  <c r="I1041" i="7949"/>
  <c r="I1075" i="7949" s="1"/>
  <c r="J1075" i="7949" s="1"/>
  <c r="K1075" i="7949" s="1"/>
  <c r="L1075" i="7949" s="1"/>
  <c r="M1075" i="7949" s="1"/>
  <c r="N1075" i="7949" s="1"/>
  <c r="O1075" i="7949" s="1"/>
  <c r="G1041" i="7949"/>
  <c r="G1073" i="7949" s="1"/>
  <c r="E1041" i="7949"/>
  <c r="C1041" i="7949"/>
  <c r="C1069" i="7949" s="1"/>
  <c r="L1040" i="7949"/>
  <c r="L1035" i="7950" s="1"/>
  <c r="L1049" i="7950" s="1"/>
  <c r="J1040" i="7949"/>
  <c r="H1040" i="7949"/>
  <c r="F1040" i="7949"/>
  <c r="F1035" i="7950" s="1"/>
  <c r="F1043" i="7950" s="1"/>
  <c r="D1040" i="7949"/>
  <c r="D1035" i="7950" s="1"/>
  <c r="D1041" i="7950" s="1"/>
  <c r="L1041" i="7949"/>
  <c r="L1078" i="7949" s="1"/>
  <c r="M1078" i="7949" s="1"/>
  <c r="N1078" i="7949" s="1"/>
  <c r="O1078" i="7949" s="1"/>
  <c r="P1078" i="7949" s="1"/>
  <c r="Q1078" i="7949" s="1"/>
  <c r="R1078" i="7949" s="1"/>
  <c r="S1078" i="7949" s="1"/>
  <c r="T1078" i="7949" s="1"/>
  <c r="U1078" i="7949" s="1"/>
  <c r="V1078" i="7949" s="1"/>
  <c r="W1078" i="7949" s="1"/>
  <c r="J1041" i="7949"/>
  <c r="J1076" i="7949" s="1"/>
  <c r="K1076" i="7949" s="1"/>
  <c r="H1041" i="7949"/>
  <c r="H1074" i="7949" s="1"/>
  <c r="I1074" i="7949" s="1"/>
  <c r="J1074" i="7949" s="1"/>
  <c r="K1074" i="7949" s="1"/>
  <c r="L1074" i="7949" s="1"/>
  <c r="M1074" i="7949" s="1"/>
  <c r="N1074" i="7949" s="1"/>
  <c r="O1074" i="7949" s="1"/>
  <c r="P1074" i="7949" s="1"/>
  <c r="Q1074" i="7949" s="1"/>
  <c r="R1074" i="7949" s="1"/>
  <c r="S1074" i="7949" s="1"/>
  <c r="T1074" i="7949" s="1"/>
  <c r="F1041" i="7949"/>
  <c r="F1072" i="7949" s="1"/>
  <c r="G1072" i="7949" s="1"/>
  <c r="H1072" i="7949" s="1"/>
  <c r="I1072" i="7949" s="1"/>
  <c r="D1041" i="7949"/>
  <c r="D1070" i="7949" s="1"/>
  <c r="E1070" i="7949" s="1"/>
  <c r="F1070" i="7949" s="1"/>
  <c r="G1070" i="7949" s="1"/>
  <c r="H1070" i="7949" s="1"/>
  <c r="I1070" i="7949" s="1"/>
  <c r="J1070" i="7949" s="1"/>
  <c r="K1070" i="7949" s="1"/>
  <c r="M1040" i="7949"/>
  <c r="M1035" i="7950" s="1"/>
  <c r="M1050" i="7950" s="1"/>
  <c r="K1040" i="7949"/>
  <c r="I1040" i="7949"/>
  <c r="I1035" i="7950" s="1"/>
  <c r="I1046" i="7950" s="1"/>
  <c r="G1040" i="7949"/>
  <c r="G1035" i="7950" s="1"/>
  <c r="G1044" i="7950" s="1"/>
  <c r="E1040" i="7949"/>
  <c r="E1035" i="7950" s="1"/>
  <c r="E1042" i="7950" s="1"/>
  <c r="M1149" i="7949"/>
  <c r="M1187" i="7949" s="1"/>
  <c r="N1187" i="7949" s="1"/>
  <c r="O1187" i="7949" s="1"/>
  <c r="P1187" i="7949" s="1"/>
  <c r="Q1187" i="7949" s="1"/>
  <c r="R1187" i="7949" s="1"/>
  <c r="S1187" i="7949" s="1"/>
  <c r="T1187" i="7949" s="1"/>
  <c r="U1187" i="7949" s="1"/>
  <c r="V1187" i="7949" s="1"/>
  <c r="W1187" i="7949" s="1"/>
  <c r="K1149" i="7949"/>
  <c r="K1185" i="7949" s="1"/>
  <c r="L1185" i="7949" s="1"/>
  <c r="M1185" i="7949" s="1"/>
  <c r="N1185" i="7949" s="1"/>
  <c r="O1185" i="7949" s="1"/>
  <c r="P1185" i="7949" s="1"/>
  <c r="Q1185" i="7949" s="1"/>
  <c r="L1149" i="7949"/>
  <c r="L1186" i="7949" s="1"/>
  <c r="M1186" i="7949" s="1"/>
  <c r="N1186" i="7949" s="1"/>
  <c r="O1186" i="7949" s="1"/>
  <c r="P1186" i="7949" s="1"/>
  <c r="Q1186" i="7949" s="1"/>
  <c r="R1186" i="7949" s="1"/>
  <c r="S1186" i="7949" s="1"/>
  <c r="T1186" i="7949" s="1"/>
  <c r="U1186" i="7949" s="1"/>
  <c r="V1186" i="7949" s="1"/>
  <c r="W1186" i="7949" s="1"/>
  <c r="I1149" i="7949"/>
  <c r="I1183" i="7949" s="1"/>
  <c r="J1183" i="7949" s="1"/>
  <c r="G1149" i="7949"/>
  <c r="G1181" i="7949" s="1"/>
  <c r="H1181" i="7949" s="1"/>
  <c r="I1181" i="7949" s="1"/>
  <c r="E1149" i="7949"/>
  <c r="E1179" i="7949" s="1"/>
  <c r="F1179" i="7949" s="1"/>
  <c r="G1179" i="7949" s="1"/>
  <c r="H1179" i="7949" s="1"/>
  <c r="I1179" i="7949" s="1"/>
  <c r="C1149" i="7949"/>
  <c r="C1177" i="7949" s="1"/>
  <c r="L1148" i="7949"/>
  <c r="J1148" i="7949"/>
  <c r="J1143" i="7950" s="1"/>
  <c r="J1155" i="7950" s="1"/>
  <c r="H1148" i="7949"/>
  <c r="H1143" i="7950" s="1"/>
  <c r="H1153" i="7950" s="1"/>
  <c r="F1148" i="7949"/>
  <c r="F1143" i="7950" s="1"/>
  <c r="F1151" i="7950" s="1"/>
  <c r="D1148" i="7949"/>
  <c r="J1149" i="7949"/>
  <c r="J1184" i="7949" s="1"/>
  <c r="K1184" i="7949" s="1"/>
  <c r="L1184" i="7949" s="1"/>
  <c r="M1184" i="7949" s="1"/>
  <c r="N1184" i="7949" s="1"/>
  <c r="O1184" i="7949" s="1"/>
  <c r="H1149" i="7949"/>
  <c r="F1149" i="7949"/>
  <c r="F1180" i="7949" s="1"/>
  <c r="G1180" i="7949" s="1"/>
  <c r="H1180" i="7949" s="1"/>
  <c r="I1180" i="7949" s="1"/>
  <c r="J1180" i="7949" s="1"/>
  <c r="K1180" i="7949" s="1"/>
  <c r="L1180" i="7949" s="1"/>
  <c r="M1180" i="7949" s="1"/>
  <c r="N1180" i="7949" s="1"/>
  <c r="O1180" i="7949" s="1"/>
  <c r="P1180" i="7949" s="1"/>
  <c r="D1149" i="7949"/>
  <c r="D1178" i="7949" s="1"/>
  <c r="E1178" i="7949" s="1"/>
  <c r="M1148" i="7949"/>
  <c r="M1143" i="7950" s="1"/>
  <c r="M1158" i="7950" s="1"/>
  <c r="K1148" i="7949"/>
  <c r="K1143" i="7950" s="1"/>
  <c r="K1156" i="7950" s="1"/>
  <c r="I1148" i="7949"/>
  <c r="G1148" i="7949"/>
  <c r="E1148" i="7949"/>
  <c r="E1143" i="7950" s="1"/>
  <c r="E1150" i="7950" s="1"/>
  <c r="M1257" i="7949"/>
  <c r="M1295" i="7949" s="1"/>
  <c r="N1295" i="7949" s="1"/>
  <c r="O1295" i="7949" s="1"/>
  <c r="P1295" i="7949" s="1"/>
  <c r="Q1295" i="7949" s="1"/>
  <c r="R1295" i="7949" s="1"/>
  <c r="S1295" i="7949" s="1"/>
  <c r="T1295" i="7949" s="1"/>
  <c r="U1295" i="7949" s="1"/>
  <c r="V1295" i="7949" s="1"/>
  <c r="K1257" i="7949"/>
  <c r="K1293" i="7949" s="1"/>
  <c r="L1293" i="7949" s="1"/>
  <c r="M1293" i="7949" s="1"/>
  <c r="N1293" i="7949" s="1"/>
  <c r="O1293" i="7949" s="1"/>
  <c r="P1293" i="7949" s="1"/>
  <c r="Q1293" i="7949" s="1"/>
  <c r="R1293" i="7949" s="1"/>
  <c r="S1293" i="7949" s="1"/>
  <c r="T1293" i="7949" s="1"/>
  <c r="U1293" i="7949" s="1"/>
  <c r="V1293" i="7949" s="1"/>
  <c r="W1293" i="7949" s="1"/>
  <c r="I1257" i="7949"/>
  <c r="I1291" i="7949" s="1"/>
  <c r="J1291" i="7949" s="1"/>
  <c r="G1257" i="7949"/>
  <c r="G1289" i="7949" s="1"/>
  <c r="E1257" i="7949"/>
  <c r="E1287" i="7949" s="1"/>
  <c r="F1287" i="7949" s="1"/>
  <c r="G1287" i="7949" s="1"/>
  <c r="C1257" i="7949"/>
  <c r="L1256" i="7949"/>
  <c r="L1251" i="7950" s="1"/>
  <c r="L1265" i="7950" s="1"/>
  <c r="J1256" i="7949"/>
  <c r="H1256" i="7949"/>
  <c r="H1251" i="7950" s="1"/>
  <c r="H1261" i="7950" s="1"/>
  <c r="F1256" i="7949"/>
  <c r="F1251" i="7950" s="1"/>
  <c r="F1259" i="7950" s="1"/>
  <c r="D1256" i="7949"/>
  <c r="D1251" i="7950" s="1"/>
  <c r="D1257" i="7950" s="1"/>
  <c r="L1257" i="7949"/>
  <c r="L1294" i="7949" s="1"/>
  <c r="M1294" i="7949" s="1"/>
  <c r="N1294" i="7949" s="1"/>
  <c r="O1294" i="7949" s="1"/>
  <c r="P1294" i="7949" s="1"/>
  <c r="Q1294" i="7949" s="1"/>
  <c r="R1294" i="7949" s="1"/>
  <c r="S1294" i="7949" s="1"/>
  <c r="T1294" i="7949" s="1"/>
  <c r="U1294" i="7949" s="1"/>
  <c r="V1294" i="7949" s="1"/>
  <c r="W1294" i="7949" s="1"/>
  <c r="J1257" i="7949"/>
  <c r="J1292" i="7949" s="1"/>
  <c r="K1292" i="7949" s="1"/>
  <c r="L1292" i="7949" s="1"/>
  <c r="M1292" i="7949" s="1"/>
  <c r="N1292" i="7949" s="1"/>
  <c r="O1292" i="7949" s="1"/>
  <c r="P1292" i="7949" s="1"/>
  <c r="Q1292" i="7949" s="1"/>
  <c r="R1292" i="7949" s="1"/>
  <c r="S1292" i="7949" s="1"/>
  <c r="T1292" i="7949" s="1"/>
  <c r="U1292" i="7949" s="1"/>
  <c r="V1292" i="7949" s="1"/>
  <c r="W1292" i="7949" s="1"/>
  <c r="H1257" i="7949"/>
  <c r="H1290" i="7949" s="1"/>
  <c r="I1290" i="7949" s="1"/>
  <c r="J1290" i="7949" s="1"/>
  <c r="K1290" i="7949" s="1"/>
  <c r="L1290" i="7949" s="1"/>
  <c r="M1290" i="7949" s="1"/>
  <c r="F1257" i="7949"/>
  <c r="F1288" i="7949" s="1"/>
  <c r="G1288" i="7949" s="1"/>
  <c r="H1288" i="7949" s="1"/>
  <c r="I1288" i="7949" s="1"/>
  <c r="J1288" i="7949" s="1"/>
  <c r="D1257" i="7949"/>
  <c r="D1286" i="7949" s="1"/>
  <c r="E1286" i="7949" s="1"/>
  <c r="F1286" i="7949" s="1"/>
  <c r="G1286" i="7949" s="1"/>
  <c r="M1256" i="7949"/>
  <c r="M1251" i="7950" s="1"/>
  <c r="M1266" i="7950" s="1"/>
  <c r="K1256" i="7949"/>
  <c r="K1251" i="7950" s="1"/>
  <c r="K1264" i="7950" s="1"/>
  <c r="I1256" i="7949"/>
  <c r="I1267" i="7949" s="1"/>
  <c r="G1256" i="7949"/>
  <c r="G1251" i="7950" s="1"/>
  <c r="G1260" i="7950" s="1"/>
  <c r="E1256" i="7949"/>
  <c r="E1263" i="7949" s="1"/>
  <c r="M1365" i="7949"/>
  <c r="M1403" i="7949" s="1"/>
  <c r="N1403" i="7949" s="1"/>
  <c r="O1403" i="7949" s="1"/>
  <c r="P1403" i="7949" s="1"/>
  <c r="Q1403" i="7949" s="1"/>
  <c r="R1403" i="7949" s="1"/>
  <c r="S1403" i="7949" s="1"/>
  <c r="T1403" i="7949" s="1"/>
  <c r="U1403" i="7949" s="1"/>
  <c r="V1403" i="7949" s="1"/>
  <c r="W1403" i="7949" s="1"/>
  <c r="K1365" i="7949"/>
  <c r="K1401" i="7949" s="1"/>
  <c r="L1401" i="7949" s="1"/>
  <c r="M1401" i="7949" s="1"/>
  <c r="N1401" i="7949" s="1"/>
  <c r="O1401" i="7949" s="1"/>
  <c r="P1401" i="7949" s="1"/>
  <c r="Q1401" i="7949" s="1"/>
  <c r="R1401" i="7949" s="1"/>
  <c r="S1401" i="7949" s="1"/>
  <c r="T1401" i="7949" s="1"/>
  <c r="U1401" i="7949" s="1"/>
  <c r="V1401" i="7949" s="1"/>
  <c r="W1401" i="7949" s="1"/>
  <c r="I1365" i="7949"/>
  <c r="I1399" i="7949" s="1"/>
  <c r="J1399" i="7949" s="1"/>
  <c r="K1399" i="7949" s="1"/>
  <c r="L1399" i="7949" s="1"/>
  <c r="M1399" i="7949" s="1"/>
  <c r="N1399" i="7949" s="1"/>
  <c r="O1399" i="7949" s="1"/>
  <c r="P1399" i="7949" s="1"/>
  <c r="Q1399" i="7949" s="1"/>
  <c r="R1399" i="7949" s="1"/>
  <c r="S1399" i="7949" s="1"/>
  <c r="T1399" i="7949" s="1"/>
  <c r="U1399" i="7949" s="1"/>
  <c r="V1399" i="7949" s="1"/>
  <c r="W1399" i="7949" s="1"/>
  <c r="G1365" i="7949"/>
  <c r="G1397" i="7949" s="1"/>
  <c r="H1397" i="7949" s="1"/>
  <c r="I1397" i="7949" s="1"/>
  <c r="J1397" i="7949" s="1"/>
  <c r="K1397" i="7949" s="1"/>
  <c r="L1397" i="7949" s="1"/>
  <c r="M1397" i="7949" s="1"/>
  <c r="N1397" i="7949" s="1"/>
  <c r="O1397" i="7949" s="1"/>
  <c r="E1365" i="7949"/>
  <c r="E1395" i="7949" s="1"/>
  <c r="F1395" i="7949" s="1"/>
  <c r="G1395" i="7949" s="1"/>
  <c r="H1395" i="7949" s="1"/>
  <c r="I1395" i="7949" s="1"/>
  <c r="J1395" i="7949" s="1"/>
  <c r="K1395" i="7949" s="1"/>
  <c r="L1395" i="7949" s="1"/>
  <c r="M1395" i="7949" s="1"/>
  <c r="N1395" i="7949" s="1"/>
  <c r="O1395" i="7949" s="1"/>
  <c r="P1395" i="7949" s="1"/>
  <c r="Q1395" i="7949" s="1"/>
  <c r="R1395" i="7949" s="1"/>
  <c r="S1395" i="7949" s="1"/>
  <c r="T1395" i="7949" s="1"/>
  <c r="U1395" i="7949" s="1"/>
  <c r="V1395" i="7949" s="1"/>
  <c r="W1395" i="7949" s="1"/>
  <c r="C1365" i="7949"/>
  <c r="L1364" i="7949"/>
  <c r="L1378" i="7949" s="1"/>
  <c r="J1364" i="7949"/>
  <c r="J1359" i="7950" s="1"/>
  <c r="J1371" i="7950" s="1"/>
  <c r="H1364" i="7949"/>
  <c r="H1359" i="7950" s="1"/>
  <c r="H1369" i="7950" s="1"/>
  <c r="F1364" i="7949"/>
  <c r="D1364" i="7949"/>
  <c r="D1359" i="7950" s="1"/>
  <c r="D1365" i="7950" s="1"/>
  <c r="L1365" i="7949"/>
  <c r="L1402" i="7949" s="1"/>
  <c r="M1402" i="7949" s="1"/>
  <c r="N1402" i="7949" s="1"/>
  <c r="O1402" i="7949" s="1"/>
  <c r="P1402" i="7949" s="1"/>
  <c r="Q1402" i="7949" s="1"/>
  <c r="R1402" i="7949" s="1"/>
  <c r="S1402" i="7949" s="1"/>
  <c r="T1402" i="7949" s="1"/>
  <c r="U1402" i="7949" s="1"/>
  <c r="V1402" i="7949" s="1"/>
  <c r="W1402" i="7949" s="1"/>
  <c r="J1365" i="7949"/>
  <c r="J1400" i="7949" s="1"/>
  <c r="K1400" i="7949" s="1"/>
  <c r="L1400" i="7949" s="1"/>
  <c r="M1400" i="7949" s="1"/>
  <c r="N1400" i="7949" s="1"/>
  <c r="O1400" i="7949" s="1"/>
  <c r="P1400" i="7949" s="1"/>
  <c r="Q1400" i="7949" s="1"/>
  <c r="H1365" i="7949"/>
  <c r="H1398" i="7949" s="1"/>
  <c r="I1398" i="7949" s="1"/>
  <c r="J1398" i="7949" s="1"/>
  <c r="K1398" i="7949" s="1"/>
  <c r="L1398" i="7949" s="1"/>
  <c r="F1365" i="7949"/>
  <c r="F1396" i="7949" s="1"/>
  <c r="G1396" i="7949" s="1"/>
  <c r="H1396" i="7949" s="1"/>
  <c r="I1396" i="7949" s="1"/>
  <c r="D1365" i="7949"/>
  <c r="D1394" i="7949" s="1"/>
  <c r="E1394" i="7949" s="1"/>
  <c r="F1394" i="7949" s="1"/>
  <c r="G1394" i="7949" s="1"/>
  <c r="M1364" i="7949"/>
  <c r="K1364" i="7949"/>
  <c r="K1359" i="7950" s="1"/>
  <c r="K1372" i="7950" s="1"/>
  <c r="I1364" i="7949"/>
  <c r="I1359" i="7950" s="1"/>
  <c r="I1370" i="7950" s="1"/>
  <c r="G1364" i="7949"/>
  <c r="G1359" i="7950" s="1"/>
  <c r="G1368" i="7950" s="1"/>
  <c r="E1364" i="7949"/>
  <c r="E1359" i="7950" s="1"/>
  <c r="E1366" i="7950" s="1"/>
  <c r="M1473" i="7949"/>
  <c r="M1511" i="7949" s="1"/>
  <c r="N1511" i="7949" s="1"/>
  <c r="O1511" i="7949" s="1"/>
  <c r="P1511" i="7949" s="1"/>
  <c r="Q1511" i="7949" s="1"/>
  <c r="R1511" i="7949" s="1"/>
  <c r="S1511" i="7949" s="1"/>
  <c r="T1511" i="7949" s="1"/>
  <c r="U1511" i="7949" s="1"/>
  <c r="V1511" i="7949" s="1"/>
  <c r="W1511" i="7949" s="1"/>
  <c r="K1473" i="7949"/>
  <c r="K1509" i="7949" s="1"/>
  <c r="L1509" i="7949" s="1"/>
  <c r="M1509" i="7949" s="1"/>
  <c r="N1509" i="7949" s="1"/>
  <c r="O1509" i="7949" s="1"/>
  <c r="P1509" i="7949" s="1"/>
  <c r="Q1509" i="7949" s="1"/>
  <c r="R1509" i="7949" s="1"/>
  <c r="S1509" i="7949" s="1"/>
  <c r="T1509" i="7949" s="1"/>
  <c r="U1509" i="7949" s="1"/>
  <c r="V1509" i="7949" s="1"/>
  <c r="W1509" i="7949" s="1"/>
  <c r="I1473" i="7949"/>
  <c r="I1507" i="7949" s="1"/>
  <c r="J1507" i="7949" s="1"/>
  <c r="K1507" i="7949" s="1"/>
  <c r="L1507" i="7949" s="1"/>
  <c r="M1507" i="7949" s="1"/>
  <c r="N1507" i="7949" s="1"/>
  <c r="O1507" i="7949" s="1"/>
  <c r="P1507" i="7949" s="1"/>
  <c r="Q1507" i="7949" s="1"/>
  <c r="R1507" i="7949" s="1"/>
  <c r="S1507" i="7949" s="1"/>
  <c r="T1507" i="7949" s="1"/>
  <c r="U1507" i="7949" s="1"/>
  <c r="V1507" i="7949" s="1"/>
  <c r="W1507" i="7949" s="1"/>
  <c r="G1473" i="7949"/>
  <c r="G1505" i="7949" s="1"/>
  <c r="H1505" i="7949" s="1"/>
  <c r="I1505" i="7949" s="1"/>
  <c r="J1505" i="7949" s="1"/>
  <c r="K1505" i="7949" s="1"/>
  <c r="L1505" i="7949" s="1"/>
  <c r="M1505" i="7949" s="1"/>
  <c r="E1473" i="7949"/>
  <c r="E1503" i="7949" s="1"/>
  <c r="F1503" i="7949" s="1"/>
  <c r="G1503" i="7949" s="1"/>
  <c r="H1503" i="7949" s="1"/>
  <c r="I1503" i="7949" s="1"/>
  <c r="J1503" i="7949" s="1"/>
  <c r="K1503" i="7949" s="1"/>
  <c r="L1503" i="7949" s="1"/>
  <c r="M1503" i="7949" s="1"/>
  <c r="N1503" i="7949" s="1"/>
  <c r="O1503" i="7949" s="1"/>
  <c r="P1503" i="7949" s="1"/>
  <c r="Q1503" i="7949" s="1"/>
  <c r="C1473" i="7949"/>
  <c r="C1501" i="7949" s="1"/>
  <c r="D1501" i="7949" s="1"/>
  <c r="E1501" i="7949" s="1"/>
  <c r="F1501" i="7949" s="1"/>
  <c r="G1501" i="7949" s="1"/>
  <c r="L1472" i="7949"/>
  <c r="L1467" i="7950" s="1"/>
  <c r="L1481" i="7950" s="1"/>
  <c r="J1472" i="7949"/>
  <c r="J1467" i="7950" s="1"/>
  <c r="J1479" i="7950" s="1"/>
  <c r="H1472" i="7949"/>
  <c r="H1467" i="7950" s="1"/>
  <c r="H1477" i="7950" s="1"/>
  <c r="F1472" i="7949"/>
  <c r="F1467" i="7950" s="1"/>
  <c r="F1475" i="7950" s="1"/>
  <c r="D1472" i="7949"/>
  <c r="D1467" i="7950" s="1"/>
  <c r="D1473" i="7950" s="1"/>
  <c r="L1473" i="7949"/>
  <c r="L1510" i="7949" s="1"/>
  <c r="M1510" i="7949" s="1"/>
  <c r="N1510" i="7949" s="1"/>
  <c r="O1510" i="7949" s="1"/>
  <c r="P1510" i="7949" s="1"/>
  <c r="Q1510" i="7949" s="1"/>
  <c r="R1510" i="7949" s="1"/>
  <c r="S1510" i="7949" s="1"/>
  <c r="T1510" i="7949" s="1"/>
  <c r="U1510" i="7949" s="1"/>
  <c r="V1510" i="7949" s="1"/>
  <c r="W1510" i="7949" s="1"/>
  <c r="J1473" i="7949"/>
  <c r="J1508" i="7949" s="1"/>
  <c r="H1473" i="7949"/>
  <c r="H1506" i="7949" s="1"/>
  <c r="I1506" i="7949" s="1"/>
  <c r="F1473" i="7949"/>
  <c r="F1504" i="7949" s="1"/>
  <c r="G1504" i="7949" s="1"/>
  <c r="H1504" i="7949" s="1"/>
  <c r="I1504" i="7949" s="1"/>
  <c r="J1504" i="7949" s="1"/>
  <c r="D1473" i="7949"/>
  <c r="D1502" i="7949" s="1"/>
  <c r="M1472" i="7949"/>
  <c r="M1467" i="7950" s="1"/>
  <c r="M1482" i="7950" s="1"/>
  <c r="K1472" i="7949"/>
  <c r="I1472" i="7949"/>
  <c r="I1483" i="7949" s="1"/>
  <c r="G1472" i="7949"/>
  <c r="G1467" i="7950" s="1"/>
  <c r="G1476" i="7950" s="1"/>
  <c r="E1472" i="7949"/>
  <c r="M1581" i="7949"/>
  <c r="M1619" i="7949" s="1"/>
  <c r="N1619" i="7949" s="1"/>
  <c r="O1619" i="7949" s="1"/>
  <c r="P1619" i="7949" s="1"/>
  <c r="Q1619" i="7949" s="1"/>
  <c r="R1619" i="7949" s="1"/>
  <c r="S1619" i="7949" s="1"/>
  <c r="T1619" i="7949" s="1"/>
  <c r="U1619" i="7949" s="1"/>
  <c r="V1619" i="7949" s="1"/>
  <c r="W1619" i="7949" s="1"/>
  <c r="K1581" i="7949"/>
  <c r="K1617" i="7949" s="1"/>
  <c r="L1617" i="7949" s="1"/>
  <c r="M1617" i="7949" s="1"/>
  <c r="N1617" i="7949" s="1"/>
  <c r="O1617" i="7949" s="1"/>
  <c r="I1581" i="7949"/>
  <c r="I1615" i="7949" s="1"/>
  <c r="G1581" i="7949"/>
  <c r="G1613" i="7949" s="1"/>
  <c r="E1581" i="7949"/>
  <c r="E1611" i="7949" s="1"/>
  <c r="F1611" i="7949" s="1"/>
  <c r="G1611" i="7949" s="1"/>
  <c r="H1611" i="7949" s="1"/>
  <c r="I1611" i="7949" s="1"/>
  <c r="J1611" i="7949" s="1"/>
  <c r="K1611" i="7949" s="1"/>
  <c r="L1611" i="7949" s="1"/>
  <c r="M1611" i="7949" s="1"/>
  <c r="N1611" i="7949" s="1"/>
  <c r="C1581" i="7949"/>
  <c r="C1609" i="7949" s="1"/>
  <c r="D1609" i="7949" s="1"/>
  <c r="E1609" i="7949" s="1"/>
  <c r="F1609" i="7949" s="1"/>
  <c r="G1609" i="7949" s="1"/>
  <c r="L1580" i="7949"/>
  <c r="L1575" i="7950" s="1"/>
  <c r="L1589" i="7950" s="1"/>
  <c r="J1580" i="7949"/>
  <c r="H1580" i="7949"/>
  <c r="H1590" i="7949" s="1"/>
  <c r="F1580" i="7949"/>
  <c r="F1575" i="7950" s="1"/>
  <c r="F1583" i="7950" s="1"/>
  <c r="D1580" i="7949"/>
  <c r="D1575" i="7950" s="1"/>
  <c r="D1581" i="7950" s="1"/>
  <c r="L1581" i="7949"/>
  <c r="L1618" i="7949" s="1"/>
  <c r="M1618" i="7949" s="1"/>
  <c r="N1618" i="7949" s="1"/>
  <c r="O1618" i="7949" s="1"/>
  <c r="P1618" i="7949" s="1"/>
  <c r="Q1618" i="7949" s="1"/>
  <c r="R1618" i="7949" s="1"/>
  <c r="S1618" i="7949" s="1"/>
  <c r="T1618" i="7949" s="1"/>
  <c r="U1618" i="7949" s="1"/>
  <c r="V1618" i="7949" s="1"/>
  <c r="W1618" i="7949" s="1"/>
  <c r="J1581" i="7949"/>
  <c r="J1616" i="7949" s="1"/>
  <c r="K1616" i="7949" s="1"/>
  <c r="L1616" i="7949" s="1"/>
  <c r="M1616" i="7949" s="1"/>
  <c r="N1616" i="7949" s="1"/>
  <c r="O1616" i="7949" s="1"/>
  <c r="P1616" i="7949" s="1"/>
  <c r="Q1616" i="7949" s="1"/>
  <c r="R1616" i="7949" s="1"/>
  <c r="S1616" i="7949" s="1"/>
  <c r="T1616" i="7949" s="1"/>
  <c r="U1616" i="7949" s="1"/>
  <c r="H1581" i="7949"/>
  <c r="H1614" i="7949" s="1"/>
  <c r="I1614" i="7949" s="1"/>
  <c r="J1614" i="7949" s="1"/>
  <c r="K1614" i="7949" s="1"/>
  <c r="L1614" i="7949" s="1"/>
  <c r="F1581" i="7949"/>
  <c r="F1612" i="7949" s="1"/>
  <c r="G1612" i="7949" s="1"/>
  <c r="H1612" i="7949" s="1"/>
  <c r="I1612" i="7949" s="1"/>
  <c r="J1612" i="7949" s="1"/>
  <c r="D1581" i="7949"/>
  <c r="M1580" i="7949"/>
  <c r="K1580" i="7949"/>
  <c r="I1580" i="7949"/>
  <c r="I1575" i="7950" s="1"/>
  <c r="I1586" i="7950" s="1"/>
  <c r="G1580" i="7949"/>
  <c r="G1575" i="7950" s="1"/>
  <c r="G1584" i="7950" s="1"/>
  <c r="E1580" i="7949"/>
  <c r="M1689" i="7949"/>
  <c r="M1727" i="7949" s="1"/>
  <c r="K1689" i="7949"/>
  <c r="K1725" i="7949" s="1"/>
  <c r="L1725" i="7949" s="1"/>
  <c r="M1725" i="7949" s="1"/>
  <c r="N1725" i="7949" s="1"/>
  <c r="O1725" i="7949" s="1"/>
  <c r="P1725" i="7949" s="1"/>
  <c r="Q1725" i="7949" s="1"/>
  <c r="R1725" i="7949" s="1"/>
  <c r="S1725" i="7949" s="1"/>
  <c r="T1725" i="7949" s="1"/>
  <c r="I1689" i="7949"/>
  <c r="I1723" i="7949" s="1"/>
  <c r="J1723" i="7949" s="1"/>
  <c r="K1723" i="7949" s="1"/>
  <c r="L1723" i="7949" s="1"/>
  <c r="M1723" i="7949" s="1"/>
  <c r="N1723" i="7949" s="1"/>
  <c r="G1689" i="7949"/>
  <c r="G1721" i="7949" s="1"/>
  <c r="E1689" i="7949"/>
  <c r="E1719" i="7949" s="1"/>
  <c r="F1719" i="7949" s="1"/>
  <c r="G1719" i="7949" s="1"/>
  <c r="H1719" i="7949" s="1"/>
  <c r="I1719" i="7949" s="1"/>
  <c r="J1719" i="7949" s="1"/>
  <c r="C1689" i="7949"/>
  <c r="C1717" i="7949" s="1"/>
  <c r="L1688" i="7949"/>
  <c r="L1683" i="7950" s="1"/>
  <c r="L1697" i="7950" s="1"/>
  <c r="J1688" i="7949"/>
  <c r="H1688" i="7949"/>
  <c r="H1683" i="7950" s="1"/>
  <c r="H1693" i="7950" s="1"/>
  <c r="F1688" i="7949"/>
  <c r="F1683" i="7950" s="1"/>
  <c r="F1691" i="7950" s="1"/>
  <c r="D1688" i="7949"/>
  <c r="D1683" i="7950" s="1"/>
  <c r="D1689" i="7950" s="1"/>
  <c r="L1689" i="7949"/>
  <c r="L1726" i="7949" s="1"/>
  <c r="M1726" i="7949" s="1"/>
  <c r="N1726" i="7949" s="1"/>
  <c r="O1726" i="7949" s="1"/>
  <c r="P1726" i="7949" s="1"/>
  <c r="Q1726" i="7949" s="1"/>
  <c r="R1726" i="7949" s="1"/>
  <c r="S1726" i="7949" s="1"/>
  <c r="T1726" i="7949" s="1"/>
  <c r="U1726" i="7949" s="1"/>
  <c r="V1726" i="7949" s="1"/>
  <c r="W1726" i="7949" s="1"/>
  <c r="J1689" i="7949"/>
  <c r="J1724" i="7949" s="1"/>
  <c r="H1689" i="7949"/>
  <c r="H1722" i="7949" s="1"/>
  <c r="I1722" i="7949" s="1"/>
  <c r="J1722" i="7949" s="1"/>
  <c r="F1689" i="7949"/>
  <c r="F1720" i="7949" s="1"/>
  <c r="D1689" i="7949"/>
  <c r="D1718" i="7949" s="1"/>
  <c r="E1718" i="7949" s="1"/>
  <c r="F1718" i="7949" s="1"/>
  <c r="G1718" i="7949" s="1"/>
  <c r="H1718" i="7949" s="1"/>
  <c r="I1718" i="7949" s="1"/>
  <c r="M1688" i="7949"/>
  <c r="M1683" i="7950" s="1"/>
  <c r="M1698" i="7950" s="1"/>
  <c r="K1688" i="7949"/>
  <c r="I1688" i="7949"/>
  <c r="I1683" i="7950" s="1"/>
  <c r="I1694" i="7950" s="1"/>
  <c r="G1688" i="7949"/>
  <c r="G1683" i="7950" s="1"/>
  <c r="G1692" i="7950" s="1"/>
  <c r="E1688" i="7949"/>
  <c r="E1683" i="7950" s="1"/>
  <c r="E1690" i="7950" s="1"/>
  <c r="M1797" i="7949"/>
  <c r="M1835" i="7949" s="1"/>
  <c r="N1835" i="7949" s="1"/>
  <c r="O1835" i="7949" s="1"/>
  <c r="P1835" i="7949" s="1"/>
  <c r="Q1835" i="7949" s="1"/>
  <c r="R1835" i="7949" s="1"/>
  <c r="K1797" i="7949"/>
  <c r="K1833" i="7949" s="1"/>
  <c r="L1833" i="7949" s="1"/>
  <c r="M1833" i="7949" s="1"/>
  <c r="N1833" i="7949" s="1"/>
  <c r="O1833" i="7949" s="1"/>
  <c r="P1833" i="7949" s="1"/>
  <c r="Q1833" i="7949" s="1"/>
  <c r="R1833" i="7949" s="1"/>
  <c r="S1833" i="7949" s="1"/>
  <c r="T1833" i="7949" s="1"/>
  <c r="U1833" i="7949" s="1"/>
  <c r="V1833" i="7949" s="1"/>
  <c r="W1833" i="7949" s="1"/>
  <c r="I1797" i="7949"/>
  <c r="I1831" i="7949" s="1"/>
  <c r="J1831" i="7949" s="1"/>
  <c r="K1831" i="7949" s="1"/>
  <c r="L1831" i="7949" s="1"/>
  <c r="M1831" i="7949" s="1"/>
  <c r="N1831" i="7949" s="1"/>
  <c r="O1831" i="7949" s="1"/>
  <c r="P1831" i="7949" s="1"/>
  <c r="Q1831" i="7949" s="1"/>
  <c r="G1797" i="7949"/>
  <c r="E1797" i="7949"/>
  <c r="E1827" i="7949" s="1"/>
  <c r="F1827" i="7949" s="1"/>
  <c r="G1827" i="7949" s="1"/>
  <c r="H1827" i="7949" s="1"/>
  <c r="I1827" i="7949" s="1"/>
  <c r="J1827" i="7949" s="1"/>
  <c r="K1827" i="7949" s="1"/>
  <c r="L1827" i="7949" s="1"/>
  <c r="M1827" i="7949" s="1"/>
  <c r="N1827" i="7949" s="1"/>
  <c r="O1827" i="7949" s="1"/>
  <c r="P1827" i="7949" s="1"/>
  <c r="Q1827" i="7949" s="1"/>
  <c r="R1827" i="7949" s="1"/>
  <c r="S1827" i="7949" s="1"/>
  <c r="T1827" i="7949" s="1"/>
  <c r="U1827" i="7949" s="1"/>
  <c r="V1827" i="7949" s="1"/>
  <c r="W1827" i="7949" s="1"/>
  <c r="C1797" i="7949"/>
  <c r="C1825" i="7949" s="1"/>
  <c r="D1825" i="7949" s="1"/>
  <c r="E1825" i="7949" s="1"/>
  <c r="L1796" i="7949"/>
  <c r="L1791" i="7950" s="1"/>
  <c r="L1805" i="7950" s="1"/>
  <c r="J1796" i="7949"/>
  <c r="J1791" i="7950" s="1"/>
  <c r="J1803" i="7950" s="1"/>
  <c r="H1796" i="7949"/>
  <c r="H1791" i="7950" s="1"/>
  <c r="H1801" i="7950" s="1"/>
  <c r="F1796" i="7949"/>
  <c r="D1796" i="7949"/>
  <c r="L1797" i="7949"/>
  <c r="L1834" i="7949" s="1"/>
  <c r="M1834" i="7949" s="1"/>
  <c r="N1834" i="7949" s="1"/>
  <c r="O1834" i="7949" s="1"/>
  <c r="P1834" i="7949" s="1"/>
  <c r="Q1834" i="7949" s="1"/>
  <c r="R1834" i="7949" s="1"/>
  <c r="S1834" i="7949" s="1"/>
  <c r="T1834" i="7949" s="1"/>
  <c r="U1834" i="7949" s="1"/>
  <c r="V1834" i="7949" s="1"/>
  <c r="W1834" i="7949" s="1"/>
  <c r="J1797" i="7949"/>
  <c r="J1832" i="7949" s="1"/>
  <c r="K1832" i="7949" s="1"/>
  <c r="L1832" i="7949" s="1"/>
  <c r="M1832" i="7949" s="1"/>
  <c r="N1832" i="7949" s="1"/>
  <c r="O1832" i="7949" s="1"/>
  <c r="P1832" i="7949" s="1"/>
  <c r="Q1832" i="7949" s="1"/>
  <c r="R1832" i="7949" s="1"/>
  <c r="S1832" i="7949" s="1"/>
  <c r="T1832" i="7949" s="1"/>
  <c r="U1832" i="7949" s="1"/>
  <c r="V1832" i="7949" s="1"/>
  <c r="W1832" i="7949" s="1"/>
  <c r="H1797" i="7949"/>
  <c r="H1830" i="7949" s="1"/>
  <c r="F1797" i="7949"/>
  <c r="F1828" i="7949" s="1"/>
  <c r="D1797" i="7949"/>
  <c r="D1826" i="7949" s="1"/>
  <c r="E1826" i="7949" s="1"/>
  <c r="F1826" i="7949" s="1"/>
  <c r="G1826" i="7949" s="1"/>
  <c r="H1826" i="7949" s="1"/>
  <c r="M1796" i="7949"/>
  <c r="M1791" i="7950" s="1"/>
  <c r="M1806" i="7950" s="1"/>
  <c r="K1796" i="7949"/>
  <c r="I1796" i="7949"/>
  <c r="I1791" i="7950" s="1"/>
  <c r="I1802" i="7950" s="1"/>
  <c r="G1796" i="7949"/>
  <c r="G1791" i="7950" s="1"/>
  <c r="G1800" i="7950" s="1"/>
  <c r="E1796" i="7949"/>
  <c r="E1791" i="7950" s="1"/>
  <c r="E1798" i="7950" s="1"/>
  <c r="M1905" i="7949"/>
  <c r="M1943" i="7949" s="1"/>
  <c r="N1943" i="7949" s="1"/>
  <c r="O1943" i="7949" s="1"/>
  <c r="P1943" i="7949" s="1"/>
  <c r="Q1943" i="7949" s="1"/>
  <c r="R1943" i="7949" s="1"/>
  <c r="S1943" i="7949" s="1"/>
  <c r="T1943" i="7949" s="1"/>
  <c r="U1943" i="7949" s="1"/>
  <c r="V1943" i="7949" s="1"/>
  <c r="W1943" i="7949" s="1"/>
  <c r="K1905" i="7949"/>
  <c r="K1941" i="7949" s="1"/>
  <c r="L1941" i="7949" s="1"/>
  <c r="M1941" i="7949" s="1"/>
  <c r="N1941" i="7949" s="1"/>
  <c r="O1941" i="7949" s="1"/>
  <c r="P1941" i="7949" s="1"/>
  <c r="Q1941" i="7949" s="1"/>
  <c r="R1941" i="7949" s="1"/>
  <c r="S1941" i="7949" s="1"/>
  <c r="I1905" i="7949"/>
  <c r="I1939" i="7949" s="1"/>
  <c r="G1905" i="7949"/>
  <c r="G1937" i="7949" s="1"/>
  <c r="E1905" i="7949"/>
  <c r="E1935" i="7949" s="1"/>
  <c r="F1935" i="7949" s="1"/>
  <c r="G1935" i="7949" s="1"/>
  <c r="H1935" i="7949" s="1"/>
  <c r="I1935" i="7949" s="1"/>
  <c r="C1905" i="7949"/>
  <c r="C1933" i="7949" s="1"/>
  <c r="D1933" i="7949" s="1"/>
  <c r="E1933" i="7949" s="1"/>
  <c r="F1933" i="7949" s="1"/>
  <c r="G1933" i="7949" s="1"/>
  <c r="H1933" i="7949" s="1"/>
  <c r="L1904" i="7949"/>
  <c r="L1899" i="7950" s="1"/>
  <c r="L1913" i="7950" s="1"/>
  <c r="J1904" i="7949"/>
  <c r="J1899" i="7950" s="1"/>
  <c r="J1911" i="7950" s="1"/>
  <c r="H1904" i="7949"/>
  <c r="F1904" i="7949"/>
  <c r="F1899" i="7950" s="1"/>
  <c r="F1907" i="7950" s="1"/>
  <c r="D1904" i="7949"/>
  <c r="D1899" i="7950" s="1"/>
  <c r="D1905" i="7950" s="1"/>
  <c r="L1905" i="7949"/>
  <c r="L1942" i="7949" s="1"/>
  <c r="M1942" i="7949" s="1"/>
  <c r="N1942" i="7949" s="1"/>
  <c r="O1942" i="7949" s="1"/>
  <c r="P1942" i="7949" s="1"/>
  <c r="Q1942" i="7949" s="1"/>
  <c r="R1942" i="7949" s="1"/>
  <c r="S1942" i="7949" s="1"/>
  <c r="T1942" i="7949" s="1"/>
  <c r="U1942" i="7949" s="1"/>
  <c r="V1942" i="7949" s="1"/>
  <c r="W1942" i="7949" s="1"/>
  <c r="J1905" i="7949"/>
  <c r="J1940" i="7949" s="1"/>
  <c r="H1905" i="7949"/>
  <c r="H1938" i="7949" s="1"/>
  <c r="I1938" i="7949" s="1"/>
  <c r="J1938" i="7949" s="1"/>
  <c r="K1938" i="7949" s="1"/>
  <c r="L1938" i="7949" s="1"/>
  <c r="F1905" i="7949"/>
  <c r="F1936" i="7949" s="1"/>
  <c r="G1936" i="7949" s="1"/>
  <c r="H1936" i="7949" s="1"/>
  <c r="I1936" i="7949" s="1"/>
  <c r="J1936" i="7949" s="1"/>
  <c r="K1936" i="7949" s="1"/>
  <c r="D1905" i="7949"/>
  <c r="D1934" i="7949" s="1"/>
  <c r="E1934" i="7949" s="1"/>
  <c r="F1934" i="7949" s="1"/>
  <c r="G1934" i="7949" s="1"/>
  <c r="H1934" i="7949" s="1"/>
  <c r="I1934" i="7949" s="1"/>
  <c r="J1934" i="7949" s="1"/>
  <c r="K1934" i="7949" s="1"/>
  <c r="M1904" i="7949"/>
  <c r="M1899" i="7950" s="1"/>
  <c r="M1914" i="7950" s="1"/>
  <c r="K1904" i="7949"/>
  <c r="K1899" i="7950" s="1"/>
  <c r="K1912" i="7950" s="1"/>
  <c r="I1904" i="7949"/>
  <c r="I1899" i="7950" s="1"/>
  <c r="I1910" i="7950" s="1"/>
  <c r="G1904" i="7949"/>
  <c r="G1899" i="7950" s="1"/>
  <c r="G1908" i="7950" s="1"/>
  <c r="E1904" i="7949"/>
  <c r="E1899" i="7950" s="1"/>
  <c r="E1906" i="7950" s="1"/>
  <c r="M2013" i="7949"/>
  <c r="M2051" i="7949" s="1"/>
  <c r="N2051" i="7949" s="1"/>
  <c r="O2051" i="7949" s="1"/>
  <c r="P2051" i="7949" s="1"/>
  <c r="Q2051" i="7949" s="1"/>
  <c r="R2051" i="7949" s="1"/>
  <c r="S2051" i="7949" s="1"/>
  <c r="T2051" i="7949" s="1"/>
  <c r="U2051" i="7949" s="1"/>
  <c r="V2051" i="7949" s="1"/>
  <c r="W2051" i="7949" s="1"/>
  <c r="K2013" i="7949"/>
  <c r="K2049" i="7949" s="1"/>
  <c r="L2049" i="7949" s="1"/>
  <c r="M2049" i="7949" s="1"/>
  <c r="N2049" i="7949" s="1"/>
  <c r="I2013" i="7949"/>
  <c r="I2047" i="7949" s="1"/>
  <c r="J2047" i="7949" s="1"/>
  <c r="G2013" i="7949"/>
  <c r="G2045" i="7949" s="1"/>
  <c r="H2045" i="7949" s="1"/>
  <c r="I2045" i="7949" s="1"/>
  <c r="J2045" i="7949" s="1"/>
  <c r="K2045" i="7949" s="1"/>
  <c r="L2045" i="7949" s="1"/>
  <c r="M2045" i="7949" s="1"/>
  <c r="N2045" i="7949" s="1"/>
  <c r="O2045" i="7949" s="1"/>
  <c r="P2045" i="7949" s="1"/>
  <c r="E2013" i="7949"/>
  <c r="E2043" i="7949" s="1"/>
  <c r="F2043" i="7949" s="1"/>
  <c r="G2043" i="7949" s="1"/>
  <c r="H2043" i="7949" s="1"/>
  <c r="I2043" i="7949" s="1"/>
  <c r="J2043" i="7949" s="1"/>
  <c r="K2043" i="7949" s="1"/>
  <c r="L2043" i="7949" s="1"/>
  <c r="M2043" i="7949" s="1"/>
  <c r="N2043" i="7949" s="1"/>
  <c r="O2043" i="7949" s="1"/>
  <c r="P2043" i="7949" s="1"/>
  <c r="Q2043" i="7949" s="1"/>
  <c r="R2043" i="7949" s="1"/>
  <c r="S2043" i="7949" s="1"/>
  <c r="C2013" i="7949"/>
  <c r="C2041" i="7949" s="1"/>
  <c r="L2012" i="7949"/>
  <c r="L2007" i="7950" s="1"/>
  <c r="L2021" i="7950" s="1"/>
  <c r="L2013" i="7949"/>
  <c r="L2050" i="7949" s="1"/>
  <c r="M2050" i="7949" s="1"/>
  <c r="N2050" i="7949" s="1"/>
  <c r="O2050" i="7949" s="1"/>
  <c r="P2050" i="7949" s="1"/>
  <c r="Q2050" i="7949" s="1"/>
  <c r="R2050" i="7949" s="1"/>
  <c r="S2050" i="7949" s="1"/>
  <c r="T2050" i="7949" s="1"/>
  <c r="U2050" i="7949" s="1"/>
  <c r="V2050" i="7949" s="1"/>
  <c r="W2050" i="7949" s="1"/>
  <c r="J2013" i="7949"/>
  <c r="J2048" i="7949" s="1"/>
  <c r="K2048" i="7949" s="1"/>
  <c r="L2048" i="7949" s="1"/>
  <c r="H2013" i="7949"/>
  <c r="H2046" i="7949" s="1"/>
  <c r="I2046" i="7949" s="1"/>
  <c r="J2046" i="7949" s="1"/>
  <c r="K2046" i="7949" s="1"/>
  <c r="L2046" i="7949" s="1"/>
  <c r="F2013" i="7949"/>
  <c r="F2044" i="7949" s="1"/>
  <c r="D2013" i="7949"/>
  <c r="D2042" i="7949" s="1"/>
  <c r="E2042" i="7949" s="1"/>
  <c r="F2042" i="7949" s="1"/>
  <c r="M2012" i="7949"/>
  <c r="K2012" i="7949"/>
  <c r="K2007" i="7950" s="1"/>
  <c r="K2020" i="7950" s="1"/>
  <c r="I2012" i="7949"/>
  <c r="I2007" i="7950" s="1"/>
  <c r="I2018" i="7950" s="1"/>
  <c r="H2012" i="7949"/>
  <c r="F2012" i="7949"/>
  <c r="D2012" i="7949"/>
  <c r="D2018" i="7949" s="1"/>
  <c r="J2012" i="7949"/>
  <c r="J2007" i="7950" s="1"/>
  <c r="J2019" i="7950" s="1"/>
  <c r="G2012" i="7949"/>
  <c r="E2012" i="7949"/>
  <c r="E2007" i="7950" s="1"/>
  <c r="E2014" i="7950" s="1"/>
  <c r="M2121" i="7949"/>
  <c r="M2159" i="7949" s="1"/>
  <c r="N2159" i="7949" s="1"/>
  <c r="O2159" i="7949" s="1"/>
  <c r="P2159" i="7949" s="1"/>
  <c r="Q2159" i="7949" s="1"/>
  <c r="K2121" i="7949"/>
  <c r="K2157" i="7949" s="1"/>
  <c r="L2157" i="7949" s="1"/>
  <c r="M2157" i="7949" s="1"/>
  <c r="N2157" i="7949" s="1"/>
  <c r="O2157" i="7949" s="1"/>
  <c r="P2157" i="7949" s="1"/>
  <c r="Q2157" i="7949" s="1"/>
  <c r="R2157" i="7949" s="1"/>
  <c r="S2157" i="7949" s="1"/>
  <c r="T2157" i="7949" s="1"/>
  <c r="U2157" i="7949" s="1"/>
  <c r="V2157" i="7949" s="1"/>
  <c r="W2157" i="7949" s="1"/>
  <c r="I2121" i="7949"/>
  <c r="I2155" i="7949" s="1"/>
  <c r="J2155" i="7949" s="1"/>
  <c r="K2155" i="7949" s="1"/>
  <c r="L2155" i="7949" s="1"/>
  <c r="M2155" i="7949" s="1"/>
  <c r="N2155" i="7949" s="1"/>
  <c r="O2155" i="7949" s="1"/>
  <c r="G2121" i="7949"/>
  <c r="G2153" i="7949" s="1"/>
  <c r="H2153" i="7949" s="1"/>
  <c r="I2153" i="7949" s="1"/>
  <c r="E2121" i="7949"/>
  <c r="E2151" i="7949" s="1"/>
  <c r="F2151" i="7949" s="1"/>
  <c r="G2151" i="7949" s="1"/>
  <c r="H2151" i="7949" s="1"/>
  <c r="I2151" i="7949" s="1"/>
  <c r="C2121" i="7949"/>
  <c r="C2149" i="7949" s="1"/>
  <c r="D2149" i="7949" s="1"/>
  <c r="E2149" i="7949" s="1"/>
  <c r="F2149" i="7949" s="1"/>
  <c r="L2120" i="7949"/>
  <c r="L2115" i="7950" s="1"/>
  <c r="L2129" i="7950" s="1"/>
  <c r="J2120" i="7949"/>
  <c r="J2115" i="7950" s="1"/>
  <c r="J2127" i="7950" s="1"/>
  <c r="H2120" i="7949"/>
  <c r="H2115" i="7950" s="1"/>
  <c r="H2125" i="7950" s="1"/>
  <c r="F2120" i="7949"/>
  <c r="F2115" i="7950" s="1"/>
  <c r="F2123" i="7950" s="1"/>
  <c r="D2120" i="7949"/>
  <c r="D2126" i="7949" s="1"/>
  <c r="L2121" i="7949"/>
  <c r="L2158" i="7949" s="1"/>
  <c r="M2158" i="7949" s="1"/>
  <c r="N2158" i="7949" s="1"/>
  <c r="O2158" i="7949" s="1"/>
  <c r="P2158" i="7949" s="1"/>
  <c r="Q2158" i="7949" s="1"/>
  <c r="R2158" i="7949" s="1"/>
  <c r="S2158" i="7949" s="1"/>
  <c r="T2158" i="7949" s="1"/>
  <c r="U2158" i="7949" s="1"/>
  <c r="V2158" i="7949" s="1"/>
  <c r="W2158" i="7949" s="1"/>
  <c r="J2121" i="7949"/>
  <c r="J2156" i="7949" s="1"/>
  <c r="K2156" i="7949" s="1"/>
  <c r="L2156" i="7949" s="1"/>
  <c r="M2156" i="7949" s="1"/>
  <c r="H2121" i="7949"/>
  <c r="H2154" i="7949" s="1"/>
  <c r="F2121" i="7949"/>
  <c r="F2152" i="7949" s="1"/>
  <c r="D2121" i="7949"/>
  <c r="D2150" i="7949" s="1"/>
  <c r="E2150" i="7949" s="1"/>
  <c r="F2150" i="7949" s="1"/>
  <c r="M2120" i="7949"/>
  <c r="M2115" i="7950" s="1"/>
  <c r="M2130" i="7950" s="1"/>
  <c r="K2120" i="7949"/>
  <c r="I2120" i="7949"/>
  <c r="G2120" i="7949"/>
  <c r="G2115" i="7950" s="1"/>
  <c r="G2124" i="7950" s="1"/>
  <c r="E2120" i="7949"/>
  <c r="E2115" i="7950" s="1"/>
  <c r="E2122" i="7950" s="1"/>
  <c r="M2229" i="7949"/>
  <c r="M2267" i="7949" s="1"/>
  <c r="N2267" i="7949" s="1"/>
  <c r="O2267" i="7949" s="1"/>
  <c r="P2267" i="7949" s="1"/>
  <c r="Q2267" i="7949" s="1"/>
  <c r="K2229" i="7949"/>
  <c r="K2265" i="7949" s="1"/>
  <c r="L2265" i="7949" s="1"/>
  <c r="I2229" i="7949"/>
  <c r="I2263" i="7949" s="1"/>
  <c r="J2263" i="7949" s="1"/>
  <c r="K2263" i="7949" s="1"/>
  <c r="L2263" i="7949" s="1"/>
  <c r="M2263" i="7949" s="1"/>
  <c r="N2263" i="7949" s="1"/>
  <c r="O2263" i="7949" s="1"/>
  <c r="P2263" i="7949" s="1"/>
  <c r="Q2263" i="7949" s="1"/>
  <c r="R2263" i="7949" s="1"/>
  <c r="S2263" i="7949" s="1"/>
  <c r="T2263" i="7949" s="1"/>
  <c r="U2263" i="7949" s="1"/>
  <c r="V2263" i="7949" s="1"/>
  <c r="W2263" i="7949" s="1"/>
  <c r="G2229" i="7949"/>
  <c r="G2261" i="7949" s="1"/>
  <c r="E2229" i="7949"/>
  <c r="E2259" i="7949" s="1"/>
  <c r="F2259" i="7949" s="1"/>
  <c r="G2259" i="7949" s="1"/>
  <c r="H2259" i="7949" s="1"/>
  <c r="I2259" i="7949" s="1"/>
  <c r="J2259" i="7949" s="1"/>
  <c r="K2259" i="7949" s="1"/>
  <c r="L2259" i="7949" s="1"/>
  <c r="M2259" i="7949" s="1"/>
  <c r="N2259" i="7949" s="1"/>
  <c r="O2259" i="7949" s="1"/>
  <c r="P2259" i="7949" s="1"/>
  <c r="Q2259" i="7949" s="1"/>
  <c r="R2259" i="7949" s="1"/>
  <c r="S2259" i="7949" s="1"/>
  <c r="C2229" i="7949"/>
  <c r="L2228" i="7949"/>
  <c r="L2223" i="7950" s="1"/>
  <c r="L2237" i="7950" s="1"/>
  <c r="J2228" i="7949"/>
  <c r="J2223" i="7950" s="1"/>
  <c r="J2235" i="7950" s="1"/>
  <c r="H2228" i="7949"/>
  <c r="H2223" i="7950" s="1"/>
  <c r="H2233" i="7950" s="1"/>
  <c r="F2228" i="7949"/>
  <c r="F2223" i="7950" s="1"/>
  <c r="F2231" i="7950" s="1"/>
  <c r="D2228" i="7949"/>
  <c r="D2223" i="7950" s="1"/>
  <c r="D2229" i="7950" s="1"/>
  <c r="L2229" i="7949"/>
  <c r="L2266" i="7949" s="1"/>
  <c r="M2266" i="7949" s="1"/>
  <c r="N2266" i="7949" s="1"/>
  <c r="O2266" i="7949" s="1"/>
  <c r="P2266" i="7949" s="1"/>
  <c r="Q2266" i="7949" s="1"/>
  <c r="R2266" i="7949" s="1"/>
  <c r="S2266" i="7949" s="1"/>
  <c r="T2266" i="7949" s="1"/>
  <c r="U2266" i="7949" s="1"/>
  <c r="V2266" i="7949" s="1"/>
  <c r="W2266" i="7949" s="1"/>
  <c r="J2229" i="7949"/>
  <c r="J2264" i="7949" s="1"/>
  <c r="K2264" i="7949" s="1"/>
  <c r="L2264" i="7949" s="1"/>
  <c r="M2264" i="7949" s="1"/>
  <c r="N2264" i="7949" s="1"/>
  <c r="O2264" i="7949" s="1"/>
  <c r="P2264" i="7949" s="1"/>
  <c r="Q2264" i="7949" s="1"/>
  <c r="R2264" i="7949" s="1"/>
  <c r="S2264" i="7949" s="1"/>
  <c r="T2264" i="7949" s="1"/>
  <c r="H2229" i="7949"/>
  <c r="H2262" i="7949" s="1"/>
  <c r="I2262" i="7949" s="1"/>
  <c r="J2262" i="7949" s="1"/>
  <c r="K2262" i="7949" s="1"/>
  <c r="L2262" i="7949" s="1"/>
  <c r="M2262" i="7949" s="1"/>
  <c r="N2262" i="7949" s="1"/>
  <c r="O2262" i="7949" s="1"/>
  <c r="P2262" i="7949" s="1"/>
  <c r="Q2262" i="7949" s="1"/>
  <c r="R2262" i="7949" s="1"/>
  <c r="S2262" i="7949" s="1"/>
  <c r="F2229" i="7949"/>
  <c r="F2260" i="7949" s="1"/>
  <c r="G2260" i="7949" s="1"/>
  <c r="H2260" i="7949" s="1"/>
  <c r="I2260" i="7949" s="1"/>
  <c r="D2229" i="7949"/>
  <c r="D2258" i="7949" s="1"/>
  <c r="E2258" i="7949" s="1"/>
  <c r="M2228" i="7949"/>
  <c r="M2223" i="7950" s="1"/>
  <c r="M2238" i="7950" s="1"/>
  <c r="K2228" i="7949"/>
  <c r="K2223" i="7950" s="1"/>
  <c r="K2236" i="7950" s="1"/>
  <c r="I2228" i="7949"/>
  <c r="I2223" i="7950" s="1"/>
  <c r="I2234" i="7950" s="1"/>
  <c r="G2228" i="7949"/>
  <c r="G2223" i="7950" s="1"/>
  <c r="G2232" i="7950" s="1"/>
  <c r="E2228" i="7949"/>
  <c r="M2337" i="7949"/>
  <c r="M2375" i="7949" s="1"/>
  <c r="N2375" i="7949" s="1"/>
  <c r="O2375" i="7949" s="1"/>
  <c r="P2375" i="7949" s="1"/>
  <c r="Q2375" i="7949" s="1"/>
  <c r="R2375" i="7949" s="1"/>
  <c r="S2375" i="7949" s="1"/>
  <c r="K2337" i="7949"/>
  <c r="K2373" i="7949" s="1"/>
  <c r="L2373" i="7949" s="1"/>
  <c r="M2373" i="7949" s="1"/>
  <c r="N2373" i="7949" s="1"/>
  <c r="O2373" i="7949" s="1"/>
  <c r="P2373" i="7949" s="1"/>
  <c r="I2337" i="7949"/>
  <c r="I2371" i="7949" s="1"/>
  <c r="J2371" i="7949" s="1"/>
  <c r="K2371" i="7949" s="1"/>
  <c r="L2371" i="7949" s="1"/>
  <c r="M2371" i="7949" s="1"/>
  <c r="N2371" i="7949" s="1"/>
  <c r="O2371" i="7949" s="1"/>
  <c r="P2371" i="7949" s="1"/>
  <c r="G2337" i="7949"/>
  <c r="G2369" i="7949" s="1"/>
  <c r="E2337" i="7949"/>
  <c r="E2367" i="7949" s="1"/>
  <c r="F2367" i="7949" s="1"/>
  <c r="G2367" i="7949" s="1"/>
  <c r="H2367" i="7949" s="1"/>
  <c r="C2337" i="7949"/>
  <c r="C2365" i="7949" s="1"/>
  <c r="D2365" i="7949" s="1"/>
  <c r="E2365" i="7949" s="1"/>
  <c r="L2336" i="7949"/>
  <c r="J2336" i="7949"/>
  <c r="J2331" i="7950" s="1"/>
  <c r="J2343" i="7950" s="1"/>
  <c r="H2336" i="7949"/>
  <c r="F2336" i="7949"/>
  <c r="D2336" i="7949"/>
  <c r="L2337" i="7949"/>
  <c r="L2374" i="7949" s="1"/>
  <c r="M2374" i="7949" s="1"/>
  <c r="N2374" i="7949" s="1"/>
  <c r="O2374" i="7949" s="1"/>
  <c r="P2374" i="7949" s="1"/>
  <c r="Q2374" i="7949" s="1"/>
  <c r="R2374" i="7949" s="1"/>
  <c r="S2374" i="7949" s="1"/>
  <c r="T2374" i="7949" s="1"/>
  <c r="U2374" i="7949" s="1"/>
  <c r="V2374" i="7949" s="1"/>
  <c r="W2374" i="7949" s="1"/>
  <c r="H2337" i="7949"/>
  <c r="H2370" i="7949" s="1"/>
  <c r="I2370" i="7949" s="1"/>
  <c r="J2370" i="7949" s="1"/>
  <c r="K2370" i="7949" s="1"/>
  <c r="L2370" i="7949" s="1"/>
  <c r="D2337" i="7949"/>
  <c r="D2366" i="7949" s="1"/>
  <c r="E2366" i="7949" s="1"/>
  <c r="F2366" i="7949" s="1"/>
  <c r="G2366" i="7949" s="1"/>
  <c r="H2366" i="7949" s="1"/>
  <c r="K2336" i="7949"/>
  <c r="G2336" i="7949"/>
  <c r="G2331" i="7950" s="1"/>
  <c r="G2340" i="7950" s="1"/>
  <c r="J2337" i="7949"/>
  <c r="J2372" i="7949" s="1"/>
  <c r="K2372" i="7949" s="1"/>
  <c r="L2372" i="7949" s="1"/>
  <c r="M2372" i="7949" s="1"/>
  <c r="N2372" i="7949" s="1"/>
  <c r="O2372" i="7949" s="1"/>
  <c r="P2372" i="7949" s="1"/>
  <c r="Q2372" i="7949" s="1"/>
  <c r="R2372" i="7949" s="1"/>
  <c r="S2372" i="7949" s="1"/>
  <c r="T2372" i="7949" s="1"/>
  <c r="U2372" i="7949" s="1"/>
  <c r="V2372" i="7949" s="1"/>
  <c r="F2337" i="7949"/>
  <c r="F2368" i="7949" s="1"/>
  <c r="G2368" i="7949" s="1"/>
  <c r="H2368" i="7949" s="1"/>
  <c r="I2368" i="7949" s="1"/>
  <c r="J2368" i="7949" s="1"/>
  <c r="K2368" i="7949" s="1"/>
  <c r="L2368" i="7949" s="1"/>
  <c r="M2336" i="7949"/>
  <c r="M2331" i="7950" s="1"/>
  <c r="M2346" i="7950" s="1"/>
  <c r="I2336" i="7949"/>
  <c r="I2331" i="7950" s="1"/>
  <c r="I2342" i="7950" s="1"/>
  <c r="E2336" i="7949"/>
  <c r="M2445" i="7949"/>
  <c r="M2483" i="7949" s="1"/>
  <c r="N2483" i="7949" s="1"/>
  <c r="O2483" i="7949" s="1"/>
  <c r="P2483" i="7949" s="1"/>
  <c r="Q2483" i="7949" s="1"/>
  <c r="R2483" i="7949" s="1"/>
  <c r="K2445" i="7949"/>
  <c r="K2481" i="7949" s="1"/>
  <c r="L2481" i="7949" s="1"/>
  <c r="M2481" i="7949" s="1"/>
  <c r="N2481" i="7949" s="1"/>
  <c r="I2445" i="7949"/>
  <c r="I2479" i="7949" s="1"/>
  <c r="J2479" i="7949" s="1"/>
  <c r="K2479" i="7949" s="1"/>
  <c r="L2479" i="7949" s="1"/>
  <c r="M2479" i="7949" s="1"/>
  <c r="N2479" i="7949" s="1"/>
  <c r="O2479" i="7949" s="1"/>
  <c r="P2479" i="7949" s="1"/>
  <c r="Q2479" i="7949" s="1"/>
  <c r="G2445" i="7949"/>
  <c r="E2445" i="7949"/>
  <c r="E2475" i="7949" s="1"/>
  <c r="F2475" i="7949" s="1"/>
  <c r="G2475" i="7949" s="1"/>
  <c r="H2475" i="7949" s="1"/>
  <c r="I2475" i="7949" s="1"/>
  <c r="J2475" i="7949" s="1"/>
  <c r="K2475" i="7949" s="1"/>
  <c r="L2475" i="7949" s="1"/>
  <c r="M2475" i="7949" s="1"/>
  <c r="N2475" i="7949" s="1"/>
  <c r="O2475" i="7949" s="1"/>
  <c r="P2475" i="7949" s="1"/>
  <c r="Q2475" i="7949" s="1"/>
  <c r="R2475" i="7949" s="1"/>
  <c r="S2475" i="7949" s="1"/>
  <c r="T2475" i="7949" s="1"/>
  <c r="U2475" i="7949" s="1"/>
  <c r="V2475" i="7949" s="1"/>
  <c r="W2475" i="7949" s="1"/>
  <c r="C2445" i="7949"/>
  <c r="C2473" i="7949" s="1"/>
  <c r="D2473" i="7949" s="1"/>
  <c r="E2473" i="7949" s="1"/>
  <c r="F2473" i="7949" s="1"/>
  <c r="G2473" i="7949" s="1"/>
  <c r="H2473" i="7949" s="1"/>
  <c r="I2473" i="7949" s="1"/>
  <c r="J2473" i="7949" s="1"/>
  <c r="K2473" i="7949" s="1"/>
  <c r="L2473" i="7949" s="1"/>
  <c r="M2473" i="7949" s="1"/>
  <c r="L2444" i="7949"/>
  <c r="J2444" i="7949"/>
  <c r="J2439" i="7950" s="1"/>
  <c r="J2451" i="7950" s="1"/>
  <c r="H2444" i="7949"/>
  <c r="H2439" i="7950" s="1"/>
  <c r="H2449" i="7950" s="1"/>
  <c r="F2444" i="7949"/>
  <c r="F2439" i="7950" s="1"/>
  <c r="F2447" i="7950" s="1"/>
  <c r="D2444" i="7949"/>
  <c r="L2445" i="7949"/>
  <c r="L2482" i="7949" s="1"/>
  <c r="M2482" i="7949" s="1"/>
  <c r="N2482" i="7949" s="1"/>
  <c r="O2482" i="7949" s="1"/>
  <c r="P2482" i="7949" s="1"/>
  <c r="Q2482" i="7949" s="1"/>
  <c r="R2482" i="7949" s="1"/>
  <c r="S2482" i="7949" s="1"/>
  <c r="T2482" i="7949" s="1"/>
  <c r="U2482" i="7949" s="1"/>
  <c r="V2482" i="7949" s="1"/>
  <c r="W2482" i="7949" s="1"/>
  <c r="H2445" i="7949"/>
  <c r="H2478" i="7949" s="1"/>
  <c r="I2478" i="7949" s="1"/>
  <c r="J2478" i="7949" s="1"/>
  <c r="K2478" i="7949" s="1"/>
  <c r="L2478" i="7949" s="1"/>
  <c r="M2478" i="7949" s="1"/>
  <c r="D2445" i="7949"/>
  <c r="D2474" i="7949" s="1"/>
  <c r="E2474" i="7949" s="1"/>
  <c r="F2474" i="7949" s="1"/>
  <c r="G2474" i="7949" s="1"/>
  <c r="H2474" i="7949" s="1"/>
  <c r="I2474" i="7949" s="1"/>
  <c r="K2444" i="7949"/>
  <c r="G2444" i="7949"/>
  <c r="G2439" i="7950" s="1"/>
  <c r="G2448" i="7950" s="1"/>
  <c r="J2445" i="7949"/>
  <c r="J2480" i="7949" s="1"/>
  <c r="K2480" i="7949" s="1"/>
  <c r="L2480" i="7949" s="1"/>
  <c r="M2480" i="7949" s="1"/>
  <c r="N2480" i="7949" s="1"/>
  <c r="O2480" i="7949" s="1"/>
  <c r="P2480" i="7949" s="1"/>
  <c r="Q2480" i="7949" s="1"/>
  <c r="R2480" i="7949" s="1"/>
  <c r="S2480" i="7949" s="1"/>
  <c r="T2480" i="7949" s="1"/>
  <c r="U2480" i="7949" s="1"/>
  <c r="V2480" i="7949" s="1"/>
  <c r="W2480" i="7949" s="1"/>
  <c r="F2445" i="7949"/>
  <c r="F2476" i="7949" s="1"/>
  <c r="M2444" i="7949"/>
  <c r="M2439" i="7950" s="1"/>
  <c r="M2454" i="7950" s="1"/>
  <c r="I2444" i="7949"/>
  <c r="E2444" i="7949"/>
  <c r="L2553" i="7949"/>
  <c r="L2590" i="7949" s="1"/>
  <c r="M2590" i="7949" s="1"/>
  <c r="N2590" i="7949" s="1"/>
  <c r="O2590" i="7949" s="1"/>
  <c r="P2590" i="7949" s="1"/>
  <c r="Q2590" i="7949" s="1"/>
  <c r="R2590" i="7949" s="1"/>
  <c r="S2590" i="7949" s="1"/>
  <c r="T2590" i="7949" s="1"/>
  <c r="U2590" i="7949" s="1"/>
  <c r="V2590" i="7949" s="1"/>
  <c r="W2590" i="7949" s="1"/>
  <c r="J2553" i="7949"/>
  <c r="J2588" i="7949" s="1"/>
  <c r="K2588" i="7949" s="1"/>
  <c r="L2588" i="7949" s="1"/>
  <c r="M2588" i="7949" s="1"/>
  <c r="N2588" i="7949" s="1"/>
  <c r="O2588" i="7949" s="1"/>
  <c r="H2553" i="7949"/>
  <c r="H2586" i="7949" s="1"/>
  <c r="I2586" i="7949" s="1"/>
  <c r="J2586" i="7949" s="1"/>
  <c r="F2553" i="7949"/>
  <c r="F2584" i="7949" s="1"/>
  <c r="D2553" i="7949"/>
  <c r="D2582" i="7949" s="1"/>
  <c r="E2582" i="7949" s="1"/>
  <c r="F2582" i="7949" s="1"/>
  <c r="G2582" i="7949" s="1"/>
  <c r="H2582" i="7949" s="1"/>
  <c r="I2582" i="7949" s="1"/>
  <c r="J2582" i="7949" s="1"/>
  <c r="M2552" i="7949"/>
  <c r="K2552" i="7949"/>
  <c r="K2547" i="7950" s="1"/>
  <c r="K2560" i="7950" s="1"/>
  <c r="M2553" i="7949"/>
  <c r="M2591" i="7949" s="1"/>
  <c r="N2591" i="7949" s="1"/>
  <c r="O2591" i="7949" s="1"/>
  <c r="P2591" i="7949" s="1"/>
  <c r="Q2591" i="7949" s="1"/>
  <c r="R2591" i="7949" s="1"/>
  <c r="S2591" i="7949" s="1"/>
  <c r="T2591" i="7949" s="1"/>
  <c r="U2591" i="7949" s="1"/>
  <c r="V2591" i="7949" s="1"/>
  <c r="W2591" i="7949" s="1"/>
  <c r="K2553" i="7949"/>
  <c r="K2589" i="7949" s="1"/>
  <c r="L2589" i="7949" s="1"/>
  <c r="M2589" i="7949" s="1"/>
  <c r="N2589" i="7949" s="1"/>
  <c r="O2589" i="7949" s="1"/>
  <c r="P2589" i="7949" s="1"/>
  <c r="Q2589" i="7949" s="1"/>
  <c r="R2589" i="7949" s="1"/>
  <c r="S2589" i="7949" s="1"/>
  <c r="T2589" i="7949" s="1"/>
  <c r="U2589" i="7949" s="1"/>
  <c r="V2589" i="7949" s="1"/>
  <c r="W2589" i="7949" s="1"/>
  <c r="I2553" i="7949"/>
  <c r="I2587" i="7949" s="1"/>
  <c r="J2587" i="7949" s="1"/>
  <c r="K2587" i="7949" s="1"/>
  <c r="L2587" i="7949" s="1"/>
  <c r="M2587" i="7949" s="1"/>
  <c r="N2587" i="7949" s="1"/>
  <c r="O2587" i="7949" s="1"/>
  <c r="P2587" i="7949" s="1"/>
  <c r="Q2587" i="7949" s="1"/>
  <c r="R2587" i="7949" s="1"/>
  <c r="S2587" i="7949" s="1"/>
  <c r="T2587" i="7949" s="1"/>
  <c r="U2587" i="7949" s="1"/>
  <c r="V2587" i="7949" s="1"/>
  <c r="W2587" i="7949" s="1"/>
  <c r="G2553" i="7949"/>
  <c r="G2585" i="7949" s="1"/>
  <c r="H2585" i="7949" s="1"/>
  <c r="I2585" i="7949" s="1"/>
  <c r="J2585" i="7949" s="1"/>
  <c r="K2585" i="7949" s="1"/>
  <c r="L2585" i="7949" s="1"/>
  <c r="M2585" i="7949" s="1"/>
  <c r="N2585" i="7949" s="1"/>
  <c r="O2585" i="7949" s="1"/>
  <c r="P2585" i="7949" s="1"/>
  <c r="Q2585" i="7949" s="1"/>
  <c r="R2585" i="7949" s="1"/>
  <c r="S2585" i="7949" s="1"/>
  <c r="E2553" i="7949"/>
  <c r="E2583" i="7949" s="1"/>
  <c r="F2583" i="7949" s="1"/>
  <c r="G2583" i="7949" s="1"/>
  <c r="H2583" i="7949" s="1"/>
  <c r="I2583" i="7949" s="1"/>
  <c r="J2583" i="7949" s="1"/>
  <c r="K2583" i="7949" s="1"/>
  <c r="L2583" i="7949" s="1"/>
  <c r="M2583" i="7949" s="1"/>
  <c r="N2583" i="7949" s="1"/>
  <c r="O2583" i="7949" s="1"/>
  <c r="P2583" i="7949" s="1"/>
  <c r="Q2583" i="7949" s="1"/>
  <c r="R2583" i="7949" s="1"/>
  <c r="C2553" i="7949"/>
  <c r="L2552" i="7949"/>
  <c r="L2547" i="7950" s="1"/>
  <c r="L2561" i="7950" s="1"/>
  <c r="J2552" i="7949"/>
  <c r="J2547" i="7950" s="1"/>
  <c r="J2559" i="7950" s="1"/>
  <c r="H2552" i="7949"/>
  <c r="F2552" i="7949"/>
  <c r="D2552" i="7949"/>
  <c r="G2552" i="7949"/>
  <c r="G2547" i="7950" s="1"/>
  <c r="G2556" i="7950" s="1"/>
  <c r="I2552" i="7949"/>
  <c r="E2552" i="7949"/>
  <c r="E2547" i="7950" s="1"/>
  <c r="E2554" i="7950" s="1"/>
  <c r="L2661" i="7949"/>
  <c r="L2698" i="7949" s="1"/>
  <c r="M2698" i="7949" s="1"/>
  <c r="N2698" i="7949" s="1"/>
  <c r="J2661" i="7949"/>
  <c r="J2696" i="7949" s="1"/>
  <c r="K2696" i="7949" s="1"/>
  <c r="L2696" i="7949" s="1"/>
  <c r="M2696" i="7949" s="1"/>
  <c r="N2696" i="7949" s="1"/>
  <c r="H2661" i="7949"/>
  <c r="H2694" i="7949" s="1"/>
  <c r="F2661" i="7949"/>
  <c r="F2692" i="7949" s="1"/>
  <c r="G2692" i="7949" s="1"/>
  <c r="H2692" i="7949" s="1"/>
  <c r="I2692" i="7949" s="1"/>
  <c r="J2692" i="7949" s="1"/>
  <c r="K2692" i="7949" s="1"/>
  <c r="L2692" i="7949" s="1"/>
  <c r="D2661" i="7949"/>
  <c r="D2690" i="7949" s="1"/>
  <c r="E2690" i="7949" s="1"/>
  <c r="F2690" i="7949" s="1"/>
  <c r="M2660" i="7949"/>
  <c r="M2655" i="7950" s="1"/>
  <c r="M2670" i="7950" s="1"/>
  <c r="N2670" i="7950" s="1"/>
  <c r="O2670" i="7950" s="1"/>
  <c r="K2660" i="7949"/>
  <c r="K2655" i="7950" s="1"/>
  <c r="K2668" i="7950" s="1"/>
  <c r="I2660" i="7949"/>
  <c r="I2655" i="7950" s="1"/>
  <c r="I2666" i="7950" s="1"/>
  <c r="G2660" i="7949"/>
  <c r="G2655" i="7950" s="1"/>
  <c r="G2664" i="7950" s="1"/>
  <c r="E2660" i="7949"/>
  <c r="E2655" i="7950" s="1"/>
  <c r="E2662" i="7950" s="1"/>
  <c r="M2661" i="7949"/>
  <c r="M2699" i="7949" s="1"/>
  <c r="N2699" i="7949" s="1"/>
  <c r="O2699" i="7949" s="1"/>
  <c r="P2699" i="7949" s="1"/>
  <c r="Q2699" i="7949" s="1"/>
  <c r="R2699" i="7949" s="1"/>
  <c r="S2699" i="7949" s="1"/>
  <c r="T2699" i="7949" s="1"/>
  <c r="U2699" i="7949" s="1"/>
  <c r="V2699" i="7949" s="1"/>
  <c r="W2699" i="7949" s="1"/>
  <c r="K2661" i="7949"/>
  <c r="K2697" i="7949" s="1"/>
  <c r="L2697" i="7949" s="1"/>
  <c r="M2697" i="7949" s="1"/>
  <c r="N2697" i="7949" s="1"/>
  <c r="O2697" i="7949" s="1"/>
  <c r="P2697" i="7949" s="1"/>
  <c r="Q2697" i="7949" s="1"/>
  <c r="I2661" i="7949"/>
  <c r="I2695" i="7949" s="1"/>
  <c r="J2695" i="7949" s="1"/>
  <c r="K2695" i="7949" s="1"/>
  <c r="L2695" i="7949" s="1"/>
  <c r="M2695" i="7949" s="1"/>
  <c r="N2695" i="7949" s="1"/>
  <c r="O2695" i="7949" s="1"/>
  <c r="P2695" i="7949" s="1"/>
  <c r="Q2695" i="7949" s="1"/>
  <c r="R2695" i="7949" s="1"/>
  <c r="S2695" i="7949" s="1"/>
  <c r="T2695" i="7949" s="1"/>
  <c r="U2695" i="7949" s="1"/>
  <c r="V2695" i="7949" s="1"/>
  <c r="W2695" i="7949" s="1"/>
  <c r="G2661" i="7949"/>
  <c r="G2693" i="7949" s="1"/>
  <c r="E2661" i="7949"/>
  <c r="E2691" i="7949" s="1"/>
  <c r="F2691" i="7949" s="1"/>
  <c r="G2691" i="7949" s="1"/>
  <c r="H2691" i="7949" s="1"/>
  <c r="I2691" i="7949" s="1"/>
  <c r="C2661" i="7949"/>
  <c r="L2660" i="7949"/>
  <c r="J2660" i="7949"/>
  <c r="H2660" i="7949"/>
  <c r="H2670" i="7949" s="1"/>
  <c r="F2660" i="7949"/>
  <c r="D2660" i="7949"/>
  <c r="P55" i="7949"/>
  <c r="Q55" i="7949"/>
  <c r="R55" i="7949"/>
  <c r="S55" i="7949"/>
  <c r="T55" i="7949"/>
  <c r="U55" i="7949"/>
  <c r="V55" i="7949"/>
  <c r="W55" i="7949"/>
  <c r="R57" i="7949"/>
  <c r="S57" i="7949"/>
  <c r="T57" i="7949"/>
  <c r="U57" i="7949"/>
  <c r="V57" i="7949"/>
  <c r="W57" i="7949"/>
  <c r="T59" i="7949"/>
  <c r="U59" i="7949"/>
  <c r="V59" i="7949"/>
  <c r="W59" i="7949"/>
  <c r="V61" i="7949"/>
  <c r="W61" i="7949"/>
  <c r="O54" i="7949"/>
  <c r="P54" i="7949"/>
  <c r="Q54" i="7949"/>
  <c r="R54" i="7949"/>
  <c r="S54" i="7949"/>
  <c r="T54" i="7949"/>
  <c r="U54" i="7949"/>
  <c r="V54" i="7949"/>
  <c r="W54" i="7949"/>
  <c r="Q56" i="7949"/>
  <c r="R56" i="7949"/>
  <c r="S56" i="7949"/>
  <c r="T56" i="7949"/>
  <c r="U56" i="7949"/>
  <c r="V56" i="7949"/>
  <c r="W56" i="7949"/>
  <c r="S58" i="7949"/>
  <c r="T58" i="7949"/>
  <c r="U58" i="7949"/>
  <c r="V58" i="7949"/>
  <c r="W58" i="7949"/>
  <c r="U60" i="7949"/>
  <c r="V60" i="7949"/>
  <c r="W60" i="7949"/>
  <c r="W62" i="7949"/>
  <c r="B170" i="7950"/>
  <c r="B175" i="7949"/>
  <c r="B1358" i="7950"/>
  <c r="B1363" i="7949"/>
  <c r="B1255" i="7949"/>
  <c r="B1250" i="7950"/>
  <c r="B1142" i="7950"/>
  <c r="B1147" i="7949"/>
  <c r="B1034" i="7950"/>
  <c r="B1039" i="7949"/>
  <c r="B931" i="7949"/>
  <c r="B926" i="7950"/>
  <c r="B818" i="7950"/>
  <c r="B823" i="7949"/>
  <c r="B715" i="7949"/>
  <c r="B710" i="7950"/>
  <c r="B602" i="7950"/>
  <c r="B607" i="7949"/>
  <c r="B499" i="7949"/>
  <c r="B494" i="7950"/>
  <c r="B386" i="7950"/>
  <c r="B391" i="7949"/>
  <c r="B283" i="7949"/>
  <c r="B278" i="7950"/>
  <c r="B1412" i="7950"/>
  <c r="B1417" i="7949"/>
  <c r="B1309" i="7949"/>
  <c r="B1304" i="7950"/>
  <c r="B1196" i="7950"/>
  <c r="B1201" i="7949"/>
  <c r="B1093" i="7949"/>
  <c r="B1088" i="7950"/>
  <c r="B980" i="7950"/>
  <c r="B985" i="7949"/>
  <c r="B877" i="7949"/>
  <c r="B872" i="7950"/>
  <c r="B769" i="7949"/>
  <c r="B764" i="7950"/>
  <c r="B656" i="7950"/>
  <c r="B661" i="7949"/>
  <c r="B553" i="7949"/>
  <c r="B548" i="7950"/>
  <c r="B440" i="7950"/>
  <c r="B445" i="7949"/>
  <c r="B337" i="7949"/>
  <c r="B332" i="7950"/>
  <c r="B224" i="7950"/>
  <c r="B229" i="7949"/>
  <c r="D6" i="7949"/>
  <c r="B2690" i="7949"/>
  <c r="B2666" i="7949"/>
  <c r="B2528" i="7949"/>
  <c r="B2504" i="7949"/>
  <c r="B2420" i="7949"/>
  <c r="B2396" i="7949"/>
  <c r="B2366" i="7949"/>
  <c r="B2342" i="7949"/>
  <c r="B2312" i="7949"/>
  <c r="B2288" i="7949"/>
  <c r="B2150" i="7949"/>
  <c r="B2126" i="7949"/>
  <c r="B2096" i="7949"/>
  <c r="B2072" i="7949"/>
  <c r="B2636" i="7949"/>
  <c r="B2612" i="7949"/>
  <c r="B2582" i="7949"/>
  <c r="B2558" i="7949"/>
  <c r="B2474" i="7949"/>
  <c r="B2450" i="7949"/>
  <c r="B2258" i="7949"/>
  <c r="B2234" i="7949"/>
  <c r="B2204" i="7949"/>
  <c r="B2180" i="7949"/>
  <c r="B1988" i="7949"/>
  <c r="B1964" i="7949"/>
  <c r="B1880" i="7949"/>
  <c r="B1856" i="7949"/>
  <c r="B1826" i="7949"/>
  <c r="B1802" i="7949"/>
  <c r="B1772" i="7949"/>
  <c r="B1748" i="7949"/>
  <c r="B1556" i="7949"/>
  <c r="B1532" i="7949"/>
  <c r="B1502" i="7949"/>
  <c r="B1478" i="7949"/>
  <c r="B1448" i="7949"/>
  <c r="B1424" i="7949"/>
  <c r="B2042" i="7949"/>
  <c r="B2018" i="7949"/>
  <c r="B1934" i="7949"/>
  <c r="B1910" i="7949"/>
  <c r="B1718" i="7949"/>
  <c r="B1694" i="7949"/>
  <c r="B1664" i="7949"/>
  <c r="B1640" i="7949"/>
  <c r="B1610" i="7949"/>
  <c r="B1586" i="7949"/>
  <c r="B1340" i="7949"/>
  <c r="B1316" i="7949"/>
  <c r="B1286" i="7949"/>
  <c r="B1262" i="7949"/>
  <c r="B1232" i="7949"/>
  <c r="B1208" i="7949"/>
  <c r="B1178" i="7949"/>
  <c r="B1154" i="7949"/>
  <c r="B1100" i="7949"/>
  <c r="B1070" i="7949"/>
  <c r="B1046" i="7949"/>
  <c r="B992" i="7949"/>
  <c r="B938" i="7949"/>
  <c r="B638" i="7949"/>
  <c r="B614" i="7949"/>
  <c r="B530" i="7949"/>
  <c r="B506" i="7949"/>
  <c r="B476" i="7949"/>
  <c r="B452" i="7949"/>
  <c r="B422" i="7949"/>
  <c r="B398" i="7949"/>
  <c r="B368" i="7949"/>
  <c r="B344" i="7949"/>
  <c r="B260" i="7949"/>
  <c r="B236" i="7949"/>
  <c r="B1394" i="7949"/>
  <c r="B1370" i="7949"/>
  <c r="B1124" i="7949"/>
  <c r="B1016" i="7949"/>
  <c r="B962" i="7949"/>
  <c r="B908" i="7949"/>
  <c r="B884" i="7949"/>
  <c r="B854" i="7949"/>
  <c r="B830" i="7949"/>
  <c r="B800" i="7949"/>
  <c r="B776" i="7949"/>
  <c r="B746" i="7949"/>
  <c r="B722" i="7949"/>
  <c r="B692" i="7949"/>
  <c r="B668" i="7949"/>
  <c r="B584" i="7949"/>
  <c r="B560" i="7949"/>
  <c r="B314" i="7949"/>
  <c r="B290" i="7949"/>
  <c r="B206" i="7949"/>
  <c r="B182" i="7949"/>
  <c r="B152" i="7949"/>
  <c r="B128" i="7949"/>
  <c r="D6" i="7950"/>
  <c r="B2685" i="7950"/>
  <c r="B74" i="7949"/>
  <c r="B98" i="7949"/>
  <c r="B15" i="7950"/>
  <c r="E6" i="7949"/>
  <c r="B44" i="7949"/>
  <c r="B20" i="7949"/>
  <c r="B2091" i="7950"/>
  <c r="B1203" i="7950"/>
  <c r="B123" i="7950"/>
  <c r="B525" i="7950"/>
  <c r="B1311" i="7950"/>
  <c r="B2175" i="7950"/>
  <c r="B849" i="7950"/>
  <c r="B339" i="7950"/>
  <c r="B903" i="7950"/>
  <c r="B1551" i="7950"/>
  <c r="B2013" i="7950"/>
  <c r="B417" i="7950"/>
  <c r="B633" i="7950"/>
  <c r="B1473" i="7950"/>
  <c r="B2661" i="7950"/>
  <c r="B717" i="7950"/>
  <c r="B1659" i="7950"/>
  <c r="B1095" i="7950"/>
  <c r="B1365" i="7950"/>
  <c r="B1767" i="7950"/>
  <c r="B1797" i="7950"/>
  <c r="B2361" i="7950"/>
  <c r="B69" i="7950"/>
  <c r="B201" i="7950"/>
  <c r="B231" i="7950"/>
  <c r="B471" i="7950"/>
  <c r="B579" i="7950"/>
  <c r="B771" i="7950"/>
  <c r="B933" i="7950"/>
  <c r="B1821" i="7950"/>
  <c r="B2253" i="7950"/>
  <c r="B285" i="7950"/>
  <c r="B663" i="7950"/>
  <c r="B957" i="7950"/>
  <c r="B1497" i="7950"/>
  <c r="B1905" i="7950"/>
  <c r="B1011" i="7950"/>
  <c r="B1149" i="7950"/>
  <c r="B1257" i="7950"/>
  <c r="B1443" i="7950"/>
  <c r="B1689" i="7950"/>
  <c r="B2067" i="7950"/>
  <c r="B2415" i="7950"/>
  <c r="B1875" i="7950"/>
  <c r="B2283" i="7950"/>
  <c r="B2631" i="7950"/>
  <c r="B2691" i="7949"/>
  <c r="B2613" i="7949"/>
  <c r="B2559" i="7949"/>
  <c r="B2529" i="7949"/>
  <c r="B2451" i="7949"/>
  <c r="B2421" i="7949"/>
  <c r="B2367" i="7949"/>
  <c r="B2313" i="7949"/>
  <c r="B2235" i="7949"/>
  <c r="B2181" i="7949"/>
  <c r="B2151" i="7949"/>
  <c r="B2097" i="7949"/>
  <c r="B2667" i="7949"/>
  <c r="B2637" i="7949"/>
  <c r="B2583" i="7949"/>
  <c r="B2505" i="7949"/>
  <c r="B2475" i="7949"/>
  <c r="B2397" i="7949"/>
  <c r="B2343" i="7949"/>
  <c r="B2289" i="7949"/>
  <c r="B2259" i="7949"/>
  <c r="B2205" i="7949"/>
  <c r="B2127" i="7949"/>
  <c r="B2073" i="7949"/>
  <c r="B2019" i="7949"/>
  <c r="B1989" i="7949"/>
  <c r="B1911" i="7949"/>
  <c r="B1881" i="7949"/>
  <c r="B1827" i="7949"/>
  <c r="B1773" i="7949"/>
  <c r="B1695" i="7949"/>
  <c r="B1641" i="7949"/>
  <c r="B1587" i="7949"/>
  <c r="B1557" i="7949"/>
  <c r="B1503" i="7949"/>
  <c r="B1449" i="7949"/>
  <c r="B2043" i="7949"/>
  <c r="B1965" i="7949"/>
  <c r="B1935" i="7949"/>
  <c r="B1857" i="7949"/>
  <c r="B1803" i="7949"/>
  <c r="B1749" i="7949"/>
  <c r="B1719" i="7949"/>
  <c r="B1665" i="7949"/>
  <c r="B1611" i="7949"/>
  <c r="B1533" i="7949"/>
  <c r="B1425" i="7949"/>
  <c r="B1371" i="7949"/>
  <c r="B1341" i="7949"/>
  <c r="B1287" i="7949"/>
  <c r="B1233" i="7949"/>
  <c r="B1179" i="7949"/>
  <c r="B1071" i="7949"/>
  <c r="B885" i="7949"/>
  <c r="B831" i="7949"/>
  <c r="B777" i="7949"/>
  <c r="B723" i="7949"/>
  <c r="B669" i="7949"/>
  <c r="B639" i="7949"/>
  <c r="B561" i="7949"/>
  <c r="B531" i="7949"/>
  <c r="B477" i="7949"/>
  <c r="B423" i="7949"/>
  <c r="B369" i="7949"/>
  <c r="B291" i="7949"/>
  <c r="B261" i="7949"/>
  <c r="B1479" i="7949"/>
  <c r="B1395" i="7949"/>
  <c r="B1317" i="7949"/>
  <c r="B1263" i="7949"/>
  <c r="B1209" i="7949"/>
  <c r="B1155" i="7949"/>
  <c r="B1125" i="7949"/>
  <c r="B1101" i="7949"/>
  <c r="B1047" i="7949"/>
  <c r="B1017" i="7949"/>
  <c r="B993" i="7949"/>
  <c r="B963" i="7949"/>
  <c r="B939" i="7949"/>
  <c r="B909" i="7949"/>
  <c r="B855" i="7949"/>
  <c r="B801" i="7949"/>
  <c r="B747" i="7949"/>
  <c r="B693" i="7949"/>
  <c r="B615" i="7949"/>
  <c r="B585" i="7949"/>
  <c r="B507" i="7949"/>
  <c r="B453" i="7949"/>
  <c r="B399" i="7949"/>
  <c r="B345" i="7949"/>
  <c r="B207" i="7949"/>
  <c r="B183" i="7949"/>
  <c r="B129" i="7949"/>
  <c r="B315" i="7949"/>
  <c r="B237" i="7949"/>
  <c r="B153" i="7949"/>
  <c r="B39" i="7950"/>
  <c r="B93" i="7950"/>
  <c r="B147" i="7950"/>
  <c r="B177" i="7950"/>
  <c r="B393" i="7950"/>
  <c r="B447" i="7950"/>
  <c r="B501" i="7950"/>
  <c r="B555" i="7950"/>
  <c r="B609" i="7950"/>
  <c r="B741" i="7950"/>
  <c r="B825" i="7950"/>
  <c r="B879" i="7950"/>
  <c r="B1335" i="7950"/>
  <c r="B1635" i="7950"/>
  <c r="B1959" i="7950"/>
  <c r="B2199" i="7950"/>
  <c r="B2307" i="7950"/>
  <c r="B255" i="7950"/>
  <c r="B309" i="7950"/>
  <c r="B363" i="7950"/>
  <c r="B687" i="7950"/>
  <c r="B795" i="7950"/>
  <c r="B1041" i="7950"/>
  <c r="B1419" i="7950"/>
  <c r="B1581" i="7950"/>
  <c r="B1743" i="7950"/>
  <c r="B2121" i="7950"/>
  <c r="B987" i="7950"/>
  <c r="B1065" i="7950"/>
  <c r="B1119" i="7950"/>
  <c r="B1173" i="7950"/>
  <c r="B1227" i="7950"/>
  <c r="B1281" i="7950"/>
  <c r="B1389" i="7950"/>
  <c r="B1527" i="7950"/>
  <c r="B1605" i="7950"/>
  <c r="B1713" i="7950"/>
  <c r="B1929" i="7950"/>
  <c r="B2145" i="7950"/>
  <c r="B2229" i="7950"/>
  <c r="B2499" i="7950"/>
  <c r="B1851" i="7950"/>
  <c r="B1983" i="7950"/>
  <c r="B2037" i="7950"/>
  <c r="B2445" i="7950"/>
  <c r="B2523" i="7950"/>
  <c r="B2607" i="7950"/>
  <c r="B2391" i="7950"/>
  <c r="B2337" i="7950"/>
  <c r="B2469" i="7950"/>
  <c r="B2577" i="7950"/>
  <c r="B2553" i="7950"/>
  <c r="E6" i="7950"/>
  <c r="B2662" i="7950"/>
  <c r="B99" i="7949"/>
  <c r="B75" i="7949"/>
  <c r="B1660" i="7950"/>
  <c r="B124" i="7950"/>
  <c r="B148" i="7950"/>
  <c r="F6" i="7949"/>
  <c r="B21" i="7949"/>
  <c r="B45" i="7949"/>
  <c r="B70" i="7950"/>
  <c r="B178" i="7950"/>
  <c r="B256" i="7950"/>
  <c r="B94" i="7950"/>
  <c r="B16" i="7950"/>
  <c r="B202" i="7950"/>
  <c r="B1150" i="7950"/>
  <c r="B1852" i="7950"/>
  <c r="B742" i="7950"/>
  <c r="B988" i="7950"/>
  <c r="B472" i="7950"/>
  <c r="B1690" i="7950"/>
  <c r="B1042" i="7950"/>
  <c r="B2176" i="7950"/>
  <c r="B364" i="7950"/>
  <c r="B1204" i="7950"/>
  <c r="B232" i="7950"/>
  <c r="B580" i="7950"/>
  <c r="B1366" i="7950"/>
  <c r="B1876" i="7950"/>
  <c r="B850" i="7950"/>
  <c r="B1474" i="7950"/>
  <c r="B1822" i="7950"/>
  <c r="B2308" i="7950"/>
  <c r="B2068" i="7950"/>
  <c r="B2470" i="7950"/>
  <c r="B2500" i="7950"/>
  <c r="B310" i="7950"/>
  <c r="B688" i="7950"/>
  <c r="B1096" i="7950"/>
  <c r="B1528" i="7950"/>
  <c r="B2038" i="7950"/>
  <c r="B418" i="7950"/>
  <c r="B526" i="7950"/>
  <c r="B634" i="7950"/>
  <c r="B1258" i="7950"/>
  <c r="B1444" i="7950"/>
  <c r="B1768" i="7950"/>
  <c r="B2338" i="7950"/>
  <c r="B796" i="7950"/>
  <c r="B934" i="7950"/>
  <c r="B1336" i="7950"/>
  <c r="B1582" i="7950"/>
  <c r="B2362" i="7950"/>
  <c r="B1930" i="7950"/>
  <c r="B2122" i="7950"/>
  <c r="B2230" i="7950"/>
  <c r="B2608" i="7950"/>
  <c r="B2416" i="7950"/>
  <c r="B40" i="7950"/>
  <c r="B286" i="7950"/>
  <c r="B340" i="7950"/>
  <c r="B664" i="7950"/>
  <c r="B904" i="7950"/>
  <c r="B1012" i="7950"/>
  <c r="B1120" i="7950"/>
  <c r="B1228" i="7950"/>
  <c r="B1552" i="7950"/>
  <c r="B1984" i="7950"/>
  <c r="B2524" i="7950"/>
  <c r="B394" i="7950"/>
  <c r="B448" i="7950"/>
  <c r="B502" i="7950"/>
  <c r="B556" i="7950"/>
  <c r="B610" i="7950"/>
  <c r="B1066" i="7950"/>
  <c r="B1174" i="7950"/>
  <c r="B1282" i="7950"/>
  <c r="B1390" i="7950"/>
  <c r="B1606" i="7950"/>
  <c r="B1714" i="7950"/>
  <c r="B1798" i="7950"/>
  <c r="B2014" i="7950"/>
  <c r="B718" i="7950"/>
  <c r="B772" i="7950"/>
  <c r="B826" i="7950"/>
  <c r="B880" i="7950"/>
  <c r="B958" i="7950"/>
  <c r="B1312" i="7950"/>
  <c r="B1420" i="7950"/>
  <c r="B1498" i="7950"/>
  <c r="B1636" i="7950"/>
  <c r="B1744" i="7950"/>
  <c r="B2632" i="7950"/>
  <c r="B1906" i="7950"/>
  <c r="B1960" i="7950"/>
  <c r="B2092" i="7950"/>
  <c r="B2146" i="7950"/>
  <c r="B2200" i="7950"/>
  <c r="B2254" i="7950"/>
  <c r="B2554" i="7950"/>
  <c r="B2284" i="7950"/>
  <c r="B2392" i="7950"/>
  <c r="B2446" i="7950"/>
  <c r="B2578" i="7950"/>
  <c r="B2686" i="7950"/>
  <c r="B2692" i="7949"/>
  <c r="B2668" i="7949"/>
  <c r="B2530" i="7949"/>
  <c r="B2506" i="7949"/>
  <c r="B2422" i="7949"/>
  <c r="B2398" i="7949"/>
  <c r="B2368" i="7949"/>
  <c r="B2344" i="7949"/>
  <c r="B2314" i="7949"/>
  <c r="B2290" i="7949"/>
  <c r="B2152" i="7949"/>
  <c r="B2128" i="7949"/>
  <c r="B2098" i="7949"/>
  <c r="B2074" i="7949"/>
  <c r="B2638" i="7949"/>
  <c r="B2614" i="7949"/>
  <c r="B2584" i="7949"/>
  <c r="B2560" i="7949"/>
  <c r="B2476" i="7949"/>
  <c r="B2452" i="7949"/>
  <c r="B2260" i="7949"/>
  <c r="B2236" i="7949"/>
  <c r="B2206" i="7949"/>
  <c r="B2182" i="7949"/>
  <c r="B1990" i="7949"/>
  <c r="B1966" i="7949"/>
  <c r="B1882" i="7949"/>
  <c r="B1858" i="7949"/>
  <c r="B1828" i="7949"/>
  <c r="B1804" i="7949"/>
  <c r="B1774" i="7949"/>
  <c r="B1750" i="7949"/>
  <c r="B1558" i="7949"/>
  <c r="B1534" i="7949"/>
  <c r="B1504" i="7949"/>
  <c r="B1480" i="7949"/>
  <c r="B1450" i="7949"/>
  <c r="B1426" i="7949"/>
  <c r="B2044" i="7949"/>
  <c r="B2020" i="7949"/>
  <c r="B1936" i="7949"/>
  <c r="B1912" i="7949"/>
  <c r="B1720" i="7949"/>
  <c r="B1696" i="7949"/>
  <c r="B1666" i="7949"/>
  <c r="B1642" i="7949"/>
  <c r="B1612" i="7949"/>
  <c r="B1588" i="7949"/>
  <c r="B1342" i="7949"/>
  <c r="B1318" i="7949"/>
  <c r="B1288" i="7949"/>
  <c r="B1264" i="7949"/>
  <c r="B1234" i="7949"/>
  <c r="B1210" i="7949"/>
  <c r="B1180" i="7949"/>
  <c r="B1156" i="7949"/>
  <c r="B1102" i="7949"/>
  <c r="B1072" i="7949"/>
  <c r="B1048" i="7949"/>
  <c r="B994" i="7949"/>
  <c r="B940" i="7949"/>
  <c r="B640" i="7949"/>
  <c r="B616" i="7949"/>
  <c r="B532" i="7949"/>
  <c r="B508" i="7949"/>
  <c r="B478" i="7949"/>
  <c r="B454" i="7949"/>
  <c r="B424" i="7949"/>
  <c r="B400" i="7949"/>
  <c r="B370" i="7949"/>
  <c r="B346" i="7949"/>
  <c r="B262" i="7949"/>
  <c r="B238" i="7949"/>
  <c r="B1396" i="7949"/>
  <c r="B1372" i="7949"/>
  <c r="B1126" i="7949"/>
  <c r="B1018" i="7949"/>
  <c r="B964" i="7949"/>
  <c r="B910" i="7949"/>
  <c r="B886" i="7949"/>
  <c r="B856" i="7949"/>
  <c r="B832" i="7949"/>
  <c r="B802" i="7949"/>
  <c r="B778" i="7949"/>
  <c r="B748" i="7949"/>
  <c r="B724" i="7949"/>
  <c r="B694" i="7949"/>
  <c r="B670" i="7949"/>
  <c r="B586" i="7949"/>
  <c r="B562" i="7949"/>
  <c r="B316" i="7949"/>
  <c r="B292" i="7949"/>
  <c r="B208" i="7949"/>
  <c r="B184" i="7949"/>
  <c r="B154" i="7949"/>
  <c r="B130" i="7949"/>
  <c r="F6" i="7950"/>
  <c r="B2525" i="7950"/>
  <c r="B100" i="7949"/>
  <c r="B76" i="7949"/>
  <c r="G6" i="7949"/>
  <c r="B46" i="7949"/>
  <c r="B22" i="7949"/>
  <c r="B95" i="7950"/>
  <c r="B2555" i="7950"/>
  <c r="B41" i="7950"/>
  <c r="B149" i="7950"/>
  <c r="B179" i="7950"/>
  <c r="B2069" i="7950"/>
  <c r="B611" i="7950"/>
  <c r="B257" i="7950"/>
  <c r="B1367" i="7950"/>
  <c r="B17" i="7950"/>
  <c r="B71" i="7950"/>
  <c r="B125" i="7950"/>
  <c r="B203" i="7950"/>
  <c r="B395" i="7950"/>
  <c r="B1499" i="7950"/>
  <c r="B773" i="7950"/>
  <c r="B1097" i="7950"/>
  <c r="B2285" i="7950"/>
  <c r="B1769" i="7950"/>
  <c r="B2417" i="7950"/>
  <c r="B503" i="7950"/>
  <c r="B959" i="7950"/>
  <c r="B1931" i="7950"/>
  <c r="B365" i="7950"/>
  <c r="B935" i="7950"/>
  <c r="B905" i="7950"/>
  <c r="B1205" i="7950"/>
  <c r="B1553" i="7950"/>
  <c r="B2093" i="7950"/>
  <c r="B1985" i="7950"/>
  <c r="B2363" i="7950"/>
  <c r="B449" i="7950"/>
  <c r="B557" i="7950"/>
  <c r="B719" i="7950"/>
  <c r="B1313" i="7950"/>
  <c r="B1661" i="7950"/>
  <c r="B2393" i="7950"/>
  <c r="B311" i="7950"/>
  <c r="B689" i="7950"/>
  <c r="B851" i="7950"/>
  <c r="B1475" i="7950"/>
  <c r="B2231" i="7950"/>
  <c r="B1013" i="7950"/>
  <c r="B1151" i="7950"/>
  <c r="B1259" i="7950"/>
  <c r="B1445" i="7950"/>
  <c r="B1691" i="7950"/>
  <c r="B1907" i="7950"/>
  <c r="B2201" i="7950"/>
  <c r="B1853" i="7950"/>
  <c r="B2039" i="7950"/>
  <c r="B2687" i="7950"/>
  <c r="B2633" i="7950"/>
  <c r="B2693" i="7949"/>
  <c r="B2615" i="7949"/>
  <c r="B2561" i="7949"/>
  <c r="B2531" i="7949"/>
  <c r="B2453" i="7949"/>
  <c r="B2423" i="7949"/>
  <c r="B2369" i="7949"/>
  <c r="B2315" i="7949"/>
  <c r="B2237" i="7949"/>
  <c r="B2183" i="7949"/>
  <c r="B2153" i="7949"/>
  <c r="B2099" i="7949"/>
  <c r="B2669" i="7949"/>
  <c r="B2639" i="7949"/>
  <c r="B2585" i="7949"/>
  <c r="B2507" i="7949"/>
  <c r="B2477" i="7949"/>
  <c r="B2399" i="7949"/>
  <c r="B2345" i="7949"/>
  <c r="B2291" i="7949"/>
  <c r="B2261" i="7949"/>
  <c r="B2207" i="7949"/>
  <c r="B2129" i="7949"/>
  <c r="B2075" i="7949"/>
  <c r="B2021" i="7949"/>
  <c r="B1991" i="7949"/>
  <c r="B1913" i="7949"/>
  <c r="B1883" i="7949"/>
  <c r="B1829" i="7949"/>
  <c r="B1775" i="7949"/>
  <c r="B1697" i="7949"/>
  <c r="B1643" i="7949"/>
  <c r="B1589" i="7949"/>
  <c r="B1559" i="7949"/>
  <c r="B1505" i="7949"/>
  <c r="B1451" i="7949"/>
  <c r="B2045" i="7949"/>
  <c r="B1967" i="7949"/>
  <c r="B1937" i="7949"/>
  <c r="B1859" i="7949"/>
  <c r="B1805" i="7949"/>
  <c r="B1751" i="7949"/>
  <c r="B1721" i="7949"/>
  <c r="B1667" i="7949"/>
  <c r="B1613" i="7949"/>
  <c r="B1535" i="7949"/>
  <c r="B1481" i="7949"/>
  <c r="B1373" i="7949"/>
  <c r="B1343" i="7949"/>
  <c r="B1289" i="7949"/>
  <c r="B1235" i="7949"/>
  <c r="B1181" i="7949"/>
  <c r="B1073" i="7949"/>
  <c r="B887" i="7949"/>
  <c r="B833" i="7949"/>
  <c r="B779" i="7949"/>
  <c r="B725" i="7949"/>
  <c r="B671" i="7949"/>
  <c r="B641" i="7949"/>
  <c r="B563" i="7949"/>
  <c r="B533" i="7949"/>
  <c r="B479" i="7949"/>
  <c r="B425" i="7949"/>
  <c r="B371" i="7949"/>
  <c r="B293" i="7949"/>
  <c r="B263" i="7949"/>
  <c r="B1427" i="7949"/>
  <c r="B1397" i="7949"/>
  <c r="B1319" i="7949"/>
  <c r="B1265" i="7949"/>
  <c r="B1211" i="7949"/>
  <c r="B1157" i="7949"/>
  <c r="B1127" i="7949"/>
  <c r="B1103" i="7949"/>
  <c r="B1049" i="7949"/>
  <c r="B1019" i="7949"/>
  <c r="B995" i="7949"/>
  <c r="B965" i="7949"/>
  <c r="B941" i="7949"/>
  <c r="B911" i="7949"/>
  <c r="B857" i="7949"/>
  <c r="B803" i="7949"/>
  <c r="B749" i="7949"/>
  <c r="B695" i="7949"/>
  <c r="B617" i="7949"/>
  <c r="B587" i="7949"/>
  <c r="B509" i="7949"/>
  <c r="B455" i="7949"/>
  <c r="B401" i="7949"/>
  <c r="B239" i="7949"/>
  <c r="B209" i="7949"/>
  <c r="B185" i="7949"/>
  <c r="B131" i="7949"/>
  <c r="B347" i="7949"/>
  <c r="B317" i="7949"/>
  <c r="B155" i="7949"/>
  <c r="B233" i="7950"/>
  <c r="B419" i="7950"/>
  <c r="B473" i="7950"/>
  <c r="B527" i="7950"/>
  <c r="B581" i="7950"/>
  <c r="B635" i="7950"/>
  <c r="B797" i="7950"/>
  <c r="B1043" i="7950"/>
  <c r="B1421" i="7950"/>
  <c r="B1583" i="7950"/>
  <c r="B1745" i="7950"/>
  <c r="B2147" i="7950"/>
  <c r="B2447" i="7950"/>
  <c r="B287" i="7950"/>
  <c r="B341" i="7950"/>
  <c r="B665" i="7950"/>
  <c r="B743" i="7950"/>
  <c r="B827" i="7950"/>
  <c r="B881" i="7950"/>
  <c r="B1337" i="7950"/>
  <c r="B1637" i="7950"/>
  <c r="B2177" i="7950"/>
  <c r="B2579" i="7950"/>
  <c r="B989" i="7950"/>
  <c r="B1067" i="7950"/>
  <c r="B1121" i="7950"/>
  <c r="B1175" i="7950"/>
  <c r="B1229" i="7950"/>
  <c r="B1283" i="7950"/>
  <c r="B1391" i="7950"/>
  <c r="B1529" i="7950"/>
  <c r="B1607" i="7950"/>
  <c r="B1715" i="7950"/>
  <c r="B1823" i="7950"/>
  <c r="B1961" i="7950"/>
  <c r="B2123" i="7950"/>
  <c r="B2255" i="7950"/>
  <c r="B1799" i="7950"/>
  <c r="B1877" i="7950"/>
  <c r="B2015" i="7950"/>
  <c r="B2309" i="7950"/>
  <c r="B2501" i="7950"/>
  <c r="B2339" i="7950"/>
  <c r="B2471" i="7950"/>
  <c r="B2663" i="7950"/>
  <c r="B2609" i="7950"/>
  <c r="G6" i="7950"/>
  <c r="B2580" i="7950"/>
  <c r="B101" i="7949"/>
  <c r="B77" i="7949"/>
  <c r="B2688" i="7950"/>
  <c r="H6" i="7949"/>
  <c r="B47" i="7949"/>
  <c r="B23" i="7949"/>
  <c r="B18" i="7950"/>
  <c r="B150" i="7950"/>
  <c r="B612" i="7950"/>
  <c r="B96" i="7950"/>
  <c r="B204" i="7950"/>
  <c r="B1854" i="7950"/>
  <c r="B42" i="7950"/>
  <c r="B72" i="7950"/>
  <c r="B126" i="7950"/>
  <c r="B180" i="7950"/>
  <c r="B1284" i="7950"/>
  <c r="B828" i="7950"/>
  <c r="B2232" i="7950"/>
  <c r="B342" i="7950"/>
  <c r="B396" i="7950"/>
  <c r="B1230" i="7950"/>
  <c r="B1422" i="7950"/>
  <c r="B1932" i="7950"/>
  <c r="B2418" i="7950"/>
  <c r="B1068" i="7950"/>
  <c r="B1608" i="7950"/>
  <c r="B504" i="7950"/>
  <c r="B1014" i="7950"/>
  <c r="B720" i="7950"/>
  <c r="B960" i="7950"/>
  <c r="B1638" i="7950"/>
  <c r="B2040" i="7950"/>
  <c r="B2124" i="7950"/>
  <c r="B2526" i="7950"/>
  <c r="B2610" i="7950"/>
  <c r="B288" i="7950"/>
  <c r="B666" i="7950"/>
  <c r="B1176" i="7950"/>
  <c r="B1392" i="7950"/>
  <c r="B1716" i="7950"/>
  <c r="B450" i="7950"/>
  <c r="B558" i="7950"/>
  <c r="B906" i="7950"/>
  <c r="B1122" i="7950"/>
  <c r="B1554" i="7950"/>
  <c r="B774" i="7950"/>
  <c r="B882" i="7950"/>
  <c r="B1314" i="7950"/>
  <c r="B1500" i="7950"/>
  <c r="B1746" i="7950"/>
  <c r="B1986" i="7950"/>
  <c r="B1824" i="7950"/>
  <c r="B2070" i="7950"/>
  <c r="B2178" i="7950"/>
  <c r="B2340" i="7950"/>
  <c r="B2310" i="7950"/>
  <c r="B2502" i="7950"/>
  <c r="B2664" i="7950"/>
  <c r="B2694" i="7949"/>
  <c r="B2670" i="7949"/>
  <c r="B2532" i="7949"/>
  <c r="B2508" i="7949"/>
  <c r="B2424" i="7949"/>
  <c r="B2400" i="7949"/>
  <c r="B2370" i="7949"/>
  <c r="B2346" i="7949"/>
  <c r="B2316" i="7949"/>
  <c r="B2292" i="7949"/>
  <c r="B2154" i="7949"/>
  <c r="B2130" i="7949"/>
  <c r="B2100" i="7949"/>
  <c r="B2076" i="7949"/>
  <c r="B2640" i="7949"/>
  <c r="B2616" i="7949"/>
  <c r="B2586" i="7949"/>
  <c r="B2562" i="7949"/>
  <c r="B2478" i="7949"/>
  <c r="B2454" i="7949"/>
  <c r="B2262" i="7949"/>
  <c r="B2238" i="7949"/>
  <c r="B2208" i="7949"/>
  <c r="B2184" i="7949"/>
  <c r="B1992" i="7949"/>
  <c r="B1968" i="7949"/>
  <c r="B1884" i="7949"/>
  <c r="B1860" i="7949"/>
  <c r="B1830" i="7949"/>
  <c r="B1806" i="7949"/>
  <c r="B1776" i="7949"/>
  <c r="B1752" i="7949"/>
  <c r="B1560" i="7949"/>
  <c r="B1536" i="7949"/>
  <c r="B1506" i="7949"/>
  <c r="B1482" i="7949"/>
  <c r="B1452" i="7949"/>
  <c r="B1428" i="7949"/>
  <c r="B2046" i="7949"/>
  <c r="B2022" i="7949"/>
  <c r="B1938" i="7949"/>
  <c r="B1914" i="7949"/>
  <c r="B1722" i="7949"/>
  <c r="B1698" i="7949"/>
  <c r="B1668" i="7949"/>
  <c r="B1644" i="7949"/>
  <c r="B1614" i="7949"/>
  <c r="B1590" i="7949"/>
  <c r="B1344" i="7949"/>
  <c r="B1320" i="7949"/>
  <c r="B1290" i="7949"/>
  <c r="B1266" i="7949"/>
  <c r="B1236" i="7949"/>
  <c r="B1212" i="7949"/>
  <c r="B1182" i="7949"/>
  <c r="B1158" i="7949"/>
  <c r="B1104" i="7949"/>
  <c r="B1074" i="7949"/>
  <c r="B1050" i="7949"/>
  <c r="B996" i="7949"/>
  <c r="B942" i="7949"/>
  <c r="B642" i="7949"/>
  <c r="B618" i="7949"/>
  <c r="B534" i="7949"/>
  <c r="B510" i="7949"/>
  <c r="B480" i="7949"/>
  <c r="B456" i="7949"/>
  <c r="B426" i="7949"/>
  <c r="B402" i="7949"/>
  <c r="B372" i="7949"/>
  <c r="B348" i="7949"/>
  <c r="B264" i="7949"/>
  <c r="B240" i="7949"/>
  <c r="B1398" i="7949"/>
  <c r="B1374" i="7949"/>
  <c r="B1128" i="7949"/>
  <c r="B1020" i="7949"/>
  <c r="B966" i="7949"/>
  <c r="B912" i="7949"/>
  <c r="B888" i="7949"/>
  <c r="B858" i="7949"/>
  <c r="B834" i="7949"/>
  <c r="B804" i="7949"/>
  <c r="B780" i="7949"/>
  <c r="B750" i="7949"/>
  <c r="B726" i="7949"/>
  <c r="B696" i="7949"/>
  <c r="B672" i="7949"/>
  <c r="B588" i="7949"/>
  <c r="B564" i="7949"/>
  <c r="B318" i="7949"/>
  <c r="B294" i="7949"/>
  <c r="B210" i="7949"/>
  <c r="B186" i="7949"/>
  <c r="B156" i="7949"/>
  <c r="B132" i="7949"/>
  <c r="B258" i="7950"/>
  <c r="B312" i="7950"/>
  <c r="B366" i="7950"/>
  <c r="B690" i="7950"/>
  <c r="B1152" i="7950"/>
  <c r="B1260" i="7950"/>
  <c r="B1368" i="7950"/>
  <c r="B1446" i="7950"/>
  <c r="B1692" i="7950"/>
  <c r="B234" i="7950"/>
  <c r="B420" i="7950"/>
  <c r="B474" i="7950"/>
  <c r="B528" i="7950"/>
  <c r="B582" i="7950"/>
  <c r="B636" i="7950"/>
  <c r="B990" i="7950"/>
  <c r="B1098" i="7950"/>
  <c r="B1206" i="7950"/>
  <c r="B1530" i="7950"/>
  <c r="B2472" i="7950"/>
  <c r="B744" i="7950"/>
  <c r="B798" i="7950"/>
  <c r="B852" i="7950"/>
  <c r="B936" i="7950"/>
  <c r="B1044" i="7950"/>
  <c r="B1338" i="7950"/>
  <c r="B1476" i="7950"/>
  <c r="B1584" i="7950"/>
  <c r="B1662" i="7950"/>
  <c r="B1800" i="7950"/>
  <c r="B1878" i="7950"/>
  <c r="B2016" i="7950"/>
  <c r="B1770" i="7950"/>
  <c r="B1908" i="7950"/>
  <c r="B1962" i="7950"/>
  <c r="B2094" i="7950"/>
  <c r="B2148" i="7950"/>
  <c r="B2202" i="7950"/>
  <c r="B2256" i="7950"/>
  <c r="B2364" i="7950"/>
  <c r="B2286" i="7950"/>
  <c r="B2394" i="7950"/>
  <c r="B2448" i="7950"/>
  <c r="B2556" i="7950"/>
  <c r="B2634" i="7950"/>
  <c r="B78" i="7949"/>
  <c r="B102" i="7949"/>
  <c r="H6" i="7950"/>
  <c r="I6" i="7949"/>
  <c r="B24" i="7949"/>
  <c r="B48" i="7949"/>
  <c r="B2695" i="7949"/>
  <c r="B2617" i="7949"/>
  <c r="B2563" i="7949"/>
  <c r="B2533" i="7949"/>
  <c r="B2455" i="7949"/>
  <c r="B2425" i="7949"/>
  <c r="B2371" i="7949"/>
  <c r="B2317" i="7949"/>
  <c r="B2239" i="7949"/>
  <c r="B2185" i="7949"/>
  <c r="B2155" i="7949"/>
  <c r="B2101" i="7949"/>
  <c r="B2047" i="7949"/>
  <c r="B2671" i="7949"/>
  <c r="B2641" i="7949"/>
  <c r="B2587" i="7949"/>
  <c r="B2509" i="7949"/>
  <c r="B2479" i="7949"/>
  <c r="B2401" i="7949"/>
  <c r="B2347" i="7949"/>
  <c r="B2293" i="7949"/>
  <c r="B2263" i="7949"/>
  <c r="B2209" i="7949"/>
  <c r="B2131" i="7949"/>
  <c r="B2077" i="7949"/>
  <c r="B2023" i="7949"/>
  <c r="B1993" i="7949"/>
  <c r="B1915" i="7949"/>
  <c r="B1885" i="7949"/>
  <c r="B1831" i="7949"/>
  <c r="B1777" i="7949"/>
  <c r="B1699" i="7949"/>
  <c r="B1645" i="7949"/>
  <c r="B1591" i="7949"/>
  <c r="B1561" i="7949"/>
  <c r="B1507" i="7949"/>
  <c r="B1453" i="7949"/>
  <c r="B1969" i="7949"/>
  <c r="B1939" i="7949"/>
  <c r="B1861" i="7949"/>
  <c r="B1807" i="7949"/>
  <c r="B1753" i="7949"/>
  <c r="B1723" i="7949"/>
  <c r="B1669" i="7949"/>
  <c r="B1615" i="7949"/>
  <c r="B1537" i="7949"/>
  <c r="B1429" i="7949"/>
  <c r="B1375" i="7949"/>
  <c r="B1345" i="7949"/>
  <c r="B1291" i="7949"/>
  <c r="B1237" i="7949"/>
  <c r="B1183" i="7949"/>
  <c r="B1075" i="7949"/>
  <c r="B889" i="7949"/>
  <c r="B835" i="7949"/>
  <c r="B781" i="7949"/>
  <c r="B727" i="7949"/>
  <c r="B673" i="7949"/>
  <c r="B643" i="7949"/>
  <c r="B565" i="7949"/>
  <c r="B535" i="7949"/>
  <c r="B481" i="7949"/>
  <c r="B427" i="7949"/>
  <c r="B373" i="7949"/>
  <c r="B295" i="7949"/>
  <c r="B265" i="7949"/>
  <c r="B1483" i="7949"/>
  <c r="B1399" i="7949"/>
  <c r="B1321" i="7949"/>
  <c r="B1267" i="7949"/>
  <c r="B1213" i="7949"/>
  <c r="B1159" i="7949"/>
  <c r="B1129" i="7949"/>
  <c r="B1105" i="7949"/>
  <c r="B1051" i="7949"/>
  <c r="B1021" i="7949"/>
  <c r="B997" i="7949"/>
  <c r="B967" i="7949"/>
  <c r="B943" i="7949"/>
  <c r="B913" i="7949"/>
  <c r="B859" i="7949"/>
  <c r="B805" i="7949"/>
  <c r="B751" i="7949"/>
  <c r="B697" i="7949"/>
  <c r="B619" i="7949"/>
  <c r="B589" i="7949"/>
  <c r="B511" i="7949"/>
  <c r="B457" i="7949"/>
  <c r="B403" i="7949"/>
  <c r="B349" i="7949"/>
  <c r="B211" i="7949"/>
  <c r="B187" i="7949"/>
  <c r="B133" i="7949"/>
  <c r="B319" i="7949"/>
  <c r="B241" i="7949"/>
  <c r="B157" i="7949"/>
  <c r="I6" i="7950"/>
  <c r="B2690" i="7950"/>
  <c r="B103" i="7949"/>
  <c r="B79" i="7949"/>
  <c r="B2635" i="7950"/>
  <c r="B2611" i="7950"/>
  <c r="B2557" i="7950"/>
  <c r="B2689" i="7950"/>
  <c r="B2581" i="7950"/>
  <c r="B2527" i="7950"/>
  <c r="B2473" i="7950"/>
  <c r="B2365" i="7950"/>
  <c r="B2341" i="7950"/>
  <c r="B2665" i="7950"/>
  <c r="B2449" i="7950"/>
  <c r="B2395" i="7950"/>
  <c r="B2287" i="7950"/>
  <c r="B2041" i="7950"/>
  <c r="B2017" i="7950"/>
  <c r="B1987" i="7950"/>
  <c r="B1879" i="7950"/>
  <c r="B1855" i="7950"/>
  <c r="B1801" i="7950"/>
  <c r="B2311" i="7950"/>
  <c r="B2233" i="7950"/>
  <c r="B2179" i="7950"/>
  <c r="B2149" i="7950"/>
  <c r="B2071" i="7950"/>
  <c r="B1933" i="7950"/>
  <c r="B1717" i="7950"/>
  <c r="B1693" i="7950"/>
  <c r="B1609" i="7950"/>
  <c r="B1555" i="7950"/>
  <c r="B1531" i="7950"/>
  <c r="B1447" i="7950"/>
  <c r="B1393" i="7950"/>
  <c r="B1369" i="7950"/>
  <c r="B1285" i="7950"/>
  <c r="B1261" i="7950"/>
  <c r="B1231" i="7950"/>
  <c r="B1207" i="7950"/>
  <c r="B1177" i="7950"/>
  <c r="B1153" i="7950"/>
  <c r="B1123" i="7950"/>
  <c r="B1099" i="7950"/>
  <c r="B1069" i="7950"/>
  <c r="B1015" i="7950"/>
  <c r="B991" i="7950"/>
  <c r="B907" i="7950"/>
  <c r="B2503" i="7950"/>
  <c r="B2419" i="7950"/>
  <c r="B2257" i="7950"/>
  <c r="B2203" i="7950"/>
  <c r="B2095" i="7950"/>
  <c r="B1963" i="7950"/>
  <c r="B1825" i="7950"/>
  <c r="B1747" i="7950"/>
  <c r="B1663" i="7950"/>
  <c r="B1585" i="7950"/>
  <c r="B1501" i="7950"/>
  <c r="B1423" i="7950"/>
  <c r="B1315" i="7950"/>
  <c r="B1045" i="7950"/>
  <c r="B961" i="7950"/>
  <c r="B799" i="7950"/>
  <c r="B721" i="7950"/>
  <c r="B691" i="7950"/>
  <c r="B667" i="7950"/>
  <c r="B367" i="7950"/>
  <c r="B343" i="7950"/>
  <c r="B313" i="7950"/>
  <c r="B289" i="7950"/>
  <c r="B259" i="7950"/>
  <c r="B2125" i="7950"/>
  <c r="B1909" i="7950"/>
  <c r="B1771" i="7950"/>
  <c r="B1639" i="7950"/>
  <c r="B1477" i="7950"/>
  <c r="B1339" i="7950"/>
  <c r="B937" i="7950"/>
  <c r="B883" i="7950"/>
  <c r="B853" i="7950"/>
  <c r="B829" i="7950"/>
  <c r="B775" i="7950"/>
  <c r="B745" i="7950"/>
  <c r="B637" i="7950"/>
  <c r="B613" i="7950"/>
  <c r="B583" i="7950"/>
  <c r="B559" i="7950"/>
  <c r="B529" i="7950"/>
  <c r="B505" i="7950"/>
  <c r="B475" i="7950"/>
  <c r="B451" i="7950"/>
  <c r="B421" i="7950"/>
  <c r="B397" i="7950"/>
  <c r="B235" i="7950"/>
  <c r="B181" i="7950"/>
  <c r="B205" i="7950"/>
  <c r="B151" i="7950"/>
  <c r="B127" i="7950"/>
  <c r="B73" i="7950"/>
  <c r="B97" i="7950"/>
  <c r="B43" i="7950"/>
  <c r="B19" i="7950"/>
  <c r="J6" i="7949"/>
  <c r="B49" i="7949"/>
  <c r="B25" i="7949"/>
  <c r="B44" i="7950"/>
  <c r="B1694" i="7950"/>
  <c r="B692" i="7950"/>
  <c r="B1502" i="7950"/>
  <c r="B206" i="7950"/>
  <c r="B1532" i="7950"/>
  <c r="B476" i="7950"/>
  <c r="B74" i="7950"/>
  <c r="B128" i="7950"/>
  <c r="B314" i="7950"/>
  <c r="B1100" i="7950"/>
  <c r="B2018" i="7950"/>
  <c r="B1154" i="7950"/>
  <c r="B776" i="7950"/>
  <c r="B2150" i="7950"/>
  <c r="B20" i="7950"/>
  <c r="B98" i="7950"/>
  <c r="B152" i="7950"/>
  <c r="B182" i="7950"/>
  <c r="B260" i="7950"/>
  <c r="B368" i="7950"/>
  <c r="B992" i="7950"/>
  <c r="B1208" i="7950"/>
  <c r="B1802" i="7950"/>
  <c r="B236" i="7950"/>
  <c r="B584" i="7950"/>
  <c r="B1370" i="7950"/>
  <c r="B2042" i="7950"/>
  <c r="B884" i="7950"/>
  <c r="B1772" i="7950"/>
  <c r="B2312" i="7950"/>
  <c r="B422" i="7950"/>
  <c r="B530" i="7950"/>
  <c r="B638" i="7950"/>
  <c r="B1262" i="7950"/>
  <c r="B1448" i="7950"/>
  <c r="B1856" i="7950"/>
  <c r="B722" i="7950"/>
  <c r="B830" i="7950"/>
  <c r="B1316" i="7950"/>
  <c r="B1748" i="7950"/>
  <c r="B1964" i="7950"/>
  <c r="B2258" i="7950"/>
  <c r="B2504" i="7950"/>
  <c r="B290" i="7950"/>
  <c r="B344" i="7950"/>
  <c r="B668" i="7950"/>
  <c r="B908" i="7950"/>
  <c r="B1016" i="7950"/>
  <c r="B1124" i="7950"/>
  <c r="B1232" i="7950"/>
  <c r="B1556" i="7950"/>
  <c r="B1880" i="7950"/>
  <c r="B2366" i="7950"/>
  <c r="B398" i="7950"/>
  <c r="B452" i="7950"/>
  <c r="B506" i="7950"/>
  <c r="B560" i="7950"/>
  <c r="B614" i="7950"/>
  <c r="B1070" i="7950"/>
  <c r="B1178" i="7950"/>
  <c r="B1286" i="7950"/>
  <c r="B1394" i="7950"/>
  <c r="B1610" i="7950"/>
  <c r="B1718" i="7950"/>
  <c r="B1988" i="7950"/>
  <c r="B2612" i="7950"/>
  <c r="B746" i="7950"/>
  <c r="B800" i="7950"/>
  <c r="B854" i="7950"/>
  <c r="B962" i="7950"/>
  <c r="B1424" i="7950"/>
  <c r="B1640" i="7950"/>
  <c r="B2528" i="7950"/>
  <c r="B1910" i="7950"/>
  <c r="B2096" i="7950"/>
  <c r="B2204" i="7950"/>
  <c r="B2636" i="7950"/>
  <c r="B2420" i="7950"/>
  <c r="B2666" i="7950"/>
  <c r="B938" i="7950"/>
  <c r="B1046" i="7950"/>
  <c r="B1340" i="7950"/>
  <c r="B1478" i="7950"/>
  <c r="B1586" i="7950"/>
  <c r="B1664" i="7950"/>
  <c r="B2342" i="7950"/>
  <c r="B2558" i="7950"/>
  <c r="B1826" i="7950"/>
  <c r="B1934" i="7950"/>
  <c r="B2072" i="7950"/>
  <c r="B2126" i="7950"/>
  <c r="B2180" i="7950"/>
  <c r="B2234" i="7950"/>
  <c r="B2474" i="7950"/>
  <c r="B2288" i="7950"/>
  <c r="B2396" i="7950"/>
  <c r="B2450" i="7950"/>
  <c r="B2582" i="7950"/>
  <c r="B2696" i="7949"/>
  <c r="B2672" i="7949"/>
  <c r="B2534" i="7949"/>
  <c r="B2510" i="7949"/>
  <c r="B2426" i="7949"/>
  <c r="B2402" i="7949"/>
  <c r="B2372" i="7949"/>
  <c r="B2348" i="7949"/>
  <c r="B2318" i="7949"/>
  <c r="B2294" i="7949"/>
  <c r="B2156" i="7949"/>
  <c r="B2132" i="7949"/>
  <c r="B2102" i="7949"/>
  <c r="B2078" i="7949"/>
  <c r="B2048" i="7949"/>
  <c r="B2642" i="7949"/>
  <c r="B2618" i="7949"/>
  <c r="B2588" i="7949"/>
  <c r="B2564" i="7949"/>
  <c r="B2480" i="7949"/>
  <c r="B2456" i="7949"/>
  <c r="B2264" i="7949"/>
  <c r="B2240" i="7949"/>
  <c r="B2210" i="7949"/>
  <c r="B2186" i="7949"/>
  <c r="B1994" i="7949"/>
  <c r="B1970" i="7949"/>
  <c r="B1886" i="7949"/>
  <c r="B1862" i="7949"/>
  <c r="B1832" i="7949"/>
  <c r="B1808" i="7949"/>
  <c r="B1778" i="7949"/>
  <c r="B1754" i="7949"/>
  <c r="B1562" i="7949"/>
  <c r="B1538" i="7949"/>
  <c r="B1508" i="7949"/>
  <c r="B1484" i="7949"/>
  <c r="B1454" i="7949"/>
  <c r="B1430" i="7949"/>
  <c r="B2024" i="7949"/>
  <c r="B1940" i="7949"/>
  <c r="B1916" i="7949"/>
  <c r="B1724" i="7949"/>
  <c r="B1700" i="7949"/>
  <c r="B1670" i="7949"/>
  <c r="B1646" i="7949"/>
  <c r="B1616" i="7949"/>
  <c r="B1592" i="7949"/>
  <c r="B1346" i="7949"/>
  <c r="B1322" i="7949"/>
  <c r="B1292" i="7949"/>
  <c r="B1268" i="7949"/>
  <c r="B1238" i="7949"/>
  <c r="B1214" i="7949"/>
  <c r="B1184" i="7949"/>
  <c r="B1160" i="7949"/>
  <c r="B1106" i="7949"/>
  <c r="B1076" i="7949"/>
  <c r="B1052" i="7949"/>
  <c r="B998" i="7949"/>
  <c r="B944" i="7949"/>
  <c r="B644" i="7949"/>
  <c r="B620" i="7949"/>
  <c r="B536" i="7949"/>
  <c r="B512" i="7949"/>
  <c r="B482" i="7949"/>
  <c r="B458" i="7949"/>
  <c r="B428" i="7949"/>
  <c r="B404" i="7949"/>
  <c r="B374" i="7949"/>
  <c r="B350" i="7949"/>
  <c r="B266" i="7949"/>
  <c r="B242" i="7949"/>
  <c r="B1400" i="7949"/>
  <c r="B1376" i="7949"/>
  <c r="B1130" i="7949"/>
  <c r="B1022" i="7949"/>
  <c r="B968" i="7949"/>
  <c r="B914" i="7949"/>
  <c r="B890" i="7949"/>
  <c r="B860" i="7949"/>
  <c r="B836" i="7949"/>
  <c r="B806" i="7949"/>
  <c r="B782" i="7949"/>
  <c r="B752" i="7949"/>
  <c r="B728" i="7949"/>
  <c r="B698" i="7949"/>
  <c r="B674" i="7949"/>
  <c r="B590" i="7949"/>
  <c r="B566" i="7949"/>
  <c r="B320" i="7949"/>
  <c r="B296" i="7949"/>
  <c r="B212" i="7949"/>
  <c r="B188" i="7949"/>
  <c r="B158" i="7949"/>
  <c r="B134" i="7949"/>
  <c r="J6" i="7950"/>
  <c r="B2667" i="7950"/>
  <c r="B104" i="7949"/>
  <c r="B80" i="7949"/>
  <c r="B2613" i="7950"/>
  <c r="B99" i="7950"/>
  <c r="K6" i="7949"/>
  <c r="B50" i="7949"/>
  <c r="B26" i="7949"/>
  <c r="G875" i="18"/>
  <c r="G876" i="18"/>
  <c r="G877" i="18"/>
  <c r="G878" i="18"/>
  <c r="G879" i="18"/>
  <c r="G880" i="18"/>
  <c r="G881" i="18"/>
  <c r="G882" i="18"/>
  <c r="G883" i="18"/>
  <c r="G884" i="18"/>
  <c r="G885" i="18"/>
  <c r="G886" i="18"/>
  <c r="G887" i="18"/>
  <c r="G888" i="18"/>
  <c r="G889" i="18"/>
  <c r="G890" i="18"/>
  <c r="G891" i="18"/>
  <c r="G892" i="18"/>
  <c r="G893" i="18"/>
  <c r="G894" i="18"/>
  <c r="G895" i="18"/>
  <c r="G896" i="18"/>
  <c r="G897" i="18"/>
  <c r="G898" i="18"/>
  <c r="G899" i="18"/>
  <c r="G900" i="18"/>
  <c r="G901" i="18"/>
  <c r="G902" i="18"/>
  <c r="G903" i="18"/>
  <c r="G904" i="18"/>
  <c r="G905" i="18"/>
  <c r="G906" i="18"/>
  <c r="G907" i="18"/>
  <c r="G908" i="18"/>
  <c r="G909" i="18"/>
  <c r="G910" i="18"/>
  <c r="G911" i="18"/>
  <c r="G912" i="18"/>
  <c r="G913" i="18"/>
  <c r="G914" i="18"/>
  <c r="G915" i="18"/>
  <c r="G916" i="18"/>
  <c r="G917" i="18"/>
  <c r="G918" i="18"/>
  <c r="G919" i="18"/>
  <c r="G920" i="18"/>
  <c r="G921" i="18"/>
  <c r="G922" i="18"/>
  <c r="G923" i="18"/>
  <c r="G874" i="18"/>
  <c r="G1295" i="18"/>
  <c r="G1296" i="18"/>
  <c r="G1297" i="18"/>
  <c r="G1298" i="18"/>
  <c r="G1299" i="18"/>
  <c r="G1300" i="18"/>
  <c r="G1301" i="18"/>
  <c r="G1302" i="18"/>
  <c r="G1303" i="18"/>
  <c r="G1304" i="18"/>
  <c r="G1305" i="18"/>
  <c r="G1306" i="18"/>
  <c r="G1307" i="18"/>
  <c r="G1308" i="18"/>
  <c r="G1309" i="18"/>
  <c r="G1310" i="18"/>
  <c r="G1311" i="18"/>
  <c r="G1312" i="18"/>
  <c r="G1313" i="18"/>
  <c r="G1314" i="18"/>
  <c r="G1315" i="18"/>
  <c r="G1316" i="18"/>
  <c r="G1317" i="18"/>
  <c r="G1318" i="18"/>
  <c r="G1319" i="18"/>
  <c r="G1320" i="18"/>
  <c r="G1321" i="18"/>
  <c r="G1322" i="18"/>
  <c r="G1323" i="18"/>
  <c r="G1324" i="18"/>
  <c r="G1325" i="18"/>
  <c r="G1326" i="18"/>
  <c r="G1327" i="18"/>
  <c r="G1328" i="18"/>
  <c r="G1329" i="18"/>
  <c r="G1330" i="18"/>
  <c r="G1331" i="18"/>
  <c r="G1332" i="18"/>
  <c r="G1333" i="18"/>
  <c r="G1334" i="18"/>
  <c r="G1335" i="18"/>
  <c r="G1336" i="18"/>
  <c r="G1337" i="18"/>
  <c r="G1338" i="18"/>
  <c r="G1339" i="18"/>
  <c r="G1340" i="18"/>
  <c r="G1341" i="18"/>
  <c r="G1342" i="18"/>
  <c r="G1343" i="18"/>
  <c r="G1294" i="18"/>
  <c r="B45" i="7950"/>
  <c r="B207" i="7950"/>
  <c r="B639" i="7950"/>
  <c r="B315" i="7950"/>
  <c r="B1533" i="7950"/>
  <c r="B423" i="7950"/>
  <c r="B1587" i="7950"/>
  <c r="B2289" i="7950"/>
  <c r="B1803" i="7950"/>
  <c r="B129" i="7950"/>
  <c r="B531" i="7950"/>
  <c r="B1047" i="7950"/>
  <c r="B2181" i="7950"/>
  <c r="B855" i="7950"/>
  <c r="B1179" i="7950"/>
  <c r="B1965" i="7950"/>
  <c r="B2505" i="7950"/>
  <c r="B21" i="7950"/>
  <c r="B75" i="7950"/>
  <c r="B153" i="7950"/>
  <c r="B183" i="7950"/>
  <c r="B237" i="7950"/>
  <c r="B477" i="7950"/>
  <c r="B585" i="7950"/>
  <c r="B801" i="7950"/>
  <c r="B1425" i="7950"/>
  <c r="B1749" i="7950"/>
  <c r="B261" i="7950"/>
  <c r="B693" i="7950"/>
  <c r="B1479" i="7950"/>
  <c r="B1071" i="7950"/>
  <c r="B1287" i="7950"/>
  <c r="B1719" i="7950"/>
  <c r="B2259" i="7950"/>
  <c r="B2019" i="7950"/>
  <c r="B2475" i="7950"/>
  <c r="B369" i="7950"/>
  <c r="B777" i="7950"/>
  <c r="B939" i="7950"/>
  <c r="B1935" i="7950"/>
  <c r="B993" i="7950"/>
  <c r="B1125" i="7950"/>
  <c r="B1233" i="7950"/>
  <c r="B1395" i="7950"/>
  <c r="B1611" i="7950"/>
  <c r="B1827" i="7950"/>
  <c r="B2127" i="7950"/>
  <c r="B2451" i="7950"/>
  <c r="B1881" i="7950"/>
  <c r="B2313" i="7950"/>
  <c r="B2343" i="7950"/>
  <c r="B2637" i="7950"/>
  <c r="B2697" i="7949"/>
  <c r="B2619" i="7949"/>
  <c r="B2565" i="7949"/>
  <c r="B2535" i="7949"/>
  <c r="B2457" i="7949"/>
  <c r="B2427" i="7949"/>
  <c r="B2373" i="7949"/>
  <c r="B2319" i="7949"/>
  <c r="B2241" i="7949"/>
  <c r="B2187" i="7949"/>
  <c r="B2157" i="7949"/>
  <c r="B2103" i="7949"/>
  <c r="B2049" i="7949"/>
  <c r="B2673" i="7949"/>
  <c r="B2643" i="7949"/>
  <c r="B2589" i="7949"/>
  <c r="B2511" i="7949"/>
  <c r="B2481" i="7949"/>
  <c r="B2403" i="7949"/>
  <c r="B2349" i="7949"/>
  <c r="B2295" i="7949"/>
  <c r="B2265" i="7949"/>
  <c r="B2211" i="7949"/>
  <c r="B2133" i="7949"/>
  <c r="B2079" i="7949"/>
  <c r="B2025" i="7949"/>
  <c r="B1995" i="7949"/>
  <c r="B1917" i="7949"/>
  <c r="B1887" i="7949"/>
  <c r="B1833" i="7949"/>
  <c r="B1779" i="7949"/>
  <c r="B1701" i="7949"/>
  <c r="B1647" i="7949"/>
  <c r="B1593" i="7949"/>
  <c r="B1563" i="7949"/>
  <c r="B1509" i="7949"/>
  <c r="B1455" i="7949"/>
  <c r="B1971" i="7949"/>
  <c r="B1941" i="7949"/>
  <c r="B1863" i="7949"/>
  <c r="B1809" i="7949"/>
  <c r="B1755" i="7949"/>
  <c r="B1725" i="7949"/>
  <c r="B1671" i="7949"/>
  <c r="B1617" i="7949"/>
  <c r="B1539" i="7949"/>
  <c r="B1485" i="7949"/>
  <c r="B1377" i="7949"/>
  <c r="B1347" i="7949"/>
  <c r="B1293" i="7949"/>
  <c r="B1239" i="7949"/>
  <c r="B1185" i="7949"/>
  <c r="B1077" i="7949"/>
  <c r="B891" i="7949"/>
  <c r="B837" i="7949"/>
  <c r="B783" i="7949"/>
  <c r="B729" i="7949"/>
  <c r="B675" i="7949"/>
  <c r="B645" i="7949"/>
  <c r="B567" i="7949"/>
  <c r="B537" i="7949"/>
  <c r="B483" i="7949"/>
  <c r="B429" i="7949"/>
  <c r="B375" i="7949"/>
  <c r="B297" i="7949"/>
  <c r="B267" i="7949"/>
  <c r="B1431" i="7949"/>
  <c r="B1401" i="7949"/>
  <c r="B1323" i="7949"/>
  <c r="B1269" i="7949"/>
  <c r="B1215" i="7949"/>
  <c r="B1161" i="7949"/>
  <c r="B1131" i="7949"/>
  <c r="B1107" i="7949"/>
  <c r="B1053" i="7949"/>
  <c r="B1023" i="7949"/>
  <c r="B999" i="7949"/>
  <c r="B969" i="7949"/>
  <c r="B945" i="7949"/>
  <c r="B915" i="7949"/>
  <c r="B861" i="7949"/>
  <c r="B807" i="7949"/>
  <c r="B753" i="7949"/>
  <c r="B699" i="7949"/>
  <c r="B621" i="7949"/>
  <c r="B591" i="7949"/>
  <c r="B513" i="7949"/>
  <c r="B459" i="7949"/>
  <c r="B405" i="7949"/>
  <c r="B243" i="7949"/>
  <c r="B213" i="7949"/>
  <c r="B189" i="7949"/>
  <c r="B135" i="7949"/>
  <c r="B351" i="7949"/>
  <c r="B321" i="7949"/>
  <c r="B159" i="7949"/>
  <c r="B399" i="7950"/>
  <c r="B453" i="7950"/>
  <c r="B507" i="7950"/>
  <c r="B561" i="7950"/>
  <c r="B615" i="7950"/>
  <c r="B723" i="7950"/>
  <c r="B963" i="7950"/>
  <c r="B1317" i="7950"/>
  <c r="B1503" i="7950"/>
  <c r="B1665" i="7950"/>
  <c r="B2073" i="7950"/>
  <c r="B2235" i="7950"/>
  <c r="B291" i="7950"/>
  <c r="B345" i="7950"/>
  <c r="B669" i="7950"/>
  <c r="B747" i="7950"/>
  <c r="B831" i="7950"/>
  <c r="B885" i="7950"/>
  <c r="B1341" i="7950"/>
  <c r="B1641" i="7950"/>
  <c r="B2151" i="7950"/>
  <c r="B909" i="7950"/>
  <c r="B1017" i="7950"/>
  <c r="B1101" i="7950"/>
  <c r="B1155" i="7950"/>
  <c r="B1209" i="7950"/>
  <c r="B1263" i="7950"/>
  <c r="B1371" i="7950"/>
  <c r="B1449" i="7950"/>
  <c r="B1557" i="7950"/>
  <c r="B1695" i="7950"/>
  <c r="B1773" i="7950"/>
  <c r="B1911" i="7950"/>
  <c r="B2097" i="7950"/>
  <c r="B2205" i="7950"/>
  <c r="B2397" i="7950"/>
  <c r="B2691" i="7950"/>
  <c r="B1857" i="7950"/>
  <c r="B1989" i="7950"/>
  <c r="B2043" i="7950"/>
  <c r="B2421" i="7950"/>
  <c r="B2583" i="7950"/>
  <c r="B2367" i="7950"/>
  <c r="B2529" i="7950"/>
  <c r="B2559" i="7950"/>
  <c r="K6" i="7950"/>
  <c r="B2692" i="7950"/>
  <c r="B81" i="7949"/>
  <c r="B105" i="7949"/>
  <c r="L6" i="7949"/>
  <c r="B51" i="7949"/>
  <c r="B27" i="7949"/>
  <c r="D1103" i="7941"/>
  <c r="D1102" i="7941"/>
  <c r="D1101" i="7941"/>
  <c r="D1100" i="7941"/>
  <c r="D1099" i="7941"/>
  <c r="D1098" i="7941"/>
  <c r="D1097" i="7941"/>
  <c r="D1096" i="7941"/>
  <c r="D1095" i="7941"/>
  <c r="D1094" i="7941"/>
  <c r="D1093" i="7941"/>
  <c r="D1092" i="7941"/>
  <c r="D1091" i="7941"/>
  <c r="D1090" i="7941"/>
  <c r="D1089" i="7941"/>
  <c r="D1088" i="7941"/>
  <c r="D1087" i="7941"/>
  <c r="D1086" i="7941"/>
  <c r="D1085" i="7941"/>
  <c r="D1084" i="7941"/>
  <c r="D1083" i="7941"/>
  <c r="D1082" i="7941"/>
  <c r="D1081" i="7941"/>
  <c r="D1080" i="7941"/>
  <c r="D1079" i="7941"/>
  <c r="D1078" i="7941"/>
  <c r="D1077" i="7941"/>
  <c r="D1076" i="7941"/>
  <c r="D1075" i="7941"/>
  <c r="D1074" i="7941"/>
  <c r="D1073" i="7941"/>
  <c r="D1072" i="7941"/>
  <c r="D1071" i="7941"/>
  <c r="D1070" i="7941"/>
  <c r="D1069" i="7941"/>
  <c r="D1068" i="7941"/>
  <c r="D1067" i="7941"/>
  <c r="D1066" i="7941"/>
  <c r="D1065" i="7941"/>
  <c r="D1064" i="7941"/>
  <c r="D1063" i="7941"/>
  <c r="D1062" i="7941"/>
  <c r="D1061" i="7941"/>
  <c r="D1060" i="7941"/>
  <c r="D1059" i="7941"/>
  <c r="D1058" i="7941"/>
  <c r="D1057" i="7941"/>
  <c r="D1056" i="7941"/>
  <c r="D1055" i="7941"/>
  <c r="D1054" i="7941"/>
  <c r="D527" i="7941"/>
  <c r="D526" i="7941"/>
  <c r="D525" i="7941"/>
  <c r="D524" i="7941"/>
  <c r="D523" i="7941"/>
  <c r="D522" i="7941"/>
  <c r="D521" i="7941"/>
  <c r="D520" i="7941"/>
  <c r="D519" i="7941"/>
  <c r="D518" i="7941"/>
  <c r="D517" i="7941"/>
  <c r="D516" i="7941"/>
  <c r="D515" i="7941"/>
  <c r="D514" i="7941"/>
  <c r="D513" i="7941"/>
  <c r="D512" i="7941"/>
  <c r="D511" i="7941"/>
  <c r="D510" i="7941"/>
  <c r="D509" i="7941"/>
  <c r="D508" i="7941"/>
  <c r="D507" i="7941"/>
  <c r="D506" i="7941"/>
  <c r="D505" i="7941"/>
  <c r="D504" i="7941"/>
  <c r="D503" i="7941"/>
  <c r="D502" i="7941"/>
  <c r="D501" i="7941"/>
  <c r="D500" i="7941"/>
  <c r="D499" i="7941"/>
  <c r="D498" i="7941"/>
  <c r="D497" i="7941"/>
  <c r="D496" i="7941"/>
  <c r="D495" i="7941"/>
  <c r="D494" i="7941"/>
  <c r="D493" i="7941"/>
  <c r="D492" i="7941"/>
  <c r="D491" i="7941"/>
  <c r="D490" i="7941"/>
  <c r="D489" i="7941"/>
  <c r="D488" i="7941"/>
  <c r="D487" i="7941"/>
  <c r="D486" i="7941"/>
  <c r="D485" i="7941"/>
  <c r="D484" i="7941"/>
  <c r="D483" i="7941"/>
  <c r="D482" i="7941"/>
  <c r="D481" i="7941"/>
  <c r="D480" i="7941"/>
  <c r="D479" i="7941"/>
  <c r="D478" i="7941"/>
  <c r="D530" i="7941"/>
  <c r="D531" i="7941"/>
  <c r="D532" i="7941"/>
  <c r="D533" i="7941"/>
  <c r="D534" i="7941"/>
  <c r="D535" i="7941"/>
  <c r="D536" i="7941"/>
  <c r="D537" i="7941"/>
  <c r="D538" i="7941"/>
  <c r="D539" i="7941"/>
  <c r="D540" i="7941"/>
  <c r="D541" i="7941"/>
  <c r="D542" i="7941"/>
  <c r="D543" i="7941"/>
  <c r="D544" i="7941"/>
  <c r="D545" i="7941"/>
  <c r="D546" i="7941"/>
  <c r="D547" i="7941"/>
  <c r="D548" i="7941"/>
  <c r="D549" i="7941"/>
  <c r="D550" i="7941"/>
  <c r="D551" i="7941"/>
  <c r="D552" i="7941"/>
  <c r="D553" i="7941"/>
  <c r="D554" i="7941"/>
  <c r="D555" i="7941"/>
  <c r="D556" i="7941"/>
  <c r="D557" i="7941"/>
  <c r="D558" i="7941"/>
  <c r="D559" i="7941"/>
  <c r="D560" i="7941"/>
  <c r="D561" i="7941"/>
  <c r="D562" i="7941"/>
  <c r="D563" i="7941"/>
  <c r="D564" i="7941"/>
  <c r="D565" i="7941"/>
  <c r="D566" i="7941"/>
  <c r="D567" i="7941"/>
  <c r="D568" i="7941"/>
  <c r="D569" i="7941"/>
  <c r="D570" i="7941"/>
  <c r="D571" i="7941"/>
  <c r="D572" i="7941"/>
  <c r="D573" i="7941"/>
  <c r="D574" i="7941"/>
  <c r="D575" i="7941"/>
  <c r="D576" i="7941"/>
  <c r="D577" i="7941"/>
  <c r="E453" i="1"/>
  <c r="E5" i="1"/>
  <c r="G505" i="1"/>
  <c r="E399" i="1"/>
  <c r="E329" i="1"/>
  <c r="E167"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B46" i="7950"/>
  <c r="B184" i="7950"/>
  <c r="B100" i="7950"/>
  <c r="B154" i="7950"/>
  <c r="B22" i="7950"/>
  <c r="B640" i="7950"/>
  <c r="B208" i="7950"/>
  <c r="B886" i="7950"/>
  <c r="B76" i="7950"/>
  <c r="B130" i="7950"/>
  <c r="B316" i="7950"/>
  <c r="B1990" i="7950"/>
  <c r="B1264" i="7950"/>
  <c r="B238" i="7950"/>
  <c r="B2260" i="7950"/>
  <c r="B694" i="7950"/>
  <c r="B1450" i="7950"/>
  <c r="B478" i="7950"/>
  <c r="B1534" i="7950"/>
  <c r="B1504" i="7950"/>
  <c r="B1966" i="7950"/>
  <c r="B2452" i="7950"/>
  <c r="B262" i="7950"/>
  <c r="B370" i="7950"/>
  <c r="B1156" i="7950"/>
  <c r="B1372" i="7950"/>
  <c r="B1696" i="7950"/>
  <c r="B424" i="7950"/>
  <c r="B532" i="7950"/>
  <c r="B1102" i="7950"/>
  <c r="B778" i="7950"/>
  <c r="B1318" i="7950"/>
  <c r="B1750" i="7950"/>
  <c r="B1774" i="7950"/>
  <c r="B2152" i="7950"/>
  <c r="B2290" i="7950"/>
  <c r="B2638" i="7950"/>
  <c r="B586" i="7950"/>
  <c r="B994" i="7950"/>
  <c r="B1210" i="7950"/>
  <c r="B724" i="7950"/>
  <c r="B832" i="7950"/>
  <c r="B964" i="7950"/>
  <c r="B1426" i="7950"/>
  <c r="B1642" i="7950"/>
  <c r="B1858" i="7950"/>
  <c r="B2044" i="7950"/>
  <c r="B1912" i="7950"/>
  <c r="B2098" i="7950"/>
  <c r="B2206" i="7950"/>
  <c r="B2368" i="7950"/>
  <c r="B2398" i="7950"/>
  <c r="B2560" i="7950"/>
  <c r="B2668" i="7950"/>
  <c r="B292" i="7950"/>
  <c r="B346" i="7950"/>
  <c r="B670" i="7950"/>
  <c r="B1072" i="7950"/>
  <c r="B1180" i="7950"/>
  <c r="B1288" i="7950"/>
  <c r="B1396" i="7950"/>
  <c r="B1612" i="7950"/>
  <c r="B1720" i="7950"/>
  <c r="B400" i="7950"/>
  <c r="B454" i="7950"/>
  <c r="B508" i="7950"/>
  <c r="B562" i="7950"/>
  <c r="B616" i="7950"/>
  <c r="B910" i="7950"/>
  <c r="B1018" i="7950"/>
  <c r="B1126" i="7950"/>
  <c r="B1234" i="7950"/>
  <c r="B1558" i="7950"/>
  <c r="B748" i="7950"/>
  <c r="B802" i="7950"/>
  <c r="B856" i="7950"/>
  <c r="B940" i="7950"/>
  <c r="B1048" i="7950"/>
  <c r="B1342" i="7950"/>
  <c r="B1480" i="7950"/>
  <c r="B1588" i="7950"/>
  <c r="B1666" i="7950"/>
  <c r="B1804" i="7950"/>
  <c r="B1882" i="7950"/>
  <c r="B2020" i="7950"/>
  <c r="B2476" i="7950"/>
  <c r="B1828" i="7950"/>
  <c r="B1936" i="7950"/>
  <c r="B2074" i="7950"/>
  <c r="B2128" i="7950"/>
  <c r="B2182" i="7950"/>
  <c r="B2236" i="7950"/>
  <c r="B2344" i="7950"/>
  <c r="B2530" i="7950"/>
  <c r="B2314" i="7950"/>
  <c r="B2422" i="7950"/>
  <c r="B2506" i="7950"/>
  <c r="B2614" i="7950"/>
  <c r="B2584" i="7950"/>
  <c r="B2698" i="7949"/>
  <c r="B2674" i="7949"/>
  <c r="B2536" i="7949"/>
  <c r="B2512" i="7949"/>
  <c r="B2428" i="7949"/>
  <c r="B2404" i="7949"/>
  <c r="B2374" i="7949"/>
  <c r="B2350" i="7949"/>
  <c r="B2320" i="7949"/>
  <c r="B2296" i="7949"/>
  <c r="B2158" i="7949"/>
  <c r="B2134" i="7949"/>
  <c r="B2104" i="7949"/>
  <c r="B2080" i="7949"/>
  <c r="B2050" i="7949"/>
  <c r="B2644" i="7949"/>
  <c r="B2620" i="7949"/>
  <c r="B2590" i="7949"/>
  <c r="B2566" i="7949"/>
  <c r="B2482" i="7949"/>
  <c r="B2458" i="7949"/>
  <c r="B2266" i="7949"/>
  <c r="B2242" i="7949"/>
  <c r="B2212" i="7949"/>
  <c r="B2188" i="7949"/>
  <c r="B1996" i="7949"/>
  <c r="B1972" i="7949"/>
  <c r="B1888" i="7949"/>
  <c r="B1864" i="7949"/>
  <c r="B1834" i="7949"/>
  <c r="B1810" i="7949"/>
  <c r="B1780" i="7949"/>
  <c r="B1756" i="7949"/>
  <c r="B1564" i="7949"/>
  <c r="B1540" i="7949"/>
  <c r="B1510" i="7949"/>
  <c r="B1486" i="7949"/>
  <c r="B1456" i="7949"/>
  <c r="B1432" i="7949"/>
  <c r="B2026" i="7949"/>
  <c r="B1942" i="7949"/>
  <c r="B1918" i="7949"/>
  <c r="B1726" i="7949"/>
  <c r="B1702" i="7949"/>
  <c r="B1672" i="7949"/>
  <c r="B1648" i="7949"/>
  <c r="B1618" i="7949"/>
  <c r="B1594" i="7949"/>
  <c r="B1348" i="7949"/>
  <c r="B1324" i="7949"/>
  <c r="B1294" i="7949"/>
  <c r="B1270" i="7949"/>
  <c r="B1240" i="7949"/>
  <c r="B1216" i="7949"/>
  <c r="B1186" i="7949"/>
  <c r="B1162" i="7949"/>
  <c r="B1108" i="7949"/>
  <c r="B1078" i="7949"/>
  <c r="B1054" i="7949"/>
  <c r="B1000" i="7949"/>
  <c r="B946" i="7949"/>
  <c r="B646" i="7949"/>
  <c r="B622" i="7949"/>
  <c r="B538" i="7949"/>
  <c r="B514" i="7949"/>
  <c r="B484" i="7949"/>
  <c r="B460" i="7949"/>
  <c r="B430" i="7949"/>
  <c r="B406" i="7949"/>
  <c r="B376" i="7949"/>
  <c r="B352" i="7949"/>
  <c r="B268" i="7949"/>
  <c r="B244" i="7949"/>
  <c r="B1402" i="7949"/>
  <c r="B1378" i="7949"/>
  <c r="B1132" i="7949"/>
  <c r="B1024" i="7949"/>
  <c r="B970" i="7949"/>
  <c r="B916" i="7949"/>
  <c r="B892" i="7949"/>
  <c r="B862" i="7949"/>
  <c r="B838" i="7949"/>
  <c r="B808" i="7949"/>
  <c r="B784" i="7949"/>
  <c r="B754" i="7949"/>
  <c r="B730" i="7949"/>
  <c r="B700" i="7949"/>
  <c r="B676" i="7949"/>
  <c r="B592" i="7949"/>
  <c r="B568" i="7949"/>
  <c r="B322" i="7949"/>
  <c r="B298" i="7949"/>
  <c r="B214" i="7949"/>
  <c r="B190" i="7949"/>
  <c r="B160" i="7949"/>
  <c r="B136" i="7949"/>
  <c r="L6" i="7950"/>
  <c r="B2615" i="7950"/>
  <c r="B82" i="7949"/>
  <c r="B106" i="7949"/>
  <c r="B2639" i="7950"/>
  <c r="M6" i="7949"/>
  <c r="B28" i="7949"/>
  <c r="B52" i="7949"/>
  <c r="G1347" i="18"/>
  <c r="G1348" i="18"/>
  <c r="G1349" i="18"/>
  <c r="G1350" i="18"/>
  <c r="G1351" i="18"/>
  <c r="G1352" i="18"/>
  <c r="G1353" i="18"/>
  <c r="G1354" i="18"/>
  <c r="G1355" i="18"/>
  <c r="G1356" i="18"/>
  <c r="G1357" i="18"/>
  <c r="G1358" i="18"/>
  <c r="G1359" i="18"/>
  <c r="G1360" i="18"/>
  <c r="G1361" i="18"/>
  <c r="G1362" i="18"/>
  <c r="G1363" i="18"/>
  <c r="G1364" i="18"/>
  <c r="G1365" i="18"/>
  <c r="G1366" i="18"/>
  <c r="G1367" i="18"/>
  <c r="G1368" i="18"/>
  <c r="G1369" i="18"/>
  <c r="G1370" i="18"/>
  <c r="G1371" i="18"/>
  <c r="G1372" i="18"/>
  <c r="G1373" i="18"/>
  <c r="G1374" i="18"/>
  <c r="G1375" i="18"/>
  <c r="G1376" i="18"/>
  <c r="G1377" i="18"/>
  <c r="G1378" i="18"/>
  <c r="G1379" i="18"/>
  <c r="G1380" i="18"/>
  <c r="G1381" i="18"/>
  <c r="G1382" i="18"/>
  <c r="G1383" i="18"/>
  <c r="G1384" i="18"/>
  <c r="G1385" i="18"/>
  <c r="G1386" i="18"/>
  <c r="G1387" i="18"/>
  <c r="G1388" i="18"/>
  <c r="G1389" i="18"/>
  <c r="G1390" i="18"/>
  <c r="G1391" i="18"/>
  <c r="G1392" i="18"/>
  <c r="G1393" i="18"/>
  <c r="G1394" i="18"/>
  <c r="G1395" i="18"/>
  <c r="G1346" i="18"/>
  <c r="B2045" i="7950"/>
  <c r="B941" i="7950"/>
  <c r="B101" i="7950"/>
  <c r="B293" i="7950"/>
  <c r="B131" i="7950"/>
  <c r="B239" i="7950"/>
  <c r="B1589" i="7950"/>
  <c r="B47" i="7950"/>
  <c r="B209" i="7950"/>
  <c r="B533" i="7950"/>
  <c r="B995" i="7950"/>
  <c r="B2099" i="7950"/>
  <c r="B1397" i="7950"/>
  <c r="B641" i="7950"/>
  <c r="B725" i="7950"/>
  <c r="B2423" i="7950"/>
  <c r="B23" i="7950"/>
  <c r="B77" i="7950"/>
  <c r="B185" i="7950"/>
  <c r="B425" i="7950"/>
  <c r="B857" i="7950"/>
  <c r="B2261" i="7950"/>
  <c r="B965" i="7950"/>
  <c r="B1235" i="7950"/>
  <c r="B1859" i="7950"/>
  <c r="B155" i="7950"/>
  <c r="B587" i="7950"/>
  <c r="B1481" i="7950"/>
  <c r="B671" i="7950"/>
  <c r="B1913" i="7950"/>
  <c r="B1613" i="7950"/>
  <c r="B2585" i="7950"/>
  <c r="B479" i="7950"/>
  <c r="B779" i="7950"/>
  <c r="B1829" i="7950"/>
  <c r="B347" i="7950"/>
  <c r="B1319" i="7950"/>
  <c r="B1127" i="7950"/>
  <c r="B2075" i="7950"/>
  <c r="B2345" i="7950"/>
  <c r="B401" i="7950"/>
  <c r="B455" i="7950"/>
  <c r="B509" i="7950"/>
  <c r="B563" i="7950"/>
  <c r="B617" i="7950"/>
  <c r="B749" i="7950"/>
  <c r="B833" i="7950"/>
  <c r="B887" i="7950"/>
  <c r="B1343" i="7950"/>
  <c r="B1643" i="7950"/>
  <c r="B1967" i="7950"/>
  <c r="B2207" i="7950"/>
  <c r="B263" i="7950"/>
  <c r="B317" i="7950"/>
  <c r="B371" i="7950"/>
  <c r="B695" i="7950"/>
  <c r="B803" i="7950"/>
  <c r="B1049" i="7950"/>
  <c r="B1427" i="7950"/>
  <c r="B1751" i="7950"/>
  <c r="B2315" i="7950"/>
  <c r="B1073" i="7950"/>
  <c r="B1181" i="7950"/>
  <c r="B1289" i="7950"/>
  <c r="B1535" i="7950"/>
  <c r="B1721" i="7950"/>
  <c r="B2183" i="7950"/>
  <c r="B2669" i="7950"/>
  <c r="B1991" i="7950"/>
  <c r="B2399" i="7950"/>
  <c r="B2477" i="7950"/>
  <c r="B2561" i="7950"/>
  <c r="B1505" i="7950"/>
  <c r="B1667" i="7950"/>
  <c r="B1775" i="7950"/>
  <c r="B2129" i="7950"/>
  <c r="B911" i="7950"/>
  <c r="B1019" i="7950"/>
  <c r="B1103" i="7950"/>
  <c r="B1157" i="7950"/>
  <c r="B1211" i="7950"/>
  <c r="B1265" i="7950"/>
  <c r="B1373" i="7950"/>
  <c r="B1451" i="7950"/>
  <c r="B1559" i="7950"/>
  <c r="B1697" i="7950"/>
  <c r="B1937" i="7950"/>
  <c r="B2153" i="7950"/>
  <c r="B2237" i="7950"/>
  <c r="B2507" i="7950"/>
  <c r="B1805" i="7950"/>
  <c r="B1883" i="7950"/>
  <c r="B2021" i="7950"/>
  <c r="B2291" i="7950"/>
  <c r="B2453" i="7950"/>
  <c r="B2369" i="7950"/>
  <c r="B2531" i="7950"/>
  <c r="B2693" i="7950"/>
  <c r="B2699" i="7949"/>
  <c r="B2621" i="7949"/>
  <c r="B2567" i="7949"/>
  <c r="B2537" i="7949"/>
  <c r="B2459" i="7949"/>
  <c r="B2429" i="7949"/>
  <c r="B2375" i="7949"/>
  <c r="B2321" i="7949"/>
  <c r="B2243" i="7949"/>
  <c r="B2189" i="7949"/>
  <c r="B2159" i="7949"/>
  <c r="B2105" i="7949"/>
  <c r="B2051" i="7949"/>
  <c r="B2675" i="7949"/>
  <c r="B2645" i="7949"/>
  <c r="B2591" i="7949"/>
  <c r="B2513" i="7949"/>
  <c r="B2483" i="7949"/>
  <c r="B2405" i="7949"/>
  <c r="B2351" i="7949"/>
  <c r="B2297" i="7949"/>
  <c r="B2267" i="7949"/>
  <c r="B2213" i="7949"/>
  <c r="B2135" i="7949"/>
  <c r="B2081" i="7949"/>
  <c r="B2027" i="7949"/>
  <c r="B1997" i="7949"/>
  <c r="B1919" i="7949"/>
  <c r="B1889" i="7949"/>
  <c r="B1835" i="7949"/>
  <c r="B1781" i="7949"/>
  <c r="B1703" i="7949"/>
  <c r="B1649" i="7949"/>
  <c r="B1595" i="7949"/>
  <c r="B1565" i="7949"/>
  <c r="B1511" i="7949"/>
  <c r="B1457" i="7949"/>
  <c r="B1973" i="7949"/>
  <c r="B1943" i="7949"/>
  <c r="B1865" i="7949"/>
  <c r="B1811" i="7949"/>
  <c r="B1757" i="7949"/>
  <c r="B1727" i="7949"/>
  <c r="B1673" i="7949"/>
  <c r="B1619" i="7949"/>
  <c r="B1541" i="7949"/>
  <c r="B1433" i="7949"/>
  <c r="B1379" i="7949"/>
  <c r="B1349" i="7949"/>
  <c r="B1295" i="7949"/>
  <c r="B1241" i="7949"/>
  <c r="B1187" i="7949"/>
  <c r="B1079" i="7949"/>
  <c r="B893" i="7949"/>
  <c r="B839" i="7949"/>
  <c r="B785" i="7949"/>
  <c r="B731" i="7949"/>
  <c r="B677" i="7949"/>
  <c r="B647" i="7949"/>
  <c r="B569" i="7949"/>
  <c r="B539" i="7949"/>
  <c r="B485" i="7949"/>
  <c r="B431" i="7949"/>
  <c r="B377" i="7949"/>
  <c r="B299" i="7949"/>
  <c r="B269" i="7949"/>
  <c r="B1487" i="7949"/>
  <c r="B1403" i="7949"/>
  <c r="B1325" i="7949"/>
  <c r="B1271" i="7949"/>
  <c r="B1217" i="7949"/>
  <c r="B1163" i="7949"/>
  <c r="B1133" i="7949"/>
  <c r="B1109" i="7949"/>
  <c r="B1055" i="7949"/>
  <c r="B1025" i="7949"/>
  <c r="B1001" i="7949"/>
  <c r="B971" i="7949"/>
  <c r="B947" i="7949"/>
  <c r="B917" i="7949"/>
  <c r="B863" i="7949"/>
  <c r="B809" i="7949"/>
  <c r="B755" i="7949"/>
  <c r="B701" i="7949"/>
  <c r="B623" i="7949"/>
  <c r="B593" i="7949"/>
  <c r="B515" i="7949"/>
  <c r="B461" i="7949"/>
  <c r="B407" i="7949"/>
  <c r="B353" i="7949"/>
  <c r="B215" i="7949"/>
  <c r="B191" i="7949"/>
  <c r="B137" i="7949"/>
  <c r="B323" i="7949"/>
  <c r="B245" i="7949"/>
  <c r="B161" i="7949"/>
  <c r="B83" i="7949"/>
  <c r="B107" i="7949"/>
  <c r="M6" i="7950"/>
  <c r="N6" i="7949"/>
  <c r="B29" i="7949"/>
  <c r="B53" i="7949"/>
  <c r="I56" i="7946"/>
  <c r="H56" i="7946"/>
  <c r="G56" i="7946"/>
  <c r="E56" i="7946"/>
  <c r="I55" i="7946"/>
  <c r="H55" i="7946"/>
  <c r="G55" i="7946"/>
  <c r="E55" i="7946"/>
  <c r="I54" i="7946"/>
  <c r="H54" i="7946"/>
  <c r="G54" i="7946"/>
  <c r="E54" i="7946"/>
  <c r="I53" i="7946"/>
  <c r="H53" i="7946"/>
  <c r="G53" i="7946"/>
  <c r="E53" i="7946"/>
  <c r="I52" i="7946"/>
  <c r="H52" i="7946"/>
  <c r="G52" i="7946"/>
  <c r="E52" i="7946"/>
  <c r="I51" i="7946"/>
  <c r="H51" i="7946"/>
  <c r="G51" i="7946"/>
  <c r="E51" i="7946"/>
  <c r="I50" i="7946"/>
  <c r="H50" i="7946"/>
  <c r="G50" i="7946"/>
  <c r="E50" i="7946"/>
  <c r="I49" i="7946"/>
  <c r="H49" i="7946"/>
  <c r="G49" i="7946"/>
  <c r="E49" i="7946"/>
  <c r="I48" i="7946"/>
  <c r="H48" i="7946"/>
  <c r="G48" i="7946"/>
  <c r="E48" i="7946"/>
  <c r="I47" i="7946"/>
  <c r="H47" i="7946"/>
  <c r="G47" i="7946"/>
  <c r="E47" i="7946"/>
  <c r="I46" i="7946"/>
  <c r="H46" i="7946"/>
  <c r="G46" i="7946"/>
  <c r="E46" i="7946"/>
  <c r="I45" i="7946"/>
  <c r="H45" i="7946"/>
  <c r="G45" i="7946"/>
  <c r="E45" i="7946"/>
  <c r="I44" i="7946"/>
  <c r="H44" i="7946"/>
  <c r="G44" i="7946"/>
  <c r="E44" i="7946"/>
  <c r="I43" i="7946"/>
  <c r="H43" i="7946"/>
  <c r="G43" i="7946"/>
  <c r="E43" i="7946"/>
  <c r="I42" i="7946"/>
  <c r="H42" i="7946"/>
  <c r="G42" i="7946"/>
  <c r="E42" i="7946"/>
  <c r="I41" i="7946"/>
  <c r="H41" i="7946"/>
  <c r="G41" i="7946"/>
  <c r="E41" i="7946"/>
  <c r="I40" i="7946"/>
  <c r="H40" i="7946"/>
  <c r="G40" i="7946"/>
  <c r="E40" i="7946"/>
  <c r="I39" i="7946"/>
  <c r="H39" i="7946"/>
  <c r="G39" i="7946"/>
  <c r="E39" i="7946"/>
  <c r="I38" i="7946"/>
  <c r="H38" i="7946"/>
  <c r="G38" i="7946"/>
  <c r="E38" i="7946"/>
  <c r="I37" i="7946"/>
  <c r="H37" i="7946"/>
  <c r="G37" i="7946"/>
  <c r="E37" i="7946"/>
  <c r="G36" i="7946"/>
  <c r="E36" i="7946"/>
  <c r="G35" i="7946"/>
  <c r="E35" i="7946"/>
  <c r="G34" i="7946"/>
  <c r="E34" i="7946"/>
  <c r="G33" i="7946"/>
  <c r="E33" i="7946"/>
  <c r="G32" i="7946"/>
  <c r="E32" i="7946"/>
  <c r="G31" i="7946"/>
  <c r="E31" i="7946"/>
  <c r="G30" i="7946"/>
  <c r="E30" i="7946"/>
  <c r="G29" i="7946"/>
  <c r="E29" i="7946"/>
  <c r="G28" i="7946"/>
  <c r="E28" i="7946"/>
  <c r="G27" i="7946"/>
  <c r="E27" i="7946"/>
  <c r="G26" i="7946"/>
  <c r="E26" i="7946"/>
  <c r="G25" i="7946"/>
  <c r="E25" i="7946"/>
  <c r="G24" i="7946"/>
  <c r="E24" i="7946"/>
  <c r="G23" i="7946"/>
  <c r="E23" i="7946"/>
  <c r="G22" i="7946"/>
  <c r="E22" i="7946"/>
  <c r="G21" i="7946"/>
  <c r="E21" i="7946"/>
  <c r="G20" i="7946"/>
  <c r="E20" i="7946"/>
  <c r="G19" i="7946"/>
  <c r="E19" i="7946"/>
  <c r="G18" i="7946"/>
  <c r="E18" i="7946"/>
  <c r="G17" i="7946"/>
  <c r="E17" i="7946"/>
  <c r="G16" i="7946"/>
  <c r="E16" i="7946"/>
  <c r="G15" i="7946"/>
  <c r="E15" i="7946"/>
  <c r="G14" i="7946"/>
  <c r="E14" i="7946"/>
  <c r="G13" i="7946"/>
  <c r="E13" i="7946"/>
  <c r="G12" i="7946"/>
  <c r="E12" i="7946"/>
  <c r="G11" i="7946"/>
  <c r="E11" i="7946"/>
  <c r="G10" i="7946"/>
  <c r="E10" i="7946"/>
  <c r="G9" i="7946"/>
  <c r="E9" i="7946"/>
  <c r="G8" i="7946"/>
  <c r="E8" i="7946"/>
  <c r="B8" i="7946"/>
  <c r="B9" i="7946"/>
  <c r="B10" i="7946"/>
  <c r="B11" i="7946"/>
  <c r="B12" i="7946"/>
  <c r="B13" i="7946"/>
  <c r="B14" i="7946"/>
  <c r="B15" i="7946"/>
  <c r="B16" i="7946"/>
  <c r="B17" i="7946"/>
  <c r="B18" i="7946"/>
  <c r="B19" i="7946"/>
  <c r="B20" i="7946"/>
  <c r="B21" i="7946"/>
  <c r="B22" i="7946"/>
  <c r="B23" i="7946"/>
  <c r="B24" i="7946"/>
  <c r="B25" i="7946"/>
  <c r="B26" i="7946"/>
  <c r="B27" i="7946"/>
  <c r="B28" i="7946"/>
  <c r="B29" i="7946"/>
  <c r="B30" i="7946"/>
  <c r="B31" i="7946"/>
  <c r="B32" i="7946"/>
  <c r="B33" i="7946"/>
  <c r="B34" i="7946"/>
  <c r="B35" i="7946"/>
  <c r="B36" i="7946"/>
  <c r="B37" i="7946"/>
  <c r="B38" i="7946"/>
  <c r="B39" i="7946"/>
  <c r="B40" i="7946"/>
  <c r="B41" i="7946"/>
  <c r="B42" i="7946"/>
  <c r="B43" i="7946"/>
  <c r="B44" i="7946"/>
  <c r="B45" i="7946"/>
  <c r="B46" i="7946"/>
  <c r="B47" i="7946"/>
  <c r="B48" i="7946"/>
  <c r="B49" i="7946"/>
  <c r="B50" i="7946"/>
  <c r="B51" i="7946"/>
  <c r="B52" i="7946"/>
  <c r="B53" i="7946"/>
  <c r="B54" i="7946"/>
  <c r="B55" i="7946"/>
  <c r="B56" i="7946"/>
  <c r="A8" i="7946"/>
  <c r="A9" i="7946"/>
  <c r="A10" i="7946"/>
  <c r="A11" i="7946"/>
  <c r="A12" i="7946"/>
  <c r="A13" i="7946"/>
  <c r="A14" i="7946"/>
  <c r="A15" i="7946"/>
  <c r="A16" i="7946"/>
  <c r="A17" i="7946"/>
  <c r="A18" i="7946"/>
  <c r="A19" i="7946"/>
  <c r="A20" i="7946"/>
  <c r="A21" i="7946"/>
  <c r="A22" i="7946"/>
  <c r="A23" i="7946"/>
  <c r="A24" i="7946"/>
  <c r="A25" i="7946"/>
  <c r="A26" i="7946"/>
  <c r="A27" i="7946"/>
  <c r="A28" i="7946"/>
  <c r="A29" i="7946"/>
  <c r="A30" i="7946"/>
  <c r="A31" i="7946"/>
  <c r="A32" i="7946"/>
  <c r="A33" i="7946"/>
  <c r="A34" i="7946"/>
  <c r="A35" i="7946"/>
  <c r="A36" i="7946"/>
  <c r="A37" i="7946"/>
  <c r="G7" i="7946"/>
  <c r="E7" i="7946"/>
  <c r="C761" i="7944"/>
  <c r="B749" i="7944"/>
  <c r="C748" i="7944"/>
  <c r="B736" i="7944"/>
  <c r="C735" i="7944"/>
  <c r="B723" i="7944"/>
  <c r="C722" i="7944"/>
  <c r="B710" i="7944"/>
  <c r="C709" i="7944"/>
  <c r="B697" i="7944"/>
  <c r="C696" i="7944"/>
  <c r="B684" i="7944"/>
  <c r="C683" i="7944"/>
  <c r="B671" i="7944"/>
  <c r="C670" i="7944"/>
  <c r="B658" i="7944"/>
  <c r="C657" i="7944"/>
  <c r="B645" i="7944"/>
  <c r="C644" i="7944"/>
  <c r="B632" i="7944"/>
  <c r="C631" i="7944"/>
  <c r="B619" i="7944"/>
  <c r="C618" i="7944"/>
  <c r="B606" i="7944"/>
  <c r="C605" i="7944"/>
  <c r="B593" i="7944"/>
  <c r="C592" i="7944"/>
  <c r="B580" i="7944"/>
  <c r="C579" i="7944"/>
  <c r="B567" i="7944"/>
  <c r="C566" i="7944"/>
  <c r="B554" i="7944"/>
  <c r="C553" i="7944"/>
  <c r="B541" i="7944"/>
  <c r="C540" i="7944"/>
  <c r="B528" i="7944"/>
  <c r="C527" i="7944"/>
  <c r="B515" i="7944"/>
  <c r="C514" i="7944"/>
  <c r="B502" i="7944"/>
  <c r="C501" i="7944"/>
  <c r="B489" i="7944"/>
  <c r="C488" i="7944"/>
  <c r="B476" i="7944"/>
  <c r="C475" i="7944"/>
  <c r="B463" i="7944"/>
  <c r="C462" i="7944"/>
  <c r="B450" i="7944"/>
  <c r="C449" i="7944"/>
  <c r="B437" i="7944"/>
  <c r="C436" i="7944"/>
  <c r="B424" i="7944"/>
  <c r="C423" i="7944"/>
  <c r="B411" i="7944"/>
  <c r="C410" i="7944"/>
  <c r="B398" i="7944"/>
  <c r="C397" i="7944"/>
  <c r="B385" i="7944"/>
  <c r="C384" i="7944"/>
  <c r="B372" i="7944"/>
  <c r="C371" i="7944"/>
  <c r="B359" i="7944"/>
  <c r="C358" i="7944"/>
  <c r="B346" i="7944"/>
  <c r="C345" i="7944"/>
  <c r="B333" i="7944"/>
  <c r="C332" i="7944"/>
  <c r="B320" i="7944"/>
  <c r="C319" i="7944"/>
  <c r="B307" i="7944"/>
  <c r="C306" i="7944"/>
  <c r="B294" i="7944"/>
  <c r="C293" i="7944"/>
  <c r="B281" i="7944"/>
  <c r="C280" i="7944"/>
  <c r="B268" i="7944"/>
  <c r="C267" i="7944"/>
  <c r="B255" i="7944"/>
  <c r="C254" i="7944"/>
  <c r="B242" i="7944"/>
  <c r="C241" i="7944"/>
  <c r="B229" i="7944"/>
  <c r="C228" i="7944"/>
  <c r="B216" i="7944"/>
  <c r="C215" i="7944"/>
  <c r="B203" i="7944"/>
  <c r="C202" i="7944"/>
  <c r="B190" i="7944"/>
  <c r="C189" i="7944"/>
  <c r="B177" i="7944"/>
  <c r="C176" i="7944"/>
  <c r="B164" i="7944"/>
  <c r="C163" i="7944"/>
  <c r="B151" i="7944"/>
  <c r="C150" i="7944"/>
  <c r="B138" i="7944"/>
  <c r="C137" i="7944"/>
  <c r="B125" i="7944"/>
  <c r="C124" i="7944"/>
  <c r="B112" i="7944"/>
  <c r="Q109" i="7944"/>
  <c r="P109" i="7944"/>
  <c r="O109" i="7944"/>
  <c r="N109" i="7944"/>
  <c r="M109" i="7944"/>
  <c r="L109" i="7944"/>
  <c r="K109" i="7944"/>
  <c r="J109" i="7944"/>
  <c r="I109" i="7944"/>
  <c r="H109" i="7944"/>
  <c r="C109" i="7944"/>
  <c r="Q108" i="7944"/>
  <c r="P108" i="7944"/>
  <c r="O108" i="7944"/>
  <c r="N108" i="7944"/>
  <c r="M108" i="7944"/>
  <c r="L108" i="7944"/>
  <c r="K108" i="7944"/>
  <c r="J108" i="7944"/>
  <c r="I108" i="7944"/>
  <c r="H108" i="7944"/>
  <c r="C108" i="7944"/>
  <c r="Q107" i="7944"/>
  <c r="P107" i="7944"/>
  <c r="O107" i="7944"/>
  <c r="N107" i="7944"/>
  <c r="M107" i="7944"/>
  <c r="L107" i="7944"/>
  <c r="K107" i="7944"/>
  <c r="J107" i="7944"/>
  <c r="I107" i="7944"/>
  <c r="H107" i="7944"/>
  <c r="C107" i="7944"/>
  <c r="Q106" i="7944"/>
  <c r="P106" i="7944"/>
  <c r="O106" i="7944"/>
  <c r="N106" i="7944"/>
  <c r="M106" i="7944"/>
  <c r="L106" i="7944"/>
  <c r="K106" i="7944"/>
  <c r="J106" i="7944"/>
  <c r="I106" i="7944"/>
  <c r="H106" i="7944"/>
  <c r="C106" i="7944"/>
  <c r="Q105" i="7944"/>
  <c r="P105" i="7944"/>
  <c r="O105" i="7944"/>
  <c r="N105" i="7944"/>
  <c r="M105" i="7944"/>
  <c r="L105" i="7944"/>
  <c r="K105" i="7944"/>
  <c r="J105" i="7944"/>
  <c r="I105" i="7944"/>
  <c r="H105" i="7944"/>
  <c r="C105" i="7944"/>
  <c r="Q104" i="7944"/>
  <c r="P104" i="7944"/>
  <c r="O104" i="7944"/>
  <c r="N104" i="7944"/>
  <c r="M104" i="7944"/>
  <c r="L104" i="7944"/>
  <c r="K104" i="7944"/>
  <c r="J104" i="7944"/>
  <c r="I104" i="7944"/>
  <c r="H104" i="7944"/>
  <c r="C104" i="7944"/>
  <c r="Q103" i="7944"/>
  <c r="P103" i="7944"/>
  <c r="O103" i="7944"/>
  <c r="N103" i="7944"/>
  <c r="M103" i="7944"/>
  <c r="L103" i="7944"/>
  <c r="K103" i="7944"/>
  <c r="J103" i="7944"/>
  <c r="I103" i="7944"/>
  <c r="H103" i="7944"/>
  <c r="C103" i="7944"/>
  <c r="Q102" i="7944"/>
  <c r="P102" i="7944"/>
  <c r="O102" i="7944"/>
  <c r="N102" i="7944"/>
  <c r="M102" i="7944"/>
  <c r="L102" i="7944"/>
  <c r="K102" i="7944"/>
  <c r="J102" i="7944"/>
  <c r="I102" i="7944"/>
  <c r="H102" i="7944"/>
  <c r="C102" i="7944"/>
  <c r="Q101" i="7944"/>
  <c r="P101" i="7944"/>
  <c r="O101" i="7944"/>
  <c r="N101" i="7944"/>
  <c r="M101" i="7944"/>
  <c r="L101" i="7944"/>
  <c r="K101" i="7944"/>
  <c r="J101" i="7944"/>
  <c r="I101" i="7944"/>
  <c r="H101" i="7944"/>
  <c r="C101" i="7944"/>
  <c r="Q100" i="7944"/>
  <c r="P100" i="7944"/>
  <c r="O100" i="7944"/>
  <c r="N100" i="7944"/>
  <c r="M100" i="7944"/>
  <c r="L100" i="7944"/>
  <c r="K100" i="7944"/>
  <c r="J100" i="7944"/>
  <c r="I100" i="7944"/>
  <c r="H100" i="7944"/>
  <c r="C100" i="7944"/>
  <c r="Q99" i="7944"/>
  <c r="P99" i="7944"/>
  <c r="O99" i="7944"/>
  <c r="N99" i="7944"/>
  <c r="M99" i="7944"/>
  <c r="L99" i="7944"/>
  <c r="K99" i="7944"/>
  <c r="J99" i="7944"/>
  <c r="I99" i="7944"/>
  <c r="H99" i="7944"/>
  <c r="C99" i="7944"/>
  <c r="Q98" i="7944"/>
  <c r="P98" i="7944"/>
  <c r="O98" i="7944"/>
  <c r="N98" i="7944"/>
  <c r="M98" i="7944"/>
  <c r="L98" i="7944"/>
  <c r="K98" i="7944"/>
  <c r="J98" i="7944"/>
  <c r="I98" i="7944"/>
  <c r="H98" i="7944"/>
  <c r="C98" i="7944"/>
  <c r="Q97" i="7944"/>
  <c r="P97" i="7944"/>
  <c r="O97" i="7944"/>
  <c r="N97" i="7944"/>
  <c r="M97" i="7944"/>
  <c r="L97" i="7944"/>
  <c r="K97" i="7944"/>
  <c r="J97" i="7944"/>
  <c r="I97" i="7944"/>
  <c r="H97" i="7944"/>
  <c r="C97" i="7944"/>
  <c r="Q96" i="7944"/>
  <c r="P96" i="7944"/>
  <c r="O96" i="7944"/>
  <c r="N96" i="7944"/>
  <c r="M96" i="7944"/>
  <c r="L96" i="7944"/>
  <c r="K96" i="7944"/>
  <c r="J96" i="7944"/>
  <c r="I96" i="7944"/>
  <c r="H96" i="7944"/>
  <c r="C96" i="7944"/>
  <c r="Q95" i="7944"/>
  <c r="P95" i="7944"/>
  <c r="O95" i="7944"/>
  <c r="N95" i="7944"/>
  <c r="M95" i="7944"/>
  <c r="L95" i="7944"/>
  <c r="K95" i="7944"/>
  <c r="J95" i="7944"/>
  <c r="I95" i="7944"/>
  <c r="H95" i="7944"/>
  <c r="C95" i="7944"/>
  <c r="Q94" i="7944"/>
  <c r="P94" i="7944"/>
  <c r="O94" i="7944"/>
  <c r="N94" i="7944"/>
  <c r="M94" i="7944"/>
  <c r="L94" i="7944"/>
  <c r="K94" i="7944"/>
  <c r="J94" i="7944"/>
  <c r="I94" i="7944"/>
  <c r="H94" i="7944"/>
  <c r="C94" i="7944"/>
  <c r="Q93" i="7944"/>
  <c r="P93" i="7944"/>
  <c r="O93" i="7944"/>
  <c r="N93" i="7944"/>
  <c r="M93" i="7944"/>
  <c r="L93" i="7944"/>
  <c r="K93" i="7944"/>
  <c r="J93" i="7944"/>
  <c r="I93" i="7944"/>
  <c r="H93" i="7944"/>
  <c r="C93" i="7944"/>
  <c r="Q92" i="7944"/>
  <c r="P92" i="7944"/>
  <c r="O92" i="7944"/>
  <c r="N92" i="7944"/>
  <c r="M92" i="7944"/>
  <c r="L92" i="7944"/>
  <c r="K92" i="7944"/>
  <c r="J92" i="7944"/>
  <c r="I92" i="7944"/>
  <c r="H92" i="7944"/>
  <c r="C92" i="7944"/>
  <c r="Q91" i="7944"/>
  <c r="P91" i="7944"/>
  <c r="O91" i="7944"/>
  <c r="N91" i="7944"/>
  <c r="M91" i="7944"/>
  <c r="L91" i="7944"/>
  <c r="K91" i="7944"/>
  <c r="J91" i="7944"/>
  <c r="I91" i="7944"/>
  <c r="H91" i="7944"/>
  <c r="C91" i="7944"/>
  <c r="Q90" i="7944"/>
  <c r="P90" i="7944"/>
  <c r="O90" i="7944"/>
  <c r="N90" i="7944"/>
  <c r="M90" i="7944"/>
  <c r="L90" i="7944"/>
  <c r="K90" i="7944"/>
  <c r="J90" i="7944"/>
  <c r="I90" i="7944"/>
  <c r="H90" i="7944"/>
  <c r="C90" i="7944"/>
  <c r="Q89" i="7944"/>
  <c r="P89" i="7944"/>
  <c r="O89" i="7944"/>
  <c r="N89" i="7944"/>
  <c r="M89" i="7944"/>
  <c r="L89" i="7944"/>
  <c r="K89" i="7944"/>
  <c r="J89" i="7944"/>
  <c r="I89" i="7944"/>
  <c r="H89" i="7944"/>
  <c r="C89" i="7944"/>
  <c r="Q88" i="7944"/>
  <c r="P88" i="7944"/>
  <c r="O88" i="7944"/>
  <c r="N88" i="7944"/>
  <c r="M88" i="7944"/>
  <c r="L88" i="7944"/>
  <c r="K88" i="7944"/>
  <c r="J88" i="7944"/>
  <c r="I88" i="7944"/>
  <c r="H88" i="7944"/>
  <c r="C88" i="7944"/>
  <c r="Q87" i="7944"/>
  <c r="P87" i="7944"/>
  <c r="O87" i="7944"/>
  <c r="N87" i="7944"/>
  <c r="M87" i="7944"/>
  <c r="L87" i="7944"/>
  <c r="K87" i="7944"/>
  <c r="J87" i="7944"/>
  <c r="I87" i="7944"/>
  <c r="H87" i="7944"/>
  <c r="C87" i="7944"/>
  <c r="Q86" i="7944"/>
  <c r="P86" i="7944"/>
  <c r="O86" i="7944"/>
  <c r="N86" i="7944"/>
  <c r="M86" i="7944"/>
  <c r="L86" i="7944"/>
  <c r="K86" i="7944"/>
  <c r="J86" i="7944"/>
  <c r="I86" i="7944"/>
  <c r="H86" i="7944"/>
  <c r="C86" i="7944"/>
  <c r="Q85" i="7944"/>
  <c r="P85" i="7944"/>
  <c r="O85" i="7944"/>
  <c r="N85" i="7944"/>
  <c r="M85" i="7944"/>
  <c r="L85" i="7944"/>
  <c r="K85" i="7944"/>
  <c r="J85" i="7944"/>
  <c r="I85" i="7944"/>
  <c r="H85" i="7944"/>
  <c r="C85" i="7944"/>
  <c r="Q84" i="7944"/>
  <c r="P84" i="7944"/>
  <c r="O84" i="7944"/>
  <c r="N84" i="7944"/>
  <c r="M84" i="7944"/>
  <c r="L84" i="7944"/>
  <c r="K84" i="7944"/>
  <c r="J84" i="7944"/>
  <c r="I84" i="7944"/>
  <c r="H84" i="7944"/>
  <c r="C84" i="7944"/>
  <c r="Q83" i="7944"/>
  <c r="P83" i="7944"/>
  <c r="O83" i="7944"/>
  <c r="N83" i="7944"/>
  <c r="M83" i="7944"/>
  <c r="L83" i="7944"/>
  <c r="K83" i="7944"/>
  <c r="J83" i="7944"/>
  <c r="I83" i="7944"/>
  <c r="H83" i="7944"/>
  <c r="C83" i="7944"/>
  <c r="Q82" i="7944"/>
  <c r="P82" i="7944"/>
  <c r="O82" i="7944"/>
  <c r="N82" i="7944"/>
  <c r="M82" i="7944"/>
  <c r="L82" i="7944"/>
  <c r="K82" i="7944"/>
  <c r="J82" i="7944"/>
  <c r="I82" i="7944"/>
  <c r="H82" i="7944"/>
  <c r="C82" i="7944"/>
  <c r="Q81" i="7944"/>
  <c r="P81" i="7944"/>
  <c r="O81" i="7944"/>
  <c r="N81" i="7944"/>
  <c r="M81" i="7944"/>
  <c r="L81" i="7944"/>
  <c r="K81" i="7944"/>
  <c r="J81" i="7944"/>
  <c r="I81" i="7944"/>
  <c r="H81" i="7944"/>
  <c r="C81" i="7944"/>
  <c r="Q80" i="7944"/>
  <c r="P80" i="7944"/>
  <c r="O80" i="7944"/>
  <c r="N80" i="7944"/>
  <c r="M80" i="7944"/>
  <c r="L80" i="7944"/>
  <c r="K80" i="7944"/>
  <c r="J80" i="7944"/>
  <c r="I80" i="7944"/>
  <c r="H80" i="7944"/>
  <c r="C80" i="7944"/>
  <c r="Q79" i="7944"/>
  <c r="P79" i="7944"/>
  <c r="O79" i="7944"/>
  <c r="N79" i="7944"/>
  <c r="M79" i="7944"/>
  <c r="L79" i="7944"/>
  <c r="K79" i="7944"/>
  <c r="J79" i="7944"/>
  <c r="I79" i="7944"/>
  <c r="H79" i="7944"/>
  <c r="C79" i="7944"/>
  <c r="Q78" i="7944"/>
  <c r="P78" i="7944"/>
  <c r="O78" i="7944"/>
  <c r="N78" i="7944"/>
  <c r="M78" i="7944"/>
  <c r="L78" i="7944"/>
  <c r="K78" i="7944"/>
  <c r="J78" i="7944"/>
  <c r="I78" i="7944"/>
  <c r="H78" i="7944"/>
  <c r="C78" i="7944"/>
  <c r="Q77" i="7944"/>
  <c r="P77" i="7944"/>
  <c r="O77" i="7944"/>
  <c r="N77" i="7944"/>
  <c r="M77" i="7944"/>
  <c r="L77" i="7944"/>
  <c r="K77" i="7944"/>
  <c r="J77" i="7944"/>
  <c r="I77" i="7944"/>
  <c r="H77" i="7944"/>
  <c r="C77" i="7944"/>
  <c r="Q76" i="7944"/>
  <c r="P76" i="7944"/>
  <c r="O76" i="7944"/>
  <c r="N76" i="7944"/>
  <c r="M76" i="7944"/>
  <c r="L76" i="7944"/>
  <c r="K76" i="7944"/>
  <c r="J76" i="7944"/>
  <c r="I76" i="7944"/>
  <c r="H76" i="7944"/>
  <c r="C76" i="7944"/>
  <c r="Q75" i="7944"/>
  <c r="P75" i="7944"/>
  <c r="O75" i="7944"/>
  <c r="N75" i="7944"/>
  <c r="M75" i="7944"/>
  <c r="L75" i="7944"/>
  <c r="K75" i="7944"/>
  <c r="J75" i="7944"/>
  <c r="I75" i="7944"/>
  <c r="H75" i="7944"/>
  <c r="C75" i="7944"/>
  <c r="Q74" i="7944"/>
  <c r="P74" i="7944"/>
  <c r="O74" i="7944"/>
  <c r="N74" i="7944"/>
  <c r="M74" i="7944"/>
  <c r="L74" i="7944"/>
  <c r="K74" i="7944"/>
  <c r="J74" i="7944"/>
  <c r="I74" i="7944"/>
  <c r="H74" i="7944"/>
  <c r="C74" i="7944"/>
  <c r="Q73" i="7944"/>
  <c r="P73" i="7944"/>
  <c r="O73" i="7944"/>
  <c r="N73" i="7944"/>
  <c r="M73" i="7944"/>
  <c r="L73" i="7944"/>
  <c r="K73" i="7944"/>
  <c r="J73" i="7944"/>
  <c r="I73" i="7944"/>
  <c r="H73" i="7944"/>
  <c r="C73" i="7944"/>
  <c r="Q72" i="7944"/>
  <c r="P72" i="7944"/>
  <c r="O72" i="7944"/>
  <c r="N72" i="7944"/>
  <c r="M72" i="7944"/>
  <c r="L72" i="7944"/>
  <c r="K72" i="7944"/>
  <c r="J72" i="7944"/>
  <c r="I72" i="7944"/>
  <c r="H72" i="7944"/>
  <c r="C72" i="7944"/>
  <c r="Q71" i="7944"/>
  <c r="P71" i="7944"/>
  <c r="O71" i="7944"/>
  <c r="N71" i="7944"/>
  <c r="M71" i="7944"/>
  <c r="L71" i="7944"/>
  <c r="K71" i="7944"/>
  <c r="J71" i="7944"/>
  <c r="I71" i="7944"/>
  <c r="H71" i="7944"/>
  <c r="C71" i="7944"/>
  <c r="Q70" i="7944"/>
  <c r="P70" i="7944"/>
  <c r="O70" i="7944"/>
  <c r="N70" i="7944"/>
  <c r="M70" i="7944"/>
  <c r="L70" i="7944"/>
  <c r="K70" i="7944"/>
  <c r="J70" i="7944"/>
  <c r="I70" i="7944"/>
  <c r="H70" i="7944"/>
  <c r="C70" i="7944"/>
  <c r="Q69" i="7944"/>
  <c r="P69" i="7944"/>
  <c r="O69" i="7944"/>
  <c r="N69" i="7944"/>
  <c r="M69" i="7944"/>
  <c r="L69" i="7944"/>
  <c r="K69" i="7944"/>
  <c r="J69" i="7944"/>
  <c r="I69" i="7944"/>
  <c r="H69" i="7944"/>
  <c r="C69" i="7944"/>
  <c r="Q68" i="7944"/>
  <c r="P68" i="7944"/>
  <c r="O68" i="7944"/>
  <c r="N68" i="7944"/>
  <c r="M68" i="7944"/>
  <c r="L68" i="7944"/>
  <c r="K68" i="7944"/>
  <c r="J68" i="7944"/>
  <c r="I68" i="7944"/>
  <c r="H68" i="7944"/>
  <c r="C68" i="7944"/>
  <c r="Q67" i="7944"/>
  <c r="P67" i="7944"/>
  <c r="O67" i="7944"/>
  <c r="N67" i="7944"/>
  <c r="M67" i="7944"/>
  <c r="C67" i="7944"/>
  <c r="Q66" i="7944"/>
  <c r="P66" i="7944"/>
  <c r="O66" i="7944"/>
  <c r="N66" i="7944"/>
  <c r="M66" i="7944"/>
  <c r="C66" i="7944"/>
  <c r="Q65" i="7944"/>
  <c r="P65" i="7944"/>
  <c r="O65" i="7944"/>
  <c r="N65" i="7944"/>
  <c r="M65" i="7944"/>
  <c r="C65" i="7944"/>
  <c r="Q64" i="7944"/>
  <c r="P64" i="7944"/>
  <c r="O64" i="7944"/>
  <c r="N64" i="7944"/>
  <c r="M64" i="7944"/>
  <c r="C64" i="7944"/>
  <c r="Q63" i="7944"/>
  <c r="P63" i="7944"/>
  <c r="O63" i="7944"/>
  <c r="N63" i="7944"/>
  <c r="M63" i="7944"/>
  <c r="C63" i="7944"/>
  <c r="Q62" i="7944"/>
  <c r="P62" i="7944"/>
  <c r="O62" i="7944"/>
  <c r="N62" i="7944"/>
  <c r="M62" i="7944"/>
  <c r="C62" i="7944"/>
  <c r="Q61" i="7944"/>
  <c r="P61" i="7944"/>
  <c r="O61" i="7944"/>
  <c r="N61" i="7944"/>
  <c r="M61" i="7944"/>
  <c r="C61" i="7944"/>
  <c r="Q60" i="7944"/>
  <c r="P60" i="7944"/>
  <c r="O60" i="7944"/>
  <c r="N60" i="7944"/>
  <c r="M60" i="7944"/>
  <c r="C60" i="7944"/>
  <c r="C57" i="7944"/>
  <c r="C56" i="7944"/>
  <c r="C55" i="7944"/>
  <c r="C54" i="7944"/>
  <c r="C53" i="7944"/>
  <c r="C52" i="7944"/>
  <c r="C51" i="7944"/>
  <c r="C50" i="7944"/>
  <c r="C49" i="7944"/>
  <c r="C48" i="7944"/>
  <c r="C47" i="7944"/>
  <c r="C46" i="7944"/>
  <c r="C45" i="7944"/>
  <c r="C44" i="7944"/>
  <c r="C43" i="7944"/>
  <c r="C42" i="7944"/>
  <c r="C41" i="7944"/>
  <c r="C40" i="7944"/>
  <c r="C39" i="7944"/>
  <c r="C38" i="7944"/>
  <c r="C37" i="7944"/>
  <c r="C36" i="7944"/>
  <c r="C35" i="7944"/>
  <c r="C34" i="7944"/>
  <c r="C33" i="7944"/>
  <c r="C32" i="7944"/>
  <c r="C31" i="7944"/>
  <c r="C30" i="7944"/>
  <c r="C29" i="7944"/>
  <c r="C28" i="7944"/>
  <c r="C27" i="7944"/>
  <c r="C26" i="7944"/>
  <c r="C25" i="7944"/>
  <c r="C24" i="7944"/>
  <c r="C23" i="7944"/>
  <c r="C22" i="7944"/>
  <c r="C21" i="7944"/>
  <c r="C20" i="7944"/>
  <c r="C19" i="7944"/>
  <c r="C18" i="7944"/>
  <c r="C17" i="7944"/>
  <c r="C16" i="7944"/>
  <c r="C15" i="7944"/>
  <c r="C14" i="7944"/>
  <c r="C13" i="7944"/>
  <c r="C12" i="7944"/>
  <c r="C11" i="7944"/>
  <c r="C10" i="7944"/>
  <c r="C9" i="7944"/>
  <c r="C8" i="7944"/>
  <c r="H3" i="7944"/>
  <c r="D1155" i="7941"/>
  <c r="D1154" i="7941"/>
  <c r="D1153" i="7941"/>
  <c r="D1152" i="7941"/>
  <c r="D1151" i="7941"/>
  <c r="D1150" i="7941"/>
  <c r="D1149" i="7941"/>
  <c r="D1148" i="7941"/>
  <c r="D1147" i="7941"/>
  <c r="D1146" i="7941"/>
  <c r="D1145" i="7941"/>
  <c r="D1144" i="7941"/>
  <c r="D1143" i="7941"/>
  <c r="D1142" i="7941"/>
  <c r="D1141" i="7941"/>
  <c r="D1140" i="7941"/>
  <c r="D1139" i="7941"/>
  <c r="D1138" i="7941"/>
  <c r="D1137" i="7941"/>
  <c r="D1136" i="7941"/>
  <c r="D1135" i="7941"/>
  <c r="D1134" i="7941"/>
  <c r="D1133" i="7941"/>
  <c r="D1132" i="7941"/>
  <c r="D1131" i="7941"/>
  <c r="D1130" i="7941"/>
  <c r="D1129" i="7941"/>
  <c r="D1128" i="7941"/>
  <c r="D1127" i="7941"/>
  <c r="D1126" i="7941"/>
  <c r="D1125" i="7941"/>
  <c r="D1124" i="7941"/>
  <c r="D1123" i="7941"/>
  <c r="D1122" i="7941"/>
  <c r="D1121" i="7941"/>
  <c r="D1120" i="7941"/>
  <c r="D1119" i="7941"/>
  <c r="D1118" i="7941"/>
  <c r="D1117" i="7941"/>
  <c r="D1116" i="7941"/>
  <c r="D1115" i="7941"/>
  <c r="D1114" i="7941"/>
  <c r="D1113" i="7941"/>
  <c r="D1112" i="7941"/>
  <c r="D1111" i="7941"/>
  <c r="D1110" i="7941"/>
  <c r="D1109" i="7941"/>
  <c r="D1108" i="7941"/>
  <c r="D1107" i="7941"/>
  <c r="D1106" i="7941"/>
  <c r="D1051" i="7941"/>
  <c r="D1050" i="7941"/>
  <c r="D1049" i="7941"/>
  <c r="D1048" i="7941"/>
  <c r="D1047" i="7941"/>
  <c r="D1046" i="7941"/>
  <c r="D1045" i="7941"/>
  <c r="D1044" i="7941"/>
  <c r="D1043" i="7941"/>
  <c r="D1042" i="7941"/>
  <c r="D1041" i="7941"/>
  <c r="D1040" i="7941"/>
  <c r="D1039" i="7941"/>
  <c r="D1038" i="7941"/>
  <c r="D1037" i="7941"/>
  <c r="D1036" i="7941"/>
  <c r="D1035" i="7941"/>
  <c r="D1034" i="7941"/>
  <c r="D1033" i="7941"/>
  <c r="D1032" i="7941"/>
  <c r="D1031" i="7941"/>
  <c r="D1030" i="7941"/>
  <c r="D1029" i="7941"/>
  <c r="D1028" i="7941"/>
  <c r="D1027" i="7941"/>
  <c r="D1026" i="7941"/>
  <c r="D1025" i="7941"/>
  <c r="D1024" i="7941"/>
  <c r="D1023" i="7941"/>
  <c r="D1022" i="7941"/>
  <c r="D1021" i="7941"/>
  <c r="D1020" i="7941"/>
  <c r="D1019" i="7941"/>
  <c r="D1018" i="7941"/>
  <c r="D1017" i="7941"/>
  <c r="D1016" i="7941"/>
  <c r="D1015" i="7941"/>
  <c r="D1014" i="7941"/>
  <c r="D1013" i="7941"/>
  <c r="D1012" i="7941"/>
  <c r="D1011" i="7941"/>
  <c r="D1010" i="7941"/>
  <c r="D1009" i="7941"/>
  <c r="D1008" i="7941"/>
  <c r="D1007" i="7941"/>
  <c r="D1006" i="7941"/>
  <c r="D1005" i="7941"/>
  <c r="D1004" i="7941"/>
  <c r="D1003" i="7941"/>
  <c r="D1002" i="7941"/>
  <c r="D999" i="7941"/>
  <c r="D998" i="7941"/>
  <c r="D997" i="7941"/>
  <c r="D996" i="7941"/>
  <c r="D995" i="7941"/>
  <c r="D994" i="7941"/>
  <c r="D993" i="7941"/>
  <c r="D992" i="7941"/>
  <c r="D991" i="7941"/>
  <c r="D990" i="7941"/>
  <c r="D989" i="7941"/>
  <c r="D988" i="7941"/>
  <c r="D987" i="7941"/>
  <c r="D986" i="7941"/>
  <c r="D985" i="7941"/>
  <c r="D984" i="7941"/>
  <c r="D983" i="7941"/>
  <c r="D982" i="7941"/>
  <c r="D981" i="7941"/>
  <c r="D980" i="7941"/>
  <c r="D979" i="7941"/>
  <c r="D978" i="7941"/>
  <c r="D977" i="7941"/>
  <c r="D976" i="7941"/>
  <c r="D975" i="7941"/>
  <c r="D974" i="7941"/>
  <c r="D973" i="7941"/>
  <c r="D972" i="7941"/>
  <c r="D971" i="7941"/>
  <c r="D970" i="7941"/>
  <c r="D969" i="7941"/>
  <c r="D968" i="7941"/>
  <c r="D967" i="7941"/>
  <c r="D966" i="7941"/>
  <c r="D965" i="7941"/>
  <c r="D964" i="7941"/>
  <c r="D963" i="7941"/>
  <c r="D962" i="7941"/>
  <c r="D961" i="7941"/>
  <c r="D960" i="7941"/>
  <c r="D959" i="7941"/>
  <c r="D958" i="7941"/>
  <c r="D957" i="7941"/>
  <c r="D956" i="7941"/>
  <c r="D955" i="7941"/>
  <c r="D954" i="7941"/>
  <c r="D953" i="7941"/>
  <c r="D952" i="7941"/>
  <c r="D951" i="7941"/>
  <c r="D950" i="7941"/>
  <c r="D947" i="7941"/>
  <c r="D946" i="7941"/>
  <c r="D945" i="7941"/>
  <c r="D944" i="7941"/>
  <c r="D943" i="7941"/>
  <c r="D942" i="7941"/>
  <c r="D941" i="7941"/>
  <c r="D940" i="7941"/>
  <c r="D939" i="7941"/>
  <c r="D938" i="7941"/>
  <c r="D937" i="7941"/>
  <c r="D936" i="7941"/>
  <c r="D935" i="7941"/>
  <c r="D934" i="7941"/>
  <c r="D933" i="7941"/>
  <c r="D932" i="7941"/>
  <c r="D931" i="7941"/>
  <c r="D930" i="7941"/>
  <c r="D929" i="7941"/>
  <c r="D928" i="7941"/>
  <c r="D927" i="7941"/>
  <c r="D926" i="7941"/>
  <c r="D925" i="7941"/>
  <c r="D924" i="7941"/>
  <c r="D923" i="7941"/>
  <c r="D922" i="7941"/>
  <c r="D921" i="7941"/>
  <c r="D920" i="7941"/>
  <c r="D919" i="7941"/>
  <c r="D918" i="7941"/>
  <c r="D917" i="7941"/>
  <c r="D916" i="7941"/>
  <c r="D915" i="7941"/>
  <c r="D914" i="7941"/>
  <c r="D913" i="7941"/>
  <c r="D912" i="7941"/>
  <c r="D911" i="7941"/>
  <c r="D910" i="7941"/>
  <c r="D909" i="7941"/>
  <c r="D908" i="7941"/>
  <c r="D907" i="7941"/>
  <c r="D906" i="7941"/>
  <c r="D905" i="7941"/>
  <c r="D904" i="7941"/>
  <c r="D903" i="7941"/>
  <c r="D902" i="7941"/>
  <c r="D901" i="7941"/>
  <c r="D900" i="7941"/>
  <c r="D899" i="7941"/>
  <c r="D898" i="7941"/>
  <c r="D893" i="7941"/>
  <c r="D892" i="7941"/>
  <c r="D891" i="7941"/>
  <c r="D890" i="7941"/>
  <c r="D889" i="7941"/>
  <c r="D888" i="7941"/>
  <c r="D887" i="7941"/>
  <c r="D886" i="7941"/>
  <c r="D885" i="7941"/>
  <c r="D884" i="7941"/>
  <c r="D883" i="7941"/>
  <c r="D882" i="7941"/>
  <c r="D881" i="7941"/>
  <c r="D880" i="7941"/>
  <c r="D879" i="7941"/>
  <c r="D878" i="7941"/>
  <c r="D877" i="7941"/>
  <c r="D876" i="7941"/>
  <c r="D875" i="7941"/>
  <c r="D874" i="7941"/>
  <c r="D873" i="7941"/>
  <c r="D872" i="7941"/>
  <c r="D871" i="7941"/>
  <c r="D870" i="7941"/>
  <c r="D869" i="7941"/>
  <c r="D868" i="7941"/>
  <c r="D867" i="7941"/>
  <c r="D866" i="7941"/>
  <c r="D865" i="7941"/>
  <c r="D864" i="7941"/>
  <c r="D863" i="7941"/>
  <c r="D862" i="7941"/>
  <c r="D861" i="7941"/>
  <c r="D860" i="7941"/>
  <c r="D859" i="7941"/>
  <c r="D858" i="7941"/>
  <c r="D857" i="7941"/>
  <c r="D856" i="7941"/>
  <c r="D855" i="7941"/>
  <c r="D854" i="7941"/>
  <c r="D853" i="7941"/>
  <c r="D852" i="7941"/>
  <c r="D851" i="7941"/>
  <c r="D850" i="7941"/>
  <c r="D849" i="7941"/>
  <c r="D848" i="7941"/>
  <c r="D847" i="7941"/>
  <c r="D846" i="7941"/>
  <c r="D845" i="7941"/>
  <c r="D844" i="7941"/>
  <c r="D841" i="7941"/>
  <c r="D840" i="7941"/>
  <c r="D839" i="7941"/>
  <c r="D838" i="7941"/>
  <c r="D837" i="7941"/>
  <c r="D836" i="7941"/>
  <c r="D835" i="7941"/>
  <c r="D834" i="7941"/>
  <c r="D833" i="7941"/>
  <c r="D832" i="7941"/>
  <c r="D831" i="7941"/>
  <c r="D830" i="7941"/>
  <c r="D829" i="7941"/>
  <c r="D828" i="7941"/>
  <c r="D827" i="7941"/>
  <c r="D826" i="7941"/>
  <c r="D825" i="7941"/>
  <c r="D824" i="7941"/>
  <c r="D823" i="7941"/>
  <c r="D822" i="7941"/>
  <c r="D821" i="7941"/>
  <c r="D820" i="7941"/>
  <c r="D819" i="7941"/>
  <c r="D818" i="7941"/>
  <c r="D817" i="7941"/>
  <c r="D816" i="7941"/>
  <c r="D815" i="7941"/>
  <c r="D814" i="7941"/>
  <c r="D813" i="7941"/>
  <c r="D812" i="7941"/>
  <c r="D811" i="7941"/>
  <c r="D810" i="7941"/>
  <c r="D809" i="7941"/>
  <c r="D808" i="7941"/>
  <c r="D807" i="7941"/>
  <c r="D806" i="7941"/>
  <c r="D805" i="7941"/>
  <c r="D804" i="7941"/>
  <c r="D803" i="7941"/>
  <c r="D802" i="7941"/>
  <c r="D801" i="7941"/>
  <c r="D800" i="7941"/>
  <c r="D799" i="7941"/>
  <c r="D798" i="7941"/>
  <c r="D797" i="7941"/>
  <c r="D796" i="7941"/>
  <c r="D795" i="7941"/>
  <c r="D794" i="7941"/>
  <c r="D793" i="7941"/>
  <c r="D792" i="7941"/>
  <c r="D789" i="7941"/>
  <c r="D788" i="7941"/>
  <c r="D787" i="7941"/>
  <c r="D786" i="7941"/>
  <c r="D785" i="7941"/>
  <c r="D784" i="7941"/>
  <c r="D783" i="7941"/>
  <c r="D782" i="7941"/>
  <c r="D781" i="7941"/>
  <c r="D780" i="7941"/>
  <c r="D779" i="7941"/>
  <c r="D778" i="7941"/>
  <c r="D777" i="7941"/>
  <c r="D776" i="7941"/>
  <c r="D775" i="7941"/>
  <c r="D774" i="7941"/>
  <c r="D773" i="7941"/>
  <c r="D772" i="7941"/>
  <c r="D771" i="7941"/>
  <c r="D770" i="7941"/>
  <c r="D769" i="7941"/>
  <c r="D768" i="7941"/>
  <c r="D767" i="7941"/>
  <c r="D766" i="7941"/>
  <c r="D765" i="7941"/>
  <c r="D764" i="7941"/>
  <c r="D763" i="7941"/>
  <c r="D762" i="7941"/>
  <c r="D761" i="7941"/>
  <c r="D760" i="7941"/>
  <c r="D759" i="7941"/>
  <c r="D758" i="7941"/>
  <c r="D757" i="7941"/>
  <c r="D756" i="7941"/>
  <c r="D755" i="7941"/>
  <c r="D754" i="7941"/>
  <c r="D753" i="7941"/>
  <c r="D752" i="7941"/>
  <c r="D751" i="7941"/>
  <c r="D750" i="7941"/>
  <c r="D749" i="7941"/>
  <c r="D748" i="7941"/>
  <c r="D747" i="7941"/>
  <c r="D746" i="7941"/>
  <c r="D745" i="7941"/>
  <c r="D744" i="7941"/>
  <c r="D743" i="7941"/>
  <c r="D742" i="7941"/>
  <c r="D741" i="7941"/>
  <c r="D740" i="7941"/>
  <c r="D737" i="7941"/>
  <c r="D736" i="7941"/>
  <c r="D735" i="7941"/>
  <c r="D734" i="7941"/>
  <c r="D733" i="7941"/>
  <c r="D732" i="7941"/>
  <c r="D731" i="7941"/>
  <c r="D730" i="7941"/>
  <c r="D729" i="7941"/>
  <c r="D728" i="7941"/>
  <c r="D727" i="7941"/>
  <c r="D726" i="7941"/>
  <c r="D725" i="7941"/>
  <c r="D724" i="7941"/>
  <c r="D723" i="7941"/>
  <c r="D722" i="7941"/>
  <c r="D721" i="7941"/>
  <c r="D720" i="7941"/>
  <c r="D719" i="7941"/>
  <c r="D718" i="7941"/>
  <c r="D717" i="7941"/>
  <c r="D716" i="7941"/>
  <c r="D715" i="7941"/>
  <c r="D714" i="7941"/>
  <c r="D713" i="7941"/>
  <c r="D712" i="7941"/>
  <c r="D711" i="7941"/>
  <c r="D710" i="7941"/>
  <c r="D709" i="7941"/>
  <c r="D708" i="7941"/>
  <c r="D707" i="7941"/>
  <c r="D706" i="7941"/>
  <c r="D705" i="7941"/>
  <c r="D704" i="7941"/>
  <c r="D703" i="7941"/>
  <c r="D702" i="7941"/>
  <c r="D701" i="7941"/>
  <c r="D700" i="7941"/>
  <c r="D699" i="7941"/>
  <c r="D698" i="7941"/>
  <c r="D697" i="7941"/>
  <c r="D696" i="7941"/>
  <c r="D695" i="7941"/>
  <c r="D694" i="7941"/>
  <c r="D693" i="7941"/>
  <c r="D692" i="7941"/>
  <c r="D691" i="7941"/>
  <c r="D690" i="7941"/>
  <c r="D689" i="7941"/>
  <c r="D688" i="7941"/>
  <c r="D685" i="7941"/>
  <c r="D684" i="7941"/>
  <c r="D683" i="7941"/>
  <c r="D682" i="7941"/>
  <c r="D681" i="7941"/>
  <c r="D680" i="7941"/>
  <c r="D679" i="7941"/>
  <c r="D678" i="7941"/>
  <c r="D677" i="7941"/>
  <c r="D676" i="7941"/>
  <c r="D675" i="7941"/>
  <c r="D674" i="7941"/>
  <c r="D673" i="7941"/>
  <c r="D672" i="7941"/>
  <c r="D671" i="7941"/>
  <c r="D670" i="7941"/>
  <c r="D669" i="7941"/>
  <c r="D668" i="7941"/>
  <c r="D667" i="7941"/>
  <c r="D666" i="7941"/>
  <c r="D665" i="7941"/>
  <c r="D664" i="7941"/>
  <c r="D663" i="7941"/>
  <c r="D662" i="7941"/>
  <c r="D661" i="7941"/>
  <c r="D660" i="7941"/>
  <c r="D659" i="7941"/>
  <c r="D658" i="7941"/>
  <c r="D657" i="7941"/>
  <c r="D656" i="7941"/>
  <c r="D655" i="7941"/>
  <c r="D654" i="7941"/>
  <c r="D653" i="7941"/>
  <c r="D652" i="7941"/>
  <c r="D651" i="7941"/>
  <c r="D650" i="7941"/>
  <c r="D649" i="7941"/>
  <c r="D648" i="7941"/>
  <c r="D647" i="7941"/>
  <c r="D646" i="7941"/>
  <c r="D645" i="7941"/>
  <c r="D644" i="7941"/>
  <c r="D643" i="7941"/>
  <c r="D642" i="7941"/>
  <c r="D641" i="7941"/>
  <c r="D640" i="7941"/>
  <c r="D639" i="7941"/>
  <c r="D638" i="7941"/>
  <c r="D637" i="7941"/>
  <c r="D636" i="7941"/>
  <c r="D633" i="7941"/>
  <c r="D632" i="7941"/>
  <c r="D631" i="7941"/>
  <c r="D630" i="7941"/>
  <c r="D629" i="7941"/>
  <c r="D628" i="7941"/>
  <c r="D627" i="7941"/>
  <c r="D626" i="7941"/>
  <c r="D625" i="7941"/>
  <c r="D624" i="7941"/>
  <c r="D623" i="7941"/>
  <c r="D622" i="7941"/>
  <c r="D621" i="7941"/>
  <c r="D620" i="7941"/>
  <c r="D619" i="7941"/>
  <c r="D618" i="7941"/>
  <c r="D617" i="7941"/>
  <c r="D616" i="7941"/>
  <c r="D615" i="7941"/>
  <c r="D614" i="7941"/>
  <c r="D613" i="7941"/>
  <c r="D612" i="7941"/>
  <c r="D611" i="7941"/>
  <c r="D610" i="7941"/>
  <c r="D609" i="7941"/>
  <c r="D608" i="7941"/>
  <c r="D607" i="7941"/>
  <c r="D606" i="7941"/>
  <c r="D605" i="7941"/>
  <c r="D604" i="7941"/>
  <c r="D603" i="7941"/>
  <c r="D602" i="7941"/>
  <c r="D601" i="7941"/>
  <c r="D600" i="7941"/>
  <c r="D599" i="7941"/>
  <c r="D598" i="7941"/>
  <c r="D597" i="7941"/>
  <c r="D596" i="7941"/>
  <c r="D595" i="7941"/>
  <c r="D594" i="7941"/>
  <c r="D593" i="7941"/>
  <c r="D592" i="7941"/>
  <c r="D591" i="7941"/>
  <c r="D590" i="7941"/>
  <c r="D589" i="7941"/>
  <c r="D588" i="7941"/>
  <c r="D587" i="7941"/>
  <c r="D586" i="7941"/>
  <c r="D585" i="7941"/>
  <c r="D584" i="7941"/>
  <c r="D579" i="7941"/>
  <c r="D578" i="7941"/>
  <c r="D475" i="7941"/>
  <c r="D474" i="7941"/>
  <c r="D473" i="7941"/>
  <c r="D472" i="7941"/>
  <c r="D471" i="7941"/>
  <c r="D470" i="7941"/>
  <c r="D469" i="7941"/>
  <c r="D468" i="7941"/>
  <c r="D467" i="7941"/>
  <c r="D466" i="7941"/>
  <c r="D465" i="7941"/>
  <c r="D464" i="7941"/>
  <c r="D463" i="7941"/>
  <c r="D462" i="7941"/>
  <c r="D461" i="7941"/>
  <c r="D460" i="7941"/>
  <c r="D459" i="7941"/>
  <c r="D458" i="7941"/>
  <c r="D457" i="7941"/>
  <c r="D456" i="7941"/>
  <c r="D455" i="7941"/>
  <c r="D454" i="7941"/>
  <c r="D453" i="7941"/>
  <c r="D452" i="7941"/>
  <c r="D451" i="7941"/>
  <c r="D450" i="7941"/>
  <c r="D449" i="7941"/>
  <c r="D448" i="7941"/>
  <c r="D447" i="7941"/>
  <c r="D446" i="7941"/>
  <c r="D445" i="7941"/>
  <c r="D444" i="7941"/>
  <c r="D443" i="7941"/>
  <c r="D442" i="7941"/>
  <c r="D441" i="7941"/>
  <c r="D440" i="7941"/>
  <c r="D439" i="7941"/>
  <c r="D438" i="7941"/>
  <c r="D437" i="7941"/>
  <c r="D436" i="7941"/>
  <c r="D435" i="7941"/>
  <c r="D434" i="7941"/>
  <c r="D433" i="7941"/>
  <c r="D432" i="7941"/>
  <c r="D431" i="7941"/>
  <c r="D430" i="7941"/>
  <c r="D429" i="7941"/>
  <c r="D428" i="7941"/>
  <c r="D427" i="7941"/>
  <c r="D426" i="7941"/>
  <c r="D423" i="7941"/>
  <c r="D422" i="7941"/>
  <c r="D421" i="7941"/>
  <c r="D420" i="7941"/>
  <c r="D419" i="7941"/>
  <c r="D418" i="7941"/>
  <c r="D417" i="7941"/>
  <c r="D416" i="7941"/>
  <c r="D415" i="7941"/>
  <c r="D414" i="7941"/>
  <c r="D413" i="7941"/>
  <c r="D412" i="7941"/>
  <c r="D411" i="7941"/>
  <c r="D410" i="7941"/>
  <c r="D409" i="7941"/>
  <c r="D408" i="7941"/>
  <c r="D407" i="7941"/>
  <c r="D406" i="7941"/>
  <c r="D405" i="7941"/>
  <c r="D404" i="7941"/>
  <c r="D403" i="7941"/>
  <c r="D402" i="7941"/>
  <c r="D401" i="7941"/>
  <c r="D400" i="7941"/>
  <c r="D399" i="7941"/>
  <c r="D398" i="7941"/>
  <c r="D397" i="7941"/>
  <c r="D396" i="7941"/>
  <c r="D395" i="7941"/>
  <c r="D394" i="7941"/>
  <c r="D393" i="7941"/>
  <c r="D392" i="7941"/>
  <c r="D391" i="7941"/>
  <c r="D390" i="7941"/>
  <c r="D389" i="7941"/>
  <c r="D388" i="7941"/>
  <c r="D387" i="7941"/>
  <c r="D386" i="7941"/>
  <c r="D385" i="7941"/>
  <c r="D384" i="7941"/>
  <c r="D383" i="7941"/>
  <c r="D382" i="7941"/>
  <c r="D381" i="7941"/>
  <c r="D380" i="7941"/>
  <c r="D379" i="7941"/>
  <c r="D378" i="7941"/>
  <c r="D377" i="7941"/>
  <c r="D376" i="7941"/>
  <c r="D375" i="7941"/>
  <c r="D374" i="7941"/>
  <c r="D371" i="7941"/>
  <c r="D370" i="7941"/>
  <c r="D369" i="7941"/>
  <c r="D368" i="7941"/>
  <c r="D367" i="7941"/>
  <c r="D366" i="7941"/>
  <c r="D365" i="7941"/>
  <c r="D364" i="7941"/>
  <c r="D363" i="7941"/>
  <c r="D362" i="7941"/>
  <c r="D361" i="7941"/>
  <c r="D360" i="7941"/>
  <c r="D359" i="7941"/>
  <c r="D358" i="7941"/>
  <c r="D357" i="7941"/>
  <c r="D356" i="7941"/>
  <c r="D355" i="7941"/>
  <c r="D354" i="7941"/>
  <c r="D353" i="7941"/>
  <c r="D352" i="7941"/>
  <c r="D351" i="7941"/>
  <c r="D350" i="7941"/>
  <c r="D349" i="7941"/>
  <c r="D348" i="7941"/>
  <c r="D347" i="7941"/>
  <c r="D346" i="7941"/>
  <c r="D345" i="7941"/>
  <c r="D344" i="7941"/>
  <c r="D343" i="7941"/>
  <c r="D342" i="7941"/>
  <c r="D341" i="7941"/>
  <c r="D340" i="7941"/>
  <c r="D339" i="7941"/>
  <c r="D338" i="7941"/>
  <c r="D337" i="7941"/>
  <c r="D336" i="7941"/>
  <c r="D335" i="7941"/>
  <c r="D334" i="7941"/>
  <c r="D333" i="7941"/>
  <c r="D332" i="7941"/>
  <c r="D331" i="7941"/>
  <c r="D330" i="7941"/>
  <c r="D329" i="7941"/>
  <c r="D328" i="7941"/>
  <c r="D327" i="7941"/>
  <c r="D326" i="7941"/>
  <c r="D325" i="7941"/>
  <c r="D324" i="7941"/>
  <c r="D323" i="7941"/>
  <c r="D322" i="7941"/>
  <c r="R321" i="7941"/>
  <c r="D317" i="7941"/>
  <c r="D316" i="7941"/>
  <c r="D315" i="7941"/>
  <c r="D314" i="7941"/>
  <c r="D313" i="7941"/>
  <c r="D312" i="7941"/>
  <c r="D311" i="7941"/>
  <c r="D310" i="7941"/>
  <c r="D309" i="7941"/>
  <c r="D308" i="7941"/>
  <c r="D307" i="7941"/>
  <c r="D306" i="7941"/>
  <c r="D305" i="7941"/>
  <c r="D304" i="7941"/>
  <c r="D303" i="7941"/>
  <c r="D302" i="7941"/>
  <c r="D301" i="7941"/>
  <c r="D300" i="7941"/>
  <c r="D299" i="7941"/>
  <c r="D298" i="7941"/>
  <c r="D297" i="7941"/>
  <c r="D296" i="7941"/>
  <c r="D295" i="7941"/>
  <c r="D294" i="7941"/>
  <c r="D293" i="7941"/>
  <c r="D292" i="7941"/>
  <c r="D291" i="7941"/>
  <c r="D290" i="7941"/>
  <c r="D289" i="7941"/>
  <c r="D288" i="7941"/>
  <c r="D287" i="7941"/>
  <c r="D286" i="7941"/>
  <c r="D285" i="7941"/>
  <c r="D284" i="7941"/>
  <c r="D283" i="7941"/>
  <c r="D282" i="7941"/>
  <c r="D281" i="7941"/>
  <c r="D280" i="7941"/>
  <c r="D279" i="7941"/>
  <c r="D278" i="7941"/>
  <c r="D277" i="7941"/>
  <c r="D276" i="7941"/>
  <c r="D275" i="7941"/>
  <c r="D274" i="7941"/>
  <c r="D273" i="7941"/>
  <c r="D272" i="7941"/>
  <c r="D271" i="7941"/>
  <c r="D270" i="7941"/>
  <c r="D269" i="7941"/>
  <c r="D268" i="7941"/>
  <c r="D265" i="7941"/>
  <c r="D264" i="7941"/>
  <c r="D263" i="7941"/>
  <c r="D262" i="7941"/>
  <c r="D261" i="7941"/>
  <c r="D260" i="7941"/>
  <c r="D259" i="7941"/>
  <c r="D258" i="7941"/>
  <c r="D257" i="7941"/>
  <c r="D256" i="7941"/>
  <c r="D255" i="7941"/>
  <c r="D254" i="7941"/>
  <c r="D253" i="7941"/>
  <c r="D252" i="7941"/>
  <c r="D251" i="7941"/>
  <c r="D250" i="7941"/>
  <c r="D249" i="7941"/>
  <c r="D248" i="7941"/>
  <c r="D247" i="7941"/>
  <c r="D246" i="7941"/>
  <c r="D245" i="7941"/>
  <c r="D244" i="7941"/>
  <c r="D243" i="7941"/>
  <c r="D242" i="7941"/>
  <c r="D241" i="7941"/>
  <c r="D240" i="7941"/>
  <c r="D239" i="7941"/>
  <c r="D238" i="7941"/>
  <c r="D237" i="7941"/>
  <c r="D236" i="7941"/>
  <c r="D235" i="7941"/>
  <c r="D234" i="7941"/>
  <c r="D233" i="7941"/>
  <c r="D232" i="7941"/>
  <c r="D231" i="7941"/>
  <c r="D230" i="7941"/>
  <c r="D229" i="7941"/>
  <c r="D228" i="7941"/>
  <c r="D227" i="7941"/>
  <c r="D226" i="7941"/>
  <c r="D225" i="7941"/>
  <c r="D224" i="7941"/>
  <c r="D223" i="7941"/>
  <c r="D222" i="7941"/>
  <c r="D221" i="7941"/>
  <c r="D220" i="7941"/>
  <c r="D219" i="7941"/>
  <c r="D218" i="7941"/>
  <c r="D217" i="7941"/>
  <c r="D216" i="7941"/>
  <c r="D213" i="7941"/>
  <c r="D212" i="7941"/>
  <c r="D211" i="7941"/>
  <c r="D210" i="7941"/>
  <c r="D209" i="7941"/>
  <c r="D208" i="7941"/>
  <c r="D207" i="7941"/>
  <c r="D206" i="7941"/>
  <c r="D205" i="7941"/>
  <c r="D204" i="7941"/>
  <c r="D203" i="7941"/>
  <c r="D202" i="7941"/>
  <c r="D201" i="7941"/>
  <c r="D200" i="7941"/>
  <c r="D199" i="7941"/>
  <c r="D198" i="7941"/>
  <c r="D197" i="7941"/>
  <c r="D196" i="7941"/>
  <c r="D195" i="7941"/>
  <c r="D194" i="7941"/>
  <c r="D193" i="7941"/>
  <c r="D192" i="7941"/>
  <c r="D191" i="7941"/>
  <c r="D190" i="7941"/>
  <c r="D189" i="7941"/>
  <c r="D188" i="7941"/>
  <c r="D187" i="7941"/>
  <c r="D186" i="7941"/>
  <c r="D185" i="7941"/>
  <c r="D184" i="7941"/>
  <c r="D183" i="7941"/>
  <c r="D182" i="7941"/>
  <c r="D181" i="7941"/>
  <c r="D180" i="7941"/>
  <c r="D179" i="7941"/>
  <c r="D178" i="7941"/>
  <c r="D177" i="7941"/>
  <c r="D176" i="7941"/>
  <c r="D175" i="7941"/>
  <c r="D174" i="7941"/>
  <c r="D173" i="7941"/>
  <c r="D172" i="7941"/>
  <c r="D171" i="7941"/>
  <c r="D170" i="7941"/>
  <c r="D169" i="7941"/>
  <c r="D168" i="7941"/>
  <c r="D167" i="7941"/>
  <c r="D166" i="7941"/>
  <c r="D165" i="7941"/>
  <c r="D164" i="7941"/>
  <c r="D161" i="7941"/>
  <c r="D160" i="7941"/>
  <c r="D159" i="7941"/>
  <c r="D158" i="7941"/>
  <c r="D157" i="7941"/>
  <c r="D156" i="7941"/>
  <c r="D155" i="7941"/>
  <c r="D154" i="7941"/>
  <c r="D153" i="7941"/>
  <c r="D152" i="7941"/>
  <c r="D151" i="7941"/>
  <c r="D150" i="7941"/>
  <c r="D149" i="7941"/>
  <c r="D148" i="7941"/>
  <c r="D147" i="7941"/>
  <c r="D146" i="7941"/>
  <c r="D145" i="7941"/>
  <c r="D144" i="7941"/>
  <c r="D143" i="7941"/>
  <c r="D142" i="7941"/>
  <c r="D141" i="7941"/>
  <c r="D140" i="7941"/>
  <c r="D139" i="7941"/>
  <c r="D138" i="7941"/>
  <c r="D137" i="7941"/>
  <c r="D136" i="7941"/>
  <c r="D135" i="7941"/>
  <c r="D134" i="7941"/>
  <c r="D133" i="7941"/>
  <c r="D132" i="7941"/>
  <c r="D131" i="7941"/>
  <c r="D130" i="7941"/>
  <c r="D129" i="7941"/>
  <c r="D128" i="7941"/>
  <c r="D127" i="7941"/>
  <c r="D126" i="7941"/>
  <c r="D125" i="7941"/>
  <c r="D124" i="7941"/>
  <c r="D123" i="7941"/>
  <c r="D122" i="7941"/>
  <c r="D121" i="7941"/>
  <c r="D120" i="7941"/>
  <c r="D119" i="7941"/>
  <c r="D118" i="7941"/>
  <c r="D117" i="7941"/>
  <c r="D116" i="7941"/>
  <c r="D115" i="7941"/>
  <c r="D114" i="7941"/>
  <c r="D113" i="7941"/>
  <c r="D112" i="7941"/>
  <c r="D109" i="7941"/>
  <c r="D108" i="7941"/>
  <c r="D107" i="7941"/>
  <c r="D106" i="7941"/>
  <c r="D105" i="7941"/>
  <c r="D104" i="7941"/>
  <c r="D103" i="7941"/>
  <c r="D102" i="7941"/>
  <c r="D101" i="7941"/>
  <c r="D100" i="7941"/>
  <c r="D99" i="7941"/>
  <c r="D98" i="7941"/>
  <c r="D97" i="7941"/>
  <c r="D96" i="7941"/>
  <c r="D95" i="7941"/>
  <c r="D94" i="7941"/>
  <c r="D93" i="7941"/>
  <c r="D92" i="7941"/>
  <c r="D91" i="7941"/>
  <c r="D90" i="7941"/>
  <c r="D89" i="7941"/>
  <c r="D88" i="7941"/>
  <c r="D87" i="7941"/>
  <c r="D86" i="7941"/>
  <c r="D85" i="7941"/>
  <c r="D84" i="7941"/>
  <c r="D83" i="7941"/>
  <c r="D82" i="7941"/>
  <c r="D81" i="7941"/>
  <c r="D80" i="7941"/>
  <c r="D79" i="7941"/>
  <c r="D78" i="7941"/>
  <c r="D77" i="7941"/>
  <c r="D76" i="7941"/>
  <c r="D75" i="7941"/>
  <c r="D74" i="7941"/>
  <c r="D73" i="7941"/>
  <c r="D72" i="7941"/>
  <c r="D71" i="7941"/>
  <c r="D70" i="7941"/>
  <c r="D69" i="7941"/>
  <c r="D68" i="7941"/>
  <c r="D67" i="7941"/>
  <c r="D66" i="7941"/>
  <c r="D65" i="7941"/>
  <c r="D64" i="7941"/>
  <c r="D63" i="7941"/>
  <c r="D62" i="7941"/>
  <c r="D61" i="7941"/>
  <c r="D60" i="7941"/>
  <c r="D57" i="7941"/>
  <c r="D56" i="7941"/>
  <c r="D55" i="7941"/>
  <c r="D54" i="7941"/>
  <c r="D53" i="7941"/>
  <c r="D52" i="7941"/>
  <c r="D51" i="7941"/>
  <c r="D50" i="7941"/>
  <c r="D49" i="7941"/>
  <c r="D48" i="7941"/>
  <c r="D47" i="7941"/>
  <c r="D46" i="7941"/>
  <c r="D45" i="7941"/>
  <c r="D44" i="7941"/>
  <c r="D43" i="7941"/>
  <c r="D42" i="7941"/>
  <c r="D41" i="7941"/>
  <c r="D40" i="7941"/>
  <c r="D39" i="7941"/>
  <c r="D38" i="7941"/>
  <c r="D37" i="7941"/>
  <c r="D36" i="7941"/>
  <c r="D35" i="7941"/>
  <c r="D34" i="7941"/>
  <c r="D33" i="7941"/>
  <c r="D32" i="7941"/>
  <c r="D31" i="7941"/>
  <c r="D30" i="7941"/>
  <c r="D29" i="7941"/>
  <c r="D28" i="7941"/>
  <c r="D27" i="7941"/>
  <c r="D26" i="7941"/>
  <c r="D25" i="7941"/>
  <c r="D24" i="7941"/>
  <c r="D23" i="7941"/>
  <c r="D22" i="7941"/>
  <c r="D21" i="7941"/>
  <c r="D20" i="7941"/>
  <c r="D19" i="7941"/>
  <c r="D18" i="7941"/>
  <c r="D17" i="7941"/>
  <c r="D16" i="7941"/>
  <c r="D15" i="7941"/>
  <c r="D14" i="7941"/>
  <c r="D13" i="7941"/>
  <c r="D12" i="7941"/>
  <c r="D11" i="7941"/>
  <c r="D10" i="7941"/>
  <c r="D9" i="7941"/>
  <c r="D8" i="7941"/>
  <c r="H3" i="7941"/>
  <c r="I3" i="7941"/>
  <c r="J3" i="7941"/>
  <c r="K3" i="7941"/>
  <c r="L3" i="7941"/>
  <c r="M3" i="7941"/>
  <c r="D1605" i="18"/>
  <c r="D1604" i="18"/>
  <c r="D1603" i="18"/>
  <c r="D1602" i="18"/>
  <c r="D1601" i="18"/>
  <c r="D1600" i="18"/>
  <c r="D1599" i="18"/>
  <c r="D1598" i="18"/>
  <c r="D1597" i="18"/>
  <c r="D1596" i="18"/>
  <c r="D1595" i="18"/>
  <c r="D1594" i="18"/>
  <c r="D1593" i="18"/>
  <c r="D1592" i="18"/>
  <c r="D1591" i="18"/>
  <c r="D1590" i="18"/>
  <c r="D1589" i="18"/>
  <c r="D1588" i="18"/>
  <c r="D1587" i="18"/>
  <c r="D1586" i="18"/>
  <c r="D1585" i="18"/>
  <c r="D1584" i="18"/>
  <c r="D1583" i="18"/>
  <c r="D1582" i="18"/>
  <c r="D1581" i="18"/>
  <c r="D1580" i="18"/>
  <c r="D1579" i="18"/>
  <c r="D1578" i="18"/>
  <c r="D1577" i="18"/>
  <c r="D1576" i="18"/>
  <c r="D1575" i="18"/>
  <c r="D1574" i="18"/>
  <c r="D1573" i="18"/>
  <c r="D1572" i="18"/>
  <c r="D1571" i="18"/>
  <c r="D1570" i="18"/>
  <c r="D1569" i="18"/>
  <c r="D1568" i="18"/>
  <c r="D1567" i="18"/>
  <c r="D1566" i="18"/>
  <c r="D1565" i="18"/>
  <c r="D1564" i="18"/>
  <c r="D1563" i="18"/>
  <c r="D1562" i="18"/>
  <c r="D1561" i="18"/>
  <c r="D1560" i="18"/>
  <c r="D1559" i="18"/>
  <c r="D1558" i="18"/>
  <c r="D1557" i="18"/>
  <c r="D1556" i="18"/>
  <c r="D1553" i="18"/>
  <c r="D1552" i="18"/>
  <c r="D1551" i="18"/>
  <c r="D1550" i="18"/>
  <c r="D1549" i="18"/>
  <c r="D1548" i="18"/>
  <c r="D1547" i="18"/>
  <c r="D1546" i="18"/>
  <c r="D1545" i="18"/>
  <c r="D1544" i="18"/>
  <c r="D1543" i="18"/>
  <c r="D1542" i="18"/>
  <c r="D1541" i="18"/>
  <c r="D1540" i="18"/>
  <c r="D1539" i="18"/>
  <c r="D1538" i="18"/>
  <c r="D1537" i="18"/>
  <c r="D1536" i="18"/>
  <c r="D1535" i="18"/>
  <c r="D1534" i="18"/>
  <c r="D1533" i="18"/>
  <c r="D1532" i="18"/>
  <c r="D1531" i="18"/>
  <c r="D1530" i="18"/>
  <c r="D1529" i="18"/>
  <c r="D1528" i="18"/>
  <c r="D1527" i="18"/>
  <c r="D1526" i="18"/>
  <c r="D1525" i="18"/>
  <c r="D1524" i="18"/>
  <c r="D1523" i="18"/>
  <c r="D1522" i="18"/>
  <c r="D1521" i="18"/>
  <c r="D1520" i="18"/>
  <c r="D1519" i="18"/>
  <c r="D1518" i="18"/>
  <c r="D1517" i="18"/>
  <c r="D1516" i="18"/>
  <c r="D1515" i="18"/>
  <c r="D1514" i="18"/>
  <c r="D1513" i="18"/>
  <c r="D1512" i="18"/>
  <c r="D1511" i="18"/>
  <c r="D1510" i="18"/>
  <c r="D1509" i="18"/>
  <c r="D1508" i="18"/>
  <c r="D1507" i="18"/>
  <c r="D1506" i="18"/>
  <c r="D1505" i="18"/>
  <c r="D1504" i="18"/>
  <c r="G1499" i="18"/>
  <c r="G893" i="7941"/>
  <c r="D1499" i="18"/>
  <c r="G1498" i="18"/>
  <c r="G892" i="7941"/>
  <c r="D1498" i="18"/>
  <c r="G1497" i="18"/>
  <c r="G891" i="7941"/>
  <c r="D1497" i="18"/>
  <c r="G1496" i="18"/>
  <c r="G890" i="7941"/>
  <c r="D1496" i="18"/>
  <c r="G1495" i="18"/>
  <c r="G889" i="7941"/>
  <c r="D1495" i="18"/>
  <c r="G1494" i="18"/>
  <c r="G888" i="7941"/>
  <c r="D1494" i="18"/>
  <c r="G1493" i="18"/>
  <c r="G887" i="7941"/>
  <c r="D1493" i="18"/>
  <c r="G1492" i="18"/>
  <c r="G886" i="7941"/>
  <c r="D1492" i="18"/>
  <c r="G1491" i="18"/>
  <c r="G885" i="7941"/>
  <c r="D1491" i="18"/>
  <c r="G1490" i="18"/>
  <c r="G884" i="7941"/>
  <c r="D1490" i="18"/>
  <c r="G1489" i="18"/>
  <c r="G883" i="7941"/>
  <c r="D1489" i="18"/>
  <c r="G1488" i="18"/>
  <c r="G882" i="7941"/>
  <c r="D1488" i="18"/>
  <c r="G1487" i="18"/>
  <c r="G881" i="7941"/>
  <c r="D1487" i="18"/>
  <c r="G1486" i="18"/>
  <c r="G880" i="7941"/>
  <c r="D1486" i="18"/>
  <c r="G1485" i="18"/>
  <c r="G879" i="7941"/>
  <c r="D1485" i="18"/>
  <c r="G1484" i="18"/>
  <c r="G878" i="7941"/>
  <c r="D1484" i="18"/>
  <c r="G1483" i="18"/>
  <c r="G877" i="7941"/>
  <c r="D1483" i="18"/>
  <c r="G1482" i="18"/>
  <c r="G876" i="7941"/>
  <c r="D1482" i="18"/>
  <c r="G1481" i="18"/>
  <c r="G875" i="7941"/>
  <c r="D1481" i="18"/>
  <c r="G1480" i="18"/>
  <c r="G874" i="7941"/>
  <c r="D1480" i="18"/>
  <c r="G1479" i="18"/>
  <c r="G873" i="7941"/>
  <c r="D1479" i="18"/>
  <c r="G1478" i="18"/>
  <c r="G872" i="7941"/>
  <c r="D1478" i="18"/>
  <c r="G1477" i="18"/>
  <c r="G871" i="7941"/>
  <c r="D1477" i="18"/>
  <c r="G1476" i="18"/>
  <c r="G870" i="7941"/>
  <c r="D1476" i="18"/>
  <c r="G1475" i="18"/>
  <c r="G869" i="7941"/>
  <c r="D1475" i="18"/>
  <c r="G1474" i="18"/>
  <c r="G868" i="7941"/>
  <c r="D1474" i="18"/>
  <c r="G1473" i="18"/>
  <c r="G867" i="7941"/>
  <c r="D1473" i="18"/>
  <c r="G1472" i="18"/>
  <c r="G866" i="7941"/>
  <c r="D1472" i="18"/>
  <c r="G1471" i="18"/>
  <c r="G865" i="7941"/>
  <c r="D1471" i="18"/>
  <c r="G1470" i="18"/>
  <c r="G864" i="7941"/>
  <c r="D1470" i="18"/>
  <c r="G1469" i="18"/>
  <c r="G863" i="7941"/>
  <c r="D1469" i="18"/>
  <c r="G1468" i="18"/>
  <c r="G862" i="7941"/>
  <c r="D1468" i="18"/>
  <c r="G1467" i="18"/>
  <c r="G861" i="7941"/>
  <c r="D1467" i="18"/>
  <c r="G1466" i="18"/>
  <c r="G860" i="7941"/>
  <c r="D1466" i="18"/>
  <c r="G1465" i="18"/>
  <c r="G859" i="7941"/>
  <c r="D1465" i="18"/>
  <c r="G1464" i="18"/>
  <c r="G858" i="7941"/>
  <c r="D1464" i="18"/>
  <c r="G1463" i="18"/>
  <c r="G857" i="7941"/>
  <c r="D1463" i="18"/>
  <c r="G1462" i="18"/>
  <c r="G856" i="7941"/>
  <c r="D1462" i="18"/>
  <c r="G1461" i="18"/>
  <c r="G855" i="7941"/>
  <c r="D1461" i="18"/>
  <c r="G1460" i="18"/>
  <c r="G854" i="7941"/>
  <c r="D1460" i="18"/>
  <c r="G1459" i="18"/>
  <c r="G853" i="7941"/>
  <c r="D1459" i="18"/>
  <c r="G1458" i="18"/>
  <c r="G852" i="7941"/>
  <c r="D1458" i="18"/>
  <c r="G1457" i="18"/>
  <c r="G851" i="7941"/>
  <c r="D1457" i="18"/>
  <c r="G1456" i="18"/>
  <c r="G850" i="7941"/>
  <c r="D1456" i="18"/>
  <c r="G1455" i="18"/>
  <c r="G849" i="7941"/>
  <c r="D1455" i="18"/>
  <c r="G1454" i="18"/>
  <c r="G848" i="7941"/>
  <c r="D1454" i="18"/>
  <c r="G1453" i="18"/>
  <c r="G847" i="7941"/>
  <c r="D1453" i="18"/>
  <c r="G1452" i="18"/>
  <c r="G846" i="7941"/>
  <c r="D1452" i="18"/>
  <c r="G1451" i="18"/>
  <c r="G845" i="7941"/>
  <c r="D1451" i="18"/>
  <c r="G1450" i="18"/>
  <c r="G844" i="7941"/>
  <c r="D1450" i="18"/>
  <c r="G1447" i="18"/>
  <c r="G841" i="7941"/>
  <c r="D1447" i="18"/>
  <c r="G1446" i="18"/>
  <c r="G840" i="7941"/>
  <c r="D1446" i="18"/>
  <c r="G1445" i="18"/>
  <c r="G839" i="7941"/>
  <c r="D1445" i="18"/>
  <c r="G1444" i="18"/>
  <c r="G838" i="7941"/>
  <c r="D1444" i="18"/>
  <c r="G1443" i="18"/>
  <c r="G837" i="7941"/>
  <c r="D1443" i="18"/>
  <c r="G1442" i="18"/>
  <c r="G836" i="7941"/>
  <c r="D1442" i="18"/>
  <c r="G1441" i="18"/>
  <c r="G835" i="7941"/>
  <c r="D1441" i="18"/>
  <c r="G1440" i="18"/>
  <c r="G834" i="7941"/>
  <c r="D1440" i="18"/>
  <c r="G1439" i="18"/>
  <c r="G833" i="7941"/>
  <c r="D1439" i="18"/>
  <c r="G1438" i="18"/>
  <c r="G832" i="7941"/>
  <c r="D1438" i="18"/>
  <c r="G1437" i="18"/>
  <c r="G831" i="7941"/>
  <c r="D1437" i="18"/>
  <c r="G1436" i="18"/>
  <c r="G830" i="7941"/>
  <c r="D1436" i="18"/>
  <c r="G1435" i="18"/>
  <c r="G829" i="7941"/>
  <c r="D1435" i="18"/>
  <c r="G1434" i="18"/>
  <c r="G828" i="7941"/>
  <c r="D1434" i="18"/>
  <c r="G1433" i="18"/>
  <c r="G827" i="7941"/>
  <c r="D1433" i="18"/>
  <c r="G1432" i="18"/>
  <c r="G826" i="7941"/>
  <c r="D1432" i="18"/>
  <c r="G1431" i="18"/>
  <c r="G825" i="7941"/>
  <c r="D1431" i="18"/>
  <c r="G1430" i="18"/>
  <c r="G824" i="7941"/>
  <c r="D1430" i="18"/>
  <c r="G1429" i="18"/>
  <c r="G823" i="7941"/>
  <c r="D1429" i="18"/>
  <c r="G1428" i="18"/>
  <c r="G822" i="7941"/>
  <c r="D1428" i="18"/>
  <c r="G1427" i="18"/>
  <c r="G821" i="7941"/>
  <c r="D1427" i="18"/>
  <c r="G1426" i="18"/>
  <c r="G820" i="7941"/>
  <c r="D1426" i="18"/>
  <c r="G1425" i="18"/>
  <c r="G819" i="7941"/>
  <c r="D1425" i="18"/>
  <c r="G1424" i="18"/>
  <c r="G818" i="7941"/>
  <c r="D1424" i="18"/>
  <c r="G1423" i="18"/>
  <c r="G817" i="7941"/>
  <c r="D1423" i="18"/>
  <c r="G1422" i="18"/>
  <c r="G816" i="7941"/>
  <c r="D1422" i="18"/>
  <c r="G1421" i="18"/>
  <c r="G815" i="7941"/>
  <c r="D1421" i="18"/>
  <c r="G1420" i="18"/>
  <c r="G814" i="7941"/>
  <c r="D1420" i="18"/>
  <c r="G1419" i="18"/>
  <c r="G813" i="7941"/>
  <c r="D1419" i="18"/>
  <c r="G1418" i="18"/>
  <c r="G812" i="7941"/>
  <c r="D1418" i="18"/>
  <c r="G1417" i="18"/>
  <c r="G811" i="7941"/>
  <c r="D1417" i="18"/>
  <c r="G1416" i="18"/>
  <c r="G810" i="7941"/>
  <c r="D1416" i="18"/>
  <c r="G1415" i="18"/>
  <c r="G809" i="7941"/>
  <c r="D1415" i="18"/>
  <c r="G1414" i="18"/>
  <c r="G808" i="7941"/>
  <c r="D1414" i="18"/>
  <c r="G1413" i="18"/>
  <c r="G807" i="7941"/>
  <c r="D1413" i="18"/>
  <c r="G1412" i="18"/>
  <c r="G806" i="7941"/>
  <c r="D1412" i="18"/>
  <c r="G1411" i="18"/>
  <c r="G805" i="7941"/>
  <c r="D1411" i="18"/>
  <c r="G1410" i="18"/>
  <c r="G804" i="7941"/>
  <c r="D1410" i="18"/>
  <c r="G1409" i="18"/>
  <c r="G803" i="7941"/>
  <c r="D1409" i="18"/>
  <c r="G1408" i="18"/>
  <c r="G802" i="7941"/>
  <c r="D1408" i="18"/>
  <c r="G1407" i="18"/>
  <c r="G801" i="7941"/>
  <c r="D1407" i="18"/>
  <c r="G1406" i="18"/>
  <c r="G800" i="7941"/>
  <c r="D1406" i="18"/>
  <c r="G1405" i="18"/>
  <c r="G799" i="7941"/>
  <c r="D1405" i="18"/>
  <c r="G1404" i="18"/>
  <c r="G798" i="7941"/>
  <c r="D1404" i="18"/>
  <c r="G1403" i="18"/>
  <c r="G797" i="7941"/>
  <c r="D1403" i="18"/>
  <c r="G1402" i="18"/>
  <c r="G796" i="7941"/>
  <c r="D1402" i="18"/>
  <c r="G1401" i="18"/>
  <c r="G795" i="7941"/>
  <c r="D1401" i="18"/>
  <c r="G1400" i="18"/>
  <c r="G794" i="7941"/>
  <c r="D1400" i="18"/>
  <c r="G1399" i="18"/>
  <c r="G793" i="7941"/>
  <c r="D1399" i="18"/>
  <c r="G1398" i="18"/>
  <c r="G792" i="7941"/>
  <c r="D1398" i="18"/>
  <c r="G789" i="7941"/>
  <c r="D1395" i="18"/>
  <c r="G788" i="7941"/>
  <c r="D1394" i="18"/>
  <c r="G787" i="7941"/>
  <c r="D1393" i="18"/>
  <c r="G786" i="7941"/>
  <c r="D1392" i="18"/>
  <c r="G785" i="7941"/>
  <c r="D1391" i="18"/>
  <c r="G784" i="7941"/>
  <c r="D1390" i="18"/>
  <c r="G783" i="7941"/>
  <c r="D1389" i="18"/>
  <c r="G782" i="7941"/>
  <c r="D1388" i="18"/>
  <c r="G781" i="7941"/>
  <c r="D1387" i="18"/>
  <c r="G780" i="7941"/>
  <c r="D1386" i="18"/>
  <c r="G779" i="7941"/>
  <c r="D1385" i="18"/>
  <c r="G778" i="7941"/>
  <c r="D1384" i="18"/>
  <c r="G777" i="7941"/>
  <c r="D1383" i="18"/>
  <c r="G776" i="7941"/>
  <c r="D1382" i="18"/>
  <c r="G775" i="7941"/>
  <c r="D1381" i="18"/>
  <c r="G774" i="7941"/>
  <c r="D1380" i="18"/>
  <c r="G773" i="7941"/>
  <c r="D1379" i="18"/>
  <c r="G772" i="7941"/>
  <c r="D1378" i="18"/>
  <c r="G771" i="7941"/>
  <c r="D1377" i="18"/>
  <c r="G770" i="7941"/>
  <c r="D1376" i="18"/>
  <c r="G769" i="7941"/>
  <c r="D1375" i="18"/>
  <c r="G768" i="7941"/>
  <c r="D1374" i="18"/>
  <c r="G767" i="7941"/>
  <c r="D1373" i="18"/>
  <c r="G766" i="7941"/>
  <c r="D1372" i="18"/>
  <c r="G765" i="7941"/>
  <c r="D1371" i="18"/>
  <c r="G764" i="7941"/>
  <c r="D1370" i="18"/>
  <c r="G763" i="7941"/>
  <c r="D1369" i="18"/>
  <c r="G762" i="7941"/>
  <c r="D1368" i="18"/>
  <c r="G761" i="7941"/>
  <c r="D1367" i="18"/>
  <c r="G760" i="7941"/>
  <c r="D1366" i="18"/>
  <c r="G759" i="7941"/>
  <c r="D1365" i="18"/>
  <c r="G758" i="7941"/>
  <c r="D1364" i="18"/>
  <c r="G757" i="7941"/>
  <c r="D1363" i="18"/>
  <c r="G756" i="7941"/>
  <c r="D1362" i="18"/>
  <c r="G755" i="7941"/>
  <c r="D1361" i="18"/>
  <c r="G754" i="7941"/>
  <c r="D1360" i="18"/>
  <c r="G753" i="7941"/>
  <c r="D1359" i="18"/>
  <c r="G752" i="7941"/>
  <c r="D1358" i="18"/>
  <c r="G751" i="7941"/>
  <c r="D1357" i="18"/>
  <c r="G750" i="7941"/>
  <c r="D1356" i="18"/>
  <c r="G749" i="7941"/>
  <c r="D1355" i="18"/>
  <c r="G748" i="7941"/>
  <c r="D1354" i="18"/>
  <c r="G747" i="7941"/>
  <c r="D1353" i="18"/>
  <c r="G746" i="7941"/>
  <c r="D1352" i="18"/>
  <c r="G745" i="7941"/>
  <c r="D1351" i="18"/>
  <c r="G744" i="7941"/>
  <c r="D1350" i="18"/>
  <c r="G743" i="7941"/>
  <c r="D1349" i="18"/>
  <c r="G742" i="7941"/>
  <c r="D1348" i="18"/>
  <c r="G741" i="7941"/>
  <c r="D1347" i="18"/>
  <c r="G740" i="7941"/>
  <c r="D1346" i="18"/>
  <c r="G1345" i="18"/>
  <c r="G737" i="7941"/>
  <c r="D1343" i="18"/>
  <c r="G736" i="7941"/>
  <c r="G946" i="7941"/>
  <c r="D1342" i="18"/>
  <c r="G735" i="7941"/>
  <c r="D1341" i="18"/>
  <c r="G734" i="7941"/>
  <c r="G944" i="7941"/>
  <c r="D1340" i="18"/>
  <c r="G733" i="7941"/>
  <c r="D1339" i="18"/>
  <c r="G732" i="7941"/>
  <c r="G942" i="7941"/>
  <c r="D1338" i="18"/>
  <c r="G731" i="7941"/>
  <c r="G941" i="7941"/>
  <c r="D1337" i="18"/>
  <c r="G730" i="7941"/>
  <c r="H626" i="7941"/>
  <c r="D1336" i="18"/>
  <c r="G729" i="7941"/>
  <c r="H625" i="7941"/>
  <c r="D1335" i="18"/>
  <c r="G728" i="7941"/>
  <c r="G938" i="7941"/>
  <c r="D1334" i="18"/>
  <c r="G727" i="7941"/>
  <c r="G937" i="7941"/>
  <c r="D1333" i="18"/>
  <c r="G726" i="7941"/>
  <c r="G936" i="7941"/>
  <c r="D1332" i="18"/>
  <c r="G725" i="7941"/>
  <c r="D1331" i="18"/>
  <c r="G724" i="7941"/>
  <c r="G934" i="7941"/>
  <c r="D1330" i="18"/>
  <c r="G723" i="7941"/>
  <c r="D1329" i="18"/>
  <c r="G722" i="7941"/>
  <c r="D1328" i="18"/>
  <c r="G721" i="7941"/>
  <c r="G931" i="7941"/>
  <c r="D1327" i="18"/>
  <c r="G720" i="7941"/>
  <c r="H616" i="7941"/>
  <c r="D1326" i="18"/>
  <c r="G719" i="7941"/>
  <c r="G929" i="7941"/>
  <c r="D1325" i="18"/>
  <c r="G718" i="7941"/>
  <c r="G928" i="7941"/>
  <c r="D1324" i="18"/>
  <c r="G717" i="7941"/>
  <c r="H613" i="7941"/>
  <c r="D1323" i="18"/>
  <c r="G716" i="7941"/>
  <c r="D1322" i="18"/>
  <c r="G715" i="7941"/>
  <c r="H611" i="7941"/>
  <c r="D1321" i="18"/>
  <c r="G714" i="7941"/>
  <c r="G924" i="7941"/>
  <c r="D1320" i="18"/>
  <c r="G713" i="7941"/>
  <c r="D1319" i="18"/>
  <c r="G712" i="7941"/>
  <c r="D1318" i="18"/>
  <c r="G711" i="7941"/>
  <c r="G921" i="7941"/>
  <c r="D1317" i="18"/>
  <c r="G710" i="7941"/>
  <c r="G920" i="7941"/>
  <c r="D1316" i="18"/>
  <c r="G709" i="7941"/>
  <c r="D1315" i="18"/>
  <c r="G708" i="7941"/>
  <c r="D1314" i="18"/>
  <c r="G707" i="7941"/>
  <c r="G917" i="7941"/>
  <c r="D1313" i="18"/>
  <c r="G706" i="7941"/>
  <c r="H602" i="7941"/>
  <c r="D1312" i="18"/>
  <c r="G705" i="7941"/>
  <c r="D1311" i="18"/>
  <c r="G704" i="7941"/>
  <c r="G914" i="7941"/>
  <c r="D1310" i="18"/>
  <c r="G703" i="7941"/>
  <c r="D1309" i="18"/>
  <c r="G702" i="7941"/>
  <c r="D1308" i="18"/>
  <c r="G701" i="7941"/>
  <c r="H597" i="7941"/>
  <c r="D1307" i="18"/>
  <c r="G700" i="7941"/>
  <c r="D1306" i="18"/>
  <c r="G699" i="7941"/>
  <c r="G909" i="7941"/>
  <c r="D1305" i="18"/>
  <c r="G698" i="7941"/>
  <c r="G908" i="7941"/>
  <c r="D1304" i="18"/>
  <c r="G697" i="7941"/>
  <c r="H593" i="7941"/>
  <c r="D1303" i="18"/>
  <c r="G696" i="7941"/>
  <c r="D1302" i="18"/>
  <c r="G695" i="7941"/>
  <c r="D1301" i="18"/>
  <c r="G694" i="7941"/>
  <c r="D1300" i="18"/>
  <c r="G693" i="7941"/>
  <c r="D1299" i="18"/>
  <c r="G692" i="7941"/>
  <c r="D1298" i="18"/>
  <c r="G691" i="7941"/>
  <c r="D1297" i="18"/>
  <c r="G690" i="7941"/>
  <c r="D1296" i="18"/>
  <c r="G689" i="7941"/>
  <c r="D1295" i="18"/>
  <c r="G688" i="7941"/>
  <c r="G687" i="7941"/>
  <c r="D1294" i="18"/>
  <c r="G1293" i="18"/>
  <c r="G1291" i="18"/>
  <c r="G685" i="7941"/>
  <c r="D1291" i="18"/>
  <c r="G1290" i="18"/>
  <c r="G684" i="7941"/>
  <c r="D1290" i="18"/>
  <c r="G1289" i="18"/>
  <c r="G683" i="7941"/>
  <c r="D1289" i="18"/>
  <c r="G1288" i="18"/>
  <c r="G682" i="7941"/>
  <c r="D1288" i="18"/>
  <c r="G1287" i="18"/>
  <c r="G681" i="7941"/>
  <c r="D1287" i="18"/>
  <c r="G1286" i="18"/>
  <c r="G680" i="7941"/>
  <c r="D1286" i="18"/>
  <c r="G1285" i="18"/>
  <c r="G679" i="7941"/>
  <c r="D1285" i="18"/>
  <c r="G1284" i="18"/>
  <c r="G678" i="7941"/>
  <c r="D1284" i="18"/>
  <c r="G1283" i="18"/>
  <c r="G677" i="7941"/>
  <c r="D1283" i="18"/>
  <c r="G1282" i="18"/>
  <c r="G676" i="7941"/>
  <c r="D1282" i="18"/>
  <c r="G1281" i="18"/>
  <c r="G675" i="7941"/>
  <c r="D1281" i="18"/>
  <c r="G1280" i="18"/>
  <c r="G674" i="7941"/>
  <c r="D1280" i="18"/>
  <c r="G1279" i="18"/>
  <c r="G673" i="7941"/>
  <c r="D1279" i="18"/>
  <c r="G1278" i="18"/>
  <c r="G672" i="7941"/>
  <c r="D1278" i="18"/>
  <c r="G1277" i="18"/>
  <c r="G671" i="7941"/>
  <c r="D1277" i="18"/>
  <c r="G1276" i="18"/>
  <c r="G670" i="7941"/>
  <c r="D1276" i="18"/>
  <c r="G1275" i="18"/>
  <c r="G669" i="7941"/>
  <c r="D1275" i="18"/>
  <c r="G1274" i="18"/>
  <c r="G668" i="7941"/>
  <c r="D1274" i="18"/>
  <c r="G1273" i="18"/>
  <c r="G667" i="7941"/>
  <c r="D1273" i="18"/>
  <c r="G1272" i="18"/>
  <c r="G666" i="7941"/>
  <c r="D1272" i="18"/>
  <c r="G1271" i="18"/>
  <c r="G665" i="7941"/>
  <c r="D1271" i="18"/>
  <c r="G1270" i="18"/>
  <c r="G664" i="7941"/>
  <c r="D1270" i="18"/>
  <c r="G1269" i="18"/>
  <c r="G663" i="7941"/>
  <c r="D1269" i="18"/>
  <c r="G1268" i="18"/>
  <c r="G662" i="7941"/>
  <c r="D1268" i="18"/>
  <c r="G1267" i="18"/>
  <c r="G661" i="7941"/>
  <c r="D1267" i="18"/>
  <c r="G1266" i="18"/>
  <c r="G660" i="7941"/>
  <c r="D1266" i="18"/>
  <c r="G1265" i="18"/>
  <c r="G659" i="7941"/>
  <c r="D1265" i="18"/>
  <c r="G1264" i="18"/>
  <c r="G658" i="7941"/>
  <c r="D1264" i="18"/>
  <c r="G1263" i="18"/>
  <c r="G657" i="7941"/>
  <c r="D1263" i="18"/>
  <c r="G1262" i="18"/>
  <c r="G656" i="7941"/>
  <c r="D1262" i="18"/>
  <c r="G1261" i="18"/>
  <c r="G655" i="7941"/>
  <c r="D1261" i="18"/>
  <c r="G1260" i="18"/>
  <c r="G654" i="7941"/>
  <c r="D1260" i="18"/>
  <c r="G1259" i="18"/>
  <c r="G653" i="7941"/>
  <c r="D1259" i="18"/>
  <c r="G1258" i="18"/>
  <c r="G652" i="7941"/>
  <c r="D1258" i="18"/>
  <c r="G1257" i="18"/>
  <c r="G651" i="7941"/>
  <c r="D1257" i="18"/>
  <c r="G1256" i="18"/>
  <c r="G650" i="7941"/>
  <c r="D1256" i="18"/>
  <c r="G1255" i="18"/>
  <c r="G649" i="7941"/>
  <c r="D1255" i="18"/>
  <c r="G1254" i="18"/>
  <c r="G648" i="7941"/>
  <c r="D1254" i="18"/>
  <c r="G1253" i="18"/>
  <c r="G647" i="7941"/>
  <c r="D1253" i="18"/>
  <c r="G1252" i="18"/>
  <c r="G646" i="7941"/>
  <c r="D1252" i="18"/>
  <c r="G1251" i="18"/>
  <c r="G645" i="7941"/>
  <c r="D1251" i="18"/>
  <c r="G1250" i="18"/>
  <c r="G644" i="7941"/>
  <c r="D1250" i="18"/>
  <c r="G1249" i="18"/>
  <c r="G643" i="7941"/>
  <c r="D1249" i="18"/>
  <c r="G1248" i="18"/>
  <c r="G642" i="7941"/>
  <c r="D1248" i="18"/>
  <c r="G1247" i="18"/>
  <c r="G641" i="7941"/>
  <c r="D1247" i="18"/>
  <c r="G1246" i="18"/>
  <c r="G640" i="7941"/>
  <c r="D1246" i="18"/>
  <c r="G1245" i="18"/>
  <c r="G639" i="7941"/>
  <c r="D1245" i="18"/>
  <c r="G1244" i="18"/>
  <c r="G638" i="7941"/>
  <c r="D1244" i="18"/>
  <c r="G1243" i="18"/>
  <c r="G637" i="7941"/>
  <c r="D1243" i="18"/>
  <c r="G1242" i="18"/>
  <c r="G636" i="7941"/>
  <c r="D1242" i="18"/>
  <c r="G1239" i="18"/>
  <c r="G633" i="7941"/>
  <c r="H633" i="7941"/>
  <c r="D1239" i="18"/>
  <c r="G1238" i="18"/>
  <c r="D1238" i="18"/>
  <c r="G1237" i="18"/>
  <c r="G631" i="7941"/>
  <c r="D1237" i="18"/>
  <c r="G1236" i="18"/>
  <c r="D1236" i="18"/>
  <c r="G1235" i="18"/>
  <c r="D1235" i="18"/>
  <c r="G1234" i="18"/>
  <c r="D1234" i="18"/>
  <c r="G1233" i="18"/>
  <c r="G627" i="7941"/>
  <c r="D1233" i="18"/>
  <c r="G1232" i="18"/>
  <c r="D1232" i="18"/>
  <c r="G1231" i="18"/>
  <c r="G625" i="7941"/>
  <c r="D1231" i="18"/>
  <c r="G1230" i="18"/>
  <c r="D1230" i="18"/>
  <c r="G1229" i="18"/>
  <c r="G623" i="7941"/>
  <c r="H623" i="7941"/>
  <c r="D1229" i="18"/>
  <c r="G1228" i="18"/>
  <c r="D1228" i="18"/>
  <c r="G1227" i="18"/>
  <c r="D1227" i="18"/>
  <c r="G1226" i="18"/>
  <c r="D1226" i="18"/>
  <c r="G1225" i="18"/>
  <c r="G619" i="7941"/>
  <c r="D1225" i="18"/>
  <c r="G1224" i="18"/>
  <c r="D1224" i="18"/>
  <c r="G1223" i="18"/>
  <c r="G617" i="7941"/>
  <c r="D1223" i="18"/>
  <c r="G1222" i="18"/>
  <c r="D1222" i="18"/>
  <c r="G1221" i="18"/>
  <c r="G615" i="7941"/>
  <c r="D1221" i="18"/>
  <c r="G1220" i="18"/>
  <c r="D1220" i="18"/>
  <c r="G1219" i="18"/>
  <c r="D1219" i="18"/>
  <c r="G1218" i="18"/>
  <c r="D1218" i="18"/>
  <c r="G1217" i="18"/>
  <c r="D1217" i="18"/>
  <c r="G1216" i="18"/>
  <c r="D1216" i="18"/>
  <c r="G1215" i="18"/>
  <c r="D1215" i="18"/>
  <c r="G1214" i="18"/>
  <c r="D1214" i="18"/>
  <c r="G1213" i="18"/>
  <c r="D1213" i="18"/>
  <c r="G1212" i="18"/>
  <c r="D1212" i="18"/>
  <c r="G1211" i="18"/>
  <c r="D1211" i="18"/>
  <c r="G1210" i="18"/>
  <c r="D1210" i="18"/>
  <c r="G1209" i="18"/>
  <c r="D1209" i="18"/>
  <c r="G1208" i="18"/>
  <c r="D1208" i="18"/>
  <c r="G1207" i="18"/>
  <c r="D1207" i="18"/>
  <c r="G1206" i="18"/>
  <c r="D1206" i="18"/>
  <c r="G1205" i="18"/>
  <c r="D1205" i="18"/>
  <c r="G1204" i="18"/>
  <c r="D1204" i="18"/>
  <c r="G1203" i="18"/>
  <c r="D1203" i="18"/>
  <c r="G1202" i="18"/>
  <c r="D1202" i="18"/>
  <c r="G1201" i="18"/>
  <c r="D1201" i="18"/>
  <c r="G1200" i="18"/>
  <c r="D1200" i="18"/>
  <c r="G1199" i="18"/>
  <c r="D1199" i="18"/>
  <c r="G1198" i="18"/>
  <c r="D1198" i="18"/>
  <c r="G1197" i="18"/>
  <c r="G1563" i="18"/>
  <c r="G1511" i="18"/>
  <c r="D1197" i="18"/>
  <c r="G1196" i="18"/>
  <c r="G1562" i="18"/>
  <c r="G1510" i="18"/>
  <c r="D1196" i="18"/>
  <c r="D1195" i="18"/>
  <c r="D1194" i="18"/>
  <c r="D1193" i="18"/>
  <c r="G1192" i="18"/>
  <c r="D1192" i="18"/>
  <c r="D1191" i="18"/>
  <c r="D1190" i="18"/>
  <c r="D1185" i="18"/>
  <c r="D1184" i="18"/>
  <c r="D1183" i="18"/>
  <c r="D1182" i="18"/>
  <c r="D1181" i="18"/>
  <c r="D1180" i="18"/>
  <c r="D1179" i="18"/>
  <c r="D1178" i="18"/>
  <c r="D1177" i="18"/>
  <c r="D1176" i="18"/>
  <c r="D1175" i="18"/>
  <c r="D1174" i="18"/>
  <c r="D1173" i="18"/>
  <c r="D1172" i="18"/>
  <c r="D1171" i="18"/>
  <c r="D1170" i="18"/>
  <c r="D1169" i="18"/>
  <c r="D1168" i="18"/>
  <c r="D1167" i="18"/>
  <c r="D1166" i="18"/>
  <c r="D1165" i="18"/>
  <c r="D1164" i="18"/>
  <c r="D1163" i="18"/>
  <c r="D1162" i="18"/>
  <c r="D1161" i="18"/>
  <c r="D1160" i="18"/>
  <c r="D1159" i="18"/>
  <c r="D1158" i="18"/>
  <c r="D1157" i="18"/>
  <c r="D1156" i="18"/>
  <c r="D1155" i="18"/>
  <c r="D1154" i="18"/>
  <c r="D1153" i="18"/>
  <c r="D1152" i="18"/>
  <c r="D1151" i="18"/>
  <c r="D1150" i="18"/>
  <c r="D1149" i="18"/>
  <c r="D1148" i="18"/>
  <c r="D1147" i="18"/>
  <c r="D1146" i="18"/>
  <c r="D1145" i="18"/>
  <c r="D1144" i="18"/>
  <c r="D1143" i="18"/>
  <c r="D1142" i="18"/>
  <c r="D1141" i="18"/>
  <c r="D1140" i="18"/>
  <c r="D1139" i="18"/>
  <c r="D1138" i="18"/>
  <c r="D1137" i="18"/>
  <c r="D1136" i="18"/>
  <c r="D1133" i="18"/>
  <c r="D1132" i="18"/>
  <c r="D1131" i="18"/>
  <c r="D1130" i="18"/>
  <c r="D1129" i="18"/>
  <c r="D1128" i="18"/>
  <c r="D1127" i="18"/>
  <c r="D1126" i="18"/>
  <c r="D1125" i="18"/>
  <c r="D1124" i="18"/>
  <c r="D1123" i="18"/>
  <c r="D1122" i="18"/>
  <c r="D1121" i="18"/>
  <c r="D1120" i="18"/>
  <c r="D1119" i="18"/>
  <c r="D1118" i="18"/>
  <c r="D1117" i="18"/>
  <c r="D1116" i="18"/>
  <c r="D1115" i="18"/>
  <c r="D1114" i="18"/>
  <c r="D1113" i="18"/>
  <c r="D1112" i="18"/>
  <c r="D1111" i="18"/>
  <c r="D1110" i="18"/>
  <c r="D1109" i="18"/>
  <c r="D1108" i="18"/>
  <c r="D1107" i="18"/>
  <c r="D1106" i="18"/>
  <c r="D1105" i="18"/>
  <c r="D1104" i="18"/>
  <c r="D1103" i="18"/>
  <c r="D1102" i="18"/>
  <c r="D1101" i="18"/>
  <c r="D1100" i="18"/>
  <c r="D1099" i="18"/>
  <c r="D1098" i="18"/>
  <c r="D1097" i="18"/>
  <c r="D1096" i="18"/>
  <c r="D1095" i="18"/>
  <c r="D1094" i="18"/>
  <c r="D1093" i="18"/>
  <c r="D1092" i="18"/>
  <c r="D1091" i="18"/>
  <c r="D1090" i="18"/>
  <c r="D1089" i="18"/>
  <c r="D1088" i="18"/>
  <c r="D1087" i="18"/>
  <c r="D1086" i="18"/>
  <c r="D1085" i="18"/>
  <c r="D1084" i="18"/>
  <c r="G1079" i="18"/>
  <c r="D1079" i="18"/>
  <c r="G1078" i="18"/>
  <c r="D1078" i="18"/>
  <c r="G1077" i="18"/>
  <c r="D1077" i="18"/>
  <c r="G1076" i="18"/>
  <c r="D1076" i="18"/>
  <c r="G1075" i="18"/>
  <c r="D1075" i="18"/>
  <c r="G1074" i="18"/>
  <c r="D1074" i="18"/>
  <c r="G1073" i="18"/>
  <c r="D1073" i="18"/>
  <c r="G1072" i="18"/>
  <c r="D1072" i="18"/>
  <c r="G1071" i="18"/>
  <c r="D1071" i="18"/>
  <c r="G1070" i="18"/>
  <c r="D1070" i="18"/>
  <c r="G1069" i="18"/>
  <c r="D1069" i="18"/>
  <c r="G1068" i="18"/>
  <c r="D1068" i="18"/>
  <c r="G1067" i="18"/>
  <c r="D1067" i="18"/>
  <c r="G1066" i="18"/>
  <c r="D1066" i="18"/>
  <c r="G1065" i="18"/>
  <c r="D1065" i="18"/>
  <c r="G1064" i="18"/>
  <c r="D1064" i="18"/>
  <c r="G1063" i="18"/>
  <c r="D1063" i="18"/>
  <c r="G1062" i="18"/>
  <c r="D1062" i="18"/>
  <c r="G1061" i="18"/>
  <c r="D1061" i="18"/>
  <c r="G1060" i="18"/>
  <c r="D1060" i="18"/>
  <c r="G1059" i="18"/>
  <c r="D1059" i="18"/>
  <c r="G1058" i="18"/>
  <c r="D1058" i="18"/>
  <c r="G1057" i="18"/>
  <c r="D1057" i="18"/>
  <c r="G1056" i="18"/>
  <c r="D1056" i="18"/>
  <c r="G1055" i="18"/>
  <c r="D1055" i="18"/>
  <c r="G1054" i="18"/>
  <c r="D1054" i="18"/>
  <c r="G1053" i="18"/>
  <c r="D1053" i="18"/>
  <c r="G1052" i="18"/>
  <c r="D1052" i="18"/>
  <c r="G1051" i="18"/>
  <c r="D1051" i="18"/>
  <c r="G1050" i="18"/>
  <c r="D1050" i="18"/>
  <c r="G1049" i="18"/>
  <c r="D1049" i="18"/>
  <c r="G1048" i="18"/>
  <c r="D1048" i="18"/>
  <c r="G1047" i="18"/>
  <c r="D1047" i="18"/>
  <c r="G1046" i="18"/>
  <c r="D1046" i="18"/>
  <c r="G1045" i="18"/>
  <c r="D1045" i="18"/>
  <c r="G1044" i="18"/>
  <c r="D1044" i="18"/>
  <c r="G1043" i="18"/>
  <c r="D1043" i="18"/>
  <c r="G1042" i="18"/>
  <c r="D1042" i="18"/>
  <c r="G1041" i="18"/>
  <c r="D1041" i="18"/>
  <c r="G1040" i="18"/>
  <c r="D1040" i="18"/>
  <c r="G1039" i="18"/>
  <c r="D1039" i="18"/>
  <c r="G1038" i="18"/>
  <c r="D1038" i="18"/>
  <c r="G1037" i="18"/>
  <c r="D1037" i="18"/>
  <c r="G1036" i="18"/>
  <c r="D1036" i="18"/>
  <c r="G1035" i="18"/>
  <c r="D1035" i="18"/>
  <c r="G1034" i="18"/>
  <c r="D1034" i="18"/>
  <c r="G1033" i="18"/>
  <c r="D1033" i="18"/>
  <c r="G1032" i="18"/>
  <c r="D1032" i="18"/>
  <c r="G1031" i="18"/>
  <c r="D1031" i="18"/>
  <c r="G1030" i="18"/>
  <c r="D1030" i="18"/>
  <c r="G1027" i="18"/>
  <c r="D1027" i="18"/>
  <c r="G1026" i="18"/>
  <c r="D1026" i="18"/>
  <c r="G1025" i="18"/>
  <c r="D1025" i="18"/>
  <c r="G1024" i="18"/>
  <c r="D1024" i="18"/>
  <c r="G1023" i="18"/>
  <c r="D1023" i="18"/>
  <c r="G1022" i="18"/>
  <c r="D1022" i="18"/>
  <c r="G1021" i="18"/>
  <c r="D1021" i="18"/>
  <c r="G1020" i="18"/>
  <c r="D1020" i="18"/>
  <c r="G1019" i="18"/>
  <c r="D1019" i="18"/>
  <c r="G1018" i="18"/>
  <c r="D1018" i="18"/>
  <c r="G1017" i="18"/>
  <c r="D1017" i="18"/>
  <c r="G1016" i="18"/>
  <c r="D1016" i="18"/>
  <c r="G1015" i="18"/>
  <c r="D1015" i="18"/>
  <c r="G1014" i="18"/>
  <c r="D1014" i="18"/>
  <c r="G1013" i="18"/>
  <c r="D1013" i="18"/>
  <c r="G1012" i="18"/>
  <c r="D1012" i="18"/>
  <c r="G1011" i="18"/>
  <c r="D1011" i="18"/>
  <c r="G1010" i="18"/>
  <c r="D1010" i="18"/>
  <c r="G1009" i="18"/>
  <c r="D1009" i="18"/>
  <c r="G1008" i="18"/>
  <c r="D1008" i="18"/>
  <c r="G1007" i="18"/>
  <c r="D1007" i="18"/>
  <c r="G1006" i="18"/>
  <c r="D1006" i="18"/>
  <c r="G1005" i="18"/>
  <c r="D1005" i="18"/>
  <c r="G1004" i="18"/>
  <c r="D1004" i="18"/>
  <c r="G1003" i="18"/>
  <c r="D1003" i="18"/>
  <c r="G1002" i="18"/>
  <c r="D1002" i="18"/>
  <c r="G1001" i="18"/>
  <c r="D1001" i="18"/>
  <c r="G1000" i="18"/>
  <c r="D1000" i="18"/>
  <c r="G999" i="18"/>
  <c r="D999" i="18"/>
  <c r="G998" i="18"/>
  <c r="D998" i="18"/>
  <c r="G997" i="18"/>
  <c r="D997" i="18"/>
  <c r="G996" i="18"/>
  <c r="D996" i="18"/>
  <c r="G995" i="18"/>
  <c r="D995" i="18"/>
  <c r="G994" i="18"/>
  <c r="D994" i="18"/>
  <c r="G993" i="18"/>
  <c r="D993" i="18"/>
  <c r="G992" i="18"/>
  <c r="D992" i="18"/>
  <c r="G991" i="18"/>
  <c r="D991" i="18"/>
  <c r="G990" i="18"/>
  <c r="D990" i="18"/>
  <c r="G989" i="18"/>
  <c r="D989" i="18"/>
  <c r="G988" i="18"/>
  <c r="D988" i="18"/>
  <c r="G987" i="18"/>
  <c r="D987" i="18"/>
  <c r="G986" i="18"/>
  <c r="D986" i="18"/>
  <c r="G985" i="18"/>
  <c r="D985" i="18"/>
  <c r="G984" i="18"/>
  <c r="D984" i="18"/>
  <c r="G983" i="18"/>
  <c r="D983" i="18"/>
  <c r="G982" i="18"/>
  <c r="D982" i="18"/>
  <c r="G981" i="18"/>
  <c r="D981" i="18"/>
  <c r="G980" i="18"/>
  <c r="D980" i="18"/>
  <c r="G979" i="18"/>
  <c r="D979" i="18"/>
  <c r="G978" i="18"/>
  <c r="D978" i="18"/>
  <c r="G975" i="18"/>
  <c r="D975" i="18"/>
  <c r="G974" i="18"/>
  <c r="D974" i="18"/>
  <c r="G973" i="18"/>
  <c r="D973" i="18"/>
  <c r="G972" i="18"/>
  <c r="D972" i="18"/>
  <c r="G971" i="18"/>
  <c r="D971" i="18"/>
  <c r="G970" i="18"/>
  <c r="D970" i="18"/>
  <c r="G969" i="18"/>
  <c r="D969" i="18"/>
  <c r="G968" i="18"/>
  <c r="D968" i="18"/>
  <c r="G967" i="18"/>
  <c r="D967" i="18"/>
  <c r="G966" i="18"/>
  <c r="D966" i="18"/>
  <c r="G965" i="18"/>
  <c r="D965" i="18"/>
  <c r="G964" i="18"/>
  <c r="D964" i="18"/>
  <c r="G963" i="18"/>
  <c r="D963" i="18"/>
  <c r="G962" i="18"/>
  <c r="D962" i="18"/>
  <c r="G961" i="18"/>
  <c r="D961" i="18"/>
  <c r="G960" i="18"/>
  <c r="D960" i="18"/>
  <c r="G959" i="18"/>
  <c r="D959" i="18"/>
  <c r="G958" i="18"/>
  <c r="D958" i="18"/>
  <c r="G957" i="18"/>
  <c r="D957" i="18"/>
  <c r="G956" i="18"/>
  <c r="D956" i="18"/>
  <c r="G955" i="18"/>
  <c r="D955" i="18"/>
  <c r="G954" i="18"/>
  <c r="D954" i="18"/>
  <c r="G953" i="18"/>
  <c r="D953" i="18"/>
  <c r="G952" i="18"/>
  <c r="D952" i="18"/>
  <c r="G951" i="18"/>
  <c r="D951" i="18"/>
  <c r="G950" i="18"/>
  <c r="D950" i="18"/>
  <c r="G949" i="18"/>
  <c r="D949" i="18"/>
  <c r="G948" i="18"/>
  <c r="D948" i="18"/>
  <c r="G947" i="18"/>
  <c r="D947" i="18"/>
  <c r="G946" i="18"/>
  <c r="D946" i="18"/>
  <c r="G945" i="18"/>
  <c r="D945" i="18"/>
  <c r="G944" i="18"/>
  <c r="D944" i="18"/>
  <c r="G943" i="18"/>
  <c r="D943" i="18"/>
  <c r="G942" i="18"/>
  <c r="D942" i="18"/>
  <c r="G941" i="18"/>
  <c r="D941" i="18"/>
  <c r="G940" i="18"/>
  <c r="D940" i="18"/>
  <c r="G939" i="18"/>
  <c r="D939" i="18"/>
  <c r="G938" i="18"/>
  <c r="D938" i="18"/>
  <c r="G937" i="18"/>
  <c r="D937" i="18"/>
  <c r="G936" i="18"/>
  <c r="D936" i="18"/>
  <c r="G935" i="18"/>
  <c r="D935" i="18"/>
  <c r="G934" i="18"/>
  <c r="D934" i="18"/>
  <c r="G933" i="18"/>
  <c r="D933" i="18"/>
  <c r="G932" i="18"/>
  <c r="D932" i="18"/>
  <c r="G931" i="18"/>
  <c r="D931" i="18"/>
  <c r="G930" i="18"/>
  <c r="D930" i="18"/>
  <c r="G929" i="18"/>
  <c r="D929" i="18"/>
  <c r="G928" i="18"/>
  <c r="D928" i="18"/>
  <c r="G927" i="18"/>
  <c r="D927" i="18"/>
  <c r="G926" i="18"/>
  <c r="D926" i="18"/>
  <c r="D923" i="18"/>
  <c r="D922" i="18"/>
  <c r="D921" i="18"/>
  <c r="D920" i="18"/>
  <c r="D919" i="18"/>
  <c r="D918" i="18"/>
  <c r="D917" i="18"/>
  <c r="D916" i="18"/>
  <c r="D915" i="18"/>
  <c r="D914" i="18"/>
  <c r="D913" i="18"/>
  <c r="D912" i="18"/>
  <c r="D911" i="18"/>
  <c r="D910" i="18"/>
  <c r="D909" i="18"/>
  <c r="D908" i="18"/>
  <c r="D907" i="18"/>
  <c r="D906" i="18"/>
  <c r="D905" i="18"/>
  <c r="D904" i="18"/>
  <c r="D903" i="18"/>
  <c r="D902" i="18"/>
  <c r="D901" i="18"/>
  <c r="D900" i="18"/>
  <c r="D899" i="18"/>
  <c r="D898" i="18"/>
  <c r="D897" i="18"/>
  <c r="D896" i="18"/>
  <c r="D895" i="18"/>
  <c r="D894" i="18"/>
  <c r="D893" i="18"/>
  <c r="D892" i="18"/>
  <c r="D891" i="18"/>
  <c r="D890" i="18"/>
  <c r="D889" i="18"/>
  <c r="D888" i="18"/>
  <c r="D887" i="18"/>
  <c r="D886" i="18"/>
  <c r="D885" i="18"/>
  <c r="D884" i="18"/>
  <c r="D883" i="18"/>
  <c r="D882" i="18"/>
  <c r="D881" i="18"/>
  <c r="D880" i="18"/>
  <c r="D879" i="18"/>
  <c r="D878" i="18"/>
  <c r="D877" i="18"/>
  <c r="D876" i="18"/>
  <c r="D875" i="18"/>
  <c r="D874" i="18"/>
  <c r="G873" i="18"/>
  <c r="G871" i="18"/>
  <c r="D871" i="18"/>
  <c r="G870" i="18"/>
  <c r="D870" i="18"/>
  <c r="G869" i="18"/>
  <c r="D869" i="18"/>
  <c r="G868" i="18"/>
  <c r="D868" i="18"/>
  <c r="G867" i="18"/>
  <c r="D867" i="18"/>
  <c r="G866" i="18"/>
  <c r="D866" i="18"/>
  <c r="G865" i="18"/>
  <c r="D865" i="18"/>
  <c r="G864" i="18"/>
  <c r="D864" i="18"/>
  <c r="G863" i="18"/>
  <c r="D863" i="18"/>
  <c r="G862" i="18"/>
  <c r="D862" i="18"/>
  <c r="G861" i="18"/>
  <c r="D861" i="18"/>
  <c r="G860" i="18"/>
  <c r="D860" i="18"/>
  <c r="G859" i="18"/>
  <c r="D859" i="18"/>
  <c r="G858" i="18"/>
  <c r="D858" i="18"/>
  <c r="G857" i="18"/>
  <c r="D857" i="18"/>
  <c r="G856" i="18"/>
  <c r="D856" i="18"/>
  <c r="G855" i="18"/>
  <c r="D855" i="18"/>
  <c r="G854" i="18"/>
  <c r="D854" i="18"/>
  <c r="G853" i="18"/>
  <c r="D853" i="18"/>
  <c r="G852" i="18"/>
  <c r="D852" i="18"/>
  <c r="G851" i="18"/>
  <c r="D851" i="18"/>
  <c r="G850" i="18"/>
  <c r="D850" i="18"/>
  <c r="G849" i="18"/>
  <c r="D849" i="18"/>
  <c r="G848" i="18"/>
  <c r="D848" i="18"/>
  <c r="G847" i="18"/>
  <c r="D847" i="18"/>
  <c r="G846" i="18"/>
  <c r="D846" i="18"/>
  <c r="G845" i="18"/>
  <c r="D845" i="18"/>
  <c r="G844" i="18"/>
  <c r="D844" i="18"/>
  <c r="G843" i="18"/>
  <c r="D843" i="18"/>
  <c r="G842" i="18"/>
  <c r="D842" i="18"/>
  <c r="G841" i="18"/>
  <c r="D841" i="18"/>
  <c r="G840" i="18"/>
  <c r="D840" i="18"/>
  <c r="G839" i="18"/>
  <c r="D839" i="18"/>
  <c r="G838" i="18"/>
  <c r="D838" i="18"/>
  <c r="G837" i="18"/>
  <c r="D837" i="18"/>
  <c r="G836" i="18"/>
  <c r="D836" i="18"/>
  <c r="G835" i="18"/>
  <c r="D835" i="18"/>
  <c r="G834" i="18"/>
  <c r="D834" i="18"/>
  <c r="G833" i="18"/>
  <c r="D833" i="18"/>
  <c r="G832" i="18"/>
  <c r="D832" i="18"/>
  <c r="G831" i="18"/>
  <c r="D831" i="18"/>
  <c r="G830" i="18"/>
  <c r="D830" i="18"/>
  <c r="G829" i="18"/>
  <c r="D829" i="18"/>
  <c r="G828" i="18"/>
  <c r="D828" i="18"/>
  <c r="G827" i="18"/>
  <c r="D827" i="18"/>
  <c r="G826" i="18"/>
  <c r="D826" i="18"/>
  <c r="G825" i="18"/>
  <c r="D825" i="18"/>
  <c r="G824" i="18"/>
  <c r="D824" i="18"/>
  <c r="G823" i="18"/>
  <c r="D823" i="18"/>
  <c r="G822" i="18"/>
  <c r="D822" i="18"/>
  <c r="G819" i="18"/>
  <c r="D819" i="18"/>
  <c r="G818" i="18"/>
  <c r="D818" i="18"/>
  <c r="G817" i="18"/>
  <c r="D817" i="18"/>
  <c r="G816" i="18"/>
  <c r="D816" i="18"/>
  <c r="G815" i="18"/>
  <c r="D815" i="18"/>
  <c r="G814" i="18"/>
  <c r="D814" i="18"/>
  <c r="G813" i="18"/>
  <c r="D813" i="18"/>
  <c r="G812" i="18"/>
  <c r="D812" i="18"/>
  <c r="G811" i="18"/>
  <c r="D811" i="18"/>
  <c r="G810" i="18"/>
  <c r="D810" i="18"/>
  <c r="G809" i="18"/>
  <c r="D809" i="18"/>
  <c r="G808" i="18"/>
  <c r="D808" i="18"/>
  <c r="G807" i="18"/>
  <c r="D807" i="18"/>
  <c r="G806" i="18"/>
  <c r="D806" i="18"/>
  <c r="G805" i="18"/>
  <c r="D805" i="18"/>
  <c r="G804" i="18"/>
  <c r="D804" i="18"/>
  <c r="G803" i="18"/>
  <c r="D803" i="18"/>
  <c r="G802" i="18"/>
  <c r="D802" i="18"/>
  <c r="G801" i="18"/>
  <c r="D801" i="18"/>
  <c r="G800" i="18"/>
  <c r="D800" i="18"/>
  <c r="G799" i="18"/>
  <c r="D799" i="18"/>
  <c r="G798" i="18"/>
  <c r="D798" i="18"/>
  <c r="G797" i="18"/>
  <c r="D797" i="18"/>
  <c r="G796" i="18"/>
  <c r="D796" i="18"/>
  <c r="G795" i="18"/>
  <c r="D795" i="18"/>
  <c r="G794" i="18"/>
  <c r="D794" i="18"/>
  <c r="G793" i="18"/>
  <c r="D793" i="18"/>
  <c r="G792" i="18"/>
  <c r="D792" i="18"/>
  <c r="G791" i="18"/>
  <c r="D791" i="18"/>
  <c r="G790" i="18"/>
  <c r="D790" i="18"/>
  <c r="G789" i="18"/>
  <c r="D789" i="18"/>
  <c r="G788" i="18"/>
  <c r="D788" i="18"/>
  <c r="G787" i="18"/>
  <c r="D787" i="18"/>
  <c r="G786" i="18"/>
  <c r="D786" i="18"/>
  <c r="G785" i="18"/>
  <c r="D785" i="18"/>
  <c r="G784" i="18"/>
  <c r="D784" i="18"/>
  <c r="G783" i="18"/>
  <c r="D783" i="18"/>
  <c r="G782" i="18"/>
  <c r="D782" i="18"/>
  <c r="G781" i="18"/>
  <c r="D781" i="18"/>
  <c r="G780" i="18"/>
  <c r="D780" i="18"/>
  <c r="G779" i="18"/>
  <c r="D779" i="18"/>
  <c r="G778" i="18"/>
  <c r="D778" i="18"/>
  <c r="D777" i="18"/>
  <c r="D776" i="18"/>
  <c r="D775" i="18"/>
  <c r="D774" i="18"/>
  <c r="D773" i="18"/>
  <c r="D772" i="18"/>
  <c r="D771" i="18"/>
  <c r="D770" i="18"/>
  <c r="D765" i="18"/>
  <c r="C753" i="18"/>
  <c r="D752" i="18"/>
  <c r="C740" i="18"/>
  <c r="D739" i="18"/>
  <c r="C727" i="18"/>
  <c r="D726" i="18"/>
  <c r="C714" i="18"/>
  <c r="D713" i="18"/>
  <c r="C701" i="18"/>
  <c r="D700" i="18"/>
  <c r="C688" i="18"/>
  <c r="D687" i="18"/>
  <c r="C675" i="18"/>
  <c r="D674" i="18"/>
  <c r="C662" i="18"/>
  <c r="D661" i="18"/>
  <c r="C649" i="18"/>
  <c r="D648" i="18"/>
  <c r="C636" i="18"/>
  <c r="D635" i="18"/>
  <c r="C623" i="18"/>
  <c r="D622" i="18"/>
  <c r="C610" i="18"/>
  <c r="D609" i="18"/>
  <c r="C597" i="18"/>
  <c r="D596" i="18"/>
  <c r="C584" i="18"/>
  <c r="D583" i="18"/>
  <c r="C571" i="18"/>
  <c r="D570" i="18"/>
  <c r="C558" i="18"/>
  <c r="D557" i="18"/>
  <c r="C545" i="18"/>
  <c r="D544" i="18"/>
  <c r="C532" i="18"/>
  <c r="D531" i="18"/>
  <c r="C519" i="18"/>
  <c r="D518" i="18"/>
  <c r="C506" i="18"/>
  <c r="D505" i="18"/>
  <c r="C493" i="18"/>
  <c r="D492" i="18"/>
  <c r="C480" i="18"/>
  <c r="D479" i="18"/>
  <c r="C467" i="18"/>
  <c r="D466" i="18"/>
  <c r="C454" i="18"/>
  <c r="D453" i="18"/>
  <c r="C441" i="18"/>
  <c r="D440" i="18"/>
  <c r="C428" i="18"/>
  <c r="D427" i="18"/>
  <c r="C415" i="18"/>
  <c r="D414" i="18"/>
  <c r="C402" i="18"/>
  <c r="D401" i="18"/>
  <c r="C389" i="18"/>
  <c r="D388" i="18"/>
  <c r="C376" i="18"/>
  <c r="D375" i="18"/>
  <c r="C363" i="18"/>
  <c r="D362" i="18"/>
  <c r="C350" i="18"/>
  <c r="D349" i="18"/>
  <c r="C337" i="18"/>
  <c r="D336" i="18"/>
  <c r="C324" i="18"/>
  <c r="D323" i="18"/>
  <c r="C311" i="18"/>
  <c r="D310" i="18"/>
  <c r="C298" i="18"/>
  <c r="D297" i="18"/>
  <c r="C285" i="18"/>
  <c r="D284" i="18"/>
  <c r="C272" i="18"/>
  <c r="D271" i="18"/>
  <c r="C259" i="18"/>
  <c r="D258" i="18"/>
  <c r="C246" i="18"/>
  <c r="D245" i="18"/>
  <c r="C233" i="18"/>
  <c r="D232" i="18"/>
  <c r="C220" i="18"/>
  <c r="D219" i="18"/>
  <c r="C207" i="18"/>
  <c r="D206" i="18"/>
  <c r="C194" i="18"/>
  <c r="D193" i="18"/>
  <c r="C181" i="18"/>
  <c r="D180" i="18"/>
  <c r="C168" i="18"/>
  <c r="D167" i="18"/>
  <c r="C155" i="18"/>
  <c r="D154" i="18"/>
  <c r="C142" i="18"/>
  <c r="D141" i="18"/>
  <c r="C129" i="18"/>
  <c r="D128" i="18"/>
  <c r="C116" i="18"/>
  <c r="D113" i="18"/>
  <c r="D112" i="18"/>
  <c r="D111" i="18"/>
  <c r="D110" i="18"/>
  <c r="D109" i="18"/>
  <c r="D108" i="18"/>
  <c r="D107" i="18"/>
  <c r="D106" i="18"/>
  <c r="D105" i="18"/>
  <c r="D104" i="18"/>
  <c r="D103" i="18"/>
  <c r="D102" i="18"/>
  <c r="D101" i="18"/>
  <c r="D100" i="18"/>
  <c r="D99" i="18"/>
  <c r="D98" i="18"/>
  <c r="D97" i="18"/>
  <c r="D96" i="18"/>
  <c r="D95" i="18"/>
  <c r="D94" i="18"/>
  <c r="D93" i="18"/>
  <c r="D92" i="18"/>
  <c r="D91" i="18"/>
  <c r="D90" i="18"/>
  <c r="D89" i="18"/>
  <c r="D88" i="18"/>
  <c r="D87" i="18"/>
  <c r="D86" i="18"/>
  <c r="D85" i="18"/>
  <c r="D84" i="18"/>
  <c r="D83" i="18"/>
  <c r="D82" i="18"/>
  <c r="D81" i="18"/>
  <c r="D80" i="18"/>
  <c r="D79" i="18"/>
  <c r="D78" i="18"/>
  <c r="D77" i="18"/>
  <c r="D76" i="18"/>
  <c r="D75" i="18"/>
  <c r="D74" i="18"/>
  <c r="D73" i="18"/>
  <c r="D72" i="18"/>
  <c r="D71" i="18"/>
  <c r="D70" i="18"/>
  <c r="D69" i="18"/>
  <c r="D68" i="18"/>
  <c r="D67" i="18"/>
  <c r="D66" i="18"/>
  <c r="D65" i="18"/>
  <c r="D64" i="18"/>
  <c r="D61" i="18"/>
  <c r="D60" i="18"/>
  <c r="D59" i="18"/>
  <c r="D58" i="18"/>
  <c r="D57" i="18"/>
  <c r="D56" i="18"/>
  <c r="D55" i="18"/>
  <c r="D54" i="18"/>
  <c r="D53" i="18"/>
  <c r="D52" i="18"/>
  <c r="D51" i="18"/>
  <c r="D50" i="18"/>
  <c r="D49" i="18"/>
  <c r="D48" i="18"/>
  <c r="D47" i="18"/>
  <c r="D46" i="18"/>
  <c r="D45" i="18"/>
  <c r="D44" i="18"/>
  <c r="D43" i="18"/>
  <c r="D42" i="18"/>
  <c r="D41" i="18"/>
  <c r="D40" i="18"/>
  <c r="D39" i="18"/>
  <c r="D38" i="18"/>
  <c r="D37" i="18"/>
  <c r="D36" i="18"/>
  <c r="D35" i="18"/>
  <c r="D34" i="18"/>
  <c r="D33" i="18"/>
  <c r="D32" i="18"/>
  <c r="D31" i="18"/>
  <c r="D30" i="18"/>
  <c r="D29" i="18"/>
  <c r="D28" i="18"/>
  <c r="D27" i="18"/>
  <c r="D26" i="18"/>
  <c r="D25" i="18"/>
  <c r="D24" i="18"/>
  <c r="D23" i="18"/>
  <c r="D22" i="18"/>
  <c r="D21" i="18"/>
  <c r="D20" i="18"/>
  <c r="D19" i="18"/>
  <c r="D18" i="18"/>
  <c r="D17" i="18"/>
  <c r="D16" i="18"/>
  <c r="D15" i="18"/>
  <c r="D14" i="18"/>
  <c r="D13" i="18"/>
  <c r="D12" i="18"/>
  <c r="G7" i="18"/>
  <c r="Q6" i="18"/>
  <c r="P6" i="18"/>
  <c r="O6" i="18"/>
  <c r="N6" i="18"/>
  <c r="M6" i="18"/>
  <c r="G6" i="18"/>
  <c r="C529" i="7942"/>
  <c r="C527" i="7942"/>
  <c r="C525" i="7942"/>
  <c r="C523" i="7942"/>
  <c r="C521" i="7942"/>
  <c r="C519" i="7942"/>
  <c r="C517" i="7942"/>
  <c r="C515" i="7942"/>
  <c r="C513" i="7942"/>
  <c r="C511" i="7942"/>
  <c r="C509" i="7942"/>
  <c r="C507" i="7942"/>
  <c r="C505" i="7942"/>
  <c r="C503" i="7942"/>
  <c r="C501" i="7942"/>
  <c r="C499" i="7942"/>
  <c r="C497" i="7942"/>
  <c r="C495" i="7942"/>
  <c r="C493" i="7942"/>
  <c r="C491" i="7942"/>
  <c r="C489" i="7942"/>
  <c r="C487" i="7942"/>
  <c r="C485" i="7942"/>
  <c r="C483" i="7942"/>
  <c r="C481" i="7942"/>
  <c r="C479" i="7942"/>
  <c r="C477" i="7942"/>
  <c r="C475" i="7942"/>
  <c r="C473" i="7942"/>
  <c r="C471" i="7942"/>
  <c r="C469" i="7942"/>
  <c r="C467" i="7942"/>
  <c r="C465" i="7942"/>
  <c r="C463" i="7942"/>
  <c r="C461" i="7942"/>
  <c r="C459" i="7942"/>
  <c r="C457" i="7942"/>
  <c r="C455" i="7942"/>
  <c r="C453" i="7942"/>
  <c r="C451" i="7942"/>
  <c r="C449" i="7942"/>
  <c r="C447" i="7942"/>
  <c r="C445" i="7942"/>
  <c r="C443" i="7942"/>
  <c r="C441" i="7942"/>
  <c r="C439" i="7942"/>
  <c r="C437" i="7942"/>
  <c r="C435" i="7942"/>
  <c r="C433" i="7942"/>
  <c r="C431" i="7942"/>
  <c r="C428" i="7942"/>
  <c r="C427" i="7942"/>
  <c r="C426" i="7942"/>
  <c r="C425" i="7942"/>
  <c r="C424" i="7942"/>
  <c r="C423" i="7942"/>
  <c r="C422" i="7942"/>
  <c r="C421" i="7942"/>
  <c r="C420" i="7942"/>
  <c r="C419" i="7942"/>
  <c r="C418" i="7942"/>
  <c r="C417" i="7942"/>
  <c r="C416" i="7942"/>
  <c r="C415" i="7942"/>
  <c r="C414" i="7942"/>
  <c r="C413" i="7942"/>
  <c r="C412" i="7942"/>
  <c r="C411" i="7942"/>
  <c r="C410" i="7942"/>
  <c r="C409" i="7942"/>
  <c r="C408" i="7942"/>
  <c r="C407" i="7942"/>
  <c r="C406" i="7942"/>
  <c r="C405" i="7942"/>
  <c r="C404" i="7942"/>
  <c r="C403" i="7942"/>
  <c r="C402" i="7942"/>
  <c r="C401" i="7942"/>
  <c r="C400" i="7942"/>
  <c r="C399" i="7942"/>
  <c r="C398" i="7942"/>
  <c r="C397" i="7942"/>
  <c r="C396" i="7942"/>
  <c r="C395" i="7942"/>
  <c r="C394" i="7942"/>
  <c r="C393" i="7942"/>
  <c r="C392" i="7942"/>
  <c r="C391" i="7942"/>
  <c r="C390" i="7942"/>
  <c r="C389" i="7942"/>
  <c r="C388" i="7942"/>
  <c r="C387" i="7942"/>
  <c r="C386" i="7942"/>
  <c r="C385" i="7942"/>
  <c r="C384" i="7942"/>
  <c r="C383" i="7942"/>
  <c r="C382" i="7942"/>
  <c r="C381" i="7942"/>
  <c r="C380" i="7942"/>
  <c r="C379" i="7942"/>
  <c r="C376" i="7942"/>
  <c r="C375" i="7942"/>
  <c r="C374" i="7942"/>
  <c r="C373" i="7942"/>
  <c r="C372" i="7942"/>
  <c r="C371" i="7942"/>
  <c r="C370" i="7942"/>
  <c r="C369" i="7942"/>
  <c r="C368" i="7942"/>
  <c r="C367" i="7942"/>
  <c r="C366" i="7942"/>
  <c r="C365" i="7942"/>
  <c r="C364" i="7942"/>
  <c r="C363" i="7942"/>
  <c r="C362" i="7942"/>
  <c r="C361" i="7942"/>
  <c r="C360" i="7942"/>
  <c r="C359" i="7942"/>
  <c r="C358" i="7942"/>
  <c r="C357" i="7942"/>
  <c r="C356" i="7942"/>
  <c r="C355" i="7942"/>
  <c r="C354" i="7942"/>
  <c r="C353" i="7942"/>
  <c r="C352" i="7942"/>
  <c r="C351" i="7942"/>
  <c r="C350" i="7942"/>
  <c r="C349" i="7942"/>
  <c r="C348" i="7942"/>
  <c r="C347" i="7942"/>
  <c r="C346" i="7942"/>
  <c r="C345" i="7942"/>
  <c r="C344" i="7942"/>
  <c r="C343" i="7942"/>
  <c r="C342" i="7942"/>
  <c r="C341" i="7942"/>
  <c r="C340" i="7942"/>
  <c r="C339" i="7942"/>
  <c r="C338" i="7942"/>
  <c r="C337" i="7942"/>
  <c r="C336" i="7942"/>
  <c r="C335" i="7942"/>
  <c r="C334" i="7942"/>
  <c r="C333" i="7942"/>
  <c r="C332" i="7942"/>
  <c r="C331" i="7942"/>
  <c r="C330" i="7942"/>
  <c r="C329" i="7942"/>
  <c r="C328" i="7942"/>
  <c r="C327" i="7942"/>
  <c r="G324" i="7942"/>
  <c r="C324" i="7942"/>
  <c r="G323" i="7942"/>
  <c r="C323" i="7942"/>
  <c r="G322" i="7942"/>
  <c r="C322" i="7942"/>
  <c r="G321" i="7942"/>
  <c r="C321" i="7942"/>
  <c r="G320" i="7942"/>
  <c r="C320" i="7942"/>
  <c r="G319" i="7942"/>
  <c r="C319" i="7942"/>
  <c r="G318" i="7942"/>
  <c r="C318" i="7942"/>
  <c r="G317" i="7942"/>
  <c r="C317" i="7942"/>
  <c r="G316" i="7942"/>
  <c r="C316" i="7942"/>
  <c r="G315" i="7942"/>
  <c r="C315" i="7942"/>
  <c r="G314" i="7942"/>
  <c r="C314" i="7942"/>
  <c r="G313" i="7942"/>
  <c r="C313" i="7942"/>
  <c r="G312" i="7942"/>
  <c r="C312" i="7942"/>
  <c r="G311" i="7942"/>
  <c r="C311" i="7942"/>
  <c r="G310" i="7942"/>
  <c r="C310" i="7942"/>
  <c r="G309" i="7942"/>
  <c r="C309" i="7942"/>
  <c r="G308" i="7942"/>
  <c r="C308" i="7942"/>
  <c r="G307" i="7942"/>
  <c r="C307" i="7942"/>
  <c r="G306" i="7942"/>
  <c r="C306" i="7942"/>
  <c r="G305" i="7942"/>
  <c r="C305" i="7942"/>
  <c r="G304" i="7942"/>
  <c r="C304" i="7942"/>
  <c r="G303" i="7942"/>
  <c r="C303" i="7942"/>
  <c r="G302" i="7942"/>
  <c r="C302" i="7942"/>
  <c r="G301" i="7942"/>
  <c r="C301" i="7942"/>
  <c r="G300" i="7942"/>
  <c r="C300" i="7942"/>
  <c r="G299" i="7942"/>
  <c r="C299" i="7942"/>
  <c r="G298" i="7942"/>
  <c r="C298" i="7942"/>
  <c r="G297" i="7942"/>
  <c r="C297" i="7942"/>
  <c r="G296" i="7942"/>
  <c r="C296" i="7942"/>
  <c r="G295" i="7942"/>
  <c r="C295" i="7942"/>
  <c r="G294" i="7942"/>
  <c r="C294" i="7942"/>
  <c r="G293" i="7942"/>
  <c r="C293" i="7942"/>
  <c r="G292" i="7942"/>
  <c r="C292" i="7942"/>
  <c r="G291" i="7942"/>
  <c r="C291" i="7942"/>
  <c r="G290" i="7942"/>
  <c r="C290" i="7942"/>
  <c r="G289" i="7942"/>
  <c r="C289" i="7942"/>
  <c r="G288" i="7942"/>
  <c r="C288" i="7942"/>
  <c r="G287" i="7942"/>
  <c r="C287" i="7942"/>
  <c r="G286" i="7942"/>
  <c r="C286" i="7942"/>
  <c r="G285" i="7942"/>
  <c r="C285" i="7942"/>
  <c r="G284" i="7942"/>
  <c r="C284" i="7942"/>
  <c r="G283" i="7942"/>
  <c r="C283" i="7942"/>
  <c r="G282" i="7942"/>
  <c r="C282" i="7942"/>
  <c r="G281" i="7942"/>
  <c r="C281" i="7942"/>
  <c r="G280" i="7942"/>
  <c r="C280" i="7942"/>
  <c r="G279" i="7942"/>
  <c r="C279" i="7942"/>
  <c r="G278" i="7942"/>
  <c r="C278" i="7942"/>
  <c r="G277" i="7942"/>
  <c r="C277" i="7942"/>
  <c r="G276" i="7942"/>
  <c r="C276" i="7942"/>
  <c r="G275" i="7942"/>
  <c r="C275" i="7942"/>
  <c r="C268" i="7942"/>
  <c r="C266" i="7942"/>
  <c r="C264" i="7942"/>
  <c r="C262" i="7942"/>
  <c r="C260" i="7942"/>
  <c r="C258" i="7942"/>
  <c r="C256" i="7942"/>
  <c r="C254" i="7942"/>
  <c r="C252" i="7942"/>
  <c r="C250" i="7942"/>
  <c r="C248" i="7942"/>
  <c r="C246" i="7942"/>
  <c r="C244" i="7942"/>
  <c r="C242" i="7942"/>
  <c r="C240" i="7942"/>
  <c r="C238" i="7942"/>
  <c r="C236" i="7942"/>
  <c r="C234" i="7942"/>
  <c r="C232" i="7942"/>
  <c r="C230" i="7942"/>
  <c r="C228" i="7942"/>
  <c r="C226" i="7942"/>
  <c r="C224" i="7942"/>
  <c r="C222" i="7942"/>
  <c r="C220" i="7942"/>
  <c r="C218" i="7942"/>
  <c r="C216" i="7942"/>
  <c r="C214" i="7942"/>
  <c r="C212" i="7942"/>
  <c r="C210" i="7942"/>
  <c r="C208" i="7942"/>
  <c r="C206" i="7942"/>
  <c r="C204" i="7942"/>
  <c r="C202" i="7942"/>
  <c r="C200" i="7942"/>
  <c r="C198" i="7942"/>
  <c r="C196" i="7942"/>
  <c r="C194" i="7942"/>
  <c r="C192" i="7942"/>
  <c r="C190" i="7942"/>
  <c r="C188" i="7942"/>
  <c r="C186" i="7942"/>
  <c r="C184" i="7942"/>
  <c r="C182" i="7942"/>
  <c r="C180" i="7942"/>
  <c r="C178" i="7942"/>
  <c r="C176" i="7942"/>
  <c r="C174" i="7942"/>
  <c r="C172" i="7942"/>
  <c r="C170" i="7942"/>
  <c r="C167" i="7942"/>
  <c r="C166" i="7942"/>
  <c r="C165" i="7942"/>
  <c r="C164" i="7942"/>
  <c r="C163" i="7942"/>
  <c r="C162" i="7942"/>
  <c r="C161" i="7942"/>
  <c r="C160" i="7942"/>
  <c r="C159" i="7942"/>
  <c r="C158" i="7942"/>
  <c r="C157" i="7942"/>
  <c r="C156" i="7942"/>
  <c r="C155" i="7942"/>
  <c r="C154" i="7942"/>
  <c r="C153" i="7942"/>
  <c r="C152" i="7942"/>
  <c r="C151" i="7942"/>
  <c r="C150" i="7942"/>
  <c r="C149" i="7942"/>
  <c r="C148" i="7942"/>
  <c r="C147" i="7942"/>
  <c r="C146" i="7942"/>
  <c r="C145" i="7942"/>
  <c r="C144" i="7942"/>
  <c r="C143" i="7942"/>
  <c r="C142" i="7942"/>
  <c r="C141" i="7942"/>
  <c r="C140" i="7942"/>
  <c r="C139" i="7942"/>
  <c r="C138" i="7942"/>
  <c r="C137" i="7942"/>
  <c r="C136" i="7942"/>
  <c r="C135" i="7942"/>
  <c r="C134" i="7942"/>
  <c r="C133" i="7942"/>
  <c r="C132" i="7942"/>
  <c r="C131" i="7942"/>
  <c r="C130" i="7942"/>
  <c r="C129" i="7942"/>
  <c r="C128" i="7942"/>
  <c r="C127" i="7942"/>
  <c r="C126" i="7942"/>
  <c r="C125" i="7942"/>
  <c r="C124" i="7942"/>
  <c r="C123" i="7942"/>
  <c r="C122" i="7942"/>
  <c r="C121" i="7942"/>
  <c r="C120" i="7942"/>
  <c r="C119" i="7942"/>
  <c r="C118" i="7942"/>
  <c r="C115" i="7942"/>
  <c r="C114" i="7942"/>
  <c r="C113" i="7942"/>
  <c r="C112" i="7942"/>
  <c r="C111" i="7942"/>
  <c r="C110" i="7942"/>
  <c r="C109" i="7942"/>
  <c r="C108" i="7942"/>
  <c r="C107" i="7942"/>
  <c r="C106" i="7942"/>
  <c r="C105" i="7942"/>
  <c r="C104" i="7942"/>
  <c r="C103" i="7942"/>
  <c r="C102" i="7942"/>
  <c r="C101" i="7942"/>
  <c r="C100" i="7942"/>
  <c r="C99" i="7942"/>
  <c r="C98" i="7942"/>
  <c r="C97" i="7942"/>
  <c r="C96" i="7942"/>
  <c r="C95" i="7942"/>
  <c r="C94" i="7942"/>
  <c r="C93" i="7942"/>
  <c r="C92" i="7942"/>
  <c r="C91" i="7942"/>
  <c r="C90" i="7942"/>
  <c r="C89" i="7942"/>
  <c r="C88" i="7942"/>
  <c r="C87" i="7942"/>
  <c r="C86" i="7942"/>
  <c r="C85" i="7942"/>
  <c r="C84" i="7942"/>
  <c r="C83" i="7942"/>
  <c r="C82" i="7942"/>
  <c r="C81" i="7942"/>
  <c r="C80" i="7942"/>
  <c r="C79" i="7942"/>
  <c r="C78" i="7942"/>
  <c r="C77" i="7942"/>
  <c r="C76" i="7942"/>
  <c r="C75" i="7942"/>
  <c r="C74" i="7942"/>
  <c r="C73" i="7942"/>
  <c r="C72" i="7942"/>
  <c r="C71" i="7942"/>
  <c r="C70" i="7942"/>
  <c r="C69" i="7942"/>
  <c r="C68" i="7942"/>
  <c r="C67" i="7942"/>
  <c r="C66" i="7942"/>
  <c r="G63" i="7942"/>
  <c r="C63" i="7942"/>
  <c r="G62" i="7942"/>
  <c r="C62" i="7942"/>
  <c r="G61" i="7942"/>
  <c r="C61" i="7942"/>
  <c r="G60" i="7942"/>
  <c r="C60" i="7942"/>
  <c r="G59" i="7942"/>
  <c r="C59" i="7942"/>
  <c r="G58" i="7942"/>
  <c r="C58" i="7942"/>
  <c r="G57" i="7942"/>
  <c r="C57" i="7942"/>
  <c r="G56" i="7942"/>
  <c r="C56" i="7942"/>
  <c r="G55" i="7942"/>
  <c r="C55" i="7942"/>
  <c r="G54" i="7942"/>
  <c r="C54" i="7942"/>
  <c r="G53" i="7942"/>
  <c r="C53" i="7942"/>
  <c r="G52" i="7942"/>
  <c r="C52" i="7942"/>
  <c r="G51" i="7942"/>
  <c r="C51" i="7942"/>
  <c r="G50" i="7942"/>
  <c r="C50" i="7942"/>
  <c r="G49" i="7942"/>
  <c r="C49" i="7942"/>
  <c r="G48" i="7942"/>
  <c r="C48" i="7942"/>
  <c r="G47" i="7942"/>
  <c r="C47" i="7942"/>
  <c r="G46" i="7942"/>
  <c r="C46" i="7942"/>
  <c r="G45" i="7942"/>
  <c r="C45" i="7942"/>
  <c r="G44" i="7942"/>
  <c r="C44" i="7942"/>
  <c r="G43" i="7942"/>
  <c r="C43" i="7942"/>
  <c r="G42" i="7942"/>
  <c r="C42" i="7942"/>
  <c r="G41" i="7942"/>
  <c r="C41" i="7942"/>
  <c r="G40" i="7942"/>
  <c r="C40" i="7942"/>
  <c r="G39" i="7942"/>
  <c r="C39" i="7942"/>
  <c r="G38" i="7942"/>
  <c r="C38" i="7942"/>
  <c r="G37" i="7942"/>
  <c r="C37" i="7942"/>
  <c r="G36" i="7942"/>
  <c r="C36" i="7942"/>
  <c r="G35" i="7942"/>
  <c r="C35" i="7942"/>
  <c r="G34" i="7942"/>
  <c r="C34" i="7942"/>
  <c r="G33" i="7942"/>
  <c r="C33" i="7942"/>
  <c r="G32" i="7942"/>
  <c r="C32" i="7942"/>
  <c r="G31" i="7942"/>
  <c r="C31" i="7942"/>
  <c r="G30" i="7942"/>
  <c r="C30" i="7942"/>
  <c r="G29" i="7942"/>
  <c r="C29" i="7942"/>
  <c r="G28" i="7942"/>
  <c r="C28" i="7942"/>
  <c r="G27" i="7942"/>
  <c r="C27" i="7942"/>
  <c r="G26" i="7942"/>
  <c r="C26" i="7942"/>
  <c r="G25" i="7942"/>
  <c r="C25" i="7942"/>
  <c r="G24" i="7942"/>
  <c r="C24" i="7942"/>
  <c r="G23" i="7942"/>
  <c r="C23" i="7942"/>
  <c r="G22" i="7942"/>
  <c r="C22" i="7942"/>
  <c r="G21" i="7942"/>
  <c r="C21" i="7942"/>
  <c r="G20" i="7942"/>
  <c r="C20" i="7942"/>
  <c r="G19" i="7942"/>
  <c r="C19" i="7942"/>
  <c r="G18" i="7942"/>
  <c r="C18" i="7942"/>
  <c r="G17" i="7942"/>
  <c r="C17" i="7942"/>
  <c r="G16" i="7942"/>
  <c r="C16" i="7942"/>
  <c r="G15" i="7942"/>
  <c r="C15" i="7942"/>
  <c r="G14" i="7942"/>
  <c r="C14" i="7942"/>
  <c r="G7" i="7942"/>
  <c r="P6" i="7942"/>
  <c r="O6" i="7942"/>
  <c r="N6" i="7942"/>
  <c r="M6" i="7942"/>
  <c r="L6" i="7942"/>
  <c r="K6" i="7942"/>
  <c r="J6" i="7942"/>
  <c r="I6" i="7942"/>
  <c r="G6" i="7942"/>
  <c r="Q451" i="1"/>
  <c r="P451" i="1"/>
  <c r="O451" i="1"/>
  <c r="N451" i="1"/>
  <c r="M451" i="1"/>
  <c r="L451" i="1"/>
  <c r="K451" i="1"/>
  <c r="H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G397" i="1"/>
  <c r="C873" i="18"/>
  <c r="H391" i="1"/>
  <c r="G391" i="1"/>
  <c r="G392" i="1"/>
  <c r="H388" i="1"/>
  <c r="I387" i="1"/>
  <c r="G380" i="1"/>
  <c r="E380" i="1"/>
  <c r="G379" i="1"/>
  <c r="E379" i="1"/>
  <c r="G378" i="1"/>
  <c r="E378" i="1"/>
  <c r="G377" i="1"/>
  <c r="E377" i="1"/>
  <c r="G376" i="1"/>
  <c r="E376" i="1"/>
  <c r="G375" i="1"/>
  <c r="E375" i="1"/>
  <c r="G374" i="1"/>
  <c r="E374" i="1"/>
  <c r="G373" i="1"/>
  <c r="E373" i="1"/>
  <c r="G372" i="1"/>
  <c r="E372" i="1"/>
  <c r="G371" i="1"/>
  <c r="E371" i="1"/>
  <c r="G370" i="1"/>
  <c r="E370" i="1"/>
  <c r="G369" i="1"/>
  <c r="E369" i="1"/>
  <c r="G368" i="1"/>
  <c r="E368" i="1"/>
  <c r="G367" i="1"/>
  <c r="E367" i="1"/>
  <c r="G366" i="1"/>
  <c r="E366" i="1"/>
  <c r="G365" i="1"/>
  <c r="E365" i="1"/>
  <c r="G364" i="1"/>
  <c r="E364" i="1"/>
  <c r="G363" i="1"/>
  <c r="E363" i="1"/>
  <c r="G362" i="1"/>
  <c r="E362" i="1"/>
  <c r="G361" i="1"/>
  <c r="E361" i="1"/>
  <c r="G360" i="1"/>
  <c r="E360" i="1"/>
  <c r="G359" i="1"/>
  <c r="E359" i="1"/>
  <c r="G358" i="1"/>
  <c r="E358" i="1"/>
  <c r="G357" i="1"/>
  <c r="E357" i="1"/>
  <c r="G356" i="1"/>
  <c r="E356" i="1"/>
  <c r="G355" i="1"/>
  <c r="E355" i="1"/>
  <c r="G354" i="1"/>
  <c r="E354" i="1"/>
  <c r="G353" i="1"/>
  <c r="E353" i="1"/>
  <c r="G352" i="1"/>
  <c r="E352" i="1"/>
  <c r="G351" i="1"/>
  <c r="E351" i="1"/>
  <c r="G350" i="1"/>
  <c r="E350" i="1"/>
  <c r="G349" i="1"/>
  <c r="E349" i="1"/>
  <c r="G348" i="1"/>
  <c r="E348" i="1"/>
  <c r="G347" i="1"/>
  <c r="E347" i="1"/>
  <c r="G346" i="1"/>
  <c r="E346" i="1"/>
  <c r="G345" i="1"/>
  <c r="E345" i="1"/>
  <c r="G344" i="1"/>
  <c r="E344" i="1"/>
  <c r="G343" i="1"/>
  <c r="E343" i="1"/>
  <c r="G342" i="1"/>
  <c r="E342" i="1"/>
  <c r="G341" i="1"/>
  <c r="E341" i="1"/>
  <c r="G340" i="1"/>
  <c r="E340" i="1"/>
  <c r="G339" i="1"/>
  <c r="E339" i="1"/>
  <c r="G338" i="1"/>
  <c r="E338" i="1"/>
  <c r="G337" i="1"/>
  <c r="E337" i="1"/>
  <c r="G336" i="1"/>
  <c r="E336" i="1"/>
  <c r="G335" i="1"/>
  <c r="E335" i="1"/>
  <c r="G334" i="1"/>
  <c r="E334" i="1"/>
  <c r="G333" i="1"/>
  <c r="E333" i="1"/>
  <c r="G332" i="1"/>
  <c r="E332" i="1"/>
  <c r="G331" i="1"/>
  <c r="E331" i="1"/>
  <c r="Q327" i="1"/>
  <c r="P327" i="1"/>
  <c r="O327" i="1"/>
  <c r="N327" i="1"/>
  <c r="M327" i="1"/>
  <c r="L327" i="1"/>
  <c r="K327" i="1"/>
  <c r="J327" i="1"/>
  <c r="I327" i="1"/>
  <c r="H327" i="1"/>
  <c r="G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Q273" i="1"/>
  <c r="P273" i="1"/>
  <c r="O273" i="1"/>
  <c r="N273" i="1"/>
  <c r="M273" i="1"/>
  <c r="G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G218" i="1"/>
  <c r="E218" i="1"/>
  <c r="G217" i="1"/>
  <c r="E217" i="1"/>
  <c r="G216" i="1"/>
  <c r="E216" i="1"/>
  <c r="G215" i="1"/>
  <c r="E215" i="1"/>
  <c r="G214" i="1"/>
  <c r="E214" i="1"/>
  <c r="G213" i="1"/>
  <c r="E213" i="1"/>
  <c r="G212" i="1"/>
  <c r="E212" i="1"/>
  <c r="G211" i="1"/>
  <c r="E211" i="1"/>
  <c r="G210" i="1"/>
  <c r="E210" i="1"/>
  <c r="G209" i="1"/>
  <c r="E209" i="1"/>
  <c r="G208" i="1"/>
  <c r="E208" i="1"/>
  <c r="G207" i="1"/>
  <c r="E207" i="1"/>
  <c r="G206" i="1"/>
  <c r="E206" i="1"/>
  <c r="G205" i="1"/>
  <c r="E205" i="1"/>
  <c r="G204" i="1"/>
  <c r="E204" i="1"/>
  <c r="G203" i="1"/>
  <c r="E203" i="1"/>
  <c r="G202" i="1"/>
  <c r="E202" i="1"/>
  <c r="G201" i="1"/>
  <c r="E201" i="1"/>
  <c r="G200" i="1"/>
  <c r="E200" i="1"/>
  <c r="G199" i="1"/>
  <c r="E199" i="1"/>
  <c r="G198" i="1"/>
  <c r="E198" i="1"/>
  <c r="G197" i="1"/>
  <c r="E197" i="1"/>
  <c r="G196" i="1"/>
  <c r="E196" i="1"/>
  <c r="G195" i="1"/>
  <c r="E195" i="1"/>
  <c r="G194" i="1"/>
  <c r="E194" i="1"/>
  <c r="G193" i="1"/>
  <c r="E193" i="1"/>
  <c r="G192" i="1"/>
  <c r="E192" i="1"/>
  <c r="G191" i="1"/>
  <c r="E191" i="1"/>
  <c r="G190" i="1"/>
  <c r="E190" i="1"/>
  <c r="G189" i="1"/>
  <c r="E189" i="1"/>
  <c r="G188" i="1"/>
  <c r="E188" i="1"/>
  <c r="G187" i="1"/>
  <c r="E187" i="1"/>
  <c r="G186" i="1"/>
  <c r="E186" i="1"/>
  <c r="G185" i="1"/>
  <c r="E185" i="1"/>
  <c r="G184" i="1"/>
  <c r="E184" i="1"/>
  <c r="G183" i="1"/>
  <c r="E183" i="1"/>
  <c r="G182" i="1"/>
  <c r="E182" i="1"/>
  <c r="G181" i="1"/>
  <c r="E181" i="1"/>
  <c r="G180" i="1"/>
  <c r="E180" i="1"/>
  <c r="G179" i="1"/>
  <c r="E179" i="1"/>
  <c r="G178" i="1"/>
  <c r="E178" i="1"/>
  <c r="G177" i="1"/>
  <c r="E177" i="1"/>
  <c r="G176" i="1"/>
  <c r="E176" i="1"/>
  <c r="G175" i="1"/>
  <c r="E175" i="1"/>
  <c r="G174" i="1"/>
  <c r="E174" i="1"/>
  <c r="G173" i="1"/>
  <c r="E173" i="1"/>
  <c r="G172" i="1"/>
  <c r="E172" i="1"/>
  <c r="G171" i="1"/>
  <c r="E171" i="1"/>
  <c r="G170" i="1"/>
  <c r="E170" i="1"/>
  <c r="E169" i="1"/>
  <c r="Q165" i="1"/>
  <c r="P165" i="1"/>
  <c r="O165" i="1"/>
  <c r="N165" i="1"/>
  <c r="M165" i="1"/>
  <c r="L165" i="1"/>
  <c r="K165" i="1"/>
  <c r="J165" i="1"/>
  <c r="I165" i="1"/>
  <c r="H165" i="1"/>
  <c r="G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H60" i="1"/>
  <c r="G60" i="1"/>
  <c r="V57" i="1"/>
  <c r="U57" i="1"/>
  <c r="T57" i="1"/>
  <c r="S57" i="1"/>
  <c r="R57" i="1"/>
  <c r="Q57" i="1"/>
  <c r="P57" i="1"/>
  <c r="O57" i="1"/>
  <c r="N57" i="1"/>
  <c r="M57" i="1"/>
  <c r="H366" i="1"/>
  <c r="G1029" i="18"/>
  <c r="G925" i="18"/>
  <c r="G977" i="18"/>
  <c r="G1449" i="18"/>
  <c r="G1241" i="18"/>
  <c r="H183" i="1"/>
  <c r="H215" i="1"/>
  <c r="G169" i="1"/>
  <c r="G66" i="7942"/>
  <c r="G118" i="7942"/>
  <c r="H431" i="7942"/>
  <c r="G821" i="18"/>
  <c r="B2700" i="7949"/>
  <c r="B2676" i="7949"/>
  <c r="B2538" i="7949"/>
  <c r="B2514" i="7949"/>
  <c r="B2430" i="7949"/>
  <c r="B2406" i="7949"/>
  <c r="B2376" i="7949"/>
  <c r="B2352" i="7949"/>
  <c r="B2322" i="7949"/>
  <c r="B2298" i="7949"/>
  <c r="B2160" i="7949"/>
  <c r="B2136" i="7949"/>
  <c r="B2106" i="7949"/>
  <c r="B2082" i="7949"/>
  <c r="B2052" i="7949"/>
  <c r="B2646" i="7949"/>
  <c r="B2622" i="7949"/>
  <c r="B2592" i="7949"/>
  <c r="B2568" i="7949"/>
  <c r="B2484" i="7949"/>
  <c r="B2460" i="7949"/>
  <c r="B2268" i="7949"/>
  <c r="B2244" i="7949"/>
  <c r="B2214" i="7949"/>
  <c r="B2190" i="7949"/>
  <c r="B1998" i="7949"/>
  <c r="B1974" i="7949"/>
  <c r="B1890" i="7949"/>
  <c r="B1866" i="7949"/>
  <c r="B1836" i="7949"/>
  <c r="B1812" i="7949"/>
  <c r="B1782" i="7949"/>
  <c r="B1758" i="7949"/>
  <c r="B1566" i="7949"/>
  <c r="B1542" i="7949"/>
  <c r="B1512" i="7949"/>
  <c r="B1488" i="7949"/>
  <c r="B1458" i="7949"/>
  <c r="B1434" i="7949"/>
  <c r="B2028" i="7949"/>
  <c r="B1944" i="7949"/>
  <c r="B1920" i="7949"/>
  <c r="B1728" i="7949"/>
  <c r="B1704" i="7949"/>
  <c r="B1674" i="7949"/>
  <c r="B1650" i="7949"/>
  <c r="B1620" i="7949"/>
  <c r="B1596" i="7949"/>
  <c r="B1350" i="7949"/>
  <c r="B1326" i="7949"/>
  <c r="B1296" i="7949"/>
  <c r="B1272" i="7949"/>
  <c r="B1242" i="7949"/>
  <c r="B1218" i="7949"/>
  <c r="B1188" i="7949"/>
  <c r="B1164" i="7949"/>
  <c r="B1110" i="7949"/>
  <c r="B1080" i="7949"/>
  <c r="B1056" i="7949"/>
  <c r="B1002" i="7949"/>
  <c r="B948" i="7949"/>
  <c r="B648" i="7949"/>
  <c r="B624" i="7949"/>
  <c r="B540" i="7949"/>
  <c r="B516" i="7949"/>
  <c r="B486" i="7949"/>
  <c r="B462" i="7949"/>
  <c r="B432" i="7949"/>
  <c r="B408" i="7949"/>
  <c r="B378" i="7949"/>
  <c r="B354" i="7949"/>
  <c r="B270" i="7949"/>
  <c r="B246" i="7949"/>
  <c r="B1404" i="7949"/>
  <c r="B1380" i="7949"/>
  <c r="B1134" i="7949"/>
  <c r="B1026" i="7949"/>
  <c r="B972" i="7949"/>
  <c r="B918" i="7949"/>
  <c r="B894" i="7949"/>
  <c r="B864" i="7949"/>
  <c r="B840" i="7949"/>
  <c r="B810" i="7949"/>
  <c r="B786" i="7949"/>
  <c r="B756" i="7949"/>
  <c r="B732" i="7949"/>
  <c r="B702" i="7949"/>
  <c r="B678" i="7949"/>
  <c r="B594" i="7949"/>
  <c r="B570" i="7949"/>
  <c r="B324" i="7949"/>
  <c r="B300" i="7949"/>
  <c r="B216" i="7949"/>
  <c r="B192" i="7949"/>
  <c r="B162" i="7949"/>
  <c r="B138" i="7949"/>
  <c r="N6" i="7950"/>
  <c r="B2641" i="7950"/>
  <c r="B108" i="7949"/>
  <c r="B84" i="7949"/>
  <c r="B2694" i="7950"/>
  <c r="B2670" i="7950"/>
  <c r="B2586" i="7950"/>
  <c r="B2508" i="7950"/>
  <c r="B2454" i="7950"/>
  <c r="B2424" i="7950"/>
  <c r="B2400" i="7950"/>
  <c r="B2316" i="7950"/>
  <c r="B2292" i="7950"/>
  <c r="B2616" i="7950"/>
  <c r="B2562" i="7950"/>
  <c r="B2478" i="7950"/>
  <c r="B2262" i="7950"/>
  <c r="B2238" i="7950"/>
  <c r="B2208" i="7950"/>
  <c r="B2184" i="7950"/>
  <c r="B2154" i="7950"/>
  <c r="B2130" i="7950"/>
  <c r="B2100" i="7950"/>
  <c r="B2076" i="7950"/>
  <c r="B1968" i="7950"/>
  <c r="B1938" i="7950"/>
  <c r="B1914" i="7950"/>
  <c r="B1830" i="7950"/>
  <c r="B1776" i="7950"/>
  <c r="B2370" i="7950"/>
  <c r="B1752" i="7950"/>
  <c r="B1668" i="7950"/>
  <c r="B1644" i="7950"/>
  <c r="B1590" i="7950"/>
  <c r="B1506" i="7950"/>
  <c r="B1482" i="7950"/>
  <c r="B1428" i="7950"/>
  <c r="B1344" i="7950"/>
  <c r="B1320" i="7950"/>
  <c r="B1050" i="7950"/>
  <c r="B966" i="7950"/>
  <c r="B942" i="7950"/>
  <c r="B888" i="7950"/>
  <c r="B858" i="7950"/>
  <c r="B834" i="7950"/>
  <c r="B804" i="7950"/>
  <c r="B780" i="7950"/>
  <c r="B750" i="7950"/>
  <c r="B726" i="7950"/>
  <c r="B2532" i="7950"/>
  <c r="B2022" i="7950"/>
  <c r="B1884" i="7950"/>
  <c r="B1806" i="7950"/>
  <c r="B1722" i="7950"/>
  <c r="B1698" i="7950"/>
  <c r="B1614" i="7950"/>
  <c r="B1452" i="7950"/>
  <c r="B1398" i="7950"/>
  <c r="B1374" i="7950"/>
  <c r="B1290" i="7950"/>
  <c r="B1266" i="7950"/>
  <c r="B1182" i="7950"/>
  <c r="B1158" i="7950"/>
  <c r="B1074" i="7950"/>
  <c r="B642" i="7950"/>
  <c r="B618" i="7950"/>
  <c r="B588" i="7950"/>
  <c r="B564" i="7950"/>
  <c r="B534" i="7950"/>
  <c r="B510" i="7950"/>
  <c r="B480" i="7950"/>
  <c r="B456" i="7950"/>
  <c r="B426" i="7950"/>
  <c r="B402" i="7950"/>
  <c r="B240" i="7950"/>
  <c r="B2640" i="7950"/>
  <c r="B2346" i="7950"/>
  <c r="B2046" i="7950"/>
  <c r="B1992" i="7950"/>
  <c r="B1860" i="7950"/>
  <c r="B1560" i="7950"/>
  <c r="B1536" i="7950"/>
  <c r="B1236" i="7950"/>
  <c r="B1212" i="7950"/>
  <c r="B1128" i="7950"/>
  <c r="B1104" i="7950"/>
  <c r="B1020" i="7950"/>
  <c r="B996" i="7950"/>
  <c r="B912" i="7950"/>
  <c r="B696" i="7950"/>
  <c r="B672" i="7950"/>
  <c r="B372" i="7950"/>
  <c r="B348" i="7950"/>
  <c r="B318" i="7950"/>
  <c r="B294" i="7950"/>
  <c r="B264" i="7950"/>
  <c r="B210" i="7950"/>
  <c r="B156" i="7950"/>
  <c r="B186" i="7950"/>
  <c r="B132" i="7950"/>
  <c r="B48" i="7950"/>
  <c r="B102" i="7950"/>
  <c r="B78" i="7950"/>
  <c r="B24" i="7950"/>
  <c r="H199" i="1"/>
  <c r="H350" i="1"/>
  <c r="H191" i="1"/>
  <c r="H207" i="1"/>
  <c r="G111" i="1"/>
  <c r="A38" i="7946"/>
  <c r="G1397" i="18"/>
  <c r="H379" i="1"/>
  <c r="H378" i="1"/>
  <c r="H370" i="1"/>
  <c r="H362" i="1"/>
  <c r="H354" i="1"/>
  <c r="H346" i="1"/>
  <c r="H217" i="1"/>
  <c r="H213" i="1"/>
  <c r="H209" i="1"/>
  <c r="H205" i="1"/>
  <c r="H201" i="1"/>
  <c r="H197" i="1"/>
  <c r="H193" i="1"/>
  <c r="H189" i="1"/>
  <c r="H185" i="1"/>
  <c r="H181" i="1"/>
  <c r="H177" i="1"/>
  <c r="G13" i="7942"/>
  <c r="H179" i="1"/>
  <c r="H187" i="1"/>
  <c r="H195" i="1"/>
  <c r="H203" i="1"/>
  <c r="H211" i="1"/>
  <c r="H342" i="1"/>
  <c r="H358" i="1"/>
  <c r="H374" i="1"/>
  <c r="O6" i="7949"/>
  <c r="B30" i="7949"/>
  <c r="B54" i="7949"/>
  <c r="H1199" i="18"/>
  <c r="H233" i="18"/>
  <c r="I233" i="18"/>
  <c r="H1211" i="18"/>
  <c r="C1148" i="7949"/>
  <c r="C1153" i="7949" s="1"/>
  <c r="H1203" i="18"/>
  <c r="H285" i="18"/>
  <c r="I285" i="18"/>
  <c r="J285" i="18"/>
  <c r="H1212" i="18"/>
  <c r="C1202" i="7949"/>
  <c r="C1207" i="7949" s="1"/>
  <c r="H1213" i="18"/>
  <c r="H415" i="18"/>
  <c r="H1215" i="18"/>
  <c r="H441" i="18"/>
  <c r="H1219" i="18"/>
  <c r="C1580" i="7949"/>
  <c r="C1585" i="7949" s="1"/>
  <c r="H178" i="1"/>
  <c r="H180" i="1"/>
  <c r="H182" i="1"/>
  <c r="H184" i="1"/>
  <c r="H186" i="1"/>
  <c r="H188" i="1"/>
  <c r="H190" i="1"/>
  <c r="H192" i="1"/>
  <c r="H194" i="1"/>
  <c r="H196" i="1"/>
  <c r="H198" i="1"/>
  <c r="H200" i="1"/>
  <c r="H202" i="1"/>
  <c r="H204" i="1"/>
  <c r="H206" i="1"/>
  <c r="H208" i="1"/>
  <c r="H210" i="1"/>
  <c r="H212" i="1"/>
  <c r="H214" i="1"/>
  <c r="H216" i="1"/>
  <c r="H218" i="1"/>
  <c r="H340" i="1"/>
  <c r="H344" i="1"/>
  <c r="H348" i="1"/>
  <c r="H352" i="1"/>
  <c r="H356" i="1"/>
  <c r="H360" i="1"/>
  <c r="H364" i="1"/>
  <c r="H368" i="1"/>
  <c r="H372" i="1"/>
  <c r="H376" i="1"/>
  <c r="H380" i="1"/>
  <c r="H17" i="7944"/>
  <c r="H229" i="7944"/>
  <c r="C495" i="7950"/>
  <c r="C500" i="7950" s="1"/>
  <c r="H19" i="7944"/>
  <c r="H21" i="7944"/>
  <c r="H23" i="7944"/>
  <c r="H25" i="7944"/>
  <c r="C927" i="7950"/>
  <c r="C932" i="7950" s="1"/>
  <c r="H27" i="7944"/>
  <c r="H29" i="7944"/>
  <c r="C1143" i="7950"/>
  <c r="C1148" i="7950" s="1"/>
  <c r="H31" i="7944"/>
  <c r="H33" i="7944"/>
  <c r="H35" i="7944"/>
  <c r="C1467" i="7950"/>
  <c r="C1472" i="7950" s="1"/>
  <c r="H37" i="7944"/>
  <c r="C1575" i="7950"/>
  <c r="C1580" i="7950" s="1"/>
  <c r="H39" i="7944"/>
  <c r="C1683" i="7950"/>
  <c r="C1688" i="7950" s="1"/>
  <c r="H41" i="7944"/>
  <c r="H43" i="7944"/>
  <c r="C1899" i="7950"/>
  <c r="C1904" i="7950" s="1"/>
  <c r="H45" i="7944"/>
  <c r="C2007" i="7950"/>
  <c r="C2012" i="7950" s="1"/>
  <c r="H47" i="7944"/>
  <c r="H49" i="7944"/>
  <c r="H645" i="7944"/>
  <c r="H51" i="7944"/>
  <c r="C2331" i="7950"/>
  <c r="C2336" i="7950" s="1"/>
  <c r="H53" i="7944"/>
  <c r="C2439" i="7950"/>
  <c r="C2444" i="7950" s="1"/>
  <c r="H55" i="7944"/>
  <c r="H723" i="7944"/>
  <c r="H57" i="7944"/>
  <c r="C117" i="7950"/>
  <c r="C122" i="7950" s="1"/>
  <c r="H16" i="7944"/>
  <c r="H18" i="7944"/>
  <c r="H20" i="7944"/>
  <c r="H22" i="7944"/>
  <c r="H24" i="7944"/>
  <c r="C873" i="7950"/>
  <c r="C878" i="7950" s="1"/>
  <c r="H26" i="7944"/>
  <c r="H346" i="7944"/>
  <c r="H358" i="7944"/>
  <c r="H28" i="7944"/>
  <c r="H30" i="7944"/>
  <c r="H32" i="7944"/>
  <c r="H424" i="7944"/>
  <c r="H436" i="7944"/>
  <c r="I32" i="7944"/>
  <c r="C1305" i="7950"/>
  <c r="C1310" i="7950" s="1"/>
  <c r="H34" i="7944"/>
  <c r="H36" i="7944"/>
  <c r="H38" i="7944"/>
  <c r="C1629" i="7950"/>
  <c r="C1634" i="7950" s="1"/>
  <c r="H40" i="7944"/>
  <c r="C1737" i="7950"/>
  <c r="C1742" i="7950" s="1"/>
  <c r="H42" i="7944"/>
  <c r="H44" i="7944"/>
  <c r="H46" i="7944"/>
  <c r="H48" i="7944"/>
  <c r="C2169" i="7950"/>
  <c r="C2174" i="7950" s="1"/>
  <c r="H50" i="7944"/>
  <c r="H52" i="7944"/>
  <c r="C2385" i="7950"/>
  <c r="C2390" i="7950" s="1"/>
  <c r="H54" i="7944"/>
  <c r="C2493" i="7950"/>
  <c r="C2498" i="7950" s="1"/>
  <c r="H56" i="7944"/>
  <c r="I3" i="7944"/>
  <c r="G67" i="7942"/>
  <c r="G69" i="7942"/>
  <c r="G121" i="7942"/>
  <c r="G71" i="7942"/>
  <c r="G123" i="7942"/>
  <c r="G73" i="7942"/>
  <c r="G125" i="7942"/>
  <c r="H445" i="7942"/>
  <c r="G75" i="7942"/>
  <c r="G127" i="7942"/>
  <c r="H1204" i="18"/>
  <c r="H298" i="18"/>
  <c r="I298" i="18"/>
  <c r="H1205" i="18"/>
  <c r="H311" i="18"/>
  <c r="H1207" i="18"/>
  <c r="C932" i="7949"/>
  <c r="C937" i="7949" s="1"/>
  <c r="H384" i="1"/>
  <c r="H276" i="1"/>
  <c r="H168" i="1"/>
  <c r="H330" i="1"/>
  <c r="H114" i="1"/>
  <c r="H1200" i="18"/>
  <c r="H246" i="18"/>
  <c r="H1201" i="18"/>
  <c r="C608" i="7949"/>
  <c r="C613" i="7949" s="1"/>
  <c r="H1208" i="18"/>
  <c r="C986" i="7949"/>
  <c r="C991" i="7949" s="1"/>
  <c r="H1209" i="18"/>
  <c r="H363" i="18"/>
  <c r="I363" i="18"/>
  <c r="H1216" i="18"/>
  <c r="H1217" i="18"/>
  <c r="C1472" i="7949"/>
  <c r="C1477" i="7949" s="1"/>
  <c r="G274" i="7942"/>
  <c r="H1231" i="18"/>
  <c r="C2228" i="7949"/>
  <c r="C2233" i="7949" s="1"/>
  <c r="I60" i="1"/>
  <c r="I4" i="7941"/>
  <c r="G4" i="7942"/>
  <c r="G77" i="7942"/>
  <c r="G129" i="7942"/>
  <c r="G83" i="7942"/>
  <c r="G135" i="7942"/>
  <c r="H465" i="7942"/>
  <c r="G87" i="7942"/>
  <c r="G139" i="7942"/>
  <c r="G89" i="7942"/>
  <c r="G141" i="7942"/>
  <c r="G91" i="7942"/>
  <c r="G143" i="7942"/>
  <c r="G93" i="7942"/>
  <c r="G145" i="7942"/>
  <c r="G95" i="7942"/>
  <c r="G147" i="7942"/>
  <c r="G97" i="7942"/>
  <c r="G149" i="7942"/>
  <c r="H493" i="7942"/>
  <c r="G99" i="7942"/>
  <c r="G151" i="7942"/>
  <c r="G101" i="7942"/>
  <c r="G153" i="7942"/>
  <c r="G103" i="7942"/>
  <c r="G155" i="7942"/>
  <c r="G105" i="7942"/>
  <c r="G157" i="7942"/>
  <c r="G109" i="7942"/>
  <c r="G161" i="7942"/>
  <c r="H517" i="7942"/>
  <c r="G111" i="7942"/>
  <c r="G163" i="7942"/>
  <c r="G113" i="7942"/>
  <c r="G165" i="7942"/>
  <c r="G327" i="7942"/>
  <c r="G379" i="7942"/>
  <c r="G331" i="7942"/>
  <c r="G383" i="7942"/>
  <c r="L383" i="7942" s="1"/>
  <c r="G68" i="7942"/>
  <c r="G120" i="7942"/>
  <c r="H435" i="7942"/>
  <c r="G70" i="7942"/>
  <c r="G122" i="7942"/>
  <c r="G72" i="7942"/>
  <c r="G124" i="7942"/>
  <c r="G74" i="7942"/>
  <c r="G126" i="7942"/>
  <c r="H447" i="7942"/>
  <c r="G76" i="7942"/>
  <c r="G128" i="7942"/>
  <c r="G78" i="7942"/>
  <c r="G130" i="7942"/>
  <c r="G80" i="7942"/>
  <c r="G132" i="7942"/>
  <c r="G82" i="7942"/>
  <c r="G134" i="7942"/>
  <c r="H463" i="7942"/>
  <c r="G84" i="7942"/>
  <c r="G136" i="7942"/>
  <c r="H467" i="7942"/>
  <c r="I467" i="7942"/>
  <c r="G86" i="7942"/>
  <c r="G138" i="7942"/>
  <c r="G88" i="7942"/>
  <c r="G140" i="7942"/>
  <c r="G90" i="7942"/>
  <c r="G142" i="7942"/>
  <c r="G92" i="7942"/>
  <c r="G144" i="7942"/>
  <c r="G94" i="7942"/>
  <c r="G146" i="7942"/>
  <c r="H487" i="7942"/>
  <c r="G98" i="7942"/>
  <c r="G150" i="7942"/>
  <c r="G100" i="7942"/>
  <c r="G152" i="7942"/>
  <c r="H499" i="7942"/>
  <c r="G102" i="7942"/>
  <c r="G154" i="7942"/>
  <c r="G104" i="7942"/>
  <c r="G156" i="7942"/>
  <c r="G106" i="7942"/>
  <c r="G108" i="7942"/>
  <c r="G160" i="7942"/>
  <c r="G110" i="7942"/>
  <c r="G162" i="7942"/>
  <c r="G112" i="7942"/>
  <c r="G164" i="7942"/>
  <c r="H523" i="7942"/>
  <c r="G114" i="7942"/>
  <c r="G166" i="7942"/>
  <c r="G328" i="7942"/>
  <c r="G330" i="7942"/>
  <c r="G382" i="7942"/>
  <c r="L382" i="7942" s="1"/>
  <c r="G332" i="7942"/>
  <c r="G384" i="7942"/>
  <c r="H1198" i="18"/>
  <c r="H220" i="18"/>
  <c r="H1202" i="18"/>
  <c r="C662" i="7949"/>
  <c r="C667" i="7949" s="1"/>
  <c r="H1206" i="18"/>
  <c r="H324" i="18"/>
  <c r="I324" i="18"/>
  <c r="H1210" i="18"/>
  <c r="C1094" i="7949"/>
  <c r="C1099" i="7949" s="1"/>
  <c r="H1214" i="18"/>
  <c r="C1310" i="7949"/>
  <c r="C1315" i="7949" s="1"/>
  <c r="H1218" i="18"/>
  <c r="C1526" i="7949"/>
  <c r="C1531" i="7949" s="1"/>
  <c r="H1223" i="18"/>
  <c r="C1796" i="7949"/>
  <c r="C1801" i="7949" s="1"/>
  <c r="H1239" i="18"/>
  <c r="H753" i="18"/>
  <c r="G79" i="7942"/>
  <c r="G131" i="7942"/>
  <c r="H457" i="7942"/>
  <c r="G81" i="7942"/>
  <c r="G133" i="7942"/>
  <c r="H461" i="7942"/>
  <c r="I461" i="7942"/>
  <c r="G85" i="7942"/>
  <c r="G137" i="7942"/>
  <c r="G107" i="7942"/>
  <c r="G115" i="7942"/>
  <c r="G167" i="7942"/>
  <c r="H529" i="7942"/>
  <c r="G329" i="7942"/>
  <c r="G381" i="7942"/>
  <c r="G629" i="7941"/>
  <c r="H1235" i="18"/>
  <c r="H701" i="18"/>
  <c r="I701" i="18"/>
  <c r="R328" i="1"/>
  <c r="G356" i="7942"/>
  <c r="G408" i="7942"/>
  <c r="G621" i="7941"/>
  <c r="H1227" i="18"/>
  <c r="C2012" i="7949"/>
  <c r="C2017" i="7949" s="1"/>
  <c r="H4" i="7944"/>
  <c r="H4" i="7941"/>
  <c r="H4" i="18"/>
  <c r="H400" i="1"/>
  <c r="H339" i="1"/>
  <c r="H341" i="1"/>
  <c r="H343" i="1"/>
  <c r="H345" i="1"/>
  <c r="H347" i="1"/>
  <c r="H349" i="1"/>
  <c r="H351" i="1"/>
  <c r="H353" i="1"/>
  <c r="H355" i="1"/>
  <c r="H357" i="1"/>
  <c r="H359" i="1"/>
  <c r="H361" i="1"/>
  <c r="H363" i="1"/>
  <c r="H365" i="1"/>
  <c r="H367" i="1"/>
  <c r="H369" i="1"/>
  <c r="H371" i="1"/>
  <c r="H373" i="1"/>
  <c r="H375" i="1"/>
  <c r="H377" i="1"/>
  <c r="G376" i="7942"/>
  <c r="G428" i="7942"/>
  <c r="I391" i="1"/>
  <c r="J387" i="1"/>
  <c r="I388" i="1"/>
  <c r="H9" i="7942"/>
  <c r="H4" i="7942"/>
  <c r="G333" i="7942"/>
  <c r="G385" i="7942"/>
  <c r="G334" i="7942"/>
  <c r="G386" i="7942"/>
  <c r="L386" i="7942" s="1"/>
  <c r="G335" i="7942"/>
  <c r="G387" i="7942"/>
  <c r="G336" i="7942"/>
  <c r="G388" i="7942"/>
  <c r="L388" i="7942" s="1"/>
  <c r="G337" i="7942"/>
  <c r="G389" i="7942"/>
  <c r="G338" i="7942"/>
  <c r="G390" i="7942"/>
  <c r="L390" i="7942" s="1"/>
  <c r="G339" i="7942"/>
  <c r="G391" i="7942"/>
  <c r="G340" i="7942"/>
  <c r="G392" i="7942"/>
  <c r="L392" i="7942" s="1"/>
  <c r="G341" i="7942"/>
  <c r="G393" i="7942"/>
  <c r="G342" i="7942"/>
  <c r="G394" i="7942"/>
  <c r="L394" i="7942" s="1"/>
  <c r="G343" i="7942"/>
  <c r="G395" i="7942"/>
  <c r="G344" i="7942"/>
  <c r="G396" i="7942"/>
  <c r="G345" i="7942"/>
  <c r="G397" i="7942"/>
  <c r="G346" i="7942"/>
  <c r="G398" i="7942"/>
  <c r="G347" i="7942"/>
  <c r="G399" i="7942"/>
  <c r="G348" i="7942"/>
  <c r="G400" i="7942"/>
  <c r="L400" i="7942" s="1"/>
  <c r="G349" i="7942"/>
  <c r="G401" i="7942"/>
  <c r="G350" i="7942"/>
  <c r="G402" i="7942"/>
  <c r="L402" i="7942" s="1"/>
  <c r="G351" i="7942"/>
  <c r="G403" i="7942"/>
  <c r="G352" i="7942"/>
  <c r="G404" i="7942"/>
  <c r="L404" i="7942" s="1"/>
  <c r="G353" i="7942"/>
  <c r="G405" i="7942"/>
  <c r="G354" i="7942"/>
  <c r="G406" i="7942"/>
  <c r="G355" i="7942"/>
  <c r="G407" i="7942"/>
  <c r="H7" i="7942"/>
  <c r="H7" i="18"/>
  <c r="G163" i="7941"/>
  <c r="G267" i="7941"/>
  <c r="G1139" i="18"/>
  <c r="G1087" i="18"/>
  <c r="G1145" i="18"/>
  <c r="G1093" i="18"/>
  <c r="G1147" i="18"/>
  <c r="G1095" i="18"/>
  <c r="G1149" i="18"/>
  <c r="G1097" i="18"/>
  <c r="G1151" i="18"/>
  <c r="G1099" i="18"/>
  <c r="G1153" i="18"/>
  <c r="G1101" i="18"/>
  <c r="G1155" i="18"/>
  <c r="G1103" i="18"/>
  <c r="G1157" i="18"/>
  <c r="G1105" i="18"/>
  <c r="G1159" i="18"/>
  <c r="G1107" i="18"/>
  <c r="G1161" i="18"/>
  <c r="G1109" i="18"/>
  <c r="G1163" i="18"/>
  <c r="G1111" i="18"/>
  <c r="G1165" i="18"/>
  <c r="G1113" i="18"/>
  <c r="G593" i="7941"/>
  <c r="G1565" i="18"/>
  <c r="G1513" i="18"/>
  <c r="G595" i="7941"/>
  <c r="G1567" i="18"/>
  <c r="G1515" i="18"/>
  <c r="G597" i="7941"/>
  <c r="G1569" i="18"/>
  <c r="G1517" i="18"/>
  <c r="G599" i="7941"/>
  <c r="G1571" i="18"/>
  <c r="G1519" i="18"/>
  <c r="G601" i="7941"/>
  <c r="G915" i="7941"/>
  <c r="G1573" i="18"/>
  <c r="G1521" i="18"/>
  <c r="G603" i="7941"/>
  <c r="G1575" i="18"/>
  <c r="G1523" i="18"/>
  <c r="G605" i="7941"/>
  <c r="G919" i="7941"/>
  <c r="G1577" i="18"/>
  <c r="G1525" i="18"/>
  <c r="G607" i="7941"/>
  <c r="G1579" i="18"/>
  <c r="G1527" i="18"/>
  <c r="G609" i="7941"/>
  <c r="G923" i="7941"/>
  <c r="G1581" i="18"/>
  <c r="G1529" i="18"/>
  <c r="G611" i="7941"/>
  <c r="G1583" i="18"/>
  <c r="G1531" i="18"/>
  <c r="G613" i="7941"/>
  <c r="G1585" i="18"/>
  <c r="G1533" i="18"/>
  <c r="H1221" i="18"/>
  <c r="H519" i="18"/>
  <c r="I519" i="18"/>
  <c r="J519" i="18"/>
  <c r="H1225" i="18"/>
  <c r="H571" i="18"/>
  <c r="I571" i="18"/>
  <c r="J571" i="18"/>
  <c r="H1229" i="18"/>
  <c r="H623" i="18"/>
  <c r="H1233" i="18"/>
  <c r="H675" i="18"/>
  <c r="H1237" i="18"/>
  <c r="H727" i="18"/>
  <c r="I727" i="18"/>
  <c r="G635" i="7941"/>
  <c r="G739" i="7941"/>
  <c r="G843" i="7941"/>
  <c r="G381" i="1"/>
  <c r="G358" i="7942"/>
  <c r="G410" i="7942"/>
  <c r="G359" i="7942"/>
  <c r="G411" i="7942"/>
  <c r="L411" i="7942" s="1"/>
  <c r="G360" i="7942"/>
  <c r="G412" i="7942"/>
  <c r="G361" i="7942"/>
  <c r="G413" i="7942"/>
  <c r="L413" i="7942" s="1"/>
  <c r="G362" i="7942"/>
  <c r="G414" i="7942"/>
  <c r="G363" i="7942"/>
  <c r="G415" i="7942"/>
  <c r="L415" i="7942" s="1"/>
  <c r="G364" i="7942"/>
  <c r="G416" i="7942"/>
  <c r="G365" i="7942"/>
  <c r="G417" i="7942"/>
  <c r="L417" i="7942" s="1"/>
  <c r="G366" i="7942"/>
  <c r="G418" i="7942"/>
  <c r="G367" i="7942"/>
  <c r="G419" i="7942"/>
  <c r="L419" i="7942" s="1"/>
  <c r="G368" i="7942"/>
  <c r="G420" i="7942"/>
  <c r="G369" i="7942"/>
  <c r="G421" i="7942"/>
  <c r="L421" i="7942" s="1"/>
  <c r="G370" i="7942"/>
  <c r="G422" i="7942"/>
  <c r="G371" i="7942"/>
  <c r="G423" i="7942"/>
  <c r="L423" i="7942" s="1"/>
  <c r="G372" i="7942"/>
  <c r="G424" i="7942"/>
  <c r="G373" i="7942"/>
  <c r="G425" i="7942"/>
  <c r="G374" i="7942"/>
  <c r="G426" i="7942"/>
  <c r="G375" i="7942"/>
  <c r="G427" i="7942"/>
  <c r="L427" i="7942" s="1"/>
  <c r="C687" i="7941"/>
  <c r="C111" i="7941"/>
  <c r="C1503" i="18"/>
  <c r="C115" i="18"/>
  <c r="G215" i="7941"/>
  <c r="C1083" i="18"/>
  <c r="G1136" i="18"/>
  <c r="G1084" i="18"/>
  <c r="G1144" i="18"/>
  <c r="G1092" i="18"/>
  <c r="G1146" i="18"/>
  <c r="G1094" i="18"/>
  <c r="G1148" i="18"/>
  <c r="G1096" i="18"/>
  <c r="G1150" i="18"/>
  <c r="G1098" i="18"/>
  <c r="G1152" i="18"/>
  <c r="G1100" i="18"/>
  <c r="G1154" i="18"/>
  <c r="G1102" i="18"/>
  <c r="G1156" i="18"/>
  <c r="G1104" i="18"/>
  <c r="G1158" i="18"/>
  <c r="G1106" i="18"/>
  <c r="G1160" i="18"/>
  <c r="G1108" i="18"/>
  <c r="G1162" i="18"/>
  <c r="G1110" i="18"/>
  <c r="G1164" i="18"/>
  <c r="G1112" i="18"/>
  <c r="G592" i="7941"/>
  <c r="H592" i="7941"/>
  <c r="G1564" i="18"/>
  <c r="G1512" i="18"/>
  <c r="G594" i="7941"/>
  <c r="G1566" i="18"/>
  <c r="G1514" i="18"/>
  <c r="G596" i="7941"/>
  <c r="G1568" i="18"/>
  <c r="G1516" i="18"/>
  <c r="G598" i="7941"/>
  <c r="G1570" i="18"/>
  <c r="G1518" i="18"/>
  <c r="G600" i="7941"/>
  <c r="G1572" i="18"/>
  <c r="G1520" i="18"/>
  <c r="G602" i="7941"/>
  <c r="G1574" i="18"/>
  <c r="G1522" i="18"/>
  <c r="G604" i="7941"/>
  <c r="G1576" i="18"/>
  <c r="G1524" i="18"/>
  <c r="G606" i="7941"/>
  <c r="G1578" i="18"/>
  <c r="G1526" i="18"/>
  <c r="G608" i="7941"/>
  <c r="G1580" i="18"/>
  <c r="G1528" i="18"/>
  <c r="G610" i="7941"/>
  <c r="G1582" i="18"/>
  <c r="G1530" i="18"/>
  <c r="G612" i="7941"/>
  <c r="G1584" i="18"/>
  <c r="G1532" i="18"/>
  <c r="C1293" i="18"/>
  <c r="G791" i="7941"/>
  <c r="R166" i="1"/>
  <c r="G1166" i="18"/>
  <c r="G1114" i="18"/>
  <c r="G1168" i="18"/>
  <c r="G1116" i="18"/>
  <c r="G1170" i="18"/>
  <c r="G1118" i="18"/>
  <c r="G1172" i="18"/>
  <c r="G1120" i="18"/>
  <c r="G1174" i="18"/>
  <c r="G1122" i="18"/>
  <c r="G1176" i="18"/>
  <c r="G1124" i="18"/>
  <c r="G1178" i="18"/>
  <c r="G1126" i="18"/>
  <c r="G1180" i="18"/>
  <c r="G1128" i="18"/>
  <c r="G1182" i="18"/>
  <c r="G1130" i="18"/>
  <c r="G1184" i="18"/>
  <c r="G1132" i="18"/>
  <c r="G1167" i="18"/>
  <c r="G1115" i="18"/>
  <c r="G1169" i="18"/>
  <c r="G1117" i="18"/>
  <c r="G1171" i="18"/>
  <c r="G1119" i="18"/>
  <c r="G1173" i="18"/>
  <c r="G1121" i="18"/>
  <c r="G1175" i="18"/>
  <c r="G1123" i="18"/>
  <c r="G1177" i="18"/>
  <c r="G1125" i="18"/>
  <c r="G1179" i="18"/>
  <c r="G1127" i="18"/>
  <c r="G1181" i="18"/>
  <c r="G1129" i="18"/>
  <c r="G1183" i="18"/>
  <c r="G1131" i="18"/>
  <c r="G1185" i="18"/>
  <c r="G1133" i="18"/>
  <c r="G614" i="7941"/>
  <c r="G1586" i="18"/>
  <c r="H1220" i="18"/>
  <c r="H506" i="18"/>
  <c r="I506" i="18"/>
  <c r="G618" i="7941"/>
  <c r="G1590" i="18"/>
  <c r="G1538" i="18"/>
  <c r="H1224" i="18"/>
  <c r="C1850" i="7949"/>
  <c r="C1855" i="7949" s="1"/>
  <c r="G622" i="7941"/>
  <c r="G1594" i="18"/>
  <c r="G1542" i="18"/>
  <c r="H1228" i="18"/>
  <c r="G626" i="7941"/>
  <c r="G1598" i="18"/>
  <c r="G1546" i="18"/>
  <c r="H1232" i="18"/>
  <c r="C2282" i="7949"/>
  <c r="C2287" i="7949" s="1"/>
  <c r="G1602" i="18"/>
  <c r="G1550" i="18"/>
  <c r="G630" i="7941"/>
  <c r="H1236" i="18"/>
  <c r="H714" i="18"/>
  <c r="G616" i="7941"/>
  <c r="G1588" i="18"/>
  <c r="G1536" i="18"/>
  <c r="H1222" i="18"/>
  <c r="C1742" i="7949"/>
  <c r="C1747" i="7949" s="1"/>
  <c r="G620" i="7941"/>
  <c r="G1592" i="18"/>
  <c r="G1540" i="18"/>
  <c r="H1226" i="18"/>
  <c r="C1958" i="7949"/>
  <c r="C1963" i="7949" s="1"/>
  <c r="G624" i="7941"/>
  <c r="G1596" i="18"/>
  <c r="G1544" i="18"/>
  <c r="H1230" i="18"/>
  <c r="C2174" i="7949"/>
  <c r="C2179" i="7949" s="1"/>
  <c r="G628" i="7941"/>
  <c r="G1600" i="18"/>
  <c r="G1548" i="18"/>
  <c r="H1234" i="18"/>
  <c r="G1604" i="18"/>
  <c r="G1552" i="18"/>
  <c r="G632" i="7941"/>
  <c r="H1238" i="18"/>
  <c r="C2606" i="7949"/>
  <c r="C2611" i="7949" s="1"/>
  <c r="H615" i="7941"/>
  <c r="G939" i="7941"/>
  <c r="G1587" i="18"/>
  <c r="G1535" i="18"/>
  <c r="G1589" i="18"/>
  <c r="G1537" i="18"/>
  <c r="G1591" i="18"/>
  <c r="G1539" i="18"/>
  <c r="G1593" i="18"/>
  <c r="G1541" i="18"/>
  <c r="G1595" i="18"/>
  <c r="G1543" i="18"/>
  <c r="G1597" i="18"/>
  <c r="G1545" i="18"/>
  <c r="G1599" i="18"/>
  <c r="G1547" i="18"/>
  <c r="G1601" i="18"/>
  <c r="G1549" i="18"/>
  <c r="G1603" i="18"/>
  <c r="G1551" i="18"/>
  <c r="G1605" i="18"/>
  <c r="G1553" i="18"/>
  <c r="N59" i="7944"/>
  <c r="P59" i="7944"/>
  <c r="G357" i="7942"/>
  <c r="G409" i="7942"/>
  <c r="M59" i="7944"/>
  <c r="O59" i="7944"/>
  <c r="Q59" i="7944"/>
  <c r="G96" i="7942"/>
  <c r="G148" i="7942"/>
  <c r="B751" i="7950"/>
  <c r="G219" i="1"/>
  <c r="B643" i="7950"/>
  <c r="B1213" i="7950"/>
  <c r="B1051" i="7950"/>
  <c r="B2101" i="7950"/>
  <c r="B349" i="7950"/>
  <c r="B427" i="7950"/>
  <c r="B1591" i="7950"/>
  <c r="B889" i="7950"/>
  <c r="B2347" i="7950"/>
  <c r="B79" i="7950"/>
  <c r="B133" i="7950"/>
  <c r="B535" i="7950"/>
  <c r="B2155" i="7950"/>
  <c r="B2185" i="7950"/>
  <c r="B25" i="7950"/>
  <c r="B49" i="7950"/>
  <c r="B103" i="7950"/>
  <c r="B187" i="7950"/>
  <c r="B403" i="7950"/>
  <c r="B511" i="7950"/>
  <c r="B619" i="7950"/>
  <c r="B967" i="7950"/>
  <c r="B1507" i="7950"/>
  <c r="B1939" i="7950"/>
  <c r="B319" i="7950"/>
  <c r="B697" i="7950"/>
  <c r="B859" i="7950"/>
  <c r="B1645" i="7950"/>
  <c r="B1105" i="7950"/>
  <c r="B1777" i="7950"/>
  <c r="B2317" i="7950"/>
  <c r="B157" i="7950"/>
  <c r="B457" i="7950"/>
  <c r="B565" i="7950"/>
  <c r="B727" i="7950"/>
  <c r="B1321" i="7950"/>
  <c r="B1669" i="7950"/>
  <c r="B265" i="7950"/>
  <c r="B373" i="7950"/>
  <c r="B781" i="7950"/>
  <c r="B943" i="7950"/>
  <c r="B2401" i="7950"/>
  <c r="B1375" i="7950"/>
  <c r="B2293" i="7950"/>
  <c r="B2671" i="7950"/>
  <c r="I4" i="7944"/>
  <c r="B211" i="7950"/>
  <c r="B241" i="7950"/>
  <c r="B481" i="7950"/>
  <c r="B589" i="7950"/>
  <c r="B805" i="7950"/>
  <c r="B1429" i="7950"/>
  <c r="B1753" i="7950"/>
  <c r="B295" i="7950"/>
  <c r="B673" i="7950"/>
  <c r="B835" i="7950"/>
  <c r="B1345" i="7950"/>
  <c r="B913" i="7950"/>
  <c r="B1561" i="7950"/>
  <c r="B1885" i="7950"/>
  <c r="B1021" i="7950"/>
  <c r="B1159" i="7950"/>
  <c r="B1267" i="7950"/>
  <c r="B1453" i="7950"/>
  <c r="B1699" i="7950"/>
  <c r="B1915" i="7950"/>
  <c r="B2209" i="7950"/>
  <c r="B1807" i="7950"/>
  <c r="B2023" i="7950"/>
  <c r="B2509" i="7950"/>
  <c r="B2479" i="7950"/>
  <c r="B2617" i="7950"/>
  <c r="B1483" i="7950"/>
  <c r="B2077" i="7950"/>
  <c r="B2239" i="7950"/>
  <c r="B2455" i="7950"/>
  <c r="B997" i="7950"/>
  <c r="B1075" i="7950"/>
  <c r="B1129" i="7950"/>
  <c r="B1183" i="7950"/>
  <c r="B1237" i="7950"/>
  <c r="B1291" i="7950"/>
  <c r="B1399" i="7950"/>
  <c r="B1537" i="7950"/>
  <c r="B1615" i="7950"/>
  <c r="B1723" i="7950"/>
  <c r="B1831" i="7950"/>
  <c r="B1969" i="7950"/>
  <c r="B2131" i="7950"/>
  <c r="B2263" i="7950"/>
  <c r="B2587" i="7950"/>
  <c r="B1861" i="7950"/>
  <c r="B1993" i="7950"/>
  <c r="B2047" i="7950"/>
  <c r="B2425" i="7950"/>
  <c r="B2695" i="7950"/>
  <c r="B2371" i="7950"/>
  <c r="B2533" i="7950"/>
  <c r="B2563" i="7950"/>
  <c r="C1634" i="7949"/>
  <c r="C1639" i="7949" s="1"/>
  <c r="H454" i="18"/>
  <c r="C1418" i="7949"/>
  <c r="C1423" i="7949" s="1"/>
  <c r="C770" i="7949"/>
  <c r="C775" i="7949" s="1"/>
  <c r="C1256" i="7949"/>
  <c r="C1261" i="7949" s="1"/>
  <c r="C2390" i="7949"/>
  <c r="C2395" i="7949" s="1"/>
  <c r="C1688" i="7949"/>
  <c r="C1693" i="7949" s="1"/>
  <c r="H402" i="18"/>
  <c r="C1904" i="7949"/>
  <c r="C1909" i="7949" s="1"/>
  <c r="H350" i="18"/>
  <c r="C500" i="7949"/>
  <c r="C505" i="7949" s="1"/>
  <c r="B2701" i="7949"/>
  <c r="B2647" i="7949"/>
  <c r="B2623" i="7949"/>
  <c r="B2569" i="7949"/>
  <c r="B2539" i="7949"/>
  <c r="B2461" i="7949"/>
  <c r="B2377" i="7949"/>
  <c r="B2245" i="7949"/>
  <c r="B2191" i="7949"/>
  <c r="B2161" i="7949"/>
  <c r="B2107" i="7949"/>
  <c r="B2053" i="7949"/>
  <c r="B2677" i="7949"/>
  <c r="B2593" i="7949"/>
  <c r="B2515" i="7949"/>
  <c r="B2485" i="7949"/>
  <c r="B2431" i="7949"/>
  <c r="B2407" i="7949"/>
  <c r="B2353" i="7949"/>
  <c r="B2323" i="7949"/>
  <c r="B2299" i="7949"/>
  <c r="B2269" i="7949"/>
  <c r="B2215" i="7949"/>
  <c r="B2137" i="7949"/>
  <c r="B2083" i="7949"/>
  <c r="B2029" i="7949"/>
  <c r="B1999" i="7949"/>
  <c r="B1945" i="7949"/>
  <c r="B1921" i="7949"/>
  <c r="B1837" i="7949"/>
  <c r="B1783" i="7949"/>
  <c r="B1705" i="7949"/>
  <c r="B1651" i="7949"/>
  <c r="B1597" i="7949"/>
  <c r="B1567" i="7949"/>
  <c r="B1513" i="7949"/>
  <c r="B1459" i="7949"/>
  <c r="B1975" i="7949"/>
  <c r="B1891" i="7949"/>
  <c r="B1867" i="7949"/>
  <c r="B1813" i="7949"/>
  <c r="B1759" i="7949"/>
  <c r="B1729" i="7949"/>
  <c r="B1675" i="7949"/>
  <c r="B1621" i="7949"/>
  <c r="B1543" i="7949"/>
  <c r="B1489" i="7949"/>
  <c r="B1405" i="7949"/>
  <c r="B1381" i="7949"/>
  <c r="B1351" i="7949"/>
  <c r="B1297" i="7949"/>
  <c r="B1243" i="7949"/>
  <c r="B1189" i="7949"/>
  <c r="B895" i="7949"/>
  <c r="B841" i="7949"/>
  <c r="B787" i="7949"/>
  <c r="B733" i="7949"/>
  <c r="B679" i="7949"/>
  <c r="B571" i="7949"/>
  <c r="B541" i="7949"/>
  <c r="B487" i="7949"/>
  <c r="B433" i="7949"/>
  <c r="B379" i="7949"/>
  <c r="B301" i="7949"/>
  <c r="B271" i="7949"/>
  <c r="B1435" i="7949"/>
  <c r="B1327" i="7949"/>
  <c r="B1273" i="7949"/>
  <c r="B1219" i="7949"/>
  <c r="B1165" i="7949"/>
  <c r="B1135" i="7949"/>
  <c r="B1111" i="7949"/>
  <c r="B1081" i="7949"/>
  <c r="B1057" i="7949"/>
  <c r="B1027" i="7949"/>
  <c r="B1003" i="7949"/>
  <c r="B973" i="7949"/>
  <c r="B949" i="7949"/>
  <c r="B919" i="7949"/>
  <c r="B865" i="7949"/>
  <c r="B811" i="7949"/>
  <c r="B757" i="7949"/>
  <c r="B703" i="7949"/>
  <c r="B649" i="7949"/>
  <c r="B625" i="7949"/>
  <c r="B595" i="7949"/>
  <c r="B517" i="7949"/>
  <c r="B463" i="7949"/>
  <c r="B409" i="7949"/>
  <c r="B247" i="7949"/>
  <c r="B193" i="7949"/>
  <c r="B163" i="7949"/>
  <c r="B139" i="7949"/>
  <c r="B355" i="7949"/>
  <c r="B325" i="7949"/>
  <c r="B217" i="7949"/>
  <c r="O6" i="7950"/>
  <c r="B2618" i="7950"/>
  <c r="B109" i="7949"/>
  <c r="B85" i="7949"/>
  <c r="N63" i="7950"/>
  <c r="N79" i="7950"/>
  <c r="O79" i="7950"/>
  <c r="P79" i="7950" s="1"/>
  <c r="Q79" i="7950" s="1"/>
  <c r="R79" i="7950" s="1"/>
  <c r="S79" i="7950" s="1"/>
  <c r="T79" i="7950" s="1"/>
  <c r="U79" i="7950" s="1"/>
  <c r="V79" i="7950" s="1"/>
  <c r="W79" i="7950" s="1"/>
  <c r="H1197" i="18"/>
  <c r="H207" i="18"/>
  <c r="H389" i="18"/>
  <c r="A39" i="7946"/>
  <c r="I400" i="1"/>
  <c r="I4" i="18"/>
  <c r="G4" i="18"/>
  <c r="C9" i="18"/>
  <c r="I4" i="7942"/>
  <c r="J60" i="1"/>
  <c r="J276" i="1"/>
  <c r="I751" i="7944"/>
  <c r="I725" i="7944"/>
  <c r="J725" i="7944"/>
  <c r="I699" i="7944"/>
  <c r="J699" i="7944"/>
  <c r="I673" i="7944"/>
  <c r="I647" i="7944"/>
  <c r="I608" i="7944"/>
  <c r="J608" i="7944"/>
  <c r="I738" i="7944"/>
  <c r="I686" i="7944"/>
  <c r="J686" i="7944"/>
  <c r="I634" i="7944"/>
  <c r="J634" i="7944"/>
  <c r="I595" i="7944"/>
  <c r="J595" i="7944"/>
  <c r="I569" i="7944"/>
  <c r="I543" i="7944"/>
  <c r="I504" i="7944"/>
  <c r="J504" i="7944"/>
  <c r="I478" i="7944"/>
  <c r="J478" i="7944"/>
  <c r="I660" i="7944"/>
  <c r="I712" i="7944"/>
  <c r="J712" i="7944"/>
  <c r="I582" i="7944"/>
  <c r="I530" i="7944"/>
  <c r="J530" i="7944"/>
  <c r="I517" i="7944"/>
  <c r="I465" i="7944"/>
  <c r="I452" i="7944"/>
  <c r="I426" i="7944"/>
  <c r="I400" i="7944"/>
  <c r="I374" i="7944"/>
  <c r="J374" i="7944"/>
  <c r="I348" i="7944"/>
  <c r="J348" i="7944"/>
  <c r="I322" i="7944"/>
  <c r="I556" i="7944"/>
  <c r="J556" i="7944"/>
  <c r="I491" i="7944"/>
  <c r="I439" i="7944"/>
  <c r="I621" i="7944"/>
  <c r="I413" i="7944"/>
  <c r="I361" i="7944"/>
  <c r="I309" i="7944"/>
  <c r="I296" i="7944"/>
  <c r="J296" i="7944"/>
  <c r="I387" i="7944"/>
  <c r="I283" i="7944"/>
  <c r="J283" i="7944"/>
  <c r="I270" i="7944"/>
  <c r="I244" i="7944"/>
  <c r="J244" i="7944"/>
  <c r="I218" i="7944"/>
  <c r="I335" i="7944"/>
  <c r="J335" i="7944"/>
  <c r="I257" i="7944"/>
  <c r="J257" i="7944"/>
  <c r="I231" i="7944"/>
  <c r="H606" i="7944"/>
  <c r="H618" i="7944"/>
  <c r="H320" i="7944"/>
  <c r="H332" i="7944"/>
  <c r="H216" i="7944"/>
  <c r="H228" i="7944"/>
  <c r="I16" i="7944"/>
  <c r="H359" i="7944"/>
  <c r="H371" i="7944"/>
  <c r="H671" i="7944"/>
  <c r="G4" i="7941"/>
  <c r="H593" i="7944"/>
  <c r="H605" i="7944"/>
  <c r="I45" i="7944"/>
  <c r="H632" i="7944"/>
  <c r="H644" i="7944"/>
  <c r="H684" i="7944"/>
  <c r="H1517" i="18"/>
  <c r="H584" i="18"/>
  <c r="I584" i="18"/>
  <c r="H688" i="18"/>
  <c r="H532" i="18"/>
  <c r="H636" i="18"/>
  <c r="I636" i="18"/>
  <c r="P6" i="7949"/>
  <c r="B55" i="7949"/>
  <c r="B31" i="7949"/>
  <c r="C131" i="7964"/>
  <c r="H480" i="18"/>
  <c r="H463" i="7944"/>
  <c r="I209" i="18"/>
  <c r="G159" i="7942"/>
  <c r="G158" i="7942"/>
  <c r="H511" i="7942"/>
  <c r="H503" i="7942"/>
  <c r="H521" i="7942"/>
  <c r="J3" i="7944"/>
  <c r="J3" i="18"/>
  <c r="G384" i="1"/>
  <c r="G276" i="1"/>
  <c r="G168" i="1"/>
  <c r="G330" i="1"/>
  <c r="G114" i="1"/>
  <c r="I330" i="1"/>
  <c r="I114" i="1"/>
  <c r="I384" i="1"/>
  <c r="I276" i="1"/>
  <c r="I168" i="1"/>
  <c r="J388" i="1"/>
  <c r="H609" i="7941"/>
  <c r="I9" i="7942"/>
  <c r="G926" i="7941"/>
  <c r="G916" i="7941"/>
  <c r="H594" i="7941"/>
  <c r="H603" i="7941"/>
  <c r="J391" i="1"/>
  <c r="K387" i="1"/>
  <c r="H628" i="7941"/>
  <c r="H622" i="7941"/>
  <c r="G1534" i="18"/>
  <c r="H624" i="7941"/>
  <c r="G940" i="7941"/>
  <c r="H1526" i="18"/>
  <c r="J222" i="1"/>
  <c r="J4" i="18"/>
  <c r="B26" i="7950"/>
  <c r="B50" i="7950"/>
  <c r="B212" i="7950"/>
  <c r="B80" i="7950"/>
  <c r="B134" i="7950"/>
  <c r="B674" i="7950"/>
  <c r="B296" i="7950"/>
  <c r="B1616" i="7950"/>
  <c r="B890" i="7950"/>
  <c r="B968" i="7950"/>
  <c r="B2024" i="7950"/>
  <c r="B482" i="7950"/>
  <c r="B2132" i="7950"/>
  <c r="B1322" i="7950"/>
  <c r="B1292" i="7950"/>
  <c r="B2210" i="7950"/>
  <c r="B2294" i="7950"/>
  <c r="B590" i="7950"/>
  <c r="B1646" i="7950"/>
  <c r="B266" i="7950"/>
  <c r="B860" i="7950"/>
  <c r="B1970" i="7950"/>
  <c r="B1130" i="7950"/>
  <c r="B1454" i="7950"/>
  <c r="B1832" i="7950"/>
  <c r="B1808" i="7950"/>
  <c r="B2426" i="7950"/>
  <c r="B2534" i="7950"/>
  <c r="J4" i="7942"/>
  <c r="J4" i="7944"/>
  <c r="J384" i="1"/>
  <c r="F9" i="7949"/>
  <c r="B428" i="7950"/>
  <c r="B536" i="7950"/>
  <c r="B644" i="7950"/>
  <c r="B998" i="7950"/>
  <c r="B1916" i="7950"/>
  <c r="B2510" i="7950"/>
  <c r="B350" i="7950"/>
  <c r="B728" i="7950"/>
  <c r="B1238" i="7950"/>
  <c r="B1592" i="7950"/>
  <c r="B836" i="7950"/>
  <c r="B1076" i="7950"/>
  <c r="B1184" i="7950"/>
  <c r="B1376" i="7950"/>
  <c r="B1538" i="7950"/>
  <c r="B1724" i="7950"/>
  <c r="B2102" i="7950"/>
  <c r="B2264" i="7950"/>
  <c r="B1886" i="7950"/>
  <c r="B2318" i="7950"/>
  <c r="B2672" i="7950"/>
  <c r="B2372" i="7950"/>
  <c r="B2642" i="7950"/>
  <c r="C9" i="7949"/>
  <c r="D10" i="7949"/>
  <c r="D9" i="7949"/>
  <c r="E9" i="7949"/>
  <c r="C11" i="7949"/>
  <c r="I207" i="18"/>
  <c r="C132" i="7964"/>
  <c r="B2678" i="7949"/>
  <c r="B2648" i="7949"/>
  <c r="B2594" i="7949"/>
  <c r="B2516" i="7949"/>
  <c r="B2486" i="7949"/>
  <c r="B2432" i="7949"/>
  <c r="B2408" i="7949"/>
  <c r="B2354" i="7949"/>
  <c r="B2324" i="7949"/>
  <c r="B2300" i="7949"/>
  <c r="B2270" i="7949"/>
  <c r="B2216" i="7949"/>
  <c r="B2138" i="7949"/>
  <c r="B2108" i="7949"/>
  <c r="B2084" i="7949"/>
  <c r="B2702" i="7949"/>
  <c r="B2624" i="7949"/>
  <c r="B2570" i="7949"/>
  <c r="B2540" i="7949"/>
  <c r="B2462" i="7949"/>
  <c r="B2378" i="7949"/>
  <c r="B2246" i="7949"/>
  <c r="B2192" i="7949"/>
  <c r="B2162" i="7949"/>
  <c r="B1976" i="7949"/>
  <c r="B1946" i="7949"/>
  <c r="B1892" i="7949"/>
  <c r="B1868" i="7949"/>
  <c r="B1814" i="7949"/>
  <c r="B1760" i="7949"/>
  <c r="B1730" i="7949"/>
  <c r="B1676" i="7949"/>
  <c r="B1622" i="7949"/>
  <c r="B1544" i="7949"/>
  <c r="B1490" i="7949"/>
  <c r="B1436" i="7949"/>
  <c r="B2054" i="7949"/>
  <c r="B2030" i="7949"/>
  <c r="B2000" i="7949"/>
  <c r="B1922" i="7949"/>
  <c r="B1838" i="7949"/>
  <c r="B1784" i="7949"/>
  <c r="B1706" i="7949"/>
  <c r="B1652" i="7949"/>
  <c r="B1598" i="7949"/>
  <c r="B1568" i="7949"/>
  <c r="B1514" i="7949"/>
  <c r="B1460" i="7949"/>
  <c r="B1328" i="7949"/>
  <c r="B1274" i="7949"/>
  <c r="B1220" i="7949"/>
  <c r="B1166" i="7949"/>
  <c r="B1136" i="7949"/>
  <c r="B1112" i="7949"/>
  <c r="B1082" i="7949"/>
  <c r="B1058" i="7949"/>
  <c r="B1028" i="7949"/>
  <c r="B1004" i="7949"/>
  <c r="B974" i="7949"/>
  <c r="B950" i="7949"/>
  <c r="B920" i="7949"/>
  <c r="B866" i="7949"/>
  <c r="B812" i="7949"/>
  <c r="B758" i="7949"/>
  <c r="B704" i="7949"/>
  <c r="B626" i="7949"/>
  <c r="B596" i="7949"/>
  <c r="B518" i="7949"/>
  <c r="B464" i="7949"/>
  <c r="B410" i="7949"/>
  <c r="B356" i="7949"/>
  <c r="B326" i="7949"/>
  <c r="B248" i="7949"/>
  <c r="B1406" i="7949"/>
  <c r="B1382" i="7949"/>
  <c r="B1352" i="7949"/>
  <c r="B1298" i="7949"/>
  <c r="B1244" i="7949"/>
  <c r="B1190" i="7949"/>
  <c r="B896" i="7949"/>
  <c r="B842" i="7949"/>
  <c r="B788" i="7949"/>
  <c r="B734" i="7949"/>
  <c r="B680" i="7949"/>
  <c r="B650" i="7949"/>
  <c r="B572" i="7949"/>
  <c r="B542" i="7949"/>
  <c r="B488" i="7949"/>
  <c r="B434" i="7949"/>
  <c r="B380" i="7949"/>
  <c r="B272" i="7949"/>
  <c r="B164" i="7949"/>
  <c r="B302" i="7949"/>
  <c r="B218" i="7949"/>
  <c r="B194" i="7949"/>
  <c r="B140" i="7949"/>
  <c r="B104" i="7950"/>
  <c r="B158" i="7950"/>
  <c r="B188" i="7950"/>
  <c r="B242" i="7950"/>
  <c r="B404" i="7950"/>
  <c r="B458" i="7950"/>
  <c r="B512" i="7950"/>
  <c r="B566" i="7950"/>
  <c r="B620" i="7950"/>
  <c r="B782" i="7950"/>
  <c r="B944" i="7950"/>
  <c r="B1484" i="7950"/>
  <c r="B1670" i="7950"/>
  <c r="B1940" i="7950"/>
  <c r="B2156" i="7950"/>
  <c r="B2564" i="7950"/>
  <c r="B320" i="7950"/>
  <c r="B374" i="7950"/>
  <c r="B698" i="7950"/>
  <c r="B752" i="7950"/>
  <c r="B1052" i="7950"/>
  <c r="B1268" i="7950"/>
  <c r="B1430" i="7950"/>
  <c r="B1754" i="7950"/>
  <c r="B806" i="7950"/>
  <c r="B914" i="7950"/>
  <c r="B1022" i="7950"/>
  <c r="B1106" i="7950"/>
  <c r="B1160" i="7950"/>
  <c r="B1214" i="7950"/>
  <c r="B1346" i="7950"/>
  <c r="B1400" i="7950"/>
  <c r="B1508" i="7950"/>
  <c r="B1562" i="7950"/>
  <c r="B1700" i="7950"/>
  <c r="B1778" i="7950"/>
  <c r="B2078" i="7950"/>
  <c r="B2186" i="7950"/>
  <c r="B2240" i="7950"/>
  <c r="B2588" i="7950"/>
  <c r="B1862" i="7950"/>
  <c r="B1994" i="7950"/>
  <c r="B2048" i="7950"/>
  <c r="B2402" i="7950"/>
  <c r="B2456" i="7950"/>
  <c r="B2696" i="7950"/>
  <c r="B2348" i="7950"/>
  <c r="B2480" i="7950"/>
  <c r="P6" i="7950"/>
  <c r="B2643" i="7950"/>
  <c r="B86" i="7949"/>
  <c r="B110" i="7949"/>
  <c r="O63" i="7950"/>
  <c r="O80" i="7950"/>
  <c r="P80" i="7950"/>
  <c r="Q80" i="7950" s="1"/>
  <c r="R80" i="7950" s="1"/>
  <c r="S80" i="7950" s="1"/>
  <c r="T80" i="7950" s="1"/>
  <c r="U80" i="7950" s="1"/>
  <c r="V80" i="7950" s="1"/>
  <c r="W80" i="7950" s="1"/>
  <c r="K60" i="1"/>
  <c r="K222" i="1"/>
  <c r="J400" i="1"/>
  <c r="J4" i="7941"/>
  <c r="J168" i="1"/>
  <c r="J114" i="1"/>
  <c r="J330" i="1"/>
  <c r="A40" i="7946"/>
  <c r="H1533" i="18"/>
  <c r="J752" i="7944"/>
  <c r="J739" i="7944"/>
  <c r="K739" i="7944"/>
  <c r="J726" i="7944"/>
  <c r="K726" i="7944"/>
  <c r="J713" i="7944"/>
  <c r="J700" i="7944"/>
  <c r="J687" i="7944"/>
  <c r="J674" i="7944"/>
  <c r="J661" i="7944"/>
  <c r="K661" i="7944"/>
  <c r="J648" i="7944"/>
  <c r="J635" i="7944"/>
  <c r="J621" i="7944"/>
  <c r="K621" i="7944"/>
  <c r="L621" i="7944"/>
  <c r="J622" i="7944"/>
  <c r="J583" i="7944"/>
  <c r="J570" i="7944"/>
  <c r="J557" i="7944"/>
  <c r="J544" i="7944"/>
  <c r="J531" i="7944"/>
  <c r="J518" i="7944"/>
  <c r="J505" i="7944"/>
  <c r="K505" i="7944"/>
  <c r="J492" i="7944"/>
  <c r="J466" i="7944"/>
  <c r="K466" i="7944"/>
  <c r="J751" i="7944"/>
  <c r="J609" i="7944"/>
  <c r="K609" i="7944"/>
  <c r="J440" i="7944"/>
  <c r="J439" i="7944"/>
  <c r="J414" i="7944"/>
  <c r="K414" i="7944"/>
  <c r="L414" i="7944"/>
  <c r="J388" i="7944"/>
  <c r="J362" i="7944"/>
  <c r="J336" i="7944"/>
  <c r="J310" i="7944"/>
  <c r="J309" i="7944"/>
  <c r="J596" i="7944"/>
  <c r="K596" i="7944"/>
  <c r="J427" i="7944"/>
  <c r="K427" i="7944"/>
  <c r="L427" i="7944"/>
  <c r="J426" i="7944"/>
  <c r="K426" i="7944"/>
  <c r="L426" i="7944"/>
  <c r="J479" i="7944"/>
  <c r="K479" i="7944"/>
  <c r="L479" i="7944"/>
  <c r="J453" i="7944"/>
  <c r="J452" i="7944"/>
  <c r="K452" i="7944"/>
  <c r="J401" i="7944"/>
  <c r="J349" i="7944"/>
  <c r="K349" i="7944"/>
  <c r="J284" i="7944"/>
  <c r="J323" i="7944"/>
  <c r="J322" i="7944"/>
  <c r="J258" i="7944"/>
  <c r="J232" i="7944"/>
  <c r="J231" i="7944"/>
  <c r="J375" i="7944"/>
  <c r="K375" i="7944"/>
  <c r="J297" i="7944"/>
  <c r="K297" i="7944"/>
  <c r="J271" i="7944"/>
  <c r="K271" i="7944"/>
  <c r="J270" i="7944"/>
  <c r="K270" i="7944"/>
  <c r="J245" i="7944"/>
  <c r="J219" i="7944"/>
  <c r="K219" i="7944"/>
  <c r="J209" i="18"/>
  <c r="I465" i="7942"/>
  <c r="Q6" i="7949"/>
  <c r="B56" i="7949"/>
  <c r="B32" i="7949"/>
  <c r="I487" i="7942"/>
  <c r="J487" i="7942"/>
  <c r="J210" i="18"/>
  <c r="H441" i="7942"/>
  <c r="I441" i="7942"/>
  <c r="K3" i="7944"/>
  <c r="J207" i="18"/>
  <c r="K3" i="18"/>
  <c r="J9" i="7942"/>
  <c r="K391" i="1"/>
  <c r="L387" i="1"/>
  <c r="K388" i="1"/>
  <c r="K330" i="1"/>
  <c r="L60" i="1"/>
  <c r="L330" i="1"/>
  <c r="K276" i="1"/>
  <c r="B321" i="7950"/>
  <c r="B135" i="7950"/>
  <c r="B1725" i="7950"/>
  <c r="B81" i="7950"/>
  <c r="B189" i="7950"/>
  <c r="B459" i="7950"/>
  <c r="B891" i="7950"/>
  <c r="B2211" i="7950"/>
  <c r="B729" i="7950"/>
  <c r="B1539" i="7950"/>
  <c r="B1671" i="7950"/>
  <c r="B1023" i="7950"/>
  <c r="K4" i="7941"/>
  <c r="B27" i="7950"/>
  <c r="B51" i="7950"/>
  <c r="B105" i="7950"/>
  <c r="B159" i="7950"/>
  <c r="B513" i="7950"/>
  <c r="B1131" i="7950"/>
  <c r="B2049" i="7950"/>
  <c r="B429" i="7950"/>
  <c r="B999" i="7950"/>
  <c r="B1647" i="7950"/>
  <c r="B1161" i="7950"/>
  <c r="B1917" i="7950"/>
  <c r="B2481" i="7950"/>
  <c r="B213" i="7950"/>
  <c r="B243" i="7950"/>
  <c r="B567" i="7950"/>
  <c r="B1323" i="7950"/>
  <c r="B2157" i="7950"/>
  <c r="B699" i="7950"/>
  <c r="B1185" i="7950"/>
  <c r="B807" i="7950"/>
  <c r="B1293" i="7950"/>
  <c r="B2403" i="7950"/>
  <c r="B351" i="7950"/>
  <c r="B621" i="7950"/>
  <c r="B1431" i="7950"/>
  <c r="B2241" i="7950"/>
  <c r="B783" i="7950"/>
  <c r="B1455" i="7950"/>
  <c r="B915" i="7950"/>
  <c r="B1401" i="7950"/>
  <c r="B1941" i="7950"/>
  <c r="B2349" i="7950"/>
  <c r="K4" i="18"/>
  <c r="K114" i="1"/>
  <c r="B297" i="7950"/>
  <c r="B405" i="7950"/>
  <c r="B483" i="7950"/>
  <c r="B537" i="7950"/>
  <c r="B591" i="7950"/>
  <c r="B675" i="7950"/>
  <c r="B1053" i="7950"/>
  <c r="B1269" i="7950"/>
  <c r="B1377" i="7950"/>
  <c r="B1593" i="7950"/>
  <c r="B1755" i="7950"/>
  <c r="B2079" i="7950"/>
  <c r="B2187" i="7950"/>
  <c r="B267" i="7950"/>
  <c r="B375" i="7950"/>
  <c r="B645" i="7950"/>
  <c r="B753" i="7950"/>
  <c r="B861" i="7950"/>
  <c r="B945" i="7950"/>
  <c r="B1107" i="7950"/>
  <c r="B1239" i="7950"/>
  <c r="B1485" i="7950"/>
  <c r="B1617" i="7950"/>
  <c r="B2535" i="7950"/>
  <c r="B837" i="7950"/>
  <c r="B969" i="7950"/>
  <c r="B1077" i="7950"/>
  <c r="B1215" i="7950"/>
  <c r="B1347" i="7950"/>
  <c r="B1563" i="7950"/>
  <c r="B1833" i="7950"/>
  <c r="B2133" i="7950"/>
  <c r="B1809" i="7950"/>
  <c r="B2025" i="7950"/>
  <c r="B2319" i="7950"/>
  <c r="B2697" i="7950"/>
  <c r="B2619" i="7950"/>
  <c r="B2589" i="7950"/>
  <c r="B1509" i="7950"/>
  <c r="B1701" i="7950"/>
  <c r="B1779" i="7950"/>
  <c r="B1863" i="7950"/>
  <c r="B1971" i="7950"/>
  <c r="B2373" i="7950"/>
  <c r="B2457" i="7950"/>
  <c r="B1887" i="7950"/>
  <c r="B1995" i="7950"/>
  <c r="B2103" i="7950"/>
  <c r="B2265" i="7950"/>
  <c r="B2427" i="7950"/>
  <c r="B2511" i="7950"/>
  <c r="B2295" i="7950"/>
  <c r="B2565" i="7950"/>
  <c r="B2673" i="7950"/>
  <c r="D2663" i="7949"/>
  <c r="D2609" i="7949"/>
  <c r="D2555" i="7949"/>
  <c r="D2501" i="7949"/>
  <c r="D2447" i="7949"/>
  <c r="D2393" i="7949"/>
  <c r="D2339" i="7949"/>
  <c r="D2285" i="7949"/>
  <c r="D2231" i="7949"/>
  <c r="D2177" i="7949"/>
  <c r="D2123" i="7949"/>
  <c r="D2069" i="7949"/>
  <c r="D2015" i="7949"/>
  <c r="D1961" i="7949"/>
  <c r="D1907" i="7949"/>
  <c r="D1853" i="7949"/>
  <c r="D1799" i="7949"/>
  <c r="D1745" i="7949"/>
  <c r="D1691" i="7949"/>
  <c r="D1637" i="7949"/>
  <c r="D1583" i="7949"/>
  <c r="D1529" i="7949"/>
  <c r="D1475" i="7949"/>
  <c r="D1421" i="7949"/>
  <c r="D1367" i="7949"/>
  <c r="D1313" i="7949"/>
  <c r="D1259" i="7949"/>
  <c r="D1205" i="7949"/>
  <c r="D1151" i="7949"/>
  <c r="D1097" i="7949"/>
  <c r="D1043" i="7949"/>
  <c r="D989" i="7949"/>
  <c r="D935" i="7949"/>
  <c r="D881" i="7949"/>
  <c r="D827" i="7949"/>
  <c r="D773" i="7949"/>
  <c r="D719" i="7949"/>
  <c r="D665" i="7949"/>
  <c r="D611" i="7949"/>
  <c r="D557" i="7949"/>
  <c r="D503" i="7949"/>
  <c r="D449" i="7949"/>
  <c r="D395" i="7949"/>
  <c r="D341" i="7949"/>
  <c r="D287" i="7949"/>
  <c r="D233" i="7949"/>
  <c r="D179" i="7949"/>
  <c r="D125" i="7949"/>
  <c r="D71" i="7949"/>
  <c r="D17" i="7949"/>
  <c r="D2662" i="7949"/>
  <c r="D2688" i="7949" s="1"/>
  <c r="D2664" i="7949" s="1"/>
  <c r="D2608" i="7949"/>
  <c r="D2634" i="7949" s="1"/>
  <c r="D2554" i="7949"/>
  <c r="D2580" i="7949" s="1"/>
  <c r="D2556" i="7949" s="1"/>
  <c r="D2500" i="7949"/>
  <c r="D2526" i="7949" s="1"/>
  <c r="D2502" i="7949" s="1"/>
  <c r="D2446" i="7949"/>
  <c r="D2472" i="7949" s="1"/>
  <c r="D2392" i="7949"/>
  <c r="D2418" i="7949" s="1"/>
  <c r="D2394" i="7949" s="1"/>
  <c r="D2338" i="7949"/>
  <c r="D2364" i="7949" s="1"/>
  <c r="D2284" i="7949"/>
  <c r="D2310" i="7949" s="1"/>
  <c r="D2230" i="7949"/>
  <c r="D2256" i="7949" s="1"/>
  <c r="D2176" i="7949"/>
  <c r="D2202" i="7949" s="1"/>
  <c r="D2178" i="7949" s="1"/>
  <c r="D2122" i="7949"/>
  <c r="D2148" i="7949" s="1"/>
  <c r="D2068" i="7949"/>
  <c r="D2094" i="7949" s="1"/>
  <c r="D2014" i="7949"/>
  <c r="D2040" i="7949" s="1"/>
  <c r="D2016" i="7949" s="1"/>
  <c r="D1960" i="7949"/>
  <c r="D1986" i="7949" s="1"/>
  <c r="D1906" i="7949"/>
  <c r="D1932" i="7949" s="1"/>
  <c r="D1852" i="7949"/>
  <c r="D1878" i="7949" s="1"/>
  <c r="D1854" i="7949" s="1"/>
  <c r="D1798" i="7949"/>
  <c r="D1824" i="7949" s="1"/>
  <c r="D1800" i="7949" s="1"/>
  <c r="D1744" i="7949"/>
  <c r="D1770" i="7949" s="1"/>
  <c r="D1746" i="7949" s="1"/>
  <c r="D1690" i="7949"/>
  <c r="D1716" i="7949" s="1"/>
  <c r="D1692" i="7949" s="1"/>
  <c r="D1636" i="7949"/>
  <c r="D1662" i="7949" s="1"/>
  <c r="D1582" i="7949"/>
  <c r="D1608" i="7949" s="1"/>
  <c r="D1584" i="7949" s="1"/>
  <c r="D1528" i="7949"/>
  <c r="D1554" i="7949" s="1"/>
  <c r="D1530" i="7949" s="1"/>
  <c r="D1474" i="7949"/>
  <c r="D1500" i="7949" s="1"/>
  <c r="D1476" i="7949" s="1"/>
  <c r="D1420" i="7949"/>
  <c r="D1446" i="7949" s="1"/>
  <c r="D1366" i="7949"/>
  <c r="D1392" i="7949" s="1"/>
  <c r="D1312" i="7949"/>
  <c r="D1338" i="7949" s="1"/>
  <c r="D1258" i="7949"/>
  <c r="D1284" i="7949" s="1"/>
  <c r="D1260" i="7949" s="1"/>
  <c r="D1204" i="7949"/>
  <c r="D1230" i="7949" s="1"/>
  <c r="D1206" i="7949" s="1"/>
  <c r="D1150" i="7949"/>
  <c r="D1176" i="7949" s="1"/>
  <c r="D1096" i="7949"/>
  <c r="D1122" i="7949" s="1"/>
  <c r="D1042" i="7949"/>
  <c r="D1068" i="7949" s="1"/>
  <c r="D988" i="7949"/>
  <c r="D1014" i="7949" s="1"/>
  <c r="D934" i="7949"/>
  <c r="D960" i="7949" s="1"/>
  <c r="D936" i="7949" s="1"/>
  <c r="D880" i="7949"/>
  <c r="D906" i="7949" s="1"/>
  <c r="D826" i="7949"/>
  <c r="D852" i="7949" s="1"/>
  <c r="D828" i="7949" s="1"/>
  <c r="D772" i="7949"/>
  <c r="D798" i="7949" s="1"/>
  <c r="D718" i="7949"/>
  <c r="D744" i="7949" s="1"/>
  <c r="D720" i="7949" s="1"/>
  <c r="D664" i="7949"/>
  <c r="D690" i="7949" s="1"/>
  <c r="D666" i="7949" s="1"/>
  <c r="D610" i="7949"/>
  <c r="D636" i="7949" s="1"/>
  <c r="D612" i="7949" s="1"/>
  <c r="D556" i="7949"/>
  <c r="D582" i="7949" s="1"/>
  <c r="D558" i="7949" s="1"/>
  <c r="D502" i="7949"/>
  <c r="D528" i="7949" s="1"/>
  <c r="D504" i="7949" s="1"/>
  <c r="D448" i="7949"/>
  <c r="D474" i="7949" s="1"/>
  <c r="D394" i="7949"/>
  <c r="D420" i="7949" s="1"/>
  <c r="D396" i="7949" s="1"/>
  <c r="D340" i="7949"/>
  <c r="D366" i="7949" s="1"/>
  <c r="D286" i="7949"/>
  <c r="D312" i="7949" s="1"/>
  <c r="D288" i="7949" s="1"/>
  <c r="D232" i="7949"/>
  <c r="D258" i="7949" s="1"/>
  <c r="D234" i="7949" s="1"/>
  <c r="D178" i="7949"/>
  <c r="D204" i="7949" s="1"/>
  <c r="D180" i="7949" s="1"/>
  <c r="D124" i="7949"/>
  <c r="D150" i="7949" s="1"/>
  <c r="D126" i="7949" s="1"/>
  <c r="D70" i="7949"/>
  <c r="D96" i="7949" s="1"/>
  <c r="D16" i="7949"/>
  <c r="D42" i="7949" s="1"/>
  <c r="D18" i="7949" s="1"/>
  <c r="E2662" i="7949"/>
  <c r="E2608" i="7949"/>
  <c r="E2554" i="7949"/>
  <c r="E2500" i="7949"/>
  <c r="E2446" i="7949"/>
  <c r="E2392" i="7949"/>
  <c r="E2338" i="7949"/>
  <c r="E2284" i="7949"/>
  <c r="E2230" i="7949"/>
  <c r="E2176" i="7949"/>
  <c r="E2122" i="7949"/>
  <c r="E2068" i="7949"/>
  <c r="E2014" i="7949"/>
  <c r="E1960" i="7949"/>
  <c r="E1906" i="7949"/>
  <c r="E1852" i="7949"/>
  <c r="E1798" i="7949"/>
  <c r="E1744" i="7949"/>
  <c r="E1690" i="7949"/>
  <c r="E1636" i="7949"/>
  <c r="E2663" i="7949"/>
  <c r="E1528" i="7949"/>
  <c r="E1420" i="7949"/>
  <c r="E1312" i="7949"/>
  <c r="E1204" i="7949"/>
  <c r="E1096" i="7949"/>
  <c r="E988" i="7949"/>
  <c r="E880" i="7949"/>
  <c r="E826" i="7949"/>
  <c r="E772" i="7949"/>
  <c r="E718" i="7949"/>
  <c r="E664" i="7949"/>
  <c r="E610" i="7949"/>
  <c r="E556" i="7949"/>
  <c r="E502" i="7949"/>
  <c r="E448" i="7949"/>
  <c r="E394" i="7949"/>
  <c r="E340" i="7949"/>
  <c r="E286" i="7949"/>
  <c r="E232" i="7949"/>
  <c r="E178" i="7949"/>
  <c r="E124" i="7949"/>
  <c r="E70" i="7949"/>
  <c r="E16" i="7949"/>
  <c r="E1475" i="7949"/>
  <c r="E1367" i="7949"/>
  <c r="E1259" i="7949"/>
  <c r="E1151" i="7949"/>
  <c r="E1043" i="7949"/>
  <c r="E935" i="7949"/>
  <c r="D2657" i="7950"/>
  <c r="D2683" i="7950" s="1"/>
  <c r="D2659" i="7950" s="1"/>
  <c r="D2603" i="7950"/>
  <c r="D2629" i="7950" s="1"/>
  <c r="D2605" i="7950" s="1"/>
  <c r="D2549" i="7950"/>
  <c r="D2575" i="7950" s="1"/>
  <c r="D2551" i="7950" s="1"/>
  <c r="D2495" i="7950"/>
  <c r="D2521" i="7950" s="1"/>
  <c r="D2497" i="7950" s="1"/>
  <c r="D2441" i="7950"/>
  <c r="D2467" i="7950" s="1"/>
  <c r="D2443" i="7950" s="1"/>
  <c r="D2387" i="7950"/>
  <c r="D2413" i="7950" s="1"/>
  <c r="D2389" i="7950" s="1"/>
  <c r="D2333" i="7950"/>
  <c r="D2359" i="7950" s="1"/>
  <c r="D2279" i="7950"/>
  <c r="D2305" i="7950" s="1"/>
  <c r="D2281" i="7950" s="1"/>
  <c r="D2225" i="7950"/>
  <c r="D2251" i="7950" s="1"/>
  <c r="D2171" i="7950"/>
  <c r="D2197" i="7950" s="1"/>
  <c r="D2173" i="7950" s="1"/>
  <c r="D2117" i="7950"/>
  <c r="D2143" i="7950" s="1"/>
  <c r="D2119" i="7950" s="1"/>
  <c r="D2063" i="7950"/>
  <c r="D2089" i="7950" s="1"/>
  <c r="D2009" i="7950"/>
  <c r="D2035" i="7950" s="1"/>
  <c r="D2011" i="7950" s="1"/>
  <c r="D1955" i="7950"/>
  <c r="D1981" i="7950" s="1"/>
  <c r="D1901" i="7950"/>
  <c r="D1927" i="7950" s="1"/>
  <c r="D1903" i="7950" s="1"/>
  <c r="D1847" i="7950"/>
  <c r="D1873" i="7950" s="1"/>
  <c r="D1740" i="7950"/>
  <c r="D1632" i="7950"/>
  <c r="D1524" i="7950"/>
  <c r="D1469" i="7950"/>
  <c r="D1495" i="7950" s="1"/>
  <c r="D1415" i="7950"/>
  <c r="D1441" i="7950" s="1"/>
  <c r="D1417" i="7950" s="1"/>
  <c r="D1361" i="7950"/>
  <c r="D1387" i="7950" s="1"/>
  <c r="D1307" i="7950"/>
  <c r="D1333" i="7950" s="1"/>
  <c r="D1309" i="7950" s="1"/>
  <c r="D1253" i="7950"/>
  <c r="D1279" i="7950" s="1"/>
  <c r="D1255" i="7950" s="1"/>
  <c r="D1793" i="7950"/>
  <c r="D1819" i="7950" s="1"/>
  <c r="D1685" i="7950"/>
  <c r="D1711" i="7950" s="1"/>
  <c r="D1687" i="7950" s="1"/>
  <c r="D1577" i="7950"/>
  <c r="D1603" i="7950" s="1"/>
  <c r="D1579" i="7950" s="1"/>
  <c r="D1146" i="7950"/>
  <c r="D1038" i="7950"/>
  <c r="D930" i="7950"/>
  <c r="D822" i="7950"/>
  <c r="D1199" i="7950"/>
  <c r="D1225" i="7950" s="1"/>
  <c r="D1091" i="7950"/>
  <c r="D1117" i="7950" s="1"/>
  <c r="D1093" i="7950" s="1"/>
  <c r="D983" i="7950"/>
  <c r="D1009" i="7950" s="1"/>
  <c r="D985" i="7950" s="1"/>
  <c r="D875" i="7950"/>
  <c r="D901" i="7950" s="1"/>
  <c r="D877" i="7950" s="1"/>
  <c r="D767" i="7950"/>
  <c r="D793" i="7950" s="1"/>
  <c r="D769" i="7950" s="1"/>
  <c r="D713" i="7950"/>
  <c r="D739" i="7950" s="1"/>
  <c r="D715" i="7950" s="1"/>
  <c r="D659" i="7950"/>
  <c r="D685" i="7950" s="1"/>
  <c r="D605" i="7950"/>
  <c r="D631" i="7950" s="1"/>
  <c r="D551" i="7950"/>
  <c r="D577" i="7950" s="1"/>
  <c r="D497" i="7950"/>
  <c r="D523" i="7950" s="1"/>
  <c r="D499" i="7950" s="1"/>
  <c r="D443" i="7950"/>
  <c r="D469" i="7950" s="1"/>
  <c r="D389" i="7950"/>
  <c r="D415" i="7950" s="1"/>
  <c r="D335" i="7950"/>
  <c r="D361" i="7950" s="1"/>
  <c r="D337" i="7950" s="1"/>
  <c r="D281" i="7950"/>
  <c r="D307" i="7950" s="1"/>
  <c r="D283" i="7950" s="1"/>
  <c r="D227" i="7950"/>
  <c r="D253" i="7950" s="1"/>
  <c r="D229" i="7950" s="1"/>
  <c r="D173" i="7950"/>
  <c r="D199" i="7950" s="1"/>
  <c r="D119" i="7950"/>
  <c r="D145" i="7950" s="1"/>
  <c r="D65" i="7950"/>
  <c r="D91" i="7950" s="1"/>
  <c r="D12" i="7950"/>
  <c r="E2609" i="7949"/>
  <c r="E2555" i="7949"/>
  <c r="E2501" i="7949"/>
  <c r="E2447" i="7949"/>
  <c r="E2393" i="7949"/>
  <c r="E2339" i="7949"/>
  <c r="E2285" i="7949"/>
  <c r="E2231" i="7949"/>
  <c r="E2177" i="7949"/>
  <c r="E2123" i="7949"/>
  <c r="E2069" i="7949"/>
  <c r="E2015" i="7949"/>
  <c r="E1961" i="7949"/>
  <c r="E1907" i="7949"/>
  <c r="E1853" i="7949"/>
  <c r="E1799" i="7949"/>
  <c r="E1745" i="7949"/>
  <c r="E1691" i="7949"/>
  <c r="E1637" i="7949"/>
  <c r="E1583" i="7949"/>
  <c r="E1582" i="7949"/>
  <c r="E1474" i="7949"/>
  <c r="E1366" i="7949"/>
  <c r="E1258" i="7949"/>
  <c r="E1150" i="7949"/>
  <c r="E1042" i="7949"/>
  <c r="E934" i="7949"/>
  <c r="E827" i="7949"/>
  <c r="E773" i="7949"/>
  <c r="E719" i="7949"/>
  <c r="E665" i="7949"/>
  <c r="E611" i="7949"/>
  <c r="E557" i="7949"/>
  <c r="E503" i="7949"/>
  <c r="E449" i="7949"/>
  <c r="E395" i="7949"/>
  <c r="E341" i="7949"/>
  <c r="E287" i="7949"/>
  <c r="E233" i="7949"/>
  <c r="E179" i="7949"/>
  <c r="E125" i="7949"/>
  <c r="E71" i="7949"/>
  <c r="E17" i="7949"/>
  <c r="E1529" i="7949"/>
  <c r="E1421" i="7949"/>
  <c r="E1313" i="7949"/>
  <c r="E1205" i="7949"/>
  <c r="E1097" i="7949"/>
  <c r="E989" i="7949"/>
  <c r="E881" i="7949"/>
  <c r="D2658" i="7950"/>
  <c r="D2604" i="7950"/>
  <c r="D2550" i="7950"/>
  <c r="D2496" i="7950"/>
  <c r="D2442" i="7950"/>
  <c r="D2388" i="7950"/>
  <c r="D2334" i="7950"/>
  <c r="D2280" i="7950"/>
  <c r="D2226" i="7950"/>
  <c r="D2172" i="7950"/>
  <c r="D2118" i="7950"/>
  <c r="D2064" i="7950"/>
  <c r="D2010" i="7950"/>
  <c r="D1956" i="7950"/>
  <c r="D1902" i="7950"/>
  <c r="D1848" i="7950"/>
  <c r="D1794" i="7950"/>
  <c r="D1686" i="7950"/>
  <c r="D1578" i="7950"/>
  <c r="D1470" i="7950"/>
  <c r="D1416" i="7950"/>
  <c r="D1362" i="7950"/>
  <c r="D1308" i="7950"/>
  <c r="D1254" i="7950"/>
  <c r="D1200" i="7950"/>
  <c r="D1739" i="7950"/>
  <c r="D1765" i="7950" s="1"/>
  <c r="D1631" i="7950"/>
  <c r="D1657" i="7950" s="1"/>
  <c r="D1633" i="7950" s="1"/>
  <c r="D1523" i="7950"/>
  <c r="D1549" i="7950" s="1"/>
  <c r="D1092" i="7950"/>
  <c r="D984" i="7950"/>
  <c r="D876" i="7950"/>
  <c r="D768" i="7950"/>
  <c r="D1145" i="7950"/>
  <c r="D1171" i="7950" s="1"/>
  <c r="D1037" i="7950"/>
  <c r="D1063" i="7950" s="1"/>
  <c r="D929" i="7950"/>
  <c r="D955" i="7950" s="1"/>
  <c r="D821" i="7950"/>
  <c r="D847" i="7950" s="1"/>
  <c r="D823" i="7950" s="1"/>
  <c r="D714" i="7950"/>
  <c r="D660" i="7950"/>
  <c r="D606" i="7950"/>
  <c r="D552" i="7950"/>
  <c r="D498" i="7950"/>
  <c r="D444" i="7950"/>
  <c r="D390" i="7950"/>
  <c r="D336" i="7950"/>
  <c r="D282" i="7950"/>
  <c r="D228" i="7950"/>
  <c r="D174" i="7950"/>
  <c r="D120" i="7950"/>
  <c r="D66" i="7950"/>
  <c r="D11" i="7950"/>
  <c r="D37" i="7950" s="1"/>
  <c r="D13" i="7950" s="1"/>
  <c r="F2663" i="7949"/>
  <c r="F2609" i="7949"/>
  <c r="F2555" i="7949"/>
  <c r="F2501" i="7949"/>
  <c r="F2447" i="7949"/>
  <c r="F2393" i="7949"/>
  <c r="F2339" i="7949"/>
  <c r="F2285" i="7949"/>
  <c r="F2231" i="7949"/>
  <c r="F2177" i="7949"/>
  <c r="F2123" i="7949"/>
  <c r="F2069" i="7949"/>
  <c r="F2015" i="7949"/>
  <c r="F1961" i="7949"/>
  <c r="F1907" i="7949"/>
  <c r="F1853" i="7949"/>
  <c r="F1799" i="7949"/>
  <c r="F1745" i="7949"/>
  <c r="F1691" i="7949"/>
  <c r="F1637" i="7949"/>
  <c r="F1583" i="7949"/>
  <c r="F1529" i="7949"/>
  <c r="F1475" i="7949"/>
  <c r="F1421" i="7949"/>
  <c r="F1367" i="7949"/>
  <c r="F1313" i="7949"/>
  <c r="F1259" i="7949"/>
  <c r="F1205" i="7949"/>
  <c r="F1151" i="7949"/>
  <c r="F1097" i="7949"/>
  <c r="F1043" i="7949"/>
  <c r="F989" i="7949"/>
  <c r="F935" i="7949"/>
  <c r="F881" i="7949"/>
  <c r="F827" i="7949"/>
  <c r="F773" i="7949"/>
  <c r="F719" i="7949"/>
  <c r="F665" i="7949"/>
  <c r="F611" i="7949"/>
  <c r="F557" i="7949"/>
  <c r="F503" i="7949"/>
  <c r="F449" i="7949"/>
  <c r="F395" i="7949"/>
  <c r="F341" i="7949"/>
  <c r="F287" i="7949"/>
  <c r="F233" i="7949"/>
  <c r="F179" i="7949"/>
  <c r="F125" i="7949"/>
  <c r="F71" i="7949"/>
  <c r="F17" i="7949"/>
  <c r="E2657" i="7950"/>
  <c r="E2603" i="7950"/>
  <c r="E2549" i="7950"/>
  <c r="E2495" i="7950"/>
  <c r="E2441" i="7950"/>
  <c r="E2387" i="7950"/>
  <c r="E2413" i="7950" s="1"/>
  <c r="E2333" i="7950"/>
  <c r="E2226" i="7950"/>
  <c r="E2225" i="7950"/>
  <c r="E2171" i="7950"/>
  <c r="E2197" i="7950" s="1"/>
  <c r="E2173" i="7950" s="1"/>
  <c r="E2117" i="7950"/>
  <c r="E2063" i="7950"/>
  <c r="E2009" i="7950"/>
  <c r="E1955" i="7950"/>
  <c r="E1901" i="7950"/>
  <c r="E1927" i="7950" s="1"/>
  <c r="E1847" i="7950"/>
  <c r="E1793" i="7950"/>
  <c r="E1739" i="7950"/>
  <c r="E1685" i="7950"/>
  <c r="E1631" i="7950"/>
  <c r="E1577" i="7950"/>
  <c r="E1523" i="7950"/>
  <c r="E1469" i="7950"/>
  <c r="E1415" i="7950"/>
  <c r="E1361" i="7950"/>
  <c r="E1307" i="7950"/>
  <c r="E1253" i="7950"/>
  <c r="E1199" i="7950"/>
  <c r="E1145" i="7950"/>
  <c r="E1091" i="7950"/>
  <c r="E1037" i="7950"/>
  <c r="E983" i="7950"/>
  <c r="E929" i="7950"/>
  <c r="E875" i="7950"/>
  <c r="E821" i="7950"/>
  <c r="E767" i="7950"/>
  <c r="E713" i="7950"/>
  <c r="E739" i="7950" s="1"/>
  <c r="E659" i="7950"/>
  <c r="E605" i="7950"/>
  <c r="E551" i="7950"/>
  <c r="E497" i="7950"/>
  <c r="E443" i="7950"/>
  <c r="E389" i="7950"/>
  <c r="E335" i="7950"/>
  <c r="E281" i="7950"/>
  <c r="E307" i="7950" s="1"/>
  <c r="E227" i="7950"/>
  <c r="E173" i="7950"/>
  <c r="E119" i="7950"/>
  <c r="E11" i="7950"/>
  <c r="E12" i="7950"/>
  <c r="F2662" i="7949"/>
  <c r="F2608" i="7949"/>
  <c r="F2554" i="7949"/>
  <c r="F2500" i="7949"/>
  <c r="F2446" i="7949"/>
  <c r="F2392" i="7949"/>
  <c r="F2338" i="7949"/>
  <c r="F2284" i="7949"/>
  <c r="F2230" i="7949"/>
  <c r="F2176" i="7949"/>
  <c r="F2122" i="7949"/>
  <c r="F2068" i="7949"/>
  <c r="F2014" i="7949"/>
  <c r="F1960" i="7949"/>
  <c r="F1906" i="7949"/>
  <c r="F1852" i="7949"/>
  <c r="F1798" i="7949"/>
  <c r="F1744" i="7949"/>
  <c r="F1690" i="7949"/>
  <c r="F1636" i="7949"/>
  <c r="F1582" i="7949"/>
  <c r="F1528" i="7949"/>
  <c r="F1474" i="7949"/>
  <c r="F1420" i="7949"/>
  <c r="F1366" i="7949"/>
  <c r="F1312" i="7949"/>
  <c r="F1258" i="7949"/>
  <c r="F1204" i="7949"/>
  <c r="F1150" i="7949"/>
  <c r="F1096" i="7949"/>
  <c r="F1042" i="7949"/>
  <c r="F988" i="7949"/>
  <c r="F934" i="7949"/>
  <c r="F880" i="7949"/>
  <c r="F826" i="7949"/>
  <c r="F772" i="7949"/>
  <c r="F718" i="7949"/>
  <c r="F664" i="7949"/>
  <c r="F610" i="7949"/>
  <c r="F556" i="7949"/>
  <c r="F502" i="7949"/>
  <c r="F448" i="7949"/>
  <c r="F394" i="7949"/>
  <c r="F340" i="7949"/>
  <c r="F286" i="7949"/>
  <c r="F232" i="7949"/>
  <c r="F178" i="7949"/>
  <c r="F124" i="7949"/>
  <c r="F70" i="7949"/>
  <c r="F16" i="7949"/>
  <c r="E2658" i="7950"/>
  <c r="E2604" i="7950"/>
  <c r="E2550" i="7950"/>
  <c r="E2496" i="7950"/>
  <c r="E2442" i="7950"/>
  <c r="E2388" i="7950"/>
  <c r="E2334" i="7950"/>
  <c r="E2280" i="7950"/>
  <c r="E2279" i="7950"/>
  <c r="E2172" i="7950"/>
  <c r="E2118" i="7950"/>
  <c r="E2064" i="7950"/>
  <c r="E2010" i="7950"/>
  <c r="E1956" i="7950"/>
  <c r="E1902" i="7950"/>
  <c r="E1848" i="7950"/>
  <c r="E1794" i="7950"/>
  <c r="E1740" i="7950"/>
  <c r="E1686" i="7950"/>
  <c r="E1632" i="7950"/>
  <c r="E1578" i="7950"/>
  <c r="E1524" i="7950"/>
  <c r="E1470" i="7950"/>
  <c r="E1416" i="7950"/>
  <c r="E1362" i="7950"/>
  <c r="E1308" i="7950"/>
  <c r="E1254" i="7950"/>
  <c r="E1200" i="7950"/>
  <c r="E1146" i="7950"/>
  <c r="E1092" i="7950"/>
  <c r="E1038" i="7950"/>
  <c r="E984" i="7950"/>
  <c r="E930" i="7950"/>
  <c r="E876" i="7950"/>
  <c r="E822" i="7950"/>
  <c r="E768" i="7950"/>
  <c r="E714" i="7950"/>
  <c r="E660" i="7950"/>
  <c r="E606" i="7950"/>
  <c r="E552" i="7950"/>
  <c r="E498" i="7950"/>
  <c r="E444" i="7950"/>
  <c r="E390" i="7950"/>
  <c r="E336" i="7950"/>
  <c r="E282" i="7950"/>
  <c r="E228" i="7950"/>
  <c r="E174" i="7950"/>
  <c r="E120" i="7950"/>
  <c r="E66" i="7950"/>
  <c r="E65" i="7950"/>
  <c r="G2663" i="7949"/>
  <c r="G2608" i="7949"/>
  <c r="G2554" i="7949"/>
  <c r="G2500" i="7949"/>
  <c r="G2446" i="7949"/>
  <c r="G2392" i="7949"/>
  <c r="G2338" i="7949"/>
  <c r="G2284" i="7949"/>
  <c r="G2230" i="7949"/>
  <c r="G2176" i="7949"/>
  <c r="G2122" i="7949"/>
  <c r="G2068" i="7949"/>
  <c r="G2014" i="7949"/>
  <c r="G1960" i="7949"/>
  <c r="G1906" i="7949"/>
  <c r="G1852" i="7949"/>
  <c r="G1798" i="7949"/>
  <c r="G1744" i="7949"/>
  <c r="G1690" i="7949"/>
  <c r="G1636" i="7949"/>
  <c r="G1582" i="7949"/>
  <c r="G1529" i="7949"/>
  <c r="G1421" i="7949"/>
  <c r="G1313" i="7949"/>
  <c r="G1205" i="7949"/>
  <c r="G1097" i="7949"/>
  <c r="G989" i="7949"/>
  <c r="G881" i="7949"/>
  <c r="G826" i="7949"/>
  <c r="G772" i="7949"/>
  <c r="G718" i="7949"/>
  <c r="G664" i="7949"/>
  <c r="G610" i="7949"/>
  <c r="G556" i="7949"/>
  <c r="G502" i="7949"/>
  <c r="G448" i="7949"/>
  <c r="G394" i="7949"/>
  <c r="G340" i="7949"/>
  <c r="G286" i="7949"/>
  <c r="G232" i="7949"/>
  <c r="G178" i="7949"/>
  <c r="G124" i="7949"/>
  <c r="G70" i="7949"/>
  <c r="G16" i="7949"/>
  <c r="G1474" i="7949"/>
  <c r="G1366" i="7949"/>
  <c r="G1258" i="7949"/>
  <c r="G1150" i="7949"/>
  <c r="G1042" i="7949"/>
  <c r="G934" i="7949"/>
  <c r="F2657" i="7950"/>
  <c r="F2603" i="7950"/>
  <c r="F2549" i="7950"/>
  <c r="F2495" i="7950"/>
  <c r="F2441" i="7950"/>
  <c r="F2387" i="7950"/>
  <c r="F2333" i="7950"/>
  <c r="F2279" i="7950"/>
  <c r="F2225" i="7950"/>
  <c r="F2171" i="7950"/>
  <c r="F2117" i="7950"/>
  <c r="F2063" i="7950"/>
  <c r="F2009" i="7950"/>
  <c r="F1955" i="7950"/>
  <c r="F1901" i="7950"/>
  <c r="F1847" i="7950"/>
  <c r="F1739" i="7950"/>
  <c r="F1631" i="7950"/>
  <c r="F1523" i="7950"/>
  <c r="F1469" i="7950"/>
  <c r="F1415" i="7950"/>
  <c r="F1361" i="7950"/>
  <c r="F1307" i="7950"/>
  <c r="F1253" i="7950"/>
  <c r="F1794" i="7950"/>
  <c r="F1686" i="7950"/>
  <c r="F1578" i="7950"/>
  <c r="F1199" i="7950"/>
  <c r="F1091" i="7950"/>
  <c r="F983" i="7950"/>
  <c r="F875" i="7950"/>
  <c r="F767" i="7950"/>
  <c r="F1092" i="7950"/>
  <c r="F984" i="7950"/>
  <c r="F876" i="7950"/>
  <c r="F768" i="7950"/>
  <c r="F713" i="7950"/>
  <c r="F659" i="7950"/>
  <c r="F605" i="7950"/>
  <c r="F551" i="7950"/>
  <c r="F497" i="7950"/>
  <c r="F443" i="7950"/>
  <c r="F389" i="7950"/>
  <c r="F335" i="7950"/>
  <c r="F281" i="7950"/>
  <c r="F227" i="7950"/>
  <c r="F173" i="7950"/>
  <c r="F119" i="7950"/>
  <c r="F65" i="7950"/>
  <c r="F11" i="7950"/>
  <c r="G2609" i="7949"/>
  <c r="G2555" i="7949"/>
  <c r="G2501" i="7949"/>
  <c r="G2447" i="7949"/>
  <c r="G2393" i="7949"/>
  <c r="G2339" i="7949"/>
  <c r="G2285" i="7949"/>
  <c r="G2231" i="7949"/>
  <c r="G2177" i="7949"/>
  <c r="G2123" i="7949"/>
  <c r="G2069" i="7949"/>
  <c r="G2015" i="7949"/>
  <c r="G1961" i="7949"/>
  <c r="G1907" i="7949"/>
  <c r="G1853" i="7949"/>
  <c r="G1799" i="7949"/>
  <c r="G1745" i="7949"/>
  <c r="G1691" i="7949"/>
  <c r="G1637" i="7949"/>
  <c r="G1583" i="7949"/>
  <c r="G2662" i="7949"/>
  <c r="G1475" i="7949"/>
  <c r="G1367" i="7949"/>
  <c r="G1259" i="7949"/>
  <c r="G1151" i="7949"/>
  <c r="G1043" i="7949"/>
  <c r="G935" i="7949"/>
  <c r="G827" i="7949"/>
  <c r="G773" i="7949"/>
  <c r="G719" i="7949"/>
  <c r="G665" i="7949"/>
  <c r="G611" i="7949"/>
  <c r="G557" i="7949"/>
  <c r="G503" i="7949"/>
  <c r="G449" i="7949"/>
  <c r="G395" i="7949"/>
  <c r="G341" i="7949"/>
  <c r="G287" i="7949"/>
  <c r="G233" i="7949"/>
  <c r="G179" i="7949"/>
  <c r="G125" i="7949"/>
  <c r="G71" i="7949"/>
  <c r="G17" i="7949"/>
  <c r="G1528" i="7949"/>
  <c r="G1420" i="7949"/>
  <c r="G1312" i="7949"/>
  <c r="G1204" i="7949"/>
  <c r="G1096" i="7949"/>
  <c r="G988" i="7949"/>
  <c r="G880" i="7949"/>
  <c r="F2658" i="7950"/>
  <c r="F2604" i="7950"/>
  <c r="F2550" i="7950"/>
  <c r="F2496" i="7950"/>
  <c r="F2442" i="7950"/>
  <c r="F2388" i="7950"/>
  <c r="F2334" i="7950"/>
  <c r="F2280" i="7950"/>
  <c r="F2226" i="7950"/>
  <c r="F2172" i="7950"/>
  <c r="F2118" i="7950"/>
  <c r="F2064" i="7950"/>
  <c r="F2010" i="7950"/>
  <c r="F1956" i="7950"/>
  <c r="F1902" i="7950"/>
  <c r="F1848" i="7950"/>
  <c r="F1793" i="7950"/>
  <c r="F1685" i="7950"/>
  <c r="F1577" i="7950"/>
  <c r="F1470" i="7950"/>
  <c r="F1416" i="7950"/>
  <c r="F1362" i="7950"/>
  <c r="F1308" i="7950"/>
  <c r="F1254" i="7950"/>
  <c r="F1200" i="7950"/>
  <c r="F1740" i="7950"/>
  <c r="F1632" i="7950"/>
  <c r="F1524" i="7950"/>
  <c r="F1145" i="7950"/>
  <c r="F1037" i="7950"/>
  <c r="F929" i="7950"/>
  <c r="F821" i="7950"/>
  <c r="F1146" i="7950"/>
  <c r="F1038" i="7950"/>
  <c r="F930" i="7950"/>
  <c r="F822" i="7950"/>
  <c r="F714" i="7950"/>
  <c r="F660" i="7950"/>
  <c r="F606" i="7950"/>
  <c r="F552" i="7950"/>
  <c r="F498" i="7950"/>
  <c r="F444" i="7950"/>
  <c r="F390" i="7950"/>
  <c r="F336" i="7950"/>
  <c r="F282" i="7950"/>
  <c r="F228" i="7950"/>
  <c r="F174" i="7950"/>
  <c r="F120" i="7950"/>
  <c r="F66" i="7950"/>
  <c r="F12" i="7950"/>
  <c r="H2663" i="7949"/>
  <c r="H2609" i="7949"/>
  <c r="H2555" i="7949"/>
  <c r="H2501" i="7949"/>
  <c r="H2447" i="7949"/>
  <c r="H2393" i="7949"/>
  <c r="H2339" i="7949"/>
  <c r="H2285" i="7949"/>
  <c r="H2231" i="7949"/>
  <c r="H2177" i="7949"/>
  <c r="H2123" i="7949"/>
  <c r="H2069" i="7949"/>
  <c r="H2015" i="7949"/>
  <c r="H1961" i="7949"/>
  <c r="H1907" i="7949"/>
  <c r="H1853" i="7949"/>
  <c r="H1799" i="7949"/>
  <c r="H1745" i="7949"/>
  <c r="H1691" i="7949"/>
  <c r="H1637" i="7949"/>
  <c r="H1583" i="7949"/>
  <c r="H1529" i="7949"/>
  <c r="H1475" i="7949"/>
  <c r="H1421" i="7949"/>
  <c r="H1367" i="7949"/>
  <c r="H1313" i="7949"/>
  <c r="H1259" i="7949"/>
  <c r="H1205" i="7949"/>
  <c r="H1151" i="7949"/>
  <c r="H1097" i="7949"/>
  <c r="H1043" i="7949"/>
  <c r="H989" i="7949"/>
  <c r="H935" i="7949"/>
  <c r="H881" i="7949"/>
  <c r="H827" i="7949"/>
  <c r="H773" i="7949"/>
  <c r="H719" i="7949"/>
  <c r="H665" i="7949"/>
  <c r="H611" i="7949"/>
  <c r="H557" i="7949"/>
  <c r="H503" i="7949"/>
  <c r="H449" i="7949"/>
  <c r="H395" i="7949"/>
  <c r="H341" i="7949"/>
  <c r="H287" i="7949"/>
  <c r="H233" i="7949"/>
  <c r="H179" i="7949"/>
  <c r="H125" i="7949"/>
  <c r="H71" i="7949"/>
  <c r="H17" i="7949"/>
  <c r="G2657" i="7950"/>
  <c r="G2603" i="7950"/>
  <c r="G2549" i="7950"/>
  <c r="G2495" i="7950"/>
  <c r="G2441" i="7950"/>
  <c r="G2387" i="7950"/>
  <c r="G2333" i="7950"/>
  <c r="G2280" i="7950"/>
  <c r="G2225" i="7950"/>
  <c r="G2171" i="7950"/>
  <c r="G2117" i="7950"/>
  <c r="G2063" i="7950"/>
  <c r="G2009" i="7950"/>
  <c r="G1955" i="7950"/>
  <c r="G1901" i="7950"/>
  <c r="G1847" i="7950"/>
  <c r="G1793" i="7950"/>
  <c r="G1739" i="7950"/>
  <c r="G1685" i="7950"/>
  <c r="G1631" i="7950"/>
  <c r="G1577" i="7950"/>
  <c r="G1523" i="7950"/>
  <c r="G1469" i="7950"/>
  <c r="G1415" i="7950"/>
  <c r="G1361" i="7950"/>
  <c r="G1307" i="7950"/>
  <c r="G1253" i="7950"/>
  <c r="G1199" i="7950"/>
  <c r="G1145" i="7950"/>
  <c r="G1091" i="7950"/>
  <c r="G1037" i="7950"/>
  <c r="G983" i="7950"/>
  <c r="G929" i="7950"/>
  <c r="G875" i="7950"/>
  <c r="G821" i="7950"/>
  <c r="G767" i="7950"/>
  <c r="G713" i="7950"/>
  <c r="G659" i="7950"/>
  <c r="G605" i="7950"/>
  <c r="G551" i="7950"/>
  <c r="G497" i="7950"/>
  <c r="G443" i="7950"/>
  <c r="G389" i="7950"/>
  <c r="G335" i="7950"/>
  <c r="G281" i="7950"/>
  <c r="G227" i="7950"/>
  <c r="G173" i="7950"/>
  <c r="G119" i="7950"/>
  <c r="G65" i="7950"/>
  <c r="G12" i="7950"/>
  <c r="H2662" i="7949"/>
  <c r="H2608" i="7949"/>
  <c r="H2554" i="7949"/>
  <c r="H2500" i="7949"/>
  <c r="H2446" i="7949"/>
  <c r="H2392" i="7949"/>
  <c r="H2338" i="7949"/>
  <c r="H2284" i="7949"/>
  <c r="H2230" i="7949"/>
  <c r="H2176" i="7949"/>
  <c r="H2122" i="7949"/>
  <c r="H2068" i="7949"/>
  <c r="H2014" i="7949"/>
  <c r="H1960" i="7949"/>
  <c r="H1906" i="7949"/>
  <c r="H1852" i="7949"/>
  <c r="H1798" i="7949"/>
  <c r="H1744" i="7949"/>
  <c r="H1690" i="7949"/>
  <c r="H1636" i="7949"/>
  <c r="H1582" i="7949"/>
  <c r="H1528" i="7949"/>
  <c r="H1474" i="7949"/>
  <c r="H1420" i="7949"/>
  <c r="H1366" i="7949"/>
  <c r="H1312" i="7949"/>
  <c r="H1258" i="7949"/>
  <c r="H1204" i="7949"/>
  <c r="H1150" i="7949"/>
  <c r="H1096" i="7949"/>
  <c r="H1042" i="7949"/>
  <c r="H988" i="7949"/>
  <c r="H934" i="7949"/>
  <c r="H880" i="7949"/>
  <c r="H826" i="7949"/>
  <c r="H772" i="7949"/>
  <c r="H718" i="7949"/>
  <c r="H664" i="7949"/>
  <c r="H610" i="7949"/>
  <c r="H556" i="7949"/>
  <c r="H502" i="7949"/>
  <c r="H448" i="7949"/>
  <c r="H394" i="7949"/>
  <c r="H340" i="7949"/>
  <c r="H286" i="7949"/>
  <c r="H232" i="7949"/>
  <c r="H178" i="7949"/>
  <c r="H124" i="7949"/>
  <c r="H70" i="7949"/>
  <c r="H16" i="7949"/>
  <c r="G2658" i="7950"/>
  <c r="G2604" i="7950"/>
  <c r="G2550" i="7950"/>
  <c r="G2496" i="7950"/>
  <c r="G2442" i="7950"/>
  <c r="G2388" i="7950"/>
  <c r="G2334" i="7950"/>
  <c r="G2279" i="7950"/>
  <c r="G2226" i="7950"/>
  <c r="G2172" i="7950"/>
  <c r="G2118" i="7950"/>
  <c r="G2064" i="7950"/>
  <c r="G2010" i="7950"/>
  <c r="G1956" i="7950"/>
  <c r="G1902" i="7950"/>
  <c r="G1848" i="7950"/>
  <c r="G1794" i="7950"/>
  <c r="G1740" i="7950"/>
  <c r="G1686" i="7950"/>
  <c r="G1632" i="7950"/>
  <c r="G1578" i="7950"/>
  <c r="G1524" i="7950"/>
  <c r="G1470" i="7950"/>
  <c r="G1416" i="7950"/>
  <c r="G1362" i="7950"/>
  <c r="G1308" i="7950"/>
  <c r="G1254" i="7950"/>
  <c r="G1200" i="7950"/>
  <c r="G1146" i="7950"/>
  <c r="G1092" i="7950"/>
  <c r="G1038" i="7950"/>
  <c r="G984" i="7950"/>
  <c r="G930" i="7950"/>
  <c r="G876" i="7950"/>
  <c r="G822" i="7950"/>
  <c r="G768" i="7950"/>
  <c r="G714" i="7950"/>
  <c r="G660" i="7950"/>
  <c r="G606" i="7950"/>
  <c r="G552" i="7950"/>
  <c r="G498" i="7950"/>
  <c r="G444" i="7950"/>
  <c r="G390" i="7950"/>
  <c r="G336" i="7950"/>
  <c r="G282" i="7950"/>
  <c r="G228" i="7950"/>
  <c r="G174" i="7950"/>
  <c r="G120" i="7950"/>
  <c r="G66" i="7950"/>
  <c r="G11" i="7950"/>
  <c r="I2662" i="7949"/>
  <c r="I2608" i="7949"/>
  <c r="I2554" i="7949"/>
  <c r="I2500" i="7949"/>
  <c r="I2446" i="7949"/>
  <c r="I2392" i="7949"/>
  <c r="I2338" i="7949"/>
  <c r="I2284" i="7949"/>
  <c r="I2230" i="7949"/>
  <c r="I2176" i="7949"/>
  <c r="I2122" i="7949"/>
  <c r="I2068" i="7949"/>
  <c r="I2014" i="7949"/>
  <c r="I1960" i="7949"/>
  <c r="I1906" i="7949"/>
  <c r="I1852" i="7949"/>
  <c r="I1798" i="7949"/>
  <c r="I1744" i="7949"/>
  <c r="I1690" i="7949"/>
  <c r="I1636" i="7949"/>
  <c r="I1582" i="7949"/>
  <c r="I1528" i="7949"/>
  <c r="I1420" i="7949"/>
  <c r="I1312" i="7949"/>
  <c r="I1204" i="7949"/>
  <c r="I1096" i="7949"/>
  <c r="I988" i="7949"/>
  <c r="I880" i="7949"/>
  <c r="I826" i="7949"/>
  <c r="I772" i="7949"/>
  <c r="I718" i="7949"/>
  <c r="I664" i="7949"/>
  <c r="I610" i="7949"/>
  <c r="I556" i="7949"/>
  <c r="I502" i="7949"/>
  <c r="I448" i="7949"/>
  <c r="I394" i="7949"/>
  <c r="I340" i="7949"/>
  <c r="I286" i="7949"/>
  <c r="I232" i="7949"/>
  <c r="I178" i="7949"/>
  <c r="I124" i="7949"/>
  <c r="I70" i="7949"/>
  <c r="I16" i="7949"/>
  <c r="I1475" i="7949"/>
  <c r="I1367" i="7949"/>
  <c r="I1259" i="7949"/>
  <c r="I1151" i="7949"/>
  <c r="I1043" i="7949"/>
  <c r="I935" i="7949"/>
  <c r="H2658" i="7950"/>
  <c r="H2604" i="7950"/>
  <c r="H2550" i="7950"/>
  <c r="H2496" i="7950"/>
  <c r="H2442" i="7950"/>
  <c r="H2388" i="7950"/>
  <c r="H2334" i="7950"/>
  <c r="H2280" i="7950"/>
  <c r="H2226" i="7950"/>
  <c r="H2172" i="7950"/>
  <c r="H2118" i="7950"/>
  <c r="H2064" i="7950"/>
  <c r="H2010" i="7950"/>
  <c r="H1956" i="7950"/>
  <c r="H1902" i="7950"/>
  <c r="H1848" i="7950"/>
  <c r="H1794" i="7950"/>
  <c r="H1686" i="7950"/>
  <c r="H1578" i="7950"/>
  <c r="H1470" i="7950"/>
  <c r="H1416" i="7950"/>
  <c r="H1362" i="7950"/>
  <c r="H1308" i="7950"/>
  <c r="H1254" i="7950"/>
  <c r="H1200" i="7950"/>
  <c r="H1739" i="7950"/>
  <c r="H1631" i="7950"/>
  <c r="H1523" i="7950"/>
  <c r="H1092" i="7950"/>
  <c r="H984" i="7950"/>
  <c r="H876" i="7950"/>
  <c r="H768" i="7950"/>
  <c r="H1145" i="7950"/>
  <c r="H1037" i="7950"/>
  <c r="H929" i="7950"/>
  <c r="H821" i="7950"/>
  <c r="H714" i="7950"/>
  <c r="H660" i="7950"/>
  <c r="H606" i="7950"/>
  <c r="H552" i="7950"/>
  <c r="H498" i="7950"/>
  <c r="H444" i="7950"/>
  <c r="H390" i="7950"/>
  <c r="H336" i="7950"/>
  <c r="H282" i="7950"/>
  <c r="H228" i="7950"/>
  <c r="H174" i="7950"/>
  <c r="H120" i="7950"/>
  <c r="H66" i="7950"/>
  <c r="H12" i="7950"/>
  <c r="I2609" i="7949"/>
  <c r="I2555" i="7949"/>
  <c r="I2501" i="7949"/>
  <c r="I2447" i="7949"/>
  <c r="I2393" i="7949"/>
  <c r="I2339" i="7949"/>
  <c r="I2285" i="7949"/>
  <c r="I2231" i="7949"/>
  <c r="I2177" i="7949"/>
  <c r="I2123" i="7949"/>
  <c r="I2069" i="7949"/>
  <c r="I2015" i="7949"/>
  <c r="I1961" i="7949"/>
  <c r="I1907" i="7949"/>
  <c r="I1853" i="7949"/>
  <c r="I1799" i="7949"/>
  <c r="I1745" i="7949"/>
  <c r="I1691" i="7949"/>
  <c r="I1637" i="7949"/>
  <c r="I1583" i="7949"/>
  <c r="I2663" i="7949"/>
  <c r="I1474" i="7949"/>
  <c r="I1366" i="7949"/>
  <c r="I1258" i="7949"/>
  <c r="I1150" i="7949"/>
  <c r="I1042" i="7949"/>
  <c r="I934" i="7949"/>
  <c r="I827" i="7949"/>
  <c r="I773" i="7949"/>
  <c r="I719" i="7949"/>
  <c r="I665" i="7949"/>
  <c r="I611" i="7949"/>
  <c r="I557" i="7949"/>
  <c r="I503" i="7949"/>
  <c r="I449" i="7949"/>
  <c r="I395" i="7949"/>
  <c r="I341" i="7949"/>
  <c r="I287" i="7949"/>
  <c r="I233" i="7949"/>
  <c r="I179" i="7949"/>
  <c r="I125" i="7949"/>
  <c r="I71" i="7949"/>
  <c r="I17" i="7949"/>
  <c r="I1529" i="7949"/>
  <c r="I1421" i="7949"/>
  <c r="I1313" i="7949"/>
  <c r="I1205" i="7949"/>
  <c r="I1097" i="7949"/>
  <c r="I989" i="7949"/>
  <c r="I881" i="7949"/>
  <c r="H2657" i="7950"/>
  <c r="H2603" i="7950"/>
  <c r="H2549" i="7950"/>
  <c r="H2495" i="7950"/>
  <c r="H2441" i="7950"/>
  <c r="H2387" i="7950"/>
  <c r="H2333" i="7950"/>
  <c r="H2279" i="7950"/>
  <c r="H2225" i="7950"/>
  <c r="H2171" i="7950"/>
  <c r="H2117" i="7950"/>
  <c r="H2063" i="7950"/>
  <c r="H2009" i="7950"/>
  <c r="H1955" i="7950"/>
  <c r="H1901" i="7950"/>
  <c r="H1847" i="7950"/>
  <c r="H1740" i="7950"/>
  <c r="H1632" i="7950"/>
  <c r="H1524" i="7950"/>
  <c r="H1469" i="7950"/>
  <c r="H1415" i="7950"/>
  <c r="H1361" i="7950"/>
  <c r="H1307" i="7950"/>
  <c r="H1253" i="7950"/>
  <c r="H1793" i="7950"/>
  <c r="H1685" i="7950"/>
  <c r="H1577" i="7950"/>
  <c r="H1146" i="7950"/>
  <c r="H1038" i="7950"/>
  <c r="H930" i="7950"/>
  <c r="H822" i="7950"/>
  <c r="H1199" i="7950"/>
  <c r="H1091" i="7950"/>
  <c r="H983" i="7950"/>
  <c r="H875" i="7950"/>
  <c r="H767" i="7950"/>
  <c r="H713" i="7950"/>
  <c r="H659" i="7950"/>
  <c r="H605" i="7950"/>
  <c r="H551" i="7950"/>
  <c r="H497" i="7950"/>
  <c r="H443" i="7950"/>
  <c r="H389" i="7950"/>
  <c r="H335" i="7950"/>
  <c r="H281" i="7950"/>
  <c r="H227" i="7950"/>
  <c r="H173" i="7950"/>
  <c r="H119" i="7950"/>
  <c r="H65" i="7950"/>
  <c r="H11" i="7950"/>
  <c r="J2663" i="7949"/>
  <c r="J2609" i="7949"/>
  <c r="J2555" i="7949"/>
  <c r="J2501" i="7949"/>
  <c r="J2447" i="7949"/>
  <c r="J2393" i="7949"/>
  <c r="J2339" i="7949"/>
  <c r="J2285" i="7949"/>
  <c r="J2231" i="7949"/>
  <c r="J2177" i="7949"/>
  <c r="J2123" i="7949"/>
  <c r="J2069" i="7949"/>
  <c r="J2015" i="7949"/>
  <c r="J1961" i="7949"/>
  <c r="J1907" i="7949"/>
  <c r="J1853" i="7949"/>
  <c r="J1799" i="7949"/>
  <c r="J1745" i="7949"/>
  <c r="J1691" i="7949"/>
  <c r="J1637" i="7949"/>
  <c r="J1583" i="7949"/>
  <c r="J1529" i="7949"/>
  <c r="J1475" i="7949"/>
  <c r="J1421" i="7949"/>
  <c r="J1367" i="7949"/>
  <c r="J1313" i="7949"/>
  <c r="J1259" i="7949"/>
  <c r="J1205" i="7949"/>
  <c r="J1151" i="7949"/>
  <c r="J1097" i="7949"/>
  <c r="J1043" i="7949"/>
  <c r="J989" i="7949"/>
  <c r="J935" i="7949"/>
  <c r="J881" i="7949"/>
  <c r="J827" i="7949"/>
  <c r="J773" i="7949"/>
  <c r="J719" i="7949"/>
  <c r="J665" i="7949"/>
  <c r="J611" i="7949"/>
  <c r="J557" i="7949"/>
  <c r="J503" i="7949"/>
  <c r="J449" i="7949"/>
  <c r="J395" i="7949"/>
  <c r="J341" i="7949"/>
  <c r="J287" i="7949"/>
  <c r="J233" i="7949"/>
  <c r="J179" i="7949"/>
  <c r="J125" i="7949"/>
  <c r="J71" i="7949"/>
  <c r="J17" i="7949"/>
  <c r="I2658" i="7950"/>
  <c r="I2604" i="7950"/>
  <c r="I2550" i="7950"/>
  <c r="I2496" i="7950"/>
  <c r="I2442" i="7950"/>
  <c r="I2388" i="7950"/>
  <c r="I2334" i="7950"/>
  <c r="I2280" i="7950"/>
  <c r="I2279" i="7950"/>
  <c r="I2172" i="7950"/>
  <c r="I2118" i="7950"/>
  <c r="I2064" i="7950"/>
  <c r="I2010" i="7950"/>
  <c r="I1956" i="7950"/>
  <c r="I1902" i="7950"/>
  <c r="I1848" i="7950"/>
  <c r="I1794" i="7950"/>
  <c r="I1740" i="7950"/>
  <c r="I1686" i="7950"/>
  <c r="I1632" i="7950"/>
  <c r="I1578" i="7950"/>
  <c r="I1524" i="7950"/>
  <c r="I1470" i="7950"/>
  <c r="I1416" i="7950"/>
  <c r="I1362" i="7950"/>
  <c r="I1308" i="7950"/>
  <c r="I1254" i="7950"/>
  <c r="I1200" i="7950"/>
  <c r="I1146" i="7950"/>
  <c r="I1092" i="7950"/>
  <c r="I1038" i="7950"/>
  <c r="I984" i="7950"/>
  <c r="I930" i="7950"/>
  <c r="I876" i="7950"/>
  <c r="I822" i="7950"/>
  <c r="I768" i="7950"/>
  <c r="I714" i="7950"/>
  <c r="I660" i="7950"/>
  <c r="I606" i="7950"/>
  <c r="I552" i="7950"/>
  <c r="I498" i="7950"/>
  <c r="I444" i="7950"/>
  <c r="I390" i="7950"/>
  <c r="I336" i="7950"/>
  <c r="I282" i="7950"/>
  <c r="I228" i="7950"/>
  <c r="I174" i="7950"/>
  <c r="I120" i="7950"/>
  <c r="I66" i="7950"/>
  <c r="I11" i="7950"/>
  <c r="J2662" i="7949"/>
  <c r="J2608" i="7949"/>
  <c r="J2554" i="7949"/>
  <c r="J2500" i="7949"/>
  <c r="J2446" i="7949"/>
  <c r="J2392" i="7949"/>
  <c r="J2338" i="7949"/>
  <c r="J2284" i="7949"/>
  <c r="J2230" i="7949"/>
  <c r="J2176" i="7949"/>
  <c r="J2122" i="7949"/>
  <c r="J2068" i="7949"/>
  <c r="J2014" i="7949"/>
  <c r="J1960" i="7949"/>
  <c r="J1906" i="7949"/>
  <c r="J1852" i="7949"/>
  <c r="J1798" i="7949"/>
  <c r="J1744" i="7949"/>
  <c r="J1690" i="7949"/>
  <c r="J1636" i="7949"/>
  <c r="J1582" i="7949"/>
  <c r="J1528" i="7949"/>
  <c r="J1474" i="7949"/>
  <c r="J1420" i="7949"/>
  <c r="J1366" i="7949"/>
  <c r="J1312" i="7949"/>
  <c r="J1258" i="7949"/>
  <c r="J1204" i="7949"/>
  <c r="J1150" i="7949"/>
  <c r="J1096" i="7949"/>
  <c r="J1042" i="7949"/>
  <c r="J988" i="7949"/>
  <c r="J934" i="7949"/>
  <c r="J880" i="7949"/>
  <c r="J826" i="7949"/>
  <c r="J772" i="7949"/>
  <c r="J718" i="7949"/>
  <c r="J664" i="7949"/>
  <c r="J610" i="7949"/>
  <c r="J556" i="7949"/>
  <c r="J502" i="7949"/>
  <c r="J448" i="7949"/>
  <c r="J394" i="7949"/>
  <c r="J340" i="7949"/>
  <c r="J286" i="7949"/>
  <c r="J232" i="7949"/>
  <c r="J178" i="7949"/>
  <c r="J124" i="7949"/>
  <c r="J70" i="7949"/>
  <c r="J16" i="7949"/>
  <c r="I2657" i="7950"/>
  <c r="I2603" i="7950"/>
  <c r="I2549" i="7950"/>
  <c r="I2495" i="7950"/>
  <c r="I2441" i="7950"/>
  <c r="I2387" i="7950"/>
  <c r="I2333" i="7950"/>
  <c r="I2226" i="7950"/>
  <c r="I2225" i="7950"/>
  <c r="I2171" i="7950"/>
  <c r="I2117" i="7950"/>
  <c r="I2063" i="7950"/>
  <c r="I2009" i="7950"/>
  <c r="I1955" i="7950"/>
  <c r="I1901" i="7950"/>
  <c r="I1847" i="7950"/>
  <c r="I1793" i="7950"/>
  <c r="I1739" i="7950"/>
  <c r="I1685" i="7950"/>
  <c r="I1631" i="7950"/>
  <c r="I1577" i="7950"/>
  <c r="I1523" i="7950"/>
  <c r="I1469" i="7950"/>
  <c r="I1415" i="7950"/>
  <c r="I1361" i="7950"/>
  <c r="I1307" i="7950"/>
  <c r="I1253" i="7950"/>
  <c r="I1199" i="7950"/>
  <c r="I1145" i="7950"/>
  <c r="I1091" i="7950"/>
  <c r="I1037" i="7950"/>
  <c r="I983" i="7950"/>
  <c r="I929" i="7950"/>
  <c r="I875" i="7950"/>
  <c r="I821" i="7950"/>
  <c r="I767" i="7950"/>
  <c r="I713" i="7950"/>
  <c r="I659" i="7950"/>
  <c r="I605" i="7950"/>
  <c r="I551" i="7950"/>
  <c r="I497" i="7950"/>
  <c r="I443" i="7950"/>
  <c r="I389" i="7950"/>
  <c r="I335" i="7950"/>
  <c r="I281" i="7950"/>
  <c r="I227" i="7950"/>
  <c r="I173" i="7950"/>
  <c r="I119" i="7950"/>
  <c r="I65" i="7950"/>
  <c r="I12" i="7950"/>
  <c r="J2657" i="7950"/>
  <c r="J2603" i="7950"/>
  <c r="J2549" i="7950"/>
  <c r="J2495" i="7950"/>
  <c r="J2441" i="7950"/>
  <c r="J2387" i="7950"/>
  <c r="J2333" i="7950"/>
  <c r="J2279" i="7950"/>
  <c r="J2225" i="7950"/>
  <c r="J2171" i="7950"/>
  <c r="J2117" i="7950"/>
  <c r="J2063" i="7950"/>
  <c r="J2009" i="7950"/>
  <c r="J1955" i="7950"/>
  <c r="J1901" i="7950"/>
  <c r="J1847" i="7950"/>
  <c r="J1793" i="7950"/>
  <c r="J1685" i="7950"/>
  <c r="J1577" i="7950"/>
  <c r="J1470" i="7950"/>
  <c r="J1416" i="7950"/>
  <c r="J1362" i="7950"/>
  <c r="J1308" i="7950"/>
  <c r="J1254" i="7950"/>
  <c r="J1200" i="7950"/>
  <c r="J1686" i="7950"/>
  <c r="J1578" i="7950"/>
  <c r="J1199" i="7950"/>
  <c r="J1091" i="7950"/>
  <c r="J983" i="7950"/>
  <c r="J875" i="7950"/>
  <c r="J767" i="7950"/>
  <c r="J1092" i="7950"/>
  <c r="J984" i="7950"/>
  <c r="J876" i="7950"/>
  <c r="J768" i="7950"/>
  <c r="J713" i="7950"/>
  <c r="J659" i="7950"/>
  <c r="J605" i="7950"/>
  <c r="J551" i="7950"/>
  <c r="J497" i="7950"/>
  <c r="J443" i="7950"/>
  <c r="J389" i="7950"/>
  <c r="J335" i="7950"/>
  <c r="J281" i="7950"/>
  <c r="J227" i="7950"/>
  <c r="J173" i="7950"/>
  <c r="J119" i="7950"/>
  <c r="J65" i="7950"/>
  <c r="J11" i="7950"/>
  <c r="K2609" i="7949"/>
  <c r="K2555" i="7949"/>
  <c r="K2501" i="7949"/>
  <c r="K2447" i="7949"/>
  <c r="K2393" i="7949"/>
  <c r="K2339" i="7949"/>
  <c r="K2285" i="7949"/>
  <c r="K2231" i="7949"/>
  <c r="K2177" i="7949"/>
  <c r="K2123" i="7949"/>
  <c r="K2069" i="7949"/>
  <c r="K2015" i="7949"/>
  <c r="K1961" i="7949"/>
  <c r="K1907" i="7949"/>
  <c r="K1853" i="7949"/>
  <c r="K1799" i="7949"/>
  <c r="K1745" i="7949"/>
  <c r="K1691" i="7949"/>
  <c r="K1637" i="7949"/>
  <c r="K1583" i="7949"/>
  <c r="K2662" i="7949"/>
  <c r="K1475" i="7949"/>
  <c r="K1367" i="7949"/>
  <c r="K1259" i="7949"/>
  <c r="K1151" i="7949"/>
  <c r="K1043" i="7949"/>
  <c r="K935" i="7949"/>
  <c r="K827" i="7949"/>
  <c r="K773" i="7949"/>
  <c r="K719" i="7949"/>
  <c r="K665" i="7949"/>
  <c r="K611" i="7949"/>
  <c r="K557" i="7949"/>
  <c r="K503" i="7949"/>
  <c r="K449" i="7949"/>
  <c r="K395" i="7949"/>
  <c r="K341" i="7949"/>
  <c r="K287" i="7949"/>
  <c r="K233" i="7949"/>
  <c r="K179" i="7949"/>
  <c r="K125" i="7949"/>
  <c r="K71" i="7949"/>
  <c r="K17" i="7949"/>
  <c r="K1528" i="7949"/>
  <c r="K1420" i="7949"/>
  <c r="K1312" i="7949"/>
  <c r="K1204" i="7949"/>
  <c r="K1096" i="7949"/>
  <c r="K988" i="7949"/>
  <c r="K880" i="7949"/>
  <c r="J2658" i="7950"/>
  <c r="J2604" i="7950"/>
  <c r="J2550" i="7950"/>
  <c r="J2496" i="7950"/>
  <c r="J2442" i="7950"/>
  <c r="J2388" i="7950"/>
  <c r="J2334" i="7950"/>
  <c r="J2280" i="7950"/>
  <c r="J2226" i="7950"/>
  <c r="J2172" i="7950"/>
  <c r="J2118" i="7950"/>
  <c r="J2064" i="7950"/>
  <c r="J2010" i="7950"/>
  <c r="J1956" i="7950"/>
  <c r="J1902" i="7950"/>
  <c r="J1848" i="7950"/>
  <c r="J1794" i="7950"/>
  <c r="J1739" i="7950"/>
  <c r="J1631" i="7950"/>
  <c r="J1523" i="7950"/>
  <c r="J1469" i="7950"/>
  <c r="J1415" i="7950"/>
  <c r="J1361" i="7950"/>
  <c r="J1307" i="7950"/>
  <c r="J1253" i="7950"/>
  <c r="J1740" i="7950"/>
  <c r="J1632" i="7950"/>
  <c r="J1524" i="7950"/>
  <c r="J1145" i="7950"/>
  <c r="J1037" i="7950"/>
  <c r="J929" i="7950"/>
  <c r="J821" i="7950"/>
  <c r="J1146" i="7950"/>
  <c r="J1038" i="7950"/>
  <c r="J930" i="7950"/>
  <c r="J822" i="7950"/>
  <c r="J714" i="7950"/>
  <c r="J660" i="7950"/>
  <c r="J606" i="7950"/>
  <c r="J552" i="7950"/>
  <c r="J498" i="7950"/>
  <c r="J444" i="7950"/>
  <c r="J390" i="7950"/>
  <c r="J336" i="7950"/>
  <c r="J282" i="7950"/>
  <c r="J228" i="7950"/>
  <c r="J174" i="7950"/>
  <c r="J120" i="7950"/>
  <c r="J66" i="7950"/>
  <c r="J12" i="7950"/>
  <c r="K2663" i="7949"/>
  <c r="K2608" i="7949"/>
  <c r="K2554" i="7949"/>
  <c r="K2500" i="7949"/>
  <c r="K2446" i="7949"/>
  <c r="K2392" i="7949"/>
  <c r="K2338" i="7949"/>
  <c r="K2284" i="7949"/>
  <c r="K2230" i="7949"/>
  <c r="K2176" i="7949"/>
  <c r="K2122" i="7949"/>
  <c r="K2068" i="7949"/>
  <c r="K2014" i="7949"/>
  <c r="K1960" i="7949"/>
  <c r="K1906" i="7949"/>
  <c r="K1852" i="7949"/>
  <c r="K1798" i="7949"/>
  <c r="K1744" i="7949"/>
  <c r="K1690" i="7949"/>
  <c r="K1636" i="7949"/>
  <c r="K1582" i="7949"/>
  <c r="K1529" i="7949"/>
  <c r="K1421" i="7949"/>
  <c r="K1313" i="7949"/>
  <c r="K1205" i="7949"/>
  <c r="K1097" i="7949"/>
  <c r="K989" i="7949"/>
  <c r="K881" i="7949"/>
  <c r="K826" i="7949"/>
  <c r="K772" i="7949"/>
  <c r="K718" i="7949"/>
  <c r="K664" i="7949"/>
  <c r="K610" i="7949"/>
  <c r="K556" i="7949"/>
  <c r="K502" i="7949"/>
  <c r="K448" i="7949"/>
  <c r="K394" i="7949"/>
  <c r="K340" i="7949"/>
  <c r="K286" i="7949"/>
  <c r="K232" i="7949"/>
  <c r="K178" i="7949"/>
  <c r="K124" i="7949"/>
  <c r="K70" i="7949"/>
  <c r="K16" i="7949"/>
  <c r="K1474" i="7949"/>
  <c r="K1366" i="7949"/>
  <c r="K1258" i="7949"/>
  <c r="K1150" i="7949"/>
  <c r="K1042" i="7949"/>
  <c r="K934" i="7949"/>
  <c r="L2663" i="7949"/>
  <c r="L2609" i="7949"/>
  <c r="L2555" i="7949"/>
  <c r="L2501" i="7949"/>
  <c r="L2447" i="7949"/>
  <c r="L2393" i="7949"/>
  <c r="L2339" i="7949"/>
  <c r="L2285" i="7949"/>
  <c r="L2231" i="7949"/>
  <c r="L2177" i="7949"/>
  <c r="L2123" i="7949"/>
  <c r="L2069" i="7949"/>
  <c r="L2015" i="7949"/>
  <c r="L1961" i="7949"/>
  <c r="L1907" i="7949"/>
  <c r="L1853" i="7949"/>
  <c r="L1799" i="7949"/>
  <c r="L1745" i="7949"/>
  <c r="L1691" i="7949"/>
  <c r="L1637" i="7949"/>
  <c r="L1583" i="7949"/>
  <c r="L1529" i="7949"/>
  <c r="L1475" i="7949"/>
  <c r="L1421" i="7949"/>
  <c r="L1367" i="7949"/>
  <c r="L1313" i="7949"/>
  <c r="L1259" i="7949"/>
  <c r="L1205" i="7949"/>
  <c r="L1151" i="7949"/>
  <c r="L1097" i="7949"/>
  <c r="L1043" i="7949"/>
  <c r="L989" i="7949"/>
  <c r="L935" i="7949"/>
  <c r="L881" i="7949"/>
  <c r="L827" i="7949"/>
  <c r="L773" i="7949"/>
  <c r="L719" i="7949"/>
  <c r="L665" i="7949"/>
  <c r="L611" i="7949"/>
  <c r="L557" i="7949"/>
  <c r="L503" i="7949"/>
  <c r="L449" i="7949"/>
  <c r="L395" i="7949"/>
  <c r="L341" i="7949"/>
  <c r="L287" i="7949"/>
  <c r="L233" i="7949"/>
  <c r="L179" i="7949"/>
  <c r="L125" i="7949"/>
  <c r="L71" i="7949"/>
  <c r="L17" i="7949"/>
  <c r="K2658" i="7950"/>
  <c r="K2604" i="7950"/>
  <c r="K2550" i="7950"/>
  <c r="K2496" i="7950"/>
  <c r="K2442" i="7950"/>
  <c r="K2388" i="7950"/>
  <c r="K2334" i="7950"/>
  <c r="K2279" i="7950"/>
  <c r="K2226" i="7950"/>
  <c r="K2172" i="7950"/>
  <c r="K2118" i="7950"/>
  <c r="K2064" i="7950"/>
  <c r="K2010" i="7950"/>
  <c r="K1956" i="7950"/>
  <c r="K1902" i="7950"/>
  <c r="K1848" i="7950"/>
  <c r="K1794" i="7950"/>
  <c r="K1740" i="7950"/>
  <c r="K1686" i="7950"/>
  <c r="K1632" i="7950"/>
  <c r="K1578" i="7950"/>
  <c r="K1524" i="7950"/>
  <c r="K1470" i="7950"/>
  <c r="K1416" i="7950"/>
  <c r="K1362" i="7950"/>
  <c r="K1308" i="7950"/>
  <c r="K1254" i="7950"/>
  <c r="K1200" i="7950"/>
  <c r="K1146" i="7950"/>
  <c r="K1092" i="7950"/>
  <c r="K1038" i="7950"/>
  <c r="K984" i="7950"/>
  <c r="K930" i="7950"/>
  <c r="K876" i="7950"/>
  <c r="K822" i="7950"/>
  <c r="K768" i="7950"/>
  <c r="K714" i="7950"/>
  <c r="K660" i="7950"/>
  <c r="K606" i="7950"/>
  <c r="K552" i="7950"/>
  <c r="K498" i="7950"/>
  <c r="K444" i="7950"/>
  <c r="K390" i="7950"/>
  <c r="K336" i="7950"/>
  <c r="K282" i="7950"/>
  <c r="K228" i="7950"/>
  <c r="K174" i="7950"/>
  <c r="K120" i="7950"/>
  <c r="K66" i="7950"/>
  <c r="K11" i="7950"/>
  <c r="L2662" i="7949"/>
  <c r="L2608" i="7949"/>
  <c r="L2554" i="7949"/>
  <c r="L2500" i="7949"/>
  <c r="L2446" i="7949"/>
  <c r="L2392" i="7949"/>
  <c r="L2338" i="7949"/>
  <c r="L2284" i="7949"/>
  <c r="L2230" i="7949"/>
  <c r="L2176" i="7949"/>
  <c r="L2122" i="7949"/>
  <c r="L2068" i="7949"/>
  <c r="L2014" i="7949"/>
  <c r="L1960" i="7949"/>
  <c r="L1906" i="7949"/>
  <c r="L1852" i="7949"/>
  <c r="L1798" i="7949"/>
  <c r="L1744" i="7949"/>
  <c r="L1690" i="7949"/>
  <c r="L1636" i="7949"/>
  <c r="L1582" i="7949"/>
  <c r="L1528" i="7949"/>
  <c r="L1474" i="7949"/>
  <c r="L1420" i="7949"/>
  <c r="L1366" i="7949"/>
  <c r="L1312" i="7949"/>
  <c r="L1258" i="7949"/>
  <c r="L1204" i="7949"/>
  <c r="L1150" i="7949"/>
  <c r="L1096" i="7949"/>
  <c r="L1042" i="7949"/>
  <c r="L988" i="7949"/>
  <c r="L934" i="7949"/>
  <c r="L880" i="7949"/>
  <c r="L826" i="7949"/>
  <c r="L772" i="7949"/>
  <c r="L718" i="7949"/>
  <c r="L664" i="7949"/>
  <c r="L610" i="7949"/>
  <c r="L556" i="7949"/>
  <c r="L502" i="7949"/>
  <c r="L448" i="7949"/>
  <c r="L394" i="7949"/>
  <c r="L340" i="7949"/>
  <c r="L286" i="7949"/>
  <c r="L232" i="7949"/>
  <c r="L178" i="7949"/>
  <c r="L124" i="7949"/>
  <c r="L70" i="7949"/>
  <c r="L16" i="7949"/>
  <c r="K2657" i="7950"/>
  <c r="K2603" i="7950"/>
  <c r="K2549" i="7950"/>
  <c r="K2495" i="7950"/>
  <c r="K2441" i="7950"/>
  <c r="K2387" i="7950"/>
  <c r="K2333" i="7950"/>
  <c r="K2280" i="7950"/>
  <c r="K2225" i="7950"/>
  <c r="K2171" i="7950"/>
  <c r="K2117" i="7950"/>
  <c r="K2063" i="7950"/>
  <c r="K2009" i="7950"/>
  <c r="K1955" i="7950"/>
  <c r="K1901" i="7950"/>
  <c r="K1847" i="7950"/>
  <c r="K1793" i="7950"/>
  <c r="K1739" i="7950"/>
  <c r="K1685" i="7950"/>
  <c r="K1631" i="7950"/>
  <c r="K1577" i="7950"/>
  <c r="K1523" i="7950"/>
  <c r="K1469" i="7950"/>
  <c r="K1415" i="7950"/>
  <c r="K1361" i="7950"/>
  <c r="K1307" i="7950"/>
  <c r="K1253" i="7950"/>
  <c r="K1199" i="7950"/>
  <c r="K1145" i="7950"/>
  <c r="K1091" i="7950"/>
  <c r="K1037" i="7950"/>
  <c r="K983" i="7950"/>
  <c r="K929" i="7950"/>
  <c r="K875" i="7950"/>
  <c r="K821" i="7950"/>
  <c r="K767" i="7950"/>
  <c r="K713" i="7950"/>
  <c r="K659" i="7950"/>
  <c r="K605" i="7950"/>
  <c r="K551" i="7950"/>
  <c r="K497" i="7950"/>
  <c r="K443" i="7950"/>
  <c r="K389" i="7950"/>
  <c r="K335" i="7950"/>
  <c r="K281" i="7950"/>
  <c r="K227" i="7950"/>
  <c r="K173" i="7950"/>
  <c r="K119" i="7950"/>
  <c r="K65" i="7950"/>
  <c r="K12" i="7950"/>
  <c r="M2662" i="7949"/>
  <c r="M2555" i="7949"/>
  <c r="M2501" i="7949"/>
  <c r="M2447" i="7949"/>
  <c r="M2393" i="7949"/>
  <c r="M2339" i="7949"/>
  <c r="M2285" i="7949"/>
  <c r="M2231" i="7949"/>
  <c r="M2177" i="7949"/>
  <c r="M2123" i="7949"/>
  <c r="M2069" i="7949"/>
  <c r="M2015" i="7949"/>
  <c r="M1961" i="7949"/>
  <c r="M1907" i="7949"/>
  <c r="M1853" i="7949"/>
  <c r="M1799" i="7949"/>
  <c r="M1745" i="7949"/>
  <c r="M1691" i="7949"/>
  <c r="M1637" i="7949"/>
  <c r="M1583" i="7949"/>
  <c r="M2663" i="7949"/>
  <c r="M1528" i="7949"/>
  <c r="M1420" i="7949"/>
  <c r="M1312" i="7949"/>
  <c r="M1204" i="7949"/>
  <c r="M1096" i="7949"/>
  <c r="M988" i="7949"/>
  <c r="M880" i="7949"/>
  <c r="M773" i="7949"/>
  <c r="M719" i="7949"/>
  <c r="M665" i="7949"/>
  <c r="M611" i="7949"/>
  <c r="M557" i="7949"/>
  <c r="M503" i="7949"/>
  <c r="M449" i="7949"/>
  <c r="M395" i="7949"/>
  <c r="M341" i="7949"/>
  <c r="M287" i="7949"/>
  <c r="M233" i="7949"/>
  <c r="M179" i="7949"/>
  <c r="M125" i="7949"/>
  <c r="M71" i="7949"/>
  <c r="M17" i="7949"/>
  <c r="M1529" i="7949"/>
  <c r="M1421" i="7949"/>
  <c r="M1313" i="7949"/>
  <c r="M1205" i="7949"/>
  <c r="M1097" i="7949"/>
  <c r="M989" i="7949"/>
  <c r="M881" i="7949"/>
  <c r="L2658" i="7950"/>
  <c r="L2604" i="7950"/>
  <c r="L2550" i="7950"/>
  <c r="L2496" i="7950"/>
  <c r="L2442" i="7950"/>
  <c r="L2388" i="7950"/>
  <c r="L2334" i="7950"/>
  <c r="L2280" i="7950"/>
  <c r="L2226" i="7950"/>
  <c r="L2172" i="7950"/>
  <c r="L2118" i="7950"/>
  <c r="L2064" i="7950"/>
  <c r="L2010" i="7950"/>
  <c r="L1956" i="7950"/>
  <c r="L1902" i="7950"/>
  <c r="L1848" i="7950"/>
  <c r="L1794" i="7950"/>
  <c r="L1686" i="7950"/>
  <c r="L1578" i="7950"/>
  <c r="L1470" i="7950"/>
  <c r="L1416" i="7950"/>
  <c r="L1362" i="7950"/>
  <c r="L1308" i="7950"/>
  <c r="L1254" i="7950"/>
  <c r="L1200" i="7950"/>
  <c r="L1793" i="7950"/>
  <c r="L1685" i="7950"/>
  <c r="L1577" i="7950"/>
  <c r="L1146" i="7950"/>
  <c r="L1038" i="7950"/>
  <c r="L930" i="7950"/>
  <c r="L822" i="7950"/>
  <c r="L714" i="7950"/>
  <c r="L1091" i="7950"/>
  <c r="L983" i="7950"/>
  <c r="L875" i="7950"/>
  <c r="L767" i="7950"/>
  <c r="L660" i="7950"/>
  <c r="L606" i="7950"/>
  <c r="L552" i="7950"/>
  <c r="L498" i="7950"/>
  <c r="L444" i="7950"/>
  <c r="L390" i="7950"/>
  <c r="L336" i="7950"/>
  <c r="L282" i="7950"/>
  <c r="L228" i="7950"/>
  <c r="L174" i="7950"/>
  <c r="L120" i="7950"/>
  <c r="L66" i="7950"/>
  <c r="L12" i="7950"/>
  <c r="M2608" i="7949"/>
  <c r="M2554" i="7949"/>
  <c r="M2500" i="7949"/>
  <c r="M2446" i="7949"/>
  <c r="M2392" i="7949"/>
  <c r="M2338" i="7949"/>
  <c r="M2284" i="7949"/>
  <c r="M2230" i="7949"/>
  <c r="M2176" i="7949"/>
  <c r="M2122" i="7949"/>
  <c r="M2068" i="7949"/>
  <c r="M2014" i="7949"/>
  <c r="M1960" i="7949"/>
  <c r="M1906" i="7949"/>
  <c r="M1852" i="7949"/>
  <c r="M1798" i="7949"/>
  <c r="M1744" i="7949"/>
  <c r="M1690" i="7949"/>
  <c r="M1636" i="7949"/>
  <c r="M1582" i="7949"/>
  <c r="M2609" i="7949"/>
  <c r="M1474" i="7949"/>
  <c r="M1366" i="7949"/>
  <c r="M1258" i="7949"/>
  <c r="M1150" i="7949"/>
  <c r="M1042" i="7949"/>
  <c r="M934" i="7949"/>
  <c r="M826" i="7949"/>
  <c r="M772" i="7949"/>
  <c r="M718" i="7949"/>
  <c r="M664" i="7949"/>
  <c r="M610" i="7949"/>
  <c r="M556" i="7949"/>
  <c r="M502" i="7949"/>
  <c r="M448" i="7949"/>
  <c r="M394" i="7949"/>
  <c r="M340" i="7949"/>
  <c r="M286" i="7949"/>
  <c r="M232" i="7949"/>
  <c r="M178" i="7949"/>
  <c r="M124" i="7949"/>
  <c r="M70" i="7949"/>
  <c r="M16" i="7949"/>
  <c r="M1475" i="7949"/>
  <c r="M1367" i="7949"/>
  <c r="M1259" i="7949"/>
  <c r="M1151" i="7949"/>
  <c r="M1043" i="7949"/>
  <c r="M935" i="7949"/>
  <c r="M827" i="7949"/>
  <c r="L2657" i="7950"/>
  <c r="L2603" i="7950"/>
  <c r="L2549" i="7950"/>
  <c r="L2495" i="7950"/>
  <c r="L2441" i="7950"/>
  <c r="L2387" i="7950"/>
  <c r="L2333" i="7950"/>
  <c r="L2279" i="7950"/>
  <c r="L2225" i="7950"/>
  <c r="L2171" i="7950"/>
  <c r="L2117" i="7950"/>
  <c r="L2063" i="7950"/>
  <c r="L2009" i="7950"/>
  <c r="L1955" i="7950"/>
  <c r="L1901" i="7950"/>
  <c r="L1847" i="7950"/>
  <c r="L1740" i="7950"/>
  <c r="L1632" i="7950"/>
  <c r="L1524" i="7950"/>
  <c r="L1469" i="7950"/>
  <c r="L1415" i="7950"/>
  <c r="L1361" i="7950"/>
  <c r="L1307" i="7950"/>
  <c r="L1253" i="7950"/>
  <c r="L1199" i="7950"/>
  <c r="L1739" i="7950"/>
  <c r="L1631" i="7950"/>
  <c r="L1523" i="7950"/>
  <c r="L1092" i="7950"/>
  <c r="L984" i="7950"/>
  <c r="L876" i="7950"/>
  <c r="L768" i="7950"/>
  <c r="L1145" i="7950"/>
  <c r="L1037" i="7950"/>
  <c r="L929" i="7950"/>
  <c r="L821" i="7950"/>
  <c r="L713" i="7950"/>
  <c r="L659" i="7950"/>
  <c r="L605" i="7950"/>
  <c r="L551" i="7950"/>
  <c r="L497" i="7950"/>
  <c r="L443" i="7950"/>
  <c r="L389" i="7950"/>
  <c r="L335" i="7950"/>
  <c r="L281" i="7950"/>
  <c r="L227" i="7950"/>
  <c r="L173" i="7950"/>
  <c r="L119" i="7950"/>
  <c r="L65" i="7950"/>
  <c r="L11" i="7950"/>
  <c r="M2658" i="7950"/>
  <c r="M2604" i="7950"/>
  <c r="M2550" i="7950"/>
  <c r="M2496" i="7950"/>
  <c r="M2442" i="7950"/>
  <c r="M2388" i="7950"/>
  <c r="M2334" i="7950"/>
  <c r="M2280" i="7950"/>
  <c r="M2279" i="7950"/>
  <c r="M2172" i="7950"/>
  <c r="M2118" i="7950"/>
  <c r="M2064" i="7950"/>
  <c r="M2010" i="7950"/>
  <c r="M1956" i="7950"/>
  <c r="M1902" i="7950"/>
  <c r="M1848" i="7950"/>
  <c r="M1794" i="7950"/>
  <c r="M1740" i="7950"/>
  <c r="M1686" i="7950"/>
  <c r="M1632" i="7950"/>
  <c r="M1578" i="7950"/>
  <c r="M1524" i="7950"/>
  <c r="M1470" i="7950"/>
  <c r="M1416" i="7950"/>
  <c r="M1362" i="7950"/>
  <c r="M1308" i="7950"/>
  <c r="M1254" i="7950"/>
  <c r="M1200" i="7950"/>
  <c r="M1146" i="7950"/>
  <c r="M1092" i="7950"/>
  <c r="M1038" i="7950"/>
  <c r="M984" i="7950"/>
  <c r="M930" i="7950"/>
  <c r="M876" i="7950"/>
  <c r="M822" i="7950"/>
  <c r="M768" i="7950"/>
  <c r="M714" i="7950"/>
  <c r="M660" i="7950"/>
  <c r="M606" i="7950"/>
  <c r="M552" i="7950"/>
  <c r="M498" i="7950"/>
  <c r="M444" i="7950"/>
  <c r="M390" i="7950"/>
  <c r="M336" i="7950"/>
  <c r="M282" i="7950"/>
  <c r="M228" i="7950"/>
  <c r="M174" i="7950"/>
  <c r="M120" i="7950"/>
  <c r="M66" i="7950"/>
  <c r="M11" i="7950"/>
  <c r="M2657" i="7950"/>
  <c r="M2603" i="7950"/>
  <c r="M2549" i="7950"/>
  <c r="M2495" i="7950"/>
  <c r="M2441" i="7950"/>
  <c r="M2387" i="7950"/>
  <c r="M2333" i="7950"/>
  <c r="M2226" i="7950"/>
  <c r="M2225" i="7950"/>
  <c r="M2171" i="7950"/>
  <c r="M2117" i="7950"/>
  <c r="M2063" i="7950"/>
  <c r="M2009" i="7950"/>
  <c r="M1955" i="7950"/>
  <c r="M1901" i="7950"/>
  <c r="M1847" i="7950"/>
  <c r="M1793" i="7950"/>
  <c r="M1739" i="7950"/>
  <c r="M1685" i="7950"/>
  <c r="M1631" i="7950"/>
  <c r="M1577" i="7950"/>
  <c r="M1523" i="7950"/>
  <c r="M1469" i="7950"/>
  <c r="M1415" i="7950"/>
  <c r="M1361" i="7950"/>
  <c r="M1307" i="7950"/>
  <c r="M1253" i="7950"/>
  <c r="M1199" i="7950"/>
  <c r="M1145" i="7950"/>
  <c r="M1091" i="7950"/>
  <c r="M1037" i="7950"/>
  <c r="M983" i="7950"/>
  <c r="M929" i="7950"/>
  <c r="M875" i="7950"/>
  <c r="M821" i="7950"/>
  <c r="M767" i="7950"/>
  <c r="M713" i="7950"/>
  <c r="M659" i="7950"/>
  <c r="M605" i="7950"/>
  <c r="M551" i="7950"/>
  <c r="M497" i="7950"/>
  <c r="M443" i="7950"/>
  <c r="M389" i="7950"/>
  <c r="M335" i="7950"/>
  <c r="M281" i="7950"/>
  <c r="M227" i="7950"/>
  <c r="M173" i="7950"/>
  <c r="M119" i="7950"/>
  <c r="M65" i="7950"/>
  <c r="M12" i="7950"/>
  <c r="B2703" i="7949"/>
  <c r="B2649" i="7949"/>
  <c r="B2625" i="7949"/>
  <c r="B2571" i="7949"/>
  <c r="B2541" i="7949"/>
  <c r="B2463" i="7949"/>
  <c r="B2379" i="7949"/>
  <c r="B2247" i="7949"/>
  <c r="B2193" i="7949"/>
  <c r="B2163" i="7949"/>
  <c r="B2109" i="7949"/>
  <c r="B2055" i="7949"/>
  <c r="B2679" i="7949"/>
  <c r="B2595" i="7949"/>
  <c r="B2517" i="7949"/>
  <c r="B2487" i="7949"/>
  <c r="B2433" i="7949"/>
  <c r="B2409" i="7949"/>
  <c r="B2355" i="7949"/>
  <c r="B2325" i="7949"/>
  <c r="B2301" i="7949"/>
  <c r="B2271" i="7949"/>
  <c r="B2217" i="7949"/>
  <c r="B2139" i="7949"/>
  <c r="B2085" i="7949"/>
  <c r="B2031" i="7949"/>
  <c r="B2001" i="7949"/>
  <c r="B1947" i="7949"/>
  <c r="B1923" i="7949"/>
  <c r="B1839" i="7949"/>
  <c r="B1785" i="7949"/>
  <c r="B1707" i="7949"/>
  <c r="B1653" i="7949"/>
  <c r="B1599" i="7949"/>
  <c r="B1569" i="7949"/>
  <c r="B1515" i="7949"/>
  <c r="B1461" i="7949"/>
  <c r="B1977" i="7949"/>
  <c r="B1893" i="7949"/>
  <c r="B1869" i="7949"/>
  <c r="B1815" i="7949"/>
  <c r="B1761" i="7949"/>
  <c r="B1731" i="7949"/>
  <c r="B1677" i="7949"/>
  <c r="B1623" i="7949"/>
  <c r="B1545" i="7949"/>
  <c r="B1437" i="7949"/>
  <c r="B1407" i="7949"/>
  <c r="B1383" i="7949"/>
  <c r="B1353" i="7949"/>
  <c r="B1299" i="7949"/>
  <c r="B1245" i="7949"/>
  <c r="B1191" i="7949"/>
  <c r="B897" i="7949"/>
  <c r="B843" i="7949"/>
  <c r="B789" i="7949"/>
  <c r="B735" i="7949"/>
  <c r="B681" i="7949"/>
  <c r="B597" i="7949"/>
  <c r="B573" i="7949"/>
  <c r="B543" i="7949"/>
  <c r="B489" i="7949"/>
  <c r="B435" i="7949"/>
  <c r="B381" i="7949"/>
  <c r="B303" i="7949"/>
  <c r="B273" i="7949"/>
  <c r="B219" i="7949"/>
  <c r="B1491" i="7949"/>
  <c r="B1329" i="7949"/>
  <c r="B1275" i="7949"/>
  <c r="B1221" i="7949"/>
  <c r="B1167" i="7949"/>
  <c r="B1137" i="7949"/>
  <c r="B1113" i="7949"/>
  <c r="B1083" i="7949"/>
  <c r="B1059" i="7949"/>
  <c r="B1029" i="7949"/>
  <c r="B1005" i="7949"/>
  <c r="B975" i="7949"/>
  <c r="B951" i="7949"/>
  <c r="B921" i="7949"/>
  <c r="B867" i="7949"/>
  <c r="B813" i="7949"/>
  <c r="B759" i="7949"/>
  <c r="B705" i="7949"/>
  <c r="B651" i="7949"/>
  <c r="B627" i="7949"/>
  <c r="B519" i="7949"/>
  <c r="B465" i="7949"/>
  <c r="B411" i="7949"/>
  <c r="B357" i="7949"/>
  <c r="B195" i="7949"/>
  <c r="B165" i="7949"/>
  <c r="B141" i="7949"/>
  <c r="B327" i="7949"/>
  <c r="B249" i="7949"/>
  <c r="Q6" i="7950"/>
  <c r="B2674" i="7950"/>
  <c r="B111" i="7949"/>
  <c r="B87" i="7949"/>
  <c r="P63" i="7950"/>
  <c r="P81" i="7950"/>
  <c r="K400" i="1"/>
  <c r="K4" i="7942"/>
  <c r="K4" i="7944"/>
  <c r="K168" i="1"/>
  <c r="K384" i="1"/>
  <c r="A41" i="7946"/>
  <c r="K740" i="7944"/>
  <c r="L740" i="7944"/>
  <c r="K714" i="7944"/>
  <c r="L714" i="7944"/>
  <c r="K688" i="7944"/>
  <c r="K662" i="7944"/>
  <c r="K636" i="7944"/>
  <c r="K623" i="7944"/>
  <c r="L623" i="7944"/>
  <c r="K597" i="7944"/>
  <c r="K753" i="7944"/>
  <c r="K713" i="7944"/>
  <c r="K701" i="7944"/>
  <c r="K649" i="7944"/>
  <c r="K610" i="7944"/>
  <c r="L610" i="7944"/>
  <c r="K584" i="7944"/>
  <c r="K558" i="7944"/>
  <c r="L558" i="7944"/>
  <c r="K532" i="7944"/>
  <c r="K519" i="7944"/>
  <c r="L519" i="7944"/>
  <c r="M519" i="7944"/>
  <c r="K493" i="7944"/>
  <c r="K467" i="7944"/>
  <c r="L467" i="7944"/>
  <c r="K675" i="7944"/>
  <c r="L675" i="7944"/>
  <c r="K727" i="7944"/>
  <c r="L727" i="7944"/>
  <c r="K545" i="7944"/>
  <c r="K454" i="7944"/>
  <c r="L454" i="7944"/>
  <c r="K453" i="7944"/>
  <c r="L453" i="7944"/>
  <c r="K441" i="7944"/>
  <c r="K415" i="7944"/>
  <c r="K401" i="7944"/>
  <c r="K389" i="7944"/>
  <c r="K363" i="7944"/>
  <c r="L363" i="7944"/>
  <c r="K337" i="7944"/>
  <c r="K311" i="7944"/>
  <c r="K571" i="7944"/>
  <c r="K531" i="7944"/>
  <c r="L531" i="7944"/>
  <c r="K506" i="7944"/>
  <c r="L506" i="7944"/>
  <c r="K428" i="7944"/>
  <c r="K583" i="7944"/>
  <c r="K518" i="7944"/>
  <c r="L518" i="7944"/>
  <c r="K480" i="7944"/>
  <c r="K440" i="7944"/>
  <c r="K439" i="7944"/>
  <c r="L439" i="7944"/>
  <c r="M439" i="7944"/>
  <c r="K402" i="7944"/>
  <c r="L402" i="7944"/>
  <c r="K388" i="7944"/>
  <c r="K350" i="7944"/>
  <c r="K336" i="7944"/>
  <c r="L336" i="7944"/>
  <c r="M336" i="7944"/>
  <c r="K285" i="7944"/>
  <c r="L285" i="7944"/>
  <c r="M285" i="7944"/>
  <c r="K362" i="7944"/>
  <c r="L362" i="7944"/>
  <c r="K324" i="7944"/>
  <c r="K259" i="7944"/>
  <c r="L259" i="7944"/>
  <c r="K233" i="7944"/>
  <c r="K376" i="7944"/>
  <c r="L376" i="7944"/>
  <c r="K298" i="7944"/>
  <c r="K284" i="7944"/>
  <c r="L284" i="7944"/>
  <c r="K272" i="7944"/>
  <c r="K258" i="7944"/>
  <c r="K246" i="7944"/>
  <c r="K232" i="7944"/>
  <c r="K220" i="7944"/>
  <c r="K504" i="7944"/>
  <c r="L504" i="7944"/>
  <c r="K595" i="7944"/>
  <c r="L595" i="7944"/>
  <c r="K648" i="7944"/>
  <c r="K674" i="7944"/>
  <c r="K700" i="7944"/>
  <c r="K752" i="7944"/>
  <c r="K634" i="7944"/>
  <c r="L634" i="7944"/>
  <c r="K556" i="7944"/>
  <c r="K209" i="18"/>
  <c r="K210" i="18"/>
  <c r="R6" i="7949"/>
  <c r="B57" i="7949"/>
  <c r="B33" i="7949"/>
  <c r="L388" i="1"/>
  <c r="K211" i="18"/>
  <c r="L3" i="7944"/>
  <c r="J69" i="18"/>
  <c r="K207" i="18"/>
  <c r="L3" i="18"/>
  <c r="L384" i="1"/>
  <c r="L276" i="1"/>
  <c r="L168" i="1"/>
  <c r="L222" i="1"/>
  <c r="L114" i="1"/>
  <c r="L391" i="1"/>
  <c r="M387" i="1"/>
  <c r="K9" i="7942"/>
  <c r="L4" i="7944"/>
  <c r="L4" i="7941"/>
  <c r="L4" i="18"/>
  <c r="M60" i="1"/>
  <c r="M114" i="1"/>
  <c r="L4" i="7942"/>
  <c r="L400" i="1"/>
  <c r="B28" i="7950"/>
  <c r="B730" i="7950"/>
  <c r="B136" i="7950"/>
  <c r="B1702" i="7950"/>
  <c r="B1132" i="7950"/>
  <c r="B808" i="7950"/>
  <c r="B2266" i="7950"/>
  <c r="B592" i="7950"/>
  <c r="B322" i="7950"/>
  <c r="B1456" i="7950"/>
  <c r="B1216" i="7950"/>
  <c r="B1810" i="7950"/>
  <c r="B2296" i="7950"/>
  <c r="B352" i="7950"/>
  <c r="B892" i="7950"/>
  <c r="B1972" i="7950"/>
  <c r="B514" i="7950"/>
  <c r="B1270" i="7950"/>
  <c r="B1918" i="7950"/>
  <c r="B970" i="7950"/>
  <c r="B1510" i="7950"/>
  <c r="B2080" i="7950"/>
  <c r="B2026" i="7950"/>
  <c r="B2482" i="7950"/>
  <c r="B2644" i="7950"/>
  <c r="H9" i="7949"/>
  <c r="G9" i="7949"/>
  <c r="B82" i="7950"/>
  <c r="B214" i="7950"/>
  <c r="B244" i="7950"/>
  <c r="B460" i="7950"/>
  <c r="B676" i="7950"/>
  <c r="B1000" i="7950"/>
  <c r="B1540" i="7950"/>
  <c r="B2158" i="7950"/>
  <c r="B430" i="7950"/>
  <c r="B646" i="7950"/>
  <c r="B1186" i="7950"/>
  <c r="B1378" i="7950"/>
  <c r="B1618" i="7950"/>
  <c r="B2536" i="7950"/>
  <c r="B862" i="7950"/>
  <c r="B1078" i="7950"/>
  <c r="B1348" i="7950"/>
  <c r="B1648" i="7950"/>
  <c r="B1780" i="7950"/>
  <c r="B2374" i="7950"/>
  <c r="B1888" i="7950"/>
  <c r="B2188" i="7950"/>
  <c r="B2404" i="7950"/>
  <c r="B2620" i="7950"/>
  <c r="B2428" i="7950"/>
  <c r="B2704" i="7949"/>
  <c r="B2680" i="7949"/>
  <c r="B2542" i="7949"/>
  <c r="B2518" i="7949"/>
  <c r="B2434" i="7949"/>
  <c r="B2410" i="7949"/>
  <c r="B2380" i="7949"/>
  <c r="B2356" i="7949"/>
  <c r="B2302" i="7949"/>
  <c r="B2164" i="7949"/>
  <c r="B2140" i="7949"/>
  <c r="B2110" i="7949"/>
  <c r="B2086" i="7949"/>
  <c r="B2056" i="7949"/>
  <c r="B2650" i="7949"/>
  <c r="B2626" i="7949"/>
  <c r="B2596" i="7949"/>
  <c r="B2572" i="7949"/>
  <c r="B2488" i="7949"/>
  <c r="B2464" i="7949"/>
  <c r="B2326" i="7949"/>
  <c r="B2272" i="7949"/>
  <c r="B2248" i="7949"/>
  <c r="B2218" i="7949"/>
  <c r="B2194" i="7949"/>
  <c r="B2002" i="7949"/>
  <c r="B1978" i="7949"/>
  <c r="B1894" i="7949"/>
  <c r="B1870" i="7949"/>
  <c r="B1840" i="7949"/>
  <c r="B1816" i="7949"/>
  <c r="B1786" i="7949"/>
  <c r="B1762" i="7949"/>
  <c r="B1570" i="7949"/>
  <c r="B1546" i="7949"/>
  <c r="B1516" i="7949"/>
  <c r="B1492" i="7949"/>
  <c r="B1462" i="7949"/>
  <c r="B1438" i="7949"/>
  <c r="B2032" i="7949"/>
  <c r="B1948" i="7949"/>
  <c r="B1924" i="7949"/>
  <c r="B1732" i="7949"/>
  <c r="B1708" i="7949"/>
  <c r="B1678" i="7949"/>
  <c r="B1654" i="7949"/>
  <c r="B1624" i="7949"/>
  <c r="B1600" i="7949"/>
  <c r="B1354" i="7949"/>
  <c r="B1330" i="7949"/>
  <c r="B1300" i="7949"/>
  <c r="B1276" i="7949"/>
  <c r="B1246" i="7949"/>
  <c r="B1222" i="7949"/>
  <c r="B1192" i="7949"/>
  <c r="B1168" i="7949"/>
  <c r="B1114" i="7949"/>
  <c r="B1060" i="7949"/>
  <c r="B1006" i="7949"/>
  <c r="B952" i="7949"/>
  <c r="B652" i="7949"/>
  <c r="B628" i="7949"/>
  <c r="B598" i="7949"/>
  <c r="B544" i="7949"/>
  <c r="B520" i="7949"/>
  <c r="B490" i="7949"/>
  <c r="B466" i="7949"/>
  <c r="B436" i="7949"/>
  <c r="B412" i="7949"/>
  <c r="B382" i="7949"/>
  <c r="B358" i="7949"/>
  <c r="B274" i="7949"/>
  <c r="B250" i="7949"/>
  <c r="B220" i="7949"/>
  <c r="B1408" i="7949"/>
  <c r="B1384" i="7949"/>
  <c r="B1138" i="7949"/>
  <c r="B1084" i="7949"/>
  <c r="B1030" i="7949"/>
  <c r="B976" i="7949"/>
  <c r="B922" i="7949"/>
  <c r="B898" i="7949"/>
  <c r="B868" i="7949"/>
  <c r="B844" i="7949"/>
  <c r="B814" i="7949"/>
  <c r="B790" i="7949"/>
  <c r="B760" i="7949"/>
  <c r="B736" i="7949"/>
  <c r="B706" i="7949"/>
  <c r="B682" i="7949"/>
  <c r="B574" i="7949"/>
  <c r="B328" i="7949"/>
  <c r="B304" i="7949"/>
  <c r="B196" i="7949"/>
  <c r="B166" i="7949"/>
  <c r="B142" i="7949"/>
  <c r="B52" i="7950"/>
  <c r="B106" i="7950"/>
  <c r="B160" i="7950"/>
  <c r="B190" i="7950"/>
  <c r="B298" i="7950"/>
  <c r="B406" i="7950"/>
  <c r="B568" i="7950"/>
  <c r="B622" i="7950"/>
  <c r="B784" i="7950"/>
  <c r="B946" i="7950"/>
  <c r="B1108" i="7950"/>
  <c r="B1486" i="7950"/>
  <c r="B1864" i="7950"/>
  <c r="B2050" i="7950"/>
  <c r="B268" i="7950"/>
  <c r="B376" i="7950"/>
  <c r="B484" i="7950"/>
  <c r="B538" i="7950"/>
  <c r="B700" i="7950"/>
  <c r="B1054" i="7950"/>
  <c r="B1240" i="7950"/>
  <c r="B1324" i="7950"/>
  <c r="B1432" i="7950"/>
  <c r="B1594" i="7950"/>
  <c r="B1756" i="7950"/>
  <c r="B2134" i="7950"/>
  <c r="B754" i="7950"/>
  <c r="B838" i="7950"/>
  <c r="B916" i="7950"/>
  <c r="B1024" i="7950"/>
  <c r="B1162" i="7950"/>
  <c r="B1294" i="7950"/>
  <c r="B1402" i="7950"/>
  <c r="B1564" i="7950"/>
  <c r="B1672" i="7950"/>
  <c r="B1726" i="7950"/>
  <c r="B1996" i="7950"/>
  <c r="B2242" i="7950"/>
  <c r="B2512" i="7950"/>
  <c r="B1834" i="7950"/>
  <c r="B1942" i="7950"/>
  <c r="B2104" i="7950"/>
  <c r="B2212" i="7950"/>
  <c r="B2320" i="7950"/>
  <c r="B2458" i="7950"/>
  <c r="B2566" i="7950"/>
  <c r="B2698" i="7950"/>
  <c r="B2350" i="7950"/>
  <c r="B2590" i="7950"/>
  <c r="B112" i="7949"/>
  <c r="B88" i="7949"/>
  <c r="Q81" i="7950"/>
  <c r="R81" i="7950" s="1"/>
  <c r="S81" i="7950" s="1"/>
  <c r="T81" i="7950" s="1"/>
  <c r="U81" i="7950" s="1"/>
  <c r="V81" i="7950" s="1"/>
  <c r="W81" i="7950" s="1"/>
  <c r="R6" i="7950"/>
  <c r="Q63" i="7950"/>
  <c r="Q82" i="7950"/>
  <c r="A42" i="7946"/>
  <c r="L754" i="7944"/>
  <c r="M754" i="7944"/>
  <c r="L741" i="7944"/>
  <c r="L728" i="7944"/>
  <c r="L715" i="7944"/>
  <c r="L702" i="7944"/>
  <c r="L689" i="7944"/>
  <c r="M689" i="7944"/>
  <c r="N689" i="7944"/>
  <c r="L676" i="7944"/>
  <c r="M676" i="7944"/>
  <c r="L663" i="7944"/>
  <c r="L650" i="7944"/>
  <c r="M650" i="7944"/>
  <c r="L637" i="7944"/>
  <c r="M637" i="7944"/>
  <c r="L598" i="7944"/>
  <c r="M598" i="7944"/>
  <c r="L585" i="7944"/>
  <c r="M585" i="7944"/>
  <c r="L572" i="7944"/>
  <c r="M572" i="7944"/>
  <c r="L559" i="7944"/>
  <c r="M559" i="7944"/>
  <c r="L546" i="7944"/>
  <c r="M546" i="7944"/>
  <c r="L533" i="7944"/>
  <c r="M533" i="7944"/>
  <c r="L520" i="7944"/>
  <c r="L507" i="7944"/>
  <c r="L481" i="7944"/>
  <c r="L455" i="7944"/>
  <c r="L662" i="7944"/>
  <c r="L624" i="7944"/>
  <c r="M624" i="7944"/>
  <c r="N624" i="7944"/>
  <c r="L468" i="7944"/>
  <c r="L440" i="7944"/>
  <c r="L429" i="7944"/>
  <c r="L403" i="7944"/>
  <c r="L377" i="7944"/>
  <c r="M377" i="7944"/>
  <c r="N377" i="7944"/>
  <c r="L351" i="7944"/>
  <c r="L350" i="7944"/>
  <c r="L325" i="7944"/>
  <c r="M325" i="7944"/>
  <c r="L324" i="7944"/>
  <c r="M324" i="7944"/>
  <c r="N324" i="7944"/>
  <c r="L611" i="7944"/>
  <c r="L494" i="7944"/>
  <c r="M494" i="7944"/>
  <c r="L442" i="7944"/>
  <c r="L415" i="7944"/>
  <c r="L416" i="7944"/>
  <c r="L364" i="7944"/>
  <c r="L312" i="7944"/>
  <c r="L299" i="7944"/>
  <c r="L273" i="7944"/>
  <c r="M273" i="7944"/>
  <c r="L390" i="7944"/>
  <c r="L297" i="7944"/>
  <c r="M297" i="7944"/>
  <c r="L286" i="7944"/>
  <c r="M286" i="7944"/>
  <c r="L272" i="7944"/>
  <c r="L247" i="7944"/>
  <c r="L232" i="7944"/>
  <c r="L221" i="7944"/>
  <c r="L338" i="7944"/>
  <c r="L260" i="7944"/>
  <c r="M260" i="7944"/>
  <c r="L234" i="7944"/>
  <c r="L233" i="7944"/>
  <c r="L597" i="7944"/>
  <c r="L609" i="7944"/>
  <c r="L648" i="7944"/>
  <c r="L209" i="18"/>
  <c r="L210" i="18"/>
  <c r="L211" i="18"/>
  <c r="S6" i="7949"/>
  <c r="B34" i="7949"/>
  <c r="B58" i="7949"/>
  <c r="M388" i="1"/>
  <c r="L212" i="18"/>
  <c r="M3" i="7944"/>
  <c r="L207" i="18"/>
  <c r="M3" i="18"/>
  <c r="M330" i="1"/>
  <c r="M222" i="1"/>
  <c r="M384" i="1"/>
  <c r="M276" i="1"/>
  <c r="M168" i="1"/>
  <c r="L9" i="7942"/>
  <c r="M4" i="7944"/>
  <c r="M4" i="7941"/>
  <c r="M4" i="7942"/>
  <c r="M400" i="1"/>
  <c r="M4" i="18"/>
  <c r="N60" i="1"/>
  <c r="N114" i="1"/>
  <c r="M391" i="1"/>
  <c r="N387" i="1"/>
  <c r="B2627" i="7949"/>
  <c r="B2573" i="7949"/>
  <c r="B2543" i="7949"/>
  <c r="B2465" i="7949"/>
  <c r="B2435" i="7949"/>
  <c r="B2249" i="7949"/>
  <c r="B2195" i="7949"/>
  <c r="B2165" i="7949"/>
  <c r="B2705" i="7949"/>
  <c r="B2681" i="7949"/>
  <c r="B2651" i="7949"/>
  <c r="B2597" i="7949"/>
  <c r="B2519" i="7949"/>
  <c r="B2489" i="7949"/>
  <c r="B2411" i="7949"/>
  <c r="B2381" i="7949"/>
  <c r="B2357" i="7949"/>
  <c r="B2327" i="7949"/>
  <c r="B2303" i="7949"/>
  <c r="B2273" i="7949"/>
  <c r="B2219" i="7949"/>
  <c r="B2141" i="7949"/>
  <c r="B2111" i="7949"/>
  <c r="B2087" i="7949"/>
  <c r="B2033" i="7949"/>
  <c r="B2003" i="7949"/>
  <c r="B1949" i="7949"/>
  <c r="B1925" i="7949"/>
  <c r="B1895" i="7949"/>
  <c r="B1709" i="7949"/>
  <c r="B1679" i="7949"/>
  <c r="B1655" i="7949"/>
  <c r="B1625" i="7949"/>
  <c r="B1601" i="7949"/>
  <c r="B1571" i="7949"/>
  <c r="B1463" i="7949"/>
  <c r="B2057" i="7949"/>
  <c r="B1979" i="7949"/>
  <c r="B1871" i="7949"/>
  <c r="B1841" i="7949"/>
  <c r="B1817" i="7949"/>
  <c r="B1787" i="7949"/>
  <c r="B1763" i="7949"/>
  <c r="B1733" i="7949"/>
  <c r="B1547" i="7949"/>
  <c r="B1517" i="7949"/>
  <c r="B1493" i="7949"/>
  <c r="B1385" i="7949"/>
  <c r="B1355" i="7949"/>
  <c r="B1139" i="7949"/>
  <c r="B977" i="7949"/>
  <c r="B899" i="7949"/>
  <c r="B845" i="7949"/>
  <c r="B815" i="7949"/>
  <c r="B791" i="7949"/>
  <c r="B761" i="7949"/>
  <c r="B737" i="7949"/>
  <c r="B683" i="7949"/>
  <c r="B599" i="7949"/>
  <c r="B575" i="7949"/>
  <c r="B545" i="7949"/>
  <c r="B305" i="7949"/>
  <c r="B275" i="7949"/>
  <c r="B221" i="7949"/>
  <c r="B1439" i="7949"/>
  <c r="B1409" i="7949"/>
  <c r="B1331" i="7949"/>
  <c r="B1301" i="7949"/>
  <c r="B1277" i="7949"/>
  <c r="B1247" i="7949"/>
  <c r="B1223" i="7949"/>
  <c r="B1193" i="7949"/>
  <c r="B1169" i="7949"/>
  <c r="B1115" i="7949"/>
  <c r="B1085" i="7949"/>
  <c r="B1061" i="7949"/>
  <c r="B1031" i="7949"/>
  <c r="B1007" i="7949"/>
  <c r="B953" i="7949"/>
  <c r="B923" i="7949"/>
  <c r="B869" i="7949"/>
  <c r="B707" i="7949"/>
  <c r="B653" i="7949"/>
  <c r="B629" i="7949"/>
  <c r="B521" i="7949"/>
  <c r="B491" i="7949"/>
  <c r="B467" i="7949"/>
  <c r="B437" i="7949"/>
  <c r="B413" i="7949"/>
  <c r="B383" i="7949"/>
  <c r="B251" i="7949"/>
  <c r="B197" i="7949"/>
  <c r="B143" i="7949"/>
  <c r="B359" i="7949"/>
  <c r="B329" i="7949"/>
  <c r="B167" i="7949"/>
  <c r="S6" i="7950"/>
  <c r="B2676" i="7950"/>
  <c r="B89" i="7949"/>
  <c r="B113" i="7949"/>
  <c r="B2675" i="7950"/>
  <c r="B2645" i="7950"/>
  <c r="B2591" i="7950"/>
  <c r="B2567" i="7950"/>
  <c r="B2621" i="7950"/>
  <c r="B2429" i="7950"/>
  <c r="B2405" i="7950"/>
  <c r="B2297" i="7950"/>
  <c r="B2699" i="7950"/>
  <c r="B2513" i="7950"/>
  <c r="B2483" i="7950"/>
  <c r="B2351" i="7950"/>
  <c r="B2321" i="7950"/>
  <c r="B2267" i="7950"/>
  <c r="B2213" i="7950"/>
  <c r="B2189" i="7950"/>
  <c r="B2135" i="7950"/>
  <c r="B1943" i="7950"/>
  <c r="B1889" i="7950"/>
  <c r="B1835" i="7950"/>
  <c r="B1811" i="7950"/>
  <c r="B2375" i="7950"/>
  <c r="B2105" i="7950"/>
  <c r="B2027" i="7950"/>
  <c r="B1997" i="7950"/>
  <c r="B1973" i="7950"/>
  <c r="B1919" i="7950"/>
  <c r="B1865" i="7950"/>
  <c r="B1781" i="7950"/>
  <c r="B1727" i="7950"/>
  <c r="B1673" i="7950"/>
  <c r="B1649" i="7950"/>
  <c r="B1565" i="7950"/>
  <c r="B1511" i="7950"/>
  <c r="B1403" i="7950"/>
  <c r="B1349" i="7950"/>
  <c r="B1295" i="7950"/>
  <c r="B1241" i="7950"/>
  <c r="B1217" i="7950"/>
  <c r="B1163" i="7950"/>
  <c r="B1079" i="7950"/>
  <c r="B1025" i="7950"/>
  <c r="B971" i="7950"/>
  <c r="B917" i="7950"/>
  <c r="B863" i="7950"/>
  <c r="B839" i="7950"/>
  <c r="B785" i="7950"/>
  <c r="B755" i="7950"/>
  <c r="B2537" i="7950"/>
  <c r="B2243" i="7950"/>
  <c r="B2081" i="7950"/>
  <c r="B1619" i="7950"/>
  <c r="B1541" i="7950"/>
  <c r="B1487" i="7950"/>
  <c r="B1457" i="7950"/>
  <c r="B1187" i="7950"/>
  <c r="B1109" i="7950"/>
  <c r="B1001" i="7950"/>
  <c r="B947" i="7950"/>
  <c r="B893" i="7950"/>
  <c r="B809" i="7950"/>
  <c r="B701" i="7950"/>
  <c r="B647" i="7950"/>
  <c r="B593" i="7950"/>
  <c r="B539" i="7950"/>
  <c r="B515" i="7950"/>
  <c r="B485" i="7950"/>
  <c r="B431" i="7950"/>
  <c r="B377" i="7950"/>
  <c r="B323" i="7950"/>
  <c r="B269" i="7950"/>
  <c r="B2459" i="7950"/>
  <c r="B2159" i="7950"/>
  <c r="B2051" i="7950"/>
  <c r="B1757" i="7950"/>
  <c r="B1703" i="7950"/>
  <c r="B1595" i="7950"/>
  <c r="B1433" i="7950"/>
  <c r="B1379" i="7950"/>
  <c r="B1325" i="7950"/>
  <c r="B1271" i="7950"/>
  <c r="B1133" i="7950"/>
  <c r="B1055" i="7950"/>
  <c r="B731" i="7950"/>
  <c r="B677" i="7950"/>
  <c r="B623" i="7950"/>
  <c r="B569" i="7950"/>
  <c r="B461" i="7950"/>
  <c r="B407" i="7950"/>
  <c r="B353" i="7950"/>
  <c r="B299" i="7950"/>
  <c r="B245" i="7950"/>
  <c r="B53" i="7950"/>
  <c r="R82" i="7950"/>
  <c r="S82" i="7950" s="1"/>
  <c r="T82" i="7950" s="1"/>
  <c r="U82" i="7950" s="1"/>
  <c r="V82" i="7950" s="1"/>
  <c r="W82" i="7950" s="1"/>
  <c r="B191" i="7950"/>
  <c r="B215" i="7950"/>
  <c r="B161" i="7950"/>
  <c r="B137" i="7950"/>
  <c r="B83" i="7950"/>
  <c r="B107" i="7950"/>
  <c r="B29" i="7950"/>
  <c r="R63" i="7950"/>
  <c r="R83" i="7950"/>
  <c r="S83" i="7950"/>
  <c r="T83" i="7950" s="1"/>
  <c r="U83" i="7950" s="1"/>
  <c r="V83" i="7950" s="1"/>
  <c r="W83" i="7950" s="1"/>
  <c r="A43" i="7946"/>
  <c r="M9" i="7942"/>
  <c r="M392" i="1"/>
  <c r="M755" i="7944"/>
  <c r="N755" i="7944"/>
  <c r="O755" i="7944"/>
  <c r="P755" i="7944"/>
  <c r="Q755" i="7944"/>
  <c r="M729" i="7944"/>
  <c r="N729" i="7944"/>
  <c r="M703" i="7944"/>
  <c r="M677" i="7944"/>
  <c r="N677" i="7944"/>
  <c r="O677" i="7944"/>
  <c r="M651" i="7944"/>
  <c r="N651" i="7944"/>
  <c r="M612" i="7944"/>
  <c r="M716" i="7944"/>
  <c r="N716" i="7944"/>
  <c r="M664" i="7944"/>
  <c r="N664" i="7944"/>
  <c r="M625" i="7944"/>
  <c r="M573" i="7944"/>
  <c r="M547" i="7944"/>
  <c r="M508" i="7944"/>
  <c r="M482" i="7944"/>
  <c r="N482" i="7944"/>
  <c r="M456" i="7944"/>
  <c r="N456" i="7944"/>
  <c r="O456" i="7944"/>
  <c r="M690" i="7944"/>
  <c r="N690" i="7944"/>
  <c r="M742" i="7944"/>
  <c r="M638" i="7944"/>
  <c r="N638" i="7944"/>
  <c r="O638" i="7944"/>
  <c r="M599" i="7944"/>
  <c r="M560" i="7944"/>
  <c r="N560" i="7944"/>
  <c r="M507" i="7944"/>
  <c r="N507" i="7944"/>
  <c r="M495" i="7944"/>
  <c r="M430" i="7944"/>
  <c r="M404" i="7944"/>
  <c r="M378" i="7944"/>
  <c r="N378" i="7944"/>
  <c r="M352" i="7944"/>
  <c r="N352" i="7944"/>
  <c r="M326" i="7944"/>
  <c r="M586" i="7944"/>
  <c r="N586" i="7944"/>
  <c r="M521" i="7944"/>
  <c r="N521" i="7944"/>
  <c r="M417" i="7944"/>
  <c r="N417" i="7944"/>
  <c r="M534" i="7944"/>
  <c r="N534" i="7944"/>
  <c r="M469" i="7944"/>
  <c r="M454" i="7944"/>
  <c r="M443" i="7944"/>
  <c r="M403" i="7944"/>
  <c r="M391" i="7944"/>
  <c r="M351" i="7944"/>
  <c r="M339" i="7944"/>
  <c r="M300" i="7944"/>
  <c r="N300" i="7944"/>
  <c r="O300" i="7944"/>
  <c r="M274" i="7944"/>
  <c r="N274" i="7944"/>
  <c r="M313" i="7944"/>
  <c r="N313" i="7944"/>
  <c r="M248" i="7944"/>
  <c r="N248" i="7944"/>
  <c r="M222" i="7944"/>
  <c r="M365" i="7944"/>
  <c r="M287" i="7944"/>
  <c r="M261" i="7944"/>
  <c r="M247" i="7944"/>
  <c r="N247" i="7944"/>
  <c r="O247" i="7944"/>
  <c r="M235" i="7944"/>
  <c r="N235" i="7944"/>
  <c r="M209" i="7944"/>
  <c r="M206" i="7944"/>
  <c r="M205" i="7944"/>
  <c r="M183" i="7944"/>
  <c r="M180" i="7944"/>
  <c r="M179" i="7944"/>
  <c r="M168" i="7944"/>
  <c r="M157" i="7944"/>
  <c r="M154" i="7944"/>
  <c r="M208" i="7944"/>
  <c r="M207" i="7944"/>
  <c r="M196" i="7944"/>
  <c r="M192" i="7944"/>
  <c r="M182" i="7944"/>
  <c r="M181" i="7944"/>
  <c r="M167" i="7944"/>
  <c r="M166" i="7944"/>
  <c r="M156" i="7944"/>
  <c r="M155" i="7944"/>
  <c r="M144" i="7944"/>
  <c r="M140" i="7944"/>
  <c r="M520" i="7944"/>
  <c r="M209" i="18"/>
  <c r="M210" i="18"/>
  <c r="M211" i="18"/>
  <c r="M212" i="18"/>
  <c r="T6" i="7949"/>
  <c r="B59" i="7949"/>
  <c r="B35" i="7949"/>
  <c r="M213" i="18"/>
  <c r="M131" i="7944"/>
  <c r="M128" i="7944"/>
  <c r="M127" i="7944"/>
  <c r="M116" i="7944"/>
  <c r="M203" i="7944"/>
  <c r="M130" i="7944"/>
  <c r="M129" i="7944"/>
  <c r="M115" i="7944"/>
  <c r="M114" i="7944"/>
  <c r="N3" i="7944"/>
  <c r="M207" i="18"/>
  <c r="N3" i="18"/>
  <c r="N384" i="1"/>
  <c r="N276" i="1"/>
  <c r="N168" i="1"/>
  <c r="N330" i="1"/>
  <c r="N222" i="1"/>
  <c r="N391" i="1"/>
  <c r="O387" i="1"/>
  <c r="N4" i="7944"/>
  <c r="N4" i="7941"/>
  <c r="N4" i="18"/>
  <c r="N400" i="1"/>
  <c r="N4" i="7942"/>
  <c r="O60" i="1"/>
  <c r="O114" i="1"/>
  <c r="N388" i="1"/>
  <c r="B30" i="7950"/>
  <c r="B1542" i="7950"/>
  <c r="B918" i="7950"/>
  <c r="B2190" i="7950"/>
  <c r="B84" i="7950"/>
  <c r="B810" i="7950"/>
  <c r="B192" i="7950"/>
  <c r="B570" i="7950"/>
  <c r="B1758" i="7950"/>
  <c r="B1812" i="7950"/>
  <c r="B462" i="7950"/>
  <c r="B1326" i="7950"/>
  <c r="B2406" i="7950"/>
  <c r="B216" i="7950"/>
  <c r="B1650" i="7950"/>
  <c r="B246" i="7950"/>
  <c r="B270" i="7950"/>
  <c r="B1380" i="7950"/>
  <c r="B1164" i="7950"/>
  <c r="B1998" i="7950"/>
  <c r="B2460" i="7950"/>
  <c r="B948" i="7950"/>
  <c r="B594" i="7950"/>
  <c r="B756" i="7950"/>
  <c r="B1488" i="7950"/>
  <c r="B2052" i="7950"/>
  <c r="B2592" i="7950"/>
  <c r="B354" i="7950"/>
  <c r="B678" i="7950"/>
  <c r="B1110" i="7950"/>
  <c r="B2028" i="7950"/>
  <c r="B378" i="7950"/>
  <c r="B516" i="7950"/>
  <c r="B702" i="7950"/>
  <c r="B1188" i="7950"/>
  <c r="B1596" i="7950"/>
  <c r="B1974" i="7950"/>
  <c r="B840" i="7950"/>
  <c r="B1026" i="7950"/>
  <c r="B1242" i="7950"/>
  <c r="B1404" i="7950"/>
  <c r="B1566" i="7950"/>
  <c r="B1728" i="7950"/>
  <c r="B2244" i="7950"/>
  <c r="B1890" i="7950"/>
  <c r="B2136" i="7950"/>
  <c r="B2268" i="7950"/>
  <c r="B2298" i="7950"/>
  <c r="B2484" i="7950"/>
  <c r="B2646" i="7950"/>
  <c r="B54" i="7950"/>
  <c r="B108" i="7950"/>
  <c r="B138" i="7950"/>
  <c r="B162" i="7950"/>
  <c r="B300" i="7950"/>
  <c r="B408" i="7950"/>
  <c r="B624" i="7950"/>
  <c r="B894" i="7950"/>
  <c r="B1002" i="7950"/>
  <c r="B1134" i="7950"/>
  <c r="B1920" i="7950"/>
  <c r="B2622" i="7950"/>
  <c r="B324" i="7950"/>
  <c r="B432" i="7950"/>
  <c r="B486" i="7950"/>
  <c r="B540" i="7950"/>
  <c r="B648" i="7950"/>
  <c r="B732" i="7950"/>
  <c r="B1056" i="7950"/>
  <c r="B1272" i="7950"/>
  <c r="B1434" i="7950"/>
  <c r="B1704" i="7950"/>
  <c r="B1866" i="7950"/>
  <c r="B2514" i="7950"/>
  <c r="B786" i="7950"/>
  <c r="B864" i="7950"/>
  <c r="B972" i="7950"/>
  <c r="B1080" i="7950"/>
  <c r="B1218" i="7950"/>
  <c r="B1296" i="7950"/>
  <c r="B1350" i="7950"/>
  <c r="B1458" i="7950"/>
  <c r="B1512" i="7950"/>
  <c r="B1620" i="7950"/>
  <c r="B1674" i="7950"/>
  <c r="B1782" i="7950"/>
  <c r="B2106" i="7950"/>
  <c r="B2352" i="7950"/>
  <c r="B1836" i="7950"/>
  <c r="B1944" i="7950"/>
  <c r="B2082" i="7950"/>
  <c r="B2160" i="7950"/>
  <c r="B2214" i="7950"/>
  <c r="B2322" i="7950"/>
  <c r="B2700" i="7950"/>
  <c r="B2376" i="7950"/>
  <c r="B2430" i="7950"/>
  <c r="B2538" i="7950"/>
  <c r="B2568" i="7950"/>
  <c r="B2682" i="7949"/>
  <c r="B2598" i="7949"/>
  <c r="B2520" i="7949"/>
  <c r="B2490" i="7949"/>
  <c r="B2436" i="7949"/>
  <c r="B2412" i="7949"/>
  <c r="B2358" i="7949"/>
  <c r="B2328" i="7949"/>
  <c r="B2304" i="7949"/>
  <c r="B2274" i="7949"/>
  <c r="B2220" i="7949"/>
  <c r="B2142" i="7949"/>
  <c r="B2112" i="7949"/>
  <c r="B2088" i="7949"/>
  <c r="B2706" i="7949"/>
  <c r="B2652" i="7949"/>
  <c r="B2628" i="7949"/>
  <c r="B2574" i="7949"/>
  <c r="B2544" i="7949"/>
  <c r="B2466" i="7949"/>
  <c r="B2382" i="7949"/>
  <c r="B2250" i="7949"/>
  <c r="B2196" i="7949"/>
  <c r="B2166" i="7949"/>
  <c r="B2058" i="7949"/>
  <c r="B1980" i="7949"/>
  <c r="B1950" i="7949"/>
  <c r="B1896" i="7949"/>
  <c r="B1872" i="7949"/>
  <c r="B1818" i="7949"/>
  <c r="B1764" i="7949"/>
  <c r="B1734" i="7949"/>
  <c r="B1680" i="7949"/>
  <c r="B1626" i="7949"/>
  <c r="B1548" i="7949"/>
  <c r="B1494" i="7949"/>
  <c r="B1440" i="7949"/>
  <c r="B2034" i="7949"/>
  <c r="B2004" i="7949"/>
  <c r="B1926" i="7949"/>
  <c r="B1842" i="7949"/>
  <c r="B1788" i="7949"/>
  <c r="B1710" i="7949"/>
  <c r="B1656" i="7949"/>
  <c r="B1602" i="7949"/>
  <c r="B1572" i="7949"/>
  <c r="B1518" i="7949"/>
  <c r="B1464" i="7949"/>
  <c r="B1410" i="7949"/>
  <c r="B1332" i="7949"/>
  <c r="B1278" i="7949"/>
  <c r="B1224" i="7949"/>
  <c r="B1170" i="7949"/>
  <c r="B1140" i="7949"/>
  <c r="B1116" i="7949"/>
  <c r="B1086" i="7949"/>
  <c r="B1062" i="7949"/>
  <c r="B1032" i="7949"/>
  <c r="B1008" i="7949"/>
  <c r="B978" i="7949"/>
  <c r="B954" i="7949"/>
  <c r="B924" i="7949"/>
  <c r="B870" i="7949"/>
  <c r="B816" i="7949"/>
  <c r="B762" i="7949"/>
  <c r="B708" i="7949"/>
  <c r="B630" i="7949"/>
  <c r="B522" i="7949"/>
  <c r="B468" i="7949"/>
  <c r="B414" i="7949"/>
  <c r="B360" i="7949"/>
  <c r="B330" i="7949"/>
  <c r="B252" i="7949"/>
  <c r="B222" i="7949"/>
  <c r="B1386" i="7949"/>
  <c r="B1356" i="7949"/>
  <c r="B1302" i="7949"/>
  <c r="B1248" i="7949"/>
  <c r="B1194" i="7949"/>
  <c r="B900" i="7949"/>
  <c r="B846" i="7949"/>
  <c r="B792" i="7949"/>
  <c r="B738" i="7949"/>
  <c r="B684" i="7949"/>
  <c r="B654" i="7949"/>
  <c r="B600" i="7949"/>
  <c r="B576" i="7949"/>
  <c r="B546" i="7949"/>
  <c r="B492" i="7949"/>
  <c r="B438" i="7949"/>
  <c r="B384" i="7949"/>
  <c r="B276" i="7949"/>
  <c r="B306" i="7949"/>
  <c r="B198" i="7949"/>
  <c r="B168" i="7949"/>
  <c r="B144" i="7949"/>
  <c r="T6" i="7950"/>
  <c r="B2647" i="7950"/>
  <c r="B90" i="7949"/>
  <c r="B114" i="7949"/>
  <c r="B139" i="7950"/>
  <c r="S63" i="7950"/>
  <c r="S84" i="7950"/>
  <c r="T84" i="7950"/>
  <c r="U84" i="7950" s="1"/>
  <c r="V84" i="7950" s="1"/>
  <c r="W84" i="7950" s="1"/>
  <c r="A44" i="7946"/>
  <c r="N9" i="7942"/>
  <c r="N392" i="1"/>
  <c r="M8" i="7942"/>
  <c r="N756" i="7944"/>
  <c r="O756" i="7944"/>
  <c r="P756" i="7944"/>
  <c r="Q756" i="7944"/>
  <c r="N743" i="7944"/>
  <c r="N730" i="7944"/>
  <c r="N717" i="7944"/>
  <c r="O717" i="7944"/>
  <c r="N704" i="7944"/>
  <c r="O704" i="7944"/>
  <c r="N691" i="7944"/>
  <c r="O691" i="7944"/>
  <c r="N678" i="7944"/>
  <c r="N665" i="7944"/>
  <c r="O665" i="7944"/>
  <c r="N652" i="7944"/>
  <c r="O652" i="7944"/>
  <c r="P652" i="7944"/>
  <c r="Q652" i="7944"/>
  <c r="N639" i="7944"/>
  <c r="O639" i="7944"/>
  <c r="N625" i="7944"/>
  <c r="O625" i="7944"/>
  <c r="P625" i="7944"/>
  <c r="N613" i="7944"/>
  <c r="N600" i="7944"/>
  <c r="N587" i="7944"/>
  <c r="O587" i="7944"/>
  <c r="P587" i="7944"/>
  <c r="N574" i="7944"/>
  <c r="O574" i="7944"/>
  <c r="N561" i="7944"/>
  <c r="O561" i="7944"/>
  <c r="P561" i="7944"/>
  <c r="N548" i="7944"/>
  <c r="N535" i="7944"/>
  <c r="O535" i="7944"/>
  <c r="N522" i="7944"/>
  <c r="O522" i="7944"/>
  <c r="N509" i="7944"/>
  <c r="N496" i="7944"/>
  <c r="O496" i="7944"/>
  <c r="P496" i="7944"/>
  <c r="N495" i="7944"/>
  <c r="O495" i="7944"/>
  <c r="N470" i="7944"/>
  <c r="O470" i="7944"/>
  <c r="N469" i="7944"/>
  <c r="O469" i="7944"/>
  <c r="N483" i="7944"/>
  <c r="N444" i="7944"/>
  <c r="O444" i="7944"/>
  <c r="P444" i="7944"/>
  <c r="N418" i="7944"/>
  <c r="O418" i="7944"/>
  <c r="P418" i="7944"/>
  <c r="N392" i="7944"/>
  <c r="N391" i="7944"/>
  <c r="N366" i="7944"/>
  <c r="N340" i="7944"/>
  <c r="N314" i="7944"/>
  <c r="O314" i="7944"/>
  <c r="N626" i="7944"/>
  <c r="N405" i="7944"/>
  <c r="N573" i="7944"/>
  <c r="O573" i="7944"/>
  <c r="N508" i="7944"/>
  <c r="N457" i="7944"/>
  <c r="N431" i="7944"/>
  <c r="O431" i="7944"/>
  <c r="N430" i="7944"/>
  <c r="O430" i="7944"/>
  <c r="N379" i="7944"/>
  <c r="O379" i="7944"/>
  <c r="N327" i="7944"/>
  <c r="O327" i="7944"/>
  <c r="N288" i="7944"/>
  <c r="N301" i="7944"/>
  <c r="N285" i="7944"/>
  <c r="N262" i="7944"/>
  <c r="N236" i="7944"/>
  <c r="O236" i="7944"/>
  <c r="N353" i="7944"/>
  <c r="O353" i="7944"/>
  <c r="P353" i="7944"/>
  <c r="N275" i="7944"/>
  <c r="O275" i="7944"/>
  <c r="N249" i="7944"/>
  <c r="O249" i="7944"/>
  <c r="P249" i="7944"/>
  <c r="Q249" i="7944"/>
  <c r="N223" i="7944"/>
  <c r="O223" i="7944"/>
  <c r="N222" i="7944"/>
  <c r="O222" i="7944"/>
  <c r="P222" i="7944"/>
  <c r="N208" i="7944"/>
  <c r="N207" i="7944"/>
  <c r="N197" i="7944"/>
  <c r="N193" i="7944"/>
  <c r="N182" i="7944"/>
  <c r="N181" i="7944"/>
  <c r="N171" i="7944"/>
  <c r="N167" i="7944"/>
  <c r="N166" i="7944"/>
  <c r="N156" i="7944"/>
  <c r="N155" i="7944"/>
  <c r="N145" i="7944"/>
  <c r="N141" i="7944"/>
  <c r="N210" i="7944"/>
  <c r="N209" i="7944"/>
  <c r="N206" i="7944"/>
  <c r="N205" i="7944"/>
  <c r="N184" i="7944"/>
  <c r="N183" i="7944"/>
  <c r="N180" i="7944"/>
  <c r="N179" i="7944"/>
  <c r="N169" i="7944"/>
  <c r="N168" i="7944"/>
  <c r="N158" i="7944"/>
  <c r="N157" i="7944"/>
  <c r="N154" i="7944"/>
  <c r="N650" i="7944"/>
  <c r="N572" i="7944"/>
  <c r="N209" i="18"/>
  <c r="N210" i="18"/>
  <c r="N211" i="18"/>
  <c r="N212" i="18"/>
  <c r="N213" i="18"/>
  <c r="U6" i="7949"/>
  <c r="B36" i="7949"/>
  <c r="B60" i="7949"/>
  <c r="N214" i="18"/>
  <c r="N203" i="7944"/>
  <c r="N130" i="7944"/>
  <c r="N129" i="7944"/>
  <c r="N119" i="7944"/>
  <c r="N115" i="7944"/>
  <c r="N114" i="7944"/>
  <c r="O3" i="7944"/>
  <c r="N132" i="7944"/>
  <c r="N131" i="7944"/>
  <c r="N128" i="7944"/>
  <c r="N127" i="7944"/>
  <c r="N116" i="7944"/>
  <c r="N207" i="18"/>
  <c r="O3" i="18"/>
  <c r="O330" i="1"/>
  <c r="O222" i="1"/>
  <c r="O384" i="1"/>
  <c r="O276" i="1"/>
  <c r="O168" i="1"/>
  <c r="O388" i="1"/>
  <c r="O4" i="7944"/>
  <c r="O4" i="7941"/>
  <c r="O4" i="7942"/>
  <c r="O4" i="18"/>
  <c r="O400" i="1"/>
  <c r="P60" i="1"/>
  <c r="P114" i="1"/>
  <c r="O391" i="1"/>
  <c r="P387" i="1"/>
  <c r="B31" i="7950"/>
  <c r="B973" i="7950"/>
  <c r="B1705" i="7950"/>
  <c r="B1621" i="7950"/>
  <c r="B679" i="7950"/>
  <c r="B517" i="7950"/>
  <c r="B757" i="7950"/>
  <c r="B2083" i="7950"/>
  <c r="B85" i="7950"/>
  <c r="B193" i="7950"/>
  <c r="B355" i="7950"/>
  <c r="B1273" i="7950"/>
  <c r="B379" i="7950"/>
  <c r="B703" i="7950"/>
  <c r="B1189" i="7950"/>
  <c r="B1297" i="7950"/>
  <c r="B2107" i="7950"/>
  <c r="B2515" i="7950"/>
  <c r="B271" i="7950"/>
  <c r="B625" i="7950"/>
  <c r="B1057" i="7950"/>
  <c r="B1435" i="7950"/>
  <c r="B2245" i="7950"/>
  <c r="B463" i="7950"/>
  <c r="B571" i="7950"/>
  <c r="B895" i="7950"/>
  <c r="B1081" i="7950"/>
  <c r="B1729" i="7950"/>
  <c r="B1027" i="7950"/>
  <c r="B1459" i="7950"/>
  <c r="B1921" i="7950"/>
  <c r="B1837" i="7950"/>
  <c r="B2215" i="7950"/>
  <c r="B2593" i="7950"/>
  <c r="B55" i="7950"/>
  <c r="B109" i="7950"/>
  <c r="B163" i="7950"/>
  <c r="B217" i="7950"/>
  <c r="B247" i="7950"/>
  <c r="B301" i="7950"/>
  <c r="B409" i="7950"/>
  <c r="B649" i="7950"/>
  <c r="B919" i="7950"/>
  <c r="B1135" i="7950"/>
  <c r="B1381" i="7950"/>
  <c r="B1597" i="7950"/>
  <c r="B1759" i="7950"/>
  <c r="B325" i="7950"/>
  <c r="B433" i="7950"/>
  <c r="B487" i="7950"/>
  <c r="B541" i="7950"/>
  <c r="B595" i="7950"/>
  <c r="B811" i="7950"/>
  <c r="B949" i="7950"/>
  <c r="B1003" i="7950"/>
  <c r="B1111" i="7950"/>
  <c r="B1543" i="7950"/>
  <c r="B733" i="7950"/>
  <c r="B841" i="7950"/>
  <c r="B1219" i="7950"/>
  <c r="B1351" i="7950"/>
  <c r="B1513" i="7950"/>
  <c r="B1675" i="7950"/>
  <c r="B1999" i="7950"/>
  <c r="B1783" i="7950"/>
  <c r="B1945" i="7950"/>
  <c r="B2161" i="7950"/>
  <c r="B2323" i="7950"/>
  <c r="B2407" i="7950"/>
  <c r="B2677" i="7950"/>
  <c r="B2629" i="7949"/>
  <c r="B2575" i="7949"/>
  <c r="B2545" i="7949"/>
  <c r="B2467" i="7949"/>
  <c r="B2437" i="7949"/>
  <c r="B2251" i="7949"/>
  <c r="B2221" i="7949"/>
  <c r="B2197" i="7949"/>
  <c r="B2167" i="7949"/>
  <c r="B2707" i="7949"/>
  <c r="B2683" i="7949"/>
  <c r="B2653" i="7949"/>
  <c r="B2599" i="7949"/>
  <c r="B2521" i="7949"/>
  <c r="B2491" i="7949"/>
  <c r="B2413" i="7949"/>
  <c r="B2383" i="7949"/>
  <c r="B2359" i="7949"/>
  <c r="B2329" i="7949"/>
  <c r="B2305" i="7949"/>
  <c r="B2275" i="7949"/>
  <c r="B2143" i="7949"/>
  <c r="B2113" i="7949"/>
  <c r="B2089" i="7949"/>
  <c r="B2059" i="7949"/>
  <c r="B2035" i="7949"/>
  <c r="B2005" i="7949"/>
  <c r="B1951" i="7949"/>
  <c r="B1927" i="7949"/>
  <c r="B1897" i="7949"/>
  <c r="B1711" i="7949"/>
  <c r="B1681" i="7949"/>
  <c r="B1657" i="7949"/>
  <c r="B1627" i="7949"/>
  <c r="B1603" i="7949"/>
  <c r="B1573" i="7949"/>
  <c r="B1981" i="7949"/>
  <c r="B1873" i="7949"/>
  <c r="B1843" i="7949"/>
  <c r="B1819" i="7949"/>
  <c r="B1789" i="7949"/>
  <c r="B1765" i="7949"/>
  <c r="B1735" i="7949"/>
  <c r="B1549" i="7949"/>
  <c r="B1519" i="7949"/>
  <c r="B1465" i="7949"/>
  <c r="B1441" i="7949"/>
  <c r="B1387" i="7949"/>
  <c r="B1357" i="7949"/>
  <c r="B1141" i="7949"/>
  <c r="B979" i="7949"/>
  <c r="B901" i="7949"/>
  <c r="B871" i="7949"/>
  <c r="B847" i="7949"/>
  <c r="B817" i="7949"/>
  <c r="B793" i="7949"/>
  <c r="B763" i="7949"/>
  <c r="B739" i="7949"/>
  <c r="B709" i="7949"/>
  <c r="B685" i="7949"/>
  <c r="B577" i="7949"/>
  <c r="B547" i="7949"/>
  <c r="B307" i="7949"/>
  <c r="B277" i="7949"/>
  <c r="B1495" i="7949"/>
  <c r="B1411" i="7949"/>
  <c r="B1333" i="7949"/>
  <c r="B1303" i="7949"/>
  <c r="B1279" i="7949"/>
  <c r="B1249" i="7949"/>
  <c r="B1225" i="7949"/>
  <c r="B1195" i="7949"/>
  <c r="B1171" i="7949"/>
  <c r="B1117" i="7949"/>
  <c r="B1087" i="7949"/>
  <c r="B1063" i="7949"/>
  <c r="B1033" i="7949"/>
  <c r="B1009" i="7949"/>
  <c r="B955" i="7949"/>
  <c r="B925" i="7949"/>
  <c r="B655" i="7949"/>
  <c r="B631" i="7949"/>
  <c r="B601" i="7949"/>
  <c r="B523" i="7949"/>
  <c r="B493" i="7949"/>
  <c r="B469" i="7949"/>
  <c r="B439" i="7949"/>
  <c r="B415" i="7949"/>
  <c r="B385" i="7949"/>
  <c r="B361" i="7949"/>
  <c r="B223" i="7949"/>
  <c r="B199" i="7949"/>
  <c r="B145" i="7949"/>
  <c r="B331" i="7949"/>
  <c r="B253" i="7949"/>
  <c r="B169" i="7949"/>
  <c r="B2299" i="7950"/>
  <c r="B2485" i="7950"/>
  <c r="B2569" i="7950"/>
  <c r="U6" i="7950"/>
  <c r="B2648" i="7950"/>
  <c r="B91" i="7949"/>
  <c r="B115" i="7949"/>
  <c r="B787" i="7950"/>
  <c r="B865" i="7950"/>
  <c r="B1165" i="7950"/>
  <c r="B1243" i="7950"/>
  <c r="B1327" i="7950"/>
  <c r="B1405" i="7950"/>
  <c r="B1489" i="7950"/>
  <c r="B1567" i="7950"/>
  <c r="B1651" i="7950"/>
  <c r="B1867" i="7950"/>
  <c r="B1975" i="7950"/>
  <c r="B2029" i="7950"/>
  <c r="B2461" i="7950"/>
  <c r="B1813" i="7950"/>
  <c r="B1891" i="7950"/>
  <c r="B2053" i="7950"/>
  <c r="B2137" i="7950"/>
  <c r="B2191" i="7950"/>
  <c r="B2269" i="7950"/>
  <c r="B2353" i="7950"/>
  <c r="B2701" i="7950"/>
  <c r="B2377" i="7950"/>
  <c r="B2431" i="7950"/>
  <c r="B2539" i="7950"/>
  <c r="B2623" i="7950"/>
  <c r="B2678" i="7950"/>
  <c r="T63" i="7950"/>
  <c r="T85" i="7950"/>
  <c r="P388" i="1"/>
  <c r="A45" i="7946"/>
  <c r="O9" i="7942"/>
  <c r="O392" i="1"/>
  <c r="N8" i="7942"/>
  <c r="O744" i="7944"/>
  <c r="P744" i="7944"/>
  <c r="Q744" i="7944"/>
  <c r="O718" i="7944"/>
  <c r="P718" i="7944"/>
  <c r="O692" i="7944"/>
  <c r="O666" i="7944"/>
  <c r="P666" i="7944"/>
  <c r="O640" i="7944"/>
  <c r="O627" i="7944"/>
  <c r="P627" i="7944"/>
  <c r="O601" i="7944"/>
  <c r="O731" i="7944"/>
  <c r="P731" i="7944"/>
  <c r="Q731" i="7944"/>
  <c r="O679" i="7944"/>
  <c r="P679" i="7944"/>
  <c r="Q679" i="7944"/>
  <c r="O588" i="7944"/>
  <c r="O562" i="7944"/>
  <c r="O536" i="7944"/>
  <c r="P536" i="7944"/>
  <c r="Q536" i="7944"/>
  <c r="O497" i="7944"/>
  <c r="P497" i="7944"/>
  <c r="Q497" i="7944"/>
  <c r="O471" i="7944"/>
  <c r="P471" i="7944"/>
  <c r="Q471" i="7944"/>
  <c r="O457" i="7944"/>
  <c r="O705" i="7944"/>
  <c r="P705" i="7944"/>
  <c r="Q705" i="7944"/>
  <c r="O757" i="7944"/>
  <c r="O653" i="7944"/>
  <c r="O614" i="7944"/>
  <c r="P614" i="7944"/>
  <c r="Q614" i="7944"/>
  <c r="O575" i="7944"/>
  <c r="P575" i="7944"/>
  <c r="Q575" i="7944"/>
  <c r="O523" i="7944"/>
  <c r="O510" i="7944"/>
  <c r="P510" i="7944"/>
  <c r="O484" i="7944"/>
  <c r="P484" i="7944"/>
  <c r="Q484" i="7944"/>
  <c r="O445" i="7944"/>
  <c r="P445" i="7944"/>
  <c r="O419" i="7944"/>
  <c r="O405" i="7944"/>
  <c r="P405" i="7944"/>
  <c r="O393" i="7944"/>
  <c r="O367" i="7944"/>
  <c r="O341" i="7944"/>
  <c r="O315" i="7944"/>
  <c r="P315" i="7944"/>
  <c r="Q315" i="7944"/>
  <c r="O458" i="7944"/>
  <c r="P458" i="7944"/>
  <c r="Q458" i="7944"/>
  <c r="O406" i="7944"/>
  <c r="P406" i="7944"/>
  <c r="Q406" i="7944"/>
  <c r="O549" i="7944"/>
  <c r="P549" i="7944"/>
  <c r="O432" i="7944"/>
  <c r="P432" i="7944"/>
  <c r="Q432" i="7944"/>
  <c r="O380" i="7944"/>
  <c r="P380" i="7944"/>
  <c r="Q380" i="7944"/>
  <c r="O328" i="7944"/>
  <c r="P328" i="7944"/>
  <c r="O301" i="7944"/>
  <c r="P301" i="7944"/>
  <c r="O289" i="7944"/>
  <c r="O274" i="7944"/>
  <c r="O391" i="7944"/>
  <c r="O354" i="7944"/>
  <c r="P354" i="7944"/>
  <c r="O340" i="7944"/>
  <c r="O302" i="7944"/>
  <c r="P302" i="7944"/>
  <c r="O263" i="7944"/>
  <c r="P263" i="7944"/>
  <c r="Q263" i="7944"/>
  <c r="O237" i="7944"/>
  <c r="O211" i="7944"/>
  <c r="O276" i="7944"/>
  <c r="O262" i="7944"/>
  <c r="O250" i="7944"/>
  <c r="P250" i="7944"/>
  <c r="O224" i="7944"/>
  <c r="P224" i="7944"/>
  <c r="Q224" i="7944"/>
  <c r="O210" i="7944"/>
  <c r="O209" i="7944"/>
  <c r="O206" i="7944"/>
  <c r="O205" i="7944"/>
  <c r="O198" i="7944"/>
  <c r="O184" i="7944"/>
  <c r="O183" i="7944"/>
  <c r="O180" i="7944"/>
  <c r="O179" i="7944"/>
  <c r="O172" i="7944"/>
  <c r="O168" i="7944"/>
  <c r="O158" i="7944"/>
  <c r="O157" i="7944"/>
  <c r="O153" i="7944"/>
  <c r="O146" i="7944"/>
  <c r="O208" i="7944"/>
  <c r="O207" i="7944"/>
  <c r="O197" i="7944"/>
  <c r="O193" i="7944"/>
  <c r="O185" i="7944"/>
  <c r="O182" i="7944"/>
  <c r="O181" i="7944"/>
  <c r="O171" i="7944"/>
  <c r="O170" i="7944"/>
  <c r="O167" i="7944"/>
  <c r="O166" i="7944"/>
  <c r="O159" i="7944"/>
  <c r="O156" i="7944"/>
  <c r="O155" i="7944"/>
  <c r="O145" i="7944"/>
  <c r="O141" i="7944"/>
  <c r="O626" i="7944"/>
  <c r="O548" i="7944"/>
  <c r="O600" i="7944"/>
  <c r="O678" i="7944"/>
  <c r="O730" i="7944"/>
  <c r="O716" i="7944"/>
  <c r="P716" i="7944"/>
  <c r="Q716" i="7944"/>
  <c r="O560" i="7944"/>
  <c r="P560" i="7944"/>
  <c r="O209" i="18"/>
  <c r="O210" i="18"/>
  <c r="O211" i="18"/>
  <c r="O212" i="18"/>
  <c r="O213" i="18"/>
  <c r="O214" i="18"/>
  <c r="V6" i="7949"/>
  <c r="B37" i="7949"/>
  <c r="B61" i="7949"/>
  <c r="O215" i="18"/>
  <c r="O132" i="7944"/>
  <c r="O131" i="7944"/>
  <c r="O128" i="7944"/>
  <c r="O127" i="7944"/>
  <c r="O120" i="7944"/>
  <c r="O116" i="7944"/>
  <c r="O203" i="7944"/>
  <c r="O133" i="7944"/>
  <c r="O130" i="7944"/>
  <c r="O129" i="7944"/>
  <c r="O119" i="7944"/>
  <c r="O115" i="7944"/>
  <c r="O114" i="7944"/>
  <c r="P3" i="7944"/>
  <c r="O207" i="18"/>
  <c r="P3" i="18"/>
  <c r="O133" i="18"/>
  <c r="P384" i="1"/>
  <c r="P276" i="1"/>
  <c r="P168" i="1"/>
  <c r="P330" i="1"/>
  <c r="P222" i="1"/>
  <c r="P4" i="7944"/>
  <c r="P4" i="7941"/>
  <c r="P4" i="18"/>
  <c r="P400" i="1"/>
  <c r="Q60" i="1"/>
  <c r="Q114" i="1"/>
  <c r="P4" i="7942"/>
  <c r="P391" i="1"/>
  <c r="Q387" i="1"/>
  <c r="Q391" i="1"/>
  <c r="B812" i="7950"/>
  <c r="B194" i="7950"/>
  <c r="B380" i="7950"/>
  <c r="B2216" i="7950"/>
  <c r="B1220" i="7950"/>
  <c r="B110" i="7950"/>
  <c r="B1112" i="7950"/>
  <c r="B1514" i="7950"/>
  <c r="B2030" i="7950"/>
  <c r="B2300" i="7950"/>
  <c r="B32" i="7950"/>
  <c r="B164" i="7950"/>
  <c r="B356" i="7950"/>
  <c r="B1382" i="7950"/>
  <c r="B1892" i="7950"/>
  <c r="B680" i="7950"/>
  <c r="B1868" i="7950"/>
  <c r="B518" i="7950"/>
  <c r="B1082" i="7950"/>
  <c r="B1706" i="7950"/>
  <c r="B788" i="7950"/>
  <c r="B1352" i="7950"/>
  <c r="B2000" i="7950"/>
  <c r="B2108" i="7950"/>
  <c r="B2462" i="7950"/>
  <c r="B2540" i="7950"/>
  <c r="B56" i="7950"/>
  <c r="B86" i="7950"/>
  <c r="B140" i="7950"/>
  <c r="B218" i="7950"/>
  <c r="B272" i="7950"/>
  <c r="B626" i="7950"/>
  <c r="B920" i="7950"/>
  <c r="B1544" i="7950"/>
  <c r="B2354" i="7950"/>
  <c r="B464" i="7950"/>
  <c r="B572" i="7950"/>
  <c r="B1028" i="7950"/>
  <c r="B1190" i="7950"/>
  <c r="B1568" i="7950"/>
  <c r="B1760" i="7950"/>
  <c r="B734" i="7950"/>
  <c r="B866" i="7950"/>
  <c r="B1298" i="7950"/>
  <c r="B1460" i="7950"/>
  <c r="B1652" i="7950"/>
  <c r="B1784" i="7950"/>
  <c r="B2054" i="7950"/>
  <c r="B2162" i="7950"/>
  <c r="B2324" i="7950"/>
  <c r="B2702" i="7950"/>
  <c r="B2408" i="7950"/>
  <c r="B2570" i="7950"/>
  <c r="B2708" i="7949"/>
  <c r="B2684" i="7949"/>
  <c r="B2546" i="7949"/>
  <c r="B2522" i="7949"/>
  <c r="B2438" i="7949"/>
  <c r="B2414" i="7949"/>
  <c r="B2384" i="7949"/>
  <c r="B2360" i="7949"/>
  <c r="B2306" i="7949"/>
  <c r="B2222" i="7949"/>
  <c r="B2168" i="7949"/>
  <c r="B2144" i="7949"/>
  <c r="B2090" i="7949"/>
  <c r="B2060" i="7949"/>
  <c r="B2654" i="7949"/>
  <c r="B2630" i="7949"/>
  <c r="B2600" i="7949"/>
  <c r="B2576" i="7949"/>
  <c r="B2492" i="7949"/>
  <c r="B2468" i="7949"/>
  <c r="B2330" i="7949"/>
  <c r="B2276" i="7949"/>
  <c r="B2252" i="7949"/>
  <c r="B2198" i="7949"/>
  <c r="B2114" i="7949"/>
  <c r="B2006" i="7949"/>
  <c r="B1982" i="7949"/>
  <c r="B1898" i="7949"/>
  <c r="B1874" i="7949"/>
  <c r="B1844" i="7949"/>
  <c r="B1820" i="7949"/>
  <c r="B1790" i="7949"/>
  <c r="B1766" i="7949"/>
  <c r="B1574" i="7949"/>
  <c r="B1550" i="7949"/>
  <c r="B1520" i="7949"/>
  <c r="B1496" i="7949"/>
  <c r="B1442" i="7949"/>
  <c r="B2036" i="7949"/>
  <c r="B1952" i="7949"/>
  <c r="B1928" i="7949"/>
  <c r="B1736" i="7949"/>
  <c r="B1712" i="7949"/>
  <c r="B1682" i="7949"/>
  <c r="B1658" i="7949"/>
  <c r="B1628" i="7949"/>
  <c r="B1604" i="7949"/>
  <c r="B1466" i="7949"/>
  <c r="B1358" i="7949"/>
  <c r="B1334" i="7949"/>
  <c r="B1304" i="7949"/>
  <c r="B1280" i="7949"/>
  <c r="B1250" i="7949"/>
  <c r="B1226" i="7949"/>
  <c r="B1196" i="7949"/>
  <c r="B1172" i="7949"/>
  <c r="B1118" i="7949"/>
  <c r="B1064" i="7949"/>
  <c r="B1010" i="7949"/>
  <c r="B956" i="7949"/>
  <c r="B926" i="7949"/>
  <c r="B872" i="7949"/>
  <c r="B710" i="7949"/>
  <c r="B656" i="7949"/>
  <c r="B632" i="7949"/>
  <c r="B548" i="7949"/>
  <c r="B524" i="7949"/>
  <c r="B494" i="7949"/>
  <c r="B470" i="7949"/>
  <c r="B440" i="7949"/>
  <c r="B416" i="7949"/>
  <c r="B386" i="7949"/>
  <c r="B362" i="7949"/>
  <c r="B332" i="7949"/>
  <c r="B254" i="7949"/>
  <c r="B1412" i="7949"/>
  <c r="B1388" i="7949"/>
  <c r="B1142" i="7949"/>
  <c r="B1088" i="7949"/>
  <c r="B1034" i="7949"/>
  <c r="B980" i="7949"/>
  <c r="B902" i="7949"/>
  <c r="B848" i="7949"/>
  <c r="B818" i="7949"/>
  <c r="B794" i="7949"/>
  <c r="B764" i="7949"/>
  <c r="B740" i="7949"/>
  <c r="B686" i="7949"/>
  <c r="B602" i="7949"/>
  <c r="B578" i="7949"/>
  <c r="B308" i="7949"/>
  <c r="B278" i="7949"/>
  <c r="B224" i="7949"/>
  <c r="B170" i="7949"/>
  <c r="B200" i="7949"/>
  <c r="B146" i="7949"/>
  <c r="B248" i="7950"/>
  <c r="B302" i="7950"/>
  <c r="B410" i="7950"/>
  <c r="B650" i="7950"/>
  <c r="B896" i="7950"/>
  <c r="B1004" i="7950"/>
  <c r="B1136" i="7950"/>
  <c r="B1676" i="7950"/>
  <c r="B1976" i="7950"/>
  <c r="B326" i="7950"/>
  <c r="B434" i="7950"/>
  <c r="B488" i="7950"/>
  <c r="B542" i="7950"/>
  <c r="B596" i="7950"/>
  <c r="B974" i="7950"/>
  <c r="B1058" i="7950"/>
  <c r="B1166" i="7950"/>
  <c r="B1274" i="7950"/>
  <c r="B1436" i="7950"/>
  <c r="B1598" i="7950"/>
  <c r="B1730" i="7950"/>
  <c r="B1922" i="7950"/>
  <c r="B704" i="7950"/>
  <c r="B758" i="7950"/>
  <c r="B842" i="7950"/>
  <c r="B950" i="7950"/>
  <c r="B1244" i="7950"/>
  <c r="B1328" i="7950"/>
  <c r="B1406" i="7950"/>
  <c r="B1490" i="7950"/>
  <c r="B1622" i="7950"/>
  <c r="B1838" i="7950"/>
  <c r="B2516" i="7950"/>
  <c r="B1814" i="7950"/>
  <c r="B1946" i="7950"/>
  <c r="B2084" i="7950"/>
  <c r="B2138" i="7950"/>
  <c r="B2192" i="7950"/>
  <c r="B2246" i="7950"/>
  <c r="B2432" i="7950"/>
  <c r="B2624" i="7950"/>
  <c r="B2270" i="7950"/>
  <c r="B2378" i="7950"/>
  <c r="B2486" i="7950"/>
  <c r="B2594" i="7950"/>
  <c r="B116" i="7949"/>
  <c r="B92" i="7949"/>
  <c r="U85" i="7950"/>
  <c r="V85" i="7950" s="1"/>
  <c r="W85" i="7950" s="1"/>
  <c r="U63" i="7950"/>
  <c r="U86" i="7950"/>
  <c r="V6" i="7950"/>
  <c r="A46" i="7946"/>
  <c r="Q9" i="7942"/>
  <c r="Q392" i="1"/>
  <c r="P9" i="7942"/>
  <c r="P392" i="1"/>
  <c r="O8" i="7942"/>
  <c r="P758" i="7944"/>
  <c r="Q758" i="7944"/>
  <c r="P745" i="7944"/>
  <c r="P732" i="7944"/>
  <c r="Q732" i="7944"/>
  <c r="P719" i="7944"/>
  <c r="Q719" i="7944"/>
  <c r="P706" i="7944"/>
  <c r="Q706" i="7944"/>
  <c r="P693" i="7944"/>
  <c r="P680" i="7944"/>
  <c r="Q680" i="7944"/>
  <c r="P667" i="7944"/>
  <c r="Q667" i="7944"/>
  <c r="P654" i="7944"/>
  <c r="Q654" i="7944"/>
  <c r="P641" i="7944"/>
  <c r="P628" i="7944"/>
  <c r="Q628" i="7944"/>
  <c r="P615" i="7944"/>
  <c r="P589" i="7944"/>
  <c r="Q589" i="7944"/>
  <c r="P576" i="7944"/>
  <c r="P563" i="7944"/>
  <c r="Q563" i="7944"/>
  <c r="P550" i="7944"/>
  <c r="Q550" i="7944"/>
  <c r="P537" i="7944"/>
  <c r="Q537" i="7944"/>
  <c r="P524" i="7944"/>
  <c r="P511" i="7944"/>
  <c r="Q511" i="7944"/>
  <c r="P485" i="7944"/>
  <c r="Q485" i="7944"/>
  <c r="P459" i="7944"/>
  <c r="Q459" i="7944"/>
  <c r="P640" i="7944"/>
  <c r="Q640" i="7944"/>
  <c r="P498" i="7944"/>
  <c r="Q498" i="7944"/>
  <c r="P433" i="7944"/>
  <c r="Q433" i="7944"/>
  <c r="P407" i="7944"/>
  <c r="Q407" i="7944"/>
  <c r="P391" i="7944"/>
  <c r="Q391" i="7944"/>
  <c r="P381" i="7944"/>
  <c r="Q381" i="7944"/>
  <c r="P355" i="7944"/>
  <c r="Q355" i="7944"/>
  <c r="P329" i="7944"/>
  <c r="Q329" i="7944"/>
  <c r="P314" i="7944"/>
  <c r="P472" i="7944"/>
  <c r="P431" i="7944"/>
  <c r="P420" i="7944"/>
  <c r="Q420" i="7944"/>
  <c r="P602" i="7944"/>
  <c r="P588" i="7944"/>
  <c r="Q588" i="7944"/>
  <c r="P446" i="7944"/>
  <c r="Q446" i="7944"/>
  <c r="P394" i="7944"/>
  <c r="Q394" i="7944"/>
  <c r="P367" i="7944"/>
  <c r="P342" i="7944"/>
  <c r="Q342" i="7944"/>
  <c r="P303" i="7944"/>
  <c r="P277" i="7944"/>
  <c r="Q277" i="7944"/>
  <c r="P379" i="7944"/>
  <c r="P368" i="7944"/>
  <c r="Q368" i="7944"/>
  <c r="P251" i="7944"/>
  <c r="Q251" i="7944"/>
  <c r="P225" i="7944"/>
  <c r="Q225" i="7944"/>
  <c r="P316" i="7944"/>
  <c r="P290" i="7944"/>
  <c r="Q290" i="7944"/>
  <c r="P264" i="7944"/>
  <c r="Q264" i="7944"/>
  <c r="P238" i="7944"/>
  <c r="Q238" i="7944"/>
  <c r="P212" i="7944"/>
  <c r="P208" i="7944"/>
  <c r="P207" i="7944"/>
  <c r="P197" i="7944"/>
  <c r="P193" i="7944"/>
  <c r="P186" i="7944"/>
  <c r="P185" i="7944"/>
  <c r="P182" i="7944"/>
  <c r="P181" i="7944"/>
  <c r="P171" i="7944"/>
  <c r="P167" i="7944"/>
  <c r="P166" i="7944"/>
  <c r="P160" i="7944"/>
  <c r="P159" i="7944"/>
  <c r="P156" i="7944"/>
  <c r="P145" i="7944"/>
  <c r="P141" i="7944"/>
  <c r="P211" i="7944"/>
  <c r="P210" i="7944"/>
  <c r="P209" i="7944"/>
  <c r="P206" i="7944"/>
  <c r="P205" i="7944"/>
  <c r="P199" i="7944"/>
  <c r="P198" i="7944"/>
  <c r="P195" i="7944"/>
  <c r="P194" i="7944"/>
  <c r="P184" i="7944"/>
  <c r="P183" i="7944"/>
  <c r="P180" i="7944"/>
  <c r="P173" i="7944"/>
  <c r="P172" i="7944"/>
  <c r="P168" i="7944"/>
  <c r="P158" i="7944"/>
  <c r="P157" i="7944"/>
  <c r="P153" i="7944"/>
  <c r="P147" i="7944"/>
  <c r="P146" i="7944"/>
  <c r="P601" i="7944"/>
  <c r="Q601" i="7944"/>
  <c r="P653" i="7944"/>
  <c r="Q653" i="7944"/>
  <c r="P678" i="7944"/>
  <c r="P209" i="18"/>
  <c r="P210" i="18"/>
  <c r="P211" i="18"/>
  <c r="P212" i="18"/>
  <c r="P213" i="18"/>
  <c r="P214" i="18"/>
  <c r="P215" i="18"/>
  <c r="W6" i="7949"/>
  <c r="B38" i="7949"/>
  <c r="B62" i="7949"/>
  <c r="P216" i="18"/>
  <c r="P203" i="7944"/>
  <c r="P134" i="7944"/>
  <c r="P133" i="7944"/>
  <c r="P130" i="7944"/>
  <c r="P129" i="7944"/>
  <c r="P119" i="7944"/>
  <c r="P118" i="7944"/>
  <c r="P115" i="7944"/>
  <c r="P114" i="7944"/>
  <c r="Q3" i="7944"/>
  <c r="P132" i="7944"/>
  <c r="P131" i="7944"/>
  <c r="P128" i="7944"/>
  <c r="P127" i="7944"/>
  <c r="P121" i="7944"/>
  <c r="P120" i="7944"/>
  <c r="P116" i="7944"/>
  <c r="P207" i="18"/>
  <c r="Q3" i="18"/>
  <c r="P133" i="18"/>
  <c r="Q330" i="1"/>
  <c r="Q222" i="1"/>
  <c r="Q384" i="1"/>
  <c r="Q276" i="1"/>
  <c r="Q168" i="1"/>
  <c r="Q4" i="7944"/>
  <c r="R4" i="7944"/>
  <c r="Q7" i="7946"/>
  <c r="Q4" i="7941"/>
  <c r="Q4" i="7942"/>
  <c r="Q400" i="1"/>
  <c r="Q4" i="18"/>
  <c r="R4" i="18"/>
  <c r="Q388" i="1"/>
  <c r="B2631" i="7949"/>
  <c r="B2577" i="7949"/>
  <c r="B2547" i="7949"/>
  <c r="B2469" i="7949"/>
  <c r="B2439" i="7949"/>
  <c r="B2253" i="7949"/>
  <c r="B2223" i="7949"/>
  <c r="B2199" i="7949"/>
  <c r="B2169" i="7949"/>
  <c r="B2709" i="7949"/>
  <c r="B2685" i="7949"/>
  <c r="B2655" i="7949"/>
  <c r="B2601" i="7949"/>
  <c r="B2523" i="7949"/>
  <c r="B2493" i="7949"/>
  <c r="B2415" i="7949"/>
  <c r="B2385" i="7949"/>
  <c r="B2361" i="7949"/>
  <c r="B2331" i="7949"/>
  <c r="B2307" i="7949"/>
  <c r="B2277" i="7949"/>
  <c r="B2145" i="7949"/>
  <c r="B2115" i="7949"/>
  <c r="B2091" i="7949"/>
  <c r="B2061" i="7949"/>
  <c r="B2037" i="7949"/>
  <c r="B2007" i="7949"/>
  <c r="B1929" i="7949"/>
  <c r="B1899" i="7949"/>
  <c r="B1713" i="7949"/>
  <c r="B1683" i="7949"/>
  <c r="B1659" i="7949"/>
  <c r="B1629" i="7949"/>
  <c r="B1605" i="7949"/>
  <c r="B1575" i="7949"/>
  <c r="B1983" i="7949"/>
  <c r="B1953" i="7949"/>
  <c r="B1875" i="7949"/>
  <c r="B1845" i="7949"/>
  <c r="B1821" i="7949"/>
  <c r="B1791" i="7949"/>
  <c r="B1767" i="7949"/>
  <c r="B1737" i="7949"/>
  <c r="B1551" i="7949"/>
  <c r="B1521" i="7949"/>
  <c r="B1497" i="7949"/>
  <c r="B1467" i="7949"/>
  <c r="B1389" i="7949"/>
  <c r="B1359" i="7949"/>
  <c r="B1143" i="7949"/>
  <c r="B981" i="7949"/>
  <c r="B903" i="7949"/>
  <c r="B873" i="7949"/>
  <c r="B849" i="7949"/>
  <c r="B819" i="7949"/>
  <c r="B795" i="7949"/>
  <c r="B765" i="7949"/>
  <c r="B741" i="7949"/>
  <c r="B711" i="7949"/>
  <c r="B687" i="7949"/>
  <c r="B657" i="7949"/>
  <c r="B579" i="7949"/>
  <c r="B549" i="7949"/>
  <c r="B309" i="7949"/>
  <c r="B279" i="7949"/>
  <c r="B1443" i="7949"/>
  <c r="B1413" i="7949"/>
  <c r="B1335" i="7949"/>
  <c r="B1305" i="7949"/>
  <c r="B1281" i="7949"/>
  <c r="B1251" i="7949"/>
  <c r="B1227" i="7949"/>
  <c r="B1197" i="7949"/>
  <c r="B1173" i="7949"/>
  <c r="B1119" i="7949"/>
  <c r="B1089" i="7949"/>
  <c r="B1065" i="7949"/>
  <c r="B1035" i="7949"/>
  <c r="B1011" i="7949"/>
  <c r="B957" i="7949"/>
  <c r="B927" i="7949"/>
  <c r="B633" i="7949"/>
  <c r="B603" i="7949"/>
  <c r="B525" i="7949"/>
  <c r="B495" i="7949"/>
  <c r="B471" i="7949"/>
  <c r="B441" i="7949"/>
  <c r="B417" i="7949"/>
  <c r="B387" i="7949"/>
  <c r="B255" i="7949"/>
  <c r="B225" i="7949"/>
  <c r="B201" i="7949"/>
  <c r="B171" i="7949"/>
  <c r="B147" i="7949"/>
  <c r="B363" i="7949"/>
  <c r="B333" i="7949"/>
  <c r="B93" i="7949"/>
  <c r="B117" i="7949"/>
  <c r="B2679" i="7950"/>
  <c r="B2649" i="7950"/>
  <c r="B2571" i="7950"/>
  <c r="B2625" i="7950"/>
  <c r="B2595" i="7950"/>
  <c r="B2541" i="7950"/>
  <c r="B2487" i="7950"/>
  <c r="B2409" i="7950"/>
  <c r="B2379" i="7950"/>
  <c r="B2301" i="7950"/>
  <c r="B2271" i="7950"/>
  <c r="B2703" i="7950"/>
  <c r="B2517" i="7950"/>
  <c r="B2433" i="7950"/>
  <c r="B2355" i="7950"/>
  <c r="B2325" i="7950"/>
  <c r="B2247" i="7950"/>
  <c r="B2217" i="7950"/>
  <c r="B2193" i="7950"/>
  <c r="B2163" i="7950"/>
  <c r="B2139" i="7950"/>
  <c r="B2109" i="7950"/>
  <c r="B2085" i="7950"/>
  <c r="B2055" i="7950"/>
  <c r="B1947" i="7950"/>
  <c r="B1923" i="7950"/>
  <c r="B1893" i="7950"/>
  <c r="B1815" i="7950"/>
  <c r="B1785" i="7950"/>
  <c r="B2031" i="7950"/>
  <c r="B2001" i="7950"/>
  <c r="B1977" i="7950"/>
  <c r="B1869" i="7950"/>
  <c r="B1839" i="7950"/>
  <c r="B1653" i="7950"/>
  <c r="B1623" i="7950"/>
  <c r="B1491" i="7950"/>
  <c r="B1461" i="7950"/>
  <c r="B1407" i="7950"/>
  <c r="B1329" i="7950"/>
  <c r="B1245" i="7950"/>
  <c r="B951" i="7950"/>
  <c r="B867" i="7950"/>
  <c r="B843" i="7950"/>
  <c r="B789" i="7950"/>
  <c r="B759" i="7950"/>
  <c r="B735" i="7950"/>
  <c r="B705" i="7950"/>
  <c r="B2463" i="7950"/>
  <c r="B1731" i="7950"/>
  <c r="B1569" i="7950"/>
  <c r="B1545" i="7950"/>
  <c r="B1515" i="7950"/>
  <c r="B1299" i="7950"/>
  <c r="B1221" i="7950"/>
  <c r="B1191" i="7950"/>
  <c r="B1113" i="7950"/>
  <c r="B1083" i="7950"/>
  <c r="B1029" i="7950"/>
  <c r="B1005" i="7950"/>
  <c r="B975" i="7950"/>
  <c r="B897" i="7950"/>
  <c r="B813" i="7950"/>
  <c r="B627" i="7950"/>
  <c r="B597" i="7950"/>
  <c r="B573" i="7950"/>
  <c r="B543" i="7950"/>
  <c r="B519" i="7950"/>
  <c r="B489" i="7950"/>
  <c r="B465" i="7950"/>
  <c r="B435" i="7950"/>
  <c r="B411" i="7950"/>
  <c r="B381" i="7950"/>
  <c r="B1761" i="7950"/>
  <c r="B1707" i="7950"/>
  <c r="B1677" i="7950"/>
  <c r="B1599" i="7950"/>
  <c r="B1437" i="7950"/>
  <c r="B1383" i="7950"/>
  <c r="B1353" i="7950"/>
  <c r="B1275" i="7950"/>
  <c r="B1167" i="7950"/>
  <c r="B1137" i="7950"/>
  <c r="B1059" i="7950"/>
  <c r="B921" i="7950"/>
  <c r="B681" i="7950"/>
  <c r="B651" i="7950"/>
  <c r="B357" i="7950"/>
  <c r="B327" i="7950"/>
  <c r="B303" i="7950"/>
  <c r="B273" i="7950"/>
  <c r="B249" i="7950"/>
  <c r="V86" i="7950"/>
  <c r="W86" i="7950" s="1"/>
  <c r="B195" i="7950"/>
  <c r="B165" i="7950"/>
  <c r="B219" i="7950"/>
  <c r="B141" i="7950"/>
  <c r="B111" i="7950"/>
  <c r="B87" i="7950"/>
  <c r="V63" i="7950"/>
  <c r="V87" i="7950"/>
  <c r="W87" i="7950"/>
  <c r="B57" i="7950"/>
  <c r="B33" i="7950"/>
  <c r="W6" i="7950"/>
  <c r="B63" i="7949"/>
  <c r="B39" i="7949"/>
  <c r="A47" i="7946"/>
  <c r="Q8" i="7942"/>
  <c r="P8" i="7942"/>
  <c r="E5" i="7946"/>
  <c r="Q759" i="7944"/>
  <c r="Q733" i="7944"/>
  <c r="Q707" i="7944"/>
  <c r="Q681" i="7944"/>
  <c r="Q655" i="7944"/>
  <c r="Q629" i="7944"/>
  <c r="Q616" i="7944"/>
  <c r="Q602" i="7944"/>
  <c r="Q746" i="7944"/>
  <c r="Q694" i="7944"/>
  <c r="Q642" i="7944"/>
  <c r="Q627" i="7944"/>
  <c r="Q603" i="7944"/>
  <c r="Q577" i="7944"/>
  <c r="Q551" i="7944"/>
  <c r="Q525" i="7944"/>
  <c r="Q512" i="7944"/>
  <c r="Q486" i="7944"/>
  <c r="Q472" i="7944"/>
  <c r="Q460" i="7944"/>
  <c r="Q720" i="7944"/>
  <c r="Q668" i="7944"/>
  <c r="Q590" i="7944"/>
  <c r="Q538" i="7944"/>
  <c r="Q496" i="7944"/>
  <c r="Q473" i="7944"/>
  <c r="Q434" i="7944"/>
  <c r="Q408" i="7944"/>
  <c r="Q382" i="7944"/>
  <c r="Q367" i="7944"/>
  <c r="Q356" i="7944"/>
  <c r="Q330" i="7944"/>
  <c r="Q316" i="7944"/>
  <c r="Q304" i="7944"/>
  <c r="Q576" i="7944"/>
  <c r="Q447" i="7944"/>
  <c r="Q418" i="7944"/>
  <c r="Q395" i="7944"/>
  <c r="Q564" i="7944"/>
  <c r="Q524" i="7944"/>
  <c r="Q499" i="7944"/>
  <c r="Q421" i="7944"/>
  <c r="Q369" i="7944"/>
  <c r="Q317" i="7944"/>
  <c r="Q278" i="7944"/>
  <c r="Q343" i="7944"/>
  <c r="Q303" i="7944"/>
  <c r="Q291" i="7944"/>
  <c r="Q252" i="7944"/>
  <c r="Q226" i="7944"/>
  <c r="Q212" i="7944"/>
  <c r="Q211" i="7944"/>
  <c r="Q265" i="7944"/>
  <c r="Q250" i="7944"/>
  <c r="Q239" i="7944"/>
  <c r="Q210" i="7944"/>
  <c r="Q209" i="7944"/>
  <c r="Q206" i="7944"/>
  <c r="Q205" i="7944"/>
  <c r="Q199" i="7944"/>
  <c r="Q198" i="7944"/>
  <c r="Q187" i="7944"/>
  <c r="Q184" i="7944"/>
  <c r="Q183" i="7944"/>
  <c r="Q173" i="7944"/>
  <c r="Q172" i="7944"/>
  <c r="Q168" i="7944"/>
  <c r="Q161" i="7944"/>
  <c r="Q158" i="7944"/>
  <c r="Q157" i="7944"/>
  <c r="Q154" i="7944"/>
  <c r="Q147" i="7944"/>
  <c r="Q146" i="7944"/>
  <c r="Q143" i="7944"/>
  <c r="Q213" i="7944"/>
  <c r="Q208" i="7944"/>
  <c r="Q207" i="7944"/>
  <c r="Q200" i="7944"/>
  <c r="Q197" i="7944"/>
  <c r="Q193" i="7944"/>
  <c r="Q186" i="7944"/>
  <c r="Q185" i="7944"/>
  <c r="Q182" i="7944"/>
  <c r="Q181" i="7944"/>
  <c r="Q174" i="7944"/>
  <c r="Q171" i="7944"/>
  <c r="Q170" i="7944"/>
  <c r="Q167" i="7944"/>
  <c r="Q166" i="7944"/>
  <c r="Q160" i="7944"/>
  <c r="Q159" i="7944"/>
  <c r="Q156" i="7944"/>
  <c r="Q148" i="7944"/>
  <c r="Q145" i="7944"/>
  <c r="Q141" i="7944"/>
  <c r="Q641" i="7944"/>
  <c r="Q693" i="7944"/>
  <c r="Q745" i="7944"/>
  <c r="Q718" i="7944"/>
  <c r="Q615" i="7944"/>
  <c r="Q209" i="18"/>
  <c r="Q210" i="18"/>
  <c r="Q211" i="18"/>
  <c r="Q212" i="18"/>
  <c r="Q213" i="18"/>
  <c r="Q214" i="18"/>
  <c r="Q215" i="18"/>
  <c r="Q216" i="18"/>
  <c r="Q217" i="18"/>
  <c r="Q135" i="7944"/>
  <c r="Q132" i="7944"/>
  <c r="Q131" i="7944"/>
  <c r="Q128" i="7944"/>
  <c r="Q127" i="7944"/>
  <c r="Q121" i="7944"/>
  <c r="Q120" i="7944"/>
  <c r="Q116" i="7944"/>
  <c r="Q203" i="7944"/>
  <c r="Q134" i="7944"/>
  <c r="Q133" i="7944"/>
  <c r="Q130" i="7944"/>
  <c r="Q129" i="7944"/>
  <c r="Q122" i="7944"/>
  <c r="Q119" i="7944"/>
  <c r="Q118" i="7944"/>
  <c r="Q115" i="7944"/>
  <c r="Q114" i="7944"/>
  <c r="R3" i="7944"/>
  <c r="Q207" i="18"/>
  <c r="R3" i="18"/>
  <c r="B2680" i="7950"/>
  <c r="B2650" i="7950"/>
  <c r="B2572" i="7950"/>
  <c r="B2596" i="7950"/>
  <c r="B2542" i="7950"/>
  <c r="B2488" i="7950"/>
  <c r="B2410" i="7950"/>
  <c r="B2380" i="7950"/>
  <c r="B2302" i="7950"/>
  <c r="B2272" i="7950"/>
  <c r="B2704" i="7950"/>
  <c r="B2464" i="7950"/>
  <c r="B2434" i="7950"/>
  <c r="B2326" i="7950"/>
  <c r="B2248" i="7950"/>
  <c r="B2218" i="7950"/>
  <c r="B2194" i="7950"/>
  <c r="B2164" i="7950"/>
  <c r="B2140" i="7950"/>
  <c r="B2110" i="7950"/>
  <c r="B2086" i="7950"/>
  <c r="B2056" i="7950"/>
  <c r="B1978" i="7950"/>
  <c r="B1948" i="7950"/>
  <c r="B1924" i="7950"/>
  <c r="B1894" i="7950"/>
  <c r="B1816" i="7950"/>
  <c r="B1786" i="7950"/>
  <c r="B2626" i="7950"/>
  <c r="B2356" i="7950"/>
  <c r="B2002" i="7950"/>
  <c r="B1840" i="7950"/>
  <c r="B1654" i="7950"/>
  <c r="B1624" i="7950"/>
  <c r="B1492" i="7950"/>
  <c r="B1462" i="7950"/>
  <c r="B1408" i="7950"/>
  <c r="B1330" i="7950"/>
  <c r="B1276" i="7950"/>
  <c r="B1006" i="7950"/>
  <c r="B952" i="7950"/>
  <c r="B868" i="7950"/>
  <c r="B814" i="7950"/>
  <c r="B790" i="7950"/>
  <c r="B760" i="7950"/>
  <c r="B736" i="7950"/>
  <c r="B706" i="7950"/>
  <c r="B1870" i="7950"/>
  <c r="B1762" i="7950"/>
  <c r="B1732" i="7950"/>
  <c r="B1708" i="7950"/>
  <c r="B1600" i="7950"/>
  <c r="B1570" i="7950"/>
  <c r="B1516" i="7950"/>
  <c r="B1438" i="7950"/>
  <c r="B1384" i="7950"/>
  <c r="B1300" i="7950"/>
  <c r="B1192" i="7950"/>
  <c r="B1168" i="7950"/>
  <c r="B1084" i="7950"/>
  <c r="B1060" i="7950"/>
  <c r="B1030" i="7950"/>
  <c r="B976" i="7950"/>
  <c r="B844" i="7950"/>
  <c r="B628" i="7950"/>
  <c r="B598" i="7950"/>
  <c r="B574" i="7950"/>
  <c r="B544" i="7950"/>
  <c r="B520" i="7950"/>
  <c r="B490" i="7950"/>
  <c r="B466" i="7950"/>
  <c r="B436" i="7950"/>
  <c r="B412" i="7950"/>
  <c r="B382" i="7950"/>
  <c r="B304" i="7950"/>
  <c r="B2518" i="7950"/>
  <c r="B2032" i="7950"/>
  <c r="B1678" i="7950"/>
  <c r="B1546" i="7950"/>
  <c r="B1354" i="7950"/>
  <c r="B1246" i="7950"/>
  <c r="B1222" i="7950"/>
  <c r="B1138" i="7950"/>
  <c r="B1114" i="7950"/>
  <c r="B922" i="7950"/>
  <c r="B898" i="7950"/>
  <c r="B682" i="7950"/>
  <c r="B652" i="7950"/>
  <c r="B358" i="7950"/>
  <c r="B328" i="7950"/>
  <c r="B274" i="7950"/>
  <c r="B250" i="7950"/>
  <c r="B196" i="7950"/>
  <c r="B220" i="7950"/>
  <c r="B166" i="7950"/>
  <c r="B142" i="7950"/>
  <c r="B112" i="7950"/>
  <c r="B88" i="7950"/>
  <c r="W63" i="7950"/>
  <c r="W88" i="7950"/>
  <c r="B34" i="7950"/>
  <c r="B58" i="7950"/>
  <c r="A48" i="7946"/>
  <c r="A49" i="7946"/>
  <c r="A50" i="7946"/>
  <c r="A51" i="7946"/>
  <c r="A52" i="7946"/>
  <c r="A53" i="7946"/>
  <c r="A54" i="7946"/>
  <c r="A55" i="7946"/>
  <c r="A56" i="7946"/>
  <c r="D16" i="7964"/>
  <c r="I48" i="7944"/>
  <c r="I26" i="7944"/>
  <c r="I46" i="7944"/>
  <c r="C133" i="7964"/>
  <c r="H14" i="7957"/>
  <c r="H97" i="18"/>
  <c r="H1275" i="18"/>
  <c r="H669" i="7941"/>
  <c r="I424" i="7944"/>
  <c r="I436" i="7944"/>
  <c r="J32" i="7944"/>
  <c r="Q138" i="7944"/>
  <c r="N138" i="7944"/>
  <c r="O138" i="7944"/>
  <c r="M138" i="7944"/>
  <c r="G591" i="7941"/>
  <c r="G905" i="7941"/>
  <c r="C392" i="7949"/>
  <c r="C397" i="7949" s="1"/>
  <c r="G1141" i="18"/>
  <c r="G1089" i="18"/>
  <c r="L198" i="18"/>
  <c r="Q133" i="18"/>
  <c r="Q117" i="7944"/>
  <c r="Q153" i="7944"/>
  <c r="Q195" i="7944"/>
  <c r="P198" i="18"/>
  <c r="O195" i="7944"/>
  <c r="N153" i="7944"/>
  <c r="M117" i="7944"/>
  <c r="M153" i="7944"/>
  <c r="M169" i="7944"/>
  <c r="M195" i="7944"/>
  <c r="J65" i="18"/>
  <c r="K185" i="18"/>
  <c r="N112" i="7944"/>
  <c r="F176" i="7949"/>
  <c r="F171" i="7950" s="1"/>
  <c r="F179" i="7950" s="1"/>
  <c r="F392" i="7949"/>
  <c r="G122" i="7949"/>
  <c r="G117" i="7950" s="1"/>
  <c r="G126" i="7950" s="1"/>
  <c r="G230" i="7949"/>
  <c r="G225" i="7950" s="1"/>
  <c r="G234" i="7950" s="1"/>
  <c r="P146" i="18"/>
  <c r="N198" i="18"/>
  <c r="Q155" i="7944"/>
  <c r="P143" i="7944"/>
  <c r="O117" i="7944"/>
  <c r="N195" i="7944"/>
  <c r="L133" i="18"/>
  <c r="W57" i="1"/>
  <c r="C7" i="7968"/>
  <c r="H273" i="1"/>
  <c r="G338" i="7949"/>
  <c r="G333" i="7950" s="1"/>
  <c r="G342" i="7950" s="1"/>
  <c r="E392" i="7949"/>
  <c r="E387" i="7950" s="1"/>
  <c r="E394" i="7950" s="1"/>
  <c r="Q169" i="7944"/>
  <c r="P117" i="7944"/>
  <c r="P154" i="7944"/>
  <c r="P169" i="7944"/>
  <c r="O154" i="7944"/>
  <c r="O169" i="7944"/>
  <c r="N117" i="7944"/>
  <c r="N159" i="18"/>
  <c r="P155" i="7944"/>
  <c r="O143" i="7944"/>
  <c r="N143" i="7944"/>
  <c r="M143" i="7944"/>
  <c r="G1142" i="18"/>
  <c r="G1090" i="18"/>
  <c r="K273" i="1"/>
  <c r="D176" i="7949"/>
  <c r="G14" i="7949"/>
  <c r="G9" i="7950" s="1"/>
  <c r="G18" i="7950" s="1"/>
  <c r="C133" i="7963"/>
  <c r="G12" i="7941"/>
  <c r="G326" i="7941"/>
  <c r="G1140" i="18"/>
  <c r="G1088" i="18"/>
  <c r="H1193" i="18"/>
  <c r="C176" i="7949"/>
  <c r="C181" i="7949" s="1"/>
  <c r="G587" i="7941"/>
  <c r="H587" i="7941"/>
  <c r="G1559" i="18"/>
  <c r="G1507" i="18"/>
  <c r="H64" i="7941"/>
  <c r="H60" i="7941"/>
  <c r="Q144" i="7944"/>
  <c r="Q192" i="7944"/>
  <c r="Q142" i="7944"/>
  <c r="Q194" i="7944"/>
  <c r="P142" i="7944"/>
  <c r="P140" i="7944"/>
  <c r="P192" i="7944"/>
  <c r="O118" i="7944"/>
  <c r="O198" i="18"/>
  <c r="O144" i="7944"/>
  <c r="O192" i="7944"/>
  <c r="O194" i="7944"/>
  <c r="N118" i="7944"/>
  <c r="N140" i="7944"/>
  <c r="N170" i="7944"/>
  <c r="N192" i="7944"/>
  <c r="M141" i="7944"/>
  <c r="M194" i="7944"/>
  <c r="J66" i="18"/>
  <c r="Q151" i="7944"/>
  <c r="J273" i="1"/>
  <c r="F338" i="7949"/>
  <c r="F333" i="7950" s="1"/>
  <c r="F341" i="7950" s="1"/>
  <c r="G13" i="7941"/>
  <c r="H13" i="7941"/>
  <c r="H63" i="7941"/>
  <c r="K111" i="1"/>
  <c r="H66" i="7941"/>
  <c r="H62" i="7941"/>
  <c r="I508" i="18"/>
  <c r="J508" i="18"/>
  <c r="L8" i="7942"/>
  <c r="H338" i="7949"/>
  <c r="D122" i="7949"/>
  <c r="E122" i="7949"/>
  <c r="E117" i="7950" s="1"/>
  <c r="E124" i="7950" s="1"/>
  <c r="Q146" i="18"/>
  <c r="Q140" i="7944"/>
  <c r="Q196" i="7944"/>
  <c r="P144" i="7944"/>
  <c r="P170" i="7944"/>
  <c r="P196" i="7944"/>
  <c r="O140" i="7944"/>
  <c r="O196" i="7944"/>
  <c r="O142" i="7944"/>
  <c r="N142" i="7944"/>
  <c r="N194" i="7944"/>
  <c r="N144" i="7944"/>
  <c r="N196" i="7944"/>
  <c r="M118" i="7944"/>
  <c r="M170" i="7944"/>
  <c r="M193" i="7944"/>
  <c r="M142" i="7944"/>
  <c r="E338" i="7949"/>
  <c r="H14" i="7949"/>
  <c r="F122" i="7949"/>
  <c r="F117" i="7950" s="1"/>
  <c r="F125" i="7950" s="1"/>
  <c r="H122" i="7949"/>
  <c r="H230" i="7949"/>
  <c r="G14" i="7941"/>
  <c r="G328" i="7941"/>
  <c r="H65" i="7941"/>
  <c r="F11" i="7949"/>
  <c r="H1548" i="18"/>
  <c r="H1550" i="18"/>
  <c r="H1521" i="18"/>
  <c r="H627" i="7941"/>
  <c r="G925" i="7941"/>
  <c r="G911" i="7941"/>
  <c r="G907" i="7941"/>
  <c r="G935" i="7941"/>
  <c r="H629" i="7941"/>
  <c r="H617" i="7941"/>
  <c r="G913" i="7941"/>
  <c r="H595" i="7941"/>
  <c r="C2552" i="7949"/>
  <c r="C2557" i="7949" s="1"/>
  <c r="H607" i="7941"/>
  <c r="H1522" i="18"/>
  <c r="H493" i="18"/>
  <c r="H1518" i="18"/>
  <c r="H632" i="7941"/>
  <c r="H614" i="7941"/>
  <c r="H612" i="7941"/>
  <c r="H608" i="7941"/>
  <c r="H604" i="7941"/>
  <c r="G912" i="7941"/>
  <c r="G927" i="7941"/>
  <c r="C1364" i="7949"/>
  <c r="C1369" i="7949" s="1"/>
  <c r="G933" i="7941"/>
  <c r="G945" i="7941"/>
  <c r="C824" i="7949"/>
  <c r="C829" i="7949" s="1"/>
  <c r="H630" i="7941"/>
  <c r="H620" i="7941"/>
  <c r="H606" i="7941"/>
  <c r="H545" i="18"/>
  <c r="I545" i="18"/>
  <c r="H1534" i="18"/>
  <c r="C1040" i="7949"/>
  <c r="C1045" i="7949" s="1"/>
  <c r="G930" i="7941"/>
  <c r="G932" i="7941"/>
  <c r="H600" i="7941"/>
  <c r="H1571" i="18"/>
  <c r="H649" i="18"/>
  <c r="I649" i="18"/>
  <c r="J649" i="18"/>
  <c r="H740" i="18"/>
  <c r="C2444" i="7949"/>
  <c r="C2449" i="7949" s="1"/>
  <c r="H610" i="7941"/>
  <c r="G910" i="7941"/>
  <c r="C554" i="7949"/>
  <c r="C559" i="7949" s="1"/>
  <c r="G371" i="7941"/>
  <c r="G369" i="7941"/>
  <c r="P626" i="7944"/>
  <c r="Q626" i="7944"/>
  <c r="M338" i="7944"/>
  <c r="N338" i="7944"/>
  <c r="C387" i="7950"/>
  <c r="C392" i="7950" s="1"/>
  <c r="M728" i="7944"/>
  <c r="N728" i="7944"/>
  <c r="O728" i="7944"/>
  <c r="C1359" i="7950"/>
  <c r="C1364" i="7950" s="1"/>
  <c r="H437" i="7944"/>
  <c r="H449" i="7944"/>
  <c r="I33" i="7944"/>
  <c r="C1035" i="7950"/>
  <c r="C1040" i="7950" s="1"/>
  <c r="I27" i="7944"/>
  <c r="I632" i="7944"/>
  <c r="I644" i="7944"/>
  <c r="J48" i="7944"/>
  <c r="J218" i="7944"/>
  <c r="K218" i="7944"/>
  <c r="L218" i="7944"/>
  <c r="H281" i="7944"/>
  <c r="H293" i="7944"/>
  <c r="C711" i="7950"/>
  <c r="C716" i="7950" s="1"/>
  <c r="O651" i="7944"/>
  <c r="P651" i="7944"/>
  <c r="O509" i="7944"/>
  <c r="P509" i="7944"/>
  <c r="Q509" i="7944"/>
  <c r="H658" i="7944"/>
  <c r="H670" i="7944"/>
  <c r="I50" i="7944"/>
  <c r="O190" i="7944"/>
  <c r="N190" i="7944"/>
  <c r="Q190" i="7944"/>
  <c r="P190" i="7944"/>
  <c r="O288" i="7944"/>
  <c r="P288" i="7944"/>
  <c r="Q288" i="7944"/>
  <c r="L700" i="7944"/>
  <c r="M700" i="7944"/>
  <c r="K309" i="7944"/>
  <c r="M309" i="7944"/>
  <c r="L309" i="7944"/>
  <c r="I499" i="7942"/>
  <c r="J499" i="7942"/>
  <c r="Q444" i="7944"/>
  <c r="M272" i="7944"/>
  <c r="L271" i="7944"/>
  <c r="M271" i="7944"/>
  <c r="K608" i="7944"/>
  <c r="L608" i="7944"/>
  <c r="D83" i="7953"/>
  <c r="H35" i="7954"/>
  <c r="F79" i="7953"/>
  <c r="Q341" i="7944"/>
  <c r="P327" i="7944"/>
  <c r="P470" i="7944"/>
  <c r="Q470" i="7944"/>
  <c r="K725" i="7944"/>
  <c r="Q431" i="7944"/>
  <c r="P138" i="7944"/>
  <c r="P677" i="7944"/>
  <c r="Q677" i="7944"/>
  <c r="P341" i="7944"/>
  <c r="M610" i="7944"/>
  <c r="N610" i="7944"/>
  <c r="M363" i="7944"/>
  <c r="N363" i="7944"/>
  <c r="K530" i="7944"/>
  <c r="K478" i="7944"/>
  <c r="I447" i="7942"/>
  <c r="I448" i="7942"/>
  <c r="H1530" i="18"/>
  <c r="H515" i="7944"/>
  <c r="I515" i="7944"/>
  <c r="I527" i="7944"/>
  <c r="H710" i="7944"/>
  <c r="H722" i="7944"/>
  <c r="I54" i="7944"/>
  <c r="F38" i="7954"/>
  <c r="C78" i="7954"/>
  <c r="D41" i="7954"/>
  <c r="G327" i="7941"/>
  <c r="H56" i="7941"/>
  <c r="H54" i="7941"/>
  <c r="H52" i="7941"/>
  <c r="G360" i="7941"/>
  <c r="H42" i="7941"/>
  <c r="H40" i="7941"/>
  <c r="G352" i="7941"/>
  <c r="H36" i="7941"/>
  <c r="G344" i="7941"/>
  <c r="H28" i="7941"/>
  <c r="H24" i="7941"/>
  <c r="H16" i="7941"/>
  <c r="G368" i="7941"/>
  <c r="G362" i="7941"/>
  <c r="G355" i="7941"/>
  <c r="G335" i="7941"/>
  <c r="G111" i="7941"/>
  <c r="H55" i="7941"/>
  <c r="H47" i="7941"/>
  <c r="G359" i="7941"/>
  <c r="G343" i="7941"/>
  <c r="G341" i="7941"/>
  <c r="G337" i="7941"/>
  <c r="G333" i="7941"/>
  <c r="H53" i="7941"/>
  <c r="H51" i="7941"/>
  <c r="G363" i="7941"/>
  <c r="H12" i="7941"/>
  <c r="G361" i="7941"/>
  <c r="G357" i="7941"/>
  <c r="H41" i="7941"/>
  <c r="H39" i="7941"/>
  <c r="H37" i="7941"/>
  <c r="G349" i="7941"/>
  <c r="G347" i="7941"/>
  <c r="H27" i="7941"/>
  <c r="H21" i="7941"/>
  <c r="H17" i="7941"/>
  <c r="H26" i="7941"/>
  <c r="G356" i="7941"/>
  <c r="G365" i="7941"/>
  <c r="G350" i="7941"/>
  <c r="G354" i="7941"/>
  <c r="G366" i="7941"/>
  <c r="H1543" i="18"/>
  <c r="M131" i="18"/>
  <c r="L68" i="18"/>
  <c r="E10" i="7949"/>
  <c r="F10" i="7949"/>
  <c r="H106" i="18"/>
  <c r="H1284" i="18"/>
  <c r="H678" i="7941"/>
  <c r="I664" i="18"/>
  <c r="P148" i="18"/>
  <c r="N148" i="18"/>
  <c r="H107" i="18"/>
  <c r="H1285" i="18"/>
  <c r="H679" i="7941"/>
  <c r="L64" i="18"/>
  <c r="H80" i="18"/>
  <c r="H1258" i="18"/>
  <c r="H652" i="7941"/>
  <c r="Q159" i="18"/>
  <c r="P159" i="18"/>
  <c r="O159" i="18"/>
  <c r="O185" i="18"/>
  <c r="Q198" i="18"/>
  <c r="Q144" i="18"/>
  <c r="P122" i="18"/>
  <c r="N133" i="18"/>
  <c r="N185" i="18"/>
  <c r="M133" i="18"/>
  <c r="M185" i="18"/>
  <c r="M146" i="18"/>
  <c r="L159" i="18"/>
  <c r="J70" i="18"/>
  <c r="J157" i="18"/>
  <c r="H82" i="18"/>
  <c r="H1260" i="18"/>
  <c r="H654" i="7941"/>
  <c r="H73" i="18"/>
  <c r="H1251" i="18"/>
  <c r="H645" i="7941"/>
  <c r="I326" i="18"/>
  <c r="J326" i="18"/>
  <c r="K326" i="18"/>
  <c r="L326" i="18"/>
  <c r="M326" i="18"/>
  <c r="I417" i="18"/>
  <c r="J417" i="18"/>
  <c r="I599" i="18"/>
  <c r="J599" i="18"/>
  <c r="H8" i="7942"/>
  <c r="H67" i="7941"/>
  <c r="H1182" i="18"/>
  <c r="H920" i="18"/>
  <c r="H158" i="7941"/>
  <c r="H1178" i="18"/>
  <c r="H1174" i="18"/>
  <c r="H912" i="18"/>
  <c r="H1166" i="18"/>
  <c r="H904" i="18"/>
  <c r="H142" i="7941"/>
  <c r="H1162" i="18"/>
  <c r="H900" i="18"/>
  <c r="H138" i="7941"/>
  <c r="N146" i="18"/>
  <c r="N144" i="18"/>
  <c r="M174" i="18"/>
  <c r="M198" i="18"/>
  <c r="M196" i="18"/>
  <c r="L146" i="18"/>
  <c r="J71" i="18"/>
  <c r="K159" i="18"/>
  <c r="K196" i="18"/>
  <c r="H108" i="18"/>
  <c r="H1286" i="18"/>
  <c r="H680" i="7941"/>
  <c r="I248" i="18"/>
  <c r="J248" i="18"/>
  <c r="I521" i="18"/>
  <c r="J521" i="18"/>
  <c r="K521" i="18"/>
  <c r="L521" i="18"/>
  <c r="Q122" i="18"/>
  <c r="H109" i="18"/>
  <c r="H1287" i="18"/>
  <c r="H681" i="7941"/>
  <c r="I430" i="18"/>
  <c r="J430" i="18"/>
  <c r="I339" i="18"/>
  <c r="J339" i="18"/>
  <c r="I300" i="18"/>
  <c r="J300" i="18"/>
  <c r="Q148" i="18"/>
  <c r="Q157" i="18"/>
  <c r="P174" i="18"/>
  <c r="O122" i="18"/>
  <c r="O196" i="18"/>
  <c r="L70" i="18"/>
  <c r="M157" i="18"/>
  <c r="Q196" i="18"/>
  <c r="P200" i="18"/>
  <c r="P157" i="18"/>
  <c r="O200" i="18"/>
  <c r="O144" i="18"/>
  <c r="N131" i="18"/>
  <c r="N157" i="18"/>
  <c r="M183" i="18"/>
  <c r="L157" i="18"/>
  <c r="K508" i="18"/>
  <c r="L508" i="18"/>
  <c r="M508" i="18"/>
  <c r="J196" i="18"/>
  <c r="H70" i="18"/>
  <c r="H1248" i="18"/>
  <c r="H642" i="7941"/>
  <c r="H102" i="18"/>
  <c r="H1280" i="18"/>
  <c r="H674" i="7941"/>
  <c r="H65" i="18"/>
  <c r="H1243" i="18"/>
  <c r="H637" i="7941"/>
  <c r="H93" i="18"/>
  <c r="H1271" i="18"/>
  <c r="H665" i="7941"/>
  <c r="H72" i="18"/>
  <c r="H1250" i="18"/>
  <c r="H644" i="7941"/>
  <c r="H104" i="18"/>
  <c r="H1282" i="18"/>
  <c r="H676" i="7941"/>
  <c r="H91" i="18"/>
  <c r="H1269" i="18"/>
  <c r="H663" i="7941"/>
  <c r="H1572" i="18"/>
  <c r="H1310" i="18"/>
  <c r="H704" i="7941"/>
  <c r="I235" i="18"/>
  <c r="J235" i="18"/>
  <c r="K235" i="18"/>
  <c r="I313" i="18"/>
  <c r="J313" i="18"/>
  <c r="I196" i="18"/>
  <c r="I482" i="18"/>
  <c r="J482" i="18"/>
  <c r="H1568" i="18"/>
  <c r="I625" i="18"/>
  <c r="J625" i="18"/>
  <c r="I222" i="18"/>
  <c r="J222" i="18"/>
  <c r="H95" i="18"/>
  <c r="H1273" i="18"/>
  <c r="H667" i="7941"/>
  <c r="I495" i="18"/>
  <c r="J495" i="18"/>
  <c r="I612" i="18"/>
  <c r="J612" i="18"/>
  <c r="H79" i="18"/>
  <c r="H1257" i="18"/>
  <c r="H651" i="7941"/>
  <c r="H1577" i="18"/>
  <c r="H111" i="18"/>
  <c r="H1289" i="18"/>
  <c r="H683" i="7941"/>
  <c r="H1595" i="18"/>
  <c r="H1580" i="18"/>
  <c r="H1579" i="18"/>
  <c r="H1185" i="18"/>
  <c r="H1181" i="18"/>
  <c r="H1177" i="18"/>
  <c r="H1173" i="18"/>
  <c r="H1169" i="18"/>
  <c r="H1165" i="18"/>
  <c r="H903" i="18"/>
  <c r="H141" i="7941"/>
  <c r="H1161" i="18"/>
  <c r="H34" i="18"/>
  <c r="H844" i="18"/>
  <c r="H82" i="7941"/>
  <c r="H33" i="18"/>
  <c r="H843" i="18"/>
  <c r="H81" i="7941"/>
  <c r="P144" i="18"/>
  <c r="O148" i="18"/>
  <c r="N122" i="18"/>
  <c r="M122" i="18"/>
  <c r="M200" i="18"/>
  <c r="L196" i="18"/>
  <c r="H86" i="18"/>
  <c r="H1264" i="18"/>
  <c r="H658" i="7941"/>
  <c r="H88" i="18"/>
  <c r="H1266" i="18"/>
  <c r="H660" i="7941"/>
  <c r="H1565" i="18"/>
  <c r="I144" i="18"/>
  <c r="Q174" i="18"/>
  <c r="N174" i="18"/>
  <c r="L66" i="18"/>
  <c r="M148" i="18"/>
  <c r="H77" i="18"/>
  <c r="H1255" i="18"/>
  <c r="H649" i="7941"/>
  <c r="I287" i="18"/>
  <c r="J287" i="18"/>
  <c r="I638" i="18"/>
  <c r="J638" i="18"/>
  <c r="P131" i="18"/>
  <c r="L131" i="18"/>
  <c r="L144" i="18"/>
  <c r="K131" i="18"/>
  <c r="K183" i="18"/>
  <c r="H1592" i="18"/>
  <c r="H112" i="18"/>
  <c r="H1290" i="18"/>
  <c r="H684" i="7941"/>
  <c r="H90" i="18"/>
  <c r="H1268" i="18"/>
  <c r="H662" i="7941"/>
  <c r="H89" i="18"/>
  <c r="H1267" i="18"/>
  <c r="H661" i="7941"/>
  <c r="H113" i="18"/>
  <c r="H1291" i="18"/>
  <c r="H685" i="7941"/>
  <c r="H92" i="18"/>
  <c r="H1270" i="18"/>
  <c r="H664" i="7941"/>
  <c r="H83" i="18"/>
  <c r="H1261" i="18"/>
  <c r="H655" i="7941"/>
  <c r="H1566" i="18"/>
  <c r="I157" i="18"/>
  <c r="H87" i="18"/>
  <c r="H1265" i="18"/>
  <c r="H659" i="7941"/>
  <c r="I755" i="18"/>
  <c r="J755" i="18"/>
  <c r="K755" i="18"/>
  <c r="L755" i="18"/>
  <c r="I261" i="18"/>
  <c r="J261" i="18"/>
  <c r="H1584" i="18"/>
  <c r="H35" i="18"/>
  <c r="H845" i="18"/>
  <c r="H83" i="7941"/>
  <c r="H36" i="18"/>
  <c r="H846" i="18"/>
  <c r="H84" i="7941"/>
  <c r="H37" i="18"/>
  <c r="H847" i="18"/>
  <c r="H85" i="7941"/>
  <c r="H38" i="18"/>
  <c r="H848" i="18"/>
  <c r="H86" i="7941"/>
  <c r="H39" i="18"/>
  <c r="H849" i="18"/>
  <c r="H87" i="7941"/>
  <c r="H40" i="18"/>
  <c r="H850" i="18"/>
  <c r="H88" i="7941"/>
  <c r="H41" i="18"/>
  <c r="H851" i="18"/>
  <c r="H89" i="7941"/>
  <c r="H42" i="18"/>
  <c r="H852" i="18"/>
  <c r="H90" i="7941"/>
  <c r="H43" i="18"/>
  <c r="H853" i="18"/>
  <c r="H91" i="7941"/>
  <c r="H44" i="18"/>
  <c r="H854" i="18"/>
  <c r="H92" i="7941"/>
  <c r="H45" i="18"/>
  <c r="H855" i="18"/>
  <c r="H93" i="7941"/>
  <c r="H46" i="18"/>
  <c r="H856" i="18"/>
  <c r="H94" i="7941"/>
  <c r="H47" i="18"/>
  <c r="H857" i="18"/>
  <c r="H95" i="7941"/>
  <c r="H48" i="18"/>
  <c r="H858" i="18"/>
  <c r="H96" i="7941"/>
  <c r="H49" i="18"/>
  <c r="H859" i="18"/>
  <c r="H97" i="7941"/>
  <c r="H50" i="18"/>
  <c r="H860" i="18"/>
  <c r="H98" i="7941"/>
  <c r="H51" i="18"/>
  <c r="H861" i="18"/>
  <c r="H99" i="7941"/>
  <c r="H52" i="18"/>
  <c r="H862" i="18"/>
  <c r="H100" i="7941"/>
  <c r="H53" i="18"/>
  <c r="H863" i="18"/>
  <c r="H101" i="7941"/>
  <c r="H54" i="18"/>
  <c r="H864" i="18"/>
  <c r="H102" i="7941"/>
  <c r="H55" i="18"/>
  <c r="H865" i="18"/>
  <c r="H103" i="7941"/>
  <c r="H56" i="18"/>
  <c r="H866" i="18"/>
  <c r="H104" i="7941"/>
  <c r="H57" i="18"/>
  <c r="H867" i="18"/>
  <c r="H105" i="7941"/>
  <c r="H58" i="18"/>
  <c r="H868" i="18"/>
  <c r="H106" i="7941"/>
  <c r="H59" i="18"/>
  <c r="H869" i="18"/>
  <c r="H107" i="7941"/>
  <c r="H60" i="18"/>
  <c r="H870" i="18"/>
  <c r="H108" i="7941"/>
  <c r="H61" i="18"/>
  <c r="H871" i="18"/>
  <c r="H109" i="7941"/>
  <c r="I560" i="18"/>
  <c r="J560" i="18"/>
  <c r="K560" i="18"/>
  <c r="I703" i="18"/>
  <c r="J703" i="18"/>
  <c r="I677" i="18"/>
  <c r="J677" i="18"/>
  <c r="I729" i="18"/>
  <c r="I690" i="18"/>
  <c r="J690" i="18"/>
  <c r="K690" i="18"/>
  <c r="I378" i="18"/>
  <c r="J378" i="18"/>
  <c r="K378" i="18"/>
  <c r="I547" i="18"/>
  <c r="J547" i="18"/>
  <c r="K547" i="18"/>
  <c r="I742" i="18"/>
  <c r="I404" i="18"/>
  <c r="J404" i="18"/>
  <c r="K404" i="18"/>
  <c r="I365" i="18"/>
  <c r="J365" i="18"/>
  <c r="H71" i="18"/>
  <c r="H1249" i="18"/>
  <c r="H643" i="7941"/>
  <c r="I443" i="18"/>
  <c r="J443" i="18"/>
  <c r="K443" i="18"/>
  <c r="H99" i="18"/>
  <c r="H1277" i="18"/>
  <c r="H671" i="7941"/>
  <c r="H67" i="18"/>
  <c r="H1245" i="18"/>
  <c r="H639" i="7941"/>
  <c r="H100" i="18"/>
  <c r="H1278" i="18"/>
  <c r="H672" i="7941"/>
  <c r="H84" i="18"/>
  <c r="H1262" i="18"/>
  <c r="H656" i="7941"/>
  <c r="I131" i="18"/>
  <c r="H101" i="18"/>
  <c r="H1279" i="18"/>
  <c r="H673" i="7941"/>
  <c r="H85" i="18"/>
  <c r="H1263" i="18"/>
  <c r="H657" i="7941"/>
  <c r="H69" i="18"/>
  <c r="H1247" i="18"/>
  <c r="H641" i="7941"/>
  <c r="H110" i="18"/>
  <c r="H1288" i="18"/>
  <c r="H682" i="7941"/>
  <c r="H94" i="18"/>
  <c r="H1272" i="18"/>
  <c r="H666" i="7941"/>
  <c r="H78" i="18"/>
  <c r="H1256" i="18"/>
  <c r="H650" i="7941"/>
  <c r="H66" i="18"/>
  <c r="H1244" i="18"/>
  <c r="H638" i="7941"/>
  <c r="J144" i="18"/>
  <c r="J131" i="18"/>
  <c r="K157" i="18"/>
  <c r="H1597" i="18"/>
  <c r="H1335" i="18"/>
  <c r="H729" i="7941"/>
  <c r="H1575" i="18"/>
  <c r="H1313" i="18"/>
  <c r="H707" i="7941"/>
  <c r="H1587" i="18"/>
  <c r="H1582" i="18"/>
  <c r="H1581" i="18"/>
  <c r="H1570" i="18"/>
  <c r="Q131" i="18"/>
  <c r="Q200" i="18"/>
  <c r="P196" i="18"/>
  <c r="O131" i="18"/>
  <c r="O174" i="18"/>
  <c r="O157" i="18"/>
  <c r="N200" i="18"/>
  <c r="N196" i="18"/>
  <c r="M144" i="18"/>
  <c r="H11" i="7949"/>
  <c r="L183" i="18"/>
  <c r="K144" i="18"/>
  <c r="J183" i="18"/>
  <c r="D11" i="7949"/>
  <c r="H1590" i="18"/>
  <c r="H1596" i="18"/>
  <c r="H1600" i="18"/>
  <c r="H1338" i="18"/>
  <c r="H74" i="18"/>
  <c r="H1252" i="18"/>
  <c r="H646" i="7941"/>
  <c r="H98" i="18"/>
  <c r="H1276" i="18"/>
  <c r="H670" i="7941"/>
  <c r="H81" i="18"/>
  <c r="H1259" i="18"/>
  <c r="H653" i="7941"/>
  <c r="H105" i="18"/>
  <c r="H1283" i="18"/>
  <c r="H677" i="7941"/>
  <c r="H76" i="18"/>
  <c r="H1254" i="18"/>
  <c r="H648" i="7941"/>
  <c r="H96" i="18"/>
  <c r="H1274" i="18"/>
  <c r="H668" i="7941"/>
  <c r="H75" i="18"/>
  <c r="H1253" i="18"/>
  <c r="H647" i="7941"/>
  <c r="H1574" i="18"/>
  <c r="I274" i="18"/>
  <c r="J274" i="18"/>
  <c r="H103" i="18"/>
  <c r="H1281" i="18"/>
  <c r="H675" i="7941"/>
  <c r="I391" i="18"/>
  <c r="J391" i="18"/>
  <c r="I352" i="18"/>
  <c r="J352" i="18"/>
  <c r="H1591" i="18"/>
  <c r="I469" i="18"/>
  <c r="J469" i="18"/>
  <c r="K469" i="18"/>
  <c r="I651" i="18"/>
  <c r="J651" i="18"/>
  <c r="K651" i="18"/>
  <c r="I586" i="18"/>
  <c r="J586" i="18"/>
  <c r="K586" i="18"/>
  <c r="L586" i="18"/>
  <c r="I573" i="18"/>
  <c r="J573" i="18"/>
  <c r="I183" i="18"/>
  <c r="I456" i="18"/>
  <c r="I716" i="18"/>
  <c r="J716" i="18"/>
  <c r="H1158" i="18"/>
  <c r="K146" i="18"/>
  <c r="K198" i="18"/>
  <c r="J67" i="18"/>
  <c r="K133" i="18"/>
  <c r="L185" i="18"/>
  <c r="H1594" i="18"/>
  <c r="H1603" i="18"/>
  <c r="H1341" i="18"/>
  <c r="H1589" i="18"/>
  <c r="J8" i="7942"/>
  <c r="H1585" i="18"/>
  <c r="H1323" i="18"/>
  <c r="H717" i="7941"/>
  <c r="H1578" i="18"/>
  <c r="H1316" i="18"/>
  <c r="H1154" i="18"/>
  <c r="H892" i="18"/>
  <c r="P573" i="7944"/>
  <c r="Q573" i="7944"/>
  <c r="H505" i="7942"/>
  <c r="I505" i="7942"/>
  <c r="O392" i="7944"/>
  <c r="P392" i="7944"/>
  <c r="Q392" i="7944"/>
  <c r="L725" i="7944"/>
  <c r="M725" i="7944"/>
  <c r="K245" i="7944"/>
  <c r="L245" i="7944"/>
  <c r="M245" i="7944"/>
  <c r="J465" i="7944"/>
  <c r="K465" i="7944"/>
  <c r="J673" i="7944"/>
  <c r="K673" i="7944"/>
  <c r="H1506" i="18"/>
  <c r="H1296" i="18" s="1"/>
  <c r="L636" i="7944"/>
  <c r="J491" i="7944"/>
  <c r="K491" i="7944"/>
  <c r="L491" i="7944"/>
  <c r="C819" i="7950"/>
  <c r="C824" i="7950" s="1"/>
  <c r="H307" i="7944"/>
  <c r="H319" i="7944"/>
  <c r="I23" i="7944"/>
  <c r="Q587" i="7944"/>
  <c r="Q302" i="7944"/>
  <c r="Q405" i="7944"/>
  <c r="P535" i="7944"/>
  <c r="Q535" i="7944"/>
  <c r="N598" i="7944"/>
  <c r="O598" i="7944"/>
  <c r="P598" i="7944"/>
  <c r="Q598" i="7944"/>
  <c r="N519" i="7944"/>
  <c r="N260" i="7944"/>
  <c r="O260" i="7944"/>
  <c r="P260" i="7944"/>
  <c r="Q260" i="7944"/>
  <c r="M740" i="7944"/>
  <c r="N740" i="7944"/>
  <c r="O740" i="7944"/>
  <c r="M714" i="7944"/>
  <c r="N714" i="7944"/>
  <c r="N599" i="7944"/>
  <c r="O599" i="7944"/>
  <c r="P456" i="7944"/>
  <c r="Q456" i="7944"/>
  <c r="L661" i="7944"/>
  <c r="M429" i="7944"/>
  <c r="N429" i="7944"/>
  <c r="K686" i="7944"/>
  <c r="K335" i="7944"/>
  <c r="L335" i="7944"/>
  <c r="M335" i="7944"/>
  <c r="M467" i="7944"/>
  <c r="N467" i="7944"/>
  <c r="J361" i="7944"/>
  <c r="K361" i="7944"/>
  <c r="L361" i="7944"/>
  <c r="J413" i="7944"/>
  <c r="K413" i="7944"/>
  <c r="L413" i="7944"/>
  <c r="J400" i="7944"/>
  <c r="K400" i="7944"/>
  <c r="J517" i="7944"/>
  <c r="K517" i="7944"/>
  <c r="L517" i="7944"/>
  <c r="M517" i="7944"/>
  <c r="J660" i="7944"/>
  <c r="K660" i="7944"/>
  <c r="L660" i="7944"/>
  <c r="J569" i="7944"/>
  <c r="K569" i="7944"/>
  <c r="J738" i="7944"/>
  <c r="K738" i="7944"/>
  <c r="L738" i="7944"/>
  <c r="M738" i="7944"/>
  <c r="H507" i="7942"/>
  <c r="I488" i="7942"/>
  <c r="H455" i="7942"/>
  <c r="J543" i="7944"/>
  <c r="H481" i="7942"/>
  <c r="I481" i="7942"/>
  <c r="P665" i="7944"/>
  <c r="Q665" i="7944"/>
  <c r="P717" i="7944"/>
  <c r="O690" i="7944"/>
  <c r="P690" i="7944"/>
  <c r="Q445" i="7944"/>
  <c r="P495" i="7944"/>
  <c r="M376" i="7944"/>
  <c r="N376" i="7944"/>
  <c r="M702" i="7944"/>
  <c r="N702" i="7944"/>
  <c r="K557" i="7944"/>
  <c r="L557" i="7944"/>
  <c r="Q354" i="7944"/>
  <c r="P275" i="7944"/>
  <c r="Q275" i="7944"/>
  <c r="O586" i="7944"/>
  <c r="P586" i="7944"/>
  <c r="Q586" i="7944"/>
  <c r="O324" i="7944"/>
  <c r="P324" i="7944"/>
  <c r="Q324" i="7944"/>
  <c r="N754" i="7944"/>
  <c r="O754" i="7944"/>
  <c r="M416" i="7944"/>
  <c r="N416" i="7944"/>
  <c r="M221" i="7944"/>
  <c r="N221" i="7944"/>
  <c r="N286" i="7944"/>
  <c r="O286" i="7944"/>
  <c r="L441" i="7944"/>
  <c r="M441" i="7944"/>
  <c r="N441" i="7944"/>
  <c r="L465" i="7944"/>
  <c r="M465" i="7944"/>
  <c r="M623" i="7944"/>
  <c r="N623" i="7944"/>
  <c r="K323" i="7944"/>
  <c r="L323" i="7944"/>
  <c r="M323" i="7944"/>
  <c r="L713" i="7944"/>
  <c r="H527" i="7944"/>
  <c r="I39" i="7944"/>
  <c r="H437" i="7942"/>
  <c r="I437" i="7942"/>
  <c r="C1845" i="7950"/>
  <c r="C1850" i="7950" s="1"/>
  <c r="H554" i="7944"/>
  <c r="H566" i="7944"/>
  <c r="I42" i="7944"/>
  <c r="C2115" i="7950"/>
  <c r="C2120" i="7950" s="1"/>
  <c r="H619" i="7944"/>
  <c r="I619" i="7944"/>
  <c r="J619" i="7944"/>
  <c r="H411" i="7944"/>
  <c r="H423" i="7944"/>
  <c r="I31" i="7944"/>
  <c r="C603" i="7950"/>
  <c r="C608" i="7950" s="1"/>
  <c r="H255" i="7944"/>
  <c r="I255" i="7944"/>
  <c r="D210" i="7963"/>
  <c r="C142" i="7963"/>
  <c r="D114" i="7963"/>
  <c r="P300" i="7944"/>
  <c r="Q300" i="7944"/>
  <c r="H1531" i="18"/>
  <c r="D86" i="7953"/>
  <c r="H1528" i="18"/>
  <c r="G351" i="7941"/>
  <c r="G338" i="7941"/>
  <c r="H31" i="7941"/>
  <c r="G353" i="7941"/>
  <c r="H1170" i="18"/>
  <c r="G330" i="7941"/>
  <c r="H1602" i="18"/>
  <c r="H596" i="7941"/>
  <c r="G922" i="7941"/>
  <c r="H618" i="7941"/>
  <c r="H1588" i="18"/>
  <c r="H1604" i="18"/>
  <c r="H1342" i="18"/>
  <c r="H736" i="7941"/>
  <c r="H599" i="7941"/>
  <c r="G906" i="7941"/>
  <c r="G918" i="7941"/>
  <c r="H601" i="7941"/>
  <c r="H1576" i="18"/>
  <c r="H272" i="18"/>
  <c r="I272" i="18"/>
  <c r="H1573" i="18"/>
  <c r="H1311" i="18"/>
  <c r="H610" i="18"/>
  <c r="I610" i="18"/>
  <c r="J610" i="18"/>
  <c r="H1309" i="18"/>
  <c r="H703" i="7941"/>
  <c r="H1593" i="18"/>
  <c r="H428" i="18"/>
  <c r="I428" i="18"/>
  <c r="J428" i="18"/>
  <c r="C2120" i="7949"/>
  <c r="C2125" i="7949" s="1"/>
  <c r="G947" i="7941"/>
  <c r="J363" i="18"/>
  <c r="K363" i="18"/>
  <c r="L363" i="18"/>
  <c r="H605" i="7941"/>
  <c r="H259" i="18"/>
  <c r="I259" i="18"/>
  <c r="J259" i="18"/>
  <c r="H1601" i="18"/>
  <c r="I753" i="18"/>
  <c r="J753" i="18"/>
  <c r="H1586" i="18"/>
  <c r="H598" i="7941"/>
  <c r="H1567" i="18"/>
  <c r="H467" i="18"/>
  <c r="I467" i="18"/>
  <c r="H1583" i="18"/>
  <c r="H1605" i="18"/>
  <c r="H597" i="18"/>
  <c r="I597" i="18"/>
  <c r="H662" i="18"/>
  <c r="I662" i="18"/>
  <c r="C2660" i="7949"/>
  <c r="C2665" i="7949" s="1"/>
  <c r="C716" i="7949"/>
  <c r="C721" i="7949" s="1"/>
  <c r="C446" i="7949"/>
  <c r="C451" i="7949" s="1"/>
  <c r="C2066" i="7949"/>
  <c r="C2071" i="7949" s="1"/>
  <c r="H631" i="7941"/>
  <c r="H619" i="7941"/>
  <c r="H621" i="7941"/>
  <c r="C878" i="7949"/>
  <c r="C883" i="7949" s="1"/>
  <c r="H1564" i="18"/>
  <c r="H1569" i="18"/>
  <c r="H1307" i="18"/>
  <c r="H701" i="7941"/>
  <c r="H376" i="18"/>
  <c r="I376" i="18"/>
  <c r="H558" i="18"/>
  <c r="C2498" i="7949"/>
  <c r="C2503" i="7949" s="1"/>
  <c r="C2336" i="7949"/>
  <c r="C2341" i="7949" s="1"/>
  <c r="I714" i="18"/>
  <c r="J714" i="18"/>
  <c r="K714" i="18"/>
  <c r="L714" i="18"/>
  <c r="H1598" i="18"/>
  <c r="H1336" i="18"/>
  <c r="H1599" i="18"/>
  <c r="H337" i="18"/>
  <c r="I337" i="18"/>
  <c r="G943" i="7941"/>
  <c r="H57" i="7941"/>
  <c r="H49" i="7941"/>
  <c r="H46" i="7941"/>
  <c r="H44" i="7941"/>
  <c r="H38" i="7941"/>
  <c r="H35" i="7941"/>
  <c r="H33" i="7941"/>
  <c r="H30" i="7941"/>
  <c r="H25" i="7941"/>
  <c r="H19" i="7941"/>
  <c r="H50" i="7941"/>
  <c r="H48" i="7941"/>
  <c r="H45" i="7941"/>
  <c r="H43" i="7941"/>
  <c r="H34" i="7941"/>
  <c r="H32" i="7941"/>
  <c r="G345" i="7941"/>
  <c r="H29" i="7941"/>
  <c r="H23" i="7941"/>
  <c r="H20" i="7941"/>
  <c r="H18" i="7941"/>
  <c r="J324" i="18"/>
  <c r="K324" i="18"/>
  <c r="L324" i="18"/>
  <c r="J648" i="18"/>
  <c r="K648" i="18"/>
  <c r="L648" i="18"/>
  <c r="H1504" i="18"/>
  <c r="H1513" i="18"/>
  <c r="J505" i="18"/>
  <c r="K505" i="18"/>
  <c r="J479" i="18"/>
  <c r="K479" i="18"/>
  <c r="L479" i="18"/>
  <c r="J466" i="18"/>
  <c r="K466" i="18"/>
  <c r="J362" i="18"/>
  <c r="K362" i="18"/>
  <c r="J336" i="18"/>
  <c r="K336" i="18"/>
  <c r="L336" i="18"/>
  <c r="J323" i="18"/>
  <c r="K323" i="18"/>
  <c r="L323" i="18"/>
  <c r="J297" i="18"/>
  <c r="K297" i="18"/>
  <c r="H1516" i="18"/>
  <c r="K417" i="18"/>
  <c r="L417" i="18"/>
  <c r="H1100" i="18"/>
  <c r="H1525" i="18"/>
  <c r="H1315" i="18"/>
  <c r="H709" i="7941"/>
  <c r="J271" i="18"/>
  <c r="K271" i="18"/>
  <c r="J622" i="18"/>
  <c r="K622" i="18"/>
  <c r="G342" i="7941"/>
  <c r="G370" i="7941"/>
  <c r="G339" i="7941"/>
  <c r="G331" i="7941"/>
  <c r="G348" i="7941"/>
  <c r="G332" i="7941"/>
  <c r="G358" i="7941"/>
  <c r="G367" i="7941"/>
  <c r="G346" i="7941"/>
  <c r="J584" i="18"/>
  <c r="K584" i="18"/>
  <c r="K285" i="18"/>
  <c r="J298" i="18"/>
  <c r="K298" i="18"/>
  <c r="H1540" i="18"/>
  <c r="H1536" i="18"/>
  <c r="H1103" i="18"/>
  <c r="K519" i="18"/>
  <c r="L519" i="18"/>
  <c r="J727" i="18"/>
  <c r="K727" i="18"/>
  <c r="I493" i="18"/>
  <c r="H1539" i="18"/>
  <c r="H1515" i="18"/>
  <c r="J739" i="18"/>
  <c r="K739" i="18"/>
  <c r="L739" i="18"/>
  <c r="J544" i="18"/>
  <c r="K544" i="18"/>
  <c r="L544" i="18"/>
  <c r="J258" i="18"/>
  <c r="K258" i="18"/>
  <c r="L258" i="18"/>
  <c r="H1542" i="18"/>
  <c r="H1132" i="18"/>
  <c r="H449" i="7942"/>
  <c r="O650" i="7944"/>
  <c r="P650" i="7944"/>
  <c r="Q650" i="7944"/>
  <c r="O417" i="7944"/>
  <c r="P417" i="7944"/>
  <c r="Q417" i="7944"/>
  <c r="N287" i="7944"/>
  <c r="O287" i="7944"/>
  <c r="N443" i="7944"/>
  <c r="O443" i="7944"/>
  <c r="P443" i="7944"/>
  <c r="N742" i="7944"/>
  <c r="M713" i="7944"/>
  <c r="N713" i="7944"/>
  <c r="M442" i="7944"/>
  <c r="O624" i="7944"/>
  <c r="L752" i="7944"/>
  <c r="M752" i="7944"/>
  <c r="L298" i="7944"/>
  <c r="M298" i="7944"/>
  <c r="L583" i="7944"/>
  <c r="M675" i="7944"/>
  <c r="N675" i="7944"/>
  <c r="M558" i="7944"/>
  <c r="N558" i="7944"/>
  <c r="O558" i="7944"/>
  <c r="P558" i="7944"/>
  <c r="Q558" i="7944"/>
  <c r="H527" i="7942"/>
  <c r="H479" i="7942"/>
  <c r="I479" i="7942"/>
  <c r="I480" i="7942"/>
  <c r="H473" i="7942"/>
  <c r="H1538" i="18"/>
  <c r="H1118" i="18"/>
  <c r="H1117" i="18"/>
  <c r="J557" i="18"/>
  <c r="K557" i="18"/>
  <c r="L557" i="18"/>
  <c r="H1537" i="18"/>
  <c r="Q651" i="7944"/>
  <c r="P523" i="7944"/>
  <c r="Q523" i="7944"/>
  <c r="P522" i="7944"/>
  <c r="Q522" i="7944"/>
  <c r="P639" i="7944"/>
  <c r="P236" i="7944"/>
  <c r="Q236" i="7944"/>
  <c r="P469" i="7944"/>
  <c r="Q469" i="7944"/>
  <c r="O235" i="7944"/>
  <c r="P235" i="7944"/>
  <c r="Q276" i="7944"/>
  <c r="P276" i="7944"/>
  <c r="P237" i="7944"/>
  <c r="Q237" i="7944"/>
  <c r="P419" i="7944"/>
  <c r="Q419" i="7944"/>
  <c r="O613" i="7944"/>
  <c r="P613" i="7944"/>
  <c r="Q613" i="7944"/>
  <c r="Q327" i="7944"/>
  <c r="N351" i="7944"/>
  <c r="O351" i="7944"/>
  <c r="P351" i="7944"/>
  <c r="L571" i="7944"/>
  <c r="M571" i="7944"/>
  <c r="N571" i="7944"/>
  <c r="M440" i="7944"/>
  <c r="N440" i="7944"/>
  <c r="L596" i="7944"/>
  <c r="M596" i="7944"/>
  <c r="N596" i="7944"/>
  <c r="L258" i="7944"/>
  <c r="M258" i="7944"/>
  <c r="L375" i="7944"/>
  <c r="M375" i="7944"/>
  <c r="N375" i="7944"/>
  <c r="M545" i="7944"/>
  <c r="N545" i="7944"/>
  <c r="L545" i="7944"/>
  <c r="L493" i="7944"/>
  <c r="M493" i="7944"/>
  <c r="N493" i="7944"/>
  <c r="O493" i="7944"/>
  <c r="L584" i="7944"/>
  <c r="L701" i="7944"/>
  <c r="M701" i="7944"/>
  <c r="H451" i="7942"/>
  <c r="Q561" i="7944"/>
  <c r="Q639" i="7944"/>
  <c r="Q560" i="7944"/>
  <c r="Q301" i="7944"/>
  <c r="P729" i="7944"/>
  <c r="P247" i="7944"/>
  <c r="Q247" i="7944"/>
  <c r="O729" i="7944"/>
  <c r="Q549" i="7944"/>
  <c r="Q353" i="7944"/>
  <c r="P430" i="7944"/>
  <c r="Q430" i="7944"/>
  <c r="N339" i="7944"/>
  <c r="O339" i="7944"/>
  <c r="P548" i="7944"/>
  <c r="Q548" i="7944"/>
  <c r="P600" i="7944"/>
  <c r="Q600" i="7944"/>
  <c r="Q678" i="7944"/>
  <c r="P730" i="7944"/>
  <c r="Q730" i="7944"/>
  <c r="M634" i="7944"/>
  <c r="N634" i="7944"/>
  <c r="O634" i="7944"/>
  <c r="M259" i="7944"/>
  <c r="N326" i="7944"/>
  <c r="N404" i="7944"/>
  <c r="O508" i="7944"/>
  <c r="N612" i="7944"/>
  <c r="O612" i="7944"/>
  <c r="P612" i="7944"/>
  <c r="Q612" i="7944"/>
  <c r="N703" i="7944"/>
  <c r="O703" i="7944"/>
  <c r="P703" i="7944"/>
  <c r="M727" i="7944"/>
  <c r="M597" i="7944"/>
  <c r="N597" i="7944"/>
  <c r="L219" i="7944"/>
  <c r="M234" i="7944"/>
  <c r="N234" i="7944"/>
  <c r="O363" i="7944"/>
  <c r="M312" i="7944"/>
  <c r="N312" i="7944"/>
  <c r="N325" i="7944"/>
  <c r="O325" i="7944"/>
  <c r="M468" i="7944"/>
  <c r="O507" i="7944"/>
  <c r="P507" i="7944"/>
  <c r="L688" i="7944"/>
  <c r="M663" i="7944"/>
  <c r="M715" i="7944"/>
  <c r="N715" i="7944"/>
  <c r="L674" i="7944"/>
  <c r="M674" i="7944"/>
  <c r="M648" i="7944"/>
  <c r="N648" i="7944"/>
  <c r="L220" i="7944"/>
  <c r="M531" i="7944"/>
  <c r="N531" i="7944"/>
  <c r="O531" i="7944"/>
  <c r="P531" i="7944"/>
  <c r="L337" i="7944"/>
  <c r="L389" i="7944"/>
  <c r="I346" i="7944"/>
  <c r="I358" i="7944"/>
  <c r="J26" i="7944"/>
  <c r="H483" i="7942"/>
  <c r="I483" i="7942"/>
  <c r="I484" i="7942"/>
  <c r="I675" i="18"/>
  <c r="I493" i="7942"/>
  <c r="H491" i="7942"/>
  <c r="I491" i="7942"/>
  <c r="Q222" i="7944"/>
  <c r="P483" i="7944"/>
  <c r="O483" i="7944"/>
  <c r="P287" i="7944"/>
  <c r="Q287" i="7944"/>
  <c r="O534" i="7944"/>
  <c r="P534" i="7944"/>
  <c r="N546" i="7944"/>
  <c r="O546" i="7944"/>
  <c r="P546" i="7944"/>
  <c r="Q546" i="7944"/>
  <c r="P691" i="7944"/>
  <c r="Q691" i="7944"/>
  <c r="O743" i="7944"/>
  <c r="P743" i="7944"/>
  <c r="M219" i="7944"/>
  <c r="N547" i="7944"/>
  <c r="N676" i="7944"/>
  <c r="O676" i="7944"/>
  <c r="P676" i="7944"/>
  <c r="Q676" i="7944"/>
  <c r="P624" i="7944"/>
  <c r="Q624" i="7944"/>
  <c r="M390" i="7944"/>
  <c r="N390" i="7944"/>
  <c r="O390" i="7944"/>
  <c r="P390" i="7944"/>
  <c r="M364" i="7944"/>
  <c r="N364" i="7944"/>
  <c r="M611" i="7944"/>
  <c r="N611" i="7944"/>
  <c r="L686" i="7944"/>
  <c r="M686" i="7944"/>
  <c r="M361" i="7944"/>
  <c r="N361" i="7944"/>
  <c r="M402" i="7944"/>
  <c r="N402" i="7944"/>
  <c r="L428" i="7944"/>
  <c r="M428" i="7944"/>
  <c r="N428" i="7944"/>
  <c r="L349" i="7944"/>
  <c r="K487" i="7942"/>
  <c r="K488" i="7942"/>
  <c r="K374" i="7944"/>
  <c r="L374" i="7944"/>
  <c r="K283" i="7944"/>
  <c r="L283" i="7944"/>
  <c r="M426" i="7944"/>
  <c r="K310" i="7944"/>
  <c r="K570" i="7944"/>
  <c r="L570" i="7944"/>
  <c r="M570" i="7944"/>
  <c r="K635" i="7944"/>
  <c r="K687" i="7944"/>
  <c r="L687" i="7944"/>
  <c r="L739" i="7944"/>
  <c r="M739" i="7944"/>
  <c r="C1791" i="7950"/>
  <c r="C1796" i="7950" s="1"/>
  <c r="H541" i="7944"/>
  <c r="I541" i="7944"/>
  <c r="H469" i="7942"/>
  <c r="I469" i="7942"/>
  <c r="J469" i="7942"/>
  <c r="H495" i="7942"/>
  <c r="H509" i="7942"/>
  <c r="I509" i="7942"/>
  <c r="C2655" i="7950"/>
  <c r="C2660" i="7950" s="1"/>
  <c r="H749" i="7944"/>
  <c r="H761" i="7944"/>
  <c r="I57" i="7944"/>
  <c r="H385" i="7944"/>
  <c r="H1109" i="18"/>
  <c r="H1529" i="18"/>
  <c r="J453" i="18"/>
  <c r="K453" i="18"/>
  <c r="L453" i="18"/>
  <c r="Q666" i="7944"/>
  <c r="Q717" i="7944"/>
  <c r="Q314" i="7944"/>
  <c r="Q379" i="7944"/>
  <c r="O248" i="7944"/>
  <c r="N533" i="7944"/>
  <c r="O533" i="7944"/>
  <c r="O378" i="7944"/>
  <c r="P378" i="7944"/>
  <c r="Q378" i="7944"/>
  <c r="L726" i="7944"/>
  <c r="M726" i="7944"/>
  <c r="N726" i="7944"/>
  <c r="M455" i="7944"/>
  <c r="N455" i="7944"/>
  <c r="O455" i="7944"/>
  <c r="N520" i="7944"/>
  <c r="O520" i="7944"/>
  <c r="P520" i="7944"/>
  <c r="Q520" i="7944"/>
  <c r="M350" i="7944"/>
  <c r="J461" i="7942"/>
  <c r="K461" i="7942"/>
  <c r="I462" i="7942"/>
  <c r="L556" i="7944"/>
  <c r="J506" i="18"/>
  <c r="K506" i="18"/>
  <c r="H333" i="7944"/>
  <c r="K257" i="7944"/>
  <c r="L257" i="7944"/>
  <c r="N439" i="7944"/>
  <c r="J582" i="7944"/>
  <c r="J647" i="7944"/>
  <c r="K751" i="7944"/>
  <c r="I521" i="7942"/>
  <c r="H580" i="7944"/>
  <c r="H592" i="7944"/>
  <c r="C1953" i="7950"/>
  <c r="C1958" i="7950" s="1"/>
  <c r="C333" i="7950"/>
  <c r="C338" i="7950" s="1"/>
  <c r="M190" i="7944"/>
  <c r="C2223" i="7950"/>
  <c r="C2228" i="7950" s="1"/>
  <c r="I593" i="7944"/>
  <c r="H1532" i="18"/>
  <c r="H1112" i="18"/>
  <c r="O377" i="7944"/>
  <c r="P377" i="7944"/>
  <c r="N585" i="7944"/>
  <c r="O585" i="7944"/>
  <c r="M741" i="7944"/>
  <c r="M662" i="7944"/>
  <c r="N662" i="7944"/>
  <c r="J488" i="7942"/>
  <c r="L534" i="18"/>
  <c r="M534" i="18"/>
  <c r="L401" i="7944"/>
  <c r="M401" i="7944"/>
  <c r="N401" i="7944"/>
  <c r="M362" i="7944"/>
  <c r="N362" i="7944"/>
  <c r="I350" i="18"/>
  <c r="J350" i="18"/>
  <c r="K350" i="18"/>
  <c r="I513" i="7942"/>
  <c r="H513" i="7942"/>
  <c r="I454" i="18"/>
  <c r="G380" i="7942"/>
  <c r="G378" i="7942" s="1"/>
  <c r="G326" i="7942"/>
  <c r="H515" i="7942"/>
  <c r="H736" i="7944"/>
  <c r="H748" i="7944"/>
  <c r="I56" i="7944"/>
  <c r="C2601" i="7950"/>
  <c r="C2606" i="7950" s="1"/>
  <c r="H372" i="7944"/>
  <c r="C1089" i="7950"/>
  <c r="C1094" i="7950" s="1"/>
  <c r="H1129" i="18"/>
  <c r="H1549" i="18"/>
  <c r="H1124" i="18"/>
  <c r="H1544" i="18"/>
  <c r="H1334" i="18"/>
  <c r="H728" i="7941"/>
  <c r="J310" i="18"/>
  <c r="K310" i="18"/>
  <c r="L310" i="18"/>
  <c r="N273" i="7944"/>
  <c r="H439" i="7942"/>
  <c r="I439" i="7942"/>
  <c r="I658" i="7944"/>
  <c r="I670" i="7944"/>
  <c r="C441" i="7950"/>
  <c r="C446" i="7950" s="1"/>
  <c r="I216" i="7944"/>
  <c r="I228" i="7944"/>
  <c r="J16" i="7944"/>
  <c r="H697" i="7944"/>
  <c r="I697" i="7944"/>
  <c r="H489" i="7944"/>
  <c r="I489" i="7944"/>
  <c r="I501" i="7944"/>
  <c r="H1127" i="18"/>
  <c r="H1547" i="18"/>
  <c r="J635" i="18"/>
  <c r="K635" i="18"/>
  <c r="L635" i="18"/>
  <c r="H1107" i="18"/>
  <c r="H1527" i="18"/>
  <c r="H1099" i="18"/>
  <c r="H1092" i="18"/>
  <c r="H1512" i="18"/>
  <c r="H1131" i="18"/>
  <c r="I511" i="7942"/>
  <c r="I512" i="7942"/>
  <c r="C2547" i="7950"/>
  <c r="C2552" i="7950" s="1"/>
  <c r="C1251" i="7950"/>
  <c r="C1256" i="7950" s="1"/>
  <c r="J752" i="18"/>
  <c r="K752" i="18"/>
  <c r="O439" i="7944"/>
  <c r="P439" i="7944"/>
  <c r="N336" i="7944"/>
  <c r="O336" i="7944"/>
  <c r="Q510" i="7944"/>
  <c r="P638" i="7944"/>
  <c r="Q638" i="7944"/>
  <c r="P740" i="7944"/>
  <c r="Q740" i="7944"/>
  <c r="O664" i="7944"/>
  <c r="P664" i="7944"/>
  <c r="O572" i="7944"/>
  <c r="P572" i="7944"/>
  <c r="P179" i="7944"/>
  <c r="Q179" i="7944"/>
  <c r="P757" i="7944"/>
  <c r="Q757" i="7944"/>
  <c r="Q328" i="7944"/>
  <c r="P562" i="7944"/>
  <c r="Q562" i="7944"/>
  <c r="P692" i="7944"/>
  <c r="Q692" i="7944"/>
  <c r="O366" i="7944"/>
  <c r="Q495" i="7944"/>
  <c r="N261" i="7944"/>
  <c r="O261" i="7944"/>
  <c r="P261" i="7944"/>
  <c r="N365" i="7944"/>
  <c r="O352" i="7944"/>
  <c r="P352" i="7944"/>
  <c r="K712" i="7944"/>
  <c r="L712" i="7944"/>
  <c r="K244" i="7944"/>
  <c r="L244" i="7944"/>
  <c r="K296" i="7944"/>
  <c r="L296" i="7944"/>
  <c r="K231" i="7944"/>
  <c r="L231" i="7944"/>
  <c r="K322" i="7944"/>
  <c r="L322" i="7944"/>
  <c r="K348" i="7944"/>
  <c r="K699" i="7944"/>
  <c r="L699" i="7944"/>
  <c r="K492" i="7944"/>
  <c r="L492" i="7944"/>
  <c r="L544" i="7944"/>
  <c r="K544" i="7944"/>
  <c r="K622" i="7944"/>
  <c r="L622" i="7944"/>
  <c r="P704" i="7944"/>
  <c r="Q704" i="7944"/>
  <c r="P574" i="7944"/>
  <c r="Q574" i="7944"/>
  <c r="P289" i="7944"/>
  <c r="Q289" i="7944"/>
  <c r="P457" i="7944"/>
  <c r="Q457" i="7944"/>
  <c r="O482" i="7944"/>
  <c r="P482" i="7944"/>
  <c r="Q482" i="7944"/>
  <c r="Q507" i="7944"/>
  <c r="Q625" i="7944"/>
  <c r="I24" i="7944"/>
  <c r="P599" i="7944"/>
  <c r="Q599" i="7944"/>
  <c r="P262" i="7944"/>
  <c r="Q262" i="7944"/>
  <c r="P340" i="7944"/>
  <c r="Q340" i="7944"/>
  <c r="P274" i="7944"/>
  <c r="Q274" i="7944"/>
  <c r="P393" i="7944"/>
  <c r="Q393" i="7944"/>
  <c r="P223" i="7944"/>
  <c r="Q223" i="7944"/>
  <c r="O285" i="7944"/>
  <c r="P285" i="7944"/>
  <c r="O313" i="7944"/>
  <c r="P313" i="7944"/>
  <c r="N637" i="7944"/>
  <c r="N559" i="7944"/>
  <c r="O559" i="7944"/>
  <c r="O689" i="7944"/>
  <c r="P689" i="7944"/>
  <c r="Q689" i="7944"/>
  <c r="N403" i="7944"/>
  <c r="O403" i="7944"/>
  <c r="P403" i="7944"/>
  <c r="O521" i="7944"/>
  <c r="M609" i="7944"/>
  <c r="N609" i="7944"/>
  <c r="M218" i="7944"/>
  <c r="M233" i="7944"/>
  <c r="N233" i="7944"/>
  <c r="O233" i="7944"/>
  <c r="O273" i="7944"/>
  <c r="M232" i="7944"/>
  <c r="N232" i="7944"/>
  <c r="N426" i="7944"/>
  <c r="M299" i="7944"/>
  <c r="N299" i="7944"/>
  <c r="M595" i="7944"/>
  <c r="N595" i="7944"/>
  <c r="O595" i="7944"/>
  <c r="L388" i="7944"/>
  <c r="L480" i="7944"/>
  <c r="M480" i="7944"/>
  <c r="L466" i="7944"/>
  <c r="L311" i="7944"/>
  <c r="M311" i="7944"/>
  <c r="H475" i="7942"/>
  <c r="I475" i="7942"/>
  <c r="N297" i="7944"/>
  <c r="L246" i="7944"/>
  <c r="M415" i="7944"/>
  <c r="L452" i="7944"/>
  <c r="M452" i="7944"/>
  <c r="L478" i="7944"/>
  <c r="L532" i="7944"/>
  <c r="M532" i="7944"/>
  <c r="L649" i="7944"/>
  <c r="M649" i="7944"/>
  <c r="L753" i="7944"/>
  <c r="M753" i="7944"/>
  <c r="K571" i="18"/>
  <c r="L571" i="18"/>
  <c r="H497" i="7942"/>
  <c r="I457" i="7942"/>
  <c r="J457" i="7942"/>
  <c r="I402" i="18"/>
  <c r="I220" i="18"/>
  <c r="J220" i="18"/>
  <c r="K220" i="18"/>
  <c r="I623" i="18"/>
  <c r="J623" i="18"/>
  <c r="H471" i="7942"/>
  <c r="I471" i="7942"/>
  <c r="H198" i="7942"/>
  <c r="H459" i="7942"/>
  <c r="I459" i="7942"/>
  <c r="I517" i="7942"/>
  <c r="J517" i="7942"/>
  <c r="H501" i="7942"/>
  <c r="H240" i="7942"/>
  <c r="H489" i="7942"/>
  <c r="I489" i="7942"/>
  <c r="H477" i="7942"/>
  <c r="I477" i="7942"/>
  <c r="H453" i="7942"/>
  <c r="I453" i="7942"/>
  <c r="M621" i="7944"/>
  <c r="M504" i="7944"/>
  <c r="M518" i="7944"/>
  <c r="M427" i="7944"/>
  <c r="N427" i="7944"/>
  <c r="N454" i="7944"/>
  <c r="I468" i="7942"/>
  <c r="J467" i="7942"/>
  <c r="J468" i="7942"/>
  <c r="I435" i="7942"/>
  <c r="J636" i="18"/>
  <c r="K636" i="18"/>
  <c r="I645" i="7944"/>
  <c r="J645" i="7944"/>
  <c r="K645" i="7944"/>
  <c r="H657" i="7944"/>
  <c r="M414" i="7944"/>
  <c r="N414" i="7944"/>
  <c r="M481" i="7944"/>
  <c r="L505" i="7944"/>
  <c r="M505" i="7944"/>
  <c r="L270" i="7944"/>
  <c r="M270" i="7944"/>
  <c r="N270" i="7944"/>
  <c r="I442" i="7942"/>
  <c r="J441" i="7942"/>
  <c r="K441" i="7942"/>
  <c r="K442" i="7942"/>
  <c r="J233" i="18"/>
  <c r="K233" i="18"/>
  <c r="L233" i="18"/>
  <c r="I480" i="18"/>
  <c r="J480" i="18"/>
  <c r="K480" i="18"/>
  <c r="I441" i="18"/>
  <c r="J441" i="18"/>
  <c r="K441" i="18"/>
  <c r="I740" i="18"/>
  <c r="I532" i="18"/>
  <c r="I688" i="18"/>
  <c r="I558" i="18"/>
  <c r="I415" i="18"/>
  <c r="J415" i="18"/>
  <c r="H696" i="7944"/>
  <c r="I684" i="7944"/>
  <c r="I445" i="7942"/>
  <c r="J445" i="7942"/>
  <c r="C1521" i="7950"/>
  <c r="C1526" i="7950" s="1"/>
  <c r="H476" i="7944"/>
  <c r="C1197" i="7950"/>
  <c r="C1202" i="7950" s="1"/>
  <c r="H398" i="7944"/>
  <c r="C549" i="7950"/>
  <c r="C554" i="7950" s="1"/>
  <c r="I242" i="7944"/>
  <c r="I254" i="7944"/>
  <c r="H242" i="7944"/>
  <c r="C225" i="7950"/>
  <c r="C230" i="7950" s="1"/>
  <c r="M164" i="7944"/>
  <c r="N164" i="7944"/>
  <c r="N494" i="7944"/>
  <c r="M506" i="7944"/>
  <c r="M284" i="7944"/>
  <c r="M453" i="7944"/>
  <c r="N453" i="7944"/>
  <c r="M479" i="7944"/>
  <c r="N479" i="7944"/>
  <c r="I281" i="7944"/>
  <c r="J281" i="7944"/>
  <c r="H683" i="7944"/>
  <c r="I671" i="7944"/>
  <c r="I503" i="7942"/>
  <c r="I466" i="7942"/>
  <c r="J465" i="7942"/>
  <c r="G119" i="7942"/>
  <c r="G65" i="7942"/>
  <c r="H268" i="7944"/>
  <c r="C657" i="7950"/>
  <c r="C662" i="7950" s="1"/>
  <c r="H1121" i="18"/>
  <c r="H1541" i="18"/>
  <c r="J609" i="18"/>
  <c r="K609" i="18"/>
  <c r="H443" i="7942"/>
  <c r="I443" i="7942"/>
  <c r="I246" i="18"/>
  <c r="H475" i="7944"/>
  <c r="I463" i="7944"/>
  <c r="J463" i="7944"/>
  <c r="H519" i="7942"/>
  <c r="I507" i="7942"/>
  <c r="I508" i="7942"/>
  <c r="I495" i="7942"/>
  <c r="H525" i="7942"/>
  <c r="I525" i="7942"/>
  <c r="H485" i="7942"/>
  <c r="C2061" i="7950"/>
  <c r="C2066" i="7950" s="1"/>
  <c r="I606" i="7944"/>
  <c r="J606" i="7944"/>
  <c r="C1413" i="7950"/>
  <c r="C1418" i="7950" s="1"/>
  <c r="H450" i="7944"/>
  <c r="I320" i="7944"/>
  <c r="J320" i="7944"/>
  <c r="H735" i="7944"/>
  <c r="I359" i="7944"/>
  <c r="J359" i="7944"/>
  <c r="H1133" i="18"/>
  <c r="J765" i="18"/>
  <c r="H1553" i="18"/>
  <c r="H1104" i="18"/>
  <c r="J388" i="18"/>
  <c r="K388" i="18"/>
  <c r="H1524" i="18"/>
  <c r="I500" i="7942"/>
  <c r="I504" i="7942"/>
  <c r="I229" i="7944"/>
  <c r="H241" i="7944"/>
  <c r="J424" i="7944"/>
  <c r="J387" i="7944"/>
  <c r="I311" i="18"/>
  <c r="J311" i="18"/>
  <c r="I389" i="18"/>
  <c r="I529" i="7942"/>
  <c r="C2277" i="7950"/>
  <c r="C2282" i="7950" s="1"/>
  <c r="H528" i="7944"/>
  <c r="I528" i="7944"/>
  <c r="I540" i="7944"/>
  <c r="I523" i="7942"/>
  <c r="J701" i="18"/>
  <c r="H502" i="7944"/>
  <c r="C981" i="7950"/>
  <c r="C986" i="7950" s="1"/>
  <c r="J346" i="7944"/>
  <c r="J358" i="7944"/>
  <c r="H1125" i="18"/>
  <c r="J661" i="18"/>
  <c r="K661" i="18"/>
  <c r="L661" i="18"/>
  <c r="J583" i="18"/>
  <c r="K583" i="18"/>
  <c r="H1115" i="18"/>
  <c r="H1535" i="18"/>
  <c r="H1094" i="18"/>
  <c r="H1514" i="18"/>
  <c r="D79" i="7953"/>
  <c r="D35" i="7954"/>
  <c r="D80" i="7953"/>
  <c r="E35" i="7954"/>
  <c r="F80" i="7953"/>
  <c r="F84" i="7953"/>
  <c r="D81" i="7953"/>
  <c r="F35" i="7954"/>
  <c r="G41" i="7954"/>
  <c r="C41" i="7954"/>
  <c r="G38" i="7954"/>
  <c r="D87" i="7953"/>
  <c r="F81" i="7953"/>
  <c r="F85" i="7953"/>
  <c r="D82" i="7953"/>
  <c r="G35" i="7954"/>
  <c r="F41" i="7954"/>
  <c r="D38" i="7954"/>
  <c r="H38" i="7954"/>
  <c r="D84" i="7953"/>
  <c r="F78" i="7953"/>
  <c r="C80" i="7954"/>
  <c r="F82" i="7953"/>
  <c r="F86" i="7953"/>
  <c r="E41" i="7954"/>
  <c r="E38" i="7954"/>
  <c r="D85" i="7953"/>
  <c r="I35" i="7954"/>
  <c r="I494" i="7942"/>
  <c r="I463" i="7942"/>
  <c r="I464" i="7942"/>
  <c r="C765" i="7950"/>
  <c r="C770" i="7950" s="1"/>
  <c r="H294" i="7944"/>
  <c r="I294" i="7944"/>
  <c r="I306" i="7944"/>
  <c r="I723" i="7944"/>
  <c r="J723" i="7944"/>
  <c r="H567" i="7944"/>
  <c r="I431" i="7942"/>
  <c r="J431" i="7942"/>
  <c r="H1126" i="18"/>
  <c r="J674" i="18"/>
  <c r="K674" i="18"/>
  <c r="L674" i="18"/>
  <c r="J427" i="18"/>
  <c r="K427" i="18"/>
  <c r="L427" i="18"/>
  <c r="H1106" i="18"/>
  <c r="J414" i="18"/>
  <c r="K414" i="18"/>
  <c r="L414" i="18"/>
  <c r="J375" i="18"/>
  <c r="K375" i="18"/>
  <c r="J232" i="18"/>
  <c r="K232" i="18"/>
  <c r="H1561" i="18"/>
  <c r="C284" i="7949"/>
  <c r="C289" i="7949" s="1"/>
  <c r="H181" i="18"/>
  <c r="I181" i="18"/>
  <c r="J181" i="18"/>
  <c r="G586" i="7941"/>
  <c r="G1558" i="18"/>
  <c r="G1506" i="18"/>
  <c r="H1192" i="18"/>
  <c r="G1560" i="18"/>
  <c r="G1508" i="18"/>
  <c r="H1194" i="18"/>
  <c r="G588" i="7941"/>
  <c r="Q180" i="7944"/>
  <c r="K248" i="18"/>
  <c r="H331" i="1"/>
  <c r="D14" i="7949"/>
  <c r="D9" i="7950" s="1"/>
  <c r="D15" i="7950" s="1"/>
  <c r="H335" i="1"/>
  <c r="D230" i="7949"/>
  <c r="D236" i="7949" s="1"/>
  <c r="I331" i="1"/>
  <c r="E14" i="7949"/>
  <c r="E9" i="7950" s="1"/>
  <c r="E16" i="7950" s="1"/>
  <c r="I273" i="1"/>
  <c r="I335" i="1"/>
  <c r="E230" i="7949"/>
  <c r="J331" i="1"/>
  <c r="F14" i="7949"/>
  <c r="J335" i="1"/>
  <c r="F230" i="7949"/>
  <c r="L338" i="1"/>
  <c r="L71" i="18"/>
  <c r="H392" i="7949"/>
  <c r="H387" i="7950" s="1"/>
  <c r="H397" i="7950" s="1"/>
  <c r="L336" i="1"/>
  <c r="H284" i="7949"/>
  <c r="L334" i="1"/>
  <c r="H176" i="7949"/>
  <c r="H186" i="7949" s="1"/>
  <c r="L332" i="1"/>
  <c r="H68" i="7949"/>
  <c r="H63" i="7950" s="1"/>
  <c r="H73" i="7950" s="1"/>
  <c r="L273" i="1"/>
  <c r="H1191" i="18"/>
  <c r="G585" i="7941"/>
  <c r="G1557" i="18"/>
  <c r="G1505" i="18"/>
  <c r="G1561" i="18"/>
  <c r="G1509" i="18"/>
  <c r="G589" i="7941"/>
  <c r="G9" i="7941"/>
  <c r="G769" i="18"/>
  <c r="G1137" i="18"/>
  <c r="G1085" i="18"/>
  <c r="J664" i="18"/>
  <c r="H1196" i="18"/>
  <c r="G590" i="7941"/>
  <c r="G8" i="7941"/>
  <c r="J111" i="1"/>
  <c r="J57" i="1"/>
  <c r="G1190" i="18"/>
  <c r="J440" i="18"/>
  <c r="K440" i="18"/>
  <c r="H111" i="1"/>
  <c r="I57" i="1"/>
  <c r="I111" i="1"/>
  <c r="J687" i="18"/>
  <c r="G11" i="7941"/>
  <c r="L111" i="1"/>
  <c r="G15" i="7941"/>
  <c r="G10" i="7941"/>
  <c r="J713" i="18"/>
  <c r="J596" i="18"/>
  <c r="K596" i="18"/>
  <c r="J570" i="18"/>
  <c r="J401" i="18"/>
  <c r="J518" i="18"/>
  <c r="K518" i="18"/>
  <c r="J726" i="18"/>
  <c r="J700" i="18"/>
  <c r="K700" i="18"/>
  <c r="J492" i="18"/>
  <c r="J349" i="18"/>
  <c r="K349" i="18"/>
  <c r="H1144" i="18"/>
  <c r="H1146" i="18"/>
  <c r="H1147" i="18"/>
  <c r="H885" i="18"/>
  <c r="H123" i="7941"/>
  <c r="H1148" i="18"/>
  <c r="H886" i="18"/>
  <c r="H1150" i="18"/>
  <c r="H888" i="18"/>
  <c r="H126" i="7941"/>
  <c r="H1145" i="18"/>
  <c r="H883" i="18"/>
  <c r="H121" i="7941"/>
  <c r="H1149" i="18"/>
  <c r="H887" i="18"/>
  <c r="H125" i="7941"/>
  <c r="J531" i="18"/>
  <c r="J284" i="18"/>
  <c r="H1155" i="18"/>
  <c r="H1151" i="18"/>
  <c r="K392" i="1"/>
  <c r="K6" i="18"/>
  <c r="H1157" i="18"/>
  <c r="H895" i="18"/>
  <c r="H1153" i="18"/>
  <c r="H891" i="18"/>
  <c r="I392" i="1"/>
  <c r="I6" i="18"/>
  <c r="H1156" i="18"/>
  <c r="H1152" i="18"/>
  <c r="J245" i="18"/>
  <c r="H1159" i="18"/>
  <c r="H1175" i="18"/>
  <c r="H22" i="7941"/>
  <c r="G336" i="7941"/>
  <c r="H1184" i="18"/>
  <c r="H1163" i="18"/>
  <c r="H1179" i="18"/>
  <c r="H1172" i="18"/>
  <c r="H1168" i="18"/>
  <c r="H1180" i="18"/>
  <c r="H1171" i="18"/>
  <c r="H1164" i="18"/>
  <c r="H1183" i="18"/>
  <c r="H1176" i="18"/>
  <c r="H1167" i="18"/>
  <c r="H1160" i="18"/>
  <c r="Q112" i="7944"/>
  <c r="P112" i="7944"/>
  <c r="C9" i="7950"/>
  <c r="C14" i="7950" s="1"/>
  <c r="H14" i="7941"/>
  <c r="H155" i="18"/>
  <c r="I155" i="18"/>
  <c r="J155" i="18"/>
  <c r="K155" i="18"/>
  <c r="L155" i="18"/>
  <c r="M155" i="18"/>
  <c r="N155" i="18"/>
  <c r="H591" i="7941"/>
  <c r="H1563" i="18"/>
  <c r="G46" i="7964"/>
  <c r="H631" i="7944"/>
  <c r="H267" i="7944"/>
  <c r="I710" i="7944"/>
  <c r="J710" i="7944"/>
  <c r="K710" i="7944"/>
  <c r="H553" i="7944"/>
  <c r="I41" i="7944"/>
  <c r="M151" i="7944"/>
  <c r="O112" i="7944"/>
  <c r="M112" i="7944"/>
  <c r="H168" i="18"/>
  <c r="I168" i="18"/>
  <c r="G1083" i="18"/>
  <c r="G901" i="7941"/>
  <c r="R274" i="1"/>
  <c r="K222" i="18"/>
  <c r="I19" i="7960"/>
  <c r="I21" i="7960"/>
  <c r="O155" i="18"/>
  <c r="P155" i="18"/>
  <c r="Q155" i="18"/>
  <c r="H1559" i="18"/>
  <c r="K677" i="18"/>
  <c r="L677" i="18"/>
  <c r="I23" i="7960"/>
  <c r="I34" i="7960"/>
  <c r="C279" i="7950"/>
  <c r="C284" i="7950" s="1"/>
  <c r="M177" i="7944"/>
  <c r="N177" i="7944"/>
  <c r="O177" i="7944"/>
  <c r="P177" i="7944"/>
  <c r="Q177" i="7944"/>
  <c r="I18" i="7960"/>
  <c r="I30" i="7960"/>
  <c r="E25" i="7960"/>
  <c r="F25" i="7960"/>
  <c r="G25" i="7960"/>
  <c r="I24" i="7960"/>
  <c r="C171" i="7950"/>
  <c r="C176" i="7950" s="1"/>
  <c r="O151" i="7944"/>
  <c r="H899" i="18"/>
  <c r="N508" i="18"/>
  <c r="O508" i="18"/>
  <c r="P508" i="18"/>
  <c r="Q508" i="18"/>
  <c r="I20" i="7960"/>
  <c r="F41" i="7963"/>
  <c r="H25" i="7960"/>
  <c r="I17" i="7960"/>
  <c r="D25" i="7960"/>
  <c r="N151" i="7944"/>
  <c r="P151" i="7944"/>
  <c r="C63" i="7950"/>
  <c r="C68" i="7950" s="1"/>
  <c r="N125" i="7944"/>
  <c r="O125" i="7944"/>
  <c r="M125" i="7944"/>
  <c r="P125" i="7944"/>
  <c r="Q125" i="7944"/>
  <c r="I22" i="7960"/>
  <c r="K430" i="18"/>
  <c r="L430" i="18"/>
  <c r="H1340" i="18"/>
  <c r="H734" i="7941"/>
  <c r="I630" i="7941"/>
  <c r="H1312" i="18"/>
  <c r="H706" i="7941"/>
  <c r="H915" i="18"/>
  <c r="H153" i="7941"/>
  <c r="H363" i="7941"/>
  <c r="J545" i="18"/>
  <c r="K545" i="18"/>
  <c r="L545" i="18"/>
  <c r="H1320" i="18"/>
  <c r="H714" i="7941"/>
  <c r="H924" i="7941"/>
  <c r="H1308" i="18"/>
  <c r="H702" i="7941"/>
  <c r="H912" i="7941"/>
  <c r="H1317" i="18"/>
  <c r="I1213" i="18"/>
  <c r="I1579" i="18"/>
  <c r="H1329" i="18"/>
  <c r="I1225" i="18"/>
  <c r="I1591" i="18"/>
  <c r="H1324" i="18"/>
  <c r="H718" i="7941"/>
  <c r="H1333" i="18"/>
  <c r="I1229" i="18"/>
  <c r="I1595" i="18"/>
  <c r="H1331" i="18"/>
  <c r="H725" i="7941"/>
  <c r="J597" i="18"/>
  <c r="K597" i="18"/>
  <c r="L597" i="18"/>
  <c r="M597" i="18"/>
  <c r="H1318" i="18"/>
  <c r="H712" i="7941"/>
  <c r="C135" i="7964"/>
  <c r="C134" i="7964"/>
  <c r="N150" i="7944"/>
  <c r="O150" i="7944"/>
  <c r="J632" i="7944"/>
  <c r="K632" i="7944"/>
  <c r="I267" i="7944"/>
  <c r="J255" i="7944"/>
  <c r="K255" i="7944"/>
  <c r="O338" i="7944"/>
  <c r="P338" i="7944"/>
  <c r="Q338" i="7944"/>
  <c r="J481" i="7942"/>
  <c r="J482" i="7942"/>
  <c r="K481" i="7942"/>
  <c r="M482" i="7942"/>
  <c r="O272" i="7944"/>
  <c r="J50" i="7944"/>
  <c r="O442" i="7944"/>
  <c r="P442" i="7944"/>
  <c r="K638" i="18"/>
  <c r="L638" i="18"/>
  <c r="N442" i="7944"/>
  <c r="J39" i="7944"/>
  <c r="I554" i="7944"/>
  <c r="J554" i="7944"/>
  <c r="J462" i="7942"/>
  <c r="J337" i="18"/>
  <c r="K337" i="18"/>
  <c r="M413" i="7944"/>
  <c r="N413" i="7944"/>
  <c r="N700" i="7944"/>
  <c r="O700" i="7944"/>
  <c r="I437" i="7944"/>
  <c r="M661" i="7944"/>
  <c r="N661" i="7944"/>
  <c r="J447" i="7942"/>
  <c r="K447" i="7942"/>
  <c r="L447" i="7942"/>
  <c r="M447" i="7942"/>
  <c r="N258" i="7944"/>
  <c r="O610" i="7944"/>
  <c r="M556" i="7944"/>
  <c r="K391" i="18"/>
  <c r="L391" i="18"/>
  <c r="I600" i="7941"/>
  <c r="H1321" i="18"/>
  <c r="H715" i="7941"/>
  <c r="H925" i="7941"/>
  <c r="O221" i="7944"/>
  <c r="P221" i="7944"/>
  <c r="L569" i="7944"/>
  <c r="M569" i="7944"/>
  <c r="K499" i="7942"/>
  <c r="L499" i="7942"/>
  <c r="N272" i="7944"/>
  <c r="N584" i="7944"/>
  <c r="J658" i="7944"/>
  <c r="K658" i="7944"/>
  <c r="L658" i="7944"/>
  <c r="M608" i="7944"/>
  <c r="N608" i="7944"/>
  <c r="P363" i="7944"/>
  <c r="Q363" i="7944"/>
  <c r="P728" i="7944"/>
  <c r="Q728" i="7944"/>
  <c r="H890" i="18"/>
  <c r="I786" i="18"/>
  <c r="M755" i="18"/>
  <c r="J515" i="7944"/>
  <c r="J527" i="7944"/>
  <c r="I580" i="7944"/>
  <c r="J580" i="7944"/>
  <c r="L632" i="7944"/>
  <c r="K500" i="7942"/>
  <c r="M660" i="7944"/>
  <c r="N660" i="7944"/>
  <c r="P610" i="7944"/>
  <c r="Q610" i="7944"/>
  <c r="P754" i="7944"/>
  <c r="Q754" i="7944"/>
  <c r="I736" i="7944"/>
  <c r="I748" i="7944"/>
  <c r="N271" i="7944"/>
  <c r="O271" i="7944"/>
  <c r="M584" i="7944"/>
  <c r="O258" i="7944"/>
  <c r="J272" i="18"/>
  <c r="K272" i="18"/>
  <c r="O429" i="7944"/>
  <c r="P429" i="7944"/>
  <c r="I307" i="7944"/>
  <c r="I319" i="7944"/>
  <c r="J23" i="7944"/>
  <c r="L530" i="7944"/>
  <c r="M530" i="7944"/>
  <c r="J500" i="7942"/>
  <c r="I17" i="7941"/>
  <c r="G1135" i="18"/>
  <c r="H911" i="18"/>
  <c r="H149" i="7941"/>
  <c r="I45" i="7941"/>
  <c r="I37" i="7941"/>
  <c r="H335" i="7941"/>
  <c r="H333" i="7941"/>
  <c r="K610" i="18"/>
  <c r="L610" i="18"/>
  <c r="P185" i="18"/>
  <c r="Q185" i="18"/>
  <c r="H236" i="7942"/>
  <c r="H246" i="7942"/>
  <c r="H218" i="7942"/>
  <c r="H186" i="7942"/>
  <c r="H258" i="7942"/>
  <c r="H264" i="7942"/>
  <c r="H206" i="7942"/>
  <c r="H212" i="7942"/>
  <c r="H170" i="7942"/>
  <c r="H242" i="7942"/>
  <c r="H250" i="7942"/>
  <c r="H252" i="7942"/>
  <c r="H178" i="7942"/>
  <c r="H180" i="7942"/>
  <c r="H230" i="7942"/>
  <c r="H234" i="7942"/>
  <c r="H216" i="7942"/>
  <c r="G10" i="7949"/>
  <c r="H10" i="7949"/>
  <c r="J742" i="18"/>
  <c r="K742" i="18"/>
  <c r="L742" i="18"/>
  <c r="J729" i="18"/>
  <c r="K729" i="18"/>
  <c r="H1325" i="18"/>
  <c r="H719" i="7941"/>
  <c r="H1330" i="18"/>
  <c r="H724" i="7941"/>
  <c r="H934" i="7941"/>
  <c r="N183" i="18"/>
  <c r="O183" i="18"/>
  <c r="P183" i="18"/>
  <c r="Q183" i="18"/>
  <c r="I632" i="7941"/>
  <c r="H914" i="7941"/>
  <c r="H1322" i="18"/>
  <c r="H716" i="7941"/>
  <c r="K599" i="18"/>
  <c r="L599" i="18"/>
  <c r="H908" i="18"/>
  <c r="H146" i="7941"/>
  <c r="H356" i="7941"/>
  <c r="M430" i="18"/>
  <c r="H1343" i="18"/>
  <c r="H737" i="7941"/>
  <c r="H947" i="7941"/>
  <c r="H202" i="7942"/>
  <c r="H1327" i="18"/>
  <c r="H721" i="7941"/>
  <c r="H238" i="7942"/>
  <c r="I54" i="7941"/>
  <c r="H196" i="7942"/>
  <c r="H254" i="7942"/>
  <c r="H176" i="7942"/>
  <c r="H896" i="18"/>
  <c r="H134" i="7941"/>
  <c r="I30" i="7941"/>
  <c r="H262" i="7942"/>
  <c r="H228" i="7942"/>
  <c r="K612" i="18"/>
  <c r="L612" i="18"/>
  <c r="M521" i="18"/>
  <c r="N521" i="18"/>
  <c r="I624" i="7941"/>
  <c r="H248" i="7942"/>
  <c r="H907" i="18"/>
  <c r="H145" i="7941"/>
  <c r="H355" i="7941"/>
  <c r="H266" i="7942"/>
  <c r="H188" i="7942"/>
  <c r="H1306" i="18"/>
  <c r="H700" i="7941"/>
  <c r="I596" i="7941"/>
  <c r="H1303" i="18"/>
  <c r="H697" i="7941"/>
  <c r="I593" i="7941"/>
  <c r="H226" i="7942"/>
  <c r="H232" i="7942"/>
  <c r="H204" i="7942"/>
  <c r="H190" i="7942"/>
  <c r="H200" i="7942"/>
  <c r="H184" i="7942"/>
  <c r="H182" i="7942"/>
  <c r="H192" i="7942"/>
  <c r="H256" i="7942"/>
  <c r="H220" i="7942"/>
  <c r="H268" i="7942"/>
  <c r="H224" i="7942"/>
  <c r="H222" i="7942"/>
  <c r="H1328" i="18"/>
  <c r="H722" i="7941"/>
  <c r="I618" i="7941"/>
  <c r="H244" i="7942"/>
  <c r="K287" i="18"/>
  <c r="L287" i="18"/>
  <c r="M287" i="18"/>
  <c r="H208" i="7942"/>
  <c r="K625" i="18"/>
  <c r="L625" i="18"/>
  <c r="H916" i="18"/>
  <c r="H154" i="7941"/>
  <c r="H364" i="7941"/>
  <c r="H214" i="7942"/>
  <c r="K300" i="18"/>
  <c r="L300" i="18"/>
  <c r="H919" i="18"/>
  <c r="H157" i="7941"/>
  <c r="I53" i="7941"/>
  <c r="H194" i="7942"/>
  <c r="H260" i="7942"/>
  <c r="H174" i="7942"/>
  <c r="H210" i="7942"/>
  <c r="L443" i="18"/>
  <c r="M443" i="18"/>
  <c r="N443" i="18"/>
  <c r="O443" i="18"/>
  <c r="K339" i="18"/>
  <c r="L339" i="18"/>
  <c r="K495" i="18"/>
  <c r="L495" i="18"/>
  <c r="M495" i="18"/>
  <c r="N495" i="18"/>
  <c r="I808" i="18"/>
  <c r="I1174" i="18"/>
  <c r="H1304" i="18"/>
  <c r="H698" i="7941"/>
  <c r="I594" i="7941"/>
  <c r="H923" i="18"/>
  <c r="H161" i="7941"/>
  <c r="I57" i="7941"/>
  <c r="H1319" i="18"/>
  <c r="H713" i="7941"/>
  <c r="I609" i="7941"/>
  <c r="L560" i="18"/>
  <c r="M560" i="18"/>
  <c r="I625" i="7941"/>
  <c r="L235" i="18"/>
  <c r="M235" i="18"/>
  <c r="N235" i="18"/>
  <c r="O235" i="18"/>
  <c r="K352" i="18"/>
  <c r="L352" i="18"/>
  <c r="I1204" i="18"/>
  <c r="I1570" i="18"/>
  <c r="I613" i="7941"/>
  <c r="H927" i="7941"/>
  <c r="H735" i="7941"/>
  <c r="H945" i="7941"/>
  <c r="I1237" i="18"/>
  <c r="I1603" i="18"/>
  <c r="H732" i="7941"/>
  <c r="H942" i="7941"/>
  <c r="I1234" i="18"/>
  <c r="I1600" i="18"/>
  <c r="K365" i="18"/>
  <c r="L365" i="18"/>
  <c r="M365" i="18"/>
  <c r="N365" i="18"/>
  <c r="K703" i="18"/>
  <c r="L703" i="18"/>
  <c r="I1206" i="18"/>
  <c r="I1572" i="18"/>
  <c r="L404" i="18"/>
  <c r="M404" i="18"/>
  <c r="N326" i="18"/>
  <c r="O326" i="18"/>
  <c r="P326" i="18"/>
  <c r="Q326" i="18"/>
  <c r="H1302" i="18"/>
  <c r="H696" i="7941"/>
  <c r="H1339" i="18"/>
  <c r="H733" i="7941"/>
  <c r="H1332" i="18"/>
  <c r="H726" i="7941"/>
  <c r="H352" i="7941"/>
  <c r="K573" i="18"/>
  <c r="L573" i="18"/>
  <c r="M573" i="18"/>
  <c r="K274" i="18"/>
  <c r="H1337" i="18"/>
  <c r="H731" i="7941"/>
  <c r="I627" i="7941"/>
  <c r="K716" i="18"/>
  <c r="L716" i="18"/>
  <c r="H1305" i="18"/>
  <c r="H699" i="7941"/>
  <c r="H909" i="7941"/>
  <c r="H1326" i="18"/>
  <c r="H720" i="7941"/>
  <c r="I616" i="7941"/>
  <c r="H368" i="7941"/>
  <c r="J456" i="18"/>
  <c r="K456" i="18"/>
  <c r="H384" i="7944"/>
  <c r="I28" i="7944"/>
  <c r="I372" i="7944"/>
  <c r="J372" i="7944"/>
  <c r="J437" i="7942"/>
  <c r="I438" i="7942"/>
  <c r="L481" i="7942"/>
  <c r="M481" i="7942"/>
  <c r="K482" i="7942"/>
  <c r="M257" i="7944"/>
  <c r="N257" i="7944"/>
  <c r="K462" i="7942"/>
  <c r="L461" i="7942"/>
  <c r="P623" i="7944"/>
  <c r="Q623" i="7944"/>
  <c r="J593" i="7944"/>
  <c r="K593" i="7944"/>
  <c r="I605" i="7944"/>
  <c r="H345" i="7944"/>
  <c r="I25" i="7944"/>
  <c r="I333" i="7944"/>
  <c r="I345" i="7944"/>
  <c r="L310" i="7944"/>
  <c r="M310" i="7944"/>
  <c r="O611" i="7944"/>
  <c r="P611" i="7944"/>
  <c r="N727" i="7944"/>
  <c r="O440" i="7944"/>
  <c r="P440" i="7944"/>
  <c r="I1214" i="18"/>
  <c r="I1580" i="18"/>
  <c r="Q442" i="7944"/>
  <c r="O623" i="7944"/>
  <c r="E178" i="7963"/>
  <c r="I1205" i="18"/>
  <c r="I1571" i="18"/>
  <c r="H946" i="7941"/>
  <c r="M492" i="7944"/>
  <c r="N492" i="7944"/>
  <c r="O492" i="7944"/>
  <c r="O714" i="7944"/>
  <c r="P714" i="7944"/>
  <c r="I34" i="7941"/>
  <c r="O416" i="7944"/>
  <c r="P416" i="7944"/>
  <c r="Q416" i="7944"/>
  <c r="N219" i="7944"/>
  <c r="M583" i="7944"/>
  <c r="N583" i="7944"/>
  <c r="O583" i="7944"/>
  <c r="Q443" i="7944"/>
  <c r="I455" i="7942"/>
  <c r="K543" i="7944"/>
  <c r="L543" i="7944"/>
  <c r="E114" i="7963"/>
  <c r="Q429" i="7944"/>
  <c r="O702" i="7944"/>
  <c r="P702" i="7944"/>
  <c r="Q702" i="7944"/>
  <c r="Q690" i="7944"/>
  <c r="L400" i="7944"/>
  <c r="M557" i="7944"/>
  <c r="N557" i="7944"/>
  <c r="N465" i="7944"/>
  <c r="O465" i="7944"/>
  <c r="P465" i="7944"/>
  <c r="P376" i="7944"/>
  <c r="E50" i="7963"/>
  <c r="O441" i="7944"/>
  <c r="P441" i="7944"/>
  <c r="O715" i="7944"/>
  <c r="P715" i="7944"/>
  <c r="O597" i="7944"/>
  <c r="N309" i="7944"/>
  <c r="O309" i="7944"/>
  <c r="P309" i="7944"/>
  <c r="I1238" i="18"/>
  <c r="I1604" i="18"/>
  <c r="I411" i="7944"/>
  <c r="I423" i="7944"/>
  <c r="J31" i="7944"/>
  <c r="N323" i="7944"/>
  <c r="O376" i="7944"/>
  <c r="I482" i="7942"/>
  <c r="M400" i="7944"/>
  <c r="L673" i="7944"/>
  <c r="M673" i="7944"/>
  <c r="O519" i="7944"/>
  <c r="P519" i="7944"/>
  <c r="M491" i="7944"/>
  <c r="N491" i="7944"/>
  <c r="M636" i="7944"/>
  <c r="N636" i="7944"/>
  <c r="N725" i="7944"/>
  <c r="I1219" i="18"/>
  <c r="I1585" i="18"/>
  <c r="I1231" i="18"/>
  <c r="I1597" i="18"/>
  <c r="H723" i="7941"/>
  <c r="H933" i="7941"/>
  <c r="H882" i="18"/>
  <c r="H120" i="7941"/>
  <c r="I16" i="7941"/>
  <c r="H911" i="7941"/>
  <c r="I597" i="7941"/>
  <c r="K753" i="18"/>
  <c r="L753" i="18"/>
  <c r="M753" i="18"/>
  <c r="J467" i="18"/>
  <c r="K467" i="18"/>
  <c r="I605" i="7941"/>
  <c r="J662" i="18"/>
  <c r="K662" i="18"/>
  <c r="L662" i="18"/>
  <c r="H1314" i="18"/>
  <c r="H708" i="7941"/>
  <c r="I604" i="7941"/>
  <c r="H730" i="7941"/>
  <c r="H940" i="7941"/>
  <c r="I1232" i="18"/>
  <c r="I1598" i="18"/>
  <c r="I1203" i="18"/>
  <c r="I1569" i="18"/>
  <c r="J376" i="18"/>
  <c r="K376" i="18"/>
  <c r="L376" i="18"/>
  <c r="H348" i="7941"/>
  <c r="H893" i="18"/>
  <c r="I789" i="18"/>
  <c r="I816" i="18"/>
  <c r="I1182" i="18"/>
  <c r="M417" i="18"/>
  <c r="N417" i="18"/>
  <c r="L466" i="18"/>
  <c r="M466" i="18"/>
  <c r="N466" i="18"/>
  <c r="I800" i="18"/>
  <c r="I1166" i="18"/>
  <c r="I1211" i="18"/>
  <c r="I1577" i="18"/>
  <c r="I38" i="7941"/>
  <c r="H889" i="18"/>
  <c r="I785" i="18"/>
  <c r="H894" i="18"/>
  <c r="H132" i="7941"/>
  <c r="L297" i="18"/>
  <c r="M297" i="18"/>
  <c r="N297" i="18"/>
  <c r="H938" i="7941"/>
  <c r="H939" i="7941"/>
  <c r="H919" i="7941"/>
  <c r="I781" i="18"/>
  <c r="I1147" i="18"/>
  <c r="L298" i="18"/>
  <c r="M298" i="18"/>
  <c r="L622" i="18"/>
  <c r="M622" i="18"/>
  <c r="N622" i="18"/>
  <c r="H884" i="18"/>
  <c r="H122" i="7941"/>
  <c r="I18" i="7941"/>
  <c r="L584" i="18"/>
  <c r="M584" i="18"/>
  <c r="I783" i="18"/>
  <c r="I1149" i="18"/>
  <c r="L690" i="18"/>
  <c r="M690" i="18"/>
  <c r="N690" i="18"/>
  <c r="O690" i="18"/>
  <c r="P690" i="18"/>
  <c r="Q690" i="18"/>
  <c r="M519" i="18"/>
  <c r="L727" i="18"/>
  <c r="M727" i="18"/>
  <c r="L285" i="18"/>
  <c r="M285" i="18"/>
  <c r="J493" i="18"/>
  <c r="I21" i="7941"/>
  <c r="M586" i="18"/>
  <c r="N586" i="18"/>
  <c r="O586" i="18"/>
  <c r="P586" i="18"/>
  <c r="I1230" i="18"/>
  <c r="I1596" i="18"/>
  <c r="K428" i="18"/>
  <c r="L428" i="18"/>
  <c r="M428" i="18"/>
  <c r="N428" i="18"/>
  <c r="O428" i="18"/>
  <c r="I799" i="18"/>
  <c r="I1165" i="18"/>
  <c r="H150" i="7941"/>
  <c r="H360" i="7941"/>
  <c r="H351" i="7941"/>
  <c r="I1209" i="18"/>
  <c r="I1575" i="18"/>
  <c r="I796" i="18"/>
  <c r="I1162" i="18"/>
  <c r="P455" i="7944"/>
  <c r="Q455" i="7944"/>
  <c r="H137" i="7941"/>
  <c r="H347" i="7941"/>
  <c r="I795" i="18"/>
  <c r="I1161" i="18"/>
  <c r="L469" i="18"/>
  <c r="M469" i="18"/>
  <c r="O234" i="7944"/>
  <c r="P234" i="7944"/>
  <c r="Q234" i="7944"/>
  <c r="M310" i="18"/>
  <c r="O364" i="7944"/>
  <c r="P364" i="7944"/>
  <c r="O713" i="7944"/>
  <c r="P713" i="7944"/>
  <c r="Q713" i="7944"/>
  <c r="Q742" i="7944"/>
  <c r="O648" i="7944"/>
  <c r="P648" i="7944"/>
  <c r="Q648" i="7944"/>
  <c r="L751" i="7944"/>
  <c r="H397" i="7944"/>
  <c r="I29" i="7944"/>
  <c r="I451" i="7942"/>
  <c r="I527" i="7942"/>
  <c r="O479" i="7944"/>
  <c r="L441" i="7942"/>
  <c r="N298" i="7944"/>
  <c r="O298" i="7944"/>
  <c r="O662" i="7944"/>
  <c r="P662" i="7944"/>
  <c r="Q662" i="7944"/>
  <c r="O609" i="7944"/>
  <c r="P609" i="7944"/>
  <c r="Q609" i="7944"/>
  <c r="P286" i="7944"/>
  <c r="Q286" i="7944"/>
  <c r="I440" i="7942"/>
  <c r="I1220" i="18"/>
  <c r="I1586" i="18"/>
  <c r="J454" i="18"/>
  <c r="L506" i="18"/>
  <c r="M506" i="18"/>
  <c r="N506" i="18"/>
  <c r="O506" i="18"/>
  <c r="P248" i="7944"/>
  <c r="Q248" i="7944"/>
  <c r="I385" i="7944"/>
  <c r="I397" i="7944"/>
  <c r="M349" i="7944"/>
  <c r="N349" i="7944"/>
  <c r="O547" i="7944"/>
  <c r="P547" i="7944"/>
  <c r="Q547" i="7944"/>
  <c r="J675" i="18"/>
  <c r="K675" i="18"/>
  <c r="M337" i="7944"/>
  <c r="M220" i="7944"/>
  <c r="N220" i="7944"/>
  <c r="N663" i="7944"/>
  <c r="O663" i="7944"/>
  <c r="N468" i="7944"/>
  <c r="O468" i="7944"/>
  <c r="P325" i="7944"/>
  <c r="Q325" i="7944"/>
  <c r="N686" i="7944"/>
  <c r="I449" i="7942"/>
  <c r="I450" i="7942"/>
  <c r="O571" i="7944"/>
  <c r="K401" i="18"/>
  <c r="L401" i="18"/>
  <c r="M401" i="18"/>
  <c r="N534" i="18"/>
  <c r="O534" i="18"/>
  <c r="P534" i="18"/>
  <c r="Q534" i="18"/>
  <c r="J216" i="7944"/>
  <c r="K216" i="7944"/>
  <c r="L216" i="7944"/>
  <c r="I518" i="7942"/>
  <c r="N738" i="7944"/>
  <c r="O738" i="7944"/>
  <c r="I470" i="7942"/>
  <c r="M363" i="18"/>
  <c r="N363" i="18"/>
  <c r="O363" i="18"/>
  <c r="P363" i="18"/>
  <c r="P533" i="7944"/>
  <c r="Q533" i="7944"/>
  <c r="J479" i="7942"/>
  <c r="J439" i="7942"/>
  <c r="J440" i="7942"/>
  <c r="L487" i="7942"/>
  <c r="M487" i="7942"/>
  <c r="J644" i="7944"/>
  <c r="H501" i="7944"/>
  <c r="J489" i="7944"/>
  <c r="K489" i="7944"/>
  <c r="J56" i="7944"/>
  <c r="L350" i="18"/>
  <c r="M350" i="18"/>
  <c r="J521" i="7942"/>
  <c r="K521" i="7942"/>
  <c r="L521" i="7942"/>
  <c r="M521" i="7942"/>
  <c r="K647" i="7944"/>
  <c r="L647" i="7944"/>
  <c r="I522" i="7942"/>
  <c r="I749" i="7944"/>
  <c r="K448" i="7942"/>
  <c r="N447" i="7942"/>
  <c r="O447" i="7942"/>
  <c r="J448" i="7942"/>
  <c r="M448" i="7942"/>
  <c r="P571" i="7944"/>
  <c r="O402" i="7944"/>
  <c r="Q390" i="7944"/>
  <c r="P271" i="7944"/>
  <c r="Q271" i="7944"/>
  <c r="J493" i="7942"/>
  <c r="N674" i="7944"/>
  <c r="M688" i="7944"/>
  <c r="N688" i="7944"/>
  <c r="P597" i="7944"/>
  <c r="Q597" i="7944"/>
  <c r="Q703" i="7944"/>
  <c r="P508" i="7944"/>
  <c r="Q508" i="7944"/>
  <c r="O326" i="7944"/>
  <c r="P326" i="7944"/>
  <c r="Q729" i="7944"/>
  <c r="Q235" i="7944"/>
  <c r="O375" i="7944"/>
  <c r="P375" i="7944"/>
  <c r="Q375" i="7944"/>
  <c r="N517" i="7944"/>
  <c r="K649" i="18"/>
  <c r="L649" i="18"/>
  <c r="N752" i="7944"/>
  <c r="O742" i="7944"/>
  <c r="P742" i="7944"/>
  <c r="O361" i="7944"/>
  <c r="H710" i="7941"/>
  <c r="I1212" i="18"/>
  <c r="I1578" i="18"/>
  <c r="J697" i="7944"/>
  <c r="K697" i="7944"/>
  <c r="I709" i="7944"/>
  <c r="N350" i="7944"/>
  <c r="O350" i="7944"/>
  <c r="M374" i="7944"/>
  <c r="N374" i="7944"/>
  <c r="J511" i="7942"/>
  <c r="K511" i="7942"/>
  <c r="P339" i="7944"/>
  <c r="Q339" i="7944"/>
  <c r="K623" i="18"/>
  <c r="L623" i="18"/>
  <c r="M283" i="7944"/>
  <c r="N283" i="7944"/>
  <c r="M466" i="7944"/>
  <c r="P634" i="7944"/>
  <c r="Q634" i="7944"/>
  <c r="M296" i="7944"/>
  <c r="N296" i="7944"/>
  <c r="M712" i="7944"/>
  <c r="H709" i="7944"/>
  <c r="I515" i="7942"/>
  <c r="I516" i="7942"/>
  <c r="L651" i="18"/>
  <c r="M651" i="18"/>
  <c r="N651" i="18"/>
  <c r="I514" i="7942"/>
  <c r="J513" i="7942"/>
  <c r="J514" i="7942"/>
  <c r="O401" i="7944"/>
  <c r="P401" i="7944"/>
  <c r="Q401" i="7944"/>
  <c r="N741" i="7944"/>
  <c r="O741" i="7944"/>
  <c r="Q377" i="7944"/>
  <c r="K582" i="7944"/>
  <c r="K261" i="18"/>
  <c r="I510" i="7942"/>
  <c r="J509" i="7942"/>
  <c r="J510" i="7942"/>
  <c r="L378" i="18"/>
  <c r="M378" i="18"/>
  <c r="N378" i="18"/>
  <c r="L635" i="7944"/>
  <c r="O428" i="7944"/>
  <c r="P428" i="7944"/>
  <c r="Q428" i="7944"/>
  <c r="O686" i="7944"/>
  <c r="P686" i="7944"/>
  <c r="N245" i="7944"/>
  <c r="Q743" i="7944"/>
  <c r="O467" i="7944"/>
  <c r="Q483" i="7944"/>
  <c r="M389" i="7944"/>
  <c r="N389" i="7944"/>
  <c r="O389" i="7944"/>
  <c r="O312" i="7944"/>
  <c r="P312" i="7944"/>
  <c r="Q312" i="7944"/>
  <c r="O404" i="7944"/>
  <c r="P404" i="7944"/>
  <c r="Q404" i="7944"/>
  <c r="N701" i="7944"/>
  <c r="O701" i="7944"/>
  <c r="O675" i="7944"/>
  <c r="P675" i="7944"/>
  <c r="Q534" i="7944"/>
  <c r="P493" i="7944"/>
  <c r="Q493" i="7944"/>
  <c r="P258" i="7944"/>
  <c r="Q258" i="7944"/>
  <c r="Q351" i="7944"/>
  <c r="N259" i="7944"/>
  <c r="O259" i="7944"/>
  <c r="P259" i="7944"/>
  <c r="I473" i="7942"/>
  <c r="J473" i="7942"/>
  <c r="P585" i="7944"/>
  <c r="Q585" i="7944"/>
  <c r="M687" i="7944"/>
  <c r="N570" i="7944"/>
  <c r="O570" i="7944"/>
  <c r="E53" i="7953"/>
  <c r="C57" i="7954"/>
  <c r="C63" i="7954"/>
  <c r="N487" i="7942"/>
  <c r="N488" i="7942"/>
  <c r="H579" i="7944"/>
  <c r="K701" i="18"/>
  <c r="L701" i="18"/>
  <c r="M701" i="18"/>
  <c r="K387" i="7944"/>
  <c r="L387" i="7944"/>
  <c r="I17" i="7944"/>
  <c r="H462" i="7944"/>
  <c r="I496" i="7942"/>
  <c r="H433" i="7942"/>
  <c r="I433" i="7942"/>
  <c r="G117" i="7942"/>
  <c r="I21" i="7944"/>
  <c r="H488" i="7944"/>
  <c r="I52" i="7944"/>
  <c r="O454" i="7944"/>
  <c r="P454" i="7944"/>
  <c r="Q454" i="7944"/>
  <c r="I784" i="18"/>
  <c r="I1150" i="18"/>
  <c r="L222" i="18"/>
  <c r="M222" i="18"/>
  <c r="N222" i="18"/>
  <c r="J432" i="7942"/>
  <c r="L431" i="7942"/>
  <c r="I432" i="7942"/>
  <c r="K431" i="7942"/>
  <c r="K432" i="7942"/>
  <c r="I567" i="7944"/>
  <c r="I579" i="7944"/>
  <c r="H705" i="7941"/>
  <c r="I1207" i="18"/>
  <c r="I1573" i="18"/>
  <c r="J523" i="7942"/>
  <c r="J524" i="7942"/>
  <c r="I524" i="7942"/>
  <c r="J528" i="7944"/>
  <c r="H540" i="7944"/>
  <c r="J438" i="7942"/>
  <c r="J436" i="7944"/>
  <c r="K424" i="7944"/>
  <c r="L424" i="7944"/>
  <c r="K259" i="18"/>
  <c r="L259" i="18"/>
  <c r="K765" i="18"/>
  <c r="L765" i="18"/>
  <c r="M765" i="18"/>
  <c r="I332" i="7944"/>
  <c r="J24" i="7944"/>
  <c r="K320" i="7944"/>
  <c r="L320" i="7944"/>
  <c r="I35" i="7944"/>
  <c r="I444" i="7942"/>
  <c r="J443" i="7942"/>
  <c r="K443" i="7942"/>
  <c r="J503" i="7942"/>
  <c r="N284" i="7944"/>
  <c r="O284" i="7944"/>
  <c r="P284" i="7944"/>
  <c r="Q284" i="7944"/>
  <c r="O494" i="7944"/>
  <c r="P494" i="7944"/>
  <c r="J558" i="18"/>
  <c r="J740" i="18"/>
  <c r="K740" i="18"/>
  <c r="L740" i="18"/>
  <c r="M233" i="18"/>
  <c r="N233" i="18"/>
  <c r="J483" i="7942"/>
  <c r="J484" i="7942"/>
  <c r="M441" i="7942"/>
  <c r="O362" i="7944"/>
  <c r="P362" i="7944"/>
  <c r="O414" i="7944"/>
  <c r="P414" i="7944"/>
  <c r="Q414" i="7944"/>
  <c r="I47" i="7944"/>
  <c r="J470" i="7942"/>
  <c r="K469" i="7942"/>
  <c r="K470" i="7942"/>
  <c r="N518" i="7944"/>
  <c r="O518" i="7944"/>
  <c r="N504" i="7944"/>
  <c r="J453" i="7942"/>
  <c r="J454" i="7942"/>
  <c r="I454" i="7942"/>
  <c r="J489" i="7942"/>
  <c r="K489" i="7942"/>
  <c r="K490" i="7942"/>
  <c r="I490" i="7942"/>
  <c r="I501" i="7942"/>
  <c r="I502" i="7942"/>
  <c r="L220" i="18"/>
  <c r="M220" i="18"/>
  <c r="J402" i="18"/>
  <c r="K402" i="18"/>
  <c r="K313" i="18"/>
  <c r="L313" i="18"/>
  <c r="N649" i="7944"/>
  <c r="O649" i="7944"/>
  <c r="M478" i="7944"/>
  <c r="N415" i="7944"/>
  <c r="O415" i="7944"/>
  <c r="J446" i="7942"/>
  <c r="J475" i="7942"/>
  <c r="I476" i="7942"/>
  <c r="O413" i="7944"/>
  <c r="O596" i="7944"/>
  <c r="O545" i="7944"/>
  <c r="P545" i="7944"/>
  <c r="Q545" i="7944"/>
  <c r="P273" i="7944"/>
  <c r="Q273" i="7944"/>
  <c r="N218" i="7944"/>
  <c r="N739" i="7944"/>
  <c r="P521" i="7944"/>
  <c r="Q521" i="7944"/>
  <c r="Q403" i="7944"/>
  <c r="O637" i="7944"/>
  <c r="P637" i="7944"/>
  <c r="Q285" i="7944"/>
  <c r="M622" i="7944"/>
  <c r="M231" i="7944"/>
  <c r="N231" i="7944"/>
  <c r="O365" i="7944"/>
  <c r="P365" i="7944"/>
  <c r="P366" i="7944"/>
  <c r="Q366" i="7944"/>
  <c r="Q572" i="7944"/>
  <c r="P336" i="7944"/>
  <c r="Q336" i="7944"/>
  <c r="Q439" i="7944"/>
  <c r="J463" i="7942"/>
  <c r="J464" i="7942"/>
  <c r="I485" i="7942"/>
  <c r="N506" i="7944"/>
  <c r="O506" i="7944"/>
  <c r="J532" i="18"/>
  <c r="N569" i="7944"/>
  <c r="O569" i="7944"/>
  <c r="K457" i="7942"/>
  <c r="N621" i="7944"/>
  <c r="O621" i="7944"/>
  <c r="O164" i="7944"/>
  <c r="P164" i="7944"/>
  <c r="Q164" i="7944"/>
  <c r="M323" i="18"/>
  <c r="I735" i="7944"/>
  <c r="J735" i="7944"/>
  <c r="K723" i="7944"/>
  <c r="H172" i="7942"/>
  <c r="H514" i="7944"/>
  <c r="I502" i="7944"/>
  <c r="J502" i="7944"/>
  <c r="J389" i="18"/>
  <c r="I241" i="7944"/>
  <c r="J229" i="7944"/>
  <c r="K229" i="7944"/>
  <c r="I55" i="7944"/>
  <c r="I450" i="7944"/>
  <c r="J507" i="7942"/>
  <c r="J495" i="7942"/>
  <c r="J246" i="18"/>
  <c r="K465" i="7942"/>
  <c r="K466" i="7942"/>
  <c r="J466" i="7942"/>
  <c r="I683" i="7944"/>
  <c r="J671" i="7944"/>
  <c r="I44" i="7944"/>
  <c r="H410" i="7944"/>
  <c r="I398" i="7944"/>
  <c r="I696" i="7944"/>
  <c r="J684" i="7944"/>
  <c r="K684" i="7944"/>
  <c r="L441" i="18"/>
  <c r="M441" i="18"/>
  <c r="L480" i="18"/>
  <c r="M480" i="18"/>
  <c r="M324" i="18"/>
  <c r="N324" i="18"/>
  <c r="O270" i="7944"/>
  <c r="P270" i="7944"/>
  <c r="Q270" i="7944"/>
  <c r="N481" i="7944"/>
  <c r="I49" i="7944"/>
  <c r="I657" i="7944"/>
  <c r="J657" i="7944"/>
  <c r="L645" i="7944"/>
  <c r="L636" i="18"/>
  <c r="K467" i="7942"/>
  <c r="K468" i="7942"/>
  <c r="N335" i="7944"/>
  <c r="I472" i="7942"/>
  <c r="J471" i="7942"/>
  <c r="J458" i="7942"/>
  <c r="I458" i="7942"/>
  <c r="I497" i="7942"/>
  <c r="I498" i="7942"/>
  <c r="M571" i="18"/>
  <c r="N571" i="18"/>
  <c r="N753" i="7944"/>
  <c r="O753" i="7944"/>
  <c r="N532" i="7944"/>
  <c r="O608" i="7944"/>
  <c r="O297" i="7944"/>
  <c r="P297" i="7944"/>
  <c r="J442" i="7942"/>
  <c r="K437" i="7942"/>
  <c r="M677" i="18"/>
  <c r="N677" i="18"/>
  <c r="O299" i="7944"/>
  <c r="P299" i="7944"/>
  <c r="K415" i="18"/>
  <c r="K517" i="7942"/>
  <c r="K518" i="7942"/>
  <c r="O232" i="7944"/>
  <c r="P232" i="7944"/>
  <c r="Q232" i="7944"/>
  <c r="M499" i="7942"/>
  <c r="P479" i="7944"/>
  <c r="Q479" i="7944"/>
  <c r="P233" i="7944"/>
  <c r="Q233" i="7944"/>
  <c r="P700" i="7944"/>
  <c r="Q700" i="7944"/>
  <c r="Q313" i="7944"/>
  <c r="M544" i="7944"/>
  <c r="M322" i="7944"/>
  <c r="N505" i="7944"/>
  <c r="Q664" i="7944"/>
  <c r="I566" i="7944"/>
  <c r="I553" i="7944"/>
  <c r="K606" i="7944"/>
  <c r="L606" i="7944"/>
  <c r="I618" i="7944"/>
  <c r="H280" i="7944"/>
  <c r="I268" i="7944"/>
  <c r="I280" i="7944"/>
  <c r="J491" i="7942"/>
  <c r="I631" i="7944"/>
  <c r="M246" i="7944"/>
  <c r="M388" i="7944"/>
  <c r="P559" i="7944"/>
  <c r="Q559" i="7944"/>
  <c r="Q352" i="7944"/>
  <c r="L518" i="18"/>
  <c r="M518" i="18"/>
  <c r="N518" i="18"/>
  <c r="O518" i="18"/>
  <c r="K181" i="18"/>
  <c r="L181" i="18"/>
  <c r="M181" i="18"/>
  <c r="N181" i="18"/>
  <c r="L375" i="18"/>
  <c r="H306" i="7944"/>
  <c r="J294" i="7944"/>
  <c r="K294" i="7944"/>
  <c r="K346" i="7944"/>
  <c r="L346" i="7944"/>
  <c r="M346" i="7944"/>
  <c r="I384" i="7944"/>
  <c r="I506" i="7942"/>
  <c r="J505" i="7942"/>
  <c r="J506" i="7942"/>
  <c r="I530" i="7942"/>
  <c r="J529" i="7942"/>
  <c r="K529" i="7942"/>
  <c r="K311" i="18"/>
  <c r="J541" i="7944"/>
  <c r="K541" i="7944"/>
  <c r="I371" i="7944"/>
  <c r="K359" i="7944"/>
  <c r="I526" i="7942"/>
  <c r="J525" i="7942"/>
  <c r="J526" i="7942"/>
  <c r="I519" i="7942"/>
  <c r="I475" i="7944"/>
  <c r="J475" i="7944"/>
  <c r="K463" i="7944"/>
  <c r="L463" i="7944"/>
  <c r="I51" i="7944"/>
  <c r="I293" i="7944"/>
  <c r="J293" i="7944"/>
  <c r="K281" i="7944"/>
  <c r="L281" i="7944"/>
  <c r="O453" i="7944"/>
  <c r="P453" i="7944"/>
  <c r="H254" i="7944"/>
  <c r="I476" i="7944"/>
  <c r="I446" i="7942"/>
  <c r="L547" i="18"/>
  <c r="M547" i="18"/>
  <c r="J518" i="7942"/>
  <c r="J605" i="7944"/>
  <c r="J45" i="7944"/>
  <c r="I492" i="7942"/>
  <c r="K619" i="7944"/>
  <c r="L619" i="7944"/>
  <c r="I436" i="7942"/>
  <c r="J435" i="7942"/>
  <c r="J436" i="7942"/>
  <c r="M461" i="7942"/>
  <c r="O427" i="7944"/>
  <c r="P427" i="7944"/>
  <c r="Q427" i="7944"/>
  <c r="J477" i="7942"/>
  <c r="J478" i="7942"/>
  <c r="I478" i="7942"/>
  <c r="J459" i="7942"/>
  <c r="K459" i="7942"/>
  <c r="I460" i="7942"/>
  <c r="N452" i="7944"/>
  <c r="O283" i="7944"/>
  <c r="P283" i="7944"/>
  <c r="Q283" i="7944"/>
  <c r="J242" i="7944"/>
  <c r="K445" i="7942"/>
  <c r="N311" i="7944"/>
  <c r="O311" i="7944"/>
  <c r="N480" i="7944"/>
  <c r="O480" i="7944"/>
  <c r="P595" i="7944"/>
  <c r="Q595" i="7944"/>
  <c r="O426" i="7944"/>
  <c r="M714" i="18"/>
  <c r="J688" i="18"/>
  <c r="K688" i="18"/>
  <c r="O218" i="7944"/>
  <c r="J267" i="7944"/>
  <c r="K267" i="7944"/>
  <c r="I19" i="7944"/>
  <c r="M699" i="7944"/>
  <c r="L348" i="7944"/>
  <c r="M244" i="7944"/>
  <c r="N244" i="7944"/>
  <c r="O244" i="7944"/>
  <c r="N712" i="7944"/>
  <c r="Q261" i="7944"/>
  <c r="O726" i="7944"/>
  <c r="P726" i="7944"/>
  <c r="Q531" i="7944"/>
  <c r="H124" i="7941"/>
  <c r="I782" i="18"/>
  <c r="I1148" i="18"/>
  <c r="G324" i="7941"/>
  <c r="H10" i="7941"/>
  <c r="H15" i="7941"/>
  <c r="G329" i="7941"/>
  <c r="H1560" i="18"/>
  <c r="C230" i="7949"/>
  <c r="C235" i="7949" s="1"/>
  <c r="I779" i="18"/>
  <c r="I1145" i="18"/>
  <c r="H769" i="18"/>
  <c r="M258" i="18"/>
  <c r="N258" i="18"/>
  <c r="I8" i="7942"/>
  <c r="J197" i="18"/>
  <c r="J158" i="18"/>
  <c r="J132" i="18"/>
  <c r="E11" i="7949"/>
  <c r="J145" i="18"/>
  <c r="I70" i="18"/>
  <c r="I67" i="18"/>
  <c r="I69" i="18"/>
  <c r="K184" i="18"/>
  <c r="K145" i="18"/>
  <c r="L158" i="18"/>
  <c r="L132" i="18"/>
  <c r="K158" i="18"/>
  <c r="M184" i="18"/>
  <c r="I65" i="18"/>
  <c r="I66" i="18"/>
  <c r="L145" i="18"/>
  <c r="L197" i="18"/>
  <c r="M145" i="18"/>
  <c r="N145" i="18"/>
  <c r="I71" i="18"/>
  <c r="K197" i="18"/>
  <c r="L184" i="18"/>
  <c r="M132" i="18"/>
  <c r="N132" i="18"/>
  <c r="M197" i="18"/>
  <c r="N184" i="18"/>
  <c r="N158" i="18"/>
  <c r="O145" i="18"/>
  <c r="M158" i="18"/>
  <c r="O132" i="18"/>
  <c r="P132" i="18"/>
  <c r="J184" i="18"/>
  <c r="O197" i="18"/>
  <c r="P145" i="18"/>
  <c r="P197" i="18"/>
  <c r="Q145" i="18"/>
  <c r="Q197" i="18"/>
  <c r="K132" i="18"/>
  <c r="Q158" i="18"/>
  <c r="O158" i="18"/>
  <c r="P158" i="18"/>
  <c r="Q132" i="18"/>
  <c r="N197" i="18"/>
  <c r="L700" i="18"/>
  <c r="M700" i="18"/>
  <c r="L505" i="18"/>
  <c r="M505" i="18"/>
  <c r="N505" i="18"/>
  <c r="M557" i="18"/>
  <c r="L752" i="18"/>
  <c r="M427" i="18"/>
  <c r="L609" i="18"/>
  <c r="H11" i="7941"/>
  <c r="G325" i="7941"/>
  <c r="G899" i="7941"/>
  <c r="H585" i="7941"/>
  <c r="L65" i="18"/>
  <c r="M135" i="18"/>
  <c r="N135" i="18"/>
  <c r="P135" i="18"/>
  <c r="Q135" i="18"/>
  <c r="O135" i="18"/>
  <c r="M172" i="18"/>
  <c r="L172" i="18"/>
  <c r="J68" i="18"/>
  <c r="K172" i="18"/>
  <c r="O172" i="18"/>
  <c r="N172" i="18"/>
  <c r="P172" i="18"/>
  <c r="Q172" i="18"/>
  <c r="H68" i="18"/>
  <c r="H1246" i="18"/>
  <c r="H640" i="7941"/>
  <c r="I170" i="18"/>
  <c r="K170" i="18"/>
  <c r="M170" i="18"/>
  <c r="L170" i="18"/>
  <c r="J170" i="18"/>
  <c r="N170" i="18"/>
  <c r="P170" i="18"/>
  <c r="Q170" i="18"/>
  <c r="O170" i="18"/>
  <c r="K482" i="18"/>
  <c r="L482" i="18"/>
  <c r="N430" i="18"/>
  <c r="O430" i="18"/>
  <c r="P430" i="18"/>
  <c r="M739" i="18"/>
  <c r="N739" i="18"/>
  <c r="G900" i="7941"/>
  <c r="H586" i="7941"/>
  <c r="G7" i="7941"/>
  <c r="K245" i="18"/>
  <c r="L245" i="18"/>
  <c r="J386" i="1"/>
  <c r="I178" i="1"/>
  <c r="I21" i="18"/>
  <c r="I180" i="1"/>
  <c r="I23" i="18"/>
  <c r="I177" i="1"/>
  <c r="I20" i="18"/>
  <c r="I179" i="1"/>
  <c r="I7" i="18"/>
  <c r="I181" i="1"/>
  <c r="I24" i="18"/>
  <c r="I186" i="1"/>
  <c r="I29" i="18"/>
  <c r="I190" i="1"/>
  <c r="I33" i="18"/>
  <c r="I183" i="1"/>
  <c r="I26" i="18"/>
  <c r="I836" i="18"/>
  <c r="I74" i="7941"/>
  <c r="I187" i="1"/>
  <c r="I30" i="18"/>
  <c r="I185" i="1"/>
  <c r="I28" i="18"/>
  <c r="I189" i="1"/>
  <c r="I32" i="18"/>
  <c r="I191" i="1"/>
  <c r="I34" i="18"/>
  <c r="I844" i="18"/>
  <c r="I82" i="7941"/>
  <c r="I193" i="1"/>
  <c r="I36" i="18"/>
  <c r="I197" i="1"/>
  <c r="I40" i="18"/>
  <c r="I198" i="1"/>
  <c r="I41" i="18"/>
  <c r="I199" i="1"/>
  <c r="I42" i="18"/>
  <c r="I852" i="18"/>
  <c r="I90" i="7941"/>
  <c r="I203" i="1"/>
  <c r="I46" i="18"/>
  <c r="I188" i="1"/>
  <c r="I31" i="18"/>
  <c r="I200" i="1"/>
  <c r="I43" i="18"/>
  <c r="I192" i="1"/>
  <c r="I35" i="18"/>
  <c r="I845" i="18"/>
  <c r="I83" i="7941"/>
  <c r="I194" i="1"/>
  <c r="I37" i="18"/>
  <c r="I196" i="1"/>
  <c r="I39" i="18"/>
  <c r="I182" i="1"/>
  <c r="I25" i="18"/>
  <c r="I184" i="1"/>
  <c r="I27" i="18"/>
  <c r="I837" i="18"/>
  <c r="I75" i="7941"/>
  <c r="I202" i="1"/>
  <c r="I45" i="18"/>
  <c r="I205" i="1"/>
  <c r="I48" i="18"/>
  <c r="I212" i="1"/>
  <c r="I55" i="18"/>
  <c r="I207" i="1"/>
  <c r="I50" i="18"/>
  <c r="I860" i="18"/>
  <c r="I98" i="7941"/>
  <c r="I213" i="1"/>
  <c r="I56" i="18"/>
  <c r="I214" i="1"/>
  <c r="I57" i="18"/>
  <c r="I215" i="1"/>
  <c r="I58" i="18"/>
  <c r="I195" i="1"/>
  <c r="I38" i="18"/>
  <c r="I848" i="18"/>
  <c r="I86" i="7941"/>
  <c r="I204" i="1"/>
  <c r="I47" i="18"/>
  <c r="I206" i="1"/>
  <c r="I49" i="18"/>
  <c r="I209" i="1"/>
  <c r="I52" i="18"/>
  <c r="I217" i="1"/>
  <c r="I60" i="18"/>
  <c r="I870" i="18"/>
  <c r="I108" i="7941"/>
  <c r="I218" i="1"/>
  <c r="I61" i="18"/>
  <c r="I201" i="1"/>
  <c r="I44" i="18"/>
  <c r="I216" i="1"/>
  <c r="I59" i="18"/>
  <c r="I208" i="1"/>
  <c r="I51" i="18"/>
  <c r="I861" i="18"/>
  <c r="I99" i="7941"/>
  <c r="I211" i="1"/>
  <c r="I54" i="18"/>
  <c r="I379" i="1"/>
  <c r="I375" i="1"/>
  <c r="I371" i="1"/>
  <c r="I367" i="1"/>
  <c r="I363" i="1"/>
  <c r="I359" i="1"/>
  <c r="I355" i="1"/>
  <c r="I351" i="1"/>
  <c r="I347" i="1"/>
  <c r="I343" i="1"/>
  <c r="I339" i="1"/>
  <c r="I210" i="1"/>
  <c r="I53" i="18"/>
  <c r="I380" i="1"/>
  <c r="I374" i="1"/>
  <c r="I369" i="1"/>
  <c r="I364" i="1"/>
  <c r="I358" i="1"/>
  <c r="I353" i="1"/>
  <c r="I348" i="1"/>
  <c r="I342" i="1"/>
  <c r="I376" i="1"/>
  <c r="I370" i="1"/>
  <c r="I365" i="1"/>
  <c r="I360" i="1"/>
  <c r="I354" i="1"/>
  <c r="I349" i="1"/>
  <c r="I344" i="1"/>
  <c r="I7" i="7942"/>
  <c r="I372" i="1"/>
  <c r="I361" i="1"/>
  <c r="I350" i="1"/>
  <c r="I340" i="1"/>
  <c r="I378" i="1"/>
  <c r="I368" i="1"/>
  <c r="I357" i="1"/>
  <c r="I346" i="1"/>
  <c r="I373" i="1"/>
  <c r="I352" i="1"/>
  <c r="I366" i="1"/>
  <c r="I345" i="1"/>
  <c r="I377" i="1"/>
  <c r="I356" i="1"/>
  <c r="I362" i="1"/>
  <c r="I341" i="1"/>
  <c r="K8" i="7942"/>
  <c r="K69" i="18"/>
  <c r="L121" i="18"/>
  <c r="K68" i="18"/>
  <c r="L186" i="18"/>
  <c r="L199" i="18"/>
  <c r="K71" i="18"/>
  <c r="K66" i="18"/>
  <c r="K70" i="18"/>
  <c r="M134" i="18"/>
  <c r="L147" i="18"/>
  <c r="L173" i="18"/>
  <c r="N199" i="18"/>
  <c r="N160" i="18"/>
  <c r="L134" i="18"/>
  <c r="M121" i="18"/>
  <c r="M173" i="18"/>
  <c r="M160" i="18"/>
  <c r="N134" i="18"/>
  <c r="G11" i="7949"/>
  <c r="K67" i="18"/>
  <c r="N186" i="18"/>
  <c r="N173" i="18"/>
  <c r="K65" i="18"/>
  <c r="K64" i="18"/>
  <c r="M186" i="18"/>
  <c r="N147" i="18"/>
  <c r="O173" i="18"/>
  <c r="M199" i="18"/>
  <c r="O186" i="18"/>
  <c r="O134" i="18"/>
  <c r="P199" i="18"/>
  <c r="P134" i="18"/>
  <c r="N121" i="18"/>
  <c r="O121" i="18"/>
  <c r="P121" i="18"/>
  <c r="Q147" i="18"/>
  <c r="Q173" i="18"/>
  <c r="O147" i="18"/>
  <c r="P160" i="18"/>
  <c r="M147" i="18"/>
  <c r="P147" i="18"/>
  <c r="P173" i="18"/>
  <c r="O160" i="18"/>
  <c r="P186" i="18"/>
  <c r="Q121" i="18"/>
  <c r="L160" i="18"/>
  <c r="O199" i="18"/>
  <c r="Q160" i="18"/>
  <c r="Q134" i="18"/>
  <c r="Q199" i="18"/>
  <c r="M336" i="18"/>
  <c r="N336" i="18"/>
  <c r="O336" i="18"/>
  <c r="K531" i="18"/>
  <c r="L531" i="18"/>
  <c r="K726" i="18"/>
  <c r="M544" i="18"/>
  <c r="N544" i="18"/>
  <c r="M635" i="18"/>
  <c r="R112" i="1"/>
  <c r="M414" i="18"/>
  <c r="N414" i="18"/>
  <c r="M648" i="18"/>
  <c r="N648" i="18"/>
  <c r="I19" i="7941"/>
  <c r="L271" i="18"/>
  <c r="L362" i="18"/>
  <c r="M362" i="18"/>
  <c r="K284" i="18"/>
  <c r="L232" i="18"/>
  <c r="M232" i="18"/>
  <c r="L349" i="18"/>
  <c r="K492" i="18"/>
  <c r="M453" i="18"/>
  <c r="M479" i="18"/>
  <c r="N479" i="18"/>
  <c r="K570" i="18"/>
  <c r="L596" i="18"/>
  <c r="K713" i="18"/>
  <c r="L388" i="18"/>
  <c r="L583" i="18"/>
  <c r="K687" i="18"/>
  <c r="H219" i="1"/>
  <c r="L248" i="18"/>
  <c r="M248" i="18"/>
  <c r="N755" i="18"/>
  <c r="M674" i="18"/>
  <c r="H1190" i="18"/>
  <c r="G1189" i="18"/>
  <c r="G584" i="7941"/>
  <c r="G1556" i="18"/>
  <c r="G904" i="7941"/>
  <c r="H590" i="7941"/>
  <c r="K664" i="18"/>
  <c r="I599" i="7941"/>
  <c r="H913" i="7941"/>
  <c r="H589" i="7941"/>
  <c r="G903" i="7941"/>
  <c r="C68" i="7949"/>
  <c r="C73" i="7949" s="1"/>
  <c r="H129" i="18"/>
  <c r="I129" i="18"/>
  <c r="J129" i="18"/>
  <c r="K129" i="18"/>
  <c r="L129" i="18"/>
  <c r="H1557" i="18"/>
  <c r="M129" i="18"/>
  <c r="N129" i="18"/>
  <c r="O129" i="18"/>
  <c r="P129" i="18"/>
  <c r="Q129" i="18"/>
  <c r="J171" i="18"/>
  <c r="I68" i="18"/>
  <c r="N171" i="18"/>
  <c r="L171" i="18"/>
  <c r="K171" i="18"/>
  <c r="O171" i="18"/>
  <c r="P171" i="18"/>
  <c r="M171" i="18"/>
  <c r="Q171" i="18"/>
  <c r="I64" i="18"/>
  <c r="K119" i="18"/>
  <c r="J119" i="18"/>
  <c r="L119" i="18"/>
  <c r="O119" i="18"/>
  <c r="P119" i="18"/>
  <c r="M119" i="18"/>
  <c r="N119" i="18"/>
  <c r="Q119" i="18"/>
  <c r="H917" i="7941"/>
  <c r="I603" i="7941"/>
  <c r="H194" i="18"/>
  <c r="H1562" i="18"/>
  <c r="I194" i="18"/>
  <c r="J194" i="18"/>
  <c r="C338" i="7949"/>
  <c r="C343" i="7949" s="1"/>
  <c r="K194" i="18"/>
  <c r="L194" i="18"/>
  <c r="M194" i="18"/>
  <c r="N194" i="18"/>
  <c r="O194" i="18"/>
  <c r="P194" i="18"/>
  <c r="Q194" i="18"/>
  <c r="L69" i="18"/>
  <c r="M187" i="18"/>
  <c r="N187" i="18"/>
  <c r="P187" i="18"/>
  <c r="O187" i="18"/>
  <c r="Q187" i="18"/>
  <c r="C122" i="7949"/>
  <c r="C127" i="7949" s="1"/>
  <c r="H142" i="18"/>
  <c r="I142" i="18"/>
  <c r="J142" i="18"/>
  <c r="K142" i="18"/>
  <c r="H1558" i="18"/>
  <c r="L142" i="18"/>
  <c r="M142" i="18"/>
  <c r="N142" i="18"/>
  <c r="O142" i="18"/>
  <c r="P142" i="18"/>
  <c r="Q142" i="18"/>
  <c r="M661" i="18"/>
  <c r="N661" i="18"/>
  <c r="O661" i="18"/>
  <c r="L440" i="18"/>
  <c r="H8" i="7941"/>
  <c r="G322" i="7941"/>
  <c r="H9" i="7941"/>
  <c r="G323" i="7941"/>
  <c r="M161" i="18"/>
  <c r="N161" i="18"/>
  <c r="L67" i="18"/>
  <c r="O161" i="18"/>
  <c r="P161" i="18"/>
  <c r="Q161" i="18"/>
  <c r="L120" i="18"/>
  <c r="K120" i="18"/>
  <c r="M120" i="18"/>
  <c r="N120" i="18"/>
  <c r="J64" i="18"/>
  <c r="Q120" i="18"/>
  <c r="O120" i="18"/>
  <c r="P120" i="18"/>
  <c r="I118" i="18"/>
  <c r="H64" i="18"/>
  <c r="H381" i="1"/>
  <c r="L118" i="18"/>
  <c r="J118" i="18"/>
  <c r="K118" i="18"/>
  <c r="N118" i="18"/>
  <c r="M118" i="18"/>
  <c r="P118" i="18"/>
  <c r="O118" i="18"/>
  <c r="Q118" i="18"/>
  <c r="G902" i="7941"/>
  <c r="H588" i="7941"/>
  <c r="H130" i="7941"/>
  <c r="I788" i="18"/>
  <c r="H902" i="18"/>
  <c r="H331" i="7941"/>
  <c r="H897" i="18"/>
  <c r="I787" i="18"/>
  <c r="H129" i="7941"/>
  <c r="H901" i="18"/>
  <c r="H922" i="18"/>
  <c r="H336" i="7941"/>
  <c r="I22" i="7941"/>
  <c r="H913" i="18"/>
  <c r="I791" i="18"/>
  <c r="H133" i="7941"/>
  <c r="H905" i="18"/>
  <c r="H921" i="18"/>
  <c r="H909" i="18"/>
  <c r="H906" i="18"/>
  <c r="H910" i="18"/>
  <c r="H917" i="18"/>
  <c r="H898" i="18"/>
  <c r="H914" i="18"/>
  <c r="H918" i="18"/>
  <c r="N176" i="7944"/>
  <c r="N137" i="7944"/>
  <c r="N215" i="7944"/>
  <c r="O215" i="7944"/>
  <c r="P215" i="7944"/>
  <c r="L255" i="7944"/>
  <c r="M255" i="7944"/>
  <c r="L710" i="7944"/>
  <c r="M710" i="7944"/>
  <c r="I722" i="7944"/>
  <c r="J168" i="18"/>
  <c r="I610" i="7941"/>
  <c r="I1216" i="18"/>
  <c r="I1582" i="18"/>
  <c r="I1208" i="18"/>
  <c r="I1574" i="18"/>
  <c r="H41" i="7963"/>
  <c r="F36" i="7960"/>
  <c r="I29" i="7960"/>
  <c r="I28" i="7960"/>
  <c r="D36" i="7960"/>
  <c r="I35" i="7960"/>
  <c r="N404" i="18"/>
  <c r="O404" i="18"/>
  <c r="P404" i="18"/>
  <c r="O521" i="18"/>
  <c r="P521" i="18"/>
  <c r="Q521" i="18"/>
  <c r="I33" i="7960"/>
  <c r="E73" i="7963"/>
  <c r="H36" i="7960"/>
  <c r="I31" i="7960"/>
  <c r="G36" i="7960"/>
  <c r="E36" i="7960"/>
  <c r="I32" i="7960"/>
  <c r="I1227" i="18"/>
  <c r="I1593" i="18"/>
  <c r="H711" i="7941"/>
  <c r="H921" i="7941"/>
  <c r="O495" i="18"/>
  <c r="P495" i="18"/>
  <c r="Q495" i="18"/>
  <c r="H944" i="7941"/>
  <c r="I25" i="7960"/>
  <c r="E137" i="7963"/>
  <c r="F169" i="7963"/>
  <c r="E105" i="7963"/>
  <c r="I811" i="18"/>
  <c r="I1177" i="18"/>
  <c r="I49" i="7941"/>
  <c r="H128" i="7941"/>
  <c r="M716" i="18"/>
  <c r="N716" i="18"/>
  <c r="O716" i="18"/>
  <c r="P716" i="18"/>
  <c r="I1236" i="18"/>
  <c r="I1602" i="18"/>
  <c r="L729" i="18"/>
  <c r="M729" i="18"/>
  <c r="M391" i="18"/>
  <c r="M545" i="18"/>
  <c r="N545" i="18"/>
  <c r="O545" i="18"/>
  <c r="I1215" i="18"/>
  <c r="I1581" i="18"/>
  <c r="I1224" i="18"/>
  <c r="I1590" i="18"/>
  <c r="H727" i="7941"/>
  <c r="I623" i="7941"/>
  <c r="I1201" i="18"/>
  <c r="I1567" i="18"/>
  <c r="L272" i="18"/>
  <c r="M272" i="18"/>
  <c r="I1217" i="18"/>
  <c r="I1583" i="18"/>
  <c r="I1223" i="18"/>
  <c r="I1589" i="18"/>
  <c r="E36" i="7967"/>
  <c r="E27" i="7967"/>
  <c r="G16" i="7964"/>
  <c r="J29" i="7944"/>
  <c r="J307" i="7944"/>
  <c r="J319" i="7944"/>
  <c r="J670" i="7944"/>
  <c r="K670" i="7944"/>
  <c r="M632" i="7944"/>
  <c r="O661" i="7944"/>
  <c r="P661" i="7944"/>
  <c r="Q661" i="7944"/>
  <c r="Q584" i="7944"/>
  <c r="N556" i="7944"/>
  <c r="O556" i="7944"/>
  <c r="L337" i="18"/>
  <c r="M337" i="18"/>
  <c r="M610" i="18"/>
  <c r="N610" i="18"/>
  <c r="O610" i="18"/>
  <c r="P610" i="18"/>
  <c r="N530" i="7944"/>
  <c r="O530" i="7944"/>
  <c r="P530" i="7944"/>
  <c r="Q530" i="7944"/>
  <c r="P272" i="7944"/>
  <c r="Q272" i="7944"/>
  <c r="K515" i="7944"/>
  <c r="K527" i="7944"/>
  <c r="K580" i="7944"/>
  <c r="L580" i="7944"/>
  <c r="M580" i="7944"/>
  <c r="J228" i="7944"/>
  <c r="K228" i="7944"/>
  <c r="M488" i="7942"/>
  <c r="N481" i="7942"/>
  <c r="O481" i="7942"/>
  <c r="P481" i="7942"/>
  <c r="O584" i="7944"/>
  <c r="P584" i="7944"/>
  <c r="P219" i="7944"/>
  <c r="Q221" i="7944"/>
  <c r="I449" i="7944"/>
  <c r="J437" i="7944"/>
  <c r="K372" i="7944"/>
  <c r="L372" i="7944"/>
  <c r="J497" i="7942"/>
  <c r="J498" i="7942"/>
  <c r="P556" i="7944"/>
  <c r="I1198" i="18"/>
  <c r="I1564" i="18"/>
  <c r="J411" i="7944"/>
  <c r="K605" i="7944"/>
  <c r="I592" i="7944"/>
  <c r="J592" i="7944"/>
  <c r="J490" i="7942"/>
  <c r="I633" i="7941"/>
  <c r="I1226" i="18"/>
  <c r="I1592" i="18"/>
  <c r="J736" i="7944"/>
  <c r="K736" i="7944"/>
  <c r="L736" i="7944"/>
  <c r="I620" i="7941"/>
  <c r="O219" i="7944"/>
  <c r="Q219" i="7944"/>
  <c r="O176" i="7944"/>
  <c r="P176" i="7944"/>
  <c r="Q176" i="7944"/>
  <c r="H359" i="7941"/>
  <c r="I807" i="18"/>
  <c r="I1173" i="18"/>
  <c r="I1221" i="18"/>
  <c r="I1587" i="18"/>
  <c r="I1235" i="18"/>
  <c r="I1601" i="18"/>
  <c r="I792" i="18"/>
  <c r="I1158" i="18"/>
  <c r="I42" i="7941"/>
  <c r="H371" i="7941"/>
  <c r="H344" i="7941"/>
  <c r="I815" i="18"/>
  <c r="I1181" i="18"/>
  <c r="I50" i="7941"/>
  <c r="H330" i="7941"/>
  <c r="I819" i="18"/>
  <c r="I1185" i="18"/>
  <c r="I804" i="18"/>
  <c r="I1170" i="18"/>
  <c r="H367" i="7941"/>
  <c r="M612" i="18"/>
  <c r="N612" i="18"/>
  <c r="N753" i="18"/>
  <c r="O753" i="18"/>
  <c r="I619" i="7941"/>
  <c r="H908" i="7941"/>
  <c r="I41" i="7941"/>
  <c r="M742" i="18"/>
  <c r="I812" i="18"/>
  <c r="I1178" i="18"/>
  <c r="I1199" i="18"/>
  <c r="I1565" i="18"/>
  <c r="H907" i="7941"/>
  <c r="I803" i="18"/>
  <c r="I1169" i="18"/>
  <c r="N287" i="18"/>
  <c r="O287" i="18"/>
  <c r="P287" i="18"/>
  <c r="Q287" i="18"/>
  <c r="H169" i="7942"/>
  <c r="H941" i="7941"/>
  <c r="H932" i="7941"/>
  <c r="I10" i="7949"/>
  <c r="I1218" i="18"/>
  <c r="I1584" i="18"/>
  <c r="M339" i="18"/>
  <c r="N339" i="18"/>
  <c r="I1233" i="18"/>
  <c r="I1599" i="18"/>
  <c r="H923" i="7941"/>
  <c r="I1239" i="18"/>
  <c r="I1605" i="18"/>
  <c r="I46" i="7941"/>
  <c r="M352" i="18"/>
  <c r="N352" i="18"/>
  <c r="O352" i="18"/>
  <c r="I1202" i="18"/>
  <c r="I1568" i="18"/>
  <c r="I1222" i="18"/>
  <c r="I1588" i="18"/>
  <c r="I778" i="18"/>
  <c r="I1144" i="18"/>
  <c r="N573" i="18"/>
  <c r="O573" i="18"/>
  <c r="P573" i="18"/>
  <c r="I67" i="7941"/>
  <c r="H910" i="7941"/>
  <c r="I592" i="7941"/>
  <c r="H906" i="7941"/>
  <c r="I626" i="7941"/>
  <c r="I628" i="7941"/>
  <c r="I381" i="1"/>
  <c r="I1200" i="18"/>
  <c r="I1566" i="18"/>
  <c r="I1228" i="18"/>
  <c r="I1594" i="18"/>
  <c r="M703" i="18"/>
  <c r="N560" i="18"/>
  <c r="O560" i="18"/>
  <c r="P560" i="18"/>
  <c r="I863" i="18"/>
  <c r="I101" i="7941"/>
  <c r="I864" i="18"/>
  <c r="I102" i="7941"/>
  <c r="I871" i="18"/>
  <c r="I109" i="7941"/>
  <c r="I1243" i="18"/>
  <c r="I637" i="7941"/>
  <c r="I1245" i="18"/>
  <c r="I639" i="7941"/>
  <c r="I595" i="7941"/>
  <c r="O417" i="18"/>
  <c r="P417" i="18"/>
  <c r="Q417" i="18"/>
  <c r="I1246" i="18"/>
  <c r="I640" i="7941"/>
  <c r="I869" i="18"/>
  <c r="I107" i="7941"/>
  <c r="I862" i="18"/>
  <c r="I100" i="7941"/>
  <c r="I868" i="18"/>
  <c r="I106" i="7941"/>
  <c r="I865" i="18"/>
  <c r="I103" i="7941"/>
  <c r="I835" i="18"/>
  <c r="I73" i="7941"/>
  <c r="I853" i="18"/>
  <c r="I91" i="7941"/>
  <c r="I851" i="18"/>
  <c r="I89" i="7941"/>
  <c r="I842" i="18"/>
  <c r="I80" i="7941"/>
  <c r="I843" i="18"/>
  <c r="I81" i="7941"/>
  <c r="I854" i="18"/>
  <c r="I92" i="7941"/>
  <c r="I859" i="18"/>
  <c r="I97" i="7941"/>
  <c r="I631" i="7941"/>
  <c r="H930" i="7941"/>
  <c r="L456" i="18"/>
  <c r="M456" i="18"/>
  <c r="L274" i="18"/>
  <c r="M274" i="18"/>
  <c r="P150" i="7944"/>
  <c r="Q150" i="7944"/>
  <c r="M543" i="7944"/>
  <c r="N543" i="7944"/>
  <c r="N310" i="7944"/>
  <c r="O310" i="7944"/>
  <c r="P310" i="7944"/>
  <c r="Q310" i="7944"/>
  <c r="N466" i="7944"/>
  <c r="O466" i="7944"/>
  <c r="P466" i="7944"/>
  <c r="Q466" i="7944"/>
  <c r="J333" i="7944"/>
  <c r="K333" i="7944"/>
  <c r="L333" i="7944"/>
  <c r="J748" i="7944"/>
  <c r="K748" i="7944"/>
  <c r="O257" i="7944"/>
  <c r="K735" i="7944"/>
  <c r="O487" i="7942"/>
  <c r="O488" i="7942"/>
  <c r="Q611" i="7944"/>
  <c r="M751" i="7944"/>
  <c r="O725" i="7944"/>
  <c r="P725" i="7944"/>
  <c r="Q725" i="7944"/>
  <c r="F114" i="7963"/>
  <c r="O636" i="7944"/>
  <c r="P636" i="7944"/>
  <c r="Q636" i="7944"/>
  <c r="Q715" i="7944"/>
  <c r="Q465" i="7944"/>
  <c r="Q440" i="7944"/>
  <c r="G178" i="7963"/>
  <c r="M431" i="7942"/>
  <c r="N431" i="7942"/>
  <c r="O431" i="7942"/>
  <c r="L489" i="7944"/>
  <c r="Q571" i="7944"/>
  <c r="Q364" i="7944"/>
  <c r="Q519" i="7944"/>
  <c r="Q309" i="7944"/>
  <c r="O323" i="7944"/>
  <c r="P323" i="7944"/>
  <c r="Q323" i="7944"/>
  <c r="I608" i="7941"/>
  <c r="H922" i="7941"/>
  <c r="O557" i="7944"/>
  <c r="P557" i="7944"/>
  <c r="Q557" i="7944"/>
  <c r="G82" i="7963"/>
  <c r="K483" i="7942"/>
  <c r="K484" i="7942"/>
  <c r="C11" i="7968"/>
  <c r="K491" i="7942"/>
  <c r="K492" i="7942"/>
  <c r="Q297" i="7944"/>
  <c r="O491" i="7944"/>
  <c r="Q714" i="7944"/>
  <c r="N521" i="7942"/>
  <c r="N522" i="7942"/>
  <c r="M442" i="7942"/>
  <c r="P701" i="7944"/>
  <c r="Q701" i="7944"/>
  <c r="K513" i="7942"/>
  <c r="L513" i="7942"/>
  <c r="M513" i="7942"/>
  <c r="I1210" i="18"/>
  <c r="I1576" i="18"/>
  <c r="N673" i="7944"/>
  <c r="O673" i="7944"/>
  <c r="P673" i="7944"/>
  <c r="Q673" i="7944"/>
  <c r="Q376" i="7944"/>
  <c r="Q441" i="7944"/>
  <c r="J455" i="7942"/>
  <c r="I456" i="7942"/>
  <c r="J456" i="7942"/>
  <c r="N400" i="7944"/>
  <c r="O400" i="7944"/>
  <c r="P400" i="7944"/>
  <c r="F178" i="7963"/>
  <c r="O727" i="7944"/>
  <c r="P727" i="7944"/>
  <c r="I790" i="18"/>
  <c r="I1156" i="18"/>
  <c r="H7" i="7941"/>
  <c r="I611" i="7941"/>
  <c r="H131" i="7941"/>
  <c r="H341" i="7941"/>
  <c r="I598" i="7941"/>
  <c r="M376" i="18"/>
  <c r="N376" i="18"/>
  <c r="N298" i="18"/>
  <c r="O298" i="18"/>
  <c r="P298" i="18"/>
  <c r="Q298" i="18"/>
  <c r="N703" i="18"/>
  <c r="N272" i="18"/>
  <c r="O272" i="18"/>
  <c r="P272" i="18"/>
  <c r="Q272" i="18"/>
  <c r="H937" i="7941"/>
  <c r="H127" i="7941"/>
  <c r="H337" i="7941"/>
  <c r="N350" i="18"/>
  <c r="O350" i="18"/>
  <c r="P350" i="18"/>
  <c r="N727" i="18"/>
  <c r="O727" i="18"/>
  <c r="P727" i="18"/>
  <c r="Q727" i="18"/>
  <c r="N519" i="18"/>
  <c r="O519" i="18"/>
  <c r="P519" i="18"/>
  <c r="N584" i="18"/>
  <c r="O584" i="18"/>
  <c r="P545" i="18"/>
  <c r="Q545" i="18"/>
  <c r="I33" i="7941"/>
  <c r="H332" i="7941"/>
  <c r="I780" i="18"/>
  <c r="I1146" i="18"/>
  <c r="H918" i="7941"/>
  <c r="O324" i="18"/>
  <c r="P324" i="18"/>
  <c r="N310" i="18"/>
  <c r="O310" i="18"/>
  <c r="P310" i="18"/>
  <c r="Q310" i="18"/>
  <c r="K493" i="18"/>
  <c r="L493" i="18"/>
  <c r="M493" i="18"/>
  <c r="O739" i="18"/>
  <c r="P739" i="18"/>
  <c r="Q739" i="18"/>
  <c r="O378" i="18"/>
  <c r="P378" i="18"/>
  <c r="N285" i="18"/>
  <c r="O285" i="18"/>
  <c r="K512" i="7942"/>
  <c r="L511" i="7942"/>
  <c r="M511" i="7942"/>
  <c r="P741" i="7944"/>
  <c r="Q741" i="7944"/>
  <c r="M649" i="18"/>
  <c r="N649" i="18"/>
  <c r="Q447" i="7942"/>
  <c r="L261" i="18"/>
  <c r="M261" i="18"/>
  <c r="N261" i="18"/>
  <c r="H926" i="7941"/>
  <c r="I612" i="7941"/>
  <c r="O374" i="7944"/>
  <c r="H920" i="7941"/>
  <c r="I606" i="7941"/>
  <c r="P448" i="7942"/>
  <c r="O448" i="7942"/>
  <c r="I37" i="7944"/>
  <c r="J37" i="7944"/>
  <c r="J501" i="7944"/>
  <c r="K501" i="7944"/>
  <c r="I614" i="7941"/>
  <c r="H928" i="7941"/>
  <c r="O365" i="18"/>
  <c r="P365" i="18"/>
  <c r="Q365" i="18"/>
  <c r="N513" i="7942"/>
  <c r="N514" i="7942"/>
  <c r="Q299" i="7944"/>
  <c r="P608" i="7944"/>
  <c r="Q608" i="7944"/>
  <c r="L467" i="7942"/>
  <c r="M467" i="7942"/>
  <c r="N467" i="7942"/>
  <c r="I474" i="7942"/>
  <c r="P350" i="7944"/>
  <c r="Q350" i="7944"/>
  <c r="O517" i="7944"/>
  <c r="P517" i="7944"/>
  <c r="Q517" i="7944"/>
  <c r="Q326" i="7944"/>
  <c r="O674" i="7944"/>
  <c r="P674" i="7944"/>
  <c r="Q674" i="7944"/>
  <c r="Q675" i="7944"/>
  <c r="O544" i="18"/>
  <c r="P544" i="18"/>
  <c r="K473" i="7942"/>
  <c r="K474" i="7942"/>
  <c r="I520" i="7942"/>
  <c r="M606" i="7944"/>
  <c r="N606" i="7944"/>
  <c r="O606" i="7944"/>
  <c r="M300" i="18"/>
  <c r="N300" i="18"/>
  <c r="K657" i="7944"/>
  <c r="J696" i="7944"/>
  <c r="K696" i="7944"/>
  <c r="L465" i="7942"/>
  <c r="N323" i="18"/>
  <c r="O323" i="18"/>
  <c r="N441" i="7942"/>
  <c r="O441" i="7942"/>
  <c r="O442" i="7942"/>
  <c r="K444" i="7942"/>
  <c r="M514" i="7942"/>
  <c r="Q259" i="7944"/>
  <c r="L675" i="18"/>
  <c r="N687" i="7944"/>
  <c r="O687" i="7944"/>
  <c r="P687" i="7944"/>
  <c r="L697" i="7944"/>
  <c r="Q686" i="7944"/>
  <c r="P361" i="7944"/>
  <c r="Q361" i="7944"/>
  <c r="O688" i="7944"/>
  <c r="P688" i="7944"/>
  <c r="N448" i="7942"/>
  <c r="K644" i="7944"/>
  <c r="L644" i="7944"/>
  <c r="M644" i="7944"/>
  <c r="K479" i="7942"/>
  <c r="J480" i="7942"/>
  <c r="O245" i="7944"/>
  <c r="P245" i="7944"/>
  <c r="Q245" i="7944"/>
  <c r="K493" i="7942"/>
  <c r="P506" i="18"/>
  <c r="Q506" i="18"/>
  <c r="J512" i="7942"/>
  <c r="P468" i="7944"/>
  <c r="Q468" i="7944"/>
  <c r="L493" i="7942"/>
  <c r="J515" i="7942"/>
  <c r="J516" i="7942"/>
  <c r="J449" i="7942"/>
  <c r="J450" i="7942"/>
  <c r="O349" i="7944"/>
  <c r="N442" i="7942"/>
  <c r="H943" i="7941"/>
  <c r="I629" i="7941"/>
  <c r="P389" i="7944"/>
  <c r="Q389" i="7944"/>
  <c r="Q186" i="18"/>
  <c r="J519" i="7942"/>
  <c r="K506" i="7942"/>
  <c r="K505" i="7942"/>
  <c r="N480" i="18"/>
  <c r="O480" i="18"/>
  <c r="P596" i="7944"/>
  <c r="Q596" i="7944"/>
  <c r="Q362" i="7944"/>
  <c r="O651" i="18"/>
  <c r="P651" i="18"/>
  <c r="Q651" i="18"/>
  <c r="O752" i="7944"/>
  <c r="P570" i="7944"/>
  <c r="Q570" i="7944"/>
  <c r="M599" i="18"/>
  <c r="N599" i="18"/>
  <c r="M522" i="7942"/>
  <c r="J522" i="7942"/>
  <c r="K522" i="7942"/>
  <c r="K454" i="18"/>
  <c r="L454" i="18"/>
  <c r="I528" i="7942"/>
  <c r="J527" i="7942"/>
  <c r="J451" i="7942"/>
  <c r="J452" i="7942"/>
  <c r="P402" i="7944"/>
  <c r="Q402" i="7944"/>
  <c r="Q726" i="7944"/>
  <c r="K439" i="7942"/>
  <c r="L439" i="7942"/>
  <c r="M439" i="7942"/>
  <c r="P492" i="7944"/>
  <c r="Q492" i="7944"/>
  <c r="J474" i="7942"/>
  <c r="J530" i="7942"/>
  <c r="L505" i="7942"/>
  <c r="N346" i="7944"/>
  <c r="K554" i="7944"/>
  <c r="L554" i="7944"/>
  <c r="N255" i="7944"/>
  <c r="O255" i="7944"/>
  <c r="P255" i="7944"/>
  <c r="O677" i="18"/>
  <c r="P677" i="18"/>
  <c r="Q677" i="18"/>
  <c r="P257" i="7944"/>
  <c r="Q257" i="7944"/>
  <c r="P569" i="7944"/>
  <c r="Q569" i="7944"/>
  <c r="N220" i="18"/>
  <c r="O220" i="18"/>
  <c r="K532" i="18"/>
  <c r="L532" i="18"/>
  <c r="M532" i="18"/>
  <c r="K503" i="7942"/>
  <c r="L503" i="7942"/>
  <c r="M259" i="18"/>
  <c r="N259" i="18"/>
  <c r="O259" i="18"/>
  <c r="O481" i="7944"/>
  <c r="P481" i="7944"/>
  <c r="Q481" i="7944"/>
  <c r="N337" i="18"/>
  <c r="O337" i="18"/>
  <c r="P583" i="7944"/>
  <c r="Q583" i="7944"/>
  <c r="K509" i="7942"/>
  <c r="J385" i="7944"/>
  <c r="I53" i="7944"/>
  <c r="J53" i="7944"/>
  <c r="J709" i="7944"/>
  <c r="K709" i="7944"/>
  <c r="L582" i="7944"/>
  <c r="J749" i="7944"/>
  <c r="I761" i="7944"/>
  <c r="M647" i="7944"/>
  <c r="N647" i="7944"/>
  <c r="O521" i="7942"/>
  <c r="P521" i="7942"/>
  <c r="P663" i="7944"/>
  <c r="Q663" i="7944"/>
  <c r="O220" i="7944"/>
  <c r="N337" i="7944"/>
  <c r="M635" i="7944"/>
  <c r="N635" i="7944"/>
  <c r="P447" i="7942"/>
  <c r="I452" i="7942"/>
  <c r="J494" i="7942"/>
  <c r="P467" i="7944"/>
  <c r="Q467" i="7944"/>
  <c r="N469" i="18"/>
  <c r="N597" i="18"/>
  <c r="O597" i="18"/>
  <c r="P597" i="18"/>
  <c r="L359" i="7944"/>
  <c r="J472" i="7942"/>
  <c r="K471" i="7942"/>
  <c r="L471" i="7942"/>
  <c r="J683" i="7944"/>
  <c r="J508" i="7942"/>
  <c r="K507" i="7942"/>
  <c r="K508" i="7942"/>
  <c r="M320" i="7944"/>
  <c r="O297" i="18"/>
  <c r="N391" i="18"/>
  <c r="O391" i="18"/>
  <c r="P391" i="18"/>
  <c r="Q391" i="18"/>
  <c r="N714" i="18"/>
  <c r="K460" i="7942"/>
  <c r="M619" i="7944"/>
  <c r="N619" i="7944"/>
  <c r="O619" i="7944"/>
  <c r="Q453" i="7944"/>
  <c r="O346" i="7944"/>
  <c r="P346" i="7944"/>
  <c r="Q346" i="7944"/>
  <c r="L294" i="7944"/>
  <c r="M294" i="7944"/>
  <c r="N388" i="7944"/>
  <c r="M658" i="7944"/>
  <c r="N658" i="7944"/>
  <c r="O658" i="7944"/>
  <c r="N710" i="7944"/>
  <c r="O710" i="7944"/>
  <c r="O571" i="18"/>
  <c r="P571" i="18"/>
  <c r="Q571" i="18"/>
  <c r="O335" i="7944"/>
  <c r="P335" i="7944"/>
  <c r="M636" i="18"/>
  <c r="P738" i="7944"/>
  <c r="Q738" i="7944"/>
  <c r="L723" i="7944"/>
  <c r="M723" i="7944"/>
  <c r="L457" i="7942"/>
  <c r="M457" i="7942"/>
  <c r="K458" i="7942"/>
  <c r="P428" i="18"/>
  <c r="Q428" i="18"/>
  <c r="P518" i="7944"/>
  <c r="Q518" i="7944"/>
  <c r="M348" i="7944"/>
  <c r="N348" i="7944"/>
  <c r="K477" i="7942"/>
  <c r="K478" i="7942"/>
  <c r="M463" i="7944"/>
  <c r="O660" i="7944"/>
  <c r="P660" i="7944"/>
  <c r="N441" i="18"/>
  <c r="O441" i="18"/>
  <c r="P441" i="18"/>
  <c r="J496" i="7942"/>
  <c r="K495" i="7942"/>
  <c r="I462" i="7944"/>
  <c r="J450" i="7944"/>
  <c r="K450" i="7944"/>
  <c r="I486" i="7942"/>
  <c r="J485" i="7942"/>
  <c r="K485" i="7942"/>
  <c r="P218" i="7944"/>
  <c r="Q218" i="7944"/>
  <c r="L402" i="18"/>
  <c r="O296" i="7944"/>
  <c r="P311" i="7944"/>
  <c r="Q311" i="7944"/>
  <c r="N246" i="7944"/>
  <c r="P506" i="7944"/>
  <c r="Q506" i="7944"/>
  <c r="O712" i="7944"/>
  <c r="P298" i="7944"/>
  <c r="Q298" i="7944"/>
  <c r="N461" i="7942"/>
  <c r="O461" i="7942"/>
  <c r="M462" i="7942"/>
  <c r="L473" i="7942"/>
  <c r="L541" i="7944"/>
  <c r="M541" i="7944"/>
  <c r="L311" i="18"/>
  <c r="M311" i="18"/>
  <c r="M375" i="18"/>
  <c r="N375" i="18"/>
  <c r="N544" i="7944"/>
  <c r="O544" i="7944"/>
  <c r="L415" i="18"/>
  <c r="M415" i="18"/>
  <c r="N415" i="18"/>
  <c r="O415" i="18"/>
  <c r="O532" i="7944"/>
  <c r="N632" i="7944"/>
  <c r="O632" i="7944"/>
  <c r="N547" i="18"/>
  <c r="K389" i="18"/>
  <c r="L389" i="18"/>
  <c r="I514" i="7944"/>
  <c r="K502" i="7944"/>
  <c r="M216" i="7944"/>
  <c r="N216" i="7944"/>
  <c r="O216" i="7944"/>
  <c r="H936" i="7941"/>
  <c r="I622" i="7941"/>
  <c r="I430" i="7942"/>
  <c r="O184" i="18"/>
  <c r="P184" i="18"/>
  <c r="Q184" i="18"/>
  <c r="P244" i="7944"/>
  <c r="Q244" i="7944"/>
  <c r="J19" i="7944"/>
  <c r="L267" i="7944"/>
  <c r="M267" i="7944"/>
  <c r="P426" i="7944"/>
  <c r="Q426" i="7944"/>
  <c r="P480" i="7944"/>
  <c r="Q480" i="7944"/>
  <c r="Q363" i="18"/>
  <c r="I488" i="7944"/>
  <c r="M281" i="7944"/>
  <c r="J51" i="7944"/>
  <c r="N463" i="7944"/>
  <c r="O463" i="7944"/>
  <c r="K525" i="7942"/>
  <c r="J46" i="7944"/>
  <c r="J618" i="7944"/>
  <c r="K618" i="7944"/>
  <c r="K358" i="7944"/>
  <c r="P753" i="7944"/>
  <c r="Q753" i="7944"/>
  <c r="M623" i="18"/>
  <c r="N623" i="18"/>
  <c r="O623" i="18"/>
  <c r="J49" i="7944"/>
  <c r="I410" i="7944"/>
  <c r="J398" i="7944"/>
  <c r="J44" i="7944"/>
  <c r="K671" i="7944"/>
  <c r="L229" i="7944"/>
  <c r="M229" i="7944"/>
  <c r="N229" i="7944"/>
  <c r="J553" i="7944"/>
  <c r="J28" i="7944"/>
  <c r="J384" i="7944"/>
  <c r="I38" i="7944"/>
  <c r="K463" i="7942"/>
  <c r="O231" i="7944"/>
  <c r="P231" i="7944"/>
  <c r="P413" i="7944"/>
  <c r="Q413" i="7944"/>
  <c r="J476" i="7942"/>
  <c r="P415" i="7944"/>
  <c r="Q415" i="7944"/>
  <c r="L489" i="7942"/>
  <c r="K453" i="7942"/>
  <c r="L453" i="7942"/>
  <c r="O504" i="7944"/>
  <c r="P504" i="7944"/>
  <c r="J631" i="7944"/>
  <c r="O233" i="18"/>
  <c r="P233" i="18"/>
  <c r="Q494" i="7944"/>
  <c r="J504" i="7942"/>
  <c r="L443" i="7942"/>
  <c r="M443" i="7942"/>
  <c r="J444" i="7942"/>
  <c r="K475" i="7944"/>
  <c r="M424" i="7944"/>
  <c r="J540" i="7944"/>
  <c r="I40" i="7944"/>
  <c r="K523" i="7942"/>
  <c r="M662" i="18"/>
  <c r="N662" i="18"/>
  <c r="O662" i="18"/>
  <c r="M500" i="7942"/>
  <c r="P621" i="7944"/>
  <c r="Q621" i="7944"/>
  <c r="K246" i="18"/>
  <c r="L246" i="18"/>
  <c r="M387" i="7944"/>
  <c r="N701" i="18"/>
  <c r="O622" i="18"/>
  <c r="P622" i="18"/>
  <c r="Q637" i="7944"/>
  <c r="L491" i="7942"/>
  <c r="M491" i="7942"/>
  <c r="K446" i="7942"/>
  <c r="L688" i="18"/>
  <c r="J35" i="7944"/>
  <c r="O452" i="7944"/>
  <c r="L459" i="7942"/>
  <c r="J460" i="7942"/>
  <c r="J254" i="7944"/>
  <c r="I18" i="7944"/>
  <c r="J371" i="7944"/>
  <c r="K371" i="7944"/>
  <c r="J27" i="7944"/>
  <c r="K530" i="7942"/>
  <c r="L529" i="7942"/>
  <c r="I20" i="7944"/>
  <c r="J566" i="7944"/>
  <c r="J42" i="7944"/>
  <c r="K438" i="7942"/>
  <c r="L684" i="7944"/>
  <c r="M684" i="7944"/>
  <c r="H929" i="7941"/>
  <c r="I615" i="7941"/>
  <c r="N322" i="7944"/>
  <c r="O322" i="7944"/>
  <c r="N622" i="7944"/>
  <c r="O622" i="7944"/>
  <c r="K475" i="7942"/>
  <c r="P649" i="7944"/>
  <c r="Q649" i="7944"/>
  <c r="L469" i="7942"/>
  <c r="O505" i="7944"/>
  <c r="P505" i="7944"/>
  <c r="J492" i="7942"/>
  <c r="K558" i="18"/>
  <c r="K242" i="7944"/>
  <c r="K528" i="7944"/>
  <c r="L528" i="7944"/>
  <c r="N499" i="7942"/>
  <c r="M740" i="18"/>
  <c r="J476" i="7944"/>
  <c r="J21" i="7944"/>
  <c r="K293" i="7944"/>
  <c r="J17" i="7944"/>
  <c r="J567" i="7944"/>
  <c r="K567" i="7944"/>
  <c r="N699" i="7944"/>
  <c r="O699" i="7944"/>
  <c r="O739" i="7944"/>
  <c r="P739" i="7944"/>
  <c r="M645" i="7944"/>
  <c r="L467" i="18"/>
  <c r="M467" i="18"/>
  <c r="J501" i="7942"/>
  <c r="K501" i="7942"/>
  <c r="J47" i="7944"/>
  <c r="J332" i="7944"/>
  <c r="K332" i="7944"/>
  <c r="L332" i="7944"/>
  <c r="J52" i="7944"/>
  <c r="I34" i="7944"/>
  <c r="K440" i="7942"/>
  <c r="N478" i="7944"/>
  <c r="O478" i="7944"/>
  <c r="K435" i="7942"/>
  <c r="L435" i="7942"/>
  <c r="L445" i="7942"/>
  <c r="M445" i="7942"/>
  <c r="N445" i="7942"/>
  <c r="J306" i="7944"/>
  <c r="I22" i="7944"/>
  <c r="J268" i="7944"/>
  <c r="I617" i="7941"/>
  <c r="H931" i="7941"/>
  <c r="L657" i="7944"/>
  <c r="L517" i="7942"/>
  <c r="I30" i="7944"/>
  <c r="J55" i="7944"/>
  <c r="J41" i="7944"/>
  <c r="I602" i="7941"/>
  <c r="H916" i="7941"/>
  <c r="J25" i="7944"/>
  <c r="Q365" i="7944"/>
  <c r="M313" i="18"/>
  <c r="K436" i="7944"/>
  <c r="L436" i="7944"/>
  <c r="L437" i="7942"/>
  <c r="M437" i="7942"/>
  <c r="H915" i="7941"/>
  <c r="I601" i="7941"/>
  <c r="L593" i="7944"/>
  <c r="I36" i="7944"/>
  <c r="J433" i="7942"/>
  <c r="H430" i="7942"/>
  <c r="I434" i="7942"/>
  <c r="J241" i="7944"/>
  <c r="I43" i="7944"/>
  <c r="H935" i="7941"/>
  <c r="I621" i="7941"/>
  <c r="O181" i="18"/>
  <c r="P181" i="18"/>
  <c r="P443" i="18"/>
  <c r="Q443" i="18"/>
  <c r="P235" i="18"/>
  <c r="Q235" i="18"/>
  <c r="M440" i="18"/>
  <c r="N440" i="18"/>
  <c r="M638" i="18"/>
  <c r="N638" i="18"/>
  <c r="H584" i="7941"/>
  <c r="G898" i="7941"/>
  <c r="G897" i="7941"/>
  <c r="G583" i="7941"/>
  <c r="O222" i="18"/>
  <c r="P222" i="18"/>
  <c r="H63" i="18"/>
  <c r="H1242" i="18"/>
  <c r="P336" i="18"/>
  <c r="O755" i="18"/>
  <c r="P755" i="18"/>
  <c r="L284" i="18"/>
  <c r="M284" i="18"/>
  <c r="O414" i="18"/>
  <c r="P414" i="18"/>
  <c r="Q414" i="18"/>
  <c r="N635" i="18"/>
  <c r="O635" i="18"/>
  <c r="Q586" i="18"/>
  <c r="G321" i="7941"/>
  <c r="P661" i="18"/>
  <c r="O466" i="18"/>
  <c r="O479" i="18"/>
  <c r="P479" i="18"/>
  <c r="M596" i="18"/>
  <c r="N596" i="18"/>
  <c r="Q430" i="18"/>
  <c r="M625" i="18"/>
  <c r="N625" i="18"/>
  <c r="L664" i="18"/>
  <c r="M664" i="18"/>
  <c r="L492" i="18"/>
  <c r="M492" i="18"/>
  <c r="N765" i="18"/>
  <c r="O765" i="18"/>
  <c r="N674" i="18"/>
  <c r="I62" i="7941"/>
  <c r="N453" i="18"/>
  <c r="O453" i="18"/>
  <c r="M531" i="18"/>
  <c r="J444" i="18"/>
  <c r="K444" i="18"/>
  <c r="I89" i="18"/>
  <c r="I1267" i="18"/>
  <c r="J392" i="18"/>
  <c r="K392" i="18"/>
  <c r="I85" i="18"/>
  <c r="I1263" i="18"/>
  <c r="I101" i="18"/>
  <c r="I1279" i="18"/>
  <c r="J600" i="18"/>
  <c r="K600" i="18"/>
  <c r="I94" i="18"/>
  <c r="I1272" i="18"/>
  <c r="J509" i="18"/>
  <c r="J353" i="18"/>
  <c r="I82" i="18"/>
  <c r="I1260" i="18"/>
  <c r="I103" i="18"/>
  <c r="I1281" i="18"/>
  <c r="J626" i="18"/>
  <c r="J405" i="18"/>
  <c r="K405" i="18"/>
  <c r="I86" i="18"/>
  <c r="I1264" i="18"/>
  <c r="J678" i="18"/>
  <c r="I107" i="18"/>
  <c r="I1285" i="18"/>
  <c r="J275" i="18"/>
  <c r="I76" i="18"/>
  <c r="I1254" i="18"/>
  <c r="J483" i="18"/>
  <c r="K483" i="18"/>
  <c r="I92" i="18"/>
  <c r="I1270" i="18"/>
  <c r="J691" i="18"/>
  <c r="K691" i="18"/>
  <c r="I108" i="18"/>
  <c r="I1286" i="18"/>
  <c r="I22" i="18"/>
  <c r="I832" i="18"/>
  <c r="I70" i="7941"/>
  <c r="I219" i="1"/>
  <c r="J7" i="18"/>
  <c r="J61" i="7941"/>
  <c r="J177" i="1"/>
  <c r="J179" i="1"/>
  <c r="J22" i="18"/>
  <c r="K386" i="1"/>
  <c r="J185" i="1"/>
  <c r="J28" i="18"/>
  <c r="J838" i="18"/>
  <c r="J76" i="7941"/>
  <c r="J189" i="1"/>
  <c r="J32" i="18"/>
  <c r="J191" i="1"/>
  <c r="J34" i="18"/>
  <c r="J180" i="1"/>
  <c r="J23" i="18"/>
  <c r="J181" i="1"/>
  <c r="J24" i="18"/>
  <c r="J834" i="18"/>
  <c r="J72" i="7941"/>
  <c r="J186" i="1"/>
  <c r="J29" i="18"/>
  <c r="J190" i="1"/>
  <c r="J33" i="18"/>
  <c r="J182" i="1"/>
  <c r="J25" i="18"/>
  <c r="J184" i="1"/>
  <c r="J27" i="18"/>
  <c r="J837" i="18"/>
  <c r="J75" i="7941"/>
  <c r="J188" i="1"/>
  <c r="J31" i="18"/>
  <c r="J183" i="1"/>
  <c r="J26" i="18"/>
  <c r="J187" i="1"/>
  <c r="J30" i="18"/>
  <c r="J192" i="1"/>
  <c r="J35" i="18"/>
  <c r="J845" i="18"/>
  <c r="J83" i="7941"/>
  <c r="J194" i="1"/>
  <c r="J37" i="18"/>
  <c r="J196" i="1"/>
  <c r="J39" i="18"/>
  <c r="J193" i="1"/>
  <c r="J36" i="18"/>
  <c r="J197" i="1"/>
  <c r="J40" i="18"/>
  <c r="J850" i="18"/>
  <c r="J88" i="7941"/>
  <c r="J199" i="1"/>
  <c r="J42" i="18"/>
  <c r="J202" i="1"/>
  <c r="J45" i="18"/>
  <c r="J203" i="1"/>
  <c r="J46" i="18"/>
  <c r="J195" i="1"/>
  <c r="J38" i="18"/>
  <c r="J848" i="18"/>
  <c r="J86" i="7941"/>
  <c r="J201" i="1"/>
  <c r="J44" i="18"/>
  <c r="J198" i="1"/>
  <c r="J41" i="18"/>
  <c r="J204" i="1"/>
  <c r="J47" i="18"/>
  <c r="J206" i="1"/>
  <c r="J49" i="18"/>
  <c r="J859" i="18"/>
  <c r="J97" i="7941"/>
  <c r="J209" i="1"/>
  <c r="J52" i="18"/>
  <c r="J211" i="1"/>
  <c r="J54" i="18"/>
  <c r="J217" i="1"/>
  <c r="J60" i="18"/>
  <c r="J178" i="1"/>
  <c r="J21" i="18"/>
  <c r="J831" i="18"/>
  <c r="J69" i="7941"/>
  <c r="J200" i="1"/>
  <c r="J43" i="18"/>
  <c r="J205" i="1"/>
  <c r="J48" i="18"/>
  <c r="J212" i="1"/>
  <c r="J55" i="18"/>
  <c r="J208" i="1"/>
  <c r="J51" i="18"/>
  <c r="J861" i="18"/>
  <c r="J99" i="7941"/>
  <c r="J210" i="1"/>
  <c r="J53" i="18"/>
  <c r="J214" i="1"/>
  <c r="J57" i="18"/>
  <c r="J216" i="1"/>
  <c r="J59" i="18"/>
  <c r="J218" i="1"/>
  <c r="J61" i="18"/>
  <c r="J871" i="18"/>
  <c r="J109" i="7941"/>
  <c r="J207" i="1"/>
  <c r="J50" i="18"/>
  <c r="J213" i="1"/>
  <c r="J56" i="18"/>
  <c r="J215" i="1"/>
  <c r="J58" i="18"/>
  <c r="J379" i="1"/>
  <c r="J371" i="1"/>
  <c r="J363" i="1"/>
  <c r="J355" i="1"/>
  <c r="J347" i="1"/>
  <c r="J339" i="1"/>
  <c r="J374" i="1"/>
  <c r="J366" i="1"/>
  <c r="J358" i="1"/>
  <c r="J350" i="1"/>
  <c r="J342" i="1"/>
  <c r="J7" i="7942"/>
  <c r="J369" i="1"/>
  <c r="J359" i="1"/>
  <c r="J349" i="1"/>
  <c r="J380" i="1"/>
  <c r="J370" i="1"/>
  <c r="J360" i="1"/>
  <c r="J348" i="1"/>
  <c r="J377" i="1"/>
  <c r="J367" i="1"/>
  <c r="J357" i="1"/>
  <c r="J345" i="1"/>
  <c r="J378" i="1"/>
  <c r="J368" i="1"/>
  <c r="J356" i="1"/>
  <c r="J346" i="1"/>
  <c r="J361" i="1"/>
  <c r="J341" i="1"/>
  <c r="J362" i="1"/>
  <c r="J340" i="1"/>
  <c r="J375" i="1"/>
  <c r="J353" i="1"/>
  <c r="J376" i="1"/>
  <c r="J354" i="1"/>
  <c r="J365" i="1"/>
  <c r="J343" i="1"/>
  <c r="J364" i="1"/>
  <c r="J344" i="1"/>
  <c r="J373" i="1"/>
  <c r="J351" i="1"/>
  <c r="J352" i="1"/>
  <c r="J372" i="1"/>
  <c r="M245" i="18"/>
  <c r="N427" i="18"/>
  <c r="N557" i="18"/>
  <c r="O557" i="18"/>
  <c r="N401" i="18"/>
  <c r="N362" i="18"/>
  <c r="O362" i="18"/>
  <c r="M271" i="18"/>
  <c r="O648" i="18"/>
  <c r="I110" i="18"/>
  <c r="I1288" i="18"/>
  <c r="J717" i="18"/>
  <c r="K717" i="18"/>
  <c r="J665" i="18"/>
  <c r="I106" i="18"/>
  <c r="I1284" i="18"/>
  <c r="I111" i="18"/>
  <c r="I1289" i="18"/>
  <c r="J730" i="18"/>
  <c r="K730" i="18"/>
  <c r="J652" i="18"/>
  <c r="I105" i="18"/>
  <c r="I1283" i="18"/>
  <c r="J418" i="18"/>
  <c r="I87" i="18"/>
  <c r="I1265" i="18"/>
  <c r="I109" i="18"/>
  <c r="I1287" i="18"/>
  <c r="J704" i="18"/>
  <c r="J470" i="18"/>
  <c r="K470" i="18"/>
  <c r="I91" i="18"/>
  <c r="I1269" i="18"/>
  <c r="J756" i="18"/>
  <c r="I113" i="18"/>
  <c r="I1291" i="18"/>
  <c r="J327" i="18"/>
  <c r="K327" i="18"/>
  <c r="I80" i="18"/>
  <c r="I1258" i="18"/>
  <c r="I96" i="18"/>
  <c r="I1274" i="18"/>
  <c r="J535" i="18"/>
  <c r="K535" i="18"/>
  <c r="I112" i="18"/>
  <c r="I1290" i="18"/>
  <c r="J743" i="18"/>
  <c r="K743" i="18"/>
  <c r="I867" i="18"/>
  <c r="I858" i="18"/>
  <c r="I96" i="7941"/>
  <c r="I849" i="18"/>
  <c r="I87" i="7941"/>
  <c r="I841" i="18"/>
  <c r="I79" i="7941"/>
  <c r="I850" i="18"/>
  <c r="I88" i="7941"/>
  <c r="I838" i="18"/>
  <c r="I76" i="7941"/>
  <c r="I839" i="18"/>
  <c r="I77" i="7941"/>
  <c r="I830" i="18"/>
  <c r="I68" i="7941"/>
  <c r="O505" i="18"/>
  <c r="N700" i="18"/>
  <c r="I1248" i="18"/>
  <c r="I642" i="7941"/>
  <c r="L726" i="18"/>
  <c r="M726" i="18"/>
  <c r="I1242" i="18"/>
  <c r="C14" i="7949"/>
  <c r="C19" i="7949" s="1"/>
  <c r="H116" i="18"/>
  <c r="I116" i="18"/>
  <c r="H1189" i="18"/>
  <c r="J116" i="18"/>
  <c r="H1556" i="18"/>
  <c r="K116" i="18"/>
  <c r="L116" i="18"/>
  <c r="M116" i="18"/>
  <c r="N116" i="18"/>
  <c r="O116" i="18"/>
  <c r="P116" i="18"/>
  <c r="Q116" i="18"/>
  <c r="N248" i="18"/>
  <c r="O248" i="18"/>
  <c r="P248" i="18"/>
  <c r="H11" i="18"/>
  <c r="L570" i="18"/>
  <c r="P518" i="18"/>
  <c r="J249" i="18"/>
  <c r="K249" i="18"/>
  <c r="I74" i="18"/>
  <c r="I1252" i="18"/>
  <c r="I78" i="18"/>
  <c r="I1256" i="18"/>
  <c r="J301" i="18"/>
  <c r="J314" i="18"/>
  <c r="K314" i="18"/>
  <c r="I79" i="18"/>
  <c r="I1257" i="18"/>
  <c r="J236" i="18"/>
  <c r="I73" i="18"/>
  <c r="I1251" i="18"/>
  <c r="I93" i="18"/>
  <c r="I1271" i="18"/>
  <c r="J496" i="18"/>
  <c r="K496" i="18"/>
  <c r="L496" i="18"/>
  <c r="I75" i="18"/>
  <c r="I1253" i="18"/>
  <c r="J262" i="18"/>
  <c r="J548" i="18"/>
  <c r="I97" i="18"/>
  <c r="I1275" i="18"/>
  <c r="J379" i="18"/>
  <c r="I84" i="18"/>
  <c r="I1262" i="18"/>
  <c r="J587" i="18"/>
  <c r="K587" i="18"/>
  <c r="I100" i="18"/>
  <c r="I1278" i="18"/>
  <c r="I857" i="18"/>
  <c r="I95" i="7941"/>
  <c r="I866" i="18"/>
  <c r="I104" i="7941"/>
  <c r="I855" i="18"/>
  <c r="I847" i="18"/>
  <c r="I85" i="7941"/>
  <c r="I856" i="18"/>
  <c r="I846" i="18"/>
  <c r="I84" i="7941"/>
  <c r="I840" i="18"/>
  <c r="I78" i="7941"/>
  <c r="I834" i="18"/>
  <c r="I72" i="7941"/>
  <c r="I833" i="18"/>
  <c r="I71" i="7941"/>
  <c r="M482" i="18"/>
  <c r="M583" i="18"/>
  <c r="N583" i="18"/>
  <c r="O583" i="18"/>
  <c r="I1249" i="18"/>
  <c r="O258" i="18"/>
  <c r="H334" i="7941"/>
  <c r="I20" i="7941"/>
  <c r="G1555" i="18"/>
  <c r="G1504" i="18"/>
  <c r="G1503" i="18"/>
  <c r="L713" i="18"/>
  <c r="L687" i="18"/>
  <c r="M349" i="18"/>
  <c r="I95" i="18"/>
  <c r="I1273" i="18"/>
  <c r="J522" i="18"/>
  <c r="K522" i="18"/>
  <c r="J574" i="18"/>
  <c r="I99" i="18"/>
  <c r="I1277" i="18"/>
  <c r="J457" i="18"/>
  <c r="K457" i="18"/>
  <c r="I90" i="18"/>
  <c r="I1268" i="18"/>
  <c r="J366" i="18"/>
  <c r="I83" i="18"/>
  <c r="I1261" i="18"/>
  <c r="J288" i="18"/>
  <c r="I77" i="18"/>
  <c r="I1255" i="18"/>
  <c r="J561" i="18"/>
  <c r="I98" i="18"/>
  <c r="I1276" i="18"/>
  <c r="J340" i="18"/>
  <c r="I81" i="18"/>
  <c r="I1259" i="18"/>
  <c r="I102" i="18"/>
  <c r="I1280" i="18"/>
  <c r="J613" i="18"/>
  <c r="K613" i="18"/>
  <c r="I72" i="18"/>
  <c r="I1250" i="18"/>
  <c r="J223" i="18"/>
  <c r="K223" i="18"/>
  <c r="J431" i="18"/>
  <c r="I88" i="18"/>
  <c r="I1266" i="18"/>
  <c r="I104" i="18"/>
  <c r="I1282" i="18"/>
  <c r="J639" i="18"/>
  <c r="K639" i="18"/>
  <c r="L639" i="18"/>
  <c r="I1098" i="18"/>
  <c r="I888" i="18"/>
  <c r="I1102" i="18"/>
  <c r="I1092" i="18"/>
  <c r="I1097" i="18"/>
  <c r="I887" i="18"/>
  <c r="I1099" i="18"/>
  <c r="I1094" i="18"/>
  <c r="I1104" i="18"/>
  <c r="I1106" i="18"/>
  <c r="I1110" i="18"/>
  <c r="I900" i="18"/>
  <c r="I1116" i="18"/>
  <c r="I1109" i="18"/>
  <c r="I899" i="18"/>
  <c r="I137" i="7941"/>
  <c r="I1122" i="18"/>
  <c r="I912" i="18"/>
  <c r="I1107" i="18"/>
  <c r="I1123" i="18"/>
  <c r="I1125" i="18"/>
  <c r="I1131" i="18"/>
  <c r="I1133" i="18"/>
  <c r="I1111" i="18"/>
  <c r="I1124" i="18"/>
  <c r="I1100" i="18"/>
  <c r="I1544" i="18"/>
  <c r="I1334" i="18"/>
  <c r="I728" i="7941"/>
  <c r="I1548" i="18"/>
  <c r="I1338" i="18"/>
  <c r="I732" i="7941"/>
  <c r="I1113" i="18"/>
  <c r="I903" i="18"/>
  <c r="I1132" i="18"/>
  <c r="I1550" i="18"/>
  <c r="I1340" i="18"/>
  <c r="I734" i="7941"/>
  <c r="I1546" i="18"/>
  <c r="I1336" i="18"/>
  <c r="I730" i="7941"/>
  <c r="I1119" i="18"/>
  <c r="I1538" i="18"/>
  <c r="I1543" i="18"/>
  <c r="I1333" i="18"/>
  <c r="I727" i="7941"/>
  <c r="I1534" i="18"/>
  <c r="I1324" i="18"/>
  <c r="I718" i="7941"/>
  <c r="I1537" i="18"/>
  <c r="I1549" i="18"/>
  <c r="I1520" i="18"/>
  <c r="I1310" i="18"/>
  <c r="I704" i="7941"/>
  <c r="I1524" i="18"/>
  <c r="I1540" i="18"/>
  <c r="I1505" i="18"/>
  <c r="I1512" i="18"/>
  <c r="I1302" i="18"/>
  <c r="I696" i="7941"/>
  <c r="I1547" i="18"/>
  <c r="I1529" i="18"/>
  <c r="I1523" i="18"/>
  <c r="I1313" i="18"/>
  <c r="I707" i="7941"/>
  <c r="I1504" i="18"/>
  <c r="I1541" i="18"/>
  <c r="I1331" i="18"/>
  <c r="I725" i="7941"/>
  <c r="I1519" i="18"/>
  <c r="I1309" i="18"/>
  <c r="I703" i="7941"/>
  <c r="I1516" i="18"/>
  <c r="I1526" i="18"/>
  <c r="I1316" i="18"/>
  <c r="I710" i="7941"/>
  <c r="I1518" i="18"/>
  <c r="I1308" i="18"/>
  <c r="I702" i="7941"/>
  <c r="I1522" i="18"/>
  <c r="I1312" i="18"/>
  <c r="I706" i="7941"/>
  <c r="I1517" i="18"/>
  <c r="I1307" i="18"/>
  <c r="I701" i="7941"/>
  <c r="I1532" i="18"/>
  <c r="I1542" i="18"/>
  <c r="I1511" i="18"/>
  <c r="I1553" i="18"/>
  <c r="I1525" i="18"/>
  <c r="I1315" i="18"/>
  <c r="I709" i="7941"/>
  <c r="I1121" i="18"/>
  <c r="I1552" i="18"/>
  <c r="I1342" i="18"/>
  <c r="I736" i="7941"/>
  <c r="I1535" i="18"/>
  <c r="I1539" i="18"/>
  <c r="I1329" i="18"/>
  <c r="I723" i="7941"/>
  <c r="I1551" i="18"/>
  <c r="I1341" i="18"/>
  <c r="I735" i="7941"/>
  <c r="I1530" i="18"/>
  <c r="I1320" i="18"/>
  <c r="I714" i="7941"/>
  <c r="I1509" i="18"/>
  <c r="I1545" i="18"/>
  <c r="I1335" i="18"/>
  <c r="I729" i="7941"/>
  <c r="I1528" i="18"/>
  <c r="I1318" i="18"/>
  <c r="I712" i="7941"/>
  <c r="I1521" i="18"/>
  <c r="I1311" i="18"/>
  <c r="I705" i="7941"/>
  <c r="I1536" i="18"/>
  <c r="I1527" i="18"/>
  <c r="I1317" i="18"/>
  <c r="I711" i="7941"/>
  <c r="I1533" i="18"/>
  <c r="I1323" i="18"/>
  <c r="I717" i="7941"/>
  <c r="I1531" i="18"/>
  <c r="I1507" i="18"/>
  <c r="I1513" i="18"/>
  <c r="I1515" i="18"/>
  <c r="I1514" i="18"/>
  <c r="I1108" i="18"/>
  <c r="I1117" i="18"/>
  <c r="I61" i="7941"/>
  <c r="I1114" i="18"/>
  <c r="I904" i="18"/>
  <c r="J800" i="18"/>
  <c r="I64" i="7941"/>
  <c r="I1093" i="18"/>
  <c r="I883" i="18"/>
  <c r="I1118" i="18"/>
  <c r="I1115" i="18"/>
  <c r="I1112" i="18"/>
  <c r="I1127" i="18"/>
  <c r="I1130" i="18"/>
  <c r="I920" i="18"/>
  <c r="I158" i="7941"/>
  <c r="I1129" i="18"/>
  <c r="I1120" i="18"/>
  <c r="I63" i="7941"/>
  <c r="I1101" i="18"/>
  <c r="I1096" i="18"/>
  <c r="I886" i="18"/>
  <c r="I66" i="7941"/>
  <c r="I1126" i="18"/>
  <c r="I1105" i="18"/>
  <c r="I65" i="7941"/>
  <c r="I1095" i="18"/>
  <c r="I885" i="18"/>
  <c r="I1103" i="18"/>
  <c r="I1128" i="18"/>
  <c r="I831" i="18"/>
  <c r="I69" i="7941"/>
  <c r="M388" i="18"/>
  <c r="N388" i="18"/>
  <c r="N232" i="18"/>
  <c r="O232" i="18"/>
  <c r="M752" i="18"/>
  <c r="I1244" i="18"/>
  <c r="I638" i="7941"/>
  <c r="I1247" i="18"/>
  <c r="I641" i="7941"/>
  <c r="I170" i="7942"/>
  <c r="I172" i="7942"/>
  <c r="I176" i="7942"/>
  <c r="I180" i="7942"/>
  <c r="I184" i="7942"/>
  <c r="I174" i="7942"/>
  <c r="I178" i="7942"/>
  <c r="I182" i="7942"/>
  <c r="I204" i="7942"/>
  <c r="I266" i="7942"/>
  <c r="I190" i="7942"/>
  <c r="I236" i="7942"/>
  <c r="I186" i="7942"/>
  <c r="I194" i="7942"/>
  <c r="I248" i="7942"/>
  <c r="I230" i="7942"/>
  <c r="I246" i="7942"/>
  <c r="I200" i="7942"/>
  <c r="I198" i="7942"/>
  <c r="I218" i="7942"/>
  <c r="I224" i="7942"/>
  <c r="I208" i="7942"/>
  <c r="I192" i="7942"/>
  <c r="I216" i="7942"/>
  <c r="I196" i="7942"/>
  <c r="I260" i="7942"/>
  <c r="I206" i="7942"/>
  <c r="I234" i="7942"/>
  <c r="I252" i="7942"/>
  <c r="I244" i="7942"/>
  <c r="I188" i="7942"/>
  <c r="I222" i="7942"/>
  <c r="I258" i="7942"/>
  <c r="I232" i="7942"/>
  <c r="I262" i="7942"/>
  <c r="I212" i="7942"/>
  <c r="I202" i="7942"/>
  <c r="I254" i="7942"/>
  <c r="I226" i="7942"/>
  <c r="I238" i="7942"/>
  <c r="I220" i="7942"/>
  <c r="I268" i="7942"/>
  <c r="I242" i="7942"/>
  <c r="I250" i="7942"/>
  <c r="I240" i="7942"/>
  <c r="I214" i="7942"/>
  <c r="I256" i="7942"/>
  <c r="I210" i="7942"/>
  <c r="I228" i="7942"/>
  <c r="I264" i="7942"/>
  <c r="M609" i="18"/>
  <c r="N609" i="18"/>
  <c r="H155" i="7941"/>
  <c r="I813" i="18"/>
  <c r="I1152" i="18"/>
  <c r="I1157" i="18"/>
  <c r="H135" i="7941"/>
  <c r="I793" i="18"/>
  <c r="I1154" i="18"/>
  <c r="H152" i="7941"/>
  <c r="I810" i="18"/>
  <c r="H136" i="7941"/>
  <c r="I794" i="18"/>
  <c r="I1151" i="18"/>
  <c r="H147" i="7941"/>
  <c r="I805" i="18"/>
  <c r="H143" i="7941"/>
  <c r="I801" i="18"/>
  <c r="I24" i="7941"/>
  <c r="H338" i="7941"/>
  <c r="I29" i="7941"/>
  <c r="H343" i="7941"/>
  <c r="H160" i="7941"/>
  <c r="I818" i="18"/>
  <c r="H342" i="7941"/>
  <c r="I28" i="7941"/>
  <c r="H140" i="7941"/>
  <c r="I798" i="18"/>
  <c r="H148" i="7941"/>
  <c r="I806" i="18"/>
  <c r="H144" i="7941"/>
  <c r="I802" i="18"/>
  <c r="H159" i="7941"/>
  <c r="I817" i="18"/>
  <c r="I1155" i="18"/>
  <c r="I25" i="7941"/>
  <c r="H339" i="7941"/>
  <c r="I26" i="7941"/>
  <c r="H340" i="7941"/>
  <c r="H156" i="7941"/>
  <c r="I814" i="18"/>
  <c r="H151" i="7941"/>
  <c r="I809" i="18"/>
  <c r="H139" i="7941"/>
  <c r="I797" i="18"/>
  <c r="I1153" i="18"/>
  <c r="O137" i="7944"/>
  <c r="P137" i="7944"/>
  <c r="Q137" i="7944"/>
  <c r="Q215" i="7944"/>
  <c r="J722" i="7944"/>
  <c r="K722" i="7944"/>
  <c r="J54" i="7944"/>
  <c r="L722" i="7944"/>
  <c r="M722" i="7944"/>
  <c r="N722" i="7944"/>
  <c r="O722" i="7944"/>
  <c r="K592" i="7944"/>
  <c r="M592" i="7944"/>
  <c r="N592" i="7944"/>
  <c r="M736" i="7944"/>
  <c r="N736" i="7944"/>
  <c r="O736" i="7944"/>
  <c r="I1303" i="18"/>
  <c r="I697" i="7941"/>
  <c r="I1319" i="18"/>
  <c r="I713" i="7941"/>
  <c r="I915" i="18"/>
  <c r="I153" i="7941"/>
  <c r="K168" i="18"/>
  <c r="L168" i="18"/>
  <c r="Q573" i="18"/>
  <c r="Q716" i="18"/>
  <c r="I607" i="7941"/>
  <c r="E9" i="7963"/>
  <c r="D9" i="7963"/>
  <c r="E201" i="7963"/>
  <c r="H9" i="7963"/>
  <c r="I36" i="7960"/>
  <c r="I1328" i="18"/>
  <c r="I722" i="7941"/>
  <c r="O612" i="18"/>
  <c r="P612" i="18"/>
  <c r="Q612" i="18"/>
  <c r="N729" i="18"/>
  <c r="Q560" i="18"/>
  <c r="I1305" i="18"/>
  <c r="I699" i="7941"/>
  <c r="I1327" i="18"/>
  <c r="I721" i="7941"/>
  <c r="I1339" i="18"/>
  <c r="I733" i="7941"/>
  <c r="I1326" i="18"/>
  <c r="I720" i="7941"/>
  <c r="I1325" i="18"/>
  <c r="I719" i="7941"/>
  <c r="I1343" i="18"/>
  <c r="I737" i="7941"/>
  <c r="I1321" i="18"/>
  <c r="I715" i="7941"/>
  <c r="N189" i="7944"/>
  <c r="N124" i="7944"/>
  <c r="O124" i="7944"/>
  <c r="J345" i="7944"/>
  <c r="L592" i="7944"/>
  <c r="L709" i="7944"/>
  <c r="M709" i="7944"/>
  <c r="J579" i="7944"/>
  <c r="K307" i="7944"/>
  <c r="K319" i="7944"/>
  <c r="J423" i="7944"/>
  <c r="K411" i="7944"/>
  <c r="L411" i="7944"/>
  <c r="I1322" i="18"/>
  <c r="I716" i="7941"/>
  <c r="I1337" i="18"/>
  <c r="I731" i="7941"/>
  <c r="I1330" i="18"/>
  <c r="I724" i="7941"/>
  <c r="N202" i="7944"/>
  <c r="O202" i="7944"/>
  <c r="L515" i="7944"/>
  <c r="L527" i="7944"/>
  <c r="N432" i="7942"/>
  <c r="M432" i="7942"/>
  <c r="K514" i="7942"/>
  <c r="K437" i="7944"/>
  <c r="L437" i="7944"/>
  <c r="M437" i="7944"/>
  <c r="N437" i="7944"/>
  <c r="K497" i="7942"/>
  <c r="L497" i="7942"/>
  <c r="N482" i="7942"/>
  <c r="Q688" i="7944"/>
  <c r="Q610" i="18"/>
  <c r="P491" i="7944"/>
  <c r="Q491" i="7944"/>
  <c r="K566" i="7944"/>
  <c r="L566" i="7944"/>
  <c r="M566" i="7944"/>
  <c r="N566" i="7944"/>
  <c r="M411" i="7944"/>
  <c r="N411" i="7944"/>
  <c r="K385" i="7944"/>
  <c r="L385" i="7944"/>
  <c r="M385" i="7944"/>
  <c r="N385" i="7944"/>
  <c r="O543" i="7944"/>
  <c r="P543" i="7944"/>
  <c r="J33" i="7944"/>
  <c r="J449" i="7944"/>
  <c r="Q556" i="7944"/>
  <c r="I911" i="18"/>
  <c r="I149" i="7941"/>
  <c r="J45" i="7941"/>
  <c r="I1306" i="18"/>
  <c r="I700" i="7941"/>
  <c r="I896" i="18"/>
  <c r="J792" i="18"/>
  <c r="J1158" i="18"/>
  <c r="I923" i="18"/>
  <c r="I161" i="7941"/>
  <c r="J57" i="7941"/>
  <c r="I908" i="18"/>
  <c r="I146" i="7941"/>
  <c r="I916" i="18"/>
  <c r="I154" i="7941"/>
  <c r="I364" i="7941"/>
  <c r="I919" i="18"/>
  <c r="I157" i="7941"/>
  <c r="N742" i="18"/>
  <c r="O742" i="18"/>
  <c r="P742" i="18"/>
  <c r="I907" i="18"/>
  <c r="I145" i="7941"/>
  <c r="O339" i="18"/>
  <c r="P339" i="18"/>
  <c r="Q339" i="18"/>
  <c r="P753" i="18"/>
  <c r="Q753" i="18"/>
  <c r="J10" i="7949"/>
  <c r="I1314" i="18"/>
  <c r="I708" i="7941"/>
  <c r="J860" i="18"/>
  <c r="J98" i="7941"/>
  <c r="J863" i="18"/>
  <c r="J101" i="7941"/>
  <c r="J853" i="18"/>
  <c r="J91" i="7941"/>
  <c r="J862" i="18"/>
  <c r="J100" i="7941"/>
  <c r="J854" i="18"/>
  <c r="J92" i="7941"/>
  <c r="O703" i="18"/>
  <c r="P703" i="18"/>
  <c r="Q703" i="18"/>
  <c r="J1246" i="18"/>
  <c r="J640" i="7941"/>
  <c r="I1332" i="18"/>
  <c r="I726" i="7941"/>
  <c r="P352" i="18"/>
  <c r="Q352" i="18"/>
  <c r="I1304" i="18"/>
  <c r="I698" i="7941"/>
  <c r="J852" i="18"/>
  <c r="J90" i="7941"/>
  <c r="J847" i="18"/>
  <c r="J85" i="7941"/>
  <c r="J841" i="18"/>
  <c r="J79" i="7941"/>
  <c r="J839" i="18"/>
  <c r="J77" i="7941"/>
  <c r="J842" i="18"/>
  <c r="J80" i="7941"/>
  <c r="N274" i="18"/>
  <c r="O274" i="18"/>
  <c r="N456" i="18"/>
  <c r="O456" i="18"/>
  <c r="N163" i="7944"/>
  <c r="O163" i="7944"/>
  <c r="L748" i="7944"/>
  <c r="M748" i="7944"/>
  <c r="N748" i="7944"/>
  <c r="O748" i="7944"/>
  <c r="P748" i="7944"/>
  <c r="Q748" i="7944"/>
  <c r="G210" i="7963"/>
  <c r="M468" i="7942"/>
  <c r="N580" i="7944"/>
  <c r="O580" i="7944"/>
  <c r="P580" i="7944"/>
  <c r="Q580" i="7944"/>
  <c r="L696" i="7944"/>
  <c r="M696" i="7944"/>
  <c r="O348" i="7944"/>
  <c r="P348" i="7944"/>
  <c r="Q335" i="7944"/>
  <c r="P658" i="7944"/>
  <c r="Q448" i="7942"/>
  <c r="Q1010" i="7941"/>
  <c r="O647" i="7944"/>
  <c r="P647" i="7944"/>
  <c r="Q647" i="7944"/>
  <c r="Q727" i="7944"/>
  <c r="F50" i="7963"/>
  <c r="P487" i="7942"/>
  <c r="Q487" i="7942"/>
  <c r="Q400" i="7944"/>
  <c r="K502" i="7942"/>
  <c r="L450" i="7944"/>
  <c r="K515" i="7942"/>
  <c r="K516" i="7942"/>
  <c r="J462" i="7944"/>
  <c r="K462" i="7944"/>
  <c r="M503" i="7942"/>
  <c r="N503" i="7942"/>
  <c r="L483" i="7942"/>
  <c r="Q488" i="7942"/>
  <c r="Q1030" i="7941"/>
  <c r="L507" i="7942"/>
  <c r="M507" i="7942"/>
  <c r="O635" i="7944"/>
  <c r="N751" i="7944"/>
  <c r="O751" i="7944"/>
  <c r="P751" i="7944"/>
  <c r="Q751" i="7944"/>
  <c r="Q220" i="7944"/>
  <c r="P220" i="7944"/>
  <c r="O499" i="7942"/>
  <c r="P499" i="7942"/>
  <c r="K504" i="7942"/>
  <c r="J488" i="7944"/>
  <c r="L735" i="7944"/>
  <c r="M735" i="7944"/>
  <c r="M697" i="7944"/>
  <c r="N697" i="7944"/>
  <c r="O697" i="7944"/>
  <c r="K455" i="7942"/>
  <c r="G50" i="7963"/>
  <c r="M489" i="7944"/>
  <c r="N489" i="7944"/>
  <c r="C136" i="7964"/>
  <c r="C140" i="7964"/>
  <c r="F140" i="7964"/>
  <c r="G114" i="7963"/>
  <c r="I27" i="7941"/>
  <c r="Q350" i="18"/>
  <c r="O376" i="18"/>
  <c r="P376" i="18"/>
  <c r="Q376" i="18"/>
  <c r="I23" i="7941"/>
  <c r="P584" i="18"/>
  <c r="Q584" i="18"/>
  <c r="Q519" i="18"/>
  <c r="I142" i="7941"/>
  <c r="J38" i="7941"/>
  <c r="J811" i="18"/>
  <c r="J1177" i="18"/>
  <c r="L730" i="18"/>
  <c r="M730" i="18"/>
  <c r="Q324" i="18"/>
  <c r="P220" i="18"/>
  <c r="Q220" i="18"/>
  <c r="N493" i="18"/>
  <c r="O493" i="18"/>
  <c r="P337" i="18"/>
  <c r="Q337" i="18"/>
  <c r="O649" i="18"/>
  <c r="P649" i="18"/>
  <c r="Q649" i="18"/>
  <c r="P285" i="18"/>
  <c r="Q285" i="18"/>
  <c r="Q378" i="18"/>
  <c r="P710" i="7944"/>
  <c r="Q710" i="7944"/>
  <c r="Q522" i="7942"/>
  <c r="Q1047" i="7941"/>
  <c r="O300" i="18"/>
  <c r="P300" i="18"/>
  <c r="M554" i="7944"/>
  <c r="M333" i="7944"/>
  <c r="O432" i="7942"/>
  <c r="P431" i="7942"/>
  <c r="P432" i="7942"/>
  <c r="M454" i="18"/>
  <c r="N454" i="18"/>
  <c r="O454" i="18"/>
  <c r="P454" i="18"/>
  <c r="O469" i="18"/>
  <c r="P469" i="18"/>
  <c r="Q469" i="18"/>
  <c r="J57" i="7944"/>
  <c r="J761" i="7944"/>
  <c r="M465" i="7942"/>
  <c r="N465" i="7942"/>
  <c r="M505" i="7942"/>
  <c r="M506" i="7942"/>
  <c r="P374" i="7944"/>
  <c r="Q374" i="7944"/>
  <c r="J816" i="18"/>
  <c r="J1182" i="18"/>
  <c r="K366" i="18"/>
  <c r="L366" i="18"/>
  <c r="M366" i="18"/>
  <c r="N366" i="18"/>
  <c r="N320" i="7944"/>
  <c r="K449" i="7942"/>
  <c r="L501" i="7944"/>
  <c r="M501" i="7944"/>
  <c r="J520" i="7942"/>
  <c r="M496" i="18"/>
  <c r="N496" i="18"/>
  <c r="O496" i="18"/>
  <c r="L483" i="18"/>
  <c r="M483" i="18"/>
  <c r="O596" i="18"/>
  <c r="P596" i="18"/>
  <c r="Q596" i="18"/>
  <c r="P463" i="7944"/>
  <c r="Q463" i="7944"/>
  <c r="M593" i="7944"/>
  <c r="K540" i="7944"/>
  <c r="L540" i="7944"/>
  <c r="M540" i="7944"/>
  <c r="Q233" i="18"/>
  <c r="J514" i="7944"/>
  <c r="K514" i="7944"/>
  <c r="O229" i="7944"/>
  <c r="K498" i="7942"/>
  <c r="L605" i="7944"/>
  <c r="M605" i="7944"/>
  <c r="N605" i="7944"/>
  <c r="L502" i="7944"/>
  <c r="M502" i="7944"/>
  <c r="N541" i="7944"/>
  <c r="O541" i="7944"/>
  <c r="P541" i="7944"/>
  <c r="K486" i="7942"/>
  <c r="N636" i="18"/>
  <c r="O636" i="18"/>
  <c r="N491" i="7942"/>
  <c r="N492" i="7942"/>
  <c r="M582" i="7944"/>
  <c r="K450" i="7942"/>
  <c r="K451" i="7942"/>
  <c r="K452" i="7942"/>
  <c r="O522" i="7942"/>
  <c r="K527" i="7942"/>
  <c r="J528" i="7942"/>
  <c r="M493" i="7942"/>
  <c r="K494" i="7942"/>
  <c r="Q521" i="7942"/>
  <c r="Q687" i="7944"/>
  <c r="L515" i="7942"/>
  <c r="O337" i="7944"/>
  <c r="L479" i="7942"/>
  <c r="K480" i="7942"/>
  <c r="K288" i="18"/>
  <c r="L288" i="18"/>
  <c r="M288" i="18"/>
  <c r="N288" i="18"/>
  <c r="L743" i="18"/>
  <c r="M743" i="18"/>
  <c r="N743" i="18"/>
  <c r="J430" i="7942"/>
  <c r="J401" i="7942"/>
  <c r="Q658" i="7944"/>
  <c r="P480" i="18"/>
  <c r="Q480" i="18"/>
  <c r="P322" i="7944"/>
  <c r="Q322" i="7944"/>
  <c r="P632" i="7944"/>
  <c r="Q632" i="7944"/>
  <c r="K749" i="7944"/>
  <c r="L749" i="7944"/>
  <c r="P522" i="7942"/>
  <c r="P349" i="7944"/>
  <c r="Q349" i="7944"/>
  <c r="O513" i="7942"/>
  <c r="M675" i="18"/>
  <c r="J795" i="18"/>
  <c r="J1161" i="18"/>
  <c r="J434" i="7942"/>
  <c r="M440" i="7942"/>
  <c r="O482" i="7942"/>
  <c r="O500" i="7942"/>
  <c r="N500" i="7942"/>
  <c r="N387" i="7944"/>
  <c r="O388" i="7944"/>
  <c r="P635" i="7944"/>
  <c r="Q635" i="7944"/>
  <c r="O599" i="18"/>
  <c r="P599" i="18"/>
  <c r="Q599" i="18"/>
  <c r="L509" i="7942"/>
  <c r="J397" i="7944"/>
  <c r="P752" i="7944"/>
  <c r="Q752" i="7944"/>
  <c r="K519" i="7942"/>
  <c r="O261" i="18"/>
  <c r="P261" i="18"/>
  <c r="Q261" i="18"/>
  <c r="P323" i="18"/>
  <c r="Q323" i="18"/>
  <c r="K510" i="7942"/>
  <c r="P662" i="18"/>
  <c r="Q662" i="18"/>
  <c r="P482" i="7942"/>
  <c r="Q481" i="7942"/>
  <c r="Q482" i="7942"/>
  <c r="Q1027" i="7941"/>
  <c r="L618" i="7944"/>
  <c r="M618" i="7944"/>
  <c r="N618" i="7944"/>
  <c r="P415" i="18"/>
  <c r="Q415" i="18"/>
  <c r="N437" i="7942"/>
  <c r="O437" i="7942"/>
  <c r="P437" i="7942"/>
  <c r="P606" i="7944"/>
  <c r="Q606" i="7944"/>
  <c r="M389" i="18"/>
  <c r="N389" i="18"/>
  <c r="P544" i="7944"/>
  <c r="Q544" i="7944"/>
  <c r="N457" i="7942"/>
  <c r="P736" i="7944"/>
  <c r="Q736" i="7944"/>
  <c r="L522" i="18"/>
  <c r="P699" i="7944"/>
  <c r="Q699" i="7944"/>
  <c r="M528" i="7944"/>
  <c r="N528" i="7944"/>
  <c r="K509" i="18"/>
  <c r="L509" i="18"/>
  <c r="I11" i="18"/>
  <c r="P635" i="18"/>
  <c r="Q635" i="18"/>
  <c r="K579" i="7944"/>
  <c r="P259" i="18"/>
  <c r="Q259" i="18"/>
  <c r="N443" i="7942"/>
  <c r="N313" i="18"/>
  <c r="P216" i="7944"/>
  <c r="Q216" i="7944"/>
  <c r="N468" i="7942"/>
  <c r="M446" i="7942"/>
  <c r="N446" i="7942"/>
  <c r="O445" i="7942"/>
  <c r="M435" i="7942"/>
  <c r="M436" i="7942"/>
  <c r="K436" i="7942"/>
  <c r="L670" i="7944"/>
  <c r="P478" i="7944"/>
  <c r="N645" i="7944"/>
  <c r="O645" i="7944"/>
  <c r="P645" i="7944"/>
  <c r="L567" i="7944"/>
  <c r="M567" i="7944"/>
  <c r="L371" i="7944"/>
  <c r="K254" i="7944"/>
  <c r="L501" i="7942"/>
  <c r="M501" i="7942"/>
  <c r="M688" i="18"/>
  <c r="L293" i="7944"/>
  <c r="M293" i="7944"/>
  <c r="J502" i="7942"/>
  <c r="N467" i="18"/>
  <c r="O467" i="18"/>
  <c r="K476" i="7942"/>
  <c r="M517" i="7942"/>
  <c r="L671" i="7944"/>
  <c r="K526" i="7942"/>
  <c r="M657" i="7944"/>
  <c r="N657" i="7944"/>
  <c r="P532" i="7944"/>
  <c r="Q532" i="7944"/>
  <c r="M473" i="7942"/>
  <c r="O462" i="7942"/>
  <c r="P712" i="7944"/>
  <c r="Q712" i="7944"/>
  <c r="N424" i="7944"/>
  <c r="O246" i="7944"/>
  <c r="P246" i="7944"/>
  <c r="P619" i="7944"/>
  <c r="Q619" i="7944"/>
  <c r="O547" i="18"/>
  <c r="P547" i="18"/>
  <c r="Q547" i="18"/>
  <c r="L477" i="7942"/>
  <c r="P452" i="7944"/>
  <c r="Q452" i="7944"/>
  <c r="N684" i="7944"/>
  <c r="O714" i="18"/>
  <c r="P714" i="18"/>
  <c r="M471" i="7942"/>
  <c r="M472" i="7942"/>
  <c r="O411" i="7944"/>
  <c r="Q660" i="7944"/>
  <c r="L223" i="18"/>
  <c r="M223" i="18"/>
  <c r="N223" i="18"/>
  <c r="O223" i="18"/>
  <c r="P223" i="18"/>
  <c r="K418" i="18"/>
  <c r="L418" i="18"/>
  <c r="L405" i="18"/>
  <c r="M405" i="18"/>
  <c r="N405" i="18"/>
  <c r="O405" i="18"/>
  <c r="J36" i="7944"/>
  <c r="M436" i="7944"/>
  <c r="K345" i="7944"/>
  <c r="L345" i="7944"/>
  <c r="D11" i="7968"/>
  <c r="J30" i="7944"/>
  <c r="J410" i="7944"/>
  <c r="K306" i="7944"/>
  <c r="P445" i="7942"/>
  <c r="N439" i="7942"/>
  <c r="N440" i="7942"/>
  <c r="M332" i="7944"/>
  <c r="N332" i="7944"/>
  <c r="N532" i="18"/>
  <c r="O532" i="18"/>
  <c r="K476" i="7944"/>
  <c r="L558" i="18"/>
  <c r="M558" i="18"/>
  <c r="Q505" i="7944"/>
  <c r="M453" i="7942"/>
  <c r="L475" i="7942"/>
  <c r="M475" i="7942"/>
  <c r="M438" i="7942"/>
  <c r="J20" i="7944"/>
  <c r="J18" i="7944"/>
  <c r="M246" i="18"/>
  <c r="N246" i="18"/>
  <c r="N740" i="18"/>
  <c r="N644" i="7944"/>
  <c r="M444" i="7942"/>
  <c r="L358" i="7944"/>
  <c r="M358" i="7944"/>
  <c r="O375" i="18"/>
  <c r="P375" i="18"/>
  <c r="N311" i="18"/>
  <c r="O311" i="18"/>
  <c r="P311" i="18"/>
  <c r="L475" i="7944"/>
  <c r="P461" i="7942"/>
  <c r="P462" i="7942"/>
  <c r="O467" i="7942"/>
  <c r="P467" i="7942"/>
  <c r="L485" i="7942"/>
  <c r="L228" i="7944"/>
  <c r="M228" i="7944"/>
  <c r="N511" i="7942"/>
  <c r="O511" i="7942"/>
  <c r="O512" i="7942"/>
  <c r="M458" i="7942"/>
  <c r="K384" i="7944"/>
  <c r="P297" i="18"/>
  <c r="Q297" i="18"/>
  <c r="K472" i="7942"/>
  <c r="M372" i="7944"/>
  <c r="M359" i="7944"/>
  <c r="Q597" i="18"/>
  <c r="Q441" i="18"/>
  <c r="O609" i="18"/>
  <c r="P609" i="18"/>
  <c r="Q609" i="18"/>
  <c r="J43" i="7944"/>
  <c r="I427" i="7942"/>
  <c r="H422" i="7942"/>
  <c r="H414" i="7942"/>
  <c r="H408" i="7942"/>
  <c r="H404" i="7942"/>
  <c r="H400" i="7942"/>
  <c r="H396" i="7942"/>
  <c r="H392" i="7942"/>
  <c r="H388" i="7942"/>
  <c r="H384" i="7942"/>
  <c r="H380" i="7942"/>
  <c r="H417" i="7942"/>
  <c r="H419" i="7942"/>
  <c r="I384" i="7942"/>
  <c r="I414" i="7942"/>
  <c r="I392" i="7942"/>
  <c r="I426" i="7942"/>
  <c r="I401" i="7942"/>
  <c r="I396" i="7942"/>
  <c r="I420" i="7942"/>
  <c r="I379" i="7942"/>
  <c r="I395" i="7942"/>
  <c r="I382" i="7942"/>
  <c r="I398" i="7942"/>
  <c r="I413" i="7942"/>
  <c r="I421" i="7942"/>
  <c r="J414" i="7942"/>
  <c r="H424" i="7942"/>
  <c r="H416" i="7942"/>
  <c r="H409" i="7942"/>
  <c r="H405" i="7942"/>
  <c r="H401" i="7942"/>
  <c r="H397" i="7942"/>
  <c r="H393" i="7942"/>
  <c r="H389" i="7942"/>
  <c r="H385" i="7942"/>
  <c r="H381" i="7942"/>
  <c r="H421" i="7942"/>
  <c r="H423" i="7942"/>
  <c r="I405" i="7942"/>
  <c r="I400" i="7942"/>
  <c r="I397" i="7942"/>
  <c r="I418" i="7942"/>
  <c r="I393" i="7942"/>
  <c r="I388" i="7942"/>
  <c r="I416" i="7942"/>
  <c r="I391" i="7942"/>
  <c r="I407" i="7942"/>
  <c r="I394" i="7942"/>
  <c r="I411" i="7942"/>
  <c r="I419" i="7942"/>
  <c r="J408" i="7942"/>
  <c r="H428" i="7942"/>
  <c r="H412" i="7942"/>
  <c r="H403" i="7942"/>
  <c r="H395" i="7942"/>
  <c r="H387" i="7942"/>
  <c r="H379" i="7942"/>
  <c r="H415" i="7942"/>
  <c r="I422" i="7942"/>
  <c r="I408" i="7942"/>
  <c r="I409" i="7942"/>
  <c r="I424" i="7942"/>
  <c r="I399" i="7942"/>
  <c r="I402" i="7942"/>
  <c r="I423" i="7942"/>
  <c r="H426" i="7942"/>
  <c r="H410" i="7942"/>
  <c r="H402" i="7942"/>
  <c r="H394" i="7942"/>
  <c r="H386" i="7942"/>
  <c r="H425" i="7942"/>
  <c r="H411" i="7942"/>
  <c r="I389" i="7942"/>
  <c r="I410" i="7942"/>
  <c r="I380" i="7942"/>
  <c r="I428" i="7942"/>
  <c r="I403" i="7942"/>
  <c r="I406" i="7942"/>
  <c r="I425" i="7942"/>
  <c r="H418" i="7942"/>
  <c r="H406" i="7942"/>
  <c r="H398" i="7942"/>
  <c r="H390" i="7942"/>
  <c r="H382" i="7942"/>
  <c r="H427" i="7942"/>
  <c r="I381" i="7942"/>
  <c r="I385" i="7942"/>
  <c r="I412" i="7942"/>
  <c r="I387" i="7942"/>
  <c r="I390" i="7942"/>
  <c r="I417" i="7942"/>
  <c r="J418" i="7942"/>
  <c r="H407" i="7942"/>
  <c r="H413" i="7942"/>
  <c r="I415" i="7942"/>
  <c r="J403" i="7942"/>
  <c r="H399" i="7942"/>
  <c r="I531" i="7942"/>
  <c r="H420" i="7942"/>
  <c r="H383" i="7942"/>
  <c r="I386" i="7942"/>
  <c r="I404" i="7942"/>
  <c r="I383" i="7942"/>
  <c r="H391" i="7942"/>
  <c r="J34" i="7944"/>
  <c r="Q739" i="7944"/>
  <c r="L242" i="7944"/>
  <c r="P441" i="7942"/>
  <c r="M459" i="7942"/>
  <c r="N459" i="7942"/>
  <c r="K524" i="7942"/>
  <c r="J40" i="7944"/>
  <c r="N444" i="7942"/>
  <c r="K454" i="7942"/>
  <c r="M489" i="7942"/>
  <c r="J38" i="7944"/>
  <c r="Q231" i="7944"/>
  <c r="N267" i="7944"/>
  <c r="O267" i="7944"/>
  <c r="P267" i="7944"/>
  <c r="M402" i="18"/>
  <c r="N402" i="18"/>
  <c r="O402" i="18"/>
  <c r="L523" i="7942"/>
  <c r="K683" i="7944"/>
  <c r="K340" i="18"/>
  <c r="L457" i="18"/>
  <c r="M457" i="18"/>
  <c r="K665" i="18"/>
  <c r="L665" i="18"/>
  <c r="Q404" i="18"/>
  <c r="Q181" i="18"/>
  <c r="P622" i="7944"/>
  <c r="Q622" i="7944"/>
  <c r="K433" i="7942"/>
  <c r="O443" i="7942"/>
  <c r="O444" i="7942"/>
  <c r="M497" i="7942"/>
  <c r="K268" i="7944"/>
  <c r="J22" i="7944"/>
  <c r="O446" i="7942"/>
  <c r="M469" i="7942"/>
  <c r="N469" i="7942"/>
  <c r="M483" i="7942"/>
  <c r="J280" i="7944"/>
  <c r="M529" i="7942"/>
  <c r="N529" i="7942"/>
  <c r="M492" i="7942"/>
  <c r="Q622" i="18"/>
  <c r="Q478" i="7944"/>
  <c r="O424" i="7944"/>
  <c r="P424" i="7944"/>
  <c r="K631" i="7944"/>
  <c r="Q255" i="7944"/>
  <c r="L463" i="7942"/>
  <c r="K553" i="7944"/>
  <c r="L553" i="7944"/>
  <c r="K398" i="7944"/>
  <c r="L398" i="7944"/>
  <c r="P623" i="18"/>
  <c r="Q623" i="18"/>
  <c r="L525" i="7942"/>
  <c r="Q504" i="7944"/>
  <c r="K464" i="7942"/>
  <c r="N462" i="7942"/>
  <c r="P296" i="7944"/>
  <c r="Q296" i="7944"/>
  <c r="J486" i="7942"/>
  <c r="K241" i="7944"/>
  <c r="L495" i="7942"/>
  <c r="K496" i="7942"/>
  <c r="M512" i="7942"/>
  <c r="N281" i="7944"/>
  <c r="O281" i="7944"/>
  <c r="Q431" i="7942"/>
  <c r="N735" i="7944"/>
  <c r="O735" i="7944"/>
  <c r="P735" i="7944"/>
  <c r="O701" i="18"/>
  <c r="P701" i="18"/>
  <c r="N723" i="7944"/>
  <c r="N294" i="7944"/>
  <c r="O294" i="7944"/>
  <c r="J796" i="18"/>
  <c r="J1162" i="18"/>
  <c r="I138" i="7941"/>
  <c r="L587" i="18"/>
  <c r="K379" i="18"/>
  <c r="L379" i="18"/>
  <c r="K301" i="18"/>
  <c r="O700" i="18"/>
  <c r="P700" i="18"/>
  <c r="I105" i="7941"/>
  <c r="P232" i="18"/>
  <c r="Q232" i="18"/>
  <c r="I670" i="7941"/>
  <c r="J1224" i="18"/>
  <c r="K574" i="18"/>
  <c r="I93" i="7941"/>
  <c r="K262" i="18"/>
  <c r="I651" i="7941"/>
  <c r="J1205" i="18"/>
  <c r="K756" i="18"/>
  <c r="K652" i="18"/>
  <c r="L652" i="18"/>
  <c r="I678" i="7941"/>
  <c r="J1232" i="18"/>
  <c r="N245" i="18"/>
  <c r="I680" i="7941"/>
  <c r="J1234" i="18"/>
  <c r="O625" i="18"/>
  <c r="P625" i="18"/>
  <c r="Q625" i="18"/>
  <c r="I265" i="7942"/>
  <c r="J264" i="7942"/>
  <c r="J265" i="7942"/>
  <c r="J214" i="7942"/>
  <c r="J215" i="7942"/>
  <c r="I215" i="7942"/>
  <c r="J268" i="7942"/>
  <c r="J269" i="7942"/>
  <c r="I269" i="7942"/>
  <c r="I255" i="7942"/>
  <c r="J254" i="7942"/>
  <c r="K254" i="7942"/>
  <c r="K255" i="7942"/>
  <c r="I233" i="7942"/>
  <c r="J232" i="7942"/>
  <c r="J233" i="7942"/>
  <c r="I245" i="7942"/>
  <c r="J244" i="7942"/>
  <c r="K244" i="7942"/>
  <c r="I261" i="7942"/>
  <c r="J260" i="7942"/>
  <c r="J261" i="7942"/>
  <c r="J208" i="7942"/>
  <c r="I209" i="7942"/>
  <c r="J200" i="7942"/>
  <c r="I201" i="7942"/>
  <c r="I195" i="7942"/>
  <c r="J194" i="7942"/>
  <c r="J195" i="7942"/>
  <c r="J266" i="7942"/>
  <c r="K266" i="7942"/>
  <c r="I267" i="7942"/>
  <c r="I175" i="7942"/>
  <c r="J174" i="7942"/>
  <c r="J172" i="7942"/>
  <c r="K172" i="7942"/>
  <c r="I173" i="7942"/>
  <c r="K431" i="18"/>
  <c r="L431" i="18"/>
  <c r="K561" i="18"/>
  <c r="L561" i="18"/>
  <c r="I669" i="7941"/>
  <c r="L314" i="18"/>
  <c r="M314" i="18"/>
  <c r="P648" i="18"/>
  <c r="Q648" i="18"/>
  <c r="L691" i="18"/>
  <c r="M691" i="18"/>
  <c r="M713" i="18"/>
  <c r="I672" i="7941"/>
  <c r="K236" i="18"/>
  <c r="L236" i="18"/>
  <c r="H61" i="7941"/>
  <c r="H1555" i="18"/>
  <c r="H1294" i="18"/>
  <c r="L327" i="18"/>
  <c r="K704" i="18"/>
  <c r="L704" i="18"/>
  <c r="P362" i="18"/>
  <c r="K393" i="18"/>
  <c r="J85" i="18"/>
  <c r="J1263" i="18"/>
  <c r="J657" i="7941"/>
  <c r="J97" i="18"/>
  <c r="J1275" i="18"/>
  <c r="J669" i="7941"/>
  <c r="K549" i="18"/>
  <c r="K705" i="18"/>
  <c r="L705" i="18"/>
  <c r="J109" i="18"/>
  <c r="J1287" i="18"/>
  <c r="J681" i="7941"/>
  <c r="J95" i="18"/>
  <c r="J1273" i="18"/>
  <c r="J667" i="7941"/>
  <c r="K523" i="18"/>
  <c r="K445" i="18"/>
  <c r="J89" i="18"/>
  <c r="J1267" i="18"/>
  <c r="J661" i="7941"/>
  <c r="K458" i="18"/>
  <c r="L458" i="18"/>
  <c r="M458" i="18"/>
  <c r="N458" i="18"/>
  <c r="J90" i="18"/>
  <c r="J1268" i="18"/>
  <c r="J662" i="7941"/>
  <c r="K497" i="18"/>
  <c r="L497" i="18"/>
  <c r="J93" i="18"/>
  <c r="J1271" i="18"/>
  <c r="J665" i="7941"/>
  <c r="J92" i="18"/>
  <c r="J1270" i="18"/>
  <c r="J664" i="7941"/>
  <c r="K484" i="18"/>
  <c r="L484" i="18"/>
  <c r="M484" i="18"/>
  <c r="N484" i="18"/>
  <c r="J83" i="18"/>
  <c r="J1261" i="18"/>
  <c r="J655" i="7941"/>
  <c r="K367" i="18"/>
  <c r="K224" i="18"/>
  <c r="J72" i="18"/>
  <c r="J381" i="1"/>
  <c r="K640" i="18"/>
  <c r="L640" i="18"/>
  <c r="M640" i="18"/>
  <c r="J104" i="18"/>
  <c r="J1282" i="18"/>
  <c r="J676" i="7941"/>
  <c r="J20" i="18"/>
  <c r="J219" i="1"/>
  <c r="I664" i="7941"/>
  <c r="N664" i="18"/>
  <c r="H583" i="7941"/>
  <c r="J228" i="7942"/>
  <c r="I229" i="7942"/>
  <c r="I241" i="7942"/>
  <c r="J240" i="7942"/>
  <c r="J241" i="7942"/>
  <c r="I221" i="7942"/>
  <c r="J220" i="7942"/>
  <c r="K220" i="7942"/>
  <c r="L220" i="7942"/>
  <c r="I203" i="7942"/>
  <c r="J202" i="7942"/>
  <c r="K202" i="7942"/>
  <c r="I259" i="7942"/>
  <c r="J258" i="7942"/>
  <c r="K258" i="7942"/>
  <c r="I253" i="7942"/>
  <c r="J252" i="7942"/>
  <c r="K252" i="7942"/>
  <c r="I197" i="7942"/>
  <c r="J196" i="7942"/>
  <c r="J197" i="7942"/>
  <c r="J224" i="7942"/>
  <c r="J225" i="7942"/>
  <c r="I225" i="7942"/>
  <c r="I247" i="7942"/>
  <c r="J246" i="7942"/>
  <c r="K246" i="7942"/>
  <c r="J186" i="7942"/>
  <c r="K186" i="7942"/>
  <c r="I187" i="7942"/>
  <c r="I205" i="7942"/>
  <c r="J204" i="7942"/>
  <c r="K204" i="7942"/>
  <c r="J184" i="7942"/>
  <c r="J185" i="7942"/>
  <c r="I185" i="7942"/>
  <c r="I171" i="7942"/>
  <c r="I169" i="7942"/>
  <c r="J170" i="7942"/>
  <c r="N752" i="18"/>
  <c r="O752" i="18"/>
  <c r="O388" i="18"/>
  <c r="P388" i="18"/>
  <c r="I644" i="7941"/>
  <c r="J1198" i="18"/>
  <c r="L613" i="18"/>
  <c r="I653" i="7941"/>
  <c r="J1207" i="18"/>
  <c r="I655" i="7941"/>
  <c r="J1209" i="18"/>
  <c r="I667" i="7941"/>
  <c r="I646" i="7941"/>
  <c r="I684" i="7941"/>
  <c r="J1238" i="18"/>
  <c r="I652" i="7941"/>
  <c r="J1206" i="18"/>
  <c r="I685" i="7941"/>
  <c r="I659" i="7941"/>
  <c r="J1213" i="18"/>
  <c r="I683" i="7941"/>
  <c r="J1237" i="18"/>
  <c r="Q544" i="18"/>
  <c r="O401" i="18"/>
  <c r="J84" i="18"/>
  <c r="J1262" i="18"/>
  <c r="J656" i="7941"/>
  <c r="K380" i="18"/>
  <c r="K276" i="18"/>
  <c r="J76" i="18"/>
  <c r="J1254" i="18"/>
  <c r="J648" i="7941"/>
  <c r="K406" i="18"/>
  <c r="L406" i="18"/>
  <c r="J86" i="18"/>
  <c r="J1264" i="18"/>
  <c r="J658" i="7941"/>
  <c r="K250" i="18"/>
  <c r="J74" i="18"/>
  <c r="J1252" i="18"/>
  <c r="J646" i="7941"/>
  <c r="K601" i="18"/>
  <c r="L601" i="18"/>
  <c r="J101" i="18"/>
  <c r="J1279" i="18"/>
  <c r="J673" i="7941"/>
  <c r="J100" i="18"/>
  <c r="J1278" i="18"/>
  <c r="J672" i="7941"/>
  <c r="K588" i="18"/>
  <c r="L588" i="18"/>
  <c r="J103" i="18"/>
  <c r="J1281" i="18"/>
  <c r="J675" i="7941"/>
  <c r="K627" i="18"/>
  <c r="L627" i="18"/>
  <c r="K614" i="18"/>
  <c r="L614" i="18"/>
  <c r="J102" i="18"/>
  <c r="J1280" i="18"/>
  <c r="J674" i="7941"/>
  <c r="K471" i="18"/>
  <c r="L471" i="18"/>
  <c r="M471" i="18"/>
  <c r="J91" i="18"/>
  <c r="J1269" i="18"/>
  <c r="J663" i="7941"/>
  <c r="J80" i="18"/>
  <c r="J1258" i="18"/>
  <c r="J652" i="7941"/>
  <c r="K328" i="18"/>
  <c r="K744" i="18"/>
  <c r="J112" i="18"/>
  <c r="J1290" i="18"/>
  <c r="J684" i="7941"/>
  <c r="J1098" i="18"/>
  <c r="J1097" i="18"/>
  <c r="J1099" i="18"/>
  <c r="J1103" i="18"/>
  <c r="J1116" i="18"/>
  <c r="J1110" i="18"/>
  <c r="J1122" i="18"/>
  <c r="J1125" i="18"/>
  <c r="J1123" i="18"/>
  <c r="J1131" i="18"/>
  <c r="J1539" i="18"/>
  <c r="J1545" i="18"/>
  <c r="J1520" i="18"/>
  <c r="J1522" i="18"/>
  <c r="J1529" i="18"/>
  <c r="J1537" i="18"/>
  <c r="J1514" i="18"/>
  <c r="J1533" i="18"/>
  <c r="J1536" i="18"/>
  <c r="J1517" i="18"/>
  <c r="J1519" i="18"/>
  <c r="J1530" i="18"/>
  <c r="J1518" i="18"/>
  <c r="J1531" i="18"/>
  <c r="J1526" i="18"/>
  <c r="J1542" i="18"/>
  <c r="J1544" i="18"/>
  <c r="J1551" i="18"/>
  <c r="J1247" i="18"/>
  <c r="J641" i="7941"/>
  <c r="J1515" i="18"/>
  <c r="J1543" i="18"/>
  <c r="J1249" i="18"/>
  <c r="J643" i="7941"/>
  <c r="J1523" i="18"/>
  <c r="J1524" i="18"/>
  <c r="J1541" i="18"/>
  <c r="J1527" i="18"/>
  <c r="J1546" i="18"/>
  <c r="J1248" i="18"/>
  <c r="J642" i="7941"/>
  <c r="J1512" i="18"/>
  <c r="J1552" i="18"/>
  <c r="J1553" i="18"/>
  <c r="J1243" i="18"/>
  <c r="J637" i="7941"/>
  <c r="J1245" i="18"/>
  <c r="J639" i="7941"/>
  <c r="J1126" i="18"/>
  <c r="J1244" i="18"/>
  <c r="J638" i="7941"/>
  <c r="J65" i="7941"/>
  <c r="J1117" i="18"/>
  <c r="J1106" i="18"/>
  <c r="J1095" i="18"/>
  <c r="J1094" i="18"/>
  <c r="J1124" i="18"/>
  <c r="J1104" i="18"/>
  <c r="J64" i="7941"/>
  <c r="J1092" i="18"/>
  <c r="J1132" i="18"/>
  <c r="J1113" i="18"/>
  <c r="J1102" i="18"/>
  <c r="J1119" i="18"/>
  <c r="J1133" i="18"/>
  <c r="J62" i="7941"/>
  <c r="J1111" i="18"/>
  <c r="J1109" i="18"/>
  <c r="J63" i="7941"/>
  <c r="J1100" i="18"/>
  <c r="J1121" i="18"/>
  <c r="J1107" i="18"/>
  <c r="J66" i="7941"/>
  <c r="J67" i="7941"/>
  <c r="J1096" i="18"/>
  <c r="J1128" i="18"/>
  <c r="J1538" i="18"/>
  <c r="J1115" i="18"/>
  <c r="J1504" i="18"/>
  <c r="J1528" i="18"/>
  <c r="J1130" i="18"/>
  <c r="J1516" i="18"/>
  <c r="J1532" i="18"/>
  <c r="J1120" i="18"/>
  <c r="J1101" i="18"/>
  <c r="J1127" i="18"/>
  <c r="J1525" i="18"/>
  <c r="J1129" i="18"/>
  <c r="J1540" i="18"/>
  <c r="J1513" i="18"/>
  <c r="J1534" i="18"/>
  <c r="J1521" i="18"/>
  <c r="J1547" i="18"/>
  <c r="J1549" i="18"/>
  <c r="J1550" i="18"/>
  <c r="J1112" i="18"/>
  <c r="J1093" i="18"/>
  <c r="J1548" i="18"/>
  <c r="J1118" i="18"/>
  <c r="J1535" i="18"/>
  <c r="J1108" i="18"/>
  <c r="J1114" i="18"/>
  <c r="J1105" i="18"/>
  <c r="I658" i="7941"/>
  <c r="J1212" i="18"/>
  <c r="I666" i="7941"/>
  <c r="J1220" i="18"/>
  <c r="I657" i="7941"/>
  <c r="J1211" i="18"/>
  <c r="L444" i="18"/>
  <c r="M444" i="18"/>
  <c r="J1242" i="18"/>
  <c r="N284" i="18"/>
  <c r="O284" i="18"/>
  <c r="M570" i="18"/>
  <c r="N570" i="18"/>
  <c r="O638" i="18"/>
  <c r="P638" i="18"/>
  <c r="H690" i="7941"/>
  <c r="H900" i="7941" s="1"/>
  <c r="I1192" i="18"/>
  <c r="P453" i="18"/>
  <c r="Q453" i="18"/>
  <c r="Q661" i="18"/>
  <c r="I211" i="7942"/>
  <c r="J210" i="7942"/>
  <c r="K210" i="7942"/>
  <c r="L210" i="7942"/>
  <c r="I251" i="7942"/>
  <c r="J250" i="7942"/>
  <c r="K250" i="7942"/>
  <c r="L250" i="7942"/>
  <c r="I239" i="7942"/>
  <c r="J238" i="7942"/>
  <c r="I213" i="7942"/>
  <c r="J212" i="7942"/>
  <c r="J222" i="7942"/>
  <c r="J223" i="7942"/>
  <c r="I223" i="7942"/>
  <c r="J234" i="7942"/>
  <c r="J235" i="7942"/>
  <c r="I235" i="7942"/>
  <c r="J216" i="7942"/>
  <c r="J217" i="7942"/>
  <c r="I217" i="7942"/>
  <c r="J218" i="7942"/>
  <c r="J219" i="7942"/>
  <c r="I219" i="7942"/>
  <c r="I231" i="7942"/>
  <c r="J230" i="7942"/>
  <c r="K230" i="7942"/>
  <c r="I237" i="7942"/>
  <c r="J236" i="7942"/>
  <c r="I183" i="7942"/>
  <c r="J182" i="7942"/>
  <c r="J183" i="7942"/>
  <c r="J180" i="7942"/>
  <c r="K180" i="7942"/>
  <c r="I181" i="7942"/>
  <c r="I60" i="7941"/>
  <c r="I141" i="7941"/>
  <c r="J799" i="18"/>
  <c r="M639" i="18"/>
  <c r="N639" i="18"/>
  <c r="I660" i="7941"/>
  <c r="J1214" i="18"/>
  <c r="I674" i="7941"/>
  <c r="P583" i="18"/>
  <c r="Q583" i="18"/>
  <c r="I94" i="7941"/>
  <c r="I656" i="7941"/>
  <c r="K548" i="18"/>
  <c r="I647" i="7941"/>
  <c r="J1201" i="18"/>
  <c r="I650" i="7941"/>
  <c r="J1204" i="18"/>
  <c r="L249" i="18"/>
  <c r="I1241" i="18"/>
  <c r="I636" i="7941"/>
  <c r="P505" i="18"/>
  <c r="N482" i="18"/>
  <c r="I668" i="7941"/>
  <c r="L470" i="18"/>
  <c r="M470" i="18"/>
  <c r="I681" i="7941"/>
  <c r="L717" i="18"/>
  <c r="N271" i="18"/>
  <c r="K666" i="18"/>
  <c r="L666" i="18"/>
  <c r="J106" i="18"/>
  <c r="J1284" i="18"/>
  <c r="J678" i="7941"/>
  <c r="K562" i="18"/>
  <c r="J98" i="18"/>
  <c r="J1276" i="18"/>
  <c r="J670" i="7941"/>
  <c r="K692" i="18"/>
  <c r="J108" i="18"/>
  <c r="J1286" i="18"/>
  <c r="J680" i="7941"/>
  <c r="J94" i="18"/>
  <c r="J1272" i="18"/>
  <c r="J666" i="7941"/>
  <c r="K510" i="18"/>
  <c r="J111" i="18"/>
  <c r="J1289" i="18"/>
  <c r="J683" i="7941"/>
  <c r="K731" i="18"/>
  <c r="L731" i="18"/>
  <c r="K718" i="18"/>
  <c r="L718" i="18"/>
  <c r="M718" i="18"/>
  <c r="J110" i="18"/>
  <c r="J1288" i="18"/>
  <c r="J682" i="7941"/>
  <c r="K757" i="18"/>
  <c r="L757" i="18"/>
  <c r="J113" i="18"/>
  <c r="J1291" i="18"/>
  <c r="J685" i="7941"/>
  <c r="K575" i="18"/>
  <c r="L575" i="18"/>
  <c r="J99" i="18"/>
  <c r="J1277" i="18"/>
  <c r="J671" i="7941"/>
  <c r="K432" i="18"/>
  <c r="J88" i="18"/>
  <c r="J1266" i="18"/>
  <c r="J660" i="7941"/>
  <c r="J868" i="18"/>
  <c r="J106" i="7941"/>
  <c r="J869" i="18"/>
  <c r="J107" i="7941"/>
  <c r="J865" i="18"/>
  <c r="J103" i="7941"/>
  <c r="J870" i="18"/>
  <c r="J108" i="7941"/>
  <c r="J857" i="18"/>
  <c r="J95" i="7941"/>
  <c r="J856" i="18"/>
  <c r="J94" i="7941"/>
  <c r="J846" i="18"/>
  <c r="J84" i="7941"/>
  <c r="J840" i="18"/>
  <c r="J78" i="7941"/>
  <c r="J835" i="18"/>
  <c r="J73" i="7941"/>
  <c r="J833" i="18"/>
  <c r="J71" i="7941"/>
  <c r="L386" i="1"/>
  <c r="K7" i="18"/>
  <c r="K177" i="1"/>
  <c r="K179" i="1"/>
  <c r="K22" i="18"/>
  <c r="K178" i="1"/>
  <c r="K21" i="18"/>
  <c r="K180" i="1"/>
  <c r="K23" i="18"/>
  <c r="K833" i="18"/>
  <c r="K71" i="7941"/>
  <c r="K182" i="1"/>
  <c r="K25" i="18"/>
  <c r="K184" i="1"/>
  <c r="K27" i="18"/>
  <c r="K188" i="1"/>
  <c r="K31" i="18"/>
  <c r="K185" i="1"/>
  <c r="K28" i="18"/>
  <c r="K838" i="18"/>
  <c r="K76" i="7941"/>
  <c r="K189" i="1"/>
  <c r="K32" i="18"/>
  <c r="K183" i="1"/>
  <c r="K26" i="18"/>
  <c r="K187" i="1"/>
  <c r="K30" i="18"/>
  <c r="K191" i="1"/>
  <c r="K34" i="18"/>
  <c r="K844" i="18"/>
  <c r="K82" i="7941"/>
  <c r="K195" i="1"/>
  <c r="K38" i="18"/>
  <c r="K201" i="1"/>
  <c r="K44" i="18"/>
  <c r="K190" i="1"/>
  <c r="K33" i="18"/>
  <c r="K192" i="1"/>
  <c r="K35" i="18"/>
  <c r="K845" i="18"/>
  <c r="K83" i="7941"/>
  <c r="K194" i="1"/>
  <c r="K37" i="18"/>
  <c r="K196" i="1"/>
  <c r="K39" i="18"/>
  <c r="K181" i="1"/>
  <c r="K24" i="18"/>
  <c r="K198" i="1"/>
  <c r="K41" i="18"/>
  <c r="K851" i="18"/>
  <c r="K89" i="7941"/>
  <c r="K200" i="1"/>
  <c r="K43" i="18"/>
  <c r="K202" i="1"/>
  <c r="K45" i="18"/>
  <c r="K199" i="1"/>
  <c r="K42" i="18"/>
  <c r="K208" i="1"/>
  <c r="K51" i="18"/>
  <c r="K861" i="18"/>
  <c r="K99" i="7941"/>
  <c r="K210" i="1"/>
  <c r="K53" i="18"/>
  <c r="K214" i="1"/>
  <c r="K57" i="18"/>
  <c r="K216" i="1"/>
  <c r="K59" i="18"/>
  <c r="K218" i="1"/>
  <c r="K61" i="18"/>
  <c r="K871" i="18"/>
  <c r="K109" i="7941"/>
  <c r="K193" i="1"/>
  <c r="K36" i="18"/>
  <c r="K204" i="1"/>
  <c r="K47" i="18"/>
  <c r="K206" i="1"/>
  <c r="K49" i="18"/>
  <c r="K209" i="1"/>
  <c r="K52" i="18"/>
  <c r="K862" i="18"/>
  <c r="K100" i="7941"/>
  <c r="K211" i="1"/>
  <c r="K54" i="18"/>
  <c r="K217" i="1"/>
  <c r="K60" i="18"/>
  <c r="K197" i="1"/>
  <c r="K40" i="18"/>
  <c r="K207" i="1"/>
  <c r="K50" i="18"/>
  <c r="K860" i="18"/>
  <c r="K98" i="7941"/>
  <c r="K213" i="1"/>
  <c r="K56" i="18"/>
  <c r="K215" i="1"/>
  <c r="K58" i="18"/>
  <c r="K186" i="1"/>
  <c r="K29" i="18"/>
  <c r="K203" i="1"/>
  <c r="K46" i="18"/>
  <c r="K856" i="18"/>
  <c r="K94" i="7941"/>
  <c r="K205" i="1"/>
  <c r="K48" i="18"/>
  <c r="K212" i="1"/>
  <c r="K55" i="18"/>
  <c r="K380" i="1"/>
  <c r="K376" i="1"/>
  <c r="K372" i="1"/>
  <c r="K368" i="1"/>
  <c r="K364" i="1"/>
  <c r="K360" i="1"/>
  <c r="K356" i="1"/>
  <c r="K352" i="1"/>
  <c r="K348" i="1"/>
  <c r="K344" i="1"/>
  <c r="K340" i="1"/>
  <c r="K379" i="1"/>
  <c r="K374" i="1"/>
  <c r="K369" i="1"/>
  <c r="K363" i="1"/>
  <c r="K358" i="1"/>
  <c r="K353" i="1"/>
  <c r="K347" i="1"/>
  <c r="K342" i="1"/>
  <c r="K375" i="1"/>
  <c r="K370" i="1"/>
  <c r="K365" i="1"/>
  <c r="K359" i="1"/>
  <c r="K354" i="1"/>
  <c r="K349" i="1"/>
  <c r="K343" i="1"/>
  <c r="K7" i="7942"/>
  <c r="K371" i="1"/>
  <c r="K361" i="1"/>
  <c r="K350" i="1"/>
  <c r="K339" i="1"/>
  <c r="K378" i="1"/>
  <c r="K367" i="1"/>
  <c r="K357" i="1"/>
  <c r="K346" i="1"/>
  <c r="K373" i="1"/>
  <c r="K362" i="1"/>
  <c r="K351" i="1"/>
  <c r="K341" i="1"/>
  <c r="K355" i="1"/>
  <c r="K377" i="1"/>
  <c r="K345" i="1"/>
  <c r="K366" i="1"/>
  <c r="K275" i="18"/>
  <c r="K678" i="18"/>
  <c r="K626" i="18"/>
  <c r="K353" i="18"/>
  <c r="L353" i="18"/>
  <c r="L600" i="18"/>
  <c r="I673" i="7941"/>
  <c r="J1227" i="18"/>
  <c r="L392" i="18"/>
  <c r="I661" i="7941"/>
  <c r="N531" i="18"/>
  <c r="O531" i="18"/>
  <c r="P765" i="18"/>
  <c r="N492" i="18"/>
  <c r="O492" i="18"/>
  <c r="Q755" i="18"/>
  <c r="P258" i="18"/>
  <c r="H1241" i="18"/>
  <c r="H636" i="7941"/>
  <c r="H635" i="7941"/>
  <c r="Q336" i="18"/>
  <c r="Q222" i="18"/>
  <c r="I257" i="7942"/>
  <c r="J256" i="7942"/>
  <c r="J257" i="7942"/>
  <c r="J242" i="7942"/>
  <c r="J243" i="7942"/>
  <c r="I243" i="7942"/>
  <c r="I227" i="7942"/>
  <c r="J226" i="7942"/>
  <c r="J227" i="7942"/>
  <c r="J262" i="7942"/>
  <c r="I263" i="7942"/>
  <c r="J188" i="7942"/>
  <c r="J189" i="7942"/>
  <c r="I189" i="7942"/>
  <c r="I207" i="7942"/>
  <c r="J206" i="7942"/>
  <c r="J207" i="7942"/>
  <c r="I193" i="7942"/>
  <c r="J192" i="7942"/>
  <c r="J193" i="7942"/>
  <c r="J198" i="7942"/>
  <c r="K198" i="7942"/>
  <c r="I199" i="7942"/>
  <c r="I249" i="7942"/>
  <c r="J248" i="7942"/>
  <c r="J249" i="7942"/>
  <c r="J190" i="7942"/>
  <c r="K190" i="7942"/>
  <c r="I191" i="7942"/>
  <c r="I179" i="7942"/>
  <c r="J178" i="7942"/>
  <c r="J179" i="7942"/>
  <c r="J176" i="7942"/>
  <c r="J177" i="7942"/>
  <c r="I177" i="7942"/>
  <c r="I676" i="7941"/>
  <c r="J1230" i="18"/>
  <c r="I649" i="7941"/>
  <c r="J1203" i="18"/>
  <c r="I662" i="7941"/>
  <c r="J1216" i="18"/>
  <c r="I671" i="7941"/>
  <c r="J1225" i="18"/>
  <c r="N349" i="18"/>
  <c r="O349" i="18"/>
  <c r="M687" i="18"/>
  <c r="N726" i="18"/>
  <c r="O726" i="18"/>
  <c r="I643" i="7941"/>
  <c r="I665" i="7941"/>
  <c r="J1219" i="18"/>
  <c r="I645" i="7941"/>
  <c r="J1199" i="18"/>
  <c r="Q248" i="18"/>
  <c r="I63" i="18"/>
  <c r="L535" i="18"/>
  <c r="M535" i="18"/>
  <c r="I663" i="7941"/>
  <c r="I677" i="7941"/>
  <c r="J1231" i="18"/>
  <c r="I682" i="7941"/>
  <c r="J1236" i="18"/>
  <c r="P557" i="18"/>
  <c r="O427" i="18"/>
  <c r="K653" i="18"/>
  <c r="L653" i="18"/>
  <c r="J105" i="18"/>
  <c r="J1283" i="18"/>
  <c r="J677" i="7941"/>
  <c r="J77" i="18"/>
  <c r="J1255" i="18"/>
  <c r="J649" i="7941"/>
  <c r="K289" i="18"/>
  <c r="L289" i="18"/>
  <c r="M289" i="18"/>
  <c r="J87" i="18"/>
  <c r="J1265" i="18"/>
  <c r="J659" i="7941"/>
  <c r="K419" i="18"/>
  <c r="L419" i="18"/>
  <c r="J73" i="18"/>
  <c r="J1251" i="18"/>
  <c r="J645" i="7941"/>
  <c r="K237" i="18"/>
  <c r="K315" i="18"/>
  <c r="J79" i="18"/>
  <c r="J1257" i="18"/>
  <c r="J651" i="7941"/>
  <c r="K302" i="18"/>
  <c r="J78" i="18"/>
  <c r="J1256" i="18"/>
  <c r="J650" i="7941"/>
  <c r="K341" i="18"/>
  <c r="L341" i="18"/>
  <c r="J81" i="18"/>
  <c r="J1259" i="18"/>
  <c r="J653" i="7941"/>
  <c r="K354" i="18"/>
  <c r="L354" i="18"/>
  <c r="J82" i="18"/>
  <c r="J1260" i="18"/>
  <c r="J654" i="7941"/>
  <c r="K263" i="18"/>
  <c r="J75" i="18"/>
  <c r="J1253" i="18"/>
  <c r="J647" i="7941"/>
  <c r="K679" i="18"/>
  <c r="L679" i="18"/>
  <c r="J107" i="18"/>
  <c r="J1285" i="18"/>
  <c r="J679" i="7941"/>
  <c r="J96" i="18"/>
  <c r="J1274" i="18"/>
  <c r="J668" i="7941"/>
  <c r="K536" i="18"/>
  <c r="L536" i="18"/>
  <c r="J866" i="18"/>
  <c r="J104" i="7941"/>
  <c r="J867" i="18"/>
  <c r="J105" i="7941"/>
  <c r="J858" i="18"/>
  <c r="J96" i="7941"/>
  <c r="J864" i="18"/>
  <c r="J102" i="7941"/>
  <c r="J851" i="18"/>
  <c r="J89" i="7941"/>
  <c r="J855" i="18"/>
  <c r="J93" i="7941"/>
  <c r="J849" i="18"/>
  <c r="J87" i="7941"/>
  <c r="J836" i="18"/>
  <c r="J74" i="7941"/>
  <c r="J843" i="18"/>
  <c r="J81" i="7941"/>
  <c r="J844" i="18"/>
  <c r="J82" i="7941"/>
  <c r="J832" i="18"/>
  <c r="J70" i="7941"/>
  <c r="I648" i="7941"/>
  <c r="I679" i="7941"/>
  <c r="I675" i="7941"/>
  <c r="J1229" i="18"/>
  <c r="I654" i="7941"/>
  <c r="J1208" i="18"/>
  <c r="Q518" i="18"/>
  <c r="O674" i="18"/>
  <c r="Q479" i="18"/>
  <c r="O440" i="18"/>
  <c r="P466" i="18"/>
  <c r="I123" i="7941"/>
  <c r="J781" i="18"/>
  <c r="I894" i="18"/>
  <c r="I891" i="18"/>
  <c r="H349" i="7941"/>
  <c r="I35" i="7941"/>
  <c r="H366" i="7941"/>
  <c r="I52" i="7941"/>
  <c r="I55" i="7941"/>
  <c r="H369" i="7941"/>
  <c r="I44" i="7941"/>
  <c r="H358" i="7941"/>
  <c r="I125" i="7941"/>
  <c r="J783" i="18"/>
  <c r="H350" i="7941"/>
  <c r="I36" i="7941"/>
  <c r="I1184" i="18"/>
  <c r="I1171" i="18"/>
  <c r="I1160" i="18"/>
  <c r="H345" i="7941"/>
  <c r="I31" i="7941"/>
  <c r="I890" i="18"/>
  <c r="I1175" i="18"/>
  <c r="I1168" i="18"/>
  <c r="I32" i="7941"/>
  <c r="H346" i="7941"/>
  <c r="I47" i="7941"/>
  <c r="H361" i="7941"/>
  <c r="J49" i="7941"/>
  <c r="I363" i="7941"/>
  <c r="I893" i="18"/>
  <c r="I40" i="7941"/>
  <c r="H354" i="7941"/>
  <c r="J1166" i="18"/>
  <c r="I1167" i="18"/>
  <c r="I121" i="7941"/>
  <c r="J779" i="18"/>
  <c r="I889" i="18"/>
  <c r="I1176" i="18"/>
  <c r="I892" i="18"/>
  <c r="I895" i="18"/>
  <c r="I51" i="7941"/>
  <c r="H365" i="7941"/>
  <c r="I884" i="18"/>
  <c r="I56" i="7941"/>
  <c r="H370" i="7941"/>
  <c r="I150" i="7941"/>
  <c r="J808" i="18"/>
  <c r="I43" i="7941"/>
  <c r="H357" i="7941"/>
  <c r="I1179" i="18"/>
  <c r="I347" i="7941"/>
  <c r="J33" i="7941"/>
  <c r="I1163" i="18"/>
  <c r="I124" i="7941"/>
  <c r="J782" i="18"/>
  <c r="I1180" i="18"/>
  <c r="I1183" i="18"/>
  <c r="I1172" i="18"/>
  <c r="I882" i="18"/>
  <c r="I1164" i="18"/>
  <c r="I368" i="7941"/>
  <c r="J54" i="7941"/>
  <c r="I126" i="7941"/>
  <c r="J784" i="18"/>
  <c r="I39" i="7941"/>
  <c r="H353" i="7941"/>
  <c r="I48" i="7941"/>
  <c r="H362" i="7941"/>
  <c r="I1159" i="18"/>
  <c r="J1215" i="18"/>
  <c r="M168" i="18"/>
  <c r="N168" i="18"/>
  <c r="J1223" i="18"/>
  <c r="J1589" i="18"/>
  <c r="K216" i="7942"/>
  <c r="O189" i="7944"/>
  <c r="P189" i="7944"/>
  <c r="Q189" i="7944"/>
  <c r="O729" i="18"/>
  <c r="P729" i="18"/>
  <c r="J1222" i="18"/>
  <c r="J1588" i="18"/>
  <c r="J1326" i="18"/>
  <c r="J720" i="7941"/>
  <c r="J1221" i="18"/>
  <c r="J1587" i="18"/>
  <c r="J1325" i="18"/>
  <c r="J1226" i="18"/>
  <c r="J1592" i="18"/>
  <c r="J1330" i="18"/>
  <c r="J724" i="7941"/>
  <c r="J1202" i="18"/>
  <c r="J1568" i="18"/>
  <c r="J1306" i="18"/>
  <c r="J700" i="7941"/>
  <c r="J1235" i="18"/>
  <c r="J1217" i="18"/>
  <c r="J1583" i="18"/>
  <c r="J1321" i="18"/>
  <c r="J715" i="7941"/>
  <c r="J1239" i="18"/>
  <c r="J1605" i="18"/>
  <c r="I359" i="7941"/>
  <c r="J807" i="18"/>
  <c r="J1173" i="18"/>
  <c r="J911" i="18"/>
  <c r="P124" i="7944"/>
  <c r="Q124" i="7944"/>
  <c r="L307" i="7944"/>
  <c r="M307" i="7944"/>
  <c r="N307" i="7944"/>
  <c r="E38" i="7967"/>
  <c r="J404" i="7942"/>
  <c r="J409" i="7942"/>
  <c r="L462" i="7944"/>
  <c r="M462" i="7944"/>
  <c r="Q543" i="7944"/>
  <c r="J1210" i="18"/>
  <c r="J1576" i="18"/>
  <c r="J1314" i="18"/>
  <c r="J708" i="7941"/>
  <c r="J1228" i="18"/>
  <c r="J1594" i="18"/>
  <c r="J1332" i="18"/>
  <c r="M460" i="7942"/>
  <c r="O491" i="7942"/>
  <c r="O492" i="7942"/>
  <c r="Q461" i="7942"/>
  <c r="J531" i="7942"/>
  <c r="J419" i="7942"/>
  <c r="J379" i="7942"/>
  <c r="Q348" i="7944"/>
  <c r="F38" i="7967"/>
  <c r="M515" i="7944"/>
  <c r="J413" i="7942"/>
  <c r="J397" i="7942"/>
  <c r="J1233" i="18"/>
  <c r="J1599" i="18"/>
  <c r="J1337" i="18"/>
  <c r="J731" i="7941"/>
  <c r="J1218" i="18"/>
  <c r="J1584" i="18"/>
  <c r="J1322" i="18"/>
  <c r="J716" i="7941"/>
  <c r="J410" i="7942"/>
  <c r="J402" i="7942"/>
  <c r="K449" i="7944"/>
  <c r="L449" i="7944"/>
  <c r="O437" i="7944"/>
  <c r="P437" i="7944"/>
  <c r="Q437" i="7944"/>
  <c r="K423" i="7944"/>
  <c r="L423" i="7944"/>
  <c r="I134" i="7941"/>
  <c r="I344" i="7941"/>
  <c r="J1200" i="18"/>
  <c r="J1566" i="18"/>
  <c r="J1304" i="18"/>
  <c r="J698" i="7941"/>
  <c r="J812" i="18"/>
  <c r="J1178" i="18"/>
  <c r="J819" i="18"/>
  <c r="J1185" i="18"/>
  <c r="J923" i="18"/>
  <c r="J161" i="7941"/>
  <c r="J50" i="7941"/>
  <c r="I356" i="7941"/>
  <c r="J804" i="18"/>
  <c r="J1170" i="18"/>
  <c r="J908" i="18"/>
  <c r="K804" i="18"/>
  <c r="J815" i="18"/>
  <c r="J1181" i="18"/>
  <c r="J803" i="18"/>
  <c r="J1169" i="18"/>
  <c r="Q742" i="18"/>
  <c r="K10" i="7949"/>
  <c r="J253" i="7942"/>
  <c r="K224" i="7942"/>
  <c r="L224" i="7942"/>
  <c r="K858" i="18"/>
  <c r="K96" i="7941"/>
  <c r="K866" i="18"/>
  <c r="K104" i="7941"/>
  <c r="K864" i="18"/>
  <c r="K102" i="7941"/>
  <c r="K846" i="18"/>
  <c r="K84" i="7941"/>
  <c r="K863" i="18"/>
  <c r="K101" i="7941"/>
  <c r="K853" i="18"/>
  <c r="K91" i="7941"/>
  <c r="K847" i="18"/>
  <c r="K85" i="7941"/>
  <c r="K848" i="18"/>
  <c r="K86" i="7941"/>
  <c r="K842" i="18"/>
  <c r="K80" i="7941"/>
  <c r="K835" i="18"/>
  <c r="K73" i="7941"/>
  <c r="P456" i="18"/>
  <c r="Q456" i="18"/>
  <c r="N457" i="18"/>
  <c r="O457" i="18"/>
  <c r="P457" i="18"/>
  <c r="K242" i="7942"/>
  <c r="K865" i="18"/>
  <c r="K103" i="7941"/>
  <c r="K868" i="18"/>
  <c r="K106" i="7941"/>
  <c r="K870" i="18"/>
  <c r="K108" i="7941"/>
  <c r="K857" i="18"/>
  <c r="K95" i="7941"/>
  <c r="K867" i="18"/>
  <c r="K105" i="7941"/>
  <c r="K855" i="18"/>
  <c r="K93" i="7941"/>
  <c r="K849" i="18"/>
  <c r="K87" i="7941"/>
  <c r="K854" i="18"/>
  <c r="K92" i="7941"/>
  <c r="K836" i="18"/>
  <c r="K74" i="7941"/>
  <c r="P274" i="18"/>
  <c r="Q274" i="18"/>
  <c r="P163" i="7944"/>
  <c r="Q163" i="7944"/>
  <c r="Q499" i="7942"/>
  <c r="Q500" i="7942"/>
  <c r="Q1036" i="7941"/>
  <c r="P500" i="7942"/>
  <c r="L579" i="7944"/>
  <c r="M579" i="7944"/>
  <c r="K196" i="7942"/>
  <c r="L196" i="7942"/>
  <c r="N460" i="7942"/>
  <c r="N471" i="7942"/>
  <c r="N472" i="7942"/>
  <c r="O503" i="7942"/>
  <c r="P503" i="7942"/>
  <c r="N507" i="7942"/>
  <c r="O387" i="7944"/>
  <c r="G146" i="7963"/>
  <c r="M455" i="7942"/>
  <c r="N455" i="7942"/>
  <c r="N456" i="7942"/>
  <c r="L455" i="7942"/>
  <c r="M504" i="7942"/>
  <c r="K222" i="7942"/>
  <c r="K223" i="7942"/>
  <c r="K221" i="7942"/>
  <c r="J221" i="7942"/>
  <c r="M450" i="7944"/>
  <c r="Q337" i="7944"/>
  <c r="O489" i="7944"/>
  <c r="P489" i="7944"/>
  <c r="Q489" i="7944"/>
  <c r="O385" i="7944"/>
  <c r="P385" i="7944"/>
  <c r="Q385" i="7944"/>
  <c r="J181" i="7942"/>
  <c r="J173" i="7942"/>
  <c r="N438" i="7942"/>
  <c r="P337" i="7944"/>
  <c r="N504" i="7942"/>
  <c r="P697" i="7944"/>
  <c r="Q697" i="7944"/>
  <c r="K456" i="7942"/>
  <c r="P488" i="7942"/>
  <c r="I352" i="7941"/>
  <c r="J900" i="18"/>
  <c r="J138" i="7941"/>
  <c r="N730" i="18"/>
  <c r="O730" i="18"/>
  <c r="P730" i="18"/>
  <c r="Q730" i="18"/>
  <c r="J896" i="18"/>
  <c r="J134" i="7941"/>
  <c r="N483" i="18"/>
  <c r="O483" i="18"/>
  <c r="N558" i="18"/>
  <c r="O558" i="18"/>
  <c r="M653" i="18"/>
  <c r="N653" i="18"/>
  <c r="M379" i="18"/>
  <c r="N379" i="18"/>
  <c r="O379" i="18"/>
  <c r="Q454" i="18"/>
  <c r="P493" i="18"/>
  <c r="Q493" i="18"/>
  <c r="Q375" i="18"/>
  <c r="N501" i="7944"/>
  <c r="O501" i="7944"/>
  <c r="P636" i="18"/>
  <c r="Q636" i="18"/>
  <c r="L527" i="7942"/>
  <c r="J385" i="7942"/>
  <c r="J391" i="7942"/>
  <c r="J390" i="7942"/>
  <c r="J398" i="7942"/>
  <c r="J381" i="7942"/>
  <c r="J382" i="7942"/>
  <c r="J407" i="7942"/>
  <c r="O740" i="18"/>
  <c r="K397" i="7944"/>
  <c r="L397" i="7944"/>
  <c r="P513" i="7942"/>
  <c r="Q513" i="7942"/>
  <c r="Q514" i="7942"/>
  <c r="Q1043" i="7941"/>
  <c r="M479" i="7942"/>
  <c r="N479" i="7942"/>
  <c r="N502" i="7944"/>
  <c r="O502" i="7944"/>
  <c r="P502" i="7944"/>
  <c r="Q502" i="7944"/>
  <c r="L514" i="7944"/>
  <c r="K761" i="7944"/>
  <c r="N593" i="7944"/>
  <c r="N333" i="7944"/>
  <c r="K184" i="7942"/>
  <c r="K185" i="7942"/>
  <c r="J245" i="7942"/>
  <c r="O465" i="7942"/>
  <c r="P491" i="7942"/>
  <c r="P443" i="7942"/>
  <c r="Q443" i="7942"/>
  <c r="Q441" i="7942"/>
  <c r="Q442" i="7942"/>
  <c r="Q1007" i="7941"/>
  <c r="N475" i="7942"/>
  <c r="N476" i="7942"/>
  <c r="J422" i="7942"/>
  <c r="J395" i="7942"/>
  <c r="J396" i="7942"/>
  <c r="J406" i="7942"/>
  <c r="J412" i="7942"/>
  <c r="J388" i="7942"/>
  <c r="J389" i="7942"/>
  <c r="J384" i="7942"/>
  <c r="J399" i="7942"/>
  <c r="J427" i="7942"/>
  <c r="J425" i="7942"/>
  <c r="J394" i="7942"/>
  <c r="Q467" i="7942"/>
  <c r="Q468" i="7942"/>
  <c r="Q1020" i="7941"/>
  <c r="O459" i="7942"/>
  <c r="O460" i="7942"/>
  <c r="O332" i="7944"/>
  <c r="P332" i="7944"/>
  <c r="Q332" i="7944"/>
  <c r="O457" i="7942"/>
  <c r="Q445" i="7942"/>
  <c r="Q446" i="7942"/>
  <c r="Q1009" i="7941"/>
  <c r="P229" i="7944"/>
  <c r="Q229" i="7944"/>
  <c r="L451" i="7942"/>
  <c r="M451" i="7942"/>
  <c r="N451" i="7942"/>
  <c r="O514" i="7942"/>
  <c r="N675" i="18"/>
  <c r="O675" i="18"/>
  <c r="N554" i="7944"/>
  <c r="O554" i="7944"/>
  <c r="O469" i="7942"/>
  <c r="P469" i="7942"/>
  <c r="P470" i="7942"/>
  <c r="P442" i="7942"/>
  <c r="P388" i="7944"/>
  <c r="Q388" i="7944"/>
  <c r="J211" i="7942"/>
  <c r="N515" i="7944"/>
  <c r="O515" i="7944"/>
  <c r="P515" i="7944"/>
  <c r="J420" i="7942"/>
  <c r="J393" i="7942"/>
  <c r="J405" i="7942"/>
  <c r="J400" i="7942"/>
  <c r="J387" i="7942"/>
  <c r="J380" i="7942"/>
  <c r="M480" i="7942"/>
  <c r="N435" i="7942"/>
  <c r="N436" i="7942"/>
  <c r="K528" i="7942"/>
  <c r="N582" i="7944"/>
  <c r="O582" i="7944"/>
  <c r="M494" i="7942"/>
  <c r="L519" i="7942"/>
  <c r="M452" i="7942"/>
  <c r="K206" i="7942"/>
  <c r="L206" i="7942"/>
  <c r="M206" i="7942"/>
  <c r="K243" i="7942"/>
  <c r="K194" i="7942"/>
  <c r="L194" i="7942"/>
  <c r="M194" i="7942"/>
  <c r="I371" i="7941"/>
  <c r="N458" i="7942"/>
  <c r="N466" i="7942"/>
  <c r="O479" i="7942"/>
  <c r="O480" i="7942"/>
  <c r="J392" i="7942"/>
  <c r="J415" i="7942"/>
  <c r="J421" i="7942"/>
  <c r="J426" i="7942"/>
  <c r="J424" i="7942"/>
  <c r="J416" i="7942"/>
  <c r="J383" i="7942"/>
  <c r="J386" i="7942"/>
  <c r="J423" i="7942"/>
  <c r="J417" i="7942"/>
  <c r="J428" i="7942"/>
  <c r="J411" i="7942"/>
  <c r="Q462" i="7942"/>
  <c r="Q1017" i="7941"/>
  <c r="P468" i="7942"/>
  <c r="M522" i="18"/>
  <c r="N522" i="18"/>
  <c r="O522" i="18"/>
  <c r="P522" i="18"/>
  <c r="L683" i="7944"/>
  <c r="M683" i="7944"/>
  <c r="M509" i="7942"/>
  <c r="M510" i="7942"/>
  <c r="N493" i="7942"/>
  <c r="O493" i="7942"/>
  <c r="P493" i="7942"/>
  <c r="M749" i="7944"/>
  <c r="K520" i="7942"/>
  <c r="Q300" i="18"/>
  <c r="L449" i="7942"/>
  <c r="O320" i="7944"/>
  <c r="M466" i="7942"/>
  <c r="M515" i="7942"/>
  <c r="N515" i="7942"/>
  <c r="O515" i="7942"/>
  <c r="N505" i="7942"/>
  <c r="O505" i="7942"/>
  <c r="O389" i="18"/>
  <c r="P389" i="18"/>
  <c r="Q389" i="18"/>
  <c r="M210" i="7942"/>
  <c r="M211" i="7942"/>
  <c r="Q437" i="7942"/>
  <c r="Q438" i="7942"/>
  <c r="Q1005" i="7941"/>
  <c r="P722" i="7944"/>
  <c r="Q722" i="7944"/>
  <c r="O528" i="7944"/>
  <c r="P528" i="7944"/>
  <c r="M553" i="7944"/>
  <c r="N553" i="7944"/>
  <c r="O553" i="7944"/>
  <c r="P402" i="18"/>
  <c r="Q402" i="18"/>
  <c r="N358" i="7944"/>
  <c r="O358" i="7944"/>
  <c r="P358" i="7944"/>
  <c r="O657" i="7944"/>
  <c r="P657" i="7944"/>
  <c r="N540" i="7944"/>
  <c r="Q645" i="7944"/>
  <c r="L242" i="7942"/>
  <c r="L243" i="7942"/>
  <c r="M353" i="18"/>
  <c r="N353" i="18"/>
  <c r="M575" i="18"/>
  <c r="N575" i="18"/>
  <c r="K182" i="7942"/>
  <c r="L182" i="7942"/>
  <c r="L183" i="7942"/>
  <c r="K231" i="7942"/>
  <c r="K218" i="7942"/>
  <c r="K219" i="7942"/>
  <c r="J251" i="7942"/>
  <c r="N471" i="18"/>
  <c r="O471" i="18"/>
  <c r="P471" i="18"/>
  <c r="Q471" i="18"/>
  <c r="K240" i="7942"/>
  <c r="K241" i="7942"/>
  <c r="M561" i="18"/>
  <c r="N561" i="18"/>
  <c r="J255" i="7942"/>
  <c r="K268" i="7942"/>
  <c r="L268" i="7942"/>
  <c r="M268" i="7942"/>
  <c r="O592" i="7944"/>
  <c r="P592" i="7944"/>
  <c r="Q592" i="7944"/>
  <c r="M525" i="7942"/>
  <c r="M526" i="7942"/>
  <c r="M463" i="7942"/>
  <c r="M530" i="7942"/>
  <c r="O529" i="7942"/>
  <c r="N530" i="7942"/>
  <c r="N470" i="7942"/>
  <c r="O644" i="7944"/>
  <c r="P644" i="7944"/>
  <c r="Q644" i="7944"/>
  <c r="N359" i="7944"/>
  <c r="O359" i="7944"/>
  <c r="M508" i="7942"/>
  <c r="O507" i="7942"/>
  <c r="N508" i="7942"/>
  <c r="O508" i="7942"/>
  <c r="M475" i="7944"/>
  <c r="Q267" i="7944"/>
  <c r="N489" i="7942"/>
  <c r="N490" i="7942"/>
  <c r="L476" i="7944"/>
  <c r="K488" i="7944"/>
  <c r="P532" i="18"/>
  <c r="Q532" i="18"/>
  <c r="O438" i="7942"/>
  <c r="M477" i="7942"/>
  <c r="M495" i="7942"/>
  <c r="Q424" i="7944"/>
  <c r="M671" i="7944"/>
  <c r="N696" i="7944"/>
  <c r="O696" i="7944"/>
  <c r="P696" i="7944"/>
  <c r="N567" i="7944"/>
  <c r="O567" i="7944"/>
  <c r="P567" i="7944"/>
  <c r="Q567" i="7944"/>
  <c r="P446" i="7942"/>
  <c r="M470" i="7942"/>
  <c r="O439" i="7942"/>
  <c r="M509" i="18"/>
  <c r="O618" i="7944"/>
  <c r="Q714" i="18"/>
  <c r="P411" i="7944"/>
  <c r="Q411" i="7944"/>
  <c r="O466" i="7942"/>
  <c r="J42" i="7941"/>
  <c r="L211" i="7942"/>
  <c r="L744" i="18"/>
  <c r="M744" i="18"/>
  <c r="Q388" i="18"/>
  <c r="L258" i="7942"/>
  <c r="M258" i="7942"/>
  <c r="J259" i="7942"/>
  <c r="P405" i="18"/>
  <c r="Q405" i="18"/>
  <c r="L254" i="7942"/>
  <c r="M254" i="7942"/>
  <c r="P281" i="7944"/>
  <c r="O605" i="7944"/>
  <c r="P605" i="7944"/>
  <c r="M242" i="7944"/>
  <c r="N242" i="7944"/>
  <c r="O242" i="7944"/>
  <c r="L340" i="18"/>
  <c r="M340" i="18"/>
  <c r="N372" i="7944"/>
  <c r="O372" i="7944"/>
  <c r="Q311" i="18"/>
  <c r="O246" i="18"/>
  <c r="P246" i="18"/>
  <c r="Q246" i="18"/>
  <c r="N450" i="7944"/>
  <c r="O450" i="7944"/>
  <c r="M398" i="7944"/>
  <c r="N688" i="18"/>
  <c r="O688" i="18"/>
  <c r="M670" i="7944"/>
  <c r="N670" i="7944"/>
  <c r="K410" i="7944"/>
  <c r="L410" i="7944"/>
  <c r="O475" i="7942"/>
  <c r="O476" i="7942"/>
  <c r="N436" i="7944"/>
  <c r="O436" i="7944"/>
  <c r="M665" i="18"/>
  <c r="N665" i="18"/>
  <c r="O723" i="7944"/>
  <c r="P723" i="7944"/>
  <c r="O684" i="7944"/>
  <c r="P684" i="7944"/>
  <c r="Q684" i="7944"/>
  <c r="M498" i="7942"/>
  <c r="M502" i="7942"/>
  <c r="M236" i="18"/>
  <c r="N236" i="18"/>
  <c r="O236" i="18"/>
  <c r="Q735" i="7944"/>
  <c r="L631" i="7944"/>
  <c r="M631" i="7944"/>
  <c r="K280" i="7944"/>
  <c r="N497" i="7942"/>
  <c r="N498" i="7942"/>
  <c r="K434" i="7942"/>
  <c r="K430" i="7942"/>
  <c r="L433" i="7942"/>
  <c r="E11" i="7968"/>
  <c r="M345" i="7944"/>
  <c r="N453" i="7942"/>
  <c r="M485" i="7942"/>
  <c r="M486" i="7942"/>
  <c r="L254" i="7944"/>
  <c r="M254" i="7944"/>
  <c r="O566" i="7944"/>
  <c r="P566" i="7944"/>
  <c r="Q566" i="7944"/>
  <c r="L306" i="7944"/>
  <c r="M306" i="7944"/>
  <c r="K178" i="7942"/>
  <c r="K179" i="7942"/>
  <c r="P202" i="7944"/>
  <c r="Q202" i="7944"/>
  <c r="K192" i="7942"/>
  <c r="L192" i="7942"/>
  <c r="M192" i="7942"/>
  <c r="M757" i="18"/>
  <c r="N757" i="18"/>
  <c r="O757" i="18"/>
  <c r="L510" i="18"/>
  <c r="M510" i="18"/>
  <c r="M418" i="18"/>
  <c r="N418" i="18"/>
  <c r="K236" i="7942"/>
  <c r="L236" i="7942"/>
  <c r="J237" i="7942"/>
  <c r="K217" i="7942"/>
  <c r="K234" i="7942"/>
  <c r="L234" i="7942"/>
  <c r="K211" i="7942"/>
  <c r="L328" i="18"/>
  <c r="M406" i="18"/>
  <c r="P752" i="18"/>
  <c r="Q752" i="18"/>
  <c r="K259" i="7942"/>
  <c r="L549" i="18"/>
  <c r="M549" i="18"/>
  <c r="N314" i="18"/>
  <c r="O314" i="18"/>
  <c r="K232" i="7942"/>
  <c r="K233" i="7942"/>
  <c r="O743" i="18"/>
  <c r="P743" i="18"/>
  <c r="L301" i="18"/>
  <c r="M301" i="18"/>
  <c r="P294" i="7944"/>
  <c r="Q294" i="7944"/>
  <c r="Q701" i="18"/>
  <c r="Q541" i="7944"/>
  <c r="P465" i="7942"/>
  <c r="P466" i="7942"/>
  <c r="M518" i="7942"/>
  <c r="M454" i="7942"/>
  <c r="N709" i="7944"/>
  <c r="O709" i="7944"/>
  <c r="M484" i="7942"/>
  <c r="O440" i="7942"/>
  <c r="L268" i="7944"/>
  <c r="N501" i="7942"/>
  <c r="L241" i="7944"/>
  <c r="M523" i="7942"/>
  <c r="M524" i="7942"/>
  <c r="N517" i="7942"/>
  <c r="N518" i="7942"/>
  <c r="L384" i="7944"/>
  <c r="M384" i="7944"/>
  <c r="N512" i="7942"/>
  <c r="P511" i="7942"/>
  <c r="Q511" i="7942"/>
  <c r="Q512" i="7942"/>
  <c r="Q1042" i="7941"/>
  <c r="N502" i="7942"/>
  <c r="P438" i="7942"/>
  <c r="O468" i="7942"/>
  <c r="P439" i="7942"/>
  <c r="M527" i="7944"/>
  <c r="Q432" i="7942"/>
  <c r="Q1002" i="7941"/>
  <c r="M476" i="7942"/>
  <c r="P512" i="7942"/>
  <c r="N228" i="7944"/>
  <c r="Q246" i="7944"/>
  <c r="N473" i="7942"/>
  <c r="O473" i="7942"/>
  <c r="M474" i="7942"/>
  <c r="M490" i="7942"/>
  <c r="N293" i="7944"/>
  <c r="M371" i="7944"/>
  <c r="N371" i="7944"/>
  <c r="N454" i="7942"/>
  <c r="O313" i="18"/>
  <c r="P313" i="18"/>
  <c r="P467" i="18"/>
  <c r="Q467" i="18"/>
  <c r="N483" i="7942"/>
  <c r="O483" i="7942"/>
  <c r="Q281" i="7944"/>
  <c r="M354" i="18"/>
  <c r="P492" i="18"/>
  <c r="L251" i="7942"/>
  <c r="M588" i="18"/>
  <c r="N588" i="18"/>
  <c r="K187" i="7942"/>
  <c r="L252" i="7942"/>
  <c r="M252" i="7942"/>
  <c r="N252" i="7942"/>
  <c r="N253" i="7942"/>
  <c r="K253" i="7942"/>
  <c r="L202" i="7942"/>
  <c r="L203" i="7942"/>
  <c r="M220" i="7942"/>
  <c r="N220" i="7942"/>
  <c r="O458" i="18"/>
  <c r="P458" i="18"/>
  <c r="Q458" i="18"/>
  <c r="N691" i="18"/>
  <c r="O691" i="18"/>
  <c r="P691" i="18"/>
  <c r="Q691" i="18"/>
  <c r="K267" i="7942"/>
  <c r="L244" i="7942"/>
  <c r="L245" i="7942"/>
  <c r="N444" i="18"/>
  <c r="O444" i="18"/>
  <c r="L246" i="7942"/>
  <c r="M246" i="7942"/>
  <c r="N246" i="7942"/>
  <c r="O246" i="7942"/>
  <c r="K247" i="7942"/>
  <c r="K191" i="7942"/>
  <c r="L198" i="7942"/>
  <c r="M198" i="7942"/>
  <c r="M731" i="18"/>
  <c r="N731" i="18"/>
  <c r="O731" i="18"/>
  <c r="M627" i="18"/>
  <c r="N627" i="18"/>
  <c r="O627" i="18"/>
  <c r="P627" i="18"/>
  <c r="M705" i="18"/>
  <c r="N705" i="18"/>
  <c r="M431" i="18"/>
  <c r="N431" i="18"/>
  <c r="M419" i="18"/>
  <c r="Q700" i="18"/>
  <c r="P674" i="18"/>
  <c r="Q674" i="18"/>
  <c r="J1595" i="18"/>
  <c r="J1333" i="18"/>
  <c r="J727" i="7941"/>
  <c r="L237" i="18"/>
  <c r="J1565" i="18"/>
  <c r="J1303" i="18"/>
  <c r="J697" i="7941"/>
  <c r="J610" i="7941"/>
  <c r="I924" i="7941"/>
  <c r="I938" i="7941"/>
  <c r="J624" i="7941"/>
  <c r="K176" i="7942"/>
  <c r="I935" i="7941"/>
  <c r="J621" i="7941"/>
  <c r="L678" i="18"/>
  <c r="M678" i="18"/>
  <c r="K99" i="18"/>
  <c r="K1277" i="18"/>
  <c r="K671" i="7941"/>
  <c r="L576" i="18"/>
  <c r="M576" i="18"/>
  <c r="L251" i="18"/>
  <c r="M251" i="18"/>
  <c r="K74" i="18"/>
  <c r="K1252" i="18"/>
  <c r="K646" i="7941"/>
  <c r="L316" i="18"/>
  <c r="M316" i="18"/>
  <c r="N316" i="18"/>
  <c r="K79" i="18"/>
  <c r="K1257" i="18"/>
  <c r="K651" i="7941"/>
  <c r="L225" i="18"/>
  <c r="M225" i="18"/>
  <c r="N225" i="18"/>
  <c r="O225" i="18"/>
  <c r="K72" i="18"/>
  <c r="K381" i="1"/>
  <c r="K92" i="18"/>
  <c r="K1270" i="18"/>
  <c r="K664" i="7941"/>
  <c r="L485" i="18"/>
  <c r="M485" i="18"/>
  <c r="L264" i="18"/>
  <c r="K75" i="18"/>
  <c r="K1253" i="18"/>
  <c r="K647" i="7941"/>
  <c r="L537" i="18"/>
  <c r="K96" i="18"/>
  <c r="K1274" i="18"/>
  <c r="K668" i="7941"/>
  <c r="L238" i="18"/>
  <c r="M238" i="18"/>
  <c r="K73" i="18"/>
  <c r="K1251" i="18"/>
  <c r="K645" i="7941"/>
  <c r="K89" i="18"/>
  <c r="K1267" i="18"/>
  <c r="K661" i="7941"/>
  <c r="L446" i="18"/>
  <c r="L654" i="18"/>
  <c r="K105" i="18"/>
  <c r="K1283" i="18"/>
  <c r="K677" i="7941"/>
  <c r="K20" i="18"/>
  <c r="K219" i="1"/>
  <c r="J1601" i="18"/>
  <c r="J1339" i="18"/>
  <c r="J733" i="7941"/>
  <c r="I635" i="7941"/>
  <c r="J598" i="7941"/>
  <c r="I912" i="7941"/>
  <c r="J1567" i="18"/>
  <c r="J1305" i="18"/>
  <c r="J699" i="7941"/>
  <c r="I936" i="7941"/>
  <c r="J622" i="7941"/>
  <c r="K212" i="7942"/>
  <c r="K213" i="7942"/>
  <c r="O482" i="18"/>
  <c r="P482" i="18"/>
  <c r="Q482" i="18"/>
  <c r="I586" i="7941"/>
  <c r="J636" i="7941"/>
  <c r="J605" i="7941"/>
  <c r="I919" i="7941"/>
  <c r="J60" i="7941"/>
  <c r="I945" i="7941"/>
  <c r="J631" i="7941"/>
  <c r="I947" i="7941"/>
  <c r="J633" i="7941"/>
  <c r="J632" i="7941"/>
  <c r="I946" i="7941"/>
  <c r="J594" i="7941"/>
  <c r="I908" i="7941"/>
  <c r="J615" i="7941"/>
  <c r="I929" i="7941"/>
  <c r="J601" i="7941"/>
  <c r="I915" i="7941"/>
  <c r="J169" i="7942"/>
  <c r="J270" i="7942"/>
  <c r="J171" i="7942"/>
  <c r="J830" i="18"/>
  <c r="J68" i="7941"/>
  <c r="J11" i="18"/>
  <c r="L367" i="18"/>
  <c r="O484" i="18"/>
  <c r="P484" i="18"/>
  <c r="M497" i="18"/>
  <c r="L445" i="18"/>
  <c r="L523" i="18"/>
  <c r="O288" i="18"/>
  <c r="P288" i="18"/>
  <c r="M717" i="18"/>
  <c r="N717" i="18"/>
  <c r="O717" i="18"/>
  <c r="P717" i="18"/>
  <c r="O366" i="18"/>
  <c r="L172" i="7942"/>
  <c r="M172" i="7942"/>
  <c r="L266" i="7942"/>
  <c r="L267" i="7942"/>
  <c r="J201" i="7942"/>
  <c r="K200" i="7942"/>
  <c r="K208" i="7942"/>
  <c r="L208" i="7942"/>
  <c r="K260" i="7942"/>
  <c r="K245" i="7942"/>
  <c r="K214" i="7942"/>
  <c r="K215" i="7942"/>
  <c r="O245" i="18"/>
  <c r="P245" i="18"/>
  <c r="I355" i="7941"/>
  <c r="J41" i="7941"/>
  <c r="L574" i="18"/>
  <c r="J53" i="7941"/>
  <c r="I367" i="7941"/>
  <c r="M587" i="18"/>
  <c r="Q223" i="18"/>
  <c r="J34" i="7941"/>
  <c r="I348" i="7941"/>
  <c r="I937" i="7941"/>
  <c r="J623" i="7941"/>
  <c r="J627" i="7941"/>
  <c r="I941" i="7941"/>
  <c r="N289" i="18"/>
  <c r="O289" i="18"/>
  <c r="J1602" i="18"/>
  <c r="J1340" i="18"/>
  <c r="J734" i="7941"/>
  <c r="J1597" i="18"/>
  <c r="J611" i="7941"/>
  <c r="I925" i="7941"/>
  <c r="I907" i="7941"/>
  <c r="J593" i="7941"/>
  <c r="N687" i="18"/>
  <c r="O687" i="18"/>
  <c r="J1591" i="18"/>
  <c r="J1329" i="18"/>
  <c r="J723" i="7941"/>
  <c r="J1569" i="18"/>
  <c r="K199" i="7942"/>
  <c r="K226" i="7942"/>
  <c r="K227" i="7942"/>
  <c r="M600" i="18"/>
  <c r="N600" i="18"/>
  <c r="L303" i="18"/>
  <c r="M303" i="18"/>
  <c r="K78" i="18"/>
  <c r="K1256" i="18"/>
  <c r="K650" i="7941"/>
  <c r="L381" i="18"/>
  <c r="M381" i="18"/>
  <c r="K84" i="18"/>
  <c r="K1262" i="18"/>
  <c r="K656" i="7941"/>
  <c r="L459" i="18"/>
  <c r="M459" i="18"/>
  <c r="K90" i="18"/>
  <c r="K1268" i="18"/>
  <c r="K662" i="7941"/>
  <c r="L368" i="18"/>
  <c r="K83" i="18"/>
  <c r="K1261" i="18"/>
  <c r="K655" i="7941"/>
  <c r="L277" i="18"/>
  <c r="M277" i="18"/>
  <c r="K76" i="18"/>
  <c r="K1254" i="18"/>
  <c r="K648" i="7941"/>
  <c r="L563" i="18"/>
  <c r="K98" i="18"/>
  <c r="K1276" i="18"/>
  <c r="K670" i="7941"/>
  <c r="K80" i="18"/>
  <c r="K1258" i="18"/>
  <c r="K652" i="7941"/>
  <c r="L329" i="18"/>
  <c r="M329" i="18"/>
  <c r="K102" i="18"/>
  <c r="K1280" i="18"/>
  <c r="K674" i="7941"/>
  <c r="L615" i="18"/>
  <c r="M615" i="18"/>
  <c r="K77" i="18"/>
  <c r="K1255" i="18"/>
  <c r="K649" i="7941"/>
  <c r="L290" i="18"/>
  <c r="M290" i="18"/>
  <c r="K93" i="18"/>
  <c r="K1271" i="18"/>
  <c r="K665" i="7941"/>
  <c r="L498" i="18"/>
  <c r="M498" i="18"/>
  <c r="K109" i="18"/>
  <c r="K1287" i="18"/>
  <c r="K681" i="7941"/>
  <c r="L706" i="18"/>
  <c r="M706" i="18"/>
  <c r="N706" i="18"/>
  <c r="K1098" i="18"/>
  <c r="K1122" i="18"/>
  <c r="K1542" i="18"/>
  <c r="K1530" i="18"/>
  <c r="K1553" i="18"/>
  <c r="K1523" i="18"/>
  <c r="K1551" i="18"/>
  <c r="K1517" i="18"/>
  <c r="K1518" i="18"/>
  <c r="K1526" i="18"/>
  <c r="K1536" i="18"/>
  <c r="K1543" i="18"/>
  <c r="K1545" i="18"/>
  <c r="K1519" i="18"/>
  <c r="K1131" i="18"/>
  <c r="K65" i="7941"/>
  <c r="K1133" i="18"/>
  <c r="K1123" i="18"/>
  <c r="K63" i="7941"/>
  <c r="K66" i="7941"/>
  <c r="K1097" i="18"/>
  <c r="K61" i="7941"/>
  <c r="K1116" i="18"/>
  <c r="K1106" i="18"/>
  <c r="K62" i="7941"/>
  <c r="K1103" i="18"/>
  <c r="K1125" i="18"/>
  <c r="K1110" i="18"/>
  <c r="K64" i="7941"/>
  <c r="K1099" i="18"/>
  <c r="K1101" i="18"/>
  <c r="K1120" i="18"/>
  <c r="K1541" i="18"/>
  <c r="K1514" i="18"/>
  <c r="K1113" i="18"/>
  <c r="K1117" i="18"/>
  <c r="K1104" i="18"/>
  <c r="K1525" i="18"/>
  <c r="K1548" i="18"/>
  <c r="K1529" i="18"/>
  <c r="K1531" i="18"/>
  <c r="K1528" i="18"/>
  <c r="K1521" i="18"/>
  <c r="K1540" i="18"/>
  <c r="K1114" i="18"/>
  <c r="K1094" i="18"/>
  <c r="K1537" i="18"/>
  <c r="K1132" i="18"/>
  <c r="K1527" i="18"/>
  <c r="K1512" i="18"/>
  <c r="K1524" i="18"/>
  <c r="K1100" i="18"/>
  <c r="K1095" i="18"/>
  <c r="K1534" i="18"/>
  <c r="K1533" i="18"/>
  <c r="K1119" i="18"/>
  <c r="K1552" i="18"/>
  <c r="K1107" i="18"/>
  <c r="K1092" i="18"/>
  <c r="K1124" i="18"/>
  <c r="K1515" i="18"/>
  <c r="K1109" i="18"/>
  <c r="K1111" i="18"/>
  <c r="K1126" i="18"/>
  <c r="K1522" i="18"/>
  <c r="K1105" i="18"/>
  <c r="K1546" i="18"/>
  <c r="K67" i="7941"/>
  <c r="K1520" i="18"/>
  <c r="K1128" i="18"/>
  <c r="K1108" i="18"/>
  <c r="K1121" i="18"/>
  <c r="K1544" i="18"/>
  <c r="K1102" i="18"/>
  <c r="K1539" i="18"/>
  <c r="K1547" i="18"/>
  <c r="K1550" i="18"/>
  <c r="K1118" i="18"/>
  <c r="K1535" i="18"/>
  <c r="K1242" i="18"/>
  <c r="K1538" i="18"/>
  <c r="K1129" i="18"/>
  <c r="K1249" i="18"/>
  <c r="K643" i="7941"/>
  <c r="K1096" i="18"/>
  <c r="K1112" i="18"/>
  <c r="K1247" i="18"/>
  <c r="K641" i="7941"/>
  <c r="K1245" i="18"/>
  <c r="K639" i="7941"/>
  <c r="K1244" i="18"/>
  <c r="K638" i="7941"/>
  <c r="K1549" i="18"/>
  <c r="K1093" i="18"/>
  <c r="K1516" i="18"/>
  <c r="K1532" i="18"/>
  <c r="K1127" i="18"/>
  <c r="K1115" i="18"/>
  <c r="K1246" i="18"/>
  <c r="K640" i="7941"/>
  <c r="K1513" i="18"/>
  <c r="K1130" i="18"/>
  <c r="K1243" i="18"/>
  <c r="K637" i="7941"/>
  <c r="K1248" i="18"/>
  <c r="K642" i="7941"/>
  <c r="L692" i="18"/>
  <c r="M692" i="18"/>
  <c r="M666" i="18"/>
  <c r="N666" i="18"/>
  <c r="I943" i="7941"/>
  <c r="J629" i="7941"/>
  <c r="I930" i="7941"/>
  <c r="J616" i="7941"/>
  <c r="Q505" i="18"/>
  <c r="I909" i="7941"/>
  <c r="J595" i="7941"/>
  <c r="J604" i="7941"/>
  <c r="I918" i="7941"/>
  <c r="O639" i="18"/>
  <c r="P639" i="18"/>
  <c r="I59" i="7941"/>
  <c r="L180" i="7942"/>
  <c r="M180" i="7942"/>
  <c r="J231" i="7942"/>
  <c r="L216" i="7942"/>
  <c r="M216" i="7942"/>
  <c r="N216" i="7942"/>
  <c r="J213" i="7942"/>
  <c r="K238" i="7942"/>
  <c r="L238" i="7942"/>
  <c r="J239" i="7942"/>
  <c r="M250" i="7942"/>
  <c r="K251" i="7942"/>
  <c r="L275" i="18"/>
  <c r="M275" i="18"/>
  <c r="N275" i="18"/>
  <c r="M614" i="18"/>
  <c r="M601" i="18"/>
  <c r="N601" i="18"/>
  <c r="L250" i="18"/>
  <c r="L276" i="18"/>
  <c r="P401" i="18"/>
  <c r="Q401" i="18"/>
  <c r="J1579" i="18"/>
  <c r="J1317" i="18"/>
  <c r="J711" i="7941"/>
  <c r="J1572" i="18"/>
  <c r="J1310" i="18"/>
  <c r="J704" i="7941"/>
  <c r="J1575" i="18"/>
  <c r="J1313" i="18"/>
  <c r="J707" i="7941"/>
  <c r="M613" i="18"/>
  <c r="N613" i="18"/>
  <c r="K205" i="7942"/>
  <c r="L204" i="7942"/>
  <c r="M204" i="7942"/>
  <c r="J187" i="7942"/>
  <c r="J247" i="7942"/>
  <c r="J203" i="7942"/>
  <c r="L221" i="7942"/>
  <c r="J229" i="7942"/>
  <c r="O664" i="18"/>
  <c r="P664" i="18"/>
  <c r="Q664" i="18"/>
  <c r="L224" i="18"/>
  <c r="M704" i="18"/>
  <c r="N704" i="18"/>
  <c r="H59" i="7941"/>
  <c r="N713" i="18"/>
  <c r="O713" i="18"/>
  <c r="J175" i="7942"/>
  <c r="J209" i="7942"/>
  <c r="K264" i="7942"/>
  <c r="K265" i="7942"/>
  <c r="M652" i="18"/>
  <c r="J1571" i="18"/>
  <c r="J1309" i="18"/>
  <c r="J703" i="7941"/>
  <c r="L262" i="18"/>
  <c r="J1590" i="18"/>
  <c r="P284" i="18"/>
  <c r="P349" i="18"/>
  <c r="Q362" i="18"/>
  <c r="Q466" i="18"/>
  <c r="J1574" i="18"/>
  <c r="J1312" i="18"/>
  <c r="J706" i="7941"/>
  <c r="M536" i="18"/>
  <c r="N536" i="18"/>
  <c r="M679" i="18"/>
  <c r="L263" i="18"/>
  <c r="M263" i="18"/>
  <c r="L302" i="18"/>
  <c r="L315" i="18"/>
  <c r="I944" i="7941"/>
  <c r="J630" i="7941"/>
  <c r="J625" i="7941"/>
  <c r="I939" i="7941"/>
  <c r="J1585" i="18"/>
  <c r="J1323" i="18"/>
  <c r="J717" i="7941"/>
  <c r="J619" i="7941"/>
  <c r="I933" i="7941"/>
  <c r="J597" i="7941"/>
  <c r="I911" i="7941"/>
  <c r="L190" i="7942"/>
  <c r="J191" i="7942"/>
  <c r="K248" i="7942"/>
  <c r="J199" i="7942"/>
  <c r="K188" i="7942"/>
  <c r="J263" i="7942"/>
  <c r="J1581" i="18"/>
  <c r="M392" i="18"/>
  <c r="N392" i="18"/>
  <c r="K110" i="18"/>
  <c r="K1288" i="18"/>
  <c r="K682" i="7941"/>
  <c r="L719" i="18"/>
  <c r="M719" i="18"/>
  <c r="L524" i="18"/>
  <c r="M524" i="18"/>
  <c r="K95" i="18"/>
  <c r="K1273" i="18"/>
  <c r="K667" i="7941"/>
  <c r="K100" i="18"/>
  <c r="K1278" i="18"/>
  <c r="K672" i="7941"/>
  <c r="L589" i="18"/>
  <c r="M589" i="18"/>
  <c r="K94" i="18"/>
  <c r="K1272" i="18"/>
  <c r="K666" i="7941"/>
  <c r="L511" i="18"/>
  <c r="L355" i="18"/>
  <c r="M355" i="18"/>
  <c r="K82" i="18"/>
  <c r="K1260" i="18"/>
  <c r="K654" i="7941"/>
  <c r="L628" i="18"/>
  <c r="M628" i="18"/>
  <c r="N628" i="18"/>
  <c r="K103" i="18"/>
  <c r="K1281" i="18"/>
  <c r="K675" i="7941"/>
  <c r="L407" i="18"/>
  <c r="M407" i="18"/>
  <c r="K86" i="18"/>
  <c r="K1264" i="18"/>
  <c r="K658" i="7941"/>
  <c r="L680" i="18"/>
  <c r="M680" i="18"/>
  <c r="K107" i="18"/>
  <c r="K1285" i="18"/>
  <c r="K679" i="7941"/>
  <c r="K81" i="18"/>
  <c r="K1259" i="18"/>
  <c r="K653" i="7941"/>
  <c r="L342" i="18"/>
  <c r="M342" i="18"/>
  <c r="L550" i="18"/>
  <c r="M550" i="18"/>
  <c r="K97" i="18"/>
  <c r="K1275" i="18"/>
  <c r="K669" i="7941"/>
  <c r="K113" i="18"/>
  <c r="K1291" i="18"/>
  <c r="K685" i="7941"/>
  <c r="L758" i="18"/>
  <c r="K839" i="18"/>
  <c r="K77" i="7941"/>
  <c r="K850" i="18"/>
  <c r="K88" i="7941"/>
  <c r="K859" i="18"/>
  <c r="K97" i="7941"/>
  <c r="K869" i="18"/>
  <c r="K107" i="7941"/>
  <c r="K852" i="18"/>
  <c r="K90" i="7941"/>
  <c r="K834" i="18"/>
  <c r="K72" i="7941"/>
  <c r="K843" i="18"/>
  <c r="K81" i="7941"/>
  <c r="K840" i="18"/>
  <c r="K78" i="7941"/>
  <c r="K841" i="18"/>
  <c r="K79" i="7941"/>
  <c r="K831" i="18"/>
  <c r="K69" i="7941"/>
  <c r="L178" i="1"/>
  <c r="L21" i="18"/>
  <c r="L183" i="1"/>
  <c r="L26" i="18"/>
  <c r="L187" i="1"/>
  <c r="L30" i="18"/>
  <c r="M386" i="1"/>
  <c r="L177" i="1"/>
  <c r="L182" i="1"/>
  <c r="L25" i="18"/>
  <c r="L184" i="1"/>
  <c r="L27" i="18"/>
  <c r="L188" i="1"/>
  <c r="L31" i="18"/>
  <c r="L179" i="1"/>
  <c r="L22" i="18"/>
  <c r="L181" i="1"/>
  <c r="L24" i="18"/>
  <c r="L186" i="1"/>
  <c r="L29" i="18"/>
  <c r="L190" i="1"/>
  <c r="L33" i="18"/>
  <c r="L7" i="18"/>
  <c r="L198" i="1"/>
  <c r="L41" i="18"/>
  <c r="L200" i="1"/>
  <c r="L43" i="18"/>
  <c r="L202" i="1"/>
  <c r="L45" i="18"/>
  <c r="L189" i="1"/>
  <c r="L32" i="18"/>
  <c r="L842" i="18"/>
  <c r="L80" i="7941"/>
  <c r="L191" i="1"/>
  <c r="L34" i="18"/>
  <c r="L195" i="1"/>
  <c r="L38" i="18"/>
  <c r="L201" i="1"/>
  <c r="L44" i="18"/>
  <c r="L193" i="1"/>
  <c r="L36" i="18"/>
  <c r="L846" i="18"/>
  <c r="L84" i="7941"/>
  <c r="L197" i="1"/>
  <c r="L40" i="18"/>
  <c r="L199" i="1"/>
  <c r="L42" i="18"/>
  <c r="L203" i="1"/>
  <c r="L46" i="18"/>
  <c r="L185" i="1"/>
  <c r="L28" i="18"/>
  <c r="L838" i="18"/>
  <c r="L76" i="7941"/>
  <c r="L194" i="1"/>
  <c r="L37" i="18"/>
  <c r="L207" i="1"/>
  <c r="L50" i="18"/>
  <c r="L213" i="1"/>
  <c r="L56" i="18"/>
  <c r="L215" i="1"/>
  <c r="L58" i="18"/>
  <c r="L868" i="18"/>
  <c r="L106" i="7941"/>
  <c r="L192" i="1"/>
  <c r="L35" i="18"/>
  <c r="L208" i="1"/>
  <c r="L51" i="18"/>
  <c r="L210" i="1"/>
  <c r="L53" i="18"/>
  <c r="L214" i="1"/>
  <c r="L57" i="18"/>
  <c r="L867" i="18"/>
  <c r="L105" i="7941"/>
  <c r="L216" i="1"/>
  <c r="L59" i="18"/>
  <c r="L218" i="1"/>
  <c r="L61" i="18"/>
  <c r="L180" i="1"/>
  <c r="L23" i="18"/>
  <c r="L205" i="1"/>
  <c r="L48" i="18"/>
  <c r="L858" i="18"/>
  <c r="L96" i="7941"/>
  <c r="L212" i="1"/>
  <c r="L55" i="18"/>
  <c r="L209" i="1"/>
  <c r="L52" i="18"/>
  <c r="L211" i="1"/>
  <c r="L54" i="18"/>
  <c r="L217" i="1"/>
  <c r="L60" i="18"/>
  <c r="L870" i="18"/>
  <c r="L108" i="7941"/>
  <c r="L206" i="1"/>
  <c r="L49" i="18"/>
  <c r="L204" i="1"/>
  <c r="L47" i="18"/>
  <c r="L196" i="1"/>
  <c r="L39" i="18"/>
  <c r="L376" i="1"/>
  <c r="L368" i="1"/>
  <c r="L360" i="1"/>
  <c r="L352" i="1"/>
  <c r="L344" i="1"/>
  <c r="L377" i="1"/>
  <c r="L369" i="1"/>
  <c r="L361" i="1"/>
  <c r="L353" i="1"/>
  <c r="L345" i="1"/>
  <c r="L7" i="7942"/>
  <c r="L372" i="1"/>
  <c r="L362" i="1"/>
  <c r="L350" i="1"/>
  <c r="L340" i="1"/>
  <c r="L371" i="1"/>
  <c r="L359" i="1"/>
  <c r="L349" i="1"/>
  <c r="L339" i="1"/>
  <c r="L380" i="1"/>
  <c r="L370" i="1"/>
  <c r="L358" i="1"/>
  <c r="L348" i="1"/>
  <c r="L379" i="1"/>
  <c r="L367" i="1"/>
  <c r="L357" i="1"/>
  <c r="L347" i="1"/>
  <c r="L374" i="1"/>
  <c r="L364" i="1"/>
  <c r="L354" i="1"/>
  <c r="L342" i="1"/>
  <c r="L373" i="1"/>
  <c r="L363" i="1"/>
  <c r="L351" i="1"/>
  <c r="L341" i="1"/>
  <c r="L366" i="1"/>
  <c r="L365" i="1"/>
  <c r="L346" i="1"/>
  <c r="L343" i="1"/>
  <c r="L356" i="1"/>
  <c r="L375" i="1"/>
  <c r="L355" i="1"/>
  <c r="L378" i="1"/>
  <c r="L432" i="18"/>
  <c r="M432" i="18"/>
  <c r="N718" i="18"/>
  <c r="O718" i="18"/>
  <c r="P718" i="18"/>
  <c r="L562" i="18"/>
  <c r="M562" i="18"/>
  <c r="N535" i="18"/>
  <c r="M249" i="18"/>
  <c r="N249" i="18"/>
  <c r="L548" i="18"/>
  <c r="M548" i="18"/>
  <c r="N548" i="18"/>
  <c r="Q258" i="18"/>
  <c r="J1580" i="18"/>
  <c r="J1165" i="18"/>
  <c r="J903" i="18"/>
  <c r="J141" i="7941"/>
  <c r="L230" i="7942"/>
  <c r="O570" i="18"/>
  <c r="J1586" i="18"/>
  <c r="J1578" i="18"/>
  <c r="J1316" i="18"/>
  <c r="J710" i="7941"/>
  <c r="L380" i="18"/>
  <c r="I921" i="7941"/>
  <c r="J607" i="7941"/>
  <c r="J600" i="7941"/>
  <c r="I914" i="7941"/>
  <c r="J603" i="7941"/>
  <c r="I917" i="7941"/>
  <c r="J1564" i="18"/>
  <c r="K170" i="7942"/>
  <c r="I270" i="7942"/>
  <c r="J205" i="7942"/>
  <c r="K203" i="7942"/>
  <c r="K228" i="7942"/>
  <c r="J612" i="7941"/>
  <c r="I926" i="7941"/>
  <c r="N640" i="18"/>
  <c r="O640" i="18"/>
  <c r="P640" i="18"/>
  <c r="J1250" i="18"/>
  <c r="J644" i="7941"/>
  <c r="J63" i="18"/>
  <c r="L393" i="18"/>
  <c r="M393" i="18"/>
  <c r="Q557" i="18"/>
  <c r="M327" i="18"/>
  <c r="H688" i="7941"/>
  <c r="H898" i="7941" s="1"/>
  <c r="I1190" i="18"/>
  <c r="I934" i="7941"/>
  <c r="J620" i="7941"/>
  <c r="Q638" i="18"/>
  <c r="L626" i="18"/>
  <c r="I931" i="7941"/>
  <c r="J617" i="7941"/>
  <c r="K173" i="7942"/>
  <c r="K174" i="7942"/>
  <c r="J267" i="7942"/>
  <c r="N254" i="7942"/>
  <c r="J1600" i="18"/>
  <c r="J1598" i="18"/>
  <c r="J1336" i="18"/>
  <c r="L756" i="18"/>
  <c r="J599" i="7941"/>
  <c r="I913" i="7941"/>
  <c r="J618" i="7941"/>
  <c r="I932" i="7941"/>
  <c r="N470" i="18"/>
  <c r="P440" i="18"/>
  <c r="Q440" i="18"/>
  <c r="J602" i="7941"/>
  <c r="I916" i="7941"/>
  <c r="J596" i="7941"/>
  <c r="I910" i="7941"/>
  <c r="M341" i="18"/>
  <c r="I927" i="7941"/>
  <c r="J613" i="7941"/>
  <c r="P726" i="18"/>
  <c r="J1582" i="18"/>
  <c r="J1596" i="18"/>
  <c r="J1334" i="18"/>
  <c r="K262" i="7942"/>
  <c r="K256" i="7942"/>
  <c r="Q765" i="18"/>
  <c r="J609" i="7941"/>
  <c r="I923" i="7941"/>
  <c r="J1593" i="18"/>
  <c r="J1331" i="18"/>
  <c r="J725" i="7941"/>
  <c r="L433" i="18"/>
  <c r="K88" i="18"/>
  <c r="K1266" i="18"/>
  <c r="K660" i="7941"/>
  <c r="L667" i="18"/>
  <c r="M667" i="18"/>
  <c r="K106" i="18"/>
  <c r="K1284" i="18"/>
  <c r="K678" i="7941"/>
  <c r="L732" i="18"/>
  <c r="M732" i="18"/>
  <c r="K111" i="18"/>
  <c r="K1289" i="18"/>
  <c r="K683" i="7941"/>
  <c r="L641" i="18"/>
  <c r="K104" i="18"/>
  <c r="K1282" i="18"/>
  <c r="K676" i="7941"/>
  <c r="K87" i="18"/>
  <c r="K1265" i="18"/>
  <c r="K659" i="7941"/>
  <c r="L420" i="18"/>
  <c r="M420" i="18"/>
  <c r="L693" i="18"/>
  <c r="M693" i="18"/>
  <c r="K108" i="18"/>
  <c r="K1286" i="18"/>
  <c r="K680" i="7941"/>
  <c r="L472" i="18"/>
  <c r="M472" i="18"/>
  <c r="N472" i="18"/>
  <c r="O472" i="18"/>
  <c r="K91" i="18"/>
  <c r="K1269" i="18"/>
  <c r="K663" i="7941"/>
  <c r="L745" i="18"/>
  <c r="M745" i="18"/>
  <c r="N745" i="18"/>
  <c r="K112" i="18"/>
  <c r="K1290" i="18"/>
  <c r="K684" i="7941"/>
  <c r="K85" i="18"/>
  <c r="K1263" i="18"/>
  <c r="K657" i="7941"/>
  <c r="L394" i="18"/>
  <c r="M394" i="18"/>
  <c r="K101" i="18"/>
  <c r="K1279" i="18"/>
  <c r="K673" i="7941"/>
  <c r="L602" i="18"/>
  <c r="M602" i="18"/>
  <c r="K837" i="18"/>
  <c r="K75" i="7941"/>
  <c r="K832" i="18"/>
  <c r="K70" i="7941"/>
  <c r="O271" i="18"/>
  <c r="P531" i="18"/>
  <c r="J1570" i="18"/>
  <c r="J1308" i="18"/>
  <c r="J608" i="7941"/>
  <c r="I922" i="7941"/>
  <c r="J37" i="7941"/>
  <c r="I351" i="7941"/>
  <c r="K181" i="7942"/>
  <c r="I1558" i="18"/>
  <c r="J1577" i="18"/>
  <c r="J1315" i="18"/>
  <c r="J614" i="7941"/>
  <c r="I928" i="7941"/>
  <c r="J606" i="7941"/>
  <c r="I920" i="7941"/>
  <c r="P427" i="18"/>
  <c r="J1603" i="18"/>
  <c r="J1604" i="18"/>
  <c r="J1573" i="18"/>
  <c r="I906" i="7941"/>
  <c r="J592" i="7941"/>
  <c r="L186" i="7942"/>
  <c r="I942" i="7941"/>
  <c r="J628" i="7941"/>
  <c r="J626" i="7941"/>
  <c r="I940" i="7941"/>
  <c r="P496" i="18"/>
  <c r="Q496" i="18"/>
  <c r="J1150" i="18"/>
  <c r="I902" i="18"/>
  <c r="I120" i="7941"/>
  <c r="J778" i="18"/>
  <c r="I133" i="7941"/>
  <c r="J791" i="18"/>
  <c r="J1145" i="18"/>
  <c r="J899" i="18"/>
  <c r="J1149" i="18"/>
  <c r="J915" i="18"/>
  <c r="J1148" i="18"/>
  <c r="I917" i="18"/>
  <c r="J1174" i="18"/>
  <c r="I130" i="7941"/>
  <c r="J788" i="18"/>
  <c r="I914" i="18"/>
  <c r="J904" i="18"/>
  <c r="I913" i="18"/>
  <c r="I898" i="18"/>
  <c r="I129" i="7941"/>
  <c r="J787" i="18"/>
  <c r="J19" i="7941"/>
  <c r="I333" i="7941"/>
  <c r="I897" i="18"/>
  <c r="J22" i="7941"/>
  <c r="I336" i="7941"/>
  <c r="I910" i="18"/>
  <c r="I918" i="18"/>
  <c r="I331" i="7941"/>
  <c r="J17" i="7941"/>
  <c r="I131" i="7941"/>
  <c r="J789" i="18"/>
  <c r="I906" i="18"/>
  <c r="I128" i="7941"/>
  <c r="J786" i="18"/>
  <c r="I922" i="18"/>
  <c r="J21" i="7941"/>
  <c r="I335" i="7941"/>
  <c r="I132" i="7941"/>
  <c r="J790" i="18"/>
  <c r="J1147" i="18"/>
  <c r="I921" i="18"/>
  <c r="J20" i="7941"/>
  <c r="I334" i="7941"/>
  <c r="I901" i="18"/>
  <c r="I360" i="7941"/>
  <c r="J46" i="7941"/>
  <c r="I122" i="7941"/>
  <c r="J780" i="18"/>
  <c r="I127" i="7941"/>
  <c r="J785" i="18"/>
  <c r="I905" i="18"/>
  <c r="J920" i="18"/>
  <c r="I909" i="18"/>
  <c r="O168" i="18"/>
  <c r="P168" i="18"/>
  <c r="Q168" i="18"/>
  <c r="M244" i="7942"/>
  <c r="M221" i="7942"/>
  <c r="O575" i="18"/>
  <c r="P575" i="18"/>
  <c r="L214" i="7942"/>
  <c r="M196" i="7942"/>
  <c r="L197" i="7942"/>
  <c r="L184" i="7942"/>
  <c r="K209" i="7942"/>
  <c r="Q729" i="18"/>
  <c r="J30" i="7941"/>
  <c r="P558" i="18"/>
  <c r="Q558" i="18"/>
  <c r="O307" i="7944"/>
  <c r="P307" i="7944"/>
  <c r="Q307" i="7944"/>
  <c r="L319" i="7944"/>
  <c r="N210" i="7942"/>
  <c r="M224" i="7942"/>
  <c r="N224" i="7942"/>
  <c r="K195" i="7942"/>
  <c r="M449" i="7944"/>
  <c r="N449" i="7944"/>
  <c r="L225" i="7942"/>
  <c r="L222" i="7942"/>
  <c r="M222" i="7942"/>
  <c r="M223" i="7942"/>
  <c r="K269" i="7942"/>
  <c r="L218" i="7942"/>
  <c r="L219" i="7942"/>
  <c r="N462" i="7944"/>
  <c r="O462" i="7944"/>
  <c r="P462" i="7944"/>
  <c r="P440" i="7942"/>
  <c r="O435" i="7942"/>
  <c r="P435" i="7942"/>
  <c r="Q435" i="7942"/>
  <c r="N579" i="7944"/>
  <c r="O579" i="7944"/>
  <c r="P579" i="7944"/>
  <c r="P459" i="7942"/>
  <c r="Q459" i="7942"/>
  <c r="O504" i="7942"/>
  <c r="O471" i="7942"/>
  <c r="P471" i="7942"/>
  <c r="M423" i="7944"/>
  <c r="N423" i="7944"/>
  <c r="P444" i="7942"/>
  <c r="M456" i="7942"/>
  <c r="K796" i="18"/>
  <c r="K1162" i="18"/>
  <c r="L199" i="7942"/>
  <c r="K225" i="7942"/>
  <c r="L10" i="7949"/>
  <c r="N196" i="7942"/>
  <c r="N197" i="7942"/>
  <c r="Q457" i="18"/>
  <c r="M197" i="7942"/>
  <c r="K207" i="7942"/>
  <c r="K235" i="7942"/>
  <c r="K197" i="7942"/>
  <c r="M242" i="7942"/>
  <c r="N242" i="7942"/>
  <c r="N243" i="7942"/>
  <c r="L178" i="7942"/>
  <c r="M178" i="7942"/>
  <c r="M179" i="7942"/>
  <c r="L253" i="7942"/>
  <c r="L859" i="18"/>
  <c r="L97" i="7941"/>
  <c r="L865" i="18"/>
  <c r="L103" i="7941"/>
  <c r="L869" i="18"/>
  <c r="L107" i="7941"/>
  <c r="L845" i="18"/>
  <c r="L83" i="7941"/>
  <c r="L847" i="18"/>
  <c r="L85" i="7941"/>
  <c r="L850" i="18"/>
  <c r="L88" i="7941"/>
  <c r="L844" i="18"/>
  <c r="L82" i="7941"/>
  <c r="L851" i="18"/>
  <c r="L89" i="7941"/>
  <c r="L834" i="18"/>
  <c r="L72" i="7941"/>
  <c r="L835" i="18"/>
  <c r="L73" i="7941"/>
  <c r="L836" i="18"/>
  <c r="L74" i="7941"/>
  <c r="L240" i="7942"/>
  <c r="M240" i="7942"/>
  <c r="M182" i="7942"/>
  <c r="M183" i="7942"/>
  <c r="L849" i="18"/>
  <c r="L87" i="7941"/>
  <c r="L864" i="18"/>
  <c r="L102" i="7941"/>
  <c r="L833" i="18"/>
  <c r="L71" i="7941"/>
  <c r="L863" i="18"/>
  <c r="L101" i="7941"/>
  <c r="L866" i="18"/>
  <c r="L104" i="7941"/>
  <c r="L856" i="18"/>
  <c r="L94" i="7941"/>
  <c r="L854" i="18"/>
  <c r="L92" i="7941"/>
  <c r="L855" i="18"/>
  <c r="L93" i="7941"/>
  <c r="L843" i="18"/>
  <c r="L81" i="7941"/>
  <c r="L857" i="18"/>
  <c r="L95" i="7941"/>
  <c r="L862" i="18"/>
  <c r="L100" i="7941"/>
  <c r="L871" i="18"/>
  <c r="L109" i="7941"/>
  <c r="L861" i="18"/>
  <c r="L99" i="7941"/>
  <c r="P504" i="7942"/>
  <c r="Q503" i="7942"/>
  <c r="Q504" i="7942"/>
  <c r="Q1038" i="7941"/>
  <c r="N258" i="7942"/>
  <c r="N259" i="7942"/>
  <c r="L259" i="7942"/>
  <c r="Q723" i="7944"/>
  <c r="N494" i="7942"/>
  <c r="K183" i="7942"/>
  <c r="L280" i="7944"/>
  <c r="N452" i="7942"/>
  <c r="O451" i="7942"/>
  <c r="P451" i="7942"/>
  <c r="O506" i="7942"/>
  <c r="O470" i="7942"/>
  <c r="O455" i="7942"/>
  <c r="P455" i="7942"/>
  <c r="P456" i="7942"/>
  <c r="P387" i="7944"/>
  <c r="Q387" i="7944"/>
  <c r="K792" i="18"/>
  <c r="K1158" i="18"/>
  <c r="J146" i="7941"/>
  <c r="J356" i="7941"/>
  <c r="P483" i="18"/>
  <c r="Q483" i="18"/>
  <c r="P289" i="18"/>
  <c r="Q289" i="18"/>
  <c r="P366" i="18"/>
  <c r="Q366" i="18"/>
  <c r="Q743" i="18"/>
  <c r="O653" i="18"/>
  <c r="P653" i="18"/>
  <c r="Q653" i="18"/>
  <c r="P675" i="18"/>
  <c r="Q675" i="18"/>
  <c r="J371" i="7941"/>
  <c r="K57" i="7941"/>
  <c r="N589" i="18"/>
  <c r="O589" i="18"/>
  <c r="P589" i="18"/>
  <c r="Q589" i="18"/>
  <c r="N683" i="7944"/>
  <c r="O683" i="7944"/>
  <c r="P582" i="7944"/>
  <c r="Q582" i="7944"/>
  <c r="K193" i="7942"/>
  <c r="O436" i="7942"/>
  <c r="K237" i="7942"/>
  <c r="Q657" i="7944"/>
  <c r="P320" i="7944"/>
  <c r="Q320" i="7944"/>
  <c r="N506" i="7942"/>
  <c r="Q491" i="7942"/>
  <c r="Q492" i="7942"/>
  <c r="Q1032" i="7941"/>
  <c r="P492" i="7942"/>
  <c r="O333" i="7944"/>
  <c r="P333" i="7944"/>
  <c r="Q333" i="7944"/>
  <c r="N480" i="7942"/>
  <c r="O593" i="7944"/>
  <c r="P593" i="7944"/>
  <c r="Q522" i="18"/>
  <c r="M255" i="7942"/>
  <c r="M208" i="7942"/>
  <c r="N208" i="7942"/>
  <c r="N342" i="18"/>
  <c r="L255" i="7942"/>
  <c r="L430" i="7942"/>
  <c r="P501" i="7944"/>
  <c r="Q501" i="7944"/>
  <c r="P479" i="7942"/>
  <c r="P480" i="7942"/>
  <c r="Q444" i="7942"/>
  <c r="Q1008" i="7941"/>
  <c r="O540" i="7944"/>
  <c r="P540" i="7944"/>
  <c r="Q528" i="7944"/>
  <c r="M516" i="7942"/>
  <c r="O516" i="7942"/>
  <c r="M527" i="7942"/>
  <c r="N527" i="7942"/>
  <c r="N528" i="7942"/>
  <c r="O494" i="7942"/>
  <c r="M519" i="7942"/>
  <c r="L761" i="7944"/>
  <c r="N749" i="7944"/>
  <c r="O749" i="7944"/>
  <c r="P515" i="7942"/>
  <c r="Q515" i="7942"/>
  <c r="Q515" i="7944"/>
  <c r="P740" i="18"/>
  <c r="Q740" i="18"/>
  <c r="N509" i="7942"/>
  <c r="O509" i="7942"/>
  <c r="L232" i="7942"/>
  <c r="P236" i="18"/>
  <c r="Q236" i="18"/>
  <c r="M202" i="7942"/>
  <c r="M203" i="7942"/>
  <c r="O353" i="18"/>
  <c r="P353" i="18"/>
  <c r="Q353" i="18"/>
  <c r="O254" i="7942"/>
  <c r="P254" i="7942"/>
  <c r="Q254" i="7942"/>
  <c r="Q255" i="7942"/>
  <c r="L207" i="7942"/>
  <c r="N498" i="18"/>
  <c r="O498" i="18"/>
  <c r="J59" i="7941"/>
  <c r="N485" i="7942"/>
  <c r="N486" i="7942"/>
  <c r="P505" i="7942"/>
  <c r="Q505" i="7942"/>
  <c r="N525" i="7942"/>
  <c r="O525" i="7942"/>
  <c r="P525" i="7942"/>
  <c r="N523" i="7942"/>
  <c r="N524" i="7942"/>
  <c r="N509" i="18"/>
  <c r="O509" i="18"/>
  <c r="P509" i="18"/>
  <c r="Q509" i="18"/>
  <c r="M449" i="7942"/>
  <c r="N449" i="7942"/>
  <c r="M450" i="7942"/>
  <c r="P494" i="7942"/>
  <c r="O458" i="7942"/>
  <c r="P554" i="7944"/>
  <c r="Q554" i="7944"/>
  <c r="M514" i="7944"/>
  <c r="Q493" i="7942"/>
  <c r="Q494" i="7942"/>
  <c r="Q1033" i="7941"/>
  <c r="P514" i="7942"/>
  <c r="M397" i="7944"/>
  <c r="M520" i="7942"/>
  <c r="N516" i="7942"/>
  <c r="P457" i="7942"/>
  <c r="L235" i="7942"/>
  <c r="M234" i="7942"/>
  <c r="N340" i="18"/>
  <c r="O340" i="18"/>
  <c r="P340" i="18"/>
  <c r="Q340" i="18"/>
  <c r="P709" i="7944"/>
  <c r="Q709" i="7944"/>
  <c r="O561" i="18"/>
  <c r="P561" i="18"/>
  <c r="Q561" i="18"/>
  <c r="L237" i="7942"/>
  <c r="M410" i="7944"/>
  <c r="N510" i="18"/>
  <c r="O510" i="18"/>
  <c r="P510" i="18"/>
  <c r="Q510" i="18"/>
  <c r="P450" i="7944"/>
  <c r="Q450" i="7944"/>
  <c r="O665" i="18"/>
  <c r="P665" i="18"/>
  <c r="Q665" i="18"/>
  <c r="Q358" i="7944"/>
  <c r="N732" i="18"/>
  <c r="K177" i="7942"/>
  <c r="L173" i="7942"/>
  <c r="Q640" i="18"/>
  <c r="L205" i="7942"/>
  <c r="N180" i="7942"/>
  <c r="N181" i="7942"/>
  <c r="P757" i="18"/>
  <c r="Q757" i="18"/>
  <c r="N329" i="18"/>
  <c r="O329" i="18"/>
  <c r="L176" i="7942"/>
  <c r="L177" i="7942"/>
  <c r="Q484" i="18"/>
  <c r="N238" i="18"/>
  <c r="O238" i="18"/>
  <c r="Q471" i="7942"/>
  <c r="Q472" i="7942"/>
  <c r="Q1022" i="7941"/>
  <c r="P472" i="7942"/>
  <c r="O472" i="7942"/>
  <c r="P553" i="7944"/>
  <c r="Q553" i="7944"/>
  <c r="M433" i="7942"/>
  <c r="M280" i="7944"/>
  <c r="O670" i="7944"/>
  <c r="P670" i="7944"/>
  <c r="P372" i="7944"/>
  <c r="Q372" i="7944"/>
  <c r="O501" i="7942"/>
  <c r="P688" i="18"/>
  <c r="Q688" i="18"/>
  <c r="P618" i="7944"/>
  <c r="Q618" i="7944"/>
  <c r="Q696" i="7944"/>
  <c r="N495" i="7942"/>
  <c r="N496" i="7942"/>
  <c r="M496" i="7942"/>
  <c r="Q439" i="7942"/>
  <c r="Q440" i="7942"/>
  <c r="Q1006" i="7941"/>
  <c r="Q469" i="7942"/>
  <c r="Q470" i="7942"/>
  <c r="Q1021" i="7941"/>
  <c r="P359" i="7944"/>
  <c r="Q359" i="7944"/>
  <c r="O497" i="7942"/>
  <c r="M328" i="18"/>
  <c r="M236" i="7942"/>
  <c r="O453" i="7942"/>
  <c r="O454" i="7942"/>
  <c r="P475" i="7942"/>
  <c r="Q475" i="7942"/>
  <c r="Q476" i="7942"/>
  <c r="Q1024" i="7941"/>
  <c r="N550" i="18"/>
  <c r="O550" i="18"/>
  <c r="N524" i="18"/>
  <c r="O524" i="18"/>
  <c r="Q313" i="18"/>
  <c r="N477" i="7942"/>
  <c r="N478" i="7942"/>
  <c r="M478" i="7942"/>
  <c r="M476" i="7944"/>
  <c r="N476" i="7944"/>
  <c r="O530" i="7942"/>
  <c r="P529" i="7942"/>
  <c r="Q529" i="7942"/>
  <c r="Q530" i="7942"/>
  <c r="Q1051" i="7941"/>
  <c r="Q462" i="7944"/>
  <c r="K37" i="7941"/>
  <c r="N394" i="18"/>
  <c r="O394" i="18"/>
  <c r="P394" i="18"/>
  <c r="Q394" i="18"/>
  <c r="N420" i="18"/>
  <c r="M641" i="18"/>
  <c r="N641" i="18"/>
  <c r="O641" i="18"/>
  <c r="P641" i="18"/>
  <c r="Q641" i="18"/>
  <c r="N301" i="18"/>
  <c r="M193" i="7942"/>
  <c r="O666" i="18"/>
  <c r="P666" i="18"/>
  <c r="Q666" i="18"/>
  <c r="L193" i="7942"/>
  <c r="N527" i="7944"/>
  <c r="K400" i="7942"/>
  <c r="K407" i="7942"/>
  <c r="K411" i="7942"/>
  <c r="K410" i="7942"/>
  <c r="K415" i="7942"/>
  <c r="K389" i="7942"/>
  <c r="K425" i="7942"/>
  <c r="K383" i="7942"/>
  <c r="K405" i="7942"/>
  <c r="K397" i="7942"/>
  <c r="K396" i="7942"/>
  <c r="K384" i="7942"/>
  <c r="K380" i="7942"/>
  <c r="K403" i="7942"/>
  <c r="K421" i="7942"/>
  <c r="K409" i="7942"/>
  <c r="K394" i="7942"/>
  <c r="K401" i="7942"/>
  <c r="K398" i="7942"/>
  <c r="K387" i="7942"/>
  <c r="K426" i="7942"/>
  <c r="K427" i="7942"/>
  <c r="K414" i="7942"/>
  <c r="K423" i="7942"/>
  <c r="K395" i="7942"/>
  <c r="K402" i="7942"/>
  <c r="K422" i="7942"/>
  <c r="K412" i="7942"/>
  <c r="K392" i="7942"/>
  <c r="K393" i="7942"/>
  <c r="K391" i="7942"/>
  <c r="K424" i="7942"/>
  <c r="K385" i="7942"/>
  <c r="K420" i="7942"/>
  <c r="K386" i="7942"/>
  <c r="K531" i="7942"/>
  <c r="K419" i="7942"/>
  <c r="K390" i="7942"/>
  <c r="K381" i="7942"/>
  <c r="K399" i="7942"/>
  <c r="K417" i="7942"/>
  <c r="K388" i="7942"/>
  <c r="K408" i="7942"/>
  <c r="K406" i="7942"/>
  <c r="K404" i="7942"/>
  <c r="K379" i="7942"/>
  <c r="K382" i="7942"/>
  <c r="K416" i="7942"/>
  <c r="K418" i="7942"/>
  <c r="K428" i="7942"/>
  <c r="K413" i="7942"/>
  <c r="N398" i="7944"/>
  <c r="O398" i="7944"/>
  <c r="P398" i="7944"/>
  <c r="P483" i="7942"/>
  <c r="N484" i="7942"/>
  <c r="N182" i="7942"/>
  <c r="O182" i="7942"/>
  <c r="N306" i="7944"/>
  <c r="O306" i="7944"/>
  <c r="Q605" i="7944"/>
  <c r="N406" i="18"/>
  <c r="Q465" i="7942"/>
  <c r="Q466" i="7942"/>
  <c r="Q1019" i="7941"/>
  <c r="N345" i="7944"/>
  <c r="O345" i="7944"/>
  <c r="Q479" i="7942"/>
  <c r="Q480" i="7942"/>
  <c r="Q1026" i="7941"/>
  <c r="N631" i="7944"/>
  <c r="O745" i="18"/>
  <c r="P745" i="18"/>
  <c r="N693" i="18"/>
  <c r="O693" i="18"/>
  <c r="P693" i="18"/>
  <c r="P444" i="18"/>
  <c r="Q444" i="18"/>
  <c r="O474" i="7942"/>
  <c r="P473" i="7942"/>
  <c r="Q473" i="7942"/>
  <c r="Q474" i="7942"/>
  <c r="Q1023" i="7941"/>
  <c r="O517" i="7942"/>
  <c r="O518" i="7942"/>
  <c r="N549" i="18"/>
  <c r="O549" i="18"/>
  <c r="P436" i="7944"/>
  <c r="Q436" i="7944"/>
  <c r="O484" i="7942"/>
  <c r="M241" i="7944"/>
  <c r="N241" i="7944"/>
  <c r="M464" i="7942"/>
  <c r="N463" i="7942"/>
  <c r="O463" i="7942"/>
  <c r="P463" i="7942"/>
  <c r="L212" i="7942"/>
  <c r="M212" i="7942"/>
  <c r="N212" i="7942"/>
  <c r="M574" i="18"/>
  <c r="N574" i="18"/>
  <c r="O574" i="18"/>
  <c r="P574" i="18"/>
  <c r="N407" i="18"/>
  <c r="O407" i="18"/>
  <c r="M511" i="18"/>
  <c r="N511" i="18"/>
  <c r="N192" i="7942"/>
  <c r="N193" i="7942"/>
  <c r="N277" i="18"/>
  <c r="M237" i="18"/>
  <c r="M537" i="18"/>
  <c r="Q627" i="18"/>
  <c r="N244" i="7942"/>
  <c r="O244" i="7942"/>
  <c r="M253" i="7942"/>
  <c r="O228" i="7944"/>
  <c r="O371" i="7944"/>
  <c r="P371" i="7944"/>
  <c r="Q371" i="7944"/>
  <c r="O293" i="7944"/>
  <c r="P293" i="7944"/>
  <c r="N474" i="7942"/>
  <c r="N384" i="7944"/>
  <c r="M268" i="7944"/>
  <c r="N268" i="7944"/>
  <c r="P314" i="18"/>
  <c r="Q314" i="18"/>
  <c r="N254" i="7944"/>
  <c r="Q483" i="7942"/>
  <c r="O523" i="7942"/>
  <c r="N671" i="7944"/>
  <c r="L488" i="7944"/>
  <c r="M488" i="7944"/>
  <c r="N488" i="7944"/>
  <c r="O488" i="7944"/>
  <c r="P488" i="7944"/>
  <c r="P489" i="7942"/>
  <c r="P490" i="7942"/>
  <c r="N475" i="7944"/>
  <c r="P507" i="7942"/>
  <c r="P242" i="7944"/>
  <c r="Q242" i="7944"/>
  <c r="N744" i="18"/>
  <c r="O744" i="18"/>
  <c r="O489" i="7942"/>
  <c r="O490" i="7942"/>
  <c r="J728" i="7941"/>
  <c r="J938" i="7941"/>
  <c r="K1230" i="18"/>
  <c r="K1596" i="18"/>
  <c r="K1334" i="18"/>
  <c r="K728" i="7941"/>
  <c r="N678" i="18"/>
  <c r="J709" i="7941"/>
  <c r="K605" i="7941"/>
  <c r="K1211" i="18"/>
  <c r="K1577" i="18"/>
  <c r="K1315" i="18"/>
  <c r="K709" i="7941"/>
  <c r="J726" i="7941"/>
  <c r="K622" i="7941"/>
  <c r="K1228" i="18"/>
  <c r="K1594" i="18"/>
  <c r="K1332" i="18"/>
  <c r="K726" i="7941"/>
  <c r="O628" i="18"/>
  <c r="P628" i="18"/>
  <c r="Q628" i="18"/>
  <c r="N719" i="18"/>
  <c r="O719" i="18"/>
  <c r="P719" i="18"/>
  <c r="Q719" i="18"/>
  <c r="N303" i="18"/>
  <c r="O303" i="18"/>
  <c r="O316" i="18"/>
  <c r="O588" i="18"/>
  <c r="P588" i="18"/>
  <c r="Q588" i="18"/>
  <c r="J719" i="7941"/>
  <c r="K615" i="7941"/>
  <c r="K1221" i="18"/>
  <c r="K1587" i="18"/>
  <c r="K1325" i="18"/>
  <c r="K719" i="7941"/>
  <c r="J702" i="7941"/>
  <c r="K598" i="7941"/>
  <c r="K1204" i="18"/>
  <c r="K1570" i="18"/>
  <c r="K1308" i="18"/>
  <c r="K702" i="7941"/>
  <c r="O600" i="18"/>
  <c r="P600" i="18"/>
  <c r="Q600" i="18"/>
  <c r="N485" i="18"/>
  <c r="O485" i="18"/>
  <c r="P485" i="18"/>
  <c r="N576" i="18"/>
  <c r="O576" i="18"/>
  <c r="O705" i="18"/>
  <c r="P705" i="18"/>
  <c r="Q705" i="18"/>
  <c r="P731" i="18"/>
  <c r="Q731" i="18"/>
  <c r="N667" i="18"/>
  <c r="J730" i="7941"/>
  <c r="K626" i="7941"/>
  <c r="K1232" i="18"/>
  <c r="K1598" i="18"/>
  <c r="K1336" i="18"/>
  <c r="K730" i="7941"/>
  <c r="Q718" i="18"/>
  <c r="O275" i="18"/>
  <c r="P275" i="18"/>
  <c r="N615" i="18"/>
  <c r="M207" i="7942"/>
  <c r="K613" i="7941"/>
  <c r="K596" i="7941"/>
  <c r="N327" i="18"/>
  <c r="K603" i="7941"/>
  <c r="J914" i="7941"/>
  <c r="L231" i="7942"/>
  <c r="M434" i="18"/>
  <c r="L88" i="18"/>
  <c r="L1266" i="18"/>
  <c r="L660" i="7941"/>
  <c r="M317" i="18"/>
  <c r="N317" i="18"/>
  <c r="L79" i="18"/>
  <c r="L1257" i="18"/>
  <c r="L651" i="7941"/>
  <c r="L84" i="18"/>
  <c r="L1262" i="18"/>
  <c r="L656" i="7941"/>
  <c r="M382" i="18"/>
  <c r="N382" i="18"/>
  <c r="O382" i="18"/>
  <c r="M421" i="18"/>
  <c r="L87" i="18"/>
  <c r="L1265" i="18"/>
  <c r="L659" i="7941"/>
  <c r="M460" i="18"/>
  <c r="N460" i="18"/>
  <c r="L90" i="18"/>
  <c r="L1268" i="18"/>
  <c r="L662" i="7941"/>
  <c r="M473" i="18"/>
  <c r="N473" i="18"/>
  <c r="O473" i="18"/>
  <c r="L91" i="18"/>
  <c r="L1269" i="18"/>
  <c r="L663" i="7941"/>
  <c r="L82" i="18"/>
  <c r="L1260" i="18"/>
  <c r="L654" i="7941"/>
  <c r="M356" i="18"/>
  <c r="N356" i="18"/>
  <c r="M369" i="18"/>
  <c r="N369" i="18"/>
  <c r="L83" i="18"/>
  <c r="L1261" i="18"/>
  <c r="L655" i="7941"/>
  <c r="M304" i="18"/>
  <c r="N304" i="18"/>
  <c r="O304" i="18"/>
  <c r="L78" i="18"/>
  <c r="L1256" i="18"/>
  <c r="L650" i="7941"/>
  <c r="L110" i="18"/>
  <c r="L1288" i="18"/>
  <c r="L682" i="7941"/>
  <c r="M720" i="18"/>
  <c r="N720" i="18"/>
  <c r="L101" i="18"/>
  <c r="L1279" i="18"/>
  <c r="L673" i="7941"/>
  <c r="M603" i="18"/>
  <c r="N603" i="18"/>
  <c r="O603" i="18"/>
  <c r="K263" i="7942"/>
  <c r="K249" i="7942"/>
  <c r="L248" i="7942"/>
  <c r="M190" i="7942"/>
  <c r="J933" i="7941"/>
  <c r="K1219" i="18"/>
  <c r="K1585" i="18"/>
  <c r="K1323" i="18"/>
  <c r="K717" i="7941"/>
  <c r="J944" i="7941"/>
  <c r="M173" i="7942"/>
  <c r="O247" i="7942"/>
  <c r="L170" i="7942"/>
  <c r="L171" i="7942"/>
  <c r="K1209" i="18"/>
  <c r="K1575" i="18"/>
  <c r="K1313" i="18"/>
  <c r="K707" i="7941"/>
  <c r="M238" i="7942"/>
  <c r="N238" i="7942"/>
  <c r="J918" i="7941"/>
  <c r="J930" i="7941"/>
  <c r="J907" i="7941"/>
  <c r="K611" i="7941"/>
  <c r="N679" i="18"/>
  <c r="K623" i="7941"/>
  <c r="M262" i="18"/>
  <c r="N262" i="18"/>
  <c r="O262" i="18"/>
  <c r="L260" i="7942"/>
  <c r="L261" i="7942"/>
  <c r="J1327" i="18"/>
  <c r="J1241" i="18"/>
  <c r="M181" i="7942"/>
  <c r="K1210" i="18"/>
  <c r="K1576" i="18"/>
  <c r="K1314" i="18"/>
  <c r="K708" i="7941"/>
  <c r="K1222" i="18"/>
  <c r="K1588" i="18"/>
  <c r="K1326" i="18"/>
  <c r="K720" i="7941"/>
  <c r="J935" i="7941"/>
  <c r="K1199" i="18"/>
  <c r="K1565" i="18"/>
  <c r="K1303" i="18"/>
  <c r="K697" i="7941"/>
  <c r="N255" i="7942"/>
  <c r="M380" i="18"/>
  <c r="Q245" i="18"/>
  <c r="O431" i="18"/>
  <c r="P431" i="18"/>
  <c r="Q431" i="18"/>
  <c r="O704" i="18"/>
  <c r="P704" i="18"/>
  <c r="Q704" i="18"/>
  <c r="M199" i="7942"/>
  <c r="L191" i="7942"/>
  <c r="M247" i="7942"/>
  <c r="L247" i="7942"/>
  <c r="M205" i="7942"/>
  <c r="M245" i="7942"/>
  <c r="M266" i="7942"/>
  <c r="M267" i="7942"/>
  <c r="O252" i="7942"/>
  <c r="P252" i="7942"/>
  <c r="Q639" i="18"/>
  <c r="M626" i="18"/>
  <c r="N626" i="18"/>
  <c r="Q531" i="18"/>
  <c r="J927" i="7941"/>
  <c r="J916" i="7941"/>
  <c r="K819" i="18"/>
  <c r="K1185" i="18"/>
  <c r="K923" i="18"/>
  <c r="K161" i="7941"/>
  <c r="J926" i="7941"/>
  <c r="K229" i="7942"/>
  <c r="K169" i="7942"/>
  <c r="K600" i="7941"/>
  <c r="J1338" i="18"/>
  <c r="O210" i="7942"/>
  <c r="O211" i="7942"/>
  <c r="N211" i="7942"/>
  <c r="L239" i="7942"/>
  <c r="O470" i="18"/>
  <c r="P470" i="18"/>
  <c r="Q470" i="18"/>
  <c r="L108" i="18"/>
  <c r="L1286" i="18"/>
  <c r="L680" i="7941"/>
  <c r="M694" i="18"/>
  <c r="N694" i="18"/>
  <c r="L98" i="18"/>
  <c r="L1276" i="18"/>
  <c r="L670" i="7941"/>
  <c r="M564" i="18"/>
  <c r="L96" i="18"/>
  <c r="L1274" i="18"/>
  <c r="L668" i="7941"/>
  <c r="M538" i="18"/>
  <c r="N538" i="18"/>
  <c r="L97" i="18"/>
  <c r="L1275" i="18"/>
  <c r="L669" i="7941"/>
  <c r="M551" i="18"/>
  <c r="N551" i="18"/>
  <c r="L100" i="18"/>
  <c r="L1278" i="18"/>
  <c r="L672" i="7941"/>
  <c r="M590" i="18"/>
  <c r="L103" i="18"/>
  <c r="L1281" i="18"/>
  <c r="L675" i="7941"/>
  <c r="M629" i="18"/>
  <c r="L92" i="18"/>
  <c r="L1270" i="18"/>
  <c r="L664" i="7941"/>
  <c r="M486" i="18"/>
  <c r="N486" i="18"/>
  <c r="L95" i="18"/>
  <c r="L1273" i="18"/>
  <c r="L667" i="7941"/>
  <c r="M525" i="18"/>
  <c r="N525" i="18"/>
  <c r="L86" i="18"/>
  <c r="L1264" i="18"/>
  <c r="L658" i="7941"/>
  <c r="M408" i="18"/>
  <c r="N408" i="18"/>
  <c r="M291" i="18"/>
  <c r="N291" i="18"/>
  <c r="L77" i="18"/>
  <c r="L1255" i="18"/>
  <c r="L649" i="7941"/>
  <c r="L109" i="18"/>
  <c r="L1287" i="18"/>
  <c r="L681" i="7941"/>
  <c r="M707" i="18"/>
  <c r="L1246" i="18"/>
  <c r="L640" i="7941"/>
  <c r="L1542" i="18"/>
  <c r="L1519" i="18"/>
  <c r="L1244" i="18"/>
  <c r="L638" i="7941"/>
  <c r="L1518" i="18"/>
  <c r="L1523" i="18"/>
  <c r="L1242" i="18"/>
  <c r="L1517" i="18"/>
  <c r="L1248" i="18"/>
  <c r="L642" i="7941"/>
  <c r="L67" i="7941"/>
  <c r="L1099" i="18"/>
  <c r="L62" i="7941"/>
  <c r="L66" i="7941"/>
  <c r="L1098" i="18"/>
  <c r="L1122" i="18"/>
  <c r="L64" i="7941"/>
  <c r="L1103" i="18"/>
  <c r="L61" i="7941"/>
  <c r="L65" i="7941"/>
  <c r="L1097" i="18"/>
  <c r="L1124" i="18"/>
  <c r="L1520" i="18"/>
  <c r="L1525" i="18"/>
  <c r="L1123" i="18"/>
  <c r="L1527" i="18"/>
  <c r="L1133" i="18"/>
  <c r="L1106" i="18"/>
  <c r="L1126" i="18"/>
  <c r="L1544" i="18"/>
  <c r="L1109" i="18"/>
  <c r="L1094" i="18"/>
  <c r="L1117" i="18"/>
  <c r="L1116" i="18"/>
  <c r="L1543" i="18"/>
  <c r="L1553" i="18"/>
  <c r="L1546" i="18"/>
  <c r="L1111" i="18"/>
  <c r="L1114" i="18"/>
  <c r="L1529" i="18"/>
  <c r="L1551" i="18"/>
  <c r="L1514" i="18"/>
  <c r="L1537" i="18"/>
  <c r="L1531" i="18"/>
  <c r="L1534" i="18"/>
  <c r="L1105" i="18"/>
  <c r="L1131" i="18"/>
  <c r="L1107" i="18"/>
  <c r="L1526" i="18"/>
  <c r="L1125" i="18"/>
  <c r="L1110" i="18"/>
  <c r="L1545" i="18"/>
  <c r="L1100" i="18"/>
  <c r="L1536" i="18"/>
  <c r="L1249" i="18"/>
  <c r="L643" i="7941"/>
  <c r="L1530" i="18"/>
  <c r="L1247" i="18"/>
  <c r="L641" i="7941"/>
  <c r="L1521" i="18"/>
  <c r="L1512" i="18"/>
  <c r="L1541" i="18"/>
  <c r="L1113" i="18"/>
  <c r="L1522" i="18"/>
  <c r="L1132" i="18"/>
  <c r="L1245" i="18"/>
  <c r="L639" i="7941"/>
  <c r="L1120" i="18"/>
  <c r="L1115" i="18"/>
  <c r="L1093" i="18"/>
  <c r="L1119" i="18"/>
  <c r="L1533" i="18"/>
  <c r="L1552" i="18"/>
  <c r="L1108" i="18"/>
  <c r="L1243" i="18"/>
  <c r="L637" i="7941"/>
  <c r="L1540" i="18"/>
  <c r="L1535" i="18"/>
  <c r="L1513" i="18"/>
  <c r="L1539" i="18"/>
  <c r="L63" i="7941"/>
  <c r="L1128" i="18"/>
  <c r="L1104" i="18"/>
  <c r="L1095" i="18"/>
  <c r="L1528" i="18"/>
  <c r="L1515" i="18"/>
  <c r="L1101" i="18"/>
  <c r="L1092" i="18"/>
  <c r="L1548" i="18"/>
  <c r="L1121" i="18"/>
  <c r="L1524" i="18"/>
  <c r="L1102" i="18"/>
  <c r="L1129" i="18"/>
  <c r="L1118" i="18"/>
  <c r="L1127" i="18"/>
  <c r="L1130" i="18"/>
  <c r="L1532" i="18"/>
  <c r="L1516" i="18"/>
  <c r="L1549" i="18"/>
  <c r="L1538" i="18"/>
  <c r="L1547" i="18"/>
  <c r="L1550" i="18"/>
  <c r="L1112" i="18"/>
  <c r="L1096" i="18"/>
  <c r="L832" i="18"/>
  <c r="L70" i="7941"/>
  <c r="L20" i="18"/>
  <c r="L219" i="1"/>
  <c r="L831" i="18"/>
  <c r="L69" i="7941"/>
  <c r="M758" i="18"/>
  <c r="N680" i="18"/>
  <c r="K619" i="7941"/>
  <c r="Q284" i="18"/>
  <c r="K1205" i="18"/>
  <c r="K1571" i="18"/>
  <c r="K1218" i="18"/>
  <c r="K1584" i="18"/>
  <c r="O220" i="7942"/>
  <c r="P220" i="7942"/>
  <c r="M250" i="18"/>
  <c r="N614" i="18"/>
  <c r="O614" i="18"/>
  <c r="J1302" i="18"/>
  <c r="J696" i="7941"/>
  <c r="J906" i="7941"/>
  <c r="M230" i="7942"/>
  <c r="K604" i="7941"/>
  <c r="K629" i="7941"/>
  <c r="N692" i="18"/>
  <c r="O692" i="18"/>
  <c r="M563" i="18"/>
  <c r="N563" i="18"/>
  <c r="N459" i="18"/>
  <c r="O459" i="18"/>
  <c r="N381" i="18"/>
  <c r="O381" i="18"/>
  <c r="P381" i="18"/>
  <c r="L262" i="7942"/>
  <c r="M262" i="7942"/>
  <c r="K1225" i="18"/>
  <c r="K1591" i="18"/>
  <c r="J937" i="7941"/>
  <c r="O535" i="18"/>
  <c r="P535" i="18"/>
  <c r="L200" i="7942"/>
  <c r="L201" i="7942"/>
  <c r="K201" i="7942"/>
  <c r="M195" i="7942"/>
  <c r="Q717" i="18"/>
  <c r="P713" i="18"/>
  <c r="M445" i="18"/>
  <c r="J1307" i="18"/>
  <c r="J1342" i="18"/>
  <c r="J1328" i="18"/>
  <c r="J635" i="7941"/>
  <c r="L181" i="7942"/>
  <c r="K1201" i="18"/>
  <c r="K1567" i="18"/>
  <c r="K1235" i="18"/>
  <c r="K1601" i="18"/>
  <c r="K1339" i="18"/>
  <c r="K733" i="7941"/>
  <c r="M654" i="18"/>
  <c r="M446" i="18"/>
  <c r="M264" i="18"/>
  <c r="K1217" i="18"/>
  <c r="K1583" i="18"/>
  <c r="K1233" i="18"/>
  <c r="K1599" i="18"/>
  <c r="K1229" i="18"/>
  <c r="K1595" i="18"/>
  <c r="O258" i="7942"/>
  <c r="Q288" i="18"/>
  <c r="N419" i="18"/>
  <c r="K261" i="7942"/>
  <c r="L226" i="7942"/>
  <c r="N172" i="7942"/>
  <c r="O172" i="7942"/>
  <c r="L209" i="7942"/>
  <c r="M251" i="7942"/>
  <c r="N206" i="7942"/>
  <c r="Q726" i="18"/>
  <c r="M186" i="7942"/>
  <c r="M187" i="7942"/>
  <c r="K1200" i="18"/>
  <c r="K1566" i="18"/>
  <c r="K1304" i="18"/>
  <c r="K698" i="7941"/>
  <c r="J920" i="7941"/>
  <c r="N602" i="18"/>
  <c r="P472" i="18"/>
  <c r="Q472" i="18"/>
  <c r="M433" i="18"/>
  <c r="N433" i="18"/>
  <c r="L256" i="7942"/>
  <c r="M256" i="7942"/>
  <c r="K602" i="7941"/>
  <c r="J913" i="7941"/>
  <c r="K620" i="7941"/>
  <c r="K612" i="7941"/>
  <c r="O196" i="7942"/>
  <c r="P196" i="7942"/>
  <c r="M184" i="7942"/>
  <c r="M185" i="7942"/>
  <c r="K607" i="7941"/>
  <c r="K1212" i="18"/>
  <c r="K1578" i="18"/>
  <c r="O216" i="7942"/>
  <c r="O217" i="7942"/>
  <c r="P271" i="18"/>
  <c r="M447" i="18"/>
  <c r="L89" i="18"/>
  <c r="L1267" i="18"/>
  <c r="L661" i="7941"/>
  <c r="M577" i="18"/>
  <c r="N577" i="18"/>
  <c r="L99" i="18"/>
  <c r="L1277" i="18"/>
  <c r="L671" i="7941"/>
  <c r="L106" i="18"/>
  <c r="L1284" i="18"/>
  <c r="L678" i="7941"/>
  <c r="M668" i="18"/>
  <c r="N668" i="18"/>
  <c r="M681" i="18"/>
  <c r="N681" i="18"/>
  <c r="L107" i="18"/>
  <c r="L1285" i="18"/>
  <c r="L679" i="7941"/>
  <c r="L112" i="18"/>
  <c r="L1290" i="18"/>
  <c r="L684" i="7941"/>
  <c r="M746" i="18"/>
  <c r="N746" i="18"/>
  <c r="L113" i="18"/>
  <c r="L1291" i="18"/>
  <c r="L685" i="7941"/>
  <c r="M759" i="18"/>
  <c r="N759" i="18"/>
  <c r="L104" i="18"/>
  <c r="L1282" i="18"/>
  <c r="L676" i="7941"/>
  <c r="M642" i="18"/>
  <c r="N642" i="18"/>
  <c r="L105" i="18"/>
  <c r="L1283" i="18"/>
  <c r="L677" i="7941"/>
  <c r="M655" i="18"/>
  <c r="N655" i="18"/>
  <c r="O655" i="18"/>
  <c r="M512" i="18"/>
  <c r="L94" i="18"/>
  <c r="L1272" i="18"/>
  <c r="L666" i="7941"/>
  <c r="M395" i="18"/>
  <c r="N395" i="18"/>
  <c r="O395" i="18"/>
  <c r="P395" i="18"/>
  <c r="L85" i="18"/>
  <c r="L1263" i="18"/>
  <c r="L657" i="7941"/>
  <c r="L841" i="18"/>
  <c r="L79" i="7941"/>
  <c r="M175" i="1"/>
  <c r="M18" i="18"/>
  <c r="M169" i="1"/>
  <c r="M171" i="1"/>
  <c r="M14" i="18"/>
  <c r="M173" i="1"/>
  <c r="M16" i="18"/>
  <c r="M379" i="1"/>
  <c r="M375" i="1"/>
  <c r="M371" i="1"/>
  <c r="M367" i="1"/>
  <c r="M363" i="1"/>
  <c r="M359" i="1"/>
  <c r="M355" i="1"/>
  <c r="M351" i="1"/>
  <c r="M347" i="1"/>
  <c r="M343" i="1"/>
  <c r="M339" i="1"/>
  <c r="M7" i="7942"/>
  <c r="M333" i="1"/>
  <c r="M172" i="1"/>
  <c r="M15" i="18"/>
  <c r="M378" i="1"/>
  <c r="M374" i="1"/>
  <c r="M370" i="1"/>
  <c r="M366" i="1"/>
  <c r="M362" i="1"/>
  <c r="M358" i="1"/>
  <c r="M354" i="1"/>
  <c r="M350" i="1"/>
  <c r="M346" i="1"/>
  <c r="M342" i="1"/>
  <c r="M338" i="1"/>
  <c r="M71" i="18"/>
  <c r="N386" i="1"/>
  <c r="M332" i="1"/>
  <c r="M217" i="1"/>
  <c r="M60" i="18"/>
  <c r="M215" i="1"/>
  <c r="M58" i="18"/>
  <c r="M214" i="1"/>
  <c r="M57" i="18"/>
  <c r="M212" i="1"/>
  <c r="M55" i="18"/>
  <c r="M209" i="1"/>
  <c r="M52" i="18"/>
  <c r="M207" i="1"/>
  <c r="M50" i="18"/>
  <c r="M206" i="1"/>
  <c r="M49" i="18"/>
  <c r="M204" i="1"/>
  <c r="M47" i="18"/>
  <c r="M201" i="1"/>
  <c r="M44" i="18"/>
  <c r="M199" i="1"/>
  <c r="M42" i="18"/>
  <c r="M198" i="1"/>
  <c r="M41" i="18"/>
  <c r="M196" i="1"/>
  <c r="M39" i="18"/>
  <c r="M193" i="1"/>
  <c r="M36" i="18"/>
  <c r="M191" i="1"/>
  <c r="M34" i="18"/>
  <c r="M190" i="1"/>
  <c r="M33" i="18"/>
  <c r="M188" i="1"/>
  <c r="M31" i="18"/>
  <c r="M185" i="1"/>
  <c r="M28" i="18"/>
  <c r="M183" i="1"/>
  <c r="M26" i="18"/>
  <c r="M182" i="1"/>
  <c r="M25" i="18"/>
  <c r="M180" i="1"/>
  <c r="M23" i="18"/>
  <c r="M177" i="1"/>
  <c r="M20" i="18"/>
  <c r="M174" i="1"/>
  <c r="M17" i="18"/>
  <c r="M377" i="1"/>
  <c r="M369" i="1"/>
  <c r="M361" i="1"/>
  <c r="M353" i="1"/>
  <c r="M345" i="1"/>
  <c r="M337" i="1"/>
  <c r="M331" i="1"/>
  <c r="M170" i="1"/>
  <c r="M13" i="18"/>
  <c r="M7" i="18"/>
  <c r="M373" i="1"/>
  <c r="M365" i="1"/>
  <c r="M357" i="1"/>
  <c r="M349" i="1"/>
  <c r="M341" i="1"/>
  <c r="M335" i="1"/>
  <c r="M176" i="1"/>
  <c r="M19" i="18"/>
  <c r="M372" i="1"/>
  <c r="M356" i="1"/>
  <c r="M340" i="1"/>
  <c r="M216" i="1"/>
  <c r="M59" i="18"/>
  <c r="M210" i="1"/>
  <c r="M53" i="18"/>
  <c r="M863" i="18"/>
  <c r="M101" i="7941"/>
  <c r="M203" i="1"/>
  <c r="M46" i="18"/>
  <c r="M197" i="1"/>
  <c r="M40" i="18"/>
  <c r="M184" i="1"/>
  <c r="M27" i="18"/>
  <c r="M178" i="1"/>
  <c r="M21" i="18"/>
  <c r="M831" i="18"/>
  <c r="M69" i="7941"/>
  <c r="M368" i="1"/>
  <c r="M352" i="1"/>
  <c r="M336" i="1"/>
  <c r="M208" i="1"/>
  <c r="M51" i="18"/>
  <c r="M861" i="18"/>
  <c r="M99" i="7941"/>
  <c r="M202" i="1"/>
  <c r="M45" i="18"/>
  <c r="M195" i="1"/>
  <c r="M38" i="18"/>
  <c r="M189" i="1"/>
  <c r="M32" i="18"/>
  <c r="M364" i="1"/>
  <c r="M334" i="1"/>
  <c r="M194" i="1"/>
  <c r="M37" i="18"/>
  <c r="M181" i="1"/>
  <c r="M24" i="18"/>
  <c r="M360" i="1"/>
  <c r="M218" i="1"/>
  <c r="M61" i="18"/>
  <c r="M205" i="1"/>
  <c r="M48" i="18"/>
  <c r="M192" i="1"/>
  <c r="M35" i="18"/>
  <c r="M179" i="1"/>
  <c r="M22" i="18"/>
  <c r="M832" i="18"/>
  <c r="M70" i="7941"/>
  <c r="M376" i="1"/>
  <c r="M344" i="1"/>
  <c r="M211" i="1"/>
  <c r="M54" i="18"/>
  <c r="M186" i="1"/>
  <c r="M29" i="18"/>
  <c r="M839" i="18"/>
  <c r="M77" i="7941"/>
  <c r="M380" i="1"/>
  <c r="M187" i="1"/>
  <c r="M30" i="18"/>
  <c r="M213" i="1"/>
  <c r="M56" i="18"/>
  <c r="M200" i="1"/>
  <c r="M43" i="18"/>
  <c r="M853" i="18"/>
  <c r="M91" i="7941"/>
  <c r="M348" i="1"/>
  <c r="N355" i="18"/>
  <c r="N198" i="7942"/>
  <c r="N199" i="7942"/>
  <c r="N341" i="18"/>
  <c r="O341" i="18"/>
  <c r="K1202" i="18"/>
  <c r="K1568" i="18"/>
  <c r="K1226" i="18"/>
  <c r="K1592" i="18"/>
  <c r="K1330" i="18"/>
  <c r="K724" i="7941"/>
  <c r="M224" i="18"/>
  <c r="N224" i="18"/>
  <c r="N247" i="7942"/>
  <c r="L185" i="7942"/>
  <c r="O613" i="18"/>
  <c r="P613" i="18"/>
  <c r="M276" i="18"/>
  <c r="N276" i="18"/>
  <c r="J1319" i="18"/>
  <c r="J907" i="18"/>
  <c r="M217" i="7942"/>
  <c r="K595" i="7941"/>
  <c r="J943" i="7941"/>
  <c r="K636" i="7941"/>
  <c r="K60" i="7941"/>
  <c r="O706" i="18"/>
  <c r="N290" i="18"/>
  <c r="M368" i="18"/>
  <c r="P687" i="18"/>
  <c r="K1236" i="18"/>
  <c r="K1602" i="18"/>
  <c r="N263" i="18"/>
  <c r="O263" i="18"/>
  <c r="J941" i="7941"/>
  <c r="N587" i="18"/>
  <c r="O587" i="18"/>
  <c r="P587" i="18"/>
  <c r="Q587" i="18"/>
  <c r="L264" i="7942"/>
  <c r="M264" i="7942"/>
  <c r="L215" i="7942"/>
  <c r="N268" i="7942"/>
  <c r="L174" i="7942"/>
  <c r="L175" i="7942"/>
  <c r="J908" i="7941"/>
  <c r="J916" i="18"/>
  <c r="J919" i="18"/>
  <c r="P225" i="18"/>
  <c r="Q225" i="18"/>
  <c r="K1250" i="18"/>
  <c r="K644" i="7941"/>
  <c r="K63" i="18"/>
  <c r="N251" i="18"/>
  <c r="M259" i="7942"/>
  <c r="N225" i="7942"/>
  <c r="K257" i="7942"/>
  <c r="P379" i="18"/>
  <c r="Q379" i="18"/>
  <c r="K239" i="7942"/>
  <c r="O418" i="18"/>
  <c r="P418" i="18"/>
  <c r="O192" i="7942"/>
  <c r="Q349" i="18"/>
  <c r="M367" i="18"/>
  <c r="N250" i="7942"/>
  <c r="N354" i="18"/>
  <c r="O354" i="18"/>
  <c r="J1343" i="18"/>
  <c r="K606" i="7941"/>
  <c r="J351" i="7941"/>
  <c r="K1227" i="18"/>
  <c r="J910" i="7941"/>
  <c r="K599" i="7941"/>
  <c r="N194" i="7942"/>
  <c r="N195" i="7942"/>
  <c r="K175" i="7942"/>
  <c r="J934" i="7941"/>
  <c r="N393" i="18"/>
  <c r="N221" i="7942"/>
  <c r="L187" i="7942"/>
  <c r="J917" i="7941"/>
  <c r="J921" i="7941"/>
  <c r="J1320" i="18"/>
  <c r="J1311" i="18"/>
  <c r="P570" i="18"/>
  <c r="Q570" i="18"/>
  <c r="K799" i="18"/>
  <c r="K1165" i="18"/>
  <c r="K903" i="18"/>
  <c r="O548" i="18"/>
  <c r="O249" i="18"/>
  <c r="P249" i="18"/>
  <c r="M733" i="18"/>
  <c r="N733" i="18"/>
  <c r="L111" i="18"/>
  <c r="L1289" i="18"/>
  <c r="L683" i="7941"/>
  <c r="M278" i="18"/>
  <c r="N278" i="18"/>
  <c r="L76" i="18"/>
  <c r="L1254" i="18"/>
  <c r="L648" i="7941"/>
  <c r="M252" i="18"/>
  <c r="L74" i="18"/>
  <c r="L1252" i="18"/>
  <c r="L646" i="7941"/>
  <c r="M265" i="18"/>
  <c r="N265" i="18"/>
  <c r="L75" i="18"/>
  <c r="L1253" i="18"/>
  <c r="L647" i="7941"/>
  <c r="M330" i="18"/>
  <c r="L80" i="18"/>
  <c r="L1258" i="18"/>
  <c r="L652" i="7941"/>
  <c r="L81" i="18"/>
  <c r="L1259" i="18"/>
  <c r="L653" i="7941"/>
  <c r="M343" i="18"/>
  <c r="L72" i="18"/>
  <c r="M226" i="18"/>
  <c r="N226" i="18"/>
  <c r="L381" i="1"/>
  <c r="M239" i="18"/>
  <c r="N239" i="18"/>
  <c r="L73" i="18"/>
  <c r="L1251" i="18"/>
  <c r="L645" i="7941"/>
  <c r="L470" i="7942"/>
  <c r="L530" i="7942"/>
  <c r="L478" i="7942"/>
  <c r="L452" i="7942"/>
  <c r="L498" i="7942"/>
  <c r="L440" i="7942"/>
  <c r="L458" i="7942"/>
  <c r="L494" i="7942"/>
  <c r="L488" i="7942"/>
  <c r="L496" i="7942"/>
  <c r="L454" i="7942"/>
  <c r="L492" i="7942"/>
  <c r="L482" i="7942"/>
  <c r="L490" i="7942"/>
  <c r="L456" i="7942"/>
  <c r="L486" i="7942"/>
  <c r="L516" i="7942"/>
  <c r="L438" i="7942"/>
  <c r="L508" i="7942"/>
  <c r="L472" i="7942"/>
  <c r="L480" i="7942"/>
  <c r="L464" i="7942"/>
  <c r="L504" i="7942"/>
  <c r="L506" i="7942"/>
  <c r="L444" i="7942"/>
  <c r="L436" i="7942"/>
  <c r="L514" i="7942"/>
  <c r="L510" i="7942"/>
  <c r="L520" i="7942"/>
  <c r="L484" i="7942"/>
  <c r="L474" i="7942"/>
  <c r="L524" i="7942"/>
  <c r="L460" i="7942"/>
  <c r="L462" i="7942"/>
  <c r="L468" i="7942"/>
  <c r="L512" i="7942"/>
  <c r="L446" i="7942"/>
  <c r="L466" i="7942"/>
  <c r="L476" i="7942"/>
  <c r="L442" i="7942"/>
  <c r="L518" i="7942"/>
  <c r="L432" i="7942"/>
  <c r="L412" i="7942"/>
  <c r="L528" i="7942"/>
  <c r="L399" i="7942"/>
  <c r="L418" i="7942"/>
  <c r="L502" i="7942"/>
  <c r="L500" i="7942"/>
  <c r="L434" i="7942"/>
  <c r="L393" i="7942"/>
  <c r="L448" i="7942"/>
  <c r="L401" i="7942"/>
  <c r="L424" i="7942"/>
  <c r="L397" i="7942"/>
  <c r="L522" i="7942"/>
  <c r="L526" i="7942"/>
  <c r="L414" i="7942"/>
  <c r="L426" i="7942"/>
  <c r="L450" i="7942"/>
  <c r="M616" i="18"/>
  <c r="N616" i="18"/>
  <c r="L102" i="18"/>
  <c r="L1280" i="18"/>
  <c r="L674" i="7941"/>
  <c r="L93" i="18"/>
  <c r="L1271" i="18"/>
  <c r="L665" i="7941"/>
  <c r="M499" i="18"/>
  <c r="L860" i="18"/>
  <c r="L98" i="7941"/>
  <c r="L852" i="18"/>
  <c r="L90" i="7941"/>
  <c r="L848" i="18"/>
  <c r="L86" i="7941"/>
  <c r="L853" i="18"/>
  <c r="L91" i="7941"/>
  <c r="L839" i="18"/>
  <c r="L77" i="7941"/>
  <c r="L837" i="18"/>
  <c r="L75" i="7941"/>
  <c r="L840" i="18"/>
  <c r="L78" i="7941"/>
  <c r="L188" i="7942"/>
  <c r="M188" i="7942"/>
  <c r="N188" i="7942"/>
  <c r="K189" i="7942"/>
  <c r="K630" i="7941"/>
  <c r="M315" i="18"/>
  <c r="N315" i="18"/>
  <c r="K1208" i="18"/>
  <c r="I584" i="7941"/>
  <c r="L228" i="7942"/>
  <c r="N204" i="7942"/>
  <c r="K1206" i="18"/>
  <c r="K1572" i="18"/>
  <c r="K1213" i="18"/>
  <c r="K1579" i="18"/>
  <c r="J1318" i="18"/>
  <c r="N217" i="7942"/>
  <c r="J909" i="7941"/>
  <c r="K616" i="7941"/>
  <c r="N562" i="18"/>
  <c r="O562" i="18"/>
  <c r="N432" i="18"/>
  <c r="O392" i="18"/>
  <c r="K593" i="7941"/>
  <c r="J925" i="7941"/>
  <c r="Q427" i="18"/>
  <c r="M302" i="18"/>
  <c r="K627" i="7941"/>
  <c r="N652" i="18"/>
  <c r="O652" i="18"/>
  <c r="M214" i="7942"/>
  <c r="N214" i="7942"/>
  <c r="M269" i="7942"/>
  <c r="M523" i="18"/>
  <c r="N523" i="18"/>
  <c r="N497" i="18"/>
  <c r="K171" i="7942"/>
  <c r="K594" i="7941"/>
  <c r="J1335" i="18"/>
  <c r="J1341" i="18"/>
  <c r="J1324" i="18"/>
  <c r="K830" i="18"/>
  <c r="K68" i="7941"/>
  <c r="K11" i="18"/>
  <c r="K621" i="7941"/>
  <c r="M756" i="18"/>
  <c r="L195" i="7942"/>
  <c r="L217" i="7942"/>
  <c r="L269" i="7942"/>
  <c r="P246" i="7942"/>
  <c r="P247" i="7942"/>
  <c r="O601" i="18"/>
  <c r="Q492" i="18"/>
  <c r="O536" i="18"/>
  <c r="P536" i="18"/>
  <c r="J158" i="7941"/>
  <c r="K816" i="18"/>
  <c r="I143" i="7941"/>
  <c r="J801" i="18"/>
  <c r="I337" i="7941"/>
  <c r="J23" i="7941"/>
  <c r="I139" i="7941"/>
  <c r="J797" i="18"/>
  <c r="J885" i="18"/>
  <c r="I160" i="7941"/>
  <c r="J818" i="18"/>
  <c r="J24" i="7941"/>
  <c r="I338" i="7941"/>
  <c r="I144" i="7941"/>
  <c r="J802" i="18"/>
  <c r="I341" i="7941"/>
  <c r="J27" i="7941"/>
  <c r="I156" i="7941"/>
  <c r="J814" i="18"/>
  <c r="I135" i="7941"/>
  <c r="J793" i="18"/>
  <c r="I339" i="7941"/>
  <c r="J25" i="7941"/>
  <c r="I136" i="7941"/>
  <c r="J794" i="18"/>
  <c r="J142" i="7941"/>
  <c r="K800" i="18"/>
  <c r="J26" i="7941"/>
  <c r="I340" i="7941"/>
  <c r="J912" i="18"/>
  <c r="I155" i="7941"/>
  <c r="J813" i="18"/>
  <c r="J887" i="18"/>
  <c r="J1157" i="18"/>
  <c r="J149" i="7941"/>
  <c r="K807" i="18"/>
  <c r="J1146" i="18"/>
  <c r="J1156" i="18"/>
  <c r="J18" i="7941"/>
  <c r="I332" i="7941"/>
  <c r="I342" i="7941"/>
  <c r="J28" i="7941"/>
  <c r="J344" i="7941"/>
  <c r="K30" i="7941"/>
  <c r="I148" i="7941"/>
  <c r="J806" i="18"/>
  <c r="I152" i="7941"/>
  <c r="J810" i="18"/>
  <c r="J886" i="18"/>
  <c r="J153" i="7941"/>
  <c r="K811" i="18"/>
  <c r="J137" i="7941"/>
  <c r="K795" i="18"/>
  <c r="J1144" i="18"/>
  <c r="K1170" i="18"/>
  <c r="I151" i="7941"/>
  <c r="J809" i="18"/>
  <c r="I343" i="7941"/>
  <c r="J29" i="7941"/>
  <c r="J888" i="18"/>
  <c r="I147" i="7941"/>
  <c r="J805" i="18"/>
  <c r="J1151" i="18"/>
  <c r="I159" i="7941"/>
  <c r="J817" i="18"/>
  <c r="J1152" i="18"/>
  <c r="J1155" i="18"/>
  <c r="J1153" i="18"/>
  <c r="K34" i="7941"/>
  <c r="J348" i="7941"/>
  <c r="J1154" i="18"/>
  <c r="J883" i="18"/>
  <c r="I330" i="7941"/>
  <c r="J16" i="7941"/>
  <c r="I140" i="7941"/>
  <c r="J798" i="18"/>
  <c r="O255" i="7942"/>
  <c r="Q575" i="18"/>
  <c r="L223" i="7942"/>
  <c r="F11" i="7968"/>
  <c r="M319" i="7944"/>
  <c r="N319" i="7944"/>
  <c r="O319" i="7944"/>
  <c r="P319" i="7944"/>
  <c r="Q319" i="7944"/>
  <c r="P683" i="7944"/>
  <c r="Q683" i="7944"/>
  <c r="O423" i="7944"/>
  <c r="P423" i="7944"/>
  <c r="Q423" i="7944"/>
  <c r="G38" i="7967"/>
  <c r="O224" i="7942"/>
  <c r="O225" i="7942"/>
  <c r="L398" i="7942"/>
  <c r="L428" i="7942"/>
  <c r="L391" i="7942"/>
  <c r="L385" i="7942"/>
  <c r="M379" i="7942"/>
  <c r="M387" i="7942"/>
  <c r="N526" i="7942"/>
  <c r="Q579" i="7944"/>
  <c r="P460" i="7942"/>
  <c r="M243" i="7942"/>
  <c r="M218" i="7942"/>
  <c r="M219" i="7942"/>
  <c r="L395" i="7942"/>
  <c r="L420" i="7942"/>
  <c r="L416" i="7942"/>
  <c r="L410" i="7942"/>
  <c r="J912" i="7941"/>
  <c r="K912" i="7941"/>
  <c r="N245" i="7942"/>
  <c r="M225" i="7942"/>
  <c r="P436" i="7942"/>
  <c r="Q436" i="7942"/>
  <c r="Q1004" i="7941"/>
  <c r="M430" i="7942"/>
  <c r="Q460" i="7942"/>
  <c r="Q1016" i="7941"/>
  <c r="O449" i="7944"/>
  <c r="P449" i="7944"/>
  <c r="Q449" i="7944"/>
  <c r="O245" i="7942"/>
  <c r="O180" i="7942"/>
  <c r="O181" i="7942"/>
  <c r="M10" i="7949"/>
  <c r="N202" i="7942"/>
  <c r="N203" i="7942"/>
  <c r="O253" i="7942"/>
  <c r="L257" i="7942"/>
  <c r="M866" i="18"/>
  <c r="M104" i="7941"/>
  <c r="M845" i="18"/>
  <c r="M83" i="7941"/>
  <c r="M842" i="18"/>
  <c r="M80" i="7941"/>
  <c r="M869" i="18"/>
  <c r="M107" i="7941"/>
  <c r="M823" i="18"/>
  <c r="M61" i="7941"/>
  <c r="K42" i="7941"/>
  <c r="P244" i="7942"/>
  <c r="Q244" i="7942"/>
  <c r="Q470" i="7941"/>
  <c r="M871" i="18"/>
  <c r="M109" i="7941"/>
  <c r="M855" i="18"/>
  <c r="M93" i="7941"/>
  <c r="M856" i="18"/>
  <c r="M94" i="7941"/>
  <c r="M833" i="18"/>
  <c r="M71" i="7941"/>
  <c r="M841" i="18"/>
  <c r="M79" i="7941"/>
  <c r="L179" i="7942"/>
  <c r="M864" i="18"/>
  <c r="M102" i="7941"/>
  <c r="M834" i="18"/>
  <c r="M72" i="7941"/>
  <c r="M837" i="18"/>
  <c r="M75" i="7941"/>
  <c r="M829" i="18"/>
  <c r="M67" i="7941"/>
  <c r="M241" i="7942"/>
  <c r="N240" i="7942"/>
  <c r="O240" i="7942"/>
  <c r="L241" i="7942"/>
  <c r="M840" i="18"/>
  <c r="M78" i="7941"/>
  <c r="M858" i="18"/>
  <c r="M96" i="7941"/>
  <c r="M847" i="18"/>
  <c r="M85" i="7941"/>
  <c r="M848" i="18"/>
  <c r="M86" i="7941"/>
  <c r="M850" i="18"/>
  <c r="M88" i="7941"/>
  <c r="M830" i="18"/>
  <c r="M68" i="7941"/>
  <c r="M838" i="18"/>
  <c r="M76" i="7941"/>
  <c r="M846" i="18"/>
  <c r="M84" i="7941"/>
  <c r="Q455" i="7942"/>
  <c r="Q456" i="7942"/>
  <c r="Q1014" i="7941"/>
  <c r="P180" i="7942"/>
  <c r="P181" i="7942"/>
  <c r="M434" i="7942"/>
  <c r="Q293" i="7944"/>
  <c r="O242" i="7942"/>
  <c r="P242" i="7942"/>
  <c r="M416" i="7942"/>
  <c r="M399" i="7942"/>
  <c r="M422" i="7942"/>
  <c r="M415" i="7942"/>
  <c r="M382" i="7942"/>
  <c r="M381" i="7942"/>
  <c r="M427" i="7942"/>
  <c r="M407" i="7942"/>
  <c r="M409" i="7942"/>
  <c r="P255" i="7942"/>
  <c r="M761" i="7944"/>
  <c r="Q540" i="7944"/>
  <c r="O452" i="7942"/>
  <c r="N433" i="7942"/>
  <c r="M405" i="7942"/>
  <c r="M401" i="7942"/>
  <c r="M418" i="7942"/>
  <c r="M385" i="7942"/>
  <c r="M389" i="7942"/>
  <c r="M419" i="7942"/>
  <c r="P530" i="7942"/>
  <c r="P509" i="7942"/>
  <c r="Q509" i="7942"/>
  <c r="O527" i="7942"/>
  <c r="O528" i="7942"/>
  <c r="O510" i="7942"/>
  <c r="M394" i="7942"/>
  <c r="P452" i="7942"/>
  <c r="M414" i="7942"/>
  <c r="M398" i="7942"/>
  <c r="M411" i="7942"/>
  <c r="M386" i="7942"/>
  <c r="M397" i="7942"/>
  <c r="Q451" i="7942"/>
  <c r="Q452" i="7942"/>
  <c r="Q1012" i="7941"/>
  <c r="O456" i="7942"/>
  <c r="J919" i="7941"/>
  <c r="K919" i="7941"/>
  <c r="L626" i="7941"/>
  <c r="M626" i="7941"/>
  <c r="N626" i="7941"/>
  <c r="O626" i="7941"/>
  <c r="P626" i="7941"/>
  <c r="Q626" i="7941"/>
  <c r="P498" i="18"/>
  <c r="Q498" i="18"/>
  <c r="K1198" i="18"/>
  <c r="K1564" i="18"/>
  <c r="K1302" i="18"/>
  <c r="K696" i="7941"/>
  <c r="O746" i="18"/>
  <c r="P746" i="18"/>
  <c r="L629" i="7941"/>
  <c r="M629" i="7941"/>
  <c r="L593" i="7941"/>
  <c r="M593" i="7941"/>
  <c r="N593" i="7941"/>
  <c r="P614" i="18"/>
  <c r="Q614" i="18"/>
  <c r="L603" i="7941"/>
  <c r="M603" i="7941"/>
  <c r="N603" i="7941"/>
  <c r="O603" i="7941"/>
  <c r="K592" i="7941"/>
  <c r="O476" i="7944"/>
  <c r="P476" i="7944"/>
  <c r="Q476" i="7944"/>
  <c r="P549" i="18"/>
  <c r="Q549" i="18"/>
  <c r="Q484" i="7942"/>
  <c r="Q1028" i="7941"/>
  <c r="N234" i="7942"/>
  <c r="O234" i="7942"/>
  <c r="O477" i="7942"/>
  <c r="O277" i="18"/>
  <c r="P277" i="18"/>
  <c r="O342" i="18"/>
  <c r="P342" i="18"/>
  <c r="Q342" i="18"/>
  <c r="M235" i="7942"/>
  <c r="N397" i="7944"/>
  <c r="O397" i="7944"/>
  <c r="Q593" i="7944"/>
  <c r="J936" i="7941"/>
  <c r="K936" i="7941"/>
  <c r="L189" i="7942"/>
  <c r="L531" i="7942"/>
  <c r="L381" i="7942"/>
  <c r="L396" i="7942"/>
  <c r="L408" i="7942"/>
  <c r="L409" i="7942"/>
  <c r="L403" i="7942"/>
  <c r="L405" i="7942"/>
  <c r="P216" i="7942"/>
  <c r="Q216" i="7942"/>
  <c r="L594" i="7941"/>
  <c r="M594" i="7941"/>
  <c r="N594" i="7941"/>
  <c r="K624" i="7941"/>
  <c r="L624" i="7941"/>
  <c r="J940" i="7941"/>
  <c r="K940" i="7941"/>
  <c r="J929" i="7941"/>
  <c r="K929" i="7941"/>
  <c r="M209" i="7942"/>
  <c r="L233" i="7942"/>
  <c r="P238" i="18"/>
  <c r="Q238" i="18"/>
  <c r="Q745" i="18"/>
  <c r="M420" i="7942"/>
  <c r="M396" i="7942"/>
  <c r="M424" i="7942"/>
  <c r="M392" i="7942"/>
  <c r="M406" i="7942"/>
  <c r="M410" i="7942"/>
  <c r="M383" i="7942"/>
  <c r="M402" i="7942"/>
  <c r="M388" i="7942"/>
  <c r="M380" i="7942"/>
  <c r="M421" i="7942"/>
  <c r="Q506" i="7942"/>
  <c r="Q1039" i="7941"/>
  <c r="P506" i="7942"/>
  <c r="P458" i="7942"/>
  <c r="O449" i="7942"/>
  <c r="M232" i="7942"/>
  <c r="M528" i="7942"/>
  <c r="P527" i="7942"/>
  <c r="P528" i="7942"/>
  <c r="N519" i="7942"/>
  <c r="Q516" i="7942"/>
  <c r="Q1044" i="7941"/>
  <c r="P744" i="18"/>
  <c r="Q744" i="18"/>
  <c r="O475" i="7944"/>
  <c r="P475" i="7944"/>
  <c r="L389" i="7942"/>
  <c r="L406" i="7942"/>
  <c r="L387" i="7942"/>
  <c r="L422" i="7942"/>
  <c r="L407" i="7942"/>
  <c r="L425" i="7942"/>
  <c r="L384" i="7942"/>
  <c r="L379" i="7942"/>
  <c r="L263" i="7942"/>
  <c r="K934" i="7941"/>
  <c r="L57" i="7941"/>
  <c r="M57" i="7941"/>
  <c r="N434" i="18"/>
  <c r="O434" i="18"/>
  <c r="P434" i="18"/>
  <c r="Q434" i="18"/>
  <c r="O678" i="18"/>
  <c r="P678" i="18"/>
  <c r="P484" i="7942"/>
  <c r="M395" i="7942"/>
  <c r="M423" i="7942"/>
  <c r="M426" i="7942"/>
  <c r="M384" i="7942"/>
  <c r="M531" i="7942"/>
  <c r="M400" i="7942"/>
  <c r="M412" i="7942"/>
  <c r="M417" i="7942"/>
  <c r="M404" i="7942"/>
  <c r="M408" i="7942"/>
  <c r="M391" i="7942"/>
  <c r="M403" i="7942"/>
  <c r="P453" i="7942"/>
  <c r="Q453" i="7942"/>
  <c r="Q454" i="7942"/>
  <c r="Q1013" i="7941"/>
  <c r="O485" i="7942"/>
  <c r="P485" i="7942"/>
  <c r="Q485" i="7942"/>
  <c r="Q486" i="7942"/>
  <c r="Q1029" i="7941"/>
  <c r="O384" i="7944"/>
  <c r="P384" i="7944"/>
  <c r="N514" i="7944"/>
  <c r="Q457" i="7942"/>
  <c r="Q458" i="7942"/>
  <c r="Q1015" i="7941"/>
  <c r="N450" i="7942"/>
  <c r="N510" i="7942"/>
  <c r="N761" i="7944"/>
  <c r="O761" i="7944"/>
  <c r="P516" i="7942"/>
  <c r="O519" i="7942"/>
  <c r="P749" i="7944"/>
  <c r="Q749" i="7944"/>
  <c r="O460" i="18"/>
  <c r="P460" i="18"/>
  <c r="Q460" i="18"/>
  <c r="Q488" i="7944"/>
  <c r="P524" i="18"/>
  <c r="Q524" i="18"/>
  <c r="L598" i="7941"/>
  <c r="M598" i="7941"/>
  <c r="N598" i="7941"/>
  <c r="P464" i="7942"/>
  <c r="P526" i="7942"/>
  <c r="Q525" i="7942"/>
  <c r="Q526" i="7942"/>
  <c r="Q1049" i="7941"/>
  <c r="O183" i="7942"/>
  <c r="L616" i="7941"/>
  <c r="M616" i="7941"/>
  <c r="K927" i="7941"/>
  <c r="K918" i="7941"/>
  <c r="O551" i="18"/>
  <c r="P551" i="18"/>
  <c r="Q551" i="18"/>
  <c r="O538" i="18"/>
  <c r="P538" i="18"/>
  <c r="Q538" i="18"/>
  <c r="N421" i="18"/>
  <c r="O421" i="18"/>
  <c r="Q275" i="18"/>
  <c r="P517" i="7942"/>
  <c r="Q517" i="7942"/>
  <c r="L213" i="7942"/>
  <c r="Q507" i="7942"/>
  <c r="Q508" i="7942"/>
  <c r="Q1040" i="7941"/>
  <c r="Q398" i="7944"/>
  <c r="N328" i="18"/>
  <c r="O328" i="18"/>
  <c r="P328" i="18"/>
  <c r="Q328" i="18"/>
  <c r="P345" i="7944"/>
  <c r="Q345" i="7944"/>
  <c r="O631" i="7944"/>
  <c r="P631" i="7944"/>
  <c r="Q631" i="7944"/>
  <c r="O527" i="7944"/>
  <c r="P527" i="7944"/>
  <c r="Q527" i="7944"/>
  <c r="N410" i="7944"/>
  <c r="O732" i="18"/>
  <c r="P732" i="18"/>
  <c r="Q732" i="18"/>
  <c r="N236" i="7942"/>
  <c r="O236" i="7942"/>
  <c r="M237" i="7942"/>
  <c r="O478" i="7942"/>
  <c r="O268" i="7944"/>
  <c r="P268" i="7944"/>
  <c r="O420" i="18"/>
  <c r="P420" i="18"/>
  <c r="O759" i="18"/>
  <c r="P759" i="18"/>
  <c r="Q759" i="18"/>
  <c r="P182" i="7942"/>
  <c r="P183" i="7942"/>
  <c r="P407" i="18"/>
  <c r="Q407" i="18"/>
  <c r="O720" i="18"/>
  <c r="P720" i="18"/>
  <c r="O524" i="7942"/>
  <c r="Q670" i="7944"/>
  <c r="Q463" i="7942"/>
  <c r="P477" i="7942"/>
  <c r="P478" i="7942"/>
  <c r="P454" i="7942"/>
  <c r="O495" i="7942"/>
  <c r="O241" i="7944"/>
  <c r="P241" i="7944"/>
  <c r="N183" i="7942"/>
  <c r="N434" i="7942"/>
  <c r="N237" i="18"/>
  <c r="O237" i="18"/>
  <c r="P237" i="18"/>
  <c r="Q237" i="18"/>
  <c r="M176" i="7942"/>
  <c r="M177" i="7942"/>
  <c r="O301" i="18"/>
  <c r="P228" i="7944"/>
  <c r="O254" i="7944"/>
  <c r="P254" i="7944"/>
  <c r="O276" i="18"/>
  <c r="P276" i="18"/>
  <c r="P316" i="18"/>
  <c r="Q316" i="18"/>
  <c r="P508" i="7942"/>
  <c r="N280" i="7944"/>
  <c r="O280" i="7944"/>
  <c r="O197" i="7942"/>
  <c r="L615" i="7941"/>
  <c r="M615" i="7941"/>
  <c r="N615" i="7941"/>
  <c r="N209" i="7942"/>
  <c r="P263" i="18"/>
  <c r="Q263" i="18"/>
  <c r="O208" i="7942"/>
  <c r="P208" i="7942"/>
  <c r="O327" i="18"/>
  <c r="P327" i="18"/>
  <c r="Q327" i="18"/>
  <c r="O667" i="18"/>
  <c r="P667" i="18"/>
  <c r="P303" i="18"/>
  <c r="Q303" i="18"/>
  <c r="Q489" i="7942"/>
  <c r="Q490" i="7942"/>
  <c r="Q1031" i="7941"/>
  <c r="P523" i="7942"/>
  <c r="Q523" i="7942"/>
  <c r="Q524" i="7942"/>
  <c r="Q1048" i="7941"/>
  <c r="P476" i="7942"/>
  <c r="Q464" i="7942"/>
  <c r="Q1018" i="7941"/>
  <c r="N464" i="7942"/>
  <c r="O526" i="7942"/>
  <c r="Q518" i="7942"/>
  <c r="Q1045" i="7941"/>
  <c r="O464" i="7942"/>
  <c r="O433" i="7942"/>
  <c r="O434" i="7942"/>
  <c r="P474" i="7942"/>
  <c r="O406" i="18"/>
  <c r="P406" i="18"/>
  <c r="Q406" i="18"/>
  <c r="O498" i="7942"/>
  <c r="O671" i="7944"/>
  <c r="P671" i="7944"/>
  <c r="Q671" i="7944"/>
  <c r="P501" i="7942"/>
  <c r="O502" i="7942"/>
  <c r="P306" i="7944"/>
  <c r="Q306" i="7944"/>
  <c r="N537" i="18"/>
  <c r="O511" i="18"/>
  <c r="P497" i="7942"/>
  <c r="P262" i="18"/>
  <c r="Q262" i="18"/>
  <c r="O642" i="18"/>
  <c r="P642" i="18"/>
  <c r="Q642" i="18"/>
  <c r="O525" i="18"/>
  <c r="P525" i="18"/>
  <c r="Q525" i="18"/>
  <c r="O356" i="18"/>
  <c r="P356" i="18"/>
  <c r="Q356" i="18"/>
  <c r="P382" i="18"/>
  <c r="Q382" i="18"/>
  <c r="O239" i="18"/>
  <c r="P239" i="18"/>
  <c r="K141" i="7941"/>
  <c r="K351" i="7941"/>
  <c r="L799" i="18"/>
  <c r="L1165" i="18"/>
  <c r="K1340" i="18"/>
  <c r="K734" i="7941"/>
  <c r="L630" i="7941"/>
  <c r="O224" i="18"/>
  <c r="P224" i="18"/>
  <c r="O668" i="18"/>
  <c r="P197" i="7942"/>
  <c r="Q381" i="18"/>
  <c r="O291" i="18"/>
  <c r="P291" i="18"/>
  <c r="Q291" i="18"/>
  <c r="P253" i="7942"/>
  <c r="P603" i="18"/>
  <c r="Q603" i="18"/>
  <c r="P576" i="18"/>
  <c r="Q576" i="18"/>
  <c r="K1317" i="18"/>
  <c r="K711" i="7941"/>
  <c r="O733" i="18"/>
  <c r="P733" i="18"/>
  <c r="K1305" i="18"/>
  <c r="K699" i="7941"/>
  <c r="K909" i="7941"/>
  <c r="K1309" i="18"/>
  <c r="K703" i="7941"/>
  <c r="K913" i="7941"/>
  <c r="O408" i="18"/>
  <c r="P408" i="18"/>
  <c r="O265" i="18"/>
  <c r="K908" i="7941"/>
  <c r="O212" i="7942"/>
  <c r="K907" i="7941"/>
  <c r="O369" i="18"/>
  <c r="O317" i="18"/>
  <c r="P317" i="18"/>
  <c r="Q485" i="18"/>
  <c r="J729" i="7941"/>
  <c r="K1231" i="18"/>
  <c r="J714" i="7941"/>
  <c r="K1216" i="18"/>
  <c r="K917" i="7941"/>
  <c r="N367" i="18"/>
  <c r="O367" i="18"/>
  <c r="O204" i="7942"/>
  <c r="P204" i="7942"/>
  <c r="Q204" i="7942"/>
  <c r="K59" i="7941"/>
  <c r="J713" i="7941"/>
  <c r="K1215" i="18"/>
  <c r="P652" i="18"/>
  <c r="Q652" i="18"/>
  <c r="N500" i="18"/>
  <c r="O500" i="18"/>
  <c r="M93" i="18"/>
  <c r="M1271" i="18"/>
  <c r="M665" i="7941"/>
  <c r="N552" i="18"/>
  <c r="M97" i="18"/>
  <c r="M1275" i="18"/>
  <c r="M669" i="7941"/>
  <c r="N656" i="18"/>
  <c r="O656" i="18"/>
  <c r="M105" i="18"/>
  <c r="M1283" i="18"/>
  <c r="M677" i="7941"/>
  <c r="N357" i="18"/>
  <c r="O357" i="18"/>
  <c r="M82" i="18"/>
  <c r="M1260" i="18"/>
  <c r="M654" i="7941"/>
  <c r="M1519" i="18"/>
  <c r="M1099" i="18"/>
  <c r="M1523" i="18"/>
  <c r="M1103" i="18"/>
  <c r="M1517" i="18"/>
  <c r="M1542" i="18"/>
  <c r="M1097" i="18"/>
  <c r="M1122" i="18"/>
  <c r="M1518" i="18"/>
  <c r="M1098" i="18"/>
  <c r="M1522" i="18"/>
  <c r="M1125" i="18"/>
  <c r="M1123" i="18"/>
  <c r="M1553" i="18"/>
  <c r="M1546" i="18"/>
  <c r="M1109" i="18"/>
  <c r="M1527" i="18"/>
  <c r="M1526" i="18"/>
  <c r="M1536" i="18"/>
  <c r="M1105" i="18"/>
  <c r="M1131" i="18"/>
  <c r="M1548" i="18"/>
  <c r="M1102" i="18"/>
  <c r="M1545" i="18"/>
  <c r="M1512" i="18"/>
  <c r="M1543" i="18"/>
  <c r="M1133" i="18"/>
  <c r="M1126" i="18"/>
  <c r="M1529" i="18"/>
  <c r="M1107" i="18"/>
  <c r="M1537" i="18"/>
  <c r="M1514" i="18"/>
  <c r="M1106" i="18"/>
  <c r="M1116" i="18"/>
  <c r="M1525" i="18"/>
  <c r="M1551" i="18"/>
  <c r="M1128" i="18"/>
  <c r="M1110" i="18"/>
  <c r="M1092" i="18"/>
  <c r="M1531" i="18"/>
  <c r="M1117" i="18"/>
  <c r="M1100" i="18"/>
  <c r="M1094" i="18"/>
  <c r="M1124" i="18"/>
  <c r="M1114" i="18"/>
  <c r="M1113" i="18"/>
  <c r="M1530" i="18"/>
  <c r="M1111" i="18"/>
  <c r="M1520" i="18"/>
  <c r="M1544" i="18"/>
  <c r="M1534" i="18"/>
  <c r="M1533" i="18"/>
  <c r="M1513" i="18"/>
  <c r="M1535" i="18"/>
  <c r="M1130" i="18"/>
  <c r="M1528" i="18"/>
  <c r="M1541" i="18"/>
  <c r="M1521" i="18"/>
  <c r="M1540" i="18"/>
  <c r="M1550" i="18"/>
  <c r="M1095" i="18"/>
  <c r="M1121" i="18"/>
  <c r="M1101" i="18"/>
  <c r="M1120" i="18"/>
  <c r="M1112" i="18"/>
  <c r="M1516" i="18"/>
  <c r="M1552" i="18"/>
  <c r="M1104" i="18"/>
  <c r="M1539" i="18"/>
  <c r="M1515" i="18"/>
  <c r="M1093" i="18"/>
  <c r="M1532" i="18"/>
  <c r="M1096" i="18"/>
  <c r="M1115" i="18"/>
  <c r="M1132" i="18"/>
  <c r="M1524" i="18"/>
  <c r="M1119" i="18"/>
  <c r="M1108" i="18"/>
  <c r="M1127" i="18"/>
  <c r="M1538" i="18"/>
  <c r="M1118" i="18"/>
  <c r="M1549" i="18"/>
  <c r="M1547" i="18"/>
  <c r="M1129" i="18"/>
  <c r="N305" i="18"/>
  <c r="O305" i="18"/>
  <c r="M78" i="18"/>
  <c r="M1256" i="18"/>
  <c r="M650" i="7941"/>
  <c r="N721" i="18"/>
  <c r="M110" i="18"/>
  <c r="M1288" i="18"/>
  <c r="M682" i="7941"/>
  <c r="M835" i="18"/>
  <c r="M73" i="7941"/>
  <c r="M843" i="18"/>
  <c r="M81" i="7941"/>
  <c r="M851" i="18"/>
  <c r="M89" i="7941"/>
  <c r="M859" i="18"/>
  <c r="M97" i="7941"/>
  <c r="M867" i="18"/>
  <c r="M105" i="7941"/>
  <c r="N379" i="1"/>
  <c r="N371" i="1"/>
  <c r="N363" i="1"/>
  <c r="N355" i="1"/>
  <c r="N347" i="1"/>
  <c r="N339" i="1"/>
  <c r="N333" i="1"/>
  <c r="N217" i="1"/>
  <c r="N60" i="18"/>
  <c r="N212" i="1"/>
  <c r="N55" i="18"/>
  <c r="N209" i="1"/>
  <c r="N52" i="18"/>
  <c r="N204" i="1"/>
  <c r="N47" i="18"/>
  <c r="N195" i="1"/>
  <c r="N38" i="18"/>
  <c r="N378" i="1"/>
  <c r="N370" i="1"/>
  <c r="N362" i="1"/>
  <c r="N354" i="1"/>
  <c r="N346" i="1"/>
  <c r="N338" i="1"/>
  <c r="N71" i="18"/>
  <c r="N377" i="1"/>
  <c r="N369" i="1"/>
  <c r="N361" i="1"/>
  <c r="N353" i="1"/>
  <c r="N345" i="1"/>
  <c r="N337" i="1"/>
  <c r="N332" i="1"/>
  <c r="N214" i="1"/>
  <c r="N57" i="18"/>
  <c r="N211" i="1"/>
  <c r="N54" i="18"/>
  <c r="N206" i="1"/>
  <c r="N49" i="18"/>
  <c r="N203" i="1"/>
  <c r="N46" i="18"/>
  <c r="N173" i="1"/>
  <c r="N16" i="18"/>
  <c r="N376" i="1"/>
  <c r="N368" i="1"/>
  <c r="N360" i="1"/>
  <c r="N352" i="1"/>
  <c r="N344" i="1"/>
  <c r="N336" i="1"/>
  <c r="N199" i="1"/>
  <c r="N42" i="18"/>
  <c r="N192" i="1"/>
  <c r="N35" i="18"/>
  <c r="N188" i="1"/>
  <c r="N31" i="18"/>
  <c r="N184" i="1"/>
  <c r="N27" i="18"/>
  <c r="N179" i="1"/>
  <c r="N22" i="18"/>
  <c r="N175" i="1"/>
  <c r="N18" i="18"/>
  <c r="N170" i="1"/>
  <c r="N13" i="18"/>
  <c r="N7" i="7942"/>
  <c r="N367" i="1"/>
  <c r="N351" i="1"/>
  <c r="N335" i="1"/>
  <c r="N216" i="1"/>
  <c r="N59" i="18"/>
  <c r="N205" i="1"/>
  <c r="N48" i="18"/>
  <c r="N194" i="1"/>
  <c r="N37" i="18"/>
  <c r="N374" i="1"/>
  <c r="N358" i="1"/>
  <c r="N342" i="1"/>
  <c r="N201" i="1"/>
  <c r="N44" i="18"/>
  <c r="N196" i="1"/>
  <c r="N39" i="18"/>
  <c r="N190" i="1"/>
  <c r="N33" i="18"/>
  <c r="N186" i="1"/>
  <c r="N29" i="18"/>
  <c r="N182" i="1"/>
  <c r="N25" i="18"/>
  <c r="N177" i="1"/>
  <c r="N20" i="18"/>
  <c r="N172" i="1"/>
  <c r="N15" i="18"/>
  <c r="N375" i="1"/>
  <c r="N359" i="1"/>
  <c r="N343" i="1"/>
  <c r="N331" i="1"/>
  <c r="N213" i="1"/>
  <c r="N56" i="18"/>
  <c r="N208" i="1"/>
  <c r="N51" i="18"/>
  <c r="N7" i="18"/>
  <c r="N366" i="1"/>
  <c r="N350" i="1"/>
  <c r="N202" i="1"/>
  <c r="N45" i="18"/>
  <c r="N198" i="1"/>
  <c r="N41" i="18"/>
  <c r="N851" i="18"/>
  <c r="N89" i="7941"/>
  <c r="N191" i="1"/>
  <c r="N34" i="18"/>
  <c r="N187" i="1"/>
  <c r="N30" i="18"/>
  <c r="N183" i="1"/>
  <c r="N26" i="18"/>
  <c r="N178" i="1"/>
  <c r="N21" i="18"/>
  <c r="N831" i="18"/>
  <c r="N69" i="7941"/>
  <c r="N174" i="1"/>
  <c r="N17" i="18"/>
  <c r="N169" i="1"/>
  <c r="O386" i="1"/>
  <c r="N349" i="1"/>
  <c r="N215" i="1"/>
  <c r="N58" i="18"/>
  <c r="N372" i="1"/>
  <c r="N340" i="1"/>
  <c r="N193" i="1"/>
  <c r="N36" i="18"/>
  <c r="N846" i="18"/>
  <c r="N84" i="7941"/>
  <c r="N185" i="1"/>
  <c r="N28" i="18"/>
  <c r="N176" i="1"/>
  <c r="N19" i="18"/>
  <c r="N373" i="1"/>
  <c r="N341" i="1"/>
  <c r="N197" i="1"/>
  <c r="N40" i="18"/>
  <c r="N364" i="1"/>
  <c r="N218" i="1"/>
  <c r="N61" i="18"/>
  <c r="N380" i="1"/>
  <c r="N365" i="1"/>
  <c r="N210" i="1"/>
  <c r="N53" i="18"/>
  <c r="N356" i="1"/>
  <c r="N189" i="1"/>
  <c r="N32" i="18"/>
  <c r="N842" i="18"/>
  <c r="N80" i="7941"/>
  <c r="N171" i="1"/>
  <c r="N14" i="18"/>
  <c r="N334" i="1"/>
  <c r="N180" i="1"/>
  <c r="N23" i="18"/>
  <c r="N200" i="1"/>
  <c r="N43" i="18"/>
  <c r="N853" i="18"/>
  <c r="N91" i="7941"/>
  <c r="N181" i="1"/>
  <c r="N24" i="18"/>
  <c r="N357" i="1"/>
  <c r="N348" i="1"/>
  <c r="N207" i="1"/>
  <c r="N50" i="18"/>
  <c r="N860" i="18"/>
  <c r="N98" i="7941"/>
  <c r="M83" i="18"/>
  <c r="M1261" i="18"/>
  <c r="M655" i="7941"/>
  <c r="N370" i="18"/>
  <c r="O370" i="18"/>
  <c r="N578" i="18"/>
  <c r="O578" i="18"/>
  <c r="P578" i="18"/>
  <c r="M99" i="18"/>
  <c r="M1277" i="18"/>
  <c r="M671" i="7941"/>
  <c r="M825" i="18"/>
  <c r="M63" i="7941"/>
  <c r="N279" i="18"/>
  <c r="O279" i="18"/>
  <c r="M76" i="18"/>
  <c r="M1254" i="18"/>
  <c r="M648" i="7941"/>
  <c r="N487" i="18"/>
  <c r="O487" i="18"/>
  <c r="M92" i="18"/>
  <c r="M1270" i="18"/>
  <c r="M664" i="7941"/>
  <c r="N695" i="18"/>
  <c r="O695" i="18"/>
  <c r="M108" i="18"/>
  <c r="M1286" i="18"/>
  <c r="M680" i="7941"/>
  <c r="M219" i="1"/>
  <c r="M12" i="18"/>
  <c r="Q395" i="18"/>
  <c r="O577" i="18"/>
  <c r="N222" i="7942"/>
  <c r="N223" i="7942"/>
  <c r="O432" i="18"/>
  <c r="P432" i="18"/>
  <c r="Q432" i="18"/>
  <c r="N264" i="18"/>
  <c r="O264" i="18"/>
  <c r="J722" i="7941"/>
  <c r="K1224" i="18"/>
  <c r="N756" i="18"/>
  <c r="O756" i="18"/>
  <c r="P459" i="18"/>
  <c r="Q459" i="18"/>
  <c r="K1321" i="18"/>
  <c r="K715" i="7941"/>
  <c r="K925" i="7941"/>
  <c r="Q613" i="18"/>
  <c r="P392" i="18"/>
  <c r="Q392" i="18"/>
  <c r="L830" i="18"/>
  <c r="L68" i="7941"/>
  <c r="L11" i="18"/>
  <c r="O486" i="18"/>
  <c r="N564" i="18"/>
  <c r="O564" i="18"/>
  <c r="O694" i="18"/>
  <c r="O194" i="7942"/>
  <c r="O195" i="7942"/>
  <c r="L819" i="18"/>
  <c r="L1185" i="18"/>
  <c r="N262" i="7942"/>
  <c r="O262" i="7942"/>
  <c r="K1333" i="18"/>
  <c r="K727" i="7941"/>
  <c r="K1310" i="18"/>
  <c r="K704" i="7941"/>
  <c r="K914" i="7941"/>
  <c r="O238" i="7942"/>
  <c r="P238" i="7942"/>
  <c r="M239" i="7942"/>
  <c r="N205" i="7942"/>
  <c r="N302" i="18"/>
  <c r="O302" i="18"/>
  <c r="P302" i="18"/>
  <c r="Q302" i="18"/>
  <c r="P473" i="18"/>
  <c r="Q473" i="18"/>
  <c r="L613" i="7941"/>
  <c r="M257" i="7942"/>
  <c r="P706" i="18"/>
  <c r="Q706" i="18"/>
  <c r="L1232" i="18"/>
  <c r="L1598" i="18"/>
  <c r="L1336" i="18"/>
  <c r="L730" i="7941"/>
  <c r="L1221" i="18"/>
  <c r="O290" i="18"/>
  <c r="Q693" i="18"/>
  <c r="Q220" i="7942"/>
  <c r="Q221" i="7942"/>
  <c r="Q451" i="7941"/>
  <c r="P601" i="18"/>
  <c r="Q601" i="18"/>
  <c r="N215" i="7942"/>
  <c r="L605" i="7941"/>
  <c r="J718" i="7941"/>
  <c r="K1220" i="18"/>
  <c r="P562" i="18"/>
  <c r="Q562" i="18"/>
  <c r="M228" i="7942"/>
  <c r="M229" i="7942"/>
  <c r="M189" i="7942"/>
  <c r="N499" i="18"/>
  <c r="O226" i="18"/>
  <c r="N343" i="18"/>
  <c r="O343" i="18"/>
  <c r="N330" i="18"/>
  <c r="N252" i="18"/>
  <c r="O252" i="18"/>
  <c r="O278" i="18"/>
  <c r="P278" i="18"/>
  <c r="P548" i="18"/>
  <c r="Q548" i="18"/>
  <c r="O393" i="18"/>
  <c r="P393" i="18"/>
  <c r="Q393" i="18"/>
  <c r="Q536" i="18"/>
  <c r="N251" i="7942"/>
  <c r="K1316" i="18"/>
  <c r="K710" i="7941"/>
  <c r="L606" i="7941"/>
  <c r="K1241" i="18"/>
  <c r="L1226" i="18"/>
  <c r="L1592" i="18"/>
  <c r="L1330" i="18"/>
  <c r="L724" i="7941"/>
  <c r="N188" i="18"/>
  <c r="M69" i="18"/>
  <c r="M1247" i="18"/>
  <c r="M641" i="7941"/>
  <c r="O188" i="18"/>
  <c r="P188" i="18"/>
  <c r="Q188" i="18"/>
  <c r="N461" i="18"/>
  <c r="O461" i="18"/>
  <c r="M90" i="18"/>
  <c r="M1268" i="18"/>
  <c r="M662" i="7941"/>
  <c r="N409" i="18"/>
  <c r="O409" i="18"/>
  <c r="M86" i="18"/>
  <c r="M1264" i="18"/>
  <c r="M658" i="7941"/>
  <c r="M827" i="18"/>
  <c r="M65" i="7941"/>
  <c r="M836" i="18"/>
  <c r="M74" i="7941"/>
  <c r="M844" i="18"/>
  <c r="M82" i="7941"/>
  <c r="M852" i="18"/>
  <c r="M90" i="7941"/>
  <c r="M860" i="18"/>
  <c r="M98" i="7941"/>
  <c r="M868" i="18"/>
  <c r="M106" i="7941"/>
  <c r="M1249" i="18"/>
  <c r="M643" i="7941"/>
  <c r="N422" i="18"/>
  <c r="O422" i="18"/>
  <c r="M87" i="18"/>
  <c r="M1265" i="18"/>
  <c r="M659" i="7941"/>
  <c r="N630" i="18"/>
  <c r="O630" i="18"/>
  <c r="M103" i="18"/>
  <c r="M1281" i="18"/>
  <c r="M675" i="7941"/>
  <c r="O149" i="18"/>
  <c r="N149" i="18"/>
  <c r="M66" i="18"/>
  <c r="M1244" i="18"/>
  <c r="M638" i="7941"/>
  <c r="P149" i="18"/>
  <c r="Q149" i="18"/>
  <c r="N331" i="18"/>
  <c r="M80" i="18"/>
  <c r="M1258" i="18"/>
  <c r="M652" i="7941"/>
  <c r="N539" i="18"/>
  <c r="O539" i="18"/>
  <c r="M96" i="18"/>
  <c r="M1274" i="18"/>
  <c r="M668" i="7941"/>
  <c r="N747" i="18"/>
  <c r="O747" i="18"/>
  <c r="M112" i="18"/>
  <c r="M1290" i="18"/>
  <c r="M684" i="7941"/>
  <c r="M828" i="18"/>
  <c r="M66" i="7941"/>
  <c r="N512" i="18"/>
  <c r="P655" i="18"/>
  <c r="Q655" i="18"/>
  <c r="O681" i="18"/>
  <c r="N447" i="18"/>
  <c r="P224" i="7942"/>
  <c r="P225" i="7942"/>
  <c r="J736" i="7941"/>
  <c r="K1238" i="18"/>
  <c r="M200" i="7942"/>
  <c r="M201" i="7942"/>
  <c r="Q574" i="18"/>
  <c r="N178" i="7942"/>
  <c r="O178" i="7942"/>
  <c r="P178" i="7942"/>
  <c r="Q178" i="7942"/>
  <c r="N368" i="18"/>
  <c r="K1329" i="18"/>
  <c r="K723" i="7941"/>
  <c r="L619" i="7941"/>
  <c r="K1306" i="18"/>
  <c r="K700" i="7941"/>
  <c r="N250" i="18"/>
  <c r="O250" i="18"/>
  <c r="N173" i="7942"/>
  <c r="O355" i="18"/>
  <c r="P355" i="18"/>
  <c r="Q355" i="18"/>
  <c r="N707" i="18"/>
  <c r="O707" i="18"/>
  <c r="N629" i="18"/>
  <c r="N590" i="18"/>
  <c r="O590" i="18"/>
  <c r="Q249" i="18"/>
  <c r="Q246" i="7942"/>
  <c r="Q472" i="7941"/>
  <c r="M263" i="7942"/>
  <c r="O602" i="18"/>
  <c r="Q252" i="7942"/>
  <c r="Q253" i="7942"/>
  <c r="O221" i="7942"/>
  <c r="K1337" i="18"/>
  <c r="K731" i="7941"/>
  <c r="K941" i="7941"/>
  <c r="K930" i="7941"/>
  <c r="L1219" i="18"/>
  <c r="L1585" i="18"/>
  <c r="L249" i="7942"/>
  <c r="P304" i="18"/>
  <c r="Q304" i="18"/>
  <c r="N186" i="7942"/>
  <c r="O615" i="18"/>
  <c r="N239" i="7942"/>
  <c r="M265" i="7942"/>
  <c r="L229" i="7942"/>
  <c r="L1204" i="18"/>
  <c r="L1570" i="18"/>
  <c r="N445" i="18"/>
  <c r="O445" i="18"/>
  <c r="Q196" i="7942"/>
  <c r="Q197" i="7942"/>
  <c r="Q439" i="7941"/>
  <c r="L1211" i="18"/>
  <c r="L1577" i="18"/>
  <c r="L1315" i="18"/>
  <c r="O523" i="18"/>
  <c r="M215" i="7942"/>
  <c r="J712" i="7941"/>
  <c r="K1214" i="18"/>
  <c r="O188" i="7942"/>
  <c r="O189" i="7942"/>
  <c r="N189" i="7942"/>
  <c r="O616" i="18"/>
  <c r="P616" i="18"/>
  <c r="Q616" i="18"/>
  <c r="L1250" i="18"/>
  <c r="L644" i="7941"/>
  <c r="L63" i="18"/>
  <c r="J737" i="7941"/>
  <c r="K1239" i="18"/>
  <c r="J157" i="7941"/>
  <c r="K815" i="18"/>
  <c r="O315" i="18"/>
  <c r="P315" i="18"/>
  <c r="Q687" i="18"/>
  <c r="K635" i="7941"/>
  <c r="K943" i="7941"/>
  <c r="N292" i="18"/>
  <c r="O292" i="18"/>
  <c r="M77" i="18"/>
  <c r="M1255" i="18"/>
  <c r="M649" i="7941"/>
  <c r="M85" i="18"/>
  <c r="M1263" i="18"/>
  <c r="M657" i="7941"/>
  <c r="N396" i="18"/>
  <c r="O396" i="18"/>
  <c r="N240" i="18"/>
  <c r="O240" i="18"/>
  <c r="M73" i="18"/>
  <c r="M1251" i="18"/>
  <c r="M645" i="7941"/>
  <c r="N175" i="18"/>
  <c r="O175" i="18"/>
  <c r="M68" i="18"/>
  <c r="M1246" i="18"/>
  <c r="M640" i="7941"/>
  <c r="P175" i="18"/>
  <c r="Q175" i="18"/>
  <c r="N565" i="18"/>
  <c r="O565" i="18"/>
  <c r="P565" i="18"/>
  <c r="M98" i="18"/>
  <c r="M1276" i="18"/>
  <c r="M670" i="7941"/>
  <c r="M64" i="18"/>
  <c r="N123" i="18"/>
  <c r="O123" i="18"/>
  <c r="M381" i="1"/>
  <c r="P123" i="18"/>
  <c r="Q123" i="18"/>
  <c r="N513" i="18"/>
  <c r="O513" i="18"/>
  <c r="P513" i="18"/>
  <c r="M94" i="18"/>
  <c r="M1272" i="18"/>
  <c r="M666" i="7941"/>
  <c r="M854" i="18"/>
  <c r="M92" i="7941"/>
  <c r="M862" i="18"/>
  <c r="M100" i="7941"/>
  <c r="M870" i="18"/>
  <c r="M108" i="7941"/>
  <c r="N266" i="18"/>
  <c r="O266" i="18"/>
  <c r="M75" i="18"/>
  <c r="M1253" i="18"/>
  <c r="M647" i="7941"/>
  <c r="N474" i="18"/>
  <c r="O474" i="18"/>
  <c r="M91" i="18"/>
  <c r="M1269" i="18"/>
  <c r="M663" i="7941"/>
  <c r="N682" i="18"/>
  <c r="O682" i="18"/>
  <c r="P682" i="18"/>
  <c r="Q682" i="18"/>
  <c r="M107" i="18"/>
  <c r="M1285" i="18"/>
  <c r="M679" i="7941"/>
  <c r="N383" i="18"/>
  <c r="O383" i="18"/>
  <c r="P383" i="18"/>
  <c r="M84" i="18"/>
  <c r="M1262" i="18"/>
  <c r="M656" i="7941"/>
  <c r="N591" i="18"/>
  <c r="O591" i="18"/>
  <c r="M100" i="18"/>
  <c r="M1278" i="18"/>
  <c r="M672" i="7941"/>
  <c r="M826" i="18"/>
  <c r="M64" i="7941"/>
  <c r="L620" i="7941"/>
  <c r="O433" i="18"/>
  <c r="P433" i="18"/>
  <c r="Q433" i="18"/>
  <c r="L227" i="7942"/>
  <c r="M226" i="7942"/>
  <c r="N226" i="7942"/>
  <c r="O251" i="18"/>
  <c r="P251" i="18"/>
  <c r="Q251" i="18"/>
  <c r="L1235" i="18"/>
  <c r="L1601" i="18"/>
  <c r="L1339" i="18"/>
  <c r="L733" i="7941"/>
  <c r="J701" i="7941"/>
  <c r="K1203" i="18"/>
  <c r="Q535" i="18"/>
  <c r="N184" i="7942"/>
  <c r="J732" i="7941"/>
  <c r="K1234" i="18"/>
  <c r="K270" i="7942"/>
  <c r="N256" i="7942"/>
  <c r="P221" i="7942"/>
  <c r="P341" i="18"/>
  <c r="Q341" i="18"/>
  <c r="O193" i="7942"/>
  <c r="N380" i="18"/>
  <c r="O380" i="18"/>
  <c r="P380" i="18"/>
  <c r="L1222" i="18"/>
  <c r="L1210" i="18"/>
  <c r="L1576" i="18"/>
  <c r="J721" i="7941"/>
  <c r="K1223" i="18"/>
  <c r="Q418" i="18"/>
  <c r="K1322" i="18"/>
  <c r="K716" i="7941"/>
  <c r="K926" i="7941"/>
  <c r="O626" i="18"/>
  <c r="P626" i="18"/>
  <c r="L1209" i="18"/>
  <c r="L1575" i="18"/>
  <c r="O268" i="7942"/>
  <c r="P268" i="7942"/>
  <c r="K1574" i="18"/>
  <c r="N758" i="18"/>
  <c r="N654" i="18"/>
  <c r="O654" i="18"/>
  <c r="O206" i="7942"/>
  <c r="P206" i="7942"/>
  <c r="N207" i="7942"/>
  <c r="Q713" i="18"/>
  <c r="P550" i="18"/>
  <c r="Q550" i="18"/>
  <c r="P329" i="18"/>
  <c r="Q329" i="18"/>
  <c r="O259" i="7942"/>
  <c r="L1230" i="18"/>
  <c r="L1596" i="18"/>
  <c r="L1334" i="18"/>
  <c r="L728" i="7941"/>
  <c r="J735" i="7941"/>
  <c r="K1237" i="18"/>
  <c r="O497" i="18"/>
  <c r="P497" i="18"/>
  <c r="Q497" i="18"/>
  <c r="J705" i="7941"/>
  <c r="K1207" i="18"/>
  <c r="P354" i="18"/>
  <c r="Q354" i="18"/>
  <c r="L622" i="7941"/>
  <c r="J154" i="7941"/>
  <c r="K812" i="18"/>
  <c r="O214" i="7942"/>
  <c r="P214" i="7942"/>
  <c r="J145" i="7941"/>
  <c r="K803" i="18"/>
  <c r="N264" i="7942"/>
  <c r="N265" i="7942"/>
  <c r="L265" i="7942"/>
  <c r="N344" i="18"/>
  <c r="O344" i="18"/>
  <c r="M81" i="18"/>
  <c r="M1259" i="18"/>
  <c r="M653" i="7941"/>
  <c r="N760" i="18"/>
  <c r="M113" i="18"/>
  <c r="M1291" i="18"/>
  <c r="M685" i="7941"/>
  <c r="N708" i="18"/>
  <c r="O708" i="18"/>
  <c r="M109" i="18"/>
  <c r="M1287" i="18"/>
  <c r="M681" i="7941"/>
  <c r="M67" i="18"/>
  <c r="M1245" i="18"/>
  <c r="M639" i="7941"/>
  <c r="O162" i="18"/>
  <c r="N162" i="18"/>
  <c r="P162" i="18"/>
  <c r="Q162" i="18"/>
  <c r="N604" i="18"/>
  <c r="O604" i="18"/>
  <c r="M101" i="18"/>
  <c r="M1279" i="18"/>
  <c r="M673" i="7941"/>
  <c r="N448" i="18"/>
  <c r="M89" i="18"/>
  <c r="M1267" i="18"/>
  <c r="M661" i="7941"/>
  <c r="N253" i="18"/>
  <c r="O253" i="18"/>
  <c r="M74" i="18"/>
  <c r="M1252" i="18"/>
  <c r="M646" i="7941"/>
  <c r="N669" i="18"/>
  <c r="O669" i="18"/>
  <c r="P669" i="18"/>
  <c r="M106" i="18"/>
  <c r="M1284" i="18"/>
  <c r="M678" i="7941"/>
  <c r="N201" i="18"/>
  <c r="P201" i="18"/>
  <c r="Q201" i="18"/>
  <c r="M70" i="18"/>
  <c r="M1248" i="18"/>
  <c r="M642" i="7941"/>
  <c r="O201" i="18"/>
  <c r="N617" i="18"/>
  <c r="O617" i="18"/>
  <c r="P617" i="18"/>
  <c r="Q617" i="18"/>
  <c r="M102" i="18"/>
  <c r="M1280" i="18"/>
  <c r="M674" i="7941"/>
  <c r="M849" i="18"/>
  <c r="M87" i="7941"/>
  <c r="M857" i="18"/>
  <c r="M95" i="7941"/>
  <c r="M865" i="18"/>
  <c r="M103" i="7941"/>
  <c r="N136" i="18"/>
  <c r="M65" i="18"/>
  <c r="M1243" i="18"/>
  <c r="M637" i="7941"/>
  <c r="P136" i="18"/>
  <c r="O136" i="18"/>
  <c r="Q136" i="18"/>
  <c r="N318" i="18"/>
  <c r="O318" i="18"/>
  <c r="P318" i="18"/>
  <c r="M79" i="18"/>
  <c r="M1257" i="18"/>
  <c r="M651" i="7941"/>
  <c r="N526" i="18"/>
  <c r="O526" i="18"/>
  <c r="M95" i="18"/>
  <c r="M1273" i="18"/>
  <c r="M667" i="7941"/>
  <c r="N734" i="18"/>
  <c r="M111" i="18"/>
  <c r="M1289" i="18"/>
  <c r="M683" i="7941"/>
  <c r="N227" i="18"/>
  <c r="O227" i="18"/>
  <c r="M72" i="18"/>
  <c r="M1250" i="18"/>
  <c r="M644" i="7941"/>
  <c r="N435" i="18"/>
  <c r="O435" i="18"/>
  <c r="P435" i="18"/>
  <c r="Q435" i="18"/>
  <c r="M88" i="18"/>
  <c r="M1266" i="18"/>
  <c r="M660" i="7941"/>
  <c r="N643" i="18"/>
  <c r="O643" i="18"/>
  <c r="P643" i="18"/>
  <c r="M104" i="18"/>
  <c r="M1282" i="18"/>
  <c r="M676" i="7941"/>
  <c r="M824" i="18"/>
  <c r="M62" i="7941"/>
  <c r="Q271" i="18"/>
  <c r="O198" i="7942"/>
  <c r="K1593" i="18"/>
  <c r="L1200" i="18"/>
  <c r="L1566" i="18"/>
  <c r="L1304" i="18"/>
  <c r="L698" i="7941"/>
  <c r="P172" i="7942"/>
  <c r="Q172" i="7942"/>
  <c r="Q173" i="7942"/>
  <c r="Q427" i="7941"/>
  <c r="P258" i="7942"/>
  <c r="P259" i="7942"/>
  <c r="N446" i="18"/>
  <c r="O446" i="18"/>
  <c r="O563" i="18"/>
  <c r="P563" i="18"/>
  <c r="P692" i="18"/>
  <c r="Q692" i="18"/>
  <c r="L604" i="7941"/>
  <c r="O680" i="18"/>
  <c r="P680" i="18"/>
  <c r="Q680" i="18"/>
  <c r="L60" i="7941"/>
  <c r="L636" i="7941"/>
  <c r="O213" i="7942"/>
  <c r="P210" i="7942"/>
  <c r="P211" i="7942"/>
  <c r="O250" i="7942"/>
  <c r="N266" i="7942"/>
  <c r="P192" i="7942"/>
  <c r="P193" i="7942"/>
  <c r="M174" i="7942"/>
  <c r="O419" i="18"/>
  <c r="L1199" i="18"/>
  <c r="L1565" i="18"/>
  <c r="M260" i="7942"/>
  <c r="M231" i="7942"/>
  <c r="N213" i="7942"/>
  <c r="L169" i="7942"/>
  <c r="L270" i="7942"/>
  <c r="M170" i="7942"/>
  <c r="M191" i="7942"/>
  <c r="N190" i="7942"/>
  <c r="M248" i="7942"/>
  <c r="N230" i="7942"/>
  <c r="O230" i="7942"/>
  <c r="M213" i="7942"/>
  <c r="O202" i="7942"/>
  <c r="O679" i="18"/>
  <c r="P679" i="18"/>
  <c r="N269" i="7942"/>
  <c r="O173" i="7942"/>
  <c r="K371" i="7941"/>
  <c r="L1228" i="18"/>
  <c r="L1594" i="18"/>
  <c r="M1594" i="18"/>
  <c r="I362" i="7941"/>
  <c r="J48" i="7941"/>
  <c r="J892" i="18"/>
  <c r="J891" i="18"/>
  <c r="J893" i="18"/>
  <c r="J1183" i="18"/>
  <c r="J889" i="18"/>
  <c r="J43" i="7941"/>
  <c r="I357" i="7941"/>
  <c r="J1175" i="18"/>
  <c r="K908" i="18"/>
  <c r="K896" i="18"/>
  <c r="J347" i="7941"/>
  <c r="K33" i="7941"/>
  <c r="J363" i="7941"/>
  <c r="K49" i="7941"/>
  <c r="J1176" i="18"/>
  <c r="K900" i="18"/>
  <c r="J895" i="18"/>
  <c r="J125" i="7941"/>
  <c r="K783" i="18"/>
  <c r="K1166" i="18"/>
  <c r="I346" i="7941"/>
  <c r="J32" i="7941"/>
  <c r="J1159" i="18"/>
  <c r="I366" i="7941"/>
  <c r="J52" i="7941"/>
  <c r="J1163" i="18"/>
  <c r="K1182" i="18"/>
  <c r="J890" i="18"/>
  <c r="I369" i="7941"/>
  <c r="J55" i="7941"/>
  <c r="J1179" i="18"/>
  <c r="J1168" i="18"/>
  <c r="J1184" i="18"/>
  <c r="I349" i="7941"/>
  <c r="J35" i="7941"/>
  <c r="J368" i="7941"/>
  <c r="K54" i="7941"/>
  <c r="J1164" i="18"/>
  <c r="J1172" i="18"/>
  <c r="J894" i="18"/>
  <c r="J884" i="18"/>
  <c r="K1173" i="18"/>
  <c r="J51" i="7941"/>
  <c r="I365" i="7941"/>
  <c r="J150" i="7941"/>
  <c r="K808" i="18"/>
  <c r="J40" i="7941"/>
  <c r="I354" i="7941"/>
  <c r="J56" i="7941"/>
  <c r="I370" i="7941"/>
  <c r="J123" i="7941"/>
  <c r="K781" i="18"/>
  <c r="J1167" i="18"/>
  <c r="I361" i="7941"/>
  <c r="J47" i="7941"/>
  <c r="J882" i="18"/>
  <c r="K38" i="7941"/>
  <c r="J352" i="7941"/>
  <c r="I345" i="7941"/>
  <c r="J31" i="7941"/>
  <c r="I350" i="7941"/>
  <c r="J36" i="7941"/>
  <c r="J121" i="7941"/>
  <c r="K779" i="18"/>
  <c r="J1171" i="18"/>
  <c r="J126" i="7941"/>
  <c r="K784" i="18"/>
  <c r="K1161" i="18"/>
  <c r="K1177" i="18"/>
  <c r="J124" i="7941"/>
  <c r="K782" i="18"/>
  <c r="I358" i="7941"/>
  <c r="J44" i="7941"/>
  <c r="J359" i="7941"/>
  <c r="K45" i="7941"/>
  <c r="J1160" i="18"/>
  <c r="J1180" i="18"/>
  <c r="J39" i="7941"/>
  <c r="I353" i="7941"/>
  <c r="Q245" i="7942"/>
  <c r="Q471" i="7941"/>
  <c r="M34" i="7944"/>
  <c r="G11" i="7968"/>
  <c r="M42" i="7944"/>
  <c r="M41" i="7944"/>
  <c r="N40" i="7946"/>
  <c r="M26" i="7944"/>
  <c r="N26" i="7944"/>
  <c r="M16" i="7944"/>
  <c r="M55" i="7944"/>
  <c r="N54" i="7946"/>
  <c r="M17" i="7944"/>
  <c r="M27" i="7944"/>
  <c r="N26" i="7946"/>
  <c r="M44" i="7944"/>
  <c r="N43" i="7946"/>
  <c r="M38" i="7944"/>
  <c r="N38" i="7944"/>
  <c r="O38" i="7944"/>
  <c r="M50" i="7944"/>
  <c r="M54" i="7944"/>
  <c r="N54" i="7944"/>
  <c r="M40" i="7944"/>
  <c r="N8" i="7944"/>
  <c r="M46" i="7944"/>
  <c r="N45" i="7946"/>
  <c r="M29" i="7944"/>
  <c r="N28" i="7946"/>
  <c r="M21" i="7944"/>
  <c r="M20" i="7944"/>
  <c r="N19" i="7946"/>
  <c r="M23" i="7944"/>
  <c r="N23" i="7944"/>
  <c r="M35" i="7944"/>
  <c r="M53" i="7944"/>
  <c r="M57" i="7944"/>
  <c r="N56" i="7946"/>
  <c r="N12" i="7946"/>
  <c r="M51" i="7944"/>
  <c r="M43" i="7944"/>
  <c r="N43" i="7944"/>
  <c r="O43" i="7944"/>
  <c r="M31" i="7944"/>
  <c r="M39" i="7944"/>
  <c r="N38" i="7946"/>
  <c r="M56" i="7944"/>
  <c r="N55" i="7946"/>
  <c r="M49" i="7944"/>
  <c r="N48" i="7946"/>
  <c r="M25" i="7944"/>
  <c r="N25" i="7944"/>
  <c r="M52" i="7944"/>
  <c r="M47" i="7944"/>
  <c r="N46" i="7946"/>
  <c r="M19" i="7944"/>
  <c r="N18" i="7946"/>
  <c r="M30" i="7944"/>
  <c r="N29" i="7946"/>
  <c r="M24" i="7944"/>
  <c r="N23" i="7946"/>
  <c r="M32" i="7944"/>
  <c r="N31" i="7946"/>
  <c r="M37" i="7944"/>
  <c r="N36" i="7946"/>
  <c r="M28" i="7944"/>
  <c r="N27" i="7946"/>
  <c r="M33" i="7944"/>
  <c r="M22" i="7944"/>
  <c r="N21" i="7946"/>
  <c r="M36" i="7944"/>
  <c r="N35" i="7946"/>
  <c r="M45" i="7944"/>
  <c r="N44" i="7946"/>
  <c r="M18" i="7944"/>
  <c r="N17" i="7946"/>
  <c r="O241" i="7942"/>
  <c r="Q510" i="7942"/>
  <c r="Q1041" i="7941"/>
  <c r="N430" i="7942"/>
  <c r="N422" i="7942"/>
  <c r="M393" i="7942"/>
  <c r="M413" i="7942"/>
  <c r="M428" i="7942"/>
  <c r="N218" i="7942"/>
  <c r="P510" i="7942"/>
  <c r="H38" i="7967"/>
  <c r="N176" i="7942"/>
  <c r="O176" i="7942"/>
  <c r="M425" i="7942"/>
  <c r="M390" i="7942"/>
  <c r="P240" i="7942"/>
  <c r="P241" i="7942"/>
  <c r="N10" i="7949"/>
  <c r="P245" i="7942"/>
  <c r="Q224" i="7942"/>
  <c r="Q225" i="7942"/>
  <c r="Q453" i="7941"/>
  <c r="O243" i="7942"/>
  <c r="N834" i="18"/>
  <c r="N72" i="7941"/>
  <c r="N824" i="18"/>
  <c r="N62" i="7941"/>
  <c r="N850" i="18"/>
  <c r="N88" i="7941"/>
  <c r="N838" i="18"/>
  <c r="N76" i="7941"/>
  <c r="N868" i="18"/>
  <c r="N106" i="7941"/>
  <c r="N827" i="18"/>
  <c r="N65" i="7941"/>
  <c r="N844" i="18"/>
  <c r="N82" i="7941"/>
  <c r="Q217" i="7942"/>
  <c r="Q449" i="7941"/>
  <c r="O222" i="7942"/>
  <c r="O223" i="7942"/>
  <c r="L1241" i="18"/>
  <c r="P217" i="7942"/>
  <c r="N863" i="18"/>
  <c r="N101" i="7941"/>
  <c r="N829" i="18"/>
  <c r="N67" i="7941"/>
  <c r="N840" i="18"/>
  <c r="N78" i="7941"/>
  <c r="N866" i="18"/>
  <c r="N104" i="7941"/>
  <c r="Q180" i="7942"/>
  <c r="Q181" i="7942"/>
  <c r="Q431" i="7941"/>
  <c r="N241" i="7942"/>
  <c r="P209" i="7942"/>
  <c r="N833" i="18"/>
  <c r="N71" i="7941"/>
  <c r="N871" i="18"/>
  <c r="N109" i="7941"/>
  <c r="N836" i="18"/>
  <c r="N74" i="7941"/>
  <c r="N855" i="18"/>
  <c r="N93" i="7941"/>
  <c r="N861" i="18"/>
  <c r="N99" i="7941"/>
  <c r="N835" i="18"/>
  <c r="N73" i="7941"/>
  <c r="N390" i="7942"/>
  <c r="N395" i="7942"/>
  <c r="M227" i="7942"/>
  <c r="O209" i="7942"/>
  <c r="O205" i="7942"/>
  <c r="Q746" i="18"/>
  <c r="K906" i="7941"/>
  <c r="L592" i="7941"/>
  <c r="M592" i="7941"/>
  <c r="K938" i="7941"/>
  <c r="L938" i="7941"/>
  <c r="M938" i="7941"/>
  <c r="N938" i="7941"/>
  <c r="P253" i="18"/>
  <c r="Q253" i="18"/>
  <c r="P367" i="18"/>
  <c r="Q367" i="18"/>
  <c r="P695" i="18"/>
  <c r="Q695" i="18"/>
  <c r="L37" i="7941"/>
  <c r="M37" i="7941"/>
  <c r="N37" i="7941"/>
  <c r="L611" i="7941"/>
  <c r="M611" i="7941"/>
  <c r="L1206" i="18"/>
  <c r="L1572" i="18"/>
  <c r="L599" i="7941"/>
  <c r="M599" i="7941"/>
  <c r="L1205" i="18"/>
  <c r="L1571" i="18"/>
  <c r="K920" i="7941"/>
  <c r="O615" i="7941"/>
  <c r="P615" i="7941"/>
  <c r="Q615" i="7941"/>
  <c r="M624" i="7941"/>
  <c r="N423" i="7942"/>
  <c r="N413" i="7942"/>
  <c r="L940" i="7941"/>
  <c r="M940" i="7941"/>
  <c r="N940" i="7941"/>
  <c r="P234" i="7942"/>
  <c r="P235" i="7942"/>
  <c r="N405" i="7942"/>
  <c r="N411" i="7942"/>
  <c r="P761" i="7944"/>
  <c r="Q761" i="7944"/>
  <c r="Q527" i="7942"/>
  <c r="Q528" i="7942"/>
  <c r="Q1050" i="7941"/>
  <c r="Q475" i="7944"/>
  <c r="N235" i="7942"/>
  <c r="L1229" i="18"/>
  <c r="L1595" i="18"/>
  <c r="L1333" i="18"/>
  <c r="L727" i="7941"/>
  <c r="P240" i="18"/>
  <c r="Q240" i="18"/>
  <c r="N57" i="7941"/>
  <c r="O57" i="7941"/>
  <c r="L1198" i="18"/>
  <c r="L1564" i="18"/>
  <c r="N414" i="7942"/>
  <c r="Q276" i="18"/>
  <c r="N403" i="7942"/>
  <c r="N406" i="7942"/>
  <c r="P486" i="7942"/>
  <c r="O486" i="7942"/>
  <c r="O514" i="7944"/>
  <c r="O450" i="7942"/>
  <c r="P449" i="7942"/>
  <c r="Q678" i="18"/>
  <c r="P397" i="7944"/>
  <c r="Q397" i="7944"/>
  <c r="N425" i="7942"/>
  <c r="Q277" i="18"/>
  <c r="N410" i="7942"/>
  <c r="M233" i="7942"/>
  <c r="N232" i="7942"/>
  <c r="O232" i="7942"/>
  <c r="L908" i="7941"/>
  <c r="M908" i="7941"/>
  <c r="Q720" i="18"/>
  <c r="O235" i="7942"/>
  <c r="L600" i="7941"/>
  <c r="M600" i="7941"/>
  <c r="Q733" i="18"/>
  <c r="N428" i="7942"/>
  <c r="M48" i="7944"/>
  <c r="N48" i="7944"/>
  <c r="O48" i="7944"/>
  <c r="N420" i="7942"/>
  <c r="Q384" i="7944"/>
  <c r="N520" i="7942"/>
  <c r="O520" i="7942"/>
  <c r="N416" i="7942"/>
  <c r="P519" i="7942"/>
  <c r="Q519" i="7942"/>
  <c r="P526" i="18"/>
  <c r="Q526" i="18"/>
  <c r="Q238" i="7942"/>
  <c r="Q464" i="7941"/>
  <c r="P239" i="7942"/>
  <c r="P539" i="18"/>
  <c r="Q539" i="18"/>
  <c r="L59" i="7941"/>
  <c r="Q206" i="7942"/>
  <c r="Q207" i="7942"/>
  <c r="Q444" i="7941"/>
  <c r="P173" i="7942"/>
  <c r="P474" i="18"/>
  <c r="Q474" i="18"/>
  <c r="Q315" i="18"/>
  <c r="P656" i="18"/>
  <c r="Q656" i="18"/>
  <c r="P265" i="18"/>
  <c r="Q265" i="18"/>
  <c r="K944" i="7941"/>
  <c r="P668" i="18"/>
  <c r="Q668" i="18"/>
  <c r="P498" i="7942"/>
  <c r="Q497" i="7942"/>
  <c r="O496" i="7942"/>
  <c r="P495" i="7942"/>
  <c r="P301" i="18"/>
  <c r="Q301" i="18"/>
  <c r="P518" i="7942"/>
  <c r="Q268" i="7944"/>
  <c r="O410" i="7944"/>
  <c r="P410" i="7944"/>
  <c r="P603" i="7941"/>
  <c r="Q603" i="7941"/>
  <c r="Q420" i="18"/>
  <c r="L635" i="7941"/>
  <c r="Q669" i="18"/>
  <c r="P708" i="18"/>
  <c r="Q708" i="18"/>
  <c r="L1201" i="18"/>
  <c r="L1567" i="18"/>
  <c r="M1226" i="18"/>
  <c r="N1226" i="18"/>
  <c r="P756" i="18"/>
  <c r="Q756" i="18"/>
  <c r="Q224" i="18"/>
  <c r="O430" i="7942"/>
  <c r="P433" i="7942"/>
  <c r="P434" i="7942"/>
  <c r="Q241" i="7944"/>
  <c r="Q254" i="7944"/>
  <c r="Q477" i="7942"/>
  <c r="Q478" i="7942"/>
  <c r="Q1025" i="7941"/>
  <c r="O237" i="7942"/>
  <c r="P236" i="7942"/>
  <c r="Q236" i="7942"/>
  <c r="Q462" i="7941"/>
  <c r="O537" i="18"/>
  <c r="P537" i="18"/>
  <c r="Q537" i="18"/>
  <c r="Q182" i="7942"/>
  <c r="Q183" i="7942"/>
  <c r="Q432" i="7941"/>
  <c r="P421" i="18"/>
  <c r="Q421" i="18"/>
  <c r="P227" i="18"/>
  <c r="Q227" i="18"/>
  <c r="Q317" i="18"/>
  <c r="P280" i="7944"/>
  <c r="Q280" i="7944"/>
  <c r="P524" i="7942"/>
  <c r="P604" i="18"/>
  <c r="Q604" i="18"/>
  <c r="N616" i="7941"/>
  <c r="O616" i="7941"/>
  <c r="L595" i="7941"/>
  <c r="M595" i="7941"/>
  <c r="L1236" i="18"/>
  <c r="L1602" i="18"/>
  <c r="M1602" i="18"/>
  <c r="N1602" i="18"/>
  <c r="L1213" i="18"/>
  <c r="L1579" i="18"/>
  <c r="M1579" i="18"/>
  <c r="M1317" i="18"/>
  <c r="M711" i="7941"/>
  <c r="L627" i="7941"/>
  <c r="M627" i="7941"/>
  <c r="N627" i="7941"/>
  <c r="L1217" i="18"/>
  <c r="L1583" i="18"/>
  <c r="M1583" i="18"/>
  <c r="O331" i="18"/>
  <c r="P331" i="18"/>
  <c r="P461" i="18"/>
  <c r="Q461" i="18"/>
  <c r="Q408" i="18"/>
  <c r="O721" i="18"/>
  <c r="P721" i="18"/>
  <c r="Q721" i="18"/>
  <c r="O552" i="18"/>
  <c r="P552" i="18"/>
  <c r="Q552" i="18"/>
  <c r="N629" i="7941"/>
  <c r="O629" i="7941"/>
  <c r="P511" i="18"/>
  <c r="Q511" i="18"/>
  <c r="P502" i="7942"/>
  <c r="Q501" i="7942"/>
  <c r="Q502" i="7942"/>
  <c r="Q1037" i="7941"/>
  <c r="Q498" i="7942"/>
  <c r="Q1035" i="7941"/>
  <c r="Q242" i="7942"/>
  <c r="Q468" i="7941"/>
  <c r="P243" i="7942"/>
  <c r="N237" i="7942"/>
  <c r="Q228" i="7944"/>
  <c r="Q667" i="18"/>
  <c r="Q208" i="7942"/>
  <c r="Q209" i="7942"/>
  <c r="Q445" i="7941"/>
  <c r="N111" i="7944"/>
  <c r="M1575" i="18"/>
  <c r="N1575" i="18"/>
  <c r="L1313" i="18"/>
  <c r="M1185" i="18"/>
  <c r="M923" i="18"/>
  <c r="M161" i="7941"/>
  <c r="L923" i="18"/>
  <c r="L161" i="7941"/>
  <c r="L371" i="7941"/>
  <c r="M371" i="7941"/>
  <c r="P305" i="18"/>
  <c r="Q305" i="18"/>
  <c r="M1565" i="18"/>
  <c r="N1565" i="18"/>
  <c r="O1565" i="18"/>
  <c r="L1303" i="18"/>
  <c r="L943" i="7941"/>
  <c r="M943" i="7941"/>
  <c r="N943" i="7941"/>
  <c r="M606" i="7941"/>
  <c r="N606" i="7941"/>
  <c r="P446" i="18"/>
  <c r="Q446" i="18"/>
  <c r="P292" i="18"/>
  <c r="Q292" i="18"/>
  <c r="P409" i="18"/>
  <c r="Q409" i="18"/>
  <c r="P370" i="18"/>
  <c r="Q370" i="18"/>
  <c r="L709" i="7941"/>
  <c r="L919" i="7941"/>
  <c r="M919" i="7941"/>
  <c r="M1211" i="18"/>
  <c r="N1211" i="18"/>
  <c r="P264" i="18"/>
  <c r="Q264" i="18"/>
  <c r="P500" i="18"/>
  <c r="Q500" i="18"/>
  <c r="O203" i="7942"/>
  <c r="N191" i="7942"/>
  <c r="O190" i="7942"/>
  <c r="P190" i="7942"/>
  <c r="N260" i="7942"/>
  <c r="O260" i="7942"/>
  <c r="O199" i="7942"/>
  <c r="Q643" i="18"/>
  <c r="Q318" i="18"/>
  <c r="O448" i="18"/>
  <c r="O760" i="18"/>
  <c r="P760" i="18"/>
  <c r="P344" i="18"/>
  <c r="Q344" i="18"/>
  <c r="J945" i="7941"/>
  <c r="K631" i="7941"/>
  <c r="M1230" i="18"/>
  <c r="P202" i="7942"/>
  <c r="Q202" i="7942"/>
  <c r="Q203" i="7942"/>
  <c r="Q442" i="7941"/>
  <c r="N248" i="7942"/>
  <c r="Q380" i="18"/>
  <c r="K1600" i="18"/>
  <c r="K1569" i="18"/>
  <c r="N227" i="7942"/>
  <c r="K1580" i="18"/>
  <c r="P419" i="18"/>
  <c r="Q419" i="18"/>
  <c r="P207" i="7942"/>
  <c r="O186" i="7942"/>
  <c r="P186" i="7942"/>
  <c r="Q186" i="7942"/>
  <c r="Q187" i="7942"/>
  <c r="Q434" i="7941"/>
  <c r="P179" i="7942"/>
  <c r="N179" i="7942"/>
  <c r="Q179" i="7942"/>
  <c r="Q430" i="7941"/>
  <c r="J946" i="7941"/>
  <c r="K632" i="7941"/>
  <c r="P654" i="18"/>
  <c r="Q654" i="18"/>
  <c r="Q205" i="7942"/>
  <c r="Q443" i="7941"/>
  <c r="P747" i="18"/>
  <c r="Q747" i="18"/>
  <c r="P630" i="18"/>
  <c r="Q630" i="18"/>
  <c r="P422" i="18"/>
  <c r="Q422" i="18"/>
  <c r="P250" i="7942"/>
  <c r="Q250" i="7942"/>
  <c r="Q251" i="7942"/>
  <c r="P343" i="18"/>
  <c r="Q343" i="18"/>
  <c r="J928" i="7941"/>
  <c r="K614" i="7941"/>
  <c r="M1232" i="18"/>
  <c r="N1232" i="18"/>
  <c r="M613" i="7941"/>
  <c r="N613" i="7941"/>
  <c r="O613" i="7941"/>
  <c r="N174" i="7942"/>
  <c r="O174" i="7942"/>
  <c r="O175" i="7942"/>
  <c r="P250" i="18"/>
  <c r="Q250" i="18"/>
  <c r="L1588" i="18"/>
  <c r="M1598" i="18"/>
  <c r="N1598" i="18"/>
  <c r="P681" i="18"/>
  <c r="Q681" i="18"/>
  <c r="O566" i="18"/>
  <c r="N98" i="18"/>
  <c r="N1276" i="18"/>
  <c r="N670" i="7941"/>
  <c r="O579" i="18"/>
  <c r="N99" i="18"/>
  <c r="N1277" i="18"/>
  <c r="N671" i="7941"/>
  <c r="N381" i="1"/>
  <c r="P124" i="18"/>
  <c r="O124" i="18"/>
  <c r="Q124" i="18"/>
  <c r="N64" i="18"/>
  <c r="N825" i="18"/>
  <c r="N63" i="7941"/>
  <c r="N843" i="18"/>
  <c r="N81" i="7941"/>
  <c r="N91" i="18"/>
  <c r="N1269" i="18"/>
  <c r="N663" i="7941"/>
  <c r="O475" i="18"/>
  <c r="N869" i="18"/>
  <c r="N107" i="7941"/>
  <c r="N837" i="18"/>
  <c r="N75" i="7941"/>
  <c r="P189" i="18"/>
  <c r="Q189" i="18"/>
  <c r="N69" i="18"/>
  <c r="N1247" i="18"/>
  <c r="N641" i="7941"/>
  <c r="O189" i="18"/>
  <c r="N101" i="18"/>
  <c r="N1279" i="18"/>
  <c r="N673" i="7941"/>
  <c r="O605" i="18"/>
  <c r="N859" i="18"/>
  <c r="N97" i="7941"/>
  <c r="N70" i="18"/>
  <c r="N1248" i="18"/>
  <c r="N642" i="7941"/>
  <c r="O202" i="18"/>
  <c r="Q202" i="18"/>
  <c r="P202" i="18"/>
  <c r="N102" i="18"/>
  <c r="N1280" i="18"/>
  <c r="N674" i="7941"/>
  <c r="O618" i="18"/>
  <c r="O423" i="18"/>
  <c r="N87" i="18"/>
  <c r="N1265" i="18"/>
  <c r="N659" i="7941"/>
  <c r="N848" i="18"/>
  <c r="N86" i="7941"/>
  <c r="N870" i="18"/>
  <c r="N108" i="7941"/>
  <c r="N88" i="18"/>
  <c r="N1266" i="18"/>
  <c r="N660" i="7941"/>
  <c r="O436" i="18"/>
  <c r="P357" i="18"/>
  <c r="Q357" i="18"/>
  <c r="K1581" i="18"/>
  <c r="P215" i="7942"/>
  <c r="M622" i="7941"/>
  <c r="K1582" i="18"/>
  <c r="P226" i="18"/>
  <c r="Q226" i="18"/>
  <c r="K1597" i="18"/>
  <c r="P369" i="18"/>
  <c r="Q369" i="18"/>
  <c r="P194" i="7942"/>
  <c r="O499" i="18"/>
  <c r="P499" i="18"/>
  <c r="O594" i="7941"/>
  <c r="P205" i="7942"/>
  <c r="M249" i="7942"/>
  <c r="O629" i="18"/>
  <c r="P629" i="18"/>
  <c r="O758" i="18"/>
  <c r="P758" i="18"/>
  <c r="Q758" i="18"/>
  <c r="O512" i="18"/>
  <c r="P512" i="18"/>
  <c r="Q512" i="18"/>
  <c r="O598" i="7941"/>
  <c r="P598" i="7941"/>
  <c r="M169" i="7942"/>
  <c r="M270" i="7942"/>
  <c r="N170" i="7942"/>
  <c r="M171" i="7942"/>
  <c r="M1200" i="18"/>
  <c r="K1178" i="18"/>
  <c r="K1312" i="18"/>
  <c r="O269" i="7942"/>
  <c r="Q268" i="7942"/>
  <c r="Q269" i="7942"/>
  <c r="Q626" i="18"/>
  <c r="K1589" i="18"/>
  <c r="K628" i="7941"/>
  <c r="J942" i="7941"/>
  <c r="O184" i="7942"/>
  <c r="O185" i="7942"/>
  <c r="Q563" i="18"/>
  <c r="K597" i="7941"/>
  <c r="J911" i="7941"/>
  <c r="O226" i="7942"/>
  <c r="O227" i="7942"/>
  <c r="P591" i="18"/>
  <c r="Q591" i="18"/>
  <c r="Q513" i="18"/>
  <c r="Q565" i="18"/>
  <c r="K1181" i="18"/>
  <c r="K608" i="7941"/>
  <c r="J922" i="7941"/>
  <c r="P523" i="18"/>
  <c r="Q523" i="18"/>
  <c r="P198" i="7942"/>
  <c r="Q198" i="7942"/>
  <c r="Q199" i="7942"/>
  <c r="Q440" i="7941"/>
  <c r="P230" i="7942"/>
  <c r="Q230" i="7942"/>
  <c r="Q456" i="7941"/>
  <c r="O251" i="7942"/>
  <c r="O447" i="18"/>
  <c r="Q192" i="7942"/>
  <c r="Q193" i="7942"/>
  <c r="Q437" i="7941"/>
  <c r="M1577" i="18"/>
  <c r="N228" i="7942"/>
  <c r="O228" i="7942"/>
  <c r="O229" i="7942"/>
  <c r="Q247" i="7942"/>
  <c r="Q473" i="7941"/>
  <c r="O231" i="7942"/>
  <c r="K933" i="7941"/>
  <c r="L623" i="7941"/>
  <c r="K937" i="7941"/>
  <c r="L1332" i="18"/>
  <c r="L726" i="7941"/>
  <c r="L936" i="7941"/>
  <c r="L1218" i="18"/>
  <c r="L1225" i="18"/>
  <c r="M175" i="7942"/>
  <c r="K1590" i="18"/>
  <c r="L1587" i="18"/>
  <c r="M620" i="7941"/>
  <c r="N185" i="7942"/>
  <c r="L1212" i="18"/>
  <c r="M11" i="18"/>
  <c r="M822" i="18"/>
  <c r="P279" i="18"/>
  <c r="Q279" i="18"/>
  <c r="Q578" i="18"/>
  <c r="O761" i="18"/>
  <c r="N113" i="18"/>
  <c r="N1291" i="18"/>
  <c r="N685" i="7941"/>
  <c r="O254" i="18"/>
  <c r="P254" i="18"/>
  <c r="Q254" i="18"/>
  <c r="N74" i="18"/>
  <c r="N1252" i="18"/>
  <c r="N646" i="7941"/>
  <c r="O358" i="18"/>
  <c r="P358" i="18"/>
  <c r="Q358" i="18"/>
  <c r="N82" i="18"/>
  <c r="N1260" i="18"/>
  <c r="N654" i="7941"/>
  <c r="N1099" i="18"/>
  <c r="N1103" i="18"/>
  <c r="N1519" i="18"/>
  <c r="N1542" i="18"/>
  <c r="N1122" i="18"/>
  <c r="N1097" i="18"/>
  <c r="N1523" i="18"/>
  <c r="N1517" i="18"/>
  <c r="N1098" i="18"/>
  <c r="N1518" i="18"/>
  <c r="N1111" i="18"/>
  <c r="N1514" i="18"/>
  <c r="N1526" i="18"/>
  <c r="N1551" i="18"/>
  <c r="N1113" i="18"/>
  <c r="N1545" i="18"/>
  <c r="N1114" i="18"/>
  <c r="N1124" i="18"/>
  <c r="N1106" i="18"/>
  <c r="N1536" i="18"/>
  <c r="N1131" i="18"/>
  <c r="N1125" i="18"/>
  <c r="N1100" i="18"/>
  <c r="N1530" i="18"/>
  <c r="N1544" i="18"/>
  <c r="N1116" i="18"/>
  <c r="N1110" i="18"/>
  <c r="N1534" i="18"/>
  <c r="N1520" i="18"/>
  <c r="N1531" i="18"/>
  <c r="N1094" i="18"/>
  <c r="N1533" i="18"/>
  <c r="N1104" i="18"/>
  <c r="N1541" i="18"/>
  <c r="N1528" i="18"/>
  <c r="N1105" i="18"/>
  <c r="N1109" i="18"/>
  <c r="N1120" i="18"/>
  <c r="N1092" i="18"/>
  <c r="N1553" i="18"/>
  <c r="N1543" i="18"/>
  <c r="N1108" i="18"/>
  <c r="N1525" i="18"/>
  <c r="N1126" i="18"/>
  <c r="N1537" i="18"/>
  <c r="N1540" i="18"/>
  <c r="N1512" i="18"/>
  <c r="N1522" i="18"/>
  <c r="N1123" i="18"/>
  <c r="N1128" i="18"/>
  <c r="N1527" i="18"/>
  <c r="N1546" i="18"/>
  <c r="N1117" i="18"/>
  <c r="N1539" i="18"/>
  <c r="N1102" i="18"/>
  <c r="N1548" i="18"/>
  <c r="N1524" i="18"/>
  <c r="N1121" i="18"/>
  <c r="N1107" i="18"/>
  <c r="N1529" i="18"/>
  <c r="N1119" i="18"/>
  <c r="N1133" i="18"/>
  <c r="N1118" i="18"/>
  <c r="N1515" i="18"/>
  <c r="N1521" i="18"/>
  <c r="N1096" i="18"/>
  <c r="N1130" i="18"/>
  <c r="N1132" i="18"/>
  <c r="N1538" i="18"/>
  <c r="N1550" i="18"/>
  <c r="N1532" i="18"/>
  <c r="N1115" i="18"/>
  <c r="N1093" i="18"/>
  <c r="N1112" i="18"/>
  <c r="N1095" i="18"/>
  <c r="N1101" i="18"/>
  <c r="N1535" i="18"/>
  <c r="N1516" i="18"/>
  <c r="N1513" i="18"/>
  <c r="N1552" i="18"/>
  <c r="N1129" i="18"/>
  <c r="N1547" i="18"/>
  <c r="N1549" i="18"/>
  <c r="N1127" i="18"/>
  <c r="O280" i="18"/>
  <c r="P280" i="18"/>
  <c r="Q280" i="18"/>
  <c r="N76" i="18"/>
  <c r="N1254" i="18"/>
  <c r="N648" i="7941"/>
  <c r="N830" i="18"/>
  <c r="N68" i="7941"/>
  <c r="N849" i="18"/>
  <c r="N87" i="7941"/>
  <c r="N107" i="18"/>
  <c r="N1285" i="18"/>
  <c r="N679" i="7941"/>
  <c r="O683" i="18"/>
  <c r="P176" i="18"/>
  <c r="N68" i="18"/>
  <c r="N1246" i="18"/>
  <c r="N640" i="7941"/>
  <c r="Q176" i="18"/>
  <c r="O176" i="18"/>
  <c r="N823" i="18"/>
  <c r="N61" i="7941"/>
  <c r="N841" i="18"/>
  <c r="N79" i="7941"/>
  <c r="O293" i="18"/>
  <c r="P293" i="18"/>
  <c r="Q293" i="18"/>
  <c r="N77" i="18"/>
  <c r="N1255" i="18"/>
  <c r="N649" i="7941"/>
  <c r="N109" i="18"/>
  <c r="N1287" i="18"/>
  <c r="N681" i="7941"/>
  <c r="O709" i="18"/>
  <c r="N864" i="18"/>
  <c r="N102" i="7941"/>
  <c r="N78" i="18"/>
  <c r="N1256" i="18"/>
  <c r="N650" i="7941"/>
  <c r="O306" i="18"/>
  <c r="P306" i="18"/>
  <c r="Q306" i="18"/>
  <c r="N110" i="18"/>
  <c r="N1288" i="18"/>
  <c r="N682" i="7941"/>
  <c r="O722" i="18"/>
  <c r="N95" i="18"/>
  <c r="N1273" i="18"/>
  <c r="N667" i="7941"/>
  <c r="O527" i="18"/>
  <c r="N857" i="18"/>
  <c r="N95" i="7941"/>
  <c r="O150" i="18"/>
  <c r="Q150" i="18"/>
  <c r="N66" i="18"/>
  <c r="N1244" i="18"/>
  <c r="N638" i="7941"/>
  <c r="P150" i="18"/>
  <c r="O540" i="18"/>
  <c r="N96" i="18"/>
  <c r="N1274" i="18"/>
  <c r="N668" i="7941"/>
  <c r="M1332" i="18"/>
  <c r="M726" i="7941"/>
  <c r="L1202" i="18"/>
  <c r="K609" i="7941"/>
  <c r="J923" i="7941"/>
  <c r="P269" i="7942"/>
  <c r="J924" i="7941"/>
  <c r="K610" i="7941"/>
  <c r="K625" i="7941"/>
  <c r="J939" i="7941"/>
  <c r="P212" i="7942"/>
  <c r="P213" i="7942"/>
  <c r="L612" i="7941"/>
  <c r="P290" i="18"/>
  <c r="Q290" i="18"/>
  <c r="L934" i="7941"/>
  <c r="M605" i="7941"/>
  <c r="N605" i="7941"/>
  <c r="L607" i="7941"/>
  <c r="K921" i="7941"/>
  <c r="M630" i="7941"/>
  <c r="Q258" i="7942"/>
  <c r="Q259" i="7942"/>
  <c r="Q278" i="18"/>
  <c r="M604" i="7941"/>
  <c r="N604" i="7941"/>
  <c r="O734" i="18"/>
  <c r="P734" i="18"/>
  <c r="Q734" i="18"/>
  <c r="K1169" i="18"/>
  <c r="K50" i="7941"/>
  <c r="J364" i="7941"/>
  <c r="K1573" i="18"/>
  <c r="N231" i="7942"/>
  <c r="J931" i="7941"/>
  <c r="K617" i="7941"/>
  <c r="Q383" i="18"/>
  <c r="P266" i="18"/>
  <c r="Q266" i="18"/>
  <c r="M1242" i="18"/>
  <c r="M63" i="18"/>
  <c r="P396" i="18"/>
  <c r="Q396" i="18"/>
  <c r="O215" i="7942"/>
  <c r="K53" i="7941"/>
  <c r="J367" i="7941"/>
  <c r="K1605" i="18"/>
  <c r="Q214" i="7942"/>
  <c r="Q215" i="7942"/>
  <c r="Q448" i="7941"/>
  <c r="N257" i="7942"/>
  <c r="L1314" i="18"/>
  <c r="M1585" i="18"/>
  <c r="M1323" i="18"/>
  <c r="M717" i="7941"/>
  <c r="O239" i="7942"/>
  <c r="Q679" i="18"/>
  <c r="P262" i="7942"/>
  <c r="P263" i="7942"/>
  <c r="O263" i="7942"/>
  <c r="N263" i="7942"/>
  <c r="L1323" i="18"/>
  <c r="M619" i="7941"/>
  <c r="J932" i="7941"/>
  <c r="K618" i="7941"/>
  <c r="P487" i="18"/>
  <c r="Q487" i="18"/>
  <c r="O345" i="18"/>
  <c r="P345" i="18"/>
  <c r="Q345" i="18"/>
  <c r="N81" i="18"/>
  <c r="N1259" i="18"/>
  <c r="N653" i="7941"/>
  <c r="O449" i="18"/>
  <c r="N89" i="18"/>
  <c r="N1267" i="18"/>
  <c r="N661" i="7941"/>
  <c r="O670" i="18"/>
  <c r="N106" i="18"/>
  <c r="N1284" i="18"/>
  <c r="N678" i="7941"/>
  <c r="N73" i="18"/>
  <c r="N1251" i="18"/>
  <c r="N645" i="7941"/>
  <c r="O241" i="18"/>
  <c r="P241" i="18"/>
  <c r="O379" i="1"/>
  <c r="O375" i="1"/>
  <c r="O371" i="1"/>
  <c r="O367" i="1"/>
  <c r="O363" i="1"/>
  <c r="O359" i="1"/>
  <c r="O355" i="1"/>
  <c r="O351" i="1"/>
  <c r="O347" i="1"/>
  <c r="O343" i="1"/>
  <c r="O339" i="1"/>
  <c r="O7" i="7942"/>
  <c r="O333" i="1"/>
  <c r="O217" i="1"/>
  <c r="O60" i="18"/>
  <c r="O213" i="1"/>
  <c r="O56" i="18"/>
  <c r="O209" i="1"/>
  <c r="O52" i="18"/>
  <c r="O205" i="1"/>
  <c r="O48" i="18"/>
  <c r="O201" i="1"/>
  <c r="O44" i="18"/>
  <c r="O197" i="1"/>
  <c r="O40" i="18"/>
  <c r="O193" i="1"/>
  <c r="O36" i="18"/>
  <c r="O189" i="1"/>
  <c r="O32" i="18"/>
  <c r="O185" i="1"/>
  <c r="O28" i="18"/>
  <c r="O181" i="1"/>
  <c r="O24" i="18"/>
  <c r="O177" i="1"/>
  <c r="O20" i="18"/>
  <c r="O173" i="1"/>
  <c r="O16" i="18"/>
  <c r="O169" i="1"/>
  <c r="O378" i="1"/>
  <c r="O374" i="1"/>
  <c r="O370" i="1"/>
  <c r="O366" i="1"/>
  <c r="O362" i="1"/>
  <c r="O358" i="1"/>
  <c r="O354" i="1"/>
  <c r="O350" i="1"/>
  <c r="O346" i="1"/>
  <c r="O342" i="1"/>
  <c r="O338" i="1"/>
  <c r="O71" i="18"/>
  <c r="P386" i="1"/>
  <c r="O332" i="1"/>
  <c r="O216" i="1"/>
  <c r="O59" i="18"/>
  <c r="O212" i="1"/>
  <c r="O55" i="18"/>
  <c r="O208" i="1"/>
  <c r="O51" i="18"/>
  <c r="O204" i="1"/>
  <c r="O47" i="18"/>
  <c r="O200" i="1"/>
  <c r="O43" i="18"/>
  <c r="O196" i="1"/>
  <c r="O39" i="18"/>
  <c r="O192" i="1"/>
  <c r="O35" i="18"/>
  <c r="O188" i="1"/>
  <c r="O31" i="18"/>
  <c r="O184" i="1"/>
  <c r="O27" i="18"/>
  <c r="O180" i="1"/>
  <c r="O23" i="18"/>
  <c r="O176" i="1"/>
  <c r="O19" i="18"/>
  <c r="O172" i="1"/>
  <c r="O15" i="18"/>
  <c r="O377" i="1"/>
  <c r="O369" i="1"/>
  <c r="O361" i="1"/>
  <c r="O353" i="1"/>
  <c r="O345" i="1"/>
  <c r="O337" i="1"/>
  <c r="O331" i="1"/>
  <c r="O211" i="1"/>
  <c r="O54" i="18"/>
  <c r="O203" i="1"/>
  <c r="O46" i="18"/>
  <c r="O195" i="1"/>
  <c r="O38" i="18"/>
  <c r="O187" i="1"/>
  <c r="O30" i="18"/>
  <c r="O179" i="1"/>
  <c r="O22" i="18"/>
  <c r="O171" i="1"/>
  <c r="O14" i="18"/>
  <c r="O376" i="1"/>
  <c r="O368" i="1"/>
  <c r="O360" i="1"/>
  <c r="O352" i="1"/>
  <c r="O344" i="1"/>
  <c r="O336" i="1"/>
  <c r="O218" i="1"/>
  <c r="O61" i="18"/>
  <c r="O210" i="1"/>
  <c r="O53" i="18"/>
  <c r="O202" i="1"/>
  <c r="O45" i="18"/>
  <c r="O194" i="1"/>
  <c r="O37" i="18"/>
  <c r="O186" i="1"/>
  <c r="O29" i="18"/>
  <c r="O178" i="1"/>
  <c r="O21" i="18"/>
  <c r="O170" i="1"/>
  <c r="O13" i="18"/>
  <c r="O380" i="1"/>
  <c r="O372" i="1"/>
  <c r="O364" i="1"/>
  <c r="O356" i="1"/>
  <c r="O348" i="1"/>
  <c r="O340" i="1"/>
  <c r="O334" i="1"/>
  <c r="O214" i="1"/>
  <c r="O57" i="18"/>
  <c r="O206" i="1"/>
  <c r="O49" i="18"/>
  <c r="O198" i="1"/>
  <c r="O41" i="18"/>
  <c r="O190" i="1"/>
  <c r="O33" i="18"/>
  <c r="O182" i="1"/>
  <c r="O25" i="18"/>
  <c r="O174" i="1"/>
  <c r="O17" i="18"/>
  <c r="O365" i="1"/>
  <c r="O335" i="1"/>
  <c r="O191" i="1"/>
  <c r="O34" i="18"/>
  <c r="O7" i="18"/>
  <c r="O349" i="1"/>
  <c r="O207" i="1"/>
  <c r="O50" i="18"/>
  <c r="O175" i="1"/>
  <c r="O18" i="18"/>
  <c r="O357" i="1"/>
  <c r="O183" i="1"/>
  <c r="O26" i="18"/>
  <c r="O341" i="1"/>
  <c r="O215" i="1"/>
  <c r="O58" i="18"/>
  <c r="O373" i="1"/>
  <c r="O199" i="1"/>
  <c r="O42" i="18"/>
  <c r="N92" i="18"/>
  <c r="N1270" i="18"/>
  <c r="N664" i="7941"/>
  <c r="O488" i="18"/>
  <c r="N854" i="18"/>
  <c r="N92" i="7941"/>
  <c r="N847" i="18"/>
  <c r="N85" i="7941"/>
  <c r="O384" i="18"/>
  <c r="N84" i="18"/>
  <c r="N1262" i="18"/>
  <c r="N656" i="7941"/>
  <c r="N828" i="18"/>
  <c r="N66" i="7941"/>
  <c r="N845" i="18"/>
  <c r="N83" i="7941"/>
  <c r="O397" i="18"/>
  <c r="N85" i="18"/>
  <c r="N1263" i="18"/>
  <c r="N657" i="7941"/>
  <c r="N826" i="18"/>
  <c r="N64" i="7941"/>
  <c r="N867" i="18"/>
  <c r="N105" i="7941"/>
  <c r="O410" i="18"/>
  <c r="N86" i="18"/>
  <c r="N1264" i="18"/>
  <c r="N658" i="7941"/>
  <c r="N1249" i="18"/>
  <c r="N643" i="7941"/>
  <c r="O631" i="18"/>
  <c r="N103" i="18"/>
  <c r="N1281" i="18"/>
  <c r="N675" i="7941"/>
  <c r="N862" i="18"/>
  <c r="N100" i="7941"/>
  <c r="N72" i="18"/>
  <c r="N1250" i="18"/>
  <c r="N644" i="7941"/>
  <c r="O228" i="18"/>
  <c r="P228" i="18"/>
  <c r="Q228" i="18"/>
  <c r="N104" i="18"/>
  <c r="N1282" i="18"/>
  <c r="N676" i="7941"/>
  <c r="O644" i="18"/>
  <c r="O368" i="18"/>
  <c r="P694" i="18"/>
  <c r="Q694" i="18"/>
  <c r="P707" i="18"/>
  <c r="Q707" i="18"/>
  <c r="O593" i="7941"/>
  <c r="P564" i="18"/>
  <c r="Q564" i="18"/>
  <c r="Q239" i="18"/>
  <c r="N187" i="7942"/>
  <c r="N1594" i="18"/>
  <c r="O1594" i="18"/>
  <c r="O266" i="7942"/>
  <c r="O267" i="7942"/>
  <c r="N267" i="7942"/>
  <c r="Q210" i="7942"/>
  <c r="Q211" i="7942"/>
  <c r="Q446" i="7941"/>
  <c r="M1566" i="18"/>
  <c r="K1331" i="18"/>
  <c r="K41" i="7941"/>
  <c r="J355" i="7941"/>
  <c r="K601" i="7941"/>
  <c r="J915" i="7941"/>
  <c r="M1592" i="18"/>
  <c r="N1592" i="18"/>
  <c r="K1603" i="18"/>
  <c r="M1596" i="18"/>
  <c r="M1601" i="18"/>
  <c r="N1601" i="18"/>
  <c r="M1235" i="18"/>
  <c r="J947" i="7941"/>
  <c r="K633" i="7941"/>
  <c r="P445" i="18"/>
  <c r="Q445" i="18"/>
  <c r="M1570" i="18"/>
  <c r="M1308" i="18"/>
  <c r="M702" i="7941"/>
  <c r="O256" i="7942"/>
  <c r="P590" i="18"/>
  <c r="Q590" i="18"/>
  <c r="L1308" i="18"/>
  <c r="L702" i="7941"/>
  <c r="L912" i="7941"/>
  <c r="L596" i="7941"/>
  <c r="K910" i="7941"/>
  <c r="O179" i="7942"/>
  <c r="N200" i="7942"/>
  <c r="K1604" i="18"/>
  <c r="O264" i="7942"/>
  <c r="O265" i="7942"/>
  <c r="O330" i="18"/>
  <c r="P330" i="18"/>
  <c r="Q330" i="18"/>
  <c r="P188" i="7942"/>
  <c r="K1586" i="18"/>
  <c r="M261" i="7942"/>
  <c r="L1233" i="18"/>
  <c r="O462" i="18"/>
  <c r="N90" i="18"/>
  <c r="N1268" i="18"/>
  <c r="N662" i="7941"/>
  <c r="N67" i="18"/>
  <c r="N1245" i="18"/>
  <c r="N639" i="7941"/>
  <c r="Q163" i="18"/>
  <c r="O163" i="18"/>
  <c r="P163" i="18"/>
  <c r="O553" i="18"/>
  <c r="N97" i="18"/>
  <c r="N1275" i="18"/>
  <c r="N669" i="7941"/>
  <c r="O657" i="18"/>
  <c r="N105" i="18"/>
  <c r="N1283" i="18"/>
  <c r="N677" i="7941"/>
  <c r="N219" i="1"/>
  <c r="N12" i="18"/>
  <c r="O371" i="18"/>
  <c r="N83" i="18"/>
  <c r="N1261" i="18"/>
  <c r="N655" i="7941"/>
  <c r="N108" i="18"/>
  <c r="N1286" i="18"/>
  <c r="N680" i="7941"/>
  <c r="O696" i="18"/>
  <c r="N839" i="18"/>
  <c r="N77" i="7941"/>
  <c r="N75" i="18"/>
  <c r="N1253" i="18"/>
  <c r="N647" i="7941"/>
  <c r="O267" i="18"/>
  <c r="P267" i="18"/>
  <c r="Q267" i="18"/>
  <c r="N858" i="18"/>
  <c r="N96" i="7941"/>
  <c r="O592" i="18"/>
  <c r="N100" i="18"/>
  <c r="N1278" i="18"/>
  <c r="N672" i="7941"/>
  <c r="N832" i="18"/>
  <c r="N70" i="7941"/>
  <c r="N852" i="18"/>
  <c r="N90" i="7941"/>
  <c r="N93" i="18"/>
  <c r="N1271" i="18"/>
  <c r="N665" i="7941"/>
  <c r="O501" i="18"/>
  <c r="N856" i="18"/>
  <c r="N94" i="7941"/>
  <c r="O137" i="18"/>
  <c r="N65" i="18"/>
  <c r="N1243" i="18"/>
  <c r="N637" i="7941"/>
  <c r="P137" i="18"/>
  <c r="Q137" i="18"/>
  <c r="N94" i="18"/>
  <c r="N1272" i="18"/>
  <c r="N666" i="7941"/>
  <c r="O514" i="18"/>
  <c r="O319" i="18"/>
  <c r="P319" i="18"/>
  <c r="Q319" i="18"/>
  <c r="N79" i="18"/>
  <c r="N1257" i="18"/>
  <c r="N651" i="7941"/>
  <c r="N111" i="18"/>
  <c r="N1289" i="18"/>
  <c r="N683" i="7941"/>
  <c r="O735" i="18"/>
  <c r="N865" i="18"/>
  <c r="N103" i="7941"/>
  <c r="O332" i="18"/>
  <c r="P332" i="18"/>
  <c r="N80" i="18"/>
  <c r="N1258" i="18"/>
  <c r="N652" i="7941"/>
  <c r="O748" i="18"/>
  <c r="N112" i="18"/>
  <c r="N1290" i="18"/>
  <c r="N684" i="7941"/>
  <c r="M1576" i="18"/>
  <c r="P486" i="18"/>
  <c r="Q486" i="18"/>
  <c r="O207" i="7942"/>
  <c r="P252" i="18"/>
  <c r="Q252" i="18"/>
  <c r="P615" i="18"/>
  <c r="Q615" i="18"/>
  <c r="P602" i="18"/>
  <c r="Q602" i="18"/>
  <c r="P577" i="18"/>
  <c r="Q577" i="18"/>
  <c r="K22" i="7941"/>
  <c r="J336" i="7941"/>
  <c r="K1147" i="18"/>
  <c r="J902" i="18"/>
  <c r="K134" i="7941"/>
  <c r="L792" i="18"/>
  <c r="K915" i="18"/>
  <c r="K899" i="18"/>
  <c r="K1150" i="18"/>
  <c r="J909" i="18"/>
  <c r="J331" i="7941"/>
  <c r="K17" i="7941"/>
  <c r="J905" i="18"/>
  <c r="K1174" i="18"/>
  <c r="K911" i="18"/>
  <c r="J910" i="18"/>
  <c r="J917" i="18"/>
  <c r="J128" i="7941"/>
  <c r="K786" i="18"/>
  <c r="K920" i="18"/>
  <c r="J897" i="18"/>
  <c r="K1149" i="18"/>
  <c r="J914" i="18"/>
  <c r="K146" i="7941"/>
  <c r="L804" i="18"/>
  <c r="J913" i="18"/>
  <c r="J130" i="7941"/>
  <c r="K788" i="18"/>
  <c r="J335" i="7941"/>
  <c r="K21" i="7941"/>
  <c r="J133" i="7941"/>
  <c r="K791" i="18"/>
  <c r="J918" i="18"/>
  <c r="J898" i="18"/>
  <c r="K1148" i="18"/>
  <c r="J120" i="7941"/>
  <c r="K778" i="18"/>
  <c r="K19" i="7941"/>
  <c r="J333" i="7941"/>
  <c r="J922" i="18"/>
  <c r="K138" i="7941"/>
  <c r="L796" i="18"/>
  <c r="J921" i="18"/>
  <c r="J131" i="7941"/>
  <c r="K789" i="18"/>
  <c r="J129" i="7941"/>
  <c r="K787" i="18"/>
  <c r="K46" i="7941"/>
  <c r="J360" i="7941"/>
  <c r="J127" i="7941"/>
  <c r="K785" i="18"/>
  <c r="L903" i="18"/>
  <c r="M1165" i="18"/>
  <c r="M903" i="18"/>
  <c r="M141" i="7941"/>
  <c r="J334" i="7941"/>
  <c r="K20" i="7941"/>
  <c r="K1145" i="18"/>
  <c r="J122" i="7941"/>
  <c r="K780" i="18"/>
  <c r="J132" i="7941"/>
  <c r="K790" i="18"/>
  <c r="J906" i="18"/>
  <c r="J901" i="18"/>
  <c r="K904" i="18"/>
  <c r="N592" i="7941"/>
  <c r="N24" i="7944"/>
  <c r="O24" i="7944"/>
  <c r="N20" i="7944"/>
  <c r="O20" i="7944"/>
  <c r="N10" i="7944"/>
  <c r="O10" i="7944"/>
  <c r="N28" i="7944"/>
  <c r="O28" i="7944"/>
  <c r="N177" i="7942"/>
  <c r="N531" i="7942"/>
  <c r="N412" i="7942"/>
  <c r="N384" i="7942"/>
  <c r="N415" i="7942"/>
  <c r="N396" i="7942"/>
  <c r="N391" i="7942"/>
  <c r="N399" i="7942"/>
  <c r="N398" i="7942"/>
  <c r="N383" i="7942"/>
  <c r="N419" i="7942"/>
  <c r="N380" i="7942"/>
  <c r="N385" i="7942"/>
  <c r="N404" i="7942"/>
  <c r="P199" i="7942"/>
  <c r="Q240" i="7942"/>
  <c r="Q466" i="7941"/>
  <c r="I38" i="7967"/>
  <c r="P176" i="7942"/>
  <c r="Q176" i="7942"/>
  <c r="Q177" i="7942"/>
  <c r="Q429" i="7941"/>
  <c r="N13" i="7944"/>
  <c r="O13" i="7944"/>
  <c r="P13" i="7944"/>
  <c r="Q13" i="7944"/>
  <c r="R13" i="7944"/>
  <c r="N426" i="7942"/>
  <c r="N401" i="7942"/>
  <c r="N427" i="7942"/>
  <c r="N418" i="7942"/>
  <c r="N402" i="7942"/>
  <c r="N392" i="7942"/>
  <c r="N400" i="7942"/>
  <c r="N394" i="7942"/>
  <c r="N409" i="7942"/>
  <c r="N393" i="7942"/>
  <c r="N421" i="7942"/>
  <c r="N424" i="7942"/>
  <c r="O218" i="7942"/>
  <c r="O219" i="7942"/>
  <c r="N219" i="7942"/>
  <c r="N417" i="7942"/>
  <c r="N387" i="7942"/>
  <c r="O177" i="7942"/>
  <c r="N55" i="7944"/>
  <c r="O55" i="7944"/>
  <c r="P55" i="7944"/>
  <c r="N407" i="7942"/>
  <c r="N381" i="7942"/>
  <c r="N389" i="7942"/>
  <c r="N388" i="7942"/>
  <c r="N408" i="7942"/>
  <c r="N382" i="7942"/>
  <c r="N386" i="7942"/>
  <c r="N397" i="7942"/>
  <c r="N379" i="7942"/>
  <c r="N378" i="7942" s="1"/>
  <c r="N2622" i="7949"/>
  <c r="O2622" i="7949"/>
  <c r="P2622" i="7949" s="1"/>
  <c r="Q2622" i="7949" s="1"/>
  <c r="R2622" i="7949" s="1"/>
  <c r="S2622" i="7949" s="1"/>
  <c r="T2622" i="7949" s="1"/>
  <c r="U2622" i="7949" s="1"/>
  <c r="V2622" i="7949" s="1"/>
  <c r="W2622" i="7949" s="1"/>
  <c r="N732" i="7949"/>
  <c r="O732" i="7949"/>
  <c r="P732" i="7949" s="1"/>
  <c r="Q732" i="7949" s="1"/>
  <c r="R732" i="7949" s="1"/>
  <c r="S732" i="7949" s="1"/>
  <c r="T732" i="7949" s="1"/>
  <c r="U732" i="7949" s="1"/>
  <c r="V732" i="7949" s="1"/>
  <c r="W732" i="7949" s="1"/>
  <c r="N2082" i="7949"/>
  <c r="O2082" i="7949"/>
  <c r="P2082" i="7949" s="1"/>
  <c r="Q2082" i="7949" s="1"/>
  <c r="R2082" i="7949" s="1"/>
  <c r="S2082" i="7949" s="1"/>
  <c r="T2082" i="7949" s="1"/>
  <c r="U2082" i="7949" s="1"/>
  <c r="V2082" i="7949" s="1"/>
  <c r="W2082" i="7949" s="1"/>
  <c r="N246" i="7949"/>
  <c r="O246" i="7949"/>
  <c r="P246" i="7949" s="1"/>
  <c r="Q246" i="7949" s="1"/>
  <c r="R246" i="7949" s="1"/>
  <c r="S246" i="7949" s="1"/>
  <c r="T246" i="7949" s="1"/>
  <c r="U246" i="7949" s="1"/>
  <c r="V246" i="7949" s="1"/>
  <c r="W246" i="7949" s="1"/>
  <c r="N2676" i="7949"/>
  <c r="O2676" i="7949"/>
  <c r="P2676" i="7949" s="1"/>
  <c r="Q2676" i="7949" s="1"/>
  <c r="R2676" i="7949" s="1"/>
  <c r="S2676" i="7949" s="1"/>
  <c r="T2676" i="7949" s="1"/>
  <c r="U2676" i="7949" s="1"/>
  <c r="V2676" i="7949" s="1"/>
  <c r="W2676" i="7949" s="1"/>
  <c r="N894" i="7949"/>
  <c r="O894" i="7949"/>
  <c r="P894" i="7949" s="1"/>
  <c r="Q894" i="7949" s="1"/>
  <c r="R894" i="7949" s="1"/>
  <c r="S894" i="7949" s="1"/>
  <c r="T894" i="7949" s="1"/>
  <c r="U894" i="7949" s="1"/>
  <c r="V894" i="7949" s="1"/>
  <c r="W894" i="7949" s="1"/>
  <c r="N300" i="7949"/>
  <c r="O300" i="7949"/>
  <c r="P300" i="7949" s="1"/>
  <c r="Q300" i="7949" s="1"/>
  <c r="R300" i="7949" s="1"/>
  <c r="S300" i="7949" s="1"/>
  <c r="T300" i="7949" s="1"/>
  <c r="U300" i="7949" s="1"/>
  <c r="V300" i="7949" s="1"/>
  <c r="W300" i="7949" s="1"/>
  <c r="N2514" i="7949"/>
  <c r="O2514" i="7949"/>
  <c r="P2514" i="7949" s="1"/>
  <c r="Q2514" i="7949" s="1"/>
  <c r="R2514" i="7949" s="1"/>
  <c r="S2514" i="7949" s="1"/>
  <c r="T2514" i="7949" s="1"/>
  <c r="U2514" i="7949" s="1"/>
  <c r="V2514" i="7949" s="1"/>
  <c r="W2514" i="7949" s="1"/>
  <c r="N1974" i="7949"/>
  <c r="O1974" i="7949"/>
  <c r="P1974" i="7949" s="1"/>
  <c r="Q1974" i="7949" s="1"/>
  <c r="R1974" i="7949" s="1"/>
  <c r="S1974" i="7949" s="1"/>
  <c r="T1974" i="7949" s="1"/>
  <c r="U1974" i="7949" s="1"/>
  <c r="V1974" i="7949" s="1"/>
  <c r="W1974" i="7949" s="1"/>
  <c r="N786" i="7949"/>
  <c r="O786" i="7949"/>
  <c r="P786" i="7949" s="1"/>
  <c r="Q786" i="7949" s="1"/>
  <c r="R786" i="7949" s="1"/>
  <c r="S786" i="7949" s="1"/>
  <c r="T786" i="7949" s="1"/>
  <c r="U786" i="7949" s="1"/>
  <c r="V786" i="7949" s="1"/>
  <c r="W786" i="7949" s="1"/>
  <c r="N1758" i="7949"/>
  <c r="O1758" i="7949"/>
  <c r="P1758" i="7949" s="1"/>
  <c r="Q1758" i="7949" s="1"/>
  <c r="R1758" i="7949" s="1"/>
  <c r="S1758" i="7949" s="1"/>
  <c r="T1758" i="7949" s="1"/>
  <c r="U1758" i="7949" s="1"/>
  <c r="V1758" i="7949" s="1"/>
  <c r="W1758" i="7949" s="1"/>
  <c r="N1650" i="7949"/>
  <c r="O1650" i="7949"/>
  <c r="P1650" i="7949" s="1"/>
  <c r="Q1650" i="7949" s="1"/>
  <c r="R1650" i="7949" s="1"/>
  <c r="S1650" i="7949" s="1"/>
  <c r="T1650" i="7949" s="1"/>
  <c r="U1650" i="7949" s="1"/>
  <c r="V1650" i="7949" s="1"/>
  <c r="W1650" i="7949" s="1"/>
  <c r="N1380" i="7949"/>
  <c r="O1380" i="7949"/>
  <c r="P1380" i="7949" s="1"/>
  <c r="Q1380" i="7949" s="1"/>
  <c r="R1380" i="7949" s="1"/>
  <c r="S1380" i="7949" s="1"/>
  <c r="T1380" i="7949" s="1"/>
  <c r="U1380" i="7949" s="1"/>
  <c r="V1380" i="7949" s="1"/>
  <c r="W1380" i="7949" s="1"/>
  <c r="N1326" i="7949"/>
  <c r="O1326" i="7949"/>
  <c r="P1326" i="7949" s="1"/>
  <c r="Q1326" i="7949" s="1"/>
  <c r="R1326" i="7949" s="1"/>
  <c r="S1326" i="7949" s="1"/>
  <c r="T1326" i="7949" s="1"/>
  <c r="U1326" i="7949" s="1"/>
  <c r="V1326" i="7949" s="1"/>
  <c r="W1326" i="7949" s="1"/>
  <c r="N1812" i="7949"/>
  <c r="O1812" i="7949"/>
  <c r="P1812" i="7949" s="1"/>
  <c r="Q1812" i="7949" s="1"/>
  <c r="R1812" i="7949" s="1"/>
  <c r="S1812" i="7949" s="1"/>
  <c r="T1812" i="7949" s="1"/>
  <c r="U1812" i="7949" s="1"/>
  <c r="V1812" i="7949" s="1"/>
  <c r="W1812" i="7949" s="1"/>
  <c r="N1920" i="7949"/>
  <c r="O1920" i="7949"/>
  <c r="P1920" i="7949" s="1"/>
  <c r="Q1920" i="7949" s="1"/>
  <c r="R1920" i="7949" s="1"/>
  <c r="S1920" i="7949" s="1"/>
  <c r="T1920" i="7949" s="1"/>
  <c r="U1920" i="7949" s="1"/>
  <c r="V1920" i="7949" s="1"/>
  <c r="W1920" i="7949" s="1"/>
  <c r="N516" i="7949"/>
  <c r="O516" i="7949"/>
  <c r="P516" i="7949" s="1"/>
  <c r="Q516" i="7949" s="1"/>
  <c r="R516" i="7949" s="1"/>
  <c r="S516" i="7949" s="1"/>
  <c r="T516" i="7949" s="1"/>
  <c r="U516" i="7949" s="1"/>
  <c r="V516" i="7949" s="1"/>
  <c r="W516" i="7949" s="1"/>
  <c r="N84" i="7949"/>
  <c r="O84" i="7949"/>
  <c r="P84" i="7949" s="1"/>
  <c r="Q84" i="7949" s="1"/>
  <c r="R84" i="7949" s="1"/>
  <c r="S84" i="7949" s="1"/>
  <c r="T84" i="7949" s="1"/>
  <c r="U84" i="7949" s="1"/>
  <c r="V84" i="7949" s="1"/>
  <c r="W84" i="7949" s="1"/>
  <c r="N1110" i="7949"/>
  <c r="O1110" i="7949"/>
  <c r="P1110" i="7949" s="1"/>
  <c r="Q1110" i="7949" s="1"/>
  <c r="R1110" i="7949" s="1"/>
  <c r="S1110" i="7949" s="1"/>
  <c r="T1110" i="7949" s="1"/>
  <c r="U1110" i="7949" s="1"/>
  <c r="V1110" i="7949" s="1"/>
  <c r="W1110" i="7949" s="1"/>
  <c r="N1218" i="7949"/>
  <c r="O1218" i="7949"/>
  <c r="P1218" i="7949" s="1"/>
  <c r="Q1218" i="7949" s="1"/>
  <c r="R1218" i="7949" s="1"/>
  <c r="S1218" i="7949" s="1"/>
  <c r="T1218" i="7949" s="1"/>
  <c r="U1218" i="7949" s="1"/>
  <c r="V1218" i="7949" s="1"/>
  <c r="W1218" i="7949" s="1"/>
  <c r="N948" i="7949"/>
  <c r="O948" i="7949"/>
  <c r="P948" i="7949" s="1"/>
  <c r="Q948" i="7949" s="1"/>
  <c r="R948" i="7949" s="1"/>
  <c r="S948" i="7949" s="1"/>
  <c r="T948" i="7949" s="1"/>
  <c r="U948" i="7949" s="1"/>
  <c r="V948" i="7949" s="1"/>
  <c r="W948" i="7949" s="1"/>
  <c r="N30" i="7949"/>
  <c r="O30" i="7949"/>
  <c r="P30" i="7949" s="1"/>
  <c r="Q30" i="7949" s="1"/>
  <c r="R30" i="7949" s="1"/>
  <c r="S30" i="7949" s="1"/>
  <c r="T30" i="7949" s="1"/>
  <c r="U30" i="7949" s="1"/>
  <c r="V30" i="7949" s="1"/>
  <c r="W30" i="7949" s="1"/>
  <c r="N1272" i="7949"/>
  <c r="O1272" i="7949"/>
  <c r="P1272" i="7949" s="1"/>
  <c r="Q1272" i="7949" s="1"/>
  <c r="R1272" i="7949" s="1"/>
  <c r="S1272" i="7949" s="1"/>
  <c r="T1272" i="7949" s="1"/>
  <c r="U1272" i="7949" s="1"/>
  <c r="V1272" i="7949" s="1"/>
  <c r="W1272" i="7949" s="1"/>
  <c r="N1434" i="7949"/>
  <c r="O1434" i="7949"/>
  <c r="P1434" i="7949" s="1"/>
  <c r="Q1434" i="7949" s="1"/>
  <c r="R1434" i="7949" s="1"/>
  <c r="S1434" i="7949" s="1"/>
  <c r="T1434" i="7949" s="1"/>
  <c r="U1434" i="7949" s="1"/>
  <c r="V1434" i="7949" s="1"/>
  <c r="W1434" i="7949" s="1"/>
  <c r="N1866" i="7949"/>
  <c r="O1866" i="7949"/>
  <c r="P1866" i="7949" s="1"/>
  <c r="Q1866" i="7949" s="1"/>
  <c r="R1866" i="7949" s="1"/>
  <c r="S1866" i="7949" s="1"/>
  <c r="T1866" i="7949" s="1"/>
  <c r="U1866" i="7949" s="1"/>
  <c r="V1866" i="7949" s="1"/>
  <c r="W1866" i="7949" s="1"/>
  <c r="N2244" i="7949"/>
  <c r="O2244" i="7949"/>
  <c r="P2244" i="7949" s="1"/>
  <c r="Q2244" i="7949" s="1"/>
  <c r="R2244" i="7949" s="1"/>
  <c r="S2244" i="7949" s="1"/>
  <c r="T2244" i="7949" s="1"/>
  <c r="U2244" i="7949" s="1"/>
  <c r="V2244" i="7949" s="1"/>
  <c r="W2244" i="7949" s="1"/>
  <c r="N624" i="7949"/>
  <c r="O624" i="7949"/>
  <c r="P624" i="7949" s="1"/>
  <c r="Q624" i="7949" s="1"/>
  <c r="R624" i="7949" s="1"/>
  <c r="S624" i="7949" s="1"/>
  <c r="T624" i="7949" s="1"/>
  <c r="U624" i="7949" s="1"/>
  <c r="V624" i="7949" s="1"/>
  <c r="W624" i="7949" s="1"/>
  <c r="N1164" i="7949"/>
  <c r="O1164" i="7949"/>
  <c r="P1164" i="7949" s="1"/>
  <c r="Q1164" i="7949" s="1"/>
  <c r="R1164" i="7949" s="1"/>
  <c r="S1164" i="7949" s="1"/>
  <c r="T1164" i="7949" s="1"/>
  <c r="U1164" i="7949" s="1"/>
  <c r="V1164" i="7949" s="1"/>
  <c r="W1164" i="7949" s="1"/>
  <c r="N840" i="7949"/>
  <c r="O840" i="7949"/>
  <c r="P840" i="7949" s="1"/>
  <c r="Q840" i="7949" s="1"/>
  <c r="R840" i="7949" s="1"/>
  <c r="S840" i="7949" s="1"/>
  <c r="T840" i="7949" s="1"/>
  <c r="U840" i="7949" s="1"/>
  <c r="V840" i="7949" s="1"/>
  <c r="W840" i="7949" s="1"/>
  <c r="N1002" i="7949"/>
  <c r="O1002" i="7949"/>
  <c r="P1002" i="7949" s="1"/>
  <c r="Q1002" i="7949" s="1"/>
  <c r="R1002" i="7949" s="1"/>
  <c r="S1002" i="7949" s="1"/>
  <c r="T1002" i="7949" s="1"/>
  <c r="U1002" i="7949" s="1"/>
  <c r="V1002" i="7949" s="1"/>
  <c r="W1002" i="7949" s="1"/>
  <c r="N354" i="7949"/>
  <c r="O354" i="7949"/>
  <c r="P354" i="7949" s="1"/>
  <c r="Q354" i="7949" s="1"/>
  <c r="R354" i="7949" s="1"/>
  <c r="S354" i="7949" s="1"/>
  <c r="T354" i="7949" s="1"/>
  <c r="U354" i="7949" s="1"/>
  <c r="V354" i="7949" s="1"/>
  <c r="W354" i="7949" s="1"/>
  <c r="N2028" i="7949"/>
  <c r="O2028" i="7949"/>
  <c r="P2028" i="7949" s="1"/>
  <c r="Q2028" i="7949" s="1"/>
  <c r="R2028" i="7949" s="1"/>
  <c r="S2028" i="7949" s="1"/>
  <c r="T2028" i="7949" s="1"/>
  <c r="U2028" i="7949" s="1"/>
  <c r="V2028" i="7949" s="1"/>
  <c r="W2028" i="7949" s="1"/>
  <c r="N2352" i="7949"/>
  <c r="O2352" i="7949"/>
  <c r="P2352" i="7949" s="1"/>
  <c r="Q2352" i="7949" s="1"/>
  <c r="R2352" i="7949" s="1"/>
  <c r="S2352" i="7949" s="1"/>
  <c r="T2352" i="7949" s="1"/>
  <c r="U2352" i="7949" s="1"/>
  <c r="V2352" i="7949" s="1"/>
  <c r="W2352" i="7949" s="1"/>
  <c r="N678" i="7949"/>
  <c r="O678" i="7949"/>
  <c r="P678" i="7949" s="1"/>
  <c r="Q678" i="7949" s="1"/>
  <c r="R678" i="7949" s="1"/>
  <c r="S678" i="7949" s="1"/>
  <c r="T678" i="7949" s="1"/>
  <c r="U678" i="7949" s="1"/>
  <c r="V678" i="7949" s="1"/>
  <c r="W678" i="7949" s="1"/>
  <c r="N1542" i="7949"/>
  <c r="O1542" i="7949"/>
  <c r="P1542" i="7949" s="1"/>
  <c r="Q1542" i="7949" s="1"/>
  <c r="R1542" i="7949" s="1"/>
  <c r="S1542" i="7949" s="1"/>
  <c r="T1542" i="7949" s="1"/>
  <c r="U1542" i="7949" s="1"/>
  <c r="V1542" i="7949" s="1"/>
  <c r="W1542" i="7949" s="1"/>
  <c r="N2136" i="7949"/>
  <c r="O2136" i="7949"/>
  <c r="P2136" i="7949" s="1"/>
  <c r="Q2136" i="7949" s="1"/>
  <c r="R2136" i="7949" s="1"/>
  <c r="S2136" i="7949" s="1"/>
  <c r="T2136" i="7949" s="1"/>
  <c r="U2136" i="7949" s="1"/>
  <c r="V2136" i="7949" s="1"/>
  <c r="W2136" i="7949" s="1"/>
  <c r="N2406" i="7949"/>
  <c r="O2406" i="7949"/>
  <c r="P2406" i="7949" s="1"/>
  <c r="Q2406" i="7949" s="1"/>
  <c r="R2406" i="7949" s="1"/>
  <c r="S2406" i="7949" s="1"/>
  <c r="T2406" i="7949" s="1"/>
  <c r="U2406" i="7949" s="1"/>
  <c r="V2406" i="7949" s="1"/>
  <c r="W2406" i="7949" s="1"/>
  <c r="N1056" i="7949"/>
  <c r="O1056" i="7949"/>
  <c r="P1056" i="7949" s="1"/>
  <c r="Q1056" i="7949" s="1"/>
  <c r="R1056" i="7949" s="1"/>
  <c r="S1056" i="7949" s="1"/>
  <c r="T1056" i="7949" s="1"/>
  <c r="U1056" i="7949" s="1"/>
  <c r="V1056" i="7949" s="1"/>
  <c r="W1056" i="7949" s="1"/>
  <c r="N462" i="7949"/>
  <c r="O462" i="7949"/>
  <c r="P462" i="7949" s="1"/>
  <c r="Q462" i="7949" s="1"/>
  <c r="R462" i="7949" s="1"/>
  <c r="S462" i="7949" s="1"/>
  <c r="T462" i="7949" s="1"/>
  <c r="U462" i="7949" s="1"/>
  <c r="V462" i="7949" s="1"/>
  <c r="W462" i="7949" s="1"/>
  <c r="N138" i="7949"/>
  <c r="O138" i="7949"/>
  <c r="P138" i="7949" s="1"/>
  <c r="Q138" i="7949" s="1"/>
  <c r="R138" i="7949" s="1"/>
  <c r="S138" i="7949" s="1"/>
  <c r="T138" i="7949" s="1"/>
  <c r="U138" i="7949" s="1"/>
  <c r="V138" i="7949" s="1"/>
  <c r="W138" i="7949" s="1"/>
  <c r="N1704" i="7949"/>
  <c r="O1704" i="7949"/>
  <c r="P1704" i="7949" s="1"/>
  <c r="Q1704" i="7949" s="1"/>
  <c r="R1704" i="7949" s="1"/>
  <c r="S1704" i="7949" s="1"/>
  <c r="T1704" i="7949" s="1"/>
  <c r="U1704" i="7949" s="1"/>
  <c r="V1704" i="7949" s="1"/>
  <c r="W1704" i="7949" s="1"/>
  <c r="N2568" i="7949"/>
  <c r="O2568" i="7949"/>
  <c r="P2568" i="7949" s="1"/>
  <c r="Q2568" i="7949" s="1"/>
  <c r="R2568" i="7949" s="1"/>
  <c r="S2568" i="7949" s="1"/>
  <c r="T2568" i="7949" s="1"/>
  <c r="U2568" i="7949" s="1"/>
  <c r="V2568" i="7949" s="1"/>
  <c r="W2568" i="7949" s="1"/>
  <c r="N570" i="7949"/>
  <c r="O570" i="7949"/>
  <c r="P570" i="7949" s="1"/>
  <c r="Q570" i="7949" s="1"/>
  <c r="R570" i="7949" s="1"/>
  <c r="S570" i="7949" s="1"/>
  <c r="T570" i="7949" s="1"/>
  <c r="U570" i="7949" s="1"/>
  <c r="V570" i="7949" s="1"/>
  <c r="W570" i="7949" s="1"/>
  <c r="N2190" i="7949"/>
  <c r="O2190" i="7949"/>
  <c r="P2190" i="7949" s="1"/>
  <c r="Q2190" i="7949" s="1"/>
  <c r="R2190" i="7949" s="1"/>
  <c r="S2190" i="7949" s="1"/>
  <c r="T2190" i="7949" s="1"/>
  <c r="U2190" i="7949" s="1"/>
  <c r="V2190" i="7949" s="1"/>
  <c r="W2190" i="7949" s="1"/>
  <c r="N1596" i="7949"/>
  <c r="O1596" i="7949"/>
  <c r="P1596" i="7949" s="1"/>
  <c r="Q1596" i="7949" s="1"/>
  <c r="R1596" i="7949" s="1"/>
  <c r="S1596" i="7949" s="1"/>
  <c r="T1596" i="7949" s="1"/>
  <c r="U1596" i="7949" s="1"/>
  <c r="V1596" i="7949" s="1"/>
  <c r="W1596" i="7949" s="1"/>
  <c r="N2298" i="7949"/>
  <c r="O2298" i="7949"/>
  <c r="P2298" i="7949" s="1"/>
  <c r="Q2298" i="7949" s="1"/>
  <c r="R2298" i="7949" s="1"/>
  <c r="S2298" i="7949" s="1"/>
  <c r="T2298" i="7949" s="1"/>
  <c r="U2298" i="7949" s="1"/>
  <c r="V2298" i="7949" s="1"/>
  <c r="W2298" i="7949" s="1"/>
  <c r="N1488" i="7949"/>
  <c r="O1488" i="7949"/>
  <c r="P1488" i="7949" s="1"/>
  <c r="Q1488" i="7949" s="1"/>
  <c r="R1488" i="7949" s="1"/>
  <c r="S1488" i="7949" s="1"/>
  <c r="T1488" i="7949" s="1"/>
  <c r="U1488" i="7949" s="1"/>
  <c r="V1488" i="7949" s="1"/>
  <c r="W1488" i="7949" s="1"/>
  <c r="N2460" i="7949"/>
  <c r="O2460" i="7949"/>
  <c r="P2460" i="7949" s="1"/>
  <c r="Q2460" i="7949" s="1"/>
  <c r="R2460" i="7949" s="1"/>
  <c r="S2460" i="7949" s="1"/>
  <c r="T2460" i="7949" s="1"/>
  <c r="U2460" i="7949" s="1"/>
  <c r="V2460" i="7949" s="1"/>
  <c r="W2460" i="7949" s="1"/>
  <c r="N408" i="7949"/>
  <c r="O408" i="7949"/>
  <c r="P408" i="7949" s="1"/>
  <c r="Q408" i="7949" s="1"/>
  <c r="R408" i="7949" s="1"/>
  <c r="S408" i="7949" s="1"/>
  <c r="T408" i="7949" s="1"/>
  <c r="U408" i="7949" s="1"/>
  <c r="V408" i="7949" s="1"/>
  <c r="W408" i="7949" s="1"/>
  <c r="N192" i="7949"/>
  <c r="O192" i="7949"/>
  <c r="P192" i="7949" s="1"/>
  <c r="Q192" i="7949" s="1"/>
  <c r="R192" i="7949" s="1"/>
  <c r="S192" i="7949" s="1"/>
  <c r="T192" i="7949" s="1"/>
  <c r="U192" i="7949" s="1"/>
  <c r="V192" i="7949" s="1"/>
  <c r="W192" i="7949" s="1"/>
  <c r="O10" i="7949"/>
  <c r="P222" i="7942"/>
  <c r="Q222" i="7942"/>
  <c r="O868" i="18"/>
  <c r="O106" i="7941"/>
  <c r="O828" i="18"/>
  <c r="O66" i="7941"/>
  <c r="O844" i="18"/>
  <c r="O82" i="7941"/>
  <c r="O835" i="18"/>
  <c r="O73" i="7941"/>
  <c r="O867" i="18"/>
  <c r="O105" i="7941"/>
  <c r="O823" i="18"/>
  <c r="O61" i="7941"/>
  <c r="O855" i="18"/>
  <c r="O93" i="7941"/>
  <c r="O848" i="18"/>
  <c r="O86" i="7941"/>
  <c r="O833" i="18"/>
  <c r="O71" i="7941"/>
  <c r="O849" i="18"/>
  <c r="O87" i="7941"/>
  <c r="O865" i="18"/>
  <c r="O103" i="7941"/>
  <c r="P184" i="7942"/>
  <c r="P185" i="7942"/>
  <c r="N46" i="7944"/>
  <c r="O46" i="7944"/>
  <c r="N56" i="7944"/>
  <c r="N45" i="7944"/>
  <c r="O45" i="7944"/>
  <c r="P45" i="7944"/>
  <c r="Q45" i="7944"/>
  <c r="R45" i="7944"/>
  <c r="N47" i="7946"/>
  <c r="N49" i="7944"/>
  <c r="O49" i="7944"/>
  <c r="P49" i="7944"/>
  <c r="N41" i="7944"/>
  <c r="O41" i="7944"/>
  <c r="P41" i="7944"/>
  <c r="Q41" i="7944"/>
  <c r="R41" i="7944"/>
  <c r="N15" i="7944"/>
  <c r="O15" i="7944"/>
  <c r="N37" i="7944"/>
  <c r="O37" i="7944"/>
  <c r="N14" i="7946"/>
  <c r="P231" i="7942"/>
  <c r="Q243" i="7942"/>
  <c r="Q469" i="7941"/>
  <c r="N18" i="7944"/>
  <c r="O18" i="7944"/>
  <c r="P18" i="7944"/>
  <c r="N36" i="7944"/>
  <c r="O36" i="7944"/>
  <c r="P36" i="7944"/>
  <c r="Q36" i="7944"/>
  <c r="R36" i="7944"/>
  <c r="N47" i="7944"/>
  <c r="O47" i="7944"/>
  <c r="P47" i="7944"/>
  <c r="N32" i="7944"/>
  <c r="O32" i="7944"/>
  <c r="P32" i="7944"/>
  <c r="Q32" i="7944"/>
  <c r="O56" i="7944"/>
  <c r="P56" i="7944"/>
  <c r="N611" i="7941"/>
  <c r="O611" i="7941"/>
  <c r="P611" i="7941"/>
  <c r="Q611" i="7941"/>
  <c r="P57" i="7941"/>
  <c r="Q57" i="7941"/>
  <c r="M1595" i="18"/>
  <c r="N1595" i="18"/>
  <c r="O1595" i="18"/>
  <c r="L1317" i="18"/>
  <c r="L711" i="7941"/>
  <c r="L921" i="7941"/>
  <c r="M1313" i="18"/>
  <c r="M707" i="7941"/>
  <c r="L1340" i="18"/>
  <c r="M1236" i="18"/>
  <c r="M1303" i="18"/>
  <c r="M697" i="7941"/>
  <c r="M819" i="18"/>
  <c r="N819" i="18"/>
  <c r="N1585" i="18"/>
  <c r="O1585" i="18"/>
  <c r="P1585" i="18"/>
  <c r="Q1585" i="18"/>
  <c r="L1321" i="18"/>
  <c r="L715" i="7941"/>
  <c r="L925" i="7941"/>
  <c r="M925" i="7941"/>
  <c r="M1330" i="18"/>
  <c r="M724" i="7941"/>
  <c r="N1336" i="18"/>
  <c r="N730" i="7941"/>
  <c r="N371" i="7941"/>
  <c r="O371" i="7941"/>
  <c r="P371" i="7941"/>
  <c r="Q371" i="7941"/>
  <c r="M1336" i="18"/>
  <c r="M730" i="7941"/>
  <c r="Q239" i="7942"/>
  <c r="Q465" i="7941"/>
  <c r="N39" i="7944"/>
  <c r="O39" i="7944"/>
  <c r="Q223" i="7942"/>
  <c r="Q452" i="7941"/>
  <c r="N233" i="7942"/>
  <c r="O233" i="7942"/>
  <c r="Q234" i="7942"/>
  <c r="Q460" i="7941"/>
  <c r="N624" i="7941"/>
  <c r="O624" i="7941"/>
  <c r="O261" i="7942"/>
  <c r="P520" i="7942"/>
  <c r="N1185" i="18"/>
  <c r="O1185" i="18"/>
  <c r="Q520" i="7942"/>
  <c r="Q1046" i="7941"/>
  <c r="P450" i="7942"/>
  <c r="Q449" i="7942"/>
  <c r="Q450" i="7942"/>
  <c r="Q1011" i="7941"/>
  <c r="O1232" i="18"/>
  <c r="P1232" i="18"/>
  <c r="Q1232" i="18"/>
  <c r="R1232" i="18"/>
  <c r="N1570" i="18"/>
  <c r="O1570" i="18"/>
  <c r="P1570" i="18"/>
  <c r="Q1570" i="18"/>
  <c r="N261" i="7942"/>
  <c r="P203" i="7942"/>
  <c r="O627" i="7941"/>
  <c r="P627" i="7941"/>
  <c r="Q627" i="7941"/>
  <c r="P177" i="7942"/>
  <c r="O26" i="7944"/>
  <c r="P26" i="7944"/>
  <c r="Q26" i="7944"/>
  <c r="R26" i="7944"/>
  <c r="P232" i="7942"/>
  <c r="P514" i="7944"/>
  <c r="Q514" i="7944"/>
  <c r="M1321" i="18"/>
  <c r="M715" i="7941"/>
  <c r="N1583" i="18"/>
  <c r="O1583" i="18"/>
  <c r="P1583" i="18"/>
  <c r="Q1583" i="18"/>
  <c r="P111" i="7944"/>
  <c r="Q410" i="7944"/>
  <c r="P629" i="7941"/>
  <c r="Q629" i="7941"/>
  <c r="O248" i="7942"/>
  <c r="P248" i="7942"/>
  <c r="P266" i="7942"/>
  <c r="P267" i="7942"/>
  <c r="P1594" i="18"/>
  <c r="Q1594" i="18"/>
  <c r="M1340" i="18"/>
  <c r="M734" i="7941"/>
  <c r="Q598" i="7941"/>
  <c r="O940" i="7941"/>
  <c r="P940" i="7941"/>
  <c r="Q940" i="7941"/>
  <c r="O111" i="7944"/>
  <c r="N7" i="7946"/>
  <c r="N24" i="7946"/>
  <c r="O25" i="7944"/>
  <c r="P25" i="7944"/>
  <c r="Q25" i="7944"/>
  <c r="R25" i="7944"/>
  <c r="N11" i="7946"/>
  <c r="N12" i="7944"/>
  <c r="O12" i="7944"/>
  <c r="P48" i="7944"/>
  <c r="Q48" i="7944"/>
  <c r="N42" i="7946"/>
  <c r="P43" i="7944"/>
  <c r="Q43" i="7944"/>
  <c r="N30" i="7946"/>
  <c r="N31" i="7944"/>
  <c r="O31" i="7944"/>
  <c r="P31" i="7944"/>
  <c r="P430" i="7942"/>
  <c r="P427" i="7942"/>
  <c r="Q433" i="7942"/>
  <c r="N49" i="7946"/>
  <c r="N50" i="7944"/>
  <c r="O50" i="7944"/>
  <c r="N57" i="7944"/>
  <c r="O57" i="7944"/>
  <c r="N53" i="7944"/>
  <c r="O53" i="7944"/>
  <c r="P53" i="7944"/>
  <c r="Q53" i="7944"/>
  <c r="R53" i="7944"/>
  <c r="N53" i="7946"/>
  <c r="O8" i="7944"/>
  <c r="P8" i="7944"/>
  <c r="O54" i="7944"/>
  <c r="P54" i="7944"/>
  <c r="Q54" i="7944"/>
  <c r="P237" i="7942"/>
  <c r="N16" i="7946"/>
  <c r="N17" i="7944"/>
  <c r="N8" i="7946"/>
  <c r="N9" i="7944"/>
  <c r="N20" i="7946"/>
  <c r="N21" i="7944"/>
  <c r="O531" i="7942"/>
  <c r="O402" i="7942"/>
  <c r="O420" i="7942"/>
  <c r="P400" i="7942"/>
  <c r="O390" i="7942"/>
  <c r="O412" i="7942"/>
  <c r="O421" i="7942"/>
  <c r="P394" i="7942"/>
  <c r="P385" i="7942"/>
  <c r="O381" i="7942"/>
  <c r="P405" i="7942"/>
  <c r="P420" i="7942"/>
  <c r="O391" i="7942"/>
  <c r="O404" i="7942"/>
  <c r="O422" i="7942"/>
  <c r="P425" i="7942"/>
  <c r="O380" i="7942"/>
  <c r="O394" i="7942"/>
  <c r="P404" i="7942"/>
  <c r="O410" i="7942"/>
  <c r="O393" i="7942"/>
  <c r="P398" i="7942"/>
  <c r="O428" i="7942"/>
  <c r="O424" i="7942"/>
  <c r="P379" i="7942"/>
  <c r="O401" i="7942"/>
  <c r="P389" i="7942"/>
  <c r="O408" i="7942"/>
  <c r="O388" i="7942"/>
  <c r="P407" i="7942"/>
  <c r="O383" i="7942"/>
  <c r="O406" i="7942"/>
  <c r="O419" i="7942"/>
  <c r="O407" i="7942"/>
  <c r="O427" i="7942"/>
  <c r="P424" i="7942"/>
  <c r="P412" i="7942"/>
  <c r="O400" i="7942"/>
  <c r="O413" i="7942"/>
  <c r="P380" i="7942"/>
  <c r="O403" i="7942"/>
  <c r="O389" i="7942"/>
  <c r="O409" i="7942"/>
  <c r="P401" i="7942"/>
  <c r="O426" i="7942"/>
  <c r="O405" i="7942"/>
  <c r="O379" i="7942"/>
  <c r="O378" i="7942" s="1"/>
  <c r="O399" i="7942"/>
  <c r="O398" i="7942"/>
  <c r="O384" i="7942"/>
  <c r="O395" i="7942"/>
  <c r="O397" i="7942"/>
  <c r="O382" i="7942"/>
  <c r="P397" i="7942"/>
  <c r="O425" i="7942"/>
  <c r="O392" i="7942"/>
  <c r="P399" i="7942"/>
  <c r="O387" i="7942"/>
  <c r="O411" i="7942"/>
  <c r="P415" i="7942"/>
  <c r="O416" i="7942"/>
  <c r="O423" i="7942"/>
  <c r="P390" i="7942"/>
  <c r="O396" i="7942"/>
  <c r="P391" i="7942"/>
  <c r="O385" i="7942"/>
  <c r="O386" i="7942"/>
  <c r="O417" i="7942"/>
  <c r="O418" i="7942"/>
  <c r="O414" i="7942"/>
  <c r="P403" i="7942"/>
  <c r="O415" i="7942"/>
  <c r="N52" i="7946"/>
  <c r="N10" i="7946"/>
  <c r="N30" i="7944"/>
  <c r="O30" i="7944"/>
  <c r="P30" i="7944"/>
  <c r="N620" i="7941"/>
  <c r="O620" i="7941"/>
  <c r="N595" i="7941"/>
  <c r="O595" i="7941"/>
  <c r="P595" i="7941"/>
  <c r="Q595" i="7941"/>
  <c r="O17" i="7944"/>
  <c r="N51" i="7946"/>
  <c r="N52" i="7944"/>
  <c r="N41" i="7946"/>
  <c r="N42" i="7944"/>
  <c r="O42" i="7944"/>
  <c r="P42" i="7944"/>
  <c r="Q42" i="7944"/>
  <c r="R42" i="7944"/>
  <c r="N15" i="7946"/>
  <c r="N16" i="7944"/>
  <c r="O16" i="7944"/>
  <c r="N39" i="7946"/>
  <c r="N40" i="7944"/>
  <c r="O40" i="7944"/>
  <c r="N22" i="7944"/>
  <c r="N19" i="7944"/>
  <c r="N34" i="7946"/>
  <c r="N35" i="7944"/>
  <c r="O35" i="7944"/>
  <c r="P496" i="7942"/>
  <c r="Q495" i="7942"/>
  <c r="Q496" i="7942"/>
  <c r="Q1034" i="7941"/>
  <c r="N27" i="7944"/>
  <c r="N25" i="7946"/>
  <c r="N11" i="7944"/>
  <c r="O11" i="7944"/>
  <c r="P11" i="7944"/>
  <c r="Q11" i="7944"/>
  <c r="R11" i="7944"/>
  <c r="N29" i="7944"/>
  <c r="Q237" i="7942"/>
  <c r="Q463" i="7941"/>
  <c r="N37" i="7946"/>
  <c r="P38" i="7944"/>
  <c r="Q38" i="7944"/>
  <c r="R38" i="7944"/>
  <c r="P174" i="7942"/>
  <c r="Q174" i="7942"/>
  <c r="Q175" i="7942"/>
  <c r="Q428" i="7941"/>
  <c r="M1304" i="18"/>
  <c r="M698" i="7941"/>
  <c r="Q332" i="18"/>
  <c r="P260" i="7942"/>
  <c r="Q260" i="7942"/>
  <c r="O1592" i="18"/>
  <c r="P1592" i="18"/>
  <c r="Q1592" i="18"/>
  <c r="N1566" i="18"/>
  <c r="O1566" i="18"/>
  <c r="P447" i="18"/>
  <c r="Q447" i="18"/>
  <c r="N171" i="7942"/>
  <c r="Q212" i="7942"/>
  <c r="Q213" i="7942"/>
  <c r="Q447" i="7941"/>
  <c r="N1303" i="18"/>
  <c r="N697" i="7941"/>
  <c r="O1226" i="18"/>
  <c r="P1226" i="18"/>
  <c r="O170" i="7942"/>
  <c r="Q629" i="18"/>
  <c r="O592" i="7941"/>
  <c r="P592" i="7941"/>
  <c r="P616" i="7941"/>
  <c r="Q616" i="7941"/>
  <c r="O606" i="7941"/>
  <c r="P606" i="7941"/>
  <c r="Q606" i="7941"/>
  <c r="N33" i="7946"/>
  <c r="N34" i="7944"/>
  <c r="N44" i="7944"/>
  <c r="O44" i="7944"/>
  <c r="P44" i="7944"/>
  <c r="Q434" i="7942"/>
  <c r="Q1003" i="7941"/>
  <c r="N50" i="7946"/>
  <c r="N51" i="7944"/>
  <c r="O51" i="7944"/>
  <c r="N32" i="7946"/>
  <c r="N33" i="7944"/>
  <c r="O33" i="7944"/>
  <c r="N13" i="7946"/>
  <c r="N22" i="7946"/>
  <c r="Q331" i="18"/>
  <c r="O23" i="7944"/>
  <c r="P23" i="7944"/>
  <c r="Q23" i="7944"/>
  <c r="N14" i="7944"/>
  <c r="O14" i="7944"/>
  <c r="P14" i="7944"/>
  <c r="M912" i="7941"/>
  <c r="N912" i="7941"/>
  <c r="O938" i="7941"/>
  <c r="P938" i="7941"/>
  <c r="Q938" i="7941"/>
  <c r="O1602" i="18"/>
  <c r="P1602" i="18"/>
  <c r="Q1602" i="18"/>
  <c r="O943" i="7941"/>
  <c r="P191" i="7942"/>
  <c r="Q190" i="7942"/>
  <c r="Q191" i="7942"/>
  <c r="Q436" i="7941"/>
  <c r="M936" i="7941"/>
  <c r="K1342" i="18"/>
  <c r="O1601" i="18"/>
  <c r="P1601" i="18"/>
  <c r="Q1601" i="18"/>
  <c r="M1564" i="18"/>
  <c r="M1302" i="18"/>
  <c r="M696" i="7941"/>
  <c r="L1302" i="18"/>
  <c r="O106" i="18"/>
  <c r="O1284" i="18"/>
  <c r="O678" i="7941"/>
  <c r="P670" i="18"/>
  <c r="P671" i="18"/>
  <c r="Q671" i="18"/>
  <c r="P462" i="18"/>
  <c r="P463" i="18"/>
  <c r="Q463" i="18"/>
  <c r="O90" i="18"/>
  <c r="O1268" i="18"/>
  <c r="O662" i="7941"/>
  <c r="O1099" i="18"/>
  <c r="O1103" i="18"/>
  <c r="O1519" i="18"/>
  <c r="O1122" i="18"/>
  <c r="O1523" i="18"/>
  <c r="O1542" i="18"/>
  <c r="O1332" i="18"/>
  <c r="O726" i="7941"/>
  <c r="O1097" i="18"/>
  <c r="O1098" i="18"/>
  <c r="O1517" i="18"/>
  <c r="O1518" i="18"/>
  <c r="O1534" i="18"/>
  <c r="O1520" i="18"/>
  <c r="O1131" i="18"/>
  <c r="O1536" i="18"/>
  <c r="O1125" i="18"/>
  <c r="O1116" i="18"/>
  <c r="O1545" i="18"/>
  <c r="O1114" i="18"/>
  <c r="O1100" i="18"/>
  <c r="O1551" i="18"/>
  <c r="O1092" i="18"/>
  <c r="O1544" i="18"/>
  <c r="O1102" i="18"/>
  <c r="O1117" i="18"/>
  <c r="O1529" i="18"/>
  <c r="O1106" i="18"/>
  <c r="O1514" i="18"/>
  <c r="O1113" i="18"/>
  <c r="O1110" i="18"/>
  <c r="O1121" i="18"/>
  <c r="O1512" i="18"/>
  <c r="O1124" i="18"/>
  <c r="O1522" i="18"/>
  <c r="O1109" i="18"/>
  <c r="O1553" i="18"/>
  <c r="O1526" i="18"/>
  <c r="O1533" i="18"/>
  <c r="O1541" i="18"/>
  <c r="O1539" i="18"/>
  <c r="O1120" i="18"/>
  <c r="O1133" i="18"/>
  <c r="O1123" i="18"/>
  <c r="O1531" i="18"/>
  <c r="O1119" i="18"/>
  <c r="O1537" i="18"/>
  <c r="O1540" i="18"/>
  <c r="O1543" i="18"/>
  <c r="O1094" i="18"/>
  <c r="O1111" i="18"/>
  <c r="O1530" i="18"/>
  <c r="O1101" i="18"/>
  <c r="O1132" i="18"/>
  <c r="O1552" i="18"/>
  <c r="O1126" i="18"/>
  <c r="O1525" i="18"/>
  <c r="O1550" i="18"/>
  <c r="O1548" i="18"/>
  <c r="O1524" i="18"/>
  <c r="O1112" i="18"/>
  <c r="O1528" i="18"/>
  <c r="O1546" i="18"/>
  <c r="O1105" i="18"/>
  <c r="O1527" i="18"/>
  <c r="O1130" i="18"/>
  <c r="O1115" i="18"/>
  <c r="O1128" i="18"/>
  <c r="O1516" i="18"/>
  <c r="O1104" i="18"/>
  <c r="O1532" i="18"/>
  <c r="O1521" i="18"/>
  <c r="O1108" i="18"/>
  <c r="O1107" i="18"/>
  <c r="O1535" i="18"/>
  <c r="O1096" i="18"/>
  <c r="O1129" i="18"/>
  <c r="O1513" i="18"/>
  <c r="O1303" i="18"/>
  <c r="O697" i="7941"/>
  <c r="O1547" i="18"/>
  <c r="O1538" i="18"/>
  <c r="O1093" i="18"/>
  <c r="O1515" i="18"/>
  <c r="O1127" i="18"/>
  <c r="O1549" i="18"/>
  <c r="O1118" i="18"/>
  <c r="O1095" i="18"/>
  <c r="O827" i="18"/>
  <c r="O65" i="7941"/>
  <c r="O859" i="18"/>
  <c r="O97" i="7941"/>
  <c r="O81" i="18"/>
  <c r="O1259" i="18"/>
  <c r="O653" i="7941"/>
  <c r="P346" i="18"/>
  <c r="Q346" i="18"/>
  <c r="O113" i="18"/>
  <c r="O1291" i="18"/>
  <c r="O685" i="7941"/>
  <c r="P761" i="18"/>
  <c r="P762" i="18"/>
  <c r="Q762" i="18"/>
  <c r="O847" i="18"/>
  <c r="O85" i="7941"/>
  <c r="O69" i="18"/>
  <c r="O1247" i="18"/>
  <c r="O641" i="7941"/>
  <c r="Q190" i="18"/>
  <c r="P190" i="18"/>
  <c r="P605" i="18"/>
  <c r="O101" i="18"/>
  <c r="O1279" i="18"/>
  <c r="O673" i="7941"/>
  <c r="P606" i="18"/>
  <c r="Q606" i="18"/>
  <c r="O840" i="18"/>
  <c r="O78" i="7941"/>
  <c r="O381" i="1"/>
  <c r="Q125" i="18"/>
  <c r="O64" i="18"/>
  <c r="P125" i="18"/>
  <c r="O94" i="18"/>
  <c r="O1272" i="18"/>
  <c r="O666" i="7941"/>
  <c r="P515" i="18"/>
  <c r="Q515" i="18"/>
  <c r="P514" i="18"/>
  <c r="O829" i="18"/>
  <c r="O67" i="7941"/>
  <c r="O845" i="18"/>
  <c r="O83" i="7941"/>
  <c r="O861" i="18"/>
  <c r="O99" i="7941"/>
  <c r="Q386" i="1"/>
  <c r="P376" i="1"/>
  <c r="P368" i="1"/>
  <c r="P360" i="1"/>
  <c r="P352" i="1"/>
  <c r="P344" i="1"/>
  <c r="P336" i="1"/>
  <c r="P332" i="1"/>
  <c r="P216" i="1"/>
  <c r="P59" i="18"/>
  <c r="P212" i="1"/>
  <c r="P55" i="18"/>
  <c r="P208" i="1"/>
  <c r="P51" i="18"/>
  <c r="P204" i="1"/>
  <c r="P47" i="18"/>
  <c r="P198" i="1"/>
  <c r="P41" i="18"/>
  <c r="P188" i="1"/>
  <c r="P31" i="18"/>
  <c r="P184" i="1"/>
  <c r="P27" i="18"/>
  <c r="P174" i="1"/>
  <c r="P17" i="18"/>
  <c r="P379" i="1"/>
  <c r="P371" i="1"/>
  <c r="P363" i="1"/>
  <c r="P355" i="1"/>
  <c r="P347" i="1"/>
  <c r="P339" i="1"/>
  <c r="P197" i="1"/>
  <c r="P40" i="18"/>
  <c r="P192" i="1"/>
  <c r="P35" i="18"/>
  <c r="P179" i="1"/>
  <c r="P22" i="18"/>
  <c r="P173" i="1"/>
  <c r="P16" i="18"/>
  <c r="P7" i="18"/>
  <c r="P374" i="1"/>
  <c r="P366" i="1"/>
  <c r="P358" i="1"/>
  <c r="P350" i="1"/>
  <c r="P342" i="1"/>
  <c r="P335" i="1"/>
  <c r="P331" i="1"/>
  <c r="P215" i="1"/>
  <c r="P58" i="18"/>
  <c r="P868" i="18"/>
  <c r="P106" i="7941"/>
  <c r="P211" i="1"/>
  <c r="P54" i="18"/>
  <c r="P207" i="1"/>
  <c r="P50" i="18"/>
  <c r="P203" i="1"/>
  <c r="P46" i="18"/>
  <c r="P196" i="1"/>
  <c r="P39" i="18"/>
  <c r="P849" i="18"/>
  <c r="P87" i="7941"/>
  <c r="P187" i="1"/>
  <c r="P30" i="18"/>
  <c r="P183" i="1"/>
  <c r="P26" i="18"/>
  <c r="P172" i="1"/>
  <c r="P15" i="18"/>
  <c r="P377" i="1"/>
  <c r="P369" i="1"/>
  <c r="P361" i="1"/>
  <c r="P353" i="1"/>
  <c r="P345" i="1"/>
  <c r="P337" i="1"/>
  <c r="P195" i="1"/>
  <c r="P38" i="18"/>
  <c r="P191" i="1"/>
  <c r="P34" i="18"/>
  <c r="P178" i="1"/>
  <c r="P21" i="18"/>
  <c r="P831" i="18"/>
  <c r="P69" i="7941"/>
  <c r="P169" i="1"/>
  <c r="P7" i="7942"/>
  <c r="P370" i="1"/>
  <c r="P354" i="1"/>
  <c r="P338" i="1"/>
  <c r="P71" i="18"/>
  <c r="P217" i="1"/>
  <c r="P60" i="18"/>
  <c r="P209" i="1"/>
  <c r="P52" i="18"/>
  <c r="P201" i="1"/>
  <c r="P44" i="18"/>
  <c r="P854" i="18"/>
  <c r="P92" i="7941"/>
  <c r="P185" i="1"/>
  <c r="P28" i="18"/>
  <c r="P170" i="1"/>
  <c r="P13" i="18"/>
  <c r="P365" i="1"/>
  <c r="P349" i="1"/>
  <c r="P199" i="1"/>
  <c r="P42" i="18"/>
  <c r="P180" i="1"/>
  <c r="P23" i="18"/>
  <c r="P380" i="1"/>
  <c r="P364" i="1"/>
  <c r="P348" i="1"/>
  <c r="P334" i="1"/>
  <c r="P214" i="1"/>
  <c r="P57" i="18"/>
  <c r="P206" i="1"/>
  <c r="P49" i="18"/>
  <c r="P859" i="18"/>
  <c r="P97" i="7941"/>
  <c r="P190" i="1"/>
  <c r="P33" i="18"/>
  <c r="P182" i="1"/>
  <c r="P25" i="18"/>
  <c r="P375" i="1"/>
  <c r="P359" i="1"/>
  <c r="P343" i="1"/>
  <c r="P194" i="1"/>
  <c r="P37" i="18"/>
  <c r="P177" i="1"/>
  <c r="P20" i="18"/>
  <c r="P372" i="1"/>
  <c r="P356" i="1"/>
  <c r="P340" i="1"/>
  <c r="P218" i="1"/>
  <c r="P61" i="18"/>
  <c r="P210" i="1"/>
  <c r="P53" i="18"/>
  <c r="P863" i="18"/>
  <c r="P101" i="7941"/>
  <c r="P202" i="1"/>
  <c r="P45" i="18"/>
  <c r="P186" i="1"/>
  <c r="P29" i="18"/>
  <c r="P171" i="1"/>
  <c r="P14" i="18"/>
  <c r="P367" i="1"/>
  <c r="P351" i="1"/>
  <c r="P200" i="1"/>
  <c r="P43" i="18"/>
  <c r="P181" i="1"/>
  <c r="P24" i="18"/>
  <c r="P333" i="1"/>
  <c r="P176" i="1"/>
  <c r="P19" i="18"/>
  <c r="P193" i="1"/>
  <c r="P36" i="18"/>
  <c r="P362" i="1"/>
  <c r="P189" i="1"/>
  <c r="P32" i="18"/>
  <c r="P842" i="18"/>
  <c r="P80" i="7941"/>
  <c r="P175" i="1"/>
  <c r="P18" i="18"/>
  <c r="P357" i="1"/>
  <c r="P346" i="1"/>
  <c r="P373" i="1"/>
  <c r="P378" i="1"/>
  <c r="P205" i="1"/>
  <c r="P48" i="18"/>
  <c r="P341" i="1"/>
  <c r="P213" i="1"/>
  <c r="P56" i="18"/>
  <c r="P866" i="18"/>
  <c r="P104" i="7941"/>
  <c r="P371" i="18"/>
  <c r="P372" i="18"/>
  <c r="Q372" i="18"/>
  <c r="O83" i="18"/>
  <c r="O1261" i="18"/>
  <c r="O655" i="7941"/>
  <c r="O99" i="18"/>
  <c r="O1277" i="18"/>
  <c r="O671" i="7941"/>
  <c r="P579" i="18"/>
  <c r="P580" i="18"/>
  <c r="Q580" i="18"/>
  <c r="O12" i="18"/>
  <c r="O219" i="1"/>
  <c r="O838" i="18"/>
  <c r="O76" i="7941"/>
  <c r="O854" i="18"/>
  <c r="O92" i="7941"/>
  <c r="O870" i="18"/>
  <c r="O108" i="7941"/>
  <c r="P281" i="18"/>
  <c r="Q281" i="18"/>
  <c r="O76" i="18"/>
  <c r="O1254" i="18"/>
  <c r="O648" i="7941"/>
  <c r="P488" i="18"/>
  <c r="P489" i="18"/>
  <c r="Q489" i="18"/>
  <c r="O92" i="18"/>
  <c r="O1270" i="18"/>
  <c r="O664" i="7941"/>
  <c r="P697" i="18"/>
  <c r="Q697" i="18"/>
  <c r="P696" i="18"/>
  <c r="O108" i="18"/>
  <c r="O1286" i="18"/>
  <c r="O680" i="7941"/>
  <c r="N600" i="7941"/>
  <c r="O600" i="7941"/>
  <c r="N919" i="7941"/>
  <c r="O919" i="7941"/>
  <c r="P919" i="7941"/>
  <c r="Q919" i="7941"/>
  <c r="M1204" i="18"/>
  <c r="M1241" i="18"/>
  <c r="M636" i="7941"/>
  <c r="M635" i="7941"/>
  <c r="K1311" i="18"/>
  <c r="O604" i="7941"/>
  <c r="P604" i="7941"/>
  <c r="Q231" i="7942"/>
  <c r="Q457" i="7941"/>
  <c r="M1334" i="18"/>
  <c r="M728" i="7941"/>
  <c r="N1340" i="18"/>
  <c r="N734" i="7941"/>
  <c r="L1578" i="18"/>
  <c r="K1328" i="18"/>
  <c r="M623" i="7941"/>
  <c r="N1577" i="18"/>
  <c r="O1577" i="18"/>
  <c r="K919" i="18"/>
  <c r="Q194" i="7942"/>
  <c r="Q195" i="7942"/>
  <c r="Q438" i="7941"/>
  <c r="M1315" i="18"/>
  <c r="M709" i="7941"/>
  <c r="N1242" i="18"/>
  <c r="N63" i="18"/>
  <c r="K1318" i="18"/>
  <c r="K1338" i="18"/>
  <c r="N622" i="7941"/>
  <c r="O622" i="7941"/>
  <c r="P622" i="7941"/>
  <c r="Q622" i="7941"/>
  <c r="O1211" i="18"/>
  <c r="P1211" i="18"/>
  <c r="Q1211" i="18"/>
  <c r="P226" i="7942"/>
  <c r="N908" i="7941"/>
  <c r="O908" i="7941"/>
  <c r="N175" i="7942"/>
  <c r="L707" i="7941"/>
  <c r="L917" i="7941"/>
  <c r="M1209" i="18"/>
  <c r="K1324" i="18"/>
  <c r="O200" i="7942"/>
  <c r="P200" i="7942"/>
  <c r="M1314" i="18"/>
  <c r="M708" i="7941"/>
  <c r="P449" i="18"/>
  <c r="O89" i="18"/>
  <c r="O1267" i="18"/>
  <c r="O661" i="7941"/>
  <c r="P450" i="18"/>
  <c r="Q450" i="18"/>
  <c r="O77" i="18"/>
  <c r="O1255" i="18"/>
  <c r="O649" i="7941"/>
  <c r="P294" i="18"/>
  <c r="Q294" i="18"/>
  <c r="O109" i="18"/>
  <c r="O1287" i="18"/>
  <c r="O681" i="7941"/>
  <c r="P709" i="18"/>
  <c r="P710" i="18"/>
  <c r="Q710" i="18"/>
  <c r="O70" i="18"/>
  <c r="O1248" i="18"/>
  <c r="O642" i="7941"/>
  <c r="P203" i="18"/>
  <c r="Q203" i="18"/>
  <c r="P618" i="18"/>
  <c r="O102" i="18"/>
  <c r="O1280" i="18"/>
  <c r="O674" i="7941"/>
  <c r="P619" i="18"/>
  <c r="Q619" i="18"/>
  <c r="O1249" i="18"/>
  <c r="O643" i="7941"/>
  <c r="O87" i="18"/>
  <c r="O1265" i="18"/>
  <c r="O659" i="7941"/>
  <c r="P424" i="18"/>
  <c r="Q424" i="18"/>
  <c r="P423" i="18"/>
  <c r="P631" i="18"/>
  <c r="O103" i="18"/>
  <c r="O1281" i="18"/>
  <c r="O675" i="7941"/>
  <c r="P632" i="18"/>
  <c r="Q632" i="18"/>
  <c r="O826" i="18"/>
  <c r="O64" i="7941"/>
  <c r="O842" i="18"/>
  <c r="O80" i="7941"/>
  <c r="O858" i="18"/>
  <c r="O96" i="7941"/>
  <c r="Q151" i="18"/>
  <c r="P151" i="18"/>
  <c r="O66" i="18"/>
  <c r="O1244" i="18"/>
  <c r="O638" i="7941"/>
  <c r="P333" i="18"/>
  <c r="Q333" i="18"/>
  <c r="O80" i="18"/>
  <c r="O1258" i="18"/>
  <c r="O652" i="7941"/>
  <c r="P540" i="18"/>
  <c r="O96" i="18"/>
  <c r="O1274" i="18"/>
  <c r="O668" i="7941"/>
  <c r="P541" i="18"/>
  <c r="Q541" i="18"/>
  <c r="O112" i="18"/>
  <c r="O1290" i="18"/>
  <c r="O684" i="7941"/>
  <c r="P749" i="18"/>
  <c r="Q749" i="18"/>
  <c r="P748" i="18"/>
  <c r="N599" i="7941"/>
  <c r="O599" i="7941"/>
  <c r="K1343" i="18"/>
  <c r="P264" i="7942"/>
  <c r="Q264" i="7942"/>
  <c r="Q265" i="7942"/>
  <c r="K907" i="18"/>
  <c r="M1571" i="18"/>
  <c r="M1309" i="18"/>
  <c r="M703" i="7941"/>
  <c r="L1309" i="18"/>
  <c r="L1568" i="18"/>
  <c r="N1332" i="18"/>
  <c r="N726" i="7941"/>
  <c r="M60" i="7941"/>
  <c r="M59" i="7941"/>
  <c r="M821" i="18"/>
  <c r="L1591" i="18"/>
  <c r="K1327" i="18"/>
  <c r="K706" i="7941"/>
  <c r="L1208" i="18"/>
  <c r="N1200" i="18"/>
  <c r="O1200" i="18"/>
  <c r="N169" i="7942"/>
  <c r="M1567" i="18"/>
  <c r="M1305" i="18"/>
  <c r="M699" i="7941"/>
  <c r="L1305" i="18"/>
  <c r="N1235" i="18"/>
  <c r="O1235" i="18"/>
  <c r="P1235" i="18"/>
  <c r="P594" i="7941"/>
  <c r="Q594" i="7941"/>
  <c r="L697" i="7941"/>
  <c r="L907" i="7941"/>
  <c r="M1199" i="18"/>
  <c r="N822" i="18"/>
  <c r="N11" i="18"/>
  <c r="L1599" i="18"/>
  <c r="P189" i="7942"/>
  <c r="N1596" i="18"/>
  <c r="O1596" i="18"/>
  <c r="K1341" i="18"/>
  <c r="M1339" i="18"/>
  <c r="M733" i="7941"/>
  <c r="P255" i="18"/>
  <c r="Q255" i="18"/>
  <c r="O74" i="18"/>
  <c r="O1252" i="18"/>
  <c r="O646" i="7941"/>
  <c r="O860" i="18"/>
  <c r="O98" i="7941"/>
  <c r="O68" i="18"/>
  <c r="O1246" i="18"/>
  <c r="O640" i="7941"/>
  <c r="Q177" i="18"/>
  <c r="P177" i="18"/>
  <c r="O843" i="18"/>
  <c r="O81" i="7941"/>
  <c r="O67" i="18"/>
  <c r="O1245" i="18"/>
  <c r="O639" i="7941"/>
  <c r="Q164" i="18"/>
  <c r="P164" i="18"/>
  <c r="O97" i="18"/>
  <c r="O1275" i="18"/>
  <c r="O669" i="7941"/>
  <c r="P553" i="18"/>
  <c r="P554" i="18"/>
  <c r="Q554" i="18"/>
  <c r="O831" i="18"/>
  <c r="O69" i="7941"/>
  <c r="O863" i="18"/>
  <c r="O101" i="7941"/>
  <c r="P397" i="18"/>
  <c r="P398" i="18"/>
  <c r="Q398" i="18"/>
  <c r="O85" i="18"/>
  <c r="O1263" i="18"/>
  <c r="O657" i="7941"/>
  <c r="O824" i="18"/>
  <c r="O62" i="7941"/>
  <c r="O856" i="18"/>
  <c r="O94" i="7941"/>
  <c r="O78" i="18"/>
  <c r="O1256" i="18"/>
  <c r="O650" i="7941"/>
  <c r="P307" i="18"/>
  <c r="Q307" i="18"/>
  <c r="P722" i="18"/>
  <c r="O110" i="18"/>
  <c r="O1288" i="18"/>
  <c r="O682" i="7941"/>
  <c r="P723" i="18"/>
  <c r="Q723" i="18"/>
  <c r="O837" i="18"/>
  <c r="O75" i="7941"/>
  <c r="O853" i="18"/>
  <c r="O91" i="7941"/>
  <c r="O869" i="18"/>
  <c r="O107" i="7941"/>
  <c r="O75" i="18"/>
  <c r="O1253" i="18"/>
  <c r="O647" i="7941"/>
  <c r="P268" i="18"/>
  <c r="Q268" i="18"/>
  <c r="P475" i="18"/>
  <c r="P476" i="18"/>
  <c r="Q476" i="18"/>
  <c r="O91" i="18"/>
  <c r="O1269" i="18"/>
  <c r="O663" i="7941"/>
  <c r="P683" i="18"/>
  <c r="O107" i="18"/>
  <c r="O1285" i="18"/>
  <c r="O679" i="7941"/>
  <c r="P684" i="18"/>
  <c r="Q684" i="18"/>
  <c r="O830" i="18"/>
  <c r="O68" i="7941"/>
  <c r="O846" i="18"/>
  <c r="O84" i="7941"/>
  <c r="O862" i="18"/>
  <c r="O100" i="7941"/>
  <c r="P384" i="18"/>
  <c r="O84" i="18"/>
  <c r="O1262" i="18"/>
  <c r="O656" i="7941"/>
  <c r="P385" i="18"/>
  <c r="Q385" i="18"/>
  <c r="P592" i="18"/>
  <c r="P593" i="18"/>
  <c r="Q593" i="18"/>
  <c r="O100" i="18"/>
  <c r="O1278" i="18"/>
  <c r="O672" i="7941"/>
  <c r="Q241" i="18"/>
  <c r="L717" i="7941"/>
  <c r="L927" i="7941"/>
  <c r="M1219" i="18"/>
  <c r="M1229" i="18"/>
  <c r="O605" i="7941"/>
  <c r="P605" i="7941"/>
  <c r="M612" i="7941"/>
  <c r="N1339" i="18"/>
  <c r="N733" i="7941"/>
  <c r="N1313" i="18"/>
  <c r="N707" i="7941"/>
  <c r="L1584" i="18"/>
  <c r="Q188" i="7942"/>
  <c r="Q189" i="7942"/>
  <c r="Q435" i="7941"/>
  <c r="K916" i="18"/>
  <c r="K1335" i="18"/>
  <c r="P613" i="7941"/>
  <c r="Q613" i="7941"/>
  <c r="M1572" i="18"/>
  <c r="M1310" i="18"/>
  <c r="M704" i="7941"/>
  <c r="L1310" i="18"/>
  <c r="N619" i="7941"/>
  <c r="O619" i="7941"/>
  <c r="P187" i="7942"/>
  <c r="K1307" i="18"/>
  <c r="N1576" i="18"/>
  <c r="N1314" i="18"/>
  <c r="N708" i="7941"/>
  <c r="P593" i="7941"/>
  <c r="Q593" i="7941"/>
  <c r="Q499" i="18"/>
  <c r="P1565" i="18"/>
  <c r="Q1565" i="18"/>
  <c r="N1579" i="18"/>
  <c r="N1317" i="18"/>
  <c r="N711" i="7941"/>
  <c r="O1575" i="18"/>
  <c r="P1575" i="18"/>
  <c r="Q1575" i="18"/>
  <c r="P251" i="7942"/>
  <c r="N201" i="7942"/>
  <c r="M596" i="7941"/>
  <c r="O257" i="7942"/>
  <c r="K725" i="7941"/>
  <c r="L1227" i="18"/>
  <c r="O852" i="18"/>
  <c r="O90" i="7941"/>
  <c r="O836" i="18"/>
  <c r="O74" i="7941"/>
  <c r="P359" i="18"/>
  <c r="Q359" i="18"/>
  <c r="O82" i="18"/>
  <c r="O1260" i="18"/>
  <c r="O654" i="7941"/>
  <c r="O98" i="18"/>
  <c r="O1276" i="18"/>
  <c r="O670" i="7941"/>
  <c r="P566" i="18"/>
  <c r="P567" i="18"/>
  <c r="Q567" i="18"/>
  <c r="O851" i="18"/>
  <c r="O89" i="7941"/>
  <c r="O73" i="18"/>
  <c r="O1251" i="18"/>
  <c r="O645" i="7941"/>
  <c r="P242" i="18"/>
  <c r="Q242" i="18"/>
  <c r="O105" i="18"/>
  <c r="O1283" i="18"/>
  <c r="O677" i="7941"/>
  <c r="P657" i="18"/>
  <c r="P658" i="18"/>
  <c r="Q658" i="18"/>
  <c r="O839" i="18"/>
  <c r="O77" i="7941"/>
  <c r="O871" i="18"/>
  <c r="O109" i="7941"/>
  <c r="O93" i="18"/>
  <c r="O1271" i="18"/>
  <c r="O665" i="7941"/>
  <c r="P501" i="18"/>
  <c r="P502" i="18"/>
  <c r="Q502" i="18"/>
  <c r="O832" i="18"/>
  <c r="O70" i="7941"/>
  <c r="O864" i="18"/>
  <c r="O102" i="7941"/>
  <c r="P410" i="18"/>
  <c r="O86" i="18"/>
  <c r="O1264" i="18"/>
  <c r="O658" i="7941"/>
  <c r="P411" i="18"/>
  <c r="Q411" i="18"/>
  <c r="O825" i="18"/>
  <c r="O63" i="7941"/>
  <c r="O841" i="18"/>
  <c r="O79" i="7941"/>
  <c r="O857" i="18"/>
  <c r="O95" i="7941"/>
  <c r="O65" i="18"/>
  <c r="O1243" i="18"/>
  <c r="O637" i="7941"/>
  <c r="Q138" i="18"/>
  <c r="P138" i="18"/>
  <c r="O79" i="18"/>
  <c r="O1257" i="18"/>
  <c r="O651" i="7941"/>
  <c r="P320" i="18"/>
  <c r="Q320" i="18"/>
  <c r="O95" i="18"/>
  <c r="O1273" i="18"/>
  <c r="O667" i="7941"/>
  <c r="P527" i="18"/>
  <c r="P528" i="18"/>
  <c r="Q528" i="18"/>
  <c r="O111" i="18"/>
  <c r="O1289" i="18"/>
  <c r="O683" i="7941"/>
  <c r="P736" i="18"/>
  <c r="Q736" i="18"/>
  <c r="P735" i="18"/>
  <c r="O834" i="18"/>
  <c r="O72" i="7941"/>
  <c r="O850" i="18"/>
  <c r="O88" i="7941"/>
  <c r="O866" i="18"/>
  <c r="O104" i="7941"/>
  <c r="O72" i="18"/>
  <c r="O1250" i="18"/>
  <c r="O644" i="7941"/>
  <c r="P229" i="18"/>
  <c r="Q229" i="18"/>
  <c r="P436" i="18"/>
  <c r="O88" i="18"/>
  <c r="O1266" i="18"/>
  <c r="O660" i="7941"/>
  <c r="P437" i="18"/>
  <c r="Q437" i="18"/>
  <c r="P644" i="18"/>
  <c r="O104" i="18"/>
  <c r="O1282" i="18"/>
  <c r="O676" i="7941"/>
  <c r="P645" i="18"/>
  <c r="Q645" i="18"/>
  <c r="L708" i="7941"/>
  <c r="L918" i="7941"/>
  <c r="M1210" i="18"/>
  <c r="Q262" i="7942"/>
  <c r="Q263" i="7942"/>
  <c r="N630" i="7941"/>
  <c r="O630" i="7941"/>
  <c r="M607" i="7941"/>
  <c r="M934" i="7941"/>
  <c r="N934" i="7941"/>
  <c r="N1330" i="18"/>
  <c r="N724" i="7941"/>
  <c r="L1325" i="18"/>
  <c r="M1587" i="18"/>
  <c r="M1325" i="18"/>
  <c r="M719" i="7941"/>
  <c r="L937" i="7941"/>
  <c r="P228" i="7942"/>
  <c r="P229" i="7942"/>
  <c r="N229" i="7942"/>
  <c r="P256" i="7942"/>
  <c r="Q256" i="7942"/>
  <c r="Q257" i="7942"/>
  <c r="K1320" i="18"/>
  <c r="K1319" i="18"/>
  <c r="L1326" i="18"/>
  <c r="M1588" i="18"/>
  <c r="M1326" i="18"/>
  <c r="M720" i="7941"/>
  <c r="P195" i="7942"/>
  <c r="O1598" i="18"/>
  <c r="P1598" i="18"/>
  <c r="O187" i="7942"/>
  <c r="N1230" i="18"/>
  <c r="O1230" i="18"/>
  <c r="P1230" i="18"/>
  <c r="O191" i="7942"/>
  <c r="N249" i="7942"/>
  <c r="M1228" i="18"/>
  <c r="P368" i="18"/>
  <c r="Q368" i="18"/>
  <c r="P448" i="18"/>
  <c r="Q448" i="18"/>
  <c r="Q760" i="18"/>
  <c r="K27" i="7941"/>
  <c r="J341" i="7941"/>
  <c r="J332" i="7941"/>
  <c r="K18" i="7941"/>
  <c r="L141" i="7941"/>
  <c r="L351" i="7941"/>
  <c r="M799" i="18"/>
  <c r="K1155" i="18"/>
  <c r="O37" i="7941"/>
  <c r="P37" i="7941"/>
  <c r="Q37" i="7941"/>
  <c r="K1144" i="18"/>
  <c r="K886" i="18"/>
  <c r="K1157" i="18"/>
  <c r="L42" i="7941"/>
  <c r="K356" i="7941"/>
  <c r="K158" i="7941"/>
  <c r="L816" i="18"/>
  <c r="K24" i="7941"/>
  <c r="J338" i="7941"/>
  <c r="J155" i="7941"/>
  <c r="K813" i="18"/>
  <c r="K149" i="7941"/>
  <c r="L807" i="18"/>
  <c r="J143" i="7941"/>
  <c r="K801" i="18"/>
  <c r="K153" i="7941"/>
  <c r="L811" i="18"/>
  <c r="K344" i="7941"/>
  <c r="L30" i="7941"/>
  <c r="J140" i="7941"/>
  <c r="K798" i="18"/>
  <c r="K1156" i="18"/>
  <c r="K883" i="18"/>
  <c r="K1151" i="18"/>
  <c r="J159" i="7941"/>
  <c r="K817" i="18"/>
  <c r="K16" i="7941"/>
  <c r="J330" i="7941"/>
  <c r="J156" i="7941"/>
  <c r="K814" i="18"/>
  <c r="K142" i="7941"/>
  <c r="L800" i="18"/>
  <c r="J139" i="7941"/>
  <c r="K797" i="18"/>
  <c r="J342" i="7941"/>
  <c r="K28" i="7941"/>
  <c r="K23" i="7941"/>
  <c r="J337" i="7941"/>
  <c r="K1153" i="18"/>
  <c r="K348" i="7941"/>
  <c r="L34" i="7941"/>
  <c r="K26" i="7941"/>
  <c r="J340" i="7941"/>
  <c r="J151" i="7941"/>
  <c r="K809" i="18"/>
  <c r="K887" i="18"/>
  <c r="J147" i="7941"/>
  <c r="K805" i="18"/>
  <c r="L1162" i="18"/>
  <c r="J136" i="7941"/>
  <c r="K794" i="18"/>
  <c r="K29" i="7941"/>
  <c r="J343" i="7941"/>
  <c r="K1154" i="18"/>
  <c r="J135" i="7941"/>
  <c r="K793" i="18"/>
  <c r="J148" i="7941"/>
  <c r="K806" i="18"/>
  <c r="K912" i="18"/>
  <c r="K137" i="7941"/>
  <c r="L795" i="18"/>
  <c r="K885" i="18"/>
  <c r="J144" i="7941"/>
  <c r="K802" i="18"/>
  <c r="K1146" i="18"/>
  <c r="N1165" i="18"/>
  <c r="J339" i="7941"/>
  <c r="K25" i="7941"/>
  <c r="J160" i="7941"/>
  <c r="K818" i="18"/>
  <c r="L1170" i="18"/>
  <c r="J152" i="7941"/>
  <c r="K810" i="18"/>
  <c r="K1152" i="18"/>
  <c r="K888" i="18"/>
  <c r="L1158" i="18"/>
  <c r="P24" i="7944"/>
  <c r="Q24" i="7944"/>
  <c r="R24" i="7944"/>
  <c r="Q241" i="7942"/>
  <c r="Q467" i="7941"/>
  <c r="Q184" i="7942"/>
  <c r="Q185" i="7942"/>
  <c r="Q433" i="7941"/>
  <c r="P828" i="18"/>
  <c r="P66" i="7941"/>
  <c r="P829" i="18"/>
  <c r="P67" i="7941"/>
  <c r="P855" i="18"/>
  <c r="P93" i="7941"/>
  <c r="P843" i="18"/>
  <c r="P81" i="7941"/>
  <c r="P852" i="18"/>
  <c r="P90" i="7941"/>
  <c r="P838" i="18"/>
  <c r="P76" i="7941"/>
  <c r="P1249" i="18"/>
  <c r="P643" i="7941"/>
  <c r="P840" i="18"/>
  <c r="P78" i="7941"/>
  <c r="P864" i="18"/>
  <c r="P102" i="7941"/>
  <c r="P845" i="18"/>
  <c r="P83" i="7941"/>
  <c r="P827" i="18"/>
  <c r="P65" i="7941"/>
  <c r="P857" i="18"/>
  <c r="P95" i="7941"/>
  <c r="P858" i="18"/>
  <c r="P96" i="7941"/>
  <c r="P846" i="18"/>
  <c r="P84" i="7941"/>
  <c r="P853" i="18"/>
  <c r="P91" i="7941"/>
  <c r="P839" i="18"/>
  <c r="P77" i="7941"/>
  <c r="P1595" i="18"/>
  <c r="Q1595" i="18"/>
  <c r="N1333" i="18"/>
  <c r="N727" i="7941"/>
  <c r="P10" i="7944"/>
  <c r="Q10" i="7944"/>
  <c r="R10" i="7944"/>
  <c r="N9" i="7946"/>
  <c r="M7" i="7944"/>
  <c r="P28" i="7944"/>
  <c r="Q28" i="7944"/>
  <c r="R28" i="7944"/>
  <c r="P57" i="7944"/>
  <c r="Q111" i="7944"/>
  <c r="Q55" i="7944"/>
  <c r="R55" i="7944"/>
  <c r="P218" i="7942"/>
  <c r="P219" i="7942"/>
  <c r="N1323" i="18"/>
  <c r="N717" i="7941"/>
  <c r="O1333" i="18"/>
  <c r="O727" i="7941"/>
  <c r="Q218" i="7942"/>
  <c r="Q219" i="7942"/>
  <c r="Q450" i="7941"/>
  <c r="O1435" i="7949"/>
  <c r="P1435" i="7949"/>
  <c r="Q1435" i="7949" s="1"/>
  <c r="R1435" i="7949" s="1"/>
  <c r="S1435" i="7949" s="1"/>
  <c r="T1435" i="7949" s="1"/>
  <c r="U1435" i="7949" s="1"/>
  <c r="V1435" i="7949" s="1"/>
  <c r="W1435" i="7949" s="1"/>
  <c r="O1165" i="7949"/>
  <c r="P1165" i="7949"/>
  <c r="Q1165" i="7949" s="1"/>
  <c r="R1165" i="7949" s="1"/>
  <c r="S1165" i="7949" s="1"/>
  <c r="T1165" i="7949" s="1"/>
  <c r="U1165" i="7949" s="1"/>
  <c r="V1165" i="7949" s="1"/>
  <c r="W1165" i="7949" s="1"/>
  <c r="O1543" i="7949"/>
  <c r="P1543" i="7949"/>
  <c r="Q1543" i="7949" s="1"/>
  <c r="R1543" i="7949" s="1"/>
  <c r="S1543" i="7949" s="1"/>
  <c r="T1543" i="7949" s="1"/>
  <c r="U1543" i="7949" s="1"/>
  <c r="V1543" i="7949" s="1"/>
  <c r="W1543" i="7949" s="1"/>
  <c r="O1813" i="7949"/>
  <c r="P1813" i="7949"/>
  <c r="Q1813" i="7949" s="1"/>
  <c r="R1813" i="7949" s="1"/>
  <c r="S1813" i="7949" s="1"/>
  <c r="T1813" i="7949" s="1"/>
  <c r="U1813" i="7949" s="1"/>
  <c r="V1813" i="7949" s="1"/>
  <c r="W1813" i="7949" s="1"/>
  <c r="O1705" i="7949"/>
  <c r="P1705" i="7949"/>
  <c r="Q1705" i="7949" s="1"/>
  <c r="R1705" i="7949" s="1"/>
  <c r="S1705" i="7949" s="1"/>
  <c r="T1705" i="7949" s="1"/>
  <c r="U1705" i="7949" s="1"/>
  <c r="V1705" i="7949" s="1"/>
  <c r="W1705" i="7949" s="1"/>
  <c r="O2461" i="7949"/>
  <c r="P2461" i="7949"/>
  <c r="Q2461" i="7949" s="1"/>
  <c r="R2461" i="7949" s="1"/>
  <c r="S2461" i="7949" s="1"/>
  <c r="T2461" i="7949" s="1"/>
  <c r="U2461" i="7949" s="1"/>
  <c r="V2461" i="7949" s="1"/>
  <c r="W2461" i="7949" s="1"/>
  <c r="O1759" i="7949"/>
  <c r="P1759" i="7949"/>
  <c r="Q1759" i="7949" s="1"/>
  <c r="R1759" i="7949" s="1"/>
  <c r="S1759" i="7949" s="1"/>
  <c r="T1759" i="7949" s="1"/>
  <c r="U1759" i="7949" s="1"/>
  <c r="V1759" i="7949" s="1"/>
  <c r="W1759" i="7949" s="1"/>
  <c r="O1111" i="7949"/>
  <c r="P1111" i="7949"/>
  <c r="Q1111" i="7949" s="1"/>
  <c r="R1111" i="7949" s="1"/>
  <c r="S1111" i="7949" s="1"/>
  <c r="T1111" i="7949" s="1"/>
  <c r="U1111" i="7949" s="1"/>
  <c r="V1111" i="7949" s="1"/>
  <c r="W1111" i="7949" s="1"/>
  <c r="O949" i="7949"/>
  <c r="P949" i="7949"/>
  <c r="Q949" i="7949" s="1"/>
  <c r="R949" i="7949" s="1"/>
  <c r="S949" i="7949" s="1"/>
  <c r="T949" i="7949" s="1"/>
  <c r="U949" i="7949" s="1"/>
  <c r="V949" i="7949" s="1"/>
  <c r="W949" i="7949" s="1"/>
  <c r="O517" i="7949"/>
  <c r="P517" i="7949"/>
  <c r="Q517" i="7949" s="1"/>
  <c r="R517" i="7949" s="1"/>
  <c r="S517" i="7949" s="1"/>
  <c r="T517" i="7949" s="1"/>
  <c r="U517" i="7949" s="1"/>
  <c r="V517" i="7949" s="1"/>
  <c r="W517" i="7949" s="1"/>
  <c r="O733" i="7949"/>
  <c r="P733" i="7949"/>
  <c r="Q733" i="7949" s="1"/>
  <c r="R733" i="7949" s="1"/>
  <c r="S733" i="7949" s="1"/>
  <c r="T733" i="7949" s="1"/>
  <c r="U733" i="7949" s="1"/>
  <c r="V733" i="7949" s="1"/>
  <c r="W733" i="7949" s="1"/>
  <c r="O679" i="7949"/>
  <c r="P679" i="7949"/>
  <c r="Q679" i="7949" s="1"/>
  <c r="R679" i="7949" s="1"/>
  <c r="S679" i="7949" s="1"/>
  <c r="T679" i="7949" s="1"/>
  <c r="U679" i="7949" s="1"/>
  <c r="V679" i="7949" s="1"/>
  <c r="W679" i="7949" s="1"/>
  <c r="O247" i="7949"/>
  <c r="P247" i="7949"/>
  <c r="Q247" i="7949" s="1"/>
  <c r="R247" i="7949" s="1"/>
  <c r="S247" i="7949" s="1"/>
  <c r="T247" i="7949" s="1"/>
  <c r="U247" i="7949" s="1"/>
  <c r="V247" i="7949" s="1"/>
  <c r="W247" i="7949" s="1"/>
  <c r="O2623" i="7949"/>
  <c r="P2623" i="7949"/>
  <c r="Q2623" i="7949" s="1"/>
  <c r="R2623" i="7949" s="1"/>
  <c r="S2623" i="7949" s="1"/>
  <c r="T2623" i="7949" s="1"/>
  <c r="U2623" i="7949" s="1"/>
  <c r="V2623" i="7949" s="1"/>
  <c r="W2623" i="7949" s="1"/>
  <c r="O1327" i="7949"/>
  <c r="P1327" i="7949"/>
  <c r="Q1327" i="7949" s="1"/>
  <c r="R1327" i="7949" s="1"/>
  <c r="S1327" i="7949" s="1"/>
  <c r="T1327" i="7949" s="1"/>
  <c r="U1327" i="7949" s="1"/>
  <c r="V1327" i="7949" s="1"/>
  <c r="W1327" i="7949" s="1"/>
  <c r="O1597" i="7949"/>
  <c r="P1597" i="7949"/>
  <c r="Q1597" i="7949" s="1"/>
  <c r="R1597" i="7949" s="1"/>
  <c r="S1597" i="7949" s="1"/>
  <c r="T1597" i="7949" s="1"/>
  <c r="U1597" i="7949" s="1"/>
  <c r="V1597" i="7949" s="1"/>
  <c r="W1597" i="7949" s="1"/>
  <c r="O1273" i="7949"/>
  <c r="P1273" i="7949"/>
  <c r="Q1273" i="7949" s="1"/>
  <c r="R1273" i="7949" s="1"/>
  <c r="S1273" i="7949" s="1"/>
  <c r="T1273" i="7949" s="1"/>
  <c r="U1273" i="7949" s="1"/>
  <c r="V1273" i="7949" s="1"/>
  <c r="W1273" i="7949" s="1"/>
  <c r="O2083" i="7949"/>
  <c r="P2083" i="7949"/>
  <c r="Q2083" i="7949" s="1"/>
  <c r="R2083" i="7949" s="1"/>
  <c r="S2083" i="7949" s="1"/>
  <c r="T2083" i="7949" s="1"/>
  <c r="U2083" i="7949" s="1"/>
  <c r="V2083" i="7949" s="1"/>
  <c r="W2083" i="7949" s="1"/>
  <c r="O2407" i="7949"/>
  <c r="P2407" i="7949"/>
  <c r="Q2407" i="7949" s="1"/>
  <c r="R2407" i="7949" s="1"/>
  <c r="S2407" i="7949" s="1"/>
  <c r="T2407" i="7949" s="1"/>
  <c r="U2407" i="7949" s="1"/>
  <c r="V2407" i="7949" s="1"/>
  <c r="W2407" i="7949" s="1"/>
  <c r="O193" i="7949"/>
  <c r="P193" i="7949"/>
  <c r="Q193" i="7949" s="1"/>
  <c r="R193" i="7949" s="1"/>
  <c r="S193" i="7949" s="1"/>
  <c r="T193" i="7949" s="1"/>
  <c r="U193" i="7949" s="1"/>
  <c r="V193" i="7949" s="1"/>
  <c r="W193" i="7949" s="1"/>
  <c r="O1651" i="7949"/>
  <c r="P1651" i="7949"/>
  <c r="Q1651" i="7949" s="1"/>
  <c r="R1651" i="7949" s="1"/>
  <c r="S1651" i="7949" s="1"/>
  <c r="T1651" i="7949" s="1"/>
  <c r="U1651" i="7949" s="1"/>
  <c r="V1651" i="7949" s="1"/>
  <c r="W1651" i="7949" s="1"/>
  <c r="O2569" i="7949"/>
  <c r="P2569" i="7949"/>
  <c r="Q2569" i="7949" s="1"/>
  <c r="R2569" i="7949" s="1"/>
  <c r="S2569" i="7949" s="1"/>
  <c r="T2569" i="7949" s="1"/>
  <c r="U2569" i="7949" s="1"/>
  <c r="V2569" i="7949" s="1"/>
  <c r="W2569" i="7949" s="1"/>
  <c r="P10" i="7949"/>
  <c r="O31" i="7949"/>
  <c r="P31" i="7949"/>
  <c r="Q31" i="7949" s="1"/>
  <c r="R31" i="7949" s="1"/>
  <c r="S31" i="7949" s="1"/>
  <c r="T31" i="7949" s="1"/>
  <c r="U31" i="7949" s="1"/>
  <c r="V31" i="7949" s="1"/>
  <c r="W31" i="7949" s="1"/>
  <c r="O301" i="7949"/>
  <c r="P301" i="7949"/>
  <c r="Q301" i="7949" s="1"/>
  <c r="R301" i="7949" s="1"/>
  <c r="S301" i="7949" s="1"/>
  <c r="T301" i="7949" s="1"/>
  <c r="U301" i="7949" s="1"/>
  <c r="V301" i="7949" s="1"/>
  <c r="W301" i="7949" s="1"/>
  <c r="O1219" i="7949"/>
  <c r="P1219" i="7949"/>
  <c r="Q1219" i="7949" s="1"/>
  <c r="R1219" i="7949" s="1"/>
  <c r="S1219" i="7949" s="1"/>
  <c r="T1219" i="7949" s="1"/>
  <c r="U1219" i="7949" s="1"/>
  <c r="V1219" i="7949" s="1"/>
  <c r="W1219" i="7949" s="1"/>
  <c r="O625" i="7949"/>
  <c r="P625" i="7949"/>
  <c r="Q625" i="7949" s="1"/>
  <c r="R625" i="7949" s="1"/>
  <c r="S625" i="7949" s="1"/>
  <c r="T625" i="7949" s="1"/>
  <c r="U625" i="7949" s="1"/>
  <c r="V625" i="7949" s="1"/>
  <c r="W625" i="7949" s="1"/>
  <c r="O2677" i="7949"/>
  <c r="P2677" i="7949"/>
  <c r="Q2677" i="7949" s="1"/>
  <c r="R2677" i="7949" s="1"/>
  <c r="S2677" i="7949" s="1"/>
  <c r="T2677" i="7949" s="1"/>
  <c r="U2677" i="7949" s="1"/>
  <c r="V2677" i="7949" s="1"/>
  <c r="W2677" i="7949" s="1"/>
  <c r="O1003" i="7949"/>
  <c r="P1003" i="7949"/>
  <c r="Q1003" i="7949" s="1"/>
  <c r="R1003" i="7949" s="1"/>
  <c r="S1003" i="7949" s="1"/>
  <c r="T1003" i="7949" s="1"/>
  <c r="U1003" i="7949" s="1"/>
  <c r="V1003" i="7949" s="1"/>
  <c r="W1003" i="7949" s="1"/>
  <c r="O355" i="7949"/>
  <c r="P355" i="7949"/>
  <c r="Q355" i="7949" s="1"/>
  <c r="R355" i="7949" s="1"/>
  <c r="S355" i="7949" s="1"/>
  <c r="T355" i="7949" s="1"/>
  <c r="U355" i="7949" s="1"/>
  <c r="V355" i="7949" s="1"/>
  <c r="W355" i="7949" s="1"/>
  <c r="O2245" i="7949"/>
  <c r="P2245" i="7949"/>
  <c r="Q2245" i="7949" s="1"/>
  <c r="R2245" i="7949" s="1"/>
  <c r="S2245" i="7949" s="1"/>
  <c r="T2245" i="7949" s="1"/>
  <c r="U2245" i="7949" s="1"/>
  <c r="V2245" i="7949" s="1"/>
  <c r="W2245" i="7949" s="1"/>
  <c r="O2029" i="7949"/>
  <c r="P2029" i="7949"/>
  <c r="Q2029" i="7949" s="1"/>
  <c r="R2029" i="7949" s="1"/>
  <c r="S2029" i="7949" s="1"/>
  <c r="T2029" i="7949" s="1"/>
  <c r="U2029" i="7949" s="1"/>
  <c r="V2029" i="7949" s="1"/>
  <c r="W2029" i="7949" s="1"/>
  <c r="O895" i="7949"/>
  <c r="P895" i="7949"/>
  <c r="Q895" i="7949" s="1"/>
  <c r="R895" i="7949" s="1"/>
  <c r="S895" i="7949" s="1"/>
  <c r="T895" i="7949" s="1"/>
  <c r="U895" i="7949" s="1"/>
  <c r="V895" i="7949" s="1"/>
  <c r="W895" i="7949" s="1"/>
  <c r="O2353" i="7949"/>
  <c r="P2353" i="7949"/>
  <c r="Q2353" i="7949" s="1"/>
  <c r="R2353" i="7949" s="1"/>
  <c r="S2353" i="7949" s="1"/>
  <c r="T2353" i="7949" s="1"/>
  <c r="U2353" i="7949" s="1"/>
  <c r="V2353" i="7949" s="1"/>
  <c r="W2353" i="7949" s="1"/>
  <c r="O1057" i="7949"/>
  <c r="P1057" i="7949"/>
  <c r="Q1057" i="7949" s="1"/>
  <c r="R1057" i="7949" s="1"/>
  <c r="S1057" i="7949" s="1"/>
  <c r="T1057" i="7949" s="1"/>
  <c r="U1057" i="7949" s="1"/>
  <c r="V1057" i="7949" s="1"/>
  <c r="W1057" i="7949" s="1"/>
  <c r="O2137" i="7949"/>
  <c r="P2137" i="7949"/>
  <c r="Q2137" i="7949" s="1"/>
  <c r="R2137" i="7949" s="1"/>
  <c r="S2137" i="7949" s="1"/>
  <c r="T2137" i="7949" s="1"/>
  <c r="U2137" i="7949" s="1"/>
  <c r="V2137" i="7949" s="1"/>
  <c r="W2137" i="7949" s="1"/>
  <c r="O1921" i="7949"/>
  <c r="P1921" i="7949"/>
  <c r="Q1921" i="7949" s="1"/>
  <c r="R1921" i="7949" s="1"/>
  <c r="S1921" i="7949" s="1"/>
  <c r="T1921" i="7949" s="1"/>
  <c r="U1921" i="7949" s="1"/>
  <c r="V1921" i="7949" s="1"/>
  <c r="W1921" i="7949" s="1"/>
  <c r="O1381" i="7949"/>
  <c r="P1381" i="7949"/>
  <c r="Q1381" i="7949" s="1"/>
  <c r="R1381" i="7949" s="1"/>
  <c r="S1381" i="7949" s="1"/>
  <c r="T1381" i="7949" s="1"/>
  <c r="U1381" i="7949" s="1"/>
  <c r="V1381" i="7949" s="1"/>
  <c r="W1381" i="7949" s="1"/>
  <c r="O409" i="7949"/>
  <c r="P409" i="7949"/>
  <c r="Q409" i="7949" s="1"/>
  <c r="R409" i="7949" s="1"/>
  <c r="S409" i="7949" s="1"/>
  <c r="T409" i="7949" s="1"/>
  <c r="U409" i="7949" s="1"/>
  <c r="V409" i="7949" s="1"/>
  <c r="W409" i="7949" s="1"/>
  <c r="O2515" i="7949"/>
  <c r="P2515" i="7949"/>
  <c r="Q2515" i="7949" s="1"/>
  <c r="R2515" i="7949" s="1"/>
  <c r="S2515" i="7949" s="1"/>
  <c r="T2515" i="7949" s="1"/>
  <c r="U2515" i="7949" s="1"/>
  <c r="V2515" i="7949" s="1"/>
  <c r="W2515" i="7949" s="1"/>
  <c r="O139" i="7949"/>
  <c r="P139" i="7949"/>
  <c r="Q139" i="7949" s="1"/>
  <c r="R139" i="7949" s="1"/>
  <c r="S139" i="7949" s="1"/>
  <c r="T139" i="7949" s="1"/>
  <c r="U139" i="7949" s="1"/>
  <c r="V139" i="7949" s="1"/>
  <c r="W139" i="7949" s="1"/>
  <c r="O1975" i="7949"/>
  <c r="P1975" i="7949"/>
  <c r="Q1975" i="7949" s="1"/>
  <c r="R1975" i="7949" s="1"/>
  <c r="S1975" i="7949" s="1"/>
  <c r="T1975" i="7949" s="1"/>
  <c r="U1975" i="7949" s="1"/>
  <c r="V1975" i="7949" s="1"/>
  <c r="W1975" i="7949" s="1"/>
  <c r="O841" i="7949"/>
  <c r="P841" i="7949"/>
  <c r="Q841" i="7949" s="1"/>
  <c r="R841" i="7949" s="1"/>
  <c r="S841" i="7949" s="1"/>
  <c r="T841" i="7949" s="1"/>
  <c r="U841" i="7949" s="1"/>
  <c r="V841" i="7949" s="1"/>
  <c r="W841" i="7949" s="1"/>
  <c r="O787" i="7949"/>
  <c r="P787" i="7949"/>
  <c r="Q787" i="7949" s="1"/>
  <c r="R787" i="7949" s="1"/>
  <c r="S787" i="7949" s="1"/>
  <c r="T787" i="7949" s="1"/>
  <c r="U787" i="7949" s="1"/>
  <c r="V787" i="7949" s="1"/>
  <c r="W787" i="7949" s="1"/>
  <c r="O571" i="7949"/>
  <c r="P571" i="7949"/>
  <c r="Q571" i="7949" s="1"/>
  <c r="R571" i="7949" s="1"/>
  <c r="S571" i="7949" s="1"/>
  <c r="T571" i="7949" s="1"/>
  <c r="U571" i="7949" s="1"/>
  <c r="V571" i="7949" s="1"/>
  <c r="W571" i="7949" s="1"/>
  <c r="O1489" i="7949"/>
  <c r="P1489" i="7949"/>
  <c r="Q1489" i="7949" s="1"/>
  <c r="R1489" i="7949" s="1"/>
  <c r="S1489" i="7949" s="1"/>
  <c r="T1489" i="7949" s="1"/>
  <c r="U1489" i="7949" s="1"/>
  <c r="V1489" i="7949" s="1"/>
  <c r="W1489" i="7949" s="1"/>
  <c r="O2191" i="7949"/>
  <c r="P2191" i="7949"/>
  <c r="Q2191" i="7949" s="1"/>
  <c r="R2191" i="7949" s="1"/>
  <c r="S2191" i="7949" s="1"/>
  <c r="T2191" i="7949" s="1"/>
  <c r="U2191" i="7949" s="1"/>
  <c r="V2191" i="7949" s="1"/>
  <c r="W2191" i="7949" s="1"/>
  <c r="O2299" i="7949"/>
  <c r="P2299" i="7949"/>
  <c r="Q2299" i="7949" s="1"/>
  <c r="R2299" i="7949" s="1"/>
  <c r="S2299" i="7949" s="1"/>
  <c r="T2299" i="7949" s="1"/>
  <c r="U2299" i="7949" s="1"/>
  <c r="V2299" i="7949" s="1"/>
  <c r="W2299" i="7949" s="1"/>
  <c r="O463" i="7949"/>
  <c r="P463" i="7949"/>
  <c r="Q463" i="7949" s="1"/>
  <c r="R463" i="7949" s="1"/>
  <c r="S463" i="7949" s="1"/>
  <c r="T463" i="7949" s="1"/>
  <c r="U463" i="7949" s="1"/>
  <c r="V463" i="7949" s="1"/>
  <c r="W463" i="7949" s="1"/>
  <c r="O85" i="7949"/>
  <c r="P85" i="7949"/>
  <c r="Q85" i="7949" s="1"/>
  <c r="R85" i="7949" s="1"/>
  <c r="S85" i="7949" s="1"/>
  <c r="T85" i="7949" s="1"/>
  <c r="U85" i="7949" s="1"/>
  <c r="V85" i="7949" s="1"/>
  <c r="W85" i="7949" s="1"/>
  <c r="O1867" i="7949"/>
  <c r="P1867" i="7949"/>
  <c r="Q1867" i="7949" s="1"/>
  <c r="R1867" i="7949" s="1"/>
  <c r="S1867" i="7949" s="1"/>
  <c r="T1867" i="7949" s="1"/>
  <c r="U1867" i="7949" s="1"/>
  <c r="V1867" i="7949" s="1"/>
  <c r="W1867" i="7949" s="1"/>
  <c r="P834" i="18"/>
  <c r="P72" i="7941"/>
  <c r="P824" i="18"/>
  <c r="P62" i="7941"/>
  <c r="P871" i="18"/>
  <c r="P109" i="7941"/>
  <c r="P830" i="18"/>
  <c r="P68" i="7941"/>
  <c r="P867" i="18"/>
  <c r="P105" i="7941"/>
  <c r="P862" i="18"/>
  <c r="P100" i="7941"/>
  <c r="P844" i="18"/>
  <c r="P82" i="7941"/>
  <c r="P825" i="18"/>
  <c r="P63" i="7941"/>
  <c r="P856" i="18"/>
  <c r="P94" i="7941"/>
  <c r="P223" i="7942"/>
  <c r="M1333" i="18"/>
  <c r="M727" i="7941"/>
  <c r="Q266" i="7942"/>
  <c r="Q267" i="7942"/>
  <c r="Q261" i="7942"/>
  <c r="P847" i="18"/>
  <c r="P85" i="7941"/>
  <c r="P835" i="18"/>
  <c r="P73" i="7941"/>
  <c r="P833" i="18"/>
  <c r="P71" i="7941"/>
  <c r="P823" i="18"/>
  <c r="P61" i="7941"/>
  <c r="P870" i="18"/>
  <c r="P108" i="7941"/>
  <c r="P848" i="18"/>
  <c r="P86" i="7941"/>
  <c r="P836" i="18"/>
  <c r="P74" i="7941"/>
  <c r="P860" i="18"/>
  <c r="P98" i="7941"/>
  <c r="P832" i="18"/>
  <c r="P70" i="7941"/>
  <c r="P851" i="18"/>
  <c r="P89" i="7941"/>
  <c r="P869" i="18"/>
  <c r="P107" i="7941"/>
  <c r="N923" i="18"/>
  <c r="N161" i="7941"/>
  <c r="Q49" i="7944"/>
  <c r="R49" i="7944"/>
  <c r="Q56" i="7944"/>
  <c r="R56" i="7944"/>
  <c r="Q18" i="7944"/>
  <c r="R18" i="7944"/>
  <c r="P15" i="7944"/>
  <c r="Q15" i="7944"/>
  <c r="R15" i="7944"/>
  <c r="Q14" i="7944"/>
  <c r="R14" i="7944"/>
  <c r="P37" i="7944"/>
  <c r="Q37" i="7944"/>
  <c r="R37" i="7944"/>
  <c r="Q47" i="7944"/>
  <c r="R47" i="7944"/>
  <c r="Q235" i="7942"/>
  <c r="Q461" i="7941"/>
  <c r="P414" i="7942"/>
  <c r="P410" i="7942"/>
  <c r="P395" i="7942"/>
  <c r="P382" i="7942"/>
  <c r="O19" i="7944"/>
  <c r="P19" i="7944"/>
  <c r="Q19" i="7944"/>
  <c r="R19" i="7944"/>
  <c r="L734" i="7941"/>
  <c r="L944" i="7941"/>
  <c r="M944" i="7941"/>
  <c r="N944" i="7941"/>
  <c r="O944" i="7941"/>
  <c r="M1213" i="18"/>
  <c r="N1213" i="18"/>
  <c r="O1213" i="18"/>
  <c r="N1308" i="18"/>
  <c r="N702" i="7941"/>
  <c r="P1577" i="18"/>
  <c r="Q1577" i="18"/>
  <c r="N1315" i="18"/>
  <c r="N709" i="7941"/>
  <c r="M1217" i="18"/>
  <c r="N1217" i="18"/>
  <c r="O1217" i="18"/>
  <c r="P1217" i="18"/>
  <c r="Q1217" i="18"/>
  <c r="R1217" i="18"/>
  <c r="O1340" i="18"/>
  <c r="O734" i="7941"/>
  <c r="N1304" i="18"/>
  <c r="N698" i="7941"/>
  <c r="O1304" i="18"/>
  <c r="O698" i="7941"/>
  <c r="O923" i="18"/>
  <c r="O161" i="7941"/>
  <c r="N1564" i="18"/>
  <c r="O1564" i="18"/>
  <c r="O1302" i="18"/>
  <c r="O696" i="7941"/>
  <c r="Q1226" i="18"/>
  <c r="R1226" i="18"/>
  <c r="P39" i="7944"/>
  <c r="Q39" i="7944"/>
  <c r="P51" i="7944"/>
  <c r="Q51" i="7944"/>
  <c r="P35" i="7944"/>
  <c r="Q35" i="7944"/>
  <c r="P17" i="7944"/>
  <c r="Q17" i="7944"/>
  <c r="N1334" i="18"/>
  <c r="N728" i="7941"/>
  <c r="N1572" i="18"/>
  <c r="N1310" i="18"/>
  <c r="N704" i="7941"/>
  <c r="N1567" i="18"/>
  <c r="N1305" i="18"/>
  <c r="N699" i="7941"/>
  <c r="Q57" i="7944"/>
  <c r="R57" i="7944"/>
  <c r="P421" i="7942"/>
  <c r="P381" i="7942"/>
  <c r="P386" i="7942"/>
  <c r="P402" i="7942"/>
  <c r="P393" i="7942"/>
  <c r="P417" i="7942"/>
  <c r="P387" i="7942"/>
  <c r="P426" i="7942"/>
  <c r="P418" i="7942"/>
  <c r="P423" i="7942"/>
  <c r="P411" i="7942"/>
  <c r="P384" i="7942"/>
  <c r="P388" i="7942"/>
  <c r="R54" i="7944"/>
  <c r="P1185" i="18"/>
  <c r="Q1185" i="18"/>
  <c r="N612" i="7941"/>
  <c r="O249" i="7942"/>
  <c r="O21" i="7944"/>
  <c r="P21" i="7944"/>
  <c r="P408" i="7942"/>
  <c r="P428" i="7942"/>
  <c r="P392" i="7942"/>
  <c r="P396" i="7942"/>
  <c r="P413" i="7942"/>
  <c r="P531" i="7942"/>
  <c r="P406" i="7942"/>
  <c r="P416" i="7942"/>
  <c r="P383" i="7942"/>
  <c r="P422" i="7942"/>
  <c r="P419" i="7942"/>
  <c r="P409" i="7942"/>
  <c r="O9" i="7944"/>
  <c r="P9" i="7944"/>
  <c r="Q9" i="7944"/>
  <c r="R9" i="7944"/>
  <c r="Q31" i="7944"/>
  <c r="R31" i="7944"/>
  <c r="Q232" i="7942"/>
  <c r="Q458" i="7941"/>
  <c r="P233" i="7942"/>
  <c r="P624" i="7941"/>
  <c r="Q624" i="7941"/>
  <c r="P46" i="7944"/>
  <c r="Q46" i="7944"/>
  <c r="R46" i="7944"/>
  <c r="P249" i="7942"/>
  <c r="Q248" i="7942"/>
  <c r="Q474" i="7941"/>
  <c r="Q30" i="7944"/>
  <c r="R30" i="7944"/>
  <c r="P40" i="7944"/>
  <c r="Q40" i="7944"/>
  <c r="R40" i="7944"/>
  <c r="O22" i="7944"/>
  <c r="P22" i="7944"/>
  <c r="Q22" i="7944"/>
  <c r="R22" i="7944"/>
  <c r="P50" i="7944"/>
  <c r="Q50" i="7944"/>
  <c r="R43" i="7944"/>
  <c r="P12" i="7944"/>
  <c r="Q12" i="7944"/>
  <c r="P261" i="7942"/>
  <c r="N57" i="7946"/>
  <c r="Q605" i="7941"/>
  <c r="O1339" i="18"/>
  <c r="O733" i="7941"/>
  <c r="O1330" i="18"/>
  <c r="O724" i="7941"/>
  <c r="N936" i="7941"/>
  <c r="R23" i="7944"/>
  <c r="O34" i="7944"/>
  <c r="N7" i="7944"/>
  <c r="P620" i="7941"/>
  <c r="Q620" i="7941"/>
  <c r="P170" i="7942"/>
  <c r="P171" i="7942"/>
  <c r="O27" i="7944"/>
  <c r="P27" i="7944"/>
  <c r="Q27" i="7944"/>
  <c r="R27" i="7944"/>
  <c r="O1321" i="18"/>
  <c r="O715" i="7941"/>
  <c r="Q44" i="7944"/>
  <c r="R44" i="7944"/>
  <c r="P600" i="7941"/>
  <c r="Q600" i="7941"/>
  <c r="N1588" i="18"/>
  <c r="N1326" i="18"/>
  <c r="N720" i="7941"/>
  <c r="O171" i="7942"/>
  <c r="N596" i="7941"/>
  <c r="O596" i="7941"/>
  <c r="O1576" i="18"/>
  <c r="P1576" i="18"/>
  <c r="Q1576" i="18"/>
  <c r="O169" i="7942"/>
  <c r="O270" i="7942"/>
  <c r="O201" i="7942"/>
  <c r="O1579" i="18"/>
  <c r="P1579" i="18"/>
  <c r="P33" i="7944"/>
  <c r="Q33" i="7944"/>
  <c r="Q1001" i="7941"/>
  <c r="Q592" i="7941"/>
  <c r="N1321" i="18"/>
  <c r="N715" i="7941"/>
  <c r="P175" i="7942"/>
  <c r="O29" i="7944"/>
  <c r="P29" i="7944"/>
  <c r="P16" i="7944"/>
  <c r="Q16" i="7944"/>
  <c r="R16" i="7944"/>
  <c r="O52" i="7944"/>
  <c r="P52" i="7944"/>
  <c r="Q430" i="7942"/>
  <c r="R48" i="7944"/>
  <c r="Q8" i="7944"/>
  <c r="B32" i="7958"/>
  <c r="P1566" i="18"/>
  <c r="Q1566" i="18"/>
  <c r="R32" i="7944"/>
  <c r="P20" i="7944"/>
  <c r="Q20" i="7944"/>
  <c r="Q1230" i="18"/>
  <c r="R1230" i="18"/>
  <c r="M921" i="7941"/>
  <c r="N921" i="7941"/>
  <c r="O921" i="7941"/>
  <c r="P921" i="7941"/>
  <c r="Q1235" i="18"/>
  <c r="R1235" i="18"/>
  <c r="O912" i="7941"/>
  <c r="P912" i="7941"/>
  <c r="P599" i="7941"/>
  <c r="Q599" i="7941"/>
  <c r="P201" i="7942"/>
  <c r="Q200" i="7942"/>
  <c r="Q201" i="7942"/>
  <c r="Q441" i="7941"/>
  <c r="N1228" i="18"/>
  <c r="O1588" i="18"/>
  <c r="O1326" i="18"/>
  <c r="O720" i="7941"/>
  <c r="K713" i="7941"/>
  <c r="L1215" i="18"/>
  <c r="K714" i="7941"/>
  <c r="L1216" i="18"/>
  <c r="N1210" i="18"/>
  <c r="O1210" i="18"/>
  <c r="P1210" i="18"/>
  <c r="Q1210" i="18"/>
  <c r="R1210" i="18"/>
  <c r="L621" i="7941"/>
  <c r="K935" i="7941"/>
  <c r="M927" i="7941"/>
  <c r="K735" i="7941"/>
  <c r="L1237" i="18"/>
  <c r="N60" i="7941"/>
  <c r="N59" i="7941"/>
  <c r="N821" i="18"/>
  <c r="M907" i="7941"/>
  <c r="N907" i="7941"/>
  <c r="K721" i="7941"/>
  <c r="L1223" i="18"/>
  <c r="L1329" i="18"/>
  <c r="M1591" i="18"/>
  <c r="M1329" i="18"/>
  <c r="M723" i="7941"/>
  <c r="K145" i="7941"/>
  <c r="L803" i="18"/>
  <c r="K718" i="7941"/>
  <c r="L1220" i="18"/>
  <c r="N1209" i="18"/>
  <c r="Q1598" i="18"/>
  <c r="K705" i="7941"/>
  <c r="L1207" i="18"/>
  <c r="Q462" i="18"/>
  <c r="Q464" i="18"/>
  <c r="P90" i="18"/>
  <c r="P1268" i="18"/>
  <c r="P662" i="7941"/>
  <c r="Q243" i="18"/>
  <c r="P73" i="18"/>
  <c r="P1251" i="18"/>
  <c r="P645" i="7941"/>
  <c r="Q165" i="18"/>
  <c r="P67" i="18"/>
  <c r="P1245" i="18"/>
  <c r="P639" i="7941"/>
  <c r="Q514" i="18"/>
  <c r="Q516" i="18"/>
  <c r="P94" i="18"/>
  <c r="P1272" i="18"/>
  <c r="P666" i="7941"/>
  <c r="Q178" i="18"/>
  <c r="P68" i="18"/>
  <c r="P1246" i="18"/>
  <c r="P640" i="7941"/>
  <c r="Q579" i="18"/>
  <c r="P99" i="18"/>
  <c r="P1277" i="18"/>
  <c r="P671" i="7941"/>
  <c r="Q581" i="18"/>
  <c r="Q334" i="18"/>
  <c r="P80" i="18"/>
  <c r="P1258" i="18"/>
  <c r="P652" i="7941"/>
  <c r="P112" i="18"/>
  <c r="P1290" i="18"/>
  <c r="P684" i="7941"/>
  <c r="Q748" i="18"/>
  <c r="Q750" i="18"/>
  <c r="Q399" i="18"/>
  <c r="Q397" i="18"/>
  <c r="P85" i="18"/>
  <c r="P1263" i="18"/>
  <c r="P657" i="7941"/>
  <c r="Q380" i="1"/>
  <c r="Q113" i="18"/>
  <c r="Q378" i="1"/>
  <c r="Q111" i="18"/>
  <c r="Q376" i="1"/>
  <c r="Q109" i="18"/>
  <c r="Q374" i="1"/>
  <c r="Q107" i="18"/>
  <c r="Q372" i="1"/>
  <c r="Q105" i="18"/>
  <c r="Q370" i="1"/>
  <c r="Q103" i="18"/>
  <c r="Q368" i="1"/>
  <c r="Q101" i="18"/>
  <c r="Q366" i="1"/>
  <c r="Q99" i="18"/>
  <c r="Q364" i="1"/>
  <c r="Q97" i="18"/>
  <c r="Q362" i="1"/>
  <c r="Q95" i="18"/>
  <c r="Q360" i="1"/>
  <c r="Q93" i="18"/>
  <c r="Q358" i="1"/>
  <c r="Q91" i="18"/>
  <c r="Q356" i="1"/>
  <c r="Q89" i="18"/>
  <c r="Q354" i="1"/>
  <c r="Q87" i="18"/>
  <c r="Q352" i="1"/>
  <c r="Q85" i="18"/>
  <c r="Q350" i="1"/>
  <c r="Q83" i="18"/>
  <c r="Q348" i="1"/>
  <c r="Q81" i="18"/>
  <c r="Q346" i="1"/>
  <c r="Q79" i="18"/>
  <c r="Q344" i="1"/>
  <c r="Q77" i="18"/>
  <c r="Q342" i="1"/>
  <c r="Q75" i="18"/>
  <c r="Q340" i="1"/>
  <c r="Q73" i="18"/>
  <c r="Q338" i="1"/>
  <c r="Q71" i="18"/>
  <c r="Q336" i="1"/>
  <c r="Q69" i="18"/>
  <c r="Q218" i="1"/>
  <c r="Q61" i="18"/>
  <c r="Q217" i="1"/>
  <c r="Q60" i="18"/>
  <c r="Q215" i="1"/>
  <c r="Q58" i="18"/>
  <c r="Q212" i="1"/>
  <c r="Q55" i="18"/>
  <c r="Q210" i="1"/>
  <c r="Q53" i="18"/>
  <c r="Q209" i="1"/>
  <c r="Q52" i="18"/>
  <c r="Q207" i="1"/>
  <c r="Q50" i="18"/>
  <c r="Q204" i="1"/>
  <c r="Q47" i="18"/>
  <c r="Q202" i="1"/>
  <c r="Q45" i="18"/>
  <c r="Q201" i="1"/>
  <c r="Q44" i="18"/>
  <c r="Q199" i="1"/>
  <c r="Q42" i="18"/>
  <c r="Q196" i="1"/>
  <c r="Q39" i="18"/>
  <c r="Q194" i="1"/>
  <c r="Q37" i="18"/>
  <c r="Q193" i="1"/>
  <c r="Q36" i="18"/>
  <c r="Q191" i="1"/>
  <c r="Q34" i="18"/>
  <c r="Q188" i="1"/>
  <c r="Q31" i="18"/>
  <c r="Q186" i="1"/>
  <c r="Q29" i="18"/>
  <c r="Q185" i="1"/>
  <c r="Q28" i="18"/>
  <c r="Q183" i="1"/>
  <c r="Q26" i="18"/>
  <c r="Q180" i="1"/>
  <c r="Q23" i="18"/>
  <c r="Q178" i="1"/>
  <c r="Q21" i="18"/>
  <c r="Q177" i="1"/>
  <c r="Q20" i="18"/>
  <c r="Q175" i="1"/>
  <c r="Q18" i="18"/>
  <c r="Q172" i="1"/>
  <c r="Q15" i="18"/>
  <c r="Q170" i="1"/>
  <c r="Q13" i="18"/>
  <c r="Q169" i="1"/>
  <c r="Q334" i="1"/>
  <c r="Q67" i="18"/>
  <c r="Q332" i="1"/>
  <c r="Q65" i="18"/>
  <c r="Q7" i="18"/>
  <c r="Q335" i="1"/>
  <c r="Q68" i="18"/>
  <c r="Q333" i="1"/>
  <c r="Q66" i="18"/>
  <c r="Q331" i="1"/>
  <c r="Q373" i="1"/>
  <c r="Q106" i="18"/>
  <c r="Q1284" i="18"/>
  <c r="Q678" i="7941"/>
  <c r="Q365" i="1"/>
  <c r="Q98" i="18"/>
  <c r="Q357" i="1"/>
  <c r="Q90" i="18"/>
  <c r="Q349" i="1"/>
  <c r="Q82" i="18"/>
  <c r="Q341" i="1"/>
  <c r="Q74" i="18"/>
  <c r="Q1252" i="18"/>
  <c r="Q646" i="7941"/>
  <c r="Q214" i="1"/>
  <c r="Q57" i="18"/>
  <c r="Q208" i="1"/>
  <c r="Q51" i="18"/>
  <c r="Q195" i="1"/>
  <c r="Q38" i="18"/>
  <c r="Q189" i="1"/>
  <c r="Q32" i="18"/>
  <c r="Q842" i="18"/>
  <c r="Q80" i="7941"/>
  <c r="Q182" i="1"/>
  <c r="Q25" i="18"/>
  <c r="Q176" i="1"/>
  <c r="Q19" i="18"/>
  <c r="Q371" i="1"/>
  <c r="Q104" i="18"/>
  <c r="Q361" i="1"/>
  <c r="Q94" i="18"/>
  <c r="Q1272" i="18"/>
  <c r="Q666" i="7941"/>
  <c r="Q351" i="1"/>
  <c r="Q84" i="18"/>
  <c r="Q339" i="1"/>
  <c r="Q72" i="18"/>
  <c r="Q200" i="1"/>
  <c r="Q43" i="18"/>
  <c r="Q192" i="1"/>
  <c r="Q35" i="18"/>
  <c r="Q845" i="18"/>
  <c r="Q83" i="7941"/>
  <c r="Q184" i="1"/>
  <c r="Q27" i="18"/>
  <c r="Q174" i="1"/>
  <c r="Q17" i="18"/>
  <c r="Q377" i="1"/>
  <c r="Q110" i="18"/>
  <c r="Q345" i="1"/>
  <c r="Q78" i="18"/>
  <c r="Q1256" i="18"/>
  <c r="Q650" i="7941"/>
  <c r="Q7" i="7942"/>
  <c r="Q197" i="1"/>
  <c r="Q40" i="18"/>
  <c r="Q179" i="1"/>
  <c r="Q22" i="18"/>
  <c r="Q379" i="1"/>
  <c r="Q112" i="18"/>
  <c r="Q1290" i="18"/>
  <c r="Q684" i="7941"/>
  <c r="Q369" i="1"/>
  <c r="Q102" i="18"/>
  <c r="Q359" i="1"/>
  <c r="Q92" i="18"/>
  <c r="Q347" i="1"/>
  <c r="Q80" i="18"/>
  <c r="Q337" i="1"/>
  <c r="Q70" i="18"/>
  <c r="Q1248" i="18"/>
  <c r="Q642" i="7941"/>
  <c r="Q216" i="1"/>
  <c r="Q59" i="18"/>
  <c r="Q206" i="1"/>
  <c r="Q49" i="18"/>
  <c r="Q198" i="1"/>
  <c r="Q41" i="18"/>
  <c r="Q190" i="1"/>
  <c r="Q33" i="18"/>
  <c r="Q843" i="18"/>
  <c r="Q81" i="7941"/>
  <c r="Q181" i="1"/>
  <c r="Q24" i="18"/>
  <c r="Q173" i="1"/>
  <c r="Q16" i="18"/>
  <c r="Q367" i="1"/>
  <c r="Q100" i="18"/>
  <c r="Q205" i="1"/>
  <c r="Q48" i="18"/>
  <c r="Q858" i="18"/>
  <c r="Q96" i="7941"/>
  <c r="Q171" i="1"/>
  <c r="Q14" i="18"/>
  <c r="Q375" i="1"/>
  <c r="Q108" i="18"/>
  <c r="Q363" i="1"/>
  <c r="Q96" i="18"/>
  <c r="Q353" i="1"/>
  <c r="Q86" i="18"/>
  <c r="Q1264" i="18"/>
  <c r="Q658" i="7941"/>
  <c r="Q343" i="1"/>
  <c r="Q76" i="18"/>
  <c r="Q211" i="1"/>
  <c r="Q54" i="18"/>
  <c r="Q203" i="1"/>
  <c r="Q46" i="18"/>
  <c r="Q355" i="1"/>
  <c r="Q88" i="18"/>
  <c r="Q1266" i="18"/>
  <c r="Q660" i="7941"/>
  <c r="Q213" i="1"/>
  <c r="Q56" i="18"/>
  <c r="Q187" i="1"/>
  <c r="Q30" i="18"/>
  <c r="O1334" i="18"/>
  <c r="O728" i="7941"/>
  <c r="O1308" i="18"/>
  <c r="O702" i="7941"/>
  <c r="L720" i="7941"/>
  <c r="L930" i="7941"/>
  <c r="M1222" i="18"/>
  <c r="M937" i="7941"/>
  <c r="M918" i="7941"/>
  <c r="N918" i="7941"/>
  <c r="O918" i="7941"/>
  <c r="P257" i="7942"/>
  <c r="O819" i="18"/>
  <c r="K701" i="7941"/>
  <c r="L1203" i="18"/>
  <c r="M1599" i="18"/>
  <c r="M1337" i="18"/>
  <c r="M731" i="7941"/>
  <c r="L1337" i="18"/>
  <c r="N270" i="7942"/>
  <c r="M917" i="7941"/>
  <c r="R1211" i="18"/>
  <c r="K732" i="7941"/>
  <c r="L1234" i="18"/>
  <c r="K157" i="7941"/>
  <c r="L815" i="18"/>
  <c r="N623" i="7941"/>
  <c r="O623" i="7941"/>
  <c r="P623" i="7941"/>
  <c r="Q623" i="7941"/>
  <c r="K722" i="7941"/>
  <c r="L1224" i="18"/>
  <c r="O822" i="18"/>
  <c r="O11" i="18"/>
  <c r="Q737" i="18"/>
  <c r="Q735" i="18"/>
  <c r="P111" i="18"/>
  <c r="P1289" i="18"/>
  <c r="P683" i="7941"/>
  <c r="Q386" i="18"/>
  <c r="P84" i="18"/>
  <c r="P1262" i="18"/>
  <c r="P656" i="7941"/>
  <c r="Q384" i="18"/>
  <c r="Q451" i="18"/>
  <c r="Q449" i="18"/>
  <c r="P89" i="18"/>
  <c r="P1267" i="18"/>
  <c r="P661" i="7941"/>
  <c r="Q282" i="18"/>
  <c r="P76" i="18"/>
  <c r="P1254" i="18"/>
  <c r="P648" i="7941"/>
  <c r="P81" i="18"/>
  <c r="P1259" i="18"/>
  <c r="P653" i="7941"/>
  <c r="Q347" i="18"/>
  <c r="P219" i="1"/>
  <c r="P12" i="18"/>
  <c r="Q204" i="18"/>
  <c r="P70" i="18"/>
  <c r="P1248" i="18"/>
  <c r="P642" i="7941"/>
  <c r="P102" i="18"/>
  <c r="P1280" i="18"/>
  <c r="P674" i="7941"/>
  <c r="Q618" i="18"/>
  <c r="Q620" i="18"/>
  <c r="P75" i="18"/>
  <c r="P1253" i="18"/>
  <c r="P647" i="7941"/>
  <c r="Q269" i="18"/>
  <c r="Q683" i="18"/>
  <c r="Q685" i="18"/>
  <c r="P107" i="18"/>
  <c r="P1285" i="18"/>
  <c r="P679" i="7941"/>
  <c r="Q438" i="18"/>
  <c r="Q436" i="18"/>
  <c r="P88" i="18"/>
  <c r="P1266" i="18"/>
  <c r="P660" i="7941"/>
  <c r="P65" i="18"/>
  <c r="P1243" i="18"/>
  <c r="P637" i="7941"/>
  <c r="Q139" i="18"/>
  <c r="Q501" i="18"/>
  <c r="Q503" i="18"/>
  <c r="P93" i="18"/>
  <c r="P1271" i="18"/>
  <c r="P665" i="7941"/>
  <c r="O63" i="18"/>
  <c r="O1242" i="18"/>
  <c r="O1336" i="18"/>
  <c r="O730" i="7941"/>
  <c r="O1315" i="18"/>
  <c r="O709" i="7941"/>
  <c r="O1313" i="18"/>
  <c r="O707" i="7941"/>
  <c r="P619" i="7941"/>
  <c r="Q619" i="7941"/>
  <c r="Q228" i="7942"/>
  <c r="Q229" i="7942"/>
  <c r="Q455" i="7941"/>
  <c r="L719" i="7941"/>
  <c r="L929" i="7941"/>
  <c r="M1221" i="18"/>
  <c r="O934" i="7941"/>
  <c r="N607" i="7941"/>
  <c r="L704" i="7941"/>
  <c r="L914" i="7941"/>
  <c r="M1206" i="18"/>
  <c r="K729" i="7941"/>
  <c r="L1231" i="18"/>
  <c r="K154" i="7941"/>
  <c r="L812" i="18"/>
  <c r="P265" i="7942"/>
  <c r="N1229" i="18"/>
  <c r="P1596" i="18"/>
  <c r="Q1596" i="18"/>
  <c r="L699" i="7941"/>
  <c r="L909" i="7941"/>
  <c r="M1201" i="18"/>
  <c r="L1574" i="18"/>
  <c r="M1568" i="18"/>
  <c r="M1306" i="18"/>
  <c r="M700" i="7941"/>
  <c r="L1306" i="18"/>
  <c r="L703" i="7941"/>
  <c r="L913" i="7941"/>
  <c r="M1205" i="18"/>
  <c r="N1236" i="18"/>
  <c r="O1236" i="18"/>
  <c r="P1236" i="18"/>
  <c r="Q1236" i="18"/>
  <c r="P227" i="7942"/>
  <c r="Q226" i="7942"/>
  <c r="Q227" i="7942"/>
  <c r="Q454" i="7941"/>
  <c r="M1578" i="18"/>
  <c r="M1316" i="18"/>
  <c r="M710" i="7941"/>
  <c r="L1316" i="18"/>
  <c r="P630" i="7941"/>
  <c r="Q630" i="7941"/>
  <c r="Q604" i="7941"/>
  <c r="N1204" i="18"/>
  <c r="Q670" i="18"/>
  <c r="Q672" i="18"/>
  <c r="P106" i="18"/>
  <c r="P1284" i="18"/>
  <c r="P678" i="7941"/>
  <c r="P66" i="18"/>
  <c r="P1244" i="18"/>
  <c r="P638" i="7941"/>
  <c r="Q152" i="18"/>
  <c r="Q592" i="18"/>
  <c r="Q594" i="18"/>
  <c r="P100" i="18"/>
  <c r="P1278" i="18"/>
  <c r="P672" i="7941"/>
  <c r="Q657" i="18"/>
  <c r="P105" i="18"/>
  <c r="P1283" i="18"/>
  <c r="P677" i="7941"/>
  <c r="Q659" i="18"/>
  <c r="P92" i="18"/>
  <c r="P1270" i="18"/>
  <c r="P664" i="7941"/>
  <c r="Q488" i="18"/>
  <c r="Q490" i="18"/>
  <c r="P97" i="18"/>
  <c r="P1275" i="18"/>
  <c r="P669" i="7941"/>
  <c r="Q553" i="18"/>
  <c r="Q555" i="18"/>
  <c r="P82" i="18"/>
  <c r="P1260" i="18"/>
  <c r="P654" i="7941"/>
  <c r="Q360" i="18"/>
  <c r="Q423" i="18"/>
  <c r="Q425" i="18"/>
  <c r="P87" i="18"/>
  <c r="P1265" i="18"/>
  <c r="P659" i="7941"/>
  <c r="P78" i="18"/>
  <c r="P1256" i="18"/>
  <c r="P650" i="7941"/>
  <c r="Q308" i="18"/>
  <c r="Q722" i="18"/>
  <c r="Q724" i="18"/>
  <c r="P110" i="18"/>
  <c r="P1288" i="18"/>
  <c r="P682" i="7941"/>
  <c r="Q373" i="18"/>
  <c r="P83" i="18"/>
  <c r="P1261" i="18"/>
  <c r="P655" i="7941"/>
  <c r="Q371" i="18"/>
  <c r="P1523" i="18"/>
  <c r="P1313" i="18"/>
  <c r="P707" i="7941"/>
  <c r="P1519" i="18"/>
  <c r="P1103" i="18"/>
  <c r="P1099" i="18"/>
  <c r="P1098" i="18"/>
  <c r="P1518" i="18"/>
  <c r="P1308" i="18"/>
  <c r="P702" i="7941"/>
  <c r="P1542" i="18"/>
  <c r="P1332" i="18"/>
  <c r="P726" i="7941"/>
  <c r="P1122" i="18"/>
  <c r="P1097" i="18"/>
  <c r="P1517" i="18"/>
  <c r="P1116" i="18"/>
  <c r="P1545" i="18"/>
  <c r="P1131" i="18"/>
  <c r="P1520" i="18"/>
  <c r="P1106" i="18"/>
  <c r="P1543" i="18"/>
  <c r="P1536" i="18"/>
  <c r="P1125" i="18"/>
  <c r="P1114" i="18"/>
  <c r="P1551" i="18"/>
  <c r="P1100" i="18"/>
  <c r="P1123" i="18"/>
  <c r="P1534" i="18"/>
  <c r="P1531" i="18"/>
  <c r="P1321" i="18"/>
  <c r="P715" i="7941"/>
  <c r="P1111" i="18"/>
  <c r="P1526" i="18"/>
  <c r="P1128" i="18"/>
  <c r="P1110" i="18"/>
  <c r="P1102" i="18"/>
  <c r="P1512" i="18"/>
  <c r="P1514" i="18"/>
  <c r="P1553" i="18"/>
  <c r="P1552" i="18"/>
  <c r="P1548" i="18"/>
  <c r="P1533" i="18"/>
  <c r="P1323" i="18"/>
  <c r="P717" i="7941"/>
  <c r="P1522" i="18"/>
  <c r="P1544" i="18"/>
  <c r="P1092" i="18"/>
  <c r="P1117" i="18"/>
  <c r="P1121" i="18"/>
  <c r="P1539" i="18"/>
  <c r="P1132" i="18"/>
  <c r="P1113" i="18"/>
  <c r="P1124" i="18"/>
  <c r="P1524" i="18"/>
  <c r="P1537" i="18"/>
  <c r="P1541" i="18"/>
  <c r="P1120" i="18"/>
  <c r="P1119" i="18"/>
  <c r="P1529" i="18"/>
  <c r="P1530" i="18"/>
  <c r="P1104" i="18"/>
  <c r="P1094" i="18"/>
  <c r="P1540" i="18"/>
  <c r="P1330" i="18"/>
  <c r="P724" i="7941"/>
  <c r="P1133" i="18"/>
  <c r="P1109" i="18"/>
  <c r="P1546" i="18"/>
  <c r="P1336" i="18"/>
  <c r="P730" i="7941"/>
  <c r="P1115" i="18"/>
  <c r="P1096" i="18"/>
  <c r="P1112" i="18"/>
  <c r="P1093" i="18"/>
  <c r="P1101" i="18"/>
  <c r="P1527" i="18"/>
  <c r="P1532" i="18"/>
  <c r="P1550" i="18"/>
  <c r="P1340" i="18"/>
  <c r="P734" i="7941"/>
  <c r="P1521" i="18"/>
  <c r="P1107" i="18"/>
  <c r="P1525" i="18"/>
  <c r="P1528" i="18"/>
  <c r="P1126" i="18"/>
  <c r="P1535" i="18"/>
  <c r="P1130" i="18"/>
  <c r="P1516" i="18"/>
  <c r="P1105" i="18"/>
  <c r="P1108" i="18"/>
  <c r="P1513" i="18"/>
  <c r="P1303" i="18"/>
  <c r="P697" i="7941"/>
  <c r="P1549" i="18"/>
  <c r="P1339" i="18"/>
  <c r="P733" i="7941"/>
  <c r="P1118" i="18"/>
  <c r="P1129" i="18"/>
  <c r="P1538" i="18"/>
  <c r="P1127" i="18"/>
  <c r="P1515" i="18"/>
  <c r="P1547" i="18"/>
  <c r="P1095" i="18"/>
  <c r="P850" i="18"/>
  <c r="P88" i="7941"/>
  <c r="P96" i="18"/>
  <c r="P1274" i="18"/>
  <c r="P668" i="7941"/>
  <c r="Q540" i="18"/>
  <c r="Q542" i="18"/>
  <c r="P837" i="18"/>
  <c r="P75" i="7941"/>
  <c r="P861" i="18"/>
  <c r="P99" i="7941"/>
  <c r="Q191" i="18"/>
  <c r="P69" i="18"/>
  <c r="P1247" i="18"/>
  <c r="P641" i="7941"/>
  <c r="Q605" i="18"/>
  <c r="P101" i="18"/>
  <c r="P1279" i="18"/>
  <c r="P673" i="7941"/>
  <c r="Q607" i="18"/>
  <c r="L696" i="7941"/>
  <c r="L906" i="7941"/>
  <c r="M1198" i="18"/>
  <c r="K736" i="7941"/>
  <c r="L1238" i="18"/>
  <c r="P943" i="7941"/>
  <c r="Q943" i="7941"/>
  <c r="N925" i="7941"/>
  <c r="N1587" i="18"/>
  <c r="N1325" i="18"/>
  <c r="N719" i="7941"/>
  <c r="L1593" i="18"/>
  <c r="M1584" i="18"/>
  <c r="M1322" i="18"/>
  <c r="M716" i="7941"/>
  <c r="L1322" i="18"/>
  <c r="N1219" i="18"/>
  <c r="N1199" i="18"/>
  <c r="O1199" i="18"/>
  <c r="P908" i="7941"/>
  <c r="Q908" i="7941"/>
  <c r="P1200" i="18"/>
  <c r="Q1200" i="18"/>
  <c r="K916" i="7941"/>
  <c r="L602" i="7941"/>
  <c r="N1571" i="18"/>
  <c r="K737" i="7941"/>
  <c r="L1239" i="18"/>
  <c r="K712" i="7941"/>
  <c r="L1214" i="18"/>
  <c r="N1241" i="18"/>
  <c r="N636" i="7941"/>
  <c r="N635" i="7941"/>
  <c r="Q256" i="18"/>
  <c r="P74" i="18"/>
  <c r="P1252" i="18"/>
  <c r="P646" i="7941"/>
  <c r="Q321" i="18"/>
  <c r="P79" i="18"/>
  <c r="P1257" i="18"/>
  <c r="P651" i="7941"/>
  <c r="Q529" i="18"/>
  <c r="Q527" i="18"/>
  <c r="P95" i="18"/>
  <c r="P1273" i="18"/>
  <c r="P667" i="7941"/>
  <c r="Q696" i="18"/>
  <c r="P108" i="18"/>
  <c r="P1286" i="18"/>
  <c r="P680" i="7941"/>
  <c r="Q698" i="18"/>
  <c r="Q761" i="18"/>
  <c r="Q763" i="18"/>
  <c r="P113" i="18"/>
  <c r="P1291" i="18"/>
  <c r="P685" i="7941"/>
  <c r="Q566" i="18"/>
  <c r="P98" i="18"/>
  <c r="P1276" i="18"/>
  <c r="P670" i="7941"/>
  <c r="Q568" i="18"/>
  <c r="P103" i="18"/>
  <c r="P1281" i="18"/>
  <c r="P675" i="7941"/>
  <c r="Q631" i="18"/>
  <c r="Q633" i="18"/>
  <c r="Q410" i="18"/>
  <c r="P86" i="18"/>
  <c r="P1264" i="18"/>
  <c r="P658" i="7941"/>
  <c r="Q412" i="18"/>
  <c r="Q126" i="18"/>
  <c r="P381" i="1"/>
  <c r="P64" i="18"/>
  <c r="P91" i="18"/>
  <c r="P1269" i="18"/>
  <c r="P663" i="7941"/>
  <c r="Q477" i="18"/>
  <c r="Q475" i="18"/>
  <c r="P826" i="18"/>
  <c r="P64" i="7941"/>
  <c r="P72" i="18"/>
  <c r="P1250" i="18"/>
  <c r="P644" i="7941"/>
  <c r="Q230" i="18"/>
  <c r="P104" i="18"/>
  <c r="P1282" i="18"/>
  <c r="P676" i="7941"/>
  <c r="Q646" i="18"/>
  <c r="Q644" i="18"/>
  <c r="P841" i="18"/>
  <c r="P79" i="7941"/>
  <c r="P865" i="18"/>
  <c r="P103" i="7941"/>
  <c r="Q295" i="18"/>
  <c r="P77" i="18"/>
  <c r="P1255" i="18"/>
  <c r="P649" i="7941"/>
  <c r="Q709" i="18"/>
  <c r="P109" i="18"/>
  <c r="P1287" i="18"/>
  <c r="P681" i="7941"/>
  <c r="Q711" i="18"/>
  <c r="O1323" i="18"/>
  <c r="O717" i="7941"/>
  <c r="L1161" i="18"/>
  <c r="K32" i="7941"/>
  <c r="J346" i="7941"/>
  <c r="L896" i="18"/>
  <c r="M1158" i="18"/>
  <c r="M896" i="18"/>
  <c r="M134" i="7941"/>
  <c r="K890" i="18"/>
  <c r="K1176" i="18"/>
  <c r="K1184" i="18"/>
  <c r="N903" i="18"/>
  <c r="N141" i="7941"/>
  <c r="O1165" i="18"/>
  <c r="K892" i="18"/>
  <c r="K1160" i="18"/>
  <c r="K1171" i="18"/>
  <c r="K47" i="7941"/>
  <c r="J361" i="7941"/>
  <c r="L1166" i="18"/>
  <c r="K1183" i="18"/>
  <c r="K889" i="18"/>
  <c r="K121" i="7941"/>
  <c r="L779" i="18"/>
  <c r="K36" i="7941"/>
  <c r="J350" i="7941"/>
  <c r="L45" i="7941"/>
  <c r="K359" i="7941"/>
  <c r="M42" i="7941"/>
  <c r="K893" i="18"/>
  <c r="M351" i="7941"/>
  <c r="K150" i="7941"/>
  <c r="L808" i="18"/>
  <c r="J357" i="7941"/>
  <c r="K43" i="7941"/>
  <c r="L908" i="18"/>
  <c r="M1170" i="18"/>
  <c r="M908" i="18"/>
  <c r="M146" i="7941"/>
  <c r="K1168" i="18"/>
  <c r="K347" i="7941"/>
  <c r="L33" i="7941"/>
  <c r="K1172" i="18"/>
  <c r="K1159" i="18"/>
  <c r="M34" i="7941"/>
  <c r="K891" i="18"/>
  <c r="K1163" i="18"/>
  <c r="K1180" i="18"/>
  <c r="K363" i="7941"/>
  <c r="L49" i="7941"/>
  <c r="J353" i="7941"/>
  <c r="K39" i="7941"/>
  <c r="K51" i="7941"/>
  <c r="J365" i="7941"/>
  <c r="L54" i="7941"/>
  <c r="K368" i="7941"/>
  <c r="K124" i="7941"/>
  <c r="L782" i="18"/>
  <c r="K126" i="7941"/>
  <c r="L784" i="18"/>
  <c r="J362" i="7941"/>
  <c r="K48" i="7941"/>
  <c r="J370" i="7941"/>
  <c r="K56" i="7941"/>
  <c r="K125" i="7941"/>
  <c r="L783" i="18"/>
  <c r="K352" i="7941"/>
  <c r="L38" i="7941"/>
  <c r="J369" i="7941"/>
  <c r="K55" i="7941"/>
  <c r="K894" i="18"/>
  <c r="L1177" i="18"/>
  <c r="K1167" i="18"/>
  <c r="K1179" i="18"/>
  <c r="L1182" i="18"/>
  <c r="K884" i="18"/>
  <c r="J354" i="7941"/>
  <c r="K40" i="7941"/>
  <c r="K123" i="7941"/>
  <c r="L781" i="18"/>
  <c r="J358" i="7941"/>
  <c r="K44" i="7941"/>
  <c r="J345" i="7941"/>
  <c r="K31" i="7941"/>
  <c r="L900" i="18"/>
  <c r="M1162" i="18"/>
  <c r="M900" i="18"/>
  <c r="M138" i="7941"/>
  <c r="K1175" i="18"/>
  <c r="K35" i="7941"/>
  <c r="J349" i="7941"/>
  <c r="K52" i="7941"/>
  <c r="J366" i="7941"/>
  <c r="K1164" i="18"/>
  <c r="M30" i="7941"/>
  <c r="L1173" i="18"/>
  <c r="K895" i="18"/>
  <c r="K882" i="18"/>
  <c r="N799" i="18"/>
  <c r="O799" i="18"/>
  <c r="P1333" i="18"/>
  <c r="P727" i="7941"/>
  <c r="R12" i="7944"/>
  <c r="P1598" i="7949"/>
  <c r="Q1598" i="7949"/>
  <c r="R1598" i="7949" s="1"/>
  <c r="S1598" i="7949" s="1"/>
  <c r="T1598" i="7949" s="1"/>
  <c r="U1598" i="7949" s="1"/>
  <c r="V1598" i="7949" s="1"/>
  <c r="W1598" i="7949" s="1"/>
  <c r="P140" i="7949"/>
  <c r="Q140" i="7949"/>
  <c r="R140" i="7949" s="1"/>
  <c r="S140" i="7949" s="1"/>
  <c r="T140" i="7949" s="1"/>
  <c r="U140" i="7949" s="1"/>
  <c r="V140" i="7949" s="1"/>
  <c r="W140" i="7949" s="1"/>
  <c r="P2300" i="7949"/>
  <c r="Q2300" i="7949"/>
  <c r="R2300" i="7949" s="1"/>
  <c r="S2300" i="7949" s="1"/>
  <c r="T2300" i="7949" s="1"/>
  <c r="U2300" i="7949" s="1"/>
  <c r="V2300" i="7949" s="1"/>
  <c r="W2300" i="7949" s="1"/>
  <c r="P1706" i="7949"/>
  <c r="Q1706" i="7949"/>
  <c r="R1706" i="7949" s="1"/>
  <c r="S1706" i="7949" s="1"/>
  <c r="T1706" i="7949" s="1"/>
  <c r="U1706" i="7949" s="1"/>
  <c r="V1706" i="7949" s="1"/>
  <c r="W1706" i="7949" s="1"/>
  <c r="P2570" i="7949"/>
  <c r="Q2570" i="7949"/>
  <c r="R2570" i="7949" s="1"/>
  <c r="S2570" i="7949" s="1"/>
  <c r="T2570" i="7949" s="1"/>
  <c r="U2570" i="7949" s="1"/>
  <c r="V2570" i="7949" s="1"/>
  <c r="W2570" i="7949" s="1"/>
  <c r="P2462" i="7949"/>
  <c r="Q2462" i="7949"/>
  <c r="R2462" i="7949" s="1"/>
  <c r="S2462" i="7949" s="1"/>
  <c r="T2462" i="7949" s="1"/>
  <c r="U2462" i="7949" s="1"/>
  <c r="V2462" i="7949" s="1"/>
  <c r="W2462" i="7949" s="1"/>
  <c r="P2084" i="7949"/>
  <c r="Q2084" i="7949"/>
  <c r="R2084" i="7949" s="1"/>
  <c r="S2084" i="7949" s="1"/>
  <c r="T2084" i="7949" s="1"/>
  <c r="U2084" i="7949" s="1"/>
  <c r="V2084" i="7949" s="1"/>
  <c r="W2084" i="7949" s="1"/>
  <c r="P1274" i="7949"/>
  <c r="Q1274" i="7949"/>
  <c r="R1274" i="7949" s="1"/>
  <c r="S1274" i="7949" s="1"/>
  <c r="T1274" i="7949" s="1"/>
  <c r="U1274" i="7949" s="1"/>
  <c r="V1274" i="7949" s="1"/>
  <c r="W1274" i="7949" s="1"/>
  <c r="P1220" i="7949"/>
  <c r="Q1220" i="7949"/>
  <c r="R1220" i="7949" s="1"/>
  <c r="S1220" i="7949" s="1"/>
  <c r="T1220" i="7949" s="1"/>
  <c r="U1220" i="7949" s="1"/>
  <c r="V1220" i="7949" s="1"/>
  <c r="W1220" i="7949" s="1"/>
  <c r="P1868" i="7949"/>
  <c r="Q1868" i="7949"/>
  <c r="R1868" i="7949" s="1"/>
  <c r="S1868" i="7949" s="1"/>
  <c r="T1868" i="7949" s="1"/>
  <c r="U1868" i="7949" s="1"/>
  <c r="V1868" i="7949" s="1"/>
  <c r="W1868" i="7949" s="1"/>
  <c r="P2678" i="7949"/>
  <c r="Q2678" i="7949"/>
  <c r="R2678" i="7949" s="1"/>
  <c r="S2678" i="7949" s="1"/>
  <c r="T2678" i="7949" s="1"/>
  <c r="U2678" i="7949" s="1"/>
  <c r="V2678" i="7949" s="1"/>
  <c r="W2678" i="7949" s="1"/>
  <c r="P410" i="7949"/>
  <c r="Q410" i="7949"/>
  <c r="R410" i="7949" s="1"/>
  <c r="S410" i="7949" s="1"/>
  <c r="T410" i="7949" s="1"/>
  <c r="U410" i="7949" s="1"/>
  <c r="V410" i="7949" s="1"/>
  <c r="W410" i="7949" s="1"/>
  <c r="P2354" i="7949"/>
  <c r="Q2354" i="7949"/>
  <c r="R2354" i="7949" s="1"/>
  <c r="S2354" i="7949" s="1"/>
  <c r="T2354" i="7949" s="1"/>
  <c r="U2354" i="7949" s="1"/>
  <c r="V2354" i="7949" s="1"/>
  <c r="W2354" i="7949" s="1"/>
  <c r="P896" i="7949"/>
  <c r="Q896" i="7949"/>
  <c r="R896" i="7949" s="1"/>
  <c r="S896" i="7949" s="1"/>
  <c r="T896" i="7949" s="1"/>
  <c r="U896" i="7949" s="1"/>
  <c r="V896" i="7949" s="1"/>
  <c r="W896" i="7949" s="1"/>
  <c r="P1652" i="7949"/>
  <c r="Q1652" i="7949"/>
  <c r="R1652" i="7949" s="1"/>
  <c r="S1652" i="7949" s="1"/>
  <c r="T1652" i="7949" s="1"/>
  <c r="U1652" i="7949" s="1"/>
  <c r="V1652" i="7949" s="1"/>
  <c r="W1652" i="7949" s="1"/>
  <c r="P1544" i="7949"/>
  <c r="Q1544" i="7949"/>
  <c r="R1544" i="7949" s="1"/>
  <c r="S1544" i="7949" s="1"/>
  <c r="T1544" i="7949" s="1"/>
  <c r="U1544" i="7949" s="1"/>
  <c r="V1544" i="7949" s="1"/>
  <c r="W1544" i="7949" s="1"/>
  <c r="P464" i="7949"/>
  <c r="Q464" i="7949"/>
  <c r="R464" i="7949" s="1"/>
  <c r="S464" i="7949" s="1"/>
  <c r="T464" i="7949" s="1"/>
  <c r="U464" i="7949" s="1"/>
  <c r="V464" i="7949" s="1"/>
  <c r="W464" i="7949" s="1"/>
  <c r="P2408" i="7949"/>
  <c r="Q2408" i="7949"/>
  <c r="R2408" i="7949" s="1"/>
  <c r="S2408" i="7949" s="1"/>
  <c r="T2408" i="7949" s="1"/>
  <c r="U2408" i="7949" s="1"/>
  <c r="V2408" i="7949" s="1"/>
  <c r="W2408" i="7949" s="1"/>
  <c r="P1112" i="7949"/>
  <c r="Q1112" i="7949"/>
  <c r="R1112" i="7949" s="1"/>
  <c r="S1112" i="7949" s="1"/>
  <c r="T1112" i="7949" s="1"/>
  <c r="U1112" i="7949" s="1"/>
  <c r="V1112" i="7949" s="1"/>
  <c r="W1112" i="7949" s="1"/>
  <c r="P194" i="7949"/>
  <c r="Q194" i="7949"/>
  <c r="R194" i="7949" s="1"/>
  <c r="S194" i="7949" s="1"/>
  <c r="T194" i="7949" s="1"/>
  <c r="U194" i="7949" s="1"/>
  <c r="V194" i="7949" s="1"/>
  <c r="W194" i="7949" s="1"/>
  <c r="P248" i="7949"/>
  <c r="Q248" i="7949"/>
  <c r="R248" i="7949" s="1"/>
  <c r="S248" i="7949" s="1"/>
  <c r="T248" i="7949" s="1"/>
  <c r="U248" i="7949" s="1"/>
  <c r="V248" i="7949" s="1"/>
  <c r="W248" i="7949" s="1"/>
  <c r="P2192" i="7949"/>
  <c r="Q2192" i="7949"/>
  <c r="R2192" i="7949" s="1"/>
  <c r="S2192" i="7949" s="1"/>
  <c r="T2192" i="7949" s="1"/>
  <c r="U2192" i="7949" s="1"/>
  <c r="V2192" i="7949" s="1"/>
  <c r="W2192" i="7949" s="1"/>
  <c r="P1004" i="7949"/>
  <c r="Q1004" i="7949"/>
  <c r="R1004" i="7949" s="1"/>
  <c r="S1004" i="7949" s="1"/>
  <c r="T1004" i="7949" s="1"/>
  <c r="U1004" i="7949" s="1"/>
  <c r="V1004" i="7949" s="1"/>
  <c r="W1004" i="7949" s="1"/>
  <c r="P518" i="7949"/>
  <c r="Q518" i="7949"/>
  <c r="R518" i="7949" s="1"/>
  <c r="S518" i="7949" s="1"/>
  <c r="T518" i="7949" s="1"/>
  <c r="U518" i="7949" s="1"/>
  <c r="V518" i="7949" s="1"/>
  <c r="W518" i="7949" s="1"/>
  <c r="P86" i="7949"/>
  <c r="Q86" i="7949"/>
  <c r="R86" i="7949" s="1"/>
  <c r="S86" i="7949" s="1"/>
  <c r="T86" i="7949" s="1"/>
  <c r="U86" i="7949" s="1"/>
  <c r="V86" i="7949" s="1"/>
  <c r="W86" i="7949" s="1"/>
  <c r="P1814" i="7949"/>
  <c r="Q1814" i="7949"/>
  <c r="R1814" i="7949" s="1"/>
  <c r="S1814" i="7949" s="1"/>
  <c r="T1814" i="7949" s="1"/>
  <c r="U1814" i="7949" s="1"/>
  <c r="V1814" i="7949" s="1"/>
  <c r="W1814" i="7949" s="1"/>
  <c r="P2030" i="7949"/>
  <c r="Q2030" i="7949"/>
  <c r="R2030" i="7949" s="1"/>
  <c r="S2030" i="7949" s="1"/>
  <c r="T2030" i="7949" s="1"/>
  <c r="U2030" i="7949" s="1"/>
  <c r="V2030" i="7949" s="1"/>
  <c r="W2030" i="7949" s="1"/>
  <c r="P1058" i="7949"/>
  <c r="Q1058" i="7949"/>
  <c r="R1058" i="7949" s="1"/>
  <c r="S1058" i="7949" s="1"/>
  <c r="T1058" i="7949" s="1"/>
  <c r="U1058" i="7949" s="1"/>
  <c r="V1058" i="7949" s="1"/>
  <c r="W1058" i="7949" s="1"/>
  <c r="P302" i="7949"/>
  <c r="Q302" i="7949"/>
  <c r="R302" i="7949" s="1"/>
  <c r="S302" i="7949" s="1"/>
  <c r="T302" i="7949" s="1"/>
  <c r="U302" i="7949" s="1"/>
  <c r="V302" i="7949" s="1"/>
  <c r="W302" i="7949" s="1"/>
  <c r="P2516" i="7949"/>
  <c r="Q2516" i="7949"/>
  <c r="R2516" i="7949" s="1"/>
  <c r="S2516" i="7949" s="1"/>
  <c r="T2516" i="7949" s="1"/>
  <c r="U2516" i="7949" s="1"/>
  <c r="V2516" i="7949" s="1"/>
  <c r="W2516" i="7949" s="1"/>
  <c r="P32" i="7949"/>
  <c r="Q32" i="7949"/>
  <c r="R32" i="7949" s="1"/>
  <c r="S32" i="7949" s="1"/>
  <c r="T32" i="7949" s="1"/>
  <c r="U32" i="7949" s="1"/>
  <c r="V32" i="7949" s="1"/>
  <c r="W32" i="7949" s="1"/>
  <c r="P680" i="7949"/>
  <c r="Q680" i="7949"/>
  <c r="R680" i="7949" s="1"/>
  <c r="S680" i="7949" s="1"/>
  <c r="T680" i="7949" s="1"/>
  <c r="U680" i="7949" s="1"/>
  <c r="V680" i="7949" s="1"/>
  <c r="W680" i="7949" s="1"/>
  <c r="P2246" i="7949"/>
  <c r="Q2246" i="7949"/>
  <c r="R2246" i="7949" s="1"/>
  <c r="S2246" i="7949" s="1"/>
  <c r="T2246" i="7949" s="1"/>
  <c r="U2246" i="7949" s="1"/>
  <c r="V2246" i="7949" s="1"/>
  <c r="W2246" i="7949" s="1"/>
  <c r="P1760" i="7949"/>
  <c r="Q1760" i="7949"/>
  <c r="R1760" i="7949" s="1"/>
  <c r="S1760" i="7949" s="1"/>
  <c r="T1760" i="7949" s="1"/>
  <c r="U1760" i="7949" s="1"/>
  <c r="V1760" i="7949" s="1"/>
  <c r="W1760" i="7949" s="1"/>
  <c r="P1436" i="7949"/>
  <c r="Q1436" i="7949"/>
  <c r="R1436" i="7949" s="1"/>
  <c r="S1436" i="7949" s="1"/>
  <c r="T1436" i="7949" s="1"/>
  <c r="U1436" i="7949" s="1"/>
  <c r="V1436" i="7949" s="1"/>
  <c r="W1436" i="7949" s="1"/>
  <c r="P734" i="7949"/>
  <c r="Q734" i="7949"/>
  <c r="R734" i="7949" s="1"/>
  <c r="S734" i="7949" s="1"/>
  <c r="T734" i="7949" s="1"/>
  <c r="U734" i="7949" s="1"/>
  <c r="V734" i="7949" s="1"/>
  <c r="W734" i="7949" s="1"/>
  <c r="P1490" i="7949"/>
  <c r="Q1490" i="7949"/>
  <c r="R1490" i="7949" s="1"/>
  <c r="S1490" i="7949" s="1"/>
  <c r="T1490" i="7949" s="1"/>
  <c r="U1490" i="7949" s="1"/>
  <c r="V1490" i="7949" s="1"/>
  <c r="W1490" i="7949" s="1"/>
  <c r="P626" i="7949"/>
  <c r="Q626" i="7949"/>
  <c r="R626" i="7949" s="1"/>
  <c r="S626" i="7949" s="1"/>
  <c r="T626" i="7949" s="1"/>
  <c r="U626" i="7949" s="1"/>
  <c r="V626" i="7949" s="1"/>
  <c r="W626" i="7949" s="1"/>
  <c r="P1976" i="7949"/>
  <c r="Q1976" i="7949"/>
  <c r="R1976" i="7949" s="1"/>
  <c r="S1976" i="7949" s="1"/>
  <c r="T1976" i="7949" s="1"/>
  <c r="U1976" i="7949" s="1"/>
  <c r="V1976" i="7949" s="1"/>
  <c r="W1976" i="7949" s="1"/>
  <c r="P950" i="7949"/>
  <c r="Q950" i="7949"/>
  <c r="R950" i="7949" s="1"/>
  <c r="S950" i="7949" s="1"/>
  <c r="T950" i="7949" s="1"/>
  <c r="U950" i="7949" s="1"/>
  <c r="V950" i="7949" s="1"/>
  <c r="W950" i="7949" s="1"/>
  <c r="P356" i="7949"/>
  <c r="Q356" i="7949"/>
  <c r="R356" i="7949" s="1"/>
  <c r="S356" i="7949" s="1"/>
  <c r="T356" i="7949" s="1"/>
  <c r="U356" i="7949" s="1"/>
  <c r="V356" i="7949" s="1"/>
  <c r="W356" i="7949" s="1"/>
  <c r="P788" i="7949"/>
  <c r="Q788" i="7949"/>
  <c r="R788" i="7949" s="1"/>
  <c r="S788" i="7949" s="1"/>
  <c r="T788" i="7949" s="1"/>
  <c r="U788" i="7949" s="1"/>
  <c r="V788" i="7949" s="1"/>
  <c r="W788" i="7949" s="1"/>
  <c r="P1922" i="7949"/>
  <c r="Q1922" i="7949"/>
  <c r="R1922" i="7949" s="1"/>
  <c r="S1922" i="7949" s="1"/>
  <c r="T1922" i="7949" s="1"/>
  <c r="U1922" i="7949" s="1"/>
  <c r="V1922" i="7949" s="1"/>
  <c r="W1922" i="7949" s="1"/>
  <c r="P842" i="7949"/>
  <c r="Q842" i="7949"/>
  <c r="R842" i="7949" s="1"/>
  <c r="S842" i="7949" s="1"/>
  <c r="T842" i="7949" s="1"/>
  <c r="U842" i="7949" s="1"/>
  <c r="V842" i="7949" s="1"/>
  <c r="W842" i="7949" s="1"/>
  <c r="P1166" i="7949"/>
  <c r="Q1166" i="7949"/>
  <c r="R1166" i="7949" s="1"/>
  <c r="S1166" i="7949" s="1"/>
  <c r="T1166" i="7949" s="1"/>
  <c r="U1166" i="7949" s="1"/>
  <c r="V1166" i="7949" s="1"/>
  <c r="W1166" i="7949" s="1"/>
  <c r="Q10" i="7949"/>
  <c r="P1328" i="7949"/>
  <c r="Q1328" i="7949"/>
  <c r="R1328" i="7949" s="1"/>
  <c r="S1328" i="7949" s="1"/>
  <c r="T1328" i="7949" s="1"/>
  <c r="U1328" i="7949" s="1"/>
  <c r="V1328" i="7949" s="1"/>
  <c r="W1328" i="7949" s="1"/>
  <c r="P2624" i="7949"/>
  <c r="Q2624" i="7949"/>
  <c r="R2624" i="7949" s="1"/>
  <c r="S2624" i="7949" s="1"/>
  <c r="T2624" i="7949" s="1"/>
  <c r="U2624" i="7949" s="1"/>
  <c r="V2624" i="7949" s="1"/>
  <c r="W2624" i="7949" s="1"/>
  <c r="P2138" i="7949"/>
  <c r="Q2138" i="7949"/>
  <c r="R2138" i="7949" s="1"/>
  <c r="S2138" i="7949" s="1"/>
  <c r="T2138" i="7949" s="1"/>
  <c r="U2138" i="7949" s="1"/>
  <c r="V2138" i="7949" s="1"/>
  <c r="W2138" i="7949" s="1"/>
  <c r="P572" i="7949"/>
  <c r="Q572" i="7949"/>
  <c r="R572" i="7949" s="1"/>
  <c r="S572" i="7949" s="1"/>
  <c r="T572" i="7949" s="1"/>
  <c r="U572" i="7949" s="1"/>
  <c r="V572" i="7949" s="1"/>
  <c r="W572" i="7949" s="1"/>
  <c r="P1382" i="7949"/>
  <c r="Q1382" i="7949"/>
  <c r="R1382" i="7949" s="1"/>
  <c r="S1382" i="7949" s="1"/>
  <c r="T1382" i="7949" s="1"/>
  <c r="U1382" i="7949" s="1"/>
  <c r="V1382" i="7949" s="1"/>
  <c r="W1382" i="7949" s="1"/>
  <c r="P169" i="7942"/>
  <c r="P270" i="7942"/>
  <c r="Q856" i="18"/>
  <c r="Q94" i="7941"/>
  <c r="Q1274" i="18"/>
  <c r="Q668" i="7941"/>
  <c r="Q1278" i="18"/>
  <c r="Q672" i="7941"/>
  <c r="Q851" i="18"/>
  <c r="Q89" i="7941"/>
  <c r="Q1258" i="18"/>
  <c r="Q652" i="7941"/>
  <c r="Q832" i="18"/>
  <c r="Q70" i="7941"/>
  <c r="Q1288" i="18"/>
  <c r="Q682" i="7941"/>
  <c r="Q853" i="18"/>
  <c r="Q91" i="7941"/>
  <c r="Q1282" i="18"/>
  <c r="Q676" i="7941"/>
  <c r="Q848" i="18"/>
  <c r="Q86" i="7941"/>
  <c r="Q840" i="18"/>
  <c r="Q78" i="7941"/>
  <c r="Q864" i="18"/>
  <c r="Q102" i="7941"/>
  <c r="Q1286" i="18"/>
  <c r="Q680" i="7941"/>
  <c r="Q826" i="18"/>
  <c r="Q64" i="7941"/>
  <c r="Q859" i="18"/>
  <c r="Q97" i="7941"/>
  <c r="Q1270" i="18"/>
  <c r="Q664" i="7941"/>
  <c r="Q850" i="18"/>
  <c r="Q88" i="7941"/>
  <c r="Q827" i="18"/>
  <c r="Q65" i="7941"/>
  <c r="Q1250" i="18"/>
  <c r="Q644" i="7941"/>
  <c r="Q829" i="18"/>
  <c r="Q67" i="7941"/>
  <c r="Q861" i="18"/>
  <c r="Q99" i="7941"/>
  <c r="Q1268" i="18"/>
  <c r="Q662" i="7941"/>
  <c r="Q866" i="18"/>
  <c r="Q104" i="7941"/>
  <c r="Q1254" i="18"/>
  <c r="Q648" i="7941"/>
  <c r="Q824" i="18"/>
  <c r="Q62" i="7941"/>
  <c r="Q834" i="18"/>
  <c r="Q72" i="7941"/>
  <c r="Q869" i="18"/>
  <c r="Q107" i="7941"/>
  <c r="Q1280" i="18"/>
  <c r="Q674" i="7941"/>
  <c r="Q837" i="18"/>
  <c r="Q75" i="7941"/>
  <c r="Q1262" i="18"/>
  <c r="Q656" i="7941"/>
  <c r="Q835" i="18"/>
  <c r="Q73" i="7941"/>
  <c r="Q867" i="18"/>
  <c r="Q105" i="7941"/>
  <c r="Q1276" i="18"/>
  <c r="Q670" i="7941"/>
  <c r="Q1246" i="18"/>
  <c r="Q640" i="7941"/>
  <c r="Q830" i="18"/>
  <c r="Q68" i="7941"/>
  <c r="Q838" i="18"/>
  <c r="Q76" i="7941"/>
  <c r="Q846" i="18"/>
  <c r="Q84" i="7941"/>
  <c r="Q854" i="18"/>
  <c r="Q92" i="7941"/>
  <c r="Q862" i="18"/>
  <c r="Q100" i="7941"/>
  <c r="Q870" i="18"/>
  <c r="Q108" i="7941"/>
  <c r="Q1579" i="18"/>
  <c r="R50" i="7944"/>
  <c r="Q21" i="7944"/>
  <c r="R21" i="7944"/>
  <c r="Q233" i="7942"/>
  <c r="Q459" i="7941"/>
  <c r="P1315" i="18"/>
  <c r="P709" i="7941"/>
  <c r="P1564" i="18"/>
  <c r="Q1564" i="18"/>
  <c r="N1302" i="18"/>
  <c r="N696" i="7941"/>
  <c r="P1317" i="18"/>
  <c r="P711" i="7941"/>
  <c r="O1314" i="18"/>
  <c r="O708" i="7941"/>
  <c r="P1314" i="18"/>
  <c r="P708" i="7941"/>
  <c r="P1334" i="18"/>
  <c r="P728" i="7941"/>
  <c r="P1302" i="18"/>
  <c r="P696" i="7941"/>
  <c r="P923" i="18"/>
  <c r="P161" i="7941"/>
  <c r="O1317" i="18"/>
  <c r="O711" i="7941"/>
  <c r="N1578" i="18"/>
  <c r="N1316" i="18"/>
  <c r="N710" i="7941"/>
  <c r="O1572" i="18"/>
  <c r="R33" i="7944"/>
  <c r="P1588" i="18"/>
  <c r="Q1588" i="18"/>
  <c r="O1567" i="18"/>
  <c r="O612" i="7941"/>
  <c r="P612" i="7941"/>
  <c r="N1584" i="18"/>
  <c r="N1322" i="18"/>
  <c r="N716" i="7941"/>
  <c r="Q249" i="7942"/>
  <c r="Q475" i="7941"/>
  <c r="R35" i="7944"/>
  <c r="R51" i="7944"/>
  <c r="R17" i="7944"/>
  <c r="R39" i="7944"/>
  <c r="Q29" i="7944"/>
  <c r="R29" i="7944"/>
  <c r="P1304" i="18"/>
  <c r="P698" i="7941"/>
  <c r="O7" i="7944"/>
  <c r="R8" i="7944"/>
  <c r="O1204" i="18"/>
  <c r="P1204" i="18"/>
  <c r="Q1204" i="18"/>
  <c r="Q400" i="7942"/>
  <c r="Q409" i="7942"/>
  <c r="Q397" i="7942"/>
  <c r="Q396" i="7942"/>
  <c r="Q426" i="7942"/>
  <c r="Q427" i="7942"/>
  <c r="Q382" i="7942"/>
  <c r="Q387" i="7942"/>
  <c r="Q420" i="7942"/>
  <c r="Q423" i="7942"/>
  <c r="Q419" i="7942"/>
  <c r="Q406" i="7942"/>
  <c r="Q531" i="7942"/>
  <c r="Q415" i="7942"/>
  <c r="Q393" i="7942"/>
  <c r="Q407" i="7942"/>
  <c r="Q402" i="7942"/>
  <c r="Q386" i="7942"/>
  <c r="Q379" i="7942"/>
  <c r="Q412" i="7942"/>
  <c r="Q403" i="7942"/>
  <c r="Q385" i="7942"/>
  <c r="Q405" i="7942"/>
  <c r="Q389" i="7942"/>
  <c r="Q428" i="7942"/>
  <c r="Q416" i="7942"/>
  <c r="Q390" i="7942"/>
  <c r="Q383" i="7942"/>
  <c r="Q381" i="7942"/>
  <c r="Q388" i="7942"/>
  <c r="Q411" i="7942"/>
  <c r="Q384" i="7942"/>
  <c r="Q418" i="7942"/>
  <c r="Q401" i="7942"/>
  <c r="Q414" i="7942"/>
  <c r="Q422" i="7942"/>
  <c r="Q395" i="7942"/>
  <c r="Q421" i="7942"/>
  <c r="Q380" i="7942"/>
  <c r="Q408" i="7942"/>
  <c r="Q398" i="7942"/>
  <c r="Q394" i="7942"/>
  <c r="Q417" i="7942"/>
  <c r="Q425" i="7942"/>
  <c r="Q424" i="7942"/>
  <c r="Q399" i="7942"/>
  <c r="Q413" i="7942"/>
  <c r="Q404" i="7942"/>
  <c r="Q392" i="7942"/>
  <c r="Q410" i="7942"/>
  <c r="Q391" i="7942"/>
  <c r="P596" i="7941"/>
  <c r="Q596" i="7941"/>
  <c r="Q170" i="7942"/>
  <c r="Q52" i="7944"/>
  <c r="R52" i="7944"/>
  <c r="O1229" i="18"/>
  <c r="P1229" i="18"/>
  <c r="Q912" i="7941"/>
  <c r="R20" i="7944"/>
  <c r="O936" i="7941"/>
  <c r="P34" i="7944"/>
  <c r="Q34" i="7944"/>
  <c r="R1236" i="18"/>
  <c r="O907" i="7941"/>
  <c r="P907" i="7941"/>
  <c r="Q907" i="7941"/>
  <c r="P918" i="7941"/>
  <c r="Q918" i="7941"/>
  <c r="P944" i="7941"/>
  <c r="Q944" i="7941"/>
  <c r="L633" i="7941"/>
  <c r="K947" i="7941"/>
  <c r="P1199" i="18"/>
  <c r="Q1199" i="18"/>
  <c r="R1199" i="18"/>
  <c r="O1219" i="18"/>
  <c r="P1219" i="18"/>
  <c r="L1331" i="18"/>
  <c r="M1593" i="18"/>
  <c r="M1331" i="18"/>
  <c r="M725" i="7941"/>
  <c r="M906" i="7941"/>
  <c r="N906" i="7941"/>
  <c r="O906" i="7941"/>
  <c r="P906" i="7941"/>
  <c r="Q906" i="7941"/>
  <c r="L700" i="7941"/>
  <c r="L910" i="7941"/>
  <c r="M1202" i="18"/>
  <c r="K939" i="7941"/>
  <c r="L625" i="7941"/>
  <c r="L1590" i="18"/>
  <c r="K367" i="7941"/>
  <c r="L53" i="7941"/>
  <c r="L1600" i="18"/>
  <c r="N1222" i="18"/>
  <c r="Q219" i="1"/>
  <c r="R220" i="1"/>
  <c r="Q12" i="18"/>
  <c r="Q1251" i="18"/>
  <c r="Q645" i="7941"/>
  <c r="Q1259" i="18"/>
  <c r="Q653" i="7941"/>
  <c r="Q1267" i="18"/>
  <c r="Q661" i="7941"/>
  <c r="Q1275" i="18"/>
  <c r="Q669" i="7941"/>
  <c r="Q1283" i="18"/>
  <c r="Q677" i="7941"/>
  <c r="Q1291" i="18"/>
  <c r="Q685" i="7941"/>
  <c r="L1573" i="18"/>
  <c r="L1586" i="18"/>
  <c r="L1603" i="18"/>
  <c r="P819" i="18"/>
  <c r="L610" i="7941"/>
  <c r="K924" i="7941"/>
  <c r="N937" i="7941"/>
  <c r="N1162" i="18"/>
  <c r="N900" i="18"/>
  <c r="N138" i="7941"/>
  <c r="P1242" i="18"/>
  <c r="P63" i="18"/>
  <c r="N1309" i="18"/>
  <c r="N703" i="7941"/>
  <c r="M602" i="7941"/>
  <c r="N602" i="7941"/>
  <c r="N1205" i="18"/>
  <c r="O1205" i="18"/>
  <c r="N1201" i="18"/>
  <c r="O1201" i="18"/>
  <c r="L1178" i="18"/>
  <c r="N1206" i="18"/>
  <c r="O1206" i="18"/>
  <c r="P1206" i="18"/>
  <c r="N1221" i="18"/>
  <c r="O1221" i="18"/>
  <c r="P1221" i="18"/>
  <c r="P1213" i="18"/>
  <c r="Q1213" i="18"/>
  <c r="O925" i="7941"/>
  <c r="P925" i="7941"/>
  <c r="Q925" i="7941"/>
  <c r="O1241" i="18"/>
  <c r="O636" i="7941"/>
  <c r="O635" i="7941"/>
  <c r="P11" i="18"/>
  <c r="P822" i="18"/>
  <c r="O60" i="7941"/>
  <c r="O59" i="7941"/>
  <c r="O821" i="18"/>
  <c r="K932" i="7941"/>
  <c r="L618" i="7941"/>
  <c r="K942" i="7941"/>
  <c r="L628" i="7941"/>
  <c r="N917" i="7941"/>
  <c r="O917" i="7941"/>
  <c r="P917" i="7941"/>
  <c r="Q917" i="7941"/>
  <c r="L1569" i="18"/>
  <c r="M930" i="7941"/>
  <c r="N930" i="7941"/>
  <c r="O930" i="7941"/>
  <c r="P930" i="7941"/>
  <c r="Q1103" i="18"/>
  <c r="Q1523" i="18"/>
  <c r="Q1313" i="18"/>
  <c r="Q707" i="7941"/>
  <c r="Q1519" i="18"/>
  <c r="Q1099" i="18"/>
  <c r="Q1097" i="18"/>
  <c r="Q1518" i="18"/>
  <c r="Q1308" i="18"/>
  <c r="Q702" i="7941"/>
  <c r="Q1122" i="18"/>
  <c r="Q1517" i="18"/>
  <c r="Q1098" i="18"/>
  <c r="Q1542" i="18"/>
  <c r="Q1332" i="18"/>
  <c r="Q726" i="7941"/>
  <c r="Q1106" i="18"/>
  <c r="Q1526" i="18"/>
  <c r="Q1131" i="18"/>
  <c r="Q1551" i="18"/>
  <c r="Q1120" i="18"/>
  <c r="Q1544" i="18"/>
  <c r="Q1334" i="18"/>
  <c r="Q728" i="7941"/>
  <c r="Q1104" i="18"/>
  <c r="Q1531" i="18"/>
  <c r="Q1321" i="18"/>
  <c r="Q715" i="7941"/>
  <c r="Q1539" i="18"/>
  <c r="Q1543" i="18"/>
  <c r="Q1333" i="18"/>
  <c r="Q727" i="7941"/>
  <c r="Q1109" i="18"/>
  <c r="Q1512" i="18"/>
  <c r="Q1121" i="18"/>
  <c r="Q1520" i="18"/>
  <c r="Q1540" i="18"/>
  <c r="Q1330" i="18"/>
  <c r="Q724" i="7941"/>
  <c r="Q1524" i="18"/>
  <c r="Q1314" i="18"/>
  <c r="Q708" i="7941"/>
  <c r="Q1123" i="18"/>
  <c r="Q1529" i="18"/>
  <c r="Q1541" i="18"/>
  <c r="Q1100" i="18"/>
  <c r="Q1534" i="18"/>
  <c r="Q1125" i="18"/>
  <c r="Q1114" i="18"/>
  <c r="Q1545" i="18"/>
  <c r="Q1536" i="18"/>
  <c r="Q1124" i="18"/>
  <c r="Q1111" i="18"/>
  <c r="Q1119" i="18"/>
  <c r="Q1092" i="18"/>
  <c r="Q1116" i="18"/>
  <c r="Q1105" i="18"/>
  <c r="Q1126" i="18"/>
  <c r="Q1110" i="18"/>
  <c r="Q1132" i="18"/>
  <c r="Q1537" i="18"/>
  <c r="Q1094" i="18"/>
  <c r="Q1522" i="18"/>
  <c r="Q1525" i="18"/>
  <c r="Q1315" i="18"/>
  <c r="Q709" i="7941"/>
  <c r="Q1552" i="18"/>
  <c r="Q1128" i="18"/>
  <c r="Q1133" i="18"/>
  <c r="Q923" i="18"/>
  <c r="Q161" i="7941"/>
  <c r="Q1117" i="18"/>
  <c r="Q1514" i="18"/>
  <c r="Q1304" i="18"/>
  <c r="Q698" i="7941"/>
  <c r="Q1102" i="18"/>
  <c r="Q1528" i="18"/>
  <c r="Q1113" i="18"/>
  <c r="Q1548" i="18"/>
  <c r="Q1553" i="18"/>
  <c r="Q1108" i="18"/>
  <c r="Q1533" i="18"/>
  <c r="Q1323" i="18"/>
  <c r="Q717" i="7941"/>
  <c r="Q1546" i="18"/>
  <c r="Q1336" i="18"/>
  <c r="Q730" i="7941"/>
  <c r="Q1530" i="18"/>
  <c r="Q1538" i="18"/>
  <c r="Q1516" i="18"/>
  <c r="Q1535" i="18"/>
  <c r="Q1527" i="18"/>
  <c r="Q1101" i="18"/>
  <c r="Q1513" i="18"/>
  <c r="Q1303" i="18"/>
  <c r="Q697" i="7941"/>
  <c r="Q1112" i="18"/>
  <c r="Q1521" i="18"/>
  <c r="Q1550" i="18"/>
  <c r="Q1340" i="18"/>
  <c r="Q734" i="7941"/>
  <c r="Q1093" i="18"/>
  <c r="Q1118" i="18"/>
  <c r="Q1532" i="18"/>
  <c r="Q1130" i="18"/>
  <c r="Q1096" i="18"/>
  <c r="Q1115" i="18"/>
  <c r="Q1107" i="18"/>
  <c r="Q1095" i="18"/>
  <c r="Q1549" i="18"/>
  <c r="Q1339" i="18"/>
  <c r="Q733" i="7941"/>
  <c r="Q1127" i="18"/>
  <c r="Q1547" i="18"/>
  <c r="Q1515" i="18"/>
  <c r="Q1129" i="18"/>
  <c r="Q823" i="18"/>
  <c r="Q61" i="7941"/>
  <c r="Q831" i="18"/>
  <c r="Q69" i="7941"/>
  <c r="Q839" i="18"/>
  <c r="Q77" i="7941"/>
  <c r="Q847" i="18"/>
  <c r="Q85" i="7941"/>
  <c r="Q855" i="18"/>
  <c r="Q93" i="7941"/>
  <c r="Q863" i="18"/>
  <c r="Q101" i="7941"/>
  <c r="Q871" i="18"/>
  <c r="Q109" i="7941"/>
  <c r="Q1253" i="18"/>
  <c r="Q647" i="7941"/>
  <c r="Q1261" i="18"/>
  <c r="Q655" i="7941"/>
  <c r="Q1269" i="18"/>
  <c r="Q663" i="7941"/>
  <c r="Q1277" i="18"/>
  <c r="Q671" i="7941"/>
  <c r="Q1285" i="18"/>
  <c r="Q679" i="7941"/>
  <c r="L601" i="7941"/>
  <c r="K915" i="7941"/>
  <c r="K928" i="7941"/>
  <c r="L614" i="7941"/>
  <c r="N1591" i="18"/>
  <c r="L631" i="7941"/>
  <c r="K945" i="7941"/>
  <c r="N927" i="7941"/>
  <c r="O927" i="7941"/>
  <c r="L1581" i="18"/>
  <c r="Q921" i="7941"/>
  <c r="R1200" i="18"/>
  <c r="P934" i="7941"/>
  <c r="Q934" i="7941"/>
  <c r="L1580" i="18"/>
  <c r="L1604" i="18"/>
  <c r="M913" i="7941"/>
  <c r="N913" i="7941"/>
  <c r="L1312" i="18"/>
  <c r="M1574" i="18"/>
  <c r="M1312" i="18"/>
  <c r="M706" i="7941"/>
  <c r="M909" i="7941"/>
  <c r="K364" i="7941"/>
  <c r="L50" i="7941"/>
  <c r="M914" i="7941"/>
  <c r="N914" i="7941"/>
  <c r="O914" i="7941"/>
  <c r="M929" i="7941"/>
  <c r="N1599" i="18"/>
  <c r="N1337" i="18"/>
  <c r="N731" i="7941"/>
  <c r="K911" i="7941"/>
  <c r="L597" i="7941"/>
  <c r="Q1260" i="18"/>
  <c r="Q654" i="7941"/>
  <c r="Q64" i="18"/>
  <c r="Q381" i="1"/>
  <c r="R382" i="1"/>
  <c r="Q1243" i="18"/>
  <c r="Q637" i="7941"/>
  <c r="Q825" i="18"/>
  <c r="Q63" i="7941"/>
  <c r="Q833" i="18"/>
  <c r="Q71" i="7941"/>
  <c r="Q841" i="18"/>
  <c r="Q79" i="7941"/>
  <c r="Q849" i="18"/>
  <c r="Q87" i="7941"/>
  <c r="Q857" i="18"/>
  <c r="Q95" i="7941"/>
  <c r="Q865" i="18"/>
  <c r="Q103" i="7941"/>
  <c r="Q1247" i="18"/>
  <c r="Q641" i="7941"/>
  <c r="Q1255" i="18"/>
  <c r="Q649" i="7941"/>
  <c r="Q1263" i="18"/>
  <c r="Q657" i="7941"/>
  <c r="Q1271" i="18"/>
  <c r="Q665" i="7941"/>
  <c r="Q1279" i="18"/>
  <c r="Q673" i="7941"/>
  <c r="Q1287" i="18"/>
  <c r="Q681" i="7941"/>
  <c r="O1209" i="18"/>
  <c r="L1169" i="18"/>
  <c r="L1589" i="18"/>
  <c r="M621" i="7941"/>
  <c r="N621" i="7941"/>
  <c r="O621" i="7941"/>
  <c r="P621" i="7941"/>
  <c r="K923" i="7941"/>
  <c r="L609" i="7941"/>
  <c r="O1228" i="18"/>
  <c r="N351" i="7941"/>
  <c r="O351" i="7941"/>
  <c r="N42" i="7941"/>
  <c r="O42" i="7941"/>
  <c r="K922" i="7941"/>
  <c r="L608" i="7941"/>
  <c r="L1605" i="18"/>
  <c r="L716" i="7941"/>
  <c r="L926" i="7941"/>
  <c r="M1218" i="18"/>
  <c r="L632" i="7941"/>
  <c r="K946" i="7941"/>
  <c r="N1198" i="18"/>
  <c r="O1198" i="18"/>
  <c r="L710" i="7941"/>
  <c r="L920" i="7941"/>
  <c r="M1212" i="18"/>
  <c r="N1568" i="18"/>
  <c r="L1597" i="18"/>
  <c r="O607" i="7941"/>
  <c r="P607" i="7941"/>
  <c r="L1181" i="18"/>
  <c r="O1571" i="18"/>
  <c r="L731" i="7941"/>
  <c r="L941" i="7941"/>
  <c r="M1233" i="18"/>
  <c r="O1587" i="18"/>
  <c r="Q1244" i="18"/>
  <c r="Q638" i="7941"/>
  <c r="Q1245" i="18"/>
  <c r="Q639" i="7941"/>
  <c r="Q828" i="18"/>
  <c r="Q66" i="7941"/>
  <c r="Q836" i="18"/>
  <c r="Q74" i="7941"/>
  <c r="Q844" i="18"/>
  <c r="Q82" i="7941"/>
  <c r="Q852" i="18"/>
  <c r="Q90" i="7941"/>
  <c r="Q860" i="18"/>
  <c r="Q98" i="7941"/>
  <c r="Q868" i="18"/>
  <c r="Q106" i="7941"/>
  <c r="Q1249" i="18"/>
  <c r="Q643" i="7941"/>
  <c r="Q1257" i="18"/>
  <c r="Q651" i="7941"/>
  <c r="Q1265" i="18"/>
  <c r="Q659" i="7941"/>
  <c r="Q1273" i="18"/>
  <c r="Q667" i="7941"/>
  <c r="Q1281" i="18"/>
  <c r="Q675" i="7941"/>
  <c r="Q1289" i="18"/>
  <c r="Q683" i="7941"/>
  <c r="L41" i="7941"/>
  <c r="K355" i="7941"/>
  <c r="L723" i="7941"/>
  <c r="L933" i="7941"/>
  <c r="M1225" i="18"/>
  <c r="L617" i="7941"/>
  <c r="K931" i="7941"/>
  <c r="L1582" i="18"/>
  <c r="P799" i="18"/>
  <c r="Q799" i="18"/>
  <c r="N30" i="7941"/>
  <c r="K913" i="18"/>
  <c r="K122" i="7941"/>
  <c r="L780" i="18"/>
  <c r="K917" i="18"/>
  <c r="K905" i="18"/>
  <c r="L915" i="18"/>
  <c r="M1177" i="18"/>
  <c r="M915" i="18"/>
  <c r="M153" i="7941"/>
  <c r="L1150" i="18"/>
  <c r="M54" i="7941"/>
  <c r="M33" i="7941"/>
  <c r="L146" i="7941"/>
  <c r="L356" i="7941"/>
  <c r="M804" i="18"/>
  <c r="L46" i="7941"/>
  <c r="K360" i="7941"/>
  <c r="K921" i="18"/>
  <c r="K128" i="7941"/>
  <c r="L786" i="18"/>
  <c r="L134" i="7941"/>
  <c r="L344" i="7941"/>
  <c r="M792" i="18"/>
  <c r="L911" i="18"/>
  <c r="M1173" i="18"/>
  <c r="M911" i="18"/>
  <c r="M149" i="7941"/>
  <c r="L1145" i="18"/>
  <c r="K922" i="18"/>
  <c r="L1147" i="18"/>
  <c r="M38" i="7941"/>
  <c r="L1149" i="18"/>
  <c r="L20" i="7941"/>
  <c r="K334" i="7941"/>
  <c r="M49" i="7941"/>
  <c r="N49" i="7941"/>
  <c r="K918" i="18"/>
  <c r="K129" i="7941"/>
  <c r="L787" i="18"/>
  <c r="N34" i="7941"/>
  <c r="O34" i="7941"/>
  <c r="P34" i="7941"/>
  <c r="Q34" i="7941"/>
  <c r="K897" i="18"/>
  <c r="K910" i="18"/>
  <c r="K906" i="18"/>
  <c r="K131" i="7941"/>
  <c r="L789" i="18"/>
  <c r="K331" i="7941"/>
  <c r="L17" i="7941"/>
  <c r="K898" i="18"/>
  <c r="K914" i="18"/>
  <c r="L899" i="18"/>
  <c r="M1161" i="18"/>
  <c r="M899" i="18"/>
  <c r="M137" i="7941"/>
  <c r="L138" i="7941"/>
  <c r="L348" i="7941"/>
  <c r="M796" i="18"/>
  <c r="L920" i="18"/>
  <c r="M1182" i="18"/>
  <c r="M920" i="18"/>
  <c r="M158" i="7941"/>
  <c r="K132" i="7941"/>
  <c r="L790" i="18"/>
  <c r="L22" i="7941"/>
  <c r="K336" i="7941"/>
  <c r="L1148" i="18"/>
  <c r="K901" i="18"/>
  <c r="O903" i="18"/>
  <c r="O141" i="7941"/>
  <c r="P1165" i="18"/>
  <c r="P903" i="18"/>
  <c r="P141" i="7941"/>
  <c r="K120" i="7941"/>
  <c r="L778" i="18"/>
  <c r="K133" i="7941"/>
  <c r="L791" i="18"/>
  <c r="K902" i="18"/>
  <c r="K333" i="7941"/>
  <c r="L19" i="7941"/>
  <c r="K335" i="7941"/>
  <c r="L21" i="7941"/>
  <c r="N1170" i="18"/>
  <c r="O1170" i="18"/>
  <c r="O908" i="18"/>
  <c r="O146" i="7941"/>
  <c r="L1174" i="18"/>
  <c r="M45" i="7941"/>
  <c r="N45" i="7941"/>
  <c r="O45" i="7941"/>
  <c r="K127" i="7941"/>
  <c r="L785" i="18"/>
  <c r="L904" i="18"/>
  <c r="M1166" i="18"/>
  <c r="M904" i="18"/>
  <c r="M142" i="7941"/>
  <c r="K909" i="18"/>
  <c r="K130" i="7941"/>
  <c r="L788" i="18"/>
  <c r="N1158" i="18"/>
  <c r="O1158" i="18"/>
  <c r="O896" i="18"/>
  <c r="O134" i="7941"/>
  <c r="Q951" i="7949"/>
  <c r="R951" i="7949"/>
  <c r="S951" i="7949" s="1"/>
  <c r="T951" i="7949" s="1"/>
  <c r="U951" i="7949" s="1"/>
  <c r="V951" i="7949" s="1"/>
  <c r="W951" i="7949" s="1"/>
  <c r="Q195" i="7949"/>
  <c r="R195" i="7949"/>
  <c r="S195" i="7949" s="1"/>
  <c r="T195" i="7949" s="1"/>
  <c r="U195" i="7949" s="1"/>
  <c r="V195" i="7949" s="1"/>
  <c r="W195" i="7949" s="1"/>
  <c r="Q2085" i="7949"/>
  <c r="R2085" i="7949"/>
  <c r="S2085" i="7949" s="1"/>
  <c r="T2085" i="7949" s="1"/>
  <c r="U2085" i="7949" s="1"/>
  <c r="V2085" i="7949" s="1"/>
  <c r="W2085" i="7949" s="1"/>
  <c r="Q1923" i="7949"/>
  <c r="R1923" i="7949"/>
  <c r="S1923" i="7949" s="1"/>
  <c r="T1923" i="7949" s="1"/>
  <c r="U1923" i="7949" s="1"/>
  <c r="V1923" i="7949" s="1"/>
  <c r="W1923" i="7949" s="1"/>
  <c r="Q1977" i="7949"/>
  <c r="R1977" i="7949"/>
  <c r="S1977" i="7949" s="1"/>
  <c r="T1977" i="7949" s="1"/>
  <c r="U1977" i="7949" s="1"/>
  <c r="V1977" i="7949" s="1"/>
  <c r="W1977" i="7949" s="1"/>
  <c r="Q1491" i="7949"/>
  <c r="R1491" i="7949"/>
  <c r="S1491" i="7949" s="1"/>
  <c r="T1491" i="7949" s="1"/>
  <c r="U1491" i="7949" s="1"/>
  <c r="V1491" i="7949" s="1"/>
  <c r="W1491" i="7949" s="1"/>
  <c r="Q2409" i="7949"/>
  <c r="R2409" i="7949"/>
  <c r="S2409" i="7949" s="1"/>
  <c r="T2409" i="7949" s="1"/>
  <c r="U2409" i="7949" s="1"/>
  <c r="V2409" i="7949" s="1"/>
  <c r="W2409" i="7949" s="1"/>
  <c r="Q2139" i="7949"/>
  <c r="R2139" i="7949"/>
  <c r="S2139" i="7949" s="1"/>
  <c r="T2139" i="7949" s="1"/>
  <c r="U2139" i="7949" s="1"/>
  <c r="V2139" i="7949" s="1"/>
  <c r="W2139" i="7949" s="1"/>
  <c r="Q1275" i="7949"/>
  <c r="R1275" i="7949"/>
  <c r="S1275" i="7949" s="1"/>
  <c r="T1275" i="7949" s="1"/>
  <c r="U1275" i="7949" s="1"/>
  <c r="V1275" i="7949" s="1"/>
  <c r="W1275" i="7949" s="1"/>
  <c r="Q2247" i="7949"/>
  <c r="R2247" i="7949"/>
  <c r="S2247" i="7949" s="1"/>
  <c r="T2247" i="7949" s="1"/>
  <c r="U2247" i="7949" s="1"/>
  <c r="V2247" i="7949" s="1"/>
  <c r="W2247" i="7949" s="1"/>
  <c r="Q1437" i="7949"/>
  <c r="R1437" i="7949"/>
  <c r="S1437" i="7949" s="1"/>
  <c r="T1437" i="7949" s="1"/>
  <c r="U1437" i="7949" s="1"/>
  <c r="V1437" i="7949" s="1"/>
  <c r="W1437" i="7949" s="1"/>
  <c r="Q2301" i="7949"/>
  <c r="R2301" i="7949"/>
  <c r="S2301" i="7949" s="1"/>
  <c r="T2301" i="7949" s="1"/>
  <c r="U2301" i="7949" s="1"/>
  <c r="V2301" i="7949" s="1"/>
  <c r="W2301" i="7949" s="1"/>
  <c r="Q1599" i="7949"/>
  <c r="R1599" i="7949"/>
  <c r="S1599" i="7949" s="1"/>
  <c r="T1599" i="7949" s="1"/>
  <c r="U1599" i="7949" s="1"/>
  <c r="V1599" i="7949" s="1"/>
  <c r="W1599" i="7949" s="1"/>
  <c r="Q843" i="7949"/>
  <c r="R843" i="7949"/>
  <c r="S843" i="7949" s="1"/>
  <c r="T843" i="7949" s="1"/>
  <c r="U843" i="7949" s="1"/>
  <c r="V843" i="7949" s="1"/>
  <c r="W843" i="7949" s="1"/>
  <c r="Q573" i="7949"/>
  <c r="R573" i="7949"/>
  <c r="S573" i="7949" s="1"/>
  <c r="T573" i="7949" s="1"/>
  <c r="U573" i="7949" s="1"/>
  <c r="V573" i="7949" s="1"/>
  <c r="W573" i="7949" s="1"/>
  <c r="Q303" i="7949"/>
  <c r="R303" i="7949"/>
  <c r="S303" i="7949" s="1"/>
  <c r="T303" i="7949" s="1"/>
  <c r="U303" i="7949" s="1"/>
  <c r="V303" i="7949" s="1"/>
  <c r="W303" i="7949" s="1"/>
  <c r="Q1815" i="7949"/>
  <c r="R1815" i="7949"/>
  <c r="S1815" i="7949" s="1"/>
  <c r="T1815" i="7949" s="1"/>
  <c r="U1815" i="7949" s="1"/>
  <c r="V1815" i="7949" s="1"/>
  <c r="W1815" i="7949" s="1"/>
  <c r="Q2193" i="7949"/>
  <c r="R2193" i="7949"/>
  <c r="S2193" i="7949" s="1"/>
  <c r="T2193" i="7949" s="1"/>
  <c r="U2193" i="7949" s="1"/>
  <c r="V2193" i="7949" s="1"/>
  <c r="W2193" i="7949" s="1"/>
  <c r="Q249" i="7949"/>
  <c r="R249" i="7949"/>
  <c r="S249" i="7949" s="1"/>
  <c r="T249" i="7949" s="1"/>
  <c r="U249" i="7949" s="1"/>
  <c r="V249" i="7949" s="1"/>
  <c r="W249" i="7949" s="1"/>
  <c r="Q1869" i="7949"/>
  <c r="R1869" i="7949"/>
  <c r="S1869" i="7949" s="1"/>
  <c r="T1869" i="7949" s="1"/>
  <c r="U1869" i="7949" s="1"/>
  <c r="V1869" i="7949" s="1"/>
  <c r="W1869" i="7949" s="1"/>
  <c r="Q1653" i="7949"/>
  <c r="R1653" i="7949"/>
  <c r="S1653" i="7949" s="1"/>
  <c r="T1653" i="7949" s="1"/>
  <c r="U1653" i="7949" s="1"/>
  <c r="V1653" i="7949" s="1"/>
  <c r="W1653" i="7949" s="1"/>
  <c r="Q141" i="7949"/>
  <c r="R141" i="7949"/>
  <c r="S141" i="7949" s="1"/>
  <c r="T141" i="7949" s="1"/>
  <c r="U141" i="7949" s="1"/>
  <c r="V141" i="7949" s="1"/>
  <c r="W141" i="7949" s="1"/>
  <c r="Q519" i="7949"/>
  <c r="R519" i="7949"/>
  <c r="S519" i="7949" s="1"/>
  <c r="T519" i="7949" s="1"/>
  <c r="U519" i="7949" s="1"/>
  <c r="V519" i="7949" s="1"/>
  <c r="W519" i="7949" s="1"/>
  <c r="Q465" i="7949"/>
  <c r="R465" i="7949"/>
  <c r="S465" i="7949" s="1"/>
  <c r="T465" i="7949" s="1"/>
  <c r="U465" i="7949" s="1"/>
  <c r="V465" i="7949" s="1"/>
  <c r="W465" i="7949" s="1"/>
  <c r="Q1707" i="7949"/>
  <c r="R1707" i="7949"/>
  <c r="S1707" i="7949" s="1"/>
  <c r="T1707" i="7949" s="1"/>
  <c r="U1707" i="7949" s="1"/>
  <c r="V1707" i="7949" s="1"/>
  <c r="W1707" i="7949" s="1"/>
  <c r="Q1221" i="7949"/>
  <c r="R1221" i="7949"/>
  <c r="S1221" i="7949" s="1"/>
  <c r="T1221" i="7949" s="1"/>
  <c r="U1221" i="7949" s="1"/>
  <c r="V1221" i="7949" s="1"/>
  <c r="W1221" i="7949" s="1"/>
  <c r="Q1329" i="7949"/>
  <c r="R1329" i="7949"/>
  <c r="S1329" i="7949" s="1"/>
  <c r="T1329" i="7949" s="1"/>
  <c r="U1329" i="7949" s="1"/>
  <c r="V1329" i="7949" s="1"/>
  <c r="W1329" i="7949" s="1"/>
  <c r="Q2517" i="7949"/>
  <c r="R2517" i="7949"/>
  <c r="S2517" i="7949" s="1"/>
  <c r="T2517" i="7949" s="1"/>
  <c r="U2517" i="7949" s="1"/>
  <c r="V2517" i="7949" s="1"/>
  <c r="W2517" i="7949" s="1"/>
  <c r="Q1113" i="7949"/>
  <c r="R1113" i="7949"/>
  <c r="S1113" i="7949" s="1"/>
  <c r="T1113" i="7949" s="1"/>
  <c r="U1113" i="7949" s="1"/>
  <c r="V1113" i="7949" s="1"/>
  <c r="W1113" i="7949" s="1"/>
  <c r="Q735" i="7949"/>
  <c r="R735" i="7949"/>
  <c r="S735" i="7949" s="1"/>
  <c r="T735" i="7949" s="1"/>
  <c r="U735" i="7949" s="1"/>
  <c r="V735" i="7949" s="1"/>
  <c r="W735" i="7949" s="1"/>
  <c r="Q1059" i="7949"/>
  <c r="R1059" i="7949"/>
  <c r="S1059" i="7949" s="1"/>
  <c r="T1059" i="7949" s="1"/>
  <c r="U1059" i="7949" s="1"/>
  <c r="V1059" i="7949" s="1"/>
  <c r="W1059" i="7949" s="1"/>
  <c r="Q897" i="7949"/>
  <c r="R897" i="7949"/>
  <c r="S897" i="7949" s="1"/>
  <c r="T897" i="7949" s="1"/>
  <c r="U897" i="7949" s="1"/>
  <c r="V897" i="7949" s="1"/>
  <c r="W897" i="7949" s="1"/>
  <c r="Q2031" i="7949"/>
  <c r="R2031" i="7949"/>
  <c r="S2031" i="7949" s="1"/>
  <c r="T2031" i="7949" s="1"/>
  <c r="U2031" i="7949" s="1"/>
  <c r="V2031" i="7949" s="1"/>
  <c r="W2031" i="7949" s="1"/>
  <c r="Q87" i="7949"/>
  <c r="R87" i="7949"/>
  <c r="S87" i="7949" s="1"/>
  <c r="T87" i="7949" s="1"/>
  <c r="U87" i="7949" s="1"/>
  <c r="V87" i="7949" s="1"/>
  <c r="W87" i="7949" s="1"/>
  <c r="Q789" i="7949"/>
  <c r="R789" i="7949"/>
  <c r="S789" i="7949" s="1"/>
  <c r="T789" i="7949" s="1"/>
  <c r="U789" i="7949" s="1"/>
  <c r="V789" i="7949" s="1"/>
  <c r="W789" i="7949" s="1"/>
  <c r="Q411" i="7949"/>
  <c r="R411" i="7949"/>
  <c r="S411" i="7949" s="1"/>
  <c r="T411" i="7949" s="1"/>
  <c r="U411" i="7949" s="1"/>
  <c r="V411" i="7949" s="1"/>
  <c r="W411" i="7949" s="1"/>
  <c r="Q1383" i="7949"/>
  <c r="R1383" i="7949"/>
  <c r="S1383" i="7949" s="1"/>
  <c r="T1383" i="7949" s="1"/>
  <c r="U1383" i="7949" s="1"/>
  <c r="V1383" i="7949" s="1"/>
  <c r="W1383" i="7949" s="1"/>
  <c r="Q2571" i="7949"/>
  <c r="R2571" i="7949"/>
  <c r="S2571" i="7949" s="1"/>
  <c r="T2571" i="7949" s="1"/>
  <c r="U2571" i="7949" s="1"/>
  <c r="V2571" i="7949" s="1"/>
  <c r="W2571" i="7949" s="1"/>
  <c r="Q2355" i="7949"/>
  <c r="R2355" i="7949"/>
  <c r="S2355" i="7949" s="1"/>
  <c r="T2355" i="7949" s="1"/>
  <c r="U2355" i="7949" s="1"/>
  <c r="V2355" i="7949" s="1"/>
  <c r="W2355" i="7949" s="1"/>
  <c r="Q681" i="7949"/>
  <c r="R681" i="7949"/>
  <c r="S681" i="7949" s="1"/>
  <c r="T681" i="7949" s="1"/>
  <c r="U681" i="7949" s="1"/>
  <c r="V681" i="7949" s="1"/>
  <c r="W681" i="7949" s="1"/>
  <c r="Q1761" i="7949"/>
  <c r="R1761" i="7949"/>
  <c r="S1761" i="7949" s="1"/>
  <c r="T1761" i="7949" s="1"/>
  <c r="U1761" i="7949" s="1"/>
  <c r="V1761" i="7949" s="1"/>
  <c r="W1761" i="7949" s="1"/>
  <c r="Q2679" i="7949"/>
  <c r="R2679" i="7949"/>
  <c r="S2679" i="7949" s="1"/>
  <c r="T2679" i="7949" s="1"/>
  <c r="U2679" i="7949" s="1"/>
  <c r="V2679" i="7949" s="1"/>
  <c r="W2679" i="7949" s="1"/>
  <c r="Q1167" i="7949"/>
  <c r="R1167" i="7949"/>
  <c r="S1167" i="7949" s="1"/>
  <c r="T1167" i="7949" s="1"/>
  <c r="U1167" i="7949" s="1"/>
  <c r="V1167" i="7949" s="1"/>
  <c r="W1167" i="7949" s="1"/>
  <c r="Q1545" i="7949"/>
  <c r="R1545" i="7949"/>
  <c r="S1545" i="7949" s="1"/>
  <c r="T1545" i="7949" s="1"/>
  <c r="U1545" i="7949" s="1"/>
  <c r="V1545" i="7949" s="1"/>
  <c r="W1545" i="7949" s="1"/>
  <c r="Q2463" i="7949"/>
  <c r="R2463" i="7949"/>
  <c r="S2463" i="7949" s="1"/>
  <c r="T2463" i="7949" s="1"/>
  <c r="U2463" i="7949" s="1"/>
  <c r="V2463" i="7949" s="1"/>
  <c r="W2463" i="7949" s="1"/>
  <c r="Q33" i="7949"/>
  <c r="R33" i="7949"/>
  <c r="S33" i="7949" s="1"/>
  <c r="T33" i="7949" s="1"/>
  <c r="U33" i="7949" s="1"/>
  <c r="V33" i="7949" s="1"/>
  <c r="W33" i="7949" s="1"/>
  <c r="R10" i="7949"/>
  <c r="Q357" i="7949"/>
  <c r="R357" i="7949"/>
  <c r="S357" i="7949" s="1"/>
  <c r="T357" i="7949" s="1"/>
  <c r="U357" i="7949" s="1"/>
  <c r="V357" i="7949" s="1"/>
  <c r="W357" i="7949" s="1"/>
  <c r="Q627" i="7949"/>
  <c r="R627" i="7949"/>
  <c r="S627" i="7949" s="1"/>
  <c r="T627" i="7949" s="1"/>
  <c r="U627" i="7949" s="1"/>
  <c r="V627" i="7949" s="1"/>
  <c r="W627" i="7949" s="1"/>
  <c r="Q2625" i="7949"/>
  <c r="R2625" i="7949"/>
  <c r="S2625" i="7949" s="1"/>
  <c r="T2625" i="7949" s="1"/>
  <c r="U2625" i="7949" s="1"/>
  <c r="V2625" i="7949" s="1"/>
  <c r="W2625" i="7949" s="1"/>
  <c r="Q1005" i="7949"/>
  <c r="R1005" i="7949"/>
  <c r="S1005" i="7949" s="1"/>
  <c r="T1005" i="7949" s="1"/>
  <c r="U1005" i="7949" s="1"/>
  <c r="V1005" i="7949" s="1"/>
  <c r="W1005" i="7949" s="1"/>
  <c r="Q1317" i="18"/>
  <c r="Q711" i="7941"/>
  <c r="Q1302" i="18"/>
  <c r="Q696" i="7941"/>
  <c r="P1326" i="18"/>
  <c r="P720" i="7941"/>
  <c r="Q1219" i="18"/>
  <c r="R1219" i="18"/>
  <c r="O1584" i="18"/>
  <c r="O1322" i="18"/>
  <c r="O716" i="7941"/>
  <c r="O1578" i="18"/>
  <c r="O1316" i="18"/>
  <c r="O710" i="7941"/>
  <c r="Q1326" i="18"/>
  <c r="Q720" i="7941"/>
  <c r="N1173" i="18"/>
  <c r="N911" i="18"/>
  <c r="N149" i="7941"/>
  <c r="P1572" i="18"/>
  <c r="O1310" i="18"/>
  <c r="O704" i="7941"/>
  <c r="Q1165" i="18"/>
  <c r="Q903" i="18"/>
  <c r="Q141" i="7941"/>
  <c r="P1198" i="18"/>
  <c r="Q1198" i="18"/>
  <c r="R1198" i="18"/>
  <c r="O1305" i="18"/>
  <c r="O699" i="7941"/>
  <c r="P1567" i="18"/>
  <c r="N1177" i="18"/>
  <c r="N915" i="18"/>
  <c r="N153" i="7941"/>
  <c r="N1593" i="18"/>
  <c r="Q612" i="7941"/>
  <c r="P927" i="7941"/>
  <c r="Q927" i="7941"/>
  <c r="P42" i="7941"/>
  <c r="Q42" i="7941"/>
  <c r="O602" i="7941"/>
  <c r="P602" i="7941"/>
  <c r="R34" i="7944"/>
  <c r="R7" i="7944"/>
  <c r="P7" i="7944"/>
  <c r="O1599" i="18"/>
  <c r="O1337" i="18"/>
  <c r="O731" i="7941"/>
  <c r="Q7" i="7944"/>
  <c r="Q1229" i="18"/>
  <c r="R1229" i="18"/>
  <c r="P936" i="7941"/>
  <c r="Q936" i="7941"/>
  <c r="Q169" i="7942"/>
  <c r="Q270" i="7942"/>
  <c r="Q171" i="7942"/>
  <c r="Q426" i="7941"/>
  <c r="Q425" i="7941"/>
  <c r="N909" i="7941"/>
  <c r="O909" i="7941"/>
  <c r="P909" i="7941"/>
  <c r="Q909" i="7941"/>
  <c r="P1205" i="18"/>
  <c r="Q1205" i="18"/>
  <c r="R1205" i="18"/>
  <c r="Q378" i="7942"/>
  <c r="R1204" i="18"/>
  <c r="Q1206" i="18"/>
  <c r="R1206" i="18"/>
  <c r="M617" i="7941"/>
  <c r="M41" i="7941"/>
  <c r="N41" i="7941"/>
  <c r="O41" i="7941"/>
  <c r="L919" i="18"/>
  <c r="M1181" i="18"/>
  <c r="N1181" i="18"/>
  <c r="N919" i="18"/>
  <c r="N157" i="7941"/>
  <c r="L1335" i="18"/>
  <c r="M1597" i="18"/>
  <c r="M1335" i="18"/>
  <c r="M729" i="7941"/>
  <c r="N1306" i="18"/>
  <c r="N700" i="7941"/>
  <c r="O1568" i="18"/>
  <c r="O1306" i="18"/>
  <c r="O700" i="7941"/>
  <c r="M920" i="7941"/>
  <c r="N920" i="7941"/>
  <c r="O920" i="7941"/>
  <c r="P920" i="7941"/>
  <c r="L1343" i="18"/>
  <c r="M1605" i="18"/>
  <c r="M1343" i="18"/>
  <c r="M737" i="7941"/>
  <c r="M609" i="7941"/>
  <c r="N609" i="7941"/>
  <c r="L1342" i="18"/>
  <c r="M1604" i="18"/>
  <c r="M1342" i="18"/>
  <c r="M736" i="7941"/>
  <c r="L1307" i="18"/>
  <c r="M1569" i="18"/>
  <c r="M1307" i="18"/>
  <c r="M701" i="7941"/>
  <c r="M610" i="7941"/>
  <c r="L1324" i="18"/>
  <c r="M1586" i="18"/>
  <c r="M1324" i="18"/>
  <c r="M718" i="7941"/>
  <c r="Q11" i="18"/>
  <c r="Q822" i="18"/>
  <c r="L1338" i="18"/>
  <c r="M1600" i="18"/>
  <c r="M1338" i="18"/>
  <c r="M732" i="7941"/>
  <c r="R1213" i="18"/>
  <c r="N1202" i="18"/>
  <c r="O1202" i="18"/>
  <c r="N54" i="7941"/>
  <c r="O54" i="7941"/>
  <c r="P54" i="7941"/>
  <c r="Q54" i="7941"/>
  <c r="N1225" i="18"/>
  <c r="N1233" i="18"/>
  <c r="O1233" i="18"/>
  <c r="P1233" i="18"/>
  <c r="Q1233" i="18"/>
  <c r="R1233" i="18"/>
  <c r="Q621" i="7941"/>
  <c r="L1327" i="18"/>
  <c r="M1589" i="18"/>
  <c r="M1327" i="18"/>
  <c r="M721" i="7941"/>
  <c r="L907" i="18"/>
  <c r="M1169" i="18"/>
  <c r="M907" i="18"/>
  <c r="M145" i="7941"/>
  <c r="M597" i="7941"/>
  <c r="N597" i="7941"/>
  <c r="O597" i="7941"/>
  <c r="P914" i="7941"/>
  <c r="Q914" i="7941"/>
  <c r="M50" i="7941"/>
  <c r="N50" i="7941"/>
  <c r="N1574" i="18"/>
  <c r="L706" i="7941"/>
  <c r="L916" i="7941"/>
  <c r="M1208" i="18"/>
  <c r="O913" i="7941"/>
  <c r="P913" i="7941"/>
  <c r="Q913" i="7941"/>
  <c r="L1318" i="18"/>
  <c r="M1580" i="18"/>
  <c r="M1318" i="18"/>
  <c r="M712" i="7941"/>
  <c r="P351" i="7941"/>
  <c r="Q351" i="7941"/>
  <c r="L1319" i="18"/>
  <c r="M1581" i="18"/>
  <c r="M1319" i="18"/>
  <c r="M713" i="7941"/>
  <c r="M631" i="7941"/>
  <c r="Q930" i="7941"/>
  <c r="M628" i="7941"/>
  <c r="N628" i="7941"/>
  <c r="Q1221" i="18"/>
  <c r="R1221" i="18"/>
  <c r="L1341" i="18"/>
  <c r="M1603" i="18"/>
  <c r="M1341" i="18"/>
  <c r="M735" i="7941"/>
  <c r="O1222" i="18"/>
  <c r="P1222" i="18"/>
  <c r="Q1222" i="18"/>
  <c r="R1222" i="18"/>
  <c r="L1328" i="18"/>
  <c r="M1590" i="18"/>
  <c r="M1328" i="18"/>
  <c r="M722" i="7941"/>
  <c r="M910" i="7941"/>
  <c r="L725" i="7941"/>
  <c r="L935" i="7941"/>
  <c r="M1227" i="18"/>
  <c r="M633" i="7941"/>
  <c r="N633" i="7941"/>
  <c r="O49" i="7941"/>
  <c r="P49" i="7941"/>
  <c r="Q49" i="7941"/>
  <c r="O1162" i="18"/>
  <c r="O900" i="18"/>
  <c r="O138" i="7941"/>
  <c r="M933" i="7941"/>
  <c r="M941" i="7941"/>
  <c r="N941" i="7941"/>
  <c r="O941" i="7941"/>
  <c r="P941" i="7941"/>
  <c r="Q941" i="7941"/>
  <c r="Q607" i="7941"/>
  <c r="M632" i="7941"/>
  <c r="N632" i="7941"/>
  <c r="N1218" i="18"/>
  <c r="O1218" i="18"/>
  <c r="P1218" i="18"/>
  <c r="Q1218" i="18"/>
  <c r="Q63" i="18"/>
  <c r="Q1242" i="18"/>
  <c r="N929" i="7941"/>
  <c r="O929" i="7941"/>
  <c r="P929" i="7941"/>
  <c r="Q929" i="7941"/>
  <c r="N1329" i="18"/>
  <c r="N723" i="7941"/>
  <c r="O1591" i="18"/>
  <c r="M601" i="7941"/>
  <c r="N601" i="7941"/>
  <c r="O601" i="7941"/>
  <c r="L916" i="18"/>
  <c r="M1178" i="18"/>
  <c r="N1178" i="18"/>
  <c r="N916" i="18"/>
  <c r="N154" i="7941"/>
  <c r="P1201" i="18"/>
  <c r="Q1201" i="18"/>
  <c r="R1201" i="18"/>
  <c r="O937" i="7941"/>
  <c r="P937" i="7941"/>
  <c r="Q937" i="7941"/>
  <c r="M625" i="7941"/>
  <c r="N625" i="7941"/>
  <c r="Q819" i="18"/>
  <c r="R819" i="18"/>
  <c r="N1166" i="18"/>
  <c r="N904" i="18"/>
  <c r="N142" i="7941"/>
  <c r="R799" i="18"/>
  <c r="L1320" i="18"/>
  <c r="M1582" i="18"/>
  <c r="M1320" i="18"/>
  <c r="M714" i="7941"/>
  <c r="P1587" i="18"/>
  <c r="O1325" i="18"/>
  <c r="O719" i="7941"/>
  <c r="P1571" i="18"/>
  <c r="O1309" i="18"/>
  <c r="O703" i="7941"/>
  <c r="N1212" i="18"/>
  <c r="O1212" i="18"/>
  <c r="M926" i="7941"/>
  <c r="M608" i="7941"/>
  <c r="N608" i="7941"/>
  <c r="P1228" i="18"/>
  <c r="Q1228" i="18"/>
  <c r="P1209" i="18"/>
  <c r="Q1209" i="18"/>
  <c r="R1209" i="18"/>
  <c r="M614" i="7941"/>
  <c r="M618" i="7941"/>
  <c r="P60" i="7941"/>
  <c r="P59" i="7941"/>
  <c r="P821" i="18"/>
  <c r="P636" i="7941"/>
  <c r="P635" i="7941"/>
  <c r="P1241" i="18"/>
  <c r="L1311" i="18"/>
  <c r="M1573" i="18"/>
  <c r="M1311" i="18"/>
  <c r="M705" i="7941"/>
  <c r="M53" i="7941"/>
  <c r="N53" i="7941"/>
  <c r="L1154" i="18"/>
  <c r="K147" i="7941"/>
  <c r="L805" i="18"/>
  <c r="N908" i="18"/>
  <c r="N146" i="7941"/>
  <c r="P1170" i="18"/>
  <c r="P908" i="18"/>
  <c r="P146" i="7941"/>
  <c r="M19" i="7941"/>
  <c r="K343" i="7941"/>
  <c r="L29" i="7941"/>
  <c r="K139" i="7941"/>
  <c r="L797" i="18"/>
  <c r="L886" i="18"/>
  <c r="M1148" i="18"/>
  <c r="M886" i="18"/>
  <c r="M124" i="7941"/>
  <c r="M22" i="7941"/>
  <c r="K135" i="7941"/>
  <c r="L793" i="18"/>
  <c r="L1153" i="18"/>
  <c r="K156" i="7941"/>
  <c r="L814" i="18"/>
  <c r="M344" i="7941"/>
  <c r="N344" i="7941"/>
  <c r="N804" i="18"/>
  <c r="O804" i="18"/>
  <c r="P804" i="18"/>
  <c r="L888" i="18"/>
  <c r="M1150" i="18"/>
  <c r="M888" i="18"/>
  <c r="M126" i="7941"/>
  <c r="L153" i="7941"/>
  <c r="L363" i="7941"/>
  <c r="M811" i="18"/>
  <c r="K151" i="7941"/>
  <c r="L809" i="18"/>
  <c r="L142" i="7941"/>
  <c r="L352" i="7941"/>
  <c r="M800" i="18"/>
  <c r="M17" i="7941"/>
  <c r="N17" i="7941"/>
  <c r="K148" i="7941"/>
  <c r="L806" i="18"/>
  <c r="L885" i="18"/>
  <c r="M1147" i="18"/>
  <c r="M885" i="18"/>
  <c r="M123" i="7941"/>
  <c r="K159" i="7941"/>
  <c r="L817" i="18"/>
  <c r="M356" i="7941"/>
  <c r="N356" i="7941"/>
  <c r="O356" i="7941"/>
  <c r="P356" i="7941"/>
  <c r="L1146" i="18"/>
  <c r="L1151" i="18"/>
  <c r="P45" i="7941"/>
  <c r="Q45" i="7941"/>
  <c r="K140" i="7941"/>
  <c r="L798" i="18"/>
  <c r="K330" i="7941"/>
  <c r="L16" i="7941"/>
  <c r="L1156" i="18"/>
  <c r="M348" i="7941"/>
  <c r="N348" i="7941"/>
  <c r="O348" i="7941"/>
  <c r="P348" i="7941"/>
  <c r="Q348" i="7941"/>
  <c r="N1161" i="18"/>
  <c r="N899" i="18"/>
  <c r="N137" i="7941"/>
  <c r="K152" i="7941"/>
  <c r="L810" i="18"/>
  <c r="K136" i="7941"/>
  <c r="L794" i="18"/>
  <c r="K341" i="7941"/>
  <c r="L27" i="7941"/>
  <c r="K144" i="7941"/>
  <c r="L802" i="18"/>
  <c r="L887" i="18"/>
  <c r="M1149" i="18"/>
  <c r="M887" i="18"/>
  <c r="M125" i="7941"/>
  <c r="N38" i="7941"/>
  <c r="O38" i="7941"/>
  <c r="P38" i="7941"/>
  <c r="Q38" i="7941"/>
  <c r="L149" i="7941"/>
  <c r="L359" i="7941"/>
  <c r="M807" i="18"/>
  <c r="L24" i="7941"/>
  <c r="K338" i="7941"/>
  <c r="N33" i="7941"/>
  <c r="K155" i="7941"/>
  <c r="L813" i="18"/>
  <c r="L18" i="7941"/>
  <c r="K332" i="7941"/>
  <c r="L26" i="7941"/>
  <c r="K340" i="7941"/>
  <c r="L912" i="18"/>
  <c r="M1174" i="18"/>
  <c r="M912" i="18"/>
  <c r="M150" i="7941"/>
  <c r="M21" i="7941"/>
  <c r="N21" i="7941"/>
  <c r="L1144" i="18"/>
  <c r="L158" i="7941"/>
  <c r="L368" i="7941"/>
  <c r="M816" i="18"/>
  <c r="N796" i="18"/>
  <c r="O796" i="18"/>
  <c r="P796" i="18"/>
  <c r="L1155" i="18"/>
  <c r="L25" i="7941"/>
  <c r="K339" i="7941"/>
  <c r="L1152" i="18"/>
  <c r="M46" i="7941"/>
  <c r="N46" i="7941"/>
  <c r="N896" i="18"/>
  <c r="N134" i="7941"/>
  <c r="K337" i="7941"/>
  <c r="L23" i="7941"/>
  <c r="L1157" i="18"/>
  <c r="L28" i="7941"/>
  <c r="K342" i="7941"/>
  <c r="N1182" i="18"/>
  <c r="L137" i="7941"/>
  <c r="L347" i="7941"/>
  <c r="M795" i="18"/>
  <c r="P1158" i="18"/>
  <c r="P896" i="18"/>
  <c r="P134" i="7941"/>
  <c r="M20" i="7941"/>
  <c r="K160" i="7941"/>
  <c r="L818" i="18"/>
  <c r="L883" i="18"/>
  <c r="M1145" i="18"/>
  <c r="M883" i="18"/>
  <c r="M121" i="7941"/>
  <c r="N792" i="18"/>
  <c r="O792" i="18"/>
  <c r="P792" i="18"/>
  <c r="K143" i="7941"/>
  <c r="L801" i="18"/>
  <c r="O30" i="7941"/>
  <c r="P30" i="7941"/>
  <c r="Q30" i="7941"/>
  <c r="R358" i="7949"/>
  <c r="S358" i="7949"/>
  <c r="T358" i="7949" s="1"/>
  <c r="U358" i="7949" s="1"/>
  <c r="V358" i="7949" s="1"/>
  <c r="W358" i="7949" s="1"/>
  <c r="R736" i="7949"/>
  <c r="S736" i="7949"/>
  <c r="T736" i="7949" s="1"/>
  <c r="U736" i="7949" s="1"/>
  <c r="V736" i="7949" s="1"/>
  <c r="W736" i="7949" s="1"/>
  <c r="R304" i="7949"/>
  <c r="S304" i="7949"/>
  <c r="T304" i="7949" s="1"/>
  <c r="U304" i="7949" s="1"/>
  <c r="V304" i="7949" s="1"/>
  <c r="W304" i="7949" s="1"/>
  <c r="R2626" i="7949"/>
  <c r="S2626" i="7949"/>
  <c r="T2626" i="7949" s="1"/>
  <c r="U2626" i="7949" s="1"/>
  <c r="V2626" i="7949" s="1"/>
  <c r="W2626" i="7949" s="1"/>
  <c r="R628" i="7949"/>
  <c r="S628" i="7949"/>
  <c r="T628" i="7949" s="1"/>
  <c r="U628" i="7949" s="1"/>
  <c r="V628" i="7949" s="1"/>
  <c r="W628" i="7949" s="1"/>
  <c r="R1708" i="7949"/>
  <c r="S1708" i="7949"/>
  <c r="T1708" i="7949" s="1"/>
  <c r="U1708" i="7949" s="1"/>
  <c r="V1708" i="7949" s="1"/>
  <c r="W1708" i="7949" s="1"/>
  <c r="R1438" i="7949"/>
  <c r="S1438" i="7949"/>
  <c r="T1438" i="7949" s="1"/>
  <c r="U1438" i="7949" s="1"/>
  <c r="V1438" i="7949" s="1"/>
  <c r="W1438" i="7949" s="1"/>
  <c r="R1546" i="7949"/>
  <c r="S1546" i="7949"/>
  <c r="T1546" i="7949" s="1"/>
  <c r="U1546" i="7949" s="1"/>
  <c r="V1546" i="7949" s="1"/>
  <c r="W1546" i="7949" s="1"/>
  <c r="R412" i="7949"/>
  <c r="S412" i="7949"/>
  <c r="T412" i="7949" s="1"/>
  <c r="U412" i="7949" s="1"/>
  <c r="V412" i="7949" s="1"/>
  <c r="W412" i="7949" s="1"/>
  <c r="R2302" i="7949"/>
  <c r="S2302" i="7949"/>
  <c r="T2302" i="7949" s="1"/>
  <c r="U2302" i="7949" s="1"/>
  <c r="V2302" i="7949" s="1"/>
  <c r="W2302" i="7949" s="1"/>
  <c r="R2518" i="7949"/>
  <c r="S2518" i="7949"/>
  <c r="T2518" i="7949" s="1"/>
  <c r="U2518" i="7949" s="1"/>
  <c r="V2518" i="7949" s="1"/>
  <c r="W2518" i="7949" s="1"/>
  <c r="R898" i="7949"/>
  <c r="S898" i="7949"/>
  <c r="T898" i="7949" s="1"/>
  <c r="U898" i="7949" s="1"/>
  <c r="V898" i="7949" s="1"/>
  <c r="W898" i="7949" s="1"/>
  <c r="R2194" i="7949"/>
  <c r="S2194" i="7949"/>
  <c r="T2194" i="7949" s="1"/>
  <c r="U2194" i="7949" s="1"/>
  <c r="V2194" i="7949" s="1"/>
  <c r="W2194" i="7949" s="1"/>
  <c r="R1870" i="7949"/>
  <c r="S1870" i="7949"/>
  <c r="T1870" i="7949" s="1"/>
  <c r="U1870" i="7949" s="1"/>
  <c r="V1870" i="7949" s="1"/>
  <c r="W1870" i="7949" s="1"/>
  <c r="R2086" i="7949"/>
  <c r="S2086" i="7949"/>
  <c r="T2086" i="7949" s="1"/>
  <c r="U2086" i="7949" s="1"/>
  <c r="V2086" i="7949" s="1"/>
  <c r="W2086" i="7949" s="1"/>
  <c r="R2572" i="7949"/>
  <c r="S2572" i="7949"/>
  <c r="T2572" i="7949" s="1"/>
  <c r="U2572" i="7949" s="1"/>
  <c r="V2572" i="7949" s="1"/>
  <c r="W2572" i="7949" s="1"/>
  <c r="R1276" i="7949"/>
  <c r="S1276" i="7949"/>
  <c r="T1276" i="7949" s="1"/>
  <c r="U1276" i="7949" s="1"/>
  <c r="V1276" i="7949" s="1"/>
  <c r="W1276" i="7949" s="1"/>
  <c r="R1816" i="7949"/>
  <c r="S1816" i="7949"/>
  <c r="T1816" i="7949" s="1"/>
  <c r="U1816" i="7949" s="1"/>
  <c r="V1816" i="7949" s="1"/>
  <c r="W1816" i="7949" s="1"/>
  <c r="R1600" i="7949"/>
  <c r="S1600" i="7949"/>
  <c r="T1600" i="7949" s="1"/>
  <c r="U1600" i="7949" s="1"/>
  <c r="V1600" i="7949" s="1"/>
  <c r="W1600" i="7949" s="1"/>
  <c r="R2248" i="7949"/>
  <c r="S2248" i="7949"/>
  <c r="T2248" i="7949" s="1"/>
  <c r="U2248" i="7949" s="1"/>
  <c r="V2248" i="7949" s="1"/>
  <c r="W2248" i="7949" s="1"/>
  <c r="R682" i="7949"/>
  <c r="S682" i="7949"/>
  <c r="T682" i="7949" s="1"/>
  <c r="U682" i="7949" s="1"/>
  <c r="V682" i="7949" s="1"/>
  <c r="W682" i="7949" s="1"/>
  <c r="R466" i="7949"/>
  <c r="S466" i="7949"/>
  <c r="T466" i="7949" s="1"/>
  <c r="U466" i="7949" s="1"/>
  <c r="V466" i="7949" s="1"/>
  <c r="W466" i="7949" s="1"/>
  <c r="R520" i="7949"/>
  <c r="S520" i="7949"/>
  <c r="T520" i="7949" s="1"/>
  <c r="U520" i="7949" s="1"/>
  <c r="V520" i="7949" s="1"/>
  <c r="W520" i="7949" s="1"/>
  <c r="R2356" i="7949"/>
  <c r="S2356" i="7949"/>
  <c r="T2356" i="7949" s="1"/>
  <c r="U2356" i="7949" s="1"/>
  <c r="V2356" i="7949" s="1"/>
  <c r="W2356" i="7949" s="1"/>
  <c r="R2140" i="7949"/>
  <c r="S2140" i="7949"/>
  <c r="T2140" i="7949" s="1"/>
  <c r="U2140" i="7949" s="1"/>
  <c r="V2140" i="7949" s="1"/>
  <c r="W2140" i="7949" s="1"/>
  <c r="R574" i="7949"/>
  <c r="S574" i="7949"/>
  <c r="T574" i="7949" s="1"/>
  <c r="U574" i="7949" s="1"/>
  <c r="V574" i="7949" s="1"/>
  <c r="W574" i="7949" s="1"/>
  <c r="R1330" i="7949"/>
  <c r="S1330" i="7949"/>
  <c r="T1330" i="7949" s="1"/>
  <c r="U1330" i="7949" s="1"/>
  <c r="V1330" i="7949" s="1"/>
  <c r="W1330" i="7949" s="1"/>
  <c r="R1384" i="7949"/>
  <c r="S1384" i="7949"/>
  <c r="T1384" i="7949" s="1"/>
  <c r="U1384" i="7949" s="1"/>
  <c r="V1384" i="7949" s="1"/>
  <c r="W1384" i="7949" s="1"/>
  <c r="R2464" i="7949"/>
  <c r="S2464" i="7949"/>
  <c r="T2464" i="7949" s="1"/>
  <c r="U2464" i="7949" s="1"/>
  <c r="V2464" i="7949" s="1"/>
  <c r="W2464" i="7949" s="1"/>
  <c r="R250" i="7949"/>
  <c r="S250" i="7949"/>
  <c r="T250" i="7949" s="1"/>
  <c r="U250" i="7949" s="1"/>
  <c r="V250" i="7949" s="1"/>
  <c r="W250" i="7949" s="1"/>
  <c r="R1168" i="7949"/>
  <c r="S1168" i="7949"/>
  <c r="T1168" i="7949" s="1"/>
  <c r="U1168" i="7949" s="1"/>
  <c r="V1168" i="7949" s="1"/>
  <c r="W1168" i="7949" s="1"/>
  <c r="R34" i="7949"/>
  <c r="S34" i="7949"/>
  <c r="T34" i="7949" s="1"/>
  <c r="U34" i="7949" s="1"/>
  <c r="V34" i="7949" s="1"/>
  <c r="W34" i="7949" s="1"/>
  <c r="R2410" i="7949"/>
  <c r="S2410" i="7949"/>
  <c r="T2410" i="7949" s="1"/>
  <c r="U2410" i="7949" s="1"/>
  <c r="V2410" i="7949" s="1"/>
  <c r="W2410" i="7949" s="1"/>
  <c r="R88" i="7949"/>
  <c r="S88" i="7949"/>
  <c r="T88" i="7949" s="1"/>
  <c r="U88" i="7949" s="1"/>
  <c r="V88" i="7949" s="1"/>
  <c r="W88" i="7949" s="1"/>
  <c r="R1006" i="7949"/>
  <c r="S1006" i="7949"/>
  <c r="T1006" i="7949" s="1"/>
  <c r="U1006" i="7949" s="1"/>
  <c r="V1006" i="7949" s="1"/>
  <c r="W1006" i="7949" s="1"/>
  <c r="R844" i="7949"/>
  <c r="S844" i="7949"/>
  <c r="T844" i="7949" s="1"/>
  <c r="U844" i="7949" s="1"/>
  <c r="V844" i="7949" s="1"/>
  <c r="W844" i="7949" s="1"/>
  <c r="R1762" i="7949"/>
  <c r="S1762" i="7949"/>
  <c r="T1762" i="7949" s="1"/>
  <c r="U1762" i="7949" s="1"/>
  <c r="V1762" i="7949" s="1"/>
  <c r="W1762" i="7949" s="1"/>
  <c r="R1978" i="7949"/>
  <c r="S1978" i="7949"/>
  <c r="T1978" i="7949" s="1"/>
  <c r="U1978" i="7949" s="1"/>
  <c r="V1978" i="7949" s="1"/>
  <c r="W1978" i="7949" s="1"/>
  <c r="R790" i="7949"/>
  <c r="S790" i="7949"/>
  <c r="T790" i="7949" s="1"/>
  <c r="U790" i="7949" s="1"/>
  <c r="V790" i="7949" s="1"/>
  <c r="W790" i="7949" s="1"/>
  <c r="R952" i="7949"/>
  <c r="S952" i="7949"/>
  <c r="T952" i="7949" s="1"/>
  <c r="U952" i="7949" s="1"/>
  <c r="V952" i="7949" s="1"/>
  <c r="W952" i="7949" s="1"/>
  <c r="R1654" i="7949"/>
  <c r="S1654" i="7949"/>
  <c r="T1654" i="7949" s="1"/>
  <c r="U1654" i="7949" s="1"/>
  <c r="V1654" i="7949" s="1"/>
  <c r="W1654" i="7949" s="1"/>
  <c r="R196" i="7949"/>
  <c r="S196" i="7949"/>
  <c r="T196" i="7949" s="1"/>
  <c r="U196" i="7949" s="1"/>
  <c r="V196" i="7949" s="1"/>
  <c r="W196" i="7949" s="1"/>
  <c r="R2032" i="7949"/>
  <c r="S2032" i="7949"/>
  <c r="T2032" i="7949" s="1"/>
  <c r="U2032" i="7949" s="1"/>
  <c r="V2032" i="7949" s="1"/>
  <c r="W2032" i="7949" s="1"/>
  <c r="R142" i="7949"/>
  <c r="S142" i="7949"/>
  <c r="T142" i="7949" s="1"/>
  <c r="U142" i="7949" s="1"/>
  <c r="V142" i="7949" s="1"/>
  <c r="W142" i="7949" s="1"/>
  <c r="R2680" i="7949"/>
  <c r="S2680" i="7949"/>
  <c r="T2680" i="7949" s="1"/>
  <c r="U2680" i="7949" s="1"/>
  <c r="V2680" i="7949" s="1"/>
  <c r="W2680" i="7949" s="1"/>
  <c r="R1060" i="7949"/>
  <c r="S1060" i="7949"/>
  <c r="T1060" i="7949" s="1"/>
  <c r="U1060" i="7949" s="1"/>
  <c r="V1060" i="7949" s="1"/>
  <c r="W1060" i="7949" s="1"/>
  <c r="R1222" i="7949"/>
  <c r="S1222" i="7949"/>
  <c r="T1222" i="7949" s="1"/>
  <c r="U1222" i="7949" s="1"/>
  <c r="V1222" i="7949" s="1"/>
  <c r="W1222" i="7949" s="1"/>
  <c r="S10" i="7949"/>
  <c r="R1114" i="7949"/>
  <c r="S1114" i="7949"/>
  <c r="T1114" i="7949" s="1"/>
  <c r="U1114" i="7949" s="1"/>
  <c r="V1114" i="7949" s="1"/>
  <c r="W1114" i="7949" s="1"/>
  <c r="R1492" i="7949"/>
  <c r="S1492" i="7949"/>
  <c r="T1492" i="7949" s="1"/>
  <c r="U1492" i="7949" s="1"/>
  <c r="V1492" i="7949" s="1"/>
  <c r="W1492" i="7949" s="1"/>
  <c r="R1924" i="7949"/>
  <c r="S1924" i="7949"/>
  <c r="T1924" i="7949" s="1"/>
  <c r="U1924" i="7949" s="1"/>
  <c r="V1924" i="7949" s="1"/>
  <c r="W1924" i="7949" s="1"/>
  <c r="Q602" i="7941"/>
  <c r="P1584" i="18"/>
  <c r="O1173" i="18"/>
  <c r="O911" i="18"/>
  <c r="O149" i="7941"/>
  <c r="O1166" i="18"/>
  <c r="O904" i="18"/>
  <c r="O142" i="7941"/>
  <c r="P1578" i="18"/>
  <c r="P1316" i="18"/>
  <c r="P710" i="7941"/>
  <c r="O1181" i="18"/>
  <c r="O919" i="18"/>
  <c r="O157" i="7941"/>
  <c r="O53" i="7941"/>
  <c r="P53" i="7941"/>
  <c r="Q53" i="7941"/>
  <c r="N1150" i="18"/>
  <c r="N888" i="18"/>
  <c r="N126" i="7941"/>
  <c r="P1310" i="18"/>
  <c r="P704" i="7941"/>
  <c r="Q1572" i="18"/>
  <c r="Q1310" i="18"/>
  <c r="Q704" i="7941"/>
  <c r="N1581" i="18"/>
  <c r="N1319" i="18"/>
  <c r="N713" i="7941"/>
  <c r="O1177" i="18"/>
  <c r="O915" i="18"/>
  <c r="O153" i="7941"/>
  <c r="P1568" i="18"/>
  <c r="P1306" i="18"/>
  <c r="P700" i="7941"/>
  <c r="Q1567" i="18"/>
  <c r="Q1305" i="18"/>
  <c r="Q699" i="7941"/>
  <c r="P1305" i="18"/>
  <c r="P699" i="7941"/>
  <c r="N1331" i="18"/>
  <c r="N725" i="7941"/>
  <c r="O1593" i="18"/>
  <c r="N1174" i="18"/>
  <c r="N912" i="18"/>
  <c r="N150" i="7941"/>
  <c r="P1162" i="18"/>
  <c r="N1586" i="18"/>
  <c r="N1324" i="18"/>
  <c r="N718" i="7941"/>
  <c r="N1569" i="18"/>
  <c r="N1307" i="18"/>
  <c r="N701" i="7941"/>
  <c r="N1590" i="18"/>
  <c r="N1328" i="18"/>
  <c r="N722" i="7941"/>
  <c r="N1147" i="18"/>
  <c r="N885" i="18"/>
  <c r="N123" i="7941"/>
  <c r="P1599" i="18"/>
  <c r="P1337" i="18"/>
  <c r="P731" i="7941"/>
  <c r="O608" i="7941"/>
  <c r="P608" i="7941"/>
  <c r="Q608" i="7941"/>
  <c r="N1149" i="18"/>
  <c r="N887" i="18"/>
  <c r="N125" i="7941"/>
  <c r="N910" i="7941"/>
  <c r="O910" i="7941"/>
  <c r="N1603" i="18"/>
  <c r="N1341" i="18"/>
  <c r="N735" i="7941"/>
  <c r="N1589" i="18"/>
  <c r="N1327" i="18"/>
  <c r="N721" i="7941"/>
  <c r="O628" i="7941"/>
  <c r="Q920" i="7941"/>
  <c r="R1218" i="18"/>
  <c r="O633" i="7941"/>
  <c r="P633" i="7941"/>
  <c r="N1145" i="18"/>
  <c r="N883" i="18"/>
  <c r="N121" i="7941"/>
  <c r="Q1158" i="18"/>
  <c r="Q896" i="18"/>
  <c r="Q134" i="7941"/>
  <c r="N1148" i="18"/>
  <c r="N886" i="18"/>
  <c r="N124" i="7941"/>
  <c r="N618" i="7941"/>
  <c r="O618" i="7941"/>
  <c r="N614" i="7941"/>
  <c r="O614" i="7941"/>
  <c r="P614" i="7941"/>
  <c r="Q614" i="7941"/>
  <c r="N926" i="7941"/>
  <c r="P1212" i="18"/>
  <c r="Q1212" i="18"/>
  <c r="R1212" i="18"/>
  <c r="Q1587" i="18"/>
  <c r="Q1325" i="18"/>
  <c r="Q719" i="7941"/>
  <c r="P1325" i="18"/>
  <c r="P719" i="7941"/>
  <c r="L714" i="7941"/>
  <c r="L924" i="7941"/>
  <c r="M1216" i="18"/>
  <c r="O625" i="7941"/>
  <c r="P625" i="7941"/>
  <c r="Q625" i="7941"/>
  <c r="L154" i="7941"/>
  <c r="L364" i="7941"/>
  <c r="M812" i="18"/>
  <c r="Q636" i="7941"/>
  <c r="Q635" i="7941"/>
  <c r="Q1241" i="18"/>
  <c r="N933" i="7941"/>
  <c r="O933" i="7941"/>
  <c r="P933" i="7941"/>
  <c r="Q933" i="7941"/>
  <c r="M916" i="7941"/>
  <c r="N916" i="7941"/>
  <c r="O916" i="7941"/>
  <c r="O50" i="7941"/>
  <c r="P50" i="7941"/>
  <c r="Q50" i="7941"/>
  <c r="N1169" i="18"/>
  <c r="L721" i="7941"/>
  <c r="L931" i="7941"/>
  <c r="M1223" i="18"/>
  <c r="O1225" i="18"/>
  <c r="L732" i="7941"/>
  <c r="L942" i="7941"/>
  <c r="M1234" i="18"/>
  <c r="Q60" i="7941"/>
  <c r="Q59" i="7941"/>
  <c r="Q821" i="18"/>
  <c r="N610" i="7941"/>
  <c r="O610" i="7941"/>
  <c r="P610" i="7941"/>
  <c r="L736" i="7941"/>
  <c r="L946" i="7941"/>
  <c r="M1238" i="18"/>
  <c r="O609" i="7941"/>
  <c r="P609" i="7941"/>
  <c r="Q609" i="7941"/>
  <c r="L737" i="7941"/>
  <c r="L947" i="7941"/>
  <c r="M1239" i="18"/>
  <c r="N1597" i="18"/>
  <c r="L157" i="7941"/>
  <c r="L367" i="7941"/>
  <c r="M815" i="18"/>
  <c r="N20" i="7941"/>
  <c r="O20" i="7941"/>
  <c r="P20" i="7941"/>
  <c r="Q20" i="7941"/>
  <c r="Q796" i="18"/>
  <c r="R796" i="18"/>
  <c r="O21" i="7941"/>
  <c r="P21" i="7941"/>
  <c r="Q21" i="7941"/>
  <c r="O344" i="7941"/>
  <c r="P344" i="7941"/>
  <c r="Q344" i="7941"/>
  <c r="N1573" i="18"/>
  <c r="N1311" i="18"/>
  <c r="N705" i="7941"/>
  <c r="O1178" i="18"/>
  <c r="O916" i="18"/>
  <c r="O154" i="7941"/>
  <c r="P601" i="7941"/>
  <c r="Q601" i="7941"/>
  <c r="L712" i="7941"/>
  <c r="L922" i="7941"/>
  <c r="M1214" i="18"/>
  <c r="N1312" i="18"/>
  <c r="N706" i="7941"/>
  <c r="O1574" i="18"/>
  <c r="O1312" i="18"/>
  <c r="O706" i="7941"/>
  <c r="P1202" i="18"/>
  <c r="Q1202" i="18"/>
  <c r="R1202" i="18"/>
  <c r="L701" i="7941"/>
  <c r="L911" i="7941"/>
  <c r="M1203" i="18"/>
  <c r="L729" i="7941"/>
  <c r="L939" i="7941"/>
  <c r="M1231" i="18"/>
  <c r="Q1571" i="18"/>
  <c r="Q1309" i="18"/>
  <c r="Q703" i="7941"/>
  <c r="P1309" i="18"/>
  <c r="P703" i="7941"/>
  <c r="O1329" i="18"/>
  <c r="O723" i="7941"/>
  <c r="P1591" i="18"/>
  <c r="N1227" i="18"/>
  <c r="O1227" i="18"/>
  <c r="P1227" i="18"/>
  <c r="Q1227" i="18"/>
  <c r="R1227" i="18"/>
  <c r="L722" i="7941"/>
  <c r="L932" i="7941"/>
  <c r="M1224" i="18"/>
  <c r="N631" i="7941"/>
  <c r="O631" i="7941"/>
  <c r="P631" i="7941"/>
  <c r="Q631" i="7941"/>
  <c r="L713" i="7941"/>
  <c r="L923" i="7941"/>
  <c r="M1215" i="18"/>
  <c r="N1580" i="18"/>
  <c r="N1318" i="18"/>
  <c r="N712" i="7941"/>
  <c r="P597" i="7941"/>
  <c r="Q597" i="7941"/>
  <c r="L145" i="7941"/>
  <c r="L355" i="7941"/>
  <c r="M803" i="18"/>
  <c r="N1600" i="18"/>
  <c r="N617" i="7941"/>
  <c r="O617" i="7941"/>
  <c r="P617" i="7941"/>
  <c r="O17" i="7941"/>
  <c r="P17" i="7941"/>
  <c r="Q17" i="7941"/>
  <c r="L705" i="7941"/>
  <c r="L915" i="7941"/>
  <c r="M1207" i="18"/>
  <c r="R1228" i="18"/>
  <c r="N1582" i="18"/>
  <c r="N1320" i="18"/>
  <c r="N714" i="7941"/>
  <c r="M916" i="18"/>
  <c r="M154" i="7941"/>
  <c r="O632" i="7941"/>
  <c r="P632" i="7941"/>
  <c r="Q632" i="7941"/>
  <c r="M935" i="7941"/>
  <c r="N935" i="7941"/>
  <c r="O935" i="7941"/>
  <c r="P935" i="7941"/>
  <c r="L735" i="7941"/>
  <c r="L945" i="7941"/>
  <c r="M1237" i="18"/>
  <c r="N1208" i="18"/>
  <c r="O1208" i="18"/>
  <c r="L718" i="7941"/>
  <c r="L928" i="7941"/>
  <c r="M1220" i="18"/>
  <c r="N1604" i="18"/>
  <c r="O1604" i="18"/>
  <c r="O1342" i="18"/>
  <c r="O736" i="7941"/>
  <c r="N1605" i="18"/>
  <c r="M919" i="18"/>
  <c r="M157" i="7941"/>
  <c r="P41" i="7941"/>
  <c r="Q41" i="7941"/>
  <c r="O46" i="7941"/>
  <c r="P46" i="7941"/>
  <c r="Q46" i="7941"/>
  <c r="Q792" i="18"/>
  <c r="R792" i="18"/>
  <c r="L56" i="7941"/>
  <c r="K370" i="7941"/>
  <c r="N795" i="18"/>
  <c r="O795" i="18"/>
  <c r="P795" i="18"/>
  <c r="M23" i="7941"/>
  <c r="N23" i="7941"/>
  <c r="L890" i="18"/>
  <c r="M1152" i="18"/>
  <c r="M890" i="18"/>
  <c r="M128" i="7941"/>
  <c r="M25" i="7941"/>
  <c r="M368" i="7941"/>
  <c r="N368" i="7941"/>
  <c r="O368" i="7941"/>
  <c r="P368" i="7941"/>
  <c r="Q368" i="7941"/>
  <c r="L51" i="7941"/>
  <c r="K365" i="7941"/>
  <c r="M24" i="7941"/>
  <c r="L1176" i="18"/>
  <c r="M16" i="7941"/>
  <c r="N16" i="7941"/>
  <c r="L889" i="18"/>
  <c r="M1151" i="18"/>
  <c r="M889" i="18"/>
  <c r="M127" i="7941"/>
  <c r="L44" i="7941"/>
  <c r="K358" i="7941"/>
  <c r="K361" i="7941"/>
  <c r="L47" i="7941"/>
  <c r="M363" i="7941"/>
  <c r="N363" i="7941"/>
  <c r="O363" i="7941"/>
  <c r="P363" i="7941"/>
  <c r="Q363" i="7941"/>
  <c r="K366" i="7941"/>
  <c r="L52" i="7941"/>
  <c r="L1159" i="18"/>
  <c r="O1161" i="18"/>
  <c r="M29" i="7941"/>
  <c r="N29" i="7941"/>
  <c r="N19" i="7941"/>
  <c r="O19" i="7941"/>
  <c r="P19" i="7941"/>
  <c r="Q19" i="7941"/>
  <c r="N920" i="18"/>
  <c r="N158" i="7941"/>
  <c r="N807" i="18"/>
  <c r="K362" i="7941"/>
  <c r="L48" i="7941"/>
  <c r="N800" i="18"/>
  <c r="O800" i="18"/>
  <c r="L39" i="7941"/>
  <c r="K353" i="7941"/>
  <c r="L121" i="7941"/>
  <c r="L331" i="7941"/>
  <c r="M779" i="18"/>
  <c r="L895" i="18"/>
  <c r="M1157" i="18"/>
  <c r="M895" i="18"/>
  <c r="M133" i="7941"/>
  <c r="L150" i="7941"/>
  <c r="L360" i="7941"/>
  <c r="M808" i="18"/>
  <c r="M26" i="7941"/>
  <c r="N26" i="7941"/>
  <c r="O26" i="7941"/>
  <c r="M18" i="7941"/>
  <c r="M359" i="7941"/>
  <c r="N359" i="7941"/>
  <c r="O359" i="7941"/>
  <c r="P359" i="7941"/>
  <c r="Q359" i="7941"/>
  <c r="L1168" i="18"/>
  <c r="M27" i="7941"/>
  <c r="N27" i="7941"/>
  <c r="O27" i="7941"/>
  <c r="L1160" i="18"/>
  <c r="L1164" i="18"/>
  <c r="L884" i="18"/>
  <c r="M1146" i="18"/>
  <c r="M884" i="18"/>
  <c r="M122" i="7941"/>
  <c r="Q356" i="7941"/>
  <c r="L1183" i="18"/>
  <c r="M352" i="7941"/>
  <c r="N352" i="7941"/>
  <c r="O352" i="7941"/>
  <c r="P352" i="7941"/>
  <c r="Q352" i="7941"/>
  <c r="L126" i="7941"/>
  <c r="L336" i="7941"/>
  <c r="M784" i="18"/>
  <c r="Q804" i="18"/>
  <c r="R804" i="18"/>
  <c r="N22" i="7941"/>
  <c r="O22" i="7941"/>
  <c r="L1163" i="18"/>
  <c r="K357" i="7941"/>
  <c r="L43" i="7941"/>
  <c r="L1167" i="18"/>
  <c r="M347" i="7941"/>
  <c r="L882" i="18"/>
  <c r="M1144" i="18"/>
  <c r="M882" i="18"/>
  <c r="M120" i="7941"/>
  <c r="L125" i="7941"/>
  <c r="L335" i="7941"/>
  <c r="M783" i="18"/>
  <c r="L894" i="18"/>
  <c r="M1156" i="18"/>
  <c r="M894" i="18"/>
  <c r="M132" i="7941"/>
  <c r="L123" i="7941"/>
  <c r="L333" i="7941"/>
  <c r="M781" i="18"/>
  <c r="L891" i="18"/>
  <c r="M1153" i="18"/>
  <c r="M891" i="18"/>
  <c r="M129" i="7941"/>
  <c r="K345" i="7941"/>
  <c r="L31" i="7941"/>
  <c r="L124" i="7941"/>
  <c r="L334" i="7941"/>
  <c r="M782" i="18"/>
  <c r="L1171" i="18"/>
  <c r="L1184" i="18"/>
  <c r="M28" i="7941"/>
  <c r="N28" i="7941"/>
  <c r="L893" i="18"/>
  <c r="M1155" i="18"/>
  <c r="M893" i="18"/>
  <c r="M131" i="7941"/>
  <c r="N816" i="18"/>
  <c r="L1179" i="18"/>
  <c r="K354" i="7941"/>
  <c r="L40" i="7941"/>
  <c r="K346" i="7941"/>
  <c r="L32" i="7941"/>
  <c r="L36" i="7941"/>
  <c r="K350" i="7941"/>
  <c r="L55" i="7941"/>
  <c r="K369" i="7941"/>
  <c r="L1172" i="18"/>
  <c r="L1175" i="18"/>
  <c r="N811" i="18"/>
  <c r="O811" i="18"/>
  <c r="L1180" i="18"/>
  <c r="O1182" i="18"/>
  <c r="O920" i="18"/>
  <c r="O158" i="7941"/>
  <c r="L35" i="7941"/>
  <c r="K349" i="7941"/>
  <c r="Q1170" i="18"/>
  <c r="Q908" i="18"/>
  <c r="Q146" i="7941"/>
  <c r="L892" i="18"/>
  <c r="M1154" i="18"/>
  <c r="M892" i="18"/>
  <c r="M130" i="7941"/>
  <c r="O33" i="7941"/>
  <c r="P33" i="7941"/>
  <c r="Q33" i="7941"/>
  <c r="S359" i="7949"/>
  <c r="T359" i="7949"/>
  <c r="U359" i="7949" s="1"/>
  <c r="V359" i="7949" s="1"/>
  <c r="W359" i="7949" s="1"/>
  <c r="S2195" i="7949"/>
  <c r="T2195" i="7949"/>
  <c r="U2195" i="7949" s="1"/>
  <c r="V2195" i="7949" s="1"/>
  <c r="W2195" i="7949" s="1"/>
  <c r="S845" i="7949"/>
  <c r="T845" i="7949"/>
  <c r="U845" i="7949" s="1"/>
  <c r="V845" i="7949" s="1"/>
  <c r="W845" i="7949" s="1"/>
  <c r="S2249" i="7949"/>
  <c r="T2249" i="7949"/>
  <c r="U2249" i="7949" s="1"/>
  <c r="V2249" i="7949" s="1"/>
  <c r="W2249" i="7949" s="1"/>
  <c r="S1817" i="7949"/>
  <c r="T1817" i="7949"/>
  <c r="U1817" i="7949" s="1"/>
  <c r="V1817" i="7949" s="1"/>
  <c r="W1817" i="7949" s="1"/>
  <c r="S953" i="7949"/>
  <c r="T953" i="7949"/>
  <c r="U953" i="7949" s="1"/>
  <c r="V953" i="7949" s="1"/>
  <c r="W953" i="7949" s="1"/>
  <c r="S1331" i="7949"/>
  <c r="T1331" i="7949"/>
  <c r="U1331" i="7949" s="1"/>
  <c r="V1331" i="7949" s="1"/>
  <c r="W1331" i="7949" s="1"/>
  <c r="S1223" i="7949"/>
  <c r="T1223" i="7949"/>
  <c r="U1223" i="7949" s="1"/>
  <c r="V1223" i="7949" s="1"/>
  <c r="W1223" i="7949" s="1"/>
  <c r="S1655" i="7949"/>
  <c r="T1655" i="7949"/>
  <c r="U1655" i="7949" s="1"/>
  <c r="V1655" i="7949" s="1"/>
  <c r="W1655" i="7949" s="1"/>
  <c r="S737" i="7949"/>
  <c r="T737" i="7949"/>
  <c r="U737" i="7949" s="1"/>
  <c r="V737" i="7949" s="1"/>
  <c r="W737" i="7949" s="1"/>
  <c r="S629" i="7949"/>
  <c r="T629" i="7949"/>
  <c r="U629" i="7949" s="1"/>
  <c r="V629" i="7949" s="1"/>
  <c r="W629" i="7949" s="1"/>
  <c r="S2573" i="7949"/>
  <c r="T2573" i="7949"/>
  <c r="U2573" i="7949" s="1"/>
  <c r="V2573" i="7949" s="1"/>
  <c r="W2573" i="7949" s="1"/>
  <c r="S2465" i="7949"/>
  <c r="T2465" i="7949"/>
  <c r="U2465" i="7949" s="1"/>
  <c r="V2465" i="7949" s="1"/>
  <c r="W2465" i="7949" s="1"/>
  <c r="S1871" i="7949"/>
  <c r="T1871" i="7949"/>
  <c r="U1871" i="7949" s="1"/>
  <c r="V1871" i="7949" s="1"/>
  <c r="W1871" i="7949" s="1"/>
  <c r="S2681" i="7949"/>
  <c r="T2681" i="7949"/>
  <c r="U2681" i="7949" s="1"/>
  <c r="V2681" i="7949" s="1"/>
  <c r="W2681" i="7949" s="1"/>
  <c r="S89" i="7949"/>
  <c r="T89" i="7949"/>
  <c r="U89" i="7949" s="1"/>
  <c r="V89" i="7949" s="1"/>
  <c r="W89" i="7949" s="1"/>
  <c r="S2627" i="7949"/>
  <c r="T2627" i="7949"/>
  <c r="U2627" i="7949" s="1"/>
  <c r="V2627" i="7949" s="1"/>
  <c r="W2627" i="7949" s="1"/>
  <c r="S1385" i="7949"/>
  <c r="T1385" i="7949"/>
  <c r="U1385" i="7949" s="1"/>
  <c r="V1385" i="7949" s="1"/>
  <c r="W1385" i="7949" s="1"/>
  <c r="S1925" i="7949"/>
  <c r="T1925" i="7949"/>
  <c r="U1925" i="7949" s="1"/>
  <c r="V1925" i="7949" s="1"/>
  <c r="W1925" i="7949" s="1"/>
  <c r="S1007" i="7949"/>
  <c r="T1007" i="7949"/>
  <c r="U1007" i="7949" s="1"/>
  <c r="V1007" i="7949" s="1"/>
  <c r="W1007" i="7949" s="1"/>
  <c r="S1439" i="7949"/>
  <c r="T1439" i="7949"/>
  <c r="U1439" i="7949" s="1"/>
  <c r="V1439" i="7949" s="1"/>
  <c r="W1439" i="7949" s="1"/>
  <c r="S1763" i="7949"/>
  <c r="T1763" i="7949"/>
  <c r="U1763" i="7949" s="1"/>
  <c r="V1763" i="7949" s="1"/>
  <c r="W1763" i="7949" s="1"/>
  <c r="S1709" i="7949"/>
  <c r="T1709" i="7949"/>
  <c r="U1709" i="7949" s="1"/>
  <c r="V1709" i="7949" s="1"/>
  <c r="W1709" i="7949" s="1"/>
  <c r="S413" i="7949"/>
  <c r="T413" i="7949"/>
  <c r="U413" i="7949" s="1"/>
  <c r="V413" i="7949" s="1"/>
  <c r="W413" i="7949" s="1"/>
  <c r="S1493" i="7949"/>
  <c r="T1493" i="7949"/>
  <c r="U1493" i="7949" s="1"/>
  <c r="V1493" i="7949" s="1"/>
  <c r="W1493" i="7949" s="1"/>
  <c r="S1601" i="7949"/>
  <c r="T1601" i="7949"/>
  <c r="U1601" i="7949" s="1"/>
  <c r="V1601" i="7949" s="1"/>
  <c r="W1601" i="7949" s="1"/>
  <c r="S1547" i="7949"/>
  <c r="T1547" i="7949"/>
  <c r="U1547" i="7949" s="1"/>
  <c r="V1547" i="7949" s="1"/>
  <c r="W1547" i="7949" s="1"/>
  <c r="S305" i="7949"/>
  <c r="T305" i="7949"/>
  <c r="U305" i="7949" s="1"/>
  <c r="V305" i="7949" s="1"/>
  <c r="W305" i="7949" s="1"/>
  <c r="S2303" i="7949"/>
  <c r="T2303" i="7949"/>
  <c r="U2303" i="7949" s="1"/>
  <c r="V2303" i="7949" s="1"/>
  <c r="W2303" i="7949" s="1"/>
  <c r="S2519" i="7949"/>
  <c r="T2519" i="7949"/>
  <c r="U2519" i="7949" s="1"/>
  <c r="V2519" i="7949" s="1"/>
  <c r="W2519" i="7949" s="1"/>
  <c r="S575" i="7949"/>
  <c r="T575" i="7949"/>
  <c r="U575" i="7949" s="1"/>
  <c r="V575" i="7949" s="1"/>
  <c r="W575" i="7949" s="1"/>
  <c r="S683" i="7949"/>
  <c r="T683" i="7949"/>
  <c r="U683" i="7949" s="1"/>
  <c r="V683" i="7949" s="1"/>
  <c r="W683" i="7949" s="1"/>
  <c r="S251" i="7949"/>
  <c r="T251" i="7949"/>
  <c r="U251" i="7949" s="1"/>
  <c r="V251" i="7949" s="1"/>
  <c r="W251" i="7949" s="1"/>
  <c r="S1061" i="7949"/>
  <c r="T1061" i="7949"/>
  <c r="U1061" i="7949" s="1"/>
  <c r="V1061" i="7949" s="1"/>
  <c r="W1061" i="7949" s="1"/>
  <c r="S2411" i="7949"/>
  <c r="T2411" i="7949"/>
  <c r="U2411" i="7949" s="1"/>
  <c r="V2411" i="7949" s="1"/>
  <c r="W2411" i="7949" s="1"/>
  <c r="S791" i="7949"/>
  <c r="T791" i="7949"/>
  <c r="U791" i="7949" s="1"/>
  <c r="V791" i="7949" s="1"/>
  <c r="W791" i="7949" s="1"/>
  <c r="S1169" i="7949"/>
  <c r="T1169" i="7949"/>
  <c r="U1169" i="7949" s="1"/>
  <c r="V1169" i="7949" s="1"/>
  <c r="W1169" i="7949" s="1"/>
  <c r="S2357" i="7949"/>
  <c r="T2357" i="7949"/>
  <c r="U2357" i="7949" s="1"/>
  <c r="V2357" i="7949" s="1"/>
  <c r="W2357" i="7949" s="1"/>
  <c r="S143" i="7949"/>
  <c r="T143" i="7949"/>
  <c r="U143" i="7949" s="1"/>
  <c r="V143" i="7949" s="1"/>
  <c r="W143" i="7949" s="1"/>
  <c r="S35" i="7949"/>
  <c r="T35" i="7949"/>
  <c r="U35" i="7949" s="1"/>
  <c r="V35" i="7949" s="1"/>
  <c r="W35" i="7949" s="1"/>
  <c r="S521" i="7949"/>
  <c r="T521" i="7949"/>
  <c r="U521" i="7949" s="1"/>
  <c r="V521" i="7949" s="1"/>
  <c r="W521" i="7949" s="1"/>
  <c r="S2087" i="7949"/>
  <c r="T2087" i="7949"/>
  <c r="U2087" i="7949" s="1"/>
  <c r="V2087" i="7949" s="1"/>
  <c r="W2087" i="7949" s="1"/>
  <c r="S1115" i="7949"/>
  <c r="T1115" i="7949"/>
  <c r="U1115" i="7949" s="1"/>
  <c r="V1115" i="7949" s="1"/>
  <c r="W1115" i="7949" s="1"/>
  <c r="S2033" i="7949"/>
  <c r="T2033" i="7949"/>
  <c r="U2033" i="7949" s="1"/>
  <c r="V2033" i="7949" s="1"/>
  <c r="W2033" i="7949" s="1"/>
  <c r="T10" i="7949"/>
  <c r="S2141" i="7949"/>
  <c r="T2141" i="7949"/>
  <c r="U2141" i="7949" s="1"/>
  <c r="V2141" i="7949" s="1"/>
  <c r="W2141" i="7949" s="1"/>
  <c r="S1277" i="7949"/>
  <c r="T1277" i="7949"/>
  <c r="U1277" i="7949" s="1"/>
  <c r="V1277" i="7949" s="1"/>
  <c r="W1277" i="7949" s="1"/>
  <c r="S197" i="7949"/>
  <c r="T197" i="7949"/>
  <c r="U197" i="7949" s="1"/>
  <c r="V197" i="7949" s="1"/>
  <c r="W197" i="7949" s="1"/>
  <c r="S899" i="7949"/>
  <c r="T899" i="7949"/>
  <c r="U899" i="7949" s="1"/>
  <c r="V899" i="7949" s="1"/>
  <c r="W899" i="7949" s="1"/>
  <c r="S467" i="7949"/>
  <c r="T467" i="7949"/>
  <c r="U467" i="7949" s="1"/>
  <c r="V467" i="7949" s="1"/>
  <c r="W467" i="7949" s="1"/>
  <c r="S1979" i="7949"/>
  <c r="T1979" i="7949"/>
  <c r="U1979" i="7949" s="1"/>
  <c r="V1979" i="7949" s="1"/>
  <c r="W1979" i="7949" s="1"/>
  <c r="P1166" i="18"/>
  <c r="Q1166" i="18"/>
  <c r="Q904" i="18"/>
  <c r="Q142" i="7941"/>
  <c r="O1147" i="18"/>
  <c r="O885" i="18"/>
  <c r="O123" i="7941"/>
  <c r="Q1578" i="18"/>
  <c r="Q1316" i="18"/>
  <c r="Q710" i="7941"/>
  <c r="Q1584" i="18"/>
  <c r="Q1322" i="18"/>
  <c r="Q716" i="7941"/>
  <c r="P1322" i="18"/>
  <c r="P716" i="7941"/>
  <c r="P1173" i="18"/>
  <c r="P911" i="18"/>
  <c r="P149" i="7941"/>
  <c r="O1150" i="18"/>
  <c r="P1150" i="18"/>
  <c r="P888" i="18"/>
  <c r="P126" i="7941"/>
  <c r="O1569" i="18"/>
  <c r="O1307" i="18"/>
  <c r="O701" i="7941"/>
  <c r="O1586" i="18"/>
  <c r="O1324" i="18"/>
  <c r="O718" i="7941"/>
  <c r="P1177" i="18"/>
  <c r="P915" i="18"/>
  <c r="P153" i="7941"/>
  <c r="P1181" i="18"/>
  <c r="P919" i="18"/>
  <c r="P157" i="7941"/>
  <c r="O1590" i="18"/>
  <c r="O1328" i="18"/>
  <c r="O722" i="7941"/>
  <c r="O1174" i="18"/>
  <c r="O912" i="18"/>
  <c r="O150" i="7941"/>
  <c r="O1145" i="18"/>
  <c r="O883" i="18"/>
  <c r="O121" i="7941"/>
  <c r="O1581" i="18"/>
  <c r="N1151" i="18"/>
  <c r="N889" i="18"/>
  <c r="N127" i="7941"/>
  <c r="P811" i="18"/>
  <c r="Q811" i="18"/>
  <c r="R811" i="18"/>
  <c r="Q1568" i="18"/>
  <c r="Q1306" i="18"/>
  <c r="Q700" i="7941"/>
  <c r="P900" i="18"/>
  <c r="P138" i="7941"/>
  <c r="Q1162" i="18"/>
  <c r="Q900" i="18"/>
  <c r="Q138" i="7941"/>
  <c r="Q1599" i="18"/>
  <c r="Q1337" i="18"/>
  <c r="Q731" i="7941"/>
  <c r="P618" i="7941"/>
  <c r="Q618" i="7941"/>
  <c r="O1331" i="18"/>
  <c r="O725" i="7941"/>
  <c r="P1593" i="18"/>
  <c r="O1603" i="18"/>
  <c r="O1341" i="18"/>
  <c r="O735" i="7941"/>
  <c r="O1148" i="18"/>
  <c r="P1148" i="18"/>
  <c r="P886" i="18"/>
  <c r="P124" i="7941"/>
  <c r="P910" i="7941"/>
  <c r="Q910" i="7941"/>
  <c r="P800" i="18"/>
  <c r="Q800" i="18"/>
  <c r="O1149" i="18"/>
  <c r="O1573" i="18"/>
  <c r="O1311" i="18"/>
  <c r="O705" i="7941"/>
  <c r="Q617" i="7941"/>
  <c r="O1589" i="18"/>
  <c r="N1156" i="18"/>
  <c r="N894" i="18"/>
  <c r="N132" i="7941"/>
  <c r="P1178" i="18"/>
  <c r="P916" i="7941"/>
  <c r="Q916" i="7941"/>
  <c r="N1157" i="18"/>
  <c r="N895" i="18"/>
  <c r="N133" i="7941"/>
  <c r="P1182" i="18"/>
  <c r="P920" i="18"/>
  <c r="P158" i="7941"/>
  <c r="O23" i="7941"/>
  <c r="P23" i="7941"/>
  <c r="Q23" i="7941"/>
  <c r="P1208" i="18"/>
  <c r="Q1208" i="18"/>
  <c r="R1208" i="18"/>
  <c r="N1237" i="18"/>
  <c r="M923" i="7941"/>
  <c r="N923" i="7941"/>
  <c r="O923" i="7941"/>
  <c r="P923" i="7941"/>
  <c r="Q923" i="7941"/>
  <c r="N1224" i="18"/>
  <c r="O1224" i="18"/>
  <c r="P1224" i="18"/>
  <c r="Q1224" i="18"/>
  <c r="R1224" i="18"/>
  <c r="N1231" i="18"/>
  <c r="M911" i="7941"/>
  <c r="N911" i="7941"/>
  <c r="N1335" i="18"/>
  <c r="N729" i="7941"/>
  <c r="O1597" i="18"/>
  <c r="O1335" i="18"/>
  <c r="O729" i="7941"/>
  <c r="N347" i="7941"/>
  <c r="O347" i="7941"/>
  <c r="P347" i="7941"/>
  <c r="Q347" i="7941"/>
  <c r="O16" i="7941"/>
  <c r="P16" i="7941"/>
  <c r="Q16" i="7941"/>
  <c r="P22" i="7941"/>
  <c r="Q22" i="7941"/>
  <c r="N1220" i="18"/>
  <c r="O1220" i="18"/>
  <c r="P1220" i="18"/>
  <c r="M945" i="7941"/>
  <c r="N945" i="7941"/>
  <c r="Q935" i="7941"/>
  <c r="N1207" i="18"/>
  <c r="O1207" i="18"/>
  <c r="M932" i="7941"/>
  <c r="N932" i="7941"/>
  <c r="O932" i="7941"/>
  <c r="P932" i="7941"/>
  <c r="Q932" i="7941"/>
  <c r="M939" i="7941"/>
  <c r="N939" i="7941"/>
  <c r="O939" i="7941"/>
  <c r="P939" i="7941"/>
  <c r="Q939" i="7941"/>
  <c r="N1214" i="18"/>
  <c r="O1214" i="18"/>
  <c r="P1214" i="18"/>
  <c r="Q610" i="7941"/>
  <c r="N1234" i="18"/>
  <c r="N907" i="18"/>
  <c r="N145" i="7941"/>
  <c r="O1169" i="18"/>
  <c r="O907" i="18"/>
  <c r="O145" i="7941"/>
  <c r="O1580" i="18"/>
  <c r="O926" i="7941"/>
  <c r="P926" i="7941"/>
  <c r="P628" i="7941"/>
  <c r="Q628" i="7941"/>
  <c r="N1343" i="18"/>
  <c r="N737" i="7941"/>
  <c r="O1605" i="18"/>
  <c r="O1343" i="18"/>
  <c r="O737" i="7941"/>
  <c r="M928" i="7941"/>
  <c r="M915" i="7941"/>
  <c r="N803" i="18"/>
  <c r="O803" i="18"/>
  <c r="M922" i="7941"/>
  <c r="N922" i="7941"/>
  <c r="O922" i="7941"/>
  <c r="P922" i="7941"/>
  <c r="N815" i="18"/>
  <c r="O815" i="18"/>
  <c r="N1239" i="18"/>
  <c r="O1239" i="18"/>
  <c r="N1238" i="18"/>
  <c r="M942" i="7941"/>
  <c r="N1223" i="18"/>
  <c r="O1223" i="18"/>
  <c r="N812" i="18"/>
  <c r="N1216" i="18"/>
  <c r="O1216" i="18"/>
  <c r="P1216" i="18"/>
  <c r="Q633" i="7941"/>
  <c r="N1153" i="18"/>
  <c r="P27" i="7941"/>
  <c r="Q27" i="7941"/>
  <c r="N24" i="7941"/>
  <c r="O24" i="7941"/>
  <c r="N1342" i="18"/>
  <c r="N736" i="7941"/>
  <c r="P1604" i="18"/>
  <c r="O1582" i="18"/>
  <c r="N1338" i="18"/>
  <c r="N732" i="7941"/>
  <c r="M355" i="7941"/>
  <c r="N355" i="7941"/>
  <c r="N1215" i="18"/>
  <c r="P1329" i="18"/>
  <c r="P723" i="7941"/>
  <c r="Q1591" i="18"/>
  <c r="Q1329" i="18"/>
  <c r="Q723" i="7941"/>
  <c r="N1203" i="18"/>
  <c r="O1203" i="18"/>
  <c r="P1203" i="18"/>
  <c r="Q1203" i="18"/>
  <c r="R1203" i="18"/>
  <c r="P1574" i="18"/>
  <c r="M367" i="7941"/>
  <c r="M947" i="7941"/>
  <c r="N947" i="7941"/>
  <c r="O947" i="7941"/>
  <c r="M946" i="7941"/>
  <c r="N946" i="7941"/>
  <c r="O1600" i="18"/>
  <c r="O1338" i="18"/>
  <c r="O732" i="7941"/>
  <c r="P1225" i="18"/>
  <c r="Q1225" i="18"/>
  <c r="R1225" i="18"/>
  <c r="M931" i="7941"/>
  <c r="M364" i="7941"/>
  <c r="M924" i="7941"/>
  <c r="N924" i="7941"/>
  <c r="N1154" i="18"/>
  <c r="M35" i="7941"/>
  <c r="O28" i="7941"/>
  <c r="P28" i="7941"/>
  <c r="Q28" i="7941"/>
  <c r="N782" i="18"/>
  <c r="O782" i="18"/>
  <c r="P782" i="18"/>
  <c r="Q782" i="18"/>
  <c r="R782" i="18"/>
  <c r="N781" i="18"/>
  <c r="O781" i="18"/>
  <c r="P781" i="18"/>
  <c r="Q781" i="18"/>
  <c r="R781" i="18"/>
  <c r="N783" i="18"/>
  <c r="O783" i="18"/>
  <c r="N1144" i="18"/>
  <c r="O1144" i="18"/>
  <c r="O882" i="18"/>
  <c r="O120" i="7941"/>
  <c r="L905" i="18"/>
  <c r="M1167" i="18"/>
  <c r="M905" i="18"/>
  <c r="M143" i="7941"/>
  <c r="N784" i="18"/>
  <c r="O784" i="18"/>
  <c r="P784" i="18"/>
  <c r="Q784" i="18"/>
  <c r="R784" i="18"/>
  <c r="L122" i="7941"/>
  <c r="L332" i="7941"/>
  <c r="M780" i="18"/>
  <c r="L898" i="18"/>
  <c r="M1160" i="18"/>
  <c r="M898" i="18"/>
  <c r="M136" i="7941"/>
  <c r="L906" i="18"/>
  <c r="M1168" i="18"/>
  <c r="M906" i="18"/>
  <c r="M144" i="7941"/>
  <c r="P26" i="7941"/>
  <c r="Q26" i="7941"/>
  <c r="M360" i="7941"/>
  <c r="N360" i="7941"/>
  <c r="O360" i="7941"/>
  <c r="P360" i="7941"/>
  <c r="Q360" i="7941"/>
  <c r="O807" i="18"/>
  <c r="O29" i="7941"/>
  <c r="P29" i="7941"/>
  <c r="Q29" i="7941"/>
  <c r="L897" i="18"/>
  <c r="M1159" i="18"/>
  <c r="M897" i="18"/>
  <c r="M135" i="7941"/>
  <c r="N25" i="7941"/>
  <c r="O25" i="7941"/>
  <c r="P25" i="7941"/>
  <c r="Q25" i="7941"/>
  <c r="Q795" i="18"/>
  <c r="R795" i="18"/>
  <c r="L130" i="7941"/>
  <c r="L340" i="7941"/>
  <c r="M788" i="18"/>
  <c r="M334" i="7941"/>
  <c r="N334" i="7941"/>
  <c r="O334" i="7941"/>
  <c r="P334" i="7941"/>
  <c r="Q334" i="7941"/>
  <c r="M333" i="7941"/>
  <c r="N333" i="7941"/>
  <c r="O333" i="7941"/>
  <c r="P333" i="7941"/>
  <c r="Q333" i="7941"/>
  <c r="M335" i="7941"/>
  <c r="N335" i="7941"/>
  <c r="O335" i="7941"/>
  <c r="P335" i="7941"/>
  <c r="Q335" i="7941"/>
  <c r="L127" i="7941"/>
  <c r="L337" i="7941"/>
  <c r="M785" i="18"/>
  <c r="L918" i="18"/>
  <c r="M1180" i="18"/>
  <c r="M918" i="18"/>
  <c r="M156" i="7941"/>
  <c r="L913" i="18"/>
  <c r="M1175" i="18"/>
  <c r="M913" i="18"/>
  <c r="M151" i="7941"/>
  <c r="L910" i="18"/>
  <c r="M1172" i="18"/>
  <c r="M910" i="18"/>
  <c r="M148" i="7941"/>
  <c r="M32" i="7941"/>
  <c r="M40" i="7941"/>
  <c r="N40" i="7941"/>
  <c r="N1155" i="18"/>
  <c r="N893" i="18"/>
  <c r="N131" i="7941"/>
  <c r="M31" i="7941"/>
  <c r="N31" i="7941"/>
  <c r="O31" i="7941"/>
  <c r="N18" i="7941"/>
  <c r="O18" i="7941"/>
  <c r="P18" i="7941"/>
  <c r="Q18" i="7941"/>
  <c r="N779" i="18"/>
  <c r="O779" i="18"/>
  <c r="P779" i="18"/>
  <c r="Q779" i="18"/>
  <c r="R779" i="18"/>
  <c r="M48" i="7941"/>
  <c r="M44" i="7941"/>
  <c r="N1152" i="18"/>
  <c r="O1152" i="18"/>
  <c r="O890" i="18"/>
  <c r="O128" i="7941"/>
  <c r="L128" i="7941"/>
  <c r="L338" i="7941"/>
  <c r="M786" i="18"/>
  <c r="M36" i="7941"/>
  <c r="L131" i="7941"/>
  <c r="L341" i="7941"/>
  <c r="M789" i="18"/>
  <c r="L129" i="7941"/>
  <c r="L339" i="7941"/>
  <c r="M787" i="18"/>
  <c r="M336" i="7941"/>
  <c r="N336" i="7941"/>
  <c r="O336" i="7941"/>
  <c r="P336" i="7941"/>
  <c r="Q336" i="7941"/>
  <c r="L902" i="18"/>
  <c r="M1164" i="18"/>
  <c r="M902" i="18"/>
  <c r="M140" i="7941"/>
  <c r="M51" i="7941"/>
  <c r="M55" i="7941"/>
  <c r="N55" i="7941"/>
  <c r="L917" i="18"/>
  <c r="M1179" i="18"/>
  <c r="M917" i="18"/>
  <c r="M155" i="7941"/>
  <c r="O816" i="18"/>
  <c r="P816" i="18"/>
  <c r="Q816" i="18"/>
  <c r="R816" i="18"/>
  <c r="L922" i="18"/>
  <c r="M1184" i="18"/>
  <c r="M922" i="18"/>
  <c r="M160" i="7941"/>
  <c r="L909" i="18"/>
  <c r="M1171" i="18"/>
  <c r="M909" i="18"/>
  <c r="M147" i="7941"/>
  <c r="L132" i="7941"/>
  <c r="L342" i="7941"/>
  <c r="M790" i="18"/>
  <c r="L120" i="7941"/>
  <c r="L330" i="7941"/>
  <c r="M778" i="18"/>
  <c r="M43" i="7941"/>
  <c r="N43" i="7941"/>
  <c r="L901" i="18"/>
  <c r="M1163" i="18"/>
  <c r="M901" i="18"/>
  <c r="M139" i="7941"/>
  <c r="L921" i="18"/>
  <c r="M1183" i="18"/>
  <c r="M921" i="18"/>
  <c r="M159" i="7941"/>
  <c r="N1146" i="18"/>
  <c r="N884" i="18"/>
  <c r="N122" i="7941"/>
  <c r="N808" i="18"/>
  <c r="O808" i="18"/>
  <c r="P808" i="18"/>
  <c r="Q808" i="18"/>
  <c r="R808" i="18"/>
  <c r="L133" i="7941"/>
  <c r="L343" i="7941"/>
  <c r="M791" i="18"/>
  <c r="M331" i="7941"/>
  <c r="N331" i="7941"/>
  <c r="O331" i="7941"/>
  <c r="P331" i="7941"/>
  <c r="Q331" i="7941"/>
  <c r="M39" i="7941"/>
  <c r="P904" i="18"/>
  <c r="P142" i="7941"/>
  <c r="O899" i="18"/>
  <c r="O137" i="7941"/>
  <c r="P1161" i="18"/>
  <c r="M52" i="7941"/>
  <c r="N52" i="7941"/>
  <c r="M47" i="7941"/>
  <c r="N47" i="7941"/>
  <c r="O47" i="7941"/>
  <c r="L914" i="18"/>
  <c r="M1176" i="18"/>
  <c r="M914" i="18"/>
  <c r="M152" i="7941"/>
  <c r="M56" i="7941"/>
  <c r="N56" i="7941"/>
  <c r="T576" i="7949"/>
  <c r="U576" i="7949"/>
  <c r="V576" i="7949" s="1"/>
  <c r="W576" i="7949" s="1"/>
  <c r="T630" i="7949"/>
  <c r="U630" i="7949"/>
  <c r="V630" i="7949" s="1"/>
  <c r="W630" i="7949" s="1"/>
  <c r="T846" i="7949"/>
  <c r="U846" i="7949"/>
  <c r="V846" i="7949" s="1"/>
  <c r="W846" i="7949" s="1"/>
  <c r="T2628" i="7949"/>
  <c r="U2628" i="7949"/>
  <c r="V2628" i="7949" s="1"/>
  <c r="W2628" i="7949" s="1"/>
  <c r="T360" i="7949"/>
  <c r="U360" i="7949"/>
  <c r="V360" i="7949" s="1"/>
  <c r="W360" i="7949" s="1"/>
  <c r="T2520" i="7949"/>
  <c r="U2520" i="7949"/>
  <c r="V2520" i="7949" s="1"/>
  <c r="W2520" i="7949" s="1"/>
  <c r="T1440" i="7949"/>
  <c r="U1440" i="7949"/>
  <c r="V1440" i="7949" s="1"/>
  <c r="W1440" i="7949" s="1"/>
  <c r="T1278" i="7949"/>
  <c r="U1278" i="7949"/>
  <c r="V1278" i="7949" s="1"/>
  <c r="W1278" i="7949" s="1"/>
  <c r="U10" i="7949"/>
  <c r="T252" i="7949"/>
  <c r="U252" i="7949"/>
  <c r="V252" i="7949" s="1"/>
  <c r="W252" i="7949" s="1"/>
  <c r="T36" i="7949"/>
  <c r="U36" i="7949"/>
  <c r="V36" i="7949" s="1"/>
  <c r="W36" i="7949" s="1"/>
  <c r="T1818" i="7949"/>
  <c r="U1818" i="7949"/>
  <c r="V1818" i="7949" s="1"/>
  <c r="W1818" i="7949" s="1"/>
  <c r="T1926" i="7949"/>
  <c r="U1926" i="7949"/>
  <c r="V1926" i="7949" s="1"/>
  <c r="W1926" i="7949" s="1"/>
  <c r="T2466" i="7949"/>
  <c r="U2466" i="7949"/>
  <c r="V2466" i="7949" s="1"/>
  <c r="W2466" i="7949" s="1"/>
  <c r="T1548" i="7949"/>
  <c r="U1548" i="7949"/>
  <c r="V1548" i="7949" s="1"/>
  <c r="W1548" i="7949" s="1"/>
  <c r="T1602" i="7949"/>
  <c r="U1602" i="7949"/>
  <c r="V1602" i="7949" s="1"/>
  <c r="W1602" i="7949" s="1"/>
  <c r="T954" i="7949"/>
  <c r="U954" i="7949"/>
  <c r="V954" i="7949" s="1"/>
  <c r="W954" i="7949" s="1"/>
  <c r="T1008" i="7949"/>
  <c r="U1008" i="7949"/>
  <c r="V1008" i="7949" s="1"/>
  <c r="W1008" i="7949" s="1"/>
  <c r="T684" i="7949"/>
  <c r="U684" i="7949"/>
  <c r="V684" i="7949" s="1"/>
  <c r="W684" i="7949" s="1"/>
  <c r="T900" i="7949"/>
  <c r="U900" i="7949"/>
  <c r="V900" i="7949" s="1"/>
  <c r="W900" i="7949" s="1"/>
  <c r="T1386" i="7949"/>
  <c r="U1386" i="7949"/>
  <c r="V1386" i="7949" s="1"/>
  <c r="W1386" i="7949" s="1"/>
  <c r="T2088" i="7949"/>
  <c r="U2088" i="7949"/>
  <c r="V2088" i="7949" s="1"/>
  <c r="W2088" i="7949" s="1"/>
  <c r="T2358" i="7949"/>
  <c r="U2358" i="7949"/>
  <c r="V2358" i="7949" s="1"/>
  <c r="W2358" i="7949" s="1"/>
  <c r="T2682" i="7949"/>
  <c r="U2682" i="7949"/>
  <c r="V2682" i="7949" s="1"/>
  <c r="W2682" i="7949" s="1"/>
  <c r="T2142" i="7949"/>
  <c r="U2142" i="7949"/>
  <c r="V2142" i="7949" s="1"/>
  <c r="W2142" i="7949" s="1"/>
  <c r="T2196" i="7949"/>
  <c r="U2196" i="7949"/>
  <c r="V2196" i="7949" s="1"/>
  <c r="W2196" i="7949" s="1"/>
  <c r="T1980" i="7949"/>
  <c r="U1980" i="7949"/>
  <c r="V1980" i="7949" s="1"/>
  <c r="W1980" i="7949" s="1"/>
  <c r="T1656" i="7949"/>
  <c r="U1656" i="7949"/>
  <c r="V1656" i="7949" s="1"/>
  <c r="W1656" i="7949" s="1"/>
  <c r="T198" i="7949"/>
  <c r="U198" i="7949"/>
  <c r="V198" i="7949" s="1"/>
  <c r="W198" i="7949" s="1"/>
  <c r="T1872" i="7949"/>
  <c r="U1872" i="7949"/>
  <c r="V1872" i="7949" s="1"/>
  <c r="W1872" i="7949" s="1"/>
  <c r="T1710" i="7949"/>
  <c r="U1710" i="7949"/>
  <c r="V1710" i="7949" s="1"/>
  <c r="W1710" i="7949" s="1"/>
  <c r="T468" i="7949"/>
  <c r="U468" i="7949"/>
  <c r="V468" i="7949" s="1"/>
  <c r="W468" i="7949" s="1"/>
  <c r="T2304" i="7949"/>
  <c r="U2304" i="7949"/>
  <c r="V2304" i="7949" s="1"/>
  <c r="W2304" i="7949" s="1"/>
  <c r="T144" i="7949"/>
  <c r="U144" i="7949"/>
  <c r="V144" i="7949" s="1"/>
  <c r="W144" i="7949" s="1"/>
  <c r="T1332" i="7949"/>
  <c r="U1332" i="7949"/>
  <c r="V1332" i="7949" s="1"/>
  <c r="W1332" i="7949" s="1"/>
  <c r="T2250" i="7949"/>
  <c r="U2250" i="7949"/>
  <c r="V2250" i="7949" s="1"/>
  <c r="W2250" i="7949" s="1"/>
  <c r="T2412" i="7949"/>
  <c r="U2412" i="7949"/>
  <c r="V2412" i="7949" s="1"/>
  <c r="W2412" i="7949" s="1"/>
  <c r="T1116" i="7949"/>
  <c r="U1116" i="7949"/>
  <c r="V1116" i="7949" s="1"/>
  <c r="W1116" i="7949" s="1"/>
  <c r="T306" i="7949"/>
  <c r="U306" i="7949"/>
  <c r="V306" i="7949" s="1"/>
  <c r="W306" i="7949" s="1"/>
  <c r="T738" i="7949"/>
  <c r="U738" i="7949"/>
  <c r="V738" i="7949" s="1"/>
  <c r="W738" i="7949" s="1"/>
  <c r="T90" i="7949"/>
  <c r="U90" i="7949"/>
  <c r="V90" i="7949" s="1"/>
  <c r="W90" i="7949" s="1"/>
  <c r="T1062" i="7949"/>
  <c r="U1062" i="7949"/>
  <c r="V1062" i="7949" s="1"/>
  <c r="W1062" i="7949" s="1"/>
  <c r="T2574" i="7949"/>
  <c r="U2574" i="7949"/>
  <c r="V2574" i="7949" s="1"/>
  <c r="W2574" i="7949" s="1"/>
  <c r="T2034" i="7949"/>
  <c r="U2034" i="7949"/>
  <c r="V2034" i="7949" s="1"/>
  <c r="W2034" i="7949" s="1"/>
  <c r="T522" i="7949"/>
  <c r="U522" i="7949"/>
  <c r="V522" i="7949" s="1"/>
  <c r="W522" i="7949" s="1"/>
  <c r="T1170" i="7949"/>
  <c r="U1170" i="7949"/>
  <c r="V1170" i="7949" s="1"/>
  <c r="W1170" i="7949" s="1"/>
  <c r="T1224" i="7949"/>
  <c r="U1224" i="7949"/>
  <c r="V1224" i="7949" s="1"/>
  <c r="W1224" i="7949" s="1"/>
  <c r="T414" i="7949"/>
  <c r="U414" i="7949"/>
  <c r="V414" i="7949" s="1"/>
  <c r="W414" i="7949" s="1"/>
  <c r="T1764" i="7949"/>
  <c r="U1764" i="7949"/>
  <c r="V1764" i="7949" s="1"/>
  <c r="W1764" i="7949" s="1"/>
  <c r="T792" i="7949"/>
  <c r="U792" i="7949"/>
  <c r="V792" i="7949" s="1"/>
  <c r="W792" i="7949" s="1"/>
  <c r="T1494" i="7949"/>
  <c r="U1494" i="7949"/>
  <c r="V1494" i="7949" s="1"/>
  <c r="W1494" i="7949" s="1"/>
  <c r="P1147" i="18"/>
  <c r="P885" i="18"/>
  <c r="P123" i="7941"/>
  <c r="P1145" i="18"/>
  <c r="P883" i="18"/>
  <c r="P121" i="7941"/>
  <c r="P1590" i="18"/>
  <c r="Q1590" i="18"/>
  <c r="Q1328" i="18"/>
  <c r="Q722" i="7941"/>
  <c r="O1156" i="18"/>
  <c r="O894" i="18"/>
  <c r="O132" i="7941"/>
  <c r="P1586" i="18"/>
  <c r="P1324" i="18"/>
  <c r="P718" i="7941"/>
  <c r="Q1173" i="18"/>
  <c r="Q911" i="18"/>
  <c r="Q149" i="7941"/>
  <c r="P1569" i="18"/>
  <c r="P1307" i="18"/>
  <c r="P701" i="7941"/>
  <c r="O888" i="18"/>
  <c r="O126" i="7941"/>
  <c r="O1157" i="18"/>
  <c r="O895" i="18"/>
  <c r="O133" i="7941"/>
  <c r="Q1177" i="18"/>
  <c r="Q915" i="18"/>
  <c r="Q153" i="7941"/>
  <c r="P1174" i="18"/>
  <c r="Q1174" i="18"/>
  <c r="Q912" i="18"/>
  <c r="Q150" i="7941"/>
  <c r="P1573" i="18"/>
  <c r="P1311" i="18"/>
  <c r="P705" i="7941"/>
  <c r="R800" i="18"/>
  <c r="Q1181" i="18"/>
  <c r="Q919" i="18"/>
  <c r="Q157" i="7941"/>
  <c r="O1151" i="18"/>
  <c r="O889" i="18"/>
  <c r="O127" i="7941"/>
  <c r="N1160" i="18"/>
  <c r="N898" i="18"/>
  <c r="N136" i="7941"/>
  <c r="O1155" i="18"/>
  <c r="O893" i="18"/>
  <c r="O131" i="7941"/>
  <c r="Q1182" i="18"/>
  <c r="Q920" i="18"/>
  <c r="Q158" i="7941"/>
  <c r="P1603" i="18"/>
  <c r="P1341" i="18"/>
  <c r="P735" i="7941"/>
  <c r="O1319" i="18"/>
  <c r="O713" i="7941"/>
  <c r="P1581" i="18"/>
  <c r="P1331" i="18"/>
  <c r="P725" i="7941"/>
  <c r="Q1593" i="18"/>
  <c r="Q1331" i="18"/>
  <c r="Q725" i="7941"/>
  <c r="N931" i="7941"/>
  <c r="O931" i="7941"/>
  <c r="P931" i="7941"/>
  <c r="Q931" i="7941"/>
  <c r="O886" i="18"/>
  <c r="O124" i="7941"/>
  <c r="Q1148" i="18"/>
  <c r="Q886" i="18"/>
  <c r="Q124" i="7941"/>
  <c r="N1164" i="18"/>
  <c r="N902" i="18"/>
  <c r="N140" i="7941"/>
  <c r="Q926" i="7941"/>
  <c r="Q1214" i="18"/>
  <c r="R1214" i="18"/>
  <c r="P783" i="18"/>
  <c r="Q783" i="18"/>
  <c r="R783" i="18"/>
  <c r="N364" i="7941"/>
  <c r="O364" i="7941"/>
  <c r="P364" i="7941"/>
  <c r="O946" i="7941"/>
  <c r="P946" i="7941"/>
  <c r="Q946" i="7941"/>
  <c r="P803" i="18"/>
  <c r="Q803" i="18"/>
  <c r="R803" i="18"/>
  <c r="O1327" i="18"/>
  <c r="O721" i="7941"/>
  <c r="P1589" i="18"/>
  <c r="P1327" i="18"/>
  <c r="P721" i="7941"/>
  <c r="Q922" i="7941"/>
  <c r="P916" i="18"/>
  <c r="P154" i="7941"/>
  <c r="Q1178" i="18"/>
  <c r="Q916" i="18"/>
  <c r="Q154" i="7941"/>
  <c r="O924" i="7941"/>
  <c r="P924" i="7941"/>
  <c r="Q924" i="7941"/>
  <c r="N367" i="7941"/>
  <c r="O367" i="7941"/>
  <c r="P367" i="7941"/>
  <c r="Q367" i="7941"/>
  <c r="P1207" i="18"/>
  <c r="Q1207" i="18"/>
  <c r="R1207" i="18"/>
  <c r="P815" i="18"/>
  <c r="Q815" i="18"/>
  <c r="R815" i="18"/>
  <c r="Q1220" i="18"/>
  <c r="R1220" i="18"/>
  <c r="N1180" i="18"/>
  <c r="N942" i="7941"/>
  <c r="O887" i="18"/>
  <c r="O125" i="7941"/>
  <c r="P1149" i="18"/>
  <c r="P24" i="7941"/>
  <c r="Q24" i="7941"/>
  <c r="P47" i="7941"/>
  <c r="Q47" i="7941"/>
  <c r="N51" i="7941"/>
  <c r="O51" i="7941"/>
  <c r="N891" i="18"/>
  <c r="N129" i="7941"/>
  <c r="O1153" i="18"/>
  <c r="P947" i="7941"/>
  <c r="Q947" i="7941"/>
  <c r="O355" i="7941"/>
  <c r="P355" i="7941"/>
  <c r="O812" i="18"/>
  <c r="P812" i="18"/>
  <c r="Q812" i="18"/>
  <c r="R812" i="18"/>
  <c r="P1223" i="18"/>
  <c r="Q1223" i="18"/>
  <c r="R1223" i="18"/>
  <c r="P1239" i="18"/>
  <c r="Q1239" i="18"/>
  <c r="R1239" i="18"/>
  <c r="N915" i="7941"/>
  <c r="O915" i="7941"/>
  <c r="P915" i="7941"/>
  <c r="Q915" i="7941"/>
  <c r="N928" i="7941"/>
  <c r="O928" i="7941"/>
  <c r="P1605" i="18"/>
  <c r="P1169" i="18"/>
  <c r="P907" i="18"/>
  <c r="P145" i="7941"/>
  <c r="O1234" i="18"/>
  <c r="P1234" i="18"/>
  <c r="Q1234" i="18"/>
  <c r="R1234" i="18"/>
  <c r="O911" i="7941"/>
  <c r="P911" i="7941"/>
  <c r="Q911" i="7941"/>
  <c r="O1231" i="18"/>
  <c r="P1231" i="18"/>
  <c r="Q1231" i="18"/>
  <c r="R1231" i="18"/>
  <c r="O1146" i="18"/>
  <c r="O884" i="18"/>
  <c r="O122" i="7941"/>
  <c r="N44" i="7941"/>
  <c r="N1167" i="18"/>
  <c r="N905" i="18"/>
  <c r="N143" i="7941"/>
  <c r="P1312" i="18"/>
  <c r="P706" i="7941"/>
  <c r="Q1574" i="18"/>
  <c r="Q1312" i="18"/>
  <c r="Q706" i="7941"/>
  <c r="O1215" i="18"/>
  <c r="P1215" i="18"/>
  <c r="Q1215" i="18"/>
  <c r="R1215" i="18"/>
  <c r="P1342" i="18"/>
  <c r="P736" i="7941"/>
  <c r="Q1604" i="18"/>
  <c r="Q1342" i="18"/>
  <c r="Q736" i="7941"/>
  <c r="Q1216" i="18"/>
  <c r="R1216" i="18"/>
  <c r="O1238" i="18"/>
  <c r="P1238" i="18"/>
  <c r="O945" i="7941"/>
  <c r="P945" i="7941"/>
  <c r="Q945" i="7941"/>
  <c r="P1597" i="18"/>
  <c r="O1237" i="18"/>
  <c r="P1237" i="18"/>
  <c r="Q1237" i="18"/>
  <c r="N48" i="7941"/>
  <c r="N32" i="7941"/>
  <c r="O32" i="7941"/>
  <c r="N1175" i="18"/>
  <c r="N913" i="18"/>
  <c r="N151" i="7941"/>
  <c r="P1600" i="18"/>
  <c r="O1320" i="18"/>
  <c r="O714" i="7941"/>
  <c r="P1582" i="18"/>
  <c r="O1318" i="18"/>
  <c r="O712" i="7941"/>
  <c r="P1580" i="18"/>
  <c r="P1328" i="18"/>
  <c r="P722" i="7941"/>
  <c r="O52" i="7941"/>
  <c r="P52" i="7941"/>
  <c r="Q52" i="7941"/>
  <c r="O43" i="7941"/>
  <c r="P43" i="7941"/>
  <c r="Q43" i="7941"/>
  <c r="O56" i="7941"/>
  <c r="P56" i="7941"/>
  <c r="Q56" i="7941"/>
  <c r="N39" i="7941"/>
  <c r="O39" i="7941"/>
  <c r="P39" i="7941"/>
  <c r="Q39" i="7941"/>
  <c r="N791" i="18"/>
  <c r="O791" i="18"/>
  <c r="P791" i="18"/>
  <c r="Q791" i="18"/>
  <c r="R791" i="18"/>
  <c r="N1171" i="18"/>
  <c r="L155" i="7941"/>
  <c r="L365" i="7941"/>
  <c r="M813" i="18"/>
  <c r="M339" i="7941"/>
  <c r="N339" i="7941"/>
  <c r="O339" i="7941"/>
  <c r="P339" i="7941"/>
  <c r="Q339" i="7941"/>
  <c r="N36" i="7941"/>
  <c r="O36" i="7941"/>
  <c r="N890" i="18"/>
  <c r="N128" i="7941"/>
  <c r="P31" i="7941"/>
  <c r="Q31" i="7941"/>
  <c r="O40" i="7941"/>
  <c r="P40" i="7941"/>
  <c r="Q40" i="7941"/>
  <c r="P1152" i="18"/>
  <c r="P890" i="18"/>
  <c r="P128" i="7941"/>
  <c r="N780" i="18"/>
  <c r="O780" i="18"/>
  <c r="P780" i="18"/>
  <c r="Q780" i="18"/>
  <c r="R780" i="18"/>
  <c r="M343" i="7941"/>
  <c r="N343" i="7941"/>
  <c r="O343" i="7941"/>
  <c r="P343" i="7941"/>
  <c r="Q343" i="7941"/>
  <c r="N790" i="18"/>
  <c r="O790" i="18"/>
  <c r="P790" i="18"/>
  <c r="Q790" i="18"/>
  <c r="R790" i="18"/>
  <c r="N788" i="18"/>
  <c r="O788" i="18"/>
  <c r="P788" i="18"/>
  <c r="Q788" i="18"/>
  <c r="R788" i="18"/>
  <c r="L135" i="7941"/>
  <c r="L345" i="7941"/>
  <c r="M793" i="18"/>
  <c r="M332" i="7941"/>
  <c r="N332" i="7941"/>
  <c r="O332" i="7941"/>
  <c r="P332" i="7941"/>
  <c r="Q332" i="7941"/>
  <c r="L152" i="7941"/>
  <c r="L362" i="7941"/>
  <c r="M810" i="18"/>
  <c r="P899" i="18"/>
  <c r="P137" i="7941"/>
  <c r="Q1161" i="18"/>
  <c r="Q899" i="18"/>
  <c r="Q137" i="7941"/>
  <c r="N1183" i="18"/>
  <c r="N778" i="18"/>
  <c r="O778" i="18"/>
  <c r="M342" i="7941"/>
  <c r="N342" i="7941"/>
  <c r="O342" i="7941"/>
  <c r="P342" i="7941"/>
  <c r="Q342" i="7941"/>
  <c r="L160" i="7941"/>
  <c r="L370" i="7941"/>
  <c r="M818" i="18"/>
  <c r="O55" i="7941"/>
  <c r="P55" i="7941"/>
  <c r="Q55" i="7941"/>
  <c r="M341" i="7941"/>
  <c r="N341" i="7941"/>
  <c r="O341" i="7941"/>
  <c r="P341" i="7941"/>
  <c r="Q341" i="7941"/>
  <c r="N786" i="18"/>
  <c r="O786" i="18"/>
  <c r="P786" i="18"/>
  <c r="Q786" i="18"/>
  <c r="R786" i="18"/>
  <c r="Q1150" i="18"/>
  <c r="Q888" i="18"/>
  <c r="Q126" i="7941"/>
  <c r="N1172" i="18"/>
  <c r="L156" i="7941"/>
  <c r="L366" i="7941"/>
  <c r="M814" i="18"/>
  <c r="N785" i="18"/>
  <c r="O785" i="18"/>
  <c r="P785" i="18"/>
  <c r="Q785" i="18"/>
  <c r="R785" i="18"/>
  <c r="M340" i="7941"/>
  <c r="N340" i="7941"/>
  <c r="O340" i="7941"/>
  <c r="P340" i="7941"/>
  <c r="Q340" i="7941"/>
  <c r="N882" i="18"/>
  <c r="N120" i="7941"/>
  <c r="P1144" i="18"/>
  <c r="N35" i="7941"/>
  <c r="O35" i="7941"/>
  <c r="P35" i="7941"/>
  <c r="Q35" i="7941"/>
  <c r="N892" i="18"/>
  <c r="N130" i="7941"/>
  <c r="N789" i="18"/>
  <c r="O789" i="18"/>
  <c r="P789" i="18"/>
  <c r="Q789" i="18"/>
  <c r="R789" i="18"/>
  <c r="L151" i="7941"/>
  <c r="L361" i="7941"/>
  <c r="M809" i="18"/>
  <c r="L144" i="7941"/>
  <c r="L354" i="7941"/>
  <c r="M802" i="18"/>
  <c r="N1176" i="18"/>
  <c r="L159" i="7941"/>
  <c r="L369" i="7941"/>
  <c r="M817" i="18"/>
  <c r="N1163" i="18"/>
  <c r="L139" i="7941"/>
  <c r="L349" i="7941"/>
  <c r="M797" i="18"/>
  <c r="M330" i="7941"/>
  <c r="N330" i="7941"/>
  <c r="O330" i="7941"/>
  <c r="P330" i="7941"/>
  <c r="Q330" i="7941"/>
  <c r="L147" i="7941"/>
  <c r="L357" i="7941"/>
  <c r="M805" i="18"/>
  <c r="N1184" i="18"/>
  <c r="N1179" i="18"/>
  <c r="L140" i="7941"/>
  <c r="L350" i="7941"/>
  <c r="M798" i="18"/>
  <c r="N787" i="18"/>
  <c r="O787" i="18"/>
  <c r="P787" i="18"/>
  <c r="Q787" i="18"/>
  <c r="R787" i="18"/>
  <c r="M338" i="7941"/>
  <c r="L148" i="7941"/>
  <c r="L358" i="7941"/>
  <c r="M806" i="18"/>
  <c r="M337" i="7941"/>
  <c r="N1159" i="18"/>
  <c r="P807" i="18"/>
  <c r="Q807" i="18"/>
  <c r="R807" i="18"/>
  <c r="N1168" i="18"/>
  <c r="L136" i="7941"/>
  <c r="L346" i="7941"/>
  <c r="M794" i="18"/>
  <c r="L143" i="7941"/>
  <c r="L353" i="7941"/>
  <c r="M801" i="18"/>
  <c r="O1154" i="18"/>
  <c r="O892" i="18"/>
  <c r="O130" i="7941"/>
  <c r="Q1147" i="18"/>
  <c r="Q885" i="18"/>
  <c r="Q123" i="7941"/>
  <c r="U91" i="7949"/>
  <c r="V91" i="7949"/>
  <c r="W91" i="7949" s="1"/>
  <c r="U2251" i="7949"/>
  <c r="V2251" i="7949"/>
  <c r="W2251" i="7949" s="1"/>
  <c r="U361" i="7949"/>
  <c r="V361" i="7949"/>
  <c r="W361" i="7949" s="1"/>
  <c r="U2467" i="7949"/>
  <c r="V2467" i="7949"/>
  <c r="W2467" i="7949" s="1"/>
  <c r="U847" i="7949"/>
  <c r="V847" i="7949"/>
  <c r="W847" i="7949" s="1"/>
  <c r="U1117" i="7949"/>
  <c r="V1117" i="7949"/>
  <c r="W1117" i="7949" s="1"/>
  <c r="U1009" i="7949"/>
  <c r="V1009" i="7949"/>
  <c r="W1009" i="7949" s="1"/>
  <c r="U1657" i="7949"/>
  <c r="V1657" i="7949"/>
  <c r="W1657" i="7949" s="1"/>
  <c r="U2521" i="7949"/>
  <c r="V2521" i="7949"/>
  <c r="W2521" i="7949" s="1"/>
  <c r="U37" i="7949"/>
  <c r="V37" i="7949"/>
  <c r="W37" i="7949" s="1"/>
  <c r="U1441" i="7949"/>
  <c r="V1441" i="7949"/>
  <c r="W1441" i="7949" s="1"/>
  <c r="U1981" i="7949"/>
  <c r="V1981" i="7949"/>
  <c r="W1981" i="7949" s="1"/>
  <c r="U2305" i="7949"/>
  <c r="V2305" i="7949"/>
  <c r="W2305" i="7949" s="1"/>
  <c r="U631" i="7949"/>
  <c r="V631" i="7949"/>
  <c r="W631" i="7949" s="1"/>
  <c r="U1711" i="7949"/>
  <c r="V1711" i="7949"/>
  <c r="W1711" i="7949" s="1"/>
  <c r="U2683" i="7949"/>
  <c r="V2683" i="7949"/>
  <c r="W2683" i="7949" s="1"/>
  <c r="U2629" i="7949"/>
  <c r="V2629" i="7949"/>
  <c r="W2629" i="7949" s="1"/>
  <c r="U253" i="7949"/>
  <c r="V253" i="7949"/>
  <c r="W253" i="7949" s="1"/>
  <c r="U1927" i="7949"/>
  <c r="V1927" i="7949"/>
  <c r="W1927" i="7949" s="1"/>
  <c r="U1873" i="7949"/>
  <c r="V1873" i="7949"/>
  <c r="W1873" i="7949" s="1"/>
  <c r="U685" i="7949"/>
  <c r="V685" i="7949"/>
  <c r="W685" i="7949" s="1"/>
  <c r="U1063" i="7949"/>
  <c r="V1063" i="7949"/>
  <c r="W1063" i="7949" s="1"/>
  <c r="U523" i="7949"/>
  <c r="V523" i="7949"/>
  <c r="W523" i="7949" s="1"/>
  <c r="U1333" i="7949"/>
  <c r="V1333" i="7949"/>
  <c r="W1333" i="7949" s="1"/>
  <c r="U1549" i="7949"/>
  <c r="V1549" i="7949"/>
  <c r="W1549" i="7949" s="1"/>
  <c r="U793" i="7949"/>
  <c r="V793" i="7949"/>
  <c r="W793" i="7949" s="1"/>
  <c r="U1171" i="7949"/>
  <c r="V1171" i="7949"/>
  <c r="W1171" i="7949" s="1"/>
  <c r="U901" i="7949"/>
  <c r="V901" i="7949"/>
  <c r="W901" i="7949" s="1"/>
  <c r="U1387" i="7949"/>
  <c r="V1387" i="7949"/>
  <c r="W1387" i="7949" s="1"/>
  <c r="U2197" i="7949"/>
  <c r="V2197" i="7949"/>
  <c r="W2197" i="7949" s="1"/>
  <c r="U1765" i="7949"/>
  <c r="V1765" i="7949"/>
  <c r="W1765" i="7949" s="1"/>
  <c r="U2413" i="7949"/>
  <c r="V2413" i="7949"/>
  <c r="W2413" i="7949" s="1"/>
  <c r="U1279" i="7949"/>
  <c r="V1279" i="7949"/>
  <c r="W1279" i="7949" s="1"/>
  <c r="U1495" i="7949"/>
  <c r="V1495" i="7949"/>
  <c r="W1495" i="7949" s="1"/>
  <c r="U955" i="7949"/>
  <c r="V955" i="7949"/>
  <c r="W955" i="7949" s="1"/>
  <c r="U1603" i="7949"/>
  <c r="V1603" i="7949"/>
  <c r="W1603" i="7949" s="1"/>
  <c r="U415" i="7949"/>
  <c r="V415" i="7949"/>
  <c r="W415" i="7949" s="1"/>
  <c r="V10" i="7949"/>
  <c r="U145" i="7949"/>
  <c r="V145" i="7949"/>
  <c r="W145" i="7949" s="1"/>
  <c r="U2089" i="7949"/>
  <c r="V2089" i="7949"/>
  <c r="W2089" i="7949" s="1"/>
  <c r="U1819" i="7949"/>
  <c r="V1819" i="7949"/>
  <c r="W1819" i="7949" s="1"/>
  <c r="U307" i="7949"/>
  <c r="V307" i="7949"/>
  <c r="W307" i="7949" s="1"/>
  <c r="U2575" i="7949"/>
  <c r="V2575" i="7949"/>
  <c r="W2575" i="7949" s="1"/>
  <c r="U1225" i="7949"/>
  <c r="V1225" i="7949"/>
  <c r="W1225" i="7949" s="1"/>
  <c r="U2143" i="7949"/>
  <c r="V2143" i="7949"/>
  <c r="W2143" i="7949" s="1"/>
  <c r="U739" i="7949"/>
  <c r="V739" i="7949"/>
  <c r="W739" i="7949" s="1"/>
  <c r="U199" i="7949"/>
  <c r="V199" i="7949"/>
  <c r="W199" i="7949" s="1"/>
  <c r="U2035" i="7949"/>
  <c r="V2035" i="7949"/>
  <c r="W2035" i="7949" s="1"/>
  <c r="U577" i="7949"/>
  <c r="V577" i="7949"/>
  <c r="W577" i="7949" s="1"/>
  <c r="U469" i="7949"/>
  <c r="V469" i="7949"/>
  <c r="W469" i="7949" s="1"/>
  <c r="U2359" i="7949"/>
  <c r="V2359" i="7949"/>
  <c r="W2359" i="7949" s="1"/>
  <c r="P1156" i="18"/>
  <c r="P894" i="18"/>
  <c r="P132" i="7941"/>
  <c r="Q1145" i="18"/>
  <c r="Q883" i="18"/>
  <c r="Q121" i="7941"/>
  <c r="Q1586" i="18"/>
  <c r="Q1324" i="18"/>
  <c r="Q718" i="7941"/>
  <c r="Q1569" i="18"/>
  <c r="Q1307" i="18"/>
  <c r="Q701" i="7941"/>
  <c r="P912" i="18"/>
  <c r="P150" i="7941"/>
  <c r="P1151" i="18"/>
  <c r="P889" i="18"/>
  <c r="P127" i="7941"/>
  <c r="Q1603" i="18"/>
  <c r="Q1341" i="18"/>
  <c r="Q735" i="7941"/>
  <c r="Q1573" i="18"/>
  <c r="Q1311" i="18"/>
  <c r="Q705" i="7941"/>
  <c r="P1155" i="18"/>
  <c r="Q1155" i="18"/>
  <c r="Q893" i="18"/>
  <c r="Q131" i="7941"/>
  <c r="P1157" i="18"/>
  <c r="P895" i="18"/>
  <c r="P133" i="7941"/>
  <c r="Q1169" i="18"/>
  <c r="Q907" i="18"/>
  <c r="Q145" i="7941"/>
  <c r="O1164" i="18"/>
  <c r="O902" i="18"/>
  <c r="O140" i="7941"/>
  <c r="O1160" i="18"/>
  <c r="P1319" i="18"/>
  <c r="P713" i="7941"/>
  <c r="Q1581" i="18"/>
  <c r="Q1319" i="18"/>
  <c r="Q713" i="7941"/>
  <c r="O1175" i="18"/>
  <c r="O913" i="18"/>
  <c r="O151" i="7941"/>
  <c r="O1167" i="18"/>
  <c r="O905" i="18"/>
  <c r="O143" i="7941"/>
  <c r="Q355" i="7941"/>
  <c r="P1146" i="18"/>
  <c r="P884" i="18"/>
  <c r="P122" i="7941"/>
  <c r="P887" i="18"/>
  <c r="P125" i="7941"/>
  <c r="Q1149" i="18"/>
  <c r="Q887" i="18"/>
  <c r="Q125" i="7941"/>
  <c r="N918" i="18"/>
  <c r="N156" i="7941"/>
  <c r="O1180" i="18"/>
  <c r="Q1589" i="18"/>
  <c r="Q1327" i="18"/>
  <c r="Q721" i="7941"/>
  <c r="O942" i="7941"/>
  <c r="Q364" i="7941"/>
  <c r="P1154" i="18"/>
  <c r="P892" i="18"/>
  <c r="P130" i="7941"/>
  <c r="P51" i="7941"/>
  <c r="Q51" i="7941"/>
  <c r="P32" i="7941"/>
  <c r="Q32" i="7941"/>
  <c r="N337" i="7941"/>
  <c r="O337" i="7941"/>
  <c r="P337" i="7941"/>
  <c r="Q337" i="7941"/>
  <c r="P36" i="7941"/>
  <c r="Q36" i="7941"/>
  <c r="P778" i="18"/>
  <c r="Q1152" i="18"/>
  <c r="Q890" i="18"/>
  <c r="Q128" i="7941"/>
  <c r="P1320" i="18"/>
  <c r="P714" i="7941"/>
  <c r="Q1582" i="18"/>
  <c r="Q1320" i="18"/>
  <c r="Q714" i="7941"/>
  <c r="P928" i="7941"/>
  <c r="Q928" i="7941"/>
  <c r="O891" i="18"/>
  <c r="O129" i="7941"/>
  <c r="P1153" i="18"/>
  <c r="P891" i="18"/>
  <c r="P129" i="7941"/>
  <c r="O44" i="7941"/>
  <c r="P44" i="7941"/>
  <c r="Q44" i="7941"/>
  <c r="N338" i="7941"/>
  <c r="O338" i="7941"/>
  <c r="P338" i="7941"/>
  <c r="Q338" i="7941"/>
  <c r="P1338" i="18"/>
  <c r="P732" i="7941"/>
  <c r="Q1600" i="18"/>
  <c r="Q1338" i="18"/>
  <c r="Q732" i="7941"/>
  <c r="Q1238" i="18"/>
  <c r="R1238" i="18"/>
  <c r="P1318" i="18"/>
  <c r="P712" i="7941"/>
  <c r="Q1580" i="18"/>
  <c r="Q1318" i="18"/>
  <c r="Q712" i="7941"/>
  <c r="R1237" i="18"/>
  <c r="P1335" i="18"/>
  <c r="P729" i="7941"/>
  <c r="Q1597" i="18"/>
  <c r="Q1335" i="18"/>
  <c r="Q729" i="7941"/>
  <c r="P1343" i="18"/>
  <c r="P737" i="7941"/>
  <c r="Q1605" i="18"/>
  <c r="Q1343" i="18"/>
  <c r="Q737" i="7941"/>
  <c r="O48" i="7941"/>
  <c r="M346" i="7941"/>
  <c r="N346" i="7941"/>
  <c r="O346" i="7941"/>
  <c r="P346" i="7941"/>
  <c r="Q346" i="7941"/>
  <c r="N922" i="18"/>
  <c r="N160" i="7941"/>
  <c r="O1184" i="18"/>
  <c r="N901" i="18"/>
  <c r="N139" i="7941"/>
  <c r="O1163" i="18"/>
  <c r="N914" i="18"/>
  <c r="N152" i="7941"/>
  <c r="O1176" i="18"/>
  <c r="P882" i="18"/>
  <c r="P120" i="7941"/>
  <c r="Q1144" i="18"/>
  <c r="Q882" i="18"/>
  <c r="Q120" i="7941"/>
  <c r="N910" i="18"/>
  <c r="N148" i="7941"/>
  <c r="O1172" i="18"/>
  <c r="M370" i="7941"/>
  <c r="N370" i="7941"/>
  <c r="O370" i="7941"/>
  <c r="P370" i="7941"/>
  <c r="Q370" i="7941"/>
  <c r="M362" i="7941"/>
  <c r="N362" i="7941"/>
  <c r="O362" i="7941"/>
  <c r="P362" i="7941"/>
  <c r="Q362" i="7941"/>
  <c r="M345" i="7941"/>
  <c r="N345" i="7941"/>
  <c r="O345" i="7941"/>
  <c r="P345" i="7941"/>
  <c r="Q345" i="7941"/>
  <c r="M365" i="7941"/>
  <c r="N365" i="7941"/>
  <c r="O365" i="7941"/>
  <c r="P365" i="7941"/>
  <c r="Q365" i="7941"/>
  <c r="N805" i="18"/>
  <c r="O805" i="18"/>
  <c r="P805" i="18"/>
  <c r="Q805" i="18"/>
  <c r="R805" i="18"/>
  <c r="N817" i="18"/>
  <c r="O817" i="18"/>
  <c r="N921" i="18"/>
  <c r="N159" i="7941"/>
  <c r="O1183" i="18"/>
  <c r="N801" i="18"/>
  <c r="O801" i="18"/>
  <c r="P801" i="18"/>
  <c r="Q801" i="18"/>
  <c r="R801" i="18"/>
  <c r="N806" i="18"/>
  <c r="O806" i="18"/>
  <c r="P806" i="18"/>
  <c r="Q806" i="18"/>
  <c r="R806" i="18"/>
  <c r="N798" i="18"/>
  <c r="O798" i="18"/>
  <c r="P798" i="18"/>
  <c r="Q798" i="18"/>
  <c r="R798" i="18"/>
  <c r="M357" i="7941"/>
  <c r="N357" i="7941"/>
  <c r="O357" i="7941"/>
  <c r="P357" i="7941"/>
  <c r="Q357" i="7941"/>
  <c r="N797" i="18"/>
  <c r="O797" i="18"/>
  <c r="P797" i="18"/>
  <c r="Q797" i="18"/>
  <c r="R797" i="18"/>
  <c r="M369" i="7941"/>
  <c r="N369" i="7941"/>
  <c r="O369" i="7941"/>
  <c r="P369" i="7941"/>
  <c r="Q369" i="7941"/>
  <c r="M354" i="7941"/>
  <c r="N354" i="7941"/>
  <c r="O354" i="7941"/>
  <c r="P354" i="7941"/>
  <c r="Q354" i="7941"/>
  <c r="N809" i="18"/>
  <c r="N814" i="18"/>
  <c r="O814" i="18"/>
  <c r="P814" i="18"/>
  <c r="Q814" i="18"/>
  <c r="R814" i="18"/>
  <c r="N906" i="18"/>
  <c r="N144" i="7941"/>
  <c r="O1168" i="18"/>
  <c r="N897" i="18"/>
  <c r="N135" i="7941"/>
  <c r="O1159" i="18"/>
  <c r="N802" i="18"/>
  <c r="O802" i="18"/>
  <c r="P802" i="18"/>
  <c r="Q802" i="18"/>
  <c r="R802" i="18"/>
  <c r="N909" i="18"/>
  <c r="N147" i="7941"/>
  <c r="O1171" i="18"/>
  <c r="M353" i="7941"/>
  <c r="N353" i="7941"/>
  <c r="O353" i="7941"/>
  <c r="P353" i="7941"/>
  <c r="Q353" i="7941"/>
  <c r="N794" i="18"/>
  <c r="O794" i="18"/>
  <c r="P794" i="18"/>
  <c r="Q794" i="18"/>
  <c r="R794" i="18"/>
  <c r="M358" i="7941"/>
  <c r="N358" i="7941"/>
  <c r="O358" i="7941"/>
  <c r="P358" i="7941"/>
  <c r="Q358" i="7941"/>
  <c r="M350" i="7941"/>
  <c r="N350" i="7941"/>
  <c r="O350" i="7941"/>
  <c r="P350" i="7941"/>
  <c r="Q350" i="7941"/>
  <c r="N917" i="18"/>
  <c r="N155" i="7941"/>
  <c r="O1179" i="18"/>
  <c r="M349" i="7941"/>
  <c r="N349" i="7941"/>
  <c r="O349" i="7941"/>
  <c r="P349" i="7941"/>
  <c r="Q349" i="7941"/>
  <c r="M361" i="7941"/>
  <c r="N361" i="7941"/>
  <c r="O361" i="7941"/>
  <c r="P361" i="7941"/>
  <c r="Q361" i="7941"/>
  <c r="M366" i="7941"/>
  <c r="N366" i="7941"/>
  <c r="O366" i="7941"/>
  <c r="P366" i="7941"/>
  <c r="Q366" i="7941"/>
  <c r="N818" i="18"/>
  <c r="O818" i="18"/>
  <c r="P818" i="18"/>
  <c r="Q818" i="18"/>
  <c r="R818" i="18"/>
  <c r="N810" i="18"/>
  <c r="O810" i="18"/>
  <c r="P810" i="18"/>
  <c r="Q810" i="18"/>
  <c r="R810" i="18"/>
  <c r="N793" i="18"/>
  <c r="O793" i="18"/>
  <c r="P793" i="18"/>
  <c r="Q793" i="18"/>
  <c r="R793" i="18"/>
  <c r="N813" i="18"/>
  <c r="O813" i="18"/>
  <c r="P813" i="18"/>
  <c r="Q813" i="18"/>
  <c r="R813" i="18"/>
  <c r="Q1156" i="18"/>
  <c r="Q894" i="18"/>
  <c r="Q132" i="7941"/>
  <c r="V2522" i="7949"/>
  <c r="W2522" i="7949"/>
  <c r="W10" i="7949"/>
  <c r="V1118" i="7949"/>
  <c r="W1118" i="7949"/>
  <c r="V2090" i="7949"/>
  <c r="W2090" i="7949"/>
  <c r="V2414" i="7949"/>
  <c r="W2414" i="7949"/>
  <c r="V632" i="7949"/>
  <c r="W632" i="7949"/>
  <c r="V1658" i="7949"/>
  <c r="W1658" i="7949"/>
  <c r="V740" i="7949"/>
  <c r="W740" i="7949"/>
  <c r="V2198" i="7949"/>
  <c r="W2198" i="7949"/>
  <c r="V2252" i="7949"/>
  <c r="W2252" i="7949"/>
  <c r="V1334" i="7949"/>
  <c r="W1334" i="7949"/>
  <c r="V2306" i="7949"/>
  <c r="W2306" i="7949"/>
  <c r="V578" i="7949"/>
  <c r="W578" i="7949"/>
  <c r="V848" i="7949"/>
  <c r="W848" i="7949"/>
  <c r="V1928" i="7949"/>
  <c r="W1928" i="7949"/>
  <c r="V1874" i="7949"/>
  <c r="W1874" i="7949"/>
  <c r="V1010" i="7949"/>
  <c r="W1010" i="7949"/>
  <c r="V686" i="7949"/>
  <c r="W686" i="7949"/>
  <c r="V2684" i="7949"/>
  <c r="W2684" i="7949"/>
  <c r="V1064" i="7949"/>
  <c r="W1064" i="7949"/>
  <c r="V2144" i="7949"/>
  <c r="W2144" i="7949"/>
  <c r="V1280" i="7949"/>
  <c r="W1280" i="7949"/>
  <c r="V1820" i="7949"/>
  <c r="W1820" i="7949"/>
  <c r="V308" i="7949"/>
  <c r="W308" i="7949"/>
  <c r="V1550" i="7949"/>
  <c r="W1550" i="7949"/>
  <c r="V470" i="7949"/>
  <c r="W470" i="7949"/>
  <c r="V1712" i="7949"/>
  <c r="W1712" i="7949"/>
  <c r="V1982" i="7949"/>
  <c r="W1982" i="7949"/>
  <c r="V1442" i="7949"/>
  <c r="W1442" i="7949"/>
  <c r="V146" i="7949"/>
  <c r="W146" i="7949"/>
  <c r="V92" i="7949"/>
  <c r="W92" i="7949"/>
  <c r="V794" i="7949"/>
  <c r="W794" i="7949"/>
  <c r="V2630" i="7949"/>
  <c r="W2630" i="7949"/>
  <c r="V2036" i="7949"/>
  <c r="W2036" i="7949"/>
  <c r="V2576" i="7949"/>
  <c r="W2576" i="7949"/>
  <c r="V200" i="7949"/>
  <c r="W200" i="7949"/>
  <c r="V1604" i="7949"/>
  <c r="W1604" i="7949"/>
  <c r="V362" i="7949"/>
  <c r="W362" i="7949"/>
  <c r="V524" i="7949"/>
  <c r="W524" i="7949"/>
  <c r="V956" i="7949"/>
  <c r="W956" i="7949"/>
  <c r="V1172" i="7949"/>
  <c r="W1172" i="7949"/>
  <c r="V38" i="7949"/>
  <c r="W38" i="7949"/>
  <c r="V1226" i="7949"/>
  <c r="W1226" i="7949"/>
  <c r="V254" i="7949"/>
  <c r="W254" i="7949"/>
  <c r="V902" i="7949"/>
  <c r="W902" i="7949"/>
  <c r="V1766" i="7949"/>
  <c r="W1766" i="7949"/>
  <c r="V2360" i="7949"/>
  <c r="W2360" i="7949"/>
  <c r="V1388" i="7949"/>
  <c r="W1388" i="7949"/>
  <c r="V2468" i="7949"/>
  <c r="W2468" i="7949"/>
  <c r="V1496" i="7949"/>
  <c r="W1496" i="7949"/>
  <c r="V416" i="7949"/>
  <c r="W416" i="7949"/>
  <c r="Q1151" i="18"/>
  <c r="Q889" i="18"/>
  <c r="Q127" i="7941"/>
  <c r="P1167" i="18"/>
  <c r="P905" i="18"/>
  <c r="P143" i="7941"/>
  <c r="P893" i="18"/>
  <c r="P131" i="7941"/>
  <c r="P1164" i="18"/>
  <c r="P902" i="18"/>
  <c r="P140" i="7941"/>
  <c r="Q1154" i="18"/>
  <c r="Q892" i="18"/>
  <c r="Q130" i="7941"/>
  <c r="Q1157" i="18"/>
  <c r="Q895" i="18"/>
  <c r="Q133" i="7941"/>
  <c r="Q1146" i="18"/>
  <c r="Q884" i="18"/>
  <c r="Q122" i="7941"/>
  <c r="P1175" i="18"/>
  <c r="P913" i="18"/>
  <c r="P151" i="7941"/>
  <c r="O898" i="18"/>
  <c r="O136" i="7941"/>
  <c r="P1160" i="18"/>
  <c r="O918" i="18"/>
  <c r="O156" i="7941"/>
  <c r="P1180" i="18"/>
  <c r="P918" i="18"/>
  <c r="P156" i="7941"/>
  <c r="P942" i="7941"/>
  <c r="Q942" i="7941"/>
  <c r="O809" i="18"/>
  <c r="P809" i="18"/>
  <c r="Q809" i="18"/>
  <c r="R809" i="18"/>
  <c r="P817" i="18"/>
  <c r="Q817" i="18"/>
  <c r="R817" i="18"/>
  <c r="Q778" i="18"/>
  <c r="R778" i="18"/>
  <c r="P48" i="7941"/>
  <c r="Q48" i="7941"/>
  <c r="Q1153" i="18"/>
  <c r="Q891" i="18"/>
  <c r="Q129" i="7941"/>
  <c r="O906" i="18"/>
  <c r="O144" i="7941"/>
  <c r="P1168" i="18"/>
  <c r="O914" i="18"/>
  <c r="O152" i="7941"/>
  <c r="P1176" i="18"/>
  <c r="O922" i="18"/>
  <c r="O160" i="7941"/>
  <c r="P1184" i="18"/>
  <c r="O909" i="18"/>
  <c r="O147" i="7941"/>
  <c r="P1171" i="18"/>
  <c r="O901" i="18"/>
  <c r="O139" i="7941"/>
  <c r="P1163" i="18"/>
  <c r="O917" i="18"/>
  <c r="O155" i="7941"/>
  <c r="P1179" i="18"/>
  <c r="O897" i="18"/>
  <c r="O135" i="7941"/>
  <c r="P1159" i="18"/>
  <c r="O921" i="18"/>
  <c r="O159" i="7941"/>
  <c r="P1183" i="18"/>
  <c r="O910" i="18"/>
  <c r="O148" i="7941"/>
  <c r="P1172" i="18"/>
  <c r="W2199" i="7949"/>
  <c r="W579" i="7949"/>
  <c r="W1281" i="7949"/>
  <c r="W2361" i="7949"/>
  <c r="W2253" i="7949"/>
  <c r="W147" i="7949"/>
  <c r="W93" i="7949"/>
  <c r="W363" i="7949"/>
  <c r="W1173" i="7949"/>
  <c r="W1767" i="7949"/>
  <c r="W1065" i="7949"/>
  <c r="W633" i="7949"/>
  <c r="W741" i="7949"/>
  <c r="W1551" i="7949"/>
  <c r="W2685" i="7949"/>
  <c r="W1983" i="7949"/>
  <c r="W2523" i="7949"/>
  <c r="W471" i="7949"/>
  <c r="W1713" i="7949"/>
  <c r="W1875" i="7949"/>
  <c r="W1443" i="7949"/>
  <c r="W1929" i="7949"/>
  <c r="W2631" i="7949"/>
  <c r="W255" i="7949"/>
  <c r="W2577" i="7949"/>
  <c r="W201" i="7949"/>
  <c r="W417" i="7949"/>
  <c r="W1497" i="7949"/>
  <c r="W1821" i="7949"/>
  <c r="W2415" i="7949"/>
  <c r="W1389" i="7949"/>
  <c r="W2091" i="7949"/>
  <c r="W39" i="7949"/>
  <c r="W849" i="7949"/>
  <c r="W1335" i="7949"/>
  <c r="W903" i="7949"/>
  <c r="W525" i="7949"/>
  <c r="W1011" i="7949"/>
  <c r="W1227" i="7949"/>
  <c r="W957" i="7949"/>
  <c r="W1659" i="7949"/>
  <c r="W309" i="7949"/>
  <c r="W1119" i="7949"/>
  <c r="W2307" i="7949"/>
  <c r="W795" i="7949"/>
  <c r="W687" i="7949"/>
  <c r="W2469" i="7949"/>
  <c r="W1605" i="7949"/>
  <c r="W2145" i="7949"/>
  <c r="W2037" i="7949"/>
  <c r="Q1167" i="18"/>
  <c r="Q905" i="18"/>
  <c r="Q143" i="7941"/>
  <c r="Q1164" i="18"/>
  <c r="Q902" i="18"/>
  <c r="Q140" i="7941"/>
  <c r="Q1175" i="18"/>
  <c r="Q913" i="18"/>
  <c r="Q151" i="7941"/>
  <c r="Q1160" i="18"/>
  <c r="Q898" i="18"/>
  <c r="Q136" i="7941"/>
  <c r="P898" i="18"/>
  <c r="P136" i="7941"/>
  <c r="Q1180" i="18"/>
  <c r="Q918" i="18"/>
  <c r="Q156" i="7941"/>
  <c r="P921" i="18"/>
  <c r="P159" i="7941"/>
  <c r="Q1183" i="18"/>
  <c r="Q921" i="18"/>
  <c r="Q159" i="7941"/>
  <c r="P917" i="18"/>
  <c r="P155" i="7941"/>
  <c r="Q1179" i="18"/>
  <c r="Q917" i="18"/>
  <c r="Q155" i="7941"/>
  <c r="P910" i="18"/>
  <c r="P148" i="7941"/>
  <c r="Q1172" i="18"/>
  <c r="Q910" i="18"/>
  <c r="Q148" i="7941"/>
  <c r="P901" i="18"/>
  <c r="P139" i="7941"/>
  <c r="Q1163" i="18"/>
  <c r="Q901" i="18"/>
  <c r="Q139" i="7941"/>
  <c r="P906" i="18"/>
  <c r="P144" i="7941"/>
  <c r="Q1168" i="18"/>
  <c r="Q906" i="18"/>
  <c r="Q144" i="7941"/>
  <c r="P909" i="18"/>
  <c r="P147" i="7941"/>
  <c r="Q1171" i="18"/>
  <c r="Q909" i="18"/>
  <c r="Q147" i="7941"/>
  <c r="P914" i="18"/>
  <c r="P152" i="7941"/>
  <c r="Q1176" i="18"/>
  <c r="Q914" i="18"/>
  <c r="Q152" i="7941"/>
  <c r="P897" i="18"/>
  <c r="P135" i="7941"/>
  <c r="Q1159" i="18"/>
  <c r="Q897" i="18"/>
  <c r="Q135" i="7941"/>
  <c r="P922" i="18"/>
  <c r="P160" i="7941"/>
  <c r="Q1184" i="18"/>
  <c r="Q922" i="18"/>
  <c r="Q160" i="7941"/>
  <c r="C76" i="7954"/>
  <c r="C73" i="7954"/>
  <c r="J141" i="18" l="1"/>
  <c r="C45" i="7963"/>
  <c r="H1085" i="18"/>
  <c r="H875" i="18" s="1"/>
  <c r="H1505" i="18"/>
  <c r="J193" i="18"/>
  <c r="H1509" i="18"/>
  <c r="H1299" i="18" s="1"/>
  <c r="H1089" i="18"/>
  <c r="H879" i="18" s="1"/>
  <c r="K193" i="18"/>
  <c r="C173" i="7963"/>
  <c r="I770" i="18"/>
  <c r="H112" i="7941"/>
  <c r="I777" i="18"/>
  <c r="H119" i="7941"/>
  <c r="I1556" i="18"/>
  <c r="I1294" i="18"/>
  <c r="I773" i="18"/>
  <c r="H115" i="7941"/>
  <c r="J1087" i="18"/>
  <c r="J1507" i="18"/>
  <c r="I1091" i="18"/>
  <c r="C110" i="7963"/>
  <c r="I1088" i="18"/>
  <c r="I1508" i="18"/>
  <c r="C206" i="7963"/>
  <c r="I1090" i="18"/>
  <c r="I1510" i="18"/>
  <c r="I772" i="18"/>
  <c r="H114" i="7941"/>
  <c r="H1511" i="18"/>
  <c r="H1301" i="18" s="1"/>
  <c r="J219" i="18"/>
  <c r="I1085" i="18"/>
  <c r="C46" i="7963"/>
  <c r="J206" i="18"/>
  <c r="H1090" i="18"/>
  <c r="H880" i="18" s="1"/>
  <c r="H1510" i="18"/>
  <c r="H1300" i="18" s="1"/>
  <c r="C205" i="7963"/>
  <c r="K206" i="18"/>
  <c r="I451" i="1"/>
  <c r="I154" i="18"/>
  <c r="J154" i="18" s="1"/>
  <c r="J1084" i="18"/>
  <c r="C77" i="7963"/>
  <c r="J180" i="18"/>
  <c r="H1088" i="18"/>
  <c r="H878" i="18" s="1"/>
  <c r="H873" i="18" s="1"/>
  <c r="C141" i="7963"/>
  <c r="H1508" i="18"/>
  <c r="H1298" i="18" s="1"/>
  <c r="C14" i="7963"/>
  <c r="I1084" i="18"/>
  <c r="L128" i="18"/>
  <c r="H115" i="18"/>
  <c r="E18" i="7967" s="1"/>
  <c r="E22" i="7967" s="1"/>
  <c r="E9" i="7967" s="1"/>
  <c r="K128" i="18"/>
  <c r="H1507" i="18"/>
  <c r="H1297" i="18" s="1"/>
  <c r="L167" i="18"/>
  <c r="K167" i="18"/>
  <c r="C109" i="7963"/>
  <c r="D6" i="7966"/>
  <c r="F29" i="7967"/>
  <c r="G29" i="7967"/>
  <c r="E6" i="7966"/>
  <c r="E29" i="7967"/>
  <c r="E31" i="7967" s="1"/>
  <c r="C6" i="7966"/>
  <c r="E81" i="7960"/>
  <c r="H29" i="7967"/>
  <c r="F6" i="7966"/>
  <c r="K378" i="7942"/>
  <c r="I378" i="7942"/>
  <c r="P378" i="7942"/>
  <c r="M378" i="7942"/>
  <c r="I819" i="7950"/>
  <c r="I830" i="7950" s="1"/>
  <c r="J830" i="7950" s="1"/>
  <c r="K830" i="7950" s="1"/>
  <c r="L830" i="7950" s="1"/>
  <c r="M830" i="7950" s="1"/>
  <c r="N830" i="7950" s="1"/>
  <c r="O830" i="7950" s="1"/>
  <c r="J378" i="7942"/>
  <c r="L380" i="7942"/>
  <c r="H378" i="7942"/>
  <c r="H73" i="7963"/>
  <c r="D41" i="7963"/>
  <c r="F9" i="7963"/>
  <c r="G41" i="7963"/>
  <c r="I2077" i="7949"/>
  <c r="J2077" i="7949" s="1"/>
  <c r="K2077" i="7949" s="1"/>
  <c r="L2077" i="7949" s="1"/>
  <c r="M2077" i="7949" s="1"/>
  <c r="N2077" i="7949" s="1"/>
  <c r="O2077" i="7949" s="1"/>
  <c r="P2077" i="7949" s="1"/>
  <c r="Q2077" i="7949" s="1"/>
  <c r="R2077" i="7949" s="1"/>
  <c r="S2077" i="7949" s="1"/>
  <c r="T2077" i="7949" s="1"/>
  <c r="U2077" i="7949" s="1"/>
  <c r="V2077" i="7949" s="1"/>
  <c r="W2077" i="7949" s="1"/>
  <c r="E690" i="7949"/>
  <c r="F690" i="7949" s="1"/>
  <c r="G690" i="7949" s="1"/>
  <c r="H690" i="7949" s="1"/>
  <c r="G201" i="7963"/>
  <c r="G99" i="7964"/>
  <c r="C114" i="7964" s="1"/>
  <c r="F114" i="7964" s="1"/>
  <c r="K2403" i="7949"/>
  <c r="L2403" i="7949" s="1"/>
  <c r="M2403" i="7949" s="1"/>
  <c r="N2403" i="7949" s="1"/>
  <c r="O2403" i="7949" s="1"/>
  <c r="P2403" i="7949" s="1"/>
  <c r="Q2403" i="7949" s="1"/>
  <c r="R2403" i="7949" s="1"/>
  <c r="S2403" i="7949" s="1"/>
  <c r="T2403" i="7949" s="1"/>
  <c r="U2403" i="7949" s="1"/>
  <c r="V2403" i="7949" s="1"/>
  <c r="W2403" i="7949" s="1"/>
  <c r="J2024" i="7949"/>
  <c r="K2024" i="7949" s="1"/>
  <c r="L2024" i="7949" s="1"/>
  <c r="M2024" i="7949" s="1"/>
  <c r="L82" i="7949"/>
  <c r="M82" i="7949" s="1"/>
  <c r="N82" i="7949" s="1"/>
  <c r="O82" i="7949" s="1"/>
  <c r="P82" i="7949" s="1"/>
  <c r="Q82" i="7949" s="1"/>
  <c r="R82" i="7949" s="1"/>
  <c r="S82" i="7949" s="1"/>
  <c r="T82" i="7949" s="1"/>
  <c r="U82" i="7949" s="1"/>
  <c r="V82" i="7949" s="1"/>
  <c r="W82" i="7949" s="1"/>
  <c r="K81" i="7949"/>
  <c r="L81" i="7949" s="1"/>
  <c r="G137" i="7963"/>
  <c r="G129" i="7964"/>
  <c r="C144" i="7964" s="1"/>
  <c r="F144" i="7964" s="1"/>
  <c r="G9" i="7963"/>
  <c r="E47" i="7960"/>
  <c r="D8" i="7968" s="1"/>
  <c r="G105" i="7963"/>
  <c r="G139" i="7963"/>
  <c r="C154" i="7963" s="1"/>
  <c r="F154" i="7963" s="1"/>
  <c r="G9" i="7964"/>
  <c r="C24" i="7964" s="1"/>
  <c r="F24" i="7964" s="1"/>
  <c r="G189" i="7964"/>
  <c r="C204" i="7964" s="1"/>
  <c r="F204" i="7964" s="1"/>
  <c r="H69" i="7964"/>
  <c r="C85" i="7964" s="1"/>
  <c r="F85" i="7964" s="1"/>
  <c r="L2512" i="7949"/>
  <c r="E2397" i="7949"/>
  <c r="K873" i="7950"/>
  <c r="K886" i="7950" s="1"/>
  <c r="L886" i="7950" s="1"/>
  <c r="M886" i="7950" s="1"/>
  <c r="N886" i="7950" s="1"/>
  <c r="O886" i="7950" s="1"/>
  <c r="P886" i="7950" s="1"/>
  <c r="Q886" i="7950" s="1"/>
  <c r="R886" i="7950" s="1"/>
  <c r="S886" i="7950" s="1"/>
  <c r="G171" i="7963"/>
  <c r="C186" i="7963" s="1"/>
  <c r="F186" i="7963" s="1"/>
  <c r="G33" i="7959"/>
  <c r="E171" i="7963"/>
  <c r="C184" i="7963" s="1"/>
  <c r="F184" i="7963" s="1"/>
  <c r="E33" i="7959"/>
  <c r="E41" i="7963"/>
  <c r="F47" i="7960"/>
  <c r="E8" i="7968" s="1"/>
  <c r="G159" i="7964"/>
  <c r="C174" i="7964" s="1"/>
  <c r="F174" i="7964" s="1"/>
  <c r="I69" i="7960"/>
  <c r="G47" i="7960"/>
  <c r="F8" i="7968" s="1"/>
  <c r="E169" i="7963"/>
  <c r="F73" i="7963"/>
  <c r="I46" i="7960"/>
  <c r="C31" i="7958" s="1"/>
  <c r="D31" i="7958" s="1"/>
  <c r="F34" i="7959"/>
  <c r="F201" i="7963"/>
  <c r="G169" i="7963"/>
  <c r="I41" i="7960"/>
  <c r="C26" i="7958" s="1"/>
  <c r="D26" i="7958" s="1"/>
  <c r="F9" i="7964"/>
  <c r="C23" i="7964" s="1"/>
  <c r="F23" i="7964" s="1"/>
  <c r="E159" i="7964"/>
  <c r="C172" i="7964" s="1"/>
  <c r="F172" i="7964" s="1"/>
  <c r="E63" i="7960"/>
  <c r="E43" i="7963" s="1"/>
  <c r="C56" i="7963" s="1"/>
  <c r="F56" i="7963" s="1"/>
  <c r="F75" i="7963"/>
  <c r="C89" i="7963" s="1"/>
  <c r="F89" i="7963" s="1"/>
  <c r="M1865" i="7949"/>
  <c r="N1865" i="7949" s="1"/>
  <c r="O1865" i="7949" s="1"/>
  <c r="P1865" i="7949" s="1"/>
  <c r="Q1865" i="7949" s="1"/>
  <c r="R1865" i="7949" s="1"/>
  <c r="S1865" i="7949" s="1"/>
  <c r="T1865" i="7949" s="1"/>
  <c r="U1865" i="7949" s="1"/>
  <c r="V1865" i="7949" s="1"/>
  <c r="W1865" i="7949" s="1"/>
  <c r="K1269" i="7949"/>
  <c r="L1269" i="7949" s="1"/>
  <c r="M1269" i="7949" s="1"/>
  <c r="N1269" i="7949" s="1"/>
  <c r="O1269" i="7949" s="1"/>
  <c r="P1269" i="7949" s="1"/>
  <c r="Q1269" i="7949" s="1"/>
  <c r="R1269" i="7949" s="1"/>
  <c r="S1269" i="7949" s="1"/>
  <c r="T1269" i="7949" s="1"/>
  <c r="U1269" i="7949" s="1"/>
  <c r="V1269" i="7949" s="1"/>
  <c r="W1269" i="7949" s="1"/>
  <c r="J2402" i="7949"/>
  <c r="K2402" i="7949" s="1"/>
  <c r="I2509" i="7949"/>
  <c r="J2509" i="7949" s="1"/>
  <c r="K2509" i="7949" s="1"/>
  <c r="E1425" i="7949"/>
  <c r="F1425" i="7949" s="1"/>
  <c r="G1425" i="7949" s="1"/>
  <c r="H1425" i="7949" s="1"/>
  <c r="I1425" i="7949" s="1"/>
  <c r="J1425" i="7949" s="1"/>
  <c r="K1425" i="7949" s="1"/>
  <c r="L1425" i="7949" s="1"/>
  <c r="F1750" i="7949"/>
  <c r="G1750" i="7949" s="1"/>
  <c r="H1750" i="7949" s="1"/>
  <c r="I1750" i="7949" s="1"/>
  <c r="J1750" i="7949" s="1"/>
  <c r="K1750" i="7949" s="1"/>
  <c r="L1750" i="7949" s="1"/>
  <c r="M1750" i="7949" s="1"/>
  <c r="J1521" i="7950"/>
  <c r="J1533" i="7950" s="1"/>
  <c r="K1533" i="7950" s="1"/>
  <c r="L1533" i="7950" s="1"/>
  <c r="M1533" i="7950" s="1"/>
  <c r="N1533" i="7950" s="1"/>
  <c r="O1533" i="7950" s="1"/>
  <c r="P1533" i="7950" s="1"/>
  <c r="Q1533" i="7950" s="1"/>
  <c r="R1533" i="7950" s="1"/>
  <c r="S1533" i="7950" s="1"/>
  <c r="T1533" i="7950" s="1"/>
  <c r="U1533" i="7950" s="1"/>
  <c r="V1533" i="7950" s="1"/>
  <c r="W1533" i="7950" s="1"/>
  <c r="I1261" i="7950"/>
  <c r="J1261" i="7950" s="1"/>
  <c r="K1261" i="7950" s="1"/>
  <c r="L1261" i="7950" s="1"/>
  <c r="M1261" i="7950" s="1"/>
  <c r="N1261" i="7950" s="1"/>
  <c r="O1261" i="7950" s="1"/>
  <c r="P1261" i="7950" s="1"/>
  <c r="Q1261" i="7950" s="1"/>
  <c r="R1261" i="7950" s="1"/>
  <c r="I613" i="7950"/>
  <c r="J613" i="7950" s="1"/>
  <c r="K613" i="7950" s="1"/>
  <c r="L613" i="7950" s="1"/>
  <c r="M613" i="7950" s="1"/>
  <c r="N613" i="7950" s="1"/>
  <c r="O613" i="7950" s="1"/>
  <c r="P613" i="7950" s="1"/>
  <c r="Q613" i="7950" s="1"/>
  <c r="R613" i="7950" s="1"/>
  <c r="S613" i="7950" s="1"/>
  <c r="T613" i="7950" s="1"/>
  <c r="U613" i="7950" s="1"/>
  <c r="V613" i="7950" s="1"/>
  <c r="W613" i="7950" s="1"/>
  <c r="M461" i="7949"/>
  <c r="N461" i="7949" s="1"/>
  <c r="O461" i="7949" s="1"/>
  <c r="P461" i="7949" s="1"/>
  <c r="Q461" i="7949" s="1"/>
  <c r="R461" i="7949" s="1"/>
  <c r="S461" i="7949" s="1"/>
  <c r="T461" i="7949" s="1"/>
  <c r="U461" i="7949" s="1"/>
  <c r="V461" i="7949" s="1"/>
  <c r="W461" i="7949" s="1"/>
  <c r="I1591" i="7949"/>
  <c r="J1591" i="7949" s="1"/>
  <c r="E2289" i="7949"/>
  <c r="F2289" i="7949" s="1"/>
  <c r="G2289" i="7949" s="1"/>
  <c r="H2289" i="7949" s="1"/>
  <c r="I2289" i="7949" s="1"/>
  <c r="J2289" i="7949" s="1"/>
  <c r="K2289" i="7949" s="1"/>
  <c r="L2289" i="7949" s="1"/>
  <c r="M2289" i="7949" s="1"/>
  <c r="N2289" i="7949" s="1"/>
  <c r="O2289" i="7949" s="1"/>
  <c r="P2289" i="7949" s="1"/>
  <c r="Q2289" i="7949" s="1"/>
  <c r="R2289" i="7949" s="1"/>
  <c r="S2289" i="7949" s="1"/>
  <c r="T2289" i="7949" s="1"/>
  <c r="U2289" i="7949" s="1"/>
  <c r="V2289" i="7949" s="1"/>
  <c r="W2289" i="7949" s="1"/>
  <c r="G1535" i="7949"/>
  <c r="H1535" i="7949" s="1"/>
  <c r="I1535" i="7949" s="1"/>
  <c r="J1535" i="7949" s="1"/>
  <c r="K1535" i="7949" s="1"/>
  <c r="L1535" i="7949" s="1"/>
  <c r="M1535" i="7949" s="1"/>
  <c r="N1535" i="7949" s="1"/>
  <c r="O1535" i="7949" s="1"/>
  <c r="F1318" i="7949"/>
  <c r="G1318" i="7949" s="1"/>
  <c r="H1318" i="7949" s="1"/>
  <c r="I1318" i="7949" s="1"/>
  <c r="J1318" i="7949" s="1"/>
  <c r="K1318" i="7949" s="1"/>
  <c r="L1318" i="7949" s="1"/>
  <c r="M1318" i="7949" s="1"/>
  <c r="J1370" i="7950"/>
  <c r="K1370" i="7950" s="1"/>
  <c r="L1370" i="7950" s="1"/>
  <c r="M1370" i="7950" s="1"/>
  <c r="N1370" i="7950" s="1"/>
  <c r="O1370" i="7950" s="1"/>
  <c r="P1370" i="7950" s="1"/>
  <c r="Q1370" i="7950" s="1"/>
  <c r="R1370" i="7950" s="1"/>
  <c r="S1370" i="7950" s="1"/>
  <c r="T1370" i="7950" s="1"/>
  <c r="U1370" i="7950" s="1"/>
  <c r="I829" i="7950"/>
  <c r="J829" i="7950" s="1"/>
  <c r="K829" i="7950" s="1"/>
  <c r="L829" i="7950" s="1"/>
  <c r="M829" i="7950" s="1"/>
  <c r="N829" i="7950" s="1"/>
  <c r="O829" i="7950" s="1"/>
  <c r="P829" i="7950" s="1"/>
  <c r="D2504" i="7949"/>
  <c r="E2504" i="7949" s="1"/>
  <c r="F2504" i="7949" s="1"/>
  <c r="G2504" i="7949" s="1"/>
  <c r="H2504" i="7949" s="1"/>
  <c r="I2504" i="7949" s="1"/>
  <c r="J2504" i="7949" s="1"/>
  <c r="K2504" i="7949" s="1"/>
  <c r="L2504" i="7949" s="1"/>
  <c r="M2504" i="7949" s="1"/>
  <c r="N2504" i="7949" s="1"/>
  <c r="O2504" i="7949" s="1"/>
  <c r="P2504" i="7949" s="1"/>
  <c r="Q2504" i="7949" s="1"/>
  <c r="R2504" i="7949" s="1"/>
  <c r="S2504" i="7949" s="1"/>
  <c r="T2504" i="7949" s="1"/>
  <c r="U2504" i="7949" s="1"/>
  <c r="V2504" i="7949" s="1"/>
  <c r="W2504" i="7949" s="1"/>
  <c r="F2182" i="7949"/>
  <c r="G2182" i="7949" s="1"/>
  <c r="H2182" i="7949" s="1"/>
  <c r="I2182" i="7949" s="1"/>
  <c r="I1197" i="7950"/>
  <c r="I1208" i="7950" s="1"/>
  <c r="J1208" i="7950" s="1"/>
  <c r="K1208" i="7950" s="1"/>
  <c r="L1208" i="7950" s="1"/>
  <c r="M1208" i="7950" s="1"/>
  <c r="N1208" i="7950" s="1"/>
  <c r="O1208" i="7950" s="1"/>
  <c r="P1208" i="7950" s="1"/>
  <c r="Q1208" i="7950" s="1"/>
  <c r="R1208" i="7950" s="1"/>
  <c r="S1208" i="7950" s="1"/>
  <c r="T1208" i="7950" s="1"/>
  <c r="U1208" i="7950" s="1"/>
  <c r="V1208" i="7950" s="1"/>
  <c r="K2295" i="7949"/>
  <c r="L2295" i="7949" s="1"/>
  <c r="D722" i="7949"/>
  <c r="E722" i="7949" s="1"/>
  <c r="F722" i="7949" s="1"/>
  <c r="G722" i="7949" s="1"/>
  <c r="H722" i="7949" s="1"/>
  <c r="I722" i="7949" s="1"/>
  <c r="J722" i="7949" s="1"/>
  <c r="K722" i="7949" s="1"/>
  <c r="L722" i="7949" s="1"/>
  <c r="M722" i="7949" s="1"/>
  <c r="N722" i="7949" s="1"/>
  <c r="O722" i="7949" s="1"/>
  <c r="H1536" i="7949"/>
  <c r="I1536" i="7949" s="1"/>
  <c r="J1536" i="7949" s="1"/>
  <c r="M1001" i="7949"/>
  <c r="N1001" i="7949" s="1"/>
  <c r="O1001" i="7949" s="1"/>
  <c r="P1001" i="7949" s="1"/>
  <c r="Q1001" i="7949" s="1"/>
  <c r="R1001" i="7949" s="1"/>
  <c r="S1001" i="7949" s="1"/>
  <c r="T1001" i="7949" s="1"/>
  <c r="U1001" i="7949" s="1"/>
  <c r="V1001" i="7949" s="1"/>
  <c r="W1001" i="7949" s="1"/>
  <c r="M2297" i="7949"/>
  <c r="N2297" i="7949" s="1"/>
  <c r="L2080" i="7949"/>
  <c r="M2080" i="7949" s="1"/>
  <c r="K1323" i="7949"/>
  <c r="L1323" i="7949" s="1"/>
  <c r="M1323" i="7949" s="1"/>
  <c r="N1323" i="7949" s="1"/>
  <c r="O1323" i="7949" s="1"/>
  <c r="P1323" i="7949" s="1"/>
  <c r="Q1323" i="7949" s="1"/>
  <c r="R1323" i="7949" s="1"/>
  <c r="S1323" i="7949" s="1"/>
  <c r="T1323" i="7949" s="1"/>
  <c r="U1323" i="7949" s="1"/>
  <c r="V1323" i="7949" s="1"/>
  <c r="W1323" i="7949" s="1"/>
  <c r="J2618" i="7949"/>
  <c r="K2618" i="7949" s="1"/>
  <c r="L2618" i="7949" s="1"/>
  <c r="M2618" i="7949" s="1"/>
  <c r="N2618" i="7949" s="1"/>
  <c r="O2618" i="7949" s="1"/>
  <c r="P2618" i="7949" s="1"/>
  <c r="Q2618" i="7949" s="1"/>
  <c r="R2618" i="7949" s="1"/>
  <c r="S2618" i="7949" s="1"/>
  <c r="T2618" i="7949" s="1"/>
  <c r="U2618" i="7949" s="1"/>
  <c r="J1970" i="7949"/>
  <c r="K1970" i="7949" s="1"/>
  <c r="L1970" i="7949" s="1"/>
  <c r="M1970" i="7949" s="1"/>
  <c r="I2023" i="7949"/>
  <c r="J2023" i="7949" s="1"/>
  <c r="K2023" i="7949" s="1"/>
  <c r="E723" i="7949"/>
  <c r="F723" i="7949" s="1"/>
  <c r="G723" i="7949" s="1"/>
  <c r="H723" i="7949" s="1"/>
  <c r="I723" i="7949" s="1"/>
  <c r="J723" i="7949" s="1"/>
  <c r="K723" i="7949" s="1"/>
  <c r="L723" i="7949" s="1"/>
  <c r="M723" i="7949" s="1"/>
  <c r="E1857" i="7949"/>
  <c r="F1857" i="7949" s="1"/>
  <c r="G1049" i="7949"/>
  <c r="H1049" i="7949" s="1"/>
  <c r="H996" i="7949"/>
  <c r="I996" i="7949" s="1"/>
  <c r="J996" i="7949" s="1"/>
  <c r="K996" i="7949" s="1"/>
  <c r="L996" i="7949" s="1"/>
  <c r="M996" i="7949" s="1"/>
  <c r="N996" i="7949" s="1"/>
  <c r="O996" i="7949" s="1"/>
  <c r="P996" i="7949" s="1"/>
  <c r="Q996" i="7949" s="1"/>
  <c r="R996" i="7949" s="1"/>
  <c r="S996" i="7949" s="1"/>
  <c r="T996" i="7949" s="1"/>
  <c r="U996" i="7949" s="1"/>
  <c r="F1156" i="7949"/>
  <c r="G1156" i="7949" s="1"/>
  <c r="H1156" i="7949" s="1"/>
  <c r="I1156" i="7949" s="1"/>
  <c r="J1156" i="7949" s="1"/>
  <c r="K1156" i="7949" s="1"/>
  <c r="L1156" i="7949" s="1"/>
  <c r="M1156" i="7949" s="1"/>
  <c r="N1156" i="7949" s="1"/>
  <c r="O1156" i="7949" s="1"/>
  <c r="P1156" i="7949" s="1"/>
  <c r="F1264" i="7949"/>
  <c r="G1264" i="7949" s="1"/>
  <c r="H1264" i="7949" s="1"/>
  <c r="I1264" i="7949" s="1"/>
  <c r="J1264" i="7949" s="1"/>
  <c r="K1264" i="7949" s="1"/>
  <c r="H657" i="7950"/>
  <c r="H667" i="7950" s="1"/>
  <c r="I667" i="7950" s="1"/>
  <c r="J667" i="7950" s="1"/>
  <c r="K667" i="7950" s="1"/>
  <c r="L667" i="7950" s="1"/>
  <c r="M667" i="7950" s="1"/>
  <c r="J1046" i="7950"/>
  <c r="K1046" i="7950" s="1"/>
  <c r="L1046" i="7950" s="1"/>
  <c r="M1046" i="7950" s="1"/>
  <c r="N1046" i="7950" s="1"/>
  <c r="O1046" i="7950" s="1"/>
  <c r="J1964" i="7950"/>
  <c r="K1964" i="7950" s="1"/>
  <c r="I883" i="7950"/>
  <c r="J883" i="7950" s="1"/>
  <c r="K883" i="7950" s="1"/>
  <c r="L883" i="7950" s="1"/>
  <c r="M883" i="7950" s="1"/>
  <c r="N883" i="7950" s="1"/>
  <c r="O883" i="7950" s="1"/>
  <c r="P883" i="7950" s="1"/>
  <c r="Q883" i="7950" s="1"/>
  <c r="R883" i="7950" s="1"/>
  <c r="S883" i="7950" s="1"/>
  <c r="T883" i="7950" s="1"/>
  <c r="U883" i="7950" s="1"/>
  <c r="V883" i="7950" s="1"/>
  <c r="M1433" i="7949"/>
  <c r="N1433" i="7949" s="1"/>
  <c r="O1433" i="7949" s="1"/>
  <c r="P1433" i="7949" s="1"/>
  <c r="Q1433" i="7949" s="1"/>
  <c r="R1433" i="7949" s="1"/>
  <c r="S1433" i="7949" s="1"/>
  <c r="T1433" i="7949" s="1"/>
  <c r="U1433" i="7949" s="1"/>
  <c r="V1433" i="7949" s="1"/>
  <c r="W1433" i="7949" s="1"/>
  <c r="J458" i="7949"/>
  <c r="K458" i="7949" s="1"/>
  <c r="L458" i="7949" s="1"/>
  <c r="M458" i="7949" s="1"/>
  <c r="N458" i="7949" s="1"/>
  <c r="O458" i="7949" s="1"/>
  <c r="P458" i="7949" s="1"/>
  <c r="Q458" i="7949" s="1"/>
  <c r="R458" i="7949" s="1"/>
  <c r="S458" i="7949" s="1"/>
  <c r="T458" i="7949" s="1"/>
  <c r="U458" i="7949" s="1"/>
  <c r="V458" i="7949" s="1"/>
  <c r="J2348" i="7949"/>
  <c r="K2348" i="7949" s="1"/>
  <c r="L2348" i="7949" s="1"/>
  <c r="M2348" i="7949" s="1"/>
  <c r="N2348" i="7949" s="1"/>
  <c r="O2348" i="7949" s="1"/>
  <c r="P2348" i="7949" s="1"/>
  <c r="Q2348" i="7949" s="1"/>
  <c r="R2348" i="7949" s="1"/>
  <c r="S2348" i="7949" s="1"/>
  <c r="T2348" i="7949" s="1"/>
  <c r="U2348" i="7949" s="1"/>
  <c r="V2348" i="7949" s="1"/>
  <c r="W2348" i="7949" s="1"/>
  <c r="E1371" i="7949"/>
  <c r="F1371" i="7949" s="1"/>
  <c r="G1371" i="7949" s="1"/>
  <c r="H1371" i="7949" s="1"/>
  <c r="I1371" i="7949" s="1"/>
  <c r="J1371" i="7949" s="1"/>
  <c r="K1371" i="7949" s="1"/>
  <c r="L1371" i="7949" s="1"/>
  <c r="M1371" i="7949" s="1"/>
  <c r="N1371" i="7949" s="1"/>
  <c r="O1371" i="7949" s="1"/>
  <c r="P1371" i="7949" s="1"/>
  <c r="Q1371" i="7949" s="1"/>
  <c r="R1371" i="7949" s="1"/>
  <c r="S1371" i="7949" s="1"/>
  <c r="T1371" i="7949" s="1"/>
  <c r="U1371" i="7949" s="1"/>
  <c r="V1371" i="7949" s="1"/>
  <c r="W1371" i="7949" s="1"/>
  <c r="H942" i="7949"/>
  <c r="I942" i="7949" s="1"/>
  <c r="J942" i="7949" s="1"/>
  <c r="K942" i="7949" s="1"/>
  <c r="L942" i="7949" s="1"/>
  <c r="M942" i="7949" s="1"/>
  <c r="N942" i="7949" s="1"/>
  <c r="O942" i="7949" s="1"/>
  <c r="P942" i="7949" s="1"/>
  <c r="D1640" i="7949"/>
  <c r="E1640" i="7949" s="1"/>
  <c r="F1640" i="7949" s="1"/>
  <c r="G1640" i="7949" s="1"/>
  <c r="H1640" i="7949" s="1"/>
  <c r="I1640" i="7949" s="1"/>
  <c r="D614" i="7949"/>
  <c r="E614" i="7949" s="1"/>
  <c r="F614" i="7949" s="1"/>
  <c r="G614" i="7949" s="1"/>
  <c r="H614" i="7949" s="1"/>
  <c r="I614" i="7949" s="1"/>
  <c r="J614" i="7949" s="1"/>
  <c r="K614" i="7949" s="1"/>
  <c r="L614" i="7949" s="1"/>
  <c r="M614" i="7949" s="1"/>
  <c r="N614" i="7949" s="1"/>
  <c r="O614" i="7949" s="1"/>
  <c r="P614" i="7949" s="1"/>
  <c r="Q614" i="7949" s="1"/>
  <c r="R614" i="7949" s="1"/>
  <c r="S614" i="7949" s="1"/>
  <c r="T614" i="7949" s="1"/>
  <c r="U614" i="7949" s="1"/>
  <c r="V614" i="7949" s="1"/>
  <c r="W614" i="7949" s="1"/>
  <c r="H1860" i="7949"/>
  <c r="I1860" i="7949" s="1"/>
  <c r="J1860" i="7949" s="1"/>
  <c r="K1860" i="7949" s="1"/>
  <c r="L1860" i="7949" s="1"/>
  <c r="M1860" i="7949" s="1"/>
  <c r="F1696" i="7949"/>
  <c r="G1696" i="7949" s="1"/>
  <c r="C767" i="7949"/>
  <c r="D2125" i="7949"/>
  <c r="E2125" i="7949" s="1"/>
  <c r="F2125" i="7949" s="1"/>
  <c r="G2125" i="7949" s="1"/>
  <c r="L1486" i="7949"/>
  <c r="M1486" i="7949" s="1"/>
  <c r="N1486" i="7949" s="1"/>
  <c r="O1486" i="7949" s="1"/>
  <c r="P1486" i="7949" s="1"/>
  <c r="Q1486" i="7949" s="1"/>
  <c r="R1486" i="7949" s="1"/>
  <c r="S1486" i="7949" s="1"/>
  <c r="T1486" i="7949" s="1"/>
  <c r="U1486" i="7949" s="1"/>
  <c r="V1486" i="7949" s="1"/>
  <c r="W1486" i="7949" s="1"/>
  <c r="M1541" i="7949"/>
  <c r="N1541" i="7949" s="1"/>
  <c r="O1541" i="7949" s="1"/>
  <c r="P1541" i="7949" s="1"/>
  <c r="Q1541" i="7949" s="1"/>
  <c r="R1541" i="7949" s="1"/>
  <c r="S1541" i="7949" s="1"/>
  <c r="T1541" i="7949" s="1"/>
  <c r="U1541" i="7949" s="1"/>
  <c r="V1541" i="7949" s="1"/>
  <c r="W1541" i="7949" s="1"/>
  <c r="L838" i="7949"/>
  <c r="M838" i="7949" s="1"/>
  <c r="N838" i="7949" s="1"/>
  <c r="O838" i="7949" s="1"/>
  <c r="P838" i="7949" s="1"/>
  <c r="Q838" i="7949" s="1"/>
  <c r="R838" i="7949" s="1"/>
  <c r="S838" i="7949" s="1"/>
  <c r="T838" i="7949" s="1"/>
  <c r="U838" i="7949" s="1"/>
  <c r="V838" i="7949" s="1"/>
  <c r="W838" i="7949" s="1"/>
  <c r="I1321" i="7949"/>
  <c r="J1321" i="7949" s="1"/>
  <c r="K1321" i="7949" s="1"/>
  <c r="F2397" i="7949"/>
  <c r="G2397" i="7949" s="1"/>
  <c r="M1109" i="7949"/>
  <c r="N1109" i="7949" s="1"/>
  <c r="O1109" i="7949" s="1"/>
  <c r="P1109" i="7949" s="1"/>
  <c r="Q1109" i="7949" s="1"/>
  <c r="R1109" i="7949" s="1"/>
  <c r="S1109" i="7949" s="1"/>
  <c r="T1109" i="7949" s="1"/>
  <c r="U1109" i="7949" s="1"/>
  <c r="V1109" i="7949" s="1"/>
  <c r="W1109" i="7949" s="1"/>
  <c r="K1863" i="7949"/>
  <c r="L1863" i="7949" s="1"/>
  <c r="M1863" i="7949" s="1"/>
  <c r="N1863" i="7949" s="1"/>
  <c r="J2078" i="7949"/>
  <c r="K2078" i="7949" s="1"/>
  <c r="L2078" i="7949" s="1"/>
  <c r="M2078" i="7949" s="1"/>
  <c r="N2078" i="7949" s="1"/>
  <c r="O2078" i="7949" s="1"/>
  <c r="P2078" i="7949" s="1"/>
  <c r="Q2078" i="7949" s="1"/>
  <c r="R2078" i="7949" s="1"/>
  <c r="S2078" i="7949" s="1"/>
  <c r="T2078" i="7949" s="1"/>
  <c r="U2078" i="7949" s="1"/>
  <c r="V2078" i="7949" s="1"/>
  <c r="W2078" i="7949" s="1"/>
  <c r="I1753" i="7949"/>
  <c r="J1753" i="7949" s="1"/>
  <c r="K1753" i="7949" s="1"/>
  <c r="L1753" i="7949" s="1"/>
  <c r="M1753" i="7949" s="1"/>
  <c r="N1753" i="7949" s="1"/>
  <c r="O1753" i="7949" s="1"/>
  <c r="P1753" i="7949" s="1"/>
  <c r="Q1753" i="7949" s="1"/>
  <c r="E183" i="7949"/>
  <c r="F183" i="7949" s="1"/>
  <c r="G183" i="7949" s="1"/>
  <c r="H183" i="7949" s="1"/>
  <c r="I183" i="7949" s="1"/>
  <c r="J183" i="7949" s="1"/>
  <c r="K183" i="7949" s="1"/>
  <c r="L183" i="7949" s="1"/>
  <c r="M183" i="7949" s="1"/>
  <c r="N183" i="7949" s="1"/>
  <c r="H779" i="7949"/>
  <c r="I779" i="7949" s="1"/>
  <c r="J779" i="7949" s="1"/>
  <c r="K779" i="7949" s="1"/>
  <c r="L779" i="7949" s="1"/>
  <c r="M779" i="7949" s="1"/>
  <c r="N779" i="7949" s="1"/>
  <c r="O779" i="7949" s="1"/>
  <c r="P779" i="7949" s="1"/>
  <c r="Q779" i="7949" s="1"/>
  <c r="R779" i="7949" s="1"/>
  <c r="S779" i="7949" s="1"/>
  <c r="H2076" i="7949"/>
  <c r="I2076" i="7949" s="1"/>
  <c r="J2076" i="7949" s="1"/>
  <c r="K2076" i="7949" s="1"/>
  <c r="L2076" i="7949" s="1"/>
  <c r="M2076" i="7949" s="1"/>
  <c r="D1748" i="7949"/>
  <c r="E1748" i="7949" s="1"/>
  <c r="F1748" i="7949" s="1"/>
  <c r="G1748" i="7949" s="1"/>
  <c r="H1748" i="7949" s="1"/>
  <c r="I1748" i="7949" s="1"/>
  <c r="J1748" i="7949" s="1"/>
  <c r="K1748" i="7949" s="1"/>
  <c r="L1748" i="7949" s="1"/>
  <c r="M1748" i="7949" s="1"/>
  <c r="N1748" i="7949" s="1"/>
  <c r="O1748" i="7949" s="1"/>
  <c r="P1748" i="7949" s="1"/>
  <c r="Q1748" i="7949" s="1"/>
  <c r="R1748" i="7949" s="1"/>
  <c r="S1748" i="7949" s="1"/>
  <c r="T1748" i="7949" s="1"/>
  <c r="U1748" i="7949" s="1"/>
  <c r="V1748" i="7949" s="1"/>
  <c r="W1748" i="7949" s="1"/>
  <c r="F994" i="7949"/>
  <c r="G994" i="7949" s="1"/>
  <c r="H994" i="7949" s="1"/>
  <c r="I994" i="7949" s="1"/>
  <c r="J994" i="7949" s="1"/>
  <c r="K994" i="7949" s="1"/>
  <c r="L994" i="7949" s="1"/>
  <c r="M994" i="7949" s="1"/>
  <c r="N994" i="7949" s="1"/>
  <c r="O994" i="7949" s="1"/>
  <c r="P994" i="7949" s="1"/>
  <c r="Q994" i="7949" s="1"/>
  <c r="R994" i="7949" s="1"/>
  <c r="S994" i="7949" s="1"/>
  <c r="G657" i="7950"/>
  <c r="G666" i="7950" s="1"/>
  <c r="H666" i="7950" s="1"/>
  <c r="I666" i="7950" s="1"/>
  <c r="J666" i="7950" s="1"/>
  <c r="K666" i="7950" s="1"/>
  <c r="L666" i="7950" s="1"/>
  <c r="M666" i="7950" s="1"/>
  <c r="N666" i="7950" s="1"/>
  <c r="O666" i="7950" s="1"/>
  <c r="P666" i="7950" s="1"/>
  <c r="Q666" i="7950" s="1"/>
  <c r="E1473" i="7950"/>
  <c r="F1473" i="7950" s="1"/>
  <c r="G1473" i="7950" s="1"/>
  <c r="H1473" i="7950" s="1"/>
  <c r="I1473" i="7950" s="1"/>
  <c r="J1473" i="7950" s="1"/>
  <c r="K1473" i="7950" s="1"/>
  <c r="L1473" i="7950" s="1"/>
  <c r="M1473" i="7950" s="1"/>
  <c r="N1473" i="7950" s="1"/>
  <c r="O1473" i="7950" s="1"/>
  <c r="P1473" i="7950" s="1"/>
  <c r="Q1473" i="7950" s="1"/>
  <c r="R1473" i="7950" s="1"/>
  <c r="S1473" i="7950" s="1"/>
  <c r="L1270" i="7949"/>
  <c r="M1270" i="7949" s="1"/>
  <c r="N1270" i="7949" s="1"/>
  <c r="O1270" i="7949" s="1"/>
  <c r="P1270" i="7949" s="1"/>
  <c r="Q1270" i="7949" s="1"/>
  <c r="R1270" i="7949" s="1"/>
  <c r="S1270" i="7949" s="1"/>
  <c r="T1270" i="7949" s="1"/>
  <c r="U1270" i="7949" s="1"/>
  <c r="V1270" i="7949" s="1"/>
  <c r="W1270" i="7949" s="1"/>
  <c r="J1646" i="7949"/>
  <c r="K1646" i="7949" s="1"/>
  <c r="L1646" i="7949" s="1"/>
  <c r="M1646" i="7949" s="1"/>
  <c r="N1646" i="7949" s="1"/>
  <c r="O1646" i="7949" s="1"/>
  <c r="P1646" i="7949" s="1"/>
  <c r="Q1646" i="7949" s="1"/>
  <c r="R1646" i="7949" s="1"/>
  <c r="S1646" i="7949" s="1"/>
  <c r="T1646" i="7949" s="1"/>
  <c r="U1646" i="7949" s="1"/>
  <c r="V1646" i="7949" s="1"/>
  <c r="W1646" i="7949" s="1"/>
  <c r="D1316" i="7949"/>
  <c r="E1316" i="7949" s="1"/>
  <c r="D2180" i="7949"/>
  <c r="E2180" i="7949" s="1"/>
  <c r="F1858" i="7949"/>
  <c r="G1858" i="7949" s="1"/>
  <c r="H1858" i="7949" s="1"/>
  <c r="I1858" i="7949" s="1"/>
  <c r="H2385" i="7950"/>
  <c r="H2395" i="7950" s="1"/>
  <c r="I2395" i="7950" s="1"/>
  <c r="G765" i="7950"/>
  <c r="G774" i="7950" s="1"/>
  <c r="H774" i="7950" s="1"/>
  <c r="I774" i="7950" s="1"/>
  <c r="J774" i="7950" s="1"/>
  <c r="K774" i="7950" s="1"/>
  <c r="L774" i="7950" s="1"/>
  <c r="M774" i="7950" s="1"/>
  <c r="N774" i="7950" s="1"/>
  <c r="O774" i="7950" s="1"/>
  <c r="P774" i="7950" s="1"/>
  <c r="C2436" i="7950"/>
  <c r="G1697" i="7949"/>
  <c r="H1697" i="7949" s="1"/>
  <c r="F1480" i="7949"/>
  <c r="G1480" i="7949" s="1"/>
  <c r="H1480" i="7949" s="1"/>
  <c r="I1480" i="7949" s="1"/>
  <c r="J1480" i="7949" s="1"/>
  <c r="K1480" i="7949" s="1"/>
  <c r="M2135" i="7949"/>
  <c r="N2135" i="7949" s="1"/>
  <c r="O2135" i="7949" s="1"/>
  <c r="P2135" i="7949" s="1"/>
  <c r="Q2135" i="7949" s="1"/>
  <c r="R2135" i="7949" s="1"/>
  <c r="G2237" i="7949"/>
  <c r="H2237" i="7949" s="1"/>
  <c r="D1478" i="7949"/>
  <c r="E1478" i="7949" s="1"/>
  <c r="H1698" i="7949"/>
  <c r="I1698" i="7949" s="1"/>
  <c r="J1698" i="7949" s="1"/>
  <c r="K1698" i="7949" s="1"/>
  <c r="D1910" i="7949"/>
  <c r="E1910" i="7949" s="1"/>
  <c r="F1910" i="7949" s="1"/>
  <c r="G1910" i="7949" s="1"/>
  <c r="H1910" i="7949" s="1"/>
  <c r="I1910" i="7949" s="1"/>
  <c r="J1910" i="7949" s="1"/>
  <c r="K1910" i="7949" s="1"/>
  <c r="L1910" i="7949" s="1"/>
  <c r="E717" i="7950"/>
  <c r="F717" i="7950" s="1"/>
  <c r="G717" i="7950" s="1"/>
  <c r="D1094" i="7950"/>
  <c r="D1140" i="7950" s="1"/>
  <c r="M1703" i="7949"/>
  <c r="N1703" i="7949" s="1"/>
  <c r="J2240" i="7949"/>
  <c r="K2240" i="7949" s="1"/>
  <c r="L2240" i="7949" s="1"/>
  <c r="M2240" i="7949" s="1"/>
  <c r="N2240" i="7949" s="1"/>
  <c r="O2240" i="7949" s="1"/>
  <c r="P2240" i="7949" s="1"/>
  <c r="Q2240" i="7949" s="1"/>
  <c r="R2240" i="7949" s="1"/>
  <c r="S2240" i="7949" s="1"/>
  <c r="T2240" i="7949" s="1"/>
  <c r="U2240" i="7949" s="1"/>
  <c r="E2127" i="7949"/>
  <c r="F2127" i="7949" s="1"/>
  <c r="G2127" i="7949" s="1"/>
  <c r="H2127" i="7949" s="1"/>
  <c r="I2127" i="7949" s="1"/>
  <c r="J2127" i="7949" s="1"/>
  <c r="G1373" i="7949"/>
  <c r="H1373" i="7949" s="1"/>
  <c r="I1373" i="7949" s="1"/>
  <c r="J1373" i="7949" s="1"/>
  <c r="K1373" i="7949" s="1"/>
  <c r="L1373" i="7949" s="1"/>
  <c r="M1373" i="7949" s="1"/>
  <c r="N1373" i="7949" s="1"/>
  <c r="O1373" i="7949" s="1"/>
  <c r="P1373" i="7949" s="1"/>
  <c r="G1805" i="7949"/>
  <c r="F1588" i="7949"/>
  <c r="G1588" i="7949" s="1"/>
  <c r="H1588" i="7949" s="1"/>
  <c r="I1588" i="7949" s="1"/>
  <c r="J1588" i="7949" s="1"/>
  <c r="K1588" i="7949" s="1"/>
  <c r="I1467" i="7950"/>
  <c r="I1478" i="7950" s="1"/>
  <c r="J1478" i="7950" s="1"/>
  <c r="K1478" i="7950" s="1"/>
  <c r="L1478" i="7950" s="1"/>
  <c r="M1478" i="7950" s="1"/>
  <c r="N1478" i="7950" s="1"/>
  <c r="O1478" i="7950" s="1"/>
  <c r="L1918" i="7949"/>
  <c r="M1918" i="7949" s="1"/>
  <c r="N1918" i="7949" s="1"/>
  <c r="O1918" i="7949" s="1"/>
  <c r="P1918" i="7949" s="1"/>
  <c r="Q1918" i="7949" s="1"/>
  <c r="R1918" i="7949" s="1"/>
  <c r="S1918" i="7949" s="1"/>
  <c r="T1918" i="7949" s="1"/>
  <c r="U1918" i="7949" s="1"/>
  <c r="V1918" i="7949" s="1"/>
  <c r="W1918" i="7949" s="1"/>
  <c r="J1808" i="7949"/>
  <c r="K1808" i="7949" s="1"/>
  <c r="L1808" i="7949" s="1"/>
  <c r="M1808" i="7949" s="1"/>
  <c r="N1808" i="7949" s="1"/>
  <c r="O1808" i="7949" s="1"/>
  <c r="P1808" i="7949" s="1"/>
  <c r="Q1808" i="7949" s="1"/>
  <c r="R1808" i="7949" s="1"/>
  <c r="S1808" i="7949" s="1"/>
  <c r="T1808" i="7949" s="1"/>
  <c r="U1808" i="7949" s="1"/>
  <c r="V1808" i="7949" s="1"/>
  <c r="W1808" i="7949" s="1"/>
  <c r="I1915" i="7949"/>
  <c r="J1915" i="7949" s="1"/>
  <c r="E1695" i="7949"/>
  <c r="F1695" i="7949" s="1"/>
  <c r="D2007" i="7950"/>
  <c r="D2013" i="7950" s="1"/>
  <c r="E2013" i="7950" s="1"/>
  <c r="F2013" i="7950" s="1"/>
  <c r="G2013" i="7950" s="1"/>
  <c r="H2013" i="7950" s="1"/>
  <c r="K1917" i="7949"/>
  <c r="L1917" i="7949" s="1"/>
  <c r="M1917" i="7949" s="1"/>
  <c r="N1917" i="7949" s="1"/>
  <c r="O1917" i="7949" s="1"/>
  <c r="P1917" i="7949" s="1"/>
  <c r="Q1917" i="7949" s="1"/>
  <c r="R1917" i="7949" s="1"/>
  <c r="S1917" i="7949" s="1"/>
  <c r="T1917" i="7949" s="1"/>
  <c r="H2508" i="7949"/>
  <c r="I2508" i="7949" s="1"/>
  <c r="E2073" i="7949"/>
  <c r="F2073" i="7949" s="1"/>
  <c r="G1305" i="7950"/>
  <c r="G1314" i="7950" s="1"/>
  <c r="H1314" i="7950" s="1"/>
  <c r="I1314" i="7950" s="1"/>
  <c r="J1314" i="7950" s="1"/>
  <c r="K1314" i="7950" s="1"/>
  <c r="L1314" i="7950" s="1"/>
  <c r="M1314" i="7950" s="1"/>
  <c r="N1314" i="7950" s="1"/>
  <c r="O1314" i="7950" s="1"/>
  <c r="P1314" i="7950" s="1"/>
  <c r="Q1314" i="7950" s="1"/>
  <c r="R1314" i="7950" s="1"/>
  <c r="S1314" i="7950" s="1"/>
  <c r="T1314" i="7950" s="1"/>
  <c r="U1314" i="7950" s="1"/>
  <c r="V1314" i="7950" s="1"/>
  <c r="W1314" i="7950" s="1"/>
  <c r="D608" i="7950"/>
  <c r="E608" i="7950" s="1"/>
  <c r="F608" i="7950" s="1"/>
  <c r="G608" i="7950" s="1"/>
  <c r="H608" i="7950" s="1"/>
  <c r="I608" i="7950" s="1"/>
  <c r="J608" i="7950" s="1"/>
  <c r="K608" i="7950" s="1"/>
  <c r="L608" i="7950" s="1"/>
  <c r="M608" i="7950" s="1"/>
  <c r="N608" i="7950" s="1"/>
  <c r="O608" i="7950" s="1"/>
  <c r="P608" i="7950" s="1"/>
  <c r="Q608" i="7950" s="1"/>
  <c r="R608" i="7950" s="1"/>
  <c r="S608" i="7950" s="1"/>
  <c r="T608" i="7950" s="1"/>
  <c r="U608" i="7950" s="1"/>
  <c r="V608" i="7950" s="1"/>
  <c r="W608" i="7950" s="1"/>
  <c r="E1689" i="7950"/>
  <c r="F1689" i="7950" s="1"/>
  <c r="G1689" i="7950" s="1"/>
  <c r="H1689" i="7950" s="1"/>
  <c r="I1689" i="7950" s="1"/>
  <c r="J1689" i="7950" s="1"/>
  <c r="K1689" i="7950" s="1"/>
  <c r="M785" i="7949"/>
  <c r="N785" i="7949" s="1"/>
  <c r="O785" i="7949" s="1"/>
  <c r="P785" i="7949" s="1"/>
  <c r="Q785" i="7949" s="1"/>
  <c r="R785" i="7949" s="1"/>
  <c r="S785" i="7949" s="1"/>
  <c r="T785" i="7949" s="1"/>
  <c r="U785" i="7949" s="1"/>
  <c r="V785" i="7949" s="1"/>
  <c r="W785" i="7949" s="1"/>
  <c r="D2066" i="7950"/>
  <c r="E2066" i="7950" s="1"/>
  <c r="F2066" i="7950" s="1"/>
  <c r="G2066" i="7950" s="1"/>
  <c r="H2066" i="7950" s="1"/>
  <c r="I2066" i="7950" s="1"/>
  <c r="J2066" i="7950" s="1"/>
  <c r="K2066" i="7950" s="1"/>
  <c r="L2066" i="7950" s="1"/>
  <c r="M2066" i="7950" s="1"/>
  <c r="N2066" i="7950" s="1"/>
  <c r="O2066" i="7950" s="1"/>
  <c r="P2066" i="7950" s="1"/>
  <c r="Q2066" i="7950" s="1"/>
  <c r="R2066" i="7950" s="1"/>
  <c r="S2066" i="7950" s="1"/>
  <c r="T2066" i="7950" s="1"/>
  <c r="U2066" i="7950" s="1"/>
  <c r="V2066" i="7950" s="1"/>
  <c r="W2066" i="7950" s="1"/>
  <c r="M137" i="7949"/>
  <c r="J998" i="7949"/>
  <c r="K998" i="7949" s="1"/>
  <c r="L998" i="7949" s="1"/>
  <c r="M998" i="7949" s="1"/>
  <c r="N998" i="7949" s="1"/>
  <c r="O998" i="7949" s="1"/>
  <c r="P998" i="7949" s="1"/>
  <c r="Q998" i="7949" s="1"/>
  <c r="R998" i="7949" s="1"/>
  <c r="S998" i="7949" s="1"/>
  <c r="T998" i="7949" s="1"/>
  <c r="U998" i="7949" s="1"/>
  <c r="V998" i="7949" s="1"/>
  <c r="W998" i="7949" s="1"/>
  <c r="I1375" i="7949"/>
  <c r="J1375" i="7949" s="1"/>
  <c r="K1375" i="7949" s="1"/>
  <c r="L1375" i="7949" s="1"/>
  <c r="M1375" i="7949" s="1"/>
  <c r="N1375" i="7949" s="1"/>
  <c r="O1375" i="7949" s="1"/>
  <c r="P1375" i="7949" s="1"/>
  <c r="Q1375" i="7949" s="1"/>
  <c r="R1375" i="7949" s="1"/>
  <c r="S1375" i="7949" s="1"/>
  <c r="T1375" i="7949" s="1"/>
  <c r="U1375" i="7949" s="1"/>
  <c r="V1375" i="7949" s="1"/>
  <c r="W1375" i="7949" s="1"/>
  <c r="E291" i="7949"/>
  <c r="F291" i="7949" s="1"/>
  <c r="G291" i="7949" s="1"/>
  <c r="C1896" i="7950"/>
  <c r="D344" i="7949"/>
  <c r="E344" i="7949" s="1"/>
  <c r="D2282" i="7950"/>
  <c r="E2282" i="7950" s="1"/>
  <c r="F2282" i="7950" s="1"/>
  <c r="D2341" i="7949"/>
  <c r="E2341" i="7949" s="1"/>
  <c r="F2341" i="7949" s="1"/>
  <c r="J512" i="7949"/>
  <c r="K512" i="7949" s="1"/>
  <c r="L512" i="7949" s="1"/>
  <c r="M512" i="7949" s="1"/>
  <c r="N512" i="7949" s="1"/>
  <c r="O512" i="7949" s="1"/>
  <c r="P512" i="7949" s="1"/>
  <c r="Q512" i="7949" s="1"/>
  <c r="R512" i="7949" s="1"/>
  <c r="S512" i="7949" s="1"/>
  <c r="T512" i="7949" s="1"/>
  <c r="U512" i="7949" s="1"/>
  <c r="V512" i="7949" s="1"/>
  <c r="W512" i="7949" s="1"/>
  <c r="J296" i="7949"/>
  <c r="K296" i="7949" s="1"/>
  <c r="L296" i="7949" s="1"/>
  <c r="M296" i="7949" s="1"/>
  <c r="N296" i="7949" s="1"/>
  <c r="O296" i="7949" s="1"/>
  <c r="P296" i="7949" s="1"/>
  <c r="Q296" i="7949" s="1"/>
  <c r="R296" i="7949" s="1"/>
  <c r="S296" i="7949" s="1"/>
  <c r="T296" i="7949" s="1"/>
  <c r="U296" i="7949" s="1"/>
  <c r="V296" i="7949" s="1"/>
  <c r="W296" i="7949" s="1"/>
  <c r="I2239" i="7949"/>
  <c r="J2239" i="7949" s="1"/>
  <c r="K2239" i="7949" s="1"/>
  <c r="L2239" i="7949" s="1"/>
  <c r="M2239" i="7949" s="1"/>
  <c r="N2239" i="7949" s="1"/>
  <c r="O2239" i="7949" s="1"/>
  <c r="P2239" i="7949" s="1"/>
  <c r="Q2239" i="7949" s="1"/>
  <c r="R2239" i="7949" s="1"/>
  <c r="S2239" i="7949" s="1"/>
  <c r="T2239" i="7949" s="1"/>
  <c r="U2239" i="7949" s="1"/>
  <c r="V2239" i="7949" s="1"/>
  <c r="W2239" i="7949" s="1"/>
  <c r="G1859" i="7949"/>
  <c r="H1859" i="7949" s="1"/>
  <c r="I1859" i="7949" s="1"/>
  <c r="J1859" i="7949" s="1"/>
  <c r="K1859" i="7949" s="1"/>
  <c r="L1859" i="7949" s="1"/>
  <c r="M1859" i="7949" s="1"/>
  <c r="G981" i="7950"/>
  <c r="G990" i="7950" s="1"/>
  <c r="H990" i="7950" s="1"/>
  <c r="I990" i="7950" s="1"/>
  <c r="J990" i="7950" s="1"/>
  <c r="K990" i="7950" s="1"/>
  <c r="L990" i="7950" s="1"/>
  <c r="M990" i="7950" s="1"/>
  <c r="N990" i="7950" s="1"/>
  <c r="O990" i="7950" s="1"/>
  <c r="P990" i="7950" s="1"/>
  <c r="J452" i="7950"/>
  <c r="K452" i="7950" s="1"/>
  <c r="L452" i="7950" s="1"/>
  <c r="M452" i="7950" s="1"/>
  <c r="N452" i="7950" s="1"/>
  <c r="O452" i="7950" s="1"/>
  <c r="P452" i="7950" s="1"/>
  <c r="Q452" i="7950" s="1"/>
  <c r="R452" i="7950" s="1"/>
  <c r="S452" i="7950" s="1"/>
  <c r="L1972" i="7949"/>
  <c r="M1972" i="7949" s="1"/>
  <c r="N1972" i="7949" s="1"/>
  <c r="O1972" i="7949" s="1"/>
  <c r="P1972" i="7949" s="1"/>
  <c r="Q1972" i="7949" s="1"/>
  <c r="R1972" i="7949" s="1"/>
  <c r="S1972" i="7949" s="1"/>
  <c r="T1972" i="7949" s="1"/>
  <c r="U1972" i="7949" s="1"/>
  <c r="V1972" i="7949" s="1"/>
  <c r="W1972" i="7949" s="1"/>
  <c r="J134" i="7949"/>
  <c r="K134" i="7949" s="1"/>
  <c r="L134" i="7949" s="1"/>
  <c r="M134" i="7949" s="1"/>
  <c r="N134" i="7949" s="1"/>
  <c r="O134" i="7949" s="1"/>
  <c r="P134" i="7949" s="1"/>
  <c r="Q134" i="7949" s="1"/>
  <c r="R134" i="7949" s="1"/>
  <c r="S134" i="7949" s="1"/>
  <c r="T134" i="7949" s="1"/>
  <c r="U134" i="7949" s="1"/>
  <c r="V134" i="7949" s="1"/>
  <c r="W134" i="7949" s="1"/>
  <c r="I1807" i="7949"/>
  <c r="J1807" i="7949" s="1"/>
  <c r="K1807" i="7949" s="1"/>
  <c r="L1807" i="7949" s="1"/>
  <c r="M1807" i="7949" s="1"/>
  <c r="N1807" i="7949" s="1"/>
  <c r="O1807" i="7949" s="1"/>
  <c r="P1807" i="7949" s="1"/>
  <c r="Q1807" i="7949" s="1"/>
  <c r="R1807" i="7949" s="1"/>
  <c r="E777" i="7949"/>
  <c r="F777" i="7949" s="1"/>
  <c r="G777" i="7949" s="1"/>
  <c r="H777" i="7949" s="1"/>
  <c r="I777" i="7949" s="1"/>
  <c r="J777" i="7949" s="1"/>
  <c r="K777" i="7949" s="1"/>
  <c r="L777" i="7949" s="1"/>
  <c r="M777" i="7949" s="1"/>
  <c r="N777" i="7949" s="1"/>
  <c r="O777" i="7949" s="1"/>
  <c r="P777" i="7949" s="1"/>
  <c r="Q777" i="7949" s="1"/>
  <c r="R777" i="7949" s="1"/>
  <c r="G2183" i="7949"/>
  <c r="H2183" i="7949" s="1"/>
  <c r="I2183" i="7949" s="1"/>
  <c r="J2183" i="7949" s="1"/>
  <c r="K2183" i="7949" s="1"/>
  <c r="L2183" i="7949" s="1"/>
  <c r="M2183" i="7949" s="1"/>
  <c r="N2183" i="7949" s="1"/>
  <c r="O2183" i="7949" s="1"/>
  <c r="P2183" i="7949" s="1"/>
  <c r="Q2183" i="7949" s="1"/>
  <c r="R2183" i="7949" s="1"/>
  <c r="S2183" i="7949" s="1"/>
  <c r="T2183" i="7949" s="1"/>
  <c r="H2454" i="7949"/>
  <c r="I2454" i="7949" s="1"/>
  <c r="J2454" i="7949" s="1"/>
  <c r="K2454" i="7949" s="1"/>
  <c r="L2454" i="7949" s="1"/>
  <c r="M2454" i="7949" s="1"/>
  <c r="N2454" i="7949" s="1"/>
  <c r="H2655" i="7950"/>
  <c r="H2665" i="7950" s="1"/>
  <c r="I2665" i="7950" s="1"/>
  <c r="J2665" i="7950" s="1"/>
  <c r="K2665" i="7950" s="1"/>
  <c r="L2665" i="7950" s="1"/>
  <c r="M2665" i="7950" s="1"/>
  <c r="G1205" i="7950"/>
  <c r="H1205" i="7950" s="1"/>
  <c r="I1205" i="7950" s="1"/>
  <c r="J1205" i="7950" s="1"/>
  <c r="M623" i="7949"/>
  <c r="N623" i="7949" s="1"/>
  <c r="O623" i="7949" s="1"/>
  <c r="P623" i="7949" s="1"/>
  <c r="Q623" i="7949" s="1"/>
  <c r="R623" i="7949" s="1"/>
  <c r="S623" i="7949" s="1"/>
  <c r="T623" i="7949" s="1"/>
  <c r="U623" i="7949" s="1"/>
  <c r="V623" i="7949" s="1"/>
  <c r="W623" i="7949" s="1"/>
  <c r="M83" i="7949"/>
  <c r="N83" i="7949" s="1"/>
  <c r="O83" i="7949" s="1"/>
  <c r="P83" i="7949" s="1"/>
  <c r="Q83" i="7949" s="1"/>
  <c r="R83" i="7949" s="1"/>
  <c r="S83" i="7949" s="1"/>
  <c r="T83" i="7949" s="1"/>
  <c r="U83" i="7949" s="1"/>
  <c r="V83" i="7949" s="1"/>
  <c r="W83" i="7949" s="1"/>
  <c r="L2296" i="7949"/>
  <c r="M2296" i="7949" s="1"/>
  <c r="N2296" i="7949" s="1"/>
  <c r="O2296" i="7949" s="1"/>
  <c r="P2296" i="7949" s="1"/>
  <c r="Q2296" i="7949" s="1"/>
  <c r="R2296" i="7949" s="1"/>
  <c r="S2296" i="7949" s="1"/>
  <c r="T2296" i="7949" s="1"/>
  <c r="U2296" i="7949" s="1"/>
  <c r="V2296" i="7949" s="1"/>
  <c r="W2296" i="7949" s="1"/>
  <c r="J242" i="7949"/>
  <c r="K242" i="7949" s="1"/>
  <c r="L242" i="7949" s="1"/>
  <c r="M242" i="7949" s="1"/>
  <c r="N242" i="7949" s="1"/>
  <c r="O242" i="7949" s="1"/>
  <c r="P242" i="7949" s="1"/>
  <c r="Q242" i="7949" s="1"/>
  <c r="R242" i="7949" s="1"/>
  <c r="S242" i="7949" s="1"/>
  <c r="T242" i="7949" s="1"/>
  <c r="U242" i="7949" s="1"/>
  <c r="V242" i="7949" s="1"/>
  <c r="W242" i="7949" s="1"/>
  <c r="F2236" i="7949"/>
  <c r="G2236" i="7949" s="1"/>
  <c r="H2236" i="7949" s="1"/>
  <c r="I2236" i="7949" s="1"/>
  <c r="J2236" i="7949" s="1"/>
  <c r="G1737" i="7950"/>
  <c r="G1746" i="7950" s="1"/>
  <c r="H1746" i="7950" s="1"/>
  <c r="F1953" i="7950"/>
  <c r="F1961" i="7950" s="1"/>
  <c r="G1961" i="7950" s="1"/>
  <c r="H1961" i="7950" s="1"/>
  <c r="I1961" i="7950" s="1"/>
  <c r="J1748" i="7950"/>
  <c r="K1748" i="7950" s="1"/>
  <c r="L1748" i="7950" s="1"/>
  <c r="M1748" i="7950" s="1"/>
  <c r="N1748" i="7950" s="1"/>
  <c r="O1748" i="7950" s="1"/>
  <c r="P1748" i="7950" s="1"/>
  <c r="Q1748" i="7950" s="1"/>
  <c r="R1748" i="7950" s="1"/>
  <c r="M1811" i="7949"/>
  <c r="N1811" i="7949" s="1"/>
  <c r="O1811" i="7949" s="1"/>
  <c r="P1811" i="7949" s="1"/>
  <c r="Q1811" i="7949" s="1"/>
  <c r="R1811" i="7949" s="1"/>
  <c r="S1811" i="7949" s="1"/>
  <c r="L1324" i="7949"/>
  <c r="M1324" i="7949" s="1"/>
  <c r="N1324" i="7949" s="1"/>
  <c r="O1324" i="7949" s="1"/>
  <c r="P1324" i="7949" s="1"/>
  <c r="Q1324" i="7949" s="1"/>
  <c r="R1324" i="7949" s="1"/>
  <c r="S1324" i="7949" s="1"/>
  <c r="T1324" i="7949" s="1"/>
  <c r="U1324" i="7949" s="1"/>
  <c r="V1324" i="7949" s="1"/>
  <c r="W1324" i="7949" s="1"/>
  <c r="L2566" i="7949"/>
  <c r="M2566" i="7949" s="1"/>
  <c r="N2566" i="7949" s="1"/>
  <c r="O2566" i="7949" s="1"/>
  <c r="P2566" i="7949" s="1"/>
  <c r="K1431" i="7949"/>
  <c r="L1431" i="7949" s="1"/>
  <c r="M1431" i="7949" s="1"/>
  <c r="N1431" i="7949" s="1"/>
  <c r="O1431" i="7949" s="1"/>
  <c r="P1431" i="7949" s="1"/>
  <c r="Q1431" i="7949" s="1"/>
  <c r="R1431" i="7949" s="1"/>
  <c r="S1431" i="7949" s="1"/>
  <c r="T1431" i="7949" s="1"/>
  <c r="U1431" i="7949" s="1"/>
  <c r="V1431" i="7949" s="1"/>
  <c r="W1431" i="7949" s="1"/>
  <c r="K1377" i="7949"/>
  <c r="L1377" i="7949" s="1"/>
  <c r="J890" i="7949"/>
  <c r="K890" i="7949" s="1"/>
  <c r="L890" i="7949" s="1"/>
  <c r="M890" i="7949" s="1"/>
  <c r="N890" i="7949" s="1"/>
  <c r="O890" i="7949" s="1"/>
  <c r="P890" i="7949" s="1"/>
  <c r="Q890" i="7949" s="1"/>
  <c r="R890" i="7949" s="1"/>
  <c r="I889" i="7949"/>
  <c r="J889" i="7949" s="1"/>
  <c r="I241" i="7949"/>
  <c r="J241" i="7949" s="1"/>
  <c r="K241" i="7949" s="1"/>
  <c r="L241" i="7949" s="1"/>
  <c r="M241" i="7949" s="1"/>
  <c r="N241" i="7949" s="1"/>
  <c r="O241" i="7949" s="1"/>
  <c r="P241" i="7949" s="1"/>
  <c r="Q241" i="7949" s="1"/>
  <c r="R241" i="7949" s="1"/>
  <c r="S241" i="7949" s="1"/>
  <c r="T241" i="7949" s="1"/>
  <c r="U241" i="7949" s="1"/>
  <c r="V241" i="7949" s="1"/>
  <c r="W241" i="7949" s="1"/>
  <c r="E1047" i="7949"/>
  <c r="E1209" i="7949"/>
  <c r="F1209" i="7949" s="1"/>
  <c r="G1209" i="7949" s="1"/>
  <c r="H1209" i="7949" s="1"/>
  <c r="I1209" i="7949" s="1"/>
  <c r="J1209" i="7949" s="1"/>
  <c r="E75" i="7949"/>
  <c r="F75" i="7949" s="1"/>
  <c r="G75" i="7949" s="1"/>
  <c r="H75" i="7949" s="1"/>
  <c r="F1426" i="7949"/>
  <c r="G1426" i="7949" s="1"/>
  <c r="H1426" i="7949" s="1"/>
  <c r="I1426" i="7949" s="1"/>
  <c r="J1426" i="7949" s="1"/>
  <c r="K1426" i="7949" s="1"/>
  <c r="L1426" i="7949" s="1"/>
  <c r="M1426" i="7949" s="1"/>
  <c r="N1426" i="7949" s="1"/>
  <c r="O1426" i="7949" s="1"/>
  <c r="F940" i="7949"/>
  <c r="G940" i="7949" s="1"/>
  <c r="H940" i="7949" s="1"/>
  <c r="I940" i="7949" s="1"/>
  <c r="J940" i="7949" s="1"/>
  <c r="K940" i="7949" s="1"/>
  <c r="L940" i="7949" s="1"/>
  <c r="M940" i="7949" s="1"/>
  <c r="N940" i="7949" s="1"/>
  <c r="O940" i="7949" s="1"/>
  <c r="F616" i="7949"/>
  <c r="G616" i="7949" s="1"/>
  <c r="H616" i="7949" s="1"/>
  <c r="I616" i="7949" s="1"/>
  <c r="J616" i="7949" s="1"/>
  <c r="K616" i="7949" s="1"/>
  <c r="L616" i="7949" s="1"/>
  <c r="M616" i="7949" s="1"/>
  <c r="N616" i="7949" s="1"/>
  <c r="O616" i="7949" s="1"/>
  <c r="P616" i="7949" s="1"/>
  <c r="Q616" i="7949" s="1"/>
  <c r="R616" i="7949" s="1"/>
  <c r="S616" i="7949" s="1"/>
  <c r="T616" i="7949" s="1"/>
  <c r="K1641" i="7950"/>
  <c r="L1641" i="7950" s="1"/>
  <c r="M1641" i="7950" s="1"/>
  <c r="N1641" i="7950" s="1"/>
  <c r="O1641" i="7950" s="1"/>
  <c r="P1641" i="7950" s="1"/>
  <c r="Q1641" i="7950" s="1"/>
  <c r="R1641" i="7950" s="1"/>
  <c r="N1860" i="7950"/>
  <c r="O1860" i="7950" s="1"/>
  <c r="P1860" i="7950" s="1"/>
  <c r="Q1860" i="7950" s="1"/>
  <c r="R1860" i="7950" s="1"/>
  <c r="S1860" i="7950" s="1"/>
  <c r="T1860" i="7950" s="1"/>
  <c r="U1860" i="7950" s="1"/>
  <c r="V1860" i="7950" s="1"/>
  <c r="W1860" i="7950" s="1"/>
  <c r="C2333" i="7949"/>
  <c r="J2493" i="7950"/>
  <c r="J2505" i="7950" s="1"/>
  <c r="K2505" i="7950" s="1"/>
  <c r="L2505" i="7950" s="1"/>
  <c r="M2505" i="7950" s="1"/>
  <c r="N2505" i="7950" s="1"/>
  <c r="L873" i="7950"/>
  <c r="L887" i="7950" s="1"/>
  <c r="M887" i="7950" s="1"/>
  <c r="N887" i="7950" s="1"/>
  <c r="O887" i="7950" s="1"/>
  <c r="P887" i="7950" s="1"/>
  <c r="Q887" i="7950" s="1"/>
  <c r="R887" i="7950" s="1"/>
  <c r="S887" i="7950" s="1"/>
  <c r="L1845" i="7950"/>
  <c r="L1859" i="7950" s="1"/>
  <c r="M1859" i="7950" s="1"/>
  <c r="N1859" i="7950" s="1"/>
  <c r="O1859" i="7950" s="1"/>
  <c r="P1859" i="7950" s="1"/>
  <c r="Q1859" i="7950" s="1"/>
  <c r="R1859" i="7950" s="1"/>
  <c r="S1859" i="7950" s="1"/>
  <c r="T1859" i="7950" s="1"/>
  <c r="D986" i="7950"/>
  <c r="E986" i="7950" s="1"/>
  <c r="F986" i="7950" s="1"/>
  <c r="G986" i="7950" s="1"/>
  <c r="H986" i="7950" s="1"/>
  <c r="I986" i="7950" s="1"/>
  <c r="J986" i="7950" s="1"/>
  <c r="K986" i="7950" s="1"/>
  <c r="L986" i="7950" s="1"/>
  <c r="M986" i="7950" s="1"/>
  <c r="N986" i="7950" s="1"/>
  <c r="O986" i="7950" s="1"/>
  <c r="P986" i="7950" s="1"/>
  <c r="Q986" i="7950" s="1"/>
  <c r="R986" i="7950" s="1"/>
  <c r="S986" i="7950" s="1"/>
  <c r="T986" i="7950" s="1"/>
  <c r="U986" i="7950" s="1"/>
  <c r="V986" i="7950" s="1"/>
  <c r="W986" i="7950" s="1"/>
  <c r="C600" i="7950"/>
  <c r="C1091" i="7949"/>
  <c r="C551" i="7949"/>
  <c r="K453" i="7950"/>
  <c r="L453" i="7950" s="1"/>
  <c r="E69" i="7950"/>
  <c r="F69" i="7950" s="1"/>
  <c r="G69" i="7950" s="1"/>
  <c r="H69" i="7950" s="1"/>
  <c r="I69" i="7950" s="1"/>
  <c r="M2405" i="7949"/>
  <c r="N2405" i="7949" s="1"/>
  <c r="L406" i="7949"/>
  <c r="M406" i="7949" s="1"/>
  <c r="N406" i="7949" s="1"/>
  <c r="O406" i="7949" s="1"/>
  <c r="K189" i="7949"/>
  <c r="L189" i="7949" s="1"/>
  <c r="M189" i="7949" s="1"/>
  <c r="N189" i="7949" s="1"/>
  <c r="O189" i="7949" s="1"/>
  <c r="P189" i="7949" s="1"/>
  <c r="Q189" i="7949" s="1"/>
  <c r="R189" i="7949" s="1"/>
  <c r="S189" i="7949" s="1"/>
  <c r="T189" i="7949" s="1"/>
  <c r="U189" i="7949" s="1"/>
  <c r="V189" i="7949" s="1"/>
  <c r="G293" i="7949"/>
  <c r="F2284" i="7950"/>
  <c r="G2284" i="7950" s="1"/>
  <c r="H2284" i="7950" s="1"/>
  <c r="I2284" i="7950" s="1"/>
  <c r="J2284" i="7950" s="1"/>
  <c r="K2284" i="7950" s="1"/>
  <c r="L2284" i="7950" s="1"/>
  <c r="M2284" i="7950" s="1"/>
  <c r="N2284" i="7950" s="1"/>
  <c r="O2284" i="7950" s="1"/>
  <c r="P2284" i="7950" s="1"/>
  <c r="Q2284" i="7950" s="1"/>
  <c r="R2284" i="7950" s="1"/>
  <c r="S2284" i="7950" s="1"/>
  <c r="T2284" i="7950" s="1"/>
  <c r="K777" i="7950"/>
  <c r="L777" i="7950" s="1"/>
  <c r="M777" i="7950" s="1"/>
  <c r="N777" i="7950" s="1"/>
  <c r="O777" i="7950" s="1"/>
  <c r="P777" i="7950" s="1"/>
  <c r="M1649" i="7949"/>
  <c r="N1649" i="7949" s="1"/>
  <c r="O1649" i="7949" s="1"/>
  <c r="P1649" i="7949" s="1"/>
  <c r="Q1649" i="7949" s="1"/>
  <c r="R1649" i="7949" s="1"/>
  <c r="S1649" i="7949" s="1"/>
  <c r="T1649" i="7949" s="1"/>
  <c r="U1649" i="7949" s="1"/>
  <c r="V1649" i="7949" s="1"/>
  <c r="W1649" i="7949" s="1"/>
  <c r="M2459" i="7949"/>
  <c r="N2459" i="7949" s="1"/>
  <c r="O2459" i="7949" s="1"/>
  <c r="P2459" i="7949" s="1"/>
  <c r="Q2459" i="7949" s="1"/>
  <c r="R2459" i="7949" s="1"/>
  <c r="S2459" i="7949" s="1"/>
  <c r="M1055" i="7949"/>
  <c r="N1055" i="7949" s="1"/>
  <c r="O1055" i="7949" s="1"/>
  <c r="P1055" i="7949" s="1"/>
  <c r="Q1055" i="7949" s="1"/>
  <c r="R1055" i="7949" s="1"/>
  <c r="S1055" i="7949" s="1"/>
  <c r="T1055" i="7949" s="1"/>
  <c r="U1055" i="7949" s="1"/>
  <c r="M2243" i="7949"/>
  <c r="N2243" i="7949" s="1"/>
  <c r="O2243" i="7949" s="1"/>
  <c r="P2243" i="7949" s="1"/>
  <c r="Q2243" i="7949" s="1"/>
  <c r="R2243" i="7949" s="1"/>
  <c r="L1756" i="7949"/>
  <c r="M1756" i="7949" s="1"/>
  <c r="N1756" i="7949" s="1"/>
  <c r="O1756" i="7949" s="1"/>
  <c r="P1756" i="7949" s="1"/>
  <c r="Q1756" i="7949" s="1"/>
  <c r="R1756" i="7949" s="1"/>
  <c r="S1756" i="7949" s="1"/>
  <c r="T1756" i="7949" s="1"/>
  <c r="U1756" i="7949" s="1"/>
  <c r="V1756" i="7949" s="1"/>
  <c r="W1756" i="7949" s="1"/>
  <c r="L1000" i="7949"/>
  <c r="L2134" i="7949"/>
  <c r="M2134" i="7949" s="1"/>
  <c r="N2134" i="7949" s="1"/>
  <c r="O2134" i="7949" s="1"/>
  <c r="P2134" i="7949" s="1"/>
  <c r="L2026" i="7949"/>
  <c r="M2026" i="7949" s="1"/>
  <c r="K999" i="7949"/>
  <c r="L999" i="7949" s="1"/>
  <c r="M999" i="7949" s="1"/>
  <c r="N999" i="7949" s="1"/>
  <c r="O999" i="7949" s="1"/>
  <c r="P999" i="7949" s="1"/>
  <c r="Q999" i="7949" s="1"/>
  <c r="R999" i="7949" s="1"/>
  <c r="S999" i="7949" s="1"/>
  <c r="T999" i="7949" s="1"/>
  <c r="K729" i="7949"/>
  <c r="L729" i="7949" s="1"/>
  <c r="K1215" i="7949"/>
  <c r="L1215" i="7949" s="1"/>
  <c r="M1215" i="7949" s="1"/>
  <c r="N1215" i="7949" s="1"/>
  <c r="J1214" i="7949"/>
  <c r="K1214" i="7949" s="1"/>
  <c r="L1214" i="7949" s="1"/>
  <c r="J188" i="7949"/>
  <c r="K188" i="7949" s="1"/>
  <c r="L188" i="7949" s="1"/>
  <c r="M188" i="7949" s="1"/>
  <c r="I295" i="7949"/>
  <c r="J295" i="7949" s="1"/>
  <c r="I457" i="7949"/>
  <c r="J457" i="7949" s="1"/>
  <c r="I2185" i="7949"/>
  <c r="J2185" i="7949" s="1"/>
  <c r="E1101" i="7949"/>
  <c r="F1101" i="7949" s="1"/>
  <c r="G1101" i="7949" s="1"/>
  <c r="H1101" i="7949" s="1"/>
  <c r="H1644" i="7949"/>
  <c r="I1644" i="7949" s="1"/>
  <c r="J1644" i="7949" s="1"/>
  <c r="K1644" i="7949" s="1"/>
  <c r="L1644" i="7949" s="1"/>
  <c r="M1644" i="7949" s="1"/>
  <c r="H171" i="7950"/>
  <c r="H181" i="7950" s="1"/>
  <c r="I181" i="7950" s="1"/>
  <c r="J181" i="7950" s="1"/>
  <c r="K181" i="7950" s="1"/>
  <c r="L181" i="7950" s="1"/>
  <c r="M181" i="7950" s="1"/>
  <c r="N181" i="7950" s="1"/>
  <c r="D830" i="7949"/>
  <c r="E830" i="7949" s="1"/>
  <c r="F830" i="7949" s="1"/>
  <c r="G830" i="7949" s="1"/>
  <c r="H830" i="7949" s="1"/>
  <c r="I830" i="7949" s="1"/>
  <c r="D1856" i="7949"/>
  <c r="F2398" i="7949"/>
  <c r="G2398" i="7949" s="1"/>
  <c r="H2398" i="7949" s="1"/>
  <c r="I2398" i="7949" s="1"/>
  <c r="J2398" i="7949" s="1"/>
  <c r="K2398" i="7949" s="1"/>
  <c r="L2398" i="7949" s="1"/>
  <c r="K1479" i="7950"/>
  <c r="L1479" i="7950" s="1"/>
  <c r="M1479" i="7950" s="1"/>
  <c r="N1479" i="7950" s="1"/>
  <c r="K261" i="7950"/>
  <c r="L261" i="7950" s="1"/>
  <c r="J2072" i="7950"/>
  <c r="K2072" i="7950" s="1"/>
  <c r="L2072" i="7950" s="1"/>
  <c r="M2072" i="7950" s="1"/>
  <c r="N2072" i="7950" s="1"/>
  <c r="O2072" i="7950" s="1"/>
  <c r="P2072" i="7950" s="1"/>
  <c r="H765" i="7950"/>
  <c r="H775" i="7950" s="1"/>
  <c r="I775" i="7950" s="1"/>
  <c r="J775" i="7950" s="1"/>
  <c r="K775" i="7950" s="1"/>
  <c r="L775" i="7950" s="1"/>
  <c r="M775" i="7950" s="1"/>
  <c r="N775" i="7950" s="1"/>
  <c r="O775" i="7950" s="1"/>
  <c r="P775" i="7950" s="1"/>
  <c r="Q775" i="7950" s="1"/>
  <c r="R775" i="7950" s="1"/>
  <c r="S775" i="7950" s="1"/>
  <c r="D338" i="7950"/>
  <c r="E338" i="7950" s="1"/>
  <c r="F338" i="7950" s="1"/>
  <c r="G338" i="7950" s="1"/>
  <c r="H338" i="7950" s="1"/>
  <c r="I338" i="7950" s="1"/>
  <c r="J338" i="7950" s="1"/>
  <c r="K338" i="7950" s="1"/>
  <c r="L338" i="7950" s="1"/>
  <c r="M338" i="7950" s="1"/>
  <c r="N338" i="7950" s="1"/>
  <c r="O338" i="7950" s="1"/>
  <c r="P338" i="7950" s="1"/>
  <c r="Q338" i="7950" s="1"/>
  <c r="R338" i="7950" s="1"/>
  <c r="S338" i="7950" s="1"/>
  <c r="T338" i="7950" s="1"/>
  <c r="U338" i="7950" s="1"/>
  <c r="V338" i="7950" s="1"/>
  <c r="W338" i="7950" s="1"/>
  <c r="D1364" i="7950"/>
  <c r="E1364" i="7950" s="1"/>
  <c r="F394" i="7950"/>
  <c r="G394" i="7950" s="1"/>
  <c r="H394" i="7950" s="1"/>
  <c r="I394" i="7950" s="1"/>
  <c r="J394" i="7950" s="1"/>
  <c r="K394" i="7950" s="1"/>
  <c r="L394" i="7950" s="1"/>
  <c r="M394" i="7950" s="1"/>
  <c r="N394" i="7950" s="1"/>
  <c r="M1919" i="7949"/>
  <c r="N1919" i="7949" s="1"/>
  <c r="O1919" i="7949" s="1"/>
  <c r="P1919" i="7949" s="1"/>
  <c r="Q1919" i="7949" s="1"/>
  <c r="R1919" i="7949" s="1"/>
  <c r="S1919" i="7949" s="1"/>
  <c r="T1919" i="7949" s="1"/>
  <c r="U1919" i="7949" s="1"/>
  <c r="V1919" i="7949" s="1"/>
  <c r="W1919" i="7949" s="1"/>
  <c r="M1217" i="7949"/>
  <c r="N1217" i="7949" s="1"/>
  <c r="O1217" i="7949" s="1"/>
  <c r="P1217" i="7949" s="1"/>
  <c r="Q1217" i="7949" s="1"/>
  <c r="R1217" i="7949" s="1"/>
  <c r="S1217" i="7949" s="1"/>
  <c r="T1217" i="7949" s="1"/>
  <c r="U1217" i="7949" s="1"/>
  <c r="V1217" i="7949" s="1"/>
  <c r="W1217" i="7949" s="1"/>
  <c r="M1325" i="7949"/>
  <c r="N1325" i="7949" s="1"/>
  <c r="M2512" i="7949"/>
  <c r="N2512" i="7949" s="1"/>
  <c r="O2512" i="7949" s="1"/>
  <c r="P2512" i="7949" s="1"/>
  <c r="Q2512" i="7949" s="1"/>
  <c r="R2512" i="7949" s="1"/>
  <c r="S2512" i="7949" s="1"/>
  <c r="T2512" i="7949" s="1"/>
  <c r="U2512" i="7949" s="1"/>
  <c r="V2512" i="7949" s="1"/>
  <c r="W2512" i="7949" s="1"/>
  <c r="K405" i="7949"/>
  <c r="L405" i="7949" s="1"/>
  <c r="M405" i="7949" s="1"/>
  <c r="K2565" i="7949"/>
  <c r="L2565" i="7949" s="1"/>
  <c r="K621" i="7949"/>
  <c r="L621" i="7949" s="1"/>
  <c r="M621" i="7949" s="1"/>
  <c r="N621" i="7949" s="1"/>
  <c r="O621" i="7949" s="1"/>
  <c r="P621" i="7949" s="1"/>
  <c r="Q621" i="7949" s="1"/>
  <c r="R621" i="7949" s="1"/>
  <c r="S621" i="7949" s="1"/>
  <c r="T621" i="7949" s="1"/>
  <c r="U621" i="7949" s="1"/>
  <c r="V621" i="7949" s="1"/>
  <c r="W621" i="7949" s="1"/>
  <c r="J1754" i="7949"/>
  <c r="K1754" i="7949" s="1"/>
  <c r="L1754" i="7949" s="1"/>
  <c r="M1754" i="7949" s="1"/>
  <c r="N1754" i="7949" s="1"/>
  <c r="O1754" i="7949" s="1"/>
  <c r="P1754" i="7949" s="1"/>
  <c r="Q1754" i="7949" s="1"/>
  <c r="R1754" i="7949" s="1"/>
  <c r="S1754" i="7949" s="1"/>
  <c r="T1754" i="7949" s="1"/>
  <c r="U1754" i="7949" s="1"/>
  <c r="J2186" i="7949"/>
  <c r="K2186" i="7949" s="1"/>
  <c r="L2186" i="7949" s="1"/>
  <c r="M2186" i="7949" s="1"/>
  <c r="N2186" i="7949" s="1"/>
  <c r="O2186" i="7949" s="1"/>
  <c r="P2186" i="7949" s="1"/>
  <c r="Q2186" i="7949" s="1"/>
  <c r="R2186" i="7949" s="1"/>
  <c r="S2186" i="7949" s="1"/>
  <c r="T2186" i="7949" s="1"/>
  <c r="U2186" i="7949" s="1"/>
  <c r="V2186" i="7949" s="1"/>
  <c r="W2186" i="7949" s="1"/>
  <c r="I2293" i="7949"/>
  <c r="J2293" i="7949" s="1"/>
  <c r="I1699" i="7949"/>
  <c r="J1699" i="7949" s="1"/>
  <c r="K1699" i="7949" s="1"/>
  <c r="L1699" i="7949" s="1"/>
  <c r="M1699" i="7949" s="1"/>
  <c r="N1699" i="7949" s="1"/>
  <c r="O1699" i="7949" s="1"/>
  <c r="I25" i="7949"/>
  <c r="J25" i="7949" s="1"/>
  <c r="K25" i="7949" s="1"/>
  <c r="L25" i="7949" s="1"/>
  <c r="M25" i="7949" s="1"/>
  <c r="N25" i="7949" s="1"/>
  <c r="E1911" i="7949"/>
  <c r="F1911" i="7949" s="1"/>
  <c r="G1911" i="7949" s="1"/>
  <c r="H1911" i="7949" s="1"/>
  <c r="I1911" i="7949" s="1"/>
  <c r="G131" i="7949"/>
  <c r="H131" i="7949" s="1"/>
  <c r="I131" i="7949" s="1"/>
  <c r="J131" i="7949" s="1"/>
  <c r="K131" i="7949" s="1"/>
  <c r="L131" i="7949" s="1"/>
  <c r="M131" i="7949" s="1"/>
  <c r="N131" i="7949" s="1"/>
  <c r="O131" i="7949" s="1"/>
  <c r="P131" i="7949" s="1"/>
  <c r="Q131" i="7949" s="1"/>
  <c r="R131" i="7949" s="1"/>
  <c r="S131" i="7949" s="1"/>
  <c r="T131" i="7949" s="1"/>
  <c r="U131" i="7949" s="1"/>
  <c r="V131" i="7949" s="1"/>
  <c r="W131" i="7949" s="1"/>
  <c r="H888" i="7949"/>
  <c r="I888" i="7949" s="1"/>
  <c r="D2396" i="7949"/>
  <c r="E2396" i="7949" s="1"/>
  <c r="F2396" i="7949" s="1"/>
  <c r="G2396" i="7949" s="1"/>
  <c r="H2396" i="7949" s="1"/>
  <c r="I2396" i="7949" s="1"/>
  <c r="F2506" i="7949"/>
  <c r="G2506" i="7949" s="1"/>
  <c r="H2506" i="7949" s="1"/>
  <c r="F1912" i="7949"/>
  <c r="G1912" i="7949" s="1"/>
  <c r="F508" i="7949"/>
  <c r="G508" i="7949" s="1"/>
  <c r="H508" i="7949" s="1"/>
  <c r="I508" i="7949" s="1"/>
  <c r="F778" i="7949"/>
  <c r="G778" i="7949" s="1"/>
  <c r="F292" i="7949"/>
  <c r="G292" i="7949" s="1"/>
  <c r="H292" i="7949" s="1"/>
  <c r="I292" i="7949" s="1"/>
  <c r="J292" i="7949" s="1"/>
  <c r="K292" i="7949" s="1"/>
  <c r="L292" i="7949" s="1"/>
  <c r="M292" i="7949" s="1"/>
  <c r="N292" i="7949" s="1"/>
  <c r="O292" i="7949" s="1"/>
  <c r="J236" i="7950"/>
  <c r="K236" i="7950" s="1"/>
  <c r="L236" i="7950" s="1"/>
  <c r="M236" i="7950" s="1"/>
  <c r="N236" i="7950" s="1"/>
  <c r="O236" i="7950" s="1"/>
  <c r="P236" i="7950" s="1"/>
  <c r="Q236" i="7950" s="1"/>
  <c r="R236" i="7950" s="1"/>
  <c r="S236" i="7950" s="1"/>
  <c r="T236" i="7950" s="1"/>
  <c r="U236" i="7950" s="1"/>
  <c r="H612" i="7950"/>
  <c r="I612" i="7950" s="1"/>
  <c r="J612" i="7950" s="1"/>
  <c r="D2395" i="7949"/>
  <c r="E2395" i="7949" s="1"/>
  <c r="F2395" i="7949" s="1"/>
  <c r="G2395" i="7949" s="1"/>
  <c r="H2395" i="7949" s="1"/>
  <c r="L1521" i="7950"/>
  <c r="L1535" i="7950" s="1"/>
  <c r="E1629" i="7950"/>
  <c r="E1636" i="7950" s="1"/>
  <c r="F1636" i="7950" s="1"/>
  <c r="G1636" i="7950" s="1"/>
  <c r="H1636" i="7950" s="1"/>
  <c r="I1636" i="7950" s="1"/>
  <c r="J1636" i="7950" s="1"/>
  <c r="K1636" i="7950" s="1"/>
  <c r="L1636" i="7950" s="1"/>
  <c r="M1636" i="7950" s="1"/>
  <c r="N1636" i="7950" s="1"/>
  <c r="O1636" i="7950" s="1"/>
  <c r="P1636" i="7950" s="1"/>
  <c r="K1629" i="7950"/>
  <c r="K1642" i="7950" s="1"/>
  <c r="L1642" i="7950" s="1"/>
  <c r="D2277" i="7950"/>
  <c r="D2283" i="7950" s="1"/>
  <c r="E2283" i="7950" s="1"/>
  <c r="F2283" i="7950" s="1"/>
  <c r="G2283" i="7950" s="1"/>
  <c r="H2283" i="7950" s="1"/>
  <c r="I2283" i="7950" s="1"/>
  <c r="J2283" i="7950" s="1"/>
  <c r="K2283" i="7950" s="1"/>
  <c r="L2283" i="7950" s="1"/>
  <c r="M2283" i="7950" s="1"/>
  <c r="N2283" i="7950" s="1"/>
  <c r="O2283" i="7950" s="1"/>
  <c r="P2283" i="7950" s="1"/>
  <c r="E1711" i="7950"/>
  <c r="E1687" i="7950" s="1"/>
  <c r="E1608" i="7949"/>
  <c r="F1608" i="7949" s="1"/>
  <c r="E2688" i="7949"/>
  <c r="E2664" i="7949" s="1"/>
  <c r="C978" i="7950"/>
  <c r="M779" i="7950"/>
  <c r="N779" i="7950" s="1"/>
  <c r="O779" i="7950" s="1"/>
  <c r="K297" i="7949"/>
  <c r="L297" i="7949" s="1"/>
  <c r="M297" i="7949" s="1"/>
  <c r="N297" i="7949" s="1"/>
  <c r="O297" i="7949" s="1"/>
  <c r="P297" i="7949" s="1"/>
  <c r="Q297" i="7949" s="1"/>
  <c r="R297" i="7949" s="1"/>
  <c r="S297" i="7949" s="1"/>
  <c r="T297" i="7949" s="1"/>
  <c r="U297" i="7949" s="1"/>
  <c r="V297" i="7949" s="1"/>
  <c r="W297" i="7949" s="1"/>
  <c r="I1969" i="7949"/>
  <c r="J1969" i="7949" s="1"/>
  <c r="K1969" i="7949" s="1"/>
  <c r="L1969" i="7949" s="1"/>
  <c r="M1969" i="7949" s="1"/>
  <c r="N1969" i="7949" s="1"/>
  <c r="O1969" i="7949" s="1"/>
  <c r="P1969" i="7949" s="1"/>
  <c r="Q1969" i="7949" s="1"/>
  <c r="R1969" i="7949" s="1"/>
  <c r="S1969" i="7949" s="1"/>
  <c r="T1969" i="7949" s="1"/>
  <c r="U1969" i="7949" s="1"/>
  <c r="V1969" i="7949" s="1"/>
  <c r="G1475" i="7950"/>
  <c r="H1475" i="7950" s="1"/>
  <c r="I1475" i="7950" s="1"/>
  <c r="J1475" i="7950" s="1"/>
  <c r="K1475" i="7950" s="1"/>
  <c r="L1475" i="7950" s="1"/>
  <c r="M1475" i="7950" s="1"/>
  <c r="N1475" i="7950" s="1"/>
  <c r="D1909" i="7949"/>
  <c r="E1909" i="7949" s="1"/>
  <c r="F1909" i="7949" s="1"/>
  <c r="G1909" i="7949" s="1"/>
  <c r="H1909" i="7949" s="1"/>
  <c r="I1909" i="7949" s="1"/>
  <c r="C1685" i="7949"/>
  <c r="K2559" i="7950"/>
  <c r="L2559" i="7950" s="1"/>
  <c r="M2559" i="7950" s="1"/>
  <c r="N2559" i="7950" s="1"/>
  <c r="O2559" i="7950" s="1"/>
  <c r="L1810" i="7949"/>
  <c r="M1810" i="7949" s="1"/>
  <c r="N1810" i="7949" s="1"/>
  <c r="O1810" i="7949" s="1"/>
  <c r="P1810" i="7949" s="1"/>
  <c r="Q1810" i="7949" s="1"/>
  <c r="R1810" i="7949" s="1"/>
  <c r="S1810" i="7949" s="1"/>
  <c r="T1810" i="7949" s="1"/>
  <c r="U1810" i="7949" s="1"/>
  <c r="V1810" i="7949" s="1"/>
  <c r="W1810" i="7949" s="1"/>
  <c r="G347" i="7949"/>
  <c r="H347" i="7949" s="1"/>
  <c r="I347" i="7949" s="1"/>
  <c r="J347" i="7949" s="1"/>
  <c r="K347" i="7949" s="1"/>
  <c r="L347" i="7949" s="1"/>
  <c r="M347" i="7949" s="1"/>
  <c r="N347" i="7949" s="1"/>
  <c r="O347" i="7949" s="1"/>
  <c r="P347" i="7949" s="1"/>
  <c r="Q347" i="7949" s="1"/>
  <c r="R347" i="7949" s="1"/>
  <c r="S347" i="7949" s="1"/>
  <c r="T347" i="7949" s="1"/>
  <c r="U347" i="7949" s="1"/>
  <c r="V347" i="7949" s="1"/>
  <c r="W347" i="7949" s="1"/>
  <c r="H834" i="7949"/>
  <c r="I834" i="7949" s="1"/>
  <c r="J834" i="7949" s="1"/>
  <c r="K834" i="7949" s="1"/>
  <c r="L834" i="7949" s="1"/>
  <c r="M834" i="7949" s="1"/>
  <c r="N834" i="7949" s="1"/>
  <c r="O834" i="7949" s="1"/>
  <c r="P834" i="7949" s="1"/>
  <c r="Q834" i="7949" s="1"/>
  <c r="R834" i="7949" s="1"/>
  <c r="S834" i="7949" s="1"/>
  <c r="T834" i="7949" s="1"/>
  <c r="U834" i="7949" s="1"/>
  <c r="V834" i="7949" s="1"/>
  <c r="W834" i="7949" s="1"/>
  <c r="H618" i="7949"/>
  <c r="I618" i="7949" s="1"/>
  <c r="J618" i="7949" s="1"/>
  <c r="K618" i="7949" s="1"/>
  <c r="L618" i="7949" s="1"/>
  <c r="M618" i="7949" s="1"/>
  <c r="N618" i="7949" s="1"/>
  <c r="O618" i="7949" s="1"/>
  <c r="P618" i="7949" s="1"/>
  <c r="Q618" i="7949" s="1"/>
  <c r="R618" i="7949" s="1"/>
  <c r="S618" i="7949" s="1"/>
  <c r="T618" i="7949" s="1"/>
  <c r="U618" i="7949" s="1"/>
  <c r="V618" i="7949" s="1"/>
  <c r="W618" i="7949" s="1"/>
  <c r="D181" i="7949"/>
  <c r="E181" i="7949" s="1"/>
  <c r="C1253" i="7949"/>
  <c r="M77" i="7950"/>
  <c r="N77" i="7950" s="1"/>
  <c r="O77" i="7950" s="1"/>
  <c r="P77" i="7950" s="1"/>
  <c r="Q77" i="7950" s="1"/>
  <c r="R77" i="7950" s="1"/>
  <c r="S77" i="7950" s="1"/>
  <c r="T77" i="7950" s="1"/>
  <c r="L508" i="7950"/>
  <c r="M508" i="7950" s="1"/>
  <c r="K765" i="7950"/>
  <c r="K778" i="7950" s="1"/>
  <c r="L778" i="7950" s="1"/>
  <c r="M778" i="7950" s="1"/>
  <c r="N778" i="7950" s="1"/>
  <c r="O778" i="7950" s="1"/>
  <c r="P778" i="7950" s="1"/>
  <c r="Q778" i="7950" s="1"/>
  <c r="R778" i="7950" s="1"/>
  <c r="S778" i="7950" s="1"/>
  <c r="T778" i="7950" s="1"/>
  <c r="U778" i="7950" s="1"/>
  <c r="V778" i="7950" s="1"/>
  <c r="W778" i="7950" s="1"/>
  <c r="M245" i="7949"/>
  <c r="N245" i="7949" s="1"/>
  <c r="O245" i="7949" s="1"/>
  <c r="P245" i="7949" s="1"/>
  <c r="Q245" i="7949" s="1"/>
  <c r="R245" i="7949" s="1"/>
  <c r="S245" i="7949" s="1"/>
  <c r="T245" i="7949" s="1"/>
  <c r="U245" i="7949" s="1"/>
  <c r="V245" i="7949" s="1"/>
  <c r="W245" i="7949" s="1"/>
  <c r="M1271" i="7949"/>
  <c r="N1271" i="7949" s="1"/>
  <c r="O1271" i="7949" s="1"/>
  <c r="P1271" i="7949" s="1"/>
  <c r="Q1271" i="7949" s="1"/>
  <c r="R1271" i="7949" s="1"/>
  <c r="S1271" i="7949" s="1"/>
  <c r="T1271" i="7949" s="1"/>
  <c r="U1271" i="7949" s="1"/>
  <c r="V1271" i="7949" s="1"/>
  <c r="W1271" i="7949" s="1"/>
  <c r="L28" i="7949"/>
  <c r="M28" i="7949" s="1"/>
  <c r="N28" i="7949" s="1"/>
  <c r="O28" i="7949" s="1"/>
  <c r="P28" i="7949" s="1"/>
  <c r="Q28" i="7949" s="1"/>
  <c r="R28" i="7949" s="1"/>
  <c r="S28" i="7949" s="1"/>
  <c r="T28" i="7949" s="1"/>
  <c r="U28" i="7949" s="1"/>
  <c r="V28" i="7949" s="1"/>
  <c r="W28" i="7949" s="1"/>
  <c r="L568" i="7949"/>
  <c r="M568" i="7949" s="1"/>
  <c r="N568" i="7949" s="1"/>
  <c r="O568" i="7949" s="1"/>
  <c r="P568" i="7949" s="1"/>
  <c r="Q568" i="7949" s="1"/>
  <c r="R568" i="7949" s="1"/>
  <c r="S568" i="7949" s="1"/>
  <c r="T568" i="7949" s="1"/>
  <c r="U568" i="7949" s="1"/>
  <c r="V568" i="7949" s="1"/>
  <c r="W568" i="7949" s="1"/>
  <c r="K1971" i="7949"/>
  <c r="L1971" i="7949" s="1"/>
  <c r="M1971" i="7949" s="1"/>
  <c r="N1971" i="7949" s="1"/>
  <c r="O1971" i="7949" s="1"/>
  <c r="P1971" i="7949" s="1"/>
  <c r="Q1971" i="7949" s="1"/>
  <c r="R1971" i="7949" s="1"/>
  <c r="S1971" i="7949" s="1"/>
  <c r="T1971" i="7949" s="1"/>
  <c r="U1971" i="7949" s="1"/>
  <c r="V1971" i="7949" s="1"/>
  <c r="W1971" i="7949" s="1"/>
  <c r="K2673" i="7949"/>
  <c r="L2673" i="7949" s="1"/>
  <c r="M2673" i="7949" s="1"/>
  <c r="N2673" i="7949" s="1"/>
  <c r="O2673" i="7949" s="1"/>
  <c r="P2673" i="7949" s="1"/>
  <c r="Q2673" i="7949" s="1"/>
  <c r="R2673" i="7949" s="1"/>
  <c r="J944" i="7949"/>
  <c r="K944" i="7949" s="1"/>
  <c r="L944" i="7949" s="1"/>
  <c r="M944" i="7949" s="1"/>
  <c r="N944" i="7949" s="1"/>
  <c r="O944" i="7949" s="1"/>
  <c r="P944" i="7949" s="1"/>
  <c r="Q944" i="7949" s="1"/>
  <c r="J1160" i="7949"/>
  <c r="K1160" i="7949" s="1"/>
  <c r="I187" i="7949"/>
  <c r="J187" i="7949" s="1"/>
  <c r="K187" i="7949" s="1"/>
  <c r="G1589" i="7949"/>
  <c r="H1589" i="7949" s="1"/>
  <c r="G2507" i="7949"/>
  <c r="H2507" i="7949" s="1"/>
  <c r="I2507" i="7949" s="1"/>
  <c r="J2507" i="7949" s="1"/>
  <c r="K2507" i="7949" s="1"/>
  <c r="L2507" i="7949" s="1"/>
  <c r="M2507" i="7949" s="1"/>
  <c r="N2507" i="7949" s="1"/>
  <c r="O2507" i="7949" s="1"/>
  <c r="P2507" i="7949" s="1"/>
  <c r="Q2507" i="7949" s="1"/>
  <c r="R2507" i="7949" s="1"/>
  <c r="S2507" i="7949" s="1"/>
  <c r="T2507" i="7949" s="1"/>
  <c r="U2507" i="7949" s="1"/>
  <c r="V2507" i="7949" s="1"/>
  <c r="W2507" i="7949" s="1"/>
  <c r="H456" i="7949"/>
  <c r="I456" i="7949" s="1"/>
  <c r="J456" i="7949" s="1"/>
  <c r="H1266" i="7949"/>
  <c r="I1266" i="7949" s="1"/>
  <c r="F76" i="7949"/>
  <c r="G76" i="7949" s="1"/>
  <c r="H76" i="7949" s="1"/>
  <c r="I76" i="7949" s="1"/>
  <c r="J76" i="7949" s="1"/>
  <c r="K76" i="7949" s="1"/>
  <c r="L76" i="7949" s="1"/>
  <c r="M76" i="7949" s="1"/>
  <c r="N76" i="7949" s="1"/>
  <c r="O76" i="7949" s="1"/>
  <c r="P76" i="7949" s="1"/>
  <c r="Q76" i="7949" s="1"/>
  <c r="R76" i="7949" s="1"/>
  <c r="S76" i="7949" s="1"/>
  <c r="T76" i="7949" s="1"/>
  <c r="U76" i="7949" s="1"/>
  <c r="V76" i="7949" s="1"/>
  <c r="W76" i="7949" s="1"/>
  <c r="F1048" i="7949"/>
  <c r="G1048" i="7949" s="1"/>
  <c r="M1967" i="7950"/>
  <c r="N1967" i="7950" s="1"/>
  <c r="O1967" i="7950" s="1"/>
  <c r="P1967" i="7950" s="1"/>
  <c r="Q1967" i="7950" s="1"/>
  <c r="R1967" i="7950" s="1"/>
  <c r="S1967" i="7950" s="1"/>
  <c r="T1967" i="7950" s="1"/>
  <c r="U1967" i="7950" s="1"/>
  <c r="V1967" i="7950" s="1"/>
  <c r="W1967" i="7950" s="1"/>
  <c r="C1955" i="7949"/>
  <c r="M438" i="7950"/>
  <c r="N402" i="7950"/>
  <c r="O402" i="7950" s="1"/>
  <c r="P402" i="7950" s="1"/>
  <c r="I1521" i="7950"/>
  <c r="I1532" i="7950" s="1"/>
  <c r="J1532" i="7950" s="1"/>
  <c r="K1532" i="7950" s="1"/>
  <c r="L1532" i="7950" s="1"/>
  <c r="M1532" i="7950" s="1"/>
  <c r="N1532" i="7950" s="1"/>
  <c r="O1532" i="7950" s="1"/>
  <c r="P1532" i="7950" s="1"/>
  <c r="Q1532" i="7950" s="1"/>
  <c r="R1532" i="7950" s="1"/>
  <c r="E1251" i="7950"/>
  <c r="E1258" i="7950" s="1"/>
  <c r="F1258" i="7950" s="1"/>
  <c r="G1258" i="7950" s="1"/>
  <c r="H1258" i="7950" s="1"/>
  <c r="I1258" i="7950" s="1"/>
  <c r="J1258" i="7950" s="1"/>
  <c r="K1258" i="7950" s="1"/>
  <c r="L1258" i="7950" s="1"/>
  <c r="M1258" i="7950" s="1"/>
  <c r="N1258" i="7950" s="1"/>
  <c r="E1419" i="7950"/>
  <c r="F1419" i="7950" s="1"/>
  <c r="G1419" i="7950" s="1"/>
  <c r="H1419" i="7950" s="1"/>
  <c r="I1419" i="7950" s="1"/>
  <c r="J1419" i="7950" s="1"/>
  <c r="K1419" i="7950" s="1"/>
  <c r="L1419" i="7950" s="1"/>
  <c r="M1419" i="7950" s="1"/>
  <c r="N1419" i="7950" s="1"/>
  <c r="O1419" i="7950" s="1"/>
  <c r="C227" i="7949"/>
  <c r="E2202" i="7949"/>
  <c r="E2178" i="7949" s="1"/>
  <c r="C821" i="7949"/>
  <c r="C1145" i="7949"/>
  <c r="C924" i="7950"/>
  <c r="E1581" i="7950"/>
  <c r="F1581" i="7950" s="1"/>
  <c r="G1581" i="7950" s="1"/>
  <c r="H1581" i="7950" s="1"/>
  <c r="I1581" i="7950" s="1"/>
  <c r="J1581" i="7950" s="1"/>
  <c r="K1581" i="7950" s="1"/>
  <c r="L1581" i="7950" s="1"/>
  <c r="M1581" i="7950" s="1"/>
  <c r="N1581" i="7950" s="1"/>
  <c r="O1581" i="7950" s="1"/>
  <c r="P1581" i="7950" s="1"/>
  <c r="Q1581" i="7950" s="1"/>
  <c r="R1581" i="7950" s="1"/>
  <c r="S1581" i="7950" s="1"/>
  <c r="T1581" i="7950" s="1"/>
  <c r="U1581" i="7950" s="1"/>
  <c r="V1581" i="7950" s="1"/>
  <c r="W1581" i="7950" s="1"/>
  <c r="L2290" i="7950"/>
  <c r="M2290" i="7950" s="1"/>
  <c r="N2290" i="7950" s="1"/>
  <c r="O2290" i="7950" s="1"/>
  <c r="P2290" i="7950" s="1"/>
  <c r="Q2290" i="7950" s="1"/>
  <c r="R2290" i="7950" s="1"/>
  <c r="S2290" i="7950" s="1"/>
  <c r="K443" i="7949"/>
  <c r="F2560" i="7949"/>
  <c r="G2560" i="7949" s="1"/>
  <c r="F2547" i="7950"/>
  <c r="F2555" i="7950" s="1"/>
  <c r="G2555" i="7950" s="1"/>
  <c r="H2555" i="7950" s="1"/>
  <c r="I2555" i="7950" s="1"/>
  <c r="J2555" i="7950" s="1"/>
  <c r="K2555" i="7950" s="1"/>
  <c r="L2555" i="7950" s="1"/>
  <c r="M2555" i="7950" s="1"/>
  <c r="N2555" i="7950" s="1"/>
  <c r="O2555" i="7950" s="1"/>
  <c r="P2555" i="7950" s="1"/>
  <c r="Q2555" i="7950" s="1"/>
  <c r="R2555" i="7950" s="1"/>
  <c r="S2555" i="7950" s="1"/>
  <c r="L2331" i="7950"/>
  <c r="L2345" i="7950" s="1"/>
  <c r="M2345" i="7950" s="1"/>
  <c r="L2350" i="7949"/>
  <c r="M2350" i="7949" s="1"/>
  <c r="J603" i="7950"/>
  <c r="J615" i="7950" s="1"/>
  <c r="K615" i="7950" s="1"/>
  <c r="L615" i="7950" s="1"/>
  <c r="M615" i="7950" s="1"/>
  <c r="N615" i="7950" s="1"/>
  <c r="O615" i="7950" s="1"/>
  <c r="J620" i="7949"/>
  <c r="I387" i="7950"/>
  <c r="I398" i="7950" s="1"/>
  <c r="J398" i="7950" s="1"/>
  <c r="K398" i="7950" s="1"/>
  <c r="L398" i="7950" s="1"/>
  <c r="M398" i="7950" s="1"/>
  <c r="N398" i="7950" s="1"/>
  <c r="I403" i="7949"/>
  <c r="J403" i="7949" s="1"/>
  <c r="K403" i="7949" s="1"/>
  <c r="L403" i="7949" s="1"/>
  <c r="M403" i="7949" s="1"/>
  <c r="N403" i="7949" s="1"/>
  <c r="O403" i="7949" s="1"/>
  <c r="P403" i="7949" s="1"/>
  <c r="Q403" i="7949" s="1"/>
  <c r="R403" i="7949" s="1"/>
  <c r="S403" i="7949" s="1"/>
  <c r="T403" i="7949" s="1"/>
  <c r="U403" i="7949" s="1"/>
  <c r="V403" i="7949" s="1"/>
  <c r="W403" i="7949" s="1"/>
  <c r="M407" i="7949"/>
  <c r="N407" i="7949" s="1"/>
  <c r="O407" i="7949" s="1"/>
  <c r="P407" i="7949" s="1"/>
  <c r="Q407" i="7949" s="1"/>
  <c r="R407" i="7949" s="1"/>
  <c r="S407" i="7949" s="1"/>
  <c r="L622" i="7949"/>
  <c r="M622" i="7949" s="1"/>
  <c r="N622" i="7949" s="1"/>
  <c r="O622" i="7949" s="1"/>
  <c r="P622" i="7949" s="1"/>
  <c r="Q622" i="7949" s="1"/>
  <c r="R622" i="7949" s="1"/>
  <c r="S622" i="7949" s="1"/>
  <c r="T622" i="7949" s="1"/>
  <c r="K2241" i="7949"/>
  <c r="L2241" i="7949" s="1"/>
  <c r="M2241" i="7949" s="1"/>
  <c r="K243" i="7949"/>
  <c r="L243" i="7949" s="1"/>
  <c r="M243" i="7949" s="1"/>
  <c r="N243" i="7949" s="1"/>
  <c r="O243" i="7949" s="1"/>
  <c r="P243" i="7949" s="1"/>
  <c r="Q243" i="7949" s="1"/>
  <c r="R243" i="7949" s="1"/>
  <c r="S243" i="7949" s="1"/>
  <c r="T243" i="7949" s="1"/>
  <c r="U243" i="7949" s="1"/>
  <c r="V243" i="7949" s="1"/>
  <c r="W243" i="7949" s="1"/>
  <c r="J2456" i="7949"/>
  <c r="K2456" i="7949" s="1"/>
  <c r="L2456" i="7949" s="1"/>
  <c r="M2456" i="7949" s="1"/>
  <c r="N2456" i="7949" s="1"/>
  <c r="O2456" i="7949" s="1"/>
  <c r="P2456" i="7949" s="1"/>
  <c r="Q2456" i="7949" s="1"/>
  <c r="R2456" i="7949" s="1"/>
  <c r="S2456" i="7949" s="1"/>
  <c r="T2456" i="7949" s="1"/>
  <c r="U2456" i="7949" s="1"/>
  <c r="V2456" i="7949" s="1"/>
  <c r="W2456" i="7949" s="1"/>
  <c r="J674" i="7949"/>
  <c r="K674" i="7949" s="1"/>
  <c r="J404" i="7949"/>
  <c r="K404" i="7949" s="1"/>
  <c r="L404" i="7949" s="1"/>
  <c r="M404" i="7949" s="1"/>
  <c r="N404" i="7949" s="1"/>
  <c r="O404" i="7949" s="1"/>
  <c r="P404" i="7949" s="1"/>
  <c r="Q404" i="7949" s="1"/>
  <c r="R404" i="7949" s="1"/>
  <c r="S404" i="7949" s="1"/>
  <c r="T404" i="7949" s="1"/>
  <c r="U404" i="7949" s="1"/>
  <c r="V404" i="7949" s="1"/>
  <c r="W404" i="7949" s="1"/>
  <c r="E2667" i="7949"/>
  <c r="F2667" i="7949" s="1"/>
  <c r="E615" i="7949"/>
  <c r="F615" i="7949" s="1"/>
  <c r="G615" i="7949" s="1"/>
  <c r="H615" i="7949" s="1"/>
  <c r="I615" i="7949" s="1"/>
  <c r="J615" i="7949" s="1"/>
  <c r="K615" i="7949" s="1"/>
  <c r="L615" i="7949" s="1"/>
  <c r="M615" i="7949" s="1"/>
  <c r="N615" i="7949" s="1"/>
  <c r="O615" i="7949" s="1"/>
  <c r="P615" i="7949" s="1"/>
  <c r="Q615" i="7949" s="1"/>
  <c r="R615" i="7949" s="1"/>
  <c r="S615" i="7949" s="1"/>
  <c r="T615" i="7949" s="1"/>
  <c r="U615" i="7949" s="1"/>
  <c r="V615" i="7949" s="1"/>
  <c r="W615" i="7949" s="1"/>
  <c r="L1210" i="7950"/>
  <c r="M1210" i="7950" s="1"/>
  <c r="N1210" i="7950" s="1"/>
  <c r="O1210" i="7950" s="1"/>
  <c r="C335" i="7949"/>
  <c r="D290" i="7949"/>
  <c r="E290" i="7949" s="1"/>
  <c r="F886" i="7949"/>
  <c r="G886" i="7949" s="1"/>
  <c r="H886" i="7949" s="1"/>
  <c r="I886" i="7949" s="1"/>
  <c r="J886" i="7949" s="1"/>
  <c r="K886" i="7949" s="1"/>
  <c r="L886" i="7949" s="1"/>
  <c r="M886" i="7949" s="1"/>
  <c r="N886" i="7949" s="1"/>
  <c r="O886" i="7949" s="1"/>
  <c r="E528" i="7949"/>
  <c r="E504" i="7949" s="1"/>
  <c r="D1639" i="7949"/>
  <c r="E1639" i="7949" s="1"/>
  <c r="F1639" i="7949" s="1"/>
  <c r="G1639" i="7949" s="1"/>
  <c r="H1639" i="7949" s="1"/>
  <c r="I1639" i="7949" s="1"/>
  <c r="J1639" i="7949" s="1"/>
  <c r="K1639" i="7949" s="1"/>
  <c r="L1639" i="7949" s="1"/>
  <c r="M1639" i="7949" s="1"/>
  <c r="N1639" i="7949" s="1"/>
  <c r="O1639" i="7949" s="1"/>
  <c r="P1639" i="7949" s="1"/>
  <c r="Q1639" i="7949" s="1"/>
  <c r="R1639" i="7949" s="1"/>
  <c r="S1639" i="7949" s="1"/>
  <c r="T1639" i="7949" s="1"/>
  <c r="U1639" i="7949" s="1"/>
  <c r="V1639" i="7949" s="1"/>
  <c r="W1639" i="7949" s="1"/>
  <c r="L225" i="7950"/>
  <c r="L239" i="7950" s="1"/>
  <c r="M239" i="7950" s="1"/>
  <c r="N239" i="7950" s="1"/>
  <c r="O239" i="7950" s="1"/>
  <c r="P239" i="7950" s="1"/>
  <c r="Q239" i="7950" s="1"/>
  <c r="R239" i="7950" s="1"/>
  <c r="S239" i="7950" s="1"/>
  <c r="K1485" i="7949"/>
  <c r="L1485" i="7949" s="1"/>
  <c r="M1485" i="7949" s="1"/>
  <c r="N1485" i="7949" s="1"/>
  <c r="O1485" i="7949" s="1"/>
  <c r="P1485" i="7949" s="1"/>
  <c r="Q1485" i="7949" s="1"/>
  <c r="R1485" i="7949" s="1"/>
  <c r="S1485" i="7949" s="1"/>
  <c r="T1485" i="7949" s="1"/>
  <c r="U1485" i="7949" s="1"/>
  <c r="V1485" i="7949" s="1"/>
  <c r="W1485" i="7949" s="1"/>
  <c r="K1467" i="7950"/>
  <c r="K1480" i="7950" s="1"/>
  <c r="L1480" i="7950" s="1"/>
  <c r="M1480" i="7950" s="1"/>
  <c r="N1480" i="7950" s="1"/>
  <c r="G927" i="7950"/>
  <c r="G936" i="7950" s="1"/>
  <c r="H936" i="7950" s="1"/>
  <c r="I936" i="7950" s="1"/>
  <c r="J936" i="7950" s="1"/>
  <c r="K936" i="7950" s="1"/>
  <c r="L936" i="7950" s="1"/>
  <c r="G941" i="7949"/>
  <c r="D1521" i="7950"/>
  <c r="D1527" i="7950" s="1"/>
  <c r="E1527" i="7950" s="1"/>
  <c r="F1527" i="7950" s="1"/>
  <c r="D1532" i="7949"/>
  <c r="E1532" i="7949" s="1"/>
  <c r="J1413" i="7950"/>
  <c r="J1425" i="7950" s="1"/>
  <c r="K1425" i="7950" s="1"/>
  <c r="J1430" i="7949"/>
  <c r="K1430" i="7949" s="1"/>
  <c r="N1320" i="7950"/>
  <c r="O1320" i="7950" s="1"/>
  <c r="P1320" i="7950" s="1"/>
  <c r="Q1320" i="7950" s="1"/>
  <c r="R1320" i="7950" s="1"/>
  <c r="S1320" i="7950" s="1"/>
  <c r="T1320" i="7950" s="1"/>
  <c r="U1320" i="7950" s="1"/>
  <c r="M1103" i="7950"/>
  <c r="N1103" i="7950" s="1"/>
  <c r="O1103" i="7950" s="1"/>
  <c r="P1103" i="7950" s="1"/>
  <c r="Q1103" i="7950" s="1"/>
  <c r="R1103" i="7950" s="1"/>
  <c r="S1103" i="7950" s="1"/>
  <c r="T1103" i="7950" s="1"/>
  <c r="U1103" i="7950" s="1"/>
  <c r="V1103" i="7950" s="1"/>
  <c r="W1103" i="7950" s="1"/>
  <c r="E873" i="7950"/>
  <c r="E880" i="7950" s="1"/>
  <c r="F880" i="7950" s="1"/>
  <c r="G880" i="7950" s="1"/>
  <c r="H880" i="7950" s="1"/>
  <c r="I880" i="7950" s="1"/>
  <c r="J880" i="7950" s="1"/>
  <c r="K880" i="7950" s="1"/>
  <c r="L880" i="7950" s="1"/>
  <c r="M880" i="7950" s="1"/>
  <c r="E885" i="7949"/>
  <c r="F885" i="7949" s="1"/>
  <c r="K117" i="7950"/>
  <c r="K130" i="7950" s="1"/>
  <c r="L130" i="7950" s="1"/>
  <c r="K135" i="7949"/>
  <c r="L135" i="7949" s="1"/>
  <c r="M135" i="7949" s="1"/>
  <c r="N135" i="7949" s="1"/>
  <c r="O135" i="7949" s="1"/>
  <c r="P135" i="7949" s="1"/>
  <c r="Q135" i="7949" s="1"/>
  <c r="R135" i="7949" s="1"/>
  <c r="S135" i="7949" s="1"/>
  <c r="T135" i="7949" s="1"/>
  <c r="U135" i="7949" s="1"/>
  <c r="V135" i="7949" s="1"/>
  <c r="W135" i="7949" s="1"/>
  <c r="J2655" i="7950"/>
  <c r="J2667" i="7950" s="1"/>
  <c r="K2667" i="7950" s="1"/>
  <c r="J2672" i="7949"/>
  <c r="K2672" i="7949" s="1"/>
  <c r="L2672" i="7949" s="1"/>
  <c r="M2672" i="7949" s="1"/>
  <c r="N2672" i="7949" s="1"/>
  <c r="O2672" i="7949" s="1"/>
  <c r="I2439" i="7950"/>
  <c r="I2450" i="7950" s="1"/>
  <c r="J2450" i="7950" s="1"/>
  <c r="I2455" i="7949"/>
  <c r="J2455" i="7949" s="1"/>
  <c r="K2455" i="7949" s="1"/>
  <c r="L2455" i="7949" s="1"/>
  <c r="M2455" i="7949" s="1"/>
  <c r="N2455" i="7949" s="1"/>
  <c r="O2455" i="7949" s="1"/>
  <c r="P2455" i="7949" s="1"/>
  <c r="Q2455" i="7949" s="1"/>
  <c r="R2455" i="7949" s="1"/>
  <c r="H2346" i="7949"/>
  <c r="I2346" i="7949" s="1"/>
  <c r="J2346" i="7949" s="1"/>
  <c r="K2346" i="7949" s="1"/>
  <c r="L2346" i="7949" s="1"/>
  <c r="M2346" i="7949" s="1"/>
  <c r="H2331" i="7950"/>
  <c r="H2341" i="7950" s="1"/>
  <c r="I2341" i="7950" s="1"/>
  <c r="J2341" i="7950" s="1"/>
  <c r="K2341" i="7950" s="1"/>
  <c r="L2341" i="7950" s="1"/>
  <c r="J1268" i="7949"/>
  <c r="K1268" i="7949" s="1"/>
  <c r="L1268" i="7949" s="1"/>
  <c r="M1268" i="7949" s="1"/>
  <c r="N1268" i="7949" s="1"/>
  <c r="O1268" i="7949" s="1"/>
  <c r="P1268" i="7949" s="1"/>
  <c r="Q1268" i="7949" s="1"/>
  <c r="R1268" i="7949" s="1"/>
  <c r="S1268" i="7949" s="1"/>
  <c r="T1268" i="7949" s="1"/>
  <c r="U1268" i="7949" s="1"/>
  <c r="V1268" i="7949" s="1"/>
  <c r="W1268" i="7949" s="1"/>
  <c r="J1251" i="7950"/>
  <c r="J1263" i="7950" s="1"/>
  <c r="K1263" i="7950" s="1"/>
  <c r="D495" i="7950"/>
  <c r="D501" i="7950" s="1"/>
  <c r="E501" i="7950" s="1"/>
  <c r="F501" i="7950" s="1"/>
  <c r="G501" i="7950" s="1"/>
  <c r="D506" i="7949"/>
  <c r="E506" i="7949" s="1"/>
  <c r="F506" i="7949" s="1"/>
  <c r="G506" i="7949" s="1"/>
  <c r="H506" i="7949" s="1"/>
  <c r="I506" i="7949" s="1"/>
  <c r="J506" i="7949" s="1"/>
  <c r="K506" i="7949" s="1"/>
  <c r="L506" i="7949" s="1"/>
  <c r="M506" i="7949" s="1"/>
  <c r="N506" i="7949" s="1"/>
  <c r="O506" i="7949" s="1"/>
  <c r="I495" i="7950"/>
  <c r="I506" i="7950" s="1"/>
  <c r="J506" i="7950" s="1"/>
  <c r="I511" i="7949"/>
  <c r="J511" i="7949" s="1"/>
  <c r="K511" i="7949" s="1"/>
  <c r="L511" i="7949" s="1"/>
  <c r="M511" i="7949" s="1"/>
  <c r="N511" i="7949" s="1"/>
  <c r="O511" i="7949" s="1"/>
  <c r="P511" i="7949" s="1"/>
  <c r="Q511" i="7949" s="1"/>
  <c r="R511" i="7949" s="1"/>
  <c r="S511" i="7949" s="1"/>
  <c r="T511" i="7949" s="1"/>
  <c r="U511" i="7949" s="1"/>
  <c r="V511" i="7949" s="1"/>
  <c r="W511" i="7949" s="1"/>
  <c r="L784" i="7949"/>
  <c r="M784" i="7949" s="1"/>
  <c r="N784" i="7949" s="1"/>
  <c r="O784" i="7949" s="1"/>
  <c r="P784" i="7949" s="1"/>
  <c r="Q784" i="7949" s="1"/>
  <c r="R784" i="7949" s="1"/>
  <c r="S784" i="7949" s="1"/>
  <c r="T784" i="7949" s="1"/>
  <c r="U784" i="7949" s="1"/>
  <c r="V784" i="7949" s="1"/>
  <c r="W784" i="7949" s="1"/>
  <c r="K351" i="7949"/>
  <c r="L351" i="7949" s="1"/>
  <c r="M351" i="7949" s="1"/>
  <c r="N351" i="7949" s="1"/>
  <c r="N1644" i="7950"/>
  <c r="O1644" i="7950" s="1"/>
  <c r="P1644" i="7950" s="1"/>
  <c r="Q1644" i="7950" s="1"/>
  <c r="E657" i="7950"/>
  <c r="E664" i="7950" s="1"/>
  <c r="F664" i="7950" s="1"/>
  <c r="C2706" i="7950"/>
  <c r="C2166" i="7950"/>
  <c r="D774" i="7949"/>
  <c r="E798" i="7949"/>
  <c r="K1683" i="7950"/>
  <c r="K1696" i="7950" s="1"/>
  <c r="L1696" i="7950" s="1"/>
  <c r="M1696" i="7950" s="1"/>
  <c r="N1696" i="7950" s="1"/>
  <c r="O1696" i="7950" s="1"/>
  <c r="K1701" i="7949"/>
  <c r="L1701" i="7949" s="1"/>
  <c r="M1701" i="7949" s="1"/>
  <c r="N1701" i="7949" s="1"/>
  <c r="O1701" i="7949" s="1"/>
  <c r="P1701" i="7949" s="1"/>
  <c r="Q1701" i="7949" s="1"/>
  <c r="R1701" i="7949" s="1"/>
  <c r="S1701" i="7949" s="1"/>
  <c r="T1701" i="7949" s="1"/>
  <c r="U1701" i="7949" s="1"/>
  <c r="H2601" i="7950"/>
  <c r="H2611" i="7950" s="1"/>
  <c r="I2611" i="7950" s="1"/>
  <c r="J2611" i="7950" s="1"/>
  <c r="K2611" i="7950" s="1"/>
  <c r="L2611" i="7950" s="1"/>
  <c r="M2611" i="7950" s="1"/>
  <c r="N2611" i="7950" s="1"/>
  <c r="H2616" i="7949"/>
  <c r="I2616" i="7949" s="1"/>
  <c r="K2601" i="7950"/>
  <c r="K2614" i="7950" s="1"/>
  <c r="L2614" i="7950" s="1"/>
  <c r="M2614" i="7950" s="1"/>
  <c r="N2614" i="7950" s="1"/>
  <c r="K2619" i="7949"/>
  <c r="L2619" i="7949" s="1"/>
  <c r="M2619" i="7949" s="1"/>
  <c r="N2619" i="7949" s="1"/>
  <c r="O2619" i="7949" s="1"/>
  <c r="P2619" i="7949" s="1"/>
  <c r="Q2619" i="7949" s="1"/>
  <c r="R2619" i="7949" s="1"/>
  <c r="S2619" i="7949" s="1"/>
  <c r="T2619" i="7949" s="1"/>
  <c r="U2619" i="7949" s="1"/>
  <c r="V2619" i="7949" s="1"/>
  <c r="W2619" i="7949" s="1"/>
  <c r="K2493" i="7950"/>
  <c r="K2506" i="7950" s="1"/>
  <c r="L2506" i="7950" s="1"/>
  <c r="M2506" i="7950" s="1"/>
  <c r="N2506" i="7950" s="1"/>
  <c r="O2506" i="7950" s="1"/>
  <c r="P2506" i="7950" s="1"/>
  <c r="Q2506" i="7950" s="1"/>
  <c r="R2506" i="7950" s="1"/>
  <c r="S2506" i="7950" s="1"/>
  <c r="T2506" i="7950" s="1"/>
  <c r="K2511" i="7949"/>
  <c r="L2511" i="7949" s="1"/>
  <c r="M2511" i="7949" s="1"/>
  <c r="N2511" i="7949" s="1"/>
  <c r="O2511" i="7949" s="1"/>
  <c r="P2511" i="7949" s="1"/>
  <c r="Q2511" i="7949" s="1"/>
  <c r="R2511" i="7949" s="1"/>
  <c r="S2511" i="7949" s="1"/>
  <c r="T2511" i="7949" s="1"/>
  <c r="U2511" i="7949" s="1"/>
  <c r="V2511" i="7949" s="1"/>
  <c r="W2511" i="7949" s="1"/>
  <c r="K2510" i="7949"/>
  <c r="L2510" i="7949" s="1"/>
  <c r="M2510" i="7949" s="1"/>
  <c r="N2510" i="7949" s="1"/>
  <c r="O2510" i="7949" s="1"/>
  <c r="P2510" i="7949" s="1"/>
  <c r="Q2510" i="7949" s="1"/>
  <c r="R2510" i="7949" s="1"/>
  <c r="S2510" i="7949" s="1"/>
  <c r="T2510" i="7949" s="1"/>
  <c r="U2510" i="7949" s="1"/>
  <c r="V2510" i="7949" s="1"/>
  <c r="W2510" i="7949" s="1"/>
  <c r="G2385" i="7950"/>
  <c r="G2394" i="7950" s="1"/>
  <c r="H2394" i="7950" s="1"/>
  <c r="G2399" i="7949"/>
  <c r="H2399" i="7949" s="1"/>
  <c r="D2311" i="7949"/>
  <c r="E2311" i="7949" s="1"/>
  <c r="F2311" i="7949" s="1"/>
  <c r="D2287" i="7949"/>
  <c r="L2169" i="7950"/>
  <c r="L2183" i="7950" s="1"/>
  <c r="M2183" i="7950" s="1"/>
  <c r="L2188" i="7949"/>
  <c r="M2188" i="7949" s="1"/>
  <c r="N2188" i="7949" s="1"/>
  <c r="O2188" i="7949" s="1"/>
  <c r="P2188" i="7949" s="1"/>
  <c r="Q2188" i="7949" s="1"/>
  <c r="R2188" i="7949" s="1"/>
  <c r="S2188" i="7949" s="1"/>
  <c r="T2188" i="7949" s="1"/>
  <c r="U2188" i="7949" s="1"/>
  <c r="V2188" i="7949" s="1"/>
  <c r="W2188" i="7949" s="1"/>
  <c r="E1521" i="7950"/>
  <c r="E1528" i="7950" s="1"/>
  <c r="F1528" i="7950" s="1"/>
  <c r="G1528" i="7950" s="1"/>
  <c r="E1533" i="7949"/>
  <c r="F1533" i="7949" s="1"/>
  <c r="G1533" i="7949" s="1"/>
  <c r="H1089" i="7950"/>
  <c r="H1099" i="7950" s="1"/>
  <c r="I1099" i="7950" s="1"/>
  <c r="J1099" i="7950" s="1"/>
  <c r="K1099" i="7950" s="1"/>
  <c r="L1099" i="7950" s="1"/>
  <c r="M1099" i="7950" s="1"/>
  <c r="N1099" i="7950" s="1"/>
  <c r="O1099" i="7950" s="1"/>
  <c r="P1099" i="7950" s="1"/>
  <c r="Q1099" i="7950" s="1"/>
  <c r="H1104" i="7949"/>
  <c r="I1104" i="7949" s="1"/>
  <c r="J1104" i="7949" s="1"/>
  <c r="K1104" i="7949" s="1"/>
  <c r="L1104" i="7949" s="1"/>
  <c r="M1104" i="7949" s="1"/>
  <c r="F1120" i="7950"/>
  <c r="G1120" i="7950" s="1"/>
  <c r="H1120" i="7950" s="1"/>
  <c r="I1120" i="7950" s="1"/>
  <c r="J1120" i="7950" s="1"/>
  <c r="F1096" i="7950"/>
  <c r="E2199" i="7950"/>
  <c r="F2199" i="7950" s="1"/>
  <c r="G2199" i="7950" s="1"/>
  <c r="H2199" i="7950" s="1"/>
  <c r="I2199" i="7950" s="1"/>
  <c r="J2199" i="7950" s="1"/>
  <c r="K2199" i="7950" s="1"/>
  <c r="L2199" i="7950" s="1"/>
  <c r="M2199" i="7950" s="1"/>
  <c r="E2175" i="7950"/>
  <c r="H2340" i="7950"/>
  <c r="I2340" i="7950" s="1"/>
  <c r="J2340" i="7950" s="1"/>
  <c r="K2340" i="7950" s="1"/>
  <c r="L2340" i="7950" s="1"/>
  <c r="M2340" i="7950" s="1"/>
  <c r="L1372" i="7950"/>
  <c r="M1372" i="7950" s="1"/>
  <c r="L1534" i="7950"/>
  <c r="M1534" i="7950" s="1"/>
  <c r="N1534" i="7950" s="1"/>
  <c r="N294" i="7950"/>
  <c r="O294" i="7950" s="1"/>
  <c r="P294" i="7950" s="1"/>
  <c r="K1538" i="7949"/>
  <c r="L1538" i="7949" s="1"/>
  <c r="M1538" i="7949" s="1"/>
  <c r="D1256" i="7950"/>
  <c r="D1302" i="7950" s="1"/>
  <c r="C2274" i="7950"/>
  <c r="D1310" i="7950"/>
  <c r="D1356" i="7950" s="1"/>
  <c r="I2125" i="7950"/>
  <c r="J2125" i="7950" s="1"/>
  <c r="K2125" i="7950" s="1"/>
  <c r="L2125" i="7950" s="1"/>
  <c r="M2125" i="7950" s="1"/>
  <c r="N2125" i="7950" s="1"/>
  <c r="O2125" i="7950" s="1"/>
  <c r="L1318" i="7950"/>
  <c r="M1318" i="7950" s="1"/>
  <c r="E107" i="7963"/>
  <c r="C120" i="7963" s="1"/>
  <c r="F120" i="7963" s="1"/>
  <c r="E31" i="7959"/>
  <c r="D67" i="7960"/>
  <c r="D159" i="7964"/>
  <c r="C171" i="7964" s="1"/>
  <c r="D169" i="7963"/>
  <c r="H68" i="7960"/>
  <c r="H189" i="7964"/>
  <c r="C205" i="7964" s="1"/>
  <c r="F205" i="7964" s="1"/>
  <c r="D121" i="7950"/>
  <c r="E145" i="7950"/>
  <c r="F145" i="7950" s="1"/>
  <c r="G145" i="7950" s="1"/>
  <c r="C1626" i="7950"/>
  <c r="D1580" i="7950"/>
  <c r="D1626" i="7950" s="1"/>
  <c r="D2655" i="7950"/>
  <c r="D2661" i="7950" s="1"/>
  <c r="E2661" i="7950" s="1"/>
  <c r="F2661" i="7950" s="1"/>
  <c r="G2661" i="7950" s="1"/>
  <c r="H2661" i="7950" s="1"/>
  <c r="I2661" i="7950" s="1"/>
  <c r="J2661" i="7950" s="1"/>
  <c r="K2661" i="7950" s="1"/>
  <c r="L2661" i="7950" s="1"/>
  <c r="D2666" i="7949"/>
  <c r="E2666" i="7949" s="1"/>
  <c r="L2655" i="7950"/>
  <c r="L2669" i="7950" s="1"/>
  <c r="M2669" i="7950" s="1"/>
  <c r="L2674" i="7949"/>
  <c r="M2674" i="7949" s="1"/>
  <c r="M2547" i="7950"/>
  <c r="M2562" i="7950" s="1"/>
  <c r="N2562" i="7950" s="1"/>
  <c r="M2567" i="7949"/>
  <c r="N2567" i="7949" s="1"/>
  <c r="O2567" i="7949" s="1"/>
  <c r="P2567" i="7949" s="1"/>
  <c r="Q2567" i="7949" s="1"/>
  <c r="R2567" i="7949" s="1"/>
  <c r="S2567" i="7949" s="1"/>
  <c r="T2567" i="7949" s="1"/>
  <c r="U2567" i="7949" s="1"/>
  <c r="V2567" i="7949" s="1"/>
  <c r="W2567" i="7949" s="1"/>
  <c r="K2439" i="7950"/>
  <c r="K2452" i="7950" s="1"/>
  <c r="L2452" i="7950" s="1"/>
  <c r="K2457" i="7949"/>
  <c r="L2457" i="7949" s="1"/>
  <c r="L2439" i="7950"/>
  <c r="L2453" i="7950" s="1"/>
  <c r="M2453" i="7950" s="1"/>
  <c r="N2453" i="7950" s="1"/>
  <c r="O2453" i="7950" s="1"/>
  <c r="P2453" i="7950" s="1"/>
  <c r="Q2453" i="7950" s="1"/>
  <c r="R2453" i="7950" s="1"/>
  <c r="S2453" i="7950" s="1"/>
  <c r="L2458" i="7949"/>
  <c r="M2458" i="7949" s="1"/>
  <c r="I2115" i="7950"/>
  <c r="I2126" i="7950" s="1"/>
  <c r="J2126" i="7950" s="1"/>
  <c r="I2131" i="7949"/>
  <c r="J2131" i="7949" s="1"/>
  <c r="G2007" i="7950"/>
  <c r="G2016" i="7950" s="1"/>
  <c r="H2016" i="7950" s="1"/>
  <c r="I2016" i="7950" s="1"/>
  <c r="G2021" i="7949"/>
  <c r="H2021" i="7949" s="1"/>
  <c r="I2021" i="7949" s="1"/>
  <c r="J2021" i="7949" s="1"/>
  <c r="K2021" i="7949" s="1"/>
  <c r="L2021" i="7949" s="1"/>
  <c r="M2021" i="7949" s="1"/>
  <c r="N2021" i="7949" s="1"/>
  <c r="O2021" i="7949" s="1"/>
  <c r="P2021" i="7949" s="1"/>
  <c r="Q2021" i="7949" s="1"/>
  <c r="H2007" i="7950"/>
  <c r="H2017" i="7950" s="1"/>
  <c r="I2017" i="7950" s="1"/>
  <c r="J2017" i="7950" s="1"/>
  <c r="K2017" i="7950" s="1"/>
  <c r="L2017" i="7950" s="1"/>
  <c r="M2017" i="7950" s="1"/>
  <c r="N2017" i="7950" s="1"/>
  <c r="O2017" i="7950" s="1"/>
  <c r="P2017" i="7950" s="1"/>
  <c r="Q2017" i="7950" s="1"/>
  <c r="R2017" i="7950" s="1"/>
  <c r="S2017" i="7950" s="1"/>
  <c r="T2017" i="7950" s="1"/>
  <c r="U2017" i="7950" s="1"/>
  <c r="V2017" i="7950" s="1"/>
  <c r="W2017" i="7950" s="1"/>
  <c r="H2022" i="7949"/>
  <c r="I2022" i="7949" s="1"/>
  <c r="J2022" i="7949" s="1"/>
  <c r="K2022" i="7949" s="1"/>
  <c r="L2022" i="7949" s="1"/>
  <c r="M2022" i="7949" s="1"/>
  <c r="K1940" i="7949"/>
  <c r="L1940" i="7949" s="1"/>
  <c r="M1940" i="7949" s="1"/>
  <c r="N1940" i="7949" s="1"/>
  <c r="O1940" i="7949" s="1"/>
  <c r="P1940" i="7949" s="1"/>
  <c r="Q1940" i="7949" s="1"/>
  <c r="R1940" i="7949" s="1"/>
  <c r="S1940" i="7949" s="1"/>
  <c r="T1940" i="7949" s="1"/>
  <c r="U1940" i="7949" s="1"/>
  <c r="V1940" i="7949" s="1"/>
  <c r="W1940" i="7949" s="1"/>
  <c r="F1791" i="7950"/>
  <c r="F1799" i="7950" s="1"/>
  <c r="G1799" i="7950" s="1"/>
  <c r="H1799" i="7950" s="1"/>
  <c r="I1799" i="7950" s="1"/>
  <c r="J1799" i="7950" s="1"/>
  <c r="K1799" i="7950" s="1"/>
  <c r="L1799" i="7950" s="1"/>
  <c r="F1804" i="7949"/>
  <c r="G1804" i="7949" s="1"/>
  <c r="C1393" i="7949"/>
  <c r="D1393" i="7949" s="1"/>
  <c r="E1393" i="7949" s="1"/>
  <c r="F1393" i="7949" s="1"/>
  <c r="G1393" i="7949" s="1"/>
  <c r="H1393" i="7949" s="1"/>
  <c r="I1393" i="7949" s="1"/>
  <c r="J1393" i="7949" s="1"/>
  <c r="K1393" i="7949" s="1"/>
  <c r="L1393" i="7949" s="1"/>
  <c r="C1415" i="7949"/>
  <c r="I1143" i="7950"/>
  <c r="I1154" i="7950" s="1"/>
  <c r="J1154" i="7950" s="1"/>
  <c r="K1154" i="7950" s="1"/>
  <c r="L1154" i="7950" s="1"/>
  <c r="M1154" i="7950" s="1"/>
  <c r="N1154" i="7950" s="1"/>
  <c r="O1154" i="7950" s="1"/>
  <c r="P1154" i="7950" s="1"/>
  <c r="I1159" i="7949"/>
  <c r="J1159" i="7949" s="1"/>
  <c r="H1044" i="7950"/>
  <c r="I1044" i="7950" s="1"/>
  <c r="J1044" i="7950" s="1"/>
  <c r="K1044" i="7950" s="1"/>
  <c r="L1044" i="7950" s="1"/>
  <c r="M1044" i="7950" s="1"/>
  <c r="N1044" i="7950" s="1"/>
  <c r="O1044" i="7950" s="1"/>
  <c r="P1044" i="7950" s="1"/>
  <c r="Q1044" i="7950" s="1"/>
  <c r="R1044" i="7950" s="1"/>
  <c r="J1035" i="7950"/>
  <c r="J1047" i="7950" s="1"/>
  <c r="K1047" i="7950" s="1"/>
  <c r="L1047" i="7950" s="1"/>
  <c r="M1047" i="7950" s="1"/>
  <c r="J1052" i="7949"/>
  <c r="K1052" i="7949" s="1"/>
  <c r="E927" i="7950"/>
  <c r="E934" i="7950" s="1"/>
  <c r="F934" i="7950" s="1"/>
  <c r="G934" i="7950" s="1"/>
  <c r="H934" i="7950" s="1"/>
  <c r="I934" i="7950" s="1"/>
  <c r="J934" i="7950" s="1"/>
  <c r="K934" i="7950" s="1"/>
  <c r="L934" i="7950" s="1"/>
  <c r="M934" i="7950" s="1"/>
  <c r="N934" i="7950" s="1"/>
  <c r="E939" i="7949"/>
  <c r="F939" i="7949" s="1"/>
  <c r="G939" i="7949" s="1"/>
  <c r="H939" i="7949" s="1"/>
  <c r="I939" i="7949" s="1"/>
  <c r="J939" i="7949" s="1"/>
  <c r="K939" i="7949" s="1"/>
  <c r="L939" i="7949" s="1"/>
  <c r="M939" i="7949" s="1"/>
  <c r="N939" i="7949" s="1"/>
  <c r="M927" i="7950"/>
  <c r="M942" i="7950" s="1"/>
  <c r="N942" i="7950" s="1"/>
  <c r="O942" i="7950" s="1"/>
  <c r="M947" i="7949"/>
  <c r="N947" i="7949" s="1"/>
  <c r="O947" i="7949" s="1"/>
  <c r="P947" i="7949" s="1"/>
  <c r="Q947" i="7949" s="1"/>
  <c r="R947" i="7949" s="1"/>
  <c r="S947" i="7949" s="1"/>
  <c r="T947" i="7949" s="1"/>
  <c r="U947" i="7949" s="1"/>
  <c r="V947" i="7949" s="1"/>
  <c r="W947" i="7949" s="1"/>
  <c r="K819" i="7950"/>
  <c r="K832" i="7950" s="1"/>
  <c r="L832" i="7950" s="1"/>
  <c r="K837" i="7949"/>
  <c r="L837" i="7949" s="1"/>
  <c r="M837" i="7949" s="1"/>
  <c r="N837" i="7949" s="1"/>
  <c r="M711" i="7950"/>
  <c r="M726" i="7950" s="1"/>
  <c r="N726" i="7950" s="1"/>
  <c r="O726" i="7950" s="1"/>
  <c r="P726" i="7950" s="1"/>
  <c r="M731" i="7949"/>
  <c r="N731" i="7949" s="1"/>
  <c r="O731" i="7949" s="1"/>
  <c r="P731" i="7949" s="1"/>
  <c r="Q731" i="7949" s="1"/>
  <c r="R731" i="7949" s="1"/>
  <c r="S731" i="7949" s="1"/>
  <c r="T731" i="7949" s="1"/>
  <c r="U731" i="7949" s="1"/>
  <c r="V731" i="7949" s="1"/>
  <c r="W731" i="7949" s="1"/>
  <c r="J549" i="7950"/>
  <c r="J561" i="7950" s="1"/>
  <c r="K561" i="7950" s="1"/>
  <c r="J566" i="7949"/>
  <c r="K566" i="7949" s="1"/>
  <c r="L566" i="7949" s="1"/>
  <c r="M566" i="7949" s="1"/>
  <c r="N566" i="7949" s="1"/>
  <c r="O566" i="7949" s="1"/>
  <c r="P566" i="7949" s="1"/>
  <c r="M549" i="7950"/>
  <c r="M564" i="7950" s="1"/>
  <c r="N564" i="7950" s="1"/>
  <c r="O564" i="7950" s="1"/>
  <c r="P564" i="7950" s="1"/>
  <c r="Q564" i="7950" s="1"/>
  <c r="R564" i="7950" s="1"/>
  <c r="S564" i="7950" s="1"/>
  <c r="T564" i="7950" s="1"/>
  <c r="M569" i="7949"/>
  <c r="N569" i="7949" s="1"/>
  <c r="O569" i="7949" s="1"/>
  <c r="P569" i="7949" s="1"/>
  <c r="Q569" i="7949" s="1"/>
  <c r="R569" i="7949" s="1"/>
  <c r="S569" i="7949" s="1"/>
  <c r="L441" i="7950"/>
  <c r="L455" i="7950" s="1"/>
  <c r="M455" i="7950" s="1"/>
  <c r="N455" i="7950" s="1"/>
  <c r="O455" i="7950" s="1"/>
  <c r="P455" i="7950" s="1"/>
  <c r="Q455" i="7950" s="1"/>
  <c r="R455" i="7950" s="1"/>
  <c r="S455" i="7950" s="1"/>
  <c r="T455" i="7950" s="1"/>
  <c r="U455" i="7950" s="1"/>
  <c r="V455" i="7950" s="1"/>
  <c r="W455" i="7950" s="1"/>
  <c r="L460" i="7949"/>
  <c r="M460" i="7949" s="1"/>
  <c r="N460" i="7949" s="1"/>
  <c r="O460" i="7949" s="1"/>
  <c r="P460" i="7949" s="1"/>
  <c r="Q460" i="7949" s="1"/>
  <c r="R460" i="7949" s="1"/>
  <c r="S460" i="7949" s="1"/>
  <c r="T460" i="7949" s="1"/>
  <c r="U460" i="7949" s="1"/>
  <c r="V460" i="7949" s="1"/>
  <c r="W460" i="7949" s="1"/>
  <c r="F454" i="7949"/>
  <c r="G454" i="7949" s="1"/>
  <c r="H454" i="7949" s="1"/>
  <c r="F441" i="7950"/>
  <c r="F449" i="7950" s="1"/>
  <c r="G449" i="7950" s="1"/>
  <c r="H449" i="7950" s="1"/>
  <c r="I449" i="7950" s="1"/>
  <c r="J449" i="7950" s="1"/>
  <c r="K449" i="7950" s="1"/>
  <c r="L449" i="7950" s="1"/>
  <c r="M449" i="7950" s="1"/>
  <c r="N449" i="7950" s="1"/>
  <c r="O449" i="7950" s="1"/>
  <c r="K441" i="7950"/>
  <c r="K454" i="7950" s="1"/>
  <c r="L454" i="7950" s="1"/>
  <c r="K459" i="7949"/>
  <c r="L459" i="7949" s="1"/>
  <c r="I333" i="7950"/>
  <c r="I344" i="7950" s="1"/>
  <c r="J344" i="7950" s="1"/>
  <c r="K344" i="7950" s="1"/>
  <c r="I349" i="7949"/>
  <c r="J349" i="7949" s="1"/>
  <c r="K349" i="7949" s="1"/>
  <c r="L349" i="7949" s="1"/>
  <c r="M349" i="7949" s="1"/>
  <c r="N349" i="7949" s="1"/>
  <c r="O349" i="7949" s="1"/>
  <c r="P349" i="7949" s="1"/>
  <c r="Q349" i="7949" s="1"/>
  <c r="R349" i="7949" s="1"/>
  <c r="S349" i="7949" s="1"/>
  <c r="T349" i="7949" s="1"/>
  <c r="U349" i="7949" s="1"/>
  <c r="V349" i="7949" s="1"/>
  <c r="W349" i="7949" s="1"/>
  <c r="M171" i="7950"/>
  <c r="M186" i="7950" s="1"/>
  <c r="N186" i="7950" s="1"/>
  <c r="M191" i="7949"/>
  <c r="N191" i="7949" s="1"/>
  <c r="O191" i="7949" s="1"/>
  <c r="I2617" i="7949"/>
  <c r="J2617" i="7949" s="1"/>
  <c r="K2617" i="7949" s="1"/>
  <c r="L2617" i="7949" s="1"/>
  <c r="M2617" i="7949" s="1"/>
  <c r="N2617" i="7949" s="1"/>
  <c r="O2617" i="7949" s="1"/>
  <c r="P2617" i="7949" s="1"/>
  <c r="I2601" i="7950"/>
  <c r="I2612" i="7950" s="1"/>
  <c r="J2612" i="7950" s="1"/>
  <c r="K2612" i="7950" s="1"/>
  <c r="L2612" i="7950" s="1"/>
  <c r="M2612" i="7950" s="1"/>
  <c r="N2612" i="7950" s="1"/>
  <c r="H201" i="7963"/>
  <c r="G69" i="7964"/>
  <c r="C84" i="7964" s="1"/>
  <c r="F84" i="7964" s="1"/>
  <c r="G64" i="7960"/>
  <c r="G75" i="7963" s="1"/>
  <c r="C90" i="7963" s="1"/>
  <c r="F90" i="7963" s="1"/>
  <c r="D64" i="7960"/>
  <c r="D69" i="7964"/>
  <c r="C81" i="7964" s="1"/>
  <c r="F81" i="7964" s="1"/>
  <c r="H65" i="7960"/>
  <c r="H107" i="7963" s="1"/>
  <c r="C123" i="7963" s="1"/>
  <c r="F123" i="7963" s="1"/>
  <c r="H99" i="7964"/>
  <c r="C115" i="7964" s="1"/>
  <c r="F115" i="7964" s="1"/>
  <c r="H47" i="7960"/>
  <c r="G8" i="7968" s="1"/>
  <c r="E129" i="7949"/>
  <c r="F129" i="7949" s="1"/>
  <c r="H105" i="7963"/>
  <c r="M2493" i="7950"/>
  <c r="M2508" i="7950" s="1"/>
  <c r="N2508" i="7950" s="1"/>
  <c r="M2513" i="7949"/>
  <c r="N2513" i="7949" s="1"/>
  <c r="O2513" i="7949" s="1"/>
  <c r="I2385" i="7950"/>
  <c r="I2396" i="7950" s="1"/>
  <c r="J2396" i="7950" s="1"/>
  <c r="I2401" i="7949"/>
  <c r="J2401" i="7949" s="1"/>
  <c r="H2169" i="7950"/>
  <c r="H2179" i="7950" s="1"/>
  <c r="I2179" i="7950" s="1"/>
  <c r="J2179" i="7950" s="1"/>
  <c r="K2179" i="7950" s="1"/>
  <c r="L2179" i="7950" s="1"/>
  <c r="H2184" i="7949"/>
  <c r="I2184" i="7949" s="1"/>
  <c r="J2184" i="7949" s="1"/>
  <c r="K2184" i="7949" s="1"/>
  <c r="L2184" i="7949" s="1"/>
  <c r="M2184" i="7949" s="1"/>
  <c r="N2184" i="7949" s="1"/>
  <c r="O2184" i="7949" s="1"/>
  <c r="P2184" i="7949" s="1"/>
  <c r="Q2184" i="7949" s="1"/>
  <c r="R2184" i="7949" s="1"/>
  <c r="S2184" i="7949" s="1"/>
  <c r="T2184" i="7949" s="1"/>
  <c r="U2184" i="7949" s="1"/>
  <c r="K2061" i="7950"/>
  <c r="K2074" i="7950" s="1"/>
  <c r="L2074" i="7950" s="1"/>
  <c r="K2079" i="7949"/>
  <c r="L2079" i="7949" s="1"/>
  <c r="D1953" i="7950"/>
  <c r="D1959" i="7950" s="1"/>
  <c r="E1959" i="7950" s="1"/>
  <c r="F1959" i="7950" s="1"/>
  <c r="G1959" i="7950" s="1"/>
  <c r="H1959" i="7950" s="1"/>
  <c r="I1959" i="7950" s="1"/>
  <c r="J1959" i="7950" s="1"/>
  <c r="K1959" i="7950" s="1"/>
  <c r="L1959" i="7950" s="1"/>
  <c r="M1959" i="7950" s="1"/>
  <c r="N1959" i="7950" s="1"/>
  <c r="O1959" i="7950" s="1"/>
  <c r="D1964" i="7949"/>
  <c r="E1964" i="7949" s="1"/>
  <c r="F1964" i="7949" s="1"/>
  <c r="G1964" i="7949" s="1"/>
  <c r="H1964" i="7949" s="1"/>
  <c r="I1964" i="7949" s="1"/>
  <c r="E1305" i="7950"/>
  <c r="E1312" i="7950" s="1"/>
  <c r="F1312" i="7950" s="1"/>
  <c r="E1317" i="7949"/>
  <c r="F1317" i="7949" s="1"/>
  <c r="G1317" i="7949" s="1"/>
  <c r="H1317" i="7949" s="1"/>
  <c r="I1317" i="7949" s="1"/>
  <c r="J1317" i="7949" s="1"/>
  <c r="K1317" i="7949" s="1"/>
  <c r="L1317" i="7949" s="1"/>
  <c r="M1317" i="7949" s="1"/>
  <c r="N1317" i="7949" s="1"/>
  <c r="O1317" i="7949" s="1"/>
  <c r="P1317" i="7949" s="1"/>
  <c r="Q1317" i="7949" s="1"/>
  <c r="R1317" i="7949" s="1"/>
  <c r="S1317" i="7949" s="1"/>
  <c r="T1317" i="7949" s="1"/>
  <c r="U1317" i="7949" s="1"/>
  <c r="V1317" i="7949" s="1"/>
  <c r="W1317" i="7949" s="1"/>
  <c r="K963" i="7950"/>
  <c r="L963" i="7950" s="1"/>
  <c r="M963" i="7950" s="1"/>
  <c r="N963" i="7950" s="1"/>
  <c r="O963" i="7950" s="1"/>
  <c r="P963" i="7950" s="1"/>
  <c r="Q963" i="7950" s="1"/>
  <c r="R963" i="7950" s="1"/>
  <c r="S963" i="7950" s="1"/>
  <c r="T963" i="7950" s="1"/>
  <c r="U963" i="7950" s="1"/>
  <c r="V963" i="7950" s="1"/>
  <c r="W963" i="7950" s="1"/>
  <c r="K939" i="7950"/>
  <c r="D2144" i="7950"/>
  <c r="E2144" i="7950" s="1"/>
  <c r="F2144" i="7950" s="1"/>
  <c r="G2144" i="7950" s="1"/>
  <c r="H2144" i="7950" s="1"/>
  <c r="I2144" i="7950" s="1"/>
  <c r="J2144" i="7950" s="1"/>
  <c r="K2144" i="7950" s="1"/>
  <c r="D2120" i="7950"/>
  <c r="C1712" i="7950"/>
  <c r="D1712" i="7950" s="1"/>
  <c r="E1712" i="7950" s="1"/>
  <c r="F1712" i="7950" s="1"/>
  <c r="G1712" i="7950" s="1"/>
  <c r="H1712" i="7950" s="1"/>
  <c r="I1712" i="7950" s="1"/>
  <c r="J1712" i="7950" s="1"/>
  <c r="K1712" i="7950" s="1"/>
  <c r="L1712" i="7950" s="1"/>
  <c r="M1712" i="7950" s="1"/>
  <c r="N1712" i="7950" s="1"/>
  <c r="O1712" i="7950" s="1"/>
  <c r="C1734" i="7950"/>
  <c r="H1500" i="7950"/>
  <c r="I1500" i="7950" s="1"/>
  <c r="J1500" i="7950" s="1"/>
  <c r="K1500" i="7950" s="1"/>
  <c r="L1500" i="7950" s="1"/>
  <c r="M1500" i="7950" s="1"/>
  <c r="N1500" i="7950" s="1"/>
  <c r="O1500" i="7950" s="1"/>
  <c r="P1500" i="7950" s="1"/>
  <c r="H1476" i="7950"/>
  <c r="L154" i="7950"/>
  <c r="M154" i="7950" s="1"/>
  <c r="N154" i="7950" s="1"/>
  <c r="O154" i="7950" s="1"/>
  <c r="P154" i="7950" s="1"/>
  <c r="Q154" i="7950" s="1"/>
  <c r="R154" i="7950" s="1"/>
  <c r="E2575" i="7950"/>
  <c r="F2575" i="7950" s="1"/>
  <c r="G2575" i="7950" s="1"/>
  <c r="H2575" i="7950" s="1"/>
  <c r="I2575" i="7950" s="1"/>
  <c r="C1469" i="7949"/>
  <c r="D1423" i="7949"/>
  <c r="E1423" i="7949" s="1"/>
  <c r="F1423" i="7949" s="1"/>
  <c r="G1423" i="7949" s="1"/>
  <c r="K2133" i="7949"/>
  <c r="L2133" i="7949" s="1"/>
  <c r="M2133" i="7949" s="1"/>
  <c r="N2133" i="7949" s="1"/>
  <c r="O2133" i="7949" s="1"/>
  <c r="P2133" i="7949" s="1"/>
  <c r="Q2133" i="7949" s="1"/>
  <c r="R2133" i="7949" s="1"/>
  <c r="S2133" i="7949" s="1"/>
  <c r="T2133" i="7949" s="1"/>
  <c r="U2133" i="7949" s="1"/>
  <c r="V2133" i="7949" s="1"/>
  <c r="W2133" i="7949" s="1"/>
  <c r="K2115" i="7950"/>
  <c r="K2128" i="7950" s="1"/>
  <c r="L2128" i="7950" s="1"/>
  <c r="M2128" i="7950" s="1"/>
  <c r="N2128" i="7950" s="1"/>
  <c r="O2128" i="7950" s="1"/>
  <c r="M401" i="7950"/>
  <c r="N401" i="7950" s="1"/>
  <c r="O401" i="7950" s="1"/>
  <c r="K1017" i="7950"/>
  <c r="L1017" i="7950" s="1"/>
  <c r="M1017" i="7950" s="1"/>
  <c r="N1017" i="7950" s="1"/>
  <c r="O1017" i="7950" s="1"/>
  <c r="P1017" i="7950" s="1"/>
  <c r="Q1017" i="7950" s="1"/>
  <c r="R1017" i="7950" s="1"/>
  <c r="S1017" i="7950" s="1"/>
  <c r="T1017" i="7950" s="1"/>
  <c r="U1017" i="7950" s="1"/>
  <c r="K993" i="7950"/>
  <c r="D417" i="7950"/>
  <c r="E417" i="7950" s="1"/>
  <c r="F417" i="7950" s="1"/>
  <c r="G417" i="7950" s="1"/>
  <c r="H417" i="7950" s="1"/>
  <c r="I417" i="7950" s="1"/>
  <c r="J417" i="7950" s="1"/>
  <c r="K417" i="7950" s="1"/>
  <c r="L417" i="7950" s="1"/>
  <c r="M417" i="7950" s="1"/>
  <c r="N417" i="7950" s="1"/>
  <c r="O417" i="7950" s="1"/>
  <c r="P417" i="7950" s="1"/>
  <c r="Q417" i="7950" s="1"/>
  <c r="R417" i="7950" s="1"/>
  <c r="S417" i="7950" s="1"/>
  <c r="D438" i="7950"/>
  <c r="D65" i="7960"/>
  <c r="D31" i="7959" s="1"/>
  <c r="D42" i="7959" s="1"/>
  <c r="E9" i="7959" s="1"/>
  <c r="D99" i="7964"/>
  <c r="C111" i="7964" s="1"/>
  <c r="I42" i="7960"/>
  <c r="C27" i="7958" s="1"/>
  <c r="D27" i="7958" s="1"/>
  <c r="M2351" i="7949"/>
  <c r="N2351" i="7949" s="1"/>
  <c r="O2351" i="7949" s="1"/>
  <c r="L1594" i="7949"/>
  <c r="M1594" i="7949" s="1"/>
  <c r="N1594" i="7949" s="1"/>
  <c r="O1594" i="7949" s="1"/>
  <c r="P1594" i="7949" s="1"/>
  <c r="Q1594" i="7949" s="1"/>
  <c r="R1594" i="7949" s="1"/>
  <c r="S1594" i="7949" s="1"/>
  <c r="T1594" i="7949" s="1"/>
  <c r="U1594" i="7949" s="1"/>
  <c r="V1594" i="7949" s="1"/>
  <c r="W1594" i="7949" s="1"/>
  <c r="L352" i="7949"/>
  <c r="M352" i="7949" s="1"/>
  <c r="N352" i="7949" s="1"/>
  <c r="O352" i="7949" s="1"/>
  <c r="P352" i="7949" s="1"/>
  <c r="L1432" i="7949"/>
  <c r="M1432" i="7949" s="1"/>
  <c r="N1432" i="7949" s="1"/>
  <c r="O1432" i="7949" s="1"/>
  <c r="P1432" i="7949" s="1"/>
  <c r="K1107" i="7949"/>
  <c r="L1107" i="7949" s="1"/>
  <c r="M1107" i="7949" s="1"/>
  <c r="N1107" i="7949" s="1"/>
  <c r="O1107" i="7949" s="1"/>
  <c r="P1107" i="7949" s="1"/>
  <c r="Q1107" i="7949" s="1"/>
  <c r="R1107" i="7949" s="1"/>
  <c r="S1107" i="7949" s="1"/>
  <c r="T1107" i="7949" s="1"/>
  <c r="U1107" i="7949" s="1"/>
  <c r="V1107" i="7949" s="1"/>
  <c r="W1107" i="7949" s="1"/>
  <c r="J1322" i="7949"/>
  <c r="K1322" i="7949" s="1"/>
  <c r="L1322" i="7949" s="1"/>
  <c r="J782" i="7949"/>
  <c r="K782" i="7949" s="1"/>
  <c r="L782" i="7949" s="1"/>
  <c r="M782" i="7949" s="1"/>
  <c r="N782" i="7949" s="1"/>
  <c r="O782" i="7949" s="1"/>
  <c r="P782" i="7949" s="1"/>
  <c r="Q782" i="7949" s="1"/>
  <c r="R782" i="7949" s="1"/>
  <c r="S782" i="7949" s="1"/>
  <c r="T782" i="7949" s="1"/>
  <c r="U782" i="7949" s="1"/>
  <c r="V782" i="7949" s="1"/>
  <c r="W782" i="7949" s="1"/>
  <c r="J1916" i="7949"/>
  <c r="K1916" i="7949" s="1"/>
  <c r="I997" i="7949"/>
  <c r="J997" i="7949" s="1"/>
  <c r="K997" i="7949" s="1"/>
  <c r="L997" i="7949" s="1"/>
  <c r="M997" i="7949" s="1"/>
  <c r="N997" i="7949" s="1"/>
  <c r="O997" i="7949" s="1"/>
  <c r="P997" i="7949" s="1"/>
  <c r="Q997" i="7949" s="1"/>
  <c r="R997" i="7949" s="1"/>
  <c r="S997" i="7949" s="1"/>
  <c r="T997" i="7949" s="1"/>
  <c r="U997" i="7949" s="1"/>
  <c r="V997" i="7949" s="1"/>
  <c r="W997" i="7949" s="1"/>
  <c r="I2671" i="7949"/>
  <c r="J2671" i="7949" s="1"/>
  <c r="E1803" i="7949"/>
  <c r="F1803" i="7949" s="1"/>
  <c r="E2559" i="7949"/>
  <c r="F2559" i="7949" s="1"/>
  <c r="G2559" i="7949" s="1"/>
  <c r="H2559" i="7949" s="1"/>
  <c r="I2559" i="7949" s="1"/>
  <c r="J2559" i="7949" s="1"/>
  <c r="K2559" i="7949" s="1"/>
  <c r="L2559" i="7949" s="1"/>
  <c r="M2559" i="7949" s="1"/>
  <c r="N2559" i="7949" s="1"/>
  <c r="O2559" i="7949" s="1"/>
  <c r="P2559" i="7949" s="1"/>
  <c r="Q2559" i="7949" s="1"/>
  <c r="R2559" i="7949" s="1"/>
  <c r="S2559" i="7949" s="1"/>
  <c r="G1913" i="7949"/>
  <c r="H1913" i="7949" s="1"/>
  <c r="G725" i="7949"/>
  <c r="H725" i="7949" s="1"/>
  <c r="C2171" i="7949"/>
  <c r="D1424" i="7949"/>
  <c r="E1424" i="7949" s="1"/>
  <c r="F2128" i="7949"/>
  <c r="G2128" i="7949" s="1"/>
  <c r="J992" i="7950"/>
  <c r="K992" i="7950" s="1"/>
  <c r="L992" i="7950" s="1"/>
  <c r="M992" i="7950" s="1"/>
  <c r="J2504" i="7950"/>
  <c r="K2504" i="7950" s="1"/>
  <c r="L2504" i="7950" s="1"/>
  <c r="M2504" i="7950" s="1"/>
  <c r="N2504" i="7950" s="1"/>
  <c r="O2504" i="7950" s="1"/>
  <c r="P2504" i="7950" s="1"/>
  <c r="Q2504" i="7950" s="1"/>
  <c r="R2504" i="7950" s="1"/>
  <c r="S2504" i="7950" s="1"/>
  <c r="T2504" i="7950" s="1"/>
  <c r="U2504" i="7950" s="1"/>
  <c r="V2504" i="7950" s="1"/>
  <c r="W2504" i="7950" s="1"/>
  <c r="G989" i="7950"/>
  <c r="G1013" i="7950"/>
  <c r="H1013" i="7950" s="1"/>
  <c r="E29" i="7959"/>
  <c r="E34" i="7959"/>
  <c r="E11" i="7963"/>
  <c r="C24" i="7963" s="1"/>
  <c r="F24" i="7963" s="1"/>
  <c r="E75" i="7963"/>
  <c r="C88" i="7963" s="1"/>
  <c r="F88" i="7963" s="1"/>
  <c r="E30" i="7959"/>
  <c r="F65" i="7960"/>
  <c r="F99" i="7964"/>
  <c r="C113" i="7964" s="1"/>
  <c r="F113" i="7964" s="1"/>
  <c r="D1044" i="7949"/>
  <c r="E1068" i="7949"/>
  <c r="F1068" i="7949" s="1"/>
  <c r="C1199" i="7949"/>
  <c r="M587" i="7950"/>
  <c r="N587" i="7950" s="1"/>
  <c r="O587" i="7950" s="1"/>
  <c r="P587" i="7950" s="1"/>
  <c r="M563" i="7950"/>
  <c r="F2578" i="7950"/>
  <c r="G2578" i="7950" s="1"/>
  <c r="H2578" i="7950" s="1"/>
  <c r="F2554" i="7950"/>
  <c r="D2414" i="7950"/>
  <c r="E2414" i="7950" s="1"/>
  <c r="F2414" i="7950" s="1"/>
  <c r="G2414" i="7950" s="1"/>
  <c r="H2414" i="7950" s="1"/>
  <c r="I2414" i="7950" s="1"/>
  <c r="J2414" i="7950" s="1"/>
  <c r="K2414" i="7950" s="1"/>
  <c r="L2414" i="7950" s="1"/>
  <c r="M2414" i="7950" s="1"/>
  <c r="N2414" i="7950" s="1"/>
  <c r="O2414" i="7950" s="1"/>
  <c r="P2414" i="7950" s="1"/>
  <c r="Q2414" i="7950" s="1"/>
  <c r="R2414" i="7950" s="1"/>
  <c r="S2414" i="7950" s="1"/>
  <c r="T2414" i="7950" s="1"/>
  <c r="U2414" i="7950" s="1"/>
  <c r="V2414" i="7950" s="1"/>
  <c r="W2414" i="7950" s="1"/>
  <c r="D2390" i="7950"/>
  <c r="D2436" i="7950" s="1"/>
  <c r="F1066" i="7950"/>
  <c r="G1066" i="7950" s="1"/>
  <c r="H1066" i="7950" s="1"/>
  <c r="I1066" i="7950" s="1"/>
  <c r="J1066" i="7950" s="1"/>
  <c r="K1066" i="7950" s="1"/>
  <c r="L1066" i="7950" s="1"/>
  <c r="M1066" i="7950" s="1"/>
  <c r="N1066" i="7950" s="1"/>
  <c r="O1066" i="7950" s="1"/>
  <c r="P1066" i="7950" s="1"/>
  <c r="Q1066" i="7950" s="1"/>
  <c r="F1042" i="7950"/>
  <c r="M299" i="7949"/>
  <c r="N299" i="7949" s="1"/>
  <c r="O299" i="7949" s="1"/>
  <c r="P299" i="7949" s="1"/>
  <c r="Q299" i="7949" s="1"/>
  <c r="R299" i="7949" s="1"/>
  <c r="S299" i="7949" s="1"/>
  <c r="T299" i="7949" s="1"/>
  <c r="U299" i="7949" s="1"/>
  <c r="V299" i="7949" s="1"/>
  <c r="W299" i="7949" s="1"/>
  <c r="L1054" i="7949"/>
  <c r="M1054" i="7949" s="1"/>
  <c r="L730" i="7949"/>
  <c r="M730" i="7949" s="1"/>
  <c r="N730" i="7949" s="1"/>
  <c r="O730" i="7949" s="1"/>
  <c r="P730" i="7949" s="1"/>
  <c r="Q730" i="7949" s="1"/>
  <c r="R730" i="7949" s="1"/>
  <c r="S730" i="7949" s="1"/>
  <c r="T730" i="7949" s="1"/>
  <c r="U730" i="7949" s="1"/>
  <c r="V730" i="7949" s="1"/>
  <c r="W730" i="7949" s="1"/>
  <c r="K513" i="7949"/>
  <c r="L513" i="7949" s="1"/>
  <c r="M513" i="7949" s="1"/>
  <c r="N513" i="7949" s="1"/>
  <c r="O513" i="7949" s="1"/>
  <c r="P513" i="7949" s="1"/>
  <c r="Q513" i="7949" s="1"/>
  <c r="R513" i="7949" s="1"/>
  <c r="S513" i="7949" s="1"/>
  <c r="T513" i="7949" s="1"/>
  <c r="U513" i="7949" s="1"/>
  <c r="V513" i="7949" s="1"/>
  <c r="W513" i="7949" s="1"/>
  <c r="J1484" i="7949"/>
  <c r="K1484" i="7949" s="1"/>
  <c r="D105" i="7963"/>
  <c r="G1481" i="7949"/>
  <c r="H1481" i="7949" s="1"/>
  <c r="I1481" i="7949" s="1"/>
  <c r="J1481" i="7949" s="1"/>
  <c r="K1481" i="7949" s="1"/>
  <c r="L1481" i="7949" s="1"/>
  <c r="M1481" i="7949" s="1"/>
  <c r="G617" i="7949"/>
  <c r="H617" i="7949" s="1"/>
  <c r="I617" i="7949" s="1"/>
  <c r="J617" i="7949" s="1"/>
  <c r="K617" i="7949" s="1"/>
  <c r="L617" i="7949" s="1"/>
  <c r="M617" i="7949" s="1"/>
  <c r="N617" i="7949" s="1"/>
  <c r="O617" i="7949" s="1"/>
  <c r="P617" i="7949" s="1"/>
  <c r="Q617" i="7949" s="1"/>
  <c r="R617" i="7949" s="1"/>
  <c r="S617" i="7949" s="1"/>
  <c r="T617" i="7949" s="1"/>
  <c r="G1211" i="7949"/>
  <c r="H1211" i="7949" s="1"/>
  <c r="I1211" i="7949" s="1"/>
  <c r="J1211" i="7949" s="1"/>
  <c r="K1211" i="7949" s="1"/>
  <c r="L1211" i="7949" s="1"/>
  <c r="H1374" i="7949"/>
  <c r="I1374" i="7949" s="1"/>
  <c r="J1374" i="7949" s="1"/>
  <c r="K1374" i="7949" s="1"/>
  <c r="L1374" i="7949" s="1"/>
  <c r="M1374" i="7949" s="1"/>
  <c r="H1212" i="7949"/>
  <c r="I1212" i="7949" s="1"/>
  <c r="H2238" i="7949"/>
  <c r="I2238" i="7949" s="1"/>
  <c r="J2238" i="7949" s="1"/>
  <c r="K2238" i="7949" s="1"/>
  <c r="L2238" i="7949" s="1"/>
  <c r="M2238" i="7949" s="1"/>
  <c r="N2238" i="7949" s="1"/>
  <c r="O2238" i="7949" s="1"/>
  <c r="P2238" i="7949" s="1"/>
  <c r="Q2238" i="7949" s="1"/>
  <c r="R2238" i="7949" s="1"/>
  <c r="S2238" i="7949" s="1"/>
  <c r="T2238" i="7949" s="1"/>
  <c r="H1806" i="7949"/>
  <c r="I1806" i="7949" s="1"/>
  <c r="H169" i="7963"/>
  <c r="D1262" i="7949"/>
  <c r="E1262" i="7949" s="1"/>
  <c r="F1262" i="7949" s="1"/>
  <c r="G1262" i="7949" s="1"/>
  <c r="H510" i="7949"/>
  <c r="I510" i="7949" s="1"/>
  <c r="J510" i="7949" s="1"/>
  <c r="F2452" i="7949"/>
  <c r="G2452" i="7949" s="1"/>
  <c r="H72" i="7950"/>
  <c r="I72" i="7950" s="1"/>
  <c r="J72" i="7950" s="1"/>
  <c r="K72" i="7950" s="1"/>
  <c r="L72" i="7950" s="1"/>
  <c r="M72" i="7950" s="1"/>
  <c r="N72" i="7950" s="1"/>
  <c r="O72" i="7950" s="1"/>
  <c r="P72" i="7950" s="1"/>
  <c r="E2580" i="7949"/>
  <c r="F2580" i="7949" s="1"/>
  <c r="G2580" i="7949" s="1"/>
  <c r="E420" i="7949"/>
  <c r="E396" i="7949" s="1"/>
  <c r="K2367" i="7950"/>
  <c r="L2367" i="7950" s="1"/>
  <c r="M2367" i="7950" s="1"/>
  <c r="N2367" i="7950" s="1"/>
  <c r="O2367" i="7950" s="1"/>
  <c r="P2367" i="7950" s="1"/>
  <c r="K2343" i="7950"/>
  <c r="J1718" i="7950"/>
  <c r="K1718" i="7950" s="1"/>
  <c r="L1718" i="7950" s="1"/>
  <c r="M1718" i="7950" s="1"/>
  <c r="N1718" i="7950" s="1"/>
  <c r="J1694" i="7950"/>
  <c r="H1554" i="7950"/>
  <c r="I1554" i="7950" s="1"/>
  <c r="J1554" i="7950" s="1"/>
  <c r="K1554" i="7950" s="1"/>
  <c r="H1530" i="7950"/>
  <c r="D956" i="7950"/>
  <c r="E956" i="7950" s="1"/>
  <c r="F956" i="7950" s="1"/>
  <c r="G956" i="7950" s="1"/>
  <c r="H956" i="7950" s="1"/>
  <c r="I956" i="7950" s="1"/>
  <c r="J956" i="7950" s="1"/>
  <c r="K956" i="7950" s="1"/>
  <c r="L956" i="7950" s="1"/>
  <c r="M956" i="7950" s="1"/>
  <c r="N956" i="7950" s="1"/>
  <c r="O956" i="7950" s="1"/>
  <c r="P956" i="7950" s="1"/>
  <c r="Q956" i="7950" s="1"/>
  <c r="R956" i="7950" s="1"/>
  <c r="S956" i="7950" s="1"/>
  <c r="T956" i="7950" s="1"/>
  <c r="U956" i="7950" s="1"/>
  <c r="V956" i="7950" s="1"/>
  <c r="W956" i="7950" s="1"/>
  <c r="D932" i="7950"/>
  <c r="G420" i="7950"/>
  <c r="H420" i="7950" s="1"/>
  <c r="I420" i="7950" s="1"/>
  <c r="J420" i="7950" s="1"/>
  <c r="K420" i="7950" s="1"/>
  <c r="G438" i="7950"/>
  <c r="J182" i="7950"/>
  <c r="K182" i="7950" s="1"/>
  <c r="L182" i="7950" s="1"/>
  <c r="M182" i="7950" s="1"/>
  <c r="N182" i="7950" s="1"/>
  <c r="O182" i="7950" s="1"/>
  <c r="P182" i="7950" s="1"/>
  <c r="Q182" i="7950" s="1"/>
  <c r="R182" i="7950" s="1"/>
  <c r="S182" i="7950" s="1"/>
  <c r="T182" i="7950" s="1"/>
  <c r="E15" i="7950"/>
  <c r="F15" i="7950" s="1"/>
  <c r="G15" i="7950" s="1"/>
  <c r="H15" i="7950" s="1"/>
  <c r="I15" i="7950" s="1"/>
  <c r="J15" i="7950" s="1"/>
  <c r="K15" i="7950" s="1"/>
  <c r="L15" i="7950" s="1"/>
  <c r="M15" i="7950" s="1"/>
  <c r="N15" i="7950" s="1"/>
  <c r="C1572" i="7950"/>
  <c r="C2598" i="7950"/>
  <c r="E1716" i="7949"/>
  <c r="E1692" i="7949" s="1"/>
  <c r="D1904" i="7950"/>
  <c r="E1904" i="7950" s="1"/>
  <c r="F1904" i="7950" s="1"/>
  <c r="G1904" i="7950" s="1"/>
  <c r="H1904" i="7950" s="1"/>
  <c r="I1904" i="7950" s="1"/>
  <c r="J1904" i="7950" s="1"/>
  <c r="K1904" i="7950" s="1"/>
  <c r="L1904" i="7950" s="1"/>
  <c r="F1960" i="7950"/>
  <c r="G1960" i="7950" s="1"/>
  <c r="H1960" i="7950" s="1"/>
  <c r="I1960" i="7950" s="1"/>
  <c r="J1960" i="7950" s="1"/>
  <c r="K1960" i="7950" s="1"/>
  <c r="L1960" i="7950" s="1"/>
  <c r="M1960" i="7950" s="1"/>
  <c r="N1960" i="7950" s="1"/>
  <c r="O1960" i="7950" s="1"/>
  <c r="P1960" i="7950" s="1"/>
  <c r="Q1960" i="7950" s="1"/>
  <c r="R1960" i="7950" s="1"/>
  <c r="S1960" i="7950" s="1"/>
  <c r="T1960" i="7950" s="1"/>
  <c r="U1960" i="7950" s="1"/>
  <c r="V1960" i="7950" s="1"/>
  <c r="W1960" i="7950" s="1"/>
  <c r="E825" i="7950"/>
  <c r="F825" i="7950" s="1"/>
  <c r="G825" i="7950" s="1"/>
  <c r="H825" i="7950" s="1"/>
  <c r="I825" i="7950" s="1"/>
  <c r="J825" i="7950" s="1"/>
  <c r="K825" i="7950" s="1"/>
  <c r="L825" i="7950" s="1"/>
  <c r="M825" i="7950" s="1"/>
  <c r="N825" i="7950" s="1"/>
  <c r="D289" i="7949"/>
  <c r="E289" i="7949" s="1"/>
  <c r="F289" i="7949" s="1"/>
  <c r="G289" i="7949" s="1"/>
  <c r="H289" i="7949" s="1"/>
  <c r="I289" i="7949" s="1"/>
  <c r="J289" i="7949" s="1"/>
  <c r="K289" i="7949" s="1"/>
  <c r="L289" i="7949" s="1"/>
  <c r="M289" i="7949" s="1"/>
  <c r="N289" i="7949" s="1"/>
  <c r="O289" i="7949" s="1"/>
  <c r="P289" i="7949" s="1"/>
  <c r="Q289" i="7949" s="1"/>
  <c r="R289" i="7949" s="1"/>
  <c r="S289" i="7949" s="1"/>
  <c r="T289" i="7949" s="1"/>
  <c r="U289" i="7949" s="1"/>
  <c r="V289" i="7949" s="1"/>
  <c r="C2495" i="7949"/>
  <c r="D1855" i="7949"/>
  <c r="E1855" i="7949" s="1"/>
  <c r="F1855" i="7949" s="1"/>
  <c r="G1855" i="7949" s="1"/>
  <c r="H1855" i="7949" s="1"/>
  <c r="D122" i="7950"/>
  <c r="E122" i="7950" s="1"/>
  <c r="F122" i="7950" s="1"/>
  <c r="G122" i="7950" s="1"/>
  <c r="C1194" i="7950"/>
  <c r="F2122" i="7950"/>
  <c r="G2122" i="7950" s="1"/>
  <c r="H2122" i="7950" s="1"/>
  <c r="I2122" i="7950" s="1"/>
  <c r="J2122" i="7950" s="1"/>
  <c r="K2122" i="7950" s="1"/>
  <c r="L2122" i="7950" s="1"/>
  <c r="M2122" i="7950" s="1"/>
  <c r="N2122" i="7950" s="1"/>
  <c r="O2122" i="7950" s="1"/>
  <c r="E2018" i="7949"/>
  <c r="F2018" i="7949" s="1"/>
  <c r="G2018" i="7949" s="1"/>
  <c r="N1158" i="7950"/>
  <c r="O1158" i="7950" s="1"/>
  <c r="P1158" i="7950" s="1"/>
  <c r="Q1158" i="7950" s="1"/>
  <c r="R1158" i="7950" s="1"/>
  <c r="H828" i="7950"/>
  <c r="I828" i="7950" s="1"/>
  <c r="J828" i="7950" s="1"/>
  <c r="K828" i="7950" s="1"/>
  <c r="L828" i="7950" s="1"/>
  <c r="M828" i="7950" s="1"/>
  <c r="N828" i="7950" s="1"/>
  <c r="O828" i="7950" s="1"/>
  <c r="P828" i="7950" s="1"/>
  <c r="Q828" i="7950" s="1"/>
  <c r="R828" i="7950" s="1"/>
  <c r="S828" i="7950" s="1"/>
  <c r="T828" i="7950" s="1"/>
  <c r="U828" i="7950" s="1"/>
  <c r="V828" i="7950" s="1"/>
  <c r="W828" i="7950" s="1"/>
  <c r="L670" i="7950"/>
  <c r="M670" i="7950" s="1"/>
  <c r="N670" i="7950" s="1"/>
  <c r="I559" i="7950"/>
  <c r="J559" i="7950" s="1"/>
  <c r="K559" i="7950" s="1"/>
  <c r="L559" i="7950" s="1"/>
  <c r="M559" i="7950" s="1"/>
  <c r="N559" i="7950" s="1"/>
  <c r="O559" i="7950" s="1"/>
  <c r="P559" i="7950" s="1"/>
  <c r="Q559" i="7950" s="1"/>
  <c r="M185" i="7950"/>
  <c r="N185" i="7950" s="1"/>
  <c r="O185" i="7950" s="1"/>
  <c r="P185" i="7950" s="1"/>
  <c r="Q185" i="7950" s="1"/>
  <c r="R185" i="7950" s="1"/>
  <c r="S185" i="7950" s="1"/>
  <c r="T185" i="7950" s="1"/>
  <c r="U185" i="7950" s="1"/>
  <c r="V185" i="7950" s="1"/>
  <c r="W185" i="7950" s="1"/>
  <c r="I1845" i="7950"/>
  <c r="I1856" i="7950" s="1"/>
  <c r="J1856" i="7950" s="1"/>
  <c r="I1747" i="7950"/>
  <c r="J1747" i="7950" s="1"/>
  <c r="K1747" i="7950" s="1"/>
  <c r="L1747" i="7950" s="1"/>
  <c r="M1747" i="7950" s="1"/>
  <c r="N1747" i="7950" s="1"/>
  <c r="O1747" i="7950" s="1"/>
  <c r="G1607" i="7950"/>
  <c r="H1607" i="7950" s="1"/>
  <c r="I1607" i="7950" s="1"/>
  <c r="J1607" i="7950" s="1"/>
  <c r="K1607" i="7950" s="1"/>
  <c r="L1607" i="7950" s="1"/>
  <c r="M1607" i="7950" s="1"/>
  <c r="N1607" i="7950" s="1"/>
  <c r="O1607" i="7950" s="1"/>
  <c r="P1607" i="7950" s="1"/>
  <c r="Q1607" i="7950" s="1"/>
  <c r="R1607" i="7950" s="1"/>
  <c r="S1607" i="7950" s="1"/>
  <c r="G1583" i="7950"/>
  <c r="J1106" i="7949"/>
  <c r="K1106" i="7949" s="1"/>
  <c r="L1106" i="7949" s="1"/>
  <c r="M1106" i="7949" s="1"/>
  <c r="N1106" i="7949" s="1"/>
  <c r="O1106" i="7949" s="1"/>
  <c r="P1106" i="7949" s="1"/>
  <c r="Q1106" i="7949" s="1"/>
  <c r="R1106" i="7949" s="1"/>
  <c r="S1106" i="7949" s="1"/>
  <c r="E1155" i="7949"/>
  <c r="F1155" i="7949" s="1"/>
  <c r="G1155" i="7949" s="1"/>
  <c r="H1155" i="7949" s="1"/>
  <c r="I1155" i="7949" s="1"/>
  <c r="J1155" i="7949" s="1"/>
  <c r="M2675" i="7949"/>
  <c r="N2675" i="7949" s="1"/>
  <c r="O2675" i="7949" s="1"/>
  <c r="M1163" i="7949"/>
  <c r="N1163" i="7949" s="1"/>
  <c r="L2242" i="7949"/>
  <c r="M2242" i="7949" s="1"/>
  <c r="M1647" i="7949"/>
  <c r="N1647" i="7949" s="1"/>
  <c r="J1376" i="7949"/>
  <c r="K1376" i="7949" s="1"/>
  <c r="L1376" i="7949" s="1"/>
  <c r="E2019" i="7949"/>
  <c r="F2019" i="7949" s="1"/>
  <c r="G2019" i="7949" s="1"/>
  <c r="E1965" i="7949"/>
  <c r="G1427" i="7949"/>
  <c r="H1427" i="7949" s="1"/>
  <c r="I1427" i="7949" s="1"/>
  <c r="J1427" i="7949" s="1"/>
  <c r="K1427" i="7949" s="1"/>
  <c r="L1427" i="7949" s="1"/>
  <c r="M1427" i="7949" s="1"/>
  <c r="N1427" i="7949" s="1"/>
  <c r="O1427" i="7949" s="1"/>
  <c r="P1427" i="7949" s="1"/>
  <c r="Q1427" i="7949" s="1"/>
  <c r="R1427" i="7949" s="1"/>
  <c r="S1427" i="7949" s="1"/>
  <c r="T1427" i="7949" s="1"/>
  <c r="U1427" i="7949" s="1"/>
  <c r="V1427" i="7949" s="1"/>
  <c r="W1427" i="7949" s="1"/>
  <c r="G77" i="7949"/>
  <c r="G2129" i="7949"/>
  <c r="H2129" i="7949" s="1"/>
  <c r="I2129" i="7949" s="1"/>
  <c r="J2129" i="7949" s="1"/>
  <c r="G833" i="7949"/>
  <c r="H2130" i="7949"/>
  <c r="I2130" i="7949" s="1"/>
  <c r="H1752" i="7949"/>
  <c r="I1752" i="7949" s="1"/>
  <c r="D2234" i="7949"/>
  <c r="E2234" i="7949" s="1"/>
  <c r="D74" i="7949"/>
  <c r="F670" i="7949"/>
  <c r="G670" i="7949" s="1"/>
  <c r="H670" i="7949" s="1"/>
  <c r="I670" i="7949" s="1"/>
  <c r="H1575" i="7950"/>
  <c r="H1585" i="7950" s="1"/>
  <c r="I1585" i="7950" s="1"/>
  <c r="J1585" i="7950" s="1"/>
  <c r="K1585" i="7950" s="1"/>
  <c r="L1585" i="7950" s="1"/>
  <c r="M1585" i="7950" s="1"/>
  <c r="N1585" i="7950" s="1"/>
  <c r="O1585" i="7950" s="1"/>
  <c r="P1585" i="7950" s="1"/>
  <c r="Q1585" i="7950" s="1"/>
  <c r="R1585" i="7950" s="1"/>
  <c r="S1585" i="7950" s="1"/>
  <c r="T1585" i="7950" s="1"/>
  <c r="H1584" i="7950"/>
  <c r="I1584" i="7950" s="1"/>
  <c r="J1584" i="7950" s="1"/>
  <c r="K1584" i="7950" s="1"/>
  <c r="L1584" i="7950" s="1"/>
  <c r="M1584" i="7950" s="1"/>
  <c r="N1584" i="7950" s="1"/>
  <c r="O1584" i="7950" s="1"/>
  <c r="P1584" i="7950" s="1"/>
  <c r="Q1584" i="7950" s="1"/>
  <c r="R1584" i="7950" s="1"/>
  <c r="E1014" i="7949"/>
  <c r="D990" i="7949"/>
  <c r="D878" i="7950"/>
  <c r="E878" i="7950" s="1"/>
  <c r="F878" i="7950" s="1"/>
  <c r="G878" i="7950" s="1"/>
  <c r="H878" i="7950" s="1"/>
  <c r="I878" i="7950" s="1"/>
  <c r="J878" i="7950" s="1"/>
  <c r="K878" i="7950" s="1"/>
  <c r="L878" i="7950" s="1"/>
  <c r="M878" i="7950" s="1"/>
  <c r="M1697" i="7950"/>
  <c r="N1697" i="7950" s="1"/>
  <c r="F1521" i="7950"/>
  <c r="F1529" i="7950" s="1"/>
  <c r="G1529" i="7950" s="1"/>
  <c r="H1529" i="7950" s="1"/>
  <c r="I1529" i="7950" s="1"/>
  <c r="J1529" i="7950" s="1"/>
  <c r="K1529" i="7950" s="1"/>
  <c r="L1529" i="7950" s="1"/>
  <c r="F1534" i="7949"/>
  <c r="G1534" i="7949" s="1"/>
  <c r="K129" i="7950"/>
  <c r="L129" i="7950" s="1"/>
  <c r="M129" i="7950" s="1"/>
  <c r="N129" i="7950" s="1"/>
  <c r="O129" i="7950" s="1"/>
  <c r="P129" i="7950" s="1"/>
  <c r="Q129" i="7950" s="1"/>
  <c r="R129" i="7950" s="1"/>
  <c r="S129" i="7950" s="1"/>
  <c r="T129" i="7950" s="1"/>
  <c r="U129" i="7950" s="1"/>
  <c r="V129" i="7950" s="1"/>
  <c r="N2586" i="7950"/>
  <c r="O2586" i="7950" s="1"/>
  <c r="P2586" i="7950" s="1"/>
  <c r="Q2586" i="7950" s="1"/>
  <c r="R2586" i="7950" s="1"/>
  <c r="S2586" i="7950" s="1"/>
  <c r="T2586" i="7950" s="1"/>
  <c r="U2586" i="7950" s="1"/>
  <c r="V2586" i="7950" s="1"/>
  <c r="W2586" i="7950" s="1"/>
  <c r="N1560" i="7950"/>
  <c r="O1560" i="7950" s="1"/>
  <c r="P1560" i="7950" s="1"/>
  <c r="Q1560" i="7950" s="1"/>
  <c r="N1536" i="7950"/>
  <c r="C2468" i="7950"/>
  <c r="C2490" i="7950"/>
  <c r="C2522" i="7950"/>
  <c r="D2522" i="7950" s="1"/>
  <c r="E2522" i="7950" s="1"/>
  <c r="C2544" i="7950"/>
  <c r="M1757" i="7949"/>
  <c r="N1757" i="7949" s="1"/>
  <c r="O1757" i="7949" s="1"/>
  <c r="P1757" i="7949" s="1"/>
  <c r="Q1757" i="7949" s="1"/>
  <c r="R1757" i="7949" s="1"/>
  <c r="S1757" i="7949" s="1"/>
  <c r="T1757" i="7949" s="1"/>
  <c r="U1757" i="7949" s="1"/>
  <c r="V1757" i="7949" s="1"/>
  <c r="W1757" i="7949" s="1"/>
  <c r="H2448" i="7950"/>
  <c r="I2448" i="7950" s="1"/>
  <c r="J2448" i="7950" s="1"/>
  <c r="K2448" i="7950" s="1"/>
  <c r="K675" i="7949"/>
  <c r="L675" i="7949" s="1"/>
  <c r="M675" i="7949" s="1"/>
  <c r="K2025" i="7949"/>
  <c r="J836" i="7949"/>
  <c r="K836" i="7949" s="1"/>
  <c r="L836" i="7949" s="1"/>
  <c r="M836" i="7949" s="1"/>
  <c r="N836" i="7949" s="1"/>
  <c r="O836" i="7949" s="1"/>
  <c r="P836" i="7949" s="1"/>
  <c r="Q836" i="7949" s="1"/>
  <c r="R836" i="7949" s="1"/>
  <c r="S836" i="7949" s="1"/>
  <c r="T836" i="7949" s="1"/>
  <c r="U836" i="7949" s="1"/>
  <c r="V836" i="7949" s="1"/>
  <c r="W836" i="7949" s="1"/>
  <c r="J80" i="7949"/>
  <c r="K80" i="7949" s="1"/>
  <c r="L80" i="7949" s="1"/>
  <c r="M80" i="7949" s="1"/>
  <c r="N80" i="7949" s="1"/>
  <c r="O80" i="7949" s="1"/>
  <c r="P80" i="7949" s="1"/>
  <c r="Q80" i="7949" s="1"/>
  <c r="R80" i="7949" s="1"/>
  <c r="S80" i="7949" s="1"/>
  <c r="T80" i="7949" s="1"/>
  <c r="U80" i="7949" s="1"/>
  <c r="V80" i="7949" s="1"/>
  <c r="W80" i="7949" s="1"/>
  <c r="J2564" i="7949"/>
  <c r="K2564" i="7949" s="1"/>
  <c r="L2564" i="7949" s="1"/>
  <c r="E399" i="7949"/>
  <c r="F399" i="7949" s="1"/>
  <c r="G399" i="7949" s="1"/>
  <c r="H399" i="7949" s="1"/>
  <c r="I399" i="7949" s="1"/>
  <c r="J399" i="7949" s="1"/>
  <c r="K399" i="7949" s="1"/>
  <c r="L399" i="7949" s="1"/>
  <c r="M399" i="7949" s="1"/>
  <c r="N399" i="7949" s="1"/>
  <c r="E993" i="7949"/>
  <c r="F993" i="7949" s="1"/>
  <c r="G2453" i="7949"/>
  <c r="G2561" i="7949"/>
  <c r="H2561" i="7949" s="1"/>
  <c r="I2561" i="7949" s="1"/>
  <c r="J2561" i="7949" s="1"/>
  <c r="K2561" i="7949" s="1"/>
  <c r="L2561" i="7949" s="1"/>
  <c r="M2561" i="7949" s="1"/>
  <c r="N2561" i="7949" s="1"/>
  <c r="O2561" i="7949" s="1"/>
  <c r="P2561" i="7949" s="1"/>
  <c r="Q2561" i="7949" s="1"/>
  <c r="R2561" i="7949" s="1"/>
  <c r="S2561" i="7949" s="1"/>
  <c r="T2561" i="7949" s="1"/>
  <c r="C492" i="7950"/>
  <c r="F1210" i="7949"/>
  <c r="G1210" i="7949" s="1"/>
  <c r="H1210" i="7949" s="1"/>
  <c r="I1210" i="7949" s="1"/>
  <c r="J1210" i="7949" s="1"/>
  <c r="F184" i="7949"/>
  <c r="G184" i="7949" s="1"/>
  <c r="H184" i="7949" s="1"/>
  <c r="I184" i="7949" s="1"/>
  <c r="J184" i="7949" s="1"/>
  <c r="K184" i="7949" s="1"/>
  <c r="L184" i="7949" s="1"/>
  <c r="M184" i="7949" s="1"/>
  <c r="N184" i="7949" s="1"/>
  <c r="O184" i="7949" s="1"/>
  <c r="P184" i="7949" s="1"/>
  <c r="Q184" i="7949" s="1"/>
  <c r="N1050" i="7950"/>
  <c r="O1050" i="7950" s="1"/>
  <c r="P1050" i="7950" s="1"/>
  <c r="Q1050" i="7950" s="1"/>
  <c r="R1050" i="7950" s="1"/>
  <c r="S1050" i="7950" s="1"/>
  <c r="D446" i="7950"/>
  <c r="E446" i="7950" s="1"/>
  <c r="F446" i="7950" s="1"/>
  <c r="G446" i="7950" s="1"/>
  <c r="H446" i="7950" s="1"/>
  <c r="I446" i="7950" s="1"/>
  <c r="J446" i="7950" s="1"/>
  <c r="K446" i="7950" s="1"/>
  <c r="L446" i="7950" s="1"/>
  <c r="M446" i="7950" s="1"/>
  <c r="N446" i="7950" s="1"/>
  <c r="O446" i="7950" s="1"/>
  <c r="P446" i="7950" s="1"/>
  <c r="Q446" i="7950" s="1"/>
  <c r="R446" i="7950" s="1"/>
  <c r="S446" i="7950" s="1"/>
  <c r="T446" i="7950" s="1"/>
  <c r="U446" i="7950" s="1"/>
  <c r="V446" i="7950" s="1"/>
  <c r="W446" i="7950" s="1"/>
  <c r="H342" i="7950"/>
  <c r="I342" i="7950" s="1"/>
  <c r="E847" i="7950"/>
  <c r="F847" i="7950" s="1"/>
  <c r="G847" i="7950" s="1"/>
  <c r="H847" i="7950" s="1"/>
  <c r="I847" i="7950" s="1"/>
  <c r="J847" i="7950" s="1"/>
  <c r="K847" i="7950" s="1"/>
  <c r="L847" i="7950" s="1"/>
  <c r="E1279" i="7950"/>
  <c r="E1255" i="7950" s="1"/>
  <c r="E1657" i="7950"/>
  <c r="E1633" i="7950" s="1"/>
  <c r="J530" i="7950"/>
  <c r="N2532" i="7950"/>
  <c r="O2532" i="7950" s="1"/>
  <c r="L1018" i="7950"/>
  <c r="M1018" i="7950" s="1"/>
  <c r="N1018" i="7950" s="1"/>
  <c r="O1018" i="7950" s="1"/>
  <c r="P1018" i="7950" s="1"/>
  <c r="Q1018" i="7950" s="1"/>
  <c r="R1018" i="7950" s="1"/>
  <c r="S1018" i="7950" s="1"/>
  <c r="T1018" i="7950" s="1"/>
  <c r="U1018" i="7950" s="1"/>
  <c r="V1018" i="7950" s="1"/>
  <c r="W1018" i="7950" s="1"/>
  <c r="L994" i="7950"/>
  <c r="E1767" i="7950"/>
  <c r="F1767" i="7950" s="1"/>
  <c r="G1767" i="7950" s="1"/>
  <c r="H1767" i="7950" s="1"/>
  <c r="I1767" i="7950" s="1"/>
  <c r="J1767" i="7950" s="1"/>
  <c r="K1767" i="7950" s="1"/>
  <c r="E1743" i="7950"/>
  <c r="C438" i="7950"/>
  <c r="I438" i="7950"/>
  <c r="G773" i="7950"/>
  <c r="H773" i="7950" s="1"/>
  <c r="I773" i="7950" s="1"/>
  <c r="J773" i="7950" s="1"/>
  <c r="K773" i="7950" s="1"/>
  <c r="L773" i="7950" s="1"/>
  <c r="M773" i="7950" s="1"/>
  <c r="N773" i="7950" s="1"/>
  <c r="O773" i="7950" s="1"/>
  <c r="P773" i="7950" s="1"/>
  <c r="L184" i="7950"/>
  <c r="M184" i="7950" s="1"/>
  <c r="N184" i="7950" s="1"/>
  <c r="O184" i="7950" s="1"/>
  <c r="P184" i="7950" s="1"/>
  <c r="Q184" i="7950" s="1"/>
  <c r="R184" i="7950" s="1"/>
  <c r="S184" i="7950" s="1"/>
  <c r="T184" i="7950" s="1"/>
  <c r="U184" i="7950" s="1"/>
  <c r="V184" i="7950" s="1"/>
  <c r="W184" i="7950" s="1"/>
  <c r="H18" i="7950"/>
  <c r="I18" i="7950" s="1"/>
  <c r="J18" i="7950" s="1"/>
  <c r="K18" i="7950" s="1"/>
  <c r="E1009" i="7950"/>
  <c r="F1009" i="7950" s="1"/>
  <c r="D1634" i="7950"/>
  <c r="D1680" i="7950" s="1"/>
  <c r="N2346" i="7950"/>
  <c r="O2346" i="7950" s="1"/>
  <c r="I1693" i="7950"/>
  <c r="J1693" i="7950" s="1"/>
  <c r="K1693" i="7950" s="1"/>
  <c r="L1693" i="7950" s="1"/>
  <c r="M1693" i="7950" s="1"/>
  <c r="N1693" i="7950" s="1"/>
  <c r="O1693" i="7950" s="1"/>
  <c r="P1693" i="7950" s="1"/>
  <c r="Q1693" i="7950" s="1"/>
  <c r="R1693" i="7950" s="1"/>
  <c r="S1693" i="7950" s="1"/>
  <c r="T1693" i="7950" s="1"/>
  <c r="U1693" i="7950" s="1"/>
  <c r="V1693" i="7950" s="1"/>
  <c r="W1693" i="7950" s="1"/>
  <c r="L724" i="7950"/>
  <c r="M724" i="7950" s="1"/>
  <c r="N724" i="7950" s="1"/>
  <c r="O724" i="7950" s="1"/>
  <c r="P724" i="7950" s="1"/>
  <c r="Q724" i="7950" s="1"/>
  <c r="R724" i="7950" s="1"/>
  <c r="S724" i="7950" s="1"/>
  <c r="K669" i="7950"/>
  <c r="L669" i="7950" s="1"/>
  <c r="M669" i="7950" s="1"/>
  <c r="N669" i="7950" s="1"/>
  <c r="O669" i="7950" s="1"/>
  <c r="P669" i="7950" s="1"/>
  <c r="Q669" i="7950" s="1"/>
  <c r="R669" i="7950" s="1"/>
  <c r="S669" i="7950" s="1"/>
  <c r="T669" i="7950" s="1"/>
  <c r="U669" i="7950" s="1"/>
  <c r="V669" i="7950" s="1"/>
  <c r="W669" i="7950" s="1"/>
  <c r="F1690" i="7950"/>
  <c r="G1690" i="7950" s="1"/>
  <c r="H1690" i="7950" s="1"/>
  <c r="I1690" i="7950" s="1"/>
  <c r="J1690" i="7950" s="1"/>
  <c r="K1690" i="7950" s="1"/>
  <c r="L1690" i="7950" s="1"/>
  <c r="F1852" i="7950"/>
  <c r="G1852" i="7950" s="1"/>
  <c r="H1852" i="7950" s="1"/>
  <c r="I1852" i="7950" s="1"/>
  <c r="J1852" i="7950" s="1"/>
  <c r="K1852" i="7950" s="1"/>
  <c r="I397" i="7950"/>
  <c r="J397" i="7950" s="1"/>
  <c r="K397" i="7950" s="1"/>
  <c r="L397" i="7950" s="1"/>
  <c r="M397" i="7950" s="1"/>
  <c r="N397" i="7950" s="1"/>
  <c r="O397" i="7950" s="1"/>
  <c r="P397" i="7950" s="1"/>
  <c r="Q397" i="7950" s="1"/>
  <c r="G125" i="7950"/>
  <c r="H125" i="7950" s="1"/>
  <c r="I125" i="7950" s="1"/>
  <c r="J125" i="7950" s="1"/>
  <c r="K125" i="7950" s="1"/>
  <c r="L125" i="7950" s="1"/>
  <c r="E258" i="7949"/>
  <c r="E234" i="7949" s="1"/>
  <c r="C983" i="7949"/>
  <c r="J2234" i="7950"/>
  <c r="K2234" i="7950" s="1"/>
  <c r="J2018" i="7950"/>
  <c r="K2018" i="7950" s="1"/>
  <c r="L2018" i="7950" s="1"/>
  <c r="N1266" i="7950"/>
  <c r="O1266" i="7950" s="1"/>
  <c r="P1266" i="7950" s="1"/>
  <c r="Q1266" i="7950" s="1"/>
  <c r="R1266" i="7950" s="1"/>
  <c r="S1266" i="7950" s="1"/>
  <c r="T1266" i="7950" s="1"/>
  <c r="U1266" i="7950" s="1"/>
  <c r="V1266" i="7950" s="1"/>
  <c r="W1266" i="7950" s="1"/>
  <c r="L1156" i="7950"/>
  <c r="M1156" i="7950" s="1"/>
  <c r="N1156" i="7950" s="1"/>
  <c r="O1156" i="7950" s="1"/>
  <c r="P1156" i="7950" s="1"/>
  <c r="Q1156" i="7950" s="1"/>
  <c r="F718" i="7950"/>
  <c r="G718" i="7950" s="1"/>
  <c r="H718" i="7950" s="1"/>
  <c r="I718" i="7950" s="1"/>
  <c r="J718" i="7950" s="1"/>
  <c r="K718" i="7950" s="1"/>
  <c r="M617" i="7950"/>
  <c r="N617" i="7950" s="1"/>
  <c r="O617" i="7950" s="1"/>
  <c r="P617" i="7950" s="1"/>
  <c r="C2635" i="7949"/>
  <c r="C2657" i="7949"/>
  <c r="J2132" i="7949"/>
  <c r="K2132" i="7949" s="1"/>
  <c r="L2132" i="7949" s="1"/>
  <c r="M2132" i="7949" s="1"/>
  <c r="N2132" i="7949" s="1"/>
  <c r="G443" i="7949"/>
  <c r="I2347" i="7949"/>
  <c r="J2347" i="7949" s="1"/>
  <c r="K2347" i="7949" s="1"/>
  <c r="L2347" i="7949" s="1"/>
  <c r="M2347" i="7949" s="1"/>
  <c r="N2347" i="7949" s="1"/>
  <c r="I727" i="7949"/>
  <c r="J727" i="7949" s="1"/>
  <c r="K727" i="7949" s="1"/>
  <c r="L727" i="7949" s="1"/>
  <c r="M727" i="7949" s="1"/>
  <c r="N727" i="7949" s="1"/>
  <c r="O727" i="7949" s="1"/>
  <c r="P727" i="7949" s="1"/>
  <c r="Q727" i="7949" s="1"/>
  <c r="R727" i="7949" s="1"/>
  <c r="S727" i="7949" s="1"/>
  <c r="T727" i="7949" s="1"/>
  <c r="U727" i="7949" s="1"/>
  <c r="V727" i="7949" s="1"/>
  <c r="W727" i="7949" s="1"/>
  <c r="G2345" i="7949"/>
  <c r="H2345" i="7949" s="1"/>
  <c r="D1100" i="7949"/>
  <c r="E1100" i="7949" s="1"/>
  <c r="F1100" i="7949" s="1"/>
  <c r="G1100" i="7949" s="1"/>
  <c r="H1100" i="7949" s="1"/>
  <c r="I1100" i="7949" s="1"/>
  <c r="J1100" i="7949" s="1"/>
  <c r="K1100" i="7949" s="1"/>
  <c r="L1100" i="7949" s="1"/>
  <c r="M1100" i="7949" s="1"/>
  <c r="N1100" i="7949" s="1"/>
  <c r="O1100" i="7949" s="1"/>
  <c r="P1100" i="7949" s="1"/>
  <c r="Q1100" i="7949" s="1"/>
  <c r="R1100" i="7949" s="1"/>
  <c r="S1100" i="7949" s="1"/>
  <c r="T1100" i="7949" s="1"/>
  <c r="U1100" i="7949" s="1"/>
  <c r="V1100" i="7949" s="1"/>
  <c r="W1100" i="7949" s="1"/>
  <c r="F2614" i="7949"/>
  <c r="G2614" i="7949" s="1"/>
  <c r="H2614" i="7949" s="1"/>
  <c r="I2614" i="7949" s="1"/>
  <c r="J2614" i="7949" s="1"/>
  <c r="K2614" i="7949" s="1"/>
  <c r="L2614" i="7949" s="1"/>
  <c r="M2614" i="7949" s="1"/>
  <c r="N2614" i="7949" s="1"/>
  <c r="O2614" i="7949" s="1"/>
  <c r="E1311" i="7950"/>
  <c r="F1311" i="7950" s="1"/>
  <c r="G1311" i="7950" s="1"/>
  <c r="H1311" i="7950" s="1"/>
  <c r="I1311" i="7950" s="1"/>
  <c r="J1311" i="7950" s="1"/>
  <c r="K1311" i="7950" s="1"/>
  <c r="L1311" i="7950" s="1"/>
  <c r="M1311" i="7950" s="1"/>
  <c r="N1311" i="7950" s="1"/>
  <c r="O1311" i="7950" s="1"/>
  <c r="P1311" i="7950" s="1"/>
  <c r="Q1311" i="7950" s="1"/>
  <c r="R1311" i="7950" s="1"/>
  <c r="S1311" i="7950" s="1"/>
  <c r="T1311" i="7950" s="1"/>
  <c r="U1311" i="7950" s="1"/>
  <c r="V1311" i="7950" s="1"/>
  <c r="W1311" i="7950" s="1"/>
  <c r="E2169" i="7950"/>
  <c r="E2176" i="7950" s="1"/>
  <c r="F2176" i="7950" s="1"/>
  <c r="G2176" i="7950" s="1"/>
  <c r="H2176" i="7950" s="1"/>
  <c r="I2176" i="7950" s="1"/>
  <c r="J2176" i="7950" s="1"/>
  <c r="K2176" i="7950" s="1"/>
  <c r="L2176" i="7950" s="1"/>
  <c r="M2176" i="7950" s="1"/>
  <c r="N2176" i="7950" s="1"/>
  <c r="O2176" i="7950" s="1"/>
  <c r="J2277" i="7950"/>
  <c r="J2289" i="7950" s="1"/>
  <c r="K2289" i="7950" s="1"/>
  <c r="L514" i="7949"/>
  <c r="L495" i="7950"/>
  <c r="L509" i="7950" s="1"/>
  <c r="M509" i="7950" s="1"/>
  <c r="L238" i="7950"/>
  <c r="M238" i="7950" s="1"/>
  <c r="N238" i="7950" s="1"/>
  <c r="I1663" i="7950"/>
  <c r="J1663" i="7950" s="1"/>
  <c r="K1663" i="7950" s="1"/>
  <c r="I1639" i="7950"/>
  <c r="L298" i="7949"/>
  <c r="I565" i="7949"/>
  <c r="J565" i="7949" s="1"/>
  <c r="E21" i="7949"/>
  <c r="F21" i="7949" s="1"/>
  <c r="H564" i="7949"/>
  <c r="I564" i="7949" s="1"/>
  <c r="D14" i="7950"/>
  <c r="D1370" i="7949"/>
  <c r="E1370" i="7949" s="1"/>
  <c r="F1370" i="7949" s="1"/>
  <c r="G1370" i="7949" s="1"/>
  <c r="H1370" i="7949" s="1"/>
  <c r="E339" i="7950"/>
  <c r="F339" i="7950" s="1"/>
  <c r="G339" i="7950" s="1"/>
  <c r="H339" i="7950" s="1"/>
  <c r="I1251" i="7950"/>
  <c r="I1262" i="7950" s="1"/>
  <c r="J1262" i="7950" s="1"/>
  <c r="K1262" i="7950" s="1"/>
  <c r="L1262" i="7950" s="1"/>
  <c r="M1262" i="7950" s="1"/>
  <c r="N1262" i="7950" s="1"/>
  <c r="O1262" i="7950" s="1"/>
  <c r="P1262" i="7950" s="1"/>
  <c r="Q1262" i="7950" s="1"/>
  <c r="R1262" i="7950" s="1"/>
  <c r="S1262" i="7950" s="1"/>
  <c r="T1262" i="7950" s="1"/>
  <c r="U1262" i="7950" s="1"/>
  <c r="D1850" i="7950"/>
  <c r="E1850" i="7950" s="1"/>
  <c r="F1850" i="7950" s="1"/>
  <c r="G1850" i="7950" s="1"/>
  <c r="H1850" i="7950" s="1"/>
  <c r="I1850" i="7950" s="1"/>
  <c r="J1850" i="7950" s="1"/>
  <c r="E831" i="7949"/>
  <c r="F831" i="7949" s="1"/>
  <c r="G831" i="7949" s="1"/>
  <c r="H831" i="7949" s="1"/>
  <c r="I831" i="7949" s="1"/>
  <c r="J831" i="7949" s="1"/>
  <c r="K831" i="7949" s="1"/>
  <c r="L831" i="7949" s="1"/>
  <c r="M831" i="7949" s="1"/>
  <c r="N831" i="7949" s="1"/>
  <c r="E819" i="7950"/>
  <c r="E826" i="7950" s="1"/>
  <c r="F826" i="7950" s="1"/>
  <c r="G826" i="7950" s="1"/>
  <c r="H826" i="7950" s="1"/>
  <c r="I826" i="7950" s="1"/>
  <c r="J826" i="7950" s="1"/>
  <c r="K826" i="7950" s="1"/>
  <c r="L826" i="7950" s="1"/>
  <c r="M826" i="7950" s="1"/>
  <c r="H1878" i="7950"/>
  <c r="I1878" i="7950" s="1"/>
  <c r="J1878" i="7950" s="1"/>
  <c r="H1854" i="7950"/>
  <c r="G1157" i="7949"/>
  <c r="H1157" i="7949" s="1"/>
  <c r="G1143" i="7950"/>
  <c r="G1152" i="7950" s="1"/>
  <c r="H1152" i="7950" s="1"/>
  <c r="I1152" i="7950" s="1"/>
  <c r="J1152" i="7950" s="1"/>
  <c r="K1152" i="7950" s="1"/>
  <c r="L1152" i="7950" s="1"/>
  <c r="M1152" i="7950" s="1"/>
  <c r="N1152" i="7950" s="1"/>
  <c r="O1152" i="7950" s="1"/>
  <c r="P1152" i="7950" s="1"/>
  <c r="Q1152" i="7950" s="1"/>
  <c r="R1152" i="7950" s="1"/>
  <c r="S1152" i="7950" s="1"/>
  <c r="M353" i="7949"/>
  <c r="N353" i="7949" s="1"/>
  <c r="O353" i="7949" s="1"/>
  <c r="P353" i="7949" s="1"/>
  <c r="Q353" i="7949" s="1"/>
  <c r="R353" i="7949" s="1"/>
  <c r="S353" i="7949" s="1"/>
  <c r="T353" i="7949" s="1"/>
  <c r="U353" i="7949" s="1"/>
  <c r="V353" i="7949" s="1"/>
  <c r="W353" i="7949" s="1"/>
  <c r="L1108" i="7949"/>
  <c r="M1108" i="7949" s="1"/>
  <c r="N1108" i="7949" s="1"/>
  <c r="O1108" i="7949" s="1"/>
  <c r="P1108" i="7949" s="1"/>
  <c r="Q1108" i="7949" s="1"/>
  <c r="R1108" i="7949" s="1"/>
  <c r="S1108" i="7949" s="1"/>
  <c r="I1051" i="7949"/>
  <c r="J1051" i="7949" s="1"/>
  <c r="H402" i="7949"/>
  <c r="H1482" i="7949"/>
  <c r="I1482" i="7949" s="1"/>
  <c r="D20" i="7949"/>
  <c r="D1046" i="7949"/>
  <c r="E1046" i="7949" s="1"/>
  <c r="F346" i="7949"/>
  <c r="G346" i="7949" s="1"/>
  <c r="H346" i="7949" s="1"/>
  <c r="I346" i="7949" s="1"/>
  <c r="J346" i="7949" s="1"/>
  <c r="K346" i="7949" s="1"/>
  <c r="L346" i="7949" s="1"/>
  <c r="M346" i="7949" s="1"/>
  <c r="N346" i="7949" s="1"/>
  <c r="O346" i="7949" s="1"/>
  <c r="P346" i="7949" s="1"/>
  <c r="C168" i="7950"/>
  <c r="E2418" i="7949"/>
  <c r="C1037" i="7949"/>
  <c r="D991" i="7949"/>
  <c r="E991" i="7949" s="1"/>
  <c r="F991" i="7949" s="1"/>
  <c r="G991" i="7949" s="1"/>
  <c r="H991" i="7949" s="1"/>
  <c r="I991" i="7949" s="1"/>
  <c r="J991" i="7949" s="1"/>
  <c r="K991" i="7949" s="1"/>
  <c r="N1128" i="7950"/>
  <c r="O1128" i="7950" s="1"/>
  <c r="P1128" i="7950" s="1"/>
  <c r="N1104" i="7950"/>
  <c r="E2472" i="7949"/>
  <c r="F2472" i="7949" s="1"/>
  <c r="G2472" i="7949" s="1"/>
  <c r="C1577" i="7949"/>
  <c r="M2507" i="7950"/>
  <c r="N2507" i="7950" s="1"/>
  <c r="O2507" i="7950" s="1"/>
  <c r="P2507" i="7950" s="1"/>
  <c r="Q2507" i="7950" s="1"/>
  <c r="R2507" i="7950" s="1"/>
  <c r="S2507" i="7950" s="1"/>
  <c r="T2507" i="7950" s="1"/>
  <c r="U2507" i="7950" s="1"/>
  <c r="V2507" i="7950" s="1"/>
  <c r="W2507" i="7950" s="1"/>
  <c r="M2075" i="7950"/>
  <c r="N2075" i="7950" s="1"/>
  <c r="O2075" i="7950" s="1"/>
  <c r="P2075" i="7950" s="1"/>
  <c r="Q2075" i="7950" s="1"/>
  <c r="R2075" i="7950" s="1"/>
  <c r="S2075" i="7950" s="1"/>
  <c r="T2075" i="7950" s="1"/>
  <c r="U2075" i="7950" s="1"/>
  <c r="V2075" i="7950" s="1"/>
  <c r="G1097" i="7950"/>
  <c r="H1097" i="7950" s="1"/>
  <c r="I1097" i="7950" s="1"/>
  <c r="J1097" i="7950" s="1"/>
  <c r="H1368" i="7950"/>
  <c r="I1368" i="7950" s="1"/>
  <c r="J1368" i="7950" s="1"/>
  <c r="K1368" i="7950" s="1"/>
  <c r="L1368" i="7950" s="1"/>
  <c r="M1368" i="7950" s="1"/>
  <c r="N1368" i="7950" s="1"/>
  <c r="O1368" i="7950" s="1"/>
  <c r="P1368" i="7950" s="1"/>
  <c r="Q1368" i="7950" s="1"/>
  <c r="R1368" i="7950" s="1"/>
  <c r="S1368" i="7950" s="1"/>
  <c r="T1368" i="7950" s="1"/>
  <c r="U1368" i="7950" s="1"/>
  <c r="V1368" i="7950" s="1"/>
  <c r="W1368" i="7950" s="1"/>
  <c r="E1117" i="7950"/>
  <c r="F1117" i="7950" s="1"/>
  <c r="G1117" i="7950" s="1"/>
  <c r="E555" i="7950"/>
  <c r="F555" i="7950" s="1"/>
  <c r="J1615" i="7949"/>
  <c r="K1615" i="7949" s="1"/>
  <c r="L1615" i="7949" s="1"/>
  <c r="M1615" i="7949" s="1"/>
  <c r="N1615" i="7949" s="1"/>
  <c r="O1615" i="7949" s="1"/>
  <c r="P1615" i="7949" s="1"/>
  <c r="I927" i="7950"/>
  <c r="I938" i="7950" s="1"/>
  <c r="J938" i="7950" s="1"/>
  <c r="I943" i="7949"/>
  <c r="J943" i="7949" s="1"/>
  <c r="K943" i="7949" s="1"/>
  <c r="L943" i="7949" s="1"/>
  <c r="M943" i="7949" s="1"/>
  <c r="N943" i="7949" s="1"/>
  <c r="O943" i="7949" s="1"/>
  <c r="P943" i="7949" s="1"/>
  <c r="Q943" i="7949" s="1"/>
  <c r="R943" i="7949" s="1"/>
  <c r="S943" i="7949" s="1"/>
  <c r="T943" i="7949" s="1"/>
  <c r="U943" i="7949" s="1"/>
  <c r="V943" i="7949" s="1"/>
  <c r="W943" i="7949" s="1"/>
  <c r="M9" i="7950"/>
  <c r="M24" i="7950" s="1"/>
  <c r="N24" i="7950" s="1"/>
  <c r="M29" i="7949"/>
  <c r="N29" i="7949" s="1"/>
  <c r="O29" i="7949" s="1"/>
  <c r="P29" i="7949" s="1"/>
  <c r="Q29" i="7949" s="1"/>
  <c r="R29" i="7949" s="1"/>
  <c r="S29" i="7949" s="1"/>
  <c r="T29" i="7949" s="1"/>
  <c r="U29" i="7949" s="1"/>
  <c r="V29" i="7949" s="1"/>
  <c r="W29" i="7949" s="1"/>
  <c r="I1776" i="7949"/>
  <c r="J1776" i="7949" s="1"/>
  <c r="K1776" i="7949" s="1"/>
  <c r="L1776" i="7949" s="1"/>
  <c r="J128" i="7950"/>
  <c r="K128" i="7950" s="1"/>
  <c r="L128" i="7950" s="1"/>
  <c r="M128" i="7950" s="1"/>
  <c r="N128" i="7950" s="1"/>
  <c r="O128" i="7950" s="1"/>
  <c r="P128" i="7950" s="1"/>
  <c r="K2127" i="7950"/>
  <c r="K2151" i="7950"/>
  <c r="L2151" i="7950" s="1"/>
  <c r="M2151" i="7950" s="1"/>
  <c r="N2151" i="7950" s="1"/>
  <c r="O2151" i="7950" s="1"/>
  <c r="P2151" i="7950" s="1"/>
  <c r="Q2151" i="7950" s="1"/>
  <c r="L105" i="7949"/>
  <c r="M105" i="7949" s="1"/>
  <c r="N105" i="7949" s="1"/>
  <c r="O105" i="7949" s="1"/>
  <c r="P105" i="7949" s="1"/>
  <c r="Q105" i="7949" s="1"/>
  <c r="R105" i="7949" s="1"/>
  <c r="S105" i="7949" s="1"/>
  <c r="T105" i="7949" s="1"/>
  <c r="U105" i="7949" s="1"/>
  <c r="V105" i="7949" s="1"/>
  <c r="W105" i="7949" s="1"/>
  <c r="M515" i="7949"/>
  <c r="N515" i="7949" s="1"/>
  <c r="O515" i="7949" s="1"/>
  <c r="P515" i="7949" s="1"/>
  <c r="Q515" i="7949" s="1"/>
  <c r="R515" i="7949" s="1"/>
  <c r="S515" i="7949" s="1"/>
  <c r="M1864" i="7949"/>
  <c r="N1864" i="7949" s="1"/>
  <c r="O1864" i="7949" s="1"/>
  <c r="P1864" i="7949" s="1"/>
  <c r="Q1864" i="7949" s="1"/>
  <c r="R1864" i="7949" s="1"/>
  <c r="S1864" i="7949" s="1"/>
  <c r="T1864" i="7949" s="1"/>
  <c r="U1864" i="7949" s="1"/>
  <c r="V1864" i="7949" s="1"/>
  <c r="W1864" i="7949" s="1"/>
  <c r="K1539" i="7949"/>
  <c r="I133" i="7949"/>
  <c r="J133" i="7949" s="1"/>
  <c r="K133" i="7949" s="1"/>
  <c r="L133" i="7949" s="1"/>
  <c r="M133" i="7949" s="1"/>
  <c r="N133" i="7949" s="1"/>
  <c r="O133" i="7949" s="1"/>
  <c r="P133" i="7949" s="1"/>
  <c r="I1429" i="7949"/>
  <c r="J1429" i="7949" s="1"/>
  <c r="C1842" i="7950"/>
  <c r="D1586" i="7949"/>
  <c r="M1049" i="7950"/>
  <c r="N1049" i="7950" s="1"/>
  <c r="M2021" i="7950"/>
  <c r="N2021" i="7950" s="1"/>
  <c r="O2021" i="7950" s="1"/>
  <c r="P2021" i="7950" s="1"/>
  <c r="D1471" i="7950"/>
  <c r="E1495" i="7950"/>
  <c r="E1873" i="7950"/>
  <c r="F1873" i="7950" s="1"/>
  <c r="G1873" i="7950" s="1"/>
  <c r="D1849" i="7950"/>
  <c r="M2027" i="7949"/>
  <c r="N2027" i="7949" s="1"/>
  <c r="O2027" i="7949" s="1"/>
  <c r="P2027" i="7949" s="1"/>
  <c r="Q2027" i="7949" s="1"/>
  <c r="R2027" i="7949" s="1"/>
  <c r="S2027" i="7949" s="1"/>
  <c r="T2027" i="7949" s="1"/>
  <c r="U2027" i="7949" s="1"/>
  <c r="V2027" i="7949" s="1"/>
  <c r="W2027" i="7949" s="1"/>
  <c r="M2007" i="7950"/>
  <c r="M2022" i="7950" s="1"/>
  <c r="N2022" i="7950" s="1"/>
  <c r="O2022" i="7950" s="1"/>
  <c r="H1899" i="7950"/>
  <c r="H1909" i="7950" s="1"/>
  <c r="I1909" i="7950" s="1"/>
  <c r="J1909" i="7950" s="1"/>
  <c r="K1909" i="7950" s="1"/>
  <c r="L1909" i="7950" s="1"/>
  <c r="M1909" i="7950" s="1"/>
  <c r="H1914" i="7949"/>
  <c r="I1914" i="7949" s="1"/>
  <c r="J1914" i="7949" s="1"/>
  <c r="K1914" i="7949" s="1"/>
  <c r="L1914" i="7949" s="1"/>
  <c r="M1914" i="7949" s="1"/>
  <c r="K1791" i="7950"/>
  <c r="K1804" i="7950" s="1"/>
  <c r="L1804" i="7950" s="1"/>
  <c r="M1804" i="7950" s="1"/>
  <c r="N1804" i="7950" s="1"/>
  <c r="O1804" i="7950" s="1"/>
  <c r="P1804" i="7950" s="1"/>
  <c r="Q1804" i="7950" s="1"/>
  <c r="R1804" i="7950" s="1"/>
  <c r="S1804" i="7950" s="1"/>
  <c r="K1809" i="7949"/>
  <c r="D1791" i="7950"/>
  <c r="D1797" i="7950" s="1"/>
  <c r="E1797" i="7950" s="1"/>
  <c r="F1797" i="7950" s="1"/>
  <c r="G1797" i="7950" s="1"/>
  <c r="H1797" i="7950" s="1"/>
  <c r="I1797" i="7950" s="1"/>
  <c r="J1797" i="7950" s="1"/>
  <c r="K1797" i="7950" s="1"/>
  <c r="L1797" i="7950" s="1"/>
  <c r="M1797" i="7950" s="1"/>
  <c r="N1797" i="7950" s="1"/>
  <c r="D1802" i="7949"/>
  <c r="E1802" i="7949" s="1"/>
  <c r="F1802" i="7949" s="1"/>
  <c r="G1802" i="7949" s="1"/>
  <c r="H1802" i="7949" s="1"/>
  <c r="I1802" i="7949" s="1"/>
  <c r="J1683" i="7950"/>
  <c r="J1695" i="7950" s="1"/>
  <c r="K1695" i="7950" s="1"/>
  <c r="L1695" i="7950" s="1"/>
  <c r="M1695" i="7950" s="1"/>
  <c r="N1695" i="7950" s="1"/>
  <c r="O1695" i="7950" s="1"/>
  <c r="P1695" i="7950" s="1"/>
  <c r="Q1695" i="7950" s="1"/>
  <c r="R1695" i="7950" s="1"/>
  <c r="S1695" i="7950" s="1"/>
  <c r="T1695" i="7950" s="1"/>
  <c r="U1695" i="7950" s="1"/>
  <c r="J1700" i="7949"/>
  <c r="K1700" i="7949" s="1"/>
  <c r="H1721" i="7949"/>
  <c r="I1721" i="7949" s="1"/>
  <c r="J1721" i="7949" s="1"/>
  <c r="E1575" i="7950"/>
  <c r="E1582" i="7950" s="1"/>
  <c r="F1582" i="7950" s="1"/>
  <c r="G1582" i="7950" s="1"/>
  <c r="E1587" i="7949"/>
  <c r="F1587" i="7949" s="1"/>
  <c r="G1587" i="7949" s="1"/>
  <c r="H1587" i="7949" s="1"/>
  <c r="I1587" i="7949" s="1"/>
  <c r="J1587" i="7949" s="1"/>
  <c r="K1587" i="7949" s="1"/>
  <c r="L1587" i="7949" s="1"/>
  <c r="M1587" i="7949" s="1"/>
  <c r="N1587" i="7949" s="1"/>
  <c r="O1587" i="7949" s="1"/>
  <c r="M1575" i="7950"/>
  <c r="M1590" i="7950" s="1"/>
  <c r="N1590" i="7950" s="1"/>
  <c r="M1595" i="7949"/>
  <c r="M657" i="7950"/>
  <c r="M672" i="7950" s="1"/>
  <c r="N672" i="7950" s="1"/>
  <c r="O672" i="7950" s="1"/>
  <c r="P672" i="7950" s="1"/>
  <c r="Q672" i="7950" s="1"/>
  <c r="M677" i="7949"/>
  <c r="K549" i="7950"/>
  <c r="K562" i="7950" s="1"/>
  <c r="L562" i="7950" s="1"/>
  <c r="K567" i="7949"/>
  <c r="L567" i="7949" s="1"/>
  <c r="M567" i="7949" s="1"/>
  <c r="N567" i="7949" s="1"/>
  <c r="O567" i="7949" s="1"/>
  <c r="P567" i="7949" s="1"/>
  <c r="Q567" i="7949" s="1"/>
  <c r="R567" i="7949" s="1"/>
  <c r="S567" i="7949" s="1"/>
  <c r="T567" i="7949" s="1"/>
  <c r="U567" i="7949" s="1"/>
  <c r="V567" i="7949" s="1"/>
  <c r="W567" i="7949" s="1"/>
  <c r="D441" i="7950"/>
  <c r="D447" i="7950" s="1"/>
  <c r="E447" i="7950" s="1"/>
  <c r="D452" i="7949"/>
  <c r="E452" i="7949" s="1"/>
  <c r="F452" i="7949" s="1"/>
  <c r="G452" i="7949" s="1"/>
  <c r="H452" i="7949" s="1"/>
  <c r="I452" i="7949" s="1"/>
  <c r="J452" i="7949" s="1"/>
  <c r="K452" i="7949" s="1"/>
  <c r="L452" i="7949" s="1"/>
  <c r="J481" i="7949"/>
  <c r="K481" i="7949" s="1"/>
  <c r="L481" i="7949" s="1"/>
  <c r="M481" i="7949" s="1"/>
  <c r="N481" i="7949" s="1"/>
  <c r="O481" i="7949" s="1"/>
  <c r="P481" i="7949" s="1"/>
  <c r="Q481" i="7949" s="1"/>
  <c r="R481" i="7949" s="1"/>
  <c r="S481" i="7949" s="1"/>
  <c r="T481" i="7949" s="1"/>
  <c r="U481" i="7949" s="1"/>
  <c r="V481" i="7949" s="1"/>
  <c r="W481" i="7949" s="1"/>
  <c r="E475" i="7949"/>
  <c r="F475" i="7949" s="1"/>
  <c r="G475" i="7949" s="1"/>
  <c r="E453" i="7949"/>
  <c r="F453" i="7949" s="1"/>
  <c r="E441" i="7950"/>
  <c r="E448" i="7950" s="1"/>
  <c r="F448" i="7950" s="1"/>
  <c r="G448" i="7950" s="1"/>
  <c r="H448" i="7950" s="1"/>
  <c r="I448" i="7950" s="1"/>
  <c r="J448" i="7950" s="1"/>
  <c r="K448" i="7950" s="1"/>
  <c r="F2061" i="7950"/>
  <c r="F2069" i="7950" s="1"/>
  <c r="G2069" i="7950" s="1"/>
  <c r="H2069" i="7950" s="1"/>
  <c r="F2074" i="7949"/>
  <c r="G2074" i="7949" s="1"/>
  <c r="H2074" i="7949" s="1"/>
  <c r="I2074" i="7949" s="1"/>
  <c r="J2074" i="7949" s="1"/>
  <c r="K2074" i="7949" s="1"/>
  <c r="L2074" i="7949" s="1"/>
  <c r="F2655" i="7950"/>
  <c r="F2663" i="7950" s="1"/>
  <c r="G2663" i="7950" s="1"/>
  <c r="H2663" i="7950" s="1"/>
  <c r="I2663" i="7950" s="1"/>
  <c r="J2663" i="7950" s="1"/>
  <c r="K2663" i="7950" s="1"/>
  <c r="L2663" i="7950" s="1"/>
  <c r="M2663" i="7950" s="1"/>
  <c r="N2663" i="7950" s="1"/>
  <c r="O2663" i="7950" s="1"/>
  <c r="P2663" i="7950" s="1"/>
  <c r="Q2663" i="7950" s="1"/>
  <c r="R2663" i="7950" s="1"/>
  <c r="S2663" i="7950" s="1"/>
  <c r="T2663" i="7950" s="1"/>
  <c r="U2663" i="7950" s="1"/>
  <c r="F2668" i="7949"/>
  <c r="G2668" i="7949" s="1"/>
  <c r="L1143" i="7950"/>
  <c r="L1157" i="7950" s="1"/>
  <c r="L1162" i="7949"/>
  <c r="M1162" i="7949" s="1"/>
  <c r="N1162" i="7949" s="1"/>
  <c r="O1162" i="7949" s="1"/>
  <c r="P1162" i="7949" s="1"/>
  <c r="Q1162" i="7949" s="1"/>
  <c r="R1162" i="7949" s="1"/>
  <c r="S1162" i="7949" s="1"/>
  <c r="T1162" i="7949" s="1"/>
  <c r="U1162" i="7949" s="1"/>
  <c r="V1162" i="7949" s="1"/>
  <c r="W1162" i="7949" s="1"/>
  <c r="F819" i="7950"/>
  <c r="F827" i="7950" s="1"/>
  <c r="F832" i="7949"/>
  <c r="G832" i="7949" s="1"/>
  <c r="H832" i="7949" s="1"/>
  <c r="I832" i="7949" s="1"/>
  <c r="J832" i="7949" s="1"/>
  <c r="G171" i="7950"/>
  <c r="G180" i="7950" s="1"/>
  <c r="H180" i="7950" s="1"/>
  <c r="I180" i="7950" s="1"/>
  <c r="J180" i="7950" s="1"/>
  <c r="K180" i="7950" s="1"/>
  <c r="L180" i="7950" s="1"/>
  <c r="G185" i="7949"/>
  <c r="H185" i="7949" s="1"/>
  <c r="H1953" i="7950"/>
  <c r="H1963" i="7950" s="1"/>
  <c r="I1963" i="7950" s="1"/>
  <c r="J1963" i="7950" s="1"/>
  <c r="H1968" i="7949"/>
  <c r="I1968" i="7949" s="1"/>
  <c r="J1968" i="7949" s="1"/>
  <c r="K1968" i="7949" s="1"/>
  <c r="L1968" i="7949" s="1"/>
  <c r="M1968" i="7949" s="1"/>
  <c r="J1862" i="7949"/>
  <c r="K1862" i="7949" s="1"/>
  <c r="L1862" i="7949" s="1"/>
  <c r="M1862" i="7949" s="1"/>
  <c r="N1862" i="7949" s="1"/>
  <c r="O1862" i="7949" s="1"/>
  <c r="P1862" i="7949" s="1"/>
  <c r="Q1862" i="7949" s="1"/>
  <c r="R1862" i="7949" s="1"/>
  <c r="S1862" i="7949" s="1"/>
  <c r="T1862" i="7949" s="1"/>
  <c r="U1862" i="7949" s="1"/>
  <c r="V1862" i="7949" s="1"/>
  <c r="W1862" i="7949" s="1"/>
  <c r="J1845" i="7950"/>
  <c r="J1857" i="7950" s="1"/>
  <c r="K1857" i="7950" s="1"/>
  <c r="L1857" i="7950" s="1"/>
  <c r="M1857" i="7950" s="1"/>
  <c r="N1857" i="7950" s="1"/>
  <c r="K1737" i="7950"/>
  <c r="K1750" i="7950" s="1"/>
  <c r="K1755" i="7949"/>
  <c r="E1448" i="7949"/>
  <c r="F1448" i="7949" s="1"/>
  <c r="G1448" i="7949" s="1"/>
  <c r="H1448" i="7949" s="1"/>
  <c r="I1448" i="7949" s="1"/>
  <c r="J1448" i="7949" s="1"/>
  <c r="K1448" i="7949" s="1"/>
  <c r="L1448" i="7949" s="1"/>
  <c r="M1448" i="7949" s="1"/>
  <c r="N1448" i="7949" s="1"/>
  <c r="O1448" i="7949" s="1"/>
  <c r="P1448" i="7949" s="1"/>
  <c r="K1454" i="7949"/>
  <c r="C421" i="7949"/>
  <c r="D421" i="7949" s="1"/>
  <c r="E421" i="7949" s="1"/>
  <c r="F421" i="7949" s="1"/>
  <c r="E443" i="7949"/>
  <c r="I443" i="7949"/>
  <c r="J443" i="7949"/>
  <c r="C443" i="7949"/>
  <c r="G387" i="7950"/>
  <c r="G396" i="7950" s="1"/>
  <c r="G401" i="7949"/>
  <c r="H401" i="7949" s="1"/>
  <c r="I401" i="7949" s="1"/>
  <c r="J401" i="7949" s="1"/>
  <c r="K401" i="7949" s="1"/>
  <c r="L401" i="7949" s="1"/>
  <c r="M401" i="7949" s="1"/>
  <c r="N401" i="7949" s="1"/>
  <c r="O401" i="7949" s="1"/>
  <c r="P401" i="7949" s="1"/>
  <c r="Q401" i="7949" s="1"/>
  <c r="R401" i="7949" s="1"/>
  <c r="S401" i="7949" s="1"/>
  <c r="T401" i="7949" s="1"/>
  <c r="U401" i="7949" s="1"/>
  <c r="V401" i="7949" s="1"/>
  <c r="W401" i="7949" s="1"/>
  <c r="M2693" i="7950"/>
  <c r="M2369" i="7950"/>
  <c r="N2369" i="7950" s="1"/>
  <c r="K1179" i="7950"/>
  <c r="L1179" i="7950" s="1"/>
  <c r="M1179" i="7950" s="1"/>
  <c r="N1179" i="7950" s="1"/>
  <c r="O1179" i="7950" s="1"/>
  <c r="K1155" i="7950"/>
  <c r="J2204" i="7950"/>
  <c r="K2204" i="7950" s="1"/>
  <c r="L2204" i="7950" s="1"/>
  <c r="M2204" i="7950" s="1"/>
  <c r="J2180" i="7950"/>
  <c r="I529" i="7950"/>
  <c r="J529" i="7950" s="1"/>
  <c r="K529" i="7950" s="1"/>
  <c r="L529" i="7950" s="1"/>
  <c r="M529" i="7950" s="1"/>
  <c r="N529" i="7950" s="1"/>
  <c r="O529" i="7950" s="1"/>
  <c r="P529" i="7950" s="1"/>
  <c r="Q529" i="7950" s="1"/>
  <c r="R529" i="7950" s="1"/>
  <c r="S529" i="7950" s="1"/>
  <c r="T529" i="7950" s="1"/>
  <c r="I505" i="7950"/>
  <c r="H312" i="7950"/>
  <c r="I312" i="7950" s="1"/>
  <c r="J312" i="7950" s="1"/>
  <c r="K312" i="7950" s="1"/>
  <c r="L312" i="7950" s="1"/>
  <c r="M312" i="7950" s="1"/>
  <c r="N312" i="7950" s="1"/>
  <c r="H288" i="7950"/>
  <c r="L443" i="7949"/>
  <c r="E582" i="7949"/>
  <c r="E558" i="7949" s="1"/>
  <c r="E495" i="7950"/>
  <c r="E502" i="7950" s="1"/>
  <c r="H225" i="7950"/>
  <c r="H235" i="7950" s="1"/>
  <c r="I235" i="7950" s="1"/>
  <c r="H240" i="7949"/>
  <c r="I240" i="7949" s="1"/>
  <c r="J240" i="7949" s="1"/>
  <c r="K240" i="7949" s="1"/>
  <c r="L240" i="7949" s="1"/>
  <c r="M240" i="7949" s="1"/>
  <c r="N240" i="7949" s="1"/>
  <c r="O240" i="7949" s="1"/>
  <c r="P240" i="7949" s="1"/>
  <c r="Q240" i="7949" s="1"/>
  <c r="R240" i="7949" s="1"/>
  <c r="S240" i="7949" s="1"/>
  <c r="T240" i="7949" s="1"/>
  <c r="U240" i="7949" s="1"/>
  <c r="V240" i="7949" s="1"/>
  <c r="W240" i="7949" s="1"/>
  <c r="E333" i="7950"/>
  <c r="E340" i="7950" s="1"/>
  <c r="F340" i="7950" s="1"/>
  <c r="E345" i="7949"/>
  <c r="H333" i="7950"/>
  <c r="H343" i="7950" s="1"/>
  <c r="I343" i="7950" s="1"/>
  <c r="J343" i="7950" s="1"/>
  <c r="K343" i="7950" s="1"/>
  <c r="L343" i="7950" s="1"/>
  <c r="M343" i="7950" s="1"/>
  <c r="N343" i="7950" s="1"/>
  <c r="O343" i="7950" s="1"/>
  <c r="P343" i="7950" s="1"/>
  <c r="H348" i="7949"/>
  <c r="I348" i="7949" s="1"/>
  <c r="J348" i="7949" s="1"/>
  <c r="K348" i="7949" s="1"/>
  <c r="F1927" i="7950"/>
  <c r="G1927" i="7950" s="1"/>
  <c r="H1927" i="7950" s="1"/>
  <c r="I1927" i="7950" s="1"/>
  <c r="J1927" i="7950" s="1"/>
  <c r="K1927" i="7950" s="1"/>
  <c r="E199" i="7950"/>
  <c r="F199" i="7950" s="1"/>
  <c r="G199" i="7950" s="1"/>
  <c r="H199" i="7950" s="1"/>
  <c r="I199" i="7950" s="1"/>
  <c r="J199" i="7950" s="1"/>
  <c r="K199" i="7950" s="1"/>
  <c r="L199" i="7950" s="1"/>
  <c r="D175" i="7950"/>
  <c r="D391" i="7950"/>
  <c r="E415" i="7950"/>
  <c r="F415" i="7950" s="1"/>
  <c r="D607" i="7950"/>
  <c r="E631" i="7950"/>
  <c r="F631" i="7950" s="1"/>
  <c r="G631" i="7950" s="1"/>
  <c r="H631" i="7950" s="1"/>
  <c r="C1788" i="7950"/>
  <c r="D1742" i="7950"/>
  <c r="E1742" i="7950" s="1"/>
  <c r="F1742" i="7950" s="1"/>
  <c r="G1742" i="7950" s="1"/>
  <c r="H1742" i="7950" s="1"/>
  <c r="I1742" i="7950" s="1"/>
  <c r="J1742" i="7950" s="1"/>
  <c r="K1742" i="7950" s="1"/>
  <c r="L1742" i="7950" s="1"/>
  <c r="M1742" i="7950" s="1"/>
  <c r="N1742" i="7950" s="1"/>
  <c r="O1742" i="7950" s="1"/>
  <c r="P1742" i="7950" s="1"/>
  <c r="Q1742" i="7950" s="1"/>
  <c r="R1742" i="7950" s="1"/>
  <c r="S1742" i="7950" s="1"/>
  <c r="T1742" i="7950" s="1"/>
  <c r="U1742" i="7950" s="1"/>
  <c r="V1742" i="7950" s="1"/>
  <c r="W1742" i="7950" s="1"/>
  <c r="H2369" i="7949"/>
  <c r="I2369" i="7949" s="1"/>
  <c r="J2369" i="7949" s="1"/>
  <c r="K2369" i="7949" s="1"/>
  <c r="L2369" i="7949" s="1"/>
  <c r="M2369" i="7949" s="1"/>
  <c r="N2369" i="7949" s="1"/>
  <c r="E2223" i="7950"/>
  <c r="E2230" i="7950" s="1"/>
  <c r="F2230" i="7950" s="1"/>
  <c r="E2235" i="7949"/>
  <c r="F2235" i="7949" s="1"/>
  <c r="D342" i="7949"/>
  <c r="E366" i="7949"/>
  <c r="F366" i="7949" s="1"/>
  <c r="G366" i="7949" s="1"/>
  <c r="H366" i="7949" s="1"/>
  <c r="I366" i="7949" s="1"/>
  <c r="K1508" i="7949"/>
  <c r="L1508" i="7949" s="1"/>
  <c r="M1508" i="7949" s="1"/>
  <c r="D2203" i="7949"/>
  <c r="E2203" i="7949" s="1"/>
  <c r="F2203" i="7949" s="1"/>
  <c r="D2179" i="7949"/>
  <c r="E1737" i="7950"/>
  <c r="E1744" i="7950" s="1"/>
  <c r="F1744" i="7950" s="1"/>
  <c r="G1744" i="7950" s="1"/>
  <c r="H1744" i="7950" s="1"/>
  <c r="E1749" i="7949"/>
  <c r="F1749" i="7949" s="1"/>
  <c r="H1305" i="7950"/>
  <c r="H1315" i="7950" s="1"/>
  <c r="I1315" i="7950" s="1"/>
  <c r="H1320" i="7949"/>
  <c r="I1320" i="7949" s="1"/>
  <c r="G873" i="7950"/>
  <c r="G882" i="7950" s="1"/>
  <c r="H882" i="7950" s="1"/>
  <c r="I882" i="7950" s="1"/>
  <c r="J882" i="7950" s="1"/>
  <c r="G887" i="7949"/>
  <c r="K531" i="7950"/>
  <c r="L531" i="7950" s="1"/>
  <c r="M531" i="7950" s="1"/>
  <c r="N531" i="7950" s="1"/>
  <c r="K507" i="7950"/>
  <c r="N2424" i="7950"/>
  <c r="O2424" i="7950" s="1"/>
  <c r="P2424" i="7950" s="1"/>
  <c r="Q2424" i="7950" s="1"/>
  <c r="N2400" i="7950"/>
  <c r="J1664" i="7950"/>
  <c r="K1664" i="7950" s="1"/>
  <c r="L1664" i="7950" s="1"/>
  <c r="M1664" i="7950" s="1"/>
  <c r="N1664" i="7950" s="1"/>
  <c r="O1664" i="7950" s="1"/>
  <c r="P1664" i="7950" s="1"/>
  <c r="Q1664" i="7950" s="1"/>
  <c r="R1664" i="7950" s="1"/>
  <c r="S1664" i="7950" s="1"/>
  <c r="T1664" i="7950" s="1"/>
  <c r="U1664" i="7950" s="1"/>
  <c r="V1664" i="7950" s="1"/>
  <c r="J1640" i="7950"/>
  <c r="L190" i="7949"/>
  <c r="M190" i="7949" s="1"/>
  <c r="N190" i="7949" s="1"/>
  <c r="O190" i="7949" s="1"/>
  <c r="P190" i="7949" s="1"/>
  <c r="Q190" i="7949" s="1"/>
  <c r="R190" i="7949" s="1"/>
  <c r="S190" i="7949" s="1"/>
  <c r="T190" i="7949" s="1"/>
  <c r="U190" i="7949" s="1"/>
  <c r="V190" i="7949" s="1"/>
  <c r="W190" i="7949" s="1"/>
  <c r="M892" i="7949"/>
  <c r="N892" i="7949" s="1"/>
  <c r="O892" i="7949" s="1"/>
  <c r="P892" i="7949" s="1"/>
  <c r="Q892" i="7949" s="1"/>
  <c r="R892" i="7949" s="1"/>
  <c r="S892" i="7949" s="1"/>
  <c r="T892" i="7949" s="1"/>
  <c r="U892" i="7949" s="1"/>
  <c r="V892" i="7949" s="1"/>
  <c r="W892" i="7949" s="1"/>
  <c r="J26" i="7949"/>
  <c r="K26" i="7949" s="1"/>
  <c r="L26" i="7949" s="1"/>
  <c r="M26" i="7949" s="1"/>
  <c r="N26" i="7949" s="1"/>
  <c r="O26" i="7949" s="1"/>
  <c r="P26" i="7949" s="1"/>
  <c r="Q26" i="7949" s="1"/>
  <c r="R26" i="7949" s="1"/>
  <c r="S26" i="7949" s="1"/>
  <c r="T26" i="7949" s="1"/>
  <c r="U26" i="7949" s="1"/>
  <c r="V26" i="7949" s="1"/>
  <c r="W26" i="7949" s="1"/>
  <c r="F443" i="7949"/>
  <c r="H1428" i="7949"/>
  <c r="I1428" i="7949" s="1"/>
  <c r="J1428" i="7949" s="1"/>
  <c r="K1428" i="7949" s="1"/>
  <c r="L1428" i="7949" s="1"/>
  <c r="M1428" i="7949" s="1"/>
  <c r="N1428" i="7949" s="1"/>
  <c r="O1428" i="7949" s="1"/>
  <c r="P1428" i="7949" s="1"/>
  <c r="Q1428" i="7949" s="1"/>
  <c r="R1428" i="7949" s="1"/>
  <c r="D443" i="7949"/>
  <c r="E204" i="7949"/>
  <c r="F204" i="7949" s="1"/>
  <c r="G204" i="7949" s="1"/>
  <c r="H204" i="7949" s="1"/>
  <c r="I204" i="7949" s="1"/>
  <c r="E42" i="7949"/>
  <c r="F42" i="7949" s="1"/>
  <c r="G42" i="7949" s="1"/>
  <c r="H42" i="7949" s="1"/>
  <c r="F225" i="7950"/>
  <c r="F233" i="7950" s="1"/>
  <c r="G233" i="7950" s="1"/>
  <c r="H233" i="7950" s="1"/>
  <c r="I233" i="7950" s="1"/>
  <c r="J233" i="7950" s="1"/>
  <c r="F238" i="7949"/>
  <c r="G238" i="7949" s="1"/>
  <c r="E225" i="7950"/>
  <c r="E232" i="7950" s="1"/>
  <c r="F232" i="7950" s="1"/>
  <c r="G232" i="7950" s="1"/>
  <c r="H232" i="7950" s="1"/>
  <c r="I232" i="7950" s="1"/>
  <c r="J232" i="7950" s="1"/>
  <c r="K232" i="7950" s="1"/>
  <c r="L232" i="7950" s="1"/>
  <c r="M232" i="7950" s="1"/>
  <c r="N232" i="7950" s="1"/>
  <c r="E237" i="7949"/>
  <c r="F237" i="7949" s="1"/>
  <c r="G237" i="7949" s="1"/>
  <c r="E1932" i="7949"/>
  <c r="F1932" i="7949" s="1"/>
  <c r="D1908" i="7949"/>
  <c r="E2148" i="7949"/>
  <c r="D2124" i="7949"/>
  <c r="H2562" i="7949"/>
  <c r="I2562" i="7949" s="1"/>
  <c r="J2562" i="7949" s="1"/>
  <c r="H2547" i="7950"/>
  <c r="H2557" i="7950" s="1"/>
  <c r="I2557" i="7950" s="1"/>
  <c r="J2557" i="7950" s="1"/>
  <c r="K2557" i="7950" s="1"/>
  <c r="L2557" i="7950" s="1"/>
  <c r="E2439" i="7950"/>
  <c r="E2446" i="7950" s="1"/>
  <c r="E2451" i="7949"/>
  <c r="F2451" i="7949" s="1"/>
  <c r="G2451" i="7949" s="1"/>
  <c r="H2451" i="7949" s="1"/>
  <c r="I2451" i="7949" s="1"/>
  <c r="J2451" i="7949" s="1"/>
  <c r="K2451" i="7949" s="1"/>
  <c r="L2451" i="7949" s="1"/>
  <c r="M2451" i="7949" s="1"/>
  <c r="N2451" i="7949" s="1"/>
  <c r="O2451" i="7949" s="1"/>
  <c r="P2451" i="7949" s="1"/>
  <c r="Q2451" i="7949" s="1"/>
  <c r="R2451" i="7949" s="1"/>
  <c r="S2451" i="7949" s="1"/>
  <c r="T2451" i="7949" s="1"/>
  <c r="U2451" i="7949" s="1"/>
  <c r="V2451" i="7949" s="1"/>
  <c r="W2451" i="7949" s="1"/>
  <c r="D2439" i="7950"/>
  <c r="D2445" i="7950" s="1"/>
  <c r="E2445" i="7950" s="1"/>
  <c r="D2450" i="7949"/>
  <c r="E2450" i="7949" s="1"/>
  <c r="F2450" i="7949" s="1"/>
  <c r="G2450" i="7949" s="1"/>
  <c r="H2450" i="7949" s="1"/>
  <c r="I2450" i="7949" s="1"/>
  <c r="J2450" i="7949" s="1"/>
  <c r="E2331" i="7950"/>
  <c r="E2338" i="7950" s="1"/>
  <c r="F2338" i="7950" s="1"/>
  <c r="G2338" i="7950" s="1"/>
  <c r="H2338" i="7950" s="1"/>
  <c r="I2338" i="7950" s="1"/>
  <c r="J2338" i="7950" s="1"/>
  <c r="K2338" i="7950" s="1"/>
  <c r="L2338" i="7950" s="1"/>
  <c r="M2338" i="7950" s="1"/>
  <c r="E2343" i="7949"/>
  <c r="F2343" i="7949" s="1"/>
  <c r="D2601" i="7950"/>
  <c r="D2607" i="7950" s="1"/>
  <c r="E2607" i="7950" s="1"/>
  <c r="F2607" i="7950" s="1"/>
  <c r="G2607" i="7950" s="1"/>
  <c r="H2607" i="7950" s="1"/>
  <c r="I2607" i="7950" s="1"/>
  <c r="J2607" i="7950" s="1"/>
  <c r="K2607" i="7950" s="1"/>
  <c r="D2612" i="7949"/>
  <c r="L2620" i="7949"/>
  <c r="L2601" i="7950"/>
  <c r="L2615" i="7950" s="1"/>
  <c r="M2615" i="7950" s="1"/>
  <c r="E2636" i="7949"/>
  <c r="F2636" i="7949" s="1"/>
  <c r="G2636" i="7949" s="1"/>
  <c r="E2612" i="7949"/>
  <c r="L2385" i="7950"/>
  <c r="L2399" i="7950" s="1"/>
  <c r="M2399" i="7950" s="1"/>
  <c r="L2404" i="7949"/>
  <c r="M2404" i="7949" s="1"/>
  <c r="N2404" i="7949" s="1"/>
  <c r="O2404" i="7949" s="1"/>
  <c r="P2404" i="7949" s="1"/>
  <c r="Q2404" i="7949" s="1"/>
  <c r="R2404" i="7949" s="1"/>
  <c r="S2404" i="7949" s="1"/>
  <c r="T2404" i="7949" s="1"/>
  <c r="U2404" i="7949" s="1"/>
  <c r="V2404" i="7949" s="1"/>
  <c r="W2404" i="7949" s="1"/>
  <c r="J2425" i="7949"/>
  <c r="K2425" i="7949" s="1"/>
  <c r="L2425" i="7949" s="1"/>
  <c r="M2425" i="7949" s="1"/>
  <c r="N2425" i="7949" s="1"/>
  <c r="O2425" i="7949" s="1"/>
  <c r="P2425" i="7949" s="1"/>
  <c r="Q2425" i="7949" s="1"/>
  <c r="R2425" i="7949" s="1"/>
  <c r="G2291" i="7949"/>
  <c r="H2291" i="7949" s="1"/>
  <c r="I2291" i="7949" s="1"/>
  <c r="J2291" i="7949" s="1"/>
  <c r="K2291" i="7949" s="1"/>
  <c r="L2291" i="7949" s="1"/>
  <c r="M2291" i="7949" s="1"/>
  <c r="N2291" i="7949" s="1"/>
  <c r="O2291" i="7949" s="1"/>
  <c r="P2291" i="7949" s="1"/>
  <c r="Q2291" i="7949" s="1"/>
  <c r="G2277" i="7950"/>
  <c r="G2286" i="7950" s="1"/>
  <c r="H2286" i="7950" s="1"/>
  <c r="I2286" i="7950" s="1"/>
  <c r="J2286" i="7950" s="1"/>
  <c r="K2286" i="7950" s="1"/>
  <c r="L2286" i="7950" s="1"/>
  <c r="M2286" i="7950" s="1"/>
  <c r="N2286" i="7950" s="1"/>
  <c r="O2286" i="7950" s="1"/>
  <c r="P2286" i="7950" s="1"/>
  <c r="Q2286" i="7950" s="1"/>
  <c r="R2286" i="7950" s="1"/>
  <c r="S2286" i="7950" s="1"/>
  <c r="T2286" i="7950" s="1"/>
  <c r="U2286" i="7950" s="1"/>
  <c r="V2286" i="7950" s="1"/>
  <c r="W2286" i="7950" s="1"/>
  <c r="K2169" i="7950"/>
  <c r="K2182" i="7950" s="1"/>
  <c r="L2182" i="7950" s="1"/>
  <c r="M2182" i="7950" s="1"/>
  <c r="N2182" i="7950" s="1"/>
  <c r="K2187" i="7949"/>
  <c r="L2187" i="7949" s="1"/>
  <c r="M2187" i="7949" s="1"/>
  <c r="N2187" i="7949" s="1"/>
  <c r="O2187" i="7949" s="1"/>
  <c r="G2061" i="7950"/>
  <c r="G2070" i="7950" s="1"/>
  <c r="H2070" i="7950" s="1"/>
  <c r="I2070" i="7950" s="1"/>
  <c r="J2070" i="7950" s="1"/>
  <c r="K2070" i="7950" s="1"/>
  <c r="L2070" i="7950" s="1"/>
  <c r="M2070" i="7950" s="1"/>
  <c r="N2070" i="7950" s="1"/>
  <c r="O2070" i="7950" s="1"/>
  <c r="P2070" i="7950" s="1"/>
  <c r="G2075" i="7949"/>
  <c r="H2075" i="7949" s="1"/>
  <c r="I2075" i="7949" s="1"/>
  <c r="J2075" i="7949" s="1"/>
  <c r="K2075" i="7949" s="1"/>
  <c r="L2075" i="7949" s="1"/>
  <c r="M2075" i="7949" s="1"/>
  <c r="N2075" i="7949" s="1"/>
  <c r="O2075" i="7949" s="1"/>
  <c r="P2075" i="7949" s="1"/>
  <c r="Q2075" i="7949" s="1"/>
  <c r="R2075" i="7949" s="1"/>
  <c r="S2075" i="7949" s="1"/>
  <c r="T2075" i="7949" s="1"/>
  <c r="U2075" i="7949" s="1"/>
  <c r="V2075" i="7949" s="1"/>
  <c r="E901" i="7950"/>
  <c r="E877" i="7950" s="1"/>
  <c r="E1333" i="7950"/>
  <c r="M1319" i="7950"/>
  <c r="N1319" i="7950" s="1"/>
  <c r="O1319" i="7950" s="1"/>
  <c r="P1319" i="7950" s="1"/>
  <c r="Q1319" i="7950" s="1"/>
  <c r="R1319" i="7950" s="1"/>
  <c r="S1319" i="7950" s="1"/>
  <c r="T1319" i="7950" s="1"/>
  <c r="U1319" i="7950" s="1"/>
  <c r="V1319" i="7950" s="1"/>
  <c r="W1319" i="7950" s="1"/>
  <c r="D451" i="7949"/>
  <c r="E451" i="7949" s="1"/>
  <c r="E2467" i="7950"/>
  <c r="F2467" i="7950" s="1"/>
  <c r="E2683" i="7950"/>
  <c r="E2659" i="7950" s="1"/>
  <c r="C2225" i="7949"/>
  <c r="G23" i="7949"/>
  <c r="I1590" i="7949"/>
  <c r="J1590" i="7949" s="1"/>
  <c r="K1590" i="7949" s="1"/>
  <c r="L1590" i="7949" s="1"/>
  <c r="M1590" i="7949" s="1"/>
  <c r="E2288" i="7949"/>
  <c r="F2288" i="7949" s="1"/>
  <c r="G2288" i="7949" s="1"/>
  <c r="H2288" i="7949" s="1"/>
  <c r="F130" i="7949"/>
  <c r="G130" i="7949" s="1"/>
  <c r="H130" i="7949" s="1"/>
  <c r="I130" i="7949" s="1"/>
  <c r="J130" i="7949" s="1"/>
  <c r="K130" i="7949" s="1"/>
  <c r="L130" i="7949" s="1"/>
  <c r="M130" i="7949" s="1"/>
  <c r="N130" i="7949" s="1"/>
  <c r="O130" i="7949" s="1"/>
  <c r="P130" i="7949" s="1"/>
  <c r="Q130" i="7949" s="1"/>
  <c r="R130" i="7949" s="1"/>
  <c r="S130" i="7949" s="1"/>
  <c r="T130" i="7949" s="1"/>
  <c r="U130" i="7949" s="1"/>
  <c r="V130" i="7949" s="1"/>
  <c r="W130" i="7949" s="1"/>
  <c r="G2501" i="7950"/>
  <c r="H2501" i="7950" s="1"/>
  <c r="I2501" i="7950" s="1"/>
  <c r="J2501" i="7950" s="1"/>
  <c r="K2501" i="7950" s="1"/>
  <c r="L2501" i="7950" s="1"/>
  <c r="M2501" i="7950" s="1"/>
  <c r="N2501" i="7950" s="1"/>
  <c r="E1230" i="7949"/>
  <c r="E1206" i="7949" s="1"/>
  <c r="E1824" i="7949"/>
  <c r="F1824" i="7949" s="1"/>
  <c r="N1698" i="7950"/>
  <c r="O1698" i="7950" s="1"/>
  <c r="P1698" i="7950" s="1"/>
  <c r="Q1698" i="7950" s="1"/>
  <c r="R1698" i="7950" s="1"/>
  <c r="M1427" i="7950"/>
  <c r="N1427" i="7950" s="1"/>
  <c r="O1427" i="7950" s="1"/>
  <c r="P1427" i="7950" s="1"/>
  <c r="Q1427" i="7950" s="1"/>
  <c r="R1427" i="7950" s="1"/>
  <c r="N240" i="7950"/>
  <c r="O240" i="7950" s="1"/>
  <c r="P240" i="7950" s="1"/>
  <c r="Q240" i="7950" s="1"/>
  <c r="R240" i="7950" s="1"/>
  <c r="S240" i="7950" s="1"/>
  <c r="T240" i="7950" s="1"/>
  <c r="U240" i="7950" s="1"/>
  <c r="H2124" i="7950"/>
  <c r="I2124" i="7950" s="1"/>
  <c r="J2124" i="7950" s="1"/>
  <c r="K2124" i="7950" s="1"/>
  <c r="D716" i="7950"/>
  <c r="D762" i="7950" s="1"/>
  <c r="C762" i="7950"/>
  <c r="I2547" i="7950"/>
  <c r="I2558" i="7950" s="1"/>
  <c r="J2558" i="7950" s="1"/>
  <c r="K2558" i="7950" s="1"/>
  <c r="L2558" i="7950" s="1"/>
  <c r="M2558" i="7950" s="1"/>
  <c r="N2558" i="7950" s="1"/>
  <c r="I2563" i="7949"/>
  <c r="J2563" i="7949" s="1"/>
  <c r="K2563" i="7949" s="1"/>
  <c r="L2563" i="7949" s="1"/>
  <c r="M2563" i="7949" s="1"/>
  <c r="N2563" i="7949" s="1"/>
  <c r="O2563" i="7949" s="1"/>
  <c r="P2563" i="7949" s="1"/>
  <c r="Q2563" i="7949" s="1"/>
  <c r="R2563" i="7949" s="1"/>
  <c r="S2563" i="7949" s="1"/>
  <c r="T2563" i="7949" s="1"/>
  <c r="U2563" i="7949" s="1"/>
  <c r="V2563" i="7949" s="1"/>
  <c r="W2563" i="7949" s="1"/>
  <c r="N1727" i="7949"/>
  <c r="O1727" i="7949" s="1"/>
  <c r="P1727" i="7949" s="1"/>
  <c r="Q1727" i="7949" s="1"/>
  <c r="R1727" i="7949" s="1"/>
  <c r="S1727" i="7949" s="1"/>
  <c r="T1727" i="7949" s="1"/>
  <c r="U1727" i="7949" s="1"/>
  <c r="V1727" i="7949" s="1"/>
  <c r="W1727" i="7949" s="1"/>
  <c r="K1575" i="7950"/>
  <c r="K1588" i="7950" s="1"/>
  <c r="L1588" i="7950" s="1"/>
  <c r="K1593" i="7949"/>
  <c r="L1593" i="7949" s="1"/>
  <c r="M1593" i="7949" s="1"/>
  <c r="N1593" i="7949" s="1"/>
  <c r="O1593" i="7949" s="1"/>
  <c r="P1593" i="7949" s="1"/>
  <c r="J1592" i="7949"/>
  <c r="K1592" i="7949" s="1"/>
  <c r="L1592" i="7949" s="1"/>
  <c r="J1575" i="7950"/>
  <c r="J1587" i="7950" s="1"/>
  <c r="K1587" i="7950" s="1"/>
  <c r="L1587" i="7950" s="1"/>
  <c r="M1587" i="7950" s="1"/>
  <c r="N1587" i="7950" s="1"/>
  <c r="O1587" i="7950" s="1"/>
  <c r="P1587" i="7950" s="1"/>
  <c r="Q1587" i="7950" s="1"/>
  <c r="M1359" i="7950"/>
  <c r="M1374" i="7950" s="1"/>
  <c r="N1374" i="7950" s="1"/>
  <c r="O1374" i="7950" s="1"/>
  <c r="P1374" i="7950" s="1"/>
  <c r="Q1374" i="7950" s="1"/>
  <c r="R1374" i="7950" s="1"/>
  <c r="S1374" i="7950" s="1"/>
  <c r="T1374" i="7950" s="1"/>
  <c r="M1379" i="7949"/>
  <c r="N1379" i="7949" s="1"/>
  <c r="O1379" i="7949" s="1"/>
  <c r="P1379" i="7949" s="1"/>
  <c r="Q1379" i="7949" s="1"/>
  <c r="R1379" i="7949" s="1"/>
  <c r="S1379" i="7949" s="1"/>
  <c r="T1379" i="7949" s="1"/>
  <c r="U1379" i="7949" s="1"/>
  <c r="V1379" i="7949" s="1"/>
  <c r="W1379" i="7949" s="1"/>
  <c r="F1359" i="7950"/>
  <c r="F1367" i="7950" s="1"/>
  <c r="G1367" i="7950" s="1"/>
  <c r="H1367" i="7950" s="1"/>
  <c r="F1372" i="7949"/>
  <c r="G1372" i="7949" s="1"/>
  <c r="H1289" i="7949"/>
  <c r="H749" i="7949"/>
  <c r="I749" i="7949" s="1"/>
  <c r="J749" i="7949" s="1"/>
  <c r="H711" i="7950"/>
  <c r="H721" i="7950" s="1"/>
  <c r="H726" i="7949"/>
  <c r="I726" i="7949" s="1"/>
  <c r="J726" i="7949" s="1"/>
  <c r="K726" i="7949" s="1"/>
  <c r="L726" i="7949" s="1"/>
  <c r="M726" i="7949" s="1"/>
  <c r="N726" i="7949" s="1"/>
  <c r="L657" i="7950"/>
  <c r="L671" i="7950" s="1"/>
  <c r="M671" i="7950" s="1"/>
  <c r="L676" i="7949"/>
  <c r="M676" i="7949" s="1"/>
  <c r="N676" i="7949" s="1"/>
  <c r="O676" i="7949" s="1"/>
  <c r="P676" i="7949" s="1"/>
  <c r="Q676" i="7949" s="1"/>
  <c r="R676" i="7949" s="1"/>
  <c r="S676" i="7949" s="1"/>
  <c r="T676" i="7949" s="1"/>
  <c r="U676" i="7949" s="1"/>
  <c r="V676" i="7949" s="1"/>
  <c r="W676" i="7949" s="1"/>
  <c r="J697" i="7949"/>
  <c r="K697" i="7949" s="1"/>
  <c r="L697" i="7949" s="1"/>
  <c r="M697" i="7949" s="1"/>
  <c r="N697" i="7949" s="1"/>
  <c r="O697" i="7949" s="1"/>
  <c r="I657" i="7950"/>
  <c r="I668" i="7950" s="1"/>
  <c r="J668" i="7950" s="1"/>
  <c r="I673" i="7949"/>
  <c r="J673" i="7949" s="1"/>
  <c r="G549" i="7950"/>
  <c r="G558" i="7950" s="1"/>
  <c r="H558" i="7950" s="1"/>
  <c r="I558" i="7950" s="1"/>
  <c r="J558" i="7950" s="1"/>
  <c r="K558" i="7950" s="1"/>
  <c r="L558" i="7950" s="1"/>
  <c r="M558" i="7950" s="1"/>
  <c r="N558" i="7950" s="1"/>
  <c r="O558" i="7950" s="1"/>
  <c r="P558" i="7950" s="1"/>
  <c r="Q558" i="7950" s="1"/>
  <c r="R558" i="7950" s="1"/>
  <c r="S558" i="7950" s="1"/>
  <c r="G563" i="7949"/>
  <c r="H563" i="7949" s="1"/>
  <c r="I563" i="7949" s="1"/>
  <c r="J563" i="7949" s="1"/>
  <c r="K563" i="7949" s="1"/>
  <c r="L563" i="7949" s="1"/>
  <c r="M563" i="7949" s="1"/>
  <c r="N563" i="7949" s="1"/>
  <c r="O563" i="7949" s="1"/>
  <c r="P563" i="7949" s="1"/>
  <c r="Q563" i="7949" s="1"/>
  <c r="R563" i="7949" s="1"/>
  <c r="S563" i="7949" s="1"/>
  <c r="T563" i="7949" s="1"/>
  <c r="U563" i="7949" s="1"/>
  <c r="V563" i="7949" s="1"/>
  <c r="H2277" i="7950"/>
  <c r="H2287" i="7950" s="1"/>
  <c r="I2287" i="7950" s="1"/>
  <c r="J2287" i="7950" s="1"/>
  <c r="K2287" i="7950" s="1"/>
  <c r="L2287" i="7950" s="1"/>
  <c r="M2287" i="7950" s="1"/>
  <c r="N2287" i="7950" s="1"/>
  <c r="O2287" i="7950" s="1"/>
  <c r="P2287" i="7950" s="1"/>
  <c r="Q2287" i="7950" s="1"/>
  <c r="H2292" i="7949"/>
  <c r="D2061" i="7950"/>
  <c r="D2067" i="7950" s="1"/>
  <c r="D2072" i="7949"/>
  <c r="E2072" i="7949" s="1"/>
  <c r="F2072" i="7949" s="1"/>
  <c r="G2072" i="7949" s="1"/>
  <c r="H2072" i="7949" s="1"/>
  <c r="I2072" i="7949" s="1"/>
  <c r="J2072" i="7949" s="1"/>
  <c r="K2072" i="7949" s="1"/>
  <c r="C1987" i="7949"/>
  <c r="D1987" i="7949" s="1"/>
  <c r="E1987" i="7949" s="1"/>
  <c r="F1987" i="7949" s="1"/>
  <c r="G1987" i="7949" s="1"/>
  <c r="H1987" i="7949" s="1"/>
  <c r="I1987" i="7949" s="1"/>
  <c r="J1987" i="7949" s="1"/>
  <c r="C2009" i="7949"/>
  <c r="F1773" i="7949"/>
  <c r="G1773" i="7949" s="1"/>
  <c r="H1773" i="7949" s="1"/>
  <c r="I1773" i="7949" s="1"/>
  <c r="J1773" i="7949" s="1"/>
  <c r="K1773" i="7949" s="1"/>
  <c r="L1773" i="7949" s="1"/>
  <c r="M1773" i="7949" s="1"/>
  <c r="N1773" i="7949" s="1"/>
  <c r="O1773" i="7949" s="1"/>
  <c r="P1773" i="7949" s="1"/>
  <c r="Q1773" i="7949" s="1"/>
  <c r="R1773" i="7949" s="1"/>
  <c r="S1773" i="7949" s="1"/>
  <c r="T1773" i="7949" s="1"/>
  <c r="U1773" i="7949" s="1"/>
  <c r="V1773" i="7949" s="1"/>
  <c r="W1773" i="7949" s="1"/>
  <c r="F1629" i="7950"/>
  <c r="F1637" i="7950" s="1"/>
  <c r="G1637" i="7950" s="1"/>
  <c r="H1637" i="7950" s="1"/>
  <c r="I1637" i="7950" s="1"/>
  <c r="J1637" i="7950" s="1"/>
  <c r="K1637" i="7950" s="1"/>
  <c r="L1637" i="7950" s="1"/>
  <c r="M1637" i="7950" s="1"/>
  <c r="N1637" i="7950" s="1"/>
  <c r="O1637" i="7950" s="1"/>
  <c r="P1637" i="7950" s="1"/>
  <c r="F1642" i="7949"/>
  <c r="D1197" i="7950"/>
  <c r="D1203" i="7950" s="1"/>
  <c r="E1203" i="7950" s="1"/>
  <c r="F1203" i="7950" s="1"/>
  <c r="G1203" i="7950" s="1"/>
  <c r="D1208" i="7949"/>
  <c r="E1208" i="7949" s="1"/>
  <c r="F1208" i="7949" s="1"/>
  <c r="M1216" i="7949"/>
  <c r="N1216" i="7949" s="1"/>
  <c r="O1216" i="7949" s="1"/>
  <c r="P1216" i="7949" s="1"/>
  <c r="Q1216" i="7949" s="1"/>
  <c r="R1216" i="7949" s="1"/>
  <c r="S1216" i="7949" s="1"/>
  <c r="T1216" i="7949" s="1"/>
  <c r="U1216" i="7949" s="1"/>
  <c r="V1216" i="7949" s="1"/>
  <c r="W1216" i="7949" s="1"/>
  <c r="D1123" i="7949"/>
  <c r="E1123" i="7949" s="1"/>
  <c r="F1123" i="7949" s="1"/>
  <c r="G1123" i="7949" s="1"/>
  <c r="H1123" i="7949" s="1"/>
  <c r="I1123" i="7949" s="1"/>
  <c r="J1123" i="7949" s="1"/>
  <c r="K1123" i="7949" s="1"/>
  <c r="D1099" i="7949"/>
  <c r="I619" i="7949"/>
  <c r="J619" i="7949" s="1"/>
  <c r="K619" i="7949" s="1"/>
  <c r="L619" i="7949" s="1"/>
  <c r="M619" i="7949" s="1"/>
  <c r="N619" i="7949" s="1"/>
  <c r="O619" i="7949" s="1"/>
  <c r="P619" i="7949" s="1"/>
  <c r="Q619" i="7949" s="1"/>
  <c r="R619" i="7949" s="1"/>
  <c r="S619" i="7949" s="1"/>
  <c r="T619" i="7949" s="1"/>
  <c r="U619" i="7949" s="1"/>
  <c r="V619" i="7949" s="1"/>
  <c r="W619" i="7949" s="1"/>
  <c r="I603" i="7950"/>
  <c r="I614" i="7950" s="1"/>
  <c r="J614" i="7950" s="1"/>
  <c r="K614" i="7950" s="1"/>
  <c r="K2475" i="7950"/>
  <c r="L2475" i="7950" s="1"/>
  <c r="K2451" i="7950"/>
  <c r="M2153" i="7950"/>
  <c r="N2153" i="7950" s="1"/>
  <c r="O2153" i="7950" s="1"/>
  <c r="P2153" i="7950" s="1"/>
  <c r="Q2153" i="7950" s="1"/>
  <c r="R2153" i="7950" s="1"/>
  <c r="M2129" i="7950"/>
  <c r="N1073" i="7950"/>
  <c r="O1073" i="7950" s="1"/>
  <c r="P1073" i="7950" s="1"/>
  <c r="Q1073" i="7950" s="1"/>
  <c r="R1073" i="7950" s="1"/>
  <c r="S1073" i="7950" s="1"/>
  <c r="L856" i="7950"/>
  <c r="N534" i="7950"/>
  <c r="N510" i="7950"/>
  <c r="K423" i="7950"/>
  <c r="L423" i="7950" s="1"/>
  <c r="M423" i="7950" s="1"/>
  <c r="N423" i="7950" s="1"/>
  <c r="K399" i="7950"/>
  <c r="M1775" i="7950"/>
  <c r="N1775" i="7950" s="1"/>
  <c r="O1775" i="7950" s="1"/>
  <c r="P1775" i="7950" s="1"/>
  <c r="Q1775" i="7950" s="1"/>
  <c r="R1775" i="7950" s="1"/>
  <c r="M1751" i="7950"/>
  <c r="J584" i="7950"/>
  <c r="K584" i="7950" s="1"/>
  <c r="L584" i="7950" s="1"/>
  <c r="J560" i="7950"/>
  <c r="L478" i="7950"/>
  <c r="M478" i="7950" s="1"/>
  <c r="N372" i="7950"/>
  <c r="O372" i="7950" s="1"/>
  <c r="P372" i="7950" s="1"/>
  <c r="Q372" i="7950" s="1"/>
  <c r="R372" i="7950" s="1"/>
  <c r="S372" i="7950" s="1"/>
  <c r="T372" i="7950" s="1"/>
  <c r="U372" i="7950" s="1"/>
  <c r="V372" i="7950" s="1"/>
  <c r="N348" i="7950"/>
  <c r="C1496" i="7950"/>
  <c r="C1518" i="7950"/>
  <c r="I63" i="7950"/>
  <c r="I74" i="7950" s="1"/>
  <c r="J74" i="7950" s="1"/>
  <c r="I79" i="7949"/>
  <c r="J79" i="7949" s="1"/>
  <c r="K79" i="7949" s="1"/>
  <c r="L79" i="7949" s="1"/>
  <c r="M79" i="7949" s="1"/>
  <c r="N79" i="7949" s="1"/>
  <c r="O79" i="7949" s="1"/>
  <c r="P79" i="7949" s="1"/>
  <c r="Q79" i="7949" s="1"/>
  <c r="R79" i="7949" s="1"/>
  <c r="S79" i="7949" s="1"/>
  <c r="T79" i="7949" s="1"/>
  <c r="U79" i="7949" s="1"/>
  <c r="V79" i="7949" s="1"/>
  <c r="W79" i="7949" s="1"/>
  <c r="K1341" i="7950"/>
  <c r="L1341" i="7950" s="1"/>
  <c r="M1341" i="7950" s="1"/>
  <c r="N1341" i="7950" s="1"/>
  <c r="O1341" i="7950" s="1"/>
  <c r="P1341" i="7950" s="1"/>
  <c r="Q1341" i="7950" s="1"/>
  <c r="R1341" i="7950" s="1"/>
  <c r="S1341" i="7950" s="1"/>
  <c r="T1341" i="7950" s="1"/>
  <c r="U1341" i="7950" s="1"/>
  <c r="V1341" i="7950" s="1"/>
  <c r="W1341" i="7950" s="1"/>
  <c r="K1317" i="7950"/>
  <c r="I1645" i="7949"/>
  <c r="J1645" i="7949" s="1"/>
  <c r="E1388" i="7950"/>
  <c r="N618" i="7950"/>
  <c r="O618" i="7950" s="1"/>
  <c r="P618" i="7950" s="1"/>
  <c r="L400" i="7950"/>
  <c r="M400" i="7950" s="1"/>
  <c r="N400" i="7950" s="1"/>
  <c r="O400" i="7950" s="1"/>
  <c r="P400" i="7950" s="1"/>
  <c r="Q400" i="7950" s="1"/>
  <c r="R400" i="7950" s="1"/>
  <c r="H117" i="7950"/>
  <c r="H127" i="7950" s="1"/>
  <c r="H132" i="7949"/>
  <c r="I132" i="7949" s="1"/>
  <c r="J132" i="7949" s="1"/>
  <c r="K132" i="7949" s="1"/>
  <c r="L132" i="7949" s="1"/>
  <c r="M132" i="7949" s="1"/>
  <c r="N132" i="7949" s="1"/>
  <c r="O132" i="7949" s="1"/>
  <c r="P132" i="7949" s="1"/>
  <c r="Q132" i="7949" s="1"/>
  <c r="R132" i="7949" s="1"/>
  <c r="S132" i="7949" s="1"/>
  <c r="T132" i="7949" s="1"/>
  <c r="U132" i="7949" s="1"/>
  <c r="V132" i="7949" s="1"/>
  <c r="W132" i="7949" s="1"/>
  <c r="F2413" i="7950"/>
  <c r="G2413" i="7950" s="1"/>
  <c r="D1152" i="7949"/>
  <c r="E1176" i="7949"/>
  <c r="F1176" i="7949" s="1"/>
  <c r="G1176" i="7949" s="1"/>
  <c r="H1176" i="7949" s="1"/>
  <c r="I1176" i="7949" s="1"/>
  <c r="K927" i="7950"/>
  <c r="K940" i="7950" s="1"/>
  <c r="L940" i="7950" s="1"/>
  <c r="M940" i="7950" s="1"/>
  <c r="N940" i="7950" s="1"/>
  <c r="K945" i="7949"/>
  <c r="L945" i="7949" s="1"/>
  <c r="L927" i="7950"/>
  <c r="L941" i="7950" s="1"/>
  <c r="M941" i="7950" s="1"/>
  <c r="N941" i="7950" s="1"/>
  <c r="L946" i="7949"/>
  <c r="M946" i="7949" s="1"/>
  <c r="M2169" i="7950"/>
  <c r="M2184" i="7950" s="1"/>
  <c r="M2189" i="7949"/>
  <c r="N2189" i="7949" s="1"/>
  <c r="O2189" i="7949" s="1"/>
  <c r="P2189" i="7949" s="1"/>
  <c r="Q2189" i="7949" s="1"/>
  <c r="R2189" i="7949" s="1"/>
  <c r="S2189" i="7949" s="1"/>
  <c r="T2189" i="7949" s="1"/>
  <c r="U2189" i="7949" s="1"/>
  <c r="V2189" i="7949" s="1"/>
  <c r="W2189" i="7949" s="1"/>
  <c r="J2209" i="7949"/>
  <c r="K2209" i="7949" s="1"/>
  <c r="L2209" i="7949" s="1"/>
  <c r="M2209" i="7949" s="1"/>
  <c r="N2209" i="7949" s="1"/>
  <c r="O2209" i="7949" s="1"/>
  <c r="P2209" i="7949" s="1"/>
  <c r="Q2209" i="7949" s="1"/>
  <c r="R2209" i="7949" s="1"/>
  <c r="S2209" i="7949" s="1"/>
  <c r="T2209" i="7949" s="1"/>
  <c r="U2209" i="7949" s="1"/>
  <c r="V2209" i="7949" s="1"/>
  <c r="W2209" i="7949" s="1"/>
  <c r="G1953" i="7950"/>
  <c r="G1962" i="7950" s="1"/>
  <c r="H1962" i="7950" s="1"/>
  <c r="I1962" i="7950" s="1"/>
  <c r="J1962" i="7950" s="1"/>
  <c r="K1962" i="7950" s="1"/>
  <c r="G1967" i="7949"/>
  <c r="H1967" i="7949" s="1"/>
  <c r="G495" i="7950"/>
  <c r="G504" i="7950" s="1"/>
  <c r="H504" i="7950" s="1"/>
  <c r="I504" i="7950" s="1"/>
  <c r="J504" i="7950" s="1"/>
  <c r="K504" i="7950" s="1"/>
  <c r="G509" i="7949"/>
  <c r="H509" i="7949" s="1"/>
  <c r="I509" i="7949" s="1"/>
  <c r="J509" i="7949" s="1"/>
  <c r="K509" i="7949" s="1"/>
  <c r="L509" i="7949" s="1"/>
  <c r="M509" i="7949" s="1"/>
  <c r="N509" i="7949" s="1"/>
  <c r="O509" i="7949" s="1"/>
  <c r="P509" i="7949" s="1"/>
  <c r="Q509" i="7949" s="1"/>
  <c r="R509" i="7949" s="1"/>
  <c r="S509" i="7949" s="1"/>
  <c r="T509" i="7949" s="1"/>
  <c r="U509" i="7949" s="1"/>
  <c r="V509" i="7949" s="1"/>
  <c r="W509" i="7949" s="1"/>
  <c r="H2418" i="7950"/>
  <c r="C1442" i="7950"/>
  <c r="C1464" i="7950"/>
  <c r="E438" i="7950"/>
  <c r="C416" i="7950"/>
  <c r="D416" i="7950" s="1"/>
  <c r="E416" i="7950" s="1"/>
  <c r="F416" i="7950" s="1"/>
  <c r="G416" i="7950" s="1"/>
  <c r="H416" i="7950" s="1"/>
  <c r="I416" i="7950" s="1"/>
  <c r="J416" i="7950" s="1"/>
  <c r="K416" i="7950" s="1"/>
  <c r="L416" i="7950" s="1"/>
  <c r="J438" i="7950"/>
  <c r="H438" i="7950"/>
  <c r="O14" i="7946" s="1"/>
  <c r="L438" i="7950"/>
  <c r="F438" i="7950"/>
  <c r="K99" i="7950"/>
  <c r="L99" i="7950" s="1"/>
  <c r="M99" i="7950" s="1"/>
  <c r="N99" i="7950" s="1"/>
  <c r="O99" i="7950" s="1"/>
  <c r="P99" i="7950" s="1"/>
  <c r="Q99" i="7950" s="1"/>
  <c r="R99" i="7950" s="1"/>
  <c r="S99" i="7950" s="1"/>
  <c r="T99" i="7950" s="1"/>
  <c r="U99" i="7950" s="1"/>
  <c r="V99" i="7950" s="1"/>
  <c r="W99" i="7950" s="1"/>
  <c r="K75" i="7950"/>
  <c r="M443" i="7949"/>
  <c r="M244" i="7949"/>
  <c r="N244" i="7949" s="1"/>
  <c r="O244" i="7949" s="1"/>
  <c r="P244" i="7949" s="1"/>
  <c r="Q244" i="7949" s="1"/>
  <c r="R244" i="7949" s="1"/>
  <c r="S244" i="7949" s="1"/>
  <c r="T244" i="7949" s="1"/>
  <c r="U244" i="7949" s="1"/>
  <c r="V244" i="7949" s="1"/>
  <c r="W244" i="7949" s="1"/>
  <c r="K1161" i="7949"/>
  <c r="L1161" i="7949" s="1"/>
  <c r="G2669" i="7949"/>
  <c r="H2669" i="7949" s="1"/>
  <c r="D398" i="7949"/>
  <c r="E398" i="7949" s="1"/>
  <c r="F398" i="7949" s="1"/>
  <c r="G398" i="7949" s="1"/>
  <c r="H398" i="7949" s="1"/>
  <c r="I398" i="7949" s="1"/>
  <c r="J398" i="7949" s="1"/>
  <c r="K398" i="7949" s="1"/>
  <c r="L398" i="7949" s="1"/>
  <c r="F1102" i="7949"/>
  <c r="L1986" i="7950"/>
  <c r="M1986" i="7950" s="1"/>
  <c r="N1986" i="7950" s="1"/>
  <c r="G1043" i="7950"/>
  <c r="H1043" i="7950" s="1"/>
  <c r="I1043" i="7950" s="1"/>
  <c r="J1043" i="7950" s="1"/>
  <c r="K1043" i="7950" s="1"/>
  <c r="L1043" i="7950" s="1"/>
  <c r="M1043" i="7950" s="1"/>
  <c r="E37" i="7950"/>
  <c r="K1371" i="7950"/>
  <c r="L1371" i="7950" s="1"/>
  <c r="M1371" i="7950" s="1"/>
  <c r="N1371" i="7950" s="1"/>
  <c r="O1371" i="7950" s="1"/>
  <c r="P1371" i="7950" s="1"/>
  <c r="Q1371" i="7950" s="1"/>
  <c r="R1371" i="7950" s="1"/>
  <c r="K438" i="7950"/>
  <c r="L1102" i="7950"/>
  <c r="M1102" i="7950" s="1"/>
  <c r="N1102" i="7950" s="1"/>
  <c r="O1102" i="7950" s="1"/>
  <c r="M833" i="7950"/>
  <c r="N833" i="7950" s="1"/>
  <c r="O833" i="7950" s="1"/>
  <c r="P833" i="7950" s="1"/>
  <c r="Q833" i="7950" s="1"/>
  <c r="R833" i="7950" s="1"/>
  <c r="S833" i="7950" s="1"/>
  <c r="T833" i="7950" s="1"/>
  <c r="U833" i="7950" s="1"/>
  <c r="L1359" i="7950"/>
  <c r="L1373" i="7950" s="1"/>
  <c r="M1373" i="7950" s="1"/>
  <c r="N1373" i="7950" s="1"/>
  <c r="O1373" i="7950" s="1"/>
  <c r="P1373" i="7950" s="1"/>
  <c r="Q1373" i="7950" s="1"/>
  <c r="R1373" i="7950" s="1"/>
  <c r="S1373" i="7950" s="1"/>
  <c r="T1373" i="7950" s="1"/>
  <c r="U1373" i="7950" s="1"/>
  <c r="V1373" i="7950" s="1"/>
  <c r="G2584" i="7949"/>
  <c r="H2584" i="7949" s="1"/>
  <c r="I2584" i="7949" s="1"/>
  <c r="J2584" i="7949" s="1"/>
  <c r="K2584" i="7949" s="1"/>
  <c r="I1105" i="7949"/>
  <c r="J1105" i="7949" s="1"/>
  <c r="K1105" i="7949" s="1"/>
  <c r="L1105" i="7949" s="1"/>
  <c r="M1105" i="7949" s="1"/>
  <c r="N1105" i="7949" s="1"/>
  <c r="O1105" i="7949" s="1"/>
  <c r="P1105" i="7949" s="1"/>
  <c r="Q1105" i="7949" s="1"/>
  <c r="H2664" i="7950"/>
  <c r="I2664" i="7950" s="1"/>
  <c r="J2664" i="7950" s="1"/>
  <c r="K2664" i="7950" s="1"/>
  <c r="L2664" i="7950" s="1"/>
  <c r="M2664" i="7950" s="1"/>
  <c r="N2664" i="7950" s="1"/>
  <c r="O2664" i="7950" s="1"/>
  <c r="N1558" i="7950"/>
  <c r="L1197" i="7950"/>
  <c r="L1211" i="7950" s="1"/>
  <c r="M1211" i="7950" s="1"/>
  <c r="F2197" i="7950"/>
  <c r="G2197" i="7950" s="1"/>
  <c r="H2197" i="7950" s="1"/>
  <c r="I2197" i="7950" s="1"/>
  <c r="D1039" i="7950"/>
  <c r="E1063" i="7950"/>
  <c r="F1063" i="7950" s="1"/>
  <c r="E469" i="7950"/>
  <c r="F469" i="7950" s="1"/>
  <c r="G469" i="7950" s="1"/>
  <c r="M2265" i="7949"/>
  <c r="N2265" i="7949" s="1"/>
  <c r="O2265" i="7949" s="1"/>
  <c r="P2265" i="7949" s="1"/>
  <c r="Q2265" i="7949" s="1"/>
  <c r="R2265" i="7949" s="1"/>
  <c r="S2265" i="7949" s="1"/>
  <c r="T2265" i="7949" s="1"/>
  <c r="U2265" i="7949" s="1"/>
  <c r="V2265" i="7949" s="1"/>
  <c r="W2265" i="7949" s="1"/>
  <c r="F2007" i="7950"/>
  <c r="F2015" i="7950" s="1"/>
  <c r="G2015" i="7950" s="1"/>
  <c r="H2015" i="7950" s="1"/>
  <c r="F2020" i="7949"/>
  <c r="G2020" i="7949" s="1"/>
  <c r="H1035" i="7950"/>
  <c r="H1045" i="7950" s="1"/>
  <c r="I1045" i="7950" s="1"/>
  <c r="J1045" i="7950" s="1"/>
  <c r="K1045" i="7950" s="1"/>
  <c r="H1050" i="7949"/>
  <c r="I1050" i="7949" s="1"/>
  <c r="J1050" i="7949" s="1"/>
  <c r="K1050" i="7949" s="1"/>
  <c r="L1050" i="7949" s="1"/>
  <c r="M1050" i="7949" s="1"/>
  <c r="N1050" i="7949" s="1"/>
  <c r="O1050" i="7949" s="1"/>
  <c r="P1050" i="7949" s="1"/>
  <c r="Q1050" i="7949" s="1"/>
  <c r="R1050" i="7949" s="1"/>
  <c r="S1050" i="7949" s="1"/>
  <c r="T1050" i="7949" s="1"/>
  <c r="U1050" i="7949" s="1"/>
  <c r="K9" i="7950"/>
  <c r="K22" i="7950" s="1"/>
  <c r="L22" i="7950" s="1"/>
  <c r="M22" i="7950" s="1"/>
  <c r="K27" i="7949"/>
  <c r="M2061" i="7950"/>
  <c r="M2076" i="7950" s="1"/>
  <c r="N2076" i="7950" s="1"/>
  <c r="O2076" i="7950" s="1"/>
  <c r="P2076" i="7950" s="1"/>
  <c r="M2081" i="7949"/>
  <c r="N2081" i="7949" s="1"/>
  <c r="O2081" i="7949" s="1"/>
  <c r="P2081" i="7949" s="1"/>
  <c r="Q2081" i="7949" s="1"/>
  <c r="R2081" i="7949" s="1"/>
  <c r="S2081" i="7949" s="1"/>
  <c r="T2081" i="7949" s="1"/>
  <c r="U2081" i="7949" s="1"/>
  <c r="V2081" i="7949" s="1"/>
  <c r="W2081" i="7949" s="1"/>
  <c r="H426" i="7949"/>
  <c r="I426" i="7949" s="1"/>
  <c r="J426" i="7949" s="1"/>
  <c r="K426" i="7949" s="1"/>
  <c r="L426" i="7949" s="1"/>
  <c r="M426" i="7949" s="1"/>
  <c r="N426" i="7949" s="1"/>
  <c r="O426" i="7949" s="1"/>
  <c r="P426" i="7949" s="1"/>
  <c r="Q426" i="7949" s="1"/>
  <c r="R426" i="7949" s="1"/>
  <c r="S426" i="7949" s="1"/>
  <c r="T426" i="7949" s="1"/>
  <c r="U426" i="7949" s="1"/>
  <c r="V426" i="7949" s="1"/>
  <c r="W426" i="7949" s="1"/>
  <c r="H443" i="7949"/>
  <c r="I1015" i="7950"/>
  <c r="J1015" i="7950" s="1"/>
  <c r="K1015" i="7950" s="1"/>
  <c r="L1015" i="7950" s="1"/>
  <c r="M1015" i="7950" s="1"/>
  <c r="I991" i="7950"/>
  <c r="I475" i="7950"/>
  <c r="J475" i="7950" s="1"/>
  <c r="K475" i="7950" s="1"/>
  <c r="L475" i="7950" s="1"/>
  <c r="M475" i="7950" s="1"/>
  <c r="N475" i="7950" s="1"/>
  <c r="O475" i="7950" s="1"/>
  <c r="P475" i="7950" s="1"/>
  <c r="Q475" i="7950" s="1"/>
  <c r="I451" i="7950"/>
  <c r="C2630" i="7950"/>
  <c r="C2652" i="7950"/>
  <c r="H1284" i="7950"/>
  <c r="I1284" i="7950" s="1"/>
  <c r="H1260" i="7950"/>
  <c r="M839" i="7949"/>
  <c r="N839" i="7949" s="1"/>
  <c r="O839" i="7949" s="1"/>
  <c r="J1483" i="7949"/>
  <c r="K1483" i="7949" s="1"/>
  <c r="L1483" i="7949" s="1"/>
  <c r="M1483" i="7949" s="1"/>
  <c r="N1483" i="7949" s="1"/>
  <c r="O1483" i="7949" s="1"/>
  <c r="P1483" i="7949" s="1"/>
  <c r="Q1483" i="7949" s="1"/>
  <c r="R1483" i="7949" s="1"/>
  <c r="S1483" i="7949" s="1"/>
  <c r="T1483" i="7949" s="1"/>
  <c r="U1483" i="7949" s="1"/>
  <c r="V1483" i="7949" s="1"/>
  <c r="W1483" i="7949" s="1"/>
  <c r="G1265" i="7949"/>
  <c r="H1265" i="7949" s="1"/>
  <c r="H1158" i="7949"/>
  <c r="E2389" i="7950"/>
  <c r="D560" i="7949"/>
  <c r="E560" i="7949" s="1"/>
  <c r="G1421" i="7950"/>
  <c r="H1421" i="7950" s="1"/>
  <c r="I1421" i="7950" s="1"/>
  <c r="J1421" i="7950" s="1"/>
  <c r="K1421" i="7950" s="1"/>
  <c r="L1421" i="7950" s="1"/>
  <c r="D445" i="7950"/>
  <c r="D2115" i="7950"/>
  <c r="D2121" i="7950" s="1"/>
  <c r="E2121" i="7950" s="1"/>
  <c r="J290" i="7950"/>
  <c r="K290" i="7950" s="1"/>
  <c r="I1531" i="7950"/>
  <c r="J1531" i="7950" s="1"/>
  <c r="K1531" i="7950" s="1"/>
  <c r="D2448" i="7949"/>
  <c r="D1177" i="7949"/>
  <c r="D1153" i="7949"/>
  <c r="E285" i="7950"/>
  <c r="F285" i="7950" s="1"/>
  <c r="G285" i="7950" s="1"/>
  <c r="H285" i="7950" s="1"/>
  <c r="I285" i="7950" s="1"/>
  <c r="J285" i="7950" s="1"/>
  <c r="K285" i="7950" s="1"/>
  <c r="L285" i="7950" s="1"/>
  <c r="M285" i="7950" s="1"/>
  <c r="N285" i="7950" s="1"/>
  <c r="O285" i="7950" s="1"/>
  <c r="P285" i="7950" s="1"/>
  <c r="Q285" i="7950" s="1"/>
  <c r="R285" i="7950" s="1"/>
  <c r="S285" i="7950" s="1"/>
  <c r="T285" i="7950" s="1"/>
  <c r="U285" i="7950" s="1"/>
  <c r="V285" i="7950" s="1"/>
  <c r="W285" i="7950" s="1"/>
  <c r="D2071" i="7949"/>
  <c r="E2071" i="7949" s="1"/>
  <c r="F2071" i="7949" s="1"/>
  <c r="G2071" i="7949" s="1"/>
  <c r="H2071" i="7949" s="1"/>
  <c r="I2071" i="7949" s="1"/>
  <c r="J2071" i="7949" s="1"/>
  <c r="K2071" i="7949" s="1"/>
  <c r="L2071" i="7949" s="1"/>
  <c r="M2071" i="7949" s="1"/>
  <c r="N2071" i="7949" s="1"/>
  <c r="O2071" i="7949" s="1"/>
  <c r="P2071" i="7949" s="1"/>
  <c r="Q2071" i="7949" s="1"/>
  <c r="R2071" i="7949" s="1"/>
  <c r="S2071" i="7949" s="1"/>
  <c r="T2071" i="7949" s="1"/>
  <c r="U2071" i="7949" s="1"/>
  <c r="V2071" i="7949" s="1"/>
  <c r="W2071" i="7949" s="1"/>
  <c r="F739" i="7950"/>
  <c r="E1603" i="7950"/>
  <c r="E2035" i="7950"/>
  <c r="F1366" i="7950"/>
  <c r="G1366" i="7950" s="1"/>
  <c r="H1366" i="7950" s="1"/>
  <c r="I1366" i="7950" s="1"/>
  <c r="J1366" i="7950" s="1"/>
  <c r="K1366" i="7950" s="1"/>
  <c r="L1366" i="7950" s="1"/>
  <c r="M1366" i="7950" s="1"/>
  <c r="E1878" i="7949"/>
  <c r="I1423" i="7950"/>
  <c r="J1423" i="7950" s="1"/>
  <c r="K1423" i="7950" s="1"/>
  <c r="C929" i="7949"/>
  <c r="C1523" i="7949"/>
  <c r="N1806" i="7950"/>
  <c r="O1806" i="7950" s="1"/>
  <c r="P1806" i="7950" s="1"/>
  <c r="Q1806" i="7950" s="1"/>
  <c r="R1806" i="7950" s="1"/>
  <c r="S1806" i="7950" s="1"/>
  <c r="T1806" i="7950" s="1"/>
  <c r="J1586" i="7950"/>
  <c r="K1586" i="7950" s="1"/>
  <c r="K885" i="7950"/>
  <c r="L885" i="7950" s="1"/>
  <c r="M885" i="7950" s="1"/>
  <c r="N885" i="7950" s="1"/>
  <c r="O885" i="7950" s="1"/>
  <c r="P885" i="7950" s="1"/>
  <c r="Q885" i="7950" s="1"/>
  <c r="R885" i="7950" s="1"/>
  <c r="S885" i="7950" s="1"/>
  <c r="T885" i="7950" s="1"/>
  <c r="U885" i="7950" s="1"/>
  <c r="V885" i="7950" s="1"/>
  <c r="W885" i="7950" s="1"/>
  <c r="J776" i="7950"/>
  <c r="K776" i="7950" s="1"/>
  <c r="L776" i="7950" s="1"/>
  <c r="K368" i="7950"/>
  <c r="L368" i="7950" s="1"/>
  <c r="H1422" i="7950"/>
  <c r="I1422" i="7950" s="1"/>
  <c r="J1422" i="7950" s="1"/>
  <c r="K1422" i="7950" s="1"/>
  <c r="L1422" i="7950" s="1"/>
  <c r="M1422" i="7950" s="1"/>
  <c r="N1422" i="7950" s="1"/>
  <c r="O1422" i="7950" s="1"/>
  <c r="P1422" i="7950" s="1"/>
  <c r="Q1422" i="7950" s="1"/>
  <c r="R1422" i="7950" s="1"/>
  <c r="K2331" i="7950"/>
  <c r="K2344" i="7950" s="1"/>
  <c r="K2349" i="7949"/>
  <c r="L2349" i="7949" s="1"/>
  <c r="H78" i="7949"/>
  <c r="I78" i="7949" s="1"/>
  <c r="J78" i="7949" s="1"/>
  <c r="K78" i="7949" s="1"/>
  <c r="L78" i="7949" s="1"/>
  <c r="M78" i="7949" s="1"/>
  <c r="N78" i="7949" s="1"/>
  <c r="O78" i="7949" s="1"/>
  <c r="P78" i="7949" s="1"/>
  <c r="Q78" i="7949" s="1"/>
  <c r="R78" i="7949" s="1"/>
  <c r="S78" i="7949" s="1"/>
  <c r="T78" i="7949" s="1"/>
  <c r="U78" i="7949" s="1"/>
  <c r="D1694" i="7949"/>
  <c r="D2449" i="7949"/>
  <c r="M347" i="7950"/>
  <c r="N347" i="7950" s="1"/>
  <c r="O347" i="7950" s="1"/>
  <c r="P347" i="7950" s="1"/>
  <c r="Q347" i="7950" s="1"/>
  <c r="R347" i="7950" s="1"/>
  <c r="C654" i="7950"/>
  <c r="D2547" i="7950"/>
  <c r="D2553" i="7950" s="1"/>
  <c r="E2553" i="7950" s="1"/>
  <c r="D2558" i="7949"/>
  <c r="E2558" i="7949" s="1"/>
  <c r="F2558" i="7949" s="1"/>
  <c r="G2044" i="7949"/>
  <c r="H2044" i="7949" s="1"/>
  <c r="G2601" i="7950"/>
  <c r="G2610" i="7950" s="1"/>
  <c r="G2615" i="7949"/>
  <c r="H2615" i="7949" s="1"/>
  <c r="D981" i="7950"/>
  <c r="D987" i="7950" s="1"/>
  <c r="E987" i="7950" s="1"/>
  <c r="F987" i="7950" s="1"/>
  <c r="G987" i="7950" s="1"/>
  <c r="H987" i="7950" s="1"/>
  <c r="D992" i="7949"/>
  <c r="M873" i="7950"/>
  <c r="M888" i="7950" s="1"/>
  <c r="N888" i="7950" s="1"/>
  <c r="O888" i="7950" s="1"/>
  <c r="P888" i="7950" s="1"/>
  <c r="Q888" i="7950" s="1"/>
  <c r="R888" i="7950" s="1"/>
  <c r="M893" i="7949"/>
  <c r="N893" i="7949" s="1"/>
  <c r="E1765" i="7950"/>
  <c r="F1765" i="7950" s="1"/>
  <c r="G1765" i="7950" s="1"/>
  <c r="H1765" i="7950" s="1"/>
  <c r="D1741" i="7950"/>
  <c r="D225" i="7950"/>
  <c r="D231" i="7950" s="1"/>
  <c r="E231" i="7950" s="1"/>
  <c r="P318" i="7950"/>
  <c r="Q318" i="7950" s="1"/>
  <c r="R318" i="7950" s="1"/>
  <c r="S318" i="7950" s="1"/>
  <c r="T318" i="7950" s="1"/>
  <c r="E312" i="7949"/>
  <c r="D2335" i="7950"/>
  <c r="E2359" i="7950"/>
  <c r="F2258" i="7949"/>
  <c r="G2258" i="7949" s="1"/>
  <c r="G364" i="7950"/>
  <c r="H364" i="7950" s="1"/>
  <c r="E2229" i="7950"/>
  <c r="F2229" i="7950" s="1"/>
  <c r="G2229" i="7950" s="1"/>
  <c r="K2047" i="7949"/>
  <c r="L2047" i="7949" s="1"/>
  <c r="M2047" i="7949" s="1"/>
  <c r="N2047" i="7949" s="1"/>
  <c r="O2047" i="7949" s="1"/>
  <c r="P2047" i="7949" s="1"/>
  <c r="Q2047" i="7949" s="1"/>
  <c r="L2020" i="7950"/>
  <c r="M2020" i="7950" s="1"/>
  <c r="N2020" i="7950" s="1"/>
  <c r="C708" i="7950"/>
  <c r="D662" i="7950"/>
  <c r="E662" i="7950" s="1"/>
  <c r="F662" i="7950" s="1"/>
  <c r="G662" i="7950" s="1"/>
  <c r="H662" i="7950" s="1"/>
  <c r="I662" i="7950" s="1"/>
  <c r="J662" i="7950" s="1"/>
  <c r="K662" i="7950" s="1"/>
  <c r="L662" i="7950" s="1"/>
  <c r="M662" i="7950" s="1"/>
  <c r="D559" i="7949"/>
  <c r="E559" i="7949" s="1"/>
  <c r="F559" i="7949" s="1"/>
  <c r="G559" i="7949" s="1"/>
  <c r="H559" i="7949" s="1"/>
  <c r="F171" i="7963"/>
  <c r="C185" i="7963" s="1"/>
  <c r="F185" i="7963" s="1"/>
  <c r="F33" i="7959"/>
  <c r="D68" i="7960"/>
  <c r="I45" i="7960"/>
  <c r="C30" i="7958" s="1"/>
  <c r="D30" i="7958" s="1"/>
  <c r="D189" i="7964"/>
  <c r="C201" i="7964" s="1"/>
  <c r="M1487" i="7949"/>
  <c r="N1487" i="7949" s="1"/>
  <c r="O1487" i="7949" s="1"/>
  <c r="P1487" i="7949" s="1"/>
  <c r="Q1487" i="7949" s="1"/>
  <c r="R1487" i="7949" s="1"/>
  <c r="S1487" i="7949" s="1"/>
  <c r="T1487" i="7949" s="1"/>
  <c r="U1487" i="7949" s="1"/>
  <c r="V1487" i="7949" s="1"/>
  <c r="W1487" i="7949" s="1"/>
  <c r="L1702" i="7949"/>
  <c r="M1702" i="7949" s="1"/>
  <c r="N1702" i="7949" s="1"/>
  <c r="O1702" i="7949" s="1"/>
  <c r="P1702" i="7949" s="1"/>
  <c r="L783" i="7949"/>
  <c r="M783" i="7949" s="1"/>
  <c r="N783" i="7949" s="1"/>
  <c r="O783" i="7949" s="1"/>
  <c r="P783" i="7949" s="1"/>
  <c r="Q783" i="7949" s="1"/>
  <c r="R783" i="7949" s="1"/>
  <c r="S783" i="7949" s="1"/>
  <c r="T783" i="7949" s="1"/>
  <c r="U783" i="7949" s="1"/>
  <c r="V783" i="7949" s="1"/>
  <c r="W783" i="7949" s="1"/>
  <c r="O1771" i="7950"/>
  <c r="P1771" i="7950" s="1"/>
  <c r="Q1771" i="7950" s="1"/>
  <c r="R1771" i="7950" s="1"/>
  <c r="S1771" i="7950" s="1"/>
  <c r="T1771" i="7950" s="1"/>
  <c r="D47" i="7960"/>
  <c r="C8" i="7968" s="1"/>
  <c r="C14" i="7968" s="1"/>
  <c r="D7" i="7968" s="1"/>
  <c r="D14" i="7968" s="1"/>
  <c r="E7" i="7968" s="1"/>
  <c r="C605" i="7949"/>
  <c r="E715" i="7950"/>
  <c r="S1074" i="7950"/>
  <c r="T1074" i="7950" s="1"/>
  <c r="U1074" i="7950" s="1"/>
  <c r="V1074" i="7950" s="1"/>
  <c r="W1074" i="7950" s="1"/>
  <c r="N1504" i="7950"/>
  <c r="I694" i="7949"/>
  <c r="J694" i="7949" s="1"/>
  <c r="K694" i="7949" s="1"/>
  <c r="L694" i="7949" s="1"/>
  <c r="M694" i="7949" s="1"/>
  <c r="N694" i="7949" s="1"/>
  <c r="P2670" i="7950"/>
  <c r="Q2670" i="7950" s="1"/>
  <c r="R2670" i="7950" s="1"/>
  <c r="E253" i="7950"/>
  <c r="D171" i="7950"/>
  <c r="D177" i="7950" s="1"/>
  <c r="D182" i="7949"/>
  <c r="D2232" i="7949"/>
  <c r="E2256" i="7949"/>
  <c r="G441" i="7950"/>
  <c r="G450" i="7950" s="1"/>
  <c r="H450" i="7950" s="1"/>
  <c r="G455" i="7949"/>
  <c r="H455" i="7949" s="1"/>
  <c r="I455" i="7949" s="1"/>
  <c r="J455" i="7949" s="1"/>
  <c r="K455" i="7949" s="1"/>
  <c r="L455" i="7949" s="1"/>
  <c r="M455" i="7949" s="1"/>
  <c r="N455" i="7949" s="1"/>
  <c r="O455" i="7949" s="1"/>
  <c r="P455" i="7949" s="1"/>
  <c r="Q455" i="7949" s="1"/>
  <c r="F368" i="7949"/>
  <c r="G368" i="7949" s="1"/>
  <c r="H368" i="7949" s="1"/>
  <c r="I368" i="7949" s="1"/>
  <c r="J368" i="7949" s="1"/>
  <c r="K368" i="7949" s="1"/>
  <c r="L368" i="7949" s="1"/>
  <c r="M368" i="7949" s="1"/>
  <c r="N368" i="7949" s="1"/>
  <c r="O368" i="7949" s="1"/>
  <c r="D2228" i="7950"/>
  <c r="E2228" i="7950" s="1"/>
  <c r="E2143" i="7950"/>
  <c r="G239" i="7949"/>
  <c r="H239" i="7949" s="1"/>
  <c r="I239" i="7949" s="1"/>
  <c r="J239" i="7949" s="1"/>
  <c r="K239" i="7949" s="1"/>
  <c r="L239" i="7949" s="1"/>
  <c r="C1032" i="7950"/>
  <c r="C2112" i="7950"/>
  <c r="D2552" i="7950"/>
  <c r="E2552" i="7950" s="1"/>
  <c r="F2552" i="7950" s="1"/>
  <c r="G2552" i="7950" s="1"/>
  <c r="H2552" i="7950" s="1"/>
  <c r="I2552" i="7950" s="1"/>
  <c r="J2552" i="7950" s="1"/>
  <c r="K2552" i="7950" s="1"/>
  <c r="C497" i="7949"/>
  <c r="E1500" i="7949"/>
  <c r="F1500" i="7949" s="1"/>
  <c r="G1500" i="7949" s="1"/>
  <c r="H1500" i="7949" s="1"/>
  <c r="I1500" i="7949" s="1"/>
  <c r="J1500" i="7949" s="1"/>
  <c r="K1500" i="7949" s="1"/>
  <c r="K2019" i="7950"/>
  <c r="L2019" i="7950" s="1"/>
  <c r="F2068" i="7950"/>
  <c r="G2068" i="7950" s="1"/>
  <c r="H2068" i="7950" s="1"/>
  <c r="I2068" i="7950" s="1"/>
  <c r="J2068" i="7950" s="1"/>
  <c r="K2068" i="7950" s="1"/>
  <c r="L2068" i="7950" s="1"/>
  <c r="M2068" i="7950" s="1"/>
  <c r="N2068" i="7950" s="1"/>
  <c r="O2068" i="7950" s="1"/>
  <c r="P2068" i="7950" s="1"/>
  <c r="Q2068" i="7950" s="1"/>
  <c r="R2068" i="7950" s="1"/>
  <c r="S2068" i="7950" s="1"/>
  <c r="T2068" i="7950" s="1"/>
  <c r="E361" i="7950"/>
  <c r="E150" i="7949"/>
  <c r="E126" i="7949" s="1"/>
  <c r="E1770" i="7949"/>
  <c r="F1770" i="7949" s="1"/>
  <c r="G1770" i="7949" s="1"/>
  <c r="H1770" i="7949" s="1"/>
  <c r="E96" i="7949"/>
  <c r="F96" i="7949" s="1"/>
  <c r="G96" i="7949" s="1"/>
  <c r="H96" i="7949" s="1"/>
  <c r="I96" i="7949" s="1"/>
  <c r="J96" i="7949" s="1"/>
  <c r="E744" i="7949"/>
  <c r="C713" i="7949"/>
  <c r="N2616" i="7950"/>
  <c r="O2616" i="7950" s="1"/>
  <c r="P2616" i="7950" s="1"/>
  <c r="Q2616" i="7950" s="1"/>
  <c r="R2616" i="7950" s="1"/>
  <c r="S2616" i="7950" s="1"/>
  <c r="T2616" i="7950" s="1"/>
  <c r="U2616" i="7950" s="1"/>
  <c r="V2616" i="7950" s="1"/>
  <c r="W2616" i="7950" s="1"/>
  <c r="I14" i="7960"/>
  <c r="K2181" i="7950"/>
  <c r="L2181" i="7950" s="1"/>
  <c r="M2181" i="7950" s="1"/>
  <c r="N2181" i="7950" s="1"/>
  <c r="O2181" i="7950" s="1"/>
  <c r="P2181" i="7950" s="1"/>
  <c r="Q2181" i="7950" s="1"/>
  <c r="R2181" i="7950" s="1"/>
  <c r="N1428" i="7950"/>
  <c r="O1428" i="7950" s="1"/>
  <c r="F21" i="7964"/>
  <c r="J1424" i="7950"/>
  <c r="K1424" i="7950" s="1"/>
  <c r="L1424" i="7950" s="1"/>
  <c r="E24" i="7959"/>
  <c r="D66" i="7960"/>
  <c r="D129" i="7964"/>
  <c r="C141" i="7964" s="1"/>
  <c r="I43" i="7960"/>
  <c r="C28" i="7958" s="1"/>
  <c r="D28" i="7958" s="1"/>
  <c r="F28" i="7959"/>
  <c r="F11" i="7963"/>
  <c r="C25" i="7963" s="1"/>
  <c r="F25" i="7963" s="1"/>
  <c r="D63" i="7960"/>
  <c r="D39" i="7964"/>
  <c r="C51" i="7964" s="1"/>
  <c r="H67" i="7960"/>
  <c r="I67" i="7960" s="1"/>
  <c r="I44" i="7960"/>
  <c r="C29" i="7958" s="1"/>
  <c r="D29" i="7958" s="1"/>
  <c r="F111" i="7964"/>
  <c r="F66" i="7960"/>
  <c r="F129" i="7964"/>
  <c r="C143" i="7964" s="1"/>
  <c r="F143" i="7964" s="1"/>
  <c r="H62" i="7960"/>
  <c r="I39" i="7960"/>
  <c r="G203" i="7963"/>
  <c r="C218" i="7963" s="1"/>
  <c r="F218" i="7963" s="1"/>
  <c r="G34" i="7959"/>
  <c r="H66" i="7960"/>
  <c r="H129" i="7964"/>
  <c r="C145" i="7964" s="1"/>
  <c r="F145" i="7964" s="1"/>
  <c r="G43" i="7963"/>
  <c r="C58" i="7963" s="1"/>
  <c r="F58" i="7963" s="1"/>
  <c r="G29" i="7959"/>
  <c r="G11" i="7963"/>
  <c r="C26" i="7963" s="1"/>
  <c r="F26" i="7963" s="1"/>
  <c r="G28" i="7959"/>
  <c r="D11" i="7963"/>
  <c r="C23" i="7963" s="1"/>
  <c r="D28" i="7959"/>
  <c r="F43" i="7963"/>
  <c r="C57" i="7963" s="1"/>
  <c r="F57" i="7963" s="1"/>
  <c r="H75" i="7963"/>
  <c r="C91" i="7963" s="1"/>
  <c r="F91" i="7963" s="1"/>
  <c r="H30" i="7959"/>
  <c r="G107" i="7963"/>
  <c r="C122" i="7963" s="1"/>
  <c r="F122" i="7963" s="1"/>
  <c r="G31" i="7959"/>
  <c r="D107" i="7963"/>
  <c r="C119" i="7963" s="1"/>
  <c r="H43" i="7963"/>
  <c r="C59" i="7963" s="1"/>
  <c r="F59" i="7963" s="1"/>
  <c r="H29" i="7959"/>
  <c r="D75" i="7963"/>
  <c r="C87" i="7963" s="1"/>
  <c r="D30" i="7959"/>
  <c r="D41" i="7959" s="1"/>
  <c r="E8" i="7959" s="1"/>
  <c r="L2685" i="7950"/>
  <c r="M2685" i="7950" s="1"/>
  <c r="N2685" i="7950" s="1"/>
  <c r="C2220" i="7950"/>
  <c r="D2336" i="7950"/>
  <c r="E2336" i="7950" s="1"/>
  <c r="F2336" i="7950" s="1"/>
  <c r="G2336" i="7950" s="1"/>
  <c r="H2336" i="7950" s="1"/>
  <c r="I2336" i="7950" s="1"/>
  <c r="J2336" i="7950" s="1"/>
  <c r="C2382" i="7950"/>
  <c r="E206" i="7949"/>
  <c r="F206" i="7949" s="1"/>
  <c r="G206" i="7949" s="1"/>
  <c r="F2277" i="7950"/>
  <c r="F2285" i="7950" s="1"/>
  <c r="F2290" i="7949"/>
  <c r="N1968" i="7950"/>
  <c r="O1968" i="7950" s="1"/>
  <c r="P1968" i="7950" s="1"/>
  <c r="Q1968" i="7950" s="1"/>
  <c r="R1968" i="7950" s="1"/>
  <c r="S1968" i="7950" s="1"/>
  <c r="N2238" i="7950"/>
  <c r="N2262" i="7950"/>
  <c r="L1612" i="7950"/>
  <c r="M1612" i="7950" s="1"/>
  <c r="N2316" i="7950"/>
  <c r="O2316" i="7950" s="1"/>
  <c r="N2292" i="7950"/>
  <c r="G262" i="7949"/>
  <c r="H262" i="7949" s="1"/>
  <c r="I262" i="7949" s="1"/>
  <c r="J262" i="7949" s="1"/>
  <c r="K262" i="7949" s="1"/>
  <c r="L262" i="7949" s="1"/>
  <c r="M262" i="7949" s="1"/>
  <c r="N262" i="7949" s="1"/>
  <c r="O262" i="7949" s="1"/>
  <c r="P262" i="7949" s="1"/>
  <c r="Q262" i="7949" s="1"/>
  <c r="R262" i="7949" s="1"/>
  <c r="S262" i="7949" s="1"/>
  <c r="T262" i="7949" s="1"/>
  <c r="U262" i="7949" s="1"/>
  <c r="V262" i="7949" s="1"/>
  <c r="W262" i="7949" s="1"/>
  <c r="I2040" i="7950"/>
  <c r="I1932" i="7950"/>
  <c r="I2419" i="7950"/>
  <c r="J2419" i="7950" s="1"/>
  <c r="K2419" i="7950" s="1"/>
  <c r="L2419" i="7950" s="1"/>
  <c r="M2419" i="7950" s="1"/>
  <c r="N2419" i="7950" s="1"/>
  <c r="O2419" i="7950" s="1"/>
  <c r="P2419" i="7950" s="1"/>
  <c r="Q2419" i="7950" s="1"/>
  <c r="R2419" i="7950" s="1"/>
  <c r="S2419" i="7950" s="1"/>
  <c r="T2419" i="7950" s="1"/>
  <c r="U2419" i="7950" s="1"/>
  <c r="V2419" i="7950" s="1"/>
  <c r="W2419" i="7950" s="1"/>
  <c r="N102" i="7950"/>
  <c r="O102" i="7950" s="1"/>
  <c r="P102" i="7950" s="1"/>
  <c r="Q102" i="7950" s="1"/>
  <c r="R102" i="7950" s="1"/>
  <c r="S102" i="7950" s="1"/>
  <c r="T102" i="7950" s="1"/>
  <c r="U102" i="7950" s="1"/>
  <c r="N78" i="7950"/>
  <c r="I781" i="7949"/>
  <c r="J781" i="7949" s="1"/>
  <c r="K781" i="7949" s="1"/>
  <c r="L781" i="7949" s="1"/>
  <c r="M781" i="7949" s="1"/>
  <c r="N781" i="7949" s="1"/>
  <c r="O781" i="7949" s="1"/>
  <c r="P781" i="7949" s="1"/>
  <c r="Q781" i="7949" s="1"/>
  <c r="R781" i="7949" s="1"/>
  <c r="S781" i="7949" s="1"/>
  <c r="T781" i="7949" s="1"/>
  <c r="U781" i="7949" s="1"/>
  <c r="V781" i="7949" s="1"/>
  <c r="W781" i="7949" s="1"/>
  <c r="C281" i="7949"/>
  <c r="I1771" i="7949"/>
  <c r="F1798" i="7950"/>
  <c r="G1798" i="7950" s="1"/>
  <c r="H1798" i="7950" s="1"/>
  <c r="F669" i="7949"/>
  <c r="G669" i="7949" s="1"/>
  <c r="H669" i="7949" s="1"/>
  <c r="I669" i="7949" s="1"/>
  <c r="J669" i="7949" s="1"/>
  <c r="K669" i="7949" s="1"/>
  <c r="L669" i="7949" s="1"/>
  <c r="M669" i="7949" s="1"/>
  <c r="G1641" i="7949"/>
  <c r="H1641" i="7949" s="1"/>
  <c r="I1641" i="7949" s="1"/>
  <c r="J1641" i="7949" s="1"/>
  <c r="K1641" i="7949" s="1"/>
  <c r="L1641" i="7949" s="1"/>
  <c r="M1641" i="7949" s="1"/>
  <c r="N1641" i="7949" s="1"/>
  <c r="O1641" i="7949" s="1"/>
  <c r="P1641" i="7949" s="1"/>
  <c r="Q1641" i="7949" s="1"/>
  <c r="R1641" i="7949" s="1"/>
  <c r="S1641" i="7949" s="1"/>
  <c r="T1641" i="7949" s="1"/>
  <c r="U1641" i="7949" s="1"/>
  <c r="V1641" i="7949" s="1"/>
  <c r="W1641" i="7949" s="1"/>
  <c r="J526" i="7950"/>
  <c r="K526" i="7950" s="1"/>
  <c r="L526" i="7950" s="1"/>
  <c r="M526" i="7950" s="1"/>
  <c r="N526" i="7950" s="1"/>
  <c r="O526" i="7950" s="1"/>
  <c r="F1420" i="7950"/>
  <c r="G1420" i="7950" s="1"/>
  <c r="H1420" i="7950" s="1"/>
  <c r="I1420" i="7950" s="1"/>
  <c r="J1420" i="7950" s="1"/>
  <c r="K1420" i="7950" s="1"/>
  <c r="L1420" i="7950" s="1"/>
  <c r="M1420" i="7950" s="1"/>
  <c r="N1420" i="7950" s="1"/>
  <c r="O1420" i="7950" s="1"/>
  <c r="P1420" i="7950" s="1"/>
  <c r="Q1420" i="7950" s="1"/>
  <c r="R1420" i="7950" s="1"/>
  <c r="D1747" i="7949"/>
  <c r="E1747" i="7949" s="1"/>
  <c r="F1747" i="7949" s="1"/>
  <c r="G1747" i="7949" s="1"/>
  <c r="H1747" i="7949" s="1"/>
  <c r="I1747" i="7949" s="1"/>
  <c r="C1793" i="7949"/>
  <c r="C1847" i="7949"/>
  <c r="D1801" i="7949"/>
  <c r="E1801" i="7949" s="1"/>
  <c r="F1801" i="7949" s="1"/>
  <c r="D1148" i="7950"/>
  <c r="E1148" i="7950" s="1"/>
  <c r="F1148" i="7950" s="1"/>
  <c r="G1148" i="7950" s="1"/>
  <c r="H1148" i="7950" s="1"/>
  <c r="I1148" i="7950" s="1"/>
  <c r="J1148" i="7950" s="1"/>
  <c r="K1148" i="7950" s="1"/>
  <c r="L1148" i="7950" s="1"/>
  <c r="M1148" i="7950" s="1"/>
  <c r="N1148" i="7950" s="1"/>
  <c r="O1148" i="7950" s="1"/>
  <c r="P1148" i="7950" s="1"/>
  <c r="Q1148" i="7950" s="1"/>
  <c r="H2693" i="7949"/>
  <c r="N1503" i="7950"/>
  <c r="O966" i="7950"/>
  <c r="P966" i="7950" s="1"/>
  <c r="H150" i="7950"/>
  <c r="H126" i="7950"/>
  <c r="E2523" i="7950"/>
  <c r="E2499" i="7950"/>
  <c r="E1281" i="7950"/>
  <c r="E1257" i="7950"/>
  <c r="M2621" i="7949"/>
  <c r="F507" i="7949"/>
  <c r="G507" i="7949" s="1"/>
  <c r="H507" i="7949" s="1"/>
  <c r="I507" i="7949" s="1"/>
  <c r="J507" i="7949" s="1"/>
  <c r="K507" i="7949" s="1"/>
  <c r="L507" i="7949" s="1"/>
  <c r="M507" i="7949" s="1"/>
  <c r="N507" i="7949" s="1"/>
  <c r="O507" i="7949" s="1"/>
  <c r="P507" i="7949" s="1"/>
  <c r="Q507" i="7949" s="1"/>
  <c r="R507" i="7949" s="1"/>
  <c r="S507" i="7949" s="1"/>
  <c r="T507" i="7949" s="1"/>
  <c r="U507" i="7949" s="1"/>
  <c r="V507" i="7949" s="1"/>
  <c r="W507" i="7949" s="1"/>
  <c r="I2400" i="7949"/>
  <c r="J2400" i="7949" s="1"/>
  <c r="K2400" i="7949" s="1"/>
  <c r="L2400" i="7949" s="1"/>
  <c r="M2400" i="7949" s="1"/>
  <c r="N2400" i="7949" s="1"/>
  <c r="O2400" i="7949" s="1"/>
  <c r="P2400" i="7949" s="1"/>
  <c r="Q2400" i="7949" s="1"/>
  <c r="R2400" i="7949" s="1"/>
  <c r="S2400" i="7949" s="1"/>
  <c r="T2400" i="7949" s="1"/>
  <c r="U2400" i="7949" s="1"/>
  <c r="V2400" i="7949" s="1"/>
  <c r="W2400" i="7949" s="1"/>
  <c r="V907" i="7950"/>
  <c r="W907" i="7950" s="1"/>
  <c r="N2044" i="7950"/>
  <c r="H2502" i="7950"/>
  <c r="I2502" i="7950" s="1"/>
  <c r="J2502" i="7950" s="1"/>
  <c r="K2502" i="7950" s="1"/>
  <c r="L2502" i="7950" s="1"/>
  <c r="M2502" i="7950" s="1"/>
  <c r="N2502" i="7950" s="1"/>
  <c r="O2502" i="7950" s="1"/>
  <c r="P2502" i="7950" s="1"/>
  <c r="Q2502" i="7950" s="1"/>
  <c r="L2668" i="7950"/>
  <c r="M2668" i="7950" s="1"/>
  <c r="N2668" i="7950" s="1"/>
  <c r="O2668" i="7950" s="1"/>
  <c r="P2668" i="7950" s="1"/>
  <c r="K1015" i="7949"/>
  <c r="L1015" i="7949" s="1"/>
  <c r="F178" i="7950"/>
  <c r="G178" i="7950" s="1"/>
  <c r="H178" i="7950" s="1"/>
  <c r="I178" i="7950" s="1"/>
  <c r="J178" i="7950" s="1"/>
  <c r="K178" i="7950" s="1"/>
  <c r="L178" i="7950" s="1"/>
  <c r="M178" i="7950" s="1"/>
  <c r="I369" i="7949"/>
  <c r="H9" i="7950"/>
  <c r="H19" i="7950" s="1"/>
  <c r="I19" i="7950" s="1"/>
  <c r="H24" i="7949"/>
  <c r="D117" i="7950"/>
  <c r="D123" i="7950" s="1"/>
  <c r="E123" i="7950" s="1"/>
  <c r="D128" i="7949"/>
  <c r="E128" i="7949" s="1"/>
  <c r="F128" i="7949" s="1"/>
  <c r="G128" i="7949" s="1"/>
  <c r="H128" i="7949" s="1"/>
  <c r="I128" i="7949" s="1"/>
  <c r="J128" i="7949" s="1"/>
  <c r="K128" i="7949" s="1"/>
  <c r="L128" i="7949" s="1"/>
  <c r="M128" i="7949" s="1"/>
  <c r="N128" i="7949" s="1"/>
  <c r="O128" i="7949" s="1"/>
  <c r="P128" i="7949" s="1"/>
  <c r="Q128" i="7949" s="1"/>
  <c r="R128" i="7949" s="1"/>
  <c r="S128" i="7949" s="1"/>
  <c r="T128" i="7949" s="1"/>
  <c r="U128" i="7949" s="1"/>
  <c r="V128" i="7949" s="1"/>
  <c r="W128" i="7949" s="1"/>
  <c r="J1537" i="7949"/>
  <c r="K1537" i="7949" s="1"/>
  <c r="L1537" i="7949" s="1"/>
  <c r="M1537" i="7949" s="1"/>
  <c r="N1537" i="7949" s="1"/>
  <c r="O1537" i="7949" s="1"/>
  <c r="P1537" i="7949" s="1"/>
  <c r="Q1537" i="7949" s="1"/>
  <c r="R1537" i="7949" s="1"/>
  <c r="S1537" i="7949" s="1"/>
  <c r="T1537" i="7949" s="1"/>
  <c r="U1537" i="7949" s="1"/>
  <c r="V1537" i="7949" s="1"/>
  <c r="W1537" i="7949" s="1"/>
  <c r="F1263" i="7949"/>
  <c r="G1263" i="7949" s="1"/>
  <c r="H1263" i="7949" s="1"/>
  <c r="E549" i="7950"/>
  <c r="E556" i="7950" s="1"/>
  <c r="E561" i="7949"/>
  <c r="D873" i="7950"/>
  <c r="D879" i="7950" s="1"/>
  <c r="D884" i="7949"/>
  <c r="E884" i="7949" s="1"/>
  <c r="F884" i="7949" s="1"/>
  <c r="G884" i="7949" s="1"/>
  <c r="L2476" i="7950"/>
  <c r="M2476" i="7950" s="1"/>
  <c r="N2476" i="7950" s="1"/>
  <c r="O2476" i="7950" s="1"/>
  <c r="P2476" i="7950" s="1"/>
  <c r="Q2476" i="7950" s="1"/>
  <c r="R2476" i="7950" s="1"/>
  <c r="S2476" i="7950" s="1"/>
  <c r="T2476" i="7950" s="1"/>
  <c r="U2476" i="7950" s="1"/>
  <c r="V2476" i="7950" s="1"/>
  <c r="W2476" i="7950" s="1"/>
  <c r="M317" i="7950"/>
  <c r="N317" i="7950" s="1"/>
  <c r="O317" i="7950" s="1"/>
  <c r="P317" i="7950" s="1"/>
  <c r="Q317" i="7950" s="1"/>
  <c r="M293" i="7950"/>
  <c r="N2638" i="7950"/>
  <c r="F688" i="7950"/>
  <c r="G688" i="7950" s="1"/>
  <c r="H688" i="7950" s="1"/>
  <c r="I688" i="7950" s="1"/>
  <c r="J688" i="7950" s="1"/>
  <c r="K688" i="7950" s="1"/>
  <c r="L688" i="7950" s="1"/>
  <c r="M688" i="7950" s="1"/>
  <c r="N688" i="7950" s="1"/>
  <c r="O156" i="7950"/>
  <c r="P156" i="7950" s="1"/>
  <c r="F1336" i="7950"/>
  <c r="M1973" i="7949"/>
  <c r="N1973" i="7949" s="1"/>
  <c r="O1973" i="7949" s="1"/>
  <c r="P1973" i="7949" s="1"/>
  <c r="Q1973" i="7949" s="1"/>
  <c r="R1973" i="7949" s="1"/>
  <c r="S1973" i="7949" s="1"/>
  <c r="T1973" i="7949" s="1"/>
  <c r="U1973" i="7949" s="1"/>
  <c r="V1973" i="7949" s="1"/>
  <c r="W1973" i="7949" s="1"/>
  <c r="L136" i="7949"/>
  <c r="J1861" i="7949"/>
  <c r="K1861" i="7949" s="1"/>
  <c r="L1861" i="7949" s="1"/>
  <c r="M1861" i="7949" s="1"/>
  <c r="N1861" i="7949" s="1"/>
  <c r="O1861" i="7949" s="1"/>
  <c r="P1861" i="7949" s="1"/>
  <c r="Q1861" i="7949" s="1"/>
  <c r="R1861" i="7949" s="1"/>
  <c r="S1861" i="7949" s="1"/>
  <c r="T1861" i="7949" s="1"/>
  <c r="U1861" i="7949" s="1"/>
  <c r="P2692" i="7950"/>
  <c r="Q2692" i="7950" s="1"/>
  <c r="R2692" i="7950" s="1"/>
  <c r="S2692" i="7950" s="1"/>
  <c r="T2692" i="7950" s="1"/>
  <c r="J1121" i="7950"/>
  <c r="K1121" i="7950" s="1"/>
  <c r="D2174" i="7950"/>
  <c r="D2220" i="7950" s="1"/>
  <c r="G71" i="7950"/>
  <c r="H71" i="7950" s="1"/>
  <c r="I71" i="7950" s="1"/>
  <c r="J71" i="7950" s="1"/>
  <c r="K71" i="7950" s="1"/>
  <c r="L71" i="7950" s="1"/>
  <c r="M71" i="7950" s="1"/>
  <c r="N71" i="7950" s="1"/>
  <c r="O71" i="7950" s="1"/>
  <c r="P71" i="7950" s="1"/>
  <c r="Q71" i="7950" s="1"/>
  <c r="R71" i="7950" s="1"/>
  <c r="S71" i="7950" s="1"/>
  <c r="T71" i="7950" s="1"/>
  <c r="U71" i="7950" s="1"/>
  <c r="V71" i="7950" s="1"/>
  <c r="W71" i="7950" s="1"/>
  <c r="I2503" i="7950"/>
  <c r="J2503" i="7950" s="1"/>
  <c r="K2503" i="7950" s="1"/>
  <c r="L2503" i="7950" s="1"/>
  <c r="M2503" i="7950" s="1"/>
  <c r="N2503" i="7950" s="1"/>
  <c r="O2503" i="7950" s="1"/>
  <c r="P2503" i="7950" s="1"/>
  <c r="Q2503" i="7950" s="1"/>
  <c r="R2503" i="7950" s="1"/>
  <c r="S2503" i="7950" s="1"/>
  <c r="T2503" i="7950" s="1"/>
  <c r="U2503" i="7950" s="1"/>
  <c r="V2503" i="7950" s="1"/>
  <c r="W2503" i="7950" s="1"/>
  <c r="I366" i="7950"/>
  <c r="J366" i="7950" s="1"/>
  <c r="K366" i="7950" s="1"/>
  <c r="L366" i="7950" s="1"/>
  <c r="C1410" i="7950"/>
  <c r="H1206" i="7950"/>
  <c r="I1206" i="7950" s="1"/>
  <c r="J1206" i="7950" s="1"/>
  <c r="K1206" i="7950" s="1"/>
  <c r="L1206" i="7950" s="1"/>
  <c r="C1086" i="7950"/>
  <c r="D1040" i="7950"/>
  <c r="D1147" i="7950"/>
  <c r="E1171" i="7950"/>
  <c r="D1201" i="7950"/>
  <c r="E1225" i="7950"/>
  <c r="E2305" i="7950"/>
  <c r="D1098" i="7949"/>
  <c r="E1122" i="7949"/>
  <c r="F1122" i="7949" s="1"/>
  <c r="E1284" i="7949"/>
  <c r="F1284" i="7949" s="1"/>
  <c r="K831" i="7950"/>
  <c r="L831" i="7950" s="1"/>
  <c r="M831" i="7950" s="1"/>
  <c r="N831" i="7950" s="1"/>
  <c r="O831" i="7950" s="1"/>
  <c r="M291" i="7950"/>
  <c r="N291" i="7950" s="1"/>
  <c r="O291" i="7950" s="1"/>
  <c r="P291" i="7950" s="1"/>
  <c r="E2391" i="7950"/>
  <c r="J2666" i="7950"/>
  <c r="K2666" i="7950" s="1"/>
  <c r="L2666" i="7950" s="1"/>
  <c r="M2666" i="7950" s="1"/>
  <c r="F2331" i="7950"/>
  <c r="F2339" i="7950" s="1"/>
  <c r="G2339" i="7950" s="1"/>
  <c r="H2339" i="7950" s="1"/>
  <c r="F2344" i="7949"/>
  <c r="G2344" i="7949" s="1"/>
  <c r="G2231" i="7950"/>
  <c r="H2231" i="7950" s="1"/>
  <c r="I2231" i="7950" s="1"/>
  <c r="J2231" i="7950" s="1"/>
  <c r="G1720" i="7949"/>
  <c r="D1717" i="7949"/>
  <c r="E1717" i="7949" s="1"/>
  <c r="F1717" i="7949" s="1"/>
  <c r="G1717" i="7949" s="1"/>
  <c r="D1693" i="7949"/>
  <c r="G179" i="7950"/>
  <c r="H179" i="7950" s="1"/>
  <c r="I179" i="7950" s="1"/>
  <c r="J179" i="7950" s="1"/>
  <c r="E2629" i="7950"/>
  <c r="E852" i="7949"/>
  <c r="E2040" i="7949"/>
  <c r="E960" i="7949"/>
  <c r="E936" i="7949" s="1"/>
  <c r="E474" i="7949"/>
  <c r="F474" i="7949" s="1"/>
  <c r="G474" i="7949" s="1"/>
  <c r="H474" i="7949" s="1"/>
  <c r="I474" i="7949" s="1"/>
  <c r="E2526" i="7949"/>
  <c r="F2526" i="7949" s="1"/>
  <c r="G2526" i="7949" s="1"/>
  <c r="H2526" i="7949" s="1"/>
  <c r="C1901" i="7949"/>
  <c r="H1908" i="7950"/>
  <c r="I1908" i="7950" s="1"/>
  <c r="D1477" i="7949"/>
  <c r="E1477" i="7949" s="1"/>
  <c r="F1477" i="7949" s="1"/>
  <c r="G1477" i="7949" s="1"/>
  <c r="H1477" i="7949" s="1"/>
  <c r="M995" i="7950"/>
  <c r="N995" i="7950" s="1"/>
  <c r="O995" i="7950" s="1"/>
  <c r="P995" i="7950" s="1"/>
  <c r="Q995" i="7950" s="1"/>
  <c r="R995" i="7950" s="1"/>
  <c r="S995" i="7950" s="1"/>
  <c r="T995" i="7950" s="1"/>
  <c r="U995" i="7950" s="1"/>
  <c r="N132" i="7950"/>
  <c r="O132" i="7950" s="1"/>
  <c r="L76" i="7950"/>
  <c r="M76" i="7950" s="1"/>
  <c r="N76" i="7950" s="1"/>
  <c r="O76" i="7950" s="1"/>
  <c r="E50" i="7953"/>
  <c r="E47" i="7953"/>
  <c r="E48" i="7953"/>
  <c r="E52" i="7953"/>
  <c r="E51" i="7953"/>
  <c r="B3" i="7954"/>
  <c r="E54" i="7953"/>
  <c r="R1065" i="7950"/>
  <c r="K1552" i="7950"/>
  <c r="W852" i="7950"/>
  <c r="W309" i="7950"/>
  <c r="N1389" i="7950"/>
  <c r="T640" i="7949"/>
  <c r="S45" i="7950"/>
  <c r="Q2254" i="7950"/>
  <c r="R640" i="7950"/>
  <c r="N849" i="7950"/>
  <c r="J2145" i="7950"/>
  <c r="O2046" i="7950"/>
  <c r="N2582" i="7950"/>
  <c r="L2236" i="7950"/>
  <c r="M2236" i="7950" s="1"/>
  <c r="N2236" i="7950" s="1"/>
  <c r="O2236" i="7950" s="1"/>
  <c r="P2236" i="7950" s="1"/>
  <c r="O375" i="7949"/>
  <c r="J1229" i="7950"/>
  <c r="I796" i="7950"/>
  <c r="I1207" i="7950"/>
  <c r="J1207" i="7950" s="1"/>
  <c r="K1207" i="7950" s="1"/>
  <c r="L1207" i="7950" s="1"/>
  <c r="M1207" i="7950" s="1"/>
  <c r="N1207" i="7950" s="1"/>
  <c r="O1207" i="7950" s="1"/>
  <c r="P1207" i="7950" s="1"/>
  <c r="Q1207" i="7950" s="1"/>
  <c r="R1207" i="7950" s="1"/>
  <c r="R2267" i="7949"/>
  <c r="H1182" i="7949"/>
  <c r="R1185" i="7949"/>
  <c r="Q968" i="7949"/>
  <c r="Q319" i="7949"/>
  <c r="W95" i="7950"/>
  <c r="Q2469" i="7950"/>
  <c r="U1074" i="7949"/>
  <c r="V311" i="7950"/>
  <c r="W2310" i="7950"/>
  <c r="K740" i="7950"/>
  <c r="U858" i="7950"/>
  <c r="T1882" i="7950"/>
  <c r="N1821" i="7950"/>
  <c r="M1378" i="7949"/>
  <c r="N1378" i="7949" s="1"/>
  <c r="O1378" i="7949" s="1"/>
  <c r="P1378" i="7949" s="1"/>
  <c r="Q1378" i="7949" s="1"/>
  <c r="R1378" i="7949" s="1"/>
  <c r="S1378" i="7949" s="1"/>
  <c r="T1378" i="7949" s="1"/>
  <c r="U1378" i="7949" s="1"/>
  <c r="V1378" i="7949" s="1"/>
  <c r="W1378" i="7949" s="1"/>
  <c r="Q310" i="7950"/>
  <c r="O419" i="7950"/>
  <c r="R1068" i="7950"/>
  <c r="P1661" i="7950"/>
  <c r="R1608" i="7950"/>
  <c r="L891" i="7949"/>
  <c r="M891" i="7949" s="1"/>
  <c r="N891" i="7949" s="1"/>
  <c r="O891" i="7949" s="1"/>
  <c r="P891" i="7949" s="1"/>
  <c r="Q891" i="7949" s="1"/>
  <c r="R891" i="7949" s="1"/>
  <c r="S891" i="7949" s="1"/>
  <c r="T891" i="7949" s="1"/>
  <c r="U891" i="7949" s="1"/>
  <c r="V891" i="7949" s="1"/>
  <c r="W891" i="7949" s="1"/>
  <c r="T588" i="7950"/>
  <c r="S2422" i="7950"/>
  <c r="S910" i="7950"/>
  <c r="P797" i="7950"/>
  <c r="P1012" i="7950"/>
  <c r="S1497" i="7950"/>
  <c r="O2149" i="7950"/>
  <c r="J835" i="7949"/>
  <c r="K835" i="7949" s="1"/>
  <c r="L835" i="7949" s="1"/>
  <c r="M835" i="7949" s="1"/>
  <c r="N835" i="7949" s="1"/>
  <c r="O835" i="7949" s="1"/>
  <c r="P835" i="7949" s="1"/>
  <c r="Q835" i="7949" s="1"/>
  <c r="R835" i="7949" s="1"/>
  <c r="S835" i="7949" s="1"/>
  <c r="T835" i="7949" s="1"/>
  <c r="U835" i="7949" s="1"/>
  <c r="K1713" i="7950"/>
  <c r="Q1611" i="7950"/>
  <c r="P581" i="7950"/>
  <c r="T641" i="7949"/>
  <c r="J1016" i="7949"/>
  <c r="O1177" i="7950"/>
  <c r="Q48" i="7950"/>
  <c r="Q2373" i="7949"/>
  <c r="L1985" i="7950"/>
  <c r="U1286" i="7950"/>
  <c r="M2527" i="7949"/>
  <c r="D176" i="7950"/>
  <c r="C222" i="7950"/>
  <c r="C330" i="7950"/>
  <c r="D284" i="7950"/>
  <c r="N2201" i="7950"/>
  <c r="I43" i="7949"/>
  <c r="Q421" i="7950"/>
  <c r="U1719" i="7950"/>
  <c r="K42" i="7950"/>
  <c r="K2147" i="7950"/>
  <c r="P1827" i="7950"/>
  <c r="L1912" i="7950"/>
  <c r="M1912" i="7950" s="1"/>
  <c r="N1912" i="7950" s="1"/>
  <c r="O1912" i="7950" s="1"/>
  <c r="P1912" i="7950" s="1"/>
  <c r="Q1912" i="7950" s="1"/>
  <c r="R1912" i="7950" s="1"/>
  <c r="S1912" i="7950" s="1"/>
  <c r="T1912" i="7950" s="1"/>
  <c r="U1912" i="7950" s="1"/>
  <c r="V1912" i="7950" s="1"/>
  <c r="W1912" i="7950" s="1"/>
  <c r="P2639" i="7950"/>
  <c r="R912" i="7950"/>
  <c r="P590" i="7949"/>
  <c r="J2342" i="7950"/>
  <c r="K2342" i="7950" s="1"/>
  <c r="L2342" i="7950" s="1"/>
  <c r="M2342" i="7950" s="1"/>
  <c r="G1829" i="7949"/>
  <c r="S1835" i="7949"/>
  <c r="N1505" i="7949"/>
  <c r="O2200" i="7950"/>
  <c r="S148" i="7950"/>
  <c r="V1829" i="7950"/>
  <c r="Q1880" i="7950"/>
  <c r="P2094" i="7950"/>
  <c r="L851" i="7950"/>
  <c r="U857" i="7950"/>
  <c r="S748" i="7950"/>
  <c r="O530" i="7949"/>
  <c r="N422" i="7950"/>
  <c r="J41" i="7950"/>
  <c r="R969" i="7949"/>
  <c r="O425" i="7950"/>
  <c r="K2586" i="7949"/>
  <c r="H2261" i="7949"/>
  <c r="K1035" i="7950"/>
  <c r="K1048" i="7950" s="1"/>
  <c r="K1053" i="7949"/>
  <c r="Q962" i="7949"/>
  <c r="G314" i="7949"/>
  <c r="O1983" i="7950"/>
  <c r="V153" i="7950"/>
  <c r="O1443" i="7950"/>
  <c r="S799" i="7950"/>
  <c r="W1127" i="7950"/>
  <c r="R1875" i="7950"/>
  <c r="Q2526" i="7950"/>
  <c r="K38" i="7950"/>
  <c r="M1390" i="7950"/>
  <c r="J745" i="7949"/>
  <c r="I578" i="7950"/>
  <c r="H903" i="7950"/>
  <c r="K528" i="7950"/>
  <c r="L254" i="7950"/>
  <c r="E236" i="7949"/>
  <c r="F236" i="7949" s="1"/>
  <c r="G236" i="7949" s="1"/>
  <c r="H236" i="7949" s="1"/>
  <c r="I236" i="7949" s="1"/>
  <c r="J236" i="7949" s="1"/>
  <c r="K236" i="7949" s="1"/>
  <c r="L236" i="7949" s="1"/>
  <c r="M236" i="7949" s="1"/>
  <c r="N236" i="7949" s="1"/>
  <c r="O236" i="7949" s="1"/>
  <c r="P236" i="7949" s="1"/>
  <c r="Q236" i="7949" s="1"/>
  <c r="R236" i="7949" s="1"/>
  <c r="S236" i="7949" s="1"/>
  <c r="T236" i="7949" s="1"/>
  <c r="U236" i="7949" s="1"/>
  <c r="V236" i="7949" s="1"/>
  <c r="W236" i="7949" s="1"/>
  <c r="K1175" i="7950"/>
  <c r="P2307" i="7950"/>
  <c r="M2237" i="7950"/>
  <c r="N2237" i="7950" s="1"/>
  <c r="O2237" i="7950" s="1"/>
  <c r="P2237" i="7950" s="1"/>
  <c r="J2474" i="7950"/>
  <c r="E2252" i="7950"/>
  <c r="Q157" i="7949"/>
  <c r="M429" i="7949"/>
  <c r="J1234" i="7949"/>
  <c r="N963" i="7949"/>
  <c r="W2090" i="7950"/>
  <c r="T2530" i="7950"/>
  <c r="M586" i="7949"/>
  <c r="O2481" i="7949"/>
  <c r="M902" i="7950"/>
  <c r="M1016" i="7950"/>
  <c r="H2530" i="7949"/>
  <c r="H692" i="7949"/>
  <c r="J589" i="7949"/>
  <c r="F549" i="7950"/>
  <c r="F557" i="7950" s="1"/>
  <c r="F562" i="7949"/>
  <c r="N49" i="7949"/>
  <c r="K21" i="7950"/>
  <c r="L21" i="7950" s="1"/>
  <c r="M21" i="7950" s="1"/>
  <c r="N21" i="7950" s="1"/>
  <c r="O21" i="7950" s="1"/>
  <c r="P21" i="7950" s="1"/>
  <c r="Q21" i="7950" s="1"/>
  <c r="R21" i="7950" s="1"/>
  <c r="S21" i="7950" s="1"/>
  <c r="G47" i="7949"/>
  <c r="R48" i="7949"/>
  <c r="L2640" i="7949"/>
  <c r="O2644" i="7949"/>
  <c r="W2528" i="7949"/>
  <c r="T2092" i="7950"/>
  <c r="S1176" i="7950"/>
  <c r="V1397" i="7950"/>
  <c r="O1498" i="7950"/>
  <c r="U318" i="7949"/>
  <c r="V1232" i="7950"/>
  <c r="T2257" i="7950"/>
  <c r="R1444" i="7950"/>
  <c r="M1540" i="7949"/>
  <c r="N1540" i="7949" s="1"/>
  <c r="O1540" i="7949" s="1"/>
  <c r="P1540" i="7949" s="1"/>
  <c r="Q1540" i="7949" s="1"/>
  <c r="R1540" i="7949" s="1"/>
  <c r="S1540" i="7949" s="1"/>
  <c r="T1540" i="7949" s="1"/>
  <c r="U1540" i="7949" s="1"/>
  <c r="V1540" i="7949" s="1"/>
  <c r="W1540" i="7949" s="1"/>
  <c r="U2687" i="7950"/>
  <c r="S1828" i="7950"/>
  <c r="T1398" i="7950"/>
  <c r="S2097" i="7950"/>
  <c r="S2312" i="7950"/>
  <c r="P1662" i="7950"/>
  <c r="O854" i="7950"/>
  <c r="P367" i="7950"/>
  <c r="K2294" i="7949"/>
  <c r="L2294" i="7949" s="1"/>
  <c r="M2294" i="7949" s="1"/>
  <c r="N2294" i="7949" s="1"/>
  <c r="O2294" i="7949" s="1"/>
  <c r="P2294" i="7949" s="1"/>
  <c r="Q2294" i="7949" s="1"/>
  <c r="R2294" i="7949" s="1"/>
  <c r="S2294" i="7949" s="1"/>
  <c r="T2294" i="7949" s="1"/>
  <c r="U2294" i="7949" s="1"/>
  <c r="V2294" i="7949" s="1"/>
  <c r="W2294" i="7949" s="1"/>
  <c r="P853" i="7950"/>
  <c r="T1830" i="7950"/>
  <c r="W2259" i="7950"/>
  <c r="S965" i="7950"/>
  <c r="S2477" i="7950"/>
  <c r="G1550" i="7950"/>
  <c r="T2308" i="7950"/>
  <c r="L1879" i="7950"/>
  <c r="O473" i="7950"/>
  <c r="R1935" i="7950"/>
  <c r="S582" i="7950"/>
  <c r="J2097" i="7949"/>
  <c r="O533" i="7950"/>
  <c r="N2529" i="7950"/>
  <c r="T2315" i="7950"/>
  <c r="P1236" i="7950"/>
  <c r="H720" i="7950"/>
  <c r="I720" i="7950" s="1"/>
  <c r="J720" i="7950" s="1"/>
  <c r="K720" i="7950" s="1"/>
  <c r="L720" i="7950" s="1"/>
  <c r="M720" i="7950" s="1"/>
  <c r="N720" i="7950" s="1"/>
  <c r="O720" i="7950" s="1"/>
  <c r="U260" i="7950"/>
  <c r="R1446" i="7950"/>
  <c r="W2098" i="7950"/>
  <c r="W97" i="7950"/>
  <c r="N958" i="7950"/>
  <c r="L2684" i="7950"/>
  <c r="W2640" i="7950"/>
  <c r="N418" i="7950"/>
  <c r="R1231" i="7950"/>
  <c r="L2091" i="7950"/>
  <c r="S906" i="7950"/>
  <c r="L1928" i="7950"/>
  <c r="T1289" i="7950"/>
  <c r="P152" i="7950"/>
  <c r="H671" i="7949"/>
  <c r="I671" i="7949" s="1"/>
  <c r="J671" i="7949" s="1"/>
  <c r="K671" i="7949" s="1"/>
  <c r="L671" i="7949" s="1"/>
  <c r="M671" i="7949" s="1"/>
  <c r="N671" i="7949" s="1"/>
  <c r="O671" i="7949" s="1"/>
  <c r="P671" i="7949" s="1"/>
  <c r="Q671" i="7949" s="1"/>
  <c r="R671" i="7949" s="1"/>
  <c r="S671" i="7949" s="1"/>
  <c r="T671" i="7949" s="1"/>
  <c r="U671" i="7949" s="1"/>
  <c r="V671" i="7949" s="1"/>
  <c r="W671" i="7949" s="1"/>
  <c r="Q747" i="7950"/>
  <c r="S1132" i="7949"/>
  <c r="R2205" i="7950"/>
  <c r="N256" i="7950"/>
  <c r="P96" i="7950"/>
  <c r="R1182" i="7950"/>
  <c r="P1287" i="7950"/>
  <c r="T313" i="7950"/>
  <c r="C65" i="7949"/>
  <c r="D19" i="7949"/>
  <c r="T2426" i="7949"/>
  <c r="S431" i="7949"/>
  <c r="O1234" i="7950"/>
  <c r="P1774" i="7950"/>
  <c r="P255" i="7950"/>
  <c r="N2635" i="7950"/>
  <c r="O1720" i="7950"/>
  <c r="N477" i="7949"/>
  <c r="O2696" i="7949"/>
  <c r="C114" i="7950"/>
  <c r="D68" i="7950"/>
  <c r="E68" i="7950" s="1"/>
  <c r="F68" i="7950" s="1"/>
  <c r="G68" i="7950" s="1"/>
  <c r="H68" i="7950" s="1"/>
  <c r="I68" i="7950" s="1"/>
  <c r="J68" i="7950" s="1"/>
  <c r="K68" i="7950" s="1"/>
  <c r="M904" i="7950"/>
  <c r="T1125" i="7950"/>
  <c r="K2632" i="7950"/>
  <c r="R1665" i="7950"/>
  <c r="F307" i="7950"/>
  <c r="E283" i="7950"/>
  <c r="P2096" i="7950"/>
  <c r="T2207" i="7949"/>
  <c r="M2561" i="7950"/>
  <c r="N2561" i="7950" s="1"/>
  <c r="O2561" i="7950" s="1"/>
  <c r="P2561" i="7950" s="1"/>
  <c r="Q2561" i="7950" s="1"/>
  <c r="R2561" i="7950" s="1"/>
  <c r="S1992" i="7950"/>
  <c r="L2256" i="7950"/>
  <c r="M1342" i="7950"/>
  <c r="J2288" i="7950"/>
  <c r="K2288" i="7950" s="1"/>
  <c r="L2288" i="7950" s="1"/>
  <c r="M2288" i="7950" s="1"/>
  <c r="N2288" i="7950" s="1"/>
  <c r="O2288" i="7950" s="1"/>
  <c r="P2288" i="7950" s="1"/>
  <c r="Q2288" i="7950" s="1"/>
  <c r="R2288" i="7950" s="1"/>
  <c r="S2288" i="7950" s="1"/>
  <c r="N752" i="7949"/>
  <c r="K92" i="7950"/>
  <c r="N46" i="7950"/>
  <c r="O1126" i="7950"/>
  <c r="G287" i="7950"/>
  <c r="H287" i="7950" s="1"/>
  <c r="I287" i="7950" s="1"/>
  <c r="J287" i="7950" s="1"/>
  <c r="K287" i="7950" s="1"/>
  <c r="L287" i="7950" s="1"/>
  <c r="M287" i="7950" s="1"/>
  <c r="N287" i="7950" s="1"/>
  <c r="O287" i="7950" s="1"/>
  <c r="P287" i="7950" s="1"/>
  <c r="Q287" i="7950" s="1"/>
  <c r="R287" i="7950" s="1"/>
  <c r="S287" i="7950" s="1"/>
  <c r="T287" i="7950" s="1"/>
  <c r="U287" i="7950" s="1"/>
  <c r="V287" i="7950" s="1"/>
  <c r="M2364" i="7950"/>
  <c r="E523" i="7950"/>
  <c r="M1562" i="7949"/>
  <c r="E1041" i="7950"/>
  <c r="F1041" i="7950" s="1"/>
  <c r="G1227" i="7950"/>
  <c r="N456" i="7950"/>
  <c r="O456" i="7950" s="1"/>
  <c r="P456" i="7950" s="1"/>
  <c r="P376" i="7949"/>
  <c r="R1722" i="7950"/>
  <c r="N1501" i="7950"/>
  <c r="M634" i="7950"/>
  <c r="I580" i="7950"/>
  <c r="L960" i="7950"/>
  <c r="E367" i="7949"/>
  <c r="G2447" i="7950"/>
  <c r="H2447" i="7950" s="1"/>
  <c r="I2447" i="7950" s="1"/>
  <c r="J2447" i="7950" s="1"/>
  <c r="K2447" i="7950" s="1"/>
  <c r="L2447" i="7950" s="1"/>
  <c r="N1881" i="7950"/>
  <c r="M850" i="7950"/>
  <c r="K2613" i="7950"/>
  <c r="L2613" i="7950" s="1"/>
  <c r="M2613" i="7950" s="1"/>
  <c r="N2613" i="7950" s="1"/>
  <c r="O2613" i="7950" s="1"/>
  <c r="G1151" i="7950"/>
  <c r="H1151" i="7950" s="1"/>
  <c r="I1151" i="7950" s="1"/>
  <c r="J1151" i="7950" s="1"/>
  <c r="K1151" i="7950" s="1"/>
  <c r="C870" i="7950"/>
  <c r="D824" i="7950"/>
  <c r="D870" i="7950" s="1"/>
  <c r="I2154" i="7949"/>
  <c r="P2155" i="7949"/>
  <c r="R2159" i="7949"/>
  <c r="K1724" i="7949"/>
  <c r="D1610" i="7949"/>
  <c r="P1617" i="7949"/>
  <c r="E1467" i="7950"/>
  <c r="E1474" i="7950" s="1"/>
  <c r="E1479" i="7949"/>
  <c r="N1482" i="7950"/>
  <c r="O1482" i="7950" s="1"/>
  <c r="P1482" i="7950" s="1"/>
  <c r="Q1482" i="7950" s="1"/>
  <c r="J1506" i="7949"/>
  <c r="D691" i="7949"/>
  <c r="D667" i="7949"/>
  <c r="O2211" i="7949"/>
  <c r="S1716" i="7950"/>
  <c r="T1609" i="7950"/>
  <c r="V1776" i="7950"/>
  <c r="U316" i="7950"/>
  <c r="N2473" i="7949"/>
  <c r="N39" i="7950"/>
  <c r="Q2361" i="7950"/>
  <c r="T1614" i="7950"/>
  <c r="Q583" i="7950"/>
  <c r="S263" i="7950"/>
  <c r="Q1180" i="7950"/>
  <c r="S911" i="7950"/>
  <c r="S2483" i="7949"/>
  <c r="L1769" i="7950"/>
  <c r="Q2202" i="7950"/>
  <c r="P2261" i="7950"/>
  <c r="K1876" i="7950"/>
  <c r="O639" i="7950"/>
  <c r="R2634" i="7950"/>
  <c r="O1070" i="7950"/>
  <c r="K2631" i="7950"/>
  <c r="P1014" i="7950"/>
  <c r="Q1668" i="7950"/>
  <c r="M212" i="7949"/>
  <c r="M1067" i="7950"/>
  <c r="Q1826" i="7950"/>
  <c r="I2205" i="7949"/>
  <c r="I2181" i="7949"/>
  <c r="D127" i="7949"/>
  <c r="C173" i="7949"/>
  <c r="I73" i="7950"/>
  <c r="J73" i="7950" s="1"/>
  <c r="K73" i="7950" s="1"/>
  <c r="L73" i="7950" s="1"/>
  <c r="M73" i="7950" s="1"/>
  <c r="N73" i="7950" s="1"/>
  <c r="O73" i="7950" s="1"/>
  <c r="P73" i="7950" s="1"/>
  <c r="Q73" i="7950" s="1"/>
  <c r="R73" i="7950" s="1"/>
  <c r="S73" i="7950" s="1"/>
  <c r="T73" i="7950" s="1"/>
  <c r="U73" i="7950" s="1"/>
  <c r="V73" i="7950" s="1"/>
  <c r="W73" i="7950" s="1"/>
  <c r="C60" i="7950"/>
  <c r="I1606" i="7950"/>
  <c r="L1825" i="7950"/>
  <c r="P2100" i="7950"/>
  <c r="L2042" i="7950"/>
  <c r="P1938" i="7950"/>
  <c r="H1768" i="7950"/>
  <c r="H1173" i="7950"/>
  <c r="L1069" i="7950"/>
  <c r="N908" i="7950"/>
  <c r="N205" i="7950"/>
  <c r="K2093" i="7950"/>
  <c r="N2095" i="7950"/>
  <c r="J257" i="7950"/>
  <c r="U2368" i="7950"/>
  <c r="R794" i="7950"/>
  <c r="Q1172" i="7950"/>
  <c r="N1181" i="7950"/>
  <c r="I2449" i="7950"/>
  <c r="J2449" i="7950" s="1"/>
  <c r="K2449" i="7950" s="1"/>
  <c r="L2449" i="7950" s="1"/>
  <c r="M2449" i="7950" s="1"/>
  <c r="N2449" i="7950" s="1"/>
  <c r="L422" i="7949"/>
  <c r="N423" i="7949"/>
  <c r="J365" i="7950"/>
  <c r="U1456" i="7949"/>
  <c r="L1553" i="7950"/>
  <c r="J1233" i="7949"/>
  <c r="W1889" i="7949"/>
  <c r="H957" i="7950"/>
  <c r="K635" i="7950"/>
  <c r="N2454" i="7950"/>
  <c r="O2454" i="7950" s="1"/>
  <c r="P2454" i="7950" s="1"/>
  <c r="Q2454" i="7950" s="1"/>
  <c r="R2454" i="7950" s="1"/>
  <c r="S2454" i="7950" s="1"/>
  <c r="H2178" i="7950"/>
  <c r="I2178" i="7950" s="1"/>
  <c r="J2178" i="7950" s="1"/>
  <c r="K2178" i="7950" s="1"/>
  <c r="L2178" i="7950" s="1"/>
  <c r="M2178" i="7950" s="1"/>
  <c r="N2178" i="7950" s="1"/>
  <c r="O2178" i="7950" s="1"/>
  <c r="P2178" i="7950" s="1"/>
  <c r="Q2178" i="7950" s="1"/>
  <c r="I937" i="7950"/>
  <c r="J937" i="7950" s="1"/>
  <c r="K937" i="7950" s="1"/>
  <c r="L937" i="7950" s="1"/>
  <c r="M937" i="7950" s="1"/>
  <c r="C2004" i="7950"/>
  <c r="D1958" i="7950"/>
  <c r="E1958" i="7950" s="1"/>
  <c r="F1958" i="7950" s="1"/>
  <c r="G1958" i="7950" s="1"/>
  <c r="H1958" i="7950" s="1"/>
  <c r="I1958" i="7950" s="1"/>
  <c r="J1958" i="7950" s="1"/>
  <c r="K1958" i="7950" s="1"/>
  <c r="L1958" i="7950" s="1"/>
  <c r="M1958" i="7950" s="1"/>
  <c r="N1958" i="7950" s="1"/>
  <c r="O1958" i="7950" s="1"/>
  <c r="P1958" i="7950" s="1"/>
  <c r="Q1958" i="7950" s="1"/>
  <c r="R1958" i="7950" s="1"/>
  <c r="S1958" i="7950" s="1"/>
  <c r="T1958" i="7950" s="1"/>
  <c r="U1958" i="7950" s="1"/>
  <c r="V1958" i="7950" s="1"/>
  <c r="W1958" i="7950" s="1"/>
  <c r="O2698" i="7949"/>
  <c r="H2556" i="7950"/>
  <c r="I2556" i="7950" s="1"/>
  <c r="J2556" i="7950" s="1"/>
  <c r="K2556" i="7950" s="1"/>
  <c r="L2556" i="7950" s="1"/>
  <c r="M2556" i="7950" s="1"/>
  <c r="N2556" i="7950" s="1"/>
  <c r="O2556" i="7950" s="1"/>
  <c r="P2556" i="7950" s="1"/>
  <c r="Q2556" i="7950" s="1"/>
  <c r="R2556" i="7950" s="1"/>
  <c r="S2556" i="7950" s="1"/>
  <c r="C2603" i="7949"/>
  <c r="C2581" i="7949"/>
  <c r="K1722" i="7949"/>
  <c r="N855" i="7949"/>
  <c r="U859" i="7949"/>
  <c r="Q863" i="7949"/>
  <c r="J711" i="7950"/>
  <c r="J723" i="7950" s="1"/>
  <c r="J728" i="7949"/>
  <c r="O746" i="7949"/>
  <c r="K1667" i="7949"/>
  <c r="N1671" i="7949"/>
  <c r="S476" i="7950"/>
  <c r="N1551" i="7950"/>
  <c r="R1285" i="7950"/>
  <c r="L1714" i="7950"/>
  <c r="U1394" i="7950"/>
  <c r="T206" i="7950"/>
  <c r="T646" i="7949"/>
  <c r="M2366" i="7950"/>
  <c r="R1395" i="7950"/>
  <c r="N2421" i="7950"/>
  <c r="I93" i="7950"/>
  <c r="K2686" i="7950"/>
  <c r="P2207" i="7950"/>
  <c r="L1174" i="7950"/>
  <c r="M686" i="7950"/>
  <c r="D343" i="7949"/>
  <c r="C389" i="7949"/>
  <c r="C119" i="7949"/>
  <c r="D73" i="7949"/>
  <c r="E73" i="7949" s="1"/>
  <c r="F73" i="7949" s="1"/>
  <c r="G73" i="7949" s="1"/>
  <c r="H73" i="7949" s="1"/>
  <c r="I73" i="7949" s="1"/>
  <c r="J73" i="7949" s="1"/>
  <c r="K73" i="7949" s="1"/>
  <c r="L73" i="7949" s="1"/>
  <c r="M73" i="7949" s="1"/>
  <c r="N73" i="7949" s="1"/>
  <c r="O73" i="7949" s="1"/>
  <c r="P73" i="7949" s="1"/>
  <c r="Q73" i="7949" s="1"/>
  <c r="R73" i="7949" s="1"/>
  <c r="S73" i="7949" s="1"/>
  <c r="T73" i="7949" s="1"/>
  <c r="U73" i="7949" s="1"/>
  <c r="V73" i="7949" s="1"/>
  <c r="W73" i="7949" s="1"/>
  <c r="G795" i="7950"/>
  <c r="S2478" i="7950"/>
  <c r="I1659" i="7950"/>
  <c r="L2581" i="7950"/>
  <c r="W693" i="7950"/>
  <c r="W1936" i="7950"/>
  <c r="N1499" i="7950"/>
  <c r="L1823" i="7950"/>
  <c r="G1745" i="7950"/>
  <c r="H1745" i="7950" s="1"/>
  <c r="I1745" i="7950" s="1"/>
  <c r="J1745" i="7950" s="1"/>
  <c r="K1745" i="7950" s="1"/>
  <c r="L1745" i="7950" s="1"/>
  <c r="H45" i="7949"/>
  <c r="R1503" i="7949"/>
  <c r="S593" i="7949"/>
  <c r="U1079" i="7949"/>
  <c r="W1295" i="7949"/>
  <c r="J2151" i="7949"/>
  <c r="H799" i="7949"/>
  <c r="P1990" i="7950"/>
  <c r="K183" i="7950"/>
  <c r="L183" i="7950" s="1"/>
  <c r="M183" i="7950" s="1"/>
  <c r="N183" i="7950" s="1"/>
  <c r="O183" i="7950" s="1"/>
  <c r="P183" i="7950" s="1"/>
  <c r="Q183" i="7950" s="1"/>
  <c r="R183" i="7950" s="1"/>
  <c r="J2691" i="7949"/>
  <c r="K745" i="7950"/>
  <c r="Q308" i="7950"/>
  <c r="G2470" i="7950"/>
  <c r="S2314" i="7950"/>
  <c r="R424" i="7950"/>
  <c r="N1239" i="7949"/>
  <c r="H1692" i="7950"/>
  <c r="I1692" i="7950" s="1"/>
  <c r="J1692" i="7950" s="1"/>
  <c r="K1692" i="7950" s="1"/>
  <c r="L1692" i="7950" s="1"/>
  <c r="M1692" i="7950" s="1"/>
  <c r="N1692" i="7950" s="1"/>
  <c r="O1692" i="7950" s="1"/>
  <c r="P1692" i="7950" s="1"/>
  <c r="Q1692" i="7950" s="1"/>
  <c r="R1692" i="7950" s="1"/>
  <c r="S1692" i="7950" s="1"/>
  <c r="G2123" i="7950"/>
  <c r="H2123" i="7950" s="1"/>
  <c r="I2123" i="7950" s="1"/>
  <c r="J2123" i="7950" s="1"/>
  <c r="K2123" i="7950" s="1"/>
  <c r="K2306" i="7950"/>
  <c r="O430" i="7949"/>
  <c r="D931" i="7950"/>
  <c r="E955" i="7950"/>
  <c r="D1525" i="7950"/>
  <c r="E1549" i="7950"/>
  <c r="E91" i="7950"/>
  <c r="D67" i="7950"/>
  <c r="D1795" i="7950"/>
  <c r="E1819" i="7950"/>
  <c r="D1363" i="7950"/>
  <c r="E1387" i="7950"/>
  <c r="E1981" i="7950"/>
  <c r="D1957" i="7950"/>
  <c r="D2227" i="7950"/>
  <c r="E2251" i="7950"/>
  <c r="D1368" i="7949"/>
  <c r="E1392" i="7949"/>
  <c r="D2070" i="7949"/>
  <c r="E2094" i="7949"/>
  <c r="D2340" i="7949"/>
  <c r="E2364" i="7949"/>
  <c r="D2610" i="7949"/>
  <c r="E2634" i="7949"/>
  <c r="R2697" i="7949"/>
  <c r="T2375" i="7949"/>
  <c r="M2046" i="7949"/>
  <c r="M2048" i="7949"/>
  <c r="O2049" i="7949"/>
  <c r="L1070" i="7949"/>
  <c r="N262" i="7950"/>
  <c r="K2577" i="7950"/>
  <c r="H2039" i="7950"/>
  <c r="O1604" i="7950"/>
  <c r="F1228" i="7950"/>
  <c r="F1204" i="7950"/>
  <c r="E1851" i="7950"/>
  <c r="L616" i="7950"/>
  <c r="M616" i="7950" s="1"/>
  <c r="N616" i="7950" s="1"/>
  <c r="O616" i="7950" s="1"/>
  <c r="P616" i="7950" s="1"/>
  <c r="Q616" i="7950" s="1"/>
  <c r="R616" i="7950" s="1"/>
  <c r="N780" i="7950"/>
  <c r="O780" i="7950" s="1"/>
  <c r="P780" i="7950" s="1"/>
  <c r="Q780" i="7950" s="1"/>
  <c r="R780" i="7950" s="1"/>
  <c r="S780" i="7950" s="1"/>
  <c r="T780" i="7950" s="1"/>
  <c r="U780" i="7950" s="1"/>
  <c r="V780" i="7950" s="1"/>
  <c r="W780" i="7950" s="1"/>
  <c r="G503" i="7950"/>
  <c r="H503" i="7950" s="1"/>
  <c r="I503" i="7950" s="1"/>
  <c r="G935" i="7950"/>
  <c r="H935" i="7950" s="1"/>
  <c r="I935" i="7950" s="1"/>
  <c r="J935" i="7950" s="1"/>
  <c r="K935" i="7950" s="1"/>
  <c r="L935" i="7950" s="1"/>
  <c r="M935" i="7950" s="1"/>
  <c r="C2117" i="7949"/>
  <c r="F387" i="7950"/>
  <c r="F395" i="7950" s="1"/>
  <c r="G395" i="7950" s="1"/>
  <c r="H395" i="7950" s="1"/>
  <c r="I395" i="7950" s="1"/>
  <c r="J395" i="7950" s="1"/>
  <c r="K395" i="7950" s="1"/>
  <c r="L395" i="7950" s="1"/>
  <c r="M395" i="7950" s="1"/>
  <c r="N395" i="7950" s="1"/>
  <c r="O395" i="7950" s="1"/>
  <c r="F400" i="7949"/>
  <c r="G400" i="7949" s="1"/>
  <c r="H400" i="7949" s="1"/>
  <c r="I400" i="7949" s="1"/>
  <c r="J400" i="7949" s="1"/>
  <c r="K400" i="7949" s="1"/>
  <c r="L400" i="7949" s="1"/>
  <c r="M400" i="7949" s="1"/>
  <c r="N400" i="7949" s="1"/>
  <c r="O400" i="7949" s="1"/>
  <c r="P400" i="7949" s="1"/>
  <c r="Q400" i="7949" s="1"/>
  <c r="R400" i="7949" s="1"/>
  <c r="S400" i="7949" s="1"/>
  <c r="T400" i="7949" s="1"/>
  <c r="U400" i="7949" s="1"/>
  <c r="V400" i="7949" s="1"/>
  <c r="W400" i="7949" s="1"/>
  <c r="D882" i="7949"/>
  <c r="E906" i="7949"/>
  <c r="D1962" i="7949"/>
  <c r="E1986" i="7949"/>
  <c r="S2583" i="7949"/>
  <c r="T2585" i="7949"/>
  <c r="G2477" i="7949"/>
  <c r="T2262" i="7949"/>
  <c r="U2264" i="7949"/>
  <c r="I2233" i="7950"/>
  <c r="J2233" i="7950" s="1"/>
  <c r="K2233" i="7950" s="1"/>
  <c r="L2233" i="7950" s="1"/>
  <c r="M2233" i="7950" s="1"/>
  <c r="N2233" i="7950" s="1"/>
  <c r="O2233" i="7950" s="1"/>
  <c r="P2233" i="7950" s="1"/>
  <c r="Q2233" i="7950" s="1"/>
  <c r="R2233" i="7950" s="1"/>
  <c r="S2233" i="7950" s="1"/>
  <c r="T2233" i="7950" s="1"/>
  <c r="F1906" i="7950"/>
  <c r="G1906" i="7950" s="1"/>
  <c r="H1906" i="7950" s="1"/>
  <c r="I1906" i="7950" s="1"/>
  <c r="J1906" i="7950" s="1"/>
  <c r="K1906" i="7950" s="1"/>
  <c r="L1936" i="7949"/>
  <c r="J1939" i="7949"/>
  <c r="R1831" i="7949"/>
  <c r="K1719" i="7949"/>
  <c r="M1614" i="7949"/>
  <c r="V1616" i="7949"/>
  <c r="H1394" i="7949"/>
  <c r="R1400" i="7949"/>
  <c r="G1259" i="7950"/>
  <c r="H1259" i="7950" s="1"/>
  <c r="I1259" i="7950" s="1"/>
  <c r="J1259" i="7950" s="1"/>
  <c r="K1259" i="7950" s="1"/>
  <c r="L1259" i="7950" s="1"/>
  <c r="M1259" i="7950" s="1"/>
  <c r="N1259" i="7950" s="1"/>
  <c r="O1259" i="7950" s="1"/>
  <c r="P1259" i="7950" s="1"/>
  <c r="Q1259" i="7950" s="1"/>
  <c r="R1259" i="7950" s="1"/>
  <c r="S1259" i="7950" s="1"/>
  <c r="T1259" i="7950" s="1"/>
  <c r="U1259" i="7950" s="1"/>
  <c r="V1259" i="7950" s="1"/>
  <c r="W1259" i="7950" s="1"/>
  <c r="K1291" i="7949"/>
  <c r="Q1180" i="7949"/>
  <c r="P1184" i="7949"/>
  <c r="J1179" i="7949"/>
  <c r="J1181" i="7949"/>
  <c r="L1076" i="7949"/>
  <c r="P1075" i="7949"/>
  <c r="P966" i="7949"/>
  <c r="G965" i="7949"/>
  <c r="M747" i="7949"/>
  <c r="V482" i="7949"/>
  <c r="K372" i="7949"/>
  <c r="M23" i="7950"/>
  <c r="N23" i="7950" s="1"/>
  <c r="O23" i="7950" s="1"/>
  <c r="P23" i="7950" s="1"/>
  <c r="Q23" i="7950" s="1"/>
  <c r="R23" i="7950" s="1"/>
  <c r="J20" i="7950"/>
  <c r="K20" i="7950" s="1"/>
  <c r="L20" i="7950" s="1"/>
  <c r="M20" i="7950" s="1"/>
  <c r="E2637" i="7949"/>
  <c r="P2641" i="7949"/>
  <c r="E2601" i="7950"/>
  <c r="E2608" i="7950" s="1"/>
  <c r="E2613" i="7949"/>
  <c r="H2419" i="7949"/>
  <c r="W1886" i="7949"/>
  <c r="N1881" i="7949"/>
  <c r="U1885" i="7949"/>
  <c r="U1778" i="7949"/>
  <c r="Q1777" i="7949"/>
  <c r="H1555" i="7949"/>
  <c r="O1559" i="7949"/>
  <c r="L1449" i="7949"/>
  <c r="W1451" i="7949"/>
  <c r="T1453" i="7949"/>
  <c r="L1345" i="7949"/>
  <c r="I1231" i="7949"/>
  <c r="S1130" i="7949"/>
  <c r="S1018" i="7949"/>
  <c r="U1020" i="7949"/>
  <c r="N908" i="7949"/>
  <c r="R914" i="7949"/>
  <c r="R801" i="7949"/>
  <c r="O2637" i="7950"/>
  <c r="N2636" i="7950"/>
  <c r="L2420" i="7950"/>
  <c r="V2099" i="7950"/>
  <c r="K1989" i="7950"/>
  <c r="K1965" i="7950"/>
  <c r="K1988" i="7950"/>
  <c r="L1666" i="7950"/>
  <c r="L1450" i="7950"/>
  <c r="L1426" i="7950"/>
  <c r="J1124" i="7950"/>
  <c r="J1100" i="7950"/>
  <c r="P801" i="7950"/>
  <c r="Q696" i="7950"/>
  <c r="N694" i="7950"/>
  <c r="T692" i="7950"/>
  <c r="M695" i="7950"/>
  <c r="P586" i="7950"/>
  <c r="L477" i="7950"/>
  <c r="N369" i="7950"/>
  <c r="I527" i="7950"/>
  <c r="J203" i="7950"/>
  <c r="F1337" i="7950"/>
  <c r="U1344" i="7950"/>
  <c r="J1340" i="7950"/>
  <c r="J1316" i="7950"/>
  <c r="Q690" i="7950"/>
  <c r="L1230" i="7950"/>
  <c r="N1282" i="7950"/>
  <c r="P2588" i="7949"/>
  <c r="Q2311" i="7950"/>
  <c r="G151" i="7949"/>
  <c r="H1751" i="7949"/>
  <c r="I1751" i="7949" s="1"/>
  <c r="J1751" i="7949" s="1"/>
  <c r="K1751" i="7949" s="1"/>
  <c r="L1751" i="7949" s="1"/>
  <c r="M1751" i="7949" s="1"/>
  <c r="N1751" i="7949" s="1"/>
  <c r="O1751" i="7949" s="1"/>
  <c r="P1751" i="7949" s="1"/>
  <c r="M2691" i="7950"/>
  <c r="M1391" i="7950"/>
  <c r="K1930" i="7950"/>
  <c r="N2313" i="7950"/>
  <c r="S2580" i="7950"/>
  <c r="S585" i="7950"/>
  <c r="F1825" i="7949"/>
  <c r="E2126" i="7949"/>
  <c r="F2126" i="7949" s="1"/>
  <c r="G2126" i="7949" s="1"/>
  <c r="P480" i="7950"/>
  <c r="L471" i="7950"/>
  <c r="K98" i="7950"/>
  <c r="W208" i="7950"/>
  <c r="O2583" i="7950"/>
  <c r="P1178" i="7950"/>
  <c r="S689" i="7950"/>
  <c r="F909" i="7949"/>
  <c r="D72" i="7949"/>
  <c r="F579" i="7950"/>
  <c r="E1635" i="7950"/>
  <c r="F1635" i="7950" s="1"/>
  <c r="G1635" i="7950" s="1"/>
  <c r="H1635" i="7950" s="1"/>
  <c r="I1635" i="7950" s="1"/>
  <c r="J633" i="7950"/>
  <c r="H1501" i="7949"/>
  <c r="K211" i="7949"/>
  <c r="P315" i="7950"/>
  <c r="I2415" i="7950"/>
  <c r="K1749" i="7950"/>
  <c r="L1749" i="7950" s="1"/>
  <c r="M1749" i="7950" s="1"/>
  <c r="N1749" i="7950" s="1"/>
  <c r="O1749" i="7950" s="1"/>
  <c r="P1749" i="7950" s="1"/>
  <c r="Q1749" i="7950" s="1"/>
  <c r="K1987" i="7950"/>
  <c r="F2392" i="7950"/>
  <c r="G2392" i="7950" s="1"/>
  <c r="H2392" i="7950" s="1"/>
  <c r="I2392" i="7950" s="1"/>
  <c r="J2392" i="7950" s="1"/>
  <c r="K2392" i="7950" s="1"/>
  <c r="L2392" i="7950" s="1"/>
  <c r="M2392" i="7950" s="1"/>
  <c r="J1396" i="7949"/>
  <c r="O855" i="7950"/>
  <c r="I1855" i="7950"/>
  <c r="J1855" i="7950" s="1"/>
  <c r="K1855" i="7950" s="1"/>
  <c r="L1855" i="7950" s="1"/>
  <c r="K1610" i="7950"/>
  <c r="L346" i="7950"/>
  <c r="M346" i="7950" s="1"/>
  <c r="N346" i="7950" s="1"/>
  <c r="O346" i="7950" s="1"/>
  <c r="P346" i="7950" s="1"/>
  <c r="Q346" i="7950" s="1"/>
  <c r="R346" i="7950" s="1"/>
  <c r="S346" i="7950" s="1"/>
  <c r="T346" i="7950" s="1"/>
  <c r="U346" i="7950" s="1"/>
  <c r="V346" i="7950" s="1"/>
  <c r="W346" i="7950" s="1"/>
  <c r="M1805" i="7950"/>
  <c r="N1805" i="7950" s="1"/>
  <c r="O1805" i="7950" s="1"/>
  <c r="P1805" i="7950" s="1"/>
  <c r="Q1805" i="7950" s="1"/>
  <c r="R1805" i="7950" s="1"/>
  <c r="S1805" i="7950" s="1"/>
  <c r="T1805" i="7950" s="1"/>
  <c r="U1805" i="7950" s="1"/>
  <c r="V1805" i="7950" s="1"/>
  <c r="J2474" i="7949"/>
  <c r="R2479" i="7949"/>
  <c r="W2372" i="7949"/>
  <c r="M2370" i="7949"/>
  <c r="I2367" i="7949"/>
  <c r="Q2371" i="7949"/>
  <c r="N2156" i="7949"/>
  <c r="J1935" i="7949"/>
  <c r="T1941" i="7949"/>
  <c r="G1691" i="7950"/>
  <c r="H1691" i="7950" s="1"/>
  <c r="I1691" i="7950" s="1"/>
  <c r="J1691" i="7950" s="1"/>
  <c r="K1691" i="7950" s="1"/>
  <c r="L1691" i="7950" s="1"/>
  <c r="M1691" i="7950" s="1"/>
  <c r="N1691" i="7950" s="1"/>
  <c r="O1691" i="7950" s="1"/>
  <c r="P1691" i="7950" s="1"/>
  <c r="Q1691" i="7950" s="1"/>
  <c r="R1691" i="7950" s="1"/>
  <c r="S1691" i="7950" s="1"/>
  <c r="T1691" i="7950" s="1"/>
  <c r="U1691" i="7950" s="1"/>
  <c r="V1691" i="7950" s="1"/>
  <c r="W1691" i="7950" s="1"/>
  <c r="O1723" i="7949"/>
  <c r="H1609" i="7949"/>
  <c r="E1502" i="7949"/>
  <c r="M1398" i="7949"/>
  <c r="P1397" i="7949"/>
  <c r="E1071" i="7949"/>
  <c r="L476" i="7949"/>
  <c r="J480" i="7949"/>
  <c r="J333" i="7950"/>
  <c r="J345" i="7950" s="1"/>
  <c r="J350" i="7949"/>
  <c r="N207" i="7949"/>
  <c r="V213" i="7949"/>
  <c r="Q208" i="7949"/>
  <c r="I2639" i="7949"/>
  <c r="U2529" i="7949"/>
  <c r="M2533" i="7949"/>
  <c r="L2398" i="7950"/>
  <c r="M2398" i="7950" s="1"/>
  <c r="N2398" i="7950" s="1"/>
  <c r="O2398" i="7950" s="1"/>
  <c r="P2398" i="7950" s="1"/>
  <c r="Q2398" i="7950" s="1"/>
  <c r="R2398" i="7950" s="1"/>
  <c r="S2398" i="7950" s="1"/>
  <c r="L2422" i="7949"/>
  <c r="G2421" i="7949"/>
  <c r="M1990" i="7949"/>
  <c r="M1884" i="7949"/>
  <c r="N1887" i="7949"/>
  <c r="M1774" i="7949"/>
  <c r="P1775" i="7949"/>
  <c r="H1557" i="7949"/>
  <c r="O1450" i="7949"/>
  <c r="R1452" i="7949"/>
  <c r="I1344" i="7949"/>
  <c r="U1238" i="7949"/>
  <c r="R1237" i="7949"/>
  <c r="R1213" i="7949"/>
  <c r="M1128" i="7949"/>
  <c r="Q1129" i="7949"/>
  <c r="W1021" i="7949"/>
  <c r="T1023" i="7949"/>
  <c r="S911" i="7949"/>
  <c r="L913" i="7949"/>
  <c r="D765" i="7950"/>
  <c r="D771" i="7950" s="1"/>
  <c r="D776" i="7949"/>
  <c r="G611" i="7950"/>
  <c r="H611" i="7950" s="1"/>
  <c r="I611" i="7950" s="1"/>
  <c r="J611" i="7950" s="1"/>
  <c r="K611" i="7950" s="1"/>
  <c r="L1648" i="7949"/>
  <c r="J1267" i="7949"/>
  <c r="K1267" i="7949" s="1"/>
  <c r="M202" i="7950"/>
  <c r="M2416" i="7950"/>
  <c r="P1660" i="7950"/>
  <c r="N2473" i="7950"/>
  <c r="P2260" i="7950"/>
  <c r="P798" i="7950"/>
  <c r="G1103" i="7949"/>
  <c r="H1103" i="7949" s="1"/>
  <c r="I780" i="7949"/>
  <c r="J780" i="7949" s="1"/>
  <c r="K780" i="7949" s="1"/>
  <c r="L780" i="7949" s="1"/>
  <c r="M780" i="7949" s="1"/>
  <c r="O100" i="7950"/>
  <c r="R1772" i="7950"/>
  <c r="L2363" i="7950"/>
  <c r="R47" i="7950"/>
  <c r="P1613" i="7950"/>
  <c r="N94" i="7950"/>
  <c r="L149" i="7950"/>
  <c r="Q1506" i="7950"/>
  <c r="R2524" i="7950"/>
  <c r="I1011" i="7950"/>
  <c r="R2585" i="7950"/>
  <c r="L2471" i="7950"/>
  <c r="I186" i="7949"/>
  <c r="J186" i="7949" s="1"/>
  <c r="K186" i="7949" s="1"/>
  <c r="L186" i="7949" s="1"/>
  <c r="M186" i="7949" s="1"/>
  <c r="N186" i="7949" s="1"/>
  <c r="O186" i="7949" s="1"/>
  <c r="P186" i="7949" s="1"/>
  <c r="Q186" i="7949" s="1"/>
  <c r="O2152" i="7950"/>
  <c r="H1929" i="7950"/>
  <c r="H1822" i="7950"/>
  <c r="K1555" i="7950"/>
  <c r="N1072" i="7950"/>
  <c r="M1933" i="7950"/>
  <c r="O746" i="7950"/>
  <c r="O2309" i="7950"/>
  <c r="K2038" i="7950"/>
  <c r="N1393" i="7950"/>
  <c r="U1019" i="7950"/>
  <c r="R1451" i="7950"/>
  <c r="U264" i="7950"/>
  <c r="T101" i="7950"/>
  <c r="O744" i="7950"/>
  <c r="R371" i="7950"/>
  <c r="P2045" i="7950"/>
  <c r="M2692" i="7949"/>
  <c r="H363" i="7950"/>
  <c r="D450" i="7949"/>
  <c r="K1803" i="7950"/>
  <c r="L1803" i="7950" s="1"/>
  <c r="M1803" i="7950" s="1"/>
  <c r="N1803" i="7950" s="1"/>
  <c r="O1803" i="7950" s="1"/>
  <c r="P1803" i="7950" s="1"/>
  <c r="I1991" i="7949"/>
  <c r="F610" i="7950"/>
  <c r="G610" i="7950" s="1"/>
  <c r="H610" i="7950" s="1"/>
  <c r="I610" i="7950" s="1"/>
  <c r="J610" i="7950" s="1"/>
  <c r="K610" i="7950" s="1"/>
  <c r="L610" i="7950" s="1"/>
  <c r="M610" i="7950" s="1"/>
  <c r="L1449" i="7950"/>
  <c r="F70" i="7950"/>
  <c r="G70" i="7950" s="1"/>
  <c r="H70" i="7950" s="1"/>
  <c r="I70" i="7950" s="1"/>
  <c r="J70" i="7950" s="1"/>
  <c r="K70" i="7950" s="1"/>
  <c r="L70" i="7950" s="1"/>
  <c r="M70" i="7950" s="1"/>
  <c r="N70" i="7950" s="1"/>
  <c r="F1150" i="7950"/>
  <c r="G1150" i="7950" s="1"/>
  <c r="H1150" i="7950" s="1"/>
  <c r="I1150" i="7950" s="1"/>
  <c r="J1150" i="7950" s="1"/>
  <c r="K1150" i="7950" s="1"/>
  <c r="L1150" i="7950" s="1"/>
  <c r="G2177" i="7950"/>
  <c r="H2177" i="7950" s="1"/>
  <c r="I2177" i="7950" s="1"/>
  <c r="J2177" i="7950" s="1"/>
  <c r="K2177" i="7950" s="1"/>
  <c r="L2177" i="7950" s="1"/>
  <c r="M2177" i="7950" s="1"/>
  <c r="N2177" i="7950" s="1"/>
  <c r="M1481" i="7950"/>
  <c r="N1481" i="7950" s="1"/>
  <c r="O1481" i="7950" s="1"/>
  <c r="P1481" i="7950" s="1"/>
  <c r="Q1481" i="7950" s="1"/>
  <c r="R1481" i="7950" s="1"/>
  <c r="S1481" i="7950" s="1"/>
  <c r="T1481" i="7950" s="1"/>
  <c r="U1481" i="7950" s="1"/>
  <c r="V1481" i="7950" s="1"/>
  <c r="W1481" i="7950" s="1"/>
  <c r="H279" i="7950"/>
  <c r="H289" i="7950" s="1"/>
  <c r="H294" i="7949"/>
  <c r="C816" i="7950"/>
  <c r="D770" i="7950"/>
  <c r="C875" i="7949"/>
  <c r="D829" i="7949"/>
  <c r="C2441" i="7949"/>
  <c r="C659" i="7949"/>
  <c r="D613" i="7949"/>
  <c r="C1680" i="7950"/>
  <c r="C1356" i="7950"/>
  <c r="C546" i="7950"/>
  <c r="D500" i="7950"/>
  <c r="E500" i="7950" s="1"/>
  <c r="F500" i="7950" s="1"/>
  <c r="G500" i="7950" s="1"/>
  <c r="H500" i="7950" s="1"/>
  <c r="I500" i="7950" s="1"/>
  <c r="J500" i="7950" s="1"/>
  <c r="K500" i="7950" s="1"/>
  <c r="L500" i="7950" s="1"/>
  <c r="M500" i="7950" s="1"/>
  <c r="N500" i="7950" s="1"/>
  <c r="O500" i="7950" s="1"/>
  <c r="P500" i="7950" s="1"/>
  <c r="Q500" i="7950" s="1"/>
  <c r="R500" i="7950" s="1"/>
  <c r="S500" i="7950" s="1"/>
  <c r="T500" i="7950" s="1"/>
  <c r="U500" i="7950" s="1"/>
  <c r="V500" i="7950" s="1"/>
  <c r="W500" i="7950" s="1"/>
  <c r="C1631" i="7949"/>
  <c r="D1585" i="7949"/>
  <c r="C2689" i="7949"/>
  <c r="C2711" i="7949"/>
  <c r="I2366" i="7949"/>
  <c r="D2331" i="7950"/>
  <c r="D2337" i="7950" s="1"/>
  <c r="D2342" i="7949"/>
  <c r="T2259" i="7949"/>
  <c r="T2043" i="7949"/>
  <c r="G1907" i="7950"/>
  <c r="H1907" i="7950" s="1"/>
  <c r="I1907" i="7950" s="1"/>
  <c r="J1907" i="7950" s="1"/>
  <c r="M1913" i="7950"/>
  <c r="N1913" i="7950" s="1"/>
  <c r="O1913" i="7950" s="1"/>
  <c r="P1913" i="7950" s="1"/>
  <c r="Q1913" i="7950" s="1"/>
  <c r="R1913" i="7950" s="1"/>
  <c r="S1913" i="7950" s="1"/>
  <c r="T1913" i="7950" s="1"/>
  <c r="U1913" i="7950" s="1"/>
  <c r="V1913" i="7950" s="1"/>
  <c r="W1913" i="7950" s="1"/>
  <c r="I1801" i="7950"/>
  <c r="J1801" i="7950" s="1"/>
  <c r="K1801" i="7950" s="1"/>
  <c r="L1801" i="7950" s="1"/>
  <c r="U1725" i="7949"/>
  <c r="O1611" i="7949"/>
  <c r="H1287" i="7949"/>
  <c r="K1183" i="7949"/>
  <c r="M693" i="7949"/>
  <c r="R699" i="7949"/>
  <c r="K698" i="7949"/>
  <c r="U2642" i="7949"/>
  <c r="E2493" i="7950"/>
  <c r="E2500" i="7950" s="1"/>
  <c r="E2505" i="7949"/>
  <c r="I2420" i="7949"/>
  <c r="W2424" i="7949"/>
  <c r="I2314" i="7949"/>
  <c r="K2096" i="7949"/>
  <c r="V2099" i="7949"/>
  <c r="M1994" i="7949"/>
  <c r="H1989" i="7949"/>
  <c r="W1993" i="7949"/>
  <c r="L1858" i="7950"/>
  <c r="M1858" i="7950" s="1"/>
  <c r="N1858" i="7950" s="1"/>
  <c r="O1858" i="7950" s="1"/>
  <c r="P1858" i="7950" s="1"/>
  <c r="Q1858" i="7950" s="1"/>
  <c r="R1858" i="7950" s="1"/>
  <c r="S1858" i="7950" s="1"/>
  <c r="T1858" i="7950" s="1"/>
  <c r="F1556" i="7949"/>
  <c r="K2148" i="7950"/>
  <c r="M691" i="7950"/>
  <c r="E1903" i="7950"/>
  <c r="L2150" i="7950"/>
  <c r="K748" i="7949"/>
  <c r="M44" i="7950"/>
  <c r="L800" i="7950"/>
  <c r="G665" i="7950"/>
  <c r="H665" i="7950" s="1"/>
  <c r="I665" i="7950" s="1"/>
  <c r="J665" i="7950" s="1"/>
  <c r="K665" i="7950" s="1"/>
  <c r="L665" i="7950" s="1"/>
  <c r="M665" i="7950" s="1"/>
  <c r="N665" i="7950" s="1"/>
  <c r="O665" i="7950" s="1"/>
  <c r="P665" i="7950" s="1"/>
  <c r="Q665" i="7950" s="1"/>
  <c r="R665" i="7950" s="1"/>
  <c r="S665" i="7950" s="1"/>
  <c r="F988" i="7950"/>
  <c r="G988" i="7950" s="1"/>
  <c r="H988" i="7950" s="1"/>
  <c r="I988" i="7950" s="1"/>
  <c r="J988" i="7950" s="1"/>
  <c r="K988" i="7950" s="1"/>
  <c r="L988" i="7950" s="1"/>
  <c r="M988" i="7950" s="1"/>
  <c r="N988" i="7950" s="1"/>
  <c r="O988" i="7950" s="1"/>
  <c r="P988" i="7950" s="1"/>
  <c r="E1365" i="7950"/>
  <c r="F1365" i="7950" s="1"/>
  <c r="G1365" i="7950" s="1"/>
  <c r="H1365" i="7950" s="1"/>
  <c r="I1365" i="7950" s="1"/>
  <c r="J1365" i="7950" s="1"/>
  <c r="K1365" i="7950" s="1"/>
  <c r="L1365" i="7950" s="1"/>
  <c r="M1365" i="7950" s="1"/>
  <c r="N1365" i="7950" s="1"/>
  <c r="N1212" i="7950"/>
  <c r="O1212" i="7950" s="1"/>
  <c r="P1212" i="7950" s="1"/>
  <c r="F286" i="7950"/>
  <c r="G286" i="7950" s="1"/>
  <c r="H286" i="7950" s="1"/>
  <c r="I286" i="7950" s="1"/>
  <c r="J286" i="7950" s="1"/>
  <c r="K286" i="7950" s="1"/>
  <c r="L286" i="7950" s="1"/>
  <c r="M286" i="7950" s="1"/>
  <c r="N286" i="7950" s="1"/>
  <c r="O286" i="7950" s="1"/>
  <c r="P286" i="7950" s="1"/>
  <c r="Q286" i="7950" s="1"/>
  <c r="C2328" i="7950"/>
  <c r="C1140" i="7950"/>
  <c r="D553" i="7950"/>
  <c r="E577" i="7950"/>
  <c r="D661" i="7950"/>
  <c r="E685" i="7950"/>
  <c r="E793" i="7950"/>
  <c r="E1441" i="7950"/>
  <c r="E1338" i="7949"/>
  <c r="D1314" i="7949"/>
  <c r="D1422" i="7949"/>
  <c r="E1446" i="7949"/>
  <c r="N2478" i="7949"/>
  <c r="M2368" i="7949"/>
  <c r="F2365" i="7949"/>
  <c r="G2150" i="7949"/>
  <c r="F2014" i="7950"/>
  <c r="G2014" i="7950" s="1"/>
  <c r="H2014" i="7950" s="1"/>
  <c r="I2014" i="7950" s="1"/>
  <c r="J2014" i="7950" s="1"/>
  <c r="K2014" i="7950" s="1"/>
  <c r="L1934" i="7949"/>
  <c r="E1905" i="7950"/>
  <c r="F1905" i="7950" s="1"/>
  <c r="G1905" i="7950" s="1"/>
  <c r="H1905" i="7950" s="1"/>
  <c r="I1933" i="7949"/>
  <c r="H1937" i="7949"/>
  <c r="K1612" i="7949"/>
  <c r="F1178" i="7949"/>
  <c r="O964" i="7949"/>
  <c r="D927" i="7950"/>
  <c r="D933" i="7950" s="1"/>
  <c r="D938" i="7949"/>
  <c r="I854" i="7949"/>
  <c r="J722" i="7950"/>
  <c r="K722" i="7950" s="1"/>
  <c r="L722" i="7950" s="1"/>
  <c r="M722" i="7950" s="1"/>
  <c r="N722" i="7950" s="1"/>
  <c r="O722" i="7950" s="1"/>
  <c r="H583" i="7949"/>
  <c r="V587" i="7949"/>
  <c r="R588" i="7949"/>
  <c r="E205" i="7949"/>
  <c r="H209" i="7949"/>
  <c r="Q2315" i="7949"/>
  <c r="I2071" i="7950"/>
  <c r="J2071" i="7950" s="1"/>
  <c r="K2071" i="7950" s="1"/>
  <c r="L2071" i="7950" s="1"/>
  <c r="M2071" i="7950" s="1"/>
  <c r="N2071" i="7950" s="1"/>
  <c r="I1988" i="7949"/>
  <c r="M1992" i="7949"/>
  <c r="J1560" i="7949"/>
  <c r="L1126" i="7949"/>
  <c r="N800" i="7949"/>
  <c r="M2690" i="7950"/>
  <c r="L2584" i="7950"/>
  <c r="L2560" i="7950"/>
  <c r="J1934" i="7950"/>
  <c r="J1910" i="7950"/>
  <c r="N1071" i="7950"/>
  <c r="P641" i="7950"/>
  <c r="P642" i="7950"/>
  <c r="M2689" i="7950"/>
  <c r="M2362" i="7950"/>
  <c r="L2365" i="7950"/>
  <c r="Q1123" i="7950"/>
  <c r="L1445" i="7950"/>
  <c r="G1064" i="7950"/>
  <c r="M959" i="7950"/>
  <c r="M961" i="7950"/>
  <c r="O848" i="7950"/>
  <c r="J636" i="7950"/>
  <c r="H1319" i="7949"/>
  <c r="I1319" i="7949" s="1"/>
  <c r="J1319" i="7949" s="1"/>
  <c r="K1319" i="7949" s="1"/>
  <c r="L1319" i="7949" s="1"/>
  <c r="M1319" i="7949" s="1"/>
  <c r="N1319" i="7949" s="1"/>
  <c r="O1319" i="7949" s="1"/>
  <c r="P1319" i="7949" s="1"/>
  <c r="D235" i="7949"/>
  <c r="E235" i="7949" s="1"/>
  <c r="F235" i="7949" s="1"/>
  <c r="G235" i="7949" s="1"/>
  <c r="H235" i="7949" s="1"/>
  <c r="I235" i="7949" s="1"/>
  <c r="J235" i="7949" s="1"/>
  <c r="K235" i="7949" s="1"/>
  <c r="L235" i="7949" s="1"/>
  <c r="M235" i="7949" s="1"/>
  <c r="N235" i="7949" s="1"/>
  <c r="O235" i="7949" s="1"/>
  <c r="P235" i="7949" s="1"/>
  <c r="Q235" i="7949" s="1"/>
  <c r="R235" i="7949" s="1"/>
  <c r="S235" i="7949" s="1"/>
  <c r="T235" i="7949" s="1"/>
  <c r="U235" i="7949" s="1"/>
  <c r="V235" i="7949" s="1"/>
  <c r="W235" i="7949" s="1"/>
  <c r="G1966" i="7949"/>
  <c r="H1966" i="7949" s="1"/>
  <c r="I1966" i="7949" s="1"/>
  <c r="J1966" i="7949" s="1"/>
  <c r="K1966" i="7949" s="1"/>
  <c r="L1966" i="7949" s="1"/>
  <c r="M1966" i="7949" s="1"/>
  <c r="N964" i="7950"/>
  <c r="R2694" i="7950"/>
  <c r="J2255" i="7950"/>
  <c r="D2660" i="7950"/>
  <c r="G741" i="7950"/>
  <c r="O749" i="7950"/>
  <c r="E609" i="7950"/>
  <c r="F609" i="7950" s="1"/>
  <c r="G609" i="7950" s="1"/>
  <c r="H609" i="7950" s="1"/>
  <c r="I609" i="7950" s="1"/>
  <c r="J609" i="7950" s="1"/>
  <c r="H687" i="7950"/>
  <c r="F772" i="7950"/>
  <c r="G772" i="7950" s="1"/>
  <c r="H772" i="7950" s="1"/>
  <c r="I772" i="7950" s="1"/>
  <c r="K2235" i="7950"/>
  <c r="L2235" i="7950" s="1"/>
  <c r="M2235" i="7950" s="1"/>
  <c r="N2235" i="7950" s="1"/>
  <c r="O2235" i="7950" s="1"/>
  <c r="P2235" i="7950" s="1"/>
  <c r="Q2235" i="7950" s="1"/>
  <c r="R2235" i="7950" s="1"/>
  <c r="S2235" i="7950" s="1"/>
  <c r="T2235" i="7950" s="1"/>
  <c r="U2235" i="7950" s="1"/>
  <c r="V2235" i="7950" s="1"/>
  <c r="W2235" i="7950" s="1"/>
  <c r="H1800" i="7950"/>
  <c r="I1800" i="7950" s="1"/>
  <c r="J1800" i="7950" s="1"/>
  <c r="K1800" i="7950" s="1"/>
  <c r="L1800" i="7950" s="1"/>
  <c r="M1800" i="7950" s="1"/>
  <c r="N1800" i="7950" s="1"/>
  <c r="O1800" i="7950" s="1"/>
  <c r="P1800" i="7950" s="1"/>
  <c r="K2397" i="7950"/>
  <c r="L2397" i="7950" s="1"/>
  <c r="M2397" i="7950" s="1"/>
  <c r="N2397" i="7950" s="1"/>
  <c r="F9" i="7950"/>
  <c r="F17" i="7950" s="1"/>
  <c r="F22" i="7949"/>
  <c r="F16" i="7950"/>
  <c r="G16" i="7950" s="1"/>
  <c r="H16" i="7950" s="1"/>
  <c r="I16" i="7950" s="1"/>
  <c r="J16" i="7950" s="1"/>
  <c r="K16" i="7950" s="1"/>
  <c r="L16" i="7950" s="1"/>
  <c r="M16" i="7950" s="1"/>
  <c r="N16" i="7950" s="1"/>
  <c r="O16" i="7950" s="1"/>
  <c r="P16" i="7950" s="1"/>
  <c r="Q16" i="7950" s="1"/>
  <c r="R16" i="7950" s="1"/>
  <c r="S16" i="7950" s="1"/>
  <c r="T16" i="7950" s="1"/>
  <c r="U16" i="7950" s="1"/>
  <c r="V16" i="7950" s="1"/>
  <c r="W16" i="7950" s="1"/>
  <c r="D230" i="7950"/>
  <c r="C276" i="7950"/>
  <c r="C384" i="7950"/>
  <c r="D1796" i="7950"/>
  <c r="E1796" i="7950" s="1"/>
  <c r="F1796" i="7950" s="1"/>
  <c r="G1796" i="7950" s="1"/>
  <c r="H1796" i="7950" s="1"/>
  <c r="I1796" i="7950" s="1"/>
  <c r="J1796" i="7950" s="1"/>
  <c r="K1796" i="7950" s="1"/>
  <c r="L1796" i="7950" s="1"/>
  <c r="M1796" i="7950" s="1"/>
  <c r="N1796" i="7950" s="1"/>
  <c r="O1796" i="7950" s="1"/>
  <c r="P1796" i="7950" s="1"/>
  <c r="Q1796" i="7950" s="1"/>
  <c r="R1796" i="7950" s="1"/>
  <c r="S1796" i="7950" s="1"/>
  <c r="D883" i="7949"/>
  <c r="E883" i="7949" s="1"/>
  <c r="F883" i="7949" s="1"/>
  <c r="G883" i="7949" s="1"/>
  <c r="H883" i="7949" s="1"/>
  <c r="I883" i="7949" s="1"/>
  <c r="D721" i="7949"/>
  <c r="G341" i="7950"/>
  <c r="H341" i="7950" s="1"/>
  <c r="I341" i="7950" s="1"/>
  <c r="J341" i="7950" s="1"/>
  <c r="H234" i="7950"/>
  <c r="I234" i="7950" s="1"/>
  <c r="J234" i="7950" s="1"/>
  <c r="K234" i="7950" s="1"/>
  <c r="L234" i="7950" s="1"/>
  <c r="M234" i="7950" s="1"/>
  <c r="N234" i="7950" s="1"/>
  <c r="O234" i="7950" s="1"/>
  <c r="P234" i="7950" s="1"/>
  <c r="Q234" i="7950" s="1"/>
  <c r="R234" i="7950" s="1"/>
  <c r="S234" i="7950" s="1"/>
  <c r="T234" i="7950" s="1"/>
  <c r="U234" i="7950" s="1"/>
  <c r="V234" i="7950" s="1"/>
  <c r="W234" i="7950" s="1"/>
  <c r="E2521" i="7950"/>
  <c r="E636" i="7949"/>
  <c r="K2582" i="7949"/>
  <c r="J2260" i="7949"/>
  <c r="G2152" i="7949"/>
  <c r="G2149" i="7949"/>
  <c r="J2153" i="7949"/>
  <c r="D2041" i="7949"/>
  <c r="D2017" i="7949"/>
  <c r="D2063" i="7949" s="1"/>
  <c r="Q2045" i="7949"/>
  <c r="N1914" i="7950"/>
  <c r="O1914" i="7950" s="1"/>
  <c r="P1914" i="7950" s="1"/>
  <c r="M1938" i="7949"/>
  <c r="J1718" i="7949"/>
  <c r="K1504" i="7949"/>
  <c r="H1286" i="7949"/>
  <c r="J1072" i="7949"/>
  <c r="N853" i="7949"/>
  <c r="M725" i="7950"/>
  <c r="N725" i="7950" s="1"/>
  <c r="O725" i="7950" s="1"/>
  <c r="P370" i="7949"/>
  <c r="I2532" i="7949"/>
  <c r="H2312" i="7949"/>
  <c r="V2316" i="7949"/>
  <c r="G1447" i="7949"/>
  <c r="M1342" i="7949"/>
  <c r="O910" i="7949"/>
  <c r="G802" i="7949"/>
  <c r="S803" i="7949"/>
  <c r="G153" i="7949"/>
  <c r="D2065" i="7950"/>
  <c r="E2089" i="7950"/>
  <c r="C2063" i="7949"/>
  <c r="K1288" i="7949"/>
  <c r="L857" i="7949"/>
  <c r="F711" i="7950"/>
  <c r="F719" i="7950" s="1"/>
  <c r="F724" i="7949"/>
  <c r="D657" i="7950"/>
  <c r="D663" i="7950" s="1"/>
  <c r="D668" i="7949"/>
  <c r="I584" i="7949"/>
  <c r="Q210" i="7949"/>
  <c r="J46" i="7949"/>
  <c r="O2638" i="7949"/>
  <c r="I2206" i="7949"/>
  <c r="U2208" i="7949"/>
  <c r="M2100" i="7949"/>
  <c r="I1882" i="7949"/>
  <c r="I1664" i="7949"/>
  <c r="Q1666" i="7949"/>
  <c r="G1558" i="7949"/>
  <c r="P1343" i="7949"/>
  <c r="O1232" i="7949"/>
  <c r="N1236" i="7949"/>
  <c r="L1235" i="7949"/>
  <c r="I907" i="7949"/>
  <c r="H529" i="7949"/>
  <c r="O316" i="7949"/>
  <c r="K2258" i="7950"/>
  <c r="L2043" i="7950"/>
  <c r="J962" i="7950"/>
  <c r="K314" i="7950"/>
  <c r="N1020" i="7950"/>
  <c r="N996" i="7950"/>
  <c r="L263" i="7949"/>
  <c r="O2688" i="7950"/>
  <c r="S2579" i="7950"/>
  <c r="J2360" i="7950"/>
  <c r="E1119" i="7950"/>
  <c r="E1095" i="7950"/>
  <c r="L292" i="7950"/>
  <c r="M292" i="7950" s="1"/>
  <c r="N292" i="7950" s="1"/>
  <c r="O292" i="7950" s="1"/>
  <c r="P292" i="7950" s="1"/>
  <c r="Q292" i="7950" s="1"/>
  <c r="R292" i="7950" s="1"/>
  <c r="S292" i="7950" s="1"/>
  <c r="T292" i="7950" s="1"/>
  <c r="U292" i="7950" s="1"/>
  <c r="G881" i="7950"/>
  <c r="H881" i="7950" s="1"/>
  <c r="I881" i="7950" s="1"/>
  <c r="J881" i="7950" s="1"/>
  <c r="K881" i="7950" s="1"/>
  <c r="L881" i="7950" s="1"/>
  <c r="M881" i="7950" s="1"/>
  <c r="N881" i="7950" s="1"/>
  <c r="O881" i="7950" s="1"/>
  <c r="P881" i="7950" s="1"/>
  <c r="Q881" i="7950" s="1"/>
  <c r="R881" i="7950" s="1"/>
  <c r="S881" i="7950" s="1"/>
  <c r="T881" i="7950" s="1"/>
  <c r="U881" i="7950" s="1"/>
  <c r="V881" i="7950" s="1"/>
  <c r="W881" i="7950" s="1"/>
  <c r="N1752" i="7950"/>
  <c r="O1752" i="7950" s="1"/>
  <c r="P1752" i="7950" s="1"/>
  <c r="Q1752" i="7950" s="1"/>
  <c r="R1752" i="7950" s="1"/>
  <c r="S1752" i="7950" s="1"/>
  <c r="T1752" i="7950" s="1"/>
  <c r="U1752" i="7950" s="1"/>
  <c r="V1752" i="7950" s="1"/>
  <c r="I1477" i="7950"/>
  <c r="J1477" i="7950" s="1"/>
  <c r="K1477" i="7950" s="1"/>
  <c r="L1477" i="7950" s="1"/>
  <c r="M1477" i="7950" s="1"/>
  <c r="N1477" i="7950" s="1"/>
  <c r="N2130" i="7950"/>
  <c r="O2130" i="7950" s="1"/>
  <c r="P2130" i="7950" s="1"/>
  <c r="Q2130" i="7950" s="1"/>
  <c r="R2130" i="7950" s="1"/>
  <c r="S2130" i="7950" s="1"/>
  <c r="T2130" i="7950" s="1"/>
  <c r="U2130" i="7950" s="1"/>
  <c r="V2130" i="7950" s="1"/>
  <c r="W2130" i="7950" s="1"/>
  <c r="M2291" i="7950"/>
  <c r="N2291" i="7950" s="1"/>
  <c r="O2291" i="7950" s="1"/>
  <c r="P2291" i="7950" s="1"/>
  <c r="Q2291" i="7950" s="1"/>
  <c r="R2291" i="7950" s="1"/>
  <c r="S2291" i="7950" s="1"/>
  <c r="T2291" i="7950" s="1"/>
  <c r="K1101" i="7950"/>
  <c r="L1101" i="7950" s="1"/>
  <c r="M1101" i="7950" s="1"/>
  <c r="N1101" i="7950" s="1"/>
  <c r="O1101" i="7950" s="1"/>
  <c r="P1101" i="7950" s="1"/>
  <c r="Q1101" i="7950" s="1"/>
  <c r="R1101" i="7950" s="1"/>
  <c r="S1101" i="7950" s="1"/>
  <c r="T1101" i="7950" s="1"/>
  <c r="J884" i="7950"/>
  <c r="K884" i="7950" s="1"/>
  <c r="L884" i="7950" s="1"/>
  <c r="M884" i="7950" s="1"/>
  <c r="N884" i="7950" s="1"/>
  <c r="D554" i="7950"/>
  <c r="E554" i="7950" s="1"/>
  <c r="F554" i="7950" s="1"/>
  <c r="G554" i="7950" s="1"/>
  <c r="H554" i="7950" s="1"/>
  <c r="I554" i="7950" s="1"/>
  <c r="D1526" i="7950"/>
  <c r="E1526" i="7950" s="1"/>
  <c r="F1526" i="7950" s="1"/>
  <c r="G1526" i="7950" s="1"/>
  <c r="C1302" i="7950"/>
  <c r="D2503" i="7949"/>
  <c r="C2549" i="7949"/>
  <c r="F124" i="7950"/>
  <c r="G124" i="7950" s="1"/>
  <c r="H124" i="7950" s="1"/>
  <c r="I124" i="7950" s="1"/>
  <c r="J124" i="7950" s="1"/>
  <c r="K124" i="7950" s="1"/>
  <c r="L124" i="7950" s="1"/>
  <c r="M124" i="7950" s="1"/>
  <c r="N124" i="7950" s="1"/>
  <c r="O124" i="7950" s="1"/>
  <c r="P124" i="7950" s="1"/>
  <c r="Q124" i="7950" s="1"/>
  <c r="R124" i="7950" s="1"/>
  <c r="S124" i="7950" s="1"/>
  <c r="E1662" i="7949"/>
  <c r="D1638" i="7949"/>
  <c r="D2286" i="7949"/>
  <c r="E2310" i="7949"/>
  <c r="D1315" i="7949"/>
  <c r="E1315" i="7949" s="1"/>
  <c r="F1315" i="7949" s="1"/>
  <c r="C1361" i="7949"/>
  <c r="C1950" i="7950"/>
  <c r="G2690" i="7949"/>
  <c r="I2694" i="7949"/>
  <c r="I2670" i="7949"/>
  <c r="G2476" i="7949"/>
  <c r="C2257" i="7949"/>
  <c r="C2279" i="7949"/>
  <c r="G2042" i="7949"/>
  <c r="I1826" i="7949"/>
  <c r="G1828" i="7949"/>
  <c r="I1830" i="7949"/>
  <c r="M1589" i="7950"/>
  <c r="N1589" i="7950" s="1"/>
  <c r="O1589" i="7950" s="1"/>
  <c r="P1589" i="7950" s="1"/>
  <c r="H1613" i="7949"/>
  <c r="L1264" i="7950"/>
  <c r="M1264" i="7950" s="1"/>
  <c r="N1264" i="7950" s="1"/>
  <c r="N1290" i="7949"/>
  <c r="D1143" i="7950"/>
  <c r="D1149" i="7950" s="1"/>
  <c r="D1154" i="7949"/>
  <c r="E1154" i="7949" s="1"/>
  <c r="D1069" i="7949"/>
  <c r="D1045" i="7949"/>
  <c r="H1073" i="7949"/>
  <c r="D961" i="7949"/>
  <c r="D937" i="7949"/>
  <c r="N834" i="7950"/>
  <c r="O834" i="7950" s="1"/>
  <c r="P834" i="7950" s="1"/>
  <c r="Q834" i="7950" s="1"/>
  <c r="R834" i="7950" s="1"/>
  <c r="S834" i="7950" s="1"/>
  <c r="T834" i="7950" s="1"/>
  <c r="U834" i="7950" s="1"/>
  <c r="J856" i="7949"/>
  <c r="N750" i="7949"/>
  <c r="I696" i="7949"/>
  <c r="I672" i="7949"/>
  <c r="Q479" i="7949"/>
  <c r="I478" i="7949"/>
  <c r="G44" i="7949"/>
  <c r="H2423" i="7949"/>
  <c r="L2098" i="7949"/>
  <c r="K2073" i="7950"/>
  <c r="L2073" i="7950" s="1"/>
  <c r="M2073" i="7950" s="1"/>
  <c r="N2073" i="7950" s="1"/>
  <c r="O2073" i="7950" s="1"/>
  <c r="P2073" i="7950" s="1"/>
  <c r="Q2073" i="7950" s="1"/>
  <c r="R2073" i="7950" s="1"/>
  <c r="S2073" i="7950" s="1"/>
  <c r="D1880" i="7949"/>
  <c r="M1883" i="7949"/>
  <c r="G1629" i="7950"/>
  <c r="G1638" i="7950" s="1"/>
  <c r="G1643" i="7949"/>
  <c r="M1668" i="7949"/>
  <c r="E1340" i="7949"/>
  <c r="I1127" i="7949"/>
  <c r="K1019" i="7949"/>
  <c r="K995" i="7949"/>
  <c r="N912" i="7949"/>
  <c r="M804" i="7949"/>
  <c r="J532" i="7949"/>
  <c r="P315" i="7949"/>
  <c r="K2576" i="7950"/>
  <c r="G2253" i="7950"/>
  <c r="O2146" i="7950"/>
  <c r="N2036" i="7950"/>
  <c r="H2037" i="7950"/>
  <c r="S1820" i="7950"/>
  <c r="P1824" i="7950"/>
  <c r="H1122" i="7950"/>
  <c r="H1098" i="7950"/>
  <c r="K472" i="7950"/>
  <c r="I474" i="7950"/>
  <c r="K1447" i="7950"/>
  <c r="L743" i="7950"/>
  <c r="K742" i="7950"/>
  <c r="G525" i="7950"/>
  <c r="N210" i="7950"/>
  <c r="R207" i="7950"/>
  <c r="I43" i="7950"/>
  <c r="W101" i="7949"/>
  <c r="W1343" i="7950"/>
  <c r="J1802" i="7950"/>
  <c r="K1802" i="7950" s="1"/>
  <c r="L1802" i="7950" s="1"/>
  <c r="M1802" i="7950" s="1"/>
  <c r="N1802" i="7950" s="1"/>
  <c r="O1802" i="7950" s="1"/>
  <c r="P1802" i="7950" s="1"/>
  <c r="Q1802" i="7950" s="1"/>
  <c r="C1739" i="7949"/>
  <c r="M1265" i="7950"/>
  <c r="N1265" i="7950" s="1"/>
  <c r="O1265" i="7950" s="1"/>
  <c r="P1265" i="7950" s="1"/>
  <c r="Q1265" i="7950" s="1"/>
  <c r="R1265" i="7950" s="1"/>
  <c r="S1265" i="7950" s="1"/>
  <c r="T1265" i="7950" s="1"/>
  <c r="C1285" i="7949"/>
  <c r="C1307" i="7949"/>
  <c r="I1153" i="7950"/>
  <c r="J1153" i="7950" s="1"/>
  <c r="K1153" i="7950" s="1"/>
  <c r="L1153" i="7950" s="1"/>
  <c r="M1153" i="7950" s="1"/>
  <c r="N1153" i="7950" s="1"/>
  <c r="O1153" i="7950" s="1"/>
  <c r="F637" i="7949"/>
  <c r="O2370" i="7950"/>
  <c r="N1721" i="7950"/>
  <c r="P750" i="7950"/>
  <c r="L638" i="7950"/>
  <c r="M532" i="7950"/>
  <c r="N2206" i="7950"/>
  <c r="T1883" i="7950"/>
  <c r="M1667" i="7950"/>
  <c r="M1643" i="7950"/>
  <c r="N1559" i="7950"/>
  <c r="R1556" i="7950"/>
  <c r="O1452" i="7950"/>
  <c r="L1448" i="7950"/>
  <c r="K1233" i="7950"/>
  <c r="K1209" i="7950"/>
  <c r="O803" i="7950"/>
  <c r="F2662" i="7950"/>
  <c r="G2662" i="7950" s="1"/>
  <c r="H2662" i="7950" s="1"/>
  <c r="I2662" i="7950" s="1"/>
  <c r="J2662" i="7950" s="1"/>
  <c r="K2662" i="7950" s="1"/>
  <c r="J1931" i="7950"/>
  <c r="G146" i="7950"/>
  <c r="N2525" i="7950"/>
  <c r="G2417" i="7950"/>
  <c r="G2393" i="7950"/>
  <c r="L2203" i="7950"/>
  <c r="G201" i="7950"/>
  <c r="C2387" i="7949"/>
  <c r="O1502" i="7950"/>
  <c r="Q1773" i="7950"/>
  <c r="D1531" i="7949"/>
  <c r="D775" i="7949"/>
  <c r="N1288" i="7950"/>
  <c r="C2058" i="7950"/>
  <c r="D2012" i="7950"/>
  <c r="E2012" i="7950" s="1"/>
  <c r="F2012" i="7950" s="1"/>
  <c r="G2012" i="7950" s="1"/>
  <c r="H2012" i="7950" s="1"/>
  <c r="I2012" i="7950" s="1"/>
  <c r="J2012" i="7950" s="1"/>
  <c r="K2012" i="7950" s="1"/>
  <c r="L2012" i="7950" s="1"/>
  <c r="M2012" i="7950" s="1"/>
  <c r="N2012" i="7950" s="1"/>
  <c r="K1911" i="7950"/>
  <c r="L1911" i="7950" s="1"/>
  <c r="M1911" i="7950" s="1"/>
  <c r="N1911" i="7950" s="1"/>
  <c r="O1911" i="7950" s="1"/>
  <c r="P1911" i="7950" s="1"/>
  <c r="Q1911" i="7950" s="1"/>
  <c r="R1911" i="7950" s="1"/>
  <c r="E1554" i="7949"/>
  <c r="D505" i="7949"/>
  <c r="D1207" i="7949"/>
  <c r="H2232" i="7950"/>
  <c r="I2232" i="7950" s="1"/>
  <c r="J2232" i="7950" s="1"/>
  <c r="K2232" i="7950" s="1"/>
  <c r="L2232" i="7950" s="1"/>
  <c r="I1369" i="7950"/>
  <c r="J1369" i="7950" s="1"/>
  <c r="K1369" i="7950" s="1"/>
  <c r="L1369" i="7950" s="1"/>
  <c r="M1369" i="7950" s="1"/>
  <c r="N1369" i="7950" s="1"/>
  <c r="L1966" i="7950"/>
  <c r="M1966" i="7950" s="1"/>
  <c r="N1966" i="7950" s="1"/>
  <c r="O1966" i="7950" s="1"/>
  <c r="P1966" i="7950" s="1"/>
  <c r="F1339" i="7949"/>
  <c r="V313" i="7949"/>
  <c r="M1396" i="7950"/>
  <c r="P426" i="7950"/>
  <c r="K2472" i="7950"/>
  <c r="C1226" i="7950"/>
  <c r="C1248" i="7950"/>
  <c r="I259" i="7950"/>
  <c r="K147" i="7950"/>
  <c r="M155" i="7950"/>
  <c r="M131" i="7950"/>
  <c r="G2633" i="7950"/>
  <c r="G2609" i="7950"/>
  <c r="J1874" i="7950"/>
  <c r="G1877" i="7950"/>
  <c r="G1853" i="7950"/>
  <c r="L204" i="7950"/>
  <c r="J1086" i="18" l="1"/>
  <c r="C79" i="7963"/>
  <c r="J1506" i="18"/>
  <c r="L141" i="18"/>
  <c r="L1087" i="18"/>
  <c r="L1507" i="18"/>
  <c r="C143" i="7963"/>
  <c r="J1508" i="18"/>
  <c r="C111" i="7963"/>
  <c r="J1088" i="18"/>
  <c r="J1091" i="18"/>
  <c r="J1511" i="18"/>
  <c r="I1139" i="18"/>
  <c r="I15" i="7941"/>
  <c r="H329" i="7941"/>
  <c r="C15" i="7969"/>
  <c r="K1087" i="18"/>
  <c r="M167" i="18"/>
  <c r="K1507" i="18"/>
  <c r="C16" i="7963"/>
  <c r="C18" i="7963" s="1"/>
  <c r="C22" i="7963" s="1"/>
  <c r="F22" i="7963" s="1"/>
  <c r="K1084" i="18"/>
  <c r="K1504" i="18"/>
  <c r="N128" i="18"/>
  <c r="M128" i="18"/>
  <c r="O128" i="18" s="1"/>
  <c r="H118" i="7941"/>
  <c r="I776" i="18"/>
  <c r="I1197" i="18"/>
  <c r="H695" i="7941"/>
  <c r="I1138" i="18"/>
  <c r="C11" i="7969"/>
  <c r="I11" i="7941"/>
  <c r="H325" i="7941"/>
  <c r="I775" i="18"/>
  <c r="H117" i="7941"/>
  <c r="C175" i="7963"/>
  <c r="J1089" i="18"/>
  <c r="J1509" i="18"/>
  <c r="K141" i="18"/>
  <c r="K115" i="18" s="1"/>
  <c r="H18" i="7967" s="1"/>
  <c r="H692" i="7941"/>
  <c r="I1194" i="18"/>
  <c r="I1136" i="18"/>
  <c r="I1193" i="18"/>
  <c r="H691" i="7941"/>
  <c r="L1084" i="18"/>
  <c r="C17" i="7963"/>
  <c r="L1504" i="18"/>
  <c r="H1083" i="18"/>
  <c r="C10" i="7965" s="1"/>
  <c r="C207" i="7963"/>
  <c r="J1510" i="18"/>
  <c r="J1090" i="18"/>
  <c r="M206" i="18"/>
  <c r="I688" i="7941"/>
  <c r="I1143" i="18"/>
  <c r="I1195" i="18"/>
  <c r="H693" i="7941"/>
  <c r="C208" i="7963"/>
  <c r="K1090" i="18"/>
  <c r="K1510" i="18"/>
  <c r="L206" i="18"/>
  <c r="K219" i="18"/>
  <c r="L219" i="18" s="1"/>
  <c r="K180" i="18"/>
  <c r="I874" i="18"/>
  <c r="I774" i="18"/>
  <c r="H116" i="7941"/>
  <c r="I1086" i="18"/>
  <c r="I876" i="18" s="1"/>
  <c r="I114" i="7941" s="1"/>
  <c r="C78" i="7963"/>
  <c r="I1506" i="18"/>
  <c r="I115" i="18"/>
  <c r="F18" i="7967" s="1"/>
  <c r="K154" i="18"/>
  <c r="I1196" i="18"/>
  <c r="H694" i="7941"/>
  <c r="H324" i="7941"/>
  <c r="I10" i="7941"/>
  <c r="C10" i="7969"/>
  <c r="N206" i="18"/>
  <c r="N167" i="18"/>
  <c r="J1190" i="18"/>
  <c r="H322" i="7941"/>
  <c r="I8" i="7941"/>
  <c r="C8" i="7969"/>
  <c r="C176" i="7963"/>
  <c r="K1089" i="18"/>
  <c r="K1509" i="18"/>
  <c r="L193" i="18"/>
  <c r="H1295" i="18"/>
  <c r="H1503" i="18"/>
  <c r="I771" i="18"/>
  <c r="H113" i="7941"/>
  <c r="J1085" i="18"/>
  <c r="C47" i="7963"/>
  <c r="J1505" i="18"/>
  <c r="J115" i="18"/>
  <c r="G18" i="7967" s="1"/>
  <c r="F20" i="7967"/>
  <c r="F81" i="7960"/>
  <c r="E40" i="7967"/>
  <c r="E42" i="7967" s="1"/>
  <c r="F36" i="7967" s="1"/>
  <c r="E11" i="7967"/>
  <c r="E13" i="7967" s="1"/>
  <c r="C7" i="7966" s="1"/>
  <c r="L378" i="7942"/>
  <c r="F86" i="7964"/>
  <c r="H31" i="7959"/>
  <c r="F26" i="7964"/>
  <c r="E70" i="7960"/>
  <c r="D7" i="7965" s="1"/>
  <c r="C26" i="7964"/>
  <c r="E666" i="7949"/>
  <c r="F116" i="7964"/>
  <c r="C118" i="7964" s="1"/>
  <c r="F27" i="7958" s="1"/>
  <c r="E14" i="7968"/>
  <c r="F7" i="7968" s="1"/>
  <c r="F14" i="7968" s="1"/>
  <c r="G7" i="7968" s="1"/>
  <c r="G14" i="7968" s="1"/>
  <c r="C176" i="7964"/>
  <c r="C86" i="7964"/>
  <c r="C88" i="7964" s="1"/>
  <c r="F26" i="7958" s="1"/>
  <c r="D767" i="7949"/>
  <c r="C116" i="7964"/>
  <c r="N1054" i="7949"/>
  <c r="O1054" i="7949" s="1"/>
  <c r="P1054" i="7949" s="1"/>
  <c r="Q1054" i="7949" s="1"/>
  <c r="R1054" i="7949" s="1"/>
  <c r="S1054" i="7949" s="1"/>
  <c r="T1054" i="7949" s="1"/>
  <c r="U1054" i="7949" s="1"/>
  <c r="V1054" i="7949" s="1"/>
  <c r="W1054" i="7949" s="1"/>
  <c r="G30" i="7959"/>
  <c r="G36" i="7959" s="1"/>
  <c r="G70" i="7960"/>
  <c r="F7" i="7965" s="1"/>
  <c r="F171" i="7964"/>
  <c r="F176" i="7964" s="1"/>
  <c r="C178" i="7964" s="1"/>
  <c r="F29" i="7958" s="1"/>
  <c r="E46" i="7959"/>
  <c r="F13" i="7959" s="1"/>
  <c r="F24" i="7959" s="1"/>
  <c r="E36" i="7959"/>
  <c r="M2295" i="7949"/>
  <c r="N2295" i="7949" s="1"/>
  <c r="O2295" i="7949" s="1"/>
  <c r="P2295" i="7949" s="1"/>
  <c r="Q2295" i="7949" s="1"/>
  <c r="R2295" i="7949" s="1"/>
  <c r="S2295" i="7949" s="1"/>
  <c r="T2295" i="7949" s="1"/>
  <c r="U2295" i="7949" s="1"/>
  <c r="V2295" i="7949" s="1"/>
  <c r="W2295" i="7949" s="1"/>
  <c r="L2509" i="7949"/>
  <c r="M2509" i="7949" s="1"/>
  <c r="N2509" i="7949" s="1"/>
  <c r="P2675" i="7949"/>
  <c r="Q2675" i="7949" s="1"/>
  <c r="R2675" i="7949" s="1"/>
  <c r="S2675" i="7949" s="1"/>
  <c r="T2675" i="7949" s="1"/>
  <c r="U2675" i="7949" s="1"/>
  <c r="V2675" i="7949" s="1"/>
  <c r="W2675" i="7949" s="1"/>
  <c r="L2402" i="7949"/>
  <c r="M2402" i="7949" s="1"/>
  <c r="N2402" i="7949" s="1"/>
  <c r="O2402" i="7949" s="1"/>
  <c r="P2402" i="7949" s="1"/>
  <c r="Q2402" i="7949" s="1"/>
  <c r="R2402" i="7949" s="1"/>
  <c r="S2402" i="7949" s="1"/>
  <c r="T2402" i="7949" s="1"/>
  <c r="U2402" i="7949" s="1"/>
  <c r="L1321" i="7949"/>
  <c r="M1321" i="7949" s="1"/>
  <c r="N2026" i="7949"/>
  <c r="O2026" i="7949" s="1"/>
  <c r="P2026" i="7949" s="1"/>
  <c r="Q2026" i="7949" s="1"/>
  <c r="R2026" i="7949" s="1"/>
  <c r="S2026" i="7949" s="1"/>
  <c r="T2026" i="7949" s="1"/>
  <c r="U2026" i="7949" s="1"/>
  <c r="V2026" i="7949" s="1"/>
  <c r="W2026" i="7949" s="1"/>
  <c r="Q1156" i="7949"/>
  <c r="R1156" i="7949" s="1"/>
  <c r="D659" i="7949"/>
  <c r="D2171" i="7949"/>
  <c r="E393" i="7950"/>
  <c r="F393" i="7950" s="1"/>
  <c r="G393" i="7950" s="1"/>
  <c r="H393" i="7950" s="1"/>
  <c r="I393" i="7950" s="1"/>
  <c r="J393" i="7950" s="1"/>
  <c r="K393" i="7950" s="1"/>
  <c r="L393" i="7950" s="1"/>
  <c r="M393" i="7950" s="1"/>
  <c r="N393" i="7950" s="1"/>
  <c r="O393" i="7950" s="1"/>
  <c r="P393" i="7950" s="1"/>
  <c r="Q393" i="7950" s="1"/>
  <c r="R393" i="7950" s="1"/>
  <c r="S393" i="7950" s="1"/>
  <c r="T393" i="7950" s="1"/>
  <c r="F582" i="7949"/>
  <c r="G582" i="7949" s="1"/>
  <c r="H582" i="7949" s="1"/>
  <c r="N2080" i="7949"/>
  <c r="O2080" i="7949" s="1"/>
  <c r="P2080" i="7949" s="1"/>
  <c r="Q2080" i="7949" s="1"/>
  <c r="R2080" i="7949" s="1"/>
  <c r="S2080" i="7949" s="1"/>
  <c r="T2080" i="7949" s="1"/>
  <c r="U2080" i="7949" s="1"/>
  <c r="V2080" i="7949" s="1"/>
  <c r="W2080" i="7949" s="1"/>
  <c r="N137" i="7949"/>
  <c r="O137" i="7949" s="1"/>
  <c r="P137" i="7949" s="1"/>
  <c r="Q137" i="7949" s="1"/>
  <c r="R137" i="7949" s="1"/>
  <c r="S137" i="7949" s="1"/>
  <c r="T137" i="7949" s="1"/>
  <c r="U137" i="7949" s="1"/>
  <c r="V137" i="7949" s="1"/>
  <c r="W137" i="7949" s="1"/>
  <c r="G1857" i="7949"/>
  <c r="H1857" i="7949" s="1"/>
  <c r="I1857" i="7949" s="1"/>
  <c r="J1857" i="7949" s="1"/>
  <c r="K1857" i="7949" s="1"/>
  <c r="L1857" i="7949" s="1"/>
  <c r="M1857" i="7949" s="1"/>
  <c r="N1857" i="7949" s="1"/>
  <c r="O1857" i="7949" s="1"/>
  <c r="P2513" i="7949"/>
  <c r="Q2513" i="7949" s="1"/>
  <c r="R2513" i="7949" s="1"/>
  <c r="S2513" i="7949" s="1"/>
  <c r="T2513" i="7949" s="1"/>
  <c r="U2513" i="7949" s="1"/>
  <c r="V2513" i="7949" s="1"/>
  <c r="W2513" i="7949" s="1"/>
  <c r="O2297" i="7949"/>
  <c r="P2297" i="7949" s="1"/>
  <c r="Q2297" i="7949" s="1"/>
  <c r="R2297" i="7949" s="1"/>
  <c r="S2297" i="7949" s="1"/>
  <c r="T2297" i="7949" s="1"/>
  <c r="U2297" i="7949" s="1"/>
  <c r="V2297" i="7949" s="1"/>
  <c r="W2297" i="7949" s="1"/>
  <c r="E1310" i="7950"/>
  <c r="F1310" i="7950" s="1"/>
  <c r="G1310" i="7950" s="1"/>
  <c r="F1716" i="7949"/>
  <c r="G1716" i="7949" s="1"/>
  <c r="H1716" i="7949" s="1"/>
  <c r="D654" i="7950"/>
  <c r="F1532" i="7949"/>
  <c r="G1532" i="7949" s="1"/>
  <c r="I2069" i="7950"/>
  <c r="J2069" i="7950" s="1"/>
  <c r="K2069" i="7950" s="1"/>
  <c r="L2069" i="7950" s="1"/>
  <c r="L1052" i="7949"/>
  <c r="M1052" i="7949" s="1"/>
  <c r="F2688" i="7949"/>
  <c r="G2688" i="7949" s="1"/>
  <c r="N2458" i="7949"/>
  <c r="O2458" i="7949" s="1"/>
  <c r="P2458" i="7949" s="1"/>
  <c r="Q2458" i="7949" s="1"/>
  <c r="R2458" i="7949" s="1"/>
  <c r="S2458" i="7949" s="1"/>
  <c r="T2458" i="7949" s="1"/>
  <c r="U2458" i="7949" s="1"/>
  <c r="V2458" i="7949" s="1"/>
  <c r="W2458" i="7949" s="1"/>
  <c r="G340" i="7950"/>
  <c r="H340" i="7950" s="1"/>
  <c r="I340" i="7950" s="1"/>
  <c r="D1685" i="7949"/>
  <c r="D2598" i="7950"/>
  <c r="J1482" i="7949"/>
  <c r="K1482" i="7949" s="1"/>
  <c r="F451" i="7949"/>
  <c r="G451" i="7949" s="1"/>
  <c r="H451" i="7949" s="1"/>
  <c r="G1695" i="7949"/>
  <c r="H1695" i="7949" s="1"/>
  <c r="I1695" i="7949" s="1"/>
  <c r="J1695" i="7949" s="1"/>
  <c r="K1695" i="7949" s="1"/>
  <c r="L1695" i="7949" s="1"/>
  <c r="N2183" i="7950"/>
  <c r="O2183" i="7950" s="1"/>
  <c r="P2183" i="7950" s="1"/>
  <c r="Q2183" i="7950" s="1"/>
  <c r="H1582" i="7950"/>
  <c r="I1582" i="7950" s="1"/>
  <c r="J1582" i="7950" s="1"/>
  <c r="K2293" i="7949"/>
  <c r="L2293" i="7949" s="1"/>
  <c r="M2293" i="7949" s="1"/>
  <c r="N2293" i="7949" s="1"/>
  <c r="O2293" i="7949" s="1"/>
  <c r="P2293" i="7949" s="1"/>
  <c r="Q2293" i="7949" s="1"/>
  <c r="R2293" i="7949" s="1"/>
  <c r="S2293" i="7949" s="1"/>
  <c r="T2293" i="7949" s="1"/>
  <c r="U2293" i="7949" s="1"/>
  <c r="V2293" i="7949" s="1"/>
  <c r="W2293" i="7949" s="1"/>
  <c r="F420" i="7949"/>
  <c r="G420" i="7949" s="1"/>
  <c r="H420" i="7949" s="1"/>
  <c r="I420" i="7949" s="1"/>
  <c r="M1535" i="7950"/>
  <c r="N1535" i="7950" s="1"/>
  <c r="O1535" i="7950" s="1"/>
  <c r="M729" i="7949"/>
  <c r="N729" i="7949" s="1"/>
  <c r="O729" i="7949" s="1"/>
  <c r="P729" i="7949" s="1"/>
  <c r="Q729" i="7949" s="1"/>
  <c r="R729" i="7949" s="1"/>
  <c r="S729" i="7949" s="1"/>
  <c r="T729" i="7949" s="1"/>
  <c r="U729" i="7949" s="1"/>
  <c r="V729" i="7949" s="1"/>
  <c r="W729" i="7949" s="1"/>
  <c r="L614" i="7950"/>
  <c r="M614" i="7950" s="1"/>
  <c r="K889" i="7949"/>
  <c r="L889" i="7949" s="1"/>
  <c r="M889" i="7949" s="1"/>
  <c r="M1322" i="7949"/>
  <c r="N1322" i="7949" s="1"/>
  <c r="O1322" i="7949" s="1"/>
  <c r="P1322" i="7949" s="1"/>
  <c r="Q1322" i="7949" s="1"/>
  <c r="R1322" i="7949" s="1"/>
  <c r="S1322" i="7949" s="1"/>
  <c r="T1322" i="7949" s="1"/>
  <c r="U1322" i="7949" s="1"/>
  <c r="V1322" i="7949" s="1"/>
  <c r="W1322" i="7949" s="1"/>
  <c r="I75" i="7949"/>
  <c r="J75" i="7949" s="1"/>
  <c r="K75" i="7949" s="1"/>
  <c r="L75" i="7949" s="1"/>
  <c r="M75" i="7949" s="1"/>
  <c r="N75" i="7949" s="1"/>
  <c r="O75" i="7949" s="1"/>
  <c r="P75" i="7949" s="1"/>
  <c r="Q75" i="7949" s="1"/>
  <c r="R75" i="7949" s="1"/>
  <c r="S75" i="7949" s="1"/>
  <c r="T75" i="7949" s="1"/>
  <c r="U75" i="7949" s="1"/>
  <c r="V75" i="7949" s="1"/>
  <c r="W75" i="7949" s="1"/>
  <c r="D2225" i="7949"/>
  <c r="L2667" i="7950"/>
  <c r="M2667" i="7950" s="1"/>
  <c r="N2667" i="7950" s="1"/>
  <c r="L1425" i="7950"/>
  <c r="M1425" i="7950" s="1"/>
  <c r="M2565" i="7949"/>
  <c r="N2565" i="7949" s="1"/>
  <c r="O2565" i="7949" s="1"/>
  <c r="P2565" i="7949" s="1"/>
  <c r="Q2565" i="7949" s="1"/>
  <c r="R2565" i="7949" s="1"/>
  <c r="S2565" i="7949" s="1"/>
  <c r="T2565" i="7949" s="1"/>
  <c r="U2565" i="7949" s="1"/>
  <c r="V2565" i="7949" s="1"/>
  <c r="W2565" i="7949" s="1"/>
  <c r="Q2134" i="7949"/>
  <c r="R2134" i="7949" s="1"/>
  <c r="S2134" i="7949" s="1"/>
  <c r="T2134" i="7949" s="1"/>
  <c r="U2134" i="7949" s="1"/>
  <c r="V2134" i="7949" s="1"/>
  <c r="W2134" i="7949" s="1"/>
  <c r="E1094" i="7950"/>
  <c r="F1094" i="7950" s="1"/>
  <c r="G1094" i="7950" s="1"/>
  <c r="H1094" i="7950" s="1"/>
  <c r="I1094" i="7950" s="1"/>
  <c r="J1094" i="7950" s="1"/>
  <c r="K1094" i="7950" s="1"/>
  <c r="L1094" i="7950" s="1"/>
  <c r="M1094" i="7950" s="1"/>
  <c r="N1094" i="7950" s="1"/>
  <c r="O1094" i="7950" s="1"/>
  <c r="P1094" i="7950" s="1"/>
  <c r="Q1094" i="7950" s="1"/>
  <c r="R1094" i="7950" s="1"/>
  <c r="S1094" i="7950" s="1"/>
  <c r="T1094" i="7950" s="1"/>
  <c r="U1094" i="7950" s="1"/>
  <c r="V1094" i="7950" s="1"/>
  <c r="W1094" i="7950" s="1"/>
  <c r="E1093" i="7950"/>
  <c r="F1093" i="7950" s="1"/>
  <c r="G1093" i="7950" s="1"/>
  <c r="J888" i="7949"/>
  <c r="K888" i="7949" s="1"/>
  <c r="L888" i="7949" s="1"/>
  <c r="M888" i="7949" s="1"/>
  <c r="N888" i="7949" s="1"/>
  <c r="O888" i="7949" s="1"/>
  <c r="E985" i="7950"/>
  <c r="F985" i="7950" s="1"/>
  <c r="F1032" i="7950" s="1"/>
  <c r="F1711" i="7950"/>
  <c r="G1711" i="7950" s="1"/>
  <c r="E774" i="7949"/>
  <c r="H1262" i="7949"/>
  <c r="I1262" i="7949" s="1"/>
  <c r="E2443" i="7950"/>
  <c r="F2443" i="7950" s="1"/>
  <c r="H291" i="7949"/>
  <c r="I291" i="7949" s="1"/>
  <c r="J291" i="7949" s="1"/>
  <c r="K291" i="7949" s="1"/>
  <c r="L291" i="7949" s="1"/>
  <c r="M291" i="7949" s="1"/>
  <c r="N291" i="7949" s="1"/>
  <c r="O291" i="7949" s="1"/>
  <c r="P291" i="7949" s="1"/>
  <c r="Q291" i="7949" s="1"/>
  <c r="I1157" i="7949"/>
  <c r="J1157" i="7949" s="1"/>
  <c r="K1157" i="7949" s="1"/>
  <c r="N2350" i="7949"/>
  <c r="O2350" i="7949" s="1"/>
  <c r="P2350" i="7949" s="1"/>
  <c r="Q2350" i="7949" s="1"/>
  <c r="R2350" i="7949" s="1"/>
  <c r="S2350" i="7949" s="1"/>
  <c r="T2350" i="7949" s="1"/>
  <c r="U2350" i="7949" s="1"/>
  <c r="V2350" i="7949" s="1"/>
  <c r="W2350" i="7949" s="1"/>
  <c r="O2405" i="7949"/>
  <c r="P2405" i="7949" s="1"/>
  <c r="Q2405" i="7949" s="1"/>
  <c r="R2405" i="7949" s="1"/>
  <c r="S2405" i="7949" s="1"/>
  <c r="T2405" i="7949" s="1"/>
  <c r="U2405" i="7949" s="1"/>
  <c r="V2405" i="7949" s="1"/>
  <c r="W2405" i="7949" s="1"/>
  <c r="N2674" i="7949"/>
  <c r="O2674" i="7949" s="1"/>
  <c r="P2674" i="7949" s="1"/>
  <c r="D2328" i="7950"/>
  <c r="G2667" i="7949"/>
  <c r="H2667" i="7949" s="1"/>
  <c r="I2667" i="7949" s="1"/>
  <c r="J2667" i="7949" s="1"/>
  <c r="K2667" i="7949" s="1"/>
  <c r="M2564" i="7949"/>
  <c r="N2564" i="7949" s="1"/>
  <c r="O2564" i="7949" s="1"/>
  <c r="P2564" i="7949" s="1"/>
  <c r="Q2564" i="7949" s="1"/>
  <c r="F2202" i="7949"/>
  <c r="G2202" i="7949" s="1"/>
  <c r="H2202" i="7949" s="1"/>
  <c r="I2202" i="7949" s="1"/>
  <c r="J2202" i="7949" s="1"/>
  <c r="D2441" i="7949"/>
  <c r="E1256" i="7950"/>
  <c r="E1302" i="7950" s="1"/>
  <c r="W1969" i="7949"/>
  <c r="D1688" i="7950"/>
  <c r="D1734" i="7950" s="1"/>
  <c r="J1911" i="7949"/>
  <c r="K1911" i="7949" s="1"/>
  <c r="E1746" i="7949"/>
  <c r="F1746" i="7949" s="1"/>
  <c r="G1746" i="7949" s="1"/>
  <c r="K295" i="7949"/>
  <c r="L295" i="7949" s="1"/>
  <c r="M295" i="7949" s="1"/>
  <c r="N295" i="7949" s="1"/>
  <c r="O295" i="7949" s="1"/>
  <c r="P295" i="7949" s="1"/>
  <c r="Q295" i="7949" s="1"/>
  <c r="R295" i="7949" s="1"/>
  <c r="H293" i="7949"/>
  <c r="I293" i="7949" s="1"/>
  <c r="J293" i="7949" s="1"/>
  <c r="K293" i="7949" s="1"/>
  <c r="L293" i="7949" s="1"/>
  <c r="M293" i="7949" s="1"/>
  <c r="N293" i="7949" s="1"/>
  <c r="O293" i="7949" s="1"/>
  <c r="P293" i="7949" s="1"/>
  <c r="Q293" i="7949" s="1"/>
  <c r="R293" i="7949" s="1"/>
  <c r="S293" i="7949" s="1"/>
  <c r="T293" i="7949" s="1"/>
  <c r="U293" i="7949" s="1"/>
  <c r="V293" i="7949" s="1"/>
  <c r="W293" i="7949" s="1"/>
  <c r="E175" i="7950"/>
  <c r="F175" i="7950" s="1"/>
  <c r="M1000" i="7949"/>
  <c r="N1000" i="7949" s="1"/>
  <c r="O1000" i="7949" s="1"/>
  <c r="P1000" i="7949" s="1"/>
  <c r="Q1000" i="7949" s="1"/>
  <c r="R1000" i="7949" s="1"/>
  <c r="S1000" i="7949" s="1"/>
  <c r="T1000" i="7949" s="1"/>
  <c r="U1000" i="7949" s="1"/>
  <c r="V1000" i="7949" s="1"/>
  <c r="W1000" i="7949" s="1"/>
  <c r="L1263" i="7950"/>
  <c r="M1263" i="7950" s="1"/>
  <c r="N1263" i="7950" s="1"/>
  <c r="O1263" i="7950" s="1"/>
  <c r="P1263" i="7950" s="1"/>
  <c r="Q1263" i="7950" s="1"/>
  <c r="F528" i="7949"/>
  <c r="G528" i="7949" s="1"/>
  <c r="H528" i="7949" s="1"/>
  <c r="I528" i="7949" s="1"/>
  <c r="G2073" i="7949"/>
  <c r="H2073" i="7949" s="1"/>
  <c r="I2073" i="7949" s="1"/>
  <c r="J2073" i="7949" s="1"/>
  <c r="K2073" i="7949" s="1"/>
  <c r="N1047" i="7950"/>
  <c r="O1047" i="7950" s="1"/>
  <c r="J1266" i="7949"/>
  <c r="K1266" i="7949" s="1"/>
  <c r="L1266" i="7949" s="1"/>
  <c r="M1266" i="7949" s="1"/>
  <c r="N1266" i="7949" s="1"/>
  <c r="O1266" i="7949" s="1"/>
  <c r="I454" i="7949"/>
  <c r="J454" i="7949" s="1"/>
  <c r="Q2566" i="7949"/>
  <c r="R2566" i="7949" s="1"/>
  <c r="S2566" i="7949" s="1"/>
  <c r="T2566" i="7949" s="1"/>
  <c r="U2566" i="7949" s="1"/>
  <c r="V2566" i="7949" s="1"/>
  <c r="W2566" i="7949" s="1"/>
  <c r="O1325" i="7949"/>
  <c r="P1325" i="7949" s="1"/>
  <c r="Q1325" i="7949" s="1"/>
  <c r="R1325" i="7949" s="1"/>
  <c r="S1325" i="7949" s="1"/>
  <c r="T1325" i="7949" s="1"/>
  <c r="U1325" i="7949" s="1"/>
  <c r="V1325" i="7949" s="1"/>
  <c r="W1325" i="7949" s="1"/>
  <c r="E1476" i="7949"/>
  <c r="F1476" i="7949" s="1"/>
  <c r="D1950" i="7950"/>
  <c r="I288" i="7950"/>
  <c r="J288" i="7950" s="1"/>
  <c r="K288" i="7950" s="1"/>
  <c r="L288" i="7950" s="1"/>
  <c r="M288" i="7950" s="1"/>
  <c r="N288" i="7950" s="1"/>
  <c r="O288" i="7950" s="1"/>
  <c r="K2180" i="7950"/>
  <c r="L2180" i="7950" s="1"/>
  <c r="M2180" i="7950" s="1"/>
  <c r="N2180" i="7950" s="1"/>
  <c r="N2345" i="7950"/>
  <c r="O2345" i="7950" s="1"/>
  <c r="K457" i="7949"/>
  <c r="L457" i="7949" s="1"/>
  <c r="M457" i="7949" s="1"/>
  <c r="N457" i="7949" s="1"/>
  <c r="O457" i="7949" s="1"/>
  <c r="P457" i="7949" s="1"/>
  <c r="Q457" i="7949" s="1"/>
  <c r="R457" i="7949" s="1"/>
  <c r="S457" i="7949" s="1"/>
  <c r="T457" i="7949" s="1"/>
  <c r="U457" i="7949" s="1"/>
  <c r="V457" i="7949" s="1"/>
  <c r="W457" i="7949" s="1"/>
  <c r="I1697" i="7949"/>
  <c r="J1697" i="7949" s="1"/>
  <c r="K1697" i="7949" s="1"/>
  <c r="E1849" i="7950"/>
  <c r="F1849" i="7950" s="1"/>
  <c r="G1849" i="7950" s="1"/>
  <c r="F150" i="7949"/>
  <c r="G150" i="7949" s="1"/>
  <c r="H150" i="7949" s="1"/>
  <c r="I150" i="7949" s="1"/>
  <c r="F344" i="7949"/>
  <c r="G344" i="7949" s="1"/>
  <c r="H344" i="7949" s="1"/>
  <c r="I344" i="7949" s="1"/>
  <c r="J344" i="7949" s="1"/>
  <c r="K344" i="7949" s="1"/>
  <c r="L344" i="7949" s="1"/>
  <c r="M344" i="7949" s="1"/>
  <c r="N344" i="7949" s="1"/>
  <c r="O344" i="7949" s="1"/>
  <c r="P344" i="7949" s="1"/>
  <c r="J1752" i="7949"/>
  <c r="K1752" i="7949" s="1"/>
  <c r="L1752" i="7949" s="1"/>
  <c r="M1752" i="7949" s="1"/>
  <c r="E1044" i="7949"/>
  <c r="F1044" i="7949" s="1"/>
  <c r="H989" i="7950"/>
  <c r="I989" i="7950" s="1"/>
  <c r="L2289" i="7950"/>
  <c r="M2289" i="7950" s="1"/>
  <c r="N2289" i="7950" s="1"/>
  <c r="O2289" i="7950" s="1"/>
  <c r="G1527" i="7950"/>
  <c r="H1527" i="7950" s="1"/>
  <c r="I1527" i="7950" s="1"/>
  <c r="J1527" i="7950" s="1"/>
  <c r="K1527" i="7950" s="1"/>
  <c r="L1527" i="7950" s="1"/>
  <c r="M1527" i="7950" s="1"/>
  <c r="N1527" i="7950" s="1"/>
  <c r="O1527" i="7950" s="1"/>
  <c r="D1410" i="7950"/>
  <c r="I1101" i="7949"/>
  <c r="J1101" i="7949" s="1"/>
  <c r="K1101" i="7949" s="1"/>
  <c r="L1101" i="7949" s="1"/>
  <c r="M1101" i="7949" s="1"/>
  <c r="N1101" i="7949" s="1"/>
  <c r="O1101" i="7949" s="1"/>
  <c r="P1101" i="7949" s="1"/>
  <c r="Q1101" i="7949" s="1"/>
  <c r="R1101" i="7949" s="1"/>
  <c r="S1101" i="7949" s="1"/>
  <c r="T1101" i="7949" s="1"/>
  <c r="U1101" i="7949" s="1"/>
  <c r="V1101" i="7949" s="1"/>
  <c r="W1101" i="7949" s="1"/>
  <c r="D2333" i="7949"/>
  <c r="F2121" i="7950"/>
  <c r="G2121" i="7950" s="1"/>
  <c r="H2121" i="7950" s="1"/>
  <c r="I2121" i="7950" s="1"/>
  <c r="J2121" i="7950" s="1"/>
  <c r="K2121" i="7950" s="1"/>
  <c r="H1912" i="7949"/>
  <c r="I1912" i="7949" s="1"/>
  <c r="J1912" i="7949" s="1"/>
  <c r="K1912" i="7949" s="1"/>
  <c r="L1912" i="7949" s="1"/>
  <c r="M1912" i="7949" s="1"/>
  <c r="K510" i="7949"/>
  <c r="L510" i="7949" s="1"/>
  <c r="M510" i="7949" s="1"/>
  <c r="N510" i="7949" s="1"/>
  <c r="O510" i="7949" s="1"/>
  <c r="P510" i="7949" s="1"/>
  <c r="Q510" i="7949" s="1"/>
  <c r="R510" i="7949" s="1"/>
  <c r="S510" i="7949" s="1"/>
  <c r="T510" i="7949" s="1"/>
  <c r="U510" i="7949" s="1"/>
  <c r="V510" i="7949" s="1"/>
  <c r="W510" i="7949" s="1"/>
  <c r="D1469" i="7949"/>
  <c r="F1046" i="7949"/>
  <c r="G1046" i="7949" s="1"/>
  <c r="H1046" i="7949" s="1"/>
  <c r="I1046" i="7949" s="1"/>
  <c r="J1046" i="7949" s="1"/>
  <c r="K1046" i="7949" s="1"/>
  <c r="L1046" i="7949" s="1"/>
  <c r="M1046" i="7949" s="1"/>
  <c r="L237" i="7950"/>
  <c r="M237" i="7950" s="1"/>
  <c r="M1214" i="7949"/>
  <c r="N1214" i="7949" s="1"/>
  <c r="O1214" i="7949" s="1"/>
  <c r="P1214" i="7949" s="1"/>
  <c r="Q1214" i="7949" s="1"/>
  <c r="R1214" i="7949" s="1"/>
  <c r="S1214" i="7949" s="1"/>
  <c r="T1214" i="7949" s="1"/>
  <c r="U1214" i="7949" s="1"/>
  <c r="V1214" i="7949" s="1"/>
  <c r="M1377" i="7949"/>
  <c r="N1377" i="7949" s="1"/>
  <c r="O1377" i="7949" s="1"/>
  <c r="P1377" i="7949" s="1"/>
  <c r="Q1377" i="7949" s="1"/>
  <c r="R1377" i="7949" s="1"/>
  <c r="S1377" i="7949" s="1"/>
  <c r="T1377" i="7949" s="1"/>
  <c r="U1377" i="7949" s="1"/>
  <c r="V1377" i="7949" s="1"/>
  <c r="W1377" i="7949" s="1"/>
  <c r="F258" i="7949"/>
  <c r="G258" i="7949" s="1"/>
  <c r="Q133" i="7949"/>
  <c r="R133" i="7949" s="1"/>
  <c r="E1634" i="7950"/>
  <c r="F1634" i="7950" s="1"/>
  <c r="G1634" i="7950" s="1"/>
  <c r="H1634" i="7950" s="1"/>
  <c r="I1634" i="7950" s="1"/>
  <c r="J1634" i="7950" s="1"/>
  <c r="K1634" i="7950" s="1"/>
  <c r="L1634" i="7950" s="1"/>
  <c r="M1634" i="7950" s="1"/>
  <c r="N1634" i="7950" s="1"/>
  <c r="O1634" i="7950" s="1"/>
  <c r="P1634" i="7950" s="1"/>
  <c r="Q1634" i="7950" s="1"/>
  <c r="R1634" i="7950" s="1"/>
  <c r="S1634" i="7950" s="1"/>
  <c r="T1634" i="7950" s="1"/>
  <c r="U1634" i="7950" s="1"/>
  <c r="V1634" i="7950" s="1"/>
  <c r="W1634" i="7950" s="1"/>
  <c r="D384" i="7950"/>
  <c r="M1376" i="7949"/>
  <c r="N1376" i="7949" s="1"/>
  <c r="O1376" i="7949" s="1"/>
  <c r="P1376" i="7949" s="1"/>
  <c r="Q1376" i="7949" s="1"/>
  <c r="R1376" i="7949" s="1"/>
  <c r="S1376" i="7949" s="1"/>
  <c r="F666" i="7949"/>
  <c r="G666" i="7949" s="1"/>
  <c r="H666" i="7949" s="1"/>
  <c r="E2556" i="7949"/>
  <c r="F2556" i="7949" s="1"/>
  <c r="G2556" i="7949" s="1"/>
  <c r="L2451" i="7950"/>
  <c r="M2451" i="7950" s="1"/>
  <c r="J1961" i="7950"/>
  <c r="K1961" i="7950" s="1"/>
  <c r="L1961" i="7950" s="1"/>
  <c r="M1961" i="7950" s="1"/>
  <c r="F1279" i="7950"/>
  <c r="F1255" i="7950" s="1"/>
  <c r="D1091" i="7949"/>
  <c r="O941" i="7950"/>
  <c r="P941" i="7950" s="1"/>
  <c r="Q941" i="7950" s="1"/>
  <c r="R941" i="7950" s="1"/>
  <c r="S941" i="7950" s="1"/>
  <c r="T941" i="7950" s="1"/>
  <c r="G2235" i="7949"/>
  <c r="H2235" i="7949" s="1"/>
  <c r="I2235" i="7949" s="1"/>
  <c r="J2235" i="7949" s="1"/>
  <c r="K2235" i="7949" s="1"/>
  <c r="L2235" i="7949" s="1"/>
  <c r="M2235" i="7949" s="1"/>
  <c r="N2235" i="7949" s="1"/>
  <c r="O2235" i="7949" s="1"/>
  <c r="P2235" i="7949" s="1"/>
  <c r="Q2235" i="7949" s="1"/>
  <c r="R2235" i="7949" s="1"/>
  <c r="S2235" i="7949" s="1"/>
  <c r="T2235" i="7949" s="1"/>
  <c r="U2235" i="7949" s="1"/>
  <c r="I1746" i="7950"/>
  <c r="J1746" i="7950" s="1"/>
  <c r="K1746" i="7950" s="1"/>
  <c r="L1746" i="7950" s="1"/>
  <c r="M1746" i="7950" s="1"/>
  <c r="N1746" i="7950" s="1"/>
  <c r="O1746" i="7950" s="1"/>
  <c r="P1746" i="7950" s="1"/>
  <c r="Q1746" i="7950" s="1"/>
  <c r="R1746" i="7950" s="1"/>
  <c r="S1746" i="7950" s="1"/>
  <c r="T1746" i="7950" s="1"/>
  <c r="U1746" i="7950" s="1"/>
  <c r="V1746" i="7950" s="1"/>
  <c r="W1746" i="7950" s="1"/>
  <c r="F960" i="7949"/>
  <c r="G960" i="7949" s="1"/>
  <c r="O24" i="7950"/>
  <c r="P24" i="7950" s="1"/>
  <c r="Q24" i="7950" s="1"/>
  <c r="R24" i="7950" s="1"/>
  <c r="K2126" i="7950"/>
  <c r="L2126" i="7950" s="1"/>
  <c r="M2126" i="7950" s="1"/>
  <c r="K2131" i="7949"/>
  <c r="L2131" i="7949" s="1"/>
  <c r="M2131" i="7949" s="1"/>
  <c r="N2131" i="7949" s="1"/>
  <c r="O2131" i="7949" s="1"/>
  <c r="P2131" i="7949" s="1"/>
  <c r="Q2131" i="7949" s="1"/>
  <c r="F715" i="7950"/>
  <c r="F798" i="7949"/>
  <c r="G798" i="7949" s="1"/>
  <c r="H798" i="7949" s="1"/>
  <c r="L939" i="7950"/>
  <c r="M939" i="7950" s="1"/>
  <c r="N939" i="7950" s="1"/>
  <c r="O939" i="7950" s="1"/>
  <c r="P939" i="7950" s="1"/>
  <c r="Q939" i="7950" s="1"/>
  <c r="R939" i="7950" s="1"/>
  <c r="S939" i="7950" s="1"/>
  <c r="T939" i="7950" s="1"/>
  <c r="U939" i="7950" s="1"/>
  <c r="V939" i="7950" s="1"/>
  <c r="W939" i="7950" s="1"/>
  <c r="F2175" i="7950"/>
  <c r="G2175" i="7950" s="1"/>
  <c r="H2175" i="7950" s="1"/>
  <c r="I2175" i="7950" s="1"/>
  <c r="J2175" i="7950" s="1"/>
  <c r="K2175" i="7950" s="1"/>
  <c r="L2175" i="7950" s="1"/>
  <c r="M2175" i="7950" s="1"/>
  <c r="N2175" i="7950" s="1"/>
  <c r="D1901" i="7949"/>
  <c r="N2399" i="7950"/>
  <c r="O2399" i="7950" s="1"/>
  <c r="P2399" i="7950" s="1"/>
  <c r="Q2399" i="7950" s="1"/>
  <c r="R2399" i="7950" s="1"/>
  <c r="S2399" i="7950" s="1"/>
  <c r="T2399" i="7950" s="1"/>
  <c r="U2399" i="7950" s="1"/>
  <c r="V2399" i="7950" s="1"/>
  <c r="W2399" i="7950" s="1"/>
  <c r="G129" i="7949"/>
  <c r="H129" i="7949" s="1"/>
  <c r="E1584" i="7949"/>
  <c r="F1584" i="7949" s="1"/>
  <c r="J2616" i="7949"/>
  <c r="K2616" i="7949" s="1"/>
  <c r="L2616" i="7949" s="1"/>
  <c r="M2616" i="7949" s="1"/>
  <c r="H1048" i="7949"/>
  <c r="I1048" i="7949" s="1"/>
  <c r="J1048" i="7949" s="1"/>
  <c r="K1048" i="7949" s="1"/>
  <c r="J508" i="7949"/>
  <c r="K508" i="7949" s="1"/>
  <c r="K1051" i="7949"/>
  <c r="L1051" i="7949" s="1"/>
  <c r="M1051" i="7949" s="1"/>
  <c r="N1051" i="7949" s="1"/>
  <c r="O1051" i="7949" s="1"/>
  <c r="P1051" i="7949" s="1"/>
  <c r="Q1051" i="7949" s="1"/>
  <c r="N2615" i="7950"/>
  <c r="O2615" i="7950" s="1"/>
  <c r="P2615" i="7950" s="1"/>
  <c r="Q2615" i="7950" s="1"/>
  <c r="D492" i="7950"/>
  <c r="H237" i="7949"/>
  <c r="I237" i="7949" s="1"/>
  <c r="J237" i="7949" s="1"/>
  <c r="K237" i="7949" s="1"/>
  <c r="L237" i="7949" s="1"/>
  <c r="M237" i="7949" s="1"/>
  <c r="N237" i="7949" s="1"/>
  <c r="O237" i="7949" s="1"/>
  <c r="P237" i="7949" s="1"/>
  <c r="Q237" i="7949" s="1"/>
  <c r="R237" i="7949" s="1"/>
  <c r="S237" i="7949" s="1"/>
  <c r="T237" i="7949" s="1"/>
  <c r="U237" i="7949" s="1"/>
  <c r="V237" i="7949" s="1"/>
  <c r="W237" i="7949" s="1"/>
  <c r="L1160" i="7949"/>
  <c r="M1160" i="7949" s="1"/>
  <c r="N1160" i="7949" s="1"/>
  <c r="O1160" i="7949" s="1"/>
  <c r="P1160" i="7949" s="1"/>
  <c r="Q1160" i="7949" s="1"/>
  <c r="F1657" i="7950"/>
  <c r="F1633" i="7950" s="1"/>
  <c r="F1680" i="7950" s="1"/>
  <c r="O351" i="7949"/>
  <c r="P351" i="7949" s="1"/>
  <c r="G2343" i="7949"/>
  <c r="H2343" i="7949" s="1"/>
  <c r="I2343" i="7949" s="1"/>
  <c r="J2343" i="7949" s="1"/>
  <c r="P839" i="7949"/>
  <c r="Q839" i="7949" s="1"/>
  <c r="R839" i="7949" s="1"/>
  <c r="G453" i="7949"/>
  <c r="H453" i="7949" s="1"/>
  <c r="I453" i="7949" s="1"/>
  <c r="J453" i="7949" s="1"/>
  <c r="K453" i="7949" s="1"/>
  <c r="L453" i="7949" s="1"/>
  <c r="M453" i="7949" s="1"/>
  <c r="N453" i="7949" s="1"/>
  <c r="O453" i="7949" s="1"/>
  <c r="F1743" i="7950"/>
  <c r="G1743" i="7950" s="1"/>
  <c r="H1743" i="7950" s="1"/>
  <c r="I1743" i="7950" s="1"/>
  <c r="J1743" i="7950" s="1"/>
  <c r="K1743" i="7950" s="1"/>
  <c r="L1743" i="7950" s="1"/>
  <c r="O2508" i="7950"/>
  <c r="P2508" i="7950" s="1"/>
  <c r="L1484" i="7949"/>
  <c r="D2166" i="7950"/>
  <c r="G1096" i="7950"/>
  <c r="H1096" i="7950" s="1"/>
  <c r="I1096" i="7950" s="1"/>
  <c r="J1096" i="7950" s="1"/>
  <c r="K1096" i="7950" s="1"/>
  <c r="E2287" i="7949"/>
  <c r="F2287" i="7949" s="1"/>
  <c r="G2287" i="7949" s="1"/>
  <c r="M130" i="7950"/>
  <c r="N130" i="7950" s="1"/>
  <c r="O130" i="7950" s="1"/>
  <c r="P130" i="7950" s="1"/>
  <c r="Q130" i="7950" s="1"/>
  <c r="R130" i="7950" s="1"/>
  <c r="S130" i="7950" s="1"/>
  <c r="H1528" i="7950"/>
  <c r="I1528" i="7950" s="1"/>
  <c r="J1528" i="7950" s="1"/>
  <c r="K1528" i="7950" s="1"/>
  <c r="L1528" i="7950" s="1"/>
  <c r="F2683" i="7950"/>
  <c r="G2683" i="7950" s="1"/>
  <c r="I42" i="7949"/>
  <c r="J42" i="7949" s="1"/>
  <c r="D1788" i="7950"/>
  <c r="E2124" i="7949"/>
  <c r="E2171" i="7949" s="1"/>
  <c r="F2666" i="7949"/>
  <c r="G2666" i="7949" s="1"/>
  <c r="H2666" i="7949" s="1"/>
  <c r="K1159" i="7949"/>
  <c r="L1159" i="7949" s="1"/>
  <c r="N22" i="7950"/>
  <c r="O22" i="7950" s="1"/>
  <c r="E18" i="7949"/>
  <c r="F18" i="7949" s="1"/>
  <c r="G18" i="7949" s="1"/>
  <c r="H18" i="7949" s="1"/>
  <c r="L2127" i="7950"/>
  <c r="M2127" i="7950" s="1"/>
  <c r="N2127" i="7950" s="1"/>
  <c r="O2127" i="7950" s="1"/>
  <c r="P2127" i="7950" s="1"/>
  <c r="Q2127" i="7950" s="1"/>
  <c r="R2127" i="7950" s="1"/>
  <c r="L993" i="7950"/>
  <c r="M993" i="7950" s="1"/>
  <c r="N993" i="7950" s="1"/>
  <c r="O993" i="7950" s="1"/>
  <c r="P993" i="7950" s="1"/>
  <c r="Q993" i="7950" s="1"/>
  <c r="R993" i="7950" s="1"/>
  <c r="S993" i="7950" s="1"/>
  <c r="T993" i="7950" s="1"/>
  <c r="U993" i="7950" s="1"/>
  <c r="V993" i="7950" s="1"/>
  <c r="M1484" i="7949"/>
  <c r="N1484" i="7949" s="1"/>
  <c r="F2445" i="7950"/>
  <c r="G2445" i="7950" s="1"/>
  <c r="H2445" i="7950" s="1"/>
  <c r="I2445" i="7950" s="1"/>
  <c r="J2445" i="7950" s="1"/>
  <c r="K2445" i="7950" s="1"/>
  <c r="L2445" i="7950" s="1"/>
  <c r="M2445" i="7950" s="1"/>
  <c r="N2445" i="7950" s="1"/>
  <c r="O2445" i="7950" s="1"/>
  <c r="P2445" i="7950" s="1"/>
  <c r="Q2445" i="7950" s="1"/>
  <c r="R2445" i="7950" s="1"/>
  <c r="I450" i="7950"/>
  <c r="J450" i="7950" s="1"/>
  <c r="H2668" i="7949"/>
  <c r="I2668" i="7949" s="1"/>
  <c r="J2668" i="7949" s="1"/>
  <c r="K2668" i="7949" s="1"/>
  <c r="L2668" i="7949" s="1"/>
  <c r="M2668" i="7949" s="1"/>
  <c r="N2668" i="7949" s="1"/>
  <c r="P2351" i="7949"/>
  <c r="Q2351" i="7949" s="1"/>
  <c r="R2351" i="7949" s="1"/>
  <c r="S2351" i="7949" s="1"/>
  <c r="T2351" i="7949" s="1"/>
  <c r="U2351" i="7949" s="1"/>
  <c r="P191" i="7949"/>
  <c r="Q191" i="7949" s="1"/>
  <c r="R191" i="7949" s="1"/>
  <c r="S191" i="7949" s="1"/>
  <c r="T191" i="7949" s="1"/>
  <c r="U191" i="7949" s="1"/>
  <c r="V191" i="7949" s="1"/>
  <c r="W191" i="7949" s="1"/>
  <c r="E1580" i="7950"/>
  <c r="F1580" i="7950" s="1"/>
  <c r="G1580" i="7950" s="1"/>
  <c r="H1580" i="7950" s="1"/>
  <c r="I1580" i="7950" s="1"/>
  <c r="J1580" i="7950" s="1"/>
  <c r="K1580" i="7950" s="1"/>
  <c r="L1580" i="7950" s="1"/>
  <c r="M1580" i="7950" s="1"/>
  <c r="N1580" i="7950" s="1"/>
  <c r="O1580" i="7950" s="1"/>
  <c r="P1580" i="7950" s="1"/>
  <c r="D397" i="7949"/>
  <c r="E397" i="7949" s="1"/>
  <c r="F397" i="7949" s="1"/>
  <c r="G397" i="7949" s="1"/>
  <c r="E2120" i="7950"/>
  <c r="F2120" i="7950" s="1"/>
  <c r="G2120" i="7950" s="1"/>
  <c r="H2120" i="7950" s="1"/>
  <c r="I2120" i="7950" s="1"/>
  <c r="J2120" i="7950" s="1"/>
  <c r="K2120" i="7950" s="1"/>
  <c r="L2120" i="7950" s="1"/>
  <c r="E607" i="7950"/>
  <c r="F607" i="7950" s="1"/>
  <c r="K1429" i="7949"/>
  <c r="L1429" i="7949" s="1"/>
  <c r="M1429" i="7949" s="1"/>
  <c r="N1429" i="7949" s="1"/>
  <c r="O1429" i="7949" s="1"/>
  <c r="P1429" i="7949" s="1"/>
  <c r="Q1429" i="7949" s="1"/>
  <c r="R1429" i="7949" s="1"/>
  <c r="S1429" i="7949" s="1"/>
  <c r="T1429" i="7949" s="1"/>
  <c r="U1429" i="7949" s="1"/>
  <c r="M2079" i="7949"/>
  <c r="N2079" i="7949" s="1"/>
  <c r="O2079" i="7949" s="1"/>
  <c r="P2079" i="7949" s="1"/>
  <c r="Q2079" i="7949" s="1"/>
  <c r="R2079" i="7949" s="1"/>
  <c r="S2079" i="7949" s="1"/>
  <c r="T2079" i="7949" s="1"/>
  <c r="U2079" i="7949" s="1"/>
  <c r="V2079" i="7949" s="1"/>
  <c r="W2079" i="7949" s="1"/>
  <c r="K2562" i="7949"/>
  <c r="L2562" i="7949" s="1"/>
  <c r="G1803" i="7949"/>
  <c r="H1803" i="7949" s="1"/>
  <c r="I1803" i="7949" s="1"/>
  <c r="J1803" i="7949" s="1"/>
  <c r="K1803" i="7949" s="1"/>
  <c r="L1803" i="7949" s="1"/>
  <c r="M1803" i="7949" s="1"/>
  <c r="N1803" i="7949" s="1"/>
  <c r="O1803" i="7949" s="1"/>
  <c r="P1803" i="7949" s="1"/>
  <c r="Q1803" i="7949" s="1"/>
  <c r="R1803" i="7949" s="1"/>
  <c r="S1803" i="7949" s="1"/>
  <c r="T1803" i="7949" s="1"/>
  <c r="U1803" i="7949" s="1"/>
  <c r="V1803" i="7949" s="1"/>
  <c r="W1803" i="7949" s="1"/>
  <c r="O2400" i="7950"/>
  <c r="P2400" i="7950" s="1"/>
  <c r="Q2400" i="7950" s="1"/>
  <c r="R2400" i="7950" s="1"/>
  <c r="K620" i="7949"/>
  <c r="L620" i="7949" s="1"/>
  <c r="M620" i="7949" s="1"/>
  <c r="N620" i="7949" s="1"/>
  <c r="O620" i="7949" s="1"/>
  <c r="P620" i="7949" s="1"/>
  <c r="Q620" i="7949" s="1"/>
  <c r="R620" i="7949" s="1"/>
  <c r="S620" i="7949" s="1"/>
  <c r="T620" i="7949" s="1"/>
  <c r="U620" i="7949" s="1"/>
  <c r="V620" i="7949" s="1"/>
  <c r="W620" i="7949" s="1"/>
  <c r="E2390" i="7950"/>
  <c r="F2390" i="7950" s="1"/>
  <c r="G2390" i="7950" s="1"/>
  <c r="H2390" i="7950" s="1"/>
  <c r="I2390" i="7950" s="1"/>
  <c r="J2390" i="7950" s="1"/>
  <c r="K2390" i="7950" s="1"/>
  <c r="L2390" i="7950" s="1"/>
  <c r="M2390" i="7950" s="1"/>
  <c r="N2390" i="7950" s="1"/>
  <c r="O2390" i="7950" s="1"/>
  <c r="P2390" i="7950" s="1"/>
  <c r="Q2390" i="7950" s="1"/>
  <c r="R2390" i="7950" s="1"/>
  <c r="S2390" i="7950" s="1"/>
  <c r="T2390" i="7950" s="1"/>
  <c r="U2390" i="7950" s="1"/>
  <c r="V2390" i="7950" s="1"/>
  <c r="W2390" i="7950" s="1"/>
  <c r="N563" i="7950"/>
  <c r="O563" i="7950" s="1"/>
  <c r="P563" i="7950" s="1"/>
  <c r="Q563" i="7950" s="1"/>
  <c r="O2562" i="7950"/>
  <c r="P2562" i="7950" s="1"/>
  <c r="Q2562" i="7950" s="1"/>
  <c r="R2562" i="7950" s="1"/>
  <c r="S2562" i="7950" s="1"/>
  <c r="T2562" i="7950" s="1"/>
  <c r="U2562" i="7950" s="1"/>
  <c r="V2562" i="7950" s="1"/>
  <c r="W2562" i="7950" s="1"/>
  <c r="E121" i="7950"/>
  <c r="F121" i="7950" s="1"/>
  <c r="G121" i="7950" s="1"/>
  <c r="O837" i="7949"/>
  <c r="P837" i="7949" s="1"/>
  <c r="Q837" i="7949" s="1"/>
  <c r="R837" i="7949" s="1"/>
  <c r="S837" i="7949" s="1"/>
  <c r="T837" i="7949" s="1"/>
  <c r="U837" i="7949" s="1"/>
  <c r="V837" i="7949" s="1"/>
  <c r="W837" i="7949" s="1"/>
  <c r="H1533" i="7949"/>
  <c r="I1533" i="7949" s="1"/>
  <c r="J1212" i="7949"/>
  <c r="K1212" i="7949" s="1"/>
  <c r="L1212" i="7949" s="1"/>
  <c r="M1212" i="7949" s="1"/>
  <c r="N1212" i="7949" s="1"/>
  <c r="O1212" i="7949" s="1"/>
  <c r="D173" i="7949"/>
  <c r="N1481" i="7949"/>
  <c r="O1481" i="7949" s="1"/>
  <c r="G993" i="7949"/>
  <c r="H993" i="7949" s="1"/>
  <c r="I993" i="7949" s="1"/>
  <c r="J993" i="7949" s="1"/>
  <c r="K993" i="7949" s="1"/>
  <c r="L993" i="7949" s="1"/>
  <c r="M993" i="7949" s="1"/>
  <c r="N993" i="7949" s="1"/>
  <c r="O993" i="7949" s="1"/>
  <c r="P993" i="7949" s="1"/>
  <c r="Q993" i="7949" s="1"/>
  <c r="R993" i="7949" s="1"/>
  <c r="S993" i="7949" s="1"/>
  <c r="T993" i="7949" s="1"/>
  <c r="U993" i="7949" s="1"/>
  <c r="V993" i="7949" s="1"/>
  <c r="W993" i="7949" s="1"/>
  <c r="T515" i="7949"/>
  <c r="U515" i="7949" s="1"/>
  <c r="V515" i="7949" s="1"/>
  <c r="W515" i="7949" s="1"/>
  <c r="H1372" i="7949"/>
  <c r="I1372" i="7949" s="1"/>
  <c r="J1372" i="7949" s="1"/>
  <c r="K1372" i="7949" s="1"/>
  <c r="M459" i="7949"/>
  <c r="N459" i="7949" s="1"/>
  <c r="O459" i="7949" s="1"/>
  <c r="P459" i="7949" s="1"/>
  <c r="Q459" i="7949" s="1"/>
  <c r="R459" i="7949" s="1"/>
  <c r="S459" i="7949" s="1"/>
  <c r="T459" i="7949" s="1"/>
  <c r="U459" i="7949" s="1"/>
  <c r="V459" i="7949" s="1"/>
  <c r="W459" i="7949" s="1"/>
  <c r="F2234" i="7949"/>
  <c r="G2234" i="7949" s="1"/>
  <c r="H2234" i="7949" s="1"/>
  <c r="D335" i="7949"/>
  <c r="M2457" i="7949"/>
  <c r="N2457" i="7949" s="1"/>
  <c r="O2457" i="7949" s="1"/>
  <c r="P2457" i="7949" s="1"/>
  <c r="F1364" i="7950"/>
  <c r="G1042" i="7950"/>
  <c r="H1042" i="7950" s="1"/>
  <c r="I1042" i="7950" s="1"/>
  <c r="J1042" i="7950" s="1"/>
  <c r="K1042" i="7950" s="1"/>
  <c r="L1042" i="7950" s="1"/>
  <c r="M1042" i="7950" s="1"/>
  <c r="N1042" i="7950" s="1"/>
  <c r="O1042" i="7950" s="1"/>
  <c r="P1042" i="7950" s="1"/>
  <c r="Q1042" i="7950" s="1"/>
  <c r="R1042" i="7950" s="1"/>
  <c r="G2554" i="7950"/>
  <c r="H2554" i="7950" s="1"/>
  <c r="I2554" i="7950" s="1"/>
  <c r="F31" i="7959"/>
  <c r="F107" i="7963"/>
  <c r="C121" i="7963" s="1"/>
  <c r="F121" i="7963" s="1"/>
  <c r="Q1432" i="7949"/>
  <c r="R1432" i="7949" s="1"/>
  <c r="S1432" i="7949" s="1"/>
  <c r="T1432" i="7949" s="1"/>
  <c r="U1432" i="7949" s="1"/>
  <c r="V1432" i="7949" s="1"/>
  <c r="G739" i="7950"/>
  <c r="H739" i="7950" s="1"/>
  <c r="G664" i="7950"/>
  <c r="H664" i="7950" s="1"/>
  <c r="I664" i="7950" s="1"/>
  <c r="J664" i="7950" s="1"/>
  <c r="K664" i="7950" s="1"/>
  <c r="L664" i="7950" s="1"/>
  <c r="M664" i="7950" s="1"/>
  <c r="N664" i="7950" s="1"/>
  <c r="O664" i="7950" s="1"/>
  <c r="C28" i="7964"/>
  <c r="F24" i="7958" s="1"/>
  <c r="H2560" i="7949"/>
  <c r="I2560" i="7949" s="1"/>
  <c r="J2560" i="7949" s="1"/>
  <c r="K2560" i="7949" s="1"/>
  <c r="L2560" i="7949" s="1"/>
  <c r="F2389" i="7950"/>
  <c r="G2389" i="7950" s="1"/>
  <c r="E2551" i="7950"/>
  <c r="E2598" i="7950" s="1"/>
  <c r="G1749" i="7949"/>
  <c r="H1749" i="7949" s="1"/>
  <c r="I1749" i="7949" s="1"/>
  <c r="J1749" i="7949" s="1"/>
  <c r="K1749" i="7949" s="1"/>
  <c r="L1749" i="7949" s="1"/>
  <c r="M1749" i="7949" s="1"/>
  <c r="N1749" i="7949" s="1"/>
  <c r="O1749" i="7949" s="1"/>
  <c r="P1749" i="7949" s="1"/>
  <c r="Q1749" i="7949" s="1"/>
  <c r="R1749" i="7949" s="1"/>
  <c r="S1749" i="7949" s="1"/>
  <c r="T1749" i="7949" s="1"/>
  <c r="U1749" i="7949" s="1"/>
  <c r="V1749" i="7949" s="1"/>
  <c r="W1749" i="7949" s="1"/>
  <c r="H77" i="7949"/>
  <c r="I77" i="7949" s="1"/>
  <c r="J77" i="7949" s="1"/>
  <c r="K77" i="7949" s="1"/>
  <c r="L77" i="7949" s="1"/>
  <c r="M77" i="7949" s="1"/>
  <c r="N77" i="7949" s="1"/>
  <c r="O77" i="7949" s="1"/>
  <c r="P77" i="7949" s="1"/>
  <c r="Q77" i="7949" s="1"/>
  <c r="R77" i="7949" s="1"/>
  <c r="S77" i="7949" s="1"/>
  <c r="T77" i="7949" s="1"/>
  <c r="U77" i="7949" s="1"/>
  <c r="V77" i="7949" s="1"/>
  <c r="W77" i="7949" s="1"/>
  <c r="E932" i="7950"/>
  <c r="F932" i="7950" s="1"/>
  <c r="G932" i="7950" s="1"/>
  <c r="H932" i="7950" s="1"/>
  <c r="I932" i="7950" s="1"/>
  <c r="J932" i="7950" s="1"/>
  <c r="K932" i="7950" s="1"/>
  <c r="L932" i="7950" s="1"/>
  <c r="M932" i="7950" s="1"/>
  <c r="N932" i="7950" s="1"/>
  <c r="O932" i="7950" s="1"/>
  <c r="P932" i="7950" s="1"/>
  <c r="Q932" i="7950" s="1"/>
  <c r="R932" i="7950" s="1"/>
  <c r="S932" i="7950" s="1"/>
  <c r="T932" i="7950" s="1"/>
  <c r="U932" i="7950" s="1"/>
  <c r="V932" i="7950" s="1"/>
  <c r="W932" i="7950" s="1"/>
  <c r="K1694" i="7950"/>
  <c r="L1694" i="7950" s="1"/>
  <c r="M1694" i="7950" s="1"/>
  <c r="N1694" i="7950" s="1"/>
  <c r="O1694" i="7950" s="1"/>
  <c r="I64" i="7960"/>
  <c r="D171" i="7963"/>
  <c r="C183" i="7963" s="1"/>
  <c r="F183" i="7963" s="1"/>
  <c r="D33" i="7959"/>
  <c r="D44" i="7959" s="1"/>
  <c r="E11" i="7959" s="1"/>
  <c r="N675" i="7949"/>
  <c r="O675" i="7949" s="1"/>
  <c r="P675" i="7949" s="1"/>
  <c r="Q675" i="7949" s="1"/>
  <c r="R675" i="7949" s="1"/>
  <c r="S675" i="7949" s="1"/>
  <c r="D1369" i="7949"/>
  <c r="E1369" i="7949" s="1"/>
  <c r="F1369" i="7949" s="1"/>
  <c r="G1369" i="7949" s="1"/>
  <c r="H1369" i="7949" s="1"/>
  <c r="I1369" i="7949" s="1"/>
  <c r="J1369" i="7949" s="1"/>
  <c r="K1369" i="7949" s="1"/>
  <c r="L1369" i="7949" s="1"/>
  <c r="M1369" i="7949" s="1"/>
  <c r="I1967" i="7949"/>
  <c r="J1967" i="7949" s="1"/>
  <c r="M2074" i="7950"/>
  <c r="N2074" i="7950" s="1"/>
  <c r="O2074" i="7950" s="1"/>
  <c r="P2074" i="7950" s="1"/>
  <c r="Q2074" i="7950" s="1"/>
  <c r="R2074" i="7950" s="1"/>
  <c r="S2074" i="7950" s="1"/>
  <c r="T2074" i="7950" s="1"/>
  <c r="U2074" i="7950" s="1"/>
  <c r="V2074" i="7950" s="1"/>
  <c r="W2074" i="7950" s="1"/>
  <c r="M1592" i="7949"/>
  <c r="N1592" i="7949" s="1"/>
  <c r="O1592" i="7949" s="1"/>
  <c r="P1592" i="7949" s="1"/>
  <c r="Q1592" i="7949" s="1"/>
  <c r="R1592" i="7949" s="1"/>
  <c r="S1592" i="7949" s="1"/>
  <c r="T1592" i="7949" s="1"/>
  <c r="U1592" i="7949" s="1"/>
  <c r="V1592" i="7949" s="1"/>
  <c r="W1592" i="7949" s="1"/>
  <c r="H396" i="7950"/>
  <c r="I396" i="7950" s="1"/>
  <c r="J396" i="7950" s="1"/>
  <c r="K396" i="7950" s="1"/>
  <c r="L396" i="7950" s="1"/>
  <c r="L1916" i="7949"/>
  <c r="M1916" i="7949" s="1"/>
  <c r="N1916" i="7949" s="1"/>
  <c r="O1916" i="7949" s="1"/>
  <c r="P1916" i="7949" s="1"/>
  <c r="Q1916" i="7949" s="1"/>
  <c r="R1916" i="7949" s="1"/>
  <c r="S1916" i="7949" s="1"/>
  <c r="T1916" i="7949" s="1"/>
  <c r="U1916" i="7949" s="1"/>
  <c r="V1916" i="7949" s="1"/>
  <c r="W1916" i="7949" s="1"/>
  <c r="I65" i="7960"/>
  <c r="H203" i="7963"/>
  <c r="C219" i="7963" s="1"/>
  <c r="F219" i="7963" s="1"/>
  <c r="H34" i="7959"/>
  <c r="K2396" i="7950"/>
  <c r="L2396" i="7950" s="1"/>
  <c r="M2396" i="7950" s="1"/>
  <c r="K1856" i="7950"/>
  <c r="L1856" i="7950" s="1"/>
  <c r="M1856" i="7950" s="1"/>
  <c r="N1856" i="7950" s="1"/>
  <c r="O1856" i="7950" s="1"/>
  <c r="P1856" i="7950" s="1"/>
  <c r="Q1856" i="7950" s="1"/>
  <c r="R1856" i="7950" s="1"/>
  <c r="I1476" i="7950"/>
  <c r="J1476" i="7950" s="1"/>
  <c r="K1476" i="7950" s="1"/>
  <c r="L1476" i="7950" s="1"/>
  <c r="M1476" i="7950" s="1"/>
  <c r="N1476" i="7950" s="1"/>
  <c r="O1476" i="7950" s="1"/>
  <c r="P1476" i="7950" s="1"/>
  <c r="Q1476" i="7950" s="1"/>
  <c r="K2671" i="7949"/>
  <c r="L2671" i="7949" s="1"/>
  <c r="M2671" i="7949" s="1"/>
  <c r="N2671" i="7949" s="1"/>
  <c r="O2671" i="7949" s="1"/>
  <c r="P2671" i="7949" s="1"/>
  <c r="Q2671" i="7949" s="1"/>
  <c r="R2671" i="7949" s="1"/>
  <c r="S2671" i="7949" s="1"/>
  <c r="T2671" i="7949" s="1"/>
  <c r="U2671" i="7949" s="1"/>
  <c r="V2671" i="7949" s="1"/>
  <c r="W2671" i="7949" s="1"/>
  <c r="D389" i="7949"/>
  <c r="F2173" i="7950"/>
  <c r="G2173" i="7950" s="1"/>
  <c r="M945" i="7949"/>
  <c r="N945" i="7949" s="1"/>
  <c r="O945" i="7949" s="1"/>
  <c r="P945" i="7949" s="1"/>
  <c r="Q945" i="7949" s="1"/>
  <c r="R945" i="7949" s="1"/>
  <c r="S945" i="7949" s="1"/>
  <c r="I1367" i="7950"/>
  <c r="J1367" i="7950" s="1"/>
  <c r="K1367" i="7950" s="1"/>
  <c r="L1367" i="7950" s="1"/>
  <c r="M1367" i="7950" s="1"/>
  <c r="N1367" i="7950" s="1"/>
  <c r="L561" i="7950"/>
  <c r="M561" i="7950" s="1"/>
  <c r="N561" i="7950" s="1"/>
  <c r="O561" i="7950" s="1"/>
  <c r="P561" i="7950" s="1"/>
  <c r="Q561" i="7950" s="1"/>
  <c r="R561" i="7950" s="1"/>
  <c r="S561" i="7950" s="1"/>
  <c r="T561" i="7950" s="1"/>
  <c r="D2112" i="7950"/>
  <c r="D1523" i="7949"/>
  <c r="O1163" i="7949"/>
  <c r="P1163" i="7949" s="1"/>
  <c r="Q1163" i="7949" s="1"/>
  <c r="R1163" i="7949" s="1"/>
  <c r="S1163" i="7949" s="1"/>
  <c r="T1163" i="7949" s="1"/>
  <c r="U1163" i="7949" s="1"/>
  <c r="V1163" i="7949" s="1"/>
  <c r="W1163" i="7949" s="1"/>
  <c r="O2347" i="7949"/>
  <c r="P2347" i="7949" s="1"/>
  <c r="Q2347" i="7949" s="1"/>
  <c r="R2347" i="7949" s="1"/>
  <c r="I1530" i="7950"/>
  <c r="J1530" i="7950" s="1"/>
  <c r="K1530" i="7950" s="1"/>
  <c r="L1530" i="7950" s="1"/>
  <c r="L2343" i="7950"/>
  <c r="M2343" i="7950" s="1"/>
  <c r="N2343" i="7950" s="1"/>
  <c r="O2343" i="7950" s="1"/>
  <c r="P2343" i="7950" s="1"/>
  <c r="Q2343" i="7950" s="1"/>
  <c r="F1603" i="7950"/>
  <c r="G1603" i="7950" s="1"/>
  <c r="E1579" i="7950"/>
  <c r="F1014" i="7949"/>
  <c r="G1014" i="7949" s="1"/>
  <c r="H1014" i="7949" s="1"/>
  <c r="I1014" i="7949" s="1"/>
  <c r="E990" i="7949"/>
  <c r="E74" i="7949"/>
  <c r="F74" i="7949" s="1"/>
  <c r="G74" i="7949" s="1"/>
  <c r="H74" i="7949" s="1"/>
  <c r="I74" i="7949" s="1"/>
  <c r="J74" i="7949" s="1"/>
  <c r="K74" i="7949" s="1"/>
  <c r="L74" i="7949" s="1"/>
  <c r="M74" i="7949" s="1"/>
  <c r="N74" i="7949" s="1"/>
  <c r="O74" i="7949" s="1"/>
  <c r="P74" i="7949" s="1"/>
  <c r="Q74" i="7949" s="1"/>
  <c r="R74" i="7949" s="1"/>
  <c r="S74" i="7949" s="1"/>
  <c r="T74" i="7949" s="1"/>
  <c r="U74" i="7949" s="1"/>
  <c r="V74" i="7949" s="1"/>
  <c r="W74" i="7949" s="1"/>
  <c r="H833" i="7949"/>
  <c r="I833" i="7949" s="1"/>
  <c r="J833" i="7949" s="1"/>
  <c r="K833" i="7949" s="1"/>
  <c r="L833" i="7949" s="1"/>
  <c r="M833" i="7949" s="1"/>
  <c r="F1965" i="7949"/>
  <c r="G1965" i="7949" s="1"/>
  <c r="H1965" i="7949" s="1"/>
  <c r="I1965" i="7949" s="1"/>
  <c r="P1747" i="7950"/>
  <c r="Q1747" i="7950" s="1"/>
  <c r="R1747" i="7950" s="1"/>
  <c r="S1747" i="7950" s="1"/>
  <c r="T1747" i="7950" s="1"/>
  <c r="U1747" i="7950" s="1"/>
  <c r="J564" i="7949"/>
  <c r="K564" i="7949" s="1"/>
  <c r="L564" i="7949" s="1"/>
  <c r="M564" i="7949" s="1"/>
  <c r="N564" i="7949" s="1"/>
  <c r="O564" i="7949" s="1"/>
  <c r="P564" i="7949" s="1"/>
  <c r="Q564" i="7949" s="1"/>
  <c r="R564" i="7949" s="1"/>
  <c r="S564" i="7949" s="1"/>
  <c r="D2630" i="7950"/>
  <c r="E2630" i="7950" s="1"/>
  <c r="F2630" i="7950" s="1"/>
  <c r="G2630" i="7950" s="1"/>
  <c r="H2630" i="7950" s="1"/>
  <c r="I2630" i="7950" s="1"/>
  <c r="J2630" i="7950" s="1"/>
  <c r="K2630" i="7950" s="1"/>
  <c r="L2630" i="7950" s="1"/>
  <c r="M2630" i="7950" s="1"/>
  <c r="N2630" i="7950" s="1"/>
  <c r="O2630" i="7950" s="1"/>
  <c r="P2630" i="7950" s="1"/>
  <c r="Q2630" i="7950" s="1"/>
  <c r="R2630" i="7950" s="1"/>
  <c r="S2630" i="7950" s="1"/>
  <c r="T2630" i="7950" s="1"/>
  <c r="U2630" i="7950" s="1"/>
  <c r="V2630" i="7950" s="1"/>
  <c r="W2630" i="7950" s="1"/>
  <c r="D2606" i="7950"/>
  <c r="D2652" i="7950" s="1"/>
  <c r="L1962" i="7950"/>
  <c r="M1962" i="7950" s="1"/>
  <c r="N1962" i="7950" s="1"/>
  <c r="O1962" i="7950" s="1"/>
  <c r="K530" i="7950"/>
  <c r="K506" i="7950"/>
  <c r="L2025" i="7949"/>
  <c r="M2025" i="7949" s="1"/>
  <c r="N2025" i="7949" s="1"/>
  <c r="O2025" i="7949" s="1"/>
  <c r="P2025" i="7949" s="1"/>
  <c r="L1755" i="7949"/>
  <c r="M1755" i="7949" s="1"/>
  <c r="N1755" i="7949" s="1"/>
  <c r="O1755" i="7949" s="1"/>
  <c r="P1755" i="7949" s="1"/>
  <c r="Q1755" i="7949" s="1"/>
  <c r="R1755" i="7949" s="1"/>
  <c r="S1755" i="7949" s="1"/>
  <c r="T1755" i="7949" s="1"/>
  <c r="U1755" i="7949" s="1"/>
  <c r="V1755" i="7949" s="1"/>
  <c r="W1755" i="7949" s="1"/>
  <c r="E2394" i="7949"/>
  <c r="E2441" i="7949" s="1"/>
  <c r="F2418" i="7949"/>
  <c r="G2418" i="7949" s="1"/>
  <c r="H2418" i="7949" s="1"/>
  <c r="I2418" i="7949" s="1"/>
  <c r="J2418" i="7949" s="1"/>
  <c r="K2418" i="7949" s="1"/>
  <c r="L2418" i="7949" s="1"/>
  <c r="E20" i="7949"/>
  <c r="F20" i="7949" s="1"/>
  <c r="G20" i="7949" s="1"/>
  <c r="H20" i="7949" s="1"/>
  <c r="K1878" i="7950"/>
  <c r="L1878" i="7950" s="1"/>
  <c r="M1878" i="7950" s="1"/>
  <c r="N1878" i="7950" s="1"/>
  <c r="O1878" i="7950" s="1"/>
  <c r="P1878" i="7950" s="1"/>
  <c r="Q1878" i="7950" s="1"/>
  <c r="R1878" i="7950" s="1"/>
  <c r="S1878" i="7950" s="1"/>
  <c r="T1878" i="7950" s="1"/>
  <c r="U1878" i="7950" s="1"/>
  <c r="M298" i="7949"/>
  <c r="N298" i="7949" s="1"/>
  <c r="O298" i="7949" s="1"/>
  <c r="P298" i="7949" s="1"/>
  <c r="Q298" i="7949" s="1"/>
  <c r="R298" i="7949" s="1"/>
  <c r="S298" i="7949" s="1"/>
  <c r="T298" i="7949" s="1"/>
  <c r="U298" i="7949" s="1"/>
  <c r="V298" i="7949" s="1"/>
  <c r="W298" i="7949" s="1"/>
  <c r="D2382" i="7950"/>
  <c r="D1037" i="7949"/>
  <c r="E992" i="7949"/>
  <c r="F992" i="7949" s="1"/>
  <c r="G992" i="7949" s="1"/>
  <c r="H992" i="7949" s="1"/>
  <c r="I992" i="7949" s="1"/>
  <c r="J992" i="7949" s="1"/>
  <c r="K992" i="7949" s="1"/>
  <c r="I2292" i="7949"/>
  <c r="J2292" i="7949" s="1"/>
  <c r="K2292" i="7949" s="1"/>
  <c r="L2292" i="7949" s="1"/>
  <c r="M2292" i="7949" s="1"/>
  <c r="N2292" i="7949" s="1"/>
  <c r="O2292" i="7949" s="1"/>
  <c r="P2292" i="7949" s="1"/>
  <c r="Q2292" i="7949" s="1"/>
  <c r="R2292" i="7949" s="1"/>
  <c r="S2292" i="7949" s="1"/>
  <c r="T2292" i="7949" s="1"/>
  <c r="U2292" i="7949" s="1"/>
  <c r="V2292" i="7949" s="1"/>
  <c r="W2292" i="7949" s="1"/>
  <c r="D1955" i="7949"/>
  <c r="E1908" i="7949"/>
  <c r="F1908" i="7949" s="1"/>
  <c r="F1955" i="7949" s="1"/>
  <c r="H887" i="7949"/>
  <c r="I887" i="7949" s="1"/>
  <c r="J887" i="7949" s="1"/>
  <c r="K887" i="7949" s="1"/>
  <c r="L887" i="7949" s="1"/>
  <c r="M887" i="7949" s="1"/>
  <c r="N887" i="7949" s="1"/>
  <c r="O887" i="7949" s="1"/>
  <c r="P887" i="7949" s="1"/>
  <c r="Q887" i="7949" s="1"/>
  <c r="R887" i="7949" s="1"/>
  <c r="S887" i="7949" s="1"/>
  <c r="T887" i="7949" s="1"/>
  <c r="N509" i="7950"/>
  <c r="O509" i="7950" s="1"/>
  <c r="P509" i="7950" s="1"/>
  <c r="D65" i="7949"/>
  <c r="D2468" i="7950"/>
  <c r="D2444" i="7950"/>
  <c r="D2490" i="7950" s="1"/>
  <c r="M562" i="7950"/>
  <c r="N562" i="7950" s="1"/>
  <c r="O562" i="7950" s="1"/>
  <c r="P562" i="7950" s="1"/>
  <c r="Q562" i="7950" s="1"/>
  <c r="D1963" i="7949"/>
  <c r="E1963" i="7949" s="1"/>
  <c r="F1963" i="7949" s="1"/>
  <c r="G1963" i="7949" s="1"/>
  <c r="H1963" i="7949" s="1"/>
  <c r="I1963" i="7949" s="1"/>
  <c r="J1963" i="7949" s="1"/>
  <c r="K1963" i="7949" s="1"/>
  <c r="K1963" i="7950"/>
  <c r="L1963" i="7950" s="1"/>
  <c r="D1847" i="7949"/>
  <c r="L1045" i="7950"/>
  <c r="M1045" i="7950" s="1"/>
  <c r="E1800" i="7949"/>
  <c r="E1847" i="7949" s="1"/>
  <c r="K1640" i="7950"/>
  <c r="L1640" i="7950" s="1"/>
  <c r="M1640" i="7950" s="1"/>
  <c r="N1640" i="7950" s="1"/>
  <c r="O1640" i="7950" s="1"/>
  <c r="P1640" i="7950" s="1"/>
  <c r="Q1640" i="7950" s="1"/>
  <c r="R1640" i="7950" s="1"/>
  <c r="S1640" i="7950" s="1"/>
  <c r="T1640" i="7950" s="1"/>
  <c r="U1640" i="7950" s="1"/>
  <c r="V1640" i="7950" s="1"/>
  <c r="W1640" i="7950" s="1"/>
  <c r="L507" i="7950"/>
  <c r="M507" i="7950" s="1"/>
  <c r="N507" i="7950" s="1"/>
  <c r="O507" i="7950" s="1"/>
  <c r="D1896" i="7950"/>
  <c r="K1591" i="7949"/>
  <c r="L1591" i="7949" s="1"/>
  <c r="M1591" i="7949" s="1"/>
  <c r="N1591" i="7949" s="1"/>
  <c r="O1591" i="7949" s="1"/>
  <c r="P1591" i="7949" s="1"/>
  <c r="Q1591" i="7949" s="1"/>
  <c r="I2345" i="7949"/>
  <c r="J2345" i="7949" s="1"/>
  <c r="K2345" i="7949" s="1"/>
  <c r="L2345" i="7949" s="1"/>
  <c r="M2345" i="7949" s="1"/>
  <c r="N2345" i="7949" s="1"/>
  <c r="O2345" i="7949" s="1"/>
  <c r="D2498" i="7950"/>
  <c r="O1536" i="7950"/>
  <c r="P1536" i="7950" s="1"/>
  <c r="Q1536" i="7950" s="1"/>
  <c r="R1536" i="7950" s="1"/>
  <c r="H1583" i="7950"/>
  <c r="I1583" i="7950" s="1"/>
  <c r="J1583" i="7950" s="1"/>
  <c r="K1583" i="7950" s="1"/>
  <c r="L1583" i="7950" s="1"/>
  <c r="M1583" i="7950" s="1"/>
  <c r="N1583" i="7950" s="1"/>
  <c r="O1583" i="7950" s="1"/>
  <c r="P1583" i="7950" s="1"/>
  <c r="Q1583" i="7950" s="1"/>
  <c r="R1583" i="7950" s="1"/>
  <c r="S1583" i="7950" s="1"/>
  <c r="T1583" i="7950" s="1"/>
  <c r="K882" i="7950"/>
  <c r="L882" i="7950" s="1"/>
  <c r="M882" i="7950" s="1"/>
  <c r="N882" i="7950" s="1"/>
  <c r="O882" i="7950" s="1"/>
  <c r="P882" i="7950" s="1"/>
  <c r="Q882" i="7950" s="1"/>
  <c r="R882" i="7950" s="1"/>
  <c r="S882" i="7950" s="1"/>
  <c r="T882" i="7950" s="1"/>
  <c r="G2230" i="7950"/>
  <c r="H2230" i="7950" s="1"/>
  <c r="I2230" i="7950" s="1"/>
  <c r="J2230" i="7950" s="1"/>
  <c r="K2230" i="7950" s="1"/>
  <c r="L2230" i="7950" s="1"/>
  <c r="M2230" i="7950" s="1"/>
  <c r="N2230" i="7950" s="1"/>
  <c r="O2230" i="7950" s="1"/>
  <c r="P2230" i="7950" s="1"/>
  <c r="Q2230" i="7950" s="1"/>
  <c r="R2230" i="7950" s="1"/>
  <c r="O1590" i="7950"/>
  <c r="P1590" i="7950" s="1"/>
  <c r="Q1590" i="7950" s="1"/>
  <c r="R1590" i="7950" s="1"/>
  <c r="S1590" i="7950" s="1"/>
  <c r="T1590" i="7950" s="1"/>
  <c r="U1590" i="7950" s="1"/>
  <c r="K1645" i="7949"/>
  <c r="L1645" i="7949" s="1"/>
  <c r="M1645" i="7949" s="1"/>
  <c r="N1645" i="7949" s="1"/>
  <c r="O1645" i="7949" s="1"/>
  <c r="P1645" i="7949" s="1"/>
  <c r="Q1645" i="7949" s="1"/>
  <c r="R1645" i="7949" s="1"/>
  <c r="S1645" i="7949" s="1"/>
  <c r="T1645" i="7949" s="1"/>
  <c r="U1645" i="7949" s="1"/>
  <c r="V1645" i="7949" s="1"/>
  <c r="W1645" i="7949" s="1"/>
  <c r="G21" i="7949"/>
  <c r="H21" i="7949" s="1"/>
  <c r="I21" i="7949" s="1"/>
  <c r="H2019" i="7949"/>
  <c r="I2019" i="7949" s="1"/>
  <c r="J2019" i="7949" s="1"/>
  <c r="K2019" i="7949" s="1"/>
  <c r="L2019" i="7949" s="1"/>
  <c r="M2019" i="7949" s="1"/>
  <c r="N2019" i="7949" s="1"/>
  <c r="O2019" i="7949" s="1"/>
  <c r="P2019" i="7949" s="1"/>
  <c r="Q2019" i="7949" s="1"/>
  <c r="R2019" i="7949" s="1"/>
  <c r="S2019" i="7949" s="1"/>
  <c r="T2019" i="7949" s="1"/>
  <c r="U2019" i="7949" s="1"/>
  <c r="N2242" i="7949"/>
  <c r="O2242" i="7949" s="1"/>
  <c r="P2242" i="7949" s="1"/>
  <c r="Q2242" i="7949" s="1"/>
  <c r="R2242" i="7949" s="1"/>
  <c r="S2242" i="7949" s="1"/>
  <c r="T2242" i="7949" s="1"/>
  <c r="U2242" i="7949" s="1"/>
  <c r="V2242" i="7949" s="1"/>
  <c r="W2242" i="7949" s="1"/>
  <c r="N2241" i="7949"/>
  <c r="O2241" i="7949" s="1"/>
  <c r="P2241" i="7949" s="1"/>
  <c r="Q2241" i="7949" s="1"/>
  <c r="R2241" i="7949" s="1"/>
  <c r="S2241" i="7949" s="1"/>
  <c r="T2241" i="7949" s="1"/>
  <c r="U2241" i="7949" s="1"/>
  <c r="V2241" i="7949" s="1"/>
  <c r="W2241" i="7949" s="1"/>
  <c r="I725" i="7949"/>
  <c r="J725" i="7949" s="1"/>
  <c r="K725" i="7949" s="1"/>
  <c r="E823" i="7950"/>
  <c r="F823" i="7950" s="1"/>
  <c r="G823" i="7950" s="1"/>
  <c r="H823" i="7950" s="1"/>
  <c r="K2401" i="7949"/>
  <c r="L2401" i="7949" s="1"/>
  <c r="M2401" i="7949" s="1"/>
  <c r="N2401" i="7949" s="1"/>
  <c r="O2401" i="7949" s="1"/>
  <c r="P2401" i="7949" s="1"/>
  <c r="Q2401" i="7949" s="1"/>
  <c r="R2401" i="7949" s="1"/>
  <c r="S2401" i="7949" s="1"/>
  <c r="J505" i="7950"/>
  <c r="K505" i="7950" s="1"/>
  <c r="L505" i="7950" s="1"/>
  <c r="M505" i="7950" s="1"/>
  <c r="N505" i="7950" s="1"/>
  <c r="O505" i="7950" s="1"/>
  <c r="P505" i="7950" s="1"/>
  <c r="Q505" i="7950" s="1"/>
  <c r="R505" i="7950" s="1"/>
  <c r="S505" i="7950" s="1"/>
  <c r="T505" i="7950" s="1"/>
  <c r="U505" i="7950" s="1"/>
  <c r="L1155" i="7950"/>
  <c r="M1155" i="7950" s="1"/>
  <c r="N1155" i="7950" s="1"/>
  <c r="O1155" i="7950" s="1"/>
  <c r="P1155" i="7950" s="1"/>
  <c r="I1854" i="7950"/>
  <c r="J1854" i="7950" s="1"/>
  <c r="K1854" i="7950" s="1"/>
  <c r="M994" i="7950"/>
  <c r="N994" i="7950" s="1"/>
  <c r="O994" i="7950" s="1"/>
  <c r="P994" i="7950" s="1"/>
  <c r="Q994" i="7950" s="1"/>
  <c r="R994" i="7950" s="1"/>
  <c r="S994" i="7950" s="1"/>
  <c r="T994" i="7950" s="1"/>
  <c r="U994" i="7950" s="1"/>
  <c r="V994" i="7950" s="1"/>
  <c r="W994" i="7950" s="1"/>
  <c r="M514" i="7949"/>
  <c r="N514" i="7949" s="1"/>
  <c r="O514" i="7949" s="1"/>
  <c r="P514" i="7949" s="1"/>
  <c r="Q514" i="7949" s="1"/>
  <c r="R514" i="7949" s="1"/>
  <c r="S514" i="7949" s="1"/>
  <c r="T514" i="7949" s="1"/>
  <c r="U514" i="7949" s="1"/>
  <c r="V514" i="7949" s="1"/>
  <c r="W514" i="7949" s="1"/>
  <c r="E1309" i="7950"/>
  <c r="F1333" i="7950"/>
  <c r="G1333" i="7950" s="1"/>
  <c r="H1333" i="7950" s="1"/>
  <c r="M2620" i="7949"/>
  <c r="N2620" i="7949" s="1"/>
  <c r="O2620" i="7949" s="1"/>
  <c r="P2620" i="7949" s="1"/>
  <c r="F2446" i="7950"/>
  <c r="G2446" i="7950" s="1"/>
  <c r="H2446" i="7950" s="1"/>
  <c r="G1102" i="7949"/>
  <c r="H1102" i="7949" s="1"/>
  <c r="I1102" i="7949" s="1"/>
  <c r="J1102" i="7949" s="1"/>
  <c r="K1102" i="7949" s="1"/>
  <c r="L1102" i="7949" s="1"/>
  <c r="M1102" i="7949" s="1"/>
  <c r="F253" i="7950"/>
  <c r="G253" i="7950" s="1"/>
  <c r="E229" i="7950"/>
  <c r="F2143" i="7950"/>
  <c r="G2143" i="7950" s="1"/>
  <c r="H2143" i="7950" s="1"/>
  <c r="E2119" i="7950"/>
  <c r="D60" i="7950"/>
  <c r="E14" i="7950"/>
  <c r="F14" i="7950" s="1"/>
  <c r="G14" i="7950" s="1"/>
  <c r="H14" i="7950" s="1"/>
  <c r="I14" i="7950" s="1"/>
  <c r="J14" i="7950" s="1"/>
  <c r="K14" i="7950" s="1"/>
  <c r="L14" i="7950" s="1"/>
  <c r="L1663" i="7950"/>
  <c r="M1663" i="7950" s="1"/>
  <c r="N1663" i="7950" s="1"/>
  <c r="O1663" i="7950" s="1"/>
  <c r="P1663" i="7950" s="1"/>
  <c r="L27" i="7949"/>
  <c r="M27" i="7949" s="1"/>
  <c r="N27" i="7949" s="1"/>
  <c r="O27" i="7949" s="1"/>
  <c r="P27" i="7949" s="1"/>
  <c r="Q27" i="7949" s="1"/>
  <c r="R27" i="7949" s="1"/>
  <c r="S27" i="7949" s="1"/>
  <c r="T27" i="7949" s="1"/>
  <c r="U27" i="7949" s="1"/>
  <c r="V27" i="7949" s="1"/>
  <c r="W27" i="7949" s="1"/>
  <c r="N1595" i="7949"/>
  <c r="O1595" i="7949" s="1"/>
  <c r="P1595" i="7949" s="1"/>
  <c r="Q1595" i="7949" s="1"/>
  <c r="R1595" i="7949" s="1"/>
  <c r="S1595" i="7949" s="1"/>
  <c r="T1595" i="7949" s="1"/>
  <c r="U1595" i="7949" s="1"/>
  <c r="V1595" i="7949" s="1"/>
  <c r="W1595" i="7949" s="1"/>
  <c r="E1471" i="7950"/>
  <c r="F1495" i="7950"/>
  <c r="G1495" i="7950" s="1"/>
  <c r="L1539" i="7949"/>
  <c r="M1539" i="7949" s="1"/>
  <c r="N1539" i="7949" s="1"/>
  <c r="O1539" i="7949" s="1"/>
  <c r="P1539" i="7949" s="1"/>
  <c r="Q1539" i="7949" s="1"/>
  <c r="R1539" i="7949" s="1"/>
  <c r="S1539" i="7949" s="1"/>
  <c r="T1539" i="7949" s="1"/>
  <c r="U1539" i="7949" s="1"/>
  <c r="V1539" i="7949" s="1"/>
  <c r="W1539" i="7949" s="1"/>
  <c r="F2629" i="7950"/>
  <c r="G2629" i="7950" s="1"/>
  <c r="H2629" i="7950" s="1"/>
  <c r="E2605" i="7950"/>
  <c r="E1694" i="7949"/>
  <c r="F1694" i="7949" s="1"/>
  <c r="G1694" i="7949" s="1"/>
  <c r="H1694" i="7949" s="1"/>
  <c r="I1694" i="7949" s="1"/>
  <c r="J1694" i="7949" s="1"/>
  <c r="K1694" i="7949" s="1"/>
  <c r="D1739" i="7949"/>
  <c r="F2035" i="7950"/>
  <c r="G2035" i="7950" s="1"/>
  <c r="E2011" i="7950"/>
  <c r="G1009" i="7950"/>
  <c r="H1009" i="7950" s="1"/>
  <c r="F345" i="7949"/>
  <c r="G345" i="7949" s="1"/>
  <c r="H345" i="7949" s="1"/>
  <c r="I345" i="7949" s="1"/>
  <c r="J345" i="7949" s="1"/>
  <c r="F502" i="7950"/>
  <c r="G502" i="7950" s="1"/>
  <c r="H502" i="7950" s="1"/>
  <c r="I502" i="7950" s="1"/>
  <c r="J502" i="7950" s="1"/>
  <c r="K502" i="7950" s="1"/>
  <c r="L502" i="7950" s="1"/>
  <c r="M502" i="7950" s="1"/>
  <c r="N502" i="7950" s="1"/>
  <c r="O502" i="7950" s="1"/>
  <c r="P502" i="7950" s="1"/>
  <c r="L1454" i="7949"/>
  <c r="M1454" i="7949" s="1"/>
  <c r="N1454" i="7949" s="1"/>
  <c r="O1454" i="7949" s="1"/>
  <c r="P1454" i="7949" s="1"/>
  <c r="Q1454" i="7949" s="1"/>
  <c r="R1454" i="7949" s="1"/>
  <c r="S1454" i="7949" s="1"/>
  <c r="T1454" i="7949" s="1"/>
  <c r="U1454" i="7949" s="1"/>
  <c r="V1454" i="7949" s="1"/>
  <c r="W1454" i="7949" s="1"/>
  <c r="L1430" i="7949"/>
  <c r="G827" i="7950"/>
  <c r="H827" i="7950" s="1"/>
  <c r="I827" i="7950" s="1"/>
  <c r="J827" i="7950" s="1"/>
  <c r="K827" i="7950" s="1"/>
  <c r="L827" i="7950" s="1"/>
  <c r="M827" i="7950" s="1"/>
  <c r="E2232" i="7949"/>
  <c r="Q294" i="7950"/>
  <c r="R294" i="7950" s="1"/>
  <c r="S294" i="7950" s="1"/>
  <c r="T294" i="7950" s="1"/>
  <c r="U294" i="7950" s="1"/>
  <c r="E445" i="7950"/>
  <c r="F445" i="7950" s="1"/>
  <c r="G445" i="7950" s="1"/>
  <c r="J991" i="7950"/>
  <c r="K991" i="7950" s="1"/>
  <c r="L991" i="7950" s="1"/>
  <c r="M991" i="7950" s="1"/>
  <c r="N991" i="7950" s="1"/>
  <c r="O1703" i="7949"/>
  <c r="P1703" i="7949" s="1"/>
  <c r="Q1703" i="7949" s="1"/>
  <c r="R1703" i="7949" s="1"/>
  <c r="S1703" i="7949" s="1"/>
  <c r="T1703" i="7949" s="1"/>
  <c r="U1703" i="7949" s="1"/>
  <c r="V1703" i="7949" s="1"/>
  <c r="W1703" i="7949" s="1"/>
  <c r="F2612" i="7949"/>
  <c r="G2612" i="7949" s="1"/>
  <c r="H2612" i="7949" s="1"/>
  <c r="O1104" i="7950"/>
  <c r="P1104" i="7950" s="1"/>
  <c r="Q1104" i="7950" s="1"/>
  <c r="D497" i="7949"/>
  <c r="E2448" i="7949"/>
  <c r="F2448" i="7949" s="1"/>
  <c r="G2448" i="7949" s="1"/>
  <c r="D978" i="7950"/>
  <c r="N293" i="7950"/>
  <c r="O293" i="7950" s="1"/>
  <c r="P293" i="7950" s="1"/>
  <c r="Q293" i="7950" s="1"/>
  <c r="R293" i="7950" s="1"/>
  <c r="I1260" i="7950"/>
  <c r="J1260" i="7950" s="1"/>
  <c r="J451" i="7950"/>
  <c r="K451" i="7950" s="1"/>
  <c r="L451" i="7950" s="1"/>
  <c r="M451" i="7950" s="1"/>
  <c r="N451" i="7950" s="1"/>
  <c r="O451" i="7950" s="1"/>
  <c r="P451" i="7950" s="1"/>
  <c r="Q451" i="7950" s="1"/>
  <c r="R451" i="7950" s="1"/>
  <c r="E1099" i="7949"/>
  <c r="E391" i="7950"/>
  <c r="F391" i="7950" s="1"/>
  <c r="M81" i="7949"/>
  <c r="N81" i="7949" s="1"/>
  <c r="O81" i="7949" s="1"/>
  <c r="P81" i="7949" s="1"/>
  <c r="Q81" i="7949" s="1"/>
  <c r="R81" i="7949" s="1"/>
  <c r="S81" i="7949" s="1"/>
  <c r="T81" i="7949" s="1"/>
  <c r="U81" i="7949" s="1"/>
  <c r="V81" i="7949" s="1"/>
  <c r="W81" i="7949" s="1"/>
  <c r="J1639" i="7950"/>
  <c r="K1639" i="7950" s="1"/>
  <c r="L1639" i="7950" s="1"/>
  <c r="D2635" i="7949"/>
  <c r="D2611" i="7949"/>
  <c r="D2657" i="7949" s="1"/>
  <c r="E342" i="7949"/>
  <c r="F342" i="7949" s="1"/>
  <c r="G342" i="7949" s="1"/>
  <c r="H342" i="7949" s="1"/>
  <c r="I342" i="7949" s="1"/>
  <c r="F2148" i="7949"/>
  <c r="E337" i="7950"/>
  <c r="E384" i="7950" s="1"/>
  <c r="F361" i="7950"/>
  <c r="G361" i="7950" s="1"/>
  <c r="D227" i="7949"/>
  <c r="E182" i="7949"/>
  <c r="F182" i="7949" s="1"/>
  <c r="G182" i="7949" s="1"/>
  <c r="H182" i="7949" s="1"/>
  <c r="F2359" i="7950"/>
  <c r="G2359" i="7950" s="1"/>
  <c r="H2359" i="7950" s="1"/>
  <c r="I2359" i="7950" s="1"/>
  <c r="J2359" i="7950" s="1"/>
  <c r="K2359" i="7950" s="1"/>
  <c r="L2359" i="7950" s="1"/>
  <c r="M2359" i="7950" s="1"/>
  <c r="N2359" i="7950" s="1"/>
  <c r="O2359" i="7950" s="1"/>
  <c r="P2359" i="7950" s="1"/>
  <c r="Q2359" i="7950" s="1"/>
  <c r="R2359" i="7950" s="1"/>
  <c r="E2335" i="7950"/>
  <c r="E2179" i="7949"/>
  <c r="F2179" i="7949" s="1"/>
  <c r="G2179" i="7949" s="1"/>
  <c r="Q1448" i="7949"/>
  <c r="R1448" i="7949" s="1"/>
  <c r="S1448" i="7949" s="1"/>
  <c r="T1448" i="7949" s="1"/>
  <c r="U1448" i="7949" s="1"/>
  <c r="V1448" i="7949" s="1"/>
  <c r="W1448" i="7949" s="1"/>
  <c r="M1157" i="7950"/>
  <c r="N1157" i="7950" s="1"/>
  <c r="O1157" i="7950" s="1"/>
  <c r="N677" i="7949"/>
  <c r="O677" i="7949" s="1"/>
  <c r="P677" i="7949" s="1"/>
  <c r="Q677" i="7949" s="1"/>
  <c r="R677" i="7949" s="1"/>
  <c r="S677" i="7949" s="1"/>
  <c r="T677" i="7949" s="1"/>
  <c r="U677" i="7949" s="1"/>
  <c r="V677" i="7949" s="1"/>
  <c r="W677" i="7949" s="1"/>
  <c r="L1809" i="7949"/>
  <c r="M1809" i="7949" s="1"/>
  <c r="N1809" i="7949" s="1"/>
  <c r="O1809" i="7949" s="1"/>
  <c r="P1809" i="7949" s="1"/>
  <c r="Q1809" i="7949" s="1"/>
  <c r="R1809" i="7949" s="1"/>
  <c r="S1809" i="7949" s="1"/>
  <c r="T1809" i="7949" s="1"/>
  <c r="U1809" i="7949" s="1"/>
  <c r="V1809" i="7949" s="1"/>
  <c r="W1809" i="7949" s="1"/>
  <c r="N1211" i="7950"/>
  <c r="O1211" i="7950" s="1"/>
  <c r="P1211" i="7950" s="1"/>
  <c r="Q1211" i="7950" s="1"/>
  <c r="R1211" i="7950" s="1"/>
  <c r="S1211" i="7950" s="1"/>
  <c r="T1211" i="7950" s="1"/>
  <c r="U1211" i="7950" s="1"/>
  <c r="V1211" i="7950" s="1"/>
  <c r="W1211" i="7950" s="1"/>
  <c r="E180" i="7949"/>
  <c r="F180" i="7949" s="1"/>
  <c r="I127" i="7950"/>
  <c r="J127" i="7950" s="1"/>
  <c r="K127" i="7950" s="1"/>
  <c r="L127" i="7950" s="1"/>
  <c r="M127" i="7950" s="1"/>
  <c r="N127" i="7950" s="1"/>
  <c r="O127" i="7950" s="1"/>
  <c r="P127" i="7950" s="1"/>
  <c r="Q127" i="7950" s="1"/>
  <c r="R127" i="7950" s="1"/>
  <c r="S127" i="7950" s="1"/>
  <c r="T127" i="7950" s="1"/>
  <c r="U127" i="7950" s="1"/>
  <c r="V127" i="7950" s="1"/>
  <c r="W127" i="7950" s="1"/>
  <c r="O534" i="7950"/>
  <c r="P534" i="7950" s="1"/>
  <c r="Q534" i="7950" s="1"/>
  <c r="R534" i="7950" s="1"/>
  <c r="S534" i="7950" s="1"/>
  <c r="O510" i="7950"/>
  <c r="F1099" i="7949"/>
  <c r="G1099" i="7949" s="1"/>
  <c r="H1099" i="7949" s="1"/>
  <c r="I1099" i="7949" s="1"/>
  <c r="J1099" i="7949" s="1"/>
  <c r="K1099" i="7949" s="1"/>
  <c r="L1099" i="7949" s="1"/>
  <c r="G1642" i="7949"/>
  <c r="H1642" i="7949" s="1"/>
  <c r="I1642" i="7949" s="1"/>
  <c r="J1642" i="7949" s="1"/>
  <c r="K1642" i="7949" s="1"/>
  <c r="L1642" i="7949" s="1"/>
  <c r="M1642" i="7949" s="1"/>
  <c r="N1642" i="7949" s="1"/>
  <c r="O1642" i="7949" s="1"/>
  <c r="P1642" i="7949" s="1"/>
  <c r="Q1642" i="7949" s="1"/>
  <c r="R1642" i="7949" s="1"/>
  <c r="L344" i="7950"/>
  <c r="M344" i="7950" s="1"/>
  <c r="N2693" i="7950"/>
  <c r="N2669" i="7950"/>
  <c r="D983" i="7949"/>
  <c r="P942" i="7950"/>
  <c r="Q942" i="7950" s="1"/>
  <c r="T1050" i="7950"/>
  <c r="U1050" i="7950" s="1"/>
  <c r="V1050" i="7950" s="1"/>
  <c r="W1050" i="7950" s="1"/>
  <c r="D2495" i="7949"/>
  <c r="K668" i="7950"/>
  <c r="L668" i="7950" s="1"/>
  <c r="M668" i="7950" s="1"/>
  <c r="N668" i="7950" s="1"/>
  <c r="O668" i="7950" s="1"/>
  <c r="P668" i="7950" s="1"/>
  <c r="Q668" i="7950" s="1"/>
  <c r="R668" i="7950" s="1"/>
  <c r="S668" i="7950" s="1"/>
  <c r="T668" i="7950" s="1"/>
  <c r="U668" i="7950" s="1"/>
  <c r="F560" i="7949"/>
  <c r="G560" i="7949" s="1"/>
  <c r="H560" i="7949" s="1"/>
  <c r="I560" i="7949" s="1"/>
  <c r="J560" i="7949" s="1"/>
  <c r="F901" i="7950"/>
  <c r="F1230" i="7949"/>
  <c r="L1750" i="7950"/>
  <c r="M1750" i="7950" s="1"/>
  <c r="N1750" i="7950" s="1"/>
  <c r="O1750" i="7950" s="1"/>
  <c r="P1750" i="7950" s="1"/>
  <c r="Q1750" i="7950" s="1"/>
  <c r="D2274" i="7950"/>
  <c r="H238" i="7949"/>
  <c r="I238" i="7949" s="1"/>
  <c r="J238" i="7949" s="1"/>
  <c r="K238" i="7949" s="1"/>
  <c r="L238" i="7949" s="1"/>
  <c r="M238" i="7949" s="1"/>
  <c r="N238" i="7949" s="1"/>
  <c r="O238" i="7949" s="1"/>
  <c r="P238" i="7949" s="1"/>
  <c r="Q238" i="7949" s="1"/>
  <c r="R238" i="7949" s="1"/>
  <c r="S238" i="7949" s="1"/>
  <c r="T238" i="7949" s="1"/>
  <c r="U238" i="7949" s="1"/>
  <c r="V238" i="7949" s="1"/>
  <c r="W238" i="7949" s="1"/>
  <c r="M1588" i="7950"/>
  <c r="N1588" i="7950" s="1"/>
  <c r="D392" i="7950"/>
  <c r="E392" i="7950" s="1"/>
  <c r="F392" i="7950" s="1"/>
  <c r="G392" i="7950" s="1"/>
  <c r="H392" i="7950" s="1"/>
  <c r="I392" i="7950" s="1"/>
  <c r="J392" i="7950" s="1"/>
  <c r="K392" i="7950" s="1"/>
  <c r="L392" i="7950" s="1"/>
  <c r="M392" i="7950" s="1"/>
  <c r="J1315" i="7950"/>
  <c r="K1315" i="7950" s="1"/>
  <c r="L1315" i="7950" s="1"/>
  <c r="M1315" i="7950" s="1"/>
  <c r="N1315" i="7950" s="1"/>
  <c r="O1315" i="7950" s="1"/>
  <c r="P1315" i="7950" s="1"/>
  <c r="Q1315" i="7950" s="1"/>
  <c r="R1315" i="7950" s="1"/>
  <c r="S1315" i="7950" s="1"/>
  <c r="T1315" i="7950" s="1"/>
  <c r="U1315" i="7950" s="1"/>
  <c r="V1315" i="7950" s="1"/>
  <c r="W1315" i="7950" s="1"/>
  <c r="I402" i="7949"/>
  <c r="J402" i="7949" s="1"/>
  <c r="K402" i="7949" s="1"/>
  <c r="L402" i="7949" s="1"/>
  <c r="M402" i="7949" s="1"/>
  <c r="N402" i="7949" s="1"/>
  <c r="O402" i="7949" s="1"/>
  <c r="P402" i="7949" s="1"/>
  <c r="Q402" i="7949" s="1"/>
  <c r="R402" i="7949" s="1"/>
  <c r="S402" i="7949" s="1"/>
  <c r="T402" i="7949" s="1"/>
  <c r="U402" i="7949" s="1"/>
  <c r="V402" i="7949" s="1"/>
  <c r="W402" i="7949" s="1"/>
  <c r="L75" i="7950"/>
  <c r="M75" i="7950" s="1"/>
  <c r="N75" i="7950" s="1"/>
  <c r="O75" i="7950" s="1"/>
  <c r="P75" i="7950" s="1"/>
  <c r="Q75" i="7950" s="1"/>
  <c r="R75" i="7950" s="1"/>
  <c r="S75" i="7950" s="1"/>
  <c r="T75" i="7950" s="1"/>
  <c r="U75" i="7950" s="1"/>
  <c r="V75" i="7950" s="1"/>
  <c r="W75" i="7950" s="1"/>
  <c r="K2185" i="7949"/>
  <c r="L2185" i="7949" s="1"/>
  <c r="M2185" i="7949" s="1"/>
  <c r="N2185" i="7949" s="1"/>
  <c r="O2185" i="7949" s="1"/>
  <c r="P2185" i="7949" s="1"/>
  <c r="Q2185" i="7949" s="1"/>
  <c r="R2185" i="7949" s="1"/>
  <c r="S2185" i="7949" s="1"/>
  <c r="T2185" i="7949" s="1"/>
  <c r="U2185" i="7949" s="1"/>
  <c r="V2185" i="7949" s="1"/>
  <c r="W2185" i="7949" s="1"/>
  <c r="F1424" i="7949"/>
  <c r="G1424" i="7949" s="1"/>
  <c r="H1424" i="7949" s="1"/>
  <c r="I1424" i="7949" s="1"/>
  <c r="J1424" i="7949" s="1"/>
  <c r="K1424" i="7949" s="1"/>
  <c r="L1424" i="7949" s="1"/>
  <c r="M1424" i="7949" s="1"/>
  <c r="N1424" i="7949" s="1"/>
  <c r="O1424" i="7949" s="1"/>
  <c r="P1424" i="7949" s="1"/>
  <c r="Q1424" i="7949" s="1"/>
  <c r="M832" i="7950"/>
  <c r="M856" i="7950"/>
  <c r="I1103" i="7949"/>
  <c r="J1103" i="7949" s="1"/>
  <c r="G2558" i="7949"/>
  <c r="H2558" i="7949" s="1"/>
  <c r="I2558" i="7949" s="1"/>
  <c r="J2558" i="7949" s="1"/>
  <c r="K2558" i="7949" s="1"/>
  <c r="L2558" i="7949" s="1"/>
  <c r="E2449" i="7949"/>
  <c r="F2449" i="7949" s="1"/>
  <c r="G2449" i="7949" s="1"/>
  <c r="H2449" i="7949" s="1"/>
  <c r="I2449" i="7949" s="1"/>
  <c r="J2449" i="7949" s="1"/>
  <c r="K2449" i="7949" s="1"/>
  <c r="L2449" i="7949" s="1"/>
  <c r="M2449" i="7949" s="1"/>
  <c r="N2449" i="7949" s="1"/>
  <c r="O2449" i="7949" s="1"/>
  <c r="D1793" i="7949"/>
  <c r="K74" i="7950"/>
  <c r="L74" i="7950" s="1"/>
  <c r="D2117" i="7949"/>
  <c r="G1063" i="7950"/>
  <c r="H1063" i="7950" s="1"/>
  <c r="E716" i="7950"/>
  <c r="E762" i="7950" s="1"/>
  <c r="E1201" i="7950"/>
  <c r="Q2668" i="7950"/>
  <c r="R2668" i="7950" s="1"/>
  <c r="S2668" i="7950" s="1"/>
  <c r="T2668" i="7950" s="1"/>
  <c r="U2668" i="7950" s="1"/>
  <c r="W883" i="7950"/>
  <c r="F1388" i="7950"/>
  <c r="J1284" i="7950"/>
  <c r="F37" i="7950"/>
  <c r="G37" i="7950" s="1"/>
  <c r="E13" i="7950"/>
  <c r="D1442" i="7950"/>
  <c r="D1418" i="7950"/>
  <c r="D1464" i="7950" s="1"/>
  <c r="L1317" i="7950"/>
  <c r="M1317" i="7950" s="1"/>
  <c r="N1317" i="7950" s="1"/>
  <c r="O1317" i="7950" s="1"/>
  <c r="P1317" i="7950" s="1"/>
  <c r="Q1317" i="7950" s="1"/>
  <c r="R1317" i="7950" s="1"/>
  <c r="S1317" i="7950" s="1"/>
  <c r="T1317" i="7950" s="1"/>
  <c r="U1317" i="7950" s="1"/>
  <c r="V1317" i="7950" s="1"/>
  <c r="W1317" i="7950" s="1"/>
  <c r="M454" i="7950"/>
  <c r="N454" i="7950" s="1"/>
  <c r="N1751" i="7950"/>
  <c r="O1751" i="7950" s="1"/>
  <c r="P1751" i="7950" s="1"/>
  <c r="Q1751" i="7950" s="1"/>
  <c r="R1751" i="7950" s="1"/>
  <c r="S1751" i="7950" s="1"/>
  <c r="O1049" i="7950"/>
  <c r="P1049" i="7950" s="1"/>
  <c r="Q1049" i="7950" s="1"/>
  <c r="R1049" i="7950" s="1"/>
  <c r="S1049" i="7950" s="1"/>
  <c r="T1049" i="7950" s="1"/>
  <c r="E2067" i="7950"/>
  <c r="F2067" i="7950" s="1"/>
  <c r="G2067" i="7950" s="1"/>
  <c r="H2067" i="7950" s="1"/>
  <c r="I2067" i="7950" s="1"/>
  <c r="J2067" i="7950" s="1"/>
  <c r="K2067" i="7950" s="1"/>
  <c r="L2067" i="7950" s="1"/>
  <c r="M2067" i="7950" s="1"/>
  <c r="I721" i="7950"/>
  <c r="J721" i="7950" s="1"/>
  <c r="K721" i="7950" s="1"/>
  <c r="L721" i="7950" s="1"/>
  <c r="I1289" i="7949"/>
  <c r="J1289" i="7949" s="1"/>
  <c r="K1289" i="7949" s="1"/>
  <c r="I1265" i="7949"/>
  <c r="D605" i="7949"/>
  <c r="E1152" i="7949"/>
  <c r="O893" i="7949"/>
  <c r="P893" i="7949" s="1"/>
  <c r="Q893" i="7949" s="1"/>
  <c r="R893" i="7949" s="1"/>
  <c r="S893" i="7949" s="1"/>
  <c r="T893" i="7949" s="1"/>
  <c r="U893" i="7949" s="1"/>
  <c r="V893" i="7949" s="1"/>
  <c r="W893" i="7949" s="1"/>
  <c r="N946" i="7949"/>
  <c r="O946" i="7949" s="1"/>
  <c r="P946" i="7949" s="1"/>
  <c r="Q946" i="7949" s="1"/>
  <c r="R946" i="7949" s="1"/>
  <c r="S946" i="7949" s="1"/>
  <c r="T946" i="7949" s="1"/>
  <c r="U946" i="7949" s="1"/>
  <c r="V946" i="7949" s="1"/>
  <c r="W946" i="7949" s="1"/>
  <c r="O78" i="7950"/>
  <c r="P78" i="7950" s="1"/>
  <c r="Q78" i="7950" s="1"/>
  <c r="R78" i="7950" s="1"/>
  <c r="S78" i="7950" s="1"/>
  <c r="T78" i="7950" s="1"/>
  <c r="U78" i="7950" s="1"/>
  <c r="V78" i="7950" s="1"/>
  <c r="F1878" i="7949"/>
  <c r="E1854" i="7949"/>
  <c r="E1177" i="7949"/>
  <c r="E1153" i="7949"/>
  <c r="D1496" i="7950"/>
  <c r="D1472" i="7950"/>
  <c r="D1518" i="7950" s="1"/>
  <c r="N478" i="7950"/>
  <c r="K673" i="7949"/>
  <c r="L673" i="7949" s="1"/>
  <c r="M673" i="7949" s="1"/>
  <c r="N673" i="7949" s="1"/>
  <c r="O673" i="7949" s="1"/>
  <c r="P673" i="7949" s="1"/>
  <c r="F231" i="7950"/>
  <c r="G231" i="7950" s="1"/>
  <c r="H231" i="7950" s="1"/>
  <c r="I231" i="7950" s="1"/>
  <c r="J231" i="7950" s="1"/>
  <c r="K231" i="7950" s="1"/>
  <c r="L231" i="7950" s="1"/>
  <c r="M231" i="7950" s="1"/>
  <c r="N231" i="7950" s="1"/>
  <c r="O231" i="7950" s="1"/>
  <c r="P231" i="7950" s="1"/>
  <c r="Q231" i="7950" s="1"/>
  <c r="K560" i="7950"/>
  <c r="L560" i="7950" s="1"/>
  <c r="M560" i="7950" s="1"/>
  <c r="G1208" i="7949"/>
  <c r="H1208" i="7949" s="1"/>
  <c r="I1208" i="7949" s="1"/>
  <c r="J1208" i="7949" s="1"/>
  <c r="K1208" i="7949" s="1"/>
  <c r="L1208" i="7949" s="1"/>
  <c r="M1208" i="7949" s="1"/>
  <c r="N1208" i="7949" s="1"/>
  <c r="O1208" i="7949" s="1"/>
  <c r="P1208" i="7949" s="1"/>
  <c r="M1161" i="7949"/>
  <c r="N1161" i="7949" s="1"/>
  <c r="O1161" i="7949" s="1"/>
  <c r="P1161" i="7949" s="1"/>
  <c r="Q1161" i="7949" s="1"/>
  <c r="R1161" i="7949" s="1"/>
  <c r="S1161" i="7949" s="1"/>
  <c r="F123" i="7950"/>
  <c r="G123" i="7950" s="1"/>
  <c r="H123" i="7950" s="1"/>
  <c r="I123" i="7950" s="1"/>
  <c r="J123" i="7950" s="1"/>
  <c r="K123" i="7950" s="1"/>
  <c r="L123" i="7950" s="1"/>
  <c r="E824" i="7950"/>
  <c r="F824" i="7950" s="1"/>
  <c r="D168" i="7950"/>
  <c r="K1097" i="7950"/>
  <c r="L1097" i="7950" s="1"/>
  <c r="J670" i="7949"/>
  <c r="K670" i="7949" s="1"/>
  <c r="L670" i="7949" s="1"/>
  <c r="M670" i="7949" s="1"/>
  <c r="N670" i="7949" s="1"/>
  <c r="O670" i="7949" s="1"/>
  <c r="E1039" i="7950"/>
  <c r="F1039" i="7950" s="1"/>
  <c r="O1558" i="7950"/>
  <c r="O1534" i="7950"/>
  <c r="I2418" i="7950"/>
  <c r="I2394" i="7950"/>
  <c r="N2184" i="7950"/>
  <c r="O2184" i="7950" s="1"/>
  <c r="P2184" i="7950" s="1"/>
  <c r="Q2184" i="7950" s="1"/>
  <c r="R2184" i="7950" s="1"/>
  <c r="S2184" i="7950" s="1"/>
  <c r="T2184" i="7950" s="1"/>
  <c r="U2184" i="7950" s="1"/>
  <c r="V2184" i="7950" s="1"/>
  <c r="W2184" i="7950" s="1"/>
  <c r="O348" i="7950"/>
  <c r="P348" i="7950" s="1"/>
  <c r="Q348" i="7950" s="1"/>
  <c r="R348" i="7950" s="1"/>
  <c r="S348" i="7950" s="1"/>
  <c r="T348" i="7950" s="1"/>
  <c r="U348" i="7950" s="1"/>
  <c r="V348" i="7950" s="1"/>
  <c r="W348" i="7950" s="1"/>
  <c r="L399" i="7950"/>
  <c r="M399" i="7950" s="1"/>
  <c r="N399" i="7950" s="1"/>
  <c r="O399" i="7950" s="1"/>
  <c r="N2129" i="7950"/>
  <c r="O2129" i="7950" s="1"/>
  <c r="P2129" i="7950" s="1"/>
  <c r="Q2129" i="7950" s="1"/>
  <c r="R2129" i="7950" s="1"/>
  <c r="S2129" i="7950" s="1"/>
  <c r="F87" i="7963"/>
  <c r="D43" i="7963"/>
  <c r="C55" i="7963" s="1"/>
  <c r="D29" i="7959"/>
  <c r="D40" i="7959" s="1"/>
  <c r="E7" i="7959" s="1"/>
  <c r="D70" i="7960"/>
  <c r="C7" i="7965" s="1"/>
  <c r="I63" i="7960"/>
  <c r="J2395" i="7950"/>
  <c r="K2395" i="7950" s="1"/>
  <c r="L2395" i="7950" s="1"/>
  <c r="M2395" i="7950" s="1"/>
  <c r="N2395" i="7950" s="1"/>
  <c r="O2395" i="7950" s="1"/>
  <c r="P2395" i="7950" s="1"/>
  <c r="Q2395" i="7950" s="1"/>
  <c r="R2395" i="7950" s="1"/>
  <c r="S2395" i="7950" s="1"/>
  <c r="T2395" i="7950" s="1"/>
  <c r="U2395" i="7950" s="1"/>
  <c r="V2395" i="7950" s="1"/>
  <c r="W2395" i="7950" s="1"/>
  <c r="H2020" i="7949"/>
  <c r="I2020" i="7949" s="1"/>
  <c r="F2180" i="7949"/>
  <c r="G2180" i="7949" s="1"/>
  <c r="H2180" i="7949" s="1"/>
  <c r="I2180" i="7949" s="1"/>
  <c r="J2180" i="7949" s="1"/>
  <c r="K2180" i="7949" s="1"/>
  <c r="L2180" i="7949" s="1"/>
  <c r="M2180" i="7949" s="1"/>
  <c r="N2180" i="7949" s="1"/>
  <c r="O2180" i="7949" s="1"/>
  <c r="P2180" i="7949" s="1"/>
  <c r="Q2180" i="7949" s="1"/>
  <c r="R2180" i="7949" s="1"/>
  <c r="S2180" i="7949" s="1"/>
  <c r="T2180" i="7949" s="1"/>
  <c r="U2180" i="7949" s="1"/>
  <c r="V2180" i="7949" s="1"/>
  <c r="W2180" i="7949" s="1"/>
  <c r="I987" i="7950"/>
  <c r="J987" i="7950" s="1"/>
  <c r="V78" i="7949"/>
  <c r="W78" i="7949" s="1"/>
  <c r="I2615" i="7949"/>
  <c r="J2615" i="7949" s="1"/>
  <c r="F447" i="7950"/>
  <c r="G447" i="7950" s="1"/>
  <c r="H447" i="7950" s="1"/>
  <c r="I447" i="7950" s="1"/>
  <c r="J447" i="7950" s="1"/>
  <c r="K447" i="7950" s="1"/>
  <c r="L447" i="7950" s="1"/>
  <c r="M447" i="7950" s="1"/>
  <c r="F1225" i="7950"/>
  <c r="G1225" i="7950" s="1"/>
  <c r="M2349" i="7949"/>
  <c r="N2349" i="7949" s="1"/>
  <c r="O2349" i="7949" s="1"/>
  <c r="P2349" i="7949" s="1"/>
  <c r="Q2349" i="7949" s="1"/>
  <c r="R2349" i="7949" s="1"/>
  <c r="F2256" i="7949"/>
  <c r="Q1702" i="7949"/>
  <c r="R1702" i="7949" s="1"/>
  <c r="S1702" i="7949" s="1"/>
  <c r="T1702" i="7949" s="1"/>
  <c r="U1702" i="7949" s="1"/>
  <c r="V1702" i="7949" s="1"/>
  <c r="W1702" i="7949" s="1"/>
  <c r="E2174" i="7950"/>
  <c r="E20" i="7959"/>
  <c r="H32" i="7959"/>
  <c r="H139" i="7963"/>
  <c r="C155" i="7963" s="1"/>
  <c r="F155" i="7963" s="1"/>
  <c r="F32" i="7959"/>
  <c r="F139" i="7963"/>
  <c r="C153" i="7963" s="1"/>
  <c r="F153" i="7963" s="1"/>
  <c r="F70" i="7960"/>
  <c r="E7" i="7965" s="1"/>
  <c r="F141" i="7964"/>
  <c r="C146" i="7964"/>
  <c r="H2610" i="7950"/>
  <c r="I2610" i="7950" s="1"/>
  <c r="J2610" i="7950" s="1"/>
  <c r="K2610" i="7950" s="1"/>
  <c r="L2610" i="7950" s="1"/>
  <c r="M2610" i="7950" s="1"/>
  <c r="N2610" i="7950" s="1"/>
  <c r="O2610" i="7950" s="1"/>
  <c r="P2610" i="7950" s="1"/>
  <c r="Q2610" i="7950" s="1"/>
  <c r="R2610" i="7950" s="1"/>
  <c r="S2610" i="7950" s="1"/>
  <c r="L2344" i="7950"/>
  <c r="M2344" i="7950" s="1"/>
  <c r="N2344" i="7950" s="1"/>
  <c r="O2344" i="7950" s="1"/>
  <c r="P2344" i="7950" s="1"/>
  <c r="Q2344" i="7950" s="1"/>
  <c r="R2344" i="7950" s="1"/>
  <c r="S2344" i="7950" s="1"/>
  <c r="T2344" i="7950" s="1"/>
  <c r="U2344" i="7950" s="1"/>
  <c r="V2344" i="7950" s="1"/>
  <c r="J342" i="7950"/>
  <c r="K342" i="7950" s="1"/>
  <c r="L342" i="7950" s="1"/>
  <c r="M342" i="7950" s="1"/>
  <c r="F23" i="7963"/>
  <c r="E177" i="7950"/>
  <c r="F177" i="7950" s="1"/>
  <c r="G177" i="7950" s="1"/>
  <c r="H177" i="7950" s="1"/>
  <c r="F2553" i="7950"/>
  <c r="G2553" i="7950" s="1"/>
  <c r="H2553" i="7950" s="1"/>
  <c r="I2553" i="7950" s="1"/>
  <c r="J2553" i="7950" s="1"/>
  <c r="K2553" i="7950" s="1"/>
  <c r="L2553" i="7950" s="1"/>
  <c r="D2387" i="7949"/>
  <c r="M2452" i="7950"/>
  <c r="N2452" i="7950" s="1"/>
  <c r="O2452" i="7950" s="1"/>
  <c r="P2452" i="7950" s="1"/>
  <c r="Q2452" i="7950" s="1"/>
  <c r="R2452" i="7950" s="1"/>
  <c r="S2452" i="7950" s="1"/>
  <c r="T2452" i="7950" s="1"/>
  <c r="U2452" i="7950" s="1"/>
  <c r="V2452" i="7950" s="1"/>
  <c r="W2452" i="7950" s="1"/>
  <c r="L991" i="7949"/>
  <c r="M991" i="7949" s="1"/>
  <c r="O2292" i="7950"/>
  <c r="P2292" i="7950" s="1"/>
  <c r="F119" i="7963"/>
  <c r="C24" i="7958"/>
  <c r="I47" i="7960"/>
  <c r="H171" i="7963"/>
  <c r="C187" i="7963" s="1"/>
  <c r="H33" i="7959"/>
  <c r="D32" i="7959"/>
  <c r="D43" i="7959" s="1"/>
  <c r="E10" i="7959" s="1"/>
  <c r="D139" i="7963"/>
  <c r="C151" i="7963" s="1"/>
  <c r="I66" i="7960"/>
  <c r="D1032" i="7950"/>
  <c r="D203" i="7963"/>
  <c r="C215" i="7963" s="1"/>
  <c r="D34" i="7959"/>
  <c r="D45" i="7959" s="1"/>
  <c r="E12" i="7959" s="1"/>
  <c r="I68" i="7960"/>
  <c r="E1741" i="7950"/>
  <c r="O1504" i="7950"/>
  <c r="O1480" i="7950"/>
  <c r="C206" i="7964"/>
  <c r="F201" i="7964"/>
  <c r="F206" i="7964" s="1"/>
  <c r="H884" i="7949"/>
  <c r="I884" i="7949" s="1"/>
  <c r="J884" i="7949" s="1"/>
  <c r="K884" i="7949" s="1"/>
  <c r="L884" i="7949" s="1"/>
  <c r="M884" i="7949" s="1"/>
  <c r="N884" i="7949" s="1"/>
  <c r="O884" i="7949" s="1"/>
  <c r="H2344" i="7949"/>
  <c r="I2344" i="7949" s="1"/>
  <c r="J2344" i="7949" s="1"/>
  <c r="K2344" i="7949" s="1"/>
  <c r="L2344" i="7949" s="1"/>
  <c r="M2344" i="7949" s="1"/>
  <c r="N2344" i="7949" s="1"/>
  <c r="F290" i="7949"/>
  <c r="G290" i="7949" s="1"/>
  <c r="H290" i="7949" s="1"/>
  <c r="E127" i="7949"/>
  <c r="F127" i="7949" s="1"/>
  <c r="M2661" i="7950"/>
  <c r="N2661" i="7950" s="1"/>
  <c r="O2661" i="7950" s="1"/>
  <c r="E1260" i="7949"/>
  <c r="F1260" i="7949" s="1"/>
  <c r="E19" i="7959"/>
  <c r="D10" i="7969" s="1"/>
  <c r="D39" i="7959"/>
  <c r="H70" i="7960"/>
  <c r="G7" i="7965" s="1"/>
  <c r="H11" i="7963"/>
  <c r="C27" i="7963" s="1"/>
  <c r="F27" i="7963" s="1"/>
  <c r="H28" i="7959"/>
  <c r="I62" i="7960"/>
  <c r="F51" i="7964"/>
  <c r="F56" i="7964" s="1"/>
  <c r="C56" i="7964"/>
  <c r="E720" i="7949"/>
  <c r="F744" i="7949"/>
  <c r="L2023" i="7949"/>
  <c r="M2023" i="7949" s="1"/>
  <c r="N2023" i="7949" s="1"/>
  <c r="O2023" i="7949" s="1"/>
  <c r="P2023" i="7949" s="1"/>
  <c r="Q2023" i="7949" s="1"/>
  <c r="R2023" i="7949" s="1"/>
  <c r="E288" i="7949"/>
  <c r="E335" i="7949" s="1"/>
  <c r="F312" i="7949"/>
  <c r="E176" i="7950"/>
  <c r="F176" i="7950" s="1"/>
  <c r="G176" i="7950" s="1"/>
  <c r="H176" i="7950" s="1"/>
  <c r="I176" i="7950" s="1"/>
  <c r="J176" i="7950" s="1"/>
  <c r="K176" i="7950" s="1"/>
  <c r="L176" i="7950" s="1"/>
  <c r="M176" i="7950" s="1"/>
  <c r="N176" i="7950" s="1"/>
  <c r="O176" i="7950" s="1"/>
  <c r="P176" i="7950" s="1"/>
  <c r="Q176" i="7950" s="1"/>
  <c r="R176" i="7950" s="1"/>
  <c r="S176" i="7950" s="1"/>
  <c r="T176" i="7950" s="1"/>
  <c r="U176" i="7950" s="1"/>
  <c r="V176" i="7950" s="1"/>
  <c r="W176" i="7950" s="1"/>
  <c r="D222" i="7950"/>
  <c r="I24" i="7949"/>
  <c r="J24" i="7949" s="1"/>
  <c r="K24" i="7949" s="1"/>
  <c r="L24" i="7949" s="1"/>
  <c r="M24" i="7949" s="1"/>
  <c r="N24" i="7949" s="1"/>
  <c r="O24" i="7949" s="1"/>
  <c r="P24" i="7949" s="1"/>
  <c r="Q24" i="7949" s="1"/>
  <c r="R24" i="7949" s="1"/>
  <c r="S24" i="7949" s="1"/>
  <c r="D551" i="7949"/>
  <c r="E505" i="7949"/>
  <c r="F505" i="7949" s="1"/>
  <c r="E1531" i="7949"/>
  <c r="F1531" i="7949" s="1"/>
  <c r="G1531" i="7949" s="1"/>
  <c r="H1531" i="7949" s="1"/>
  <c r="I1531" i="7949" s="1"/>
  <c r="D1577" i="7949"/>
  <c r="D2549" i="7949"/>
  <c r="E2503" i="7949"/>
  <c r="F2503" i="7949" s="1"/>
  <c r="G2503" i="7949" s="1"/>
  <c r="H2503" i="7949" s="1"/>
  <c r="I2503" i="7949" s="1"/>
  <c r="J2503" i="7949" s="1"/>
  <c r="K2503" i="7949" s="1"/>
  <c r="L2503" i="7949" s="1"/>
  <c r="M2503" i="7949" s="1"/>
  <c r="N2503" i="7949" s="1"/>
  <c r="E284" i="7950"/>
  <c r="F284" i="7950" s="1"/>
  <c r="G284" i="7950" s="1"/>
  <c r="H284" i="7950" s="1"/>
  <c r="I284" i="7950" s="1"/>
  <c r="J284" i="7950" s="1"/>
  <c r="K284" i="7950" s="1"/>
  <c r="L284" i="7950" s="1"/>
  <c r="M284" i="7950" s="1"/>
  <c r="N284" i="7950" s="1"/>
  <c r="O284" i="7950" s="1"/>
  <c r="P284" i="7950" s="1"/>
  <c r="Q284" i="7950" s="1"/>
  <c r="R284" i="7950" s="1"/>
  <c r="D330" i="7950"/>
  <c r="H1720" i="7949"/>
  <c r="H1696" i="7949"/>
  <c r="D1145" i="7949"/>
  <c r="E1098" i="7949"/>
  <c r="D1086" i="7950"/>
  <c r="E1040" i="7950"/>
  <c r="O2044" i="7950"/>
  <c r="P2044" i="7950" s="1"/>
  <c r="O2020" i="7950"/>
  <c r="F1257" i="7950"/>
  <c r="F1281" i="7950"/>
  <c r="I150" i="7950"/>
  <c r="J150" i="7950" s="1"/>
  <c r="K150" i="7950" s="1"/>
  <c r="L150" i="7950" s="1"/>
  <c r="M150" i="7950" s="1"/>
  <c r="I126" i="7950"/>
  <c r="H206" i="7949"/>
  <c r="I206" i="7949" s="1"/>
  <c r="J206" i="7949" s="1"/>
  <c r="K206" i="7949" s="1"/>
  <c r="L206" i="7949" s="1"/>
  <c r="M206" i="7949" s="1"/>
  <c r="M2475" i="7950"/>
  <c r="N2475" i="7950" s="1"/>
  <c r="F2391" i="7950"/>
  <c r="G2391" i="7950" s="1"/>
  <c r="H2391" i="7950" s="1"/>
  <c r="I2391" i="7950" s="1"/>
  <c r="J2391" i="7950" s="1"/>
  <c r="P132" i="7950"/>
  <c r="Q132" i="7950" s="1"/>
  <c r="F2040" i="7949"/>
  <c r="E2016" i="7949"/>
  <c r="J1771" i="7949"/>
  <c r="J1747" i="7949"/>
  <c r="G2285" i="7950"/>
  <c r="H2285" i="7950" s="1"/>
  <c r="I2285" i="7950" s="1"/>
  <c r="J2285" i="7950" s="1"/>
  <c r="K2285" i="7950" s="1"/>
  <c r="L2285" i="7950" s="1"/>
  <c r="M2285" i="7950" s="1"/>
  <c r="N2285" i="7950" s="1"/>
  <c r="O2285" i="7950" s="1"/>
  <c r="P2285" i="7950" s="1"/>
  <c r="Q156" i="7950"/>
  <c r="I2339" i="7950"/>
  <c r="J2339" i="7950" s="1"/>
  <c r="K2339" i="7950" s="1"/>
  <c r="L2339" i="7950" s="1"/>
  <c r="M2339" i="7950" s="1"/>
  <c r="O2638" i="7950"/>
  <c r="O2614" i="7950"/>
  <c r="F561" i="7949"/>
  <c r="G561" i="7949" s="1"/>
  <c r="H561" i="7949" s="1"/>
  <c r="I561" i="7949" s="1"/>
  <c r="J561" i="7949" s="1"/>
  <c r="K561" i="7949" s="1"/>
  <c r="L561" i="7949" s="1"/>
  <c r="M561" i="7949" s="1"/>
  <c r="N561" i="7949" s="1"/>
  <c r="O561" i="7949" s="1"/>
  <c r="P561" i="7949" s="1"/>
  <c r="Q561" i="7949" s="1"/>
  <c r="R561" i="7949" s="1"/>
  <c r="S561" i="7949" s="1"/>
  <c r="T561" i="7949" s="1"/>
  <c r="U561" i="7949" s="1"/>
  <c r="V561" i="7949" s="1"/>
  <c r="W561" i="7949" s="1"/>
  <c r="N2621" i="7949"/>
  <c r="O2621" i="7949" s="1"/>
  <c r="P2621" i="7949" s="1"/>
  <c r="Q2621" i="7949" s="1"/>
  <c r="R2621" i="7949" s="1"/>
  <c r="S2621" i="7949" s="1"/>
  <c r="T2621" i="7949" s="1"/>
  <c r="U2621" i="7949" s="1"/>
  <c r="V2621" i="7949" s="1"/>
  <c r="W2621" i="7949" s="1"/>
  <c r="O1503" i="7950"/>
  <c r="O1479" i="7950"/>
  <c r="I2693" i="7949"/>
  <c r="I2669" i="7949"/>
  <c r="D708" i="7950"/>
  <c r="E2502" i="7949"/>
  <c r="F2502" i="7949" s="1"/>
  <c r="F852" i="7949"/>
  <c r="E828" i="7949"/>
  <c r="E605" i="7949"/>
  <c r="E1693" i="7949"/>
  <c r="F1693" i="7949" s="1"/>
  <c r="G1693" i="7949" s="1"/>
  <c r="H1693" i="7949" s="1"/>
  <c r="F2305" i="7950"/>
  <c r="E2281" i="7950"/>
  <c r="E2328" i="7950" s="1"/>
  <c r="E1147" i="7950"/>
  <c r="F1171" i="7950"/>
  <c r="F556" i="7950"/>
  <c r="G556" i="7950" s="1"/>
  <c r="H556" i="7950" s="1"/>
  <c r="I556" i="7950" s="1"/>
  <c r="J556" i="7950" s="1"/>
  <c r="V102" i="7950"/>
  <c r="J1932" i="7950"/>
  <c r="J1908" i="7950"/>
  <c r="N1612" i="7950"/>
  <c r="G1284" i="7949"/>
  <c r="J369" i="7949"/>
  <c r="F2523" i="7950"/>
  <c r="G2523" i="7950" s="1"/>
  <c r="H2523" i="7950" s="1"/>
  <c r="I2523" i="7950" s="1"/>
  <c r="J2523" i="7950" s="1"/>
  <c r="F2499" i="7950"/>
  <c r="J2040" i="7950"/>
  <c r="J2016" i="7950"/>
  <c r="O2262" i="7950"/>
  <c r="O2238" i="7950"/>
  <c r="D2004" i="7950"/>
  <c r="D114" i="7950"/>
  <c r="M136" i="7949"/>
  <c r="N136" i="7949" s="1"/>
  <c r="O136" i="7949" s="1"/>
  <c r="P136" i="7949" s="1"/>
  <c r="Q136" i="7949" s="1"/>
  <c r="R136" i="7949" s="1"/>
  <c r="S136" i="7949" s="1"/>
  <c r="T136" i="7949" s="1"/>
  <c r="U136" i="7949" s="1"/>
  <c r="V136" i="7949" s="1"/>
  <c r="W136" i="7949" s="1"/>
  <c r="G1336" i="7950"/>
  <c r="H1336" i="7950" s="1"/>
  <c r="I1336" i="7950" s="1"/>
  <c r="J1336" i="7950" s="1"/>
  <c r="K1336" i="7950" s="1"/>
  <c r="L1336" i="7950" s="1"/>
  <c r="M1336" i="7950" s="1"/>
  <c r="G1312" i="7950"/>
  <c r="R317" i="7950"/>
  <c r="S317" i="7950" s="1"/>
  <c r="T317" i="7950" s="1"/>
  <c r="U317" i="7950" s="1"/>
  <c r="E879" i="7950"/>
  <c r="D924" i="7950"/>
  <c r="P2316" i="7950"/>
  <c r="Q2316" i="7950" s="1"/>
  <c r="G2290" i="7949"/>
  <c r="H2290" i="7949" s="1"/>
  <c r="I2290" i="7949" s="1"/>
  <c r="J2290" i="7949" s="1"/>
  <c r="O2685" i="7950"/>
  <c r="P2685" i="7950" s="1"/>
  <c r="Q2685" i="7950" s="1"/>
  <c r="M2098" i="7949"/>
  <c r="M2074" i="7949"/>
  <c r="L1987" i="7950"/>
  <c r="I1477" i="7949"/>
  <c r="I1501" i="7949"/>
  <c r="T911" i="7950"/>
  <c r="T887" i="7950"/>
  <c r="S1446" i="7950"/>
  <c r="S1422" i="7950"/>
  <c r="O2201" i="7950"/>
  <c r="O2177" i="7950"/>
  <c r="D1253" i="7949"/>
  <c r="E1207" i="7949"/>
  <c r="O1559" i="7950"/>
  <c r="J2694" i="7949"/>
  <c r="J2670" i="7949"/>
  <c r="R1666" i="7949"/>
  <c r="J1882" i="7949"/>
  <c r="J1858" i="7949"/>
  <c r="R210" i="7949"/>
  <c r="R186" i="7949"/>
  <c r="H153" i="7949"/>
  <c r="H802" i="7949"/>
  <c r="H778" i="7949"/>
  <c r="E1422" i="7949"/>
  <c r="E1469" i="7949" s="1"/>
  <c r="F1446" i="7949"/>
  <c r="L1724" i="7949"/>
  <c r="L1700" i="7949"/>
  <c r="O1501" i="7950"/>
  <c r="O1477" i="7950"/>
  <c r="Q853" i="7950"/>
  <c r="Q829" i="7950"/>
  <c r="P395" i="7950"/>
  <c r="P419" i="7950"/>
  <c r="U318" i="7950"/>
  <c r="H1638" i="7950"/>
  <c r="I1638" i="7950" s="1"/>
  <c r="J1638" i="7950" s="1"/>
  <c r="K1638" i="7950" s="1"/>
  <c r="L1638" i="7950" s="1"/>
  <c r="M1638" i="7950" s="1"/>
  <c r="N1638" i="7950" s="1"/>
  <c r="O1638" i="7950" s="1"/>
  <c r="P1638" i="7950" s="1"/>
  <c r="Q1638" i="7950" s="1"/>
  <c r="O2473" i="7950"/>
  <c r="O2449" i="7950"/>
  <c r="T911" i="7949"/>
  <c r="V1238" i="7949"/>
  <c r="N2533" i="7949"/>
  <c r="K345" i="7950"/>
  <c r="L345" i="7950" s="1"/>
  <c r="M345" i="7950" s="1"/>
  <c r="N345" i="7950" s="1"/>
  <c r="O345" i="7950" s="1"/>
  <c r="M476" i="7949"/>
  <c r="M452" i="7949"/>
  <c r="G1041" i="7950"/>
  <c r="H1041" i="7950" s="1"/>
  <c r="I1041" i="7950" s="1"/>
  <c r="J1041" i="7950" s="1"/>
  <c r="K1041" i="7950" s="1"/>
  <c r="L1041" i="7950" s="1"/>
  <c r="M1041" i="7950" s="1"/>
  <c r="N1041" i="7950" s="1"/>
  <c r="O1041" i="7950" s="1"/>
  <c r="P1041" i="7950" s="1"/>
  <c r="Q1041" i="7950" s="1"/>
  <c r="R1041" i="7950" s="1"/>
  <c r="S1041" i="7950" s="1"/>
  <c r="U640" i="7949"/>
  <c r="U616" i="7949"/>
  <c r="D2257" i="7949"/>
  <c r="D2233" i="7949"/>
  <c r="D2279" i="7949" s="1"/>
  <c r="N2692" i="7949"/>
  <c r="P720" i="7950"/>
  <c r="P744" i="7950"/>
  <c r="S1451" i="7950"/>
  <c r="S1427" i="7950"/>
  <c r="V1019" i="7950"/>
  <c r="V995" i="7950"/>
  <c r="T124" i="7950"/>
  <c r="T148" i="7950"/>
  <c r="M1985" i="7950"/>
  <c r="R2469" i="7950"/>
  <c r="E775" i="7949"/>
  <c r="D821" i="7949"/>
  <c r="M2422" i="7949"/>
  <c r="M2398" i="7949"/>
  <c r="J527" i="7950"/>
  <c r="J503" i="7950"/>
  <c r="W482" i="7949"/>
  <c r="W458" i="7949"/>
  <c r="R1180" i="7949"/>
  <c r="L2662" i="7950"/>
  <c r="L2686" i="7950"/>
  <c r="P854" i="7950"/>
  <c r="P830" i="7950"/>
  <c r="S2425" i="7949"/>
  <c r="P506" i="7949"/>
  <c r="P530" i="7949"/>
  <c r="K1718" i="7949"/>
  <c r="H2125" i="7949"/>
  <c r="H2149" i="7949"/>
  <c r="K2260" i="7949"/>
  <c r="K2236" i="7949"/>
  <c r="G17" i="7950"/>
  <c r="P100" i="7950"/>
  <c r="P76" i="7950"/>
  <c r="M366" i="7950"/>
  <c r="K1124" i="7950"/>
  <c r="K1100" i="7950"/>
  <c r="M1450" i="7950"/>
  <c r="M1426" i="7950"/>
  <c r="S1400" i="7949"/>
  <c r="K1939" i="7949"/>
  <c r="K1915" i="7949"/>
  <c r="P2049" i="7949"/>
  <c r="I1744" i="7950"/>
  <c r="I1768" i="7950"/>
  <c r="P1126" i="7950"/>
  <c r="P1102" i="7950"/>
  <c r="M2256" i="7950"/>
  <c r="M2232" i="7950"/>
  <c r="V236" i="7950"/>
  <c r="V260" i="7950"/>
  <c r="T1804" i="7950"/>
  <c r="T1828" i="7950"/>
  <c r="W1397" i="7950"/>
  <c r="W1373" i="7950"/>
  <c r="U2692" i="7950"/>
  <c r="O1264" i="7950"/>
  <c r="O1288" i="7950"/>
  <c r="Q726" i="7950"/>
  <c r="Q750" i="7950"/>
  <c r="I1613" i="7949"/>
  <c r="I1589" i="7949"/>
  <c r="P1232" i="7949"/>
  <c r="K636" i="7950"/>
  <c r="K612" i="7950"/>
  <c r="N2689" i="7950"/>
  <c r="N2665" i="7950"/>
  <c r="F205" i="7949"/>
  <c r="F181" i="7949"/>
  <c r="J854" i="7949"/>
  <c r="J830" i="7949"/>
  <c r="N44" i="7950"/>
  <c r="N20" i="7950"/>
  <c r="I364" i="7950"/>
  <c r="M416" i="7950"/>
  <c r="P2128" i="7950"/>
  <c r="P2152" i="7950"/>
  <c r="M2447" i="7950"/>
  <c r="M2471" i="7950"/>
  <c r="E771" i="7950"/>
  <c r="F771" i="7950" s="1"/>
  <c r="G771" i="7950" s="1"/>
  <c r="H771" i="7950" s="1"/>
  <c r="L1123" i="7949"/>
  <c r="S1237" i="7949"/>
  <c r="S1213" i="7949"/>
  <c r="N1774" i="7949"/>
  <c r="N1750" i="7949"/>
  <c r="N1990" i="7949"/>
  <c r="N1966" i="7949"/>
  <c r="W213" i="7949"/>
  <c r="W189" i="7949"/>
  <c r="N1398" i="7949"/>
  <c r="N1374" i="7949"/>
  <c r="Q1615" i="7949"/>
  <c r="Q456" i="7950"/>
  <c r="Q480" i="7950"/>
  <c r="G1337" i="7950"/>
  <c r="G1313" i="7950"/>
  <c r="Q586" i="7950"/>
  <c r="M2420" i="7950"/>
  <c r="K1179" i="7949"/>
  <c r="K1155" i="7949"/>
  <c r="L1719" i="7949"/>
  <c r="F906" i="7949"/>
  <c r="E882" i="7949"/>
  <c r="E929" i="7949" s="1"/>
  <c r="M1070" i="7949"/>
  <c r="E1795" i="7950"/>
  <c r="E1842" i="7950" s="1"/>
  <c r="F1819" i="7950"/>
  <c r="I799" i="7949"/>
  <c r="T593" i="7949"/>
  <c r="T569" i="7949"/>
  <c r="M2557" i="7950"/>
  <c r="M2581" i="7950"/>
  <c r="H795" i="7950"/>
  <c r="O1671" i="7949"/>
  <c r="O1647" i="7949"/>
  <c r="O855" i="7949"/>
  <c r="O831" i="7949"/>
  <c r="M422" i="7949"/>
  <c r="M398" i="7949"/>
  <c r="V2368" i="7950"/>
  <c r="J204" i="7949"/>
  <c r="Q1617" i="7949"/>
  <c r="Q1593" i="7949"/>
  <c r="G1122" i="7949"/>
  <c r="N904" i="7950"/>
  <c r="N880" i="7950"/>
  <c r="Q1774" i="7950"/>
  <c r="Q128" i="7950"/>
  <c r="Q152" i="7950"/>
  <c r="M2684" i="7950"/>
  <c r="L528" i="7950"/>
  <c r="L504" i="7950"/>
  <c r="H145" i="7950"/>
  <c r="T799" i="7950"/>
  <c r="T775" i="7950"/>
  <c r="W153" i="7950"/>
  <c r="W129" i="7950"/>
  <c r="M851" i="7950"/>
  <c r="O1505" i="7949"/>
  <c r="Q1827" i="7950"/>
  <c r="Q1803" i="7950"/>
  <c r="M199" i="7950"/>
  <c r="P2022" i="7950"/>
  <c r="P2046" i="7950"/>
  <c r="L1927" i="7950"/>
  <c r="P2532" i="7950"/>
  <c r="L1019" i="7949"/>
  <c r="L995" i="7949"/>
  <c r="F1340" i="7949"/>
  <c r="F1316" i="7949"/>
  <c r="I1073" i="7949"/>
  <c r="I1049" i="7949"/>
  <c r="F2310" i="7949"/>
  <c r="E2286" i="7949"/>
  <c r="M1235" i="7949"/>
  <c r="M1211" i="7949"/>
  <c r="G724" i="7949"/>
  <c r="H724" i="7949" s="1"/>
  <c r="I724" i="7949" s="1"/>
  <c r="J724" i="7949" s="1"/>
  <c r="K724" i="7949" s="1"/>
  <c r="L724" i="7949" s="1"/>
  <c r="I1286" i="7949"/>
  <c r="E2041" i="7949"/>
  <c r="E2017" i="7949"/>
  <c r="M1445" i="7950"/>
  <c r="M1421" i="7950"/>
  <c r="I1770" i="7949"/>
  <c r="I1765" i="7950"/>
  <c r="Q966" i="7950"/>
  <c r="G1608" i="7949"/>
  <c r="I1798" i="7950"/>
  <c r="I1822" i="7950"/>
  <c r="M2363" i="7950"/>
  <c r="Q315" i="7950"/>
  <c r="Q291" i="7950"/>
  <c r="M261" i="7950"/>
  <c r="K609" i="7950"/>
  <c r="K633" i="7950"/>
  <c r="N2691" i="7950"/>
  <c r="K1340" i="7950"/>
  <c r="K1316" i="7950"/>
  <c r="S2697" i="7949"/>
  <c r="S2673" i="7949"/>
  <c r="T2314" i="7950"/>
  <c r="T2290" i="7950"/>
  <c r="J2197" i="7950"/>
  <c r="O2397" i="7950"/>
  <c r="O2421" i="7950"/>
  <c r="U622" i="7949"/>
  <c r="U646" i="7949"/>
  <c r="S1261" i="7950"/>
  <c r="S1285" i="7950"/>
  <c r="H469" i="7950"/>
  <c r="Q2155" i="7949"/>
  <c r="N850" i="7950"/>
  <c r="N826" i="7950"/>
  <c r="T906" i="7950"/>
  <c r="O394" i="7950"/>
  <c r="O418" i="7950"/>
  <c r="P533" i="7950"/>
  <c r="L1121" i="7950"/>
  <c r="T2312" i="7950"/>
  <c r="T2288" i="7950"/>
  <c r="E281" i="7949"/>
  <c r="R2151" i="7950"/>
  <c r="O398" i="7950"/>
  <c r="O422" i="7950"/>
  <c r="S888" i="7950"/>
  <c r="S912" i="7950"/>
  <c r="R421" i="7950"/>
  <c r="R397" i="7950"/>
  <c r="T2422" i="7950"/>
  <c r="T2398" i="7950"/>
  <c r="J1176" i="7949"/>
  <c r="L1500" i="7949"/>
  <c r="Q426" i="7950"/>
  <c r="Q402" i="7950"/>
  <c r="H201" i="7950"/>
  <c r="U1883" i="7950"/>
  <c r="U1859" i="7950"/>
  <c r="H44" i="7949"/>
  <c r="O1020" i="7950"/>
  <c r="O996" i="7950"/>
  <c r="W2316" i="7949"/>
  <c r="O853" i="7949"/>
  <c r="N937" i="7950"/>
  <c r="N961" i="7950"/>
  <c r="W587" i="7949"/>
  <c r="W563" i="7949"/>
  <c r="E1950" i="7950"/>
  <c r="F1903" i="7950"/>
  <c r="E1585" i="7949"/>
  <c r="F1585" i="7949" s="1"/>
  <c r="G1585" i="7949" s="1"/>
  <c r="H1585" i="7949" s="1"/>
  <c r="I1585" i="7949" s="1"/>
  <c r="D1631" i="7949"/>
  <c r="E770" i="7950"/>
  <c r="F770" i="7950" s="1"/>
  <c r="G770" i="7950" s="1"/>
  <c r="H770" i="7950" s="1"/>
  <c r="I770" i="7950" s="1"/>
  <c r="J770" i="7950" s="1"/>
  <c r="K770" i="7950" s="1"/>
  <c r="L770" i="7950" s="1"/>
  <c r="M770" i="7950" s="1"/>
  <c r="N770" i="7950" s="1"/>
  <c r="O770" i="7950" s="1"/>
  <c r="P770" i="7950" s="1"/>
  <c r="Q770" i="7950" s="1"/>
  <c r="R770" i="7950" s="1"/>
  <c r="S770" i="7950" s="1"/>
  <c r="D816" i="7950"/>
  <c r="I289" i="7950"/>
  <c r="J289" i="7950" s="1"/>
  <c r="K289" i="7950" s="1"/>
  <c r="L289" i="7950" s="1"/>
  <c r="M289" i="7950" s="1"/>
  <c r="N289" i="7950" s="1"/>
  <c r="O289" i="7950" s="1"/>
  <c r="P289" i="7950" s="1"/>
  <c r="Q289" i="7950" s="1"/>
  <c r="R289" i="7950" s="1"/>
  <c r="S289" i="7950" s="1"/>
  <c r="T289" i="7950" s="1"/>
  <c r="U289" i="7950" s="1"/>
  <c r="N1933" i="7950"/>
  <c r="N1909" i="7950"/>
  <c r="S1452" i="7949"/>
  <c r="S1428" i="7949"/>
  <c r="I1557" i="7949"/>
  <c r="N1884" i="7949"/>
  <c r="N1860" i="7949"/>
  <c r="J2639" i="7949"/>
  <c r="P1723" i="7949"/>
  <c r="P1699" i="7949"/>
  <c r="O2313" i="7950"/>
  <c r="M477" i="7950"/>
  <c r="M453" i="7950"/>
  <c r="W2075" i="7950"/>
  <c r="W2099" i="7950"/>
  <c r="P2637" i="7950"/>
  <c r="P2613" i="7950"/>
  <c r="K749" i="7949"/>
  <c r="M1076" i="7949"/>
  <c r="W1616" i="7949"/>
  <c r="F1851" i="7950"/>
  <c r="G1851" i="7950" s="1"/>
  <c r="H1851" i="7950" s="1"/>
  <c r="I1851" i="7950" s="1"/>
  <c r="J1851" i="7950" s="1"/>
  <c r="K1851" i="7950" s="1"/>
  <c r="L1851" i="7950" s="1"/>
  <c r="M1851" i="7950" s="1"/>
  <c r="N1851" i="7950" s="1"/>
  <c r="O1851" i="7950" s="1"/>
  <c r="P1851" i="7950" s="1"/>
  <c r="Q1851" i="7950" s="1"/>
  <c r="R1851" i="7950" s="1"/>
  <c r="S1851" i="7950" s="1"/>
  <c r="N2046" i="7949"/>
  <c r="N2022" i="7949"/>
  <c r="M1150" i="7950"/>
  <c r="M1174" i="7950"/>
  <c r="T476" i="7950"/>
  <c r="T452" i="7950"/>
  <c r="P746" i="7949"/>
  <c r="P722" i="7949"/>
  <c r="R863" i="7949"/>
  <c r="O1181" i="7950"/>
  <c r="M2018" i="7950"/>
  <c r="M2042" i="7950"/>
  <c r="P1179" i="7950"/>
  <c r="T1716" i="7950"/>
  <c r="T1692" i="7950"/>
  <c r="O752" i="7949"/>
  <c r="L2632" i="7950"/>
  <c r="P1720" i="7950"/>
  <c r="P1696" i="7950"/>
  <c r="Q255" i="7950"/>
  <c r="U2426" i="7949"/>
  <c r="Q96" i="7950"/>
  <c r="Q72" i="7950"/>
  <c r="S1911" i="7950"/>
  <c r="S1935" i="7950"/>
  <c r="U2308" i="7950"/>
  <c r="U2284" i="7950"/>
  <c r="T1176" i="7950"/>
  <c r="T1152" i="7950"/>
  <c r="I2526" i="7949"/>
  <c r="I1855" i="7949"/>
  <c r="P2200" i="7950"/>
  <c r="P2176" i="7950"/>
  <c r="T1835" i="7949"/>
  <c r="T1811" i="7949"/>
  <c r="L18" i="7950"/>
  <c r="L42" i="7950"/>
  <c r="U529" i="7950"/>
  <c r="T1473" i="7950"/>
  <c r="T1497" i="7950"/>
  <c r="O1797" i="7950"/>
  <c r="O1821" i="7950"/>
  <c r="O1718" i="7950"/>
  <c r="H1853" i="7950"/>
  <c r="H1877" i="7950"/>
  <c r="F2522" i="7950"/>
  <c r="N155" i="7950"/>
  <c r="N131" i="7950"/>
  <c r="J259" i="7950"/>
  <c r="J235" i="7950"/>
  <c r="L2472" i="7950"/>
  <c r="L2448" i="7950"/>
  <c r="G1339" i="7949"/>
  <c r="G1315" i="7949"/>
  <c r="R1773" i="7950"/>
  <c r="R1749" i="7950"/>
  <c r="O2369" i="7950"/>
  <c r="H2417" i="7950"/>
  <c r="H2393" i="7950"/>
  <c r="H146" i="7950"/>
  <c r="H122" i="7950"/>
  <c r="P803" i="7950"/>
  <c r="P779" i="7950"/>
  <c r="M1448" i="7950"/>
  <c r="M1424" i="7950"/>
  <c r="M638" i="7950"/>
  <c r="P2370" i="7950"/>
  <c r="P2346" i="7950"/>
  <c r="D1285" i="7949"/>
  <c r="D1261" i="7949"/>
  <c r="D1307" i="7949" s="1"/>
  <c r="S207" i="7950"/>
  <c r="S183" i="7950"/>
  <c r="H525" i="7950"/>
  <c r="H501" i="7950"/>
  <c r="M743" i="7950"/>
  <c r="J474" i="7950"/>
  <c r="N1015" i="7950"/>
  <c r="Q1800" i="7950"/>
  <c r="Q1824" i="7950"/>
  <c r="I2037" i="7950"/>
  <c r="I2013" i="7950"/>
  <c r="P2122" i="7950"/>
  <c r="P2146" i="7950"/>
  <c r="H2253" i="7950"/>
  <c r="H2229" i="7950"/>
  <c r="L2576" i="7950"/>
  <c r="L2552" i="7950"/>
  <c r="Q315" i="7949"/>
  <c r="O912" i="7949"/>
  <c r="E1880" i="7949"/>
  <c r="E1856" i="7949"/>
  <c r="P368" i="7949"/>
  <c r="R479" i="7949"/>
  <c r="R455" i="7949"/>
  <c r="J696" i="7949"/>
  <c r="J672" i="7949"/>
  <c r="K856" i="7949"/>
  <c r="K832" i="7949"/>
  <c r="E961" i="7949"/>
  <c r="E937" i="7949"/>
  <c r="O1290" i="7949"/>
  <c r="J1830" i="7949"/>
  <c r="J1806" i="7949"/>
  <c r="J1802" i="7949"/>
  <c r="J1826" i="7949"/>
  <c r="H2476" i="7949"/>
  <c r="H2452" i="7949"/>
  <c r="F1119" i="7950"/>
  <c r="F1095" i="7950"/>
  <c r="P2688" i="7950"/>
  <c r="P2664" i="7950"/>
  <c r="O531" i="7950"/>
  <c r="M2043" i="7950"/>
  <c r="M2019" i="7950"/>
  <c r="P316" i="7949"/>
  <c r="P292" i="7949"/>
  <c r="J907" i="7949"/>
  <c r="J883" i="7949"/>
  <c r="H1558" i="7949"/>
  <c r="H1534" i="7949"/>
  <c r="N2100" i="7949"/>
  <c r="N2076" i="7949"/>
  <c r="V2184" i="7949"/>
  <c r="V2208" i="7949"/>
  <c r="E668" i="7949"/>
  <c r="F668" i="7949" s="1"/>
  <c r="G668" i="7949" s="1"/>
  <c r="H668" i="7949" s="1"/>
  <c r="I668" i="7949" s="1"/>
  <c r="G719" i="7950"/>
  <c r="H719" i="7950" s="1"/>
  <c r="I719" i="7950" s="1"/>
  <c r="J719" i="7950" s="1"/>
  <c r="K719" i="7950" s="1"/>
  <c r="L719" i="7950" s="1"/>
  <c r="M719" i="7950" s="1"/>
  <c r="L1288" i="7949"/>
  <c r="L1264" i="7949"/>
  <c r="K1721" i="7949"/>
  <c r="F2089" i="7950"/>
  <c r="E2065" i="7950"/>
  <c r="T803" i="7949"/>
  <c r="T779" i="7949"/>
  <c r="N1342" i="7949"/>
  <c r="N1318" i="7949"/>
  <c r="J2532" i="7949"/>
  <c r="J2508" i="7949"/>
  <c r="L1504" i="7949"/>
  <c r="L1480" i="7949"/>
  <c r="N1938" i="7949"/>
  <c r="N1914" i="7949"/>
  <c r="R2045" i="7949"/>
  <c r="R2021" i="7949"/>
  <c r="E612" i="7949"/>
  <c r="F636" i="7949"/>
  <c r="P749" i="7950"/>
  <c r="P725" i="7950"/>
  <c r="H717" i="7950"/>
  <c r="H741" i="7950"/>
  <c r="O964" i="7950"/>
  <c r="O940" i="7950"/>
  <c r="Q641" i="7950"/>
  <c r="Q617" i="7950"/>
  <c r="K1910" i="7950"/>
  <c r="K1934" i="7950"/>
  <c r="N2690" i="7950"/>
  <c r="N2666" i="7950"/>
  <c r="M1126" i="7949"/>
  <c r="M1776" i="7949"/>
  <c r="J1988" i="7949"/>
  <c r="J1964" i="7949"/>
  <c r="P964" i="7949"/>
  <c r="P940" i="7949"/>
  <c r="L1612" i="7949"/>
  <c r="L1588" i="7949"/>
  <c r="J1933" i="7949"/>
  <c r="J1909" i="7949"/>
  <c r="M1934" i="7949"/>
  <c r="M1910" i="7949"/>
  <c r="H2258" i="7949"/>
  <c r="N2368" i="7949"/>
  <c r="F1441" i="7950"/>
  <c r="E1417" i="7950"/>
  <c r="E553" i="7950"/>
  <c r="E600" i="7950" s="1"/>
  <c r="F577" i="7950"/>
  <c r="G2282" i="7950"/>
  <c r="H2282" i="7950" s="1"/>
  <c r="I2282" i="7950" s="1"/>
  <c r="J2282" i="7950" s="1"/>
  <c r="K2282" i="7950" s="1"/>
  <c r="L2282" i="7950" s="1"/>
  <c r="I1013" i="7950"/>
  <c r="M800" i="7950"/>
  <c r="M776" i="7950"/>
  <c r="M2150" i="7950"/>
  <c r="N691" i="7950"/>
  <c r="N667" i="7950"/>
  <c r="G1556" i="7949"/>
  <c r="I1989" i="7949"/>
  <c r="W2099" i="7949"/>
  <c r="W2075" i="7949"/>
  <c r="J2314" i="7949"/>
  <c r="J2420" i="7949"/>
  <c r="J2396" i="7949"/>
  <c r="V2642" i="7949"/>
  <c r="V2618" i="7949"/>
  <c r="L698" i="7949"/>
  <c r="L674" i="7949"/>
  <c r="N693" i="7949"/>
  <c r="N669" i="7949"/>
  <c r="I1287" i="7949"/>
  <c r="I1263" i="7949"/>
  <c r="N1508" i="7949"/>
  <c r="U2043" i="7949"/>
  <c r="J2366" i="7949"/>
  <c r="E613" i="7949"/>
  <c r="F613" i="7949" s="1"/>
  <c r="G613" i="7949" s="1"/>
  <c r="D875" i="7949"/>
  <c r="E829" i="7949"/>
  <c r="M1449" i="7950"/>
  <c r="U77" i="7950"/>
  <c r="U101" i="7950"/>
  <c r="V264" i="7950"/>
  <c r="V240" i="7950"/>
  <c r="L2038" i="7950"/>
  <c r="L2014" i="7950"/>
  <c r="S2561" i="7950"/>
  <c r="S2585" i="7950"/>
  <c r="J1011" i="7950"/>
  <c r="R1482" i="7950"/>
  <c r="R1506" i="7950"/>
  <c r="O94" i="7950"/>
  <c r="O70" i="7950"/>
  <c r="S47" i="7950"/>
  <c r="S23" i="7950"/>
  <c r="Q2236" i="7950"/>
  <c r="Q2260" i="7950"/>
  <c r="M1648" i="7949"/>
  <c r="N1648" i="7949" s="1"/>
  <c r="O1648" i="7949" s="1"/>
  <c r="P1648" i="7949" s="1"/>
  <c r="Q1648" i="7949" s="1"/>
  <c r="R1648" i="7949" s="1"/>
  <c r="S1648" i="7949" s="1"/>
  <c r="T1648" i="7949" s="1"/>
  <c r="U1648" i="7949" s="1"/>
  <c r="V1648" i="7949" s="1"/>
  <c r="W1648" i="7949" s="1"/>
  <c r="H1717" i="7949"/>
  <c r="K1935" i="7949"/>
  <c r="R2371" i="7949"/>
  <c r="N2370" i="7949"/>
  <c r="N2346" i="7949"/>
  <c r="S2479" i="7949"/>
  <c r="S2455" i="7949"/>
  <c r="K1396" i="7949"/>
  <c r="G579" i="7950"/>
  <c r="G555" i="7950"/>
  <c r="D119" i="7949"/>
  <c r="E72" i="7949"/>
  <c r="P2559" i="7950"/>
  <c r="P2583" i="7950"/>
  <c r="L98" i="7950"/>
  <c r="M471" i="7950"/>
  <c r="T585" i="7950"/>
  <c r="T2556" i="7950"/>
  <c r="T2580" i="7950"/>
  <c r="N1391" i="7950"/>
  <c r="H2580" i="7949"/>
  <c r="O1986" i="7950"/>
  <c r="R666" i="7950"/>
  <c r="R690" i="7950"/>
  <c r="O369" i="7950"/>
  <c r="M584" i="7950"/>
  <c r="S914" i="7949"/>
  <c r="S890" i="7949"/>
  <c r="V1020" i="7949"/>
  <c r="V996" i="7949"/>
  <c r="T1130" i="7949"/>
  <c r="T1106" i="7949"/>
  <c r="M1345" i="7949"/>
  <c r="P1559" i="7949"/>
  <c r="P1535" i="7949"/>
  <c r="R1777" i="7949"/>
  <c r="R1753" i="7949"/>
  <c r="V1885" i="7949"/>
  <c r="V1861" i="7949"/>
  <c r="Q2641" i="7949"/>
  <c r="Q2617" i="7949"/>
  <c r="L372" i="7949"/>
  <c r="L348" i="7949"/>
  <c r="V2264" i="7949"/>
  <c r="V2240" i="7949"/>
  <c r="O2369" i="7949"/>
  <c r="H2477" i="7949"/>
  <c r="H2453" i="7949"/>
  <c r="T2583" i="7949"/>
  <c r="T2559" i="7949"/>
  <c r="D929" i="7949"/>
  <c r="P1604" i="7950"/>
  <c r="I2039" i="7950"/>
  <c r="I2015" i="7950"/>
  <c r="U2375" i="7949"/>
  <c r="F2634" i="7949"/>
  <c r="E2610" i="7949"/>
  <c r="E2070" i="7949"/>
  <c r="E2117" i="7949" s="1"/>
  <c r="F2094" i="7949"/>
  <c r="E1957" i="7950"/>
  <c r="E2004" i="7950" s="1"/>
  <c r="F1981" i="7950"/>
  <c r="D1842" i="7950"/>
  <c r="E1525" i="7950"/>
  <c r="E1572" i="7950" s="1"/>
  <c r="F1549" i="7950"/>
  <c r="L2306" i="7950"/>
  <c r="O1239" i="7949"/>
  <c r="O1215" i="7949"/>
  <c r="S424" i="7950"/>
  <c r="S400" i="7950"/>
  <c r="H1117" i="7950"/>
  <c r="L745" i="7950"/>
  <c r="K2691" i="7949"/>
  <c r="S1503" i="7949"/>
  <c r="I45" i="7949"/>
  <c r="M1823" i="7950"/>
  <c r="M1799" i="7950"/>
  <c r="P697" i="7949"/>
  <c r="O1475" i="7950"/>
  <c r="O1499" i="7950"/>
  <c r="R1066" i="7950"/>
  <c r="T2478" i="7950"/>
  <c r="T2454" i="7950"/>
  <c r="R2424" i="7950"/>
  <c r="N2366" i="7950"/>
  <c r="N2342" i="7950"/>
  <c r="L1667" i="7949"/>
  <c r="K728" i="7949"/>
  <c r="L728" i="7949" s="1"/>
  <c r="M728" i="7949" s="1"/>
  <c r="N728" i="7949" s="1"/>
  <c r="O728" i="7949" s="1"/>
  <c r="R2047" i="7949"/>
  <c r="K1209" i="7949"/>
  <c r="K1233" i="7949"/>
  <c r="M1553" i="7950"/>
  <c r="M1529" i="7950"/>
  <c r="V1456" i="7949"/>
  <c r="S794" i="7950"/>
  <c r="K233" i="7950"/>
  <c r="K257" i="7950"/>
  <c r="L2093" i="7950"/>
  <c r="O205" i="7950"/>
  <c r="O181" i="7950"/>
  <c r="M1825" i="7950"/>
  <c r="M1801" i="7950"/>
  <c r="N1043" i="7950"/>
  <c r="N1067" i="7950"/>
  <c r="Q1014" i="7950"/>
  <c r="Q990" i="7950"/>
  <c r="Q2367" i="7950"/>
  <c r="L1876" i="7950"/>
  <c r="L1852" i="7950"/>
  <c r="M1745" i="7950"/>
  <c r="M1769" i="7950"/>
  <c r="U1614" i="7950"/>
  <c r="O39" i="7950"/>
  <c r="O15" i="7950"/>
  <c r="P526" i="7950"/>
  <c r="W1752" i="7950"/>
  <c r="W1776" i="7950"/>
  <c r="G2311" i="7949"/>
  <c r="K1506" i="7949"/>
  <c r="F1479" i="7949"/>
  <c r="G1479" i="7949" s="1"/>
  <c r="H1479" i="7949" s="1"/>
  <c r="I1479" i="7949" s="1"/>
  <c r="J1479" i="7949" s="1"/>
  <c r="K1479" i="7949" s="1"/>
  <c r="L1479" i="7949" s="1"/>
  <c r="M1479" i="7949" s="1"/>
  <c r="N1479" i="7949" s="1"/>
  <c r="O1479" i="7949" s="1"/>
  <c r="P1479" i="7949" s="1"/>
  <c r="Q1479" i="7949" s="1"/>
  <c r="R1479" i="7949" s="1"/>
  <c r="S1479" i="7949" s="1"/>
  <c r="E1610" i="7949"/>
  <c r="E1586" i="7949"/>
  <c r="J580" i="7950"/>
  <c r="N610" i="7950"/>
  <c r="N634" i="7950"/>
  <c r="Q376" i="7949"/>
  <c r="Q352" i="7949"/>
  <c r="N1562" i="7949"/>
  <c r="N1538" i="7949"/>
  <c r="N2364" i="7950"/>
  <c r="N2340" i="7950"/>
  <c r="L92" i="7950"/>
  <c r="L68" i="7950"/>
  <c r="T1968" i="7950"/>
  <c r="T1992" i="7950"/>
  <c r="U2207" i="7949"/>
  <c r="U2183" i="7949"/>
  <c r="F283" i="7950"/>
  <c r="G307" i="7950"/>
  <c r="G415" i="7950"/>
  <c r="G1932" i="7949"/>
  <c r="O688" i="7950"/>
  <c r="P1234" i="7950"/>
  <c r="P1210" i="7950"/>
  <c r="S154" i="7950"/>
  <c r="R747" i="7950"/>
  <c r="J2575" i="7950"/>
  <c r="T1073" i="7950"/>
  <c r="S1207" i="7950"/>
  <c r="S1231" i="7950"/>
  <c r="M847" i="7950"/>
  <c r="J474" i="7949"/>
  <c r="U2315" i="7950"/>
  <c r="U2291" i="7950"/>
  <c r="V1017" i="7950"/>
  <c r="S2153" i="7950"/>
  <c r="Q367" i="7950"/>
  <c r="Q343" i="7950"/>
  <c r="T2097" i="7950"/>
  <c r="T2073" i="7950"/>
  <c r="V2663" i="7950"/>
  <c r="V2687" i="7950"/>
  <c r="S1444" i="7950"/>
  <c r="S1420" i="7950"/>
  <c r="V318" i="7949"/>
  <c r="P2644" i="7949"/>
  <c r="H2636" i="7949"/>
  <c r="H47" i="7949"/>
  <c r="H23" i="7949"/>
  <c r="O49" i="7949"/>
  <c r="O25" i="7949"/>
  <c r="K589" i="7949"/>
  <c r="K565" i="7949"/>
  <c r="P2481" i="7949"/>
  <c r="U2506" i="7950"/>
  <c r="U2530" i="7950"/>
  <c r="O963" i="7949"/>
  <c r="O939" i="7949"/>
  <c r="N405" i="7949"/>
  <c r="N429" i="7949"/>
  <c r="F2252" i="7950"/>
  <c r="F2228" i="7950"/>
  <c r="Q2307" i="7950"/>
  <c r="Q2283" i="7950"/>
  <c r="I903" i="7950"/>
  <c r="J578" i="7950"/>
  <c r="J554" i="7950"/>
  <c r="L38" i="7950"/>
  <c r="P1419" i="7950"/>
  <c r="P1443" i="7950"/>
  <c r="P1959" i="7950"/>
  <c r="P1983" i="7950"/>
  <c r="R962" i="7949"/>
  <c r="I2261" i="7949"/>
  <c r="I2237" i="7949"/>
  <c r="L2586" i="7949"/>
  <c r="S969" i="7949"/>
  <c r="T724" i="7950"/>
  <c r="T748" i="7950"/>
  <c r="N2199" i="7950"/>
  <c r="W1664" i="7950"/>
  <c r="N2527" i="7949"/>
  <c r="R48" i="7950"/>
  <c r="K1016" i="7949"/>
  <c r="Q581" i="7950"/>
  <c r="L1713" i="7950"/>
  <c r="L1689" i="7950"/>
  <c r="T910" i="7950"/>
  <c r="T886" i="7950"/>
  <c r="U564" i="7950"/>
  <c r="U588" i="7950"/>
  <c r="Q1661" i="7950"/>
  <c r="Q1637" i="7950"/>
  <c r="L740" i="7950"/>
  <c r="W287" i="7950"/>
  <c r="W311" i="7950"/>
  <c r="R319" i="7949"/>
  <c r="S1185" i="7949"/>
  <c r="S2267" i="7949"/>
  <c r="S2243" i="7949"/>
  <c r="K1229" i="7950"/>
  <c r="K1205" i="7950"/>
  <c r="O2558" i="7950"/>
  <c r="O2582" i="7950"/>
  <c r="T21" i="7950"/>
  <c r="T45" i="7950"/>
  <c r="L1552" i="7950"/>
  <c r="G2203" i="7949"/>
  <c r="P1502" i="7950"/>
  <c r="P1478" i="7950"/>
  <c r="S1556" i="7950"/>
  <c r="S1532" i="7950"/>
  <c r="N1643" i="7950"/>
  <c r="N1667" i="7950"/>
  <c r="O2206" i="7950"/>
  <c r="O2182" i="7950"/>
  <c r="O1721" i="7950"/>
  <c r="O1697" i="7950"/>
  <c r="J1127" i="7949"/>
  <c r="N1644" i="7949"/>
  <c r="N1668" i="7949"/>
  <c r="I2423" i="7949"/>
  <c r="I2399" i="7949"/>
  <c r="E1069" i="7949"/>
  <c r="E1045" i="7949"/>
  <c r="W372" i="7950"/>
  <c r="O1236" i="7949"/>
  <c r="Q1343" i="7949"/>
  <c r="Q1319" i="7949"/>
  <c r="J1664" i="7949"/>
  <c r="J1640" i="7949"/>
  <c r="P2638" i="7949"/>
  <c r="P2614" i="7949"/>
  <c r="K46" i="7949"/>
  <c r="J584" i="7949"/>
  <c r="E663" i="7950"/>
  <c r="F663" i="7950" s="1"/>
  <c r="G663" i="7950" s="1"/>
  <c r="H663" i="7950" s="1"/>
  <c r="I663" i="7950" s="1"/>
  <c r="K1072" i="7949"/>
  <c r="K2153" i="7949"/>
  <c r="K2129" i="7949"/>
  <c r="H2152" i="7949"/>
  <c r="H2128" i="7949"/>
  <c r="E2497" i="7950"/>
  <c r="F2521" i="7950"/>
  <c r="E721" i="7949"/>
  <c r="I687" i="7950"/>
  <c r="D2706" i="7950"/>
  <c r="E2660" i="7950"/>
  <c r="K2231" i="7950"/>
  <c r="K2255" i="7950"/>
  <c r="S2694" i="7950"/>
  <c r="S2670" i="7950"/>
  <c r="P848" i="7950"/>
  <c r="N959" i="7950"/>
  <c r="N935" i="7950"/>
  <c r="H1064" i="7950"/>
  <c r="R1123" i="7950"/>
  <c r="R1099" i="7950"/>
  <c r="N2362" i="7950"/>
  <c r="N2338" i="7950"/>
  <c r="Q642" i="7950"/>
  <c r="Q618" i="7950"/>
  <c r="K1560" i="7949"/>
  <c r="K1536" i="7949"/>
  <c r="R2315" i="7949"/>
  <c r="R2291" i="7949"/>
  <c r="I209" i="7949"/>
  <c r="I185" i="7949"/>
  <c r="S588" i="7949"/>
  <c r="I583" i="7949"/>
  <c r="I559" i="7949"/>
  <c r="E938" i="7949"/>
  <c r="F938" i="7949" s="1"/>
  <c r="G938" i="7949" s="1"/>
  <c r="H938" i="7949" s="1"/>
  <c r="I938" i="7949" s="1"/>
  <c r="J938" i="7949" s="1"/>
  <c r="K938" i="7949" s="1"/>
  <c r="L938" i="7949" s="1"/>
  <c r="M938" i="7949" s="1"/>
  <c r="N938" i="7949" s="1"/>
  <c r="O938" i="7949" s="1"/>
  <c r="P938" i="7949" s="1"/>
  <c r="Q938" i="7949" s="1"/>
  <c r="R938" i="7949" s="1"/>
  <c r="F1154" i="7949"/>
  <c r="G1154" i="7949" s="1"/>
  <c r="G2365" i="7949"/>
  <c r="G2341" i="7949"/>
  <c r="D1361" i="7949"/>
  <c r="F793" i="7950"/>
  <c r="E769" i="7950"/>
  <c r="D600" i="7950"/>
  <c r="H2413" i="7950"/>
  <c r="L2148" i="7950"/>
  <c r="L2124" i="7950"/>
  <c r="F2505" i="7949"/>
  <c r="G2505" i="7949" s="1"/>
  <c r="H2505" i="7949" s="1"/>
  <c r="I2505" i="7949" s="1"/>
  <c r="J2505" i="7949" s="1"/>
  <c r="K2505" i="7949" s="1"/>
  <c r="L2505" i="7949" s="1"/>
  <c r="M2505" i="7949" s="1"/>
  <c r="N2505" i="7949" s="1"/>
  <c r="O2505" i="7949" s="1"/>
  <c r="P2505" i="7949" s="1"/>
  <c r="Q2505" i="7949" s="1"/>
  <c r="R2505" i="7949" s="1"/>
  <c r="S2505" i="7949" s="1"/>
  <c r="T2505" i="7949" s="1"/>
  <c r="U2505" i="7949" s="1"/>
  <c r="V2505" i="7949" s="1"/>
  <c r="E2342" i="7949"/>
  <c r="F2342" i="7949" s="1"/>
  <c r="G2342" i="7949" s="1"/>
  <c r="H2342" i="7949" s="1"/>
  <c r="I2342" i="7949" s="1"/>
  <c r="J2342" i="7949" s="1"/>
  <c r="J1991" i="7949"/>
  <c r="I339" i="7950"/>
  <c r="I363" i="7950"/>
  <c r="S347" i="7950"/>
  <c r="S371" i="7950"/>
  <c r="P722" i="7950"/>
  <c r="P746" i="7950"/>
  <c r="K1120" i="7950"/>
  <c r="L1531" i="7950"/>
  <c r="L1555" i="7950"/>
  <c r="E450" i="7949"/>
  <c r="Q798" i="7950"/>
  <c r="Q774" i="7950"/>
  <c r="N2392" i="7950"/>
  <c r="N2416" i="7950"/>
  <c r="N202" i="7950"/>
  <c r="N178" i="7950"/>
  <c r="M913" i="7949"/>
  <c r="U1023" i="7949"/>
  <c r="U999" i="7949"/>
  <c r="R1129" i="7949"/>
  <c r="R1105" i="7949"/>
  <c r="N1128" i="7949"/>
  <c r="N1104" i="7949"/>
  <c r="J1344" i="7949"/>
  <c r="J1320" i="7949"/>
  <c r="P1450" i="7949"/>
  <c r="P1426" i="7949"/>
  <c r="Q1775" i="7949"/>
  <c r="Q1751" i="7949"/>
  <c r="O1887" i="7949"/>
  <c r="O1863" i="7949"/>
  <c r="K1987" i="7949"/>
  <c r="H2421" i="7949"/>
  <c r="H2397" i="7949"/>
  <c r="V2529" i="7949"/>
  <c r="R208" i="7949"/>
  <c r="R184" i="7949"/>
  <c r="O207" i="7949"/>
  <c r="O183" i="7949"/>
  <c r="K480" i="7949"/>
  <c r="K456" i="7949"/>
  <c r="F1071" i="7949"/>
  <c r="F1047" i="7949"/>
  <c r="Q1397" i="7949"/>
  <c r="Q1373" i="7949"/>
  <c r="F1502" i="7949"/>
  <c r="F1478" i="7949"/>
  <c r="I1609" i="7949"/>
  <c r="L1610" i="7950"/>
  <c r="L1586" i="7950"/>
  <c r="P855" i="7950"/>
  <c r="P831" i="7950"/>
  <c r="J2415" i="7950"/>
  <c r="L187" i="7949"/>
  <c r="L211" i="7949"/>
  <c r="Q1154" i="7950"/>
  <c r="Q1178" i="7950"/>
  <c r="L1906" i="7950"/>
  <c r="L1930" i="7950"/>
  <c r="H151" i="7949"/>
  <c r="R2287" i="7950"/>
  <c r="R2311" i="7950"/>
  <c r="Q2588" i="7949"/>
  <c r="M1230" i="7950"/>
  <c r="M1206" i="7950"/>
  <c r="V1344" i="7950"/>
  <c r="V1320" i="7950"/>
  <c r="K203" i="7950"/>
  <c r="K179" i="7950"/>
  <c r="N695" i="7950"/>
  <c r="N671" i="7950"/>
  <c r="O694" i="7950"/>
  <c r="O670" i="7950"/>
  <c r="Q801" i="7950"/>
  <c r="Q777" i="7950"/>
  <c r="Q1128" i="7950"/>
  <c r="M1666" i="7950"/>
  <c r="M1642" i="7950"/>
  <c r="L1989" i="7950"/>
  <c r="L1965" i="7950"/>
  <c r="N2204" i="7950"/>
  <c r="O2636" i="7950"/>
  <c r="O2612" i="7950"/>
  <c r="I2419" i="7949"/>
  <c r="I2395" i="7949"/>
  <c r="N747" i="7949"/>
  <c r="N723" i="7949"/>
  <c r="H965" i="7949"/>
  <c r="H941" i="7949"/>
  <c r="Q1075" i="7949"/>
  <c r="K1181" i="7949"/>
  <c r="Q1184" i="7949"/>
  <c r="L1291" i="7949"/>
  <c r="L1267" i="7949"/>
  <c r="M1393" i="7949"/>
  <c r="I1394" i="7949"/>
  <c r="I1370" i="7949"/>
  <c r="N1614" i="7949"/>
  <c r="N1590" i="7949"/>
  <c r="S1831" i="7949"/>
  <c r="S1807" i="7949"/>
  <c r="M1936" i="7949"/>
  <c r="E1962" i="7949"/>
  <c r="F1986" i="7949"/>
  <c r="G1228" i="7950"/>
  <c r="G1204" i="7950"/>
  <c r="O262" i="7950"/>
  <c r="O238" i="7950"/>
  <c r="N2048" i="7949"/>
  <c r="N2024" i="7949"/>
  <c r="F2251" i="7950"/>
  <c r="E2227" i="7950"/>
  <c r="E2274" i="7950" s="1"/>
  <c r="E1363" i="7950"/>
  <c r="E1410" i="7950" s="1"/>
  <c r="F1387" i="7950"/>
  <c r="D546" i="7950"/>
  <c r="F91" i="7950"/>
  <c r="E67" i="7950"/>
  <c r="E114" i="7950" s="1"/>
  <c r="D1572" i="7950"/>
  <c r="P430" i="7949"/>
  <c r="P406" i="7949"/>
  <c r="R1560" i="7950"/>
  <c r="Q1990" i="7950"/>
  <c r="Q1966" i="7950"/>
  <c r="K2151" i="7949"/>
  <c r="K2127" i="7949"/>
  <c r="V1055" i="7949"/>
  <c r="V1079" i="7949"/>
  <c r="J1659" i="7950"/>
  <c r="J1635" i="7950"/>
  <c r="N686" i="7950"/>
  <c r="N662" i="7950"/>
  <c r="Q2207" i="7950"/>
  <c r="U182" i="7950"/>
  <c r="U206" i="7950"/>
  <c r="M1690" i="7950"/>
  <c r="M1714" i="7950"/>
  <c r="O1551" i="7950"/>
  <c r="K723" i="7950"/>
  <c r="L723" i="7950" s="1"/>
  <c r="M723" i="7950" s="1"/>
  <c r="N723" i="7950" s="1"/>
  <c r="O723" i="7950" s="1"/>
  <c r="P723" i="7950" s="1"/>
  <c r="Q723" i="7950" s="1"/>
  <c r="R723" i="7950" s="1"/>
  <c r="V859" i="7949"/>
  <c r="V835" i="7949"/>
  <c r="P2698" i="7949"/>
  <c r="L635" i="7950"/>
  <c r="L611" i="7950"/>
  <c r="I957" i="7950"/>
  <c r="K365" i="7950"/>
  <c r="K341" i="7950"/>
  <c r="R475" i="7950"/>
  <c r="O399" i="7949"/>
  <c r="O423" i="7949"/>
  <c r="G1068" i="7949"/>
  <c r="M1069" i="7950"/>
  <c r="L1554" i="7950"/>
  <c r="R1826" i="7950"/>
  <c r="R1802" i="7950"/>
  <c r="R1644" i="7950"/>
  <c r="R1668" i="7950"/>
  <c r="L2607" i="7950"/>
  <c r="L2631" i="7950"/>
  <c r="S2634" i="7950"/>
  <c r="P615" i="7950"/>
  <c r="P639" i="7950"/>
  <c r="Q2237" i="7950"/>
  <c r="Q2261" i="7950"/>
  <c r="T2483" i="7949"/>
  <c r="T2459" i="7949"/>
  <c r="R559" i="7950"/>
  <c r="R583" i="7950"/>
  <c r="O2473" i="7949"/>
  <c r="P2211" i="7949"/>
  <c r="P2187" i="7949"/>
  <c r="D713" i="7949"/>
  <c r="F1474" i="7950"/>
  <c r="G1474" i="7950" s="1"/>
  <c r="H1474" i="7950" s="1"/>
  <c r="I1474" i="7950" s="1"/>
  <c r="J1474" i="7950" s="1"/>
  <c r="K1474" i="7950" s="1"/>
  <c r="L1474" i="7950" s="1"/>
  <c r="M1474" i="7950" s="1"/>
  <c r="N1474" i="7950" s="1"/>
  <c r="O1474" i="7950" s="1"/>
  <c r="P1474" i="7950" s="1"/>
  <c r="S2159" i="7949"/>
  <c r="S2135" i="7949"/>
  <c r="J2154" i="7949"/>
  <c r="J2130" i="7949"/>
  <c r="E343" i="7949"/>
  <c r="S1722" i="7950"/>
  <c r="S1698" i="7950"/>
  <c r="F523" i="7950"/>
  <c r="E499" i="7950"/>
  <c r="E546" i="7950" s="1"/>
  <c r="O477" i="7949"/>
  <c r="I690" i="7949"/>
  <c r="E19" i="7949"/>
  <c r="U313" i="7950"/>
  <c r="Q1287" i="7950"/>
  <c r="O232" i="7950"/>
  <c r="O256" i="7950"/>
  <c r="U1265" i="7950"/>
  <c r="U1289" i="7950"/>
  <c r="M1928" i="7950"/>
  <c r="M1904" i="7950"/>
  <c r="M2091" i="7950"/>
  <c r="O958" i="7950"/>
  <c r="O934" i="7950"/>
  <c r="O2505" i="7950"/>
  <c r="O2529" i="7950"/>
  <c r="K2097" i="7949"/>
  <c r="T558" i="7950"/>
  <c r="T582" i="7950"/>
  <c r="P449" i="7950"/>
  <c r="P473" i="7950"/>
  <c r="H1550" i="7950"/>
  <c r="H1526" i="7950"/>
  <c r="T965" i="7950"/>
  <c r="U1806" i="7950"/>
  <c r="U1830" i="7950"/>
  <c r="K96" i="7949"/>
  <c r="Q1662" i="7950"/>
  <c r="U1374" i="7950"/>
  <c r="U1398" i="7950"/>
  <c r="U2257" i="7950"/>
  <c r="U2233" i="7950"/>
  <c r="G562" i="7949"/>
  <c r="H562" i="7949" s="1"/>
  <c r="I562" i="7949" s="1"/>
  <c r="J562" i="7949" s="1"/>
  <c r="K562" i="7949" s="1"/>
  <c r="L562" i="7949" s="1"/>
  <c r="M562" i="7949" s="1"/>
  <c r="N562" i="7949" s="1"/>
  <c r="I2530" i="7949"/>
  <c r="I2506" i="7949"/>
  <c r="N902" i="7950"/>
  <c r="N878" i="7950"/>
  <c r="K2474" i="7950"/>
  <c r="K2450" i="7950"/>
  <c r="H1873" i="7950"/>
  <c r="M254" i="7950"/>
  <c r="L1767" i="7950"/>
  <c r="K745" i="7949"/>
  <c r="R2526" i="7950"/>
  <c r="R2502" i="7950"/>
  <c r="S1875" i="7950"/>
  <c r="U1771" i="7950"/>
  <c r="L1053" i="7949"/>
  <c r="M1053" i="7949" s="1"/>
  <c r="N1053" i="7949" s="1"/>
  <c r="O1053" i="7949" s="1"/>
  <c r="P1053" i="7949" s="1"/>
  <c r="Q1053" i="7949" s="1"/>
  <c r="R1053" i="7949" s="1"/>
  <c r="S1053" i="7949" s="1"/>
  <c r="T1053" i="7949" s="1"/>
  <c r="U1053" i="7949" s="1"/>
  <c r="V1053" i="7949" s="1"/>
  <c r="W1053" i="7949" s="1"/>
  <c r="K41" i="7950"/>
  <c r="H1829" i="7949"/>
  <c r="H1805" i="7949"/>
  <c r="H2472" i="7949"/>
  <c r="Q2639" i="7950"/>
  <c r="L2123" i="7950"/>
  <c r="L2147" i="7950"/>
  <c r="V1719" i="7950"/>
  <c r="V1695" i="7950"/>
  <c r="J43" i="7949"/>
  <c r="M368" i="7950"/>
  <c r="V1262" i="7950"/>
  <c r="V1286" i="7950"/>
  <c r="U641" i="7949"/>
  <c r="U617" i="7949"/>
  <c r="S1584" i="7950"/>
  <c r="S1608" i="7950"/>
  <c r="S1044" i="7950"/>
  <c r="S1068" i="7950"/>
  <c r="R286" i="7950"/>
  <c r="R310" i="7950"/>
  <c r="U1858" i="7950"/>
  <c r="U1882" i="7950"/>
  <c r="D1199" i="7949"/>
  <c r="O849" i="7950"/>
  <c r="O825" i="7950"/>
  <c r="S616" i="7950"/>
  <c r="S640" i="7950"/>
  <c r="O1365" i="7950"/>
  <c r="O1389" i="7950"/>
  <c r="M204" i="7950"/>
  <c r="M180" i="7950"/>
  <c r="K1874" i="7950"/>
  <c r="K1850" i="7950"/>
  <c r="H2633" i="7950"/>
  <c r="H2609" i="7950"/>
  <c r="L147" i="7950"/>
  <c r="D1226" i="7950"/>
  <c r="D1202" i="7950"/>
  <c r="D1248" i="7950" s="1"/>
  <c r="N1396" i="7950"/>
  <c r="N1372" i="7950"/>
  <c r="W289" i="7949"/>
  <c r="W313" i="7949"/>
  <c r="F1554" i="7949"/>
  <c r="E1530" i="7949"/>
  <c r="M2179" i="7950"/>
  <c r="M2203" i="7950"/>
  <c r="O2525" i="7950"/>
  <c r="O2501" i="7950"/>
  <c r="K1931" i="7950"/>
  <c r="K1907" i="7950"/>
  <c r="Q587" i="7950"/>
  <c r="L1233" i="7950"/>
  <c r="L1209" i="7950"/>
  <c r="P1452" i="7950"/>
  <c r="P1428" i="7950"/>
  <c r="N508" i="7950"/>
  <c r="N532" i="7950"/>
  <c r="G637" i="7949"/>
  <c r="J43" i="7950"/>
  <c r="J19" i="7950"/>
  <c r="O210" i="7950"/>
  <c r="O186" i="7950"/>
  <c r="L742" i="7950"/>
  <c r="L718" i="7950"/>
  <c r="L1447" i="7950"/>
  <c r="L1423" i="7950"/>
  <c r="L472" i="7950"/>
  <c r="L448" i="7950"/>
  <c r="I1122" i="7950"/>
  <c r="I1098" i="7950"/>
  <c r="T1820" i="7950"/>
  <c r="T1796" i="7950"/>
  <c r="O2036" i="7950"/>
  <c r="O2012" i="7950"/>
  <c r="L2144" i="7950"/>
  <c r="I2578" i="7950"/>
  <c r="K532" i="7949"/>
  <c r="N804" i="7949"/>
  <c r="N780" i="7949"/>
  <c r="H1643" i="7949"/>
  <c r="I1643" i="7949" s="1"/>
  <c r="J1643" i="7949" s="1"/>
  <c r="K1643" i="7949" s="1"/>
  <c r="L1643" i="7949" s="1"/>
  <c r="N1883" i="7949"/>
  <c r="N1859" i="7949"/>
  <c r="J478" i="7949"/>
  <c r="H475" i="7949"/>
  <c r="O750" i="7949"/>
  <c r="O726" i="7949"/>
  <c r="E1149" i="7950"/>
  <c r="H1804" i="7949"/>
  <c r="H1828" i="7949"/>
  <c r="H2018" i="7949"/>
  <c r="H2042" i="7949"/>
  <c r="H2690" i="7949"/>
  <c r="F1662" i="7949"/>
  <c r="E1638" i="7949"/>
  <c r="E1685" i="7949" s="1"/>
  <c r="K2336" i="7950"/>
  <c r="K2360" i="7950"/>
  <c r="T2579" i="7950"/>
  <c r="T2555" i="7950"/>
  <c r="M263" i="7949"/>
  <c r="M239" i="7949"/>
  <c r="L314" i="7950"/>
  <c r="L290" i="7950"/>
  <c r="K962" i="7950"/>
  <c r="K938" i="7950"/>
  <c r="L2258" i="7950"/>
  <c r="L2234" i="7950"/>
  <c r="I529" i="7949"/>
  <c r="J2206" i="7949"/>
  <c r="J2182" i="7949"/>
  <c r="M857" i="7949"/>
  <c r="P910" i="7949"/>
  <c r="P886" i="7949"/>
  <c r="H1447" i="7949"/>
  <c r="H1423" i="7949"/>
  <c r="I2312" i="7949"/>
  <c r="I2288" i="7949"/>
  <c r="Q370" i="7949"/>
  <c r="Q346" i="7949"/>
  <c r="L2582" i="7949"/>
  <c r="E230" i="7950"/>
  <c r="F230" i="7950" s="1"/>
  <c r="G230" i="7950" s="1"/>
  <c r="H230" i="7950" s="1"/>
  <c r="I230" i="7950" s="1"/>
  <c r="J230" i="7950" s="1"/>
  <c r="K230" i="7950" s="1"/>
  <c r="L230" i="7950" s="1"/>
  <c r="M230" i="7950" s="1"/>
  <c r="D276" i="7950"/>
  <c r="G22" i="7949"/>
  <c r="H22" i="7949" s="1"/>
  <c r="I22" i="7949" s="1"/>
  <c r="J22" i="7949" s="1"/>
  <c r="K22" i="7949" s="1"/>
  <c r="G2467" i="7950"/>
  <c r="M2365" i="7950"/>
  <c r="M2341" i="7950"/>
  <c r="O1071" i="7950"/>
  <c r="M2584" i="7950"/>
  <c r="M2560" i="7950"/>
  <c r="O800" i="7949"/>
  <c r="N1992" i="7949"/>
  <c r="N1968" i="7949"/>
  <c r="E933" i="7950"/>
  <c r="F933" i="7950" s="1"/>
  <c r="G933" i="7950" s="1"/>
  <c r="H933" i="7950" s="1"/>
  <c r="I933" i="7950" s="1"/>
  <c r="G1178" i="7949"/>
  <c r="I1937" i="7949"/>
  <c r="I1913" i="7949"/>
  <c r="I2044" i="7949"/>
  <c r="H2150" i="7949"/>
  <c r="H2126" i="7949"/>
  <c r="O2478" i="7949"/>
  <c r="O2454" i="7949"/>
  <c r="E1314" i="7949"/>
  <c r="E1361" i="7949" s="1"/>
  <c r="F1338" i="7949"/>
  <c r="F685" i="7950"/>
  <c r="E661" i="7950"/>
  <c r="D1194" i="7950"/>
  <c r="L748" i="7949"/>
  <c r="O423" i="7950"/>
  <c r="N1994" i="7949"/>
  <c r="N1970" i="7949"/>
  <c r="L2096" i="7949"/>
  <c r="L2072" i="7949"/>
  <c r="F2500" i="7950"/>
  <c r="G2500" i="7950" s="1"/>
  <c r="H2500" i="7950" s="1"/>
  <c r="I2500" i="7950" s="1"/>
  <c r="J2500" i="7950" s="1"/>
  <c r="K2500" i="7950" s="1"/>
  <c r="L2500" i="7950" s="1"/>
  <c r="M2500" i="7950" s="1"/>
  <c r="N2500" i="7950" s="1"/>
  <c r="O2500" i="7950" s="1"/>
  <c r="P2500" i="7950" s="1"/>
  <c r="Q2500" i="7950" s="1"/>
  <c r="R2500" i="7950" s="1"/>
  <c r="S2500" i="7950" s="1"/>
  <c r="S699" i="7949"/>
  <c r="L1183" i="7949"/>
  <c r="P1611" i="7949"/>
  <c r="P1587" i="7949"/>
  <c r="V1725" i="7949"/>
  <c r="V1701" i="7949"/>
  <c r="U2259" i="7949"/>
  <c r="E2337" i="7950"/>
  <c r="F2337" i="7950" s="1"/>
  <c r="G2337" i="7950" s="1"/>
  <c r="H2337" i="7950" s="1"/>
  <c r="I2337" i="7950" s="1"/>
  <c r="J2337" i="7950" s="1"/>
  <c r="K2337" i="7950" s="1"/>
  <c r="L2337" i="7950" s="1"/>
  <c r="M2337" i="7950" s="1"/>
  <c r="N2337" i="7950" s="1"/>
  <c r="O2337" i="7950" s="1"/>
  <c r="P2337" i="7950" s="1"/>
  <c r="Q2337" i="7950" s="1"/>
  <c r="R2337" i="7950" s="1"/>
  <c r="D2665" i="7949"/>
  <c r="D2711" i="7949" s="1"/>
  <c r="D2689" i="7949"/>
  <c r="I294" i="7949"/>
  <c r="J294" i="7949" s="1"/>
  <c r="K294" i="7949" s="1"/>
  <c r="L294" i="7949" s="1"/>
  <c r="M294" i="7949" s="1"/>
  <c r="N294" i="7949" s="1"/>
  <c r="O294" i="7949" s="1"/>
  <c r="P294" i="7949" s="1"/>
  <c r="Q294" i="7949" s="1"/>
  <c r="R294" i="7949" s="1"/>
  <c r="S294" i="7949" s="1"/>
  <c r="T294" i="7949" s="1"/>
  <c r="U294" i="7949" s="1"/>
  <c r="V294" i="7949" s="1"/>
  <c r="Q2021" i="7950"/>
  <c r="Q2045" i="7950"/>
  <c r="O1393" i="7950"/>
  <c r="O1369" i="7950"/>
  <c r="P2309" i="7950"/>
  <c r="O1072" i="7950"/>
  <c r="I1929" i="7950"/>
  <c r="I1905" i="7950"/>
  <c r="S2524" i="7950"/>
  <c r="M149" i="7950"/>
  <c r="M125" i="7950"/>
  <c r="Q1613" i="7950"/>
  <c r="Q1589" i="7950"/>
  <c r="S1748" i="7950"/>
  <c r="S1772" i="7950"/>
  <c r="Q1660" i="7950"/>
  <c r="Q1636" i="7950"/>
  <c r="E776" i="7949"/>
  <c r="F776" i="7949" s="1"/>
  <c r="G776" i="7949" s="1"/>
  <c r="H776" i="7949" s="1"/>
  <c r="I776" i="7949" s="1"/>
  <c r="J776" i="7949" s="1"/>
  <c r="K776" i="7949" s="1"/>
  <c r="L776" i="7949" s="1"/>
  <c r="M776" i="7949" s="1"/>
  <c r="N776" i="7949" s="1"/>
  <c r="O776" i="7949" s="1"/>
  <c r="K350" i="7949"/>
  <c r="L350" i="7949" s="1"/>
  <c r="M350" i="7949" s="1"/>
  <c r="N350" i="7949" s="1"/>
  <c r="O350" i="7949" s="1"/>
  <c r="P350" i="7949" s="1"/>
  <c r="Q350" i="7949" s="1"/>
  <c r="R350" i="7949" s="1"/>
  <c r="S350" i="7949" s="1"/>
  <c r="T350" i="7949" s="1"/>
  <c r="U350" i="7949" s="1"/>
  <c r="V350" i="7949" s="1"/>
  <c r="W350" i="7949" s="1"/>
  <c r="U1941" i="7949"/>
  <c r="U1917" i="7949"/>
  <c r="O2156" i="7949"/>
  <c r="O2132" i="7949"/>
  <c r="J2367" i="7949"/>
  <c r="K2474" i="7949"/>
  <c r="K2450" i="7949"/>
  <c r="G885" i="7949"/>
  <c r="G909" i="7949"/>
  <c r="T689" i="7950"/>
  <c r="T665" i="7950"/>
  <c r="G1801" i="7949"/>
  <c r="G1825" i="7949"/>
  <c r="O1282" i="7950"/>
  <c r="O1258" i="7950"/>
  <c r="J366" i="7949"/>
  <c r="U692" i="7950"/>
  <c r="R672" i="7950"/>
  <c r="R696" i="7950"/>
  <c r="L1964" i="7950"/>
  <c r="L1988" i="7950"/>
  <c r="S801" i="7949"/>
  <c r="S777" i="7949"/>
  <c r="O908" i="7949"/>
  <c r="T1018" i="7949"/>
  <c r="T994" i="7949"/>
  <c r="J1231" i="7949"/>
  <c r="U1453" i="7949"/>
  <c r="M1449" i="7949"/>
  <c r="M1425" i="7949"/>
  <c r="I1555" i="7949"/>
  <c r="V1778" i="7949"/>
  <c r="V1754" i="7949"/>
  <c r="O1881" i="7949"/>
  <c r="F2608" i="7950"/>
  <c r="F2637" i="7949"/>
  <c r="F2613" i="7949"/>
  <c r="Q966" i="7949"/>
  <c r="Q942" i="7949"/>
  <c r="U2262" i="7949"/>
  <c r="U2238" i="7949"/>
  <c r="U2585" i="7949"/>
  <c r="U2561" i="7949"/>
  <c r="D281" i="7949"/>
  <c r="P1712" i="7950"/>
  <c r="L2577" i="7950"/>
  <c r="F2364" i="7949"/>
  <c r="E2340" i="7949"/>
  <c r="F1392" i="7949"/>
  <c r="E1368" i="7949"/>
  <c r="F955" i="7950"/>
  <c r="E931" i="7950"/>
  <c r="H2470" i="7950"/>
  <c r="R308" i="7950"/>
  <c r="G421" i="7949"/>
  <c r="Q1500" i="7950"/>
  <c r="J93" i="7950"/>
  <c r="J69" i="7950"/>
  <c r="S1395" i="7950"/>
  <c r="S1371" i="7950"/>
  <c r="V1394" i="7950"/>
  <c r="V1370" i="7950"/>
  <c r="L1722" i="7949"/>
  <c r="L1698" i="7949"/>
  <c r="D2581" i="7949"/>
  <c r="D2557" i="7949"/>
  <c r="D2603" i="7949" s="1"/>
  <c r="S1775" i="7950"/>
  <c r="R1148" i="7950"/>
  <c r="R1172" i="7950"/>
  <c r="O2095" i="7950"/>
  <c r="O2071" i="7950"/>
  <c r="O884" i="7950"/>
  <c r="O908" i="7950"/>
  <c r="I1173" i="7950"/>
  <c r="Q1914" i="7950"/>
  <c r="Q1938" i="7950"/>
  <c r="Q2076" i="7950"/>
  <c r="Q2100" i="7950"/>
  <c r="J1606" i="7950"/>
  <c r="J2205" i="7949"/>
  <c r="J2181" i="7949"/>
  <c r="N188" i="7949"/>
  <c r="N212" i="7949"/>
  <c r="P1046" i="7950"/>
  <c r="P1070" i="7950"/>
  <c r="R2178" i="7950"/>
  <c r="R2202" i="7950"/>
  <c r="R1156" i="7950"/>
  <c r="R1180" i="7950"/>
  <c r="T263" i="7950"/>
  <c r="T239" i="7950"/>
  <c r="R2361" i="7950"/>
  <c r="V316" i="7950"/>
  <c r="V292" i="7950"/>
  <c r="U1585" i="7950"/>
  <c r="U1609" i="7950"/>
  <c r="E691" i="7949"/>
  <c r="E667" i="7949"/>
  <c r="O1881" i="7950"/>
  <c r="O1857" i="7950"/>
  <c r="F367" i="7949"/>
  <c r="M960" i="7950"/>
  <c r="M936" i="7950"/>
  <c r="G1824" i="7949"/>
  <c r="L2584" i="7949"/>
  <c r="H1227" i="7950"/>
  <c r="H1203" i="7950"/>
  <c r="O694" i="7949"/>
  <c r="O46" i="7950"/>
  <c r="N1342" i="7950"/>
  <c r="N1318" i="7950"/>
  <c r="M1015" i="7949"/>
  <c r="Q2072" i="7950"/>
  <c r="Q2096" i="7950"/>
  <c r="D2058" i="7950"/>
  <c r="S1641" i="7950"/>
  <c r="S1665" i="7950"/>
  <c r="U1125" i="7950"/>
  <c r="U1101" i="7950"/>
  <c r="L420" i="7950"/>
  <c r="P2672" i="7949"/>
  <c r="P2696" i="7949"/>
  <c r="O2611" i="7950"/>
  <c r="O2635" i="7950"/>
  <c r="T431" i="7949"/>
  <c r="T407" i="7949"/>
  <c r="O312" i="7950"/>
  <c r="S1158" i="7950"/>
  <c r="S1182" i="7950"/>
  <c r="S2205" i="7950"/>
  <c r="S2181" i="7950"/>
  <c r="T1108" i="7949"/>
  <c r="T1132" i="7949"/>
  <c r="T1607" i="7950"/>
  <c r="Q1236" i="7950"/>
  <c r="Q1212" i="7950"/>
  <c r="M1879" i="7950"/>
  <c r="M1855" i="7950"/>
  <c r="T2477" i="7950"/>
  <c r="T2453" i="7950"/>
  <c r="W1232" i="7950"/>
  <c r="W1208" i="7950"/>
  <c r="P1498" i="7950"/>
  <c r="U2068" i="7950"/>
  <c r="U2092" i="7950"/>
  <c r="M2640" i="7949"/>
  <c r="S48" i="7949"/>
  <c r="G557" i="7950"/>
  <c r="H557" i="7950" s="1"/>
  <c r="I557" i="7950" s="1"/>
  <c r="J557" i="7950" s="1"/>
  <c r="K557" i="7950" s="1"/>
  <c r="L557" i="7950" s="1"/>
  <c r="M557" i="7950" s="1"/>
  <c r="N557" i="7950" s="1"/>
  <c r="O557" i="7950" s="1"/>
  <c r="P557" i="7950" s="1"/>
  <c r="Q557" i="7950" s="1"/>
  <c r="I692" i="7949"/>
  <c r="N992" i="7950"/>
  <c r="N1016" i="7950"/>
  <c r="N586" i="7949"/>
  <c r="K1234" i="7949"/>
  <c r="K1210" i="7949"/>
  <c r="R157" i="7949"/>
  <c r="L1151" i="7950"/>
  <c r="L1175" i="7950"/>
  <c r="N1390" i="7950"/>
  <c r="N1366" i="7950"/>
  <c r="H314" i="7949"/>
  <c r="L1048" i="7950"/>
  <c r="M1048" i="7950" s="1"/>
  <c r="N1048" i="7950" s="1"/>
  <c r="O1048" i="7950" s="1"/>
  <c r="P401" i="7950"/>
  <c r="P425" i="7950"/>
  <c r="V857" i="7950"/>
  <c r="V833" i="7950"/>
  <c r="Q2094" i="7950"/>
  <c r="Q2070" i="7950"/>
  <c r="R1880" i="7950"/>
  <c r="W1805" i="7950"/>
  <c r="W1829" i="7950"/>
  <c r="T417" i="7950"/>
  <c r="Q590" i="7949"/>
  <c r="Q566" i="7949"/>
  <c r="R2373" i="7949"/>
  <c r="I631" i="7950"/>
  <c r="P1153" i="7950"/>
  <c r="P1177" i="7950"/>
  <c r="R1587" i="7950"/>
  <c r="R1611" i="7950"/>
  <c r="P2149" i="7950"/>
  <c r="P2125" i="7950"/>
  <c r="Q1012" i="7950"/>
  <c r="Q988" i="7950"/>
  <c r="Q797" i="7950"/>
  <c r="Q773" i="7950"/>
  <c r="V834" i="7950"/>
  <c r="V858" i="7950"/>
  <c r="V1074" i="7949"/>
  <c r="V1050" i="7949"/>
  <c r="R968" i="7949"/>
  <c r="R944" i="7949"/>
  <c r="I1158" i="7949"/>
  <c r="I1182" i="7949"/>
  <c r="J796" i="7950"/>
  <c r="J772" i="7950"/>
  <c r="P375" i="7949"/>
  <c r="K2145" i="7950"/>
  <c r="R2254" i="7950"/>
  <c r="S1065" i="7950"/>
  <c r="L1511" i="18" l="1"/>
  <c r="L1091" i="18"/>
  <c r="O1084" i="18"/>
  <c r="O1504" i="18"/>
  <c r="I9" i="7941"/>
  <c r="H323" i="7941"/>
  <c r="C9" i="7969"/>
  <c r="L1089" i="18"/>
  <c r="C177" i="7963"/>
  <c r="C178" i="7963" s="1"/>
  <c r="C182" i="7963" s="1"/>
  <c r="F182" i="7963" s="1"/>
  <c r="L1509" i="18"/>
  <c r="M193" i="18"/>
  <c r="H111" i="7941"/>
  <c r="J1556" i="18"/>
  <c r="I1562" i="18"/>
  <c r="K1086" i="18"/>
  <c r="C80" i="7963"/>
  <c r="K1506" i="18"/>
  <c r="I1083" i="18"/>
  <c r="D10" i="7965" s="1"/>
  <c r="I881" i="18"/>
  <c r="I1560" i="18"/>
  <c r="C13" i="7969"/>
  <c r="C16" i="7969" s="1"/>
  <c r="C19" i="7969" s="1"/>
  <c r="H327" i="7941"/>
  <c r="I13" i="7941"/>
  <c r="I591" i="7941"/>
  <c r="H905" i="7941"/>
  <c r="I1142" i="18"/>
  <c r="M1087" i="18"/>
  <c r="M1507" i="18"/>
  <c r="L154" i="18"/>
  <c r="M154" i="18" s="1"/>
  <c r="J1503" i="18"/>
  <c r="I1137" i="18"/>
  <c r="N1507" i="18"/>
  <c r="N1087" i="18"/>
  <c r="I588" i="7941"/>
  <c r="H902" i="7941"/>
  <c r="I1141" i="18"/>
  <c r="I1563" i="18"/>
  <c r="C14" i="7969"/>
  <c r="I14" i="7941"/>
  <c r="H328" i="7941"/>
  <c r="I877" i="18"/>
  <c r="I1296" i="18"/>
  <c r="I1503" i="18"/>
  <c r="C12" i="7969"/>
  <c r="I12" i="7941"/>
  <c r="H326" i="7941"/>
  <c r="C144" i="7963"/>
  <c r="C112" i="7963"/>
  <c r="K1088" i="18"/>
  <c r="K1508" i="18"/>
  <c r="K1091" i="18"/>
  <c r="K1511" i="18"/>
  <c r="I1561" i="18"/>
  <c r="H901" i="7941"/>
  <c r="I587" i="7941"/>
  <c r="I769" i="18"/>
  <c r="O167" i="18"/>
  <c r="P167" i="18" s="1"/>
  <c r="M1084" i="18"/>
  <c r="M1504" i="18"/>
  <c r="L1085" i="18"/>
  <c r="C49" i="7963"/>
  <c r="L1505" i="18"/>
  <c r="N1510" i="18"/>
  <c r="N1090" i="18"/>
  <c r="I112" i="7941"/>
  <c r="J8" i="7941" s="1"/>
  <c r="I589" i="7941"/>
  <c r="H903" i="7941"/>
  <c r="M1510" i="18"/>
  <c r="M1090" i="18"/>
  <c r="N1504" i="18"/>
  <c r="N1084" i="18"/>
  <c r="F22" i="7967"/>
  <c r="I1191" i="18"/>
  <c r="H689" i="7941"/>
  <c r="H1293" i="18"/>
  <c r="N219" i="18"/>
  <c r="I324" i="7941"/>
  <c r="J10" i="7941"/>
  <c r="H904" i="7941"/>
  <c r="I590" i="7941"/>
  <c r="I1140" i="18"/>
  <c r="I1135" i="18" s="1"/>
  <c r="C209" i="7963"/>
  <c r="C210" i="7963" s="1"/>
  <c r="C214" i="7963" s="1"/>
  <c r="F214" i="7963" s="1"/>
  <c r="L1090" i="18"/>
  <c r="L1510" i="18"/>
  <c r="J584" i="7941"/>
  <c r="I898" i="7941"/>
  <c r="O206" i="18"/>
  <c r="P206" i="18"/>
  <c r="I1559" i="18"/>
  <c r="J770" i="18"/>
  <c r="J1083" i="18"/>
  <c r="E10" i="7965" s="1"/>
  <c r="K1085" i="18"/>
  <c r="C48" i="7963"/>
  <c r="C50" i="7963" s="1"/>
  <c r="C54" i="7963" s="1"/>
  <c r="K1505" i="18"/>
  <c r="M141" i="18"/>
  <c r="M219" i="18"/>
  <c r="O219" i="18" s="1"/>
  <c r="J772" i="18"/>
  <c r="L180" i="18"/>
  <c r="P128" i="18"/>
  <c r="N193" i="18"/>
  <c r="F27" i="7967"/>
  <c r="F31" i="7967" s="1"/>
  <c r="F11" i="7967" s="1"/>
  <c r="G81" i="7960"/>
  <c r="G20" i="7967"/>
  <c r="G22" i="7967" s="1"/>
  <c r="F9" i="7967"/>
  <c r="F40" i="7967"/>
  <c r="F42" i="7967" s="1"/>
  <c r="G36" i="7967" s="1"/>
  <c r="E1626" i="7950"/>
  <c r="C208" i="7964"/>
  <c r="F30" i="7958" s="1"/>
  <c r="F36" i="7959"/>
  <c r="C58" i="7964"/>
  <c r="F25" i="7958" s="1"/>
  <c r="C14" i="7965"/>
  <c r="D6" i="7965" s="1"/>
  <c r="E2166" i="7950"/>
  <c r="F504" i="7949"/>
  <c r="G504" i="7949" s="1"/>
  <c r="H504" i="7949" s="1"/>
  <c r="I504" i="7949" s="1"/>
  <c r="F2664" i="7949"/>
  <c r="G2664" i="7949" s="1"/>
  <c r="F2178" i="7949"/>
  <c r="G2178" i="7949" s="1"/>
  <c r="H2178" i="7949" s="1"/>
  <c r="I2178" i="7949" s="1"/>
  <c r="J2178" i="7949" s="1"/>
  <c r="F558" i="7949"/>
  <c r="G558" i="7949" s="1"/>
  <c r="G605" i="7949" s="1"/>
  <c r="E1688" i="7950"/>
  <c r="E1734" i="7950" s="1"/>
  <c r="E1356" i="7950"/>
  <c r="G1657" i="7950"/>
  <c r="H1657" i="7950" s="1"/>
  <c r="F1692" i="7949"/>
  <c r="F1739" i="7949" s="1"/>
  <c r="F936" i="7949"/>
  <c r="G936" i="7949" s="1"/>
  <c r="F126" i="7949"/>
  <c r="F173" i="7949" s="1"/>
  <c r="F1687" i="7950"/>
  <c r="G1687" i="7950" s="1"/>
  <c r="F1256" i="7950"/>
  <c r="F1302" i="7950" s="1"/>
  <c r="E1032" i="7950"/>
  <c r="E1523" i="7949"/>
  <c r="G715" i="7950"/>
  <c r="H715" i="7950" s="1"/>
  <c r="E1140" i="7950"/>
  <c r="F396" i="7949"/>
  <c r="G396" i="7949" s="1"/>
  <c r="H396" i="7949" s="1"/>
  <c r="I396" i="7949" s="1"/>
  <c r="E1680" i="7950"/>
  <c r="F234" i="7949"/>
  <c r="F281" i="7949" s="1"/>
  <c r="E2387" i="7949"/>
  <c r="E1901" i="7949"/>
  <c r="E870" i="7950"/>
  <c r="E1091" i="7949"/>
  <c r="E1896" i="7950"/>
  <c r="E1793" i="7949"/>
  <c r="G1279" i="7950"/>
  <c r="H1279" i="7950" s="1"/>
  <c r="I1279" i="7950" s="1"/>
  <c r="J1279" i="7950" s="1"/>
  <c r="K1279" i="7950" s="1"/>
  <c r="L1279" i="7950" s="1"/>
  <c r="M1279" i="7950" s="1"/>
  <c r="N1279" i="7950" s="1"/>
  <c r="F337" i="7950"/>
  <c r="F384" i="7950" s="1"/>
  <c r="E654" i="7950"/>
  <c r="F2659" i="7950"/>
  <c r="G2659" i="7950" s="1"/>
  <c r="E1955" i="7949"/>
  <c r="E2495" i="7949"/>
  <c r="E2436" i="7950"/>
  <c r="F774" i="7949"/>
  <c r="G774" i="7949" s="1"/>
  <c r="H774" i="7949" s="1"/>
  <c r="F1800" i="7949"/>
  <c r="F1847" i="7949" s="1"/>
  <c r="E2333" i="7949"/>
  <c r="E1145" i="7949"/>
  <c r="F870" i="7950"/>
  <c r="G168" i="7950"/>
  <c r="I18" i="7949"/>
  <c r="J18" i="7949" s="1"/>
  <c r="F2011" i="7950"/>
  <c r="F2058" i="7950" s="1"/>
  <c r="D2009" i="7949"/>
  <c r="E2009" i="7949"/>
  <c r="F168" i="7950"/>
  <c r="E2058" i="7950"/>
  <c r="F1140" i="7950"/>
  <c r="E168" i="7950"/>
  <c r="G1039" i="7950"/>
  <c r="H1039" i="7950" s="1"/>
  <c r="F1579" i="7950"/>
  <c r="F1626" i="7950" s="1"/>
  <c r="F2335" i="7950"/>
  <c r="F2382" i="7950" s="1"/>
  <c r="F13" i="7950"/>
  <c r="G13" i="7950" s="1"/>
  <c r="G60" i="7950" s="1"/>
  <c r="M1430" i="7949"/>
  <c r="N1430" i="7949" s="1"/>
  <c r="O1430" i="7949" s="1"/>
  <c r="P1430" i="7949" s="1"/>
  <c r="Q1430" i="7949" s="1"/>
  <c r="R1430" i="7949" s="1"/>
  <c r="S1430" i="7949" s="1"/>
  <c r="T1430" i="7949" s="1"/>
  <c r="U1430" i="7949" s="1"/>
  <c r="V1430" i="7949" s="1"/>
  <c r="W1430" i="7949" s="1"/>
  <c r="F2119" i="7950"/>
  <c r="F2166" i="7950" s="1"/>
  <c r="L1854" i="7950"/>
  <c r="M1854" i="7950" s="1"/>
  <c r="N1854" i="7950" s="1"/>
  <c r="O1854" i="7950" s="1"/>
  <c r="P1854" i="7950" s="1"/>
  <c r="Q1854" i="7950" s="1"/>
  <c r="R1854" i="7950" s="1"/>
  <c r="S1854" i="7950" s="1"/>
  <c r="T1854" i="7950" s="1"/>
  <c r="U1854" i="7950" s="1"/>
  <c r="V1854" i="7950" s="1"/>
  <c r="F2551" i="7950"/>
  <c r="G2551" i="7950" s="1"/>
  <c r="H2551" i="7950" s="1"/>
  <c r="I2551" i="7950" s="1"/>
  <c r="I2598" i="7950" s="1"/>
  <c r="E2112" i="7950"/>
  <c r="E1415" i="7949"/>
  <c r="H1711" i="7950"/>
  <c r="I1711" i="7950" s="1"/>
  <c r="I70" i="7960"/>
  <c r="D36" i="7959"/>
  <c r="E2606" i="7950"/>
  <c r="F2606" i="7950" s="1"/>
  <c r="G2606" i="7950" s="1"/>
  <c r="H2606" i="7950" s="1"/>
  <c r="I2606" i="7950" s="1"/>
  <c r="J2606" i="7950" s="1"/>
  <c r="K2606" i="7950" s="1"/>
  <c r="L2606" i="7950" s="1"/>
  <c r="M2606" i="7950" s="1"/>
  <c r="N2606" i="7950" s="1"/>
  <c r="O2606" i="7950" s="1"/>
  <c r="P2606" i="7950" s="1"/>
  <c r="Q2606" i="7950" s="1"/>
  <c r="R2606" i="7950" s="1"/>
  <c r="S2606" i="7950" s="1"/>
  <c r="T2606" i="7950" s="1"/>
  <c r="U2606" i="7950" s="1"/>
  <c r="V2606" i="7950" s="1"/>
  <c r="W2606" i="7950" s="1"/>
  <c r="F2232" i="7949"/>
  <c r="E227" i="7949"/>
  <c r="F990" i="7949"/>
  <c r="G990" i="7949" s="1"/>
  <c r="I182" i="7949"/>
  <c r="J182" i="7949" s="1"/>
  <c r="K182" i="7949" s="1"/>
  <c r="L182" i="7949" s="1"/>
  <c r="M182" i="7949" s="1"/>
  <c r="N182" i="7949" s="1"/>
  <c r="D1415" i="7949"/>
  <c r="F28" i="7963"/>
  <c r="F46" i="7959"/>
  <c r="G13" i="7959" s="1"/>
  <c r="F229" i="7950"/>
  <c r="F276" i="7950" s="1"/>
  <c r="E389" i="7949"/>
  <c r="G1793" i="7949"/>
  <c r="E22" i="7959"/>
  <c r="I2629" i="7950"/>
  <c r="J2629" i="7950" s="1"/>
  <c r="E1037" i="7949"/>
  <c r="F1471" i="7950"/>
  <c r="G1471" i="7950" s="1"/>
  <c r="E2468" i="7950"/>
  <c r="F2468" i="7950" s="1"/>
  <c r="G2468" i="7950" s="1"/>
  <c r="H2468" i="7950" s="1"/>
  <c r="I2468" i="7950" s="1"/>
  <c r="J2468" i="7950" s="1"/>
  <c r="K2468" i="7950" s="1"/>
  <c r="L2468" i="7950" s="1"/>
  <c r="M2468" i="7950" s="1"/>
  <c r="N2468" i="7950" s="1"/>
  <c r="O2468" i="7950" s="1"/>
  <c r="P2468" i="7950" s="1"/>
  <c r="Q2468" i="7950" s="1"/>
  <c r="R2468" i="7950" s="1"/>
  <c r="S2468" i="7950" s="1"/>
  <c r="T2468" i="7950" s="1"/>
  <c r="U2468" i="7950" s="1"/>
  <c r="V2468" i="7950" s="1"/>
  <c r="W2468" i="7950" s="1"/>
  <c r="E2444" i="7950"/>
  <c r="F2394" i="7949"/>
  <c r="G2394" i="7949" s="1"/>
  <c r="G2441" i="7949" s="1"/>
  <c r="E2225" i="7949"/>
  <c r="M1639" i="7950"/>
  <c r="N1639" i="7950" s="1"/>
  <c r="O1639" i="7950" s="1"/>
  <c r="P1639" i="7950" s="1"/>
  <c r="Q1639" i="7950" s="1"/>
  <c r="E492" i="7950"/>
  <c r="E1199" i="7949"/>
  <c r="L530" i="7950"/>
  <c r="M530" i="7950" s="1"/>
  <c r="N530" i="7950" s="1"/>
  <c r="L506" i="7950"/>
  <c r="F1152" i="7949"/>
  <c r="G1152" i="7949" s="1"/>
  <c r="F1098" i="7949"/>
  <c r="G1098" i="7949" s="1"/>
  <c r="G1145" i="7949" s="1"/>
  <c r="R1424" i="7949"/>
  <c r="S1424" i="7949" s="1"/>
  <c r="T1424" i="7949" s="1"/>
  <c r="U1424" i="7949" s="1"/>
  <c r="V1424" i="7949" s="1"/>
  <c r="W1424" i="7949" s="1"/>
  <c r="F2605" i="7950"/>
  <c r="G2605" i="7950" s="1"/>
  <c r="H2605" i="7950" s="1"/>
  <c r="E2498" i="7950"/>
  <c r="F2498" i="7950" s="1"/>
  <c r="G2498" i="7950" s="1"/>
  <c r="D2544" i="7950"/>
  <c r="G985" i="7950"/>
  <c r="G1032" i="7950" s="1"/>
  <c r="F1309" i="7950"/>
  <c r="F716" i="7950"/>
  <c r="E2635" i="7949"/>
  <c r="E2611" i="7949"/>
  <c r="E2657" i="7949" s="1"/>
  <c r="G2148" i="7949"/>
  <c r="F2124" i="7949"/>
  <c r="F2171" i="7949" s="1"/>
  <c r="G2495" i="7949"/>
  <c r="E551" i="7949"/>
  <c r="E2549" i="7949"/>
  <c r="O2693" i="7950"/>
  <c r="P2693" i="7950" s="1"/>
  <c r="Q2693" i="7950" s="1"/>
  <c r="R2693" i="7950" s="1"/>
  <c r="S2693" i="7950" s="1"/>
  <c r="T2693" i="7950" s="1"/>
  <c r="U2693" i="7950" s="1"/>
  <c r="V2693" i="7950" s="1"/>
  <c r="W2693" i="7950" s="1"/>
  <c r="O2669" i="7950"/>
  <c r="P510" i="7950"/>
  <c r="Q510" i="7950" s="1"/>
  <c r="R510" i="7950" s="1"/>
  <c r="S510" i="7950" s="1"/>
  <c r="T510" i="7950" s="1"/>
  <c r="F2495" i="7949"/>
  <c r="G1230" i="7949"/>
  <c r="F1206" i="7949"/>
  <c r="E60" i="7950"/>
  <c r="N2451" i="7950"/>
  <c r="O2451" i="7950" s="1"/>
  <c r="F1201" i="7950"/>
  <c r="G1201" i="7950" s="1"/>
  <c r="G901" i="7950"/>
  <c r="F877" i="7950"/>
  <c r="G824" i="7950"/>
  <c r="G127" i="7949"/>
  <c r="H127" i="7949" s="1"/>
  <c r="I127" i="7949" s="1"/>
  <c r="O478" i="7950"/>
  <c r="O454" i="7950"/>
  <c r="J1265" i="7949"/>
  <c r="K1265" i="7949" s="1"/>
  <c r="L1265" i="7949" s="1"/>
  <c r="G1388" i="7950"/>
  <c r="H1388" i="7950" s="1"/>
  <c r="G1364" i="7950"/>
  <c r="N856" i="7950"/>
  <c r="N832" i="7950"/>
  <c r="E1496" i="7950"/>
  <c r="F1496" i="7950" s="1"/>
  <c r="G1496" i="7950" s="1"/>
  <c r="E1472" i="7950"/>
  <c r="F1854" i="7949"/>
  <c r="G1878" i="7949"/>
  <c r="E1442" i="7950"/>
  <c r="F1442" i="7950" s="1"/>
  <c r="G1442" i="7950" s="1"/>
  <c r="H1442" i="7950" s="1"/>
  <c r="I1442" i="7950" s="1"/>
  <c r="J1442" i="7950" s="1"/>
  <c r="K1442" i="7950" s="1"/>
  <c r="L1442" i="7950" s="1"/>
  <c r="M1442" i="7950" s="1"/>
  <c r="N1442" i="7950" s="1"/>
  <c r="O1442" i="7950" s="1"/>
  <c r="P1442" i="7950" s="1"/>
  <c r="Q1442" i="7950" s="1"/>
  <c r="R1442" i="7950" s="1"/>
  <c r="S1442" i="7950" s="1"/>
  <c r="T1442" i="7950" s="1"/>
  <c r="U1442" i="7950" s="1"/>
  <c r="V1442" i="7950" s="1"/>
  <c r="E1418" i="7950"/>
  <c r="K1260" i="7950"/>
  <c r="K1284" i="7950"/>
  <c r="F1177" i="7949"/>
  <c r="G1177" i="7949" s="1"/>
  <c r="F1153" i="7949"/>
  <c r="L1289" i="7949"/>
  <c r="H37" i="7950"/>
  <c r="J2418" i="7950"/>
  <c r="K2418" i="7950" s="1"/>
  <c r="J2394" i="7950"/>
  <c r="G2256" i="7949"/>
  <c r="H2256" i="7949" s="1"/>
  <c r="E713" i="7949"/>
  <c r="E173" i="7949"/>
  <c r="E1577" i="7949"/>
  <c r="P2661" i="7950"/>
  <c r="Q2661" i="7950" s="1"/>
  <c r="R2661" i="7950" s="1"/>
  <c r="P1558" i="7950"/>
  <c r="Q1558" i="7950" s="1"/>
  <c r="R1558" i="7950" s="1"/>
  <c r="S1558" i="7950" s="1"/>
  <c r="T1558" i="7950" s="1"/>
  <c r="U1558" i="7950" s="1"/>
  <c r="P1534" i="7950"/>
  <c r="G1896" i="7950"/>
  <c r="F330" i="7950"/>
  <c r="G492" i="7950"/>
  <c r="H36" i="7959"/>
  <c r="E6" i="7959"/>
  <c r="D47" i="7959"/>
  <c r="F215" i="7963"/>
  <c r="E21" i="7959"/>
  <c r="D24" i="7958"/>
  <c r="C32" i="7958"/>
  <c r="C28" i="7963"/>
  <c r="F288" i="7949"/>
  <c r="F335" i="7949" s="1"/>
  <c r="G312" i="7949"/>
  <c r="E23" i="7959"/>
  <c r="F151" i="7963"/>
  <c r="G24" i="7959"/>
  <c r="F2174" i="7950"/>
  <c r="E2220" i="7950"/>
  <c r="F55" i="7963"/>
  <c r="E708" i="7950"/>
  <c r="E330" i="7950"/>
  <c r="E41" i="7959"/>
  <c r="F8" i="7959" s="1"/>
  <c r="F1741" i="7950"/>
  <c r="E1788" i="7950"/>
  <c r="E42" i="7959"/>
  <c r="F9" i="7959" s="1"/>
  <c r="G2608" i="7950"/>
  <c r="E1194" i="7950"/>
  <c r="G2436" i="7950"/>
  <c r="F492" i="7950"/>
  <c r="E2063" i="7949"/>
  <c r="Q2292" i="7950"/>
  <c r="R2292" i="7950" s="1"/>
  <c r="S293" i="7950"/>
  <c r="T293" i="7950" s="1"/>
  <c r="U293" i="7950" s="1"/>
  <c r="V293" i="7950" s="1"/>
  <c r="F720" i="7949"/>
  <c r="G744" i="7949"/>
  <c r="P1480" i="7950"/>
  <c r="P1504" i="7950"/>
  <c r="F187" i="7963"/>
  <c r="F188" i="7963" s="1"/>
  <c r="C188" i="7963"/>
  <c r="C148" i="7964"/>
  <c r="F28" i="7958" s="1"/>
  <c r="F146" i="7964"/>
  <c r="E18" i="7959"/>
  <c r="F879" i="7950"/>
  <c r="E924" i="7950"/>
  <c r="J150" i="7949"/>
  <c r="E222" i="7950"/>
  <c r="E1739" i="7949"/>
  <c r="V317" i="7950"/>
  <c r="W317" i="7950" s="1"/>
  <c r="G2499" i="7950"/>
  <c r="H2499" i="7950" s="1"/>
  <c r="I2499" i="7950" s="1"/>
  <c r="J2499" i="7950" s="1"/>
  <c r="K2499" i="7950" s="1"/>
  <c r="O1612" i="7950"/>
  <c r="O1588" i="7950"/>
  <c r="P2614" i="7950"/>
  <c r="P2638" i="7950"/>
  <c r="K1771" i="7949"/>
  <c r="L1771" i="7949" s="1"/>
  <c r="M1771" i="7949" s="1"/>
  <c r="K1747" i="7949"/>
  <c r="G2040" i="7949"/>
  <c r="F2016" i="7949"/>
  <c r="J126" i="7950"/>
  <c r="K126" i="7950" s="1"/>
  <c r="L126" i="7950" s="1"/>
  <c r="M126" i="7950" s="1"/>
  <c r="N126" i="7950" s="1"/>
  <c r="P2020" i="7950"/>
  <c r="Q2020" i="7950" s="1"/>
  <c r="E2382" i="7950"/>
  <c r="E816" i="7950"/>
  <c r="E983" i="7949"/>
  <c r="R2685" i="7950"/>
  <c r="S2685" i="7950" s="1"/>
  <c r="H1312" i="7950"/>
  <c r="I1312" i="7950" s="1"/>
  <c r="J1312" i="7950" s="1"/>
  <c r="K1312" i="7950" s="1"/>
  <c r="L1312" i="7950" s="1"/>
  <c r="M1312" i="7950" s="1"/>
  <c r="N1312" i="7950" s="1"/>
  <c r="K2016" i="7950"/>
  <c r="K2040" i="7950"/>
  <c r="K2523" i="7950"/>
  <c r="H1284" i="7949"/>
  <c r="G1260" i="7949"/>
  <c r="G2305" i="7950"/>
  <c r="F2281" i="7950"/>
  <c r="F2328" i="7950" s="1"/>
  <c r="F828" i="7949"/>
  <c r="G852" i="7949"/>
  <c r="P1503" i="7950"/>
  <c r="Q1503" i="7950" s="1"/>
  <c r="R1503" i="7950" s="1"/>
  <c r="S1503" i="7950" s="1"/>
  <c r="T1503" i="7950" s="1"/>
  <c r="U1503" i="7950" s="1"/>
  <c r="V1503" i="7950" s="1"/>
  <c r="W1503" i="7950" s="1"/>
  <c r="P1479" i="7950"/>
  <c r="R156" i="7950"/>
  <c r="R132" i="7950"/>
  <c r="N150" i="7950"/>
  <c r="O150" i="7950" s="1"/>
  <c r="P150" i="7950" s="1"/>
  <c r="Q150" i="7950" s="1"/>
  <c r="R150" i="7950" s="1"/>
  <c r="Q2044" i="7950"/>
  <c r="N1336" i="7950"/>
  <c r="O1336" i="7950" s="1"/>
  <c r="P1336" i="7950" s="1"/>
  <c r="Q1336" i="7950" s="1"/>
  <c r="R1336" i="7950" s="1"/>
  <c r="S1336" i="7950" s="1"/>
  <c r="T1336" i="7950" s="1"/>
  <c r="U1336" i="7950" s="1"/>
  <c r="V1336" i="7950" s="1"/>
  <c r="W1336" i="7950" s="1"/>
  <c r="K1932" i="7950"/>
  <c r="K1908" i="7950"/>
  <c r="I1333" i="7950"/>
  <c r="G1171" i="7950"/>
  <c r="F1147" i="7950"/>
  <c r="G1281" i="7950"/>
  <c r="H1281" i="7950" s="1"/>
  <c r="I1281" i="7950" s="1"/>
  <c r="G1257" i="7950"/>
  <c r="F1040" i="7950"/>
  <c r="E1086" i="7950"/>
  <c r="E276" i="7950"/>
  <c r="F1793" i="7949"/>
  <c r="H1746" i="7949"/>
  <c r="H1793" i="7949" s="1"/>
  <c r="R2316" i="7950"/>
  <c r="P2262" i="7950"/>
  <c r="P2238" i="7950"/>
  <c r="I798" i="7949"/>
  <c r="K345" i="7949"/>
  <c r="K369" i="7949"/>
  <c r="W78" i="7950"/>
  <c r="W102" i="7950"/>
  <c r="J2693" i="7949"/>
  <c r="J2669" i="7949"/>
  <c r="I1720" i="7949"/>
  <c r="J1720" i="7949" s="1"/>
  <c r="K1720" i="7949" s="1"/>
  <c r="I1696" i="7949"/>
  <c r="F2436" i="7950"/>
  <c r="S2359" i="7950"/>
  <c r="Q375" i="7949"/>
  <c r="Q351" i="7949"/>
  <c r="S1880" i="7950"/>
  <c r="S1856" i="7950"/>
  <c r="I314" i="7949"/>
  <c r="I290" i="7949"/>
  <c r="N1879" i="7950"/>
  <c r="N1855" i="7950"/>
  <c r="I1227" i="7950"/>
  <c r="I1203" i="7950"/>
  <c r="P908" i="7950"/>
  <c r="P884" i="7950"/>
  <c r="T1775" i="7950"/>
  <c r="T1751" i="7950"/>
  <c r="W1394" i="7950"/>
  <c r="W1370" i="7950"/>
  <c r="W1778" i="7949"/>
  <c r="W1754" i="7949"/>
  <c r="K1231" i="7949"/>
  <c r="P908" i="7949"/>
  <c r="P884" i="7949"/>
  <c r="L2474" i="7949"/>
  <c r="L2450" i="7949"/>
  <c r="T2524" i="7950"/>
  <c r="T2500" i="7950"/>
  <c r="O1883" i="7949"/>
  <c r="O1859" i="7949"/>
  <c r="T1044" i="7950"/>
  <c r="T1068" i="7950"/>
  <c r="W1286" i="7950"/>
  <c r="W1262" i="7950"/>
  <c r="P958" i="7950"/>
  <c r="P934" i="7950"/>
  <c r="N1904" i="7950"/>
  <c r="N1928" i="7950"/>
  <c r="P256" i="7950"/>
  <c r="P232" i="7950"/>
  <c r="V289" i="7950"/>
  <c r="V313" i="7950"/>
  <c r="T2159" i="7949"/>
  <c r="T2135" i="7949"/>
  <c r="M635" i="7950"/>
  <c r="M611" i="7950"/>
  <c r="L2151" i="7949"/>
  <c r="L2127" i="7949"/>
  <c r="N1936" i="7949"/>
  <c r="N1912" i="7949"/>
  <c r="R1184" i="7949"/>
  <c r="R1160" i="7949"/>
  <c r="P2636" i="7950"/>
  <c r="P2612" i="7950"/>
  <c r="L203" i="7950"/>
  <c r="L179" i="7950"/>
  <c r="I151" i="7949"/>
  <c r="M1555" i="7950"/>
  <c r="M1531" i="7950"/>
  <c r="Q746" i="7950"/>
  <c r="Q722" i="7950"/>
  <c r="T371" i="7950"/>
  <c r="T347" i="7950"/>
  <c r="I2152" i="7949"/>
  <c r="I2128" i="7949"/>
  <c r="L1072" i="7949"/>
  <c r="L1048" i="7949"/>
  <c r="J903" i="7950"/>
  <c r="L1506" i="7949"/>
  <c r="L1482" i="7949"/>
  <c r="P39" i="7950"/>
  <c r="P15" i="7950"/>
  <c r="J1073" i="7949"/>
  <c r="J1049" i="7949"/>
  <c r="N206" i="7949"/>
  <c r="L636" i="7950"/>
  <c r="L612" i="7950"/>
  <c r="U148" i="7950"/>
  <c r="U124" i="7950"/>
  <c r="Q720" i="7950"/>
  <c r="Q744" i="7950"/>
  <c r="P1501" i="7950"/>
  <c r="P1477" i="7950"/>
  <c r="P1559" i="7950"/>
  <c r="P1535" i="7950"/>
  <c r="P2177" i="7950"/>
  <c r="P2201" i="7950"/>
  <c r="U887" i="7950"/>
  <c r="U911" i="7950"/>
  <c r="M1987" i="7950"/>
  <c r="M1963" i="7950"/>
  <c r="T1041" i="7950"/>
  <c r="T1065" i="7950"/>
  <c r="W858" i="7950"/>
  <c r="W834" i="7950"/>
  <c r="S1611" i="7950"/>
  <c r="S1587" i="7950"/>
  <c r="T48" i="7949"/>
  <c r="T24" i="7949"/>
  <c r="U431" i="7949"/>
  <c r="U407" i="7949"/>
  <c r="P2635" i="7950"/>
  <c r="P2611" i="7950"/>
  <c r="M396" i="7950"/>
  <c r="M420" i="7950"/>
  <c r="T1665" i="7950"/>
  <c r="T1641" i="7950"/>
  <c r="O1342" i="7950"/>
  <c r="O1318" i="7950"/>
  <c r="P694" i="7949"/>
  <c r="P670" i="7949"/>
  <c r="M2584" i="7949"/>
  <c r="M2560" i="7949"/>
  <c r="W316" i="7950"/>
  <c r="W292" i="7950"/>
  <c r="S2202" i="7950"/>
  <c r="S2178" i="7950"/>
  <c r="O212" i="7949"/>
  <c r="O188" i="7949"/>
  <c r="K93" i="7950"/>
  <c r="K69" i="7950"/>
  <c r="R1476" i="7950"/>
  <c r="R1500" i="7950"/>
  <c r="H1225" i="7950"/>
  <c r="E978" i="7950"/>
  <c r="H361" i="7950"/>
  <c r="G2364" i="7949"/>
  <c r="F2340" i="7949"/>
  <c r="F2387" i="7949" s="1"/>
  <c r="Q1712" i="7950"/>
  <c r="V2585" i="7949"/>
  <c r="V2561" i="7949"/>
  <c r="R966" i="7949"/>
  <c r="R942" i="7949"/>
  <c r="S672" i="7950"/>
  <c r="S696" i="7950"/>
  <c r="F654" i="7950"/>
  <c r="G607" i="7950"/>
  <c r="R1613" i="7950"/>
  <c r="R1589" i="7950"/>
  <c r="J1929" i="7950"/>
  <c r="J1905" i="7950"/>
  <c r="F1523" i="7949"/>
  <c r="G1476" i="7949"/>
  <c r="P399" i="7950"/>
  <c r="P423" i="7950"/>
  <c r="I2150" i="7949"/>
  <c r="I2126" i="7949"/>
  <c r="J1937" i="7949"/>
  <c r="J1913" i="7949"/>
  <c r="M2582" i="7949"/>
  <c r="M2558" i="7949"/>
  <c r="J2312" i="7949"/>
  <c r="J2288" i="7949"/>
  <c r="Q910" i="7949"/>
  <c r="Q886" i="7949"/>
  <c r="K2206" i="7949"/>
  <c r="K2182" i="7949"/>
  <c r="M2258" i="7950"/>
  <c r="M2234" i="7950"/>
  <c r="M314" i="7950"/>
  <c r="M290" i="7950"/>
  <c r="U2579" i="7950"/>
  <c r="U2555" i="7950"/>
  <c r="I2666" i="7949"/>
  <c r="I2690" i="7949"/>
  <c r="O804" i="7949"/>
  <c r="O780" i="7949"/>
  <c r="J2554" i="7950"/>
  <c r="J2578" i="7950"/>
  <c r="P2036" i="7950"/>
  <c r="P2012" i="7950"/>
  <c r="J1098" i="7950"/>
  <c r="J1122" i="7950"/>
  <c r="M1447" i="7950"/>
  <c r="M1423" i="7950"/>
  <c r="P210" i="7950"/>
  <c r="P186" i="7950"/>
  <c r="H637" i="7949"/>
  <c r="H613" i="7949"/>
  <c r="Q1452" i="7950"/>
  <c r="Q1428" i="7950"/>
  <c r="R587" i="7950"/>
  <c r="R563" i="7950"/>
  <c r="P2501" i="7950"/>
  <c r="P2525" i="7950"/>
  <c r="G1554" i="7949"/>
  <c r="F1530" i="7949"/>
  <c r="F1577" i="7949" s="1"/>
  <c r="O1372" i="7950"/>
  <c r="O1396" i="7950"/>
  <c r="M147" i="7950"/>
  <c r="M123" i="7950"/>
  <c r="L1874" i="7950"/>
  <c r="L1850" i="7950"/>
  <c r="V617" i="7949"/>
  <c r="V641" i="7949"/>
  <c r="W1719" i="7950"/>
  <c r="W1695" i="7950"/>
  <c r="H2448" i="7949"/>
  <c r="H2495" i="7949" s="1"/>
  <c r="I2472" i="7949"/>
  <c r="J420" i="7949"/>
  <c r="V1747" i="7950"/>
  <c r="V1771" i="7950"/>
  <c r="S2502" i="7950"/>
  <c r="S2526" i="7950"/>
  <c r="N254" i="7950"/>
  <c r="N230" i="7950"/>
  <c r="L2450" i="7950"/>
  <c r="L2474" i="7950"/>
  <c r="O878" i="7950"/>
  <c r="O902" i="7950"/>
  <c r="M2418" i="7949"/>
  <c r="R1638" i="7950"/>
  <c r="R1662" i="7950"/>
  <c r="I1526" i="7950"/>
  <c r="I1550" i="7950"/>
  <c r="P2529" i="7950"/>
  <c r="P2505" i="7950"/>
  <c r="N2067" i="7950"/>
  <c r="N2091" i="7950"/>
  <c r="V1265" i="7950"/>
  <c r="V1289" i="7950"/>
  <c r="P2473" i="7949"/>
  <c r="P2449" i="7949"/>
  <c r="Q639" i="7950"/>
  <c r="Q615" i="7950"/>
  <c r="M1530" i="7950"/>
  <c r="M1554" i="7950"/>
  <c r="H1068" i="7949"/>
  <c r="G1044" i="7949"/>
  <c r="O662" i="7950"/>
  <c r="O686" i="7950"/>
  <c r="W1079" i="7949"/>
  <c r="W1055" i="7949"/>
  <c r="G1387" i="7950"/>
  <c r="F1363" i="7950"/>
  <c r="F1410" i="7950" s="1"/>
  <c r="G1986" i="7949"/>
  <c r="F1962" i="7949"/>
  <c r="F2009" i="7949" s="1"/>
  <c r="S2311" i="7950"/>
  <c r="S2287" i="7950"/>
  <c r="Q855" i="7950"/>
  <c r="Q831" i="7950"/>
  <c r="J1609" i="7949"/>
  <c r="J1585" i="7949"/>
  <c r="R1397" i="7949"/>
  <c r="R1373" i="7949"/>
  <c r="L480" i="7949"/>
  <c r="L456" i="7949"/>
  <c r="S208" i="7949"/>
  <c r="S184" i="7949"/>
  <c r="I2421" i="7949"/>
  <c r="I2397" i="7949"/>
  <c r="P1887" i="7949"/>
  <c r="P1863" i="7949"/>
  <c r="Q1450" i="7949"/>
  <c r="Q1426" i="7949"/>
  <c r="O1128" i="7949"/>
  <c r="O1104" i="7949"/>
  <c r="V1023" i="7949"/>
  <c r="V999" i="7949"/>
  <c r="K1991" i="7949"/>
  <c r="K1967" i="7949"/>
  <c r="G793" i="7950"/>
  <c r="F769" i="7950"/>
  <c r="F816" i="7950" s="1"/>
  <c r="J583" i="7949"/>
  <c r="J559" i="7949"/>
  <c r="J209" i="7949"/>
  <c r="J185" i="7949"/>
  <c r="L1560" i="7949"/>
  <c r="L1536" i="7949"/>
  <c r="O2362" i="7950"/>
  <c r="O2338" i="7950"/>
  <c r="I1064" i="7950"/>
  <c r="Q848" i="7950"/>
  <c r="L2255" i="7950"/>
  <c r="L2231" i="7950"/>
  <c r="F2497" i="7950"/>
  <c r="G2521" i="7950"/>
  <c r="K584" i="7949"/>
  <c r="K560" i="7949"/>
  <c r="Q2638" i="7949"/>
  <c r="Q2614" i="7949"/>
  <c r="R1343" i="7949"/>
  <c r="R1319" i="7949"/>
  <c r="J2423" i="7949"/>
  <c r="J2399" i="7949"/>
  <c r="K1127" i="7949"/>
  <c r="K1103" i="7949"/>
  <c r="P2206" i="7950"/>
  <c r="P2182" i="7950"/>
  <c r="T1556" i="7950"/>
  <c r="T1532" i="7950"/>
  <c r="H2179" i="7949"/>
  <c r="H2203" i="7949"/>
  <c r="V564" i="7950"/>
  <c r="V588" i="7950"/>
  <c r="L1016" i="7949"/>
  <c r="L992" i="7949"/>
  <c r="O2175" i="7950"/>
  <c r="O2199" i="7950"/>
  <c r="U724" i="7950"/>
  <c r="U748" i="7950"/>
  <c r="Q1959" i="7950"/>
  <c r="Q1983" i="7950"/>
  <c r="F1896" i="7950"/>
  <c r="G2252" i="7950"/>
  <c r="G2228" i="7950"/>
  <c r="P939" i="7949"/>
  <c r="P963" i="7949"/>
  <c r="L589" i="7949"/>
  <c r="L565" i="7949"/>
  <c r="I47" i="7949"/>
  <c r="I23" i="7949"/>
  <c r="Q2644" i="7949"/>
  <c r="Q2620" i="7949"/>
  <c r="T1444" i="7950"/>
  <c r="T1420" i="7950"/>
  <c r="U2073" i="7950"/>
  <c r="U2097" i="7950"/>
  <c r="T2153" i="7950"/>
  <c r="T2129" i="7950"/>
  <c r="N847" i="7950"/>
  <c r="G391" i="7950"/>
  <c r="H415" i="7950"/>
  <c r="V2207" i="7949"/>
  <c r="V2183" i="7949"/>
  <c r="M92" i="7950"/>
  <c r="M68" i="7950"/>
  <c r="O1562" i="7949"/>
  <c r="O1538" i="7949"/>
  <c r="O1043" i="7950"/>
  <c r="O1067" i="7950"/>
  <c r="P181" i="7950"/>
  <c r="P205" i="7950"/>
  <c r="W1456" i="7949"/>
  <c r="W1432" i="7949"/>
  <c r="S2047" i="7949"/>
  <c r="S2023" i="7949"/>
  <c r="Q697" i="7949"/>
  <c r="Q673" i="7949"/>
  <c r="J45" i="7949"/>
  <c r="J21" i="7949"/>
  <c r="H1093" i="7950"/>
  <c r="I1117" i="7950"/>
  <c r="P1239" i="7949"/>
  <c r="P1215" i="7949"/>
  <c r="G1981" i="7950"/>
  <c r="F1957" i="7950"/>
  <c r="F2004" i="7950" s="1"/>
  <c r="I2477" i="7949"/>
  <c r="I2453" i="7949"/>
  <c r="W2264" i="7949"/>
  <c r="W2240" i="7949"/>
  <c r="R2641" i="7949"/>
  <c r="R2617" i="7949"/>
  <c r="S1777" i="7949"/>
  <c r="S1753" i="7949"/>
  <c r="N1345" i="7949"/>
  <c r="N1321" i="7949"/>
  <c r="W1020" i="7949"/>
  <c r="W996" i="7949"/>
  <c r="S690" i="7950"/>
  <c r="S666" i="7950"/>
  <c r="M74" i="7950"/>
  <c r="M98" i="7950"/>
  <c r="F72" i="7949"/>
  <c r="E119" i="7949"/>
  <c r="R2260" i="7950"/>
  <c r="R2236" i="7950"/>
  <c r="T23" i="7950"/>
  <c r="T47" i="7950"/>
  <c r="W240" i="7950"/>
  <c r="W264" i="7950"/>
  <c r="N1425" i="7950"/>
  <c r="N1449" i="7950"/>
  <c r="K2314" i="7949"/>
  <c r="K2290" i="7949"/>
  <c r="F1417" i="7950"/>
  <c r="G1441" i="7950"/>
  <c r="I2258" i="7949"/>
  <c r="I2234" i="7949"/>
  <c r="K1933" i="7949"/>
  <c r="K1909" i="7949"/>
  <c r="Q964" i="7949"/>
  <c r="Q940" i="7949"/>
  <c r="N1776" i="7949"/>
  <c r="N1752" i="7949"/>
  <c r="O2690" i="7950"/>
  <c r="O2666" i="7950"/>
  <c r="R641" i="7950"/>
  <c r="R617" i="7950"/>
  <c r="E659" i="7949"/>
  <c r="S2045" i="7949"/>
  <c r="S2021" i="7949"/>
  <c r="M1504" i="7949"/>
  <c r="M1480" i="7949"/>
  <c r="O1342" i="7949"/>
  <c r="O1318" i="7949"/>
  <c r="G2089" i="7950"/>
  <c r="F2065" i="7950"/>
  <c r="F2112" i="7950" s="1"/>
  <c r="M1264" i="7949"/>
  <c r="M1288" i="7949"/>
  <c r="O2100" i="7949"/>
  <c r="O2076" i="7949"/>
  <c r="K907" i="7949"/>
  <c r="K883" i="7949"/>
  <c r="N2043" i="7950"/>
  <c r="N2019" i="7950"/>
  <c r="Q2664" i="7950"/>
  <c r="Q2688" i="7950"/>
  <c r="I2476" i="7949"/>
  <c r="I2452" i="7949"/>
  <c r="K1830" i="7949"/>
  <c r="K1806" i="7949"/>
  <c r="F961" i="7949"/>
  <c r="F937" i="7949"/>
  <c r="K696" i="7949"/>
  <c r="K672" i="7949"/>
  <c r="Q344" i="7949"/>
  <c r="Q368" i="7949"/>
  <c r="P912" i="7949"/>
  <c r="P888" i="7949"/>
  <c r="M2576" i="7950"/>
  <c r="M2552" i="7950"/>
  <c r="I525" i="7950"/>
  <c r="I501" i="7950"/>
  <c r="E1285" i="7949"/>
  <c r="E1261" i="7949"/>
  <c r="E1307" i="7949" s="1"/>
  <c r="Q803" i="7950"/>
  <c r="Q779" i="7950"/>
  <c r="I2393" i="7950"/>
  <c r="I2417" i="7950"/>
  <c r="S1773" i="7950"/>
  <c r="S1749" i="7950"/>
  <c r="H1339" i="7949"/>
  <c r="H1315" i="7949"/>
  <c r="K259" i="7950"/>
  <c r="K235" i="7950"/>
  <c r="P1718" i="7950"/>
  <c r="P1694" i="7950"/>
  <c r="U1497" i="7950"/>
  <c r="U1473" i="7950"/>
  <c r="T1935" i="7950"/>
  <c r="T1911" i="7950"/>
  <c r="P752" i="7949"/>
  <c r="P728" i="7949"/>
  <c r="S863" i="7949"/>
  <c r="S839" i="7949"/>
  <c r="U476" i="7950"/>
  <c r="U452" i="7950"/>
  <c r="O2046" i="7949"/>
  <c r="O2022" i="7949"/>
  <c r="L749" i="7949"/>
  <c r="L725" i="7949"/>
  <c r="P2289" i="7950"/>
  <c r="P2313" i="7950"/>
  <c r="F1950" i="7950"/>
  <c r="G1903" i="7950"/>
  <c r="O961" i="7950"/>
  <c r="O937" i="7950"/>
  <c r="V1883" i="7950"/>
  <c r="V1859" i="7950"/>
  <c r="R402" i="7950"/>
  <c r="R426" i="7950"/>
  <c r="M1500" i="7949"/>
  <c r="U2422" i="7950"/>
  <c r="U2398" i="7950"/>
  <c r="S2127" i="7950"/>
  <c r="S2151" i="7950"/>
  <c r="P418" i="7950"/>
  <c r="P394" i="7950"/>
  <c r="F2549" i="7949"/>
  <c r="G2502" i="7949"/>
  <c r="H445" i="7950"/>
  <c r="H492" i="7950" s="1"/>
  <c r="O15" i="7946" s="1"/>
  <c r="I469" i="7950"/>
  <c r="K2197" i="7950"/>
  <c r="T2697" i="7949"/>
  <c r="T2673" i="7949"/>
  <c r="R291" i="7950"/>
  <c r="R315" i="7950"/>
  <c r="J1765" i="7950"/>
  <c r="F2041" i="7949"/>
  <c r="F2017" i="7949"/>
  <c r="M504" i="7950"/>
  <c r="M528" i="7950"/>
  <c r="H1122" i="7949"/>
  <c r="N2581" i="7950"/>
  <c r="N2557" i="7950"/>
  <c r="J799" i="7949"/>
  <c r="R480" i="7950"/>
  <c r="R456" i="7950"/>
  <c r="R726" i="7950"/>
  <c r="R750" i="7950"/>
  <c r="W236" i="7950"/>
  <c r="W260" i="7950"/>
  <c r="J1768" i="7950"/>
  <c r="J1744" i="7950"/>
  <c r="Q2049" i="7949"/>
  <c r="Q2025" i="7949"/>
  <c r="T1400" i="7949"/>
  <c r="T1376" i="7949"/>
  <c r="L1124" i="7950"/>
  <c r="L1100" i="7950"/>
  <c r="Q76" i="7950"/>
  <c r="Q100" i="7950"/>
  <c r="H17" i="7950"/>
  <c r="I17" i="7950" s="1"/>
  <c r="J17" i="7950" s="1"/>
  <c r="K17" i="7950" s="1"/>
  <c r="L17" i="7950" s="1"/>
  <c r="Q506" i="7949"/>
  <c r="Q530" i="7949"/>
  <c r="S1180" i="7949"/>
  <c r="S1156" i="7949"/>
  <c r="K527" i="7950"/>
  <c r="K503" i="7950"/>
  <c r="F775" i="7949"/>
  <c r="E821" i="7949"/>
  <c r="S2445" i="7950"/>
  <c r="S2469" i="7950"/>
  <c r="W995" i="7950"/>
  <c r="W1019" i="7950"/>
  <c r="E2257" i="7949"/>
  <c r="E2233" i="7949"/>
  <c r="E2279" i="7949" s="1"/>
  <c r="V616" i="7949"/>
  <c r="V640" i="7949"/>
  <c r="N476" i="7949"/>
  <c r="N452" i="7949"/>
  <c r="W1238" i="7949"/>
  <c r="W1214" i="7949"/>
  <c r="P2449" i="7950"/>
  <c r="P2473" i="7950"/>
  <c r="V294" i="7950"/>
  <c r="V318" i="7950"/>
  <c r="I802" i="7949"/>
  <c r="I778" i="7949"/>
  <c r="S210" i="7949"/>
  <c r="S186" i="7949"/>
  <c r="S1666" i="7949"/>
  <c r="S1642" i="7949"/>
  <c r="R797" i="7950"/>
  <c r="R773" i="7950"/>
  <c r="Q2125" i="7950"/>
  <c r="Q2149" i="7950"/>
  <c r="S133" i="7949"/>
  <c r="S157" i="7949"/>
  <c r="V1101" i="7950"/>
  <c r="V1125" i="7950"/>
  <c r="P46" i="7950"/>
  <c r="P22" i="7950"/>
  <c r="G367" i="7949"/>
  <c r="K1606" i="7950"/>
  <c r="K1582" i="7950"/>
  <c r="H397" i="7949"/>
  <c r="H421" i="7949"/>
  <c r="P2156" i="7949"/>
  <c r="P2132" i="7949"/>
  <c r="V2259" i="7949"/>
  <c r="V2235" i="7949"/>
  <c r="O1992" i="7949"/>
  <c r="O1968" i="7949"/>
  <c r="I1804" i="7949"/>
  <c r="I1828" i="7949"/>
  <c r="I475" i="7949"/>
  <c r="I451" i="7949"/>
  <c r="P1365" i="7950"/>
  <c r="P1389" i="7950"/>
  <c r="V1858" i="7950"/>
  <c r="V1882" i="7950"/>
  <c r="L745" i="7949"/>
  <c r="G523" i="7950"/>
  <c r="F499" i="7950"/>
  <c r="F546" i="7950" s="1"/>
  <c r="S1668" i="7950"/>
  <c r="S1644" i="7950"/>
  <c r="R2207" i="7950"/>
  <c r="R2183" i="7950"/>
  <c r="Q430" i="7949"/>
  <c r="Q406" i="7949"/>
  <c r="O1614" i="7949"/>
  <c r="O1590" i="7949"/>
  <c r="R1075" i="7949"/>
  <c r="R1051" i="7949"/>
  <c r="R1128" i="7950"/>
  <c r="R1104" i="7950"/>
  <c r="R1154" i="7950"/>
  <c r="R1178" i="7950"/>
  <c r="M211" i="7949"/>
  <c r="M187" i="7949"/>
  <c r="E767" i="7949"/>
  <c r="F721" i="7949"/>
  <c r="T1185" i="7949"/>
  <c r="T1161" i="7949"/>
  <c r="R1637" i="7950"/>
  <c r="R1661" i="7950"/>
  <c r="F222" i="7950"/>
  <c r="G175" i="7950"/>
  <c r="I1063" i="7950"/>
  <c r="L2691" i="7949"/>
  <c r="L2667" i="7949"/>
  <c r="Q1604" i="7950"/>
  <c r="Q1580" i="7950"/>
  <c r="T2479" i="7949"/>
  <c r="T2455" i="7949"/>
  <c r="I1693" i="7949"/>
  <c r="I1717" i="7949"/>
  <c r="S1506" i="7950"/>
  <c r="S1482" i="7950"/>
  <c r="M698" i="7949"/>
  <c r="M674" i="7949"/>
  <c r="Q2122" i="7950"/>
  <c r="Q2146" i="7950"/>
  <c r="K450" i="7950"/>
  <c r="K474" i="7950"/>
  <c r="Q2200" i="7950"/>
  <c r="Q2176" i="7950"/>
  <c r="V2284" i="7950"/>
  <c r="V2308" i="7950"/>
  <c r="R255" i="7950"/>
  <c r="R231" i="7950"/>
  <c r="J1014" i="7949"/>
  <c r="P853" i="7949"/>
  <c r="P1020" i="7950"/>
  <c r="P996" i="7950"/>
  <c r="O826" i="7950"/>
  <c r="O850" i="7950"/>
  <c r="V646" i="7949"/>
  <c r="V622" i="7949"/>
  <c r="N1235" i="7949"/>
  <c r="N1211" i="7949"/>
  <c r="U799" i="7950"/>
  <c r="U775" i="7950"/>
  <c r="R128" i="7950"/>
  <c r="R152" i="7950"/>
  <c r="K854" i="7949"/>
  <c r="K830" i="7949"/>
  <c r="J1613" i="7949"/>
  <c r="J1589" i="7949"/>
  <c r="Q1126" i="7950"/>
  <c r="Q1102" i="7950"/>
  <c r="O2475" i="7950"/>
  <c r="I2149" i="7949"/>
  <c r="I2125" i="7949"/>
  <c r="L2145" i="7950"/>
  <c r="L2121" i="7950"/>
  <c r="S968" i="7949"/>
  <c r="S944" i="7949"/>
  <c r="R590" i="7949"/>
  <c r="R566" i="7949"/>
  <c r="M1175" i="7950"/>
  <c r="M1151" i="7950"/>
  <c r="O586" i="7949"/>
  <c r="O562" i="7949"/>
  <c r="R1236" i="7950"/>
  <c r="R1212" i="7950"/>
  <c r="R2096" i="7950"/>
  <c r="R2072" i="7950"/>
  <c r="P1881" i="7950"/>
  <c r="P1857" i="7950"/>
  <c r="U263" i="7950"/>
  <c r="U239" i="7950"/>
  <c r="R2076" i="7950"/>
  <c r="R2100" i="7950"/>
  <c r="J1173" i="7950"/>
  <c r="H2173" i="7950"/>
  <c r="M1722" i="7949"/>
  <c r="M1698" i="7949"/>
  <c r="S308" i="7950"/>
  <c r="S284" i="7950"/>
  <c r="P1881" i="7949"/>
  <c r="P1857" i="7949"/>
  <c r="V1453" i="7949"/>
  <c r="V1429" i="7949"/>
  <c r="T801" i="7949"/>
  <c r="T777" i="7949"/>
  <c r="J342" i="7949"/>
  <c r="K366" i="7949"/>
  <c r="T1748" i="7950"/>
  <c r="T1772" i="7950"/>
  <c r="E2689" i="7949"/>
  <c r="E2665" i="7949"/>
  <c r="E2711" i="7949" s="1"/>
  <c r="O532" i="7950"/>
  <c r="O508" i="7950"/>
  <c r="T640" i="7950"/>
  <c r="T616" i="7950"/>
  <c r="P825" i="7950"/>
  <c r="P849" i="7950"/>
  <c r="T1608" i="7950"/>
  <c r="T1584" i="7950"/>
  <c r="N344" i="7950"/>
  <c r="N368" i="7950"/>
  <c r="T1851" i="7950"/>
  <c r="T1875" i="7950"/>
  <c r="M1767" i="7950"/>
  <c r="M1743" i="7950"/>
  <c r="F19" i="7949"/>
  <c r="E65" i="7949"/>
  <c r="I1009" i="7950"/>
  <c r="U2483" i="7949"/>
  <c r="U2459" i="7949"/>
  <c r="M2631" i="7950"/>
  <c r="M2607" i="7950"/>
  <c r="Q2698" i="7949"/>
  <c r="Q2674" i="7949"/>
  <c r="O2048" i="7949"/>
  <c r="O2024" i="7949"/>
  <c r="P262" i="7950"/>
  <c r="P238" i="7950"/>
  <c r="T1831" i="7949"/>
  <c r="T1807" i="7949"/>
  <c r="L1181" i="7949"/>
  <c r="L1157" i="7949"/>
  <c r="O2204" i="7950"/>
  <c r="O2180" i="7950"/>
  <c r="R798" i="7950"/>
  <c r="R774" i="7950"/>
  <c r="L1096" i="7950"/>
  <c r="L1120" i="7950"/>
  <c r="J363" i="7950"/>
  <c r="J339" i="7950"/>
  <c r="M2148" i="7950"/>
  <c r="M2124" i="7950"/>
  <c r="S319" i="7949"/>
  <c r="S295" i="7949"/>
  <c r="M740" i="7950"/>
  <c r="M1689" i="7950"/>
  <c r="M1713" i="7950"/>
  <c r="O2503" i="7949"/>
  <c r="O2527" i="7949"/>
  <c r="S962" i="7949"/>
  <c r="S938" i="7949"/>
  <c r="K554" i="7950"/>
  <c r="K578" i="7950"/>
  <c r="H1603" i="7950"/>
  <c r="S747" i="7950"/>
  <c r="S723" i="7950"/>
  <c r="Q1210" i="7950"/>
  <c r="Q1234" i="7950"/>
  <c r="G283" i="7950"/>
  <c r="G330" i="7950" s="1"/>
  <c r="H307" i="7950"/>
  <c r="U1968" i="7950"/>
  <c r="U1992" i="7950"/>
  <c r="Q502" i="7950"/>
  <c r="Q526" i="7950"/>
  <c r="M1852" i="7950"/>
  <c r="M1876" i="7950"/>
  <c r="M2069" i="7950"/>
  <c r="M2093" i="7950"/>
  <c r="M1667" i="7949"/>
  <c r="M1643" i="7949"/>
  <c r="M745" i="7950"/>
  <c r="M721" i="7950"/>
  <c r="O2370" i="7949"/>
  <c r="O2346" i="7949"/>
  <c r="V77" i="7950"/>
  <c r="V101" i="7950"/>
  <c r="K2366" i="7949"/>
  <c r="K2342" i="7949"/>
  <c r="L1910" i="7950"/>
  <c r="L1934" i="7950"/>
  <c r="K1826" i="7949"/>
  <c r="K1802" i="7949"/>
  <c r="U1835" i="7949"/>
  <c r="U1811" i="7949"/>
  <c r="Q1720" i="7950"/>
  <c r="Q1696" i="7950"/>
  <c r="N1150" i="7950"/>
  <c r="N1174" i="7950"/>
  <c r="Q2532" i="7950"/>
  <c r="Q2508" i="7950"/>
  <c r="M1927" i="7950"/>
  <c r="N199" i="7950"/>
  <c r="P1505" i="7949"/>
  <c r="P1481" i="7949"/>
  <c r="P1671" i="7949"/>
  <c r="P1647" i="7949"/>
  <c r="M1719" i="7949"/>
  <c r="M1695" i="7949"/>
  <c r="O1398" i="7949"/>
  <c r="O1374" i="7949"/>
  <c r="T1237" i="7949"/>
  <c r="T1213" i="7949"/>
  <c r="Q2152" i="7950"/>
  <c r="Q2128" i="7950"/>
  <c r="O20" i="7950"/>
  <c r="O44" i="7950"/>
  <c r="N2232" i="7950"/>
  <c r="N2256" i="7950"/>
  <c r="Q830" i="7950"/>
  <c r="Q854" i="7950"/>
  <c r="M2662" i="7950"/>
  <c r="M2686" i="7950"/>
  <c r="O2692" i="7949"/>
  <c r="O2668" i="7949"/>
  <c r="R829" i="7950"/>
  <c r="R853" i="7950"/>
  <c r="M1724" i="7949"/>
  <c r="M1700" i="7949"/>
  <c r="G1446" i="7949"/>
  <c r="F1422" i="7949"/>
  <c r="F1469" i="7949" s="1"/>
  <c r="F1207" i="7949"/>
  <c r="E1253" i="7949"/>
  <c r="T1422" i="7950"/>
  <c r="T1446" i="7950"/>
  <c r="J1501" i="7949"/>
  <c r="J1477" i="7949"/>
  <c r="W1074" i="7949"/>
  <c r="W1050" i="7949"/>
  <c r="W833" i="7950"/>
  <c r="W857" i="7950"/>
  <c r="K2202" i="7949"/>
  <c r="H2035" i="7950"/>
  <c r="O992" i="7950"/>
  <c r="O1016" i="7950"/>
  <c r="V2068" i="7950"/>
  <c r="V2092" i="7950"/>
  <c r="V1609" i="7950"/>
  <c r="V1585" i="7950"/>
  <c r="R1938" i="7950"/>
  <c r="R1914" i="7950"/>
  <c r="S1172" i="7950"/>
  <c r="S1148" i="7950"/>
  <c r="E2557" i="7949"/>
  <c r="E2603" i="7949" s="1"/>
  <c r="E2581" i="7949"/>
  <c r="N1449" i="7949"/>
  <c r="N1425" i="7949"/>
  <c r="Q2309" i="7950"/>
  <c r="Q2285" i="7950"/>
  <c r="Q1611" i="7949"/>
  <c r="Q1587" i="7949"/>
  <c r="T699" i="7949"/>
  <c r="T675" i="7949"/>
  <c r="O1994" i="7949"/>
  <c r="O1970" i="7949"/>
  <c r="M724" i="7949"/>
  <c r="M748" i="7949"/>
  <c r="G1338" i="7949"/>
  <c r="F1314" i="7949"/>
  <c r="F1361" i="7949" s="1"/>
  <c r="N2584" i="7950"/>
  <c r="N2560" i="7950"/>
  <c r="N2365" i="7950"/>
  <c r="N2341" i="7950"/>
  <c r="M2123" i="7950"/>
  <c r="M2147" i="7950"/>
  <c r="V1830" i="7950"/>
  <c r="V1806" i="7950"/>
  <c r="U558" i="7950"/>
  <c r="U582" i="7950"/>
  <c r="Q2211" i="7949"/>
  <c r="Q2187" i="7949"/>
  <c r="S451" i="7950"/>
  <c r="S475" i="7950"/>
  <c r="W859" i="7949"/>
  <c r="W835" i="7949"/>
  <c r="N1714" i="7950"/>
  <c r="N1690" i="7950"/>
  <c r="F2227" i="7950"/>
  <c r="F2274" i="7950" s="1"/>
  <c r="G2251" i="7950"/>
  <c r="H1204" i="7950"/>
  <c r="H1228" i="7950"/>
  <c r="N1393" i="7949"/>
  <c r="N1369" i="7949"/>
  <c r="O747" i="7949"/>
  <c r="O723" i="7949"/>
  <c r="M1989" i="7950"/>
  <c r="M1965" i="7950"/>
  <c r="P670" i="7950"/>
  <c r="P694" i="7950"/>
  <c r="R2564" i="7949"/>
  <c r="R2588" i="7949"/>
  <c r="H2365" i="7949"/>
  <c r="H2341" i="7949"/>
  <c r="P2582" i="7950"/>
  <c r="P2558" i="7950"/>
  <c r="U910" i="7950"/>
  <c r="U886" i="7950"/>
  <c r="R581" i="7950"/>
  <c r="R557" i="7950"/>
  <c r="T969" i="7949"/>
  <c r="T945" i="7949"/>
  <c r="J2261" i="7949"/>
  <c r="J2237" i="7949"/>
  <c r="V2506" i="7950"/>
  <c r="V2530" i="7950"/>
  <c r="W993" i="7950"/>
  <c r="W1017" i="7950"/>
  <c r="K474" i="7949"/>
  <c r="T154" i="7950"/>
  <c r="T130" i="7950"/>
  <c r="P688" i="7950"/>
  <c r="P664" i="7950"/>
  <c r="O634" i="7950"/>
  <c r="O610" i="7950"/>
  <c r="R2343" i="7950"/>
  <c r="R2367" i="7950"/>
  <c r="L233" i="7950"/>
  <c r="L257" i="7950"/>
  <c r="L1233" i="7949"/>
  <c r="L1209" i="7949"/>
  <c r="S2424" i="7950"/>
  <c r="S2400" i="7950"/>
  <c r="S1042" i="7950"/>
  <c r="S1066" i="7950"/>
  <c r="M2282" i="7950"/>
  <c r="M2306" i="7950"/>
  <c r="V2375" i="7949"/>
  <c r="V2351" i="7949"/>
  <c r="N584" i="7950"/>
  <c r="N560" i="7950"/>
  <c r="N447" i="7950"/>
  <c r="N471" i="7950"/>
  <c r="H555" i="7950"/>
  <c r="H579" i="7950"/>
  <c r="S2371" i="7949"/>
  <c r="S2347" i="7949"/>
  <c r="T2561" i="7950"/>
  <c r="T2585" i="7950"/>
  <c r="V2043" i="7949"/>
  <c r="V2019" i="7949"/>
  <c r="J1287" i="7949"/>
  <c r="J1263" i="7949"/>
  <c r="K2420" i="7949"/>
  <c r="K2396" i="7949"/>
  <c r="H1556" i="7949"/>
  <c r="H1532" i="7949"/>
  <c r="I741" i="7950"/>
  <c r="I717" i="7950"/>
  <c r="G636" i="7949"/>
  <c r="F612" i="7949"/>
  <c r="F659" i="7949" s="1"/>
  <c r="R1800" i="7950"/>
  <c r="R1824" i="7950"/>
  <c r="N638" i="7950"/>
  <c r="N614" i="7950"/>
  <c r="G2522" i="7950"/>
  <c r="R72" i="7950"/>
  <c r="R96" i="7950"/>
  <c r="U1716" i="7950"/>
  <c r="U1692" i="7950"/>
  <c r="N2018" i="7950"/>
  <c r="N2042" i="7950"/>
  <c r="Q1723" i="7949"/>
  <c r="Q1699" i="7949"/>
  <c r="K2639" i="7949"/>
  <c r="K2615" i="7949"/>
  <c r="J1557" i="7949"/>
  <c r="J1533" i="7949"/>
  <c r="O1933" i="7950"/>
  <c r="O1909" i="7950"/>
  <c r="T912" i="7950"/>
  <c r="T888" i="7950"/>
  <c r="Q533" i="7950"/>
  <c r="Q509" i="7950"/>
  <c r="J528" i="7949"/>
  <c r="L633" i="7950"/>
  <c r="L609" i="7950"/>
  <c r="H1608" i="7949"/>
  <c r="G1584" i="7949"/>
  <c r="M1019" i="7949"/>
  <c r="M995" i="7949"/>
  <c r="V1878" i="7950"/>
  <c r="R1827" i="7950"/>
  <c r="R1803" i="7950"/>
  <c r="R1750" i="7950"/>
  <c r="R1774" i="7950"/>
  <c r="R1617" i="7949"/>
  <c r="R1593" i="7949"/>
  <c r="P855" i="7949"/>
  <c r="P831" i="7949"/>
  <c r="I795" i="7950"/>
  <c r="I771" i="7950"/>
  <c r="U593" i="7949"/>
  <c r="U569" i="7949"/>
  <c r="G906" i="7949"/>
  <c r="F882" i="7949"/>
  <c r="F929" i="7949" s="1"/>
  <c r="L1179" i="7949"/>
  <c r="L1155" i="7949"/>
  <c r="R586" i="7950"/>
  <c r="R562" i="7950"/>
  <c r="R1615" i="7949"/>
  <c r="R1591" i="7949"/>
  <c r="O1774" i="7949"/>
  <c r="O1750" i="7949"/>
  <c r="M1123" i="7949"/>
  <c r="M1099" i="7949"/>
  <c r="N2471" i="7950"/>
  <c r="N2447" i="7950"/>
  <c r="J340" i="7950"/>
  <c r="J364" i="7950"/>
  <c r="V2692" i="7950"/>
  <c r="V2668" i="7950"/>
  <c r="T2425" i="7949"/>
  <c r="T2401" i="7949"/>
  <c r="S2230" i="7950"/>
  <c r="S2254" i="7950"/>
  <c r="K796" i="7950"/>
  <c r="K772" i="7950"/>
  <c r="R1012" i="7950"/>
  <c r="R988" i="7950"/>
  <c r="J631" i="7950"/>
  <c r="R2070" i="7950"/>
  <c r="R2094" i="7950"/>
  <c r="O1366" i="7950"/>
  <c r="O1390" i="7950"/>
  <c r="Q1498" i="7950"/>
  <c r="Q1474" i="7950"/>
  <c r="U1607" i="7950"/>
  <c r="U1583" i="7950"/>
  <c r="T2205" i="7950"/>
  <c r="T2181" i="7950"/>
  <c r="P312" i="7950"/>
  <c r="P288" i="7950"/>
  <c r="N960" i="7950"/>
  <c r="N936" i="7950"/>
  <c r="F691" i="7949"/>
  <c r="F667" i="7949"/>
  <c r="F713" i="7949" s="1"/>
  <c r="K2205" i="7949"/>
  <c r="K2181" i="7949"/>
  <c r="G955" i="7950"/>
  <c r="F931" i="7950"/>
  <c r="F978" i="7950" s="1"/>
  <c r="J1555" i="7949"/>
  <c r="J1531" i="7949"/>
  <c r="U1018" i="7949"/>
  <c r="U994" i="7949"/>
  <c r="P1258" i="7950"/>
  <c r="P1282" i="7950"/>
  <c r="H1801" i="7949"/>
  <c r="H1825" i="7949"/>
  <c r="U665" i="7950"/>
  <c r="U689" i="7950"/>
  <c r="K2367" i="7949"/>
  <c r="K2343" i="7949"/>
  <c r="V1941" i="7949"/>
  <c r="V1917" i="7949"/>
  <c r="R1660" i="7950"/>
  <c r="R1636" i="7950"/>
  <c r="P1048" i="7950"/>
  <c r="P1072" i="7950"/>
  <c r="E1631" i="7949"/>
  <c r="W1725" i="7949"/>
  <c r="W1701" i="7949"/>
  <c r="M1183" i="7949"/>
  <c r="M1159" i="7949"/>
  <c r="M2096" i="7949"/>
  <c r="M2072" i="7949"/>
  <c r="P800" i="7949"/>
  <c r="P776" i="7949"/>
  <c r="P1071" i="7950"/>
  <c r="P1047" i="7950"/>
  <c r="H2467" i="7950"/>
  <c r="G2443" i="7950"/>
  <c r="L2336" i="7950"/>
  <c r="L2360" i="7950"/>
  <c r="I2042" i="7949"/>
  <c r="I2018" i="7949"/>
  <c r="P750" i="7949"/>
  <c r="P726" i="7949"/>
  <c r="K478" i="7949"/>
  <c r="K454" i="7949"/>
  <c r="N2203" i="7950"/>
  <c r="N2179" i="7950"/>
  <c r="S310" i="7950"/>
  <c r="S286" i="7950"/>
  <c r="L41" i="7950"/>
  <c r="V1374" i="7950"/>
  <c r="V1398" i="7950"/>
  <c r="L96" i="7949"/>
  <c r="Q449" i="7950"/>
  <c r="Q473" i="7950"/>
  <c r="I1716" i="7949"/>
  <c r="P477" i="7949"/>
  <c r="P453" i="7949"/>
  <c r="T1722" i="7950"/>
  <c r="T1698" i="7950"/>
  <c r="K2154" i="7949"/>
  <c r="K2130" i="7949"/>
  <c r="N1069" i="7950"/>
  <c r="N1045" i="7950"/>
  <c r="P423" i="7949"/>
  <c r="P399" i="7949"/>
  <c r="J957" i="7950"/>
  <c r="J933" i="7950"/>
  <c r="V182" i="7950"/>
  <c r="V206" i="7950"/>
  <c r="R1990" i="7950"/>
  <c r="R1966" i="7950"/>
  <c r="H2688" i="7949"/>
  <c r="J1394" i="7949"/>
  <c r="J1370" i="7949"/>
  <c r="M1291" i="7949"/>
  <c r="M1267" i="7949"/>
  <c r="I965" i="7949"/>
  <c r="I941" i="7949"/>
  <c r="J2419" i="7949"/>
  <c r="J2395" i="7949"/>
  <c r="N1666" i="7950"/>
  <c r="N1642" i="7950"/>
  <c r="R801" i="7950"/>
  <c r="R777" i="7950"/>
  <c r="O695" i="7950"/>
  <c r="O671" i="7950"/>
  <c r="W1344" i="7950"/>
  <c r="W1320" i="7950"/>
  <c r="N1206" i="7950"/>
  <c r="N1230" i="7950"/>
  <c r="M1930" i="7950"/>
  <c r="M1906" i="7950"/>
  <c r="K2415" i="7950"/>
  <c r="K2391" i="7950"/>
  <c r="O178" i="7950"/>
  <c r="O202" i="7950"/>
  <c r="H1310" i="7950"/>
  <c r="H2389" i="7950"/>
  <c r="H2436" i="7950" s="1"/>
  <c r="O51" i="7946" s="1"/>
  <c r="I2413" i="7950"/>
  <c r="L2153" i="7949"/>
  <c r="L2129" i="7949"/>
  <c r="O1668" i="7949"/>
  <c r="O1644" i="7949"/>
  <c r="O1643" i="7950"/>
  <c r="O1667" i="7950"/>
  <c r="M1552" i="7950"/>
  <c r="M1528" i="7950"/>
  <c r="U21" i="7950"/>
  <c r="U45" i="7950"/>
  <c r="T2267" i="7949"/>
  <c r="T2243" i="7949"/>
  <c r="M2586" i="7949"/>
  <c r="M2562" i="7949"/>
  <c r="O429" i="7949"/>
  <c r="O405" i="7949"/>
  <c r="H258" i="7949"/>
  <c r="W2687" i="7950"/>
  <c r="W2663" i="7950"/>
  <c r="V2291" i="7950"/>
  <c r="V2315" i="7950"/>
  <c r="U1073" i="7950"/>
  <c r="U1049" i="7950"/>
  <c r="H2311" i="7949"/>
  <c r="H2287" i="7949"/>
  <c r="V1590" i="7950"/>
  <c r="V1614" i="7950"/>
  <c r="O2342" i="7950"/>
  <c r="O2366" i="7950"/>
  <c r="P1475" i="7950"/>
  <c r="P1499" i="7950"/>
  <c r="G1549" i="7950"/>
  <c r="F1525" i="7950"/>
  <c r="F1572" i="7950" s="1"/>
  <c r="F2610" i="7949"/>
  <c r="G2634" i="7949"/>
  <c r="J2039" i="7950"/>
  <c r="J2015" i="7950"/>
  <c r="P369" i="7950"/>
  <c r="P345" i="7950"/>
  <c r="P1962" i="7950"/>
  <c r="P1986" i="7950"/>
  <c r="O1391" i="7950"/>
  <c r="O1367" i="7950"/>
  <c r="U561" i="7950"/>
  <c r="U585" i="7950"/>
  <c r="L1396" i="7949"/>
  <c r="L1372" i="7949"/>
  <c r="L1935" i="7949"/>
  <c r="L1911" i="7949"/>
  <c r="E875" i="7949"/>
  <c r="F829" i="7949"/>
  <c r="O1508" i="7949"/>
  <c r="O1484" i="7949"/>
  <c r="O693" i="7949"/>
  <c r="O669" i="7949"/>
  <c r="W2642" i="7949"/>
  <c r="W2618" i="7949"/>
  <c r="J1989" i="7949"/>
  <c r="J1965" i="7949"/>
  <c r="O691" i="7950"/>
  <c r="O667" i="7950"/>
  <c r="F553" i="7950"/>
  <c r="F600" i="7950" s="1"/>
  <c r="G577" i="7950"/>
  <c r="W2208" i="7949"/>
  <c r="W2184" i="7949"/>
  <c r="I1853" i="7950"/>
  <c r="I1877" i="7950"/>
  <c r="G180" i="7949"/>
  <c r="F227" i="7949"/>
  <c r="J1855" i="7949"/>
  <c r="U1152" i="7950"/>
  <c r="U1176" i="7950"/>
  <c r="V2402" i="7949"/>
  <c r="V2426" i="7949"/>
  <c r="Q1155" i="7950"/>
  <c r="Q1179" i="7950"/>
  <c r="O1884" i="7949"/>
  <c r="O1860" i="7949"/>
  <c r="T1452" i="7949"/>
  <c r="T1428" i="7949"/>
  <c r="I44" i="7949"/>
  <c r="I20" i="7949"/>
  <c r="P398" i="7950"/>
  <c r="P422" i="7950"/>
  <c r="U2288" i="7950"/>
  <c r="U2312" i="7950"/>
  <c r="M1097" i="7950"/>
  <c r="M1121" i="7950"/>
  <c r="T1261" i="7950"/>
  <c r="T1285" i="7950"/>
  <c r="P2397" i="7950"/>
  <c r="P2421" i="7950"/>
  <c r="O2667" i="7950"/>
  <c r="O2691" i="7950"/>
  <c r="J1822" i="7950"/>
  <c r="J1798" i="7950"/>
  <c r="G2310" i="7949"/>
  <c r="F2286" i="7949"/>
  <c r="F2333" i="7949" s="1"/>
  <c r="G1340" i="7949"/>
  <c r="G1316" i="7949"/>
  <c r="K204" i="7949"/>
  <c r="N422" i="7949"/>
  <c r="N398" i="7949"/>
  <c r="N1070" i="7949"/>
  <c r="N1046" i="7949"/>
  <c r="N2420" i="7950"/>
  <c r="N2396" i="7950"/>
  <c r="H1337" i="7950"/>
  <c r="H1313" i="7950"/>
  <c r="O1990" i="7949"/>
  <c r="O1966" i="7949"/>
  <c r="G205" i="7949"/>
  <c r="G181" i="7949"/>
  <c r="O2689" i="7950"/>
  <c r="O2665" i="7950"/>
  <c r="Q1232" i="7949"/>
  <c r="Q1208" i="7949"/>
  <c r="J1182" i="7949"/>
  <c r="J1158" i="7949"/>
  <c r="Q1153" i="7950"/>
  <c r="Q1177" i="7950"/>
  <c r="S2373" i="7949"/>
  <c r="S2349" i="7949"/>
  <c r="U393" i="7950"/>
  <c r="U417" i="7950"/>
  <c r="Q425" i="7950"/>
  <c r="Q401" i="7950"/>
  <c r="L1234" i="7949"/>
  <c r="L1210" i="7949"/>
  <c r="J692" i="7949"/>
  <c r="J668" i="7949"/>
  <c r="N2640" i="7949"/>
  <c r="N2616" i="7949"/>
  <c r="U2477" i="7950"/>
  <c r="U2453" i="7950"/>
  <c r="U1132" i="7949"/>
  <c r="U1108" i="7949"/>
  <c r="T1158" i="7950"/>
  <c r="T1182" i="7950"/>
  <c r="Q2696" i="7949"/>
  <c r="Q2672" i="7949"/>
  <c r="N1015" i="7949"/>
  <c r="N991" i="7949"/>
  <c r="H1824" i="7949"/>
  <c r="F343" i="7949"/>
  <c r="F389" i="7949" s="1"/>
  <c r="S2337" i="7950"/>
  <c r="S2361" i="7950"/>
  <c r="S1180" i="7950"/>
  <c r="S1156" i="7950"/>
  <c r="Q1046" i="7950"/>
  <c r="Q1070" i="7950"/>
  <c r="H2683" i="7950"/>
  <c r="P2071" i="7950"/>
  <c r="P2095" i="7950"/>
  <c r="T1371" i="7950"/>
  <c r="T1395" i="7950"/>
  <c r="I2470" i="7950"/>
  <c r="I2446" i="7950"/>
  <c r="F1368" i="7949"/>
  <c r="F1415" i="7949" s="1"/>
  <c r="G1392" i="7949"/>
  <c r="M2577" i="7950"/>
  <c r="M2553" i="7950"/>
  <c r="V2262" i="7949"/>
  <c r="V2238" i="7949"/>
  <c r="G2637" i="7949"/>
  <c r="G2613" i="7949"/>
  <c r="M1988" i="7950"/>
  <c r="M1964" i="7950"/>
  <c r="V668" i="7950"/>
  <c r="V692" i="7950"/>
  <c r="H885" i="7949"/>
  <c r="H909" i="7949"/>
  <c r="N125" i="7950"/>
  <c r="N149" i="7950"/>
  <c r="P1393" i="7950"/>
  <c r="P1369" i="7950"/>
  <c r="R2045" i="7950"/>
  <c r="R2021" i="7950"/>
  <c r="G685" i="7950"/>
  <c r="F661" i="7950"/>
  <c r="F708" i="7950" s="1"/>
  <c r="P2478" i="7949"/>
  <c r="P2454" i="7949"/>
  <c r="J2020" i="7949"/>
  <c r="J2044" i="7949"/>
  <c r="H1178" i="7949"/>
  <c r="H1154" i="7949"/>
  <c r="R370" i="7949"/>
  <c r="R346" i="7949"/>
  <c r="I1447" i="7949"/>
  <c r="I1423" i="7949"/>
  <c r="N857" i="7949"/>
  <c r="N833" i="7949"/>
  <c r="J529" i="7949"/>
  <c r="L938" i="7950"/>
  <c r="L962" i="7950"/>
  <c r="N263" i="7949"/>
  <c r="N239" i="7949"/>
  <c r="F1638" i="7949"/>
  <c r="F1685" i="7949" s="1"/>
  <c r="G1662" i="7949"/>
  <c r="F1149" i="7950"/>
  <c r="L532" i="7949"/>
  <c r="L508" i="7949"/>
  <c r="M2144" i="7950"/>
  <c r="M2120" i="7950"/>
  <c r="U1820" i="7950"/>
  <c r="U1796" i="7950"/>
  <c r="M472" i="7950"/>
  <c r="M448" i="7950"/>
  <c r="M742" i="7950"/>
  <c r="M718" i="7950"/>
  <c r="K43" i="7950"/>
  <c r="K19" i="7950"/>
  <c r="M1209" i="7950"/>
  <c r="M1233" i="7950"/>
  <c r="L1931" i="7950"/>
  <c r="L1907" i="7950"/>
  <c r="E1226" i="7950"/>
  <c r="E1202" i="7950"/>
  <c r="E1248" i="7950" s="1"/>
  <c r="I2633" i="7950"/>
  <c r="I2609" i="7950"/>
  <c r="N204" i="7950"/>
  <c r="N180" i="7950"/>
  <c r="K43" i="7949"/>
  <c r="R2639" i="7950"/>
  <c r="R2615" i="7950"/>
  <c r="I1829" i="7949"/>
  <c r="I1805" i="7949"/>
  <c r="I823" i="7950"/>
  <c r="T534" i="7950"/>
  <c r="I1873" i="7950"/>
  <c r="H1849" i="7950"/>
  <c r="H1896" i="7950" s="1"/>
  <c r="O41" i="7946" s="1"/>
  <c r="J2506" i="7949"/>
  <c r="J2530" i="7949"/>
  <c r="V2257" i="7950"/>
  <c r="V2233" i="7950"/>
  <c r="U965" i="7950"/>
  <c r="U941" i="7950"/>
  <c r="K42" i="7949"/>
  <c r="L2097" i="7949"/>
  <c r="L2073" i="7949"/>
  <c r="R1263" i="7950"/>
  <c r="R1287" i="7950"/>
  <c r="I2143" i="7950"/>
  <c r="J690" i="7949"/>
  <c r="I666" i="7949"/>
  <c r="H1495" i="7950"/>
  <c r="S583" i="7950"/>
  <c r="S559" i="7950"/>
  <c r="R2261" i="7950"/>
  <c r="R2237" i="7950"/>
  <c r="T2610" i="7950"/>
  <c r="T2634" i="7950"/>
  <c r="S1826" i="7950"/>
  <c r="S1802" i="7950"/>
  <c r="L365" i="7950"/>
  <c r="L341" i="7950"/>
  <c r="P1527" i="7950"/>
  <c r="P1551" i="7950"/>
  <c r="I739" i="7950"/>
  <c r="K1635" i="7950"/>
  <c r="K1659" i="7950"/>
  <c r="S1536" i="7950"/>
  <c r="S1560" i="7950"/>
  <c r="F67" i="7950"/>
  <c r="F114" i="7950" s="1"/>
  <c r="G91" i="7950"/>
  <c r="M1610" i="7950"/>
  <c r="M1586" i="7950"/>
  <c r="G1502" i="7949"/>
  <c r="G1478" i="7949"/>
  <c r="G1071" i="7949"/>
  <c r="G1047" i="7949"/>
  <c r="P207" i="7949"/>
  <c r="P183" i="7949"/>
  <c r="W2529" i="7949"/>
  <c r="W2505" i="7949"/>
  <c r="L1987" i="7949"/>
  <c r="L1963" i="7949"/>
  <c r="R1775" i="7949"/>
  <c r="R1751" i="7949"/>
  <c r="K1344" i="7949"/>
  <c r="K1320" i="7949"/>
  <c r="S1129" i="7949"/>
  <c r="S1105" i="7949"/>
  <c r="N913" i="7949"/>
  <c r="N889" i="7949"/>
  <c r="O2416" i="7950"/>
  <c r="O2392" i="7950"/>
  <c r="E497" i="7949"/>
  <c r="F450" i="7949"/>
  <c r="T588" i="7949"/>
  <c r="T564" i="7949"/>
  <c r="S2315" i="7949"/>
  <c r="S2291" i="7949"/>
  <c r="R618" i="7950"/>
  <c r="R642" i="7950"/>
  <c r="S1099" i="7950"/>
  <c r="S1123" i="7950"/>
  <c r="O959" i="7950"/>
  <c r="O935" i="7950"/>
  <c r="T2694" i="7950"/>
  <c r="T2670" i="7950"/>
  <c r="E2706" i="7950"/>
  <c r="F2660" i="7950"/>
  <c r="G2660" i="7950" s="1"/>
  <c r="H2660" i="7950" s="1"/>
  <c r="I2660" i="7950" s="1"/>
  <c r="J2660" i="7950" s="1"/>
  <c r="K2660" i="7950" s="1"/>
  <c r="L2660" i="7950" s="1"/>
  <c r="M2660" i="7950" s="1"/>
  <c r="N2660" i="7950" s="1"/>
  <c r="J663" i="7950"/>
  <c r="J687" i="7950"/>
  <c r="L46" i="7949"/>
  <c r="L22" i="7949"/>
  <c r="K1664" i="7949"/>
  <c r="K1640" i="7949"/>
  <c r="P1236" i="7949"/>
  <c r="P1212" i="7949"/>
  <c r="F1069" i="7949"/>
  <c r="F1045" i="7949"/>
  <c r="F1091" i="7949" s="1"/>
  <c r="P1721" i="7950"/>
  <c r="P1697" i="7950"/>
  <c r="Q1502" i="7950"/>
  <c r="Q1478" i="7950"/>
  <c r="L1229" i="7950"/>
  <c r="L1205" i="7950"/>
  <c r="S24" i="7950"/>
  <c r="S48" i="7950"/>
  <c r="Q1419" i="7950"/>
  <c r="Q1443" i="7950"/>
  <c r="M14" i="7950"/>
  <c r="M38" i="7950"/>
  <c r="R2283" i="7950"/>
  <c r="R2307" i="7950"/>
  <c r="Q2481" i="7949"/>
  <c r="Q2457" i="7949"/>
  <c r="P49" i="7949"/>
  <c r="P25" i="7949"/>
  <c r="I2636" i="7949"/>
  <c r="I2612" i="7949"/>
  <c r="W294" i="7949"/>
  <c r="W318" i="7949"/>
  <c r="R367" i="7950"/>
  <c r="R343" i="7950"/>
  <c r="T1231" i="7950"/>
  <c r="T1207" i="7950"/>
  <c r="K2575" i="7950"/>
  <c r="H1932" i="7949"/>
  <c r="G1908" i="7949"/>
  <c r="G1955" i="7949" s="1"/>
  <c r="O2364" i="7950"/>
  <c r="O2340" i="7950"/>
  <c r="R376" i="7949"/>
  <c r="R352" i="7949"/>
  <c r="K556" i="7950"/>
  <c r="K580" i="7950"/>
  <c r="F1610" i="7949"/>
  <c r="F1586" i="7949"/>
  <c r="F1631" i="7949" s="1"/>
  <c r="N1745" i="7950"/>
  <c r="N1769" i="7950"/>
  <c r="R1014" i="7950"/>
  <c r="R990" i="7950"/>
  <c r="Q1663" i="7950"/>
  <c r="N1801" i="7950"/>
  <c r="N1825" i="7950"/>
  <c r="T794" i="7950"/>
  <c r="T770" i="7950"/>
  <c r="N1553" i="7950"/>
  <c r="N1529" i="7950"/>
  <c r="I582" i="7949"/>
  <c r="U2478" i="7950"/>
  <c r="U2454" i="7950"/>
  <c r="N1799" i="7950"/>
  <c r="N1823" i="7950"/>
  <c r="T1503" i="7949"/>
  <c r="T1479" i="7949"/>
  <c r="T424" i="7950"/>
  <c r="T400" i="7950"/>
  <c r="F2070" i="7949"/>
  <c r="F2117" i="7949" s="1"/>
  <c r="G2094" i="7949"/>
  <c r="U2583" i="7949"/>
  <c r="U2559" i="7949"/>
  <c r="P2369" i="7949"/>
  <c r="P2345" i="7949"/>
  <c r="M372" i="7949"/>
  <c r="M348" i="7949"/>
  <c r="W1885" i="7949"/>
  <c r="W1861" i="7949"/>
  <c r="Q1559" i="7949"/>
  <c r="Q1535" i="7949"/>
  <c r="U1130" i="7949"/>
  <c r="U1106" i="7949"/>
  <c r="T914" i="7949"/>
  <c r="T890" i="7949"/>
  <c r="I2580" i="7949"/>
  <c r="H2556" i="7949"/>
  <c r="U2556" i="7950"/>
  <c r="U2580" i="7950"/>
  <c r="Q2559" i="7950"/>
  <c r="Q2583" i="7950"/>
  <c r="P70" i="7950"/>
  <c r="P94" i="7950"/>
  <c r="K987" i="7950"/>
  <c r="K1011" i="7950"/>
  <c r="M2014" i="7950"/>
  <c r="M2038" i="7950"/>
  <c r="N2150" i="7950"/>
  <c r="N2126" i="7950"/>
  <c r="N776" i="7950"/>
  <c r="N800" i="7950"/>
  <c r="J989" i="7950"/>
  <c r="J1013" i="7950"/>
  <c r="O2368" i="7949"/>
  <c r="O2344" i="7949"/>
  <c r="N1934" i="7949"/>
  <c r="N1910" i="7949"/>
  <c r="M1612" i="7949"/>
  <c r="M1588" i="7949"/>
  <c r="K1988" i="7949"/>
  <c r="K1964" i="7949"/>
  <c r="N1126" i="7949"/>
  <c r="N1102" i="7949"/>
  <c r="P940" i="7950"/>
  <c r="P964" i="7950"/>
  <c r="Q725" i="7950"/>
  <c r="Q749" i="7950"/>
  <c r="O1938" i="7949"/>
  <c r="O1914" i="7949"/>
  <c r="K2532" i="7949"/>
  <c r="K2508" i="7949"/>
  <c r="U803" i="7949"/>
  <c r="U779" i="7949"/>
  <c r="L1721" i="7949"/>
  <c r="L1697" i="7949"/>
  <c r="I1558" i="7949"/>
  <c r="I1534" i="7949"/>
  <c r="Q316" i="7949"/>
  <c r="Q292" i="7949"/>
  <c r="P531" i="7950"/>
  <c r="P507" i="7950"/>
  <c r="G1095" i="7950"/>
  <c r="G1140" i="7950" s="1"/>
  <c r="G1119" i="7950"/>
  <c r="P1266" i="7949"/>
  <c r="P1290" i="7949"/>
  <c r="L856" i="7949"/>
  <c r="L832" i="7949"/>
  <c r="S455" i="7949"/>
  <c r="S479" i="7949"/>
  <c r="F1880" i="7949"/>
  <c r="F1856" i="7949"/>
  <c r="R315" i="7949"/>
  <c r="R291" i="7949"/>
  <c r="I2253" i="7950"/>
  <c r="I2229" i="7950"/>
  <c r="J2037" i="7950"/>
  <c r="J2013" i="7950"/>
  <c r="O1015" i="7950"/>
  <c r="O991" i="7950"/>
  <c r="N743" i="7950"/>
  <c r="N719" i="7950"/>
  <c r="T207" i="7950"/>
  <c r="T183" i="7950"/>
  <c r="Q2370" i="7950"/>
  <c r="Q2346" i="7950"/>
  <c r="N1448" i="7950"/>
  <c r="N1424" i="7950"/>
  <c r="I146" i="7950"/>
  <c r="I122" i="7950"/>
  <c r="P2369" i="7950"/>
  <c r="P2345" i="7950"/>
  <c r="G505" i="7949"/>
  <c r="M2472" i="7950"/>
  <c r="M2448" i="7950"/>
  <c r="O155" i="7950"/>
  <c r="O131" i="7950"/>
  <c r="P1797" i="7950"/>
  <c r="P1821" i="7950"/>
  <c r="V505" i="7950"/>
  <c r="V529" i="7950"/>
  <c r="M18" i="7950"/>
  <c r="M42" i="7950"/>
  <c r="J2526" i="7949"/>
  <c r="M2632" i="7950"/>
  <c r="P1157" i="7950"/>
  <c r="P1181" i="7950"/>
  <c r="Q746" i="7949"/>
  <c r="Q722" i="7949"/>
  <c r="N1076" i="7949"/>
  <c r="N1052" i="7949"/>
  <c r="Q2637" i="7950"/>
  <c r="Q2613" i="7950"/>
  <c r="N477" i="7950"/>
  <c r="N453" i="7950"/>
  <c r="I201" i="7950"/>
  <c r="I177" i="7950"/>
  <c r="K1176" i="7949"/>
  <c r="S421" i="7950"/>
  <c r="S397" i="7950"/>
  <c r="U906" i="7950"/>
  <c r="U882" i="7950"/>
  <c r="R2155" i="7949"/>
  <c r="R2131" i="7949"/>
  <c r="U2314" i="7950"/>
  <c r="U2290" i="7950"/>
  <c r="L1340" i="7950"/>
  <c r="L1316" i="7950"/>
  <c r="N261" i="7950"/>
  <c r="N237" i="7950"/>
  <c r="N2339" i="7950"/>
  <c r="N2363" i="7950"/>
  <c r="R942" i="7950"/>
  <c r="R966" i="7950"/>
  <c r="J1770" i="7949"/>
  <c r="N1445" i="7950"/>
  <c r="N1421" i="7950"/>
  <c r="J1286" i="7949"/>
  <c r="J1262" i="7949"/>
  <c r="Q2046" i="7950"/>
  <c r="Q2022" i="7950"/>
  <c r="N851" i="7950"/>
  <c r="N827" i="7950"/>
  <c r="H121" i="7950"/>
  <c r="H168" i="7950" s="1"/>
  <c r="O9" i="7946" s="1"/>
  <c r="I145" i="7950"/>
  <c r="N2684" i="7950"/>
  <c r="O904" i="7950"/>
  <c r="O880" i="7950"/>
  <c r="W2344" i="7950"/>
  <c r="W2368" i="7950"/>
  <c r="F1795" i="7950"/>
  <c r="F1842" i="7950" s="1"/>
  <c r="G1819" i="7950"/>
  <c r="N392" i="7950"/>
  <c r="N416" i="7950"/>
  <c r="P1288" i="7950"/>
  <c r="P1264" i="7950"/>
  <c r="U1828" i="7950"/>
  <c r="U1804" i="7950"/>
  <c r="H960" i="7949"/>
  <c r="L1939" i="7949"/>
  <c r="L1915" i="7949"/>
  <c r="N1426" i="7950"/>
  <c r="N1450" i="7950"/>
  <c r="N366" i="7950"/>
  <c r="N342" i="7950"/>
  <c r="L2260" i="7949"/>
  <c r="L2236" i="7949"/>
  <c r="L1718" i="7949"/>
  <c r="L1694" i="7949"/>
  <c r="N2422" i="7949"/>
  <c r="N2398" i="7949"/>
  <c r="N1985" i="7950"/>
  <c r="N1961" i="7950"/>
  <c r="H253" i="7950"/>
  <c r="T1427" i="7950"/>
  <c r="T1451" i="7950"/>
  <c r="O2533" i="7949"/>
  <c r="O2509" i="7949"/>
  <c r="U911" i="7949"/>
  <c r="U887" i="7949"/>
  <c r="Q395" i="7950"/>
  <c r="Q419" i="7950"/>
  <c r="I153" i="7949"/>
  <c r="I129" i="7949"/>
  <c r="K1882" i="7949"/>
  <c r="K1858" i="7949"/>
  <c r="K2694" i="7949"/>
  <c r="K2670" i="7949"/>
  <c r="N2098" i="7949"/>
  <c r="N2074" i="7949"/>
  <c r="P1504" i="18" l="1"/>
  <c r="P1084" i="18"/>
  <c r="Q128" i="18"/>
  <c r="K1083" i="18"/>
  <c r="F10" i="7965" s="1"/>
  <c r="O1511" i="18"/>
  <c r="O1091" i="18"/>
  <c r="N1091" i="18"/>
  <c r="N1511" i="18"/>
  <c r="F54" i="7963"/>
  <c r="F60" i="7963" s="1"/>
  <c r="C62" i="7963" s="1"/>
  <c r="F10" i="7958" s="1"/>
  <c r="C60" i="7963"/>
  <c r="C220" i="7963"/>
  <c r="C222" i="7963" s="1"/>
  <c r="F15" i="7958" s="1"/>
  <c r="I878" i="18"/>
  <c r="P1507" i="18"/>
  <c r="P1087" i="18"/>
  <c r="Q167" i="18"/>
  <c r="M1506" i="18"/>
  <c r="M1086" i="18"/>
  <c r="C113" i="7963"/>
  <c r="L1508" i="18"/>
  <c r="C145" i="7963"/>
  <c r="L1088" i="18"/>
  <c r="M1085" i="18"/>
  <c r="M1505" i="18"/>
  <c r="L115" i="18"/>
  <c r="I18" i="7967" s="1"/>
  <c r="O141" i="18"/>
  <c r="M180" i="18"/>
  <c r="M1089" i="18"/>
  <c r="M1509" i="18"/>
  <c r="I1557" i="18"/>
  <c r="I1189" i="18"/>
  <c r="I879" i="18"/>
  <c r="J1136" i="18"/>
  <c r="P1090" i="18"/>
  <c r="P1510" i="18"/>
  <c r="C114" i="7963"/>
  <c r="C118" i="7963" s="1"/>
  <c r="I322" i="7941"/>
  <c r="I1301" i="18"/>
  <c r="I880" i="18"/>
  <c r="I1300" i="18"/>
  <c r="J1294" i="18"/>
  <c r="P193" i="18"/>
  <c r="I1299" i="18"/>
  <c r="I690" i="7941"/>
  <c r="J1192" i="18"/>
  <c r="I875" i="18"/>
  <c r="L1086" i="18"/>
  <c r="C81" i="7963"/>
  <c r="C82" i="7963" s="1"/>
  <c r="C86" i="7963" s="1"/>
  <c r="L1506" i="18"/>
  <c r="N154" i="18"/>
  <c r="O154" i="18"/>
  <c r="I119" i="7941"/>
  <c r="J777" i="18"/>
  <c r="F220" i="7963"/>
  <c r="N1089" i="18"/>
  <c r="N1509" i="18"/>
  <c r="J1138" i="18"/>
  <c r="M1091" i="18"/>
  <c r="M1511" i="18"/>
  <c r="I1297" i="18"/>
  <c r="O1090" i="18"/>
  <c r="O1510" i="18"/>
  <c r="N141" i="18"/>
  <c r="H321" i="7941"/>
  <c r="I585" i="7941"/>
  <c r="H899" i="7941"/>
  <c r="H687" i="7941"/>
  <c r="K1503" i="18"/>
  <c r="O1507" i="18"/>
  <c r="O1087" i="18"/>
  <c r="C146" i="7963"/>
  <c r="C150" i="7963" s="1"/>
  <c r="I7" i="7941"/>
  <c r="I115" i="7941"/>
  <c r="J773" i="18"/>
  <c r="I1298" i="18"/>
  <c r="O193" i="18"/>
  <c r="N180" i="18"/>
  <c r="P219" i="18"/>
  <c r="Q219" i="18" s="1"/>
  <c r="Q206" i="18"/>
  <c r="G27" i="7967"/>
  <c r="G31" i="7967" s="1"/>
  <c r="G11" i="7967" s="1"/>
  <c r="H20" i="7967"/>
  <c r="H22" i="7967" s="1"/>
  <c r="H81" i="7960"/>
  <c r="I20" i="7967" s="1"/>
  <c r="I22" i="7967" s="1"/>
  <c r="F13" i="7967"/>
  <c r="D7" i="7966" s="1"/>
  <c r="G9" i="7967"/>
  <c r="F1688" i="7950"/>
  <c r="G1688" i="7950" s="1"/>
  <c r="H1688" i="7950" s="1"/>
  <c r="I1688" i="7950" s="1"/>
  <c r="J1688" i="7950" s="1"/>
  <c r="K1688" i="7950" s="1"/>
  <c r="L1688" i="7950" s="1"/>
  <c r="M1688" i="7950" s="1"/>
  <c r="N1688" i="7950" s="1"/>
  <c r="O1688" i="7950" s="1"/>
  <c r="P1688" i="7950" s="1"/>
  <c r="Q1688" i="7950" s="1"/>
  <c r="R1688" i="7950" s="1"/>
  <c r="F551" i="7949"/>
  <c r="E43" i="7959"/>
  <c r="F10" i="7959" s="1"/>
  <c r="F21" i="7959" s="1"/>
  <c r="C30" i="7963"/>
  <c r="F9" i="7958" s="1"/>
  <c r="H558" i="7949"/>
  <c r="H605" i="7949" s="1"/>
  <c r="F605" i="7949"/>
  <c r="D32" i="7958"/>
  <c r="G16" i="7968" s="1"/>
  <c r="E44" i="7959"/>
  <c r="F11" i="7959" s="1"/>
  <c r="I36" i="7959"/>
  <c r="F2598" i="7950"/>
  <c r="H2225" i="7949"/>
  <c r="F2225" i="7949"/>
  <c r="G2225" i="7949"/>
  <c r="G1633" i="7950"/>
  <c r="G1680" i="7950" s="1"/>
  <c r="I1746" i="7949"/>
  <c r="I1793" i="7949" s="1"/>
  <c r="G1692" i="7949"/>
  <c r="G1739" i="7949" s="1"/>
  <c r="G1256" i="7950"/>
  <c r="H1256" i="7950" s="1"/>
  <c r="G126" i="7949"/>
  <c r="H126" i="7949" s="1"/>
  <c r="I126" i="7949" s="1"/>
  <c r="I173" i="7949" s="1"/>
  <c r="F983" i="7949"/>
  <c r="G1255" i="7950"/>
  <c r="H1255" i="7950" s="1"/>
  <c r="I1255" i="7950" s="1"/>
  <c r="J1255" i="7950" s="1"/>
  <c r="H985" i="7950"/>
  <c r="H1032" i="7950" s="1"/>
  <c r="O25" i="7946" s="1"/>
  <c r="G234" i="7949"/>
  <c r="G281" i="7949" s="1"/>
  <c r="G337" i="7950"/>
  <c r="G384" i="7950" s="1"/>
  <c r="G2011" i="7950"/>
  <c r="G2058" i="7950" s="1"/>
  <c r="G2119" i="7950"/>
  <c r="G2166" i="7950" s="1"/>
  <c r="E2652" i="7950"/>
  <c r="G2232" i="7949"/>
  <c r="H2232" i="7949" s="1"/>
  <c r="G2335" i="7950"/>
  <c r="H2335" i="7950" s="1"/>
  <c r="F2441" i="7949"/>
  <c r="F1037" i="7949"/>
  <c r="H2394" i="7949"/>
  <c r="H2441" i="7949" s="1"/>
  <c r="G2652" i="7950"/>
  <c r="G1800" i="7949"/>
  <c r="G1847" i="7949" s="1"/>
  <c r="G229" i="7950"/>
  <c r="G276" i="7950" s="1"/>
  <c r="F1199" i="7949"/>
  <c r="J2551" i="7950"/>
  <c r="J2598" i="7950" s="1"/>
  <c r="H2598" i="7950"/>
  <c r="O54" i="7946" s="1"/>
  <c r="F60" i="7950"/>
  <c r="G2598" i="7950"/>
  <c r="F2544" i="7950"/>
  <c r="G1579" i="7950"/>
  <c r="G1626" i="7950" s="1"/>
  <c r="H1687" i="7950"/>
  <c r="F1145" i="7949"/>
  <c r="H1257" i="7950"/>
  <c r="I1257" i="7950" s="1"/>
  <c r="J1257" i="7950" s="1"/>
  <c r="E40" i="7959"/>
  <c r="F7" i="7959" s="1"/>
  <c r="F18" i="7959" s="1"/>
  <c r="I2605" i="7950"/>
  <c r="J2605" i="7950" s="1"/>
  <c r="H990" i="7949"/>
  <c r="G1037" i="7949"/>
  <c r="C190" i="7963"/>
  <c r="F14" i="7958" s="1"/>
  <c r="F2652" i="7950"/>
  <c r="F2444" i="7950"/>
  <c r="E2490" i="7950"/>
  <c r="E2544" i="7950"/>
  <c r="O530" i="7950"/>
  <c r="F1901" i="7949"/>
  <c r="Q1534" i="7950"/>
  <c r="R1534" i="7950" s="1"/>
  <c r="S1534" i="7950" s="1"/>
  <c r="T1534" i="7950" s="1"/>
  <c r="U1534" i="7950" s="1"/>
  <c r="V1534" i="7950" s="1"/>
  <c r="M506" i="7950"/>
  <c r="N506" i="7950" s="1"/>
  <c r="O506" i="7950" s="1"/>
  <c r="G1309" i="7950"/>
  <c r="F1356" i="7950"/>
  <c r="G716" i="7950"/>
  <c r="F762" i="7950"/>
  <c r="F2635" i="7949"/>
  <c r="G2635" i="7949" s="1"/>
  <c r="H2635" i="7949" s="1"/>
  <c r="I2635" i="7949" s="1"/>
  <c r="J2635" i="7949" s="1"/>
  <c r="F2611" i="7949"/>
  <c r="P2669" i="7950"/>
  <c r="Q2669" i="7950" s="1"/>
  <c r="R2669" i="7950" s="1"/>
  <c r="S2669" i="7950" s="1"/>
  <c r="T2669" i="7950" s="1"/>
  <c r="U2669" i="7950" s="1"/>
  <c r="V2669" i="7950" s="1"/>
  <c r="W2669" i="7950" s="1"/>
  <c r="K2394" i="7950"/>
  <c r="L2394" i="7950" s="1"/>
  <c r="G1206" i="7949"/>
  <c r="H1230" i="7949"/>
  <c r="L1747" i="7949"/>
  <c r="M1747" i="7949" s="1"/>
  <c r="N1747" i="7949" s="1"/>
  <c r="S2661" i="7950"/>
  <c r="T2661" i="7950" s="1"/>
  <c r="F1418" i="7950"/>
  <c r="G1418" i="7950" s="1"/>
  <c r="H1418" i="7950" s="1"/>
  <c r="I1418" i="7950" s="1"/>
  <c r="J1418" i="7950" s="1"/>
  <c r="K1418" i="7950" s="1"/>
  <c r="L1418" i="7950" s="1"/>
  <c r="M1418" i="7950" s="1"/>
  <c r="N1418" i="7950" s="1"/>
  <c r="O1418" i="7950" s="1"/>
  <c r="P1418" i="7950" s="1"/>
  <c r="Q1418" i="7950" s="1"/>
  <c r="R1418" i="7950" s="1"/>
  <c r="S1418" i="7950" s="1"/>
  <c r="T1418" i="7950" s="1"/>
  <c r="U1418" i="7950" s="1"/>
  <c r="V1418" i="7950" s="1"/>
  <c r="W1418" i="7950" s="1"/>
  <c r="H1364" i="7950"/>
  <c r="I1364" i="7950" s="1"/>
  <c r="H2148" i="7949"/>
  <c r="G2124" i="7949"/>
  <c r="G2171" i="7949" s="1"/>
  <c r="H901" i="7950"/>
  <c r="G877" i="7950"/>
  <c r="M1289" i="7949"/>
  <c r="M1265" i="7949"/>
  <c r="L1284" i="7950"/>
  <c r="L1260" i="7950"/>
  <c r="H1878" i="7949"/>
  <c r="I1878" i="7949" s="1"/>
  <c r="J1878" i="7949" s="1"/>
  <c r="K1878" i="7949" s="1"/>
  <c r="L1878" i="7949" s="1"/>
  <c r="G1854" i="7949"/>
  <c r="G1153" i="7949"/>
  <c r="H1153" i="7949" s="1"/>
  <c r="O832" i="7950"/>
  <c r="O856" i="7950"/>
  <c r="E1464" i="7950"/>
  <c r="H2608" i="7950"/>
  <c r="I2608" i="7950" s="1"/>
  <c r="J2608" i="7950" s="1"/>
  <c r="K2608" i="7950" s="1"/>
  <c r="L2608" i="7950" s="1"/>
  <c r="M2608" i="7950" s="1"/>
  <c r="N2608" i="7950" s="1"/>
  <c r="W293" i="7950"/>
  <c r="I37" i="7950"/>
  <c r="H13" i="7950"/>
  <c r="H60" i="7950" s="1"/>
  <c r="O7" i="7946" s="1"/>
  <c r="H1177" i="7949"/>
  <c r="F1472" i="7950"/>
  <c r="E1518" i="7950"/>
  <c r="P478" i="7950"/>
  <c r="P454" i="7950"/>
  <c r="H824" i="7950"/>
  <c r="G870" i="7950"/>
  <c r="V1558" i="7950"/>
  <c r="L2418" i="7950"/>
  <c r="W1442" i="7950"/>
  <c r="H1496" i="7950"/>
  <c r="I1496" i="7950" s="1"/>
  <c r="J1496" i="7950" s="1"/>
  <c r="K1496" i="7950" s="1"/>
  <c r="I1388" i="7950"/>
  <c r="F19" i="7959"/>
  <c r="Q1480" i="7950"/>
  <c r="Q1504" i="7950"/>
  <c r="E45" i="7959"/>
  <c r="F12" i="7959" s="1"/>
  <c r="G2174" i="7950"/>
  <c r="F2220" i="7950"/>
  <c r="E17" i="7959"/>
  <c r="E39" i="7959" s="1"/>
  <c r="E14" i="7959"/>
  <c r="F20" i="7959"/>
  <c r="F2063" i="7949"/>
  <c r="J1696" i="7949"/>
  <c r="K1696" i="7949" s="1"/>
  <c r="L1696" i="7949" s="1"/>
  <c r="Q1479" i="7950"/>
  <c r="R1479" i="7950" s="1"/>
  <c r="S1479" i="7950" s="1"/>
  <c r="T1479" i="7950" s="1"/>
  <c r="U1479" i="7950" s="1"/>
  <c r="V1479" i="7950" s="1"/>
  <c r="W1479" i="7950" s="1"/>
  <c r="O1312" i="7950"/>
  <c r="P1312" i="7950" s="1"/>
  <c r="Q1312" i="7950" s="1"/>
  <c r="R1312" i="7950" s="1"/>
  <c r="S1312" i="7950" s="1"/>
  <c r="T1312" i="7950" s="1"/>
  <c r="U1312" i="7950" s="1"/>
  <c r="V1312" i="7950" s="1"/>
  <c r="W1312" i="7950" s="1"/>
  <c r="H744" i="7949"/>
  <c r="G720" i="7949"/>
  <c r="F1788" i="7950"/>
  <c r="G1741" i="7950"/>
  <c r="G46" i="7959"/>
  <c r="H13" i="7959" s="1"/>
  <c r="C158" i="7963"/>
  <c r="F13" i="7958" s="1"/>
  <c r="H312" i="7949"/>
  <c r="G288" i="7949"/>
  <c r="G335" i="7949" s="1"/>
  <c r="J1281" i="7950"/>
  <c r="J1333" i="7950"/>
  <c r="R2044" i="7950"/>
  <c r="R2020" i="7950"/>
  <c r="H852" i="7949"/>
  <c r="G828" i="7949"/>
  <c r="L2040" i="7950"/>
  <c r="L2016" i="7950"/>
  <c r="T2685" i="7950"/>
  <c r="Q2614" i="7950"/>
  <c r="Q2638" i="7950"/>
  <c r="P1612" i="7950"/>
  <c r="Q1612" i="7950" s="1"/>
  <c r="R1612" i="7950" s="1"/>
  <c r="S1612" i="7950" s="1"/>
  <c r="P1588" i="7950"/>
  <c r="K150" i="7949"/>
  <c r="G2706" i="7950"/>
  <c r="L1720" i="7949"/>
  <c r="J798" i="7949"/>
  <c r="I774" i="7949"/>
  <c r="S2292" i="7950"/>
  <c r="S2316" i="7950"/>
  <c r="O126" i="7950"/>
  <c r="P126" i="7950" s="1"/>
  <c r="Q126" i="7950" s="1"/>
  <c r="R126" i="7950" s="1"/>
  <c r="S126" i="7950" s="1"/>
  <c r="S156" i="7950"/>
  <c r="S132" i="7950"/>
  <c r="I1284" i="7949"/>
  <c r="H1260" i="7949"/>
  <c r="H2040" i="7949"/>
  <c r="G2016" i="7949"/>
  <c r="L345" i="7949"/>
  <c r="L369" i="7949"/>
  <c r="G1040" i="7950"/>
  <c r="F1086" i="7950"/>
  <c r="H1171" i="7950"/>
  <c r="G1147" i="7950"/>
  <c r="L1932" i="7950"/>
  <c r="L1908" i="7950"/>
  <c r="S150" i="7950"/>
  <c r="K2669" i="7949"/>
  <c r="K2693" i="7949"/>
  <c r="Q2238" i="7950"/>
  <c r="Q2262" i="7950"/>
  <c r="H2305" i="7950"/>
  <c r="G2281" i="7950"/>
  <c r="G2328" i="7950" s="1"/>
  <c r="L2499" i="7950"/>
  <c r="L2523" i="7950"/>
  <c r="N1771" i="7949"/>
  <c r="G879" i="7950"/>
  <c r="F924" i="7950"/>
  <c r="V1828" i="7950"/>
  <c r="V1804" i="7950"/>
  <c r="O2684" i="7950"/>
  <c r="O2660" i="7950"/>
  <c r="S942" i="7950"/>
  <c r="S966" i="7950"/>
  <c r="R2637" i="7950"/>
  <c r="R2613" i="7950"/>
  <c r="N2632" i="7950"/>
  <c r="N2472" i="7950"/>
  <c r="N2448" i="7950"/>
  <c r="U183" i="7950"/>
  <c r="U207" i="7950"/>
  <c r="G1880" i="7949"/>
  <c r="G1856" i="7949"/>
  <c r="P2368" i="7949"/>
  <c r="P2344" i="7949"/>
  <c r="J582" i="7949"/>
  <c r="I1932" i="7949"/>
  <c r="H1908" i="7949"/>
  <c r="H1955" i="7949" s="1"/>
  <c r="W1878" i="7950"/>
  <c r="W1854" i="7950"/>
  <c r="O2042" i="7950"/>
  <c r="O2018" i="7950"/>
  <c r="U2585" i="7950"/>
  <c r="U2561" i="7950"/>
  <c r="N2306" i="7950"/>
  <c r="N2282" i="7950"/>
  <c r="P747" i="7949"/>
  <c r="P723" i="7949"/>
  <c r="I2035" i="7950"/>
  <c r="P2692" i="7949"/>
  <c r="P2668" i="7949"/>
  <c r="R2532" i="7950"/>
  <c r="R2508" i="7950"/>
  <c r="N721" i="7950"/>
  <c r="N745" i="7950"/>
  <c r="T962" i="7949"/>
  <c r="T938" i="7949"/>
  <c r="Q825" i="7950"/>
  <c r="Q849" i="7950"/>
  <c r="V239" i="7950"/>
  <c r="V263" i="7950"/>
  <c r="N1151" i="7950"/>
  <c r="N1175" i="7950"/>
  <c r="J2149" i="7949"/>
  <c r="J2125" i="7949"/>
  <c r="R1102" i="7950"/>
  <c r="R1126" i="7950"/>
  <c r="S152" i="7950"/>
  <c r="S128" i="7950"/>
  <c r="J1717" i="7949"/>
  <c r="J1693" i="7949"/>
  <c r="M2691" i="7949"/>
  <c r="M2667" i="7949"/>
  <c r="S1637" i="7950"/>
  <c r="S1661" i="7950"/>
  <c r="M745" i="7949"/>
  <c r="I421" i="7949"/>
  <c r="I397" i="7949"/>
  <c r="T1642" i="7949"/>
  <c r="T1666" i="7949"/>
  <c r="J2417" i="7950"/>
  <c r="J2393" i="7950"/>
  <c r="R368" i="7949"/>
  <c r="R344" i="7949"/>
  <c r="P2690" i="7950"/>
  <c r="P2666" i="7950"/>
  <c r="R964" i="7949"/>
  <c r="R940" i="7949"/>
  <c r="J2258" i="7949"/>
  <c r="J2234" i="7949"/>
  <c r="F119" i="7949"/>
  <c r="G72" i="7949"/>
  <c r="T690" i="7950"/>
  <c r="T666" i="7950"/>
  <c r="O1345" i="7949"/>
  <c r="O1321" i="7949"/>
  <c r="S2641" i="7949"/>
  <c r="S2617" i="7949"/>
  <c r="J2477" i="7949"/>
  <c r="J2453" i="7949"/>
  <c r="Q1239" i="7949"/>
  <c r="Q1215" i="7949"/>
  <c r="K21" i="7949"/>
  <c r="K45" i="7949"/>
  <c r="T2047" i="7949"/>
  <c r="T2023" i="7949"/>
  <c r="P1562" i="7949"/>
  <c r="P1538" i="7949"/>
  <c r="W2183" i="7949"/>
  <c r="W2207" i="7949"/>
  <c r="O847" i="7950"/>
  <c r="R2644" i="7949"/>
  <c r="R2620" i="7949"/>
  <c r="M589" i="7949"/>
  <c r="M565" i="7949"/>
  <c r="R1983" i="7950"/>
  <c r="R1959" i="7950"/>
  <c r="P2175" i="7950"/>
  <c r="P2199" i="7950"/>
  <c r="W588" i="7950"/>
  <c r="W564" i="7950"/>
  <c r="K209" i="7949"/>
  <c r="K185" i="7949"/>
  <c r="W1023" i="7949"/>
  <c r="W999" i="7949"/>
  <c r="J2421" i="7949"/>
  <c r="J2397" i="7949"/>
  <c r="T2311" i="7950"/>
  <c r="T2287" i="7950"/>
  <c r="Q2505" i="7950"/>
  <c r="Q2529" i="7950"/>
  <c r="G1530" i="7949"/>
  <c r="G1577" i="7949" s="1"/>
  <c r="H1554" i="7949"/>
  <c r="K2312" i="7949"/>
  <c r="K2288" i="7949"/>
  <c r="H2364" i="7949"/>
  <c r="G2340" i="7949"/>
  <c r="G2387" i="7949" s="1"/>
  <c r="S1476" i="7950"/>
  <c r="S1500" i="7950"/>
  <c r="N2560" i="7949"/>
  <c r="N2584" i="7949"/>
  <c r="U1641" i="7950"/>
  <c r="U1665" i="7950"/>
  <c r="W289" i="7950"/>
  <c r="W313" i="7950"/>
  <c r="O2098" i="7949"/>
  <c r="O2074" i="7949"/>
  <c r="L1882" i="7949"/>
  <c r="L1858" i="7949"/>
  <c r="P2533" i="7949"/>
  <c r="P2509" i="7949"/>
  <c r="O1985" i="7950"/>
  <c r="O1961" i="7950"/>
  <c r="O2422" i="7949"/>
  <c r="O2398" i="7949"/>
  <c r="P904" i="7950"/>
  <c r="P880" i="7950"/>
  <c r="O851" i="7950"/>
  <c r="O827" i="7950"/>
  <c r="O1445" i="7950"/>
  <c r="O1421" i="7950"/>
  <c r="O237" i="7950"/>
  <c r="O261" i="7950"/>
  <c r="V2290" i="7950"/>
  <c r="V2314" i="7950"/>
  <c r="V882" i="7950"/>
  <c r="V906" i="7950"/>
  <c r="T421" i="7950"/>
  <c r="T397" i="7950"/>
  <c r="Q1157" i="7950"/>
  <c r="Q1181" i="7950"/>
  <c r="K2526" i="7949"/>
  <c r="W529" i="7950"/>
  <c r="W505" i="7950"/>
  <c r="T479" i="7949"/>
  <c r="T455" i="7949"/>
  <c r="Q1290" i="7949"/>
  <c r="Q1266" i="7949"/>
  <c r="Q964" i="7950"/>
  <c r="Q940" i="7950"/>
  <c r="K1013" i="7950"/>
  <c r="K989" i="7950"/>
  <c r="L987" i="7950"/>
  <c r="L1011" i="7950"/>
  <c r="R2583" i="7950"/>
  <c r="R2559" i="7950"/>
  <c r="O1825" i="7950"/>
  <c r="O1801" i="7950"/>
  <c r="N38" i="7950"/>
  <c r="N14" i="7950"/>
  <c r="O1279" i="7950"/>
  <c r="T48" i="7950"/>
  <c r="T24" i="7950"/>
  <c r="R1478" i="7950"/>
  <c r="R1502" i="7950"/>
  <c r="G1045" i="7949"/>
  <c r="G1091" i="7949" s="1"/>
  <c r="G1069" i="7949"/>
  <c r="L1664" i="7949"/>
  <c r="L1640" i="7949"/>
  <c r="U2670" i="7950"/>
  <c r="U2694" i="7950"/>
  <c r="T2315" i="7949"/>
  <c r="T2291" i="7949"/>
  <c r="M341" i="7950"/>
  <c r="M365" i="7950"/>
  <c r="T559" i="7950"/>
  <c r="T583" i="7950"/>
  <c r="K690" i="7949"/>
  <c r="J666" i="7949"/>
  <c r="K2530" i="7949"/>
  <c r="K2506" i="7949"/>
  <c r="I1657" i="7950"/>
  <c r="N1233" i="7950"/>
  <c r="N1209" i="7950"/>
  <c r="O857" i="7949"/>
  <c r="O833" i="7949"/>
  <c r="S370" i="7949"/>
  <c r="S346" i="7949"/>
  <c r="H685" i="7950"/>
  <c r="G661" i="7950"/>
  <c r="G708" i="7950" s="1"/>
  <c r="Q1369" i="7950"/>
  <c r="Q1393" i="7950"/>
  <c r="W692" i="7950"/>
  <c r="W668" i="7950"/>
  <c r="Q2095" i="7950"/>
  <c r="Q2071" i="7950"/>
  <c r="R1046" i="7950"/>
  <c r="R1070" i="7950"/>
  <c r="T2337" i="7950"/>
  <c r="T2361" i="7950"/>
  <c r="I1824" i="7949"/>
  <c r="P2691" i="7950"/>
  <c r="P2667" i="7950"/>
  <c r="U1285" i="7950"/>
  <c r="U1261" i="7950"/>
  <c r="V2288" i="7950"/>
  <c r="V2312" i="7950"/>
  <c r="W2402" i="7949"/>
  <c r="W2426" i="7949"/>
  <c r="J1853" i="7950"/>
  <c r="J1877" i="7950"/>
  <c r="H577" i="7950"/>
  <c r="G553" i="7950"/>
  <c r="G600" i="7950" s="1"/>
  <c r="G829" i="7949"/>
  <c r="F875" i="7949"/>
  <c r="H2634" i="7949"/>
  <c r="G2610" i="7949"/>
  <c r="Q1475" i="7950"/>
  <c r="Q1499" i="7950"/>
  <c r="W2315" i="7950"/>
  <c r="W2291" i="7950"/>
  <c r="V45" i="7950"/>
  <c r="V21" i="7950"/>
  <c r="M2153" i="7949"/>
  <c r="M2129" i="7949"/>
  <c r="L2415" i="7950"/>
  <c r="L2391" i="7950"/>
  <c r="P695" i="7950"/>
  <c r="P671" i="7950"/>
  <c r="O1666" i="7950"/>
  <c r="O1642" i="7950"/>
  <c r="J965" i="7949"/>
  <c r="J941" i="7949"/>
  <c r="K1394" i="7949"/>
  <c r="K1370" i="7949"/>
  <c r="S1966" i="7950"/>
  <c r="S1990" i="7950"/>
  <c r="K957" i="7950"/>
  <c r="K933" i="7950"/>
  <c r="O1045" i="7950"/>
  <c r="O1069" i="7950"/>
  <c r="U1722" i="7950"/>
  <c r="U1698" i="7950"/>
  <c r="M41" i="7950"/>
  <c r="M17" i="7950"/>
  <c r="S1660" i="7950"/>
  <c r="S1636" i="7950"/>
  <c r="L2367" i="7949"/>
  <c r="L2343" i="7949"/>
  <c r="V1018" i="7949"/>
  <c r="V994" i="7949"/>
  <c r="H955" i="7950"/>
  <c r="G931" i="7950"/>
  <c r="G978" i="7950" s="1"/>
  <c r="O936" i="7950"/>
  <c r="O960" i="7950"/>
  <c r="U2181" i="7950"/>
  <c r="U2205" i="7950"/>
  <c r="S2070" i="7950"/>
  <c r="S2094" i="7950"/>
  <c r="T2230" i="7950"/>
  <c r="T2254" i="7950"/>
  <c r="O2471" i="7950"/>
  <c r="O2447" i="7950"/>
  <c r="P1774" i="7949"/>
  <c r="P1750" i="7949"/>
  <c r="M1179" i="7949"/>
  <c r="M1155" i="7949"/>
  <c r="V593" i="7949"/>
  <c r="V569" i="7949"/>
  <c r="Q855" i="7949"/>
  <c r="Q831" i="7949"/>
  <c r="I1608" i="7949"/>
  <c r="H1584" i="7949"/>
  <c r="K528" i="7949"/>
  <c r="J504" i="7949"/>
  <c r="P1909" i="7950"/>
  <c r="P1933" i="7950"/>
  <c r="L2639" i="7949"/>
  <c r="L2615" i="7949"/>
  <c r="O638" i="7950"/>
  <c r="O614" i="7950"/>
  <c r="H636" i="7949"/>
  <c r="G612" i="7949"/>
  <c r="G659" i="7949" s="1"/>
  <c r="I1556" i="7949"/>
  <c r="I1532" i="7949"/>
  <c r="K1287" i="7949"/>
  <c r="K1263" i="7949"/>
  <c r="O584" i="7950"/>
  <c r="O560" i="7950"/>
  <c r="T2400" i="7950"/>
  <c r="T2424" i="7950"/>
  <c r="P634" i="7950"/>
  <c r="P610" i="7950"/>
  <c r="U154" i="7950"/>
  <c r="U130" i="7950"/>
  <c r="K2261" i="7949"/>
  <c r="K2237" i="7949"/>
  <c r="S557" i="7950"/>
  <c r="S581" i="7950"/>
  <c r="Q2582" i="7950"/>
  <c r="Q2558" i="7950"/>
  <c r="S2564" i="7949"/>
  <c r="S2588" i="7949"/>
  <c r="G2227" i="7950"/>
  <c r="G2274" i="7950" s="1"/>
  <c r="H2251" i="7950"/>
  <c r="O2584" i="7950"/>
  <c r="O2560" i="7950"/>
  <c r="U699" i="7949"/>
  <c r="U675" i="7949"/>
  <c r="R2285" i="7950"/>
  <c r="R2309" i="7950"/>
  <c r="S1938" i="7950"/>
  <c r="S1914" i="7950"/>
  <c r="P1016" i="7950"/>
  <c r="P992" i="7950"/>
  <c r="K2178" i="7949"/>
  <c r="L2202" i="7949"/>
  <c r="U1237" i="7949"/>
  <c r="U1213" i="7949"/>
  <c r="N1719" i="7949"/>
  <c r="N1695" i="7949"/>
  <c r="Q1505" i="7949"/>
  <c r="Q1481" i="7949"/>
  <c r="N1927" i="7950"/>
  <c r="N1852" i="7950"/>
  <c r="N1876" i="7950"/>
  <c r="V1968" i="7950"/>
  <c r="V1992" i="7950"/>
  <c r="R1210" i="7950"/>
  <c r="R1234" i="7950"/>
  <c r="P2527" i="7949"/>
  <c r="P2503" i="7949"/>
  <c r="N2124" i="7950"/>
  <c r="N2148" i="7950"/>
  <c r="P2204" i="7950"/>
  <c r="P2180" i="7950"/>
  <c r="U1831" i="7949"/>
  <c r="U1807" i="7949"/>
  <c r="P2048" i="7949"/>
  <c r="P2024" i="7949"/>
  <c r="N2607" i="7950"/>
  <c r="N2631" i="7950"/>
  <c r="J1009" i="7950"/>
  <c r="N1767" i="7950"/>
  <c r="N1743" i="7950"/>
  <c r="P508" i="7950"/>
  <c r="P532" i="7950"/>
  <c r="W1453" i="7949"/>
  <c r="W1429" i="7949"/>
  <c r="T284" i="7950"/>
  <c r="T308" i="7950"/>
  <c r="I2173" i="7950"/>
  <c r="S2076" i="7950"/>
  <c r="S2100" i="7950"/>
  <c r="P2451" i="7950"/>
  <c r="P2475" i="7950"/>
  <c r="K1613" i="7949"/>
  <c r="K1589" i="7949"/>
  <c r="R2122" i="7950"/>
  <c r="R2146" i="7950"/>
  <c r="N698" i="7949"/>
  <c r="N674" i="7949"/>
  <c r="N211" i="7949"/>
  <c r="N187" i="7949"/>
  <c r="S1128" i="7950"/>
  <c r="S1104" i="7950"/>
  <c r="P1614" i="7949"/>
  <c r="P1590" i="7949"/>
  <c r="R430" i="7949"/>
  <c r="R406" i="7949"/>
  <c r="T1668" i="7950"/>
  <c r="T1644" i="7950"/>
  <c r="W1858" i="7950"/>
  <c r="W1882" i="7950"/>
  <c r="Q22" i="7950"/>
  <c r="Q46" i="7950"/>
  <c r="T157" i="7949"/>
  <c r="T133" i="7949"/>
  <c r="Q2449" i="7950"/>
  <c r="Q2473" i="7950"/>
  <c r="T2445" i="7950"/>
  <c r="T2469" i="7950"/>
  <c r="G775" i="7949"/>
  <c r="F821" i="7949"/>
  <c r="T1180" i="7949"/>
  <c r="T1156" i="7949"/>
  <c r="M1124" i="7950"/>
  <c r="M1100" i="7950"/>
  <c r="R2049" i="7949"/>
  <c r="R2025" i="7949"/>
  <c r="K799" i="7949"/>
  <c r="I445" i="7950"/>
  <c r="I492" i="7950" s="1"/>
  <c r="J469" i="7950"/>
  <c r="W1883" i="7950"/>
  <c r="W1859" i="7950"/>
  <c r="M749" i="7949"/>
  <c r="M725" i="7949"/>
  <c r="V476" i="7950"/>
  <c r="V452" i="7950"/>
  <c r="U1911" i="7950"/>
  <c r="U1935" i="7950"/>
  <c r="Q1694" i="7950"/>
  <c r="Q1718" i="7950"/>
  <c r="I1339" i="7949"/>
  <c r="I1315" i="7949"/>
  <c r="F1285" i="7949"/>
  <c r="F1261" i="7949"/>
  <c r="F1307" i="7949" s="1"/>
  <c r="N2576" i="7950"/>
  <c r="N2552" i="7950"/>
  <c r="G937" i="7949"/>
  <c r="G983" i="7949" s="1"/>
  <c r="G961" i="7949"/>
  <c r="J2476" i="7949"/>
  <c r="J2452" i="7949"/>
  <c r="O2043" i="7950"/>
  <c r="O2019" i="7950"/>
  <c r="P2100" i="7949"/>
  <c r="P2076" i="7949"/>
  <c r="H2089" i="7950"/>
  <c r="G2065" i="7950"/>
  <c r="G2112" i="7950" s="1"/>
  <c r="N1504" i="7949"/>
  <c r="N1480" i="7949"/>
  <c r="H1441" i="7950"/>
  <c r="G1417" i="7950"/>
  <c r="N98" i="7950"/>
  <c r="N74" i="7950"/>
  <c r="J1117" i="7950"/>
  <c r="I1093" i="7950"/>
  <c r="P1067" i="7950"/>
  <c r="P1043" i="7950"/>
  <c r="I415" i="7950"/>
  <c r="H391" i="7950"/>
  <c r="Q2449" i="7949"/>
  <c r="Q2473" i="7949"/>
  <c r="O2091" i="7950"/>
  <c r="O2067" i="7950"/>
  <c r="J1711" i="7950"/>
  <c r="S1662" i="7950"/>
  <c r="S1638" i="7950"/>
  <c r="P878" i="7950"/>
  <c r="P902" i="7950"/>
  <c r="W1747" i="7950"/>
  <c r="W1771" i="7950"/>
  <c r="W641" i="7949"/>
  <c r="W617" i="7949"/>
  <c r="P1372" i="7950"/>
  <c r="P1396" i="7950"/>
  <c r="Q2501" i="7950"/>
  <c r="Q2525" i="7950"/>
  <c r="K1122" i="7950"/>
  <c r="K1098" i="7950"/>
  <c r="K2578" i="7950"/>
  <c r="K2554" i="7950"/>
  <c r="J2690" i="7949"/>
  <c r="J2666" i="7949"/>
  <c r="G1523" i="7949"/>
  <c r="H1476" i="7949"/>
  <c r="P212" i="7949"/>
  <c r="P188" i="7949"/>
  <c r="I2256" i="7949"/>
  <c r="N420" i="7950"/>
  <c r="N396" i="7950"/>
  <c r="U1041" i="7950"/>
  <c r="U1065" i="7950"/>
  <c r="N1987" i="7950"/>
  <c r="N1963" i="7950"/>
  <c r="V124" i="7950"/>
  <c r="V148" i="7950"/>
  <c r="M1506" i="7949"/>
  <c r="M1482" i="7949"/>
  <c r="J2152" i="7949"/>
  <c r="J2128" i="7949"/>
  <c r="R722" i="7950"/>
  <c r="R746" i="7950"/>
  <c r="Q2636" i="7950"/>
  <c r="Q2612" i="7950"/>
  <c r="O1936" i="7949"/>
  <c r="O1912" i="7949"/>
  <c r="N635" i="7950"/>
  <c r="N611" i="7950"/>
  <c r="U2524" i="7950"/>
  <c r="U2500" i="7950"/>
  <c r="L1231" i="7949"/>
  <c r="U1751" i="7950"/>
  <c r="U1775" i="7950"/>
  <c r="J1203" i="7950"/>
  <c r="J1227" i="7950"/>
  <c r="O1855" i="7950"/>
  <c r="O1879" i="7950"/>
  <c r="T1856" i="7950"/>
  <c r="T1880" i="7950"/>
  <c r="R395" i="7950"/>
  <c r="R419" i="7950"/>
  <c r="H936" i="7949"/>
  <c r="I960" i="7949"/>
  <c r="J201" i="7950"/>
  <c r="J177" i="7950"/>
  <c r="R746" i="7949"/>
  <c r="R722" i="7949"/>
  <c r="O1448" i="7950"/>
  <c r="O1424" i="7950"/>
  <c r="P1015" i="7950"/>
  <c r="P991" i="7950"/>
  <c r="J2229" i="7950"/>
  <c r="J2253" i="7950"/>
  <c r="M856" i="7949"/>
  <c r="M832" i="7949"/>
  <c r="R316" i="7949"/>
  <c r="R292" i="7949"/>
  <c r="L2532" i="7949"/>
  <c r="L2508" i="7949"/>
  <c r="O1126" i="7949"/>
  <c r="O1102" i="7949"/>
  <c r="N1612" i="7949"/>
  <c r="N1588" i="7949"/>
  <c r="V1130" i="7949"/>
  <c r="V1106" i="7949"/>
  <c r="Q2369" i="7949"/>
  <c r="Q2345" i="7949"/>
  <c r="U794" i="7950"/>
  <c r="U770" i="7950"/>
  <c r="P2364" i="7950"/>
  <c r="P2340" i="7950"/>
  <c r="U1231" i="7950"/>
  <c r="U1207" i="7950"/>
  <c r="K687" i="7950"/>
  <c r="K663" i="7950"/>
  <c r="T1099" i="7950"/>
  <c r="T1123" i="7950"/>
  <c r="O913" i="7949"/>
  <c r="O889" i="7949"/>
  <c r="L1344" i="7949"/>
  <c r="L1320" i="7949"/>
  <c r="M1987" i="7949"/>
  <c r="M1963" i="7949"/>
  <c r="Q207" i="7949"/>
  <c r="Q183" i="7949"/>
  <c r="H1478" i="7949"/>
  <c r="H1502" i="7949"/>
  <c r="T1536" i="7950"/>
  <c r="T1560" i="7950"/>
  <c r="J739" i="7950"/>
  <c r="I715" i="7950"/>
  <c r="U2634" i="7950"/>
  <c r="U2610" i="7950"/>
  <c r="S1263" i="7950"/>
  <c r="S1287" i="7950"/>
  <c r="M2097" i="7949"/>
  <c r="M2073" i="7949"/>
  <c r="V941" i="7950"/>
  <c r="V965" i="7950"/>
  <c r="J1873" i="7950"/>
  <c r="I1849" i="7950"/>
  <c r="I1896" i="7950" s="1"/>
  <c r="S2639" i="7950"/>
  <c r="S2615" i="7950"/>
  <c r="J2633" i="7950"/>
  <c r="J2609" i="7950"/>
  <c r="M1931" i="7950"/>
  <c r="M1907" i="7950"/>
  <c r="N448" i="7950"/>
  <c r="N472" i="7950"/>
  <c r="N2144" i="7950"/>
  <c r="N2120" i="7950"/>
  <c r="G1638" i="7949"/>
  <c r="G1685" i="7949" s="1"/>
  <c r="H1662" i="7949"/>
  <c r="M962" i="7950"/>
  <c r="M938" i="7950"/>
  <c r="K2020" i="7949"/>
  <c r="K2044" i="7949"/>
  <c r="N1988" i="7950"/>
  <c r="N1964" i="7950"/>
  <c r="O991" i="7949"/>
  <c r="O1015" i="7949"/>
  <c r="O2640" i="7949"/>
  <c r="O2616" i="7949"/>
  <c r="M1234" i="7949"/>
  <c r="M1210" i="7949"/>
  <c r="P1990" i="7949"/>
  <c r="P1966" i="7949"/>
  <c r="O422" i="7949"/>
  <c r="O398" i="7949"/>
  <c r="H1340" i="7949"/>
  <c r="H1316" i="7949"/>
  <c r="K1798" i="7950"/>
  <c r="K1822" i="7950"/>
  <c r="J44" i="7949"/>
  <c r="J20" i="7949"/>
  <c r="G227" i="7949"/>
  <c r="H180" i="7949"/>
  <c r="P691" i="7950"/>
  <c r="P667" i="7950"/>
  <c r="P1508" i="7949"/>
  <c r="P1484" i="7949"/>
  <c r="M1935" i="7949"/>
  <c r="M1911" i="7949"/>
  <c r="K2039" i="7950"/>
  <c r="K2015" i="7950"/>
  <c r="H1549" i="7950"/>
  <c r="G1525" i="7950"/>
  <c r="G1572" i="7950" s="1"/>
  <c r="P429" i="7949"/>
  <c r="P405" i="7949"/>
  <c r="U2267" i="7949"/>
  <c r="U2243" i="7949"/>
  <c r="N1552" i="7950"/>
  <c r="N1528" i="7950"/>
  <c r="P1643" i="7950"/>
  <c r="P1667" i="7950"/>
  <c r="I1310" i="7950"/>
  <c r="O1206" i="7950"/>
  <c r="O1230" i="7950"/>
  <c r="J1716" i="7949"/>
  <c r="O2203" i="7950"/>
  <c r="O2179" i="7950"/>
  <c r="N2096" i="7949"/>
  <c r="N2072" i="7949"/>
  <c r="I1801" i="7949"/>
  <c r="I1825" i="7949"/>
  <c r="L796" i="7950"/>
  <c r="L772" i="7950"/>
  <c r="W2668" i="7950"/>
  <c r="W2692" i="7950"/>
  <c r="S72" i="7950"/>
  <c r="S96" i="7950"/>
  <c r="I555" i="7950"/>
  <c r="I579" i="7950"/>
  <c r="M233" i="7950"/>
  <c r="M257" i="7950"/>
  <c r="O1690" i="7950"/>
  <c r="O1714" i="7950"/>
  <c r="V582" i="7950"/>
  <c r="V558" i="7950"/>
  <c r="N2123" i="7950"/>
  <c r="N2147" i="7950"/>
  <c r="N748" i="7949"/>
  <c r="N724" i="7949"/>
  <c r="F2581" i="7949"/>
  <c r="F2557" i="7949"/>
  <c r="F2603" i="7949" s="1"/>
  <c r="W1585" i="7950"/>
  <c r="W1609" i="7950"/>
  <c r="U1446" i="7950"/>
  <c r="U1422" i="7950"/>
  <c r="H1446" i="7949"/>
  <c r="G1422" i="7949"/>
  <c r="G1469" i="7949" s="1"/>
  <c r="R830" i="7950"/>
  <c r="R854" i="7950"/>
  <c r="P44" i="7950"/>
  <c r="P20" i="7950"/>
  <c r="K342" i="7949"/>
  <c r="L366" i="7949"/>
  <c r="N1722" i="7949"/>
  <c r="N1698" i="7949"/>
  <c r="Q1881" i="7950"/>
  <c r="Q1857" i="7950"/>
  <c r="G721" i="7949"/>
  <c r="F767" i="7949"/>
  <c r="W2259" i="7949"/>
  <c r="W2235" i="7949"/>
  <c r="J802" i="7949"/>
  <c r="J778" i="7949"/>
  <c r="H1098" i="7949"/>
  <c r="H1145" i="7949" s="1"/>
  <c r="I1122" i="7949"/>
  <c r="G2017" i="7949"/>
  <c r="G2041" i="7949"/>
  <c r="L2197" i="7950"/>
  <c r="N1500" i="7949"/>
  <c r="G1950" i="7950"/>
  <c r="H1903" i="7950"/>
  <c r="Q2206" i="7950"/>
  <c r="Q2182" i="7950"/>
  <c r="K2423" i="7949"/>
  <c r="K2399" i="7949"/>
  <c r="R2638" i="7949"/>
  <c r="R2614" i="7949"/>
  <c r="R848" i="7950"/>
  <c r="P2362" i="7950"/>
  <c r="P2338" i="7950"/>
  <c r="H793" i="7950"/>
  <c r="G769" i="7950"/>
  <c r="G816" i="7950" s="1"/>
  <c r="R1450" i="7949"/>
  <c r="R1426" i="7949"/>
  <c r="M480" i="7949"/>
  <c r="M456" i="7949"/>
  <c r="K1609" i="7949"/>
  <c r="K1585" i="7949"/>
  <c r="H1387" i="7950"/>
  <c r="G1363" i="7950"/>
  <c r="G1410" i="7950" s="1"/>
  <c r="P686" i="7950"/>
  <c r="P662" i="7950"/>
  <c r="N1530" i="7950"/>
  <c r="N1554" i="7950"/>
  <c r="N2418" i="7949"/>
  <c r="N147" i="7950"/>
  <c r="N123" i="7950"/>
  <c r="I637" i="7949"/>
  <c r="I613" i="7949"/>
  <c r="N1447" i="7950"/>
  <c r="N1423" i="7950"/>
  <c r="P804" i="7949"/>
  <c r="P780" i="7949"/>
  <c r="N314" i="7950"/>
  <c r="N290" i="7950"/>
  <c r="K1937" i="7949"/>
  <c r="K1913" i="7949"/>
  <c r="W2585" i="7949"/>
  <c r="W2561" i="7949"/>
  <c r="Q2177" i="7950"/>
  <c r="Q2201" i="7950"/>
  <c r="Q1477" i="7950"/>
  <c r="Q1501" i="7950"/>
  <c r="J127" i="7949"/>
  <c r="J151" i="7949"/>
  <c r="O1904" i="7950"/>
  <c r="O1928" i="7950"/>
  <c r="M1718" i="7949"/>
  <c r="M1694" i="7949"/>
  <c r="O342" i="7950"/>
  <c r="O366" i="7950"/>
  <c r="M1939" i="7949"/>
  <c r="M1915" i="7949"/>
  <c r="Q1288" i="7950"/>
  <c r="Q1264" i="7950"/>
  <c r="H1819" i="7950"/>
  <c r="G1795" i="7950"/>
  <c r="G1842" i="7950" s="1"/>
  <c r="J145" i="7950"/>
  <c r="I121" i="7950"/>
  <c r="I168" i="7950" s="1"/>
  <c r="O2363" i="7950"/>
  <c r="O2339" i="7950"/>
  <c r="O477" i="7950"/>
  <c r="O453" i="7950"/>
  <c r="O1076" i="7949"/>
  <c r="O1052" i="7949"/>
  <c r="P155" i="7950"/>
  <c r="P131" i="7950"/>
  <c r="H505" i="7949"/>
  <c r="G551" i="7949"/>
  <c r="J146" i="7950"/>
  <c r="J122" i="7950"/>
  <c r="R2346" i="7950"/>
  <c r="R2370" i="7950"/>
  <c r="O743" i="7950"/>
  <c r="O719" i="7950"/>
  <c r="K2013" i="7950"/>
  <c r="K2037" i="7950"/>
  <c r="S315" i="7949"/>
  <c r="S291" i="7949"/>
  <c r="Q531" i="7950"/>
  <c r="Q507" i="7950"/>
  <c r="J1558" i="7949"/>
  <c r="J1534" i="7949"/>
  <c r="V803" i="7949"/>
  <c r="V779" i="7949"/>
  <c r="P1938" i="7949"/>
  <c r="P1914" i="7949"/>
  <c r="L1988" i="7949"/>
  <c r="L1964" i="7949"/>
  <c r="O1934" i="7949"/>
  <c r="O1910" i="7949"/>
  <c r="O2150" i="7950"/>
  <c r="O2126" i="7950"/>
  <c r="J2580" i="7949"/>
  <c r="I2556" i="7949"/>
  <c r="U914" i="7949"/>
  <c r="U890" i="7949"/>
  <c r="R1559" i="7949"/>
  <c r="R1535" i="7949"/>
  <c r="N372" i="7949"/>
  <c r="N348" i="7949"/>
  <c r="V2583" i="7949"/>
  <c r="V2559" i="7949"/>
  <c r="U1503" i="7949"/>
  <c r="U1479" i="7949"/>
  <c r="V2478" i="7950"/>
  <c r="V2454" i="7950"/>
  <c r="O1553" i="7950"/>
  <c r="O1529" i="7950"/>
  <c r="S1014" i="7950"/>
  <c r="S990" i="7950"/>
  <c r="G1610" i="7949"/>
  <c r="G1586" i="7949"/>
  <c r="G1631" i="7949" s="1"/>
  <c r="S376" i="7949"/>
  <c r="S352" i="7949"/>
  <c r="H1152" i="7949"/>
  <c r="L2575" i="7950"/>
  <c r="S343" i="7950"/>
  <c r="S367" i="7950"/>
  <c r="J2636" i="7949"/>
  <c r="J2612" i="7949"/>
  <c r="R2481" i="7949"/>
  <c r="R2457" i="7949"/>
  <c r="S642" i="7950"/>
  <c r="S618" i="7950"/>
  <c r="F497" i="7949"/>
  <c r="G450" i="7949"/>
  <c r="P2416" i="7950"/>
  <c r="P2392" i="7950"/>
  <c r="T1129" i="7949"/>
  <c r="T1105" i="7949"/>
  <c r="S1775" i="7949"/>
  <c r="S1751" i="7949"/>
  <c r="H1071" i="7949"/>
  <c r="H1047" i="7949"/>
  <c r="N1586" i="7950"/>
  <c r="N1610" i="7950"/>
  <c r="G67" i="7950"/>
  <c r="G114" i="7950" s="1"/>
  <c r="H91" i="7950"/>
  <c r="L1659" i="7950"/>
  <c r="L1635" i="7950"/>
  <c r="Q1551" i="7950"/>
  <c r="Q1527" i="7950"/>
  <c r="K18" i="7949"/>
  <c r="L42" i="7949"/>
  <c r="W2257" i="7950"/>
  <c r="W2233" i="7950"/>
  <c r="U510" i="7950"/>
  <c r="U534" i="7950"/>
  <c r="J1829" i="7949"/>
  <c r="J1805" i="7949"/>
  <c r="O204" i="7950"/>
  <c r="O180" i="7950"/>
  <c r="F1226" i="7950"/>
  <c r="F1202" i="7950"/>
  <c r="F1248" i="7950" s="1"/>
  <c r="N742" i="7950"/>
  <c r="N718" i="7950"/>
  <c r="V1820" i="7950"/>
  <c r="V1796" i="7950"/>
  <c r="M532" i="7949"/>
  <c r="M508" i="7949"/>
  <c r="O125" i="7950"/>
  <c r="O149" i="7950"/>
  <c r="I885" i="7949"/>
  <c r="I909" i="7949"/>
  <c r="H2637" i="7949"/>
  <c r="H2613" i="7949"/>
  <c r="N2577" i="7950"/>
  <c r="N2553" i="7950"/>
  <c r="J2470" i="7950"/>
  <c r="J2446" i="7950"/>
  <c r="R2696" i="7949"/>
  <c r="R2672" i="7949"/>
  <c r="V1132" i="7949"/>
  <c r="V1108" i="7949"/>
  <c r="V2477" i="7950"/>
  <c r="V2453" i="7950"/>
  <c r="K692" i="7949"/>
  <c r="K668" i="7949"/>
  <c r="R1232" i="7949"/>
  <c r="R1208" i="7949"/>
  <c r="H181" i="7949"/>
  <c r="H205" i="7949"/>
  <c r="I1337" i="7950"/>
  <c r="I1313" i="7950"/>
  <c r="O1070" i="7949"/>
  <c r="O1046" i="7949"/>
  <c r="L204" i="7949"/>
  <c r="G2286" i="7949"/>
  <c r="G2333" i="7949" s="1"/>
  <c r="H2310" i="7949"/>
  <c r="U1452" i="7949"/>
  <c r="U1428" i="7949"/>
  <c r="K1855" i="7949"/>
  <c r="K1989" i="7949"/>
  <c r="K1965" i="7949"/>
  <c r="P693" i="7949"/>
  <c r="P669" i="7949"/>
  <c r="M1396" i="7949"/>
  <c r="M1372" i="7949"/>
  <c r="P1391" i="7950"/>
  <c r="P1367" i="7950"/>
  <c r="Q369" i="7950"/>
  <c r="Q345" i="7950"/>
  <c r="I2311" i="7949"/>
  <c r="I2287" i="7949"/>
  <c r="I258" i="7949"/>
  <c r="N2586" i="7949"/>
  <c r="N2562" i="7949"/>
  <c r="J2413" i="7950"/>
  <c r="I2389" i="7950"/>
  <c r="I2436" i="7950" s="1"/>
  <c r="P202" i="7950"/>
  <c r="P178" i="7950"/>
  <c r="W182" i="7950"/>
  <c r="W206" i="7950"/>
  <c r="R449" i="7950"/>
  <c r="R473" i="7950"/>
  <c r="M96" i="7949"/>
  <c r="T310" i="7950"/>
  <c r="T286" i="7950"/>
  <c r="L478" i="7949"/>
  <c r="L454" i="7949"/>
  <c r="J2042" i="7949"/>
  <c r="J2018" i="7949"/>
  <c r="I2467" i="7950"/>
  <c r="H2443" i="7950"/>
  <c r="Q800" i="7949"/>
  <c r="Q776" i="7949"/>
  <c r="N1183" i="7949"/>
  <c r="N1159" i="7949"/>
  <c r="Q1048" i="7950"/>
  <c r="Q1072" i="7950"/>
  <c r="V689" i="7950"/>
  <c r="V665" i="7950"/>
  <c r="Q1282" i="7950"/>
  <c r="Q1258" i="7950"/>
  <c r="R1474" i="7950"/>
  <c r="R1498" i="7950"/>
  <c r="S988" i="7950"/>
  <c r="S1012" i="7950"/>
  <c r="K364" i="7950"/>
  <c r="K340" i="7950"/>
  <c r="S1800" i="7950"/>
  <c r="S1824" i="7950"/>
  <c r="O447" i="7950"/>
  <c r="O471" i="7950"/>
  <c r="T1066" i="7950"/>
  <c r="T1042" i="7950"/>
  <c r="S2343" i="7950"/>
  <c r="S2367" i="7950"/>
  <c r="W2530" i="7950"/>
  <c r="W2506" i="7950"/>
  <c r="N1965" i="7950"/>
  <c r="N1989" i="7950"/>
  <c r="O1393" i="7949"/>
  <c r="O1369" i="7949"/>
  <c r="F2706" i="7950"/>
  <c r="G1207" i="7949"/>
  <c r="F1253" i="7949"/>
  <c r="N1724" i="7949"/>
  <c r="N1700" i="7949"/>
  <c r="N2662" i="7950"/>
  <c r="N2686" i="7950"/>
  <c r="O2256" i="7950"/>
  <c r="O2232" i="7950"/>
  <c r="O199" i="7950"/>
  <c r="R1720" i="7950"/>
  <c r="R1696" i="7950"/>
  <c r="L1826" i="7949"/>
  <c r="L1802" i="7949"/>
  <c r="L2366" i="7949"/>
  <c r="L2342" i="7949"/>
  <c r="P2370" i="7949"/>
  <c r="P2346" i="7949"/>
  <c r="N1667" i="7949"/>
  <c r="N1643" i="7949"/>
  <c r="I1603" i="7950"/>
  <c r="N740" i="7950"/>
  <c r="U1851" i="7950"/>
  <c r="U1875" i="7950"/>
  <c r="U1772" i="7950"/>
  <c r="U1748" i="7950"/>
  <c r="S2096" i="7950"/>
  <c r="S2072" i="7950"/>
  <c r="P562" i="7949"/>
  <c r="P586" i="7949"/>
  <c r="S590" i="7949"/>
  <c r="S566" i="7949"/>
  <c r="M2145" i="7950"/>
  <c r="M2121" i="7950"/>
  <c r="W646" i="7949"/>
  <c r="W622" i="7949"/>
  <c r="Q853" i="7949"/>
  <c r="S255" i="7950"/>
  <c r="S231" i="7950"/>
  <c r="R2200" i="7950"/>
  <c r="R2176" i="7950"/>
  <c r="R1604" i="7950"/>
  <c r="R1580" i="7950"/>
  <c r="I1039" i="7950"/>
  <c r="J1063" i="7950"/>
  <c r="S1178" i="7950"/>
  <c r="S1154" i="7950"/>
  <c r="J475" i="7949"/>
  <c r="J451" i="7949"/>
  <c r="P1992" i="7949"/>
  <c r="P1968" i="7949"/>
  <c r="Q2156" i="7949"/>
  <c r="Q2132" i="7949"/>
  <c r="G343" i="7949"/>
  <c r="G389" i="7949" s="1"/>
  <c r="S773" i="7950"/>
  <c r="S797" i="7950"/>
  <c r="T210" i="7949"/>
  <c r="T186" i="7949"/>
  <c r="O476" i="7949"/>
  <c r="O452" i="7949"/>
  <c r="F2257" i="7949"/>
  <c r="F2233" i="7949"/>
  <c r="F2279" i="7949" s="1"/>
  <c r="R100" i="7950"/>
  <c r="R76" i="7950"/>
  <c r="S726" i="7950"/>
  <c r="S750" i="7950"/>
  <c r="N528" i="7950"/>
  <c r="N504" i="7950"/>
  <c r="K1765" i="7950"/>
  <c r="S315" i="7950"/>
  <c r="S291" i="7950"/>
  <c r="U2697" i="7949"/>
  <c r="U2673" i="7949"/>
  <c r="Q418" i="7950"/>
  <c r="Q394" i="7950"/>
  <c r="V2422" i="7950"/>
  <c r="V2398" i="7950"/>
  <c r="S426" i="7950"/>
  <c r="S402" i="7950"/>
  <c r="Q2289" i="7950"/>
  <c r="Q2313" i="7950"/>
  <c r="R2664" i="7950"/>
  <c r="R2688" i="7950"/>
  <c r="N1288" i="7949"/>
  <c r="N1264" i="7949"/>
  <c r="S641" i="7950"/>
  <c r="S617" i="7950"/>
  <c r="O1776" i="7949"/>
  <c r="O1752" i="7949"/>
  <c r="L1933" i="7949"/>
  <c r="L1909" i="7949"/>
  <c r="L2314" i="7949"/>
  <c r="L2290" i="7949"/>
  <c r="S2236" i="7950"/>
  <c r="S2260" i="7950"/>
  <c r="T1777" i="7949"/>
  <c r="T1753" i="7949"/>
  <c r="H1981" i="7950"/>
  <c r="G1957" i="7950"/>
  <c r="G2004" i="7950" s="1"/>
  <c r="R673" i="7949"/>
  <c r="R697" i="7949"/>
  <c r="N92" i="7950"/>
  <c r="N68" i="7950"/>
  <c r="U2129" i="7950"/>
  <c r="U2153" i="7950"/>
  <c r="U1444" i="7950"/>
  <c r="U1420" i="7950"/>
  <c r="J47" i="7949"/>
  <c r="J23" i="7949"/>
  <c r="H2252" i="7950"/>
  <c r="H2228" i="7950"/>
  <c r="V724" i="7950"/>
  <c r="V748" i="7950"/>
  <c r="U1532" i="7950"/>
  <c r="U1556" i="7950"/>
  <c r="L1127" i="7949"/>
  <c r="L1103" i="7949"/>
  <c r="S1343" i="7949"/>
  <c r="S1319" i="7949"/>
  <c r="L584" i="7949"/>
  <c r="L560" i="7949"/>
  <c r="M2231" i="7950"/>
  <c r="M2255" i="7950"/>
  <c r="J1064" i="7950"/>
  <c r="M1560" i="7949"/>
  <c r="M1536" i="7949"/>
  <c r="K583" i="7949"/>
  <c r="K559" i="7949"/>
  <c r="L1967" i="7949"/>
  <c r="L1991" i="7949"/>
  <c r="P1128" i="7949"/>
  <c r="P1104" i="7949"/>
  <c r="Q1887" i="7949"/>
  <c r="Q1863" i="7949"/>
  <c r="T208" i="7949"/>
  <c r="T184" i="7949"/>
  <c r="S1397" i="7949"/>
  <c r="S1373" i="7949"/>
  <c r="R855" i="7950"/>
  <c r="R831" i="7950"/>
  <c r="H1986" i="7949"/>
  <c r="G1962" i="7949"/>
  <c r="G2009" i="7949" s="1"/>
  <c r="O230" i="7950"/>
  <c r="O254" i="7950"/>
  <c r="M1874" i="7950"/>
  <c r="M1850" i="7950"/>
  <c r="R1428" i="7950"/>
  <c r="R1452" i="7950"/>
  <c r="Q210" i="7950"/>
  <c r="Q186" i="7950"/>
  <c r="V2579" i="7950"/>
  <c r="V2555" i="7950"/>
  <c r="N2258" i="7950"/>
  <c r="N2234" i="7950"/>
  <c r="R910" i="7949"/>
  <c r="R886" i="7949"/>
  <c r="N2582" i="7949"/>
  <c r="N2558" i="7949"/>
  <c r="J2150" i="7949"/>
  <c r="J2126" i="7949"/>
  <c r="S1613" i="7950"/>
  <c r="S1589" i="7950"/>
  <c r="S966" i="7949"/>
  <c r="S942" i="7949"/>
  <c r="R1712" i="7950"/>
  <c r="I361" i="7950"/>
  <c r="I1225" i="7950"/>
  <c r="H1201" i="7950"/>
  <c r="Q694" i="7949"/>
  <c r="Q670" i="7949"/>
  <c r="V407" i="7949"/>
  <c r="V431" i="7949"/>
  <c r="U24" i="7949"/>
  <c r="U48" i="7949"/>
  <c r="T1611" i="7950"/>
  <c r="T1587" i="7950"/>
  <c r="V887" i="7950"/>
  <c r="V911" i="7950"/>
  <c r="Q1535" i="7950"/>
  <c r="Q1559" i="7950"/>
  <c r="R744" i="7950"/>
  <c r="R720" i="7950"/>
  <c r="O206" i="7949"/>
  <c r="O182" i="7949"/>
  <c r="K903" i="7950"/>
  <c r="U1044" i="7950"/>
  <c r="U1068" i="7950"/>
  <c r="U1451" i="7950"/>
  <c r="U1427" i="7950"/>
  <c r="M2236" i="7949"/>
  <c r="M2260" i="7949"/>
  <c r="Q2345" i="7950"/>
  <c r="Q2369" i="7950"/>
  <c r="M1721" i="7949"/>
  <c r="M1697" i="7949"/>
  <c r="U424" i="7950"/>
  <c r="U400" i="7950"/>
  <c r="Q49" i="7949"/>
  <c r="Q25" i="7949"/>
  <c r="M1229" i="7950"/>
  <c r="M1205" i="7950"/>
  <c r="L43" i="7949"/>
  <c r="L43" i="7950"/>
  <c r="L19" i="7950"/>
  <c r="W2262" i="7949"/>
  <c r="W2238" i="7949"/>
  <c r="T1156" i="7950"/>
  <c r="T1180" i="7950"/>
  <c r="V417" i="7950"/>
  <c r="V393" i="7950"/>
  <c r="R1177" i="7950"/>
  <c r="R1153" i="7950"/>
  <c r="P2689" i="7950"/>
  <c r="P2665" i="7950"/>
  <c r="O2420" i="7950"/>
  <c r="O2396" i="7950"/>
  <c r="P1884" i="7949"/>
  <c r="P1860" i="7949"/>
  <c r="V1049" i="7950"/>
  <c r="V1073" i="7950"/>
  <c r="Q750" i="7949"/>
  <c r="Q726" i="7949"/>
  <c r="Q1071" i="7950"/>
  <c r="Q1047" i="7950"/>
  <c r="K631" i="7950"/>
  <c r="U2425" i="7949"/>
  <c r="U2401" i="7949"/>
  <c r="S1774" i="7950"/>
  <c r="S1750" i="7950"/>
  <c r="I2341" i="7949"/>
  <c r="I2365" i="7949"/>
  <c r="V1835" i="7949"/>
  <c r="V1811" i="7949"/>
  <c r="T747" i="7950"/>
  <c r="T723" i="7950"/>
  <c r="T319" i="7949"/>
  <c r="T295" i="7949"/>
  <c r="M1096" i="7950"/>
  <c r="M1120" i="7950"/>
  <c r="O344" i="7950"/>
  <c r="O368" i="7950"/>
  <c r="K1173" i="7950"/>
  <c r="S1212" i="7950"/>
  <c r="S1236" i="7950"/>
  <c r="T968" i="7949"/>
  <c r="T944" i="7949"/>
  <c r="O1235" i="7949"/>
  <c r="O1211" i="7949"/>
  <c r="Q1020" i="7950"/>
  <c r="Q996" i="7950"/>
  <c r="S587" i="7950"/>
  <c r="S563" i="7950"/>
  <c r="Q2036" i="7950"/>
  <c r="Q2012" i="7950"/>
  <c r="L2182" i="7949"/>
  <c r="L2206" i="7949"/>
  <c r="K1929" i="7950"/>
  <c r="K1905" i="7950"/>
  <c r="T2202" i="7950"/>
  <c r="T2178" i="7950"/>
  <c r="P1318" i="7950"/>
  <c r="P1342" i="7950"/>
  <c r="Q2635" i="7950"/>
  <c r="Q2611" i="7950"/>
  <c r="M636" i="7950"/>
  <c r="M612" i="7950"/>
  <c r="K1073" i="7949"/>
  <c r="K1049" i="7949"/>
  <c r="T2359" i="7950"/>
  <c r="L2694" i="7949"/>
  <c r="L2670" i="7949"/>
  <c r="J153" i="7949"/>
  <c r="J129" i="7949"/>
  <c r="V911" i="7949"/>
  <c r="V887" i="7949"/>
  <c r="I253" i="7950"/>
  <c r="O1450" i="7950"/>
  <c r="O1426" i="7950"/>
  <c r="O416" i="7950"/>
  <c r="O392" i="7950"/>
  <c r="R2046" i="7950"/>
  <c r="R2022" i="7950"/>
  <c r="K1286" i="7949"/>
  <c r="K1262" i="7949"/>
  <c r="K1770" i="7949"/>
  <c r="M1340" i="7950"/>
  <c r="M1316" i="7950"/>
  <c r="S2155" i="7949"/>
  <c r="S2131" i="7949"/>
  <c r="L1176" i="7949"/>
  <c r="N42" i="7950"/>
  <c r="N18" i="7950"/>
  <c r="Q1797" i="7950"/>
  <c r="Q1821" i="7950"/>
  <c r="H1095" i="7950"/>
  <c r="H1140" i="7950" s="1"/>
  <c r="O27" i="7946" s="1"/>
  <c r="H1119" i="7950"/>
  <c r="R725" i="7950"/>
  <c r="R749" i="7950"/>
  <c r="O776" i="7950"/>
  <c r="O800" i="7950"/>
  <c r="N2014" i="7950"/>
  <c r="N2038" i="7950"/>
  <c r="Q70" i="7950"/>
  <c r="Q94" i="7950"/>
  <c r="V2580" i="7950"/>
  <c r="V2556" i="7950"/>
  <c r="H2094" i="7949"/>
  <c r="G2070" i="7949"/>
  <c r="G2117" i="7949" s="1"/>
  <c r="O1823" i="7950"/>
  <c r="O1799" i="7950"/>
  <c r="R1639" i="7950"/>
  <c r="R1663" i="7950"/>
  <c r="O1769" i="7950"/>
  <c r="O1745" i="7950"/>
  <c r="L556" i="7950"/>
  <c r="L580" i="7950"/>
  <c r="S2283" i="7950"/>
  <c r="S2307" i="7950"/>
  <c r="R1419" i="7950"/>
  <c r="R1443" i="7950"/>
  <c r="Q1721" i="7950"/>
  <c r="Q1697" i="7950"/>
  <c r="Q1236" i="7949"/>
  <c r="Q1212" i="7949"/>
  <c r="M46" i="7949"/>
  <c r="M22" i="7949"/>
  <c r="P959" i="7950"/>
  <c r="P935" i="7950"/>
  <c r="U588" i="7949"/>
  <c r="U564" i="7949"/>
  <c r="T1802" i="7950"/>
  <c r="T1826" i="7950"/>
  <c r="S2237" i="7950"/>
  <c r="S2261" i="7950"/>
  <c r="H1471" i="7950"/>
  <c r="I1495" i="7950"/>
  <c r="J2143" i="7950"/>
  <c r="J823" i="7950"/>
  <c r="F1194" i="7950"/>
  <c r="G1149" i="7950"/>
  <c r="O263" i="7949"/>
  <c r="O239" i="7949"/>
  <c r="K529" i="7949"/>
  <c r="J1447" i="7949"/>
  <c r="J1423" i="7949"/>
  <c r="I1178" i="7949"/>
  <c r="I1154" i="7949"/>
  <c r="Q2478" i="7949"/>
  <c r="Q2454" i="7949"/>
  <c r="S2045" i="7950"/>
  <c r="S2021" i="7950"/>
  <c r="G1368" i="7949"/>
  <c r="G1415" i="7949" s="1"/>
  <c r="H1392" i="7949"/>
  <c r="U1395" i="7950"/>
  <c r="U1371" i="7950"/>
  <c r="H2659" i="7950"/>
  <c r="H2706" i="7950" s="1"/>
  <c r="O56" i="7946" s="1"/>
  <c r="I2683" i="7950"/>
  <c r="U1182" i="7950"/>
  <c r="U1158" i="7950"/>
  <c r="R425" i="7950"/>
  <c r="R401" i="7950"/>
  <c r="T2373" i="7949"/>
  <c r="T2349" i="7949"/>
  <c r="K1182" i="7949"/>
  <c r="K1158" i="7949"/>
  <c r="Q2421" i="7950"/>
  <c r="Q2397" i="7950"/>
  <c r="N1097" i="7950"/>
  <c r="N1121" i="7950"/>
  <c r="Q422" i="7950"/>
  <c r="Q398" i="7950"/>
  <c r="R1179" i="7950"/>
  <c r="R1155" i="7950"/>
  <c r="V1152" i="7950"/>
  <c r="V1176" i="7950"/>
  <c r="V561" i="7950"/>
  <c r="V585" i="7950"/>
  <c r="Q1986" i="7950"/>
  <c r="Q1962" i="7950"/>
  <c r="P2342" i="7950"/>
  <c r="P2366" i="7950"/>
  <c r="W1590" i="7950"/>
  <c r="W1614" i="7950"/>
  <c r="P1668" i="7949"/>
  <c r="P1644" i="7949"/>
  <c r="N1906" i="7950"/>
  <c r="N1930" i="7950"/>
  <c r="S801" i="7950"/>
  <c r="S777" i="7950"/>
  <c r="K2419" i="7949"/>
  <c r="K2395" i="7949"/>
  <c r="N1291" i="7949"/>
  <c r="N1267" i="7949"/>
  <c r="I2688" i="7949"/>
  <c r="H2664" i="7949"/>
  <c r="Q423" i="7949"/>
  <c r="Q399" i="7949"/>
  <c r="L2154" i="7949"/>
  <c r="L2130" i="7949"/>
  <c r="Q477" i="7949"/>
  <c r="Q453" i="7949"/>
  <c r="W1398" i="7950"/>
  <c r="W1374" i="7950"/>
  <c r="M2360" i="7950"/>
  <c r="M2336" i="7950"/>
  <c r="W1941" i="7949"/>
  <c r="W1917" i="7949"/>
  <c r="K1555" i="7949"/>
  <c r="K1531" i="7949"/>
  <c r="L2181" i="7949"/>
  <c r="L2205" i="7949"/>
  <c r="G691" i="7949"/>
  <c r="G667" i="7949"/>
  <c r="G713" i="7949" s="1"/>
  <c r="Q288" i="7950"/>
  <c r="Q312" i="7950"/>
  <c r="V1583" i="7950"/>
  <c r="V1607" i="7950"/>
  <c r="P1366" i="7950"/>
  <c r="P1390" i="7950"/>
  <c r="N1123" i="7949"/>
  <c r="N1099" i="7949"/>
  <c r="S1615" i="7949"/>
  <c r="S1591" i="7949"/>
  <c r="S562" i="7950"/>
  <c r="S586" i="7950"/>
  <c r="H906" i="7949"/>
  <c r="G882" i="7949"/>
  <c r="G929" i="7949" s="1"/>
  <c r="J795" i="7950"/>
  <c r="J771" i="7950"/>
  <c r="S1617" i="7949"/>
  <c r="S1593" i="7949"/>
  <c r="S1803" i="7950"/>
  <c r="S1827" i="7950"/>
  <c r="N1019" i="7949"/>
  <c r="N995" i="7949"/>
  <c r="M633" i="7950"/>
  <c r="M609" i="7950"/>
  <c r="R509" i="7950"/>
  <c r="R533" i="7950"/>
  <c r="U912" i="7950"/>
  <c r="U888" i="7950"/>
  <c r="K1557" i="7949"/>
  <c r="K1533" i="7949"/>
  <c r="R1723" i="7949"/>
  <c r="R1699" i="7949"/>
  <c r="V1692" i="7950"/>
  <c r="V1716" i="7950"/>
  <c r="H2522" i="7950"/>
  <c r="H2498" i="7950"/>
  <c r="J741" i="7950"/>
  <c r="J717" i="7950"/>
  <c r="L2420" i="7949"/>
  <c r="L2396" i="7949"/>
  <c r="W2043" i="7949"/>
  <c r="W2019" i="7949"/>
  <c r="T2371" i="7949"/>
  <c r="T2347" i="7949"/>
  <c r="W2375" i="7949"/>
  <c r="W2351" i="7949"/>
  <c r="M1233" i="7949"/>
  <c r="M1209" i="7949"/>
  <c r="Q688" i="7950"/>
  <c r="Q664" i="7950"/>
  <c r="L474" i="7949"/>
  <c r="U945" i="7949"/>
  <c r="U969" i="7949"/>
  <c r="V910" i="7950"/>
  <c r="V886" i="7950"/>
  <c r="Q670" i="7950"/>
  <c r="Q694" i="7950"/>
  <c r="I1228" i="7950"/>
  <c r="I1204" i="7950"/>
  <c r="T475" i="7950"/>
  <c r="T451" i="7950"/>
  <c r="R2211" i="7949"/>
  <c r="R2187" i="7949"/>
  <c r="W1830" i="7950"/>
  <c r="W1806" i="7950"/>
  <c r="O2365" i="7950"/>
  <c r="O2341" i="7950"/>
  <c r="H1338" i="7949"/>
  <c r="G1314" i="7949"/>
  <c r="G1361" i="7949" s="1"/>
  <c r="P1994" i="7949"/>
  <c r="P1970" i="7949"/>
  <c r="R1611" i="7949"/>
  <c r="R1587" i="7949"/>
  <c r="O1449" i="7949"/>
  <c r="O1425" i="7949"/>
  <c r="T1148" i="7950"/>
  <c r="T1172" i="7950"/>
  <c r="W2092" i="7950"/>
  <c r="W2068" i="7950"/>
  <c r="K1477" i="7949"/>
  <c r="K1501" i="7949"/>
  <c r="S829" i="7950"/>
  <c r="S853" i="7950"/>
  <c r="R2128" i="7950"/>
  <c r="R2152" i="7950"/>
  <c r="P1398" i="7949"/>
  <c r="P1374" i="7949"/>
  <c r="Q1671" i="7949"/>
  <c r="Q1647" i="7949"/>
  <c r="O1174" i="7950"/>
  <c r="O1150" i="7950"/>
  <c r="M1934" i="7950"/>
  <c r="M1910" i="7950"/>
  <c r="W77" i="7950"/>
  <c r="W101" i="7950"/>
  <c r="N2069" i="7950"/>
  <c r="N2093" i="7950"/>
  <c r="R502" i="7950"/>
  <c r="R526" i="7950"/>
  <c r="H283" i="7950"/>
  <c r="H330" i="7950" s="1"/>
  <c r="O12" i="7946" s="1"/>
  <c r="I307" i="7950"/>
  <c r="L578" i="7950"/>
  <c r="L554" i="7950"/>
  <c r="N1713" i="7950"/>
  <c r="N1689" i="7950"/>
  <c r="K363" i="7950"/>
  <c r="K339" i="7950"/>
  <c r="S798" i="7950"/>
  <c r="S774" i="7950"/>
  <c r="M1181" i="7949"/>
  <c r="M1157" i="7949"/>
  <c r="Q262" i="7950"/>
  <c r="Q238" i="7950"/>
  <c r="R2698" i="7949"/>
  <c r="R2674" i="7949"/>
  <c r="V2483" i="7949"/>
  <c r="V2459" i="7949"/>
  <c r="F65" i="7949"/>
  <c r="G19" i="7949"/>
  <c r="U1608" i="7950"/>
  <c r="U1584" i="7950"/>
  <c r="U616" i="7950"/>
  <c r="U640" i="7950"/>
  <c r="F2689" i="7949"/>
  <c r="F2665" i="7949"/>
  <c r="F2711" i="7949" s="1"/>
  <c r="U801" i="7949"/>
  <c r="U777" i="7949"/>
  <c r="Q1881" i="7949"/>
  <c r="Q1857" i="7949"/>
  <c r="L854" i="7949"/>
  <c r="L830" i="7949"/>
  <c r="V775" i="7950"/>
  <c r="V799" i="7950"/>
  <c r="P850" i="7950"/>
  <c r="P826" i="7950"/>
  <c r="K1014" i="7949"/>
  <c r="W2308" i="7950"/>
  <c r="W2284" i="7950"/>
  <c r="L474" i="7950"/>
  <c r="L450" i="7950"/>
  <c r="T1506" i="7950"/>
  <c r="T1482" i="7950"/>
  <c r="U2479" i="7949"/>
  <c r="U2455" i="7949"/>
  <c r="H175" i="7950"/>
  <c r="G222" i="7950"/>
  <c r="U1185" i="7949"/>
  <c r="U1161" i="7949"/>
  <c r="S1075" i="7949"/>
  <c r="S1051" i="7949"/>
  <c r="S2183" i="7950"/>
  <c r="S2207" i="7950"/>
  <c r="H523" i="7950"/>
  <c r="G499" i="7950"/>
  <c r="G546" i="7950" s="1"/>
  <c r="Q1389" i="7950"/>
  <c r="Q1365" i="7950"/>
  <c r="J1804" i="7949"/>
  <c r="J1828" i="7949"/>
  <c r="L1606" i="7950"/>
  <c r="L1582" i="7950"/>
  <c r="H367" i="7949"/>
  <c r="W1125" i="7950"/>
  <c r="W1101" i="7950"/>
  <c r="R2125" i="7950"/>
  <c r="R2149" i="7950"/>
  <c r="W294" i="7950"/>
  <c r="W318" i="7950"/>
  <c r="W640" i="7949"/>
  <c r="W616" i="7949"/>
  <c r="L527" i="7950"/>
  <c r="L503" i="7950"/>
  <c r="R530" i="7949"/>
  <c r="R506" i="7949"/>
  <c r="U1400" i="7949"/>
  <c r="U1376" i="7949"/>
  <c r="K1744" i="7950"/>
  <c r="K1768" i="7950"/>
  <c r="S456" i="7950"/>
  <c r="S480" i="7950"/>
  <c r="O2581" i="7950"/>
  <c r="O2557" i="7950"/>
  <c r="G2549" i="7949"/>
  <c r="H2502" i="7949"/>
  <c r="T2151" i="7950"/>
  <c r="T2127" i="7950"/>
  <c r="P961" i="7950"/>
  <c r="P937" i="7950"/>
  <c r="P2046" i="7949"/>
  <c r="P2022" i="7949"/>
  <c r="T863" i="7949"/>
  <c r="T839" i="7949"/>
  <c r="Q752" i="7949"/>
  <c r="Q728" i="7949"/>
  <c r="V1497" i="7950"/>
  <c r="V1473" i="7950"/>
  <c r="L235" i="7950"/>
  <c r="L259" i="7950"/>
  <c r="T1749" i="7950"/>
  <c r="T1773" i="7950"/>
  <c r="R779" i="7950"/>
  <c r="R803" i="7950"/>
  <c r="J525" i="7950"/>
  <c r="J501" i="7950"/>
  <c r="Q912" i="7949"/>
  <c r="Q888" i="7949"/>
  <c r="L696" i="7949"/>
  <c r="L672" i="7949"/>
  <c r="L1830" i="7949"/>
  <c r="L1806" i="7949"/>
  <c r="L907" i="7949"/>
  <c r="L883" i="7949"/>
  <c r="P1342" i="7949"/>
  <c r="P1318" i="7949"/>
  <c r="T2045" i="7949"/>
  <c r="T2021" i="7949"/>
  <c r="O1449" i="7950"/>
  <c r="O1425" i="7950"/>
  <c r="U23" i="7950"/>
  <c r="U47" i="7950"/>
  <c r="Q181" i="7950"/>
  <c r="Q205" i="7950"/>
  <c r="V2073" i="7950"/>
  <c r="V2097" i="7950"/>
  <c r="Q963" i="7949"/>
  <c r="Q939" i="7949"/>
  <c r="M1016" i="7949"/>
  <c r="M992" i="7949"/>
  <c r="I2203" i="7949"/>
  <c r="I2179" i="7949"/>
  <c r="I2225" i="7949" s="1"/>
  <c r="G2497" i="7950"/>
  <c r="G2544" i="7950" s="1"/>
  <c r="H2521" i="7950"/>
  <c r="I1068" i="7949"/>
  <c r="H1044" i="7949"/>
  <c r="R615" i="7950"/>
  <c r="R639" i="7950"/>
  <c r="W1265" i="7950"/>
  <c r="W1289" i="7950"/>
  <c r="J1550" i="7950"/>
  <c r="J1526" i="7950"/>
  <c r="M2450" i="7950"/>
  <c r="M2474" i="7950"/>
  <c r="T2526" i="7950"/>
  <c r="T2502" i="7950"/>
  <c r="K420" i="7949"/>
  <c r="J396" i="7949"/>
  <c r="I2448" i="7949"/>
  <c r="I2495" i="7949" s="1"/>
  <c r="J2472" i="7949"/>
  <c r="Q399" i="7950"/>
  <c r="Q423" i="7950"/>
  <c r="G654" i="7950"/>
  <c r="H607" i="7950"/>
  <c r="T696" i="7950"/>
  <c r="T672" i="7950"/>
  <c r="L69" i="7950"/>
  <c r="L93" i="7950"/>
  <c r="K2629" i="7950"/>
  <c r="Q39" i="7950"/>
  <c r="Q15" i="7950"/>
  <c r="M1072" i="7949"/>
  <c r="M1048" i="7949"/>
  <c r="U371" i="7950"/>
  <c r="U347" i="7950"/>
  <c r="N1555" i="7950"/>
  <c r="N1531" i="7950"/>
  <c r="M203" i="7950"/>
  <c r="M179" i="7950"/>
  <c r="S1184" i="7949"/>
  <c r="S1160" i="7949"/>
  <c r="M2127" i="7949"/>
  <c r="M2151" i="7949"/>
  <c r="U2159" i="7949"/>
  <c r="U2135" i="7949"/>
  <c r="Q232" i="7950"/>
  <c r="Q256" i="7950"/>
  <c r="Q958" i="7950"/>
  <c r="Q934" i="7950"/>
  <c r="P1883" i="7949"/>
  <c r="P1859" i="7949"/>
  <c r="M2474" i="7949"/>
  <c r="M2450" i="7949"/>
  <c r="Q908" i="7949"/>
  <c r="Q884" i="7949"/>
  <c r="Q908" i="7950"/>
  <c r="Q884" i="7950"/>
  <c r="J314" i="7949"/>
  <c r="J290" i="7949"/>
  <c r="R375" i="7949"/>
  <c r="R351" i="7949"/>
  <c r="Q1511" i="18" l="1"/>
  <c r="Q1091" i="18"/>
  <c r="I691" i="7941"/>
  <c r="J1193" i="18"/>
  <c r="J876" i="18"/>
  <c r="I1295" i="18"/>
  <c r="I1555" i="18"/>
  <c r="M1508" i="18"/>
  <c r="M1088" i="18"/>
  <c r="Q180" i="18"/>
  <c r="L1503" i="18"/>
  <c r="O180" i="18"/>
  <c r="Q1504" i="18"/>
  <c r="Q1084" i="18"/>
  <c r="O1509" i="18"/>
  <c r="O1089" i="18"/>
  <c r="J1139" i="18"/>
  <c r="D15" i="7969"/>
  <c r="J15" i="7941"/>
  <c r="I329" i="7941"/>
  <c r="N1086" i="18"/>
  <c r="N1506" i="18"/>
  <c r="F86" i="7963"/>
  <c r="F92" i="7963" s="1"/>
  <c r="C94" i="7963" s="1"/>
  <c r="F11" i="7958" s="1"/>
  <c r="C92" i="7963"/>
  <c r="I900" i="7941"/>
  <c r="J586" i="7941"/>
  <c r="Q193" i="18"/>
  <c r="N1088" i="18"/>
  <c r="N1508" i="18"/>
  <c r="J1143" i="18"/>
  <c r="J1558" i="18"/>
  <c r="J688" i="7941"/>
  <c r="K1190" i="18"/>
  <c r="I694" i="7941"/>
  <c r="J1196" i="18"/>
  <c r="O1085" i="18"/>
  <c r="O1505" i="18"/>
  <c r="O115" i="18"/>
  <c r="Q1087" i="18"/>
  <c r="Q1507" i="18"/>
  <c r="Q1090" i="18"/>
  <c r="Q1510" i="18"/>
  <c r="D11" i="7969"/>
  <c r="I325" i="7941"/>
  <c r="J11" i="7941"/>
  <c r="P180" i="18"/>
  <c r="L1083" i="18"/>
  <c r="G10" i="7965" s="1"/>
  <c r="I693" i="7941"/>
  <c r="J1195" i="18"/>
  <c r="I118" i="7941"/>
  <c r="J776" i="18"/>
  <c r="I117" i="7941"/>
  <c r="J775" i="18"/>
  <c r="F150" i="7963"/>
  <c r="F156" i="7963" s="1"/>
  <c r="C156" i="7963"/>
  <c r="I583" i="7941"/>
  <c r="O1506" i="18"/>
  <c r="O1086" i="18"/>
  <c r="P1509" i="18"/>
  <c r="P1089" i="18"/>
  <c r="F118" i="7963"/>
  <c r="F124" i="7963" s="1"/>
  <c r="C126" i="7963" s="1"/>
  <c r="F12" i="7958" s="1"/>
  <c r="C124" i="7963"/>
  <c r="P1091" i="18"/>
  <c r="P1511" i="18"/>
  <c r="I692" i="7941"/>
  <c r="J1194" i="18"/>
  <c r="H897" i="7941"/>
  <c r="N1505" i="18"/>
  <c r="N1085" i="18"/>
  <c r="N115" i="18"/>
  <c r="P141" i="18"/>
  <c r="P154" i="18"/>
  <c r="I113" i="7941"/>
  <c r="I873" i="18"/>
  <c r="J771" i="18"/>
  <c r="I695" i="7941"/>
  <c r="J1197" i="18"/>
  <c r="M115" i="18"/>
  <c r="J874" i="18"/>
  <c r="Q141" i="18"/>
  <c r="I116" i="7941"/>
  <c r="J774" i="18"/>
  <c r="I9" i="7967"/>
  <c r="G40" i="7967"/>
  <c r="G42" i="7967" s="1"/>
  <c r="H36" i="7967" s="1"/>
  <c r="H9" i="7967"/>
  <c r="G13" i="7967"/>
  <c r="E7" i="7966" s="1"/>
  <c r="H1734" i="7950"/>
  <c r="O38" i="7946" s="1"/>
  <c r="F1734" i="7950"/>
  <c r="G1734" i="7950"/>
  <c r="I558" i="7949"/>
  <c r="I605" i="7949" s="1"/>
  <c r="J1746" i="7949"/>
  <c r="J1793" i="7949" s="1"/>
  <c r="F22" i="7959"/>
  <c r="G173" i="7949"/>
  <c r="H2119" i="7950"/>
  <c r="H2166" i="7950" s="1"/>
  <c r="O46" i="7946" s="1"/>
  <c r="H1692" i="7949"/>
  <c r="H1739" i="7949" s="1"/>
  <c r="H1633" i="7950"/>
  <c r="H1680" i="7950" s="1"/>
  <c r="O37" i="7946" s="1"/>
  <c r="J126" i="7949"/>
  <c r="K126" i="7949" s="1"/>
  <c r="H173" i="7949"/>
  <c r="H229" i="7950"/>
  <c r="H276" i="7950" s="1"/>
  <c r="O11" i="7946" s="1"/>
  <c r="H234" i="7949"/>
  <c r="H281" i="7949" s="1"/>
  <c r="H337" i="7950"/>
  <c r="H384" i="7950" s="1"/>
  <c r="O13" i="7946" s="1"/>
  <c r="G1302" i="7950"/>
  <c r="G2382" i="7950"/>
  <c r="I985" i="7950"/>
  <c r="I1032" i="7950" s="1"/>
  <c r="H2011" i="7950"/>
  <c r="H2058" i="7950" s="1"/>
  <c r="O44" i="7946" s="1"/>
  <c r="H1579" i="7950"/>
  <c r="H1626" i="7950" s="1"/>
  <c r="O36" i="7946" s="1"/>
  <c r="I1692" i="7949"/>
  <c r="I1739" i="7949" s="1"/>
  <c r="I2394" i="7949"/>
  <c r="I2441" i="7949" s="1"/>
  <c r="H1800" i="7949"/>
  <c r="H1847" i="7949" s="1"/>
  <c r="K2551" i="7950"/>
  <c r="K2598" i="7950" s="1"/>
  <c r="I1687" i="7950"/>
  <c r="I1734" i="7950" s="1"/>
  <c r="G1199" i="7949"/>
  <c r="H1037" i="7949"/>
  <c r="I990" i="7949"/>
  <c r="I2652" i="7950"/>
  <c r="F42" i="7959"/>
  <c r="G9" i="7959" s="1"/>
  <c r="G20" i="7959" s="1"/>
  <c r="H1854" i="7949"/>
  <c r="I1854" i="7949" s="1"/>
  <c r="J1854" i="7949" s="1"/>
  <c r="K1854" i="7949" s="1"/>
  <c r="L1854" i="7949" s="1"/>
  <c r="H2652" i="7950"/>
  <c r="O55" i="7946" s="1"/>
  <c r="F43" i="7959"/>
  <c r="G10" i="7959" s="1"/>
  <c r="G21" i="7959" s="1"/>
  <c r="P506" i="7950"/>
  <c r="P530" i="7950"/>
  <c r="G2444" i="7950"/>
  <c r="F2490" i="7950"/>
  <c r="G1464" i="7950"/>
  <c r="G2063" i="7949"/>
  <c r="G1901" i="7949"/>
  <c r="Q1588" i="7950"/>
  <c r="R1588" i="7950" s="1"/>
  <c r="S1588" i="7950" s="1"/>
  <c r="T1588" i="7950" s="1"/>
  <c r="H716" i="7950"/>
  <c r="G762" i="7950"/>
  <c r="G2611" i="7949"/>
  <c r="H2611" i="7949" s="1"/>
  <c r="I2611" i="7949" s="1"/>
  <c r="J2611" i="7949" s="1"/>
  <c r="K2611" i="7949" s="1"/>
  <c r="F2657" i="7949"/>
  <c r="K2635" i="7949"/>
  <c r="H1309" i="7950"/>
  <c r="G1356" i="7950"/>
  <c r="I2148" i="7949"/>
  <c r="H2124" i="7949"/>
  <c r="H2171" i="7949" s="1"/>
  <c r="H877" i="7950"/>
  <c r="I901" i="7950"/>
  <c r="F1464" i="7950"/>
  <c r="H1206" i="7949"/>
  <c r="I1230" i="7949"/>
  <c r="Q478" i="7950"/>
  <c r="R478" i="7950" s="1"/>
  <c r="S478" i="7950" s="1"/>
  <c r="T478" i="7950" s="1"/>
  <c r="U478" i="7950" s="1"/>
  <c r="Q454" i="7950"/>
  <c r="I1177" i="7949"/>
  <c r="I1153" i="7949"/>
  <c r="M1284" i="7950"/>
  <c r="N1284" i="7950" s="1"/>
  <c r="O1284" i="7950" s="1"/>
  <c r="P1284" i="7950" s="1"/>
  <c r="M1260" i="7950"/>
  <c r="J2652" i="7950"/>
  <c r="L1496" i="7950"/>
  <c r="M2418" i="7950"/>
  <c r="M2394" i="7950"/>
  <c r="J1364" i="7950"/>
  <c r="J1388" i="7950"/>
  <c r="W1534" i="7950"/>
  <c r="W1558" i="7950"/>
  <c r="I824" i="7950"/>
  <c r="H870" i="7950"/>
  <c r="O22" i="7946" s="1"/>
  <c r="G1472" i="7950"/>
  <c r="F1518" i="7950"/>
  <c r="J37" i="7950"/>
  <c r="I13" i="7950"/>
  <c r="I60" i="7950" s="1"/>
  <c r="P856" i="7950"/>
  <c r="P832" i="7950"/>
  <c r="M1878" i="7949"/>
  <c r="N1265" i="7949"/>
  <c r="N1289" i="7949"/>
  <c r="F6" i="7959"/>
  <c r="E47" i="7959"/>
  <c r="I312" i="7949"/>
  <c r="H288" i="7949"/>
  <c r="H335" i="7949" s="1"/>
  <c r="I744" i="7949"/>
  <c r="H720" i="7949"/>
  <c r="H2174" i="7950"/>
  <c r="G2220" i="7950"/>
  <c r="F23" i="7959"/>
  <c r="H24" i="7959"/>
  <c r="H343" i="7949"/>
  <c r="I343" i="7949" s="1"/>
  <c r="H1741" i="7950"/>
  <c r="G1788" i="7950"/>
  <c r="F40" i="7959"/>
  <c r="G7" i="7959" s="1"/>
  <c r="R1504" i="7950"/>
  <c r="R1480" i="7950"/>
  <c r="F41" i="7959"/>
  <c r="G8" i="7959" s="1"/>
  <c r="E25" i="7959"/>
  <c r="D11" i="7965" s="1"/>
  <c r="D8" i="7969"/>
  <c r="H879" i="7950"/>
  <c r="G924" i="7950"/>
  <c r="M1908" i="7950"/>
  <c r="M1932" i="7950"/>
  <c r="T156" i="7950"/>
  <c r="U156" i="7950" s="1"/>
  <c r="T132" i="7950"/>
  <c r="K1333" i="7950"/>
  <c r="H2281" i="7950"/>
  <c r="H2328" i="7950" s="1"/>
  <c r="O49" i="7946" s="1"/>
  <c r="I2305" i="7950"/>
  <c r="H1147" i="7950"/>
  <c r="I1171" i="7950"/>
  <c r="J1284" i="7949"/>
  <c r="I1260" i="7949"/>
  <c r="T2292" i="7950"/>
  <c r="T2316" i="7950"/>
  <c r="R2638" i="7950"/>
  <c r="R2614" i="7950"/>
  <c r="H1040" i="7950"/>
  <c r="G1086" i="7950"/>
  <c r="M2499" i="7950"/>
  <c r="M2523" i="7950"/>
  <c r="R2238" i="7950"/>
  <c r="R2262" i="7950"/>
  <c r="T150" i="7950"/>
  <c r="T126" i="7950"/>
  <c r="M1696" i="7949"/>
  <c r="M1720" i="7949"/>
  <c r="L150" i="7949"/>
  <c r="M2016" i="7950"/>
  <c r="M2040" i="7950"/>
  <c r="S2020" i="7950"/>
  <c r="S2044" i="7950"/>
  <c r="K1257" i="7950"/>
  <c r="K1281" i="7950"/>
  <c r="I2040" i="7949"/>
  <c r="H2016" i="7949"/>
  <c r="O1747" i="7949"/>
  <c r="O1771" i="7949"/>
  <c r="L2669" i="7949"/>
  <c r="L2693" i="7949"/>
  <c r="M345" i="7949"/>
  <c r="M369" i="7949"/>
  <c r="K798" i="7949"/>
  <c r="J774" i="7949"/>
  <c r="T1612" i="7950"/>
  <c r="U2685" i="7950"/>
  <c r="U2661" i="7950"/>
  <c r="H828" i="7949"/>
  <c r="I852" i="7949"/>
  <c r="N2474" i="7949"/>
  <c r="N2450" i="7949"/>
  <c r="T1184" i="7949"/>
  <c r="T1160" i="7949"/>
  <c r="R423" i="7950"/>
  <c r="R399" i="7950"/>
  <c r="N2474" i="7950"/>
  <c r="N2450" i="7950"/>
  <c r="N992" i="7949"/>
  <c r="N1016" i="7949"/>
  <c r="T456" i="7950"/>
  <c r="T480" i="7950"/>
  <c r="S530" i="7949"/>
  <c r="S506" i="7949"/>
  <c r="U1148" i="7950"/>
  <c r="U1172" i="7950"/>
  <c r="R670" i="7950"/>
  <c r="R694" i="7950"/>
  <c r="W910" i="7950"/>
  <c r="W886" i="7950"/>
  <c r="N1233" i="7949"/>
  <c r="N1209" i="7949"/>
  <c r="I2522" i="7950"/>
  <c r="I2498" i="7950"/>
  <c r="T1617" i="7949"/>
  <c r="T1593" i="7949"/>
  <c r="T1615" i="7949"/>
  <c r="T1591" i="7949"/>
  <c r="R477" i="7949"/>
  <c r="R453" i="7949"/>
  <c r="O1291" i="7949"/>
  <c r="O1267" i="7949"/>
  <c r="R422" i="7950"/>
  <c r="R398" i="7950"/>
  <c r="R2397" i="7950"/>
  <c r="R2421" i="7950"/>
  <c r="S401" i="7950"/>
  <c r="S425" i="7950"/>
  <c r="V1395" i="7950"/>
  <c r="V1371" i="7950"/>
  <c r="J1154" i="7949"/>
  <c r="J1178" i="7949"/>
  <c r="T2283" i="7950"/>
  <c r="T2307" i="7950"/>
  <c r="P776" i="7950"/>
  <c r="P800" i="7950"/>
  <c r="I1119" i="7950"/>
  <c r="I1095" i="7950"/>
  <c r="I1140" i="7950" s="1"/>
  <c r="T2155" i="7949"/>
  <c r="T2131" i="7949"/>
  <c r="U319" i="7949"/>
  <c r="U295" i="7949"/>
  <c r="P1776" i="7949"/>
  <c r="P1752" i="7949"/>
  <c r="P452" i="7949"/>
  <c r="P476" i="7949"/>
  <c r="S473" i="7950"/>
  <c r="S449" i="7950"/>
  <c r="K2413" i="7950"/>
  <c r="J2389" i="7950"/>
  <c r="J2436" i="7950" s="1"/>
  <c r="J2311" i="7949"/>
  <c r="J2287" i="7949"/>
  <c r="N1372" i="7949"/>
  <c r="N1396" i="7949"/>
  <c r="I181" i="7949"/>
  <c r="I205" i="7949"/>
  <c r="V510" i="7950"/>
  <c r="V534" i="7950"/>
  <c r="L1822" i="7950"/>
  <c r="L1798" i="7950"/>
  <c r="N2097" i="7949"/>
  <c r="N2073" i="7949"/>
  <c r="J960" i="7949"/>
  <c r="I936" i="7949"/>
  <c r="V1775" i="7950"/>
  <c r="V1751" i="7950"/>
  <c r="K2152" i="7949"/>
  <c r="K2128" i="7949"/>
  <c r="O396" i="7950"/>
  <c r="O420" i="7950"/>
  <c r="K1711" i="7950"/>
  <c r="O1504" i="7949"/>
  <c r="O1480" i="7949"/>
  <c r="K2476" i="7949"/>
  <c r="K2452" i="7949"/>
  <c r="J1339" i="7949"/>
  <c r="J1315" i="7949"/>
  <c r="S2049" i="7949"/>
  <c r="S2025" i="7949"/>
  <c r="O2607" i="7950"/>
  <c r="O2631" i="7950"/>
  <c r="S1234" i="7950"/>
  <c r="S1210" i="7950"/>
  <c r="I2251" i="7950"/>
  <c r="H2227" i="7950"/>
  <c r="H2274" i="7950" s="1"/>
  <c r="O48" i="7946" s="1"/>
  <c r="V154" i="7950"/>
  <c r="V130" i="7950"/>
  <c r="H612" i="7949"/>
  <c r="H659" i="7949" s="1"/>
  <c r="I636" i="7949"/>
  <c r="N341" i="7950"/>
  <c r="N365" i="7950"/>
  <c r="H1069" i="7949"/>
  <c r="H1045" i="7949"/>
  <c r="H1091" i="7949" s="1"/>
  <c r="R964" i="7950"/>
  <c r="R940" i="7950"/>
  <c r="Q2533" i="7949"/>
  <c r="Q2509" i="7949"/>
  <c r="O2584" i="7949"/>
  <c r="O2560" i="7949"/>
  <c r="R2505" i="7950"/>
  <c r="R2529" i="7950"/>
  <c r="T1661" i="7950"/>
  <c r="T1637" i="7950"/>
  <c r="O2282" i="7950"/>
  <c r="O2306" i="7950"/>
  <c r="J558" i="7949"/>
  <c r="J605" i="7949" s="1"/>
  <c r="K582" i="7949"/>
  <c r="O2472" i="7950"/>
  <c r="O2448" i="7950"/>
  <c r="W1828" i="7950"/>
  <c r="W1804" i="7950"/>
  <c r="N2127" i="7949"/>
  <c r="N2151" i="7949"/>
  <c r="U696" i="7950"/>
  <c r="U672" i="7950"/>
  <c r="R181" i="7950"/>
  <c r="R205" i="7950"/>
  <c r="U2021" i="7949"/>
  <c r="U2045" i="7949"/>
  <c r="M696" i="7949"/>
  <c r="M672" i="7949"/>
  <c r="K525" i="7950"/>
  <c r="K501" i="7950"/>
  <c r="W1473" i="7950"/>
  <c r="W1497" i="7950"/>
  <c r="Q961" i="7950"/>
  <c r="Q937" i="7950"/>
  <c r="G2689" i="7949"/>
  <c r="G2665" i="7949"/>
  <c r="G2711" i="7949" s="1"/>
  <c r="W2483" i="7949"/>
  <c r="W2459" i="7949"/>
  <c r="H1314" i="7949"/>
  <c r="H1361" i="7949" s="1"/>
  <c r="I1338" i="7949"/>
  <c r="U451" i="7950"/>
  <c r="U475" i="7950"/>
  <c r="W1716" i="7950"/>
  <c r="W1692" i="7950"/>
  <c r="W1583" i="7950"/>
  <c r="W1607" i="7950"/>
  <c r="O1097" i="7950"/>
  <c r="O1121" i="7950"/>
  <c r="O42" i="7950"/>
  <c r="O18" i="7950"/>
  <c r="K153" i="7949"/>
  <c r="K129" i="7949"/>
  <c r="M2206" i="7949"/>
  <c r="M2182" i="7949"/>
  <c r="R1020" i="7950"/>
  <c r="R996" i="7950"/>
  <c r="N1096" i="7950"/>
  <c r="N1120" i="7950"/>
  <c r="J2341" i="7949"/>
  <c r="J2365" i="7949"/>
  <c r="T1750" i="7950"/>
  <c r="T1774" i="7950"/>
  <c r="L631" i="7950"/>
  <c r="R750" i="7949"/>
  <c r="R726" i="7949"/>
  <c r="P2420" i="7950"/>
  <c r="P2396" i="7950"/>
  <c r="S1177" i="7950"/>
  <c r="S1153" i="7950"/>
  <c r="M43" i="7949"/>
  <c r="R49" i="7949"/>
  <c r="R25" i="7949"/>
  <c r="N1721" i="7949"/>
  <c r="N1697" i="7949"/>
  <c r="P206" i="7949"/>
  <c r="P182" i="7949"/>
  <c r="R1559" i="7950"/>
  <c r="R1535" i="7950"/>
  <c r="W431" i="7949"/>
  <c r="W407" i="7949"/>
  <c r="R694" i="7949"/>
  <c r="R670" i="7949"/>
  <c r="J361" i="7950"/>
  <c r="T966" i="7949"/>
  <c r="T942" i="7949"/>
  <c r="T1589" i="7950"/>
  <c r="T1613" i="7950"/>
  <c r="O2558" i="7949"/>
  <c r="O2582" i="7949"/>
  <c r="O2258" i="7950"/>
  <c r="O2234" i="7950"/>
  <c r="R210" i="7950"/>
  <c r="R186" i="7950"/>
  <c r="N1874" i="7950"/>
  <c r="N1850" i="7950"/>
  <c r="V1420" i="7950"/>
  <c r="V1444" i="7950"/>
  <c r="O68" i="7950"/>
  <c r="O92" i="7950"/>
  <c r="T2260" i="7950"/>
  <c r="T2236" i="7950"/>
  <c r="S2664" i="7950"/>
  <c r="S2688" i="7950"/>
  <c r="W2398" i="7950"/>
  <c r="W2422" i="7950"/>
  <c r="V2697" i="7949"/>
  <c r="V2673" i="7949"/>
  <c r="L1765" i="7950"/>
  <c r="T726" i="7950"/>
  <c r="T750" i="7950"/>
  <c r="Q1992" i="7949"/>
  <c r="Q1968" i="7949"/>
  <c r="K1063" i="7950"/>
  <c r="J1039" i="7950"/>
  <c r="T255" i="7950"/>
  <c r="T231" i="7950"/>
  <c r="N2145" i="7950"/>
  <c r="N2121" i="7950"/>
  <c r="V1748" i="7950"/>
  <c r="V1772" i="7950"/>
  <c r="O740" i="7950"/>
  <c r="P2256" i="7950"/>
  <c r="P2232" i="7950"/>
  <c r="O2662" i="7950"/>
  <c r="O2686" i="7950"/>
  <c r="T2367" i="7950"/>
  <c r="T2343" i="7950"/>
  <c r="P447" i="7950"/>
  <c r="P471" i="7950"/>
  <c r="L340" i="7950"/>
  <c r="L364" i="7950"/>
  <c r="R1282" i="7950"/>
  <c r="R1258" i="7950"/>
  <c r="R776" i="7949"/>
  <c r="R800" i="7949"/>
  <c r="K2018" i="7949"/>
  <c r="K2042" i="7949"/>
  <c r="U286" i="7950"/>
  <c r="U310" i="7950"/>
  <c r="I2310" i="7949"/>
  <c r="H2286" i="7949"/>
  <c r="H2333" i="7949" s="1"/>
  <c r="P1070" i="7949"/>
  <c r="P1046" i="7949"/>
  <c r="L692" i="7949"/>
  <c r="L668" i="7949"/>
  <c r="W1108" i="7949"/>
  <c r="W1132" i="7949"/>
  <c r="O2577" i="7950"/>
  <c r="O2553" i="7950"/>
  <c r="N532" i="7949"/>
  <c r="N508" i="7949"/>
  <c r="O718" i="7950"/>
  <c r="O742" i="7950"/>
  <c r="P204" i="7950"/>
  <c r="P180" i="7950"/>
  <c r="M1659" i="7950"/>
  <c r="M1635" i="7950"/>
  <c r="T1775" i="7949"/>
  <c r="T1751" i="7949"/>
  <c r="Q2416" i="7950"/>
  <c r="Q2392" i="7950"/>
  <c r="T642" i="7950"/>
  <c r="T618" i="7950"/>
  <c r="K2636" i="7949"/>
  <c r="K2612" i="7949"/>
  <c r="M2575" i="7950"/>
  <c r="T376" i="7949"/>
  <c r="T352" i="7949"/>
  <c r="T990" i="7950"/>
  <c r="T1014" i="7950"/>
  <c r="W2454" i="7950"/>
  <c r="W2478" i="7950"/>
  <c r="O372" i="7949"/>
  <c r="O348" i="7949"/>
  <c r="V914" i="7949"/>
  <c r="V890" i="7949"/>
  <c r="P2150" i="7950"/>
  <c r="P2126" i="7950"/>
  <c r="M1988" i="7949"/>
  <c r="M1964" i="7949"/>
  <c r="W803" i="7949"/>
  <c r="W779" i="7949"/>
  <c r="R531" i="7950"/>
  <c r="R507" i="7950"/>
  <c r="I505" i="7949"/>
  <c r="H551" i="7949"/>
  <c r="P1076" i="7949"/>
  <c r="P1052" i="7949"/>
  <c r="P2363" i="7950"/>
  <c r="P2339" i="7950"/>
  <c r="I1819" i="7950"/>
  <c r="H1795" i="7950"/>
  <c r="H1842" i="7950" s="1"/>
  <c r="O40" i="7946" s="1"/>
  <c r="N1939" i="7949"/>
  <c r="N1915" i="7949"/>
  <c r="N1718" i="7949"/>
  <c r="N1694" i="7949"/>
  <c r="K127" i="7949"/>
  <c r="K151" i="7949"/>
  <c r="R2177" i="7950"/>
  <c r="R2201" i="7950"/>
  <c r="O2418" i="7949"/>
  <c r="H1950" i="7950"/>
  <c r="O42" i="7946" s="1"/>
  <c r="I1903" i="7950"/>
  <c r="I1446" i="7949"/>
  <c r="H1422" i="7949"/>
  <c r="H1469" i="7949" s="1"/>
  <c r="O2147" i="7950"/>
  <c r="O2123" i="7950"/>
  <c r="P1714" i="7950"/>
  <c r="P1690" i="7950"/>
  <c r="J579" i="7950"/>
  <c r="J555" i="7950"/>
  <c r="O2096" i="7949"/>
  <c r="O2072" i="7949"/>
  <c r="J1310" i="7950"/>
  <c r="O1552" i="7950"/>
  <c r="O1528" i="7950"/>
  <c r="Q405" i="7949"/>
  <c r="Q429" i="7949"/>
  <c r="L2039" i="7950"/>
  <c r="L2015" i="7950"/>
  <c r="Q1508" i="7949"/>
  <c r="Q1484" i="7949"/>
  <c r="P1015" i="7949"/>
  <c r="P991" i="7949"/>
  <c r="W941" i="7950"/>
  <c r="W965" i="7950"/>
  <c r="T1263" i="7950"/>
  <c r="T1287" i="7950"/>
  <c r="V2634" i="7950"/>
  <c r="V2610" i="7950"/>
  <c r="R207" i="7949"/>
  <c r="R183" i="7949"/>
  <c r="M1344" i="7949"/>
  <c r="M1320" i="7949"/>
  <c r="H2382" i="7950"/>
  <c r="O50" i="7946" s="1"/>
  <c r="I2335" i="7950"/>
  <c r="L663" i="7950"/>
  <c r="L687" i="7950"/>
  <c r="V1207" i="7950"/>
  <c r="V1231" i="7950"/>
  <c r="V770" i="7950"/>
  <c r="V794" i="7950"/>
  <c r="W1130" i="7949"/>
  <c r="W1106" i="7949"/>
  <c r="P1126" i="7949"/>
  <c r="P1102" i="7949"/>
  <c r="S316" i="7949"/>
  <c r="S292" i="7949"/>
  <c r="P1448" i="7950"/>
  <c r="P1424" i="7950"/>
  <c r="K201" i="7950"/>
  <c r="K177" i="7950"/>
  <c r="M1231" i="7949"/>
  <c r="P1936" i="7949"/>
  <c r="P1912" i="7949"/>
  <c r="S722" i="7950"/>
  <c r="S746" i="7950"/>
  <c r="V1041" i="7950"/>
  <c r="V1065" i="7950"/>
  <c r="I2232" i="7949"/>
  <c r="J2256" i="7949"/>
  <c r="Q1372" i="7950"/>
  <c r="Q1396" i="7950"/>
  <c r="H937" i="7949"/>
  <c r="H983" i="7949" s="1"/>
  <c r="H961" i="7949"/>
  <c r="R1694" i="7950"/>
  <c r="R1718" i="7950"/>
  <c r="J445" i="7950"/>
  <c r="J492" i="7950" s="1"/>
  <c r="K469" i="7950"/>
  <c r="U2445" i="7950"/>
  <c r="U2469" i="7950"/>
  <c r="U157" i="7949"/>
  <c r="U133" i="7949"/>
  <c r="S430" i="7949"/>
  <c r="S406" i="7949"/>
  <c r="T1128" i="7950"/>
  <c r="T1104" i="7950"/>
  <c r="O698" i="7949"/>
  <c r="O674" i="7949"/>
  <c r="Q2475" i="7950"/>
  <c r="Q2451" i="7950"/>
  <c r="T2076" i="7950"/>
  <c r="T2100" i="7950"/>
  <c r="U308" i="7950"/>
  <c r="U284" i="7950"/>
  <c r="O1767" i="7950"/>
  <c r="O1743" i="7950"/>
  <c r="V1831" i="7949"/>
  <c r="V1807" i="7949"/>
  <c r="O1927" i="7950"/>
  <c r="T1914" i="7950"/>
  <c r="T1938" i="7950"/>
  <c r="V699" i="7949"/>
  <c r="V675" i="7949"/>
  <c r="Q1933" i="7950"/>
  <c r="Q1909" i="7950"/>
  <c r="L528" i="7949"/>
  <c r="K504" i="7949"/>
  <c r="P2471" i="7950"/>
  <c r="P2447" i="7950"/>
  <c r="U2230" i="7950"/>
  <c r="U2254" i="7950"/>
  <c r="V2181" i="7950"/>
  <c r="V2205" i="7950"/>
  <c r="W1018" i="7949"/>
  <c r="W994" i="7949"/>
  <c r="T1636" i="7950"/>
  <c r="T1660" i="7950"/>
  <c r="V1722" i="7950"/>
  <c r="V1698" i="7950"/>
  <c r="L933" i="7950"/>
  <c r="L957" i="7950"/>
  <c r="L1394" i="7949"/>
  <c r="L1370" i="7949"/>
  <c r="P1642" i="7950"/>
  <c r="P1666" i="7950"/>
  <c r="M2391" i="7950"/>
  <c r="M2415" i="7950"/>
  <c r="W45" i="7950"/>
  <c r="W21" i="7950"/>
  <c r="H829" i="7949"/>
  <c r="G875" i="7949"/>
  <c r="U2361" i="7950"/>
  <c r="U2337" i="7950"/>
  <c r="R1393" i="7950"/>
  <c r="R1369" i="7950"/>
  <c r="L690" i="7949"/>
  <c r="K666" i="7949"/>
  <c r="U48" i="7950"/>
  <c r="U24" i="7950"/>
  <c r="O14" i="7950"/>
  <c r="O38" i="7950"/>
  <c r="R1181" i="7950"/>
  <c r="R1157" i="7950"/>
  <c r="W2314" i="7950"/>
  <c r="W2290" i="7950"/>
  <c r="Q880" i="7950"/>
  <c r="Q904" i="7950"/>
  <c r="P2422" i="7949"/>
  <c r="P2398" i="7949"/>
  <c r="P1985" i="7950"/>
  <c r="P1961" i="7950"/>
  <c r="I2364" i="7949"/>
  <c r="H2340" i="7949"/>
  <c r="H2387" i="7949" s="1"/>
  <c r="I1256" i="7950"/>
  <c r="H1302" i="7950"/>
  <c r="O30" i="7946" s="1"/>
  <c r="K2421" i="7949"/>
  <c r="K2397" i="7949"/>
  <c r="L185" i="7949"/>
  <c r="L209" i="7949"/>
  <c r="N589" i="7949"/>
  <c r="N565" i="7949"/>
  <c r="P847" i="7950"/>
  <c r="Q1562" i="7949"/>
  <c r="Q1538" i="7949"/>
  <c r="K2477" i="7949"/>
  <c r="K2453" i="7949"/>
  <c r="P1345" i="7949"/>
  <c r="P1321" i="7949"/>
  <c r="K2258" i="7949"/>
  <c r="K2234" i="7949"/>
  <c r="Q2690" i="7950"/>
  <c r="Q2666" i="7950"/>
  <c r="K2393" i="7950"/>
  <c r="K2417" i="7950"/>
  <c r="J397" i="7949"/>
  <c r="J421" i="7949"/>
  <c r="K1717" i="7949"/>
  <c r="K1693" i="7949"/>
  <c r="K2149" i="7949"/>
  <c r="K2125" i="7949"/>
  <c r="U962" i="7949"/>
  <c r="U938" i="7949"/>
  <c r="S2532" i="7950"/>
  <c r="S2508" i="7950"/>
  <c r="V183" i="7950"/>
  <c r="V207" i="7950"/>
  <c r="S375" i="7949"/>
  <c r="S351" i="7949"/>
  <c r="R884" i="7950"/>
  <c r="R908" i="7950"/>
  <c r="V2159" i="7949"/>
  <c r="V2135" i="7949"/>
  <c r="N1072" i="7949"/>
  <c r="N1048" i="7949"/>
  <c r="R39" i="7950"/>
  <c r="R15" i="7950"/>
  <c r="U1773" i="7950"/>
  <c r="U1749" i="7950"/>
  <c r="T2207" i="7950"/>
  <c r="T2183" i="7950"/>
  <c r="M450" i="7950"/>
  <c r="M474" i="7950"/>
  <c r="L1014" i="7949"/>
  <c r="W799" i="7950"/>
  <c r="W775" i="7950"/>
  <c r="N1934" i="7950"/>
  <c r="N1910" i="7950"/>
  <c r="L1501" i="7949"/>
  <c r="L1477" i="7949"/>
  <c r="V588" i="7949"/>
  <c r="V564" i="7949"/>
  <c r="R1721" i="7950"/>
  <c r="R1697" i="7950"/>
  <c r="R94" i="7950"/>
  <c r="R70" i="7950"/>
  <c r="M1176" i="7949"/>
  <c r="L1770" i="7949"/>
  <c r="P416" i="7950"/>
  <c r="P392" i="7950"/>
  <c r="J253" i="7950"/>
  <c r="L1905" i="7950"/>
  <c r="L1929" i="7950"/>
  <c r="W1073" i="7950"/>
  <c r="W1049" i="7950"/>
  <c r="U1156" i="7950"/>
  <c r="U1180" i="7950"/>
  <c r="L903" i="7950"/>
  <c r="I1986" i="7949"/>
  <c r="H1962" i="7949"/>
  <c r="H2009" i="7949" s="1"/>
  <c r="T1397" i="7949"/>
  <c r="T1373" i="7949"/>
  <c r="N1560" i="7949"/>
  <c r="N1536" i="7949"/>
  <c r="T1343" i="7949"/>
  <c r="T1319" i="7949"/>
  <c r="W748" i="7950"/>
  <c r="W724" i="7950"/>
  <c r="U1777" i="7949"/>
  <c r="U1753" i="7949"/>
  <c r="M2314" i="7949"/>
  <c r="M2290" i="7949"/>
  <c r="O1288" i="7949"/>
  <c r="O1264" i="7949"/>
  <c r="O528" i="7950"/>
  <c r="O504" i="7950"/>
  <c r="S100" i="7950"/>
  <c r="S76" i="7950"/>
  <c r="S1604" i="7950"/>
  <c r="S1580" i="7950"/>
  <c r="Q586" i="7949"/>
  <c r="Q562" i="7949"/>
  <c r="O1667" i="7949"/>
  <c r="O1643" i="7949"/>
  <c r="U1066" i="7950"/>
  <c r="U1042" i="7950"/>
  <c r="R1072" i="7950"/>
  <c r="R1048" i="7950"/>
  <c r="R369" i="7950"/>
  <c r="R345" i="7950"/>
  <c r="J909" i="7949"/>
  <c r="J885" i="7949"/>
  <c r="O1586" i="7950"/>
  <c r="O1610" i="7950"/>
  <c r="L2037" i="7950"/>
  <c r="L2013" i="7950"/>
  <c r="S2346" i="7950"/>
  <c r="S2370" i="7950"/>
  <c r="Q804" i="7949"/>
  <c r="Q780" i="7949"/>
  <c r="J637" i="7949"/>
  <c r="J613" i="7949"/>
  <c r="I1387" i="7950"/>
  <c r="H1363" i="7950"/>
  <c r="H1410" i="7950" s="1"/>
  <c r="O32" i="7946" s="1"/>
  <c r="N480" i="7949"/>
  <c r="N456" i="7949"/>
  <c r="S848" i="7950"/>
  <c r="L2423" i="7949"/>
  <c r="L2399" i="7949"/>
  <c r="H2041" i="7949"/>
  <c r="H2017" i="7949"/>
  <c r="J1122" i="7949"/>
  <c r="I1098" i="7949"/>
  <c r="I1145" i="7949" s="1"/>
  <c r="H721" i="7949"/>
  <c r="G767" i="7949"/>
  <c r="V1446" i="7950"/>
  <c r="V1422" i="7950"/>
  <c r="O748" i="7949"/>
  <c r="O724" i="7949"/>
  <c r="W558" i="7950"/>
  <c r="W582" i="7950"/>
  <c r="K1716" i="7949"/>
  <c r="H227" i="7949"/>
  <c r="I180" i="7949"/>
  <c r="Q1990" i="7949"/>
  <c r="Q1966" i="7949"/>
  <c r="P2640" i="7949"/>
  <c r="P2616" i="7949"/>
  <c r="K2633" i="7950"/>
  <c r="K2609" i="7950"/>
  <c r="J1849" i="7950"/>
  <c r="J1896" i="7950" s="1"/>
  <c r="K1873" i="7950"/>
  <c r="U1536" i="7950"/>
  <c r="U1560" i="7950"/>
  <c r="K2253" i="7950"/>
  <c r="K2229" i="7950"/>
  <c r="P1855" i="7950"/>
  <c r="P1879" i="7950"/>
  <c r="O1963" i="7950"/>
  <c r="O1987" i="7950"/>
  <c r="Q212" i="7949"/>
  <c r="Q188" i="7949"/>
  <c r="L2554" i="7950"/>
  <c r="L2578" i="7950"/>
  <c r="Q1067" i="7950"/>
  <c r="Q1043" i="7950"/>
  <c r="O74" i="7950"/>
  <c r="O98" i="7950"/>
  <c r="Q2100" i="7949"/>
  <c r="Q2076" i="7949"/>
  <c r="O2576" i="7950"/>
  <c r="O2552" i="7950"/>
  <c r="N749" i="7949"/>
  <c r="N725" i="7949"/>
  <c r="U1180" i="7949"/>
  <c r="U1156" i="7949"/>
  <c r="O2124" i="7950"/>
  <c r="O2148" i="7950"/>
  <c r="V1237" i="7949"/>
  <c r="V1213" i="7949"/>
  <c r="L1287" i="7949"/>
  <c r="L1263" i="7949"/>
  <c r="M2639" i="7949"/>
  <c r="M2615" i="7949"/>
  <c r="R855" i="7949"/>
  <c r="R831" i="7949"/>
  <c r="N1179" i="7949"/>
  <c r="N1155" i="7949"/>
  <c r="R1475" i="7950"/>
  <c r="R1499" i="7950"/>
  <c r="K1877" i="7950"/>
  <c r="K1853" i="7950"/>
  <c r="Q2691" i="7950"/>
  <c r="Q2667" i="7950"/>
  <c r="Q2199" i="7950"/>
  <c r="Q2175" i="7950"/>
  <c r="L21" i="7949"/>
  <c r="L45" i="7949"/>
  <c r="G119" i="7949"/>
  <c r="H72" i="7949"/>
  <c r="W239" i="7950"/>
  <c r="W263" i="7950"/>
  <c r="J2035" i="7950"/>
  <c r="P2042" i="7950"/>
  <c r="P2018" i="7950"/>
  <c r="H1880" i="7949"/>
  <c r="H1856" i="7949"/>
  <c r="S2637" i="7950"/>
  <c r="S2613" i="7950"/>
  <c r="R256" i="7950"/>
  <c r="R232" i="7950"/>
  <c r="M93" i="7950"/>
  <c r="M69" i="7950"/>
  <c r="K396" i="7949"/>
  <c r="L420" i="7949"/>
  <c r="J1068" i="7949"/>
  <c r="I1044" i="7949"/>
  <c r="J2203" i="7949"/>
  <c r="J2179" i="7949"/>
  <c r="J2225" i="7949" s="1"/>
  <c r="M907" i="7949"/>
  <c r="M883" i="7949"/>
  <c r="U863" i="7949"/>
  <c r="U839" i="7949"/>
  <c r="M1606" i="7950"/>
  <c r="M1582" i="7950"/>
  <c r="R1389" i="7950"/>
  <c r="R1365" i="7950"/>
  <c r="R1881" i="7949"/>
  <c r="R1857" i="7949"/>
  <c r="V1608" i="7950"/>
  <c r="V1584" i="7950"/>
  <c r="R262" i="7950"/>
  <c r="R238" i="7950"/>
  <c r="T774" i="7950"/>
  <c r="T798" i="7950"/>
  <c r="S526" i="7950"/>
  <c r="S502" i="7950"/>
  <c r="Q1398" i="7949"/>
  <c r="Q1374" i="7949"/>
  <c r="S1611" i="7949"/>
  <c r="S1587" i="7949"/>
  <c r="V945" i="7949"/>
  <c r="V969" i="7949"/>
  <c r="V912" i="7950"/>
  <c r="V888" i="7950"/>
  <c r="N633" i="7950"/>
  <c r="N609" i="7950"/>
  <c r="T1803" i="7950"/>
  <c r="T1827" i="7950"/>
  <c r="T562" i="7950"/>
  <c r="T586" i="7950"/>
  <c r="O1930" i="7950"/>
  <c r="O1906" i="7950"/>
  <c r="R1962" i="7950"/>
  <c r="R1986" i="7950"/>
  <c r="J2683" i="7950"/>
  <c r="I2659" i="7950"/>
  <c r="I2706" i="7950" s="1"/>
  <c r="H1368" i="7949"/>
  <c r="H1415" i="7949" s="1"/>
  <c r="I1392" i="7949"/>
  <c r="K823" i="7950"/>
  <c r="T2261" i="7950"/>
  <c r="T2237" i="7950"/>
  <c r="P1745" i="7950"/>
  <c r="P1769" i="7950"/>
  <c r="P1799" i="7950"/>
  <c r="P1823" i="7950"/>
  <c r="K314" i="7949"/>
  <c r="K290" i="7949"/>
  <c r="R908" i="7949"/>
  <c r="R884" i="7949"/>
  <c r="Q1883" i="7949"/>
  <c r="Q1859" i="7949"/>
  <c r="N203" i="7950"/>
  <c r="N179" i="7950"/>
  <c r="V371" i="7950"/>
  <c r="V347" i="7950"/>
  <c r="H654" i="7950"/>
  <c r="O18" i="7946" s="1"/>
  <c r="I607" i="7950"/>
  <c r="K2472" i="7949"/>
  <c r="J2448" i="7949"/>
  <c r="J2495" i="7949" s="1"/>
  <c r="S615" i="7950"/>
  <c r="S639" i="7950"/>
  <c r="H2497" i="7950"/>
  <c r="H2544" i="7950" s="1"/>
  <c r="O53" i="7946" s="1"/>
  <c r="I2521" i="7950"/>
  <c r="R963" i="7949"/>
  <c r="R939" i="7949"/>
  <c r="P1449" i="7950"/>
  <c r="P1425" i="7950"/>
  <c r="S803" i="7950"/>
  <c r="S779" i="7950"/>
  <c r="M259" i="7950"/>
  <c r="M235" i="7950"/>
  <c r="U2127" i="7950"/>
  <c r="U2151" i="7950"/>
  <c r="V1400" i="7949"/>
  <c r="V1376" i="7949"/>
  <c r="M527" i="7950"/>
  <c r="M503" i="7950"/>
  <c r="S2125" i="7950"/>
  <c r="S2149" i="7950"/>
  <c r="K1804" i="7949"/>
  <c r="K1828" i="7949"/>
  <c r="H222" i="7950"/>
  <c r="O10" i="7946" s="1"/>
  <c r="I175" i="7950"/>
  <c r="U1506" i="7950"/>
  <c r="U1482" i="7950"/>
  <c r="V640" i="7950"/>
  <c r="V616" i="7950"/>
  <c r="H19" i="7949"/>
  <c r="G65" i="7949"/>
  <c r="M578" i="7950"/>
  <c r="M554" i="7950"/>
  <c r="P1174" i="7950"/>
  <c r="P1150" i="7950"/>
  <c r="S2152" i="7950"/>
  <c r="S2128" i="7950"/>
  <c r="R664" i="7950"/>
  <c r="R688" i="7950"/>
  <c r="K741" i="7950"/>
  <c r="K717" i="7950"/>
  <c r="L1557" i="7949"/>
  <c r="L1533" i="7949"/>
  <c r="S533" i="7950"/>
  <c r="S509" i="7950"/>
  <c r="K771" i="7950"/>
  <c r="K795" i="7950"/>
  <c r="O1123" i="7949"/>
  <c r="O1099" i="7949"/>
  <c r="H691" i="7949"/>
  <c r="H667" i="7949"/>
  <c r="H713" i="7949" s="1"/>
  <c r="L1555" i="7949"/>
  <c r="L1531" i="7949"/>
  <c r="N2360" i="7950"/>
  <c r="N2336" i="7950"/>
  <c r="M2154" i="7949"/>
  <c r="M2130" i="7949"/>
  <c r="J2688" i="7949"/>
  <c r="I2664" i="7949"/>
  <c r="L2419" i="7949"/>
  <c r="L2395" i="7949"/>
  <c r="Q1668" i="7949"/>
  <c r="Q1644" i="7949"/>
  <c r="Q2366" i="7950"/>
  <c r="Q2342" i="7950"/>
  <c r="W561" i="7950"/>
  <c r="W585" i="7950"/>
  <c r="U2349" i="7949"/>
  <c r="U2373" i="7949"/>
  <c r="R2454" i="7949"/>
  <c r="R2478" i="7949"/>
  <c r="K1423" i="7949"/>
  <c r="K1447" i="7949"/>
  <c r="P263" i="7949"/>
  <c r="P239" i="7949"/>
  <c r="K2143" i="7950"/>
  <c r="Q935" i="7950"/>
  <c r="Q959" i="7950"/>
  <c r="R1236" i="7949"/>
  <c r="R1212" i="7949"/>
  <c r="S1443" i="7950"/>
  <c r="S1419" i="7950"/>
  <c r="M580" i="7950"/>
  <c r="M556" i="7950"/>
  <c r="S1663" i="7950"/>
  <c r="S1639" i="7950"/>
  <c r="O2014" i="7950"/>
  <c r="O2038" i="7950"/>
  <c r="S749" i="7950"/>
  <c r="S725" i="7950"/>
  <c r="R1797" i="7950"/>
  <c r="R1821" i="7950"/>
  <c r="N1340" i="7950"/>
  <c r="N1316" i="7950"/>
  <c r="L1286" i="7949"/>
  <c r="L1262" i="7949"/>
  <c r="S2022" i="7950"/>
  <c r="S2046" i="7950"/>
  <c r="P1450" i="7950"/>
  <c r="P1426" i="7950"/>
  <c r="U2359" i="7950"/>
  <c r="N636" i="7950"/>
  <c r="N612" i="7950"/>
  <c r="R2611" i="7950"/>
  <c r="R2635" i="7950"/>
  <c r="U2202" i="7950"/>
  <c r="U2178" i="7950"/>
  <c r="T587" i="7950"/>
  <c r="T563" i="7950"/>
  <c r="U968" i="7949"/>
  <c r="U944" i="7949"/>
  <c r="L1173" i="7950"/>
  <c r="U723" i="7950"/>
  <c r="U747" i="7950"/>
  <c r="R2369" i="7950"/>
  <c r="R2345" i="7950"/>
  <c r="V1427" i="7950"/>
  <c r="V1451" i="7950"/>
  <c r="V1068" i="7950"/>
  <c r="V1044" i="7950"/>
  <c r="W887" i="7950"/>
  <c r="W911" i="7950"/>
  <c r="U1611" i="7950"/>
  <c r="U1587" i="7950"/>
  <c r="S1428" i="7950"/>
  <c r="S1452" i="7950"/>
  <c r="S855" i="7950"/>
  <c r="S831" i="7950"/>
  <c r="U208" i="7949"/>
  <c r="U184" i="7949"/>
  <c r="Q1128" i="7949"/>
  <c r="Q1104" i="7949"/>
  <c r="L583" i="7949"/>
  <c r="L559" i="7949"/>
  <c r="K1064" i="7950"/>
  <c r="M584" i="7949"/>
  <c r="M560" i="7949"/>
  <c r="M1127" i="7949"/>
  <c r="M1103" i="7949"/>
  <c r="V2129" i="7950"/>
  <c r="V2153" i="7950"/>
  <c r="S697" i="7949"/>
  <c r="S673" i="7949"/>
  <c r="H1957" i="7950"/>
  <c r="H2004" i="7950" s="1"/>
  <c r="O43" i="7946" s="1"/>
  <c r="I1981" i="7950"/>
  <c r="M1933" i="7949"/>
  <c r="M1909" i="7949"/>
  <c r="T641" i="7950"/>
  <c r="T617" i="7950"/>
  <c r="T402" i="7950"/>
  <c r="T426" i="7950"/>
  <c r="V1875" i="7950"/>
  <c r="V1851" i="7950"/>
  <c r="J1603" i="7950"/>
  <c r="Q2370" i="7949"/>
  <c r="Q2346" i="7949"/>
  <c r="M1826" i="7949"/>
  <c r="M1802" i="7949"/>
  <c r="O1724" i="7949"/>
  <c r="O1700" i="7949"/>
  <c r="P1393" i="7949"/>
  <c r="P1369" i="7949"/>
  <c r="S1474" i="7950"/>
  <c r="S1498" i="7950"/>
  <c r="N96" i="7949"/>
  <c r="Q202" i="7950"/>
  <c r="Q178" i="7950"/>
  <c r="J258" i="7949"/>
  <c r="Q1367" i="7950"/>
  <c r="Q1391" i="7950"/>
  <c r="Q693" i="7949"/>
  <c r="Q669" i="7949"/>
  <c r="L1855" i="7949"/>
  <c r="V1452" i="7949"/>
  <c r="V1428" i="7949"/>
  <c r="M204" i="7949"/>
  <c r="P125" i="7950"/>
  <c r="P149" i="7950"/>
  <c r="I91" i="7950"/>
  <c r="H67" i="7950"/>
  <c r="H114" i="7950" s="1"/>
  <c r="O8" i="7946" s="1"/>
  <c r="G497" i="7949"/>
  <c r="H450" i="7949"/>
  <c r="T367" i="7950"/>
  <c r="T343" i="7950"/>
  <c r="H1199" i="7949"/>
  <c r="I1152" i="7949"/>
  <c r="K1255" i="7950"/>
  <c r="P342" i="7950"/>
  <c r="P366" i="7950"/>
  <c r="R1501" i="7950"/>
  <c r="R1477" i="7950"/>
  <c r="O290" i="7950"/>
  <c r="O314" i="7950"/>
  <c r="O1447" i="7950"/>
  <c r="O1423" i="7950"/>
  <c r="O147" i="7950"/>
  <c r="O123" i="7950"/>
  <c r="Q662" i="7950"/>
  <c r="Q686" i="7950"/>
  <c r="L1609" i="7949"/>
  <c r="L1585" i="7949"/>
  <c r="S1450" i="7949"/>
  <c r="S1426" i="7949"/>
  <c r="Q2338" i="7950"/>
  <c r="Q2362" i="7950"/>
  <c r="S2614" i="7949"/>
  <c r="S2638" i="7949"/>
  <c r="R2182" i="7950"/>
  <c r="R2206" i="7950"/>
  <c r="K802" i="7949"/>
  <c r="K778" i="7949"/>
  <c r="O1722" i="7949"/>
  <c r="O1698" i="7949"/>
  <c r="S830" i="7950"/>
  <c r="S854" i="7950"/>
  <c r="G2581" i="7949"/>
  <c r="G2557" i="7949"/>
  <c r="G2603" i="7949" s="1"/>
  <c r="J1825" i="7949"/>
  <c r="J1801" i="7949"/>
  <c r="P1230" i="7950"/>
  <c r="P1206" i="7950"/>
  <c r="Q1667" i="7950"/>
  <c r="Q1643" i="7950"/>
  <c r="P398" i="7949"/>
  <c r="P422" i="7949"/>
  <c r="N1234" i="7949"/>
  <c r="N1210" i="7949"/>
  <c r="O1988" i="7950"/>
  <c r="O1964" i="7950"/>
  <c r="N938" i="7950"/>
  <c r="N962" i="7950"/>
  <c r="O2144" i="7950"/>
  <c r="O2120" i="7950"/>
  <c r="N1931" i="7950"/>
  <c r="N1907" i="7950"/>
  <c r="T2615" i="7950"/>
  <c r="T2639" i="7950"/>
  <c r="I1502" i="7949"/>
  <c r="I1478" i="7949"/>
  <c r="U1099" i="7950"/>
  <c r="U1123" i="7950"/>
  <c r="U1856" i="7950"/>
  <c r="U1880" i="7950"/>
  <c r="K1203" i="7950"/>
  <c r="K1227" i="7950"/>
  <c r="N1506" i="7949"/>
  <c r="N1482" i="7949"/>
  <c r="W124" i="7950"/>
  <c r="W148" i="7950"/>
  <c r="K2690" i="7949"/>
  <c r="K2666" i="7949"/>
  <c r="L1122" i="7950"/>
  <c r="L1098" i="7950"/>
  <c r="T1662" i="7950"/>
  <c r="T1638" i="7950"/>
  <c r="P2091" i="7950"/>
  <c r="P2067" i="7950"/>
  <c r="I391" i="7950"/>
  <c r="J415" i="7950"/>
  <c r="K1117" i="7950"/>
  <c r="J1093" i="7950"/>
  <c r="H1417" i="7950"/>
  <c r="H1464" i="7950" s="1"/>
  <c r="O33" i="7946" s="1"/>
  <c r="I1441" i="7950"/>
  <c r="H2065" i="7950"/>
  <c r="H2112" i="7950" s="1"/>
  <c r="O45" i="7946" s="1"/>
  <c r="I2089" i="7950"/>
  <c r="P2043" i="7950"/>
  <c r="P2019" i="7950"/>
  <c r="G1261" i="7949"/>
  <c r="G1307" i="7949" s="1"/>
  <c r="G1285" i="7949"/>
  <c r="W476" i="7950"/>
  <c r="W452" i="7950"/>
  <c r="L799" i="7949"/>
  <c r="N1124" i="7950"/>
  <c r="N1100" i="7950"/>
  <c r="H775" i="7949"/>
  <c r="G821" i="7949"/>
  <c r="R2449" i="7950"/>
  <c r="R2473" i="7950"/>
  <c r="R22" i="7950"/>
  <c r="R46" i="7950"/>
  <c r="S2122" i="7950"/>
  <c r="S2146" i="7950"/>
  <c r="L1613" i="7949"/>
  <c r="L1589" i="7949"/>
  <c r="Q532" i="7950"/>
  <c r="Q508" i="7950"/>
  <c r="W1968" i="7950"/>
  <c r="W1992" i="7950"/>
  <c r="O1719" i="7949"/>
  <c r="O1695" i="7949"/>
  <c r="Q1016" i="7950"/>
  <c r="Q992" i="7950"/>
  <c r="S2285" i="7950"/>
  <c r="S2309" i="7950"/>
  <c r="T2588" i="7949"/>
  <c r="T2564" i="7949"/>
  <c r="R2582" i="7950"/>
  <c r="R2558" i="7950"/>
  <c r="L2261" i="7949"/>
  <c r="L2237" i="7949"/>
  <c r="Q610" i="7950"/>
  <c r="Q634" i="7950"/>
  <c r="P584" i="7950"/>
  <c r="P560" i="7950"/>
  <c r="J1532" i="7949"/>
  <c r="J1556" i="7949"/>
  <c r="P614" i="7950"/>
  <c r="P638" i="7950"/>
  <c r="W593" i="7949"/>
  <c r="W569" i="7949"/>
  <c r="P1045" i="7950"/>
  <c r="P1069" i="7950"/>
  <c r="T1990" i="7950"/>
  <c r="T1966" i="7950"/>
  <c r="V1285" i="7950"/>
  <c r="V1261" i="7950"/>
  <c r="R2071" i="7950"/>
  <c r="R2095" i="7950"/>
  <c r="T370" i="7949"/>
  <c r="T346" i="7949"/>
  <c r="O1233" i="7950"/>
  <c r="O1209" i="7950"/>
  <c r="L2530" i="7949"/>
  <c r="L2506" i="7949"/>
  <c r="U583" i="7950"/>
  <c r="U559" i="7950"/>
  <c r="S1502" i="7950"/>
  <c r="S1478" i="7950"/>
  <c r="S2559" i="7950"/>
  <c r="S2583" i="7950"/>
  <c r="L1013" i="7950"/>
  <c r="L989" i="7950"/>
  <c r="R1290" i="7949"/>
  <c r="R1266" i="7949"/>
  <c r="U421" i="7950"/>
  <c r="U397" i="7950"/>
  <c r="P1445" i="7950"/>
  <c r="P1421" i="7950"/>
  <c r="M1882" i="7949"/>
  <c r="M1858" i="7949"/>
  <c r="V1641" i="7950"/>
  <c r="V1665" i="7950"/>
  <c r="T1500" i="7950"/>
  <c r="T1476" i="7950"/>
  <c r="I1554" i="7949"/>
  <c r="H1530" i="7949"/>
  <c r="H1577" i="7949" s="1"/>
  <c r="U1666" i="7949"/>
  <c r="U1642" i="7949"/>
  <c r="S1102" i="7950"/>
  <c r="S1126" i="7950"/>
  <c r="O1151" i="7950"/>
  <c r="O1175" i="7950"/>
  <c r="R825" i="7950"/>
  <c r="R849" i="7950"/>
  <c r="O745" i="7950"/>
  <c r="O721" i="7950"/>
  <c r="Q747" i="7949"/>
  <c r="Q723" i="7949"/>
  <c r="V2561" i="7950"/>
  <c r="V2585" i="7950"/>
  <c r="J1932" i="7949"/>
  <c r="I1908" i="7949"/>
  <c r="I1955" i="7949" s="1"/>
  <c r="Q2344" i="7949"/>
  <c r="Q2368" i="7949"/>
  <c r="O2632" i="7950"/>
  <c r="O2608" i="7950"/>
  <c r="T966" i="7950"/>
  <c r="T942" i="7950"/>
  <c r="P2684" i="7950"/>
  <c r="P2660" i="7950"/>
  <c r="R934" i="7950"/>
  <c r="R958" i="7950"/>
  <c r="O1555" i="7950"/>
  <c r="O1531" i="7950"/>
  <c r="L2629" i="7950"/>
  <c r="K2605" i="7950"/>
  <c r="V2479" i="7949"/>
  <c r="V2455" i="7949"/>
  <c r="O1713" i="7950"/>
  <c r="O1689" i="7950"/>
  <c r="T853" i="7950"/>
  <c r="T829" i="7950"/>
  <c r="M474" i="7949"/>
  <c r="U2371" i="7949"/>
  <c r="U2347" i="7949"/>
  <c r="M2420" i="7949"/>
  <c r="M2396" i="7949"/>
  <c r="S1723" i="7949"/>
  <c r="S1699" i="7949"/>
  <c r="H882" i="7949"/>
  <c r="H929" i="7949" s="1"/>
  <c r="I906" i="7949"/>
  <c r="R423" i="7949"/>
  <c r="R399" i="7949"/>
  <c r="T801" i="7950"/>
  <c r="T777" i="7950"/>
  <c r="W1152" i="7950"/>
  <c r="W1176" i="7950"/>
  <c r="L1182" i="7949"/>
  <c r="L1158" i="7949"/>
  <c r="V1158" i="7950"/>
  <c r="V1182" i="7950"/>
  <c r="T2021" i="7950"/>
  <c r="T2045" i="7950"/>
  <c r="L529" i="7949"/>
  <c r="N46" i="7949"/>
  <c r="N22" i="7949"/>
  <c r="L1049" i="7949"/>
  <c r="L1073" i="7949"/>
  <c r="R2036" i="7950"/>
  <c r="R2012" i="7950"/>
  <c r="W1835" i="7949"/>
  <c r="W1811" i="7949"/>
  <c r="P254" i="7950"/>
  <c r="P230" i="7950"/>
  <c r="R1887" i="7949"/>
  <c r="R1863" i="7949"/>
  <c r="U210" i="7949"/>
  <c r="U186" i="7949"/>
  <c r="M2366" i="7949"/>
  <c r="M2342" i="7949"/>
  <c r="S1720" i="7950"/>
  <c r="S1696" i="7950"/>
  <c r="H1207" i="7949"/>
  <c r="G1253" i="7949"/>
  <c r="T1012" i="7950"/>
  <c r="T988" i="7950"/>
  <c r="O2586" i="7949"/>
  <c r="O2562" i="7949"/>
  <c r="L1989" i="7949"/>
  <c r="L1965" i="7949"/>
  <c r="M42" i="7949"/>
  <c r="L18" i="7949"/>
  <c r="L1937" i="7949"/>
  <c r="L1913" i="7949"/>
  <c r="I793" i="7950"/>
  <c r="H769" i="7950"/>
  <c r="H816" i="7950" s="1"/>
  <c r="O21" i="7946" s="1"/>
  <c r="M2197" i="7950"/>
  <c r="R1857" i="7950"/>
  <c r="R1881" i="7950"/>
  <c r="Q44" i="7950"/>
  <c r="Q20" i="7950"/>
  <c r="O1852" i="7950"/>
  <c r="O1876" i="7950"/>
  <c r="R1505" i="7949"/>
  <c r="R1481" i="7949"/>
  <c r="H661" i="7950"/>
  <c r="H708" i="7950" s="1"/>
  <c r="O19" i="7946" s="1"/>
  <c r="I685" i="7950"/>
  <c r="P857" i="7949"/>
  <c r="P833" i="7949"/>
  <c r="V2694" i="7950"/>
  <c r="V2670" i="7950"/>
  <c r="U479" i="7949"/>
  <c r="U455" i="7949"/>
  <c r="L2526" i="7949"/>
  <c r="U2502" i="7950"/>
  <c r="U2526" i="7950"/>
  <c r="K1526" i="7950"/>
  <c r="K1550" i="7950"/>
  <c r="W2097" i="7950"/>
  <c r="W2073" i="7950"/>
  <c r="V47" i="7950"/>
  <c r="V23" i="7950"/>
  <c r="Q1318" i="7949"/>
  <c r="Q1342" i="7949"/>
  <c r="M1830" i="7949"/>
  <c r="M1806" i="7949"/>
  <c r="R912" i="7949"/>
  <c r="R888" i="7949"/>
  <c r="R752" i="7949"/>
  <c r="R728" i="7949"/>
  <c r="Q2022" i="7949"/>
  <c r="Q2046" i="7949"/>
  <c r="H2549" i="7949"/>
  <c r="I2502" i="7949"/>
  <c r="P2581" i="7950"/>
  <c r="P2557" i="7950"/>
  <c r="L1744" i="7950"/>
  <c r="L1768" i="7950"/>
  <c r="I367" i="7949"/>
  <c r="I523" i="7950"/>
  <c r="H499" i="7950"/>
  <c r="H546" i="7950" s="1"/>
  <c r="O16" i="7946" s="1"/>
  <c r="T1075" i="7949"/>
  <c r="T1051" i="7949"/>
  <c r="V1185" i="7949"/>
  <c r="V1161" i="7949"/>
  <c r="Q850" i="7950"/>
  <c r="Q826" i="7950"/>
  <c r="M854" i="7949"/>
  <c r="M830" i="7949"/>
  <c r="V801" i="7949"/>
  <c r="V777" i="7949"/>
  <c r="S2698" i="7949"/>
  <c r="S2674" i="7949"/>
  <c r="N1157" i="7949"/>
  <c r="N1181" i="7949"/>
  <c r="L339" i="7950"/>
  <c r="L363" i="7950"/>
  <c r="J307" i="7950"/>
  <c r="I283" i="7950"/>
  <c r="I330" i="7950" s="1"/>
  <c r="O2093" i="7950"/>
  <c r="O2069" i="7950"/>
  <c r="R1671" i="7949"/>
  <c r="R1647" i="7949"/>
  <c r="P1449" i="7949"/>
  <c r="P1425" i="7949"/>
  <c r="Q1994" i="7949"/>
  <c r="Q1970" i="7949"/>
  <c r="P2341" i="7950"/>
  <c r="P2365" i="7950"/>
  <c r="S2211" i="7949"/>
  <c r="S2187" i="7949"/>
  <c r="J1228" i="7950"/>
  <c r="J1204" i="7950"/>
  <c r="O1019" i="7949"/>
  <c r="O995" i="7949"/>
  <c r="Q1366" i="7950"/>
  <c r="Q1390" i="7950"/>
  <c r="R312" i="7950"/>
  <c r="R288" i="7950"/>
  <c r="M2205" i="7949"/>
  <c r="M2181" i="7949"/>
  <c r="S1179" i="7950"/>
  <c r="S1155" i="7950"/>
  <c r="H1149" i="7950"/>
  <c r="G1194" i="7950"/>
  <c r="J1495" i="7950"/>
  <c r="I1471" i="7950"/>
  <c r="U1802" i="7950"/>
  <c r="U1826" i="7950"/>
  <c r="I2094" i="7949"/>
  <c r="H2070" i="7949"/>
  <c r="H2117" i="7949" s="1"/>
  <c r="W2580" i="7950"/>
  <c r="W2556" i="7950"/>
  <c r="W911" i="7949"/>
  <c r="W887" i="7949"/>
  <c r="M2694" i="7949"/>
  <c r="M2670" i="7949"/>
  <c r="Q1342" i="7950"/>
  <c r="Q1318" i="7950"/>
  <c r="P1235" i="7949"/>
  <c r="P1211" i="7949"/>
  <c r="T1212" i="7950"/>
  <c r="T1236" i="7950"/>
  <c r="P344" i="7950"/>
  <c r="P368" i="7950"/>
  <c r="V2425" i="7949"/>
  <c r="V2401" i="7949"/>
  <c r="R1071" i="7950"/>
  <c r="R1047" i="7950"/>
  <c r="Q1884" i="7949"/>
  <c r="Q1860" i="7949"/>
  <c r="Q2689" i="7950"/>
  <c r="Q2665" i="7950"/>
  <c r="W393" i="7950"/>
  <c r="W417" i="7950"/>
  <c r="M19" i="7950"/>
  <c r="M43" i="7950"/>
  <c r="N1229" i="7950"/>
  <c r="N1205" i="7950"/>
  <c r="V400" i="7950"/>
  <c r="V424" i="7950"/>
  <c r="N2260" i="7949"/>
  <c r="N2236" i="7949"/>
  <c r="S744" i="7950"/>
  <c r="S720" i="7950"/>
  <c r="V24" i="7949"/>
  <c r="V48" i="7949"/>
  <c r="I1201" i="7950"/>
  <c r="J1225" i="7950"/>
  <c r="S1712" i="7950"/>
  <c r="S1688" i="7950"/>
  <c r="K2150" i="7949"/>
  <c r="K2126" i="7949"/>
  <c r="S910" i="7949"/>
  <c r="S886" i="7949"/>
  <c r="W2579" i="7950"/>
  <c r="W2555" i="7950"/>
  <c r="M1967" i="7949"/>
  <c r="M1991" i="7949"/>
  <c r="N2255" i="7950"/>
  <c r="N2231" i="7950"/>
  <c r="V1556" i="7950"/>
  <c r="V1532" i="7950"/>
  <c r="I2228" i="7950"/>
  <c r="I2252" i="7950"/>
  <c r="K23" i="7949"/>
  <c r="K47" i="7949"/>
  <c r="R2289" i="7950"/>
  <c r="R2313" i="7950"/>
  <c r="R418" i="7950"/>
  <c r="R394" i="7950"/>
  <c r="T291" i="7950"/>
  <c r="T315" i="7950"/>
  <c r="G2257" i="7949"/>
  <c r="G2233" i="7949"/>
  <c r="G2279" i="7949" s="1"/>
  <c r="T797" i="7950"/>
  <c r="T773" i="7950"/>
  <c r="R2156" i="7949"/>
  <c r="R2132" i="7949"/>
  <c r="K475" i="7949"/>
  <c r="K451" i="7949"/>
  <c r="T1178" i="7950"/>
  <c r="T1154" i="7950"/>
  <c r="S2176" i="7950"/>
  <c r="S2200" i="7950"/>
  <c r="R853" i="7949"/>
  <c r="T590" i="7949"/>
  <c r="T566" i="7949"/>
  <c r="T2096" i="7950"/>
  <c r="T2072" i="7950"/>
  <c r="P199" i="7950"/>
  <c r="O1989" i="7950"/>
  <c r="O1965" i="7950"/>
  <c r="T1800" i="7950"/>
  <c r="T1824" i="7950"/>
  <c r="W689" i="7950"/>
  <c r="W665" i="7950"/>
  <c r="O1183" i="7949"/>
  <c r="O1159" i="7949"/>
  <c r="I2443" i="7950"/>
  <c r="J2467" i="7950"/>
  <c r="M454" i="7949"/>
  <c r="M478" i="7949"/>
  <c r="J1337" i="7950"/>
  <c r="J1313" i="7950"/>
  <c r="S1232" i="7949"/>
  <c r="S1208" i="7949"/>
  <c r="W2477" i="7950"/>
  <c r="W2453" i="7950"/>
  <c r="S2696" i="7949"/>
  <c r="S2672" i="7949"/>
  <c r="K2446" i="7950"/>
  <c r="K2470" i="7950"/>
  <c r="I2637" i="7949"/>
  <c r="I2613" i="7949"/>
  <c r="W1820" i="7950"/>
  <c r="W1796" i="7950"/>
  <c r="G1226" i="7950"/>
  <c r="G1202" i="7950"/>
  <c r="G1248" i="7950" s="1"/>
  <c r="K1829" i="7949"/>
  <c r="K1805" i="7949"/>
  <c r="R1551" i="7950"/>
  <c r="R1527" i="7950"/>
  <c r="I1071" i="7949"/>
  <c r="I1047" i="7949"/>
  <c r="U1129" i="7949"/>
  <c r="U1105" i="7949"/>
  <c r="S2481" i="7949"/>
  <c r="S2457" i="7949"/>
  <c r="H1610" i="7949"/>
  <c r="H1586" i="7949"/>
  <c r="H1631" i="7949" s="1"/>
  <c r="P1529" i="7950"/>
  <c r="P1553" i="7950"/>
  <c r="V1503" i="7949"/>
  <c r="V1479" i="7949"/>
  <c r="W2583" i="7949"/>
  <c r="W2559" i="7949"/>
  <c r="S1559" i="7949"/>
  <c r="S1535" i="7949"/>
  <c r="J2556" i="7949"/>
  <c r="K2580" i="7949"/>
  <c r="P1934" i="7949"/>
  <c r="P1910" i="7949"/>
  <c r="Q1914" i="7949"/>
  <c r="Q1938" i="7949"/>
  <c r="K1558" i="7949"/>
  <c r="K1534" i="7949"/>
  <c r="T315" i="7949"/>
  <c r="T291" i="7949"/>
  <c r="P743" i="7950"/>
  <c r="P719" i="7950"/>
  <c r="K146" i="7950"/>
  <c r="K122" i="7950"/>
  <c r="Q155" i="7950"/>
  <c r="Q131" i="7950"/>
  <c r="P477" i="7950"/>
  <c r="P453" i="7950"/>
  <c r="J121" i="7950"/>
  <c r="J168" i="7950" s="1"/>
  <c r="K145" i="7950"/>
  <c r="R1264" i="7950"/>
  <c r="R1288" i="7950"/>
  <c r="P1904" i="7950"/>
  <c r="P1928" i="7950"/>
  <c r="O1554" i="7950"/>
  <c r="O1530" i="7950"/>
  <c r="O1500" i="7949"/>
  <c r="M366" i="7949"/>
  <c r="L342" i="7949"/>
  <c r="N257" i="7950"/>
  <c r="N233" i="7950"/>
  <c r="T96" i="7950"/>
  <c r="T72" i="7950"/>
  <c r="M796" i="7950"/>
  <c r="M772" i="7950"/>
  <c r="P2203" i="7950"/>
  <c r="P2179" i="7950"/>
  <c r="V2267" i="7949"/>
  <c r="V2243" i="7949"/>
  <c r="H1525" i="7950"/>
  <c r="H1572" i="7950" s="1"/>
  <c r="O35" i="7946" s="1"/>
  <c r="I1549" i="7950"/>
  <c r="N1935" i="7949"/>
  <c r="N1911" i="7949"/>
  <c r="Q691" i="7950"/>
  <c r="Q667" i="7950"/>
  <c r="K20" i="7949"/>
  <c r="K44" i="7949"/>
  <c r="I1340" i="7949"/>
  <c r="I1316" i="7949"/>
  <c r="L2020" i="7949"/>
  <c r="L2044" i="7949"/>
  <c r="I1662" i="7949"/>
  <c r="H1638" i="7949"/>
  <c r="H1685" i="7949" s="1"/>
  <c r="O448" i="7950"/>
  <c r="O472" i="7950"/>
  <c r="J715" i="7950"/>
  <c r="K739" i="7950"/>
  <c r="N1987" i="7949"/>
  <c r="N1963" i="7949"/>
  <c r="P889" i="7949"/>
  <c r="P913" i="7949"/>
  <c r="Q2340" i="7950"/>
  <c r="Q2364" i="7950"/>
  <c r="R2369" i="7949"/>
  <c r="R2345" i="7949"/>
  <c r="O1612" i="7949"/>
  <c r="O1588" i="7949"/>
  <c r="M2532" i="7949"/>
  <c r="M2508" i="7949"/>
  <c r="N856" i="7949"/>
  <c r="N832" i="7949"/>
  <c r="Q1015" i="7950"/>
  <c r="Q991" i="7950"/>
  <c r="S746" i="7949"/>
  <c r="S722" i="7949"/>
  <c r="S419" i="7950"/>
  <c r="S395" i="7950"/>
  <c r="V2524" i="7950"/>
  <c r="V2500" i="7950"/>
  <c r="O611" i="7950"/>
  <c r="O635" i="7950"/>
  <c r="R2612" i="7950"/>
  <c r="R2636" i="7950"/>
  <c r="H1523" i="7949"/>
  <c r="I1476" i="7949"/>
  <c r="R2501" i="7950"/>
  <c r="R2525" i="7950"/>
  <c r="Q878" i="7950"/>
  <c r="Q902" i="7950"/>
  <c r="R2449" i="7949"/>
  <c r="R2473" i="7949"/>
  <c r="V1935" i="7950"/>
  <c r="V1911" i="7950"/>
  <c r="U1644" i="7950"/>
  <c r="U1668" i="7950"/>
  <c r="Q1614" i="7949"/>
  <c r="Q1590" i="7949"/>
  <c r="O211" i="7949"/>
  <c r="O187" i="7949"/>
  <c r="J2173" i="7950"/>
  <c r="K1009" i="7950"/>
  <c r="Q2048" i="7949"/>
  <c r="Q2024" i="7949"/>
  <c r="Q2204" i="7950"/>
  <c r="Q2180" i="7950"/>
  <c r="Q2527" i="7949"/>
  <c r="Q2503" i="7949"/>
  <c r="L2178" i="7949"/>
  <c r="M2202" i="7949"/>
  <c r="P2584" i="7950"/>
  <c r="P2560" i="7950"/>
  <c r="T557" i="7950"/>
  <c r="T581" i="7950"/>
  <c r="U2424" i="7950"/>
  <c r="U2400" i="7950"/>
  <c r="I1584" i="7949"/>
  <c r="J1608" i="7949"/>
  <c r="Q1774" i="7949"/>
  <c r="Q1750" i="7949"/>
  <c r="T2094" i="7950"/>
  <c r="T2070" i="7950"/>
  <c r="P960" i="7950"/>
  <c r="P936" i="7950"/>
  <c r="I955" i="7950"/>
  <c r="H931" i="7950"/>
  <c r="H978" i="7950" s="1"/>
  <c r="O24" i="7946" s="1"/>
  <c r="M2367" i="7949"/>
  <c r="M2343" i="7949"/>
  <c r="N17" i="7950"/>
  <c r="N41" i="7950"/>
  <c r="K965" i="7949"/>
  <c r="K941" i="7949"/>
  <c r="Q695" i="7950"/>
  <c r="Q671" i="7950"/>
  <c r="N2153" i="7949"/>
  <c r="N2129" i="7949"/>
  <c r="I2634" i="7949"/>
  <c r="H2610" i="7949"/>
  <c r="H553" i="7950"/>
  <c r="H600" i="7950" s="1"/>
  <c r="O17" i="7946" s="1"/>
  <c r="I577" i="7950"/>
  <c r="W2312" i="7950"/>
  <c r="W2288" i="7950"/>
  <c r="J1824" i="7949"/>
  <c r="S1046" i="7950"/>
  <c r="S1070" i="7950"/>
  <c r="J1657" i="7950"/>
  <c r="U2315" i="7949"/>
  <c r="U2291" i="7949"/>
  <c r="M1664" i="7949"/>
  <c r="M1640" i="7949"/>
  <c r="P1279" i="7950"/>
  <c r="P1801" i="7950"/>
  <c r="P1825" i="7950"/>
  <c r="M987" i="7950"/>
  <c r="M1011" i="7950"/>
  <c r="W882" i="7950"/>
  <c r="W906" i="7950"/>
  <c r="P237" i="7950"/>
  <c r="P261" i="7950"/>
  <c r="P827" i="7950"/>
  <c r="P851" i="7950"/>
  <c r="P2098" i="7949"/>
  <c r="P2074" i="7949"/>
  <c r="L2312" i="7949"/>
  <c r="L2288" i="7949"/>
  <c r="U2311" i="7950"/>
  <c r="U2287" i="7950"/>
  <c r="S1983" i="7950"/>
  <c r="S1959" i="7950"/>
  <c r="S2644" i="7949"/>
  <c r="S2620" i="7949"/>
  <c r="U2023" i="7949"/>
  <c r="U2047" i="7949"/>
  <c r="R1239" i="7949"/>
  <c r="R1215" i="7949"/>
  <c r="T2641" i="7949"/>
  <c r="T2617" i="7949"/>
  <c r="U666" i="7950"/>
  <c r="U690" i="7950"/>
  <c r="S964" i="7949"/>
  <c r="S940" i="7949"/>
  <c r="S368" i="7949"/>
  <c r="S344" i="7949"/>
  <c r="N745" i="7949"/>
  <c r="N2691" i="7949"/>
  <c r="N2667" i="7949"/>
  <c r="T152" i="7950"/>
  <c r="T128" i="7950"/>
  <c r="Q2692" i="7949"/>
  <c r="Q2668" i="7949"/>
  <c r="J112" i="7941" l="1"/>
  <c r="K770" i="18"/>
  <c r="J1563" i="18"/>
  <c r="D9" i="7969"/>
  <c r="I111" i="7941"/>
  <c r="J9" i="7941"/>
  <c r="I323" i="7941"/>
  <c r="D14" i="7969"/>
  <c r="I328" i="7941"/>
  <c r="J14" i="7941"/>
  <c r="P1508" i="18"/>
  <c r="P1088" i="18"/>
  <c r="K584" i="7941"/>
  <c r="J898" i="7941"/>
  <c r="M1083" i="18"/>
  <c r="J114" i="7941"/>
  <c r="K772" i="18"/>
  <c r="J1559" i="18"/>
  <c r="J1142" i="18"/>
  <c r="Q1508" i="18"/>
  <c r="Q1088" i="18"/>
  <c r="I689" i="7941"/>
  <c r="I1293" i="18"/>
  <c r="J1191" i="18"/>
  <c r="I905" i="7941"/>
  <c r="J591" i="7941"/>
  <c r="P1506" i="18"/>
  <c r="P1086" i="18"/>
  <c r="N1083" i="18"/>
  <c r="J1560" i="18"/>
  <c r="J1141" i="18"/>
  <c r="J1561" i="18"/>
  <c r="Q154" i="18"/>
  <c r="J1562" i="18"/>
  <c r="Q1089" i="18"/>
  <c r="Q1509" i="18"/>
  <c r="O1088" i="18"/>
  <c r="O1508" i="18"/>
  <c r="M1503" i="18"/>
  <c r="J587" i="7941"/>
  <c r="I901" i="7941"/>
  <c r="J12" i="7941"/>
  <c r="I326" i="7941"/>
  <c r="D12" i="7969"/>
  <c r="Q1505" i="18"/>
  <c r="Q1085" i="18"/>
  <c r="P1085" i="18"/>
  <c r="P1505" i="18"/>
  <c r="P115" i="18"/>
  <c r="O1083" i="18"/>
  <c r="K1556" i="18"/>
  <c r="J881" i="18"/>
  <c r="J1140" i="18"/>
  <c r="J1137" i="18"/>
  <c r="J769" i="18"/>
  <c r="N1503" i="18"/>
  <c r="I902" i="7941"/>
  <c r="J588" i="7941"/>
  <c r="D13" i="7969"/>
  <c r="D16" i="7969" s="1"/>
  <c r="D19" i="7969" s="1"/>
  <c r="I327" i="7941"/>
  <c r="J13" i="7941"/>
  <c r="I903" i="7941"/>
  <c r="J589" i="7941"/>
  <c r="O1503" i="18"/>
  <c r="J590" i="7941"/>
  <c r="I904" i="7941"/>
  <c r="J1296" i="18"/>
  <c r="J877" i="18"/>
  <c r="H27" i="7967"/>
  <c r="H31" i="7967" s="1"/>
  <c r="K1746" i="7949"/>
  <c r="K1793" i="7949" s="1"/>
  <c r="I1633" i="7950"/>
  <c r="I1680" i="7950" s="1"/>
  <c r="D14" i="7965"/>
  <c r="E6" i="7965" s="1"/>
  <c r="F44" i="7959"/>
  <c r="G11" i="7959" s="1"/>
  <c r="G22" i="7959" s="1"/>
  <c r="I2119" i="7950"/>
  <c r="I2166" i="7950" s="1"/>
  <c r="I337" i="7950"/>
  <c r="I384" i="7950" s="1"/>
  <c r="J173" i="7949"/>
  <c r="I2011" i="7950"/>
  <c r="I2058" i="7950" s="1"/>
  <c r="I229" i="7950"/>
  <c r="I276" i="7950" s="1"/>
  <c r="I234" i="7949"/>
  <c r="I281" i="7949" s="1"/>
  <c r="J985" i="7950"/>
  <c r="J1032" i="7950" s="1"/>
  <c r="I1579" i="7950"/>
  <c r="I1626" i="7950" s="1"/>
  <c r="L2551" i="7950"/>
  <c r="M2551" i="7950" s="1"/>
  <c r="J1687" i="7950"/>
  <c r="J1734" i="7950" s="1"/>
  <c r="J2394" i="7949"/>
  <c r="K2394" i="7949" s="1"/>
  <c r="J1692" i="7949"/>
  <c r="J1739" i="7949" s="1"/>
  <c r="I1800" i="7949"/>
  <c r="I1847" i="7949" s="1"/>
  <c r="H389" i="7949"/>
  <c r="H1901" i="7949"/>
  <c r="N1260" i="7950"/>
  <c r="O1260" i="7950" s="1"/>
  <c r="P1260" i="7950" s="1"/>
  <c r="Q1260" i="7950" s="1"/>
  <c r="R454" i="7950"/>
  <c r="S454" i="7950" s="1"/>
  <c r="T454" i="7950" s="1"/>
  <c r="U454" i="7950" s="1"/>
  <c r="V454" i="7950" s="1"/>
  <c r="G42" i="7959"/>
  <c r="H9" i="7959" s="1"/>
  <c r="H20" i="7959" s="1"/>
  <c r="I1037" i="7949"/>
  <c r="J990" i="7949"/>
  <c r="H2657" i="7949"/>
  <c r="H2444" i="7950"/>
  <c r="G2490" i="7950"/>
  <c r="Q530" i="7950"/>
  <c r="Q506" i="7950"/>
  <c r="I1309" i="7950"/>
  <c r="H1356" i="7950"/>
  <c r="O31" i="7946" s="1"/>
  <c r="L2611" i="7949"/>
  <c r="L2635" i="7949"/>
  <c r="I716" i="7950"/>
  <c r="H762" i="7950"/>
  <c r="O20" i="7946" s="1"/>
  <c r="G2657" i="7949"/>
  <c r="I1206" i="7949"/>
  <c r="J1230" i="7949"/>
  <c r="J2148" i="7949"/>
  <c r="I2124" i="7949"/>
  <c r="I2171" i="7949" s="1"/>
  <c r="J901" i="7950"/>
  <c r="I877" i="7950"/>
  <c r="K1364" i="7950"/>
  <c r="K1388" i="7950"/>
  <c r="M1496" i="7950"/>
  <c r="N1878" i="7949"/>
  <c r="M1854" i="7949"/>
  <c r="K37" i="7950"/>
  <c r="J13" i="7950"/>
  <c r="J60" i="7950" s="1"/>
  <c r="J824" i="7950"/>
  <c r="I870" i="7950"/>
  <c r="Q1284" i="7950"/>
  <c r="V478" i="7950"/>
  <c r="Q856" i="7950"/>
  <c r="Q832" i="7950"/>
  <c r="G1518" i="7950"/>
  <c r="H1472" i="7950"/>
  <c r="N2394" i="7950"/>
  <c r="N2418" i="7950"/>
  <c r="J1177" i="7949"/>
  <c r="J1153" i="7949"/>
  <c r="O1265" i="7949"/>
  <c r="O1289" i="7949"/>
  <c r="H1788" i="7950"/>
  <c r="O39" i="7946" s="1"/>
  <c r="I1741" i="7950"/>
  <c r="S1504" i="7950"/>
  <c r="S1480" i="7950"/>
  <c r="F45" i="7959"/>
  <c r="G12" i="7959" s="1"/>
  <c r="J312" i="7949"/>
  <c r="I288" i="7949"/>
  <c r="I335" i="7949" s="1"/>
  <c r="G18" i="7959"/>
  <c r="G43" i="7959"/>
  <c r="H10" i="7959" s="1"/>
  <c r="H46" i="7959"/>
  <c r="C16" i="7958" s="1"/>
  <c r="H2063" i="7949"/>
  <c r="U132" i="7950"/>
  <c r="V132" i="7950" s="1"/>
  <c r="G19" i="7959"/>
  <c r="I2174" i="7950"/>
  <c r="H2220" i="7950"/>
  <c r="O47" i="7946" s="1"/>
  <c r="I720" i="7949"/>
  <c r="J744" i="7949"/>
  <c r="F17" i="7959"/>
  <c r="F14" i="7959"/>
  <c r="U150" i="7950"/>
  <c r="U126" i="7950"/>
  <c r="K1284" i="7949"/>
  <c r="J1260" i="7949"/>
  <c r="I389" i="7949"/>
  <c r="K173" i="7949"/>
  <c r="J852" i="7949"/>
  <c r="I828" i="7949"/>
  <c r="N369" i="7949"/>
  <c r="N345" i="7949"/>
  <c r="P1771" i="7949"/>
  <c r="P1747" i="7949"/>
  <c r="T2020" i="7950"/>
  <c r="T2044" i="7950"/>
  <c r="M150" i="7949"/>
  <c r="L126" i="7949"/>
  <c r="N2523" i="7950"/>
  <c r="N2499" i="7950"/>
  <c r="N1932" i="7950"/>
  <c r="N1908" i="7950"/>
  <c r="M2693" i="7949"/>
  <c r="M2669" i="7949"/>
  <c r="L1257" i="7950"/>
  <c r="L1281" i="7950"/>
  <c r="N2040" i="7950"/>
  <c r="N2016" i="7950"/>
  <c r="N1720" i="7949"/>
  <c r="N1696" i="7949"/>
  <c r="S2262" i="7950"/>
  <c r="S2238" i="7950"/>
  <c r="U2316" i="7950"/>
  <c r="U2292" i="7950"/>
  <c r="J1171" i="7950"/>
  <c r="I1147" i="7950"/>
  <c r="J2305" i="7950"/>
  <c r="I2281" i="7950"/>
  <c r="I2328" i="7950" s="1"/>
  <c r="U1612" i="7950"/>
  <c r="V1612" i="7950" s="1"/>
  <c r="W1612" i="7950" s="1"/>
  <c r="U1588" i="7950"/>
  <c r="J2040" i="7949"/>
  <c r="I2016" i="7949"/>
  <c r="S2614" i="7950"/>
  <c r="S2638" i="7950"/>
  <c r="L1333" i="7950"/>
  <c r="V2685" i="7950"/>
  <c r="V2661" i="7950"/>
  <c r="L798" i="7949"/>
  <c r="K774" i="7949"/>
  <c r="I1040" i="7950"/>
  <c r="H1086" i="7950"/>
  <c r="O26" i="7946" s="1"/>
  <c r="V156" i="7950"/>
  <c r="W156" i="7950" s="1"/>
  <c r="I879" i="7950"/>
  <c r="H924" i="7950"/>
  <c r="O23" i="7946" s="1"/>
  <c r="R2668" i="7949"/>
  <c r="R2692" i="7949"/>
  <c r="U2096" i="7950"/>
  <c r="U2072" i="7950"/>
  <c r="J2252" i="7950"/>
  <c r="J2228" i="7950"/>
  <c r="N1991" i="7949"/>
  <c r="N1967" i="7949"/>
  <c r="O2260" i="7949"/>
  <c r="O2236" i="7949"/>
  <c r="U1212" i="7950"/>
  <c r="U1236" i="7950"/>
  <c r="T2698" i="7949"/>
  <c r="T2674" i="7949"/>
  <c r="W1158" i="7950"/>
  <c r="W1182" i="7950"/>
  <c r="J906" i="7949"/>
  <c r="I882" i="7949"/>
  <c r="I929" i="7949" s="1"/>
  <c r="S1290" i="7949"/>
  <c r="S1266" i="7949"/>
  <c r="P1233" i="7950"/>
  <c r="P1209" i="7950"/>
  <c r="M1589" i="7949"/>
  <c r="M1613" i="7949"/>
  <c r="S2449" i="7950"/>
  <c r="S2473" i="7950"/>
  <c r="O1124" i="7950"/>
  <c r="O1100" i="7950"/>
  <c r="K415" i="7950"/>
  <c r="J391" i="7950"/>
  <c r="T854" i="7950"/>
  <c r="T830" i="7950"/>
  <c r="Q125" i="7950"/>
  <c r="Q149" i="7950"/>
  <c r="T673" i="7949"/>
  <c r="T697" i="7949"/>
  <c r="M583" i="7949"/>
  <c r="M559" i="7949"/>
  <c r="V2127" i="7950"/>
  <c r="V2151" i="7950"/>
  <c r="N1582" i="7950"/>
  <c r="N1606" i="7950"/>
  <c r="M420" i="7949"/>
  <c r="L396" i="7949"/>
  <c r="I1880" i="7949"/>
  <c r="I1856" i="7949"/>
  <c r="I1901" i="7949" s="1"/>
  <c r="W1446" i="7950"/>
  <c r="W1422" i="7950"/>
  <c r="M1770" i="7949"/>
  <c r="S908" i="7950"/>
  <c r="S884" i="7950"/>
  <c r="L1717" i="7949"/>
  <c r="L1693" i="7949"/>
  <c r="L2258" i="7949"/>
  <c r="L2234" i="7949"/>
  <c r="J1256" i="7950"/>
  <c r="I1302" i="7950"/>
  <c r="Q1666" i="7950"/>
  <c r="Q1642" i="7950"/>
  <c r="P698" i="7949"/>
  <c r="P674" i="7949"/>
  <c r="O992" i="7949"/>
  <c r="O1016" i="7949"/>
  <c r="O745" i="7949"/>
  <c r="M2312" i="7949"/>
  <c r="M2288" i="7949"/>
  <c r="V2315" i="7949"/>
  <c r="V2291" i="7949"/>
  <c r="T419" i="7950"/>
  <c r="T395" i="7950"/>
  <c r="P1500" i="7949"/>
  <c r="S1264" i="7950"/>
  <c r="S1288" i="7950"/>
  <c r="S1551" i="7950"/>
  <c r="S1527" i="7950"/>
  <c r="U1824" i="7950"/>
  <c r="U1800" i="7950"/>
  <c r="W1532" i="7950"/>
  <c r="W1556" i="7950"/>
  <c r="L2150" i="7949"/>
  <c r="L2126" i="7949"/>
  <c r="W424" i="7950"/>
  <c r="W400" i="7950"/>
  <c r="J1471" i="7950"/>
  <c r="K1495" i="7950"/>
  <c r="I499" i="7950"/>
  <c r="I546" i="7950" s="1"/>
  <c r="J523" i="7950"/>
  <c r="S912" i="7949"/>
  <c r="S888" i="7949"/>
  <c r="M2526" i="7949"/>
  <c r="I661" i="7950"/>
  <c r="I708" i="7950" s="1"/>
  <c r="J685" i="7950"/>
  <c r="R44" i="7950"/>
  <c r="R20" i="7950"/>
  <c r="M1989" i="7949"/>
  <c r="M1965" i="7949"/>
  <c r="U988" i="7950"/>
  <c r="U1012" i="7950"/>
  <c r="N2366" i="7949"/>
  <c r="N2342" i="7949"/>
  <c r="U801" i="7950"/>
  <c r="U777" i="7950"/>
  <c r="N2420" i="7949"/>
  <c r="N2396" i="7949"/>
  <c r="N474" i="7949"/>
  <c r="P1713" i="7950"/>
  <c r="P1689" i="7950"/>
  <c r="Q2660" i="7950"/>
  <c r="Q2684" i="7950"/>
  <c r="P2608" i="7950"/>
  <c r="P2632" i="7950"/>
  <c r="K1932" i="7949"/>
  <c r="J1908" i="7949"/>
  <c r="J1955" i="7949" s="1"/>
  <c r="P745" i="7950"/>
  <c r="P721" i="7950"/>
  <c r="W1641" i="7950"/>
  <c r="W1665" i="7950"/>
  <c r="Q584" i="7950"/>
  <c r="Q560" i="7950"/>
  <c r="M2261" i="7949"/>
  <c r="M2237" i="7949"/>
  <c r="U2588" i="7949"/>
  <c r="U2564" i="7949"/>
  <c r="R1016" i="7950"/>
  <c r="R992" i="7950"/>
  <c r="P1719" i="7949"/>
  <c r="P1695" i="7949"/>
  <c r="R532" i="7950"/>
  <c r="R508" i="7950"/>
  <c r="T2122" i="7950"/>
  <c r="T2146" i="7950"/>
  <c r="Q2019" i="7950"/>
  <c r="Q2043" i="7950"/>
  <c r="Q2067" i="7950"/>
  <c r="Q2091" i="7950"/>
  <c r="M1098" i="7950"/>
  <c r="M1122" i="7950"/>
  <c r="O962" i="7950"/>
  <c r="O938" i="7950"/>
  <c r="P1722" i="7949"/>
  <c r="P1698" i="7949"/>
  <c r="L802" i="7949"/>
  <c r="L778" i="7949"/>
  <c r="T2638" i="7949"/>
  <c r="T2614" i="7949"/>
  <c r="R662" i="7950"/>
  <c r="R686" i="7950"/>
  <c r="I1199" i="7949"/>
  <c r="J1152" i="7949"/>
  <c r="W1452" i="7949"/>
  <c r="W1428" i="7949"/>
  <c r="R693" i="7949"/>
  <c r="R669" i="7949"/>
  <c r="K258" i="7949"/>
  <c r="R178" i="7950"/>
  <c r="R202" i="7950"/>
  <c r="R2370" i="7949"/>
  <c r="R2346" i="7949"/>
  <c r="J1981" i="7950"/>
  <c r="I1957" i="7950"/>
  <c r="I2004" i="7950" s="1"/>
  <c r="W2129" i="7950"/>
  <c r="W2153" i="7950"/>
  <c r="V1611" i="7950"/>
  <c r="V1587" i="7950"/>
  <c r="V747" i="7950"/>
  <c r="V723" i="7950"/>
  <c r="S2611" i="7950"/>
  <c r="S2635" i="7950"/>
  <c r="V2359" i="7950"/>
  <c r="T2022" i="7950"/>
  <c r="T2046" i="7950"/>
  <c r="Q263" i="7949"/>
  <c r="Q239" i="7949"/>
  <c r="L771" i="7950"/>
  <c r="L795" i="7950"/>
  <c r="S664" i="7950"/>
  <c r="S688" i="7950"/>
  <c r="Q1174" i="7950"/>
  <c r="Q1150" i="7950"/>
  <c r="W616" i="7950"/>
  <c r="W640" i="7950"/>
  <c r="T2125" i="7950"/>
  <c r="T2149" i="7950"/>
  <c r="N259" i="7950"/>
  <c r="N235" i="7950"/>
  <c r="Q1449" i="7950"/>
  <c r="Q1425" i="7950"/>
  <c r="L2472" i="7949"/>
  <c r="K2448" i="7949"/>
  <c r="K2495" i="7949" s="1"/>
  <c r="Q1823" i="7950"/>
  <c r="Q1799" i="7950"/>
  <c r="K2683" i="7950"/>
  <c r="J2659" i="7950"/>
  <c r="J2706" i="7950" s="1"/>
  <c r="U1827" i="7950"/>
  <c r="U1803" i="7950"/>
  <c r="O633" i="7950"/>
  <c r="O609" i="7950"/>
  <c r="W969" i="7949"/>
  <c r="W945" i="7949"/>
  <c r="V863" i="7949"/>
  <c r="V839" i="7949"/>
  <c r="K2203" i="7949"/>
  <c r="K2179" i="7949"/>
  <c r="K2225" i="7949" s="1"/>
  <c r="S232" i="7950"/>
  <c r="S256" i="7950"/>
  <c r="K2035" i="7950"/>
  <c r="H119" i="7949"/>
  <c r="I72" i="7949"/>
  <c r="R2667" i="7950"/>
  <c r="R2691" i="7950"/>
  <c r="S1475" i="7950"/>
  <c r="S1499" i="7950"/>
  <c r="S855" i="7949"/>
  <c r="S831" i="7949"/>
  <c r="N2639" i="7949"/>
  <c r="N2615" i="7949"/>
  <c r="P2124" i="7950"/>
  <c r="P2148" i="7950"/>
  <c r="V1180" i="7949"/>
  <c r="V1156" i="7949"/>
  <c r="O749" i="7949"/>
  <c r="O725" i="7949"/>
  <c r="R2100" i="7949"/>
  <c r="R2076" i="7949"/>
  <c r="R1067" i="7950"/>
  <c r="R1043" i="7950"/>
  <c r="L2609" i="7950"/>
  <c r="L2633" i="7950"/>
  <c r="Q2640" i="7949"/>
  <c r="Q2616" i="7949"/>
  <c r="J1098" i="7949"/>
  <c r="J1145" i="7949" s="1"/>
  <c r="K1122" i="7949"/>
  <c r="M2423" i="7949"/>
  <c r="M2399" i="7949"/>
  <c r="O480" i="7949"/>
  <c r="O456" i="7949"/>
  <c r="K637" i="7949"/>
  <c r="K613" i="7949"/>
  <c r="T2346" i="7950"/>
  <c r="T2370" i="7950"/>
  <c r="P1586" i="7950"/>
  <c r="P1610" i="7950"/>
  <c r="P1667" i="7949"/>
  <c r="P1643" i="7949"/>
  <c r="T1580" i="7950"/>
  <c r="T1604" i="7950"/>
  <c r="P1288" i="7949"/>
  <c r="P1264" i="7949"/>
  <c r="V1777" i="7949"/>
  <c r="V1753" i="7949"/>
  <c r="U1343" i="7949"/>
  <c r="U1319" i="7949"/>
  <c r="U1397" i="7949"/>
  <c r="U1373" i="7949"/>
  <c r="S94" i="7950"/>
  <c r="S70" i="7950"/>
  <c r="W588" i="7949"/>
  <c r="W564" i="7949"/>
  <c r="O1910" i="7950"/>
  <c r="O1934" i="7950"/>
  <c r="M1014" i="7949"/>
  <c r="U2183" i="7950"/>
  <c r="U2207" i="7950"/>
  <c r="O1072" i="7949"/>
  <c r="O1048" i="7949"/>
  <c r="K421" i="7949"/>
  <c r="K397" i="7949"/>
  <c r="Q1985" i="7950"/>
  <c r="Q1961" i="7950"/>
  <c r="M690" i="7949"/>
  <c r="L666" i="7949"/>
  <c r="V2337" i="7950"/>
  <c r="V2361" i="7950"/>
  <c r="W699" i="7949"/>
  <c r="W675" i="7949"/>
  <c r="W1831" i="7949"/>
  <c r="W1807" i="7949"/>
  <c r="V308" i="7950"/>
  <c r="V284" i="7950"/>
  <c r="R2451" i="7950"/>
  <c r="R2475" i="7950"/>
  <c r="T722" i="7950"/>
  <c r="T746" i="7950"/>
  <c r="L201" i="7950"/>
  <c r="L177" i="7950"/>
  <c r="T316" i="7949"/>
  <c r="T292" i="7949"/>
  <c r="S207" i="7949"/>
  <c r="S183" i="7949"/>
  <c r="Q1015" i="7949"/>
  <c r="Q991" i="7949"/>
  <c r="M2015" i="7950"/>
  <c r="M2039" i="7950"/>
  <c r="P1528" i="7950"/>
  <c r="P1552" i="7950"/>
  <c r="P2096" i="7949"/>
  <c r="P2072" i="7949"/>
  <c r="O1718" i="7949"/>
  <c r="O1694" i="7949"/>
  <c r="U990" i="7950"/>
  <c r="U1014" i="7950"/>
  <c r="N2575" i="7950"/>
  <c r="R2392" i="7950"/>
  <c r="R2416" i="7950"/>
  <c r="N1659" i="7950"/>
  <c r="N1635" i="7950"/>
  <c r="P742" i="7950"/>
  <c r="P718" i="7950"/>
  <c r="P2662" i="7950"/>
  <c r="P2686" i="7950"/>
  <c r="P740" i="7950"/>
  <c r="U255" i="7950"/>
  <c r="U231" i="7950"/>
  <c r="T2688" i="7950"/>
  <c r="T2664" i="7950"/>
  <c r="P92" i="7950"/>
  <c r="P68" i="7950"/>
  <c r="U1589" i="7950"/>
  <c r="U1613" i="7950"/>
  <c r="K2365" i="7949"/>
  <c r="K2341" i="7949"/>
  <c r="P18" i="7950"/>
  <c r="P42" i="7950"/>
  <c r="J1338" i="7949"/>
  <c r="I1314" i="7949"/>
  <c r="I1361" i="7949" s="1"/>
  <c r="R937" i="7950"/>
  <c r="R961" i="7950"/>
  <c r="L501" i="7950"/>
  <c r="L525" i="7950"/>
  <c r="P2306" i="7950"/>
  <c r="P2282" i="7950"/>
  <c r="P2584" i="7949"/>
  <c r="P2560" i="7949"/>
  <c r="I1069" i="7949"/>
  <c r="I1045" i="7949"/>
  <c r="I1091" i="7949" s="1"/>
  <c r="J2251" i="7950"/>
  <c r="I2227" i="7950"/>
  <c r="I2274" i="7950" s="1"/>
  <c r="T1234" i="7950"/>
  <c r="T1210" i="7950"/>
  <c r="K1315" i="7949"/>
  <c r="K1339" i="7949"/>
  <c r="P1504" i="7949"/>
  <c r="P1480" i="7949"/>
  <c r="P420" i="7950"/>
  <c r="P396" i="7950"/>
  <c r="K960" i="7949"/>
  <c r="J936" i="7949"/>
  <c r="M1822" i="7950"/>
  <c r="M1798" i="7950"/>
  <c r="O1372" i="7949"/>
  <c r="O1396" i="7949"/>
  <c r="K1178" i="7949"/>
  <c r="K1154" i="7949"/>
  <c r="T401" i="7950"/>
  <c r="T425" i="7950"/>
  <c r="O1233" i="7949"/>
  <c r="O1209" i="7949"/>
  <c r="T530" i="7949"/>
  <c r="T506" i="7949"/>
  <c r="S423" i="7950"/>
  <c r="S399" i="7950"/>
  <c r="O2450" i="7949"/>
  <c r="O2474" i="7949"/>
  <c r="T964" i="7949"/>
  <c r="T940" i="7949"/>
  <c r="V2047" i="7949"/>
  <c r="V2023" i="7949"/>
  <c r="N1011" i="7950"/>
  <c r="N987" i="7950"/>
  <c r="T1046" i="7950"/>
  <c r="T1070" i="7950"/>
  <c r="R695" i="7950"/>
  <c r="R671" i="7950"/>
  <c r="N2202" i="7949"/>
  <c r="M2178" i="7949"/>
  <c r="K2173" i="7950"/>
  <c r="V1668" i="7950"/>
  <c r="V1644" i="7950"/>
  <c r="S2612" i="7950"/>
  <c r="S2636" i="7950"/>
  <c r="P1612" i="7949"/>
  <c r="P1588" i="7949"/>
  <c r="J1340" i="7949"/>
  <c r="J1316" i="7949"/>
  <c r="Q2179" i="7950"/>
  <c r="Q2203" i="7950"/>
  <c r="O233" i="7950"/>
  <c r="O257" i="7950"/>
  <c r="L2580" i="7949"/>
  <c r="K2556" i="7949"/>
  <c r="Q1553" i="7950"/>
  <c r="Q1529" i="7950"/>
  <c r="S2289" i="7950"/>
  <c r="S2313" i="7950"/>
  <c r="J1201" i="7950"/>
  <c r="K1225" i="7950"/>
  <c r="O1205" i="7950"/>
  <c r="O1229" i="7950"/>
  <c r="W2425" i="7949"/>
  <c r="W2401" i="7949"/>
  <c r="K1204" i="7950"/>
  <c r="K1228" i="7950"/>
  <c r="R2046" i="7949"/>
  <c r="R2022" i="7949"/>
  <c r="R1342" i="7949"/>
  <c r="R1318" i="7949"/>
  <c r="M1937" i="7949"/>
  <c r="M1913" i="7949"/>
  <c r="M2629" i="7950"/>
  <c r="L2605" i="7950"/>
  <c r="N1882" i="7949"/>
  <c r="N1858" i="7949"/>
  <c r="Q1445" i="7950"/>
  <c r="Q1421" i="7950"/>
  <c r="V583" i="7950"/>
  <c r="V559" i="7950"/>
  <c r="M1609" i="7949"/>
  <c r="M1585" i="7949"/>
  <c r="P123" i="7950"/>
  <c r="P147" i="7950"/>
  <c r="L1255" i="7950"/>
  <c r="U343" i="7950"/>
  <c r="U367" i="7950"/>
  <c r="H497" i="7949"/>
  <c r="I450" i="7949"/>
  <c r="T1498" i="7950"/>
  <c r="T1474" i="7950"/>
  <c r="P1724" i="7949"/>
  <c r="P1700" i="7949"/>
  <c r="N1933" i="7949"/>
  <c r="N1909" i="7949"/>
  <c r="N584" i="7949"/>
  <c r="N560" i="7949"/>
  <c r="V2202" i="7950"/>
  <c r="V2178" i="7950"/>
  <c r="R959" i="7950"/>
  <c r="R935" i="7950"/>
  <c r="I222" i="7950"/>
  <c r="J175" i="7950"/>
  <c r="S908" i="7949"/>
  <c r="S884" i="7949"/>
  <c r="L823" i="7950"/>
  <c r="T1611" i="7949"/>
  <c r="T1587" i="7949"/>
  <c r="W1584" i="7950"/>
  <c r="W1608" i="7950"/>
  <c r="L1877" i="7950"/>
  <c r="L1853" i="7950"/>
  <c r="V1536" i="7950"/>
  <c r="V1560" i="7950"/>
  <c r="K909" i="7949"/>
  <c r="K885" i="7949"/>
  <c r="S1072" i="7950"/>
  <c r="S1048" i="7950"/>
  <c r="T100" i="7950"/>
  <c r="T76" i="7950"/>
  <c r="T430" i="7949"/>
  <c r="T406" i="7949"/>
  <c r="N1231" i="7949"/>
  <c r="I2382" i="7950"/>
  <c r="J2335" i="7950"/>
  <c r="I1422" i="7949"/>
  <c r="I1469" i="7949" s="1"/>
  <c r="J1446" i="7949"/>
  <c r="P2418" i="7949"/>
  <c r="O532" i="7949"/>
  <c r="O508" i="7949"/>
  <c r="S800" i="7949"/>
  <c r="S776" i="7949"/>
  <c r="Q2256" i="7950"/>
  <c r="Q2232" i="7950"/>
  <c r="R1992" i="7949"/>
  <c r="R1968" i="7949"/>
  <c r="U2236" i="7950"/>
  <c r="U2260" i="7950"/>
  <c r="S670" i="7949"/>
  <c r="S694" i="7949"/>
  <c r="S49" i="7949"/>
  <c r="S25" i="7949"/>
  <c r="V2045" i="7949"/>
  <c r="V2021" i="7949"/>
  <c r="U1661" i="7950"/>
  <c r="U1637" i="7950"/>
  <c r="L1711" i="7950"/>
  <c r="T449" i="7950"/>
  <c r="T473" i="7950"/>
  <c r="W1395" i="7950"/>
  <c r="W1371" i="7950"/>
  <c r="P1291" i="7949"/>
  <c r="P1267" i="7949"/>
  <c r="S694" i="7950"/>
  <c r="S670" i="7950"/>
  <c r="U2641" i="7949"/>
  <c r="U2617" i="7949"/>
  <c r="T1983" i="7950"/>
  <c r="T1959" i="7950"/>
  <c r="Q1279" i="7950"/>
  <c r="K1608" i="7949"/>
  <c r="J1584" i="7949"/>
  <c r="Q477" i="7950"/>
  <c r="Q453" i="7950"/>
  <c r="T2481" i="7949"/>
  <c r="T2457" i="7949"/>
  <c r="H1226" i="7950"/>
  <c r="H1202" i="7950"/>
  <c r="H1248" i="7950" s="1"/>
  <c r="O29" i="7946" s="1"/>
  <c r="T2672" i="7949"/>
  <c r="T2696" i="7949"/>
  <c r="N478" i="7949"/>
  <c r="N454" i="7949"/>
  <c r="T2200" i="7950"/>
  <c r="T2176" i="7950"/>
  <c r="T720" i="7950"/>
  <c r="T744" i="7950"/>
  <c r="N19" i="7950"/>
  <c r="N43" i="7950"/>
  <c r="N2694" i="7949"/>
  <c r="N2670" i="7949"/>
  <c r="I1149" i="7950"/>
  <c r="H1194" i="7950"/>
  <c r="O28" i="7946" s="1"/>
  <c r="S312" i="7950"/>
  <c r="S288" i="7950"/>
  <c r="J283" i="7950"/>
  <c r="J330" i="7950" s="1"/>
  <c r="K307" i="7950"/>
  <c r="O1181" i="7949"/>
  <c r="O1157" i="7949"/>
  <c r="N854" i="7949"/>
  <c r="N830" i="7949"/>
  <c r="W1185" i="7949"/>
  <c r="W1161" i="7949"/>
  <c r="I2549" i="7949"/>
  <c r="J2502" i="7949"/>
  <c r="W2694" i="7950"/>
  <c r="W2670" i="7950"/>
  <c r="S1505" i="7949"/>
  <c r="S1481" i="7949"/>
  <c r="N42" i="7949"/>
  <c r="M18" i="7949"/>
  <c r="U152" i="7950"/>
  <c r="U128" i="7950"/>
  <c r="T368" i="7949"/>
  <c r="T344" i="7949"/>
  <c r="V690" i="7950"/>
  <c r="V666" i="7950"/>
  <c r="Q1825" i="7950"/>
  <c r="Q1801" i="7950"/>
  <c r="K1657" i="7950"/>
  <c r="O2153" i="7949"/>
  <c r="O2129" i="7949"/>
  <c r="R1015" i="7950"/>
  <c r="R991" i="7950"/>
  <c r="O1935" i="7949"/>
  <c r="O1911" i="7949"/>
  <c r="R1366" i="7950"/>
  <c r="R1390" i="7950"/>
  <c r="T2211" i="7949"/>
  <c r="T2187" i="7949"/>
  <c r="R1994" i="7949"/>
  <c r="R1970" i="7949"/>
  <c r="W801" i="7949"/>
  <c r="W777" i="7949"/>
  <c r="S1881" i="7950"/>
  <c r="S1857" i="7950"/>
  <c r="J793" i="7950"/>
  <c r="I769" i="7950"/>
  <c r="I816" i="7950" s="1"/>
  <c r="S2036" i="7950"/>
  <c r="S2012" i="7950"/>
  <c r="T1126" i="7950"/>
  <c r="T1102" i="7950"/>
  <c r="V421" i="7950"/>
  <c r="V397" i="7950"/>
  <c r="U1990" i="7950"/>
  <c r="U1966" i="7950"/>
  <c r="K1556" i="7949"/>
  <c r="K1532" i="7949"/>
  <c r="R610" i="7950"/>
  <c r="R634" i="7950"/>
  <c r="M799" i="7949"/>
  <c r="H1285" i="7949"/>
  <c r="H1261" i="7949"/>
  <c r="H1307" i="7949" s="1"/>
  <c r="I2065" i="7950"/>
  <c r="I2112" i="7950" s="1"/>
  <c r="J2089" i="7950"/>
  <c r="O1506" i="7949"/>
  <c r="O1482" i="7949"/>
  <c r="L1227" i="7950"/>
  <c r="L1203" i="7950"/>
  <c r="J1502" i="7949"/>
  <c r="J1478" i="7949"/>
  <c r="O1931" i="7950"/>
  <c r="O1907" i="7950"/>
  <c r="O1234" i="7949"/>
  <c r="O1210" i="7949"/>
  <c r="R1643" i="7950"/>
  <c r="R1667" i="7950"/>
  <c r="K1825" i="7949"/>
  <c r="K1801" i="7949"/>
  <c r="H2581" i="7949"/>
  <c r="H2557" i="7949"/>
  <c r="H2603" i="7949" s="1"/>
  <c r="T1450" i="7949"/>
  <c r="T1426" i="7949"/>
  <c r="P1447" i="7950"/>
  <c r="P1423" i="7950"/>
  <c r="Q342" i="7950"/>
  <c r="Q366" i="7950"/>
  <c r="N204" i="7949"/>
  <c r="R1391" i="7950"/>
  <c r="R1367" i="7950"/>
  <c r="W1875" i="7950"/>
  <c r="W1851" i="7950"/>
  <c r="U641" i="7950"/>
  <c r="U617" i="7950"/>
  <c r="N1127" i="7949"/>
  <c r="N1103" i="7949"/>
  <c r="L1064" i="7950"/>
  <c r="R1128" i="7949"/>
  <c r="R1104" i="7949"/>
  <c r="T855" i="7950"/>
  <c r="T831" i="7950"/>
  <c r="S2345" i="7950"/>
  <c r="S2369" i="7950"/>
  <c r="V968" i="7949"/>
  <c r="V944" i="7949"/>
  <c r="U563" i="7950"/>
  <c r="U587" i="7950"/>
  <c r="Q1450" i="7950"/>
  <c r="Q1426" i="7950"/>
  <c r="M1286" i="7949"/>
  <c r="M1262" i="7949"/>
  <c r="T725" i="7950"/>
  <c r="T749" i="7950"/>
  <c r="T1663" i="7950"/>
  <c r="T1639" i="7950"/>
  <c r="T1419" i="7950"/>
  <c r="T1443" i="7950"/>
  <c r="L2143" i="7950"/>
  <c r="L1447" i="7949"/>
  <c r="L1423" i="7949"/>
  <c r="V2373" i="7949"/>
  <c r="V2349" i="7949"/>
  <c r="R2366" i="7950"/>
  <c r="R2342" i="7950"/>
  <c r="R1668" i="7949"/>
  <c r="R1644" i="7949"/>
  <c r="K2688" i="7949"/>
  <c r="J2664" i="7949"/>
  <c r="O2360" i="7950"/>
  <c r="O2336" i="7950"/>
  <c r="I691" i="7949"/>
  <c r="I667" i="7949"/>
  <c r="I713" i="7949" s="1"/>
  <c r="T533" i="7950"/>
  <c r="T509" i="7950"/>
  <c r="M1557" i="7949"/>
  <c r="M1533" i="7949"/>
  <c r="L1828" i="7949"/>
  <c r="L1804" i="7949"/>
  <c r="W1400" i="7949"/>
  <c r="W1376" i="7949"/>
  <c r="T639" i="7950"/>
  <c r="T615" i="7950"/>
  <c r="I654" i="7950"/>
  <c r="J607" i="7950"/>
  <c r="W347" i="7950"/>
  <c r="W371" i="7950"/>
  <c r="R1883" i="7949"/>
  <c r="R1859" i="7949"/>
  <c r="L314" i="7949"/>
  <c r="L290" i="7949"/>
  <c r="J1392" i="7949"/>
  <c r="I1368" i="7949"/>
  <c r="I1415" i="7949" s="1"/>
  <c r="T526" i="7950"/>
  <c r="T502" i="7950"/>
  <c r="S262" i="7950"/>
  <c r="S238" i="7950"/>
  <c r="S1881" i="7949"/>
  <c r="S1857" i="7949"/>
  <c r="S1365" i="7950"/>
  <c r="S1389" i="7950"/>
  <c r="T2637" i="7950"/>
  <c r="T2613" i="7950"/>
  <c r="R2175" i="7950"/>
  <c r="R2199" i="7950"/>
  <c r="P98" i="7950"/>
  <c r="P74" i="7950"/>
  <c r="R188" i="7949"/>
  <c r="R212" i="7949"/>
  <c r="L1873" i="7950"/>
  <c r="K1849" i="7950"/>
  <c r="K1896" i="7950" s="1"/>
  <c r="P748" i="7949"/>
  <c r="P724" i="7949"/>
  <c r="S369" i="7950"/>
  <c r="S345" i="7950"/>
  <c r="V1042" i="7950"/>
  <c r="V1066" i="7950"/>
  <c r="V1156" i="7950"/>
  <c r="V1180" i="7950"/>
  <c r="M1905" i="7950"/>
  <c r="M1929" i="7950"/>
  <c r="N1176" i="7949"/>
  <c r="N450" i="7950"/>
  <c r="N474" i="7950"/>
  <c r="W207" i="7950"/>
  <c r="W183" i="7950"/>
  <c r="T2532" i="7950"/>
  <c r="T2508" i="7950"/>
  <c r="L2125" i="7949"/>
  <c r="L2149" i="7949"/>
  <c r="R2666" i="7950"/>
  <c r="R2690" i="7950"/>
  <c r="Q1345" i="7949"/>
  <c r="Q1321" i="7949"/>
  <c r="R1538" i="7949"/>
  <c r="R1562" i="7949"/>
  <c r="O589" i="7949"/>
  <c r="O565" i="7949"/>
  <c r="L2421" i="7949"/>
  <c r="L2397" i="7949"/>
  <c r="J2364" i="7949"/>
  <c r="I2340" i="7949"/>
  <c r="I2387" i="7949" s="1"/>
  <c r="N2415" i="7950"/>
  <c r="N2391" i="7950"/>
  <c r="V2230" i="7950"/>
  <c r="V2254" i="7950"/>
  <c r="Q2471" i="7950"/>
  <c r="Q2447" i="7950"/>
  <c r="M528" i="7949"/>
  <c r="L504" i="7949"/>
  <c r="R1933" i="7950"/>
  <c r="R1909" i="7950"/>
  <c r="U1938" i="7950"/>
  <c r="U1914" i="7950"/>
  <c r="P1927" i="7950"/>
  <c r="U2100" i="7950"/>
  <c r="U2076" i="7950"/>
  <c r="U1104" i="7950"/>
  <c r="U1128" i="7950"/>
  <c r="V133" i="7949"/>
  <c r="V157" i="7949"/>
  <c r="V2469" i="7950"/>
  <c r="V2445" i="7950"/>
  <c r="I961" i="7949"/>
  <c r="I937" i="7949"/>
  <c r="I983" i="7949" s="1"/>
  <c r="R1396" i="7950"/>
  <c r="R1372" i="7950"/>
  <c r="W1065" i="7950"/>
  <c r="W1041" i="7950"/>
  <c r="W770" i="7950"/>
  <c r="W794" i="7950"/>
  <c r="M687" i="7950"/>
  <c r="M663" i="7950"/>
  <c r="R429" i="7949"/>
  <c r="R405" i="7949"/>
  <c r="Q1690" i="7950"/>
  <c r="Q1714" i="7950"/>
  <c r="I1950" i="7950"/>
  <c r="J1903" i="7950"/>
  <c r="S2201" i="7950"/>
  <c r="S2177" i="7950"/>
  <c r="J1819" i="7950"/>
  <c r="I1795" i="7950"/>
  <c r="I1842" i="7950" s="1"/>
  <c r="Q1076" i="7949"/>
  <c r="Q1052" i="7949"/>
  <c r="S531" i="7950"/>
  <c r="S507" i="7950"/>
  <c r="N1988" i="7949"/>
  <c r="N1964" i="7949"/>
  <c r="W914" i="7949"/>
  <c r="W890" i="7949"/>
  <c r="P2577" i="7950"/>
  <c r="P2553" i="7950"/>
  <c r="M692" i="7949"/>
  <c r="M668" i="7949"/>
  <c r="J2310" i="7949"/>
  <c r="I2286" i="7949"/>
  <c r="I2333" i="7949" s="1"/>
  <c r="L2042" i="7949"/>
  <c r="L2018" i="7949"/>
  <c r="U2343" i="7950"/>
  <c r="U2367" i="7950"/>
  <c r="M1765" i="7950"/>
  <c r="O1874" i="7950"/>
  <c r="O1850" i="7950"/>
  <c r="P2258" i="7950"/>
  <c r="P2234" i="7950"/>
  <c r="K361" i="7950"/>
  <c r="S1535" i="7950"/>
  <c r="S1559" i="7950"/>
  <c r="O1721" i="7949"/>
  <c r="O1697" i="7949"/>
  <c r="N43" i="7949"/>
  <c r="T1177" i="7950"/>
  <c r="T1153" i="7950"/>
  <c r="M631" i="7950"/>
  <c r="S1020" i="7950"/>
  <c r="S996" i="7950"/>
  <c r="L153" i="7949"/>
  <c r="L129" i="7949"/>
  <c r="P1097" i="7950"/>
  <c r="P1121" i="7950"/>
  <c r="S205" i="7950"/>
  <c r="S181" i="7950"/>
  <c r="V672" i="7950"/>
  <c r="V696" i="7950"/>
  <c r="P2472" i="7950"/>
  <c r="P2448" i="7950"/>
  <c r="S2529" i="7950"/>
  <c r="S2505" i="7950"/>
  <c r="O365" i="7950"/>
  <c r="O341" i="7950"/>
  <c r="P2631" i="7950"/>
  <c r="P2607" i="7950"/>
  <c r="T2049" i="7949"/>
  <c r="T2025" i="7949"/>
  <c r="L2152" i="7949"/>
  <c r="L2128" i="7949"/>
  <c r="L2413" i="7950"/>
  <c r="K2389" i="7950"/>
  <c r="K2436" i="7950" s="1"/>
  <c r="Q476" i="7949"/>
  <c r="Q452" i="7949"/>
  <c r="V319" i="7949"/>
  <c r="V295" i="7949"/>
  <c r="J1119" i="7950"/>
  <c r="J1095" i="7950"/>
  <c r="J1140" i="7950" s="1"/>
  <c r="S398" i="7950"/>
  <c r="S422" i="7950"/>
  <c r="S477" i="7949"/>
  <c r="S453" i="7949"/>
  <c r="U1617" i="7949"/>
  <c r="U1593" i="7949"/>
  <c r="V1148" i="7950"/>
  <c r="V1172" i="7950"/>
  <c r="U456" i="7950"/>
  <c r="U480" i="7950"/>
  <c r="O2691" i="7949"/>
  <c r="O2667" i="7949"/>
  <c r="I553" i="7950"/>
  <c r="I600" i="7950" s="1"/>
  <c r="J577" i="7950"/>
  <c r="I931" i="7950"/>
  <c r="I978" i="7950" s="1"/>
  <c r="J955" i="7950"/>
  <c r="U2094" i="7950"/>
  <c r="U2070" i="7950"/>
  <c r="U581" i="7950"/>
  <c r="U557" i="7950"/>
  <c r="T746" i="7949"/>
  <c r="T722" i="7949"/>
  <c r="O856" i="7949"/>
  <c r="O832" i="7949"/>
  <c r="I1638" i="7949"/>
  <c r="I1685" i="7949" s="1"/>
  <c r="J1662" i="7949"/>
  <c r="R691" i="7950"/>
  <c r="R667" i="7950"/>
  <c r="R1938" i="7949"/>
  <c r="R1914" i="7949"/>
  <c r="P1965" i="7950"/>
  <c r="P1989" i="7950"/>
  <c r="S853" i="7949"/>
  <c r="U1178" i="7950"/>
  <c r="U1154" i="7950"/>
  <c r="S2156" i="7949"/>
  <c r="S2132" i="7949"/>
  <c r="H2257" i="7949"/>
  <c r="H2233" i="7949"/>
  <c r="H2279" i="7949" s="1"/>
  <c r="R1884" i="7949"/>
  <c r="R1860" i="7949"/>
  <c r="Q1449" i="7949"/>
  <c r="Q1425" i="7949"/>
  <c r="Q2557" i="7950"/>
  <c r="Q2581" i="7950"/>
  <c r="L1550" i="7950"/>
  <c r="L1526" i="7950"/>
  <c r="Q857" i="7949"/>
  <c r="Q833" i="7949"/>
  <c r="I1207" i="7949"/>
  <c r="H1253" i="7949"/>
  <c r="S1887" i="7949"/>
  <c r="S1863" i="7949"/>
  <c r="M529" i="7949"/>
  <c r="W2479" i="7949"/>
  <c r="W2455" i="7949"/>
  <c r="W2561" i="7950"/>
  <c r="W2585" i="7950"/>
  <c r="P1175" i="7950"/>
  <c r="P1151" i="7950"/>
  <c r="U1500" i="7950"/>
  <c r="U1476" i="7950"/>
  <c r="Q614" i="7950"/>
  <c r="Q638" i="7950"/>
  <c r="H821" i="7949"/>
  <c r="I775" i="7949"/>
  <c r="J1441" i="7950"/>
  <c r="I1417" i="7950"/>
  <c r="I1464" i="7950" s="1"/>
  <c r="V1856" i="7950"/>
  <c r="V1880" i="7950"/>
  <c r="P2144" i="7950"/>
  <c r="P2120" i="7950"/>
  <c r="P1964" i="7950"/>
  <c r="P1988" i="7950"/>
  <c r="Q1230" i="7950"/>
  <c r="Q1206" i="7950"/>
  <c r="Q1369" i="7949"/>
  <c r="Q1393" i="7949"/>
  <c r="V208" i="7949"/>
  <c r="V184" i="7949"/>
  <c r="O636" i="7950"/>
  <c r="O612" i="7950"/>
  <c r="O1340" i="7950"/>
  <c r="O1316" i="7950"/>
  <c r="N580" i="7950"/>
  <c r="N556" i="7950"/>
  <c r="S2478" i="7949"/>
  <c r="S2454" i="7949"/>
  <c r="M2419" i="7949"/>
  <c r="M2395" i="7949"/>
  <c r="N2154" i="7949"/>
  <c r="N2130" i="7949"/>
  <c r="M1555" i="7949"/>
  <c r="M1531" i="7949"/>
  <c r="P1123" i="7949"/>
  <c r="P1099" i="7949"/>
  <c r="L741" i="7950"/>
  <c r="L717" i="7950"/>
  <c r="I2497" i="7950"/>
  <c r="I2544" i="7950" s="1"/>
  <c r="J2521" i="7950"/>
  <c r="O203" i="7950"/>
  <c r="O179" i="7950"/>
  <c r="S1962" i="7950"/>
  <c r="S1986" i="7950"/>
  <c r="I227" i="7949"/>
  <c r="J180" i="7949"/>
  <c r="M2037" i="7950"/>
  <c r="M2013" i="7950"/>
  <c r="K253" i="7950"/>
  <c r="V1749" i="7950"/>
  <c r="V1773" i="7950"/>
  <c r="V962" i="7949"/>
  <c r="V938" i="7949"/>
  <c r="L2477" i="7949"/>
  <c r="L2453" i="7949"/>
  <c r="Q847" i="7950"/>
  <c r="P14" i="7950"/>
  <c r="P38" i="7950"/>
  <c r="M957" i="7950"/>
  <c r="M933" i="7950"/>
  <c r="U1660" i="7950"/>
  <c r="U1636" i="7950"/>
  <c r="W2181" i="7950"/>
  <c r="W2205" i="7950"/>
  <c r="S1718" i="7950"/>
  <c r="S1694" i="7950"/>
  <c r="K2256" i="7949"/>
  <c r="J2232" i="7949"/>
  <c r="Q1936" i="7949"/>
  <c r="Q1912" i="7949"/>
  <c r="W1207" i="7950"/>
  <c r="W1231" i="7950"/>
  <c r="U1287" i="7950"/>
  <c r="U1263" i="7950"/>
  <c r="K579" i="7950"/>
  <c r="K555" i="7950"/>
  <c r="P2147" i="7950"/>
  <c r="P2123" i="7950"/>
  <c r="J505" i="7949"/>
  <c r="I551" i="7949"/>
  <c r="Q2150" i="7950"/>
  <c r="Q2126" i="7950"/>
  <c r="P372" i="7949"/>
  <c r="P348" i="7949"/>
  <c r="U376" i="7949"/>
  <c r="U352" i="7949"/>
  <c r="L2636" i="7949"/>
  <c r="L2612" i="7949"/>
  <c r="Q204" i="7950"/>
  <c r="Q180" i="7950"/>
  <c r="Q1070" i="7949"/>
  <c r="Q1046" i="7949"/>
  <c r="V310" i="7950"/>
  <c r="V286" i="7950"/>
  <c r="M364" i="7950"/>
  <c r="M340" i="7950"/>
  <c r="W1772" i="7950"/>
  <c r="W1748" i="7950"/>
  <c r="L1063" i="7950"/>
  <c r="K1039" i="7950"/>
  <c r="W2697" i="7949"/>
  <c r="W2673" i="7949"/>
  <c r="S186" i="7950"/>
  <c r="S210" i="7950"/>
  <c r="U966" i="7949"/>
  <c r="U942" i="7949"/>
  <c r="Q206" i="7949"/>
  <c r="Q182" i="7949"/>
  <c r="Q2420" i="7950"/>
  <c r="Q2396" i="7950"/>
  <c r="S750" i="7949"/>
  <c r="S726" i="7949"/>
  <c r="N2206" i="7949"/>
  <c r="N2182" i="7949"/>
  <c r="H2665" i="7949"/>
  <c r="H2711" i="7949" s="1"/>
  <c r="H2689" i="7949"/>
  <c r="O2127" i="7949"/>
  <c r="O2151" i="7949"/>
  <c r="I612" i="7949"/>
  <c r="I659" i="7949" s="1"/>
  <c r="J636" i="7949"/>
  <c r="W1751" i="7950"/>
  <c r="W1775" i="7950"/>
  <c r="K2311" i="7949"/>
  <c r="K2287" i="7949"/>
  <c r="Q1776" i="7949"/>
  <c r="Q1752" i="7949"/>
  <c r="U2155" i="7949"/>
  <c r="U2131" i="7949"/>
  <c r="U1615" i="7949"/>
  <c r="U1591" i="7949"/>
  <c r="R2527" i="7949"/>
  <c r="R2503" i="7949"/>
  <c r="R2024" i="7949"/>
  <c r="R2048" i="7949"/>
  <c r="P211" i="7949"/>
  <c r="P187" i="7949"/>
  <c r="S2473" i="7949"/>
  <c r="S2449" i="7949"/>
  <c r="S2525" i="7950"/>
  <c r="S2501" i="7950"/>
  <c r="W2500" i="7950"/>
  <c r="W2524" i="7950"/>
  <c r="P472" i="7950"/>
  <c r="P448" i="7950"/>
  <c r="M2044" i="7949"/>
  <c r="M2020" i="7949"/>
  <c r="L44" i="7949"/>
  <c r="L20" i="7949"/>
  <c r="L146" i="7950"/>
  <c r="L122" i="7950"/>
  <c r="U315" i="7949"/>
  <c r="U291" i="7949"/>
  <c r="V1105" i="7949"/>
  <c r="V1129" i="7949"/>
  <c r="J2637" i="7949"/>
  <c r="J2613" i="7949"/>
  <c r="T1232" i="7949"/>
  <c r="T1208" i="7949"/>
  <c r="S418" i="7950"/>
  <c r="S394" i="7950"/>
  <c r="L965" i="7949"/>
  <c r="L941" i="7949"/>
  <c r="N2367" i="7949"/>
  <c r="N2343" i="7949"/>
  <c r="Q936" i="7950"/>
  <c r="Q960" i="7950"/>
  <c r="R1774" i="7949"/>
  <c r="R1750" i="7949"/>
  <c r="W1935" i="7950"/>
  <c r="W1911" i="7950"/>
  <c r="P611" i="7950"/>
  <c r="P635" i="7950"/>
  <c r="N2532" i="7949"/>
  <c r="N2508" i="7949"/>
  <c r="S2369" i="7949"/>
  <c r="S2345" i="7949"/>
  <c r="O1987" i="7949"/>
  <c r="O1963" i="7949"/>
  <c r="W2267" i="7949"/>
  <c r="W2243" i="7949"/>
  <c r="N796" i="7950"/>
  <c r="N772" i="7950"/>
  <c r="U96" i="7950"/>
  <c r="U72" i="7950"/>
  <c r="M342" i="7949"/>
  <c r="N366" i="7949"/>
  <c r="Q1928" i="7950"/>
  <c r="Q1904" i="7950"/>
  <c r="L2470" i="7950"/>
  <c r="L2446" i="7950"/>
  <c r="P1183" i="7949"/>
  <c r="P1159" i="7949"/>
  <c r="U590" i="7949"/>
  <c r="U566" i="7949"/>
  <c r="L475" i="7949"/>
  <c r="L451" i="7949"/>
  <c r="U797" i="7950"/>
  <c r="U773" i="7950"/>
  <c r="U315" i="7950"/>
  <c r="U291" i="7950"/>
  <c r="L23" i="7949"/>
  <c r="L47" i="7949"/>
  <c r="W48" i="7949"/>
  <c r="W24" i="7949"/>
  <c r="R2689" i="7950"/>
  <c r="R2665" i="7950"/>
  <c r="S1071" i="7950"/>
  <c r="S1047" i="7950"/>
  <c r="Q344" i="7950"/>
  <c r="Q368" i="7950"/>
  <c r="V1826" i="7950"/>
  <c r="V1802" i="7950"/>
  <c r="V2502" i="7950"/>
  <c r="V2526" i="7950"/>
  <c r="P1852" i="7950"/>
  <c r="P1876" i="7950"/>
  <c r="Q230" i="7950"/>
  <c r="Q254" i="7950"/>
  <c r="U2021" i="7950"/>
  <c r="U2045" i="7950"/>
  <c r="P1531" i="7950"/>
  <c r="P1555" i="7950"/>
  <c r="R2368" i="7949"/>
  <c r="R2344" i="7949"/>
  <c r="S825" i="7950"/>
  <c r="S849" i="7950"/>
  <c r="V1666" i="7949"/>
  <c r="V1642" i="7949"/>
  <c r="J1554" i="7949"/>
  <c r="I1530" i="7949"/>
  <c r="I1577" i="7949" s="1"/>
  <c r="M1013" i="7950"/>
  <c r="M989" i="7950"/>
  <c r="T1502" i="7950"/>
  <c r="T1478" i="7950"/>
  <c r="M2530" i="7949"/>
  <c r="M2506" i="7949"/>
  <c r="U370" i="7949"/>
  <c r="U346" i="7949"/>
  <c r="T2285" i="7950"/>
  <c r="T2309" i="7950"/>
  <c r="S1239" i="7949"/>
  <c r="S1215" i="7949"/>
  <c r="T2644" i="7949"/>
  <c r="T2620" i="7949"/>
  <c r="V2311" i="7950"/>
  <c r="V2287" i="7950"/>
  <c r="Q2098" i="7949"/>
  <c r="Q2074" i="7949"/>
  <c r="Q851" i="7950"/>
  <c r="Q827" i="7950"/>
  <c r="Q237" i="7950"/>
  <c r="Q261" i="7950"/>
  <c r="N1664" i="7949"/>
  <c r="N1640" i="7949"/>
  <c r="K1824" i="7949"/>
  <c r="J2634" i="7949"/>
  <c r="I2610" i="7949"/>
  <c r="I2657" i="7949" s="1"/>
  <c r="O17" i="7950"/>
  <c r="O41" i="7950"/>
  <c r="V2424" i="7950"/>
  <c r="V2400" i="7950"/>
  <c r="Q2560" i="7950"/>
  <c r="Q2584" i="7950"/>
  <c r="R2204" i="7950"/>
  <c r="R2180" i="7950"/>
  <c r="L1009" i="7950"/>
  <c r="R1614" i="7949"/>
  <c r="R1590" i="7949"/>
  <c r="R902" i="7950"/>
  <c r="R878" i="7950"/>
  <c r="I1523" i="7949"/>
  <c r="J1476" i="7949"/>
  <c r="R2340" i="7950"/>
  <c r="R2364" i="7950"/>
  <c r="Q889" i="7949"/>
  <c r="Q913" i="7949"/>
  <c r="K715" i="7950"/>
  <c r="L739" i="7950"/>
  <c r="J1549" i="7950"/>
  <c r="I1525" i="7950"/>
  <c r="I1572" i="7950" s="1"/>
  <c r="P1554" i="7950"/>
  <c r="P1530" i="7950"/>
  <c r="K121" i="7950"/>
  <c r="K168" i="7950" s="1"/>
  <c r="L145" i="7950"/>
  <c r="R155" i="7950"/>
  <c r="R131" i="7950"/>
  <c r="Q719" i="7950"/>
  <c r="Q743" i="7950"/>
  <c r="L1558" i="7949"/>
  <c r="L1534" i="7949"/>
  <c r="Q1934" i="7949"/>
  <c r="Q1910" i="7949"/>
  <c r="T1559" i="7949"/>
  <c r="T1535" i="7949"/>
  <c r="W1479" i="7949"/>
  <c r="W1503" i="7949"/>
  <c r="I1610" i="7949"/>
  <c r="I1586" i="7949"/>
  <c r="I1631" i="7949" s="1"/>
  <c r="J1071" i="7949"/>
  <c r="J1047" i="7949"/>
  <c r="L1829" i="7949"/>
  <c r="L1805" i="7949"/>
  <c r="K1337" i="7950"/>
  <c r="K1313" i="7950"/>
  <c r="J2443" i="7950"/>
  <c r="K2467" i="7950"/>
  <c r="Q199" i="7950"/>
  <c r="O2231" i="7950"/>
  <c r="O2255" i="7950"/>
  <c r="T910" i="7949"/>
  <c r="T886" i="7949"/>
  <c r="T1712" i="7950"/>
  <c r="T1688" i="7950"/>
  <c r="Q1235" i="7949"/>
  <c r="Q1211" i="7949"/>
  <c r="R1342" i="7950"/>
  <c r="R1318" i="7950"/>
  <c r="I2070" i="7949"/>
  <c r="I2117" i="7949" s="1"/>
  <c r="J2094" i="7949"/>
  <c r="T1179" i="7950"/>
  <c r="T1155" i="7950"/>
  <c r="N2181" i="7949"/>
  <c r="N2205" i="7949"/>
  <c r="P1019" i="7949"/>
  <c r="P995" i="7949"/>
  <c r="Q2365" i="7950"/>
  <c r="Q2341" i="7950"/>
  <c r="S1671" i="7949"/>
  <c r="S1647" i="7949"/>
  <c r="P2069" i="7950"/>
  <c r="P2093" i="7950"/>
  <c r="M339" i="7950"/>
  <c r="M363" i="7950"/>
  <c r="R850" i="7950"/>
  <c r="R826" i="7950"/>
  <c r="U1075" i="7949"/>
  <c r="U1051" i="7949"/>
  <c r="J367" i="7949"/>
  <c r="J343" i="7949"/>
  <c r="M1768" i="7950"/>
  <c r="M1744" i="7950"/>
  <c r="S728" i="7949"/>
  <c r="S752" i="7949"/>
  <c r="N1830" i="7949"/>
  <c r="N1806" i="7949"/>
  <c r="W23" i="7950"/>
  <c r="W47" i="7950"/>
  <c r="V479" i="7949"/>
  <c r="V455" i="7949"/>
  <c r="N2197" i="7950"/>
  <c r="P2586" i="7949"/>
  <c r="P2562" i="7949"/>
  <c r="T1720" i="7950"/>
  <c r="T1696" i="7950"/>
  <c r="V210" i="7949"/>
  <c r="V186" i="7949"/>
  <c r="M1049" i="7949"/>
  <c r="M1073" i="7949"/>
  <c r="O46" i="7949"/>
  <c r="O22" i="7949"/>
  <c r="M1182" i="7949"/>
  <c r="M1158" i="7949"/>
  <c r="S423" i="7949"/>
  <c r="S399" i="7949"/>
  <c r="T1723" i="7949"/>
  <c r="T1699" i="7949"/>
  <c r="V2347" i="7949"/>
  <c r="V2371" i="7949"/>
  <c r="U829" i="7950"/>
  <c r="U853" i="7950"/>
  <c r="K2652" i="7950"/>
  <c r="S934" i="7950"/>
  <c r="S958" i="7950"/>
  <c r="U942" i="7950"/>
  <c r="U966" i="7950"/>
  <c r="R747" i="7949"/>
  <c r="R723" i="7949"/>
  <c r="T2583" i="7950"/>
  <c r="T2559" i="7950"/>
  <c r="S2095" i="7950"/>
  <c r="S2071" i="7950"/>
  <c r="W1285" i="7950"/>
  <c r="W1261" i="7950"/>
  <c r="Q1045" i="7950"/>
  <c r="Q1069" i="7950"/>
  <c r="S2558" i="7950"/>
  <c r="S2582" i="7950"/>
  <c r="S46" i="7950"/>
  <c r="S22" i="7950"/>
  <c r="L1117" i="7950"/>
  <c r="K1093" i="7950"/>
  <c r="U1638" i="7950"/>
  <c r="U1662" i="7950"/>
  <c r="L2690" i="7949"/>
  <c r="L2666" i="7949"/>
  <c r="V1099" i="7950"/>
  <c r="V1123" i="7950"/>
  <c r="U2615" i="7950"/>
  <c r="U2639" i="7950"/>
  <c r="Q422" i="7949"/>
  <c r="Q398" i="7949"/>
  <c r="S2206" i="7950"/>
  <c r="S2182" i="7950"/>
  <c r="R2362" i="7950"/>
  <c r="R2338" i="7950"/>
  <c r="P314" i="7950"/>
  <c r="P290" i="7950"/>
  <c r="S1477" i="7950"/>
  <c r="S1501" i="7950"/>
  <c r="I67" i="7950"/>
  <c r="I114" i="7950" s="1"/>
  <c r="J91" i="7950"/>
  <c r="M1855" i="7949"/>
  <c r="O96" i="7949"/>
  <c r="N1826" i="7949"/>
  <c r="N1802" i="7949"/>
  <c r="K1603" i="7950"/>
  <c r="U426" i="7950"/>
  <c r="U402" i="7950"/>
  <c r="T1452" i="7950"/>
  <c r="T1428" i="7950"/>
  <c r="W1044" i="7950"/>
  <c r="W1068" i="7950"/>
  <c r="W1427" i="7950"/>
  <c r="W1451" i="7950"/>
  <c r="M1173" i="7950"/>
  <c r="S1821" i="7950"/>
  <c r="S1797" i="7950"/>
  <c r="P2014" i="7950"/>
  <c r="P2038" i="7950"/>
  <c r="S1236" i="7949"/>
  <c r="S1212" i="7949"/>
  <c r="T2152" i="7950"/>
  <c r="T2128" i="7950"/>
  <c r="N554" i="7950"/>
  <c r="N578" i="7950"/>
  <c r="I19" i="7949"/>
  <c r="H65" i="7949"/>
  <c r="V1482" i="7950"/>
  <c r="V1506" i="7950"/>
  <c r="N527" i="7950"/>
  <c r="N503" i="7950"/>
  <c r="T779" i="7950"/>
  <c r="T803" i="7950"/>
  <c r="S963" i="7949"/>
  <c r="S939" i="7949"/>
  <c r="Q1745" i="7950"/>
  <c r="Q1769" i="7950"/>
  <c r="U2261" i="7950"/>
  <c r="U2237" i="7950"/>
  <c r="P1930" i="7950"/>
  <c r="P1906" i="7950"/>
  <c r="U562" i="7950"/>
  <c r="U586" i="7950"/>
  <c r="W888" i="7950"/>
  <c r="W912" i="7950"/>
  <c r="R1398" i="7949"/>
  <c r="R1374" i="7949"/>
  <c r="U798" i="7950"/>
  <c r="U774" i="7950"/>
  <c r="N907" i="7949"/>
  <c r="N883" i="7949"/>
  <c r="K1068" i="7949"/>
  <c r="J1044" i="7949"/>
  <c r="N69" i="7950"/>
  <c r="N93" i="7950"/>
  <c r="Q2018" i="7950"/>
  <c r="Q2042" i="7950"/>
  <c r="M45" i="7949"/>
  <c r="M21" i="7949"/>
  <c r="O1179" i="7949"/>
  <c r="O1155" i="7949"/>
  <c r="M1287" i="7949"/>
  <c r="M1263" i="7949"/>
  <c r="W1237" i="7949"/>
  <c r="W1213" i="7949"/>
  <c r="P2576" i="7950"/>
  <c r="P2552" i="7950"/>
  <c r="M2554" i="7950"/>
  <c r="M2578" i="7950"/>
  <c r="P1963" i="7950"/>
  <c r="P1987" i="7950"/>
  <c r="Q1879" i="7950"/>
  <c r="Q1855" i="7950"/>
  <c r="L2253" i="7950"/>
  <c r="L2229" i="7950"/>
  <c r="R1990" i="7949"/>
  <c r="R1966" i="7949"/>
  <c r="L1716" i="7949"/>
  <c r="I721" i="7949"/>
  <c r="H767" i="7949"/>
  <c r="I2041" i="7949"/>
  <c r="I2017" i="7949"/>
  <c r="T848" i="7950"/>
  <c r="J1387" i="7950"/>
  <c r="I1363" i="7950"/>
  <c r="I1410" i="7950" s="1"/>
  <c r="R804" i="7949"/>
  <c r="R780" i="7949"/>
  <c r="R562" i="7949"/>
  <c r="R586" i="7949"/>
  <c r="P528" i="7950"/>
  <c r="P504" i="7950"/>
  <c r="N2314" i="7949"/>
  <c r="N2290" i="7949"/>
  <c r="O1560" i="7949"/>
  <c r="O1536" i="7949"/>
  <c r="I1962" i="7949"/>
  <c r="I2009" i="7949" s="1"/>
  <c r="J1986" i="7949"/>
  <c r="M903" i="7950"/>
  <c r="Q416" i="7950"/>
  <c r="Q392" i="7950"/>
  <c r="S1721" i="7950"/>
  <c r="S1697" i="7950"/>
  <c r="M1477" i="7949"/>
  <c r="M1501" i="7949"/>
  <c r="S15" i="7950"/>
  <c r="S39" i="7950"/>
  <c r="W2159" i="7949"/>
  <c r="W2135" i="7949"/>
  <c r="T375" i="7949"/>
  <c r="T351" i="7949"/>
  <c r="L2393" i="7950"/>
  <c r="L2417" i="7950"/>
  <c r="M209" i="7949"/>
  <c r="M185" i="7949"/>
  <c r="Q2422" i="7949"/>
  <c r="Q2398" i="7949"/>
  <c r="R880" i="7950"/>
  <c r="R904" i="7950"/>
  <c r="S1157" i="7950"/>
  <c r="S1181" i="7950"/>
  <c r="V48" i="7950"/>
  <c r="V24" i="7950"/>
  <c r="S1393" i="7950"/>
  <c r="S1369" i="7950"/>
  <c r="I829" i="7949"/>
  <c r="H875" i="7949"/>
  <c r="M1394" i="7949"/>
  <c r="M1370" i="7949"/>
  <c r="W1698" i="7950"/>
  <c r="W1722" i="7950"/>
  <c r="P1743" i="7950"/>
  <c r="P1767" i="7950"/>
  <c r="L469" i="7950"/>
  <c r="K445" i="7950"/>
  <c r="K492" i="7950" s="1"/>
  <c r="Q1448" i="7950"/>
  <c r="Q1424" i="7950"/>
  <c r="Q1126" i="7949"/>
  <c r="Q1102" i="7949"/>
  <c r="N1344" i="7949"/>
  <c r="N1320" i="7949"/>
  <c r="W2634" i="7950"/>
  <c r="W2610" i="7950"/>
  <c r="R1508" i="7949"/>
  <c r="R1484" i="7949"/>
  <c r="K1310" i="7950"/>
  <c r="L151" i="7949"/>
  <c r="L127" i="7949"/>
  <c r="O1939" i="7949"/>
  <c r="O1915" i="7949"/>
  <c r="Q2339" i="7950"/>
  <c r="Q2363" i="7950"/>
  <c r="U642" i="7950"/>
  <c r="U618" i="7950"/>
  <c r="U1775" i="7949"/>
  <c r="U1751" i="7949"/>
  <c r="S1282" i="7950"/>
  <c r="S1258" i="7950"/>
  <c r="Q471" i="7950"/>
  <c r="Q447" i="7950"/>
  <c r="O2121" i="7950"/>
  <c r="O2145" i="7950"/>
  <c r="U726" i="7950"/>
  <c r="U750" i="7950"/>
  <c r="W1420" i="7950"/>
  <c r="W1444" i="7950"/>
  <c r="P2582" i="7949"/>
  <c r="P2558" i="7949"/>
  <c r="U1774" i="7950"/>
  <c r="U1750" i="7950"/>
  <c r="O1096" i="7950"/>
  <c r="O1120" i="7950"/>
  <c r="V451" i="7950"/>
  <c r="V475" i="7950"/>
  <c r="N696" i="7949"/>
  <c r="N672" i="7949"/>
  <c r="L582" i="7949"/>
  <c r="K558" i="7949"/>
  <c r="K605" i="7949" s="1"/>
  <c r="R2533" i="7949"/>
  <c r="R2509" i="7949"/>
  <c r="S940" i="7950"/>
  <c r="S964" i="7950"/>
  <c r="W130" i="7950"/>
  <c r="W154" i="7950"/>
  <c r="L2452" i="7949"/>
  <c r="L2476" i="7949"/>
  <c r="O2097" i="7949"/>
  <c r="O2073" i="7949"/>
  <c r="W510" i="7950"/>
  <c r="W534" i="7950"/>
  <c r="J205" i="7949"/>
  <c r="J181" i="7949"/>
  <c r="Q800" i="7950"/>
  <c r="Q776" i="7950"/>
  <c r="U2307" i="7950"/>
  <c r="U2283" i="7950"/>
  <c r="S2421" i="7950"/>
  <c r="S2397" i="7950"/>
  <c r="J2522" i="7950"/>
  <c r="J2498" i="7950"/>
  <c r="O2474" i="7950"/>
  <c r="O2450" i="7950"/>
  <c r="U1184" i="7949"/>
  <c r="U1160" i="7949"/>
  <c r="J115" i="7941" l="1"/>
  <c r="K773" i="18"/>
  <c r="J119" i="7941"/>
  <c r="K777" i="18"/>
  <c r="K8" i="7941"/>
  <c r="J322" i="7941"/>
  <c r="J879" i="18"/>
  <c r="J878" i="18"/>
  <c r="J1299" i="18"/>
  <c r="I687" i="7941"/>
  <c r="I899" i="7941"/>
  <c r="J585" i="7941"/>
  <c r="J324" i="7941"/>
  <c r="K10" i="7941"/>
  <c r="E10" i="7969"/>
  <c r="P1503" i="18"/>
  <c r="J1300" i="18"/>
  <c r="J1557" i="18"/>
  <c r="J1189" i="18"/>
  <c r="J1297" i="18"/>
  <c r="I321" i="7941"/>
  <c r="J1301" i="18"/>
  <c r="J690" i="7941"/>
  <c r="K1192" i="18"/>
  <c r="J875" i="18"/>
  <c r="J1135" i="18"/>
  <c r="K1294" i="18"/>
  <c r="P1083" i="18"/>
  <c r="Q1506" i="18"/>
  <c r="Q1086" i="18"/>
  <c r="J1298" i="18"/>
  <c r="J880" i="18"/>
  <c r="K1138" i="18"/>
  <c r="J7" i="7941"/>
  <c r="K1136" i="18"/>
  <c r="Q115" i="18"/>
  <c r="H11" i="7967"/>
  <c r="H13" i="7967" s="1"/>
  <c r="F7" i="7966" s="1"/>
  <c r="H40" i="7967"/>
  <c r="H42" i="7967" s="1"/>
  <c r="I36" i="7967" s="1"/>
  <c r="J1633" i="7950"/>
  <c r="J1680" i="7950" s="1"/>
  <c r="L1746" i="7949"/>
  <c r="L1793" i="7949" s="1"/>
  <c r="J2011" i="7950"/>
  <c r="J2058" i="7950" s="1"/>
  <c r="J2119" i="7950"/>
  <c r="J2166" i="7950" s="1"/>
  <c r="G44" i="7959"/>
  <c r="H11" i="7959" s="1"/>
  <c r="H22" i="7959" s="1"/>
  <c r="J234" i="7949"/>
  <c r="J281" i="7949" s="1"/>
  <c r="J337" i="7950"/>
  <c r="J384" i="7950" s="1"/>
  <c r="H42" i="7959"/>
  <c r="C12" i="7958" s="1"/>
  <c r="H44" i="7959"/>
  <c r="C14" i="7958" s="1"/>
  <c r="J229" i="7950"/>
  <c r="J276" i="7950" s="1"/>
  <c r="K1687" i="7950"/>
  <c r="K1734" i="7950" s="1"/>
  <c r="K985" i="7950"/>
  <c r="K1032" i="7950" s="1"/>
  <c r="J2441" i="7949"/>
  <c r="L2598" i="7950"/>
  <c r="K1692" i="7949"/>
  <c r="K1739" i="7949" s="1"/>
  <c r="J1579" i="7950"/>
  <c r="J1626" i="7950" s="1"/>
  <c r="J1800" i="7949"/>
  <c r="J1847" i="7949" s="1"/>
  <c r="J1037" i="7949"/>
  <c r="K990" i="7949"/>
  <c r="I2063" i="7949"/>
  <c r="R530" i="7950"/>
  <c r="R506" i="7950"/>
  <c r="I2444" i="7950"/>
  <c r="H2490" i="7950"/>
  <c r="O52" i="7946" s="1"/>
  <c r="J716" i="7950"/>
  <c r="I762" i="7950"/>
  <c r="M2611" i="7949"/>
  <c r="M2635" i="7949"/>
  <c r="J1309" i="7950"/>
  <c r="I1356" i="7950"/>
  <c r="J877" i="7950"/>
  <c r="K901" i="7950"/>
  <c r="K2148" i="7949"/>
  <c r="J2124" i="7949"/>
  <c r="J2171" i="7949" s="1"/>
  <c r="J1206" i="7949"/>
  <c r="K1230" i="7949"/>
  <c r="R1284" i="7950"/>
  <c r="R1260" i="7950"/>
  <c r="I1472" i="7950"/>
  <c r="H1518" i="7950"/>
  <c r="O34" i="7946" s="1"/>
  <c r="L1388" i="7950"/>
  <c r="L1364" i="7950"/>
  <c r="L37" i="7950"/>
  <c r="K13" i="7950"/>
  <c r="K60" i="7950" s="1"/>
  <c r="K1153" i="7949"/>
  <c r="K1177" i="7949"/>
  <c r="W454" i="7950"/>
  <c r="W478" i="7950"/>
  <c r="K824" i="7950"/>
  <c r="J870" i="7950"/>
  <c r="O1878" i="7949"/>
  <c r="N1854" i="7949"/>
  <c r="R832" i="7950"/>
  <c r="R856" i="7950"/>
  <c r="N1496" i="7950"/>
  <c r="V1588" i="7950"/>
  <c r="W1588" i="7950" s="1"/>
  <c r="P1289" i="7949"/>
  <c r="P1265" i="7949"/>
  <c r="O2418" i="7950"/>
  <c r="O2394" i="7950"/>
  <c r="F25" i="7959"/>
  <c r="E11" i="7965" s="1"/>
  <c r="E8" i="7969"/>
  <c r="J2174" i="7950"/>
  <c r="I2220" i="7950"/>
  <c r="G23" i="7959"/>
  <c r="K744" i="7949"/>
  <c r="J720" i="7949"/>
  <c r="G41" i="7959"/>
  <c r="H8" i="7959" s="1"/>
  <c r="L173" i="7949"/>
  <c r="H21" i="7959"/>
  <c r="I1788" i="7950"/>
  <c r="J1741" i="7950"/>
  <c r="J389" i="7949"/>
  <c r="F39" i="7959"/>
  <c r="G40" i="7959"/>
  <c r="H7" i="7959" s="1"/>
  <c r="J288" i="7949"/>
  <c r="J335" i="7949" s="1"/>
  <c r="K312" i="7949"/>
  <c r="T1480" i="7950"/>
  <c r="T1504" i="7950"/>
  <c r="Q1771" i="7949"/>
  <c r="Q1747" i="7949"/>
  <c r="W132" i="7950"/>
  <c r="M1257" i="7950"/>
  <c r="M1281" i="7950"/>
  <c r="M798" i="7949"/>
  <c r="L774" i="7949"/>
  <c r="J2281" i="7950"/>
  <c r="J2328" i="7950" s="1"/>
  <c r="K2305" i="7950"/>
  <c r="O1720" i="7949"/>
  <c r="O1696" i="7949"/>
  <c r="O1908" i="7950"/>
  <c r="O1932" i="7950"/>
  <c r="N150" i="7949"/>
  <c r="M126" i="7949"/>
  <c r="K852" i="7949"/>
  <c r="J828" i="7949"/>
  <c r="T2614" i="7950"/>
  <c r="T2638" i="7950"/>
  <c r="U2020" i="7950"/>
  <c r="U2044" i="7950"/>
  <c r="K2040" i="7949"/>
  <c r="J2016" i="7949"/>
  <c r="V2316" i="7950"/>
  <c r="V2292" i="7950"/>
  <c r="L1284" i="7949"/>
  <c r="K1260" i="7949"/>
  <c r="J879" i="7950"/>
  <c r="I924" i="7950"/>
  <c r="J1040" i="7950"/>
  <c r="I1086" i="7950"/>
  <c r="W2661" i="7950"/>
  <c r="W2685" i="7950"/>
  <c r="M1333" i="7950"/>
  <c r="J1147" i="7950"/>
  <c r="K1171" i="7950"/>
  <c r="T2262" i="7950"/>
  <c r="T2238" i="7950"/>
  <c r="O2016" i="7950"/>
  <c r="O2040" i="7950"/>
  <c r="N2669" i="7949"/>
  <c r="N2693" i="7949"/>
  <c r="O2499" i="7950"/>
  <c r="O2523" i="7950"/>
  <c r="O369" i="7949"/>
  <c r="O345" i="7949"/>
  <c r="V126" i="7950"/>
  <c r="V150" i="7950"/>
  <c r="R776" i="7950"/>
  <c r="R800" i="7950"/>
  <c r="O696" i="7949"/>
  <c r="O672" i="7949"/>
  <c r="V642" i="7950"/>
  <c r="V618" i="7950"/>
  <c r="J829" i="7949"/>
  <c r="I875" i="7949"/>
  <c r="W48" i="7950"/>
  <c r="W24" i="7950"/>
  <c r="S904" i="7950"/>
  <c r="S880" i="7950"/>
  <c r="R2422" i="7949"/>
  <c r="R2398" i="7949"/>
  <c r="T1721" i="7950"/>
  <c r="T1697" i="7950"/>
  <c r="O2314" i="7949"/>
  <c r="O2290" i="7949"/>
  <c r="S2362" i="7950"/>
  <c r="S2338" i="7950"/>
  <c r="P2450" i="7950"/>
  <c r="P2474" i="7950"/>
  <c r="V1774" i="7950"/>
  <c r="V1750" i="7950"/>
  <c r="R2339" i="7950"/>
  <c r="R2363" i="7950"/>
  <c r="N1501" i="7949"/>
  <c r="N1477" i="7949"/>
  <c r="J721" i="7949"/>
  <c r="I767" i="7949"/>
  <c r="M2229" i="7950"/>
  <c r="M2253" i="7950"/>
  <c r="Q2576" i="7950"/>
  <c r="Q2552" i="7950"/>
  <c r="P96" i="7949"/>
  <c r="T2582" i="7950"/>
  <c r="T2558" i="7950"/>
  <c r="S747" i="7949"/>
  <c r="S723" i="7949"/>
  <c r="V829" i="7950"/>
  <c r="V853" i="7950"/>
  <c r="N1768" i="7950"/>
  <c r="N1744" i="7950"/>
  <c r="N363" i="7950"/>
  <c r="N339" i="7950"/>
  <c r="U1179" i="7950"/>
  <c r="U1155" i="7950"/>
  <c r="R1235" i="7949"/>
  <c r="R1211" i="7949"/>
  <c r="R913" i="7949"/>
  <c r="R889" i="7949"/>
  <c r="S878" i="7950"/>
  <c r="S902" i="7950"/>
  <c r="S1590" i="7949"/>
  <c r="S1614" i="7949"/>
  <c r="T825" i="7950"/>
  <c r="T849" i="7950"/>
  <c r="Q1531" i="7950"/>
  <c r="Q1555" i="7950"/>
  <c r="V797" i="7950"/>
  <c r="V773" i="7950"/>
  <c r="V590" i="7949"/>
  <c r="V566" i="7949"/>
  <c r="M965" i="7949"/>
  <c r="M941" i="7949"/>
  <c r="V2155" i="7949"/>
  <c r="V2131" i="7949"/>
  <c r="W310" i="7950"/>
  <c r="W286" i="7950"/>
  <c r="R2126" i="7950"/>
  <c r="R2150" i="7950"/>
  <c r="M717" i="7950"/>
  <c r="M741" i="7950"/>
  <c r="N2419" i="7949"/>
  <c r="N2395" i="7949"/>
  <c r="Q1988" i="7950"/>
  <c r="Q1964" i="7950"/>
  <c r="I821" i="7949"/>
  <c r="J775" i="7949"/>
  <c r="I2257" i="7949"/>
  <c r="I2233" i="7949"/>
  <c r="I2279" i="7949" s="1"/>
  <c r="V1178" i="7950"/>
  <c r="V1154" i="7950"/>
  <c r="S667" i="7950"/>
  <c r="S691" i="7950"/>
  <c r="V557" i="7950"/>
  <c r="V581" i="7950"/>
  <c r="V480" i="7950"/>
  <c r="V456" i="7950"/>
  <c r="T181" i="7950"/>
  <c r="T205" i="7950"/>
  <c r="Q1097" i="7950"/>
  <c r="Q1121" i="7950"/>
  <c r="N663" i="7950"/>
  <c r="N687" i="7950"/>
  <c r="J2340" i="7949"/>
  <c r="J2387" i="7949" s="1"/>
  <c r="K2364" i="7949"/>
  <c r="R1345" i="7949"/>
  <c r="R1321" i="7949"/>
  <c r="W1066" i="7950"/>
  <c r="W1042" i="7950"/>
  <c r="Q74" i="7950"/>
  <c r="Q98" i="7950"/>
  <c r="S2175" i="7950"/>
  <c r="S2199" i="7950"/>
  <c r="U639" i="7950"/>
  <c r="U615" i="7950"/>
  <c r="U509" i="7950"/>
  <c r="U533" i="7950"/>
  <c r="S1668" i="7949"/>
  <c r="S1644" i="7949"/>
  <c r="S2342" i="7950"/>
  <c r="S2366" i="7950"/>
  <c r="U1419" i="7950"/>
  <c r="U1443" i="7950"/>
  <c r="U831" i="7950"/>
  <c r="U855" i="7950"/>
  <c r="U1450" i="7949"/>
  <c r="U1426" i="7949"/>
  <c r="I2581" i="7949"/>
  <c r="I2557" i="7949"/>
  <c r="I2603" i="7949" s="1"/>
  <c r="P1931" i="7950"/>
  <c r="P1907" i="7950"/>
  <c r="M1203" i="7950"/>
  <c r="M1227" i="7950"/>
  <c r="I1285" i="7949"/>
  <c r="I1261" i="7949"/>
  <c r="I1307" i="7949" s="1"/>
  <c r="S634" i="7950"/>
  <c r="S610" i="7950"/>
  <c r="T2012" i="7950"/>
  <c r="T2036" i="7950"/>
  <c r="L1657" i="7950"/>
  <c r="K1633" i="7950"/>
  <c r="K1680" i="7950" s="1"/>
  <c r="O2694" i="7949"/>
  <c r="O2670" i="7949"/>
  <c r="U2200" i="7950"/>
  <c r="U2176" i="7950"/>
  <c r="U2696" i="7949"/>
  <c r="U2672" i="7949"/>
  <c r="R477" i="7950"/>
  <c r="R453" i="7950"/>
  <c r="R2232" i="7950"/>
  <c r="R2256" i="7950"/>
  <c r="R1445" i="7950"/>
  <c r="R1421" i="7950"/>
  <c r="L1204" i="7950"/>
  <c r="L1228" i="7950"/>
  <c r="L1225" i="7950"/>
  <c r="K1201" i="7950"/>
  <c r="K1340" i="7949"/>
  <c r="K1316" i="7949"/>
  <c r="O2202" i="7949"/>
  <c r="N2178" i="7949"/>
  <c r="Q420" i="7950"/>
  <c r="Q396" i="7950"/>
  <c r="Q18" i="7950"/>
  <c r="Q42" i="7950"/>
  <c r="U2688" i="7950"/>
  <c r="U2664" i="7950"/>
  <c r="Q742" i="7950"/>
  <c r="Q718" i="7950"/>
  <c r="Q1552" i="7950"/>
  <c r="Q1528" i="7950"/>
  <c r="U2346" i="7950"/>
  <c r="U2370" i="7950"/>
  <c r="N2423" i="7949"/>
  <c r="N2399" i="7949"/>
  <c r="S2100" i="7949"/>
  <c r="S2076" i="7949"/>
  <c r="L2035" i="7950"/>
  <c r="K2011" i="7950"/>
  <c r="K2058" i="7950" s="1"/>
  <c r="P633" i="7950"/>
  <c r="P609" i="7950"/>
  <c r="T688" i="7950"/>
  <c r="T664" i="7950"/>
  <c r="R2043" i="7950"/>
  <c r="R2019" i="7950"/>
  <c r="U2122" i="7950"/>
  <c r="U2146" i="7950"/>
  <c r="S992" i="7950"/>
  <c r="S1016" i="7950"/>
  <c r="O2420" i="7949"/>
  <c r="O2396" i="7949"/>
  <c r="J661" i="7950"/>
  <c r="J708" i="7950" s="1"/>
  <c r="K685" i="7950"/>
  <c r="K2441" i="7949"/>
  <c r="L2394" i="7949"/>
  <c r="U2698" i="7949"/>
  <c r="U2674" i="7949"/>
  <c r="V2283" i="7950"/>
  <c r="V2307" i="7950"/>
  <c r="N1394" i="7949"/>
  <c r="N1370" i="7949"/>
  <c r="Q504" i="7950"/>
  <c r="Q528" i="7950"/>
  <c r="U779" i="7950"/>
  <c r="U803" i="7950"/>
  <c r="T1236" i="7949"/>
  <c r="T1212" i="7949"/>
  <c r="U1452" i="7950"/>
  <c r="U1428" i="7950"/>
  <c r="T2206" i="7950"/>
  <c r="T2182" i="7950"/>
  <c r="U1723" i="7949"/>
  <c r="U1699" i="7949"/>
  <c r="T1671" i="7949"/>
  <c r="T1647" i="7949"/>
  <c r="R2341" i="7950"/>
  <c r="R2365" i="7950"/>
  <c r="O2205" i="7949"/>
  <c r="O2181" i="7949"/>
  <c r="K2094" i="7949"/>
  <c r="J2070" i="7949"/>
  <c r="J2117" i="7949" s="1"/>
  <c r="J1610" i="7949"/>
  <c r="J1586" i="7949"/>
  <c r="J1631" i="7949" s="1"/>
  <c r="K1549" i="7950"/>
  <c r="J1525" i="7950"/>
  <c r="J1572" i="7950" s="1"/>
  <c r="K2634" i="7949"/>
  <c r="J2610" i="7949"/>
  <c r="J2657" i="7949" s="1"/>
  <c r="O772" i="7950"/>
  <c r="O796" i="7950"/>
  <c r="P1987" i="7949"/>
  <c r="P1963" i="7949"/>
  <c r="O2532" i="7949"/>
  <c r="O2508" i="7949"/>
  <c r="K2637" i="7949"/>
  <c r="K2613" i="7949"/>
  <c r="V315" i="7949"/>
  <c r="V291" i="7949"/>
  <c r="M44" i="7949"/>
  <c r="M20" i="7949"/>
  <c r="Q448" i="7950"/>
  <c r="Q472" i="7950"/>
  <c r="Q211" i="7949"/>
  <c r="Q187" i="7949"/>
  <c r="S2503" i="7949"/>
  <c r="S2527" i="7949"/>
  <c r="L1039" i="7950"/>
  <c r="M1063" i="7950"/>
  <c r="N364" i="7950"/>
  <c r="N340" i="7950"/>
  <c r="R1936" i="7949"/>
  <c r="R1912" i="7949"/>
  <c r="T1694" i="7950"/>
  <c r="T1718" i="7950"/>
  <c r="R847" i="7950"/>
  <c r="W1749" i="7950"/>
  <c r="W1773" i="7950"/>
  <c r="P1340" i="7950"/>
  <c r="P1316" i="7950"/>
  <c r="W208" i="7949"/>
  <c r="W184" i="7949"/>
  <c r="R857" i="7949"/>
  <c r="R833" i="7949"/>
  <c r="K1662" i="7949"/>
  <c r="J1638" i="7949"/>
  <c r="J1685" i="7949" s="1"/>
  <c r="K577" i="7950"/>
  <c r="J553" i="7950"/>
  <c r="J600" i="7950" s="1"/>
  <c r="V1617" i="7949"/>
  <c r="V1593" i="7949"/>
  <c r="W319" i="7949"/>
  <c r="W295" i="7949"/>
  <c r="R476" i="7949"/>
  <c r="R452" i="7949"/>
  <c r="M2152" i="7949"/>
  <c r="M2128" i="7949"/>
  <c r="Q2631" i="7950"/>
  <c r="Q2607" i="7950"/>
  <c r="T2529" i="7950"/>
  <c r="T2505" i="7950"/>
  <c r="W672" i="7950"/>
  <c r="W696" i="7950"/>
  <c r="V2367" i="7950"/>
  <c r="V2343" i="7950"/>
  <c r="T531" i="7950"/>
  <c r="T507" i="7950"/>
  <c r="K1819" i="7950"/>
  <c r="J1795" i="7950"/>
  <c r="J1842" i="7950" s="1"/>
  <c r="S1372" i="7950"/>
  <c r="S1396" i="7950"/>
  <c r="V1104" i="7950"/>
  <c r="V1128" i="7950"/>
  <c r="V2100" i="7950"/>
  <c r="V2076" i="7950"/>
  <c r="W2230" i="7950"/>
  <c r="W2254" i="7950"/>
  <c r="S1562" i="7949"/>
  <c r="S1538" i="7949"/>
  <c r="S2690" i="7950"/>
  <c r="S2666" i="7950"/>
  <c r="O1176" i="7949"/>
  <c r="W1180" i="7950"/>
  <c r="W1156" i="7950"/>
  <c r="T1881" i="7949"/>
  <c r="T1857" i="7949"/>
  <c r="U526" i="7950"/>
  <c r="U502" i="7950"/>
  <c r="J654" i="7950"/>
  <c r="K607" i="7950"/>
  <c r="M1447" i="7949"/>
  <c r="M1423" i="7949"/>
  <c r="K2089" i="7950"/>
  <c r="J2065" i="7950"/>
  <c r="J2112" i="7950" s="1"/>
  <c r="V1990" i="7950"/>
  <c r="V1966" i="7950"/>
  <c r="U368" i="7949"/>
  <c r="U344" i="7949"/>
  <c r="J2549" i="7949"/>
  <c r="K2502" i="7949"/>
  <c r="P1181" i="7949"/>
  <c r="P1157" i="7949"/>
  <c r="O43" i="7950"/>
  <c r="O19" i="7950"/>
  <c r="U2481" i="7949"/>
  <c r="U2457" i="7949"/>
  <c r="R1279" i="7950"/>
  <c r="T694" i="7950"/>
  <c r="T670" i="7950"/>
  <c r="V1637" i="7950"/>
  <c r="V1661" i="7950"/>
  <c r="T694" i="7949"/>
  <c r="T670" i="7949"/>
  <c r="P532" i="7949"/>
  <c r="P508" i="7949"/>
  <c r="Q2418" i="7949"/>
  <c r="J2382" i="7950"/>
  <c r="K2335" i="7950"/>
  <c r="U100" i="7950"/>
  <c r="U76" i="7950"/>
  <c r="L909" i="7949"/>
  <c r="L885" i="7949"/>
  <c r="M1853" i="7950"/>
  <c r="M1877" i="7950"/>
  <c r="S935" i="7950"/>
  <c r="S959" i="7950"/>
  <c r="O584" i="7949"/>
  <c r="O560" i="7949"/>
  <c r="Q1724" i="7949"/>
  <c r="Q1700" i="7949"/>
  <c r="N1609" i="7949"/>
  <c r="N1585" i="7949"/>
  <c r="S1342" i="7949"/>
  <c r="S1318" i="7949"/>
  <c r="R1529" i="7950"/>
  <c r="R1553" i="7950"/>
  <c r="R2203" i="7950"/>
  <c r="R2179" i="7950"/>
  <c r="S695" i="7950"/>
  <c r="S671" i="7950"/>
  <c r="O1011" i="7950"/>
  <c r="O987" i="7950"/>
  <c r="U964" i="7949"/>
  <c r="U940" i="7949"/>
  <c r="T399" i="7950"/>
  <c r="T423" i="7950"/>
  <c r="P1233" i="7949"/>
  <c r="P1209" i="7949"/>
  <c r="N1798" i="7950"/>
  <c r="N1822" i="7950"/>
  <c r="Q740" i="7950"/>
  <c r="Q2662" i="7950"/>
  <c r="Q2686" i="7950"/>
  <c r="R1015" i="7949"/>
  <c r="R991" i="7949"/>
  <c r="U316" i="7949"/>
  <c r="U292" i="7949"/>
  <c r="S2451" i="7950"/>
  <c r="S2475" i="7950"/>
  <c r="P1072" i="7949"/>
  <c r="P1048" i="7949"/>
  <c r="T94" i="7950"/>
  <c r="T70" i="7950"/>
  <c r="V1343" i="7949"/>
  <c r="V1319" i="7949"/>
  <c r="Q1288" i="7949"/>
  <c r="Q1264" i="7949"/>
  <c r="Q1667" i="7949"/>
  <c r="Q1643" i="7949"/>
  <c r="L1122" i="7949"/>
  <c r="K1098" i="7949"/>
  <c r="K1145" i="7949" s="1"/>
  <c r="T1475" i="7950"/>
  <c r="T1499" i="7950"/>
  <c r="I119" i="7949"/>
  <c r="J72" i="7949"/>
  <c r="L2683" i="7950"/>
  <c r="K2659" i="7950"/>
  <c r="K2706" i="7950" s="1"/>
  <c r="Q1719" i="7949"/>
  <c r="Q1695" i="7949"/>
  <c r="R2660" i="7950"/>
  <c r="R2684" i="7950"/>
  <c r="O474" i="7949"/>
  <c r="N1989" i="7949"/>
  <c r="N1965" i="7949"/>
  <c r="T912" i="7949"/>
  <c r="T888" i="7949"/>
  <c r="L1495" i="7950"/>
  <c r="K1471" i="7950"/>
  <c r="P745" i="7949"/>
  <c r="P1016" i="7949"/>
  <c r="P992" i="7949"/>
  <c r="R1642" i="7950"/>
  <c r="R1666" i="7950"/>
  <c r="N1770" i="7949"/>
  <c r="N420" i="7949"/>
  <c r="M396" i="7949"/>
  <c r="U673" i="7949"/>
  <c r="U697" i="7949"/>
  <c r="R149" i="7950"/>
  <c r="R125" i="7950"/>
  <c r="T2449" i="7950"/>
  <c r="T2473" i="7950"/>
  <c r="V1236" i="7950"/>
  <c r="V1212" i="7950"/>
  <c r="K2252" i="7950"/>
  <c r="K2228" i="7950"/>
  <c r="V2072" i="7950"/>
  <c r="V2096" i="7950"/>
  <c r="T2397" i="7950"/>
  <c r="T2421" i="7950"/>
  <c r="M469" i="7950"/>
  <c r="L445" i="7950"/>
  <c r="L492" i="7950" s="1"/>
  <c r="Q1987" i="7950"/>
  <c r="Q1963" i="7950"/>
  <c r="R2042" i="7950"/>
  <c r="R2018" i="7950"/>
  <c r="O69" i="7950"/>
  <c r="O93" i="7950"/>
  <c r="N1173" i="7950"/>
  <c r="V402" i="7950"/>
  <c r="V426" i="7950"/>
  <c r="V2639" i="7950"/>
  <c r="V2615" i="7950"/>
  <c r="V1662" i="7950"/>
  <c r="V1638" i="7950"/>
  <c r="M1117" i="7950"/>
  <c r="L1093" i="7950"/>
  <c r="M582" i="7949"/>
  <c r="L558" i="7949"/>
  <c r="L605" i="7949" s="1"/>
  <c r="T1258" i="7950"/>
  <c r="T1282" i="7950"/>
  <c r="S1508" i="7949"/>
  <c r="S1484" i="7949"/>
  <c r="O1344" i="7949"/>
  <c r="O1320" i="7949"/>
  <c r="R1448" i="7950"/>
  <c r="R1424" i="7950"/>
  <c r="Q1767" i="7950"/>
  <c r="Q1743" i="7950"/>
  <c r="T1157" i="7950"/>
  <c r="T1181" i="7950"/>
  <c r="T15" i="7950"/>
  <c r="T39" i="7950"/>
  <c r="N903" i="7950"/>
  <c r="S804" i="7949"/>
  <c r="S780" i="7949"/>
  <c r="U848" i="7950"/>
  <c r="S1990" i="7949"/>
  <c r="S1966" i="7949"/>
  <c r="N1287" i="7949"/>
  <c r="N1263" i="7949"/>
  <c r="O907" i="7949"/>
  <c r="O883" i="7949"/>
  <c r="V774" i="7950"/>
  <c r="V798" i="7950"/>
  <c r="Q1906" i="7950"/>
  <c r="Q1930" i="7950"/>
  <c r="T963" i="7949"/>
  <c r="T939" i="7949"/>
  <c r="O527" i="7950"/>
  <c r="O503" i="7950"/>
  <c r="L1603" i="7950"/>
  <c r="N1855" i="7949"/>
  <c r="T46" i="7950"/>
  <c r="T22" i="7950"/>
  <c r="R1045" i="7950"/>
  <c r="R1069" i="7950"/>
  <c r="U2559" i="7950"/>
  <c r="U2583" i="7950"/>
  <c r="T728" i="7949"/>
  <c r="T752" i="7949"/>
  <c r="V1075" i="7949"/>
  <c r="V1051" i="7949"/>
  <c r="U1712" i="7950"/>
  <c r="U1688" i="7950"/>
  <c r="M1829" i="7949"/>
  <c r="M1805" i="7949"/>
  <c r="Q1554" i="7950"/>
  <c r="Q1530" i="7950"/>
  <c r="S2204" i="7950"/>
  <c r="S2180" i="7950"/>
  <c r="U2285" i="7950"/>
  <c r="U2309" i="7950"/>
  <c r="K1554" i="7949"/>
  <c r="J1530" i="7949"/>
  <c r="J1577" i="7949" s="1"/>
  <c r="R344" i="7950"/>
  <c r="R368" i="7950"/>
  <c r="M2470" i="7950"/>
  <c r="M2446" i="7950"/>
  <c r="O366" i="7949"/>
  <c r="N342" i="7949"/>
  <c r="T2525" i="7950"/>
  <c r="T2501" i="7950"/>
  <c r="L2311" i="7949"/>
  <c r="L2287" i="7949"/>
  <c r="K636" i="7949"/>
  <c r="J612" i="7949"/>
  <c r="J659" i="7949" s="1"/>
  <c r="O2206" i="7949"/>
  <c r="O2182" i="7949"/>
  <c r="R2420" i="7950"/>
  <c r="R2396" i="7950"/>
  <c r="R206" i="7949"/>
  <c r="R182" i="7949"/>
  <c r="R180" i="7950"/>
  <c r="R204" i="7950"/>
  <c r="V376" i="7949"/>
  <c r="V352" i="7949"/>
  <c r="Q2147" i="7950"/>
  <c r="Q2123" i="7950"/>
  <c r="V1263" i="7950"/>
  <c r="V1287" i="7950"/>
  <c r="V1660" i="7950"/>
  <c r="V1636" i="7950"/>
  <c r="M2477" i="7949"/>
  <c r="M2453" i="7949"/>
  <c r="K2521" i="7950"/>
  <c r="J2497" i="7950"/>
  <c r="J2544" i="7950" s="1"/>
  <c r="N1555" i="7949"/>
  <c r="N1531" i="7949"/>
  <c r="Q1151" i="7950"/>
  <c r="Q1175" i="7950"/>
  <c r="T1887" i="7949"/>
  <c r="T1863" i="7949"/>
  <c r="R2581" i="7950"/>
  <c r="R2557" i="7950"/>
  <c r="P856" i="7949"/>
  <c r="P832" i="7949"/>
  <c r="P2691" i="7949"/>
  <c r="P2667" i="7949"/>
  <c r="T398" i="7950"/>
  <c r="T422" i="7950"/>
  <c r="M2413" i="7950"/>
  <c r="L2389" i="7950"/>
  <c r="L2436" i="7950" s="1"/>
  <c r="M153" i="7949"/>
  <c r="M129" i="7949"/>
  <c r="N631" i="7950"/>
  <c r="O43" i="7949"/>
  <c r="Q2258" i="7950"/>
  <c r="Q2234" i="7950"/>
  <c r="N692" i="7949"/>
  <c r="N668" i="7949"/>
  <c r="R1690" i="7950"/>
  <c r="R1714" i="7950"/>
  <c r="S1933" i="7950"/>
  <c r="S1909" i="7950"/>
  <c r="R2471" i="7950"/>
  <c r="R2447" i="7950"/>
  <c r="O2415" i="7950"/>
  <c r="O2391" i="7950"/>
  <c r="P589" i="7949"/>
  <c r="P565" i="7949"/>
  <c r="S212" i="7949"/>
  <c r="S188" i="7949"/>
  <c r="U2637" i="7950"/>
  <c r="U2613" i="7950"/>
  <c r="M290" i="7949"/>
  <c r="M314" i="7949"/>
  <c r="M1828" i="7949"/>
  <c r="M1804" i="7949"/>
  <c r="P2336" i="7950"/>
  <c r="P2360" i="7950"/>
  <c r="U749" i="7950"/>
  <c r="U725" i="7950"/>
  <c r="M1064" i="7950"/>
  <c r="V641" i="7950"/>
  <c r="V617" i="7950"/>
  <c r="O204" i="7949"/>
  <c r="R366" i="7950"/>
  <c r="R342" i="7950"/>
  <c r="K793" i="7950"/>
  <c r="J769" i="7950"/>
  <c r="J816" i="7950" s="1"/>
  <c r="S1994" i="7949"/>
  <c r="S1970" i="7949"/>
  <c r="S1390" i="7950"/>
  <c r="S1366" i="7950"/>
  <c r="P1935" i="7949"/>
  <c r="P1911" i="7949"/>
  <c r="T312" i="7950"/>
  <c r="T288" i="7950"/>
  <c r="U1959" i="7950"/>
  <c r="U1983" i="7950"/>
  <c r="O1231" i="7949"/>
  <c r="J222" i="7950"/>
  <c r="K175" i="7950"/>
  <c r="I497" i="7949"/>
  <c r="J450" i="7949"/>
  <c r="M1255" i="7950"/>
  <c r="N2629" i="7950"/>
  <c r="M2605" i="7950"/>
  <c r="P1229" i="7950"/>
  <c r="P1205" i="7950"/>
  <c r="P1396" i="7949"/>
  <c r="P1372" i="7949"/>
  <c r="K2251" i="7950"/>
  <c r="J2227" i="7950"/>
  <c r="J2274" i="7950" s="1"/>
  <c r="M501" i="7950"/>
  <c r="M525" i="7950"/>
  <c r="V1014" i="7950"/>
  <c r="V990" i="7950"/>
  <c r="W308" i="7950"/>
  <c r="W284" i="7950"/>
  <c r="V2207" i="7950"/>
  <c r="V2183" i="7950"/>
  <c r="P1934" i="7950"/>
  <c r="P1910" i="7950"/>
  <c r="L637" i="7949"/>
  <c r="L613" i="7949"/>
  <c r="Q2148" i="7950"/>
  <c r="Q2124" i="7950"/>
  <c r="O2639" i="7949"/>
  <c r="O2615" i="7949"/>
  <c r="W863" i="7949"/>
  <c r="W839" i="7949"/>
  <c r="O259" i="7950"/>
  <c r="O235" i="7950"/>
  <c r="U2149" i="7950"/>
  <c r="U2125" i="7950"/>
  <c r="L258" i="7949"/>
  <c r="Q1698" i="7949"/>
  <c r="Q1722" i="7949"/>
  <c r="N1098" i="7950"/>
  <c r="N1122" i="7950"/>
  <c r="N2261" i="7949"/>
  <c r="N2237" i="7949"/>
  <c r="Q745" i="7950"/>
  <c r="Q721" i="7950"/>
  <c r="Q1713" i="7950"/>
  <c r="Q1689" i="7950"/>
  <c r="Q1500" i="7949"/>
  <c r="K1256" i="7950"/>
  <c r="J1302" i="7950"/>
  <c r="M1717" i="7949"/>
  <c r="M1693" i="7949"/>
  <c r="N583" i="7949"/>
  <c r="N559" i="7949"/>
  <c r="U830" i="7950"/>
  <c r="U854" i="7950"/>
  <c r="P1124" i="7950"/>
  <c r="P1100" i="7950"/>
  <c r="T1290" i="7949"/>
  <c r="T1266" i="7949"/>
  <c r="P2260" i="7949"/>
  <c r="P2236" i="7949"/>
  <c r="P1096" i="7950"/>
  <c r="P1120" i="7950"/>
  <c r="Q2582" i="7949"/>
  <c r="Q2558" i="7949"/>
  <c r="P2145" i="7950"/>
  <c r="P2121" i="7950"/>
  <c r="R471" i="7950"/>
  <c r="R447" i="7950"/>
  <c r="V1775" i="7949"/>
  <c r="V1751" i="7949"/>
  <c r="P1939" i="7949"/>
  <c r="P1915" i="7949"/>
  <c r="M151" i="7949"/>
  <c r="M127" i="7949"/>
  <c r="T1393" i="7950"/>
  <c r="T1369" i="7950"/>
  <c r="N209" i="7949"/>
  <c r="N185" i="7949"/>
  <c r="U375" i="7949"/>
  <c r="U351" i="7949"/>
  <c r="R392" i="7950"/>
  <c r="R416" i="7950"/>
  <c r="P1560" i="7949"/>
  <c r="P1536" i="7949"/>
  <c r="N2578" i="7950"/>
  <c r="N2554" i="7950"/>
  <c r="V586" i="7950"/>
  <c r="V562" i="7950"/>
  <c r="J19" i="7949"/>
  <c r="I65" i="7949"/>
  <c r="U2128" i="7950"/>
  <c r="U2152" i="7950"/>
  <c r="Q314" i="7950"/>
  <c r="Q290" i="7950"/>
  <c r="W1123" i="7950"/>
  <c r="W1099" i="7950"/>
  <c r="T958" i="7950"/>
  <c r="T934" i="7950"/>
  <c r="P46" i="7949"/>
  <c r="P22" i="7949"/>
  <c r="U1720" i="7950"/>
  <c r="U1696" i="7950"/>
  <c r="Q2586" i="7949"/>
  <c r="Q2562" i="7949"/>
  <c r="P2255" i="7950"/>
  <c r="P2231" i="7950"/>
  <c r="U1559" i="7949"/>
  <c r="U1535" i="7949"/>
  <c r="M1558" i="7949"/>
  <c r="M1534" i="7949"/>
  <c r="S155" i="7950"/>
  <c r="S131" i="7950"/>
  <c r="J1523" i="7949"/>
  <c r="K1476" i="7949"/>
  <c r="O1664" i="7949"/>
  <c r="O1640" i="7949"/>
  <c r="R2074" i="7949"/>
  <c r="R2098" i="7949"/>
  <c r="U2644" i="7949"/>
  <c r="U2620" i="7949"/>
  <c r="N2506" i="7949"/>
  <c r="N2530" i="7949"/>
  <c r="N1013" i="7950"/>
  <c r="N989" i="7950"/>
  <c r="R254" i="7950"/>
  <c r="R230" i="7950"/>
  <c r="V1184" i="7949"/>
  <c r="V1160" i="7949"/>
  <c r="K2522" i="7950"/>
  <c r="K2498" i="7950"/>
  <c r="K205" i="7949"/>
  <c r="K181" i="7949"/>
  <c r="P2097" i="7949"/>
  <c r="P2073" i="7949"/>
  <c r="M2476" i="7949"/>
  <c r="M2452" i="7949"/>
  <c r="T964" i="7950"/>
  <c r="T940" i="7950"/>
  <c r="S2533" i="7949"/>
  <c r="S2509" i="7949"/>
  <c r="W451" i="7950"/>
  <c r="W475" i="7950"/>
  <c r="V726" i="7950"/>
  <c r="V750" i="7950"/>
  <c r="L1310" i="7950"/>
  <c r="R1126" i="7949"/>
  <c r="R1102" i="7949"/>
  <c r="M2393" i="7950"/>
  <c r="M2417" i="7950"/>
  <c r="J1962" i="7949"/>
  <c r="J2009" i="7949" s="1"/>
  <c r="K1986" i="7949"/>
  <c r="S586" i="7949"/>
  <c r="S562" i="7949"/>
  <c r="K1387" i="7950"/>
  <c r="J1363" i="7950"/>
  <c r="J1410" i="7950" s="1"/>
  <c r="J2017" i="7949"/>
  <c r="J2041" i="7949"/>
  <c r="M1716" i="7949"/>
  <c r="R1879" i="7950"/>
  <c r="R1855" i="7950"/>
  <c r="P1179" i="7949"/>
  <c r="P1155" i="7949"/>
  <c r="N45" i="7949"/>
  <c r="N21" i="7949"/>
  <c r="L1068" i="7949"/>
  <c r="K1044" i="7949"/>
  <c r="S1398" i="7949"/>
  <c r="S1374" i="7949"/>
  <c r="V2261" i="7950"/>
  <c r="V2237" i="7950"/>
  <c r="W1482" i="7950"/>
  <c r="W1506" i="7950"/>
  <c r="O554" i="7950"/>
  <c r="O578" i="7950"/>
  <c r="T1797" i="7950"/>
  <c r="T1821" i="7950"/>
  <c r="O1826" i="7949"/>
  <c r="O1802" i="7949"/>
  <c r="K91" i="7950"/>
  <c r="J67" i="7950"/>
  <c r="J114" i="7950" s="1"/>
  <c r="T1501" i="7950"/>
  <c r="T1477" i="7950"/>
  <c r="R398" i="7949"/>
  <c r="R422" i="7949"/>
  <c r="M2690" i="7949"/>
  <c r="M2666" i="7949"/>
  <c r="T2095" i="7950"/>
  <c r="T2071" i="7950"/>
  <c r="V942" i="7950"/>
  <c r="V966" i="7950"/>
  <c r="W2371" i="7949"/>
  <c r="W2347" i="7949"/>
  <c r="N1073" i="7949"/>
  <c r="N1049" i="7949"/>
  <c r="W479" i="7949"/>
  <c r="W455" i="7949"/>
  <c r="K367" i="7949"/>
  <c r="K343" i="7949"/>
  <c r="S826" i="7950"/>
  <c r="S850" i="7950"/>
  <c r="Q2093" i="7950"/>
  <c r="Q2069" i="7950"/>
  <c r="S1318" i="7950"/>
  <c r="S1342" i="7950"/>
  <c r="U910" i="7949"/>
  <c r="U886" i="7949"/>
  <c r="R199" i="7950"/>
  <c r="L2467" i="7950"/>
  <c r="K2443" i="7950"/>
  <c r="L1337" i="7950"/>
  <c r="L1313" i="7950"/>
  <c r="K1071" i="7949"/>
  <c r="K1047" i="7949"/>
  <c r="R743" i="7950"/>
  <c r="R719" i="7950"/>
  <c r="L715" i="7950"/>
  <c r="M739" i="7950"/>
  <c r="S2364" i="7950"/>
  <c r="S2340" i="7950"/>
  <c r="M1009" i="7950"/>
  <c r="R2584" i="7950"/>
  <c r="R2560" i="7950"/>
  <c r="P41" i="7950"/>
  <c r="P17" i="7950"/>
  <c r="L1824" i="7949"/>
  <c r="R827" i="7950"/>
  <c r="R851" i="7950"/>
  <c r="W2526" i="7950"/>
  <c r="W2502" i="7950"/>
  <c r="S2665" i="7950"/>
  <c r="S2689" i="7950"/>
  <c r="M475" i="7949"/>
  <c r="M451" i="7949"/>
  <c r="S1774" i="7949"/>
  <c r="S1750" i="7949"/>
  <c r="O2367" i="7949"/>
  <c r="O2343" i="7949"/>
  <c r="T394" i="7950"/>
  <c r="T418" i="7950"/>
  <c r="W1129" i="7949"/>
  <c r="W1105" i="7949"/>
  <c r="T2473" i="7949"/>
  <c r="T2449" i="7949"/>
  <c r="S2048" i="7949"/>
  <c r="S2024" i="7949"/>
  <c r="V1615" i="7949"/>
  <c r="V1591" i="7949"/>
  <c r="R1776" i="7949"/>
  <c r="R1752" i="7949"/>
  <c r="I2689" i="7949"/>
  <c r="I2665" i="7949"/>
  <c r="I2711" i="7949" s="1"/>
  <c r="T750" i="7949"/>
  <c r="T726" i="7949"/>
  <c r="V966" i="7949"/>
  <c r="V942" i="7949"/>
  <c r="R1070" i="7949"/>
  <c r="R1046" i="7949"/>
  <c r="M2636" i="7949"/>
  <c r="M2612" i="7949"/>
  <c r="Q372" i="7949"/>
  <c r="Q348" i="7949"/>
  <c r="K505" i="7949"/>
  <c r="J551" i="7949"/>
  <c r="L579" i="7950"/>
  <c r="L555" i="7950"/>
  <c r="N957" i="7950"/>
  <c r="N933" i="7950"/>
  <c r="W962" i="7949"/>
  <c r="W938" i="7949"/>
  <c r="N2013" i="7950"/>
  <c r="N2037" i="7950"/>
  <c r="T1986" i="7950"/>
  <c r="T1962" i="7950"/>
  <c r="Q1123" i="7949"/>
  <c r="Q1099" i="7949"/>
  <c r="O2154" i="7949"/>
  <c r="O2130" i="7949"/>
  <c r="T2478" i="7949"/>
  <c r="T2454" i="7949"/>
  <c r="R1369" i="7949"/>
  <c r="R1393" i="7949"/>
  <c r="W1880" i="7950"/>
  <c r="W1856" i="7950"/>
  <c r="V1500" i="7950"/>
  <c r="V1476" i="7950"/>
  <c r="N529" i="7949"/>
  <c r="J1207" i="7949"/>
  <c r="I1253" i="7949"/>
  <c r="S1884" i="7949"/>
  <c r="S1860" i="7949"/>
  <c r="T2156" i="7949"/>
  <c r="T2132" i="7949"/>
  <c r="T853" i="7949"/>
  <c r="S1938" i="7949"/>
  <c r="S1914" i="7949"/>
  <c r="U746" i="7949"/>
  <c r="U722" i="7949"/>
  <c r="V2094" i="7950"/>
  <c r="V2070" i="7950"/>
  <c r="W1172" i="7950"/>
  <c r="W1148" i="7950"/>
  <c r="T1020" i="7950"/>
  <c r="T996" i="7950"/>
  <c r="U1177" i="7950"/>
  <c r="U1153" i="7950"/>
  <c r="P1721" i="7949"/>
  <c r="P1697" i="7949"/>
  <c r="L361" i="7950"/>
  <c r="P1874" i="7950"/>
  <c r="P1850" i="7950"/>
  <c r="N1765" i="7950"/>
  <c r="K2310" i="7949"/>
  <c r="J2286" i="7949"/>
  <c r="J2333" i="7949" s="1"/>
  <c r="Q2553" i="7950"/>
  <c r="Q2577" i="7950"/>
  <c r="T2177" i="7950"/>
  <c r="T2201" i="7950"/>
  <c r="S429" i="7949"/>
  <c r="S405" i="7949"/>
  <c r="Q1927" i="7950"/>
  <c r="V1938" i="7950"/>
  <c r="V1914" i="7950"/>
  <c r="M504" i="7949"/>
  <c r="N528" i="7949"/>
  <c r="M2421" i="7949"/>
  <c r="M2397" i="7949"/>
  <c r="U2532" i="7950"/>
  <c r="U2508" i="7950"/>
  <c r="M1873" i="7950"/>
  <c r="L1849" i="7950"/>
  <c r="L1896" i="7950" s="1"/>
  <c r="T1389" i="7950"/>
  <c r="T1365" i="7950"/>
  <c r="K1392" i="7949"/>
  <c r="J1368" i="7949"/>
  <c r="J1415" i="7949" s="1"/>
  <c r="S1883" i="7949"/>
  <c r="S1859" i="7949"/>
  <c r="N1557" i="7949"/>
  <c r="N1533" i="7949"/>
  <c r="J691" i="7949"/>
  <c r="J667" i="7949"/>
  <c r="J713" i="7949" s="1"/>
  <c r="L2688" i="7949"/>
  <c r="K2664" i="7949"/>
  <c r="R1426" i="7950"/>
  <c r="R1450" i="7950"/>
  <c r="W968" i="7949"/>
  <c r="W944" i="7949"/>
  <c r="S1128" i="7949"/>
  <c r="S1104" i="7949"/>
  <c r="O1127" i="7949"/>
  <c r="O1103" i="7949"/>
  <c r="S1391" i="7950"/>
  <c r="S1367" i="7950"/>
  <c r="Q1447" i="7950"/>
  <c r="Q1423" i="7950"/>
  <c r="L1825" i="7949"/>
  <c r="L1801" i="7949"/>
  <c r="P1234" i="7949"/>
  <c r="P1210" i="7949"/>
  <c r="K1502" i="7949"/>
  <c r="K1478" i="7949"/>
  <c r="P1506" i="7949"/>
  <c r="P1482" i="7949"/>
  <c r="N799" i="7949"/>
  <c r="U1126" i="7950"/>
  <c r="U1102" i="7950"/>
  <c r="T1881" i="7950"/>
  <c r="T1857" i="7950"/>
  <c r="U2211" i="7949"/>
  <c r="U2187" i="7949"/>
  <c r="S1015" i="7950"/>
  <c r="S991" i="7950"/>
  <c r="O42" i="7949"/>
  <c r="N18" i="7949"/>
  <c r="T1505" i="7949"/>
  <c r="T1481" i="7949"/>
  <c r="K283" i="7950"/>
  <c r="K330" i="7950" s="1"/>
  <c r="L307" i="7950"/>
  <c r="J1149" i="7950"/>
  <c r="I1194" i="7950"/>
  <c r="V2641" i="7949"/>
  <c r="V2617" i="7949"/>
  <c r="U449" i="7950"/>
  <c r="U473" i="7950"/>
  <c r="M1711" i="7950"/>
  <c r="T49" i="7949"/>
  <c r="T25" i="7949"/>
  <c r="S1992" i="7949"/>
  <c r="S1968" i="7949"/>
  <c r="J1422" i="7949"/>
  <c r="J1469" i="7949" s="1"/>
  <c r="K1446" i="7949"/>
  <c r="U430" i="7949"/>
  <c r="U406" i="7949"/>
  <c r="W1560" i="7950"/>
  <c r="W1536" i="7950"/>
  <c r="U1611" i="7949"/>
  <c r="U1587" i="7949"/>
  <c r="V367" i="7950"/>
  <c r="V343" i="7950"/>
  <c r="Q123" i="7950"/>
  <c r="Q147" i="7950"/>
  <c r="W583" i="7950"/>
  <c r="W559" i="7950"/>
  <c r="O1882" i="7949"/>
  <c r="O1858" i="7949"/>
  <c r="T2313" i="7950"/>
  <c r="T2289" i="7950"/>
  <c r="Q1612" i="7949"/>
  <c r="Q1588" i="7949"/>
  <c r="W1644" i="7950"/>
  <c r="W1668" i="7950"/>
  <c r="U1070" i="7950"/>
  <c r="U1046" i="7950"/>
  <c r="P2474" i="7949"/>
  <c r="P2450" i="7949"/>
  <c r="L1178" i="7949"/>
  <c r="L1154" i="7949"/>
  <c r="Q1504" i="7949"/>
  <c r="Q1480" i="7949"/>
  <c r="U1234" i="7950"/>
  <c r="U1210" i="7950"/>
  <c r="J1069" i="7949"/>
  <c r="J1045" i="7949"/>
  <c r="J1091" i="7949" s="1"/>
  <c r="Q2282" i="7950"/>
  <c r="Q2306" i="7950"/>
  <c r="S961" i="7950"/>
  <c r="S937" i="7950"/>
  <c r="K1338" i="7949"/>
  <c r="J1314" i="7949"/>
  <c r="J1361" i="7949" s="1"/>
  <c r="Q68" i="7950"/>
  <c r="Q92" i="7950"/>
  <c r="O1635" i="7950"/>
  <c r="O1659" i="7950"/>
  <c r="M2598" i="7950"/>
  <c r="P1718" i="7949"/>
  <c r="P1694" i="7949"/>
  <c r="N2039" i="7950"/>
  <c r="N2015" i="7950"/>
  <c r="U746" i="7950"/>
  <c r="U722" i="7950"/>
  <c r="M666" i="7949"/>
  <c r="N690" i="7949"/>
  <c r="R1961" i="7950"/>
  <c r="R1985" i="7950"/>
  <c r="U1604" i="7950"/>
  <c r="U1580" i="7950"/>
  <c r="Q1586" i="7950"/>
  <c r="Q1610" i="7950"/>
  <c r="P480" i="7949"/>
  <c r="P456" i="7949"/>
  <c r="R2640" i="7949"/>
  <c r="R2616" i="7949"/>
  <c r="S1067" i="7950"/>
  <c r="S1043" i="7950"/>
  <c r="P749" i="7949"/>
  <c r="P725" i="7949"/>
  <c r="W1180" i="7949"/>
  <c r="W1156" i="7949"/>
  <c r="T855" i="7949"/>
  <c r="T831" i="7949"/>
  <c r="L2203" i="7949"/>
  <c r="L2179" i="7949"/>
  <c r="L2225" i="7949" s="1"/>
  <c r="V1827" i="7950"/>
  <c r="V1803" i="7950"/>
  <c r="M2472" i="7949"/>
  <c r="L2448" i="7949"/>
  <c r="L2495" i="7949" s="1"/>
  <c r="R1449" i="7950"/>
  <c r="R1425" i="7950"/>
  <c r="R1174" i="7950"/>
  <c r="R1150" i="7950"/>
  <c r="M795" i="7950"/>
  <c r="M771" i="7950"/>
  <c r="U2046" i="7950"/>
  <c r="U2022" i="7950"/>
  <c r="W2359" i="7950"/>
  <c r="W723" i="7950"/>
  <c r="W747" i="7950"/>
  <c r="W1587" i="7950"/>
  <c r="W1611" i="7950"/>
  <c r="J1957" i="7950"/>
  <c r="J2004" i="7950" s="1"/>
  <c r="K1981" i="7950"/>
  <c r="S178" i="7950"/>
  <c r="S202" i="7950"/>
  <c r="U2638" i="7949"/>
  <c r="U2614" i="7949"/>
  <c r="M802" i="7949"/>
  <c r="M778" i="7949"/>
  <c r="P962" i="7950"/>
  <c r="P938" i="7950"/>
  <c r="R2067" i="7950"/>
  <c r="R2091" i="7950"/>
  <c r="V2564" i="7949"/>
  <c r="V2588" i="7949"/>
  <c r="R560" i="7950"/>
  <c r="R584" i="7950"/>
  <c r="L1932" i="7949"/>
  <c r="K1908" i="7949"/>
  <c r="K1955" i="7949" s="1"/>
  <c r="V801" i="7950"/>
  <c r="V777" i="7950"/>
  <c r="O2342" i="7949"/>
  <c r="O2366" i="7949"/>
  <c r="V988" i="7950"/>
  <c r="V1012" i="7950"/>
  <c r="J499" i="7950"/>
  <c r="J546" i="7950" s="1"/>
  <c r="K523" i="7950"/>
  <c r="T1551" i="7950"/>
  <c r="T1527" i="7950"/>
  <c r="U395" i="7950"/>
  <c r="U419" i="7950"/>
  <c r="Q698" i="7949"/>
  <c r="Q674" i="7949"/>
  <c r="M2258" i="7949"/>
  <c r="M2234" i="7949"/>
  <c r="T884" i="7950"/>
  <c r="T908" i="7950"/>
  <c r="O1582" i="7950"/>
  <c r="O1606" i="7950"/>
  <c r="L415" i="7950"/>
  <c r="K391" i="7950"/>
  <c r="Q1209" i="7950"/>
  <c r="Q1233" i="7950"/>
  <c r="S2668" i="7949"/>
  <c r="S2692" i="7949"/>
  <c r="R1745" i="7950"/>
  <c r="R1769" i="7950"/>
  <c r="Q2014" i="7950"/>
  <c r="Q2038" i="7950"/>
  <c r="T423" i="7949"/>
  <c r="T399" i="7949"/>
  <c r="N1182" i="7949"/>
  <c r="N1158" i="7949"/>
  <c r="W210" i="7949"/>
  <c r="W186" i="7949"/>
  <c r="O2197" i="7950"/>
  <c r="O1830" i="7949"/>
  <c r="O1806" i="7949"/>
  <c r="Q1019" i="7949"/>
  <c r="Q995" i="7949"/>
  <c r="R1910" i="7949"/>
  <c r="R1934" i="7949"/>
  <c r="M145" i="7950"/>
  <c r="L121" i="7950"/>
  <c r="L168" i="7950" s="1"/>
  <c r="W2400" i="7950"/>
  <c r="W2424" i="7950"/>
  <c r="R237" i="7950"/>
  <c r="R261" i="7950"/>
  <c r="W2311" i="7950"/>
  <c r="W2287" i="7950"/>
  <c r="T1239" i="7949"/>
  <c r="T1215" i="7949"/>
  <c r="V370" i="7949"/>
  <c r="V346" i="7949"/>
  <c r="U1502" i="7950"/>
  <c r="U1478" i="7950"/>
  <c r="W1666" i="7949"/>
  <c r="W1642" i="7949"/>
  <c r="S2368" i="7949"/>
  <c r="S2344" i="7949"/>
  <c r="V2045" i="7950"/>
  <c r="V2021" i="7950"/>
  <c r="Q1852" i="7950"/>
  <c r="Q1876" i="7950"/>
  <c r="W1826" i="7950"/>
  <c r="W1802" i="7950"/>
  <c r="T1071" i="7950"/>
  <c r="T1047" i="7950"/>
  <c r="M47" i="7949"/>
  <c r="M23" i="7949"/>
  <c r="V291" i="7950"/>
  <c r="V315" i="7950"/>
  <c r="Q1183" i="7949"/>
  <c r="Q1159" i="7949"/>
  <c r="R1904" i="7950"/>
  <c r="R1928" i="7950"/>
  <c r="V96" i="7950"/>
  <c r="V72" i="7950"/>
  <c r="T2369" i="7949"/>
  <c r="T2345" i="7949"/>
  <c r="Q611" i="7950"/>
  <c r="Q635" i="7950"/>
  <c r="R936" i="7950"/>
  <c r="R960" i="7950"/>
  <c r="U1232" i="7949"/>
  <c r="U1208" i="7949"/>
  <c r="M146" i="7950"/>
  <c r="M122" i="7950"/>
  <c r="N2044" i="7949"/>
  <c r="N2020" i="7949"/>
  <c r="P2151" i="7949"/>
  <c r="P2127" i="7949"/>
  <c r="T186" i="7950"/>
  <c r="T210" i="7950"/>
  <c r="K2232" i="7949"/>
  <c r="L2256" i="7949"/>
  <c r="Q38" i="7950"/>
  <c r="Q14" i="7950"/>
  <c r="L253" i="7950"/>
  <c r="J227" i="7949"/>
  <c r="K180" i="7949"/>
  <c r="P179" i="7950"/>
  <c r="P203" i="7950"/>
  <c r="O556" i="7950"/>
  <c r="O580" i="7950"/>
  <c r="P636" i="7950"/>
  <c r="P612" i="7950"/>
  <c r="R1206" i="7950"/>
  <c r="R1230" i="7950"/>
  <c r="Q2144" i="7950"/>
  <c r="Q2120" i="7950"/>
  <c r="J1417" i="7950"/>
  <c r="J1464" i="7950" s="1"/>
  <c r="K1441" i="7950"/>
  <c r="R614" i="7950"/>
  <c r="R638" i="7950"/>
  <c r="M1550" i="7950"/>
  <c r="M1526" i="7950"/>
  <c r="R1449" i="7949"/>
  <c r="R1425" i="7949"/>
  <c r="Q1965" i="7950"/>
  <c r="Q1989" i="7950"/>
  <c r="K955" i="7950"/>
  <c r="J931" i="7950"/>
  <c r="J978" i="7950" s="1"/>
  <c r="T477" i="7949"/>
  <c r="T453" i="7949"/>
  <c r="K1119" i="7950"/>
  <c r="K1095" i="7950"/>
  <c r="K1140" i="7950" s="1"/>
  <c r="U2049" i="7949"/>
  <c r="U2025" i="7949"/>
  <c r="P365" i="7950"/>
  <c r="P341" i="7950"/>
  <c r="Q2472" i="7950"/>
  <c r="Q2448" i="7950"/>
  <c r="T1559" i="7950"/>
  <c r="T1535" i="7950"/>
  <c r="M2042" i="7949"/>
  <c r="M2018" i="7949"/>
  <c r="O1988" i="7949"/>
  <c r="O1964" i="7949"/>
  <c r="R1076" i="7949"/>
  <c r="R1052" i="7949"/>
  <c r="J1950" i="7950"/>
  <c r="K1903" i="7950"/>
  <c r="J937" i="7949"/>
  <c r="J983" i="7949" s="1"/>
  <c r="J961" i="7949"/>
  <c r="W2469" i="7950"/>
  <c r="W2445" i="7950"/>
  <c r="W157" i="7949"/>
  <c r="W133" i="7949"/>
  <c r="M2125" i="7949"/>
  <c r="M2149" i="7949"/>
  <c r="O474" i="7950"/>
  <c r="O450" i="7950"/>
  <c r="N1929" i="7950"/>
  <c r="N1905" i="7950"/>
  <c r="T345" i="7950"/>
  <c r="T369" i="7950"/>
  <c r="Q724" i="7949"/>
  <c r="Q748" i="7949"/>
  <c r="T262" i="7950"/>
  <c r="T238" i="7950"/>
  <c r="W2373" i="7949"/>
  <c r="W2349" i="7949"/>
  <c r="M2143" i="7950"/>
  <c r="U1663" i="7950"/>
  <c r="U1639" i="7950"/>
  <c r="N1262" i="7949"/>
  <c r="N1286" i="7949"/>
  <c r="V563" i="7950"/>
  <c r="V587" i="7950"/>
  <c r="T2345" i="7950"/>
  <c r="T2369" i="7950"/>
  <c r="S1667" i="7950"/>
  <c r="S1643" i="7950"/>
  <c r="L1556" i="7949"/>
  <c r="L1532" i="7949"/>
  <c r="W421" i="7950"/>
  <c r="W397" i="7950"/>
  <c r="P2153" i="7949"/>
  <c r="P2129" i="7949"/>
  <c r="R1801" i="7950"/>
  <c r="R1825" i="7950"/>
  <c r="W666" i="7950"/>
  <c r="W690" i="7950"/>
  <c r="V128" i="7950"/>
  <c r="V152" i="7950"/>
  <c r="O854" i="7949"/>
  <c r="O830" i="7949"/>
  <c r="U720" i="7950"/>
  <c r="U744" i="7950"/>
  <c r="O478" i="7949"/>
  <c r="O454" i="7949"/>
  <c r="I1226" i="7950"/>
  <c r="I1202" i="7950"/>
  <c r="I1248" i="7950" s="1"/>
  <c r="K1584" i="7949"/>
  <c r="L1608" i="7949"/>
  <c r="Q1291" i="7949"/>
  <c r="Q1267" i="7949"/>
  <c r="W2045" i="7949"/>
  <c r="W2021" i="7949"/>
  <c r="V2260" i="7950"/>
  <c r="V2236" i="7950"/>
  <c r="T800" i="7949"/>
  <c r="T776" i="7949"/>
  <c r="T1072" i="7950"/>
  <c r="T1048" i="7950"/>
  <c r="M823" i="7950"/>
  <c r="T908" i="7949"/>
  <c r="T884" i="7949"/>
  <c r="W2178" i="7950"/>
  <c r="W2202" i="7950"/>
  <c r="O1933" i="7949"/>
  <c r="O1909" i="7949"/>
  <c r="U1474" i="7950"/>
  <c r="U1498" i="7950"/>
  <c r="L2652" i="7950"/>
  <c r="N1913" i="7949"/>
  <c r="N1937" i="7949"/>
  <c r="S2046" i="7949"/>
  <c r="S2022" i="7949"/>
  <c r="M2580" i="7949"/>
  <c r="L2556" i="7949"/>
  <c r="P257" i="7950"/>
  <c r="P233" i="7950"/>
  <c r="T2636" i="7950"/>
  <c r="T2612" i="7950"/>
  <c r="L2173" i="7950"/>
  <c r="W2023" i="7949"/>
  <c r="W2047" i="7949"/>
  <c r="U530" i="7949"/>
  <c r="U506" i="7949"/>
  <c r="U401" i="7950"/>
  <c r="U425" i="7950"/>
  <c r="K936" i="7949"/>
  <c r="L960" i="7949"/>
  <c r="L1339" i="7949"/>
  <c r="L1315" i="7949"/>
  <c r="Q2584" i="7949"/>
  <c r="Q2560" i="7949"/>
  <c r="L2365" i="7949"/>
  <c r="L2341" i="7949"/>
  <c r="V1613" i="7950"/>
  <c r="V1589" i="7950"/>
  <c r="V231" i="7950"/>
  <c r="V255" i="7950"/>
  <c r="S2392" i="7950"/>
  <c r="S2416" i="7950"/>
  <c r="O2575" i="7950"/>
  <c r="N2551" i="7950"/>
  <c r="Q2096" i="7949"/>
  <c r="Q2072" i="7949"/>
  <c r="T207" i="7949"/>
  <c r="T183" i="7949"/>
  <c r="M201" i="7950"/>
  <c r="M177" i="7950"/>
  <c r="W2361" i="7950"/>
  <c r="W2337" i="7950"/>
  <c r="L421" i="7949"/>
  <c r="L397" i="7949"/>
  <c r="N1014" i="7949"/>
  <c r="V1397" i="7949"/>
  <c r="V1373" i="7949"/>
  <c r="W1777" i="7949"/>
  <c r="W1753" i="7949"/>
  <c r="M2633" i="7950"/>
  <c r="M2609" i="7950"/>
  <c r="S2667" i="7950"/>
  <c r="S2691" i="7950"/>
  <c r="T232" i="7950"/>
  <c r="T256" i="7950"/>
  <c r="R1799" i="7950"/>
  <c r="R1823" i="7950"/>
  <c r="R263" i="7949"/>
  <c r="R239" i="7949"/>
  <c r="T2611" i="7950"/>
  <c r="T2635" i="7950"/>
  <c r="S2370" i="7949"/>
  <c r="S2346" i="7949"/>
  <c r="S693" i="7949"/>
  <c r="S669" i="7949"/>
  <c r="J1199" i="7949"/>
  <c r="K1152" i="7949"/>
  <c r="S686" i="7950"/>
  <c r="S662" i="7950"/>
  <c r="S508" i="7950"/>
  <c r="S532" i="7950"/>
  <c r="Q2608" i="7950"/>
  <c r="Q2632" i="7950"/>
  <c r="S44" i="7950"/>
  <c r="S20" i="7950"/>
  <c r="N2526" i="7949"/>
  <c r="M2126" i="7949"/>
  <c r="M2150" i="7949"/>
  <c r="V1824" i="7950"/>
  <c r="V1800" i="7950"/>
  <c r="T1264" i="7950"/>
  <c r="T1288" i="7950"/>
  <c r="W2315" i="7949"/>
  <c r="W2291" i="7949"/>
  <c r="N2312" i="7949"/>
  <c r="N2288" i="7949"/>
  <c r="J1880" i="7949"/>
  <c r="J1856" i="7949"/>
  <c r="J1901" i="7949" s="1"/>
  <c r="W2127" i="7950"/>
  <c r="W2151" i="7950"/>
  <c r="N1613" i="7949"/>
  <c r="N1589" i="7949"/>
  <c r="K906" i="7949"/>
  <c r="J882" i="7949"/>
  <c r="J929" i="7949" s="1"/>
  <c r="O1991" i="7949"/>
  <c r="O1967" i="7949"/>
  <c r="J692" i="7941" l="1"/>
  <c r="K1194" i="18"/>
  <c r="J117" i="7941"/>
  <c r="K775" i="18"/>
  <c r="Q1083" i="18"/>
  <c r="I897" i="7941"/>
  <c r="E15" i="7969"/>
  <c r="K15" i="7941"/>
  <c r="J329" i="7941"/>
  <c r="K1139" i="18"/>
  <c r="K876" i="18"/>
  <c r="K688" i="7941"/>
  <c r="L1190" i="18"/>
  <c r="J900" i="7941"/>
  <c r="K586" i="7941"/>
  <c r="J691" i="7941"/>
  <c r="K1193" i="18"/>
  <c r="J694" i="7941"/>
  <c r="K1196" i="18"/>
  <c r="J583" i="7941"/>
  <c r="K1143" i="18"/>
  <c r="Q1503" i="18"/>
  <c r="J113" i="7941"/>
  <c r="K771" i="18"/>
  <c r="J873" i="18"/>
  <c r="J693" i="7941"/>
  <c r="K1195" i="18"/>
  <c r="J116" i="7941"/>
  <c r="K774" i="18"/>
  <c r="E11" i="7969"/>
  <c r="J325" i="7941"/>
  <c r="K11" i="7941"/>
  <c r="K874" i="18"/>
  <c r="J118" i="7941"/>
  <c r="K776" i="18"/>
  <c r="K1558" i="18"/>
  <c r="J695" i="7941"/>
  <c r="K1197" i="18"/>
  <c r="J1295" i="18"/>
  <c r="J1555" i="18"/>
  <c r="I27" i="7967"/>
  <c r="I31" i="7967" s="1"/>
  <c r="H43" i="7959"/>
  <c r="C13" i="7958" s="1"/>
  <c r="M1746" i="7949"/>
  <c r="M1793" i="7949" s="1"/>
  <c r="L985" i="7950"/>
  <c r="L1032" i="7950" s="1"/>
  <c r="K234" i="7949"/>
  <c r="K281" i="7949" s="1"/>
  <c r="K2119" i="7950"/>
  <c r="K2166" i="7950" s="1"/>
  <c r="E14" i="7965"/>
  <c r="F6" i="7965" s="1"/>
  <c r="K229" i="7950"/>
  <c r="K276" i="7950" s="1"/>
  <c r="K337" i="7950"/>
  <c r="K384" i="7950" s="1"/>
  <c r="L1687" i="7950"/>
  <c r="L1734" i="7950" s="1"/>
  <c r="L1692" i="7949"/>
  <c r="L1739" i="7949" s="1"/>
  <c r="K1579" i="7950"/>
  <c r="K1626" i="7950" s="1"/>
  <c r="K1800" i="7949"/>
  <c r="K1847" i="7949" s="1"/>
  <c r="K1037" i="7949"/>
  <c r="L990" i="7949"/>
  <c r="G45" i="7959"/>
  <c r="H12" i="7959" s="1"/>
  <c r="H23" i="7959" s="1"/>
  <c r="J2444" i="7950"/>
  <c r="I2490" i="7950"/>
  <c r="S506" i="7950"/>
  <c r="S530" i="7950"/>
  <c r="N2635" i="7949"/>
  <c r="N2611" i="7949"/>
  <c r="K716" i="7950"/>
  <c r="J762" i="7950"/>
  <c r="J1356" i="7950"/>
  <c r="K1309" i="7950"/>
  <c r="K1206" i="7949"/>
  <c r="L1230" i="7949"/>
  <c r="L2148" i="7949"/>
  <c r="K2124" i="7949"/>
  <c r="K2171" i="7949" s="1"/>
  <c r="K877" i="7950"/>
  <c r="L901" i="7950"/>
  <c r="O1496" i="7950"/>
  <c r="P1878" i="7949"/>
  <c r="O1854" i="7949"/>
  <c r="M37" i="7950"/>
  <c r="L13" i="7950"/>
  <c r="L60" i="7950" s="1"/>
  <c r="Q1289" i="7949"/>
  <c r="Q1265" i="7949"/>
  <c r="S832" i="7950"/>
  <c r="S856" i="7950"/>
  <c r="L1153" i="7949"/>
  <c r="L1177" i="7949"/>
  <c r="J1472" i="7950"/>
  <c r="I1518" i="7950"/>
  <c r="L824" i="7950"/>
  <c r="K870" i="7950"/>
  <c r="P2394" i="7950"/>
  <c r="P2418" i="7950"/>
  <c r="M1388" i="7950"/>
  <c r="M1364" i="7950"/>
  <c r="S1284" i="7950"/>
  <c r="S1260" i="7950"/>
  <c r="G6" i="7959"/>
  <c r="F47" i="7959"/>
  <c r="N2598" i="7950"/>
  <c r="L312" i="7949"/>
  <c r="K288" i="7949"/>
  <c r="K335" i="7949" s="1"/>
  <c r="L744" i="7949"/>
  <c r="K720" i="7949"/>
  <c r="K2174" i="7950"/>
  <c r="J2220" i="7950"/>
  <c r="K389" i="7949"/>
  <c r="J1788" i="7950"/>
  <c r="K1741" i="7950"/>
  <c r="U1504" i="7950"/>
  <c r="U1480" i="7950"/>
  <c r="H18" i="7959"/>
  <c r="H19" i="7959"/>
  <c r="N126" i="7949"/>
  <c r="O150" i="7949"/>
  <c r="P1720" i="7949"/>
  <c r="P1696" i="7949"/>
  <c r="O2669" i="7949"/>
  <c r="O2693" i="7949"/>
  <c r="U2638" i="7950"/>
  <c r="U2614" i="7950"/>
  <c r="P1932" i="7950"/>
  <c r="P1908" i="7950"/>
  <c r="L2305" i="7950"/>
  <c r="K2281" i="7950"/>
  <c r="K2328" i="7950" s="1"/>
  <c r="P345" i="7949"/>
  <c r="P369" i="7949"/>
  <c r="U2238" i="7950"/>
  <c r="U2262" i="7950"/>
  <c r="K1040" i="7950"/>
  <c r="J1086" i="7950"/>
  <c r="M1284" i="7949"/>
  <c r="L1260" i="7949"/>
  <c r="L2040" i="7949"/>
  <c r="K2016" i="7949"/>
  <c r="K828" i="7949"/>
  <c r="L852" i="7949"/>
  <c r="N798" i="7949"/>
  <c r="M774" i="7949"/>
  <c r="K879" i="7950"/>
  <c r="J924" i="7950"/>
  <c r="W2316" i="7950"/>
  <c r="W2292" i="7950"/>
  <c r="N1333" i="7950"/>
  <c r="J2063" i="7949"/>
  <c r="M173" i="7949"/>
  <c r="W150" i="7950"/>
  <c r="W126" i="7950"/>
  <c r="P2523" i="7950"/>
  <c r="P2499" i="7950"/>
  <c r="P2016" i="7950"/>
  <c r="P2040" i="7950"/>
  <c r="L1171" i="7950"/>
  <c r="K1147" i="7950"/>
  <c r="V2044" i="7950"/>
  <c r="V2020" i="7950"/>
  <c r="N1257" i="7950"/>
  <c r="N1281" i="7950"/>
  <c r="R1747" i="7949"/>
  <c r="R1771" i="7949"/>
  <c r="U2611" i="7950"/>
  <c r="U2635" i="7950"/>
  <c r="N2633" i="7950"/>
  <c r="N2609" i="7950"/>
  <c r="R2560" i="7949"/>
  <c r="R2584" i="7949"/>
  <c r="U1072" i="7950"/>
  <c r="U1048" i="7950"/>
  <c r="R1291" i="7949"/>
  <c r="R1267" i="7949"/>
  <c r="P478" i="7949"/>
  <c r="P454" i="7949"/>
  <c r="K961" i="7949"/>
  <c r="K937" i="7949"/>
  <c r="K983" i="7949" s="1"/>
  <c r="K1417" i="7950"/>
  <c r="K1464" i="7950" s="1"/>
  <c r="L1441" i="7950"/>
  <c r="O2020" i="7949"/>
  <c r="O2044" i="7949"/>
  <c r="V1232" i="7949"/>
  <c r="V1208" i="7949"/>
  <c r="W72" i="7950"/>
  <c r="W96" i="7950"/>
  <c r="W315" i="7950"/>
  <c r="W291" i="7950"/>
  <c r="S1934" i="7949"/>
  <c r="S1910" i="7949"/>
  <c r="R1209" i="7950"/>
  <c r="R1233" i="7950"/>
  <c r="V419" i="7950"/>
  <c r="V395" i="7950"/>
  <c r="N1711" i="7950"/>
  <c r="W2641" i="7949"/>
  <c r="W2617" i="7949"/>
  <c r="O1557" i="7949"/>
  <c r="O1533" i="7949"/>
  <c r="M579" i="7950"/>
  <c r="M555" i="7950"/>
  <c r="S2560" i="7950"/>
  <c r="S2584" i="7950"/>
  <c r="Q46" i="7949"/>
  <c r="Q22" i="7949"/>
  <c r="R1689" i="7950"/>
  <c r="R1713" i="7950"/>
  <c r="O2261" i="7949"/>
  <c r="O2237" i="7949"/>
  <c r="J497" i="7949"/>
  <c r="K450" i="7949"/>
  <c r="N314" i="7949"/>
  <c r="N290" i="7949"/>
  <c r="Q589" i="7949"/>
  <c r="Q565" i="7949"/>
  <c r="O1555" i="7949"/>
  <c r="O1531" i="7949"/>
  <c r="K612" i="7949"/>
  <c r="K659" i="7949" s="1"/>
  <c r="L636" i="7949"/>
  <c r="U2501" i="7950"/>
  <c r="U2525" i="7950"/>
  <c r="V2559" i="7950"/>
  <c r="V2583" i="7950"/>
  <c r="R1930" i="7950"/>
  <c r="R1906" i="7950"/>
  <c r="U39" i="7950"/>
  <c r="U15" i="7950"/>
  <c r="S1448" i="7950"/>
  <c r="S1424" i="7950"/>
  <c r="M1093" i="7950"/>
  <c r="N1117" i="7950"/>
  <c r="Q1016" i="7949"/>
  <c r="Q992" i="7949"/>
  <c r="R2662" i="7950"/>
  <c r="R2686" i="7950"/>
  <c r="T935" i="7950"/>
  <c r="T959" i="7950"/>
  <c r="R2418" i="7949"/>
  <c r="T1372" i="7950"/>
  <c r="T1396" i="7950"/>
  <c r="K1638" i="7949"/>
  <c r="K1685" i="7949" s="1"/>
  <c r="L1662" i="7949"/>
  <c r="R472" i="7950"/>
  <c r="R448" i="7950"/>
  <c r="P796" i="7950"/>
  <c r="P772" i="7950"/>
  <c r="L1549" i="7950"/>
  <c r="K1525" i="7950"/>
  <c r="K1572" i="7950" s="1"/>
  <c r="O1394" i="7949"/>
  <c r="O1370" i="7949"/>
  <c r="V2146" i="7950"/>
  <c r="V2122" i="7950"/>
  <c r="R718" i="7950"/>
  <c r="R742" i="7950"/>
  <c r="R420" i="7950"/>
  <c r="R396" i="7950"/>
  <c r="M1204" i="7950"/>
  <c r="M1228" i="7950"/>
  <c r="J1285" i="7949"/>
  <c r="J1261" i="7949"/>
  <c r="J1307" i="7949" s="1"/>
  <c r="V1450" i="7949"/>
  <c r="V1426" i="7949"/>
  <c r="J821" i="7949"/>
  <c r="K775" i="7949"/>
  <c r="S2126" i="7950"/>
  <c r="S2150" i="7950"/>
  <c r="U849" i="7950"/>
  <c r="U825" i="7950"/>
  <c r="S913" i="7949"/>
  <c r="S889" i="7949"/>
  <c r="S1235" i="7949"/>
  <c r="S1211" i="7949"/>
  <c r="T747" i="7949"/>
  <c r="T723" i="7949"/>
  <c r="P1991" i="7949"/>
  <c r="P1967" i="7949"/>
  <c r="O1613" i="7949"/>
  <c r="O1589" i="7949"/>
  <c r="O2551" i="7950"/>
  <c r="P2575" i="7950"/>
  <c r="U2636" i="7950"/>
  <c r="U2612" i="7950"/>
  <c r="M1608" i="7949"/>
  <c r="L1584" i="7949"/>
  <c r="O1286" i="7949"/>
  <c r="O1262" i="7949"/>
  <c r="N2042" i="7949"/>
  <c r="N2018" i="7949"/>
  <c r="L1119" i="7950"/>
  <c r="L1095" i="7950"/>
  <c r="L1140" i="7950" s="1"/>
  <c r="R14" i="7950"/>
  <c r="R38" i="7950"/>
  <c r="S960" i="7950"/>
  <c r="S936" i="7950"/>
  <c r="S1928" i="7950"/>
  <c r="S1904" i="7950"/>
  <c r="R1183" i="7949"/>
  <c r="R1159" i="7949"/>
  <c r="P2197" i="7950"/>
  <c r="V2638" i="7949"/>
  <c r="V2614" i="7949"/>
  <c r="T202" i="7950"/>
  <c r="T178" i="7950"/>
  <c r="S1150" i="7950"/>
  <c r="S1174" i="7950"/>
  <c r="S2640" i="7949"/>
  <c r="S2616" i="7949"/>
  <c r="Q2450" i="7949"/>
  <c r="Q2474" i="7949"/>
  <c r="V473" i="7950"/>
  <c r="V449" i="7950"/>
  <c r="K1149" i="7950"/>
  <c r="J1194" i="7950"/>
  <c r="U1505" i="7949"/>
  <c r="U1481" i="7949"/>
  <c r="U1857" i="7950"/>
  <c r="U1881" i="7950"/>
  <c r="R1423" i="7950"/>
  <c r="R1447" i="7950"/>
  <c r="S1450" i="7950"/>
  <c r="S1426" i="7950"/>
  <c r="U1389" i="7950"/>
  <c r="U1365" i="7950"/>
  <c r="V2532" i="7950"/>
  <c r="V2508" i="7950"/>
  <c r="N504" i="7949"/>
  <c r="O528" i="7949"/>
  <c r="U2177" i="7950"/>
  <c r="U2201" i="7950"/>
  <c r="Q1850" i="7950"/>
  <c r="Q1874" i="7950"/>
  <c r="W2094" i="7950"/>
  <c r="W2070" i="7950"/>
  <c r="T1938" i="7949"/>
  <c r="T1914" i="7949"/>
  <c r="U2156" i="7949"/>
  <c r="U2132" i="7949"/>
  <c r="P2130" i="7949"/>
  <c r="P2154" i="7949"/>
  <c r="U1962" i="7950"/>
  <c r="U1986" i="7950"/>
  <c r="J2665" i="7949"/>
  <c r="J2711" i="7949" s="1"/>
  <c r="J2689" i="7949"/>
  <c r="U394" i="7950"/>
  <c r="U418" i="7950"/>
  <c r="N475" i="7949"/>
  <c r="N451" i="7949"/>
  <c r="T2665" i="7950"/>
  <c r="T2689" i="7950"/>
  <c r="S851" i="7950"/>
  <c r="S827" i="7950"/>
  <c r="T2364" i="7950"/>
  <c r="T2340" i="7950"/>
  <c r="S199" i="7950"/>
  <c r="V910" i="7949"/>
  <c r="V886" i="7949"/>
  <c r="R2093" i="7950"/>
  <c r="R2069" i="7950"/>
  <c r="L367" i="7949"/>
  <c r="L343" i="7949"/>
  <c r="U2071" i="7950"/>
  <c r="U2095" i="7950"/>
  <c r="N2690" i="7949"/>
  <c r="N2666" i="7949"/>
  <c r="P554" i="7950"/>
  <c r="P578" i="7950"/>
  <c r="W2261" i="7950"/>
  <c r="W2237" i="7950"/>
  <c r="L1044" i="7949"/>
  <c r="M1068" i="7949"/>
  <c r="T586" i="7949"/>
  <c r="T562" i="7949"/>
  <c r="S1126" i="7949"/>
  <c r="S1102" i="7949"/>
  <c r="T2533" i="7949"/>
  <c r="T2509" i="7949"/>
  <c r="Q2097" i="7949"/>
  <c r="Q2073" i="7949"/>
  <c r="L2522" i="7950"/>
  <c r="L2498" i="7950"/>
  <c r="K1523" i="7949"/>
  <c r="L1476" i="7949"/>
  <c r="Q2255" i="7950"/>
  <c r="Q2231" i="7950"/>
  <c r="Q1560" i="7949"/>
  <c r="Q1536" i="7949"/>
  <c r="V375" i="7949"/>
  <c r="V351" i="7949"/>
  <c r="V854" i="7950"/>
  <c r="V830" i="7950"/>
  <c r="O583" i="7949"/>
  <c r="O559" i="7949"/>
  <c r="L1256" i="7950"/>
  <c r="K1302" i="7950"/>
  <c r="R1500" i="7949"/>
  <c r="O1098" i="7950"/>
  <c r="O1122" i="7950"/>
  <c r="M258" i="7949"/>
  <c r="V2149" i="7950"/>
  <c r="V2125" i="7950"/>
  <c r="R2148" i="7950"/>
  <c r="R2124" i="7950"/>
  <c r="Q1396" i="7949"/>
  <c r="Q1372" i="7949"/>
  <c r="P1231" i="7949"/>
  <c r="T1366" i="7950"/>
  <c r="T1390" i="7950"/>
  <c r="L793" i="7950"/>
  <c r="K769" i="7950"/>
  <c r="K816" i="7950" s="1"/>
  <c r="W641" i="7950"/>
  <c r="W617" i="7950"/>
  <c r="T212" i="7949"/>
  <c r="T188" i="7949"/>
  <c r="S2447" i="7950"/>
  <c r="S2471" i="7950"/>
  <c r="O692" i="7949"/>
  <c r="O668" i="7949"/>
  <c r="R2258" i="7950"/>
  <c r="R2234" i="7950"/>
  <c r="O631" i="7950"/>
  <c r="N2413" i="7950"/>
  <c r="M2389" i="7950"/>
  <c r="M2436" i="7950" s="1"/>
  <c r="Q2691" i="7949"/>
  <c r="Q2667" i="7949"/>
  <c r="U1887" i="7949"/>
  <c r="U1863" i="7949"/>
  <c r="N2477" i="7949"/>
  <c r="N2453" i="7949"/>
  <c r="W376" i="7949"/>
  <c r="W352" i="7949"/>
  <c r="S206" i="7949"/>
  <c r="S182" i="7949"/>
  <c r="P2206" i="7949"/>
  <c r="P2182" i="7949"/>
  <c r="P366" i="7949"/>
  <c r="O342" i="7949"/>
  <c r="S368" i="7950"/>
  <c r="S344" i="7950"/>
  <c r="K1530" i="7949"/>
  <c r="K1577" i="7949" s="1"/>
  <c r="L1554" i="7949"/>
  <c r="T2180" i="7950"/>
  <c r="T2204" i="7950"/>
  <c r="N1829" i="7949"/>
  <c r="N1805" i="7949"/>
  <c r="U752" i="7949"/>
  <c r="U728" i="7949"/>
  <c r="U22" i="7950"/>
  <c r="U46" i="7950"/>
  <c r="P907" i="7949"/>
  <c r="P883" i="7949"/>
  <c r="T1990" i="7949"/>
  <c r="T1966" i="7949"/>
  <c r="T804" i="7949"/>
  <c r="T780" i="7949"/>
  <c r="U1282" i="7950"/>
  <c r="U1258" i="7950"/>
  <c r="R1963" i="7950"/>
  <c r="R1987" i="7950"/>
  <c r="U2397" i="7950"/>
  <c r="U2421" i="7950"/>
  <c r="L2228" i="7950"/>
  <c r="L2252" i="7950"/>
  <c r="V673" i="7949"/>
  <c r="V697" i="7949"/>
  <c r="O420" i="7949"/>
  <c r="N396" i="7949"/>
  <c r="S1666" i="7950"/>
  <c r="S1642" i="7950"/>
  <c r="P474" i="7949"/>
  <c r="L2659" i="7950"/>
  <c r="L2706" i="7950" s="1"/>
  <c r="M2683" i="7950"/>
  <c r="L1098" i="7949"/>
  <c r="L1145" i="7949" s="1"/>
  <c r="M1122" i="7949"/>
  <c r="V316" i="7949"/>
  <c r="V292" i="7949"/>
  <c r="R740" i="7950"/>
  <c r="Q1233" i="7949"/>
  <c r="Q1209" i="7949"/>
  <c r="V964" i="7949"/>
  <c r="V940" i="7949"/>
  <c r="T695" i="7950"/>
  <c r="T671" i="7950"/>
  <c r="S1553" i="7950"/>
  <c r="S1529" i="7950"/>
  <c r="T1342" i="7949"/>
  <c r="T1318" i="7949"/>
  <c r="R1724" i="7949"/>
  <c r="R1700" i="7949"/>
  <c r="M909" i="7949"/>
  <c r="M885" i="7949"/>
  <c r="U694" i="7949"/>
  <c r="U670" i="7949"/>
  <c r="V2481" i="7949"/>
  <c r="V2457" i="7949"/>
  <c r="P43" i="7950"/>
  <c r="P19" i="7950"/>
  <c r="L2089" i="7950"/>
  <c r="K2065" i="7950"/>
  <c r="K2112" i="7950" s="1"/>
  <c r="V502" i="7950"/>
  <c r="V526" i="7950"/>
  <c r="P1176" i="7949"/>
  <c r="W2076" i="7950"/>
  <c r="W2100" i="7950"/>
  <c r="W2343" i="7950"/>
  <c r="W2367" i="7950"/>
  <c r="U2505" i="7950"/>
  <c r="U2529" i="7950"/>
  <c r="N2152" i="7949"/>
  <c r="N2128" i="7949"/>
  <c r="N1063" i="7950"/>
  <c r="M1039" i="7950"/>
  <c r="T2503" i="7949"/>
  <c r="T2527" i="7949"/>
  <c r="W315" i="7949"/>
  <c r="W291" i="7949"/>
  <c r="P2532" i="7949"/>
  <c r="P2508" i="7949"/>
  <c r="P2205" i="7949"/>
  <c r="P2181" i="7949"/>
  <c r="U1671" i="7949"/>
  <c r="U1647" i="7949"/>
  <c r="V1428" i="7950"/>
  <c r="V1452" i="7950"/>
  <c r="L2441" i="7949"/>
  <c r="M2394" i="7949"/>
  <c r="P2420" i="7949"/>
  <c r="P2396" i="7949"/>
  <c r="Q633" i="7950"/>
  <c r="Q609" i="7950"/>
  <c r="R1528" i="7950"/>
  <c r="R1552" i="7950"/>
  <c r="R42" i="7950"/>
  <c r="R18" i="7950"/>
  <c r="L1340" i="7949"/>
  <c r="L1316" i="7949"/>
  <c r="S2256" i="7950"/>
  <c r="S2232" i="7950"/>
  <c r="S477" i="7950"/>
  <c r="S453" i="7950"/>
  <c r="V2176" i="7950"/>
  <c r="V2200" i="7950"/>
  <c r="M1657" i="7950"/>
  <c r="L1633" i="7950"/>
  <c r="L1680" i="7950" s="1"/>
  <c r="N1203" i="7950"/>
  <c r="N1227" i="7950"/>
  <c r="T1668" i="7949"/>
  <c r="T1644" i="7949"/>
  <c r="V615" i="7950"/>
  <c r="V639" i="7950"/>
  <c r="S1345" i="7949"/>
  <c r="S1321" i="7949"/>
  <c r="W456" i="7950"/>
  <c r="W480" i="7950"/>
  <c r="T691" i="7950"/>
  <c r="T667" i="7950"/>
  <c r="O2419" i="7949"/>
  <c r="O2395" i="7949"/>
  <c r="W2155" i="7949"/>
  <c r="W2131" i="7949"/>
  <c r="W773" i="7950"/>
  <c r="W797" i="7950"/>
  <c r="T1590" i="7949"/>
  <c r="T1614" i="7949"/>
  <c r="T902" i="7950"/>
  <c r="T878" i="7950"/>
  <c r="W829" i="7950"/>
  <c r="W853" i="7950"/>
  <c r="Q96" i="7949"/>
  <c r="R2576" i="7950"/>
  <c r="R2552" i="7950"/>
  <c r="K721" i="7949"/>
  <c r="J767" i="7949"/>
  <c r="W1750" i="7950"/>
  <c r="W1774" i="7950"/>
  <c r="P2314" i="7949"/>
  <c r="P2290" i="7949"/>
  <c r="S2422" i="7949"/>
  <c r="S2398" i="7949"/>
  <c r="P696" i="7949"/>
  <c r="P672" i="7949"/>
  <c r="K1880" i="7949"/>
  <c r="K1856" i="7949"/>
  <c r="K1901" i="7949" s="1"/>
  <c r="R2632" i="7950"/>
  <c r="R2608" i="7950"/>
  <c r="T2691" i="7950"/>
  <c r="T2667" i="7950"/>
  <c r="M421" i="7949"/>
  <c r="M397" i="7949"/>
  <c r="N201" i="7950"/>
  <c r="N177" i="7950"/>
  <c r="R2096" i="7949"/>
  <c r="R2072" i="7949"/>
  <c r="W1589" i="7950"/>
  <c r="W1613" i="7950"/>
  <c r="M960" i="7949"/>
  <c r="L936" i="7949"/>
  <c r="V530" i="7949"/>
  <c r="V506" i="7949"/>
  <c r="T2046" i="7949"/>
  <c r="T2022" i="7949"/>
  <c r="V1498" i="7950"/>
  <c r="V1474" i="7950"/>
  <c r="P854" i="7949"/>
  <c r="P830" i="7949"/>
  <c r="Q2153" i="7949"/>
  <c r="Q2129" i="7949"/>
  <c r="V1639" i="7950"/>
  <c r="V1663" i="7950"/>
  <c r="O1929" i="7950"/>
  <c r="O1905" i="7950"/>
  <c r="U1535" i="7950"/>
  <c r="U1559" i="7950"/>
  <c r="R2472" i="7950"/>
  <c r="R2448" i="7950"/>
  <c r="V2049" i="7949"/>
  <c r="V2025" i="7949"/>
  <c r="S1230" i="7950"/>
  <c r="S1206" i="7950"/>
  <c r="P556" i="7950"/>
  <c r="P580" i="7950"/>
  <c r="K227" i="7949"/>
  <c r="L180" i="7949"/>
  <c r="U186" i="7950"/>
  <c r="U210" i="7950"/>
  <c r="N2234" i="7949"/>
  <c r="N2258" i="7949"/>
  <c r="S1425" i="7950"/>
  <c r="S1449" i="7950"/>
  <c r="V746" i="7950"/>
  <c r="V722" i="7950"/>
  <c r="Q1718" i="7949"/>
  <c r="Q1694" i="7949"/>
  <c r="R68" i="7950"/>
  <c r="R92" i="7950"/>
  <c r="V1070" i="7950"/>
  <c r="V1046" i="7950"/>
  <c r="U49" i="7949"/>
  <c r="U25" i="7949"/>
  <c r="L2664" i="7949"/>
  <c r="M2688" i="7949"/>
  <c r="M1849" i="7950"/>
  <c r="M1896" i="7950" s="1"/>
  <c r="N1873" i="7950"/>
  <c r="R2577" i="7950"/>
  <c r="R2553" i="7950"/>
  <c r="Q1721" i="7949"/>
  <c r="Q1697" i="7949"/>
  <c r="O529" i="7949"/>
  <c r="S1070" i="7949"/>
  <c r="S1046" i="7949"/>
  <c r="T2048" i="7949"/>
  <c r="T2024" i="7949"/>
  <c r="L91" i="7950"/>
  <c r="K67" i="7950"/>
  <c r="K114" i="7950" s="1"/>
  <c r="O21" i="7949"/>
  <c r="O45" i="7949"/>
  <c r="S1879" i="7950"/>
  <c r="S1855" i="7950"/>
  <c r="N2417" i="7950"/>
  <c r="N2393" i="7950"/>
  <c r="W750" i="7950"/>
  <c r="W726" i="7950"/>
  <c r="S254" i="7950"/>
  <c r="S230" i="7950"/>
  <c r="S2098" i="7949"/>
  <c r="S2074" i="7949"/>
  <c r="R2562" i="7949"/>
  <c r="R2586" i="7949"/>
  <c r="V2152" i="7950"/>
  <c r="V2128" i="7950"/>
  <c r="O209" i="7949"/>
  <c r="O185" i="7949"/>
  <c r="Q1939" i="7949"/>
  <c r="Q1915" i="7949"/>
  <c r="Q1100" i="7950"/>
  <c r="Q1124" i="7950"/>
  <c r="Q1910" i="7950"/>
  <c r="Q1934" i="7950"/>
  <c r="O2629" i="7950"/>
  <c r="N2605" i="7950"/>
  <c r="W1263" i="7950"/>
  <c r="W1287" i="7950"/>
  <c r="W1075" i="7949"/>
  <c r="W1051" i="7949"/>
  <c r="O1855" i="7949"/>
  <c r="T1508" i="7949"/>
  <c r="T1484" i="7949"/>
  <c r="W2639" i="7950"/>
  <c r="W2615" i="7950"/>
  <c r="W426" i="7950"/>
  <c r="W402" i="7950"/>
  <c r="P93" i="7950"/>
  <c r="P69" i="7950"/>
  <c r="U2449" i="7950"/>
  <c r="U2473" i="7950"/>
  <c r="U912" i="7949"/>
  <c r="U888" i="7949"/>
  <c r="J119" i="7949"/>
  <c r="K72" i="7949"/>
  <c r="R1667" i="7949"/>
  <c r="R1643" i="7949"/>
  <c r="W1343" i="7949"/>
  <c r="W1319" i="7949"/>
  <c r="Q1072" i="7949"/>
  <c r="Q1048" i="7949"/>
  <c r="W1637" i="7950"/>
  <c r="W1661" i="7950"/>
  <c r="U670" i="7950"/>
  <c r="U694" i="7950"/>
  <c r="K2549" i="7949"/>
  <c r="L2502" i="7949"/>
  <c r="V368" i="7949"/>
  <c r="V344" i="7949"/>
  <c r="T2666" i="7950"/>
  <c r="T2690" i="7950"/>
  <c r="K1795" i="7950"/>
  <c r="K1842" i="7950" s="1"/>
  <c r="L1819" i="7950"/>
  <c r="O340" i="7950"/>
  <c r="O364" i="7950"/>
  <c r="R187" i="7949"/>
  <c r="R211" i="7949"/>
  <c r="V1723" i="7949"/>
  <c r="V1699" i="7949"/>
  <c r="U2206" i="7950"/>
  <c r="U2182" i="7950"/>
  <c r="V803" i="7950"/>
  <c r="V779" i="7950"/>
  <c r="R528" i="7950"/>
  <c r="R504" i="7950"/>
  <c r="V2698" i="7949"/>
  <c r="V2674" i="7949"/>
  <c r="V2664" i="7950"/>
  <c r="V2688" i="7950"/>
  <c r="Q1907" i="7950"/>
  <c r="Q1931" i="7950"/>
  <c r="V1419" i="7950"/>
  <c r="V1443" i="7950"/>
  <c r="R74" i="7950"/>
  <c r="R98" i="7950"/>
  <c r="O687" i="7950"/>
  <c r="O663" i="7950"/>
  <c r="R1097" i="7950"/>
  <c r="R1121" i="7950"/>
  <c r="W1178" i="7950"/>
  <c r="W1154" i="7950"/>
  <c r="N965" i="7949"/>
  <c r="N941" i="7949"/>
  <c r="O1744" i="7950"/>
  <c r="O1768" i="7950"/>
  <c r="K829" i="7949"/>
  <c r="J875" i="7949"/>
  <c r="T686" i="7950"/>
  <c r="T662" i="7950"/>
  <c r="S1799" i="7950"/>
  <c r="S1823" i="7950"/>
  <c r="N2580" i="7949"/>
  <c r="M2556" i="7949"/>
  <c r="O1937" i="7949"/>
  <c r="O1913" i="7949"/>
  <c r="N823" i="7950"/>
  <c r="V720" i="7950"/>
  <c r="V744" i="7950"/>
  <c r="W152" i="7950"/>
  <c r="W128" i="7950"/>
  <c r="S1825" i="7950"/>
  <c r="S1801" i="7950"/>
  <c r="U2369" i="7950"/>
  <c r="U2345" i="7950"/>
  <c r="U262" i="7950"/>
  <c r="U238" i="7950"/>
  <c r="U369" i="7950"/>
  <c r="U345" i="7950"/>
  <c r="S1076" i="7949"/>
  <c r="S1052" i="7949"/>
  <c r="K931" i="7950"/>
  <c r="K978" i="7950" s="1"/>
  <c r="L955" i="7950"/>
  <c r="N1526" i="7950"/>
  <c r="N1550" i="7950"/>
  <c r="T2368" i="7949"/>
  <c r="T2344" i="7949"/>
  <c r="V1502" i="7950"/>
  <c r="V1478" i="7950"/>
  <c r="S237" i="7950"/>
  <c r="S261" i="7950"/>
  <c r="U423" i="7949"/>
  <c r="U399" i="7949"/>
  <c r="R2014" i="7950"/>
  <c r="R2038" i="7950"/>
  <c r="U908" i="7950"/>
  <c r="U884" i="7950"/>
  <c r="U1527" i="7950"/>
  <c r="U1551" i="7950"/>
  <c r="W988" i="7950"/>
  <c r="W1012" i="7950"/>
  <c r="W2588" i="7949"/>
  <c r="W2564" i="7949"/>
  <c r="Q962" i="7950"/>
  <c r="Q938" i="7950"/>
  <c r="V2046" i="7950"/>
  <c r="V2022" i="7950"/>
  <c r="W1803" i="7950"/>
  <c r="W1827" i="7950"/>
  <c r="Q749" i="7949"/>
  <c r="Q725" i="7949"/>
  <c r="V1580" i="7950"/>
  <c r="V1604" i="7950"/>
  <c r="O690" i="7949"/>
  <c r="N666" i="7949"/>
  <c r="T937" i="7950"/>
  <c r="T961" i="7950"/>
  <c r="K1069" i="7949"/>
  <c r="K1045" i="7949"/>
  <c r="K1091" i="7949" s="1"/>
  <c r="R1480" i="7949"/>
  <c r="R1504" i="7949"/>
  <c r="W1824" i="7950"/>
  <c r="W1800" i="7950"/>
  <c r="T20" i="7950"/>
  <c r="T44" i="7950"/>
  <c r="T532" i="7950"/>
  <c r="T508" i="7950"/>
  <c r="T693" i="7949"/>
  <c r="T669" i="7949"/>
  <c r="T2370" i="7949"/>
  <c r="T2346" i="7949"/>
  <c r="W1397" i="7949"/>
  <c r="W1373" i="7949"/>
  <c r="U207" i="7949"/>
  <c r="U183" i="7949"/>
  <c r="T2392" i="7950"/>
  <c r="T2416" i="7950"/>
  <c r="M1339" i="7949"/>
  <c r="M1315" i="7949"/>
  <c r="M2173" i="7950"/>
  <c r="W2236" i="7950"/>
  <c r="W2260" i="7950"/>
  <c r="J1226" i="7950"/>
  <c r="J1202" i="7950"/>
  <c r="J1248" i="7950" s="1"/>
  <c r="N2143" i="7950"/>
  <c r="P474" i="7950"/>
  <c r="P450" i="7950"/>
  <c r="K1950" i="7950"/>
  <c r="L1903" i="7950"/>
  <c r="Q365" i="7950"/>
  <c r="Q341" i="7950"/>
  <c r="R1989" i="7950"/>
  <c r="R1965" i="7950"/>
  <c r="S614" i="7950"/>
  <c r="S638" i="7950"/>
  <c r="Q179" i="7950"/>
  <c r="Q203" i="7950"/>
  <c r="L2232" i="7949"/>
  <c r="M2256" i="7949"/>
  <c r="N146" i="7950"/>
  <c r="N122" i="7950"/>
  <c r="U2369" i="7949"/>
  <c r="U2345" i="7949"/>
  <c r="U1239" i="7949"/>
  <c r="U1215" i="7949"/>
  <c r="P1582" i="7950"/>
  <c r="P1606" i="7950"/>
  <c r="R698" i="7949"/>
  <c r="R674" i="7949"/>
  <c r="W801" i="7950"/>
  <c r="W777" i="7950"/>
  <c r="M1932" i="7949"/>
  <c r="L1908" i="7949"/>
  <c r="L1955" i="7949" s="1"/>
  <c r="N2472" i="7949"/>
  <c r="M2448" i="7949"/>
  <c r="M2495" i="7949" s="1"/>
  <c r="R1586" i="7950"/>
  <c r="R1610" i="7950"/>
  <c r="O2039" i="7950"/>
  <c r="O2015" i="7950"/>
  <c r="P1635" i="7950"/>
  <c r="P1659" i="7950"/>
  <c r="L1338" i="7949"/>
  <c r="K1314" i="7949"/>
  <c r="K1361" i="7949" s="1"/>
  <c r="R2306" i="7950"/>
  <c r="R2282" i="7950"/>
  <c r="M1178" i="7949"/>
  <c r="M1154" i="7949"/>
  <c r="P1882" i="7949"/>
  <c r="P1858" i="7949"/>
  <c r="V1587" i="7949"/>
  <c r="V1611" i="7949"/>
  <c r="V430" i="7949"/>
  <c r="V406" i="7949"/>
  <c r="T1992" i="7949"/>
  <c r="T1968" i="7949"/>
  <c r="M307" i="7950"/>
  <c r="L283" i="7950"/>
  <c r="L330" i="7950" s="1"/>
  <c r="V2211" i="7949"/>
  <c r="V2187" i="7949"/>
  <c r="O799" i="7949"/>
  <c r="L1478" i="7949"/>
  <c r="L1502" i="7949"/>
  <c r="M1825" i="7949"/>
  <c r="M1801" i="7949"/>
  <c r="T1367" i="7950"/>
  <c r="T1391" i="7950"/>
  <c r="P1127" i="7949"/>
  <c r="P1103" i="7949"/>
  <c r="K691" i="7949"/>
  <c r="K667" i="7949"/>
  <c r="K713" i="7949" s="1"/>
  <c r="K1368" i="7949"/>
  <c r="K1415" i="7949" s="1"/>
  <c r="L1392" i="7949"/>
  <c r="M361" i="7950"/>
  <c r="V1153" i="7950"/>
  <c r="V1177" i="7950"/>
  <c r="K1207" i="7949"/>
  <c r="J1253" i="7949"/>
  <c r="W1476" i="7950"/>
  <c r="W1500" i="7950"/>
  <c r="O2013" i="7950"/>
  <c r="O2037" i="7950"/>
  <c r="L505" i="7949"/>
  <c r="K551" i="7949"/>
  <c r="N2636" i="7949"/>
  <c r="N2612" i="7949"/>
  <c r="U750" i="7949"/>
  <c r="U726" i="7949"/>
  <c r="W1591" i="7949"/>
  <c r="W1615" i="7949"/>
  <c r="U2449" i="7949"/>
  <c r="U2473" i="7949"/>
  <c r="P2367" i="7949"/>
  <c r="P2343" i="7949"/>
  <c r="Q41" i="7950"/>
  <c r="Q17" i="7950"/>
  <c r="N1009" i="7950"/>
  <c r="N739" i="7950"/>
  <c r="M715" i="7950"/>
  <c r="S743" i="7950"/>
  <c r="S719" i="7950"/>
  <c r="M1337" i="7950"/>
  <c r="M1313" i="7950"/>
  <c r="T850" i="7950"/>
  <c r="T826" i="7950"/>
  <c r="O1073" i="7949"/>
  <c r="O1049" i="7949"/>
  <c r="S422" i="7949"/>
  <c r="S398" i="7949"/>
  <c r="U1821" i="7950"/>
  <c r="U1797" i="7950"/>
  <c r="Q1179" i="7949"/>
  <c r="Q1155" i="7949"/>
  <c r="N1716" i="7949"/>
  <c r="K1363" i="7950"/>
  <c r="K1410" i="7950" s="1"/>
  <c r="L1387" i="7950"/>
  <c r="L1986" i="7949"/>
  <c r="K1962" i="7949"/>
  <c r="K2009" i="7949" s="1"/>
  <c r="O989" i="7950"/>
  <c r="O1013" i="7950"/>
  <c r="T155" i="7950"/>
  <c r="T131" i="7950"/>
  <c r="V1559" i="7949"/>
  <c r="V1535" i="7949"/>
  <c r="V1720" i="7950"/>
  <c r="V1696" i="7950"/>
  <c r="U958" i="7950"/>
  <c r="U934" i="7950"/>
  <c r="O2554" i="7950"/>
  <c r="O2578" i="7950"/>
  <c r="S416" i="7950"/>
  <c r="S392" i="7950"/>
  <c r="U1393" i="7950"/>
  <c r="U1369" i="7950"/>
  <c r="N151" i="7949"/>
  <c r="N127" i="7949"/>
  <c r="W1775" i="7949"/>
  <c r="W1751" i="7949"/>
  <c r="Q2145" i="7950"/>
  <c r="Q2121" i="7950"/>
  <c r="Q1096" i="7950"/>
  <c r="Q1120" i="7950"/>
  <c r="U1290" i="7949"/>
  <c r="U1266" i="7949"/>
  <c r="R745" i="7950"/>
  <c r="R721" i="7950"/>
  <c r="W2207" i="7950"/>
  <c r="W2183" i="7950"/>
  <c r="W1014" i="7950"/>
  <c r="W990" i="7950"/>
  <c r="Q1229" i="7950"/>
  <c r="Q1205" i="7950"/>
  <c r="N1255" i="7950"/>
  <c r="K222" i="7950"/>
  <c r="L175" i="7950"/>
  <c r="U312" i="7950"/>
  <c r="U288" i="7950"/>
  <c r="P204" i="7949"/>
  <c r="V725" i="7950"/>
  <c r="V749" i="7950"/>
  <c r="N1828" i="7949"/>
  <c r="N1804" i="7949"/>
  <c r="S1714" i="7950"/>
  <c r="S1690" i="7950"/>
  <c r="P43" i="7949"/>
  <c r="U398" i="7950"/>
  <c r="U422" i="7950"/>
  <c r="R1175" i="7950"/>
  <c r="R1151" i="7950"/>
  <c r="K2497" i="7950"/>
  <c r="K2544" i="7950" s="1"/>
  <c r="L2521" i="7950"/>
  <c r="S180" i="7950"/>
  <c r="S204" i="7950"/>
  <c r="M2311" i="7949"/>
  <c r="M2287" i="7949"/>
  <c r="V2285" i="7950"/>
  <c r="V2309" i="7950"/>
  <c r="S1069" i="7950"/>
  <c r="S1045" i="7950"/>
  <c r="M1603" i="7950"/>
  <c r="U963" i="7949"/>
  <c r="U939" i="7949"/>
  <c r="W798" i="7950"/>
  <c r="W774" i="7950"/>
  <c r="O903" i="7950"/>
  <c r="U1157" i="7950"/>
  <c r="U1181" i="7950"/>
  <c r="R1743" i="7950"/>
  <c r="R1767" i="7950"/>
  <c r="P1344" i="7949"/>
  <c r="P1320" i="7949"/>
  <c r="W1638" i="7950"/>
  <c r="W1662" i="7950"/>
  <c r="O1173" i="7950"/>
  <c r="N469" i="7950"/>
  <c r="M445" i="7950"/>
  <c r="M492" i="7950" s="1"/>
  <c r="W2096" i="7950"/>
  <c r="W2072" i="7950"/>
  <c r="Q745" i="7949"/>
  <c r="L1471" i="7950"/>
  <c r="M1495" i="7950"/>
  <c r="O1989" i="7949"/>
  <c r="O1965" i="7949"/>
  <c r="U1499" i="7950"/>
  <c r="U1475" i="7950"/>
  <c r="R1288" i="7949"/>
  <c r="R1264" i="7949"/>
  <c r="U94" i="7950"/>
  <c r="U70" i="7950"/>
  <c r="U399" i="7950"/>
  <c r="U423" i="7950"/>
  <c r="S2203" i="7950"/>
  <c r="S2179" i="7950"/>
  <c r="N1853" i="7950"/>
  <c r="N1877" i="7950"/>
  <c r="K2382" i="7950"/>
  <c r="L2335" i="7950"/>
  <c r="S1279" i="7950"/>
  <c r="W1990" i="7950"/>
  <c r="W1966" i="7950"/>
  <c r="K654" i="7950"/>
  <c r="L607" i="7950"/>
  <c r="T1562" i="7949"/>
  <c r="T1538" i="7949"/>
  <c r="W1128" i="7950"/>
  <c r="W1104" i="7950"/>
  <c r="U507" i="7950"/>
  <c r="U531" i="7950"/>
  <c r="L577" i="7950"/>
  <c r="K553" i="7950"/>
  <c r="K600" i="7950" s="1"/>
  <c r="Q1340" i="7950"/>
  <c r="Q1316" i="7950"/>
  <c r="S847" i="7950"/>
  <c r="S1912" i="7949"/>
  <c r="S1936" i="7949"/>
  <c r="K1610" i="7949"/>
  <c r="K1586" i="7949"/>
  <c r="K1631" i="7949" s="1"/>
  <c r="S2365" i="7950"/>
  <c r="S2341" i="7950"/>
  <c r="W2283" i="7950"/>
  <c r="W2307" i="7950"/>
  <c r="K661" i="7950"/>
  <c r="K708" i="7950" s="1"/>
  <c r="L685" i="7950"/>
  <c r="T992" i="7950"/>
  <c r="T1016" i="7950"/>
  <c r="T2100" i="7949"/>
  <c r="T2076" i="7949"/>
  <c r="O2423" i="7949"/>
  <c r="O2399" i="7949"/>
  <c r="U2036" i="7950"/>
  <c r="U2012" i="7950"/>
  <c r="T634" i="7950"/>
  <c r="T610" i="7950"/>
  <c r="J2581" i="7949"/>
  <c r="J2557" i="7949"/>
  <c r="J2603" i="7949" s="1"/>
  <c r="V855" i="7950"/>
  <c r="V831" i="7950"/>
  <c r="T2342" i="7950"/>
  <c r="T2366" i="7950"/>
  <c r="V533" i="7950"/>
  <c r="V509" i="7950"/>
  <c r="T2175" i="7950"/>
  <c r="T2199" i="7950"/>
  <c r="L2364" i="7949"/>
  <c r="K2340" i="7949"/>
  <c r="K2387" i="7949" s="1"/>
  <c r="U181" i="7950"/>
  <c r="U205" i="7950"/>
  <c r="J2257" i="7949"/>
  <c r="J2233" i="7949"/>
  <c r="J2279" i="7949" s="1"/>
  <c r="N717" i="7950"/>
  <c r="N741" i="7950"/>
  <c r="R1531" i="7950"/>
  <c r="R1555" i="7950"/>
  <c r="V1155" i="7950"/>
  <c r="V1179" i="7950"/>
  <c r="O363" i="7950"/>
  <c r="O339" i="7950"/>
  <c r="U2582" i="7950"/>
  <c r="U2558" i="7950"/>
  <c r="N2253" i="7950"/>
  <c r="N2229" i="7950"/>
  <c r="Q2474" i="7950"/>
  <c r="Q2450" i="7950"/>
  <c r="W642" i="7950"/>
  <c r="W618" i="7950"/>
  <c r="S800" i="7950"/>
  <c r="S776" i="7950"/>
  <c r="O2526" i="7949"/>
  <c r="U232" i="7950"/>
  <c r="U256" i="7950"/>
  <c r="O1014" i="7949"/>
  <c r="M2341" i="7949"/>
  <c r="M2365" i="7949"/>
  <c r="U908" i="7949"/>
  <c r="U884" i="7949"/>
  <c r="U800" i="7949"/>
  <c r="U776" i="7949"/>
  <c r="S2091" i="7950"/>
  <c r="S2067" i="7950"/>
  <c r="L1981" i="7950"/>
  <c r="K1957" i="7950"/>
  <c r="K2004" i="7950" s="1"/>
  <c r="U855" i="7949"/>
  <c r="U831" i="7949"/>
  <c r="R1612" i="7949"/>
  <c r="R1588" i="7949"/>
  <c r="R147" i="7950"/>
  <c r="R123" i="7950"/>
  <c r="Q1506" i="7949"/>
  <c r="Q1482" i="7949"/>
  <c r="Q1210" i="7949"/>
  <c r="Q1234" i="7949"/>
  <c r="T1128" i="7949"/>
  <c r="T1104" i="7949"/>
  <c r="W1938" i="7950"/>
  <c r="W1914" i="7950"/>
  <c r="U1020" i="7950"/>
  <c r="U996" i="7950"/>
  <c r="S1369" i="7949"/>
  <c r="S1393" i="7949"/>
  <c r="R372" i="7949"/>
  <c r="R348" i="7949"/>
  <c r="S1776" i="7949"/>
  <c r="S1752" i="7949"/>
  <c r="T1774" i="7949"/>
  <c r="T1750" i="7949"/>
  <c r="L1071" i="7949"/>
  <c r="L1047" i="7949"/>
  <c r="M2467" i="7950"/>
  <c r="L2443" i="7950"/>
  <c r="P1826" i="7949"/>
  <c r="P1802" i="7949"/>
  <c r="N1534" i="7949"/>
  <c r="N1558" i="7949"/>
  <c r="S471" i="7950"/>
  <c r="S447" i="7950"/>
  <c r="Q2236" i="7949"/>
  <c r="Q2260" i="7949"/>
  <c r="P527" i="7950"/>
  <c r="P503" i="7950"/>
  <c r="K882" i="7949"/>
  <c r="K929" i="7949" s="1"/>
  <c r="L906" i="7949"/>
  <c r="O2312" i="7949"/>
  <c r="O2288" i="7949"/>
  <c r="U1264" i="7950"/>
  <c r="U1288" i="7950"/>
  <c r="N2150" i="7949"/>
  <c r="N2126" i="7949"/>
  <c r="K1199" i="7949"/>
  <c r="L1152" i="7949"/>
  <c r="S263" i="7949"/>
  <c r="S239" i="7949"/>
  <c r="W255" i="7950"/>
  <c r="W231" i="7950"/>
  <c r="V425" i="7950"/>
  <c r="V401" i="7950"/>
  <c r="Q257" i="7950"/>
  <c r="Q233" i="7950"/>
  <c r="P1909" i="7949"/>
  <c r="P1933" i="7949"/>
  <c r="M1556" i="7949"/>
  <c r="M1532" i="7949"/>
  <c r="T1667" i="7950"/>
  <c r="T1643" i="7950"/>
  <c r="W587" i="7950"/>
  <c r="W563" i="7950"/>
  <c r="R724" i="7949"/>
  <c r="R748" i="7949"/>
  <c r="N2125" i="7949"/>
  <c r="N2149" i="7949"/>
  <c r="P1988" i="7949"/>
  <c r="P1964" i="7949"/>
  <c r="U477" i="7949"/>
  <c r="U453" i="7949"/>
  <c r="S1449" i="7949"/>
  <c r="S1425" i="7949"/>
  <c r="R2144" i="7950"/>
  <c r="R2120" i="7950"/>
  <c r="Q636" i="7950"/>
  <c r="Q612" i="7950"/>
  <c r="M253" i="7950"/>
  <c r="Q2151" i="7949"/>
  <c r="Q2127" i="7949"/>
  <c r="R611" i="7950"/>
  <c r="R635" i="7950"/>
  <c r="N47" i="7949"/>
  <c r="N23" i="7949"/>
  <c r="U1071" i="7950"/>
  <c r="U1047" i="7950"/>
  <c r="R1852" i="7950"/>
  <c r="R1876" i="7950"/>
  <c r="W2045" i="7950"/>
  <c r="W2021" i="7950"/>
  <c r="W370" i="7949"/>
  <c r="W346" i="7949"/>
  <c r="N145" i="7950"/>
  <c r="M121" i="7950"/>
  <c r="M168" i="7950" s="1"/>
  <c r="R1019" i="7949"/>
  <c r="R995" i="7949"/>
  <c r="P1830" i="7949"/>
  <c r="P1806" i="7949"/>
  <c r="O1182" i="7949"/>
  <c r="O1158" i="7949"/>
  <c r="S1745" i="7950"/>
  <c r="S1769" i="7950"/>
  <c r="T2692" i="7949"/>
  <c r="T2668" i="7949"/>
  <c r="L391" i="7950"/>
  <c r="M415" i="7950"/>
  <c r="L523" i="7950"/>
  <c r="K499" i="7950"/>
  <c r="K546" i="7950" s="1"/>
  <c r="P2366" i="7949"/>
  <c r="P2342" i="7949"/>
  <c r="S584" i="7950"/>
  <c r="S560" i="7950"/>
  <c r="N802" i="7949"/>
  <c r="N778" i="7949"/>
  <c r="N795" i="7950"/>
  <c r="N771" i="7950"/>
  <c r="M2203" i="7949"/>
  <c r="M2179" i="7949"/>
  <c r="M2225" i="7949" s="1"/>
  <c r="T1043" i="7950"/>
  <c r="T1067" i="7950"/>
  <c r="Q456" i="7949"/>
  <c r="Q480" i="7949"/>
  <c r="S1961" i="7950"/>
  <c r="S1985" i="7950"/>
  <c r="V1210" i="7950"/>
  <c r="V1234" i="7950"/>
  <c r="U2313" i="7950"/>
  <c r="U2289" i="7950"/>
  <c r="W343" i="7950"/>
  <c r="W367" i="7950"/>
  <c r="L1446" i="7949"/>
  <c r="K1422" i="7949"/>
  <c r="K1469" i="7949" s="1"/>
  <c r="O18" i="7949"/>
  <c r="P42" i="7949"/>
  <c r="T991" i="7950"/>
  <c r="T1015" i="7950"/>
  <c r="V1102" i="7950"/>
  <c r="V1126" i="7950"/>
  <c r="T1883" i="7949"/>
  <c r="T1859" i="7949"/>
  <c r="N2421" i="7949"/>
  <c r="N2397" i="7949"/>
  <c r="R1927" i="7950"/>
  <c r="T429" i="7949"/>
  <c r="T405" i="7949"/>
  <c r="K2286" i="7949"/>
  <c r="K2333" i="7949" s="1"/>
  <c r="L2310" i="7949"/>
  <c r="O1765" i="7950"/>
  <c r="V722" i="7949"/>
  <c r="V746" i="7949"/>
  <c r="U853" i="7949"/>
  <c r="T1884" i="7949"/>
  <c r="T1860" i="7949"/>
  <c r="U2478" i="7949"/>
  <c r="U2454" i="7949"/>
  <c r="R1123" i="7949"/>
  <c r="R1099" i="7949"/>
  <c r="O933" i="7950"/>
  <c r="O957" i="7950"/>
  <c r="W966" i="7949"/>
  <c r="W942" i="7949"/>
  <c r="M1824" i="7949"/>
  <c r="T1342" i="7950"/>
  <c r="T1318" i="7950"/>
  <c r="W966" i="7950"/>
  <c r="W942" i="7950"/>
  <c r="U1501" i="7950"/>
  <c r="U1477" i="7950"/>
  <c r="T1398" i="7949"/>
  <c r="T1374" i="7949"/>
  <c r="K2017" i="7949"/>
  <c r="K2041" i="7949"/>
  <c r="M1310" i="7950"/>
  <c r="U940" i="7950"/>
  <c r="U964" i="7950"/>
  <c r="N2476" i="7949"/>
  <c r="N2452" i="7949"/>
  <c r="L205" i="7949"/>
  <c r="L181" i="7949"/>
  <c r="W1184" i="7949"/>
  <c r="W1160" i="7949"/>
  <c r="O2506" i="7949"/>
  <c r="O2530" i="7949"/>
  <c r="V2644" i="7949"/>
  <c r="V2620" i="7949"/>
  <c r="P1664" i="7949"/>
  <c r="P1640" i="7949"/>
  <c r="R314" i="7950"/>
  <c r="R290" i="7950"/>
  <c r="K19" i="7949"/>
  <c r="J65" i="7949"/>
  <c r="W562" i="7950"/>
  <c r="W586" i="7950"/>
  <c r="R2582" i="7949"/>
  <c r="R2558" i="7949"/>
  <c r="N1717" i="7949"/>
  <c r="N1693" i="7949"/>
  <c r="R1722" i="7949"/>
  <c r="R1698" i="7949"/>
  <c r="P235" i="7950"/>
  <c r="P259" i="7950"/>
  <c r="P2639" i="7949"/>
  <c r="P2615" i="7949"/>
  <c r="M637" i="7949"/>
  <c r="M613" i="7949"/>
  <c r="N525" i="7950"/>
  <c r="N501" i="7950"/>
  <c r="L2251" i="7950"/>
  <c r="K2227" i="7950"/>
  <c r="K2274" i="7950" s="1"/>
  <c r="M2652" i="7950"/>
  <c r="V1983" i="7950"/>
  <c r="V1959" i="7950"/>
  <c r="Q1935" i="7949"/>
  <c r="Q1911" i="7949"/>
  <c r="T1994" i="7949"/>
  <c r="T1970" i="7949"/>
  <c r="S366" i="7950"/>
  <c r="S342" i="7950"/>
  <c r="N1064" i="7950"/>
  <c r="Q2336" i="7950"/>
  <c r="Q2360" i="7950"/>
  <c r="V2637" i="7950"/>
  <c r="V2613" i="7950"/>
  <c r="P2415" i="7950"/>
  <c r="P2391" i="7950"/>
  <c r="T1933" i="7950"/>
  <c r="T1909" i="7950"/>
  <c r="N153" i="7949"/>
  <c r="N129" i="7949"/>
  <c r="Q856" i="7949"/>
  <c r="Q832" i="7949"/>
  <c r="S2557" i="7950"/>
  <c r="S2581" i="7950"/>
  <c r="W1660" i="7950"/>
  <c r="W1636" i="7950"/>
  <c r="R2147" i="7950"/>
  <c r="R2123" i="7950"/>
  <c r="S2420" i="7950"/>
  <c r="S2396" i="7950"/>
  <c r="N2470" i="7950"/>
  <c r="N2446" i="7950"/>
  <c r="R1530" i="7950"/>
  <c r="R1554" i="7950"/>
  <c r="V1712" i="7950"/>
  <c r="V1688" i="7950"/>
  <c r="O1287" i="7949"/>
  <c r="O1263" i="7949"/>
  <c r="V848" i="7950"/>
  <c r="M558" i="7949"/>
  <c r="M605" i="7949" s="1"/>
  <c r="N582" i="7949"/>
  <c r="S2018" i="7950"/>
  <c r="S2042" i="7950"/>
  <c r="W1236" i="7950"/>
  <c r="W1212" i="7950"/>
  <c r="S125" i="7950"/>
  <c r="S149" i="7950"/>
  <c r="O1770" i="7949"/>
  <c r="S2684" i="7950"/>
  <c r="S2660" i="7950"/>
  <c r="R1719" i="7949"/>
  <c r="R1695" i="7949"/>
  <c r="T2475" i="7950"/>
  <c r="T2451" i="7950"/>
  <c r="S1015" i="7949"/>
  <c r="S991" i="7949"/>
  <c r="O1798" i="7950"/>
  <c r="O1822" i="7950"/>
  <c r="P987" i="7950"/>
  <c r="P1011" i="7950"/>
  <c r="O1609" i="7949"/>
  <c r="O1585" i="7949"/>
  <c r="P584" i="7949"/>
  <c r="P560" i="7949"/>
  <c r="V100" i="7950"/>
  <c r="V76" i="7950"/>
  <c r="Q532" i="7949"/>
  <c r="Q508" i="7949"/>
  <c r="Q1181" i="7949"/>
  <c r="Q1157" i="7949"/>
  <c r="N1447" i="7949"/>
  <c r="N1423" i="7949"/>
  <c r="U1881" i="7949"/>
  <c r="U1857" i="7949"/>
  <c r="R2607" i="7950"/>
  <c r="R2631" i="7950"/>
  <c r="S476" i="7949"/>
  <c r="S452" i="7949"/>
  <c r="W1617" i="7949"/>
  <c r="W1593" i="7949"/>
  <c r="S857" i="7949"/>
  <c r="S833" i="7949"/>
  <c r="U1718" i="7950"/>
  <c r="U1694" i="7950"/>
  <c r="N44" i="7949"/>
  <c r="N20" i="7949"/>
  <c r="L2637" i="7949"/>
  <c r="L2613" i="7949"/>
  <c r="Q1987" i="7949"/>
  <c r="Q1963" i="7949"/>
  <c r="L2634" i="7949"/>
  <c r="K2610" i="7949"/>
  <c r="K2657" i="7949" s="1"/>
  <c r="K2070" i="7949"/>
  <c r="K2117" i="7949" s="1"/>
  <c r="L2094" i="7949"/>
  <c r="U1236" i="7949"/>
  <c r="U1212" i="7949"/>
  <c r="S2043" i="7950"/>
  <c r="S2019" i="7950"/>
  <c r="U688" i="7950"/>
  <c r="U664" i="7950"/>
  <c r="L2011" i="7950"/>
  <c r="L2058" i="7950" s="1"/>
  <c r="M2035" i="7950"/>
  <c r="V2370" i="7950"/>
  <c r="V2346" i="7950"/>
  <c r="P2202" i="7949"/>
  <c r="O2178" i="7949"/>
  <c r="M1225" i="7950"/>
  <c r="L1201" i="7950"/>
  <c r="S1445" i="7950"/>
  <c r="S1421" i="7950"/>
  <c r="V2672" i="7949"/>
  <c r="V2696" i="7949"/>
  <c r="P2694" i="7949"/>
  <c r="P2670" i="7949"/>
  <c r="W557" i="7950"/>
  <c r="W581" i="7950"/>
  <c r="R1964" i="7950"/>
  <c r="R1988" i="7950"/>
  <c r="W590" i="7949"/>
  <c r="W566" i="7949"/>
  <c r="O1477" i="7949"/>
  <c r="O1501" i="7949"/>
  <c r="S2339" i="7950"/>
  <c r="S2363" i="7950"/>
  <c r="T2362" i="7950"/>
  <c r="T2338" i="7950"/>
  <c r="U1721" i="7950"/>
  <c r="U1697" i="7950"/>
  <c r="T904" i="7950"/>
  <c r="T880" i="7950"/>
  <c r="K769" i="18" l="1"/>
  <c r="K1137" i="18"/>
  <c r="K1559" i="18"/>
  <c r="E13" i="7969"/>
  <c r="K13" i="7941"/>
  <c r="J327" i="7941"/>
  <c r="K1296" i="18"/>
  <c r="K1142" i="18"/>
  <c r="K112" i="7941"/>
  <c r="L770" i="18"/>
  <c r="K1140" i="18"/>
  <c r="E9" i="7969"/>
  <c r="J323" i="7941"/>
  <c r="K9" i="7941"/>
  <c r="J111" i="7941"/>
  <c r="J901" i="7941"/>
  <c r="K587" i="7941"/>
  <c r="K898" i="7941"/>
  <c r="L584" i="7941"/>
  <c r="K114" i="7941"/>
  <c r="L772" i="18"/>
  <c r="K1560" i="18"/>
  <c r="K589" i="7941"/>
  <c r="J903" i="7941"/>
  <c r="L1556" i="18"/>
  <c r="J689" i="7941"/>
  <c r="J1293" i="18"/>
  <c r="K1191" i="18"/>
  <c r="E14" i="7969"/>
  <c r="K14" i="7941"/>
  <c r="J328" i="7941"/>
  <c r="E12" i="7969"/>
  <c r="J326" i="7941"/>
  <c r="K12" i="7941"/>
  <c r="K881" i="18"/>
  <c r="K1562" i="18"/>
  <c r="K877" i="18"/>
  <c r="J902" i="7941"/>
  <c r="K588" i="7941"/>
  <c r="J905" i="7941"/>
  <c r="K591" i="7941"/>
  <c r="N1746" i="7949"/>
  <c r="N1793" i="7949" s="1"/>
  <c r="K1563" i="18"/>
  <c r="K1561" i="18"/>
  <c r="J904" i="7941"/>
  <c r="K590" i="7941"/>
  <c r="K1141" i="18"/>
  <c r="I11" i="7967"/>
  <c r="I13" i="7967" s="1"/>
  <c r="G7" i="7966" s="1"/>
  <c r="I7" i="7966" s="1"/>
  <c r="I40" i="7967"/>
  <c r="I42" i="7967" s="1"/>
  <c r="M985" i="7950"/>
  <c r="M1032" i="7950" s="1"/>
  <c r="L234" i="7949"/>
  <c r="L281" i="7949" s="1"/>
  <c r="L2119" i="7950"/>
  <c r="L2166" i="7950" s="1"/>
  <c r="L229" i="7950"/>
  <c r="L276" i="7950" s="1"/>
  <c r="L337" i="7950"/>
  <c r="L384" i="7950" s="1"/>
  <c r="M1692" i="7949"/>
  <c r="M1739" i="7949" s="1"/>
  <c r="H41" i="7959"/>
  <c r="C11" i="7958" s="1"/>
  <c r="L1579" i="7950"/>
  <c r="L1626" i="7950" s="1"/>
  <c r="M1687" i="7950"/>
  <c r="M1734" i="7950" s="1"/>
  <c r="H45" i="7959"/>
  <c r="C15" i="7958" s="1"/>
  <c r="L1800" i="7949"/>
  <c r="L1847" i="7949" s="1"/>
  <c r="L1037" i="7949"/>
  <c r="M990" i="7949"/>
  <c r="K2444" i="7950"/>
  <c r="J2490" i="7950"/>
  <c r="K2063" i="7949"/>
  <c r="T506" i="7950"/>
  <c r="T530" i="7950"/>
  <c r="O2611" i="7949"/>
  <c r="O2635" i="7949"/>
  <c r="L1309" i="7950"/>
  <c r="K1356" i="7950"/>
  <c r="L716" i="7950"/>
  <c r="K762" i="7950"/>
  <c r="M2148" i="7949"/>
  <c r="L2124" i="7949"/>
  <c r="L2171" i="7949" s="1"/>
  <c r="M1230" i="7949"/>
  <c r="L1206" i="7949"/>
  <c r="L877" i="7950"/>
  <c r="M901" i="7950"/>
  <c r="Q2394" i="7950"/>
  <c r="Q2418" i="7950"/>
  <c r="M824" i="7950"/>
  <c r="L870" i="7950"/>
  <c r="R1289" i="7949"/>
  <c r="R1265" i="7949"/>
  <c r="Q1878" i="7949"/>
  <c r="P1854" i="7949"/>
  <c r="N1364" i="7950"/>
  <c r="N1388" i="7950"/>
  <c r="T1284" i="7950"/>
  <c r="T1260" i="7950"/>
  <c r="T856" i="7950"/>
  <c r="T832" i="7950"/>
  <c r="M1177" i="7949"/>
  <c r="M1153" i="7949"/>
  <c r="K1472" i="7950"/>
  <c r="J1518" i="7950"/>
  <c r="N37" i="7950"/>
  <c r="M13" i="7950"/>
  <c r="M60" i="7950" s="1"/>
  <c r="P1496" i="7950"/>
  <c r="L2174" i="7950"/>
  <c r="K2220" i="7950"/>
  <c r="K1788" i="7950"/>
  <c r="L1741" i="7950"/>
  <c r="L288" i="7949"/>
  <c r="L335" i="7949" s="1"/>
  <c r="M312" i="7949"/>
  <c r="V1504" i="7950"/>
  <c r="V1480" i="7950"/>
  <c r="M744" i="7949"/>
  <c r="L720" i="7949"/>
  <c r="H40" i="7959"/>
  <c r="C10" i="7958" s="1"/>
  <c r="G17" i="7959"/>
  <c r="G14" i="7959"/>
  <c r="S1771" i="7949"/>
  <c r="S1747" i="7949"/>
  <c r="Q2016" i="7950"/>
  <c r="Q2040" i="7950"/>
  <c r="O798" i="7949"/>
  <c r="N774" i="7949"/>
  <c r="M2040" i="7949"/>
  <c r="L2016" i="7949"/>
  <c r="L1040" i="7950"/>
  <c r="K1086" i="7950"/>
  <c r="Q1908" i="7950"/>
  <c r="Q1932" i="7950"/>
  <c r="M852" i="7949"/>
  <c r="L828" i="7949"/>
  <c r="V2238" i="7950"/>
  <c r="V2262" i="7950"/>
  <c r="Q1720" i="7949"/>
  <c r="Q1696" i="7949"/>
  <c r="O1257" i="7950"/>
  <c r="O1281" i="7950"/>
  <c r="O1333" i="7950"/>
  <c r="L879" i="7950"/>
  <c r="K924" i="7950"/>
  <c r="N1284" i="7949"/>
  <c r="M1260" i="7949"/>
  <c r="L2281" i="7950"/>
  <c r="L2328" i="7950" s="1"/>
  <c r="M2305" i="7950"/>
  <c r="V2614" i="7950"/>
  <c r="V2638" i="7950"/>
  <c r="O126" i="7949"/>
  <c r="P150" i="7949"/>
  <c r="W2020" i="7950"/>
  <c r="W2044" i="7950"/>
  <c r="L389" i="7949"/>
  <c r="L1147" i="7950"/>
  <c r="M1171" i="7950"/>
  <c r="Q2523" i="7950"/>
  <c r="Q2499" i="7950"/>
  <c r="Q345" i="7949"/>
  <c r="Q369" i="7949"/>
  <c r="P2669" i="7949"/>
  <c r="P2693" i="7949"/>
  <c r="U2362" i="7950"/>
  <c r="U2338" i="7950"/>
  <c r="R1987" i="7949"/>
  <c r="R1963" i="7949"/>
  <c r="P957" i="7950"/>
  <c r="P933" i="7950"/>
  <c r="O802" i="7949"/>
  <c r="O778" i="7949"/>
  <c r="Q1988" i="7949"/>
  <c r="Q1964" i="7949"/>
  <c r="P2312" i="7949"/>
  <c r="P2288" i="7949"/>
  <c r="M1071" i="7949"/>
  <c r="M1047" i="7949"/>
  <c r="U1128" i="7949"/>
  <c r="U1104" i="7949"/>
  <c r="M1981" i="7950"/>
  <c r="L1957" i="7950"/>
  <c r="L2004" i="7950" s="1"/>
  <c r="U634" i="7950"/>
  <c r="U610" i="7950"/>
  <c r="V423" i="7950"/>
  <c r="V399" i="7950"/>
  <c r="V94" i="7950"/>
  <c r="V70" i="7950"/>
  <c r="V1499" i="7950"/>
  <c r="V1475" i="7950"/>
  <c r="M1471" i="7950"/>
  <c r="N1495" i="7950"/>
  <c r="N445" i="7950"/>
  <c r="N492" i="7950" s="1"/>
  <c r="O469" i="7950"/>
  <c r="N361" i="7950"/>
  <c r="M1502" i="7949"/>
  <c r="M1478" i="7949"/>
  <c r="S1610" i="7950"/>
  <c r="S1586" i="7950"/>
  <c r="V207" i="7949"/>
  <c r="V183" i="7949"/>
  <c r="P663" i="7950"/>
  <c r="P687" i="7950"/>
  <c r="M1819" i="7950"/>
  <c r="L1795" i="7950"/>
  <c r="L1842" i="7950" s="1"/>
  <c r="L721" i="7949"/>
  <c r="K767" i="7949"/>
  <c r="U902" i="7950"/>
  <c r="U878" i="7950"/>
  <c r="U691" i="7950"/>
  <c r="U667" i="7950"/>
  <c r="S1528" i="7950"/>
  <c r="S1552" i="7950"/>
  <c r="Q19" i="7950"/>
  <c r="Q43" i="7950"/>
  <c r="T1553" i="7950"/>
  <c r="T1529" i="7950"/>
  <c r="Q366" i="7949"/>
  <c r="P342" i="7949"/>
  <c r="V1887" i="7949"/>
  <c r="V1863" i="7949"/>
  <c r="Q1231" i="7949"/>
  <c r="R1536" i="7949"/>
  <c r="R1560" i="7949"/>
  <c r="T827" i="7950"/>
  <c r="T851" i="7950"/>
  <c r="O2018" i="7949"/>
  <c r="O2042" i="7949"/>
  <c r="P1286" i="7949"/>
  <c r="P1262" i="7949"/>
  <c r="Q2575" i="7950"/>
  <c r="P2551" i="7950"/>
  <c r="L775" i="7949"/>
  <c r="K821" i="7949"/>
  <c r="W1450" i="7949"/>
  <c r="W1426" i="7949"/>
  <c r="K497" i="7949"/>
  <c r="L450" i="7949"/>
  <c r="V664" i="7950"/>
  <c r="V688" i="7950"/>
  <c r="M2094" i="7949"/>
  <c r="L2070" i="7949"/>
  <c r="L2117" i="7949" s="1"/>
  <c r="Q584" i="7949"/>
  <c r="Q560" i="7949"/>
  <c r="P1822" i="7950"/>
  <c r="P1798" i="7950"/>
  <c r="W848" i="7950"/>
  <c r="U1909" i="7950"/>
  <c r="U1933" i="7950"/>
  <c r="O525" i="7950"/>
  <c r="O501" i="7950"/>
  <c r="Q1664" i="7949"/>
  <c r="Q1640" i="7949"/>
  <c r="M181" i="7949"/>
  <c r="M205" i="7949"/>
  <c r="L2041" i="7949"/>
  <c r="L2017" i="7949"/>
  <c r="U1398" i="7949"/>
  <c r="U1374" i="7949"/>
  <c r="W1126" i="7950"/>
  <c r="W1102" i="7950"/>
  <c r="T1961" i="7950"/>
  <c r="T1985" i="7950"/>
  <c r="U1067" i="7950"/>
  <c r="U1043" i="7950"/>
  <c r="T584" i="7950"/>
  <c r="T560" i="7950"/>
  <c r="Q2366" i="7949"/>
  <c r="Q2342" i="7949"/>
  <c r="S1019" i="7949"/>
  <c r="S995" i="7949"/>
  <c r="O47" i="7949"/>
  <c r="O23" i="7949"/>
  <c r="S635" i="7950"/>
  <c r="S611" i="7950"/>
  <c r="S2144" i="7950"/>
  <c r="S2120" i="7950"/>
  <c r="V477" i="7949"/>
  <c r="V453" i="7949"/>
  <c r="O2149" i="7949"/>
  <c r="O2125" i="7949"/>
  <c r="Q1933" i="7949"/>
  <c r="Q1909" i="7949"/>
  <c r="T263" i="7949"/>
  <c r="T239" i="7949"/>
  <c r="V1288" i="7950"/>
  <c r="V1264" i="7950"/>
  <c r="L882" i="7949"/>
  <c r="L929" i="7949" s="1"/>
  <c r="M906" i="7949"/>
  <c r="O1558" i="7949"/>
  <c r="O1534" i="7949"/>
  <c r="U1774" i="7949"/>
  <c r="U1750" i="7949"/>
  <c r="R1234" i="7949"/>
  <c r="R1210" i="7949"/>
  <c r="V908" i="7949"/>
  <c r="V884" i="7949"/>
  <c r="P2526" i="7949"/>
  <c r="T800" i="7950"/>
  <c r="T776" i="7950"/>
  <c r="R2450" i="7950"/>
  <c r="R2474" i="7950"/>
  <c r="W1155" i="7950"/>
  <c r="W1179" i="7950"/>
  <c r="O741" i="7950"/>
  <c r="O717" i="7950"/>
  <c r="V181" i="7950"/>
  <c r="V205" i="7950"/>
  <c r="M2364" i="7949"/>
  <c r="L2340" i="7949"/>
  <c r="L2387" i="7949" s="1"/>
  <c r="W533" i="7950"/>
  <c r="W509" i="7950"/>
  <c r="W855" i="7950"/>
  <c r="W831" i="7950"/>
  <c r="U2100" i="7949"/>
  <c r="U2076" i="7949"/>
  <c r="T847" i="7950"/>
  <c r="M577" i="7950"/>
  <c r="L553" i="7950"/>
  <c r="L600" i="7950" s="1"/>
  <c r="V507" i="7950"/>
  <c r="V531" i="7950"/>
  <c r="U1562" i="7949"/>
  <c r="U1538" i="7949"/>
  <c r="T1279" i="7950"/>
  <c r="Q1344" i="7949"/>
  <c r="Q1320" i="7949"/>
  <c r="V939" i="7949"/>
  <c r="V963" i="7949"/>
  <c r="N2311" i="7949"/>
  <c r="N2287" i="7949"/>
  <c r="T1690" i="7950"/>
  <c r="T1714" i="7950"/>
  <c r="W749" i="7950"/>
  <c r="W725" i="7950"/>
  <c r="O1255" i="7950"/>
  <c r="V1266" i="7949"/>
  <c r="V1290" i="7949"/>
  <c r="R1120" i="7950"/>
  <c r="R1096" i="7950"/>
  <c r="T416" i="7950"/>
  <c r="T392" i="7950"/>
  <c r="V958" i="7950"/>
  <c r="V934" i="7950"/>
  <c r="M1387" i="7950"/>
  <c r="L1363" i="7950"/>
  <c r="L1410" i="7950" s="1"/>
  <c r="V1797" i="7950"/>
  <c r="V1821" i="7950"/>
  <c r="R41" i="7950"/>
  <c r="R17" i="7950"/>
  <c r="L691" i="7949"/>
  <c r="L667" i="7949"/>
  <c r="L713" i="7949" s="1"/>
  <c r="Q1103" i="7949"/>
  <c r="Q1127" i="7949"/>
  <c r="W2211" i="7949"/>
  <c r="W2187" i="7949"/>
  <c r="W430" i="7949"/>
  <c r="W406" i="7949"/>
  <c r="S2282" i="7950"/>
  <c r="S2306" i="7950"/>
  <c r="V2369" i="7949"/>
  <c r="V2345" i="7949"/>
  <c r="R203" i="7950"/>
  <c r="R179" i="7950"/>
  <c r="N1339" i="7949"/>
  <c r="N1315" i="7949"/>
  <c r="U2416" i="7950"/>
  <c r="U2392" i="7950"/>
  <c r="U2370" i="7949"/>
  <c r="U2346" i="7949"/>
  <c r="U508" i="7950"/>
  <c r="U532" i="7950"/>
  <c r="R962" i="7950"/>
  <c r="R938" i="7950"/>
  <c r="V908" i="7950"/>
  <c r="V884" i="7950"/>
  <c r="U2368" i="7949"/>
  <c r="U2344" i="7949"/>
  <c r="T1076" i="7949"/>
  <c r="T1052" i="7949"/>
  <c r="V262" i="7950"/>
  <c r="V238" i="7950"/>
  <c r="T1825" i="7950"/>
  <c r="T1801" i="7950"/>
  <c r="O823" i="7950"/>
  <c r="L829" i="7949"/>
  <c r="K875" i="7949"/>
  <c r="S1097" i="7950"/>
  <c r="S1121" i="7950"/>
  <c r="S98" i="7950"/>
  <c r="S74" i="7950"/>
  <c r="W2698" i="7949"/>
  <c r="W2674" i="7949"/>
  <c r="W803" i="7950"/>
  <c r="W779" i="7950"/>
  <c r="W1723" i="7949"/>
  <c r="W1699" i="7949"/>
  <c r="W368" i="7949"/>
  <c r="W344" i="7949"/>
  <c r="P1855" i="7949"/>
  <c r="N2652" i="7950"/>
  <c r="R1100" i="7950"/>
  <c r="R1124" i="7950"/>
  <c r="R1939" i="7949"/>
  <c r="R1915" i="7949"/>
  <c r="W2128" i="7950"/>
  <c r="W2152" i="7950"/>
  <c r="T2098" i="7949"/>
  <c r="T2074" i="7949"/>
  <c r="O2393" i="7950"/>
  <c r="O2417" i="7950"/>
  <c r="M91" i="7950"/>
  <c r="L67" i="7950"/>
  <c r="L114" i="7950" s="1"/>
  <c r="U2048" i="7949"/>
  <c r="U2024" i="7949"/>
  <c r="S2553" i="7950"/>
  <c r="S2577" i="7950"/>
  <c r="O1873" i="7950"/>
  <c r="N1849" i="7950"/>
  <c r="N1896" i="7950" s="1"/>
  <c r="W1070" i="7950"/>
  <c r="W1046" i="7950"/>
  <c r="W746" i="7950"/>
  <c r="W722" i="7950"/>
  <c r="V210" i="7950"/>
  <c r="V186" i="7950"/>
  <c r="Q556" i="7950"/>
  <c r="Q580" i="7950"/>
  <c r="V1535" i="7950"/>
  <c r="V1559" i="7950"/>
  <c r="W1663" i="7950"/>
  <c r="W1639" i="7950"/>
  <c r="N1657" i="7950"/>
  <c r="M1633" i="7950"/>
  <c r="M1680" i="7950" s="1"/>
  <c r="T477" i="7950"/>
  <c r="T453" i="7950"/>
  <c r="M1340" i="7949"/>
  <c r="M1316" i="7949"/>
  <c r="R633" i="7950"/>
  <c r="R609" i="7950"/>
  <c r="W1428" i="7950"/>
  <c r="W1452" i="7950"/>
  <c r="V1671" i="7949"/>
  <c r="V1647" i="7949"/>
  <c r="V2529" i="7950"/>
  <c r="V2505" i="7950"/>
  <c r="W964" i="7949"/>
  <c r="W940" i="7949"/>
  <c r="W697" i="7949"/>
  <c r="W673" i="7949"/>
  <c r="V1258" i="7950"/>
  <c r="V1282" i="7950"/>
  <c r="U804" i="7949"/>
  <c r="U780" i="7949"/>
  <c r="Q907" i="7949"/>
  <c r="Q883" i="7949"/>
  <c r="O1829" i="7949"/>
  <c r="O1805" i="7949"/>
  <c r="M1554" i="7949"/>
  <c r="L1530" i="7949"/>
  <c r="L1577" i="7949" s="1"/>
  <c r="O2413" i="7950"/>
  <c r="N2389" i="7950"/>
  <c r="N2436" i="7950" s="1"/>
  <c r="S2258" i="7950"/>
  <c r="S2234" i="7950"/>
  <c r="T2447" i="7950"/>
  <c r="T2471" i="7950"/>
  <c r="U1366" i="7950"/>
  <c r="U1390" i="7950"/>
  <c r="M1256" i="7950"/>
  <c r="L1302" i="7950"/>
  <c r="W830" i="7950"/>
  <c r="W854" i="7950"/>
  <c r="L1523" i="7949"/>
  <c r="M1476" i="7949"/>
  <c r="R2097" i="7949"/>
  <c r="R2073" i="7949"/>
  <c r="S2093" i="7950"/>
  <c r="S2069" i="7950"/>
  <c r="O475" i="7949"/>
  <c r="O451" i="7949"/>
  <c r="Q2154" i="7949"/>
  <c r="Q2130" i="7949"/>
  <c r="V2156" i="7949"/>
  <c r="V2132" i="7949"/>
  <c r="P528" i="7949"/>
  <c r="O504" i="7949"/>
  <c r="T1450" i="7950"/>
  <c r="T1426" i="7950"/>
  <c r="V1505" i="7949"/>
  <c r="V1481" i="7949"/>
  <c r="W449" i="7950"/>
  <c r="W473" i="7950"/>
  <c r="R2474" i="7949"/>
  <c r="R2450" i="7949"/>
  <c r="U178" i="7950"/>
  <c r="U202" i="7950"/>
  <c r="V2636" i="7950"/>
  <c r="V2612" i="7950"/>
  <c r="O2598" i="7950"/>
  <c r="T1235" i="7949"/>
  <c r="T1211" i="7949"/>
  <c r="V849" i="7950"/>
  <c r="V825" i="7950"/>
  <c r="N1093" i="7950"/>
  <c r="O1117" i="7950"/>
  <c r="S1930" i="7950"/>
  <c r="S1906" i="7950"/>
  <c r="V2501" i="7950"/>
  <c r="V2525" i="7950"/>
  <c r="R22" i="7949"/>
  <c r="R46" i="7949"/>
  <c r="N555" i="7950"/>
  <c r="N579" i="7950"/>
  <c r="T1934" i="7949"/>
  <c r="T1910" i="7949"/>
  <c r="L937" i="7949"/>
  <c r="L983" i="7949" s="1"/>
  <c r="L961" i="7949"/>
  <c r="Q478" i="7949"/>
  <c r="Q454" i="7949"/>
  <c r="V1072" i="7950"/>
  <c r="V1048" i="7950"/>
  <c r="O2633" i="7950"/>
  <c r="O2609" i="7950"/>
  <c r="U880" i="7950"/>
  <c r="U904" i="7950"/>
  <c r="P1501" i="7949"/>
  <c r="P1477" i="7949"/>
  <c r="S1988" i="7950"/>
  <c r="S1964" i="7950"/>
  <c r="W2696" i="7949"/>
  <c r="W2672" i="7949"/>
  <c r="Q2202" i="7949"/>
  <c r="P2178" i="7949"/>
  <c r="V1718" i="7950"/>
  <c r="V1694" i="7950"/>
  <c r="T1015" i="7949"/>
  <c r="T991" i="7949"/>
  <c r="V940" i="7950"/>
  <c r="V964" i="7950"/>
  <c r="U1318" i="7950"/>
  <c r="U1342" i="7950"/>
  <c r="N1824" i="7949"/>
  <c r="N253" i="7950"/>
  <c r="N1556" i="7949"/>
  <c r="N1532" i="7949"/>
  <c r="R233" i="7950"/>
  <c r="R257" i="7950"/>
  <c r="O2150" i="7949"/>
  <c r="O2126" i="7949"/>
  <c r="S1612" i="7949"/>
  <c r="S1588" i="7949"/>
  <c r="P363" i="7950"/>
  <c r="P339" i="7950"/>
  <c r="W2309" i="7950"/>
  <c r="W2285" i="7950"/>
  <c r="S745" i="7950"/>
  <c r="S721" i="7950"/>
  <c r="O151" i="7949"/>
  <c r="O127" i="7949"/>
  <c r="O1716" i="7949"/>
  <c r="P1073" i="7949"/>
  <c r="P1049" i="7949"/>
  <c r="T719" i="7950"/>
  <c r="T743" i="7950"/>
  <c r="V750" i="7949"/>
  <c r="V726" i="7949"/>
  <c r="M283" i="7950"/>
  <c r="M330" i="7950" s="1"/>
  <c r="N307" i="7950"/>
  <c r="T261" i="7950"/>
  <c r="T237" i="7950"/>
  <c r="W744" i="7950"/>
  <c r="W720" i="7950"/>
  <c r="K119" i="7949"/>
  <c r="L72" i="7949"/>
  <c r="S2448" i="7950"/>
  <c r="S2472" i="7950"/>
  <c r="U2046" i="7949"/>
  <c r="U2022" i="7949"/>
  <c r="S2096" i="7949"/>
  <c r="S2072" i="7949"/>
  <c r="S2608" i="7950"/>
  <c r="S2632" i="7950"/>
  <c r="R96" i="7949"/>
  <c r="S1724" i="7949"/>
  <c r="S1700" i="7949"/>
  <c r="N1122" i="7949"/>
  <c r="M1098" i="7949"/>
  <c r="M1145" i="7949" s="1"/>
  <c r="Q474" i="7949"/>
  <c r="P420" i="7949"/>
  <c r="O396" i="7949"/>
  <c r="U212" i="7949"/>
  <c r="U188" i="7949"/>
  <c r="P1098" i="7950"/>
  <c r="P1122" i="7950"/>
  <c r="O2690" i="7949"/>
  <c r="O2666" i="7949"/>
  <c r="S1447" i="7950"/>
  <c r="S1423" i="7950"/>
  <c r="S1183" i="7949"/>
  <c r="S1159" i="7949"/>
  <c r="Q772" i="7950"/>
  <c r="Q796" i="7950"/>
  <c r="S1689" i="7950"/>
  <c r="S1713" i="7950"/>
  <c r="P2020" i="7949"/>
  <c r="P2044" i="7949"/>
  <c r="V1881" i="7949"/>
  <c r="V1857" i="7949"/>
  <c r="O2446" i="7950"/>
  <c r="O2470" i="7950"/>
  <c r="R856" i="7949"/>
  <c r="R832" i="7949"/>
  <c r="W2613" i="7950"/>
  <c r="W2637" i="7950"/>
  <c r="Q259" i="7950"/>
  <c r="Q235" i="7950"/>
  <c r="V853" i="7949"/>
  <c r="N1225" i="7950"/>
  <c r="M1201" i="7950"/>
  <c r="N2035" i="7950"/>
  <c r="M2011" i="7950"/>
  <c r="M2058" i="7950" s="1"/>
  <c r="T857" i="7949"/>
  <c r="T833" i="7949"/>
  <c r="S1719" i="7949"/>
  <c r="S1695" i="7949"/>
  <c r="T2557" i="7950"/>
  <c r="T2581" i="7950"/>
  <c r="U1994" i="7949"/>
  <c r="U1970" i="7949"/>
  <c r="W1983" i="7950"/>
  <c r="W1959" i="7950"/>
  <c r="S290" i="7950"/>
  <c r="S314" i="7950"/>
  <c r="W746" i="7949"/>
  <c r="W722" i="7949"/>
  <c r="U1859" i="7949"/>
  <c r="U1883" i="7949"/>
  <c r="N2467" i="7950"/>
  <c r="M2443" i="7950"/>
  <c r="V855" i="7949"/>
  <c r="V831" i="7949"/>
  <c r="T2091" i="7950"/>
  <c r="T2067" i="7950"/>
  <c r="S1531" i="7950"/>
  <c r="S1555" i="7950"/>
  <c r="U2175" i="7950"/>
  <c r="U2199" i="7950"/>
  <c r="U2342" i="7950"/>
  <c r="U2366" i="7950"/>
  <c r="K2557" i="7949"/>
  <c r="K2603" i="7949" s="1"/>
  <c r="K2581" i="7949"/>
  <c r="V2036" i="7950"/>
  <c r="V2012" i="7950"/>
  <c r="L1610" i="7949"/>
  <c r="L1586" i="7949"/>
  <c r="L1631" i="7949" s="1"/>
  <c r="T1936" i="7949"/>
  <c r="T1912" i="7949"/>
  <c r="L2382" i="7950"/>
  <c r="M2335" i="7950"/>
  <c r="S1264" i="7949"/>
  <c r="S1288" i="7949"/>
  <c r="S1743" i="7950"/>
  <c r="S1767" i="7950"/>
  <c r="V1181" i="7950"/>
  <c r="V1157" i="7950"/>
  <c r="T1045" i="7950"/>
  <c r="T1069" i="7950"/>
  <c r="T204" i="7950"/>
  <c r="T180" i="7950"/>
  <c r="V288" i="7950"/>
  <c r="V312" i="7950"/>
  <c r="P2554" i="7950"/>
  <c r="P2578" i="7950"/>
  <c r="W1559" i="7949"/>
  <c r="W1535" i="7949"/>
  <c r="R1179" i="7949"/>
  <c r="R1155" i="7949"/>
  <c r="U850" i="7950"/>
  <c r="U826" i="7950"/>
  <c r="N1337" i="7950"/>
  <c r="N1313" i="7950"/>
  <c r="O739" i="7950"/>
  <c r="N715" i="7950"/>
  <c r="O1009" i="7950"/>
  <c r="Q2343" i="7949"/>
  <c r="Q2367" i="7949"/>
  <c r="O2636" i="7949"/>
  <c r="O2612" i="7949"/>
  <c r="P2037" i="7950"/>
  <c r="P2013" i="7950"/>
  <c r="M1392" i="7949"/>
  <c r="L1368" i="7949"/>
  <c r="L1415" i="7949" s="1"/>
  <c r="W1611" i="7949"/>
  <c r="W1587" i="7949"/>
  <c r="Q1858" i="7949"/>
  <c r="Q1882" i="7949"/>
  <c r="N1154" i="7949"/>
  <c r="N1178" i="7949"/>
  <c r="P2039" i="7950"/>
  <c r="P2015" i="7950"/>
  <c r="M1908" i="7949"/>
  <c r="M1955" i="7949" s="1"/>
  <c r="N1932" i="7949"/>
  <c r="S698" i="7949"/>
  <c r="S674" i="7949"/>
  <c r="V1239" i="7949"/>
  <c r="V1215" i="7949"/>
  <c r="O146" i="7950"/>
  <c r="O122" i="7950"/>
  <c r="S1989" i="7950"/>
  <c r="S1965" i="7950"/>
  <c r="R365" i="7950"/>
  <c r="R341" i="7950"/>
  <c r="O2143" i="7950"/>
  <c r="K1226" i="7950"/>
  <c r="K1202" i="7950"/>
  <c r="K1248" i="7950" s="1"/>
  <c r="U44" i="7950"/>
  <c r="U20" i="7950"/>
  <c r="L1069" i="7949"/>
  <c r="L1045" i="7949"/>
  <c r="L1091" i="7949" s="1"/>
  <c r="V1527" i="7950"/>
  <c r="V1551" i="7950"/>
  <c r="M955" i="7950"/>
  <c r="L931" i="7950"/>
  <c r="L978" i="7950" s="1"/>
  <c r="N2556" i="7949"/>
  <c r="O2580" i="7949"/>
  <c r="U662" i="7950"/>
  <c r="U686" i="7950"/>
  <c r="O965" i="7949"/>
  <c r="O941" i="7949"/>
  <c r="P340" i="7950"/>
  <c r="P364" i="7950"/>
  <c r="U2666" i="7950"/>
  <c r="U2690" i="7950"/>
  <c r="L2549" i="7949"/>
  <c r="M2502" i="7949"/>
  <c r="V2473" i="7950"/>
  <c r="V2449" i="7950"/>
  <c r="U1508" i="7949"/>
  <c r="U1484" i="7949"/>
  <c r="P2629" i="7950"/>
  <c r="O2605" i="7950"/>
  <c r="S2586" i="7949"/>
  <c r="S2562" i="7949"/>
  <c r="P529" i="7949"/>
  <c r="T1449" i="7950"/>
  <c r="T1425" i="7950"/>
  <c r="W2049" i="7949"/>
  <c r="W2025" i="7949"/>
  <c r="R2153" i="7949"/>
  <c r="R2129" i="7949"/>
  <c r="W1474" i="7950"/>
  <c r="W1498" i="7950"/>
  <c r="W530" i="7949"/>
  <c r="W506" i="7949"/>
  <c r="O201" i="7950"/>
  <c r="O177" i="7950"/>
  <c r="U2667" i="7950"/>
  <c r="U2691" i="7950"/>
  <c r="L1880" i="7949"/>
  <c r="L1856" i="7949"/>
  <c r="L1901" i="7949" s="1"/>
  <c r="Q672" i="7949"/>
  <c r="Q696" i="7949"/>
  <c r="Q2314" i="7949"/>
  <c r="Q2290" i="7949"/>
  <c r="S2576" i="7950"/>
  <c r="S2552" i="7950"/>
  <c r="P2419" i="7949"/>
  <c r="P2395" i="7949"/>
  <c r="T1345" i="7949"/>
  <c r="T1321" i="7949"/>
  <c r="U1668" i="7949"/>
  <c r="U1644" i="7949"/>
  <c r="O1203" i="7950"/>
  <c r="O1227" i="7950"/>
  <c r="W2200" i="7950"/>
  <c r="W2176" i="7950"/>
  <c r="M2441" i="7949"/>
  <c r="N2394" i="7949"/>
  <c r="U2503" i="7949"/>
  <c r="U2527" i="7949"/>
  <c r="O1063" i="7950"/>
  <c r="N1039" i="7950"/>
  <c r="Q1176" i="7949"/>
  <c r="M2089" i="7950"/>
  <c r="L2065" i="7950"/>
  <c r="L2112" i="7950" s="1"/>
  <c r="W2481" i="7949"/>
  <c r="W2457" i="7949"/>
  <c r="N885" i="7949"/>
  <c r="N909" i="7949"/>
  <c r="U1342" i="7949"/>
  <c r="U1318" i="7949"/>
  <c r="S740" i="7950"/>
  <c r="W316" i="7949"/>
  <c r="W292" i="7949"/>
  <c r="N2683" i="7950"/>
  <c r="M2659" i="7950"/>
  <c r="M2706" i="7950" s="1"/>
  <c r="T1642" i="7950"/>
  <c r="T1666" i="7950"/>
  <c r="V2397" i="7950"/>
  <c r="V2421" i="7950"/>
  <c r="V752" i="7949"/>
  <c r="V728" i="7949"/>
  <c r="Q2206" i="7949"/>
  <c r="Q2182" i="7949"/>
  <c r="N258" i="7949"/>
  <c r="S1500" i="7949"/>
  <c r="W375" i="7949"/>
  <c r="W351" i="7949"/>
  <c r="T1102" i="7949"/>
  <c r="T1126" i="7949"/>
  <c r="V2095" i="7950"/>
  <c r="V2071" i="7950"/>
  <c r="W910" i="7949"/>
  <c r="W886" i="7949"/>
  <c r="U2340" i="7950"/>
  <c r="U2364" i="7950"/>
  <c r="U2665" i="7950"/>
  <c r="U2689" i="7950"/>
  <c r="V418" i="7950"/>
  <c r="V394" i="7950"/>
  <c r="R1850" i="7950"/>
  <c r="R1874" i="7950"/>
  <c r="W2508" i="7950"/>
  <c r="W2532" i="7950"/>
  <c r="V1389" i="7950"/>
  <c r="V1365" i="7950"/>
  <c r="V1857" i="7950"/>
  <c r="V1881" i="7950"/>
  <c r="T1174" i="7950"/>
  <c r="T1150" i="7950"/>
  <c r="Q2197" i="7950"/>
  <c r="T1904" i="7950"/>
  <c r="T1928" i="7950"/>
  <c r="M1119" i="7950"/>
  <c r="M1095" i="7950"/>
  <c r="M1140" i="7950" s="1"/>
  <c r="N1608" i="7949"/>
  <c r="M1584" i="7949"/>
  <c r="P1613" i="7949"/>
  <c r="P1589" i="7949"/>
  <c r="T2150" i="7950"/>
  <c r="T2126" i="7950"/>
  <c r="K1261" i="7949"/>
  <c r="K1307" i="7949" s="1"/>
  <c r="K1285" i="7949"/>
  <c r="S420" i="7950"/>
  <c r="S396" i="7950"/>
  <c r="W2146" i="7950"/>
  <c r="W2122" i="7950"/>
  <c r="M1549" i="7950"/>
  <c r="L1525" i="7950"/>
  <c r="L1572" i="7950" s="1"/>
  <c r="S472" i="7950"/>
  <c r="S448" i="7950"/>
  <c r="S2662" i="7950"/>
  <c r="S2686" i="7950"/>
  <c r="R1016" i="7949"/>
  <c r="R992" i="7949"/>
  <c r="P1555" i="7949"/>
  <c r="P1531" i="7949"/>
  <c r="O290" i="7949"/>
  <c r="O314" i="7949"/>
  <c r="T2560" i="7950"/>
  <c r="T2584" i="7950"/>
  <c r="W395" i="7950"/>
  <c r="W419" i="7950"/>
  <c r="L1417" i="7950"/>
  <c r="L1464" i="7950" s="1"/>
  <c r="M1441" i="7950"/>
  <c r="S2560" i="7949"/>
  <c r="S2584" i="7949"/>
  <c r="V2635" i="7950"/>
  <c r="V2611" i="7950"/>
  <c r="T1445" i="7950"/>
  <c r="T1421" i="7950"/>
  <c r="V1236" i="7949"/>
  <c r="V1212" i="7949"/>
  <c r="T2660" i="7950"/>
  <c r="T2684" i="7950"/>
  <c r="T2420" i="7950"/>
  <c r="T2396" i="7950"/>
  <c r="T366" i="7950"/>
  <c r="T342" i="7950"/>
  <c r="R1935" i="7949"/>
  <c r="R1911" i="7949"/>
  <c r="P2530" i="7949"/>
  <c r="P2506" i="7949"/>
  <c r="M1446" i="7949"/>
  <c r="L1422" i="7949"/>
  <c r="L1469" i="7949" s="1"/>
  <c r="N2179" i="7949"/>
  <c r="N2225" i="7949" s="1"/>
  <c r="N2203" i="7949"/>
  <c r="S1852" i="7950"/>
  <c r="S1876" i="7950"/>
  <c r="R1506" i="7949"/>
  <c r="R1482" i="7949"/>
  <c r="O2253" i="7950"/>
  <c r="O2229" i="7950"/>
  <c r="K2257" i="7949"/>
  <c r="K2233" i="7949"/>
  <c r="K2279" i="7949" s="1"/>
  <c r="M685" i="7950"/>
  <c r="L661" i="7950"/>
  <c r="L708" i="7950" s="1"/>
  <c r="O1853" i="7950"/>
  <c r="O1877" i="7950"/>
  <c r="P903" i="7950"/>
  <c r="L2497" i="7950"/>
  <c r="L2544" i="7950" s="1"/>
  <c r="M2521" i="7950"/>
  <c r="V398" i="7950"/>
  <c r="V422" i="7950"/>
  <c r="O1804" i="7949"/>
  <c r="O1828" i="7949"/>
  <c r="R1229" i="7950"/>
  <c r="R1205" i="7950"/>
  <c r="R2121" i="7950"/>
  <c r="R2145" i="7950"/>
  <c r="U155" i="7950"/>
  <c r="U131" i="7950"/>
  <c r="M1986" i="7949"/>
  <c r="L1962" i="7949"/>
  <c r="L2009" i="7949" s="1"/>
  <c r="M505" i="7949"/>
  <c r="L551" i="7949"/>
  <c r="W1153" i="7950"/>
  <c r="W1177" i="7950"/>
  <c r="L1950" i="7950"/>
  <c r="M1903" i="7950"/>
  <c r="N2173" i="7950"/>
  <c r="W1604" i="7950"/>
  <c r="W1580" i="7950"/>
  <c r="P1937" i="7949"/>
  <c r="P1913" i="7949"/>
  <c r="W2688" i="7950"/>
  <c r="W2664" i="7950"/>
  <c r="S211" i="7949"/>
  <c r="S187" i="7949"/>
  <c r="V694" i="7950"/>
  <c r="V670" i="7950"/>
  <c r="V912" i="7949"/>
  <c r="V888" i="7949"/>
  <c r="Q69" i="7950"/>
  <c r="Q93" i="7950"/>
  <c r="P21" i="7949"/>
  <c r="P45" i="7949"/>
  <c r="S92" i="7950"/>
  <c r="S68" i="7950"/>
  <c r="O2258" i="7949"/>
  <c r="O2234" i="7949"/>
  <c r="T1230" i="7950"/>
  <c r="T1206" i="7950"/>
  <c r="P1929" i="7950"/>
  <c r="P1905" i="7950"/>
  <c r="Q854" i="7949"/>
  <c r="Q830" i="7949"/>
  <c r="N960" i="7949"/>
  <c r="M936" i="7949"/>
  <c r="N421" i="7949"/>
  <c r="N397" i="7949"/>
  <c r="T2422" i="7949"/>
  <c r="T2398" i="7949"/>
  <c r="O2152" i="7949"/>
  <c r="O2128" i="7949"/>
  <c r="V670" i="7949"/>
  <c r="V694" i="7949"/>
  <c r="S1987" i="7950"/>
  <c r="S1963" i="7950"/>
  <c r="T368" i="7950"/>
  <c r="T344" i="7950"/>
  <c r="T206" i="7949"/>
  <c r="T182" i="7949"/>
  <c r="O2477" i="7949"/>
  <c r="O2453" i="7949"/>
  <c r="L769" i="7950"/>
  <c r="L816" i="7950" s="1"/>
  <c r="M793" i="7950"/>
  <c r="S2148" i="7950"/>
  <c r="S2124" i="7950"/>
  <c r="W2125" i="7950"/>
  <c r="W2149" i="7950"/>
  <c r="R2255" i="7950"/>
  <c r="R2231" i="7950"/>
  <c r="K2689" i="7949"/>
  <c r="K2665" i="7949"/>
  <c r="K2711" i="7949" s="1"/>
  <c r="T2640" i="7949"/>
  <c r="T2616" i="7949"/>
  <c r="T936" i="7950"/>
  <c r="T960" i="7950"/>
  <c r="Q1991" i="7949"/>
  <c r="Q1967" i="7949"/>
  <c r="P1394" i="7949"/>
  <c r="P1370" i="7949"/>
  <c r="M1662" i="7949"/>
  <c r="L1638" i="7949"/>
  <c r="L1685" i="7949" s="1"/>
  <c r="U959" i="7950"/>
  <c r="U935" i="7950"/>
  <c r="T1424" i="7950"/>
  <c r="T1448" i="7950"/>
  <c r="R589" i="7949"/>
  <c r="R565" i="7949"/>
  <c r="O44" i="7949"/>
  <c r="O20" i="7949"/>
  <c r="R532" i="7949"/>
  <c r="R508" i="7949"/>
  <c r="O582" i="7949"/>
  <c r="N558" i="7949"/>
  <c r="N605" i="7949" s="1"/>
  <c r="N637" i="7949"/>
  <c r="N613" i="7949"/>
  <c r="S1722" i="7949"/>
  <c r="S1698" i="7949"/>
  <c r="S2582" i="7949"/>
  <c r="S2558" i="7949"/>
  <c r="V2478" i="7949"/>
  <c r="V2454" i="7949"/>
  <c r="S1927" i="7950"/>
  <c r="P18" i="7949"/>
  <c r="Q42" i="7949"/>
  <c r="V1697" i="7950"/>
  <c r="V1721" i="7950"/>
  <c r="T2339" i="7950"/>
  <c r="T2363" i="7950"/>
  <c r="L2610" i="7949"/>
  <c r="L2657" i="7949" s="1"/>
  <c r="M2634" i="7949"/>
  <c r="T476" i="7949"/>
  <c r="T452" i="7949"/>
  <c r="U2451" i="7950"/>
  <c r="U2475" i="7950"/>
  <c r="P1770" i="7949"/>
  <c r="T2042" i="7950"/>
  <c r="T2018" i="7950"/>
  <c r="S1554" i="7950"/>
  <c r="S1530" i="7950"/>
  <c r="S2123" i="7950"/>
  <c r="S2147" i="7950"/>
  <c r="O1064" i="7950"/>
  <c r="N1310" i="7950"/>
  <c r="P1765" i="7950"/>
  <c r="O2421" i="7949"/>
  <c r="O2397" i="7949"/>
  <c r="W1210" i="7950"/>
  <c r="W1234" i="7950"/>
  <c r="M391" i="7950"/>
  <c r="N415" i="7950"/>
  <c r="R2127" i="7949"/>
  <c r="R2151" i="7949"/>
  <c r="U1667" i="7950"/>
  <c r="U1643" i="7950"/>
  <c r="Q527" i="7950"/>
  <c r="Q503" i="7950"/>
  <c r="T471" i="7950"/>
  <c r="T447" i="7950"/>
  <c r="Q1826" i="7949"/>
  <c r="Q1802" i="7949"/>
  <c r="S348" i="7949"/>
  <c r="S372" i="7949"/>
  <c r="V1020" i="7950"/>
  <c r="V996" i="7950"/>
  <c r="S123" i="7950"/>
  <c r="S147" i="7950"/>
  <c r="P1014" i="7949"/>
  <c r="V2558" i="7950"/>
  <c r="V2582" i="7950"/>
  <c r="U992" i="7950"/>
  <c r="U1016" i="7950"/>
  <c r="Q2694" i="7949"/>
  <c r="Q2670" i="7949"/>
  <c r="W2370" i="7950"/>
  <c r="W2346" i="7950"/>
  <c r="T2019" i="7950"/>
  <c r="T2043" i="7950"/>
  <c r="M2637" i="7949"/>
  <c r="M2613" i="7949"/>
  <c r="S2607" i="7950"/>
  <c r="S2631" i="7950"/>
  <c r="O1447" i="7949"/>
  <c r="O1423" i="7949"/>
  <c r="R1157" i="7949"/>
  <c r="R1181" i="7949"/>
  <c r="W76" i="7950"/>
  <c r="W100" i="7950"/>
  <c r="P1609" i="7949"/>
  <c r="P1585" i="7949"/>
  <c r="Q987" i="7950"/>
  <c r="Q1011" i="7950"/>
  <c r="T149" i="7950"/>
  <c r="T125" i="7950"/>
  <c r="P1287" i="7949"/>
  <c r="P1263" i="7949"/>
  <c r="W1712" i="7950"/>
  <c r="W1688" i="7950"/>
  <c r="O153" i="7949"/>
  <c r="O129" i="7949"/>
  <c r="Q2391" i="7950"/>
  <c r="Q2415" i="7950"/>
  <c r="R2360" i="7950"/>
  <c r="R2336" i="7950"/>
  <c r="L2227" i="7950"/>
  <c r="L2274" i="7950" s="1"/>
  <c r="M2251" i="7950"/>
  <c r="Q2639" i="7949"/>
  <c r="Q2615" i="7949"/>
  <c r="O1717" i="7949"/>
  <c r="O1693" i="7949"/>
  <c r="L19" i="7949"/>
  <c r="K65" i="7949"/>
  <c r="W2644" i="7949"/>
  <c r="W2620" i="7949"/>
  <c r="O2476" i="7949"/>
  <c r="O2452" i="7949"/>
  <c r="V1477" i="7950"/>
  <c r="V1501" i="7950"/>
  <c r="S1123" i="7949"/>
  <c r="S1099" i="7949"/>
  <c r="U1884" i="7949"/>
  <c r="U1860" i="7949"/>
  <c r="L2286" i="7949"/>
  <c r="L2333" i="7949" s="1"/>
  <c r="M2310" i="7949"/>
  <c r="U405" i="7949"/>
  <c r="U429" i="7949"/>
  <c r="U991" i="7950"/>
  <c r="U1015" i="7950"/>
  <c r="V2313" i="7950"/>
  <c r="V2289" i="7950"/>
  <c r="R456" i="7949"/>
  <c r="R480" i="7949"/>
  <c r="O771" i="7950"/>
  <c r="O795" i="7950"/>
  <c r="M523" i="7950"/>
  <c r="L499" i="7950"/>
  <c r="L546" i="7950" s="1"/>
  <c r="U2692" i="7949"/>
  <c r="U2668" i="7949"/>
  <c r="T1769" i="7950"/>
  <c r="T1745" i="7950"/>
  <c r="P1182" i="7949"/>
  <c r="P1158" i="7949"/>
  <c r="Q1830" i="7949"/>
  <c r="Q1806" i="7949"/>
  <c r="N121" i="7950"/>
  <c r="N168" i="7950" s="1"/>
  <c r="O145" i="7950"/>
  <c r="V1047" i="7950"/>
  <c r="V1071" i="7950"/>
  <c r="R636" i="7950"/>
  <c r="R612" i="7950"/>
  <c r="T1449" i="7949"/>
  <c r="T1425" i="7949"/>
  <c r="S748" i="7949"/>
  <c r="S724" i="7949"/>
  <c r="W401" i="7950"/>
  <c r="W425" i="7950"/>
  <c r="L1199" i="7949"/>
  <c r="M1152" i="7949"/>
  <c r="R2236" i="7949"/>
  <c r="R2260" i="7949"/>
  <c r="T1776" i="7949"/>
  <c r="T1752" i="7949"/>
  <c r="T1369" i="7949"/>
  <c r="T1393" i="7949"/>
  <c r="V800" i="7949"/>
  <c r="V776" i="7949"/>
  <c r="N2341" i="7949"/>
  <c r="N2365" i="7949"/>
  <c r="V256" i="7950"/>
  <c r="V232" i="7950"/>
  <c r="P2423" i="7949"/>
  <c r="P2399" i="7949"/>
  <c r="T2365" i="7950"/>
  <c r="T2341" i="7950"/>
  <c r="R1340" i="7950"/>
  <c r="R1316" i="7950"/>
  <c r="L654" i="7950"/>
  <c r="M607" i="7950"/>
  <c r="T2203" i="7950"/>
  <c r="T2179" i="7950"/>
  <c r="P1989" i="7949"/>
  <c r="P1965" i="7949"/>
  <c r="R745" i="7949"/>
  <c r="P1173" i="7950"/>
  <c r="N1603" i="7950"/>
  <c r="S1151" i="7950"/>
  <c r="S1175" i="7950"/>
  <c r="Q43" i="7949"/>
  <c r="Q204" i="7949"/>
  <c r="L222" i="7950"/>
  <c r="M175" i="7950"/>
  <c r="N173" i="7949"/>
  <c r="V1369" i="7950"/>
  <c r="V1393" i="7950"/>
  <c r="W1720" i="7950"/>
  <c r="W1696" i="7950"/>
  <c r="P1013" i="7950"/>
  <c r="P989" i="7950"/>
  <c r="T398" i="7949"/>
  <c r="T422" i="7949"/>
  <c r="V2449" i="7949"/>
  <c r="V2473" i="7949"/>
  <c r="L1207" i="7949"/>
  <c r="K1253" i="7949"/>
  <c r="U1367" i="7950"/>
  <c r="U1391" i="7950"/>
  <c r="N1801" i="7949"/>
  <c r="N1825" i="7949"/>
  <c r="P799" i="7949"/>
  <c r="U1992" i="7949"/>
  <c r="U1968" i="7949"/>
  <c r="M1338" i="7949"/>
  <c r="L1314" i="7949"/>
  <c r="L1361" i="7949" s="1"/>
  <c r="Q1635" i="7950"/>
  <c r="Q1659" i="7950"/>
  <c r="O2472" i="7949"/>
  <c r="N2448" i="7949"/>
  <c r="N2495" i="7949" s="1"/>
  <c r="Q1582" i="7950"/>
  <c r="Q1606" i="7950"/>
  <c r="N2256" i="7949"/>
  <c r="M2232" i="7949"/>
  <c r="T614" i="7950"/>
  <c r="T638" i="7950"/>
  <c r="Q474" i="7950"/>
  <c r="Q450" i="7950"/>
  <c r="U693" i="7949"/>
  <c r="U669" i="7949"/>
  <c r="S1504" i="7949"/>
  <c r="S1480" i="7949"/>
  <c r="U937" i="7950"/>
  <c r="U961" i="7950"/>
  <c r="P690" i="7949"/>
  <c r="O666" i="7949"/>
  <c r="R749" i="7949"/>
  <c r="R725" i="7949"/>
  <c r="W2046" i="7950"/>
  <c r="W2022" i="7950"/>
  <c r="S2038" i="7950"/>
  <c r="S2014" i="7950"/>
  <c r="V399" i="7949"/>
  <c r="V423" i="7949"/>
  <c r="W1478" i="7950"/>
  <c r="W1502" i="7950"/>
  <c r="O1550" i="7950"/>
  <c r="O1526" i="7950"/>
  <c r="V369" i="7950"/>
  <c r="V345" i="7950"/>
  <c r="V2345" i="7950"/>
  <c r="V2369" i="7950"/>
  <c r="T1823" i="7950"/>
  <c r="T1799" i="7950"/>
  <c r="P1768" i="7950"/>
  <c r="P1744" i="7950"/>
  <c r="W1419" i="7950"/>
  <c r="W1443" i="7950"/>
  <c r="R1907" i="7950"/>
  <c r="R1931" i="7950"/>
  <c r="S528" i="7950"/>
  <c r="S504" i="7950"/>
  <c r="V2206" i="7950"/>
  <c r="V2182" i="7950"/>
  <c r="R1072" i="7949"/>
  <c r="R1048" i="7949"/>
  <c r="S1643" i="7949"/>
  <c r="S1667" i="7949"/>
  <c r="R1910" i="7950"/>
  <c r="R1934" i="7950"/>
  <c r="P209" i="7949"/>
  <c r="P185" i="7949"/>
  <c r="T230" i="7950"/>
  <c r="T254" i="7950"/>
  <c r="T1879" i="7950"/>
  <c r="T1855" i="7950"/>
  <c r="T1070" i="7949"/>
  <c r="T1046" i="7949"/>
  <c r="R1721" i="7949"/>
  <c r="R1697" i="7949"/>
  <c r="M2664" i="7949"/>
  <c r="N2688" i="7949"/>
  <c r="V49" i="7949"/>
  <c r="V25" i="7949"/>
  <c r="R1718" i="7949"/>
  <c r="R1694" i="7949"/>
  <c r="L227" i="7949"/>
  <c r="M180" i="7949"/>
  <c r="U1614" i="7949"/>
  <c r="U1590" i="7949"/>
  <c r="W639" i="7950"/>
  <c r="W615" i="7950"/>
  <c r="T2256" i="7950"/>
  <c r="T2232" i="7950"/>
  <c r="S42" i="7950"/>
  <c r="S18" i="7950"/>
  <c r="Q2420" i="7949"/>
  <c r="Q2396" i="7949"/>
  <c r="Q2205" i="7949"/>
  <c r="Q2181" i="7949"/>
  <c r="Q2532" i="7949"/>
  <c r="Q2508" i="7949"/>
  <c r="W526" i="7950"/>
  <c r="W502" i="7950"/>
  <c r="U695" i="7950"/>
  <c r="U671" i="7950"/>
  <c r="R1233" i="7949"/>
  <c r="R1209" i="7949"/>
  <c r="M2252" i="7950"/>
  <c r="M2228" i="7950"/>
  <c r="U1990" i="7949"/>
  <c r="U1966" i="7949"/>
  <c r="V46" i="7950"/>
  <c r="V22" i="7950"/>
  <c r="U2204" i="7950"/>
  <c r="U2180" i="7950"/>
  <c r="R2667" i="7949"/>
  <c r="R2691" i="7949"/>
  <c r="P631" i="7950"/>
  <c r="P668" i="7949"/>
  <c r="P692" i="7949"/>
  <c r="R1396" i="7949"/>
  <c r="R1372" i="7949"/>
  <c r="P583" i="7949"/>
  <c r="P559" i="7949"/>
  <c r="M2498" i="7950"/>
  <c r="M2522" i="7950"/>
  <c r="U2533" i="7949"/>
  <c r="U2509" i="7949"/>
  <c r="U586" i="7949"/>
  <c r="U562" i="7949"/>
  <c r="N1068" i="7949"/>
  <c r="M1044" i="7949"/>
  <c r="Q578" i="7950"/>
  <c r="Q554" i="7950"/>
  <c r="M343" i="7949"/>
  <c r="M367" i="7949"/>
  <c r="T199" i="7950"/>
  <c r="V1986" i="7950"/>
  <c r="V1962" i="7950"/>
  <c r="U1914" i="7949"/>
  <c r="U1938" i="7949"/>
  <c r="V2177" i="7950"/>
  <c r="V2201" i="7950"/>
  <c r="L1149" i="7950"/>
  <c r="K1194" i="7950"/>
  <c r="W2638" i="7949"/>
  <c r="W2614" i="7949"/>
  <c r="S14" i="7950"/>
  <c r="S38" i="7950"/>
  <c r="U747" i="7949"/>
  <c r="U723" i="7949"/>
  <c r="T889" i="7949"/>
  <c r="T913" i="7949"/>
  <c r="N1228" i="7950"/>
  <c r="N1204" i="7950"/>
  <c r="S742" i="7950"/>
  <c r="S718" i="7950"/>
  <c r="U1396" i="7950"/>
  <c r="U1372" i="7950"/>
  <c r="S2418" i="7949"/>
  <c r="V39" i="7950"/>
  <c r="V15" i="7950"/>
  <c r="W2559" i="7950"/>
  <c r="W2583" i="7950"/>
  <c r="M636" i="7949"/>
  <c r="L612" i="7949"/>
  <c r="L659" i="7949" s="1"/>
  <c r="P2261" i="7949"/>
  <c r="P2237" i="7949"/>
  <c r="P1557" i="7949"/>
  <c r="P1533" i="7949"/>
  <c r="O1711" i="7950"/>
  <c r="S1209" i="7950"/>
  <c r="S1233" i="7950"/>
  <c r="W1208" i="7949"/>
  <c r="W1232" i="7949"/>
  <c r="S1291" i="7949"/>
  <c r="S1267" i="7949"/>
  <c r="O1746" i="7949" l="1"/>
  <c r="O1793" i="7949" s="1"/>
  <c r="K119" i="7941"/>
  <c r="L777" i="18"/>
  <c r="J321" i="7941"/>
  <c r="K1299" i="18"/>
  <c r="K1300" i="18"/>
  <c r="K878" i="18"/>
  <c r="L1136" i="18"/>
  <c r="K879" i="18"/>
  <c r="K115" i="7941"/>
  <c r="L773" i="18"/>
  <c r="J687" i="7941"/>
  <c r="J899" i="7941"/>
  <c r="K585" i="7941"/>
  <c r="K1298" i="18"/>
  <c r="L1138" i="18"/>
  <c r="K7" i="7941"/>
  <c r="K322" i="7941"/>
  <c r="L8" i="7941"/>
  <c r="K690" i="7941"/>
  <c r="L1192" i="18"/>
  <c r="F10" i="7969"/>
  <c r="L10" i="7941"/>
  <c r="K324" i="7941"/>
  <c r="K1301" i="18"/>
  <c r="K1189" i="18"/>
  <c r="K1557" i="18"/>
  <c r="L1294" i="18"/>
  <c r="M1556" i="18"/>
  <c r="M584" i="7941"/>
  <c r="E16" i="7969"/>
  <c r="E19" i="7969" s="1"/>
  <c r="K880" i="18"/>
  <c r="K1297" i="18"/>
  <c r="K875" i="18"/>
  <c r="K1135" i="18"/>
  <c r="N985" i="7950"/>
  <c r="N1032" i="7950" s="1"/>
  <c r="M2119" i="7950"/>
  <c r="M2166" i="7950" s="1"/>
  <c r="M234" i="7949"/>
  <c r="M281" i="7949" s="1"/>
  <c r="N1687" i="7950"/>
  <c r="N1734" i="7950" s="1"/>
  <c r="M337" i="7950"/>
  <c r="M384" i="7950" s="1"/>
  <c r="M1579" i="7950"/>
  <c r="M1626" i="7950" s="1"/>
  <c r="N1692" i="7949"/>
  <c r="N1739" i="7949" s="1"/>
  <c r="M229" i="7950"/>
  <c r="M276" i="7950" s="1"/>
  <c r="M1800" i="7949"/>
  <c r="M1847" i="7949" s="1"/>
  <c r="M1037" i="7949"/>
  <c r="N990" i="7949"/>
  <c r="U506" i="7950"/>
  <c r="U530" i="7950"/>
  <c r="L2444" i="7950"/>
  <c r="K2490" i="7950"/>
  <c r="P2611" i="7949"/>
  <c r="P2635" i="7949"/>
  <c r="M716" i="7950"/>
  <c r="L762" i="7950"/>
  <c r="L1356" i="7950"/>
  <c r="M1309" i="7950"/>
  <c r="N443" i="7949"/>
  <c r="N1230" i="7949"/>
  <c r="M1206" i="7949"/>
  <c r="N901" i="7950"/>
  <c r="M877" i="7950"/>
  <c r="N2148" i="7949"/>
  <c r="M2124" i="7949"/>
  <c r="M2171" i="7949" s="1"/>
  <c r="N1177" i="7949"/>
  <c r="N1153" i="7949"/>
  <c r="U1260" i="7950"/>
  <c r="U1284" i="7950"/>
  <c r="R1878" i="7949"/>
  <c r="Q1854" i="7949"/>
  <c r="N824" i="7950"/>
  <c r="M870" i="7950"/>
  <c r="O37" i="7950"/>
  <c r="N13" i="7950"/>
  <c r="N60" i="7950" s="1"/>
  <c r="L2063" i="7949"/>
  <c r="Q1496" i="7950"/>
  <c r="L1472" i="7950"/>
  <c r="K1518" i="7950"/>
  <c r="O1388" i="7950"/>
  <c r="O1364" i="7950"/>
  <c r="R2418" i="7950"/>
  <c r="R2394" i="7950"/>
  <c r="U832" i="7950"/>
  <c r="U856" i="7950"/>
  <c r="S1265" i="7949"/>
  <c r="S1289" i="7949"/>
  <c r="G25" i="7959"/>
  <c r="F8" i="7969"/>
  <c r="W1480" i="7950"/>
  <c r="W1504" i="7950"/>
  <c r="L1788" i="7950"/>
  <c r="M1741" i="7950"/>
  <c r="N312" i="7949"/>
  <c r="M288" i="7949"/>
  <c r="M335" i="7949" s="1"/>
  <c r="G39" i="7959"/>
  <c r="N744" i="7949"/>
  <c r="M720" i="7949"/>
  <c r="M2174" i="7950"/>
  <c r="L2220" i="7950"/>
  <c r="R2499" i="7950"/>
  <c r="R2523" i="7950"/>
  <c r="M879" i="7950"/>
  <c r="L924" i="7950"/>
  <c r="W2238" i="7950"/>
  <c r="W2262" i="7950"/>
  <c r="R2040" i="7950"/>
  <c r="R2016" i="7950"/>
  <c r="R369" i="7949"/>
  <c r="R345" i="7949"/>
  <c r="M1147" i="7950"/>
  <c r="N1171" i="7950"/>
  <c r="W2614" i="7950"/>
  <c r="W2638" i="7950"/>
  <c r="N2040" i="7949"/>
  <c r="M2016" i="7949"/>
  <c r="R1932" i="7950"/>
  <c r="R1908" i="7950"/>
  <c r="O173" i="7949"/>
  <c r="O1284" i="7949"/>
  <c r="N1260" i="7949"/>
  <c r="P1333" i="7950"/>
  <c r="Q2669" i="7949"/>
  <c r="Q2693" i="7949"/>
  <c r="Q150" i="7949"/>
  <c r="P126" i="7949"/>
  <c r="M2281" i="7950"/>
  <c r="M2328" i="7950" s="1"/>
  <c r="N2305" i="7950"/>
  <c r="P1257" i="7950"/>
  <c r="P1281" i="7950"/>
  <c r="R1720" i="7949"/>
  <c r="R1696" i="7949"/>
  <c r="M828" i="7949"/>
  <c r="N852" i="7949"/>
  <c r="M1040" i="7950"/>
  <c r="L1086" i="7950"/>
  <c r="P798" i="7949"/>
  <c r="O774" i="7949"/>
  <c r="T1747" i="7949"/>
  <c r="T1771" i="7949"/>
  <c r="T1233" i="7950"/>
  <c r="T1209" i="7950"/>
  <c r="U199" i="7950"/>
  <c r="N2522" i="7950"/>
  <c r="N2498" i="7950"/>
  <c r="U1070" i="7949"/>
  <c r="U1046" i="7949"/>
  <c r="Q209" i="7949"/>
  <c r="Q185" i="7949"/>
  <c r="R204" i="7949"/>
  <c r="U2203" i="7950"/>
  <c r="U2179" i="7950"/>
  <c r="W800" i="7949"/>
  <c r="W776" i="7949"/>
  <c r="U447" i="7950"/>
  <c r="U471" i="7950"/>
  <c r="P1746" i="7949"/>
  <c r="P1793" i="7949" s="1"/>
  <c r="Q1770" i="7949"/>
  <c r="W2478" i="7949"/>
  <c r="W2454" i="7949"/>
  <c r="T396" i="7950"/>
  <c r="T420" i="7950"/>
  <c r="U1642" i="7950"/>
  <c r="U1666" i="7950"/>
  <c r="R2290" i="7949"/>
  <c r="R2314" i="7949"/>
  <c r="P177" i="7950"/>
  <c r="P201" i="7950"/>
  <c r="Q529" i="7949"/>
  <c r="V662" i="7950"/>
  <c r="V686" i="7950"/>
  <c r="N955" i="7950"/>
  <c r="M931" i="7950"/>
  <c r="M978" i="7950" s="1"/>
  <c r="M1045" i="7949"/>
  <c r="M1091" i="7949" s="1"/>
  <c r="M1069" i="7949"/>
  <c r="P2143" i="7950"/>
  <c r="N2335" i="7950"/>
  <c r="M2382" i="7950"/>
  <c r="L2557" i="7949"/>
  <c r="L2603" i="7949" s="1"/>
  <c r="L2581" i="7949"/>
  <c r="T1719" i="7949"/>
  <c r="T1695" i="7949"/>
  <c r="P2470" i="7950"/>
  <c r="P2446" i="7950"/>
  <c r="P2150" i="7949"/>
  <c r="P2126" i="7949"/>
  <c r="O1556" i="7949"/>
  <c r="O1532" i="7949"/>
  <c r="U1235" i="7949"/>
  <c r="U1211" i="7949"/>
  <c r="W1505" i="7949"/>
  <c r="W1481" i="7949"/>
  <c r="R2154" i="7949"/>
  <c r="R2130" i="7949"/>
  <c r="P1829" i="7949"/>
  <c r="P1805" i="7949"/>
  <c r="U2098" i="7949"/>
  <c r="U2074" i="7949"/>
  <c r="M829" i="7949"/>
  <c r="L875" i="7949"/>
  <c r="U1801" i="7950"/>
  <c r="U1825" i="7950"/>
  <c r="W1288" i="7950"/>
  <c r="W1264" i="7950"/>
  <c r="M2041" i="7949"/>
  <c r="M2017" i="7949"/>
  <c r="W688" i="7950"/>
  <c r="W664" i="7950"/>
  <c r="T1552" i="7950"/>
  <c r="T1528" i="7950"/>
  <c r="V1938" i="7949"/>
  <c r="V1914" i="7949"/>
  <c r="N367" i="7949"/>
  <c r="N343" i="7949"/>
  <c r="S1396" i="7949"/>
  <c r="S1372" i="7949"/>
  <c r="S1721" i="7949"/>
  <c r="S1697" i="7949"/>
  <c r="S1934" i="7950"/>
  <c r="S1910" i="7950"/>
  <c r="W2182" i="7950"/>
  <c r="W2206" i="7950"/>
  <c r="Q1768" i="7950"/>
  <c r="Q1744" i="7950"/>
  <c r="R474" i="7950"/>
  <c r="R450" i="7950"/>
  <c r="M222" i="7950"/>
  <c r="N175" i="7950"/>
  <c r="S745" i="7949"/>
  <c r="O2365" i="7949"/>
  <c r="O2341" i="7949"/>
  <c r="U1393" i="7949"/>
  <c r="U1369" i="7949"/>
  <c r="M1199" i="7949"/>
  <c r="N1152" i="7949"/>
  <c r="U1449" i="7949"/>
  <c r="U1425" i="7949"/>
  <c r="Q1182" i="7949"/>
  <c r="Q1158" i="7949"/>
  <c r="P771" i="7950"/>
  <c r="P795" i="7950"/>
  <c r="S456" i="7949"/>
  <c r="S480" i="7949"/>
  <c r="T1099" i="7949"/>
  <c r="T1123" i="7949"/>
  <c r="U149" i="7950"/>
  <c r="U125" i="7950"/>
  <c r="Q1609" i="7949"/>
  <c r="Q1585" i="7949"/>
  <c r="S1181" i="7949"/>
  <c r="S1157" i="7949"/>
  <c r="T2631" i="7950"/>
  <c r="T2607" i="7950"/>
  <c r="R2670" i="7949"/>
  <c r="R2694" i="7949"/>
  <c r="W2558" i="7950"/>
  <c r="W2582" i="7950"/>
  <c r="W1020" i="7950"/>
  <c r="W996" i="7950"/>
  <c r="S2151" i="7949"/>
  <c r="S2127" i="7949"/>
  <c r="P1064" i="7950"/>
  <c r="T1554" i="7950"/>
  <c r="T1530" i="7950"/>
  <c r="U476" i="7949"/>
  <c r="U452" i="7949"/>
  <c r="R42" i="7949"/>
  <c r="Q18" i="7949"/>
  <c r="T1722" i="7949"/>
  <c r="T1698" i="7949"/>
  <c r="P582" i="7949"/>
  <c r="O558" i="7949"/>
  <c r="O605" i="7949" s="1"/>
  <c r="L2665" i="7949"/>
  <c r="L2711" i="7949" s="1"/>
  <c r="L2689" i="7949"/>
  <c r="W670" i="7949"/>
  <c r="W694" i="7949"/>
  <c r="P2152" i="7949"/>
  <c r="P2128" i="7949"/>
  <c r="W912" i="7949"/>
  <c r="W888" i="7949"/>
  <c r="T211" i="7949"/>
  <c r="T187" i="7949"/>
  <c r="M1950" i="7950"/>
  <c r="N1903" i="7950"/>
  <c r="M1962" i="7949"/>
  <c r="M2009" i="7949" s="1"/>
  <c r="N1986" i="7949"/>
  <c r="N685" i="7950"/>
  <c r="M661" i="7950"/>
  <c r="M708" i="7950" s="1"/>
  <c r="P2253" i="7950"/>
  <c r="P2229" i="7950"/>
  <c r="S1506" i="7949"/>
  <c r="S1482" i="7949"/>
  <c r="Q2530" i="7949"/>
  <c r="Q2506" i="7949"/>
  <c r="S1935" i="7949"/>
  <c r="S1911" i="7949"/>
  <c r="U2396" i="7950"/>
  <c r="U2420" i="7950"/>
  <c r="N1441" i="7950"/>
  <c r="M1417" i="7950"/>
  <c r="M1464" i="7950" s="1"/>
  <c r="U2584" i="7950"/>
  <c r="U2560" i="7950"/>
  <c r="L1261" i="7949"/>
  <c r="L1307" i="7949" s="1"/>
  <c r="L1285" i="7949"/>
  <c r="U2150" i="7950"/>
  <c r="U2126" i="7950"/>
  <c r="U1904" i="7950"/>
  <c r="U1928" i="7950"/>
  <c r="O258" i="7949"/>
  <c r="V1342" i="7949"/>
  <c r="V1318" i="7949"/>
  <c r="R1176" i="7949"/>
  <c r="V2527" i="7949"/>
  <c r="V2503" i="7949"/>
  <c r="P1227" i="7950"/>
  <c r="P1203" i="7950"/>
  <c r="R696" i="7949"/>
  <c r="R672" i="7949"/>
  <c r="V2667" i="7950"/>
  <c r="V2691" i="7950"/>
  <c r="M2549" i="7949"/>
  <c r="N2502" i="7949"/>
  <c r="Q364" i="7950"/>
  <c r="Q340" i="7950"/>
  <c r="P965" i="7949"/>
  <c r="P941" i="7949"/>
  <c r="V44" i="7950"/>
  <c r="V20" i="7950"/>
  <c r="T698" i="7949"/>
  <c r="T674" i="7949"/>
  <c r="Q2039" i="7950"/>
  <c r="Q2015" i="7950"/>
  <c r="N1392" i="7949"/>
  <c r="M1368" i="7949"/>
  <c r="M1415" i="7949" s="1"/>
  <c r="P2636" i="7949"/>
  <c r="P2612" i="7949"/>
  <c r="P1009" i="7950"/>
  <c r="O985" i="7950"/>
  <c r="O1032" i="7950" s="1"/>
  <c r="O1337" i="7950"/>
  <c r="O1313" i="7950"/>
  <c r="S1179" i="7949"/>
  <c r="S1155" i="7949"/>
  <c r="M1610" i="7949"/>
  <c r="M1586" i="7949"/>
  <c r="M1631" i="7949" s="1"/>
  <c r="V2175" i="7950"/>
  <c r="V2199" i="7950"/>
  <c r="W855" i="7949"/>
  <c r="W831" i="7949"/>
  <c r="U2581" i="7950"/>
  <c r="U2557" i="7950"/>
  <c r="W853" i="7949"/>
  <c r="Q2044" i="7949"/>
  <c r="Q2020" i="7949"/>
  <c r="R796" i="7950"/>
  <c r="R772" i="7950"/>
  <c r="T2632" i="7950"/>
  <c r="T2608" i="7950"/>
  <c r="T2472" i="7950"/>
  <c r="T2448" i="7950"/>
  <c r="W750" i="7949"/>
  <c r="W726" i="7949"/>
  <c r="Q1073" i="7949"/>
  <c r="Q1049" i="7949"/>
  <c r="P151" i="7949"/>
  <c r="P127" i="7949"/>
  <c r="S233" i="7950"/>
  <c r="S257" i="7950"/>
  <c r="W940" i="7950"/>
  <c r="W964" i="7950"/>
  <c r="W1718" i="7950"/>
  <c r="W1694" i="7950"/>
  <c r="Q1501" i="7949"/>
  <c r="Q1477" i="7949"/>
  <c r="W1048" i="7950"/>
  <c r="W1072" i="7950"/>
  <c r="T1930" i="7950"/>
  <c r="T1906" i="7950"/>
  <c r="V178" i="7950"/>
  <c r="V202" i="7950"/>
  <c r="V1366" i="7950"/>
  <c r="V1390" i="7950"/>
  <c r="W1282" i="7950"/>
  <c r="W1258" i="7950"/>
  <c r="P2393" i="7950"/>
  <c r="P2417" i="7950"/>
  <c r="S1100" i="7950"/>
  <c r="S1124" i="7950"/>
  <c r="Q1855" i="7949"/>
  <c r="T1121" i="7950"/>
  <c r="T1097" i="7950"/>
  <c r="P823" i="7950"/>
  <c r="W884" i="7950"/>
  <c r="W908" i="7950"/>
  <c r="V2392" i="7950"/>
  <c r="V2416" i="7950"/>
  <c r="S179" i="7950"/>
  <c r="S203" i="7950"/>
  <c r="M691" i="7949"/>
  <c r="M667" i="7949"/>
  <c r="M713" i="7949" s="1"/>
  <c r="W1797" i="7950"/>
  <c r="W1821" i="7950"/>
  <c r="N1387" i="7950"/>
  <c r="M1363" i="7950"/>
  <c r="M1410" i="7950" s="1"/>
  <c r="S1120" i="7950"/>
  <c r="S1096" i="7950"/>
  <c r="V1538" i="7949"/>
  <c r="V1562" i="7949"/>
  <c r="N577" i="7950"/>
  <c r="M553" i="7950"/>
  <c r="M600" i="7950" s="1"/>
  <c r="V2100" i="7949"/>
  <c r="V2076" i="7949"/>
  <c r="M882" i="7949"/>
  <c r="M929" i="7949" s="1"/>
  <c r="N906" i="7949"/>
  <c r="R1933" i="7949"/>
  <c r="R1909" i="7949"/>
  <c r="W453" i="7949"/>
  <c r="W477" i="7949"/>
  <c r="T635" i="7950"/>
  <c r="T611" i="7950"/>
  <c r="U560" i="7950"/>
  <c r="U584" i="7950"/>
  <c r="N181" i="7949"/>
  <c r="N205" i="7949"/>
  <c r="P501" i="7950"/>
  <c r="P525" i="7950"/>
  <c r="R584" i="7949"/>
  <c r="R560" i="7949"/>
  <c r="L821" i="7949"/>
  <c r="M775" i="7949"/>
  <c r="Q1286" i="7949"/>
  <c r="Q1262" i="7949"/>
  <c r="U827" i="7950"/>
  <c r="U851" i="7950"/>
  <c r="W1887" i="7949"/>
  <c r="W1863" i="7949"/>
  <c r="U1553" i="7950"/>
  <c r="U1529" i="7950"/>
  <c r="V902" i="7950"/>
  <c r="V878" i="7950"/>
  <c r="W207" i="7949"/>
  <c r="W183" i="7949"/>
  <c r="T1610" i="7950"/>
  <c r="T1586" i="7950"/>
  <c r="O361" i="7950"/>
  <c r="N1471" i="7950"/>
  <c r="O1495" i="7950"/>
  <c r="V634" i="7950"/>
  <c r="V610" i="7950"/>
  <c r="V1128" i="7949"/>
  <c r="V1104" i="7949"/>
  <c r="R1988" i="7949"/>
  <c r="R1964" i="7949"/>
  <c r="S1987" i="7949"/>
  <c r="S1963" i="7949"/>
  <c r="T2418" i="7949"/>
  <c r="T742" i="7950"/>
  <c r="T718" i="7950"/>
  <c r="W46" i="7950"/>
  <c r="W22" i="7950"/>
  <c r="N2228" i="7950"/>
  <c r="N2252" i="7950"/>
  <c r="R2181" i="7949"/>
  <c r="R2205" i="7949"/>
  <c r="O2688" i="7949"/>
  <c r="N2664" i="7949"/>
  <c r="S1931" i="7950"/>
  <c r="S1907" i="7950"/>
  <c r="W345" i="7950"/>
  <c r="W369" i="7950"/>
  <c r="V2668" i="7949"/>
  <c r="V2692" i="7949"/>
  <c r="P1693" i="7949"/>
  <c r="P1717" i="7949"/>
  <c r="P1447" i="7949"/>
  <c r="P1423" i="7949"/>
  <c r="Q1765" i="7950"/>
  <c r="U2363" i="7950"/>
  <c r="U2339" i="7950"/>
  <c r="T1987" i="7950"/>
  <c r="T1963" i="7950"/>
  <c r="U2422" i="7949"/>
  <c r="U2398" i="7949"/>
  <c r="P1804" i="7949"/>
  <c r="P1828" i="7949"/>
  <c r="P1877" i="7950"/>
  <c r="P1853" i="7950"/>
  <c r="V2665" i="7950"/>
  <c r="V2689" i="7950"/>
  <c r="W2449" i="7950"/>
  <c r="W2473" i="7950"/>
  <c r="Q2554" i="7950"/>
  <c r="Q2578" i="7950"/>
  <c r="T1288" i="7949"/>
  <c r="T1264" i="7949"/>
  <c r="V1994" i="7949"/>
  <c r="V1970" i="7949"/>
  <c r="Q420" i="7949"/>
  <c r="P396" i="7949"/>
  <c r="S96" i="7949"/>
  <c r="T2096" i="7949"/>
  <c r="T2072" i="7949"/>
  <c r="L119" i="7949"/>
  <c r="M72" i="7949"/>
  <c r="M961" i="7949"/>
  <c r="M937" i="7949"/>
  <c r="M983" i="7949" s="1"/>
  <c r="P2413" i="7950"/>
  <c r="O2389" i="7950"/>
  <c r="O2436" i="7950" s="1"/>
  <c r="W2505" i="7950"/>
  <c r="W2529" i="7950"/>
  <c r="S609" i="7950"/>
  <c r="S633" i="7950"/>
  <c r="R580" i="7950"/>
  <c r="R556" i="7950"/>
  <c r="N91" i="7950"/>
  <c r="M67" i="7950"/>
  <c r="M114" i="7950" s="1"/>
  <c r="U1076" i="7949"/>
  <c r="U1052" i="7949"/>
  <c r="V1774" i="7949"/>
  <c r="V1750" i="7949"/>
  <c r="U1961" i="7950"/>
  <c r="U1985" i="7950"/>
  <c r="Q631" i="7950"/>
  <c r="U230" i="7950"/>
  <c r="U254" i="7950"/>
  <c r="W2369" i="7950"/>
  <c r="W2345" i="7950"/>
  <c r="W2473" i="7949"/>
  <c r="W2449" i="7949"/>
  <c r="S1340" i="7950"/>
  <c r="S1316" i="7950"/>
  <c r="V747" i="7949"/>
  <c r="V723" i="7949"/>
  <c r="M1149" i="7950"/>
  <c r="L1194" i="7950"/>
  <c r="S2691" i="7949"/>
  <c r="S2667" i="7949"/>
  <c r="R2420" i="7949"/>
  <c r="R2396" i="7949"/>
  <c r="V1614" i="7949"/>
  <c r="V1590" i="7949"/>
  <c r="S1718" i="7949"/>
  <c r="S1694" i="7949"/>
  <c r="S1072" i="7949"/>
  <c r="S1048" i="7949"/>
  <c r="W423" i="7949"/>
  <c r="W399" i="7949"/>
  <c r="O2256" i="7949"/>
  <c r="N2232" i="7949"/>
  <c r="S2236" i="7949"/>
  <c r="S2260" i="7949"/>
  <c r="P2476" i="7949"/>
  <c r="P2452" i="7949"/>
  <c r="R2639" i="7949"/>
  <c r="R2615" i="7949"/>
  <c r="Q1287" i="7949"/>
  <c r="Q1263" i="7949"/>
  <c r="P44" i="7949"/>
  <c r="P20" i="7949"/>
  <c r="R1991" i="7949"/>
  <c r="R1967" i="7949"/>
  <c r="T2124" i="7950"/>
  <c r="T2148" i="7950"/>
  <c r="U1230" i="7950"/>
  <c r="U1206" i="7950"/>
  <c r="N505" i="7949"/>
  <c r="M551" i="7949"/>
  <c r="W422" i="7950"/>
  <c r="W398" i="7950"/>
  <c r="Q903" i="7950"/>
  <c r="O2203" i="7949"/>
  <c r="O2179" i="7949"/>
  <c r="O2225" i="7949" s="1"/>
  <c r="U1445" i="7950"/>
  <c r="U1421" i="7950"/>
  <c r="W2635" i="7950"/>
  <c r="W2611" i="7950"/>
  <c r="S992" i="7949"/>
  <c r="S1016" i="7949"/>
  <c r="T448" i="7950"/>
  <c r="T472" i="7950"/>
  <c r="N1584" i="7949"/>
  <c r="O1608" i="7949"/>
  <c r="W1857" i="7950"/>
  <c r="W1881" i="7950"/>
  <c r="S1850" i="7950"/>
  <c r="S1874" i="7950"/>
  <c r="U1126" i="7949"/>
  <c r="U1102" i="7949"/>
  <c r="T1500" i="7949"/>
  <c r="R2206" i="7949"/>
  <c r="R2182" i="7949"/>
  <c r="W2397" i="7950"/>
  <c r="W2421" i="7950"/>
  <c r="T740" i="7950"/>
  <c r="O885" i="7949"/>
  <c r="O909" i="7949"/>
  <c r="U1345" i="7949"/>
  <c r="U1321" i="7949"/>
  <c r="T2576" i="7950"/>
  <c r="T2552" i="7950"/>
  <c r="S2153" i="7949"/>
  <c r="S2129" i="7949"/>
  <c r="U1449" i="7950"/>
  <c r="U1425" i="7950"/>
  <c r="T2586" i="7949"/>
  <c r="T2562" i="7949"/>
  <c r="V1508" i="7949"/>
  <c r="V1484" i="7949"/>
  <c r="O2556" i="7949"/>
  <c r="P2580" i="7949"/>
  <c r="L1226" i="7950"/>
  <c r="L1202" i="7950"/>
  <c r="L1248" i="7950" s="1"/>
  <c r="S365" i="7950"/>
  <c r="S341" i="7950"/>
  <c r="P122" i="7950"/>
  <c r="P146" i="7950"/>
  <c r="N1908" i="7949"/>
  <c r="N1955" i="7949" s="1"/>
  <c r="O1932" i="7949"/>
  <c r="O1154" i="7949"/>
  <c r="O1178" i="7949"/>
  <c r="R2367" i="7949"/>
  <c r="R2343" i="7949"/>
  <c r="U204" i="7950"/>
  <c r="U180" i="7950"/>
  <c r="W1181" i="7950"/>
  <c r="W1157" i="7950"/>
  <c r="V1883" i="7949"/>
  <c r="V1859" i="7949"/>
  <c r="U857" i="7949"/>
  <c r="U833" i="7949"/>
  <c r="O1225" i="7950"/>
  <c r="N1201" i="7950"/>
  <c r="T1423" i="7950"/>
  <c r="T1447" i="7950"/>
  <c r="P2690" i="7949"/>
  <c r="P2666" i="7949"/>
  <c r="V188" i="7949"/>
  <c r="V212" i="7949"/>
  <c r="R474" i="7949"/>
  <c r="T1724" i="7949"/>
  <c r="T1700" i="7949"/>
  <c r="V2046" i="7949"/>
  <c r="V2022" i="7949"/>
  <c r="U261" i="7950"/>
  <c r="U237" i="7950"/>
  <c r="N283" i="7950"/>
  <c r="N330" i="7950" s="1"/>
  <c r="O307" i="7950"/>
  <c r="U743" i="7950"/>
  <c r="U719" i="7950"/>
  <c r="T1612" i="7949"/>
  <c r="T1588" i="7949"/>
  <c r="O253" i="7950"/>
  <c r="O1824" i="7949"/>
  <c r="V880" i="7950"/>
  <c r="V904" i="7950"/>
  <c r="S46" i="7949"/>
  <c r="S22" i="7949"/>
  <c r="W2501" i="7950"/>
  <c r="W2525" i="7950"/>
  <c r="P1117" i="7950"/>
  <c r="O1093" i="7950"/>
  <c r="W849" i="7950"/>
  <c r="W825" i="7950"/>
  <c r="Q528" i="7949"/>
  <c r="P504" i="7949"/>
  <c r="W2156" i="7949"/>
  <c r="W2132" i="7949"/>
  <c r="P475" i="7949"/>
  <c r="P451" i="7949"/>
  <c r="T2093" i="7950"/>
  <c r="T2069" i="7950"/>
  <c r="S2097" i="7949"/>
  <c r="S2073" i="7949"/>
  <c r="T2234" i="7950"/>
  <c r="T2258" i="7950"/>
  <c r="N1554" i="7949"/>
  <c r="M1530" i="7949"/>
  <c r="M1577" i="7949" s="1"/>
  <c r="R907" i="7949"/>
  <c r="R883" i="7949"/>
  <c r="W1671" i="7949"/>
  <c r="W1647" i="7949"/>
  <c r="N1340" i="7949"/>
  <c r="N1316" i="7949"/>
  <c r="N1633" i="7950"/>
  <c r="N1680" i="7950" s="1"/>
  <c r="O1657" i="7950"/>
  <c r="W1535" i="7950"/>
  <c r="W1559" i="7950"/>
  <c r="V2024" i="7949"/>
  <c r="V2048" i="7949"/>
  <c r="W238" i="7950"/>
  <c r="W262" i="7950"/>
  <c r="T2306" i="7950"/>
  <c r="T2282" i="7950"/>
  <c r="R1127" i="7949"/>
  <c r="R1103" i="7949"/>
  <c r="S17" i="7950"/>
  <c r="S41" i="7950"/>
  <c r="W958" i="7950"/>
  <c r="W934" i="7950"/>
  <c r="O2311" i="7949"/>
  <c r="O2287" i="7949"/>
  <c r="W507" i="7950"/>
  <c r="W531" i="7950"/>
  <c r="U776" i="7950"/>
  <c r="U800" i="7950"/>
  <c r="W908" i="7949"/>
  <c r="W884" i="7949"/>
  <c r="S1234" i="7949"/>
  <c r="S1210" i="7949"/>
  <c r="U263" i="7949"/>
  <c r="U239" i="7949"/>
  <c r="V1398" i="7949"/>
  <c r="V1374" i="7949"/>
  <c r="V1933" i="7950"/>
  <c r="V1909" i="7950"/>
  <c r="P2598" i="7950"/>
  <c r="P2042" i="7949"/>
  <c r="P2018" i="7949"/>
  <c r="R1231" i="7949"/>
  <c r="R19" i="7950"/>
  <c r="R43" i="7950"/>
  <c r="W70" i="7950"/>
  <c r="W94" i="7950"/>
  <c r="V2362" i="7950"/>
  <c r="V2338" i="7950"/>
  <c r="W1986" i="7950"/>
  <c r="W1962" i="7950"/>
  <c r="R554" i="7950"/>
  <c r="R578" i="7950"/>
  <c r="V562" i="7949"/>
  <c r="V586" i="7949"/>
  <c r="T42" i="7950"/>
  <c r="T18" i="7950"/>
  <c r="U1879" i="7950"/>
  <c r="U1855" i="7950"/>
  <c r="V961" i="7950"/>
  <c r="V937" i="7950"/>
  <c r="O1801" i="7949"/>
  <c r="O1825" i="7949"/>
  <c r="M1207" i="7949"/>
  <c r="L1253" i="7949"/>
  <c r="W256" i="7950"/>
  <c r="W232" i="7950"/>
  <c r="U1776" i="7949"/>
  <c r="U1752" i="7949"/>
  <c r="P145" i="7950"/>
  <c r="O121" i="7950"/>
  <c r="O168" i="7950" s="1"/>
  <c r="V1015" i="7950"/>
  <c r="V991" i="7950"/>
  <c r="N2310" i="7949"/>
  <c r="M2286" i="7949"/>
  <c r="M2333" i="7949" s="1"/>
  <c r="N2637" i="7949"/>
  <c r="N2613" i="7949"/>
  <c r="V1643" i="7950"/>
  <c r="V1667" i="7950"/>
  <c r="U1424" i="7950"/>
  <c r="U1448" i="7950"/>
  <c r="V959" i="7950"/>
  <c r="V935" i="7950"/>
  <c r="Q1394" i="7949"/>
  <c r="Q1370" i="7949"/>
  <c r="U206" i="7949"/>
  <c r="U182" i="7949"/>
  <c r="N936" i="7949"/>
  <c r="O960" i="7949"/>
  <c r="Q1905" i="7950"/>
  <c r="Q1929" i="7950"/>
  <c r="P2258" i="7949"/>
  <c r="P2234" i="7949"/>
  <c r="Q45" i="7949"/>
  <c r="Q21" i="7949"/>
  <c r="S2121" i="7950"/>
  <c r="S2145" i="7950"/>
  <c r="N2521" i="7950"/>
  <c r="M2497" i="7950"/>
  <c r="M2544" i="7950" s="1"/>
  <c r="T1876" i="7950"/>
  <c r="T1852" i="7950"/>
  <c r="W1212" i="7949"/>
  <c r="W1236" i="7949"/>
  <c r="P290" i="7949"/>
  <c r="P314" i="7949"/>
  <c r="N1549" i="7950"/>
  <c r="M1525" i="7950"/>
  <c r="M1572" i="7950" s="1"/>
  <c r="N1119" i="7950"/>
  <c r="N1095" i="7950"/>
  <c r="N1140" i="7950" s="1"/>
  <c r="U1174" i="7950"/>
  <c r="U1150" i="7950"/>
  <c r="W1389" i="7950"/>
  <c r="W1365" i="7950"/>
  <c r="V2340" i="7950"/>
  <c r="V2364" i="7950"/>
  <c r="W2095" i="7950"/>
  <c r="W2071" i="7950"/>
  <c r="W752" i="7949"/>
  <c r="W728" i="7949"/>
  <c r="O1039" i="7950"/>
  <c r="P1063" i="7950"/>
  <c r="V1668" i="7949"/>
  <c r="V1644" i="7949"/>
  <c r="Q2419" i="7949"/>
  <c r="Q2395" i="7949"/>
  <c r="M1880" i="7949"/>
  <c r="M1856" i="7949"/>
  <c r="M1901" i="7949" s="1"/>
  <c r="Q2629" i="7950"/>
  <c r="P2605" i="7950"/>
  <c r="W1551" i="7950"/>
  <c r="W1527" i="7950"/>
  <c r="T1965" i="7950"/>
  <c r="T1989" i="7950"/>
  <c r="R1882" i="7949"/>
  <c r="R1858" i="7949"/>
  <c r="O2467" i="7950"/>
  <c r="N2443" i="7950"/>
  <c r="N2011" i="7950"/>
  <c r="N2058" i="7950" s="1"/>
  <c r="O2035" i="7950"/>
  <c r="T1183" i="7949"/>
  <c r="T1159" i="7949"/>
  <c r="O1122" i="7949"/>
  <c r="N1098" i="7949"/>
  <c r="N1145" i="7949" s="1"/>
  <c r="O555" i="7950"/>
  <c r="O579" i="7950"/>
  <c r="W2636" i="7950"/>
  <c r="W2612" i="7950"/>
  <c r="S2450" i="7949"/>
  <c r="S2474" i="7949"/>
  <c r="U1450" i="7950"/>
  <c r="U1426" i="7950"/>
  <c r="V804" i="7949"/>
  <c r="V780" i="7949"/>
  <c r="U453" i="7950"/>
  <c r="U477" i="7950"/>
  <c r="T2577" i="7950"/>
  <c r="T2553" i="7950"/>
  <c r="S1939" i="7949"/>
  <c r="S1915" i="7949"/>
  <c r="T74" i="7950"/>
  <c r="T98" i="7950"/>
  <c r="U416" i="7950"/>
  <c r="U392" i="7950"/>
  <c r="W1290" i="7949"/>
  <c r="W1266" i="7949"/>
  <c r="W963" i="7949"/>
  <c r="W939" i="7949"/>
  <c r="W205" i="7950"/>
  <c r="W181" i="7950"/>
  <c r="P1558" i="7949"/>
  <c r="P1534" i="7949"/>
  <c r="T1019" i="7949"/>
  <c r="T995" i="7949"/>
  <c r="R1640" i="7949"/>
  <c r="R1664" i="7949"/>
  <c r="S1560" i="7949"/>
  <c r="S1536" i="7949"/>
  <c r="Q687" i="7950"/>
  <c r="Q663" i="7950"/>
  <c r="W1499" i="7950"/>
  <c r="W1475" i="7950"/>
  <c r="W399" i="7950"/>
  <c r="W423" i="7950"/>
  <c r="P802" i="7949"/>
  <c r="P778" i="7949"/>
  <c r="Q1557" i="7949"/>
  <c r="Q1533" i="7949"/>
  <c r="N636" i="7949"/>
  <c r="M612" i="7949"/>
  <c r="M659" i="7949" s="1"/>
  <c r="W39" i="7950"/>
  <c r="W15" i="7950"/>
  <c r="V695" i="7950"/>
  <c r="V671" i="7950"/>
  <c r="M227" i="7949"/>
  <c r="N180" i="7949"/>
  <c r="T2038" i="7950"/>
  <c r="T2014" i="7950"/>
  <c r="S749" i="7949"/>
  <c r="S725" i="7949"/>
  <c r="V1992" i="7949"/>
  <c r="V1968" i="7949"/>
  <c r="Q2423" i="7949"/>
  <c r="Q2399" i="7949"/>
  <c r="V1396" i="7950"/>
  <c r="V1372" i="7950"/>
  <c r="O1204" i="7950"/>
  <c r="O1228" i="7950"/>
  <c r="M389" i="7949"/>
  <c r="N1044" i="7949"/>
  <c r="O1068" i="7949"/>
  <c r="Q692" i="7949"/>
  <c r="Q668" i="7949"/>
  <c r="V2204" i="7950"/>
  <c r="V2180" i="7950"/>
  <c r="V1990" i="7949"/>
  <c r="V1966" i="7949"/>
  <c r="R2532" i="7949"/>
  <c r="R2508" i="7949"/>
  <c r="U2232" i="7950"/>
  <c r="U2256" i="7950"/>
  <c r="W49" i="7949"/>
  <c r="W25" i="7949"/>
  <c r="P2472" i="7949"/>
  <c r="O2448" i="7949"/>
  <c r="O2495" i="7949" s="1"/>
  <c r="N1338" i="7949"/>
  <c r="M1314" i="7949"/>
  <c r="M1361" i="7949" s="1"/>
  <c r="V1391" i="7950"/>
  <c r="V1367" i="7950"/>
  <c r="W1393" i="7950"/>
  <c r="W1369" i="7950"/>
  <c r="R43" i="7949"/>
  <c r="O1603" i="7950"/>
  <c r="M654" i="7950"/>
  <c r="N607" i="7950"/>
  <c r="W1071" i="7950"/>
  <c r="W1047" i="7950"/>
  <c r="M499" i="7950"/>
  <c r="M546" i="7950" s="1"/>
  <c r="N523" i="7950"/>
  <c r="V429" i="7949"/>
  <c r="V405" i="7949"/>
  <c r="M19" i="7949"/>
  <c r="L65" i="7949"/>
  <c r="S2360" i="7950"/>
  <c r="S2336" i="7950"/>
  <c r="P153" i="7949"/>
  <c r="P129" i="7949"/>
  <c r="R1011" i="7950"/>
  <c r="R987" i="7950"/>
  <c r="T123" i="7950"/>
  <c r="T147" i="7950"/>
  <c r="T372" i="7949"/>
  <c r="T348" i="7949"/>
  <c r="R1826" i="7949"/>
  <c r="R1802" i="7949"/>
  <c r="R527" i="7950"/>
  <c r="R503" i="7950"/>
  <c r="N391" i="7950"/>
  <c r="N438" i="7950" s="1"/>
  <c r="O415" i="7950"/>
  <c r="P2421" i="7949"/>
  <c r="P2397" i="7949"/>
  <c r="T2147" i="7950"/>
  <c r="T2123" i="7950"/>
  <c r="V2475" i="7950"/>
  <c r="V2451" i="7950"/>
  <c r="N2634" i="7949"/>
  <c r="M2610" i="7949"/>
  <c r="M2657" i="7949" s="1"/>
  <c r="W1697" i="7950"/>
  <c r="W1721" i="7950"/>
  <c r="N1662" i="7949"/>
  <c r="M1638" i="7949"/>
  <c r="M1685" i="7949" s="1"/>
  <c r="U2640" i="7949"/>
  <c r="U2616" i="7949"/>
  <c r="S2255" i="7950"/>
  <c r="S2231" i="7950"/>
  <c r="P2477" i="7949"/>
  <c r="P2453" i="7949"/>
  <c r="U344" i="7950"/>
  <c r="U368" i="7950"/>
  <c r="O421" i="7949"/>
  <c r="O397" i="7949"/>
  <c r="R854" i="7949"/>
  <c r="R830" i="7949"/>
  <c r="T68" i="7950"/>
  <c r="T92" i="7950"/>
  <c r="R93" i="7950"/>
  <c r="R69" i="7950"/>
  <c r="Q1937" i="7949"/>
  <c r="Q1913" i="7949"/>
  <c r="T1291" i="7949"/>
  <c r="T1267" i="7949"/>
  <c r="P1711" i="7950"/>
  <c r="Q2261" i="7949"/>
  <c r="Q2237" i="7949"/>
  <c r="U913" i="7949"/>
  <c r="U889" i="7949"/>
  <c r="T38" i="7950"/>
  <c r="T14" i="7950"/>
  <c r="W2201" i="7950"/>
  <c r="W2177" i="7950"/>
  <c r="V2533" i="7949"/>
  <c r="V2509" i="7949"/>
  <c r="Q583" i="7949"/>
  <c r="Q559" i="7949"/>
  <c r="S1233" i="7949"/>
  <c r="S1209" i="7949"/>
  <c r="T1667" i="7949"/>
  <c r="T1643" i="7949"/>
  <c r="T528" i="7950"/>
  <c r="T504" i="7950"/>
  <c r="U1799" i="7950"/>
  <c r="U1823" i="7950"/>
  <c r="P1550" i="7950"/>
  <c r="P1526" i="7950"/>
  <c r="P666" i="7949"/>
  <c r="Q690" i="7949"/>
  <c r="T1504" i="7949"/>
  <c r="T1480" i="7949"/>
  <c r="V693" i="7949"/>
  <c r="V669" i="7949"/>
  <c r="U614" i="7950"/>
  <c r="U638" i="7950"/>
  <c r="R1582" i="7950"/>
  <c r="R1606" i="7950"/>
  <c r="R1635" i="7950"/>
  <c r="R1659" i="7950"/>
  <c r="Q799" i="7949"/>
  <c r="U422" i="7949"/>
  <c r="U398" i="7949"/>
  <c r="Q1013" i="7950"/>
  <c r="Q989" i="7950"/>
  <c r="T1151" i="7950"/>
  <c r="T1175" i="7950"/>
  <c r="Q1173" i="7950"/>
  <c r="Q1989" i="7949"/>
  <c r="Q1965" i="7949"/>
  <c r="U2341" i="7950"/>
  <c r="U2365" i="7950"/>
  <c r="T748" i="7949"/>
  <c r="T724" i="7949"/>
  <c r="S612" i="7950"/>
  <c r="S636" i="7950"/>
  <c r="R1830" i="7949"/>
  <c r="R1806" i="7949"/>
  <c r="U1745" i="7950"/>
  <c r="U1769" i="7950"/>
  <c r="W2313" i="7950"/>
  <c r="W2289" i="7950"/>
  <c r="V1884" i="7949"/>
  <c r="V1860" i="7949"/>
  <c r="W1477" i="7950"/>
  <c r="W1501" i="7950"/>
  <c r="N2251" i="7950"/>
  <c r="M2227" i="7950"/>
  <c r="M2274" i="7950" s="1"/>
  <c r="R2415" i="7950"/>
  <c r="R2391" i="7950"/>
  <c r="U2043" i="7950"/>
  <c r="U2019" i="7950"/>
  <c r="V1016" i="7950"/>
  <c r="V992" i="7950"/>
  <c r="Q1014" i="7949"/>
  <c r="O1310" i="7950"/>
  <c r="U2042" i="7950"/>
  <c r="U2018" i="7950"/>
  <c r="T1927" i="7950"/>
  <c r="T2582" i="7949"/>
  <c r="T2558" i="7949"/>
  <c r="O637" i="7949"/>
  <c r="O613" i="7949"/>
  <c r="S532" i="7949"/>
  <c r="S508" i="7949"/>
  <c r="S589" i="7949"/>
  <c r="S565" i="7949"/>
  <c r="U936" i="7950"/>
  <c r="U960" i="7950"/>
  <c r="N793" i="7950"/>
  <c r="M769" i="7950"/>
  <c r="M816" i="7950" s="1"/>
  <c r="W670" i="7950"/>
  <c r="W694" i="7950"/>
  <c r="O2173" i="7950"/>
  <c r="V155" i="7950"/>
  <c r="V131" i="7950"/>
  <c r="S1205" i="7950"/>
  <c r="S1229" i="7950"/>
  <c r="L2257" i="7949"/>
  <c r="L2233" i="7949"/>
  <c r="L2279" i="7949" s="1"/>
  <c r="N1446" i="7949"/>
  <c r="M1422" i="7949"/>
  <c r="M1469" i="7949" s="1"/>
  <c r="U366" i="7950"/>
  <c r="U342" i="7950"/>
  <c r="U2684" i="7950"/>
  <c r="U2660" i="7950"/>
  <c r="T2584" i="7949"/>
  <c r="T2560" i="7949"/>
  <c r="Q1555" i="7949"/>
  <c r="Q1531" i="7949"/>
  <c r="T2662" i="7950"/>
  <c r="T2686" i="7950"/>
  <c r="Q1613" i="7949"/>
  <c r="Q1589" i="7949"/>
  <c r="R2197" i="7950"/>
  <c r="W418" i="7950"/>
  <c r="W394" i="7950"/>
  <c r="O2683" i="7950"/>
  <c r="N2659" i="7950"/>
  <c r="N2706" i="7950" s="1"/>
  <c r="N2089" i="7950"/>
  <c r="M2065" i="7950"/>
  <c r="M2112" i="7950" s="1"/>
  <c r="N2441" i="7949"/>
  <c r="O2394" i="7949"/>
  <c r="O2652" i="7950"/>
  <c r="V2666" i="7950"/>
  <c r="V2690" i="7950"/>
  <c r="W1239" i="7949"/>
  <c r="W1215" i="7949"/>
  <c r="Q2013" i="7950"/>
  <c r="Q2037" i="7950"/>
  <c r="P739" i="7950"/>
  <c r="O715" i="7950"/>
  <c r="V850" i="7950"/>
  <c r="V826" i="7950"/>
  <c r="W312" i="7950"/>
  <c r="W288" i="7950"/>
  <c r="U1045" i="7950"/>
  <c r="U1069" i="7950"/>
  <c r="T1743" i="7950"/>
  <c r="T1767" i="7950"/>
  <c r="U1936" i="7949"/>
  <c r="U1912" i="7949"/>
  <c r="W2036" i="7950"/>
  <c r="W2012" i="7950"/>
  <c r="V2342" i="7950"/>
  <c r="V2366" i="7950"/>
  <c r="T1531" i="7950"/>
  <c r="T1555" i="7950"/>
  <c r="U2091" i="7950"/>
  <c r="U2067" i="7950"/>
  <c r="T290" i="7950"/>
  <c r="T314" i="7950"/>
  <c r="R235" i="7950"/>
  <c r="R259" i="7950"/>
  <c r="S856" i="7949"/>
  <c r="S832" i="7949"/>
  <c r="W1881" i="7949"/>
  <c r="W1857" i="7949"/>
  <c r="T1689" i="7950"/>
  <c r="T1713" i="7950"/>
  <c r="Q1098" i="7950"/>
  <c r="Q1122" i="7950"/>
  <c r="P1716" i="7949"/>
  <c r="T745" i="7950"/>
  <c r="T721" i="7950"/>
  <c r="Q339" i="7950"/>
  <c r="Q363" i="7950"/>
  <c r="V1318" i="7950"/>
  <c r="V1342" i="7950"/>
  <c r="U1015" i="7949"/>
  <c r="U991" i="7949"/>
  <c r="R2202" i="7949"/>
  <c r="Q2178" i="7949"/>
  <c r="T1988" i="7950"/>
  <c r="T1964" i="7950"/>
  <c r="P2633" i="7950"/>
  <c r="P2609" i="7950"/>
  <c r="R478" i="7949"/>
  <c r="R454" i="7949"/>
  <c r="U1934" i="7949"/>
  <c r="U1910" i="7949"/>
  <c r="M1523" i="7949"/>
  <c r="N1476" i="7949"/>
  <c r="N1256" i="7950"/>
  <c r="M1302" i="7950"/>
  <c r="U2471" i="7950"/>
  <c r="U2447" i="7950"/>
  <c r="W210" i="7950"/>
  <c r="W186" i="7950"/>
  <c r="P1873" i="7950"/>
  <c r="O1849" i="7950"/>
  <c r="O1896" i="7950" s="1"/>
  <c r="V2368" i="7949"/>
  <c r="V2344" i="7949"/>
  <c r="S962" i="7950"/>
  <c r="S938" i="7950"/>
  <c r="V508" i="7950"/>
  <c r="V532" i="7950"/>
  <c r="V2370" i="7949"/>
  <c r="V2346" i="7949"/>
  <c r="O1339" i="7949"/>
  <c r="O1315" i="7949"/>
  <c r="W2369" i="7949"/>
  <c r="W2345" i="7949"/>
  <c r="P1255" i="7950"/>
  <c r="U1714" i="7950"/>
  <c r="U1690" i="7950"/>
  <c r="R1344" i="7949"/>
  <c r="R1320" i="7949"/>
  <c r="U1279" i="7950"/>
  <c r="U847" i="7950"/>
  <c r="N2364" i="7949"/>
  <c r="M2340" i="7949"/>
  <c r="M2387" i="7949" s="1"/>
  <c r="P741" i="7950"/>
  <c r="P717" i="7950"/>
  <c r="S2474" i="7950"/>
  <c r="S2450" i="7950"/>
  <c r="Q2526" i="7949"/>
  <c r="P2149" i="7949"/>
  <c r="P2125" i="7949"/>
  <c r="T2144" i="7950"/>
  <c r="T2120" i="7950"/>
  <c r="P23" i="7949"/>
  <c r="P47" i="7949"/>
  <c r="R2366" i="7949"/>
  <c r="R2342" i="7949"/>
  <c r="V1067" i="7950"/>
  <c r="V1043" i="7950"/>
  <c r="Q1822" i="7950"/>
  <c r="Q1798" i="7950"/>
  <c r="N2094" i="7949"/>
  <c r="M2070" i="7949"/>
  <c r="M2117" i="7949" s="1"/>
  <c r="L497" i="7949"/>
  <c r="M450" i="7949"/>
  <c r="R2575" i="7950"/>
  <c r="Q2551" i="7950"/>
  <c r="Q342" i="7949"/>
  <c r="R366" i="7949"/>
  <c r="V667" i="7950"/>
  <c r="V691" i="7950"/>
  <c r="M721" i="7949"/>
  <c r="L767" i="7949"/>
  <c r="N1819" i="7950"/>
  <c r="M1795" i="7950"/>
  <c r="M1842" i="7950" s="1"/>
  <c r="N1502" i="7949"/>
  <c r="N1478" i="7949"/>
  <c r="P469" i="7950"/>
  <c r="O445" i="7950"/>
  <c r="O492" i="7950" s="1"/>
  <c r="N1981" i="7950"/>
  <c r="M1957" i="7950"/>
  <c r="M2004" i="7950" s="1"/>
  <c r="N1071" i="7949"/>
  <c r="N1047" i="7949"/>
  <c r="Q2312" i="7949"/>
  <c r="Q2288" i="7949"/>
  <c r="Q933" i="7950"/>
  <c r="Q957" i="7950"/>
  <c r="L688" i="7941" l="1"/>
  <c r="M1190" i="18"/>
  <c r="K692" i="7941"/>
  <c r="L1194" i="18"/>
  <c r="L1143" i="18"/>
  <c r="K691" i="7941"/>
  <c r="L1193" i="18"/>
  <c r="N584" i="7941"/>
  <c r="O584" i="7941" s="1"/>
  <c r="K1295" i="18"/>
  <c r="K1555" i="18"/>
  <c r="K695" i="7941"/>
  <c r="L1197" i="18"/>
  <c r="J897" i="7941"/>
  <c r="L1139" i="18"/>
  <c r="K693" i="7941"/>
  <c r="L1195" i="18"/>
  <c r="I441" i="7941"/>
  <c r="I473" i="7941"/>
  <c r="I454" i="7941"/>
  <c r="I543" i="7941"/>
  <c r="I548" i="7941"/>
  <c r="I536" i="7941"/>
  <c r="I435" i="7941"/>
  <c r="I467" i="7941"/>
  <c r="I448" i="7941"/>
  <c r="I538" i="7941"/>
  <c r="I571" i="7941"/>
  <c r="I455" i="7941"/>
  <c r="I468" i="7941"/>
  <c r="I578" i="7941"/>
  <c r="I426" i="7941"/>
  <c r="I531" i="7941"/>
  <c r="I565" i="7941"/>
  <c r="I437" i="7941"/>
  <c r="I450" i="7941"/>
  <c r="I556" i="7941"/>
  <c r="I447" i="7941"/>
  <c r="I533" i="7941"/>
  <c r="I540" i="7941"/>
  <c r="I566" i="7941"/>
  <c r="I550" i="7941"/>
  <c r="I457" i="7941"/>
  <c r="I446" i="7941"/>
  <c r="I551" i="7941"/>
  <c r="I541" i="7941"/>
  <c r="I427" i="7941"/>
  <c r="I475" i="7941"/>
  <c r="I464" i="7941"/>
  <c r="I562" i="7941"/>
  <c r="I471" i="7941"/>
  <c r="I558" i="7941"/>
  <c r="I461" i="7941"/>
  <c r="I547" i="7941"/>
  <c r="I560" i="7941"/>
  <c r="I434" i="7941"/>
  <c r="I532" i="7941"/>
  <c r="I570" i="7941"/>
  <c r="I534" i="7941"/>
  <c r="I557" i="7941"/>
  <c r="I552" i="7941"/>
  <c r="I449" i="7941"/>
  <c r="I438" i="7941"/>
  <c r="I535" i="7941"/>
  <c r="I568" i="7941"/>
  <c r="I530" i="7941"/>
  <c r="I459" i="7941"/>
  <c r="I456" i="7941"/>
  <c r="I554" i="7941"/>
  <c r="I439" i="7941"/>
  <c r="I542" i="7941"/>
  <c r="I445" i="7941"/>
  <c r="I474" i="7941"/>
  <c r="I549" i="7941"/>
  <c r="I469" i="7941"/>
  <c r="I555" i="7941"/>
  <c r="I460" i="7941"/>
  <c r="I463" i="7941"/>
  <c r="I444" i="7941"/>
  <c r="I576" i="7941"/>
  <c r="I462" i="7941"/>
  <c r="I569" i="7941"/>
  <c r="I432" i="7941"/>
  <c r="I579" i="7941"/>
  <c r="I575" i="7941"/>
  <c r="I563" i="7941"/>
  <c r="I466" i="7941"/>
  <c r="I564" i="7941"/>
  <c r="I561" i="7941"/>
  <c r="I430" i="7941"/>
  <c r="I567" i="7941"/>
  <c r="I451" i="7941"/>
  <c r="I546" i="7941"/>
  <c r="I452" i="7941"/>
  <c r="I458" i="7941"/>
  <c r="I453" i="7941"/>
  <c r="I544" i="7941"/>
  <c r="I431" i="7941"/>
  <c r="I433" i="7941"/>
  <c r="I537" i="7941"/>
  <c r="I574" i="7941"/>
  <c r="I573" i="7941"/>
  <c r="I545" i="7941"/>
  <c r="I465" i="7941"/>
  <c r="I443" i="7941"/>
  <c r="I436" i="7941"/>
  <c r="I553" i="7941"/>
  <c r="I577" i="7941"/>
  <c r="I472" i="7941"/>
  <c r="I572" i="7941"/>
  <c r="I440" i="7941"/>
  <c r="I539" i="7941"/>
  <c r="I470" i="7941"/>
  <c r="I442" i="7941"/>
  <c r="I428" i="7941"/>
  <c r="I559" i="7941"/>
  <c r="I429" i="7941"/>
  <c r="I421" i="7941"/>
  <c r="I377" i="7941"/>
  <c r="I406" i="7941"/>
  <c r="I419" i="7941"/>
  <c r="I390" i="7941"/>
  <c r="I386" i="7941"/>
  <c r="I375" i="7941"/>
  <c r="I385" i="7941"/>
  <c r="I392" i="7941"/>
  <c r="I423" i="7941"/>
  <c r="I388" i="7941"/>
  <c r="I498" i="7941"/>
  <c r="I524" i="7941"/>
  <c r="I415" i="7941"/>
  <c r="I488" i="7941"/>
  <c r="I418" i="7941"/>
  <c r="I495" i="7941"/>
  <c r="I518" i="7941"/>
  <c r="I422" i="7941"/>
  <c r="I494" i="7941"/>
  <c r="I478" i="7941"/>
  <c r="I407" i="7941"/>
  <c r="I496" i="7941"/>
  <c r="I511" i="7941"/>
  <c r="I509" i="7941"/>
  <c r="I501" i="7941"/>
  <c r="I486" i="7941"/>
  <c r="I484" i="7941"/>
  <c r="I400" i="7941"/>
  <c r="I408" i="7941"/>
  <c r="I381" i="7941"/>
  <c r="I414" i="7941"/>
  <c r="I410" i="7941"/>
  <c r="I502" i="7941"/>
  <c r="I391" i="7941"/>
  <c r="I481" i="7941"/>
  <c r="I417" i="7941"/>
  <c r="I404" i="7941"/>
  <c r="I506" i="7941"/>
  <c r="I520" i="7941"/>
  <c r="I515" i="7941"/>
  <c r="I504" i="7941"/>
  <c r="I399" i="7941"/>
  <c r="I493" i="7941"/>
  <c r="I395" i="7941"/>
  <c r="I383" i="7941"/>
  <c r="I416" i="7941"/>
  <c r="I485" i="7941"/>
  <c r="I514" i="7941"/>
  <c r="I389" i="7941"/>
  <c r="I384" i="7941"/>
  <c r="I526" i="7941"/>
  <c r="I401" i="7941"/>
  <c r="I387" i="7941"/>
  <c r="I394" i="7941"/>
  <c r="I505" i="7941"/>
  <c r="I397" i="7941"/>
  <c r="I499" i="7941"/>
  <c r="I398" i="7941"/>
  <c r="I490" i="7941"/>
  <c r="I393" i="7941"/>
  <c r="I508" i="7941"/>
  <c r="I480" i="7941"/>
  <c r="I521" i="7941"/>
  <c r="I479" i="7941"/>
  <c r="I512" i="7941"/>
  <c r="I519" i="7941"/>
  <c r="I409" i="7941"/>
  <c r="I500" i="7941"/>
  <c r="I516" i="7941"/>
  <c r="I380" i="7941"/>
  <c r="I412" i="7941"/>
  <c r="I405" i="7941"/>
  <c r="I403" i="7941"/>
  <c r="I517" i="7941"/>
  <c r="I487" i="7941"/>
  <c r="I497" i="7941"/>
  <c r="I482" i="7941"/>
  <c r="I510" i="7941"/>
  <c r="I413" i="7941"/>
  <c r="I507" i="7941"/>
  <c r="I492" i="7941"/>
  <c r="I382" i="7941"/>
  <c r="I503" i="7941"/>
  <c r="I522" i="7941"/>
  <c r="I374" i="7941"/>
  <c r="I376" i="7941"/>
  <c r="I523" i="7941"/>
  <c r="I420" i="7941"/>
  <c r="I491" i="7941"/>
  <c r="I527" i="7941"/>
  <c r="I489" i="7941"/>
  <c r="I402" i="7941"/>
  <c r="I378" i="7941"/>
  <c r="I525" i="7941"/>
  <c r="I483" i="7941"/>
  <c r="I396" i="7941"/>
  <c r="I513" i="7941"/>
  <c r="I379" i="7941"/>
  <c r="I411" i="7941"/>
  <c r="K113" i="7941"/>
  <c r="L771" i="18"/>
  <c r="K873" i="18"/>
  <c r="M1294" i="18"/>
  <c r="M10" i="7941"/>
  <c r="N10" i="7941" s="1"/>
  <c r="L1558" i="18"/>
  <c r="L876" i="18"/>
  <c r="M1138" i="18"/>
  <c r="M876" i="18" s="1"/>
  <c r="M114" i="7941" s="1"/>
  <c r="F11" i="7969"/>
  <c r="L11" i="7941"/>
  <c r="K325" i="7941"/>
  <c r="K116" i="7941"/>
  <c r="L774" i="18"/>
  <c r="L586" i="7941"/>
  <c r="K900" i="7941"/>
  <c r="F11" i="7965"/>
  <c r="F14" i="7965" s="1"/>
  <c r="G6" i="7965" s="1"/>
  <c r="K118" i="7941"/>
  <c r="L776" i="18"/>
  <c r="N1556" i="18"/>
  <c r="M8" i="7941"/>
  <c r="N8" i="7941" s="1"/>
  <c r="K583" i="7941"/>
  <c r="K117" i="7941"/>
  <c r="L775" i="18"/>
  <c r="L874" i="18"/>
  <c r="M1136" i="18"/>
  <c r="N1136" i="18" s="1"/>
  <c r="K694" i="7941"/>
  <c r="L1196" i="18"/>
  <c r="F15" i="7969"/>
  <c r="K329" i="7941"/>
  <c r="L15" i="7941"/>
  <c r="N2119" i="7950"/>
  <c r="N234" i="7949"/>
  <c r="N281" i="7949" s="1"/>
  <c r="O1687" i="7950"/>
  <c r="O1734" i="7950" s="1"/>
  <c r="N1579" i="7950"/>
  <c r="N1626" i="7950" s="1"/>
  <c r="N337" i="7950"/>
  <c r="N384" i="7950" s="1"/>
  <c r="O1692" i="7949"/>
  <c r="O1739" i="7949" s="1"/>
  <c r="N229" i="7950"/>
  <c r="N276" i="7950" s="1"/>
  <c r="N1800" i="7949"/>
  <c r="N1847" i="7949" s="1"/>
  <c r="N1037" i="7949"/>
  <c r="O990" i="7949"/>
  <c r="M2063" i="7949"/>
  <c r="V506" i="7950"/>
  <c r="V530" i="7950"/>
  <c r="M2444" i="7950"/>
  <c r="L2490" i="7950"/>
  <c r="Q2598" i="7950"/>
  <c r="N716" i="7950"/>
  <c r="M762" i="7950"/>
  <c r="Q2635" i="7949"/>
  <c r="Q2611" i="7949"/>
  <c r="N1309" i="7950"/>
  <c r="M1356" i="7950"/>
  <c r="O443" i="7949"/>
  <c r="N877" i="7950"/>
  <c r="O901" i="7950"/>
  <c r="O1230" i="7949"/>
  <c r="N1206" i="7949"/>
  <c r="O2148" i="7949"/>
  <c r="N2124" i="7949"/>
  <c r="N2171" i="7949" s="1"/>
  <c r="S2418" i="7950"/>
  <c r="S2394" i="7950"/>
  <c r="M1472" i="7950"/>
  <c r="L1518" i="7950"/>
  <c r="O824" i="7950"/>
  <c r="N870" i="7950"/>
  <c r="T1289" i="7949"/>
  <c r="T1265" i="7949"/>
  <c r="V832" i="7950"/>
  <c r="V856" i="7950"/>
  <c r="V1284" i="7950"/>
  <c r="V1260" i="7950"/>
  <c r="P2652" i="7950"/>
  <c r="N389" i="7949"/>
  <c r="P1388" i="7950"/>
  <c r="P1364" i="7950"/>
  <c r="R1496" i="7950"/>
  <c r="P37" i="7950"/>
  <c r="O13" i="7950"/>
  <c r="O60" i="7950" s="1"/>
  <c r="S1878" i="7949"/>
  <c r="R1854" i="7949"/>
  <c r="O1177" i="7949"/>
  <c r="O1153" i="7949"/>
  <c r="N2174" i="7950"/>
  <c r="M2220" i="7950"/>
  <c r="N288" i="7949"/>
  <c r="N335" i="7949" s="1"/>
  <c r="O312" i="7949"/>
  <c r="N720" i="7949"/>
  <c r="O744" i="7949"/>
  <c r="M1788" i="7950"/>
  <c r="N1741" i="7950"/>
  <c r="H6" i="7959"/>
  <c r="G47" i="7959"/>
  <c r="Q1257" i="7950"/>
  <c r="Q1281" i="7950"/>
  <c r="P1284" i="7949"/>
  <c r="O1260" i="7949"/>
  <c r="N879" i="7950"/>
  <c r="M924" i="7950"/>
  <c r="Q798" i="7949"/>
  <c r="P774" i="7949"/>
  <c r="R150" i="7949"/>
  <c r="Q126" i="7949"/>
  <c r="S1932" i="7950"/>
  <c r="S1908" i="7950"/>
  <c r="S369" i="7949"/>
  <c r="S345" i="7949"/>
  <c r="S2499" i="7950"/>
  <c r="S2523" i="7950"/>
  <c r="N1040" i="7950"/>
  <c r="M1086" i="7950"/>
  <c r="S1720" i="7949"/>
  <c r="S1696" i="7949"/>
  <c r="O2040" i="7949"/>
  <c r="N2016" i="7949"/>
  <c r="O852" i="7949"/>
  <c r="N828" i="7949"/>
  <c r="S2040" i="7950"/>
  <c r="S2016" i="7950"/>
  <c r="U1747" i="7949"/>
  <c r="U1771" i="7949"/>
  <c r="O2305" i="7950"/>
  <c r="N2281" i="7950"/>
  <c r="N2328" i="7950" s="1"/>
  <c r="R2693" i="7949"/>
  <c r="R2669" i="7949"/>
  <c r="Q1333" i="7950"/>
  <c r="O1171" i="7950"/>
  <c r="N1147" i="7950"/>
  <c r="T1229" i="7950"/>
  <c r="T1205" i="7950"/>
  <c r="V960" i="7950"/>
  <c r="V936" i="7950"/>
  <c r="R1014" i="7949"/>
  <c r="S1635" i="7950"/>
  <c r="S1659" i="7950"/>
  <c r="U1667" i="7949"/>
  <c r="U1643" i="7949"/>
  <c r="U14" i="7950"/>
  <c r="U38" i="7950"/>
  <c r="S93" i="7950"/>
  <c r="S69" i="7950"/>
  <c r="S854" i="7949"/>
  <c r="S830" i="7949"/>
  <c r="U123" i="7950"/>
  <c r="U147" i="7950"/>
  <c r="N227" i="7949"/>
  <c r="O180" i="7949"/>
  <c r="T1560" i="7949"/>
  <c r="T1536" i="7949"/>
  <c r="U1183" i="7949"/>
  <c r="U1159" i="7949"/>
  <c r="Q1063" i="7950"/>
  <c r="P1039" i="7950"/>
  <c r="Q314" i="7949"/>
  <c r="Q290" i="7949"/>
  <c r="W935" i="7950"/>
  <c r="W959" i="7950"/>
  <c r="N2286" i="7949"/>
  <c r="N2333" i="7949" s="1"/>
  <c r="O2310" i="7949"/>
  <c r="P121" i="7950"/>
  <c r="P168" i="7950" s="1"/>
  <c r="Q145" i="7950"/>
  <c r="Q2042" i="7949"/>
  <c r="Q2018" i="7949"/>
  <c r="P2311" i="7949"/>
  <c r="P2287" i="7949"/>
  <c r="U2306" i="7950"/>
  <c r="U2282" i="7950"/>
  <c r="W1508" i="7949"/>
  <c r="W1484" i="7949"/>
  <c r="S2206" i="7949"/>
  <c r="S2182" i="7949"/>
  <c r="O2232" i="7949"/>
  <c r="P2256" i="7949"/>
  <c r="W1774" i="7949"/>
  <c r="W1750" i="7949"/>
  <c r="O91" i="7950"/>
  <c r="N67" i="7950"/>
  <c r="N114" i="7950" s="1"/>
  <c r="P2389" i="7950"/>
  <c r="P2436" i="7950" s="1"/>
  <c r="Q2413" i="7950"/>
  <c r="T96" i="7949"/>
  <c r="R2554" i="7950"/>
  <c r="R2578" i="7950"/>
  <c r="W2692" i="7949"/>
  <c r="W2668" i="7949"/>
  <c r="O2252" i="7950"/>
  <c r="O2228" i="7950"/>
  <c r="U611" i="7950"/>
  <c r="U635" i="7950"/>
  <c r="W2100" i="7949"/>
  <c r="W2076" i="7949"/>
  <c r="N1610" i="7949"/>
  <c r="N1586" i="7949"/>
  <c r="N1631" i="7949" s="1"/>
  <c r="T1155" i="7949"/>
  <c r="T1179" i="7949"/>
  <c r="N1368" i="7949"/>
  <c r="N1415" i="7949" s="1"/>
  <c r="O1392" i="7949"/>
  <c r="U698" i="7949"/>
  <c r="U674" i="7949"/>
  <c r="W44" i="7950"/>
  <c r="W20" i="7950"/>
  <c r="Q965" i="7949"/>
  <c r="Q941" i="7949"/>
  <c r="S696" i="7949"/>
  <c r="S672" i="7949"/>
  <c r="W2503" i="7949"/>
  <c r="W2527" i="7949"/>
  <c r="W1342" i="7949"/>
  <c r="W1318" i="7949"/>
  <c r="V1928" i="7950"/>
  <c r="V1904" i="7950"/>
  <c r="R18" i="7949"/>
  <c r="S42" i="7949"/>
  <c r="T2127" i="7949"/>
  <c r="T2151" i="7949"/>
  <c r="U2607" i="7950"/>
  <c r="U2631" i="7950"/>
  <c r="R1609" i="7949"/>
  <c r="R1585" i="7949"/>
  <c r="R1182" i="7949"/>
  <c r="R1158" i="7949"/>
  <c r="P2365" i="7949"/>
  <c r="P2341" i="7949"/>
  <c r="R1744" i="7950"/>
  <c r="R1768" i="7950"/>
  <c r="T1396" i="7949"/>
  <c r="T1372" i="7949"/>
  <c r="W1938" i="7949"/>
  <c r="W1914" i="7949"/>
  <c r="V2098" i="7949"/>
  <c r="V2074" i="7949"/>
  <c r="Q1829" i="7949"/>
  <c r="Q1805" i="7949"/>
  <c r="Q2150" i="7949"/>
  <c r="Q2126" i="7949"/>
  <c r="U1719" i="7949"/>
  <c r="U1695" i="7949"/>
  <c r="N2382" i="7950"/>
  <c r="O2335" i="7950"/>
  <c r="Q2143" i="7950"/>
  <c r="S2314" i="7949"/>
  <c r="S2290" i="7949"/>
  <c r="N721" i="7949"/>
  <c r="M767" i="7949"/>
  <c r="N2070" i="7949"/>
  <c r="N2117" i="7949" s="1"/>
  <c r="O2094" i="7949"/>
  <c r="S2366" i="7949"/>
  <c r="S2342" i="7949"/>
  <c r="U2144" i="7950"/>
  <c r="U2120" i="7950"/>
  <c r="Q717" i="7950"/>
  <c r="Q741" i="7950"/>
  <c r="S1344" i="7949"/>
  <c r="S1320" i="7949"/>
  <c r="P1339" i="7949"/>
  <c r="P1315" i="7949"/>
  <c r="W2368" i="7949"/>
  <c r="W2344" i="7949"/>
  <c r="S259" i="7950"/>
  <c r="S235" i="7950"/>
  <c r="O2441" i="7949"/>
  <c r="P2394" i="7949"/>
  <c r="R1613" i="7949"/>
  <c r="R1589" i="7949"/>
  <c r="O2634" i="7949"/>
  <c r="N2610" i="7949"/>
  <c r="N2657" i="7949" s="1"/>
  <c r="U2147" i="7950"/>
  <c r="U2123" i="7950"/>
  <c r="N19" i="7949"/>
  <c r="M65" i="7949"/>
  <c r="P1228" i="7950"/>
  <c r="P1204" i="7950"/>
  <c r="Q1558" i="7949"/>
  <c r="Q1534" i="7949"/>
  <c r="T1939" i="7949"/>
  <c r="T1915" i="7949"/>
  <c r="V477" i="7950"/>
  <c r="V453" i="7950"/>
  <c r="P2035" i="7950"/>
  <c r="O2011" i="7950"/>
  <c r="O2058" i="7950" s="1"/>
  <c r="U1965" i="7950"/>
  <c r="U1989" i="7950"/>
  <c r="R2629" i="7950"/>
  <c r="Q2605" i="7950"/>
  <c r="R2419" i="7949"/>
  <c r="R2395" i="7949"/>
  <c r="O1095" i="7950"/>
  <c r="O1140" i="7950" s="1"/>
  <c r="O1119" i="7950"/>
  <c r="U1876" i="7950"/>
  <c r="U1852" i="7950"/>
  <c r="Q2258" i="7949"/>
  <c r="Q2234" i="7949"/>
  <c r="V1424" i="7950"/>
  <c r="V1448" i="7950"/>
  <c r="P1801" i="7949"/>
  <c r="P1825" i="7949"/>
  <c r="W1398" i="7949"/>
  <c r="W1374" i="7949"/>
  <c r="O1554" i="7949"/>
  <c r="N1530" i="7949"/>
  <c r="N1577" i="7949" s="1"/>
  <c r="U2069" i="7950"/>
  <c r="U2093" i="7950"/>
  <c r="W880" i="7950"/>
  <c r="W904" i="7950"/>
  <c r="P1824" i="7949"/>
  <c r="U1612" i="7949"/>
  <c r="U1588" i="7949"/>
  <c r="W2046" i="7949"/>
  <c r="W2022" i="7949"/>
  <c r="S474" i="7949"/>
  <c r="Q2690" i="7949"/>
  <c r="Q2666" i="7949"/>
  <c r="P1225" i="7950"/>
  <c r="O1201" i="7950"/>
  <c r="W1883" i="7949"/>
  <c r="W1859" i="7949"/>
  <c r="V204" i="7950"/>
  <c r="V180" i="7950"/>
  <c r="T365" i="7950"/>
  <c r="T341" i="7950"/>
  <c r="V1425" i="7950"/>
  <c r="V1449" i="7950"/>
  <c r="U2552" i="7950"/>
  <c r="U2576" i="7950"/>
  <c r="U740" i="7950"/>
  <c r="P1608" i="7949"/>
  <c r="O1584" i="7949"/>
  <c r="T1016" i="7949"/>
  <c r="T992" i="7949"/>
  <c r="R903" i="7950"/>
  <c r="U2148" i="7950"/>
  <c r="U2124" i="7950"/>
  <c r="T1340" i="7950"/>
  <c r="T1316" i="7950"/>
  <c r="V1985" i="7950"/>
  <c r="V1961" i="7950"/>
  <c r="V1076" i="7949"/>
  <c r="V1052" i="7949"/>
  <c r="W1994" i="7949"/>
  <c r="W1970" i="7949"/>
  <c r="W2665" i="7950"/>
  <c r="W2689" i="7950"/>
  <c r="Q1828" i="7949"/>
  <c r="Q1804" i="7949"/>
  <c r="Q1447" i="7949"/>
  <c r="Q1423" i="7949"/>
  <c r="P2688" i="7949"/>
  <c r="O2664" i="7949"/>
  <c r="U718" i="7950"/>
  <c r="U742" i="7950"/>
  <c r="V560" i="7950"/>
  <c r="V584" i="7950"/>
  <c r="N882" i="7949"/>
  <c r="N929" i="7949" s="1"/>
  <c r="O906" i="7949"/>
  <c r="Q2417" i="7950"/>
  <c r="Q2393" i="7950"/>
  <c r="U1906" i="7950"/>
  <c r="U1930" i="7950"/>
  <c r="T257" i="7950"/>
  <c r="T233" i="7950"/>
  <c r="V2581" i="7950"/>
  <c r="V2557" i="7950"/>
  <c r="W2199" i="7950"/>
  <c r="W2175" i="7950"/>
  <c r="W2691" i="7950"/>
  <c r="W2667" i="7950"/>
  <c r="S1176" i="7949"/>
  <c r="P258" i="7949"/>
  <c r="M1285" i="7949"/>
  <c r="M1261" i="7949"/>
  <c r="M1307" i="7949" s="1"/>
  <c r="V2420" i="7950"/>
  <c r="V2396" i="7950"/>
  <c r="O1986" i="7949"/>
  <c r="N1962" i="7949"/>
  <c r="N2009" i="7949" s="1"/>
  <c r="M2665" i="7949"/>
  <c r="M2711" i="7949" s="1"/>
  <c r="M2689" i="7949"/>
  <c r="Q582" i="7949"/>
  <c r="P558" i="7949"/>
  <c r="P605" i="7949" s="1"/>
  <c r="U1530" i="7950"/>
  <c r="U1554" i="7950"/>
  <c r="S2694" i="7949"/>
  <c r="S2670" i="7949"/>
  <c r="T456" i="7949"/>
  <c r="T480" i="7949"/>
  <c r="U1552" i="7950"/>
  <c r="U1528" i="7950"/>
  <c r="N2041" i="7949"/>
  <c r="N2017" i="7949"/>
  <c r="M2581" i="7949"/>
  <c r="M2557" i="7949"/>
  <c r="M2603" i="7949" s="1"/>
  <c r="N1069" i="7949"/>
  <c r="N1045" i="7949"/>
  <c r="N1091" i="7949" s="1"/>
  <c r="N931" i="7950"/>
  <c r="N978" i="7950" s="1"/>
  <c r="O955" i="7950"/>
  <c r="R529" i="7949"/>
  <c r="U396" i="7950"/>
  <c r="U420" i="7950"/>
  <c r="R209" i="7949"/>
  <c r="R185" i="7949"/>
  <c r="V199" i="7950"/>
  <c r="S366" i="7949"/>
  <c r="R342" i="7949"/>
  <c r="W508" i="7950"/>
  <c r="W532" i="7950"/>
  <c r="N1523" i="7949"/>
  <c r="O1476" i="7949"/>
  <c r="S478" i="7949"/>
  <c r="S454" i="7949"/>
  <c r="V1015" i="7949"/>
  <c r="V991" i="7949"/>
  <c r="T856" i="7949"/>
  <c r="T832" i="7949"/>
  <c r="R2037" i="7950"/>
  <c r="R2013" i="7950"/>
  <c r="P2173" i="7950"/>
  <c r="P637" i="7949"/>
  <c r="P613" i="7949"/>
  <c r="U1927" i="7950"/>
  <c r="V2019" i="7950"/>
  <c r="V2043" i="7950"/>
  <c r="O2251" i="7950"/>
  <c r="N2227" i="7950"/>
  <c r="N2274" i="7950" s="1"/>
  <c r="W1884" i="7949"/>
  <c r="W1860" i="7949"/>
  <c r="R799" i="7949"/>
  <c r="U1291" i="7949"/>
  <c r="U1267" i="7949"/>
  <c r="T2255" i="7950"/>
  <c r="T2231" i="7950"/>
  <c r="O1662" i="7949"/>
  <c r="N1638" i="7949"/>
  <c r="N1685" i="7949" s="1"/>
  <c r="N654" i="7950"/>
  <c r="O607" i="7950"/>
  <c r="S43" i="7949"/>
  <c r="W2204" i="7950"/>
  <c r="W2180" i="7950"/>
  <c r="W1396" i="7950"/>
  <c r="W1372" i="7950"/>
  <c r="O636" i="7949"/>
  <c r="N612" i="7949"/>
  <c r="N659" i="7949" s="1"/>
  <c r="R687" i="7950"/>
  <c r="R663" i="7950"/>
  <c r="U2553" i="7950"/>
  <c r="U2577" i="7950"/>
  <c r="W804" i="7949"/>
  <c r="W780" i="7949"/>
  <c r="O2443" i="7950"/>
  <c r="P2467" i="7950"/>
  <c r="T2121" i="7950"/>
  <c r="T2145" i="7950"/>
  <c r="O936" i="7949"/>
  <c r="P960" i="7949"/>
  <c r="W937" i="7950"/>
  <c r="W961" i="7950"/>
  <c r="U42" i="7950"/>
  <c r="U18" i="7950"/>
  <c r="S578" i="7950"/>
  <c r="S554" i="7950"/>
  <c r="T1210" i="7949"/>
  <c r="T1234" i="7949"/>
  <c r="W2048" i="7949"/>
  <c r="W2024" i="7949"/>
  <c r="O1633" i="7950"/>
  <c r="O1680" i="7950" s="1"/>
  <c r="P1657" i="7950"/>
  <c r="Q1117" i="7950"/>
  <c r="P1093" i="7950"/>
  <c r="T22" i="7949"/>
  <c r="T46" i="7949"/>
  <c r="P307" i="7950"/>
  <c r="O283" i="7950"/>
  <c r="O330" i="7950" s="1"/>
  <c r="P1178" i="7949"/>
  <c r="P1154" i="7949"/>
  <c r="P2203" i="7949"/>
  <c r="P2179" i="7949"/>
  <c r="P2225" i="7949" s="1"/>
  <c r="V1206" i="7950"/>
  <c r="V1230" i="7950"/>
  <c r="S1991" i="7949"/>
  <c r="S1967" i="7949"/>
  <c r="Q20" i="7949"/>
  <c r="Q44" i="7949"/>
  <c r="S2639" i="7949"/>
  <c r="S2615" i="7949"/>
  <c r="T1072" i="7949"/>
  <c r="T1048" i="7949"/>
  <c r="W1614" i="7949"/>
  <c r="W1590" i="7949"/>
  <c r="T2691" i="7949"/>
  <c r="T2667" i="7949"/>
  <c r="W747" i="7949"/>
  <c r="W723" i="7949"/>
  <c r="M119" i="7949"/>
  <c r="N72" i="7949"/>
  <c r="Q1877" i="7950"/>
  <c r="Q1853" i="7950"/>
  <c r="V2422" i="7949"/>
  <c r="V2398" i="7949"/>
  <c r="V2339" i="7950"/>
  <c r="V2363" i="7950"/>
  <c r="W1128" i="7949"/>
  <c r="W1104" i="7949"/>
  <c r="P361" i="7950"/>
  <c r="V1553" i="7950"/>
  <c r="V1529" i="7950"/>
  <c r="S1933" i="7949"/>
  <c r="S1909" i="7949"/>
  <c r="N1363" i="7950"/>
  <c r="N1410" i="7950" s="1"/>
  <c r="O1387" i="7950"/>
  <c r="T203" i="7950"/>
  <c r="T179" i="7950"/>
  <c r="U1097" i="7950"/>
  <c r="U1121" i="7950"/>
  <c r="Q151" i="7949"/>
  <c r="Q127" i="7949"/>
  <c r="U2608" i="7950"/>
  <c r="U2632" i="7950"/>
  <c r="R2044" i="7949"/>
  <c r="R2020" i="7949"/>
  <c r="P985" i="7950"/>
  <c r="P1032" i="7950" s="1"/>
  <c r="Q1009" i="7950"/>
  <c r="V2150" i="7950"/>
  <c r="V2126" i="7950"/>
  <c r="V2560" i="7950"/>
  <c r="V2584" i="7950"/>
  <c r="T1935" i="7949"/>
  <c r="T1911" i="7949"/>
  <c r="T1506" i="7949"/>
  <c r="T1482" i="7949"/>
  <c r="O685" i="7950"/>
  <c r="N661" i="7950"/>
  <c r="N708" i="7950" s="1"/>
  <c r="T1910" i="7950"/>
  <c r="T1934" i="7950"/>
  <c r="Q1746" i="7949"/>
  <c r="Q1793" i="7949" s="1"/>
  <c r="R1770" i="7949"/>
  <c r="R2312" i="7949"/>
  <c r="R2288" i="7949"/>
  <c r="N1957" i="7950"/>
  <c r="N2004" i="7950" s="1"/>
  <c r="O1981" i="7950"/>
  <c r="R2526" i="7949"/>
  <c r="V847" i="7950"/>
  <c r="Q1873" i="7950"/>
  <c r="P1849" i="7950"/>
  <c r="P1896" i="7950" s="1"/>
  <c r="V2471" i="7950"/>
  <c r="V2447" i="7950"/>
  <c r="W1342" i="7950"/>
  <c r="W1318" i="7950"/>
  <c r="U721" i="7950"/>
  <c r="U745" i="7950"/>
  <c r="R1122" i="7950"/>
  <c r="R1098" i="7950"/>
  <c r="W2342" i="7950"/>
  <c r="W2366" i="7950"/>
  <c r="W850" i="7950"/>
  <c r="W826" i="7950"/>
  <c r="R1555" i="7949"/>
  <c r="R1531" i="7949"/>
  <c r="V2684" i="7950"/>
  <c r="V2660" i="7950"/>
  <c r="M2257" i="7949"/>
  <c r="M2233" i="7949"/>
  <c r="M2279" i="7949" s="1"/>
  <c r="R1173" i="7950"/>
  <c r="R1013" i="7950"/>
  <c r="R989" i="7950"/>
  <c r="V614" i="7950"/>
  <c r="V638" i="7950"/>
  <c r="R583" i="7949"/>
  <c r="R559" i="7949"/>
  <c r="U92" i="7950"/>
  <c r="U68" i="7950"/>
  <c r="S1826" i="7949"/>
  <c r="S1802" i="7949"/>
  <c r="Q153" i="7949"/>
  <c r="Q129" i="7949"/>
  <c r="N1314" i="7949"/>
  <c r="N1361" i="7949" s="1"/>
  <c r="O1338" i="7949"/>
  <c r="R2423" i="7949"/>
  <c r="R2399" i="7949"/>
  <c r="T749" i="7949"/>
  <c r="T725" i="7949"/>
  <c r="R957" i="7950"/>
  <c r="R933" i="7950"/>
  <c r="W667" i="7950"/>
  <c r="W691" i="7950"/>
  <c r="W1067" i="7950"/>
  <c r="W1043" i="7950"/>
  <c r="Q47" i="7949"/>
  <c r="Q23" i="7949"/>
  <c r="V1279" i="7950"/>
  <c r="V1934" i="7949"/>
  <c r="V1910" i="7949"/>
  <c r="Q2609" i="7950"/>
  <c r="Q2633" i="7950"/>
  <c r="S2202" i="7949"/>
  <c r="R2178" i="7949"/>
  <c r="R363" i="7950"/>
  <c r="R339" i="7950"/>
  <c r="V2067" i="7950"/>
  <c r="V2091" i="7950"/>
  <c r="V1936" i="7949"/>
  <c r="V1912" i="7949"/>
  <c r="V1045" i="7950"/>
  <c r="V1069" i="7950"/>
  <c r="W2666" i="7950"/>
  <c r="W2690" i="7950"/>
  <c r="P2683" i="7950"/>
  <c r="O2659" i="7950"/>
  <c r="O2706" i="7950" s="1"/>
  <c r="U2686" i="7950"/>
  <c r="U2662" i="7950"/>
  <c r="T532" i="7949"/>
  <c r="T508" i="7949"/>
  <c r="U2582" i="7949"/>
  <c r="U2558" i="7949"/>
  <c r="V2018" i="7950"/>
  <c r="V2042" i="7950"/>
  <c r="W1016" i="7950"/>
  <c r="W992" i="7950"/>
  <c r="S2391" i="7950"/>
  <c r="S2415" i="7950"/>
  <c r="S1830" i="7949"/>
  <c r="S1806" i="7949"/>
  <c r="U748" i="7949"/>
  <c r="U724" i="7949"/>
  <c r="V2341" i="7950"/>
  <c r="V2365" i="7950"/>
  <c r="U1151" i="7950"/>
  <c r="U1175" i="7950"/>
  <c r="S1582" i="7950"/>
  <c r="S1606" i="7950"/>
  <c r="U1504" i="7949"/>
  <c r="U1480" i="7949"/>
  <c r="Q1526" i="7950"/>
  <c r="Q1550" i="7950"/>
  <c r="U504" i="7950"/>
  <c r="U528" i="7950"/>
  <c r="T1233" i="7949"/>
  <c r="T1209" i="7949"/>
  <c r="V913" i="7949"/>
  <c r="V889" i="7949"/>
  <c r="Q1711" i="7950"/>
  <c r="R1937" i="7949"/>
  <c r="R1913" i="7949"/>
  <c r="P397" i="7949"/>
  <c r="P421" i="7949"/>
  <c r="Q2477" i="7949"/>
  <c r="Q2453" i="7949"/>
  <c r="V2640" i="7949"/>
  <c r="V2616" i="7949"/>
  <c r="N499" i="7950"/>
  <c r="N546" i="7950" s="1"/>
  <c r="O523" i="7950"/>
  <c r="S2532" i="7949"/>
  <c r="S2508" i="7949"/>
  <c r="W1990" i="7949"/>
  <c r="W1966" i="7949"/>
  <c r="R692" i="7949"/>
  <c r="R668" i="7949"/>
  <c r="R1557" i="7949"/>
  <c r="R1533" i="7949"/>
  <c r="Q802" i="7949"/>
  <c r="Q778" i="7949"/>
  <c r="U1019" i="7949"/>
  <c r="U995" i="7949"/>
  <c r="U98" i="7950"/>
  <c r="U74" i="7950"/>
  <c r="V1450" i="7950"/>
  <c r="V1426" i="7950"/>
  <c r="P1122" i="7949"/>
  <c r="O1098" i="7949"/>
  <c r="O1145" i="7949" s="1"/>
  <c r="S1882" i="7949"/>
  <c r="S1858" i="7949"/>
  <c r="W2340" i="7950"/>
  <c r="W2364" i="7950"/>
  <c r="R1905" i="7950"/>
  <c r="R1929" i="7950"/>
  <c r="R1394" i="7949"/>
  <c r="R1370" i="7949"/>
  <c r="O2637" i="7949"/>
  <c r="O2613" i="7949"/>
  <c r="W1015" i="7950"/>
  <c r="W991" i="7950"/>
  <c r="V1776" i="7949"/>
  <c r="V1752" i="7949"/>
  <c r="N1207" i="7949"/>
  <c r="M1253" i="7949"/>
  <c r="V1879" i="7950"/>
  <c r="V1855" i="7950"/>
  <c r="W562" i="7949"/>
  <c r="W586" i="7949"/>
  <c r="W2362" i="7950"/>
  <c r="W2338" i="7950"/>
  <c r="S43" i="7950"/>
  <c r="S19" i="7950"/>
  <c r="S1231" i="7949"/>
  <c r="V263" i="7949"/>
  <c r="V239" i="7949"/>
  <c r="S1127" i="7949"/>
  <c r="S1103" i="7949"/>
  <c r="U2258" i="7950"/>
  <c r="U2234" i="7950"/>
  <c r="P253" i="7950"/>
  <c r="W188" i="7949"/>
  <c r="W212" i="7949"/>
  <c r="U1447" i="7950"/>
  <c r="U1423" i="7950"/>
  <c r="O1908" i="7949"/>
  <c r="O1955" i="7949" s="1"/>
  <c r="P1932" i="7949"/>
  <c r="Q146" i="7950"/>
  <c r="Q122" i="7950"/>
  <c r="U2586" i="7949"/>
  <c r="U2562" i="7949"/>
  <c r="P909" i="7949"/>
  <c r="P885" i="7949"/>
  <c r="V1126" i="7949"/>
  <c r="V1102" i="7949"/>
  <c r="V1445" i="7950"/>
  <c r="V1421" i="7950"/>
  <c r="O505" i="7949"/>
  <c r="N551" i="7949"/>
  <c r="R1287" i="7949"/>
  <c r="R1263" i="7949"/>
  <c r="Q2476" i="7949"/>
  <c r="Q2452" i="7949"/>
  <c r="T1718" i="7949"/>
  <c r="T1694" i="7949"/>
  <c r="S2420" i="7949"/>
  <c r="S2396" i="7949"/>
  <c r="N1149" i="7950"/>
  <c r="M1194" i="7950"/>
  <c r="R631" i="7950"/>
  <c r="S556" i="7950"/>
  <c r="S580" i="7950"/>
  <c r="N937" i="7949"/>
  <c r="N983" i="7949" s="1"/>
  <c r="N961" i="7949"/>
  <c r="U1987" i="7950"/>
  <c r="U1963" i="7950"/>
  <c r="R1765" i="7950"/>
  <c r="Q1717" i="7949"/>
  <c r="Q1693" i="7949"/>
  <c r="S2181" i="7949"/>
  <c r="S2205" i="7949"/>
  <c r="U2418" i="7949"/>
  <c r="T1987" i="7949"/>
  <c r="T1963" i="7949"/>
  <c r="S1988" i="7949"/>
  <c r="S1964" i="7949"/>
  <c r="W610" i="7950"/>
  <c r="W634" i="7950"/>
  <c r="U1586" i="7950"/>
  <c r="U1610" i="7950"/>
  <c r="W902" i="7950"/>
  <c r="W878" i="7950"/>
  <c r="R1286" i="7949"/>
  <c r="R1262" i="7949"/>
  <c r="S584" i="7949"/>
  <c r="S560" i="7949"/>
  <c r="O577" i="7950"/>
  <c r="N553" i="7950"/>
  <c r="N600" i="7950" s="1"/>
  <c r="T1120" i="7950"/>
  <c r="T1096" i="7950"/>
  <c r="N691" i="7949"/>
  <c r="N667" i="7949"/>
  <c r="N713" i="7949" s="1"/>
  <c r="W2416" i="7950"/>
  <c r="W2392" i="7950"/>
  <c r="Q823" i="7950"/>
  <c r="R1855" i="7949"/>
  <c r="W202" i="7950"/>
  <c r="W178" i="7950"/>
  <c r="R1501" i="7949"/>
  <c r="R1477" i="7949"/>
  <c r="R1073" i="7949"/>
  <c r="R1049" i="7949"/>
  <c r="U2472" i="7950"/>
  <c r="U2448" i="7950"/>
  <c r="S796" i="7950"/>
  <c r="S772" i="7950"/>
  <c r="P1337" i="7950"/>
  <c r="P1313" i="7950"/>
  <c r="Q2636" i="7949"/>
  <c r="Q2612" i="7949"/>
  <c r="R2039" i="7950"/>
  <c r="R2015" i="7950"/>
  <c r="R364" i="7950"/>
  <c r="R340" i="7950"/>
  <c r="Q1227" i="7950"/>
  <c r="Q1203" i="7950"/>
  <c r="O1441" i="7950"/>
  <c r="N1417" i="7950"/>
  <c r="N1464" i="7950" s="1"/>
  <c r="R2506" i="7949"/>
  <c r="R2530" i="7949"/>
  <c r="Q2229" i="7950"/>
  <c r="Q2253" i="7950"/>
  <c r="U211" i="7949"/>
  <c r="U187" i="7949"/>
  <c r="Q2152" i="7949"/>
  <c r="Q2128" i="7949"/>
  <c r="T1181" i="7949"/>
  <c r="T1157" i="7949"/>
  <c r="V125" i="7950"/>
  <c r="V149" i="7950"/>
  <c r="V1449" i="7949"/>
  <c r="V1425" i="7949"/>
  <c r="V1369" i="7949"/>
  <c r="V1393" i="7949"/>
  <c r="T745" i="7949"/>
  <c r="S474" i="7950"/>
  <c r="S450" i="7950"/>
  <c r="T1721" i="7949"/>
  <c r="T1697" i="7949"/>
  <c r="O367" i="7949"/>
  <c r="O343" i="7949"/>
  <c r="N829" i="7949"/>
  <c r="M875" i="7949"/>
  <c r="S2154" i="7949"/>
  <c r="S2130" i="7949"/>
  <c r="V1235" i="7949"/>
  <c r="V1211" i="7949"/>
  <c r="P1556" i="7949"/>
  <c r="P1532" i="7949"/>
  <c r="Q2470" i="7950"/>
  <c r="Q2446" i="7950"/>
  <c r="W686" i="7950"/>
  <c r="W662" i="7950"/>
  <c r="Q177" i="7950"/>
  <c r="Q201" i="7950"/>
  <c r="V1666" i="7950"/>
  <c r="V1642" i="7950"/>
  <c r="V447" i="7950"/>
  <c r="V471" i="7950"/>
  <c r="S204" i="7949"/>
  <c r="P445" i="7950"/>
  <c r="P492" i="7950" s="1"/>
  <c r="Q469" i="7950"/>
  <c r="M497" i="7949"/>
  <c r="N450" i="7949"/>
  <c r="Q1255" i="7950"/>
  <c r="U1988" i="7950"/>
  <c r="U1964" i="7950"/>
  <c r="U290" i="7950"/>
  <c r="U314" i="7950"/>
  <c r="U1743" i="7950"/>
  <c r="U1767" i="7950"/>
  <c r="O2089" i="7950"/>
  <c r="N2065" i="7950"/>
  <c r="N2112" i="7950" s="1"/>
  <c r="P1310" i="7950"/>
  <c r="W693" i="7949"/>
  <c r="W669" i="7949"/>
  <c r="R2261" i="7949"/>
  <c r="R2237" i="7949"/>
  <c r="P415" i="7950"/>
  <c r="O391" i="7950"/>
  <c r="O438" i="7950" s="1"/>
  <c r="O1047" i="7949"/>
  <c r="O1071" i="7949"/>
  <c r="O1502" i="7949"/>
  <c r="O1478" i="7949"/>
  <c r="O1819" i="7950"/>
  <c r="N1795" i="7950"/>
  <c r="N1842" i="7950" s="1"/>
  <c r="R2551" i="7950"/>
  <c r="S2575" i="7950"/>
  <c r="R1822" i="7950"/>
  <c r="R1798" i="7950"/>
  <c r="Q2125" i="7949"/>
  <c r="Q2149" i="7949"/>
  <c r="T2474" i="7950"/>
  <c r="T2450" i="7950"/>
  <c r="O2364" i="7949"/>
  <c r="N2340" i="7949"/>
  <c r="N2387" i="7949" s="1"/>
  <c r="V1714" i="7950"/>
  <c r="V1690" i="7950"/>
  <c r="W2370" i="7949"/>
  <c r="W2346" i="7949"/>
  <c r="T962" i="7950"/>
  <c r="T938" i="7950"/>
  <c r="O1256" i="7950"/>
  <c r="N1302" i="7950"/>
  <c r="Q1716" i="7949"/>
  <c r="U1713" i="7950"/>
  <c r="U1689" i="7950"/>
  <c r="U1531" i="7950"/>
  <c r="U1555" i="7950"/>
  <c r="P715" i="7950"/>
  <c r="Q739" i="7950"/>
  <c r="S2197" i="7950"/>
  <c r="U2584" i="7949"/>
  <c r="U2560" i="7949"/>
  <c r="V342" i="7950"/>
  <c r="V366" i="7950"/>
  <c r="N1422" i="7949"/>
  <c r="N1469" i="7949" s="1"/>
  <c r="O1446" i="7949"/>
  <c r="W155" i="7950"/>
  <c r="W131" i="7950"/>
  <c r="N769" i="7950"/>
  <c r="N816" i="7950" s="1"/>
  <c r="O793" i="7950"/>
  <c r="T589" i="7949"/>
  <c r="T565" i="7949"/>
  <c r="V1769" i="7950"/>
  <c r="V1745" i="7950"/>
  <c r="T636" i="7950"/>
  <c r="T612" i="7950"/>
  <c r="R1989" i="7949"/>
  <c r="R1965" i="7949"/>
  <c r="V398" i="7949"/>
  <c r="V422" i="7949"/>
  <c r="R690" i="7949"/>
  <c r="Q666" i="7949"/>
  <c r="V1799" i="7950"/>
  <c r="V1823" i="7950"/>
  <c r="W2533" i="7949"/>
  <c r="W2509" i="7949"/>
  <c r="V344" i="7950"/>
  <c r="V368" i="7950"/>
  <c r="W2475" i="7950"/>
  <c r="W2451" i="7950"/>
  <c r="Q2421" i="7949"/>
  <c r="Q2397" i="7949"/>
  <c r="S527" i="7950"/>
  <c r="S503" i="7950"/>
  <c r="U372" i="7949"/>
  <c r="U348" i="7949"/>
  <c r="S987" i="7950"/>
  <c r="S1011" i="7950"/>
  <c r="T2360" i="7950"/>
  <c r="T2336" i="7950"/>
  <c r="W405" i="7949"/>
  <c r="W429" i="7949"/>
  <c r="P1603" i="7950"/>
  <c r="W1391" i="7950"/>
  <c r="W1367" i="7950"/>
  <c r="Q2472" i="7949"/>
  <c r="P2448" i="7949"/>
  <c r="P2495" i="7949" s="1"/>
  <c r="V2256" i="7950"/>
  <c r="V2232" i="7950"/>
  <c r="O1044" i="7949"/>
  <c r="P1068" i="7949"/>
  <c r="W1992" i="7949"/>
  <c r="W1968" i="7949"/>
  <c r="U2014" i="7950"/>
  <c r="U2038" i="7950"/>
  <c r="W695" i="7950"/>
  <c r="W671" i="7950"/>
  <c r="S1664" i="7949"/>
  <c r="S1640" i="7949"/>
  <c r="V392" i="7950"/>
  <c r="V416" i="7950"/>
  <c r="T2474" i="7949"/>
  <c r="T2450" i="7949"/>
  <c r="P579" i="7950"/>
  <c r="P555" i="7950"/>
  <c r="N1880" i="7949"/>
  <c r="N1856" i="7949"/>
  <c r="N1901" i="7949" s="1"/>
  <c r="W1668" i="7949"/>
  <c r="W1644" i="7949"/>
  <c r="V1174" i="7950"/>
  <c r="V1150" i="7950"/>
  <c r="O1549" i="7950"/>
  <c r="N1525" i="7950"/>
  <c r="N1572" i="7950" s="1"/>
  <c r="N2497" i="7950"/>
  <c r="N2544" i="7950" s="1"/>
  <c r="O2521" i="7950"/>
  <c r="R21" i="7949"/>
  <c r="R45" i="7949"/>
  <c r="V206" i="7949"/>
  <c r="V182" i="7949"/>
  <c r="W1643" i="7950"/>
  <c r="W1667" i="7950"/>
  <c r="W1909" i="7950"/>
  <c r="W1933" i="7950"/>
  <c r="V776" i="7950"/>
  <c r="V800" i="7950"/>
  <c r="T41" i="7950"/>
  <c r="T17" i="7950"/>
  <c r="O1340" i="7949"/>
  <c r="O1316" i="7949"/>
  <c r="S907" i="7949"/>
  <c r="S883" i="7949"/>
  <c r="T2097" i="7949"/>
  <c r="T2073" i="7949"/>
  <c r="Q451" i="7949"/>
  <c r="Q475" i="7949"/>
  <c r="R528" i="7949"/>
  <c r="Q504" i="7949"/>
  <c r="V719" i="7950"/>
  <c r="V743" i="7950"/>
  <c r="V237" i="7950"/>
  <c r="V261" i="7950"/>
  <c r="U1700" i="7949"/>
  <c r="U1724" i="7949"/>
  <c r="V857" i="7949"/>
  <c r="V833" i="7949"/>
  <c r="S2343" i="7949"/>
  <c r="S2367" i="7949"/>
  <c r="M1226" i="7950"/>
  <c r="M1202" i="7950"/>
  <c r="M1248" i="7950" s="1"/>
  <c r="P2556" i="7949"/>
  <c r="Q2580" i="7949"/>
  <c r="T2153" i="7949"/>
  <c r="T2129" i="7949"/>
  <c r="V1345" i="7949"/>
  <c r="V1321" i="7949"/>
  <c r="U1500" i="7949"/>
  <c r="T1874" i="7950"/>
  <c r="T1850" i="7950"/>
  <c r="U448" i="7950"/>
  <c r="U472" i="7950"/>
  <c r="T2260" i="7949"/>
  <c r="T2236" i="7949"/>
  <c r="V254" i="7950"/>
  <c r="V230" i="7950"/>
  <c r="T633" i="7950"/>
  <c r="T609" i="7950"/>
  <c r="U2096" i="7949"/>
  <c r="U2072" i="7949"/>
  <c r="R420" i="7949"/>
  <c r="Q396" i="7949"/>
  <c r="U1288" i="7949"/>
  <c r="U1264" i="7949"/>
  <c r="T1931" i="7950"/>
  <c r="T1907" i="7950"/>
  <c r="P1495" i="7950"/>
  <c r="O1471" i="7950"/>
  <c r="V827" i="7950"/>
  <c r="V851" i="7950"/>
  <c r="M821" i="7949"/>
  <c r="N775" i="7949"/>
  <c r="Q501" i="7950"/>
  <c r="Q525" i="7950"/>
  <c r="O205" i="7949"/>
  <c r="O181" i="7949"/>
  <c r="W1538" i="7949"/>
  <c r="W1562" i="7949"/>
  <c r="T1100" i="7950"/>
  <c r="T1124" i="7950"/>
  <c r="W1366" i="7950"/>
  <c r="W1390" i="7950"/>
  <c r="P173" i="7949"/>
  <c r="N2549" i="7949"/>
  <c r="O2502" i="7949"/>
  <c r="N1950" i="7950"/>
  <c r="O1903" i="7950"/>
  <c r="U1722" i="7949"/>
  <c r="U1698" i="7949"/>
  <c r="V476" i="7949"/>
  <c r="V452" i="7949"/>
  <c r="Q1064" i="7950"/>
  <c r="U1123" i="7949"/>
  <c r="U1099" i="7949"/>
  <c r="Q795" i="7950"/>
  <c r="Q771" i="7950"/>
  <c r="N1199" i="7949"/>
  <c r="O1152" i="7949"/>
  <c r="N222" i="7950"/>
  <c r="O175" i="7950"/>
  <c r="V1825" i="7950"/>
  <c r="V1801" i="7950"/>
  <c r="V2179" i="7950"/>
  <c r="V2203" i="7950"/>
  <c r="V1046" i="7949"/>
  <c r="V1070" i="7949"/>
  <c r="O2522" i="7950"/>
  <c r="O2498" i="7950"/>
  <c r="U1233" i="7950"/>
  <c r="U1209" i="7950"/>
  <c r="O234" i="7949" l="1"/>
  <c r="O281" i="7949" s="1"/>
  <c r="P584" i="7941"/>
  <c r="N874" i="18"/>
  <c r="O10" i="7941"/>
  <c r="P10" i="7941" s="1"/>
  <c r="Q10" i="7941" s="1"/>
  <c r="L1562" i="18"/>
  <c r="N1294" i="18"/>
  <c r="O1556" i="18"/>
  <c r="L1140" i="18"/>
  <c r="F9" i="7969"/>
  <c r="K323" i="7941"/>
  <c r="L9" i="7941"/>
  <c r="K111" i="7941"/>
  <c r="I477" i="7941"/>
  <c r="L1560" i="18"/>
  <c r="O1136" i="18"/>
  <c r="P1136" i="18" s="1"/>
  <c r="F13" i="7969"/>
  <c r="K327" i="7941"/>
  <c r="L13" i="7941"/>
  <c r="O8" i="7941"/>
  <c r="P8" i="7941" s="1"/>
  <c r="L1142" i="18"/>
  <c r="M586" i="7941"/>
  <c r="L114" i="7941"/>
  <c r="M772" i="18"/>
  <c r="I425" i="7941"/>
  <c r="L589" i="7941"/>
  <c r="K903" i="7941"/>
  <c r="N1190" i="18"/>
  <c r="O1190" i="18"/>
  <c r="L112" i="7941"/>
  <c r="M770" i="18"/>
  <c r="F14" i="7969"/>
  <c r="K328" i="7941"/>
  <c r="L14" i="7941"/>
  <c r="M11" i="7941"/>
  <c r="L1296" i="18"/>
  <c r="M1558" i="18"/>
  <c r="M1296" i="18" s="1"/>
  <c r="M690" i="7941" s="1"/>
  <c r="M688" i="7941"/>
  <c r="L1137" i="18"/>
  <c r="L769" i="18"/>
  <c r="I373" i="7941"/>
  <c r="L877" i="18"/>
  <c r="M1139" i="18"/>
  <c r="M877" i="18" s="1"/>
  <c r="M115" i="7941" s="1"/>
  <c r="L1563" i="18"/>
  <c r="L1559" i="18"/>
  <c r="L898" i="7941"/>
  <c r="I529" i="7941"/>
  <c r="L591" i="7941"/>
  <c r="K905" i="7941"/>
  <c r="K689" i="7941"/>
  <c r="K1293" i="18"/>
  <c r="L1191" i="18"/>
  <c r="K901" i="7941"/>
  <c r="L587" i="7941"/>
  <c r="M15" i="7941"/>
  <c r="K904" i="7941"/>
  <c r="L590" i="7941"/>
  <c r="M874" i="18"/>
  <c r="L1141" i="18"/>
  <c r="F12" i="7969"/>
  <c r="K326" i="7941"/>
  <c r="L12" i="7941"/>
  <c r="N1138" i="18"/>
  <c r="N876" i="18" s="1"/>
  <c r="N114" i="7941" s="1"/>
  <c r="L1561" i="18"/>
  <c r="I1026" i="7941"/>
  <c r="I1009" i="7941"/>
  <c r="I1041" i="7941"/>
  <c r="I1132" i="7941"/>
  <c r="I1151" i="7941"/>
  <c r="I1018" i="7941"/>
  <c r="I1050" i="7941"/>
  <c r="I1033" i="7941"/>
  <c r="I1115" i="7941"/>
  <c r="I1134" i="7941"/>
  <c r="I1153" i="7941"/>
  <c r="I1004" i="7941"/>
  <c r="I1046" i="7941"/>
  <c r="I1039" i="7941"/>
  <c r="I1108" i="7941"/>
  <c r="I1128" i="7941"/>
  <c r="I1022" i="7941"/>
  <c r="I1031" i="7941"/>
  <c r="I1125" i="7941"/>
  <c r="I1130" i="7941"/>
  <c r="I1012" i="7941"/>
  <c r="I1021" i="7941"/>
  <c r="I1116" i="7941"/>
  <c r="I1129" i="7941"/>
  <c r="I1141" i="7941"/>
  <c r="I1020" i="7941"/>
  <c r="I1027" i="7941"/>
  <c r="I1133" i="7941"/>
  <c r="I1154" i="7941"/>
  <c r="I1142" i="7941"/>
  <c r="I1002" i="7941"/>
  <c r="I1017" i="7941"/>
  <c r="I1149" i="7941"/>
  <c r="I1121" i="7941"/>
  <c r="I1024" i="7941"/>
  <c r="I1029" i="7941"/>
  <c r="I1109" i="7941"/>
  <c r="I1146" i="7941"/>
  <c r="I1015" i="7941"/>
  <c r="I1110" i="7941"/>
  <c r="I1023" i="7941"/>
  <c r="I1005" i="7941"/>
  <c r="I1150" i="7941"/>
  <c r="I1044" i="7941"/>
  <c r="I1006" i="7941"/>
  <c r="I1043" i="7941"/>
  <c r="I1111" i="7941"/>
  <c r="I1107" i="7941"/>
  <c r="I1042" i="7941"/>
  <c r="I1147" i="7941"/>
  <c r="I1136" i="7941"/>
  <c r="I1014" i="7941"/>
  <c r="I1019" i="7941"/>
  <c r="I1148" i="7941"/>
  <c r="I1137" i="7941"/>
  <c r="I1003" i="7941"/>
  <c r="I1124" i="7941"/>
  <c r="I1030" i="7941"/>
  <c r="I1040" i="7941"/>
  <c r="I1123" i="7941"/>
  <c r="I1122" i="7941"/>
  <c r="I1114" i="7941"/>
  <c r="I1013" i="7941"/>
  <c r="I1126" i="7941"/>
  <c r="I1011" i="7941"/>
  <c r="I1049" i="7941"/>
  <c r="I1106" i="7941"/>
  <c r="I1139" i="7941"/>
  <c r="I1038" i="7941"/>
  <c r="I1145" i="7941"/>
  <c r="I1047" i="7941"/>
  <c r="I1135" i="7941"/>
  <c r="I1140" i="7941"/>
  <c r="I1010" i="7941"/>
  <c r="I1117" i="7941"/>
  <c r="I1036" i="7941"/>
  <c r="I1118" i="7941"/>
  <c r="I1045" i="7941"/>
  <c r="I1120" i="7941"/>
  <c r="I1143" i="7941"/>
  <c r="I1032" i="7941"/>
  <c r="I1112" i="7941"/>
  <c r="I1119" i="7941"/>
  <c r="I1127" i="7941"/>
  <c r="I1028" i="7941"/>
  <c r="I1048" i="7941"/>
  <c r="I1025" i="7941"/>
  <c r="I1051" i="7941"/>
  <c r="I1152" i="7941"/>
  <c r="I1037" i="7941"/>
  <c r="I1113" i="7941"/>
  <c r="I1138" i="7941"/>
  <c r="I1034" i="7941"/>
  <c r="I1131" i="7941"/>
  <c r="I1016" i="7941"/>
  <c r="I1035" i="7941"/>
  <c r="I1144" i="7941"/>
  <c r="I1008" i="7941"/>
  <c r="I1155" i="7941"/>
  <c r="I1007" i="7941"/>
  <c r="I978" i="7941"/>
  <c r="I988" i="7941"/>
  <c r="I1101" i="7941"/>
  <c r="I962" i="7941"/>
  <c r="I990" i="7941"/>
  <c r="I1072" i="7941"/>
  <c r="I983" i="7941"/>
  <c r="I967" i="7941"/>
  <c r="I1090" i="7941"/>
  <c r="I1079" i="7941"/>
  <c r="I985" i="7941"/>
  <c r="I998" i="7941"/>
  <c r="I1058" i="7941"/>
  <c r="I991" i="7941"/>
  <c r="I1061" i="7941"/>
  <c r="I1065" i="7941"/>
  <c r="I977" i="7941"/>
  <c r="I1074" i="7941"/>
  <c r="I1066" i="7941"/>
  <c r="I960" i="7941"/>
  <c r="I1096" i="7941"/>
  <c r="I1073" i="7941"/>
  <c r="I996" i="7941"/>
  <c r="I1063" i="7941"/>
  <c r="I1092" i="7941"/>
  <c r="I981" i="7941"/>
  <c r="I1100" i="7941"/>
  <c r="I964" i="7941"/>
  <c r="I1080" i="7941"/>
  <c r="I999" i="7941"/>
  <c r="I1067" i="7941"/>
  <c r="I1077" i="7941"/>
  <c r="I1057" i="7941"/>
  <c r="I952" i="7941"/>
  <c r="I1085" i="7941"/>
  <c r="I993" i="7941"/>
  <c r="I997" i="7941"/>
  <c r="I989" i="7941"/>
  <c r="I1062" i="7941"/>
  <c r="I1088" i="7941"/>
  <c r="I957" i="7941"/>
  <c r="I975" i="7941"/>
  <c r="I992" i="7941"/>
  <c r="I1103" i="7941"/>
  <c r="I959" i="7941"/>
  <c r="I1071" i="7941"/>
  <c r="I958" i="7941"/>
  <c r="I1055" i="7941"/>
  <c r="I1084" i="7941"/>
  <c r="I970" i="7941"/>
  <c r="I1087" i="7941"/>
  <c r="I1093" i="7941"/>
  <c r="I972" i="7941"/>
  <c r="I954" i="7941"/>
  <c r="I1083" i="7941"/>
  <c r="I1069" i="7941"/>
  <c r="I980" i="7941"/>
  <c r="I1099" i="7941"/>
  <c r="I951" i="7941"/>
  <c r="I1102" i="7941"/>
  <c r="I1081" i="7941"/>
  <c r="I1075" i="7941"/>
  <c r="I966" i="7941"/>
  <c r="I950" i="7941"/>
  <c r="I1054" i="7941"/>
  <c r="I961" i="7941"/>
  <c r="I973" i="7941"/>
  <c r="I1097" i="7941"/>
  <c r="I982" i="7941"/>
  <c r="I984" i="7941"/>
  <c r="I969" i="7941"/>
  <c r="I1091" i="7941"/>
  <c r="I955" i="7941"/>
  <c r="I1064" i="7941"/>
  <c r="I965" i="7941"/>
  <c r="I1056" i="7941"/>
  <c r="I1098" i="7941"/>
  <c r="I1078" i="7941"/>
  <c r="I1076" i="7941"/>
  <c r="I987" i="7941"/>
  <c r="I1068" i="7941"/>
  <c r="I976" i="7941"/>
  <c r="I971" i="7941"/>
  <c r="I1070" i="7941"/>
  <c r="I1095" i="7941"/>
  <c r="I963" i="7941"/>
  <c r="I1082" i="7941"/>
  <c r="I1089" i="7941"/>
  <c r="I979" i="7941"/>
  <c r="I953" i="7941"/>
  <c r="I1060" i="7941"/>
  <c r="I986" i="7941"/>
  <c r="I1086" i="7941"/>
  <c r="I995" i="7941"/>
  <c r="I994" i="7941"/>
  <c r="I974" i="7941"/>
  <c r="I1059" i="7941"/>
  <c r="I956" i="7941"/>
  <c r="I968" i="7941"/>
  <c r="I1094" i="7941"/>
  <c r="L881" i="18"/>
  <c r="N1143" i="18"/>
  <c r="N881" i="18" s="1"/>
  <c r="N119" i="7941" s="1"/>
  <c r="M1143" i="18"/>
  <c r="M881" i="18" s="1"/>
  <c r="M119" i="7941" s="1"/>
  <c r="L588" i="7941"/>
  <c r="K902" i="7941"/>
  <c r="P1687" i="7950"/>
  <c r="P1734" i="7950" s="1"/>
  <c r="N2166" i="7950"/>
  <c r="O2119" i="7950"/>
  <c r="O337" i="7950"/>
  <c r="O384" i="7950" s="1"/>
  <c r="O1579" i="7950"/>
  <c r="O1626" i="7950" s="1"/>
  <c r="P1692" i="7949"/>
  <c r="P1739" i="7949" s="1"/>
  <c r="O229" i="7950"/>
  <c r="O276" i="7950" s="1"/>
  <c r="O1800" i="7949"/>
  <c r="O1847" i="7949" s="1"/>
  <c r="N2063" i="7949"/>
  <c r="O1037" i="7949"/>
  <c r="P990" i="7949"/>
  <c r="P443" i="7949"/>
  <c r="N2444" i="7950"/>
  <c r="M2490" i="7950"/>
  <c r="W506" i="7950"/>
  <c r="W530" i="7950"/>
  <c r="R2598" i="7950"/>
  <c r="O1309" i="7950"/>
  <c r="N1356" i="7950"/>
  <c r="R2635" i="7949"/>
  <c r="R2611" i="7949"/>
  <c r="O716" i="7950"/>
  <c r="N762" i="7950"/>
  <c r="O1206" i="7949"/>
  <c r="P1230" i="7949"/>
  <c r="P2148" i="7949"/>
  <c r="O2124" i="7949"/>
  <c r="O2171" i="7949" s="1"/>
  <c r="P901" i="7950"/>
  <c r="O877" i="7950"/>
  <c r="P1177" i="7949"/>
  <c r="P1153" i="7949"/>
  <c r="Q1364" i="7950"/>
  <c r="Q1388" i="7950"/>
  <c r="W832" i="7950"/>
  <c r="W856" i="7950"/>
  <c r="U1289" i="7949"/>
  <c r="U1265" i="7949"/>
  <c r="N1472" i="7950"/>
  <c r="M1518" i="7950"/>
  <c r="Q37" i="7950"/>
  <c r="P13" i="7950"/>
  <c r="P60" i="7950" s="1"/>
  <c r="T1878" i="7949"/>
  <c r="S1854" i="7949"/>
  <c r="S1496" i="7950"/>
  <c r="W1284" i="7950"/>
  <c r="W1260" i="7950"/>
  <c r="P824" i="7950"/>
  <c r="O870" i="7950"/>
  <c r="T2394" i="7950"/>
  <c r="T2418" i="7950"/>
  <c r="N1788" i="7950"/>
  <c r="O1741" i="7950"/>
  <c r="P744" i="7949"/>
  <c r="O720" i="7949"/>
  <c r="P312" i="7949"/>
  <c r="O288" i="7949"/>
  <c r="O335" i="7949" s="1"/>
  <c r="H17" i="7959"/>
  <c r="H39" i="7959" s="1"/>
  <c r="H14" i="7959"/>
  <c r="O2174" i="7950"/>
  <c r="N2220" i="7950"/>
  <c r="T2499" i="7950"/>
  <c r="T2523" i="7950"/>
  <c r="O1147" i="7950"/>
  <c r="P1171" i="7950"/>
  <c r="T1720" i="7949"/>
  <c r="T1696" i="7949"/>
  <c r="T1932" i="7950"/>
  <c r="T1908" i="7950"/>
  <c r="Q1284" i="7949"/>
  <c r="P1260" i="7949"/>
  <c r="V1747" i="7949"/>
  <c r="V1771" i="7949"/>
  <c r="T2016" i="7950"/>
  <c r="T2040" i="7950"/>
  <c r="R1281" i="7950"/>
  <c r="R1257" i="7950"/>
  <c r="R1333" i="7950"/>
  <c r="P852" i="7949"/>
  <c r="O828" i="7949"/>
  <c r="Q2652" i="7950"/>
  <c r="P2305" i="7950"/>
  <c r="O2281" i="7950"/>
  <c r="O2328" i="7950" s="1"/>
  <c r="R798" i="7949"/>
  <c r="Q774" i="7949"/>
  <c r="S2693" i="7949"/>
  <c r="S2669" i="7949"/>
  <c r="P2040" i="7949"/>
  <c r="O2016" i="7949"/>
  <c r="O1040" i="7950"/>
  <c r="N1086" i="7950"/>
  <c r="T345" i="7949"/>
  <c r="T369" i="7949"/>
  <c r="S150" i="7949"/>
  <c r="R126" i="7949"/>
  <c r="O879" i="7950"/>
  <c r="N924" i="7950"/>
  <c r="O775" i="7949"/>
  <c r="N821" i="7949"/>
  <c r="T2367" i="7949"/>
  <c r="T2343" i="7949"/>
  <c r="U41" i="7950"/>
  <c r="U17" i="7950"/>
  <c r="P2521" i="7950"/>
  <c r="O2497" i="7950"/>
  <c r="O2544" i="7950" s="1"/>
  <c r="U612" i="7950"/>
  <c r="U636" i="7950"/>
  <c r="P1071" i="7949"/>
  <c r="P1047" i="7949"/>
  <c r="R2470" i="7950"/>
  <c r="R2446" i="7950"/>
  <c r="V187" i="7949"/>
  <c r="V211" i="7949"/>
  <c r="W263" i="7949"/>
  <c r="W239" i="7949"/>
  <c r="V504" i="7950"/>
  <c r="V528" i="7950"/>
  <c r="V1175" i="7950"/>
  <c r="V1151" i="7950"/>
  <c r="T2415" i="7950"/>
  <c r="T2391" i="7950"/>
  <c r="V2582" i="7949"/>
  <c r="V2558" i="7949"/>
  <c r="W1069" i="7950"/>
  <c r="W1045" i="7950"/>
  <c r="R2633" i="7950"/>
  <c r="R2609" i="7950"/>
  <c r="S2312" i="7949"/>
  <c r="S2288" i="7949"/>
  <c r="P685" i="7950"/>
  <c r="O661" i="7950"/>
  <c r="O708" i="7950" s="1"/>
  <c r="U1935" i="7949"/>
  <c r="U1911" i="7949"/>
  <c r="S2044" i="7949"/>
  <c r="S2020" i="7949"/>
  <c r="T1933" i="7949"/>
  <c r="T1909" i="7949"/>
  <c r="W2422" i="7949"/>
  <c r="W2398" i="7949"/>
  <c r="P955" i="7950"/>
  <c r="O931" i="7950"/>
  <c r="O978" i="7950" s="1"/>
  <c r="T2694" i="7949"/>
  <c r="T2670" i="7949"/>
  <c r="W2420" i="7950"/>
  <c r="W2396" i="7950"/>
  <c r="U2151" i="7949"/>
  <c r="U2127" i="7949"/>
  <c r="S2554" i="7950"/>
  <c r="S2578" i="7950"/>
  <c r="R2413" i="7950"/>
  <c r="Q2389" i="7950"/>
  <c r="Q2436" i="7950" s="1"/>
  <c r="U1560" i="7949"/>
  <c r="U1536" i="7949"/>
  <c r="T93" i="7950"/>
  <c r="T69" i="7950"/>
  <c r="P2522" i="7950"/>
  <c r="P2498" i="7950"/>
  <c r="W1825" i="7950"/>
  <c r="W1801" i="7950"/>
  <c r="U1100" i="7950"/>
  <c r="U1124" i="7950"/>
  <c r="P205" i="7949"/>
  <c r="P181" i="7949"/>
  <c r="V1288" i="7949"/>
  <c r="V1264" i="7949"/>
  <c r="U2097" i="7949"/>
  <c r="U2073" i="7949"/>
  <c r="O1880" i="7949"/>
  <c r="O1856" i="7949"/>
  <c r="O1901" i="7949" s="1"/>
  <c r="P793" i="7950"/>
  <c r="O769" i="7950"/>
  <c r="O816" i="7950" s="1"/>
  <c r="W342" i="7950"/>
  <c r="W366" i="7950"/>
  <c r="R1716" i="7949"/>
  <c r="P1256" i="7950"/>
  <c r="O1302" i="7950"/>
  <c r="W1690" i="7950"/>
  <c r="W1714" i="7950"/>
  <c r="U2474" i="7950"/>
  <c r="U2450" i="7950"/>
  <c r="S1822" i="7950"/>
  <c r="S1798" i="7950"/>
  <c r="P1819" i="7950"/>
  <c r="O1795" i="7950"/>
  <c r="O1842" i="7950" s="1"/>
  <c r="V1743" i="7950"/>
  <c r="V1767" i="7950"/>
  <c r="N497" i="7949"/>
  <c r="O450" i="7949"/>
  <c r="T204" i="7949"/>
  <c r="R2253" i="7950"/>
  <c r="R2229" i="7950"/>
  <c r="S364" i="7950"/>
  <c r="S340" i="7950"/>
  <c r="R2636" i="7949"/>
  <c r="R2612" i="7949"/>
  <c r="O691" i="7949"/>
  <c r="O667" i="7949"/>
  <c r="O713" i="7949" s="1"/>
  <c r="P577" i="7950"/>
  <c r="O553" i="7950"/>
  <c r="O600" i="7950" s="1"/>
  <c r="V1610" i="7950"/>
  <c r="V1586" i="7950"/>
  <c r="V2418" i="7949"/>
  <c r="S1765" i="7950"/>
  <c r="T580" i="7950"/>
  <c r="T556" i="7950"/>
  <c r="S631" i="7950"/>
  <c r="O1149" i="7950"/>
  <c r="N1194" i="7950"/>
  <c r="U1718" i="7949"/>
  <c r="U1694" i="7949"/>
  <c r="S1287" i="7949"/>
  <c r="S1263" i="7949"/>
  <c r="W1126" i="7949"/>
  <c r="W1102" i="7949"/>
  <c r="V2586" i="7949"/>
  <c r="V2562" i="7949"/>
  <c r="V1423" i="7950"/>
  <c r="V1447" i="7950"/>
  <c r="S1905" i="7950"/>
  <c r="S1929" i="7950"/>
  <c r="V74" i="7950"/>
  <c r="V98" i="7950"/>
  <c r="V1019" i="7949"/>
  <c r="V995" i="7949"/>
  <c r="S1557" i="7949"/>
  <c r="S1533" i="7949"/>
  <c r="S692" i="7949"/>
  <c r="S668" i="7949"/>
  <c r="T2532" i="7949"/>
  <c r="T2508" i="7949"/>
  <c r="R2477" i="7949"/>
  <c r="R2453" i="7949"/>
  <c r="S1937" i="7949"/>
  <c r="S1913" i="7949"/>
  <c r="W913" i="7949"/>
  <c r="W889" i="7949"/>
  <c r="V1504" i="7949"/>
  <c r="V1480" i="7949"/>
  <c r="V748" i="7949"/>
  <c r="V724" i="7949"/>
  <c r="W2042" i="7950"/>
  <c r="W2018" i="7950"/>
  <c r="S363" i="7950"/>
  <c r="S339" i="7950"/>
  <c r="W1279" i="7950"/>
  <c r="S2423" i="7949"/>
  <c r="S2399" i="7949"/>
  <c r="T1826" i="7949"/>
  <c r="T1802" i="7949"/>
  <c r="S583" i="7949"/>
  <c r="S559" i="7949"/>
  <c r="S989" i="7950"/>
  <c r="S1013" i="7950"/>
  <c r="N2257" i="7949"/>
  <c r="N2233" i="7949"/>
  <c r="N2279" i="7949" s="1"/>
  <c r="S1555" i="7949"/>
  <c r="S1531" i="7949"/>
  <c r="W2471" i="7950"/>
  <c r="W2447" i="7950"/>
  <c r="W847" i="7950"/>
  <c r="P1981" i="7950"/>
  <c r="O1957" i="7950"/>
  <c r="O2004" i="7950" s="1"/>
  <c r="U1934" i="7950"/>
  <c r="U1910" i="7950"/>
  <c r="W2584" i="7950"/>
  <c r="W2560" i="7950"/>
  <c r="Q985" i="7950"/>
  <c r="Q1032" i="7950" s="1"/>
  <c r="R1009" i="7950"/>
  <c r="V2632" i="7950"/>
  <c r="V2608" i="7950"/>
  <c r="V1097" i="7950"/>
  <c r="V1121" i="7950"/>
  <c r="P1387" i="7950"/>
  <c r="O1363" i="7950"/>
  <c r="O1410" i="7950" s="1"/>
  <c r="W2363" i="7950"/>
  <c r="W2339" i="7950"/>
  <c r="U2667" i="7949"/>
  <c r="U2691" i="7949"/>
  <c r="U1072" i="7949"/>
  <c r="U1048" i="7949"/>
  <c r="S687" i="7950"/>
  <c r="S663" i="7950"/>
  <c r="U2231" i="7950"/>
  <c r="U2255" i="7950"/>
  <c r="S799" i="7949"/>
  <c r="V1927" i="7950"/>
  <c r="Q2173" i="7950"/>
  <c r="O1523" i="7949"/>
  <c r="P1476" i="7949"/>
  <c r="V1528" i="7950"/>
  <c r="V1552" i="7950"/>
  <c r="U480" i="7949"/>
  <c r="U456" i="7949"/>
  <c r="V1530" i="7950"/>
  <c r="V1554" i="7950"/>
  <c r="V1930" i="7950"/>
  <c r="V1906" i="7950"/>
  <c r="O882" i="7949"/>
  <c r="O929" i="7949" s="1"/>
  <c r="P906" i="7949"/>
  <c r="Q2688" i="7949"/>
  <c r="P2664" i="7949"/>
  <c r="R1804" i="7949"/>
  <c r="R1828" i="7949"/>
  <c r="U1340" i="7950"/>
  <c r="U1316" i="7950"/>
  <c r="Q1608" i="7949"/>
  <c r="P1584" i="7949"/>
  <c r="V2552" i="7950"/>
  <c r="V2576" i="7950"/>
  <c r="T474" i="7949"/>
  <c r="Q1801" i="7949"/>
  <c r="Q1825" i="7949"/>
  <c r="W1448" i="7950"/>
  <c r="W1424" i="7950"/>
  <c r="R2258" i="7949"/>
  <c r="R2234" i="7949"/>
  <c r="R2605" i="7950"/>
  <c r="S2629" i="7950"/>
  <c r="Q2035" i="7950"/>
  <c r="P2011" i="7950"/>
  <c r="P2058" i="7950" s="1"/>
  <c r="W477" i="7950"/>
  <c r="W453" i="7950"/>
  <c r="U1939" i="7949"/>
  <c r="U1915" i="7949"/>
  <c r="Q1228" i="7950"/>
  <c r="Q1204" i="7950"/>
  <c r="Q1339" i="7949"/>
  <c r="Q1315" i="7949"/>
  <c r="T2366" i="7949"/>
  <c r="T2342" i="7949"/>
  <c r="O721" i="7949"/>
  <c r="N767" i="7949"/>
  <c r="R2143" i="7950"/>
  <c r="V1719" i="7949"/>
  <c r="V1695" i="7949"/>
  <c r="W2098" i="7949"/>
  <c r="W2074" i="7949"/>
  <c r="U1396" i="7949"/>
  <c r="U1372" i="7949"/>
  <c r="Q2341" i="7949"/>
  <c r="Q2365" i="7949"/>
  <c r="S1609" i="7949"/>
  <c r="S1585" i="7949"/>
  <c r="W1928" i="7950"/>
  <c r="W1904" i="7950"/>
  <c r="R965" i="7949"/>
  <c r="R941" i="7949"/>
  <c r="V698" i="7949"/>
  <c r="V674" i="7949"/>
  <c r="P2228" i="7950"/>
  <c r="P2252" i="7950"/>
  <c r="Q2311" i="7949"/>
  <c r="Q2287" i="7949"/>
  <c r="O2286" i="7949"/>
  <c r="O2333" i="7949" s="1"/>
  <c r="P2310" i="7949"/>
  <c r="V14" i="7950"/>
  <c r="V38" i="7950"/>
  <c r="T1635" i="7950"/>
  <c r="T1659" i="7950"/>
  <c r="O222" i="7950"/>
  <c r="P175" i="7950"/>
  <c r="O2549" i="7949"/>
  <c r="P2502" i="7949"/>
  <c r="W857" i="7949"/>
  <c r="W833" i="7949"/>
  <c r="P1044" i="7949"/>
  <c r="Q1068" i="7949"/>
  <c r="Q415" i="7950"/>
  <c r="P391" i="7950"/>
  <c r="P438" i="7950" s="1"/>
  <c r="O2065" i="7950"/>
  <c r="O2112" i="7950" s="1"/>
  <c r="P2089" i="7950"/>
  <c r="P367" i="7949"/>
  <c r="P343" i="7949"/>
  <c r="T450" i="7950"/>
  <c r="T474" i="7950"/>
  <c r="T584" i="7949"/>
  <c r="T560" i="7949"/>
  <c r="U1987" i="7949"/>
  <c r="U1963" i="7949"/>
  <c r="Q253" i="7950"/>
  <c r="S1394" i="7949"/>
  <c r="S1370" i="7949"/>
  <c r="P1098" i="7949"/>
  <c r="P1145" i="7949" s="1"/>
  <c r="Q1122" i="7949"/>
  <c r="O499" i="7950"/>
  <c r="O546" i="7950" s="1"/>
  <c r="P523" i="7950"/>
  <c r="W2067" i="7950"/>
  <c r="W2091" i="7950"/>
  <c r="W2126" i="7950"/>
  <c r="W2150" i="7950"/>
  <c r="R151" i="7949"/>
  <c r="R127" i="7949"/>
  <c r="U179" i="7950"/>
  <c r="U203" i="7950"/>
  <c r="Q361" i="7950"/>
  <c r="W1206" i="7950"/>
  <c r="W1230" i="7950"/>
  <c r="T578" i="7950"/>
  <c r="T554" i="7950"/>
  <c r="O654" i="7950"/>
  <c r="P607" i="7950"/>
  <c r="S342" i="7949"/>
  <c r="T366" i="7949"/>
  <c r="R2417" i="7950"/>
  <c r="R2393" i="7950"/>
  <c r="P1095" i="7950"/>
  <c r="P1140" i="7950" s="1"/>
  <c r="P1119" i="7950"/>
  <c r="U1179" i="7949"/>
  <c r="U1155" i="7949"/>
  <c r="R1063" i="7950"/>
  <c r="Q1039" i="7950"/>
  <c r="V1667" i="7949"/>
  <c r="V1643" i="7949"/>
  <c r="U1229" i="7950"/>
  <c r="U1205" i="7950"/>
  <c r="R771" i="7950"/>
  <c r="R795" i="7950"/>
  <c r="P1471" i="7950"/>
  <c r="Q1495" i="7950"/>
  <c r="V2096" i="7949"/>
  <c r="V2072" i="7949"/>
  <c r="U1874" i="7950"/>
  <c r="U1850" i="7950"/>
  <c r="W1345" i="7949"/>
  <c r="W1321" i="7949"/>
  <c r="W719" i="7950"/>
  <c r="W743" i="7950"/>
  <c r="U2474" i="7949"/>
  <c r="U2450" i="7949"/>
  <c r="T987" i="7950"/>
  <c r="T1011" i="7950"/>
  <c r="R475" i="7949"/>
  <c r="R451" i="7949"/>
  <c r="S45" i="7949"/>
  <c r="S21" i="7949"/>
  <c r="W416" i="7950"/>
  <c r="W392" i="7950"/>
  <c r="T527" i="7950"/>
  <c r="T503" i="7950"/>
  <c r="W1745" i="7950"/>
  <c r="W1769" i="7950"/>
  <c r="V1555" i="7950"/>
  <c r="V1531" i="7950"/>
  <c r="S2551" i="7950"/>
  <c r="T2575" i="7950"/>
  <c r="Q1310" i="7950"/>
  <c r="V1964" i="7950"/>
  <c r="V1988" i="7950"/>
  <c r="Q1556" i="7949"/>
  <c r="Q1532" i="7949"/>
  <c r="T2154" i="7949"/>
  <c r="T2130" i="7949"/>
  <c r="U1721" i="7949"/>
  <c r="U1697" i="7949"/>
  <c r="S1286" i="7949"/>
  <c r="S1262" i="7949"/>
  <c r="W1445" i="7950"/>
  <c r="W1421" i="7950"/>
  <c r="T1127" i="7949"/>
  <c r="T1103" i="7949"/>
  <c r="T1231" i="7949"/>
  <c r="W1855" i="7950"/>
  <c r="W1879" i="7950"/>
  <c r="W1776" i="7949"/>
  <c r="W1752" i="7949"/>
  <c r="P2637" i="7949"/>
  <c r="P2613" i="7949"/>
  <c r="T1882" i="7949"/>
  <c r="T1858" i="7949"/>
  <c r="Q397" i="7949"/>
  <c r="Q421" i="7949"/>
  <c r="R1711" i="7950"/>
  <c r="Q1687" i="7950"/>
  <c r="Q1734" i="7950" s="1"/>
  <c r="R1550" i="7950"/>
  <c r="R1526" i="7950"/>
  <c r="T1606" i="7950"/>
  <c r="T1582" i="7950"/>
  <c r="W2365" i="7950"/>
  <c r="W2341" i="7950"/>
  <c r="U532" i="7949"/>
  <c r="U508" i="7949"/>
  <c r="Q2683" i="7950"/>
  <c r="P2659" i="7950"/>
  <c r="P2706" i="7950" s="1"/>
  <c r="W614" i="7950"/>
  <c r="W638" i="7950"/>
  <c r="S2526" i="7949"/>
  <c r="U1482" i="7949"/>
  <c r="U1506" i="7949"/>
  <c r="W1529" i="7950"/>
  <c r="W1553" i="7950"/>
  <c r="R1877" i="7950"/>
  <c r="R1853" i="7950"/>
  <c r="Q1178" i="7949"/>
  <c r="Q1154" i="7949"/>
  <c r="P283" i="7950"/>
  <c r="P330" i="7950" s="1"/>
  <c r="Q307" i="7950"/>
  <c r="R1117" i="7950"/>
  <c r="Q1093" i="7950"/>
  <c r="V18" i="7950"/>
  <c r="V42" i="7950"/>
  <c r="P936" i="7949"/>
  <c r="Q960" i="7949"/>
  <c r="Q2467" i="7950"/>
  <c r="P2443" i="7950"/>
  <c r="V2577" i="7950"/>
  <c r="V2553" i="7950"/>
  <c r="P2251" i="7950"/>
  <c r="O2227" i="7950"/>
  <c r="O2274" i="7950" s="1"/>
  <c r="U856" i="7949"/>
  <c r="U832" i="7949"/>
  <c r="W1015" i="7949"/>
  <c r="W991" i="7949"/>
  <c r="V420" i="7950"/>
  <c r="V396" i="7950"/>
  <c r="R582" i="7949"/>
  <c r="Q558" i="7949"/>
  <c r="Q605" i="7949" s="1"/>
  <c r="P1986" i="7949"/>
  <c r="O1962" i="7949"/>
  <c r="O2009" i="7949" s="1"/>
  <c r="N1285" i="7949"/>
  <c r="N1261" i="7949"/>
  <c r="N1307" i="7949" s="1"/>
  <c r="T1176" i="7949"/>
  <c r="U233" i="7950"/>
  <c r="U257" i="7950"/>
  <c r="W560" i="7950"/>
  <c r="W584" i="7950"/>
  <c r="V718" i="7950"/>
  <c r="V742" i="7950"/>
  <c r="Q1225" i="7950"/>
  <c r="P1201" i="7950"/>
  <c r="V1612" i="7949"/>
  <c r="V1588" i="7949"/>
  <c r="V1965" i="7950"/>
  <c r="V1989" i="7950"/>
  <c r="O19" i="7949"/>
  <c r="N65" i="7949"/>
  <c r="P2634" i="7949"/>
  <c r="O2610" i="7949"/>
  <c r="O2657" i="7949" s="1"/>
  <c r="S1613" i="7949"/>
  <c r="S1589" i="7949"/>
  <c r="P2094" i="7949"/>
  <c r="O2070" i="7949"/>
  <c r="O2117" i="7949" s="1"/>
  <c r="O2382" i="7950"/>
  <c r="P2335" i="7950"/>
  <c r="S1768" i="7950"/>
  <c r="S1744" i="7950"/>
  <c r="V2631" i="7950"/>
  <c r="V2607" i="7950"/>
  <c r="T42" i="7949"/>
  <c r="S18" i="7949"/>
  <c r="O1368" i="7949"/>
  <c r="O1415" i="7949" s="1"/>
  <c r="P1392" i="7949"/>
  <c r="V611" i="7950"/>
  <c r="V635" i="7950"/>
  <c r="Q2256" i="7949"/>
  <c r="P2232" i="7949"/>
  <c r="T2206" i="7949"/>
  <c r="T2182" i="7949"/>
  <c r="R290" i="7949"/>
  <c r="R314" i="7949"/>
  <c r="V1183" i="7949"/>
  <c r="V1159" i="7949"/>
  <c r="O227" i="7949"/>
  <c r="P180" i="7949"/>
  <c r="T854" i="7949"/>
  <c r="T830" i="7949"/>
  <c r="W936" i="7950"/>
  <c r="W960" i="7950"/>
  <c r="W2179" i="7950"/>
  <c r="W2203" i="7950"/>
  <c r="U2260" i="7949"/>
  <c r="U2236" i="7949"/>
  <c r="R2580" i="7949"/>
  <c r="Q2556" i="7949"/>
  <c r="U2360" i="7950"/>
  <c r="U2336" i="7950"/>
  <c r="V348" i="7949"/>
  <c r="V372" i="7949"/>
  <c r="R2421" i="7949"/>
  <c r="R2397" i="7949"/>
  <c r="U589" i="7949"/>
  <c r="U565" i="7949"/>
  <c r="V2584" i="7949"/>
  <c r="V2560" i="7949"/>
  <c r="W1235" i="7949"/>
  <c r="W1211" i="7949"/>
  <c r="T772" i="7950"/>
  <c r="T796" i="7950"/>
  <c r="S1073" i="7949"/>
  <c r="S1049" i="7949"/>
  <c r="R823" i="7950"/>
  <c r="P505" i="7949"/>
  <c r="O551" i="7949"/>
  <c r="Q1932" i="7949"/>
  <c r="P1908" i="7949"/>
  <c r="P1955" i="7949" s="1"/>
  <c r="V2258" i="7950"/>
  <c r="V2234" i="7950"/>
  <c r="T19" i="7950"/>
  <c r="T43" i="7950"/>
  <c r="O1207" i="7949"/>
  <c r="N1253" i="7949"/>
  <c r="V2686" i="7950"/>
  <c r="V2662" i="7950"/>
  <c r="R47" i="7949"/>
  <c r="R23" i="7949"/>
  <c r="S957" i="7950"/>
  <c r="S933" i="7950"/>
  <c r="O1314" i="7949"/>
  <c r="O1361" i="7949" s="1"/>
  <c r="P1338" i="7949"/>
  <c r="V745" i="7950"/>
  <c r="V721" i="7950"/>
  <c r="R44" i="7949"/>
  <c r="R20" i="7949"/>
  <c r="U2145" i="7950"/>
  <c r="U2121" i="7950"/>
  <c r="Q637" i="7949"/>
  <c r="Q613" i="7949"/>
  <c r="S2037" i="7950"/>
  <c r="S2013" i="7950"/>
  <c r="T478" i="7949"/>
  <c r="T454" i="7949"/>
  <c r="W2581" i="7950"/>
  <c r="W2557" i="7950"/>
  <c r="S903" i="7950"/>
  <c r="U341" i="7950"/>
  <c r="U365" i="7950"/>
  <c r="R2690" i="7949"/>
  <c r="R2666" i="7949"/>
  <c r="O1530" i="7949"/>
  <c r="O1577" i="7949" s="1"/>
  <c r="P1554" i="7949"/>
  <c r="V2123" i="7950"/>
  <c r="V2147" i="7950"/>
  <c r="T235" i="7950"/>
  <c r="T259" i="7950"/>
  <c r="R741" i="7950"/>
  <c r="R717" i="7950"/>
  <c r="S1014" i="7949"/>
  <c r="R1064" i="7950"/>
  <c r="U1907" i="7950"/>
  <c r="U1931" i="7950"/>
  <c r="W230" i="7950"/>
  <c r="W254" i="7950"/>
  <c r="V448" i="7950"/>
  <c r="V472" i="7950"/>
  <c r="V1724" i="7949"/>
  <c r="V1700" i="7949"/>
  <c r="R504" i="7949"/>
  <c r="S528" i="7949"/>
  <c r="P1340" i="7949"/>
  <c r="P1316" i="7949"/>
  <c r="W800" i="7950"/>
  <c r="W776" i="7950"/>
  <c r="W206" i="7949"/>
  <c r="W182" i="7949"/>
  <c r="W1150" i="7950"/>
  <c r="W1174" i="7950"/>
  <c r="T1664" i="7949"/>
  <c r="T1640" i="7949"/>
  <c r="W2256" i="7950"/>
  <c r="W2232" i="7950"/>
  <c r="W1046" i="7949"/>
  <c r="W1070" i="7949"/>
  <c r="O1199" i="7949"/>
  <c r="P1152" i="7949"/>
  <c r="V1722" i="7949"/>
  <c r="V1698" i="7949"/>
  <c r="R501" i="7950"/>
  <c r="R525" i="7950"/>
  <c r="W851" i="7950"/>
  <c r="W827" i="7950"/>
  <c r="V1500" i="7949"/>
  <c r="S690" i="7949"/>
  <c r="R666" i="7949"/>
  <c r="S1989" i="7949"/>
  <c r="S1965" i="7949"/>
  <c r="T2197" i="7950"/>
  <c r="R2125" i="7949"/>
  <c r="R2149" i="7949"/>
  <c r="S2261" i="7949"/>
  <c r="S2237" i="7949"/>
  <c r="W1642" i="7950"/>
  <c r="W1666" i="7950"/>
  <c r="O829" i="7949"/>
  <c r="N875" i="7949"/>
  <c r="U745" i="7949"/>
  <c r="W1449" i="7949"/>
  <c r="W1425" i="7949"/>
  <c r="U1181" i="7949"/>
  <c r="U1157" i="7949"/>
  <c r="R2152" i="7949"/>
  <c r="R2128" i="7949"/>
  <c r="P1441" i="7950"/>
  <c r="O1417" i="7950"/>
  <c r="O1464" i="7950" s="1"/>
  <c r="V2472" i="7950"/>
  <c r="V2448" i="7950"/>
  <c r="T1988" i="7949"/>
  <c r="T1964" i="7949"/>
  <c r="V1209" i="7950"/>
  <c r="V1233" i="7950"/>
  <c r="V1123" i="7949"/>
  <c r="V1099" i="7949"/>
  <c r="W476" i="7949"/>
  <c r="W452" i="7949"/>
  <c r="O1950" i="7950"/>
  <c r="P1903" i="7950"/>
  <c r="R396" i="7949"/>
  <c r="S420" i="7949"/>
  <c r="U609" i="7950"/>
  <c r="U633" i="7950"/>
  <c r="U2153" i="7949"/>
  <c r="U2129" i="7949"/>
  <c r="N1226" i="7950"/>
  <c r="N1202" i="7950"/>
  <c r="N1248" i="7950" s="1"/>
  <c r="W237" i="7950"/>
  <c r="W261" i="7950"/>
  <c r="T883" i="7949"/>
  <c r="T907" i="7949"/>
  <c r="O1525" i="7950"/>
  <c r="O1572" i="7950" s="1"/>
  <c r="P1549" i="7950"/>
  <c r="Q555" i="7950"/>
  <c r="Q579" i="7950"/>
  <c r="V2038" i="7950"/>
  <c r="V2014" i="7950"/>
  <c r="Q2448" i="7949"/>
  <c r="Q2495" i="7949" s="1"/>
  <c r="R2472" i="7949"/>
  <c r="Q1603" i="7950"/>
  <c r="P1579" i="7950"/>
  <c r="P1626" i="7950" s="1"/>
  <c r="W344" i="7950"/>
  <c r="W368" i="7950"/>
  <c r="W1799" i="7950"/>
  <c r="W1823" i="7950"/>
  <c r="W398" i="7949"/>
  <c r="W422" i="7949"/>
  <c r="O1422" i="7949"/>
  <c r="O1469" i="7949" s="1"/>
  <c r="P1446" i="7949"/>
  <c r="R739" i="7950"/>
  <c r="Q715" i="7950"/>
  <c r="V1689" i="7950"/>
  <c r="V1713" i="7950"/>
  <c r="U962" i="7950"/>
  <c r="U938" i="7950"/>
  <c r="O2340" i="7949"/>
  <c r="O2387" i="7949" s="1"/>
  <c r="P2364" i="7949"/>
  <c r="P1478" i="7949"/>
  <c r="P1502" i="7949"/>
  <c r="V290" i="7950"/>
  <c r="V314" i="7950"/>
  <c r="R1255" i="7950"/>
  <c r="R469" i="7950"/>
  <c r="Q445" i="7950"/>
  <c r="Q492" i="7950" s="1"/>
  <c r="W471" i="7950"/>
  <c r="W447" i="7950"/>
  <c r="R177" i="7950"/>
  <c r="R201" i="7950"/>
  <c r="O389" i="7949"/>
  <c r="W1369" i="7949"/>
  <c r="W1393" i="7949"/>
  <c r="W149" i="7950"/>
  <c r="W125" i="7950"/>
  <c r="S2530" i="7949"/>
  <c r="S2506" i="7949"/>
  <c r="R1227" i="7950"/>
  <c r="R1203" i="7950"/>
  <c r="S2039" i="7950"/>
  <c r="S2015" i="7950"/>
  <c r="Q1337" i="7950"/>
  <c r="Q1313" i="7950"/>
  <c r="S1501" i="7949"/>
  <c r="S1477" i="7949"/>
  <c r="S1855" i="7949"/>
  <c r="U1120" i="7950"/>
  <c r="U1096" i="7950"/>
  <c r="T2205" i="7949"/>
  <c r="T2181" i="7949"/>
  <c r="R1717" i="7949"/>
  <c r="R1693" i="7949"/>
  <c r="V1987" i="7950"/>
  <c r="V1963" i="7950"/>
  <c r="O961" i="7949"/>
  <c r="O937" i="7949"/>
  <c r="O983" i="7949" s="1"/>
  <c r="T2420" i="7949"/>
  <c r="T2396" i="7949"/>
  <c r="R2476" i="7949"/>
  <c r="R2452" i="7949"/>
  <c r="Q909" i="7949"/>
  <c r="Q885" i="7949"/>
  <c r="R122" i="7950"/>
  <c r="R146" i="7950"/>
  <c r="W1426" i="7950"/>
  <c r="W1450" i="7950"/>
  <c r="R802" i="7949"/>
  <c r="R778" i="7949"/>
  <c r="W2640" i="7949"/>
  <c r="W2616" i="7949"/>
  <c r="U1233" i="7949"/>
  <c r="U1209" i="7949"/>
  <c r="T1830" i="7949"/>
  <c r="T1806" i="7949"/>
  <c r="W1936" i="7949"/>
  <c r="W1912" i="7949"/>
  <c r="T2202" i="7949"/>
  <c r="S2178" i="7949"/>
  <c r="W1934" i="7949"/>
  <c r="W1910" i="7949"/>
  <c r="U749" i="7949"/>
  <c r="U725" i="7949"/>
  <c r="R153" i="7949"/>
  <c r="R129" i="7949"/>
  <c r="V68" i="7950"/>
  <c r="V92" i="7950"/>
  <c r="S1173" i="7950"/>
  <c r="W2660" i="7950"/>
  <c r="W2684" i="7950"/>
  <c r="S1122" i="7950"/>
  <c r="S1098" i="7950"/>
  <c r="Q1849" i="7950"/>
  <c r="Q1896" i="7950" s="1"/>
  <c r="R1873" i="7950"/>
  <c r="R1746" i="7949"/>
  <c r="R1793" i="7949" s="1"/>
  <c r="S1770" i="7949"/>
  <c r="Q173" i="7949"/>
  <c r="N119" i="7949"/>
  <c r="O72" i="7949"/>
  <c r="T2639" i="7949"/>
  <c r="T2615" i="7949"/>
  <c r="T1967" i="7949"/>
  <c r="T1991" i="7949"/>
  <c r="Q2179" i="7949"/>
  <c r="Q2225" i="7949" s="1"/>
  <c r="Q2203" i="7949"/>
  <c r="U46" i="7949"/>
  <c r="U22" i="7949"/>
  <c r="Q1657" i="7950"/>
  <c r="P1633" i="7950"/>
  <c r="P1680" i="7950" s="1"/>
  <c r="U1210" i="7949"/>
  <c r="U1234" i="7949"/>
  <c r="P636" i="7949"/>
  <c r="O612" i="7949"/>
  <c r="O659" i="7949" s="1"/>
  <c r="T43" i="7949"/>
  <c r="P1662" i="7949"/>
  <c r="O1638" i="7949"/>
  <c r="O1685" i="7949" s="1"/>
  <c r="V1291" i="7949"/>
  <c r="V1267" i="7949"/>
  <c r="W2019" i="7950"/>
  <c r="W2043" i="7950"/>
  <c r="W199" i="7950"/>
  <c r="S209" i="7949"/>
  <c r="S185" i="7949"/>
  <c r="S529" i="7949"/>
  <c r="O1069" i="7949"/>
  <c r="O1045" i="7949"/>
  <c r="O1091" i="7949" s="1"/>
  <c r="N2557" i="7949"/>
  <c r="N2603" i="7949" s="1"/>
  <c r="N2581" i="7949"/>
  <c r="O2017" i="7949"/>
  <c r="O2041" i="7949"/>
  <c r="N2689" i="7949"/>
  <c r="N2665" i="7949"/>
  <c r="N2711" i="7949" s="1"/>
  <c r="P234" i="7949"/>
  <c r="P281" i="7949" s="1"/>
  <c r="Q258" i="7949"/>
  <c r="R1447" i="7949"/>
  <c r="R1423" i="7949"/>
  <c r="W1076" i="7949"/>
  <c r="W1052" i="7949"/>
  <c r="W1961" i="7950"/>
  <c r="W1985" i="7950"/>
  <c r="V2148" i="7950"/>
  <c r="V2124" i="7950"/>
  <c r="U1016" i="7949"/>
  <c r="U992" i="7949"/>
  <c r="V740" i="7950"/>
  <c r="W1449" i="7950"/>
  <c r="W1425" i="7950"/>
  <c r="W180" i="7950"/>
  <c r="W204" i="7950"/>
  <c r="Q1824" i="7949"/>
  <c r="V2069" i="7950"/>
  <c r="V2093" i="7950"/>
  <c r="V1876" i="7950"/>
  <c r="V1852" i="7950"/>
  <c r="S2419" i="7949"/>
  <c r="S2395" i="7949"/>
  <c r="R1558" i="7949"/>
  <c r="R1534" i="7949"/>
  <c r="P2441" i="7949"/>
  <c r="Q2394" i="7949"/>
  <c r="T1344" i="7949"/>
  <c r="T1320" i="7949"/>
  <c r="V2144" i="7950"/>
  <c r="V2120" i="7950"/>
  <c r="T2314" i="7949"/>
  <c r="T2290" i="7949"/>
  <c r="R2150" i="7949"/>
  <c r="R2126" i="7949"/>
  <c r="R1829" i="7949"/>
  <c r="R1805" i="7949"/>
  <c r="S1182" i="7949"/>
  <c r="S1158" i="7949"/>
  <c r="T696" i="7949"/>
  <c r="T672" i="7949"/>
  <c r="O1610" i="7949"/>
  <c r="O1586" i="7949"/>
  <c r="O1631" i="7949" s="1"/>
  <c r="U96" i="7949"/>
  <c r="P91" i="7950"/>
  <c r="O67" i="7950"/>
  <c r="O114" i="7950" s="1"/>
  <c r="V2282" i="7950"/>
  <c r="V2306" i="7950"/>
  <c r="R2042" i="7949"/>
  <c r="R2018" i="7949"/>
  <c r="R145" i="7950"/>
  <c r="Q121" i="7950"/>
  <c r="Q168" i="7950" s="1"/>
  <c r="V123" i="7950"/>
  <c r="V147" i="7950"/>
  <c r="Q8" i="7941" l="1"/>
  <c r="P874" i="18"/>
  <c r="Q1136" i="18"/>
  <c r="I1001" i="7941"/>
  <c r="M12" i="7941"/>
  <c r="N12" i="7941" s="1"/>
  <c r="L1189" i="18"/>
  <c r="L1557" i="18"/>
  <c r="L1297" i="18"/>
  <c r="N1559" i="18"/>
  <c r="N1297" i="18" s="1"/>
  <c r="N691" i="7941" s="1"/>
  <c r="M1559" i="18"/>
  <c r="M1297" i="18" s="1"/>
  <c r="M691" i="7941" s="1"/>
  <c r="O1559" i="18"/>
  <c r="O1297" i="18" s="1"/>
  <c r="O691" i="7941" s="1"/>
  <c r="L690" i="7941"/>
  <c r="L900" i="7941" s="1"/>
  <c r="M1192" i="18"/>
  <c r="N112" i="7941"/>
  <c r="M588" i="7941"/>
  <c r="N588" i="7941"/>
  <c r="O588" i="7941" s="1"/>
  <c r="P588" i="7941" s="1"/>
  <c r="I949" i="7941"/>
  <c r="I1105" i="7941"/>
  <c r="L1299" i="18"/>
  <c r="M1561" i="18"/>
  <c r="M1299" i="18" s="1"/>
  <c r="M693" i="7941" s="1"/>
  <c r="M590" i="7941"/>
  <c r="N590" i="7941" s="1"/>
  <c r="N15" i="7941"/>
  <c r="L1301" i="18"/>
  <c r="N1563" i="18"/>
  <c r="N1301" i="18" s="1"/>
  <c r="N695" i="7941" s="1"/>
  <c r="O1563" i="18"/>
  <c r="O1301" i="18" s="1"/>
  <c r="O695" i="7941" s="1"/>
  <c r="M1563" i="18"/>
  <c r="M1301" i="18" s="1"/>
  <c r="M695" i="7941" s="1"/>
  <c r="N1139" i="18"/>
  <c r="N877" i="18" s="1"/>
  <c r="N115" i="7941" s="1"/>
  <c r="L115" i="7941"/>
  <c r="M773" i="18"/>
  <c r="N1558" i="18"/>
  <c r="O11" i="7941"/>
  <c r="M14" i="7941"/>
  <c r="N14" i="7941"/>
  <c r="O14" i="7941" s="1"/>
  <c r="P14" i="7941" s="1"/>
  <c r="B11" i="7958"/>
  <c r="D11" i="7958" s="1"/>
  <c r="N772" i="18"/>
  <c r="O772" i="18" s="1"/>
  <c r="P772" i="18" s="1"/>
  <c r="Q772" i="18" s="1"/>
  <c r="R772" i="18" s="1"/>
  <c r="K321" i="7941"/>
  <c r="N688" i="7941"/>
  <c r="N586" i="7941"/>
  <c r="O586" i="7941" s="1"/>
  <c r="O1143" i="18"/>
  <c r="O881" i="18" s="1"/>
  <c r="O119" i="7941" s="1"/>
  <c r="L119" i="7941"/>
  <c r="M777" i="18"/>
  <c r="M112" i="7941"/>
  <c r="O1138" i="18"/>
  <c r="P11" i="7941"/>
  <c r="Q11" i="7941" s="1"/>
  <c r="M589" i="7941"/>
  <c r="N589" i="7941" s="1"/>
  <c r="L880" i="18"/>
  <c r="M1142" i="18"/>
  <c r="M880" i="18" s="1"/>
  <c r="M118" i="7941" s="1"/>
  <c r="N1142" i="18"/>
  <c r="N880" i="18" s="1"/>
  <c r="N118" i="7941" s="1"/>
  <c r="O1142" i="18"/>
  <c r="O880" i="18" s="1"/>
  <c r="O118" i="7941" s="1"/>
  <c r="O874" i="18"/>
  <c r="L1298" i="18"/>
  <c r="M1560" i="18"/>
  <c r="M1298" i="18" s="1"/>
  <c r="M692" i="7941" s="1"/>
  <c r="N1560" i="18"/>
  <c r="N1298" i="18" s="1"/>
  <c r="N692" i="7941" s="1"/>
  <c r="O1560" i="18"/>
  <c r="O1298" i="18" s="1"/>
  <c r="O692" i="7941" s="1"/>
  <c r="L878" i="18"/>
  <c r="N1140" i="18"/>
  <c r="N878" i="18" s="1"/>
  <c r="N116" i="7941" s="1"/>
  <c r="M1140" i="18"/>
  <c r="M878" i="18" s="1"/>
  <c r="M116" i="7941" s="1"/>
  <c r="O1294" i="18"/>
  <c r="L1300" i="18"/>
  <c r="N1562" i="18"/>
  <c r="N1300" i="18" s="1"/>
  <c r="N694" i="7941" s="1"/>
  <c r="M1562" i="18"/>
  <c r="M1300" i="18" s="1"/>
  <c r="M694" i="7941" s="1"/>
  <c r="M591" i="7941"/>
  <c r="L322" i="7941"/>
  <c r="G10" i="7969"/>
  <c r="L324" i="7941"/>
  <c r="F16" i="7969"/>
  <c r="F19" i="7969" s="1"/>
  <c r="P1143" i="18"/>
  <c r="P881" i="18" s="1"/>
  <c r="P119" i="7941" s="1"/>
  <c r="I1053" i="7941"/>
  <c r="L879" i="18"/>
  <c r="M1141" i="18"/>
  <c r="M879" i="18" s="1"/>
  <c r="M117" i="7941" s="1"/>
  <c r="M587" i="7941"/>
  <c r="N587" i="7941" s="1"/>
  <c r="K687" i="7941"/>
  <c r="K899" i="7941"/>
  <c r="L585" i="7941"/>
  <c r="M898" i="7941"/>
  <c r="N898" i="7941"/>
  <c r="O1139" i="18"/>
  <c r="O877" i="18" s="1"/>
  <c r="O115" i="7941" s="1"/>
  <c r="P1139" i="18"/>
  <c r="P877" i="18" s="1"/>
  <c r="P115" i="7941" s="1"/>
  <c r="L875" i="18"/>
  <c r="M1137" i="18"/>
  <c r="L1135" i="18"/>
  <c r="N11" i="7941"/>
  <c r="B9" i="7958"/>
  <c r="N770" i="18"/>
  <c r="P1190" i="18"/>
  <c r="M13" i="7941"/>
  <c r="O13" i="7941" s="1"/>
  <c r="N13" i="7941"/>
  <c r="M9" i="7941"/>
  <c r="M7" i="7941" s="1"/>
  <c r="L7" i="7941"/>
  <c r="P1556" i="18"/>
  <c r="Q584" i="7941"/>
  <c r="P337" i="7950"/>
  <c r="P384" i="7950" s="1"/>
  <c r="O2166" i="7950"/>
  <c r="P2119" i="7950"/>
  <c r="Q1692" i="7949"/>
  <c r="Q1739" i="7949" s="1"/>
  <c r="P1800" i="7949"/>
  <c r="P1847" i="7949" s="1"/>
  <c r="P229" i="7950"/>
  <c r="P276" i="7950" s="1"/>
  <c r="P1037" i="7949"/>
  <c r="Q990" i="7949"/>
  <c r="O2063" i="7949"/>
  <c r="S2598" i="7950"/>
  <c r="R2652" i="7950"/>
  <c r="O2444" i="7950"/>
  <c r="N2490" i="7950"/>
  <c r="P716" i="7950"/>
  <c r="O762" i="7950"/>
  <c r="S2635" i="7949"/>
  <c r="S2611" i="7949"/>
  <c r="O1356" i="7950"/>
  <c r="P1309" i="7950"/>
  <c r="P877" i="7950"/>
  <c r="Q901" i="7950"/>
  <c r="P1206" i="7949"/>
  <c r="Q1230" i="7949"/>
  <c r="Q2148" i="7949"/>
  <c r="P2124" i="7949"/>
  <c r="P2171" i="7949" s="1"/>
  <c r="Q824" i="7950"/>
  <c r="P870" i="7950"/>
  <c r="T1496" i="7950"/>
  <c r="Q443" i="7949"/>
  <c r="U2418" i="7950"/>
  <c r="U2394" i="7950"/>
  <c r="R37" i="7950"/>
  <c r="Q13" i="7950"/>
  <c r="Q60" i="7950" s="1"/>
  <c r="V1289" i="7949"/>
  <c r="V1265" i="7949"/>
  <c r="R1364" i="7950"/>
  <c r="R1388" i="7950"/>
  <c r="U1878" i="7949"/>
  <c r="T1854" i="7949"/>
  <c r="O1472" i="7950"/>
  <c r="N1518" i="7950"/>
  <c r="Q1153" i="7949"/>
  <c r="Q1177" i="7949"/>
  <c r="C9" i="7958"/>
  <c r="H47" i="7959"/>
  <c r="H25" i="7959"/>
  <c r="G11" i="7965" s="1"/>
  <c r="G8" i="7969"/>
  <c r="Q744" i="7949"/>
  <c r="P720" i="7949"/>
  <c r="P2174" i="7950"/>
  <c r="O2220" i="7950"/>
  <c r="O1788" i="7950"/>
  <c r="P1741" i="7950"/>
  <c r="Q312" i="7949"/>
  <c r="P288" i="7949"/>
  <c r="P335" i="7949" s="1"/>
  <c r="Q2040" i="7949"/>
  <c r="P2016" i="7949"/>
  <c r="Q2305" i="7950"/>
  <c r="P2281" i="7950"/>
  <c r="P2328" i="7950" s="1"/>
  <c r="S1333" i="7950"/>
  <c r="U2016" i="7950"/>
  <c r="U2040" i="7950"/>
  <c r="U2499" i="7950"/>
  <c r="U2523" i="7950"/>
  <c r="P389" i="7949"/>
  <c r="S126" i="7949"/>
  <c r="T150" i="7949"/>
  <c r="P1040" i="7950"/>
  <c r="O1086" i="7950"/>
  <c r="T2669" i="7949"/>
  <c r="T2693" i="7949"/>
  <c r="S798" i="7949"/>
  <c r="R774" i="7949"/>
  <c r="W1747" i="7949"/>
  <c r="W1771" i="7949"/>
  <c r="R1284" i="7949"/>
  <c r="Q1260" i="7949"/>
  <c r="U1720" i="7949"/>
  <c r="U1696" i="7949"/>
  <c r="P879" i="7950"/>
  <c r="O924" i="7950"/>
  <c r="U1932" i="7950"/>
  <c r="U1908" i="7950"/>
  <c r="U345" i="7949"/>
  <c r="U369" i="7949"/>
  <c r="P828" i="7949"/>
  <c r="Q852" i="7949"/>
  <c r="S1257" i="7950"/>
  <c r="S1281" i="7950"/>
  <c r="Q1171" i="7950"/>
  <c r="P1147" i="7950"/>
  <c r="W1291" i="7949"/>
  <c r="W1267" i="7949"/>
  <c r="V1210" i="7949"/>
  <c r="V1234" i="7949"/>
  <c r="U1991" i="7949"/>
  <c r="U1967" i="7949"/>
  <c r="T1770" i="7949"/>
  <c r="S1746" i="7949"/>
  <c r="S1793" i="7949" s="1"/>
  <c r="U2202" i="7949"/>
  <c r="T2178" i="7949"/>
  <c r="S1717" i="7949"/>
  <c r="S1693" i="7949"/>
  <c r="T1501" i="7949"/>
  <c r="T1477" i="7949"/>
  <c r="V2153" i="7949"/>
  <c r="V2129" i="7949"/>
  <c r="W1233" i="7950"/>
  <c r="W1209" i="7950"/>
  <c r="P1199" i="7949"/>
  <c r="Q1152" i="7949"/>
  <c r="W448" i="7950"/>
  <c r="W472" i="7950"/>
  <c r="R637" i="7949"/>
  <c r="R613" i="7949"/>
  <c r="W2258" i="7950"/>
  <c r="W2234" i="7950"/>
  <c r="W372" i="7949"/>
  <c r="W348" i="7949"/>
  <c r="U2206" i="7949"/>
  <c r="U2182" i="7949"/>
  <c r="T1768" i="7950"/>
  <c r="T1744" i="7950"/>
  <c r="W1965" i="7950"/>
  <c r="W1989" i="7950"/>
  <c r="O1285" i="7949"/>
  <c r="O1261" i="7949"/>
  <c r="O1307" i="7949" s="1"/>
  <c r="Q2443" i="7950"/>
  <c r="R2467" i="7950"/>
  <c r="R1687" i="7950"/>
  <c r="R1734" i="7950" s="1"/>
  <c r="S1711" i="7950"/>
  <c r="Q2637" i="7949"/>
  <c r="Q2613" i="7949"/>
  <c r="U2575" i="7950"/>
  <c r="T2551" i="7950"/>
  <c r="R1495" i="7950"/>
  <c r="Q1471" i="7950"/>
  <c r="V1229" i="7950"/>
  <c r="V1205" i="7950"/>
  <c r="U578" i="7950"/>
  <c r="U554" i="7950"/>
  <c r="S127" i="7949"/>
  <c r="S151" i="7949"/>
  <c r="P2065" i="7950"/>
  <c r="P2112" i="7950" s="1"/>
  <c r="Q2089" i="7950"/>
  <c r="S2258" i="7949"/>
  <c r="S2234" i="7949"/>
  <c r="V1072" i="7949"/>
  <c r="V1048" i="7949"/>
  <c r="U2532" i="7949"/>
  <c r="U2508" i="7949"/>
  <c r="Q1256" i="7950"/>
  <c r="P1302" i="7950"/>
  <c r="V2097" i="7949"/>
  <c r="V2073" i="7949"/>
  <c r="U69" i="7950"/>
  <c r="U93" i="7950"/>
  <c r="T2020" i="7949"/>
  <c r="T2044" i="7949"/>
  <c r="W2558" i="7949"/>
  <c r="W2582" i="7949"/>
  <c r="V41" i="7950"/>
  <c r="V17" i="7950"/>
  <c r="S2018" i="7949"/>
  <c r="S2042" i="7949"/>
  <c r="U2314" i="7949"/>
  <c r="U2290" i="7949"/>
  <c r="T1122" i="7950"/>
  <c r="T1098" i="7950"/>
  <c r="U1830" i="7949"/>
  <c r="U1806" i="7949"/>
  <c r="S802" i="7949"/>
  <c r="S778" i="7949"/>
  <c r="R885" i="7949"/>
  <c r="R909" i="7949"/>
  <c r="S201" i="7950"/>
  <c r="S177" i="7950"/>
  <c r="R445" i="7950"/>
  <c r="R492" i="7950" s="1"/>
  <c r="S469" i="7950"/>
  <c r="S739" i="7950"/>
  <c r="R715" i="7950"/>
  <c r="R2448" i="7949"/>
  <c r="R2495" i="7949" s="1"/>
  <c r="S2472" i="7949"/>
  <c r="R555" i="7950"/>
  <c r="R579" i="7950"/>
  <c r="U883" i="7949"/>
  <c r="U907" i="7949"/>
  <c r="V609" i="7950"/>
  <c r="V633" i="7950"/>
  <c r="T1989" i="7949"/>
  <c r="T1965" i="7949"/>
  <c r="T1014" i="7949"/>
  <c r="Q1554" i="7949"/>
  <c r="P1530" i="7949"/>
  <c r="P1577" i="7949" s="1"/>
  <c r="V365" i="7950"/>
  <c r="V341" i="7950"/>
  <c r="Q1338" i="7949"/>
  <c r="P1314" i="7949"/>
  <c r="P1361" i="7949" s="1"/>
  <c r="U43" i="7950"/>
  <c r="U19" i="7950"/>
  <c r="T1073" i="7949"/>
  <c r="T1049" i="7949"/>
  <c r="V589" i="7949"/>
  <c r="V565" i="7949"/>
  <c r="V2260" i="7949"/>
  <c r="V2236" i="7949"/>
  <c r="P227" i="7949"/>
  <c r="Q180" i="7949"/>
  <c r="S314" i="7949"/>
  <c r="S290" i="7949"/>
  <c r="P1368" i="7949"/>
  <c r="P1415" i="7949" s="1"/>
  <c r="Q1392" i="7949"/>
  <c r="P2382" i="7950"/>
  <c r="Q2335" i="7950"/>
  <c r="P2610" i="7949"/>
  <c r="P2657" i="7949" s="1"/>
  <c r="Q2634" i="7949"/>
  <c r="W1612" i="7949"/>
  <c r="W1588" i="7949"/>
  <c r="R960" i="7949"/>
  <c r="Q936" i="7949"/>
  <c r="R421" i="7949"/>
  <c r="R397" i="7949"/>
  <c r="U1127" i="7949"/>
  <c r="U1103" i="7949"/>
  <c r="T1262" i="7949"/>
  <c r="T1286" i="7949"/>
  <c r="U2154" i="7949"/>
  <c r="U2130" i="7949"/>
  <c r="S475" i="7949"/>
  <c r="S451" i="7949"/>
  <c r="V1874" i="7950"/>
  <c r="V1850" i="7950"/>
  <c r="S795" i="7950"/>
  <c r="S771" i="7950"/>
  <c r="Q1095" i="7950"/>
  <c r="Q1140" i="7950" s="1"/>
  <c r="Q1119" i="7950"/>
  <c r="P654" i="7950"/>
  <c r="Q607" i="7950"/>
  <c r="V203" i="7950"/>
  <c r="V179" i="7950"/>
  <c r="Q1098" i="7949"/>
  <c r="Q1145" i="7949" s="1"/>
  <c r="R1122" i="7949"/>
  <c r="V1987" i="7949"/>
  <c r="V1963" i="7949"/>
  <c r="Q367" i="7949"/>
  <c r="Q343" i="7949"/>
  <c r="P222" i="7950"/>
  <c r="Q175" i="7950"/>
  <c r="U1659" i="7950"/>
  <c r="U1635" i="7950"/>
  <c r="S965" i="7949"/>
  <c r="S941" i="7949"/>
  <c r="T1609" i="7949"/>
  <c r="T1585" i="7949"/>
  <c r="V1372" i="7949"/>
  <c r="V1396" i="7949"/>
  <c r="U2366" i="7949"/>
  <c r="U2342" i="7949"/>
  <c r="S2605" i="7950"/>
  <c r="T2629" i="7950"/>
  <c r="V1340" i="7950"/>
  <c r="V1316" i="7950"/>
  <c r="Q2664" i="7949"/>
  <c r="R2688" i="7949"/>
  <c r="W1906" i="7950"/>
  <c r="W1930" i="7950"/>
  <c r="V480" i="7949"/>
  <c r="V456" i="7949"/>
  <c r="P1523" i="7949"/>
  <c r="Q1476" i="7949"/>
  <c r="V2255" i="7950"/>
  <c r="V2231" i="7950"/>
  <c r="V2667" i="7949"/>
  <c r="V2691" i="7949"/>
  <c r="P1363" i="7950"/>
  <c r="P1410" i="7950" s="1"/>
  <c r="Q1387" i="7950"/>
  <c r="W2608" i="7950"/>
  <c r="W2632" i="7950"/>
  <c r="T1531" i="7949"/>
  <c r="T1555" i="7949"/>
  <c r="T583" i="7949"/>
  <c r="T559" i="7949"/>
  <c r="T2423" i="7949"/>
  <c r="T2399" i="7949"/>
  <c r="T1929" i="7950"/>
  <c r="T1905" i="7950"/>
  <c r="W1447" i="7950"/>
  <c r="W1423" i="7950"/>
  <c r="V1694" i="7949"/>
  <c r="V1718" i="7949"/>
  <c r="W1767" i="7950"/>
  <c r="W1743" i="7950"/>
  <c r="S1716" i="7949"/>
  <c r="V1100" i="7950"/>
  <c r="V1124" i="7950"/>
  <c r="T2554" i="7950"/>
  <c r="T2578" i="7950"/>
  <c r="W528" i="7950"/>
  <c r="W504" i="7950"/>
  <c r="W211" i="7949"/>
  <c r="W187" i="7949"/>
  <c r="P775" i="7949"/>
  <c r="O821" i="7949"/>
  <c r="W147" i="7950"/>
  <c r="W123" i="7950"/>
  <c r="U1344" i="7949"/>
  <c r="U1320" i="7949"/>
  <c r="T2419" i="7949"/>
  <c r="T2395" i="7949"/>
  <c r="W2124" i="7950"/>
  <c r="W2148" i="7950"/>
  <c r="O2557" i="7949"/>
  <c r="O2603" i="7949" s="1"/>
  <c r="O2581" i="7949"/>
  <c r="P961" i="7949"/>
  <c r="P937" i="7949"/>
  <c r="P983" i="7949" s="1"/>
  <c r="W314" i="7950"/>
  <c r="W290" i="7950"/>
  <c r="R1603" i="7950"/>
  <c r="Q1579" i="7950"/>
  <c r="Q1626" i="7950" s="1"/>
  <c r="Q1441" i="7950"/>
  <c r="P1417" i="7950"/>
  <c r="P1464" i="7950" s="1"/>
  <c r="V1907" i="7950"/>
  <c r="V1931" i="7950"/>
  <c r="U235" i="7950"/>
  <c r="U259" i="7950"/>
  <c r="S2690" i="7949"/>
  <c r="S2666" i="7949"/>
  <c r="U454" i="7949"/>
  <c r="U478" i="7949"/>
  <c r="W745" i="7950"/>
  <c r="W721" i="7950"/>
  <c r="Q505" i="7949"/>
  <c r="P551" i="7949"/>
  <c r="W1183" i="7949"/>
  <c r="W1159" i="7949"/>
  <c r="V532" i="7949"/>
  <c r="V508" i="7949"/>
  <c r="S2143" i="7950"/>
  <c r="V1939" i="7949"/>
  <c r="V1915" i="7949"/>
  <c r="W1504" i="7949"/>
  <c r="W1480" i="7949"/>
  <c r="T1557" i="7949"/>
  <c r="T1533" i="7949"/>
  <c r="S2636" i="7949"/>
  <c r="S2612" i="7949"/>
  <c r="U204" i="7949"/>
  <c r="P661" i="7950"/>
  <c r="P708" i="7950" s="1"/>
  <c r="Q685" i="7950"/>
  <c r="W1175" i="7950"/>
  <c r="W1151" i="7950"/>
  <c r="S2446" i="7950"/>
  <c r="S2470" i="7950"/>
  <c r="S1829" i="7949"/>
  <c r="S1805" i="7949"/>
  <c r="Q2441" i="7949"/>
  <c r="R2394" i="7949"/>
  <c r="W2306" i="7950"/>
  <c r="W2282" i="7950"/>
  <c r="W2144" i="7950"/>
  <c r="W2120" i="7950"/>
  <c r="S1558" i="7949"/>
  <c r="S1534" i="7949"/>
  <c r="S1423" i="7949"/>
  <c r="S1447" i="7949"/>
  <c r="Q1662" i="7949"/>
  <c r="P1638" i="7949"/>
  <c r="P1685" i="7949" s="1"/>
  <c r="Q636" i="7949"/>
  <c r="P612" i="7949"/>
  <c r="P659" i="7949" s="1"/>
  <c r="R2179" i="7949"/>
  <c r="R2225" i="7949" s="1"/>
  <c r="R2203" i="7949"/>
  <c r="T1173" i="7950"/>
  <c r="U2205" i="7949"/>
  <c r="U2181" i="7949"/>
  <c r="R1337" i="7950"/>
  <c r="R1313" i="7950"/>
  <c r="S1255" i="7950"/>
  <c r="Q1502" i="7949"/>
  <c r="Q1478" i="7949"/>
  <c r="W1713" i="7950"/>
  <c r="W1689" i="7950"/>
  <c r="S2152" i="7949"/>
  <c r="S2128" i="7949"/>
  <c r="U1664" i="7949"/>
  <c r="U1640" i="7949"/>
  <c r="Q1340" i="7949"/>
  <c r="Q1316" i="7949"/>
  <c r="W1724" i="7949"/>
  <c r="W1700" i="7949"/>
  <c r="W2147" i="7950"/>
  <c r="W2123" i="7950"/>
  <c r="T2037" i="7950"/>
  <c r="T2013" i="7950"/>
  <c r="V2121" i="7950"/>
  <c r="V2145" i="7950"/>
  <c r="S44" i="7949"/>
  <c r="S20" i="7949"/>
  <c r="S47" i="7949"/>
  <c r="S23" i="7949"/>
  <c r="W2686" i="7950"/>
  <c r="W2662" i="7950"/>
  <c r="R1932" i="7949"/>
  <c r="Q1908" i="7949"/>
  <c r="Q1955" i="7949" s="1"/>
  <c r="S823" i="7950"/>
  <c r="U796" i="7950"/>
  <c r="U772" i="7950"/>
  <c r="R2256" i="7949"/>
  <c r="Q2232" i="7949"/>
  <c r="W2607" i="7950"/>
  <c r="W2631" i="7950"/>
  <c r="U1176" i="7949"/>
  <c r="Q1986" i="7949"/>
  <c r="P1962" i="7949"/>
  <c r="P2009" i="7949" s="1"/>
  <c r="W420" i="7950"/>
  <c r="W396" i="7950"/>
  <c r="V856" i="7949"/>
  <c r="V832" i="7949"/>
  <c r="W2577" i="7950"/>
  <c r="W2553" i="7950"/>
  <c r="R1093" i="7950"/>
  <c r="S1117" i="7950"/>
  <c r="R1178" i="7949"/>
  <c r="R1154" i="7949"/>
  <c r="Q2659" i="7950"/>
  <c r="Q2706" i="7950" s="1"/>
  <c r="R2683" i="7950"/>
  <c r="S1550" i="7950"/>
  <c r="S1526" i="7950"/>
  <c r="U1882" i="7949"/>
  <c r="U1858" i="7949"/>
  <c r="W1667" i="7949"/>
  <c r="W1643" i="7949"/>
  <c r="V1179" i="7949"/>
  <c r="V1155" i="7949"/>
  <c r="S2417" i="7950"/>
  <c r="S2393" i="7950"/>
  <c r="R253" i="7950"/>
  <c r="U450" i="7950"/>
  <c r="U474" i="7950"/>
  <c r="R1068" i="7949"/>
  <c r="Q1044" i="7949"/>
  <c r="Q2310" i="7949"/>
  <c r="P2286" i="7949"/>
  <c r="P2333" i="7949" s="1"/>
  <c r="R2341" i="7949"/>
  <c r="R2365" i="7949"/>
  <c r="R1204" i="7950"/>
  <c r="R1228" i="7950"/>
  <c r="R1608" i="7949"/>
  <c r="Q1584" i="7949"/>
  <c r="S1804" i="7949"/>
  <c r="S1828" i="7949"/>
  <c r="Q906" i="7949"/>
  <c r="P882" i="7949"/>
  <c r="P929" i="7949" s="1"/>
  <c r="W1554" i="7950"/>
  <c r="W1530" i="7950"/>
  <c r="W1528" i="7950"/>
  <c r="W1552" i="7950"/>
  <c r="W1927" i="7950"/>
  <c r="W1097" i="7950"/>
  <c r="W1121" i="7950"/>
  <c r="S1009" i="7950"/>
  <c r="R985" i="7950"/>
  <c r="R1032" i="7950" s="1"/>
  <c r="T989" i="7950"/>
  <c r="T1013" i="7950"/>
  <c r="T363" i="7950"/>
  <c r="T339" i="7950"/>
  <c r="W748" i="7949"/>
  <c r="W724" i="7949"/>
  <c r="S2477" i="7949"/>
  <c r="S2453" i="7949"/>
  <c r="T692" i="7949"/>
  <c r="T668" i="7949"/>
  <c r="W1019" i="7949"/>
  <c r="W995" i="7949"/>
  <c r="T1765" i="7950"/>
  <c r="W1610" i="7950"/>
  <c r="W1586" i="7950"/>
  <c r="P691" i="7949"/>
  <c r="P667" i="7949"/>
  <c r="P713" i="7949" s="1"/>
  <c r="T364" i="7950"/>
  <c r="T340" i="7950"/>
  <c r="S2253" i="7950"/>
  <c r="S2229" i="7950"/>
  <c r="T1822" i="7950"/>
  <c r="T1798" i="7950"/>
  <c r="P1880" i="7949"/>
  <c r="P1856" i="7949"/>
  <c r="P1901" i="7949" s="1"/>
  <c r="W1288" i="7949"/>
  <c r="W1264" i="7949"/>
  <c r="Q2498" i="7950"/>
  <c r="Q2522" i="7950"/>
  <c r="V1560" i="7949"/>
  <c r="V1536" i="7949"/>
  <c r="U1933" i="7949"/>
  <c r="U1909" i="7949"/>
  <c r="V1935" i="7949"/>
  <c r="V1911" i="7949"/>
  <c r="T2312" i="7949"/>
  <c r="T2288" i="7949"/>
  <c r="U2415" i="7950"/>
  <c r="U2391" i="7950"/>
  <c r="Q1071" i="7949"/>
  <c r="Q1047" i="7949"/>
  <c r="Q2521" i="7950"/>
  <c r="P2497" i="7950"/>
  <c r="P2544" i="7950" s="1"/>
  <c r="V96" i="7949"/>
  <c r="U696" i="7949"/>
  <c r="U672" i="7949"/>
  <c r="R258" i="7949"/>
  <c r="Q234" i="7949"/>
  <c r="Q281" i="7949" s="1"/>
  <c r="V749" i="7949"/>
  <c r="V725" i="7949"/>
  <c r="S2476" i="7949"/>
  <c r="S2452" i="7949"/>
  <c r="V1120" i="7950"/>
  <c r="V1096" i="7950"/>
  <c r="T2015" i="7950"/>
  <c r="T2039" i="7950"/>
  <c r="Q2364" i="7949"/>
  <c r="P2340" i="7949"/>
  <c r="P2387" i="7949" s="1"/>
  <c r="W1123" i="7949"/>
  <c r="W1099" i="7949"/>
  <c r="W2448" i="7950"/>
  <c r="W2472" i="7950"/>
  <c r="V1181" i="7949"/>
  <c r="V1157" i="7949"/>
  <c r="S2149" i="7949"/>
  <c r="S2125" i="7949"/>
  <c r="S501" i="7950"/>
  <c r="S525" i="7950"/>
  <c r="T957" i="7950"/>
  <c r="T933" i="7950"/>
  <c r="P1207" i="7949"/>
  <c r="O1253" i="7949"/>
  <c r="U854" i="7949"/>
  <c r="U830" i="7949"/>
  <c r="T18" i="7949"/>
  <c r="U42" i="7949"/>
  <c r="S582" i="7949"/>
  <c r="R558" i="7949"/>
  <c r="R605" i="7949" s="1"/>
  <c r="P2227" i="7950"/>
  <c r="P2274" i="7950" s="1"/>
  <c r="Q2251" i="7950"/>
  <c r="S1853" i="7950"/>
  <c r="S1877" i="7950"/>
  <c r="U1606" i="7950"/>
  <c r="U1582" i="7950"/>
  <c r="W1988" i="7950"/>
  <c r="W1964" i="7950"/>
  <c r="R1039" i="7950"/>
  <c r="S1063" i="7950"/>
  <c r="R361" i="7950"/>
  <c r="T1394" i="7949"/>
  <c r="T1370" i="7949"/>
  <c r="Q2252" i="7950"/>
  <c r="Q2228" i="7950"/>
  <c r="R2035" i="7950"/>
  <c r="Q2011" i="7950"/>
  <c r="Q2058" i="7950" s="1"/>
  <c r="R1825" i="7949"/>
  <c r="R1801" i="7949"/>
  <c r="T799" i="7949"/>
  <c r="T1937" i="7949"/>
  <c r="T1913" i="7949"/>
  <c r="W2586" i="7949"/>
  <c r="W2562" i="7949"/>
  <c r="T631" i="7950"/>
  <c r="P553" i="7950"/>
  <c r="P600" i="7950" s="1"/>
  <c r="Q577" i="7950"/>
  <c r="Q1819" i="7950"/>
  <c r="P1795" i="7950"/>
  <c r="P1842" i="7950" s="1"/>
  <c r="V2450" i="7950"/>
  <c r="V2474" i="7950"/>
  <c r="P769" i="7950"/>
  <c r="P816" i="7950" s="1"/>
  <c r="Q793" i="7950"/>
  <c r="Q205" i="7949"/>
  <c r="Q181" i="7949"/>
  <c r="S2413" i="7950"/>
  <c r="R2389" i="7950"/>
  <c r="R2436" i="7950" s="1"/>
  <c r="V2127" i="7949"/>
  <c r="V2151" i="7949"/>
  <c r="S2609" i="7950"/>
  <c r="S2633" i="7950"/>
  <c r="T529" i="7949"/>
  <c r="V46" i="7949"/>
  <c r="V22" i="7949"/>
  <c r="P67" i="7950"/>
  <c r="P114" i="7950" s="1"/>
  <c r="Q91" i="7950"/>
  <c r="P1610" i="7949"/>
  <c r="P1586" i="7949"/>
  <c r="P1631" i="7949" s="1"/>
  <c r="W1852" i="7950"/>
  <c r="W1876" i="7950"/>
  <c r="R1824" i="7949"/>
  <c r="V992" i="7949"/>
  <c r="V1016" i="7949"/>
  <c r="P2041" i="7949"/>
  <c r="P2017" i="7949"/>
  <c r="S1873" i="7950"/>
  <c r="R1849" i="7950"/>
  <c r="R1896" i="7950" s="1"/>
  <c r="S153" i="7949"/>
  <c r="S129" i="7949"/>
  <c r="S122" i="7950"/>
  <c r="S146" i="7950"/>
  <c r="U2420" i="7949"/>
  <c r="U2396" i="7949"/>
  <c r="W1987" i="7950"/>
  <c r="W1963" i="7950"/>
  <c r="T1855" i="7949"/>
  <c r="S1227" i="7950"/>
  <c r="S1203" i="7950"/>
  <c r="T2506" i="7949"/>
  <c r="T2530" i="7949"/>
  <c r="P1422" i="7949"/>
  <c r="P1469" i="7949" s="1"/>
  <c r="Q1446" i="7949"/>
  <c r="O1226" i="7950"/>
  <c r="O1202" i="7950"/>
  <c r="O1248" i="7950" s="1"/>
  <c r="P829" i="7949"/>
  <c r="O875" i="7949"/>
  <c r="T2261" i="7949"/>
  <c r="T2237" i="7949"/>
  <c r="U2197" i="7950"/>
  <c r="W1500" i="7949"/>
  <c r="R121" i="7950"/>
  <c r="R168" i="7950" s="1"/>
  <c r="S145" i="7950"/>
  <c r="T1182" i="7949"/>
  <c r="T1158" i="7949"/>
  <c r="S2150" i="7949"/>
  <c r="S2126" i="7949"/>
  <c r="W2093" i="7950"/>
  <c r="W2069" i="7950"/>
  <c r="W740" i="7950"/>
  <c r="O2689" i="7949"/>
  <c r="O2665" i="7949"/>
  <c r="O2711" i="7949" s="1"/>
  <c r="P1069" i="7949"/>
  <c r="P1045" i="7949"/>
  <c r="P1091" i="7949" s="1"/>
  <c r="T185" i="7949"/>
  <c r="T209" i="7949"/>
  <c r="U43" i="7949"/>
  <c r="R1657" i="7950"/>
  <c r="Q1633" i="7950"/>
  <c r="Q1680" i="7950" s="1"/>
  <c r="U2639" i="7949"/>
  <c r="U2615" i="7949"/>
  <c r="O119" i="7949"/>
  <c r="P72" i="7949"/>
  <c r="W92" i="7950"/>
  <c r="W68" i="7950"/>
  <c r="V1233" i="7949"/>
  <c r="V1209" i="7949"/>
  <c r="V962" i="7950"/>
  <c r="V938" i="7950"/>
  <c r="W2038" i="7950"/>
  <c r="W2014" i="7950"/>
  <c r="P1525" i="7950"/>
  <c r="P1572" i="7950" s="1"/>
  <c r="Q1549" i="7950"/>
  <c r="S396" i="7949"/>
  <c r="T420" i="7949"/>
  <c r="P1950" i="7950"/>
  <c r="Q1903" i="7950"/>
  <c r="U1988" i="7949"/>
  <c r="U1964" i="7949"/>
  <c r="V745" i="7949"/>
  <c r="T690" i="7949"/>
  <c r="S666" i="7949"/>
  <c r="W1722" i="7949"/>
  <c r="W1698" i="7949"/>
  <c r="T528" i="7949"/>
  <c r="S504" i="7949"/>
  <c r="S1064" i="7950"/>
  <c r="S717" i="7950"/>
  <c r="S741" i="7950"/>
  <c r="T903" i="7950"/>
  <c r="W2584" i="7949"/>
  <c r="W2560" i="7949"/>
  <c r="S2421" i="7949"/>
  <c r="S2397" i="7949"/>
  <c r="V2360" i="7950"/>
  <c r="V2336" i="7950"/>
  <c r="S2580" i="7949"/>
  <c r="R2556" i="7949"/>
  <c r="W611" i="7950"/>
  <c r="W635" i="7950"/>
  <c r="Q2094" i="7949"/>
  <c r="P2070" i="7949"/>
  <c r="P2117" i="7949" s="1"/>
  <c r="T1613" i="7949"/>
  <c r="T1589" i="7949"/>
  <c r="P19" i="7949"/>
  <c r="O65" i="7949"/>
  <c r="R1225" i="7950"/>
  <c r="Q1201" i="7950"/>
  <c r="W718" i="7950"/>
  <c r="W742" i="7950"/>
  <c r="V233" i="7950"/>
  <c r="V257" i="7950"/>
  <c r="W42" i="7950"/>
  <c r="W18" i="7950"/>
  <c r="R307" i="7950"/>
  <c r="Q283" i="7950"/>
  <c r="Q330" i="7950" s="1"/>
  <c r="V1482" i="7949"/>
  <c r="V1506" i="7949"/>
  <c r="T2526" i="7949"/>
  <c r="U1231" i="7949"/>
  <c r="V1721" i="7949"/>
  <c r="V1697" i="7949"/>
  <c r="R1532" i="7949"/>
  <c r="R1556" i="7949"/>
  <c r="R1310" i="7950"/>
  <c r="W1531" i="7950"/>
  <c r="W1555" i="7950"/>
  <c r="U527" i="7950"/>
  <c r="U503" i="7950"/>
  <c r="T45" i="7949"/>
  <c r="T21" i="7949"/>
  <c r="U1011" i="7950"/>
  <c r="U987" i="7950"/>
  <c r="V2450" i="7949"/>
  <c r="V2474" i="7949"/>
  <c r="W2096" i="7949"/>
  <c r="W2072" i="7949"/>
  <c r="T342" i="7949"/>
  <c r="U366" i="7949"/>
  <c r="R173" i="7949"/>
  <c r="P499" i="7950"/>
  <c r="P546" i="7950" s="1"/>
  <c r="Q523" i="7950"/>
  <c r="U560" i="7949"/>
  <c r="U584" i="7949"/>
  <c r="R415" i="7950"/>
  <c r="Q391" i="7950"/>
  <c r="Q438" i="7950" s="1"/>
  <c r="P2549" i="7949"/>
  <c r="Q2502" i="7949"/>
  <c r="W38" i="7950"/>
  <c r="W14" i="7950"/>
  <c r="R2311" i="7949"/>
  <c r="R2287" i="7949"/>
  <c r="W698" i="7949"/>
  <c r="W674" i="7949"/>
  <c r="W1719" i="7949"/>
  <c r="W1695" i="7949"/>
  <c r="P721" i="7949"/>
  <c r="O767" i="7949"/>
  <c r="R1339" i="7949"/>
  <c r="R1315" i="7949"/>
  <c r="U474" i="7949"/>
  <c r="W2576" i="7950"/>
  <c r="W2552" i="7950"/>
  <c r="R2173" i="7950"/>
  <c r="T687" i="7950"/>
  <c r="T663" i="7950"/>
  <c r="V1910" i="7950"/>
  <c r="V1934" i="7950"/>
  <c r="P1957" i="7950"/>
  <c r="P2004" i="7950" s="1"/>
  <c r="Q1981" i="7950"/>
  <c r="O2257" i="7949"/>
  <c r="O2233" i="7949"/>
  <c r="O2279" i="7949" s="1"/>
  <c r="U1826" i="7949"/>
  <c r="U1802" i="7949"/>
  <c r="W74" i="7950"/>
  <c r="W98" i="7950"/>
  <c r="T1287" i="7949"/>
  <c r="T1263" i="7949"/>
  <c r="P1149" i="7950"/>
  <c r="O1194" i="7950"/>
  <c r="U556" i="7950"/>
  <c r="U580" i="7950"/>
  <c r="W2418" i="7949"/>
  <c r="O497" i="7949"/>
  <c r="P450" i="7949"/>
  <c r="U2694" i="7949"/>
  <c r="U2670" i="7949"/>
  <c r="Q955" i="7950"/>
  <c r="P931" i="7950"/>
  <c r="P978" i="7950" s="1"/>
  <c r="V636" i="7950"/>
  <c r="V612" i="7950"/>
  <c r="U2367" i="7949"/>
  <c r="U2343" i="7949"/>
  <c r="P13" i="7941" l="1"/>
  <c r="Q13" i="7941" s="1"/>
  <c r="Q586" i="7941"/>
  <c r="P586" i="7941"/>
  <c r="O590" i="7941"/>
  <c r="P590" i="7941" s="1"/>
  <c r="Q590" i="7941" s="1"/>
  <c r="M875" i="18"/>
  <c r="M1135" i="18"/>
  <c r="L692" i="7941"/>
  <c r="L902" i="7941" s="1"/>
  <c r="M1194" i="18"/>
  <c r="L691" i="7941"/>
  <c r="L901" i="7941" s="1"/>
  <c r="M1193" i="18"/>
  <c r="N9" i="7941"/>
  <c r="N7" i="7941" s="1"/>
  <c r="L583" i="7941"/>
  <c r="M585" i="7941"/>
  <c r="M583" i="7941" s="1"/>
  <c r="N1141" i="18"/>
  <c r="N879" i="18" s="1"/>
  <c r="N117" i="7941" s="1"/>
  <c r="M324" i="7941"/>
  <c r="N324" i="7941" s="1"/>
  <c r="O324" i="7941" s="1"/>
  <c r="P324" i="7941" s="1"/>
  <c r="O1562" i="18"/>
  <c r="O1300" i="18" s="1"/>
  <c r="O694" i="7941" s="1"/>
  <c r="P1562" i="18"/>
  <c r="P1300" i="18" s="1"/>
  <c r="P694" i="7941" s="1"/>
  <c r="O1140" i="18"/>
  <c r="O878" i="18" s="1"/>
  <c r="O116" i="7941" s="1"/>
  <c r="P1560" i="18"/>
  <c r="P1298" i="18" s="1"/>
  <c r="P692" i="7941" s="1"/>
  <c r="O112" i="7941"/>
  <c r="O876" i="18"/>
  <c r="O114" i="7941" s="1"/>
  <c r="P1138" i="18"/>
  <c r="N1296" i="18"/>
  <c r="N690" i="7941" s="1"/>
  <c r="Q588" i="7941"/>
  <c r="N1192" i="18"/>
  <c r="P1192" i="18" s="1"/>
  <c r="Q1192" i="18" s="1"/>
  <c r="R1192" i="18" s="1"/>
  <c r="O1192" i="18"/>
  <c r="L1295" i="18"/>
  <c r="L1555" i="18"/>
  <c r="M1557" i="18"/>
  <c r="N1557" i="18"/>
  <c r="O12" i="7941"/>
  <c r="P12" i="7941"/>
  <c r="Q12" i="7941" s="1"/>
  <c r="Q874" i="18"/>
  <c r="L113" i="7941"/>
  <c r="L873" i="18"/>
  <c r="M771" i="18"/>
  <c r="G11" i="7969"/>
  <c r="L325" i="7941"/>
  <c r="P1294" i="18"/>
  <c r="Q1556" i="18"/>
  <c r="O898" i="7941"/>
  <c r="K897" i="7941"/>
  <c r="O587" i="7941"/>
  <c r="P587" i="7941" s="1"/>
  <c r="Q587" i="7941" s="1"/>
  <c r="L117" i="7941"/>
  <c r="M775" i="18"/>
  <c r="N591" i="7941"/>
  <c r="O591" i="7941"/>
  <c r="L694" i="7941"/>
  <c r="L904" i="7941" s="1"/>
  <c r="M1196" i="18"/>
  <c r="P1140" i="18"/>
  <c r="P878" i="18" s="1"/>
  <c r="P116" i="7941" s="1"/>
  <c r="L116" i="7941"/>
  <c r="M774" i="18"/>
  <c r="P1142" i="18"/>
  <c r="P880" i="18" s="1"/>
  <c r="P118" i="7941" s="1"/>
  <c r="O589" i="7941"/>
  <c r="P589" i="7941" s="1"/>
  <c r="Q589" i="7941" s="1"/>
  <c r="Q1139" i="18"/>
  <c r="Q877" i="18" s="1"/>
  <c r="Q115" i="7941" s="1"/>
  <c r="Q14" i="7941"/>
  <c r="O1558" i="18"/>
  <c r="Q1563" i="18"/>
  <c r="Q1301" i="18" s="1"/>
  <c r="Q695" i="7941" s="1"/>
  <c r="P1563" i="18"/>
  <c r="P1301" i="18" s="1"/>
  <c r="P695" i="7941" s="1"/>
  <c r="M900" i="7941"/>
  <c r="P112" i="7941"/>
  <c r="Q1190" i="18"/>
  <c r="M322" i="7941"/>
  <c r="L118" i="7941"/>
  <c r="M776" i="18"/>
  <c r="G15" i="7969"/>
  <c r="L329" i="7941"/>
  <c r="P15" i="7941"/>
  <c r="Q15" i="7941"/>
  <c r="O15" i="7941"/>
  <c r="Q337" i="7950"/>
  <c r="Q384" i="7950" s="1"/>
  <c r="O9" i="7941"/>
  <c r="O7" i="7941" s="1"/>
  <c r="O770" i="18"/>
  <c r="N1137" i="18"/>
  <c r="P898" i="7941"/>
  <c r="O1141" i="18"/>
  <c r="O879" i="18" s="1"/>
  <c r="O117" i="7941" s="1"/>
  <c r="O688" i="7941"/>
  <c r="Q1140" i="18"/>
  <c r="Q878" i="18" s="1"/>
  <c r="Q116" i="7941" s="1"/>
  <c r="Q1560" i="18"/>
  <c r="Q1298" i="18" s="1"/>
  <c r="Q692" i="7941" s="1"/>
  <c r="Q1142" i="18"/>
  <c r="Q880" i="18" s="1"/>
  <c r="Q118" i="7941" s="1"/>
  <c r="B16" i="7958"/>
  <c r="D16" i="7958" s="1"/>
  <c r="N777" i="18"/>
  <c r="O777" i="18" s="1"/>
  <c r="P777" i="18" s="1"/>
  <c r="Q777" i="18" s="1"/>
  <c r="R777" i="18" s="1"/>
  <c r="Q1143" i="18"/>
  <c r="Q881" i="18" s="1"/>
  <c r="Q119" i="7941" s="1"/>
  <c r="J451" i="7941"/>
  <c r="J468" i="7941"/>
  <c r="J446" i="7941"/>
  <c r="J568" i="7941"/>
  <c r="J562" i="7941"/>
  <c r="J539" i="7941"/>
  <c r="J455" i="7941"/>
  <c r="J462" i="7941"/>
  <c r="J557" i="7941"/>
  <c r="J569" i="7941"/>
  <c r="J574" i="7941"/>
  <c r="J441" i="7941"/>
  <c r="J440" i="7941"/>
  <c r="J576" i="7941"/>
  <c r="J564" i="7941"/>
  <c r="J457" i="7941"/>
  <c r="J464" i="7941"/>
  <c r="J533" i="7941"/>
  <c r="J540" i="7941"/>
  <c r="J471" i="7941"/>
  <c r="J537" i="7941"/>
  <c r="J532" i="7941"/>
  <c r="J543" i="7941"/>
  <c r="J538" i="7941"/>
  <c r="J560" i="7941"/>
  <c r="J459" i="7941"/>
  <c r="J427" i="7941"/>
  <c r="J432" i="7941"/>
  <c r="J541" i="7941"/>
  <c r="J567" i="7941"/>
  <c r="J556" i="7941"/>
  <c r="J465" i="7941"/>
  <c r="J472" i="7941"/>
  <c r="J442" i="7941"/>
  <c r="J570" i="7941"/>
  <c r="J534" i="7941"/>
  <c r="J453" i="7941"/>
  <c r="J458" i="7941"/>
  <c r="J554" i="7941"/>
  <c r="J577" i="7941"/>
  <c r="J469" i="7941"/>
  <c r="J474" i="7941"/>
  <c r="J430" i="7941"/>
  <c r="J561" i="7941"/>
  <c r="J566" i="7941"/>
  <c r="J544" i="7941"/>
  <c r="J466" i="7941"/>
  <c r="J565" i="7941"/>
  <c r="J549" i="7941"/>
  <c r="J439" i="7941"/>
  <c r="J475" i="7941"/>
  <c r="J460" i="7941"/>
  <c r="J536" i="7941"/>
  <c r="J571" i="7941"/>
  <c r="J444" i="7941"/>
  <c r="J548" i="7941"/>
  <c r="J431" i="7941"/>
  <c r="J575" i="7941"/>
  <c r="J467" i="7941"/>
  <c r="J448" i="7941"/>
  <c r="J535" i="7941"/>
  <c r="J550" i="7941"/>
  <c r="J450" i="7941"/>
  <c r="J547" i="7941"/>
  <c r="J470" i="7941"/>
  <c r="J578" i="7941"/>
  <c r="J437" i="7941"/>
  <c r="J546" i="7941"/>
  <c r="J438" i="7941"/>
  <c r="J456" i="7941"/>
  <c r="J426" i="7941"/>
  <c r="J445" i="7941"/>
  <c r="J473" i="7941"/>
  <c r="J555" i="7941"/>
  <c r="J428" i="7941"/>
  <c r="J429" i="7941"/>
  <c r="J572" i="7941"/>
  <c r="J435" i="7941"/>
  <c r="J545" i="7941"/>
  <c r="J559" i="7941"/>
  <c r="J434" i="7941"/>
  <c r="J452" i="7941"/>
  <c r="J579" i="7941"/>
  <c r="J449" i="7941"/>
  <c r="J563" i="7941"/>
  <c r="J558" i="7941"/>
  <c r="J553" i="7941"/>
  <c r="J454" i="7941"/>
  <c r="J531" i="7941"/>
  <c r="J530" i="7941"/>
  <c r="J433" i="7941"/>
  <c r="J542" i="7941"/>
  <c r="J573" i="7941"/>
  <c r="J551" i="7941"/>
  <c r="J552" i="7941"/>
  <c r="J443" i="7941"/>
  <c r="J447" i="7941"/>
  <c r="J461" i="7941"/>
  <c r="J463" i="7941"/>
  <c r="J436" i="7941"/>
  <c r="J392" i="7941"/>
  <c r="J420" i="7941"/>
  <c r="J484" i="7941"/>
  <c r="J411" i="7941"/>
  <c r="J400" i="7941"/>
  <c r="J407" i="7941"/>
  <c r="J481" i="7941"/>
  <c r="J500" i="7941"/>
  <c r="J520" i="7941"/>
  <c r="J387" i="7941"/>
  <c r="J516" i="7941"/>
  <c r="J525" i="7941"/>
  <c r="J494" i="7941"/>
  <c r="J492" i="7941"/>
  <c r="J376" i="7941"/>
  <c r="J479" i="7941"/>
  <c r="J409" i="7941"/>
  <c r="J396" i="7941"/>
  <c r="J422" i="7941"/>
  <c r="J513" i="7941"/>
  <c r="J518" i="7941"/>
  <c r="J389" i="7941"/>
  <c r="J482" i="7941"/>
  <c r="J398" i="7941"/>
  <c r="J403" i="7941"/>
  <c r="J379" i="7941"/>
  <c r="J511" i="7941"/>
  <c r="J402" i="7941"/>
  <c r="J417" i="7941"/>
  <c r="J489" i="7941"/>
  <c r="J486" i="7941"/>
  <c r="J490" i="7941"/>
  <c r="J391" i="7941"/>
  <c r="J495" i="7941"/>
  <c r="J519" i="7941"/>
  <c r="J380" i="7941"/>
  <c r="J503" i="7941"/>
  <c r="J383" i="7941"/>
  <c r="J381" i="7941"/>
  <c r="J487" i="7941"/>
  <c r="J521" i="7941"/>
  <c r="J414" i="7941"/>
  <c r="J374" i="7941"/>
  <c r="J378" i="7941"/>
  <c r="J377" i="7941"/>
  <c r="J397" i="7941"/>
  <c r="J419" i="7941"/>
  <c r="J384" i="7941"/>
  <c r="J485" i="7941"/>
  <c r="J416" i="7941"/>
  <c r="J497" i="7941"/>
  <c r="J393" i="7941"/>
  <c r="J515" i="7941"/>
  <c r="J399" i="7941"/>
  <c r="J493" i="7941"/>
  <c r="J510" i="7941"/>
  <c r="J410" i="7941"/>
  <c r="J421" i="7941"/>
  <c r="J386" i="7941"/>
  <c r="J413" i="7941"/>
  <c r="J488" i="7941"/>
  <c r="J502" i="7941"/>
  <c r="J401" i="7941"/>
  <c r="J408" i="7941"/>
  <c r="J506" i="7941"/>
  <c r="J523" i="7941"/>
  <c r="J526" i="7941"/>
  <c r="J478" i="7941"/>
  <c r="J385" i="7941"/>
  <c r="J498" i="7941"/>
  <c r="J512" i="7941"/>
  <c r="J418" i="7941"/>
  <c r="J505" i="7941"/>
  <c r="J527" i="7941"/>
  <c r="J508" i="7941"/>
  <c r="J404" i="7941"/>
  <c r="J388" i="7941"/>
  <c r="J499" i="7941"/>
  <c r="J412" i="7941"/>
  <c r="J509" i="7941"/>
  <c r="J522" i="7941"/>
  <c r="J507" i="7941"/>
  <c r="J405" i="7941"/>
  <c r="J480" i="7941"/>
  <c r="J406" i="7941"/>
  <c r="J415" i="7941"/>
  <c r="J514" i="7941"/>
  <c r="J395" i="7941"/>
  <c r="J375" i="7941"/>
  <c r="J517" i="7941"/>
  <c r="J382" i="7941"/>
  <c r="J501" i="7941"/>
  <c r="J524" i="7941"/>
  <c r="J390" i="7941"/>
  <c r="J394" i="7941"/>
  <c r="J504" i="7941"/>
  <c r="J423" i="7941"/>
  <c r="J491" i="7941"/>
  <c r="J496" i="7941"/>
  <c r="J483" i="7941"/>
  <c r="B12" i="7958"/>
  <c r="D12" i="7958" s="1"/>
  <c r="N773" i="18"/>
  <c r="O773" i="18" s="1"/>
  <c r="P773" i="18" s="1"/>
  <c r="Q773" i="18" s="1"/>
  <c r="R773" i="18" s="1"/>
  <c r="L695" i="7941"/>
  <c r="L905" i="7941" s="1"/>
  <c r="M1197" i="18"/>
  <c r="N1561" i="18"/>
  <c r="O1561" i="18" s="1"/>
  <c r="O1299" i="18" s="1"/>
  <c r="O693" i="7941" s="1"/>
  <c r="L693" i="7941"/>
  <c r="L903" i="7941" s="1"/>
  <c r="M1195" i="18"/>
  <c r="P1559" i="18"/>
  <c r="P1297" i="18" s="1"/>
  <c r="P691" i="7941" s="1"/>
  <c r="Q1559" i="18"/>
  <c r="Q1297" i="18" s="1"/>
  <c r="Q691" i="7941" s="1"/>
  <c r="Q229" i="7950"/>
  <c r="Q276" i="7950" s="1"/>
  <c r="P2166" i="7950"/>
  <c r="Q2119" i="7950"/>
  <c r="R1692" i="7949"/>
  <c r="R1739" i="7949" s="1"/>
  <c r="Q1800" i="7949"/>
  <c r="Q1847" i="7949" s="1"/>
  <c r="G14" i="7965"/>
  <c r="P2063" i="7949"/>
  <c r="Q1037" i="7949"/>
  <c r="R990" i="7949"/>
  <c r="P2444" i="7950"/>
  <c r="O2490" i="7950"/>
  <c r="R443" i="7949"/>
  <c r="Q1309" i="7950"/>
  <c r="P1356" i="7950"/>
  <c r="Q716" i="7950"/>
  <c r="P762" i="7950"/>
  <c r="T2611" i="7949"/>
  <c r="T2635" i="7949"/>
  <c r="R901" i="7950"/>
  <c r="Q877" i="7950"/>
  <c r="R2148" i="7949"/>
  <c r="Q2124" i="7949"/>
  <c r="Q2171" i="7949" s="1"/>
  <c r="Q1206" i="7949"/>
  <c r="R1230" i="7949"/>
  <c r="R1153" i="7949"/>
  <c r="R1177" i="7949"/>
  <c r="V1878" i="7949"/>
  <c r="U1854" i="7949"/>
  <c r="S37" i="7950"/>
  <c r="R13" i="7950"/>
  <c r="R60" i="7950" s="1"/>
  <c r="S1388" i="7950"/>
  <c r="S1364" i="7950"/>
  <c r="W1289" i="7949"/>
  <c r="W1265" i="7949"/>
  <c r="V2418" i="7950"/>
  <c r="V2394" i="7950"/>
  <c r="U1496" i="7950"/>
  <c r="P1472" i="7950"/>
  <c r="O1518" i="7950"/>
  <c r="R824" i="7950"/>
  <c r="Q870" i="7950"/>
  <c r="R312" i="7949"/>
  <c r="Q288" i="7949"/>
  <c r="Q335" i="7949" s="1"/>
  <c r="Q2174" i="7950"/>
  <c r="P2220" i="7950"/>
  <c r="Q389" i="7949"/>
  <c r="P1788" i="7950"/>
  <c r="Q1741" i="7950"/>
  <c r="T2598" i="7950"/>
  <c r="R744" i="7949"/>
  <c r="Q720" i="7949"/>
  <c r="D9" i="7958"/>
  <c r="C17" i="7958"/>
  <c r="T798" i="7949"/>
  <c r="S774" i="7949"/>
  <c r="Q1040" i="7950"/>
  <c r="P1086" i="7950"/>
  <c r="V2523" i="7950"/>
  <c r="V2499" i="7950"/>
  <c r="T1257" i="7950"/>
  <c r="T1281" i="7950"/>
  <c r="V369" i="7949"/>
  <c r="V345" i="7949"/>
  <c r="V1932" i="7950"/>
  <c r="V1908" i="7950"/>
  <c r="U2693" i="7949"/>
  <c r="U2669" i="7949"/>
  <c r="T126" i="7949"/>
  <c r="U150" i="7949"/>
  <c r="V1720" i="7949"/>
  <c r="V1696" i="7949"/>
  <c r="V2016" i="7950"/>
  <c r="V2040" i="7950"/>
  <c r="R1171" i="7950"/>
  <c r="Q1147" i="7950"/>
  <c r="S1284" i="7949"/>
  <c r="R1260" i="7949"/>
  <c r="T1333" i="7950"/>
  <c r="Q828" i="7949"/>
  <c r="R852" i="7949"/>
  <c r="Q879" i="7950"/>
  <c r="P924" i="7950"/>
  <c r="R2305" i="7950"/>
  <c r="Q2281" i="7950"/>
  <c r="Q2328" i="7950" s="1"/>
  <c r="R2040" i="7949"/>
  <c r="Q2016" i="7949"/>
  <c r="V1826" i="7949"/>
  <c r="V1802" i="7949"/>
  <c r="Q2549" i="7949"/>
  <c r="R2502" i="7949"/>
  <c r="Q19" i="7949"/>
  <c r="P65" i="7949"/>
  <c r="P1226" i="7950"/>
  <c r="P1202" i="7950"/>
  <c r="P1248" i="7950" s="1"/>
  <c r="V2420" i="7949"/>
  <c r="V2396" i="7949"/>
  <c r="R2251" i="7950"/>
  <c r="Q2227" i="7950"/>
  <c r="Q2274" i="7950" s="1"/>
  <c r="U2039" i="7950"/>
  <c r="U2015" i="7950"/>
  <c r="T1009" i="7950"/>
  <c r="S985" i="7950"/>
  <c r="S1032" i="7950" s="1"/>
  <c r="W856" i="7949"/>
  <c r="W832" i="7949"/>
  <c r="T47" i="7949"/>
  <c r="T23" i="7949"/>
  <c r="R1340" i="7949"/>
  <c r="R1316" i="7949"/>
  <c r="T2152" i="7949"/>
  <c r="T2128" i="7949"/>
  <c r="T1255" i="7950"/>
  <c r="V204" i="7949"/>
  <c r="W1939" i="7949"/>
  <c r="W1915" i="7949"/>
  <c r="V478" i="7949"/>
  <c r="V454" i="7949"/>
  <c r="S1603" i="7950"/>
  <c r="R1579" i="7950"/>
  <c r="R1626" i="7950" s="1"/>
  <c r="U2578" i="7950"/>
  <c r="U2554" i="7950"/>
  <c r="W2231" i="7950"/>
  <c r="W2255" i="7950"/>
  <c r="W1340" i="7950"/>
  <c r="W1316" i="7950"/>
  <c r="W1396" i="7949"/>
  <c r="W1372" i="7949"/>
  <c r="R936" i="7949"/>
  <c r="S960" i="7949"/>
  <c r="W589" i="7949"/>
  <c r="W565" i="7949"/>
  <c r="W365" i="7950"/>
  <c r="W341" i="7950"/>
  <c r="T2472" i="7949"/>
  <c r="S2448" i="7949"/>
  <c r="S2495" i="7949" s="1"/>
  <c r="V2314" i="7949"/>
  <c r="V2290" i="7949"/>
  <c r="U2044" i="7949"/>
  <c r="U2020" i="7949"/>
  <c r="S637" i="7949"/>
  <c r="S613" i="7949"/>
  <c r="W1234" i="7949"/>
  <c r="W1210" i="7949"/>
  <c r="W1934" i="7950"/>
  <c r="W1910" i="7950"/>
  <c r="S2173" i="7950"/>
  <c r="W745" i="7949"/>
  <c r="W962" i="7950"/>
  <c r="W938" i="7950"/>
  <c r="V2639" i="7949"/>
  <c r="V2615" i="7949"/>
  <c r="P2665" i="7949"/>
  <c r="P2711" i="7949" s="1"/>
  <c r="P2689" i="7949"/>
  <c r="T145" i="7950"/>
  <c r="S121" i="7950"/>
  <c r="S168" i="7950" s="1"/>
  <c r="V2197" i="7950"/>
  <c r="Q1422" i="7949"/>
  <c r="Q1469" i="7949" s="1"/>
  <c r="R1446" i="7949"/>
  <c r="T146" i="7950"/>
  <c r="T122" i="7950"/>
  <c r="W1016" i="7949"/>
  <c r="W992" i="7949"/>
  <c r="Q1610" i="7949"/>
  <c r="Q1586" i="7949"/>
  <c r="Q1631" i="7949" s="1"/>
  <c r="W22" i="7949"/>
  <c r="W46" i="7949"/>
  <c r="Q769" i="7950"/>
  <c r="Q816" i="7950" s="1"/>
  <c r="R793" i="7950"/>
  <c r="S1825" i="7949"/>
  <c r="S1801" i="7949"/>
  <c r="R2228" i="7950"/>
  <c r="R2252" i="7950"/>
  <c r="R337" i="7950"/>
  <c r="R384" i="7950" s="1"/>
  <c r="S361" i="7950"/>
  <c r="V1582" i="7950"/>
  <c r="V1606" i="7950"/>
  <c r="U18" i="7949"/>
  <c r="V42" i="7949"/>
  <c r="T525" i="7950"/>
  <c r="T501" i="7950"/>
  <c r="T2452" i="7949"/>
  <c r="T2476" i="7949"/>
  <c r="S258" i="7949"/>
  <c r="R234" i="7949"/>
  <c r="R281" i="7949" s="1"/>
  <c r="Q1880" i="7949"/>
  <c r="Q1856" i="7949"/>
  <c r="Q1901" i="7949" s="1"/>
  <c r="U1798" i="7950"/>
  <c r="U1822" i="7950"/>
  <c r="U364" i="7950"/>
  <c r="U340" i="7950"/>
  <c r="U989" i="7950"/>
  <c r="U1013" i="7950"/>
  <c r="S2365" i="7949"/>
  <c r="S2341" i="7949"/>
  <c r="V1882" i="7949"/>
  <c r="V1858" i="7949"/>
  <c r="S1178" i="7949"/>
  <c r="S1154" i="7949"/>
  <c r="V1176" i="7949"/>
  <c r="R2232" i="7949"/>
  <c r="S2256" i="7949"/>
  <c r="T823" i="7950"/>
  <c r="V2205" i="7949"/>
  <c r="V2181" i="7949"/>
  <c r="R636" i="7949"/>
  <c r="Q612" i="7949"/>
  <c r="Q659" i="7949" s="1"/>
  <c r="T2143" i="7950"/>
  <c r="R505" i="7949"/>
  <c r="Q551" i="7949"/>
  <c r="Q961" i="7949"/>
  <c r="Q937" i="7949"/>
  <c r="Q983" i="7949" s="1"/>
  <c r="V1344" i="7949"/>
  <c r="V1320" i="7949"/>
  <c r="T1716" i="7949"/>
  <c r="W1694" i="7949"/>
  <c r="W1718" i="7949"/>
  <c r="U1555" i="7949"/>
  <c r="U1531" i="7949"/>
  <c r="Q1523" i="7949"/>
  <c r="R1476" i="7949"/>
  <c r="R2664" i="7949"/>
  <c r="S2688" i="7949"/>
  <c r="S2652" i="7950"/>
  <c r="T965" i="7949"/>
  <c r="T941" i="7949"/>
  <c r="W203" i="7950"/>
  <c r="W179" i="7950"/>
  <c r="W1850" i="7950"/>
  <c r="W1874" i="7950"/>
  <c r="V2154" i="7949"/>
  <c r="V2130" i="7949"/>
  <c r="V1127" i="7949"/>
  <c r="V1103" i="7949"/>
  <c r="W609" i="7950"/>
  <c r="W633" i="7950"/>
  <c r="S555" i="7950"/>
  <c r="S579" i="7950"/>
  <c r="T469" i="7950"/>
  <c r="S445" i="7950"/>
  <c r="S492" i="7950" s="1"/>
  <c r="T201" i="7950"/>
  <c r="T177" i="7950"/>
  <c r="T802" i="7949"/>
  <c r="T778" i="7949"/>
  <c r="U1098" i="7950"/>
  <c r="U1122" i="7950"/>
  <c r="T2042" i="7949"/>
  <c r="T2018" i="7949"/>
  <c r="W41" i="7950"/>
  <c r="W17" i="7950"/>
  <c r="W2073" i="7949"/>
  <c r="W2097" i="7949"/>
  <c r="V2532" i="7949"/>
  <c r="V2508" i="7949"/>
  <c r="S173" i="7949"/>
  <c r="W1229" i="7950"/>
  <c r="W1205" i="7950"/>
  <c r="V2575" i="7950"/>
  <c r="U2551" i="7950"/>
  <c r="P1285" i="7949"/>
  <c r="P1261" i="7949"/>
  <c r="P1307" i="7949" s="1"/>
  <c r="V2206" i="7949"/>
  <c r="V2182" i="7949"/>
  <c r="W2153" i="7949"/>
  <c r="W2129" i="7949"/>
  <c r="T1717" i="7949"/>
  <c r="T1693" i="7949"/>
  <c r="U1770" i="7949"/>
  <c r="T1746" i="7949"/>
  <c r="T1793" i="7949" s="1"/>
  <c r="S1556" i="7949"/>
  <c r="S1532" i="7949"/>
  <c r="U528" i="7949"/>
  <c r="T504" i="7949"/>
  <c r="V1964" i="7949"/>
  <c r="V1988" i="7949"/>
  <c r="Q1950" i="7950"/>
  <c r="R1903" i="7950"/>
  <c r="U1182" i="7949"/>
  <c r="U1158" i="7949"/>
  <c r="U1855" i="7949"/>
  <c r="S1824" i="7949"/>
  <c r="R1800" i="7949"/>
  <c r="R1847" i="7949" s="1"/>
  <c r="V1933" i="7949"/>
  <c r="V1909" i="7949"/>
  <c r="R2522" i="7950"/>
  <c r="R2498" i="7950"/>
  <c r="T2477" i="7949"/>
  <c r="T2453" i="7949"/>
  <c r="U339" i="7950"/>
  <c r="U363" i="7950"/>
  <c r="R2310" i="7949"/>
  <c r="Q2286" i="7949"/>
  <c r="Q2333" i="7949" s="1"/>
  <c r="S1932" i="7949"/>
  <c r="R1908" i="7949"/>
  <c r="R1955" i="7949" s="1"/>
  <c r="T1447" i="7949"/>
  <c r="T1423" i="7949"/>
  <c r="U2399" i="7949"/>
  <c r="U2423" i="7949"/>
  <c r="W456" i="7949"/>
  <c r="W480" i="7949"/>
  <c r="U2629" i="7950"/>
  <c r="T2605" i="7950"/>
  <c r="Q222" i="7950"/>
  <c r="R175" i="7950"/>
  <c r="R1095" i="7950"/>
  <c r="R1140" i="7950" s="1"/>
  <c r="R1119" i="7950"/>
  <c r="Q2382" i="7950"/>
  <c r="R2335" i="7950"/>
  <c r="V2694" i="7949"/>
  <c r="V2670" i="7949"/>
  <c r="V1231" i="7949"/>
  <c r="P497" i="7949"/>
  <c r="Q450" i="7949"/>
  <c r="Q1149" i="7950"/>
  <c r="P1194" i="7950"/>
  <c r="P2257" i="7949"/>
  <c r="P2233" i="7949"/>
  <c r="P2279" i="7949" s="1"/>
  <c r="U663" i="7950"/>
  <c r="U687" i="7950"/>
  <c r="U1613" i="7949"/>
  <c r="U1589" i="7949"/>
  <c r="T2421" i="7949"/>
  <c r="T2397" i="7949"/>
  <c r="U903" i="7950"/>
  <c r="P119" i="7949"/>
  <c r="Q72" i="7949"/>
  <c r="T2150" i="7949"/>
  <c r="T2126" i="7949"/>
  <c r="Q829" i="7949"/>
  <c r="P875" i="7949"/>
  <c r="T1873" i="7950"/>
  <c r="S1849" i="7950"/>
  <c r="S1896" i="7950" s="1"/>
  <c r="Q67" i="7950"/>
  <c r="Q114" i="7950" s="1"/>
  <c r="R91" i="7950"/>
  <c r="U529" i="7949"/>
  <c r="T2413" i="7950"/>
  <c r="S2389" i="7950"/>
  <c r="S2436" i="7950" s="1"/>
  <c r="R1819" i="7950"/>
  <c r="Q1795" i="7950"/>
  <c r="Q1842" i="7950" s="1"/>
  <c r="U631" i="7950"/>
  <c r="U1937" i="7949"/>
  <c r="U1913" i="7949"/>
  <c r="U799" i="7949"/>
  <c r="T1877" i="7950"/>
  <c r="T1853" i="7950"/>
  <c r="Q1207" i="7949"/>
  <c r="P1253" i="7949"/>
  <c r="W1181" i="7949"/>
  <c r="W1157" i="7949"/>
  <c r="W96" i="7949"/>
  <c r="R1071" i="7949"/>
  <c r="R1047" i="7949"/>
  <c r="V2391" i="7950"/>
  <c r="V2415" i="7950"/>
  <c r="W1935" i="7949"/>
  <c r="W1911" i="7949"/>
  <c r="U692" i="7949"/>
  <c r="U668" i="7949"/>
  <c r="R906" i="7949"/>
  <c r="Q882" i="7949"/>
  <c r="Q929" i="7949" s="1"/>
  <c r="S1608" i="7949"/>
  <c r="R1584" i="7949"/>
  <c r="R1044" i="7949"/>
  <c r="S1068" i="7949"/>
  <c r="W1179" i="7949"/>
  <c r="W1155" i="7949"/>
  <c r="S1093" i="7950"/>
  <c r="T1117" i="7950"/>
  <c r="T44" i="7949"/>
  <c r="T20" i="7949"/>
  <c r="U2013" i="7950"/>
  <c r="U2037" i="7950"/>
  <c r="V1664" i="7949"/>
  <c r="V1640" i="7949"/>
  <c r="U1173" i="7950"/>
  <c r="S2203" i="7949"/>
  <c r="S2179" i="7949"/>
  <c r="S2225" i="7949" s="1"/>
  <c r="T1829" i="7949"/>
  <c r="T1805" i="7949"/>
  <c r="T2636" i="7949"/>
  <c r="T2612" i="7949"/>
  <c r="W1931" i="7950"/>
  <c r="W1907" i="7950"/>
  <c r="R1441" i="7950"/>
  <c r="Q1417" i="7950"/>
  <c r="Q1464" i="7950" s="1"/>
  <c r="P2581" i="7949"/>
  <c r="P2557" i="7949"/>
  <c r="P2603" i="7949" s="1"/>
  <c r="W1100" i="7950"/>
  <c r="W1124" i="7950"/>
  <c r="U1929" i="7950"/>
  <c r="U1905" i="7950"/>
  <c r="U583" i="7949"/>
  <c r="U559" i="7949"/>
  <c r="S1122" i="7949"/>
  <c r="R1098" i="7949"/>
  <c r="R1145" i="7949" s="1"/>
  <c r="Q654" i="7950"/>
  <c r="R607" i="7950"/>
  <c r="U1286" i="7949"/>
  <c r="U1262" i="7949"/>
  <c r="R2634" i="7949"/>
  <c r="Q2610" i="7949"/>
  <c r="Q2657" i="7949" s="1"/>
  <c r="Q1368" i="7949"/>
  <c r="Q1415" i="7949" s="1"/>
  <c r="R1392" i="7949"/>
  <c r="T290" i="7949"/>
  <c r="T314" i="7949"/>
  <c r="W2236" i="7949"/>
  <c r="W2260" i="7949"/>
  <c r="U1073" i="7949"/>
  <c r="U1049" i="7949"/>
  <c r="R1338" i="7949"/>
  <c r="Q1314" i="7949"/>
  <c r="Q1361" i="7949" s="1"/>
  <c r="R1554" i="7949"/>
  <c r="Q1530" i="7949"/>
  <c r="Q1577" i="7949" s="1"/>
  <c r="S909" i="7949"/>
  <c r="S885" i="7949"/>
  <c r="V69" i="7950"/>
  <c r="V93" i="7950"/>
  <c r="R2443" i="7950"/>
  <c r="S2467" i="7950"/>
  <c r="U1287" i="7949"/>
  <c r="U1263" i="7949"/>
  <c r="S415" i="7950"/>
  <c r="R391" i="7950"/>
  <c r="R438" i="7950" s="1"/>
  <c r="V366" i="7949"/>
  <c r="U342" i="7949"/>
  <c r="W2450" i="7949"/>
  <c r="W2474" i="7949"/>
  <c r="W1482" i="7949"/>
  <c r="W1506" i="7949"/>
  <c r="Q2070" i="7949"/>
  <c r="Q2117" i="7949" s="1"/>
  <c r="R2094" i="7949"/>
  <c r="W2360" i="7950"/>
  <c r="W2336" i="7950"/>
  <c r="Q1525" i="7950"/>
  <c r="Q1572" i="7950" s="1"/>
  <c r="R1549" i="7950"/>
  <c r="V43" i="7949"/>
  <c r="U209" i="7949"/>
  <c r="U185" i="7949"/>
  <c r="U2261" i="7949"/>
  <c r="U2237" i="7949"/>
  <c r="T153" i="7949"/>
  <c r="T129" i="7949"/>
  <c r="Q2041" i="7949"/>
  <c r="Q2017" i="7949"/>
  <c r="R181" i="7949"/>
  <c r="R205" i="7949"/>
  <c r="T1063" i="7950"/>
  <c r="S1039" i="7950"/>
  <c r="V854" i="7949"/>
  <c r="V830" i="7949"/>
  <c r="U933" i="7950"/>
  <c r="U957" i="7950"/>
  <c r="T2149" i="7949"/>
  <c r="T2125" i="7949"/>
  <c r="V696" i="7949"/>
  <c r="V672" i="7949"/>
  <c r="R2521" i="7950"/>
  <c r="Q2497" i="7950"/>
  <c r="Q2544" i="7950" s="1"/>
  <c r="U2312" i="7949"/>
  <c r="U2288" i="7949"/>
  <c r="T2393" i="7950"/>
  <c r="T2417" i="7950"/>
  <c r="R2659" i="7950"/>
  <c r="R2706" i="7950" s="1"/>
  <c r="S2683" i="7950"/>
  <c r="Q1962" i="7949"/>
  <c r="Q2009" i="7949" s="1"/>
  <c r="R1986" i="7949"/>
  <c r="V772" i="7950"/>
  <c r="V796" i="7950"/>
  <c r="U1557" i="7949"/>
  <c r="U1533" i="7949"/>
  <c r="W532" i="7949"/>
  <c r="W508" i="7949"/>
  <c r="V259" i="7950"/>
  <c r="V235" i="7950"/>
  <c r="Q775" i="7949"/>
  <c r="P821" i="7949"/>
  <c r="V19" i="7950"/>
  <c r="V43" i="7950"/>
  <c r="U1014" i="7949"/>
  <c r="R2089" i="7950"/>
  <c r="Q2065" i="7950"/>
  <c r="Q2112" i="7950" s="1"/>
  <c r="T127" i="7949"/>
  <c r="T151" i="7949"/>
  <c r="T1711" i="7950"/>
  <c r="S1687" i="7950"/>
  <c r="S1734" i="7950" s="1"/>
  <c r="W636" i="7950"/>
  <c r="W612" i="7950"/>
  <c r="S1315" i="7949"/>
  <c r="S1339" i="7949"/>
  <c r="S2311" i="7949"/>
  <c r="S2287" i="7949"/>
  <c r="U45" i="7949"/>
  <c r="U21" i="7949"/>
  <c r="V474" i="7949"/>
  <c r="Q499" i="7950"/>
  <c r="Q546" i="7950" s="1"/>
  <c r="R523" i="7950"/>
  <c r="W233" i="7950"/>
  <c r="W257" i="7950"/>
  <c r="S2556" i="7949"/>
  <c r="T2580" i="7949"/>
  <c r="T1064" i="7950"/>
  <c r="U420" i="7949"/>
  <c r="T396" i="7949"/>
  <c r="T1227" i="7950"/>
  <c r="T1203" i="7950"/>
  <c r="V2367" i="7949"/>
  <c r="V2343" i="7949"/>
  <c r="Q931" i="7950"/>
  <c r="Q978" i="7950" s="1"/>
  <c r="R955" i="7950"/>
  <c r="V556" i="7950"/>
  <c r="V580" i="7950"/>
  <c r="R1981" i="7950"/>
  <c r="Q1957" i="7950"/>
  <c r="Q2004" i="7950" s="1"/>
  <c r="Q721" i="7949"/>
  <c r="P767" i="7949"/>
  <c r="V584" i="7949"/>
  <c r="V560" i="7949"/>
  <c r="V1011" i="7950"/>
  <c r="V987" i="7950"/>
  <c r="V503" i="7950"/>
  <c r="V527" i="7950"/>
  <c r="S1310" i="7950"/>
  <c r="W1721" i="7949"/>
  <c r="W1697" i="7949"/>
  <c r="U2526" i="7949"/>
  <c r="S307" i="7950"/>
  <c r="R283" i="7950"/>
  <c r="R330" i="7950" s="1"/>
  <c r="S1225" i="7950"/>
  <c r="R1201" i="7950"/>
  <c r="T717" i="7950"/>
  <c r="T741" i="7950"/>
  <c r="T666" i="7949"/>
  <c r="U690" i="7949"/>
  <c r="W1209" i="7949"/>
  <c r="W1233" i="7949"/>
  <c r="R1633" i="7950"/>
  <c r="R1680" i="7950" s="1"/>
  <c r="S1657" i="7950"/>
  <c r="Q1069" i="7949"/>
  <c r="Q1045" i="7949"/>
  <c r="Q1091" i="7949" s="1"/>
  <c r="U2530" i="7949"/>
  <c r="U2506" i="7949"/>
  <c r="T2633" i="7950"/>
  <c r="T2609" i="7950"/>
  <c r="W2151" i="7949"/>
  <c r="W2127" i="7949"/>
  <c r="W2474" i="7950"/>
  <c r="W2450" i="7950"/>
  <c r="R577" i="7950"/>
  <c r="Q553" i="7950"/>
  <c r="Q600" i="7950" s="1"/>
  <c r="S2035" i="7950"/>
  <c r="R2011" i="7950"/>
  <c r="R2058" i="7950" s="1"/>
  <c r="U1370" i="7949"/>
  <c r="U1394" i="7949"/>
  <c r="T582" i="7949"/>
  <c r="S558" i="7949"/>
  <c r="S605" i="7949" s="1"/>
  <c r="R2364" i="7949"/>
  <c r="Q2340" i="7949"/>
  <c r="Q2387" i="7949" s="1"/>
  <c r="W1096" i="7950"/>
  <c r="W1120" i="7950"/>
  <c r="W725" i="7949"/>
  <c r="W749" i="7949"/>
  <c r="W1560" i="7949"/>
  <c r="W1536" i="7949"/>
  <c r="T2229" i="7950"/>
  <c r="T2253" i="7950"/>
  <c r="Q691" i="7949"/>
  <c r="Q667" i="7949"/>
  <c r="Q713" i="7949" s="1"/>
  <c r="U1765" i="7950"/>
  <c r="T1804" i="7949"/>
  <c r="T1828" i="7949"/>
  <c r="S1228" i="7950"/>
  <c r="S1204" i="7950"/>
  <c r="V450" i="7950"/>
  <c r="V474" i="7950"/>
  <c r="R229" i="7950"/>
  <c r="R276" i="7950" s="1"/>
  <c r="S253" i="7950"/>
  <c r="T1526" i="7950"/>
  <c r="T1550" i="7950"/>
  <c r="W2145" i="7950"/>
  <c r="W2121" i="7950"/>
  <c r="R1502" i="7949"/>
  <c r="R1478" i="7949"/>
  <c r="S1337" i="7950"/>
  <c r="S1313" i="7950"/>
  <c r="R1662" i="7949"/>
  <c r="Q1638" i="7949"/>
  <c r="Q1685" i="7949" s="1"/>
  <c r="T1558" i="7949"/>
  <c r="T1534" i="7949"/>
  <c r="R2441" i="7949"/>
  <c r="S2394" i="7949"/>
  <c r="T2470" i="7950"/>
  <c r="T2446" i="7950"/>
  <c r="Q661" i="7950"/>
  <c r="Q708" i="7950" s="1"/>
  <c r="R685" i="7950"/>
  <c r="T2690" i="7949"/>
  <c r="T2666" i="7949"/>
  <c r="U2419" i="7949"/>
  <c r="U2395" i="7949"/>
  <c r="R1387" i="7950"/>
  <c r="Q1363" i="7950"/>
  <c r="Q1410" i="7950" s="1"/>
  <c r="W2691" i="7949"/>
  <c r="W2667" i="7949"/>
  <c r="V2366" i="7949"/>
  <c r="V2342" i="7949"/>
  <c r="U1609" i="7949"/>
  <c r="U1585" i="7949"/>
  <c r="V1659" i="7950"/>
  <c r="V1635" i="7950"/>
  <c r="R367" i="7949"/>
  <c r="R343" i="7949"/>
  <c r="W1987" i="7949"/>
  <c r="W1963" i="7949"/>
  <c r="T795" i="7950"/>
  <c r="T771" i="7950"/>
  <c r="T475" i="7949"/>
  <c r="T451" i="7949"/>
  <c r="S421" i="7949"/>
  <c r="S397" i="7949"/>
  <c r="Q227" i="7949"/>
  <c r="R180" i="7949"/>
  <c r="U1989" i="7949"/>
  <c r="U1965" i="7949"/>
  <c r="V907" i="7949"/>
  <c r="V883" i="7949"/>
  <c r="S715" i="7950"/>
  <c r="T739" i="7950"/>
  <c r="V1830" i="7949"/>
  <c r="V1806" i="7949"/>
  <c r="R1256" i="7950"/>
  <c r="Q1302" i="7950"/>
  <c r="W1072" i="7949"/>
  <c r="W1048" i="7949"/>
  <c r="T2258" i="7949"/>
  <c r="T2234" i="7949"/>
  <c r="V554" i="7950"/>
  <c r="V578" i="7950"/>
  <c r="S1495" i="7950"/>
  <c r="R1471" i="7950"/>
  <c r="R2637" i="7949"/>
  <c r="R2613" i="7949"/>
  <c r="U1744" i="7950"/>
  <c r="U1768" i="7950"/>
  <c r="Q1199" i="7949"/>
  <c r="R1152" i="7949"/>
  <c r="U1477" i="7949"/>
  <c r="U1501" i="7949"/>
  <c r="U2178" i="7949"/>
  <c r="V2202" i="7949"/>
  <c r="V1991" i="7949"/>
  <c r="V1967" i="7949"/>
  <c r="B15" i="7958" l="1"/>
  <c r="D15" i="7958" s="1"/>
  <c r="N776" i="18"/>
  <c r="O776" i="18" s="1"/>
  <c r="P776" i="18" s="1"/>
  <c r="Q776" i="18" s="1"/>
  <c r="R776" i="18" s="1"/>
  <c r="B13" i="7958"/>
  <c r="D13" i="7958" s="1"/>
  <c r="N774" i="18"/>
  <c r="O774" i="18" s="1"/>
  <c r="P774" i="18" s="1"/>
  <c r="Q774" i="18" s="1"/>
  <c r="R774" i="18" s="1"/>
  <c r="N1193" i="18"/>
  <c r="O1193" i="18" s="1"/>
  <c r="P1193" i="18" s="1"/>
  <c r="Q1193" i="18" s="1"/>
  <c r="R1193" i="18" s="1"/>
  <c r="N1197" i="18"/>
  <c r="O1197" i="18" s="1"/>
  <c r="P1197" i="18" s="1"/>
  <c r="Q1197" i="18" s="1"/>
  <c r="R1197" i="18" s="1"/>
  <c r="J477" i="7941"/>
  <c r="J529" i="7941"/>
  <c r="G14" i="7969"/>
  <c r="L328" i="7941"/>
  <c r="O1296" i="18"/>
  <c r="O690" i="7941" s="1"/>
  <c r="P1558" i="18"/>
  <c r="P1296" i="18" s="1"/>
  <c r="P690" i="7941" s="1"/>
  <c r="G12" i="7969"/>
  <c r="L326" i="7941"/>
  <c r="J1041" i="7941"/>
  <c r="J1148" i="7941"/>
  <c r="J1122" i="7941"/>
  <c r="J1046" i="7941"/>
  <c r="J1119" i="7941"/>
  <c r="J1147" i="7941"/>
  <c r="J1036" i="7941"/>
  <c r="J1003" i="7941"/>
  <c r="J1149" i="7941"/>
  <c r="J1145" i="7941"/>
  <c r="J1135" i="7941"/>
  <c r="J1137" i="7941"/>
  <c r="J1115" i="7941"/>
  <c r="J1040" i="7941"/>
  <c r="J1034" i="7941"/>
  <c r="J1025" i="7941"/>
  <c r="J1155" i="7941"/>
  <c r="J1108" i="7941"/>
  <c r="J1143" i="7941"/>
  <c r="J1024" i="7941"/>
  <c r="J1021" i="7941"/>
  <c r="J1005" i="7941"/>
  <c r="J1140" i="7941"/>
  <c r="J1111" i="7941"/>
  <c r="J1030" i="7941"/>
  <c r="J1027" i="7941"/>
  <c r="J1023" i="7941"/>
  <c r="J1125" i="7941"/>
  <c r="J1134" i="7941"/>
  <c r="J1012" i="7941"/>
  <c r="J1018" i="7941"/>
  <c r="J1142" i="7941"/>
  <c r="J1151" i="7941"/>
  <c r="J1146" i="7941"/>
  <c r="J1029" i="7941"/>
  <c r="J1042" i="7941"/>
  <c r="J1114" i="7941"/>
  <c r="J1120" i="7941"/>
  <c r="J1126" i="7941"/>
  <c r="J1116" i="7941"/>
  <c r="J1038" i="7941"/>
  <c r="J1133" i="7941"/>
  <c r="J1032" i="7941"/>
  <c r="J1016" i="7941"/>
  <c r="J1047" i="7941"/>
  <c r="J1117" i="7941"/>
  <c r="J1118" i="7941"/>
  <c r="J1109" i="7941"/>
  <c r="J1152" i="7941"/>
  <c r="J1106" i="7941"/>
  <c r="J1153" i="7941"/>
  <c r="J1026" i="7941"/>
  <c r="J1020" i="7941"/>
  <c r="J1050" i="7941"/>
  <c r="J1015" i="7941"/>
  <c r="J1144" i="7941"/>
  <c r="J1141" i="7941"/>
  <c r="J1019" i="7941"/>
  <c r="J1154" i="7941"/>
  <c r="J1123" i="7941"/>
  <c r="J1011" i="7941"/>
  <c r="J1127" i="7941"/>
  <c r="J1139" i="7941"/>
  <c r="J1035" i="7941"/>
  <c r="J1048" i="7941"/>
  <c r="J1006" i="7941"/>
  <c r="J1113" i="7941"/>
  <c r="J1043" i="7941"/>
  <c r="J1037" i="7941"/>
  <c r="J1013" i="7941"/>
  <c r="J1129" i="7941"/>
  <c r="J1033" i="7941"/>
  <c r="J1130" i="7941"/>
  <c r="J1112" i="7941"/>
  <c r="J1009" i="7941"/>
  <c r="J1017" i="7941"/>
  <c r="J1110" i="7941"/>
  <c r="J1132" i="7941"/>
  <c r="J1044" i="7941"/>
  <c r="J1039" i="7941"/>
  <c r="J1136" i="7941"/>
  <c r="J1010" i="7941"/>
  <c r="J1008" i="7941"/>
  <c r="J1051" i="7941"/>
  <c r="J1031" i="7941"/>
  <c r="J1150" i="7941"/>
  <c r="J1045" i="7941"/>
  <c r="J1004" i="7941"/>
  <c r="J1107" i="7941"/>
  <c r="J1049" i="7941"/>
  <c r="J1121" i="7941"/>
  <c r="J1131" i="7941"/>
  <c r="J1014" i="7941"/>
  <c r="J1022" i="7941"/>
  <c r="J1028" i="7941"/>
  <c r="J1002" i="7941"/>
  <c r="J1124" i="7941"/>
  <c r="J1128" i="7941"/>
  <c r="J1007" i="7941"/>
  <c r="J1138" i="7941"/>
  <c r="J1058" i="7941"/>
  <c r="J998" i="7941"/>
  <c r="J957" i="7941"/>
  <c r="J988" i="7941"/>
  <c r="J1084" i="7941"/>
  <c r="J956" i="7941"/>
  <c r="J966" i="7941"/>
  <c r="J1100" i="7941"/>
  <c r="J1087" i="7941"/>
  <c r="J994" i="7941"/>
  <c r="J1096" i="7941"/>
  <c r="J980" i="7941"/>
  <c r="J990" i="7941"/>
  <c r="J1069" i="7941"/>
  <c r="J1073" i="7941"/>
  <c r="J960" i="7941"/>
  <c r="J1102" i="7941"/>
  <c r="J1070" i="7941"/>
  <c r="J1083" i="7941"/>
  <c r="J1066" i="7941"/>
  <c r="J1061" i="7941"/>
  <c r="J1078" i="7941"/>
  <c r="J953" i="7941"/>
  <c r="J1082" i="7941"/>
  <c r="J1079" i="7941"/>
  <c r="J981" i="7941"/>
  <c r="J954" i="7941"/>
  <c r="J1093" i="7941"/>
  <c r="J1081" i="7941"/>
  <c r="J984" i="7941"/>
  <c r="J968" i="7941"/>
  <c r="J982" i="7941"/>
  <c r="J963" i="7941"/>
  <c r="J958" i="7941"/>
  <c r="J1090" i="7941"/>
  <c r="J979" i="7941"/>
  <c r="J962" i="7941"/>
  <c r="J1091" i="7941"/>
  <c r="J1059" i="7941"/>
  <c r="J1099" i="7941"/>
  <c r="J1076" i="7941"/>
  <c r="J973" i="7941"/>
  <c r="J991" i="7941"/>
  <c r="J1088" i="7941"/>
  <c r="J1056" i="7941"/>
  <c r="J996" i="7941"/>
  <c r="J1068" i="7941"/>
  <c r="J989" i="7941"/>
  <c r="J1060" i="7941"/>
  <c r="J1065" i="7941"/>
  <c r="J975" i="7941"/>
  <c r="J987" i="7941"/>
  <c r="J1086" i="7941"/>
  <c r="J1103" i="7941"/>
  <c r="J1080" i="7941"/>
  <c r="J1062" i="7941"/>
  <c r="J1057" i="7941"/>
  <c r="J961" i="7941"/>
  <c r="J1064" i="7941"/>
  <c r="J1075" i="7941"/>
  <c r="J1101" i="7941"/>
  <c r="J997" i="7941"/>
  <c r="J976" i="7941"/>
  <c r="J1063" i="7941"/>
  <c r="J986" i="7941"/>
  <c r="J1072" i="7941"/>
  <c r="J992" i="7941"/>
  <c r="J1055" i="7941"/>
  <c r="J970" i="7941"/>
  <c r="J1092" i="7941"/>
  <c r="J993" i="7941"/>
  <c r="J952" i="7941"/>
  <c r="J959" i="7941"/>
  <c r="J969" i="7941"/>
  <c r="J965" i="7941"/>
  <c r="J1074" i="7941"/>
  <c r="J1095" i="7941"/>
  <c r="J964" i="7941"/>
  <c r="J971" i="7941"/>
  <c r="J983" i="7941"/>
  <c r="J974" i="7941"/>
  <c r="J955" i="7941"/>
  <c r="J1077" i="7941"/>
  <c r="J1089" i="7941"/>
  <c r="J977" i="7941"/>
  <c r="J1097" i="7941"/>
  <c r="J1098" i="7941"/>
  <c r="J978" i="7941"/>
  <c r="J1054" i="7941"/>
  <c r="J950" i="7941"/>
  <c r="J949" i="7941" s="1"/>
  <c r="J951" i="7941"/>
  <c r="J1094" i="7941"/>
  <c r="J1067" i="7941"/>
  <c r="J967" i="7941"/>
  <c r="J972" i="7941"/>
  <c r="J1071" i="7941"/>
  <c r="J1085" i="7941"/>
  <c r="J995" i="7941"/>
  <c r="J985" i="7941"/>
  <c r="J999" i="7941"/>
  <c r="P688" i="7941"/>
  <c r="G9" i="7969"/>
  <c r="L323" i="7941"/>
  <c r="L111" i="7941"/>
  <c r="N1295" i="18"/>
  <c r="N1555" i="18"/>
  <c r="P876" i="18"/>
  <c r="P114" i="7941" s="1"/>
  <c r="Q1138" i="18"/>
  <c r="Q876" i="18" s="1"/>
  <c r="Q114" i="7941" s="1"/>
  <c r="N585" i="7941"/>
  <c r="N901" i="7941"/>
  <c r="O901" i="7941" s="1"/>
  <c r="P901" i="7941" s="1"/>
  <c r="Q901" i="7941" s="1"/>
  <c r="M901" i="7941"/>
  <c r="M904" i="7941"/>
  <c r="N904" i="7941"/>
  <c r="O904" i="7941" s="1"/>
  <c r="P904" i="7941" s="1"/>
  <c r="Q904" i="7941" s="1"/>
  <c r="Q1294" i="18"/>
  <c r="M325" i="7941"/>
  <c r="N325" i="7941"/>
  <c r="O325" i="7941" s="1"/>
  <c r="P325" i="7941" s="1"/>
  <c r="Q325" i="7941" s="1"/>
  <c r="L689" i="7941"/>
  <c r="L1293" i="18"/>
  <c r="M1191" i="18"/>
  <c r="N902" i="7941"/>
  <c r="O902" i="7941"/>
  <c r="P902" i="7941"/>
  <c r="Q902" i="7941" s="1"/>
  <c r="M902" i="7941"/>
  <c r="N1195" i="18"/>
  <c r="O1195" i="18" s="1"/>
  <c r="P1195" i="18" s="1"/>
  <c r="Q1195" i="18" s="1"/>
  <c r="R1195" i="18" s="1"/>
  <c r="N905" i="7941"/>
  <c r="O905" i="7941" s="1"/>
  <c r="P905" i="7941" s="1"/>
  <c r="Q905" i="7941" s="1"/>
  <c r="M905" i="7941"/>
  <c r="J373" i="7941"/>
  <c r="J425" i="7941"/>
  <c r="Q1562" i="18"/>
  <c r="Q1300" i="18" s="1"/>
  <c r="Q694" i="7941" s="1"/>
  <c r="N875" i="18"/>
  <c r="N1135" i="18"/>
  <c r="M329" i="7941"/>
  <c r="N329" i="7941" s="1"/>
  <c r="O329" i="7941" s="1"/>
  <c r="P329" i="7941" s="1"/>
  <c r="Q329" i="7941" s="1"/>
  <c r="N900" i="7941"/>
  <c r="O900" i="7941" s="1"/>
  <c r="P900" i="7941" s="1"/>
  <c r="Q900" i="7941" s="1"/>
  <c r="P591" i="7941"/>
  <c r="Q591" i="7941" s="1"/>
  <c r="Q898" i="7941"/>
  <c r="Q112" i="7941"/>
  <c r="P1557" i="18"/>
  <c r="M1295" i="18"/>
  <c r="M1555" i="18"/>
  <c r="P1141" i="18"/>
  <c r="M113" i="7941"/>
  <c r="M111" i="7941" s="1"/>
  <c r="M873" i="18"/>
  <c r="N1299" i="18"/>
  <c r="N693" i="7941" s="1"/>
  <c r="P1561" i="18"/>
  <c r="P770" i="18"/>
  <c r="R1190" i="18"/>
  <c r="G13" i="7969"/>
  <c r="L327" i="7941"/>
  <c r="N903" i="7941"/>
  <c r="O903" i="7941" s="1"/>
  <c r="P903" i="7941" s="1"/>
  <c r="Q903" i="7941" s="1"/>
  <c r="M903" i="7941"/>
  <c r="O1137" i="18"/>
  <c r="N322" i="7941"/>
  <c r="N1196" i="18"/>
  <c r="O1196" i="18" s="1"/>
  <c r="P1196" i="18" s="1"/>
  <c r="Q1196" i="18" s="1"/>
  <c r="R1196" i="18" s="1"/>
  <c r="B14" i="7958"/>
  <c r="D14" i="7958" s="1"/>
  <c r="O775" i="18"/>
  <c r="P775" i="18" s="1"/>
  <c r="Q775" i="18" s="1"/>
  <c r="R775" i="18" s="1"/>
  <c r="N775" i="18"/>
  <c r="P9" i="7941"/>
  <c r="B10" i="7958"/>
  <c r="O771" i="18"/>
  <c r="P771" i="18" s="1"/>
  <c r="Q771" i="18" s="1"/>
  <c r="R771" i="18" s="1"/>
  <c r="N771" i="18"/>
  <c r="M769" i="18"/>
  <c r="O1557" i="18"/>
  <c r="Q324" i="7941"/>
  <c r="N1194" i="18"/>
  <c r="O1194" i="18" s="1"/>
  <c r="P1194" i="18" s="1"/>
  <c r="Q1194" i="18" s="1"/>
  <c r="R1194" i="18" s="1"/>
  <c r="S1692" i="7949"/>
  <c r="S1739" i="7949" s="1"/>
  <c r="Q2166" i="7950"/>
  <c r="R2119" i="7950"/>
  <c r="R1037" i="7949"/>
  <c r="S990" i="7949"/>
  <c r="Q2444" i="7950"/>
  <c r="P2490" i="7950"/>
  <c r="Q2063" i="7949"/>
  <c r="U2598" i="7950"/>
  <c r="R716" i="7950"/>
  <c r="Q762" i="7950"/>
  <c r="R1309" i="7950"/>
  <c r="Q1356" i="7950"/>
  <c r="U2635" i="7949"/>
  <c r="U2611" i="7949"/>
  <c r="S901" i="7950"/>
  <c r="R877" i="7950"/>
  <c r="S2148" i="7949"/>
  <c r="R2124" i="7949"/>
  <c r="R2171" i="7949" s="1"/>
  <c r="R1206" i="7949"/>
  <c r="S1230" i="7949"/>
  <c r="Q1472" i="7950"/>
  <c r="P1518" i="7950"/>
  <c r="W2394" i="7950"/>
  <c r="W2418" i="7950"/>
  <c r="T1388" i="7950"/>
  <c r="T1364" i="7950"/>
  <c r="W1878" i="7949"/>
  <c r="V1854" i="7949"/>
  <c r="S824" i="7950"/>
  <c r="R870" i="7950"/>
  <c r="S1153" i="7949"/>
  <c r="S1177" i="7949"/>
  <c r="V1496" i="7950"/>
  <c r="T37" i="7950"/>
  <c r="S13" i="7950"/>
  <c r="S60" i="7950" s="1"/>
  <c r="Q1788" i="7950"/>
  <c r="R1741" i="7950"/>
  <c r="R2174" i="7950"/>
  <c r="Q2220" i="7950"/>
  <c r="R389" i="7949"/>
  <c r="S744" i="7949"/>
  <c r="R720" i="7949"/>
  <c r="S312" i="7949"/>
  <c r="R288" i="7949"/>
  <c r="R335" i="7949" s="1"/>
  <c r="U1333" i="7950"/>
  <c r="W1908" i="7950"/>
  <c r="W1932" i="7950"/>
  <c r="S2305" i="7950"/>
  <c r="R2281" i="7950"/>
  <c r="R2328" i="7950" s="1"/>
  <c r="T1284" i="7949"/>
  <c r="S1260" i="7949"/>
  <c r="V2693" i="7949"/>
  <c r="V2669" i="7949"/>
  <c r="W369" i="7949"/>
  <c r="W345" i="7949"/>
  <c r="S852" i="7949"/>
  <c r="R828" i="7949"/>
  <c r="R1147" i="7950"/>
  <c r="S1171" i="7950"/>
  <c r="W1720" i="7949"/>
  <c r="W1696" i="7949"/>
  <c r="T173" i="7949"/>
  <c r="W2040" i="7950"/>
  <c r="W2016" i="7950"/>
  <c r="R1040" i="7950"/>
  <c r="Q1086" i="7950"/>
  <c r="S2040" i="7949"/>
  <c r="R2016" i="7949"/>
  <c r="R879" i="7950"/>
  <c r="Q924" i="7950"/>
  <c r="U126" i="7949"/>
  <c r="V150" i="7949"/>
  <c r="U1281" i="7950"/>
  <c r="U1257" i="7950"/>
  <c r="W2499" i="7950"/>
  <c r="W2523" i="7950"/>
  <c r="U798" i="7949"/>
  <c r="T774" i="7949"/>
  <c r="R1199" i="7949"/>
  <c r="S1152" i="7949"/>
  <c r="W554" i="7950"/>
  <c r="W578" i="7950"/>
  <c r="V1989" i="7949"/>
  <c r="V1965" i="7949"/>
  <c r="T421" i="7949"/>
  <c r="T397" i="7949"/>
  <c r="S1502" i="7949"/>
  <c r="S1478" i="7949"/>
  <c r="U2229" i="7950"/>
  <c r="U2253" i="7950"/>
  <c r="U1063" i="7950"/>
  <c r="T1039" i="7950"/>
  <c r="R2017" i="7949"/>
  <c r="R2041" i="7949"/>
  <c r="V2261" i="7949"/>
  <c r="V2237" i="7949"/>
  <c r="W43" i="7949"/>
  <c r="T2467" i="7950"/>
  <c r="S2443" i="7950"/>
  <c r="U314" i="7949"/>
  <c r="U290" i="7949"/>
  <c r="T2203" i="7949"/>
  <c r="T2179" i="7949"/>
  <c r="T2225" i="7949" s="1"/>
  <c r="R1149" i="7950"/>
  <c r="Q1194" i="7950"/>
  <c r="V1855" i="7949"/>
  <c r="W2206" i="7949"/>
  <c r="W2182" i="7949"/>
  <c r="T1178" i="7949"/>
  <c r="T1154" i="7949"/>
  <c r="W1606" i="7950"/>
  <c r="W1582" i="7950"/>
  <c r="S793" i="7950"/>
  <c r="R769" i="7950"/>
  <c r="R816" i="7950" s="1"/>
  <c r="T2173" i="7950"/>
  <c r="R2549" i="7949"/>
  <c r="S2502" i="7949"/>
  <c r="S2637" i="7949"/>
  <c r="S2613" i="7949"/>
  <c r="V1609" i="7949"/>
  <c r="V1585" i="7949"/>
  <c r="T1228" i="7950"/>
  <c r="T1204" i="7950"/>
  <c r="T558" i="7949"/>
  <c r="T605" i="7949" s="1"/>
  <c r="U582" i="7949"/>
  <c r="U2609" i="7950"/>
  <c r="U2633" i="7950"/>
  <c r="T307" i="7950"/>
  <c r="S283" i="7950"/>
  <c r="S330" i="7950" s="1"/>
  <c r="T1310" i="7950"/>
  <c r="W1011" i="7950"/>
  <c r="W987" i="7950"/>
  <c r="R721" i="7949"/>
  <c r="Q767" i="7949"/>
  <c r="S1981" i="7950"/>
  <c r="R1957" i="7950"/>
  <c r="R2004" i="7950" s="1"/>
  <c r="U1203" i="7950"/>
  <c r="U1227" i="7950"/>
  <c r="V21" i="7949"/>
  <c r="V45" i="7949"/>
  <c r="T1339" i="7949"/>
  <c r="T1315" i="7949"/>
  <c r="W43" i="7950"/>
  <c r="W19" i="7950"/>
  <c r="T2683" i="7950"/>
  <c r="S2659" i="7950"/>
  <c r="S2706" i="7950" s="1"/>
  <c r="V957" i="7950"/>
  <c r="V933" i="7950"/>
  <c r="S205" i="7949"/>
  <c r="S181" i="7949"/>
  <c r="S1554" i="7949"/>
  <c r="R1530" i="7949"/>
  <c r="R1577" i="7949" s="1"/>
  <c r="V1073" i="7949"/>
  <c r="V1049" i="7949"/>
  <c r="S2634" i="7949"/>
  <c r="R2610" i="7949"/>
  <c r="R2657" i="7949" s="1"/>
  <c r="S1098" i="7949"/>
  <c r="S1145" i="7949" s="1"/>
  <c r="T1122" i="7949"/>
  <c r="V1929" i="7950"/>
  <c r="V1905" i="7950"/>
  <c r="Q2581" i="7949"/>
  <c r="Q2557" i="7949"/>
  <c r="Q2603" i="7949" s="1"/>
  <c r="V2013" i="7950"/>
  <c r="V2037" i="7950"/>
  <c r="V631" i="7950"/>
  <c r="U2413" i="7950"/>
  <c r="T2389" i="7950"/>
  <c r="T2436" i="7950" s="1"/>
  <c r="S91" i="7950"/>
  <c r="R67" i="7950"/>
  <c r="R114" i="7950" s="1"/>
  <c r="U1873" i="7950"/>
  <c r="T1849" i="7950"/>
  <c r="T1896" i="7950" s="1"/>
  <c r="U2126" i="7949"/>
  <c r="U2150" i="7949"/>
  <c r="V663" i="7950"/>
  <c r="V687" i="7950"/>
  <c r="Q497" i="7949"/>
  <c r="R450" i="7949"/>
  <c r="W1231" i="7949"/>
  <c r="U2605" i="7950"/>
  <c r="V2629" i="7950"/>
  <c r="S1908" i="7949"/>
  <c r="S1955" i="7949" s="1"/>
  <c r="T1932" i="7949"/>
  <c r="R2286" i="7949"/>
  <c r="R2333" i="7949" s="1"/>
  <c r="S2310" i="7949"/>
  <c r="S2522" i="7950"/>
  <c r="S2498" i="7950"/>
  <c r="W1988" i="7949"/>
  <c r="W1964" i="7949"/>
  <c r="W2508" i="7949"/>
  <c r="W2532" i="7949"/>
  <c r="U2042" i="7949"/>
  <c r="U2018" i="7949"/>
  <c r="U802" i="7949"/>
  <c r="U778" i="7949"/>
  <c r="U469" i="7950"/>
  <c r="T445" i="7950"/>
  <c r="T492" i="7950" s="1"/>
  <c r="V1555" i="7949"/>
  <c r="V1531" i="7949"/>
  <c r="U1716" i="7949"/>
  <c r="T1692" i="7949"/>
  <c r="T1739" i="7949" s="1"/>
  <c r="R937" i="7949"/>
  <c r="R983" i="7949" s="1"/>
  <c r="R961" i="7949"/>
  <c r="U2143" i="7950"/>
  <c r="W1176" i="7949"/>
  <c r="T2365" i="7949"/>
  <c r="T2341" i="7949"/>
  <c r="T258" i="7949"/>
  <c r="S234" i="7949"/>
  <c r="S281" i="7949" s="1"/>
  <c r="U525" i="7950"/>
  <c r="U501" i="7950"/>
  <c r="R1610" i="7949"/>
  <c r="R1586" i="7949"/>
  <c r="R1631" i="7949" s="1"/>
  <c r="U122" i="7950"/>
  <c r="U146" i="7950"/>
  <c r="W2197" i="7950"/>
  <c r="W2639" i="7949"/>
  <c r="W2615" i="7949"/>
  <c r="W2314" i="7949"/>
  <c r="W2290" i="7949"/>
  <c r="T960" i="7949"/>
  <c r="S936" i="7949"/>
  <c r="W478" i="7949"/>
  <c r="W454" i="7949"/>
  <c r="U2152" i="7949"/>
  <c r="U2128" i="7949"/>
  <c r="U47" i="7949"/>
  <c r="U23" i="7949"/>
  <c r="T985" i="7950"/>
  <c r="T1032" i="7950" s="1"/>
  <c r="U1009" i="7950"/>
  <c r="S2251" i="7950"/>
  <c r="R2227" i="7950"/>
  <c r="R2274" i="7950" s="1"/>
  <c r="W2420" i="7949"/>
  <c r="W2396" i="7949"/>
  <c r="U795" i="7950"/>
  <c r="U771" i="7950"/>
  <c r="V2419" i="7949"/>
  <c r="V2395" i="7949"/>
  <c r="S1662" i="7949"/>
  <c r="R1638" i="7949"/>
  <c r="R1685" i="7949" s="1"/>
  <c r="S229" i="7950"/>
  <c r="S276" i="7950" s="1"/>
  <c r="T253" i="7950"/>
  <c r="V690" i="7949"/>
  <c r="U666" i="7949"/>
  <c r="U1064" i="7950"/>
  <c r="V1533" i="7949"/>
  <c r="V1557" i="7949"/>
  <c r="S2521" i="7950"/>
  <c r="R2497" i="7950"/>
  <c r="R2544" i="7950" s="1"/>
  <c r="S391" i="7950"/>
  <c r="S438" i="7950" s="1"/>
  <c r="T415" i="7950"/>
  <c r="U20" i="7949"/>
  <c r="U44" i="7949"/>
  <c r="R882" i="7949"/>
  <c r="R929" i="7949" s="1"/>
  <c r="S906" i="7949"/>
  <c r="V529" i="7949"/>
  <c r="V1613" i="7949"/>
  <c r="V1589" i="7949"/>
  <c r="Q2257" i="7949"/>
  <c r="Q2233" i="7949"/>
  <c r="Q2279" i="7949" s="1"/>
  <c r="R2382" i="7950"/>
  <c r="S2335" i="7950"/>
  <c r="V339" i="7950"/>
  <c r="V363" i="7950"/>
  <c r="V528" i="7949"/>
  <c r="U504" i="7949"/>
  <c r="W2575" i="7950"/>
  <c r="V2551" i="7950"/>
  <c r="T2256" i="7949"/>
  <c r="S2232" i="7949"/>
  <c r="V989" i="7950"/>
  <c r="V1013" i="7950"/>
  <c r="W204" i="7949"/>
  <c r="V1501" i="7949"/>
  <c r="V1477" i="7949"/>
  <c r="V1744" i="7950"/>
  <c r="V1768" i="7950"/>
  <c r="W1830" i="7949"/>
  <c r="W1806" i="7949"/>
  <c r="W883" i="7949"/>
  <c r="W907" i="7949"/>
  <c r="U475" i="7949"/>
  <c r="U451" i="7949"/>
  <c r="U2446" i="7950"/>
  <c r="U2470" i="7950"/>
  <c r="U1550" i="7950"/>
  <c r="U1526" i="7950"/>
  <c r="U1804" i="7949"/>
  <c r="U1828" i="7949"/>
  <c r="R1045" i="7949"/>
  <c r="R1091" i="7949" s="1"/>
  <c r="R1069" i="7949"/>
  <c r="W503" i="7950"/>
  <c r="W527" i="7950"/>
  <c r="T1687" i="7950"/>
  <c r="T1734" i="7950" s="1"/>
  <c r="U1711" i="7950"/>
  <c r="S2089" i="7950"/>
  <c r="R2065" i="7950"/>
  <c r="R2112" i="7950" s="1"/>
  <c r="Q821" i="7949"/>
  <c r="R775" i="7949"/>
  <c r="W772" i="7950"/>
  <c r="W796" i="7950"/>
  <c r="V2288" i="7949"/>
  <c r="V2312" i="7949"/>
  <c r="W696" i="7949"/>
  <c r="W672" i="7949"/>
  <c r="U153" i="7949"/>
  <c r="U129" i="7949"/>
  <c r="S1549" i="7950"/>
  <c r="R1525" i="7950"/>
  <c r="R1572" i="7950" s="1"/>
  <c r="V342" i="7949"/>
  <c r="W366" i="7949"/>
  <c r="V1287" i="7949"/>
  <c r="V1263" i="7949"/>
  <c r="W69" i="7950"/>
  <c r="W93" i="7950"/>
  <c r="R1368" i="7949"/>
  <c r="R1415" i="7949" s="1"/>
  <c r="S1392" i="7949"/>
  <c r="R654" i="7950"/>
  <c r="S607" i="7950"/>
  <c r="U1829" i="7949"/>
  <c r="U1805" i="7949"/>
  <c r="V1173" i="7950"/>
  <c r="T1093" i="7950"/>
  <c r="U1117" i="7950"/>
  <c r="T1608" i="7949"/>
  <c r="S1584" i="7949"/>
  <c r="V692" i="7949"/>
  <c r="V668" i="7949"/>
  <c r="U2421" i="7949"/>
  <c r="U2397" i="7949"/>
  <c r="S1119" i="7950"/>
  <c r="S1095" i="7950"/>
  <c r="S1140" i="7950" s="1"/>
  <c r="R222" i="7950"/>
  <c r="S175" i="7950"/>
  <c r="S1800" i="7949"/>
  <c r="S1847" i="7949" s="1"/>
  <c r="T1824" i="7949"/>
  <c r="V1182" i="7949"/>
  <c r="V1158" i="7949"/>
  <c r="T1556" i="7949"/>
  <c r="T1532" i="7949"/>
  <c r="U1746" i="7949"/>
  <c r="U1793" i="7949" s="1"/>
  <c r="V1770" i="7949"/>
  <c r="Q1285" i="7949"/>
  <c r="Q1261" i="7949"/>
  <c r="Q1307" i="7949" s="1"/>
  <c r="V1122" i="7950"/>
  <c r="V1098" i="7950"/>
  <c r="T579" i="7950"/>
  <c r="T555" i="7950"/>
  <c r="W1127" i="7949"/>
  <c r="W1103" i="7949"/>
  <c r="T2688" i="7949"/>
  <c r="S2664" i="7949"/>
  <c r="S636" i="7949"/>
  <c r="R612" i="7949"/>
  <c r="R659" i="7949" s="1"/>
  <c r="U823" i="7950"/>
  <c r="W1882" i="7949"/>
  <c r="W1858" i="7949"/>
  <c r="V364" i="7950"/>
  <c r="V340" i="7950"/>
  <c r="R1880" i="7949"/>
  <c r="R1856" i="7949"/>
  <c r="R1901" i="7949" s="1"/>
  <c r="U2476" i="7949"/>
  <c r="U2452" i="7949"/>
  <c r="W42" i="7949"/>
  <c r="V18" i="7949"/>
  <c r="T361" i="7950"/>
  <c r="S337" i="7950"/>
  <c r="S384" i="7950" s="1"/>
  <c r="S1446" i="7949"/>
  <c r="R1422" i="7949"/>
  <c r="R1469" i="7949" s="1"/>
  <c r="Q2665" i="7949"/>
  <c r="Q2711" i="7949" s="1"/>
  <c r="Q2689" i="7949"/>
  <c r="U1255" i="7950"/>
  <c r="V2178" i="7949"/>
  <c r="W2202" i="7949"/>
  <c r="R1363" i="7950"/>
  <c r="R1410" i="7950" s="1"/>
  <c r="S1387" i="7950"/>
  <c r="V1765" i="7950"/>
  <c r="S443" i="7949"/>
  <c r="W580" i="7950"/>
  <c r="W556" i="7950"/>
  <c r="S955" i="7950"/>
  <c r="R931" i="7950"/>
  <c r="R978" i="7950" s="1"/>
  <c r="W474" i="7949"/>
  <c r="T2311" i="7949"/>
  <c r="T2287" i="7949"/>
  <c r="W235" i="7950"/>
  <c r="W259" i="7950"/>
  <c r="U2149" i="7949"/>
  <c r="U2125" i="7949"/>
  <c r="W830" i="7949"/>
  <c r="W854" i="7949"/>
  <c r="R2070" i="7949"/>
  <c r="R2117" i="7949" s="1"/>
  <c r="S2094" i="7949"/>
  <c r="W1664" i="7949"/>
  <c r="W1640" i="7949"/>
  <c r="W2391" i="7950"/>
  <c r="W2415" i="7950"/>
  <c r="R1207" i="7949"/>
  <c r="Q1253" i="7949"/>
  <c r="V799" i="7949"/>
  <c r="T2652" i="7950"/>
  <c r="V2423" i="7949"/>
  <c r="V2399" i="7949"/>
  <c r="U1717" i="7949"/>
  <c r="U1693" i="7949"/>
  <c r="W2154" i="7949"/>
  <c r="W2130" i="7949"/>
  <c r="U965" i="7949"/>
  <c r="U941" i="7949"/>
  <c r="R1523" i="7949"/>
  <c r="S1476" i="7949"/>
  <c r="W2205" i="7949"/>
  <c r="W2181" i="7949"/>
  <c r="S2252" i="7950"/>
  <c r="S2228" i="7950"/>
  <c r="V2578" i="7950"/>
  <c r="V2554" i="7950"/>
  <c r="R227" i="7949"/>
  <c r="S180" i="7949"/>
  <c r="S367" i="7949"/>
  <c r="S343" i="7949"/>
  <c r="U2690" i="7949"/>
  <c r="U2666" i="7949"/>
  <c r="U1558" i="7949"/>
  <c r="U1534" i="7949"/>
  <c r="T1337" i="7950"/>
  <c r="T1313" i="7950"/>
  <c r="W474" i="7950"/>
  <c r="W450" i="7950"/>
  <c r="V1394" i="7949"/>
  <c r="V1370" i="7949"/>
  <c r="V2530" i="7949"/>
  <c r="V2506" i="7949"/>
  <c r="U396" i="7949"/>
  <c r="V420" i="7949"/>
  <c r="U2580" i="7949"/>
  <c r="T2556" i="7949"/>
  <c r="R499" i="7950"/>
  <c r="R546" i="7950" s="1"/>
  <c r="S523" i="7950"/>
  <c r="W1991" i="7949"/>
  <c r="W1967" i="7949"/>
  <c r="S1471" i="7950"/>
  <c r="T1495" i="7950"/>
  <c r="U2258" i="7949"/>
  <c r="U2234" i="7949"/>
  <c r="S1256" i="7950"/>
  <c r="R1302" i="7950"/>
  <c r="U739" i="7950"/>
  <c r="T715" i="7950"/>
  <c r="W1659" i="7950"/>
  <c r="W1635" i="7950"/>
  <c r="W2342" i="7949"/>
  <c r="W2366" i="7949"/>
  <c r="S685" i="7950"/>
  <c r="R661" i="7950"/>
  <c r="R708" i="7950" s="1"/>
  <c r="S2441" i="7949"/>
  <c r="T2394" i="7949"/>
  <c r="R691" i="7949"/>
  <c r="R667" i="7949"/>
  <c r="R713" i="7949" s="1"/>
  <c r="S2364" i="7949"/>
  <c r="R2340" i="7949"/>
  <c r="R2387" i="7949" s="1"/>
  <c r="T2035" i="7950"/>
  <c r="S2011" i="7950"/>
  <c r="S2058" i="7950" s="1"/>
  <c r="S577" i="7950"/>
  <c r="R553" i="7950"/>
  <c r="R600" i="7950" s="1"/>
  <c r="T1657" i="7950"/>
  <c r="S1633" i="7950"/>
  <c r="S1680" i="7950" s="1"/>
  <c r="U741" i="7950"/>
  <c r="U717" i="7950"/>
  <c r="S1201" i="7950"/>
  <c r="T1225" i="7950"/>
  <c r="V2526" i="7949"/>
  <c r="W584" i="7949"/>
  <c r="W560" i="7949"/>
  <c r="W2367" i="7949"/>
  <c r="W2343" i="7949"/>
  <c r="U151" i="7949"/>
  <c r="U127" i="7949"/>
  <c r="V1014" i="7949"/>
  <c r="S1986" i="7949"/>
  <c r="R1962" i="7949"/>
  <c r="R2009" i="7949" s="1"/>
  <c r="U2393" i="7950"/>
  <c r="U2417" i="7950"/>
  <c r="V209" i="7949"/>
  <c r="V185" i="7949"/>
  <c r="T909" i="7949"/>
  <c r="T885" i="7949"/>
  <c r="S1338" i="7949"/>
  <c r="R1314" i="7949"/>
  <c r="R1361" i="7949" s="1"/>
  <c r="V1262" i="7949"/>
  <c r="V1286" i="7949"/>
  <c r="V583" i="7949"/>
  <c r="V559" i="7949"/>
  <c r="R1417" i="7950"/>
  <c r="R1464" i="7950" s="1"/>
  <c r="S1441" i="7950"/>
  <c r="U2636" i="7949"/>
  <c r="U2612" i="7949"/>
  <c r="S1044" i="7949"/>
  <c r="T1068" i="7949"/>
  <c r="S1071" i="7949"/>
  <c r="S1047" i="7949"/>
  <c r="U1877" i="7950"/>
  <c r="U1853" i="7950"/>
  <c r="V1937" i="7949"/>
  <c r="V1913" i="7949"/>
  <c r="R1795" i="7950"/>
  <c r="R1842" i="7950" s="1"/>
  <c r="S1819" i="7950"/>
  <c r="R829" i="7949"/>
  <c r="Q875" i="7949"/>
  <c r="Q119" i="7949"/>
  <c r="R72" i="7949"/>
  <c r="V903" i="7950"/>
  <c r="W2694" i="7949"/>
  <c r="W2670" i="7949"/>
  <c r="U1447" i="7949"/>
  <c r="U1423" i="7949"/>
  <c r="U2477" i="7949"/>
  <c r="U2453" i="7949"/>
  <c r="W1933" i="7949"/>
  <c r="W1909" i="7949"/>
  <c r="R1950" i="7950"/>
  <c r="S1903" i="7950"/>
  <c r="U177" i="7950"/>
  <c r="U201" i="7950"/>
  <c r="W1344" i="7949"/>
  <c r="W1320" i="7949"/>
  <c r="S505" i="7949"/>
  <c r="R551" i="7949"/>
  <c r="V1798" i="7950"/>
  <c r="V1822" i="7950"/>
  <c r="T1801" i="7949"/>
  <c r="T1825" i="7949"/>
  <c r="U145" i="7950"/>
  <c r="T121" i="7950"/>
  <c r="T168" i="7950" s="1"/>
  <c r="T613" i="7949"/>
  <c r="T637" i="7949"/>
  <c r="V2020" i="7949"/>
  <c r="V2044" i="7949"/>
  <c r="T2448" i="7949"/>
  <c r="T2495" i="7949" s="1"/>
  <c r="U2472" i="7949"/>
  <c r="T1603" i="7950"/>
  <c r="S1579" i="7950"/>
  <c r="S1626" i="7950" s="1"/>
  <c r="S1340" i="7949"/>
  <c r="S1316" i="7949"/>
  <c r="V2015" i="7950"/>
  <c r="V2039" i="7950"/>
  <c r="Q1226" i="7950"/>
  <c r="Q1202" i="7950"/>
  <c r="Q1248" i="7950" s="1"/>
  <c r="R19" i="7949"/>
  <c r="Q65" i="7949"/>
  <c r="W1826" i="7949"/>
  <c r="W1802" i="7949"/>
  <c r="O769" i="18" l="1"/>
  <c r="M689" i="7941"/>
  <c r="M687" i="7941" s="1"/>
  <c r="M1293" i="18"/>
  <c r="N113" i="7941"/>
  <c r="N111" i="7941" s="1"/>
  <c r="N873" i="18"/>
  <c r="P1299" i="18"/>
  <c r="P693" i="7941" s="1"/>
  <c r="Q1561" i="18"/>
  <c r="Q1299" i="18" s="1"/>
  <c r="Q693" i="7941" s="1"/>
  <c r="P1295" i="18"/>
  <c r="P1555" i="18"/>
  <c r="L687" i="7941"/>
  <c r="L899" i="7941"/>
  <c r="J1053" i="7941"/>
  <c r="N689" i="7941"/>
  <c r="N687" i="7941" s="1"/>
  <c r="N1293" i="18"/>
  <c r="J1105" i="7941"/>
  <c r="Q1558" i="18"/>
  <c r="Q1296" i="18" s="1"/>
  <c r="Q690" i="7941" s="1"/>
  <c r="N769" i="18"/>
  <c r="D10" i="7958"/>
  <c r="D17" i="7958" s="1"/>
  <c r="G16" i="7965" s="1"/>
  <c r="B17" i="7958"/>
  <c r="M327" i="7941"/>
  <c r="N327" i="7941"/>
  <c r="O327" i="7941"/>
  <c r="P327" i="7941" s="1"/>
  <c r="Q327" i="7941" s="1"/>
  <c r="P879" i="18"/>
  <c r="P117" i="7941" s="1"/>
  <c r="Q1141" i="18"/>
  <c r="Q879" i="18" s="1"/>
  <c r="Q117" i="7941" s="1"/>
  <c r="M323" i="7941"/>
  <c r="L321" i="7941"/>
  <c r="M326" i="7941"/>
  <c r="N326" i="7941"/>
  <c r="O326" i="7941" s="1"/>
  <c r="P326" i="7941" s="1"/>
  <c r="Q326" i="7941" s="1"/>
  <c r="O875" i="18"/>
  <c r="O1135" i="18"/>
  <c r="P1137" i="18"/>
  <c r="O1295" i="18"/>
  <c r="O1555" i="18"/>
  <c r="Q1557" i="18"/>
  <c r="P7" i="7941"/>
  <c r="Q9" i="7941"/>
  <c r="Q7" i="7941" s="1"/>
  <c r="O322" i="7941"/>
  <c r="P769" i="18"/>
  <c r="Q770" i="18"/>
  <c r="M1189" i="18"/>
  <c r="N1191" i="18"/>
  <c r="N1189" i="18" s="1"/>
  <c r="Q1191" i="18"/>
  <c r="Q1189" i="18" s="1"/>
  <c r="P1191" i="18"/>
  <c r="P1189" i="18" s="1"/>
  <c r="R1191" i="18"/>
  <c r="R1189" i="18" s="1"/>
  <c r="O1191" i="18"/>
  <c r="O1189" i="18" s="1"/>
  <c r="Q688" i="7941"/>
  <c r="N583" i="7941"/>
  <c r="O585" i="7941"/>
  <c r="G16" i="7969"/>
  <c r="G19" i="7969" s="1"/>
  <c r="J1001" i="7941"/>
  <c r="M328" i="7941"/>
  <c r="N328" i="7941" s="1"/>
  <c r="O328" i="7941" s="1"/>
  <c r="P328" i="7941" s="1"/>
  <c r="Q328" i="7941" s="1"/>
  <c r="R2166" i="7950"/>
  <c r="S2119" i="7950"/>
  <c r="S1037" i="7949"/>
  <c r="T990" i="7949"/>
  <c r="W2551" i="7950"/>
  <c r="R2444" i="7950"/>
  <c r="Q2490" i="7950"/>
  <c r="R1356" i="7950"/>
  <c r="S1309" i="7950"/>
  <c r="S716" i="7950"/>
  <c r="R762" i="7950"/>
  <c r="T443" i="7949"/>
  <c r="V2611" i="7949"/>
  <c r="V2635" i="7949"/>
  <c r="S1206" i="7949"/>
  <c r="T1230" i="7949"/>
  <c r="T901" i="7950"/>
  <c r="S877" i="7950"/>
  <c r="T2148" i="7949"/>
  <c r="S2124" i="7949"/>
  <c r="S2171" i="7949" s="1"/>
  <c r="U37" i="7950"/>
  <c r="T13" i="7950"/>
  <c r="T60" i="7950" s="1"/>
  <c r="T1177" i="7949"/>
  <c r="T1153" i="7949"/>
  <c r="U2652" i="7950"/>
  <c r="W1854" i="7949"/>
  <c r="W1496" i="7950"/>
  <c r="T824" i="7950"/>
  <c r="S870" i="7950"/>
  <c r="U1364" i="7950"/>
  <c r="U1388" i="7950"/>
  <c r="R1472" i="7950"/>
  <c r="Q1518" i="7950"/>
  <c r="T312" i="7949"/>
  <c r="S288" i="7949"/>
  <c r="S335" i="7949" s="1"/>
  <c r="S2174" i="7950"/>
  <c r="R2220" i="7950"/>
  <c r="R2063" i="7949"/>
  <c r="T744" i="7949"/>
  <c r="S720" i="7949"/>
  <c r="R1788" i="7950"/>
  <c r="S1741" i="7950"/>
  <c r="T2040" i="7949"/>
  <c r="S2016" i="7949"/>
  <c r="T852" i="7949"/>
  <c r="S828" i="7949"/>
  <c r="U1284" i="7949"/>
  <c r="T1260" i="7949"/>
  <c r="S1147" i="7950"/>
  <c r="T1171" i="7950"/>
  <c r="W2693" i="7949"/>
  <c r="W2669" i="7949"/>
  <c r="U173" i="7949"/>
  <c r="V798" i="7949"/>
  <c r="U774" i="7949"/>
  <c r="V1281" i="7950"/>
  <c r="V1257" i="7950"/>
  <c r="S879" i="7950"/>
  <c r="R924" i="7950"/>
  <c r="S2281" i="7950"/>
  <c r="S2328" i="7950" s="1"/>
  <c r="T2305" i="7950"/>
  <c r="V1333" i="7950"/>
  <c r="W2178" i="7949"/>
  <c r="V126" i="7949"/>
  <c r="W150" i="7949"/>
  <c r="S1040" i="7950"/>
  <c r="R1086" i="7950"/>
  <c r="S1950" i="7950"/>
  <c r="T1903" i="7950"/>
  <c r="S1417" i="7950"/>
  <c r="S1464" i="7950" s="1"/>
  <c r="T1441" i="7950"/>
  <c r="T1338" i="7949"/>
  <c r="S1314" i="7949"/>
  <c r="S1361" i="7949" s="1"/>
  <c r="S691" i="7949"/>
  <c r="S667" i="7949"/>
  <c r="S713" i="7949" s="1"/>
  <c r="W1122" i="7950"/>
  <c r="W1098" i="7950"/>
  <c r="T1095" i="7950"/>
  <c r="T1140" i="7950" s="1"/>
  <c r="T1119" i="7950"/>
  <c r="V2397" i="7949"/>
  <c r="V2421" i="7949"/>
  <c r="W529" i="7949"/>
  <c r="W1905" i="7950"/>
  <c r="W1929" i="7950"/>
  <c r="W1073" i="7949"/>
  <c r="W1049" i="7949"/>
  <c r="T205" i="7949"/>
  <c r="T181" i="7949"/>
  <c r="S1149" i="7950"/>
  <c r="R1194" i="7950"/>
  <c r="V314" i="7949"/>
  <c r="V290" i="7949"/>
  <c r="V1447" i="7949"/>
  <c r="V1423" i="7949"/>
  <c r="W1262" i="7949"/>
  <c r="W1286" i="7949"/>
  <c r="W185" i="7949"/>
  <c r="W209" i="7949"/>
  <c r="S1962" i="7949"/>
  <c r="S2009" i="7949" s="1"/>
  <c r="T1986" i="7949"/>
  <c r="W799" i="7949"/>
  <c r="W1765" i="7950"/>
  <c r="V1255" i="7950"/>
  <c r="W18" i="7949"/>
  <c r="T1800" i="7949"/>
  <c r="T1847" i="7949" s="1"/>
  <c r="U1824" i="7949"/>
  <c r="U1608" i="7949"/>
  <c r="T1584" i="7949"/>
  <c r="W1287" i="7949"/>
  <c r="W1263" i="7949"/>
  <c r="W2312" i="7949"/>
  <c r="W2288" i="7949"/>
  <c r="S2065" i="7950"/>
  <c r="S2112" i="7950" s="1"/>
  <c r="T2089" i="7950"/>
  <c r="S1069" i="7949"/>
  <c r="S1045" i="7949"/>
  <c r="S1091" i="7949" s="1"/>
  <c r="S2382" i="7950"/>
  <c r="T2335" i="7950"/>
  <c r="V44" i="7949"/>
  <c r="V20" i="7949"/>
  <c r="T2521" i="7950"/>
  <c r="S2497" i="7950"/>
  <c r="S2544" i="7950" s="1"/>
  <c r="V2143" i="7950"/>
  <c r="U1692" i="7949"/>
  <c r="U1739" i="7949" s="1"/>
  <c r="V1716" i="7949"/>
  <c r="R497" i="7949"/>
  <c r="S450" i="7949"/>
  <c r="W687" i="7950"/>
  <c r="W663" i="7950"/>
  <c r="S67" i="7950"/>
  <c r="S114" i="7950" s="1"/>
  <c r="T91" i="7950"/>
  <c r="T1098" i="7949"/>
  <c r="T1145" i="7949" s="1"/>
  <c r="U1122" i="7949"/>
  <c r="T1981" i="7950"/>
  <c r="S1957" i="7950"/>
  <c r="S2004" i="7950" s="1"/>
  <c r="S721" i="7949"/>
  <c r="R767" i="7949"/>
  <c r="U1310" i="7950"/>
  <c r="S2549" i="7949"/>
  <c r="T2502" i="7949"/>
  <c r="T2443" i="7950"/>
  <c r="U2467" i="7950"/>
  <c r="W2261" i="7949"/>
  <c r="W2237" i="7949"/>
  <c r="V1063" i="7950"/>
  <c r="U1039" i="7950"/>
  <c r="T1478" i="7949"/>
  <c r="T1502" i="7949"/>
  <c r="W1989" i="7949"/>
  <c r="W1965" i="7949"/>
  <c r="T1316" i="7949"/>
  <c r="T1340" i="7949"/>
  <c r="S1795" i="7950"/>
  <c r="S1842" i="7950" s="1"/>
  <c r="T1819" i="7950"/>
  <c r="W2526" i="7949"/>
  <c r="U2035" i="7950"/>
  <c r="T2011" i="7950"/>
  <c r="T2058" i="7950" s="1"/>
  <c r="S661" i="7950"/>
  <c r="S708" i="7950" s="1"/>
  <c r="T685" i="7950"/>
  <c r="W2506" i="7949"/>
  <c r="W2530" i="7949"/>
  <c r="V1534" i="7949"/>
  <c r="V1558" i="7949"/>
  <c r="V941" i="7949"/>
  <c r="V965" i="7949"/>
  <c r="S1207" i="7949"/>
  <c r="R1253" i="7949"/>
  <c r="V2149" i="7949"/>
  <c r="V2125" i="7949"/>
  <c r="U2311" i="7949"/>
  <c r="U2287" i="7949"/>
  <c r="T1392" i="7949"/>
  <c r="S1368" i="7949"/>
  <c r="S1415" i="7949" s="1"/>
  <c r="R2233" i="7949"/>
  <c r="R2279" i="7949" s="1"/>
  <c r="R2257" i="7949"/>
  <c r="U415" i="7950"/>
  <c r="T391" i="7950"/>
  <c r="T438" i="7950" s="1"/>
  <c r="W2419" i="7949"/>
  <c r="W2395" i="7949"/>
  <c r="V47" i="7949"/>
  <c r="V23" i="7949"/>
  <c r="V525" i="7950"/>
  <c r="V501" i="7950"/>
  <c r="U445" i="7950"/>
  <c r="U492" i="7950" s="1"/>
  <c r="V469" i="7950"/>
  <c r="V2042" i="7949"/>
  <c r="V2018" i="7949"/>
  <c r="T2310" i="7949"/>
  <c r="S2286" i="7949"/>
  <c r="S2333" i="7949" s="1"/>
  <c r="V2605" i="7950"/>
  <c r="W2629" i="7950"/>
  <c r="V2150" i="7949"/>
  <c r="V2126" i="7949"/>
  <c r="W631" i="7950"/>
  <c r="W933" i="7950"/>
  <c r="W957" i="7950"/>
  <c r="U307" i="7950"/>
  <c r="T283" i="7950"/>
  <c r="T330" i="7950" s="1"/>
  <c r="W1609" i="7949"/>
  <c r="W1585" i="7949"/>
  <c r="S1199" i="7949"/>
  <c r="T1152" i="7949"/>
  <c r="S19" i="7949"/>
  <c r="R65" i="7949"/>
  <c r="V2472" i="7949"/>
  <c r="U2448" i="7949"/>
  <c r="U2495" i="7949" s="1"/>
  <c r="U613" i="7949"/>
  <c r="U637" i="7949"/>
  <c r="U121" i="7950"/>
  <c r="U168" i="7950" s="1"/>
  <c r="V145" i="7950"/>
  <c r="V2453" i="7949"/>
  <c r="V2477" i="7949"/>
  <c r="V1853" i="7950"/>
  <c r="V1877" i="7950"/>
  <c r="V717" i="7950"/>
  <c r="V741" i="7950"/>
  <c r="T2441" i="7949"/>
  <c r="U2394" i="7949"/>
  <c r="S1523" i="7949"/>
  <c r="T1476" i="7949"/>
  <c r="V1717" i="7949"/>
  <c r="V1693" i="7949"/>
  <c r="T2094" i="7949"/>
  <c r="S2070" i="7949"/>
  <c r="S2117" i="7949" s="1"/>
  <c r="S1422" i="7949"/>
  <c r="S1469" i="7949" s="1"/>
  <c r="T1446" i="7949"/>
  <c r="S1880" i="7949"/>
  <c r="S1856" i="7949"/>
  <c r="S1901" i="7949" s="1"/>
  <c r="U2688" i="7949"/>
  <c r="T2664" i="7949"/>
  <c r="S222" i="7950"/>
  <c r="T175" i="7950"/>
  <c r="W1173" i="7950"/>
  <c r="U1603" i="7950"/>
  <c r="T1579" i="7950"/>
  <c r="T1626" i="7950" s="1"/>
  <c r="U1825" i="7949"/>
  <c r="U1801" i="7949"/>
  <c r="W1798" i="7950"/>
  <c r="W1822" i="7950"/>
  <c r="T505" i="7949"/>
  <c r="S551" i="7949"/>
  <c r="W903" i="7950"/>
  <c r="U885" i="7949"/>
  <c r="U909" i="7949"/>
  <c r="V2417" i="7950"/>
  <c r="V2393" i="7950"/>
  <c r="V151" i="7949"/>
  <c r="V127" i="7949"/>
  <c r="U1225" i="7950"/>
  <c r="T1201" i="7950"/>
  <c r="S553" i="7950"/>
  <c r="S600" i="7950" s="1"/>
  <c r="T577" i="7950"/>
  <c r="S2340" i="7949"/>
  <c r="S2387" i="7949" s="1"/>
  <c r="T2364" i="7949"/>
  <c r="V739" i="7950"/>
  <c r="U715" i="7950"/>
  <c r="V2234" i="7949"/>
  <c r="V2258" i="7949"/>
  <c r="U2556" i="7949"/>
  <c r="V2580" i="7949"/>
  <c r="W1394" i="7949"/>
  <c r="W1370" i="7949"/>
  <c r="U1337" i="7950"/>
  <c r="U1313" i="7950"/>
  <c r="V2690" i="7949"/>
  <c r="V2666" i="7949"/>
  <c r="S227" i="7949"/>
  <c r="T180" i="7949"/>
  <c r="W2578" i="7950"/>
  <c r="W2554" i="7950"/>
  <c r="T2252" i="7950"/>
  <c r="T2228" i="7950"/>
  <c r="T955" i="7950"/>
  <c r="S931" i="7950"/>
  <c r="S978" i="7950" s="1"/>
  <c r="S1363" i="7950"/>
  <c r="S1410" i="7950" s="1"/>
  <c r="T1387" i="7950"/>
  <c r="R2665" i="7949"/>
  <c r="R2711" i="7949" s="1"/>
  <c r="R2689" i="7949"/>
  <c r="T636" i="7949"/>
  <c r="S612" i="7949"/>
  <c r="S659" i="7949" s="1"/>
  <c r="U555" i="7950"/>
  <c r="U579" i="7950"/>
  <c r="R1285" i="7949"/>
  <c r="R1261" i="7949"/>
  <c r="R1307" i="7949" s="1"/>
  <c r="U1556" i="7949"/>
  <c r="U1532" i="7949"/>
  <c r="V1117" i="7950"/>
  <c r="U1093" i="7950"/>
  <c r="S654" i="7950"/>
  <c r="T607" i="7950"/>
  <c r="T1549" i="7950"/>
  <c r="S1525" i="7950"/>
  <c r="S1572" i="7950" s="1"/>
  <c r="V153" i="7949"/>
  <c r="V129" i="7949"/>
  <c r="S775" i="7949"/>
  <c r="R821" i="7949"/>
  <c r="V1711" i="7950"/>
  <c r="U1687" i="7950"/>
  <c r="U1734" i="7950" s="1"/>
  <c r="V1526" i="7950"/>
  <c r="V1550" i="7950"/>
  <c r="V475" i="7949"/>
  <c r="V451" i="7949"/>
  <c r="W1501" i="7949"/>
  <c r="W1477" i="7949"/>
  <c r="U2256" i="7949"/>
  <c r="T2232" i="7949"/>
  <c r="V504" i="7949"/>
  <c r="W528" i="7949"/>
  <c r="W1613" i="7949"/>
  <c r="W1589" i="7949"/>
  <c r="T906" i="7949"/>
  <c r="S882" i="7949"/>
  <c r="S929" i="7949" s="1"/>
  <c r="W1557" i="7949"/>
  <c r="W1533" i="7949"/>
  <c r="V1064" i="7950"/>
  <c r="W690" i="7949"/>
  <c r="V666" i="7949"/>
  <c r="T1662" i="7949"/>
  <c r="S1638" i="7949"/>
  <c r="S1685" i="7949" s="1"/>
  <c r="V771" i="7950"/>
  <c r="V795" i="7950"/>
  <c r="T2251" i="7950"/>
  <c r="S2227" i="7950"/>
  <c r="S2274" i="7950" s="1"/>
  <c r="V2152" i="7949"/>
  <c r="V2128" i="7949"/>
  <c r="T936" i="7949"/>
  <c r="U960" i="7949"/>
  <c r="S1610" i="7949"/>
  <c r="S1586" i="7949"/>
  <c r="S1631" i="7949" s="1"/>
  <c r="U258" i="7949"/>
  <c r="T234" i="7949"/>
  <c r="T281" i="7949" s="1"/>
  <c r="U2341" i="7949"/>
  <c r="U2365" i="7949"/>
  <c r="S937" i="7949"/>
  <c r="S983" i="7949" s="1"/>
  <c r="S961" i="7949"/>
  <c r="V802" i="7949"/>
  <c r="V778" i="7949"/>
  <c r="T1908" i="7949"/>
  <c r="T1955" i="7949" s="1"/>
  <c r="U1932" i="7949"/>
  <c r="R2581" i="7949"/>
  <c r="R2557" i="7949"/>
  <c r="R2603" i="7949" s="1"/>
  <c r="T2634" i="7949"/>
  <c r="S2610" i="7949"/>
  <c r="S2657" i="7949" s="1"/>
  <c r="S1530" i="7949"/>
  <c r="S1577" i="7949" s="1"/>
  <c r="T1554" i="7949"/>
  <c r="U2683" i="7950"/>
  <c r="T2659" i="7950"/>
  <c r="T2706" i="7950" s="1"/>
  <c r="U1339" i="7949"/>
  <c r="U1315" i="7949"/>
  <c r="V1203" i="7950"/>
  <c r="V1227" i="7950"/>
  <c r="V2633" i="7950"/>
  <c r="V2609" i="7950"/>
  <c r="T2637" i="7949"/>
  <c r="T2613" i="7949"/>
  <c r="T793" i="7950"/>
  <c r="S769" i="7950"/>
  <c r="S816" i="7950" s="1"/>
  <c r="U1178" i="7949"/>
  <c r="U1154" i="7949"/>
  <c r="W1855" i="7949"/>
  <c r="U2203" i="7949"/>
  <c r="U2179" i="7949"/>
  <c r="U2225" i="7949" s="1"/>
  <c r="S2017" i="7949"/>
  <c r="S2041" i="7949"/>
  <c r="V2253" i="7950"/>
  <c r="V2229" i="7950"/>
  <c r="W2015" i="7950"/>
  <c r="W2039" i="7950"/>
  <c r="W1014" i="7949"/>
  <c r="T1256" i="7950"/>
  <c r="S1302" i="7950"/>
  <c r="T367" i="7949"/>
  <c r="T343" i="7949"/>
  <c r="W1182" i="7949"/>
  <c r="W1158" i="7949"/>
  <c r="R1226" i="7950"/>
  <c r="R1202" i="7950"/>
  <c r="R1248" i="7950" s="1"/>
  <c r="W2020" i="7949"/>
  <c r="W2044" i="7949"/>
  <c r="V177" i="7950"/>
  <c r="V201" i="7950"/>
  <c r="R119" i="7949"/>
  <c r="S72" i="7949"/>
  <c r="S829" i="7949"/>
  <c r="R875" i="7949"/>
  <c r="W1937" i="7949"/>
  <c r="W1913" i="7949"/>
  <c r="T1071" i="7949"/>
  <c r="T1047" i="7949"/>
  <c r="U1068" i="7949"/>
  <c r="T1044" i="7949"/>
  <c r="V2636" i="7949"/>
  <c r="V2612" i="7949"/>
  <c r="W559" i="7949"/>
  <c r="W583" i="7949"/>
  <c r="U1657" i="7950"/>
  <c r="T1633" i="7950"/>
  <c r="T1680" i="7950" s="1"/>
  <c r="T1471" i="7950"/>
  <c r="U1495" i="7950"/>
  <c r="T523" i="7950"/>
  <c r="S499" i="7950"/>
  <c r="S546" i="7950" s="1"/>
  <c r="W420" i="7949"/>
  <c r="V396" i="7949"/>
  <c r="S389" i="7949"/>
  <c r="W2423" i="7949"/>
  <c r="W2399" i="7949"/>
  <c r="U361" i="7950"/>
  <c r="T337" i="7950"/>
  <c r="T384" i="7950" s="1"/>
  <c r="V2476" i="7949"/>
  <c r="V2452" i="7949"/>
  <c r="W340" i="7950"/>
  <c r="W364" i="7950"/>
  <c r="V823" i="7950"/>
  <c r="W1770" i="7949"/>
  <c r="V1746" i="7949"/>
  <c r="V1793" i="7949" s="1"/>
  <c r="W668" i="7949"/>
  <c r="W692" i="7949"/>
  <c r="V1829" i="7949"/>
  <c r="V1805" i="7949"/>
  <c r="W342" i="7949"/>
  <c r="V1828" i="7949"/>
  <c r="V1804" i="7949"/>
  <c r="V2446" i="7950"/>
  <c r="V2470" i="7950"/>
  <c r="W1768" i="7950"/>
  <c r="W1744" i="7950"/>
  <c r="W989" i="7950"/>
  <c r="W1013" i="7950"/>
  <c r="V2598" i="7950"/>
  <c r="W363" i="7950"/>
  <c r="W339" i="7950"/>
  <c r="T229" i="7950"/>
  <c r="T276" i="7950" s="1"/>
  <c r="U253" i="7950"/>
  <c r="U985" i="7950"/>
  <c r="U1032" i="7950" s="1"/>
  <c r="V1009" i="7950"/>
  <c r="V122" i="7950"/>
  <c r="V146" i="7950"/>
  <c r="W1555" i="7949"/>
  <c r="W1531" i="7949"/>
  <c r="T2498" i="7950"/>
  <c r="T2522" i="7950"/>
  <c r="U1849" i="7950"/>
  <c r="U1896" i="7950" s="1"/>
  <c r="V1873" i="7950"/>
  <c r="V2413" i="7950"/>
  <c r="U2389" i="7950"/>
  <c r="U2436" i="7950" s="1"/>
  <c r="W2013" i="7950"/>
  <c r="W2037" i="7950"/>
  <c r="W45" i="7949"/>
  <c r="W21" i="7949"/>
  <c r="V582" i="7949"/>
  <c r="U558" i="7949"/>
  <c r="U605" i="7949" s="1"/>
  <c r="U1228" i="7950"/>
  <c r="U1204" i="7950"/>
  <c r="U2173" i="7950"/>
  <c r="U421" i="7949"/>
  <c r="U397" i="7949"/>
  <c r="P322" i="7941" l="1"/>
  <c r="Q1295" i="18"/>
  <c r="Q1555" i="18"/>
  <c r="O113" i="7941"/>
  <c r="O111" i="7941" s="1"/>
  <c r="O873" i="18"/>
  <c r="M321" i="7941"/>
  <c r="Q769" i="18"/>
  <c r="R770" i="18"/>
  <c r="R769" i="18" s="1"/>
  <c r="O689" i="7941"/>
  <c r="O687" i="7941" s="1"/>
  <c r="O1293" i="18"/>
  <c r="P875" i="18"/>
  <c r="P1135" i="18"/>
  <c r="Q1137" i="18"/>
  <c r="L374" i="7941"/>
  <c r="L483" i="7941"/>
  <c r="L378" i="7941"/>
  <c r="L482" i="7941"/>
  <c r="K472" i="7941"/>
  <c r="K440" i="7941"/>
  <c r="K473" i="7941"/>
  <c r="K427" i="7941"/>
  <c r="K530" i="7941"/>
  <c r="K571" i="7941"/>
  <c r="K561" i="7941"/>
  <c r="L499" i="7941"/>
  <c r="L488" i="7941"/>
  <c r="L520" i="7941"/>
  <c r="L387" i="7941"/>
  <c r="L398" i="7941"/>
  <c r="K450" i="7941"/>
  <c r="K471" i="7941"/>
  <c r="K554" i="7941"/>
  <c r="K563" i="7941"/>
  <c r="L487" i="7941"/>
  <c r="L486" i="7941"/>
  <c r="L395" i="7941"/>
  <c r="L386" i="7941"/>
  <c r="K468" i="7941"/>
  <c r="K426" i="7941"/>
  <c r="K431" i="7941"/>
  <c r="K567" i="7941"/>
  <c r="K569" i="7941"/>
  <c r="K452" i="7941"/>
  <c r="K475" i="7941"/>
  <c r="K540" i="7941"/>
  <c r="K555" i="7941"/>
  <c r="L495" i="7941"/>
  <c r="K466" i="7941"/>
  <c r="K577" i="7941"/>
  <c r="L510" i="7941"/>
  <c r="L392" i="7941"/>
  <c r="L490" i="7941"/>
  <c r="K429" i="7941"/>
  <c r="K573" i="7941"/>
  <c r="L500" i="7941"/>
  <c r="L419" i="7941"/>
  <c r="L407" i="7941"/>
  <c r="L516" i="7941"/>
  <c r="K556" i="7941"/>
  <c r="L403" i="7941"/>
  <c r="L423" i="7941"/>
  <c r="L382" i="7941"/>
  <c r="K451" i="7941"/>
  <c r="L379" i="7941"/>
  <c r="L480" i="7941"/>
  <c r="L377" i="7941"/>
  <c r="L481" i="7941"/>
  <c r="K448" i="7941"/>
  <c r="K437" i="7941"/>
  <c r="K439" i="7941"/>
  <c r="K562" i="7941"/>
  <c r="K578" i="7941"/>
  <c r="K565" i="7941"/>
  <c r="L491" i="7941"/>
  <c r="L523" i="7941"/>
  <c r="L512" i="7941"/>
  <c r="L420" i="7941"/>
  <c r="L401" i="7941"/>
  <c r="K460" i="7941"/>
  <c r="K441" i="7941"/>
  <c r="K564" i="7941"/>
  <c r="K559" i="7941"/>
  <c r="K552" i="7941"/>
  <c r="L519" i="7941"/>
  <c r="L518" i="7941"/>
  <c r="L391" i="7941"/>
  <c r="L397" i="7941"/>
  <c r="K436" i="7941"/>
  <c r="K459" i="7941"/>
  <c r="K575" i="7941"/>
  <c r="K557" i="7941"/>
  <c r="K462" i="7941"/>
  <c r="K445" i="7941"/>
  <c r="K443" i="7941"/>
  <c r="K551" i="7941"/>
  <c r="K536" i="7941"/>
  <c r="L527" i="7941"/>
  <c r="K574" i="7941"/>
  <c r="L494" i="7941"/>
  <c r="L393" i="7941"/>
  <c r="L511" i="7941"/>
  <c r="K454" i="7941"/>
  <c r="K535" i="7941"/>
  <c r="L525" i="7941"/>
  <c r="L388" i="7941"/>
  <c r="L409" i="7941"/>
  <c r="K467" i="7941"/>
  <c r="L502" i="7941"/>
  <c r="L492" i="7941"/>
  <c r="L506" i="7941"/>
  <c r="L418" i="7941"/>
  <c r="L493" i="7941"/>
  <c r="L478" i="7941"/>
  <c r="L380" i="7941"/>
  <c r="K432" i="7941"/>
  <c r="K548" i="7941"/>
  <c r="K550" i="7941"/>
  <c r="L507" i="7941"/>
  <c r="L421" i="7941"/>
  <c r="L389" i="7941"/>
  <c r="K461" i="7941"/>
  <c r="K558" i="7941"/>
  <c r="L498" i="7941"/>
  <c r="L385" i="7941"/>
  <c r="K433" i="7941"/>
  <c r="K579" i="7941"/>
  <c r="K442" i="7941"/>
  <c r="K553" i="7941"/>
  <c r="L505" i="7941"/>
  <c r="L501" i="7941"/>
  <c r="L404" i="7941"/>
  <c r="L408" i="7941"/>
  <c r="K568" i="7941"/>
  <c r="L384" i="7941"/>
  <c r="L422" i="7941"/>
  <c r="L400" i="7941"/>
  <c r="K534" i="7941"/>
  <c r="L381" i="7941"/>
  <c r="K456" i="7941"/>
  <c r="K537" i="7941"/>
  <c r="K544" i="7941"/>
  <c r="L504" i="7941"/>
  <c r="K470" i="7941"/>
  <c r="K538" i="7941"/>
  <c r="L509" i="7941"/>
  <c r="L390" i="7941"/>
  <c r="K532" i="7941"/>
  <c r="K474" i="7941"/>
  <c r="K570" i="7941"/>
  <c r="K449" i="7941"/>
  <c r="L411" i="7941"/>
  <c r="L417" i="7941"/>
  <c r="L514" i="7941"/>
  <c r="L402" i="7941"/>
  <c r="L513" i="7941"/>
  <c r="L485" i="7941"/>
  <c r="K531" i="7941"/>
  <c r="L396" i="7941"/>
  <c r="K539" i="7941"/>
  <c r="K458" i="7941"/>
  <c r="K430" i="7941"/>
  <c r="K435" i="7941"/>
  <c r="K572" i="7941"/>
  <c r="K444" i="7941"/>
  <c r="L416" i="7941"/>
  <c r="L376" i="7941"/>
  <c r="K464" i="7941"/>
  <c r="K457" i="7941"/>
  <c r="K533" i="7941"/>
  <c r="L496" i="7941"/>
  <c r="L410" i="7941"/>
  <c r="K447" i="7941"/>
  <c r="L497" i="7941"/>
  <c r="L399" i="7941"/>
  <c r="K469" i="7941"/>
  <c r="K560" i="7941"/>
  <c r="K455" i="7941"/>
  <c r="L517" i="7941"/>
  <c r="L524" i="7941"/>
  <c r="L413" i="7941"/>
  <c r="L503" i="7941"/>
  <c r="L414" i="7941"/>
  <c r="L489" i="7941"/>
  <c r="L522" i="7941"/>
  <c r="L375" i="7941"/>
  <c r="K453" i="7941"/>
  <c r="K576" i="7941"/>
  <c r="K438" i="7941"/>
  <c r="L508" i="7941"/>
  <c r="K545" i="7941"/>
  <c r="K542" i="7941"/>
  <c r="L415" i="7941"/>
  <c r="L526" i="7941"/>
  <c r="K434" i="7941"/>
  <c r="K465" i="7941"/>
  <c r="K428" i="7941"/>
  <c r="K566" i="7941"/>
  <c r="L406" i="7941"/>
  <c r="L405" i="7941"/>
  <c r="K543" i="7941"/>
  <c r="K463" i="7941"/>
  <c r="L515" i="7941"/>
  <c r="K541" i="7941"/>
  <c r="L484" i="7941"/>
  <c r="L383" i="7941"/>
  <c r="K446" i="7941"/>
  <c r="L521" i="7941"/>
  <c r="K547" i="7941"/>
  <c r="K549" i="7941"/>
  <c r="K546" i="7941"/>
  <c r="L479" i="7941"/>
  <c r="L412" i="7941"/>
  <c r="L394" i="7941"/>
  <c r="K479" i="7941"/>
  <c r="K395" i="7941"/>
  <c r="K518" i="7941"/>
  <c r="K382" i="7941"/>
  <c r="K374" i="7941"/>
  <c r="K482" i="7941"/>
  <c r="K397" i="7941"/>
  <c r="K422" i="7941"/>
  <c r="K389" i="7941"/>
  <c r="K401" i="7941"/>
  <c r="K486" i="7941"/>
  <c r="K485" i="7941"/>
  <c r="K402" i="7941"/>
  <c r="K420" i="7941"/>
  <c r="K478" i="7941"/>
  <c r="K504" i="7941"/>
  <c r="K383" i="7941"/>
  <c r="K501" i="7941"/>
  <c r="K407" i="7941"/>
  <c r="K517" i="7941"/>
  <c r="K394" i="7941"/>
  <c r="K412" i="7941"/>
  <c r="K527" i="7941"/>
  <c r="K510" i="7941"/>
  <c r="K414" i="7941"/>
  <c r="K384" i="7941"/>
  <c r="K503" i="7941"/>
  <c r="K507" i="7941"/>
  <c r="K380" i="7941"/>
  <c r="K403" i="7941"/>
  <c r="K500" i="7941"/>
  <c r="K519" i="7941"/>
  <c r="K512" i="7941"/>
  <c r="K411" i="7941"/>
  <c r="K509" i="7941"/>
  <c r="K502" i="7941"/>
  <c r="K516" i="7941"/>
  <c r="K410" i="7941"/>
  <c r="K494" i="7941"/>
  <c r="K417" i="7941"/>
  <c r="K398" i="7941"/>
  <c r="K388" i="7941"/>
  <c r="K377" i="7941"/>
  <c r="K415" i="7941"/>
  <c r="K489" i="7941"/>
  <c r="K526" i="7941"/>
  <c r="K408" i="7941"/>
  <c r="K515" i="7941"/>
  <c r="K392" i="7941"/>
  <c r="K511" i="7941"/>
  <c r="K419" i="7941"/>
  <c r="K418" i="7941"/>
  <c r="K493" i="7941"/>
  <c r="K508" i="7941"/>
  <c r="K522" i="7941"/>
  <c r="K490" i="7941"/>
  <c r="K386" i="7941"/>
  <c r="K484" i="7941"/>
  <c r="K416" i="7941"/>
  <c r="K506" i="7941"/>
  <c r="K488" i="7941"/>
  <c r="K496" i="7941"/>
  <c r="K525" i="7941"/>
  <c r="K520" i="7941"/>
  <c r="K381" i="7941"/>
  <c r="K514" i="7941"/>
  <c r="K498" i="7941"/>
  <c r="K409" i="7941"/>
  <c r="K399" i="7941"/>
  <c r="K492" i="7941"/>
  <c r="K491" i="7941"/>
  <c r="K421" i="7941"/>
  <c r="K406" i="7941"/>
  <c r="K413" i="7941"/>
  <c r="K378" i="7941"/>
  <c r="K497" i="7941"/>
  <c r="K391" i="7941"/>
  <c r="K423" i="7941"/>
  <c r="K404" i="7941"/>
  <c r="K390" i="7941"/>
  <c r="K405" i="7941"/>
  <c r="K375" i="7941"/>
  <c r="K379" i="7941"/>
  <c r="K483" i="7941"/>
  <c r="K480" i="7941"/>
  <c r="K523" i="7941"/>
  <c r="K387" i="7941"/>
  <c r="K385" i="7941"/>
  <c r="K376" i="7941"/>
  <c r="K393" i="7941"/>
  <c r="K481" i="7941"/>
  <c r="K524" i="7941"/>
  <c r="K495" i="7941"/>
  <c r="K505" i="7941"/>
  <c r="K499" i="7941"/>
  <c r="K396" i="7941"/>
  <c r="K487" i="7941"/>
  <c r="K521" i="7941"/>
  <c r="K513" i="7941"/>
  <c r="K400" i="7941"/>
  <c r="N323" i="7941"/>
  <c r="P689" i="7941"/>
  <c r="P687" i="7941" s="1"/>
  <c r="P1293" i="18"/>
  <c r="O583" i="7941"/>
  <c r="P585" i="7941"/>
  <c r="L897" i="7941"/>
  <c r="M899" i="7941"/>
  <c r="M897" i="7941" s="1"/>
  <c r="S2166" i="7950"/>
  <c r="T2119" i="7950"/>
  <c r="W2598" i="7950"/>
  <c r="T1037" i="7949"/>
  <c r="U990" i="7949"/>
  <c r="S2444" i="7950"/>
  <c r="R2490" i="7950"/>
  <c r="S2063" i="7949"/>
  <c r="W2635" i="7949"/>
  <c r="W2611" i="7949"/>
  <c r="T716" i="7950"/>
  <c r="S762" i="7950"/>
  <c r="S1356" i="7950"/>
  <c r="T1309" i="7950"/>
  <c r="W126" i="7949"/>
  <c r="U2148" i="7949"/>
  <c r="T2124" i="7949"/>
  <c r="T2171" i="7949" s="1"/>
  <c r="T1206" i="7949"/>
  <c r="U1230" i="7949"/>
  <c r="W504" i="7949"/>
  <c r="U901" i="7950"/>
  <c r="T877" i="7950"/>
  <c r="U1153" i="7949"/>
  <c r="U1177" i="7949"/>
  <c r="S1472" i="7950"/>
  <c r="R1518" i="7950"/>
  <c r="U824" i="7950"/>
  <c r="T870" i="7950"/>
  <c r="W1746" i="7949"/>
  <c r="W1793" i="7949" s="1"/>
  <c r="W396" i="7949"/>
  <c r="V1388" i="7950"/>
  <c r="V1364" i="7950"/>
  <c r="V37" i="7950"/>
  <c r="U13" i="7950"/>
  <c r="U60" i="7950" s="1"/>
  <c r="T2174" i="7950"/>
  <c r="S2220" i="7950"/>
  <c r="U744" i="7949"/>
  <c r="T720" i="7949"/>
  <c r="S1788" i="7950"/>
  <c r="T1741" i="7950"/>
  <c r="U312" i="7949"/>
  <c r="T288" i="7949"/>
  <c r="T335" i="7949" s="1"/>
  <c r="W1257" i="7950"/>
  <c r="W1281" i="7950"/>
  <c r="T1147" i="7950"/>
  <c r="U1171" i="7950"/>
  <c r="W2605" i="7950"/>
  <c r="T2281" i="7950"/>
  <c r="T2328" i="7950" s="1"/>
  <c r="U2305" i="7950"/>
  <c r="T828" i="7949"/>
  <c r="U852" i="7949"/>
  <c r="T879" i="7950"/>
  <c r="S924" i="7950"/>
  <c r="W798" i="7949"/>
  <c r="V774" i="7949"/>
  <c r="U443" i="7949"/>
  <c r="T389" i="7949"/>
  <c r="T1040" i="7950"/>
  <c r="S1086" i="7950"/>
  <c r="W1333" i="7950"/>
  <c r="V1284" i="7949"/>
  <c r="U1260" i="7949"/>
  <c r="U2040" i="7949"/>
  <c r="T2016" i="7949"/>
  <c r="U793" i="7950"/>
  <c r="T769" i="7950"/>
  <c r="T816" i="7950" s="1"/>
  <c r="W2609" i="7950"/>
  <c r="W2633" i="7950"/>
  <c r="U1554" i="7949"/>
  <c r="T1530" i="7949"/>
  <c r="T1577" i="7949" s="1"/>
  <c r="T2227" i="7950"/>
  <c r="T2274" i="7950" s="1"/>
  <c r="U2251" i="7950"/>
  <c r="V555" i="7950"/>
  <c r="V579" i="7950"/>
  <c r="T1880" i="7949"/>
  <c r="T1856" i="7949"/>
  <c r="T1901" i="7949" s="1"/>
  <c r="W1693" i="7949"/>
  <c r="W1717" i="7949"/>
  <c r="W2472" i="7949"/>
  <c r="V2448" i="7949"/>
  <c r="V2495" i="7949" s="1"/>
  <c r="V415" i="7950"/>
  <c r="U391" i="7950"/>
  <c r="U438" i="7950" s="1"/>
  <c r="T721" i="7949"/>
  <c r="S767" i="7949"/>
  <c r="U181" i="7949"/>
  <c r="U205" i="7949"/>
  <c r="W2421" i="7949"/>
  <c r="W2397" i="7949"/>
  <c r="U1256" i="7950"/>
  <c r="T1302" i="7950"/>
  <c r="V1339" i="7949"/>
  <c r="V1315" i="7949"/>
  <c r="S2557" i="7949"/>
  <c r="S2603" i="7949" s="1"/>
  <c r="S2581" i="7949"/>
  <c r="W778" i="7949"/>
  <c r="W802" i="7949"/>
  <c r="V258" i="7949"/>
  <c r="U234" i="7949"/>
  <c r="U281" i="7949" s="1"/>
  <c r="U1662" i="7949"/>
  <c r="T1638" i="7949"/>
  <c r="T1685" i="7949" s="1"/>
  <c r="V2256" i="7949"/>
  <c r="U2232" i="7949"/>
  <c r="W475" i="7949"/>
  <c r="W451" i="7949"/>
  <c r="T775" i="7949"/>
  <c r="S821" i="7949"/>
  <c r="U1549" i="7950"/>
  <c r="T1525" i="7950"/>
  <c r="T1572" i="7950" s="1"/>
  <c r="V1556" i="7949"/>
  <c r="V1532" i="7949"/>
  <c r="S2665" i="7949"/>
  <c r="S2711" i="7949" s="1"/>
  <c r="S2689" i="7949"/>
  <c r="T227" i="7949"/>
  <c r="U180" i="7949"/>
  <c r="W2580" i="7949"/>
  <c r="V2556" i="7949"/>
  <c r="U577" i="7950"/>
  <c r="T553" i="7950"/>
  <c r="T600" i="7950" s="1"/>
  <c r="V173" i="7949"/>
  <c r="V909" i="7949"/>
  <c r="V885" i="7949"/>
  <c r="U505" i="7949"/>
  <c r="T551" i="7949"/>
  <c r="V1825" i="7949"/>
  <c r="V1801" i="7949"/>
  <c r="T1422" i="7949"/>
  <c r="T1469" i="7949" s="1"/>
  <c r="U1446" i="7949"/>
  <c r="T1523" i="7949"/>
  <c r="U1476" i="7949"/>
  <c r="W1877" i="7950"/>
  <c r="W1853" i="7950"/>
  <c r="V613" i="7949"/>
  <c r="V637" i="7949"/>
  <c r="V2652" i="7950"/>
  <c r="W2018" i="7949"/>
  <c r="W2042" i="7949"/>
  <c r="W525" i="7950"/>
  <c r="W501" i="7950"/>
  <c r="S2233" i="7949"/>
  <c r="S2279" i="7949" s="1"/>
  <c r="S2257" i="7949"/>
  <c r="W965" i="7949"/>
  <c r="W941" i="7949"/>
  <c r="U1819" i="7950"/>
  <c r="T1795" i="7950"/>
  <c r="T1842" i="7950" s="1"/>
  <c r="U1098" i="7949"/>
  <c r="U1145" i="7949" s="1"/>
  <c r="V1122" i="7949"/>
  <c r="W2143" i="7950"/>
  <c r="W44" i="7949"/>
  <c r="W20" i="7949"/>
  <c r="V1608" i="7949"/>
  <c r="U1584" i="7949"/>
  <c r="U1800" i="7949"/>
  <c r="U1847" i="7949" s="1"/>
  <c r="V1824" i="7949"/>
  <c r="W1255" i="7950"/>
  <c r="T691" i="7949"/>
  <c r="T667" i="7949"/>
  <c r="T713" i="7949" s="1"/>
  <c r="V1068" i="7949"/>
  <c r="U1044" i="7949"/>
  <c r="U2441" i="7949"/>
  <c r="V2394" i="7949"/>
  <c r="V2311" i="7949"/>
  <c r="V2287" i="7949"/>
  <c r="W314" i="7949"/>
  <c r="W290" i="7949"/>
  <c r="U1441" i="7950"/>
  <c r="T1417" i="7950"/>
  <c r="T1464" i="7950" s="1"/>
  <c r="V1228" i="7950"/>
  <c r="V1204" i="7950"/>
  <c r="W122" i="7950"/>
  <c r="W146" i="7950"/>
  <c r="V2173" i="7950"/>
  <c r="U523" i="7950"/>
  <c r="T499" i="7950"/>
  <c r="T546" i="7950" s="1"/>
  <c r="U1071" i="7949"/>
  <c r="U1047" i="7949"/>
  <c r="U367" i="7949"/>
  <c r="U343" i="7949"/>
  <c r="W2253" i="7950"/>
  <c r="W2229" i="7950"/>
  <c r="W2152" i="7949"/>
  <c r="W2128" i="7949"/>
  <c r="W1526" i="7950"/>
  <c r="W1550" i="7950"/>
  <c r="U2228" i="7950"/>
  <c r="U2252" i="7950"/>
  <c r="V1337" i="7950"/>
  <c r="V1313" i="7950"/>
  <c r="W739" i="7950"/>
  <c r="V715" i="7950"/>
  <c r="W151" i="7949"/>
  <c r="W127" i="7949"/>
  <c r="V2688" i="7949"/>
  <c r="U2664" i="7949"/>
  <c r="T2070" i="7949"/>
  <c r="T2117" i="7949" s="1"/>
  <c r="U2094" i="7949"/>
  <c r="W741" i="7950"/>
  <c r="W717" i="7950"/>
  <c r="T19" i="7949"/>
  <c r="S65" i="7949"/>
  <c r="W469" i="7950"/>
  <c r="V445" i="7950"/>
  <c r="V492" i="7950" s="1"/>
  <c r="U1392" i="7949"/>
  <c r="T1368" i="7949"/>
  <c r="T1415" i="7949" s="1"/>
  <c r="W2149" i="7949"/>
  <c r="W2125" i="7949"/>
  <c r="U2011" i="7950"/>
  <c r="U2058" i="7950" s="1"/>
  <c r="V2035" i="7950"/>
  <c r="U2443" i="7950"/>
  <c r="V2467" i="7950"/>
  <c r="V1310" i="7950"/>
  <c r="T1957" i="7950"/>
  <c r="T2004" i="7950" s="1"/>
  <c r="U1981" i="7950"/>
  <c r="W1716" i="7949"/>
  <c r="V1692" i="7949"/>
  <c r="V1739" i="7949" s="1"/>
  <c r="T2382" i="7950"/>
  <c r="U2335" i="7950"/>
  <c r="U2089" i="7950"/>
  <c r="T2065" i="7950"/>
  <c r="T2112" i="7950" s="1"/>
  <c r="W1447" i="7949"/>
  <c r="W1423" i="7949"/>
  <c r="T1149" i="7950"/>
  <c r="S1194" i="7950"/>
  <c r="U1095" i="7950"/>
  <c r="U1140" i="7950" s="1"/>
  <c r="U1119" i="7950"/>
  <c r="T1950" i="7950"/>
  <c r="U1903" i="7950"/>
  <c r="W2413" i="7950"/>
  <c r="V2389" i="7950"/>
  <c r="V2436" i="7950" s="1"/>
  <c r="S1226" i="7950"/>
  <c r="S1202" i="7950"/>
  <c r="S1248" i="7950" s="1"/>
  <c r="T961" i="7949"/>
  <c r="T937" i="7949"/>
  <c r="T983" i="7949" s="1"/>
  <c r="W1064" i="7950"/>
  <c r="T654" i="7950"/>
  <c r="U607" i="7950"/>
  <c r="W2690" i="7949"/>
  <c r="W2666" i="7949"/>
  <c r="V1225" i="7950"/>
  <c r="U1201" i="7950"/>
  <c r="W2417" i="7950"/>
  <c r="W2393" i="7950"/>
  <c r="T1207" i="7949"/>
  <c r="S1253" i="7949"/>
  <c r="T2549" i="7949"/>
  <c r="U2502" i="7949"/>
  <c r="T1069" i="7949"/>
  <c r="T1045" i="7949"/>
  <c r="V421" i="7949"/>
  <c r="V397" i="7949"/>
  <c r="V1849" i="7950"/>
  <c r="V1896" i="7950" s="1"/>
  <c r="W1873" i="7950"/>
  <c r="V253" i="7950"/>
  <c r="U229" i="7950"/>
  <c r="U276" i="7950" s="1"/>
  <c r="V361" i="7950"/>
  <c r="U337" i="7950"/>
  <c r="U384" i="7950" s="1"/>
  <c r="W1804" i="7949"/>
  <c r="W1828" i="7949"/>
  <c r="W823" i="7950"/>
  <c r="V1657" i="7950"/>
  <c r="U1633" i="7950"/>
  <c r="U1680" i="7950" s="1"/>
  <c r="W2636" i="7949"/>
  <c r="W2612" i="7949"/>
  <c r="T829" i="7949"/>
  <c r="S875" i="7949"/>
  <c r="V2179" i="7949"/>
  <c r="V2225" i="7949" s="1"/>
  <c r="V2203" i="7949"/>
  <c r="V1178" i="7949"/>
  <c r="V1154" i="7949"/>
  <c r="U2637" i="7949"/>
  <c r="U2613" i="7949"/>
  <c r="V1932" i="7949"/>
  <c r="U1908" i="7949"/>
  <c r="U1955" i="7949" s="1"/>
  <c r="V2341" i="7949"/>
  <c r="V2365" i="7949"/>
  <c r="W795" i="7950"/>
  <c r="W771" i="7950"/>
  <c r="V558" i="7949"/>
  <c r="V605" i="7949" s="1"/>
  <c r="W582" i="7949"/>
  <c r="U2498" i="7950"/>
  <c r="U2522" i="7950"/>
  <c r="W1009" i="7950"/>
  <c r="V985" i="7950"/>
  <c r="V1032" i="7950" s="1"/>
  <c r="W2446" i="7950"/>
  <c r="W2470" i="7950"/>
  <c r="W1829" i="7949"/>
  <c r="W1805" i="7949"/>
  <c r="W2476" i="7949"/>
  <c r="W2452" i="7949"/>
  <c r="V1495" i="7950"/>
  <c r="U1471" i="7950"/>
  <c r="T1091" i="7949"/>
  <c r="S119" i="7949"/>
  <c r="T72" i="7949"/>
  <c r="W201" i="7950"/>
  <c r="W177" i="7950"/>
  <c r="T2041" i="7949"/>
  <c r="T2017" i="7949"/>
  <c r="W1227" i="7950"/>
  <c r="W1203" i="7950"/>
  <c r="V2683" i="7950"/>
  <c r="U2659" i="7950"/>
  <c r="U2706" i="7950" s="1"/>
  <c r="T2610" i="7949"/>
  <c r="T2657" i="7949" s="1"/>
  <c r="U2634" i="7949"/>
  <c r="T1610" i="7949"/>
  <c r="T1586" i="7949"/>
  <c r="T1631" i="7949" s="1"/>
  <c r="U936" i="7949"/>
  <c r="V960" i="7949"/>
  <c r="W666" i="7949"/>
  <c r="U906" i="7949"/>
  <c r="T882" i="7949"/>
  <c r="T929" i="7949" s="1"/>
  <c r="V1687" i="7950"/>
  <c r="V1734" i="7950" s="1"/>
  <c r="W1711" i="7950"/>
  <c r="W153" i="7949"/>
  <c r="W129" i="7949"/>
  <c r="W1117" i="7950"/>
  <c r="V1093" i="7950"/>
  <c r="S1285" i="7949"/>
  <c r="S1261" i="7949"/>
  <c r="S1307" i="7949" s="1"/>
  <c r="U636" i="7949"/>
  <c r="T612" i="7949"/>
  <c r="T659" i="7949" s="1"/>
  <c r="T1363" i="7950"/>
  <c r="T1410" i="7950" s="1"/>
  <c r="U1387" i="7950"/>
  <c r="T931" i="7950"/>
  <c r="T978" i="7950" s="1"/>
  <c r="U955" i="7950"/>
  <c r="W2258" i="7949"/>
  <c r="W2234" i="7949"/>
  <c r="U2364" i="7949"/>
  <c r="T2340" i="7949"/>
  <c r="T2387" i="7949" s="1"/>
  <c r="U1579" i="7950"/>
  <c r="U1626" i="7950" s="1"/>
  <c r="V1603" i="7950"/>
  <c r="T222" i="7950"/>
  <c r="U175" i="7950"/>
  <c r="W2453" i="7949"/>
  <c r="W2477" i="7949"/>
  <c r="W145" i="7950"/>
  <c r="V121" i="7950"/>
  <c r="V168" i="7950" s="1"/>
  <c r="T1199" i="7949"/>
  <c r="U1152" i="7949"/>
  <c r="U283" i="7950"/>
  <c r="U330" i="7950" s="1"/>
  <c r="V307" i="7950"/>
  <c r="W2150" i="7949"/>
  <c r="W2126" i="7949"/>
  <c r="T2286" i="7949"/>
  <c r="T2333" i="7949" s="1"/>
  <c r="U2310" i="7949"/>
  <c r="W23" i="7949"/>
  <c r="W47" i="7949"/>
  <c r="W1558" i="7949"/>
  <c r="W1534" i="7949"/>
  <c r="T661" i="7950"/>
  <c r="T708" i="7950" s="1"/>
  <c r="U685" i="7950"/>
  <c r="U1340" i="7949"/>
  <c r="U1316" i="7949"/>
  <c r="U1502" i="7949"/>
  <c r="U1478" i="7949"/>
  <c r="V1039" i="7950"/>
  <c r="W1063" i="7950"/>
  <c r="U91" i="7950"/>
  <c r="T67" i="7950"/>
  <c r="T114" i="7950" s="1"/>
  <c r="S497" i="7949"/>
  <c r="T450" i="7949"/>
  <c r="T2497" i="7950"/>
  <c r="T2544" i="7950" s="1"/>
  <c r="U2521" i="7950"/>
  <c r="U1986" i="7949"/>
  <c r="T1962" i="7949"/>
  <c r="T2009" i="7949" s="1"/>
  <c r="U1338" i="7949"/>
  <c r="T1314" i="7949"/>
  <c r="T1361" i="7949" s="1"/>
  <c r="K425" i="7941" l="1"/>
  <c r="P113" i="7941"/>
  <c r="P111" i="7941" s="1"/>
  <c r="P873" i="18"/>
  <c r="L1016" i="7941"/>
  <c r="L1009" i="7941"/>
  <c r="L1015" i="7941"/>
  <c r="L1045" i="7941"/>
  <c r="M1090" i="7941"/>
  <c r="M984" i="7941"/>
  <c r="M972" i="7941"/>
  <c r="M1056" i="7941"/>
  <c r="M1096" i="7941"/>
  <c r="M970" i="7941"/>
  <c r="L1026" i="7941"/>
  <c r="L1038" i="7941"/>
  <c r="M1074" i="7941"/>
  <c r="M974" i="7941"/>
  <c r="M991" i="7941"/>
  <c r="M1057" i="7941"/>
  <c r="M950" i="7941"/>
  <c r="L1022" i="7941"/>
  <c r="M992" i="7941"/>
  <c r="L1029" i="7941"/>
  <c r="L1020" i="7941"/>
  <c r="L1034" i="7941"/>
  <c r="M1098" i="7941"/>
  <c r="M954" i="7941"/>
  <c r="M957" i="7941"/>
  <c r="M1079" i="7941"/>
  <c r="L1050" i="7941"/>
  <c r="M987" i="7941"/>
  <c r="L1024" i="7941"/>
  <c r="L1048" i="7941"/>
  <c r="L1006" i="7941"/>
  <c r="M1086" i="7941"/>
  <c r="M955" i="7941"/>
  <c r="M976" i="7941"/>
  <c r="M1092" i="7941"/>
  <c r="L1023" i="7941"/>
  <c r="M1082" i="7941"/>
  <c r="M1088" i="7941"/>
  <c r="L1035" i="7941"/>
  <c r="L1047" i="7941"/>
  <c r="M1066" i="7941"/>
  <c r="M1097" i="7941"/>
  <c r="M997" i="7941"/>
  <c r="M1072" i="7941"/>
  <c r="M1103" i="7941"/>
  <c r="L1044" i="7941"/>
  <c r="L1042" i="7941"/>
  <c r="M1094" i="7941"/>
  <c r="M967" i="7941"/>
  <c r="M1077" i="7941"/>
  <c r="L1002" i="7941"/>
  <c r="M998" i="7941"/>
  <c r="L1041" i="7941"/>
  <c r="L1028" i="7941"/>
  <c r="M1078" i="7941"/>
  <c r="M994" i="7941"/>
  <c r="M1061" i="7941"/>
  <c r="M965" i="7941"/>
  <c r="M964" i="7941"/>
  <c r="L1032" i="7941"/>
  <c r="L1007" i="7941"/>
  <c r="M1085" i="7941"/>
  <c r="M981" i="7941"/>
  <c r="M1073" i="7941"/>
  <c r="L1040" i="7941"/>
  <c r="M962" i="7941"/>
  <c r="L1004" i="7941"/>
  <c r="M1059" i="7941"/>
  <c r="M971" i="7941"/>
  <c r="M989" i="7941"/>
  <c r="M969" i="7941"/>
  <c r="L1033" i="7941"/>
  <c r="M1071" i="7941"/>
  <c r="M985" i="7941"/>
  <c r="M1095" i="7941"/>
  <c r="M1101" i="7941"/>
  <c r="L1010" i="7941"/>
  <c r="M1058" i="7941"/>
  <c r="M952" i="7941"/>
  <c r="M1084" i="7941"/>
  <c r="M1062" i="7941"/>
  <c r="L1011" i="7941"/>
  <c r="L1003" i="7941"/>
  <c r="M961" i="7941"/>
  <c r="M1076" i="7941"/>
  <c r="L1012" i="7941"/>
  <c r="M995" i="7941"/>
  <c r="L1013" i="7941"/>
  <c r="M1065" i="7941"/>
  <c r="L1036" i="7941"/>
  <c r="M979" i="7941"/>
  <c r="M1069" i="7941"/>
  <c r="M1055" i="7941"/>
  <c r="M1099" i="7941"/>
  <c r="L1031" i="7941"/>
  <c r="M980" i="7941"/>
  <c r="L1037" i="7941"/>
  <c r="L1049" i="7941"/>
  <c r="L1051" i="7941"/>
  <c r="M958" i="7941"/>
  <c r="M996" i="7941"/>
  <c r="M1087" i="7941"/>
  <c r="L1019" i="7941"/>
  <c r="M1054" i="7941"/>
  <c r="M986" i="7941"/>
  <c r="M1100" i="7941"/>
  <c r="M1063" i="7941"/>
  <c r="M988" i="7941"/>
  <c r="L1043" i="7941"/>
  <c r="M993" i="7941"/>
  <c r="M1064" i="7941"/>
  <c r="L1014" i="7941"/>
  <c r="M999" i="7941"/>
  <c r="L1017" i="7941"/>
  <c r="M990" i="7941"/>
  <c r="M975" i="7941"/>
  <c r="M963" i="7941"/>
  <c r="M956" i="7941"/>
  <c r="L1005" i="7941"/>
  <c r="M1075" i="7941"/>
  <c r="M973" i="7941"/>
  <c r="M983" i="7941"/>
  <c r="M1089" i="7941"/>
  <c r="M978" i="7941"/>
  <c r="L1046" i="7941"/>
  <c r="M959" i="7941"/>
  <c r="M1102" i="7941"/>
  <c r="M1070" i="7941"/>
  <c r="M1091" i="7941"/>
  <c r="M1081" i="7941"/>
  <c r="L1025" i="7941"/>
  <c r="M1083" i="7941"/>
  <c r="M960" i="7941"/>
  <c r="M966" i="7941"/>
  <c r="M951" i="7941"/>
  <c r="L1030" i="7941"/>
  <c r="M1068" i="7941"/>
  <c r="L1018" i="7941"/>
  <c r="M1060" i="7941"/>
  <c r="L1027" i="7941"/>
  <c r="L1039" i="7941"/>
  <c r="L1008" i="7941"/>
  <c r="L1021" i="7941"/>
  <c r="M953" i="7941"/>
  <c r="M1067" i="7941"/>
  <c r="M968" i="7941"/>
  <c r="M982" i="7941"/>
  <c r="M1080" i="7941"/>
  <c r="M1093" i="7941"/>
  <c r="M977" i="7941"/>
  <c r="P583" i="7941"/>
  <c r="Q585" i="7941"/>
  <c r="Q583" i="7941" s="1"/>
  <c r="O323" i="7941"/>
  <c r="N321" i="7941"/>
  <c r="K373" i="7941"/>
  <c r="K529" i="7941"/>
  <c r="L373" i="7941"/>
  <c r="L431" i="7941"/>
  <c r="L432" i="7941"/>
  <c r="L536" i="7941" s="1"/>
  <c r="J13" i="7946" s="1"/>
  <c r="L452" i="7941"/>
  <c r="L441" i="7941"/>
  <c r="L450" i="7941"/>
  <c r="M395" i="7941"/>
  <c r="M407" i="7941"/>
  <c r="M513" i="7941"/>
  <c r="M381" i="7941"/>
  <c r="M522" i="7941"/>
  <c r="M523" i="7941"/>
  <c r="L459" i="7941"/>
  <c r="L442" i="7941"/>
  <c r="M383" i="7941"/>
  <c r="M378" i="7941"/>
  <c r="M401" i="7941"/>
  <c r="M408" i="7941"/>
  <c r="M516" i="7941"/>
  <c r="L460" i="7941"/>
  <c r="M398" i="7941"/>
  <c r="M400" i="7941"/>
  <c r="M412" i="7941"/>
  <c r="M500" i="7941"/>
  <c r="L427" i="7941"/>
  <c r="L466" i="7941"/>
  <c r="L473" i="7941"/>
  <c r="M397" i="7941"/>
  <c r="M498" i="7941"/>
  <c r="M416" i="7941"/>
  <c r="M486" i="7941"/>
  <c r="M393" i="7941"/>
  <c r="L443" i="7941"/>
  <c r="L464" i="7941"/>
  <c r="M411" i="7941"/>
  <c r="M409" i="7941"/>
  <c r="M495" i="7941"/>
  <c r="L439" i="7941"/>
  <c r="M379" i="7941"/>
  <c r="M501" i="7941"/>
  <c r="M527" i="7941"/>
  <c r="L449" i="7941"/>
  <c r="M380" i="7941"/>
  <c r="M512" i="7941"/>
  <c r="L453" i="7941"/>
  <c r="M505" i="7941"/>
  <c r="M490" i="7941"/>
  <c r="M511" i="7941"/>
  <c r="M399" i="7941"/>
  <c r="M479" i="7941"/>
  <c r="L451" i="7941"/>
  <c r="L555" i="7941" s="1"/>
  <c r="J32" i="7946" s="1"/>
  <c r="L454" i="7941"/>
  <c r="M414" i="7941"/>
  <c r="M499" i="7941"/>
  <c r="M390" i="7941"/>
  <c r="L433" i="7941"/>
  <c r="L474" i="7941"/>
  <c r="L440" i="7941"/>
  <c r="L544" i="7941" s="1"/>
  <c r="J21" i="7946" s="1"/>
  <c r="L461" i="7941"/>
  <c r="M382" i="7941"/>
  <c r="M413" i="7941"/>
  <c r="M518" i="7941"/>
  <c r="M491" i="7941"/>
  <c r="L428" i="7941"/>
  <c r="L448" i="7941"/>
  <c r="M514" i="7941"/>
  <c r="M389" i="7941"/>
  <c r="M515" i="7941"/>
  <c r="L436" i="7941"/>
  <c r="M388" i="7941"/>
  <c r="M506" i="7941"/>
  <c r="M487" i="7941"/>
  <c r="L462" i="7941"/>
  <c r="M394" i="7941"/>
  <c r="M377" i="7941"/>
  <c r="L468" i="7941"/>
  <c r="M402" i="7941"/>
  <c r="M497" i="7941"/>
  <c r="M404" i="7941"/>
  <c r="M488" i="7941"/>
  <c r="M503" i="7941"/>
  <c r="M484" i="7941"/>
  <c r="M504" i="7941"/>
  <c r="L457" i="7941"/>
  <c r="M423" i="7941"/>
  <c r="M415" i="7941"/>
  <c r="M410" i="7941"/>
  <c r="L564" i="7941"/>
  <c r="J41" i="7946" s="1"/>
  <c r="L578" i="7941"/>
  <c r="J55" i="7946" s="1"/>
  <c r="L556" i="7941"/>
  <c r="J33" i="7946" s="1"/>
  <c r="L545" i="7941"/>
  <c r="J22" i="7946" s="1"/>
  <c r="L577" i="7941"/>
  <c r="J54" i="7946" s="1"/>
  <c r="L537" i="7941"/>
  <c r="J14" i="7946" s="1"/>
  <c r="L542" i="7941"/>
  <c r="J19" i="7946" s="1"/>
  <c r="L543" i="7941"/>
  <c r="J20" i="7946" s="1"/>
  <c r="L429" i="7941"/>
  <c r="L533" i="7941" s="1"/>
  <c r="J10" i="7946" s="1"/>
  <c r="L438" i="7941"/>
  <c r="M422" i="7941"/>
  <c r="M405" i="7941"/>
  <c r="L444" i="7941"/>
  <c r="M396" i="7941"/>
  <c r="M385" i="7941"/>
  <c r="M391" i="7941"/>
  <c r="L446" i="7941"/>
  <c r="M524" i="7941"/>
  <c r="M421" i="7941"/>
  <c r="M485" i="7941"/>
  <c r="M406" i="7941"/>
  <c r="L434" i="7941"/>
  <c r="L538" i="7941" s="1"/>
  <c r="J15" i="7946" s="1"/>
  <c r="M478" i="7941"/>
  <c r="M384" i="7941"/>
  <c r="L550" i="7941"/>
  <c r="J27" i="7946" s="1"/>
  <c r="L540" i="7941"/>
  <c r="J17" i="7946" s="1"/>
  <c r="L547" i="7941"/>
  <c r="J24" i="7946" s="1"/>
  <c r="L552" i="7941"/>
  <c r="J29" i="7946" s="1"/>
  <c r="L548" i="7941"/>
  <c r="J25" i="7946" s="1"/>
  <c r="L565" i="7941"/>
  <c r="J42" i="7946" s="1"/>
  <c r="L579" i="7941"/>
  <c r="J56" i="7946" s="1"/>
  <c r="L471" i="7941"/>
  <c r="L575" i="7941" s="1"/>
  <c r="J52" i="7946" s="1"/>
  <c r="M418" i="7941"/>
  <c r="M507" i="7941"/>
  <c r="L445" i="7941"/>
  <c r="M525" i="7941"/>
  <c r="M374" i="7941"/>
  <c r="L472" i="7941"/>
  <c r="L470" i="7941"/>
  <c r="L574" i="7941" s="1"/>
  <c r="J51" i="7946" s="1"/>
  <c r="M502" i="7941"/>
  <c r="L469" i="7941"/>
  <c r="L573" i="7941" s="1"/>
  <c r="J50" i="7946" s="1"/>
  <c r="L475" i="7941"/>
  <c r="M417" i="7941"/>
  <c r="L570" i="7941"/>
  <c r="J47" i="7946" s="1"/>
  <c r="L549" i="7941"/>
  <c r="J26" i="7946" s="1"/>
  <c r="L566" i="7941"/>
  <c r="J43" i="7946" s="1"/>
  <c r="L558" i="7941"/>
  <c r="J35" i="7946" s="1"/>
  <c r="L531" i="7941"/>
  <c r="J8" i="7946" s="1"/>
  <c r="L447" i="7941"/>
  <c r="L551" i="7941" s="1"/>
  <c r="J28" i="7946" s="1"/>
  <c r="M508" i="7941"/>
  <c r="M496" i="7941"/>
  <c r="M521" i="7941"/>
  <c r="M483" i="7941"/>
  <c r="M526" i="7941"/>
  <c r="L557" i="7941"/>
  <c r="J34" i="7946" s="1"/>
  <c r="L568" i="7941"/>
  <c r="J45" i="7946" s="1"/>
  <c r="L571" i="7941"/>
  <c r="J48" i="7946" s="1"/>
  <c r="M480" i="7941"/>
  <c r="M482" i="7941"/>
  <c r="M509" i="7941"/>
  <c r="L455" i="7941"/>
  <c r="M493" i="7941"/>
  <c r="L437" i="7941"/>
  <c r="L541" i="7941" s="1"/>
  <c r="J18" i="7946" s="1"/>
  <c r="L467" i="7941"/>
  <c r="L458" i="7941"/>
  <c r="L562" i="7941" s="1"/>
  <c r="J39" i="7946" s="1"/>
  <c r="M387" i="7941"/>
  <c r="M392" i="7941"/>
  <c r="M517" i="7941"/>
  <c r="L463" i="7941"/>
  <c r="L567" i="7941" s="1"/>
  <c r="J44" i="7946" s="1"/>
  <c r="L561" i="7941"/>
  <c r="J38" i="7946" s="1"/>
  <c r="L553" i="7941"/>
  <c r="J30" i="7946" s="1"/>
  <c r="L572" i="7941"/>
  <c r="J49" i="7946" s="1"/>
  <c r="L576" i="7941"/>
  <c r="J53" i="7946" s="1"/>
  <c r="L539" i="7941"/>
  <c r="J16" i="7946" s="1"/>
  <c r="L554" i="7941"/>
  <c r="J31" i="7946" s="1"/>
  <c r="L426" i="7941"/>
  <c r="M419" i="7941"/>
  <c r="M386" i="7941"/>
  <c r="M510" i="7941"/>
  <c r="M489" i="7941"/>
  <c r="M481" i="7941"/>
  <c r="M376" i="7941"/>
  <c r="M519" i="7941"/>
  <c r="M420" i="7941"/>
  <c r="L546" i="7941"/>
  <c r="J23" i="7946" s="1"/>
  <c r="M492" i="7941"/>
  <c r="L435" i="7941"/>
  <c r="L430" i="7941"/>
  <c r="L534" i="7941" s="1"/>
  <c r="J11" i="7946" s="1"/>
  <c r="M375" i="7941"/>
  <c r="L563" i="7941"/>
  <c r="J40" i="7946" s="1"/>
  <c r="L535" i="7941"/>
  <c r="J12" i="7946" s="1"/>
  <c r="L456" i="7941"/>
  <c r="L560" i="7941" s="1"/>
  <c r="J37" i="7946" s="1"/>
  <c r="L465" i="7941"/>
  <c r="L569" i="7941" s="1"/>
  <c r="J46" i="7946" s="1"/>
  <c r="M520" i="7941"/>
  <c r="L559" i="7941"/>
  <c r="J36" i="7946" s="1"/>
  <c r="L532" i="7941"/>
  <c r="J9" i="7946" s="1"/>
  <c r="M494" i="7941"/>
  <c r="M403" i="7941"/>
  <c r="Q689" i="7941"/>
  <c r="Q687" i="7941" s="1"/>
  <c r="Q1293" i="18"/>
  <c r="L477" i="7941"/>
  <c r="Q875" i="18"/>
  <c r="Q1135" i="18"/>
  <c r="K1019" i="7941"/>
  <c r="K1026" i="7941"/>
  <c r="K1044" i="7941"/>
  <c r="K1123" i="7941"/>
  <c r="K1035" i="7941"/>
  <c r="K1045" i="7941"/>
  <c r="K1018" i="7941"/>
  <c r="K1111" i="7941"/>
  <c r="K1110" i="7941"/>
  <c r="K1133" i="7941"/>
  <c r="L1085" i="7941"/>
  <c r="L1077" i="7941"/>
  <c r="L1092" i="7941"/>
  <c r="L995" i="7941"/>
  <c r="K1007" i="7941"/>
  <c r="K1017" i="7941"/>
  <c r="K1131" i="7941"/>
  <c r="K1116" i="7941"/>
  <c r="L1059" i="7941"/>
  <c r="L1098" i="7941"/>
  <c r="L1084" i="7941"/>
  <c r="K1030" i="7941"/>
  <c r="K1138" i="7941"/>
  <c r="L1076" i="7941"/>
  <c r="K1023" i="7941"/>
  <c r="K1033" i="7941"/>
  <c r="K1148" i="7941"/>
  <c r="K1114" i="7941"/>
  <c r="K1125" i="7941"/>
  <c r="L1082" i="7941"/>
  <c r="L1091" i="7941"/>
  <c r="L955" i="7941"/>
  <c r="K1108" i="7941"/>
  <c r="L1071" i="7941"/>
  <c r="L956" i="7941"/>
  <c r="L1112" i="7941" s="1"/>
  <c r="K13" i="7946" s="1"/>
  <c r="L13" i="7946" s="1"/>
  <c r="K1042" i="7941"/>
  <c r="K1048" i="7941"/>
  <c r="K1115" i="7941"/>
  <c r="K1130" i="7941"/>
  <c r="L1055" i="7941"/>
  <c r="L1090" i="7941"/>
  <c r="L1080" i="7941"/>
  <c r="K1015" i="7941"/>
  <c r="K1136" i="7941"/>
  <c r="L1095" i="7941"/>
  <c r="K1020" i="7941"/>
  <c r="K1140" i="7941"/>
  <c r="K1146" i="7941"/>
  <c r="K1126" i="7941"/>
  <c r="L1101" i="7941"/>
  <c r="L1083" i="7941"/>
  <c r="L970" i="7941"/>
  <c r="L1126" i="7941" s="1"/>
  <c r="K27" i="7946" s="1"/>
  <c r="L27" i="7946" s="1"/>
  <c r="K1034" i="7941"/>
  <c r="K1016" i="7941"/>
  <c r="K1151" i="7941"/>
  <c r="L1058" i="7941"/>
  <c r="L1064" i="7941"/>
  <c r="K1039" i="7941"/>
  <c r="K1118" i="7941"/>
  <c r="L980" i="7941"/>
  <c r="K1010" i="7941"/>
  <c r="K1139" i="7941"/>
  <c r="K1152" i="7941"/>
  <c r="L1081" i="7941"/>
  <c r="L1088" i="7941"/>
  <c r="K1049" i="7941"/>
  <c r="K1141" i="7941"/>
  <c r="L966" i="7941"/>
  <c r="K1041" i="7941"/>
  <c r="K1124" i="7941"/>
  <c r="K1121" i="7941"/>
  <c r="L1074" i="7941"/>
  <c r="L1079" i="7941"/>
  <c r="K1006" i="7941"/>
  <c r="L1089" i="7941"/>
  <c r="K1029" i="7941"/>
  <c r="K1120" i="7941"/>
  <c r="L1094" i="7941"/>
  <c r="L993" i="7941"/>
  <c r="K1132" i="7941"/>
  <c r="L1078" i="7941"/>
  <c r="K1005" i="7941"/>
  <c r="K1043" i="7941"/>
  <c r="K1154" i="7941"/>
  <c r="L1102" i="7941"/>
  <c r="K1032" i="7941"/>
  <c r="K1031" i="7941"/>
  <c r="K1142" i="7941"/>
  <c r="L1093" i="7941"/>
  <c r="K1025" i="7941"/>
  <c r="K1038" i="7941"/>
  <c r="K1024" i="7941"/>
  <c r="K1143" i="7941"/>
  <c r="K1129" i="7941"/>
  <c r="L1070" i="7941"/>
  <c r="L1068" i="7941"/>
  <c r="L987" i="7941"/>
  <c r="L1143" i="7941" s="1"/>
  <c r="K44" i="7946" s="1"/>
  <c r="L44" i="7946" s="1"/>
  <c r="K1027" i="7941"/>
  <c r="K1040" i="7941"/>
  <c r="K1153" i="7941"/>
  <c r="K1117" i="7941"/>
  <c r="L1069" i="7941"/>
  <c r="L972" i="7941"/>
  <c r="L1128" i="7941" s="1"/>
  <c r="K29" i="7946" s="1"/>
  <c r="L29" i="7946" s="1"/>
  <c r="K1147" i="7941"/>
  <c r="L958" i="7941"/>
  <c r="L1114" i="7941" s="1"/>
  <c r="K15" i="7946" s="1"/>
  <c r="L15" i="7946" s="1"/>
  <c r="K1028" i="7941"/>
  <c r="K1008" i="7941"/>
  <c r="K1134" i="7941"/>
  <c r="L1062" i="7941"/>
  <c r="L1072" i="7941"/>
  <c r="K1046" i="7941"/>
  <c r="K1113" i="7941"/>
  <c r="L952" i="7941"/>
  <c r="L1108" i="7941" s="1"/>
  <c r="K9" i="7946" s="1"/>
  <c r="L9" i="7946" s="1"/>
  <c r="K1012" i="7941"/>
  <c r="K1014" i="7941"/>
  <c r="K1135" i="7941"/>
  <c r="L1075" i="7941"/>
  <c r="L1060" i="7941"/>
  <c r="L950" i="7941"/>
  <c r="K1128" i="7941"/>
  <c r="L962" i="7941"/>
  <c r="K1051" i="7941"/>
  <c r="K1155" i="7941"/>
  <c r="L1063" i="7941"/>
  <c r="L1099" i="7941"/>
  <c r="K1004" i="7941"/>
  <c r="K1106" i="7941"/>
  <c r="L1087" i="7941"/>
  <c r="L1066" i="7941"/>
  <c r="K1009" i="7941"/>
  <c r="K1145" i="7941"/>
  <c r="L961" i="7941"/>
  <c r="L1117" i="7941" s="1"/>
  <c r="K18" i="7946" s="1"/>
  <c r="L18" i="7946" s="1"/>
  <c r="L1057" i="7941"/>
  <c r="K1021" i="7941"/>
  <c r="K1109" i="7941"/>
  <c r="L1100" i="7941"/>
  <c r="L1056" i="7941"/>
  <c r="K1013" i="7941"/>
  <c r="L1061" i="7941"/>
  <c r="K1150" i="7941"/>
  <c r="K1002" i="7941"/>
  <c r="K1119" i="7941"/>
  <c r="K1127" i="7941"/>
  <c r="K1144" i="7941"/>
  <c r="K1107" i="7941"/>
  <c r="K1112" i="7941"/>
  <c r="L976" i="7941"/>
  <c r="L1132" i="7941" s="1"/>
  <c r="K33" i="7946" s="1"/>
  <c r="L33" i="7946" s="1"/>
  <c r="L1086" i="7941"/>
  <c r="L1096" i="7941"/>
  <c r="L985" i="7941"/>
  <c r="K1122" i="7941"/>
  <c r="L1097" i="7941"/>
  <c r="L1073" i="7941"/>
  <c r="L1065" i="7941"/>
  <c r="K1003" i="7941"/>
  <c r="L1054" i="7941"/>
  <c r="K1037" i="7941"/>
  <c r="L1103" i="7941"/>
  <c r="K1036" i="7941"/>
  <c r="L989" i="7941"/>
  <c r="L1145" i="7941" s="1"/>
  <c r="K46" i="7946" s="1"/>
  <c r="L46" i="7946" s="1"/>
  <c r="K1022" i="7941"/>
  <c r="L981" i="7941"/>
  <c r="L1137" i="7941" s="1"/>
  <c r="K38" i="7946" s="1"/>
  <c r="L38" i="7946" s="1"/>
  <c r="K1137" i="7941"/>
  <c r="L1067" i="7941"/>
  <c r="K1149" i="7941"/>
  <c r="K1047" i="7941"/>
  <c r="K1050" i="7941"/>
  <c r="K1011" i="7941"/>
  <c r="L992" i="7941"/>
  <c r="L1148" i="7941" s="1"/>
  <c r="K49" i="7946" s="1"/>
  <c r="L49" i="7946" s="1"/>
  <c r="L984" i="7941"/>
  <c r="L977" i="7941"/>
  <c r="L1133" i="7941" s="1"/>
  <c r="K34" i="7946" s="1"/>
  <c r="L34" i="7946" s="1"/>
  <c r="L983" i="7941"/>
  <c r="L1139" i="7941" s="1"/>
  <c r="K40" i="7946" s="1"/>
  <c r="L40" i="7946" s="1"/>
  <c r="L968" i="7941"/>
  <c r="L1124" i="7941" s="1"/>
  <c r="K25" i="7946" s="1"/>
  <c r="L25" i="7946" s="1"/>
  <c r="L971" i="7941"/>
  <c r="L957" i="7941"/>
  <c r="L1113" i="7941" s="1"/>
  <c r="K14" i="7946" s="1"/>
  <c r="L14" i="7946" s="1"/>
  <c r="L998" i="7941"/>
  <c r="L990" i="7941"/>
  <c r="L1146" i="7941" s="1"/>
  <c r="K47" i="7946" s="1"/>
  <c r="L47" i="7946" s="1"/>
  <c r="L982" i="7941"/>
  <c r="L1138" i="7941" s="1"/>
  <c r="K39" i="7946" s="1"/>
  <c r="L39" i="7946" s="1"/>
  <c r="L979" i="7941"/>
  <c r="L978" i="7941"/>
  <c r="L964" i="7941"/>
  <c r="L1120" i="7941" s="1"/>
  <c r="K21" i="7946" s="1"/>
  <c r="L21" i="7946" s="1"/>
  <c r="L965" i="7941"/>
  <c r="L991" i="7941"/>
  <c r="L969" i="7941"/>
  <c r="L975" i="7941"/>
  <c r="L1131" i="7941" s="1"/>
  <c r="K32" i="7946" s="1"/>
  <c r="L32" i="7946" s="1"/>
  <c r="L963" i="7941"/>
  <c r="L1119" i="7941" s="1"/>
  <c r="K20" i="7946" s="1"/>
  <c r="L20" i="7946" s="1"/>
  <c r="L994" i="7941"/>
  <c r="L1150" i="7941" s="1"/>
  <c r="K51" i="7946" s="1"/>
  <c r="L51" i="7946" s="1"/>
  <c r="L986" i="7941"/>
  <c r="L954" i="7941"/>
  <c r="L1110" i="7941" s="1"/>
  <c r="K11" i="7946" s="1"/>
  <c r="L11" i="7946" s="1"/>
  <c r="L974" i="7941"/>
  <c r="L996" i="7941"/>
  <c r="L1152" i="7941" s="1"/>
  <c r="K53" i="7946" s="1"/>
  <c r="L53" i="7946" s="1"/>
  <c r="L999" i="7941"/>
  <c r="L1155" i="7941" s="1"/>
  <c r="K56" i="7946" s="1"/>
  <c r="L56" i="7946" s="1"/>
  <c r="L967" i="7941"/>
  <c r="L1123" i="7941" s="1"/>
  <c r="K24" i="7946" s="1"/>
  <c r="L24" i="7946" s="1"/>
  <c r="L997" i="7941"/>
  <c r="L973" i="7941"/>
  <c r="L1129" i="7941" s="1"/>
  <c r="K30" i="7946" s="1"/>
  <c r="L30" i="7946" s="1"/>
  <c r="L959" i="7941"/>
  <c r="L1115" i="7941" s="1"/>
  <c r="K16" i="7946" s="1"/>
  <c r="L16" i="7946" s="1"/>
  <c r="L988" i="7941"/>
  <c r="L1144" i="7941" s="1"/>
  <c r="K45" i="7946" s="1"/>
  <c r="L45" i="7946" s="1"/>
  <c r="L953" i="7941"/>
  <c r="L960" i="7941"/>
  <c r="L951" i="7941"/>
  <c r="L1107" i="7941" s="1"/>
  <c r="K8" i="7946" s="1"/>
  <c r="K1101" i="7941"/>
  <c r="K1088" i="7941"/>
  <c r="K1068" i="7941"/>
  <c r="K977" i="7941"/>
  <c r="K1075" i="7941"/>
  <c r="K1097" i="7941"/>
  <c r="K1103" i="7941"/>
  <c r="K952" i="7941"/>
  <c r="K1074" i="7941"/>
  <c r="K966" i="7941"/>
  <c r="K972" i="7941"/>
  <c r="K1083" i="7941"/>
  <c r="K998" i="7941"/>
  <c r="K1072" i="7941"/>
  <c r="K1096" i="7941"/>
  <c r="K973" i="7941"/>
  <c r="K1082" i="7941"/>
  <c r="K957" i="7941"/>
  <c r="K1060" i="7941"/>
  <c r="K1073" i="7941"/>
  <c r="K961" i="7941"/>
  <c r="K996" i="7941"/>
  <c r="K968" i="7941"/>
  <c r="K963" i="7941"/>
  <c r="K1076" i="7941"/>
  <c r="K1079" i="7941"/>
  <c r="K955" i="7941"/>
  <c r="K988" i="7941"/>
  <c r="K962" i="7941"/>
  <c r="K1102" i="7941"/>
  <c r="K954" i="7941"/>
  <c r="K986" i="7941"/>
  <c r="K1094" i="7941"/>
  <c r="K981" i="7941"/>
  <c r="K950" i="7941"/>
  <c r="K992" i="7941"/>
  <c r="K958" i="7941"/>
  <c r="K976" i="7941"/>
  <c r="K979" i="7941"/>
  <c r="K1090" i="7941"/>
  <c r="K1091" i="7941"/>
  <c r="K1061" i="7941"/>
  <c r="K964" i="7941"/>
  <c r="K1087" i="7941"/>
  <c r="K1085" i="7941"/>
  <c r="K978" i="7941"/>
  <c r="K1092" i="7941"/>
  <c r="K1058" i="7941"/>
  <c r="K975" i="7941"/>
  <c r="K987" i="7941"/>
  <c r="K991" i="7941"/>
  <c r="K980" i="7941"/>
  <c r="K999" i="7941"/>
  <c r="K1100" i="7941"/>
  <c r="K1086" i="7941"/>
  <c r="K984" i="7941"/>
  <c r="K953" i="7941"/>
  <c r="K970" i="7941"/>
  <c r="K1071" i="7941"/>
  <c r="K982" i="7941"/>
  <c r="K1062" i="7941"/>
  <c r="K1084" i="7941"/>
  <c r="K1093" i="7941"/>
  <c r="K1063" i="7941"/>
  <c r="K1067" i="7941"/>
  <c r="K965" i="7941"/>
  <c r="K990" i="7941"/>
  <c r="K985" i="7941"/>
  <c r="K994" i="7941"/>
  <c r="K971" i="7941"/>
  <c r="K1054" i="7941"/>
  <c r="K974" i="7941"/>
  <c r="K989" i="7941"/>
  <c r="K956" i="7941"/>
  <c r="K983" i="7941"/>
  <c r="K1089" i="7941"/>
  <c r="K1055" i="7941"/>
  <c r="K967" i="7941"/>
  <c r="K1080" i="7941"/>
  <c r="K1099" i="7941"/>
  <c r="K1098" i="7941"/>
  <c r="K1059" i="7941"/>
  <c r="K993" i="7941"/>
  <c r="K951" i="7941"/>
  <c r="K1070" i="7941"/>
  <c r="K1056" i="7941"/>
  <c r="K1065" i="7941"/>
  <c r="K1081" i="7941"/>
  <c r="K1057" i="7941"/>
  <c r="K960" i="7941"/>
  <c r="K1095" i="7941"/>
  <c r="K995" i="7941"/>
  <c r="K997" i="7941"/>
  <c r="K1069" i="7941"/>
  <c r="K1077" i="7941"/>
  <c r="K1078" i="7941"/>
  <c r="K959" i="7941"/>
  <c r="K1064" i="7941"/>
  <c r="K1066" i="7941"/>
  <c r="K969" i="7941"/>
  <c r="N899" i="7941"/>
  <c r="K477" i="7941"/>
  <c r="Q322" i="7941"/>
  <c r="T2166" i="7950"/>
  <c r="U2119" i="7950"/>
  <c r="T2063" i="7949"/>
  <c r="W2652" i="7950"/>
  <c r="U1037" i="7949"/>
  <c r="V990" i="7949"/>
  <c r="T2444" i="7950"/>
  <c r="S2490" i="7950"/>
  <c r="W985" i="7950"/>
  <c r="W1032" i="7950" s="1"/>
  <c r="U716" i="7950"/>
  <c r="T762" i="7950"/>
  <c r="U1309" i="7950"/>
  <c r="T1356" i="7950"/>
  <c r="U1206" i="7949"/>
  <c r="V1230" i="7949"/>
  <c r="V2148" i="7949"/>
  <c r="U2124" i="7949"/>
  <c r="U2171" i="7949" s="1"/>
  <c r="U877" i="7950"/>
  <c r="V901" i="7950"/>
  <c r="T1472" i="7950"/>
  <c r="S1518" i="7950"/>
  <c r="W37" i="7950"/>
  <c r="V13" i="7950"/>
  <c r="V60" i="7950" s="1"/>
  <c r="W2389" i="7950"/>
  <c r="W2436" i="7950" s="1"/>
  <c r="W445" i="7950"/>
  <c r="W492" i="7950" s="1"/>
  <c r="W1364" i="7950"/>
  <c r="W1388" i="7950"/>
  <c r="V1153" i="7949"/>
  <c r="V1177" i="7949"/>
  <c r="W1093" i="7950"/>
  <c r="V824" i="7950"/>
  <c r="U870" i="7950"/>
  <c r="U288" i="7949"/>
  <c r="U335" i="7949" s="1"/>
  <c r="V312" i="7949"/>
  <c r="T1788" i="7950"/>
  <c r="U1741" i="7950"/>
  <c r="V744" i="7949"/>
  <c r="U720" i="7949"/>
  <c r="W1039" i="7950"/>
  <c r="V443" i="7949"/>
  <c r="U2174" i="7950"/>
  <c r="T2220" i="7950"/>
  <c r="U879" i="7950"/>
  <c r="T924" i="7950"/>
  <c r="U2281" i="7950"/>
  <c r="U2328" i="7950" s="1"/>
  <c r="V2305" i="7950"/>
  <c r="V1171" i="7950"/>
  <c r="U1147" i="7950"/>
  <c r="W715" i="7950"/>
  <c r="W1284" i="7949"/>
  <c r="V1260" i="7949"/>
  <c r="W1849" i="7950"/>
  <c r="W1896" i="7950" s="1"/>
  <c r="U389" i="7949"/>
  <c r="V2040" i="7949"/>
  <c r="U2016" i="7949"/>
  <c r="W774" i="7949"/>
  <c r="U828" i="7949"/>
  <c r="V852" i="7949"/>
  <c r="U1040" i="7950"/>
  <c r="T1086" i="7950"/>
  <c r="T497" i="7949"/>
  <c r="U450" i="7949"/>
  <c r="W2683" i="7950"/>
  <c r="V2659" i="7950"/>
  <c r="V2706" i="7950" s="1"/>
  <c r="U829" i="7949"/>
  <c r="T875" i="7949"/>
  <c r="U1069" i="7949"/>
  <c r="U1045" i="7949"/>
  <c r="U1091" i="7949" s="1"/>
  <c r="U654" i="7950"/>
  <c r="V607" i="7950"/>
  <c r="T1226" i="7950"/>
  <c r="T1202" i="7950"/>
  <c r="T1248" i="7950" s="1"/>
  <c r="U2382" i="7950"/>
  <c r="V2335" i="7950"/>
  <c r="U1957" i="7950"/>
  <c r="U2004" i="7950" s="1"/>
  <c r="V1981" i="7950"/>
  <c r="V2252" i="7950"/>
  <c r="V2228" i="7950"/>
  <c r="V1044" i="7949"/>
  <c r="W1068" i="7949"/>
  <c r="W885" i="7949"/>
  <c r="W909" i="7949"/>
  <c r="W1556" i="7949"/>
  <c r="W1532" i="7949"/>
  <c r="W2256" i="7949"/>
  <c r="V2232" i="7949"/>
  <c r="U721" i="7949"/>
  <c r="T767" i="7949"/>
  <c r="V793" i="7950"/>
  <c r="U769" i="7950"/>
  <c r="U816" i="7950" s="1"/>
  <c r="V1502" i="7949"/>
  <c r="V1478" i="7949"/>
  <c r="U222" i="7950"/>
  <c r="V175" i="7950"/>
  <c r="U931" i="7950"/>
  <c r="U978" i="7950" s="1"/>
  <c r="V955" i="7950"/>
  <c r="W1687" i="7950"/>
  <c r="W1734" i="7950" s="1"/>
  <c r="V906" i="7949"/>
  <c r="U882" i="7949"/>
  <c r="U929" i="7949" s="1"/>
  <c r="U2610" i="7949"/>
  <c r="U2657" i="7949" s="1"/>
  <c r="V2634" i="7949"/>
  <c r="T119" i="7949"/>
  <c r="U72" i="7949"/>
  <c r="W1495" i="7950"/>
  <c r="V1471" i="7950"/>
  <c r="W558" i="7949"/>
  <c r="W605" i="7949" s="1"/>
  <c r="W1178" i="7949"/>
  <c r="W1154" i="7949"/>
  <c r="W253" i="7950"/>
  <c r="V229" i="7950"/>
  <c r="V276" i="7950" s="1"/>
  <c r="U2549" i="7949"/>
  <c r="V2502" i="7949"/>
  <c r="W1225" i="7950"/>
  <c r="V1201" i="7950"/>
  <c r="U961" i="7949"/>
  <c r="U937" i="7949"/>
  <c r="U983" i="7949" s="1"/>
  <c r="V1392" i="7949"/>
  <c r="U1368" i="7949"/>
  <c r="U1415" i="7949" s="1"/>
  <c r="U19" i="7949"/>
  <c r="T65" i="7949"/>
  <c r="V2664" i="7949"/>
  <c r="W2688" i="7949"/>
  <c r="W173" i="7949"/>
  <c r="W2173" i="7950"/>
  <c r="V2441" i="7949"/>
  <c r="W2394" i="7949"/>
  <c r="W2441" i="7949" s="1"/>
  <c r="W1608" i="7949"/>
  <c r="V1584" i="7949"/>
  <c r="V1819" i="7950"/>
  <c r="U1795" i="7950"/>
  <c r="U1842" i="7950" s="1"/>
  <c r="W637" i="7949"/>
  <c r="W613" i="7949"/>
  <c r="U1422" i="7949"/>
  <c r="U1469" i="7949" s="1"/>
  <c r="V1446" i="7949"/>
  <c r="W1825" i="7949"/>
  <c r="W1801" i="7949"/>
  <c r="W2556" i="7949"/>
  <c r="T2689" i="7949"/>
  <c r="T2665" i="7949"/>
  <c r="T2711" i="7949" s="1"/>
  <c r="T2581" i="7949"/>
  <c r="T2557" i="7949"/>
  <c r="T2603" i="7949" s="1"/>
  <c r="V181" i="7949"/>
  <c r="V205" i="7949"/>
  <c r="W2448" i="7949"/>
  <c r="W2495" i="7949" s="1"/>
  <c r="U1880" i="7949"/>
  <c r="U1856" i="7949"/>
  <c r="U1901" i="7949" s="1"/>
  <c r="W579" i="7950"/>
  <c r="W555" i="7950"/>
  <c r="W1657" i="7950"/>
  <c r="V1633" i="7950"/>
  <c r="V1680" i="7950" s="1"/>
  <c r="W361" i="7950"/>
  <c r="V337" i="7950"/>
  <c r="V384" i="7950" s="1"/>
  <c r="V523" i="7950"/>
  <c r="U499" i="7950"/>
  <c r="U546" i="7950" s="1"/>
  <c r="V1554" i="7949"/>
  <c r="U1530" i="7949"/>
  <c r="U1577" i="7949" s="1"/>
  <c r="U1610" i="7949"/>
  <c r="U1586" i="7949"/>
  <c r="U1631" i="7949" s="1"/>
  <c r="W2203" i="7949"/>
  <c r="W2179" i="7949"/>
  <c r="W2225" i="7949" s="1"/>
  <c r="V1095" i="7950"/>
  <c r="V1140" i="7950" s="1"/>
  <c r="V1119" i="7950"/>
  <c r="V2443" i="7950"/>
  <c r="W2467" i="7950"/>
  <c r="V2094" i="7949"/>
  <c r="U2070" i="7949"/>
  <c r="U2117" i="7949" s="1"/>
  <c r="V1071" i="7949"/>
  <c r="V1047" i="7949"/>
  <c r="U1417" i="7950"/>
  <c r="U1464" i="7950" s="1"/>
  <c r="V1441" i="7950"/>
  <c r="U691" i="7949"/>
  <c r="U667" i="7949"/>
  <c r="U713" i="7949" s="1"/>
  <c r="W1824" i="7949"/>
  <c r="V1800" i="7949"/>
  <c r="V1847" i="7949" s="1"/>
  <c r="W1122" i="7949"/>
  <c r="V1098" i="7949"/>
  <c r="V1145" i="7949" s="1"/>
  <c r="T2257" i="7949"/>
  <c r="T2233" i="7949"/>
  <c r="T2279" i="7949" s="1"/>
  <c r="U227" i="7949"/>
  <c r="V180" i="7949"/>
  <c r="U1525" i="7950"/>
  <c r="U1572" i="7950" s="1"/>
  <c r="V1549" i="7950"/>
  <c r="V234" i="7949"/>
  <c r="V281" i="7949" s="1"/>
  <c r="W258" i="7949"/>
  <c r="V1256" i="7950"/>
  <c r="U1302" i="7950"/>
  <c r="W415" i="7950"/>
  <c r="V391" i="7950"/>
  <c r="V438" i="7950" s="1"/>
  <c r="W307" i="7950"/>
  <c r="V283" i="7950"/>
  <c r="V330" i="7950" s="1"/>
  <c r="T1285" i="7949"/>
  <c r="T1261" i="7949"/>
  <c r="T1307" i="7949" s="1"/>
  <c r="U2041" i="7949"/>
  <c r="U2017" i="7949"/>
  <c r="U1207" i="7949"/>
  <c r="T1253" i="7949"/>
  <c r="W2035" i="7950"/>
  <c r="V2011" i="7950"/>
  <c r="V2058" i="7950" s="1"/>
  <c r="W1204" i="7950"/>
  <c r="W1228" i="7950"/>
  <c r="T821" i="7949"/>
  <c r="U775" i="7949"/>
  <c r="W1339" i="7949"/>
  <c r="W1315" i="7949"/>
  <c r="U2227" i="7950"/>
  <c r="U2274" i="7950" s="1"/>
  <c r="V2251" i="7950"/>
  <c r="V1338" i="7949"/>
  <c r="U1314" i="7949"/>
  <c r="U1361" i="7949" s="1"/>
  <c r="V1986" i="7949"/>
  <c r="U1962" i="7949"/>
  <c r="U2009" i="7949" s="1"/>
  <c r="V685" i="7950"/>
  <c r="U661" i="7950"/>
  <c r="U708" i="7950" s="1"/>
  <c r="V2521" i="7950"/>
  <c r="U2497" i="7950"/>
  <c r="U2544" i="7950" s="1"/>
  <c r="W121" i="7950"/>
  <c r="W168" i="7950" s="1"/>
  <c r="V2364" i="7949"/>
  <c r="U2340" i="7949"/>
  <c r="U2387" i="7949" s="1"/>
  <c r="V636" i="7949"/>
  <c r="U612" i="7949"/>
  <c r="U659" i="7949" s="1"/>
  <c r="U67" i="7950"/>
  <c r="U114" i="7950" s="1"/>
  <c r="V91" i="7950"/>
  <c r="V1340" i="7949"/>
  <c r="V1316" i="7949"/>
  <c r="V2310" i="7949"/>
  <c r="U2286" i="7949"/>
  <c r="U2333" i="7949" s="1"/>
  <c r="U1199" i="7949"/>
  <c r="V1152" i="7949"/>
  <c r="V1579" i="7950"/>
  <c r="V1626" i="7950" s="1"/>
  <c r="W1603" i="7950"/>
  <c r="V1387" i="7950"/>
  <c r="U1363" i="7950"/>
  <c r="U1410" i="7950" s="1"/>
  <c r="V936" i="7949"/>
  <c r="W960" i="7949"/>
  <c r="V2522" i="7950"/>
  <c r="V2498" i="7950"/>
  <c r="W2365" i="7949"/>
  <c r="W2341" i="7949"/>
  <c r="W1932" i="7949"/>
  <c r="V1908" i="7949"/>
  <c r="V1955" i="7949" s="1"/>
  <c r="V2637" i="7949"/>
  <c r="V2613" i="7949"/>
  <c r="W397" i="7949"/>
  <c r="W421" i="7949"/>
  <c r="U1950" i="7950"/>
  <c r="V1903" i="7950"/>
  <c r="U1149" i="7950"/>
  <c r="T1194" i="7950"/>
  <c r="V2089" i="7950"/>
  <c r="U2065" i="7950"/>
  <c r="U2112" i="7950" s="1"/>
  <c r="W1692" i="7949"/>
  <c r="W1739" i="7949" s="1"/>
  <c r="W1310" i="7950"/>
  <c r="W1337" i="7950"/>
  <c r="W1313" i="7950"/>
  <c r="V367" i="7949"/>
  <c r="V343" i="7949"/>
  <c r="W2311" i="7949"/>
  <c r="W2287" i="7949"/>
  <c r="U1523" i="7949"/>
  <c r="V1476" i="7949"/>
  <c r="V505" i="7949"/>
  <c r="U551" i="7949"/>
  <c r="U553" i="7950"/>
  <c r="U600" i="7950" s="1"/>
  <c r="V577" i="7950"/>
  <c r="V1662" i="7949"/>
  <c r="U1638" i="7949"/>
  <c r="U1685" i="7949" s="1"/>
  <c r="L8" i="7946" l="1"/>
  <c r="K1001" i="7941"/>
  <c r="L1118" i="7941"/>
  <c r="K19" i="7946" s="1"/>
  <c r="L19" i="7946" s="1"/>
  <c r="L1142" i="7941"/>
  <c r="K43" i="7946" s="1"/>
  <c r="L43" i="7946" s="1"/>
  <c r="L1125" i="7941"/>
  <c r="K26" i="7946" s="1"/>
  <c r="L26" i="7946" s="1"/>
  <c r="L1134" i="7941"/>
  <c r="K35" i="7946" s="1"/>
  <c r="L35" i="7946" s="1"/>
  <c r="L1154" i="7941"/>
  <c r="K55" i="7946" s="1"/>
  <c r="L55" i="7946" s="1"/>
  <c r="L1053" i="7941"/>
  <c r="L1122" i="7941"/>
  <c r="K23" i="7946" s="1"/>
  <c r="L23" i="7946" s="1"/>
  <c r="L1136" i="7941"/>
  <c r="K37" i="7946" s="1"/>
  <c r="L37" i="7946" s="1"/>
  <c r="L1111" i="7941"/>
  <c r="K12" i="7946" s="1"/>
  <c r="L12" i="7946" s="1"/>
  <c r="L425" i="7941"/>
  <c r="M472" i="7941"/>
  <c r="M576" i="7941" s="1"/>
  <c r="M475" i="7941"/>
  <c r="M579" i="7941" s="1"/>
  <c r="M463" i="7941"/>
  <c r="M427" i="7941"/>
  <c r="M466" i="7941"/>
  <c r="M451" i="7941"/>
  <c r="M555" i="7941" s="1"/>
  <c r="M460" i="7941"/>
  <c r="N377" i="7941"/>
  <c r="N478" i="7941"/>
  <c r="N513" i="7941"/>
  <c r="N415" i="7941"/>
  <c r="N398" i="7941"/>
  <c r="N526" i="7941"/>
  <c r="M575" i="7941"/>
  <c r="M532" i="7941"/>
  <c r="N422" i="7941"/>
  <c r="N505" i="7941"/>
  <c r="N400" i="7941"/>
  <c r="N495" i="7941"/>
  <c r="M578" i="7941"/>
  <c r="N496" i="7941"/>
  <c r="N409" i="7941"/>
  <c r="N503" i="7941"/>
  <c r="M549" i="7941"/>
  <c r="M556" i="7941"/>
  <c r="N480" i="7941"/>
  <c r="N412" i="7941"/>
  <c r="N499" i="7941"/>
  <c r="N484" i="7941"/>
  <c r="N506" i="7941"/>
  <c r="N489" i="7941"/>
  <c r="M439" i="7941"/>
  <c r="M426" i="7941"/>
  <c r="N487" i="7941"/>
  <c r="M563" i="7941"/>
  <c r="N524" i="7941"/>
  <c r="N493" i="7941"/>
  <c r="M446" i="7941"/>
  <c r="M550" i="7941" s="1"/>
  <c r="M531" i="7941"/>
  <c r="M456" i="7941"/>
  <c r="M560" i="7941" s="1"/>
  <c r="N485" i="7941"/>
  <c r="N389" i="7941"/>
  <c r="N379" i="7941"/>
  <c r="N523" i="7941"/>
  <c r="N494" i="7941"/>
  <c r="M444" i="7941"/>
  <c r="M548" i="7941" s="1"/>
  <c r="M434" i="7941"/>
  <c r="M538" i="7941" s="1"/>
  <c r="N405" i="7941"/>
  <c r="N516" i="7941"/>
  <c r="N413" i="7941"/>
  <c r="M453" i="7941"/>
  <c r="M557" i="7941" s="1"/>
  <c r="M433" i="7941"/>
  <c r="N396" i="7941"/>
  <c r="N383" i="7941"/>
  <c r="N498" i="7941"/>
  <c r="M455" i="7941"/>
  <c r="M559" i="7941" s="1"/>
  <c r="M435" i="7941"/>
  <c r="M539" i="7941" s="1"/>
  <c r="N504" i="7941"/>
  <c r="N492" i="7941"/>
  <c r="N518" i="7941"/>
  <c r="N402" i="7941"/>
  <c r="M468" i="7941"/>
  <c r="M437" i="7941"/>
  <c r="M541" i="7941" s="1"/>
  <c r="M431" i="7941"/>
  <c r="M535" i="7941" s="1"/>
  <c r="N483" i="7941"/>
  <c r="M464" i="7941"/>
  <c r="M568" i="7941" s="1"/>
  <c r="N394" i="7941"/>
  <c r="N486" i="7941"/>
  <c r="N407" i="7941"/>
  <c r="N401" i="7941"/>
  <c r="M471" i="7941"/>
  <c r="N512" i="7941"/>
  <c r="N403" i="7941"/>
  <c r="M461" i="7941"/>
  <c r="M474" i="7941"/>
  <c r="N381" i="7941"/>
  <c r="M457" i="7941"/>
  <c r="M561" i="7941" s="1"/>
  <c r="N525" i="7941"/>
  <c r="N490" i="7941"/>
  <c r="N419" i="7941"/>
  <c r="N501" i="7941"/>
  <c r="M467" i="7941"/>
  <c r="M571" i="7941" s="1"/>
  <c r="M458" i="7941"/>
  <c r="M562" i="7941" s="1"/>
  <c r="M570" i="7941"/>
  <c r="M442" i="7941"/>
  <c r="M546" i="7941" s="1"/>
  <c r="N421" i="7941"/>
  <c r="N404" i="7941"/>
  <c r="N500" i="7941"/>
  <c r="N393" i="7941"/>
  <c r="N510" i="7941"/>
  <c r="M566" i="7941"/>
  <c r="M443" i="7941"/>
  <c r="M547" i="7941" s="1"/>
  <c r="M469" i="7941"/>
  <c r="M573" i="7941" s="1"/>
  <c r="N382" i="7941"/>
  <c r="N414" i="7941"/>
  <c r="N387" i="7941"/>
  <c r="N502" i="7941"/>
  <c r="M429" i="7941"/>
  <c r="M533" i="7941" s="1"/>
  <c r="M449" i="7941"/>
  <c r="M553" i="7941" s="1"/>
  <c r="N517" i="7941"/>
  <c r="N508" i="7941"/>
  <c r="N479" i="7941"/>
  <c r="M542" i="7941"/>
  <c r="M432" i="7941"/>
  <c r="M536" i="7941" s="1"/>
  <c r="N520" i="7941"/>
  <c r="N497" i="7941"/>
  <c r="N527" i="7941"/>
  <c r="M465" i="7941"/>
  <c r="M569" i="7941" s="1"/>
  <c r="N509" i="7941"/>
  <c r="N511" i="7941"/>
  <c r="N399" i="7941"/>
  <c r="M454" i="7941"/>
  <c r="M558" i="7941" s="1"/>
  <c r="N388" i="7941"/>
  <c r="N391" i="7941"/>
  <c r="N392" i="7941"/>
  <c r="N418" i="7941"/>
  <c r="M567" i="7941"/>
  <c r="M473" i="7941"/>
  <c r="M577" i="7941" s="1"/>
  <c r="M564" i="7941"/>
  <c r="N411" i="7941"/>
  <c r="N507" i="7941"/>
  <c r="M441" i="7941"/>
  <c r="M545" i="7941" s="1"/>
  <c r="M428" i="7941"/>
  <c r="N515" i="7941"/>
  <c r="M537" i="7941"/>
  <c r="N410" i="7941"/>
  <c r="M445" i="7941"/>
  <c r="N416" i="7941"/>
  <c r="M470" i="7941"/>
  <c r="M574" i="7941" s="1"/>
  <c r="M572" i="7941"/>
  <c r="N390" i="7941"/>
  <c r="M459" i="7941"/>
  <c r="N519" i="7941"/>
  <c r="N481" i="7941"/>
  <c r="N417" i="7941"/>
  <c r="N378" i="7941"/>
  <c r="M436" i="7941"/>
  <c r="M540" i="7941" s="1"/>
  <c r="M543" i="7941"/>
  <c r="N408" i="7941"/>
  <c r="M448" i="7941"/>
  <c r="M552" i="7941" s="1"/>
  <c r="N522" i="7941"/>
  <c r="M452" i="7941"/>
  <c r="N376" i="7941"/>
  <c r="N491" i="7941"/>
  <c r="M565" i="7941"/>
  <c r="N397" i="7941"/>
  <c r="M440" i="7941"/>
  <c r="M544" i="7941" s="1"/>
  <c r="M447" i="7941"/>
  <c r="M551" i="7941" s="1"/>
  <c r="N406" i="7941"/>
  <c r="M462" i="7941"/>
  <c r="N385" i="7941"/>
  <c r="M450" i="7941"/>
  <c r="M554" i="7941" s="1"/>
  <c r="M438" i="7941"/>
  <c r="N420" i="7941"/>
  <c r="N423" i="7941"/>
  <c r="M430" i="7941"/>
  <c r="M534" i="7941" s="1"/>
  <c r="N482" i="7941"/>
  <c r="N374" i="7941"/>
  <c r="N521" i="7941"/>
  <c r="N395" i="7941"/>
  <c r="N514" i="7941"/>
  <c r="N488" i="7941"/>
  <c r="N375" i="7941"/>
  <c r="N380" i="7941"/>
  <c r="N384" i="7941"/>
  <c r="N386" i="7941"/>
  <c r="M949" i="7941"/>
  <c r="L1147" i="7941"/>
  <c r="K48" i="7946" s="1"/>
  <c r="L48" i="7946" s="1"/>
  <c r="L1135" i="7941"/>
  <c r="K36" i="7946" s="1"/>
  <c r="L36" i="7946" s="1"/>
  <c r="K1105" i="7941"/>
  <c r="L1106" i="7941"/>
  <c r="L949" i="7941"/>
  <c r="L1149" i="7941"/>
  <c r="K50" i="7946" s="1"/>
  <c r="L50" i="7946" s="1"/>
  <c r="Q113" i="7941"/>
  <c r="Q111" i="7941" s="1"/>
  <c r="Q873" i="18"/>
  <c r="L530" i="7941"/>
  <c r="P323" i="7941"/>
  <c r="O321" i="7941"/>
  <c r="M1053" i="7941"/>
  <c r="L1001" i="7941"/>
  <c r="N897" i="7941"/>
  <c r="O899" i="7941"/>
  <c r="M373" i="7941"/>
  <c r="M477" i="7941"/>
  <c r="K1053" i="7941"/>
  <c r="K949" i="7941"/>
  <c r="L1116" i="7941"/>
  <c r="K17" i="7946" s="1"/>
  <c r="L17" i="7946" s="1"/>
  <c r="L1109" i="7941"/>
  <c r="K10" i="7946" s="1"/>
  <c r="L10" i="7946" s="1"/>
  <c r="L1153" i="7941"/>
  <c r="K54" i="7946" s="1"/>
  <c r="L54" i="7946" s="1"/>
  <c r="L1130" i="7941"/>
  <c r="K31" i="7946" s="1"/>
  <c r="L31" i="7946" s="1"/>
  <c r="L1121" i="7941"/>
  <c r="K22" i="7946" s="1"/>
  <c r="L22" i="7946" s="1"/>
  <c r="L1127" i="7941"/>
  <c r="K28" i="7946" s="1"/>
  <c r="L28" i="7946" s="1"/>
  <c r="L1140" i="7941"/>
  <c r="K41" i="7946" s="1"/>
  <c r="L41" i="7946" s="1"/>
  <c r="L1141" i="7941"/>
  <c r="K42" i="7946" s="1"/>
  <c r="L42" i="7946" s="1"/>
  <c r="L1151" i="7941"/>
  <c r="K52" i="7946" s="1"/>
  <c r="L52" i="7946" s="1"/>
  <c r="U2166" i="7950"/>
  <c r="V2119" i="7950"/>
  <c r="V1037" i="7949"/>
  <c r="W990" i="7949"/>
  <c r="W1037" i="7949" s="1"/>
  <c r="U2444" i="7950"/>
  <c r="T2490" i="7950"/>
  <c r="W2232" i="7949"/>
  <c r="U1356" i="7950"/>
  <c r="V1309" i="7950"/>
  <c r="V716" i="7950"/>
  <c r="U762" i="7950"/>
  <c r="V877" i="7950"/>
  <c r="W901" i="7950"/>
  <c r="W2148" i="7949"/>
  <c r="V2124" i="7949"/>
  <c r="V2171" i="7949" s="1"/>
  <c r="V1206" i="7949"/>
  <c r="W1230" i="7949"/>
  <c r="W234" i="7949"/>
  <c r="W281" i="7949" s="1"/>
  <c r="W1471" i="7950"/>
  <c r="W13" i="7950"/>
  <c r="W60" i="7950" s="1"/>
  <c r="W824" i="7950"/>
  <c r="W870" i="7950" s="1"/>
  <c r="V870" i="7950"/>
  <c r="W1153" i="7949"/>
  <c r="W1177" i="7949"/>
  <c r="U1472" i="7950"/>
  <c r="T1518" i="7950"/>
  <c r="V389" i="7949"/>
  <c r="V2174" i="7950"/>
  <c r="U2220" i="7950"/>
  <c r="W744" i="7949"/>
  <c r="V720" i="7949"/>
  <c r="W312" i="7949"/>
  <c r="V288" i="7949"/>
  <c r="V335" i="7949" s="1"/>
  <c r="W2011" i="7950"/>
  <c r="W2058" i="7950" s="1"/>
  <c r="U1788" i="7950"/>
  <c r="V1741" i="7950"/>
  <c r="W2305" i="7950"/>
  <c r="V2281" i="7950"/>
  <c r="V2328" i="7950" s="1"/>
  <c r="W1098" i="7949"/>
  <c r="W1145" i="7949" s="1"/>
  <c r="W2040" i="7949"/>
  <c r="V2016" i="7949"/>
  <c r="W852" i="7949"/>
  <c r="V828" i="7949"/>
  <c r="W1260" i="7949"/>
  <c r="U2063" i="7949"/>
  <c r="W936" i="7949"/>
  <c r="W1579" i="7950"/>
  <c r="W1626" i="7950" s="1"/>
  <c r="W1800" i="7949"/>
  <c r="W1847" i="7949" s="1"/>
  <c r="W1584" i="7949"/>
  <c r="W229" i="7950"/>
  <c r="W276" i="7950" s="1"/>
  <c r="V1040" i="7950"/>
  <c r="U1086" i="7950"/>
  <c r="V1147" i="7950"/>
  <c r="W1171" i="7950"/>
  <c r="V879" i="7950"/>
  <c r="U924" i="7950"/>
  <c r="V1950" i="7950"/>
  <c r="W1903" i="7950"/>
  <c r="W1950" i="7950" s="1"/>
  <c r="W205" i="7949"/>
  <c r="W181" i="7949"/>
  <c r="U2581" i="7949"/>
  <c r="U2557" i="7949"/>
  <c r="U2603" i="7949" s="1"/>
  <c r="V19" i="7949"/>
  <c r="U65" i="7949"/>
  <c r="W2089" i="7950"/>
  <c r="V2065" i="7950"/>
  <c r="V2112" i="7950" s="1"/>
  <c r="V67" i="7950"/>
  <c r="V114" i="7950" s="1"/>
  <c r="W91" i="7950"/>
  <c r="W2364" i="7949"/>
  <c r="V2340" i="7949"/>
  <c r="V2387" i="7949" s="1"/>
  <c r="W2521" i="7950"/>
  <c r="V2497" i="7950"/>
  <c r="V2544" i="7950" s="1"/>
  <c r="V661" i="7950"/>
  <c r="V708" i="7950" s="1"/>
  <c r="W685" i="7950"/>
  <c r="V1314" i="7949"/>
  <c r="V1361" i="7949" s="1"/>
  <c r="W1338" i="7949"/>
  <c r="U821" i="7949"/>
  <c r="V775" i="7949"/>
  <c r="V1207" i="7949"/>
  <c r="U1253" i="7949"/>
  <c r="W283" i="7950"/>
  <c r="W330" i="7950" s="1"/>
  <c r="W391" i="7950"/>
  <c r="W438" i="7950" s="1"/>
  <c r="W1256" i="7950"/>
  <c r="W1302" i="7950" s="1"/>
  <c r="V1302" i="7950"/>
  <c r="W1119" i="7950"/>
  <c r="W1095" i="7950"/>
  <c r="W1140" i="7950" s="1"/>
  <c r="V499" i="7950"/>
  <c r="V546" i="7950" s="1"/>
  <c r="W523" i="7950"/>
  <c r="W337" i="7950"/>
  <c r="W384" i="7950" s="1"/>
  <c r="V1795" i="7950"/>
  <c r="V1842" i="7950" s="1"/>
  <c r="W1819" i="7950"/>
  <c r="W2664" i="7949"/>
  <c r="W1201" i="7950"/>
  <c r="V2549" i="7949"/>
  <c r="W2502" i="7949"/>
  <c r="W2549" i="7949" s="1"/>
  <c r="U119" i="7949"/>
  <c r="V72" i="7949"/>
  <c r="W955" i="7950"/>
  <c r="V931" i="7950"/>
  <c r="V978" i="7950" s="1"/>
  <c r="W1044" i="7949"/>
  <c r="W2252" i="7950"/>
  <c r="W2228" i="7950"/>
  <c r="W1981" i="7950"/>
  <c r="V1957" i="7950"/>
  <c r="V2004" i="7950" s="1"/>
  <c r="V1069" i="7949"/>
  <c r="V1045" i="7949"/>
  <c r="V1091" i="7949" s="1"/>
  <c r="W2659" i="7950"/>
  <c r="W2706" i="7950" s="1"/>
  <c r="W1340" i="7949"/>
  <c r="W1316" i="7949"/>
  <c r="W1554" i="7949"/>
  <c r="V1530" i="7949"/>
  <c r="V1577" i="7949" s="1"/>
  <c r="V1523" i="7949"/>
  <c r="W1476" i="7949"/>
  <c r="V2227" i="7950"/>
  <c r="V2274" i="7950" s="1"/>
  <c r="W2251" i="7950"/>
  <c r="V227" i="7949"/>
  <c r="W180" i="7949"/>
  <c r="U2257" i="7949"/>
  <c r="U2233" i="7949"/>
  <c r="U2279" i="7949" s="1"/>
  <c r="V1417" i="7950"/>
  <c r="V1464" i="7950" s="1"/>
  <c r="W1441" i="7950"/>
  <c r="W1071" i="7949"/>
  <c r="W1047" i="7949"/>
  <c r="V1610" i="7949"/>
  <c r="V1586" i="7949"/>
  <c r="V1631" i="7949" s="1"/>
  <c r="V1880" i="7949"/>
  <c r="V1856" i="7949"/>
  <c r="V1901" i="7949" s="1"/>
  <c r="U2689" i="7949"/>
  <c r="U2665" i="7949"/>
  <c r="U2711" i="7949" s="1"/>
  <c r="W1392" i="7949"/>
  <c r="V1368" i="7949"/>
  <c r="V1415" i="7949" s="1"/>
  <c r="V882" i="7949"/>
  <c r="V929" i="7949" s="1"/>
  <c r="W906" i="7949"/>
  <c r="W1502" i="7949"/>
  <c r="W1478" i="7949"/>
  <c r="V721" i="7949"/>
  <c r="U767" i="7949"/>
  <c r="U1226" i="7950"/>
  <c r="U1202" i="7950"/>
  <c r="U1248" i="7950" s="1"/>
  <c r="W505" i="7949"/>
  <c r="W551" i="7949" s="1"/>
  <c r="V551" i="7949"/>
  <c r="W2637" i="7949"/>
  <c r="W2613" i="7949"/>
  <c r="W1549" i="7950"/>
  <c r="V1525" i="7950"/>
  <c r="V1572" i="7950" s="1"/>
  <c r="V691" i="7949"/>
  <c r="V667" i="7949"/>
  <c r="V713" i="7949" s="1"/>
  <c r="V2070" i="7949"/>
  <c r="V2117" i="7949" s="1"/>
  <c r="W2094" i="7949"/>
  <c r="V1422" i="7949"/>
  <c r="V1469" i="7949" s="1"/>
  <c r="W1446" i="7949"/>
  <c r="V769" i="7950"/>
  <c r="V816" i="7950" s="1"/>
  <c r="W793" i="7950"/>
  <c r="V553" i="7950"/>
  <c r="V600" i="7950" s="1"/>
  <c r="W577" i="7950"/>
  <c r="W443" i="7949"/>
  <c r="W1908" i="7949"/>
  <c r="W1955" i="7949" s="1"/>
  <c r="W2522" i="7950"/>
  <c r="W2498" i="7950"/>
  <c r="V1199" i="7949"/>
  <c r="W1152" i="7949"/>
  <c r="V2286" i="7949"/>
  <c r="V2333" i="7949" s="1"/>
  <c r="W2310" i="7949"/>
  <c r="V1638" i="7949"/>
  <c r="V1685" i="7949" s="1"/>
  <c r="W1662" i="7949"/>
  <c r="W367" i="7949"/>
  <c r="W343" i="7949"/>
  <c r="V1149" i="7950"/>
  <c r="U1194" i="7950"/>
  <c r="W1387" i="7950"/>
  <c r="V1363" i="7950"/>
  <c r="V1410" i="7950" s="1"/>
  <c r="V612" i="7949"/>
  <c r="V659" i="7949" s="1"/>
  <c r="W636" i="7949"/>
  <c r="W1986" i="7949"/>
  <c r="V1962" i="7949"/>
  <c r="V2009" i="7949" s="1"/>
  <c r="V2041" i="7949"/>
  <c r="V2017" i="7949"/>
  <c r="U1285" i="7949"/>
  <c r="U1261" i="7949"/>
  <c r="U1307" i="7949" s="1"/>
  <c r="W2443" i="7950"/>
  <c r="W1633" i="7950"/>
  <c r="W1680" i="7950" s="1"/>
  <c r="V937" i="7949"/>
  <c r="V983" i="7949" s="1"/>
  <c r="V961" i="7949"/>
  <c r="V2610" i="7949"/>
  <c r="V2657" i="7949" s="1"/>
  <c r="W2634" i="7949"/>
  <c r="V222" i="7950"/>
  <c r="W175" i="7950"/>
  <c r="W222" i="7950" s="1"/>
  <c r="V2382" i="7950"/>
  <c r="W2335" i="7950"/>
  <c r="W2382" i="7950" s="1"/>
  <c r="V654" i="7950"/>
  <c r="W607" i="7950"/>
  <c r="W654" i="7950" s="1"/>
  <c r="V829" i="7949"/>
  <c r="U875" i="7949"/>
  <c r="U497" i="7949"/>
  <c r="V450" i="7949"/>
  <c r="N437" i="7941" l="1"/>
  <c r="N430" i="7941"/>
  <c r="N464" i="7941"/>
  <c r="N449" i="7941"/>
  <c r="N553" i="7941" s="1"/>
  <c r="N427" i="7941"/>
  <c r="N467" i="7941"/>
  <c r="O487" i="7941"/>
  <c r="O502" i="7941"/>
  <c r="O415" i="7941"/>
  <c r="O489" i="7941"/>
  <c r="O508" i="7941"/>
  <c r="O407" i="7941"/>
  <c r="O422" i="7941"/>
  <c r="N537" i="7941"/>
  <c r="O507" i="7941"/>
  <c r="O409" i="7941"/>
  <c r="O485" i="7941"/>
  <c r="O527" i="7941"/>
  <c r="O391" i="7941"/>
  <c r="N463" i="7941"/>
  <c r="N465" i="7941"/>
  <c r="N436" i="7941"/>
  <c r="O479" i="7941"/>
  <c r="O393" i="7941"/>
  <c r="O517" i="7941"/>
  <c r="O392" i="7941"/>
  <c r="N574" i="7941"/>
  <c r="O412" i="7941"/>
  <c r="O524" i="7941"/>
  <c r="O379" i="7941"/>
  <c r="N472" i="7941"/>
  <c r="N448" i="7941"/>
  <c r="O403" i="7941"/>
  <c r="O390" i="7941"/>
  <c r="O405" i="7941"/>
  <c r="O383" i="7941"/>
  <c r="N439" i="7941"/>
  <c r="N543" i="7941" s="1"/>
  <c r="N468" i="7941"/>
  <c r="O398" i="7941"/>
  <c r="O400" i="7941"/>
  <c r="N566" i="7941"/>
  <c r="O513" i="7941"/>
  <c r="O506" i="7941"/>
  <c r="N458" i="7941"/>
  <c r="N551" i="7941"/>
  <c r="N446" i="7941"/>
  <c r="O518" i="7941"/>
  <c r="O406" i="7941"/>
  <c r="O492" i="7941"/>
  <c r="O411" i="7941"/>
  <c r="N557" i="7941"/>
  <c r="N431" i="7941"/>
  <c r="N535" i="7941" s="1"/>
  <c r="N459" i="7941"/>
  <c r="O478" i="7941"/>
  <c r="O509" i="7941"/>
  <c r="O397" i="7941"/>
  <c r="N569" i="7941"/>
  <c r="N438" i="7941"/>
  <c r="O514" i="7941"/>
  <c r="O500" i="7941"/>
  <c r="O491" i="7941"/>
  <c r="N455" i="7941"/>
  <c r="N559" i="7941" s="1"/>
  <c r="N460" i="7941"/>
  <c r="O494" i="7941"/>
  <c r="O497" i="7941"/>
  <c r="O417" i="7941"/>
  <c r="N475" i="7941"/>
  <c r="O418" i="7941"/>
  <c r="O482" i="7941"/>
  <c r="O484" i="7941"/>
  <c r="O495" i="7941"/>
  <c r="O499" i="7941"/>
  <c r="O420" i="7941"/>
  <c r="N432" i="7941"/>
  <c r="N536" i="7941" s="1"/>
  <c r="N435" i="7941"/>
  <c r="N469" i="7941"/>
  <c r="N573" i="7941" s="1"/>
  <c r="N568" i="7941"/>
  <c r="N550" i="7941"/>
  <c r="O402" i="7941"/>
  <c r="O523" i="7941"/>
  <c r="N466" i="7941"/>
  <c r="N570" i="7941" s="1"/>
  <c r="N563" i="7941"/>
  <c r="O380" i="7941"/>
  <c r="O395" i="7941"/>
  <c r="N443" i="7941"/>
  <c r="O421" i="7941"/>
  <c r="N440" i="7941"/>
  <c r="O525" i="7941"/>
  <c r="N579" i="7941"/>
  <c r="O520" i="7941"/>
  <c r="O374" i="7941"/>
  <c r="O510" i="7941"/>
  <c r="N541" i="7941"/>
  <c r="N447" i="7941"/>
  <c r="N545" i="7941"/>
  <c r="N531" i="7941"/>
  <c r="N434" i="7941"/>
  <c r="N538" i="7941" s="1"/>
  <c r="O486" i="7941"/>
  <c r="O408" i="7941"/>
  <c r="O521" i="7941"/>
  <c r="O404" i="7941"/>
  <c r="N453" i="7941"/>
  <c r="N433" i="7941"/>
  <c r="N451" i="7941"/>
  <c r="N555" i="7941" s="1"/>
  <c r="O498" i="7941"/>
  <c r="O416" i="7941"/>
  <c r="O385" i="7941"/>
  <c r="N474" i="7941"/>
  <c r="N578" i="7941" s="1"/>
  <c r="N540" i="7941"/>
  <c r="O490" i="7941"/>
  <c r="O493" i="7941"/>
  <c r="O375" i="7941"/>
  <c r="N548" i="7941"/>
  <c r="N470" i="7941"/>
  <c r="O515" i="7941"/>
  <c r="O384" i="7941"/>
  <c r="O423" i="7941"/>
  <c r="N576" i="7941"/>
  <c r="O522" i="7941"/>
  <c r="O382" i="7941"/>
  <c r="O396" i="7941"/>
  <c r="N572" i="7941"/>
  <c r="O496" i="7941"/>
  <c r="N462" i="7941"/>
  <c r="O419" i="7941"/>
  <c r="N562" i="7941"/>
  <c r="N454" i="7941"/>
  <c r="O503" i="7941"/>
  <c r="O399" i="7941"/>
  <c r="O413" i="7941"/>
  <c r="N473" i="7941"/>
  <c r="N577" i="7941" s="1"/>
  <c r="O483" i="7941"/>
  <c r="O480" i="7941"/>
  <c r="N567" i="7941"/>
  <c r="N542" i="7941"/>
  <c r="O410" i="7941"/>
  <c r="N461" i="7941"/>
  <c r="N565" i="7941" s="1"/>
  <c r="N564" i="7941"/>
  <c r="O512" i="7941"/>
  <c r="N429" i="7941"/>
  <c r="O501" i="7941"/>
  <c r="O386" i="7941"/>
  <c r="N452" i="7941"/>
  <c r="N556" i="7941" s="1"/>
  <c r="N428" i="7941"/>
  <c r="N539" i="7941"/>
  <c r="N534" i="7941"/>
  <c r="O519" i="7941"/>
  <c r="O488" i="7941"/>
  <c r="O526" i="7941"/>
  <c r="N456" i="7941"/>
  <c r="N560" i="7941" s="1"/>
  <c r="O388" i="7941"/>
  <c r="O389" i="7941"/>
  <c r="O516" i="7941"/>
  <c r="O401" i="7941"/>
  <c r="O377" i="7941"/>
  <c r="O376" i="7941"/>
  <c r="N444" i="7941"/>
  <c r="N442" i="7941"/>
  <c r="N546" i="7941" s="1"/>
  <c r="O505" i="7941"/>
  <c r="O504" i="7941"/>
  <c r="N544" i="7941"/>
  <c r="N457" i="7941"/>
  <c r="N561" i="7941" s="1"/>
  <c r="N571" i="7941"/>
  <c r="O378" i="7941"/>
  <c r="N450" i="7941"/>
  <c r="N554" i="7941" s="1"/>
  <c r="O414" i="7941"/>
  <c r="O381" i="7941"/>
  <c r="N426" i="7941"/>
  <c r="N552" i="7941"/>
  <c r="N445" i="7941"/>
  <c r="N549" i="7941" s="1"/>
  <c r="O387" i="7941"/>
  <c r="N441" i="7941"/>
  <c r="N471" i="7941"/>
  <c r="N575" i="7941" s="1"/>
  <c r="N547" i="7941"/>
  <c r="O394" i="7941"/>
  <c r="O481" i="7941"/>
  <c r="N558" i="7941"/>
  <c r="O511" i="7941"/>
  <c r="N533" i="7941"/>
  <c r="N532" i="7941"/>
  <c r="M1035" i="7941"/>
  <c r="M1118" i="7941"/>
  <c r="N1060" i="7941"/>
  <c r="N1087" i="7941"/>
  <c r="N986" i="7941"/>
  <c r="N1057" i="7941"/>
  <c r="N1058" i="7941"/>
  <c r="N987" i="7941"/>
  <c r="N991" i="7941"/>
  <c r="M1027" i="7941"/>
  <c r="M1131" i="7941" s="1"/>
  <c r="M1051" i="7941"/>
  <c r="M1006" i="7941"/>
  <c r="M1110" i="7941" s="1"/>
  <c r="N1062" i="7941"/>
  <c r="N957" i="7941"/>
  <c r="N1089" i="7941"/>
  <c r="N958" i="7941"/>
  <c r="M1018" i="7941"/>
  <c r="M1049" i="7941"/>
  <c r="N1070" i="7941"/>
  <c r="N969" i="7941"/>
  <c r="N1080" i="7941"/>
  <c r="N995" i="7941"/>
  <c r="M1013" i="7941"/>
  <c r="M1117" i="7941" s="1"/>
  <c r="M1028" i="7941"/>
  <c r="M1022" i="7941"/>
  <c r="M1048" i="7941"/>
  <c r="M1004" i="7941"/>
  <c r="M1108" i="7941" s="1"/>
  <c r="N1084" i="7941"/>
  <c r="N979" i="7941"/>
  <c r="N1065" i="7941"/>
  <c r="N1082" i="7941"/>
  <c r="N971" i="7941"/>
  <c r="N983" i="7941"/>
  <c r="N950" i="7941"/>
  <c r="N959" i="7941"/>
  <c r="N1099" i="7941"/>
  <c r="N1075" i="7941"/>
  <c r="M1021" i="7941"/>
  <c r="M1125" i="7941" s="1"/>
  <c r="M1023" i="7941"/>
  <c r="N1054" i="7941"/>
  <c r="N980" i="7941"/>
  <c r="N1097" i="7941"/>
  <c r="N974" i="7941"/>
  <c r="M1003" i="7941"/>
  <c r="M1015" i="7941"/>
  <c r="M1017" i="7941"/>
  <c r="M1121" i="7941" s="1"/>
  <c r="N1078" i="7941"/>
  <c r="N960" i="7941"/>
  <c r="N1090" i="7941"/>
  <c r="M1122" i="7941"/>
  <c r="M1050" i="7941"/>
  <c r="M1002" i="7941"/>
  <c r="N1069" i="7941"/>
  <c r="N966" i="7941"/>
  <c r="N1056" i="7941"/>
  <c r="N970" i="7941"/>
  <c r="M1010" i="7941"/>
  <c r="M1152" i="7941"/>
  <c r="M1138" i="7941"/>
  <c r="N1068" i="7941"/>
  <c r="N954" i="7941"/>
  <c r="N1096" i="7941"/>
  <c r="N993" i="7941"/>
  <c r="M1033" i="7941"/>
  <c r="N955" i="7941"/>
  <c r="N1079" i="7941"/>
  <c r="N1077" i="7941"/>
  <c r="M1029" i="7941"/>
  <c r="M1005" i="7941"/>
  <c r="N1094" i="7941"/>
  <c r="N1103" i="7941"/>
  <c r="M1038" i="7941"/>
  <c r="N1061" i="7941"/>
  <c r="N1073" i="7941"/>
  <c r="M1039" i="7941"/>
  <c r="M1143" i="7941" s="1"/>
  <c r="M1153" i="7941"/>
  <c r="N997" i="7941"/>
  <c r="N999" i="7941"/>
  <c r="M1126" i="7941"/>
  <c r="M1011" i="7941"/>
  <c r="M1115" i="7941" s="1"/>
  <c r="N968" i="7941"/>
  <c r="M1026" i="7941"/>
  <c r="N976" i="7941"/>
  <c r="N1102" i="7941"/>
  <c r="M1047" i="7941"/>
  <c r="M1042" i="7941"/>
  <c r="M1146" i="7941" s="1"/>
  <c r="M1045" i="7941"/>
  <c r="M1149" i="7941" s="1"/>
  <c r="N1100" i="7941"/>
  <c r="N951" i="7941"/>
  <c r="N1064" i="7941"/>
  <c r="N1098" i="7941"/>
  <c r="N996" i="7941"/>
  <c r="M1019" i="7941"/>
  <c r="M1037" i="7941"/>
  <c r="M1141" i="7941" s="1"/>
  <c r="N1092" i="7941"/>
  <c r="N975" i="7941"/>
  <c r="N1074" i="7941"/>
  <c r="N953" i="7941"/>
  <c r="M1036" i="7941"/>
  <c r="M1140" i="7941" s="1"/>
  <c r="M1009" i="7941"/>
  <c r="M1008" i="7941"/>
  <c r="M1112" i="7941" s="1"/>
  <c r="N1086" i="7941"/>
  <c r="N963" i="7941"/>
  <c r="N989" i="7941"/>
  <c r="M1031" i="7941"/>
  <c r="M1135" i="7941" s="1"/>
  <c r="M1032" i="7941"/>
  <c r="M1136" i="7941" s="1"/>
  <c r="M1034" i="7941"/>
  <c r="N973" i="7941"/>
  <c r="N1081" i="7941"/>
  <c r="N988" i="7941"/>
  <c r="M1012" i="7941"/>
  <c r="M1116" i="7941" s="1"/>
  <c r="N1072" i="7941"/>
  <c r="N978" i="7941"/>
  <c r="N1101" i="7941"/>
  <c r="N967" i="7941"/>
  <c r="M1041" i="7941"/>
  <c r="M1024" i="7941"/>
  <c r="N994" i="7941"/>
  <c r="N985" i="7941"/>
  <c r="M1119" i="7941"/>
  <c r="N998" i="7941"/>
  <c r="N956" i="7941"/>
  <c r="M1025" i="7941"/>
  <c r="M1129" i="7941" s="1"/>
  <c r="N1085" i="7941"/>
  <c r="N1067" i="7941"/>
  <c r="M1114" i="7941"/>
  <c r="M1007" i="7941"/>
  <c r="N1071" i="7941"/>
  <c r="N1066" i="7941"/>
  <c r="M1137" i="7941"/>
  <c r="N1088" i="7941"/>
  <c r="M1145" i="7941"/>
  <c r="N992" i="7941"/>
  <c r="M1030" i="7941"/>
  <c r="N984" i="7941"/>
  <c r="N1055" i="7941"/>
  <c r="M1132" i="7941"/>
  <c r="N1095" i="7941"/>
  <c r="N1063" i="7941"/>
  <c r="N1091" i="7941"/>
  <c r="M1040" i="7941"/>
  <c r="M1144" i="7941" s="1"/>
  <c r="M1020" i="7941"/>
  <c r="N961" i="7941"/>
  <c r="M1016" i="7941"/>
  <c r="M1120" i="7941" s="1"/>
  <c r="M1111" i="7941"/>
  <c r="N965" i="7941"/>
  <c r="M1046" i="7941"/>
  <c r="N982" i="7941"/>
  <c r="M1142" i="7941"/>
  <c r="N1059" i="7941"/>
  <c r="M1043" i="7941"/>
  <c r="N977" i="7941"/>
  <c r="M1044" i="7941"/>
  <c r="M1148" i="7941" s="1"/>
  <c r="M1130" i="7941"/>
  <c r="N964" i="7941"/>
  <c r="M1014" i="7941"/>
  <c r="N1076" i="7941"/>
  <c r="N962" i="7941"/>
  <c r="N981" i="7941"/>
  <c r="N1093" i="7941"/>
  <c r="N952" i="7941"/>
  <c r="N972" i="7941"/>
  <c r="N1083" i="7941"/>
  <c r="N990" i="7941"/>
  <c r="M1107" i="7941"/>
  <c r="M1139" i="7941"/>
  <c r="Q323" i="7941"/>
  <c r="P321" i="7941"/>
  <c r="M1123" i="7941"/>
  <c r="M1155" i="7941"/>
  <c r="N477" i="7941"/>
  <c r="M1147" i="7941"/>
  <c r="M1133" i="7941"/>
  <c r="K7" i="7946"/>
  <c r="L1105" i="7941"/>
  <c r="M1109" i="7941"/>
  <c r="M1150" i="7941"/>
  <c r="M425" i="7941"/>
  <c r="O897" i="7941"/>
  <c r="P899" i="7941"/>
  <c r="M1113" i="7941"/>
  <c r="M1128" i="7941"/>
  <c r="M1127" i="7941"/>
  <c r="M1124" i="7941"/>
  <c r="J7" i="7946"/>
  <c r="J57" i="7946" s="1"/>
  <c r="L529" i="7941"/>
  <c r="M1134" i="7941"/>
  <c r="M1154" i="7941"/>
  <c r="N373" i="7941"/>
  <c r="M530" i="7941"/>
  <c r="M529" i="7941" s="1"/>
  <c r="M1151" i="7941"/>
  <c r="V2166" i="7950"/>
  <c r="W2119" i="7950"/>
  <c r="W2166" i="7950" s="1"/>
  <c r="W1199" i="7949"/>
  <c r="W1206" i="7949"/>
  <c r="W877" i="7950"/>
  <c r="V2444" i="7950"/>
  <c r="U2490" i="7950"/>
  <c r="W1309" i="7950"/>
  <c r="W1356" i="7950" s="1"/>
  <c r="V1356" i="7950"/>
  <c r="W716" i="7950"/>
  <c r="W762" i="7950" s="1"/>
  <c r="V762" i="7950"/>
  <c r="W2124" i="7949"/>
  <c r="W2171" i="7949" s="1"/>
  <c r="V2063" i="7949"/>
  <c r="W1795" i="7950"/>
  <c r="W1842" i="7950" s="1"/>
  <c r="W2016" i="7949"/>
  <c r="W288" i="7949"/>
  <c r="W335" i="7949" s="1"/>
  <c r="V1472" i="7950"/>
  <c r="U1518" i="7950"/>
  <c r="W1147" i="7950"/>
  <c r="W828" i="7949"/>
  <c r="W720" i="7949"/>
  <c r="W2610" i="7949"/>
  <c r="W2657" i="7949" s="1"/>
  <c r="W769" i="7950"/>
  <c r="W816" i="7950" s="1"/>
  <c r="W1525" i="7950"/>
  <c r="W1572" i="7950" s="1"/>
  <c r="W2497" i="7950"/>
  <c r="W2174" i="7950"/>
  <c r="W2220" i="7950" s="1"/>
  <c r="V2220" i="7950"/>
  <c r="W1638" i="7949"/>
  <c r="W1685" i="7949" s="1"/>
  <c r="W1422" i="7949"/>
  <c r="W1469" i="7949" s="1"/>
  <c r="W1368" i="7949"/>
  <c r="W1415" i="7949" s="1"/>
  <c r="V1788" i="7950"/>
  <c r="W1741" i="7950"/>
  <c r="W1788" i="7950" s="1"/>
  <c r="W1417" i="7950"/>
  <c r="W1464" i="7950" s="1"/>
  <c r="W227" i="7949"/>
  <c r="W879" i="7950"/>
  <c r="V924" i="7950"/>
  <c r="W1040" i="7950"/>
  <c r="W1086" i="7950" s="1"/>
  <c r="V1086" i="7950"/>
  <c r="W661" i="7950"/>
  <c r="W708" i="7950" s="1"/>
  <c r="W2281" i="7950"/>
  <c r="W2328" i="7950" s="1"/>
  <c r="W1880" i="7949"/>
  <c r="W1856" i="7949"/>
  <c r="W1901" i="7949" s="1"/>
  <c r="W1363" i="7950"/>
  <c r="W1410" i="7950" s="1"/>
  <c r="W691" i="7949"/>
  <c r="W667" i="7949"/>
  <c r="W713" i="7949" s="1"/>
  <c r="W1610" i="7949"/>
  <c r="W1586" i="7949"/>
  <c r="W1631" i="7949" s="1"/>
  <c r="W1530" i="7949"/>
  <c r="W1577" i="7949" s="1"/>
  <c r="W1957" i="7950"/>
  <c r="W2004" i="7950" s="1"/>
  <c r="W2340" i="7949"/>
  <c r="W2387" i="7949" s="1"/>
  <c r="V2557" i="7949"/>
  <c r="V2603" i="7949" s="1"/>
  <c r="V2581" i="7949"/>
  <c r="V1285" i="7949"/>
  <c r="V1261" i="7949"/>
  <c r="V1307" i="7949" s="1"/>
  <c r="V1226" i="7950"/>
  <c r="V1202" i="7950"/>
  <c r="V1248" i="7950" s="1"/>
  <c r="W1069" i="7949"/>
  <c r="W1045" i="7949"/>
  <c r="W1091" i="7949" s="1"/>
  <c r="W775" i="7949"/>
  <c r="W821" i="7949" s="1"/>
  <c r="V821" i="7949"/>
  <c r="W829" i="7949"/>
  <c r="V875" i="7949"/>
  <c r="W937" i="7949"/>
  <c r="W983" i="7949" s="1"/>
  <c r="W961" i="7949"/>
  <c r="W1962" i="7949"/>
  <c r="W2009" i="7949" s="1"/>
  <c r="V497" i="7949"/>
  <c r="W450" i="7949"/>
  <c r="W497" i="7949" s="1"/>
  <c r="W2017" i="7949"/>
  <c r="W2041" i="7949"/>
  <c r="W612" i="7949"/>
  <c r="W659" i="7949" s="1"/>
  <c r="W553" i="7950"/>
  <c r="W600" i="7950" s="1"/>
  <c r="W2070" i="7949"/>
  <c r="W2117" i="7949" s="1"/>
  <c r="W882" i="7949"/>
  <c r="W929" i="7949" s="1"/>
  <c r="V2665" i="7949"/>
  <c r="V2711" i="7949" s="1"/>
  <c r="V2689" i="7949"/>
  <c r="W1523" i="7949"/>
  <c r="W931" i="7950"/>
  <c r="W978" i="7950" s="1"/>
  <c r="W1314" i="7949"/>
  <c r="W1361" i="7949" s="1"/>
  <c r="W67" i="7950"/>
  <c r="W114" i="7950" s="1"/>
  <c r="W2065" i="7950"/>
  <c r="W2112" i="7950" s="1"/>
  <c r="W19" i="7949"/>
  <c r="W65" i="7949" s="1"/>
  <c r="V65" i="7949"/>
  <c r="W1149" i="7950"/>
  <c r="W1194" i="7950" s="1"/>
  <c r="V1194" i="7950"/>
  <c r="W389" i="7949"/>
  <c r="W2286" i="7949"/>
  <c r="W2333" i="7949" s="1"/>
  <c r="W721" i="7949"/>
  <c r="V767" i="7949"/>
  <c r="V2257" i="7949"/>
  <c r="V2233" i="7949"/>
  <c r="V2279" i="7949" s="1"/>
  <c r="W2227" i="7950"/>
  <c r="W2274" i="7950" s="1"/>
  <c r="V119" i="7949"/>
  <c r="W72" i="7949"/>
  <c r="W119" i="7949" s="1"/>
  <c r="W499" i="7950"/>
  <c r="W546" i="7950" s="1"/>
  <c r="W1207" i="7949"/>
  <c r="V1253" i="7949"/>
  <c r="W2544" i="7950"/>
  <c r="P513" i="7941" l="1"/>
  <c r="P490" i="7941"/>
  <c r="P500" i="7941"/>
  <c r="P515" i="7941"/>
  <c r="P380" i="7941"/>
  <c r="P504" i="7941"/>
  <c r="P392" i="7941"/>
  <c r="P521" i="7941"/>
  <c r="P375" i="7941"/>
  <c r="P412" i="7941"/>
  <c r="O460" i="7941"/>
  <c r="O440" i="7941"/>
  <c r="O473" i="7941"/>
  <c r="O474" i="7941"/>
  <c r="P391" i="7941"/>
  <c r="P495" i="7941"/>
  <c r="P374" i="7941"/>
  <c r="P503" i="7941"/>
  <c r="O446" i="7941"/>
  <c r="O435" i="7941"/>
  <c r="O539" i="7941" s="1"/>
  <c r="O458" i="7941"/>
  <c r="P489" i="7941"/>
  <c r="P510" i="7941"/>
  <c r="P405" i="7941"/>
  <c r="P378" i="7941"/>
  <c r="O452" i="7941"/>
  <c r="P396" i="7941"/>
  <c r="P413" i="7941"/>
  <c r="P484" i="7941"/>
  <c r="O475" i="7941"/>
  <c r="P410" i="7941"/>
  <c r="P403" i="7941"/>
  <c r="P514" i="7941"/>
  <c r="P385" i="7941"/>
  <c r="P420" i="7941"/>
  <c r="P480" i="7941"/>
  <c r="O430" i="7941"/>
  <c r="O534" i="7941" s="1"/>
  <c r="O467" i="7941"/>
  <c r="O457" i="7941"/>
  <c r="O561" i="7941" s="1"/>
  <c r="P406" i="7941"/>
  <c r="P386" i="7941"/>
  <c r="P414" i="7941"/>
  <c r="P523" i="7941"/>
  <c r="P487" i="7941"/>
  <c r="O462" i="7941"/>
  <c r="O566" i="7941" s="1"/>
  <c r="O426" i="7941"/>
  <c r="O469" i="7941"/>
  <c r="O573" i="7941" s="1"/>
  <c r="P524" i="7941"/>
  <c r="P401" i="7941"/>
  <c r="P509" i="7941"/>
  <c r="O564" i="7941"/>
  <c r="O429" i="7941"/>
  <c r="P387" i="7941"/>
  <c r="P511" i="7941"/>
  <c r="P422" i="7941"/>
  <c r="O550" i="7941"/>
  <c r="O453" i="7941"/>
  <c r="O559" i="7941"/>
  <c r="P394" i="7941"/>
  <c r="P526" i="7941"/>
  <c r="P498" i="7941"/>
  <c r="O471" i="7941"/>
  <c r="P508" i="7941"/>
  <c r="P384" i="7941"/>
  <c r="O459" i="7941"/>
  <c r="O563" i="7941" s="1"/>
  <c r="P399" i="7941"/>
  <c r="O531" i="7941"/>
  <c r="O472" i="7941"/>
  <c r="O470" i="7941"/>
  <c r="O574" i="7941" s="1"/>
  <c r="P409" i="7941"/>
  <c r="P486" i="7941"/>
  <c r="O451" i="7941"/>
  <c r="O456" i="7941"/>
  <c r="O560" i="7941" s="1"/>
  <c r="P485" i="7941"/>
  <c r="P519" i="7941"/>
  <c r="O533" i="7941"/>
  <c r="P483" i="7941"/>
  <c r="P520" i="7941"/>
  <c r="O557" i="7941"/>
  <c r="P479" i="7941"/>
  <c r="O556" i="7941"/>
  <c r="O575" i="7941"/>
  <c r="P488" i="7941"/>
  <c r="P507" i="7941"/>
  <c r="P390" i="7941"/>
  <c r="O466" i="7941"/>
  <c r="O570" i="7941" s="1"/>
  <c r="O432" i="7941"/>
  <c r="O536" i="7941" s="1"/>
  <c r="O468" i="7941"/>
  <c r="O572" i="7941" s="1"/>
  <c r="P388" i="7941"/>
  <c r="P395" i="7941"/>
  <c r="P404" i="7941"/>
  <c r="P382" i="7941"/>
  <c r="O450" i="7941"/>
  <c r="O554" i="7941" s="1"/>
  <c r="O454" i="7941"/>
  <c r="O558" i="7941" s="1"/>
  <c r="P482" i="7941"/>
  <c r="P397" i="7941"/>
  <c r="P502" i="7941"/>
  <c r="P492" i="7941"/>
  <c r="O544" i="7941"/>
  <c r="O438" i="7941"/>
  <c r="O542" i="7941" s="1"/>
  <c r="P415" i="7941"/>
  <c r="P376" i="7941"/>
  <c r="O455" i="7941"/>
  <c r="P527" i="7941"/>
  <c r="P419" i="7941"/>
  <c r="O437" i="7941"/>
  <c r="O541" i="7941" s="1"/>
  <c r="P496" i="7941"/>
  <c r="O448" i="7941"/>
  <c r="O552" i="7941" s="1"/>
  <c r="P398" i="7941"/>
  <c r="P400" i="7941"/>
  <c r="O547" i="7941"/>
  <c r="P377" i="7941"/>
  <c r="O449" i="7941"/>
  <c r="O553" i="7941" s="1"/>
  <c r="O427" i="7941"/>
  <c r="O428" i="7941"/>
  <c r="O532" i="7941" s="1"/>
  <c r="O571" i="7941"/>
  <c r="O445" i="7941"/>
  <c r="O549" i="7941" s="1"/>
  <c r="P418" i="7941"/>
  <c r="P408" i="7941"/>
  <c r="P411" i="7941"/>
  <c r="O530" i="7941"/>
  <c r="P505" i="7941"/>
  <c r="P497" i="7941"/>
  <c r="O447" i="7941"/>
  <c r="O578" i="7941"/>
  <c r="P506" i="7941"/>
  <c r="O465" i="7941"/>
  <c r="O569" i="7941" s="1"/>
  <c r="P518" i="7941"/>
  <c r="P381" i="7941"/>
  <c r="P525" i="7941"/>
  <c r="O579" i="7941"/>
  <c r="O434" i="7941"/>
  <c r="O538" i="7941" s="1"/>
  <c r="P393" i="7941"/>
  <c r="P516" i="7941"/>
  <c r="O461" i="7941"/>
  <c r="O565" i="7941" s="1"/>
  <c r="P493" i="7941"/>
  <c r="O442" i="7941"/>
  <c r="O546" i="7941" s="1"/>
  <c r="P379" i="7941"/>
  <c r="P491" i="7941"/>
  <c r="O562" i="7941"/>
  <c r="O439" i="7941"/>
  <c r="O543" i="7941" s="1"/>
  <c r="O441" i="7941"/>
  <c r="O545" i="7941" s="1"/>
  <c r="P383" i="7941"/>
  <c r="P517" i="7941"/>
  <c r="P389" i="7941"/>
  <c r="P402" i="7941"/>
  <c r="P481" i="7941"/>
  <c r="P407" i="7941"/>
  <c r="P501" i="7941"/>
  <c r="O444" i="7941"/>
  <c r="O548" i="7941" s="1"/>
  <c r="P494" i="7941"/>
  <c r="O463" i="7941"/>
  <c r="O567" i="7941" s="1"/>
  <c r="P416" i="7941"/>
  <c r="O464" i="7941"/>
  <c r="O568" i="7941" s="1"/>
  <c r="P499" i="7941"/>
  <c r="O431" i="7941"/>
  <c r="O535" i="7941" s="1"/>
  <c r="P512" i="7941"/>
  <c r="P423" i="7941"/>
  <c r="P478" i="7941"/>
  <c r="O576" i="7941"/>
  <c r="O433" i="7941"/>
  <c r="O537" i="7941" s="1"/>
  <c r="O551" i="7941"/>
  <c r="P417" i="7941"/>
  <c r="O443" i="7941"/>
  <c r="O436" i="7941"/>
  <c r="O540" i="7941" s="1"/>
  <c r="O555" i="7941"/>
  <c r="O577" i="7941"/>
  <c r="P522" i="7941"/>
  <c r="P421" i="7941"/>
  <c r="Q321" i="7941"/>
  <c r="N1146" i="7941"/>
  <c r="N1130" i="7941"/>
  <c r="N425" i="7941"/>
  <c r="O373" i="7941"/>
  <c r="L7" i="7946"/>
  <c r="K57" i="7946"/>
  <c r="N1132" i="7941"/>
  <c r="M1001" i="7941"/>
  <c r="M1106" i="7941"/>
  <c r="M1105" i="7941" s="1"/>
  <c r="O477" i="7941"/>
  <c r="P897" i="7941"/>
  <c r="Q899" i="7941"/>
  <c r="N1137" i="7941"/>
  <c r="N1117" i="7941"/>
  <c r="N1141" i="7941"/>
  <c r="N1154" i="7941"/>
  <c r="N1053" i="7941"/>
  <c r="N1139" i="7941"/>
  <c r="N1037" i="7941"/>
  <c r="N1004" i="7941"/>
  <c r="N1108" i="7941" s="1"/>
  <c r="N1029" i="7941"/>
  <c r="N1133" i="7941" s="1"/>
  <c r="N1145" i="7941"/>
  <c r="O1087" i="7941"/>
  <c r="O958" i="7941"/>
  <c r="O959" i="7941"/>
  <c r="O1083" i="7941"/>
  <c r="O954" i="7941"/>
  <c r="O1093" i="7941"/>
  <c r="N1129" i="7941"/>
  <c r="N1022" i="7941"/>
  <c r="N1126" i="7941" s="1"/>
  <c r="N1049" i="7941"/>
  <c r="O1088" i="7941"/>
  <c r="O1066" i="7941"/>
  <c r="O1060" i="7941"/>
  <c r="O961" i="7941"/>
  <c r="O990" i="7941"/>
  <c r="N1155" i="7941"/>
  <c r="N1003" i="7941"/>
  <c r="O1096" i="7941"/>
  <c r="O1074" i="7941"/>
  <c r="O1076" i="7941"/>
  <c r="O964" i="7941"/>
  <c r="O989" i="7941"/>
  <c r="N1038" i="7941"/>
  <c r="N1142" i="7941" s="1"/>
  <c r="N1046" i="7941"/>
  <c r="N1150" i="7941" s="1"/>
  <c r="N1010" i="7941"/>
  <c r="O1056" i="7941"/>
  <c r="O996" i="7941"/>
  <c r="O973" i="7941"/>
  <c r="O950" i="7941"/>
  <c r="O1078" i="7941"/>
  <c r="N1011" i="7941"/>
  <c r="O1100" i="7941"/>
  <c r="O1061" i="7941"/>
  <c r="N1015" i="7941"/>
  <c r="O982" i="7941"/>
  <c r="O1067" i="7941"/>
  <c r="O952" i="7941"/>
  <c r="N1036" i="7941"/>
  <c r="N1140" i="7941" s="1"/>
  <c r="O1072" i="7941"/>
  <c r="O994" i="7941"/>
  <c r="O972" i="7941"/>
  <c r="O965" i="7941"/>
  <c r="O1086" i="7941"/>
  <c r="N1016" i="7941"/>
  <c r="N1120" i="7941" s="1"/>
  <c r="O1064" i="7941"/>
  <c r="O1082" i="7941"/>
  <c r="O1099" i="7941"/>
  <c r="O1094" i="7941"/>
  <c r="N1027" i="7941"/>
  <c r="N1131" i="7941" s="1"/>
  <c r="O1057" i="7941"/>
  <c r="O1098" i="7941"/>
  <c r="O998" i="7941"/>
  <c r="O1102" i="7941"/>
  <c r="N1028" i="7941"/>
  <c r="N1039" i="7941"/>
  <c r="N1020" i="7941"/>
  <c r="N1124" i="7941" s="1"/>
  <c r="O1058" i="7941"/>
  <c r="O1069" i="7941"/>
  <c r="O1062" i="7941"/>
  <c r="N1115" i="7941"/>
  <c r="N1042" i="7941"/>
  <c r="N1040" i="7941"/>
  <c r="O1071" i="7941"/>
  <c r="N1021" i="7941"/>
  <c r="N1125" i="7941" s="1"/>
  <c r="O978" i="7941"/>
  <c r="N1034" i="7941"/>
  <c r="N1138" i="7941" s="1"/>
  <c r="O1080" i="7941"/>
  <c r="O1068" i="7941"/>
  <c r="O976" i="7941"/>
  <c r="N1043" i="7941"/>
  <c r="N1147" i="7941" s="1"/>
  <c r="O995" i="7941"/>
  <c r="O992" i="7941"/>
  <c r="N1012" i="7941"/>
  <c r="N1116" i="7941" s="1"/>
  <c r="O957" i="7941"/>
  <c r="O977" i="7941"/>
  <c r="N1143" i="7941"/>
  <c r="O1075" i="7941"/>
  <c r="O1101" i="7941"/>
  <c r="O1079" i="7941"/>
  <c r="N1009" i="7941"/>
  <c r="O1085" i="7941"/>
  <c r="N1018" i="7941"/>
  <c r="N1122" i="7941" s="1"/>
  <c r="N1032" i="7941"/>
  <c r="N1044" i="7941"/>
  <c r="N1148" i="7941" s="1"/>
  <c r="O986" i="7941"/>
  <c r="O1097" i="7941"/>
  <c r="O963" i="7941"/>
  <c r="O1055" i="7941"/>
  <c r="N1025" i="7941"/>
  <c r="N1006" i="7941"/>
  <c r="N1110" i="7941" s="1"/>
  <c r="N1002" i="7941"/>
  <c r="O969" i="7941"/>
  <c r="O1084" i="7941"/>
  <c r="O1070" i="7941"/>
  <c r="N1023" i="7941"/>
  <c r="N1127" i="7941" s="1"/>
  <c r="N1024" i="7941"/>
  <c r="N1128" i="7941" s="1"/>
  <c r="N1031" i="7941"/>
  <c r="N1135" i="7941" s="1"/>
  <c r="O987" i="7941"/>
  <c r="O1092" i="7941"/>
  <c r="O1063" i="7941"/>
  <c r="N1033" i="7941"/>
  <c r="N1035" i="7941"/>
  <c r="O968" i="7941"/>
  <c r="O953" i="7941"/>
  <c r="O997" i="7941"/>
  <c r="N1026" i="7941"/>
  <c r="O1054" i="7941"/>
  <c r="N1017" i="7941"/>
  <c r="O993" i="7941"/>
  <c r="O983" i="7941"/>
  <c r="O955" i="7941"/>
  <c r="N1014" i="7941"/>
  <c r="N1008" i="7941"/>
  <c r="O1059" i="7941"/>
  <c r="O962" i="7941"/>
  <c r="N1050" i="7941"/>
  <c r="O1103" i="7941"/>
  <c r="O999" i="7941"/>
  <c r="N1048" i="7941"/>
  <c r="N1152" i="7941" s="1"/>
  <c r="O979" i="7941"/>
  <c r="O984" i="7941"/>
  <c r="N1045" i="7941"/>
  <c r="O1073" i="7941"/>
  <c r="O1091" i="7941"/>
  <c r="O981" i="7941"/>
  <c r="N1119" i="7941"/>
  <c r="N1047" i="7941"/>
  <c r="N1151" i="7941" s="1"/>
  <c r="N1007" i="7941"/>
  <c r="N1111" i="7941" s="1"/>
  <c r="O1077" i="7941"/>
  <c r="N1153" i="7941"/>
  <c r="N1005" i="7941"/>
  <c r="N1109" i="7941" s="1"/>
  <c r="O970" i="7941"/>
  <c r="N1114" i="7941"/>
  <c r="O956" i="7941"/>
  <c r="N1113" i="7941"/>
  <c r="O974" i="7941"/>
  <c r="O971" i="7941"/>
  <c r="O1081" i="7941"/>
  <c r="O975" i="7941"/>
  <c r="N1107" i="7941"/>
  <c r="O1089" i="7941"/>
  <c r="N1013" i="7941"/>
  <c r="O1090" i="7941"/>
  <c r="N1019" i="7941"/>
  <c r="N1123" i="7941" s="1"/>
  <c r="O980" i="7941"/>
  <c r="O985" i="7941"/>
  <c r="N1149" i="7941"/>
  <c r="O967" i="7941"/>
  <c r="O988" i="7941"/>
  <c r="N1041" i="7941"/>
  <c r="O991" i="7941"/>
  <c r="N1051" i="7941"/>
  <c r="O1095" i="7941"/>
  <c r="O1065" i="7941"/>
  <c r="O966" i="7941"/>
  <c r="O960" i="7941"/>
  <c r="N1030" i="7941"/>
  <c r="N1134" i="7941" s="1"/>
  <c r="O951" i="7941"/>
  <c r="N1106" i="7941"/>
  <c r="N1118" i="7941"/>
  <c r="N1121" i="7941"/>
  <c r="N1112" i="7941"/>
  <c r="N1144" i="7941"/>
  <c r="N1136" i="7941"/>
  <c r="N949" i="7941"/>
  <c r="N530" i="7941"/>
  <c r="N529" i="7941" s="1"/>
  <c r="W2063" i="7949"/>
  <c r="W1253" i="7949"/>
  <c r="W924" i="7950"/>
  <c r="W2444" i="7950"/>
  <c r="W2490" i="7950" s="1"/>
  <c r="V2490" i="7950"/>
  <c r="W767" i="7949"/>
  <c r="W875" i="7949"/>
  <c r="W1472" i="7950"/>
  <c r="W1518" i="7950" s="1"/>
  <c r="V1518" i="7950"/>
  <c r="W1226" i="7950"/>
  <c r="W1202" i="7950"/>
  <c r="W1248" i="7950" s="1"/>
  <c r="W1261" i="7949"/>
  <c r="W1307" i="7949" s="1"/>
  <c r="W1285" i="7949"/>
  <c r="W2257" i="7949"/>
  <c r="W2233" i="7949"/>
  <c r="W2279" i="7949" s="1"/>
  <c r="W2557" i="7949"/>
  <c r="W2603" i="7949" s="1"/>
  <c r="W2581" i="7949"/>
  <c r="W2665" i="7949"/>
  <c r="W2711" i="7949" s="1"/>
  <c r="W2689" i="7949"/>
  <c r="N1105" i="7941" l="1"/>
  <c r="N1001" i="7941"/>
  <c r="O1152" i="7941"/>
  <c r="P473" i="7941"/>
  <c r="P453" i="7941"/>
  <c r="P567" i="7941"/>
  <c r="Q511" i="7941"/>
  <c r="P445" i="7941"/>
  <c r="Q387" i="7941"/>
  <c r="Q522" i="7941"/>
  <c r="P461" i="7941"/>
  <c r="Q394" i="7941"/>
  <c r="P544" i="7941"/>
  <c r="Q375" i="7941"/>
  <c r="Q516" i="7941"/>
  <c r="Q510" i="7941"/>
  <c r="Q377" i="7941"/>
  <c r="P468" i="7941"/>
  <c r="P572" i="7941" s="1"/>
  <c r="Q418" i="7941"/>
  <c r="Q381" i="7941"/>
  <c r="Q396" i="7941"/>
  <c r="Q552" i="7941" s="1"/>
  <c r="Q494" i="7941"/>
  <c r="Q480" i="7941"/>
  <c r="P447" i="7941"/>
  <c r="P551" i="7941" s="1"/>
  <c r="Q390" i="7941"/>
  <c r="Q546" i="7941" s="1"/>
  <c r="Q505" i="7941"/>
  <c r="P537" i="7941"/>
  <c r="P448" i="7941"/>
  <c r="Q411" i="7941"/>
  <c r="Q393" i="7941"/>
  <c r="Q498" i="7941"/>
  <c r="Q493" i="7941"/>
  <c r="Q383" i="7941"/>
  <c r="P434" i="7941"/>
  <c r="Q502" i="7941"/>
  <c r="P570" i="7941"/>
  <c r="Q391" i="7941"/>
  <c r="Q513" i="7941"/>
  <c r="P577" i="7941"/>
  <c r="Q512" i="7941"/>
  <c r="P451" i="7941"/>
  <c r="P555" i="7941" s="1"/>
  <c r="Q497" i="7941"/>
  <c r="Q389" i="7941"/>
  <c r="Q545" i="7941" s="1"/>
  <c r="P454" i="7941"/>
  <c r="P558" i="7941" s="1"/>
  <c r="Q491" i="7941"/>
  <c r="Q410" i="7941"/>
  <c r="Q504" i="7941"/>
  <c r="P428" i="7941"/>
  <c r="P532" i="7941" s="1"/>
  <c r="P439" i="7941"/>
  <c r="P446" i="7941"/>
  <c r="Q524" i="7941"/>
  <c r="P441" i="7941"/>
  <c r="Q520" i="7941"/>
  <c r="P437" i="7941"/>
  <c r="P541" i="7941" s="1"/>
  <c r="P469" i="7941"/>
  <c r="Q483" i="7941"/>
  <c r="P427" i="7941"/>
  <c r="P462" i="7941"/>
  <c r="P566" i="7941" s="1"/>
  <c r="Q409" i="7941"/>
  <c r="Q565" i="7941" s="1"/>
  <c r="Q380" i="7941"/>
  <c r="P452" i="7941"/>
  <c r="P465" i="7941"/>
  <c r="P443" i="7941"/>
  <c r="P547" i="7941" s="1"/>
  <c r="Q501" i="7941"/>
  <c r="Q509" i="7941"/>
  <c r="P432" i="7941"/>
  <c r="P536" i="7941" s="1"/>
  <c r="P538" i="7941"/>
  <c r="Q413" i="7941"/>
  <c r="Q506" i="7941"/>
  <c r="P467" i="7941"/>
  <c r="Q382" i="7941"/>
  <c r="P463" i="7941"/>
  <c r="Q478" i="7941"/>
  <c r="Q420" i="7941"/>
  <c r="Q576" i="7941" s="1"/>
  <c r="Q388" i="7941"/>
  <c r="Q485" i="7941"/>
  <c r="Q412" i="7941"/>
  <c r="P550" i="7941"/>
  <c r="P545" i="7941"/>
  <c r="Q405" i="7941"/>
  <c r="Q561" i="7941" s="1"/>
  <c r="Q500" i="7941"/>
  <c r="P531" i="7941"/>
  <c r="Q492" i="7941"/>
  <c r="P429" i="7941"/>
  <c r="P552" i="7941"/>
  <c r="P569" i="7941"/>
  <c r="Q385" i="7941"/>
  <c r="Q525" i="7941"/>
  <c r="P466" i="7941"/>
  <c r="P571" i="7941"/>
  <c r="Q397" i="7941"/>
  <c r="P557" i="7941"/>
  <c r="Q523" i="7941"/>
  <c r="P548" i="7941"/>
  <c r="P549" i="7941"/>
  <c r="Q395" i="7941"/>
  <c r="Q496" i="7941"/>
  <c r="P442" i="7941"/>
  <c r="P546" i="7941" s="1"/>
  <c r="Q486" i="7941"/>
  <c r="P460" i="7941"/>
  <c r="P564" i="7941" s="1"/>
  <c r="P457" i="7941"/>
  <c r="P561" i="7941" s="1"/>
  <c r="Q514" i="7941"/>
  <c r="P426" i="7941"/>
  <c r="P530" i="7941" s="1"/>
  <c r="Q527" i="7941"/>
  <c r="P431" i="7941"/>
  <c r="P535" i="7941" s="1"/>
  <c r="Q414" i="7941"/>
  <c r="Q570" i="7941" s="1"/>
  <c r="Q508" i="7941"/>
  <c r="Q482" i="7941"/>
  <c r="P436" i="7941"/>
  <c r="P540" i="7941" s="1"/>
  <c r="P458" i="7941"/>
  <c r="P562" i="7941" s="1"/>
  <c r="P474" i="7941"/>
  <c r="P578" i="7941" s="1"/>
  <c r="Q408" i="7941"/>
  <c r="Q564" i="7941" s="1"/>
  <c r="Q392" i="7941"/>
  <c r="P475" i="7941"/>
  <c r="P579" i="7941" s="1"/>
  <c r="Q376" i="7941"/>
  <c r="Q532" i="7941" s="1"/>
  <c r="Q481" i="7941"/>
  <c r="P450" i="7941"/>
  <c r="P554" i="7941" s="1"/>
  <c r="Q517" i="7941"/>
  <c r="P568" i="7941"/>
  <c r="Q404" i="7941"/>
  <c r="Q560" i="7941" s="1"/>
  <c r="Q398" i="7941"/>
  <c r="Q554" i="7941" s="1"/>
  <c r="Q378" i="7941"/>
  <c r="Q534" i="7941" s="1"/>
  <c r="Q399" i="7941"/>
  <c r="Q415" i="7941"/>
  <c r="Q407" i="7941"/>
  <c r="Q563" i="7941" s="1"/>
  <c r="P438" i="7941"/>
  <c r="P542" i="7941" s="1"/>
  <c r="Q484" i="7941"/>
  <c r="P565" i="7941"/>
  <c r="P440" i="7941"/>
  <c r="P543" i="7941"/>
  <c r="P449" i="7941"/>
  <c r="Q526" i="7941"/>
  <c r="P573" i="7941"/>
  <c r="Q401" i="7941"/>
  <c r="Q557" i="7941" s="1"/>
  <c r="Q417" i="7941"/>
  <c r="P433" i="7941"/>
  <c r="P556" i="7941"/>
  <c r="P459" i="7941"/>
  <c r="Q423" i="7941"/>
  <c r="P430" i="7941"/>
  <c r="P534" i="7941" s="1"/>
  <c r="Q400" i="7941"/>
  <c r="Q556" i="7941" s="1"/>
  <c r="Q487" i="7941"/>
  <c r="Q521" i="7941"/>
  <c r="Q419" i="7941"/>
  <c r="Q575" i="7941" s="1"/>
  <c r="Q499" i="7941"/>
  <c r="Q403" i="7941"/>
  <c r="Q559" i="7941" s="1"/>
  <c r="Q479" i="7941"/>
  <c r="Q515" i="7941"/>
  <c r="Q489" i="7941"/>
  <c r="P563" i="7941"/>
  <c r="P444" i="7941"/>
  <c r="P470" i="7941"/>
  <c r="P574" i="7941" s="1"/>
  <c r="P553" i="7941"/>
  <c r="Q406" i="7941"/>
  <c r="Q562" i="7941" s="1"/>
  <c r="Q384" i="7941"/>
  <c r="P435" i="7941"/>
  <c r="P539" i="7941" s="1"/>
  <c r="Q495" i="7941"/>
  <c r="Q416" i="7941"/>
  <c r="Q421" i="7941"/>
  <c r="Q577" i="7941" s="1"/>
  <c r="Q422" i="7941"/>
  <c r="Q578" i="7941" s="1"/>
  <c r="Q402" i="7941"/>
  <c r="Q558" i="7941" s="1"/>
  <c r="Q488" i="7941"/>
  <c r="Q374" i="7941"/>
  <c r="P533" i="7941"/>
  <c r="P471" i="7941"/>
  <c r="P575" i="7941" s="1"/>
  <c r="P456" i="7941"/>
  <c r="P560" i="7941" s="1"/>
  <c r="P455" i="7941"/>
  <c r="P559" i="7941" s="1"/>
  <c r="Q507" i="7941"/>
  <c r="Q503" i="7941"/>
  <c r="Q386" i="7941"/>
  <c r="Q542" i="7941" s="1"/>
  <c r="Q519" i="7941"/>
  <c r="Q490" i="7941"/>
  <c r="Q518" i="7941"/>
  <c r="Q379" i="7941"/>
  <c r="P472" i="7941"/>
  <c r="P576" i="7941" s="1"/>
  <c r="P464" i="7941"/>
  <c r="O1124" i="7941"/>
  <c r="O1145" i="7941"/>
  <c r="P477" i="7941"/>
  <c r="O529" i="7941"/>
  <c r="O425" i="7941"/>
  <c r="O1053" i="7941"/>
  <c r="O1013" i="7941"/>
  <c r="O1117" i="7941" s="1"/>
  <c r="O1017" i="7941"/>
  <c r="O1121" i="7941" s="1"/>
  <c r="O1050" i="7941"/>
  <c r="O1154" i="7941" s="1"/>
  <c r="P1060" i="7941"/>
  <c r="P960" i="7941"/>
  <c r="P1081" i="7941"/>
  <c r="P953" i="7941"/>
  <c r="P980" i="7941"/>
  <c r="P1056" i="7941"/>
  <c r="P954" i="7941"/>
  <c r="O1002" i="7941"/>
  <c r="O1036" i="7941"/>
  <c r="O1111" i="7941"/>
  <c r="P1095" i="7941"/>
  <c r="P1072" i="7941"/>
  <c r="P1067" i="7941"/>
  <c r="P984" i="7941"/>
  <c r="P972" i="7941"/>
  <c r="O1046" i="7941"/>
  <c r="O1150" i="7941" s="1"/>
  <c r="P987" i="7941"/>
  <c r="P973" i="7941"/>
  <c r="P965" i="7941"/>
  <c r="P991" i="7941"/>
  <c r="P1084" i="7941"/>
  <c r="O1027" i="7941"/>
  <c r="O1033" i="7941"/>
  <c r="O1137" i="7941" s="1"/>
  <c r="O1035" i="7941"/>
  <c r="O1139" i="7941" s="1"/>
  <c r="P951" i="7941"/>
  <c r="P955" i="7941"/>
  <c r="P1090" i="7941"/>
  <c r="P1085" i="7941"/>
  <c r="O1014" i="7941"/>
  <c r="O1040" i="7941"/>
  <c r="O1144" i="7941" s="1"/>
  <c r="P995" i="7941"/>
  <c r="P997" i="7941"/>
  <c r="P1058" i="7941"/>
  <c r="O1048" i="7941"/>
  <c r="P1082" i="7941"/>
  <c r="O1042" i="7941"/>
  <c r="O1146" i="7941" s="1"/>
  <c r="O1009" i="7941"/>
  <c r="O1113" i="7941" s="1"/>
  <c r="O1051" i="7941"/>
  <c r="P1086" i="7941"/>
  <c r="P1088" i="7941"/>
  <c r="P1066" i="7941"/>
  <c r="P962" i="7941"/>
  <c r="O1029" i="7941"/>
  <c r="O1133" i="7941" s="1"/>
  <c r="O1119" i="7941"/>
  <c r="O1007" i="7941"/>
  <c r="P990" i="7941"/>
  <c r="P958" i="7941"/>
  <c r="P952" i="7941"/>
  <c r="O1020" i="7941"/>
  <c r="O1022" i="7941"/>
  <c r="O1041" i="7941"/>
  <c r="P1061" i="7941"/>
  <c r="P1075" i="7941"/>
  <c r="P1068" i="7941"/>
  <c r="O1131" i="7941"/>
  <c r="O1034" i="7941"/>
  <c r="O1138" i="7941" s="1"/>
  <c r="P1102" i="7941"/>
  <c r="P999" i="7941"/>
  <c r="P968" i="7941"/>
  <c r="P950" i="7941"/>
  <c r="P989" i="7941"/>
  <c r="O1037" i="7941"/>
  <c r="O1141" i="7941" s="1"/>
  <c r="P1057" i="7941"/>
  <c r="P961" i="7941"/>
  <c r="P970" i="7941"/>
  <c r="O1021" i="7941"/>
  <c r="O1125" i="7941" s="1"/>
  <c r="O1016" i="7941"/>
  <c r="O1155" i="7941"/>
  <c r="P979" i="7941"/>
  <c r="P1093" i="7941"/>
  <c r="O1031" i="7941"/>
  <c r="P988" i="7941"/>
  <c r="P1073" i="7941"/>
  <c r="O1003" i="7941"/>
  <c r="O1107" i="7941" s="1"/>
  <c r="P1089" i="7941"/>
  <c r="O1011" i="7941"/>
  <c r="O1115" i="7941" s="1"/>
  <c r="O1108" i="7941"/>
  <c r="P1079" i="7941"/>
  <c r="P1069" i="7941"/>
  <c r="P1059" i="7941"/>
  <c r="P957" i="7941"/>
  <c r="P976" i="7941"/>
  <c r="O1015" i="7941"/>
  <c r="O1047" i="7941"/>
  <c r="O1151" i="7941" s="1"/>
  <c r="P1054" i="7941"/>
  <c r="P1096" i="7941"/>
  <c r="P1098" i="7941"/>
  <c r="P971" i="7941"/>
  <c r="O1043" i="7941"/>
  <c r="O1147" i="7941" s="1"/>
  <c r="O1032" i="7941"/>
  <c r="O1136" i="7941" s="1"/>
  <c r="P983" i="7941"/>
  <c r="P956" i="7941"/>
  <c r="P993" i="7941"/>
  <c r="O1019" i="7941"/>
  <c r="O1008" i="7941"/>
  <c r="O1112" i="7941" s="1"/>
  <c r="P1087" i="7941"/>
  <c r="P1080" i="7941"/>
  <c r="P959" i="7941"/>
  <c r="P998" i="7941"/>
  <c r="O1122" i="7941"/>
  <c r="P985" i="7941"/>
  <c r="O1049" i="7941"/>
  <c r="O1153" i="7941" s="1"/>
  <c r="P1097" i="7941"/>
  <c r="P1055" i="7941"/>
  <c r="P967" i="7941"/>
  <c r="O1025" i="7941"/>
  <c r="O1129" i="7941" s="1"/>
  <c r="O1005" i="7941"/>
  <c r="P966" i="7941"/>
  <c r="P1099" i="7941"/>
  <c r="O1026" i="7941"/>
  <c r="O1024" i="7941"/>
  <c r="O1128" i="7941" s="1"/>
  <c r="P992" i="7941"/>
  <c r="O1030" i="7941"/>
  <c r="P1062" i="7941"/>
  <c r="P1091" i="7941"/>
  <c r="O1120" i="7941"/>
  <c r="P978" i="7941"/>
  <c r="O1134" i="7941"/>
  <c r="P964" i="7941"/>
  <c r="O1038" i="7941"/>
  <c r="P1064" i="7941"/>
  <c r="P986" i="7941"/>
  <c r="P1077" i="7941"/>
  <c r="P1094" i="7941"/>
  <c r="O1006" i="7941"/>
  <c r="P1100" i="7941"/>
  <c r="O1023" i="7941"/>
  <c r="O1127" i="7941" s="1"/>
  <c r="O1044" i="7941"/>
  <c r="O1148" i="7941" s="1"/>
  <c r="O1118" i="7941"/>
  <c r="P981" i="7941"/>
  <c r="O1012" i="7941"/>
  <c r="O1116" i="7941" s="1"/>
  <c r="P982" i="7941"/>
  <c r="P1083" i="7941"/>
  <c r="P977" i="7941"/>
  <c r="P1074" i="7941"/>
  <c r="P975" i="7941"/>
  <c r="O1004" i="7941"/>
  <c r="P974" i="7941"/>
  <c r="O1140" i="7941"/>
  <c r="P1101" i="7941"/>
  <c r="P1103" i="7941"/>
  <c r="O1039" i="7941"/>
  <c r="O1143" i="7941" s="1"/>
  <c r="P969" i="7941"/>
  <c r="P1065" i="7941"/>
  <c r="P1070" i="7941"/>
  <c r="O1010" i="7941"/>
  <c r="O1114" i="7941" s="1"/>
  <c r="P1092" i="7941"/>
  <c r="P1071" i="7941"/>
  <c r="P996" i="7941"/>
  <c r="P994" i="7941"/>
  <c r="P963" i="7941"/>
  <c r="O1028" i="7941"/>
  <c r="P1076" i="7941"/>
  <c r="O1130" i="7941"/>
  <c r="P1078" i="7941"/>
  <c r="P1063" i="7941"/>
  <c r="O1018" i="7941"/>
  <c r="O1045" i="7941"/>
  <c r="O1149" i="7941" s="1"/>
  <c r="O1123" i="7941"/>
  <c r="O1126" i="7941"/>
  <c r="O1135" i="7941"/>
  <c r="O1109" i="7941"/>
  <c r="O1142" i="7941"/>
  <c r="O1132" i="7941"/>
  <c r="O949" i="7941"/>
  <c r="O1110" i="7941"/>
  <c r="Q897" i="7941"/>
  <c r="P373" i="7941"/>
  <c r="P529" i="7941" l="1"/>
  <c r="P949" i="7941"/>
  <c r="O1001" i="7941"/>
  <c r="Q566" i="7941"/>
  <c r="Q539" i="7941"/>
  <c r="P1139" i="7941"/>
  <c r="O1106" i="7941"/>
  <c r="O1105" i="7941" s="1"/>
  <c r="Q535" i="7941"/>
  <c r="Q540" i="7941"/>
  <c r="Q568" i="7941"/>
  <c r="Q477" i="7941"/>
  <c r="Q549" i="7941"/>
  <c r="Q537" i="7941"/>
  <c r="Q533" i="7941"/>
  <c r="Q531" i="7941"/>
  <c r="Q550" i="7941"/>
  <c r="Q373" i="7941"/>
  <c r="Q530" i="7941"/>
  <c r="P1152" i="7941"/>
  <c r="P1118" i="7941"/>
  <c r="Q572" i="7941"/>
  <c r="Q571" i="7941"/>
  <c r="Q551" i="7941"/>
  <c r="Q569" i="7941"/>
  <c r="Q567" i="7941"/>
  <c r="Q574" i="7941"/>
  <c r="Q543" i="7941"/>
  <c r="Q1085" i="7941"/>
  <c r="P1137" i="7941"/>
  <c r="Q1090" i="7941"/>
  <c r="Q993" i="7941"/>
  <c r="Q971" i="7941"/>
  <c r="P1007" i="7941"/>
  <c r="P1111" i="7941" s="1"/>
  <c r="Q1084" i="7941"/>
  <c r="Q952" i="7941"/>
  <c r="Q960" i="7941"/>
  <c r="P1143" i="7941"/>
  <c r="Q1086" i="7941"/>
  <c r="P1050" i="7941"/>
  <c r="P1154" i="7941" s="1"/>
  <c r="Q976" i="7941"/>
  <c r="Q1061" i="7941"/>
  <c r="Q958" i="7941"/>
  <c r="P1029" i="7941"/>
  <c r="P1133" i="7941" s="1"/>
  <c r="Q1080" i="7941"/>
  <c r="Q1074" i="7941"/>
  <c r="P1015" i="7941"/>
  <c r="P1049" i="7941"/>
  <c r="P1153" i="7941" s="1"/>
  <c r="Q967" i="7941"/>
  <c r="P1006" i="7941"/>
  <c r="Q1069" i="7941"/>
  <c r="Q955" i="7941"/>
  <c r="Q999" i="7941"/>
  <c r="Q1155" i="7941" s="1"/>
  <c r="Q1063" i="7941"/>
  <c r="Q997" i="7941"/>
  <c r="Q989" i="7941"/>
  <c r="Q1068" i="7941"/>
  <c r="Q969" i="7941"/>
  <c r="Q1125" i="7941" s="1"/>
  <c r="P1020" i="7941"/>
  <c r="Q1072" i="7941"/>
  <c r="P1036" i="7941"/>
  <c r="P1140" i="7941" s="1"/>
  <c r="Q1060" i="7941"/>
  <c r="Q998" i="7941"/>
  <c r="Q1093" i="7941"/>
  <c r="Q951" i="7941"/>
  <c r="Q1107" i="7941" s="1"/>
  <c r="Q985" i="7941"/>
  <c r="Q966" i="7941"/>
  <c r="Q1075" i="7941"/>
  <c r="Q961" i="7941"/>
  <c r="P1018" i="7941"/>
  <c r="P1122" i="7941" s="1"/>
  <c r="Q1076" i="7941"/>
  <c r="Q983" i="7941"/>
  <c r="Q1139" i="7941" s="1"/>
  <c r="P1038" i="7941"/>
  <c r="P1142" i="7941" s="1"/>
  <c r="P1012" i="7941"/>
  <c r="P1116" i="7941" s="1"/>
  <c r="P1048" i="7941"/>
  <c r="P1037" i="7941"/>
  <c r="P1141" i="7941" s="1"/>
  <c r="Q996" i="7941"/>
  <c r="Q1100" i="7941"/>
  <c r="P1028" i="7941"/>
  <c r="P1132" i="7941" s="1"/>
  <c r="Q1071" i="7941"/>
  <c r="P1043" i="7941"/>
  <c r="P1110" i="7941"/>
  <c r="Q963" i="7941"/>
  <c r="P1010" i="7941"/>
  <c r="P1114" i="7941" s="1"/>
  <c r="Q1057" i="7941"/>
  <c r="P1126" i="7941"/>
  <c r="Q1103" i="7941"/>
  <c r="Q991" i="7941"/>
  <c r="Q1101" i="7941"/>
  <c r="P1127" i="7941"/>
  <c r="Q1058" i="7941"/>
  <c r="Q990" i="7941"/>
  <c r="P1051" i="7941"/>
  <c r="P1155" i="7941" s="1"/>
  <c r="Q956" i="7941"/>
  <c r="Q1112" i="7941" s="1"/>
  <c r="Q950" i="7941"/>
  <c r="Q953" i="7941"/>
  <c r="Q1109" i="7941" s="1"/>
  <c r="P1011" i="7941"/>
  <c r="P1115" i="7941" s="1"/>
  <c r="Q1059" i="7941"/>
  <c r="P1009" i="7941"/>
  <c r="Q995" i="7941"/>
  <c r="Q973" i="7941"/>
  <c r="Q987" i="7941"/>
  <c r="Q964" i="7941"/>
  <c r="Q1120" i="7941" s="1"/>
  <c r="P1031" i="7941"/>
  <c r="P1135" i="7941" s="1"/>
  <c r="Q1087" i="7941"/>
  <c r="P1014" i="7941"/>
  <c r="Q981" i="7941"/>
  <c r="Q1137" i="7941" s="1"/>
  <c r="P1017" i="7941"/>
  <c r="P1121" i="7941" s="1"/>
  <c r="Q968" i="7941"/>
  <c r="Q1054" i="7941"/>
  <c r="P1119" i="7941"/>
  <c r="P1032" i="7941"/>
  <c r="P1136" i="7941" s="1"/>
  <c r="Q1081" i="7941"/>
  <c r="P1027" i="7941"/>
  <c r="Q986" i="7941"/>
  <c r="Q1142" i="7941" s="1"/>
  <c r="P1022" i="7941"/>
  <c r="Q1079" i="7941"/>
  <c r="P1042" i="7941"/>
  <c r="P1146" i="7941" s="1"/>
  <c r="Q1092" i="7941"/>
  <c r="P1023" i="7941"/>
  <c r="Q992" i="7941"/>
  <c r="P1025" i="7941"/>
  <c r="P1129" i="7941" s="1"/>
  <c r="Q1098" i="7941"/>
  <c r="Q1055" i="7941"/>
  <c r="P1019" i="7941"/>
  <c r="Q994" i="7941"/>
  <c r="P1013" i="7941"/>
  <c r="P1117" i="7941" s="1"/>
  <c r="Q1073" i="7941"/>
  <c r="Q1099" i="7941"/>
  <c r="P1016" i="7941"/>
  <c r="P1120" i="7941" s="1"/>
  <c r="Q1097" i="7941"/>
  <c r="Q979" i="7941"/>
  <c r="P1021" i="7941"/>
  <c r="P1125" i="7941" s="1"/>
  <c r="P1047" i="7941"/>
  <c r="P1151" i="7941" s="1"/>
  <c r="Q1056" i="7941"/>
  <c r="Q1082" i="7941"/>
  <c r="P1138" i="7941"/>
  <c r="Q954" i="7941"/>
  <c r="Q1110" i="7941" s="1"/>
  <c r="Q977" i="7941"/>
  <c r="Q1133" i="7941" s="1"/>
  <c r="P1109" i="7941"/>
  <c r="Q1089" i="7941"/>
  <c r="Q1070" i="7941"/>
  <c r="Q957" i="7941"/>
  <c r="Q1113" i="7941" s="1"/>
  <c r="Q982" i="7941"/>
  <c r="Q1138" i="7941" s="1"/>
  <c r="Q1096" i="7941"/>
  <c r="Q974" i="7941"/>
  <c r="Q988" i="7941"/>
  <c r="Q1066" i="7941"/>
  <c r="P1004" i="7941"/>
  <c r="P1108" i="7941" s="1"/>
  <c r="Q1067" i="7941"/>
  <c r="Q975" i="7941"/>
  <c r="Q1131" i="7941" s="1"/>
  <c r="P1044" i="7941"/>
  <c r="P1148" i="7941" s="1"/>
  <c r="P1002" i="7941"/>
  <c r="Q1078" i="7941"/>
  <c r="Q1064" i="7941"/>
  <c r="Q1083" i="7941"/>
  <c r="Q970" i="7941"/>
  <c r="Q1126" i="7941" s="1"/>
  <c r="Q972" i="7941"/>
  <c r="Q1128" i="7941" s="1"/>
  <c r="Q1065" i="7941"/>
  <c r="P1003" i="7941"/>
  <c r="P1107" i="7941" s="1"/>
  <c r="Q962" i="7941"/>
  <c r="Q1118" i="7941" s="1"/>
  <c r="Q1102" i="7941"/>
  <c r="P1147" i="7941"/>
  <c r="P1041" i="7941"/>
  <c r="P1145" i="7941" s="1"/>
  <c r="Q965" i="7941"/>
  <c r="Q1121" i="7941" s="1"/>
  <c r="Q1062" i="7941"/>
  <c r="P1034" i="7941"/>
  <c r="P1124" i="7941"/>
  <c r="Q1077" i="7941"/>
  <c r="P1005" i="7941"/>
  <c r="Q980" i="7941"/>
  <c r="Q1136" i="7941" s="1"/>
  <c r="P1033" i="7941"/>
  <c r="Q978" i="7941"/>
  <c r="Q1134" i="7941" s="1"/>
  <c r="P1039" i="7941"/>
  <c r="P1008" i="7941"/>
  <c r="P1112" i="7941" s="1"/>
  <c r="Q1094" i="7941"/>
  <c r="P1046" i="7941"/>
  <c r="P1150" i="7941" s="1"/>
  <c r="P1026" i="7941"/>
  <c r="P1130" i="7941" s="1"/>
  <c r="Q1095" i="7941"/>
  <c r="P1030" i="7941"/>
  <c r="P1134" i="7941" s="1"/>
  <c r="Q984" i="7941"/>
  <c r="Q1140" i="7941" s="1"/>
  <c r="P1024" i="7941"/>
  <c r="P1128" i="7941" s="1"/>
  <c r="Q959" i="7941"/>
  <c r="Q1091" i="7941"/>
  <c r="P1045" i="7941"/>
  <c r="P1035" i="7941"/>
  <c r="P1040" i="7941"/>
  <c r="P1144" i="7941" s="1"/>
  <c r="Q1088" i="7941"/>
  <c r="P1131" i="7941"/>
  <c r="P1123" i="7941"/>
  <c r="P1149" i="7941"/>
  <c r="P1053" i="7941"/>
  <c r="P1113" i="7941"/>
  <c r="Q579" i="7941"/>
  <c r="Q573" i="7941"/>
  <c r="Q555" i="7941"/>
  <c r="Q548" i="7941"/>
  <c r="P425" i="7941"/>
  <c r="Q553" i="7941"/>
  <c r="Q541" i="7941"/>
  <c r="Q544" i="7941"/>
  <c r="Q538" i="7941"/>
  <c r="Q536" i="7941"/>
  <c r="Q547" i="7941"/>
  <c r="P1001" i="7941" l="1"/>
  <c r="Q1115" i="7941"/>
  <c r="Q1144" i="7941"/>
  <c r="Q1135" i="7941"/>
  <c r="Q1130" i="7941"/>
  <c r="Q1124" i="7941"/>
  <c r="Q1119" i="7941"/>
  <c r="Q1152" i="7941"/>
  <c r="Q1117" i="7941"/>
  <c r="Q1141" i="7941"/>
  <c r="Q1153" i="7941"/>
  <c r="Q1111" i="7941"/>
  <c r="Q1123" i="7941"/>
  <c r="Q1132" i="7941"/>
  <c r="Q1129" i="7941"/>
  <c r="Q1150" i="7941"/>
  <c r="Q1151" i="7941"/>
  <c r="Q1146" i="7941"/>
  <c r="Q1122" i="7941"/>
  <c r="P1106" i="7941"/>
  <c r="P1105" i="7941" s="1"/>
  <c r="Q1114" i="7941"/>
  <c r="Q1116" i="7941"/>
  <c r="Q1127" i="7941"/>
  <c r="Q529" i="7941"/>
  <c r="Q1148" i="7941"/>
  <c r="Q1053" i="7941"/>
  <c r="Q1143" i="7941"/>
  <c r="Q949" i="7941"/>
  <c r="Q1106" i="7941"/>
  <c r="Q1147" i="7941"/>
  <c r="Q1154" i="7941"/>
  <c r="Q1145" i="7941"/>
  <c r="Q1108" i="7941"/>
  <c r="Q1149" i="7941"/>
  <c r="Q1105" i="7941" l="1"/>
</calcChain>
</file>

<file path=xl/comments1.xml><?xml version="1.0" encoding="utf-8"?>
<comments xmlns="http://schemas.openxmlformats.org/spreadsheetml/2006/main">
  <authors>
    <author>Alessandro, Silvana</author>
    <author>kyap</author>
  </authors>
  <commentList>
    <comment ref="B6" authorId="0">
      <text>
        <r>
          <rPr>
            <b/>
            <sz val="9"/>
            <color indexed="81"/>
            <rFont val="Tahoma"/>
            <family val="2"/>
          </rPr>
          <t>Alessandro, Silvana:</t>
        </r>
        <r>
          <rPr>
            <sz val="9"/>
            <color indexed="81"/>
            <rFont val="Tahoma"/>
            <family val="2"/>
          </rPr>
          <t xml:space="preserve">
Model where capex equals Forecast capex from the PTRM</t>
        </r>
      </text>
    </comment>
    <comment ref="G6" authorId="1">
      <text>
        <r>
          <rPr>
            <sz val="8"/>
            <color indexed="81"/>
            <rFont val="Tahoma"/>
            <family val="2"/>
          </rPr>
          <t>Based on lives adopted for the current regulatory control period, as contained in the PTRM for the current decision. Enter a valid numeric life or n/a.</t>
        </r>
      </text>
    </comment>
    <comment ref="B20" authorId="0">
      <text>
        <r>
          <rPr>
            <b/>
            <sz val="9"/>
            <color indexed="81"/>
            <rFont val="Tahoma"/>
            <family val="2"/>
          </rPr>
          <t>Alessandro, Silvana:</t>
        </r>
        <r>
          <rPr>
            <sz val="9"/>
            <color indexed="81"/>
            <rFont val="Tahoma"/>
            <family val="2"/>
          </rPr>
          <t xml:space="preserve">
Model where capex equals Forecast capex from the PTRM</t>
        </r>
      </text>
    </comment>
  </commentList>
</comments>
</file>

<file path=xl/comments2.xml><?xml version="1.0" encoding="utf-8"?>
<comments xmlns="http://schemas.openxmlformats.org/spreadsheetml/2006/main">
  <authors>
    <author>Alessandro, Silvana</author>
  </authors>
  <commentList>
    <comment ref="C158" authorId="0">
      <text>
        <r>
          <rPr>
            <b/>
            <sz val="9"/>
            <color indexed="81"/>
            <rFont val="Tahoma"/>
            <family val="2"/>
          </rPr>
          <t>Alessandro, Silvana:</t>
        </r>
        <r>
          <rPr>
            <sz val="9"/>
            <color indexed="81"/>
            <rFont val="Tahoma"/>
            <family val="2"/>
          </rPr>
          <t xml:space="preserve">
excludes the opening RAB as distorts the calc, ie with the inclusion of the opening RAB, weighted Average life is approx 24yrs, threfore higher than the standard life.
</t>
        </r>
      </text>
    </comment>
  </commentList>
</comments>
</file>

<file path=xl/comments3.xml><?xml version="1.0" encoding="utf-8"?>
<comments xmlns="http://schemas.openxmlformats.org/spreadsheetml/2006/main">
  <authors>
    <author>Alessandro, Silvana</author>
  </authors>
  <commentList>
    <comment ref="C148" authorId="0">
      <text>
        <r>
          <rPr>
            <b/>
            <sz val="9"/>
            <color indexed="81"/>
            <rFont val="Tahoma"/>
            <family val="2"/>
          </rPr>
          <t>Alessandro, Silvana:</t>
        </r>
        <r>
          <rPr>
            <sz val="9"/>
            <color indexed="81"/>
            <rFont val="Tahoma"/>
            <family val="2"/>
          </rPr>
          <t xml:space="preserve">
excludes the opening RAB as distorts the calc, ie with the inclusion of the opening RAB, weighted Average life is approx 22yrs, threfore higher than the standard life.</t>
        </r>
      </text>
    </comment>
  </commentList>
</comments>
</file>

<file path=xl/comments4.xml><?xml version="1.0" encoding="utf-8"?>
<comments xmlns="http://schemas.openxmlformats.org/spreadsheetml/2006/main">
  <authors>
    <author>Rick Miles</author>
    <author>kyap</author>
    <author>OfficeXP</author>
    <author>Alessandro, Silvana</author>
    <author>Yap, Kenny</author>
  </authors>
  <commentList>
    <comment ref="E5" authorId="0">
      <text>
        <r>
          <rPr>
            <sz val="8"/>
            <color indexed="81"/>
            <rFont val="Tahoma"/>
            <family val="2"/>
          </rPr>
          <t>The opening RAB is based on the final year of the previous regulatory control period.</t>
        </r>
      </text>
    </comment>
    <comment ref="I6" authorId="1">
      <text>
        <r>
          <rPr>
            <sz val="8"/>
            <color indexed="81"/>
            <rFont val="Tahoma"/>
            <family val="2"/>
          </rPr>
          <t>Based on the opening RAB values in the final year of the previous regulatory control period, as contained in the RFM for the current decision.</t>
        </r>
      </text>
    </comment>
    <comment ref="J6" authorId="1">
      <text>
        <r>
          <rPr>
            <sz val="8"/>
            <color indexed="81"/>
            <rFont val="Tahoma"/>
            <family val="2"/>
          </rPr>
          <t>Based on the opening RAB values in the final year of the previous regulatory control period, as contained in the RFM for the current decision.</t>
        </r>
      </text>
    </comment>
    <comment ref="K6" authorId="0">
      <text>
        <r>
          <rPr>
            <sz val="8"/>
            <color indexed="81"/>
            <rFont val="Tahoma"/>
            <family val="2"/>
          </rPr>
          <t>Based on lives adopted for the current regulatory control period (for the first year), as contained in the PTRM for the current decision. Enter a valid numeric life or n/a.</t>
        </r>
      </text>
    </comment>
    <comment ref="L6" authorId="1">
      <text>
        <r>
          <rPr>
            <sz val="8"/>
            <color indexed="81"/>
            <rFont val="Tahoma"/>
            <family val="2"/>
          </rPr>
          <t>Based on lives adopted for the current regulatory control period, as contained in the PTRM for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contained in the RFM for the current decision (in end of year terms and includes half year rate of return).</t>
        </r>
      </text>
    </comment>
    <comment ref="N6" authorId="1">
      <text>
        <r>
          <rPr>
            <sz val="8"/>
            <color indexed="81"/>
            <rFont val="Tahoma"/>
            <family val="2"/>
          </rPr>
          <t>Based on forecast capex values in the final year of the previous regulatory control period which was added to the RAB, as contained in the RFM for the current decision (in end of year terms and includes half year rate of return).</t>
        </r>
      </text>
    </comment>
    <comment ref="O6" authorId="1">
      <text>
        <r>
          <rPr>
            <sz val="8"/>
            <color indexed="81"/>
            <rFont val="Tahoma"/>
            <family val="2"/>
          </rPr>
          <t>Based on forecast nominal regulatory depreciation values in the final year of the previous regulatory period which was subtracted from the RAB, as contained in the RFM for the current decision  (in end of year terms). Enter as positive values.</t>
        </r>
      </text>
    </comment>
    <comment ref="P6" authorId="1">
      <text>
        <r>
          <rPr>
            <sz val="8"/>
            <color indexed="81"/>
            <rFont val="Tahoma"/>
            <family val="2"/>
          </rPr>
          <t>Based on forecast nominal regulatory depreciation values in the final year of the previous regulatory period which was subtracted from the RAB, as contained in the RFM for the current decision  (in end of year terms). Enter as positive values.</t>
        </r>
      </text>
    </comment>
    <comment ref="Q6" authorId="2">
      <text>
        <r>
          <rPr>
            <sz val="8"/>
            <color indexed="81"/>
            <rFont val="Tahoma"/>
            <family val="2"/>
          </rPr>
          <t>This relates to the true-up for  the difference in final year capex, which was adjusted for in the previous regulatory control period. The amount was added to the closing RAB of the previous regulatory control period, as contained in the RFM for the current decision (in end of year terms).</t>
        </r>
      </text>
    </comment>
    <comment ref="R6" authorId="2">
      <text>
        <r>
          <rPr>
            <sz val="8"/>
            <color indexed="81"/>
            <rFont val="Tahoma"/>
            <family val="2"/>
          </rPr>
          <t>This relates to the true-up for  the difference in final year capex, which was adjusted for in the previous regulatory control period. The amount was added to the closing RAB of the previous regulatory control period, as contained in the RFM for the current decision (in end of year terms).</t>
        </r>
      </text>
    </comment>
    <comment ref="S6" authorId="2">
      <text>
        <r>
          <rPr>
            <sz val="8"/>
            <color indexed="81"/>
            <rFont val="Tahoma"/>
            <family val="2"/>
          </rPr>
          <t>The return associated with the difference in final year capex true-up adjusted for in the previous regulatory control period was added to the closing RAB of the previous regulatory control period, as contained in the RFM for the current decision (in end of year terms).</t>
        </r>
      </text>
    </comment>
    <comment ref="T6" authorId="2">
      <text>
        <r>
          <rPr>
            <sz val="8"/>
            <color indexed="81"/>
            <rFont val="Tahoma"/>
            <family val="2"/>
          </rPr>
          <t>The return associated with the difference in final year capex true-up adjusted for in the previous regulatory control period was added to the closing RAB of the previous regulatory control period, as contained in the RFM for the current decision (in end of year terms).</t>
        </r>
      </text>
    </comment>
    <comment ref="U6" authorId="2">
      <text>
        <r>
          <rPr>
            <sz val="8"/>
            <color indexed="81"/>
            <rFont val="Tahoma"/>
            <family val="2"/>
          </rPr>
          <t>Where applicable, TNSPs may have other adjustments added or subtracted from the closing RAB in the RFM or opening RAB in the PTRM for the current decision. These include assets changing classification (in end of year terms).</t>
        </r>
      </text>
    </comment>
    <comment ref="V6" authorId="2">
      <text>
        <r>
          <rPr>
            <sz val="8"/>
            <color indexed="81"/>
            <rFont val="Tahoma"/>
            <family val="2"/>
          </rPr>
          <t>Where applicable, TNSPs may have other adjustments added or subtracted from the closing RAB in the RFM or opening RAB in the PTRM for the current decision. These include assets changing classification (in end of year terms).</t>
        </r>
      </text>
    </comment>
    <comment ref="W6" authorId="1">
      <text>
        <r>
          <rPr>
            <sz val="8"/>
            <color indexed="81"/>
            <rFont val="Tahoma"/>
            <family val="2"/>
          </rPr>
          <t>Based on the opening tax asset values in the first year of the current regulatory control period, as contained in the PTRM for the current decision.</t>
        </r>
      </text>
    </comment>
    <comment ref="X6" authorId="0">
      <text>
        <r>
          <rPr>
            <sz val="8"/>
            <color indexed="81"/>
            <rFont val="Tahoma"/>
            <family val="2"/>
          </rPr>
          <t>Based on tax lives adopted for the current regulatory control period, as contained in the PTRM for the current decision. Enter a valid numeric life or n/a.</t>
        </r>
      </text>
    </comment>
    <comment ref="Y6" authorId="1">
      <text>
        <r>
          <rPr>
            <sz val="8"/>
            <color indexed="81"/>
            <rFont val="Tahoma"/>
            <family val="2"/>
          </rPr>
          <t>Set equal to tax life specified by the Australian Tax Office for the category of assets and commissioning date, as contained in the PTRM for the current decision. Enter a valid numeric life or n/a.</t>
        </r>
      </text>
    </comment>
    <comment ref="Z6" authorId="1">
      <text>
        <r>
          <rPr>
            <sz val="8"/>
            <color indexed="81"/>
            <rFont val="Tahoma"/>
            <family val="2"/>
          </rPr>
          <t>Insert the base financial year that the curent regulatory control period commences in.</t>
        </r>
      </text>
    </comment>
    <comment ref="AA6" authorId="1">
      <text>
        <r>
          <rPr>
            <sz val="8"/>
            <color indexed="81"/>
            <rFont val="Tahoma"/>
            <family val="2"/>
          </rPr>
          <t>Insert the number of years for the current regulatory control period.</t>
        </r>
      </text>
    </comment>
    <comment ref="I7" authorId="3">
      <text>
        <r>
          <rPr>
            <b/>
            <sz val="9"/>
            <color indexed="81"/>
            <rFont val="Tahoma"/>
            <family val="2"/>
          </rPr>
          <t>Alessandro, Silvana:</t>
        </r>
        <r>
          <rPr>
            <sz val="9"/>
            <color indexed="81"/>
            <rFont val="Tahoma"/>
            <family val="2"/>
          </rPr>
          <t xml:space="preserve">
Obtained from PTRM
</t>
        </r>
      </text>
    </comment>
    <comment ref="J7" authorId="3">
      <text>
        <r>
          <rPr>
            <b/>
            <sz val="9"/>
            <color indexed="81"/>
            <rFont val="Tahoma"/>
            <family val="2"/>
          </rPr>
          <t>Alessandro, Silvana:</t>
        </r>
        <r>
          <rPr>
            <sz val="9"/>
            <color indexed="81"/>
            <rFont val="Tahoma"/>
            <family val="2"/>
          </rPr>
          <t xml:space="preserve">
Obtained from PTRM
</t>
        </r>
      </text>
    </comment>
    <comment ref="K7" authorId="3">
      <text>
        <r>
          <rPr>
            <b/>
            <sz val="9"/>
            <color indexed="81"/>
            <rFont val="Tahoma"/>
            <family val="2"/>
          </rPr>
          <t>Alessandro, Silvana:</t>
        </r>
        <r>
          <rPr>
            <sz val="9"/>
            <color indexed="81"/>
            <rFont val="Tahoma"/>
            <family val="2"/>
          </rPr>
          <t xml:space="preserve">
Obtained from PTRM
</t>
        </r>
      </text>
    </comment>
    <comment ref="L7" authorId="3">
      <text>
        <r>
          <rPr>
            <b/>
            <sz val="9"/>
            <color indexed="81"/>
            <rFont val="Tahoma"/>
            <family val="2"/>
          </rPr>
          <t>Alessandro, Silvana:</t>
        </r>
        <r>
          <rPr>
            <sz val="9"/>
            <color indexed="81"/>
            <rFont val="Tahoma"/>
            <family val="2"/>
          </rPr>
          <t xml:space="preserve">
Obtained from PTRM
</t>
        </r>
      </text>
    </comment>
    <comment ref="E59" authorId="1">
      <text>
        <r>
          <rPr>
            <sz val="8"/>
            <color indexed="81"/>
            <rFont val="Tahoma"/>
            <family val="2"/>
          </rPr>
          <t>Exclude half year rate of return. Inputs are assumed to be in middle of year terms because actual capex is reported evenly over a financial year.</t>
        </r>
      </text>
    </comment>
    <comment ref="G60" authorId="3">
      <text>
        <r>
          <rPr>
            <b/>
            <sz val="9"/>
            <color indexed="81"/>
            <rFont val="Tahoma"/>
            <family val="2"/>
          </rPr>
          <t>Alessandro, Silvana:</t>
        </r>
        <r>
          <rPr>
            <sz val="9"/>
            <color indexed="81"/>
            <rFont val="Tahoma"/>
            <family val="2"/>
          </rPr>
          <t xml:space="preserve">
 As at 30 June 2013.
 Formula amended</t>
        </r>
      </text>
    </comment>
    <comment ref="H60" authorId="3">
      <text>
        <r>
          <rPr>
            <b/>
            <sz val="9"/>
            <color indexed="81"/>
            <rFont val="Tahoma"/>
            <family val="2"/>
          </rPr>
          <t>Alessandro, Silvana:</t>
        </r>
        <r>
          <rPr>
            <sz val="9"/>
            <color indexed="81"/>
            <rFont val="Tahoma"/>
            <family val="2"/>
          </rPr>
          <t xml:space="preserve">
from 1 July 13 to 31 Dec 13</t>
        </r>
      </text>
    </comment>
    <comment ref="I60" authorId="3">
      <text>
        <r>
          <rPr>
            <b/>
            <sz val="9"/>
            <color indexed="81"/>
            <rFont val="Tahoma"/>
            <family val="2"/>
          </rPr>
          <t>Alessandro, Silvana:</t>
        </r>
        <r>
          <rPr>
            <sz val="9"/>
            <color indexed="81"/>
            <rFont val="Tahoma"/>
            <family val="2"/>
          </rPr>
          <t xml:space="preserve">
Calander Year Basis </t>
        </r>
      </text>
    </comment>
    <comment ref="R112" authorId="1">
      <text>
        <r>
          <rPr>
            <sz val="8"/>
            <color indexed="81"/>
            <rFont val="Tahoma"/>
            <family val="2"/>
          </rPr>
          <t>Total for the regulatory control period.</t>
        </r>
      </text>
    </comment>
    <comment ref="E113" authorId="1">
      <text>
        <r>
          <rPr>
            <sz val="8"/>
            <color indexed="81"/>
            <rFont val="Tahoma"/>
            <family val="2"/>
          </rPr>
          <t>Exclude half year rate of return. Inputs are assumed to be in middle of year terms because actual disposal is reported evenly over a financial year.</t>
        </r>
      </text>
    </comment>
    <comment ref="G114" authorId="3">
      <text>
        <r>
          <rPr>
            <b/>
            <sz val="9"/>
            <color indexed="81"/>
            <rFont val="Tahoma"/>
            <family val="2"/>
          </rPr>
          <t>Alessandro, Silvana:</t>
        </r>
        <r>
          <rPr>
            <sz val="9"/>
            <color indexed="81"/>
            <rFont val="Tahoma"/>
            <family val="2"/>
          </rPr>
          <t xml:space="preserve">
 As at 30 June 2013.
 Formula amended</t>
        </r>
      </text>
    </comment>
    <comment ref="H114" authorId="3">
      <text>
        <r>
          <rPr>
            <b/>
            <sz val="9"/>
            <color indexed="81"/>
            <rFont val="Tahoma"/>
            <family val="2"/>
          </rPr>
          <t>Alessandro, Silvana:</t>
        </r>
        <r>
          <rPr>
            <sz val="9"/>
            <color indexed="81"/>
            <rFont val="Tahoma"/>
            <family val="2"/>
          </rPr>
          <t xml:space="preserve">
from 1 July 13 to 31 Dec 13</t>
        </r>
      </text>
    </comment>
    <comment ref="I114" authorId="3">
      <text>
        <r>
          <rPr>
            <b/>
            <sz val="9"/>
            <color indexed="81"/>
            <rFont val="Tahoma"/>
            <family val="2"/>
          </rPr>
          <t>Alessandro, Silvana:</t>
        </r>
        <r>
          <rPr>
            <sz val="9"/>
            <color indexed="81"/>
            <rFont val="Tahoma"/>
            <family val="2"/>
          </rPr>
          <t xml:space="preserve">
Calander Year Basis </t>
        </r>
      </text>
    </comment>
    <comment ref="R166" authorId="1">
      <text>
        <r>
          <rPr>
            <sz val="8"/>
            <color indexed="81"/>
            <rFont val="Tahoma"/>
            <family val="2"/>
          </rPr>
          <t>Total for the regulatory control period.</t>
        </r>
      </text>
    </comment>
    <comment ref="E167" authorId="2">
      <text>
        <r>
          <rPr>
            <sz val="8"/>
            <color indexed="81"/>
            <rFont val="Tahoma"/>
            <family val="2"/>
          </rPr>
          <t>Exclude half year rate of return. Inputs are assumed to be in middle of year terms because actual net capex is reported evenly over a financial year.</t>
        </r>
      </text>
    </comment>
    <comment ref="G168" authorId="3">
      <text>
        <r>
          <rPr>
            <b/>
            <sz val="9"/>
            <color indexed="81"/>
            <rFont val="Tahoma"/>
            <family val="2"/>
          </rPr>
          <t>Alessandro, Silvana:</t>
        </r>
        <r>
          <rPr>
            <sz val="9"/>
            <color indexed="81"/>
            <rFont val="Tahoma"/>
            <family val="2"/>
          </rPr>
          <t xml:space="preserve">
 As at 30 June 2013.
 Formula amended</t>
        </r>
      </text>
    </comment>
    <comment ref="H168" authorId="3">
      <text>
        <r>
          <rPr>
            <b/>
            <sz val="9"/>
            <color indexed="81"/>
            <rFont val="Tahoma"/>
            <family val="2"/>
          </rPr>
          <t>Alessandro, Silvana:</t>
        </r>
        <r>
          <rPr>
            <sz val="9"/>
            <color indexed="81"/>
            <rFont val="Tahoma"/>
            <family val="2"/>
          </rPr>
          <t xml:space="preserve">
from 1 July 13 to 31 Dec 13</t>
        </r>
      </text>
    </comment>
    <comment ref="I168" authorId="3">
      <text>
        <r>
          <rPr>
            <b/>
            <sz val="9"/>
            <color indexed="81"/>
            <rFont val="Tahoma"/>
            <family val="2"/>
          </rPr>
          <t>Alessandro, Silvana:</t>
        </r>
        <r>
          <rPr>
            <sz val="9"/>
            <color indexed="81"/>
            <rFont val="Tahoma"/>
            <family val="2"/>
          </rPr>
          <t xml:space="preserve">
Calander Year Basis </t>
        </r>
      </text>
    </comment>
    <comment ref="H169" authorId="3">
      <text>
        <r>
          <rPr>
            <b/>
            <sz val="9"/>
            <color indexed="81"/>
            <rFont val="Tahoma"/>
            <family val="2"/>
          </rPr>
          <t>APA: Formula changed</t>
        </r>
        <r>
          <rPr>
            <sz val="9"/>
            <color indexed="81"/>
            <rFont val="Tahoma"/>
            <family val="2"/>
          </rPr>
          <t xml:space="preserve">
</t>
        </r>
      </text>
    </comment>
    <comment ref="R220" authorId="1">
      <text>
        <r>
          <rPr>
            <sz val="8"/>
            <color indexed="81"/>
            <rFont val="Tahoma"/>
            <family val="2"/>
          </rPr>
          <t>Total for the regulatory control period.</t>
        </r>
      </text>
    </comment>
    <comment ref="E221" authorId="2">
      <text>
        <r>
          <rPr>
            <sz val="8"/>
            <color indexed="81"/>
            <rFont val="Tahoma"/>
            <family val="2"/>
          </rPr>
          <t>Exclude half year rate of return. Inputs are assumed to be in middle of year terms because actual capex is reported evenly over a financial year.</t>
        </r>
      </text>
    </comment>
    <comment ref="G222" authorId="3">
      <text>
        <r>
          <rPr>
            <b/>
            <sz val="9"/>
            <color indexed="81"/>
            <rFont val="Tahoma"/>
            <family val="2"/>
          </rPr>
          <t>Alessandro, Silvana:</t>
        </r>
        <r>
          <rPr>
            <sz val="9"/>
            <color indexed="81"/>
            <rFont val="Tahoma"/>
            <family val="2"/>
          </rPr>
          <t xml:space="preserve">
 As at 30 June 2013.
 Formula amended</t>
        </r>
      </text>
    </comment>
    <comment ref="H222" authorId="3">
      <text>
        <r>
          <rPr>
            <b/>
            <sz val="9"/>
            <color indexed="81"/>
            <rFont val="Tahoma"/>
            <family val="2"/>
          </rPr>
          <t>Alessandro, Silvana:</t>
        </r>
        <r>
          <rPr>
            <sz val="9"/>
            <color indexed="81"/>
            <rFont val="Tahoma"/>
            <family val="2"/>
          </rPr>
          <t xml:space="preserve">
from 1 July 13 to 31 Dec 13</t>
        </r>
      </text>
    </comment>
    <comment ref="I222" authorId="3">
      <text>
        <r>
          <rPr>
            <b/>
            <sz val="9"/>
            <color indexed="81"/>
            <rFont val="Tahoma"/>
            <family val="2"/>
          </rPr>
          <t>Alessandro, Silvana:</t>
        </r>
        <r>
          <rPr>
            <sz val="9"/>
            <color indexed="81"/>
            <rFont val="Tahoma"/>
            <family val="2"/>
          </rPr>
          <t xml:space="preserve">
Calander Year Basis </t>
        </r>
      </text>
    </comment>
    <comment ref="R274" authorId="1">
      <text>
        <r>
          <rPr>
            <sz val="8"/>
            <color indexed="81"/>
            <rFont val="Tahoma"/>
            <family val="2"/>
          </rPr>
          <t>Total for the regulatory control period.</t>
        </r>
      </text>
    </comment>
    <comment ref="E275" authorId="2">
      <text>
        <r>
          <rPr>
            <sz val="8"/>
            <color indexed="81"/>
            <rFont val="Tahoma"/>
            <family val="2"/>
          </rPr>
          <t>Exclude half year rate of return. Inputs are assumed to be in middle of year terms because actual disposal is reported evenly over a financial year.</t>
        </r>
      </text>
    </comment>
    <comment ref="G276" authorId="3">
      <text>
        <r>
          <rPr>
            <b/>
            <sz val="9"/>
            <color indexed="81"/>
            <rFont val="Tahoma"/>
            <family val="2"/>
          </rPr>
          <t>Alessandro, Silvana:</t>
        </r>
        <r>
          <rPr>
            <sz val="9"/>
            <color indexed="81"/>
            <rFont val="Tahoma"/>
            <family val="2"/>
          </rPr>
          <t xml:space="preserve">
 As at 30 June 2013.
 Formula amended</t>
        </r>
      </text>
    </comment>
    <comment ref="H276" authorId="3">
      <text>
        <r>
          <rPr>
            <b/>
            <sz val="9"/>
            <color indexed="81"/>
            <rFont val="Tahoma"/>
            <family val="2"/>
          </rPr>
          <t>Alessandro, Silvana:</t>
        </r>
        <r>
          <rPr>
            <sz val="9"/>
            <color indexed="81"/>
            <rFont val="Tahoma"/>
            <family val="2"/>
          </rPr>
          <t xml:space="preserve">
from 1 July 13 to 31 Dec 13</t>
        </r>
      </text>
    </comment>
    <comment ref="I276" authorId="3">
      <text>
        <r>
          <rPr>
            <b/>
            <sz val="9"/>
            <color indexed="81"/>
            <rFont val="Tahoma"/>
            <family val="2"/>
          </rPr>
          <t>Alessandro, Silvana:</t>
        </r>
        <r>
          <rPr>
            <sz val="9"/>
            <color indexed="81"/>
            <rFont val="Tahoma"/>
            <family val="2"/>
          </rPr>
          <t xml:space="preserve">
Calander Year Basis </t>
        </r>
      </text>
    </comment>
    <comment ref="R328" authorId="1">
      <text>
        <r>
          <rPr>
            <sz val="8"/>
            <color indexed="81"/>
            <rFont val="Tahoma"/>
            <family val="2"/>
          </rPr>
          <t>Total for the regulatory control period.</t>
        </r>
      </text>
    </comment>
    <comment ref="E329" authorId="2">
      <text>
        <r>
          <rPr>
            <sz val="8"/>
            <color indexed="81"/>
            <rFont val="Tahoma"/>
            <family val="2"/>
          </rPr>
          <t>Exclude half year rate of return. Inputs are assumed to be in middle of year terms because actual net capex is reported evenly over a financial year.</t>
        </r>
      </text>
    </comment>
    <comment ref="G330" authorId="3">
      <text>
        <r>
          <rPr>
            <b/>
            <sz val="9"/>
            <color indexed="81"/>
            <rFont val="Tahoma"/>
            <family val="2"/>
          </rPr>
          <t>Alessandro, Silvana:</t>
        </r>
        <r>
          <rPr>
            <sz val="9"/>
            <color indexed="81"/>
            <rFont val="Tahoma"/>
            <family val="2"/>
          </rPr>
          <t xml:space="preserve">
 As at 30 June 2013.
 Formula amended</t>
        </r>
      </text>
    </comment>
    <comment ref="H330" authorId="3">
      <text>
        <r>
          <rPr>
            <b/>
            <sz val="9"/>
            <color indexed="81"/>
            <rFont val="Tahoma"/>
            <family val="2"/>
          </rPr>
          <t>Alessandro, Silvana:</t>
        </r>
        <r>
          <rPr>
            <sz val="9"/>
            <color indexed="81"/>
            <rFont val="Tahoma"/>
            <family val="2"/>
          </rPr>
          <t xml:space="preserve">
from 1 July 13 to 31 Dec 13</t>
        </r>
      </text>
    </comment>
    <comment ref="I330" authorId="3">
      <text>
        <r>
          <rPr>
            <b/>
            <sz val="9"/>
            <color indexed="81"/>
            <rFont val="Tahoma"/>
            <family val="2"/>
          </rPr>
          <t>Alessandro, Silvana:</t>
        </r>
        <r>
          <rPr>
            <sz val="9"/>
            <color indexed="81"/>
            <rFont val="Tahoma"/>
            <family val="2"/>
          </rPr>
          <t xml:space="preserve">
Calander Year Basis </t>
        </r>
      </text>
    </comment>
    <comment ref="H331" authorId="3">
      <text>
        <r>
          <rPr>
            <b/>
            <sz val="9"/>
            <color indexed="81"/>
            <rFont val="Tahoma"/>
            <family val="2"/>
          </rPr>
          <t>APA: Formula changed</t>
        </r>
        <r>
          <rPr>
            <sz val="9"/>
            <color indexed="81"/>
            <rFont val="Tahoma"/>
            <family val="2"/>
          </rPr>
          <t xml:space="preserve">
</t>
        </r>
      </text>
    </comment>
    <comment ref="R382" authorId="1">
      <text>
        <r>
          <rPr>
            <sz val="8"/>
            <color indexed="81"/>
            <rFont val="Tahoma"/>
            <family val="2"/>
          </rPr>
          <t>Total for the regulatory control period.</t>
        </r>
      </text>
    </comment>
    <comment ref="G384" authorId="3">
      <text>
        <r>
          <rPr>
            <b/>
            <sz val="9"/>
            <color indexed="81"/>
            <rFont val="Tahoma"/>
            <family val="2"/>
          </rPr>
          <t>Alessandro, Silvana:</t>
        </r>
        <r>
          <rPr>
            <sz val="9"/>
            <color indexed="81"/>
            <rFont val="Tahoma"/>
            <family val="2"/>
          </rPr>
          <t xml:space="preserve">
 As at 30 June 2013.
 Formula amended</t>
        </r>
      </text>
    </comment>
    <comment ref="H384" authorId="3">
      <text>
        <r>
          <rPr>
            <b/>
            <sz val="9"/>
            <color indexed="81"/>
            <rFont val="Tahoma"/>
            <family val="2"/>
          </rPr>
          <t>Alessandro, Silvana:</t>
        </r>
        <r>
          <rPr>
            <sz val="9"/>
            <color indexed="81"/>
            <rFont val="Tahoma"/>
            <family val="2"/>
          </rPr>
          <t xml:space="preserve">
from 1 July 13 to 31 Dec 13</t>
        </r>
      </text>
    </comment>
    <comment ref="I384" authorId="3">
      <text>
        <r>
          <rPr>
            <b/>
            <sz val="9"/>
            <color indexed="81"/>
            <rFont val="Tahoma"/>
            <family val="2"/>
          </rPr>
          <t>Alessandro, Silvana:</t>
        </r>
        <r>
          <rPr>
            <sz val="9"/>
            <color indexed="81"/>
            <rFont val="Tahoma"/>
            <family val="2"/>
          </rPr>
          <t xml:space="preserve">
Calander Year Basis </t>
        </r>
      </text>
    </comment>
    <comment ref="E385" authorId="1">
      <text>
        <r>
          <rPr>
            <sz val="8"/>
            <color indexed="81"/>
            <rFont val="Tahoma"/>
            <family val="2"/>
          </rPr>
          <t>Based on the CPI rate used for the annual MAR adjustments (consistent with the specified method in the decisions covering the previous and current regulatory control periods).</t>
        </r>
      </text>
    </comment>
    <comment ref="E387" authorId="1">
      <text>
        <r>
          <rPr>
            <sz val="8"/>
            <color indexed="81"/>
            <rFont val="Tahoma"/>
            <family val="2"/>
          </rPr>
          <t>Forecast inflation rate used in the decisions covering the previous and current regulatory control periods.</t>
        </r>
      </text>
    </comment>
    <comment ref="G387" authorId="3">
      <text>
        <r>
          <rPr>
            <b/>
            <sz val="9"/>
            <color indexed="81"/>
            <rFont val="Tahoma"/>
            <family val="2"/>
          </rPr>
          <t>Alessandro, Silvana:</t>
        </r>
        <r>
          <rPr>
            <sz val="9"/>
            <color indexed="81"/>
            <rFont val="Tahoma"/>
            <family val="2"/>
          </rPr>
          <t xml:space="preserve">
Per Final PTRM</t>
        </r>
      </text>
    </comment>
    <comment ref="E390" authorId="1">
      <text>
        <r>
          <rPr>
            <sz val="8"/>
            <color indexed="81"/>
            <rFont val="Tahoma"/>
            <family val="2"/>
          </rPr>
          <t>Nominal vanilla WACC used in the decisions covering the previous and current regulatory control periods.</t>
        </r>
      </text>
    </comment>
    <comment ref="G390" authorId="3">
      <text>
        <r>
          <rPr>
            <b/>
            <sz val="9"/>
            <color indexed="81"/>
            <rFont val="Tahoma"/>
            <family val="2"/>
          </rPr>
          <t>Alessandro, Silvana:</t>
        </r>
        <r>
          <rPr>
            <sz val="9"/>
            <color indexed="81"/>
            <rFont val="Tahoma"/>
            <family val="2"/>
          </rPr>
          <t xml:space="preserve">
Per Final PTRM</t>
        </r>
      </text>
    </comment>
    <comment ref="E396" authorId="4">
      <text>
        <r>
          <rPr>
            <sz val="8"/>
            <color indexed="81"/>
            <rFont val="Tahoma"/>
            <family val="2"/>
          </rPr>
          <t>Select option for actual or forecast straight-line depreciation in the RAB roll forward.</t>
        </r>
      </text>
    </comment>
    <comment ref="E399" authorId="4">
      <text>
        <r>
          <rPr>
            <sz val="8"/>
            <color indexed="81"/>
            <rFont val="Tahoma"/>
            <family val="2"/>
          </rPr>
          <t>When using forecast depreciation in the RAB roll forward, the inputs for the current regulatory control period are as contained in the PTRM for the current decision (in end of year terms).</t>
        </r>
      </text>
    </comment>
    <comment ref="E453" authorId="4">
      <text>
        <r>
          <rPr>
            <sz val="8"/>
            <color indexed="81"/>
            <rFont val="Tahoma"/>
            <family val="2"/>
          </rPr>
          <t>Where applicable, TNSPs may have other adjustments to be added or subtracted from the closing RAB/TAB at the end of the current regulatory control period. These include assets changing classification (in end of year terms). Enter as positive or negative values.</t>
        </r>
      </text>
    </comment>
  </commentList>
</comments>
</file>

<file path=xl/comments5.xml><?xml version="1.0" encoding="utf-8"?>
<comments xmlns="http://schemas.openxmlformats.org/spreadsheetml/2006/main">
  <authors>
    <author>kyap</author>
    <author>OfficeXP</author>
    <author>Peter Sherry</author>
  </authors>
  <commentList>
    <comment ref="G821" authorId="0">
      <text>
        <r>
          <rPr>
            <sz val="8"/>
            <color indexed="81"/>
            <rFont val="Tahoma"/>
            <family val="2"/>
          </rPr>
          <t>This column is based on the forecast net capex.</t>
        </r>
      </text>
    </comment>
    <comment ref="G873" authorId="0">
      <text>
        <r>
          <rPr>
            <sz val="8"/>
            <color indexed="81"/>
            <rFont val="Tahoma"/>
            <family val="2"/>
          </rPr>
          <t>This column is based on the forecast regulatory depreciation.</t>
        </r>
      </text>
    </comment>
    <comment ref="G925" authorId="1">
      <text>
        <r>
          <rPr>
            <sz val="8"/>
            <color indexed="81"/>
            <rFont val="Tahoma"/>
            <family val="2"/>
          </rPr>
          <t>This column is based on the difference in final year capex true-up in the previous regulatory control period.</t>
        </r>
      </text>
    </comment>
    <comment ref="G977" authorId="1">
      <text>
        <r>
          <rPr>
            <sz val="8"/>
            <color indexed="81"/>
            <rFont val="Tahoma"/>
            <family val="2"/>
          </rPr>
          <t>This column is based on the accumulated return associated with the final year capex true-up in the previous regulatory control period.</t>
        </r>
      </text>
    </comment>
    <comment ref="G1029" authorId="2">
      <text>
        <r>
          <rPr>
            <sz val="8"/>
            <color indexed="81"/>
            <rFont val="Tahoma"/>
            <family val="2"/>
          </rPr>
          <t>This column is based on other adjustments in the previous regulatory control period (if any).</t>
        </r>
      </text>
    </comment>
    <comment ref="G1083" authorId="0">
      <text>
        <r>
          <rPr>
            <sz val="8"/>
            <color indexed="81"/>
            <rFont val="Tahoma"/>
            <family val="2"/>
          </rPr>
          <t>This column is based on forecast straight-line depreciation.</t>
        </r>
      </text>
    </comment>
    <comment ref="G1241" authorId="0">
      <text>
        <r>
          <rPr>
            <sz val="8"/>
            <color indexed="81"/>
            <rFont val="Tahoma"/>
            <family val="2"/>
          </rPr>
          <t>This column is based on the forecast net capex.</t>
        </r>
      </text>
    </comment>
    <comment ref="G1293" authorId="0">
      <text>
        <r>
          <rPr>
            <sz val="8"/>
            <color indexed="81"/>
            <rFont val="Tahoma"/>
            <family val="2"/>
          </rPr>
          <t>This column is based on the forecast regulatory depreciation.</t>
        </r>
      </text>
    </comment>
    <comment ref="G1345" authorId="1">
      <text>
        <r>
          <rPr>
            <sz val="8"/>
            <color indexed="81"/>
            <rFont val="Tahoma"/>
            <family val="2"/>
          </rPr>
          <t>This column is based on the difference in final year capex true-up in the previous regulatory control period.</t>
        </r>
      </text>
    </comment>
    <comment ref="G1397" authorId="1">
      <text>
        <r>
          <rPr>
            <sz val="8"/>
            <color indexed="81"/>
            <rFont val="Tahoma"/>
            <family val="2"/>
          </rPr>
          <t>This column is based on the accumulated return associated with the final year capex true-up in the previous regulatory control period.</t>
        </r>
      </text>
    </comment>
    <comment ref="G1449" authorId="2">
      <text>
        <r>
          <rPr>
            <sz val="8"/>
            <color indexed="81"/>
            <rFont val="Tahoma"/>
            <family val="2"/>
          </rPr>
          <t>This column is based on other adjustments in the previous regulatory control period (if any).</t>
        </r>
      </text>
    </comment>
    <comment ref="G1503" authorId="0">
      <text>
        <r>
          <rPr>
            <sz val="8"/>
            <color indexed="81"/>
            <rFont val="Tahoma"/>
            <family val="2"/>
          </rPr>
          <t>This column is based on forecast straight-line depreciation.</t>
        </r>
      </text>
    </comment>
  </commentList>
</comments>
</file>

<file path=xl/comments6.xml><?xml version="1.0" encoding="utf-8"?>
<comments xmlns="http://schemas.openxmlformats.org/spreadsheetml/2006/main">
  <authors>
    <author>kyap</author>
    <author>OfficeXP</author>
    <author>Peter Sherry</author>
  </authors>
  <commentList>
    <comment ref="G59" authorId="0">
      <text>
        <r>
          <rPr>
            <sz val="8"/>
            <color indexed="81"/>
            <rFont val="Tahoma"/>
            <family val="2"/>
          </rPr>
          <t>This column is based on the forecast net capex.</t>
        </r>
      </text>
    </comment>
    <comment ref="G111" authorId="0">
      <text>
        <r>
          <rPr>
            <sz val="8"/>
            <color indexed="81"/>
            <rFont val="Tahoma"/>
            <family val="2"/>
          </rPr>
          <t>This column is based on the forecast regulatory depreciation.</t>
        </r>
      </text>
    </comment>
    <comment ref="G163" authorId="1">
      <text>
        <r>
          <rPr>
            <sz val="8"/>
            <color indexed="81"/>
            <rFont val="Tahoma"/>
            <family val="2"/>
          </rPr>
          <t>This column is based on the difference in final year capex true-up in the previous regulatory control period.</t>
        </r>
      </text>
    </comment>
    <comment ref="G215" authorId="1">
      <text>
        <r>
          <rPr>
            <sz val="8"/>
            <color indexed="81"/>
            <rFont val="Tahoma"/>
            <family val="2"/>
          </rPr>
          <t>This column is based on the accumulated return associated with the final year capex true-up in the previous regulatory control period.</t>
        </r>
      </text>
    </comment>
    <comment ref="G267" authorId="2">
      <text>
        <r>
          <rPr>
            <sz val="8"/>
            <color indexed="81"/>
            <rFont val="Tahoma"/>
            <family val="2"/>
          </rPr>
          <t>This column is based on other adjustments in the previous regulatory control period (if any).</t>
        </r>
      </text>
    </comment>
    <comment ref="G635" authorId="0">
      <text>
        <r>
          <rPr>
            <sz val="8"/>
            <color indexed="81"/>
            <rFont val="Tahoma"/>
            <family val="2"/>
          </rPr>
          <t>This column is based on the forecast net capex.</t>
        </r>
      </text>
    </comment>
    <comment ref="G687" authorId="0">
      <text>
        <r>
          <rPr>
            <sz val="8"/>
            <color indexed="81"/>
            <rFont val="Tahoma"/>
            <family val="2"/>
          </rPr>
          <t>This column is based on the forecast regulatory depreciation.</t>
        </r>
      </text>
    </comment>
    <comment ref="G739" authorId="1">
      <text>
        <r>
          <rPr>
            <sz val="8"/>
            <color indexed="81"/>
            <rFont val="Tahoma"/>
            <family val="2"/>
          </rPr>
          <t>This column is based on the difference in final year capex true-up in the previous regulatory control period.</t>
        </r>
      </text>
    </comment>
    <comment ref="G791" authorId="1">
      <text>
        <r>
          <rPr>
            <sz val="8"/>
            <color indexed="81"/>
            <rFont val="Tahoma"/>
            <family val="2"/>
          </rPr>
          <t>This column is based on the accumulated return associated with the final year capex true-up in the previous regulatory control period.</t>
        </r>
      </text>
    </comment>
    <comment ref="G843" authorId="2">
      <text>
        <r>
          <rPr>
            <sz val="8"/>
            <color indexed="81"/>
            <rFont val="Tahoma"/>
            <family val="2"/>
          </rPr>
          <t>This column is based on other adjustments in the previous regulatory control period (if any).</t>
        </r>
      </text>
    </comment>
  </commentList>
</comments>
</file>

<file path=xl/comments7.xml><?xml version="1.0" encoding="utf-8"?>
<comments xmlns="http://schemas.openxmlformats.org/spreadsheetml/2006/main">
  <authors>
    <author>Yap, Kenny</author>
    <author>Alessandro, Silvana</author>
  </authors>
  <commentList>
    <comment ref="H7" authorId="0">
      <text>
        <r>
          <rPr>
            <sz val="8"/>
            <color indexed="81"/>
            <rFont val="Tahoma"/>
            <family val="2"/>
          </rPr>
          <t>This column takes the opening tax values and adjust for actual capex (as commissioned) in the final year of the previous regulatory control period.</t>
        </r>
      </text>
    </comment>
    <comment ref="H111" authorId="1">
      <text>
        <r>
          <rPr>
            <b/>
            <sz val="9"/>
            <color indexed="81"/>
            <rFont val="Tahoma"/>
            <family val="2"/>
          </rPr>
          <t>Alessandro, Silvana:</t>
        </r>
        <r>
          <rPr>
            <sz val="9"/>
            <color indexed="81"/>
            <rFont val="Tahoma"/>
            <family val="2"/>
          </rPr>
          <t xml:space="preserve">
Formula altered to agree to  the last Access Arrangement's PTRM -  Forecast of Tax Deepreciation.</t>
        </r>
      </text>
    </comment>
    <comment ref="H112" authorId="1">
      <text>
        <r>
          <rPr>
            <b/>
            <sz val="9"/>
            <color indexed="81"/>
            <rFont val="Tahoma"/>
            <family val="2"/>
          </rPr>
          <t>Alessandro, Silvana:</t>
        </r>
        <r>
          <rPr>
            <sz val="9"/>
            <color indexed="81"/>
            <rFont val="Tahoma"/>
            <family val="2"/>
          </rPr>
          <t xml:space="preserve">
Formula altered to agree to  the last Access Arrangement's PTRM -  Forecast of Tax Deepreciation.</t>
        </r>
      </text>
    </comment>
    <comment ref="H125" authorId="1">
      <text>
        <r>
          <rPr>
            <b/>
            <sz val="9"/>
            <color indexed="81"/>
            <rFont val="Tahoma"/>
            <family val="2"/>
          </rPr>
          <t>Alessandro, Silvana:</t>
        </r>
        <r>
          <rPr>
            <sz val="9"/>
            <color indexed="81"/>
            <rFont val="Tahoma"/>
            <family val="2"/>
          </rPr>
          <t xml:space="preserve">
Formula altered to agree to  the last Access Arrangement's PTRM -  Forecast of Tax Deepreciation.</t>
        </r>
      </text>
    </comment>
    <comment ref="H138" authorId="1">
      <text>
        <r>
          <rPr>
            <b/>
            <sz val="9"/>
            <color indexed="81"/>
            <rFont val="Tahoma"/>
            <family val="2"/>
          </rPr>
          <t>Alessandro, Silvana:</t>
        </r>
        <r>
          <rPr>
            <sz val="9"/>
            <color indexed="81"/>
            <rFont val="Tahoma"/>
            <family val="2"/>
          </rPr>
          <t xml:space="preserve">
Formula altered to agree to  the last Access Arrangement's PTRM -  Forecast of Tax Deepreciation.</t>
        </r>
      </text>
    </comment>
    <comment ref="H151" authorId="1">
      <text>
        <r>
          <rPr>
            <b/>
            <sz val="9"/>
            <color indexed="81"/>
            <rFont val="Tahoma"/>
            <family val="2"/>
          </rPr>
          <t>Alessandro, Silvana:</t>
        </r>
        <r>
          <rPr>
            <sz val="9"/>
            <color indexed="81"/>
            <rFont val="Tahoma"/>
            <family val="2"/>
          </rPr>
          <t xml:space="preserve">
Formula altered to agree to  the last Access Arrangement's PTRM -  Forecast of Tax Deepreciation.</t>
        </r>
      </text>
    </comment>
    <comment ref="H164" authorId="1">
      <text>
        <r>
          <rPr>
            <b/>
            <sz val="9"/>
            <color indexed="81"/>
            <rFont val="Tahoma"/>
            <family val="2"/>
          </rPr>
          <t>Alessandro, Silvana:</t>
        </r>
        <r>
          <rPr>
            <sz val="9"/>
            <color indexed="81"/>
            <rFont val="Tahoma"/>
            <family val="2"/>
          </rPr>
          <t xml:space="preserve">
Formula altered to agree to  the last Access Arrangement's PTRM -  Forecast of Tax Deepreciation.</t>
        </r>
      </text>
    </comment>
    <comment ref="H177" authorId="1">
      <text>
        <r>
          <rPr>
            <b/>
            <sz val="9"/>
            <color indexed="81"/>
            <rFont val="Tahoma"/>
            <family val="2"/>
          </rPr>
          <t>Alessandro, Silvana:</t>
        </r>
        <r>
          <rPr>
            <sz val="9"/>
            <color indexed="81"/>
            <rFont val="Tahoma"/>
            <family val="2"/>
          </rPr>
          <t xml:space="preserve">
Formula altered to agree to  the last Access Arrangement's PTRM -  Forecast of Tax Deepreciation.</t>
        </r>
      </text>
    </comment>
    <comment ref="H190" authorId="1">
      <text>
        <r>
          <rPr>
            <b/>
            <sz val="9"/>
            <color indexed="81"/>
            <rFont val="Tahoma"/>
            <family val="2"/>
          </rPr>
          <t>Alessandro, Silvana:</t>
        </r>
        <r>
          <rPr>
            <sz val="9"/>
            <color indexed="81"/>
            <rFont val="Tahoma"/>
            <family val="2"/>
          </rPr>
          <t xml:space="preserve">
Formula altered to agree to  the last Access Arrangement's PTRM -  Forecast of Tax Deepreciation.</t>
        </r>
      </text>
    </comment>
    <comment ref="H203" authorId="1">
      <text>
        <r>
          <rPr>
            <b/>
            <sz val="9"/>
            <color indexed="81"/>
            <rFont val="Tahoma"/>
            <family val="2"/>
          </rPr>
          <t>Alessandro, Silvana:</t>
        </r>
        <r>
          <rPr>
            <sz val="9"/>
            <color indexed="81"/>
            <rFont val="Tahoma"/>
            <family val="2"/>
          </rPr>
          <t xml:space="preserve">
Formula altered to agree to  the last Access Arrangement's PTRM -  Forecast of Tax Deepreciation.</t>
        </r>
      </text>
    </comment>
  </commentList>
</comments>
</file>

<file path=xl/sharedStrings.xml><?xml version="1.0" encoding="utf-8"?>
<sst xmlns="http://schemas.openxmlformats.org/spreadsheetml/2006/main" count="3594" uniqueCount="934">
  <si>
    <t>Asset Class 1</t>
  </si>
  <si>
    <t>Asset Class 2</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</si>
  <si>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</si>
  <si>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</si>
  <si>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</si>
  <si>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</si>
  <si>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</si>
  <si>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</si>
  <si>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</si>
  <si>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</si>
  <si>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</si>
  <si>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</si>
  <si>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</si>
  <si>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</si>
  <si>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</si>
  <si>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</si>
  <si>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</si>
  <si>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</si>
  <si>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Total</t>
  </si>
  <si>
    <t>Asset Class 18</t>
  </si>
  <si>
    <t>Asset Class 19</t>
  </si>
  <si>
    <t>Asset Class 20</t>
  </si>
  <si>
    <t>Inflation and Rate of Return</t>
  </si>
  <si>
    <t>Opening RAB</t>
  </si>
  <si>
    <t>Sub-total</t>
  </si>
  <si>
    <t>Introduction</t>
  </si>
  <si>
    <t>Nominal Actual Net Capex</t>
  </si>
  <si>
    <t>Actual CPI Inflation Rate</t>
  </si>
  <si>
    <t>Difference Between Actual and Forecast Net Capex</t>
  </si>
  <si>
    <t>Real Vanilla WACC</t>
  </si>
  <si>
    <t>Forecast Inflation Cumulative Index</t>
  </si>
  <si>
    <t>Forecast Inflation Rate</t>
  </si>
  <si>
    <t>Nominal Vanilla WACC</t>
  </si>
  <si>
    <t>Nominal Difference Between Actual and Forecast Net Capex</t>
  </si>
  <si>
    <t>Total Return at End of Regulatory Period</t>
  </si>
  <si>
    <t>Nominal Actual Inflation on Opening RAB</t>
  </si>
  <si>
    <t>Actual Capital Expenditure – As Commissioned ($m Nominal)</t>
  </si>
  <si>
    <t>Return on Difference - Net Capex</t>
  </si>
  <si>
    <t>Actual Asset Disposal – As De-commissioned ($m Nominal)</t>
  </si>
  <si>
    <t>Roll Forward Model</t>
  </si>
  <si>
    <t>Electricity Transmission Network Service Provider</t>
  </si>
  <si>
    <t>Actual Net Capex</t>
  </si>
  <si>
    <t>Opening Tax Asset Values</t>
  </si>
  <si>
    <t>Actual Tax Depreciation</t>
  </si>
  <si>
    <t>Electricity Transmission Module</t>
  </si>
  <si>
    <t>Actual CPI (one year lagged)</t>
  </si>
  <si>
    <t>Input cells are in blue</t>
  </si>
  <si>
    <t>Nominal Forecast Net Capex (previous regulatory control period)</t>
  </si>
  <si>
    <t>Actual Asset Disposal – As Incurred ($m Nominal)</t>
  </si>
  <si>
    <t>Nominal Vanilla WACC (fixed real time varying)</t>
  </si>
  <si>
    <t>Capex in year</t>
  </si>
  <si>
    <t>Asset Class Name</t>
  </si>
  <si>
    <t>Real Actual Net Capex - As Incurred</t>
  </si>
  <si>
    <t>Real Actual Net Capex - As Commissioned</t>
  </si>
  <si>
    <t>Nominal Opening Regulatory Asset Base</t>
  </si>
  <si>
    <t>Interim Closing Regulatory Asset Base</t>
  </si>
  <si>
    <t>Interim Closing Regulatory Asset Base – Partially As Incurred</t>
  </si>
  <si>
    <t>Closing Regulatory Asset Base – Partially As Incurred</t>
  </si>
  <si>
    <t>Interim Closing Regulatory Asset Base – As Commissioned</t>
  </si>
  <si>
    <t>Closing Regulatory Asset Base – As Commissioned</t>
  </si>
  <si>
    <t>Tax Standard Life (Year)</t>
  </si>
  <si>
    <t>Standard Life (Year)</t>
  </si>
  <si>
    <t>Length of Regulatory Control Period (Year)</t>
  </si>
  <si>
    <t>Asset Values – Partially As Incurred ($m Nominal)</t>
  </si>
  <si>
    <t>Asset Values – As Commissioned ($m Nominal)</t>
  </si>
  <si>
    <t>Tax Values ($m Nominal)</t>
  </si>
  <si>
    <t>Average Remaining Life (Year)</t>
  </si>
  <si>
    <t>Average Tax Remaining Life (Year)</t>
  </si>
  <si>
    <t>Opening Asset Value (As Commissioned)</t>
  </si>
  <si>
    <t>Opening Asset Value (Partially As Incurred)</t>
  </si>
  <si>
    <t>Opening Tax Asset Value</t>
  </si>
  <si>
    <t>Asset Class 21</t>
  </si>
  <si>
    <t>Asset Class 22</t>
  </si>
  <si>
    <t>Asset Class 23</t>
  </si>
  <si>
    <t>Asset Class 24</t>
  </si>
  <si>
    <t>Asset Class 25</t>
  </si>
  <si>
    <t>Asset Class 26</t>
  </si>
  <si>
    <t>Asset Class 27</t>
  </si>
  <si>
    <t>Asset Class 28</t>
  </si>
  <si>
    <t>Asset Class 29</t>
  </si>
  <si>
    <t>Asset Class 30</t>
  </si>
  <si>
    <t>Date</t>
  </si>
  <si>
    <t>Forecast Regulatory Depreciation (Partially As Incurred)</t>
  </si>
  <si>
    <t>Forecast Net Capex (As Commissioned)</t>
  </si>
  <si>
    <t>Forecast Regulatory Depreciation (As Commissioned)</t>
  </si>
  <si>
    <t>Return on Difference in Final Year Capex (As Commissioned)</t>
  </si>
  <si>
    <t>Difference in Final Year Capex (As Commissioned)</t>
  </si>
  <si>
    <t>Other Final Year Adjustments (As Commissioned)</t>
  </si>
  <si>
    <t>Nominal Adjustments for Difference Between Forecast and Actual Net Capex - As Commissioned</t>
  </si>
  <si>
    <t>Nominal Forecast Net Capex (previous regulatory period)</t>
  </si>
  <si>
    <t>Nominal Difference in Final Year Capex</t>
  </si>
  <si>
    <t>Nominal Return on Difference in Final Year Capex</t>
  </si>
  <si>
    <t>Nominal Other Final Year Adjustments</t>
  </si>
  <si>
    <t>Some rows are hidden. To facilitate the automatic import, please do not delete or add rows on this sheet.</t>
  </si>
  <si>
    <t>Throughout the rest of the workbook, defined name ranges are used to identify data that is imported into the DMS.</t>
  </si>
  <si>
    <t>Entity details</t>
  </si>
  <si>
    <t>Trading name</t>
  </si>
  <si>
    <t>ACN / ABN</t>
  </si>
  <si>
    <t>Business short name</t>
  </si>
  <si>
    <t>Business address</t>
  </si>
  <si>
    <t>Address 1</t>
  </si>
  <si>
    <t>Address 2</t>
  </si>
  <si>
    <t>Suburb</t>
  </si>
  <si>
    <t>State</t>
  </si>
  <si>
    <t>NSW</t>
  </si>
  <si>
    <t>Postal address</t>
  </si>
  <si>
    <t>Contact name/s</t>
  </si>
  <si>
    <t>Contact phone/s</t>
  </si>
  <si>
    <t>Contact email address/s</t>
  </si>
  <si>
    <t>Regulatory process details</t>
  </si>
  <si>
    <t>Forthcoming regulatory control period</t>
  </si>
  <si>
    <t>Current regulatory control period</t>
  </si>
  <si>
    <t>Previous regulatory control period</t>
  </si>
  <si>
    <t>Sector</t>
  </si>
  <si>
    <t>Electricity</t>
  </si>
  <si>
    <t>Segment</t>
  </si>
  <si>
    <t>Transmission</t>
  </si>
  <si>
    <t>Source</t>
  </si>
  <si>
    <t>Regulatory proposal</t>
  </si>
  <si>
    <t>Regulatory Year Ending</t>
  </si>
  <si>
    <t>Reporting Period Type</t>
  </si>
  <si>
    <t>Security Classification</t>
  </si>
  <si>
    <t>Public</t>
  </si>
  <si>
    <t>Consolidated</t>
  </si>
  <si>
    <t>Amended model submission - reason</t>
  </si>
  <si>
    <t>Form of control</t>
  </si>
  <si>
    <t>This sheet requests information that allows the AER to automatically import the RFM into our data management system (DMS).</t>
  </si>
  <si>
    <t>This sheet's metadata relates to the business and context for the RFM (rather than the RFM itself).</t>
  </si>
  <si>
    <t>Some of this data is automatically populated based on data entered on the RFM input sheet. Only change blue input cells.</t>
  </si>
  <si>
    <t>Version:</t>
  </si>
  <si>
    <t>Date:</t>
  </si>
  <si>
    <t>RFM</t>
  </si>
  <si>
    <t>Forecast Real SL Depreciation</t>
  </si>
  <si>
    <t>Actual Real SL Depreciation</t>
  </si>
  <si>
    <t>Asset Class 31</t>
  </si>
  <si>
    <t>Asset Class 32</t>
  </si>
  <si>
    <t>Asset Class 33</t>
  </si>
  <si>
    <t>Asset Class 34</t>
  </si>
  <si>
    <t>Asset Class 35</t>
  </si>
  <si>
    <t>Asset Class 36</t>
  </si>
  <si>
    <t>Asset Class 37</t>
  </si>
  <si>
    <t>Asset Class 38</t>
  </si>
  <si>
    <t>Asset Class 39</t>
  </si>
  <si>
    <t>Asset Class 40</t>
  </si>
  <si>
    <t>Asset Class 41</t>
  </si>
  <si>
    <t>Asset Class 42</t>
  </si>
  <si>
    <t>Asset Class 43</t>
  </si>
  <si>
    <t>Asset Class 44</t>
  </si>
  <si>
    <t>Asset Class 45</t>
  </si>
  <si>
    <t>Asset Class 46</t>
  </si>
  <si>
    <t>Asset Class 47</t>
  </si>
  <si>
    <t>Asset Class 48</t>
  </si>
  <si>
    <t>Asset Class 49</t>
  </si>
  <si>
    <t>Asset Class 50</t>
  </si>
  <si>
    <t>Real Straight-line Depreciation Option</t>
  </si>
  <si>
    <t>Actual Capital Expenditure – As Incurred ($m Nominal)</t>
  </si>
  <si>
    <t>Nominal Difference Between Actual and Forecast Net Capex (indexed)</t>
  </si>
  <si>
    <t>Compounded Real Return on Difference - Net Capex (as incurred)</t>
  </si>
  <si>
    <t>Total Return at End of Regulatory Period (indexed)</t>
  </si>
  <si>
    <t>Sub-total (indexed)</t>
  </si>
  <si>
    <t>`</t>
  </si>
  <si>
    <t>Opening TAB</t>
  </si>
  <si>
    <t>Equity raising costs</t>
  </si>
  <si>
    <t>TAB</t>
  </si>
  <si>
    <t>Final Year Asset Adjustments</t>
  </si>
  <si>
    <t>The roll forward of the asset base is undertaken in nominal terms.</t>
  </si>
  <si>
    <t>INSTRUCTIONS FOR USE</t>
  </si>
  <si>
    <t>The RFM handbook is available on the AER website at http://www.aer.gov.au</t>
  </si>
  <si>
    <t>VERSION RECORD</t>
  </si>
  <si>
    <t>Version</t>
  </si>
  <si>
    <t>Description</t>
  </si>
  <si>
    <t>September 2007</t>
  </si>
  <si>
    <t>Initial model</t>
  </si>
  <si>
    <t>Units and basis for entry are specified where required for each data table.</t>
  </si>
  <si>
    <t>This provides information on the service provider submitting the RFM and the context for the RFM preparation.</t>
  </si>
  <si>
    <t>This information also controls the automatic import of the RFM into the AER's Data Management System (DMS).</t>
  </si>
  <si>
    <t>This provides the data for the RFM calculations.</t>
  </si>
  <si>
    <t>In general, input expenditure data should be valued in nominal dollar terms of the year indicated, as at the end of that year.</t>
  </si>
  <si>
    <t xml:space="preserve">a. Fill out input cells on the 'DMS Input' sheet. These input cells are highlighted blue. </t>
  </si>
  <si>
    <t xml:space="preserve">b. Fill out input cells on the 'RFM Input' sheet. These input cells are highlighted blue. </t>
  </si>
  <si>
    <t>c. The values in the 'PTRM input summary' sheet</t>
  </si>
  <si>
    <t>This model is used by the AER to determine the opening regulatory and tax asset bases for a transmission network service provider. It also calculates the weighted average remaining asset lives for regulatory and tax purposes using the asset values as weights.</t>
  </si>
  <si>
    <t xml:space="preserve">This sheet summarises the key outputs of the RFM. These include the opening regulatory and tax asset values, and remaining asset lives. They become the inputs to the PTRM. </t>
  </si>
  <si>
    <t>Modified calculations to allow for establising a closing RAB based on as commissioned capex</t>
  </si>
  <si>
    <t>Adjusted depreciation calculation formula in the RAB roll forward</t>
  </si>
  <si>
    <t>December 2010</t>
  </si>
  <si>
    <t>Added the weighted average approach to roll forward the remaining asset lives at the end of the regulatory control period and summary tables</t>
  </si>
  <si>
    <t>Enabled automatic import into AER DMS</t>
  </si>
  <si>
    <t>Added new input sections for as commissioned RAB and end of period adjustments, and removed redundant inputs</t>
  </si>
  <si>
    <t>Built-in option to select actual or forecast depreciation approach for the RAB roll forward</t>
  </si>
  <si>
    <t>Updated inputs to handle different annual WACCs due to time-varying return on debt</t>
  </si>
  <si>
    <t>RL Start RAB</t>
  </si>
  <si>
    <t>WARL</t>
  </si>
  <si>
    <t>Start value</t>
  </si>
  <si>
    <t>Depreciated starting RAB</t>
  </si>
  <si>
    <t>Value of net addition ($nominal)</t>
  </si>
  <si>
    <t>First regulatory year</t>
  </si>
  <si>
    <t>Forecast Net Capex (As Incurred)</t>
  </si>
  <si>
    <t>Difference in Final Year Capex (As Incurred)</t>
  </si>
  <si>
    <t>Return on Difference in Final Year Capex ( As Incurred)</t>
  </si>
  <si>
    <t>Other Final Year Adjustments (As Incurred)</t>
  </si>
  <si>
    <t>Nominal Adjustments for Difference Between Forecast and Actual Net Capex -  As Incurred</t>
  </si>
  <si>
    <t>Compounded Nominal Return on Difference - Net Capex</t>
  </si>
  <si>
    <t>RAB (As Commissioned)</t>
  </si>
  <si>
    <t>RAB (As Incurred)</t>
  </si>
  <si>
    <t>Base Regulatory Year</t>
  </si>
  <si>
    <t>n/a</t>
  </si>
  <si>
    <t>2012-13</t>
  </si>
  <si>
    <t>Revenue cap</t>
  </si>
  <si>
    <t>Data in these columns used for data validation and database purposes.</t>
  </si>
  <si>
    <t>Date last modified:</t>
  </si>
  <si>
    <t>14 April 2015</t>
  </si>
  <si>
    <t>merged cell C46/47</t>
  </si>
  <si>
    <t>BUSINESS &amp; OTHER DETAILS</t>
  </si>
  <si>
    <t>17 April 2015</t>
  </si>
  <si>
    <t>adjusted dms_RYE to automate based on dms_Model (NB: EB &amp; CA refer to CRCP_y5)</t>
  </si>
  <si>
    <t>14 May 2015</t>
  </si>
  <si>
    <t>adapted this cover for use in CA &amp; EB RINs</t>
  </si>
  <si>
    <t>Instructions</t>
  </si>
  <si>
    <t>SUBMISSION PARTICULARS INPUT SHEETS</t>
  </si>
  <si>
    <t>Australian Transmission Co.</t>
  </si>
  <si>
    <t xml:space="preserve">dms_Model_List </t>
  </si>
  <si>
    <t>CA</t>
  </si>
  <si>
    <t>CATEGORY ANALYSIS</t>
  </si>
  <si>
    <t>dms_RYE</t>
  </si>
  <si>
    <t>REGULATORY REPORTING STATEMENT</t>
  </si>
  <si>
    <t>CPI</t>
  </si>
  <si>
    <t>p/code</t>
  </si>
  <si>
    <t>EB</t>
  </si>
  <si>
    <t>ECONOMIC BENCHMARKING</t>
  </si>
  <si>
    <t>PTRM</t>
  </si>
  <si>
    <t>POST TAX REVENUE MODEL</t>
  </si>
  <si>
    <t>Reset</t>
  </si>
  <si>
    <t>ROLL FORWARD MODEL</t>
  </si>
  <si>
    <t>WACC</t>
  </si>
  <si>
    <t>WEIGHTED AVERAGE COST OF CAPITAL</t>
  </si>
  <si>
    <t>dms_TradingName_List</t>
  </si>
  <si>
    <t>dms_ABN_List</t>
  </si>
  <si>
    <t>dms_State_List</t>
  </si>
  <si>
    <t>dms_Sector_List</t>
  </si>
  <si>
    <t>dms_Segment_List</t>
  </si>
  <si>
    <t>dms_FormControl_List</t>
  </si>
  <si>
    <t>dms_CRCPlength_List</t>
  </si>
  <si>
    <t>dms_FRCPlength_List</t>
  </si>
  <si>
    <t>dms_JurisdictionList</t>
  </si>
  <si>
    <t>ActewAGL Distribution</t>
  </si>
  <si>
    <t>ACT</t>
  </si>
  <si>
    <t>Distribution</t>
  </si>
  <si>
    <t>ActewAGL Distribution (Tx Assets)</t>
  </si>
  <si>
    <t>AGN</t>
  </si>
  <si>
    <t>SA</t>
  </si>
  <si>
    <t>Gas</t>
  </si>
  <si>
    <t>Ausgrid</t>
  </si>
  <si>
    <t>Ausgrid (Tx Assets)</t>
  </si>
  <si>
    <t>AusNet (D)</t>
  </si>
  <si>
    <t>Vic</t>
  </si>
  <si>
    <t>AusNet (T)</t>
  </si>
  <si>
    <t>Australian Distribution Co.</t>
  </si>
  <si>
    <t>-</t>
  </si>
  <si>
    <t>CitiPower</t>
  </si>
  <si>
    <t>Directlink</t>
  </si>
  <si>
    <t>Qld</t>
  </si>
  <si>
    <t>ElectraNet</t>
  </si>
  <si>
    <t>Endeavour Energy</t>
  </si>
  <si>
    <t>Energex</t>
  </si>
  <si>
    <t>Ergon Energy</t>
  </si>
  <si>
    <t>Essential Energy</t>
  </si>
  <si>
    <t>Current regulatory year</t>
  </si>
  <si>
    <t>Jemena Electricity</t>
  </si>
  <si>
    <t>Murraylink</t>
  </si>
  <si>
    <t>Powercor Australia</t>
  </si>
  <si>
    <t>Powerlink</t>
  </si>
  <si>
    <t>?</t>
  </si>
  <si>
    <t>SA Power Networks</t>
  </si>
  <si>
    <t>TasNetworks (D)</t>
  </si>
  <si>
    <t>Tas</t>
  </si>
  <si>
    <t>TasNetworks (T)</t>
  </si>
  <si>
    <t>TransGrid</t>
  </si>
  <si>
    <t>United Energy</t>
  </si>
  <si>
    <t>Model or RIN Type</t>
  </si>
  <si>
    <t>Data quality (actual, estimate, public, consolidated)</t>
  </si>
  <si>
    <t>EBSS - First application of scheme in forthcoming period?</t>
  </si>
  <si>
    <t>No</t>
  </si>
  <si>
    <t>Amended RIN submission - amendment reason</t>
  </si>
  <si>
    <t>Template - version no.</t>
  </si>
  <si>
    <t>Dollar $ real  (the last month before the FRCP_y1)</t>
  </si>
  <si>
    <t>dms_SourceList</t>
  </si>
  <si>
    <t>dms_FormControl_Choices</t>
  </si>
  <si>
    <t>After appeal</t>
  </si>
  <si>
    <t>Draft decision</t>
  </si>
  <si>
    <t>Revenue yield</t>
  </si>
  <si>
    <t>Final decision</t>
  </si>
  <si>
    <t>Weighted average price cap</t>
  </si>
  <si>
    <t>RIN response - version no.</t>
  </si>
  <si>
    <t>Jurisdiction</t>
  </si>
  <si>
    <t>Revised regulatory proposal</t>
  </si>
  <si>
    <t>RFM annual update</t>
  </si>
  <si>
    <t>Depreciated RAB adjustments</t>
  </si>
  <si>
    <t>RL RAB adjustments</t>
  </si>
  <si>
    <t>Value of RAB adjustment ($nominal)</t>
  </si>
  <si>
    <t>Value of TAB adjustment ($nominal)</t>
  </si>
  <si>
    <t>RL Start TAB</t>
  </si>
  <si>
    <t>RL TAB adjustments</t>
  </si>
  <si>
    <t>Depreciated TAB adjustments</t>
  </si>
  <si>
    <t>Nominal vanilla WACC (fixed real time varying)</t>
  </si>
  <si>
    <t>October 2015</t>
  </si>
  <si>
    <t>Remaining life of RAB adjustment</t>
  </si>
  <si>
    <t>Weighted Average Remaining Asset Life - based on year-by-year tracked capex</t>
  </si>
  <si>
    <t>Weighted Average Remaining Tax Asset Life - based on year-by-year tracked capex</t>
  </si>
  <si>
    <t>Remaining life of TAB adjustment</t>
  </si>
  <si>
    <t>dms_FRCPlength_Num_List</t>
  </si>
  <si>
    <t>dms_FinalYear_List</t>
  </si>
  <si>
    <t>FRCP_y1</t>
  </si>
  <si>
    <t>FRCP_y2</t>
  </si>
  <si>
    <t>FRCP_y3</t>
  </si>
  <si>
    <t>FRCP_y4</t>
  </si>
  <si>
    <t>FRCP_y5</t>
  </si>
  <si>
    <t>FRCP_y6</t>
  </si>
  <si>
    <t>FRCP_y7</t>
  </si>
  <si>
    <t>FRCP_y8</t>
  </si>
  <si>
    <t>FRCP_y9</t>
  </si>
  <si>
    <t>FRCP_y10</t>
  </si>
  <si>
    <t>FRCP length in years</t>
  </si>
  <si>
    <t>Remaining Asset Life of Adjustments to RAB (years)</t>
  </si>
  <si>
    <t>Remaining Tax Asset Life of Adjustments to TAB (years)</t>
  </si>
  <si>
    <t>Asset life</t>
  </si>
  <si>
    <t>Tax asset life</t>
  </si>
  <si>
    <t>Modified calculations of weighted average remaining lives for RAB and TAB to track capex year-by-year over multiple periods</t>
  </si>
  <si>
    <t>added full Trading Name for worksheet headings</t>
  </si>
  <si>
    <t>added new formulas for distinguishing RYE for RFM vs PTRM and Reset (set by ref to CRCP or FRCP) and EB &amp; CA (set by ref to CRY)</t>
  </si>
  <si>
    <t>Feeder Types</t>
  </si>
  <si>
    <t>Feeder Names</t>
  </si>
  <si>
    <t>CBD</t>
  </si>
  <si>
    <t>Urban</t>
  </si>
  <si>
    <t>Short rural</t>
  </si>
  <si>
    <t>long rural</t>
  </si>
  <si>
    <t>EXTRA</t>
  </si>
  <si>
    <t>dms_TradingNameFull_List</t>
  </si>
  <si>
    <t>dms_RPT_List</t>
  </si>
  <si>
    <t>dms_RPTMonth_List</t>
  </si>
  <si>
    <t>dms_663_List</t>
  </si>
  <si>
    <t>dms_DeterminationRef_List</t>
  </si>
  <si>
    <t>dms_Addr1_List</t>
  </si>
  <si>
    <t>dms_Addr2_List</t>
  </si>
  <si>
    <t>dms_Suburb_List</t>
  </si>
  <si>
    <t>dms_PostCode_List</t>
  </si>
  <si>
    <t>dms_PAddr1_List</t>
  </si>
  <si>
    <t>dms_PAddr2_List</t>
  </si>
  <si>
    <t>dms_PSuburb_List</t>
  </si>
  <si>
    <t>dms_PState_List</t>
  </si>
  <si>
    <t>dms_PPostCode_List</t>
  </si>
  <si>
    <t>dms_ContactName1_List</t>
  </si>
  <si>
    <t>dms_ContactPh1_List</t>
  </si>
  <si>
    <t>dms_ContactEmail_List</t>
  </si>
  <si>
    <t>dms_CBD_flag</t>
  </si>
  <si>
    <t>dms_Urban_flag</t>
  </si>
  <si>
    <t>dms_ShortRural_flag</t>
  </si>
  <si>
    <t>dms_LongRural_flag</t>
  </si>
  <si>
    <t>dms_FeederType_5_flag</t>
  </si>
  <si>
    <t>dms_FeederName_1</t>
  </si>
  <si>
    <t>dms_FeederName_2</t>
  </si>
  <si>
    <t>dms_FeederName_3</t>
  </si>
  <si>
    <t>dms_FeederName_4</t>
  </si>
  <si>
    <t>dms_FeederName_5</t>
  </si>
  <si>
    <t>Financial</t>
  </si>
  <si>
    <t>June</t>
  </si>
  <si>
    <t>2014-19 Distribution Determination</t>
  </si>
  <si>
    <t>40 Bunda Street</t>
  </si>
  <si>
    <t>CANBERRA</t>
  </si>
  <si>
    <t>2600</t>
  </si>
  <si>
    <t>GPO BOX 366</t>
  </si>
  <si>
    <t>Robert Walker</t>
  </si>
  <si>
    <t>02 6248 3847</t>
  </si>
  <si>
    <t>robert.walker@actewagle.com.au</t>
  </si>
  <si>
    <t>NO</t>
  </si>
  <si>
    <t>YES</t>
  </si>
  <si>
    <t>Long rural</t>
  </si>
  <si>
    <t>distribution determination</t>
  </si>
  <si>
    <t>ActewAGL Gas</t>
  </si>
  <si>
    <t>x</t>
  </si>
  <si>
    <t>Philip Deamer</t>
  </si>
  <si>
    <t>02 6248 3438</t>
  </si>
  <si>
    <t>GasAAReview@actewagl.com.au</t>
  </si>
  <si>
    <t>Amadeus</t>
  </si>
  <si>
    <t>APT Pipelines (NT) Pty Ltd</t>
  </si>
  <si>
    <t>NT</t>
  </si>
  <si>
    <t>Level 19, HSBC Building</t>
  </si>
  <si>
    <t>580 George Street</t>
  </si>
  <si>
    <t>SYDNEY</t>
  </si>
  <si>
    <t>2000</t>
  </si>
  <si>
    <t>Alexandra Curran</t>
  </si>
  <si>
    <t>02 9275 0020</t>
  </si>
  <si>
    <t>alexandra.curran@apa.com.au</t>
  </si>
  <si>
    <t>570 George St</t>
  </si>
  <si>
    <t>John Thomson</t>
  </si>
  <si>
    <t>(02) 9269 2312</t>
  </si>
  <si>
    <t>john.thomson@ausgrid.com.au</t>
  </si>
  <si>
    <t>AusNet Services (D)</t>
  </si>
  <si>
    <t>Calendar</t>
  </si>
  <si>
    <t>December</t>
  </si>
  <si>
    <t>2016-20 Distribution Determination</t>
  </si>
  <si>
    <t>Level 32</t>
  </si>
  <si>
    <t>2 Southbank Boulevard</t>
  </si>
  <si>
    <t>SOUTHBANK</t>
  </si>
  <si>
    <t>3006</t>
  </si>
  <si>
    <t>Locked Bag 14051</t>
  </si>
  <si>
    <t>MELBOURNE CITY MAIL CENTRE</t>
  </si>
  <si>
    <t>VIC</t>
  </si>
  <si>
    <t>Hannah Williams</t>
  </si>
  <si>
    <t>03 9683 4088</t>
  </si>
  <si>
    <t>hwilliams@powercor.com.au</t>
  </si>
  <si>
    <t>March</t>
  </si>
  <si>
    <t>transmission determination</t>
  </si>
  <si>
    <t>Tom Hallam</t>
  </si>
  <si>
    <t>03 9695 6617</t>
  </si>
  <si>
    <t>Thomas.hallam@SP-Ausnet.com.au</t>
  </si>
  <si>
    <t>40 Market Street</t>
  </si>
  <si>
    <t>MELBOURNE</t>
  </si>
  <si>
    <t>3000</t>
  </si>
  <si>
    <t>Locked Bag 14090</t>
  </si>
  <si>
    <t>52-55 East Terrace</t>
  </si>
  <si>
    <t>Rymill Park</t>
  </si>
  <si>
    <t>ADELAIDE</t>
  </si>
  <si>
    <t>5000</t>
  </si>
  <si>
    <t>PO Box 7096</t>
  </si>
  <si>
    <t>Hutt Street Post Office</t>
  </si>
  <si>
    <t>Bill Jackson</t>
  </si>
  <si>
    <t>08 8404 7969</t>
  </si>
  <si>
    <t>jackson.bill@electranet.com.au</t>
  </si>
  <si>
    <t>51 Huntingwood Drive</t>
  </si>
  <si>
    <t>HUNTINGWOOD</t>
  </si>
  <si>
    <t>2148</t>
  </si>
  <si>
    <t>PO Box 811</t>
  </si>
  <si>
    <t>SEVEN HILLS</t>
  </si>
  <si>
    <t>Jon Hocking</t>
  </si>
  <si>
    <t>02 9853 4386 / 0407 348 156</t>
  </si>
  <si>
    <t>Jon.Hocking@Endeavourenergy.com.au</t>
  </si>
  <si>
    <t>2015-20 Distribution Determination</t>
  </si>
  <si>
    <t>26 Reddacliff Street</t>
  </si>
  <si>
    <t>NEWSTEAD</t>
  </si>
  <si>
    <t>4006</t>
  </si>
  <si>
    <t>QLD</t>
  </si>
  <si>
    <t>Nicola Roscoe</t>
  </si>
  <si>
    <t>07 3664 5891</t>
  </si>
  <si>
    <t>nicolaroscoe@energex.com.au</t>
  </si>
  <si>
    <t>22 Walker Street</t>
  </si>
  <si>
    <t>TOWNSVILLE</t>
  </si>
  <si>
    <t>4810</t>
  </si>
  <si>
    <t>Po Box 264</t>
  </si>
  <si>
    <t>FORTITUDE VALLEY</t>
  </si>
  <si>
    <t>Jenny Doyle, Group Manager Regulatory Affairs</t>
  </si>
  <si>
    <t>(07) 3851 6416</t>
  </si>
  <si>
    <t>jenny.doyle@ergon.com.au</t>
  </si>
  <si>
    <t>8 Buller Street</t>
  </si>
  <si>
    <t>PORT MACQUARIE</t>
  </si>
  <si>
    <t>PO Box 5730</t>
  </si>
  <si>
    <t>Catherine Waddell</t>
  </si>
  <si>
    <t>02 6338 3553</t>
  </si>
  <si>
    <t>catherine.waddell@essentialenergy.com.au</t>
  </si>
  <si>
    <t>Level 16</t>
  </si>
  <si>
    <t>567 Collins Street</t>
  </si>
  <si>
    <t>PO Box 16182</t>
  </si>
  <si>
    <t>Robert McMillan</t>
  </si>
  <si>
    <t>03 9173 7000</t>
  </si>
  <si>
    <t>robert.mcmillan@jemena.com.au</t>
  </si>
  <si>
    <t>Locked bag 14090</t>
  </si>
  <si>
    <t>Queensland Electricity Transmission Corporation Limited trading as Powerlink Queensland</t>
  </si>
  <si>
    <t>33 Harold St</t>
  </si>
  <si>
    <t>VIRGINIA</t>
  </si>
  <si>
    <t>4014</t>
  </si>
  <si>
    <t>PO Box 1193</t>
  </si>
  <si>
    <t>Jennifer Harris</t>
  </si>
  <si>
    <t>07 3860 2667</t>
  </si>
  <si>
    <t>jharris@powerlink.com.au</t>
  </si>
  <si>
    <t>Roma to Brisbane Pipeline</t>
  </si>
  <si>
    <t>APT Petroleum Pipelines Limited t/a Roma to Brisbane Pipeline</t>
  </si>
  <si>
    <t>009 737 393</t>
  </si>
  <si>
    <t>1 Anzac Highway</t>
  </si>
  <si>
    <t>KESWICK</t>
  </si>
  <si>
    <t>5035</t>
  </si>
  <si>
    <t>GPO Box 77</t>
  </si>
  <si>
    <t>Damien O'Connor</t>
  </si>
  <si>
    <t>08 8404 5066</t>
  </si>
  <si>
    <t>damien.oconnor@sapowernetworks.com.au</t>
  </si>
  <si>
    <t>21 Kirksway Place</t>
  </si>
  <si>
    <t>HOBART</t>
  </si>
  <si>
    <t>7000</t>
  </si>
  <si>
    <t>GPO Box 191</t>
  </si>
  <si>
    <t>Leigh Mayne</t>
  </si>
  <si>
    <t>03 6270 3691</t>
  </si>
  <si>
    <t>rrp2012@auroraenergy.com.au</t>
  </si>
  <si>
    <t>Critical Infrastructure</t>
  </si>
  <si>
    <t>High density commercial</t>
  </si>
  <si>
    <t>High density rural</t>
  </si>
  <si>
    <t>Low density rural</t>
  </si>
  <si>
    <t>1-7 Maria Street</t>
  </si>
  <si>
    <t>LENAH VALLEY</t>
  </si>
  <si>
    <t>7008</t>
  </si>
  <si>
    <t>PO Box 606</t>
  </si>
  <si>
    <t>MOONAH</t>
  </si>
  <si>
    <t>Heath Dillon</t>
  </si>
  <si>
    <t>03 6274 3664</t>
  </si>
  <si>
    <t>heath.dillon@transend.com.au</t>
  </si>
  <si>
    <t>180 Thomas Street</t>
  </si>
  <si>
    <t>HAYMARKET</t>
  </si>
  <si>
    <t>PO Box A1000</t>
  </si>
  <si>
    <t>SYDNEY SOUTH</t>
  </si>
  <si>
    <t>Andrew Kingsmill</t>
  </si>
  <si>
    <t>02 9284 3149</t>
  </si>
  <si>
    <t>andrew.kingsmill@transgrid.com.au</t>
  </si>
  <si>
    <t>Level 3</t>
  </si>
  <si>
    <t>6 Nexus Court</t>
  </si>
  <si>
    <t>MULGRAVE</t>
  </si>
  <si>
    <t>3149</t>
  </si>
  <si>
    <t>PO Box 449</t>
  </si>
  <si>
    <t>MOUNT WAVERLEY</t>
  </si>
  <si>
    <t>Mathew Abraham</t>
  </si>
  <si>
    <t>03 8846 9758</t>
  </si>
  <si>
    <t>mathew.abraham@ue.com.au</t>
  </si>
  <si>
    <t>Western Power (D)</t>
  </si>
  <si>
    <t>WA</t>
  </si>
  <si>
    <t>Judy Hunter</t>
  </si>
  <si>
    <t>08 9326 6239</t>
  </si>
  <si>
    <t>Western Power (T)</t>
  </si>
  <si>
    <t>for DNSP only</t>
  </si>
  <si>
    <t>DELETE NR 'CRY' IF NOT AN ANNUAL RIN (EB, CA , ARR)</t>
  </si>
  <si>
    <t>dms_RYE_Formula_Result</t>
  </si>
  <si>
    <t>dms_0203_ProjectType</t>
  </si>
  <si>
    <t>dms_020303_01_UOM</t>
  </si>
  <si>
    <t>dms_020501_01_UOM</t>
  </si>
  <si>
    <t>dms_020501_02_UOM</t>
  </si>
  <si>
    <t>dms_020501_03_UOM</t>
  </si>
  <si>
    <t>dms_020501_04_UOM</t>
  </si>
  <si>
    <t>dms_020603_01_UOM</t>
  </si>
  <si>
    <t>dms_040102_01_UOM</t>
  </si>
  <si>
    <t>dms_040102_04_UOM</t>
  </si>
  <si>
    <t>dms_030601_01_UOM</t>
  </si>
  <si>
    <t>dms_030601_02_UOM</t>
  </si>
  <si>
    <t>dms_030701_01_UOM</t>
  </si>
  <si>
    <t>dms_030702_01_UOM</t>
  </si>
  <si>
    <t>dms_030703_01_UOM</t>
  </si>
  <si>
    <t>ARR</t>
  </si>
  <si>
    <t>ANNUAL REPORTING STATEMENT</t>
  </si>
  <si>
    <t>=LEFT(dms_SingleYear_FinalYear_Result,2)&amp;RIGHT(dms_SingleYear_FinalYear_Result,2)</t>
  </si>
  <si>
    <t>Formula errors are OK</t>
  </si>
  <si>
    <t>New line on new route - single circuit</t>
  </si>
  <si>
    <t>Circuit line length in km</t>
  </si>
  <si>
    <t>0's</t>
  </si>
  <si>
    <t>days</t>
  </si>
  <si>
    <t>minutes/customer</t>
  </si>
  <si>
    <t>Customer / km</t>
  </si>
  <si>
    <t>%</t>
  </si>
  <si>
    <t>km</t>
  </si>
  <si>
    <t>New line on new route - dual circuit</t>
  </si>
  <si>
    <t>MWh/customer</t>
  </si>
  <si>
    <t>Number of spans</t>
  </si>
  <si>
    <t>New line on new route - other</t>
  </si>
  <si>
    <t>MVA added</t>
  </si>
  <si>
    <t>$0s</t>
  </si>
  <si>
    <t>interruptions/customer</t>
  </si>
  <si>
    <t>kVA / customer</t>
  </si>
  <si>
    <t>Line rebuild over existing route - single circuit</t>
  </si>
  <si>
    <t>=LEFT(dms_MultiYear_FinalYear_Result,2)&amp;RIGHT(dms_MultiYear_FinalYear_Result,2)</t>
  </si>
  <si>
    <t>Line rebuild over existing route - dual circuit</t>
  </si>
  <si>
    <t>Number</t>
  </si>
  <si>
    <t>total spend $0s</t>
  </si>
  <si>
    <t>(per cent)</t>
  </si>
  <si>
    <t>Reconductor - Single circuit</t>
  </si>
  <si>
    <t>net circuit km added</t>
  </si>
  <si>
    <t>Years</t>
  </si>
  <si>
    <t>=LEFT(dms_CRCP_FinalYear_Result,2)&amp;RIGHT(dms_CRCP_FinalYear_Result,2)</t>
  </si>
  <si>
    <t>Reconductor - Dual circuit</t>
  </si>
  <si>
    <t>Other</t>
  </si>
  <si>
    <t>Trees</t>
  </si>
  <si>
    <t>Defects</t>
  </si>
  <si>
    <t>Spans</t>
  </si>
  <si>
    <t/>
  </si>
  <si>
    <t>for TNSP only</t>
  </si>
  <si>
    <t>dms_CRCPlength_Num_List</t>
  </si>
  <si>
    <t>dms_CFinalYear_List</t>
  </si>
  <si>
    <t>dms_RCP_fyear_list</t>
  </si>
  <si>
    <t>dms_CRY_ListF</t>
  </si>
  <si>
    <t>dms_CRY_ListC</t>
  </si>
  <si>
    <t>dms_RCP_cyear_list</t>
  </si>
  <si>
    <t>CRCP_y1</t>
  </si>
  <si>
    <t>dms_fy1</t>
  </si>
  <si>
    <t>2005-06</t>
  </si>
  <si>
    <t>dms_cy1</t>
  </si>
  <si>
    <t>CRCP_y2</t>
  </si>
  <si>
    <t>dms_fy2</t>
  </si>
  <si>
    <t>2006-07</t>
  </si>
  <si>
    <t>dms_cy2</t>
  </si>
  <si>
    <t>number</t>
  </si>
  <si>
    <t>CRCP_y3</t>
  </si>
  <si>
    <t>dms_fy3</t>
  </si>
  <si>
    <t>2007-08</t>
  </si>
  <si>
    <t>2008</t>
  </si>
  <si>
    <t>dms_cy3</t>
  </si>
  <si>
    <t>Pass through decision</t>
  </si>
  <si>
    <t>CRCP_y4</t>
  </si>
  <si>
    <t>dms_fy4</t>
  </si>
  <si>
    <t>2008-09</t>
  </si>
  <si>
    <t>2009</t>
  </si>
  <si>
    <t>dms_cy4</t>
  </si>
  <si>
    <t>PTRM annual update</t>
  </si>
  <si>
    <t>CRCP_y5</t>
  </si>
  <si>
    <t>dms_fy5</t>
  </si>
  <si>
    <t>2009-10</t>
  </si>
  <si>
    <t>2010</t>
  </si>
  <si>
    <t>dms_cy5</t>
  </si>
  <si>
    <t>PTRM interim update 1</t>
  </si>
  <si>
    <t>CRCP_y6</t>
  </si>
  <si>
    <t>dms_fy6</t>
  </si>
  <si>
    <t>2010-11</t>
  </si>
  <si>
    <t>2011</t>
  </si>
  <si>
    <t>dms_cy6</t>
  </si>
  <si>
    <t>PTRM interim update 2</t>
  </si>
  <si>
    <t>CRCP_y7</t>
  </si>
  <si>
    <t>dms_fy7</t>
  </si>
  <si>
    <t>2011-12</t>
  </si>
  <si>
    <t>2012</t>
  </si>
  <si>
    <t>dms_cy7</t>
  </si>
  <si>
    <t>PTRM interim update 3</t>
  </si>
  <si>
    <t>CRCP_y8</t>
  </si>
  <si>
    <t>dms_fy8</t>
  </si>
  <si>
    <t>2013</t>
  </si>
  <si>
    <t>dms_cy8</t>
  </si>
  <si>
    <t>PTRM interim update 4</t>
  </si>
  <si>
    <t>CRCP_y9</t>
  </si>
  <si>
    <t>dms_fy9</t>
  </si>
  <si>
    <t>2013-14</t>
  </si>
  <si>
    <t>2014</t>
  </si>
  <si>
    <t>dms_cy9</t>
  </si>
  <si>
    <t>CRCP_y10</t>
  </si>
  <si>
    <t>dms_fy10</t>
  </si>
  <si>
    <t>2014-15</t>
  </si>
  <si>
    <t>2015</t>
  </si>
  <si>
    <t>dms_cy10</t>
  </si>
  <si>
    <t>Reporting</t>
  </si>
  <si>
    <t>dms_fy11</t>
  </si>
  <si>
    <t>2015-16</t>
  </si>
  <si>
    <t>2016</t>
  </si>
  <si>
    <t>dms_cy11</t>
  </si>
  <si>
    <t>dms_fy12</t>
  </si>
  <si>
    <t>2016-17</t>
  </si>
  <si>
    <t>2017</t>
  </si>
  <si>
    <t>dms_cy12</t>
  </si>
  <si>
    <t>dms_FRCP_years</t>
  </si>
  <si>
    <t>dms_CRCP_years</t>
  </si>
  <si>
    <t>dms_CRCP_index</t>
  </si>
  <si>
    <t>dms_fy13</t>
  </si>
  <si>
    <t>2017-18</t>
  </si>
  <si>
    <t>2018</t>
  </si>
  <si>
    <t>dms_cy13</t>
  </si>
  <si>
    <t>WACC annual update</t>
  </si>
  <si>
    <t>dms_FRCP_y1</t>
  </si>
  <si>
    <t>dms_CRCP_yZ</t>
  </si>
  <si>
    <t>dms_fy14</t>
  </si>
  <si>
    <t>2018-19</t>
  </si>
  <si>
    <t>dms_cy14</t>
  </si>
  <si>
    <t>dms_FRCP_y2</t>
  </si>
  <si>
    <t>dms_CRCP_yY</t>
  </si>
  <si>
    <t>dms_fy15</t>
  </si>
  <si>
    <t>2019-20</t>
  </si>
  <si>
    <t>2020</t>
  </si>
  <si>
    <t>dms_cy15</t>
  </si>
  <si>
    <t>dms_DataQuality_List</t>
  </si>
  <si>
    <t>dms_FRCP_y3</t>
  </si>
  <si>
    <t>dms_CRCP_yX</t>
  </si>
  <si>
    <t>Actual</t>
  </si>
  <si>
    <t>dms_FRCP_y4</t>
  </si>
  <si>
    <t>dms_CRCP_yW</t>
  </si>
  <si>
    <t>Estimate</t>
  </si>
  <si>
    <t>dms_FRCP_y5</t>
  </si>
  <si>
    <t>dms_CRCP_yV</t>
  </si>
  <si>
    <t>dms_FRCP_y6</t>
  </si>
  <si>
    <t>dms_CRCP_yU</t>
  </si>
  <si>
    <t>Recast</t>
  </si>
  <si>
    <t>dms_FRCP_y7</t>
  </si>
  <si>
    <t>dms_CRCP_yT</t>
  </si>
  <si>
    <t>dms_FRCP_y8</t>
  </si>
  <si>
    <t>dms_CRCP_yS</t>
  </si>
  <si>
    <t>dms_FRCP_y9</t>
  </si>
  <si>
    <t>dms_CRCP_yR</t>
  </si>
  <si>
    <t>dms_FRCP_y10</t>
  </si>
  <si>
    <t>dms_CRCP_yQ</t>
  </si>
  <si>
    <t>Reason for interruption</t>
  </si>
  <si>
    <t>Detailed reason for interruption</t>
  </si>
  <si>
    <t>dms_Reason_Interruption</t>
  </si>
  <si>
    <t>Animal</t>
  </si>
  <si>
    <t>Animal impact</t>
  </si>
  <si>
    <t>Animal nesting/burrowing, etc and other</t>
  </si>
  <si>
    <t>Asset failure</t>
  </si>
  <si>
    <t>LV</t>
  </si>
  <si>
    <t>Overloads</t>
  </si>
  <si>
    <t>Distribution substation</t>
  </si>
  <si>
    <t>Planned</t>
  </si>
  <si>
    <t>HV</t>
  </si>
  <si>
    <t>Network business</t>
  </si>
  <si>
    <t>Zone substation</t>
  </si>
  <si>
    <t>Third party</t>
  </si>
  <si>
    <t>Subtransmission</t>
  </si>
  <si>
    <t>Unknown</t>
  </si>
  <si>
    <t>insert description of 'other'</t>
  </si>
  <si>
    <t>Vegetation</t>
  </si>
  <si>
    <t>Weather</t>
  </si>
  <si>
    <t>2 - STPIS Exclusion (3.3)(a)</t>
  </si>
  <si>
    <t>Network error</t>
  </si>
  <si>
    <t>3 - STPIS Exclusion (3.3)(a)</t>
  </si>
  <si>
    <t>Switching and protection error</t>
  </si>
  <si>
    <t>4 - STPIS Exclusion (3.3)(a)</t>
  </si>
  <si>
    <t>Fire</t>
  </si>
  <si>
    <t>5 - STPIS Exclusion (3.3)(a)</t>
  </si>
  <si>
    <t>6 - STPIS Exclusion (3.3)(a)</t>
  </si>
  <si>
    <t>Dig-in</t>
  </si>
  <si>
    <t>7 - STPIS Exclusion (3.3)(a)</t>
  </si>
  <si>
    <t>Unauthorised access</t>
  </si>
  <si>
    <t>Vehicle impact</t>
  </si>
  <si>
    <t>Blow-in/Fall-in - NSP responsibility</t>
  </si>
  <si>
    <t>Grow-in - NSP responsibility</t>
  </si>
  <si>
    <t>Blow-in/Fall-in - Other responsible party</t>
  </si>
  <si>
    <t>Grow-in - Other responsible party</t>
  </si>
  <si>
    <r>
      <t xml:space="preserve">Complete the following business details regulatory template </t>
    </r>
    <r>
      <rPr>
        <b/>
        <sz val="10"/>
        <color indexed="10"/>
        <rFont val="Arial"/>
        <family val="2"/>
      </rPr>
      <t>before</t>
    </r>
    <r>
      <rPr>
        <sz val="10"/>
        <rFont val="Arial"/>
        <family val="2"/>
      </rPr>
      <t xml:space="preserve"> entering data or values in any other regulatory template. This regulatory template is linked to other cells within the spreadsheet and automatically generates column headings.</t>
    </r>
  </si>
  <si>
    <t>ENTITY DETAILS</t>
  </si>
  <si>
    <t>Short name</t>
  </si>
  <si>
    <t>REGULATORY CONTROL PERIODS</t>
  </si>
  <si>
    <t>CRY</t>
  </si>
  <si>
    <t>APPLY NR 'CRY' IF AN ANNUAL RIN (EB, CA , ARR) - including multi year annual RINs eg. Recast CA. EB</t>
  </si>
  <si>
    <t>Please select the correct submission type from the dropdown list.</t>
  </si>
  <si>
    <t>Submission Date</t>
  </si>
  <si>
    <t>dd/mm/yyyy</t>
  </si>
  <si>
    <t>dms_SubmissionDate</t>
  </si>
  <si>
    <t>Please enter date this file submitted to AER (dd/mm/yyyy)</t>
  </si>
  <si>
    <t>dms_Sector</t>
  </si>
  <si>
    <t>=INDEX(dms_Sector_List,MATCH(dms_TradingName,dms_TradingName_List))</t>
  </si>
  <si>
    <t>dms_Segment</t>
  </si>
  <si>
    <t>=INDEX(dms_Segment_List,MATCH(dms_TradingName,dms_TradingName_List))</t>
  </si>
  <si>
    <t>=IF(dms_MultiYear_Flag=1,LEFT(dms_Specified_FinalYear,2)&amp;RIGHT(dms_Specified_FinalYear,2),INDEX(dms_RYE_Formula_Result,MATCH(dms_Model,dms_Model_List)))</t>
  </si>
  <si>
    <t>dms_RPT</t>
  </si>
  <si>
    <t>=INDEX(dms_RPT_List,MATCH(dms_TradingName,dms_TradingName_List))</t>
  </si>
  <si>
    <t>dms_Model</t>
  </si>
  <si>
    <t>Drop down selection</t>
  </si>
  <si>
    <t>dms_Classification</t>
  </si>
  <si>
    <t>Always Public</t>
  </si>
  <si>
    <t>dms_TemplateNumber</t>
  </si>
  <si>
    <t>Dollar $ real month</t>
  </si>
  <si>
    <t>dms_RPTMonth</t>
  </si>
  <si>
    <t>=INDEX(dms_RPTMonth_List,MATCH(dms_TradingName,dms_TradingName_List))</t>
  </si>
  <si>
    <t>dms_DollarReal</t>
  </si>
  <si>
    <t>=IF(SUM(dms_SingleYear_Model)&gt;0,CONCATENATE(dms_RPTMonth)&amp;" "&amp;VALUE((LEFT(CRY,2))&amp;RIGHT(CRY,2)),CONCATENATE(dms_RPTMonth)&amp;" "&amp;VALUE((LEFT(dms_CRCP_FinalYear_Result,2)&amp;RIGHT(dms_CRCP_FinalYear_Result,2))))</t>
  </si>
  <si>
    <t>dms_FormControl</t>
  </si>
  <si>
    <t>=INDEX(dms_FormControl_List,MATCH(dms_TradingName,dms_TradingName_List))</t>
  </si>
  <si>
    <t>dms_RINversion</t>
  </si>
  <si>
    <t>dms_Jurisdiction</t>
  </si>
  <si>
    <t>=INDEX(dms_JurisdictionList,MATCH(dms_TradingName,dms_TradingName_List))</t>
  </si>
  <si>
    <t>Backcast Multiyear EB, CA or ARR?</t>
  </si>
  <si>
    <t>dms_MultiYear_Flag</t>
  </si>
  <si>
    <t>1=y, 0-n</t>
  </si>
  <si>
    <t>dms_Specified_FinalYear</t>
  </si>
  <si>
    <t>The result here is returned to dms_CRCP_FinalYear_Result if dms_MultiYear_Flag is set to 1</t>
  </si>
  <si>
    <t>Single Year Model T/F</t>
  </si>
  <si>
    <t>dms_EB</t>
  </si>
  <si>
    <t>dms_CA</t>
  </si>
  <si>
    <t>=dms_SingleYear_Model</t>
  </si>
  <si>
    <t>dms_ARR</t>
  </si>
  <si>
    <t>Single Year Final Year Reference</t>
  </si>
  <si>
    <t>dms_SingleYear_FinalYear_Ref</t>
  </si>
  <si>
    <t>This is the reference for EB, CA &amp; ARR RINs</t>
  </si>
  <si>
    <t>Single Year Final Year Result</t>
  </si>
  <si>
    <t>dms_SingleYear_FinalYear_Result</t>
  </si>
  <si>
    <t>=INDIRECT(dms_SingleYear_FinalYear_Ref)</t>
  </si>
  <si>
    <t>Formula errors OK</t>
  </si>
  <si>
    <t>dms_FRCPlength_Num</t>
  </si>
  <si>
    <t>=INDEX(dms_FRCPlength_List,MATCH(dms_TradingName,dms_TradingName_List))</t>
  </si>
  <si>
    <t>Multi Year Final Year Reference</t>
  </si>
  <si>
    <t>dms_MultiYear_FinalYear_Ref</t>
  </si>
  <si>
    <t>=INDEX(dms_FinalYear_List,MATCH(dms_FRCPlength_Num,dms_FRCPlength_Num_List))</t>
  </si>
  <si>
    <t>Multi Year Final Year Result</t>
  </si>
  <si>
    <t>dms_MultiYear_FinalYear_Result</t>
  </si>
  <si>
    <t>=IF(dms_MultiYear_Flag=0,INDIRECT(dms_MultiYear_FinalYear_Ref),dms_Specified_FinalYear)</t>
  </si>
  <si>
    <t>CRCP length in years</t>
  </si>
  <si>
    <t>dms_CRCPlength_Num</t>
  </si>
  <si>
    <t>=INDEX(dms_CRCPlength_List,MATCH(dms_TradingName,dms_TradingName_List))</t>
  </si>
  <si>
    <t>CRCP Final Year Reference</t>
  </si>
  <si>
    <t>dms_CRCP_FinalYear_Ref</t>
  </si>
  <si>
    <t>=INDEX(dms_CFinalYear_List,MATCH(dms_CRCPlength_Num,dms_CRCPlength_Num_List))</t>
  </si>
  <si>
    <t>CRCP First Year Result</t>
  </si>
  <si>
    <t>dms_CRCP_FirstYear_Result</t>
  </si>
  <si>
    <t>=INDEX(dms_CRCP_years,MATCH(dms_CRCPlength_Num,dms_CRCP_index))</t>
  </si>
  <si>
    <t>CRCP Final Year Result</t>
  </si>
  <si>
    <t>dms_CRCP_FinalYear_Result</t>
  </si>
  <si>
    <t>=IF(dms_MultiYear_Flag=0,(IF(SUM(dms_SingleYear_Model)&gt;0,CRY,dms_CRCP_yZ)),dms_Specified_FinalYear)</t>
  </si>
  <si>
    <t>Table 6.6.3 - Public lighting repair - no. business days</t>
  </si>
  <si>
    <t>dms_663</t>
  </si>
  <si>
    <t>Distribution Determination Reference</t>
  </si>
  <si>
    <t xml:space="preserve">Backcast templates only - unit of measure </t>
  </si>
  <si>
    <t>dms_Backcast_UOM</t>
  </si>
  <si>
    <r>
      <t xml:space="preserve">If the cover sheet is for </t>
    </r>
    <r>
      <rPr>
        <b/>
        <sz val="11"/>
        <color theme="5" tint="-0.249977111117893"/>
        <rFont val="Arial"/>
        <family val="2"/>
      </rPr>
      <t>Backcast</t>
    </r>
    <r>
      <rPr>
        <sz val="11"/>
        <color theme="5" tint="-0.249977111117893"/>
        <rFont val="Arial"/>
        <family val="2"/>
      </rPr>
      <t xml:space="preserve"> data ensure to apply </t>
    </r>
    <r>
      <rPr>
        <b/>
        <sz val="11"/>
        <color theme="5" tint="-0.249977111117893"/>
        <rFont val="Arial"/>
        <family val="2"/>
      </rPr>
      <t xml:space="preserve">dms_Backcast_UOM </t>
    </r>
    <r>
      <rPr>
        <sz val="11"/>
        <color theme="5" tint="-0.249977111117893"/>
        <rFont val="Arial"/>
        <family val="2"/>
      </rPr>
      <t>named range to this field. Otherwise, do not apply this named range.</t>
    </r>
  </si>
  <si>
    <t>EB/CA Unit of Measure for Monetary Values</t>
  </si>
  <si>
    <t>dms_dollar_nom_UOM</t>
  </si>
  <si>
    <t>If the cover sheet is attached to an EB files make sure this field is set</t>
  </si>
  <si>
    <t>discard this record?</t>
  </si>
  <si>
    <t>dms_DISCARD</t>
  </si>
  <si>
    <t>If record is to be discarded from DB set this flag to YES</t>
  </si>
  <si>
    <t>USES NAMED RANGES FLAG</t>
  </si>
  <si>
    <t>yes</t>
  </si>
  <si>
    <t>dms_Defined_Names_Used</t>
  </si>
  <si>
    <t xml:space="preserve">Pipelines </t>
  </si>
  <si>
    <t xml:space="preserve">Compressors </t>
  </si>
  <si>
    <t>City Gates &amp; Field Regulators</t>
  </si>
  <si>
    <t>Odourant Plants</t>
  </si>
  <si>
    <t>Gas Quality</t>
  </si>
  <si>
    <t xml:space="preserve">Other </t>
  </si>
  <si>
    <t>General Building</t>
  </si>
  <si>
    <t>General Land</t>
  </si>
  <si>
    <t xml:space="preserve">Per the PTRM - Amended - Tribunal </t>
  </si>
  <si>
    <t>6 months ended</t>
  </si>
  <si>
    <t>12 months ended</t>
  </si>
  <si>
    <t>Approved Real Straight Line Depreciation</t>
  </si>
  <si>
    <t>$M</t>
  </si>
  <si>
    <t>Pipelines</t>
  </si>
  <si>
    <t>Compressors</t>
  </si>
  <si>
    <t>City gates &amp; Field regulators</t>
  </si>
  <si>
    <t>Odourant plants</t>
  </si>
  <si>
    <t>Gas quality</t>
  </si>
  <si>
    <t>General buildings</t>
  </si>
  <si>
    <t>General land</t>
  </si>
  <si>
    <t>($m Real 2012)</t>
  </si>
  <si>
    <t>Calculation of CPI Rates</t>
  </si>
  <si>
    <t>CPI Rate (Weighted Average of the Eight Capital Citites)</t>
  </si>
  <si>
    <t>Mar 2013</t>
  </si>
  <si>
    <t>Sep 2013</t>
  </si>
  <si>
    <t>RFM input - Length of regulatory period has to be entered into as 5 instead of 4.5 as PTRM page won't work.</t>
  </si>
  <si>
    <t>Approved Tax Depreciation</t>
  </si>
  <si>
    <t>Please note that tax depreciation has been changed to align with that forecast in the PTRM (in the last Access Arrangement, i.e. Final Tribunal Decision PTRM..</t>
  </si>
  <si>
    <t xml:space="preserve">Total </t>
  </si>
  <si>
    <t>VTS</t>
  </si>
  <si>
    <t xml:space="preserve">DMS input needs to be updated - unable to select trading name </t>
  </si>
  <si>
    <t xml:space="preserve">580 George Street </t>
  </si>
  <si>
    <t xml:space="preserve">Sydney </t>
  </si>
  <si>
    <t xml:space="preserve">Alexandra Curran </t>
  </si>
  <si>
    <t>Sydney</t>
  </si>
  <si>
    <t>alexandra.curra@apa.com.au</t>
  </si>
  <si>
    <t xml:space="preserve">Summary of RAB </t>
  </si>
  <si>
    <t>As at 31 Dec 2017</t>
  </si>
  <si>
    <t>Per RFM</t>
  </si>
  <si>
    <t>WACC &amp; Index</t>
  </si>
  <si>
    <t xml:space="preserve">(Based on Forecast Capex ) </t>
  </si>
  <si>
    <t>On Difference bn Act &amp; F'Cast Capex</t>
  </si>
  <si>
    <t xml:space="preserve">Tax Values </t>
  </si>
  <si>
    <t xml:space="preserve">Addition to RAB </t>
  </si>
  <si>
    <r>
      <t xml:space="preserve">Movement of </t>
    </r>
    <r>
      <rPr>
        <b/>
        <u/>
        <sz val="11"/>
        <color theme="1"/>
        <rFont val="Arial"/>
        <family val="2"/>
      </rPr>
      <t>Nominal</t>
    </r>
    <r>
      <rPr>
        <b/>
        <u/>
        <sz val="10"/>
        <color theme="1"/>
        <rFont val="Arial"/>
        <family val="2"/>
      </rPr>
      <t xml:space="preserve"> - Difference b/n Actual and Forecast Capex with indexation </t>
    </r>
  </si>
  <si>
    <t xml:space="preserve">Opening reg value </t>
  </si>
  <si>
    <t xml:space="preserve">$M </t>
  </si>
  <si>
    <r>
      <t xml:space="preserve">Movement of </t>
    </r>
    <r>
      <rPr>
        <b/>
        <u/>
        <sz val="11"/>
        <color theme="1"/>
        <rFont val="Arial"/>
        <family val="2"/>
      </rPr>
      <t>Nominal</t>
    </r>
    <r>
      <rPr>
        <b/>
        <u/>
        <sz val="10"/>
        <color theme="1"/>
        <rFont val="Arial"/>
        <family val="2"/>
      </rPr>
      <t xml:space="preserve"> - Difference b/n Actual and Forecast Capex</t>
    </r>
  </si>
  <si>
    <t xml:space="preserve">Closing reg value </t>
  </si>
  <si>
    <t xml:space="preserve">VTS - Calculation of Difference in 1/2 Year WACC between Actual and Forecast Capex </t>
  </si>
  <si>
    <t>Actual Capex, as incurred (Nominal values)</t>
  </si>
  <si>
    <t>Forecast Capex, as incurred (Real 2012) values</t>
  </si>
  <si>
    <t>Difference Actual and Forecast Capex</t>
  </si>
  <si>
    <t>Nominal - Difference b/n Actual and Forecast Capex</t>
  </si>
  <si>
    <t>Actual CPI (One year lagged)</t>
  </si>
  <si>
    <t>Average Remaining Life</t>
  </si>
  <si>
    <t xml:space="preserve">Opening </t>
  </si>
  <si>
    <t xml:space="preserve">Capex </t>
  </si>
  <si>
    <t xml:space="preserve">RAB </t>
  </si>
  <si>
    <t>Year 1</t>
  </si>
  <si>
    <t>Year 2</t>
  </si>
  <si>
    <t>Year 3</t>
  </si>
  <si>
    <t>FY 13</t>
  </si>
  <si>
    <t xml:space="preserve">Real Forecast SL Depreciation </t>
  </si>
  <si>
    <t>FY 14</t>
  </si>
  <si>
    <t>FY 15</t>
  </si>
  <si>
    <t>FY 16</t>
  </si>
  <si>
    <t>FY 17</t>
  </si>
  <si>
    <t xml:space="preserve">Total Accumulated Depreciaiton </t>
  </si>
  <si>
    <t xml:space="preserve">Summary </t>
  </si>
  <si>
    <t xml:space="preserve">Closing value </t>
  </si>
  <si>
    <t xml:space="preserve">Opening RAB </t>
  </si>
  <si>
    <t>Weighted Average Remaining Life</t>
  </si>
  <si>
    <t>Year 4</t>
  </si>
  <si>
    <t>Year 5</t>
  </si>
  <si>
    <t>Net Actual Capex incurred - Difference b/n Actual and Forecast</t>
  </si>
  <si>
    <t xml:space="preserve">Pipeline </t>
  </si>
  <si>
    <t>Compressor</t>
  </si>
  <si>
    <t xml:space="preserve">Tax depreciation </t>
  </si>
  <si>
    <r>
      <rPr>
        <b/>
        <sz val="10"/>
        <rFont val="Arial"/>
        <family val="2"/>
      </rPr>
      <t>Nominal</t>
    </r>
    <r>
      <rPr>
        <sz val="10"/>
        <rFont val="Arial"/>
        <family val="2"/>
      </rPr>
      <t xml:space="preserve"> Net Forecast Capex incurred</t>
    </r>
  </si>
  <si>
    <t>Forecast CPI</t>
  </si>
  <si>
    <t>Forecast Capex, as incurred (Adjusted for Forecast CPI)</t>
  </si>
  <si>
    <r>
      <rPr>
        <b/>
        <sz val="10"/>
        <rFont val="Arial"/>
        <family val="2"/>
      </rPr>
      <t xml:space="preserve">Nominal </t>
    </r>
    <r>
      <rPr>
        <sz val="10"/>
        <rFont val="Arial"/>
        <family val="2"/>
      </rPr>
      <t xml:space="preserve"> Difference b/n Actual and Forecast</t>
    </r>
  </si>
  <si>
    <t>Net Actual Capex incurred - Forecast Amount (Adjusted for CPI)</t>
  </si>
  <si>
    <t>Regulatory Values, as incurred</t>
  </si>
  <si>
    <t>Table 6‑4 – Capital base roll forward 2013-2017</t>
  </si>
  <si>
    <t>$’m (nominal)</t>
  </si>
  <si>
    <t>Opening capital base</t>
  </si>
  <si>
    <t>Plus conforming capex</t>
  </si>
  <si>
    <t>Plus speculative capex</t>
  </si>
  <si>
    <t>Plus reused redundant assets</t>
  </si>
  <si>
    <t>Less depreciation</t>
  </si>
  <si>
    <t>Plus indexation</t>
  </si>
  <si>
    <t>Less redundant assets</t>
  </si>
  <si>
    <t>Less disposals</t>
  </si>
  <si>
    <t>Closing capital base</t>
  </si>
  <si>
    <t xml:space="preserve">Check </t>
  </si>
  <si>
    <t xml:space="preserve">Comments </t>
  </si>
  <si>
    <t>Equals Nominal Forecast Straight-line Depreciation</t>
  </si>
  <si>
    <t>Conforming capex is inclusive of 1/2Wacc</t>
  </si>
  <si>
    <t>Disposals (actual)</t>
  </si>
  <si>
    <t>Check</t>
  </si>
  <si>
    <t>Table 6‑1 – Impact of differences between forecast and actual inflation</t>
  </si>
  <si>
    <t>$million, nominal</t>
  </si>
  <si>
    <t>Roll forward model (APA VTS 2016): actual inflation</t>
  </si>
  <si>
    <t>Inflation</t>
  </si>
  <si>
    <t>Regulatory depreciation</t>
  </si>
  <si>
    <t xml:space="preserve">Nominal Forecast Straight Line Depreciation </t>
  </si>
  <si>
    <t>Support for CY16 &amp; CY17 inflation.</t>
  </si>
  <si>
    <t xml:space="preserve">Nominal Forecast Regulatory Depreciation (Actual Inflation) </t>
  </si>
  <si>
    <t>Nominal Closing Regulatory Asset Base</t>
  </si>
  <si>
    <t>Nominal Opening Regulatory Asset Base (using Nominal Forecast Depreciation calculation with Actual Inflation Rates)</t>
  </si>
  <si>
    <t>Schedule obtained from S Young on 23 Dec 2016, via email, linked to Support</t>
  </si>
  <si>
    <t>Calculation of (Nominal) Regulatory Depreciation on Forecast Capex using Actual Inflation Rates</t>
  </si>
  <si>
    <r>
      <t>Table 6‑4</t>
    </r>
    <r>
      <rPr>
        <i/>
        <sz val="10"/>
        <color rgb="FFFF0000"/>
        <rFont val="Century Gothic"/>
        <family val="2"/>
      </rPr>
      <t>X</t>
    </r>
    <r>
      <rPr>
        <i/>
        <sz val="10"/>
        <color rgb="FF333333"/>
        <rFont val="Century Gothic"/>
        <family val="2"/>
      </rPr>
      <t xml:space="preserve"> – Tax Capital base roll forward 2013-2017</t>
    </r>
  </si>
  <si>
    <t>Equals Tax Forecast Straight-line Depreciation</t>
  </si>
  <si>
    <t>Table 6‑3 – AER forecast depreciation over the earlier access arrangement period</t>
  </si>
  <si>
    <t>City gates and field regulators</t>
  </si>
  <si>
    <t>Forecast CPI Cumulative</t>
  </si>
  <si>
    <t>Sep 2014</t>
  </si>
  <si>
    <t>Sep 2015</t>
  </si>
  <si>
    <t>Sep 2016</t>
  </si>
  <si>
    <t>Sep 2017 (forecast)</t>
  </si>
  <si>
    <t>Sep 2018 (forecast)</t>
  </si>
  <si>
    <t>Sep 2012</t>
  </si>
  <si>
    <t>Difference</t>
  </si>
  <si>
    <t>PTRM (AER Nov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</si>
</sst>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8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
    <numFmt numFmtId="166" formatCode="_-* #,##0.0_-;\-* #,##0.0_-;_-* &quot;-&quot;??_-;_-@_-"/>
    <numFmt numFmtId="167" formatCode="_-* #,##0_-;\-* #,##0_-;_-* &quot;-&quot;??_-;_-@_-"/>
    <numFmt numFmtId="168" formatCode="_-&quot;$&quot;* #,##0.000_-;\-&quot;$&quot;* #,##0.000_-;_-&quot;$&quot;* &quot;-&quot;??_-;_-@_-"/>
    <numFmt numFmtId="169" formatCode="0.0000"/>
    <numFmt numFmtId="170" formatCode="_-* #,##0.0000_-;\-* #,##0.0000_-;_-* &quot;-&quot;??_-;_-@_-"/>
    <numFmt numFmtId="171" formatCode="\(0#\)\ ####\ ####"/>
    <numFmt numFmtId="172" formatCode="_(* #,##0_);_(* \(#,##0\);_(* &quot;-&quot;_);_(@_)"/>
    <numFmt numFmtId="173" formatCode="0.00;\-0.00;&quot;-&quot;;@"/>
    <numFmt numFmtId="174" formatCode="0.00_ ;\-0.00\ "/>
    <numFmt numFmtId="175" formatCode="##\ ###\ ###\ ###\ ##0"/>
    <numFmt numFmtId="176" formatCode="_([$€-2]* #,##0.00_);_([$€-2]* \(#,##0.00\);_([$€-2]* &quot;-&quot;??_)"/>
    <numFmt numFmtId="177" formatCode="_-* #,##0.00_-;[Red]\(#,##0.00\)_-;_-* &quot;-&quot;??_-;_-@_-"/>
    <numFmt numFmtId="178" formatCode="_(* #,##0.00_);_(* \(#,##0.00\);_(* &quot;-&quot;??_);_(@_)"/>
    <numFmt numFmtId="179" formatCode="mm/dd/yy"/>
    <numFmt numFmtId="180" formatCode="0_);[Red]\(0\)"/>
    <numFmt numFmtId="181" formatCode="_(* #,##0.0_);_(* \(#,##0.0\);_(* &quot;-&quot;?_);_(@_)"/>
    <numFmt numFmtId="182" formatCode="_(* #,##0_);_(* \(#,##0\);_(* &quot;-&quot;?_);_(@_)"/>
    <numFmt numFmtId="183" formatCode="#,##0.0_);\(#,##0.0\)"/>
    <numFmt numFmtId="184" formatCode="#,##0_ ;\-#,##0\ "/>
    <numFmt numFmtId="185" formatCode="#,##0;[Red]\(#,##0.0\)"/>
    <numFmt numFmtId="186" formatCode="#,##0_ ;[Red]\(#,##0\)\ "/>
    <numFmt numFmtId="187" formatCode="#,##0.00;\(#,##0.00\)"/>
    <numFmt numFmtId="188" formatCode="_)d\-mmm\-yy_)"/>
    <numFmt numFmtId="189" formatCode="_(#,##0.0_);\(#,##0.0\);_(&quot;-&quot;_)"/>
    <numFmt numFmtId="190" formatCode="_(###0_);\(###0\);_(###0_)"/>
    <numFmt numFmtId="191" formatCode="#,##0.0000_);[Red]\(#,##0.0000\)"/>
    <numFmt numFmtId="192" formatCode="#,##0.0"/>
    <numFmt numFmtId="193" formatCode="_(&quot;$&quot;* #,##0.00_);_(&quot;$&quot;* \(#,##0.00\);_(&quot;$&quot;* &quot;-&quot;??_);_(@_)"/>
    <numFmt numFmtId="194" formatCode="#,##0.000_ ;[Red]\-#,##0.000\ "/>
    <numFmt numFmtId="195" formatCode="0.000"/>
    <numFmt numFmtId="196" formatCode="_-* #,##0.00000000000000_-;\-* #,##0.00000000000000_-;_-* &quot;-&quot;??????????????_-;_-@_-"/>
    <numFmt numFmtId="197" formatCode="_(* #,##0.0_);_(* \(#,##0.0\);_(* &quot;-&quot;??_);_(@_)"/>
    <numFmt numFmtId="198" formatCode="_(* #,##0_);_(* \(#,##0\);_(* &quot;-&quot;??_);_(@_)"/>
    <numFmt numFmtId="199" formatCode="#,###;\(#,###\)"/>
    <numFmt numFmtId="200" formatCode="_(&quot;$&quot;#,##0.0_);\(&quot;$&quot;#,##0.0\);_(&quot;$&quot;#,##0.0_)"/>
    <numFmt numFmtId="201" formatCode="d/m/yy"/>
    <numFmt numFmtId="202" formatCode="_(#,##0.0\x_);\(#,##0.0\x\);_(#,##0.0\x_)"/>
    <numFmt numFmtId="203" formatCode="_(#,##0.0_);\(#,##0.0\);_(#,##0.0_)"/>
    <numFmt numFmtId="204" formatCode="_(#,##0.0%_);\(#,##0.0%\);_(#,##0.0%_)"/>
    <numFmt numFmtId="205" formatCode="_)d/m/yy_)"/>
    <numFmt numFmtId="206" formatCode="_(#,##0_);\(#,##0\);_(&quot;-&quot;_)"/>
    <numFmt numFmtId="207" formatCode="_(#,##0.0%_);\(#,##0.0%\);_(&quot;-&quot;_)"/>
    <numFmt numFmtId="208" formatCode="_(* #,##0_);_(* \(#,##0\);_(* 0_);_(@_)"/>
    <numFmt numFmtId="209" formatCode="_(* #,##0_);_(* \(#,##0\);_(* &quot;0&quot;_);_(@_)"/>
    <numFmt numFmtId="210" formatCode="_-* #,##0.00_-;\-* #,##0.00_-;_-* &quot;-&quot;_-;_-@_-"/>
    <numFmt numFmtId="211" formatCode="_(* #,##0.0_);_(* \(#,##0.0\);_(* &quot;-&quot;?_);@_)"/>
    <numFmt numFmtId="212" formatCode="#,##0;\-#,##0;&quot;-&quot;"/>
    <numFmt numFmtId="213" formatCode="_(* #,##0.0&quot;m&quot;_);_(* \(#,##0.0\)&quot;m&quot;;_(* &quot;-&quot;_);_(@_)"/>
    <numFmt numFmtId="214" formatCode="_(* #,##0.000&quot;m&quot;_);_(* \(#,##0.000\);_(* &quot;-&quot;_);_(@_)"/>
    <numFmt numFmtId="215" formatCode="#,##0.0;\-#,##0.0;\-"/>
    <numFmt numFmtId="216" formatCode="#,##0;\(#,##0\);\-"/>
    <numFmt numFmtId="217" formatCode="#,##0;\(#,##0.\);\-"/>
    <numFmt numFmtId="218" formatCode="#,##0.00;\(#,##0.00\);\-"/>
    <numFmt numFmtId="219" formatCode="* \(#,##0\);* #,##0_);&quot;-&quot;??_);@"/>
    <numFmt numFmtId="220" formatCode="_(&quot;$&quot;* #,##0.0&quot;m&quot;_);_(&quot;$&quot;* \(#,##0.0\)&quot;m&quot;__;_(* &quot;-&quot;_);_(@_)"/>
    <numFmt numFmtId="221" formatCode="&quot;$&quot;#,##0\ ;\(&quot;$&quot;#,##0\)"/>
    <numFmt numFmtId="222" formatCode="d\ mmm\ yyyy"/>
    <numFmt numFmtId="223" formatCode="yyyy"/>
    <numFmt numFmtId="224" formatCode="* #,##0_);* \(#,##0\);&quot;-&quot;??_);@"/>
    <numFmt numFmtId="225" formatCode="#,##0.00_);\(#,##0.00\);\-_)"/>
    <numFmt numFmtId="226" formatCode="_(\€* #,##0.0&quot;m&quot;_);_(\€* \(#,##0.0\)&quot;m&quot;;_(* &quot;-&quot;_);_(@_)"/>
    <numFmt numFmtId="227" formatCode="_(\€* #,##0.00_);_(* \(#,##0.0\);_(* &quot;-&quot;_);_(@_)"/>
    <numFmt numFmtId="228" formatCode="_-* #,##0.00\ &quot;€&quot;_-;\-* #,##0.00\ &quot;€&quot;_-;_-* &quot;-&quot;??\ &quot;€&quot;_-;_-@_-"/>
    <numFmt numFmtId="229" formatCode="#\ ##0.0"/>
    <numFmt numFmtId="230" formatCode="#,##0_ ;\(#,##0\)_-;&quot;-&quot;"/>
    <numFmt numFmtId="231" formatCode="\ ;\ ;"/>
    <numFmt numFmtId="232" formatCode="_(#,##0_);\(#,##0\);_(#,##0_)"/>
    <numFmt numFmtId="233" formatCode="_ * #,##0.00_ ;_ * \-#,##0.00_ ;_ * &quot;-&quot;??_ ;_ @_ "/>
    <numFmt numFmtId="234" formatCode="_(&quot;$&quot;* #,##0.0_);_(&quot;$&quot;* \(#,##0.0\);_(* &quot;-&quot;??_);_(@_)"/>
    <numFmt numFmtId="235" formatCode="0.00%;\(0.00%\);_(* &quot;-&quot;??_)"/>
    <numFmt numFmtId="236" formatCode="0.00_)"/>
    <numFmt numFmtId="237" formatCode="&quot;On&quot;_);;&quot;Off&quot;_)"/>
    <numFmt numFmtId="238" formatCode="#,##0.000;[Red]\-#,##0.000"/>
    <numFmt numFmtId="239" formatCode="0.000E+00"/>
    <numFmt numFmtId="240" formatCode="0%;[Red]\(0%\)"/>
    <numFmt numFmtId="241" formatCode="0.00\ \ \x"/>
    <numFmt numFmtId="242" formatCode="##0.0"/>
    <numFmt numFmtId="243" formatCode="0.0&quot;x&quot;;\-0.0&quot;x&quot;"/>
    <numFmt numFmtId="244" formatCode="_(* #,##0.0&quot;x&quot;_);_(* \(#,##0.00\);_(* &quot;-&quot;_);_(@_)"/>
    <numFmt numFmtId="245" formatCode="0\ &quot;yrs&quot;"/>
    <numFmt numFmtId="246" formatCode="_-* #,##0.000_-;\-* #,##0.000_-;_-* &quot;-&quot;??_-;_-@_-"/>
    <numFmt numFmtId="247" formatCode="0.000000"/>
  </numFmts>
  <fonts count="277">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sz val="8"/>
      <color indexed="10"/>
      <name val="Arial"/>
      <family val="2"/>
    </font>
    <font>
      <b/>
      <sz val="8"/>
      <name val="Arial"/>
      <family val="2"/>
    </font>
    <font>
      <sz val="8"/>
      <name val="Arial"/>
      <family val="2"/>
    </font>
    <font>
      <i/>
      <sz val="10"/>
      <name val="Arial"/>
      <family val="2"/>
    </font>
    <font>
      <sz val="36"/>
      <name val="Arial"/>
      <family val="2"/>
    </font>
    <font>
      <sz val="26"/>
      <name val="Arial"/>
      <family val="2"/>
    </font>
    <font>
      <sz val="22"/>
      <color indexed="9"/>
      <name val="Arial"/>
      <family val="2"/>
    </font>
    <font>
      <sz val="12"/>
      <name val="Arial"/>
      <family val="2"/>
    </font>
    <font>
      <sz val="10"/>
      <color indexed="10"/>
      <name val="Arial"/>
      <family val="2"/>
    </font>
    <font>
      <sz val="26"/>
      <name val="Arial"/>
      <family val="2"/>
    </font>
    <font>
      <b/>
      <sz val="42"/>
      <name val="Arial"/>
      <family val="2"/>
    </font>
    <font>
      <b/>
      <sz val="16"/>
      <name val="Arial"/>
      <family val="2"/>
    </font>
    <font>
      <sz val="22"/>
      <name val="Arial"/>
      <family val="2"/>
    </font>
    <font>
      <b/>
      <sz val="7.9"/>
      <name val="Arial"/>
      <family val="2"/>
    </font>
    <font>
      <b/>
      <sz val="24"/>
      <name val="Arial"/>
      <family val="2"/>
    </font>
    <font>
      <sz val="10"/>
      <name val="Arial"/>
      <family val="2"/>
    </font>
    <font>
      <sz val="10"/>
      <color indexed="9"/>
      <name val="Arial"/>
      <family val="2"/>
    </font>
    <font>
      <sz val="10"/>
      <color indexed="9"/>
      <name val="Arial"/>
      <family val="2"/>
    </font>
    <font>
      <sz val="10"/>
      <color theme="1"/>
      <name val="Arial"/>
      <family val="2"/>
    </font>
    <font>
      <sz val="10"/>
      <color rgb="FFFF0000"/>
      <name val="Arial"/>
      <family val="2"/>
    </font>
    <font>
      <b/>
      <sz val="16"/>
      <color indexed="9"/>
      <name val="Arial"/>
      <family val="2"/>
    </font>
    <font>
      <b/>
      <sz val="12"/>
      <color theme="0"/>
      <name val="Calibri"/>
      <family val="2"/>
      <scheme val="minor"/>
    </font>
    <font>
      <sz val="10"/>
      <color theme="0"/>
      <name val="Arial"/>
      <family val="2"/>
    </font>
    <font>
      <sz val="10"/>
      <color theme="0" tint="-0.499984740745262"/>
      <name val="Arial"/>
      <family val="2"/>
    </font>
    <font>
      <sz val="11"/>
      <color theme="1"/>
      <name val="Arial"/>
      <family val="2"/>
    </font>
    <font>
      <b/>
      <sz val="14"/>
      <color theme="1"/>
      <name val="Arial"/>
      <family val="2"/>
    </font>
    <font>
      <b/>
      <sz val="11"/>
      <color theme="1"/>
      <name val="Arial"/>
      <family val="2"/>
    </font>
    <font>
      <b/>
      <sz val="10"/>
      <color rgb="FFFF0000"/>
      <name val="Arial"/>
      <family val="2"/>
    </font>
    <font>
      <b/>
      <sz val="16"/>
      <color theme="0"/>
      <name val="Arial"/>
      <family val="2"/>
    </font>
    <font>
      <b/>
      <sz val="10"/>
      <color indexed="10"/>
      <name val="Arial"/>
      <family val="2"/>
    </font>
    <font>
      <b/>
      <sz val="9"/>
      <color indexed="10"/>
      <name val="Arial"/>
      <family val="2"/>
    </font>
    <font>
      <b/>
      <sz val="12"/>
      <color theme="0"/>
      <name val="Arial"/>
      <family val="2"/>
    </font>
    <font>
      <sz val="16"/>
      <color indexed="51"/>
      <name val="Arial"/>
      <family val="2"/>
    </font>
    <font>
      <sz val="10"/>
      <color indexed="51"/>
      <name val="Arial"/>
      <family val="2"/>
    </font>
    <font>
      <b/>
      <sz val="10"/>
      <color indexed="51"/>
      <name val="Arial"/>
      <family val="2"/>
    </font>
    <font>
      <sz val="10"/>
      <color rgb="FFFFCC00"/>
      <name val="Arial"/>
      <family val="2"/>
    </font>
    <font>
      <b/>
      <sz val="10"/>
      <color rgb="FFFFCC00"/>
      <name val="Arial"/>
      <family val="2"/>
    </font>
    <font>
      <sz val="10"/>
      <color rgb="FFFFFFFF"/>
      <name val="Arial"/>
      <family val="2"/>
    </font>
    <font>
      <sz val="10"/>
      <name val="Helv"/>
      <charset val="204"/>
    </font>
    <font>
      <sz val="14"/>
      <name val="System"/>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0"/>
      <color rgb="FFC0C0C0"/>
      <name val="Arial"/>
      <family val="2"/>
    </font>
    <font>
      <b/>
      <sz val="11"/>
      <color theme="1"/>
      <name val="Calibri"/>
      <family val="2"/>
      <scheme val="minor"/>
    </font>
    <font>
      <sz val="10"/>
      <color theme="7" tint="-0.249977111117893"/>
      <name val="Arial"/>
      <family val="2"/>
    </font>
    <font>
      <sz val="10"/>
      <color indexed="8"/>
      <name val="Arial"/>
      <family val="2"/>
    </font>
    <font>
      <sz val="11"/>
      <color theme="0" tint="-0.34998626667073579"/>
      <name val="Arial"/>
      <family val="2"/>
    </font>
    <font>
      <sz val="11"/>
      <color theme="1"/>
      <name val="Calibri"/>
      <family val="2"/>
    </font>
    <font>
      <sz val="9"/>
      <name val="Arial"/>
      <family val="2"/>
    </font>
    <font>
      <sz val="10"/>
      <color rgb="FF000000"/>
      <name val="Arial"/>
      <family val="2"/>
    </font>
    <font>
      <sz val="10"/>
      <color theme="0" tint="-0.34998626667073579"/>
      <name val="Arial"/>
      <family val="2"/>
    </font>
    <font>
      <b/>
      <sz val="10"/>
      <color theme="1"/>
      <name val="Arial"/>
      <family val="2"/>
    </font>
    <font>
      <b/>
      <sz val="11"/>
      <color rgb="FFFF0000"/>
      <name val="Arial"/>
      <family val="2"/>
    </font>
    <font>
      <sz val="9"/>
      <color theme="0" tint="-0.499984740745262"/>
      <name val="Arial"/>
      <family val="2"/>
    </font>
    <font>
      <sz val="11"/>
      <name val="Calibri"/>
      <family val="2"/>
      <scheme val="minor"/>
    </font>
    <font>
      <b/>
      <sz val="16"/>
      <color theme="0" tint="-4.9989318521683403E-2"/>
      <name val="Arial"/>
      <family val="2"/>
    </font>
    <font>
      <b/>
      <sz val="10"/>
      <color theme="0" tint="-4.9989318521683403E-2"/>
      <name val="Arial"/>
      <family val="2"/>
    </font>
    <font>
      <sz val="10"/>
      <color theme="4" tint="-0.249977111117893"/>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0"/>
      <color theme="0" tint="-0.499984740745262"/>
      <name val="Arial"/>
      <family val="2"/>
    </font>
    <font>
      <sz val="11"/>
      <color theme="5" tint="-0.249977111117893"/>
      <name val="Arial"/>
      <family val="2"/>
    </font>
    <font>
      <b/>
      <sz val="11"/>
      <color theme="5" tint="-0.249977111117893"/>
      <name val="Arial"/>
      <family val="2"/>
    </font>
    <font>
      <b/>
      <sz val="16"/>
      <color rgb="FFFF0000"/>
      <name val="Arial"/>
      <family val="2"/>
    </font>
    <font>
      <sz val="10"/>
      <color theme="5" tint="-0.249977111117893"/>
      <name val="Arial"/>
      <family val="2"/>
    </font>
    <font>
      <b/>
      <sz val="11"/>
      <name val="Calibri"/>
      <family val="2"/>
      <scheme val="minor"/>
    </font>
    <font>
      <u/>
      <sz val="10"/>
      <color indexed="12"/>
      <name val="Arial"/>
      <family val="2"/>
    </font>
    <font>
      <u/>
      <sz val="11"/>
      <color theme="10"/>
      <name val="Calibri"/>
      <family val="2"/>
      <scheme val="minor"/>
    </font>
    <font>
      <b/>
      <sz val="9"/>
      <color indexed="9"/>
      <name val="Arial"/>
      <family val="2"/>
    </font>
    <font>
      <sz val="10"/>
      <name val="Arial"/>
      <family val="2"/>
    </font>
    <font>
      <sz val="9"/>
      <color indexed="81"/>
      <name val="Tahoma"/>
      <family val="2"/>
    </font>
    <font>
      <b/>
      <sz val="9"/>
      <color indexed="81"/>
      <name val="Tahoma"/>
      <family val="2"/>
    </font>
    <font>
      <u/>
      <sz val="8.5"/>
      <color indexed="12"/>
      <name val="Arial"/>
      <family val="2"/>
    </font>
    <font>
      <b/>
      <sz val="15"/>
      <color theme="3"/>
      <name val="Calibri"/>
      <family val="2"/>
      <scheme val="minor"/>
    </font>
    <font>
      <sz val="8"/>
      <color theme="1"/>
      <name val="Arial"/>
      <family val="2"/>
    </font>
    <font>
      <b/>
      <sz val="18"/>
      <color indexed="56"/>
      <name val="Cambria"/>
      <family val="2"/>
    </font>
    <font>
      <sz val="12"/>
      <name val="Helv"/>
    </font>
    <font>
      <sz val="10"/>
      <name val="Helvetica 45 Light"/>
      <family val="2"/>
    </font>
    <font>
      <sz val="10"/>
      <name val="Geneva"/>
    </font>
    <font>
      <sz val="12"/>
      <name val="Times New Roman"/>
      <family val="1"/>
    </font>
    <font>
      <b/>
      <sz val="12"/>
      <color indexed="9"/>
      <name val="Arial"/>
      <family val="2"/>
    </font>
    <font>
      <sz val="9"/>
      <name val="Stone Sans"/>
      <family val="2"/>
    </font>
    <font>
      <sz val="8"/>
      <name val="Trebuchet MS"/>
      <family val="2"/>
    </font>
    <font>
      <sz val="10"/>
      <color indexed="22"/>
      <name val="Arial"/>
      <family val="2"/>
    </font>
    <font>
      <sz val="10"/>
      <color indexed="20"/>
      <name val="Arial"/>
      <family val="2"/>
    </font>
    <font>
      <sz val="10"/>
      <color indexed="12"/>
      <name val="Palatino"/>
      <family val="1"/>
    </font>
    <font>
      <sz val="11"/>
      <name val="IQE Hlv Narrow"/>
    </font>
    <font>
      <sz val="10"/>
      <name val="Bookman"/>
      <family val="1"/>
    </font>
    <font>
      <sz val="8"/>
      <name val="Times New Roman"/>
      <family val="1"/>
    </font>
    <font>
      <sz val="10"/>
      <name val="Arial Narrow"/>
      <family val="2"/>
    </font>
    <font>
      <b/>
      <sz val="8"/>
      <color indexed="24"/>
      <name val="Arial"/>
      <family val="2"/>
    </font>
    <font>
      <b/>
      <sz val="9"/>
      <color indexed="24"/>
      <name val="Arial"/>
      <family val="2"/>
    </font>
    <font>
      <b/>
      <sz val="11"/>
      <color indexed="24"/>
      <name val="Arial"/>
      <family val="2"/>
    </font>
    <font>
      <b/>
      <sz val="10"/>
      <color indexed="52"/>
      <name val="Arial"/>
      <family val="2"/>
    </font>
    <font>
      <sz val="8"/>
      <name val="Tahoma"/>
      <family val="2"/>
    </font>
    <font>
      <sz val="12"/>
      <name val="Times"/>
      <family val="1"/>
    </font>
    <font>
      <sz val="10"/>
      <name val="Helv"/>
    </font>
    <font>
      <sz val="10"/>
      <name val="Times"/>
      <family val="1"/>
    </font>
    <font>
      <sz val="9"/>
      <name val="Stone Sans"/>
    </font>
    <font>
      <sz val="10"/>
      <color indexed="23"/>
      <name val="Arial"/>
      <family val="2"/>
    </font>
    <font>
      <sz val="10"/>
      <color indexed="17"/>
      <name val="Arial Narrow"/>
      <family val="2"/>
    </font>
    <font>
      <sz val="10"/>
      <color indexed="17"/>
      <name val="Arial"/>
      <family val="2"/>
    </font>
    <font>
      <sz val="9"/>
      <name val="Times New Roman"/>
      <family val="1"/>
    </font>
    <font>
      <sz val="10"/>
      <color indexed="12"/>
      <name val="Arial"/>
      <family val="2"/>
    </font>
    <font>
      <i/>
      <sz val="10"/>
      <color indexed="23"/>
      <name val="Arial"/>
      <family val="2"/>
    </font>
    <font>
      <sz val="9"/>
      <name val="Trebuchet MS"/>
      <family val="2"/>
    </font>
    <font>
      <b/>
      <sz val="9"/>
      <name val="Arial Narrow"/>
      <family val="2"/>
    </font>
    <font>
      <u/>
      <sz val="8"/>
      <color indexed="20"/>
      <name val="Arial"/>
      <family val="2"/>
    </font>
    <font>
      <sz val="9"/>
      <name val="GillSans"/>
    </font>
    <font>
      <sz val="9"/>
      <name val="GillSans Light"/>
    </font>
    <font>
      <sz val="10"/>
      <color indexed="12"/>
      <name val="Arial Narrow"/>
      <family val="2"/>
    </font>
    <font>
      <b/>
      <sz val="10"/>
      <name val="Tms Rmn"/>
    </font>
    <font>
      <b/>
      <sz val="10"/>
      <name val="Times New Roman"/>
      <family val="1"/>
    </font>
    <font>
      <sz val="10"/>
      <name val="Courier"/>
      <family val="3"/>
    </font>
    <font>
      <b/>
      <i/>
      <sz val="11"/>
      <name val="IQE Hlv Narrow"/>
    </font>
    <font>
      <i/>
      <sz val="11"/>
      <name val="IQE Hlv Narrow"/>
    </font>
    <font>
      <b/>
      <sz val="14"/>
      <name val="IQE Hlv Narrow"/>
    </font>
    <font>
      <b/>
      <sz val="11"/>
      <name val="IQE Hlv Narrow"/>
    </font>
    <font>
      <b/>
      <i/>
      <sz val="13"/>
      <color indexed="9"/>
      <name val="IQE Garamond I Cd"/>
    </font>
    <font>
      <b/>
      <sz val="15"/>
      <color indexed="56"/>
      <name val="Arial"/>
      <family val="2"/>
    </font>
    <font>
      <b/>
      <sz val="13"/>
      <color indexed="56"/>
      <name val="Arial"/>
      <family val="2"/>
    </font>
    <font>
      <b/>
      <sz val="11"/>
      <color indexed="56"/>
      <name val="Arial"/>
      <family val="2"/>
    </font>
    <font>
      <b/>
      <sz val="14"/>
      <color indexed="12"/>
      <name val="Arial"/>
      <family val="2"/>
    </font>
    <font>
      <b/>
      <sz val="11"/>
      <name val="Arial"/>
      <family val="2"/>
    </font>
    <font>
      <sz val="12"/>
      <name val="Trebuchet MS"/>
      <family val="2"/>
    </font>
    <font>
      <b/>
      <sz val="11"/>
      <name val="Trebuchet MS"/>
      <family val="2"/>
    </font>
    <font>
      <b/>
      <sz val="10"/>
      <name val="Trebuchet MS"/>
      <family val="2"/>
    </font>
    <font>
      <b/>
      <sz val="8.5"/>
      <name val="Trebuchet MS"/>
      <family val="2"/>
    </font>
    <font>
      <u/>
      <sz val="8"/>
      <color indexed="12"/>
      <name val="Arial"/>
      <family val="2"/>
    </font>
    <font>
      <sz val="10"/>
      <name val="Stone Sans"/>
      <family val="2"/>
    </font>
    <font>
      <sz val="10"/>
      <name val="Optima"/>
    </font>
    <font>
      <sz val="10"/>
      <color indexed="62"/>
      <name val="Arial"/>
      <family val="2"/>
    </font>
    <font>
      <sz val="10"/>
      <name val="IQE Hlv Narrow"/>
    </font>
    <font>
      <sz val="8"/>
      <color indexed="60"/>
      <name val="MS Sans Serif"/>
      <family val="2"/>
    </font>
    <font>
      <b/>
      <sz val="9"/>
      <color indexed="16"/>
      <name val="Arial"/>
      <family val="2"/>
    </font>
    <font>
      <sz val="10"/>
      <color indexed="52"/>
      <name val="Arial"/>
      <family val="2"/>
    </font>
    <font>
      <b/>
      <sz val="12"/>
      <name val="Arial Narrow"/>
      <family val="2"/>
    </font>
    <font>
      <sz val="8"/>
      <name val="Optima"/>
      <family val="2"/>
    </font>
    <font>
      <b/>
      <sz val="10"/>
      <name val="Arial Narrow"/>
      <family val="2"/>
    </font>
    <font>
      <sz val="12"/>
      <name val="Optima"/>
    </font>
    <font>
      <b/>
      <sz val="12"/>
      <color indexed="12"/>
      <name val="Arial"/>
      <family val="2"/>
    </font>
    <font>
      <sz val="10"/>
      <color indexed="8"/>
      <name val="Century Gothic"/>
      <family val="2"/>
    </font>
    <font>
      <sz val="10"/>
      <color indexed="60"/>
      <name val="Arial"/>
      <family val="2"/>
    </font>
    <font>
      <sz val="7"/>
      <name val="Small Fonts"/>
      <family val="2"/>
    </font>
    <font>
      <b/>
      <i/>
      <sz val="16"/>
      <name val="Helv"/>
    </font>
    <font>
      <sz val="12"/>
      <name val="Portugal"/>
    </font>
    <font>
      <sz val="10"/>
      <name val="Trebuchet MS"/>
      <family val="2"/>
    </font>
    <font>
      <sz val="10"/>
      <name val="Tms Rmn"/>
    </font>
    <font>
      <sz val="10"/>
      <color indexed="14"/>
      <name val="Arial"/>
      <family val="2"/>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name val="Arial Narrow"/>
      <family val="2"/>
    </font>
    <font>
      <sz val="8"/>
      <color indexed="16"/>
      <name val="Century Schoolbook"/>
      <family val="1"/>
    </font>
    <font>
      <b/>
      <u/>
      <sz val="14"/>
      <name val="Helv"/>
    </font>
    <font>
      <b/>
      <sz val="14"/>
      <name val="Helv"/>
    </font>
    <font>
      <b/>
      <i/>
      <sz val="10"/>
      <name val="Times New Roman"/>
      <family val="1"/>
    </font>
    <font>
      <b/>
      <sz val="13"/>
      <name val="Arial"/>
      <family val="2"/>
    </font>
    <font>
      <b/>
      <u/>
      <sz val="12"/>
      <name val="Arial"/>
      <family val="2"/>
    </font>
    <font>
      <b/>
      <sz val="11"/>
      <color indexed="17"/>
      <name val="Arial"/>
      <family val="2"/>
    </font>
    <font>
      <b/>
      <sz val="10"/>
      <color indexed="12"/>
      <name val="Arial"/>
      <family val="2"/>
    </font>
    <font>
      <sz val="9"/>
      <name val="SwitzerlandNarrow"/>
    </font>
    <font>
      <sz val="9"/>
      <color indexed="12"/>
      <name val="SwitzerlandNarrow"/>
    </font>
    <font>
      <sz val="9.5"/>
      <name val="Trebuchet MS"/>
      <family val="2"/>
    </font>
    <font>
      <sz val="8.5"/>
      <name val="Trebuchet MS"/>
      <family val="2"/>
    </font>
    <font>
      <b/>
      <i/>
      <sz val="7"/>
      <name val="Trebuchet MS"/>
      <family val="2"/>
    </font>
    <font>
      <b/>
      <sz val="8"/>
      <name val="Trebuchet MS"/>
      <family val="2"/>
    </font>
    <font>
      <b/>
      <sz val="11"/>
      <name val="Times New Roman"/>
      <family val="1"/>
    </font>
    <font>
      <b/>
      <sz val="10"/>
      <color indexed="8"/>
      <name val="Arial"/>
      <family val="2"/>
    </font>
    <font>
      <b/>
      <sz val="12"/>
      <name val="Times New Roman"/>
      <family val="1"/>
    </font>
    <font>
      <sz val="14"/>
      <name val="ＭＳ 明朝"/>
      <family val="1"/>
      <charset val="128"/>
    </font>
    <font>
      <sz val="10"/>
      <color theme="1"/>
      <name val="Century Gothic"/>
      <family val="2"/>
    </font>
    <font>
      <sz val="10"/>
      <color theme="0"/>
      <name val="Century Gothic"/>
      <family val="2"/>
    </font>
    <font>
      <b/>
      <sz val="8"/>
      <color theme="1"/>
      <name val="Arial"/>
      <family val="2"/>
    </font>
    <font>
      <sz val="10"/>
      <color theme="1"/>
      <name val="Calibri"/>
      <family val="2"/>
      <scheme val="minor"/>
    </font>
    <font>
      <b/>
      <sz val="10"/>
      <color theme="9" tint="-0.249977111117893"/>
      <name val="Arial"/>
      <family val="2"/>
    </font>
    <font>
      <b/>
      <sz val="11"/>
      <color rgb="FFEC7405"/>
      <name val="Arial"/>
      <family val="2"/>
    </font>
    <font>
      <b/>
      <sz val="14"/>
      <color theme="9" tint="-0.24994659260841701"/>
      <name val="Calibri"/>
      <family val="2"/>
      <scheme val="minor"/>
    </font>
    <font>
      <sz val="10"/>
      <color rgb="FF00B050"/>
      <name val="Calibri"/>
      <family val="2"/>
      <scheme val="minor"/>
    </font>
    <font>
      <sz val="8"/>
      <color rgb="FF3366FF"/>
      <name val="Arial"/>
      <family val="2"/>
    </font>
    <font>
      <sz val="10"/>
      <color rgb="FF3366FF"/>
      <name val="Calibri"/>
      <family val="2"/>
      <scheme val="minor"/>
    </font>
    <font>
      <b/>
      <sz val="14"/>
      <color rgb="FFEC7405"/>
      <name val="Arial"/>
      <family val="2"/>
    </font>
    <font>
      <sz val="10"/>
      <color theme="0" tint="-0.499984740745262"/>
      <name val="Calibri"/>
      <family val="2"/>
      <scheme val="minor"/>
    </font>
    <font>
      <b/>
      <sz val="8"/>
      <color theme="0"/>
      <name val="Arial"/>
      <family val="2"/>
    </font>
    <font>
      <b/>
      <sz val="9"/>
      <color theme="1"/>
      <name val="Arial"/>
      <family val="2"/>
    </font>
    <font>
      <b/>
      <sz val="15"/>
      <color theme="3"/>
      <name val="Calibri"/>
      <family val="2"/>
    </font>
    <font>
      <b/>
      <sz val="13"/>
      <color theme="3"/>
      <name val="Calibri"/>
      <family val="2"/>
    </font>
    <font>
      <b/>
      <sz val="11"/>
      <color theme="3"/>
      <name val="Calibri"/>
      <family val="2"/>
    </font>
    <font>
      <b/>
      <sz val="11"/>
      <color theme="3"/>
      <name val="Century Gothic"/>
      <family val="2"/>
    </font>
    <font>
      <b/>
      <u/>
      <sz val="10"/>
      <color theme="9" tint="-0.24994659260841701"/>
      <name val="Arial"/>
      <family val="2"/>
    </font>
    <font>
      <u/>
      <sz val="11"/>
      <color theme="10"/>
      <name val="Calibri"/>
      <family val="2"/>
    </font>
    <font>
      <u/>
      <sz val="10"/>
      <color theme="10"/>
      <name val="Arial"/>
      <family val="2"/>
    </font>
    <font>
      <sz val="10"/>
      <color indexed="12"/>
      <name val="Calibri"/>
      <family val="2"/>
      <scheme val="minor"/>
    </font>
    <font>
      <sz val="9"/>
      <color theme="0"/>
      <name val="Century Gothic"/>
      <family val="2"/>
    </font>
    <font>
      <sz val="10"/>
      <color theme="1" tint="0.24994659260841701"/>
      <name val="Arial"/>
      <family val="2"/>
    </font>
    <font>
      <sz val="9"/>
      <color rgb="FF25282A"/>
      <name val="Century Gothic"/>
      <family val="2"/>
    </font>
    <font>
      <b/>
      <sz val="8"/>
      <color rgb="FFC00000"/>
      <name val="Arial"/>
      <family val="2"/>
    </font>
    <font>
      <b/>
      <sz val="9"/>
      <color rgb="FFFFFFFF"/>
      <name val="Arial Narrow"/>
      <family val="2"/>
    </font>
    <font>
      <b/>
      <u/>
      <sz val="10"/>
      <color theme="1"/>
      <name val="Arial"/>
      <family val="2"/>
    </font>
    <font>
      <b/>
      <u/>
      <sz val="11"/>
      <color theme="1"/>
      <name val="Arial"/>
      <family val="2"/>
    </font>
    <font>
      <b/>
      <u/>
      <sz val="10"/>
      <name val="Arial"/>
      <family val="2"/>
    </font>
    <font>
      <i/>
      <sz val="10"/>
      <color rgb="FF333333"/>
      <name val="Century Gothic"/>
      <family val="2"/>
    </font>
    <font>
      <b/>
      <sz val="10"/>
      <color rgb="FFFFFFFF"/>
      <name val="Century Gothic"/>
      <family val="2"/>
    </font>
    <font>
      <sz val="10"/>
      <color rgb="FF25282A"/>
      <name val="Century Gothic"/>
      <family val="2"/>
    </font>
    <font>
      <b/>
      <sz val="10"/>
      <color rgb="FF25282A"/>
      <name val="Century Gothic"/>
      <family val="2"/>
    </font>
    <font>
      <sz val="11"/>
      <name val="Calibri"/>
      <family val="2"/>
    </font>
    <font>
      <sz val="10"/>
      <color rgb="FF000000"/>
      <name val="Century Gothic"/>
      <family val="2"/>
    </font>
    <font>
      <b/>
      <sz val="10"/>
      <color rgb="FF000000"/>
      <name val="Century Gothic"/>
      <family val="2"/>
    </font>
    <font>
      <i/>
      <sz val="10"/>
      <color rgb="FFFF0000"/>
      <name val="Century Gothic"/>
      <family val="2"/>
    </font>
    <font>
      <b/>
      <sz val="10"/>
      <name val="Century Gothic"/>
      <family val="2"/>
    </font>
  </fonts>
  <fills count="103">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gray0625">
        <bgColor indexed="9"/>
      </patternFill>
    </fill>
    <fill>
      <patternFill patternType="solid">
        <fgColor theme="0"/>
        <bgColor indexed="64"/>
      </patternFill>
    </fill>
    <fill>
      <patternFill patternType="solid">
        <fgColor rgb="FFCCFFFF"/>
        <bgColor indexed="64"/>
      </patternFill>
    </fill>
    <fill>
      <patternFill patternType="solid">
        <fgColor indexed="44"/>
        <bgColor indexed="64"/>
      </patternFill>
    </fill>
    <fill>
      <patternFill patternType="solid">
        <fgColor theme="4" tint="-0.499984740745262"/>
        <bgColor indexed="64"/>
      </patternFill>
    </fill>
    <fill>
      <patternFill patternType="solid">
        <fgColor theme="0" tint="-0.499984740745262"/>
        <bgColor indexed="64"/>
      </patternFill>
    </fill>
    <fill>
      <patternFill patternType="solid">
        <fgColor theme="1"/>
        <bgColor indexed="64"/>
      </patternFill>
    </fill>
    <fill>
      <patternFill patternType="solid">
        <fgColor theme="0" tint="-0.249977111117893"/>
        <bgColor indexed="64"/>
      </patternFill>
    </fill>
    <fill>
      <patternFill patternType="solid">
        <fgColor rgb="FFC0C0C0"/>
        <bgColor indexed="64"/>
      </patternFill>
    </fill>
    <fill>
      <patternFill patternType="solid">
        <fgColor theme="7" tint="0.59999389629810485"/>
        <bgColor indexed="64"/>
      </patternFill>
    </fill>
    <fill>
      <patternFill patternType="solid">
        <fgColor indexed="8"/>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rgb="FFFFFFCC"/>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mediumGray">
        <fgColor indexed="22"/>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FFF99"/>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DAEEF3"/>
        <bgColor rgb="FF000000"/>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gray0625">
        <bgColor indexed="44"/>
      </patternFill>
    </fill>
    <fill>
      <patternFill patternType="solid">
        <fgColor indexed="62"/>
        <bgColor indexed="64"/>
      </patternFill>
    </fill>
    <fill>
      <patternFill patternType="solid">
        <fgColor rgb="FFFFC000"/>
        <bgColor indexed="64"/>
      </patternFill>
    </fill>
    <fill>
      <patternFill patternType="solid">
        <fgColor theme="5" tint="0.59999389629810485"/>
        <bgColor indexed="65"/>
      </patternFill>
    </fill>
    <fill>
      <patternFill patternType="solid">
        <fgColor theme="9" tint="0.79998168889431442"/>
        <bgColor indexed="65"/>
      </patternFill>
    </fill>
    <fill>
      <patternFill patternType="solid">
        <fgColor rgb="FFFFFF00"/>
        <bgColor indexed="64"/>
      </patternFill>
    </fill>
    <fill>
      <patternFill patternType="solid">
        <fgColor indexed="49"/>
        <bgColor indexed="64"/>
      </patternFill>
    </fill>
    <fill>
      <patternFill patternType="solid">
        <fgColor indexed="13"/>
        <bgColor indexed="64"/>
      </patternFill>
    </fill>
    <fill>
      <patternFill patternType="solid">
        <fgColor indexed="15"/>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12"/>
        <bgColor indexed="64"/>
      </patternFill>
    </fill>
    <fill>
      <patternFill patternType="solid">
        <fgColor indexed="48"/>
        <bgColor indexed="64"/>
      </patternFill>
    </fill>
    <fill>
      <patternFill patternType="solid">
        <fgColor indexed="62"/>
      </patternFill>
    </fill>
    <fill>
      <patternFill patternType="lightGray">
        <fgColor indexed="17"/>
      </patternFill>
    </fill>
    <fill>
      <patternFill patternType="solid">
        <fgColor indexed="9"/>
        <bgColor indexed="15"/>
      </patternFill>
    </fill>
    <fill>
      <patternFill patternType="solid">
        <fgColor indexed="43"/>
        <bgColor indexed="64"/>
      </patternFill>
    </fill>
    <fill>
      <patternFill patternType="solid">
        <fgColor indexed="17"/>
        <bgColor indexed="64"/>
      </patternFill>
    </fill>
    <fill>
      <patternFill patternType="solid">
        <fgColor indexed="41"/>
        <bgColor indexed="15"/>
      </patternFill>
    </fill>
    <fill>
      <patternFill patternType="solid">
        <fgColor indexed="52"/>
        <bgColor indexed="64"/>
      </patternFill>
    </fill>
    <fill>
      <patternFill patternType="solid">
        <fgColor indexed="56"/>
        <bgColor indexed="64"/>
      </patternFill>
    </fill>
    <fill>
      <patternFill patternType="gray125">
        <fgColor indexed="8"/>
      </patternFill>
    </fill>
    <fill>
      <patternFill patternType="solid">
        <fgColor indexed="46"/>
        <bgColor indexed="64"/>
      </patternFill>
    </fill>
    <fill>
      <patternFill patternType="solid">
        <fgColor indexed="34"/>
        <bgColor indexed="64"/>
      </patternFill>
    </fill>
    <fill>
      <patternFill patternType="solid">
        <fgColor theme="0" tint="-0.14996795556505021"/>
        <bgColor indexed="64"/>
      </patternFill>
    </fill>
    <fill>
      <patternFill patternType="solid">
        <fgColor rgb="FF1C4483"/>
        <bgColor indexed="64"/>
      </patternFill>
    </fill>
    <fill>
      <patternFill patternType="solid">
        <fgColor rgb="FF333333"/>
        <bgColor indexed="64"/>
      </patternFill>
    </fill>
    <fill>
      <patternFill patternType="solid">
        <fgColor theme="5" tint="0.39997558519241921"/>
        <bgColor indexed="64"/>
      </patternFill>
    </fill>
    <fill>
      <patternFill patternType="solid">
        <fgColor rgb="FF92D050"/>
        <bgColor indexed="64"/>
      </patternFill>
    </fill>
    <fill>
      <patternFill patternType="solid">
        <fgColor rgb="FF00B050"/>
        <bgColor indexed="64"/>
      </patternFill>
    </fill>
  </fills>
  <borders count="218">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style="dotted">
        <color indexed="64"/>
      </left>
      <right/>
      <top/>
      <bottom/>
      <diagonal/>
    </border>
    <border>
      <left/>
      <right/>
      <top style="thin">
        <color indexed="64"/>
      </top>
      <bottom style="thin">
        <color indexed="2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diagonal/>
    </border>
    <border>
      <left style="thin">
        <color indexed="23"/>
      </left>
      <right/>
      <top/>
      <bottom/>
      <diagonal/>
    </border>
    <border>
      <left/>
      <right style="thin">
        <color indexed="64"/>
      </right>
      <top style="thin">
        <color indexed="64"/>
      </top>
      <bottom/>
      <diagonal/>
    </border>
    <border>
      <left/>
      <right style="thin">
        <color indexed="64"/>
      </right>
      <top/>
      <bottom/>
      <diagonal/>
    </border>
    <border>
      <left style="thin">
        <color rgb="FF808080"/>
      </left>
      <right/>
      <top style="thin">
        <color rgb="FF808080"/>
      </top>
      <bottom/>
      <diagonal/>
    </border>
    <border>
      <left/>
      <right/>
      <top style="thin">
        <color rgb="FF808080"/>
      </top>
      <bottom/>
      <diagonal/>
    </border>
    <border>
      <left style="thin">
        <color rgb="FF808080"/>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diagonal/>
    </border>
    <border>
      <left/>
      <right/>
      <top style="thin">
        <color theme="0" tint="-0.499984740745262"/>
      </top>
      <bottom/>
      <diagonal/>
    </border>
    <border>
      <left style="thin">
        <color theme="0" tint="-0.499984740745262"/>
      </left>
      <right/>
      <top style="thin">
        <color indexed="64"/>
      </top>
      <bottom/>
      <diagonal/>
    </border>
    <border>
      <left style="thin">
        <color theme="0" tint="-0.499984740745262"/>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indexed="64"/>
      </left>
      <right/>
      <top/>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medium">
        <color indexed="64"/>
      </left>
      <right/>
      <top style="thin">
        <color theme="0" tint="-0.34998626667073579"/>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theme="0" tint="-0.34998626667073579"/>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theme="0" tint="-0.499984740745262"/>
      </bottom>
      <diagonal/>
    </border>
    <border>
      <left style="thin">
        <color theme="0" tint="-0.499984740745262"/>
      </left>
      <right/>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indexed="64"/>
      </left>
      <right style="thin">
        <color theme="0" tint="-0.34998626667073579"/>
      </right>
      <top style="medium">
        <color indexed="64"/>
      </top>
      <bottom style="medium">
        <color indexed="64"/>
      </bottom>
      <diagonal/>
    </border>
    <border>
      <left/>
      <right style="medium">
        <color auto="1"/>
      </right>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64"/>
      </left>
      <right style="thin">
        <color theme="0" tint="-0.24994659260841701"/>
      </right>
      <top style="medium">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style="thin">
        <color theme="0" tint="-0.34998626667073579"/>
      </left>
      <right/>
      <top/>
      <bottom style="thin">
        <color theme="0" tint="-0.34998626667073579"/>
      </bottom>
      <diagonal/>
    </border>
    <border>
      <left style="medium">
        <color auto="1"/>
      </left>
      <right style="medium">
        <color auto="1"/>
      </right>
      <top/>
      <bottom style="thin">
        <color theme="0" tint="-0.34998626667073579"/>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auto="1"/>
      </top>
      <bottom style="thin">
        <color theme="0" tint="-0.24994659260841701"/>
      </bottom>
      <diagonal/>
    </border>
    <border>
      <left style="thin">
        <color theme="0" tint="-0.24994659260841701"/>
      </left>
      <right/>
      <top style="medium">
        <color indexed="64"/>
      </top>
      <bottom style="thin">
        <color theme="0" tint="-0.24994659260841701"/>
      </bottom>
      <diagonal/>
    </border>
    <border>
      <left style="thin">
        <color theme="0" tint="-0.24994659260841701"/>
      </left>
      <right style="thin">
        <color indexed="64"/>
      </right>
      <top style="medium">
        <color auto="1"/>
      </top>
      <bottom style="thin">
        <color theme="0" tint="-0.24994659260841701"/>
      </bottom>
      <diagonal/>
    </border>
    <border>
      <left/>
      <right style="thin">
        <color theme="0" tint="-0.24994659260841701"/>
      </right>
      <top style="medium">
        <color auto="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34998626667073579"/>
      </top>
      <bottom style="thin">
        <color theme="0" tint="-0.34998626667073579"/>
      </bottom>
      <diagonal/>
    </border>
    <border>
      <left/>
      <right/>
      <top style="thin">
        <color theme="0" tint="-0.34998626667073579"/>
      </top>
      <bottom style="medium">
        <color indexed="64"/>
      </bottom>
      <diagonal/>
    </border>
    <border>
      <left style="medium">
        <color indexed="64"/>
      </left>
      <right style="thin">
        <color theme="0" tint="-0.24994659260841701"/>
      </right>
      <top style="thin">
        <color theme="0" tint="-0.24994659260841701"/>
      </top>
      <bottom style="medium">
        <color auto="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auto="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style="medium">
        <color indexed="64"/>
      </left>
      <right style="thin">
        <color rgb="FFBFBFBF"/>
      </right>
      <top style="medium">
        <color indexed="64"/>
      </top>
      <bottom style="medium">
        <color auto="1"/>
      </bottom>
      <diagonal/>
    </border>
    <border>
      <left style="thin">
        <color rgb="FFBFBFBF"/>
      </left>
      <right style="thin">
        <color rgb="FFBFBFBF"/>
      </right>
      <top style="medium">
        <color indexed="64"/>
      </top>
      <bottom style="medium">
        <color auto="1"/>
      </bottom>
      <diagonal/>
    </border>
    <border>
      <left style="thin">
        <color rgb="FFBFBFBF"/>
      </left>
      <right/>
      <top style="medium">
        <color indexed="64"/>
      </top>
      <bottom style="medium">
        <color auto="1"/>
      </bottom>
      <diagonal/>
    </border>
    <border>
      <left style="thin">
        <color rgb="FFBFBFBF"/>
      </left>
      <right style="thin">
        <color indexed="64"/>
      </right>
      <top style="medium">
        <color indexed="64"/>
      </top>
      <bottom style="medium">
        <color auto="1"/>
      </bottom>
      <diagonal/>
    </border>
    <border>
      <left style="thin">
        <color rgb="FFBFBFBF"/>
      </left>
      <right style="medium">
        <color indexed="64"/>
      </right>
      <top style="medium">
        <color indexed="64"/>
      </top>
      <bottom style="medium">
        <color indexed="64"/>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style="medium">
        <color auto="1"/>
      </right>
      <top style="thin">
        <color theme="0" tint="-0.24994659260841701"/>
      </top>
      <bottom style="thin">
        <color theme="0" tint="-0.24994659260841701"/>
      </bottom>
      <diagonal/>
    </border>
    <border>
      <left style="medium">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auto="1"/>
      </left>
      <right style="medium">
        <color auto="1"/>
      </right>
      <top style="thin">
        <color theme="0" tint="-0.24994659260841701"/>
      </top>
      <bottom style="medium">
        <color auto="1"/>
      </bottom>
      <diagonal/>
    </border>
    <border>
      <left style="medium">
        <color indexed="64"/>
      </left>
      <right style="thin">
        <color rgb="FFBFBFBF"/>
      </right>
      <top style="thin">
        <color rgb="FFBFBFBF"/>
      </top>
      <bottom style="medium">
        <color auto="1"/>
      </bottom>
      <diagonal/>
    </border>
    <border>
      <left style="thin">
        <color rgb="FFBFBFBF"/>
      </left>
      <right style="thin">
        <color rgb="FFBFBFBF"/>
      </right>
      <top style="thin">
        <color rgb="FFBFBFBF"/>
      </top>
      <bottom style="medium">
        <color indexed="64"/>
      </bottom>
      <diagonal/>
    </border>
    <border>
      <left style="thin">
        <color rgb="FFBFBFBF"/>
      </left>
      <right/>
      <top style="thin">
        <color rgb="FFBFBFBF"/>
      </top>
      <bottom style="medium">
        <color auto="1"/>
      </bottom>
      <diagonal/>
    </border>
    <border>
      <left/>
      <right style="medium">
        <color indexed="64"/>
      </right>
      <top style="medium">
        <color indexed="64"/>
      </top>
      <bottom style="medium">
        <color indexed="64"/>
      </bottom>
      <diagonal/>
    </border>
    <border>
      <left style="thin">
        <color theme="0" tint="-0.34998626667073579"/>
      </left>
      <right style="thin">
        <color theme="0" tint="-0.34998626667073579"/>
      </right>
      <top style="medium">
        <color auto="1"/>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medium">
        <color auto="1"/>
      </left>
      <right style="thin">
        <color auto="1"/>
      </right>
      <top/>
      <bottom style="thin">
        <color theme="0" tint="-0.24994659260841701"/>
      </bottom>
      <diagonal/>
    </border>
    <border>
      <left style="medium">
        <color auto="1"/>
      </left>
      <right style="medium">
        <color indexed="64"/>
      </right>
      <top/>
      <bottom style="thin">
        <color theme="0" tint="-0.24994659260841701"/>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style="thin">
        <color theme="0" tint="-0.24994659260841701"/>
      </left>
      <right style="medium">
        <color indexed="64"/>
      </right>
      <top style="medium">
        <color indexed="64"/>
      </top>
      <bottom style="medium">
        <color indexed="64"/>
      </bottom>
      <diagonal/>
    </border>
    <border>
      <left/>
      <right style="medium">
        <color indexed="64"/>
      </right>
      <top/>
      <bottom style="thin">
        <color theme="0" tint="-0.2499465926084170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medium">
        <color auto="1"/>
      </right>
      <top style="thin">
        <color theme="0" tint="-0.24994659260841701"/>
      </top>
      <bottom style="thin">
        <color theme="0" tint="-0.24994659260841701"/>
      </bottom>
      <diagonal/>
    </border>
    <border>
      <left style="medium">
        <color auto="1"/>
      </left>
      <right style="thin">
        <color indexed="64"/>
      </right>
      <top style="thin">
        <color theme="0" tint="-0.24994659260841701"/>
      </top>
      <bottom style="medium">
        <color auto="1"/>
      </bottom>
      <diagonal/>
    </border>
    <border>
      <left style="medium">
        <color indexed="64"/>
      </left>
      <right style="medium">
        <color indexed="64"/>
      </right>
      <top/>
      <bottom style="medium">
        <color indexed="64"/>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medium">
        <color auto="1"/>
      </left>
      <right/>
      <top style="thin">
        <color theme="0" tint="-0.24994659260841701"/>
      </top>
      <bottom style="medium">
        <color auto="1"/>
      </bottom>
      <diagonal/>
    </border>
    <border>
      <left style="medium">
        <color auto="1"/>
      </left>
      <right style="thin">
        <color indexed="64"/>
      </right>
      <top style="medium">
        <color auto="1"/>
      </top>
      <bottom style="thin">
        <color theme="0" tint="-0.24994659260841701"/>
      </bottom>
      <diagonal/>
    </border>
    <border>
      <left style="medium">
        <color indexed="64"/>
      </left>
      <right/>
      <top/>
      <bottom style="thin">
        <color indexed="64"/>
      </bottom>
      <diagonal/>
    </border>
    <border>
      <left/>
      <right style="medium">
        <color auto="1"/>
      </right>
      <top/>
      <bottom style="thin">
        <color auto="1"/>
      </bottom>
      <diagonal/>
    </border>
    <border>
      <left style="medium">
        <color indexed="64"/>
      </left>
      <right/>
      <top style="medium">
        <color indexed="64"/>
      </top>
      <bottom style="thin">
        <color theme="0" tint="-0.34998626667073579"/>
      </bottom>
      <diagonal/>
    </border>
    <border>
      <left style="medium">
        <color indexed="64"/>
      </left>
      <right style="medium">
        <color indexed="64"/>
      </right>
      <top style="medium">
        <color indexed="64"/>
      </top>
      <bottom style="thin">
        <color indexed="64"/>
      </bottom>
      <diagonal/>
    </border>
    <border>
      <left/>
      <right/>
      <top style="medium">
        <color indexed="64"/>
      </top>
      <bottom style="thin">
        <color theme="0" tint="-0.24994659260841701"/>
      </bottom>
      <diagonal/>
    </border>
    <border>
      <left/>
      <right style="medium">
        <color indexed="64"/>
      </right>
      <top style="medium">
        <color auto="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indexed="64"/>
      </bottom>
      <diagonal/>
    </border>
    <border>
      <left/>
      <right style="medium">
        <color auto="1"/>
      </right>
      <top style="thin">
        <color theme="0" tint="-0.24994659260841701"/>
      </top>
      <bottom style="medium">
        <color auto="1"/>
      </bottom>
      <diagonal/>
    </border>
    <border>
      <left style="medium">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medium">
        <color indexed="64"/>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medium">
        <color indexed="64"/>
      </right>
      <top style="thin">
        <color theme="0" tint="-0.24994659260841701"/>
      </top>
      <bottom/>
      <diagonal/>
    </border>
    <border>
      <left style="thin">
        <color rgb="FF3F3F3F"/>
      </left>
      <right style="thin">
        <color rgb="FF3F3F3F"/>
      </right>
      <top style="thin">
        <color rgb="FF3F3F3F"/>
      </top>
      <bottom style="thin">
        <color rgb="FF3F3F3F"/>
      </bottom>
      <diagonal/>
    </border>
    <border>
      <left/>
      <right/>
      <top style="thin">
        <color indexed="64"/>
      </top>
      <bottom style="double">
        <color indexed="64"/>
      </bottom>
      <diagonal/>
    </border>
    <border>
      <left/>
      <right/>
      <top style="thin">
        <color indexed="64"/>
      </top>
      <bottom style="medium">
        <color indexed="64"/>
      </bottom>
      <diagonal/>
    </border>
    <border>
      <left style="medium">
        <color indexed="18"/>
      </left>
      <right style="medium">
        <color indexed="18"/>
      </right>
      <top style="medium">
        <color indexed="18"/>
      </top>
      <bottom style="medium">
        <color indexed="18"/>
      </bottom>
      <diagonal/>
    </border>
    <border>
      <left/>
      <right/>
      <top/>
      <bottom style="thin">
        <color indexed="44"/>
      </bottom>
      <diagonal/>
    </border>
    <border>
      <left/>
      <right/>
      <top/>
      <bottom style="medium">
        <color indexed="24"/>
      </bottom>
      <diagonal/>
    </border>
    <border>
      <left style="medium">
        <color indexed="17"/>
      </left>
      <right style="medium">
        <color indexed="17"/>
      </right>
      <top style="medium">
        <color indexed="17"/>
      </top>
      <bottom style="medium">
        <color indexed="17"/>
      </bottom>
      <diagonal/>
    </border>
    <border>
      <left style="medium">
        <color indexed="57"/>
      </left>
      <right style="medium">
        <color indexed="57"/>
      </right>
      <top style="medium">
        <color indexed="57"/>
      </top>
      <bottom style="medium">
        <color indexed="57"/>
      </bottom>
      <diagonal/>
    </border>
    <border>
      <left style="medium">
        <color indexed="40"/>
      </left>
      <right style="medium">
        <color indexed="40"/>
      </right>
      <top style="medium">
        <color indexed="40"/>
      </top>
      <bottom style="medium">
        <color indexed="40"/>
      </bottom>
      <diagonal/>
    </border>
    <border>
      <left/>
      <right/>
      <top style="thin">
        <color indexed="8"/>
      </top>
      <bottom style="thin">
        <color indexed="8"/>
      </bottom>
      <diagonal/>
    </border>
    <border>
      <left/>
      <right/>
      <top style="hair">
        <color indexed="64"/>
      </top>
      <bottom style="thin">
        <color indexed="64"/>
      </bottom>
      <diagonal/>
    </border>
    <border>
      <left/>
      <right/>
      <top/>
      <bottom style="thick">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n">
        <color indexed="22"/>
      </bottom>
      <diagonal/>
    </border>
    <border>
      <left style="thin">
        <color indexed="10"/>
      </left>
      <right style="thin">
        <color indexed="10"/>
      </right>
      <top style="thin">
        <color indexed="10"/>
      </top>
      <bottom style="thin">
        <color indexed="10"/>
      </bottom>
      <diagonal/>
    </border>
    <border>
      <left style="medium">
        <color indexed="64"/>
      </left>
      <right/>
      <top style="thin">
        <color indexed="64"/>
      </top>
      <bottom style="thin">
        <color indexed="64"/>
      </bottom>
      <diagonal/>
    </border>
    <border>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right/>
      <top style="thin">
        <color indexed="62"/>
      </top>
      <bottom style="double">
        <color indexed="62"/>
      </bottom>
      <diagonal/>
    </border>
    <border>
      <left style="thin">
        <color theme="0"/>
      </left>
      <right style="thin">
        <color theme="0"/>
      </right>
      <top style="thin">
        <color theme="0"/>
      </top>
      <bottom style="thin">
        <color theme="0"/>
      </bottom>
      <diagonal/>
    </border>
    <border>
      <left style="hair">
        <color theme="0"/>
      </left>
      <right style="hair">
        <color theme="0"/>
      </right>
      <top style="hair">
        <color theme="0"/>
      </top>
      <bottom style="hair">
        <color theme="0"/>
      </bottom>
      <diagonal/>
    </border>
    <border>
      <left/>
      <right/>
      <top/>
      <bottom style="thin">
        <color theme="1" tint="0.499984740745262"/>
      </bottom>
      <diagonal/>
    </border>
    <border>
      <left/>
      <right/>
      <top/>
      <bottom style="medium">
        <color theme="1" tint="0.499984740745262"/>
      </bottom>
      <diagonal/>
    </border>
    <border>
      <left style="thin">
        <color theme="0"/>
      </left>
      <right style="thin">
        <color theme="0"/>
      </right>
      <top style="thin">
        <color theme="0"/>
      </top>
      <bottom/>
      <diagonal/>
    </border>
    <border>
      <left/>
      <right/>
      <top style="thin">
        <color theme="0"/>
      </top>
      <bottom style="thin">
        <color theme="0"/>
      </bottom>
      <diagonal/>
    </border>
    <border>
      <left/>
      <right/>
      <top/>
      <bottom style="medium">
        <color rgb="FF000000"/>
      </bottom>
      <diagonal/>
    </border>
    <border>
      <left/>
      <right/>
      <top style="medium">
        <color rgb="FF000000"/>
      </top>
      <bottom style="medium">
        <color rgb="FF000000"/>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auto="1"/>
      </top>
      <bottom style="medium">
        <color auto="1"/>
      </bottom>
      <diagonal/>
    </border>
    <border>
      <left style="medium">
        <color indexed="18"/>
      </left>
      <right style="medium">
        <color indexed="18"/>
      </right>
      <top style="medium">
        <color indexed="18"/>
      </top>
      <bottom style="medium">
        <color indexed="18"/>
      </bottom>
      <diagonal/>
    </border>
    <border>
      <left style="medium">
        <color indexed="17"/>
      </left>
      <right style="medium">
        <color indexed="17"/>
      </right>
      <top style="medium">
        <color indexed="17"/>
      </top>
      <bottom style="medium">
        <color indexed="17"/>
      </bottom>
      <diagonal/>
    </border>
    <border>
      <left style="medium">
        <color indexed="57"/>
      </left>
      <right style="medium">
        <color indexed="57"/>
      </right>
      <top style="medium">
        <color indexed="57"/>
      </top>
      <bottom style="medium">
        <color indexed="57"/>
      </bottom>
      <diagonal/>
    </border>
    <border>
      <left style="medium">
        <color indexed="40"/>
      </left>
      <right style="medium">
        <color indexed="40"/>
      </right>
      <top style="medium">
        <color indexed="40"/>
      </top>
      <bottom style="medium">
        <color indexed="40"/>
      </bottom>
      <diagonal/>
    </border>
    <border>
      <left style="medium">
        <color indexed="18"/>
      </left>
      <right style="medium">
        <color indexed="18"/>
      </right>
      <top style="medium">
        <color indexed="18"/>
      </top>
      <bottom style="medium">
        <color indexed="18"/>
      </bottom>
      <diagonal/>
    </border>
    <border>
      <left style="medium">
        <color indexed="17"/>
      </left>
      <right style="medium">
        <color indexed="17"/>
      </right>
      <top style="medium">
        <color indexed="17"/>
      </top>
      <bottom style="medium">
        <color indexed="17"/>
      </bottom>
      <diagonal/>
    </border>
    <border>
      <left style="medium">
        <color indexed="57"/>
      </left>
      <right style="medium">
        <color indexed="57"/>
      </right>
      <top style="medium">
        <color indexed="57"/>
      </top>
      <bottom style="medium">
        <color indexed="57"/>
      </bottom>
      <diagonal/>
    </border>
    <border>
      <left style="medium">
        <color indexed="40"/>
      </left>
      <right style="medium">
        <color indexed="40"/>
      </right>
      <top style="medium">
        <color indexed="40"/>
      </top>
      <bottom style="medium">
        <color indexed="40"/>
      </bottom>
      <diagonal/>
    </border>
    <border>
      <left/>
      <right/>
      <top style="medium">
        <color rgb="FF000000"/>
      </top>
      <bottom/>
      <diagonal/>
    </border>
    <border>
      <left style="dashed">
        <color indexed="23"/>
      </left>
      <right/>
      <top style="thin">
        <color indexed="23"/>
      </top>
      <bottom/>
      <diagonal/>
    </border>
    <border>
      <left style="dashed">
        <color indexed="23"/>
      </left>
      <right/>
      <top/>
      <bottom/>
      <diagonal/>
    </border>
  </borders>
  <cellStyleXfs count="2337">
    <xf numFmtId="0" fontId="0"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9" fontId="9" fillId="0" borderId="0" applyFont="0" applyFill="0" applyBorder="0" applyAlignment="0" applyProtection="0"/>
    <xf numFmtId="0" fontId="8"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2" fontId="12" fillId="10" borderId="0" applyFont="0" applyBorder="0" applyAlignment="0">
      <alignment horizontal="right"/>
      <protection locked="0"/>
    </xf>
    <xf numFmtId="172" fontId="12" fillId="6" borderId="0" applyFont="0" applyBorder="0">
      <alignment horizontal="right"/>
      <protection locked="0"/>
    </xf>
    <xf numFmtId="0" fontId="12" fillId="0" borderId="0" applyFill="0"/>
    <xf numFmtId="0" fontId="12" fillId="0" borderId="0"/>
    <xf numFmtId="0" fontId="12" fillId="0" borderId="0"/>
    <xf numFmtId="0" fontId="12" fillId="0" borderId="0"/>
    <xf numFmtId="9" fontId="12" fillId="0" borderId="0" applyFont="0" applyFill="0" applyBorder="0" applyAlignment="0" applyProtection="0"/>
    <xf numFmtId="0" fontId="41" fillId="11" borderId="0"/>
    <xf numFmtId="0" fontId="41" fillId="12" borderId="0">
      <alignment horizontal="left" vertical="center"/>
      <protection locked="0"/>
    </xf>
    <xf numFmtId="0" fontId="42" fillId="13" borderId="0">
      <alignment vertical="center"/>
      <protection locked="0"/>
    </xf>
    <xf numFmtId="0" fontId="9" fillId="0" borderId="0"/>
    <xf numFmtId="0" fontId="9" fillId="0" borderId="0"/>
    <xf numFmtId="0" fontId="9" fillId="0" borderId="0"/>
    <xf numFmtId="0" fontId="9" fillId="0" borderId="0" applyFill="0"/>
    <xf numFmtId="0" fontId="9" fillId="0" borderId="0"/>
    <xf numFmtId="0" fontId="9" fillId="0" borderId="0"/>
    <xf numFmtId="0" fontId="9" fillId="0" borderId="0"/>
    <xf numFmtId="0" fontId="9" fillId="0" borderId="0"/>
    <xf numFmtId="176" fontId="9" fillId="0" borderId="0"/>
    <xf numFmtId="0" fontId="59" fillId="0" borderId="0"/>
    <xf numFmtId="0" fontId="59" fillId="0" borderId="0"/>
    <xf numFmtId="0" fontId="9"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9" fillId="0" borderId="0"/>
    <xf numFmtId="0" fontId="9" fillId="0" borderId="0"/>
    <xf numFmtId="0" fontId="9" fillId="0" borderId="0"/>
    <xf numFmtId="177" fontId="19" fillId="0" borderId="0"/>
    <xf numFmtId="177" fontId="19" fillId="0" borderId="0"/>
    <xf numFmtId="0" fontId="61" fillId="28"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1"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2" fillId="35" borderId="0" applyNumberFormat="0" applyBorder="0" applyAlignment="0" applyProtection="0"/>
    <xf numFmtId="0" fontId="62" fillId="36" borderId="0" applyNumberFormat="0" applyBorder="0" applyAlignment="0" applyProtection="0"/>
    <xf numFmtId="0" fontId="61" fillId="37" borderId="0" applyNumberFormat="0" applyBorder="0" applyAlignment="0" applyProtection="0"/>
    <xf numFmtId="0" fontId="61" fillId="38" borderId="0" applyNumberFormat="0" applyBorder="0" applyAlignment="0" applyProtection="0"/>
    <xf numFmtId="0" fontId="62" fillId="39" borderId="0" applyNumberFormat="0" applyBorder="0" applyAlignment="0" applyProtection="0"/>
    <xf numFmtId="0" fontId="62" fillId="40" borderId="0" applyNumberFormat="0" applyBorder="0" applyAlignment="0" applyProtection="0"/>
    <xf numFmtId="0" fontId="61" fillId="37" borderId="0" applyNumberFormat="0" applyBorder="0" applyAlignment="0" applyProtection="0"/>
    <xf numFmtId="0" fontId="61" fillId="41" borderId="0" applyNumberFormat="0" applyBorder="0" applyAlignment="0" applyProtection="0"/>
    <xf numFmtId="0" fontId="62" fillId="38" borderId="0" applyNumberFormat="0" applyBorder="0" applyAlignment="0" applyProtection="0"/>
    <xf numFmtId="0" fontId="62" fillId="42" borderId="0" applyNumberFormat="0" applyBorder="0" applyAlignment="0" applyProtection="0"/>
    <xf numFmtId="0" fontId="61" fillId="34" borderId="0" applyNumberFormat="0" applyBorder="0" applyAlignment="0" applyProtection="0"/>
    <xf numFmtId="0" fontId="61" fillId="38" borderId="0" applyNumberFormat="0" applyBorder="0" applyAlignment="0" applyProtection="0"/>
    <xf numFmtId="0" fontId="62" fillId="38" borderId="0" applyNumberFormat="0" applyBorder="0" applyAlignment="0" applyProtection="0"/>
    <xf numFmtId="0" fontId="62" fillId="43" borderId="0" applyNumberFormat="0" applyBorder="0" applyAlignment="0" applyProtection="0"/>
    <xf numFmtId="0" fontId="61" fillId="44" borderId="0" applyNumberFormat="0" applyBorder="0" applyAlignment="0" applyProtection="0"/>
    <xf numFmtId="0" fontId="61" fillId="34" borderId="0" applyNumberFormat="0" applyBorder="0" applyAlignment="0" applyProtection="0"/>
    <xf numFmtId="0" fontId="62" fillId="35" borderId="0" applyNumberFormat="0" applyBorder="0" applyAlignment="0" applyProtection="0"/>
    <xf numFmtId="0" fontId="62" fillId="36" borderId="0" applyNumberFormat="0" applyBorder="0" applyAlignment="0" applyProtection="0"/>
    <xf numFmtId="0" fontId="61" fillId="37" borderId="0" applyNumberFormat="0" applyBorder="0" applyAlignment="0" applyProtection="0"/>
    <xf numFmtId="0" fontId="61" fillId="45" borderId="0" applyNumberFormat="0" applyBorder="0" applyAlignment="0" applyProtection="0"/>
    <xf numFmtId="0" fontId="62" fillId="45" borderId="0" applyNumberFormat="0" applyBorder="0" applyAlignment="0" applyProtection="0"/>
    <xf numFmtId="0" fontId="62" fillId="46" borderId="0" applyNumberFormat="0" applyBorder="0" applyAlignment="0" applyProtection="0"/>
    <xf numFmtId="0" fontId="63" fillId="0" borderId="0"/>
    <xf numFmtId="42" fontId="64" fillId="0" borderId="0" applyFont="0" applyFill="0" applyBorder="0" applyAlignment="0" applyProtection="0"/>
    <xf numFmtId="0" fontId="65" fillId="47" borderId="0" applyNumberFormat="0" applyBorder="0" applyAlignment="0" applyProtection="0"/>
    <xf numFmtId="0" fontId="66" fillId="0" borderId="0" applyNumberFormat="0" applyFill="0" applyBorder="0" applyAlignment="0"/>
    <xf numFmtId="172" fontId="9" fillId="4" borderId="0" applyNumberFormat="0" applyFont="0" applyBorder="0" applyAlignment="0">
      <alignment horizontal="right"/>
    </xf>
    <xf numFmtId="172" fontId="9" fillId="4" borderId="0" applyNumberFormat="0" applyFont="0" applyBorder="0" applyAlignment="0">
      <alignment horizontal="right"/>
    </xf>
    <xf numFmtId="0" fontId="67" fillId="0" borderId="0" applyNumberFormat="0" applyFill="0" applyBorder="0" applyAlignment="0">
      <protection locked="0"/>
    </xf>
    <xf numFmtId="0" fontId="68" fillId="31" borderId="68" applyNumberFormat="0" applyAlignment="0" applyProtection="0"/>
    <xf numFmtId="0" fontId="69" fillId="48" borderId="69" applyNumberFormat="0" applyAlignment="0" applyProtection="0"/>
    <xf numFmtId="41" fontId="9" fillId="0" borderId="0" applyFont="0" applyFill="0" applyBorder="0" applyAlignment="0" applyProtection="0"/>
    <xf numFmtId="0" fontId="70"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43" fontId="6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78" fontId="71"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 fontId="7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0" fontId="73" fillId="49"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176" fontId="61" fillId="0" borderId="0" applyFont="0" applyFill="0" applyBorder="0" applyAlignment="0" applyProtection="0"/>
    <xf numFmtId="0" fontId="74" fillId="0" borderId="0" applyNumberForma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0" fontId="75" fillId="0" borderId="0"/>
    <xf numFmtId="0" fontId="76" fillId="0" borderId="0"/>
    <xf numFmtId="0" fontId="77" fillId="52" borderId="0" applyNumberFormat="0" applyBorder="0" applyAlignment="0" applyProtection="0"/>
    <xf numFmtId="0" fontId="10" fillId="0" borderId="0" applyFill="0" applyBorder="0">
      <alignment vertical="center"/>
    </xf>
    <xf numFmtId="0" fontId="78" fillId="0" borderId="70" applyNumberFormat="0" applyFill="0" applyAlignment="0" applyProtection="0"/>
    <xf numFmtId="0" fontId="10" fillId="0" borderId="0" applyFill="0" applyBorder="0">
      <alignment vertical="center"/>
    </xf>
    <xf numFmtId="0" fontId="79" fillId="0" borderId="0" applyFill="0" applyBorder="0">
      <alignment vertical="center"/>
    </xf>
    <xf numFmtId="0" fontId="80" fillId="0" borderId="71" applyNumberFormat="0" applyFill="0" applyAlignment="0" applyProtection="0"/>
    <xf numFmtId="0" fontId="79" fillId="0" borderId="0" applyFill="0" applyBorder="0">
      <alignment vertical="center"/>
    </xf>
    <xf numFmtId="0" fontId="81" fillId="0" borderId="72" applyNumberFormat="0" applyFill="0" applyAlignment="0" applyProtection="0"/>
    <xf numFmtId="0" fontId="81" fillId="0" borderId="72" applyNumberFormat="0" applyFill="0" applyAlignment="0" applyProtection="0"/>
    <xf numFmtId="0" fontId="22" fillId="0" borderId="0" applyFill="0" applyBorder="0">
      <alignment vertical="center"/>
    </xf>
    <xf numFmtId="0" fontId="22" fillId="0" borderId="0" applyFill="0" applyBorder="0">
      <alignment vertical="center"/>
    </xf>
    <xf numFmtId="0" fontId="19" fillId="0" borderId="0" applyFill="0" applyBorder="0">
      <alignment vertical="center"/>
    </xf>
    <xf numFmtId="0" fontId="81" fillId="0" borderId="0" applyNumberFormat="0" applyFill="0" applyBorder="0" applyAlignment="0" applyProtection="0"/>
    <xf numFmtId="0" fontId="19" fillId="0" borderId="0" applyFill="0" applyBorder="0">
      <alignment vertical="center"/>
    </xf>
    <xf numFmtId="164" fontId="82" fillId="0" borderId="0"/>
    <xf numFmtId="0" fontId="83" fillId="0" borderId="0" applyNumberFormat="0" applyFill="0" applyBorder="0" applyAlignment="0" applyProtection="0">
      <alignment vertical="top"/>
      <protection locked="0"/>
    </xf>
    <xf numFmtId="0" fontId="84" fillId="0" borderId="0" applyFill="0" applyBorder="0">
      <alignment horizontal="center" vertical="center"/>
      <protection locked="0"/>
    </xf>
    <xf numFmtId="0" fontId="85" fillId="0" borderId="0" applyFill="0" applyBorder="0">
      <alignment horizontal="left" vertical="center"/>
      <protection locked="0"/>
    </xf>
    <xf numFmtId="181" fontId="9" fillId="6" borderId="0" applyFont="0" applyBorder="0">
      <alignment horizontal="right"/>
    </xf>
    <xf numFmtId="0" fontId="86" fillId="29" borderId="68" applyNumberFormat="0" applyAlignment="0" applyProtection="0"/>
    <xf numFmtId="172" fontId="9" fillId="53" borderId="0" applyFont="0" applyBorder="0" applyAlignment="0">
      <alignment horizontal="right"/>
      <protection locked="0"/>
    </xf>
    <xf numFmtId="172" fontId="9" fillId="10" borderId="0" applyFont="0" applyBorder="0" applyAlignment="0">
      <alignment horizontal="right"/>
      <protection locked="0"/>
    </xf>
    <xf numFmtId="182" fontId="9" fillId="54" borderId="0" applyFont="0" applyBorder="0">
      <alignment horizontal="right"/>
      <protection locked="0"/>
    </xf>
    <xf numFmtId="182" fontId="9" fillId="54" borderId="0" applyFont="0" applyBorder="0">
      <alignment horizontal="right"/>
      <protection locked="0"/>
    </xf>
    <xf numFmtId="172" fontId="9" fillId="6" borderId="0" applyFont="0" applyBorder="0">
      <alignment horizontal="right"/>
      <protection locked="0"/>
    </xf>
    <xf numFmtId="0" fontId="19" fillId="4" borderId="0"/>
    <xf numFmtId="0" fontId="87" fillId="0" borderId="73" applyNumberFormat="0" applyFill="0" applyAlignment="0" applyProtection="0"/>
    <xf numFmtId="183" fontId="88" fillId="0" borderId="0"/>
    <xf numFmtId="0" fontId="15" fillId="0" borderId="0" applyFill="0" applyBorder="0">
      <alignment horizontal="left" vertical="center"/>
    </xf>
    <xf numFmtId="0" fontId="89" fillId="32" borderId="0" applyNumberFormat="0" applyBorder="0" applyAlignment="0" applyProtection="0"/>
    <xf numFmtId="184" fontId="9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64" fillId="0" borderId="0"/>
    <xf numFmtId="0" fontId="9" fillId="2" borderId="0"/>
    <xf numFmtId="0" fontId="9" fillId="0" borderId="0"/>
    <xf numFmtId="0" fontId="7" fillId="0" borderId="0"/>
    <xf numFmtId="0" fontId="9" fillId="0" borderId="0"/>
    <xf numFmtId="0" fontId="9" fillId="0" borderId="0"/>
    <xf numFmtId="0" fontId="9" fillId="30" borderId="74" applyNumberFormat="0" applyFont="0" applyAlignment="0" applyProtection="0"/>
    <xf numFmtId="0" fontId="91" fillId="31" borderId="75" applyNumberFormat="0" applyAlignment="0" applyProtection="0"/>
    <xf numFmtId="185" fontId="9" fillId="0" borderId="0" applyFill="0" applyBorder="0"/>
    <xf numFmtId="185" fontId="9" fillId="0" borderId="0" applyFill="0" applyBorder="0"/>
    <xf numFmtId="185" fontId="9" fillId="0" borderId="0" applyFill="0" applyBorder="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4" fontId="92" fillId="0" borderId="0"/>
    <xf numFmtId="0" fontId="22" fillId="0" borderId="0" applyFill="0" applyBorder="0">
      <alignment vertical="center"/>
    </xf>
    <xf numFmtId="0" fontId="70" fillId="0" borderId="0" applyNumberFormat="0" applyFont="0" applyFill="0" applyBorder="0" applyAlignment="0" applyProtection="0">
      <alignment horizontal="left"/>
    </xf>
    <xf numFmtId="15" fontId="70" fillId="0" borderId="0" applyFont="0" applyFill="0" applyBorder="0" applyAlignment="0" applyProtection="0"/>
    <xf numFmtId="4" fontId="70" fillId="0" borderId="0" applyFont="0" applyFill="0" applyBorder="0" applyAlignment="0" applyProtection="0"/>
    <xf numFmtId="186" fontId="93" fillId="0" borderId="5"/>
    <xf numFmtId="0" fontId="94" fillId="0" borderId="38">
      <alignment horizontal="center"/>
    </xf>
    <xf numFmtId="3" fontId="70" fillId="0" borderId="0" applyFont="0" applyFill="0" applyBorder="0" applyAlignment="0" applyProtection="0"/>
    <xf numFmtId="0" fontId="70" fillId="55" borderId="0" applyNumberFormat="0" applyFont="0" applyBorder="0" applyAlignment="0" applyProtection="0"/>
    <xf numFmtId="187" fontId="9" fillId="0" borderId="0"/>
    <xf numFmtId="187" fontId="9" fillId="0" borderId="0"/>
    <xf numFmtId="187" fontId="9" fillId="0" borderId="0"/>
    <xf numFmtId="188" fontId="19" fillId="0" borderId="0" applyFill="0" applyBorder="0">
      <alignment horizontal="right" vertical="center"/>
    </xf>
    <xf numFmtId="189" fontId="19" fillId="0" borderId="0" applyFill="0" applyBorder="0">
      <alignment horizontal="right" vertical="center"/>
    </xf>
    <xf numFmtId="190" fontId="19" fillId="0" borderId="0" applyFill="0" applyBorder="0">
      <alignment horizontal="right" vertical="center"/>
    </xf>
    <xf numFmtId="0" fontId="9" fillId="30" borderId="0" applyNumberFormat="0" applyFont="0" applyBorder="0" applyAlignment="0" applyProtection="0"/>
    <xf numFmtId="0" fontId="9" fillId="30" borderId="0" applyNumberFormat="0" applyFont="0" applyBorder="0" applyAlignment="0" applyProtection="0"/>
    <xf numFmtId="0" fontId="9" fillId="31" borderId="0" applyNumberFormat="0" applyFont="0" applyBorder="0" applyAlignment="0" applyProtection="0"/>
    <xf numFmtId="0" fontId="9" fillId="31" borderId="0" applyNumberFormat="0" applyFont="0" applyBorder="0" applyAlignment="0" applyProtection="0"/>
    <xf numFmtId="0" fontId="9" fillId="33" borderId="0" applyNumberFormat="0" applyFont="0" applyBorder="0" applyAlignment="0" applyProtection="0"/>
    <xf numFmtId="0" fontId="9" fillId="33" borderId="0" applyNumberFormat="0" applyFon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0" applyNumberFormat="0" applyFont="0" applyBorder="0" applyAlignment="0" applyProtection="0"/>
    <xf numFmtId="0" fontId="9" fillId="33" borderId="0" applyNumberFormat="0" applyFont="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Border="0" applyAlignment="0" applyProtection="0"/>
    <xf numFmtId="0" fontId="9" fillId="0" borderId="0" applyNumberFormat="0" applyFont="0" applyBorder="0" applyAlignment="0" applyProtection="0"/>
    <xf numFmtId="0" fontId="95" fillId="0" borderId="0" applyNumberFormat="0" applyFill="0" applyBorder="0" applyAlignment="0" applyProtection="0"/>
    <xf numFmtId="0" fontId="9" fillId="0" borderId="0"/>
    <xf numFmtId="0" fontId="9" fillId="0" borderId="0"/>
    <xf numFmtId="0" fontId="9" fillId="0" borderId="0"/>
    <xf numFmtId="0" fontId="15" fillId="0" borderId="0"/>
    <xf numFmtId="0" fontId="96" fillId="0" borderId="0"/>
    <xf numFmtId="15" fontId="9" fillId="0" borderId="0"/>
    <xf numFmtId="15" fontId="9" fillId="0" borderId="0"/>
    <xf numFmtId="15" fontId="9" fillId="0" borderId="0"/>
    <xf numFmtId="10" fontId="9" fillId="0" borderId="0"/>
    <xf numFmtId="10" fontId="9" fillId="0" borderId="0"/>
    <xf numFmtId="10" fontId="9" fillId="0" borderId="0"/>
    <xf numFmtId="0" fontId="97" fillId="17" borderId="2" applyBorder="0" applyProtection="0">
      <alignment horizontal="centerContinuous" vertical="center"/>
    </xf>
    <xf numFmtId="0" fontId="98" fillId="0" borderId="0" applyBorder="0" applyProtection="0">
      <alignment vertical="center"/>
    </xf>
    <xf numFmtId="0" fontId="99" fillId="0" borderId="0">
      <alignment horizontal="left"/>
    </xf>
    <xf numFmtId="0" fontId="99" fillId="0" borderId="53" applyFill="0" applyBorder="0" applyProtection="0">
      <alignment horizontal="left" vertical="top"/>
    </xf>
    <xf numFmtId="49" fontId="9" fillId="0" borderId="0" applyFont="0" applyFill="0" applyBorder="0" applyAlignment="0" applyProtection="0"/>
    <xf numFmtId="0" fontId="100" fillId="0" borderId="0"/>
    <xf numFmtId="49" fontId="9" fillId="0" borderId="0" applyFont="0" applyFill="0" applyBorder="0" applyAlignment="0" applyProtection="0"/>
    <xf numFmtId="0" fontId="101" fillId="0" borderId="0"/>
    <xf numFmtId="0" fontId="101" fillId="0" borderId="0"/>
    <xf numFmtId="0" fontId="100" fillId="0" borderId="0"/>
    <xf numFmtId="183" fontId="102" fillId="0" borderId="0"/>
    <xf numFmtId="0" fontId="95" fillId="0" borderId="0" applyNumberFormat="0" applyFill="0" applyBorder="0" applyAlignment="0" applyProtection="0"/>
    <xf numFmtId="0" fontId="103" fillId="0" borderId="0" applyFill="0" applyBorder="0">
      <alignment horizontal="left" vertical="center"/>
      <protection locked="0"/>
    </xf>
    <xf numFmtId="0" fontId="100" fillId="0" borderId="0"/>
    <xf numFmtId="0" fontId="104" fillId="0" borderId="0" applyFill="0" applyBorder="0">
      <alignment horizontal="left" vertical="center"/>
      <protection locked="0"/>
    </xf>
    <xf numFmtId="0" fontId="73" fillId="0" borderId="76" applyNumberFormat="0" applyFill="0" applyAlignment="0" applyProtection="0"/>
    <xf numFmtId="0" fontId="105" fillId="0" borderId="0" applyNumberFormat="0" applyFill="0" applyBorder="0" applyAlignment="0" applyProtection="0"/>
    <xf numFmtId="191" fontId="9" fillId="0" borderId="2" applyBorder="0" applyProtection="0">
      <alignment horizontal="right"/>
    </xf>
    <xf numFmtId="191" fontId="9" fillId="0" borderId="2" applyBorder="0" applyProtection="0">
      <alignment horizontal="right"/>
    </xf>
    <xf numFmtId="191" fontId="9" fillId="0" borderId="2" applyBorder="0" applyProtection="0">
      <alignment horizontal="right"/>
    </xf>
    <xf numFmtId="0" fontId="6" fillId="0" borderId="0"/>
    <xf numFmtId="0" fontId="6" fillId="0" borderId="0"/>
    <xf numFmtId="0" fontId="6" fillId="0" borderId="0"/>
    <xf numFmtId="0" fontId="6" fillId="0" borderId="0"/>
    <xf numFmtId="0" fontId="9" fillId="2" borderId="0"/>
    <xf numFmtId="0" fontId="9" fillId="26" borderId="0"/>
    <xf numFmtId="176" fontId="9" fillId="0" borderId="0"/>
    <xf numFmtId="0" fontId="6" fillId="56" borderId="0" applyNumberFormat="0" applyBorder="0" applyAlignment="0" applyProtection="0"/>
    <xf numFmtId="0" fontId="6" fillId="57" borderId="0" applyNumberFormat="0" applyBorder="0" applyAlignment="0" applyProtection="0"/>
    <xf numFmtId="172" fontId="9" fillId="4" borderId="0" applyNumberFormat="0" applyFont="0" applyBorder="0" applyAlignment="0">
      <alignment horizontal="right"/>
    </xf>
    <xf numFmtId="0" fontId="68" fillId="31" borderId="68" applyNumberFormat="0" applyAlignment="0" applyProtection="0"/>
    <xf numFmtId="0" fontId="68" fillId="31" borderId="68" applyNumberFormat="0" applyAlignment="0" applyProtection="0"/>
    <xf numFmtId="0" fontId="69" fillId="48" borderId="69" applyNumberFormat="0" applyAlignment="0" applyProtection="0"/>
    <xf numFmtId="43" fontId="6" fillId="0" borderId="0" applyFont="0" applyFill="0" applyBorder="0" applyAlignment="0" applyProtection="0"/>
    <xf numFmtId="178" fontId="9" fillId="0" borderId="0" applyFont="0" applyFill="0" applyBorder="0" applyAlignment="0" applyProtection="0"/>
    <xf numFmtId="43" fontId="61" fillId="0" borderId="0" applyFont="0" applyFill="0" applyBorder="0" applyAlignment="0" applyProtection="0"/>
    <xf numFmtId="43" fontId="9" fillId="0" borderId="0" applyFont="0" applyFill="0" applyBorder="0" applyAlignment="0" applyProtection="0"/>
    <xf numFmtId="0" fontId="9" fillId="0" borderId="0" applyFont="0" applyFill="0" applyBorder="0" applyAlignment="0" applyProtection="0"/>
    <xf numFmtId="178" fontId="71" fillId="0" borderId="0" applyFont="0" applyFill="0" applyBorder="0" applyAlignment="0" applyProtection="0"/>
    <xf numFmtId="178" fontId="71" fillId="0" borderId="0" applyFont="0" applyFill="0" applyBorder="0" applyAlignment="0" applyProtection="0"/>
    <xf numFmtId="0"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93" fontId="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9" fontId="130" fillId="64" borderId="85">
      <alignment horizontal="center" vertical="center" wrapText="1"/>
    </xf>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81" fillId="0" borderId="72" applyNumberFormat="0" applyFill="0" applyAlignment="0" applyProtection="0"/>
    <xf numFmtId="0" fontId="131"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132" fillId="0" borderId="0" applyNumberFormat="0" applyFill="0" applyBorder="0" applyAlignment="0" applyProtection="0"/>
    <xf numFmtId="0" fontId="131" fillId="0" borderId="0" applyNumberFormat="0" applyFill="0" applyBorder="0" applyAlignment="0" applyProtection="0">
      <alignment vertical="top"/>
      <protection locked="0"/>
    </xf>
    <xf numFmtId="181" fontId="9" fillId="6" borderId="0" applyFont="0" applyBorder="0">
      <alignment horizontal="right"/>
    </xf>
    <xf numFmtId="164" fontId="9" fillId="6" borderId="0" applyFont="0" applyBorder="0" applyAlignment="0"/>
    <xf numFmtId="0" fontId="86" fillId="29" borderId="68" applyNumberFormat="0" applyAlignment="0" applyProtection="0"/>
    <xf numFmtId="0" fontId="86" fillId="29" borderId="68" applyNumberFormat="0" applyAlignment="0" applyProtection="0"/>
    <xf numFmtId="172" fontId="9" fillId="53" borderId="0" applyFont="0" applyBorder="0" applyAlignment="0">
      <alignment horizontal="right"/>
      <protection locked="0"/>
    </xf>
    <xf numFmtId="172" fontId="9" fillId="53" borderId="0" applyFont="0" applyBorder="0" applyAlignment="0">
      <alignment horizontal="right"/>
      <protection locked="0"/>
    </xf>
    <xf numFmtId="172" fontId="9" fillId="53" borderId="0" applyFont="0" applyBorder="0" applyAlignment="0">
      <alignment horizontal="right"/>
      <protection locked="0"/>
    </xf>
    <xf numFmtId="172" fontId="9" fillId="53" borderId="0" applyFont="0" applyBorder="0" applyAlignment="0">
      <alignment horizontal="right"/>
      <protection locked="0"/>
    </xf>
    <xf numFmtId="172" fontId="9" fillId="10" borderId="0" applyFont="0" applyBorder="0" applyAlignment="0">
      <alignment horizontal="right"/>
      <protection locked="0"/>
    </xf>
    <xf numFmtId="10" fontId="9" fillId="10" borderId="0" applyFont="0" applyBorder="0">
      <alignment horizontal="right"/>
      <protection locked="0"/>
    </xf>
    <xf numFmtId="3" fontId="9" fillId="65" borderId="0" applyFont="0" applyBorder="0">
      <protection locked="0"/>
    </xf>
    <xf numFmtId="164" fontId="79" fillId="65" borderId="0" applyBorder="0" applyAlignment="0">
      <protection locked="0"/>
    </xf>
    <xf numFmtId="182" fontId="9" fillId="54" borderId="0" applyFont="0" applyBorder="0">
      <alignment horizontal="right"/>
      <protection locked="0"/>
    </xf>
    <xf numFmtId="172" fontId="9" fillId="6" borderId="0" applyFont="0" applyBorder="0">
      <alignment horizontal="right"/>
      <protection locked="0"/>
    </xf>
    <xf numFmtId="194" fontId="6" fillId="20" borderId="51">
      <protection locked="0"/>
    </xf>
    <xf numFmtId="194" fontId="6" fillId="20" borderId="51">
      <protection locked="0"/>
    </xf>
    <xf numFmtId="194" fontId="6" fillId="20" borderId="51">
      <protection locked="0"/>
    </xf>
    <xf numFmtId="49" fontId="6" fillId="20" borderId="51" applyFont="0" applyAlignment="0">
      <alignment horizontal="left" vertical="center" wrapText="1"/>
      <protection locked="0"/>
    </xf>
    <xf numFmtId="49" fontId="6" fillId="20" borderId="51" applyFont="0" applyAlignment="0">
      <alignment horizontal="left" vertical="center" wrapText="1"/>
      <protection locked="0"/>
    </xf>
    <xf numFmtId="49" fontId="6" fillId="20" borderId="51" applyFont="0" applyAlignment="0">
      <alignment horizontal="left" vertical="center" wrapText="1"/>
      <protection locked="0"/>
    </xf>
    <xf numFmtId="164" fontId="133" fillId="66" borderId="0" applyBorder="0" applyAlignment="0"/>
    <xf numFmtId="181" fontId="112" fillId="4" borderId="21" applyFont="0" applyBorder="0" applyAlignment="0"/>
    <xf numFmtId="164" fontId="79" fillId="4" borderId="0" applyFont="0" applyBorder="0" applyAlignment="0"/>
    <xf numFmtId="194" fontId="6" fillId="14" borderId="51"/>
    <xf numFmtId="194" fontId="6" fillId="14" borderId="51"/>
    <xf numFmtId="194" fontId="6" fillId="14" borderId="51"/>
    <xf numFmtId="0" fontId="9" fillId="0" borderId="0"/>
    <xf numFmtId="0" fontId="9" fillId="0" borderId="0"/>
    <xf numFmtId="0" fontId="9" fillId="2"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2" borderId="0"/>
    <xf numFmtId="0" fontId="9" fillId="2" borderId="0"/>
    <xf numFmtId="0" fontId="9" fillId="0" borderId="0"/>
    <xf numFmtId="0" fontId="71" fillId="0" borderId="0"/>
    <xf numFmtId="0" fontId="61" fillId="0" borderId="0"/>
    <xf numFmtId="0" fontId="61" fillId="0" borderId="0"/>
    <xf numFmtId="0" fontId="9" fillId="0" borderId="0"/>
    <xf numFmtId="0" fontId="9" fillId="0" borderId="0" applyFill="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2" borderId="0"/>
    <xf numFmtId="0" fontId="9" fillId="2" borderId="0"/>
    <xf numFmtId="0" fontId="9" fillId="0" borderId="0"/>
    <xf numFmtId="0" fontId="9" fillId="2" borderId="0"/>
    <xf numFmtId="0" fontId="6" fillId="0" borderId="0"/>
    <xf numFmtId="0" fontId="6" fillId="0" borderId="0"/>
    <xf numFmtId="0" fontId="6" fillId="0" borderId="0"/>
    <xf numFmtId="0" fontId="9" fillId="0" borderId="0"/>
    <xf numFmtId="0" fontId="9" fillId="0" borderId="0"/>
    <xf numFmtId="0" fontId="6" fillId="0" borderId="0">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applyFill="0"/>
    <xf numFmtId="0" fontId="9" fillId="0" borderId="0"/>
    <xf numFmtId="0" fontId="6" fillId="0" borderId="0"/>
    <xf numFmtId="0" fontId="61" fillId="0" borderId="0"/>
    <xf numFmtId="0" fontId="9" fillId="2"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9" fillId="30" borderId="74" applyNumberFormat="0" applyFont="0" applyAlignment="0" applyProtection="0"/>
    <xf numFmtId="0" fontId="9" fillId="30" borderId="74" applyNumberFormat="0" applyFont="0" applyAlignment="0" applyProtection="0"/>
    <xf numFmtId="0" fontId="9" fillId="30" borderId="74" applyNumberFormat="0" applyFont="0" applyAlignment="0" applyProtection="0"/>
    <xf numFmtId="0" fontId="9" fillId="30" borderId="74" applyNumberFormat="0" applyFont="0" applyAlignment="0" applyProtection="0"/>
    <xf numFmtId="0" fontId="9" fillId="30" borderId="74" applyNumberFormat="0" applyFont="0" applyAlignment="0" applyProtection="0"/>
    <xf numFmtId="0" fontId="9" fillId="30" borderId="74" applyNumberFormat="0" applyFont="0" applyAlignment="0" applyProtection="0"/>
    <xf numFmtId="0" fontId="9" fillId="30" borderId="74" applyNumberFormat="0" applyFont="0" applyAlignment="0" applyProtection="0"/>
    <xf numFmtId="0" fontId="9" fillId="30" borderId="74" applyNumberFormat="0" applyFont="0" applyAlignment="0" applyProtection="0"/>
    <xf numFmtId="0" fontId="91" fillId="31" borderId="75" applyNumberFormat="0" applyAlignment="0" applyProtection="0"/>
    <xf numFmtId="0" fontId="91" fillId="31" borderId="75"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4" fillId="0" borderId="38">
      <alignment horizontal="center"/>
    </xf>
    <xf numFmtId="0" fontId="94" fillId="0" borderId="38">
      <alignment horizontal="center"/>
    </xf>
    <xf numFmtId="0" fontId="94" fillId="0" borderId="38">
      <alignment horizontal="center"/>
    </xf>
    <xf numFmtId="0" fontId="94" fillId="0" borderId="38">
      <alignment horizontal="center"/>
    </xf>
    <xf numFmtId="0" fontId="94" fillId="0" borderId="38">
      <alignment horizontal="center"/>
    </xf>
    <xf numFmtId="0" fontId="94" fillId="0" borderId="38">
      <alignment horizontal="center"/>
    </xf>
    <xf numFmtId="194" fontId="45" fillId="20" borderId="63">
      <alignment horizontal="right" indent="2"/>
      <protection locked="0"/>
    </xf>
    <xf numFmtId="0" fontId="9" fillId="0" borderId="0"/>
    <xf numFmtId="0" fontId="9" fillId="0" borderId="0"/>
    <xf numFmtId="0" fontId="9" fillId="0" borderId="0"/>
    <xf numFmtId="0" fontId="9" fillId="0" borderId="0"/>
    <xf numFmtId="0" fontId="9" fillId="0" borderId="0"/>
    <xf numFmtId="0" fontId="73" fillId="0" borderId="76" applyNumberFormat="0" applyFill="0" applyAlignment="0" applyProtection="0"/>
    <xf numFmtId="0" fontId="73" fillId="0" borderId="76" applyNumberFormat="0" applyFill="0" applyAlignment="0" applyProtection="0"/>
    <xf numFmtId="43" fontId="134" fillId="0" borderId="0" applyFont="0" applyFill="0" applyBorder="0" applyAlignment="0" applyProtection="0"/>
    <xf numFmtId="43" fontId="5" fillId="0" borderId="0" applyFont="0" applyFill="0" applyBorder="0" applyAlignment="0" applyProtection="0"/>
    <xf numFmtId="44" fontId="134" fillId="0" borderId="0" applyFont="0" applyFill="0" applyBorder="0" applyAlignment="0" applyProtection="0"/>
    <xf numFmtId="9" fontId="134" fillId="0" borderId="0" applyFont="0" applyFill="0" applyBorder="0" applyAlignment="0" applyProtection="0"/>
    <xf numFmtId="43" fontId="134" fillId="0" borderId="0" applyFont="0" applyFill="0" applyBorder="0" applyAlignment="0" applyProtection="0"/>
    <xf numFmtId="9" fontId="134" fillId="0" borderId="0" applyFont="0" applyFill="0" applyBorder="0" applyAlignment="0" applyProtection="0"/>
    <xf numFmtId="0" fontId="137" fillId="0" borderId="0" applyNumberFormat="0" applyFill="0" applyBorder="0" applyAlignment="0" applyProtection="0">
      <alignment vertical="top"/>
      <protection locked="0"/>
    </xf>
    <xf numFmtId="43" fontId="134" fillId="0" borderId="0" applyFont="0" applyFill="0" applyBorder="0" applyAlignment="0" applyProtection="0"/>
    <xf numFmtId="43" fontId="4" fillId="0" borderId="0" applyFont="0" applyFill="0" applyBorder="0" applyAlignment="0" applyProtection="0"/>
    <xf numFmtId="0" fontId="9" fillId="0" borderId="0"/>
    <xf numFmtId="9" fontId="13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9" fontId="14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2"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2" fillId="0" borderId="0" applyFill="0" applyBorder="0" applyAlignment="0" applyProtection="0"/>
    <xf numFmtId="0" fontId="142"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Font="0" applyFill="0" applyBorder="0" applyAlignment="0" applyProtection="0"/>
    <xf numFmtId="0" fontId="1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144" fillId="0" borderId="0" applyNumberFormat="0" applyFill="0" applyBorder="0" applyAlignment="0" applyProtection="0"/>
    <xf numFmtId="37" fontId="141" fillId="0" borderId="0" applyFont="0" applyFill="0" applyBorder="0" applyAlignment="0" applyProtection="0"/>
    <xf numFmtId="0" fontId="238" fillId="2" borderId="0" applyNumberFormat="0" applyBorder="0" applyAlignment="0" applyProtection="0"/>
    <xf numFmtId="0" fontId="109" fillId="74" borderId="0" applyNumberFormat="0" applyBorder="0" applyAlignment="0" applyProtection="0"/>
    <xf numFmtId="0" fontId="109" fillId="74"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61" fillId="74"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61" fillId="47" borderId="0" applyNumberFormat="0" applyBorder="0" applyAlignment="0" applyProtection="0"/>
    <xf numFmtId="0" fontId="109" fillId="52" borderId="0" applyNumberFormat="0" applyBorder="0" applyAlignment="0" applyProtection="0"/>
    <xf numFmtId="0" fontId="109" fillId="52"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61" fillId="52" borderId="0" applyNumberFormat="0" applyBorder="0" applyAlignment="0" applyProtection="0"/>
    <xf numFmtId="0" fontId="109" fillId="75" borderId="0" applyNumberFormat="0" applyBorder="0" applyAlignment="0" applyProtection="0"/>
    <xf numFmtId="0" fontId="109" fillId="7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1" fillId="75" borderId="0" applyNumberFormat="0" applyBorder="0" applyAlignment="0" applyProtection="0"/>
    <xf numFmtId="0" fontId="109" fillId="76" borderId="0" applyNumberFormat="0" applyBorder="0" applyAlignment="0" applyProtection="0"/>
    <xf numFmtId="0" fontId="109" fillId="76"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61" fillId="76" borderId="0" applyNumberFormat="0" applyBorder="0" applyAlignment="0" applyProtection="0"/>
    <xf numFmtId="0" fontId="109" fillId="29" borderId="0" applyNumberFormat="0" applyBorder="0" applyAlignment="0" applyProtection="0"/>
    <xf numFmtId="0" fontId="109" fillId="29" borderId="0" applyNumberFormat="0" applyBorder="0" applyAlignment="0" applyProtection="0"/>
    <xf numFmtId="0" fontId="4" fillId="69" borderId="0" applyNumberFormat="0" applyBorder="0" applyAlignment="0" applyProtection="0"/>
    <xf numFmtId="0" fontId="61" fillId="29" borderId="0" applyNumberFormat="0" applyBorder="0" applyAlignment="0" applyProtection="0"/>
    <xf numFmtId="0" fontId="238" fillId="63" borderId="0" applyNumberFormat="0" applyBorder="0" applyAlignment="0" applyProtection="0"/>
    <xf numFmtId="0" fontId="109" fillId="77" borderId="0" applyNumberFormat="0" applyBorder="0" applyAlignment="0" applyProtection="0"/>
    <xf numFmtId="0" fontId="109" fillId="77"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1" fillId="77" borderId="0" applyNumberFormat="0" applyBorder="0" applyAlignment="0" applyProtection="0"/>
    <xf numFmtId="0" fontId="109" fillId="78" borderId="0" applyNumberFormat="0" applyBorder="0" applyAlignment="0" applyProtection="0"/>
    <xf numFmtId="0" fontId="109" fillId="78" borderId="0" applyNumberFormat="0" applyBorder="0" applyAlignment="0" applyProtection="0"/>
    <xf numFmtId="0" fontId="4" fillId="68" borderId="0" applyNumberFormat="0" applyBorder="0" applyAlignment="0" applyProtection="0"/>
    <xf numFmtId="0" fontId="61" fillId="78" borderId="0" applyNumberFormat="0" applyBorder="0" applyAlignment="0" applyProtection="0"/>
    <xf numFmtId="0" fontId="109" fillId="79" borderId="0" applyNumberFormat="0" applyBorder="0" applyAlignment="0" applyProtection="0"/>
    <xf numFmtId="0" fontId="109" fillId="79"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1" fillId="79" borderId="0" applyNumberFormat="0" applyBorder="0" applyAlignment="0" applyProtection="0"/>
    <xf numFmtId="0" fontId="109" fillId="75" borderId="0" applyNumberFormat="0" applyBorder="0" applyAlignment="0" applyProtection="0"/>
    <xf numFmtId="0" fontId="109" fillId="7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61" fillId="75" borderId="0" applyNumberFormat="0" applyBorder="0" applyAlignment="0" applyProtection="0"/>
    <xf numFmtId="0" fontId="109" fillId="77" borderId="0" applyNumberFormat="0" applyBorder="0" applyAlignment="0" applyProtection="0"/>
    <xf numFmtId="0" fontId="109" fillId="77"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1" fillId="77" borderId="0" applyNumberFormat="0" applyBorder="0" applyAlignment="0" applyProtection="0"/>
    <xf numFmtId="0" fontId="109" fillId="80" borderId="0" applyNumberFormat="0" applyBorder="0" applyAlignment="0" applyProtection="0"/>
    <xf numFmtId="0" fontId="109" fillId="80"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61" fillId="80" borderId="0" applyNumberFormat="0" applyBorder="0" applyAlignment="0" applyProtection="0"/>
    <xf numFmtId="0" fontId="238" fillId="4" borderId="0" applyNumberFormat="0" applyBorder="0" applyAlignment="0" applyProtection="0"/>
    <xf numFmtId="0" fontId="13" fillId="81" borderId="0" applyNumberFormat="0" applyBorder="0" applyAlignment="0" applyProtection="0"/>
    <xf numFmtId="0" fontId="62" fillId="81" borderId="0" applyNumberFormat="0" applyBorder="0" applyAlignment="0" applyProtection="0"/>
    <xf numFmtId="0" fontId="13" fillId="78" borderId="0" applyNumberFormat="0" applyBorder="0" applyAlignment="0" applyProtection="0"/>
    <xf numFmtId="0" fontId="62" fillId="78" borderId="0" applyNumberFormat="0" applyBorder="0" applyAlignment="0" applyProtection="0"/>
    <xf numFmtId="0" fontId="13" fillId="79" borderId="0" applyNumberFormat="0" applyBorder="0" applyAlignment="0" applyProtection="0"/>
    <xf numFmtId="0" fontId="62" fillId="79" borderId="0" applyNumberFormat="0" applyBorder="0" applyAlignment="0" applyProtection="0"/>
    <xf numFmtId="0" fontId="13" fillId="82" borderId="0" applyNumberFormat="0" applyBorder="0" applyAlignment="0" applyProtection="0"/>
    <xf numFmtId="0" fontId="62" fillId="82" borderId="0" applyNumberFormat="0" applyBorder="0" applyAlignment="0" applyProtection="0"/>
    <xf numFmtId="0" fontId="13" fillId="36" borderId="0" applyNumberFormat="0" applyBorder="0" applyAlignment="0" applyProtection="0"/>
    <xf numFmtId="0" fontId="62" fillId="36" borderId="0" applyNumberFormat="0" applyBorder="0" applyAlignment="0" applyProtection="0"/>
    <xf numFmtId="0" fontId="13" fillId="83" borderId="0" applyNumberFormat="0" applyBorder="0" applyAlignment="0" applyProtection="0"/>
    <xf numFmtId="0" fontId="62" fillId="83" borderId="0" applyNumberFormat="0" applyBorder="0" applyAlignment="0" applyProtection="0"/>
    <xf numFmtId="0" fontId="239" fillId="18" borderId="0" applyNumberFormat="0" applyBorder="0" applyAlignment="0" applyProtection="0"/>
    <xf numFmtId="0" fontId="20" fillId="17" borderId="36" applyNumberFormat="0" applyBorder="0" applyProtection="0">
      <alignment horizontal="left" vertical="center"/>
    </xf>
    <xf numFmtId="0" fontId="145" fillId="84" borderId="0" applyNumberFormat="0" applyBorder="0" applyAlignment="0" applyProtection="0"/>
    <xf numFmtId="0" fontId="13" fillId="85" borderId="0" applyNumberFormat="0" applyBorder="0" applyAlignment="0" applyProtection="0"/>
    <xf numFmtId="0" fontId="239" fillId="12" borderId="0" applyNumberFormat="0" applyBorder="0" applyAlignment="0" applyProtection="0"/>
    <xf numFmtId="0" fontId="13" fillId="86" borderId="0" applyNumberFormat="0" applyBorder="0" applyAlignment="0" applyProtection="0"/>
    <xf numFmtId="0" fontId="62" fillId="86" borderId="0" applyNumberFormat="0" applyBorder="0" applyAlignment="0" applyProtection="0"/>
    <xf numFmtId="0" fontId="13" fillId="40" borderId="0" applyNumberFormat="0" applyBorder="0" applyAlignment="0" applyProtection="0"/>
    <xf numFmtId="0" fontId="62" fillId="40" borderId="0" applyNumberFormat="0" applyBorder="0" applyAlignment="0" applyProtection="0"/>
    <xf numFmtId="0" fontId="13" fillId="42" borderId="0" applyNumberFormat="0" applyBorder="0" applyAlignment="0" applyProtection="0"/>
    <xf numFmtId="0" fontId="62" fillId="42" borderId="0" applyNumberFormat="0" applyBorder="0" applyAlignment="0" applyProtection="0"/>
    <xf numFmtId="0" fontId="13" fillId="82" borderId="0" applyNumberFormat="0" applyBorder="0" applyAlignment="0" applyProtection="0"/>
    <xf numFmtId="0" fontId="62" fillId="82" borderId="0" applyNumberFormat="0" applyBorder="0" applyAlignment="0" applyProtection="0"/>
    <xf numFmtId="0" fontId="13" fillId="36" borderId="0" applyNumberFormat="0" applyBorder="0" applyAlignment="0" applyProtection="0"/>
    <xf numFmtId="0" fontId="62" fillId="36" borderId="0" applyNumberFormat="0" applyBorder="0" applyAlignment="0" applyProtection="0"/>
    <xf numFmtId="0" fontId="13" fillId="46" borderId="0" applyNumberFormat="0" applyBorder="0" applyAlignment="0" applyProtection="0"/>
    <xf numFmtId="0" fontId="62" fillId="46" borderId="0" applyNumberFormat="0" applyBorder="0" applyAlignment="0" applyProtection="0"/>
    <xf numFmtId="0" fontId="146" fillId="0" borderId="0" applyFont="0" applyFill="0" applyBorder="0" applyAlignment="0" applyProtection="0">
      <alignment horizontal="right"/>
    </xf>
    <xf numFmtId="0" fontId="146" fillId="0" borderId="0">
      <alignment horizontal="right"/>
    </xf>
    <xf numFmtId="0" fontId="146" fillId="0" borderId="0"/>
    <xf numFmtId="0" fontId="146" fillId="0" borderId="0">
      <alignment horizontal="right"/>
    </xf>
    <xf numFmtId="0" fontId="146" fillId="0" borderId="0">
      <alignment horizontal="right"/>
    </xf>
    <xf numFmtId="10" fontId="10" fillId="72" borderId="0"/>
    <xf numFmtId="10" fontId="10" fillId="72" borderId="0"/>
    <xf numFmtId="10" fontId="10" fillId="72" borderId="0"/>
    <xf numFmtId="10" fontId="10" fillId="72" borderId="0"/>
    <xf numFmtId="10" fontId="10" fillId="72" borderId="0"/>
    <xf numFmtId="200" fontId="19" fillId="0" borderId="173">
      <alignment horizontal="center" vertical="center"/>
      <protection locked="0"/>
    </xf>
    <xf numFmtId="200" fontId="19" fillId="0" borderId="173">
      <alignment horizontal="center" vertical="center"/>
      <protection locked="0"/>
    </xf>
    <xf numFmtId="201" fontId="19" fillId="0" borderId="173">
      <alignment horizontal="center" vertical="center"/>
      <protection locked="0"/>
    </xf>
    <xf numFmtId="201" fontId="19" fillId="0" borderId="173">
      <alignment horizontal="center" vertical="center"/>
      <protection locked="0"/>
    </xf>
    <xf numFmtId="202" fontId="19" fillId="0" borderId="173">
      <alignment horizontal="center" vertical="center"/>
      <protection locked="0"/>
    </xf>
    <xf numFmtId="202" fontId="19" fillId="0" borderId="173">
      <alignment horizontal="center" vertical="center"/>
      <protection locked="0"/>
    </xf>
    <xf numFmtId="203" fontId="19" fillId="0" borderId="173">
      <alignment horizontal="center" vertical="center"/>
      <protection locked="0"/>
    </xf>
    <xf numFmtId="203" fontId="19" fillId="0" borderId="173">
      <alignment horizontal="center" vertical="center"/>
      <protection locked="0"/>
    </xf>
    <xf numFmtId="204" fontId="19" fillId="0" borderId="173">
      <alignment horizontal="center" vertical="center"/>
      <protection locked="0"/>
    </xf>
    <xf numFmtId="204" fontId="19" fillId="0" borderId="173">
      <alignment horizontal="center" vertical="center"/>
      <protection locked="0"/>
    </xf>
    <xf numFmtId="190" fontId="19" fillId="0" borderId="173">
      <alignment horizontal="center" vertical="center"/>
      <protection locked="0"/>
    </xf>
    <xf numFmtId="190" fontId="19" fillId="0" borderId="173">
      <alignment horizontal="center" vertical="center"/>
      <protection locked="0"/>
    </xf>
    <xf numFmtId="0" fontId="19" fillId="0" borderId="173" applyAlignment="0">
      <protection locked="0"/>
    </xf>
    <xf numFmtId="0" fontId="19" fillId="0" borderId="173" applyAlignment="0">
      <protection locked="0"/>
    </xf>
    <xf numFmtId="200" fontId="19" fillId="0" borderId="173">
      <alignment vertical="center"/>
      <protection locked="0"/>
    </xf>
    <xf numFmtId="200" fontId="19" fillId="0" borderId="173">
      <alignment vertical="center"/>
      <protection locked="0"/>
    </xf>
    <xf numFmtId="205" fontId="19" fillId="0" borderId="173">
      <alignment horizontal="right" vertical="center"/>
      <protection locked="0"/>
    </xf>
    <xf numFmtId="205" fontId="19" fillId="0" borderId="173">
      <alignment horizontal="right" vertical="center"/>
      <protection locked="0"/>
    </xf>
    <xf numFmtId="202" fontId="19" fillId="0" borderId="173">
      <alignment vertical="center"/>
      <protection locked="0"/>
    </xf>
    <xf numFmtId="202" fontId="19" fillId="0" borderId="173">
      <alignment vertical="center"/>
      <protection locked="0"/>
    </xf>
    <xf numFmtId="206" fontId="19" fillId="0" borderId="173">
      <alignment vertical="center"/>
      <protection locked="0"/>
    </xf>
    <xf numFmtId="206" fontId="19" fillId="0" borderId="173">
      <alignment vertical="center"/>
      <protection locked="0"/>
    </xf>
    <xf numFmtId="203" fontId="19" fillId="0" borderId="173">
      <alignment vertical="center"/>
      <protection locked="0"/>
    </xf>
    <xf numFmtId="204" fontId="19" fillId="0" borderId="173">
      <alignment vertical="center"/>
      <protection locked="0"/>
    </xf>
    <xf numFmtId="204" fontId="19" fillId="0" borderId="173">
      <alignment vertical="center"/>
      <protection locked="0"/>
    </xf>
    <xf numFmtId="207" fontId="147" fillId="0" borderId="173">
      <alignment vertical="center"/>
      <protection locked="0"/>
    </xf>
    <xf numFmtId="190" fontId="19" fillId="0" borderId="173">
      <alignment horizontal="right" vertical="center"/>
      <protection locked="0"/>
    </xf>
    <xf numFmtId="190" fontId="19" fillId="0" borderId="173">
      <alignment horizontal="right" vertical="center"/>
      <protection locked="0"/>
    </xf>
    <xf numFmtId="0" fontId="148" fillId="87" borderId="0" applyNumberFormat="0" applyFont="0" applyBorder="0" applyAlignment="0" applyProtection="0"/>
    <xf numFmtId="0" fontId="149" fillId="47" borderId="0" applyNumberFormat="0" applyBorder="0" applyAlignment="0" applyProtection="0"/>
    <xf numFmtId="0" fontId="65" fillId="47" borderId="0" applyNumberFormat="0" applyBorder="0" applyAlignment="0" applyProtection="0"/>
    <xf numFmtId="9" fontId="150" fillId="0" borderId="0">
      <alignment horizontal="center"/>
    </xf>
    <xf numFmtId="3" fontId="151" fillId="0" borderId="0"/>
    <xf numFmtId="0" fontId="147" fillId="0" borderId="0">
      <protection locked="0"/>
    </xf>
    <xf numFmtId="0" fontId="152" fillId="0" borderId="0"/>
    <xf numFmtId="0" fontId="153" fillId="0" borderId="38" applyNumberFormat="0" applyFont="0" applyFill="0" applyAlignment="0" applyProtection="0"/>
    <xf numFmtId="0" fontId="153" fillId="0" borderId="174" applyNumberFormat="0" applyFont="0" applyFill="0" applyAlignment="0" applyProtection="0"/>
    <xf numFmtId="208" fontId="154" fillId="0" borderId="0"/>
    <xf numFmtId="209" fontId="9" fillId="0" borderId="0"/>
    <xf numFmtId="209" fontId="9" fillId="0" borderId="0"/>
    <xf numFmtId="210" fontId="154" fillId="88" borderId="0"/>
    <xf numFmtId="49" fontId="155" fillId="0" borderId="0" applyFont="0" applyFill="0" applyBorder="0" applyAlignment="0" applyProtection="0">
      <alignment horizontal="left"/>
    </xf>
    <xf numFmtId="211" fontId="112" fillId="0" borderId="0" applyAlignment="0" applyProtection="0"/>
    <xf numFmtId="164" fontId="19" fillId="0" borderId="0" applyFill="0" applyBorder="0" applyAlignment="0" applyProtection="0"/>
    <xf numFmtId="49" fontId="19" fillId="0" borderId="0" applyNumberFormat="0" applyAlignment="0" applyProtection="0">
      <alignment horizontal="left"/>
    </xf>
    <xf numFmtId="49" fontId="156" fillId="0" borderId="175" applyNumberFormat="0" applyAlignment="0" applyProtection="0">
      <alignment horizontal="left" wrapText="1"/>
    </xf>
    <xf numFmtId="49" fontId="156" fillId="0" borderId="0" applyNumberFormat="0" applyAlignment="0" applyProtection="0">
      <alignment horizontal="left" wrapText="1"/>
    </xf>
    <xf numFmtId="49" fontId="157" fillId="0" borderId="0" applyAlignment="0" applyProtection="0">
      <alignment horizontal="left"/>
    </xf>
    <xf numFmtId="212" fontId="109" fillId="0" borderId="0" applyFill="0" applyBorder="0" applyAlignment="0"/>
    <xf numFmtId="0" fontId="9" fillId="3" borderId="0" applyNumberFormat="0"/>
    <xf numFmtId="0" fontId="158" fillId="33" borderId="68" applyNumberFormat="0" applyAlignment="0" applyProtection="0"/>
    <xf numFmtId="0" fontId="68" fillId="33" borderId="68" applyNumberFormat="0" applyAlignment="0" applyProtection="0"/>
    <xf numFmtId="0" fontId="19" fillId="0" borderId="0" applyNumberFormat="0" applyFont="0" applyFill="0" applyBorder="0">
      <alignment horizontal="center" vertical="center"/>
      <protection locked="0"/>
    </xf>
    <xf numFmtId="0" fontId="19" fillId="0" borderId="0" applyNumberFormat="0" applyFont="0" applyFill="0" applyBorder="0">
      <alignment horizontal="center" vertical="center"/>
      <protection locked="0"/>
    </xf>
    <xf numFmtId="0" fontId="159" fillId="0" borderId="0" applyNumberFormat="0" applyFont="0" applyFill="0" applyBorder="0">
      <alignment horizontal="center" vertical="center"/>
      <protection locked="0"/>
    </xf>
    <xf numFmtId="200" fontId="19" fillId="0" borderId="0" applyFill="0" applyBorder="0">
      <alignment horizontal="center" vertical="center"/>
    </xf>
    <xf numFmtId="200" fontId="19" fillId="0" borderId="0" applyFill="0" applyBorder="0">
      <alignment horizontal="center" vertical="center"/>
    </xf>
    <xf numFmtId="201" fontId="19" fillId="0" borderId="0" applyFill="0" applyBorder="0">
      <alignment horizontal="center" vertical="center"/>
    </xf>
    <xf numFmtId="201" fontId="19" fillId="0" borderId="0" applyFill="0" applyBorder="0">
      <alignment horizontal="center" vertical="center"/>
    </xf>
    <xf numFmtId="202" fontId="19" fillId="0" borderId="0" applyFill="0" applyBorder="0">
      <alignment horizontal="center" vertical="center"/>
    </xf>
    <xf numFmtId="202" fontId="19" fillId="0" borderId="0" applyFill="0" applyBorder="0">
      <alignment horizontal="center" vertical="center"/>
    </xf>
    <xf numFmtId="203" fontId="19" fillId="0" borderId="0" applyFill="0" applyBorder="0">
      <alignment horizontal="center" vertical="center"/>
    </xf>
    <xf numFmtId="203" fontId="19" fillId="0" borderId="0" applyFill="0" applyBorder="0">
      <alignment horizontal="center" vertical="center"/>
    </xf>
    <xf numFmtId="204" fontId="19" fillId="0" borderId="0" applyFill="0" applyBorder="0">
      <alignment horizontal="center" vertical="center"/>
    </xf>
    <xf numFmtId="204" fontId="19" fillId="0" borderId="0" applyFill="0" applyBorder="0">
      <alignment horizontal="center" vertical="center"/>
    </xf>
    <xf numFmtId="190" fontId="19" fillId="0" borderId="0" applyFill="0" applyBorder="0">
      <alignment horizontal="center" vertical="center"/>
    </xf>
    <xf numFmtId="190" fontId="19" fillId="0" borderId="0" applyFill="0" applyBorder="0">
      <alignment horizontal="center" vertical="center"/>
    </xf>
    <xf numFmtId="0" fontId="20" fillId="48" borderId="69" applyNumberFormat="0" applyAlignment="0" applyProtection="0"/>
    <xf numFmtId="0" fontId="69" fillId="48" borderId="69" applyNumberFormat="0" applyAlignment="0" applyProtection="0"/>
    <xf numFmtId="0" fontId="240" fillId="97" borderId="193">
      <alignment vertical="center"/>
    </xf>
    <xf numFmtId="0" fontId="240" fillId="4" borderId="193">
      <alignment vertical="center"/>
    </xf>
    <xf numFmtId="213" fontId="154" fillId="0" borderId="0" applyFont="0" applyFill="0"/>
    <xf numFmtId="21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19" fillId="0" borderId="0" applyFont="0" applyFill="0" applyBorder="0" applyAlignment="0" applyProtection="0"/>
    <xf numFmtId="43" fontId="9" fillId="0" borderId="0" applyFont="0" applyFill="0" applyBorder="0" applyAlignment="0" applyProtection="0"/>
    <xf numFmtId="178" fontId="9" fillId="0" borderId="0" applyFont="0" applyFill="0" applyBorder="0" applyAlignment="0" applyProtection="0"/>
    <xf numFmtId="43" fontId="10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61" fillId="0" borderId="0" applyFont="0" applyFill="0" applyBorder="0" applyAlignment="0" applyProtection="0"/>
    <xf numFmtId="43" fontId="9" fillId="0" borderId="0" applyFont="0" applyFill="0" applyBorder="0" applyAlignment="0" applyProtection="0"/>
    <xf numFmtId="0"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9" fillId="0" borderId="0" applyFont="0" applyFill="0" applyBorder="0" applyAlignment="0" applyProtection="0"/>
    <xf numFmtId="43" fontId="9" fillId="0" borderId="0" applyFont="0" applyFill="0" applyBorder="0" applyAlignment="0" applyProtection="0"/>
    <xf numFmtId="43" fontId="10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8" fontId="9" fillId="0" borderId="0" applyFont="0" applyFill="0" applyBorder="0" applyAlignment="0" applyProtection="0"/>
    <xf numFmtId="0" fontId="160" fillId="0" borderId="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ill="0" applyBorder="0" applyAlignment="0" applyProtection="0"/>
    <xf numFmtId="0" fontId="161" fillId="0" borderId="0"/>
    <xf numFmtId="215" fontId="139" fillId="0" borderId="0">
      <alignment horizontal="center" vertical="center"/>
    </xf>
    <xf numFmtId="216" fontId="241" fillId="63" borderId="194"/>
    <xf numFmtId="0" fontId="242" fillId="0" borderId="0">
      <alignment horizontal="left" vertical="center"/>
    </xf>
    <xf numFmtId="0" fontId="243" fillId="0" borderId="195"/>
    <xf numFmtId="0" fontId="244" fillId="0" borderId="196"/>
    <xf numFmtId="216" fontId="245" fillId="6" borderId="193"/>
    <xf numFmtId="217" fontId="246" fillId="71" borderId="193">
      <alignment horizontal="right"/>
    </xf>
    <xf numFmtId="9" fontId="247" fillId="71" borderId="193"/>
    <xf numFmtId="217" fontId="247" fillId="71" borderId="193">
      <alignment horizontal="right"/>
    </xf>
    <xf numFmtId="217" fontId="247" fillId="71" borderId="193">
      <alignment horizontal="right"/>
    </xf>
    <xf numFmtId="0" fontId="248" fillId="0" borderId="0">
      <alignment horizontal="left" vertical="center"/>
    </xf>
    <xf numFmtId="218" fontId="249" fillId="0" borderId="0">
      <alignment horizontal="center" vertical="center"/>
    </xf>
    <xf numFmtId="219" fontId="64" fillId="0" borderId="0" applyFill="0" applyBorder="0" applyProtection="0"/>
    <xf numFmtId="0" fontId="162" fillId="0" borderId="0"/>
    <xf numFmtId="220" fontId="15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9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9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93" fontId="9" fillId="0" borderId="0" applyFont="0" applyFill="0" applyBorder="0" applyAlignment="0" applyProtection="0"/>
    <xf numFmtId="193" fontId="10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9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221" fontId="9" fillId="0" borderId="0" applyFont="0" applyFill="0" applyBorder="0" applyAlignment="0" applyProtection="0"/>
    <xf numFmtId="221" fontId="9" fillId="0" borderId="0" applyFont="0" applyFill="0" applyBorder="0" applyAlignment="0" applyProtection="0"/>
    <xf numFmtId="0" fontId="250" fillId="12" borderId="197">
      <alignment horizontal="center" vertical="center"/>
    </xf>
    <xf numFmtId="216" fontId="139" fillId="2" borderId="193">
      <alignment horizontal="right" vertical="center" indent="1"/>
    </xf>
    <xf numFmtId="0" fontId="9" fillId="89" borderId="0" applyNumberFormat="0"/>
    <xf numFmtId="216" fontId="139" fillId="97" borderId="193">
      <alignment horizontal="right" vertical="center" indent="1"/>
    </xf>
    <xf numFmtId="216" fontId="251" fillId="4" borderId="193">
      <alignment vertical="center"/>
    </xf>
    <xf numFmtId="0" fontId="13" fillId="12" borderId="193">
      <alignment horizontal="center"/>
    </xf>
    <xf numFmtId="222" fontId="154" fillId="0" borderId="0" applyFont="0" applyFill="0" applyBorder="0" applyAlignment="0" applyProtection="0"/>
    <xf numFmtId="223" fontId="154"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4" fontId="154" fillId="88" borderId="0"/>
    <xf numFmtId="224" fontId="64" fillId="0" borderId="0" applyFill="0" applyBorder="0" applyProtection="0"/>
    <xf numFmtId="0" fontId="146" fillId="0" borderId="0" applyFont="0" applyFill="0" applyBorder="0" applyAlignment="0" applyProtection="0"/>
    <xf numFmtId="0" fontId="163" fillId="0" borderId="0" applyFont="0" applyFill="0" applyBorder="0" applyAlignment="0" applyProtection="0"/>
    <xf numFmtId="225" fontId="9" fillId="0" borderId="0" applyFont="0" applyFill="0" applyBorder="0" applyAlignment="0" applyProtection="0"/>
    <xf numFmtId="49" fontId="164" fillId="0" borderId="0"/>
    <xf numFmtId="0" fontId="165" fillId="6" borderId="176"/>
    <xf numFmtId="0" fontId="165" fillId="89" borderId="177"/>
    <xf numFmtId="0" fontId="166" fillId="89" borderId="176">
      <alignment horizontal="center"/>
    </xf>
    <xf numFmtId="214" fontId="9" fillId="89" borderId="176" applyNumberFormat="0" applyFont="0" applyAlignment="0" applyProtection="0"/>
    <xf numFmtId="0" fontId="165" fillId="89" borderId="176">
      <alignment horizontal="center"/>
    </xf>
    <xf numFmtId="0" fontId="167" fillId="0" borderId="0">
      <alignment horizontal="left"/>
    </xf>
    <xf numFmtId="226" fontId="9" fillId="0" borderId="0" applyFont="0" applyFill="0" applyBorder="0" applyAlignment="0" applyProtection="0"/>
    <xf numFmtId="227" fontId="168" fillId="3" borderId="0" applyFont="0" applyFill="0" applyBorder="0" applyAlignment="0" applyProtection="0"/>
    <xf numFmtId="228" fontId="9" fillId="0" borderId="0" applyFont="0" applyFill="0" applyBorder="0" applyAlignment="0" applyProtection="0"/>
    <xf numFmtId="228" fontId="9" fillId="0" borderId="0" applyFont="0" applyFill="0" applyBorder="0" applyAlignment="0" applyProtection="0"/>
    <xf numFmtId="176" fontId="9" fillId="0" borderId="0" applyFont="0" applyFill="0" applyBorder="0" applyAlignment="0" applyProtection="0"/>
    <xf numFmtId="0" fontId="169" fillId="0" borderId="0" applyNumberFormat="0" applyFill="0" applyBorder="0" applyAlignment="0" applyProtection="0"/>
    <xf numFmtId="0" fontId="74" fillId="0" borderId="0" applyNumberFormat="0" applyFill="0" applyBorder="0" applyAlignment="0" applyProtection="0"/>
    <xf numFmtId="0" fontId="170" fillId="0" borderId="0">
      <alignment horizontal="right"/>
      <protection locked="0"/>
    </xf>
    <xf numFmtId="0" fontId="171" fillId="0" borderId="0">
      <alignment horizontal="left" vertical="top" indent="1"/>
      <protection locked="0"/>
    </xf>
    <xf numFmtId="0" fontId="170" fillId="0" borderId="0">
      <alignment horizontal="left" vertical="top" indent="1"/>
      <protection locked="0"/>
    </xf>
    <xf numFmtId="2" fontId="9" fillId="0" borderId="0" applyFont="0" applyFill="0" applyBorder="0" applyAlignment="0" applyProtection="0"/>
    <xf numFmtId="0" fontId="172" fillId="0" borderId="0" applyNumberFormat="0" applyFill="0" applyBorder="0" applyAlignment="0" applyProtection="0"/>
    <xf numFmtId="0" fontId="19" fillId="0" borderId="0"/>
    <xf numFmtId="0" fontId="173" fillId="0" borderId="0"/>
    <xf numFmtId="0" fontId="174" fillId="0" borderId="0"/>
    <xf numFmtId="0" fontId="175" fillId="2" borderId="178"/>
    <xf numFmtId="0" fontId="166" fillId="52" borderId="0" applyNumberFormat="0" applyBorder="0" applyAlignment="0" applyProtection="0"/>
    <xf numFmtId="0" fontId="77" fillId="52" borderId="0" applyNumberFormat="0" applyBorder="0" applyAlignment="0" applyProtection="0"/>
    <xf numFmtId="0" fontId="176" fillId="0" borderId="179"/>
    <xf numFmtId="229" fontId="177" fillId="0" borderId="180"/>
    <xf numFmtId="0" fontId="178" fillId="0" borderId="0"/>
    <xf numFmtId="38" fontId="19" fillId="4" borderId="0" applyNumberFormat="0" applyBorder="0" applyAlignment="0" applyProtection="0"/>
    <xf numFmtId="0" fontId="179" fillId="0" borderId="2">
      <alignment horizontal="left"/>
    </xf>
    <xf numFmtId="0" fontId="180" fillId="0" borderId="0">
      <alignment horizontal="right"/>
    </xf>
    <xf numFmtId="37" fontId="151" fillId="0" borderId="0">
      <alignment horizontal="right"/>
    </xf>
    <xf numFmtId="0" fontId="181" fillId="0" borderId="0">
      <alignment horizontal="left"/>
    </xf>
    <xf numFmtId="37" fontId="182" fillId="0" borderId="0">
      <alignment horizontal="right"/>
    </xf>
    <xf numFmtId="0" fontId="15" fillId="0" borderId="109" applyNumberFormat="0" applyAlignment="0" applyProtection="0">
      <alignment horizontal="left" vertical="center"/>
    </xf>
    <xf numFmtId="0" fontId="15" fillId="0" borderId="1">
      <alignment horizontal="left" vertical="center"/>
    </xf>
    <xf numFmtId="0" fontId="183" fillId="17" borderId="0"/>
    <xf numFmtId="0" fontId="138" fillId="0" borderId="181" applyNumberFormat="0" applyFill="0" applyAlignment="0" applyProtection="0"/>
    <xf numFmtId="0" fontId="184" fillId="0" borderId="182" applyNumberFormat="0" applyFill="0" applyAlignment="0" applyProtection="0"/>
    <xf numFmtId="0" fontId="252" fillId="0" borderId="0" applyNumberFormat="0" applyFill="0" applyAlignment="0" applyProtection="0"/>
    <xf numFmtId="0" fontId="10" fillId="0" borderId="0" applyFill="0" applyBorder="0" applyAlignment="0"/>
    <xf numFmtId="0" fontId="185" fillId="0" borderId="183" applyNumberFormat="0" applyFill="0" applyAlignment="0" applyProtection="0"/>
    <xf numFmtId="0" fontId="253" fillId="0" borderId="0" applyNumberFormat="0" applyFill="0" applyAlignment="0" applyProtection="0"/>
    <xf numFmtId="0" fontId="79" fillId="0" borderId="0" applyFill="0" applyBorder="0" applyAlignment="0"/>
    <xf numFmtId="0" fontId="186" fillId="0" borderId="184" applyNumberFormat="0" applyFill="0" applyAlignment="0" applyProtection="0"/>
    <xf numFmtId="0" fontId="254" fillId="0" borderId="0" applyNumberFormat="0" applyFill="0" applyAlignment="0" applyProtection="0"/>
    <xf numFmtId="0" fontId="22" fillId="0" borderId="0" applyFill="0" applyBorder="0" applyAlignment="0"/>
    <xf numFmtId="0" fontId="186" fillId="0" borderId="0" applyNumberFormat="0" applyFill="0" applyBorder="0" applyAlignment="0" applyProtection="0"/>
    <xf numFmtId="0" fontId="19" fillId="0" borderId="0" applyFill="0" applyBorder="0" applyAlignment="0"/>
    <xf numFmtId="0" fontId="255" fillId="0" borderId="0" applyNumberFormat="0" applyFill="0" applyBorder="0" applyAlignment="0" applyProtection="0"/>
    <xf numFmtId="0" fontId="19" fillId="0" borderId="0" applyFill="0" applyBorder="0" applyAlignment="0"/>
    <xf numFmtId="0" fontId="187" fillId="6" borderId="0">
      <alignment vertical="center"/>
    </xf>
    <xf numFmtId="0" fontId="188" fillId="0" borderId="0" applyFill="0" applyAlignment="0" applyProtection="0">
      <protection locked="0"/>
    </xf>
    <xf numFmtId="230" fontId="109" fillId="0" borderId="0">
      <alignment horizontal="left"/>
    </xf>
    <xf numFmtId="230" fontId="109" fillId="0" borderId="0">
      <alignment horizontal="left"/>
    </xf>
    <xf numFmtId="0" fontId="189" fillId="0" borderId="185">
      <protection locked="0"/>
    </xf>
    <xf numFmtId="0" fontId="190" fillId="0" borderId="0"/>
    <xf numFmtId="0" fontId="191" fillId="0" borderId="0" applyProtection="0"/>
    <xf numFmtId="0" fontId="192" fillId="0" borderId="0" applyProtection="0"/>
    <xf numFmtId="183" fontId="10" fillId="0" borderId="0" applyProtection="0"/>
    <xf numFmtId="231" fontId="13" fillId="0" borderId="0" applyAlignment="0">
      <alignment horizontal="right"/>
      <protection hidden="1"/>
    </xf>
    <xf numFmtId="0" fontId="161" fillId="0" borderId="0" applyFont="0" applyFill="0" applyBorder="0" applyAlignment="0" applyProtection="0">
      <alignment horizontal="left"/>
    </xf>
    <xf numFmtId="0" fontId="193" fillId="0" borderId="0" applyNumberFormat="0" applyFill="0" applyBorder="0" applyAlignment="0" applyProtection="0"/>
    <xf numFmtId="0" fontId="256" fillId="0" borderId="0" applyNumberFormat="0" applyFill="0" applyBorder="0" applyAlignment="0" applyProtection="0">
      <alignment vertical="top"/>
      <protection locked="0"/>
    </xf>
    <xf numFmtId="0" fontId="257"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258" fillId="0" borderId="0" applyNumberFormat="0" applyFill="0" applyBorder="0" applyAlignment="0" applyProtection="0">
      <alignment vertical="top"/>
      <protection locked="0"/>
    </xf>
    <xf numFmtId="0" fontId="84" fillId="0" borderId="0" applyFill="0" applyBorder="0" applyAlignment="0">
      <protection locked="0"/>
    </xf>
    <xf numFmtId="0" fontId="85" fillId="0" borderId="0" applyFill="0" applyBorder="0" applyAlignment="0">
      <protection locked="0"/>
    </xf>
    <xf numFmtId="181" fontId="9" fillId="6" borderId="0" applyFont="0" applyBorder="0">
      <alignment horizontal="right"/>
    </xf>
    <xf numFmtId="181" fontId="9" fillId="6" borderId="0" applyFont="0" applyBorder="0">
      <alignment horizontal="right"/>
    </xf>
    <xf numFmtId="181" fontId="9" fillId="6" borderId="0" applyFont="0" applyBorder="0">
      <alignment horizontal="right"/>
    </xf>
    <xf numFmtId="164" fontId="9" fillId="6" borderId="0" applyFont="0" applyBorder="0" applyAlignment="0"/>
    <xf numFmtId="164" fontId="9" fillId="6" borderId="0" applyFont="0" applyBorder="0" applyAlignment="0"/>
    <xf numFmtId="164" fontId="9" fillId="6" borderId="0" applyFont="0" applyBorder="0" applyAlignment="0"/>
    <xf numFmtId="0" fontId="194" fillId="0" borderId="0" applyFont="0" applyFill="0" applyBorder="0" applyAlignment="0" applyProtection="0"/>
    <xf numFmtId="0" fontId="195" fillId="0" borderId="0"/>
    <xf numFmtId="0" fontId="154" fillId="5" borderId="0"/>
    <xf numFmtId="3" fontId="13" fillId="90" borderId="0"/>
    <xf numFmtId="164" fontId="13" fillId="90" borderId="0"/>
    <xf numFmtId="15" fontId="13" fillId="90" borderId="0"/>
    <xf numFmtId="10" fontId="19" fillId="6" borderId="39" applyNumberFormat="0" applyBorder="0" applyAlignment="0" applyProtection="0"/>
    <xf numFmtId="0" fontId="196" fillId="29" borderId="68" applyNumberFormat="0" applyAlignment="0" applyProtection="0"/>
    <xf numFmtId="0" fontId="196" fillId="29" borderId="68" applyNumberFormat="0" applyAlignment="0" applyProtection="0"/>
    <xf numFmtId="0" fontId="196" fillId="29" borderId="68" applyNumberFormat="0" applyAlignment="0" applyProtection="0"/>
    <xf numFmtId="0" fontId="196" fillId="29" borderId="68" applyNumberFormat="0" applyAlignment="0" applyProtection="0"/>
    <xf numFmtId="0" fontId="196" fillId="29" borderId="68" applyNumberFormat="0" applyAlignment="0" applyProtection="0"/>
    <xf numFmtId="0" fontId="196" fillId="29" borderId="68" applyNumberFormat="0" applyAlignment="0" applyProtection="0"/>
    <xf numFmtId="0" fontId="196" fillId="29" borderId="68" applyNumberFormat="0" applyAlignment="0" applyProtection="0"/>
    <xf numFmtId="0" fontId="196" fillId="29" borderId="68" applyNumberFormat="0" applyAlignment="0" applyProtection="0"/>
    <xf numFmtId="3" fontId="197" fillId="0" borderId="186"/>
    <xf numFmtId="0" fontId="196" fillId="29" borderId="68" applyNumberFormat="0" applyAlignment="0" applyProtection="0"/>
    <xf numFmtId="0" fontId="196" fillId="29" borderId="68" applyNumberFormat="0" applyAlignment="0" applyProtection="0"/>
    <xf numFmtId="0" fontId="196" fillId="29" borderId="68" applyNumberFormat="0" applyAlignment="0" applyProtection="0"/>
    <xf numFmtId="0" fontId="196" fillId="29" borderId="68" applyNumberFormat="0" applyAlignment="0" applyProtection="0"/>
    <xf numFmtId="0" fontId="196" fillId="29" borderId="68" applyNumberFormat="0" applyAlignment="0" applyProtection="0"/>
    <xf numFmtId="0" fontId="196" fillId="29" borderId="68" applyNumberFormat="0" applyAlignment="0" applyProtection="0"/>
    <xf numFmtId="0" fontId="196" fillId="29" borderId="68" applyNumberFormat="0" applyAlignment="0" applyProtection="0"/>
    <xf numFmtId="0" fontId="196" fillId="29" borderId="68" applyNumberFormat="0" applyAlignment="0" applyProtection="0"/>
    <xf numFmtId="0" fontId="175" fillId="3" borderId="0" applyNumberFormat="0" applyBorder="0" applyAlignment="0" applyProtection="0"/>
    <xf numFmtId="208" fontId="175" fillId="91" borderId="0"/>
    <xf numFmtId="167" fontId="175" fillId="3" borderId="0"/>
    <xf numFmtId="43" fontId="175" fillId="3" borderId="0"/>
    <xf numFmtId="10" fontId="175" fillId="3" borderId="0"/>
    <xf numFmtId="3" fontId="13" fillId="90" borderId="0"/>
    <xf numFmtId="172" fontId="9" fillId="10" borderId="0" applyFont="0" applyBorder="0" applyAlignment="0">
      <alignment horizontal="right"/>
      <protection locked="0"/>
    </xf>
    <xf numFmtId="172" fontId="9" fillId="10" borderId="0" applyFont="0" applyBorder="0" applyAlignment="0">
      <alignment horizontal="right"/>
      <protection locked="0"/>
    </xf>
    <xf numFmtId="172" fontId="9" fillId="10" borderId="0" applyFont="0" applyBorder="0" applyAlignment="0">
      <alignment horizontal="right"/>
      <protection locked="0"/>
    </xf>
    <xf numFmtId="172" fontId="9" fillId="10" borderId="0" applyFont="0" applyBorder="0" applyAlignment="0">
      <alignment horizontal="right"/>
      <protection locked="0"/>
    </xf>
    <xf numFmtId="172" fontId="9" fillId="10" borderId="0" applyFont="0" applyBorder="0" applyAlignment="0">
      <alignment horizontal="right"/>
      <protection locked="0"/>
    </xf>
    <xf numFmtId="172" fontId="9" fillId="10" borderId="0" applyFont="0" applyBorder="0" applyAlignment="0">
      <alignment horizontal="right"/>
      <protection locked="0"/>
    </xf>
    <xf numFmtId="172" fontId="9" fillId="10" borderId="0" applyFont="0" applyBorder="0" applyAlignment="0">
      <alignment horizontal="right"/>
      <protection locked="0"/>
    </xf>
    <xf numFmtId="172" fontId="9" fillId="10" borderId="0" applyFont="0" applyBorder="0" applyAlignment="0">
      <alignment horizontal="right"/>
      <protection locked="0"/>
    </xf>
    <xf numFmtId="172" fontId="9" fillId="10" borderId="0" applyFont="0" applyBorder="0" applyAlignment="0">
      <alignment horizontal="right"/>
      <protection locked="0"/>
    </xf>
    <xf numFmtId="10" fontId="9" fillId="10" borderId="0" applyFont="0" applyBorder="0">
      <alignment horizontal="right"/>
      <protection locked="0"/>
    </xf>
    <xf numFmtId="10" fontId="9" fillId="10" borderId="0" applyFont="0" applyBorder="0">
      <alignment horizontal="right"/>
      <protection locked="0"/>
    </xf>
    <xf numFmtId="10" fontId="9" fillId="10" borderId="0" applyFont="0" applyBorder="0">
      <alignment horizontal="right"/>
      <protection locked="0"/>
    </xf>
    <xf numFmtId="165" fontId="13" fillId="90" borderId="0"/>
    <xf numFmtId="3" fontId="9" fillId="65" borderId="0" applyFont="0" applyBorder="0">
      <protection locked="0"/>
    </xf>
    <xf numFmtId="3" fontId="9" fillId="65" borderId="0" applyFont="0" applyBorder="0">
      <protection locked="0"/>
    </xf>
    <xf numFmtId="3" fontId="9" fillId="65" borderId="0" applyFont="0" applyBorder="0">
      <protection locked="0"/>
    </xf>
    <xf numFmtId="164" fontId="13" fillId="90" borderId="0"/>
    <xf numFmtId="182" fontId="9" fillId="54" borderId="0" applyFont="0" applyBorder="0">
      <alignment horizontal="right"/>
      <protection locked="0"/>
    </xf>
    <xf numFmtId="0" fontId="259" fillId="70" borderId="0">
      <alignment horizontal="center"/>
    </xf>
    <xf numFmtId="4" fontId="13" fillId="90" borderId="0"/>
    <xf numFmtId="10" fontId="13" fillId="90" borderId="0"/>
    <xf numFmtId="172" fontId="9" fillId="6" borderId="0" applyFont="0" applyBorder="0">
      <alignment horizontal="right"/>
      <protection locked="0"/>
    </xf>
    <xf numFmtId="172" fontId="9" fillId="6" borderId="0" applyFont="0" applyBorder="0">
      <alignment horizontal="right"/>
      <protection locked="0"/>
    </xf>
    <xf numFmtId="172" fontId="9" fillId="6" borderId="0" applyFont="0" applyBorder="0">
      <alignment horizontal="right"/>
      <protection locked="0"/>
    </xf>
    <xf numFmtId="172" fontId="9" fillId="6" borderId="0" applyFont="0" applyBorder="0">
      <alignment horizontal="right"/>
      <protection locked="0"/>
    </xf>
    <xf numFmtId="172" fontId="9" fillId="6" borderId="0" applyFont="0" applyBorder="0">
      <alignment horizontal="right"/>
      <protection locked="0"/>
    </xf>
    <xf numFmtId="172" fontId="9" fillId="6" borderId="0" applyFont="0" applyBorder="0">
      <alignment horizontal="right"/>
      <protection locked="0"/>
    </xf>
    <xf numFmtId="172" fontId="9" fillId="6" borderId="0" applyFont="0" applyBorder="0">
      <alignment horizontal="right"/>
      <protection locked="0"/>
    </xf>
    <xf numFmtId="172" fontId="9" fillId="6" borderId="0" applyFont="0" applyBorder="0">
      <alignment horizontal="right"/>
      <protection locked="0"/>
    </xf>
    <xf numFmtId="0" fontId="198" fillId="2" borderId="74" applyNumberFormat="0" applyAlignment="0"/>
    <xf numFmtId="1" fontId="19" fillId="0" borderId="0"/>
    <xf numFmtId="0" fontId="195" fillId="0" borderId="0" applyFont="0" applyFill="0" applyBorder="0" applyAlignment="0" applyProtection="0"/>
    <xf numFmtId="0" fontId="199" fillId="6" borderId="39">
      <alignment horizontal="left" indent="2"/>
    </xf>
    <xf numFmtId="0" fontId="200" fillId="0" borderId="73" applyNumberFormat="0" applyFill="0" applyAlignment="0" applyProtection="0"/>
    <xf numFmtId="0" fontId="87" fillId="0" borderId="73" applyNumberFormat="0" applyFill="0" applyAlignment="0" applyProtection="0"/>
    <xf numFmtId="0" fontId="22" fillId="0" borderId="39" applyFill="0">
      <alignment horizontal="center" vertical="center"/>
    </xf>
    <xf numFmtId="0" fontId="22" fillId="0" borderId="39" applyFill="0">
      <alignment horizontal="center" vertical="center"/>
    </xf>
    <xf numFmtId="0" fontId="19" fillId="0" borderId="39" applyFill="0">
      <alignment horizontal="center" vertical="center"/>
    </xf>
    <xf numFmtId="0" fontId="19" fillId="0" borderId="39" applyFill="0">
      <alignment horizontal="center" vertical="center"/>
    </xf>
    <xf numFmtId="232" fontId="19" fillId="0" borderId="39" applyFill="0">
      <alignment horizontal="center" vertical="center"/>
    </xf>
    <xf numFmtId="232" fontId="19" fillId="0" borderId="39" applyFill="0">
      <alignment horizontal="center" vertical="center"/>
    </xf>
    <xf numFmtId="0" fontId="141" fillId="0" borderId="0"/>
    <xf numFmtId="0" fontId="201" fillId="0" borderId="0"/>
    <xf numFmtId="233" fontId="9" fillId="0" borderId="0" applyFont="0" applyFill="0" applyBorder="0" applyAlignment="0" applyProtection="0"/>
    <xf numFmtId="0" fontId="194" fillId="0" borderId="0" applyFont="0" applyFill="0" applyBorder="0" applyAlignment="0" applyProtection="0"/>
    <xf numFmtId="0" fontId="146" fillId="0" borderId="0" applyFont="0" applyFill="0" applyBorder="0" applyAlignment="0" applyProtection="0"/>
    <xf numFmtId="0" fontId="202" fillId="0" borderId="0" applyFont="0" applyFill="0" applyBorder="0" applyAlignment="0" applyProtection="0"/>
    <xf numFmtId="0" fontId="203" fillId="0" borderId="0"/>
    <xf numFmtId="0" fontId="15" fillId="0" borderId="0" applyFill="0" applyBorder="0" applyAlignment="0"/>
    <xf numFmtId="0" fontId="204" fillId="0" borderId="0" applyFont="0" applyFill="0" applyBorder="0" applyAlignment="0" applyProtection="0"/>
    <xf numFmtId="0" fontId="195" fillId="0" borderId="0"/>
    <xf numFmtId="0" fontId="10" fillId="92" borderId="1">
      <alignment vertical="center"/>
    </xf>
    <xf numFmtId="0" fontId="205" fillId="10" borderId="0" applyNumberFormat="0" applyBorder="0" applyProtection="0">
      <alignment vertical="center"/>
    </xf>
    <xf numFmtId="234" fontId="9" fillId="0" borderId="0" applyFont="0" applyFill="0" applyBorder="0" applyAlignment="0" applyProtection="0"/>
    <xf numFmtId="234" fontId="9" fillId="0" borderId="0" applyFont="0" applyFill="0" applyBorder="0" applyAlignment="0" applyProtection="0"/>
    <xf numFmtId="197" fontId="9" fillId="0" borderId="0" applyFont="0" applyFill="0" applyBorder="0" applyAlignment="0" applyProtection="0"/>
    <xf numFmtId="235" fontId="9" fillId="0" borderId="0" applyFont="0" applyFill="0" applyBorder="0" applyAlignment="0" applyProtection="0"/>
    <xf numFmtId="235" fontId="206" fillId="0" borderId="0" applyFont="0" applyFill="0" applyBorder="0" applyAlignment="0" applyProtection="0"/>
    <xf numFmtId="235" fontId="206" fillId="0" borderId="0" applyFont="0" applyFill="0" applyBorder="0" applyAlignment="0" applyProtection="0"/>
    <xf numFmtId="235" fontId="206" fillId="0" borderId="0" applyFont="0" applyFill="0" applyBorder="0" applyAlignment="0" applyProtection="0"/>
    <xf numFmtId="235" fontId="206" fillId="0" borderId="0" applyFont="0" applyFill="0" applyBorder="0" applyAlignment="0" applyProtection="0"/>
    <xf numFmtId="0" fontId="207" fillId="32" borderId="0" applyNumberFormat="0" applyBorder="0" applyAlignment="0" applyProtection="0"/>
    <xf numFmtId="0" fontId="89" fillId="32" borderId="0" applyNumberFormat="0" applyBorder="0" applyAlignment="0" applyProtection="0"/>
    <xf numFmtId="0" fontId="64" fillId="0" borderId="0"/>
    <xf numFmtId="37" fontId="208" fillId="0" borderId="0"/>
    <xf numFmtId="236" fontId="209" fillId="0" borderId="0"/>
    <xf numFmtId="0" fontId="9" fillId="0" borderId="0"/>
    <xf numFmtId="0" fontId="176" fillId="0" borderId="0"/>
    <xf numFmtId="0" fontId="161" fillId="0" borderId="0"/>
    <xf numFmtId="0" fontId="109" fillId="0" borderId="0"/>
    <xf numFmtId="0" fontId="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9" fillId="0" borderId="0"/>
    <xf numFmtId="0" fontId="9" fillId="0" borderId="0"/>
    <xf numFmtId="0" fontId="9" fillId="0" borderId="0"/>
    <xf numFmtId="0" fontId="9" fillId="0" borderId="0"/>
    <xf numFmtId="0" fontId="9" fillId="0" borderId="0"/>
    <xf numFmtId="0" fontId="9" fillId="0" borderId="0"/>
    <xf numFmtId="0" fontId="210" fillId="0" borderId="0"/>
    <xf numFmtId="0" fontId="210" fillId="0" borderId="0"/>
    <xf numFmtId="0" fontId="9" fillId="0" borderId="0"/>
    <xf numFmtId="0" fontId="210" fillId="0" borderId="0"/>
    <xf numFmtId="0" fontId="210" fillId="0" borderId="0"/>
    <xf numFmtId="0" fontId="9" fillId="0" borderId="0"/>
    <xf numFmtId="0" fontId="210"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1" fillId="0" borderId="0" applyProtection="0"/>
    <xf numFmtId="0" fontId="9" fillId="0" borderId="0"/>
    <xf numFmtId="0" fontId="4" fillId="0" borderId="0"/>
    <xf numFmtId="0" fontId="9" fillId="0" borderId="0"/>
    <xf numFmtId="0" fontId="9" fillId="0" borderId="0"/>
    <xf numFmtId="0" fontId="9" fillId="0" borderId="0"/>
    <xf numFmtId="0" fontId="4" fillId="0" borderId="0"/>
    <xf numFmtId="0" fontId="6" fillId="0" borderId="0"/>
    <xf numFmtId="0" fontId="4" fillId="0" borderId="0"/>
    <xf numFmtId="0" fontId="9" fillId="0" borderId="0" applyNumberFormat="0" applyFont="0" applyFill="0" applyBorder="0" applyAlignment="0" applyProtection="0"/>
    <xf numFmtId="0" fontId="211"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9" fillId="0" borderId="0" applyNumberFormat="0" applyFont="0" applyFill="0" applyBorder="0" applyAlignment="0" applyProtection="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9" fillId="0" borderId="0"/>
    <xf numFmtId="0" fontId="9" fillId="0" borderId="0" applyNumberFormat="0" applyFont="0" applyFill="0" applyBorder="0" applyAlignment="0" applyProtection="0"/>
    <xf numFmtId="0" fontId="6" fillId="0" borderId="0"/>
    <xf numFmtId="0" fontId="9" fillId="0" borderId="0"/>
    <xf numFmtId="0" fontId="9" fillId="0" borderId="0"/>
    <xf numFmtId="0" fontId="9" fillId="0" borderId="0"/>
    <xf numFmtId="0" fontId="9" fillId="0" borderId="0"/>
    <xf numFmtId="0" fontId="9" fillId="0" borderId="0"/>
    <xf numFmtId="0" fontId="109" fillId="0" borderId="0"/>
    <xf numFmtId="0" fontId="9" fillId="0" borderId="0" applyNumberFormat="0" applyFont="0" applyFill="0" applyBorder="0" applyAlignment="0" applyProtection="0"/>
    <xf numFmtId="0" fontId="109" fillId="0" borderId="0"/>
    <xf numFmtId="0" fontId="4" fillId="0" borderId="0"/>
    <xf numFmtId="0" fontId="4" fillId="0" borderId="0"/>
    <xf numFmtId="0" fontId="211" fillId="0" borderId="0"/>
    <xf numFmtId="0" fontId="109" fillId="0" borderId="0"/>
    <xf numFmtId="0" fontId="4" fillId="0" borderId="0"/>
    <xf numFmtId="0" fontId="4" fillId="0" borderId="0"/>
    <xf numFmtId="0" fontId="9" fillId="0" borderId="0"/>
    <xf numFmtId="0" fontId="9" fillId="0" borderId="0"/>
    <xf numFmtId="0" fontId="109" fillId="0" borderId="0"/>
    <xf numFmtId="229" fontId="177" fillId="0" borderId="0"/>
    <xf numFmtId="0" fontId="212" fillId="0" borderId="0"/>
    <xf numFmtId="0" fontId="109" fillId="30" borderId="74" applyNumberFormat="0" applyFont="0" applyAlignment="0" applyProtection="0"/>
    <xf numFmtId="0" fontId="109" fillId="30" borderId="74" applyNumberFormat="0" applyFont="0" applyAlignment="0" applyProtection="0"/>
    <xf numFmtId="0" fontId="109" fillId="30" borderId="74" applyNumberFormat="0" applyFont="0" applyAlignment="0" applyProtection="0"/>
    <xf numFmtId="0" fontId="109" fillId="30" borderId="74" applyNumberFormat="0" applyFont="0" applyAlignment="0" applyProtection="0"/>
    <xf numFmtId="0" fontId="109" fillId="30" borderId="74" applyNumberFormat="0" applyFont="0" applyAlignment="0" applyProtection="0"/>
    <xf numFmtId="0" fontId="109" fillId="30" borderId="74" applyNumberFormat="0" applyFont="0" applyAlignment="0" applyProtection="0"/>
    <xf numFmtId="0" fontId="109" fillId="30" borderId="74" applyNumberFormat="0" applyFont="0" applyAlignment="0" applyProtection="0"/>
    <xf numFmtId="0" fontId="109" fillId="30" borderId="74" applyNumberFormat="0" applyFont="0" applyAlignment="0" applyProtection="0"/>
    <xf numFmtId="0" fontId="109" fillId="30" borderId="74" applyNumberFormat="0" applyFont="0" applyAlignment="0" applyProtection="0"/>
    <xf numFmtId="0" fontId="109" fillId="30" borderId="74" applyNumberFormat="0" applyFont="0" applyAlignment="0" applyProtection="0"/>
    <xf numFmtId="0" fontId="109" fillId="30" borderId="74" applyNumberFormat="0" applyFont="0" applyAlignment="0" applyProtection="0"/>
    <xf numFmtId="0" fontId="109" fillId="30" borderId="74" applyNumberFormat="0" applyFont="0" applyAlignment="0" applyProtection="0"/>
    <xf numFmtId="0" fontId="109" fillId="30" borderId="74" applyNumberFormat="0" applyFont="0" applyAlignment="0" applyProtection="0"/>
    <xf numFmtId="0" fontId="109" fillId="30" borderId="74" applyNumberFormat="0" applyFont="0" applyAlignment="0" applyProtection="0"/>
    <xf numFmtId="0" fontId="109" fillId="30" borderId="74" applyNumberFormat="0" applyFont="0" applyAlignment="0" applyProtection="0"/>
    <xf numFmtId="0" fontId="109" fillId="30" borderId="74" applyNumberFormat="0" applyFont="0" applyAlignment="0" applyProtection="0"/>
    <xf numFmtId="0" fontId="9" fillId="30" borderId="74" applyNumberFormat="0" applyFont="0" applyAlignment="0" applyProtection="0"/>
    <xf numFmtId="0" fontId="109" fillId="30" borderId="74" applyNumberFormat="0" applyFont="0" applyAlignment="0" applyProtection="0"/>
    <xf numFmtId="0" fontId="109" fillId="30" borderId="74" applyNumberFormat="0" applyFont="0" applyAlignment="0" applyProtection="0"/>
    <xf numFmtId="0" fontId="109" fillId="30" borderId="74" applyNumberFormat="0" applyFont="0" applyAlignment="0" applyProtection="0"/>
    <xf numFmtId="0" fontId="109" fillId="30" borderId="74" applyNumberFormat="0" applyFont="0" applyAlignment="0" applyProtection="0"/>
    <xf numFmtId="0" fontId="109" fillId="30" borderId="74" applyNumberFormat="0" applyFont="0" applyAlignment="0" applyProtection="0"/>
    <xf numFmtId="0" fontId="109" fillId="30" borderId="74" applyNumberFormat="0" applyFont="0" applyAlignment="0" applyProtection="0"/>
    <xf numFmtId="0" fontId="109" fillId="30" borderId="74" applyNumberFormat="0" applyFont="0" applyAlignment="0" applyProtection="0"/>
    <xf numFmtId="0" fontId="109" fillId="30" borderId="74" applyNumberFormat="0" applyFont="0" applyAlignment="0" applyProtection="0"/>
    <xf numFmtId="0" fontId="109" fillId="30" borderId="74" applyNumberFormat="0" applyFont="0" applyAlignment="0" applyProtection="0"/>
    <xf numFmtId="0" fontId="109" fillId="30" borderId="74" applyNumberFormat="0" applyFont="0" applyAlignment="0" applyProtection="0"/>
    <xf numFmtId="0" fontId="109" fillId="30" borderId="74" applyNumberFormat="0" applyFont="0" applyAlignment="0" applyProtection="0"/>
    <xf numFmtId="0" fontId="109" fillId="30" borderId="74" applyNumberFormat="0" applyFont="0" applyAlignment="0" applyProtection="0"/>
    <xf numFmtId="0" fontId="109" fillId="30" borderId="74" applyNumberFormat="0" applyFont="0" applyAlignment="0" applyProtection="0"/>
    <xf numFmtId="0" fontId="109" fillId="30" borderId="74" applyNumberFormat="0" applyFont="0" applyAlignment="0" applyProtection="0"/>
    <xf numFmtId="0" fontId="109" fillId="30" borderId="74" applyNumberFormat="0" applyFont="0" applyAlignment="0" applyProtection="0"/>
    <xf numFmtId="0" fontId="109" fillId="30" borderId="74" applyNumberFormat="0" applyFont="0" applyAlignment="0" applyProtection="0"/>
    <xf numFmtId="0" fontId="213" fillId="0" borderId="0">
      <alignment horizontal="left"/>
    </xf>
    <xf numFmtId="237" fontId="9" fillId="0" borderId="0" applyFont="0" applyFill="0" applyBorder="0" applyAlignment="0" applyProtection="0"/>
    <xf numFmtId="15" fontId="9" fillId="0" borderId="0"/>
    <xf numFmtId="0" fontId="214" fillId="33" borderId="75" applyNumberFormat="0" applyAlignment="0" applyProtection="0"/>
    <xf numFmtId="0" fontId="260" fillId="98" borderId="170" applyNumberFormat="0" applyAlignment="0" applyProtection="0"/>
    <xf numFmtId="0" fontId="91" fillId="33" borderId="75" applyNumberFormat="0" applyAlignment="0" applyProtection="0"/>
    <xf numFmtId="40" fontId="215" fillId="2" borderId="0">
      <alignment horizontal="right"/>
    </xf>
    <xf numFmtId="0" fontId="216" fillId="2" borderId="0">
      <alignment horizontal="right"/>
    </xf>
    <xf numFmtId="0" fontId="217" fillId="2" borderId="21"/>
    <xf numFmtId="0" fontId="217" fillId="0" borderId="0" applyBorder="0">
      <alignment horizontal="centerContinuous"/>
    </xf>
    <xf numFmtId="0" fontId="218" fillId="0" borderId="0" applyBorder="0">
      <alignment horizontal="centerContinuous"/>
    </xf>
    <xf numFmtId="38" fontId="9" fillId="0" borderId="0"/>
    <xf numFmtId="166" fontId="9" fillId="0" borderId="0"/>
    <xf numFmtId="10" fontId="9" fillId="0" borderId="0"/>
    <xf numFmtId="238" fontId="9" fillId="0" borderId="0"/>
    <xf numFmtId="239" fontId="9" fillId="0" borderId="0"/>
    <xf numFmtId="169" fontId="9" fillId="0" borderId="0"/>
    <xf numFmtId="0" fontId="219" fillId="0" borderId="0"/>
    <xf numFmtId="9" fontId="154" fillId="0" borderId="0"/>
    <xf numFmtId="164" fontId="154" fillId="0" borderId="0" applyFont="0" applyFill="0" applyBorder="0" applyAlignment="0" applyProtection="0"/>
    <xf numFmtId="0" fontId="146" fillId="0" borderId="0" applyFont="0" applyFill="0" applyBorder="0" applyAlignment="0" applyProtection="0"/>
    <xf numFmtId="240" fontId="9" fillId="0" borderId="0" applyFont="0" applyFill="0" applyBorder="0" applyAlignment="0"/>
    <xf numFmtId="10" fontId="9" fillId="0" borderId="0" applyFont="0" applyFill="0" applyBorder="0" applyAlignment="0" applyProtection="0"/>
    <xf numFmtId="0" fontId="19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9" fillId="0" borderId="0" applyFont="0" applyFill="0" applyBorder="0" applyAlignment="0" applyProtection="0"/>
    <xf numFmtId="9" fontId="206" fillId="0" borderId="0" applyFont="0" applyFill="0" applyBorder="0" applyAlignment="0" applyProtection="0"/>
    <xf numFmtId="9" fontId="206" fillId="0" borderId="0" applyFont="0" applyFill="0" applyBorder="0" applyAlignment="0" applyProtection="0"/>
    <xf numFmtId="9" fontId="206" fillId="0" borderId="0" applyFont="0" applyFill="0" applyBorder="0" applyAlignment="0" applyProtection="0"/>
    <xf numFmtId="9" fontId="20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94" fillId="0" borderId="0" applyFont="0" applyFill="0" applyBorder="0" applyAlignment="0" applyProtection="0"/>
    <xf numFmtId="10" fontId="154" fillId="0" borderId="0"/>
    <xf numFmtId="0" fontId="10" fillId="5" borderId="1">
      <alignment vertical="center"/>
    </xf>
    <xf numFmtId="0" fontId="10" fillId="5" borderId="1">
      <alignment vertical="center"/>
    </xf>
    <xf numFmtId="0" fontId="10" fillId="5" borderId="1">
      <alignment vertical="center"/>
    </xf>
    <xf numFmtId="0" fontId="10" fillId="5" borderId="1">
      <alignment vertical="center"/>
    </xf>
    <xf numFmtId="0" fontId="22" fillId="0" borderId="0" applyFill="0" applyBorder="0">
      <alignment horizontal="right" vertical="center"/>
    </xf>
    <xf numFmtId="0" fontId="10" fillId="5" borderId="1">
      <alignment vertical="center"/>
    </xf>
    <xf numFmtId="4" fontId="167" fillId="0" borderId="0">
      <alignment horizontal="right"/>
    </xf>
    <xf numFmtId="241" fontId="9" fillId="0" borderId="0"/>
    <xf numFmtId="4" fontId="220" fillId="0" borderId="0">
      <alignment horizontal="right"/>
    </xf>
    <xf numFmtId="200" fontId="19" fillId="0" borderId="0" applyFill="0" applyBorder="0">
      <alignment horizontal="right" vertical="center"/>
    </xf>
    <xf numFmtId="200" fontId="19" fillId="0" borderId="0" applyFill="0" applyBorder="0">
      <alignment horizontal="right" vertical="center"/>
    </xf>
    <xf numFmtId="205" fontId="19" fillId="0" borderId="0" applyFill="0" applyBorder="0">
      <alignment horizontal="right" vertical="center"/>
    </xf>
    <xf numFmtId="202" fontId="19" fillId="0" borderId="0" applyFill="0" applyBorder="0">
      <alignment horizontal="right" vertical="center"/>
    </xf>
    <xf numFmtId="202" fontId="19" fillId="0" borderId="0" applyFill="0" applyBorder="0">
      <alignment horizontal="right" vertical="center"/>
    </xf>
    <xf numFmtId="203" fontId="19" fillId="0" borderId="0" applyFill="0" applyBorder="0">
      <alignment horizontal="right" vertical="center"/>
    </xf>
    <xf numFmtId="204" fontId="19" fillId="0" borderId="0" applyFill="0" applyBorder="0">
      <alignment horizontal="right" vertical="center"/>
    </xf>
    <xf numFmtId="204" fontId="19" fillId="0" borderId="0" applyFill="0" applyBorder="0">
      <alignment horizontal="right" vertical="center"/>
    </xf>
    <xf numFmtId="190" fontId="19" fillId="0" borderId="0" applyFill="0" applyBorder="0">
      <alignment horizontal="right" vertical="center"/>
    </xf>
    <xf numFmtId="0" fontId="109" fillId="6" borderId="187">
      <alignment horizontal="left"/>
    </xf>
    <xf numFmtId="0" fontId="109" fillId="6" borderId="187">
      <alignment horizontal="left"/>
    </xf>
    <xf numFmtId="0" fontId="221" fillId="0" borderId="0"/>
    <xf numFmtId="0" fontId="222" fillId="0" borderId="0"/>
    <xf numFmtId="0" fontId="223" fillId="0" borderId="0">
      <alignment horizontal="left"/>
    </xf>
    <xf numFmtId="0" fontId="224" fillId="0" borderId="0" applyFill="0" applyBorder="0" applyAlignment="0"/>
    <xf numFmtId="0" fontId="96" fillId="0" borderId="0" applyFill="0" applyBorder="0" applyAlignment="0"/>
    <xf numFmtId="0" fontId="41" fillId="93" borderId="0"/>
    <xf numFmtId="242" fontId="9" fillId="0" borderId="0" applyFill="0" applyBorder="0" applyProtection="0">
      <alignment horizontal="right" vertical="center" wrapText="1"/>
    </xf>
    <xf numFmtId="0" fontId="32" fillId="0" borderId="0"/>
    <xf numFmtId="0" fontId="178" fillId="94" borderId="0"/>
    <xf numFmtId="0" fontId="154" fillId="89" borderId="0" applyFont="0" applyFill="0" applyBorder="0" applyAlignment="0" applyProtection="0"/>
    <xf numFmtId="198" fontId="109" fillId="0" borderId="0"/>
    <xf numFmtId="198" fontId="109" fillId="0" borderId="0"/>
    <xf numFmtId="10" fontId="21" fillId="0" borderId="0"/>
    <xf numFmtId="0" fontId="10" fillId="4" borderId="16" applyFont="0" applyBorder="0"/>
    <xf numFmtId="0" fontId="10" fillId="4" borderId="16" applyFont="0" applyBorder="0"/>
    <xf numFmtId="230" fontId="168" fillId="0" borderId="0"/>
    <xf numFmtId="0" fontId="96" fillId="0" borderId="0"/>
    <xf numFmtId="0" fontId="96" fillId="0" borderId="0"/>
    <xf numFmtId="10" fontId="168" fillId="0" borderId="0"/>
    <xf numFmtId="0" fontId="212" fillId="0" borderId="0"/>
    <xf numFmtId="0" fontId="64" fillId="0" borderId="0">
      <alignment vertical="top"/>
    </xf>
    <xf numFmtId="0" fontId="225" fillId="6" borderId="1">
      <alignment horizontal="left"/>
    </xf>
    <xf numFmtId="0" fontId="226" fillId="6" borderId="26">
      <alignment horizontal="left"/>
    </xf>
    <xf numFmtId="0" fontId="212" fillId="0" borderId="179"/>
    <xf numFmtId="229" fontId="64" fillId="0" borderId="188"/>
    <xf numFmtId="0" fontId="227" fillId="6" borderId="39">
      <alignment horizontal="left"/>
    </xf>
    <xf numFmtId="0" fontId="261" fillId="97" borderId="198">
      <alignment horizontal="left" vertical="center" wrapText="1" indent="1"/>
    </xf>
    <xf numFmtId="3" fontId="228" fillId="0" borderId="0"/>
    <xf numFmtId="3" fontId="229" fillId="0" borderId="189"/>
    <xf numFmtId="3" fontId="229" fillId="0" borderId="190"/>
    <xf numFmtId="3" fontId="229" fillId="0" borderId="191"/>
    <xf numFmtId="3" fontId="228" fillId="0" borderId="0"/>
    <xf numFmtId="43" fontId="262" fillId="8" borderId="199">
      <alignment horizontal="center" vertical="center" wrapText="1"/>
    </xf>
    <xf numFmtId="0" fontId="262" fillId="8" borderId="199">
      <alignment horizontal="left" vertical="center" wrapText="1"/>
    </xf>
    <xf numFmtId="0" fontId="230" fillId="0" borderId="0" applyProtection="0">
      <alignment horizontal="left" vertical="center" indent="4"/>
    </xf>
    <xf numFmtId="0" fontId="230" fillId="0" borderId="0" applyProtection="0">
      <alignment horizontal="center"/>
    </xf>
    <xf numFmtId="0" fontId="231" fillId="0" borderId="0" applyProtection="0">
      <alignment horizontal="center"/>
    </xf>
    <xf numFmtId="0" fontId="263" fillId="0" borderId="0" applyFill="0"/>
    <xf numFmtId="0" fontId="264" fillId="99" borderId="200">
      <alignment horizontal="left" vertical="center" wrapText="1"/>
    </xf>
    <xf numFmtId="0" fontId="171" fillId="0" borderId="0">
      <protection locked="0"/>
    </xf>
    <xf numFmtId="0" fontId="232" fillId="0" borderId="0">
      <protection locked="0"/>
    </xf>
    <xf numFmtId="0" fontId="147" fillId="0" borderId="0">
      <alignment horizontal="left" indent="1"/>
      <protection locked="0"/>
    </xf>
    <xf numFmtId="0" fontId="170" fillId="0" borderId="0">
      <alignment horizontal="center"/>
      <protection locked="0"/>
    </xf>
    <xf numFmtId="0" fontId="170" fillId="0" borderId="0">
      <alignment readingOrder="1"/>
      <protection locked="0"/>
    </xf>
    <xf numFmtId="172" fontId="170" fillId="0" borderId="0">
      <alignment horizontal="right"/>
      <protection locked="0"/>
    </xf>
    <xf numFmtId="0" fontId="10" fillId="0" borderId="0" applyFill="0" applyBorder="0" applyProtection="0">
      <alignment horizontal="left"/>
    </xf>
    <xf numFmtId="0" fontId="233" fillId="0" borderId="0">
      <protection locked="0"/>
    </xf>
    <xf numFmtId="0" fontId="154" fillId="95" borderId="0"/>
    <xf numFmtId="0" fontId="143" fillId="0" borderId="0" applyFill="0" applyBorder="0" applyAlignment="0" applyProtection="0"/>
    <xf numFmtId="0" fontId="195" fillId="0" borderId="0"/>
    <xf numFmtId="0" fontId="146" fillId="0" borderId="0" applyFont="0" applyFill="0" applyBorder="0" applyAlignment="0" applyProtection="0"/>
    <xf numFmtId="0" fontId="163" fillId="0" borderId="0" applyFont="0" applyFill="0" applyBorder="0" applyAlignment="0" applyProtection="0"/>
    <xf numFmtId="0" fontId="146" fillId="0" borderId="0" applyFont="0" applyFill="0" applyBorder="0" applyAlignment="0" applyProtection="0"/>
    <xf numFmtId="0" fontId="194" fillId="0" borderId="0" applyFont="0" applyFill="0" applyBorder="0" applyAlignment="0" applyProtection="0"/>
    <xf numFmtId="243" fontId="175" fillId="3" borderId="0" applyFont="0" applyFill="0" applyBorder="0" applyAlignment="0" applyProtection="0"/>
    <xf numFmtId="40" fontId="234" fillId="0" borderId="0"/>
    <xf numFmtId="244" fontId="9" fillId="0" borderId="0" applyFont="0" applyFill="0" applyBorder="0" applyAlignment="0" applyProtection="0"/>
    <xf numFmtId="0" fontId="212" fillId="0" borderId="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54" fillId="96" borderId="0" applyNumberFormat="0" applyBorder="0" applyAlignment="0" applyProtection="0"/>
    <xf numFmtId="0" fontId="235" fillId="0" borderId="192" applyNumberFormat="0" applyFill="0" applyAlignment="0" applyProtection="0"/>
    <xf numFmtId="0" fontId="73" fillId="0" borderId="192" applyNumberFormat="0" applyFill="0" applyAlignment="0" applyProtection="0"/>
    <xf numFmtId="0" fontId="146" fillId="0" borderId="0" applyFont="0" applyFill="0" applyBorder="0" applyAlignment="0" applyProtection="0"/>
    <xf numFmtId="0" fontId="194" fillId="0" borderId="0" applyFont="0" applyFill="0" applyBorder="0" applyAlignment="0" applyProtection="0"/>
    <xf numFmtId="0" fontId="194" fillId="0" borderId="0" applyFont="0" applyFill="0" applyBorder="0" applyAlignment="0" applyProtection="0"/>
    <xf numFmtId="0" fontId="194" fillId="0" borderId="0" applyFont="0" applyFill="0" applyBorder="0" applyAlignment="0" applyProtection="0"/>
    <xf numFmtId="0" fontId="29" fillId="0" borderId="0" applyNumberFormat="0" applyFill="0" applyBorder="0" applyAlignment="0" applyProtection="0"/>
    <xf numFmtId="0" fontId="105" fillId="0" borderId="0" applyNumberFormat="0" applyFill="0" applyBorder="0" applyAlignment="0" applyProtection="0"/>
    <xf numFmtId="0" fontId="194" fillId="0" borderId="0"/>
    <xf numFmtId="1" fontId="195" fillId="0" borderId="1">
      <alignment vertical="center"/>
    </xf>
    <xf numFmtId="0" fontId="236" fillId="0" borderId="179"/>
    <xf numFmtId="245" fontId="9" fillId="0" borderId="0" applyFont="0" applyFill="0" applyBorder="0" applyAlignment="0" applyProtection="0"/>
    <xf numFmtId="0" fontId="146" fillId="6" borderId="0"/>
    <xf numFmtId="0" fontId="237" fillId="0" borderId="0"/>
    <xf numFmtId="43" fontId="9" fillId="0" borderId="0" applyFont="0" applyFill="0" applyBorder="0" applyAlignment="0" applyProtection="0"/>
    <xf numFmtId="41" fontId="9" fillId="0" borderId="0" applyFont="0" applyFill="0" applyBorder="0" applyAlignment="0" applyProtection="0"/>
    <xf numFmtId="0" fontId="9" fillId="0" borderId="0"/>
    <xf numFmtId="44" fontId="9" fillId="0" borderId="0" applyFont="0" applyFill="0" applyBorder="0" applyAlignment="0" applyProtection="0"/>
    <xf numFmtId="42" fontId="9"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43" fontId="9" fillId="0" borderId="0" applyFont="0" applyFill="0" applyBorder="0" applyAlignment="0" applyProtection="0"/>
    <xf numFmtId="0" fontId="94" fillId="0" borderId="203">
      <alignment horizontal="center"/>
    </xf>
    <xf numFmtId="0" fontId="97" fillId="17" borderId="201" applyBorder="0" applyProtection="0">
      <alignment horizontal="centerContinuous" vertical="center"/>
    </xf>
    <xf numFmtId="191" fontId="9" fillId="0" borderId="201" applyBorder="0" applyProtection="0">
      <alignment horizontal="right"/>
    </xf>
    <xf numFmtId="191" fontId="9" fillId="0" borderId="201" applyBorder="0" applyProtection="0">
      <alignment horizontal="right"/>
    </xf>
    <xf numFmtId="0" fontId="94" fillId="0" borderId="203">
      <alignment horizontal="center"/>
    </xf>
    <xf numFmtId="0" fontId="94" fillId="0" borderId="203">
      <alignment horizontal="center"/>
    </xf>
    <xf numFmtId="0" fontId="94" fillId="0" borderId="203">
      <alignment horizontal="center"/>
    </xf>
    <xf numFmtId="0" fontId="94" fillId="0" borderId="203">
      <alignment horizontal="center"/>
    </xf>
    <xf numFmtId="0" fontId="94" fillId="0" borderId="203">
      <alignment horizontal="center"/>
    </xf>
    <xf numFmtId="0" fontId="94" fillId="0" borderId="203">
      <alignment horizontal="center"/>
    </xf>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0" fontId="175" fillId="2" borderId="214"/>
    <xf numFmtId="214" fontId="9" fillId="89" borderId="212" applyNumberFormat="0" applyFont="0" applyAlignment="0" applyProtection="0"/>
    <xf numFmtId="0" fontId="166" fillId="89" borderId="212">
      <alignment horizontal="center"/>
    </xf>
    <xf numFmtId="0" fontId="165" fillId="89" borderId="213"/>
    <xf numFmtId="0" fontId="165" fillId="6" borderId="212"/>
    <xf numFmtId="190" fontId="19" fillId="0" borderId="211">
      <alignment horizontal="right" vertical="center"/>
      <protection locked="0"/>
    </xf>
    <xf numFmtId="190" fontId="19" fillId="0" borderId="211">
      <alignment horizontal="right" vertical="center"/>
      <protection locked="0"/>
    </xf>
    <xf numFmtId="207" fontId="147" fillId="0" borderId="211">
      <alignment vertical="center"/>
      <protection locked="0"/>
    </xf>
    <xf numFmtId="204" fontId="19" fillId="0" borderId="211">
      <alignment vertical="center"/>
      <protection locked="0"/>
    </xf>
    <xf numFmtId="204" fontId="19" fillId="0" borderId="211">
      <alignment vertical="center"/>
      <protection locked="0"/>
    </xf>
    <xf numFmtId="203" fontId="19" fillId="0" borderId="211">
      <alignment vertical="center"/>
      <protection locked="0"/>
    </xf>
    <xf numFmtId="206" fontId="19" fillId="0" borderId="211">
      <alignment vertical="center"/>
      <protection locked="0"/>
    </xf>
    <xf numFmtId="206" fontId="19" fillId="0" borderId="211">
      <alignment vertical="center"/>
      <protection locked="0"/>
    </xf>
    <xf numFmtId="202" fontId="19" fillId="0" borderId="211">
      <alignment vertical="center"/>
      <protection locked="0"/>
    </xf>
    <xf numFmtId="202" fontId="19" fillId="0" borderId="211">
      <alignment vertical="center"/>
      <protection locked="0"/>
    </xf>
    <xf numFmtId="205" fontId="19" fillId="0" borderId="211">
      <alignment horizontal="right" vertical="center"/>
      <protection locked="0"/>
    </xf>
    <xf numFmtId="205" fontId="19" fillId="0" borderId="211">
      <alignment horizontal="right" vertical="center"/>
      <protection locked="0"/>
    </xf>
    <xf numFmtId="200" fontId="19" fillId="0" borderId="211">
      <alignment vertical="center"/>
      <protection locked="0"/>
    </xf>
    <xf numFmtId="200" fontId="19" fillId="0" borderId="211">
      <alignment vertical="center"/>
      <protection locked="0"/>
    </xf>
    <xf numFmtId="0" fontId="19" fillId="0" borderId="211" applyAlignment="0">
      <protection locked="0"/>
    </xf>
    <xf numFmtId="0" fontId="19" fillId="0" borderId="211" applyAlignment="0">
      <protection locked="0"/>
    </xf>
    <xf numFmtId="190" fontId="19" fillId="0" borderId="211">
      <alignment horizontal="center" vertical="center"/>
      <protection locked="0"/>
    </xf>
    <xf numFmtId="190" fontId="19" fillId="0" borderId="211">
      <alignment horizontal="center" vertical="center"/>
      <protection locked="0"/>
    </xf>
    <xf numFmtId="204" fontId="19" fillId="0" borderId="211">
      <alignment horizontal="center" vertical="center"/>
      <protection locked="0"/>
    </xf>
    <xf numFmtId="204" fontId="19" fillId="0" borderId="211">
      <alignment horizontal="center" vertical="center"/>
      <protection locked="0"/>
    </xf>
    <xf numFmtId="203" fontId="19" fillId="0" borderId="211">
      <alignment horizontal="center" vertical="center"/>
      <protection locked="0"/>
    </xf>
    <xf numFmtId="203" fontId="19" fillId="0" borderId="211">
      <alignment horizontal="center" vertical="center"/>
      <protection locked="0"/>
    </xf>
    <xf numFmtId="202" fontId="19" fillId="0" borderId="211">
      <alignment horizontal="center" vertical="center"/>
      <protection locked="0"/>
    </xf>
    <xf numFmtId="202" fontId="19" fillId="0" borderId="211">
      <alignment horizontal="center" vertical="center"/>
      <protection locked="0"/>
    </xf>
    <xf numFmtId="201" fontId="19" fillId="0" borderId="211">
      <alignment horizontal="center" vertical="center"/>
      <protection locked="0"/>
    </xf>
    <xf numFmtId="201" fontId="19" fillId="0" borderId="211">
      <alignment horizontal="center" vertical="center"/>
      <protection locked="0"/>
    </xf>
    <xf numFmtId="200" fontId="19" fillId="0" borderId="211">
      <alignment horizontal="center" vertical="center"/>
      <protection locked="0"/>
    </xf>
    <xf numFmtId="200" fontId="19" fillId="0" borderId="211">
      <alignment horizontal="center" vertical="center"/>
      <protection locked="0"/>
    </xf>
    <xf numFmtId="0" fontId="1" fillId="73" borderId="0" applyNumberFormat="0" applyBorder="0" applyAlignment="0" applyProtection="0"/>
    <xf numFmtId="0" fontId="1" fillId="7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6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6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200" fontId="19" fillId="0" borderId="207">
      <alignment horizontal="center" vertical="center"/>
      <protection locked="0"/>
    </xf>
    <xf numFmtId="200" fontId="19" fillId="0" borderId="207">
      <alignment horizontal="center" vertical="center"/>
      <protection locked="0"/>
    </xf>
    <xf numFmtId="201" fontId="19" fillId="0" borderId="207">
      <alignment horizontal="center" vertical="center"/>
      <protection locked="0"/>
    </xf>
    <xf numFmtId="201" fontId="19" fillId="0" borderId="207">
      <alignment horizontal="center" vertical="center"/>
      <protection locked="0"/>
    </xf>
    <xf numFmtId="202" fontId="19" fillId="0" borderId="207">
      <alignment horizontal="center" vertical="center"/>
      <protection locked="0"/>
    </xf>
    <xf numFmtId="202" fontId="19" fillId="0" borderId="207">
      <alignment horizontal="center" vertical="center"/>
      <protection locked="0"/>
    </xf>
    <xf numFmtId="203" fontId="19" fillId="0" borderId="207">
      <alignment horizontal="center" vertical="center"/>
      <protection locked="0"/>
    </xf>
    <xf numFmtId="203" fontId="19" fillId="0" borderId="207">
      <alignment horizontal="center" vertical="center"/>
      <protection locked="0"/>
    </xf>
    <xf numFmtId="204" fontId="19" fillId="0" borderId="207">
      <alignment horizontal="center" vertical="center"/>
      <protection locked="0"/>
    </xf>
    <xf numFmtId="204" fontId="19" fillId="0" borderId="207">
      <alignment horizontal="center" vertical="center"/>
      <protection locked="0"/>
    </xf>
    <xf numFmtId="190" fontId="19" fillId="0" borderId="207">
      <alignment horizontal="center" vertical="center"/>
      <protection locked="0"/>
    </xf>
    <xf numFmtId="190" fontId="19" fillId="0" borderId="207">
      <alignment horizontal="center" vertical="center"/>
      <protection locked="0"/>
    </xf>
    <xf numFmtId="0" fontId="19" fillId="0" borderId="207" applyAlignment="0">
      <protection locked="0"/>
    </xf>
    <xf numFmtId="0" fontId="19" fillId="0" borderId="207" applyAlignment="0">
      <protection locked="0"/>
    </xf>
    <xf numFmtId="200" fontId="19" fillId="0" borderId="207">
      <alignment vertical="center"/>
      <protection locked="0"/>
    </xf>
    <xf numFmtId="200" fontId="19" fillId="0" borderId="207">
      <alignment vertical="center"/>
      <protection locked="0"/>
    </xf>
    <xf numFmtId="205" fontId="19" fillId="0" borderId="207">
      <alignment horizontal="right" vertical="center"/>
      <protection locked="0"/>
    </xf>
    <xf numFmtId="205" fontId="19" fillId="0" borderId="207">
      <alignment horizontal="right" vertical="center"/>
      <protection locked="0"/>
    </xf>
    <xf numFmtId="202" fontId="19" fillId="0" borderId="207">
      <alignment vertical="center"/>
      <protection locked="0"/>
    </xf>
    <xf numFmtId="202" fontId="19" fillId="0" borderId="207">
      <alignment vertical="center"/>
      <protection locked="0"/>
    </xf>
    <xf numFmtId="206" fontId="19" fillId="0" borderId="207">
      <alignment vertical="center"/>
      <protection locked="0"/>
    </xf>
    <xf numFmtId="206" fontId="19" fillId="0" borderId="207">
      <alignment vertical="center"/>
      <protection locked="0"/>
    </xf>
    <xf numFmtId="203" fontId="19" fillId="0" borderId="207">
      <alignment vertical="center"/>
      <protection locked="0"/>
    </xf>
    <xf numFmtId="204" fontId="19" fillId="0" borderId="207">
      <alignment vertical="center"/>
      <protection locked="0"/>
    </xf>
    <xf numFmtId="204" fontId="19" fillId="0" borderId="207">
      <alignment vertical="center"/>
      <protection locked="0"/>
    </xf>
    <xf numFmtId="207" fontId="147" fillId="0" borderId="207">
      <alignment vertical="center"/>
      <protection locked="0"/>
    </xf>
    <xf numFmtId="190" fontId="19" fillId="0" borderId="207">
      <alignment horizontal="right" vertical="center"/>
      <protection locked="0"/>
    </xf>
    <xf numFmtId="190" fontId="19" fillId="0" borderId="207">
      <alignment horizontal="right" vertical="center"/>
      <protection locked="0"/>
    </xf>
    <xf numFmtId="0" fontId="153" fillId="0" borderId="203" applyNumberFormat="0" applyFont="0" applyFill="0" applyAlignment="0" applyProtection="0"/>
    <xf numFmtId="0" fontId="165" fillId="6" borderId="208"/>
    <xf numFmtId="0" fontId="165" fillId="89" borderId="209"/>
    <xf numFmtId="0" fontId="166" fillId="89" borderId="208">
      <alignment horizontal="center"/>
    </xf>
    <xf numFmtId="214" fontId="9" fillId="89" borderId="208" applyNumberFormat="0" applyFont="0" applyAlignment="0" applyProtection="0"/>
    <xf numFmtId="0" fontId="175" fillId="2" borderId="210"/>
    <xf numFmtId="0" fontId="179" fillId="0" borderId="201">
      <alignment horizontal="left"/>
    </xf>
    <xf numFmtId="0" fontId="15" fillId="0" borderId="206" applyNumberFormat="0" applyAlignment="0" applyProtection="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9" fillId="0" borderId="201" applyBorder="0" applyProtection="0">
      <alignment horizontal="right"/>
    </xf>
    <xf numFmtId="191" fontId="9" fillId="0" borderId="201" applyBorder="0" applyProtection="0">
      <alignment horizontal="right"/>
    </xf>
    <xf numFmtId="9" fontId="1" fillId="0" borderId="0" applyFont="0" applyFill="0" applyBorder="0" applyAlignment="0" applyProtection="0"/>
    <xf numFmtId="43" fontId="1" fillId="0" borderId="0" applyFont="0" applyFill="0" applyBorder="0" applyAlignment="0" applyProtection="0"/>
    <xf numFmtId="0" fontId="1" fillId="0" borderId="0"/>
  </cellStyleXfs>
  <cellXfs count="1300">
    <xf numFmtId="0" fontId="0" fillId="0" borderId="0" xfId="0"/>
    <xf numFmtId="0" fontId="0" fillId="0" borderId="0" xfId="0" applyBorder="1"/>
    <xf numFmtId="10" fontId="9" fillId="0" borderId="0" xfId="4" applyNumberFormat="1"/>
    <xf numFmtId="0" fontId="0" fillId="2" borderId="0" xfId="0" applyFill="1" applyBorder="1" applyAlignment="1">
      <alignment wrapText="1"/>
    </xf>
    <xf numFmtId="0" fontId="0" fillId="2" borderId="0" xfId="0" applyFill="1"/>
    <xf numFmtId="0" fontId="10" fillId="2" borderId="0" xfId="0" applyFont="1" applyFill="1" applyAlignment="1">
      <alignment horizontal="center" wrapText="1"/>
    </xf>
    <xf numFmtId="10" fontId="10" fillId="2" borderId="0" xfId="4" applyNumberFormat="1" applyFont="1" applyFill="1" applyAlignment="1">
      <alignment horizontal="center" wrapText="1"/>
    </xf>
    <xf numFmtId="0" fontId="0" fillId="2" borderId="0" xfId="0" applyFill="1" applyBorder="1"/>
    <xf numFmtId="0" fontId="12" fillId="2" borderId="0" xfId="0" applyFont="1" applyFill="1" applyBorder="1" applyAlignment="1">
      <alignment wrapText="1"/>
    </xf>
    <xf numFmtId="0" fontId="0" fillId="2" borderId="0" xfId="0" applyFill="1" applyBorder="1" applyAlignment="1">
      <alignment vertical="center" wrapText="1"/>
    </xf>
    <xf numFmtId="0" fontId="10" fillId="2" borderId="0" xfId="0" applyFont="1" applyFill="1" applyBorder="1" applyAlignment="1">
      <alignment horizontal="center"/>
    </xf>
    <xf numFmtId="0" fontId="10" fillId="2" borderId="0" xfId="0" applyFont="1" applyFill="1" applyBorder="1"/>
    <xf numFmtId="0" fontId="0" fillId="2" borderId="0" xfId="0" applyFill="1" applyAlignment="1">
      <alignment horizontal="center"/>
    </xf>
    <xf numFmtId="0" fontId="0" fillId="2" borderId="0" xfId="0" applyFill="1" applyAlignment="1"/>
    <xf numFmtId="10" fontId="9" fillId="2" borderId="0" xfId="4" applyNumberFormat="1" applyFill="1"/>
    <xf numFmtId="10" fontId="0" fillId="2" borderId="0" xfId="4" applyNumberFormat="1" applyFont="1" applyFill="1"/>
    <xf numFmtId="164" fontId="0" fillId="2" borderId="0" xfId="4" applyNumberFormat="1" applyFont="1" applyFill="1"/>
    <xf numFmtId="167" fontId="12" fillId="2" borderId="0" xfId="1" applyNumberFormat="1" applyFont="1" applyFill="1"/>
    <xf numFmtId="0" fontId="18" fillId="2" borderId="0" xfId="0" applyFont="1" applyFill="1" applyAlignment="1">
      <alignment horizontal="center"/>
    </xf>
    <xf numFmtId="0" fontId="18" fillId="2" borderId="0" xfId="0" applyFont="1" applyFill="1" applyAlignment="1">
      <alignment horizontal="right"/>
    </xf>
    <xf numFmtId="43" fontId="18" fillId="2" borderId="0" xfId="1" applyFont="1" applyFill="1" applyAlignment="1">
      <alignment horizontal="left"/>
    </xf>
    <xf numFmtId="167" fontId="0" fillId="2" borderId="0" xfId="1" applyNumberFormat="1" applyFont="1" applyFill="1"/>
    <xf numFmtId="165" fontId="0" fillId="2" borderId="0" xfId="0" applyNumberFormat="1" applyFill="1"/>
    <xf numFmtId="43" fontId="18" fillId="2" borderId="0" xfId="1" applyFont="1" applyFill="1" applyAlignment="1">
      <alignment horizontal="right"/>
    </xf>
    <xf numFmtId="0" fontId="0" fillId="2" borderId="2" xfId="0" applyFill="1" applyBorder="1"/>
    <xf numFmtId="0" fontId="10" fillId="2" borderId="2" xfId="0" applyFont="1" applyFill="1" applyBorder="1" applyAlignment="1">
      <alignment horizontal="right"/>
    </xf>
    <xf numFmtId="167" fontId="12" fillId="0" borderId="2" xfId="1" applyNumberFormat="1" applyFont="1" applyFill="1" applyBorder="1"/>
    <xf numFmtId="43" fontId="18" fillId="2" borderId="2" xfId="1" applyFont="1" applyFill="1" applyBorder="1" applyAlignment="1">
      <alignment horizontal="right"/>
    </xf>
    <xf numFmtId="43" fontId="0" fillId="2" borderId="0" xfId="0" applyNumberFormat="1" applyFill="1"/>
    <xf numFmtId="44" fontId="19" fillId="2" borderId="0" xfId="2" applyFont="1" applyFill="1" applyBorder="1" applyAlignment="1">
      <alignment horizontal="center" vertical="center"/>
    </xf>
    <xf numFmtId="0" fontId="10" fillId="2" borderId="0" xfId="0" applyFont="1" applyFill="1" applyBorder="1" applyAlignment="1">
      <alignment vertical="center"/>
    </xf>
    <xf numFmtId="0" fontId="12" fillId="2" borderId="0" xfId="0" applyFont="1" applyFill="1" applyBorder="1" applyAlignment="1">
      <alignment vertical="center"/>
    </xf>
    <xf numFmtId="10" fontId="9" fillId="2" borderId="0" xfId="4" applyNumberFormat="1" applyFill="1" applyBorder="1"/>
    <xf numFmtId="0" fontId="16" fillId="2" borderId="0" xfId="0" applyFont="1" applyFill="1"/>
    <xf numFmtId="0" fontId="0" fillId="2" borderId="0" xfId="0" applyFill="1" applyAlignment="1">
      <alignment wrapText="1"/>
    </xf>
    <xf numFmtId="0" fontId="0" fillId="2" borderId="0" xfId="0" applyFill="1" applyBorder="1" applyAlignment="1"/>
    <xf numFmtId="0" fontId="12" fillId="2" borderId="0" xfId="0" applyFont="1" applyFill="1"/>
    <xf numFmtId="43" fontId="18" fillId="2" borderId="3" xfId="1" applyFont="1" applyFill="1" applyBorder="1" applyAlignment="1">
      <alignment horizontal="right"/>
    </xf>
    <xf numFmtId="168" fontId="21" fillId="2" borderId="0" xfId="2" applyNumberFormat="1" applyFont="1" applyFill="1" applyBorder="1" applyAlignment="1">
      <alignment horizontal="center" vertical="center"/>
    </xf>
    <xf numFmtId="165" fontId="12" fillId="3" borderId="0" xfId="0" applyNumberFormat="1" applyFont="1" applyFill="1" applyBorder="1" applyAlignment="1">
      <alignment horizontal="center" vertical="center" wrapText="1"/>
    </xf>
    <xf numFmtId="44" fontId="0" fillId="2" borderId="0" xfId="0" applyNumberFormat="1" applyFill="1"/>
    <xf numFmtId="10" fontId="9" fillId="2" borderId="0" xfId="1" applyNumberFormat="1" applyFill="1" applyBorder="1"/>
    <xf numFmtId="0" fontId="13" fillId="2" borderId="0" xfId="0" applyFont="1" applyFill="1" applyBorder="1" applyAlignment="1">
      <alignment horizontal="center" vertical="center"/>
    </xf>
    <xf numFmtId="0" fontId="20" fillId="2" borderId="0" xfId="0" applyFont="1" applyFill="1" applyBorder="1" applyAlignment="1">
      <alignment horizontal="center"/>
    </xf>
    <xf numFmtId="0" fontId="12" fillId="2" borderId="0" xfId="0" applyFont="1" applyFill="1" applyBorder="1" applyAlignment="1"/>
    <xf numFmtId="0" fontId="12" fillId="2" borderId="2" xfId="0" applyFont="1" applyFill="1" applyBorder="1"/>
    <xf numFmtId="0" fontId="10" fillId="2" borderId="2" xfId="0" applyFont="1" applyFill="1" applyBorder="1"/>
    <xf numFmtId="0" fontId="15" fillId="2" borderId="0" xfId="0" applyFont="1" applyFill="1" applyBorder="1" applyAlignment="1">
      <alignment horizontal="left"/>
    </xf>
    <xf numFmtId="0" fontId="10" fillId="2" borderId="2" xfId="0" applyFont="1" applyFill="1" applyBorder="1" applyAlignment="1">
      <alignment horizontal="center"/>
    </xf>
    <xf numFmtId="0" fontId="10" fillId="2" borderId="2" xfId="0" applyFont="1" applyFill="1" applyBorder="1" applyAlignment="1">
      <alignment horizontal="left"/>
    </xf>
    <xf numFmtId="0" fontId="20" fillId="2" borderId="2" xfId="0" applyFont="1" applyFill="1" applyBorder="1" applyAlignment="1">
      <alignment horizontal="center"/>
    </xf>
    <xf numFmtId="44" fontId="18" fillId="2" borderId="0" xfId="2" applyFont="1" applyFill="1" applyBorder="1" applyAlignment="1">
      <alignment horizontal="center" vertical="center"/>
    </xf>
    <xf numFmtId="165" fontId="0" fillId="3" borderId="4" xfId="0" applyNumberFormat="1" applyFill="1" applyBorder="1" applyAlignment="1">
      <alignment horizontal="center" wrapText="1"/>
    </xf>
    <xf numFmtId="43" fontId="12" fillId="3" borderId="4" xfId="1" applyNumberFormat="1" applyFont="1" applyFill="1" applyBorder="1" applyAlignment="1">
      <alignment horizontal="right" vertical="center"/>
    </xf>
    <xf numFmtId="43" fontId="12" fillId="3" borderId="0" xfId="1" applyNumberFormat="1" applyFont="1" applyFill="1" applyBorder="1" applyAlignment="1">
      <alignment horizontal="right" vertical="center"/>
    </xf>
    <xf numFmtId="43" fontId="12" fillId="3" borderId="0" xfId="1" applyFont="1" applyFill="1" applyBorder="1" applyAlignment="1">
      <alignment horizontal="center" vertical="center"/>
    </xf>
    <xf numFmtId="166" fontId="18" fillId="2" borderId="0" xfId="1" applyNumberFormat="1" applyFont="1" applyFill="1"/>
    <xf numFmtId="166" fontId="18" fillId="2" borderId="0" xfId="1" applyNumberFormat="1" applyFont="1" applyFill="1" applyAlignment="1">
      <alignment horizontal="right"/>
    </xf>
    <xf numFmtId="166" fontId="18" fillId="2" borderId="0" xfId="0" applyNumberFormat="1" applyFont="1" applyFill="1"/>
    <xf numFmtId="43" fontId="18" fillId="2" borderId="2" xfId="1" applyNumberFormat="1" applyFont="1" applyFill="1" applyBorder="1" applyAlignment="1">
      <alignment horizontal="right"/>
    </xf>
    <xf numFmtId="43" fontId="18" fillId="2" borderId="0" xfId="1" applyNumberFormat="1" applyFont="1" applyFill="1" applyAlignment="1">
      <alignment horizontal="right"/>
    </xf>
    <xf numFmtId="0" fontId="16" fillId="4" borderId="1" xfId="0" applyFont="1" applyFill="1" applyBorder="1"/>
    <xf numFmtId="0" fontId="15" fillId="4" borderId="1" xfId="0" applyFont="1" applyFill="1" applyBorder="1"/>
    <xf numFmtId="0" fontId="15" fillId="4" borderId="1" xfId="0" applyFont="1" applyFill="1" applyBorder="1" applyAlignment="1">
      <alignment horizontal="center"/>
    </xf>
    <xf numFmtId="10" fontId="15" fillId="4" borderId="1" xfId="4" applyNumberFormat="1" applyFont="1" applyFill="1" applyBorder="1" applyAlignment="1">
      <alignment horizontal="center"/>
    </xf>
    <xf numFmtId="0" fontId="0" fillId="5" borderId="1" xfId="0" applyFill="1" applyBorder="1"/>
    <xf numFmtId="0" fontId="0" fillId="5" borderId="1" xfId="0" applyFill="1" applyBorder="1" applyAlignment="1">
      <alignment wrapText="1"/>
    </xf>
    <xf numFmtId="44" fontId="10" fillId="5" borderId="1" xfId="0" applyNumberFormat="1" applyFont="1" applyFill="1" applyBorder="1" applyAlignment="1">
      <alignment horizontal="center" wrapText="1"/>
    </xf>
    <xf numFmtId="0" fontId="15" fillId="5" borderId="1" xfId="0" applyFont="1" applyFill="1" applyBorder="1" applyAlignment="1">
      <alignment vertical="center"/>
    </xf>
    <xf numFmtId="0" fontId="9" fillId="5" borderId="1" xfId="0" applyFont="1" applyFill="1" applyBorder="1"/>
    <xf numFmtId="0" fontId="17" fillId="5" borderId="1" xfId="0" applyFont="1" applyFill="1" applyBorder="1" applyAlignment="1">
      <alignment vertical="center" wrapText="1"/>
    </xf>
    <xf numFmtId="0" fontId="17" fillId="5" borderId="1" xfId="0" applyFont="1" applyFill="1" applyBorder="1" applyAlignment="1">
      <alignment wrapText="1"/>
    </xf>
    <xf numFmtId="0" fontId="10" fillId="5" borderId="1" xfId="0" applyFont="1" applyFill="1" applyBorder="1"/>
    <xf numFmtId="0" fontId="10" fillId="4" borderId="1" xfId="0" applyFont="1" applyFill="1" applyBorder="1" applyAlignment="1">
      <alignment horizontal="center"/>
    </xf>
    <xf numFmtId="0" fontId="15" fillId="4" borderId="1" xfId="0" applyFont="1" applyFill="1" applyBorder="1" applyAlignment="1">
      <alignment horizontal="left"/>
    </xf>
    <xf numFmtId="167" fontId="12" fillId="5" borderId="1" xfId="1" applyNumberFormat="1" applyFont="1" applyFill="1" applyBorder="1"/>
    <xf numFmtId="43" fontId="12" fillId="5" borderId="1" xfId="1" applyFont="1" applyFill="1" applyBorder="1"/>
    <xf numFmtId="10" fontId="0" fillId="2" borderId="0" xfId="4" applyNumberFormat="1" applyFont="1" applyFill="1" applyBorder="1"/>
    <xf numFmtId="0" fontId="22" fillId="5" borderId="5" xfId="0" applyFont="1" applyFill="1" applyBorder="1" applyAlignment="1">
      <alignment horizontal="center"/>
    </xf>
    <xf numFmtId="0" fontId="22" fillId="5" borderId="6" xfId="0" applyFont="1" applyFill="1" applyBorder="1" applyAlignment="1">
      <alignment horizontal="center"/>
    </xf>
    <xf numFmtId="44" fontId="0" fillId="0" borderId="0" xfId="0" applyNumberFormat="1"/>
    <xf numFmtId="0" fontId="12" fillId="2" borderId="0" xfId="0" applyFont="1" applyFill="1" applyBorder="1"/>
    <xf numFmtId="10" fontId="12" fillId="2" borderId="2" xfId="4" applyNumberFormat="1" applyFont="1" applyFill="1" applyBorder="1" applyAlignment="1" applyProtection="1">
      <alignment horizontal="center"/>
    </xf>
    <xf numFmtId="43" fontId="12" fillId="2" borderId="0" xfId="1" applyNumberFormat="1" applyFont="1" applyFill="1" applyBorder="1" applyAlignment="1">
      <alignment horizontal="right" vertical="center"/>
    </xf>
    <xf numFmtId="169" fontId="9" fillId="2" borderId="0" xfId="1" applyNumberFormat="1" applyFill="1" applyBorder="1"/>
    <xf numFmtId="0" fontId="9" fillId="2" borderId="0" xfId="3" applyFill="1" applyBorder="1"/>
    <xf numFmtId="10" fontId="9" fillId="2" borderId="0" xfId="3" applyNumberFormat="1" applyFill="1" applyBorder="1"/>
    <xf numFmtId="0" fontId="9" fillId="2" borderId="0" xfId="3" applyFont="1" applyFill="1" applyBorder="1"/>
    <xf numFmtId="0" fontId="11" fillId="5" borderId="1" xfId="0" applyFont="1" applyFill="1" applyBorder="1" applyAlignment="1">
      <alignment vertical="center"/>
    </xf>
    <xf numFmtId="170" fontId="0" fillId="2" borderId="0" xfId="1" applyNumberFormat="1" applyFont="1" applyFill="1"/>
    <xf numFmtId="164" fontId="0" fillId="2" borderId="0" xfId="4" applyNumberFormat="1" applyFont="1" applyFill="1" applyBorder="1"/>
    <xf numFmtId="165" fontId="0" fillId="2" borderId="0" xfId="0" applyNumberFormat="1" applyFill="1" applyBorder="1"/>
    <xf numFmtId="43" fontId="18" fillId="2" borderId="0" xfId="1" applyFont="1" applyFill="1" applyBorder="1" applyAlignment="1">
      <alignment horizontal="right"/>
    </xf>
    <xf numFmtId="166" fontId="18" fillId="2" borderId="0" xfId="1" applyNumberFormat="1" applyFont="1" applyFill="1" applyBorder="1"/>
    <xf numFmtId="43" fontId="18" fillId="2" borderId="0" xfId="1" applyNumberFormat="1" applyFont="1" applyFill="1" applyBorder="1" applyAlignment="1">
      <alignment horizontal="right"/>
    </xf>
    <xf numFmtId="166" fontId="18" fillId="2" borderId="0" xfId="1" applyNumberFormat="1" applyFont="1" applyFill="1" applyBorder="1" applyAlignment="1">
      <alignment horizontal="right"/>
    </xf>
    <xf numFmtId="166" fontId="18" fillId="2" borderId="0" xfId="0" applyNumberFormat="1" applyFont="1" applyFill="1" applyBorder="1"/>
    <xf numFmtId="43" fontId="12" fillId="2" borderId="0" xfId="1" applyFont="1" applyFill="1" applyBorder="1"/>
    <xf numFmtId="10" fontId="9" fillId="3" borderId="4" xfId="4" applyNumberFormat="1" applyFill="1" applyBorder="1"/>
    <xf numFmtId="0" fontId="0" fillId="4" borderId="1" xfId="0" applyFill="1" applyBorder="1"/>
    <xf numFmtId="167" fontId="10" fillId="5" borderId="1" xfId="1" applyNumberFormat="1" applyFont="1" applyFill="1" applyBorder="1"/>
    <xf numFmtId="2" fontId="0" fillId="2" borderId="0" xfId="0" applyNumberFormat="1" applyFill="1"/>
    <xf numFmtId="43" fontId="24" fillId="2" borderId="0" xfId="0" applyNumberFormat="1" applyFont="1" applyFill="1"/>
    <xf numFmtId="43" fontId="12" fillId="2" borderId="0" xfId="1" applyNumberFormat="1" applyFont="1" applyFill="1" applyAlignment="1">
      <alignment horizontal="right"/>
    </xf>
    <xf numFmtId="0" fontId="12" fillId="2" borderId="0" xfId="0" quotePrefix="1" applyFont="1" applyFill="1" applyBorder="1" applyAlignment="1">
      <alignment horizontal="right"/>
    </xf>
    <xf numFmtId="167" fontId="12" fillId="2" borderId="0" xfId="1" applyNumberFormat="1" applyFont="1" applyFill="1" applyBorder="1"/>
    <xf numFmtId="43" fontId="12" fillId="2" borderId="0" xfId="0" applyNumberFormat="1" applyFont="1" applyFill="1"/>
    <xf numFmtId="43" fontId="18" fillId="2" borderId="3" xfId="1" applyNumberFormat="1" applyFont="1" applyFill="1" applyBorder="1" applyAlignment="1">
      <alignment horizontal="right"/>
    </xf>
    <xf numFmtId="43" fontId="12" fillId="5" borderId="1" xfId="1" applyNumberFormat="1" applyFont="1" applyFill="1" applyBorder="1"/>
    <xf numFmtId="43" fontId="12" fillId="2" borderId="0" xfId="1" applyNumberFormat="1" applyFont="1" applyFill="1" applyBorder="1"/>
    <xf numFmtId="0" fontId="0" fillId="5" borderId="0" xfId="0" applyFill="1" applyBorder="1"/>
    <xf numFmtId="167" fontId="10" fillId="2" borderId="0" xfId="1" applyNumberFormat="1" applyFont="1" applyFill="1" applyBorder="1"/>
    <xf numFmtId="43" fontId="24" fillId="2" borderId="0" xfId="1" applyNumberFormat="1" applyFont="1" applyFill="1"/>
    <xf numFmtId="0" fontId="12" fillId="4" borderId="1" xfId="0" applyFont="1" applyFill="1" applyBorder="1"/>
    <xf numFmtId="0" fontId="12" fillId="4" borderId="1" xfId="0" quotePrefix="1" applyFont="1" applyFill="1" applyBorder="1" applyAlignment="1">
      <alignment horizontal="right"/>
    </xf>
    <xf numFmtId="167" fontId="0" fillId="4" borderId="1" xfId="1" applyNumberFormat="1" applyFont="1" applyFill="1" applyBorder="1"/>
    <xf numFmtId="43" fontId="0" fillId="4" borderId="1" xfId="0" applyNumberFormat="1" applyFill="1" applyBorder="1"/>
    <xf numFmtId="165" fontId="0" fillId="4" borderId="1" xfId="0" applyNumberFormat="1" applyFill="1" applyBorder="1"/>
    <xf numFmtId="0" fontId="18" fillId="2" borderId="0" xfId="0" quotePrefix="1" applyFont="1" applyFill="1" applyBorder="1" applyAlignment="1">
      <alignment horizontal="right"/>
    </xf>
    <xf numFmtId="0" fontId="25" fillId="2" borderId="0" xfId="0" applyFont="1" applyFill="1"/>
    <xf numFmtId="0" fontId="0" fillId="5" borderId="3" xfId="0" applyFill="1" applyBorder="1"/>
    <xf numFmtId="0" fontId="27" fillId="5" borderId="0" xfId="0" applyFont="1" applyFill="1" applyBorder="1"/>
    <xf numFmtId="0" fontId="0" fillId="5" borderId="2" xfId="0" applyFill="1" applyBorder="1"/>
    <xf numFmtId="0" fontId="0" fillId="4" borderId="0" xfId="0" applyFill="1"/>
    <xf numFmtId="164" fontId="9" fillId="2" borderId="0" xfId="4" applyNumberFormat="1" applyFill="1"/>
    <xf numFmtId="164" fontId="9" fillId="2" borderId="0" xfId="4" applyNumberFormat="1" applyFill="1" applyBorder="1"/>
    <xf numFmtId="43" fontId="9" fillId="2" borderId="0" xfId="1" applyNumberFormat="1" applyFill="1"/>
    <xf numFmtId="167" fontId="9" fillId="2" borderId="0" xfId="1" applyNumberFormat="1" applyFill="1"/>
    <xf numFmtId="167" fontId="0" fillId="2" borderId="0" xfId="1" applyNumberFormat="1" applyFont="1" applyFill="1" applyBorder="1"/>
    <xf numFmtId="43" fontId="0" fillId="2" borderId="0" xfId="0" applyNumberFormat="1" applyFill="1" applyBorder="1"/>
    <xf numFmtId="169" fontId="9" fillId="2" borderId="0" xfId="3" applyNumberFormat="1" applyFill="1" applyBorder="1"/>
    <xf numFmtId="0" fontId="10" fillId="2" borderId="0" xfId="0" quotePrefix="1" applyFont="1" applyFill="1" applyBorder="1" applyAlignment="1">
      <alignment horizontal="right" vertical="center"/>
    </xf>
    <xf numFmtId="0" fontId="10" fillId="4" borderId="1" xfId="0" applyFont="1" applyFill="1" applyBorder="1" applyAlignment="1">
      <alignment horizontal="right"/>
    </xf>
    <xf numFmtId="43" fontId="18" fillId="6" borderId="8" xfId="1" applyNumberFormat="1" applyFont="1" applyFill="1" applyBorder="1" applyAlignment="1">
      <alignment horizontal="right"/>
    </xf>
    <xf numFmtId="43" fontId="18" fillId="6" borderId="9" xfId="1" applyNumberFormat="1" applyFont="1" applyFill="1" applyBorder="1" applyAlignment="1">
      <alignment horizontal="right"/>
    </xf>
    <xf numFmtId="43" fontId="18" fillId="6" borderId="10" xfId="1" applyNumberFormat="1" applyFont="1" applyFill="1" applyBorder="1" applyAlignment="1">
      <alignment horizontal="right"/>
    </xf>
    <xf numFmtId="43" fontId="18" fillId="6" borderId="0" xfId="1" applyNumberFormat="1" applyFont="1" applyFill="1" applyAlignment="1">
      <alignment horizontal="right"/>
    </xf>
    <xf numFmtId="2" fontId="12" fillId="2" borderId="0" xfId="0" applyNumberFormat="1" applyFont="1" applyFill="1"/>
    <xf numFmtId="165" fontId="12" fillId="2" borderId="0" xfId="0" applyNumberFormat="1" applyFont="1" applyFill="1"/>
    <xf numFmtId="0" fontId="12" fillId="2" borderId="0" xfId="0" applyFont="1" applyFill="1" applyAlignment="1">
      <alignment horizontal="left"/>
    </xf>
    <xf numFmtId="167" fontId="9" fillId="2" borderId="0" xfId="1" applyNumberFormat="1" applyFill="1" applyBorder="1"/>
    <xf numFmtId="43" fontId="24" fillId="2" borderId="0" xfId="0" applyNumberFormat="1" applyFont="1" applyFill="1" applyBorder="1"/>
    <xf numFmtId="43" fontId="10" fillId="5" borderId="1" xfId="0" applyNumberFormat="1" applyFont="1" applyFill="1" applyBorder="1"/>
    <xf numFmtId="0" fontId="0" fillId="2" borderId="0" xfId="0" applyFill="1" applyBorder="1" applyAlignment="1">
      <alignment horizontal="center"/>
    </xf>
    <xf numFmtId="0" fontId="10" fillId="5" borderId="1" xfId="0" applyFont="1" applyFill="1" applyBorder="1" applyAlignment="1">
      <alignment vertical="center"/>
    </xf>
    <xf numFmtId="10" fontId="12" fillId="2" borderId="0" xfId="4" applyNumberFormat="1" applyFont="1" applyFill="1" applyBorder="1" applyAlignment="1" applyProtection="1">
      <alignment horizontal="center"/>
    </xf>
    <xf numFmtId="0" fontId="18" fillId="2" borderId="2" xfId="0" applyFont="1" applyFill="1" applyBorder="1"/>
    <xf numFmtId="0" fontId="18" fillId="2" borderId="3" xfId="0" applyFont="1" applyFill="1" applyBorder="1"/>
    <xf numFmtId="43" fontId="24" fillId="2" borderId="0" xfId="1" applyNumberFormat="1" applyFont="1" applyFill="1" applyBorder="1" applyAlignment="1">
      <alignment horizontal="right"/>
    </xf>
    <xf numFmtId="43" fontId="18" fillId="2" borderId="0" xfId="1" applyNumberFormat="1" applyFont="1" applyFill="1"/>
    <xf numFmtId="43" fontId="18" fillId="2" borderId="0" xfId="0" applyNumberFormat="1" applyFont="1" applyFill="1"/>
    <xf numFmtId="43" fontId="12" fillId="3" borderId="11" xfId="1" applyNumberFormat="1" applyFont="1" applyFill="1" applyBorder="1" applyAlignment="1">
      <alignment horizontal="right" vertical="center"/>
    </xf>
    <xf numFmtId="43" fontId="12" fillId="3" borderId="12" xfId="1" applyNumberFormat="1" applyFont="1" applyFill="1" applyBorder="1" applyAlignment="1">
      <alignment horizontal="right" vertical="center"/>
    </xf>
    <xf numFmtId="10" fontId="9" fillId="3" borderId="4" xfId="1" applyNumberFormat="1" applyFill="1" applyBorder="1"/>
    <xf numFmtId="0" fontId="28" fillId="0" borderId="0" xfId="0" applyFont="1"/>
    <xf numFmtId="167" fontId="29" fillId="2" borderId="0" xfId="1" applyNumberFormat="1" applyFont="1" applyFill="1"/>
    <xf numFmtId="44" fontId="18" fillId="5" borderId="1" xfId="2" applyFont="1" applyFill="1" applyBorder="1" applyAlignment="1">
      <alignment horizontal="center" vertical="center"/>
    </xf>
    <xf numFmtId="44" fontId="19" fillId="5" borderId="1" xfId="2" applyFont="1" applyFill="1" applyBorder="1" applyAlignment="1">
      <alignment horizontal="center" vertical="center"/>
    </xf>
    <xf numFmtId="0" fontId="0" fillId="5" borderId="0" xfId="0" applyFill="1"/>
    <xf numFmtId="0" fontId="15" fillId="5" borderId="0" xfId="0" applyFont="1" applyFill="1" applyBorder="1"/>
    <xf numFmtId="43" fontId="12" fillId="2" borderId="11" xfId="0" applyNumberFormat="1" applyFont="1" applyFill="1" applyBorder="1" applyAlignment="1">
      <alignment vertical="center"/>
    </xf>
    <xf numFmtId="43" fontId="12" fillId="2" borderId="4" xfId="0" applyNumberFormat="1" applyFont="1" applyFill="1" applyBorder="1" applyAlignment="1">
      <alignment vertical="center"/>
    </xf>
    <xf numFmtId="43" fontId="12" fillId="2" borderId="12" xfId="0" applyNumberFormat="1" applyFont="1" applyFill="1" applyBorder="1" applyAlignment="1">
      <alignment vertical="center"/>
    </xf>
    <xf numFmtId="43" fontId="12" fillId="2" borderId="0" xfId="0" applyNumberFormat="1" applyFont="1" applyFill="1" applyBorder="1" applyAlignment="1">
      <alignment vertical="center"/>
    </xf>
    <xf numFmtId="43" fontId="12" fillId="2" borderId="4" xfId="1" applyNumberFormat="1" applyFont="1" applyFill="1" applyBorder="1" applyAlignment="1">
      <alignment horizontal="right" vertical="center"/>
    </xf>
    <xf numFmtId="43" fontId="12" fillId="2" borderId="11" xfId="1" applyNumberFormat="1" applyFont="1" applyFill="1" applyBorder="1" applyAlignment="1">
      <alignment horizontal="right" vertical="center"/>
    </xf>
    <xf numFmtId="43" fontId="12" fillId="2" borderId="12" xfId="1" applyNumberFormat="1" applyFont="1" applyFill="1" applyBorder="1" applyAlignment="1">
      <alignment horizontal="right" vertical="center"/>
    </xf>
    <xf numFmtId="43" fontId="24" fillId="2" borderId="2" xfId="1" applyNumberFormat="1" applyFont="1" applyFill="1" applyBorder="1"/>
    <xf numFmtId="0" fontId="12" fillId="2" borderId="0" xfId="0" applyFont="1" applyFill="1" applyBorder="1" applyAlignment="1">
      <alignment horizontal="center" vertical="center"/>
    </xf>
    <xf numFmtId="0" fontId="10" fillId="5" borderId="1" xfId="0" applyFont="1" applyFill="1" applyBorder="1" applyAlignment="1">
      <alignment horizontal="left"/>
    </xf>
    <xf numFmtId="0" fontId="18" fillId="5" borderId="1" xfId="0" applyFont="1" applyFill="1" applyBorder="1" applyAlignment="1">
      <alignment horizontal="right"/>
    </xf>
    <xf numFmtId="167" fontId="9" fillId="5" borderId="1" xfId="1" applyNumberFormat="1" applyFill="1" applyBorder="1"/>
    <xf numFmtId="43" fontId="12" fillId="5" borderId="1" xfId="0" applyNumberFormat="1" applyFont="1" applyFill="1" applyBorder="1"/>
    <xf numFmtId="43" fontId="24" fillId="5" borderId="1" xfId="0" applyNumberFormat="1" applyFont="1" applyFill="1" applyBorder="1"/>
    <xf numFmtId="165" fontId="12" fillId="5" borderId="1" xfId="0" applyNumberFormat="1" applyFont="1" applyFill="1" applyBorder="1"/>
    <xf numFmtId="0" fontId="18" fillId="2" borderId="0" xfId="0" applyFont="1" applyFill="1" applyAlignment="1">
      <alignment horizontal="left"/>
    </xf>
    <xf numFmtId="0" fontId="26" fillId="2" borderId="0" xfId="0" applyFont="1" applyFill="1" applyAlignment="1">
      <alignment vertical="center"/>
    </xf>
    <xf numFmtId="0" fontId="33" fillId="5" borderId="0" xfId="0" applyFont="1" applyFill="1"/>
    <xf numFmtId="0" fontId="0" fillId="0" borderId="0" xfId="0" applyFill="1"/>
    <xf numFmtId="166" fontId="12" fillId="2" borderId="0" xfId="1" applyNumberFormat="1" applyFont="1" applyFill="1" applyBorder="1"/>
    <xf numFmtId="10" fontId="9" fillId="2" borderId="13" xfId="4" applyNumberFormat="1" applyFill="1" applyBorder="1"/>
    <xf numFmtId="43" fontId="24" fillId="2" borderId="13" xfId="0" applyNumberFormat="1" applyFont="1" applyFill="1" applyBorder="1"/>
    <xf numFmtId="43" fontId="0" fillId="2" borderId="13" xfId="0" applyNumberFormat="1" applyFill="1" applyBorder="1"/>
    <xf numFmtId="43" fontId="12" fillId="2" borderId="13" xfId="0" applyNumberFormat="1" applyFont="1" applyFill="1" applyBorder="1"/>
    <xf numFmtId="43" fontId="24" fillId="2" borderId="13" xfId="1" applyNumberFormat="1" applyFont="1" applyFill="1" applyBorder="1"/>
    <xf numFmtId="43" fontId="12" fillId="2" borderId="13" xfId="1" applyNumberFormat="1" applyFont="1" applyFill="1" applyBorder="1"/>
    <xf numFmtId="10" fontId="0" fillId="2" borderId="13" xfId="4" applyNumberFormat="1" applyFont="1" applyFill="1" applyBorder="1"/>
    <xf numFmtId="169" fontId="0" fillId="2" borderId="13" xfId="0" applyNumberFormat="1" applyFill="1" applyBorder="1"/>
    <xf numFmtId="167" fontId="0" fillId="2" borderId="13" xfId="1" applyNumberFormat="1" applyFont="1" applyFill="1" applyBorder="1"/>
    <xf numFmtId="0" fontId="0" fillId="2" borderId="13" xfId="0" applyFill="1" applyBorder="1"/>
    <xf numFmtId="167" fontId="9" fillId="2" borderId="13" xfId="1" applyNumberFormat="1" applyFill="1" applyBorder="1"/>
    <xf numFmtId="10" fontId="0" fillId="3" borderId="4" xfId="4" applyNumberFormat="1" applyFont="1" applyFill="1" applyBorder="1"/>
    <xf numFmtId="10" fontId="0" fillId="3" borderId="4" xfId="4" applyNumberFormat="1" applyFont="1" applyFill="1" applyBorder="1" applyAlignment="1">
      <alignment vertical="center" wrapText="1"/>
    </xf>
    <xf numFmtId="43" fontId="18" fillId="6" borderId="9" xfId="1" applyFont="1" applyFill="1" applyBorder="1" applyAlignment="1">
      <alignment horizontal="right"/>
    </xf>
    <xf numFmtId="43" fontId="18" fillId="6" borderId="0" xfId="1" applyFont="1" applyFill="1" applyAlignment="1">
      <alignment horizontal="right"/>
    </xf>
    <xf numFmtId="43" fontId="18" fillId="6" borderId="10" xfId="1" applyFont="1" applyFill="1" applyBorder="1" applyAlignment="1">
      <alignment horizontal="right"/>
    </xf>
    <xf numFmtId="0" fontId="20" fillId="2" borderId="2" xfId="0" applyFont="1" applyFill="1" applyBorder="1" applyAlignment="1" applyProtection="1">
      <alignment horizontal="center"/>
    </xf>
    <xf numFmtId="169" fontId="0" fillId="2" borderId="14" xfId="0" applyNumberFormat="1" applyFill="1" applyBorder="1"/>
    <xf numFmtId="169" fontId="0" fillId="2" borderId="0" xfId="0" applyNumberFormat="1" applyFill="1" applyBorder="1"/>
    <xf numFmtId="169" fontId="9" fillId="2" borderId="13" xfId="1" applyNumberFormat="1" applyFill="1" applyBorder="1"/>
    <xf numFmtId="0" fontId="10" fillId="2" borderId="15" xfId="0" quotePrefix="1" applyFont="1" applyFill="1" applyBorder="1" applyAlignment="1">
      <alignment horizontal="right" vertical="center"/>
    </xf>
    <xf numFmtId="44" fontId="24" fillId="2" borderId="0" xfId="0" applyNumberFormat="1" applyFont="1" applyFill="1"/>
    <xf numFmtId="0" fontId="35" fillId="2" borderId="0" xfId="0" applyFont="1" applyFill="1"/>
    <xf numFmtId="170" fontId="0" fillId="5" borderId="1" xfId="1" applyNumberFormat="1" applyFont="1" applyFill="1" applyBorder="1"/>
    <xf numFmtId="164" fontId="0" fillId="5" borderId="1" xfId="4" applyNumberFormat="1" applyFont="1" applyFill="1" applyBorder="1"/>
    <xf numFmtId="0" fontId="10" fillId="5" borderId="1" xfId="0" applyFont="1" applyFill="1" applyBorder="1" applyAlignment="1">
      <alignment horizontal="center"/>
    </xf>
    <xf numFmtId="0" fontId="18" fillId="5" borderId="1" xfId="0" quotePrefix="1" applyFont="1" applyFill="1" applyBorder="1" applyAlignment="1">
      <alignment horizontal="right"/>
    </xf>
    <xf numFmtId="165" fontId="0" fillId="5" borderId="1" xfId="0" applyNumberFormat="1" applyFill="1" applyBorder="1"/>
    <xf numFmtId="0" fontId="10" fillId="2" borderId="0" xfId="0" quotePrefix="1" applyFont="1" applyFill="1" applyBorder="1" applyAlignment="1">
      <alignment horizontal="right"/>
    </xf>
    <xf numFmtId="43" fontId="10" fillId="2" borderId="0" xfId="0" applyNumberFormat="1" applyFont="1" applyFill="1" applyBorder="1"/>
    <xf numFmtId="0" fontId="9" fillId="2" borderId="0" xfId="0" applyFont="1" applyFill="1"/>
    <xf numFmtId="0" fontId="36" fillId="2" borderId="0" xfId="0" applyFont="1" applyFill="1"/>
    <xf numFmtId="0" fontId="24" fillId="2" borderId="0" xfId="0" applyFont="1" applyFill="1"/>
    <xf numFmtId="43" fontId="24" fillId="2" borderId="0" xfId="0" applyNumberFormat="1" applyFont="1" applyFill="1" applyAlignment="1">
      <alignment horizontal="right"/>
    </xf>
    <xf numFmtId="0" fontId="24" fillId="2" borderId="0" xfId="0" applyFont="1" applyFill="1" applyAlignment="1">
      <alignment horizontal="right"/>
    </xf>
    <xf numFmtId="43" fontId="9" fillId="2" borderId="0" xfId="3" applyNumberFormat="1" applyFont="1" applyFill="1" applyBorder="1"/>
    <xf numFmtId="43" fontId="12" fillId="2" borderId="0" xfId="3" applyNumberFormat="1" applyFont="1" applyFill="1" applyBorder="1"/>
    <xf numFmtId="43" fontId="18" fillId="2" borderId="0" xfId="0" quotePrefix="1" applyNumberFormat="1" applyFont="1" applyFill="1" applyBorder="1" applyAlignment="1">
      <alignment horizontal="right"/>
    </xf>
    <xf numFmtId="43" fontId="18" fillId="2" borderId="0" xfId="0" applyNumberFormat="1" applyFont="1" applyFill="1" applyAlignment="1">
      <alignment horizontal="right"/>
    </xf>
    <xf numFmtId="43" fontId="10" fillId="2" borderId="0" xfId="0" applyNumberFormat="1" applyFont="1" applyFill="1" applyAlignment="1">
      <alignment horizontal="right"/>
    </xf>
    <xf numFmtId="43" fontId="10" fillId="0" borderId="0" xfId="0" applyNumberFormat="1" applyFont="1" applyFill="1" applyAlignment="1">
      <alignment horizontal="right"/>
    </xf>
    <xf numFmtId="0" fontId="10" fillId="5" borderId="1" xfId="0" applyFont="1" applyFill="1" applyBorder="1" applyAlignment="1">
      <alignment horizontal="right"/>
    </xf>
    <xf numFmtId="0" fontId="12" fillId="2" borderId="0" xfId="0" applyFont="1" applyFill="1" applyBorder="1" applyAlignment="1">
      <alignment horizontal="right"/>
    </xf>
    <xf numFmtId="164" fontId="17" fillId="2" borderId="0" xfId="4" applyNumberFormat="1" applyFont="1" applyFill="1" applyBorder="1"/>
    <xf numFmtId="167" fontId="17" fillId="2" borderId="13" xfId="1" applyNumberFormat="1" applyFont="1" applyFill="1" applyBorder="1"/>
    <xf numFmtId="43" fontId="19" fillId="2" borderId="0" xfId="0" applyNumberFormat="1" applyFont="1" applyFill="1" applyBorder="1" applyAlignment="1">
      <alignment horizontal="right"/>
    </xf>
    <xf numFmtId="0" fontId="10" fillId="2" borderId="0" xfId="0" applyFont="1" applyFill="1" applyAlignment="1">
      <alignment horizontal="center"/>
    </xf>
    <xf numFmtId="43" fontId="10" fillId="2" borderId="0" xfId="0" applyNumberFormat="1" applyFont="1" applyFill="1" applyAlignment="1">
      <alignment horizontal="center"/>
    </xf>
    <xf numFmtId="0" fontId="10" fillId="0" borderId="0" xfId="0" applyFont="1" applyAlignment="1">
      <alignment horizontal="center"/>
    </xf>
    <xf numFmtId="43" fontId="12" fillId="7" borderId="0" xfId="0" applyNumberFormat="1" applyFont="1" applyFill="1" applyBorder="1"/>
    <xf numFmtId="0" fontId="10" fillId="2" borderId="3" xfId="0" applyFont="1" applyFill="1" applyBorder="1" applyAlignment="1">
      <alignment horizontal="center" wrapText="1"/>
    </xf>
    <xf numFmtId="43" fontId="10" fillId="2" borderId="3" xfId="0" applyNumberFormat="1" applyFont="1" applyFill="1" applyBorder="1" applyAlignment="1">
      <alignment horizontal="center" wrapText="1"/>
    </xf>
    <xf numFmtId="43" fontId="12" fillId="7" borderId="4" xfId="0" applyNumberFormat="1" applyFont="1" applyFill="1" applyBorder="1"/>
    <xf numFmtId="0" fontId="0" fillId="7" borderId="4" xfId="0" applyFill="1" applyBorder="1"/>
    <xf numFmtId="0" fontId="37" fillId="2" borderId="0" xfId="0" applyFont="1" applyFill="1"/>
    <xf numFmtId="0" fontId="12" fillId="2" borderId="7" xfId="0" applyFont="1" applyFill="1" applyBorder="1" applyAlignment="1">
      <alignment horizontal="right"/>
    </xf>
    <xf numFmtId="0" fontId="37" fillId="2" borderId="0" xfId="0" applyFont="1" applyFill="1" applyBorder="1"/>
    <xf numFmtId="43" fontId="18" fillId="2" borderId="0" xfId="1" applyNumberFormat="1" applyFont="1" applyFill="1" applyBorder="1"/>
    <xf numFmtId="167" fontId="12" fillId="2" borderId="2" xfId="1" applyNumberFormat="1" applyFont="1" applyFill="1" applyBorder="1"/>
    <xf numFmtId="0" fontId="38" fillId="2" borderId="0" xfId="0" applyFont="1" applyFill="1"/>
    <xf numFmtId="43" fontId="12" fillId="2" borderId="18" xfId="0" applyNumberFormat="1" applyFont="1" applyFill="1" applyBorder="1" applyAlignment="1">
      <alignment vertical="center"/>
    </xf>
    <xf numFmtId="43" fontId="12" fillId="2" borderId="0" xfId="1" applyFont="1" applyFill="1" applyBorder="1" applyAlignment="1">
      <alignment horizontal="center" vertical="center"/>
    </xf>
    <xf numFmtId="43" fontId="9" fillId="2" borderId="13" xfId="1" applyNumberFormat="1" applyFill="1" applyBorder="1"/>
    <xf numFmtId="43" fontId="0" fillId="2" borderId="13" xfId="1" applyNumberFormat="1" applyFont="1" applyFill="1" applyBorder="1"/>
    <xf numFmtId="43" fontId="17" fillId="2" borderId="13" xfId="1" applyNumberFormat="1" applyFont="1" applyFill="1" applyBorder="1"/>
    <xf numFmtId="43" fontId="12" fillId="2" borderId="0" xfId="0" applyNumberFormat="1" applyFont="1" applyFill="1" applyBorder="1"/>
    <xf numFmtId="43" fontId="0" fillId="2" borderId="0" xfId="1" applyNumberFormat="1" applyFont="1" applyFill="1" applyBorder="1"/>
    <xf numFmtId="43" fontId="12" fillId="2" borderId="0" xfId="1" applyNumberFormat="1" applyFont="1" applyFill="1"/>
    <xf numFmtId="43" fontId="12" fillId="2" borderId="0" xfId="0" applyNumberFormat="1" applyFont="1" applyFill="1" applyAlignment="1">
      <alignment horizontal="right"/>
    </xf>
    <xf numFmtId="0" fontId="0" fillId="8" borderId="0" xfId="0" applyFill="1"/>
    <xf numFmtId="0" fontId="0" fillId="8" borderId="18" xfId="0" applyFill="1" applyBorder="1"/>
    <xf numFmtId="43" fontId="12" fillId="0" borderId="0" xfId="0" applyNumberFormat="1" applyFont="1" applyFill="1" applyBorder="1" applyAlignment="1">
      <alignment vertical="center"/>
    </xf>
    <xf numFmtId="43" fontId="12" fillId="8" borderId="0" xfId="1" applyFont="1" applyFill="1" applyBorder="1" applyAlignment="1">
      <alignment horizontal="center" vertical="center"/>
    </xf>
    <xf numFmtId="0" fontId="12" fillId="8" borderId="0" xfId="0" applyFont="1" applyFill="1"/>
    <xf numFmtId="0" fontId="39" fillId="8" borderId="0" xfId="5" applyFont="1" applyFill="1" applyBorder="1" applyProtection="1"/>
    <xf numFmtId="0" fontId="20" fillId="8" borderId="0" xfId="5" applyFont="1" applyFill="1" applyBorder="1" applyAlignment="1" applyProtection="1">
      <alignment vertical="center"/>
    </xf>
    <xf numFmtId="0" fontId="39" fillId="0" borderId="0" xfId="5" applyFont="1" applyFill="1" applyBorder="1" applyProtection="1"/>
    <xf numFmtId="0" fontId="10" fillId="4" borderId="1" xfId="6" applyFont="1" applyFill="1" applyBorder="1" applyProtection="1"/>
    <xf numFmtId="0" fontId="10" fillId="4" borderId="1" xfId="6" applyFont="1" applyFill="1" applyBorder="1"/>
    <xf numFmtId="0" fontId="39" fillId="8" borderId="0" xfId="5" applyFont="1" applyFill="1" applyBorder="1" applyProtection="1">
      <protection hidden="1"/>
    </xf>
    <xf numFmtId="0" fontId="12" fillId="8" borderId="0" xfId="5" applyFont="1" applyFill="1" applyBorder="1" applyAlignment="1" applyProtection="1">
      <alignment vertical="center"/>
    </xf>
    <xf numFmtId="0" fontId="12" fillId="8" borderId="0" xfId="5" applyFont="1" applyFill="1" applyBorder="1" applyProtection="1">
      <protection hidden="1"/>
    </xf>
    <xf numFmtId="0" fontId="12" fillId="8" borderId="0" xfId="5" applyFont="1" applyFill="1" applyBorder="1" applyAlignment="1" applyProtection="1">
      <alignment horizontal="left" vertical="top" wrapText="1"/>
    </xf>
    <xf numFmtId="0" fontId="12" fillId="8" borderId="0" xfId="5" applyFont="1" applyFill="1" applyBorder="1" applyProtection="1"/>
    <xf numFmtId="0" fontId="10" fillId="5" borderId="1" xfId="6" applyFont="1" applyFill="1" applyBorder="1" applyAlignment="1" applyProtection="1">
      <alignment vertical="center"/>
    </xf>
    <xf numFmtId="0" fontId="10" fillId="5" borderId="1" xfId="6" applyFont="1" applyFill="1" applyBorder="1" applyAlignment="1">
      <alignment vertical="center"/>
    </xf>
    <xf numFmtId="0" fontId="12" fillId="8" borderId="0" xfId="5" applyFont="1" applyFill="1" applyBorder="1" applyAlignment="1" applyProtection="1">
      <alignment horizontal="center"/>
    </xf>
    <xf numFmtId="0" fontId="10" fillId="8" borderId="0" xfId="5" applyFont="1" applyFill="1" applyBorder="1" applyAlignment="1" applyProtection="1">
      <alignment horizontal="left"/>
    </xf>
    <xf numFmtId="0" fontId="12" fillId="8" borderId="0" xfId="5" applyFont="1" applyFill="1" applyBorder="1" applyAlignment="1" applyProtection="1"/>
    <xf numFmtId="0" fontId="10" fillId="8" borderId="0" xfId="5" quotePrefix="1" applyFont="1" applyFill="1" applyBorder="1" applyAlignment="1" applyProtection="1">
      <alignment horizontal="left"/>
    </xf>
    <xf numFmtId="0" fontId="12" fillId="8" borderId="0" xfId="5" applyFont="1" applyFill="1" applyBorder="1" applyAlignment="1" applyProtection="1">
      <alignment horizontal="left" indent="1"/>
    </xf>
    <xf numFmtId="0" fontId="10" fillId="8" borderId="0" xfId="5" applyFont="1" applyFill="1" applyBorder="1" applyAlignment="1" applyProtection="1">
      <alignment horizontal="left" indent="1"/>
    </xf>
    <xf numFmtId="0" fontId="10" fillId="8" borderId="0" xfId="5" applyFont="1" applyFill="1" applyBorder="1" applyAlignment="1" applyProtection="1">
      <alignment horizontal="left" vertical="top"/>
    </xf>
    <xf numFmtId="0" fontId="12" fillId="8" borderId="0" xfId="5" applyFont="1" applyFill="1" applyBorder="1" applyAlignment="1" applyProtection="1">
      <alignment horizontal="center" vertical="top"/>
    </xf>
    <xf numFmtId="0" fontId="12" fillId="8" borderId="0" xfId="5" applyFont="1" applyFill="1" applyBorder="1" applyAlignment="1" applyProtection="1">
      <alignment vertical="top"/>
    </xf>
    <xf numFmtId="0" fontId="40" fillId="8" borderId="0" xfId="5" applyFont="1" applyFill="1" applyBorder="1" applyProtection="1"/>
    <xf numFmtId="0" fontId="39" fillId="0" borderId="0" xfId="5" applyFont="1" applyFill="1" applyBorder="1" applyProtection="1">
      <protection hidden="1"/>
    </xf>
    <xf numFmtId="0" fontId="16" fillId="8" borderId="0" xfId="0" applyFont="1" applyFill="1"/>
    <xf numFmtId="0" fontId="15" fillId="8" borderId="0" xfId="0" applyFont="1" applyFill="1"/>
    <xf numFmtId="0" fontId="30" fillId="8" borderId="0" xfId="0" applyFont="1" applyFill="1" applyAlignment="1">
      <alignment vertical="center"/>
    </xf>
    <xf numFmtId="0" fontId="26" fillId="8" borderId="0" xfId="0" applyFont="1" applyFill="1"/>
    <xf numFmtId="0" fontId="31" fillId="8" borderId="0" xfId="0" applyFont="1" applyFill="1"/>
    <xf numFmtId="0" fontId="32" fillId="8" borderId="0" xfId="0" applyFont="1" applyFill="1"/>
    <xf numFmtId="0" fontId="32" fillId="8" borderId="0" xfId="0" applyFont="1" applyFill="1" applyAlignment="1">
      <alignment horizontal="right" vertical="center"/>
    </xf>
    <xf numFmtId="0" fontId="32" fillId="8" borderId="0" xfId="0" applyFont="1" applyFill="1" applyAlignment="1">
      <alignment horizontal="left" vertical="center"/>
    </xf>
    <xf numFmtId="0" fontId="15" fillId="8" borderId="0" xfId="6" applyFont="1" applyFill="1" applyBorder="1" applyAlignment="1" applyProtection="1"/>
    <xf numFmtId="0" fontId="0" fillId="8" borderId="0" xfId="0" applyFill="1" applyBorder="1"/>
    <xf numFmtId="43" fontId="12" fillId="3" borderId="7" xfId="1" applyNumberFormat="1" applyFont="1" applyFill="1" applyBorder="1" applyAlignment="1">
      <alignment horizontal="right" vertical="center"/>
    </xf>
    <xf numFmtId="43" fontId="12" fillId="3" borderId="19" xfId="1" applyNumberFormat="1" applyFont="1" applyFill="1" applyBorder="1" applyAlignment="1">
      <alignment horizontal="right" vertical="center"/>
    </xf>
    <xf numFmtId="0" fontId="9" fillId="8" borderId="25" xfId="0" applyFont="1" applyFill="1" applyBorder="1" applyAlignment="1">
      <alignment horizontal="left"/>
    </xf>
    <xf numFmtId="0" fontId="0" fillId="8" borderId="20" xfId="0" applyFill="1" applyBorder="1" applyAlignment="1">
      <alignment horizontal="center"/>
    </xf>
    <xf numFmtId="10" fontId="9" fillId="8" borderId="26" xfId="4" applyNumberFormat="1" applyFill="1" applyBorder="1"/>
    <xf numFmtId="0" fontId="0" fillId="8" borderId="27" xfId="0" applyFill="1" applyBorder="1" applyAlignment="1">
      <alignment horizontal="center"/>
    </xf>
    <xf numFmtId="0" fontId="9" fillId="0" borderId="0" xfId="0" applyFont="1"/>
    <xf numFmtId="0" fontId="40" fillId="2" borderId="16" xfId="0" applyFont="1" applyFill="1" applyBorder="1"/>
    <xf numFmtId="0" fontId="0" fillId="2" borderId="17" xfId="0" applyFill="1" applyBorder="1" applyAlignment="1">
      <alignment horizontal="center"/>
    </xf>
    <xf numFmtId="43" fontId="9" fillId="2" borderId="18" xfId="0" applyNumberFormat="1" applyFont="1" applyFill="1" applyBorder="1" applyAlignment="1">
      <alignment vertical="center"/>
    </xf>
    <xf numFmtId="43" fontId="0" fillId="8" borderId="0" xfId="0" applyNumberFormat="1" applyFill="1"/>
    <xf numFmtId="43" fontId="17" fillId="8" borderId="0" xfId="1" applyNumberFormat="1" applyFont="1" applyFill="1"/>
    <xf numFmtId="43" fontId="0" fillId="8" borderId="0" xfId="1" applyNumberFormat="1" applyFont="1" applyFill="1"/>
    <xf numFmtId="43" fontId="9" fillId="8" borderId="0" xfId="1" applyNumberFormat="1" applyFill="1"/>
    <xf numFmtId="43" fontId="12" fillId="8" borderId="0" xfId="1" applyNumberFormat="1" applyFont="1" applyFill="1" applyBorder="1"/>
    <xf numFmtId="43" fontId="12" fillId="8" borderId="0" xfId="0" applyNumberFormat="1" applyFont="1" applyFill="1"/>
    <xf numFmtId="43" fontId="12" fillId="8" borderId="13" xfId="0" applyNumberFormat="1" applyFont="1" applyFill="1" applyBorder="1"/>
    <xf numFmtId="43" fontId="10" fillId="8" borderId="3" xfId="0" applyNumberFormat="1" applyFont="1" applyFill="1" applyBorder="1" applyAlignment="1">
      <alignment horizontal="center" wrapText="1"/>
    </xf>
    <xf numFmtId="0" fontId="10" fillId="8" borderId="3" xfId="0" applyFont="1" applyFill="1" applyBorder="1" applyAlignment="1">
      <alignment horizontal="center" wrapText="1"/>
    </xf>
    <xf numFmtId="0" fontId="9" fillId="3" borderId="7" xfId="1" applyNumberFormat="1" applyFont="1" applyFill="1" applyBorder="1" applyAlignment="1">
      <alignment horizontal="right" vertical="center"/>
    </xf>
    <xf numFmtId="0" fontId="10" fillId="8" borderId="15" xfId="0" quotePrefix="1" applyFont="1" applyFill="1" applyBorder="1" applyAlignment="1">
      <alignment horizontal="right" vertical="center"/>
    </xf>
    <xf numFmtId="43" fontId="24" fillId="8" borderId="0" xfId="0" applyNumberFormat="1" applyFont="1" applyFill="1"/>
    <xf numFmtId="0" fontId="24" fillId="8" borderId="0" xfId="0" applyFont="1" applyFill="1" applyAlignment="1">
      <alignment horizontal="right"/>
    </xf>
    <xf numFmtId="0" fontId="43" fillId="2" borderId="0" xfId="0" applyFont="1" applyFill="1"/>
    <xf numFmtId="10" fontId="0" fillId="3" borderId="7" xfId="4" applyNumberFormat="1" applyFont="1" applyFill="1" applyBorder="1" applyAlignment="1">
      <alignment vertical="center" wrapText="1"/>
    </xf>
    <xf numFmtId="0" fontId="0" fillId="3" borderId="4" xfId="0" applyFill="1" applyBorder="1" applyAlignment="1"/>
    <xf numFmtId="0" fontId="0" fillId="3" borderId="19" xfId="0" applyFill="1" applyBorder="1" applyAlignment="1"/>
    <xf numFmtId="0" fontId="0" fillId="3" borderId="0" xfId="0" applyFill="1" applyBorder="1" applyAlignment="1"/>
    <xf numFmtId="43" fontId="9" fillId="2" borderId="0" xfId="1" applyFont="1" applyFill="1" applyBorder="1"/>
    <xf numFmtId="0" fontId="10" fillId="8" borderId="0" xfId="0" applyFont="1" applyFill="1" applyBorder="1" applyAlignment="1">
      <alignment vertical="center"/>
    </xf>
    <xf numFmtId="0" fontId="9" fillId="8" borderId="0" xfId="0" applyFont="1" applyFill="1"/>
    <xf numFmtId="0" fontId="9" fillId="8" borderId="2" xfId="0" applyFont="1" applyFill="1" applyBorder="1"/>
    <xf numFmtId="0" fontId="9" fillId="8" borderId="28" xfId="0" applyFont="1" applyFill="1" applyBorder="1" applyAlignment="1">
      <alignment horizontal="left"/>
    </xf>
    <xf numFmtId="17" fontId="9" fillId="8" borderId="28" xfId="0" quotePrefix="1" applyNumberFormat="1" applyFont="1" applyFill="1" applyBorder="1"/>
    <xf numFmtId="0" fontId="9" fillId="8" borderId="28" xfId="0" applyFont="1" applyFill="1" applyBorder="1"/>
    <xf numFmtId="0" fontId="10" fillId="8" borderId="0" xfId="0" applyFont="1" applyFill="1"/>
    <xf numFmtId="0" fontId="9" fillId="8" borderId="0" xfId="0" applyFont="1" applyFill="1" applyBorder="1" applyAlignment="1">
      <alignment horizontal="left"/>
    </xf>
    <xf numFmtId="17" fontId="9" fillId="8" borderId="0" xfId="0" quotePrefix="1" applyNumberFormat="1" applyFont="1" applyFill="1" applyBorder="1"/>
    <xf numFmtId="0" fontId="9" fillId="8" borderId="0" xfId="0" applyFont="1" applyFill="1" applyBorder="1"/>
    <xf numFmtId="43" fontId="0" fillId="3" borderId="19" xfId="0" applyNumberFormat="1" applyFill="1" applyBorder="1" applyAlignment="1"/>
    <xf numFmtId="0" fontId="0" fillId="9" borderId="4" xfId="0" applyFill="1" applyBorder="1" applyAlignment="1"/>
    <xf numFmtId="0" fontId="10" fillId="8" borderId="0" xfId="0" applyFont="1" applyFill="1" applyBorder="1" applyAlignment="1">
      <alignment horizontal="center"/>
    </xf>
    <xf numFmtId="0" fontId="0" fillId="8" borderId="0" xfId="0" applyFill="1" applyAlignment="1">
      <alignment horizontal="center" vertical="center"/>
    </xf>
    <xf numFmtId="49" fontId="9" fillId="8" borderId="0" xfId="0" applyNumberFormat="1" applyFont="1" applyFill="1" applyAlignment="1">
      <alignment horizontal="left"/>
    </xf>
    <xf numFmtId="0" fontId="44" fillId="8" borderId="0" xfId="0" applyFont="1" applyFill="1"/>
    <xf numFmtId="0" fontId="0" fillId="8" borderId="0" xfId="0" applyFill="1" applyAlignment="1">
      <alignment horizontal="right"/>
    </xf>
    <xf numFmtId="2" fontId="0" fillId="8" borderId="0" xfId="0" applyNumberFormat="1" applyFill="1" applyAlignment="1">
      <alignment horizontal="center" vertical="center"/>
    </xf>
    <xf numFmtId="1" fontId="0" fillId="8" borderId="0" xfId="0" applyNumberFormat="1" applyFill="1" applyAlignment="1">
      <alignment horizontal="center" vertical="center"/>
    </xf>
    <xf numFmtId="0" fontId="15" fillId="15" borderId="1" xfId="0" applyFont="1" applyFill="1" applyBorder="1" applyAlignment="1">
      <alignment horizontal="left"/>
    </xf>
    <xf numFmtId="0" fontId="10" fillId="8" borderId="28" xfId="0" applyFont="1" applyFill="1" applyBorder="1" applyAlignment="1">
      <alignment horizontal="left"/>
    </xf>
    <xf numFmtId="0" fontId="10" fillId="5" borderId="28" xfId="0" applyFont="1" applyFill="1" applyBorder="1" applyAlignment="1">
      <alignment horizontal="left"/>
    </xf>
    <xf numFmtId="0" fontId="15" fillId="8" borderId="0" xfId="0" applyFont="1" applyFill="1" applyBorder="1" applyAlignment="1">
      <alignment horizontal="left"/>
    </xf>
    <xf numFmtId="165" fontId="9" fillId="3" borderId="0" xfId="0" applyNumberFormat="1" applyFont="1" applyFill="1" applyBorder="1" applyAlignment="1">
      <alignment horizontal="center" vertical="center" wrapText="1"/>
    </xf>
    <xf numFmtId="173" fontId="0" fillId="8" borderId="0" xfId="0" applyNumberFormat="1" applyFill="1"/>
    <xf numFmtId="174" fontId="0" fillId="8" borderId="0" xfId="0" applyNumberFormat="1" applyFill="1"/>
    <xf numFmtId="43" fontId="12" fillId="7" borderId="29" xfId="0" applyNumberFormat="1" applyFont="1" applyFill="1" applyBorder="1"/>
    <xf numFmtId="0" fontId="32" fillId="8" borderId="0" xfId="0" quotePrefix="1" applyFont="1" applyFill="1" applyAlignment="1">
      <alignment vertical="center"/>
    </xf>
    <xf numFmtId="0" fontId="12" fillId="8" borderId="0" xfId="5" applyFont="1" applyFill="1" applyBorder="1" applyAlignment="1" applyProtection="1">
      <alignment horizontal="left"/>
    </xf>
    <xf numFmtId="0" fontId="12" fillId="8" borderId="0" xfId="5" applyFont="1" applyFill="1" applyBorder="1" applyAlignment="1" applyProtection="1">
      <alignment horizontal="right" indent="1"/>
    </xf>
    <xf numFmtId="0" fontId="12" fillId="9" borderId="24" xfId="5" applyFont="1" applyFill="1" applyBorder="1" applyAlignment="1" applyProtection="1">
      <alignment horizontal="left"/>
      <protection locked="0"/>
    </xf>
    <xf numFmtId="0" fontId="9" fillId="8" borderId="0" xfId="5" applyFont="1" applyFill="1" applyBorder="1" applyProtection="1">
      <protection hidden="1"/>
    </xf>
    <xf numFmtId="0" fontId="9" fillId="8" borderId="0" xfId="5" applyFont="1" applyFill="1" applyBorder="1" applyProtection="1"/>
    <xf numFmtId="0" fontId="9" fillId="8" borderId="0" xfId="5" applyFont="1" applyFill="1" applyBorder="1" applyAlignment="1" applyProtection="1">
      <alignment vertical="top"/>
    </xf>
    <xf numFmtId="0" fontId="9" fillId="16" borderId="0" xfId="21" applyFill="1"/>
    <xf numFmtId="0" fontId="9" fillId="0" borderId="0" xfId="21"/>
    <xf numFmtId="0" fontId="9" fillId="19" borderId="0" xfId="20" applyFont="1" applyFill="1" applyBorder="1" applyProtection="1"/>
    <xf numFmtId="0" fontId="10" fillId="0" borderId="0" xfId="21" applyFont="1"/>
    <xf numFmtId="0" fontId="13" fillId="19" borderId="0" xfId="20" applyFont="1" applyFill="1" applyBorder="1" applyProtection="1"/>
    <xf numFmtId="0" fontId="9" fillId="14" borderId="6" xfId="20" applyFont="1" applyFill="1" applyBorder="1" applyAlignment="1" applyProtection="1">
      <alignment horizontal="left"/>
    </xf>
    <xf numFmtId="0" fontId="9" fillId="20" borderId="6" xfId="20" applyFont="1" applyFill="1" applyBorder="1" applyAlignment="1" applyProtection="1">
      <alignment horizontal="left"/>
      <protection locked="0"/>
    </xf>
    <xf numFmtId="0" fontId="10" fillId="0" borderId="39" xfId="21" applyFont="1" applyBorder="1" applyAlignment="1">
      <alignment horizontal="center" wrapText="1"/>
    </xf>
    <xf numFmtId="0" fontId="10" fillId="0" borderId="40" xfId="21" applyFont="1" applyBorder="1" applyAlignment="1">
      <alignment horizontal="center" wrapText="1"/>
    </xf>
    <xf numFmtId="1" fontId="10" fillId="0" borderId="40" xfId="21" applyNumberFormat="1" applyFont="1" applyBorder="1" applyAlignment="1">
      <alignment horizontal="center" wrapText="1"/>
    </xf>
    <xf numFmtId="0" fontId="9" fillId="19" borderId="0" xfId="20" applyFont="1" applyFill="1" applyBorder="1" applyAlignment="1" applyProtection="1">
      <alignment horizontal="center" vertical="top"/>
    </xf>
    <xf numFmtId="0" fontId="9" fillId="19" borderId="0" xfId="20" applyFont="1" applyFill="1" applyBorder="1" applyAlignment="1" applyProtection="1">
      <alignment horizontal="center"/>
    </xf>
    <xf numFmtId="0" fontId="56" fillId="25" borderId="33" xfId="23" applyFont="1" applyFill="1" applyBorder="1" applyAlignment="1" applyProtection="1">
      <alignment horizontal="left" indent="1"/>
    </xf>
    <xf numFmtId="0" fontId="9" fillId="25" borderId="32" xfId="23" applyFont="1" applyFill="1" applyBorder="1" applyAlignment="1" applyProtection="1"/>
    <xf numFmtId="0" fontId="9" fillId="25" borderId="32" xfId="23" applyFont="1" applyFill="1" applyBorder="1" applyProtection="1"/>
    <xf numFmtId="0" fontId="9" fillId="25" borderId="34" xfId="23" applyFont="1" applyFill="1" applyBorder="1" applyProtection="1"/>
    <xf numFmtId="0" fontId="57" fillId="25" borderId="35" xfId="23" applyFont="1" applyFill="1" applyBorder="1" applyAlignment="1" applyProtection="1">
      <alignment horizontal="left" indent="1"/>
    </xf>
    <xf numFmtId="0" fontId="9" fillId="25" borderId="0" xfId="23" applyFont="1" applyFill="1" applyBorder="1" applyProtection="1"/>
    <xf numFmtId="0" fontId="9" fillId="25" borderId="36" xfId="23" applyFont="1" applyFill="1" applyBorder="1" applyProtection="1"/>
    <xf numFmtId="0" fontId="58" fillId="25" borderId="0" xfId="23" applyFont="1" applyFill="1" applyBorder="1" applyProtection="1"/>
    <xf numFmtId="0" fontId="56" fillId="25" borderId="37" xfId="23" applyFont="1" applyFill="1" applyBorder="1" applyAlignment="1" applyProtection="1">
      <alignment horizontal="left" indent="1"/>
    </xf>
    <xf numFmtId="0" fontId="9" fillId="25" borderId="38" xfId="23" applyFont="1" applyFill="1" applyBorder="1" applyAlignment="1" applyProtection="1"/>
    <xf numFmtId="0" fontId="9" fillId="25" borderId="38" xfId="23" applyFont="1" applyFill="1" applyBorder="1" applyProtection="1"/>
    <xf numFmtId="0" fontId="0" fillId="8" borderId="0" xfId="0" applyFill="1" applyAlignment="1">
      <alignment horizontal="center"/>
    </xf>
    <xf numFmtId="10" fontId="9" fillId="8" borderId="0" xfId="4" applyNumberFormat="1" applyFill="1"/>
    <xf numFmtId="0" fontId="0" fillId="8" borderId="0" xfId="0" applyFill="1" applyAlignment="1"/>
    <xf numFmtId="1" fontId="9" fillId="2" borderId="0" xfId="0" applyNumberFormat="1" applyFont="1" applyFill="1"/>
    <xf numFmtId="0" fontId="10" fillId="2" borderId="15" xfId="0" quotePrefix="1" applyFont="1" applyFill="1" applyBorder="1" applyAlignment="1">
      <alignment horizontal="center" vertical="center" wrapText="1"/>
    </xf>
    <xf numFmtId="0" fontId="43" fillId="8" borderId="0" xfId="0" applyFont="1" applyFill="1"/>
    <xf numFmtId="0" fontId="10" fillId="9" borderId="81" xfId="0" applyFont="1" applyFill="1" applyBorder="1" applyAlignment="1">
      <alignment horizontal="right"/>
    </xf>
    <xf numFmtId="0" fontId="0" fillId="8" borderId="0" xfId="0" applyFill="1" applyAlignment="1">
      <alignment horizontal="right" vertical="center"/>
    </xf>
    <xf numFmtId="10" fontId="0" fillId="9" borderId="31" xfId="0" applyNumberFormat="1" applyFill="1" applyBorder="1" applyAlignment="1">
      <alignment horizontal="right" vertical="center"/>
    </xf>
    <xf numFmtId="10" fontId="0" fillId="9" borderId="29" xfId="0" applyNumberFormat="1" applyFill="1" applyBorder="1" applyAlignment="1">
      <alignment horizontal="right" vertical="center"/>
    </xf>
    <xf numFmtId="2" fontId="0" fillId="8" borderId="0" xfId="0" applyNumberFormat="1" applyFill="1" applyAlignment="1">
      <alignment horizontal="right" vertical="center"/>
    </xf>
    <xf numFmtId="10" fontId="0" fillId="9" borderId="81" xfId="0" applyNumberFormat="1" applyFill="1" applyBorder="1" applyAlignment="1">
      <alignment horizontal="right" vertical="center"/>
    </xf>
    <xf numFmtId="10" fontId="0" fillId="9" borderId="29" xfId="4" applyNumberFormat="1" applyFont="1" applyFill="1" applyBorder="1" applyAlignment="1">
      <alignment horizontal="right" vertical="center"/>
    </xf>
    <xf numFmtId="0" fontId="0" fillId="5" borderId="1" xfId="0" applyFill="1" applyBorder="1" applyAlignment="1">
      <alignment horizontal="right"/>
    </xf>
    <xf numFmtId="167" fontId="12" fillId="5" borderId="1" xfId="1" applyNumberFormat="1" applyFont="1" applyFill="1" applyBorder="1" applyAlignment="1">
      <alignment horizontal="right"/>
    </xf>
    <xf numFmtId="43" fontId="12" fillId="5" borderId="1" xfId="1" applyFont="1" applyFill="1" applyBorder="1" applyAlignment="1">
      <alignment horizontal="right"/>
    </xf>
    <xf numFmtId="43" fontId="0" fillId="9" borderId="30" xfId="0" applyNumberFormat="1" applyFill="1" applyBorder="1" applyAlignment="1">
      <alignment horizontal="right" vertical="center"/>
    </xf>
    <xf numFmtId="43" fontId="0" fillId="9" borderId="0" xfId="0" applyNumberFormat="1" applyFill="1" applyAlignment="1">
      <alignment horizontal="right" vertical="center"/>
    </xf>
    <xf numFmtId="43" fontId="0" fillId="9" borderId="78" xfId="0" applyNumberFormat="1" applyFill="1" applyBorder="1" applyAlignment="1">
      <alignment horizontal="right" vertical="center"/>
    </xf>
    <xf numFmtId="43" fontId="0" fillId="8" borderId="0" xfId="0" applyNumberFormat="1" applyFill="1" applyBorder="1" applyAlignment="1">
      <alignment horizontal="right" vertical="center"/>
    </xf>
    <xf numFmtId="43" fontId="0" fillId="9" borderId="31" xfId="0" applyNumberFormat="1" applyFill="1" applyBorder="1" applyAlignment="1">
      <alignment horizontal="right" vertical="center"/>
    </xf>
    <xf numFmtId="43" fontId="0" fillId="9" borderId="77" xfId="0" applyNumberFormat="1" applyFill="1" applyBorder="1" applyAlignment="1">
      <alignment horizontal="right" vertical="center"/>
    </xf>
    <xf numFmtId="43" fontId="0" fillId="8" borderId="0" xfId="0" applyNumberFormat="1" applyFill="1" applyAlignment="1">
      <alignment horizontal="right" vertical="center"/>
    </xf>
    <xf numFmtId="43" fontId="0" fillId="15" borderId="80" xfId="0" applyNumberFormat="1" applyFill="1" applyBorder="1" applyAlignment="1">
      <alignment horizontal="right" vertical="center"/>
    </xf>
    <xf numFmtId="43" fontId="0" fillId="8" borderId="78" xfId="0" applyNumberFormat="1" applyFill="1" applyBorder="1" applyAlignment="1">
      <alignment horizontal="right" vertical="center"/>
    </xf>
    <xf numFmtId="43" fontId="0" fillId="14" borderId="0" xfId="0" applyNumberFormat="1" applyFill="1" applyAlignment="1">
      <alignment horizontal="right" vertical="center"/>
    </xf>
    <xf numFmtId="43" fontId="0" fillId="14" borderId="80" xfId="0" applyNumberFormat="1" applyFill="1" applyBorder="1" applyAlignment="1">
      <alignment horizontal="right" vertical="center"/>
    </xf>
    <xf numFmtId="43" fontId="0" fillId="8" borderId="77" xfId="0" applyNumberFormat="1" applyFill="1" applyBorder="1" applyAlignment="1">
      <alignment horizontal="right" vertical="center"/>
    </xf>
    <xf numFmtId="43" fontId="0" fillId="15" borderId="0" xfId="0" applyNumberFormat="1" applyFill="1" applyAlignment="1">
      <alignment horizontal="right" vertical="center"/>
    </xf>
    <xf numFmtId="43" fontId="0" fillId="5" borderId="1" xfId="0" applyNumberFormat="1" applyFill="1" applyBorder="1" applyAlignment="1">
      <alignment horizontal="right"/>
    </xf>
    <xf numFmtId="43" fontId="12" fillId="5" borderId="1" xfId="1" applyNumberFormat="1" applyFont="1" applyFill="1" applyBorder="1" applyAlignment="1">
      <alignment horizontal="right"/>
    </xf>
    <xf numFmtId="43" fontId="0" fillId="8" borderId="79" xfId="0" applyNumberFormat="1" applyFill="1" applyBorder="1" applyAlignment="1">
      <alignment horizontal="right" vertical="center"/>
    </xf>
    <xf numFmtId="43" fontId="0" fillId="8" borderId="80" xfId="0" applyNumberFormat="1" applyFill="1" applyBorder="1" applyAlignment="1">
      <alignment horizontal="right" vertical="center"/>
    </xf>
    <xf numFmtId="43" fontId="9" fillId="8" borderId="0" xfId="0" applyNumberFormat="1" applyFont="1" applyFill="1"/>
    <xf numFmtId="43" fontId="10" fillId="5" borderId="1" xfId="0" applyNumberFormat="1" applyFont="1" applyFill="1" applyBorder="1" applyAlignment="1"/>
    <xf numFmtId="10" fontId="10" fillId="8" borderId="0" xfId="4" applyNumberFormat="1" applyFont="1" applyFill="1" applyAlignment="1">
      <alignment horizontal="center" wrapText="1"/>
    </xf>
    <xf numFmtId="0" fontId="10" fillId="8" borderId="0" xfId="0" applyFont="1" applyFill="1" applyAlignment="1">
      <alignment horizontal="center" wrapText="1"/>
    </xf>
    <xf numFmtId="10" fontId="9" fillId="8" borderId="0" xfId="4" applyNumberFormat="1" applyFill="1" applyBorder="1"/>
    <xf numFmtId="0" fontId="0" fillId="8" borderId="0" xfId="0" applyFill="1" applyBorder="1" applyAlignment="1">
      <alignment vertical="center" wrapText="1"/>
    </xf>
    <xf numFmtId="0" fontId="10" fillId="8" borderId="15" xfId="0" quotePrefix="1" applyFont="1" applyFill="1" applyBorder="1" applyAlignment="1">
      <alignment horizontal="center" vertical="center" wrapText="1"/>
    </xf>
    <xf numFmtId="192" fontId="12" fillId="3" borderId="0" xfId="1" applyNumberFormat="1" applyFont="1" applyFill="1" applyBorder="1" applyAlignment="1">
      <alignment horizontal="right" vertical="center"/>
    </xf>
    <xf numFmtId="10" fontId="9" fillId="8" borderId="13" xfId="4" applyNumberFormat="1" applyFill="1" applyBorder="1"/>
    <xf numFmtId="2" fontId="9" fillId="8" borderId="13" xfId="4" applyNumberFormat="1" applyFill="1" applyBorder="1"/>
    <xf numFmtId="10" fontId="9" fillId="8" borderId="0" xfId="4" applyNumberFormat="1" applyFill="1" applyBorder="1" applyAlignment="1"/>
    <xf numFmtId="2" fontId="9" fillId="8" borderId="0" xfId="4" applyNumberFormat="1" applyFill="1" applyBorder="1"/>
    <xf numFmtId="10" fontId="9" fillId="8" borderId="0" xfId="3" applyNumberFormat="1" applyFont="1" applyFill="1" applyBorder="1"/>
    <xf numFmtId="10" fontId="9" fillId="8" borderId="0" xfId="3" applyNumberFormat="1" applyFill="1" applyBorder="1"/>
    <xf numFmtId="0" fontId="9" fillId="8" borderId="0" xfId="3" applyFont="1" applyFill="1" applyBorder="1"/>
    <xf numFmtId="0" fontId="12" fillId="8" borderId="0" xfId="0" applyFont="1" applyFill="1" applyBorder="1" applyAlignment="1">
      <alignment horizontal="left"/>
    </xf>
    <xf numFmtId="43" fontId="24" fillId="8" borderId="13" xfId="0" applyNumberFormat="1" applyFont="1" applyFill="1" applyBorder="1"/>
    <xf numFmtId="167" fontId="9" fillId="8" borderId="0" xfId="1" applyNumberFormat="1" applyFill="1"/>
    <xf numFmtId="0" fontId="12" fillId="8" borderId="0" xfId="0" applyFont="1" applyFill="1" applyAlignment="1">
      <alignment horizontal="left"/>
    </xf>
    <xf numFmtId="0" fontId="18" fillId="8" borderId="0" xfId="0" applyFont="1" applyFill="1" applyAlignment="1">
      <alignment horizontal="right"/>
    </xf>
    <xf numFmtId="165" fontId="12" fillId="8" borderId="0" xfId="0" applyNumberFormat="1" applyFont="1" applyFill="1"/>
    <xf numFmtId="165" fontId="0" fillId="8" borderId="0" xfId="0" applyNumberFormat="1" applyFill="1" applyBorder="1"/>
    <xf numFmtId="43" fontId="18" fillId="8" borderId="0" xfId="0" quotePrefix="1" applyNumberFormat="1" applyFont="1" applyFill="1" applyBorder="1" applyAlignment="1">
      <alignment horizontal="right"/>
    </xf>
    <xf numFmtId="0" fontId="9" fillId="8" borderId="0" xfId="0" applyFont="1" applyFill="1" applyAlignment="1">
      <alignment horizontal="left"/>
    </xf>
    <xf numFmtId="43" fontId="19" fillId="8" borderId="0" xfId="0" applyNumberFormat="1" applyFont="1" applyFill="1" applyBorder="1" applyAlignment="1">
      <alignment horizontal="right"/>
    </xf>
    <xf numFmtId="43" fontId="18" fillId="8" borderId="0" xfId="0" applyNumberFormat="1" applyFont="1" applyFill="1" applyBorder="1" applyAlignment="1">
      <alignment horizontal="right"/>
    </xf>
    <xf numFmtId="0" fontId="18" fillId="8" borderId="0" xfId="0" applyFont="1" applyFill="1" applyAlignment="1">
      <alignment horizontal="left"/>
    </xf>
    <xf numFmtId="43" fontId="18" fillId="8" borderId="0" xfId="1" applyNumberFormat="1" applyFont="1" applyFill="1"/>
    <xf numFmtId="43" fontId="18" fillId="8" borderId="0" xfId="1" applyNumberFormat="1" applyFont="1" applyFill="1" applyAlignment="1">
      <alignment horizontal="right"/>
    </xf>
    <xf numFmtId="43" fontId="18" fillId="8" borderId="0" xfId="0" applyNumberFormat="1" applyFont="1" applyFill="1"/>
    <xf numFmtId="43" fontId="18" fillId="8" borderId="2" xfId="1" applyNumberFormat="1" applyFont="1" applyFill="1" applyBorder="1" applyAlignment="1">
      <alignment horizontal="right"/>
    </xf>
    <xf numFmtId="43" fontId="24" fillId="8" borderId="0" xfId="1" applyNumberFormat="1" applyFont="1" applyFill="1" applyBorder="1" applyAlignment="1">
      <alignment horizontal="right"/>
    </xf>
    <xf numFmtId="43" fontId="12" fillId="8" borderId="0" xfId="1" applyNumberFormat="1" applyFont="1" applyFill="1" applyAlignment="1">
      <alignment horizontal="right"/>
    </xf>
    <xf numFmtId="43" fontId="24" fillId="8" borderId="2" xfId="1" applyNumberFormat="1" applyFont="1" applyFill="1" applyBorder="1"/>
    <xf numFmtId="43" fontId="24" fillId="8" borderId="0" xfId="1" applyNumberFormat="1" applyFont="1" applyFill="1"/>
    <xf numFmtId="166" fontId="18" fillId="8" borderId="0" xfId="0" applyNumberFormat="1" applyFont="1" applyFill="1"/>
    <xf numFmtId="43" fontId="24" fillId="8" borderId="13" xfId="1" applyNumberFormat="1" applyFont="1" applyFill="1" applyBorder="1"/>
    <xf numFmtId="0" fontId="12" fillId="8" borderId="0" xfId="0" applyFont="1" applyFill="1" applyBorder="1"/>
    <xf numFmtId="0" fontId="12" fillId="8" borderId="0" xfId="0" quotePrefix="1" applyFont="1" applyFill="1" applyBorder="1" applyAlignment="1">
      <alignment horizontal="right"/>
    </xf>
    <xf numFmtId="0" fontId="18" fillId="8" borderId="0" xfId="0" quotePrefix="1" applyFont="1" applyFill="1" applyBorder="1" applyAlignment="1">
      <alignment horizontal="right"/>
    </xf>
    <xf numFmtId="167" fontId="0" fillId="8" borderId="13" xfId="1" applyNumberFormat="1" applyFont="1" applyFill="1" applyBorder="1"/>
    <xf numFmtId="43" fontId="0" fillId="8" borderId="13" xfId="1" applyNumberFormat="1" applyFont="1" applyFill="1" applyBorder="1"/>
    <xf numFmtId="167" fontId="17" fillId="8" borderId="13" xfId="1" applyNumberFormat="1" applyFont="1" applyFill="1" applyBorder="1"/>
    <xf numFmtId="43" fontId="0" fillId="8" borderId="13" xfId="0" applyNumberFormat="1" applyFill="1" applyBorder="1"/>
    <xf numFmtId="43" fontId="17" fillId="8" borderId="13" xfId="1" applyNumberFormat="1" applyFont="1" applyFill="1" applyBorder="1"/>
    <xf numFmtId="43" fontId="24" fillId="8" borderId="0" xfId="0" applyNumberFormat="1" applyFont="1" applyFill="1" applyBorder="1"/>
    <xf numFmtId="0" fontId="37" fillId="8" borderId="0" xfId="0" applyFont="1" applyFill="1"/>
    <xf numFmtId="0" fontId="37" fillId="8" borderId="0" xfId="0" applyFont="1" applyFill="1" applyBorder="1"/>
    <xf numFmtId="167" fontId="9" fillId="8" borderId="0" xfId="1" applyNumberFormat="1" applyFill="1" applyBorder="1"/>
    <xf numFmtId="43" fontId="0" fillId="8" borderId="0" xfId="0" applyNumberFormat="1" applyFill="1" applyBorder="1"/>
    <xf numFmtId="167" fontId="12" fillId="8" borderId="0" xfId="1" applyNumberFormat="1" applyFont="1" applyFill="1" applyBorder="1"/>
    <xf numFmtId="43" fontId="12" fillId="8" borderId="0" xfId="1" applyFont="1" applyFill="1" applyBorder="1"/>
    <xf numFmtId="0" fontId="10" fillId="8" borderId="2" xfId="0" applyFont="1" applyFill="1" applyBorder="1" applyAlignment="1">
      <alignment horizontal="right"/>
    </xf>
    <xf numFmtId="0" fontId="106" fillId="8" borderId="0" xfId="0" applyFont="1" applyFill="1"/>
    <xf numFmtId="43" fontId="10" fillId="8" borderId="28" xfId="0" applyNumberFormat="1" applyFont="1" applyFill="1" applyBorder="1" applyAlignment="1">
      <alignment horizontal="right" vertical="center"/>
    </xf>
    <xf numFmtId="43" fontId="12" fillId="8" borderId="29" xfId="0" applyNumberFormat="1" applyFont="1" applyFill="1" applyBorder="1" applyAlignment="1">
      <alignment horizontal="left"/>
    </xf>
    <xf numFmtId="43" fontId="12" fillId="8" borderId="29" xfId="0" applyNumberFormat="1" applyFont="1" applyFill="1" applyBorder="1" applyAlignment="1">
      <alignment horizontal="right"/>
    </xf>
    <xf numFmtId="43" fontId="12" fillId="8" borderId="0" xfId="0" applyNumberFormat="1" applyFont="1" applyFill="1" applyBorder="1" applyAlignment="1">
      <alignment horizontal="left"/>
    </xf>
    <xf numFmtId="43" fontId="12" fillId="8" borderId="0" xfId="0" applyNumberFormat="1" applyFont="1" applyFill="1" applyBorder="1" applyAlignment="1">
      <alignment horizontal="right"/>
    </xf>
    <xf numFmtId="43" fontId="12" fillId="8" borderId="29" xfId="0" applyNumberFormat="1" applyFont="1" applyFill="1" applyBorder="1"/>
    <xf numFmtId="43" fontId="12" fillId="8" borderId="0" xfId="0" applyNumberFormat="1" applyFont="1" applyFill="1" applyBorder="1"/>
    <xf numFmtId="0" fontId="45" fillId="22" borderId="0" xfId="22" applyFont="1" applyFill="1" applyBorder="1" applyProtection="1"/>
    <xf numFmtId="0" fontId="45" fillId="22" borderId="36" xfId="22" applyFont="1" applyFill="1" applyBorder="1" applyProtection="1"/>
    <xf numFmtId="0" fontId="45" fillId="22" borderId="38" xfId="22" applyFont="1" applyFill="1" applyBorder="1" applyProtection="1"/>
    <xf numFmtId="0" fontId="45" fillId="22" borderId="83" xfId="22" applyFont="1" applyFill="1" applyBorder="1" applyProtection="1"/>
    <xf numFmtId="0" fontId="10" fillId="8" borderId="0" xfId="0" applyFont="1" applyFill="1" applyAlignment="1">
      <alignment horizontal="center"/>
    </xf>
    <xf numFmtId="0" fontId="24" fillId="8" borderId="0" xfId="0" applyFont="1" applyFill="1"/>
    <xf numFmtId="43" fontId="24" fillId="8" borderId="0" xfId="0" applyNumberFormat="1" applyFont="1" applyFill="1" applyAlignment="1">
      <alignment horizontal="right"/>
    </xf>
    <xf numFmtId="0" fontId="13" fillId="19" borderId="0" xfId="20" applyFont="1" applyFill="1" applyBorder="1" applyAlignment="1" applyProtection="1">
      <alignment horizontal="right" indent="1"/>
    </xf>
    <xf numFmtId="0" fontId="9" fillId="0" borderId="0" xfId="176"/>
    <xf numFmtId="0" fontId="9" fillId="0" borderId="0" xfId="176" applyAlignment="1">
      <alignment vertical="center"/>
    </xf>
    <xf numFmtId="0" fontId="6" fillId="0" borderId="0" xfId="270"/>
    <xf numFmtId="49" fontId="47" fillId="16" borderId="0" xfId="176" applyNumberFormat="1" applyFont="1" applyFill="1" applyAlignment="1" applyProtection="1">
      <alignment horizontal="right"/>
    </xf>
    <xf numFmtId="0" fontId="9" fillId="16" borderId="0" xfId="176" applyFill="1"/>
    <xf numFmtId="0" fontId="45" fillId="16" borderId="0" xfId="176" applyFont="1" applyFill="1" applyProtection="1"/>
    <xf numFmtId="0" fontId="45" fillId="16" borderId="0" xfId="176" applyFont="1" applyFill="1" applyAlignment="1" applyProtection="1">
      <alignment horizontal="center"/>
    </xf>
    <xf numFmtId="1" fontId="45" fillId="16" borderId="0" xfId="176" applyNumberFormat="1" applyFont="1" applyFill="1" applyProtection="1"/>
    <xf numFmtId="49" fontId="48" fillId="16" borderId="0" xfId="176" applyNumberFormat="1" applyFont="1" applyFill="1" applyAlignment="1" applyProtection="1">
      <alignment horizontal="right" vertical="center"/>
    </xf>
    <xf numFmtId="0" fontId="9" fillId="16" borderId="0" xfId="176" applyFont="1" applyFill="1" applyAlignment="1">
      <alignment vertical="center"/>
    </xf>
    <xf numFmtId="49" fontId="48" fillId="16" borderId="0" xfId="22" applyNumberFormat="1" applyFont="1" applyFill="1" applyAlignment="1" applyProtection="1">
      <alignment horizontal="right" vertical="center"/>
    </xf>
    <xf numFmtId="0" fontId="0" fillId="16" borderId="0" xfId="22" applyFont="1" applyFill="1" applyAlignment="1">
      <alignment vertical="center"/>
    </xf>
    <xf numFmtId="0" fontId="9" fillId="16" borderId="0" xfId="22" applyFill="1"/>
    <xf numFmtId="0" fontId="45" fillId="16" borderId="0" xfId="22" applyFont="1" applyFill="1" applyProtection="1"/>
    <xf numFmtId="0" fontId="45" fillId="16" borderId="0" xfId="22" applyFont="1" applyFill="1" applyAlignment="1" applyProtection="1">
      <alignment horizontal="center"/>
    </xf>
    <xf numFmtId="1" fontId="45" fillId="16" borderId="0" xfId="22" applyNumberFormat="1" applyFont="1" applyFill="1" applyProtection="1"/>
    <xf numFmtId="0" fontId="45" fillId="8" borderId="0" xfId="176" applyFont="1" applyFill="1" applyProtection="1"/>
    <xf numFmtId="0" fontId="45" fillId="8" borderId="0" xfId="176" applyFont="1" applyFill="1" applyAlignment="1" applyProtection="1">
      <alignment horizontal="center"/>
    </xf>
    <xf numFmtId="1" fontId="45" fillId="8" borderId="0" xfId="176" applyNumberFormat="1" applyFont="1" applyFill="1" applyProtection="1"/>
    <xf numFmtId="0" fontId="107" fillId="22" borderId="0" xfId="270" applyFont="1" applyFill="1" applyAlignment="1">
      <alignment horizontal="center"/>
    </xf>
    <xf numFmtId="49" fontId="45" fillId="8" borderId="0" xfId="176" applyNumberFormat="1" applyFont="1" applyFill="1" applyProtection="1"/>
    <xf numFmtId="0" fontId="107" fillId="22" borderId="0" xfId="271" applyFont="1" applyFill="1"/>
    <xf numFmtId="0" fontId="107" fillId="22" borderId="0" xfId="271" applyFont="1" applyFill="1" applyAlignment="1">
      <alignment horizontal="center"/>
    </xf>
    <xf numFmtId="0" fontId="6" fillId="16" borderId="35" xfId="270" applyFill="1" applyBorder="1"/>
    <xf numFmtId="0" fontId="6" fillId="16" borderId="0" xfId="270" applyFill="1" applyBorder="1"/>
    <xf numFmtId="0" fontId="6" fillId="16" borderId="36" xfId="270" applyFill="1" applyBorder="1"/>
    <xf numFmtId="0" fontId="47" fillId="8" borderId="39" xfId="176" applyFont="1" applyFill="1" applyBorder="1" applyAlignment="1" applyProtection="1">
      <alignment wrapText="1"/>
    </xf>
    <xf numFmtId="0" fontId="47" fillId="8" borderId="39" xfId="22" applyFont="1" applyFill="1" applyBorder="1" applyAlignment="1" applyProtection="1">
      <alignment wrapText="1"/>
    </xf>
    <xf numFmtId="49" fontId="47" fillId="8" borderId="39" xfId="176" applyNumberFormat="1" applyFont="1" applyFill="1" applyBorder="1" applyAlignment="1" applyProtection="1">
      <alignment wrapText="1"/>
    </xf>
    <xf numFmtId="0" fontId="10" fillId="0" borderId="84" xfId="21" applyFont="1" applyBorder="1" applyAlignment="1">
      <alignment horizontal="center" wrapText="1"/>
    </xf>
    <xf numFmtId="0" fontId="10" fillId="0" borderId="85" xfId="21" applyFont="1" applyFill="1" applyBorder="1" applyAlignment="1">
      <alignment horizontal="center" wrapText="1"/>
    </xf>
    <xf numFmtId="0" fontId="10" fillId="0" borderId="86" xfId="22" applyFont="1" applyBorder="1" applyAlignment="1">
      <alignment vertical="center" wrapText="1"/>
    </xf>
    <xf numFmtId="0" fontId="10" fillId="0" borderId="87" xfId="22" applyFont="1" applyBorder="1" applyAlignment="1">
      <alignment vertical="center" wrapText="1"/>
    </xf>
    <xf numFmtId="0" fontId="10" fillId="0" borderId="88" xfId="22" applyFont="1" applyBorder="1" applyAlignment="1">
      <alignment vertical="center" wrapText="1"/>
    </xf>
    <xf numFmtId="0" fontId="10" fillId="0" borderId="33" xfId="22" applyFont="1" applyBorder="1" applyAlignment="1">
      <alignment vertical="center" wrapText="1"/>
    </xf>
    <xf numFmtId="0" fontId="10" fillId="0" borderId="32" xfId="21" applyFont="1" applyBorder="1" applyAlignment="1">
      <alignment vertical="center" wrapText="1"/>
    </xf>
    <xf numFmtId="0" fontId="10" fillId="0" borderId="32" xfId="22" applyFont="1" applyBorder="1" applyAlignment="1">
      <alignment vertical="center" wrapText="1"/>
    </xf>
    <xf numFmtId="0" fontId="10" fillId="0" borderId="34" xfId="22" applyFont="1" applyBorder="1" applyAlignment="1">
      <alignment vertical="center" wrapText="1"/>
    </xf>
    <xf numFmtId="0" fontId="10" fillId="0" borderId="35" xfId="22" applyFont="1" applyFill="1" applyBorder="1" applyAlignment="1">
      <alignment vertical="center" wrapText="1"/>
    </xf>
    <xf numFmtId="0" fontId="10" fillId="0" borderId="0" xfId="22" applyFont="1" applyFill="1" applyBorder="1" applyAlignment="1">
      <alignment vertical="center" wrapText="1"/>
    </xf>
    <xf numFmtId="0" fontId="10" fillId="0" borderId="36" xfId="22" applyFont="1" applyFill="1" applyBorder="1" applyAlignment="1">
      <alignment vertical="center" wrapText="1"/>
    </xf>
    <xf numFmtId="0" fontId="45" fillId="8" borderId="41" xfId="176" applyFont="1" applyFill="1" applyBorder="1" applyAlignment="1" applyProtection="1">
      <alignment vertical="top"/>
    </xf>
    <xf numFmtId="0" fontId="45" fillId="8" borderId="41" xfId="22" applyFont="1" applyFill="1" applyBorder="1" applyAlignment="1" applyProtection="1">
      <alignment vertical="top"/>
    </xf>
    <xf numFmtId="175" fontId="9" fillId="8" borderId="42" xfId="176" applyNumberFormat="1" applyFont="1" applyFill="1" applyBorder="1" applyAlignment="1" applyProtection="1">
      <alignment horizontal="left" vertical="top"/>
    </xf>
    <xf numFmtId="0" fontId="9" fillId="0" borderId="41" xfId="21" applyFont="1" applyBorder="1" applyAlignment="1">
      <alignment vertical="top"/>
    </xf>
    <xf numFmtId="0" fontId="9" fillId="0" borderId="43" xfId="176" applyFont="1" applyBorder="1" applyAlignment="1">
      <alignment vertical="top"/>
    </xf>
    <xf numFmtId="0" fontId="39" fillId="8" borderId="44" xfId="176" applyFont="1" applyFill="1" applyBorder="1" applyAlignment="1" applyProtection="1">
      <alignment vertical="top"/>
    </xf>
    <xf numFmtId="0" fontId="39" fillId="8" borderId="0" xfId="176" applyFont="1" applyFill="1" applyBorder="1" applyAlignment="1" applyProtection="1">
      <alignment horizontal="center" vertical="top"/>
    </xf>
    <xf numFmtId="0" fontId="39" fillId="8" borderId="0" xfId="176" applyFont="1" applyFill="1" applyBorder="1" applyAlignment="1" applyProtection="1">
      <alignment vertical="top"/>
    </xf>
    <xf numFmtId="0" fontId="9" fillId="0" borderId="45" xfId="176" applyBorder="1" applyAlignment="1">
      <alignment horizontal="center" vertical="top"/>
    </xf>
    <xf numFmtId="1" fontId="9" fillId="0" borderId="46" xfId="176" applyNumberFormat="1" applyBorder="1" applyAlignment="1">
      <alignment horizontal="center" vertical="top"/>
    </xf>
    <xf numFmtId="0" fontId="9" fillId="0" borderId="89" xfId="21" applyFont="1" applyBorder="1" applyAlignment="1">
      <alignment horizontal="center" vertical="top"/>
    </xf>
    <xf numFmtId="0" fontId="108" fillId="0" borderId="90" xfId="176" applyFont="1" applyBorder="1" applyAlignment="1">
      <alignment vertical="top"/>
    </xf>
    <xf numFmtId="0" fontId="6" fillId="0" borderId="91" xfId="270" applyFont="1" applyBorder="1" applyAlignment="1">
      <alignment horizontal="left" vertical="center"/>
    </xf>
    <xf numFmtId="0" fontId="9" fillId="0" borderId="92" xfId="176" applyBorder="1" applyAlignment="1">
      <alignment vertical="center"/>
    </xf>
    <xf numFmtId="0" fontId="6" fillId="0" borderId="92" xfId="270" applyFont="1" applyBorder="1" applyAlignment="1">
      <alignment vertical="center"/>
    </xf>
    <xf numFmtId="0" fontId="6" fillId="0" borderId="92" xfId="270" applyFont="1" applyBorder="1" applyAlignment="1">
      <alignment horizontal="left" vertical="center"/>
    </xf>
    <xf numFmtId="49" fontId="9" fillId="0" borderId="93" xfId="176" applyNumberFormat="1" applyBorder="1" applyAlignment="1">
      <alignment vertical="center"/>
    </xf>
    <xf numFmtId="0" fontId="9" fillId="0" borderId="91" xfId="176" applyBorder="1" applyAlignment="1">
      <alignment vertical="center"/>
    </xf>
    <xf numFmtId="0" fontId="9" fillId="0" borderId="93" xfId="176" applyBorder="1"/>
    <xf numFmtId="0" fontId="9" fillId="0" borderId="94" xfId="176" applyBorder="1" applyAlignment="1">
      <alignment vertical="center"/>
    </xf>
    <xf numFmtId="0" fontId="6" fillId="14" borderId="95" xfId="271" applyFill="1" applyBorder="1"/>
    <xf numFmtId="0" fontId="6" fillId="58" borderId="92" xfId="271" applyFill="1" applyBorder="1"/>
    <xf numFmtId="0" fontId="6" fillId="14" borderId="92" xfId="271" applyFill="1" applyBorder="1"/>
    <xf numFmtId="0" fontId="6" fillId="14" borderId="93" xfId="271" applyFill="1" applyBorder="1"/>
    <xf numFmtId="0" fontId="6" fillId="0" borderId="91" xfId="270" applyBorder="1"/>
    <xf numFmtId="0" fontId="6" fillId="0" borderId="92" xfId="270" applyBorder="1"/>
    <xf numFmtId="0" fontId="9" fillId="0" borderId="92" xfId="270" applyFont="1" applyBorder="1"/>
    <xf numFmtId="0" fontId="6" fillId="0" borderId="94" xfId="270" applyBorder="1"/>
    <xf numFmtId="0" fontId="9" fillId="0" borderId="47" xfId="176" applyFont="1" applyBorder="1" applyAlignment="1">
      <alignment vertical="top"/>
    </xf>
    <xf numFmtId="0" fontId="39" fillId="8" borderId="48" xfId="176" applyFont="1" applyFill="1" applyBorder="1" applyAlignment="1" applyProtection="1">
      <alignment vertical="top"/>
    </xf>
    <xf numFmtId="0" fontId="9" fillId="0" borderId="49" xfId="176" applyBorder="1" applyAlignment="1">
      <alignment horizontal="center" vertical="top"/>
    </xf>
    <xf numFmtId="1" fontId="45" fillId="8" borderId="50" xfId="176" applyNumberFormat="1" applyFont="1" applyFill="1" applyBorder="1" applyAlignment="1" applyProtection="1">
      <alignment horizontal="center" vertical="top"/>
    </xf>
    <xf numFmtId="0" fontId="9" fillId="0" borderId="48" xfId="21" applyFont="1" applyBorder="1" applyAlignment="1">
      <alignment horizontal="center" vertical="top"/>
    </xf>
    <xf numFmtId="0" fontId="9" fillId="0" borderId="63" xfId="176" applyFont="1" applyBorder="1" applyAlignment="1">
      <alignment vertical="top"/>
    </xf>
    <xf numFmtId="0" fontId="6" fillId="0" borderId="96" xfId="270" applyFont="1" applyBorder="1" applyAlignment="1">
      <alignment horizontal="left" vertical="center"/>
    </xf>
    <xf numFmtId="0" fontId="9" fillId="0" borderId="51" xfId="176" applyBorder="1" applyAlignment="1">
      <alignment vertical="center"/>
    </xf>
    <xf numFmtId="0" fontId="6" fillId="0" borderId="51" xfId="270" applyFont="1" applyBorder="1" applyAlignment="1">
      <alignment vertical="center"/>
    </xf>
    <xf numFmtId="0" fontId="6" fillId="0" borderId="51" xfId="270" applyFont="1" applyBorder="1" applyAlignment="1">
      <alignment horizontal="left" vertical="center"/>
    </xf>
    <xf numFmtId="49" fontId="9" fillId="0" borderId="97" xfId="176" applyNumberFormat="1" applyBorder="1" applyAlignment="1">
      <alignment vertical="center"/>
    </xf>
    <xf numFmtId="0" fontId="9" fillId="0" borderId="96" xfId="176" applyBorder="1" applyAlignment="1">
      <alignment vertical="center"/>
    </xf>
    <xf numFmtId="0" fontId="9" fillId="0" borderId="97" xfId="176" applyBorder="1"/>
    <xf numFmtId="0" fontId="9" fillId="0" borderId="98" xfId="176" applyBorder="1" applyAlignment="1">
      <alignment vertical="center"/>
    </xf>
    <xf numFmtId="0" fontId="6" fillId="0" borderId="99" xfId="270" applyBorder="1"/>
    <xf numFmtId="0" fontId="6" fillId="0" borderId="51" xfId="270" applyBorder="1"/>
    <xf numFmtId="0" fontId="6" fillId="0" borderId="97" xfId="270" applyBorder="1"/>
    <xf numFmtId="0" fontId="6" fillId="0" borderId="96" xfId="270" applyBorder="1"/>
    <xf numFmtId="0" fontId="9" fillId="0" borderId="51" xfId="270" applyFont="1" applyBorder="1"/>
    <xf numFmtId="0" fontId="6" fillId="0" borderId="98" xfId="270" applyBorder="1"/>
    <xf numFmtId="0" fontId="45" fillId="8" borderId="49" xfId="176" applyFont="1" applyFill="1" applyBorder="1" applyAlignment="1" applyProtection="1">
      <alignment vertical="top"/>
    </xf>
    <xf numFmtId="0" fontId="45" fillId="8" borderId="49" xfId="22" applyFont="1" applyFill="1" applyBorder="1" applyAlignment="1" applyProtection="1">
      <alignment vertical="top"/>
    </xf>
    <xf numFmtId="175" fontId="9" fillId="8" borderId="50" xfId="176" applyNumberFormat="1" applyFont="1" applyFill="1" applyBorder="1" applyAlignment="1" applyProtection="1">
      <alignment horizontal="left" vertical="top"/>
    </xf>
    <xf numFmtId="0" fontId="9" fillId="0" borderId="49" xfId="21" applyFont="1" applyBorder="1" applyAlignment="1">
      <alignment vertical="top"/>
    </xf>
    <xf numFmtId="0" fontId="39" fillId="8" borderId="100" xfId="176" applyFont="1" applyFill="1" applyBorder="1" applyAlignment="1" applyProtection="1">
      <alignment horizontal="center" vertical="top"/>
    </xf>
    <xf numFmtId="0" fontId="39" fillId="8" borderId="100" xfId="176" applyFont="1" applyFill="1" applyBorder="1" applyAlignment="1" applyProtection="1">
      <alignment vertical="top"/>
    </xf>
    <xf numFmtId="0" fontId="9" fillId="0" borderId="51" xfId="21" applyFont="1" applyBorder="1" applyAlignment="1">
      <alignment vertical="center"/>
    </xf>
    <xf numFmtId="0" fontId="9" fillId="0" borderId="97" xfId="176" applyBorder="1" applyAlignment="1">
      <alignment vertical="center"/>
    </xf>
    <xf numFmtId="0" fontId="108" fillId="0" borderId="63" xfId="176" applyFont="1" applyBorder="1" applyAlignment="1">
      <alignment vertical="top"/>
    </xf>
    <xf numFmtId="0" fontId="6" fillId="58" borderId="99" xfId="271" applyFill="1" applyBorder="1"/>
    <xf numFmtId="0" fontId="6" fillId="58" borderId="51" xfId="271" applyFill="1" applyBorder="1"/>
    <xf numFmtId="0" fontId="6" fillId="14" borderId="97" xfId="271" applyFill="1" applyBorder="1"/>
    <xf numFmtId="0" fontId="9" fillId="0" borderId="96" xfId="176" applyBorder="1"/>
    <xf numFmtId="0" fontId="9" fillId="0" borderId="51" xfId="176" applyBorder="1"/>
    <xf numFmtId="0" fontId="9" fillId="0" borderId="98" xfId="176" applyBorder="1"/>
    <xf numFmtId="0" fontId="6" fillId="14" borderId="99" xfId="271" applyFill="1" applyBorder="1"/>
    <xf numFmtId="175" fontId="9" fillId="8" borderId="50" xfId="22" applyNumberFormat="1" applyFont="1" applyFill="1" applyBorder="1" applyAlignment="1" applyProtection="1">
      <alignment horizontal="left" vertical="top"/>
    </xf>
    <xf numFmtId="1" fontId="9" fillId="0" borderId="50" xfId="176" applyNumberFormat="1" applyBorder="1" applyAlignment="1">
      <alignment horizontal="center" vertical="top"/>
    </xf>
    <xf numFmtId="0" fontId="45" fillId="14" borderId="49" xfId="176" applyFont="1" applyFill="1" applyBorder="1" applyAlignment="1" applyProtection="1">
      <alignment vertical="top"/>
    </xf>
    <xf numFmtId="0" fontId="45" fillId="14" borderId="49" xfId="22" applyFont="1" applyFill="1" applyBorder="1" applyAlignment="1" applyProtection="1">
      <alignment vertical="top"/>
    </xf>
    <xf numFmtId="175" fontId="9" fillId="14" borderId="50" xfId="176" applyNumberFormat="1" applyFont="1" applyFill="1" applyBorder="1" applyAlignment="1" applyProtection="1">
      <alignment horizontal="left" vertical="top"/>
    </xf>
    <xf numFmtId="0" fontId="0" fillId="14" borderId="49" xfId="21" applyFont="1" applyFill="1" applyBorder="1" applyAlignment="1">
      <alignment vertical="top"/>
    </xf>
    <xf numFmtId="0" fontId="9" fillId="14" borderId="47" xfId="176" applyFont="1" applyFill="1" applyBorder="1" applyAlignment="1">
      <alignment vertical="top"/>
    </xf>
    <xf numFmtId="0" fontId="9" fillId="14" borderId="48" xfId="176" applyFont="1" applyFill="1" applyBorder="1" applyAlignment="1">
      <alignment vertical="top"/>
    </xf>
    <xf numFmtId="0" fontId="9" fillId="14" borderId="100" xfId="176" applyFont="1" applyFill="1" applyBorder="1" applyAlignment="1">
      <alignment horizontal="center" vertical="top"/>
    </xf>
    <xf numFmtId="0" fontId="9" fillId="14" borderId="100" xfId="176" applyFont="1" applyFill="1" applyBorder="1" applyAlignment="1">
      <alignment vertical="top"/>
    </xf>
    <xf numFmtId="0" fontId="40" fillId="14" borderId="49" xfId="176" applyFont="1" applyFill="1" applyBorder="1" applyAlignment="1">
      <alignment horizontal="center" vertical="top"/>
    </xf>
    <xf numFmtId="1" fontId="45" fillId="14" borderId="50" xfId="176" applyNumberFormat="1" applyFont="1" applyFill="1" applyBorder="1" applyAlignment="1" applyProtection="1">
      <alignment horizontal="center" vertical="top"/>
    </xf>
    <xf numFmtId="0" fontId="9" fillId="14" borderId="48" xfId="21" applyFont="1" applyFill="1" applyBorder="1" applyAlignment="1">
      <alignment horizontal="center" vertical="top"/>
    </xf>
    <xf numFmtId="0" fontId="0" fillId="14" borderId="51" xfId="21" applyFont="1" applyFill="1" applyBorder="1" applyAlignment="1">
      <alignment vertical="center"/>
    </xf>
    <xf numFmtId="0" fontId="39" fillId="14" borderId="48" xfId="176" applyFont="1" applyFill="1" applyBorder="1" applyAlignment="1" applyProtection="1">
      <alignment vertical="top"/>
    </xf>
    <xf numFmtId="0" fontId="39" fillId="14" borderId="100" xfId="176" applyFont="1" applyFill="1" applyBorder="1" applyAlignment="1" applyProtection="1">
      <alignment horizontal="center" vertical="top"/>
    </xf>
    <xf numFmtId="0" fontId="39" fillId="14" borderId="100" xfId="176" applyFont="1" applyFill="1" applyBorder="1" applyAlignment="1" applyProtection="1">
      <alignment vertical="top"/>
    </xf>
    <xf numFmtId="0" fontId="9" fillId="14" borderId="49" xfId="176" applyFill="1" applyBorder="1" applyAlignment="1">
      <alignment horizontal="center" vertical="top"/>
    </xf>
    <xf numFmtId="1" fontId="9" fillId="14" borderId="50" xfId="176" applyNumberFormat="1" applyFill="1" applyBorder="1" applyAlignment="1">
      <alignment horizontal="center" vertical="top"/>
    </xf>
    <xf numFmtId="0" fontId="6" fillId="14" borderId="51" xfId="271" applyFill="1" applyBorder="1"/>
    <xf numFmtId="0" fontId="0" fillId="0" borderId="51" xfId="21" applyFont="1" applyBorder="1" applyAlignment="1">
      <alignment vertical="center"/>
    </xf>
    <xf numFmtId="0" fontId="9" fillId="0" borderId="48" xfId="176" applyFont="1" applyBorder="1" applyAlignment="1">
      <alignment vertical="top"/>
    </xf>
    <xf numFmtId="0" fontId="9" fillId="0" borderId="100" xfId="176" applyFont="1" applyBorder="1" applyAlignment="1">
      <alignment horizontal="center" vertical="top"/>
    </xf>
    <xf numFmtId="0" fontId="9" fillId="0" borderId="100" xfId="176" applyFont="1" applyBorder="1" applyAlignment="1">
      <alignment vertical="top"/>
    </xf>
    <xf numFmtId="0" fontId="45" fillId="8" borderId="49" xfId="22" applyFont="1" applyFill="1" applyBorder="1" applyAlignment="1" applyProtection="1">
      <alignment vertical="top" wrapText="1"/>
    </xf>
    <xf numFmtId="175" fontId="9" fillId="8" borderId="50" xfId="176" quotePrefix="1" applyNumberFormat="1" applyFont="1" applyFill="1" applyBorder="1" applyAlignment="1" applyProtection="1">
      <alignment horizontal="right" vertical="top" indent="1"/>
    </xf>
    <xf numFmtId="49" fontId="9" fillId="0" borderId="97" xfId="21" applyNumberFormat="1" applyFont="1" applyBorder="1" applyAlignment="1">
      <alignment vertical="center"/>
    </xf>
    <xf numFmtId="0" fontId="6" fillId="58" borderId="97" xfId="271" applyFill="1" applyBorder="1"/>
    <xf numFmtId="0" fontId="109" fillId="0" borderId="96" xfId="270" applyFont="1" applyFill="1" applyBorder="1" applyAlignment="1" applyProtection="1">
      <alignment vertical="center" wrapText="1"/>
    </xf>
    <xf numFmtId="0" fontId="109" fillId="0" borderId="51" xfId="270" applyFont="1" applyFill="1" applyBorder="1" applyAlignment="1" applyProtection="1">
      <alignment vertical="center" wrapText="1"/>
    </xf>
    <xf numFmtId="0" fontId="109" fillId="0" borderId="98" xfId="270" applyFont="1" applyFill="1" applyBorder="1" applyAlignment="1" applyProtection="1">
      <alignment vertical="center" wrapText="1"/>
    </xf>
    <xf numFmtId="0" fontId="45" fillId="8" borderId="55" xfId="176" applyFont="1" applyFill="1" applyBorder="1" applyAlignment="1" applyProtection="1">
      <alignment vertical="top"/>
    </xf>
    <xf numFmtId="0" fontId="45" fillId="8" borderId="55" xfId="22" applyFont="1" applyFill="1" applyBorder="1" applyAlignment="1" applyProtection="1">
      <alignment vertical="top"/>
    </xf>
    <xf numFmtId="175" fontId="9" fillId="8" borderId="56" xfId="176" applyNumberFormat="1" applyFont="1" applyFill="1" applyBorder="1" applyAlignment="1" applyProtection="1">
      <alignment horizontal="left" vertical="top"/>
    </xf>
    <xf numFmtId="0" fontId="9" fillId="0" borderId="55" xfId="21" applyFont="1" applyBorder="1" applyAlignment="1">
      <alignment vertical="top"/>
    </xf>
    <xf numFmtId="0" fontId="9" fillId="0" borderId="57" xfId="176" applyFont="1" applyBorder="1" applyAlignment="1">
      <alignment vertical="top"/>
    </xf>
    <xf numFmtId="0" fontId="39" fillId="8" borderId="58" xfId="176" applyFont="1" applyFill="1" applyBorder="1" applyAlignment="1" applyProtection="1">
      <alignment vertical="top"/>
    </xf>
    <xf numFmtId="0" fontId="39" fillId="8" borderId="101" xfId="176" applyFont="1" applyFill="1" applyBorder="1" applyAlignment="1" applyProtection="1">
      <alignment horizontal="center" vertical="top"/>
    </xf>
    <xf numFmtId="0" fontId="39" fillId="8" borderId="101" xfId="176" applyFont="1" applyFill="1" applyBorder="1" applyAlignment="1" applyProtection="1">
      <alignment vertical="top"/>
    </xf>
    <xf numFmtId="0" fontId="9" fillId="0" borderId="55" xfId="176" applyBorder="1" applyAlignment="1">
      <alignment horizontal="center" vertical="top"/>
    </xf>
    <xf numFmtId="1" fontId="9" fillId="0" borderId="56" xfId="176" applyNumberFormat="1" applyBorder="1" applyAlignment="1">
      <alignment horizontal="center" vertical="top"/>
    </xf>
    <xf numFmtId="0" fontId="9" fillId="0" borderId="58" xfId="21" applyFont="1" applyBorder="1" applyAlignment="1">
      <alignment horizontal="center" vertical="top"/>
    </xf>
    <xf numFmtId="0" fontId="9" fillId="0" borderId="67" xfId="176" applyFont="1" applyBorder="1" applyAlignment="1">
      <alignment vertical="top"/>
    </xf>
    <xf numFmtId="0" fontId="9" fillId="0" borderId="102" xfId="176" applyBorder="1" applyAlignment="1">
      <alignment vertical="center"/>
    </xf>
    <xf numFmtId="0" fontId="9" fillId="0" borderId="103" xfId="176" applyBorder="1" applyAlignment="1">
      <alignment vertical="center"/>
    </xf>
    <xf numFmtId="0" fontId="9" fillId="0" borderId="103" xfId="21" applyFont="1" applyBorder="1" applyAlignment="1">
      <alignment vertical="center"/>
    </xf>
    <xf numFmtId="49" fontId="9" fillId="0" borderId="104" xfId="176" applyNumberFormat="1" applyBorder="1" applyAlignment="1">
      <alignment vertical="center"/>
    </xf>
    <xf numFmtId="0" fontId="9" fillId="0" borderId="104" xfId="176" applyBorder="1" applyAlignment="1">
      <alignment vertical="center"/>
    </xf>
    <xf numFmtId="0" fontId="9" fillId="0" borderId="103" xfId="176" applyBorder="1"/>
    <xf numFmtId="0" fontId="9" fillId="0" borderId="105" xfId="176" applyBorder="1"/>
    <xf numFmtId="0" fontId="6" fillId="14" borderId="106" xfId="271" applyFill="1" applyBorder="1"/>
    <xf numFmtId="0" fontId="6" fillId="58" borderId="103" xfId="271" applyFill="1" applyBorder="1"/>
    <xf numFmtId="0" fontId="6" fillId="14" borderId="107" xfId="271" applyFill="1" applyBorder="1"/>
    <xf numFmtId="0" fontId="6" fillId="0" borderId="102" xfId="270" applyBorder="1"/>
    <xf numFmtId="0" fontId="6" fillId="0" borderId="103" xfId="270" applyBorder="1"/>
    <xf numFmtId="0" fontId="9" fillId="0" borderId="103" xfId="270" applyFont="1" applyBorder="1"/>
    <xf numFmtId="0" fontId="6" fillId="0" borderId="105" xfId="270" applyBorder="1"/>
    <xf numFmtId="0" fontId="47" fillId="59" borderId="108" xfId="176" applyFont="1" applyFill="1" applyBorder="1" applyAlignment="1" applyProtection="1">
      <alignment vertical="center"/>
    </xf>
    <xf numFmtId="49" fontId="47" fillId="59" borderId="109" xfId="176" applyNumberFormat="1" applyFont="1" applyFill="1" applyBorder="1" applyAlignment="1" applyProtection="1">
      <alignment horizontal="center" vertical="center"/>
    </xf>
    <xf numFmtId="0" fontId="9" fillId="59" borderId="109" xfId="176" applyFill="1" applyBorder="1" applyAlignment="1">
      <alignment vertical="center"/>
    </xf>
    <xf numFmtId="0" fontId="10" fillId="59" borderId="0" xfId="176" applyFont="1" applyFill="1" applyBorder="1" applyAlignment="1">
      <alignment vertical="center" wrapText="1"/>
    </xf>
    <xf numFmtId="0" fontId="45" fillId="8" borderId="0" xfId="176" applyFont="1" applyFill="1" applyAlignment="1" applyProtection="1">
      <alignment vertical="center"/>
    </xf>
    <xf numFmtId="0" fontId="45" fillId="8" borderId="0" xfId="176" applyFont="1" applyFill="1" applyAlignment="1" applyProtection="1">
      <alignment horizontal="center" vertical="center"/>
    </xf>
    <xf numFmtId="1" fontId="45" fillId="8" borderId="0" xfId="176" applyNumberFormat="1" applyFont="1" applyFill="1" applyAlignment="1" applyProtection="1">
      <alignment vertical="center"/>
    </xf>
    <xf numFmtId="0" fontId="107" fillId="60" borderId="85" xfId="272" applyFont="1" applyFill="1" applyBorder="1" applyAlignment="1">
      <alignment vertical="center"/>
    </xf>
    <xf numFmtId="0" fontId="10" fillId="0" borderId="110" xfId="176" applyFont="1" applyFill="1" applyBorder="1" applyAlignment="1">
      <alignment vertical="center" wrapText="1"/>
    </xf>
    <xf numFmtId="0" fontId="10" fillId="0" borderId="111" xfId="176" applyFont="1" applyFill="1" applyBorder="1" applyAlignment="1">
      <alignment vertical="center" wrapText="1"/>
    </xf>
    <xf numFmtId="0" fontId="10" fillId="0" borderId="112" xfId="176" applyFont="1" applyFill="1" applyBorder="1" applyAlignment="1">
      <alignment vertical="center" wrapText="1"/>
    </xf>
    <xf numFmtId="0" fontId="10" fillId="24" borderId="113" xfId="176" applyFont="1" applyFill="1" applyBorder="1" applyAlignment="1">
      <alignment vertical="center" wrapText="1"/>
    </xf>
    <xf numFmtId="0" fontId="10" fillId="24" borderId="114" xfId="176" applyFont="1" applyFill="1" applyBorder="1" applyAlignment="1">
      <alignment vertical="center" wrapText="1"/>
    </xf>
    <xf numFmtId="0" fontId="6" fillId="0" borderId="0" xfId="270" applyAlignment="1">
      <alignment vertical="center"/>
    </xf>
    <xf numFmtId="49" fontId="45" fillId="59" borderId="33" xfId="176" applyNumberFormat="1" applyFont="1" applyFill="1" applyBorder="1" applyProtection="1"/>
    <xf numFmtId="49" fontId="39" fillId="59" borderId="33" xfId="176" applyNumberFormat="1" applyFont="1" applyFill="1" applyBorder="1" applyProtection="1"/>
    <xf numFmtId="0" fontId="9" fillId="59" borderId="32" xfId="176" applyFill="1" applyBorder="1"/>
    <xf numFmtId="0" fontId="45" fillId="59" borderId="91" xfId="176" quotePrefix="1" applyFont="1" applyFill="1" applyBorder="1" applyAlignment="1" applyProtection="1">
      <alignment vertical="center"/>
    </xf>
    <xf numFmtId="0" fontId="110" fillId="59" borderId="94" xfId="176" quotePrefix="1" applyFont="1" applyFill="1" applyBorder="1" applyAlignment="1" applyProtection="1">
      <alignment vertical="center"/>
    </xf>
    <xf numFmtId="0" fontId="40" fillId="0" borderId="0" xfId="176" applyFont="1"/>
    <xf numFmtId="0" fontId="9" fillId="0" borderId="0" xfId="176" applyAlignment="1">
      <alignment horizontal="center"/>
    </xf>
    <xf numFmtId="0" fontId="9" fillId="60" borderId="115" xfId="176" applyFont="1" applyFill="1" applyBorder="1" applyAlignment="1"/>
    <xf numFmtId="0" fontId="111" fillId="61" borderId="116" xfId="273" applyFont="1" applyFill="1" applyBorder="1" applyAlignment="1" applyProtection="1">
      <alignment horizontal="center" wrapText="1"/>
    </xf>
    <xf numFmtId="0" fontId="9" fillId="61" borderId="117" xfId="176" applyFont="1" applyFill="1" applyBorder="1" applyAlignment="1" applyProtection="1">
      <alignment horizontal="center" wrapText="1"/>
    </xf>
    <xf numFmtId="0" fontId="112" fillId="61" borderId="117" xfId="176" applyFont="1" applyFill="1" applyBorder="1" applyAlignment="1" applyProtection="1">
      <alignment horizontal="center" vertical="center"/>
    </xf>
    <xf numFmtId="0" fontId="113" fillId="61" borderId="117" xfId="270" applyFont="1" applyFill="1" applyBorder="1" applyAlignment="1" applyProtection="1">
      <alignment horizontal="center" vertical="center" wrapText="1"/>
    </xf>
    <xf numFmtId="0" fontId="113" fillId="61" borderId="118" xfId="270" applyFont="1" applyFill="1" applyBorder="1" applyAlignment="1" applyProtection="1">
      <alignment horizontal="center" vertical="center" wrapText="1"/>
    </xf>
    <xf numFmtId="0" fontId="9" fillId="59" borderId="35" xfId="180" applyFill="1" applyBorder="1" applyAlignment="1">
      <alignment horizontal="center"/>
    </xf>
    <xf numFmtId="0" fontId="9" fillId="59" borderId="0" xfId="180" applyFill="1" applyBorder="1" applyAlignment="1">
      <alignment horizontal="center"/>
    </xf>
    <xf numFmtId="0" fontId="9" fillId="59" borderId="119" xfId="180" applyFill="1" applyBorder="1" applyAlignment="1">
      <alignment horizontal="center" vertical="center" wrapText="1"/>
    </xf>
    <xf numFmtId="0" fontId="9" fillId="59" borderId="120" xfId="180" applyFill="1" applyBorder="1" applyAlignment="1">
      <alignment horizontal="center" vertical="center" wrapText="1"/>
    </xf>
    <xf numFmtId="49" fontId="45" fillId="59" borderId="35" xfId="176" applyNumberFormat="1" applyFont="1" applyFill="1" applyBorder="1" applyProtection="1"/>
    <xf numFmtId="49" fontId="39" fillId="59" borderId="35" xfId="176" applyNumberFormat="1" applyFont="1" applyFill="1" applyBorder="1" applyProtection="1"/>
    <xf numFmtId="0" fontId="9" fillId="59" borderId="0" xfId="176" applyFill="1" applyBorder="1"/>
    <xf numFmtId="0" fontId="45" fillId="59" borderId="96" xfId="176" quotePrefix="1" applyFont="1" applyFill="1" applyBorder="1" applyAlignment="1" applyProtection="1">
      <alignment vertical="center"/>
    </xf>
    <xf numFmtId="0" fontId="110" fillId="59" borderId="98" xfId="176" quotePrefix="1" applyFont="1" applyFill="1" applyBorder="1" applyAlignment="1" applyProtection="1">
      <alignment vertical="center"/>
    </xf>
    <xf numFmtId="0" fontId="9" fillId="60" borderId="121" xfId="176" applyFont="1" applyFill="1" applyBorder="1" applyAlignment="1"/>
    <xf numFmtId="0" fontId="111" fillId="61" borderId="122" xfId="273" applyFont="1" applyFill="1" applyBorder="1" applyAlignment="1" applyProtection="1">
      <alignment horizontal="center" wrapText="1"/>
    </xf>
    <xf numFmtId="0" fontId="9" fillId="61" borderId="123" xfId="176" applyFont="1" applyFill="1" applyBorder="1" applyAlignment="1" applyProtection="1">
      <alignment horizontal="center" wrapText="1"/>
    </xf>
    <xf numFmtId="0" fontId="112" fillId="61" borderId="123" xfId="270" applyFont="1" applyFill="1" applyBorder="1" applyAlignment="1" applyProtection="1">
      <alignment horizontal="center" vertical="center"/>
    </xf>
    <xf numFmtId="0" fontId="113" fillId="61" borderId="123" xfId="270" applyFont="1" applyFill="1" applyBorder="1" applyAlignment="1" applyProtection="1">
      <alignment horizontal="center" vertical="center" wrapText="1"/>
    </xf>
    <xf numFmtId="0" fontId="113" fillId="61" borderId="124" xfId="270" applyFont="1" applyFill="1" applyBorder="1" applyAlignment="1" applyProtection="1">
      <alignment horizontal="center" vertical="center" wrapText="1"/>
    </xf>
    <xf numFmtId="0" fontId="9" fillId="59" borderId="51" xfId="180" applyFill="1" applyBorder="1" applyAlignment="1">
      <alignment horizontal="center" vertical="center" wrapText="1"/>
    </xf>
    <xf numFmtId="0" fontId="9" fillId="0" borderId="125" xfId="176" applyBorder="1"/>
    <xf numFmtId="0" fontId="9" fillId="59" borderId="96" xfId="176" applyFill="1" applyBorder="1"/>
    <xf numFmtId="0" fontId="114" fillId="59" borderId="98" xfId="176" applyFont="1" applyFill="1" applyBorder="1"/>
    <xf numFmtId="0" fontId="9" fillId="59" borderId="38" xfId="180" applyFill="1" applyBorder="1" applyAlignment="1">
      <alignment horizontal="center"/>
    </xf>
    <xf numFmtId="49" fontId="39" fillId="59" borderId="35" xfId="176" quotePrefix="1" applyNumberFormat="1" applyFont="1" applyFill="1" applyBorder="1" applyProtection="1"/>
    <xf numFmtId="0" fontId="111" fillId="61" borderId="122" xfId="273" applyNumberFormat="1" applyFont="1" applyFill="1" applyBorder="1" applyAlignment="1" applyProtection="1">
      <alignment horizontal="center" wrapText="1"/>
    </xf>
    <xf numFmtId="0" fontId="9" fillId="0" borderId="123" xfId="176" applyFont="1" applyFill="1" applyBorder="1"/>
    <xf numFmtId="0" fontId="9" fillId="0" borderId="124" xfId="176" applyFont="1" applyFill="1" applyBorder="1"/>
    <xf numFmtId="0" fontId="9" fillId="0" borderId="123" xfId="176" applyFont="1" applyFill="1" applyBorder="1" applyAlignment="1">
      <alignment vertical="center"/>
    </xf>
    <xf numFmtId="49" fontId="45" fillId="59" borderId="37" xfId="176" applyNumberFormat="1" applyFont="1" applyFill="1" applyBorder="1" applyProtection="1"/>
    <xf numFmtId="49" fontId="39" fillId="59" borderId="37" xfId="176" applyNumberFormat="1" applyFont="1" applyFill="1" applyBorder="1" applyProtection="1"/>
    <xf numFmtId="0" fontId="9" fillId="59" borderId="38" xfId="176" applyFill="1" applyBorder="1"/>
    <xf numFmtId="0" fontId="45" fillId="59" borderId="102" xfId="176" quotePrefix="1" applyFont="1" applyFill="1" applyBorder="1" applyAlignment="1" applyProtection="1">
      <alignment vertical="center"/>
    </xf>
    <xf numFmtId="0" fontId="110" fillId="59" borderId="105" xfId="176" quotePrefix="1" applyFont="1" applyFill="1" applyBorder="1" applyAlignment="1" applyProtection="1">
      <alignment vertical="center"/>
    </xf>
    <xf numFmtId="0" fontId="9" fillId="60" borderId="126" xfId="176" applyFont="1" applyFill="1" applyBorder="1" applyAlignment="1"/>
    <xf numFmtId="0" fontId="9" fillId="0" borderId="122" xfId="176" applyFont="1" applyFill="1" applyBorder="1" applyAlignment="1">
      <alignment vertical="center"/>
    </xf>
    <xf numFmtId="0" fontId="9" fillId="2" borderId="96" xfId="180" applyBorder="1"/>
    <xf numFmtId="0" fontId="9" fillId="0" borderId="127" xfId="176" applyFont="1" applyFill="1" applyBorder="1" applyAlignment="1">
      <alignment vertical="center"/>
    </xf>
    <xf numFmtId="0" fontId="9" fillId="61" borderId="128" xfId="176" applyFont="1" applyFill="1" applyBorder="1" applyAlignment="1" applyProtection="1">
      <alignment horizontal="center" wrapText="1"/>
    </xf>
    <xf numFmtId="0" fontId="9" fillId="0" borderId="128" xfId="176" applyFont="1" applyFill="1" applyBorder="1" applyAlignment="1">
      <alignment vertical="center"/>
    </xf>
    <xf numFmtId="0" fontId="9" fillId="0" borderId="128" xfId="176" applyFont="1" applyFill="1" applyBorder="1"/>
    <xf numFmtId="0" fontId="9" fillId="0" borderId="129" xfId="176" applyFont="1" applyFill="1" applyBorder="1"/>
    <xf numFmtId="0" fontId="6" fillId="0" borderId="0" xfId="270" applyFont="1" applyAlignment="1">
      <alignment horizontal="left" indent="2"/>
    </xf>
    <xf numFmtId="0" fontId="9" fillId="2" borderId="102" xfId="180" applyBorder="1"/>
    <xf numFmtId="0" fontId="9" fillId="59" borderId="103" xfId="180" applyFill="1" applyBorder="1" applyAlignment="1">
      <alignment horizontal="center" vertical="center" wrapText="1"/>
    </xf>
    <xf numFmtId="0" fontId="9" fillId="0" borderId="107" xfId="176" applyBorder="1"/>
    <xf numFmtId="0" fontId="6" fillId="0" borderId="0" xfId="270" applyFont="1" applyAlignment="1">
      <alignment horizontal="left" indent="3"/>
    </xf>
    <xf numFmtId="0" fontId="6" fillId="0" borderId="0" xfId="270" applyFont="1" applyAlignment="1">
      <alignment horizontal="left" indent="4"/>
    </xf>
    <xf numFmtId="0" fontId="6" fillId="0" borderId="0" xfId="270" applyFont="1" applyAlignment="1">
      <alignment horizontal="left" indent="5"/>
    </xf>
    <xf numFmtId="0" fontId="47" fillId="59" borderId="60" xfId="176" applyFont="1" applyFill="1" applyBorder="1" applyProtection="1"/>
    <xf numFmtId="0" fontId="115" fillId="22" borderId="82" xfId="22" applyFont="1" applyFill="1" applyBorder="1" applyAlignment="1" applyProtection="1">
      <alignment vertical="center" wrapText="1"/>
    </xf>
    <xf numFmtId="0" fontId="115" fillId="22" borderId="131" xfId="22" applyFont="1" applyFill="1" applyBorder="1" applyAlignment="1" applyProtection="1">
      <alignment vertical="center" wrapText="1"/>
    </xf>
    <xf numFmtId="0" fontId="47" fillId="62" borderId="85" xfId="176" applyFont="1" applyFill="1" applyBorder="1" applyAlignment="1" applyProtection="1">
      <alignment horizontal="center" vertical="top" wrapText="1"/>
    </xf>
    <xf numFmtId="0" fontId="47" fillId="62" borderId="85" xfId="176" applyFont="1" applyFill="1" applyBorder="1" applyAlignment="1" applyProtection="1">
      <alignment vertical="top" wrapText="1"/>
    </xf>
    <xf numFmtId="0" fontId="47" fillId="21" borderId="85" xfId="176" applyFont="1" applyFill="1" applyBorder="1" applyAlignment="1" applyProtection="1">
      <alignment vertical="top" wrapText="1"/>
    </xf>
    <xf numFmtId="0" fontId="6" fillId="0" borderId="0" xfId="270" applyFont="1" applyAlignment="1">
      <alignment horizontal="left" indent="6"/>
    </xf>
    <xf numFmtId="0" fontId="10" fillId="24" borderId="86" xfId="176" applyFont="1" applyFill="1" applyBorder="1" applyAlignment="1">
      <alignment vertical="center" wrapText="1"/>
    </xf>
    <xf numFmtId="0" fontId="9" fillId="0" borderId="32" xfId="176" applyBorder="1"/>
    <xf numFmtId="0" fontId="10" fillId="24" borderId="88" xfId="176" applyFont="1" applyFill="1" applyBorder="1" applyAlignment="1">
      <alignment vertical="center" wrapText="1"/>
    </xf>
    <xf numFmtId="0" fontId="45" fillId="59" borderId="61" xfId="176" applyFont="1" applyFill="1" applyBorder="1" applyProtection="1"/>
    <xf numFmtId="0" fontId="45" fillId="59" borderId="62" xfId="176" applyFont="1" applyFill="1" applyBorder="1" applyProtection="1"/>
    <xf numFmtId="0" fontId="45" fillId="22" borderId="41" xfId="22" applyFont="1" applyFill="1" applyBorder="1" applyAlignment="1" applyProtection="1">
      <alignment horizontal="center" vertical="center"/>
    </xf>
    <xf numFmtId="49" fontId="45" fillId="22" borderId="132" xfId="22" applyNumberFormat="1" applyFont="1" applyFill="1" applyBorder="1" applyProtection="1"/>
    <xf numFmtId="49" fontId="9" fillId="62" borderId="115" xfId="176" applyNumberFormat="1" applyFill="1" applyBorder="1" applyAlignment="1">
      <alignment horizontal="right" indent="1"/>
    </xf>
    <xf numFmtId="49" fontId="9" fillId="62" borderId="133" xfId="176" applyNumberFormat="1" applyFill="1" applyBorder="1"/>
    <xf numFmtId="49" fontId="9" fillId="21" borderId="134" xfId="176" applyNumberFormat="1" applyFill="1" applyBorder="1" applyAlignment="1" applyProtection="1">
      <alignment horizontal="right" indent="1"/>
    </xf>
    <xf numFmtId="49" fontId="9" fillId="21" borderId="134" xfId="176" applyNumberFormat="1" applyFill="1" applyBorder="1"/>
    <xf numFmtId="0" fontId="9" fillId="59" borderId="91" xfId="180" applyFill="1" applyBorder="1" applyAlignment="1">
      <alignment horizontal="center"/>
    </xf>
    <xf numFmtId="0" fontId="9" fillId="0" borderId="92" xfId="176" applyBorder="1"/>
    <xf numFmtId="0" fontId="9" fillId="59" borderId="92" xfId="180" applyFill="1" applyBorder="1" applyAlignment="1">
      <alignment horizontal="center" vertical="center" wrapText="1"/>
    </xf>
    <xf numFmtId="0" fontId="9" fillId="59" borderId="94" xfId="180" applyFill="1" applyBorder="1" applyAlignment="1">
      <alignment horizontal="center" vertical="center" wrapText="1"/>
    </xf>
    <xf numFmtId="0" fontId="45" fillId="59" borderId="63" xfId="176" applyFont="1" applyFill="1" applyBorder="1" applyProtection="1"/>
    <xf numFmtId="0" fontId="45" fillId="59" borderId="64" xfId="176" applyFont="1" applyFill="1" applyBorder="1" applyProtection="1"/>
    <xf numFmtId="0" fontId="45" fillId="22" borderId="49" xfId="22" applyFont="1" applyFill="1" applyBorder="1" applyAlignment="1" applyProtection="1">
      <alignment horizontal="center" vertical="center"/>
    </xf>
    <xf numFmtId="49" fontId="45" fillId="22" borderId="47" xfId="22" applyNumberFormat="1" applyFont="1" applyFill="1" applyBorder="1" applyProtection="1"/>
    <xf numFmtId="49" fontId="9" fillId="62" borderId="121" xfId="176" applyNumberFormat="1" applyFill="1" applyBorder="1" applyAlignment="1">
      <alignment horizontal="right" indent="1"/>
    </xf>
    <xf numFmtId="49" fontId="9" fillId="62" borderId="135" xfId="176" applyNumberFormat="1" applyFill="1" applyBorder="1"/>
    <xf numFmtId="49" fontId="9" fillId="21" borderId="121" xfId="176" applyNumberFormat="1" applyFill="1" applyBorder="1" applyAlignment="1" applyProtection="1">
      <alignment horizontal="right" indent="1"/>
    </xf>
    <xf numFmtId="49" fontId="9" fillId="21" borderId="121" xfId="176" applyNumberFormat="1" applyFill="1" applyBorder="1"/>
    <xf numFmtId="0" fontId="9" fillId="59" borderId="96" xfId="180" applyFill="1" applyBorder="1" applyAlignment="1">
      <alignment horizontal="center"/>
    </xf>
    <xf numFmtId="0" fontId="9" fillId="59" borderId="98" xfId="180" applyFill="1" applyBorder="1" applyAlignment="1">
      <alignment horizontal="center" vertical="center" wrapText="1"/>
    </xf>
    <xf numFmtId="0" fontId="45" fillId="59" borderId="65" xfId="176" applyFont="1" applyFill="1" applyBorder="1" applyProtection="1"/>
    <xf numFmtId="49" fontId="9" fillId="62" borderId="134" xfId="176" applyNumberFormat="1" applyFill="1" applyBorder="1" applyAlignment="1">
      <alignment horizontal="right" indent="1"/>
    </xf>
    <xf numFmtId="0" fontId="45" fillId="22" borderId="55" xfId="22" applyFont="1" applyFill="1" applyBorder="1" applyAlignment="1" applyProtection="1">
      <alignment horizontal="center" vertical="center"/>
    </xf>
    <xf numFmtId="49" fontId="45" fillId="22" borderId="57" xfId="22" applyNumberFormat="1" applyFont="1" applyFill="1" applyBorder="1" applyProtection="1"/>
    <xf numFmtId="0" fontId="45" fillId="59" borderId="66" xfId="176" applyFont="1" applyFill="1" applyBorder="1" applyProtection="1"/>
    <xf numFmtId="0" fontId="47" fillId="23" borderId="136" xfId="176" applyFont="1" applyFill="1" applyBorder="1" applyAlignment="1" applyProtection="1">
      <alignment horizontal="center" wrapText="1"/>
    </xf>
    <xf numFmtId="0" fontId="9" fillId="0" borderId="137" xfId="21" applyBorder="1"/>
    <xf numFmtId="0" fontId="47" fillId="60" borderId="137" xfId="176" applyFont="1" applyFill="1" applyBorder="1" applyAlignment="1" applyProtection="1">
      <alignment wrapText="1"/>
    </xf>
    <xf numFmtId="0" fontId="47" fillId="60" borderId="138" xfId="176" applyFont="1" applyFill="1" applyBorder="1" applyAlignment="1" applyProtection="1">
      <alignment wrapText="1"/>
    </xf>
    <xf numFmtId="49" fontId="9" fillId="62" borderId="139" xfId="176" applyNumberFormat="1" applyFill="1" applyBorder="1" applyAlignment="1">
      <alignment horizontal="right" indent="1"/>
    </xf>
    <xf numFmtId="0" fontId="45" fillId="59" borderId="67" xfId="176" applyFont="1" applyFill="1" applyBorder="1" applyProtection="1"/>
    <xf numFmtId="0" fontId="116" fillId="23" borderId="140" xfId="176" applyFont="1" applyFill="1" applyBorder="1" applyAlignment="1" applyProtection="1">
      <alignment horizontal="center"/>
    </xf>
    <xf numFmtId="0" fontId="44" fillId="0" borderId="119" xfId="176" quotePrefix="1" applyFont="1" applyBorder="1"/>
    <xf numFmtId="0" fontId="45" fillId="60" borderId="119" xfId="176" applyFont="1" applyFill="1" applyBorder="1" applyAlignment="1" applyProtection="1">
      <alignment horizontal="center"/>
    </xf>
    <xf numFmtId="0" fontId="117" fillId="0" borderId="119" xfId="176" quotePrefix="1" applyFont="1" applyFill="1" applyBorder="1" applyAlignment="1" applyProtection="1">
      <alignment horizontal="left"/>
    </xf>
    <xf numFmtId="0" fontId="45" fillId="60" borderId="141" xfId="176" applyFont="1" applyFill="1" applyBorder="1" applyAlignment="1" applyProtection="1">
      <alignment horizontal="center"/>
    </xf>
    <xf numFmtId="49" fontId="9" fillId="62" borderId="142" xfId="176" applyNumberFormat="1" applyFill="1" applyBorder="1" applyAlignment="1">
      <alignment horizontal="right" indent="1"/>
    </xf>
    <xf numFmtId="0" fontId="45" fillId="23" borderId="96" xfId="176" applyFont="1" applyFill="1" applyBorder="1" applyAlignment="1" applyProtection="1">
      <alignment horizontal="center"/>
    </xf>
    <xf numFmtId="0" fontId="44" fillId="0" borderId="51" xfId="176" quotePrefix="1" applyFont="1" applyBorder="1"/>
    <xf numFmtId="0" fontId="45" fillId="60" borderId="51" xfId="176" applyFont="1" applyFill="1" applyBorder="1" applyAlignment="1" applyProtection="1">
      <alignment horizontal="center"/>
    </xf>
    <xf numFmtId="0" fontId="117" fillId="0" borderId="51" xfId="176" quotePrefix="1" applyFont="1" applyFill="1" applyBorder="1" applyAlignment="1" applyProtection="1">
      <alignment horizontal="left"/>
    </xf>
    <xf numFmtId="0" fontId="45" fillId="60" borderId="98" xfId="176" applyFont="1" applyFill="1" applyBorder="1" applyAlignment="1" applyProtection="1">
      <alignment horizontal="center"/>
    </xf>
    <xf numFmtId="49" fontId="9" fillId="62" borderId="83" xfId="176" applyNumberFormat="1" applyFill="1" applyBorder="1" applyAlignment="1">
      <alignment horizontal="right" indent="1"/>
    </xf>
    <xf numFmtId="49" fontId="9" fillId="62" borderId="143" xfId="176" applyNumberFormat="1" applyFill="1" applyBorder="1"/>
    <xf numFmtId="49" fontId="9" fillId="21" borderId="126" xfId="176" applyNumberFormat="1" applyFill="1" applyBorder="1" applyAlignment="1" applyProtection="1">
      <alignment horizontal="right" indent="1"/>
    </xf>
    <xf numFmtId="49" fontId="9" fillId="21" borderId="144" xfId="176" applyNumberFormat="1" applyFill="1" applyBorder="1"/>
    <xf numFmtId="0" fontId="9" fillId="59" borderId="102" xfId="180" applyFill="1" applyBorder="1" applyAlignment="1">
      <alignment horizontal="center"/>
    </xf>
    <xf numFmtId="0" fontId="47" fillId="59" borderId="85" xfId="176" applyFont="1" applyFill="1" applyBorder="1" applyProtection="1"/>
    <xf numFmtId="0" fontId="45" fillId="59" borderId="133" xfId="176" applyFont="1" applyFill="1" applyBorder="1" applyProtection="1"/>
    <xf numFmtId="0" fontId="45" fillId="59" borderId="135" xfId="176" applyFont="1" applyFill="1" applyBorder="1" applyProtection="1"/>
    <xf numFmtId="0" fontId="45" fillId="59" borderId="143" xfId="176" applyFont="1" applyFill="1" applyBorder="1" applyProtection="1"/>
    <xf numFmtId="0" fontId="45" fillId="23" borderId="102" xfId="176" applyFont="1" applyFill="1" applyBorder="1" applyAlignment="1" applyProtection="1">
      <alignment horizontal="center"/>
    </xf>
    <xf numFmtId="0" fontId="44" fillId="0" borderId="103" xfId="176" quotePrefix="1" applyFont="1" applyBorder="1"/>
    <xf numFmtId="0" fontId="45" fillId="60" borderId="103" xfId="176" applyFont="1" applyFill="1" applyBorder="1" applyAlignment="1" applyProtection="1">
      <alignment horizontal="center"/>
    </xf>
    <xf numFmtId="0" fontId="117" fillId="0" borderId="103" xfId="176" quotePrefix="1" applyFont="1" applyFill="1" applyBorder="1" applyAlignment="1" applyProtection="1">
      <alignment horizontal="left"/>
    </xf>
    <xf numFmtId="0" fontId="45" fillId="60" borderId="105" xfId="176" applyFont="1" applyFill="1" applyBorder="1" applyAlignment="1" applyProtection="1">
      <alignment horizontal="center"/>
    </xf>
    <xf numFmtId="0" fontId="10" fillId="63" borderId="39" xfId="274" applyFont="1" applyFill="1" applyBorder="1" applyAlignment="1" applyProtection="1">
      <alignment horizontal="center" vertical="center" wrapText="1"/>
    </xf>
    <xf numFmtId="0" fontId="10" fillId="63" borderId="25" xfId="274" applyFont="1" applyFill="1" applyBorder="1" applyAlignment="1" applyProtection="1">
      <alignment horizontal="center" vertical="center" wrapText="1"/>
    </xf>
    <xf numFmtId="0" fontId="47" fillId="8" borderId="85" xfId="176" applyFont="1" applyFill="1" applyBorder="1" applyAlignment="1" applyProtection="1">
      <alignment vertical="top" wrapText="1"/>
    </xf>
    <xf numFmtId="0" fontId="9" fillId="0" borderId="145" xfId="22" applyBorder="1" applyAlignment="1" applyProtection="1">
      <alignment horizontal="left" vertical="center"/>
    </xf>
    <xf numFmtId="0" fontId="118" fillId="0" borderId="133" xfId="270" applyFont="1" applyBorder="1"/>
    <xf numFmtId="0" fontId="9" fillId="0" borderId="146" xfId="22" applyBorder="1" applyAlignment="1" applyProtection="1">
      <alignment horizontal="left" vertical="center"/>
    </xf>
    <xf numFmtId="0" fontId="118" fillId="0" borderId="135" xfId="270" applyFont="1" applyBorder="1"/>
    <xf numFmtId="0" fontId="9" fillId="0" borderId="147" xfId="22" applyBorder="1" applyProtection="1"/>
    <xf numFmtId="0" fontId="9" fillId="0" borderId="145" xfId="22" applyBorder="1" applyProtection="1"/>
    <xf numFmtId="0" fontId="9" fillId="0" borderId="148" xfId="22" applyBorder="1" applyProtection="1"/>
    <xf numFmtId="0" fontId="9" fillId="8" borderId="39" xfId="22" applyFill="1" applyBorder="1" applyAlignment="1" applyProtection="1">
      <alignment vertical="center"/>
    </xf>
    <xf numFmtId="0" fontId="9" fillId="0" borderId="26" xfId="22" applyBorder="1" applyAlignment="1" applyProtection="1">
      <alignment horizontal="left" vertical="center"/>
    </xf>
    <xf numFmtId="0" fontId="9" fillId="13" borderId="16" xfId="22" applyFill="1" applyBorder="1" applyAlignment="1" applyProtection="1">
      <alignment horizontal="center" vertical="center"/>
    </xf>
    <xf numFmtId="0" fontId="9" fillId="13" borderId="25" xfId="22" applyFill="1" applyBorder="1" applyAlignment="1" applyProtection="1">
      <alignment horizontal="center" vertical="center"/>
    </xf>
    <xf numFmtId="0" fontId="9" fillId="8" borderId="145" xfId="22" applyFill="1" applyBorder="1" applyAlignment="1" applyProtection="1">
      <alignment horizontal="left" vertical="center"/>
    </xf>
    <xf numFmtId="0" fontId="9" fillId="8" borderId="147" xfId="22" applyFill="1" applyBorder="1" applyAlignment="1" applyProtection="1">
      <alignment horizontal="left" vertical="center"/>
    </xf>
    <xf numFmtId="0" fontId="9" fillId="8" borderId="25" xfId="22" applyFill="1" applyBorder="1" applyAlignment="1" applyProtection="1">
      <alignment vertical="center"/>
    </xf>
    <xf numFmtId="0" fontId="9" fillId="8" borderId="53" xfId="22" applyFill="1" applyBorder="1" applyAlignment="1" applyProtection="1">
      <alignment vertical="center"/>
    </xf>
    <xf numFmtId="0" fontId="9" fillId="8" borderId="146" xfId="22" applyFill="1" applyBorder="1" applyAlignment="1" applyProtection="1">
      <alignment horizontal="left" vertical="center"/>
    </xf>
    <xf numFmtId="0" fontId="118" fillId="0" borderId="143" xfId="270" applyFont="1" applyBorder="1"/>
    <xf numFmtId="0" fontId="9" fillId="8" borderId="135" xfId="22" applyFill="1" applyBorder="1" applyAlignment="1" applyProtection="1">
      <alignment horizontal="left" vertical="center"/>
    </xf>
    <xf numFmtId="0" fontId="118" fillId="0" borderId="0" xfId="270" applyFont="1"/>
    <xf numFmtId="0" fontId="9" fillId="8" borderId="26" xfId="22" applyFill="1" applyBorder="1" applyAlignment="1" applyProtection="1">
      <alignment vertical="center"/>
    </xf>
    <xf numFmtId="0" fontId="9" fillId="8" borderId="143" xfId="22" applyFill="1" applyBorder="1" applyAlignment="1" applyProtection="1">
      <alignment horizontal="left" vertical="center"/>
    </xf>
    <xf numFmtId="0" fontId="9" fillId="8" borderId="5" xfId="22" applyFill="1" applyBorder="1" applyAlignment="1" applyProtection="1">
      <alignment horizontal="left" vertical="center"/>
    </xf>
    <xf numFmtId="0" fontId="9" fillId="8" borderId="25" xfId="22" applyFill="1" applyBorder="1" applyAlignment="1" applyProtection="1">
      <alignment vertical="top"/>
    </xf>
    <xf numFmtId="0" fontId="9" fillId="8" borderId="149" xfId="22" applyFill="1" applyBorder="1" applyAlignment="1" applyProtection="1">
      <alignment horizontal="left" vertical="center"/>
    </xf>
    <xf numFmtId="0" fontId="9" fillId="8" borderId="53" xfId="22" applyFill="1" applyBorder="1" applyAlignment="1" applyProtection="1">
      <alignment vertical="top"/>
    </xf>
    <xf numFmtId="0" fontId="39" fillId="13" borderId="6" xfId="22" applyFont="1" applyFill="1" applyBorder="1" applyAlignment="1" applyProtection="1">
      <alignment horizontal="center" vertical="center"/>
    </xf>
    <xf numFmtId="0" fontId="9" fillId="8" borderId="133" xfId="22" applyFill="1" applyBorder="1" applyAlignment="1" applyProtection="1">
      <alignment vertical="center"/>
    </xf>
    <xf numFmtId="0" fontId="39" fillId="13" borderId="17" xfId="22" applyFont="1" applyFill="1" applyBorder="1" applyAlignment="1" applyProtection="1">
      <alignment horizontal="center" vertical="center"/>
    </xf>
    <xf numFmtId="0" fontId="9" fillId="8" borderId="135" xfId="22" applyFill="1" applyBorder="1" applyAlignment="1" applyProtection="1">
      <alignment vertical="center"/>
    </xf>
    <xf numFmtId="0" fontId="9" fillId="8" borderId="143" xfId="22" applyFill="1" applyBorder="1" applyAlignment="1" applyProtection="1">
      <alignment vertical="center"/>
    </xf>
    <xf numFmtId="0" fontId="41" fillId="17" borderId="32" xfId="22" applyFont="1" applyFill="1" applyBorder="1" applyAlignment="1" applyProtection="1">
      <alignment vertical="center"/>
      <protection locked="0"/>
    </xf>
    <xf numFmtId="0" fontId="45" fillId="13" borderId="0" xfId="22" applyFont="1" applyFill="1" applyBorder="1" applyProtection="1"/>
    <xf numFmtId="0" fontId="9" fillId="0" borderId="0" xfId="22"/>
    <xf numFmtId="0" fontId="41" fillId="17" borderId="0" xfId="22" applyFont="1" applyFill="1" applyBorder="1" applyAlignment="1" applyProtection="1">
      <alignment horizontal="left" vertical="center"/>
    </xf>
    <xf numFmtId="0" fontId="32" fillId="17" borderId="0" xfId="22" applyFont="1" applyFill="1" applyBorder="1" applyAlignment="1" applyProtection="1">
      <alignment vertical="center"/>
    </xf>
    <xf numFmtId="0" fontId="41" fillId="17" borderId="0" xfId="22" applyFont="1" applyFill="1" applyBorder="1" applyAlignment="1" applyProtection="1">
      <alignment vertical="center"/>
    </xf>
    <xf numFmtId="0" fontId="49" fillId="18" borderId="0" xfId="22" applyFont="1" applyFill="1" applyAlignment="1">
      <alignment vertical="center"/>
    </xf>
    <xf numFmtId="0" fontId="45" fillId="8" borderId="0" xfId="22" applyFont="1" applyFill="1" applyProtection="1">
      <protection locked="0"/>
    </xf>
    <xf numFmtId="0" fontId="45" fillId="8" borderId="0" xfId="22" applyFont="1" applyFill="1" applyProtection="1"/>
    <xf numFmtId="0" fontId="10" fillId="4" borderId="0" xfId="22" applyFont="1" applyFill="1" applyBorder="1" applyAlignment="1" applyProtection="1">
      <alignment vertical="center"/>
    </xf>
    <xf numFmtId="0" fontId="9" fillId="4" borderId="0" xfId="22" applyFont="1" applyFill="1" applyBorder="1" applyAlignment="1" applyProtection="1">
      <alignment vertical="center"/>
    </xf>
    <xf numFmtId="0" fontId="50" fillId="8" borderId="0" xfId="22" applyFont="1" applyFill="1" applyAlignment="1" applyProtection="1">
      <alignment horizontal="left" vertical="top" wrapText="1"/>
    </xf>
    <xf numFmtId="0" fontId="9" fillId="8" borderId="0" xfId="22" applyFont="1" applyFill="1" applyAlignment="1" applyProtection="1">
      <alignment horizontal="left" vertical="top" wrapText="1"/>
    </xf>
    <xf numFmtId="0" fontId="52" fillId="13" borderId="0" xfId="22" applyFont="1" applyFill="1"/>
    <xf numFmtId="0" fontId="9" fillId="8" borderId="0" xfId="22" applyFont="1" applyFill="1" applyProtection="1"/>
    <xf numFmtId="0" fontId="53" fillId="19" borderId="35" xfId="22" applyFont="1" applyFill="1" applyBorder="1" applyAlignment="1" applyProtection="1">
      <alignment horizontal="center"/>
    </xf>
    <xf numFmtId="0" fontId="54" fillId="19" borderId="0" xfId="22" applyFont="1" applyFill="1" applyBorder="1" applyProtection="1"/>
    <xf numFmtId="0" fontId="9" fillId="19" borderId="0" xfId="22" applyFont="1" applyFill="1" applyBorder="1" applyProtection="1"/>
    <xf numFmtId="0" fontId="9" fillId="19" borderId="36" xfId="22" applyFont="1" applyFill="1" applyBorder="1" applyProtection="1"/>
    <xf numFmtId="0" fontId="120" fillId="19" borderId="35" xfId="22" applyFont="1" applyFill="1" applyBorder="1" applyAlignment="1" applyProtection="1">
      <alignment horizontal="left" indent="1"/>
    </xf>
    <xf numFmtId="0" fontId="120" fillId="19" borderId="35" xfId="22" quotePrefix="1" applyFont="1" applyFill="1" applyBorder="1" applyAlignment="1" applyProtection="1">
      <alignment horizontal="left" indent="1"/>
    </xf>
    <xf numFmtId="0" fontId="9" fillId="19" borderId="0" xfId="22" applyFont="1" applyFill="1" applyBorder="1" applyAlignment="1" applyProtection="1">
      <alignment horizontal="left"/>
    </xf>
    <xf numFmtId="0" fontId="54" fillId="19" borderId="37" xfId="22" applyFont="1" applyFill="1" applyBorder="1" applyAlignment="1" applyProtection="1">
      <alignment horizontal="left" indent="1"/>
    </xf>
    <xf numFmtId="0" fontId="9" fillId="19" borderId="38" xfId="22" applyFont="1" applyFill="1" applyBorder="1" applyAlignment="1" applyProtection="1"/>
    <xf numFmtId="0" fontId="9" fillId="19" borderId="38" xfId="22" applyFont="1" applyFill="1" applyBorder="1" applyProtection="1"/>
    <xf numFmtId="0" fontId="9" fillId="19" borderId="83" xfId="22" applyFont="1" applyFill="1" applyBorder="1" applyProtection="1"/>
    <xf numFmtId="0" fontId="54" fillId="19" borderId="33" xfId="22" applyFont="1" applyFill="1" applyBorder="1" applyAlignment="1" applyProtection="1">
      <alignment horizontal="left" indent="1"/>
    </xf>
    <xf numFmtId="0" fontId="9" fillId="19" borderId="32" xfId="22" applyFont="1" applyFill="1" applyBorder="1" applyAlignment="1" applyProtection="1"/>
    <xf numFmtId="0" fontId="9" fillId="19" borderId="32" xfId="22" applyFont="1" applyFill="1" applyBorder="1" applyProtection="1"/>
    <xf numFmtId="0" fontId="9" fillId="19" borderId="34" xfId="22" applyFont="1" applyFill="1" applyBorder="1" applyProtection="1"/>
    <xf numFmtId="0" fontId="9" fillId="0" borderId="0" xfId="22" applyAlignment="1">
      <alignment horizontal="left"/>
    </xf>
    <xf numFmtId="0" fontId="13" fillId="19" borderId="36" xfId="22" applyFont="1" applyFill="1" applyBorder="1" applyAlignment="1" applyProtection="1"/>
    <xf numFmtId="0" fontId="55" fillId="19" borderId="35" xfId="22" applyFont="1" applyFill="1" applyBorder="1" applyAlignment="1" applyProtection="1">
      <alignment horizontal="left" indent="1"/>
    </xf>
    <xf numFmtId="0" fontId="13" fillId="19" borderId="0" xfId="22" applyFont="1" applyFill="1" applyBorder="1" applyAlignment="1" applyProtection="1">
      <alignment horizontal="right" indent="1"/>
    </xf>
    <xf numFmtId="0" fontId="13" fillId="19" borderId="0" xfId="22" applyFont="1" applyFill="1" applyBorder="1" applyProtection="1"/>
    <xf numFmtId="0" fontId="9" fillId="19" borderId="36" xfId="22" applyFont="1" applyFill="1" applyBorder="1" applyAlignment="1" applyProtection="1"/>
    <xf numFmtId="0" fontId="54" fillId="19" borderId="35" xfId="22" applyFont="1" applyFill="1" applyBorder="1" applyAlignment="1" applyProtection="1">
      <alignment horizontal="left" indent="1"/>
    </xf>
    <xf numFmtId="0" fontId="54" fillId="19" borderId="150" xfId="22" applyFont="1" applyFill="1" applyBorder="1" applyAlignment="1" applyProtection="1">
      <alignment horizontal="left" indent="1"/>
    </xf>
    <xf numFmtId="0" fontId="9" fillId="19" borderId="2" xfId="22" applyFont="1" applyFill="1" applyBorder="1" applyAlignment="1" applyProtection="1"/>
    <xf numFmtId="0" fontId="9" fillId="19" borderId="2" xfId="22" applyFont="1" applyFill="1" applyBorder="1" applyProtection="1"/>
    <xf numFmtId="0" fontId="9" fillId="19" borderId="151" xfId="22" applyFont="1" applyFill="1" applyBorder="1" applyProtection="1"/>
    <xf numFmtId="0" fontId="9" fillId="19" borderId="0" xfId="22" applyFont="1" applyFill="1" applyBorder="1" applyAlignment="1" applyProtection="1"/>
    <xf numFmtId="0" fontId="120" fillId="19" borderId="35" xfId="22" applyFont="1" applyFill="1" applyBorder="1" applyAlignment="1" applyProtection="1">
      <alignment horizontal="left" vertical="top"/>
    </xf>
    <xf numFmtId="0" fontId="9" fillId="19" borderId="0" xfId="22" applyFont="1" applyFill="1" applyBorder="1" applyAlignment="1" applyProtection="1">
      <alignment vertical="top"/>
    </xf>
    <xf numFmtId="0" fontId="9" fillId="19" borderId="36" xfId="22" applyFont="1" applyFill="1" applyBorder="1" applyAlignment="1" applyProtection="1">
      <alignment vertical="top"/>
    </xf>
    <xf numFmtId="0" fontId="13" fillId="19" borderId="35" xfId="270" applyFont="1" applyFill="1" applyBorder="1" applyProtection="1">
      <protection locked="0"/>
    </xf>
    <xf numFmtId="0" fontId="13" fillId="19" borderId="0" xfId="270" applyFont="1" applyFill="1" applyBorder="1" applyProtection="1">
      <protection locked="0"/>
    </xf>
    <xf numFmtId="0" fontId="9" fillId="19" borderId="0" xfId="270" applyFont="1" applyFill="1" applyBorder="1" applyProtection="1">
      <protection locked="0"/>
    </xf>
    <xf numFmtId="0" fontId="9" fillId="19" borderId="36" xfId="270" applyFont="1" applyFill="1" applyBorder="1" applyProtection="1">
      <protection locked="0"/>
    </xf>
    <xf numFmtId="0" fontId="120" fillId="19" borderId="35" xfId="270" applyFont="1" applyFill="1" applyBorder="1" applyAlignment="1" applyProtection="1">
      <alignment horizontal="left" indent="1"/>
      <protection locked="0"/>
    </xf>
    <xf numFmtId="0" fontId="115" fillId="20" borderId="85" xfId="270" applyNumberFormat="1" applyFont="1" applyFill="1" applyBorder="1" applyAlignment="1" applyProtection="1">
      <alignment horizontal="center" vertical="center" wrapText="1"/>
      <protection locked="0"/>
    </xf>
    <xf numFmtId="0" fontId="9" fillId="18" borderId="35" xfId="270" applyFont="1" applyFill="1" applyBorder="1" applyAlignment="1" applyProtection="1">
      <alignment horizontal="center" vertical="center"/>
    </xf>
    <xf numFmtId="0" fontId="9" fillId="18" borderId="0" xfId="270" applyFont="1" applyFill="1" applyBorder="1" applyAlignment="1" applyProtection="1">
      <alignment horizontal="center" vertical="center"/>
    </xf>
    <xf numFmtId="0" fontId="121" fillId="19" borderId="36" xfId="22" applyFont="1" applyFill="1" applyBorder="1" applyProtection="1"/>
    <xf numFmtId="0" fontId="54" fillId="19" borderId="37" xfId="270" applyFont="1" applyFill="1" applyBorder="1" applyAlignment="1" applyProtection="1">
      <alignment horizontal="left" indent="1"/>
      <protection locked="0"/>
    </xf>
    <xf numFmtId="0" fontId="9" fillId="19" borderId="38" xfId="270" applyFont="1" applyFill="1" applyBorder="1" applyAlignment="1" applyProtection="1">
      <protection locked="0"/>
    </xf>
    <xf numFmtId="0" fontId="9" fillId="19" borderId="38" xfId="270" applyFont="1" applyFill="1" applyBorder="1" applyProtection="1">
      <protection locked="0"/>
    </xf>
    <xf numFmtId="0" fontId="9" fillId="19" borderId="83" xfId="270" applyFont="1" applyFill="1" applyBorder="1" applyProtection="1">
      <protection locked="0"/>
    </xf>
    <xf numFmtId="0" fontId="54" fillId="19" borderId="33" xfId="270" applyFont="1" applyFill="1" applyBorder="1" applyAlignment="1" applyProtection="1">
      <alignment horizontal="left" indent="1"/>
      <protection locked="0"/>
    </xf>
    <xf numFmtId="0" fontId="9" fillId="19" borderId="32" xfId="270" applyFont="1" applyFill="1" applyBorder="1" applyAlignment="1" applyProtection="1">
      <protection locked="0"/>
    </xf>
    <xf numFmtId="0" fontId="9" fillId="19" borderId="32" xfId="270" applyFont="1" applyFill="1" applyBorder="1" applyProtection="1">
      <protection locked="0"/>
    </xf>
    <xf numFmtId="0" fontId="9" fillId="19" borderId="34" xfId="270" applyFont="1" applyFill="1" applyBorder="1" applyProtection="1">
      <protection locked="0"/>
    </xf>
    <xf numFmtId="0" fontId="9" fillId="18" borderId="0" xfId="270" quotePrefix="1" applyFont="1" applyFill="1" applyBorder="1" applyAlignment="1" applyProtection="1">
      <alignment horizontal="center" vertical="center"/>
    </xf>
    <xf numFmtId="0" fontId="13" fillId="19" borderId="36" xfId="270" applyFont="1" applyFill="1" applyBorder="1" applyAlignment="1" applyProtection="1">
      <protection locked="0"/>
    </xf>
    <xf numFmtId="0" fontId="13" fillId="19" borderId="37" xfId="270" applyFont="1" applyFill="1" applyBorder="1" applyAlignment="1" applyProtection="1">
      <alignment horizontal="left" indent="1"/>
      <protection locked="0"/>
    </xf>
    <xf numFmtId="0" fontId="13" fillId="19" borderId="38" xfId="270" applyFont="1" applyFill="1" applyBorder="1" applyProtection="1">
      <protection locked="0"/>
    </xf>
    <xf numFmtId="0" fontId="13" fillId="19" borderId="38" xfId="270" applyFont="1" applyFill="1" applyBorder="1" applyAlignment="1" applyProtection="1">
      <protection locked="0"/>
    </xf>
    <xf numFmtId="0" fontId="13" fillId="19" borderId="83" xfId="270" applyFont="1" applyFill="1" applyBorder="1" applyAlignment="1" applyProtection="1">
      <protection locked="0"/>
    </xf>
    <xf numFmtId="0" fontId="120" fillId="25" borderId="35" xfId="23" applyFont="1" applyFill="1" applyBorder="1" applyAlignment="1" applyProtection="1">
      <alignment horizontal="left" indent="1"/>
    </xf>
    <xf numFmtId="0" fontId="10" fillId="27" borderId="85" xfId="275" applyFont="1" applyFill="1" applyBorder="1" applyAlignment="1" applyProtection="1">
      <alignment horizontal="center" vertical="center"/>
      <protection locked="0"/>
    </xf>
    <xf numFmtId="0" fontId="121" fillId="25" borderId="0" xfId="23" applyFont="1" applyFill="1" applyBorder="1" applyAlignment="1" applyProtection="1">
      <alignment horizontal="right"/>
    </xf>
    <xf numFmtId="0" fontId="122" fillId="25" borderId="0" xfId="23" applyFont="1" applyFill="1" applyBorder="1" applyAlignment="1" applyProtection="1">
      <alignment horizontal="center"/>
    </xf>
    <xf numFmtId="0" fontId="9" fillId="25" borderId="83" xfId="23" applyFont="1" applyFill="1" applyBorder="1" applyProtection="1"/>
    <xf numFmtId="0" fontId="122" fillId="0" borderId="0" xfId="23" applyFont="1" applyFill="1" applyBorder="1" applyAlignment="1" applyProtection="1">
      <alignment horizontal="left"/>
    </xf>
    <xf numFmtId="0" fontId="9" fillId="0" borderId="0" xfId="22" applyFill="1"/>
    <xf numFmtId="0" fontId="45" fillId="8" borderId="38" xfId="22" applyFont="1" applyFill="1" applyBorder="1" applyProtection="1"/>
    <xf numFmtId="0" fontId="9" fillId="22" borderId="152" xfId="22" applyFont="1" applyFill="1" applyBorder="1" applyAlignment="1" applyProtection="1"/>
    <xf numFmtId="0" fontId="123" fillId="22" borderId="52" xfId="22" applyFont="1" applyFill="1" applyBorder="1" applyAlignment="1" applyProtection="1">
      <alignment vertical="top"/>
    </xf>
    <xf numFmtId="0" fontId="45" fillId="22" borderId="32" xfId="22" applyFont="1" applyFill="1" applyBorder="1" applyProtection="1"/>
    <xf numFmtId="0" fontId="45" fillId="22" borderId="34" xfId="22" applyFont="1" applyFill="1" applyBorder="1" applyProtection="1"/>
    <xf numFmtId="0" fontId="9" fillId="22" borderId="54" xfId="22" applyFont="1" applyFill="1" applyBorder="1" applyProtection="1"/>
    <xf numFmtId="0" fontId="10" fillId="20" borderId="85" xfId="22" applyFont="1" applyFill="1" applyBorder="1" applyProtection="1">
      <protection locked="0"/>
    </xf>
    <xf numFmtId="0" fontId="9" fillId="22" borderId="59" xfId="22" applyFont="1" applyFill="1" applyBorder="1" applyAlignment="1" applyProtection="1">
      <alignment vertical="center"/>
    </xf>
    <xf numFmtId="0" fontId="9" fillId="22" borderId="147" xfId="22" applyFont="1" applyFill="1" applyBorder="1" applyAlignment="1" applyProtection="1">
      <alignment vertical="top"/>
    </xf>
    <xf numFmtId="14" fontId="9" fillId="20" borderId="153" xfId="22" quotePrefix="1" applyNumberFormat="1" applyFont="1" applyFill="1" applyBorder="1" applyAlignment="1" applyProtection="1">
      <alignment horizontal="center" vertical="top"/>
    </xf>
    <xf numFmtId="0" fontId="124" fillId="22" borderId="0" xfId="20" applyFont="1" applyFill="1" applyBorder="1" applyProtection="1"/>
    <xf numFmtId="0" fontId="44" fillId="22" borderId="0" xfId="22" applyFont="1" applyFill="1" applyBorder="1" applyAlignment="1" applyProtection="1">
      <alignment vertical="top"/>
    </xf>
    <xf numFmtId="0" fontId="44" fillId="22" borderId="36" xfId="22" applyFont="1" applyFill="1" applyBorder="1" applyAlignment="1" applyProtection="1">
      <alignment vertical="top"/>
    </xf>
    <xf numFmtId="0" fontId="9" fillId="22" borderId="37" xfId="22" applyFont="1" applyFill="1" applyBorder="1" applyProtection="1"/>
    <xf numFmtId="0" fontId="9" fillId="20" borderId="144" xfId="22" applyFont="1" applyFill="1" applyBorder="1" applyAlignment="1" applyProtection="1">
      <alignment horizontal="center"/>
      <protection locked="0"/>
    </xf>
    <xf numFmtId="0" fontId="9" fillId="22" borderId="91" xfId="22" applyFont="1" applyFill="1" applyBorder="1" applyAlignment="1" applyProtection="1">
      <alignment vertical="top"/>
    </xf>
    <xf numFmtId="0" fontId="9" fillId="22" borderId="92" xfId="22" applyFont="1" applyFill="1" applyBorder="1" applyAlignment="1" applyProtection="1">
      <alignment horizontal="center" vertical="top"/>
    </xf>
    <xf numFmtId="0" fontId="125" fillId="22" borderId="92" xfId="22" quotePrefix="1" applyFont="1" applyFill="1" applyBorder="1" applyAlignment="1" applyProtection="1">
      <alignment vertical="top"/>
    </xf>
    <xf numFmtId="0" fontId="44" fillId="22" borderId="93" xfId="22" quotePrefix="1" applyFont="1" applyFill="1" applyBorder="1" applyAlignment="1" applyProtection="1">
      <alignment vertical="top"/>
    </xf>
    <xf numFmtId="0" fontId="44" fillId="22" borderId="154" xfId="22" applyFont="1" applyFill="1" applyBorder="1" applyAlignment="1" applyProtection="1">
      <alignment vertical="top"/>
    </xf>
    <xf numFmtId="0" fontId="44" fillId="22" borderId="155" xfId="22" applyFont="1" applyFill="1" applyBorder="1" applyAlignment="1" applyProtection="1">
      <alignment vertical="top"/>
    </xf>
    <xf numFmtId="0" fontId="9" fillId="0" borderId="0" xfId="22" applyAlignment="1">
      <alignment vertical="center"/>
    </xf>
    <xf numFmtId="0" fontId="45" fillId="8" borderId="0" xfId="22" applyFont="1" applyFill="1" applyAlignment="1" applyProtection="1">
      <alignment vertical="center"/>
    </xf>
    <xf numFmtId="0" fontId="9" fillId="22" borderId="96" xfId="22" applyFont="1" applyFill="1" applyBorder="1" applyAlignment="1" applyProtection="1">
      <alignment vertical="top"/>
    </xf>
    <xf numFmtId="0" fontId="9" fillId="22" borderId="51" xfId="22" applyFont="1" applyFill="1" applyBorder="1" applyAlignment="1" applyProtection="1">
      <alignment horizontal="center" vertical="top"/>
    </xf>
    <xf numFmtId="0" fontId="125" fillId="22" borderId="51" xfId="22" quotePrefix="1" applyFont="1" applyFill="1" applyBorder="1" applyAlignment="1" applyProtection="1">
      <alignment vertical="top"/>
    </xf>
    <xf numFmtId="0" fontId="44" fillId="22" borderId="97" xfId="22" quotePrefix="1" applyFont="1" applyFill="1" applyBorder="1" applyAlignment="1" applyProtection="1">
      <alignment vertical="top"/>
    </xf>
    <xf numFmtId="0" fontId="44" fillId="22" borderId="156" xfId="22" applyFont="1" applyFill="1" applyBorder="1" applyAlignment="1" applyProtection="1">
      <alignment vertical="top"/>
    </xf>
    <xf numFmtId="0" fontId="44" fillId="22" borderId="142" xfId="22" applyFont="1" applyFill="1" applyBorder="1" applyAlignment="1" applyProtection="1">
      <alignment vertical="top"/>
    </xf>
    <xf numFmtId="0" fontId="10" fillId="22" borderId="51" xfId="22" applyFont="1" applyFill="1" applyBorder="1" applyAlignment="1" applyProtection="1">
      <alignment horizontal="center" vertical="top"/>
    </xf>
    <xf numFmtId="0" fontId="10" fillId="20" borderId="51" xfId="22" applyFont="1" applyFill="1" applyBorder="1" applyAlignment="1" applyProtection="1">
      <alignment horizontal="center" vertical="top"/>
    </xf>
    <xf numFmtId="0" fontId="125" fillId="22" borderId="51" xfId="22" applyFont="1" applyFill="1" applyBorder="1" applyAlignment="1" applyProtection="1">
      <alignment vertical="top"/>
    </xf>
    <xf numFmtId="0" fontId="44" fillId="22" borderId="97" xfId="22" applyFont="1" applyFill="1" applyBorder="1" applyAlignment="1" applyProtection="1">
      <alignment vertical="top"/>
    </xf>
    <xf numFmtId="0" fontId="40" fillId="22" borderId="96" xfId="22" applyFont="1" applyFill="1" applyBorder="1" applyAlignment="1" applyProtection="1">
      <alignment vertical="top"/>
    </xf>
    <xf numFmtId="0" fontId="40" fillId="22" borderId="51" xfId="22" applyFont="1" applyFill="1" applyBorder="1" applyAlignment="1" applyProtection="1">
      <alignment horizontal="center" vertical="top"/>
    </xf>
    <xf numFmtId="0" fontId="40" fillId="22" borderId="51" xfId="22" applyFont="1" applyFill="1" applyBorder="1" applyAlignment="1" applyProtection="1">
      <alignment vertical="top"/>
    </xf>
    <xf numFmtId="0" fontId="40" fillId="22" borderId="97" xfId="22" applyFont="1" applyFill="1" applyBorder="1" applyAlignment="1" applyProtection="1">
      <alignment vertical="top"/>
    </xf>
    <xf numFmtId="0" fontId="40" fillId="22" borderId="156" xfId="22" applyFont="1" applyFill="1" applyBorder="1" applyAlignment="1" applyProtection="1">
      <alignment vertical="top"/>
    </xf>
    <xf numFmtId="0" fontId="40" fillId="22" borderId="142" xfId="22" applyFont="1" applyFill="1" applyBorder="1" applyAlignment="1" applyProtection="1">
      <alignment vertical="top"/>
    </xf>
    <xf numFmtId="0" fontId="9" fillId="22" borderId="51" xfId="22" quotePrefix="1" applyFont="1" applyFill="1" applyBorder="1" applyAlignment="1" applyProtection="1">
      <alignment horizontal="center" vertical="top"/>
    </xf>
    <xf numFmtId="0" fontId="9" fillId="22" borderId="102" xfId="22" applyFont="1" applyFill="1" applyBorder="1" applyAlignment="1" applyProtection="1">
      <alignment vertical="top"/>
    </xf>
    <xf numFmtId="0" fontId="9" fillId="22" borderId="103" xfId="22" applyFont="1" applyFill="1" applyBorder="1" applyAlignment="1" applyProtection="1">
      <alignment horizontal="center" vertical="top"/>
    </xf>
    <xf numFmtId="0" fontId="125" fillId="22" borderId="103" xfId="22" quotePrefix="1" applyFont="1" applyFill="1" applyBorder="1" applyAlignment="1" applyProtection="1">
      <alignment vertical="top"/>
    </xf>
    <xf numFmtId="0" fontId="44" fillId="22" borderId="104" xfId="22" quotePrefix="1" applyFont="1" applyFill="1" applyBorder="1" applyAlignment="1" applyProtection="1">
      <alignment vertical="top"/>
    </xf>
    <xf numFmtId="0" fontId="44" fillId="22" borderId="157" xfId="22" applyFont="1" applyFill="1" applyBorder="1" applyAlignment="1" applyProtection="1">
      <alignment vertical="top"/>
    </xf>
    <xf numFmtId="0" fontId="44" fillId="22" borderId="158" xfId="22" applyFont="1" applyFill="1" applyBorder="1" applyAlignment="1" applyProtection="1">
      <alignment vertical="top"/>
    </xf>
    <xf numFmtId="0" fontId="9" fillId="22" borderId="86" xfId="22" applyFont="1" applyFill="1" applyBorder="1" applyAlignment="1" applyProtection="1">
      <alignment horizontal="left" vertical="top" indent="2"/>
    </xf>
    <xf numFmtId="0" fontId="9" fillId="59" borderId="32" xfId="22" applyFont="1" applyFill="1" applyBorder="1" applyAlignment="1">
      <alignment horizontal="center"/>
    </xf>
    <xf numFmtId="0" fontId="9" fillId="22" borderId="159" xfId="22" applyFont="1" applyFill="1" applyBorder="1" applyAlignment="1" applyProtection="1">
      <alignment horizontal="left" vertical="top" indent="2"/>
    </xf>
    <xf numFmtId="0" fontId="9" fillId="59" borderId="2" xfId="22" applyFont="1" applyFill="1" applyBorder="1" applyAlignment="1">
      <alignment horizontal="center"/>
    </xf>
    <xf numFmtId="0" fontId="125" fillId="22" borderId="160" xfId="22" quotePrefix="1" applyFont="1" applyFill="1" applyBorder="1" applyAlignment="1" applyProtection="1">
      <alignment vertical="top"/>
    </xf>
    <xf numFmtId="0" fontId="44" fillId="22" borderId="161" xfId="22" quotePrefix="1" applyFont="1" applyFill="1" applyBorder="1" applyAlignment="1" applyProtection="1">
      <alignment vertical="top"/>
    </xf>
    <xf numFmtId="0" fontId="44" fillId="22" borderId="2" xfId="22" applyFont="1" applyFill="1" applyBorder="1" applyAlignment="1" applyProtection="1">
      <alignment vertical="top"/>
    </xf>
    <xf numFmtId="0" fontId="44" fillId="22" borderId="151" xfId="22" applyFont="1" applyFill="1" applyBorder="1" applyAlignment="1" applyProtection="1">
      <alignment vertical="top"/>
    </xf>
    <xf numFmtId="0" fontId="9" fillId="22" borderId="162" xfId="22" applyFont="1" applyFill="1" applyBorder="1" applyAlignment="1" applyProtection="1">
      <alignment horizontal="left" vertical="top" indent="2"/>
    </xf>
    <xf numFmtId="0" fontId="9" fillId="59" borderId="0" xfId="22" applyFont="1" applyFill="1" applyBorder="1" applyAlignment="1">
      <alignment horizontal="center"/>
    </xf>
    <xf numFmtId="0" fontId="125" fillId="22" borderId="119" xfId="22" quotePrefix="1" applyFont="1" applyFill="1" applyBorder="1" applyAlignment="1" applyProtection="1">
      <alignment vertical="top"/>
    </xf>
    <xf numFmtId="0" fontId="44" fillId="22" borderId="163" xfId="22" quotePrefix="1" applyFont="1" applyFill="1" applyBorder="1" applyAlignment="1" applyProtection="1">
      <alignment vertical="top"/>
    </xf>
    <xf numFmtId="0" fontId="44" fillId="22" borderId="164" xfId="22" applyFont="1" applyFill="1" applyBorder="1" applyAlignment="1" applyProtection="1">
      <alignment vertical="top"/>
    </xf>
    <xf numFmtId="0" fontId="44" fillId="22" borderId="139" xfId="22" applyFont="1" applyFill="1" applyBorder="1" applyAlignment="1" applyProtection="1">
      <alignment vertical="top"/>
    </xf>
    <xf numFmtId="0" fontId="9" fillId="22" borderId="140" xfId="22" applyFont="1" applyFill="1" applyBorder="1" applyAlignment="1" applyProtection="1">
      <alignment horizontal="left" vertical="top" indent="2"/>
    </xf>
    <xf numFmtId="0" fontId="45" fillId="22" borderId="35" xfId="22" applyFont="1" applyFill="1" applyBorder="1" applyAlignment="1" applyProtection="1">
      <alignment horizontal="left" indent="2"/>
    </xf>
    <xf numFmtId="0" fontId="39" fillId="22" borderId="0" xfId="22" applyFont="1" applyFill="1" applyBorder="1" applyAlignment="1" applyProtection="1">
      <alignment horizontal="center"/>
    </xf>
    <xf numFmtId="0" fontId="115" fillId="22" borderId="35" xfId="22" applyFont="1" applyFill="1" applyBorder="1" applyAlignment="1" applyProtection="1">
      <alignment horizontal="left"/>
    </xf>
    <xf numFmtId="0" fontId="115" fillId="22" borderId="0" xfId="22" applyFont="1" applyFill="1" applyBorder="1" applyAlignment="1" applyProtection="1">
      <alignment horizontal="center"/>
    </xf>
    <xf numFmtId="0" fontId="116" fillId="22" borderId="36" xfId="22" applyFont="1" applyFill="1" applyBorder="1" applyAlignment="1" applyProtection="1">
      <alignment horizontal="right"/>
    </xf>
    <xf numFmtId="0" fontId="9" fillId="22" borderId="96" xfId="22" applyFont="1" applyFill="1" applyBorder="1" applyAlignment="1" applyProtection="1">
      <alignment horizontal="left" vertical="top" indent="2"/>
    </xf>
    <xf numFmtId="0" fontId="125" fillId="22" borderId="51" xfId="22" quotePrefix="1" applyFont="1" applyFill="1" applyBorder="1" applyAlignment="1" applyProtection="1">
      <alignment horizontal="left" vertical="top"/>
    </xf>
    <xf numFmtId="0" fontId="44" fillId="22" borderId="97" xfId="22" quotePrefix="1" applyFont="1" applyFill="1" applyBorder="1" applyAlignment="1" applyProtection="1">
      <alignment horizontal="left" vertical="top"/>
    </xf>
    <xf numFmtId="0" fontId="9" fillId="0" borderId="0" xfId="22" applyAlignment="1">
      <alignment vertical="top"/>
    </xf>
    <xf numFmtId="0" fontId="9" fillId="0" borderId="0" xfId="22" applyAlignment="1">
      <alignment horizontal="left" vertical="top"/>
    </xf>
    <xf numFmtId="0" fontId="45" fillId="8" borderId="0" xfId="22" applyFont="1" applyFill="1" applyAlignment="1" applyProtection="1">
      <alignment vertical="top"/>
    </xf>
    <xf numFmtId="0" fontId="9" fillId="22" borderId="165" xfId="22" applyFont="1" applyFill="1" applyBorder="1" applyAlignment="1" applyProtection="1">
      <alignment horizontal="left" vertical="top" indent="2"/>
    </xf>
    <xf numFmtId="0" fontId="125" fillId="22" borderId="166" xfId="22" quotePrefix="1" applyFont="1" applyFill="1" applyBorder="1" applyAlignment="1" applyProtection="1">
      <alignment horizontal="left" vertical="top"/>
    </xf>
    <xf numFmtId="0" fontId="44" fillId="22" borderId="167" xfId="22" applyFont="1" applyFill="1" applyBorder="1" applyAlignment="1" applyProtection="1">
      <alignment vertical="top"/>
    </xf>
    <xf numFmtId="0" fontId="10" fillId="22" borderId="102" xfId="22" applyFont="1" applyFill="1" applyBorder="1" applyAlignment="1" applyProtection="1">
      <alignment vertical="top"/>
    </xf>
    <xf numFmtId="0" fontId="115" fillId="22" borderId="38" xfId="22" applyFont="1" applyFill="1" applyBorder="1" applyAlignment="1" applyProtection="1">
      <alignment horizontal="center"/>
    </xf>
    <xf numFmtId="0" fontId="125" fillId="22" borderId="103" xfId="22" quotePrefix="1" applyFont="1" applyFill="1" applyBorder="1" applyAlignment="1" applyProtection="1">
      <alignment horizontal="left" vertical="top"/>
    </xf>
    <xf numFmtId="0" fontId="44" fillId="22" borderId="104" xfId="22" quotePrefix="1" applyFont="1" applyFill="1" applyBorder="1" applyAlignment="1" applyProtection="1">
      <alignment horizontal="left" vertical="top"/>
    </xf>
    <xf numFmtId="0" fontId="116" fillId="22" borderId="83" xfId="22" applyFont="1" applyFill="1" applyBorder="1" applyAlignment="1" applyProtection="1">
      <alignment horizontal="right"/>
    </xf>
    <xf numFmtId="0" fontId="9" fillId="22" borderId="140" xfId="22" applyFont="1" applyFill="1" applyBorder="1" applyAlignment="1" applyProtection="1">
      <alignment vertical="top"/>
    </xf>
    <xf numFmtId="0" fontId="9" fillId="22" borderId="119" xfId="22" applyFont="1" applyFill="1" applyBorder="1" applyAlignment="1" applyProtection="1">
      <alignment horizontal="center" vertical="top"/>
    </xf>
    <xf numFmtId="0" fontId="45" fillId="22" borderId="163" xfId="22" applyFont="1" applyFill="1" applyBorder="1" applyAlignment="1" applyProtection="1">
      <alignment vertical="top"/>
    </xf>
    <xf numFmtId="0" fontId="45" fillId="22" borderId="164" xfId="22" applyFont="1" applyFill="1" applyBorder="1" applyAlignment="1" applyProtection="1">
      <alignment vertical="top"/>
    </xf>
    <xf numFmtId="0" fontId="45" fillId="22" borderId="139" xfId="22" applyFont="1" applyFill="1" applyBorder="1" applyAlignment="1" applyProtection="1">
      <alignment vertical="top"/>
    </xf>
    <xf numFmtId="0" fontId="9" fillId="22" borderId="165" xfId="22" applyFont="1" applyFill="1" applyBorder="1" applyAlignment="1" applyProtection="1">
      <alignment vertical="top"/>
    </xf>
    <xf numFmtId="0" fontId="9" fillId="22" borderId="103" xfId="22" applyFont="1" applyFill="1" applyBorder="1" applyAlignment="1" applyProtection="1">
      <alignment horizontal="left" vertical="top"/>
    </xf>
    <xf numFmtId="0" fontId="115" fillId="22" borderId="166" xfId="22" applyFont="1" applyFill="1" applyBorder="1" applyAlignment="1" applyProtection="1">
      <alignment vertical="top"/>
    </xf>
    <xf numFmtId="0" fontId="45" fillId="22" borderId="168" xfId="22" applyFont="1" applyFill="1" applyBorder="1" applyAlignment="1" applyProtection="1">
      <alignment vertical="top"/>
    </xf>
    <xf numFmtId="0" fontId="45" fillId="22" borderId="167" xfId="22" applyFont="1" applyFill="1" applyBorder="1" applyAlignment="1" applyProtection="1">
      <alignment vertical="top"/>
    </xf>
    <xf numFmtId="0" fontId="45" fillId="22" borderId="169" xfId="22" applyFont="1" applyFill="1" applyBorder="1" applyAlignment="1" applyProtection="1">
      <alignment vertical="top"/>
    </xf>
    <xf numFmtId="0" fontId="39" fillId="22" borderId="119" xfId="22" quotePrefix="1" applyFont="1" applyFill="1" applyBorder="1" applyAlignment="1" applyProtection="1">
      <alignment horizontal="center" vertical="center"/>
    </xf>
    <xf numFmtId="0" fontId="125" fillId="22" borderId="92" xfId="22" quotePrefix="1" applyFont="1" applyFill="1" applyBorder="1" applyAlignment="1" applyProtection="1">
      <alignment horizontal="left" vertical="top"/>
    </xf>
    <xf numFmtId="0" fontId="39" fillId="22" borderId="51" xfId="22" quotePrefix="1" applyFont="1" applyFill="1" applyBorder="1" applyAlignment="1" applyProtection="1">
      <alignment horizontal="center" vertical="center"/>
    </xf>
    <xf numFmtId="0" fontId="126" fillId="22" borderId="97" xfId="22" quotePrefix="1" applyFont="1" applyFill="1" applyBorder="1" applyAlignment="1" applyProtection="1">
      <alignment vertical="top"/>
    </xf>
    <xf numFmtId="0" fontId="126" fillId="22" borderId="156" xfId="22" applyFont="1" applyFill="1" applyBorder="1" applyAlignment="1" applyProtection="1">
      <alignment vertical="top"/>
    </xf>
    <xf numFmtId="0" fontId="126" fillId="22" borderId="142" xfId="22" applyFont="1" applyFill="1" applyBorder="1" applyAlignment="1" applyProtection="1">
      <alignment vertical="top"/>
    </xf>
    <xf numFmtId="0" fontId="39" fillId="22" borderId="103" xfId="22" quotePrefix="1" applyFont="1" applyFill="1" applyBorder="1" applyAlignment="1" applyProtection="1">
      <alignment horizontal="center" vertical="center"/>
    </xf>
    <xf numFmtId="0" fontId="126" fillId="22" borderId="104" xfId="22" quotePrefix="1" applyFont="1" applyFill="1" applyBorder="1" applyAlignment="1" applyProtection="1">
      <alignment vertical="top"/>
    </xf>
    <xf numFmtId="0" fontId="126" fillId="22" borderId="157" xfId="22" applyFont="1" applyFill="1" applyBorder="1" applyAlignment="1" applyProtection="1">
      <alignment vertical="top"/>
    </xf>
    <xf numFmtId="0" fontId="126" fillId="22" borderId="158" xfId="22" applyFont="1" applyFill="1" applyBorder="1" applyAlignment="1" applyProtection="1">
      <alignment vertical="top"/>
    </xf>
    <xf numFmtId="0" fontId="128" fillId="16" borderId="0" xfId="176" applyFont="1" applyFill="1" applyProtection="1"/>
    <xf numFmtId="0" fontId="128" fillId="16" borderId="0" xfId="176" applyFont="1" applyFill="1" applyAlignment="1" applyProtection="1">
      <alignment horizontal="center"/>
    </xf>
    <xf numFmtId="0" fontId="129" fillId="16" borderId="0" xfId="176" quotePrefix="1" applyFont="1" applyFill="1"/>
    <xf numFmtId="192" fontId="9" fillId="3" borderId="4" xfId="1" applyNumberFormat="1" applyFont="1" applyFill="1" applyBorder="1" applyAlignment="1">
      <alignment horizontal="right" vertical="center"/>
    </xf>
    <xf numFmtId="192" fontId="9" fillId="3" borderId="0" xfId="1" applyNumberFormat="1" applyFont="1" applyFill="1" applyBorder="1" applyAlignment="1">
      <alignment horizontal="right" vertical="center"/>
    </xf>
    <xf numFmtId="0" fontId="10" fillId="67" borderId="15" xfId="0" quotePrefix="1" applyFont="1" applyFill="1" applyBorder="1" applyAlignment="1">
      <alignment horizontal="right" vertical="center"/>
    </xf>
    <xf numFmtId="0" fontId="0" fillId="3" borderId="19" xfId="0" applyFill="1" applyBorder="1" applyAlignment="1">
      <alignment horizontal="left"/>
    </xf>
    <xf numFmtId="0" fontId="0" fillId="3" borderId="7" xfId="0" applyFill="1" applyBorder="1" applyAlignment="1">
      <alignment horizontal="left"/>
    </xf>
    <xf numFmtId="165" fontId="9" fillId="3" borderId="0" xfId="0" applyNumberFormat="1" applyFont="1" applyFill="1" applyBorder="1" applyAlignment="1">
      <alignment horizontal="center" vertical="center" wrapText="1"/>
    </xf>
    <xf numFmtId="165" fontId="0" fillId="3" borderId="4" xfId="0" applyNumberFormat="1" applyFill="1" applyBorder="1" applyAlignment="1">
      <alignment horizontal="center" wrapText="1"/>
    </xf>
    <xf numFmtId="0" fontId="10" fillId="67" borderId="15" xfId="0" quotePrefix="1" applyFont="1" applyFill="1" applyBorder="1" applyAlignment="1">
      <alignment horizontal="right" vertical="center"/>
    </xf>
    <xf numFmtId="0" fontId="9" fillId="0" borderId="0" xfId="176" applyFont="1"/>
    <xf numFmtId="0" fontId="10" fillId="0" borderId="60" xfId="176" applyFont="1" applyBorder="1" applyAlignment="1">
      <alignment horizontal="center"/>
    </xf>
    <xf numFmtId="0" fontId="10" fillId="0" borderId="0" xfId="176" applyFont="1"/>
    <xf numFmtId="14" fontId="10" fillId="0" borderId="144" xfId="176" applyNumberFormat="1" applyFont="1" applyBorder="1" applyAlignment="1">
      <alignment horizontal="center"/>
    </xf>
    <xf numFmtId="14" fontId="10" fillId="0" borderId="37" xfId="176" applyNumberFormat="1" applyFont="1" applyBorder="1" applyAlignment="1">
      <alignment horizontal="center"/>
    </xf>
    <xf numFmtId="14" fontId="10" fillId="0" borderId="38" xfId="176" applyNumberFormat="1" applyFont="1" applyBorder="1" applyAlignment="1">
      <alignment horizontal="center"/>
    </xf>
    <xf numFmtId="14" fontId="10" fillId="0" borderId="83" xfId="176" applyNumberFormat="1" applyFont="1" applyBorder="1" applyAlignment="1">
      <alignment horizontal="center"/>
    </xf>
    <xf numFmtId="14" fontId="10" fillId="0" borderId="0" xfId="176" applyNumberFormat="1" applyFont="1" applyAlignment="1">
      <alignment horizontal="center"/>
    </xf>
    <xf numFmtId="0" fontId="10" fillId="0" borderId="0" xfId="176" applyFont="1" applyBorder="1" applyAlignment="1">
      <alignment horizontal="center"/>
    </xf>
    <xf numFmtId="0" fontId="9" fillId="0" borderId="0" xfId="176" applyFill="1" applyBorder="1" applyAlignment="1">
      <alignment horizontal="left"/>
    </xf>
    <xf numFmtId="43" fontId="0" fillId="0" borderId="0" xfId="291" applyNumberFormat="1" applyFont="1" applyFill="1" applyBorder="1" applyAlignment="1"/>
    <xf numFmtId="43" fontId="0" fillId="0" borderId="0" xfId="291" applyNumberFormat="1" applyFont="1" applyAlignment="1"/>
    <xf numFmtId="0" fontId="9" fillId="0" borderId="19" xfId="176" applyFill="1" applyBorder="1" applyAlignment="1">
      <alignment horizontal="left"/>
    </xf>
    <xf numFmtId="43" fontId="0" fillId="0" borderId="0" xfId="291" applyNumberFormat="1" applyFont="1" applyFill="1" applyBorder="1" applyAlignment="1">
      <alignment horizontal="left"/>
    </xf>
    <xf numFmtId="43" fontId="0" fillId="0" borderId="0" xfId="291" applyNumberFormat="1" applyFont="1"/>
    <xf numFmtId="43" fontId="0" fillId="0" borderId="0" xfId="291" applyFont="1" applyFill="1" applyBorder="1" applyAlignment="1">
      <alignment horizontal="left"/>
    </xf>
    <xf numFmtId="43" fontId="0" fillId="0" borderId="0" xfId="291" applyFont="1"/>
    <xf numFmtId="0" fontId="9" fillId="0" borderId="0" xfId="176" applyFill="1" applyBorder="1" applyAlignment="1">
      <alignment horizontal="right"/>
    </xf>
    <xf numFmtId="0" fontId="9" fillId="0" borderId="0" xfId="176" applyAlignment="1">
      <alignment horizontal="right"/>
    </xf>
    <xf numFmtId="43" fontId="9" fillId="0" borderId="171" xfId="176" applyNumberFormat="1" applyBorder="1"/>
    <xf numFmtId="43" fontId="18" fillId="2" borderId="0" xfId="0" applyNumberFormat="1" applyFont="1" applyFill="1" applyAlignment="1">
      <alignment horizontal="left"/>
    </xf>
    <xf numFmtId="196" fontId="0" fillId="0" borderId="0" xfId="0" applyNumberFormat="1"/>
    <xf numFmtId="43" fontId="139" fillId="0" borderId="172" xfId="0" applyNumberFormat="1" applyFont="1" applyBorder="1"/>
    <xf numFmtId="0" fontId="10" fillId="0" borderId="0" xfId="176" applyFont="1" applyBorder="1"/>
    <xf numFmtId="0" fontId="0" fillId="0" borderId="0" xfId="0"/>
    <xf numFmtId="0" fontId="0" fillId="2" borderId="0" xfId="0" applyFill="1"/>
    <xf numFmtId="0" fontId="9" fillId="0" borderId="0" xfId="0" applyFont="1"/>
    <xf numFmtId="0" fontId="10" fillId="2" borderId="0" xfId="0" applyFont="1" applyFill="1"/>
    <xf numFmtId="0" fontId="9" fillId="0" borderId="0" xfId="176"/>
    <xf numFmtId="0" fontId="10" fillId="0" borderId="0" xfId="176" applyFont="1" applyBorder="1" applyAlignment="1">
      <alignment horizontal="center"/>
    </xf>
    <xf numFmtId="0" fontId="0" fillId="0" borderId="0" xfId="0" applyAlignment="1">
      <alignment horizontal="left"/>
    </xf>
    <xf numFmtId="0" fontId="9" fillId="2" borderId="0" xfId="563" applyFill="1"/>
    <xf numFmtId="10" fontId="9" fillId="2" borderId="0" xfId="4" applyNumberFormat="1" applyFill="1"/>
    <xf numFmtId="0" fontId="9" fillId="2" borderId="0" xfId="176" applyFill="1"/>
    <xf numFmtId="0" fontId="9" fillId="2" borderId="0" xfId="176" applyFill="1" applyAlignment="1">
      <alignment horizontal="center"/>
    </xf>
    <xf numFmtId="0" fontId="9" fillId="0" borderId="0" xfId="176" applyFont="1"/>
    <xf numFmtId="10" fontId="9" fillId="3" borderId="4" xfId="4" applyNumberFormat="1" applyFill="1" applyBorder="1"/>
    <xf numFmtId="10" fontId="9" fillId="3" borderId="11" xfId="4" applyNumberFormat="1" applyFill="1" applyBorder="1"/>
    <xf numFmtId="10" fontId="9" fillId="3" borderId="11" xfId="1" applyNumberFormat="1" applyFill="1" applyBorder="1"/>
    <xf numFmtId="0" fontId="9" fillId="0" borderId="0" xfId="176"/>
    <xf numFmtId="0" fontId="9" fillId="0" borderId="0" xfId="176" applyFont="1"/>
    <xf numFmtId="0" fontId="10" fillId="0" borderId="0" xfId="176" applyFont="1"/>
    <xf numFmtId="14" fontId="10" fillId="0" borderId="37" xfId="176" applyNumberFormat="1" applyFont="1" applyBorder="1" applyAlignment="1">
      <alignment horizontal="center"/>
    </xf>
    <xf numFmtId="14" fontId="10" fillId="0" borderId="83" xfId="176" applyNumberFormat="1" applyFont="1" applyBorder="1" applyAlignment="1">
      <alignment horizontal="center"/>
    </xf>
    <xf numFmtId="0" fontId="10" fillId="0" borderId="60" xfId="176" applyFont="1" applyBorder="1" applyAlignment="1">
      <alignment horizontal="center"/>
    </xf>
    <xf numFmtId="14" fontId="10" fillId="0" borderId="144" xfId="176" applyNumberFormat="1" applyFont="1" applyBorder="1" applyAlignment="1">
      <alignment horizontal="center"/>
    </xf>
    <xf numFmtId="10" fontId="9" fillId="3" borderId="11" xfId="204" applyNumberFormat="1" applyFill="1" applyBorder="1"/>
    <xf numFmtId="0" fontId="9" fillId="2" borderId="0" xfId="579" applyFont="1" applyFill="1"/>
    <xf numFmtId="246" fontId="18" fillId="100" borderId="201" xfId="554" applyNumberFormat="1" applyFont="1" applyFill="1" applyBorder="1" applyAlignment="1">
      <alignment horizontal="right"/>
    </xf>
    <xf numFmtId="0" fontId="0" fillId="0" borderId="60" xfId="0" applyBorder="1"/>
    <xf numFmtId="43" fontId="9" fillId="2" borderId="66" xfId="562" applyNumberFormat="1" applyFont="1" applyFill="1" applyBorder="1"/>
    <xf numFmtId="43" fontId="18" fillId="8" borderId="66" xfId="562" applyNumberFormat="1" applyFont="1" applyFill="1" applyBorder="1"/>
    <xf numFmtId="43" fontId="18" fillId="2" borderId="66" xfId="562" applyNumberFormat="1" applyFont="1" applyFill="1" applyBorder="1"/>
    <xf numFmtId="43" fontId="139" fillId="0" borderId="202" xfId="0" applyNumberFormat="1" applyFont="1" applyBorder="1"/>
    <xf numFmtId="0" fontId="0" fillId="0" borderId="144" xfId="0" applyBorder="1"/>
    <xf numFmtId="14" fontId="10" fillId="0" borderId="203" xfId="176" applyNumberFormat="1" applyFont="1" applyBorder="1" applyAlignment="1">
      <alignment horizontal="center"/>
    </xf>
    <xf numFmtId="0" fontId="0" fillId="0" borderId="66" xfId="0" applyBorder="1"/>
    <xf numFmtId="0" fontId="0" fillId="0" borderId="35" xfId="0" applyBorder="1"/>
    <xf numFmtId="0" fontId="0" fillId="0" borderId="36" xfId="0" applyBorder="1"/>
    <xf numFmtId="43" fontId="9" fillId="2" borderId="35" xfId="562" applyNumberFormat="1" applyFont="1" applyFill="1" applyBorder="1"/>
    <xf numFmtId="43" fontId="9" fillId="2" borderId="0" xfId="562" applyNumberFormat="1" applyFont="1" applyFill="1" applyBorder="1"/>
    <xf numFmtId="43" fontId="9" fillId="2" borderId="36" xfId="562" applyNumberFormat="1" applyFont="1" applyFill="1" applyBorder="1"/>
    <xf numFmtId="43" fontId="139" fillId="0" borderId="204" xfId="0" applyNumberFormat="1" applyFont="1" applyBorder="1"/>
    <xf numFmtId="43" fontId="139" fillId="0" borderId="205" xfId="0" applyNumberFormat="1" applyFont="1" applyBorder="1"/>
    <xf numFmtId="0" fontId="0" fillId="0" borderId="37" xfId="0" applyBorder="1"/>
    <xf numFmtId="0" fontId="0" fillId="0" borderId="203" xfId="0" applyBorder="1"/>
    <xf numFmtId="0" fontId="0" fillId="0" borderId="83" xfId="0" applyBorder="1"/>
    <xf numFmtId="43" fontId="12" fillId="100" borderId="0" xfId="1" applyNumberFormat="1" applyFont="1" applyFill="1" applyBorder="1"/>
    <xf numFmtId="43" fontId="18" fillId="100" borderId="0" xfId="1" applyNumberFormat="1" applyFont="1" applyFill="1" applyBorder="1"/>
    <xf numFmtId="43" fontId="18" fillId="100" borderId="0" xfId="1" applyNumberFormat="1" applyFont="1" applyFill="1"/>
    <xf numFmtId="0" fontId="9" fillId="2" borderId="0" xfId="176" applyFill="1" applyBorder="1"/>
    <xf numFmtId="0" fontId="9" fillId="2" borderId="0" xfId="176" applyFill="1" applyBorder="1" applyAlignment="1">
      <alignment horizontal="center"/>
    </xf>
    <xf numFmtId="0" fontId="9" fillId="2" borderId="0" xfId="563" applyFill="1" applyBorder="1"/>
    <xf numFmtId="246" fontId="12" fillId="3" borderId="4" xfId="1" applyNumberFormat="1" applyFont="1" applyFill="1" applyBorder="1" applyAlignment="1">
      <alignment horizontal="right" vertical="center"/>
    </xf>
    <xf numFmtId="246" fontId="12" fillId="3" borderId="0" xfId="1" applyNumberFormat="1" applyFont="1" applyFill="1" applyBorder="1" applyAlignment="1">
      <alignment horizontal="right" vertical="center"/>
    </xf>
    <xf numFmtId="246" fontId="12" fillId="2" borderId="0" xfId="1" applyNumberFormat="1" applyFont="1" applyFill="1" applyBorder="1" applyAlignment="1">
      <alignment horizontal="center" vertical="center"/>
    </xf>
    <xf numFmtId="168" fontId="24" fillId="2" borderId="0" xfId="0" applyNumberFormat="1" applyFont="1" applyFill="1"/>
    <xf numFmtId="10" fontId="0" fillId="70" borderId="0" xfId="0" applyNumberFormat="1" applyFill="1"/>
    <xf numFmtId="43" fontId="0" fillId="101" borderId="0" xfId="1" applyNumberFormat="1" applyFont="1" applyFill="1"/>
    <xf numFmtId="0" fontId="115" fillId="0" borderId="0" xfId="2204" applyFont="1"/>
    <xf numFmtId="0" fontId="3" fillId="0" borderId="0" xfId="2204"/>
    <xf numFmtId="0" fontId="265" fillId="0" borderId="0" xfId="2204" applyFont="1"/>
    <xf numFmtId="0" fontId="115" fillId="0" borderId="0" xfId="2204" applyFont="1" applyAlignment="1">
      <alignment horizontal="center"/>
    </xf>
    <xf numFmtId="0" fontId="115" fillId="0" borderId="0" xfId="2204" applyFont="1" applyAlignment="1">
      <alignment horizontal="center" wrapText="1"/>
    </xf>
    <xf numFmtId="43" fontId="3" fillId="0" borderId="0" xfId="2204" applyNumberFormat="1"/>
    <xf numFmtId="43" fontId="3" fillId="0" borderId="171" xfId="2204" applyNumberFormat="1" applyBorder="1"/>
    <xf numFmtId="43" fontId="3" fillId="0" borderId="1" xfId="2204" applyNumberFormat="1" applyBorder="1"/>
    <xf numFmtId="0" fontId="267" fillId="2" borderId="0" xfId="2204" applyFont="1" applyFill="1" applyBorder="1"/>
    <xf numFmtId="0" fontId="9" fillId="0" borderId="0" xfId="2206" applyFill="1" applyBorder="1"/>
    <xf numFmtId="0" fontId="3" fillId="0" borderId="0" xfId="2204" applyFill="1"/>
    <xf numFmtId="43" fontId="9" fillId="102" borderId="0" xfId="3" applyNumberFormat="1" applyFont="1" applyFill="1" applyBorder="1"/>
    <xf numFmtId="0" fontId="115" fillId="0" borderId="0" xfId="2204" applyFont="1" applyFill="1" applyAlignment="1">
      <alignment horizontal="center"/>
    </xf>
    <xf numFmtId="0" fontId="115" fillId="0" borderId="0" xfId="2204" applyFont="1" applyFill="1" applyAlignment="1">
      <alignment horizontal="center" wrapText="1"/>
    </xf>
    <xf numFmtId="43" fontId="3" fillId="0" borderId="0" xfId="2204" applyNumberFormat="1" applyFill="1"/>
    <xf numFmtId="43" fontId="3" fillId="0" borderId="171" xfId="2204" applyNumberFormat="1" applyFill="1" applyBorder="1"/>
    <xf numFmtId="0" fontId="0" fillId="0" borderId="0" xfId="0" applyAlignment="1">
      <alignment horizontal="center"/>
    </xf>
    <xf numFmtId="14" fontId="0" fillId="0" borderId="0" xfId="0" applyNumberFormat="1"/>
    <xf numFmtId="43" fontId="0" fillId="0" borderId="0" xfId="0" applyNumberFormat="1"/>
    <xf numFmtId="195" fontId="0" fillId="0" borderId="0" xfId="0" applyNumberFormat="1"/>
    <xf numFmtId="246" fontId="0" fillId="0" borderId="0" xfId="0" applyNumberFormat="1"/>
    <xf numFmtId="195" fontId="0" fillId="0" borderId="171" xfId="0" applyNumberFormat="1" applyBorder="1"/>
    <xf numFmtId="246" fontId="0" fillId="0" borderId="171" xfId="0" applyNumberFormat="1" applyBorder="1"/>
    <xf numFmtId="0" fontId="9" fillId="0" borderId="0" xfId="0" applyFont="1" applyAlignment="1">
      <alignment wrapText="1"/>
    </xf>
    <xf numFmtId="0" fontId="0" fillId="0" borderId="0" xfId="0" applyAlignment="1">
      <alignment horizontal="center" wrapText="1"/>
    </xf>
    <xf numFmtId="43" fontId="0" fillId="0" borderId="0" xfId="2210" applyNumberFormat="1" applyFont="1"/>
    <xf numFmtId="43" fontId="0" fillId="0" borderId="171" xfId="2210" applyNumberFormat="1" applyFont="1" applyBorder="1"/>
    <xf numFmtId="247" fontId="0" fillId="0" borderId="0" xfId="0" applyNumberFormat="1"/>
    <xf numFmtId="0" fontId="267" fillId="70" borderId="0" xfId="0" applyFont="1" applyFill="1"/>
    <xf numFmtId="43" fontId="9" fillId="0" borderId="0" xfId="0" quotePrefix="1" applyNumberFormat="1" applyFont="1"/>
    <xf numFmtId="0" fontId="2" fillId="0" borderId="0" xfId="2204" applyFont="1" applyAlignment="1">
      <alignment horizontal="center"/>
    </xf>
    <xf numFmtId="43" fontId="0" fillId="0" borderId="0" xfId="0" quotePrefix="1" applyNumberFormat="1"/>
    <xf numFmtId="195" fontId="0" fillId="0" borderId="0" xfId="0" quotePrefix="1" applyNumberFormat="1"/>
    <xf numFmtId="246" fontId="18" fillId="100" borderId="0" xfId="1" applyNumberFormat="1" applyFont="1" applyFill="1" applyBorder="1"/>
    <xf numFmtId="246" fontId="18" fillId="100" borderId="0" xfId="1" applyNumberFormat="1" applyFont="1" applyFill="1"/>
    <xf numFmtId="43" fontId="0" fillId="67" borderId="0" xfId="0" applyNumberFormat="1" applyFill="1"/>
    <xf numFmtId="43" fontId="0" fillId="67" borderId="0" xfId="2210" applyNumberFormat="1" applyFont="1" applyFill="1"/>
    <xf numFmtId="0" fontId="3" fillId="0" borderId="0" xfId="2204" applyAlignment="1">
      <alignment horizontal="center"/>
    </xf>
    <xf numFmtId="0" fontId="1" fillId="0" borderId="0" xfId="2204" applyFont="1"/>
    <xf numFmtId="10" fontId="3" fillId="0" borderId="0" xfId="2204" applyNumberFormat="1" applyFill="1"/>
    <xf numFmtId="43" fontId="9" fillId="0" borderId="0" xfId="0" quotePrefix="1" applyNumberFormat="1" applyFont="1" applyFill="1"/>
    <xf numFmtId="14" fontId="0" fillId="0" borderId="0" xfId="0" applyNumberFormat="1" applyFill="1"/>
    <xf numFmtId="0" fontId="9" fillId="0" borderId="0" xfId="0" applyFont="1" applyFill="1" applyAlignment="1">
      <alignment wrapText="1"/>
    </xf>
    <xf numFmtId="195" fontId="0" fillId="0" borderId="0" xfId="0" applyNumberFormat="1" applyFill="1"/>
    <xf numFmtId="0" fontId="0" fillId="0" borderId="0" xfId="0" applyFill="1" applyAlignment="1">
      <alignment horizontal="center"/>
    </xf>
    <xf numFmtId="247" fontId="9" fillId="0" borderId="0" xfId="0" applyNumberFormat="1" applyFont="1" applyFill="1" applyAlignment="1">
      <alignment horizontal="center"/>
    </xf>
    <xf numFmtId="247" fontId="0" fillId="0" borderId="0" xfId="0" applyNumberFormat="1" applyFill="1"/>
    <xf numFmtId="0" fontId="10" fillId="0" borderId="0" xfId="0" applyFont="1" applyFill="1" applyAlignment="1">
      <alignment horizontal="center"/>
    </xf>
    <xf numFmtId="0" fontId="267" fillId="0" borderId="0" xfId="0" applyFont="1" applyFill="1"/>
    <xf numFmtId="0" fontId="9" fillId="0" borderId="0" xfId="0" applyFont="1" applyFill="1"/>
    <xf numFmtId="43" fontId="0" fillId="0" borderId="171" xfId="2210" applyNumberFormat="1" applyFont="1" applyFill="1" applyBorder="1"/>
    <xf numFmtId="43" fontId="0" fillId="0" borderId="0" xfId="2210" applyNumberFormat="1" applyFont="1" applyFill="1"/>
    <xf numFmtId="0" fontId="0" fillId="0" borderId="0" xfId="0" applyFill="1" applyAlignment="1">
      <alignment horizontal="center" wrapText="1"/>
    </xf>
    <xf numFmtId="246" fontId="0" fillId="0" borderId="171" xfId="0" applyNumberFormat="1" applyFill="1" applyBorder="1"/>
    <xf numFmtId="195" fontId="0" fillId="0" borderId="171" xfId="0" applyNumberFormat="1" applyFill="1" applyBorder="1"/>
    <xf numFmtId="246" fontId="0" fillId="0" borderId="0" xfId="0" applyNumberFormat="1" applyFill="1"/>
    <xf numFmtId="43" fontId="0" fillId="0" borderId="0" xfId="0" applyNumberFormat="1" applyFill="1"/>
    <xf numFmtId="0" fontId="115" fillId="0" borderId="0" xfId="2204" applyFont="1" applyFill="1"/>
    <xf numFmtId="169" fontId="3" fillId="0" borderId="0" xfId="2204" applyNumberFormat="1" applyFill="1"/>
    <xf numFmtId="10" fontId="3" fillId="0" borderId="0" xfId="2204" quotePrefix="1" applyNumberFormat="1" applyFill="1"/>
    <xf numFmtId="246" fontId="3" fillId="0" borderId="0" xfId="2204" applyNumberFormat="1" applyFill="1"/>
    <xf numFmtId="246" fontId="3" fillId="0" borderId="171" xfId="2204" applyNumberFormat="1" applyFill="1" applyBorder="1"/>
    <xf numFmtId="246" fontId="3" fillId="0" borderId="0" xfId="1" applyNumberFormat="1" applyFont="1" applyFill="1"/>
    <xf numFmtId="246" fontId="3" fillId="0" borderId="171" xfId="1" applyNumberFormat="1" applyFont="1" applyFill="1" applyBorder="1"/>
    <xf numFmtId="0" fontId="1" fillId="0" borderId="0" xfId="2204" applyFont="1" applyFill="1"/>
    <xf numFmtId="0" fontId="1" fillId="0" borderId="0" xfId="2336" quotePrefix="1" applyFill="1"/>
    <xf numFmtId="246" fontId="3" fillId="0" borderId="0" xfId="2204" applyNumberFormat="1"/>
    <xf numFmtId="246" fontId="3" fillId="0" borderId="1" xfId="2204" applyNumberFormat="1" applyBorder="1"/>
    <xf numFmtId="0" fontId="269" fillId="99" borderId="200" xfId="0" applyFont="1" applyFill="1" applyBorder="1" applyAlignment="1">
      <alignment horizontal="left" vertical="center" wrapText="1"/>
    </xf>
    <xf numFmtId="0" fontId="269" fillId="99" borderId="200" xfId="0" applyFont="1" applyFill="1" applyBorder="1" applyAlignment="1">
      <alignment horizontal="center" vertical="center" wrapText="1"/>
    </xf>
    <xf numFmtId="0" fontId="270" fillId="0" borderId="199" xfId="0" applyFont="1" applyBorder="1" applyAlignment="1">
      <alignment horizontal="left" vertical="center" wrapText="1"/>
    </xf>
    <xf numFmtId="0" fontId="271" fillId="0" borderId="199" xfId="0" applyFont="1" applyBorder="1" applyAlignment="1">
      <alignment horizontal="left" vertical="center" wrapText="1"/>
    </xf>
    <xf numFmtId="43" fontId="270" fillId="0" borderId="199" xfId="0" applyNumberFormat="1" applyFont="1" applyBorder="1" applyAlignment="1">
      <alignment horizontal="center" vertical="center" wrapText="1"/>
    </xf>
    <xf numFmtId="43" fontId="271" fillId="0" borderId="199" xfId="1" applyNumberFormat="1" applyFont="1" applyBorder="1" applyAlignment="1">
      <alignment horizontal="center" vertical="center" wrapText="1"/>
    </xf>
    <xf numFmtId="0" fontId="269" fillId="99" borderId="200" xfId="0" applyFont="1" applyFill="1" applyBorder="1" applyAlignment="1">
      <alignment horizontal="right" vertical="center" wrapText="1"/>
    </xf>
    <xf numFmtId="10" fontId="0" fillId="0" borderId="0" xfId="0" applyNumberFormat="1"/>
    <xf numFmtId="0" fontId="10" fillId="0" borderId="0" xfId="0" applyFont="1"/>
    <xf numFmtId="2" fontId="0" fillId="0" borderId="0" xfId="0" applyNumberFormat="1"/>
    <xf numFmtId="43" fontId="0" fillId="0" borderId="172" xfId="0" applyNumberFormat="1" applyBorder="1"/>
    <xf numFmtId="2" fontId="0" fillId="0" borderId="172" xfId="0" applyNumberFormat="1" applyBorder="1"/>
    <xf numFmtId="43" fontId="271" fillId="0" borderId="199" xfId="0" applyNumberFormat="1" applyFont="1" applyBorder="1" applyAlignment="1">
      <alignment horizontal="center" vertical="center" wrapText="1"/>
    </xf>
    <xf numFmtId="170" fontId="12" fillId="2" borderId="0" xfId="1" applyNumberFormat="1" applyFont="1" applyFill="1" applyBorder="1" applyAlignment="1">
      <alignment horizontal="center" vertical="center"/>
    </xf>
    <xf numFmtId="0" fontId="9" fillId="8" borderId="0" xfId="176" applyFill="1" applyBorder="1"/>
    <xf numFmtId="0" fontId="9" fillId="8" borderId="0" xfId="176" applyFill="1" applyBorder="1" applyAlignment="1">
      <alignment horizontal="center"/>
    </xf>
    <xf numFmtId="0" fontId="9" fillId="8" borderId="0" xfId="563" applyFill="1" applyBorder="1"/>
    <xf numFmtId="0" fontId="9" fillId="8" borderId="0" xfId="176" quotePrefix="1" applyFont="1" applyFill="1" applyBorder="1" applyAlignment="1">
      <alignment horizontal="right"/>
    </xf>
    <xf numFmtId="0" fontId="9" fillId="8" borderId="0" xfId="176" quotePrefix="1" applyFill="1" applyBorder="1" applyAlignment="1">
      <alignment horizontal="right"/>
    </xf>
    <xf numFmtId="195" fontId="9" fillId="8" borderId="171" xfId="204" applyNumberFormat="1" applyFont="1" applyFill="1" applyBorder="1"/>
    <xf numFmtId="0" fontId="9" fillId="8" borderId="0" xfId="176" applyFill="1" applyBorder="1" applyAlignment="1"/>
    <xf numFmtId="0" fontId="9" fillId="8" borderId="0" xfId="563" applyFill="1" applyBorder="1" applyAlignment="1">
      <alignment horizontal="center"/>
    </xf>
    <xf numFmtId="0" fontId="0" fillId="8" borderId="0" xfId="0" applyFill="1" applyBorder="1" applyAlignment="1">
      <alignment horizontal="center"/>
    </xf>
    <xf numFmtId="169" fontId="9" fillId="8" borderId="0" xfId="1" applyNumberFormat="1" applyFill="1" applyBorder="1"/>
    <xf numFmtId="246" fontId="12" fillId="3" borderId="216" xfId="1" applyNumberFormat="1" applyFont="1" applyFill="1" applyBorder="1" applyAlignment="1">
      <alignment horizontal="right" vertical="center"/>
    </xf>
    <xf numFmtId="246" fontId="12" fillId="3" borderId="217" xfId="1" applyNumberFormat="1" applyFont="1" applyFill="1" applyBorder="1" applyAlignment="1">
      <alignment horizontal="right" vertical="center"/>
    </xf>
    <xf numFmtId="43" fontId="9" fillId="70" borderId="4" xfId="291" applyFont="1" applyFill="1" applyBorder="1" applyAlignment="1">
      <alignment horizontal="center" vertical="center"/>
    </xf>
    <xf numFmtId="43" fontId="9" fillId="70" borderId="0" xfId="291" applyFont="1" applyFill="1" applyBorder="1" applyAlignment="1">
      <alignment horizontal="center" vertical="center"/>
    </xf>
    <xf numFmtId="43" fontId="12" fillId="3" borderId="216" xfId="1" applyNumberFormat="1" applyFont="1" applyFill="1" applyBorder="1" applyAlignment="1">
      <alignment horizontal="right" vertical="center"/>
    </xf>
    <xf numFmtId="43" fontId="12" fillId="3" borderId="217" xfId="1" applyNumberFormat="1" applyFont="1" applyFill="1" applyBorder="1" applyAlignment="1">
      <alignment horizontal="right" vertical="center"/>
    </xf>
    <xf numFmtId="246" fontId="0" fillId="8" borderId="0" xfId="2205" applyNumberFormat="1" applyFont="1" applyFill="1"/>
    <xf numFmtId="246" fontId="3" fillId="8" borderId="0" xfId="2204" applyNumberFormat="1" applyFill="1"/>
    <xf numFmtId="10" fontId="3" fillId="101" borderId="0" xfId="2204" applyNumberFormat="1" applyFill="1"/>
    <xf numFmtId="0" fontId="268" fillId="8" borderId="0" xfId="0" applyFont="1" applyFill="1" applyAlignment="1">
      <alignment vertical="center"/>
    </xf>
    <xf numFmtId="0" fontId="270" fillId="8" borderId="0" xfId="0" applyFont="1" applyFill="1" applyBorder="1" applyAlignment="1">
      <alignment horizontal="left" vertical="center" wrapText="1"/>
    </xf>
    <xf numFmtId="0" fontId="267" fillId="8" borderId="0" xfId="0" applyFont="1" applyFill="1"/>
    <xf numFmtId="0" fontId="271" fillId="8" borderId="0" xfId="0" applyFont="1" applyFill="1" applyBorder="1" applyAlignment="1">
      <alignment horizontal="center" vertical="center" wrapText="1"/>
    </xf>
    <xf numFmtId="0" fontId="272" fillId="8" borderId="0" xfId="0" applyFont="1" applyFill="1" applyAlignment="1">
      <alignment vertical="center" wrapText="1"/>
    </xf>
    <xf numFmtId="0" fontId="270" fillId="8" borderId="0" xfId="0" applyFont="1" applyFill="1" applyAlignment="1">
      <alignment horizontal="left" vertical="center" wrapText="1"/>
    </xf>
    <xf numFmtId="10" fontId="270" fillId="8" borderId="0" xfId="0" applyNumberFormat="1" applyFont="1" applyFill="1" applyAlignment="1">
      <alignment horizontal="right" vertical="center" wrapText="1"/>
    </xf>
    <xf numFmtId="0" fontId="270" fillId="8" borderId="199" xfId="0" applyFont="1" applyFill="1" applyBorder="1" applyAlignment="1">
      <alignment horizontal="left" vertical="center" wrapText="1"/>
    </xf>
    <xf numFmtId="166" fontId="273" fillId="8" borderId="199" xfId="0" applyNumberFormat="1" applyFont="1" applyFill="1" applyBorder="1" applyAlignment="1">
      <alignment horizontal="right" vertical="center" wrapText="1"/>
    </xf>
    <xf numFmtId="165" fontId="274" fillId="8" borderId="199" xfId="0" applyNumberFormat="1" applyFont="1" applyFill="1" applyBorder="1" applyAlignment="1">
      <alignment horizontal="right" vertical="center" wrapText="1"/>
    </xf>
    <xf numFmtId="166" fontId="273" fillId="8" borderId="199" xfId="1" applyNumberFormat="1" applyFont="1" applyFill="1" applyBorder="1" applyAlignment="1">
      <alignment horizontal="right" vertical="center" wrapText="1"/>
    </xf>
    <xf numFmtId="0" fontId="271" fillId="8" borderId="0" xfId="0" applyFont="1" applyFill="1" applyBorder="1" applyAlignment="1">
      <alignment horizontal="left" vertical="center" wrapText="1"/>
    </xf>
    <xf numFmtId="43" fontId="271" fillId="8" borderId="0" xfId="0" applyNumberFormat="1" applyFont="1" applyFill="1" applyBorder="1" applyAlignment="1">
      <alignment horizontal="center" vertical="center" wrapText="1"/>
    </xf>
    <xf numFmtId="166" fontId="270" fillId="0" borderId="199" xfId="0" applyNumberFormat="1" applyFont="1" applyBorder="1" applyAlignment="1">
      <alignment horizontal="center" vertical="center" wrapText="1"/>
    </xf>
    <xf numFmtId="166" fontId="270" fillId="0" borderId="199" xfId="1" applyNumberFormat="1" applyFont="1" applyBorder="1" applyAlignment="1">
      <alignment horizontal="center" vertical="center" wrapText="1"/>
    </xf>
    <xf numFmtId="166" fontId="271" fillId="0" borderId="199" xfId="1" applyNumberFormat="1" applyFont="1" applyBorder="1" applyAlignment="1">
      <alignment horizontal="center" vertical="center" wrapText="1"/>
    </xf>
    <xf numFmtId="0" fontId="9" fillId="0" borderId="0" xfId="176" applyFill="1" applyBorder="1"/>
    <xf numFmtId="17" fontId="1" fillId="0" borderId="0" xfId="2204" quotePrefix="1" applyNumberFormat="1" applyFont="1" applyFill="1" applyAlignment="1">
      <alignment horizontal="left"/>
    </xf>
    <xf numFmtId="2" fontId="3" fillId="0" borderId="0" xfId="2204" applyNumberFormat="1" applyFill="1"/>
    <xf numFmtId="0" fontId="3" fillId="0" borderId="0" xfId="2204" quotePrefix="1" applyFill="1"/>
    <xf numFmtId="0" fontId="3" fillId="0" borderId="171" xfId="2204" applyFill="1" applyBorder="1"/>
    <xf numFmtId="0" fontId="9" fillId="0" borderId="0" xfId="176" applyFill="1" applyBorder="1" applyAlignment="1">
      <alignment horizontal="center"/>
    </xf>
    <xf numFmtId="10" fontId="9" fillId="0" borderId="0" xfId="4" applyNumberFormat="1" applyFill="1" applyBorder="1"/>
    <xf numFmtId="247" fontId="3" fillId="0" borderId="171" xfId="2204" applyNumberFormat="1" applyFill="1" applyBorder="1"/>
    <xf numFmtId="0" fontId="3" fillId="0" borderId="0" xfId="2204" applyFill="1" applyBorder="1"/>
    <xf numFmtId="43" fontId="18" fillId="0" borderId="66" xfId="562" applyNumberFormat="1" applyFont="1" applyFill="1" applyBorder="1"/>
    <xf numFmtId="43" fontId="18" fillId="0" borderId="35" xfId="562" applyNumberFormat="1" applyFont="1" applyFill="1" applyBorder="1"/>
    <xf numFmtId="43" fontId="18" fillId="0" borderId="0" xfId="562" applyNumberFormat="1" applyFont="1" applyFill="1" applyBorder="1"/>
    <xf numFmtId="43" fontId="18" fillId="0" borderId="36" xfId="562" applyNumberFormat="1" applyFont="1" applyFill="1" applyBorder="1"/>
    <xf numFmtId="246" fontId="9" fillId="70" borderId="0" xfId="2205" applyNumberFormat="1" applyFont="1" applyFill="1"/>
    <xf numFmtId="246" fontId="9" fillId="70" borderId="0" xfId="2204" applyNumberFormat="1" applyFont="1" applyFill="1"/>
    <xf numFmtId="165" fontId="0" fillId="70" borderId="4" xfId="0" applyNumberFormat="1" applyFill="1" applyBorder="1" applyAlignment="1">
      <alignment horizontal="center" wrapText="1"/>
    </xf>
    <xf numFmtId="165" fontId="0" fillId="70" borderId="0" xfId="0" applyNumberFormat="1" applyFill="1" applyBorder="1" applyAlignment="1">
      <alignment horizontal="center" wrapText="1"/>
    </xf>
    <xf numFmtId="43" fontId="9" fillId="70" borderId="4" xfId="1" applyFont="1" applyFill="1" applyBorder="1" applyAlignment="1">
      <alignment horizontal="center" vertical="center"/>
    </xf>
    <xf numFmtId="43" fontId="9" fillId="70" borderId="0" xfId="1" applyFont="1" applyFill="1" applyBorder="1" applyAlignment="1">
      <alignment horizontal="center" vertical="center"/>
    </xf>
    <xf numFmtId="0" fontId="9" fillId="8" borderId="25" xfId="22" applyFill="1" applyBorder="1" applyAlignment="1" applyProtection="1">
      <alignment vertical="center"/>
    </xf>
    <xf numFmtId="0" fontId="9" fillId="8" borderId="53" xfId="22" applyFill="1" applyBorder="1" applyAlignment="1" applyProtection="1">
      <alignment vertical="center"/>
    </xf>
    <xf numFmtId="0" fontId="9" fillId="8" borderId="26" xfId="22" applyFill="1" applyBorder="1" applyAlignment="1" applyProtection="1">
      <alignment vertical="center"/>
    </xf>
    <xf numFmtId="0" fontId="46" fillId="16" borderId="0" xfId="176" applyFont="1" applyFill="1" applyAlignment="1" applyProtection="1">
      <alignment horizontal="center" vertical="center" wrapText="1"/>
    </xf>
    <xf numFmtId="0" fontId="10" fillId="22" borderId="0" xfId="270" applyFont="1" applyFill="1" applyAlignment="1">
      <alignment horizontal="center"/>
    </xf>
    <xf numFmtId="0" fontId="107" fillId="16" borderId="33" xfId="270" applyFont="1" applyFill="1" applyBorder="1" applyAlignment="1">
      <alignment horizontal="center"/>
    </xf>
    <xf numFmtId="0" fontId="107" fillId="16" borderId="32" xfId="270" applyFont="1" applyFill="1" applyBorder="1" applyAlignment="1">
      <alignment horizontal="center"/>
    </xf>
    <xf numFmtId="0" fontId="107" fillId="16" borderId="34" xfId="270" applyFont="1" applyFill="1" applyBorder="1" applyAlignment="1">
      <alignment horizontal="center"/>
    </xf>
    <xf numFmtId="0" fontId="10" fillId="24" borderId="38" xfId="176" applyFont="1" applyFill="1" applyBorder="1" applyAlignment="1">
      <alignment horizontal="center"/>
    </xf>
    <xf numFmtId="0" fontId="10" fillId="24" borderId="108" xfId="176" applyFont="1" applyFill="1" applyBorder="1" applyAlignment="1">
      <alignment horizontal="center"/>
    </xf>
    <xf numFmtId="0" fontId="10" fillId="24" borderId="109" xfId="176" applyFont="1" applyFill="1" applyBorder="1" applyAlignment="1">
      <alignment horizontal="center"/>
    </xf>
    <xf numFmtId="0" fontId="10" fillId="24" borderId="130" xfId="176" applyFont="1" applyFill="1" applyBorder="1" applyAlignment="1">
      <alignment horizontal="center"/>
    </xf>
    <xf numFmtId="0" fontId="13" fillId="19" borderId="0" xfId="22" applyFont="1" applyFill="1" applyBorder="1" applyAlignment="1" applyProtection="1">
      <alignment horizontal="right" indent="1"/>
    </xf>
    <xf numFmtId="0" fontId="13" fillId="19" borderId="21" xfId="22" applyFont="1" applyFill="1" applyBorder="1" applyAlignment="1" applyProtection="1">
      <alignment horizontal="right" indent="1"/>
    </xf>
    <xf numFmtId="0" fontId="9" fillId="20" borderId="16" xfId="20" applyFont="1" applyFill="1" applyBorder="1" applyAlignment="1" applyProtection="1">
      <alignment horizontal="left"/>
      <protection locked="0"/>
    </xf>
    <xf numFmtId="0" fontId="9" fillId="20" borderId="1" xfId="20" applyFont="1" applyFill="1" applyBorder="1" applyAlignment="1" applyProtection="1">
      <alignment horizontal="left"/>
      <protection locked="0"/>
    </xf>
    <xf numFmtId="0" fontId="9" fillId="20" borderId="17" xfId="20" applyFont="1" applyFill="1" applyBorder="1" applyAlignment="1" applyProtection="1">
      <alignment horizontal="left"/>
      <protection locked="0"/>
    </xf>
    <xf numFmtId="0" fontId="119" fillId="19" borderId="33" xfId="270" applyFont="1" applyFill="1" applyBorder="1" applyAlignment="1" applyProtection="1">
      <alignment horizontal="center"/>
      <protection locked="0"/>
    </xf>
    <xf numFmtId="0" fontId="119" fillId="19" borderId="32" xfId="270" applyFont="1" applyFill="1" applyBorder="1" applyAlignment="1" applyProtection="1">
      <alignment horizontal="center"/>
      <protection locked="0"/>
    </xf>
    <xf numFmtId="0" fontId="119" fillId="19" borderId="34" xfId="270" applyFont="1" applyFill="1" applyBorder="1" applyAlignment="1" applyProtection="1">
      <alignment horizontal="center"/>
      <protection locked="0"/>
    </xf>
    <xf numFmtId="0" fontId="10" fillId="20" borderId="108" xfId="22" applyFont="1" applyFill="1" applyBorder="1" applyAlignment="1" applyProtection="1">
      <alignment horizontal="left"/>
      <protection locked="0"/>
    </xf>
    <xf numFmtId="0" fontId="10" fillId="20" borderId="130" xfId="22" applyFont="1" applyFill="1" applyBorder="1" applyAlignment="1" applyProtection="1">
      <alignment horizontal="left"/>
      <protection locked="0"/>
    </xf>
    <xf numFmtId="0" fontId="9" fillId="20" borderId="108" xfId="22" applyFont="1" applyFill="1" applyBorder="1" applyAlignment="1" applyProtection="1">
      <alignment horizontal="left" vertical="top" wrapText="1"/>
      <protection locked="0"/>
    </xf>
    <xf numFmtId="0" fontId="9" fillId="20" borderId="109" xfId="22" applyFont="1" applyFill="1" applyBorder="1" applyAlignment="1" applyProtection="1">
      <alignment horizontal="left" vertical="top"/>
      <protection locked="0"/>
    </xf>
    <xf numFmtId="0" fontId="9" fillId="20" borderId="130" xfId="22" applyFont="1" applyFill="1" applyBorder="1" applyAlignment="1" applyProtection="1">
      <alignment horizontal="left" vertical="top"/>
      <protection locked="0"/>
    </xf>
    <xf numFmtId="0" fontId="126" fillId="22" borderId="93" xfId="22" applyFont="1" applyFill="1" applyBorder="1" applyAlignment="1" applyProtection="1">
      <alignment horizontal="left" vertical="top" wrapText="1"/>
    </xf>
    <xf numFmtId="0" fontId="126" fillId="22" borderId="154" xfId="22" applyFont="1" applyFill="1" applyBorder="1" applyAlignment="1" applyProtection="1">
      <alignment horizontal="left" vertical="top" wrapText="1"/>
    </xf>
    <xf numFmtId="0" fontId="126" fillId="22" borderId="155" xfId="22" applyFont="1" applyFill="1" applyBorder="1" applyAlignment="1" applyProtection="1">
      <alignment horizontal="left" vertical="top" wrapText="1"/>
    </xf>
    <xf numFmtId="0" fontId="9" fillId="20" borderId="16" xfId="20" quotePrefix="1" applyFont="1" applyFill="1" applyBorder="1" applyAlignment="1" applyProtection="1">
      <alignment horizontal="left" vertical="center" wrapText="1"/>
      <protection locked="0"/>
    </xf>
    <xf numFmtId="0" fontId="9" fillId="20" borderId="17" xfId="20" applyFont="1" applyFill="1" applyBorder="1" applyAlignment="1" applyProtection="1">
      <alignment horizontal="left" vertical="center" wrapText="1"/>
      <protection locked="0"/>
    </xf>
    <xf numFmtId="0" fontId="9" fillId="20" borderId="16" xfId="20" applyFont="1" applyFill="1" applyBorder="1" applyAlignment="1" applyProtection="1">
      <alignment horizontal="left" vertical="center" wrapText="1"/>
      <protection locked="0"/>
    </xf>
    <xf numFmtId="0" fontId="9" fillId="4" borderId="0" xfId="22" applyFont="1" applyFill="1" applyBorder="1" applyAlignment="1" applyProtection="1">
      <alignment vertical="center" wrapText="1"/>
    </xf>
    <xf numFmtId="0" fontId="51" fillId="4" borderId="0" xfId="22" applyFont="1" applyFill="1" applyBorder="1" applyAlignment="1" applyProtection="1">
      <alignment vertical="center" wrapText="1"/>
    </xf>
    <xf numFmtId="0" fontId="119" fillId="19" borderId="33" xfId="22" applyFont="1" applyFill="1" applyBorder="1" applyAlignment="1" applyProtection="1">
      <alignment horizontal="center"/>
    </xf>
    <xf numFmtId="0" fontId="119" fillId="19" borderId="32" xfId="22" applyFont="1" applyFill="1" applyBorder="1" applyAlignment="1" applyProtection="1">
      <alignment horizontal="center"/>
    </xf>
    <xf numFmtId="0" fontId="119" fillId="19" borderId="34" xfId="22" applyFont="1" applyFill="1" applyBorder="1" applyAlignment="1" applyProtection="1">
      <alignment horizontal="center"/>
    </xf>
    <xf numFmtId="0" fontId="9" fillId="20" borderId="16" xfId="22" applyFont="1" applyFill="1" applyBorder="1" applyAlignment="1" applyProtection="1">
      <alignment horizontal="left"/>
      <protection locked="0"/>
    </xf>
    <xf numFmtId="0" fontId="9" fillId="20" borderId="1" xfId="22" applyFont="1" applyFill="1" applyBorder="1" applyAlignment="1" applyProtection="1">
      <alignment horizontal="left"/>
      <protection locked="0"/>
    </xf>
    <xf numFmtId="175" fontId="9" fillId="14" borderId="28" xfId="22" applyNumberFormat="1" applyFont="1" applyFill="1" applyBorder="1" applyAlignment="1" applyProtection="1">
      <alignment horizontal="left"/>
    </xf>
    <xf numFmtId="0" fontId="271" fillId="8" borderId="0" xfId="0" applyFont="1" applyFill="1" applyAlignment="1">
      <alignment horizontal="right" vertical="center" wrapText="1"/>
    </xf>
    <xf numFmtId="0" fontId="269" fillId="99" borderId="200" xfId="0" applyFont="1" applyFill="1" applyBorder="1" applyAlignment="1">
      <alignment horizontal="right" vertical="center" wrapText="1"/>
    </xf>
    <xf numFmtId="0" fontId="271" fillId="8" borderId="215" xfId="0" applyFont="1" applyFill="1" applyBorder="1" applyAlignment="1">
      <alignment horizontal="left" vertical="center" wrapText="1"/>
    </xf>
    <xf numFmtId="0" fontId="276" fillId="8" borderId="215" xfId="0" applyFont="1" applyFill="1" applyBorder="1" applyAlignment="1">
      <alignment horizontal="left" vertical="center" wrapText="1"/>
    </xf>
    <xf numFmtId="0" fontId="12" fillId="9" borderId="24" xfId="5" applyFont="1" applyFill="1" applyBorder="1" applyAlignment="1" applyProtection="1">
      <alignment horizontal="left"/>
      <protection locked="0"/>
    </xf>
    <xf numFmtId="0" fontId="12" fillId="9" borderId="0" xfId="5" applyFont="1" applyFill="1" applyBorder="1" applyAlignment="1" applyProtection="1">
      <alignment horizontal="left"/>
      <protection locked="0"/>
    </xf>
    <xf numFmtId="0" fontId="15" fillId="8" borderId="0" xfId="6" applyFont="1" applyFill="1" applyBorder="1" applyAlignment="1" applyProtection="1">
      <alignment horizontal="left"/>
    </xf>
    <xf numFmtId="0" fontId="12" fillId="3" borderId="7" xfId="6" applyFont="1" applyFill="1" applyBorder="1" applyAlignment="1" applyProtection="1">
      <alignment horizontal="left" vertical="center"/>
    </xf>
    <xf numFmtId="0" fontId="12" fillId="3" borderId="4" xfId="6" applyFont="1" applyFill="1" applyBorder="1" applyAlignment="1" applyProtection="1">
      <alignment horizontal="left" vertical="center"/>
    </xf>
    <xf numFmtId="0" fontId="12" fillId="9" borderId="22" xfId="6" applyFont="1" applyFill="1" applyBorder="1" applyAlignment="1" applyProtection="1">
      <alignment horizontal="left" vertical="center"/>
      <protection locked="0"/>
    </xf>
    <xf numFmtId="0" fontId="12" fillId="9" borderId="23" xfId="6" applyFont="1" applyFill="1" applyBorder="1" applyAlignment="1" applyProtection="1">
      <alignment horizontal="left" vertical="center"/>
      <protection locked="0"/>
    </xf>
    <xf numFmtId="0" fontId="12" fillId="0" borderId="24" xfId="6" applyFont="1" applyFill="1" applyBorder="1" applyAlignment="1" applyProtection="1">
      <alignment horizontal="left" vertical="center"/>
    </xf>
    <xf numFmtId="0" fontId="12" fillId="0" borderId="0" xfId="6" applyFont="1" applyFill="1" applyBorder="1" applyAlignment="1" applyProtection="1">
      <alignment horizontal="left" vertical="center"/>
    </xf>
    <xf numFmtId="0" fontId="9" fillId="9" borderId="24" xfId="5" applyFont="1" applyFill="1" applyBorder="1" applyAlignment="1" applyProtection="1">
      <alignment horizontal="left"/>
      <protection locked="0"/>
    </xf>
    <xf numFmtId="0" fontId="12" fillId="8" borderId="0" xfId="5" applyFont="1" applyFill="1" applyBorder="1" applyAlignment="1" applyProtection="1">
      <alignment horizontal="right" indent="1"/>
    </xf>
    <xf numFmtId="0" fontId="9" fillId="9" borderId="22" xfId="6" applyFont="1" applyFill="1" applyBorder="1" applyAlignment="1" applyProtection="1">
      <alignment horizontal="left" vertical="center"/>
      <protection locked="0"/>
    </xf>
    <xf numFmtId="0" fontId="12" fillId="9" borderId="24" xfId="6" applyFont="1" applyFill="1" applyBorder="1" applyAlignment="1" applyProtection="1">
      <alignment horizontal="left" vertical="center"/>
      <protection locked="0"/>
    </xf>
    <xf numFmtId="0" fontId="12" fillId="9" borderId="0" xfId="6" applyFont="1" applyFill="1" applyBorder="1" applyAlignment="1" applyProtection="1">
      <alignment horizontal="left" vertical="center"/>
      <protection locked="0"/>
    </xf>
    <xf numFmtId="0" fontId="9" fillId="9" borderId="24" xfId="6" applyFont="1" applyFill="1" applyBorder="1" applyAlignment="1" applyProtection="1">
      <alignment horizontal="left" vertical="center"/>
      <protection locked="0"/>
    </xf>
    <xf numFmtId="0" fontId="9" fillId="9" borderId="22" xfId="5" applyFont="1" applyFill="1" applyBorder="1" applyAlignment="1" applyProtection="1">
      <alignment horizontal="left"/>
      <protection locked="0"/>
    </xf>
    <xf numFmtId="0" fontId="12" fillId="9" borderId="23" xfId="5" applyFont="1" applyFill="1" applyBorder="1" applyAlignment="1" applyProtection="1">
      <alignment horizontal="left"/>
      <protection locked="0"/>
    </xf>
    <xf numFmtId="0" fontId="9" fillId="9" borderId="23" xfId="5" applyFont="1" applyFill="1" applyBorder="1" applyAlignment="1" applyProtection="1">
      <alignment horizontal="left"/>
      <protection locked="0"/>
    </xf>
    <xf numFmtId="0" fontId="9" fillId="9" borderId="24" xfId="5" applyFont="1" applyFill="1" applyBorder="1" applyAlignment="1" applyProtection="1">
      <alignment horizontal="left" vertical="top" wrapText="1"/>
      <protection locked="0"/>
    </xf>
    <xf numFmtId="0" fontId="9" fillId="9" borderId="0" xfId="5" applyFont="1" applyFill="1" applyBorder="1" applyAlignment="1" applyProtection="1">
      <alignment horizontal="left" vertical="top"/>
      <protection locked="0"/>
    </xf>
    <xf numFmtId="0" fontId="137" fillId="9" borderId="24" xfId="560" applyFill="1" applyBorder="1" applyAlignment="1" applyProtection="1">
      <alignment horizontal="left" vertical="center" wrapText="1"/>
      <protection locked="0"/>
    </xf>
    <xf numFmtId="0" fontId="12" fillId="9" borderId="0" xfId="5" applyFont="1" applyFill="1" applyBorder="1" applyAlignment="1" applyProtection="1">
      <alignment horizontal="left" vertical="center" wrapText="1"/>
      <protection locked="0"/>
    </xf>
    <xf numFmtId="0" fontId="12" fillId="9" borderId="24" xfId="5" applyFont="1" applyFill="1" applyBorder="1" applyAlignment="1" applyProtection="1">
      <alignment horizontal="left" vertical="center" wrapText="1"/>
      <protection locked="0"/>
    </xf>
    <xf numFmtId="0" fontId="9" fillId="9" borderId="22" xfId="5" applyFont="1" applyFill="1" applyBorder="1" applyAlignment="1" applyProtection="1">
      <alignment horizontal="left" vertical="center" wrapText="1"/>
      <protection locked="0"/>
    </xf>
    <xf numFmtId="0" fontId="12" fillId="9" borderId="23" xfId="5" applyFont="1" applyFill="1" applyBorder="1" applyAlignment="1" applyProtection="1">
      <alignment horizontal="left" vertical="center" wrapText="1"/>
      <protection locked="0"/>
    </xf>
    <xf numFmtId="0" fontId="12" fillId="9" borderId="22" xfId="5" applyFont="1" applyFill="1" applyBorder="1" applyAlignment="1" applyProtection="1">
      <alignment horizontal="left" vertical="center" wrapText="1"/>
      <protection locked="0"/>
    </xf>
    <xf numFmtId="171" fontId="9" fillId="9" borderId="24" xfId="5" applyNumberFormat="1" applyFont="1" applyFill="1" applyBorder="1" applyAlignment="1" applyProtection="1">
      <alignment horizontal="left" vertical="center"/>
      <protection locked="0"/>
    </xf>
    <xf numFmtId="171" fontId="12" fillId="9" borderId="0" xfId="5" applyNumberFormat="1" applyFont="1" applyFill="1" applyBorder="1" applyAlignment="1" applyProtection="1">
      <alignment horizontal="left" vertical="center"/>
      <protection locked="0"/>
    </xf>
    <xf numFmtId="171" fontId="12" fillId="9" borderId="24" xfId="5" applyNumberFormat="1" applyFont="1" applyFill="1" applyBorder="1" applyAlignment="1" applyProtection="1">
      <alignment horizontal="left" vertical="center"/>
      <protection locked="0"/>
    </xf>
    <xf numFmtId="0" fontId="10" fillId="5" borderId="1" xfId="0" applyFont="1" applyFill="1" applyBorder="1" applyAlignment="1">
      <alignment horizontal="left" vertical="center"/>
    </xf>
    <xf numFmtId="0" fontId="12" fillId="3" borderId="7" xfId="0" applyFont="1" applyFill="1" applyBorder="1" applyAlignment="1">
      <alignment horizontal="left" vertical="center"/>
    </xf>
    <xf numFmtId="0" fontId="12" fillId="3" borderId="4" xfId="0" applyFont="1" applyFill="1" applyBorder="1" applyAlignment="1">
      <alignment horizontal="left" vertical="center"/>
    </xf>
    <xf numFmtId="0" fontId="10" fillId="2" borderId="15" xfId="0" applyFont="1" applyFill="1" applyBorder="1" applyAlignment="1">
      <alignment horizontal="center" wrapText="1"/>
    </xf>
    <xf numFmtId="0" fontId="10" fillId="0" borderId="33" xfId="176" applyFont="1" applyBorder="1" applyAlignment="1">
      <alignment horizontal="center"/>
    </xf>
    <xf numFmtId="0" fontId="10" fillId="0" borderId="32" xfId="176" applyFont="1" applyBorder="1" applyAlignment="1">
      <alignment horizontal="center"/>
    </xf>
    <xf numFmtId="0" fontId="10" fillId="0" borderId="34" xfId="176" applyFont="1" applyBorder="1" applyAlignment="1">
      <alignment horizontal="center"/>
    </xf>
    <xf numFmtId="0" fontId="34" fillId="2" borderId="20" xfId="0" applyFont="1" applyFill="1" applyBorder="1" applyAlignment="1">
      <alignment horizontal="center" vertical="center" textRotation="255"/>
    </xf>
    <xf numFmtId="0" fontId="34" fillId="2" borderId="21" xfId="0" applyFont="1" applyFill="1" applyBorder="1" applyAlignment="1">
      <alignment horizontal="center" vertical="center" textRotation="255"/>
    </xf>
    <xf numFmtId="43" fontId="0" fillId="2" borderId="0" xfId="0" applyNumberFormat="1" applyFill="1" applyAlignment="1">
      <alignment horizontal="left"/>
    </xf>
    <xf numFmtId="43" fontId="0" fillId="2" borderId="0" xfId="0" applyNumberFormat="1" applyFill="1" applyBorder="1" applyAlignment="1">
      <alignment horizontal="left"/>
    </xf>
    <xf numFmtId="43" fontId="12" fillId="2" borderId="19" xfId="0" applyNumberFormat="1" applyFont="1" applyFill="1" applyBorder="1" applyAlignment="1">
      <alignment horizontal="left"/>
    </xf>
    <xf numFmtId="43" fontId="12" fillId="2" borderId="0" xfId="0" applyNumberFormat="1" applyFont="1" applyFill="1" applyBorder="1" applyAlignment="1">
      <alignment horizontal="left"/>
    </xf>
    <xf numFmtId="0" fontId="10" fillId="2" borderId="3" xfId="0" applyFont="1" applyFill="1" applyBorder="1" applyAlignment="1">
      <alignment horizontal="center"/>
    </xf>
    <xf numFmtId="43" fontId="12" fillId="2" borderId="7" xfId="0" applyNumberFormat="1" applyFont="1" applyFill="1" applyBorder="1" applyAlignment="1">
      <alignment horizontal="left"/>
    </xf>
    <xf numFmtId="43" fontId="12" fillId="2" borderId="4" xfId="0" applyNumberFormat="1" applyFont="1" applyFill="1" applyBorder="1" applyAlignment="1">
      <alignment horizontal="left"/>
    </xf>
  </cellXfs>
  <cellStyles count="2337">
    <cellStyle name=" 1" xfId="25"/>
    <cellStyle name=" 1 2" xfId="26"/>
    <cellStyle name=" 1 2 2" xfId="27"/>
    <cellStyle name=" 1 2 3" xfId="276"/>
    <cellStyle name=" 1 3" xfId="28"/>
    <cellStyle name=" 1 3 2" xfId="29"/>
    <cellStyle name=" 1 4" xfId="30"/>
    <cellStyle name=" 1_29(d) - Gas extensions -tariffs" xfId="31"/>
    <cellStyle name="#" xfId="578"/>
    <cellStyle name="_080606_Parmelia - MEJ and CAPEX_Final_CRC" xfId="577"/>
    <cellStyle name="_080606_Parmelia - MEJ and CAPEX_Final_CRC 2" xfId="576"/>
    <cellStyle name="_080606_Parmelia - MEJ and CAPEX_Final_CRC_APA CORP FA Note to EOFY statements for Fixed Assets ADJE-11 v4" xfId="575"/>
    <cellStyle name="_080606_Parmelia - MEJ and CAPEX_Final_CRC_APA Group CORP FAR Consolidated Movement Apr-11" xfId="574"/>
    <cellStyle name="_080606_Parmelia - MEJ and CAPEX_Final_CRC_APA Group CORP FAR Consolidated Movement Mar-11" xfId="573"/>
    <cellStyle name="_080606_Parmelia - MEJ and CAPEX_Final_CRC_APA Group HY 2010 Financial Statements - Dec 2010 BOARD" xfId="572"/>
    <cellStyle name="_080606_Parmelia - MEJ and CAPEX_Final_CRC_APA Group HY 2010 Financial Statements - Dec 2010 BOARD 2" xfId="571"/>
    <cellStyle name="_080606_Parmelia - MEJ and CAPEX_Final_CRC_APA Group HY 2010 Financial Statements - Dec 2010 BOARD_Note37" xfId="567"/>
    <cellStyle name="_080606_Parmelia - MEJ and CAPEX_Final_CRC_APA Group HY 2010 Financial Statements - Dec 2010 BOARD_Note37 2" xfId="566"/>
    <cellStyle name="_080606_Parmelia - MEJ and CAPEX_Final_CRC_APA Group HY 2010 Financial Statements - Dec 2010 BOARD_Note37_Rough calculation of RAB as at 30 June 2012" xfId="580"/>
    <cellStyle name="_080606_Parmelia - MEJ and CAPEX_Final_CRC_APA Group HY 2010 Financial Statements - Dec 2010 BOARD_Rough calculation of RAB as at 30 June 2012" xfId="581"/>
    <cellStyle name="_080606_Parmelia - MEJ and CAPEX_Final_CRC_APT 2010 Financial Statements FINAL" xfId="582"/>
    <cellStyle name="_080606_Parmelia - MEJ and CAPEX_Final_CRC_APT 2010 Financial Statements FINAL 2" xfId="583"/>
    <cellStyle name="_080606_Parmelia - MEJ and CAPEX_Final_CRC_APT 2010 Financial Statements FINAL_Rough calculation of RAB as at 30 June 2012" xfId="584"/>
    <cellStyle name="_080606_Parmelia - MEJ and CAPEX_Final_CRC_IAS139 Jun-10" xfId="585"/>
    <cellStyle name="_080606_Parmelia - MEJ and CAPEX_Final_CRC_Note 9" xfId="586"/>
    <cellStyle name="_080606_Parmelia - MEJ and CAPEX_Final_CRC_Note 9 2" xfId="587"/>
    <cellStyle name="_080606_Parmelia - MEJ and CAPEX_Final_CRC_Note15" xfId="588"/>
    <cellStyle name="_080606_Parmelia - MEJ and CAPEX_Final_CRC_Note15 2" xfId="589"/>
    <cellStyle name="_080606_Parmelia - MEJ and CAPEX_Final_CRC_Note15_Note37" xfId="590"/>
    <cellStyle name="_080606_Parmelia - MEJ and CAPEX_Final_CRC_Note15_Note37 2" xfId="591"/>
    <cellStyle name="_080606_Parmelia - MEJ and CAPEX_Final_CRC_Note15_Note37_Rough calculation of RAB as at 30 June 2012" xfId="592"/>
    <cellStyle name="_080606_Parmelia - MEJ and CAPEX_Final_CRC_Note15_Rough calculation of RAB as at 30 June 2012" xfId="593"/>
    <cellStyle name="_080606_Parmelia - MEJ and CAPEX_Final_CRC_Rough calculation of RAB as at 30 June 2012" xfId="594"/>
    <cellStyle name="_080606_Parmelia - MEJ and CAPEX_Final_CRC_Sheet 1 (2)" xfId="595"/>
    <cellStyle name="_080606_Parmelia - MEJ and CAPEX_Final_CRC_Sheet 1 (2) 2" xfId="596"/>
    <cellStyle name="_080606_Parmelia - MEJ and CAPEX_Final_CRC_TB (APA GRP)" xfId="597"/>
    <cellStyle name="_080606_Parmelia - MEJ and CAPEX_Final_CRC_TB (APA GRP) 2" xfId="598"/>
    <cellStyle name="_080606_Parmelia - MEJ and CAPEX_Final_CRC_TB (APA GRP)_Note37" xfId="599"/>
    <cellStyle name="_080606_Parmelia - MEJ and CAPEX_Final_CRC_TB (APA GRP)_Note37 2" xfId="600"/>
    <cellStyle name="_080606_Parmelia - MEJ and CAPEX_Final_CRC_TB (APA GRP)_Note37_Rough calculation of RAB as at 30 June 2012" xfId="601"/>
    <cellStyle name="_080606_Parmelia - MEJ and CAPEX_Final_CRC_TB (APA GRP)_Rough calculation of RAB as at 30 June 2012" xfId="602"/>
    <cellStyle name="_080606_Parmelia - MEJ and CAPEX_Final_CRC_WP 11 Reg Deferred Tax Liabilit" xfId="603"/>
    <cellStyle name="_080606_Parmelia - MEJ and CAPEX_Final_CRC_WP 11 Reg Deferred Tax Liabilit_Rough calculation of RAB as at 30 June 2012" xfId="604"/>
    <cellStyle name="_080606_Parmelia - MEJ and CAPEX_Final_CRC_zFY11 Growth &amp; SIB SUMMARY" xfId="605"/>
    <cellStyle name="_080606_Parmelia - MEJ and CAPEX_Final_CRC_zFY11 SIB Capex SUMMARY" xfId="606"/>
    <cellStyle name="_2010 Budget FY10" xfId="607"/>
    <cellStyle name="_2010 Budget FY10 2" xfId="608"/>
    <cellStyle name="_2010 Budget FY10_APA CORP FA Note to EOFY statements for Fixed Assets ADJE-11 v4" xfId="609"/>
    <cellStyle name="_2010 Budget FY10_APA Group CORP FAR Consolidated Movement Apr-11" xfId="610"/>
    <cellStyle name="_2010 Budget FY10_APA Group CORP FAR Consolidated Movement Mar-11" xfId="611"/>
    <cellStyle name="_2010 Budget FY10_APA Group HY 2010 Financial Statements - Dec 2010 BOARD" xfId="612"/>
    <cellStyle name="_2010 Budget FY10_APA Group HY 2010 Financial Statements - Dec 2010 BOARD 2" xfId="613"/>
    <cellStyle name="_2010 Budget FY10_APA Group HY 2010 Financial Statements - Dec 2010 BOARD_Note37" xfId="614"/>
    <cellStyle name="_2010 Budget FY10_APA Group HY 2010 Financial Statements - Dec 2010 BOARD_Note37 2" xfId="615"/>
    <cellStyle name="_2010 Budget FY10_APA Group HY 2010 Financial Statements - Dec 2010 BOARD_Note37_Rough calculation of RAB as at 30 June 2012" xfId="616"/>
    <cellStyle name="_2010 Budget FY10_APA Group HY 2010 Financial Statements - Dec 2010 BOARD_Rough calculation of RAB as at 30 June 2012" xfId="617"/>
    <cellStyle name="_2010 Budget FY10_APT 2010 Financial Statements FINAL" xfId="618"/>
    <cellStyle name="_2010 Budget FY10_APT 2010 Financial Statements FINAL 2" xfId="619"/>
    <cellStyle name="_2010 Budget FY10_APT 2010 Financial Statements FINAL_Rough calculation of RAB as at 30 June 2012" xfId="620"/>
    <cellStyle name="_2010 Budget FY10_IAS139 Jun-10" xfId="621"/>
    <cellStyle name="_2010 Budget FY10_Note 9" xfId="622"/>
    <cellStyle name="_2010 Budget FY10_Note 9 2" xfId="623"/>
    <cellStyle name="_2010 Budget FY10_Note15" xfId="624"/>
    <cellStyle name="_2010 Budget FY10_Note15 2" xfId="625"/>
    <cellStyle name="_2010 Budget FY10_Note15_Note37" xfId="626"/>
    <cellStyle name="_2010 Budget FY10_Note15_Note37 2" xfId="627"/>
    <cellStyle name="_2010 Budget FY10_Note15_Note37_Rough calculation of RAB as at 30 June 2012" xfId="628"/>
    <cellStyle name="_2010 Budget FY10_Note15_Rough calculation of RAB as at 30 June 2012" xfId="629"/>
    <cellStyle name="_2010 Budget FY10_Rough calculation of RAB as at 30 June 2012" xfId="630"/>
    <cellStyle name="_2010 Budget FY10_Sheet 1 (2)" xfId="631"/>
    <cellStyle name="_2010 Budget FY10_Sheet 1 (2) 2" xfId="632"/>
    <cellStyle name="_2010 Budget FY10_TB (APA GRP)" xfId="633"/>
    <cellStyle name="_2010 Budget FY10_TB (APA GRP) 2" xfId="634"/>
    <cellStyle name="_2010 Budget FY10_TB (APA GRP)_Note37" xfId="635"/>
    <cellStyle name="_2010 Budget FY10_TB (APA GRP)_Note37 2" xfId="636"/>
    <cellStyle name="_2010 Budget FY10_TB (APA GRP)_Note37_Rough calculation of RAB as at 30 June 2012" xfId="637"/>
    <cellStyle name="_2010 Budget FY10_TB (APA GRP)_Rough calculation of RAB as at 30 June 2012" xfId="638"/>
    <cellStyle name="_2010 Budget FY10_WP 11 Reg Deferred Tax Liabilit" xfId="639"/>
    <cellStyle name="_2010 Budget FY10_WP 11 Reg Deferred Tax Liabilit_Rough calculation of RAB as at 30 June 2012" xfId="640"/>
    <cellStyle name="_2010 Forecast ROS fair value accountingFINAL" xfId="641"/>
    <cellStyle name="_3GIS model v2.77_Distribution Business_Retail Fin Perform " xfId="32"/>
    <cellStyle name="_3GIS model v2.77_Fleet Overhead Costs 2_Retail Fin Perform " xfId="33"/>
    <cellStyle name="_3GIS model v2.77_Fleet Overhead Costs_Retail Fin Perform " xfId="34"/>
    <cellStyle name="_3GIS model v2.77_Forecast 2_Retail Fin Perform " xfId="35"/>
    <cellStyle name="_3GIS model v2.77_Forecast_Retail Fin Perform " xfId="36"/>
    <cellStyle name="_3GIS model v2.77_Funding &amp; Cashflow_1_Retail Fin Perform " xfId="37"/>
    <cellStyle name="_3GIS model v2.77_Funding &amp; Cashflow_Retail Fin Perform " xfId="38"/>
    <cellStyle name="_3GIS model v2.77_Group P&amp;L_1_Retail Fin Perform " xfId="39"/>
    <cellStyle name="_3GIS model v2.77_Group P&amp;L_Retail Fin Perform " xfId="40"/>
    <cellStyle name="_3GIS model v2.77_Opening  Detailed BS_Retail Fin Perform " xfId="41"/>
    <cellStyle name="_3GIS model v2.77_OUTPUT DB_Retail Fin Perform " xfId="42"/>
    <cellStyle name="_3GIS model v2.77_OUTPUT EB_Retail Fin Perform " xfId="43"/>
    <cellStyle name="_3GIS model v2.77_Report_Retail Fin Perform " xfId="44"/>
    <cellStyle name="_3GIS model v2.77_Retail Fin Perform " xfId="45"/>
    <cellStyle name="_3GIS model v2.77_Sheet2 2_Retail Fin Perform " xfId="46"/>
    <cellStyle name="_3GIS model v2.77_Sheet2_Retail Fin Perform " xfId="47"/>
    <cellStyle name="_APA Group Balance sheet &amp; Cashflow BUDGET FY09 FINAL" xfId="642"/>
    <cellStyle name="_APA Group Balance sheet &amp; Cashflow BUDGET FY09 revised 200808" xfId="643"/>
    <cellStyle name="_APA Group Balance sheet &amp; Cashflow BUDGET FY09 revised 200808 2" xfId="644"/>
    <cellStyle name="_APA Group Balance sheet &amp; Cashflow BUDGET FY09 revised 200808_APA CORP FA Note to EOFY statements for Fixed Assets ADJE-11 v4" xfId="645"/>
    <cellStyle name="_APA Group Balance sheet &amp; Cashflow BUDGET FY09 revised 200808_APA Group CORP FAR Consolidated Movement Apr-11" xfId="646"/>
    <cellStyle name="_APA Group Balance sheet &amp; Cashflow BUDGET FY09 revised 200808_APA Group CORP FAR Consolidated Movement Mar-11" xfId="647"/>
    <cellStyle name="_APA Group Balance sheet &amp; Cashflow BUDGET FY09 revised 200808_APA Group HY 2010 Financial Statements - Dec 2010 BOARD" xfId="648"/>
    <cellStyle name="_APA Group Balance sheet &amp; Cashflow BUDGET FY09 revised 200808_APA Group HY 2010 Financial Statements - Dec 2010 BOARD 2" xfId="649"/>
    <cellStyle name="_APA Group Balance sheet &amp; Cashflow BUDGET FY09 revised 200808_APA Group HY 2010 Financial Statements - Dec 2010 BOARD_Note37" xfId="650"/>
    <cellStyle name="_APA Group Balance sheet &amp; Cashflow BUDGET FY09 revised 200808_APA Group HY 2010 Financial Statements - Dec 2010 BOARD_Note37 2" xfId="651"/>
    <cellStyle name="_APA Group Balance sheet &amp; Cashflow BUDGET FY09 revised 200808_APA Group HY 2010 Financial Statements - Dec 2010 BOARD_Note37_Rough calculation of RAB as at 30 June 2012" xfId="652"/>
    <cellStyle name="_APA Group Balance sheet &amp; Cashflow BUDGET FY09 revised 200808_APA Group HY 2010 Financial Statements - Dec 2010 BOARD_Rough calculation of RAB as at 30 June 2012" xfId="653"/>
    <cellStyle name="_APA Group Balance sheet &amp; Cashflow BUDGET FY09 revised 200808_APT 2010 Financial Statements FINAL" xfId="654"/>
    <cellStyle name="_APA Group Balance sheet &amp; Cashflow BUDGET FY09 revised 200808_APT 2010 Financial Statements FINAL 2" xfId="655"/>
    <cellStyle name="_APA Group Balance sheet &amp; Cashflow BUDGET FY09 revised 200808_APT 2010 Financial Statements FINAL_Rough calculation of RAB as at 30 June 2012" xfId="656"/>
    <cellStyle name="_APA Group Balance sheet &amp; Cashflow BUDGET FY09 revised 200808_IAS139 Jun-10" xfId="657"/>
    <cellStyle name="_APA Group Balance sheet &amp; Cashflow BUDGET FY09 revised 200808_Note 9" xfId="658"/>
    <cellStyle name="_APA Group Balance sheet &amp; Cashflow BUDGET FY09 revised 200808_Note 9 2" xfId="659"/>
    <cellStyle name="_APA Group Balance sheet &amp; Cashflow BUDGET FY09 revised 200808_Note15" xfId="660"/>
    <cellStyle name="_APA Group Balance sheet &amp; Cashflow BUDGET FY09 revised 200808_Note15 2" xfId="661"/>
    <cellStyle name="_APA Group Balance sheet &amp; Cashflow BUDGET FY09 revised 200808_Note15_Note37" xfId="662"/>
    <cellStyle name="_APA Group Balance sheet &amp; Cashflow BUDGET FY09 revised 200808_Note15_Note37 2" xfId="663"/>
    <cellStyle name="_APA Group Balance sheet &amp; Cashflow BUDGET FY09 revised 200808_Note15_Note37_Rough calculation of RAB as at 30 June 2012" xfId="664"/>
    <cellStyle name="_APA Group Balance sheet &amp; Cashflow BUDGET FY09 revised 200808_Note15_Rough calculation of RAB as at 30 June 2012" xfId="665"/>
    <cellStyle name="_APA Group Balance sheet &amp; Cashflow BUDGET FY09 revised 200808_Rough calculation of RAB as at 30 June 2012" xfId="666"/>
    <cellStyle name="_APA Group Balance sheet &amp; Cashflow BUDGET FY09 revised 200808_Sheet 1 (2)" xfId="667"/>
    <cellStyle name="_APA Group Balance sheet &amp; Cashflow BUDGET FY09 revised 200808_Sheet 1 (2) 2" xfId="668"/>
    <cellStyle name="_APA Group Balance sheet &amp; Cashflow BUDGET FY09 revised 200808_TB (APA GRP)" xfId="669"/>
    <cellStyle name="_APA Group Balance sheet &amp; Cashflow BUDGET FY09 revised 200808_TB (APA GRP) 2" xfId="670"/>
    <cellStyle name="_APA Group Balance sheet &amp; Cashflow BUDGET FY09 revised 200808_TB (APA GRP)_Note37" xfId="671"/>
    <cellStyle name="_APA Group Balance sheet &amp; Cashflow BUDGET FY09 revised 200808_TB (APA GRP)_Note37 2" xfId="672"/>
    <cellStyle name="_APA Group Balance sheet &amp; Cashflow BUDGET FY09 revised 200808_TB (APA GRP)_Note37_Rough calculation of RAB as at 30 June 2012" xfId="673"/>
    <cellStyle name="_APA Group Balance sheet &amp; Cashflow BUDGET FY09 revised 200808_TB (APA GRP)_Rough calculation of RAB as at 30 June 2012" xfId="674"/>
    <cellStyle name="_APA Group Balance sheet &amp; Cashflow BUDGET FY09 revised 200808_WP 11 Reg Deferred Tax Liabilit" xfId="675"/>
    <cellStyle name="_APA Group Balance sheet &amp; Cashflow BUDGET FY09 revised 200808_WP 11 Reg Deferred Tax Liabilit_Rough calculation of RAB as at 30 June 2012" xfId="676"/>
    <cellStyle name="_APA Group Balance sheet &amp; Cashflow BUDGET FY10 Aug review" xfId="677"/>
    <cellStyle name="_APA Group Balance sheet &amp; Cashflow BUDGET FY10 DRAFT 130509-1" xfId="678"/>
    <cellStyle name="_APA GROUP Budget by Month" xfId="679"/>
    <cellStyle name="_APA GROUP Budget by Month 2" xfId="680"/>
    <cellStyle name="_APA GROUP Budget by Month_APA CORP FA Note to EOFY statements for Fixed Assets ADJE-11 v4" xfId="681"/>
    <cellStyle name="_APA GROUP Budget by Month_APA Group CORP FAR Consolidated Movement Apr-11" xfId="682"/>
    <cellStyle name="_APA GROUP Budget by Month_APA Group CORP FAR Consolidated Movement Mar-11" xfId="683"/>
    <cellStyle name="_APA GROUP Budget by Month_APA Group HY 2010 Financial Statements - Dec 2010 BOARD" xfId="684"/>
    <cellStyle name="_APA GROUP Budget by Month_APA Group HY 2010 Financial Statements - Dec 2010 BOARD 2" xfId="685"/>
    <cellStyle name="_APA GROUP Budget by Month_APA Group HY 2010 Financial Statements - Dec 2010 BOARD_Note37" xfId="686"/>
    <cellStyle name="_APA GROUP Budget by Month_APA Group HY 2010 Financial Statements - Dec 2010 BOARD_Note37 2" xfId="687"/>
    <cellStyle name="_APA GROUP Budget by Month_APA Group HY 2010 Financial Statements - Dec 2010 BOARD_Note37_Rough calculation of RAB as at 30 June 2012" xfId="688"/>
    <cellStyle name="_APA GROUP Budget by Month_APA Group HY 2010 Financial Statements - Dec 2010 BOARD_Rough calculation of RAB as at 30 June 2012" xfId="689"/>
    <cellStyle name="_APA GROUP Budget by Month_APT 2010 Financial Statements FINAL" xfId="690"/>
    <cellStyle name="_APA GROUP Budget by Month_APT 2010 Financial Statements FINAL 2" xfId="691"/>
    <cellStyle name="_APA GROUP Budget by Month_APT 2010 Financial Statements FINAL_Rough calculation of RAB as at 30 June 2012" xfId="692"/>
    <cellStyle name="_APA GROUP Budget by Month_IAS139 Jun-10" xfId="693"/>
    <cellStyle name="_APA GROUP Budget by Month_Note 9" xfId="694"/>
    <cellStyle name="_APA GROUP Budget by Month_Note 9 2" xfId="695"/>
    <cellStyle name="_APA GROUP Budget by Month_Note15" xfId="696"/>
    <cellStyle name="_APA GROUP Budget by Month_Note15 2" xfId="697"/>
    <cellStyle name="_APA GROUP Budget by Month_Note15_Note37" xfId="698"/>
    <cellStyle name="_APA GROUP Budget by Month_Note15_Note37 2" xfId="699"/>
    <cellStyle name="_APA GROUP Budget by Month_Note15_Note37_Rough calculation of RAB as at 30 June 2012" xfId="700"/>
    <cellStyle name="_APA GROUP Budget by Month_Note15_Rough calculation of RAB as at 30 June 2012" xfId="701"/>
    <cellStyle name="_APA GROUP Budget by Month_Rough calculation of RAB as at 30 June 2012" xfId="702"/>
    <cellStyle name="_APA GROUP Budget by Month_Sheet 1 (2)" xfId="703"/>
    <cellStyle name="_APA GROUP Budget by Month_Sheet 1 (2) 2" xfId="704"/>
    <cellStyle name="_APA GROUP Budget by Month_TB (APA GRP)" xfId="705"/>
    <cellStyle name="_APA GROUP Budget by Month_TB (APA GRP) 2" xfId="706"/>
    <cellStyle name="_APA GROUP Budget by Month_TB (APA GRP)_Note37" xfId="707"/>
    <cellStyle name="_APA GROUP Budget by Month_TB (APA GRP)_Note37 2" xfId="708"/>
    <cellStyle name="_APA GROUP Budget by Month_TB (APA GRP)_Note37_Rough calculation of RAB as at 30 June 2012" xfId="709"/>
    <cellStyle name="_APA GROUP Budget by Month_TB (APA GRP)_Rough calculation of RAB as at 30 June 2012" xfId="710"/>
    <cellStyle name="_APA GROUP Budget by Month_WP 11 Reg Deferred Tax Liabilit" xfId="711"/>
    <cellStyle name="_APA GROUP Budget by Month_WP 11 Reg Deferred Tax Liabilit_Rough calculation of RAB as at 30 June 2012" xfId="712"/>
    <cellStyle name="_APT PARMELIA QTR I Forecast Additional Services" xfId="713"/>
    <cellStyle name="_APT PARMELIA QTR I Forecast Additional Services 2" xfId="714"/>
    <cellStyle name="_APT PARMELIA QTR I Forecast Additional Services_APA CORP FA Note to EOFY statements for Fixed Assets ADJE-11 v4" xfId="715"/>
    <cellStyle name="_APT PARMELIA QTR I Forecast Additional Services_APA Group CORP FAR Consolidated Movement Apr-11" xfId="716"/>
    <cellStyle name="_APT PARMELIA QTR I Forecast Additional Services_APA Group CORP FAR Consolidated Movement Mar-11" xfId="717"/>
    <cellStyle name="_APT PARMELIA QTR I Forecast Additional Services_APA Group HY 2010 Financial Statements - Dec 2010 BOARD" xfId="718"/>
    <cellStyle name="_APT PARMELIA QTR I Forecast Additional Services_APA Group HY 2010 Financial Statements - Dec 2010 BOARD 2" xfId="719"/>
    <cellStyle name="_APT PARMELIA QTR I Forecast Additional Services_APA Group HY 2010 Financial Statements - Dec 2010 BOARD_Note37" xfId="720"/>
    <cellStyle name="_APT PARMELIA QTR I Forecast Additional Services_APA Group HY 2010 Financial Statements - Dec 2010 BOARD_Note37 2" xfId="721"/>
    <cellStyle name="_APT PARMELIA QTR I Forecast Additional Services_APA Group HY 2010 Financial Statements - Dec 2010 BOARD_Note37_Rough calculation of RAB as at 30 June 2012" xfId="722"/>
    <cellStyle name="_APT PARMELIA QTR I Forecast Additional Services_APA Group HY 2010 Financial Statements - Dec 2010 BOARD_Rough calculation of RAB as at 30 June 2012" xfId="723"/>
    <cellStyle name="_APT PARMELIA QTR I Forecast Additional Services_APT 2010 Financial Statements FINAL" xfId="724"/>
    <cellStyle name="_APT PARMELIA QTR I Forecast Additional Services_APT 2010 Financial Statements FINAL 2" xfId="725"/>
    <cellStyle name="_APT PARMELIA QTR I Forecast Additional Services_APT 2010 Financial Statements FINAL_Rough calculation of RAB as at 30 June 2012" xfId="726"/>
    <cellStyle name="_APT PARMELIA QTR I Forecast Additional Services_IAS139 Jun-10" xfId="727"/>
    <cellStyle name="_APT PARMELIA QTR I Forecast Additional Services_Note 9" xfId="728"/>
    <cellStyle name="_APT PARMELIA QTR I Forecast Additional Services_Note 9 2" xfId="729"/>
    <cellStyle name="_APT PARMELIA QTR I Forecast Additional Services_Note15" xfId="730"/>
    <cellStyle name="_APT PARMELIA QTR I Forecast Additional Services_Note15 2" xfId="731"/>
    <cellStyle name="_APT PARMELIA QTR I Forecast Additional Services_Note15_Note37" xfId="732"/>
    <cellStyle name="_APT PARMELIA QTR I Forecast Additional Services_Note15_Note37 2" xfId="733"/>
    <cellStyle name="_APT PARMELIA QTR I Forecast Additional Services_Note15_Note37_Rough calculation of RAB as at 30 June 2012" xfId="734"/>
    <cellStyle name="_APT PARMELIA QTR I Forecast Additional Services_Note15_Rough calculation of RAB as at 30 June 2012" xfId="735"/>
    <cellStyle name="_APT PARMELIA QTR I Forecast Additional Services_Rough calculation of RAB as at 30 June 2012" xfId="736"/>
    <cellStyle name="_APT PARMELIA QTR I Forecast Additional Services_Sheet 1 (2)" xfId="737"/>
    <cellStyle name="_APT PARMELIA QTR I Forecast Additional Services_Sheet 1 (2) 2" xfId="738"/>
    <cellStyle name="_APT PARMELIA QTR I Forecast Additional Services_TB (APA GRP)" xfId="739"/>
    <cellStyle name="_APT PARMELIA QTR I Forecast Additional Services_TB (APA GRP) 2" xfId="740"/>
    <cellStyle name="_APT PARMELIA QTR I Forecast Additional Services_TB (APA GRP)_Note37" xfId="741"/>
    <cellStyle name="_APT PARMELIA QTR I Forecast Additional Services_TB (APA GRP)_Note37 2" xfId="742"/>
    <cellStyle name="_APT PARMELIA QTR I Forecast Additional Services_TB (APA GRP)_Note37_Rough calculation of RAB as at 30 June 2012" xfId="743"/>
    <cellStyle name="_APT PARMELIA QTR I Forecast Additional Services_TB (APA GRP)_Rough calculation of RAB as at 30 June 2012" xfId="744"/>
    <cellStyle name="_APT PARMELIA QTR I Forecast Additional Services_WP 11 Reg Deferred Tax Liabilit" xfId="745"/>
    <cellStyle name="_APT PARMELIA QTR I Forecast Additional Services_WP 11 Reg Deferred Tax Liabilit_Rough calculation of RAB as at 30 June 2012" xfId="746"/>
    <cellStyle name="_APT PARMELIA QTR I Forecast Additional Services_zFY11 Growth &amp; SIB SUMMARY" xfId="747"/>
    <cellStyle name="_APT PARMELIA QTR I Forecast Additional Services_zFY11 SIB Capex SUMMARY" xfId="748"/>
    <cellStyle name="_Book2" xfId="749"/>
    <cellStyle name="_Book2 2" xfId="750"/>
    <cellStyle name="_Book2_APA CORP FA Note to EOFY statements for Fixed Assets ADJE-11 v4" xfId="751"/>
    <cellStyle name="_Book2_APA Group CORP FAR Consolidated Movement Apr-11" xfId="752"/>
    <cellStyle name="_Book2_APA Group CORP FAR Consolidated Movement Mar-11" xfId="753"/>
    <cellStyle name="_Book2_APA Group HY 2010 Financial Statements - Dec 2010 BOARD" xfId="754"/>
    <cellStyle name="_Book2_APA Group HY 2010 Financial Statements - Dec 2010 BOARD 2" xfId="755"/>
    <cellStyle name="_Book2_APA Group HY 2010 Financial Statements - Dec 2010 BOARD_Note37" xfId="756"/>
    <cellStyle name="_Book2_APA Group HY 2010 Financial Statements - Dec 2010 BOARD_Note37 2" xfId="757"/>
    <cellStyle name="_Book2_APA Group HY 2010 Financial Statements - Dec 2010 BOARD_Note37_Rough calculation of RAB as at 30 June 2012" xfId="758"/>
    <cellStyle name="_Book2_APA Group HY 2010 Financial Statements - Dec 2010 BOARD_Rough calculation of RAB as at 30 June 2012" xfId="759"/>
    <cellStyle name="_Book2_APT 2010 Financial Statements FINAL" xfId="760"/>
    <cellStyle name="_Book2_APT 2010 Financial Statements FINAL 2" xfId="761"/>
    <cellStyle name="_Book2_APT 2010 Financial Statements FINAL_Rough calculation of RAB as at 30 June 2012" xfId="762"/>
    <cellStyle name="_Book2_IAS139 Jun-10" xfId="763"/>
    <cellStyle name="_Book2_Note 9" xfId="764"/>
    <cellStyle name="_Book2_Note 9 2" xfId="765"/>
    <cellStyle name="_Book2_Note15" xfId="766"/>
    <cellStyle name="_Book2_Note15 2" xfId="767"/>
    <cellStyle name="_Book2_Note15_Note37" xfId="768"/>
    <cellStyle name="_Book2_Note15_Note37 2" xfId="769"/>
    <cellStyle name="_Book2_Note15_Note37_Rough calculation of RAB as at 30 June 2012" xfId="770"/>
    <cellStyle name="_Book2_Note15_Rough calculation of RAB as at 30 June 2012" xfId="771"/>
    <cellStyle name="_Book2_Rough calculation of RAB as at 30 June 2012" xfId="772"/>
    <cellStyle name="_Book2_Sheet 1 (2)" xfId="773"/>
    <cellStyle name="_Book2_Sheet 1 (2) 2" xfId="774"/>
    <cellStyle name="_Book2_TB (APA GRP)" xfId="775"/>
    <cellStyle name="_Book2_TB (APA GRP) 2" xfId="776"/>
    <cellStyle name="_Book2_TB (APA GRP)_Note37" xfId="777"/>
    <cellStyle name="_Book2_TB (APA GRP)_Note37 2" xfId="778"/>
    <cellStyle name="_Book2_TB (APA GRP)_Note37_Rough calculation of RAB as at 30 June 2012" xfId="779"/>
    <cellStyle name="_Book2_TB (APA GRP)_Rough calculation of RAB as at 30 June 2012" xfId="780"/>
    <cellStyle name="_Book2_WP 11 Reg Deferred Tax Liabilit" xfId="781"/>
    <cellStyle name="_Book2_WP 11 Reg Deferred Tax Liabilit_Rough calculation of RAB as at 30 June 2012" xfId="782"/>
    <cellStyle name="_Book2_zFY11 Growth &amp; SIB SUMMARY" xfId="783"/>
    <cellStyle name="_Book2_zFY11 SIB Capex SUMMARY" xfId="784"/>
    <cellStyle name="_Capex" xfId="48"/>
    <cellStyle name="_Capex 2" xfId="49"/>
    <cellStyle name="_Capex_29(d) - Gas extensions -tariffs" xfId="50"/>
    <cellStyle name="_Capital Expenditure Report April 2008" xfId="785"/>
    <cellStyle name="_Capital Expenditure Report April 2008 2" xfId="786"/>
    <cellStyle name="_Capital Expenditure Report April 2008_APA CORP FA Note to EOFY statements for Fixed Assets ADJE-11 v4" xfId="787"/>
    <cellStyle name="_Capital Expenditure Report April 2008_APA Group CORP FAR Consolidated Movement Apr-11" xfId="788"/>
    <cellStyle name="_Capital Expenditure Report April 2008_APA Group CORP FAR Consolidated Movement Mar-11" xfId="789"/>
    <cellStyle name="_Capital Expenditure Report April 2008_APA Group HY 2010 Financial Statements - Dec 2010 BOARD" xfId="790"/>
    <cellStyle name="_Capital Expenditure Report April 2008_APA Group HY 2010 Financial Statements - Dec 2010 BOARD 2" xfId="791"/>
    <cellStyle name="_Capital Expenditure Report April 2008_APA Group HY 2010 Financial Statements - Dec 2010 BOARD_Note37" xfId="792"/>
    <cellStyle name="_Capital Expenditure Report April 2008_APA Group HY 2010 Financial Statements - Dec 2010 BOARD_Note37 2" xfId="793"/>
    <cellStyle name="_Capital Expenditure Report April 2008_APA Group HY 2010 Financial Statements - Dec 2010 BOARD_Note37_Rough calculation of RAB as at 30 June 2012" xfId="794"/>
    <cellStyle name="_Capital Expenditure Report April 2008_APA Group HY 2010 Financial Statements - Dec 2010 BOARD_Rough calculation of RAB as at 30 June 2012" xfId="795"/>
    <cellStyle name="_Capital Expenditure Report April 2008_APT 2010 Financial Statements FINAL" xfId="796"/>
    <cellStyle name="_Capital Expenditure Report April 2008_APT 2010 Financial Statements FINAL 2" xfId="797"/>
    <cellStyle name="_Capital Expenditure Report April 2008_APT 2010 Financial Statements FINAL_Rough calculation of RAB as at 30 June 2012" xfId="798"/>
    <cellStyle name="_Capital Expenditure Report April 2008_IAS139 Jun-10" xfId="799"/>
    <cellStyle name="_Capital Expenditure Report April 2008_Note 9" xfId="800"/>
    <cellStyle name="_Capital Expenditure Report April 2008_Note 9 2" xfId="801"/>
    <cellStyle name="_Capital Expenditure Report April 2008_Note15" xfId="802"/>
    <cellStyle name="_Capital Expenditure Report April 2008_Note15 2" xfId="803"/>
    <cellStyle name="_Capital Expenditure Report April 2008_Note15_Note37" xfId="804"/>
    <cellStyle name="_Capital Expenditure Report April 2008_Note15_Note37 2" xfId="805"/>
    <cellStyle name="_Capital Expenditure Report April 2008_Note15_Note37_Rough calculation of RAB as at 30 June 2012" xfId="806"/>
    <cellStyle name="_Capital Expenditure Report April 2008_Note15_Rough calculation of RAB as at 30 June 2012" xfId="807"/>
    <cellStyle name="_Capital Expenditure Report April 2008_Rough calculation of RAB as at 30 June 2012" xfId="808"/>
    <cellStyle name="_Capital Expenditure Report April 2008_Sheet 1 (2)" xfId="809"/>
    <cellStyle name="_Capital Expenditure Report April 2008_Sheet 1 (2) 2" xfId="810"/>
    <cellStyle name="_Capital Expenditure Report April 2008_TB (APA GRP)" xfId="811"/>
    <cellStyle name="_Capital Expenditure Report April 2008_TB (APA GRP) 2" xfId="812"/>
    <cellStyle name="_Capital Expenditure Report April 2008_TB (APA GRP)_Note37" xfId="813"/>
    <cellStyle name="_Capital Expenditure Report April 2008_TB (APA GRP)_Note37 2" xfId="814"/>
    <cellStyle name="_Capital Expenditure Report April 2008_TB (APA GRP)_Note37_Rough calculation of RAB as at 30 June 2012" xfId="815"/>
    <cellStyle name="_Capital Expenditure Report April 2008_TB (APA GRP)_Rough calculation of RAB as at 30 June 2012" xfId="816"/>
    <cellStyle name="_Capital Expenditure Report April 2008_WP 11 Reg Deferred Tax Liabilit" xfId="817"/>
    <cellStyle name="_Capital Expenditure Report April 2008_WP 11 Reg Deferred Tax Liabilit_Rough calculation of RAB as at 30 June 2012" xfId="818"/>
    <cellStyle name="_Capital Expenditure Report April 2008_zFY11 Growth &amp; SIB SUMMARY" xfId="819"/>
    <cellStyle name="_Capital Expenditure Report April 2008_zFY11 SIB Capex SUMMARY" xfId="820"/>
    <cellStyle name="_Capital Expenditure Report Jan 2008" xfId="821"/>
    <cellStyle name="_Capital Expenditure Report Jan 2008 2" xfId="822"/>
    <cellStyle name="_Capital Expenditure Report Jan 2008_APA CORP FA Note to EOFY statements for Fixed Assets ADJE-11 v4" xfId="823"/>
    <cellStyle name="_Capital Expenditure Report Jan 2008_APA Group CORP FAR Consolidated Movement Apr-11" xfId="824"/>
    <cellStyle name="_Capital Expenditure Report Jan 2008_APA Group CORP FAR Consolidated Movement Mar-11" xfId="825"/>
    <cellStyle name="_Capital Expenditure Report Jan 2008_APA Group HY 2010 Financial Statements - Dec 2010 BOARD" xfId="826"/>
    <cellStyle name="_Capital Expenditure Report Jan 2008_APA Group HY 2010 Financial Statements - Dec 2010 BOARD 2" xfId="827"/>
    <cellStyle name="_Capital Expenditure Report Jan 2008_APA Group HY 2010 Financial Statements - Dec 2010 BOARD_Note37" xfId="828"/>
    <cellStyle name="_Capital Expenditure Report Jan 2008_APA Group HY 2010 Financial Statements - Dec 2010 BOARD_Note37 2" xfId="829"/>
    <cellStyle name="_Capital Expenditure Report Jan 2008_APA Group HY 2010 Financial Statements - Dec 2010 BOARD_Note37_Rough calculation of RAB as at 30 June 2012" xfId="830"/>
    <cellStyle name="_Capital Expenditure Report Jan 2008_APA Group HY 2010 Financial Statements - Dec 2010 BOARD_Rough calculation of RAB as at 30 June 2012" xfId="831"/>
    <cellStyle name="_Capital Expenditure Report Jan 2008_APT 2010 Financial Statements FINAL" xfId="832"/>
    <cellStyle name="_Capital Expenditure Report Jan 2008_APT 2010 Financial Statements FINAL 2" xfId="833"/>
    <cellStyle name="_Capital Expenditure Report Jan 2008_APT 2010 Financial Statements FINAL_Rough calculation of RAB as at 30 June 2012" xfId="834"/>
    <cellStyle name="_Capital Expenditure Report Jan 2008_IAS139 Jun-10" xfId="835"/>
    <cellStyle name="_Capital Expenditure Report Jan 2008_Note 9" xfId="836"/>
    <cellStyle name="_Capital Expenditure Report Jan 2008_Note 9 2" xfId="837"/>
    <cellStyle name="_Capital Expenditure Report Jan 2008_Note15" xfId="838"/>
    <cellStyle name="_Capital Expenditure Report Jan 2008_Note15 2" xfId="839"/>
    <cellStyle name="_Capital Expenditure Report Jan 2008_Note15_Note37" xfId="840"/>
    <cellStyle name="_Capital Expenditure Report Jan 2008_Note15_Note37 2" xfId="841"/>
    <cellStyle name="_Capital Expenditure Report Jan 2008_Note15_Note37_Rough calculation of RAB as at 30 June 2012" xfId="842"/>
    <cellStyle name="_Capital Expenditure Report Jan 2008_Note15_Rough calculation of RAB as at 30 June 2012" xfId="843"/>
    <cellStyle name="_Capital Expenditure Report Jan 2008_Rough calculation of RAB as at 30 June 2012" xfId="844"/>
    <cellStyle name="_Capital Expenditure Report Jan 2008_Sheet 1 (2)" xfId="845"/>
    <cellStyle name="_Capital Expenditure Report Jan 2008_Sheet 1 (2) 2" xfId="846"/>
    <cellStyle name="_Capital Expenditure Report Jan 2008_TB (APA GRP)" xfId="847"/>
    <cellStyle name="_Capital Expenditure Report Jan 2008_TB (APA GRP) 2" xfId="848"/>
    <cellStyle name="_Capital Expenditure Report Jan 2008_TB (APA GRP)_Note37" xfId="849"/>
    <cellStyle name="_Capital Expenditure Report Jan 2008_TB (APA GRP)_Note37 2" xfId="850"/>
    <cellStyle name="_Capital Expenditure Report Jan 2008_TB (APA GRP)_Note37_Rough calculation of RAB as at 30 June 2012" xfId="851"/>
    <cellStyle name="_Capital Expenditure Report Jan 2008_TB (APA GRP)_Rough calculation of RAB as at 30 June 2012" xfId="852"/>
    <cellStyle name="_Capital Expenditure Report Jan 2008_WP 11 Reg Deferred Tax Liabilit" xfId="853"/>
    <cellStyle name="_Capital Expenditure Report Jan 2008_WP 11 Reg Deferred Tax Liabilit_Rough calculation of RAB as at 30 June 2012" xfId="854"/>
    <cellStyle name="_Capital Expenditure Report Jan 2008_zFY11 Growth &amp; SIB SUMMARY" xfId="855"/>
    <cellStyle name="_Capital Expenditure Report Jan 2008_zFY11 SIB Capex SUMMARY" xfId="856"/>
    <cellStyle name="_Capital Expenditure Report March 2008 (2)" xfId="857"/>
    <cellStyle name="_Capital Expenditure Report March 2008 (2) 2" xfId="858"/>
    <cellStyle name="_Capital Expenditure Report March 2008 (2)_APA CORP FA Note to EOFY statements for Fixed Assets ADJE-11 v4" xfId="859"/>
    <cellStyle name="_Capital Expenditure Report March 2008 (2)_APA Group CORP FAR Consolidated Movement Apr-11" xfId="860"/>
    <cellStyle name="_Capital Expenditure Report March 2008 (2)_APA Group CORP FAR Consolidated Movement Mar-11" xfId="861"/>
    <cellStyle name="_Capital Expenditure Report March 2008 (2)_APA Group HY 2010 Financial Statements - Dec 2010 BOARD" xfId="862"/>
    <cellStyle name="_Capital Expenditure Report March 2008 (2)_APA Group HY 2010 Financial Statements - Dec 2010 BOARD 2" xfId="863"/>
    <cellStyle name="_Capital Expenditure Report March 2008 (2)_APA Group HY 2010 Financial Statements - Dec 2010 BOARD_Note37" xfId="864"/>
    <cellStyle name="_Capital Expenditure Report March 2008 (2)_APA Group HY 2010 Financial Statements - Dec 2010 BOARD_Note37 2" xfId="865"/>
    <cellStyle name="_Capital Expenditure Report March 2008 (2)_APA Group HY 2010 Financial Statements - Dec 2010 BOARD_Note37_Rough calculation of RAB as at 30 June 2012" xfId="866"/>
    <cellStyle name="_Capital Expenditure Report March 2008 (2)_APA Group HY 2010 Financial Statements - Dec 2010 BOARD_Rough calculation of RAB as at 30 June 2012" xfId="867"/>
    <cellStyle name="_Capital Expenditure Report March 2008 (2)_APT 2010 Financial Statements FINAL" xfId="868"/>
    <cellStyle name="_Capital Expenditure Report March 2008 (2)_APT 2010 Financial Statements FINAL 2" xfId="869"/>
    <cellStyle name="_Capital Expenditure Report March 2008 (2)_APT 2010 Financial Statements FINAL_Rough calculation of RAB as at 30 June 2012" xfId="870"/>
    <cellStyle name="_Capital Expenditure Report March 2008 (2)_IAS139 Jun-10" xfId="871"/>
    <cellStyle name="_Capital Expenditure Report March 2008 (2)_Note 9" xfId="872"/>
    <cellStyle name="_Capital Expenditure Report March 2008 (2)_Note 9 2" xfId="873"/>
    <cellStyle name="_Capital Expenditure Report March 2008 (2)_Note15" xfId="874"/>
    <cellStyle name="_Capital Expenditure Report March 2008 (2)_Note15 2" xfId="875"/>
    <cellStyle name="_Capital Expenditure Report March 2008 (2)_Note15_Note37" xfId="876"/>
    <cellStyle name="_Capital Expenditure Report March 2008 (2)_Note15_Note37 2" xfId="877"/>
    <cellStyle name="_Capital Expenditure Report March 2008 (2)_Note15_Note37_Rough calculation of RAB as at 30 June 2012" xfId="878"/>
    <cellStyle name="_Capital Expenditure Report March 2008 (2)_Note15_Rough calculation of RAB as at 30 June 2012" xfId="879"/>
    <cellStyle name="_Capital Expenditure Report March 2008 (2)_Rough calculation of RAB as at 30 June 2012" xfId="880"/>
    <cellStyle name="_Capital Expenditure Report March 2008 (2)_Sheet 1 (2)" xfId="881"/>
    <cellStyle name="_Capital Expenditure Report March 2008 (2)_Sheet 1 (2) 2" xfId="882"/>
    <cellStyle name="_Capital Expenditure Report March 2008 (2)_TB (APA GRP)" xfId="883"/>
    <cellStyle name="_Capital Expenditure Report March 2008 (2)_TB (APA GRP) 2" xfId="884"/>
    <cellStyle name="_Capital Expenditure Report March 2008 (2)_TB (APA GRP)_Note37" xfId="885"/>
    <cellStyle name="_Capital Expenditure Report March 2008 (2)_TB (APA GRP)_Note37 2" xfId="886"/>
    <cellStyle name="_Capital Expenditure Report March 2008 (2)_TB (APA GRP)_Note37_Rough calculation of RAB as at 30 June 2012" xfId="887"/>
    <cellStyle name="_Capital Expenditure Report March 2008 (2)_TB (APA GRP)_Rough calculation of RAB as at 30 June 2012" xfId="888"/>
    <cellStyle name="_Capital Expenditure Report March 2008 (2)_WP 11 Reg Deferred Tax Liabilit" xfId="889"/>
    <cellStyle name="_Capital Expenditure Report March 2008 (2)_WP 11 Reg Deferred Tax Liabilit_Rough calculation of RAB as at 30 June 2012" xfId="890"/>
    <cellStyle name="_Capital Expenditure Report March 2008 (2)_zFY11 Growth &amp; SIB SUMMARY" xfId="891"/>
    <cellStyle name="_Capital Expenditure Report March 2008 (2)_zFY11 SIB Capex SUMMARY" xfId="892"/>
    <cellStyle name="_Capital Expenditure Report May 2008" xfId="893"/>
    <cellStyle name="_Capital Expenditure Report May 2008 2" xfId="894"/>
    <cellStyle name="_Capital Expenditure Report May 2008_APA CORP FA Note to EOFY statements for Fixed Assets ADJE-11 v4" xfId="895"/>
    <cellStyle name="_Capital Expenditure Report May 2008_APA Group CORP FAR Consolidated Movement Apr-11" xfId="896"/>
    <cellStyle name="_Capital Expenditure Report May 2008_APA Group CORP FAR Consolidated Movement Mar-11" xfId="897"/>
    <cellStyle name="_Capital Expenditure Report May 2008_APA Group HY 2010 Financial Statements - Dec 2010 BOARD" xfId="898"/>
    <cellStyle name="_Capital Expenditure Report May 2008_APA Group HY 2010 Financial Statements - Dec 2010 BOARD 2" xfId="899"/>
    <cellStyle name="_Capital Expenditure Report May 2008_APA Group HY 2010 Financial Statements - Dec 2010 BOARD_Note37" xfId="900"/>
    <cellStyle name="_Capital Expenditure Report May 2008_APA Group HY 2010 Financial Statements - Dec 2010 BOARD_Note37 2" xfId="901"/>
    <cellStyle name="_Capital Expenditure Report May 2008_APA Group HY 2010 Financial Statements - Dec 2010 BOARD_Note37_Rough calculation of RAB as at 30 June 2012" xfId="902"/>
    <cellStyle name="_Capital Expenditure Report May 2008_APA Group HY 2010 Financial Statements - Dec 2010 BOARD_Rough calculation of RAB as at 30 June 2012" xfId="903"/>
    <cellStyle name="_Capital Expenditure Report May 2008_APT 2010 Financial Statements FINAL" xfId="904"/>
    <cellStyle name="_Capital Expenditure Report May 2008_APT 2010 Financial Statements FINAL 2" xfId="905"/>
    <cellStyle name="_Capital Expenditure Report May 2008_APT 2010 Financial Statements FINAL_Rough calculation of RAB as at 30 June 2012" xfId="906"/>
    <cellStyle name="_Capital Expenditure Report May 2008_IAS139 Jun-10" xfId="907"/>
    <cellStyle name="_Capital Expenditure Report May 2008_Note 9" xfId="908"/>
    <cellStyle name="_Capital Expenditure Report May 2008_Note 9 2" xfId="909"/>
    <cellStyle name="_Capital Expenditure Report May 2008_Note15" xfId="910"/>
    <cellStyle name="_Capital Expenditure Report May 2008_Note15 2" xfId="911"/>
    <cellStyle name="_Capital Expenditure Report May 2008_Note15_Note37" xfId="912"/>
    <cellStyle name="_Capital Expenditure Report May 2008_Note15_Note37 2" xfId="913"/>
    <cellStyle name="_Capital Expenditure Report May 2008_Note15_Note37_Rough calculation of RAB as at 30 June 2012" xfId="914"/>
    <cellStyle name="_Capital Expenditure Report May 2008_Note15_Rough calculation of RAB as at 30 June 2012" xfId="915"/>
    <cellStyle name="_Capital Expenditure Report May 2008_Rough calculation of RAB as at 30 June 2012" xfId="916"/>
    <cellStyle name="_Capital Expenditure Report May 2008_Sheet 1 (2)" xfId="917"/>
    <cellStyle name="_Capital Expenditure Report May 2008_Sheet 1 (2) 2" xfId="918"/>
    <cellStyle name="_Capital Expenditure Report May 2008_TB (APA GRP)" xfId="919"/>
    <cellStyle name="_Capital Expenditure Report May 2008_TB (APA GRP) 2" xfId="920"/>
    <cellStyle name="_Capital Expenditure Report May 2008_TB (APA GRP)_Note37" xfId="921"/>
    <cellStyle name="_Capital Expenditure Report May 2008_TB (APA GRP)_Note37 2" xfId="922"/>
    <cellStyle name="_Capital Expenditure Report May 2008_TB (APA GRP)_Note37_Rough calculation of RAB as at 30 June 2012" xfId="923"/>
    <cellStyle name="_Capital Expenditure Report May 2008_TB (APA GRP)_Rough calculation of RAB as at 30 June 2012" xfId="924"/>
    <cellStyle name="_Capital Expenditure Report May 2008_WP 11 Reg Deferred Tax Liabilit" xfId="925"/>
    <cellStyle name="_Capital Expenditure Report May 2008_WP 11 Reg Deferred Tax Liabilit_Rough calculation of RAB as at 30 June 2012" xfId="926"/>
    <cellStyle name="_Capital Expenditure Report May 2008_zFY11 Growth &amp; SIB SUMMARY" xfId="927"/>
    <cellStyle name="_Capital Expenditure Report May 2008_zFY11 SIB Capex SUMMARY" xfId="928"/>
    <cellStyle name="_Capital Expenditure Report Oct 2007" xfId="929"/>
    <cellStyle name="_Capital Expenditure Report Oct 2007 2" xfId="930"/>
    <cellStyle name="_Capital Expenditure Report Oct 2007_APA CORP FA Note to EOFY statements for Fixed Assets ADJE-11 v4" xfId="931"/>
    <cellStyle name="_Capital Expenditure Report Oct 2007_APA Group CORP FAR Consolidated Movement Apr-11" xfId="932"/>
    <cellStyle name="_Capital Expenditure Report Oct 2007_APA Group CORP FAR Consolidated Movement Mar-11" xfId="933"/>
    <cellStyle name="_Capital Expenditure Report Oct 2007_APA Group HY 2010 Financial Statements - Dec 2010 BOARD" xfId="934"/>
    <cellStyle name="_Capital Expenditure Report Oct 2007_APA Group HY 2010 Financial Statements - Dec 2010 BOARD 2" xfId="935"/>
    <cellStyle name="_Capital Expenditure Report Oct 2007_APA Group HY 2010 Financial Statements - Dec 2010 BOARD_Note37" xfId="936"/>
    <cellStyle name="_Capital Expenditure Report Oct 2007_APA Group HY 2010 Financial Statements - Dec 2010 BOARD_Note37 2" xfId="937"/>
    <cellStyle name="_Capital Expenditure Report Oct 2007_APA Group HY 2010 Financial Statements - Dec 2010 BOARD_Note37_Rough calculation of RAB as at 30 June 2012" xfId="938"/>
    <cellStyle name="_Capital Expenditure Report Oct 2007_APA Group HY 2010 Financial Statements - Dec 2010 BOARD_Rough calculation of RAB as at 30 June 2012" xfId="939"/>
    <cellStyle name="_Capital Expenditure Report Oct 2007_APT 2010 Financial Statements FINAL" xfId="940"/>
    <cellStyle name="_Capital Expenditure Report Oct 2007_APT 2010 Financial Statements FINAL 2" xfId="941"/>
    <cellStyle name="_Capital Expenditure Report Oct 2007_APT 2010 Financial Statements FINAL_Rough calculation of RAB as at 30 June 2012" xfId="942"/>
    <cellStyle name="_Capital Expenditure Report Oct 2007_IAS139 Jun-10" xfId="943"/>
    <cellStyle name="_Capital Expenditure Report Oct 2007_Note 9" xfId="944"/>
    <cellStyle name="_Capital Expenditure Report Oct 2007_Note 9 2" xfId="945"/>
    <cellStyle name="_Capital Expenditure Report Oct 2007_Note15" xfId="946"/>
    <cellStyle name="_Capital Expenditure Report Oct 2007_Note15 2" xfId="947"/>
    <cellStyle name="_Capital Expenditure Report Oct 2007_Note15_Note37" xfId="948"/>
    <cellStyle name="_Capital Expenditure Report Oct 2007_Note15_Note37 2" xfId="949"/>
    <cellStyle name="_Capital Expenditure Report Oct 2007_Note15_Note37_Rough calculation of RAB as at 30 June 2012" xfId="950"/>
    <cellStyle name="_Capital Expenditure Report Oct 2007_Note15_Rough calculation of RAB as at 30 June 2012" xfId="951"/>
    <cellStyle name="_Capital Expenditure Report Oct 2007_Rough calculation of RAB as at 30 June 2012" xfId="952"/>
    <cellStyle name="_Capital Expenditure Report Oct 2007_Sheet 1 (2)" xfId="953"/>
    <cellStyle name="_Capital Expenditure Report Oct 2007_Sheet 1 (2) 2" xfId="954"/>
    <cellStyle name="_Capital Expenditure Report Oct 2007_TB (APA GRP)" xfId="955"/>
    <cellStyle name="_Capital Expenditure Report Oct 2007_TB (APA GRP) 2" xfId="956"/>
    <cellStyle name="_Capital Expenditure Report Oct 2007_TB (APA GRP)_Note37" xfId="957"/>
    <cellStyle name="_Capital Expenditure Report Oct 2007_TB (APA GRP)_Note37 2" xfId="958"/>
    <cellStyle name="_Capital Expenditure Report Oct 2007_TB (APA GRP)_Note37_Rough calculation of RAB as at 30 June 2012" xfId="959"/>
    <cellStyle name="_Capital Expenditure Report Oct 2007_TB (APA GRP)_Rough calculation of RAB as at 30 June 2012" xfId="960"/>
    <cellStyle name="_Capital Expenditure Report Oct 2007_WP 11 Reg Deferred Tax Liabilit" xfId="961"/>
    <cellStyle name="_Capital Expenditure Report Oct 2007_WP 11 Reg Deferred Tax Liabilit_Rough calculation of RAB as at 30 June 2012" xfId="962"/>
    <cellStyle name="_Capital Expenditure Report Oct 2007_zFY11 Growth &amp; SIB SUMMARY" xfId="963"/>
    <cellStyle name="_Capital Expenditure Report Oct 2007_zFY11 SIB Capex SUMMARY" xfId="964"/>
    <cellStyle name="_Capital Expenditure Report Sept 2007" xfId="965"/>
    <cellStyle name="_Capital Expenditure Report Sept 2007 2" xfId="966"/>
    <cellStyle name="_Capital Expenditure Report Sept 2007_APA CORP FA Note to EOFY statements for Fixed Assets ADJE-11 v4" xfId="967"/>
    <cellStyle name="_Capital Expenditure Report Sept 2007_APA Group CORP FAR Consolidated Movement Apr-11" xfId="968"/>
    <cellStyle name="_Capital Expenditure Report Sept 2007_APA Group CORP FAR Consolidated Movement Mar-11" xfId="969"/>
    <cellStyle name="_Capital Expenditure Report Sept 2007_APA Group HY 2010 Financial Statements - Dec 2010 BOARD" xfId="970"/>
    <cellStyle name="_Capital Expenditure Report Sept 2007_APA Group HY 2010 Financial Statements - Dec 2010 BOARD 2" xfId="971"/>
    <cellStyle name="_Capital Expenditure Report Sept 2007_APA Group HY 2010 Financial Statements - Dec 2010 BOARD_Note37" xfId="972"/>
    <cellStyle name="_Capital Expenditure Report Sept 2007_APA Group HY 2010 Financial Statements - Dec 2010 BOARD_Note37 2" xfId="973"/>
    <cellStyle name="_Capital Expenditure Report Sept 2007_APA Group HY 2010 Financial Statements - Dec 2010 BOARD_Note37_Rough calculation of RAB as at 30 June 2012" xfId="974"/>
    <cellStyle name="_Capital Expenditure Report Sept 2007_APA Group HY 2010 Financial Statements - Dec 2010 BOARD_Rough calculation of RAB as at 30 June 2012" xfId="975"/>
    <cellStyle name="_Capital Expenditure Report Sept 2007_APT 2010 Financial Statements FINAL" xfId="976"/>
    <cellStyle name="_Capital Expenditure Report Sept 2007_APT 2010 Financial Statements FINAL 2" xfId="977"/>
    <cellStyle name="_Capital Expenditure Report Sept 2007_APT 2010 Financial Statements FINAL_Rough calculation of RAB as at 30 June 2012" xfId="978"/>
    <cellStyle name="_Capital Expenditure Report Sept 2007_IAS139 Jun-10" xfId="979"/>
    <cellStyle name="_Capital Expenditure Report Sept 2007_Note 9" xfId="980"/>
    <cellStyle name="_Capital Expenditure Report Sept 2007_Note 9 2" xfId="981"/>
    <cellStyle name="_Capital Expenditure Report Sept 2007_Note15" xfId="982"/>
    <cellStyle name="_Capital Expenditure Report Sept 2007_Note15 2" xfId="983"/>
    <cellStyle name="_Capital Expenditure Report Sept 2007_Note15_Note37" xfId="984"/>
    <cellStyle name="_Capital Expenditure Report Sept 2007_Note15_Note37 2" xfId="985"/>
    <cellStyle name="_Capital Expenditure Report Sept 2007_Note15_Note37_Rough calculation of RAB as at 30 June 2012" xfId="986"/>
    <cellStyle name="_Capital Expenditure Report Sept 2007_Note15_Rough calculation of RAB as at 30 June 2012" xfId="987"/>
    <cellStyle name="_Capital Expenditure Report Sept 2007_Rough calculation of RAB as at 30 June 2012" xfId="988"/>
    <cellStyle name="_Capital Expenditure Report Sept 2007_Sheet 1 (2)" xfId="989"/>
    <cellStyle name="_Capital Expenditure Report Sept 2007_Sheet 1 (2) 2" xfId="990"/>
    <cellStyle name="_Capital Expenditure Report Sept 2007_TB (APA GRP)" xfId="991"/>
    <cellStyle name="_Capital Expenditure Report Sept 2007_TB (APA GRP) 2" xfId="992"/>
    <cellStyle name="_Capital Expenditure Report Sept 2007_TB (APA GRP)_Note37" xfId="993"/>
    <cellStyle name="_Capital Expenditure Report Sept 2007_TB (APA GRP)_Note37 2" xfId="994"/>
    <cellStyle name="_Capital Expenditure Report Sept 2007_TB (APA GRP)_Note37_Rough calculation of RAB as at 30 June 2012" xfId="995"/>
    <cellStyle name="_Capital Expenditure Report Sept 2007_TB (APA GRP)_Rough calculation of RAB as at 30 June 2012" xfId="996"/>
    <cellStyle name="_Capital Expenditure Report Sept 2007_WP 11 Reg Deferred Tax Liabilit" xfId="997"/>
    <cellStyle name="_Capital Expenditure Report Sept 2007_WP 11 Reg Deferred Tax Liabilit_Rough calculation of RAB as at 30 June 2012" xfId="998"/>
    <cellStyle name="_Capital Expenditure Report Sept 2007_zFY11 Growth &amp; SIB SUMMARY" xfId="999"/>
    <cellStyle name="_Capital Expenditure Report Sept 2007_zFY11 SIB Capex SUMMARY" xfId="1000"/>
    <cellStyle name="_Cashflow forecast - equity investments" xfId="1001"/>
    <cellStyle name="_EII" xfId="1002"/>
    <cellStyle name="_Equity Report Sep-09" xfId="1003"/>
    <cellStyle name="_Finance Board Report OCTOBER 2007 APA GROUP 071107" xfId="1004"/>
    <cellStyle name="_Finance Board Report OCTOBER 2007 APA GROUP 071107 2" xfId="1005"/>
    <cellStyle name="_Finance Board Report OCTOBER 2007 APA GROUP 071107_APA CORP FA Note to EOFY statements for Fixed Assets ADJE-11 v4" xfId="1006"/>
    <cellStyle name="_Finance Board Report OCTOBER 2007 APA GROUP 071107_APA Group CORP FAR Consolidated Movement Apr-11" xfId="1007"/>
    <cellStyle name="_Finance Board Report OCTOBER 2007 APA GROUP 071107_APA Group CORP FAR Consolidated Movement Mar-11" xfId="1008"/>
    <cellStyle name="_Finance Board Report OCTOBER 2007 APA GROUP 071107_APA Group HY 2010 Financial Statements - Dec 2010 BOARD" xfId="1009"/>
    <cellStyle name="_Finance Board Report OCTOBER 2007 APA GROUP 071107_APA Group HY 2010 Financial Statements - Dec 2010 BOARD 2" xfId="1010"/>
    <cellStyle name="_Finance Board Report OCTOBER 2007 APA GROUP 071107_APA Group HY 2010 Financial Statements - Dec 2010 BOARD_Note37" xfId="1011"/>
    <cellStyle name="_Finance Board Report OCTOBER 2007 APA GROUP 071107_APA Group HY 2010 Financial Statements - Dec 2010 BOARD_Note37 2" xfId="1012"/>
    <cellStyle name="_Finance Board Report OCTOBER 2007 APA GROUP 071107_APA Group HY 2010 Financial Statements - Dec 2010 BOARD_Note37_Rough calculation of RAB as at 30 June 2012" xfId="1013"/>
    <cellStyle name="_Finance Board Report OCTOBER 2007 APA GROUP 071107_APA Group HY 2010 Financial Statements - Dec 2010 BOARD_Rough calculation of RAB as at 30 June 2012" xfId="1014"/>
    <cellStyle name="_Finance Board Report OCTOBER 2007 APA GROUP 071107_APT 2010 Financial Statements FINAL" xfId="1015"/>
    <cellStyle name="_Finance Board Report OCTOBER 2007 APA GROUP 071107_APT 2010 Financial Statements FINAL 2" xfId="1016"/>
    <cellStyle name="_Finance Board Report OCTOBER 2007 APA GROUP 071107_APT 2010 Financial Statements FINAL_Rough calculation of RAB as at 30 June 2012" xfId="1017"/>
    <cellStyle name="_Finance Board Report OCTOBER 2007 APA GROUP 071107_IAS139 Jun-10" xfId="1018"/>
    <cellStyle name="_Finance Board Report OCTOBER 2007 APA GROUP 071107_Note 9" xfId="1019"/>
    <cellStyle name="_Finance Board Report OCTOBER 2007 APA GROUP 071107_Note 9 2" xfId="1020"/>
    <cellStyle name="_Finance Board Report OCTOBER 2007 APA GROUP 071107_Note15" xfId="1021"/>
    <cellStyle name="_Finance Board Report OCTOBER 2007 APA GROUP 071107_Note15 2" xfId="1022"/>
    <cellStyle name="_Finance Board Report OCTOBER 2007 APA GROUP 071107_Note15_Note37" xfId="1023"/>
    <cellStyle name="_Finance Board Report OCTOBER 2007 APA GROUP 071107_Note15_Note37 2" xfId="1024"/>
    <cellStyle name="_Finance Board Report OCTOBER 2007 APA GROUP 071107_Note15_Note37_Rough calculation of RAB as at 30 June 2012" xfId="1025"/>
    <cellStyle name="_Finance Board Report OCTOBER 2007 APA GROUP 071107_Note15_Rough calculation of RAB as at 30 June 2012" xfId="1026"/>
    <cellStyle name="_Finance Board Report OCTOBER 2007 APA GROUP 071107_Rough calculation of RAB as at 30 June 2012" xfId="1027"/>
    <cellStyle name="_Finance Board Report OCTOBER 2007 APA GROUP 071107_Sheet 1 (2)" xfId="1028"/>
    <cellStyle name="_Finance Board Report OCTOBER 2007 APA GROUP 071107_Sheet 1 (2) 2" xfId="1029"/>
    <cellStyle name="_Finance Board Report OCTOBER 2007 APA GROUP 071107_TB (APA GRP)" xfId="1030"/>
    <cellStyle name="_Finance Board Report OCTOBER 2007 APA GROUP 071107_TB (APA GRP) 2" xfId="1031"/>
    <cellStyle name="_Finance Board Report OCTOBER 2007 APA GROUP 071107_TB (APA GRP)_Note37" xfId="1032"/>
    <cellStyle name="_Finance Board Report OCTOBER 2007 APA GROUP 071107_TB (APA GRP)_Note37 2" xfId="1033"/>
    <cellStyle name="_Finance Board Report OCTOBER 2007 APA GROUP 071107_TB (APA GRP)_Note37_Rough calculation of RAB as at 30 June 2012" xfId="1034"/>
    <cellStyle name="_Finance Board Report OCTOBER 2007 APA GROUP 071107_TB (APA GRP)_Rough calculation of RAB as at 30 June 2012" xfId="1035"/>
    <cellStyle name="_Finance Board Report OCTOBER 2007 APA GROUP 071107_WP 11 Reg Deferred Tax Liabilit" xfId="1036"/>
    <cellStyle name="_Finance Board Report OCTOBER 2007 APA GROUP 071107_WP 11 Reg Deferred Tax Liabilit_Rough calculation of RAB as at 30 June 2012" xfId="1037"/>
    <cellStyle name="_Finance Board Report OCTOBER 2007 APA GROUP 071107_zFY11 Growth &amp; SIB SUMMARY" xfId="1038"/>
    <cellStyle name="_Finance Board Report OCTOBER 2007 APA GROUP 071107_zFY11 SIB Capex SUMMARY" xfId="1039"/>
    <cellStyle name="_FY2009 Budget Envestra Distribution Assumptions" xfId="1040"/>
    <cellStyle name="_FY2009 Fcast Envestra Distribution Assumptions Dec 08" xfId="1041"/>
    <cellStyle name="_GAU Forecast Cash Flow - By location 090115 (2)" xfId="1042"/>
    <cellStyle name="_GAU Forecast Cash Flow - By location 090115 (2)_zFY11 Growth &amp; SIB SUMMARY" xfId="1043"/>
    <cellStyle name="_GAU Forecast Cash Flow - By location 090115 (2)_zFY11 SIB Capex SUMMARY" xfId="1044"/>
    <cellStyle name="_Lease movements" xfId="1045"/>
    <cellStyle name="_Lease movements 2" xfId="1046"/>
    <cellStyle name="_Lease movements_APA CORP FA Note to EOFY statements for Fixed Assets ADJE-11 v4" xfId="1047"/>
    <cellStyle name="_Lease movements_APA Group CORP FAR Consolidated Movement Apr-11" xfId="1048"/>
    <cellStyle name="_Lease movements_APA Group CORP FAR Consolidated Movement Mar-11" xfId="1049"/>
    <cellStyle name="_Lease movements_APA Group HY 2010 Financial Statements - Dec 2010 BOARD" xfId="1050"/>
    <cellStyle name="_Lease movements_APA Group HY 2010 Financial Statements - Dec 2010 BOARD 2" xfId="1051"/>
    <cellStyle name="_Lease movements_APA Group HY 2010 Financial Statements - Dec 2010 BOARD_Note37" xfId="1052"/>
    <cellStyle name="_Lease movements_APA Group HY 2010 Financial Statements - Dec 2010 BOARD_Note37 2" xfId="1053"/>
    <cellStyle name="_Lease movements_APA Group HY 2010 Financial Statements - Dec 2010 BOARD_Note37_Rough calculation of RAB as at 30 June 2012" xfId="1054"/>
    <cellStyle name="_Lease movements_APA Group HY 2010 Financial Statements - Dec 2010 BOARD_Rough calculation of RAB as at 30 June 2012" xfId="1055"/>
    <cellStyle name="_Lease movements_APT 2010 Financial Statements FINAL" xfId="1056"/>
    <cellStyle name="_Lease movements_APT 2010 Financial Statements FINAL 2" xfId="1057"/>
    <cellStyle name="_Lease movements_APT 2010 Financial Statements FINAL_Rough calculation of RAB as at 30 June 2012" xfId="1058"/>
    <cellStyle name="_Lease movements_IAS139 Jun-10" xfId="1059"/>
    <cellStyle name="_Lease movements_Note 9" xfId="1060"/>
    <cellStyle name="_Lease movements_Note 9 2" xfId="1061"/>
    <cellStyle name="_Lease movements_Note15" xfId="1062"/>
    <cellStyle name="_Lease movements_Note15 2" xfId="1063"/>
    <cellStyle name="_Lease movements_Note15_Note37" xfId="1064"/>
    <cellStyle name="_Lease movements_Note15_Note37 2" xfId="1065"/>
    <cellStyle name="_Lease movements_Note15_Note37_Rough calculation of RAB as at 30 June 2012" xfId="1066"/>
    <cellStyle name="_Lease movements_Note15_Rough calculation of RAB as at 30 June 2012" xfId="1067"/>
    <cellStyle name="_Lease movements_Rough calculation of RAB as at 30 June 2012" xfId="1068"/>
    <cellStyle name="_Lease movements_Sheet 1 (2)" xfId="1069"/>
    <cellStyle name="_Lease movements_Sheet 1 (2) 2" xfId="1070"/>
    <cellStyle name="_Lease movements_TB (APA GRP)" xfId="1071"/>
    <cellStyle name="_Lease movements_TB (APA GRP) 2" xfId="1072"/>
    <cellStyle name="_Lease movements_TB (APA GRP)_Note37" xfId="1073"/>
    <cellStyle name="_Lease movements_TB (APA GRP)_Note37 2" xfId="1074"/>
    <cellStyle name="_Lease movements_TB (APA GRP)_Note37_Rough calculation of RAB as at 30 June 2012" xfId="1075"/>
    <cellStyle name="_Lease movements_TB (APA GRP)_Rough calculation of RAB as at 30 June 2012" xfId="1076"/>
    <cellStyle name="_Lease movements_WP 11 Reg Deferred Tax Liabilit" xfId="1077"/>
    <cellStyle name="_Lease movements_WP 11 Reg Deferred Tax Liabilit_Rough calculation of RAB as at 30 June 2012" xfId="1078"/>
    <cellStyle name="_Parmelia CAPEX" xfId="1079"/>
    <cellStyle name="_Parmelia CAPEX - Cancelled" xfId="1080"/>
    <cellStyle name="_Parmelia CAPEX - Cancelled 2" xfId="1081"/>
    <cellStyle name="_Parmelia CAPEX - Cancelled_APA CORP FA Note to EOFY statements for Fixed Assets ADJE-11 v4" xfId="1082"/>
    <cellStyle name="_Parmelia CAPEX - Cancelled_APA Group CORP FAR Consolidated Movement Apr-11" xfId="1083"/>
    <cellStyle name="_Parmelia CAPEX - Cancelled_APA Group CORP FAR Consolidated Movement Mar-11" xfId="1084"/>
    <cellStyle name="_Parmelia CAPEX - Cancelled_APA Group HY 2010 Financial Statements - Dec 2010 BOARD" xfId="1085"/>
    <cellStyle name="_Parmelia CAPEX - Cancelled_APA Group HY 2010 Financial Statements - Dec 2010 BOARD 2" xfId="1086"/>
    <cellStyle name="_Parmelia CAPEX - Cancelled_APA Group HY 2010 Financial Statements - Dec 2010 BOARD_Note37" xfId="1087"/>
    <cellStyle name="_Parmelia CAPEX - Cancelled_APA Group HY 2010 Financial Statements - Dec 2010 BOARD_Note37 2" xfId="1088"/>
    <cellStyle name="_Parmelia CAPEX - Cancelled_APA Group HY 2010 Financial Statements - Dec 2010 BOARD_Note37_Rough calculation of RAB as at 30 June 2012" xfId="1089"/>
    <cellStyle name="_Parmelia CAPEX - Cancelled_APA Group HY 2010 Financial Statements - Dec 2010 BOARD_Rough calculation of RAB as at 30 June 2012" xfId="1090"/>
    <cellStyle name="_Parmelia CAPEX - Cancelled_APT 2010 Financial Statements FINAL" xfId="1091"/>
    <cellStyle name="_Parmelia CAPEX - Cancelled_APT 2010 Financial Statements FINAL 2" xfId="1092"/>
    <cellStyle name="_Parmelia CAPEX - Cancelled_APT 2010 Financial Statements FINAL_Rough calculation of RAB as at 30 June 2012" xfId="1093"/>
    <cellStyle name="_Parmelia CAPEX - Cancelled_IAS139 Jun-10" xfId="1094"/>
    <cellStyle name="_Parmelia CAPEX - Cancelled_Note 9" xfId="1095"/>
    <cellStyle name="_Parmelia CAPEX - Cancelled_Note 9 2" xfId="1096"/>
    <cellStyle name="_Parmelia CAPEX - Cancelled_Note15" xfId="1097"/>
    <cellStyle name="_Parmelia CAPEX - Cancelled_Note15 2" xfId="1098"/>
    <cellStyle name="_Parmelia CAPEX - Cancelled_Note15_Note37" xfId="1099"/>
    <cellStyle name="_Parmelia CAPEX - Cancelled_Note15_Note37 2" xfId="1100"/>
    <cellStyle name="_Parmelia CAPEX - Cancelled_Note15_Note37_Rough calculation of RAB as at 30 June 2012" xfId="1101"/>
    <cellStyle name="_Parmelia CAPEX - Cancelled_Note15_Rough calculation of RAB as at 30 June 2012" xfId="1102"/>
    <cellStyle name="_Parmelia CAPEX - Cancelled_Rough calculation of RAB as at 30 June 2012" xfId="1103"/>
    <cellStyle name="_Parmelia CAPEX - Cancelled_Sheet 1 (2)" xfId="1104"/>
    <cellStyle name="_Parmelia CAPEX - Cancelled_Sheet 1 (2) 2" xfId="1105"/>
    <cellStyle name="_Parmelia CAPEX - Cancelled_TB (APA GRP)" xfId="1106"/>
    <cellStyle name="_Parmelia CAPEX - Cancelled_TB (APA GRP) 2" xfId="1107"/>
    <cellStyle name="_Parmelia CAPEX - Cancelled_TB (APA GRP)_Note37" xfId="1108"/>
    <cellStyle name="_Parmelia CAPEX - Cancelled_TB (APA GRP)_Note37 2" xfId="1109"/>
    <cellStyle name="_Parmelia CAPEX - Cancelled_TB (APA GRP)_Note37_Rough calculation of RAB as at 30 June 2012" xfId="1110"/>
    <cellStyle name="_Parmelia CAPEX - Cancelled_TB (APA GRP)_Rough calculation of RAB as at 30 June 2012" xfId="1111"/>
    <cellStyle name="_Parmelia CAPEX - Cancelled_WP 11 Reg Deferred Tax Liabilit" xfId="1112"/>
    <cellStyle name="_Parmelia CAPEX - Cancelled_WP 11 Reg Deferred Tax Liabilit_Rough calculation of RAB as at 30 June 2012" xfId="1113"/>
    <cellStyle name="_Parmelia CAPEX - Cancelled_zFY11 Growth &amp; SIB SUMMARY" xfId="1114"/>
    <cellStyle name="_Parmelia CAPEX - Cancelled_zFY11 SIB Capex SUMMARY" xfId="1115"/>
    <cellStyle name="_Parmelia CAPEX - Mondarra" xfId="1116"/>
    <cellStyle name="_Parmelia CAPEX - Mondarra 2" xfId="1117"/>
    <cellStyle name="_Parmelia CAPEX - Mondarra_APA CORP FA Note to EOFY statements for Fixed Assets ADJE-11 v4" xfId="1118"/>
    <cellStyle name="_Parmelia CAPEX - Mondarra_APA Group CORP FAR Consolidated Movement Apr-11" xfId="1119"/>
    <cellStyle name="_Parmelia CAPEX - Mondarra_APA Group CORP FAR Consolidated Movement Mar-11" xfId="1120"/>
    <cellStyle name="_Parmelia CAPEX - Mondarra_APA Group HY 2010 Financial Statements - Dec 2010 BOARD" xfId="1121"/>
    <cellStyle name="_Parmelia CAPEX - Mondarra_APA Group HY 2010 Financial Statements - Dec 2010 BOARD 2" xfId="1122"/>
    <cellStyle name="_Parmelia CAPEX - Mondarra_APA Group HY 2010 Financial Statements - Dec 2010 BOARD_Note37" xfId="1123"/>
    <cellStyle name="_Parmelia CAPEX - Mondarra_APA Group HY 2010 Financial Statements - Dec 2010 BOARD_Note37 2" xfId="1124"/>
    <cellStyle name="_Parmelia CAPEX - Mondarra_APA Group HY 2010 Financial Statements - Dec 2010 BOARD_Note37_Rough calculation of RAB as at 30 June 2012" xfId="1125"/>
    <cellStyle name="_Parmelia CAPEX - Mondarra_APA Group HY 2010 Financial Statements - Dec 2010 BOARD_Rough calculation of RAB as at 30 June 2012" xfId="1126"/>
    <cellStyle name="_Parmelia CAPEX - Mondarra_APT 2010 Financial Statements FINAL" xfId="1127"/>
    <cellStyle name="_Parmelia CAPEX - Mondarra_APT 2010 Financial Statements FINAL 2" xfId="1128"/>
    <cellStyle name="_Parmelia CAPEX - Mondarra_APT 2010 Financial Statements FINAL_Rough calculation of RAB as at 30 June 2012" xfId="1129"/>
    <cellStyle name="_Parmelia CAPEX - Mondarra_IAS139 Jun-10" xfId="1130"/>
    <cellStyle name="_Parmelia CAPEX - Mondarra_Note 9" xfId="1131"/>
    <cellStyle name="_Parmelia CAPEX - Mondarra_Note 9 2" xfId="1132"/>
    <cellStyle name="_Parmelia CAPEX - Mondarra_Note15" xfId="1133"/>
    <cellStyle name="_Parmelia CAPEX - Mondarra_Note15 2" xfId="1134"/>
    <cellStyle name="_Parmelia CAPEX - Mondarra_Note15_Note37" xfId="1135"/>
    <cellStyle name="_Parmelia CAPEX - Mondarra_Note15_Note37 2" xfId="1136"/>
    <cellStyle name="_Parmelia CAPEX - Mondarra_Note15_Note37_Rough calculation of RAB as at 30 June 2012" xfId="1137"/>
    <cellStyle name="_Parmelia CAPEX - Mondarra_Note15_Rough calculation of RAB as at 30 June 2012" xfId="1138"/>
    <cellStyle name="_Parmelia CAPEX - Mondarra_Rough calculation of RAB as at 30 June 2012" xfId="1139"/>
    <cellStyle name="_Parmelia CAPEX - Mondarra_Sheet 1 (2)" xfId="1140"/>
    <cellStyle name="_Parmelia CAPEX - Mondarra_Sheet 1 (2) 2" xfId="1141"/>
    <cellStyle name="_Parmelia CAPEX - Mondarra_TB (APA GRP)" xfId="1142"/>
    <cellStyle name="_Parmelia CAPEX - Mondarra_TB (APA GRP) 2" xfId="1143"/>
    <cellStyle name="_Parmelia CAPEX - Mondarra_TB (APA GRP)_Note37" xfId="1144"/>
    <cellStyle name="_Parmelia CAPEX - Mondarra_TB (APA GRP)_Note37 2" xfId="1145"/>
    <cellStyle name="_Parmelia CAPEX - Mondarra_TB (APA GRP)_Note37_Rough calculation of RAB as at 30 June 2012" xfId="1146"/>
    <cellStyle name="_Parmelia CAPEX - Mondarra_TB (APA GRP)_Rough calculation of RAB as at 30 June 2012" xfId="1147"/>
    <cellStyle name="_Parmelia CAPEX - Mondarra_WP 11 Reg Deferred Tax Liabilit" xfId="1148"/>
    <cellStyle name="_Parmelia CAPEX - Mondarra_WP 11 Reg Deferred Tax Liabilit_Rough calculation of RAB as at 30 June 2012" xfId="1149"/>
    <cellStyle name="_Parmelia CAPEX - Mondarra_zFY11 Growth &amp; SIB SUMMARY" xfId="1150"/>
    <cellStyle name="_Parmelia CAPEX - Mondarra_zFY11 SIB Capex SUMMARY" xfId="1151"/>
    <cellStyle name="_Parmelia CAPEX 2" xfId="1152"/>
    <cellStyle name="_Parmelia CAPEX 3" xfId="1153"/>
    <cellStyle name="_Parmelia CAPEX 4" xfId="1154"/>
    <cellStyle name="_Parmelia CAPEX 5" xfId="1155"/>
    <cellStyle name="_Parmelia CAPEX Deferred" xfId="1156"/>
    <cellStyle name="_Parmelia CAPEX Deferred 2" xfId="1157"/>
    <cellStyle name="_Parmelia CAPEX Deferred_APA CORP FA Note to EOFY statements for Fixed Assets ADJE-11 v4" xfId="1158"/>
    <cellStyle name="_Parmelia CAPEX Deferred_APA Group CORP FAR Consolidated Movement Apr-11" xfId="1159"/>
    <cellStyle name="_Parmelia CAPEX Deferred_APA Group CORP FAR Consolidated Movement Mar-11" xfId="1160"/>
    <cellStyle name="_Parmelia CAPEX Deferred_APA Group HY 2010 Financial Statements - Dec 2010 BOARD" xfId="1161"/>
    <cellStyle name="_Parmelia CAPEX Deferred_APA Group HY 2010 Financial Statements - Dec 2010 BOARD 2" xfId="1162"/>
    <cellStyle name="_Parmelia CAPEX Deferred_APA Group HY 2010 Financial Statements - Dec 2010 BOARD_Note37" xfId="1163"/>
    <cellStyle name="_Parmelia CAPEX Deferred_APA Group HY 2010 Financial Statements - Dec 2010 BOARD_Note37 2" xfId="1164"/>
    <cellStyle name="_Parmelia CAPEX Deferred_APA Group HY 2010 Financial Statements - Dec 2010 BOARD_Note37_Rough calculation of RAB as at 30 June 2012" xfId="1165"/>
    <cellStyle name="_Parmelia CAPEX Deferred_APA Group HY 2010 Financial Statements - Dec 2010 BOARD_Rough calculation of RAB as at 30 June 2012" xfId="1166"/>
    <cellStyle name="_Parmelia CAPEX Deferred_APT 2010 Financial Statements FINAL" xfId="1167"/>
    <cellStyle name="_Parmelia CAPEX Deferred_APT 2010 Financial Statements FINAL 2" xfId="1168"/>
    <cellStyle name="_Parmelia CAPEX Deferred_APT 2010 Financial Statements FINAL_Rough calculation of RAB as at 30 June 2012" xfId="1169"/>
    <cellStyle name="_Parmelia CAPEX Deferred_IAS139 Jun-10" xfId="1170"/>
    <cellStyle name="_Parmelia CAPEX Deferred_Note 9" xfId="1171"/>
    <cellStyle name="_Parmelia CAPEX Deferred_Note 9 2" xfId="1172"/>
    <cellStyle name="_Parmelia CAPEX Deferred_Note15" xfId="1173"/>
    <cellStyle name="_Parmelia CAPEX Deferred_Note15 2" xfId="1174"/>
    <cellStyle name="_Parmelia CAPEX Deferred_Note15_Note37" xfId="1175"/>
    <cellStyle name="_Parmelia CAPEX Deferred_Note15_Note37 2" xfId="1176"/>
    <cellStyle name="_Parmelia CAPEX Deferred_Note15_Note37_Rough calculation of RAB as at 30 June 2012" xfId="1177"/>
    <cellStyle name="_Parmelia CAPEX Deferred_Note15_Rough calculation of RAB as at 30 June 2012" xfId="1178"/>
    <cellStyle name="_Parmelia CAPEX Deferred_Rough calculation of RAB as at 30 June 2012" xfId="1179"/>
    <cellStyle name="_Parmelia CAPEX Deferred_Sheet 1 (2)" xfId="1180"/>
    <cellStyle name="_Parmelia CAPEX Deferred_Sheet 1 (2) 2" xfId="1181"/>
    <cellStyle name="_Parmelia CAPEX Deferred_TB (APA GRP)" xfId="1182"/>
    <cellStyle name="_Parmelia CAPEX Deferred_TB (APA GRP) 2" xfId="1183"/>
    <cellStyle name="_Parmelia CAPEX Deferred_TB (APA GRP)_Note37" xfId="1184"/>
    <cellStyle name="_Parmelia CAPEX Deferred_TB (APA GRP)_Note37 2" xfId="1185"/>
    <cellStyle name="_Parmelia CAPEX Deferred_TB (APA GRP)_Note37_Rough calculation of RAB as at 30 June 2012" xfId="1186"/>
    <cellStyle name="_Parmelia CAPEX Deferred_TB (APA GRP)_Rough calculation of RAB as at 30 June 2012" xfId="1187"/>
    <cellStyle name="_Parmelia CAPEX Deferred_WP 11 Reg Deferred Tax Liabilit" xfId="1188"/>
    <cellStyle name="_Parmelia CAPEX Deferred_WP 11 Reg Deferred Tax Liabilit_Rough calculation of RAB as at 30 June 2012" xfId="1189"/>
    <cellStyle name="_Parmelia CAPEX Deferred_zFY11 Growth &amp; SIB SUMMARY" xfId="1190"/>
    <cellStyle name="_Parmelia CAPEX Deferred_zFY11 SIB Capex SUMMARY" xfId="1191"/>
    <cellStyle name="_Parmelia CAPEX_APA CORP FA Note to EOFY statements for Fixed Assets ADJE-11 v4" xfId="1192"/>
    <cellStyle name="_Parmelia CAPEX_APA Group CORP FAR Consolidated Movement Apr-11" xfId="1193"/>
    <cellStyle name="_Parmelia CAPEX_APA Group CORP FAR Consolidated Movement Mar-11" xfId="1194"/>
    <cellStyle name="_Parmelia CAPEX_APA Group HY 2010 Financial Statements - Dec 2010 BOARD" xfId="1195"/>
    <cellStyle name="_Parmelia CAPEX_APA Group HY 2010 Financial Statements - Dec 2010 BOARD 2" xfId="1196"/>
    <cellStyle name="_Parmelia CAPEX_APA Group HY 2010 Financial Statements - Dec 2010 BOARD_Note37" xfId="1197"/>
    <cellStyle name="_Parmelia CAPEX_APA Group HY 2010 Financial Statements - Dec 2010 BOARD_Note37 2" xfId="1198"/>
    <cellStyle name="_Parmelia CAPEX_APA Group HY 2010 Financial Statements - Dec 2010 BOARD_Note37_Rough calculation of RAB as at 30 June 2012" xfId="1199"/>
    <cellStyle name="_Parmelia CAPEX_APA Group HY 2010 Financial Statements - Dec 2010 BOARD_Rough calculation of RAB as at 30 June 2012" xfId="1200"/>
    <cellStyle name="_Parmelia CAPEX_APT 2010 Financial Statements FINAL" xfId="1201"/>
    <cellStyle name="_Parmelia CAPEX_APT 2010 Financial Statements FINAL 2" xfId="1202"/>
    <cellStyle name="_Parmelia CAPEX_APT 2010 Financial Statements FINAL_Rough calculation of RAB as at 30 June 2012" xfId="1203"/>
    <cellStyle name="_Parmelia CAPEX_IAS139 Jun-10" xfId="1204"/>
    <cellStyle name="_Parmelia CAPEX_Note 9" xfId="1205"/>
    <cellStyle name="_Parmelia CAPEX_Note 9 2" xfId="1206"/>
    <cellStyle name="_Parmelia CAPEX_Note15" xfId="1207"/>
    <cellStyle name="_Parmelia CAPEX_Note15 2" xfId="1208"/>
    <cellStyle name="_Parmelia CAPEX_Note15_Note37" xfId="1209"/>
    <cellStyle name="_Parmelia CAPEX_Note15_Note37 2" xfId="1210"/>
    <cellStyle name="_Parmelia CAPEX_Note15_Note37_Rough calculation of RAB as at 30 June 2012" xfId="1211"/>
    <cellStyle name="_Parmelia CAPEX_Note15_Rough calculation of RAB as at 30 June 2012" xfId="1212"/>
    <cellStyle name="_Parmelia CAPEX_Rough calculation of RAB as at 30 June 2012" xfId="1213"/>
    <cellStyle name="_Parmelia CAPEX_Sheet 1 (2)" xfId="1214"/>
    <cellStyle name="_Parmelia CAPEX_Sheet 1 (2) 2" xfId="1215"/>
    <cellStyle name="_Parmelia CAPEX_TB (APA GRP)" xfId="1216"/>
    <cellStyle name="_Parmelia CAPEX_TB (APA GRP) 2" xfId="1217"/>
    <cellStyle name="_Parmelia CAPEX_TB (APA GRP)_Note37" xfId="1218"/>
    <cellStyle name="_Parmelia CAPEX_TB (APA GRP)_Note37 2" xfId="1219"/>
    <cellStyle name="_Parmelia CAPEX_TB (APA GRP)_Note37_Rough calculation of RAB as at 30 June 2012" xfId="1220"/>
    <cellStyle name="_Parmelia CAPEX_TB (APA GRP)_Rough calculation of RAB as at 30 June 2012" xfId="1221"/>
    <cellStyle name="_Parmelia CAPEX_WP 11 Reg Deferred Tax Liabilit" xfId="1222"/>
    <cellStyle name="_Parmelia CAPEX_WP 11 Reg Deferred Tax Liabilit_Rough calculation of RAB as at 30 June 2012" xfId="1223"/>
    <cellStyle name="_Parmelia CAPEX_zFY11 Growth &amp; SIB SUMMARY" xfId="1224"/>
    <cellStyle name="_Parmelia CAPEX_zFY11 SIB Capex SUMMARY" xfId="1225"/>
    <cellStyle name="_Parmelia MEJ" xfId="1226"/>
    <cellStyle name="_Parmelia MEJ 2" xfId="1227"/>
    <cellStyle name="_Parmelia MEJ_APA CORP FA Note to EOFY statements for Fixed Assets ADJE-11 v4" xfId="1228"/>
    <cellStyle name="_Parmelia MEJ_APA Group CORP FAR Consolidated Movement Apr-11" xfId="1229"/>
    <cellStyle name="_Parmelia MEJ_APA Group CORP FAR Consolidated Movement Mar-11" xfId="1230"/>
    <cellStyle name="_Parmelia MEJ_APA Group HY 2010 Financial Statements - Dec 2010 BOARD" xfId="1231"/>
    <cellStyle name="_Parmelia MEJ_APA Group HY 2010 Financial Statements - Dec 2010 BOARD 2" xfId="1232"/>
    <cellStyle name="_Parmelia MEJ_APA Group HY 2010 Financial Statements - Dec 2010 BOARD_Note37" xfId="1233"/>
    <cellStyle name="_Parmelia MEJ_APA Group HY 2010 Financial Statements - Dec 2010 BOARD_Note37 2" xfId="1234"/>
    <cellStyle name="_Parmelia MEJ_APA Group HY 2010 Financial Statements - Dec 2010 BOARD_Note37_Rough calculation of RAB as at 30 June 2012" xfId="1235"/>
    <cellStyle name="_Parmelia MEJ_APA Group HY 2010 Financial Statements - Dec 2010 BOARD_Rough calculation of RAB as at 30 June 2012" xfId="1236"/>
    <cellStyle name="_Parmelia MEJ_APT 2010 Financial Statements FINAL" xfId="1237"/>
    <cellStyle name="_Parmelia MEJ_APT 2010 Financial Statements FINAL 2" xfId="1238"/>
    <cellStyle name="_Parmelia MEJ_APT 2010 Financial Statements FINAL_Rough calculation of RAB as at 30 June 2012" xfId="1239"/>
    <cellStyle name="_Parmelia MEJ_IAS139 Jun-10" xfId="1240"/>
    <cellStyle name="_Parmelia MEJ_Note 9" xfId="1241"/>
    <cellStyle name="_Parmelia MEJ_Note 9 2" xfId="1242"/>
    <cellStyle name="_Parmelia MEJ_Note15" xfId="1243"/>
    <cellStyle name="_Parmelia MEJ_Note15 2" xfId="1244"/>
    <cellStyle name="_Parmelia MEJ_Note15_Note37" xfId="1245"/>
    <cellStyle name="_Parmelia MEJ_Note15_Note37 2" xfId="1246"/>
    <cellStyle name="_Parmelia MEJ_Note15_Note37_Rough calculation of RAB as at 30 June 2012" xfId="1247"/>
    <cellStyle name="_Parmelia MEJ_Note15_Rough calculation of RAB as at 30 June 2012" xfId="1248"/>
    <cellStyle name="_Parmelia MEJ_Rough calculation of RAB as at 30 June 2012" xfId="1249"/>
    <cellStyle name="_Parmelia MEJ_Sheet 1 (2)" xfId="1250"/>
    <cellStyle name="_Parmelia MEJ_Sheet 1 (2) 2" xfId="1251"/>
    <cellStyle name="_Parmelia MEJ_TB (APA GRP)" xfId="1252"/>
    <cellStyle name="_Parmelia MEJ_TB (APA GRP) 2" xfId="1253"/>
    <cellStyle name="_Parmelia MEJ_TB (APA GRP)_Note37" xfId="1254"/>
    <cellStyle name="_Parmelia MEJ_TB (APA GRP)_Note37 2" xfId="1255"/>
    <cellStyle name="_Parmelia MEJ_TB (APA GRP)_Note37_Rough calculation of RAB as at 30 June 2012" xfId="1256"/>
    <cellStyle name="_Parmelia MEJ_TB (APA GRP)_Rough calculation of RAB as at 30 June 2012" xfId="1257"/>
    <cellStyle name="_Parmelia MEJ_WP 11 Reg Deferred Tax Liabilit" xfId="1258"/>
    <cellStyle name="_Parmelia MEJ_WP 11 Reg Deferred Tax Liabilit_Rough calculation of RAB as at 30 June 2012" xfId="1259"/>
    <cellStyle name="_Parmelia MEJ_zFY11 Growth &amp; SIB SUMMARY" xfId="1260"/>
    <cellStyle name="_Parmelia MEJ_zFY11 SIB Capex SUMMARY" xfId="1261"/>
    <cellStyle name="_Perpetual Templates_v1" xfId="1262"/>
    <cellStyle name="_Roll Stock Model_10.0_02-09-05 (RF)" xfId="1263"/>
    <cellStyle name="_Sheet1" xfId="1264"/>
    <cellStyle name="_Sheet1 2" xfId="1265"/>
    <cellStyle name="_Sheet1_APA CORP FA Note to EOFY statements for Fixed Assets ADJE-11 v4" xfId="1266"/>
    <cellStyle name="_Sheet1_APA Group CORP FAR Consolidated Movement Apr-11" xfId="1267"/>
    <cellStyle name="_Sheet1_APA Group CORP FAR Consolidated Movement Mar-11" xfId="1268"/>
    <cellStyle name="_Sheet1_APA Group HY 2010 Financial Statements - Dec 2010 BOARD" xfId="1269"/>
    <cellStyle name="_Sheet1_APA Group HY 2010 Financial Statements - Dec 2010 BOARD 2" xfId="1270"/>
    <cellStyle name="_Sheet1_APA Group HY 2010 Financial Statements - Dec 2010 BOARD_Note37" xfId="1271"/>
    <cellStyle name="_Sheet1_APA Group HY 2010 Financial Statements - Dec 2010 BOARD_Note37 2" xfId="1272"/>
    <cellStyle name="_Sheet1_APA Group HY 2010 Financial Statements - Dec 2010 BOARD_Note37_Rough calculation of RAB as at 30 June 2012" xfId="1273"/>
    <cellStyle name="_Sheet1_APA Group HY 2010 Financial Statements - Dec 2010 BOARD_Rough calculation of RAB as at 30 June 2012" xfId="1274"/>
    <cellStyle name="_Sheet1_APT 2010 Financial Statements FINAL" xfId="1275"/>
    <cellStyle name="_Sheet1_APT 2010 Financial Statements FINAL 2" xfId="1276"/>
    <cellStyle name="_Sheet1_APT 2010 Financial Statements FINAL_Rough calculation of RAB as at 30 June 2012" xfId="1277"/>
    <cellStyle name="_Sheet1_IAS139 Jun-10" xfId="1278"/>
    <cellStyle name="_Sheet1_Note 9" xfId="1279"/>
    <cellStyle name="_Sheet1_Note 9 2" xfId="1280"/>
    <cellStyle name="_Sheet1_Note15" xfId="1281"/>
    <cellStyle name="_Sheet1_Note15 2" xfId="1282"/>
    <cellStyle name="_Sheet1_Note15_Note37" xfId="1283"/>
    <cellStyle name="_Sheet1_Note15_Note37 2" xfId="1284"/>
    <cellStyle name="_Sheet1_Note15_Note37_Rough calculation of RAB as at 30 June 2012" xfId="1285"/>
    <cellStyle name="_Sheet1_Note15_Rough calculation of RAB as at 30 June 2012" xfId="1286"/>
    <cellStyle name="_Sheet1_Rough calculation of RAB as at 30 June 2012" xfId="1287"/>
    <cellStyle name="_Sheet1_Sheet 1 (2)" xfId="1288"/>
    <cellStyle name="_Sheet1_Sheet 1 (2) 2" xfId="1289"/>
    <cellStyle name="_Sheet1_TB (APA GRP)" xfId="1290"/>
    <cellStyle name="_Sheet1_TB (APA GRP) 2" xfId="1291"/>
    <cellStyle name="_Sheet1_TB (APA GRP)_Note37" xfId="1292"/>
    <cellStyle name="_Sheet1_TB (APA GRP)_Note37 2" xfId="1293"/>
    <cellStyle name="_Sheet1_TB (APA GRP)_Note37_Rough calculation of RAB as at 30 June 2012" xfId="1294"/>
    <cellStyle name="_Sheet1_TB (APA GRP)_Rough calculation of RAB as at 30 June 2012" xfId="1295"/>
    <cellStyle name="_Sheet1_WP 11 Reg Deferred Tax Liabilit" xfId="1296"/>
    <cellStyle name="_Sheet1_WP 11 Reg Deferred Tax Liabilit_Rough calculation of RAB as at 30 June 2012" xfId="1297"/>
    <cellStyle name="_Sheet1_zFY11 Growth &amp; SIB SUMMARY" xfId="1298"/>
    <cellStyle name="_Sheet1_zFY11 SIB Capex SUMMARY" xfId="1299"/>
    <cellStyle name="_TELFER &amp; NIFTY" xfId="1300"/>
    <cellStyle name="_TELFER &amp; NIFTY 2" xfId="1301"/>
    <cellStyle name="_UED AMP 2009-14 Final 250309 Less PU" xfId="51"/>
    <cellStyle name="_UED AMP 2009-14 Final 250309 Less PU_1011 monthly" xfId="52"/>
    <cellStyle name="=C:\WINNT\SYSTEM32\COMMAND.COM" xfId="1302"/>
    <cellStyle name="=C:\WINNT\SYSTEM32\COMMAND.COM 2" xfId="1303"/>
    <cellStyle name="0,000" xfId="1304"/>
    <cellStyle name="20% - Accent 7" xfId="1305"/>
    <cellStyle name="20% - Accent1 2" xfId="53"/>
    <cellStyle name="20% - Accent1 2 2" xfId="1307"/>
    <cellStyle name="20% - Accent1 2 3" xfId="1306"/>
    <cellStyle name="20% - Accent1 3" xfId="277"/>
    <cellStyle name="20% - Accent1 3 2" xfId="1309"/>
    <cellStyle name="20% - Accent1 3 2 2" xfId="2266"/>
    <cellStyle name="20% - Accent1 3 3" xfId="1308"/>
    <cellStyle name="20% - Accent1 3 3 2" xfId="2265"/>
    <cellStyle name="20% - Accent1 4" xfId="1310"/>
    <cellStyle name="20% - Accent2 2" xfId="54"/>
    <cellStyle name="20% - Accent2 2 2" xfId="1312"/>
    <cellStyle name="20% - Accent2 2 3" xfId="1311"/>
    <cellStyle name="20% - Accent2 3" xfId="1313"/>
    <cellStyle name="20% - Accent2 3 2" xfId="1314"/>
    <cellStyle name="20% - Accent2 3 2 2" xfId="2268"/>
    <cellStyle name="20% - Accent2 3 3" xfId="2267"/>
    <cellStyle name="20% - Accent2 4" xfId="1315"/>
    <cellStyle name="20% - Accent3 2" xfId="55"/>
    <cellStyle name="20% - Accent3 2 2" xfId="1317"/>
    <cellStyle name="20% - Accent3 2 3" xfId="1316"/>
    <cellStyle name="20% - Accent3 3" xfId="1318"/>
    <cellStyle name="20% - Accent3 3 2" xfId="1319"/>
    <cellStyle name="20% - Accent3 3 2 2" xfId="2270"/>
    <cellStyle name="20% - Accent3 3 3" xfId="2269"/>
    <cellStyle name="20% - Accent3 4" xfId="1320"/>
    <cellStyle name="20% - Accent4 2" xfId="56"/>
    <cellStyle name="20% - Accent4 2 2" xfId="1322"/>
    <cellStyle name="20% - Accent4 2 3" xfId="1321"/>
    <cellStyle name="20% - Accent4 3" xfId="1323"/>
    <cellStyle name="20% - Accent4 3 2" xfId="1324"/>
    <cellStyle name="20% - Accent4 3 2 2" xfId="2272"/>
    <cellStyle name="20% - Accent4 3 3" xfId="2271"/>
    <cellStyle name="20% - Accent4 4" xfId="1325"/>
    <cellStyle name="20% - Accent5 2" xfId="57"/>
    <cellStyle name="20% - Accent5 2 2" xfId="1327"/>
    <cellStyle name="20% - Accent5 2 3" xfId="1326"/>
    <cellStyle name="20% - Accent5 3" xfId="1328"/>
    <cellStyle name="20% - Accent5 3 2" xfId="1329"/>
    <cellStyle name="20% - Accent5 3 2 2" xfId="2274"/>
    <cellStyle name="20% - Accent5 3 3" xfId="2273"/>
    <cellStyle name="20% - Accent5 4" xfId="1330"/>
    <cellStyle name="20% - Accent6 2" xfId="58"/>
    <cellStyle name="20% - Accent6 2 2" xfId="1332"/>
    <cellStyle name="20% - Accent6 2 3" xfId="1331"/>
    <cellStyle name="20% - Accent6 3" xfId="1333"/>
    <cellStyle name="20% - Accent6 3 2" xfId="2275"/>
    <cellStyle name="20% - Accent6 4" xfId="1334"/>
    <cellStyle name="40% - Accent 7" xfId="1335"/>
    <cellStyle name="40% - Accent1 2" xfId="59"/>
    <cellStyle name="40% - Accent1 2 2" xfId="1337"/>
    <cellStyle name="40% - Accent1 2 3" xfId="1336"/>
    <cellStyle name="40% - Accent1 3" xfId="278"/>
    <cellStyle name="40% - Accent1 3 2" xfId="1339"/>
    <cellStyle name="40% - Accent1 3 2 2" xfId="2277"/>
    <cellStyle name="40% - Accent1 3 3" xfId="1338"/>
    <cellStyle name="40% - Accent1 3 3 2" xfId="2276"/>
    <cellStyle name="40% - Accent1 4" xfId="1340"/>
    <cellStyle name="40% - Accent2 2" xfId="60"/>
    <cellStyle name="40% - Accent2 2 2" xfId="1342"/>
    <cellStyle name="40% - Accent2 2 3" xfId="1341"/>
    <cellStyle name="40% - Accent2 3" xfId="1343"/>
    <cellStyle name="40% - Accent2 3 2" xfId="2278"/>
    <cellStyle name="40% - Accent2 4" xfId="1344"/>
    <cellStyle name="40% - Accent3 2" xfId="61"/>
    <cellStyle name="40% - Accent3 2 2" xfId="1346"/>
    <cellStyle name="40% - Accent3 2 3" xfId="1345"/>
    <cellStyle name="40% - Accent3 3" xfId="1347"/>
    <cellStyle name="40% - Accent3 3 2" xfId="1348"/>
    <cellStyle name="40% - Accent3 3 2 2" xfId="2280"/>
    <cellStyle name="40% - Accent3 3 3" xfId="2279"/>
    <cellStyle name="40% - Accent3 4" xfId="1349"/>
    <cellStyle name="40% - Accent4 2" xfId="62"/>
    <cellStyle name="40% - Accent4 2 2" xfId="1351"/>
    <cellStyle name="40% - Accent4 2 3" xfId="1350"/>
    <cellStyle name="40% - Accent4 3" xfId="1352"/>
    <cellStyle name="40% - Accent4 3 2" xfId="1353"/>
    <cellStyle name="40% - Accent4 3 2 2" xfId="2282"/>
    <cellStyle name="40% - Accent4 3 3" xfId="2281"/>
    <cellStyle name="40% - Accent4 4" xfId="1354"/>
    <cellStyle name="40% - Accent5 2" xfId="63"/>
    <cellStyle name="40% - Accent5 2 2" xfId="1356"/>
    <cellStyle name="40% - Accent5 2 3" xfId="1355"/>
    <cellStyle name="40% - Accent5 3" xfId="1357"/>
    <cellStyle name="40% - Accent5 3 2" xfId="1358"/>
    <cellStyle name="40% - Accent5 3 2 2" xfId="2284"/>
    <cellStyle name="40% - Accent5 3 3" xfId="2283"/>
    <cellStyle name="40% - Accent5 4" xfId="1359"/>
    <cellStyle name="40% - Accent6 2" xfId="64"/>
    <cellStyle name="40% - Accent6 2 2" xfId="1361"/>
    <cellStyle name="40% - Accent6 2 3" xfId="1360"/>
    <cellStyle name="40% - Accent6 3" xfId="1362"/>
    <cellStyle name="40% - Accent6 3 2" xfId="1363"/>
    <cellStyle name="40% - Accent6 3 2 2" xfId="2286"/>
    <cellStyle name="40% - Accent6 3 3" xfId="2285"/>
    <cellStyle name="40% - Accent6 4" xfId="1364"/>
    <cellStyle name="60% - Accent 7" xfId="1365"/>
    <cellStyle name="60% - Accent1 2" xfId="65"/>
    <cellStyle name="60% - Accent1 2 2" xfId="1366"/>
    <cellStyle name="60% - Accent1 3" xfId="1367"/>
    <cellStyle name="60% - Accent2 2" xfId="66"/>
    <cellStyle name="60% - Accent2 2 2" xfId="1368"/>
    <cellStyle name="60% - Accent2 3" xfId="1369"/>
    <cellStyle name="60% - Accent3 2" xfId="67"/>
    <cellStyle name="60% - Accent3 2 2" xfId="1370"/>
    <cellStyle name="60% - Accent3 3" xfId="1371"/>
    <cellStyle name="60% - Accent4 2" xfId="68"/>
    <cellStyle name="60% - Accent4 2 2" xfId="1372"/>
    <cellStyle name="60% - Accent4 3" xfId="1373"/>
    <cellStyle name="60% - Accent5 2" xfId="69"/>
    <cellStyle name="60% - Accent5 2 2" xfId="1374"/>
    <cellStyle name="60% - Accent5 3" xfId="1375"/>
    <cellStyle name="60% - Accent6 2" xfId="70"/>
    <cellStyle name="60% - Accent6 2 2" xfId="1376"/>
    <cellStyle name="60% - Accent6 3" xfId="1377"/>
    <cellStyle name="80% - Accent 7" xfId="1378"/>
    <cellStyle name="AA-Heading" xfId="1379"/>
    <cellStyle name="AA-Heading 2" xfId="1380"/>
    <cellStyle name="AA-Input" xfId="1381"/>
    <cellStyle name="Accent 7" xfId="1382"/>
    <cellStyle name="Accent1 - 20%" xfId="71"/>
    <cellStyle name="Accent1 - 40%" xfId="72"/>
    <cellStyle name="Accent1 - 60%" xfId="73"/>
    <cellStyle name="Accent1 2" xfId="74"/>
    <cellStyle name="Accent1 2 2" xfId="1383"/>
    <cellStyle name="Accent1 3" xfId="1384"/>
    <cellStyle name="Accent2 - 20%" xfId="75"/>
    <cellStyle name="Accent2 - 40%" xfId="76"/>
    <cellStyle name="Accent2 - 60%" xfId="77"/>
    <cellStyle name="Accent2 2" xfId="78"/>
    <cellStyle name="Accent2 2 2" xfId="1385"/>
    <cellStyle name="Accent2 3" xfId="1386"/>
    <cellStyle name="Accent3 - 20%" xfId="79"/>
    <cellStyle name="Accent3 - 40%" xfId="80"/>
    <cellStyle name="Accent3 - 60%" xfId="81"/>
    <cellStyle name="Accent3 2" xfId="82"/>
    <cellStyle name="Accent3 2 2" xfId="1387"/>
    <cellStyle name="Accent3 3" xfId="1388"/>
    <cellStyle name="Accent4 - 20%" xfId="83"/>
    <cellStyle name="Accent4 - 40%" xfId="84"/>
    <cellStyle name="Accent4 - 60%" xfId="85"/>
    <cellStyle name="Accent4 2" xfId="86"/>
    <cellStyle name="Accent4 2 2" xfId="1389"/>
    <cellStyle name="Accent4 3" xfId="1390"/>
    <cellStyle name="Accent5 - 20%" xfId="87"/>
    <cellStyle name="Accent5 - 40%" xfId="88"/>
    <cellStyle name="Accent5 - 60%" xfId="89"/>
    <cellStyle name="Accent5 2" xfId="90"/>
    <cellStyle name="Accent5 2 2" xfId="1391"/>
    <cellStyle name="Accent5 3" xfId="1392"/>
    <cellStyle name="Accent6 - 20%" xfId="91"/>
    <cellStyle name="Accent6 - 40%" xfId="92"/>
    <cellStyle name="Accent6 - 60%" xfId="93"/>
    <cellStyle name="Accent6 2" xfId="94"/>
    <cellStyle name="Accent6 2 2" xfId="1393"/>
    <cellStyle name="Accent6 3" xfId="1394"/>
    <cellStyle name="Agara" xfId="95"/>
    <cellStyle name="assump Decimal (2)" xfId="1395"/>
    <cellStyle name="assump Percent (0)" xfId="1396"/>
    <cellStyle name="assump Percent (3)" xfId="1397"/>
    <cellStyle name="assump Thousands (0)" xfId="1398"/>
    <cellStyle name="assump Units (0)" xfId="1399"/>
    <cellStyle name="Assumption" xfId="1400"/>
    <cellStyle name="Assumption 2" xfId="1401"/>
    <cellStyle name="Assumption 3" xfId="1402"/>
    <cellStyle name="Assumption 4" xfId="1403"/>
    <cellStyle name="Assumption_Input" xfId="1404"/>
    <cellStyle name="Assumptions Center Currency" xfId="1405"/>
    <cellStyle name="Assumptions Center Currency 2" xfId="1406"/>
    <cellStyle name="Assumptions Center Currency 2 2" xfId="2288"/>
    <cellStyle name="Assumptions Center Currency 2 3" xfId="2263"/>
    <cellStyle name="Assumptions Center Currency 3" xfId="2287"/>
    <cellStyle name="Assumptions Center Currency 4" xfId="2264"/>
    <cellStyle name="Assumptions Center Date" xfId="1407"/>
    <cellStyle name="Assumptions Center Date 2" xfId="1408"/>
    <cellStyle name="Assumptions Center Date 2 2" xfId="2290"/>
    <cellStyle name="Assumptions Center Date 2 3" xfId="2261"/>
    <cellStyle name="Assumptions Center Date 3" xfId="2289"/>
    <cellStyle name="Assumptions Center Date 4" xfId="2262"/>
    <cellStyle name="Assumptions Center Multiple" xfId="1409"/>
    <cellStyle name="Assumptions Center Multiple 2" xfId="1410"/>
    <cellStyle name="Assumptions Center Multiple 2 2" xfId="2292"/>
    <cellStyle name="Assumptions Center Multiple 2 3" xfId="2259"/>
    <cellStyle name="Assumptions Center Multiple 3" xfId="2291"/>
    <cellStyle name="Assumptions Center Multiple 4" xfId="2260"/>
    <cellStyle name="Assumptions Center Number" xfId="1411"/>
    <cellStyle name="Assumptions Center Number 2" xfId="1412"/>
    <cellStyle name="Assumptions Center Number 2 2" xfId="2294"/>
    <cellStyle name="Assumptions Center Number 2 3" xfId="2257"/>
    <cellStyle name="Assumptions Center Number 3" xfId="2293"/>
    <cellStyle name="Assumptions Center Number 4" xfId="2258"/>
    <cellStyle name="Assumptions Center Percentage" xfId="1413"/>
    <cellStyle name="Assumptions Center Percentage 2" xfId="1414"/>
    <cellStyle name="Assumptions Center Percentage 2 2" xfId="2296"/>
    <cellStyle name="Assumptions Center Percentage 2 3" xfId="2255"/>
    <cellStyle name="Assumptions Center Percentage 3" xfId="2295"/>
    <cellStyle name="Assumptions Center Percentage 4" xfId="2256"/>
    <cellStyle name="Assumptions Center Year" xfId="1415"/>
    <cellStyle name="Assumptions Center Year 2" xfId="1416"/>
    <cellStyle name="Assumptions Center Year 2 2" xfId="2298"/>
    <cellStyle name="Assumptions Center Year 2 3" xfId="2253"/>
    <cellStyle name="Assumptions Center Year 3" xfId="2297"/>
    <cellStyle name="Assumptions Center Year 4" xfId="2254"/>
    <cellStyle name="Assumptions Heading" xfId="1417"/>
    <cellStyle name="Assumptions Heading 2" xfId="1418"/>
    <cellStyle name="Assumptions Heading 2 2" xfId="2300"/>
    <cellStyle name="Assumptions Heading 2 3" xfId="2251"/>
    <cellStyle name="Assumptions Heading 3" xfId="2299"/>
    <cellStyle name="Assumptions Heading 4" xfId="2252"/>
    <cellStyle name="Assumptions Right Currency" xfId="1419"/>
    <cellStyle name="Assumptions Right Currency 2" xfId="1420"/>
    <cellStyle name="Assumptions Right Currency 2 2" xfId="2302"/>
    <cellStyle name="Assumptions Right Currency 2 3" xfId="2249"/>
    <cellStyle name="Assumptions Right Currency 3" xfId="2301"/>
    <cellStyle name="Assumptions Right Currency 4" xfId="2250"/>
    <cellStyle name="Assumptions Right Date" xfId="1421"/>
    <cellStyle name="Assumptions Right Date 2" xfId="1422"/>
    <cellStyle name="Assumptions Right Date 2 2" xfId="2304"/>
    <cellStyle name="Assumptions Right Date 2 3" xfId="2247"/>
    <cellStyle name="Assumptions Right Date 3" xfId="2303"/>
    <cellStyle name="Assumptions Right Date 4" xfId="2248"/>
    <cellStyle name="Assumptions Right Multiple" xfId="1423"/>
    <cellStyle name="Assumptions Right Multiple 2" xfId="1424"/>
    <cellStyle name="Assumptions Right Multiple 2 2" xfId="2306"/>
    <cellStyle name="Assumptions Right Multiple 2 3" xfId="2245"/>
    <cellStyle name="Assumptions Right Multiple 3" xfId="2305"/>
    <cellStyle name="Assumptions Right Multiple 4" xfId="2246"/>
    <cellStyle name="Assumptions Right Number" xfId="1425"/>
    <cellStyle name="Assumptions Right Number 2" xfId="1426"/>
    <cellStyle name="Assumptions Right Number 2 2" xfId="2308"/>
    <cellStyle name="Assumptions Right Number 2 3" xfId="2243"/>
    <cellStyle name="Assumptions Right Number 3" xfId="1427"/>
    <cellStyle name="Assumptions Right Number 3 2" xfId="2309"/>
    <cellStyle name="Assumptions Right Number 3 3" xfId="2242"/>
    <cellStyle name="Assumptions Right Number 4" xfId="2307"/>
    <cellStyle name="Assumptions Right Number 5" xfId="2244"/>
    <cellStyle name="Assumptions Right Percentage" xfId="1428"/>
    <cellStyle name="Assumptions Right Percentage 2" xfId="1429"/>
    <cellStyle name="Assumptions Right Percentage 2 2" xfId="2311"/>
    <cellStyle name="Assumptions Right Percentage 2 3" xfId="2240"/>
    <cellStyle name="Assumptions Right Percentage 3" xfId="1430"/>
    <cellStyle name="Assumptions Right Percentage 3 2" xfId="2312"/>
    <cellStyle name="Assumptions Right Percentage 3 3" xfId="2239"/>
    <cellStyle name="Assumptions Right Percentage 4" xfId="2310"/>
    <cellStyle name="Assumptions Right Percentage 5" xfId="2241"/>
    <cellStyle name="Assumptions Right Year" xfId="1431"/>
    <cellStyle name="Assumptions Right Year 2" xfId="1432"/>
    <cellStyle name="Assumptions Right Year 2 2" xfId="2314"/>
    <cellStyle name="Assumptions Right Year 2 3" xfId="2237"/>
    <cellStyle name="Assumptions Right Year 3" xfId="2313"/>
    <cellStyle name="Assumptions Right Year 4" xfId="2238"/>
    <cellStyle name="B79812_.wvu.PrintTitlest" xfId="96"/>
    <cellStyle name="Background" xfId="1433"/>
    <cellStyle name="Bad 2" xfId="97"/>
    <cellStyle name="Bad 2 2" xfId="1434"/>
    <cellStyle name="Bad 3" xfId="1435"/>
    <cellStyle name="Black" xfId="98"/>
    <cellStyle name="Blockout" xfId="99"/>
    <cellStyle name="Blockout 2" xfId="100"/>
    <cellStyle name="Blockout 3" xfId="279"/>
    <cellStyle name="Blue" xfId="101"/>
    <cellStyle name="Blue 2" xfId="1436"/>
    <cellStyle name="body" xfId="1437"/>
    <cellStyle name="Body Text" xfId="1438"/>
    <cellStyle name="Bookman 10" xfId="1439"/>
    <cellStyle name="Border Heavy" xfId="1440"/>
    <cellStyle name="Border Heavy 2" xfId="2315"/>
    <cellStyle name="Border Thin" xfId="1441"/>
    <cellStyle name="Brackets" xfId="1442"/>
    <cellStyle name="Brackets0" xfId="1443"/>
    <cellStyle name="Brackets0 2" xfId="1444"/>
    <cellStyle name="Brackets2" xfId="1445"/>
    <cellStyle name="Brand Align Left Text" xfId="1446"/>
    <cellStyle name="Brand Default" xfId="1447"/>
    <cellStyle name="Brand Percent" xfId="1448"/>
    <cellStyle name="Brand Source" xfId="1449"/>
    <cellStyle name="Brand Subtitle with Underline" xfId="1450"/>
    <cellStyle name="Brand Subtitle without Underline" xfId="1451"/>
    <cellStyle name="Brand Title" xfId="1452"/>
    <cellStyle name="Calc Currency (0)" xfId="1453"/>
    <cellStyle name="Calculated cells" xfId="1454"/>
    <cellStyle name="Calculation 2" xfId="102"/>
    <cellStyle name="Calculation 2 2" xfId="280"/>
    <cellStyle name="Calculation 2 3" xfId="281"/>
    <cellStyle name="Calculation 2 4" xfId="1455"/>
    <cellStyle name="Calculation 3" xfId="1456"/>
    <cellStyle name="Cell Link" xfId="1457"/>
    <cellStyle name="Cell Link 2" xfId="1458"/>
    <cellStyle name="Cell Link." xfId="1459"/>
    <cellStyle name="Center Currency" xfId="1460"/>
    <cellStyle name="Center Currency 2" xfId="1461"/>
    <cellStyle name="Center Date" xfId="1462"/>
    <cellStyle name="Center Date 2" xfId="1463"/>
    <cellStyle name="Center Multiple" xfId="1464"/>
    <cellStyle name="Center Multiple 2" xfId="1465"/>
    <cellStyle name="Center Number" xfId="1466"/>
    <cellStyle name="Center Number 2" xfId="1467"/>
    <cellStyle name="Center Percentage" xfId="1468"/>
    <cellStyle name="Center Percentage 2" xfId="1469"/>
    <cellStyle name="Center Year" xfId="1470"/>
    <cellStyle name="Center Year 2" xfId="1471"/>
    <cellStyle name="Check Cell 2" xfId="103"/>
    <cellStyle name="Check Cell 2 2" xfId="1472"/>
    <cellStyle name="Check Cell 2 2 2 2" xfId="282"/>
    <cellStyle name="Check Cell 3" xfId="1473"/>
    <cellStyle name="Column Heading" xfId="1474"/>
    <cellStyle name="Column Total" xfId="1475"/>
    <cellStyle name="Comma" xfId="1" builtinId="3"/>
    <cellStyle name="Comma [0]7Z_87C" xfId="104"/>
    <cellStyle name="Comma [1] (millions)" xfId="1476"/>
    <cellStyle name="Comma [3] (millions)" xfId="1477"/>
    <cellStyle name="Comma 0" xfId="105"/>
    <cellStyle name="Comma 1" xfId="106"/>
    <cellStyle name="Comma 1 2" xfId="107"/>
    <cellStyle name="Comma 10" xfId="283"/>
    <cellStyle name="Comma 10 2" xfId="1478"/>
    <cellStyle name="Comma 11" xfId="554"/>
    <cellStyle name="Comma 11 2" xfId="1479"/>
    <cellStyle name="Comma 11 3" xfId="2227"/>
    <cellStyle name="Comma 12" xfId="558"/>
    <cellStyle name="Comma 12 2" xfId="1480"/>
    <cellStyle name="Comma 12 3" xfId="2229"/>
    <cellStyle name="Comma 13" xfId="561"/>
    <cellStyle name="Comma 13 2" xfId="1481"/>
    <cellStyle name="Comma 13 3" xfId="2230"/>
    <cellStyle name="Comma 14" xfId="1482"/>
    <cellStyle name="Comma 15" xfId="1483"/>
    <cellStyle name="Comma 16" xfId="1484"/>
    <cellStyle name="Comma 17" xfId="1485"/>
    <cellStyle name="Comma 18" xfId="1486"/>
    <cellStyle name="Comma 19" xfId="1487"/>
    <cellStyle name="Comma 2" xfId="7"/>
    <cellStyle name="Comma 2 2" xfId="108"/>
    <cellStyle name="Comma 2 2 2" xfId="284"/>
    <cellStyle name="Comma 2 2 2 2" xfId="1488"/>
    <cellStyle name="Comma 2 2 3" xfId="285"/>
    <cellStyle name="Comma 2 2 3 2" xfId="1489"/>
    <cellStyle name="Comma 2 3" xfId="109"/>
    <cellStyle name="Comma 2 3 2" xfId="110"/>
    <cellStyle name="Comma 2 3 3" xfId="1490"/>
    <cellStyle name="Comma 2 4" xfId="111"/>
    <cellStyle name="Comma 2 4 2" xfId="1492"/>
    <cellStyle name="Comma 2 4 3" xfId="1491"/>
    <cellStyle name="Comma 2 5" xfId="112"/>
    <cellStyle name="Comma 2 5 2" xfId="1493"/>
    <cellStyle name="Comma 2 6" xfId="286"/>
    <cellStyle name="Comma 2 7" xfId="555"/>
    <cellStyle name="Comma 2 7 2" xfId="1494"/>
    <cellStyle name="Comma 2 7 3" xfId="2228"/>
    <cellStyle name="Comma 2 8" xfId="562"/>
    <cellStyle name="Comma 2 8 2" xfId="1495"/>
    <cellStyle name="Comma 2 8 3" xfId="2231"/>
    <cellStyle name="Comma 20" xfId="1496"/>
    <cellStyle name="Comma 21" xfId="1497"/>
    <cellStyle name="Comma 22" xfId="1498"/>
    <cellStyle name="Comma 23" xfId="1499"/>
    <cellStyle name="Comma 24" xfId="1500"/>
    <cellStyle name="Comma 25" xfId="1501"/>
    <cellStyle name="Comma 26" xfId="1502"/>
    <cellStyle name="Comma 27" xfId="1503"/>
    <cellStyle name="Comma 28" xfId="1504"/>
    <cellStyle name="Comma 29" xfId="1505"/>
    <cellStyle name="Comma 3" xfId="113"/>
    <cellStyle name="Comma 3 2" xfId="114"/>
    <cellStyle name="Comma 3 2 2" xfId="287"/>
    <cellStyle name="Comma 3 2 2 2" xfId="1507"/>
    <cellStyle name="Comma 3 2 3" xfId="1506"/>
    <cellStyle name="Comma 3 3" xfId="115"/>
    <cellStyle name="Comma 3 3 2" xfId="288"/>
    <cellStyle name="Comma 3 3 3" xfId="1508"/>
    <cellStyle name="Comma 3 4" xfId="289"/>
    <cellStyle name="Comma 3 4 2" xfId="1509"/>
    <cellStyle name="Comma 3 5" xfId="290"/>
    <cellStyle name="Comma 3 6" xfId="291"/>
    <cellStyle name="Comma 30" xfId="1510"/>
    <cellStyle name="Comma 31" xfId="1511"/>
    <cellStyle name="Comma 32" xfId="1512"/>
    <cellStyle name="Comma 33" xfId="1513"/>
    <cellStyle name="Comma 34" xfId="1514"/>
    <cellStyle name="Comma 35" xfId="1515"/>
    <cellStyle name="Comma 36" xfId="1516"/>
    <cellStyle name="Comma 37" xfId="1517"/>
    <cellStyle name="Comma 38" xfId="1518"/>
    <cellStyle name="Comma 39" xfId="1519"/>
    <cellStyle name="Comma 4" xfId="116"/>
    <cellStyle name="Comma 4 2" xfId="292"/>
    <cellStyle name="Comma 4 2 2" xfId="1520"/>
    <cellStyle name="Comma 40" xfId="1521"/>
    <cellStyle name="Comma 41" xfId="1522"/>
    <cellStyle name="Comma 42" xfId="1523"/>
    <cellStyle name="Comma 43" xfId="1524"/>
    <cellStyle name="Comma 44" xfId="1525"/>
    <cellStyle name="Comma 45" xfId="1526"/>
    <cellStyle name="Comma 46" xfId="1527"/>
    <cellStyle name="Comma 46 2" xfId="1528"/>
    <cellStyle name="Comma 47" xfId="1529"/>
    <cellStyle name="Comma 47 2" xfId="1530"/>
    <cellStyle name="Comma 48" xfId="1531"/>
    <cellStyle name="Comma 48 2" xfId="1532"/>
    <cellStyle name="Comma 49" xfId="1533"/>
    <cellStyle name="Comma 49 2" xfId="1534"/>
    <cellStyle name="Comma 5" xfId="117"/>
    <cellStyle name="Comma 5 2" xfId="1535"/>
    <cellStyle name="Comma 50" xfId="1536"/>
    <cellStyle name="Comma 51" xfId="1537"/>
    <cellStyle name="Comma 52" xfId="1538"/>
    <cellStyle name="Comma 53" xfId="1539"/>
    <cellStyle name="Comma 54" xfId="1540"/>
    <cellStyle name="Comma 55" xfId="1541"/>
    <cellStyle name="Comma 56" xfId="1542"/>
    <cellStyle name="Comma 57" xfId="1543"/>
    <cellStyle name="Comma 58" xfId="1544"/>
    <cellStyle name="Comma 59" xfId="1545"/>
    <cellStyle name="Comma 6" xfId="118"/>
    <cellStyle name="Comma 60" xfId="1546"/>
    <cellStyle name="Comma 61" xfId="1547"/>
    <cellStyle name="Comma 62" xfId="1548"/>
    <cellStyle name="Comma 63" xfId="1549"/>
    <cellStyle name="Comma 64" xfId="1550"/>
    <cellStyle name="Comma 65" xfId="1551"/>
    <cellStyle name="Comma 66" xfId="1552"/>
    <cellStyle name="Comma 67" xfId="1553"/>
    <cellStyle name="Comma 68" xfId="1554"/>
    <cellStyle name="Comma 69" xfId="1555"/>
    <cellStyle name="Comma 7" xfId="119"/>
    <cellStyle name="Comma 7 2" xfId="1556"/>
    <cellStyle name="Comma 7 2 2" xfId="1557"/>
    <cellStyle name="Comma 70" xfId="1558"/>
    <cellStyle name="Comma 71" xfId="1559"/>
    <cellStyle name="Comma 72" xfId="1560"/>
    <cellStyle name="Comma 73" xfId="1561"/>
    <cellStyle name="Comma 73 2" xfId="1562"/>
    <cellStyle name="Comma 74" xfId="1563"/>
    <cellStyle name="Comma 75" xfId="1564"/>
    <cellStyle name="Comma 76" xfId="1565"/>
    <cellStyle name="Comma 77" xfId="1566"/>
    <cellStyle name="Comma 78" xfId="1567"/>
    <cellStyle name="Comma 79" xfId="1568"/>
    <cellStyle name="Comma 8" xfId="120"/>
    <cellStyle name="Comma 80" xfId="2205"/>
    <cellStyle name="Comma 80 2" xfId="2216"/>
    <cellStyle name="Comma 81" xfId="2210"/>
    <cellStyle name="Comma 82" xfId="2213"/>
    <cellStyle name="Comma 83" xfId="2335"/>
    <cellStyle name="Comma 9" xfId="293"/>
    <cellStyle name="Comma 9 2" xfId="294"/>
    <cellStyle name="Comma 9 3" xfId="295"/>
    <cellStyle name="Comma 9 4" xfId="1569"/>
    <cellStyle name="Comma0" xfId="121"/>
    <cellStyle name="Comma0 - Style2" xfId="1570"/>
    <cellStyle name="Comma0 2" xfId="1571"/>
    <cellStyle name="Comma0 3" xfId="1572"/>
    <cellStyle name="Comma0 4" xfId="1573"/>
    <cellStyle name="Comma0 5" xfId="1574"/>
    <cellStyle name="Comma0 6" xfId="1575"/>
    <cellStyle name="Comma0 7" xfId="1576"/>
    <cellStyle name="Comma0 8" xfId="1577"/>
    <cellStyle name="Comma0_APA Regulatory Accounts 2007_08" xfId="1578"/>
    <cellStyle name="Comma1 - Style1" xfId="1579"/>
    <cellStyle name="Core Body" xfId="1580"/>
    <cellStyle name="Core Different Formula Cell" xfId="1581"/>
    <cellStyle name="Core Heading 1" xfId="1582"/>
    <cellStyle name="Core Heading Row 1" xfId="1583"/>
    <cellStyle name="Core Heading Row 2" xfId="1584"/>
    <cellStyle name="Core Historical Inputs" xfId="1585"/>
    <cellStyle name="Core Input" xfId="1586"/>
    <cellStyle name="Core Input - %" xfId="1587"/>
    <cellStyle name="Core Input 2" xfId="1588"/>
    <cellStyle name="Core Input 3" xfId="1589"/>
    <cellStyle name="Core Page Heading" xfId="1590"/>
    <cellStyle name="Core Units" xfId="1591"/>
    <cellStyle name="Credit" xfId="1592"/>
    <cellStyle name="Curren - Style2" xfId="1593"/>
    <cellStyle name="Currency" xfId="2" builtinId="4"/>
    <cellStyle name="Currency (millions)" xfId="1594"/>
    <cellStyle name="Currency 10" xfId="1595"/>
    <cellStyle name="Currency 10 2" xfId="1596"/>
    <cellStyle name="Currency 11" xfId="122"/>
    <cellStyle name="Currency 11 2" xfId="123"/>
    <cellStyle name="Currency 11 3" xfId="1597"/>
    <cellStyle name="Currency 12" xfId="1598"/>
    <cellStyle name="Currency 12 2" xfId="1599"/>
    <cellStyle name="Currency 13" xfId="1600"/>
    <cellStyle name="Currency 13 2" xfId="1601"/>
    <cellStyle name="Currency 14" xfId="1602"/>
    <cellStyle name="Currency 15" xfId="1603"/>
    <cellStyle name="Currency 16" xfId="1604"/>
    <cellStyle name="Currency 17" xfId="1605"/>
    <cellStyle name="Currency 18" xfId="1606"/>
    <cellStyle name="Currency 19" xfId="1607"/>
    <cellStyle name="Currency 2" xfId="124"/>
    <cellStyle name="Currency 2 2" xfId="8"/>
    <cellStyle name="Currency 2 2 2" xfId="1608"/>
    <cellStyle name="Currency 2 3" xfId="9"/>
    <cellStyle name="Currency 2 3 2" xfId="1610"/>
    <cellStyle name="Currency 2 3 3" xfId="1609"/>
    <cellStyle name="Currency 2 4" xfId="1611"/>
    <cellStyle name="Currency 2 5" xfId="1612"/>
    <cellStyle name="Currency 2 6" xfId="1613"/>
    <cellStyle name="Currency 2 7" xfId="1614"/>
    <cellStyle name="Currency 2 8" xfId="1615"/>
    <cellStyle name="Currency 20" xfId="1616"/>
    <cellStyle name="Currency 21" xfId="1617"/>
    <cellStyle name="Currency 22" xfId="1618"/>
    <cellStyle name="Currency 23" xfId="1619"/>
    <cellStyle name="Currency 24" xfId="1620"/>
    <cellStyle name="Currency 25" xfId="1621"/>
    <cellStyle name="Currency 26" xfId="1622"/>
    <cellStyle name="Currency 27" xfId="1623"/>
    <cellStyle name="Currency 28" xfId="1624"/>
    <cellStyle name="Currency 29" xfId="1625"/>
    <cellStyle name="Currency 3" xfId="125"/>
    <cellStyle name="Currency 3 2" xfId="126"/>
    <cellStyle name="Currency 3 2 2" xfId="1627"/>
    <cellStyle name="Currency 3 3" xfId="1626"/>
    <cellStyle name="Currency 30" xfId="1628"/>
    <cellStyle name="Currency 31" xfId="1629"/>
    <cellStyle name="Currency 32" xfId="1630"/>
    <cellStyle name="Currency 33" xfId="1631"/>
    <cellStyle name="Currency 34" xfId="1632"/>
    <cellStyle name="Currency 35" xfId="1633"/>
    <cellStyle name="Currency 36" xfId="1634"/>
    <cellStyle name="Currency 36 2" xfId="1635"/>
    <cellStyle name="Currency 37" xfId="1636"/>
    <cellStyle name="Currency 38" xfId="1637"/>
    <cellStyle name="Currency 39" xfId="1638"/>
    <cellStyle name="Currency 4" xfId="127"/>
    <cellStyle name="Currency 4 2" xfId="128"/>
    <cellStyle name="Currency 4 3" xfId="1639"/>
    <cellStyle name="Currency 40" xfId="1640"/>
    <cellStyle name="Currency 41" xfId="1641"/>
    <cellStyle name="Currency 42" xfId="1642"/>
    <cellStyle name="Currency 43" xfId="2207"/>
    <cellStyle name="Currency 5" xfId="296"/>
    <cellStyle name="Currency 6" xfId="297"/>
    <cellStyle name="Currency 6 2" xfId="298"/>
    <cellStyle name="Currency 6 3" xfId="299"/>
    <cellStyle name="Currency 6 4" xfId="1643"/>
    <cellStyle name="Currency 7" xfId="300"/>
    <cellStyle name="Currency 7 2" xfId="1644"/>
    <cellStyle name="Currency 8" xfId="556"/>
    <cellStyle name="Currency 8 2" xfId="1645"/>
    <cellStyle name="Currency 9" xfId="1646"/>
    <cellStyle name="Currency 9 2" xfId="1647"/>
    <cellStyle name="Currency0" xfId="1648"/>
    <cellStyle name="Currency0 2" xfId="1649"/>
    <cellStyle name="D4_B8B1_005004B79812_.wvu.PrintTitlest" xfId="129"/>
    <cellStyle name="Data Heading" xfId="1650"/>
    <cellStyle name="Data Historic" xfId="1651"/>
    <cellStyle name="Data input" xfId="1652"/>
    <cellStyle name="Data Projected" xfId="1653"/>
    <cellStyle name="Data Projected Total" xfId="1654"/>
    <cellStyle name="Data Unavailable" xfId="1655"/>
    <cellStyle name="Date" xfId="130"/>
    <cellStyle name="Date (d mmm yyyy)" xfId="1656"/>
    <cellStyle name="Date (yyyy)" xfId="1657"/>
    <cellStyle name="Date 2" xfId="131"/>
    <cellStyle name="Date 2 2" xfId="1658"/>
    <cellStyle name="Date 3" xfId="1659"/>
    <cellStyle name="Date 4" xfId="1660"/>
    <cellStyle name="Date_AllcoHIT_01_Current" xfId="1661"/>
    <cellStyle name="Debit" xfId="1662"/>
    <cellStyle name="Decimal (2)" xfId="1663"/>
    <cellStyle name="Decimal (3)" xfId="1664"/>
    <cellStyle name="Decimals00" xfId="1665"/>
    <cellStyle name="Disabled" xfId="1666"/>
    <cellStyle name="dms_Blue_HDR" xfId="301"/>
    <cellStyle name="Drop Down Box" xfId="1667"/>
    <cellStyle name="Drop Down Box 2" xfId="2316"/>
    <cellStyle name="Drop Down Box 3" xfId="2236"/>
    <cellStyle name="Drop Down List" xfId="1668"/>
    <cellStyle name="Drop Down List 2" xfId="2317"/>
    <cellStyle name="Drop Down List 3" xfId="2235"/>
    <cellStyle name="DropDown" xfId="1669"/>
    <cellStyle name="DropDown 2" xfId="2318"/>
    <cellStyle name="DropDown 3" xfId="2234"/>
    <cellStyle name="Dropdown List" xfId="1670"/>
    <cellStyle name="Dropdown List 2" xfId="2319"/>
    <cellStyle name="Dropdown List 3" xfId="2233"/>
    <cellStyle name="DropDown_Book2" xfId="1671"/>
    <cellStyle name="Emphasis 1" xfId="132"/>
    <cellStyle name="Emphasis 2" xfId="133"/>
    <cellStyle name="Emphasis 3" xfId="134"/>
    <cellStyle name="entry" xfId="1672"/>
    <cellStyle name="Euro" xfId="135"/>
    <cellStyle name="Euro (millions)" xfId="1673"/>
    <cellStyle name="Euro [2]" xfId="1674"/>
    <cellStyle name="Euro 2" xfId="1675"/>
    <cellStyle name="Euro 3" xfId="1676"/>
    <cellStyle name="Euro_E001 EPIT" xfId="1677"/>
    <cellStyle name="Explanatory Text 2" xfId="136"/>
    <cellStyle name="Explanatory Text 2 2" xfId="1678"/>
    <cellStyle name="Explanatory Text 3" xfId="1679"/>
    <cellStyle name="Fin Text" xfId="1680"/>
    <cellStyle name="Fin Text indent Bullet L1" xfId="1681"/>
    <cellStyle name="Fin text Indent bullet L2" xfId="1682"/>
    <cellStyle name="Fixed" xfId="137"/>
    <cellStyle name="Fixed 2" xfId="138"/>
    <cellStyle name="Fixed 2 2" xfId="1683"/>
    <cellStyle name="Followed Hyperlink 2" xfId="1684"/>
    <cellStyle name="General" xfId="1685"/>
    <cellStyle name="Gilsans" xfId="139"/>
    <cellStyle name="Gilsans 2" xfId="1686"/>
    <cellStyle name="Gilsansl" xfId="140"/>
    <cellStyle name="Gilsansl 2" xfId="1687"/>
    <cellStyle name="Goalseek Input Cell" xfId="1688"/>
    <cellStyle name="Goalseek Input Cell 2" xfId="2320"/>
    <cellStyle name="Goalseek Input Cell 3" xfId="2232"/>
    <cellStyle name="Good 2" xfId="141"/>
    <cellStyle name="Good 2 2" xfId="1689"/>
    <cellStyle name="Good 3" xfId="1690"/>
    <cellStyle name="Grand  - Style1" xfId="1691"/>
    <cellStyle name="Grand Total" xfId="1692"/>
    <cellStyle name="graph3" xfId="1693"/>
    <cellStyle name="Grey" xfId="1694"/>
    <cellStyle name="head11a" xfId="1695"/>
    <cellStyle name="head11a 2" xfId="2321"/>
    <cellStyle name="head11b" xfId="1696"/>
    <cellStyle name="head11c" xfId="1697"/>
    <cellStyle name="head14" xfId="1698"/>
    <cellStyle name="headd" xfId="1699"/>
    <cellStyle name="Header1" xfId="1700"/>
    <cellStyle name="Header1 2" xfId="2322"/>
    <cellStyle name="Header2" xfId="1701"/>
    <cellStyle name="heading" xfId="1702"/>
    <cellStyle name="Heading 1 2" xfId="142"/>
    <cellStyle name="Heading 1 2 2" xfId="143"/>
    <cellStyle name="Heading 1 2 2 2" xfId="1704"/>
    <cellStyle name="Heading 1 2 3" xfId="1705"/>
    <cellStyle name="Heading 1 3" xfId="144"/>
    <cellStyle name="Heading 1 4" xfId="1706"/>
    <cellStyle name="Heading 1 5" xfId="1703"/>
    <cellStyle name="Heading 2 2" xfId="145"/>
    <cellStyle name="Heading 2 2 2" xfId="146"/>
    <cellStyle name="Heading 2 2 2 2" xfId="1707"/>
    <cellStyle name="Heading 2 2 3" xfId="1708"/>
    <cellStyle name="Heading 2 3" xfId="147"/>
    <cellStyle name="Heading 2 4" xfId="1709"/>
    <cellStyle name="Heading 3 2" xfId="148"/>
    <cellStyle name="Heading 3 2 2" xfId="149"/>
    <cellStyle name="Heading 3 2 2 2" xfId="302"/>
    <cellStyle name="Heading 3 2 2 2 2" xfId="303"/>
    <cellStyle name="Heading 3 2 2 2 2 2" xfId="304"/>
    <cellStyle name="Heading 3 2 2 2 2 3" xfId="305"/>
    <cellStyle name="Heading 3 2 2 2 2 4" xfId="306"/>
    <cellStyle name="Heading 3 2 2 2 3" xfId="307"/>
    <cellStyle name="Heading 3 2 2 2 4" xfId="308"/>
    <cellStyle name="Heading 3 2 2 2 5" xfId="309"/>
    <cellStyle name="Heading 3 2 2 3" xfId="310"/>
    <cellStyle name="Heading 3 2 2 3 2" xfId="311"/>
    <cellStyle name="Heading 3 2 2 3 2 2" xfId="312"/>
    <cellStyle name="Heading 3 2 2 3 2 3" xfId="313"/>
    <cellStyle name="Heading 3 2 2 3 2 4" xfId="314"/>
    <cellStyle name="Heading 3 2 2 3 3" xfId="315"/>
    <cellStyle name="Heading 3 2 2 3 4" xfId="316"/>
    <cellStyle name="Heading 3 2 2 3 5" xfId="317"/>
    <cellStyle name="Heading 3 2 2 4" xfId="318"/>
    <cellStyle name="Heading 3 2 2 4 2" xfId="319"/>
    <cellStyle name="Heading 3 2 2 4 3" xfId="320"/>
    <cellStyle name="Heading 3 2 2 4 4" xfId="321"/>
    <cellStyle name="Heading 3 2 2 5" xfId="322"/>
    <cellStyle name="Heading 3 2 2 5 2" xfId="323"/>
    <cellStyle name="Heading 3 2 2 5 3" xfId="324"/>
    <cellStyle name="Heading 3 2 2 6" xfId="1710"/>
    <cellStyle name="Heading 3 2 3" xfId="150"/>
    <cellStyle name="Heading 3 2 3 2" xfId="1711"/>
    <cellStyle name="Heading 3 2 4" xfId="325"/>
    <cellStyle name="Heading 3 2 4 2" xfId="326"/>
    <cellStyle name="Heading 3 2 4 2 2" xfId="327"/>
    <cellStyle name="Heading 3 2 4 2 3" xfId="328"/>
    <cellStyle name="Heading 3 2 4 2 4" xfId="329"/>
    <cellStyle name="Heading 3 2 4 3" xfId="330"/>
    <cellStyle name="Heading 3 2 4 4" xfId="331"/>
    <cellStyle name="Heading 3 2 4 5" xfId="332"/>
    <cellStyle name="Heading 3 2 5" xfId="333"/>
    <cellStyle name="Heading 3 2 5 2" xfId="334"/>
    <cellStyle name="Heading 3 2 5 2 2" xfId="335"/>
    <cellStyle name="Heading 3 2 5 2 3" xfId="336"/>
    <cellStyle name="Heading 3 2 5 2 4" xfId="337"/>
    <cellStyle name="Heading 3 2 5 3" xfId="338"/>
    <cellStyle name="Heading 3 2 5 4" xfId="339"/>
    <cellStyle name="Heading 3 2 5 5" xfId="340"/>
    <cellStyle name="Heading 3 2 6" xfId="341"/>
    <cellStyle name="Heading 3 2 6 2" xfId="342"/>
    <cellStyle name="Heading 3 2 6 3" xfId="343"/>
    <cellStyle name="Heading 3 2 6 4" xfId="344"/>
    <cellStyle name="Heading 3 2 7" xfId="345"/>
    <cellStyle name="Heading 3 2 7 2" xfId="346"/>
    <cellStyle name="Heading 3 2 7 3" xfId="347"/>
    <cellStyle name="Heading 3 3" xfId="151"/>
    <cellStyle name="Heading 3 4" xfId="1712"/>
    <cellStyle name="Heading 4 2" xfId="152"/>
    <cellStyle name="Heading 4 2 2" xfId="153"/>
    <cellStyle name="Heading 4 2 2 2" xfId="1713"/>
    <cellStyle name="Heading 4 2 3" xfId="1714"/>
    <cellStyle name="Heading 4 3" xfId="154"/>
    <cellStyle name="Heading 4 3 2" xfId="1715"/>
    <cellStyle name="Heading 4 4" xfId="1716"/>
    <cellStyle name="Heading 5" xfId="1717"/>
    <cellStyle name="Heading No Underline" xfId="1718"/>
    <cellStyle name="Heading(4)" xfId="155"/>
    <cellStyle name="Heading1" xfId="1719"/>
    <cellStyle name="Heading1 2" xfId="1720"/>
    <cellStyle name="Heading1a" xfId="1721"/>
    <cellStyle name="Heading2" xfId="1722"/>
    <cellStyle name="Heading3" xfId="1723"/>
    <cellStyle name="Heading4" xfId="1724"/>
    <cellStyle name="Headings" xfId="1725"/>
    <cellStyle name="Hidden" xfId="1726"/>
    <cellStyle name="HideZeros" xfId="1727"/>
    <cellStyle name="Hyperlink" xfId="560" builtinId="8"/>
    <cellStyle name="Hyperlink 2" xfId="156"/>
    <cellStyle name="Hyperlink 2 2" xfId="348"/>
    <cellStyle name="Hyperlink 2 2 2" xfId="1729"/>
    <cellStyle name="Hyperlink 2 2 3" xfId="1728"/>
    <cellStyle name="Hyperlink 2 3" xfId="349"/>
    <cellStyle name="Hyperlink 2 3 2" xfId="1730"/>
    <cellStyle name="Hyperlink 2 4" xfId="1731"/>
    <cellStyle name="Hyperlink 3" xfId="350"/>
    <cellStyle name="Hyperlink 3 2" xfId="1732"/>
    <cellStyle name="Hyperlink 4" xfId="351"/>
    <cellStyle name="Hyperlink Arrow" xfId="157"/>
    <cellStyle name="Hyperlink Arrow 2" xfId="1733"/>
    <cellStyle name="Hyperlink Text" xfId="158"/>
    <cellStyle name="Hyperlink Text 2" xfId="1734"/>
    <cellStyle name="import" xfId="352"/>
    <cellStyle name="import 2" xfId="1735"/>
    <cellStyle name="import 2 2" xfId="1736"/>
    <cellStyle name="import 3" xfId="1737"/>
    <cellStyle name="import%" xfId="353"/>
    <cellStyle name="import% 2" xfId="1738"/>
    <cellStyle name="import% 2 2" xfId="1739"/>
    <cellStyle name="import% 3" xfId="1740"/>
    <cellStyle name="import_ICRC Electricity model 1-1  (1 Feb 2003) " xfId="159"/>
    <cellStyle name="Index" xfId="1741"/>
    <cellStyle name="InflationIndex" xfId="1742"/>
    <cellStyle name="Info Cell" xfId="1743"/>
    <cellStyle name="Inp-0com" xfId="1744"/>
    <cellStyle name="Inp-1per" xfId="1745"/>
    <cellStyle name="Inp-Date" xfId="1746"/>
    <cellStyle name="Input [yellow]" xfId="1747"/>
    <cellStyle name="Input 10" xfId="1748"/>
    <cellStyle name="Input 11" xfId="1749"/>
    <cellStyle name="Input 12" xfId="1750"/>
    <cellStyle name="Input 13" xfId="1751"/>
    <cellStyle name="Input 14" xfId="1752"/>
    <cellStyle name="Input 15" xfId="1753"/>
    <cellStyle name="Input 16" xfId="1754"/>
    <cellStyle name="Input 17" xfId="1755"/>
    <cellStyle name="Input 18" xfId="1756"/>
    <cellStyle name="Input 2" xfId="160"/>
    <cellStyle name="Input 2 2" xfId="354"/>
    <cellStyle name="Input 2 3" xfId="355"/>
    <cellStyle name="Input 2 4" xfId="1757"/>
    <cellStyle name="Input 3" xfId="1758"/>
    <cellStyle name="Input 4" xfId="1759"/>
    <cellStyle name="Input 5" xfId="1760"/>
    <cellStyle name="Input 6" xfId="1761"/>
    <cellStyle name="Input 7" xfId="1762"/>
    <cellStyle name="Input 8" xfId="1763"/>
    <cellStyle name="Input 9" xfId="1764"/>
    <cellStyle name="Input Cell" xfId="1765"/>
    <cellStyle name="Input Cell (B0)" xfId="1766"/>
    <cellStyle name="Input Cell (C0)" xfId="1767"/>
    <cellStyle name="Input Cell (C2)" xfId="1768"/>
    <cellStyle name="Input Cell (Pct)" xfId="1769"/>
    <cellStyle name="Input-0com" xfId="1770"/>
    <cellStyle name="Input1" xfId="10"/>
    <cellStyle name="Input1 10" xfId="1771"/>
    <cellStyle name="Input1 2" xfId="161"/>
    <cellStyle name="Input1 2 2" xfId="356"/>
    <cellStyle name="Input1 2 2 2" xfId="1772"/>
    <cellStyle name="Input1 3" xfId="357"/>
    <cellStyle name="Input1 3 2" xfId="358"/>
    <cellStyle name="Input1 3 3" xfId="1773"/>
    <cellStyle name="Input1 4" xfId="359"/>
    <cellStyle name="Input1 4 2" xfId="1775"/>
    <cellStyle name="Input1 4 3" xfId="1774"/>
    <cellStyle name="Input1 5" xfId="360"/>
    <cellStyle name="Input1 6" xfId="1776"/>
    <cellStyle name="Input1 7" xfId="1777"/>
    <cellStyle name="Input1 8" xfId="1778"/>
    <cellStyle name="Input1 9" xfId="1779"/>
    <cellStyle name="Input1%" xfId="361"/>
    <cellStyle name="Input1% 2" xfId="1780"/>
    <cellStyle name="Input1% 2 2" xfId="1781"/>
    <cellStyle name="Input1% 3" xfId="1782"/>
    <cellStyle name="Input1_ICRC Electricity model 1-1  (1 Feb 2003) " xfId="162"/>
    <cellStyle name="Input-1dec" xfId="1783"/>
    <cellStyle name="Input1default" xfId="362"/>
    <cellStyle name="Input1default 2" xfId="1784"/>
    <cellStyle name="Input1default 2 2" xfId="1785"/>
    <cellStyle name="Input1default 3" xfId="1786"/>
    <cellStyle name="Input1default%" xfId="363"/>
    <cellStyle name="Input-1per" xfId="1787"/>
    <cellStyle name="Input2" xfId="163"/>
    <cellStyle name="Input2 2" xfId="164"/>
    <cellStyle name="Input2 2 2" xfId="1788"/>
    <cellStyle name="Input2 3" xfId="364"/>
    <cellStyle name="Input2 4" xfId="1789"/>
    <cellStyle name="Input-2dec" xfId="1790"/>
    <cellStyle name="Input-2per" xfId="1791"/>
    <cellStyle name="Input3" xfId="11"/>
    <cellStyle name="Input3 10" xfId="1792"/>
    <cellStyle name="Input3 2" xfId="165"/>
    <cellStyle name="Input3 3" xfId="365"/>
    <cellStyle name="Input3 3 2" xfId="1793"/>
    <cellStyle name="Input3 4" xfId="1794"/>
    <cellStyle name="Input3 5" xfId="1795"/>
    <cellStyle name="Input3 6" xfId="1796"/>
    <cellStyle name="Input3 7" xfId="1797"/>
    <cellStyle name="Input3 8" xfId="1798"/>
    <cellStyle name="Input3 9" xfId="1799"/>
    <cellStyle name="InputArea_Generic Small Model" xfId="1800"/>
    <cellStyle name="InputCell" xfId="366"/>
    <cellStyle name="InputCell 2" xfId="367"/>
    <cellStyle name="InputCell 3" xfId="368"/>
    <cellStyle name="InputCellText" xfId="369"/>
    <cellStyle name="InputCellText 2" xfId="370"/>
    <cellStyle name="InputCellText 3" xfId="371"/>
    <cellStyle name="Integer" xfId="1801"/>
    <cellStyle name="Invisible" xfId="1802"/>
    <cellStyle name="key result" xfId="372"/>
    <cellStyle name="lineItems" xfId="1803"/>
    <cellStyle name="Lines" xfId="166"/>
    <cellStyle name="Linked Cell 2" xfId="167"/>
    <cellStyle name="Linked Cell 2 2" xfId="1804"/>
    <cellStyle name="Linked Cell 3" xfId="1805"/>
    <cellStyle name="Local import" xfId="373"/>
    <cellStyle name="Local import %" xfId="374"/>
    <cellStyle name="Lookup Table Heading" xfId="1806"/>
    <cellStyle name="Lookup Table Heading 2" xfId="1807"/>
    <cellStyle name="Lookup Table Label" xfId="1808"/>
    <cellStyle name="Lookup Table Label 2" xfId="1809"/>
    <cellStyle name="Lookup Table Number" xfId="1810"/>
    <cellStyle name="Lookup Table Number 2" xfId="1811"/>
    <cellStyle name="M/HEAD - Style1" xfId="1812"/>
    <cellStyle name="Major Heading" xfId="1813"/>
    <cellStyle name="Millares_Variación balance 09" xfId="1814"/>
    <cellStyle name="Millions" xfId="1815"/>
    <cellStyle name="Millions ++" xfId="1816"/>
    <cellStyle name="Millions 1" xfId="1817"/>
    <cellStyle name="Mine" xfId="168"/>
    <cellStyle name="Minor Heading" xfId="1818"/>
    <cellStyle name="Model Name" xfId="169"/>
    <cellStyle name="Model Name 2" xfId="1819"/>
    <cellStyle name="Money" xfId="1820"/>
    <cellStyle name="Month" xfId="1821"/>
    <cellStyle name="MRR calculation" xfId="1822"/>
    <cellStyle name="MRR-Prices" xfId="1823"/>
    <cellStyle name="Nbr-Comma$()" xfId="1824"/>
    <cellStyle name="Nbr-Comma$() 2" xfId="1825"/>
    <cellStyle name="Nbr-Comma()" xfId="1826"/>
    <cellStyle name="Nbr-Percent()" xfId="1827"/>
    <cellStyle name="Nbr-Percent() 2" xfId="1828"/>
    <cellStyle name="Nbr-Percent() 2 2" xfId="1829"/>
    <cellStyle name="Nbr-Percent() 2 2 2" xfId="1830"/>
    <cellStyle name="Nbr-Percent() 2 3" xfId="1831"/>
    <cellStyle name="Neutral 2" xfId="170"/>
    <cellStyle name="Neutral 2 2" xfId="1832"/>
    <cellStyle name="Neutral 3" xfId="1833"/>
    <cellStyle name="New Times Roman" xfId="1834"/>
    <cellStyle name="no dec" xfId="1835"/>
    <cellStyle name="NonInputCell" xfId="375"/>
    <cellStyle name="NonInputCell 2" xfId="376"/>
    <cellStyle name="NonInputCell 3" xfId="377"/>
    <cellStyle name="Normal" xfId="0" builtinId="0"/>
    <cellStyle name="Normal - Style1" xfId="171"/>
    <cellStyle name="Normal - Style1 2" xfId="1836"/>
    <cellStyle name="Normal - Style1 2 2" xfId="1837"/>
    <cellStyle name="Normal - Style2" xfId="1838"/>
    <cellStyle name="Normal - Style3" xfId="1839"/>
    <cellStyle name="Normal 10" xfId="22"/>
    <cellStyle name="Normal 10 2" xfId="378"/>
    <cellStyle name="Normal 10 2 2" xfId="1840"/>
    <cellStyle name="Normal 10 3" xfId="1841"/>
    <cellStyle name="Normal 11" xfId="270"/>
    <cellStyle name="Normal 11 2" xfId="379"/>
    <cellStyle name="Normal 11 2 2" xfId="1843"/>
    <cellStyle name="Normal 11 3" xfId="380"/>
    <cellStyle name="Normal 11 4" xfId="381"/>
    <cellStyle name="Normal 11 5" xfId="1842"/>
    <cellStyle name="Normal 114" xfId="12"/>
    <cellStyle name="Normal 114 2" xfId="23"/>
    <cellStyle name="Normal 12" xfId="382"/>
    <cellStyle name="Normal 12 2" xfId="383"/>
    <cellStyle name="Normal 12 2 2" xfId="1845"/>
    <cellStyle name="Normal 12 3" xfId="1844"/>
    <cellStyle name="Normal 13" xfId="172"/>
    <cellStyle name="Normal 13 2" xfId="21"/>
    <cellStyle name="Normal 13 2 2" xfId="1846"/>
    <cellStyle name="Normal 13_29(d) - Gas extensions -tariffs" xfId="173"/>
    <cellStyle name="Normal 14" xfId="273"/>
    <cellStyle name="Normal 14 2" xfId="384"/>
    <cellStyle name="Normal 14 2 2" xfId="1848"/>
    <cellStyle name="Normal 14 3" xfId="385"/>
    <cellStyle name="Normal 14 3 2" xfId="386"/>
    <cellStyle name="Normal 14 3 3" xfId="387"/>
    <cellStyle name="Normal 14 4" xfId="388"/>
    <cellStyle name="Normal 14 5" xfId="389"/>
    <cellStyle name="Normal 14 6" xfId="1847"/>
    <cellStyle name="Normal 15" xfId="174"/>
    <cellStyle name="Normal 15 2" xfId="390"/>
    <cellStyle name="Normal 15 2 2" xfId="1850"/>
    <cellStyle name="Normal 15 3" xfId="1849"/>
    <cellStyle name="Normal 16" xfId="175"/>
    <cellStyle name="Normal 16 2" xfId="391"/>
    <cellStyle name="Normal 16 2 2" xfId="1852"/>
    <cellStyle name="Normal 16 3" xfId="1851"/>
    <cellStyle name="Normal 17" xfId="392"/>
    <cellStyle name="Normal 17 2" xfId="393"/>
    <cellStyle name="Normal 17 2 2" xfId="394"/>
    <cellStyle name="Normal 17 2 2 2" xfId="395"/>
    <cellStyle name="Normal 17 2 2 3" xfId="396"/>
    <cellStyle name="Normal 17 2 3" xfId="397"/>
    <cellStyle name="Normal 17 2 4" xfId="398"/>
    <cellStyle name="Normal 17 2 5" xfId="1854"/>
    <cellStyle name="Normal 17 3" xfId="399"/>
    <cellStyle name="Normal 17 3 2" xfId="400"/>
    <cellStyle name="Normal 17 3 2 2" xfId="401"/>
    <cellStyle name="Normal 17 3 2 3" xfId="402"/>
    <cellStyle name="Normal 17 3 3" xfId="403"/>
    <cellStyle name="Normal 17 3 4" xfId="404"/>
    <cellStyle name="Normal 17 4" xfId="405"/>
    <cellStyle name="Normal 17 4 2" xfId="406"/>
    <cellStyle name="Normal 17 4 3" xfId="407"/>
    <cellStyle name="Normal 17 5" xfId="408"/>
    <cellStyle name="Normal 17 6" xfId="409"/>
    <cellStyle name="Normal 17 7" xfId="1853"/>
    <cellStyle name="Normal 18" xfId="410"/>
    <cellStyle name="Normal 18 2" xfId="411"/>
    <cellStyle name="Normal 18 2 2" xfId="1856"/>
    <cellStyle name="Normal 18 3" xfId="1855"/>
    <cellStyle name="Normal 19" xfId="412"/>
    <cellStyle name="Normal 19 2" xfId="1858"/>
    <cellStyle name="Normal 19 3" xfId="1857"/>
    <cellStyle name="Normal 2" xfId="6"/>
    <cellStyle name="Normal 2 10" xfId="1859"/>
    <cellStyle name="Normal 2 11" xfId="1860"/>
    <cellStyle name="Normal 2 12" xfId="1861"/>
    <cellStyle name="Normal 2 13" xfId="1862"/>
    <cellStyle name="Normal 2 14" xfId="1863"/>
    <cellStyle name="Normal 2 15" xfId="1864"/>
    <cellStyle name="Normal 2 2" xfId="13"/>
    <cellStyle name="Normal 2 2 2" xfId="176"/>
    <cellStyle name="Normal 2 2 2 2" xfId="1867"/>
    <cellStyle name="Normal 2 2 2 2 2" xfId="1868"/>
    <cellStyle name="Normal 2 2 2 3" xfId="1866"/>
    <cellStyle name="Normal 2 2 3" xfId="413"/>
    <cellStyle name="Normal 2 2 3 2" xfId="1869"/>
    <cellStyle name="Normal 2 2 4" xfId="414"/>
    <cellStyle name="Normal 2 2 5" xfId="415"/>
    <cellStyle name="Normal 2 2 6" xfId="1865"/>
    <cellStyle name="Normal 2 2_Input" xfId="1870"/>
    <cellStyle name="Normal 2 3" xfId="24"/>
    <cellStyle name="Normal 2 3 2" xfId="177"/>
    <cellStyle name="Normal 2 3 2 2" xfId="1871"/>
    <cellStyle name="Normal 2 3_29(d) - Gas extensions -tariffs" xfId="178"/>
    <cellStyle name="Normal 2 4" xfId="179"/>
    <cellStyle name="Normal 2 4 2" xfId="416"/>
    <cellStyle name="Normal 2 4 3" xfId="417"/>
    <cellStyle name="Normal 2 5" xfId="180"/>
    <cellStyle name="Normal 2 5 2" xfId="1873"/>
    <cellStyle name="Normal 2 5 3" xfId="1872"/>
    <cellStyle name="Normal 2 6" xfId="1874"/>
    <cellStyle name="Normal 2 7" xfId="1875"/>
    <cellStyle name="Normal 2 8" xfId="1876"/>
    <cellStyle name="Normal 2 9" xfId="1877"/>
    <cellStyle name="Normal 2_29(d) - Gas extensions -tariffs" xfId="181"/>
    <cellStyle name="Normal 20" xfId="418"/>
    <cellStyle name="Normal 20 2" xfId="419"/>
    <cellStyle name="Normal 20 2 2" xfId="420"/>
    <cellStyle name="Normal 20 3" xfId="421"/>
    <cellStyle name="Normal 20 4" xfId="422"/>
    <cellStyle name="Normal 20 5" xfId="1878"/>
    <cellStyle name="Normal 21" xfId="423"/>
    <cellStyle name="Normal 21 2" xfId="424"/>
    <cellStyle name="Normal 21 3" xfId="425"/>
    <cellStyle name="Normal 21 4" xfId="1879"/>
    <cellStyle name="Normal 22" xfId="426"/>
    <cellStyle name="Normal 22 2" xfId="1880"/>
    <cellStyle name="Normal 23" xfId="427"/>
    <cellStyle name="Normal 23 2" xfId="428"/>
    <cellStyle name="Normal 23 2 2" xfId="429"/>
    <cellStyle name="Normal 23 2 3" xfId="1882"/>
    <cellStyle name="Normal 23 3" xfId="430"/>
    <cellStyle name="Normal 23 4" xfId="431"/>
    <cellStyle name="Normal 23 5" xfId="1881"/>
    <cellStyle name="Normal 24" xfId="432"/>
    <cellStyle name="Normal 24 2" xfId="433"/>
    <cellStyle name="Normal 24 2 2" xfId="434"/>
    <cellStyle name="Normal 24 2 3" xfId="1884"/>
    <cellStyle name="Normal 24 3" xfId="435"/>
    <cellStyle name="Normal 24 4" xfId="436"/>
    <cellStyle name="Normal 24 5" xfId="1883"/>
    <cellStyle name="Normal 24 5 2" xfId="2323"/>
    <cellStyle name="Normal 25" xfId="437"/>
    <cellStyle name="Normal 25 2" xfId="438"/>
    <cellStyle name="Normal 25 2 2" xfId="439"/>
    <cellStyle name="Normal 25 3" xfId="440"/>
    <cellStyle name="Normal 25 4" xfId="441"/>
    <cellStyle name="Normal 25 5" xfId="1885"/>
    <cellStyle name="Normal 26" xfId="442"/>
    <cellStyle name="Normal 26 2" xfId="443"/>
    <cellStyle name="Normal 26 2 2" xfId="444"/>
    <cellStyle name="Normal 26 3" xfId="445"/>
    <cellStyle name="Normal 26 4" xfId="446"/>
    <cellStyle name="Normal 26 5" xfId="1886"/>
    <cellStyle name="Normal 27" xfId="447"/>
    <cellStyle name="Normal 28" xfId="272"/>
    <cellStyle name="Normal 28 2" xfId="1887"/>
    <cellStyle name="Normal 28 2 2" xfId="2324"/>
    <cellStyle name="Normal 29" xfId="448"/>
    <cellStyle name="Normal 3" xfId="14"/>
    <cellStyle name="Normal 3 2" xfId="182"/>
    <cellStyle name="Normal 3 2 2" xfId="1889"/>
    <cellStyle name="Normal 3 2 2 2" xfId="2325"/>
    <cellStyle name="Normal 3 2 3" xfId="1890"/>
    <cellStyle name="Normal 3 2 4" xfId="1888"/>
    <cellStyle name="Normal 3 3" xfId="449"/>
    <cellStyle name="Normal 3 3 2" xfId="450"/>
    <cellStyle name="Normal 3 3 2 2" xfId="1892"/>
    <cellStyle name="Normal 3 3 2 2 2" xfId="2326"/>
    <cellStyle name="Normal 3 3 3" xfId="451"/>
    <cellStyle name="Normal 3 3 4" xfId="1891"/>
    <cellStyle name="Normal 3 4" xfId="452"/>
    <cellStyle name="Normal 3 5" xfId="453"/>
    <cellStyle name="Normal 3 5 2" xfId="454"/>
    <cellStyle name="Normal 3 5 3" xfId="455"/>
    <cellStyle name="Normal 3_29(d) - Gas extensions -tariffs" xfId="183"/>
    <cellStyle name="Normal 30" xfId="456"/>
    <cellStyle name="Normal 30 2" xfId="1893"/>
    <cellStyle name="Normal 30 2 2" xfId="2327"/>
    <cellStyle name="Normal 31" xfId="457"/>
    <cellStyle name="Normal 31 2" xfId="1894"/>
    <cellStyle name="Normal 32" xfId="271"/>
    <cellStyle name="Normal 33" xfId="458"/>
    <cellStyle name="Normal 33 2" xfId="1895"/>
    <cellStyle name="Normal 34" xfId="563"/>
    <cellStyle name="Normal 34 2" xfId="1896"/>
    <cellStyle name="Normal 35" xfId="568"/>
    <cellStyle name="Normal 35 2" xfId="1897"/>
    <cellStyle name="Normal 36" xfId="569"/>
    <cellStyle name="Normal 36 2" xfId="1898"/>
    <cellStyle name="Normal 37" xfId="570"/>
    <cellStyle name="Normal 38" xfId="184"/>
    <cellStyle name="Normal 38 2" xfId="185"/>
    <cellStyle name="Normal 38_29(d) - Gas extensions -tariffs" xfId="186"/>
    <cellStyle name="Normal 39" xfId="565"/>
    <cellStyle name="Normal 4" xfId="15"/>
    <cellStyle name="Normal 4 2" xfId="5"/>
    <cellStyle name="Normal 4 2 2" xfId="459"/>
    <cellStyle name="Normal 4 2 2 2" xfId="460"/>
    <cellStyle name="Normal 4 2 2 2 2" xfId="461"/>
    <cellStyle name="Normal 4 2 2 2 3" xfId="462"/>
    <cellStyle name="Normal 4 2 2 3" xfId="463"/>
    <cellStyle name="Normal 4 2 2 4" xfId="464"/>
    <cellStyle name="Normal 4 2 2 5" xfId="1899"/>
    <cellStyle name="Normal 4 2 3" xfId="465"/>
    <cellStyle name="Normal 4 2 3 2" xfId="466"/>
    <cellStyle name="Normal 4 2 3 2 2" xfId="467"/>
    <cellStyle name="Normal 4 2 3 2 3" xfId="468"/>
    <cellStyle name="Normal 4 2 3 3" xfId="469"/>
    <cellStyle name="Normal 4 2 3 4" xfId="470"/>
    <cellStyle name="Normal 4 3" xfId="187"/>
    <cellStyle name="Normal 4 3 2" xfId="471"/>
    <cellStyle name="Normal 4 3 2 2" xfId="472"/>
    <cellStyle name="Normal 4 3 2 3" xfId="473"/>
    <cellStyle name="Normal 4 3 3" xfId="474"/>
    <cellStyle name="Normal 4 3 3 2" xfId="475"/>
    <cellStyle name="Normal 4 3 4" xfId="476"/>
    <cellStyle name="Normal 4 4" xfId="477"/>
    <cellStyle name="Normal 4 5" xfId="478"/>
    <cellStyle name="Normal 4 6" xfId="479"/>
    <cellStyle name="Normal 4_29(d) - Gas extensions -tariffs" xfId="188"/>
    <cellStyle name="Normal 40" xfId="189"/>
    <cellStyle name="Normal 40 2" xfId="190"/>
    <cellStyle name="Normal 40_29(d) - Gas extensions -tariffs" xfId="191"/>
    <cellStyle name="Normal 41" xfId="1900"/>
    <cellStyle name="Normal 42" xfId="1901"/>
    <cellStyle name="Normal 43" xfId="1902"/>
    <cellStyle name="Normal 44" xfId="1903"/>
    <cellStyle name="Normal 45" xfId="1904"/>
    <cellStyle name="Normal 46" xfId="1905"/>
    <cellStyle name="Normal 47" xfId="1906"/>
    <cellStyle name="Normal 48" xfId="1907"/>
    <cellStyle name="Normal 49" xfId="1908"/>
    <cellStyle name="Normal 5" xfId="20"/>
    <cellStyle name="Normal 5 2" xfId="192"/>
    <cellStyle name="Normal 5 2 2" xfId="1910"/>
    <cellStyle name="Normal 5 2 3" xfId="1909"/>
    <cellStyle name="Normal 5 3" xfId="480"/>
    <cellStyle name="Normal 5 3 2" xfId="1911"/>
    <cellStyle name="Normal 50" xfId="1912"/>
    <cellStyle name="Normal 51" xfId="1913"/>
    <cellStyle name="Normal 52" xfId="1914"/>
    <cellStyle name="Normal 53" xfId="1915"/>
    <cellStyle name="Normal 54" xfId="579"/>
    <cellStyle name="Normal 55" xfId="2204"/>
    <cellStyle name="Normal 55 2" xfId="2215"/>
    <cellStyle name="Normal 56" xfId="2209"/>
    <cellStyle name="Normal 57" xfId="2212"/>
    <cellStyle name="Normal 58" xfId="2336"/>
    <cellStyle name="Normal 6" xfId="193"/>
    <cellStyle name="Normal 6 2" xfId="194"/>
    <cellStyle name="Normal 6 2 2" xfId="481"/>
    <cellStyle name="Normal 6 2 3" xfId="1917"/>
    <cellStyle name="Normal 6 3" xfId="1918"/>
    <cellStyle name="Normal 6 4" xfId="1916"/>
    <cellStyle name="Normal 67" xfId="2206"/>
    <cellStyle name="Normal 7" xfId="195"/>
    <cellStyle name="Normal 7 2" xfId="196"/>
    <cellStyle name="Normal 7 2 2" xfId="482"/>
    <cellStyle name="Normal 7 2 2 2" xfId="483"/>
    <cellStyle name="Normal 7 2 2 3" xfId="484"/>
    <cellStyle name="Normal 7 2 2 4" xfId="1920"/>
    <cellStyle name="Normal 7 2 2 4 2" xfId="2328"/>
    <cellStyle name="Normal 7 2 3" xfId="485"/>
    <cellStyle name="Normal 7 2 4" xfId="486"/>
    <cellStyle name="Normal 7 2 5" xfId="1919"/>
    <cellStyle name="Normal 7 3" xfId="1921"/>
    <cellStyle name="Normal 7 3 2" xfId="2329"/>
    <cellStyle name="Normal 71" xfId="1922"/>
    <cellStyle name="Normal 8" xfId="197"/>
    <cellStyle name="Normal 8 2" xfId="487"/>
    <cellStyle name="Normal 8 2 2" xfId="488"/>
    <cellStyle name="Normal 8 2 2 2" xfId="1924"/>
    <cellStyle name="Normal 8 2 2 2 2" xfId="2330"/>
    <cellStyle name="Normal 8 2 3" xfId="489"/>
    <cellStyle name="Normal 8 2 3 2" xfId="490"/>
    <cellStyle name="Normal 8 2 3 3" xfId="491"/>
    <cellStyle name="Normal 8 2 4" xfId="492"/>
    <cellStyle name="Normal 8 2 5" xfId="1923"/>
    <cellStyle name="Normal 8 3" xfId="1925"/>
    <cellStyle name="Normal 8 3 2" xfId="2331"/>
    <cellStyle name="Normal 8 4" xfId="1926"/>
    <cellStyle name="Normal 8 4 2" xfId="1927"/>
    <cellStyle name="Normal 9" xfId="198"/>
    <cellStyle name="Normal 9 2" xfId="493"/>
    <cellStyle name="Normal 9 2 2" xfId="1928"/>
    <cellStyle name="Normal Bold" xfId="1929"/>
    <cellStyle name="Normal_2005 03 27 RAB model" xfId="3"/>
    <cellStyle name="Normal_2010 06 22 - IE - Scheme Template for data collection 2" xfId="275"/>
    <cellStyle name="Normal_2010 07 28 - AA - Template for data collection 2" xfId="274"/>
    <cellStyle name="Note - Style4" xfId="1930"/>
    <cellStyle name="Note 10" xfId="1931"/>
    <cellStyle name="Note 10 2" xfId="1932"/>
    <cellStyle name="Note 11" xfId="1933"/>
    <cellStyle name="Note 11 2" xfId="1934"/>
    <cellStyle name="Note 12" xfId="1935"/>
    <cellStyle name="Note 12 2" xfId="1936"/>
    <cellStyle name="Note 13" xfId="1937"/>
    <cellStyle name="Note 13 2" xfId="1938"/>
    <cellStyle name="Note 14" xfId="1939"/>
    <cellStyle name="Note 14 2" xfId="1940"/>
    <cellStyle name="Note 15" xfId="1941"/>
    <cellStyle name="Note 15 2" xfId="1942"/>
    <cellStyle name="Note 16" xfId="1943"/>
    <cellStyle name="Note 16 2" xfId="1944"/>
    <cellStyle name="Note 17" xfId="1945"/>
    <cellStyle name="Note 17 2" xfId="1946"/>
    <cellStyle name="Note 18" xfId="1947"/>
    <cellStyle name="Note 2" xfId="199"/>
    <cellStyle name="Note 2 2" xfId="494"/>
    <cellStyle name="Note 2 2 2" xfId="1949"/>
    <cellStyle name="Note 2 3" xfId="495"/>
    <cellStyle name="Note 2 4" xfId="1948"/>
    <cellStyle name="Note 3" xfId="496"/>
    <cellStyle name="Note 3 2" xfId="497"/>
    <cellStyle name="Note 3 2 2" xfId="1951"/>
    <cellStyle name="Note 3 3" xfId="498"/>
    <cellStyle name="Note 3 4" xfId="1950"/>
    <cellStyle name="Note 4" xfId="499"/>
    <cellStyle name="Note 4 2" xfId="500"/>
    <cellStyle name="Note 4 2 2" xfId="1953"/>
    <cellStyle name="Note 4 3" xfId="501"/>
    <cellStyle name="Note 4 4" xfId="1952"/>
    <cellStyle name="Note 5" xfId="1954"/>
    <cellStyle name="Note 5 2" xfId="1955"/>
    <cellStyle name="Note 6" xfId="1956"/>
    <cellStyle name="Note 6 2" xfId="1957"/>
    <cellStyle name="Note 7" xfId="1958"/>
    <cellStyle name="Note 7 2" xfId="1959"/>
    <cellStyle name="Note 8" xfId="1960"/>
    <cellStyle name="Note 8 2" xfId="1961"/>
    <cellStyle name="Note 9" xfId="1962"/>
    <cellStyle name="Note 9 2" xfId="1963"/>
    <cellStyle name="OLELink" xfId="1964"/>
    <cellStyle name="OnOffToggle" xfId="1965"/>
    <cellStyle name="Out-Date" xfId="1966"/>
    <cellStyle name="Output 2" xfId="200"/>
    <cellStyle name="Output 2 2" xfId="502"/>
    <cellStyle name="Output 2 3" xfId="503"/>
    <cellStyle name="Output 2 4" xfId="1967"/>
    <cellStyle name="Output 2 8" xfId="1968"/>
    <cellStyle name="Output 3" xfId="1969"/>
    <cellStyle name="Output Amounts" xfId="1970"/>
    <cellStyle name="Output Column Headings" xfId="1971"/>
    <cellStyle name="Output Line Items" xfId="1972"/>
    <cellStyle name="Output Report Heading" xfId="1973"/>
    <cellStyle name="Output Report Title" xfId="1974"/>
    <cellStyle name="Output-0com" xfId="1975"/>
    <cellStyle name="Output-1com" xfId="1976"/>
    <cellStyle name="Output-2per" xfId="1977"/>
    <cellStyle name="Output-3dec" xfId="1978"/>
    <cellStyle name="Output-3sci" xfId="1979"/>
    <cellStyle name="Output-4dec" xfId="1980"/>
    <cellStyle name="PageHeading" xfId="1981"/>
    <cellStyle name="Percent" xfId="4" builtinId="5"/>
    <cellStyle name="Percent (0)" xfId="1982"/>
    <cellStyle name="Percent (1)" xfId="1983"/>
    <cellStyle name="Percent (3)" xfId="1984"/>
    <cellStyle name="Percent [0]" xfId="1985"/>
    <cellStyle name="Percent [2]" xfId="201"/>
    <cellStyle name="Percent [2] 2" xfId="202"/>
    <cellStyle name="Percent [2] 2 2" xfId="1986"/>
    <cellStyle name="Percent [2]_29(d) - Gas extensions -tariffs" xfId="203"/>
    <cellStyle name="Percent 0" xfId="1987"/>
    <cellStyle name="Percent 10" xfId="564"/>
    <cellStyle name="Percent 10 2" xfId="1988"/>
    <cellStyle name="Percent 11" xfId="1989"/>
    <cellStyle name="Percent 12" xfId="504"/>
    <cellStyle name="Percent 12 2" xfId="505"/>
    <cellStyle name="Percent 12 2 2" xfId="506"/>
    <cellStyle name="Percent 12 3" xfId="507"/>
    <cellStyle name="Percent 12 4" xfId="508"/>
    <cellStyle name="Percent 12 5" xfId="1990"/>
    <cellStyle name="Percent 13" xfId="1991"/>
    <cellStyle name="Percent 14" xfId="1992"/>
    <cellStyle name="Percent 15" xfId="1993"/>
    <cellStyle name="Percent 16" xfId="1994"/>
    <cellStyle name="Percent 17" xfId="1995"/>
    <cellStyle name="Percent 18" xfId="1996"/>
    <cellStyle name="Percent 19" xfId="1997"/>
    <cellStyle name="Percent 2" xfId="16"/>
    <cellStyle name="Percent 2 10" xfId="1998"/>
    <cellStyle name="Percent 2 11" xfId="1999"/>
    <cellStyle name="Percent 2 12" xfId="2000"/>
    <cellStyle name="Percent 2 13" xfId="2001"/>
    <cellStyle name="Percent 2 14" xfId="2002"/>
    <cellStyle name="Percent 2 15" xfId="2003"/>
    <cellStyle name="Percent 2 2" xfId="204"/>
    <cellStyle name="Percent 2 2 2" xfId="509"/>
    <cellStyle name="Percent 2 2 2 2" xfId="510"/>
    <cellStyle name="Percent 2 2 2 2 2" xfId="511"/>
    <cellStyle name="Percent 2 2 2 2 3" xfId="512"/>
    <cellStyle name="Percent 2 2 2 3" xfId="513"/>
    <cellStyle name="Percent 2 2 2 4" xfId="514"/>
    <cellStyle name="Percent 2 2 3" xfId="515"/>
    <cellStyle name="Percent 2 2 3 2" xfId="516"/>
    <cellStyle name="Percent 2 2 3 2 2" xfId="517"/>
    <cellStyle name="Percent 2 2 3 2 3" xfId="518"/>
    <cellStyle name="Percent 2 2 3 3" xfId="519"/>
    <cellStyle name="Percent 2 2 3 4" xfId="520"/>
    <cellStyle name="Percent 2 3" xfId="521"/>
    <cellStyle name="Percent 2 3 2" xfId="522"/>
    <cellStyle name="Percent 2 3 2 2" xfId="523"/>
    <cellStyle name="Percent 2 3 2 3" xfId="524"/>
    <cellStyle name="Percent 2 3 3" xfId="525"/>
    <cellStyle name="Percent 2 3 4" xfId="526"/>
    <cellStyle name="Percent 2 3 5" xfId="2004"/>
    <cellStyle name="Percent 2 4" xfId="527"/>
    <cellStyle name="Percent 2 4 2" xfId="528"/>
    <cellStyle name="Percent 2 4 2 2" xfId="529"/>
    <cellStyle name="Percent 2 4 2 3" xfId="530"/>
    <cellStyle name="Percent 2 4 3" xfId="531"/>
    <cellStyle name="Percent 2 4 4" xfId="532"/>
    <cellStyle name="Percent 2 4 5" xfId="2005"/>
    <cellStyle name="Percent 2 5" xfId="2006"/>
    <cellStyle name="Percent 2 6" xfId="2007"/>
    <cellStyle name="Percent 2 7" xfId="2008"/>
    <cellStyle name="Percent 2 8" xfId="2009"/>
    <cellStyle name="Percent 2 9" xfId="2010"/>
    <cellStyle name="Percent 20" xfId="2011"/>
    <cellStyle name="Percent 21" xfId="2012"/>
    <cellStyle name="Percent 22" xfId="2013"/>
    <cellStyle name="Percent 23" xfId="2014"/>
    <cellStyle name="Percent 24" xfId="2015"/>
    <cellStyle name="Percent 25" xfId="2016"/>
    <cellStyle name="Percent 26" xfId="2017"/>
    <cellStyle name="Percent 27" xfId="2018"/>
    <cellStyle name="Percent 28" xfId="2019"/>
    <cellStyle name="Percent 29" xfId="2020"/>
    <cellStyle name="Percent 3" xfId="205"/>
    <cellStyle name="Percent 3 2" xfId="206"/>
    <cellStyle name="Percent 3 3" xfId="2021"/>
    <cellStyle name="Percent 3 4" xfId="533"/>
    <cellStyle name="Percent 3 4 2" xfId="534"/>
    <cellStyle name="Percent 3 4 3" xfId="535"/>
    <cellStyle name="Percent 30" xfId="2022"/>
    <cellStyle name="Percent 31" xfId="2023"/>
    <cellStyle name="Percent 32" xfId="2024"/>
    <cellStyle name="Percent 33" xfId="2025"/>
    <cellStyle name="Percent 34" xfId="2026"/>
    <cellStyle name="Percent 35" xfId="2027"/>
    <cellStyle name="Percent 36" xfId="2028"/>
    <cellStyle name="Percent 37" xfId="2029"/>
    <cellStyle name="Percent 38" xfId="2030"/>
    <cellStyle name="Percent 38 2" xfId="2031"/>
    <cellStyle name="Percent 39" xfId="2032"/>
    <cellStyle name="Percent 4" xfId="207"/>
    <cellStyle name="Percent 4 2" xfId="2033"/>
    <cellStyle name="Percent 4 2 2" xfId="2034"/>
    <cellStyle name="Percent 4 2 2 2" xfId="2035"/>
    <cellStyle name="Percent 4 2 3" xfId="2036"/>
    <cellStyle name="Percent 40" xfId="2037"/>
    <cellStyle name="Percent 41" xfId="2038"/>
    <cellStyle name="Percent 42" xfId="2039"/>
    <cellStyle name="Percent 42 2" xfId="2040"/>
    <cellStyle name="Percent 43" xfId="2041"/>
    <cellStyle name="Percent 44" xfId="2042"/>
    <cellStyle name="Percent 44 2" xfId="2043"/>
    <cellStyle name="Percent 45" xfId="2044"/>
    <cellStyle name="Percent 45 2" xfId="2045"/>
    <cellStyle name="Percent 46" xfId="2046"/>
    <cellStyle name="Percent 46 2" xfId="2047"/>
    <cellStyle name="Percent 47" xfId="2048"/>
    <cellStyle name="Percent 47 2" xfId="2049"/>
    <cellStyle name="Percent 48" xfId="2050"/>
    <cellStyle name="Percent 48 2" xfId="2051"/>
    <cellStyle name="Percent 49" xfId="2052"/>
    <cellStyle name="Percent 5" xfId="536"/>
    <cellStyle name="Percent 5 2" xfId="537"/>
    <cellStyle name="Percent 5 3" xfId="538"/>
    <cellStyle name="Percent 5 4" xfId="2053"/>
    <cellStyle name="Percent 50" xfId="2054"/>
    <cellStyle name="Percent 51" xfId="2055"/>
    <cellStyle name="Percent 52" xfId="2056"/>
    <cellStyle name="Percent 53" xfId="2057"/>
    <cellStyle name="Percent 54" xfId="2058"/>
    <cellStyle name="Percent 55" xfId="2059"/>
    <cellStyle name="Percent 56" xfId="2060"/>
    <cellStyle name="Percent 57" xfId="2061"/>
    <cellStyle name="Percent 58" xfId="2062"/>
    <cellStyle name="Percent 59" xfId="2063"/>
    <cellStyle name="Percent 6" xfId="539"/>
    <cellStyle name="Percent 6 2" xfId="2064"/>
    <cellStyle name="Percent 60" xfId="2065"/>
    <cellStyle name="Percent 61" xfId="2066"/>
    <cellStyle name="Percent 62" xfId="2067"/>
    <cellStyle name="Percent 63" xfId="2068"/>
    <cellStyle name="Percent 64" xfId="2069"/>
    <cellStyle name="Percent 65" xfId="2070"/>
    <cellStyle name="Percent 66" xfId="2071"/>
    <cellStyle name="Percent 67" xfId="2072"/>
    <cellStyle name="Percent 68" xfId="2073"/>
    <cellStyle name="Percent 69" xfId="2074"/>
    <cellStyle name="Percent 7" xfId="208"/>
    <cellStyle name="Percent 70" xfId="2075"/>
    <cellStyle name="Percent 71" xfId="2076"/>
    <cellStyle name="Percent 72" xfId="2077"/>
    <cellStyle name="Percent 72 2" xfId="2078"/>
    <cellStyle name="Percent 73" xfId="2079"/>
    <cellStyle name="Percent 74" xfId="2080"/>
    <cellStyle name="Percent 75" xfId="2081"/>
    <cellStyle name="Percent 76" xfId="2082"/>
    <cellStyle name="Percent 77" xfId="2083"/>
    <cellStyle name="Percent 78" xfId="2084"/>
    <cellStyle name="Percent 79" xfId="2208"/>
    <cellStyle name="Percent 8" xfId="557"/>
    <cellStyle name="Percent 8 2" xfId="2085"/>
    <cellStyle name="Percent 80" xfId="2211"/>
    <cellStyle name="Percent 81" xfId="2214"/>
    <cellStyle name="Percent 82" xfId="2334"/>
    <cellStyle name="Percent 9" xfId="559"/>
    <cellStyle name="Percent 9 2" xfId="2086"/>
    <cellStyle name="Percent1" xfId="2087"/>
    <cellStyle name="Percent2" xfId="2088"/>
    <cellStyle name="Percentage" xfId="209"/>
    <cellStyle name="Period" xfId="2089"/>
    <cellStyle name="Period 2" xfId="2090"/>
    <cellStyle name="Period 3" xfId="2091"/>
    <cellStyle name="Period 4" xfId="2092"/>
    <cellStyle name="Period Title" xfId="210"/>
    <cellStyle name="Period Title 2" xfId="2093"/>
    <cellStyle name="Period_Input" xfId="2094"/>
    <cellStyle name="price" xfId="2095"/>
    <cellStyle name="PSChar" xfId="211"/>
    <cellStyle name="PSDate" xfId="212"/>
    <cellStyle name="PSDec" xfId="213"/>
    <cellStyle name="PSDetail" xfId="214"/>
    <cellStyle name="PSHeading" xfId="215"/>
    <cellStyle name="PSHeading 2" xfId="540"/>
    <cellStyle name="PSHeading 2 2" xfId="541"/>
    <cellStyle name="PSHeading 2 2 2" xfId="2222"/>
    <cellStyle name="PSHeading 2 3" xfId="2221"/>
    <cellStyle name="PSHeading 3" xfId="542"/>
    <cellStyle name="PSHeading 3 2" xfId="543"/>
    <cellStyle name="PSHeading 3 2 2" xfId="544"/>
    <cellStyle name="PSHeading 3 2 2 2" xfId="2225"/>
    <cellStyle name="PSHeading 3 2 3" xfId="2224"/>
    <cellStyle name="PSHeading 3 3" xfId="2223"/>
    <cellStyle name="PSHeading 4" xfId="545"/>
    <cellStyle name="PSHeading 4 2" xfId="2226"/>
    <cellStyle name="PSHeading 5" xfId="2217"/>
    <cellStyle name="PSInt" xfId="216"/>
    <cellStyle name="PSSpacer" xfId="217"/>
    <cellStyle name="Ratio" xfId="218"/>
    <cellStyle name="Ratio 2" xfId="219"/>
    <cellStyle name="Ratio 2 2" xfId="2096"/>
    <cellStyle name="Ratio_29(d) - Gas extensions -tariffs" xfId="220"/>
    <cellStyle name="revised" xfId="2097"/>
    <cellStyle name="Right Currency" xfId="2098"/>
    <cellStyle name="Right Currency 2" xfId="2099"/>
    <cellStyle name="Right Date" xfId="221"/>
    <cellStyle name="Right Date 2" xfId="2100"/>
    <cellStyle name="Right Multiple" xfId="2101"/>
    <cellStyle name="Right Multiple 2" xfId="2102"/>
    <cellStyle name="Right Number" xfId="222"/>
    <cellStyle name="Right Number 2" xfId="2103"/>
    <cellStyle name="Right Percentage" xfId="2104"/>
    <cellStyle name="Right Percentage 2" xfId="2105"/>
    <cellStyle name="Right Year" xfId="223"/>
    <cellStyle name="Right Year 2" xfId="2106"/>
    <cellStyle name="RIN_Input$_3dp" xfId="546"/>
    <cellStyle name="Rows" xfId="2107"/>
    <cellStyle name="Rows 2" xfId="2108"/>
    <cellStyle name="S/Head - Style1" xfId="2109"/>
    <cellStyle name="S/HEAD - Style2" xfId="2110"/>
    <cellStyle name="SAPError" xfId="224"/>
    <cellStyle name="SAPError 2" xfId="225"/>
    <cellStyle name="SAPKey" xfId="226"/>
    <cellStyle name="SAPKey 2" xfId="227"/>
    <cellStyle name="SAPLocked" xfId="228"/>
    <cellStyle name="SAPLocked 2" xfId="229"/>
    <cellStyle name="SAPOutput" xfId="230"/>
    <cellStyle name="SAPOutput 2" xfId="231"/>
    <cellStyle name="SAPSpace" xfId="232"/>
    <cellStyle name="SAPSpace 2" xfId="233"/>
    <cellStyle name="SAPText" xfId="234"/>
    <cellStyle name="SAPText 2" xfId="235"/>
    <cellStyle name="SAPUnLocked" xfId="236"/>
    <cellStyle name="SAPUnLocked 2" xfId="237"/>
    <cellStyle name="section" xfId="2111"/>
    <cellStyle name="Section Number" xfId="2112"/>
    <cellStyle name="Sheet Title" xfId="238"/>
    <cellStyle name="Sheet Title 2" xfId="2113"/>
    <cellStyle name="SheetHeader1" xfId="17"/>
    <cellStyle name="SheetHeader1 2" xfId="2114"/>
    <cellStyle name="ss16" xfId="2115"/>
    <cellStyle name="ST1" xfId="2116"/>
    <cellStyle name="ST2" xfId="2117"/>
    <cellStyle name="Standard" xfId="2118"/>
    <cellStyle name="Style 1" xfId="239"/>
    <cellStyle name="Style 1 2" xfId="240"/>
    <cellStyle name="Style 1 2 2" xfId="547"/>
    <cellStyle name="Style 1 3" xfId="548"/>
    <cellStyle name="Style 1 3 2" xfId="549"/>
    <cellStyle name="Style 1 3 3" xfId="550"/>
    <cellStyle name="Style 1 4" xfId="551"/>
    <cellStyle name="Style 1_29(d) - Gas extensions -tariffs" xfId="241"/>
    <cellStyle name="style1" xfId="2119"/>
    <cellStyle name="style1 2" xfId="2120"/>
    <cellStyle name="style1 3" xfId="2121"/>
    <cellStyle name="style10" xfId="2122"/>
    <cellStyle name="style10 2" xfId="2123"/>
    <cellStyle name="style1a" xfId="2124"/>
    <cellStyle name="Style2" xfId="242"/>
    <cellStyle name="Style3" xfId="243"/>
    <cellStyle name="Style3 2" xfId="2125"/>
    <cellStyle name="Style3_Allocation" xfId="2126"/>
    <cellStyle name="Style4" xfId="244"/>
    <cellStyle name="Style4 2" xfId="245"/>
    <cellStyle name="Style4_29(d) - Gas extensions -tariffs" xfId="246"/>
    <cellStyle name="Style5" xfId="247"/>
    <cellStyle name="Style5 2" xfId="248"/>
    <cellStyle name="Style5_29(d) - Gas extensions -tariffs" xfId="249"/>
    <cellStyle name="Style5a" xfId="2127"/>
    <cellStyle name="Subhea - Style5" xfId="2128"/>
    <cellStyle name="Subhead" xfId="2129"/>
    <cellStyle name="sub-heading" xfId="2130"/>
    <cellStyle name="Sub-Sub_Heading" xfId="2131"/>
    <cellStyle name="Subtot - Style6" xfId="2132"/>
    <cellStyle name="Subtotal" xfId="2133"/>
    <cellStyle name="sub-total" xfId="2134"/>
    <cellStyle name="Summary Text" xfId="2135"/>
    <cellStyle name="swiss" xfId="2136"/>
    <cellStyle name="swiss input" xfId="2137"/>
    <cellStyle name="swiss input1" xfId="2138"/>
    <cellStyle name="swiss input2" xfId="2139"/>
    <cellStyle name="swiss spec" xfId="2140"/>
    <cellStyle name="Table body number" xfId="2141"/>
    <cellStyle name="Table body Text" xfId="2142"/>
    <cellStyle name="Table Head Green" xfId="250"/>
    <cellStyle name="Table Head Green 2" xfId="2218"/>
    <cellStyle name="Table Head_pldt" xfId="251"/>
    <cellStyle name="Table Header Center" xfId="2143"/>
    <cellStyle name="Table Header Left" xfId="2144"/>
    <cellStyle name="Table Header Right" xfId="2145"/>
    <cellStyle name="Table Heading" xfId="2146"/>
    <cellStyle name="Table Heading 1" xfId="2147"/>
    <cellStyle name="table headL" xfId="2148"/>
    <cellStyle name="Table Notes" xfId="2149"/>
    <cellStyle name="Table Source" xfId="252"/>
    <cellStyle name="Table Text bullet" xfId="2150"/>
    <cellStyle name="Table text centre" xfId="2151"/>
    <cellStyle name="Table text Left" xfId="2152"/>
    <cellStyle name="Table text right" xfId="2153"/>
    <cellStyle name="Table Title" xfId="2154"/>
    <cellStyle name="Table Totals" xfId="2155"/>
    <cellStyle name="Table Units" xfId="253"/>
    <cellStyle name="TableLvl2" xfId="18"/>
    <cellStyle name="TableLvl3" xfId="19"/>
    <cellStyle name="Temporary Data" xfId="2156"/>
    <cellStyle name="Ten" xfId="2157"/>
    <cellStyle name="Text" xfId="254"/>
    <cellStyle name="Text 2" xfId="255"/>
    <cellStyle name="Text 3" xfId="256"/>
    <cellStyle name="Text 3 2" xfId="2158"/>
    <cellStyle name="Text Head 1" xfId="257"/>
    <cellStyle name="Text Head 2" xfId="258"/>
    <cellStyle name="Text Indent 2" xfId="259"/>
    <cellStyle name="Theirs" xfId="260"/>
    <cellStyle name="Thousands (0)" xfId="2159"/>
    <cellStyle name="Thousands (2)" xfId="2160"/>
    <cellStyle name="Thousands 0" xfId="2161"/>
    <cellStyle name="Thousands 1" xfId="2162"/>
    <cellStyle name="Times (x)" xfId="2163"/>
    <cellStyle name="Times New Roman" xfId="2164"/>
    <cellStyle name="Times x [1]" xfId="2165"/>
    <cellStyle name="Title - Style7" xfId="2166"/>
    <cellStyle name="Title 10" xfId="2167"/>
    <cellStyle name="Title 11" xfId="2168"/>
    <cellStyle name="Title 12" xfId="2169"/>
    <cellStyle name="Title 13" xfId="2170"/>
    <cellStyle name="Title 14" xfId="2171"/>
    <cellStyle name="Title 15" xfId="2172"/>
    <cellStyle name="Title 16" xfId="2173"/>
    <cellStyle name="Title 17" xfId="2174"/>
    <cellStyle name="Title 18" xfId="2175"/>
    <cellStyle name="Title 2" xfId="261"/>
    <cellStyle name="Title 2 2" xfId="2176"/>
    <cellStyle name="Title 3" xfId="2177"/>
    <cellStyle name="Title 4" xfId="2178"/>
    <cellStyle name="Title 5" xfId="2179"/>
    <cellStyle name="Title 6" xfId="2180"/>
    <cellStyle name="Title 7" xfId="2181"/>
    <cellStyle name="Title 8" xfId="2182"/>
    <cellStyle name="Title 9" xfId="2183"/>
    <cellStyle name="To Do Cell" xfId="2184"/>
    <cellStyle name="TOC 1" xfId="262"/>
    <cellStyle name="TOC 2" xfId="263"/>
    <cellStyle name="TOC 3" xfId="264"/>
    <cellStyle name="Total 2" xfId="265"/>
    <cellStyle name="Total 2 2" xfId="552"/>
    <cellStyle name="Total 2 3" xfId="553"/>
    <cellStyle name="Total 2 4" xfId="2185"/>
    <cellStyle name="Total 3" xfId="2186"/>
    <cellStyle name="Units (0)" xfId="2187"/>
    <cellStyle name="Units 0" xfId="2188"/>
    <cellStyle name="Units 1" xfId="2189"/>
    <cellStyle name="Units 2" xfId="2190"/>
    <cellStyle name="Warning Text 2" xfId="266"/>
    <cellStyle name="Warning Text 2 2" xfId="2191"/>
    <cellStyle name="Warning Text 3" xfId="2192"/>
    <cellStyle name="Working Capit" xfId="2193"/>
    <cellStyle name="year" xfId="267"/>
    <cellStyle name="year 2" xfId="268"/>
    <cellStyle name="Year 2 2" xfId="2194"/>
    <cellStyle name="year 2 3" xfId="2220"/>
    <cellStyle name="year 2 4" xfId="2332"/>
    <cellStyle name="year 3" xfId="2219"/>
    <cellStyle name="year 4" xfId="2333"/>
    <cellStyle name="year_29(d) - Gas extensions -tariffs" xfId="269"/>
    <cellStyle name="YearLine" xfId="2195"/>
    <cellStyle name="Years" xfId="2196"/>
    <cellStyle name="Yellow" xfId="2197"/>
    <cellStyle name="未定義" xfId="2198"/>
    <cellStyle name="桁区切り [0.00]_Cost Sch2(for lenders)" xfId="2199"/>
    <cellStyle name="桁区切り_Cost Sch2(for lenders)" xfId="2200"/>
    <cellStyle name="標準_Cost Sch2(for lenders)" xfId="2201"/>
    <cellStyle name="通貨 [0.00]_Cost Sch2(for lenders)" xfId="2202"/>
    <cellStyle name="通貨_Cost Sch2(for lenders)" xfId="2203"/>
  </cellStyles>
  <dxfs count="4">
    <dxf>
      <font>
        <b/>
        <i val="0"/>
        <color rgb="FFFF0000"/>
      </font>
    </dxf>
    <dxf>
      <font>
        <b/>
        <i val="0"/>
        <color rgb="FFFF0000"/>
      </font>
    </dxf>
    <dxf>
      <font>
        <color theme="0" tint="-0.34998626667073579"/>
      </font>
    </dxf>
    <dxf>
      <font>
        <color theme="0" tint="-0.3499862666707357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mruColors>
      <color rgb="FFC0C0C0"/>
      <color rgb="FFCCFFFF"/>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grpSp>
      <xdr:nvGrpSpPr>
        <xdr:cNvPr id="2" name="Group 1"/>
        <xdr:cNvGrpSpPr/>
      </xdr:nvGrpSpPr>
      <xdr:grpSpPr>
        <a:xfrm>
          <a:off x="997323" y="22412"/>
          <a:ext cx="1154206" cy="1167012"/>
          <a:chOff x="165320" y="2985326"/>
          <a:chExt cx="963805" cy="1410158"/>
        </a:xfrm>
      </xdr:grpSpPr>
      <xdr:grpSp>
        <xdr:nvGrpSpPr>
          <xdr:cNvPr id="3" name="Group 2"/>
          <xdr:cNvGrpSpPr>
            <a:grpSpLocks/>
          </xdr:cNvGrpSpPr>
        </xdr:nvGrpSpPr>
        <xdr:grpSpPr bwMode="auto">
          <a:xfrm>
            <a:off x="165320" y="2985326"/>
            <a:ext cx="963805" cy="1410158"/>
            <a:chOff x="59" y="246"/>
            <a:chExt cx="78" cy="119"/>
          </a:xfrm>
        </xdr:grpSpPr>
        <xdr:sp macro="" textlink="">
          <xdr:nvSpPr>
            <xdr:cNvPr id="6" name="Rectangle 3"/>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10</xdr:row>
      <xdr:rowOff>3176</xdr:rowOff>
    </xdr:from>
    <xdr:to>
      <xdr:col>1</xdr:col>
      <xdr:colOff>409575</xdr:colOff>
      <xdr:row>28</xdr:row>
      <xdr:rowOff>28576</xdr:rowOff>
    </xdr:to>
    <xdr:grpSp>
      <xdr:nvGrpSpPr>
        <xdr:cNvPr id="133494" name="Group 14"/>
        <xdr:cNvGrpSpPr>
          <a:grpSpLocks/>
        </xdr:cNvGrpSpPr>
      </xdr:nvGrpSpPr>
      <xdr:grpSpPr bwMode="auto">
        <a:xfrm>
          <a:off x="114300" y="3757147"/>
          <a:ext cx="452157" cy="3454400"/>
          <a:chOff x="3" y="395"/>
          <a:chExt cx="47" cy="469"/>
        </a:xfrm>
      </xdr:grpSpPr>
      <xdr:sp macro="" textlink="">
        <xdr:nvSpPr>
          <xdr:cNvPr id="129032" name="Line 8"/>
          <xdr:cNvSpPr>
            <a:spLocks noChangeShapeType="1"/>
          </xdr:cNvSpPr>
        </xdr:nvSpPr>
        <xdr:spPr bwMode="auto">
          <a:xfrm>
            <a:off x="31" y="395"/>
            <a:ext cx="0" cy="468"/>
          </a:xfrm>
          <a:prstGeom prst="line">
            <a:avLst/>
          </a:prstGeom>
          <a:noFill/>
          <a:ln w="9525" cmpd="sng">
            <a:solidFill>
              <a:srgbClr val="000000"/>
            </a:solidFill>
            <a:round/>
            <a:headEnd/>
            <a:tailEnd/>
          </a:ln>
          <a:effectLst>
            <a:outerShdw blurRad="63500" dist="38100" dir="2700000" algn="ctr" rotWithShape="0">
              <a:srgbClr val="000000">
                <a:alpha val="75000"/>
              </a:srgbClr>
            </a:outerShdw>
          </a:effectLst>
        </xdr:spPr>
        <xdr:txBody>
          <a:bodyPr/>
          <a:lstStyle/>
          <a:p>
            <a:endParaRPr lang="en-AU"/>
          </a:p>
        </xdr:txBody>
      </xdr:sp>
      <xdr:sp macro="" textlink="">
        <xdr:nvSpPr>
          <xdr:cNvPr id="133504" name="Oval 9"/>
          <xdr:cNvSpPr>
            <a:spLocks noChangeArrowheads="1"/>
          </xdr:cNvSpPr>
        </xdr:nvSpPr>
        <xdr:spPr bwMode="auto">
          <a:xfrm>
            <a:off x="3" y="688"/>
            <a:ext cx="36" cy="31"/>
          </a:xfrm>
          <a:prstGeom prst="ellipse">
            <a:avLst/>
          </a:prstGeom>
          <a:solidFill>
            <a:srgbClr val="FFCC99"/>
          </a:solidFill>
          <a:ln w="9525" algn="ctr">
            <a:solidFill>
              <a:srgbClr val="000000"/>
            </a:solidFill>
            <a:round/>
            <a:headEnd/>
            <a:tailEnd/>
          </a:ln>
        </xdr:spPr>
      </xdr:sp>
      <xdr:sp macro="" textlink="">
        <xdr:nvSpPr>
          <xdr:cNvPr id="129034" name="WordArt 10"/>
          <xdr:cNvSpPr>
            <a:spLocks noChangeArrowheads="1" noChangeShapeType="1" noTextEdit="1"/>
          </xdr:cNvSpPr>
        </xdr:nvSpPr>
        <xdr:spPr bwMode="auto">
          <a:xfrm rot="5400000">
            <a:off x="-116" y="540"/>
            <a:ext cx="269"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R O L L  F O R W A R D  M O D E L</a:t>
            </a:r>
          </a:p>
        </xdr:txBody>
      </xdr:sp>
      <xdr:sp macro="" textlink="">
        <xdr:nvSpPr>
          <xdr:cNvPr id="129035" name="WordArt 11"/>
          <xdr:cNvSpPr>
            <a:spLocks noChangeArrowheads="1" noChangeShapeType="1" noTextEdit="1"/>
          </xdr:cNvSpPr>
        </xdr:nvSpPr>
        <xdr:spPr bwMode="auto">
          <a:xfrm rot="5400000">
            <a:off x="-25" y="789"/>
            <a:ext cx="137" cy="13"/>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transmission module</a:t>
            </a:r>
          </a:p>
        </xdr:txBody>
      </xdr:sp>
      <xdr:sp macro="" textlink="">
        <xdr:nvSpPr>
          <xdr:cNvPr id="129036" name="Text Box 12"/>
          <xdr:cNvSpPr txBox="1">
            <a:spLocks noChangeArrowheads="1"/>
          </xdr:cNvSpPr>
        </xdr:nvSpPr>
        <xdr:spPr bwMode="auto">
          <a:xfrm>
            <a:off x="16" y="691"/>
            <a:ext cx="5" cy="23"/>
          </a:xfrm>
          <a:prstGeom prst="rect">
            <a:avLst/>
          </a:prstGeom>
          <a:noFill/>
          <a:ln w="9525" algn="ctr">
            <a:noFill/>
            <a:miter lim="800000"/>
            <a:headEnd/>
            <a:tailEnd/>
          </a:ln>
          <a:effectLst>
            <a:outerShdw dist="35921" dir="2700000" sx="1000" sy="1000" algn="ctr" rotWithShape="0">
              <a:srgbClr val="000000"/>
            </a:outerShdw>
          </a:effectLst>
        </xdr:spPr>
        <xdr:txBody>
          <a:bodyPr wrap="square" lIns="18288" tIns="22860"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twoCellAnchor editAs="oneCell">
    <xdr:from>
      <xdr:col>0</xdr:col>
      <xdr:colOff>9525</xdr:colOff>
      <xdr:row>0</xdr:row>
      <xdr:rowOff>104775</xdr:rowOff>
    </xdr:from>
    <xdr:to>
      <xdr:col>4</xdr:col>
      <xdr:colOff>504825</xdr:colOff>
      <xdr:row>1</xdr:row>
      <xdr:rowOff>314325</xdr:rowOff>
    </xdr:to>
    <xdr:pic>
      <xdr:nvPicPr>
        <xdr:cNvPr id="133495"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0</xdr:row>
      <xdr:rowOff>104775</xdr:rowOff>
    </xdr:from>
    <xdr:to>
      <xdr:col>5</xdr:col>
      <xdr:colOff>276225</xdr:colOff>
      <xdr:row>1</xdr:row>
      <xdr:rowOff>295275</xdr:rowOff>
    </xdr:to>
    <xdr:pic>
      <xdr:nvPicPr>
        <xdr:cNvPr id="133496"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04775"/>
          <a:ext cx="3467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7</xdr:row>
      <xdr:rowOff>142875</xdr:rowOff>
    </xdr:from>
    <xdr:to>
      <xdr:col>3</xdr:col>
      <xdr:colOff>266700</xdr:colOff>
      <xdr:row>8</xdr:row>
      <xdr:rowOff>152400</xdr:rowOff>
    </xdr:to>
    <xdr:grpSp>
      <xdr:nvGrpSpPr>
        <xdr:cNvPr id="133497" name="Group 67"/>
        <xdr:cNvGrpSpPr>
          <a:grpSpLocks/>
        </xdr:cNvGrpSpPr>
      </xdr:nvGrpSpPr>
      <xdr:grpSpPr bwMode="auto">
        <a:xfrm>
          <a:off x="204507" y="3190875"/>
          <a:ext cx="1877546" cy="356907"/>
          <a:chOff x="2" y="144"/>
          <a:chExt cx="209" cy="37"/>
        </a:xfrm>
      </xdr:grpSpPr>
      <xdr:grpSp>
        <xdr:nvGrpSpPr>
          <xdr:cNvPr id="133498" name="Group 68"/>
          <xdr:cNvGrpSpPr>
            <a:grpSpLocks/>
          </xdr:cNvGrpSpPr>
        </xdr:nvGrpSpPr>
        <xdr:grpSpPr bwMode="auto">
          <a:xfrm>
            <a:off x="2" y="152"/>
            <a:ext cx="200" cy="29"/>
            <a:chOff x="2" y="159"/>
            <a:chExt cx="200" cy="27"/>
          </a:xfrm>
        </xdr:grpSpPr>
        <xdr:sp macro="" textlink="">
          <xdr:nvSpPr>
            <xdr:cNvPr id="133501" name="Oval 69"/>
            <xdr:cNvSpPr>
              <a:spLocks noChangeArrowheads="1"/>
            </xdr:cNvSpPr>
          </xdr:nvSpPr>
          <xdr:spPr bwMode="auto">
            <a:xfrm>
              <a:off x="175" y="159"/>
              <a:ext cx="27" cy="27"/>
            </a:xfrm>
            <a:prstGeom prst="ellipse">
              <a:avLst/>
            </a:prstGeom>
            <a:noFill/>
            <a:ln w="28575"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3502" name="Line 70"/>
            <xdr:cNvSpPr>
              <a:spLocks noChangeShapeType="1"/>
            </xdr:cNvSpPr>
          </xdr:nvSpPr>
          <xdr:spPr bwMode="auto">
            <a:xfrm>
              <a:off x="2" y="186"/>
              <a:ext cx="186" cy="0"/>
            </a:xfrm>
            <a:prstGeom prst="line">
              <a:avLst/>
            </a:prstGeom>
            <a:noFill/>
            <a:ln w="28575">
              <a:solidFill>
                <a:srgbClr val="808080"/>
              </a:solidFill>
              <a:round/>
              <a:headEnd/>
              <a:tailEnd/>
            </a:ln>
            <a:extLst>
              <a:ext uri="{909E8E84-426E-40DD-AFC4-6F175D3DCCD1}">
                <a14:hiddenFill xmlns:a14="http://schemas.microsoft.com/office/drawing/2010/main">
                  <a:noFill/>
                </a14:hiddenFill>
              </a:ext>
            </a:extLst>
          </xdr:spPr>
        </xdr:sp>
      </xdr:grpSp>
      <xdr:sp macro="" textlink="">
        <xdr:nvSpPr>
          <xdr:cNvPr id="133499" name="Rectangle 71"/>
          <xdr:cNvSpPr>
            <a:spLocks noChangeArrowheads="1"/>
          </xdr:cNvSpPr>
        </xdr:nvSpPr>
        <xdr:spPr bwMode="auto">
          <a:xfrm>
            <a:off x="168" y="148"/>
            <a:ext cx="21" cy="32"/>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sp macro="" textlink="">
        <xdr:nvSpPr>
          <xdr:cNvPr id="133500" name="Rectangle 72"/>
          <xdr:cNvSpPr>
            <a:spLocks noChangeArrowheads="1"/>
          </xdr:cNvSpPr>
        </xdr:nvSpPr>
        <xdr:spPr bwMode="auto">
          <a:xfrm>
            <a:off x="187" y="144"/>
            <a:ext cx="24" cy="21"/>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aer.gov.au/AER/DMT/TEMPLATES/RIN%20Templates/Benchmarking/Benchmarking%202015-16/DNSP%20-%20Benchmarking%20RIN%20-%202015-16%20blank%20template%20(unlocked)%20@%202016032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row r="12">
          <cell r="G12" t="str">
            <v>dms_Segment_List</v>
          </cell>
        </row>
        <row r="13">
          <cell r="G13" t="str">
            <v>Distribution</v>
          </cell>
        </row>
        <row r="14">
          <cell r="G14" t="str">
            <v>Distribution</v>
          </cell>
        </row>
        <row r="15">
          <cell r="G15" t="str">
            <v>Distribution</v>
          </cell>
        </row>
        <row r="16">
          <cell r="G16" t="str">
            <v>Distribution</v>
          </cell>
        </row>
        <row r="17">
          <cell r="G17" t="str">
            <v>Distribution</v>
          </cell>
        </row>
        <row r="18">
          <cell r="G18" t="str">
            <v>Distribution</v>
          </cell>
        </row>
        <row r="19">
          <cell r="G19" t="str">
            <v>Transmission</v>
          </cell>
        </row>
        <row r="20">
          <cell r="G20" t="str">
            <v>Distribution</v>
          </cell>
        </row>
        <row r="21">
          <cell r="G21" t="str">
            <v>Transmission</v>
          </cell>
        </row>
        <row r="22">
          <cell r="G22" t="str">
            <v>Distribution</v>
          </cell>
        </row>
        <row r="23">
          <cell r="G23" t="str">
            <v>Transmission</v>
          </cell>
        </row>
        <row r="24">
          <cell r="G24" t="str">
            <v>Transmission</v>
          </cell>
        </row>
        <row r="25">
          <cell r="G25" t="str">
            <v>Distribution</v>
          </cell>
        </row>
        <row r="26">
          <cell r="G26" t="str">
            <v>Distribution</v>
          </cell>
        </row>
        <row r="27">
          <cell r="G27" t="str">
            <v>Distribution</v>
          </cell>
        </row>
        <row r="28">
          <cell r="G28" t="str">
            <v>Distribution</v>
          </cell>
        </row>
        <row r="29">
          <cell r="G29" t="str">
            <v>Distribution</v>
          </cell>
        </row>
        <row r="30">
          <cell r="G30" t="str">
            <v>Transmission</v>
          </cell>
        </row>
        <row r="31">
          <cell r="G31" t="str">
            <v>Distribution</v>
          </cell>
        </row>
        <row r="32">
          <cell r="G32" t="str">
            <v>Transmission</v>
          </cell>
        </row>
        <row r="33">
          <cell r="G33" t="str">
            <v>Distribution</v>
          </cell>
        </row>
        <row r="34">
          <cell r="G34" t="str">
            <v>Distribution</v>
          </cell>
        </row>
        <row r="35">
          <cell r="G35" t="str">
            <v>Distribution</v>
          </cell>
        </row>
        <row r="36">
          <cell r="G36" t="str">
            <v>Transmission</v>
          </cell>
        </row>
        <row r="37">
          <cell r="G37" t="str">
            <v>Transmission</v>
          </cell>
        </row>
        <row r="38">
          <cell r="G38" t="str">
            <v>Distribution</v>
          </cell>
        </row>
        <row r="39">
          <cell r="G39" t="str">
            <v>Distribution</v>
          </cell>
        </row>
        <row r="40">
          <cell r="G40" t="str">
            <v>Distribution</v>
          </cell>
        </row>
        <row r="41">
          <cell r="G41" t="str">
            <v>Distribution</v>
          </cell>
        </row>
        <row r="42">
          <cell r="G42" t="str">
            <v>Transmission</v>
          </cell>
        </row>
        <row r="58">
          <cell r="G58" t="str">
            <v>dms_CRCPlength_Num_List</v>
          </cell>
        </row>
        <row r="59">
          <cell r="G59">
            <v>1</v>
          </cell>
        </row>
        <row r="60">
          <cell r="G60">
            <v>2</v>
          </cell>
        </row>
        <row r="61">
          <cell r="G61">
            <v>3</v>
          </cell>
        </row>
        <row r="62">
          <cell r="G62">
            <v>4</v>
          </cell>
        </row>
        <row r="63">
          <cell r="G63">
            <v>5</v>
          </cell>
        </row>
        <row r="64">
          <cell r="G64">
            <v>6</v>
          </cell>
        </row>
        <row r="65">
          <cell r="G65">
            <v>7</v>
          </cell>
        </row>
        <row r="66">
          <cell r="G66">
            <v>8</v>
          </cell>
        </row>
        <row r="67">
          <cell r="G67">
            <v>9</v>
          </cell>
        </row>
        <row r="68">
          <cell r="G68">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alexandra.curra@apa.com.au" TargetMode="External"/></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N130"/>
  <sheetViews>
    <sheetView showGridLines="0" topLeftCell="A131" zoomScale="85" zoomScaleNormal="85" workbookViewId="0">
      <selection activeCell="D116" sqref="D116"/>
    </sheetView>
  </sheetViews>
  <sheetFormatPr defaultColWidth="9.140625" defaultRowHeight="15"/>
  <cols>
    <col min="1" max="1" width="23.140625" style="475" customWidth="1"/>
    <col min="2" max="2" width="33.85546875" style="491" bestFit="1" customWidth="1"/>
    <col min="3" max="3" width="53.85546875" style="491" customWidth="1"/>
    <col min="4" max="4" width="17.42578125" style="475" customWidth="1"/>
    <col min="5" max="5" width="21.7109375" style="351" customWidth="1"/>
    <col min="6" max="6" width="16.42578125" style="475" customWidth="1"/>
    <col min="7" max="7" width="14.140625" style="475" customWidth="1"/>
    <col min="8" max="8" width="22.42578125" style="491" customWidth="1"/>
    <col min="9" max="9" width="19" style="492" customWidth="1"/>
    <col min="10" max="11" width="13.85546875" style="491" customWidth="1"/>
    <col min="12" max="12" width="15" style="493" customWidth="1"/>
    <col min="13" max="13" width="14.140625" style="475" customWidth="1"/>
    <col min="14" max="14" width="36.28515625" style="475" customWidth="1"/>
    <col min="15" max="17" width="2.140625" style="476" customWidth="1"/>
    <col min="18" max="18" width="12.5703125" style="476" customWidth="1"/>
    <col min="19" max="25" width="14" style="476" customWidth="1"/>
    <col min="26" max="26" width="21.140625" style="476" customWidth="1"/>
    <col min="27" max="27" width="16.85546875" style="475" customWidth="1"/>
    <col min="28" max="28" width="23.42578125" style="475" customWidth="1"/>
    <col min="29" max="29" width="17.85546875" style="475" customWidth="1"/>
    <col min="30" max="30" width="47.140625" style="475" customWidth="1"/>
    <col min="31" max="31" width="12.140625" style="477" bestFit="1" customWidth="1"/>
    <col min="32" max="32" width="13.140625" style="475" bestFit="1" customWidth="1"/>
    <col min="33" max="33" width="13.5703125" style="475" bestFit="1" customWidth="1"/>
    <col min="34" max="34" width="12.42578125" style="475" bestFit="1" customWidth="1"/>
    <col min="35" max="35" width="16.7109375" style="475" bestFit="1" customWidth="1"/>
    <col min="36" max="36" width="12.5703125" style="475" bestFit="1" customWidth="1"/>
    <col min="37" max="40" width="12.42578125" style="475" bestFit="1" customWidth="1"/>
    <col min="41" max="16384" width="9.140625" style="475"/>
  </cols>
  <sheetData>
    <row r="1" spans="2:40" ht="18" hidden="1">
      <c r="B1" s="1215" t="s">
        <v>209</v>
      </c>
      <c r="C1" s="1215"/>
      <c r="D1" s="1215"/>
      <c r="E1" s="1215"/>
      <c r="F1" s="1215"/>
      <c r="G1" s="1215"/>
      <c r="H1" s="1215"/>
      <c r="I1" s="1215"/>
      <c r="J1" s="1215"/>
      <c r="K1" s="1215"/>
      <c r="L1" s="1215"/>
    </row>
    <row r="2" spans="2:40" hidden="1">
      <c r="B2" s="478" t="s">
        <v>210</v>
      </c>
      <c r="C2" s="479"/>
      <c r="D2" s="350"/>
      <c r="E2" s="350"/>
      <c r="F2" s="479"/>
      <c r="G2" s="479"/>
      <c r="H2" s="480"/>
      <c r="I2" s="481"/>
      <c r="J2" s="480"/>
      <c r="K2" s="480"/>
      <c r="L2" s="482"/>
    </row>
    <row r="3" spans="2:40" hidden="1">
      <c r="B3" s="483" t="s">
        <v>211</v>
      </c>
      <c r="C3" s="484" t="s">
        <v>212</v>
      </c>
      <c r="D3" s="350"/>
      <c r="E3" s="350"/>
      <c r="F3" s="479"/>
      <c r="G3" s="479"/>
      <c r="H3" s="480"/>
      <c r="I3" s="481"/>
      <c r="J3" s="480"/>
      <c r="K3" s="480"/>
      <c r="L3" s="482"/>
    </row>
    <row r="4" spans="2:40" hidden="1">
      <c r="B4" s="483" t="s">
        <v>214</v>
      </c>
      <c r="C4" s="484" t="s">
        <v>215</v>
      </c>
      <c r="D4" s="479"/>
      <c r="E4" s="350"/>
      <c r="F4" s="479"/>
      <c r="G4" s="479"/>
      <c r="H4" s="480"/>
      <c r="I4" s="481"/>
      <c r="J4" s="480"/>
      <c r="K4" s="480"/>
      <c r="L4" s="482"/>
    </row>
    <row r="5" spans="2:40" hidden="1">
      <c r="B5" s="483" t="s">
        <v>216</v>
      </c>
      <c r="C5" s="484" t="s">
        <v>217</v>
      </c>
      <c r="D5" s="479"/>
      <c r="E5" s="350"/>
      <c r="F5" s="479"/>
      <c r="G5" s="479"/>
      <c r="H5" s="480"/>
      <c r="I5" s="481"/>
      <c r="J5" s="480"/>
      <c r="K5" s="480"/>
      <c r="L5" s="482"/>
    </row>
    <row r="6" spans="2:40" hidden="1">
      <c r="B6" s="485" t="s">
        <v>305</v>
      </c>
      <c r="C6" s="486" t="s">
        <v>328</v>
      </c>
      <c r="D6" s="487"/>
      <c r="E6" s="350"/>
      <c r="F6" s="487"/>
      <c r="G6" s="487"/>
      <c r="H6" s="488"/>
      <c r="I6" s="489"/>
      <c r="J6" s="488"/>
      <c r="K6" s="488"/>
      <c r="L6" s="490"/>
    </row>
    <row r="7" spans="2:40" hidden="1">
      <c r="B7" s="485"/>
      <c r="C7" s="486" t="s">
        <v>329</v>
      </c>
      <c r="D7" s="487"/>
      <c r="E7" s="350"/>
      <c r="F7" s="487"/>
      <c r="G7" s="487"/>
      <c r="H7" s="488"/>
      <c r="I7" s="489"/>
      <c r="J7" s="488"/>
      <c r="K7" s="488"/>
      <c r="L7" s="490"/>
    </row>
    <row r="8" spans="2:40" ht="15.75" hidden="1" thickBot="1">
      <c r="B8" s="480"/>
      <c r="C8" s="486"/>
      <c r="D8" s="479"/>
      <c r="E8" s="350"/>
      <c r="F8" s="479"/>
      <c r="G8" s="479"/>
      <c r="H8" s="480"/>
      <c r="I8" s="481"/>
      <c r="J8" s="480"/>
      <c r="K8" s="480"/>
      <c r="L8" s="482"/>
    </row>
    <row r="9" spans="2:40" hidden="1">
      <c r="AE9" s="1216" t="s">
        <v>330</v>
      </c>
      <c r="AF9" s="1216"/>
      <c r="AG9" s="1216"/>
      <c r="AH9" s="1216"/>
      <c r="AI9" s="494" t="s">
        <v>274</v>
      </c>
      <c r="AJ9" s="1217" t="s">
        <v>331</v>
      </c>
      <c r="AK9" s="1218"/>
      <c r="AL9" s="1218"/>
      <c r="AM9" s="1218"/>
      <c r="AN9" s="1219"/>
    </row>
    <row r="10" spans="2:40" ht="15.75" hidden="1" thickBot="1">
      <c r="C10" s="495"/>
      <c r="AE10" s="496" t="s">
        <v>332</v>
      </c>
      <c r="AF10" s="496" t="s">
        <v>333</v>
      </c>
      <c r="AG10" s="496" t="s">
        <v>334</v>
      </c>
      <c r="AH10" s="496" t="s">
        <v>335</v>
      </c>
      <c r="AI10" s="497" t="s">
        <v>336</v>
      </c>
      <c r="AJ10" s="498"/>
      <c r="AK10" s="499"/>
      <c r="AL10" s="499"/>
      <c r="AM10" s="499"/>
      <c r="AN10" s="500"/>
    </row>
    <row r="11" spans="2:40" ht="27" hidden="1" thickBot="1">
      <c r="B11" s="501" t="s">
        <v>236</v>
      </c>
      <c r="C11" s="502" t="s">
        <v>337</v>
      </c>
      <c r="D11" s="503" t="s">
        <v>237</v>
      </c>
      <c r="E11" s="357" t="s">
        <v>244</v>
      </c>
      <c r="F11" s="357" t="s">
        <v>239</v>
      </c>
      <c r="G11" s="357" t="s">
        <v>240</v>
      </c>
      <c r="H11" s="357" t="s">
        <v>241</v>
      </c>
      <c r="I11" s="358" t="s">
        <v>338</v>
      </c>
      <c r="J11" s="358" t="s">
        <v>339</v>
      </c>
      <c r="K11" s="358" t="s">
        <v>242</v>
      </c>
      <c r="L11" s="359" t="s">
        <v>243</v>
      </c>
      <c r="M11" s="504" t="s">
        <v>340</v>
      </c>
      <c r="N11" s="505" t="s">
        <v>341</v>
      </c>
      <c r="R11" s="506" t="s">
        <v>342</v>
      </c>
      <c r="S11" s="507" t="s">
        <v>343</v>
      </c>
      <c r="T11" s="507" t="s">
        <v>344</v>
      </c>
      <c r="U11" s="507" t="s">
        <v>238</v>
      </c>
      <c r="V11" s="507" t="s">
        <v>345</v>
      </c>
      <c r="W11" s="507" t="s">
        <v>346</v>
      </c>
      <c r="X11" s="507" t="s">
        <v>347</v>
      </c>
      <c r="Y11" s="507" t="s">
        <v>348</v>
      </c>
      <c r="Z11" s="507" t="s">
        <v>349</v>
      </c>
      <c r="AA11" s="508" t="s">
        <v>350</v>
      </c>
      <c r="AB11" s="507" t="s">
        <v>351</v>
      </c>
      <c r="AC11" s="507" t="s">
        <v>352</v>
      </c>
      <c r="AD11" s="508" t="s">
        <v>353</v>
      </c>
      <c r="AE11" s="509" t="s">
        <v>354</v>
      </c>
      <c r="AF11" s="510" t="s">
        <v>355</v>
      </c>
      <c r="AG11" s="511" t="s">
        <v>356</v>
      </c>
      <c r="AH11" s="512" t="s">
        <v>357</v>
      </c>
      <c r="AI11" s="511" t="s">
        <v>358</v>
      </c>
      <c r="AJ11" s="513" t="s">
        <v>359</v>
      </c>
      <c r="AK11" s="514" t="s">
        <v>360</v>
      </c>
      <c r="AL11" s="514" t="s">
        <v>361</v>
      </c>
      <c r="AM11" s="514" t="s">
        <v>362</v>
      </c>
      <c r="AN11" s="515" t="s">
        <v>363</v>
      </c>
    </row>
    <row r="12" spans="2:40" hidden="1">
      <c r="B12" s="516" t="s">
        <v>245</v>
      </c>
      <c r="C12" s="517" t="s">
        <v>245</v>
      </c>
      <c r="D12" s="518">
        <v>76670568688</v>
      </c>
      <c r="E12" s="519" t="s">
        <v>246</v>
      </c>
      <c r="F12" s="520" t="s">
        <v>114</v>
      </c>
      <c r="G12" s="520" t="s">
        <v>247</v>
      </c>
      <c r="H12" s="521" t="s">
        <v>208</v>
      </c>
      <c r="I12" s="522" t="s">
        <v>364</v>
      </c>
      <c r="J12" s="523" t="s">
        <v>365</v>
      </c>
      <c r="K12" s="524">
        <v>5</v>
      </c>
      <c r="L12" s="525">
        <v>5</v>
      </c>
      <c r="M12" s="526">
        <v>5</v>
      </c>
      <c r="N12" s="527" t="s">
        <v>366</v>
      </c>
      <c r="R12" s="528" t="s">
        <v>367</v>
      </c>
      <c r="S12" s="529"/>
      <c r="T12" s="530" t="s">
        <v>368</v>
      </c>
      <c r="U12" s="531" t="s">
        <v>246</v>
      </c>
      <c r="V12" s="532" t="s">
        <v>369</v>
      </c>
      <c r="W12" s="533" t="s">
        <v>370</v>
      </c>
      <c r="X12" s="529"/>
      <c r="Y12" s="529" t="s">
        <v>368</v>
      </c>
      <c r="Z12" s="529" t="s">
        <v>246</v>
      </c>
      <c r="AA12" s="534">
        <v>2601</v>
      </c>
      <c r="AB12" s="533" t="s">
        <v>371</v>
      </c>
      <c r="AC12" s="529" t="s">
        <v>372</v>
      </c>
      <c r="AD12" s="535" t="s">
        <v>373</v>
      </c>
      <c r="AE12" s="536" t="s">
        <v>374</v>
      </c>
      <c r="AF12" s="537" t="s">
        <v>375</v>
      </c>
      <c r="AG12" s="537" t="s">
        <v>375</v>
      </c>
      <c r="AH12" s="538" t="s">
        <v>374</v>
      </c>
      <c r="AI12" s="539" t="s">
        <v>374</v>
      </c>
      <c r="AJ12" s="540" t="s">
        <v>332</v>
      </c>
      <c r="AK12" s="541" t="s">
        <v>333</v>
      </c>
      <c r="AL12" s="541" t="s">
        <v>334</v>
      </c>
      <c r="AM12" s="542" t="s">
        <v>376</v>
      </c>
      <c r="AN12" s="543"/>
    </row>
    <row r="13" spans="2:40" hidden="1">
      <c r="B13" s="516" t="s">
        <v>248</v>
      </c>
      <c r="C13" s="517" t="s">
        <v>248</v>
      </c>
      <c r="D13" s="518">
        <v>76670568688</v>
      </c>
      <c r="E13" s="519" t="s">
        <v>246</v>
      </c>
      <c r="F13" s="544" t="s">
        <v>114</v>
      </c>
      <c r="G13" s="544" t="s">
        <v>247</v>
      </c>
      <c r="H13" s="545" t="s">
        <v>208</v>
      </c>
      <c r="I13" s="522" t="s">
        <v>364</v>
      </c>
      <c r="J13" s="523" t="s">
        <v>365</v>
      </c>
      <c r="K13" s="546">
        <v>5</v>
      </c>
      <c r="L13" s="547">
        <v>5</v>
      </c>
      <c r="M13" s="548">
        <v>5</v>
      </c>
      <c r="N13" s="549" t="s">
        <v>377</v>
      </c>
      <c r="R13" s="550" t="s">
        <v>367</v>
      </c>
      <c r="S13" s="551"/>
      <c r="T13" s="552" t="s">
        <v>368</v>
      </c>
      <c r="U13" s="553" t="s">
        <v>246</v>
      </c>
      <c r="V13" s="554" t="s">
        <v>369</v>
      </c>
      <c r="W13" s="555" t="s">
        <v>370</v>
      </c>
      <c r="X13" s="551"/>
      <c r="Y13" s="551" t="s">
        <v>368</v>
      </c>
      <c r="Z13" s="551" t="s">
        <v>246</v>
      </c>
      <c r="AA13" s="556">
        <v>2601</v>
      </c>
      <c r="AB13" s="555" t="s">
        <v>371</v>
      </c>
      <c r="AC13" s="551" t="s">
        <v>372</v>
      </c>
      <c r="AD13" s="557" t="s">
        <v>373</v>
      </c>
      <c r="AE13" s="558"/>
      <c r="AF13" s="559"/>
      <c r="AG13" s="559"/>
      <c r="AH13" s="559"/>
      <c r="AI13" s="560"/>
      <c r="AJ13" s="561" t="s">
        <v>332</v>
      </c>
      <c r="AK13" s="559" t="s">
        <v>333</v>
      </c>
      <c r="AL13" s="559" t="s">
        <v>334</v>
      </c>
      <c r="AM13" s="562" t="s">
        <v>376</v>
      </c>
      <c r="AN13" s="563"/>
    </row>
    <row r="14" spans="2:40" hidden="1">
      <c r="B14" s="516" t="s">
        <v>378</v>
      </c>
      <c r="C14" s="516" t="s">
        <v>378</v>
      </c>
      <c r="D14" s="518">
        <v>76670568688</v>
      </c>
      <c r="E14" s="519" t="s">
        <v>246</v>
      </c>
      <c r="F14" s="544" t="s">
        <v>251</v>
      </c>
      <c r="G14" s="544" t="s">
        <v>247</v>
      </c>
      <c r="H14" s="545" t="s">
        <v>292</v>
      </c>
      <c r="I14" s="522" t="s">
        <v>364</v>
      </c>
      <c r="J14" s="523" t="s">
        <v>365</v>
      </c>
      <c r="K14" s="546">
        <v>5</v>
      </c>
      <c r="L14" s="547">
        <v>5</v>
      </c>
      <c r="M14" s="548" t="s">
        <v>379</v>
      </c>
      <c r="N14" s="549"/>
      <c r="R14" s="550" t="s">
        <v>367</v>
      </c>
      <c r="S14" s="551"/>
      <c r="T14" s="552" t="s">
        <v>368</v>
      </c>
      <c r="U14" s="553" t="s">
        <v>246</v>
      </c>
      <c r="V14" s="554" t="s">
        <v>369</v>
      </c>
      <c r="W14" s="555" t="s">
        <v>370</v>
      </c>
      <c r="X14" s="551"/>
      <c r="Y14" s="551" t="s">
        <v>368</v>
      </c>
      <c r="Z14" s="551" t="s">
        <v>246</v>
      </c>
      <c r="AA14" s="556">
        <v>2601</v>
      </c>
      <c r="AB14" s="555" t="s">
        <v>380</v>
      </c>
      <c r="AC14" s="551" t="s">
        <v>381</v>
      </c>
      <c r="AD14" s="557" t="s">
        <v>382</v>
      </c>
      <c r="AE14" s="558"/>
      <c r="AF14" s="559"/>
      <c r="AG14" s="559"/>
      <c r="AH14" s="559"/>
      <c r="AI14" s="560"/>
      <c r="AJ14" s="561"/>
      <c r="AK14" s="559"/>
      <c r="AL14" s="559"/>
      <c r="AM14" s="562"/>
      <c r="AN14" s="563"/>
    </row>
    <row r="15" spans="2:40" hidden="1">
      <c r="B15" s="564" t="s">
        <v>249</v>
      </c>
      <c r="C15" s="565" t="s">
        <v>249</v>
      </c>
      <c r="D15" s="566">
        <v>78551685</v>
      </c>
      <c r="E15" s="567" t="s">
        <v>250</v>
      </c>
      <c r="F15" s="544" t="s">
        <v>251</v>
      </c>
      <c r="G15" s="544" t="s">
        <v>247</v>
      </c>
      <c r="H15" s="545" t="s">
        <v>208</v>
      </c>
      <c r="I15" s="568" t="s">
        <v>364</v>
      </c>
      <c r="J15" s="569" t="s">
        <v>365</v>
      </c>
      <c r="K15" s="546">
        <v>5</v>
      </c>
      <c r="L15" s="547">
        <v>5</v>
      </c>
      <c r="M15" s="548">
        <v>5</v>
      </c>
      <c r="N15" s="549" t="s">
        <v>377</v>
      </c>
      <c r="R15" s="555"/>
      <c r="S15" s="551"/>
      <c r="T15" s="551"/>
      <c r="U15" s="570" t="s">
        <v>250</v>
      </c>
      <c r="V15" s="554"/>
      <c r="W15" s="555"/>
      <c r="X15" s="551"/>
      <c r="Y15" s="551"/>
      <c r="Z15" s="551"/>
      <c r="AA15" s="571"/>
      <c r="AB15" s="555"/>
      <c r="AC15" s="551"/>
      <c r="AD15" s="557"/>
      <c r="AE15" s="558"/>
      <c r="AF15" s="559"/>
      <c r="AG15" s="559"/>
      <c r="AH15" s="559"/>
      <c r="AI15" s="560"/>
      <c r="AJ15" s="561" t="s">
        <v>332</v>
      </c>
      <c r="AK15" s="559" t="s">
        <v>333</v>
      </c>
      <c r="AL15" s="559" t="s">
        <v>334</v>
      </c>
      <c r="AM15" s="562" t="s">
        <v>376</v>
      </c>
      <c r="AN15" s="563"/>
    </row>
    <row r="16" spans="2:40" hidden="1">
      <c r="B16" s="564" t="s">
        <v>383</v>
      </c>
      <c r="C16" s="565" t="s">
        <v>384</v>
      </c>
      <c r="D16" s="566">
        <v>39009737393</v>
      </c>
      <c r="E16" s="567" t="s">
        <v>385</v>
      </c>
      <c r="F16" s="544" t="s">
        <v>251</v>
      </c>
      <c r="G16" s="544" t="s">
        <v>116</v>
      </c>
      <c r="H16" s="545" t="s">
        <v>292</v>
      </c>
      <c r="I16" s="568" t="s">
        <v>364</v>
      </c>
      <c r="J16" s="569" t="s">
        <v>365</v>
      </c>
      <c r="K16" s="546">
        <v>5</v>
      </c>
      <c r="L16" s="547">
        <v>5</v>
      </c>
      <c r="M16" s="548" t="s">
        <v>379</v>
      </c>
      <c r="N16" s="549" t="s">
        <v>206</v>
      </c>
      <c r="R16" s="555" t="s">
        <v>386</v>
      </c>
      <c r="S16" s="551" t="s">
        <v>387</v>
      </c>
      <c r="T16" s="551" t="s">
        <v>388</v>
      </c>
      <c r="U16" s="570" t="s">
        <v>104</v>
      </c>
      <c r="V16" s="554" t="s">
        <v>389</v>
      </c>
      <c r="W16" s="555" t="s">
        <v>386</v>
      </c>
      <c r="X16" s="551" t="s">
        <v>387</v>
      </c>
      <c r="Y16" s="551" t="s">
        <v>388</v>
      </c>
      <c r="Z16" s="570" t="s">
        <v>104</v>
      </c>
      <c r="AA16" s="554" t="s">
        <v>389</v>
      </c>
      <c r="AB16" s="555" t="s">
        <v>390</v>
      </c>
      <c r="AC16" s="551" t="s">
        <v>391</v>
      </c>
      <c r="AD16" s="557" t="s">
        <v>392</v>
      </c>
      <c r="AE16" s="558"/>
      <c r="AF16" s="559"/>
      <c r="AG16" s="559"/>
      <c r="AH16" s="559"/>
      <c r="AI16" s="560"/>
      <c r="AJ16" s="561"/>
      <c r="AK16" s="559"/>
      <c r="AL16" s="559"/>
      <c r="AM16" s="562"/>
      <c r="AN16" s="563"/>
    </row>
    <row r="17" spans="2:40" hidden="1">
      <c r="B17" s="564" t="s">
        <v>252</v>
      </c>
      <c r="C17" s="565" t="s">
        <v>252</v>
      </c>
      <c r="D17" s="566">
        <v>67505337385</v>
      </c>
      <c r="E17" s="567" t="s">
        <v>104</v>
      </c>
      <c r="F17" s="544" t="s">
        <v>114</v>
      </c>
      <c r="G17" s="544" t="s">
        <v>247</v>
      </c>
      <c r="H17" s="545" t="s">
        <v>208</v>
      </c>
      <c r="I17" s="568" t="s">
        <v>364</v>
      </c>
      <c r="J17" s="569" t="s">
        <v>365</v>
      </c>
      <c r="K17" s="546">
        <v>5</v>
      </c>
      <c r="L17" s="547">
        <v>5</v>
      </c>
      <c r="M17" s="548">
        <v>5</v>
      </c>
      <c r="N17" s="572" t="s">
        <v>366</v>
      </c>
      <c r="R17" s="555" t="s">
        <v>393</v>
      </c>
      <c r="S17" s="551"/>
      <c r="T17" s="551" t="s">
        <v>388</v>
      </c>
      <c r="U17" s="570" t="s">
        <v>104</v>
      </c>
      <c r="V17" s="554">
        <v>2000</v>
      </c>
      <c r="W17" s="555"/>
      <c r="X17" s="551"/>
      <c r="Y17" s="551"/>
      <c r="Z17" s="551"/>
      <c r="AA17" s="571"/>
      <c r="AB17" s="555" t="s">
        <v>394</v>
      </c>
      <c r="AC17" s="551" t="s">
        <v>395</v>
      </c>
      <c r="AD17" s="557" t="s">
        <v>396</v>
      </c>
      <c r="AE17" s="573" t="s">
        <v>375</v>
      </c>
      <c r="AF17" s="574" t="s">
        <v>375</v>
      </c>
      <c r="AG17" s="574" t="s">
        <v>375</v>
      </c>
      <c r="AH17" s="574" t="s">
        <v>375</v>
      </c>
      <c r="AI17" s="575" t="s">
        <v>374</v>
      </c>
      <c r="AJ17" s="561" t="s">
        <v>332</v>
      </c>
      <c r="AK17" s="559" t="s">
        <v>333</v>
      </c>
      <c r="AL17" s="559" t="s">
        <v>334</v>
      </c>
      <c r="AM17" s="562" t="s">
        <v>376</v>
      </c>
      <c r="AN17" s="563"/>
    </row>
    <row r="18" spans="2:40" hidden="1">
      <c r="B18" s="564" t="s">
        <v>253</v>
      </c>
      <c r="C18" s="565" t="s">
        <v>253</v>
      </c>
      <c r="D18" s="518">
        <v>67505337385</v>
      </c>
      <c r="E18" s="567" t="s">
        <v>104</v>
      </c>
      <c r="F18" s="544" t="s">
        <v>114</v>
      </c>
      <c r="G18" s="544" t="s">
        <v>247</v>
      </c>
      <c r="H18" s="545" t="s">
        <v>208</v>
      </c>
      <c r="I18" s="568" t="s">
        <v>364</v>
      </c>
      <c r="J18" s="569" t="s">
        <v>365</v>
      </c>
      <c r="K18" s="546">
        <v>5</v>
      </c>
      <c r="L18" s="547">
        <v>5</v>
      </c>
      <c r="M18" s="548">
        <v>5</v>
      </c>
      <c r="N18" s="549" t="s">
        <v>377</v>
      </c>
      <c r="R18" s="555"/>
      <c r="S18" s="551"/>
      <c r="T18" s="551"/>
      <c r="U18" s="570" t="s">
        <v>104</v>
      </c>
      <c r="V18" s="554"/>
      <c r="W18" s="555"/>
      <c r="X18" s="551"/>
      <c r="Y18" s="551"/>
      <c r="Z18" s="551"/>
      <c r="AA18" s="571"/>
      <c r="AB18" s="555"/>
      <c r="AC18" s="551"/>
      <c r="AD18" s="557"/>
      <c r="AE18" s="558"/>
      <c r="AF18" s="559"/>
      <c r="AG18" s="559"/>
      <c r="AH18" s="559"/>
      <c r="AI18" s="560"/>
      <c r="AJ18" s="561" t="s">
        <v>332</v>
      </c>
      <c r="AK18" s="559" t="s">
        <v>333</v>
      </c>
      <c r="AL18" s="559" t="s">
        <v>334</v>
      </c>
      <c r="AM18" s="562" t="s">
        <v>376</v>
      </c>
      <c r="AN18" s="563"/>
    </row>
    <row r="19" spans="2:40" ht="15" hidden="1" customHeight="1">
      <c r="B19" s="564" t="s">
        <v>254</v>
      </c>
      <c r="C19" s="565" t="s">
        <v>397</v>
      </c>
      <c r="D19" s="566">
        <v>91064651118</v>
      </c>
      <c r="E19" s="567" t="s">
        <v>255</v>
      </c>
      <c r="F19" s="544" t="s">
        <v>114</v>
      </c>
      <c r="G19" s="544" t="s">
        <v>247</v>
      </c>
      <c r="H19" s="545" t="s">
        <v>208</v>
      </c>
      <c r="I19" s="568" t="s">
        <v>398</v>
      </c>
      <c r="J19" s="569" t="s">
        <v>399</v>
      </c>
      <c r="K19" s="546">
        <v>5</v>
      </c>
      <c r="L19" s="547">
        <v>5</v>
      </c>
      <c r="M19" s="548">
        <v>2</v>
      </c>
      <c r="N19" s="572" t="s">
        <v>400</v>
      </c>
      <c r="R19" s="555" t="s">
        <v>401</v>
      </c>
      <c r="S19" s="551" t="s">
        <v>402</v>
      </c>
      <c r="T19" s="551" t="s">
        <v>403</v>
      </c>
      <c r="U19" s="551" t="s">
        <v>255</v>
      </c>
      <c r="V19" s="554" t="s">
        <v>404</v>
      </c>
      <c r="W19" s="576" t="s">
        <v>405</v>
      </c>
      <c r="X19" s="551"/>
      <c r="Y19" s="551" t="s">
        <v>406</v>
      </c>
      <c r="Z19" s="551" t="s">
        <v>407</v>
      </c>
      <c r="AA19" s="571">
        <v>8001</v>
      </c>
      <c r="AB19" s="555" t="s">
        <v>408</v>
      </c>
      <c r="AC19" s="577" t="s">
        <v>409</v>
      </c>
      <c r="AD19" s="578" t="s">
        <v>410</v>
      </c>
      <c r="AE19" s="579"/>
      <c r="AF19" s="574" t="s">
        <v>375</v>
      </c>
      <c r="AG19" s="574" t="s">
        <v>375</v>
      </c>
      <c r="AH19" s="574" t="s">
        <v>375</v>
      </c>
      <c r="AI19" s="575" t="s">
        <v>374</v>
      </c>
      <c r="AJ19" s="561" t="s">
        <v>332</v>
      </c>
      <c r="AK19" s="559" t="s">
        <v>333</v>
      </c>
      <c r="AL19" s="559" t="s">
        <v>334</v>
      </c>
      <c r="AM19" s="562" t="s">
        <v>376</v>
      </c>
      <c r="AN19" s="563"/>
    </row>
    <row r="20" spans="2:40" hidden="1">
      <c r="B20" s="564" t="s">
        <v>256</v>
      </c>
      <c r="C20" s="565" t="s">
        <v>256</v>
      </c>
      <c r="D20" s="580">
        <v>48116124362</v>
      </c>
      <c r="E20" s="567" t="s">
        <v>255</v>
      </c>
      <c r="F20" s="544" t="s">
        <v>114</v>
      </c>
      <c r="G20" s="544" t="s">
        <v>116</v>
      </c>
      <c r="H20" s="545" t="s">
        <v>208</v>
      </c>
      <c r="I20" s="568" t="s">
        <v>364</v>
      </c>
      <c r="J20" s="569" t="s">
        <v>411</v>
      </c>
      <c r="K20" s="546">
        <v>5</v>
      </c>
      <c r="L20" s="581">
        <v>5</v>
      </c>
      <c r="M20" s="548">
        <v>2</v>
      </c>
      <c r="N20" s="549" t="s">
        <v>412</v>
      </c>
      <c r="R20" s="555" t="s">
        <v>401</v>
      </c>
      <c r="S20" s="551" t="s">
        <v>402</v>
      </c>
      <c r="T20" s="551" t="s">
        <v>403</v>
      </c>
      <c r="U20" s="551" t="s">
        <v>255</v>
      </c>
      <c r="V20" s="554" t="s">
        <v>404</v>
      </c>
      <c r="W20" s="555"/>
      <c r="X20" s="551"/>
      <c r="Y20" s="551"/>
      <c r="Z20" s="551"/>
      <c r="AA20" s="571"/>
      <c r="AB20" s="555" t="s">
        <v>413</v>
      </c>
      <c r="AC20" s="577" t="s">
        <v>414</v>
      </c>
      <c r="AD20" s="578" t="s">
        <v>415</v>
      </c>
      <c r="AE20" s="558"/>
      <c r="AF20" s="559"/>
      <c r="AG20" s="559"/>
      <c r="AH20" s="559"/>
      <c r="AI20" s="560"/>
      <c r="AJ20" s="561" t="s">
        <v>332</v>
      </c>
      <c r="AK20" s="559" t="s">
        <v>333</v>
      </c>
      <c r="AL20" s="559" t="s">
        <v>334</v>
      </c>
      <c r="AM20" s="562" t="s">
        <v>376</v>
      </c>
      <c r="AN20" s="563"/>
    </row>
    <row r="21" spans="2:40" hidden="1">
      <c r="B21" s="582" t="s">
        <v>257</v>
      </c>
      <c r="C21" s="583" t="s">
        <v>257</v>
      </c>
      <c r="D21" s="584">
        <v>11222333444</v>
      </c>
      <c r="E21" s="585" t="s">
        <v>258</v>
      </c>
      <c r="F21" s="586" t="s">
        <v>114</v>
      </c>
      <c r="G21" s="586" t="s">
        <v>247</v>
      </c>
      <c r="H21" s="587" t="s">
        <v>208</v>
      </c>
      <c r="I21" s="588" t="s">
        <v>364</v>
      </c>
      <c r="J21" s="589" t="s">
        <v>365</v>
      </c>
      <c r="K21" s="590">
        <v>5</v>
      </c>
      <c r="L21" s="591">
        <v>5</v>
      </c>
      <c r="M21" s="592">
        <v>2</v>
      </c>
      <c r="N21" s="549" t="s">
        <v>377</v>
      </c>
      <c r="R21" s="555"/>
      <c r="S21" s="551"/>
      <c r="T21" s="551"/>
      <c r="U21" s="593" t="s">
        <v>258</v>
      </c>
      <c r="V21" s="554"/>
      <c r="W21" s="555"/>
      <c r="X21" s="551"/>
      <c r="Y21" s="551"/>
      <c r="Z21" s="551"/>
      <c r="AA21" s="571"/>
      <c r="AB21" s="555"/>
      <c r="AC21" s="551"/>
      <c r="AD21" s="557"/>
      <c r="AE21" s="558"/>
      <c r="AF21" s="559"/>
      <c r="AG21" s="559"/>
      <c r="AH21" s="559"/>
      <c r="AI21" s="560"/>
      <c r="AJ21" s="561" t="s">
        <v>332</v>
      </c>
      <c r="AK21" s="559" t="s">
        <v>333</v>
      </c>
      <c r="AL21" s="559" t="s">
        <v>334</v>
      </c>
      <c r="AM21" s="562" t="s">
        <v>376</v>
      </c>
      <c r="AN21" s="563"/>
    </row>
    <row r="22" spans="2:40" hidden="1">
      <c r="B22" s="582" t="s">
        <v>220</v>
      </c>
      <c r="C22" s="583" t="s">
        <v>220</v>
      </c>
      <c r="D22" s="584">
        <v>11222333444</v>
      </c>
      <c r="E22" s="585" t="s">
        <v>258</v>
      </c>
      <c r="F22" s="586" t="s">
        <v>114</v>
      </c>
      <c r="G22" s="586" t="s">
        <v>116</v>
      </c>
      <c r="H22" s="594" t="s">
        <v>208</v>
      </c>
      <c r="I22" s="595" t="s">
        <v>364</v>
      </c>
      <c r="J22" s="596" t="s">
        <v>365</v>
      </c>
      <c r="K22" s="597">
        <v>5</v>
      </c>
      <c r="L22" s="598">
        <v>5</v>
      </c>
      <c r="M22" s="592">
        <v>5</v>
      </c>
      <c r="N22" s="549" t="s">
        <v>412</v>
      </c>
      <c r="R22" s="555"/>
      <c r="S22" s="551"/>
      <c r="T22" s="551"/>
      <c r="U22" s="593" t="s">
        <v>258</v>
      </c>
      <c r="V22" s="554"/>
      <c r="W22" s="555"/>
      <c r="X22" s="551"/>
      <c r="Y22" s="551"/>
      <c r="Z22" s="551"/>
      <c r="AA22" s="571"/>
      <c r="AB22" s="555"/>
      <c r="AC22" s="551"/>
      <c r="AD22" s="557"/>
      <c r="AE22" s="558"/>
      <c r="AF22" s="559"/>
      <c r="AG22" s="559"/>
      <c r="AH22" s="559"/>
      <c r="AI22" s="560"/>
      <c r="AJ22" s="561" t="s">
        <v>332</v>
      </c>
      <c r="AK22" s="559" t="s">
        <v>333</v>
      </c>
      <c r="AL22" s="559" t="s">
        <v>334</v>
      </c>
      <c r="AM22" s="562" t="s">
        <v>376</v>
      </c>
      <c r="AN22" s="563"/>
    </row>
    <row r="23" spans="2:40" hidden="1">
      <c r="B23" s="564" t="s">
        <v>259</v>
      </c>
      <c r="C23" s="565" t="s">
        <v>259</v>
      </c>
      <c r="D23" s="566">
        <v>76064651056</v>
      </c>
      <c r="E23" s="567" t="s">
        <v>255</v>
      </c>
      <c r="F23" s="544" t="s">
        <v>114</v>
      </c>
      <c r="G23" s="544" t="s">
        <v>247</v>
      </c>
      <c r="H23" s="545" t="s">
        <v>208</v>
      </c>
      <c r="I23" s="568" t="s">
        <v>398</v>
      </c>
      <c r="J23" s="569" t="s">
        <v>399</v>
      </c>
      <c r="K23" s="546">
        <v>5</v>
      </c>
      <c r="L23" s="547">
        <v>5</v>
      </c>
      <c r="M23" s="548">
        <v>2</v>
      </c>
      <c r="N23" s="572" t="s">
        <v>400</v>
      </c>
      <c r="R23" s="555" t="s">
        <v>416</v>
      </c>
      <c r="S23" s="551"/>
      <c r="T23" s="551" t="s">
        <v>417</v>
      </c>
      <c r="U23" s="551" t="s">
        <v>255</v>
      </c>
      <c r="V23" s="554" t="s">
        <v>418</v>
      </c>
      <c r="W23" s="555" t="s">
        <v>419</v>
      </c>
      <c r="X23" s="551"/>
      <c r="Y23" s="551" t="s">
        <v>417</v>
      </c>
      <c r="Z23" s="551" t="s">
        <v>407</v>
      </c>
      <c r="AA23" s="556">
        <v>8001</v>
      </c>
      <c r="AB23" s="555" t="s">
        <v>408</v>
      </c>
      <c r="AC23" s="551" t="s">
        <v>409</v>
      </c>
      <c r="AD23" s="557" t="s">
        <v>410</v>
      </c>
      <c r="AE23" s="573" t="s">
        <v>375</v>
      </c>
      <c r="AF23" s="574" t="s">
        <v>375</v>
      </c>
      <c r="AG23" s="599" t="s">
        <v>374</v>
      </c>
      <c r="AH23" s="599" t="s">
        <v>374</v>
      </c>
      <c r="AI23" s="575" t="s">
        <v>374</v>
      </c>
      <c r="AJ23" s="561" t="s">
        <v>332</v>
      </c>
      <c r="AK23" s="559" t="s">
        <v>333</v>
      </c>
      <c r="AL23" s="559" t="s">
        <v>334</v>
      </c>
      <c r="AM23" s="562" t="s">
        <v>376</v>
      </c>
      <c r="AN23" s="563"/>
    </row>
    <row r="24" spans="2:40" hidden="1">
      <c r="B24" s="564" t="s">
        <v>260</v>
      </c>
      <c r="C24" s="565" t="s">
        <v>260</v>
      </c>
      <c r="D24" s="566">
        <v>16779340889</v>
      </c>
      <c r="E24" s="567" t="s">
        <v>261</v>
      </c>
      <c r="F24" s="544" t="s">
        <v>114</v>
      </c>
      <c r="G24" s="544" t="s">
        <v>116</v>
      </c>
      <c r="H24" s="545" t="s">
        <v>208</v>
      </c>
      <c r="I24" s="568" t="s">
        <v>364</v>
      </c>
      <c r="J24" s="569" t="s">
        <v>365</v>
      </c>
      <c r="K24" s="546">
        <v>10</v>
      </c>
      <c r="L24" s="581">
        <v>5</v>
      </c>
      <c r="M24" s="548">
        <v>5</v>
      </c>
      <c r="N24" s="549" t="s">
        <v>412</v>
      </c>
      <c r="R24" s="555"/>
      <c r="S24" s="551"/>
      <c r="T24" s="551"/>
      <c r="U24" s="600" t="s">
        <v>104</v>
      </c>
      <c r="V24" s="554"/>
      <c r="W24" s="555"/>
      <c r="X24" s="551"/>
      <c r="Y24" s="551"/>
      <c r="Z24" s="551"/>
      <c r="AA24" s="571"/>
      <c r="AB24" s="555"/>
      <c r="AC24" s="551"/>
      <c r="AD24" s="557"/>
      <c r="AE24" s="558"/>
      <c r="AF24" s="559"/>
      <c r="AG24" s="559"/>
      <c r="AH24" s="559"/>
      <c r="AI24" s="560"/>
      <c r="AJ24" s="561" t="s">
        <v>332</v>
      </c>
      <c r="AK24" s="559" t="s">
        <v>333</v>
      </c>
      <c r="AL24" s="559" t="s">
        <v>334</v>
      </c>
      <c r="AM24" s="562" t="s">
        <v>376</v>
      </c>
      <c r="AN24" s="563"/>
    </row>
    <row r="25" spans="2:40" hidden="1">
      <c r="B25" s="564" t="s">
        <v>262</v>
      </c>
      <c r="C25" s="565" t="s">
        <v>262</v>
      </c>
      <c r="D25" s="566">
        <v>41094482416</v>
      </c>
      <c r="E25" s="567" t="s">
        <v>250</v>
      </c>
      <c r="F25" s="544" t="s">
        <v>114</v>
      </c>
      <c r="G25" s="544" t="s">
        <v>116</v>
      </c>
      <c r="H25" s="545" t="s">
        <v>208</v>
      </c>
      <c r="I25" s="568" t="s">
        <v>364</v>
      </c>
      <c r="J25" s="569" t="s">
        <v>365</v>
      </c>
      <c r="K25" s="546">
        <v>5</v>
      </c>
      <c r="L25" s="581">
        <v>5</v>
      </c>
      <c r="M25" s="548">
        <v>5</v>
      </c>
      <c r="N25" s="549" t="s">
        <v>412</v>
      </c>
      <c r="R25" s="555" t="s">
        <v>420</v>
      </c>
      <c r="S25" s="551" t="s">
        <v>421</v>
      </c>
      <c r="T25" s="551" t="s">
        <v>422</v>
      </c>
      <c r="U25" s="570" t="s">
        <v>250</v>
      </c>
      <c r="V25" s="554" t="s">
        <v>423</v>
      </c>
      <c r="W25" s="555" t="s">
        <v>424</v>
      </c>
      <c r="X25" s="551" t="s">
        <v>425</v>
      </c>
      <c r="Y25" s="551" t="s">
        <v>422</v>
      </c>
      <c r="Z25" s="551" t="s">
        <v>250</v>
      </c>
      <c r="AA25" s="556"/>
      <c r="AB25" s="555" t="s">
        <v>426</v>
      </c>
      <c r="AC25" s="551" t="s">
        <v>427</v>
      </c>
      <c r="AD25" s="557" t="s">
        <v>428</v>
      </c>
      <c r="AE25" s="558"/>
      <c r="AF25" s="559"/>
      <c r="AG25" s="559"/>
      <c r="AH25" s="559"/>
      <c r="AI25" s="560"/>
      <c r="AJ25" s="561" t="s">
        <v>332</v>
      </c>
      <c r="AK25" s="559" t="s">
        <v>333</v>
      </c>
      <c r="AL25" s="559" t="s">
        <v>334</v>
      </c>
      <c r="AM25" s="562" t="s">
        <v>376</v>
      </c>
      <c r="AN25" s="563"/>
    </row>
    <row r="26" spans="2:40" hidden="1">
      <c r="B26" s="564" t="s">
        <v>263</v>
      </c>
      <c r="C26" s="565" t="s">
        <v>263</v>
      </c>
      <c r="D26" s="566">
        <v>59253130878</v>
      </c>
      <c r="E26" s="567" t="s">
        <v>104</v>
      </c>
      <c r="F26" s="544" t="s">
        <v>114</v>
      </c>
      <c r="G26" s="544" t="s">
        <v>247</v>
      </c>
      <c r="H26" s="545" t="s">
        <v>208</v>
      </c>
      <c r="I26" s="568" t="s">
        <v>364</v>
      </c>
      <c r="J26" s="569" t="s">
        <v>365</v>
      </c>
      <c r="K26" s="546">
        <v>5</v>
      </c>
      <c r="L26" s="547">
        <v>5</v>
      </c>
      <c r="M26" s="548">
        <v>5</v>
      </c>
      <c r="N26" s="572" t="s">
        <v>366</v>
      </c>
      <c r="R26" s="555" t="s">
        <v>429</v>
      </c>
      <c r="S26" s="551"/>
      <c r="T26" s="551" t="s">
        <v>430</v>
      </c>
      <c r="U26" s="570" t="s">
        <v>104</v>
      </c>
      <c r="V26" s="554" t="s">
        <v>431</v>
      </c>
      <c r="W26" s="555" t="s">
        <v>432</v>
      </c>
      <c r="X26" s="551"/>
      <c r="Y26" s="551" t="s">
        <v>433</v>
      </c>
      <c r="Z26" s="551" t="s">
        <v>104</v>
      </c>
      <c r="AA26" s="556"/>
      <c r="AB26" s="555" t="s">
        <v>434</v>
      </c>
      <c r="AC26" s="577" t="s">
        <v>435</v>
      </c>
      <c r="AD26" s="578" t="s">
        <v>436</v>
      </c>
      <c r="AE26" s="579" t="s">
        <v>374</v>
      </c>
      <c r="AF26" s="574" t="s">
        <v>375</v>
      </c>
      <c r="AG26" s="574" t="s">
        <v>375</v>
      </c>
      <c r="AH26" s="574" t="s">
        <v>375</v>
      </c>
      <c r="AI26" s="575" t="s">
        <v>374</v>
      </c>
      <c r="AJ26" s="561" t="s">
        <v>332</v>
      </c>
      <c r="AK26" s="559" t="s">
        <v>333</v>
      </c>
      <c r="AL26" s="559" t="s">
        <v>334</v>
      </c>
      <c r="AM26" s="562" t="s">
        <v>376</v>
      </c>
      <c r="AN26" s="563"/>
    </row>
    <row r="27" spans="2:40" hidden="1">
      <c r="B27" s="564" t="s">
        <v>264</v>
      </c>
      <c r="C27" s="565" t="s">
        <v>264</v>
      </c>
      <c r="D27" s="566">
        <v>40078849055</v>
      </c>
      <c r="E27" s="567" t="s">
        <v>261</v>
      </c>
      <c r="F27" s="544" t="s">
        <v>114</v>
      </c>
      <c r="G27" s="544" t="s">
        <v>247</v>
      </c>
      <c r="H27" s="601" t="s">
        <v>208</v>
      </c>
      <c r="I27" s="602" t="s">
        <v>364</v>
      </c>
      <c r="J27" s="603" t="s">
        <v>365</v>
      </c>
      <c r="K27" s="546">
        <v>5</v>
      </c>
      <c r="L27" s="547">
        <v>5</v>
      </c>
      <c r="M27" s="548">
        <v>5</v>
      </c>
      <c r="N27" s="572" t="s">
        <v>437</v>
      </c>
      <c r="R27" s="555" t="s">
        <v>438</v>
      </c>
      <c r="S27" s="551"/>
      <c r="T27" s="551" t="s">
        <v>439</v>
      </c>
      <c r="U27" s="551" t="s">
        <v>261</v>
      </c>
      <c r="V27" s="554" t="s">
        <v>440</v>
      </c>
      <c r="W27" s="555" t="s">
        <v>438</v>
      </c>
      <c r="X27" s="551"/>
      <c r="Y27" s="551" t="s">
        <v>439</v>
      </c>
      <c r="Z27" s="551" t="s">
        <v>441</v>
      </c>
      <c r="AA27" s="556" t="s">
        <v>440</v>
      </c>
      <c r="AB27" s="555" t="s">
        <v>442</v>
      </c>
      <c r="AC27" s="551" t="s">
        <v>443</v>
      </c>
      <c r="AD27" s="557" t="s">
        <v>444</v>
      </c>
      <c r="AE27" s="573" t="s">
        <v>375</v>
      </c>
      <c r="AF27" s="574" t="s">
        <v>375</v>
      </c>
      <c r="AG27" s="574" t="s">
        <v>375</v>
      </c>
      <c r="AH27" s="599" t="s">
        <v>374</v>
      </c>
      <c r="AI27" s="575" t="s">
        <v>374</v>
      </c>
      <c r="AJ27" s="561" t="s">
        <v>332</v>
      </c>
      <c r="AK27" s="559" t="s">
        <v>333</v>
      </c>
      <c r="AL27" s="559" t="s">
        <v>334</v>
      </c>
      <c r="AM27" s="562" t="s">
        <v>376</v>
      </c>
      <c r="AN27" s="563"/>
    </row>
    <row r="28" spans="2:40" hidden="1">
      <c r="B28" s="564" t="s">
        <v>265</v>
      </c>
      <c r="C28" s="565" t="s">
        <v>265</v>
      </c>
      <c r="D28" s="566">
        <v>50087646062</v>
      </c>
      <c r="E28" s="567" t="s">
        <v>261</v>
      </c>
      <c r="F28" s="544" t="s">
        <v>114</v>
      </c>
      <c r="G28" s="544" t="s">
        <v>247</v>
      </c>
      <c r="H28" s="601" t="s">
        <v>208</v>
      </c>
      <c r="I28" s="602" t="s">
        <v>364</v>
      </c>
      <c r="J28" s="603" t="s">
        <v>365</v>
      </c>
      <c r="K28" s="546">
        <v>5</v>
      </c>
      <c r="L28" s="547">
        <v>5</v>
      </c>
      <c r="M28" s="548">
        <v>5</v>
      </c>
      <c r="N28" s="572" t="s">
        <v>437</v>
      </c>
      <c r="R28" s="555" t="s">
        <v>445</v>
      </c>
      <c r="S28" s="551"/>
      <c r="T28" s="551" t="s">
        <v>446</v>
      </c>
      <c r="U28" s="551" t="s">
        <v>261</v>
      </c>
      <c r="V28" s="554" t="s">
        <v>447</v>
      </c>
      <c r="W28" s="555" t="s">
        <v>448</v>
      </c>
      <c r="X28" s="551"/>
      <c r="Y28" s="551" t="s">
        <v>449</v>
      </c>
      <c r="Z28" s="551" t="s">
        <v>441</v>
      </c>
      <c r="AA28" s="556">
        <v>4006</v>
      </c>
      <c r="AB28" s="561" t="s">
        <v>450</v>
      </c>
      <c r="AC28" s="559" t="s">
        <v>451</v>
      </c>
      <c r="AD28" s="563" t="s">
        <v>452</v>
      </c>
      <c r="AE28" s="579" t="s">
        <v>374</v>
      </c>
      <c r="AF28" s="574" t="s">
        <v>375</v>
      </c>
      <c r="AG28" s="574" t="s">
        <v>375</v>
      </c>
      <c r="AH28" s="574" t="s">
        <v>375</v>
      </c>
      <c r="AI28" s="575" t="s">
        <v>374</v>
      </c>
      <c r="AJ28" s="561" t="s">
        <v>332</v>
      </c>
      <c r="AK28" s="559" t="s">
        <v>333</v>
      </c>
      <c r="AL28" s="559" t="s">
        <v>334</v>
      </c>
      <c r="AM28" s="562" t="s">
        <v>376</v>
      </c>
      <c r="AN28" s="563"/>
    </row>
    <row r="29" spans="2:40" hidden="1">
      <c r="B29" s="564" t="s">
        <v>266</v>
      </c>
      <c r="C29" s="565" t="s">
        <v>266</v>
      </c>
      <c r="D29" s="566">
        <v>37428185226</v>
      </c>
      <c r="E29" s="567" t="s">
        <v>104</v>
      </c>
      <c r="F29" s="544" t="s">
        <v>114</v>
      </c>
      <c r="G29" s="544" t="s">
        <v>247</v>
      </c>
      <c r="H29" s="601" t="s">
        <v>208</v>
      </c>
      <c r="I29" s="602" t="s">
        <v>364</v>
      </c>
      <c r="J29" s="603" t="s">
        <v>365</v>
      </c>
      <c r="K29" s="546">
        <v>5</v>
      </c>
      <c r="L29" s="547">
        <v>5</v>
      </c>
      <c r="M29" s="548">
        <v>5</v>
      </c>
      <c r="N29" s="572" t="s">
        <v>366</v>
      </c>
      <c r="R29" s="555" t="s">
        <v>453</v>
      </c>
      <c r="S29" s="551"/>
      <c r="T29" s="551" t="s">
        <v>454</v>
      </c>
      <c r="U29" s="570" t="s">
        <v>104</v>
      </c>
      <c r="V29" s="554"/>
      <c r="W29" s="555" t="s">
        <v>455</v>
      </c>
      <c r="X29" s="551"/>
      <c r="Y29" s="551" t="s">
        <v>454</v>
      </c>
      <c r="Z29" s="551" t="s">
        <v>104</v>
      </c>
      <c r="AA29" s="556"/>
      <c r="AB29" s="555" t="s">
        <v>456</v>
      </c>
      <c r="AC29" s="551" t="s">
        <v>457</v>
      </c>
      <c r="AD29" s="557" t="s">
        <v>458</v>
      </c>
      <c r="AE29" s="579"/>
      <c r="AF29" s="574"/>
      <c r="AG29" s="574" t="s">
        <v>375</v>
      </c>
      <c r="AH29" s="574" t="s">
        <v>375</v>
      </c>
      <c r="AI29" s="575" t="s">
        <v>374</v>
      </c>
      <c r="AJ29" s="561" t="s">
        <v>332</v>
      </c>
      <c r="AK29" s="559" t="s">
        <v>333</v>
      </c>
      <c r="AL29" s="559" t="s">
        <v>334</v>
      </c>
      <c r="AM29" s="562" t="s">
        <v>376</v>
      </c>
      <c r="AN29" s="563"/>
    </row>
    <row r="30" spans="2:40" hidden="1">
      <c r="B30" s="564" t="s">
        <v>268</v>
      </c>
      <c r="C30" s="565" t="s">
        <v>268</v>
      </c>
      <c r="D30" s="566">
        <v>82064651083</v>
      </c>
      <c r="E30" s="567" t="s">
        <v>255</v>
      </c>
      <c r="F30" s="544" t="s">
        <v>114</v>
      </c>
      <c r="G30" s="544" t="s">
        <v>247</v>
      </c>
      <c r="H30" s="545" t="s">
        <v>208</v>
      </c>
      <c r="I30" s="568" t="s">
        <v>398</v>
      </c>
      <c r="J30" s="569" t="s">
        <v>399</v>
      </c>
      <c r="K30" s="546">
        <v>5</v>
      </c>
      <c r="L30" s="547">
        <v>5</v>
      </c>
      <c r="M30" s="548">
        <v>2</v>
      </c>
      <c r="N30" s="572" t="s">
        <v>400</v>
      </c>
      <c r="R30" s="555" t="s">
        <v>459</v>
      </c>
      <c r="S30" s="551" t="s">
        <v>460</v>
      </c>
      <c r="T30" s="551" t="s">
        <v>417</v>
      </c>
      <c r="U30" s="570" t="s">
        <v>407</v>
      </c>
      <c r="V30" s="554" t="s">
        <v>418</v>
      </c>
      <c r="W30" s="555" t="s">
        <v>461</v>
      </c>
      <c r="X30" s="551"/>
      <c r="Y30" s="551" t="s">
        <v>417</v>
      </c>
      <c r="Z30" s="551" t="s">
        <v>407</v>
      </c>
      <c r="AA30" s="556">
        <v>8001</v>
      </c>
      <c r="AB30" s="555" t="s">
        <v>462</v>
      </c>
      <c r="AC30" s="551" t="s">
        <v>463</v>
      </c>
      <c r="AD30" s="557" t="s">
        <v>464</v>
      </c>
      <c r="AE30" s="579"/>
      <c r="AF30" s="574"/>
      <c r="AG30" s="574" t="s">
        <v>375</v>
      </c>
      <c r="AH30" s="599" t="s">
        <v>374</v>
      </c>
      <c r="AI30" s="575" t="s">
        <v>374</v>
      </c>
      <c r="AJ30" s="561" t="s">
        <v>332</v>
      </c>
      <c r="AK30" s="559" t="s">
        <v>333</v>
      </c>
      <c r="AL30" s="559" t="s">
        <v>334</v>
      </c>
      <c r="AM30" s="562" t="s">
        <v>376</v>
      </c>
      <c r="AN30" s="563"/>
    </row>
    <row r="31" spans="2:40" hidden="1">
      <c r="B31" s="564" t="s">
        <v>269</v>
      </c>
      <c r="C31" s="565" t="s">
        <v>269</v>
      </c>
      <c r="D31" s="566">
        <v>79181207909</v>
      </c>
      <c r="E31" s="567" t="s">
        <v>250</v>
      </c>
      <c r="F31" s="544" t="s">
        <v>114</v>
      </c>
      <c r="G31" s="544" t="s">
        <v>116</v>
      </c>
      <c r="H31" s="545" t="s">
        <v>208</v>
      </c>
      <c r="I31" s="568" t="s">
        <v>364</v>
      </c>
      <c r="J31" s="569" t="s">
        <v>365</v>
      </c>
      <c r="K31" s="546">
        <v>5</v>
      </c>
      <c r="L31" s="581">
        <v>5</v>
      </c>
      <c r="M31" s="548">
        <v>5</v>
      </c>
      <c r="N31" s="549" t="s">
        <v>412</v>
      </c>
      <c r="R31" s="555"/>
      <c r="S31" s="551"/>
      <c r="T31" s="551"/>
      <c r="U31" s="600"/>
      <c r="V31" s="554"/>
      <c r="W31" s="555"/>
      <c r="X31" s="551"/>
      <c r="Y31" s="551"/>
      <c r="Z31" s="551"/>
      <c r="AA31" s="571"/>
      <c r="AB31" s="555"/>
      <c r="AC31" s="551"/>
      <c r="AD31" s="557"/>
      <c r="AE31" s="558"/>
      <c r="AF31" s="559"/>
      <c r="AG31" s="559"/>
      <c r="AH31" s="559"/>
      <c r="AI31" s="560"/>
      <c r="AJ31" s="561" t="s">
        <v>332</v>
      </c>
      <c r="AK31" s="559" t="s">
        <v>333</v>
      </c>
      <c r="AL31" s="559" t="s">
        <v>334</v>
      </c>
      <c r="AM31" s="562" t="s">
        <v>376</v>
      </c>
      <c r="AN31" s="563"/>
    </row>
    <row r="32" spans="2:40" hidden="1">
      <c r="B32" s="564" t="s">
        <v>270</v>
      </c>
      <c r="C32" s="565" t="s">
        <v>270</v>
      </c>
      <c r="D32" s="566">
        <v>89064651109</v>
      </c>
      <c r="E32" s="567" t="s">
        <v>255</v>
      </c>
      <c r="F32" s="544" t="s">
        <v>114</v>
      </c>
      <c r="G32" s="544" t="s">
        <v>247</v>
      </c>
      <c r="H32" s="545" t="s">
        <v>208</v>
      </c>
      <c r="I32" s="568" t="s">
        <v>398</v>
      </c>
      <c r="J32" s="569" t="s">
        <v>399</v>
      </c>
      <c r="K32" s="546">
        <v>5</v>
      </c>
      <c r="L32" s="547">
        <v>5</v>
      </c>
      <c r="M32" s="548">
        <v>2</v>
      </c>
      <c r="N32" s="572" t="s">
        <v>400</v>
      </c>
      <c r="R32" s="555" t="s">
        <v>416</v>
      </c>
      <c r="S32" s="551"/>
      <c r="T32" s="551" t="s">
        <v>417</v>
      </c>
      <c r="U32" s="570" t="s">
        <v>255</v>
      </c>
      <c r="V32" s="554" t="s">
        <v>418</v>
      </c>
      <c r="W32" s="555" t="s">
        <v>465</v>
      </c>
      <c r="X32" s="551"/>
      <c r="Y32" s="551" t="s">
        <v>417</v>
      </c>
      <c r="Z32" s="551" t="s">
        <v>407</v>
      </c>
      <c r="AA32" s="571">
        <v>8001</v>
      </c>
      <c r="AB32" s="555" t="s">
        <v>408</v>
      </c>
      <c r="AC32" s="551" t="s">
        <v>409</v>
      </c>
      <c r="AD32" s="557" t="s">
        <v>410</v>
      </c>
      <c r="AE32" s="579"/>
      <c r="AF32" s="574"/>
      <c r="AG32" s="574" t="s">
        <v>375</v>
      </c>
      <c r="AH32" s="574" t="s">
        <v>375</v>
      </c>
      <c r="AI32" s="575" t="s">
        <v>374</v>
      </c>
      <c r="AJ32" s="561" t="s">
        <v>332</v>
      </c>
      <c r="AK32" s="559" t="s">
        <v>333</v>
      </c>
      <c r="AL32" s="559" t="s">
        <v>334</v>
      </c>
      <c r="AM32" s="562" t="s">
        <v>376</v>
      </c>
      <c r="AN32" s="563"/>
    </row>
    <row r="33" spans="2:40" ht="28.5" hidden="1">
      <c r="B33" s="564" t="s">
        <v>271</v>
      </c>
      <c r="C33" s="604" t="s">
        <v>466</v>
      </c>
      <c r="D33" s="566">
        <v>82078849233</v>
      </c>
      <c r="E33" s="567" t="s">
        <v>261</v>
      </c>
      <c r="F33" s="544" t="s">
        <v>114</v>
      </c>
      <c r="G33" s="544" t="s">
        <v>116</v>
      </c>
      <c r="H33" s="545" t="s">
        <v>208</v>
      </c>
      <c r="I33" s="568" t="s">
        <v>364</v>
      </c>
      <c r="J33" s="569" t="s">
        <v>365</v>
      </c>
      <c r="K33" s="546">
        <v>5</v>
      </c>
      <c r="L33" s="581">
        <v>5</v>
      </c>
      <c r="M33" s="548">
        <v>5</v>
      </c>
      <c r="N33" s="549" t="s">
        <v>412</v>
      </c>
      <c r="R33" s="555" t="s">
        <v>467</v>
      </c>
      <c r="S33" s="551"/>
      <c r="T33" s="551" t="s">
        <v>468</v>
      </c>
      <c r="U33" s="551" t="s">
        <v>261</v>
      </c>
      <c r="V33" s="554" t="s">
        <v>469</v>
      </c>
      <c r="W33" s="555" t="s">
        <v>470</v>
      </c>
      <c r="X33" s="551"/>
      <c r="Y33" s="551" t="s">
        <v>468</v>
      </c>
      <c r="Z33" s="551" t="s">
        <v>441</v>
      </c>
      <c r="AA33" s="571">
        <v>4014</v>
      </c>
      <c r="AB33" s="555" t="s">
        <v>471</v>
      </c>
      <c r="AC33" s="551" t="s">
        <v>472</v>
      </c>
      <c r="AD33" s="557" t="s">
        <v>473</v>
      </c>
      <c r="AE33" s="558"/>
      <c r="AF33" s="559"/>
      <c r="AG33" s="559"/>
      <c r="AH33" s="559"/>
      <c r="AI33" s="560"/>
      <c r="AJ33" s="561" t="s">
        <v>332</v>
      </c>
      <c r="AK33" s="559" t="s">
        <v>333</v>
      </c>
      <c r="AL33" s="559" t="s">
        <v>334</v>
      </c>
      <c r="AM33" s="562" t="s">
        <v>376</v>
      </c>
      <c r="AN33" s="563"/>
    </row>
    <row r="34" spans="2:40" hidden="1">
      <c r="B34" s="564" t="s">
        <v>474</v>
      </c>
      <c r="C34" s="565" t="s">
        <v>475</v>
      </c>
      <c r="D34" s="605" t="s">
        <v>476</v>
      </c>
      <c r="E34" s="567" t="s">
        <v>261</v>
      </c>
      <c r="F34" s="544" t="s">
        <v>251</v>
      </c>
      <c r="G34" s="544" t="s">
        <v>247</v>
      </c>
      <c r="H34" s="545" t="s">
        <v>272</v>
      </c>
      <c r="I34" s="568" t="s">
        <v>364</v>
      </c>
      <c r="J34" s="569" t="s">
        <v>365</v>
      </c>
      <c r="K34" s="546">
        <v>5</v>
      </c>
      <c r="L34" s="547">
        <v>5</v>
      </c>
      <c r="M34" s="548" t="s">
        <v>379</v>
      </c>
      <c r="N34" s="572" t="s">
        <v>206</v>
      </c>
      <c r="R34" s="555"/>
      <c r="S34" s="551"/>
      <c r="T34" s="551"/>
      <c r="U34" s="551"/>
      <c r="V34" s="606"/>
      <c r="W34" s="555"/>
      <c r="X34" s="551"/>
      <c r="Y34" s="551"/>
      <c r="Z34" s="551"/>
      <c r="AA34" s="571"/>
      <c r="AB34" s="555"/>
      <c r="AC34" s="551"/>
      <c r="AD34" s="557"/>
      <c r="AE34" s="558"/>
      <c r="AF34" s="559"/>
      <c r="AG34" s="559"/>
      <c r="AH34" s="559"/>
      <c r="AI34" s="560"/>
      <c r="AJ34" s="561" t="s">
        <v>332</v>
      </c>
      <c r="AK34" s="559" t="s">
        <v>333</v>
      </c>
      <c r="AL34" s="559" t="s">
        <v>334</v>
      </c>
      <c r="AM34" s="562" t="s">
        <v>376</v>
      </c>
      <c r="AN34" s="563"/>
    </row>
    <row r="35" spans="2:40" hidden="1">
      <c r="B35" s="564" t="s">
        <v>273</v>
      </c>
      <c r="C35" s="565" t="s">
        <v>273</v>
      </c>
      <c r="D35" s="566">
        <v>13332330749</v>
      </c>
      <c r="E35" s="567" t="s">
        <v>250</v>
      </c>
      <c r="F35" s="544" t="s">
        <v>114</v>
      </c>
      <c r="G35" s="544" t="s">
        <v>247</v>
      </c>
      <c r="H35" s="545" t="s">
        <v>208</v>
      </c>
      <c r="I35" s="568" t="s">
        <v>364</v>
      </c>
      <c r="J35" s="569" t="s">
        <v>365</v>
      </c>
      <c r="K35" s="546">
        <v>5</v>
      </c>
      <c r="L35" s="547">
        <v>5</v>
      </c>
      <c r="M35" s="548">
        <v>5</v>
      </c>
      <c r="N35" s="572" t="s">
        <v>437</v>
      </c>
      <c r="R35" s="555" t="s">
        <v>477</v>
      </c>
      <c r="S35" s="551"/>
      <c r="T35" s="551" t="s">
        <v>478</v>
      </c>
      <c r="U35" s="551" t="s">
        <v>250</v>
      </c>
      <c r="V35" s="606" t="s">
        <v>479</v>
      </c>
      <c r="W35" s="555" t="s">
        <v>480</v>
      </c>
      <c r="X35" s="551"/>
      <c r="Y35" s="551" t="s">
        <v>422</v>
      </c>
      <c r="Z35" s="551" t="s">
        <v>250</v>
      </c>
      <c r="AA35" s="571"/>
      <c r="AB35" s="555" t="s">
        <v>481</v>
      </c>
      <c r="AC35" s="551" t="s">
        <v>482</v>
      </c>
      <c r="AD35" s="557" t="s">
        <v>483</v>
      </c>
      <c r="AE35" s="573"/>
      <c r="AF35" s="574"/>
      <c r="AG35" s="574" t="s">
        <v>375</v>
      </c>
      <c r="AH35" s="574" t="s">
        <v>375</v>
      </c>
      <c r="AI35" s="575" t="s">
        <v>374</v>
      </c>
      <c r="AJ35" s="561" t="s">
        <v>332</v>
      </c>
      <c r="AK35" s="559" t="s">
        <v>333</v>
      </c>
      <c r="AL35" s="559" t="s">
        <v>334</v>
      </c>
      <c r="AM35" s="562" t="s">
        <v>376</v>
      </c>
      <c r="AN35" s="563"/>
    </row>
    <row r="36" spans="2:40" ht="25.5" hidden="1">
      <c r="B36" s="564" t="s">
        <v>274</v>
      </c>
      <c r="C36" s="564" t="s">
        <v>274</v>
      </c>
      <c r="D36" s="566">
        <v>24167357299</v>
      </c>
      <c r="E36" s="567" t="s">
        <v>275</v>
      </c>
      <c r="F36" s="544" t="s">
        <v>114</v>
      </c>
      <c r="G36" s="544" t="s">
        <v>247</v>
      </c>
      <c r="H36" s="545" t="s">
        <v>208</v>
      </c>
      <c r="I36" s="568" t="s">
        <v>364</v>
      </c>
      <c r="J36" s="569" t="s">
        <v>365</v>
      </c>
      <c r="K36" s="546">
        <v>5</v>
      </c>
      <c r="L36" s="547">
        <v>5</v>
      </c>
      <c r="M36" s="548">
        <v>5</v>
      </c>
      <c r="N36" s="549" t="s">
        <v>377</v>
      </c>
      <c r="R36" s="555" t="s">
        <v>484</v>
      </c>
      <c r="S36" s="551"/>
      <c r="T36" s="551" t="s">
        <v>485</v>
      </c>
      <c r="U36" s="570" t="s">
        <v>275</v>
      </c>
      <c r="V36" s="554" t="s">
        <v>486</v>
      </c>
      <c r="W36" s="555" t="s">
        <v>487</v>
      </c>
      <c r="X36" s="551"/>
      <c r="Y36" s="551" t="s">
        <v>485</v>
      </c>
      <c r="Z36" s="551" t="s">
        <v>275</v>
      </c>
      <c r="AA36" s="571"/>
      <c r="AB36" s="555" t="s">
        <v>488</v>
      </c>
      <c r="AC36" s="551" t="s">
        <v>489</v>
      </c>
      <c r="AD36" s="557" t="s">
        <v>490</v>
      </c>
      <c r="AE36" s="573"/>
      <c r="AF36" s="574"/>
      <c r="AG36" s="574" t="s">
        <v>375</v>
      </c>
      <c r="AH36" s="574" t="s">
        <v>375</v>
      </c>
      <c r="AI36" s="607" t="s">
        <v>375</v>
      </c>
      <c r="AJ36" s="608" t="s">
        <v>491</v>
      </c>
      <c r="AK36" s="609" t="s">
        <v>492</v>
      </c>
      <c r="AL36" s="609" t="s">
        <v>333</v>
      </c>
      <c r="AM36" s="609" t="s">
        <v>493</v>
      </c>
      <c r="AN36" s="610" t="s">
        <v>494</v>
      </c>
    </row>
    <row r="37" spans="2:40" hidden="1">
      <c r="B37" s="564" t="s">
        <v>276</v>
      </c>
      <c r="C37" s="565" t="s">
        <v>276</v>
      </c>
      <c r="D37" s="566">
        <v>24167357299</v>
      </c>
      <c r="E37" s="567" t="s">
        <v>275</v>
      </c>
      <c r="F37" s="544" t="s">
        <v>114</v>
      </c>
      <c r="G37" s="544" t="s">
        <v>116</v>
      </c>
      <c r="H37" s="545" t="s">
        <v>208</v>
      </c>
      <c r="I37" s="568" t="s">
        <v>364</v>
      </c>
      <c r="J37" s="569" t="s">
        <v>411</v>
      </c>
      <c r="K37" s="546">
        <v>5</v>
      </c>
      <c r="L37" s="581">
        <v>5</v>
      </c>
      <c r="M37" s="548">
        <v>5</v>
      </c>
      <c r="N37" s="549" t="s">
        <v>412</v>
      </c>
      <c r="R37" s="555" t="s">
        <v>495</v>
      </c>
      <c r="S37" s="551"/>
      <c r="T37" s="551" t="s">
        <v>496</v>
      </c>
      <c r="U37" s="570" t="s">
        <v>275</v>
      </c>
      <c r="V37" s="606" t="s">
        <v>497</v>
      </c>
      <c r="W37" s="555" t="s">
        <v>498</v>
      </c>
      <c r="X37" s="551"/>
      <c r="Y37" s="551" t="s">
        <v>499</v>
      </c>
      <c r="Z37" s="551" t="s">
        <v>275</v>
      </c>
      <c r="AA37" s="571"/>
      <c r="AB37" s="555" t="s">
        <v>500</v>
      </c>
      <c r="AC37" s="551" t="s">
        <v>501</v>
      </c>
      <c r="AD37" s="557" t="s">
        <v>502</v>
      </c>
      <c r="AE37" s="558"/>
      <c r="AF37" s="559"/>
      <c r="AG37" s="559"/>
      <c r="AH37" s="559"/>
      <c r="AI37" s="560"/>
      <c r="AJ37" s="561" t="s">
        <v>332</v>
      </c>
      <c r="AK37" s="559" t="s">
        <v>333</v>
      </c>
      <c r="AL37" s="559" t="s">
        <v>334</v>
      </c>
      <c r="AM37" s="562" t="s">
        <v>376</v>
      </c>
      <c r="AN37" s="563"/>
    </row>
    <row r="38" spans="2:40" hidden="1">
      <c r="B38" s="564" t="s">
        <v>277</v>
      </c>
      <c r="C38" s="565" t="s">
        <v>277</v>
      </c>
      <c r="D38" s="566">
        <v>19622755774</v>
      </c>
      <c r="E38" s="567" t="s">
        <v>104</v>
      </c>
      <c r="F38" s="544" t="s">
        <v>114</v>
      </c>
      <c r="G38" s="544" t="s">
        <v>116</v>
      </c>
      <c r="H38" s="545" t="s">
        <v>208</v>
      </c>
      <c r="I38" s="568" t="s">
        <v>364</v>
      </c>
      <c r="J38" s="569" t="s">
        <v>365</v>
      </c>
      <c r="K38" s="546">
        <v>5</v>
      </c>
      <c r="L38" s="581">
        <v>5</v>
      </c>
      <c r="M38" s="548">
        <v>5</v>
      </c>
      <c r="N38" s="549" t="s">
        <v>412</v>
      </c>
      <c r="R38" s="555" t="s">
        <v>503</v>
      </c>
      <c r="S38" s="551"/>
      <c r="T38" s="551" t="s">
        <v>504</v>
      </c>
      <c r="U38" s="570" t="s">
        <v>104</v>
      </c>
      <c r="V38" s="554" t="s">
        <v>389</v>
      </c>
      <c r="W38" s="555" t="s">
        <v>505</v>
      </c>
      <c r="X38" s="551"/>
      <c r="Y38" s="551" t="s">
        <v>506</v>
      </c>
      <c r="Z38" s="551" t="s">
        <v>104</v>
      </c>
      <c r="AA38" s="571"/>
      <c r="AB38" s="555" t="s">
        <v>507</v>
      </c>
      <c r="AC38" s="577" t="s">
        <v>508</v>
      </c>
      <c r="AD38" s="578" t="s">
        <v>509</v>
      </c>
      <c r="AE38" s="558"/>
      <c r="AF38" s="559"/>
      <c r="AG38" s="559"/>
      <c r="AH38" s="559"/>
      <c r="AI38" s="560"/>
      <c r="AJ38" s="561" t="s">
        <v>332</v>
      </c>
      <c r="AK38" s="559" t="s">
        <v>333</v>
      </c>
      <c r="AL38" s="559" t="s">
        <v>334</v>
      </c>
      <c r="AM38" s="562" t="s">
        <v>376</v>
      </c>
      <c r="AN38" s="563"/>
    </row>
    <row r="39" spans="2:40" hidden="1">
      <c r="B39" s="564" t="s">
        <v>278</v>
      </c>
      <c r="C39" s="565" t="s">
        <v>278</v>
      </c>
      <c r="D39" s="566">
        <v>70064651029</v>
      </c>
      <c r="E39" s="567" t="s">
        <v>255</v>
      </c>
      <c r="F39" s="544" t="s">
        <v>114</v>
      </c>
      <c r="G39" s="544" t="s">
        <v>247</v>
      </c>
      <c r="H39" s="545" t="s">
        <v>208</v>
      </c>
      <c r="I39" s="568" t="s">
        <v>398</v>
      </c>
      <c r="J39" s="569" t="s">
        <v>399</v>
      </c>
      <c r="K39" s="546">
        <v>5</v>
      </c>
      <c r="L39" s="547">
        <v>5</v>
      </c>
      <c r="M39" s="548">
        <v>2</v>
      </c>
      <c r="N39" s="572" t="s">
        <v>400</v>
      </c>
      <c r="R39" s="555" t="s">
        <v>510</v>
      </c>
      <c r="S39" s="551" t="s">
        <v>511</v>
      </c>
      <c r="T39" s="551" t="s">
        <v>512</v>
      </c>
      <c r="U39" s="551" t="s">
        <v>255</v>
      </c>
      <c r="V39" s="554" t="s">
        <v>513</v>
      </c>
      <c r="W39" s="555" t="s">
        <v>514</v>
      </c>
      <c r="X39" s="551"/>
      <c r="Y39" s="551" t="s">
        <v>515</v>
      </c>
      <c r="Z39" s="551" t="s">
        <v>407</v>
      </c>
      <c r="AA39" s="571">
        <v>3170</v>
      </c>
      <c r="AB39" s="555" t="s">
        <v>516</v>
      </c>
      <c r="AC39" s="551" t="s">
        <v>517</v>
      </c>
      <c r="AD39" s="557" t="s">
        <v>518</v>
      </c>
      <c r="AE39" s="579"/>
      <c r="AF39" s="574"/>
      <c r="AG39" s="574" t="s">
        <v>375</v>
      </c>
      <c r="AH39" s="599" t="s">
        <v>374</v>
      </c>
      <c r="AI39" s="575" t="s">
        <v>374</v>
      </c>
      <c r="AJ39" s="561" t="s">
        <v>332</v>
      </c>
      <c r="AK39" s="559" t="s">
        <v>333</v>
      </c>
      <c r="AL39" s="559" t="s">
        <v>334</v>
      </c>
      <c r="AM39" s="562" t="s">
        <v>376</v>
      </c>
      <c r="AN39" s="563"/>
    </row>
    <row r="40" spans="2:40" hidden="1">
      <c r="B40" s="564" t="s">
        <v>519</v>
      </c>
      <c r="C40" s="565" t="s">
        <v>519</v>
      </c>
      <c r="D40" s="566">
        <v>18540492861</v>
      </c>
      <c r="E40" s="567" t="s">
        <v>520</v>
      </c>
      <c r="F40" s="544" t="s">
        <v>114</v>
      </c>
      <c r="G40" s="544" t="s">
        <v>247</v>
      </c>
      <c r="H40" s="545" t="s">
        <v>208</v>
      </c>
      <c r="I40" s="568" t="s">
        <v>364</v>
      </c>
      <c r="J40" s="569" t="s">
        <v>365</v>
      </c>
      <c r="K40" s="546">
        <v>5</v>
      </c>
      <c r="L40" s="581">
        <v>4</v>
      </c>
      <c r="M40" s="548" t="s">
        <v>379</v>
      </c>
      <c r="N40" s="549" t="s">
        <v>377</v>
      </c>
      <c r="R40" s="555"/>
      <c r="S40" s="551"/>
      <c r="T40" s="551"/>
      <c r="U40" s="570" t="s">
        <v>520</v>
      </c>
      <c r="V40" s="554"/>
      <c r="W40" s="555"/>
      <c r="X40" s="551"/>
      <c r="Y40" s="551"/>
      <c r="Z40" s="551"/>
      <c r="AA40" s="571"/>
      <c r="AB40" s="555" t="s">
        <v>521</v>
      </c>
      <c r="AC40" s="577" t="s">
        <v>522</v>
      </c>
      <c r="AD40" s="578"/>
      <c r="AE40" s="573"/>
      <c r="AF40" s="574"/>
      <c r="AG40" s="574" t="s">
        <v>375</v>
      </c>
      <c r="AH40" s="574" t="s">
        <v>375</v>
      </c>
      <c r="AI40" s="575" t="s">
        <v>374</v>
      </c>
      <c r="AJ40" s="561" t="s">
        <v>332</v>
      </c>
      <c r="AK40" s="559" t="s">
        <v>333</v>
      </c>
      <c r="AL40" s="559" t="s">
        <v>334</v>
      </c>
      <c r="AM40" s="562" t="s">
        <v>376</v>
      </c>
      <c r="AN40" s="563"/>
    </row>
    <row r="41" spans="2:40" ht="15.75" hidden="1" thickBot="1">
      <c r="B41" s="611" t="s">
        <v>523</v>
      </c>
      <c r="C41" s="612" t="s">
        <v>523</v>
      </c>
      <c r="D41" s="613">
        <v>18540492861</v>
      </c>
      <c r="E41" s="614" t="s">
        <v>520</v>
      </c>
      <c r="F41" s="615" t="s">
        <v>114</v>
      </c>
      <c r="G41" s="615" t="s">
        <v>116</v>
      </c>
      <c r="H41" s="616" t="s">
        <v>208</v>
      </c>
      <c r="I41" s="617" t="s">
        <v>364</v>
      </c>
      <c r="J41" s="618" t="s">
        <v>365</v>
      </c>
      <c r="K41" s="619">
        <v>5</v>
      </c>
      <c r="L41" s="620">
        <v>4</v>
      </c>
      <c r="M41" s="621" t="s">
        <v>379</v>
      </c>
      <c r="N41" s="622" t="s">
        <v>412</v>
      </c>
      <c r="R41" s="623"/>
      <c r="S41" s="624"/>
      <c r="T41" s="624"/>
      <c r="U41" s="625" t="s">
        <v>520</v>
      </c>
      <c r="V41" s="626"/>
      <c r="W41" s="623"/>
      <c r="X41" s="624"/>
      <c r="Y41" s="624"/>
      <c r="Z41" s="624"/>
      <c r="AA41" s="627"/>
      <c r="AB41" s="623" t="s">
        <v>521</v>
      </c>
      <c r="AC41" s="628" t="s">
        <v>522</v>
      </c>
      <c r="AD41" s="629"/>
      <c r="AE41" s="630"/>
      <c r="AF41" s="631"/>
      <c r="AG41" s="631" t="s">
        <v>375</v>
      </c>
      <c r="AH41" s="631" t="s">
        <v>375</v>
      </c>
      <c r="AI41" s="632" t="s">
        <v>374</v>
      </c>
      <c r="AJ41" s="633" t="s">
        <v>332</v>
      </c>
      <c r="AK41" s="634" t="s">
        <v>333</v>
      </c>
      <c r="AL41" s="634" t="s">
        <v>334</v>
      </c>
      <c r="AM41" s="635" t="s">
        <v>376</v>
      </c>
      <c r="AN41" s="636"/>
    </row>
    <row r="42" spans="2:40" hidden="1">
      <c r="C42" s="495"/>
    </row>
    <row r="43" spans="2:40" hidden="1">
      <c r="C43" s="495"/>
    </row>
    <row r="44" spans="2:40" hidden="1"/>
    <row r="45" spans="2:40" ht="15.75" hidden="1" thickBot="1">
      <c r="Z45" s="1220" t="s">
        <v>524</v>
      </c>
      <c r="AA45" s="1220"/>
      <c r="AB45" s="1220"/>
      <c r="AC45" s="1220"/>
      <c r="AD45" s="1220"/>
    </row>
    <row r="46" spans="2:40" s="476" customFormat="1" ht="42" hidden="1" customHeight="1" thickBot="1">
      <c r="B46" s="637" t="s">
        <v>221</v>
      </c>
      <c r="C46" s="638" t="s">
        <v>525</v>
      </c>
      <c r="D46" s="639"/>
      <c r="E46" s="640" t="s">
        <v>526</v>
      </c>
      <c r="F46" s="640"/>
      <c r="H46" s="641"/>
      <c r="I46" s="642"/>
      <c r="J46" s="641"/>
      <c r="K46" s="641"/>
      <c r="L46" s="643"/>
      <c r="N46" s="644" t="s">
        <v>527</v>
      </c>
      <c r="R46" s="645" t="s">
        <v>528</v>
      </c>
      <c r="S46" s="646" t="s">
        <v>529</v>
      </c>
      <c r="T46" s="646" t="s">
        <v>530</v>
      </c>
      <c r="U46" s="646" t="s">
        <v>531</v>
      </c>
      <c r="V46" s="646" t="s">
        <v>532</v>
      </c>
      <c r="W46" s="646" t="s">
        <v>533</v>
      </c>
      <c r="X46" s="646" t="s">
        <v>534</v>
      </c>
      <c r="Y46" s="647" t="s">
        <v>535</v>
      </c>
      <c r="Z46" s="648" t="s">
        <v>536</v>
      </c>
      <c r="AA46" s="648" t="s">
        <v>537</v>
      </c>
      <c r="AB46" s="648" t="s">
        <v>538</v>
      </c>
      <c r="AC46" s="648" t="s">
        <v>539</v>
      </c>
      <c r="AD46" s="649" t="s">
        <v>540</v>
      </c>
      <c r="AE46" s="650"/>
    </row>
    <row r="47" spans="2:40" ht="30" hidden="1">
      <c r="B47" s="651" t="s">
        <v>541</v>
      </c>
      <c r="C47" s="652" t="s">
        <v>542</v>
      </c>
      <c r="D47" s="653"/>
      <c r="E47" s="654" t="e">
        <f ca="1">LEFT(dms_SingleYear_FinalYear_Result,2)&amp;RIGHT(dms_SingleYear_FinalYear_Result,2)</f>
        <v>#REF!</v>
      </c>
      <c r="F47" s="655" t="s">
        <v>543</v>
      </c>
      <c r="H47" s="656" t="s">
        <v>544</v>
      </c>
      <c r="I47" s="657"/>
      <c r="N47" s="658" t="s">
        <v>545</v>
      </c>
      <c r="R47" s="659" t="s">
        <v>546</v>
      </c>
      <c r="S47" s="660" t="s">
        <v>547</v>
      </c>
      <c r="T47" s="660" t="s">
        <v>547</v>
      </c>
      <c r="U47" s="660" t="s">
        <v>547</v>
      </c>
      <c r="V47" s="660" t="s">
        <v>547</v>
      </c>
      <c r="W47" s="661" t="s">
        <v>547</v>
      </c>
      <c r="X47" s="662" t="s">
        <v>547</v>
      </c>
      <c r="Y47" s="663" t="s">
        <v>548</v>
      </c>
      <c r="Z47" s="664" t="s">
        <v>549</v>
      </c>
      <c r="AA47" s="665" t="s">
        <v>549</v>
      </c>
      <c r="AB47" s="666" t="s">
        <v>550</v>
      </c>
      <c r="AC47" s="666" t="s">
        <v>551</v>
      </c>
      <c r="AD47" s="667" t="s">
        <v>552</v>
      </c>
    </row>
    <row r="48" spans="2:40" ht="30" hidden="1">
      <c r="B48" s="668" t="s">
        <v>222</v>
      </c>
      <c r="C48" s="669" t="s">
        <v>223</v>
      </c>
      <c r="D48" s="670"/>
      <c r="E48" s="671" t="e">
        <f ca="1">LEFT(dms_SingleYear_FinalYear_Result,2)&amp;RIGHT(dms_SingleYear_FinalYear_Result,2)</f>
        <v>#REF!</v>
      </c>
      <c r="F48" s="672" t="s">
        <v>543</v>
      </c>
      <c r="H48" s="656" t="s">
        <v>544</v>
      </c>
      <c r="I48" s="657"/>
      <c r="N48" s="673" t="s">
        <v>553</v>
      </c>
      <c r="R48" s="674" t="s">
        <v>546</v>
      </c>
      <c r="S48" s="675" t="s">
        <v>547</v>
      </c>
      <c r="T48" s="675" t="s">
        <v>547</v>
      </c>
      <c r="U48" s="675" t="s">
        <v>547</v>
      </c>
      <c r="V48" s="675" t="s">
        <v>547</v>
      </c>
      <c r="W48" s="676" t="s">
        <v>547</v>
      </c>
      <c r="X48" s="677" t="s">
        <v>547</v>
      </c>
      <c r="Y48" s="678" t="s">
        <v>547</v>
      </c>
      <c r="Z48" s="664" t="s">
        <v>549</v>
      </c>
      <c r="AA48" s="665" t="s">
        <v>549</v>
      </c>
      <c r="AB48" s="679" t="s">
        <v>554</v>
      </c>
      <c r="AC48" s="679" t="s">
        <v>555</v>
      </c>
      <c r="AD48" s="680"/>
    </row>
    <row r="49" spans="2:32" ht="30" hidden="1">
      <c r="B49" s="668" t="s">
        <v>226</v>
      </c>
      <c r="C49" s="669" t="s">
        <v>226</v>
      </c>
      <c r="D49" s="670"/>
      <c r="E49" s="681"/>
      <c r="F49" s="682"/>
      <c r="H49" s="475"/>
      <c r="I49" s="657"/>
      <c r="J49" s="475"/>
      <c r="N49" s="673" t="s">
        <v>556</v>
      </c>
      <c r="R49" s="674" t="s">
        <v>546</v>
      </c>
      <c r="S49" s="675" t="s">
        <v>557</v>
      </c>
      <c r="T49" s="675" t="s">
        <v>557</v>
      </c>
      <c r="U49" s="675" t="s">
        <v>557</v>
      </c>
      <c r="V49" s="675" t="s">
        <v>557</v>
      </c>
      <c r="W49" s="676" t="s">
        <v>547</v>
      </c>
      <c r="X49" s="677" t="s">
        <v>547</v>
      </c>
      <c r="Y49" s="678" t="s">
        <v>558</v>
      </c>
      <c r="Z49" s="664" t="s">
        <v>559</v>
      </c>
      <c r="AA49" s="665" t="s">
        <v>559</v>
      </c>
      <c r="AB49" s="679" t="s">
        <v>560</v>
      </c>
      <c r="AC49" s="679" t="s">
        <v>555</v>
      </c>
      <c r="AD49" s="680"/>
    </row>
    <row r="50" spans="2:32" ht="30.75" hidden="1" thickBot="1">
      <c r="B50" s="668" t="s">
        <v>228</v>
      </c>
      <c r="C50" s="669" t="s">
        <v>229</v>
      </c>
      <c r="D50" s="670"/>
      <c r="E50" s="671" t="e">
        <f ca="1">LEFT(dms_SingleYear_FinalYear_Result,2)&amp;RIGHT(dms_SingleYear_FinalYear_Result,2)</f>
        <v>#REF!</v>
      </c>
      <c r="F50" s="672" t="s">
        <v>543</v>
      </c>
      <c r="H50" s="656" t="s">
        <v>544</v>
      </c>
      <c r="I50" s="657"/>
      <c r="J50" s="475"/>
      <c r="N50" s="673" t="s">
        <v>561</v>
      </c>
      <c r="R50" s="674" t="s">
        <v>546</v>
      </c>
      <c r="S50" s="675" t="s">
        <v>547</v>
      </c>
      <c r="T50" s="675" t="s">
        <v>547</v>
      </c>
      <c r="U50" s="675" t="s">
        <v>547</v>
      </c>
      <c r="V50" s="675" t="s">
        <v>547</v>
      </c>
      <c r="W50" s="676" t="s">
        <v>547</v>
      </c>
      <c r="X50" s="677" t="s">
        <v>558</v>
      </c>
      <c r="Y50" s="678" t="s">
        <v>547</v>
      </c>
      <c r="Z50" s="664" t="s">
        <v>559</v>
      </c>
      <c r="AA50" s="683" t="s">
        <v>559</v>
      </c>
      <c r="AB50" s="577"/>
      <c r="AC50" s="679" t="s">
        <v>555</v>
      </c>
      <c r="AD50" s="680"/>
    </row>
    <row r="51" spans="2:32" hidden="1">
      <c r="B51" s="668" t="s">
        <v>230</v>
      </c>
      <c r="C51" s="684" t="s">
        <v>231</v>
      </c>
      <c r="D51" s="670"/>
      <c r="E51" s="671" t="e">
        <f ca="1">LEFT(dms_MultiYear_FinalYear_Result,2)&amp;RIGHT(dms_MultiYear_FinalYear_Result,2)</f>
        <v>#N/A</v>
      </c>
      <c r="F51" s="672" t="s">
        <v>562</v>
      </c>
      <c r="H51" s="475"/>
      <c r="I51" s="657"/>
      <c r="J51" s="475"/>
      <c r="N51" s="673" t="s">
        <v>563</v>
      </c>
      <c r="R51" s="685" t="s">
        <v>564</v>
      </c>
      <c r="S51" s="675" t="s">
        <v>565</v>
      </c>
      <c r="T51" s="675" t="s">
        <v>565</v>
      </c>
      <c r="U51" s="675" t="s">
        <v>565</v>
      </c>
      <c r="V51" s="675" t="s">
        <v>565</v>
      </c>
      <c r="W51" s="676" t="s">
        <v>566</v>
      </c>
      <c r="X51" s="686"/>
      <c r="Y51" s="687"/>
      <c r="Z51" s="555"/>
      <c r="AA51" s="577"/>
      <c r="AB51" s="577"/>
      <c r="AC51" s="679" t="s">
        <v>555</v>
      </c>
      <c r="AD51" s="680"/>
    </row>
    <row r="52" spans="2:32" ht="26.25" hidden="1">
      <c r="B52" s="668" t="s">
        <v>232</v>
      </c>
      <c r="C52" s="669" t="s">
        <v>225</v>
      </c>
      <c r="D52" s="670"/>
      <c r="E52" s="671" t="e">
        <f ca="1">LEFT(dms_MultiYear_FinalYear_Result,2)&amp;RIGHT(dms_MultiYear_FinalYear_Result,2)</f>
        <v>#N/A</v>
      </c>
      <c r="F52" s="672" t="s">
        <v>562</v>
      </c>
      <c r="H52" s="656" t="s">
        <v>544</v>
      </c>
      <c r="I52" s="657"/>
      <c r="J52" s="475"/>
      <c r="N52" s="673" t="s">
        <v>567</v>
      </c>
      <c r="R52" s="685" t="s">
        <v>564</v>
      </c>
      <c r="S52" s="675" t="s">
        <v>568</v>
      </c>
      <c r="T52" s="675" t="s">
        <v>568</v>
      </c>
      <c r="U52" s="675" t="s">
        <v>568</v>
      </c>
      <c r="V52" s="675" t="s">
        <v>568</v>
      </c>
      <c r="W52" s="688"/>
      <c r="X52" s="686"/>
      <c r="Y52" s="687"/>
      <c r="Z52" s="555"/>
      <c r="AA52" s="577"/>
      <c r="AB52" s="577"/>
      <c r="AC52" s="679" t="s">
        <v>569</v>
      </c>
      <c r="AD52" s="680"/>
    </row>
    <row r="53" spans="2:32" hidden="1">
      <c r="B53" s="668" t="s">
        <v>131</v>
      </c>
      <c r="C53" s="669" t="s">
        <v>233</v>
      </c>
      <c r="D53" s="670"/>
      <c r="E53" s="671" t="e">
        <f>LEFT(dms_CRCP_FinalYear_Result,2)&amp;RIGHT(dms_CRCP_FinalYear_Result,2)</f>
        <v>#N/A</v>
      </c>
      <c r="F53" s="672" t="s">
        <v>570</v>
      </c>
      <c r="H53" s="475"/>
      <c r="I53" s="657"/>
      <c r="J53" s="475"/>
      <c r="N53" s="673" t="s">
        <v>571</v>
      </c>
      <c r="R53" s="685" t="s">
        <v>564</v>
      </c>
      <c r="S53" s="675" t="s">
        <v>565</v>
      </c>
      <c r="T53" s="675" t="s">
        <v>565</v>
      </c>
      <c r="U53" s="675" t="s">
        <v>565</v>
      </c>
      <c r="V53" s="675" t="s">
        <v>565</v>
      </c>
      <c r="W53" s="688"/>
      <c r="X53" s="686"/>
      <c r="Y53" s="687"/>
      <c r="Z53" s="555"/>
      <c r="AA53" s="577"/>
      <c r="AB53" s="577"/>
      <c r="AC53" s="679" t="s">
        <v>569</v>
      </c>
      <c r="AD53" s="680"/>
    </row>
    <row r="54" spans="2:32" ht="27" hidden="1" thickBot="1">
      <c r="B54" s="689" t="s">
        <v>234</v>
      </c>
      <c r="C54" s="690" t="s">
        <v>235</v>
      </c>
      <c r="D54" s="691"/>
      <c r="E54" s="692" t="e">
        <f ca="1">LEFT(dms_MultiYear_FinalYear_Result,2)&amp;RIGHT(dms_MultiYear_FinalYear_Result,2)</f>
        <v>#N/A</v>
      </c>
      <c r="F54" s="693" t="s">
        <v>562</v>
      </c>
      <c r="H54" s="475"/>
      <c r="I54" s="657"/>
      <c r="J54" s="475"/>
      <c r="N54" s="694" t="s">
        <v>572</v>
      </c>
      <c r="R54" s="695"/>
      <c r="S54" s="675" t="s">
        <v>568</v>
      </c>
      <c r="T54" s="675" t="s">
        <v>568</v>
      </c>
      <c r="U54" s="675" t="s">
        <v>568</v>
      </c>
      <c r="V54" s="675" t="s">
        <v>568</v>
      </c>
      <c r="W54" s="688"/>
      <c r="X54" s="686"/>
      <c r="Y54" s="687"/>
      <c r="Z54" s="696"/>
      <c r="AA54" s="577"/>
      <c r="AB54" s="577"/>
      <c r="AC54" s="679" t="s">
        <v>573</v>
      </c>
      <c r="AD54" s="680"/>
    </row>
    <row r="55" spans="2:32" hidden="1">
      <c r="C55" s="495"/>
      <c r="H55" s="475"/>
      <c r="I55" s="657"/>
      <c r="J55" s="475"/>
      <c r="R55" s="695"/>
      <c r="S55" s="675" t="s">
        <v>565</v>
      </c>
      <c r="T55" s="675" t="s">
        <v>565</v>
      </c>
      <c r="U55" s="675" t="s">
        <v>565</v>
      </c>
      <c r="V55" s="675" t="s">
        <v>565</v>
      </c>
      <c r="W55" s="688"/>
      <c r="X55" s="686"/>
      <c r="Y55" s="687"/>
      <c r="Z55" s="696"/>
      <c r="AA55" s="577"/>
      <c r="AB55" s="577"/>
      <c r="AC55" s="679" t="s">
        <v>573</v>
      </c>
      <c r="AD55" s="680"/>
    </row>
    <row r="56" spans="2:32" hidden="1">
      <c r="C56" s="495"/>
      <c r="R56" s="695"/>
      <c r="S56" s="675" t="s">
        <v>547</v>
      </c>
      <c r="T56" s="688"/>
      <c r="U56" s="675" t="s">
        <v>558</v>
      </c>
      <c r="V56" s="688"/>
      <c r="W56" s="688"/>
      <c r="X56" s="686"/>
      <c r="Y56" s="687"/>
      <c r="Z56" s="696"/>
      <c r="AA56" s="577"/>
      <c r="AB56" s="577"/>
      <c r="AC56" s="679" t="s">
        <v>574</v>
      </c>
      <c r="AD56" s="680"/>
    </row>
    <row r="57" spans="2:32" hidden="1">
      <c r="C57" s="495"/>
      <c r="R57" s="695"/>
      <c r="S57" s="675" t="s">
        <v>547</v>
      </c>
      <c r="T57" s="688"/>
      <c r="U57" s="688"/>
      <c r="V57" s="688"/>
      <c r="W57" s="688"/>
      <c r="X57" s="686"/>
      <c r="Y57" s="687"/>
      <c r="Z57" s="696"/>
      <c r="AA57" s="577"/>
      <c r="AB57" s="577"/>
      <c r="AC57" s="679" t="s">
        <v>574</v>
      </c>
      <c r="AD57" s="680"/>
    </row>
    <row r="58" spans="2:32" hidden="1">
      <c r="C58" s="495"/>
      <c r="R58" s="695"/>
      <c r="S58" s="675" t="s">
        <v>547</v>
      </c>
      <c r="T58" s="688"/>
      <c r="U58" s="688"/>
      <c r="V58" s="688"/>
      <c r="W58" s="688"/>
      <c r="X58" s="686"/>
      <c r="Y58" s="687"/>
      <c r="Z58" s="696"/>
      <c r="AA58" s="577"/>
      <c r="AB58" s="577"/>
      <c r="AC58" s="679" t="s">
        <v>575</v>
      </c>
      <c r="AD58" s="680"/>
    </row>
    <row r="59" spans="2:32" ht="15.75" hidden="1" thickBot="1">
      <c r="C59" s="495"/>
      <c r="R59" s="697"/>
      <c r="S59" s="698" t="s">
        <v>558</v>
      </c>
      <c r="T59" s="699"/>
      <c r="U59" s="699"/>
      <c r="V59" s="699"/>
      <c r="W59" s="699"/>
      <c r="X59" s="700"/>
      <c r="Y59" s="701"/>
      <c r="Z59" s="696"/>
      <c r="AA59" s="577"/>
      <c r="AB59" s="577"/>
      <c r="AC59" s="679" t="s">
        <v>552</v>
      </c>
      <c r="AD59" s="680"/>
    </row>
    <row r="60" spans="2:32" ht="15.75" hidden="1" thickBot="1">
      <c r="C60" s="495"/>
      <c r="W60" s="702"/>
      <c r="Z60" s="703"/>
      <c r="AA60" s="628"/>
      <c r="AB60" s="628"/>
      <c r="AC60" s="704" t="s">
        <v>575</v>
      </c>
      <c r="AD60" s="705"/>
      <c r="AF60" s="475" t="s">
        <v>576</v>
      </c>
    </row>
    <row r="61" spans="2:32" hidden="1">
      <c r="C61" s="495"/>
      <c r="W61" s="706"/>
    </row>
    <row r="62" spans="2:32" ht="15.75" hidden="1" thickBot="1">
      <c r="C62" s="495"/>
      <c r="W62" s="707"/>
    </row>
    <row r="63" spans="2:32" ht="15.75" hidden="1" thickBot="1">
      <c r="W63" s="708"/>
      <c r="Z63" s="1221" t="s">
        <v>577</v>
      </c>
      <c r="AA63" s="1222"/>
      <c r="AB63" s="1222"/>
      <c r="AC63" s="1223"/>
    </row>
    <row r="64" spans="2:32" ht="30.75" hidden="1" thickBot="1">
      <c r="B64" s="709" t="s">
        <v>286</v>
      </c>
      <c r="C64" s="709" t="s">
        <v>287</v>
      </c>
      <c r="E64" s="710" t="s">
        <v>310</v>
      </c>
      <c r="F64" s="711" t="s">
        <v>311</v>
      </c>
      <c r="G64" s="710" t="s">
        <v>578</v>
      </c>
      <c r="H64" s="711" t="s">
        <v>579</v>
      </c>
      <c r="I64" s="712" t="s">
        <v>580</v>
      </c>
      <c r="J64" s="713" t="s">
        <v>581</v>
      </c>
      <c r="K64" s="714" t="s">
        <v>582</v>
      </c>
      <c r="L64" s="714" t="s">
        <v>583</v>
      </c>
      <c r="W64" s="715"/>
      <c r="Z64" s="716" t="s">
        <v>536</v>
      </c>
      <c r="AA64" s="717"/>
      <c r="AB64" s="716" t="s">
        <v>538</v>
      </c>
      <c r="AC64" s="718" t="s">
        <v>539</v>
      </c>
    </row>
    <row r="65" spans="2:29" hidden="1">
      <c r="B65" s="719" t="s">
        <v>288</v>
      </c>
      <c r="C65" s="720" t="s">
        <v>208</v>
      </c>
      <c r="E65" s="721">
        <v>1</v>
      </c>
      <c r="F65" s="722" t="s">
        <v>312</v>
      </c>
      <c r="G65" s="721">
        <v>1</v>
      </c>
      <c r="H65" s="722" t="s">
        <v>584</v>
      </c>
      <c r="I65" s="723" t="s">
        <v>585</v>
      </c>
      <c r="J65" s="724" t="s">
        <v>586</v>
      </c>
      <c r="K65" s="725">
        <v>2006</v>
      </c>
      <c r="L65" s="726" t="s">
        <v>587</v>
      </c>
      <c r="Z65" s="727" t="s">
        <v>551</v>
      </c>
      <c r="AA65" s="728"/>
      <c r="AB65" s="729" t="s">
        <v>555</v>
      </c>
      <c r="AC65" s="730" t="s">
        <v>552</v>
      </c>
    </row>
    <row r="66" spans="2:29" hidden="1">
      <c r="B66" s="731" t="s">
        <v>289</v>
      </c>
      <c r="C66" s="732" t="s">
        <v>290</v>
      </c>
      <c r="E66" s="733">
        <v>2</v>
      </c>
      <c r="F66" s="734" t="s">
        <v>313</v>
      </c>
      <c r="G66" s="733">
        <v>2</v>
      </c>
      <c r="H66" s="734" t="s">
        <v>588</v>
      </c>
      <c r="I66" s="735" t="s">
        <v>589</v>
      </c>
      <c r="J66" s="736" t="s">
        <v>590</v>
      </c>
      <c r="K66" s="737">
        <v>2007</v>
      </c>
      <c r="L66" s="738" t="s">
        <v>591</v>
      </c>
      <c r="Z66" s="739" t="s">
        <v>592</v>
      </c>
      <c r="AA66" s="577"/>
      <c r="AB66" s="679" t="s">
        <v>569</v>
      </c>
      <c r="AC66" s="740" t="s">
        <v>551</v>
      </c>
    </row>
    <row r="67" spans="2:29" ht="15.75" hidden="1" thickBot="1">
      <c r="B67" s="731" t="s">
        <v>291</v>
      </c>
      <c r="C67" s="741" t="s">
        <v>292</v>
      </c>
      <c r="E67" s="733">
        <v>3</v>
      </c>
      <c r="F67" s="734" t="s">
        <v>314</v>
      </c>
      <c r="G67" s="733">
        <v>3</v>
      </c>
      <c r="H67" s="734" t="s">
        <v>593</v>
      </c>
      <c r="I67" s="742" t="s">
        <v>594</v>
      </c>
      <c r="J67" s="736" t="s">
        <v>595</v>
      </c>
      <c r="K67" s="737" t="s">
        <v>596</v>
      </c>
      <c r="L67" s="726" t="s">
        <v>597</v>
      </c>
      <c r="Z67" s="739" t="s">
        <v>592</v>
      </c>
      <c r="AA67" s="577"/>
      <c r="AB67" s="679" t="s">
        <v>573</v>
      </c>
      <c r="AC67" s="740" t="s">
        <v>552</v>
      </c>
    </row>
    <row r="68" spans="2:29" hidden="1">
      <c r="B68" s="731" t="s">
        <v>598</v>
      </c>
      <c r="C68" s="475"/>
      <c r="E68" s="733">
        <v>4</v>
      </c>
      <c r="F68" s="734" t="s">
        <v>315</v>
      </c>
      <c r="G68" s="733">
        <v>4</v>
      </c>
      <c r="H68" s="734" t="s">
        <v>599</v>
      </c>
      <c r="I68" s="735" t="s">
        <v>600</v>
      </c>
      <c r="J68" s="736" t="s">
        <v>601</v>
      </c>
      <c r="K68" s="737" t="s">
        <v>602</v>
      </c>
      <c r="L68" s="738" t="s">
        <v>603</v>
      </c>
      <c r="Z68" s="739" t="s">
        <v>551</v>
      </c>
      <c r="AA68" s="577"/>
      <c r="AB68" s="679" t="s">
        <v>574</v>
      </c>
      <c r="AC68" s="740" t="s">
        <v>592</v>
      </c>
    </row>
    <row r="69" spans="2:29" hidden="1">
      <c r="B69" s="731" t="s">
        <v>604</v>
      </c>
      <c r="E69" s="733">
        <v>5</v>
      </c>
      <c r="F69" s="734" t="s">
        <v>316</v>
      </c>
      <c r="G69" s="733">
        <v>5</v>
      </c>
      <c r="H69" s="734" t="s">
        <v>605</v>
      </c>
      <c r="I69" s="742" t="s">
        <v>606</v>
      </c>
      <c r="J69" s="736" t="s">
        <v>607</v>
      </c>
      <c r="K69" s="737" t="s">
        <v>608</v>
      </c>
      <c r="L69" s="726" t="s">
        <v>609</v>
      </c>
      <c r="Z69" s="739" t="s">
        <v>592</v>
      </c>
      <c r="AA69" s="577"/>
      <c r="AB69" s="679" t="s">
        <v>555</v>
      </c>
      <c r="AC69" s="578"/>
    </row>
    <row r="70" spans="2:29" hidden="1">
      <c r="B70" s="731" t="s">
        <v>610</v>
      </c>
      <c r="E70" s="733">
        <v>6</v>
      </c>
      <c r="F70" s="734" t="s">
        <v>317</v>
      </c>
      <c r="G70" s="733">
        <v>6</v>
      </c>
      <c r="H70" s="734" t="s">
        <v>611</v>
      </c>
      <c r="I70" s="735" t="s">
        <v>612</v>
      </c>
      <c r="J70" s="736" t="s">
        <v>613</v>
      </c>
      <c r="K70" s="737" t="s">
        <v>614</v>
      </c>
      <c r="L70" s="738" t="s">
        <v>615</v>
      </c>
      <c r="Z70" s="739" t="s">
        <v>592</v>
      </c>
      <c r="AA70" s="577"/>
      <c r="AB70" s="679" t="s">
        <v>552</v>
      </c>
      <c r="AC70" s="578"/>
    </row>
    <row r="71" spans="2:29" hidden="1">
      <c r="B71" s="731" t="s">
        <v>616</v>
      </c>
      <c r="E71" s="733">
        <v>7</v>
      </c>
      <c r="F71" s="734" t="s">
        <v>318</v>
      </c>
      <c r="G71" s="733">
        <v>7</v>
      </c>
      <c r="H71" s="734" t="s">
        <v>617</v>
      </c>
      <c r="I71" s="742" t="s">
        <v>618</v>
      </c>
      <c r="J71" s="736" t="s">
        <v>619</v>
      </c>
      <c r="K71" s="737" t="s">
        <v>620</v>
      </c>
      <c r="L71" s="726" t="s">
        <v>621</v>
      </c>
      <c r="Z71" s="739" t="s">
        <v>551</v>
      </c>
      <c r="AA71" s="577"/>
      <c r="AB71" s="679" t="s">
        <v>552</v>
      </c>
      <c r="AC71" s="578"/>
    </row>
    <row r="72" spans="2:29" hidden="1">
      <c r="B72" s="731" t="s">
        <v>622</v>
      </c>
      <c r="E72" s="733">
        <v>8</v>
      </c>
      <c r="F72" s="734" t="s">
        <v>319</v>
      </c>
      <c r="G72" s="733">
        <v>8</v>
      </c>
      <c r="H72" s="734" t="s">
        <v>623</v>
      </c>
      <c r="I72" s="735" t="s">
        <v>624</v>
      </c>
      <c r="J72" s="736" t="s">
        <v>207</v>
      </c>
      <c r="K72" s="737" t="s">
        <v>625</v>
      </c>
      <c r="L72" s="738" t="s">
        <v>626</v>
      </c>
      <c r="Z72" s="739" t="s">
        <v>592</v>
      </c>
      <c r="AA72" s="577"/>
      <c r="AB72" s="679" t="s">
        <v>555</v>
      </c>
      <c r="AC72" s="578"/>
    </row>
    <row r="73" spans="2:29" hidden="1">
      <c r="B73" s="731" t="s">
        <v>627</v>
      </c>
      <c r="E73" s="733">
        <v>9</v>
      </c>
      <c r="F73" s="734" t="s">
        <v>320</v>
      </c>
      <c r="G73" s="733">
        <v>9</v>
      </c>
      <c r="H73" s="734" t="s">
        <v>628</v>
      </c>
      <c r="I73" s="742" t="s">
        <v>629</v>
      </c>
      <c r="J73" s="736" t="s">
        <v>630</v>
      </c>
      <c r="K73" s="737" t="s">
        <v>631</v>
      </c>
      <c r="L73" s="726" t="s">
        <v>632</v>
      </c>
      <c r="Z73" s="739" t="s">
        <v>592</v>
      </c>
      <c r="AA73" s="577"/>
      <c r="AB73" s="577"/>
      <c r="AC73" s="578"/>
    </row>
    <row r="74" spans="2:29" ht="15.75" hidden="1" thickBot="1">
      <c r="B74" s="731" t="s">
        <v>118</v>
      </c>
      <c r="E74" s="743">
        <v>10</v>
      </c>
      <c r="F74" s="744" t="s">
        <v>321</v>
      </c>
      <c r="G74" s="743">
        <v>10</v>
      </c>
      <c r="H74" s="744" t="s">
        <v>633</v>
      </c>
      <c r="I74" s="735" t="s">
        <v>634</v>
      </c>
      <c r="J74" s="736" t="s">
        <v>635</v>
      </c>
      <c r="K74" s="737" t="s">
        <v>636</v>
      </c>
      <c r="L74" s="738" t="s">
        <v>637</v>
      </c>
      <c r="Z74" s="739" t="s">
        <v>551</v>
      </c>
      <c r="AA74" s="577"/>
      <c r="AB74" s="577"/>
      <c r="AC74" s="578"/>
    </row>
    <row r="75" spans="2:29" hidden="1">
      <c r="B75" s="745" t="s">
        <v>638</v>
      </c>
      <c r="I75" s="742" t="s">
        <v>639</v>
      </c>
      <c r="J75" s="736" t="s">
        <v>640</v>
      </c>
      <c r="K75" s="737" t="s">
        <v>641</v>
      </c>
      <c r="L75" s="726" t="s">
        <v>642</v>
      </c>
      <c r="Z75" s="739" t="s">
        <v>592</v>
      </c>
      <c r="AA75" s="577"/>
      <c r="AB75" s="577"/>
      <c r="AC75" s="578"/>
    </row>
    <row r="76" spans="2:29" ht="15.75" hidden="1" thickBot="1">
      <c r="B76" s="731" t="s">
        <v>295</v>
      </c>
      <c r="I76" s="735" t="s">
        <v>643</v>
      </c>
      <c r="J76" s="736" t="s">
        <v>644</v>
      </c>
      <c r="K76" s="737" t="s">
        <v>645</v>
      </c>
      <c r="L76" s="738" t="s">
        <v>646</v>
      </c>
      <c r="Z76" s="739" t="s">
        <v>551</v>
      </c>
      <c r="AA76" s="577"/>
      <c r="AB76" s="577"/>
      <c r="AC76" s="578"/>
    </row>
    <row r="77" spans="2:29" ht="30.75" hidden="1" thickBot="1">
      <c r="B77" s="731" t="s">
        <v>296</v>
      </c>
      <c r="D77" s="746" t="s">
        <v>647</v>
      </c>
      <c r="E77" s="747"/>
      <c r="F77" s="748" t="s">
        <v>648</v>
      </c>
      <c r="G77" s="748"/>
      <c r="H77" s="749" t="s">
        <v>649</v>
      </c>
      <c r="I77" s="750" t="s">
        <v>650</v>
      </c>
      <c r="J77" s="736" t="s">
        <v>651</v>
      </c>
      <c r="K77" s="737" t="s">
        <v>652</v>
      </c>
      <c r="L77" s="726" t="s">
        <v>653</v>
      </c>
      <c r="Z77" s="739" t="s">
        <v>592</v>
      </c>
      <c r="AA77" s="577"/>
      <c r="AB77" s="577"/>
      <c r="AC77" s="578"/>
    </row>
    <row r="78" spans="2:29" ht="15.75" hidden="1" thickBot="1">
      <c r="B78" s="751" t="s">
        <v>654</v>
      </c>
      <c r="D78" s="752" t="str">
        <f>FRCP_y1</f>
        <v>2016-17</v>
      </c>
      <c r="E78" s="753" t="s">
        <v>655</v>
      </c>
      <c r="F78" s="754" t="e">
        <f>IF(dms_RPT="financial",VALUE(LEFT(dms_FRCP_y1,4)-1)&amp;"-"&amp;TEXT(VALUE(RIGHT(dms_FRCP_y1,2)-1),"0#"),VALUE(LEFT(dms_FRCP_y1,4)-1))</f>
        <v>#N/A</v>
      </c>
      <c r="G78" s="755" t="s">
        <v>656</v>
      </c>
      <c r="H78" s="756">
        <v>1</v>
      </c>
      <c r="I78" s="757" t="s">
        <v>657</v>
      </c>
      <c r="J78" s="736" t="s">
        <v>658</v>
      </c>
      <c r="K78" s="737">
        <v>2019</v>
      </c>
      <c r="L78" s="738" t="s">
        <v>659</v>
      </c>
      <c r="Z78" s="739" t="s">
        <v>551</v>
      </c>
      <c r="AA78" s="577"/>
      <c r="AB78" s="577"/>
      <c r="AC78" s="578"/>
    </row>
    <row r="79" spans="2:29" ht="15.75" hidden="1" thickBot="1">
      <c r="D79" s="758" t="e">
        <f>IF(dms_RPT="financial",VALUE(LEFT(dms_FRCP_y1,4)+1)&amp;"-"&amp;VALUE(MID(dms_FRCP_y1,3,2)+2),VALUE(LEFT(dms_FRCP_y1,4)+1))</f>
        <v>#N/A</v>
      </c>
      <c r="E79" s="759" t="s">
        <v>660</v>
      </c>
      <c r="F79" s="760" t="e">
        <f>IF(dms_RPT="financial",VALUE(LEFT(dms_CRCP_yZ,4)-1)&amp;"-"&amp;TEXT(VALUE(RIGHT(dms_CRCP_yZ,2)-1),"0#"),VALUE(LEFT(dms_CRCP_yZ,4)-1))</f>
        <v>#N/A</v>
      </c>
      <c r="G79" s="761" t="s">
        <v>661</v>
      </c>
      <c r="H79" s="762">
        <v>2</v>
      </c>
      <c r="I79" s="763" t="s">
        <v>662</v>
      </c>
      <c r="J79" s="764" t="s">
        <v>663</v>
      </c>
      <c r="K79" s="765" t="s">
        <v>664</v>
      </c>
      <c r="L79" s="766" t="s">
        <v>665</v>
      </c>
      <c r="Z79" s="767" t="s">
        <v>592</v>
      </c>
      <c r="AA79" s="628"/>
      <c r="AB79" s="628"/>
      <c r="AC79" s="629"/>
    </row>
    <row r="80" spans="2:29" ht="15.75" hidden="1" thickBot="1">
      <c r="B80" s="768" t="s">
        <v>666</v>
      </c>
      <c r="D80" s="758" t="e">
        <f>IF(dms_RPT="financial",VALUE(LEFT(dms_FRCP_y2,4)+1)&amp;"-"&amp;VALUE(MID(dms_FRCP_y2,3,2)+2),VALUE(LEFT(dms_FRCP_y2,4)+1))</f>
        <v>#N/A</v>
      </c>
      <c r="E80" s="759" t="s">
        <v>667</v>
      </c>
      <c r="F80" s="760" t="e">
        <f>IF(dms_RPT="financial",VALUE(LEFT(dms_CRCP_yY,4)-1)&amp;"-"&amp;TEXT(VALUE(RIGHT(dms_CRCP_yY,2)-1),"0#"),VALUE(LEFT(dms_CRCP_yY,4)-1))</f>
        <v>#N/A</v>
      </c>
      <c r="G80" s="761" t="s">
        <v>668</v>
      </c>
      <c r="H80" s="762">
        <v>3</v>
      </c>
    </row>
    <row r="81" spans="1:13" hidden="1">
      <c r="B81" s="769" t="s">
        <v>669</v>
      </c>
      <c r="D81" s="758" t="e">
        <f>IF(dms_RPT="financial",VALUE(LEFT(dms_FRCP_y3,4)+1)&amp;"-"&amp;VALUE(MID(dms_FRCP_y3,3,2)+2),VALUE(LEFT(dms_FRCP_y3,4)+1))</f>
        <v>#N/A</v>
      </c>
      <c r="E81" s="759" t="s">
        <v>670</v>
      </c>
      <c r="F81" s="760" t="e">
        <f>IF(dms_RPT="financial",VALUE(LEFT(dms_CRCP_yX,4)-1)&amp;"-"&amp;TEXT(VALUE(RIGHT(dms_CRCP_yX,2)-1),"0#"),VALUE(LEFT(dms_CRCP_yX,4)-1))</f>
        <v>#N/A</v>
      </c>
      <c r="G81" s="761" t="s">
        <v>671</v>
      </c>
      <c r="H81" s="762">
        <v>4</v>
      </c>
    </row>
    <row r="82" spans="1:13" hidden="1">
      <c r="A82" s="477"/>
      <c r="B82" s="770" t="s">
        <v>672</v>
      </c>
      <c r="C82" s="477"/>
      <c r="D82" s="758" t="e">
        <f>IF(dms_RPT="financial",VALUE(LEFT(dms_FRCP_y4,4)+1)&amp;"-"&amp;VALUE(MID(dms_FRCP_y4,3,2)+2),VALUE(LEFT(dms_FRCP_y4,4)+1))</f>
        <v>#N/A</v>
      </c>
      <c r="E82" s="759" t="s">
        <v>673</v>
      </c>
      <c r="F82" s="760" t="e">
        <f>IF(dms_RPT="financial",VALUE(LEFT(dms_CRCP_yW,4)-1)&amp;"-"&amp;TEXT(VALUE(RIGHT(dms_CRCP_yW,2)-1),"0#"),VALUE(LEFT(dms_CRCP_yW,4)-1))</f>
        <v>#N/A</v>
      </c>
      <c r="G82" s="761" t="s">
        <v>674</v>
      </c>
      <c r="H82" s="762">
        <v>5</v>
      </c>
    </row>
    <row r="83" spans="1:13" hidden="1">
      <c r="A83" s="477"/>
      <c r="B83" s="770" t="s">
        <v>123</v>
      </c>
      <c r="C83" s="477"/>
      <c r="D83" s="758" t="e">
        <f>IF(dms_RPT="financial",VALUE(LEFT(dms_FRCP_y5,4)+1)&amp;"-"&amp;VALUE(MID(dms_FRCP_y5,3,2)+2),VALUE(LEFT(dms_FRCP_y5,4)+1))</f>
        <v>#N/A</v>
      </c>
      <c r="E83" s="759" t="s">
        <v>675</v>
      </c>
      <c r="F83" s="760" t="e">
        <f>IF(dms_RPT="financial",VALUE(LEFT(dms_CRCP_yV,4)-1)&amp;"-"&amp;TEXT(VALUE(RIGHT(dms_CRCP_yV,2)-1),"0#"),VALUE(LEFT(dms_CRCP_yV,4)-1))</f>
        <v>#N/A</v>
      </c>
      <c r="G83" s="761" t="s">
        <v>676</v>
      </c>
      <c r="H83" s="762">
        <v>6</v>
      </c>
      <c r="L83" s="477"/>
    </row>
    <row r="84" spans="1:13" hidden="1">
      <c r="A84" s="477"/>
      <c r="B84" s="770" t="s">
        <v>677</v>
      </c>
      <c r="C84" s="477"/>
      <c r="D84" s="758" t="e">
        <f>IF(dms_RPT="financial",VALUE(LEFT(dms_FRCP_y6,4)+1)&amp;"-"&amp;VALUE(MID(dms_FRCP_y6,3,2)+2),VALUE(LEFT(dms_FRCP_y6,4)+1))</f>
        <v>#N/A</v>
      </c>
      <c r="E84" s="759" t="s">
        <v>678</v>
      </c>
      <c r="F84" s="760" t="e">
        <f>IF(dms_RPT="financial",VALUE(LEFT(dms_CRCP_yU,4)-1)&amp;"-"&amp;TEXT(VALUE(RIGHT(dms_CRCP_yU,2)-1),"0#"),VALUE(LEFT(dms_CRCP_yU,4)-1))</f>
        <v>#N/A</v>
      </c>
      <c r="G84" s="761" t="s">
        <v>679</v>
      </c>
      <c r="H84" s="762">
        <v>7</v>
      </c>
      <c r="L84" s="477"/>
    </row>
    <row r="85" spans="1:13" ht="15.75" hidden="1" thickBot="1">
      <c r="A85" s="477"/>
      <c r="B85" s="771" t="s">
        <v>122</v>
      </c>
      <c r="C85" s="477"/>
      <c r="D85" s="758" t="e">
        <f>IF(dms_RPT="financial",VALUE(LEFT(dms_FRCP_y7,4)+1)&amp;"-"&amp;VALUE(MID(dms_FRCP_y7,3,2)+2),VALUE(LEFT(dms_FRCP_y7,4)+1))</f>
        <v>#N/A</v>
      </c>
      <c r="E85" s="759" t="s">
        <v>680</v>
      </c>
      <c r="F85" s="760" t="e">
        <f>IF(dms_RPT="financial",VALUE(LEFT(dms_CRCP_yT,4)-1)&amp;"-"&amp;TEXT(VALUE(RIGHT(dms_CRCP_yT,2)-1),"0#"),VALUE(LEFT(dms_CRCP_yT,4)-1))</f>
        <v>#N/A</v>
      </c>
      <c r="G85" s="761" t="s">
        <v>681</v>
      </c>
      <c r="H85" s="762">
        <v>8</v>
      </c>
      <c r="L85" s="477"/>
    </row>
    <row r="86" spans="1:13" hidden="1">
      <c r="A86" s="477"/>
      <c r="B86" s="477"/>
      <c r="C86" s="477"/>
      <c r="D86" s="758" t="e">
        <f>IF(dms_RPT="financial",VALUE(LEFT(dms_FRCP_y8,4)+1)&amp;"-"&amp;VALUE(MID(dms_FRCP_y8,3,2)+2),VALUE(LEFT(dms_FRCP_y8,4)+1))</f>
        <v>#N/A</v>
      </c>
      <c r="E86" s="759" t="s">
        <v>682</v>
      </c>
      <c r="F86" s="760" t="e">
        <f>IF(dms_RPT="financial",VALUE(LEFT(dms_CRCP_yS,4)-1)&amp;"-"&amp;TEXT(VALUE(RIGHT(dms_CRCP_yS,2)-1),"0#"),VALUE(LEFT(dms_CRCP_yS,4)-1))</f>
        <v>#N/A</v>
      </c>
      <c r="G86" s="761" t="s">
        <v>683</v>
      </c>
      <c r="H86" s="762">
        <v>9</v>
      </c>
      <c r="L86" s="477"/>
    </row>
    <row r="87" spans="1:13" ht="15.75" hidden="1" thickBot="1">
      <c r="A87" s="477"/>
      <c r="B87" s="477"/>
      <c r="C87" s="477"/>
      <c r="D87" s="772" t="e">
        <f>IF(dms_RPT="financial",VALUE(LEFT(dms_FRCP_y9,4)+1)&amp;"-"&amp;VALUE(MID(dms_FRCP_y9,3,2)+2),VALUE(LEFT(dms_FRCP_y9,4)+1))</f>
        <v>#N/A</v>
      </c>
      <c r="E87" s="773" t="s">
        <v>684</v>
      </c>
      <c r="F87" s="774" t="e">
        <f>IF(dms_RPT="financial",VALUE(LEFT(dms_CRCP_yR,4)-1)&amp;"-"&amp;TEXT(VALUE(RIGHT(dms_CRCP_yR,2)-1),"0#"),VALUE(LEFT(dms_CRCP_yR,4)-1))</f>
        <v>#N/A</v>
      </c>
      <c r="G87" s="775" t="s">
        <v>685</v>
      </c>
      <c r="H87" s="776">
        <v>10</v>
      </c>
      <c r="L87" s="477"/>
    </row>
    <row r="88" spans="1:13" hidden="1">
      <c r="A88" s="477"/>
      <c r="B88" s="477"/>
      <c r="C88" s="477"/>
      <c r="D88" s="477"/>
      <c r="G88" s="477"/>
      <c r="L88" s="477"/>
    </row>
    <row r="89" spans="1:13" hidden="1">
      <c r="A89" s="477"/>
      <c r="B89" s="477"/>
      <c r="C89" s="477"/>
      <c r="D89" s="477"/>
      <c r="E89" s="477"/>
      <c r="L89" s="477"/>
    </row>
    <row r="90" spans="1:13" hidden="1">
      <c r="A90" s="477"/>
      <c r="B90" s="477"/>
      <c r="C90" s="477"/>
      <c r="D90" s="477"/>
      <c r="E90" s="477"/>
      <c r="L90" s="477"/>
    </row>
    <row r="91" spans="1:13" hidden="1">
      <c r="A91" s="477"/>
      <c r="B91" s="477"/>
      <c r="C91" s="477"/>
      <c r="D91" s="477"/>
      <c r="E91" s="477"/>
      <c r="L91" s="477"/>
    </row>
    <row r="92" spans="1:13" hidden="1">
      <c r="A92" s="477"/>
      <c r="B92" s="477"/>
      <c r="C92" s="477"/>
      <c r="D92" s="477"/>
      <c r="E92" s="477"/>
      <c r="L92" s="477"/>
    </row>
    <row r="93" spans="1:13" hidden="1">
      <c r="A93" s="477"/>
      <c r="B93" s="477"/>
      <c r="C93" s="477"/>
      <c r="D93" s="477"/>
      <c r="E93" s="477"/>
    </row>
    <row r="94" spans="1:13" hidden="1">
      <c r="A94" s="477"/>
      <c r="B94" s="477"/>
      <c r="C94" s="477"/>
      <c r="D94" s="477"/>
      <c r="E94" s="477"/>
      <c r="M94" s="477"/>
    </row>
    <row r="95" spans="1:13" hidden="1">
      <c r="A95" s="477"/>
      <c r="B95" s="477"/>
      <c r="C95" s="477"/>
      <c r="D95" s="477"/>
      <c r="E95" s="477"/>
      <c r="M95" s="477"/>
    </row>
    <row r="96" spans="1:13" hidden="1">
      <c r="A96" s="477"/>
      <c r="B96" s="477"/>
      <c r="C96" s="477"/>
      <c r="D96" s="477"/>
      <c r="E96" s="477"/>
      <c r="M96" s="477"/>
    </row>
    <row r="97" spans="1:13" hidden="1">
      <c r="A97" s="477"/>
      <c r="B97" s="477"/>
      <c r="C97" s="477"/>
      <c r="D97" s="477"/>
      <c r="E97" s="477"/>
      <c r="M97" s="477"/>
    </row>
    <row r="98" spans="1:13" ht="15.75" hidden="1" thickBot="1">
      <c r="A98" s="477"/>
      <c r="B98" s="477"/>
      <c r="C98" s="477"/>
      <c r="D98" s="477"/>
      <c r="E98" s="477"/>
      <c r="M98" s="477"/>
    </row>
    <row r="99" spans="1:13" ht="30.75" hidden="1" thickBot="1">
      <c r="A99" s="477"/>
      <c r="B99" s="777" t="s">
        <v>686</v>
      </c>
      <c r="C99" s="778" t="s">
        <v>687</v>
      </c>
      <c r="D99" s="779" t="s">
        <v>688</v>
      </c>
      <c r="E99" s="477"/>
    </row>
    <row r="100" spans="1:13" hidden="1">
      <c r="A100" s="477"/>
      <c r="B100" s="1212" t="s">
        <v>689</v>
      </c>
      <c r="C100" s="780" t="s">
        <v>690</v>
      </c>
      <c r="D100" s="781" t="s">
        <v>689</v>
      </c>
      <c r="E100" s="477"/>
      <c r="K100" s="477"/>
      <c r="L100" s="477"/>
      <c r="M100" s="477"/>
    </row>
    <row r="101" spans="1:13" hidden="1">
      <c r="A101" s="477"/>
      <c r="B101" s="1213"/>
      <c r="C101" s="782" t="s">
        <v>691</v>
      </c>
      <c r="D101" s="783" t="s">
        <v>692</v>
      </c>
      <c r="E101" s="477"/>
      <c r="K101" s="477"/>
      <c r="L101" s="477"/>
      <c r="M101" s="477"/>
    </row>
    <row r="102" spans="1:13" ht="15.75" hidden="1" thickBot="1">
      <c r="A102" s="477"/>
      <c r="B102" s="1214"/>
      <c r="C102" s="784" t="s">
        <v>572</v>
      </c>
      <c r="D102" s="783" t="s">
        <v>572</v>
      </c>
      <c r="E102" s="477"/>
      <c r="H102" s="477"/>
      <c r="K102" s="477"/>
      <c r="L102" s="477"/>
      <c r="M102" s="477"/>
    </row>
    <row r="103" spans="1:13" hidden="1">
      <c r="A103" s="477"/>
      <c r="B103" s="1212" t="s">
        <v>692</v>
      </c>
      <c r="C103" s="785" t="s">
        <v>693</v>
      </c>
      <c r="D103" s="783" t="s">
        <v>694</v>
      </c>
      <c r="H103" s="477"/>
      <c r="K103" s="477"/>
      <c r="L103" s="477"/>
      <c r="M103" s="477"/>
    </row>
    <row r="104" spans="1:13" hidden="1">
      <c r="B104" s="1213"/>
      <c r="C104" s="782" t="s">
        <v>695</v>
      </c>
      <c r="D104" s="783" t="s">
        <v>696</v>
      </c>
      <c r="K104" s="477"/>
      <c r="L104" s="477"/>
      <c r="M104" s="477"/>
    </row>
    <row r="105" spans="1:13" hidden="1">
      <c r="B105" s="1213"/>
      <c r="C105" s="782" t="s">
        <v>697</v>
      </c>
      <c r="D105" s="783" t="s">
        <v>698</v>
      </c>
    </row>
    <row r="106" spans="1:13" hidden="1">
      <c r="B106" s="1213"/>
      <c r="C106" s="782" t="s">
        <v>699</v>
      </c>
      <c r="D106" s="783" t="s">
        <v>700</v>
      </c>
    </row>
    <row r="107" spans="1:13" ht="15.75" hidden="1" thickBot="1">
      <c r="B107" s="1214"/>
      <c r="C107" s="786" t="s">
        <v>701</v>
      </c>
      <c r="D107" s="783" t="s">
        <v>702</v>
      </c>
    </row>
    <row r="108" spans="1:13" hidden="1">
      <c r="B108" s="787" t="s">
        <v>572</v>
      </c>
      <c r="C108" s="788" t="s">
        <v>703</v>
      </c>
      <c r="D108" s="783" t="s">
        <v>704</v>
      </c>
    </row>
    <row r="109" spans="1:13" hidden="1">
      <c r="B109" s="787" t="s">
        <v>694</v>
      </c>
      <c r="C109" s="789" t="s">
        <v>258</v>
      </c>
      <c r="D109" s="783" t="s">
        <v>705</v>
      </c>
    </row>
    <row r="110" spans="1:13" ht="15.75" hidden="1" thickBot="1">
      <c r="B110" s="787" t="s">
        <v>696</v>
      </c>
      <c r="C110" s="790" t="s">
        <v>258</v>
      </c>
      <c r="D110" s="783" t="s">
        <v>706</v>
      </c>
    </row>
    <row r="111" spans="1:13" hidden="1">
      <c r="B111" s="1212" t="s">
        <v>698</v>
      </c>
      <c r="C111" s="791" t="s">
        <v>707</v>
      </c>
      <c r="D111" s="783" t="s">
        <v>708</v>
      </c>
    </row>
    <row r="112" spans="1:13" ht="15.75" hidden="1" thickBot="1">
      <c r="B112" s="1213"/>
      <c r="C112" s="792" t="s">
        <v>709</v>
      </c>
      <c r="D112" s="783" t="s">
        <v>710</v>
      </c>
    </row>
    <row r="113" spans="2:4" hidden="1">
      <c r="B113" s="793" t="s">
        <v>700</v>
      </c>
      <c r="C113" s="785" t="s">
        <v>711</v>
      </c>
      <c r="D113" s="783" t="s">
        <v>712</v>
      </c>
    </row>
    <row r="114" spans="2:4" hidden="1">
      <c r="B114" s="794"/>
      <c r="C114" s="795" t="s">
        <v>572</v>
      </c>
      <c r="D114" s="783" t="s">
        <v>713</v>
      </c>
    </row>
    <row r="115" spans="2:4" ht="15.75" hidden="1" thickBot="1">
      <c r="B115" s="794"/>
      <c r="C115" s="795" t="s">
        <v>714</v>
      </c>
      <c r="D115" s="796" t="s">
        <v>715</v>
      </c>
    </row>
    <row r="116" spans="2:4" hidden="1">
      <c r="B116" s="794"/>
      <c r="C116" s="797" t="s">
        <v>716</v>
      </c>
      <c r="D116" s="798"/>
    </row>
    <row r="117" spans="2:4" ht="15.75" hidden="1" thickBot="1">
      <c r="B117" s="799"/>
      <c r="C117" s="800" t="s">
        <v>717</v>
      </c>
      <c r="D117" s="798"/>
    </row>
    <row r="118" spans="2:4" ht="15.75" hidden="1" thickBot="1">
      <c r="B118" s="787" t="s">
        <v>702</v>
      </c>
      <c r="C118" s="801" t="s">
        <v>702</v>
      </c>
      <c r="D118" s="798"/>
    </row>
    <row r="119" spans="2:4" hidden="1">
      <c r="B119" s="802" t="s">
        <v>704</v>
      </c>
      <c r="C119" s="803" t="s">
        <v>718</v>
      </c>
      <c r="D119" s="798"/>
    </row>
    <row r="120" spans="2:4" hidden="1">
      <c r="B120" s="804"/>
      <c r="C120" s="797" t="s">
        <v>719</v>
      </c>
      <c r="D120" s="798"/>
    </row>
    <row r="121" spans="2:4" hidden="1">
      <c r="B121" s="804"/>
      <c r="C121" s="797" t="s">
        <v>720</v>
      </c>
      <c r="D121" s="798"/>
    </row>
    <row r="122" spans="2:4" ht="15.75" hidden="1" thickBot="1">
      <c r="B122" s="804"/>
      <c r="C122" s="800" t="s">
        <v>721</v>
      </c>
      <c r="D122" s="798"/>
    </row>
    <row r="123" spans="2:4" hidden="1">
      <c r="B123" s="787" t="s">
        <v>705</v>
      </c>
      <c r="C123" s="805" t="s">
        <v>258</v>
      </c>
      <c r="D123" s="798"/>
    </row>
    <row r="124" spans="2:4" hidden="1">
      <c r="B124" s="806" t="s">
        <v>706</v>
      </c>
      <c r="C124" s="807" t="s">
        <v>258</v>
      </c>
      <c r="D124" s="798"/>
    </row>
    <row r="125" spans="2:4" hidden="1">
      <c r="B125" s="808" t="s">
        <v>708</v>
      </c>
      <c r="C125" s="807" t="s">
        <v>258</v>
      </c>
      <c r="D125" s="477"/>
    </row>
    <row r="126" spans="2:4" hidden="1">
      <c r="B126" s="808" t="s">
        <v>710</v>
      </c>
      <c r="C126" s="807" t="s">
        <v>258</v>
      </c>
      <c r="D126" s="477"/>
    </row>
    <row r="127" spans="2:4" hidden="1">
      <c r="B127" s="808" t="s">
        <v>712</v>
      </c>
      <c r="C127" s="807" t="s">
        <v>258</v>
      </c>
      <c r="D127" s="477"/>
    </row>
    <row r="128" spans="2:4" hidden="1">
      <c r="B128" s="808" t="s">
        <v>713</v>
      </c>
      <c r="C128" s="807" t="s">
        <v>258</v>
      </c>
      <c r="D128" s="477"/>
    </row>
    <row r="129" spans="2:4" ht="15.75" hidden="1" thickBot="1">
      <c r="B129" s="809" t="s">
        <v>715</v>
      </c>
      <c r="C129" s="807" t="s">
        <v>258</v>
      </c>
      <c r="D129" s="477"/>
    </row>
    <row r="130" spans="2:4" hidden="1"/>
  </sheetData>
  <sheetProtection algorithmName="SHA-256" hashValue="g9V2hVoklBwZeKJ2p8attIvfClviCgGiWcKxvRpCoR0=" saltValue="n8Ob4zpP+s05bsxwzW0NkQ==" spinCount="100000" sheet="1" objects="1" scenarios="1" autoFilter="0"/>
  <mergeCells count="8">
    <mergeCell ref="B103:B107"/>
    <mergeCell ref="B111:B112"/>
    <mergeCell ref="B1:L1"/>
    <mergeCell ref="AE9:AH9"/>
    <mergeCell ref="AJ9:AN9"/>
    <mergeCell ref="Z45:AD45"/>
    <mergeCell ref="Z63:AC63"/>
    <mergeCell ref="B100:B102"/>
  </mergeCells>
  <dataValidations count="1">
    <dataValidation type="textLength" operator="greaterThan" showInputMessage="1" showErrorMessage="1" sqref="T17 R17">
      <formula1>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autoPageBreaks="0"/>
  </sheetPr>
  <dimension ref="A1:AG96"/>
  <sheetViews>
    <sheetView showGridLines="0" topLeftCell="A89" zoomScale="70" zoomScaleNormal="70" workbookViewId="0">
      <selection activeCell="D116" sqref="D116"/>
    </sheetView>
  </sheetViews>
  <sheetFormatPr defaultColWidth="9.140625" defaultRowHeight="15"/>
  <cols>
    <col min="1" max="1" width="36.28515625" style="477" customWidth="1"/>
    <col min="2" max="2" width="44.5703125" style="818" customWidth="1"/>
    <col min="3" max="3" width="21.85546875" style="818" customWidth="1"/>
    <col min="4" max="4" width="33.42578125" style="818" customWidth="1"/>
    <col min="5" max="7" width="17.28515625" style="818" customWidth="1"/>
    <col min="8" max="9" width="13.28515625" style="818" customWidth="1"/>
    <col min="10" max="10" width="20.140625" style="812" customWidth="1"/>
    <col min="11" max="12" width="9.140625" style="812"/>
    <col min="13" max="13" width="11.42578125" style="812" customWidth="1"/>
    <col min="14" max="14" width="9.85546875" style="812" customWidth="1"/>
    <col min="15" max="15" width="9.140625" style="840"/>
    <col min="16" max="19" width="9.140625" style="812"/>
    <col min="20" max="22" width="17.28515625" style="818" customWidth="1"/>
    <col min="23" max="24" width="13.28515625" style="818" customWidth="1"/>
    <col min="25" max="16384" width="9.140625" style="818"/>
  </cols>
  <sheetData>
    <row r="1" spans="2:9" ht="24" hidden="1" customHeight="1">
      <c r="B1" s="810" t="str">
        <f>IF(dms_DataQuality="backcast",INDEX(dms_Worksheet_List,MATCH(dms_Model,dms_Model_List))&amp;" BACKCAST",INDEX(dms_Worksheet_List,MATCH(dms_Model,dms_Model_List)))</f>
        <v>ROLL FORWARD MODEL</v>
      </c>
      <c r="C1" s="811"/>
      <c r="D1" s="811"/>
      <c r="E1" s="811"/>
      <c r="F1" s="811"/>
      <c r="G1" s="811"/>
      <c r="H1" s="811"/>
      <c r="I1" s="811"/>
    </row>
    <row r="2" spans="2:9" ht="24" hidden="1" customHeight="1">
      <c r="B2" s="813" t="e">
        <f>INDEX(dms_TradingNameFull_List,MATCH(dms_TradingName,dms_TradingName_List))</f>
        <v>#N/A</v>
      </c>
      <c r="C2" s="811"/>
      <c r="D2" s="811"/>
      <c r="E2" s="811"/>
      <c r="F2" s="811"/>
      <c r="G2" s="811"/>
      <c r="H2" s="811"/>
      <c r="I2" s="811"/>
    </row>
    <row r="3" spans="2:9" ht="24" hidden="1" customHeight="1">
      <c r="B3" s="813" t="e">
        <f ca="1">IF(SUM(dms_SingleYear_Model)&gt;0,CRY,CONCATENATE(FRCP_y1," to ",dms_MultiYear_FinalYear_Result))</f>
        <v>#N/A</v>
      </c>
      <c r="C3" s="814"/>
      <c r="D3" s="815"/>
      <c r="E3" s="815"/>
      <c r="F3" s="815"/>
      <c r="G3" s="815"/>
      <c r="H3" s="815"/>
      <c r="I3" s="815"/>
    </row>
    <row r="4" spans="2:9" ht="24" hidden="1" customHeight="1">
      <c r="B4" s="816" t="s">
        <v>213</v>
      </c>
      <c r="C4" s="816"/>
      <c r="D4" s="816"/>
      <c r="E4" s="816"/>
      <c r="F4" s="816"/>
      <c r="G4" s="816"/>
      <c r="H4" s="816"/>
      <c r="I4" s="816"/>
    </row>
    <row r="5" spans="2:9" hidden="1">
      <c r="B5" s="817"/>
    </row>
    <row r="6" spans="2:9" hidden="1">
      <c r="B6" s="817"/>
    </row>
    <row r="7" spans="2:9" hidden="1">
      <c r="B7" s="819" t="s">
        <v>218</v>
      </c>
      <c r="C7" s="820"/>
      <c r="D7" s="820"/>
      <c r="E7" s="820"/>
      <c r="F7" s="820"/>
      <c r="G7" s="820"/>
      <c r="H7" s="820"/>
      <c r="I7" s="820"/>
    </row>
    <row r="8" spans="2:9" ht="38.25" hidden="1" customHeight="1">
      <c r="B8" s="1243" t="s">
        <v>722</v>
      </c>
      <c r="C8" s="1244"/>
      <c r="D8" s="1243"/>
      <c r="E8" s="1243"/>
      <c r="F8" s="1243"/>
      <c r="G8" s="1243"/>
      <c r="H8" s="1243"/>
      <c r="I8" s="1243"/>
    </row>
    <row r="9" spans="2:9" hidden="1">
      <c r="B9" s="821"/>
      <c r="C9" s="822"/>
      <c r="D9" s="822"/>
      <c r="E9" s="822"/>
      <c r="F9" s="822"/>
      <c r="G9" s="822"/>
      <c r="H9" s="822"/>
      <c r="I9" s="822"/>
    </row>
    <row r="10" spans="2:9" ht="15.75" hidden="1">
      <c r="B10" s="823" t="s">
        <v>219</v>
      </c>
      <c r="C10" s="823"/>
      <c r="D10" s="823"/>
      <c r="E10" s="823"/>
      <c r="F10" s="823"/>
      <c r="G10" s="823"/>
      <c r="H10" s="823"/>
      <c r="I10" s="823"/>
    </row>
    <row r="11" spans="2:9" ht="15.75" hidden="1" thickBot="1">
      <c r="B11" s="824"/>
      <c r="C11" s="824"/>
      <c r="D11" s="824"/>
      <c r="E11" s="824"/>
      <c r="F11" s="824"/>
      <c r="G11" s="824"/>
      <c r="H11" s="824"/>
      <c r="I11" s="824"/>
    </row>
    <row r="12" spans="2:9" ht="20.25" hidden="1">
      <c r="B12" s="1245" t="s">
        <v>723</v>
      </c>
      <c r="C12" s="1246"/>
      <c r="D12" s="1246"/>
      <c r="E12" s="1246"/>
      <c r="F12" s="1246"/>
      <c r="G12" s="1246"/>
      <c r="H12" s="1246"/>
      <c r="I12" s="1247"/>
    </row>
    <row r="13" spans="2:9" ht="20.25" hidden="1">
      <c r="B13" s="825"/>
      <c r="C13" s="826"/>
      <c r="D13" s="826"/>
      <c r="E13" s="827"/>
      <c r="F13" s="827"/>
      <c r="G13" s="827"/>
      <c r="H13" s="827"/>
      <c r="I13" s="828"/>
    </row>
    <row r="14" spans="2:9" hidden="1">
      <c r="B14" s="829" t="s">
        <v>724</v>
      </c>
      <c r="C14" s="1248">
        <f>'DMS input'!C14:H14</f>
        <v>0</v>
      </c>
      <c r="D14" s="1249"/>
      <c r="E14" s="1249"/>
      <c r="F14" s="827"/>
      <c r="G14" s="827"/>
      <c r="H14" s="827"/>
      <c r="I14" s="828"/>
    </row>
    <row r="15" spans="2:9" hidden="1">
      <c r="B15" s="830" t="s">
        <v>97</v>
      </c>
      <c r="C15" s="1250" t="e">
        <f>INDEX(dms_ABN_List,MATCH(dms_TradingName,dms_TradingName_List))</f>
        <v>#N/A</v>
      </c>
      <c r="D15" s="1250"/>
      <c r="E15" s="1250"/>
      <c r="F15" s="831"/>
      <c r="G15" s="831"/>
      <c r="H15" s="831"/>
      <c r="I15" s="828"/>
    </row>
    <row r="16" spans="2:9" ht="15.75" hidden="1" thickBot="1">
      <c r="B16" s="832"/>
      <c r="C16" s="833"/>
      <c r="D16" s="833"/>
      <c r="E16" s="833"/>
      <c r="F16" s="834"/>
      <c r="G16" s="834"/>
      <c r="H16" s="834"/>
      <c r="I16" s="835"/>
    </row>
    <row r="17" spans="2:33" ht="29.25" hidden="1" customHeight="1">
      <c r="B17" s="836"/>
      <c r="C17" s="837"/>
      <c r="D17" s="837"/>
      <c r="E17" s="837"/>
      <c r="F17" s="838"/>
      <c r="G17" s="838"/>
      <c r="H17" s="838"/>
      <c r="I17" s="839"/>
    </row>
    <row r="18" spans="2:33" hidden="1">
      <c r="B18" s="829" t="s">
        <v>99</v>
      </c>
      <c r="C18" s="1224" t="s">
        <v>100</v>
      </c>
      <c r="D18" s="1225"/>
      <c r="E18" s="1226" t="str">
        <f>'DMS input'!E18:E18</f>
        <v xml:space="preserve">580 George Street </v>
      </c>
      <c r="F18" s="1227"/>
      <c r="G18" s="1227"/>
      <c r="H18" s="1228"/>
      <c r="I18" s="841"/>
    </row>
    <row r="19" spans="2:33" hidden="1">
      <c r="B19" s="842"/>
      <c r="C19" s="843"/>
      <c r="D19" s="843" t="s">
        <v>101</v>
      </c>
      <c r="E19" s="1226" t="str">
        <f>IF(ISBLANK('DMS input'!E19),"",'DMS input'!E19)</f>
        <v/>
      </c>
      <c r="F19" s="1227"/>
      <c r="G19" s="1227"/>
      <c r="H19" s="1228"/>
      <c r="I19" s="841"/>
    </row>
    <row r="20" spans="2:33" hidden="1">
      <c r="B20" s="842"/>
      <c r="C20" s="1224" t="s">
        <v>102</v>
      </c>
      <c r="D20" s="1225"/>
      <c r="E20" s="1226" t="str">
        <f>'DMS input'!E20</f>
        <v xml:space="preserve">Sydney </v>
      </c>
      <c r="F20" s="1227"/>
      <c r="G20" s="1227"/>
      <c r="H20" s="1228"/>
      <c r="I20" s="841"/>
    </row>
    <row r="21" spans="2:33" hidden="1">
      <c r="B21" s="842"/>
      <c r="C21" s="844"/>
      <c r="D21" s="843" t="s">
        <v>103</v>
      </c>
      <c r="E21" s="355" t="e">
        <f>INDEX(dms_State_List,MATCH(dms_TradingName,dms_TradingName_List))</f>
        <v>#N/A</v>
      </c>
      <c r="F21" s="474" t="s">
        <v>227</v>
      </c>
      <c r="G21" s="356">
        <f>'DMS input'!G21</f>
        <v>2000</v>
      </c>
      <c r="H21" s="352"/>
      <c r="I21" s="828"/>
    </row>
    <row r="22" spans="2:33" hidden="1">
      <c r="B22" s="842"/>
      <c r="C22" s="844"/>
      <c r="D22" s="844"/>
      <c r="E22" s="354"/>
      <c r="F22" s="352"/>
      <c r="G22" s="354"/>
      <c r="H22" s="352"/>
      <c r="I22" s="828"/>
    </row>
    <row r="23" spans="2:33" hidden="1">
      <c r="B23" s="829" t="s">
        <v>105</v>
      </c>
      <c r="C23" s="1224" t="s">
        <v>100</v>
      </c>
      <c r="D23" s="1225"/>
      <c r="E23" s="1226" t="str">
        <f>'DMS input'!E23</f>
        <v>580 George Street</v>
      </c>
      <c r="F23" s="1227"/>
      <c r="G23" s="1227"/>
      <c r="H23" s="1228"/>
      <c r="I23" s="845"/>
    </row>
    <row r="24" spans="2:33" hidden="1">
      <c r="B24" s="842"/>
      <c r="C24" s="843"/>
      <c r="D24" s="843" t="s">
        <v>101</v>
      </c>
      <c r="E24" s="1226" t="str">
        <f>IF(ISBLANK('DMS input'!E24),"",'DMS input'!E24)</f>
        <v/>
      </c>
      <c r="F24" s="1227"/>
      <c r="G24" s="1227"/>
      <c r="H24" s="1228"/>
      <c r="I24" s="845"/>
    </row>
    <row r="25" spans="2:33" hidden="1">
      <c r="B25" s="842"/>
      <c r="C25" s="1224" t="s">
        <v>102</v>
      </c>
      <c r="D25" s="1225"/>
      <c r="E25" s="1226" t="str">
        <f>'DMS input'!E25:H25</f>
        <v>Sydney</v>
      </c>
      <c r="F25" s="1227"/>
      <c r="G25" s="1227"/>
      <c r="H25" s="1228"/>
      <c r="I25" s="845"/>
    </row>
    <row r="26" spans="2:33" hidden="1">
      <c r="B26" s="846"/>
      <c r="C26" s="844"/>
      <c r="D26" s="843" t="s">
        <v>103</v>
      </c>
      <c r="E26" s="356" t="str">
        <f>'DMS input'!E26</f>
        <v>NSW</v>
      </c>
      <c r="F26" s="474" t="s">
        <v>227</v>
      </c>
      <c r="G26" s="356">
        <f>'DMS input'!G26</f>
        <v>2000</v>
      </c>
      <c r="H26" s="352"/>
      <c r="I26" s="828"/>
    </row>
    <row r="27" spans="2:33" hidden="1">
      <c r="B27" s="847"/>
      <c r="C27" s="848"/>
      <c r="D27" s="848"/>
      <c r="E27" s="848"/>
      <c r="F27" s="849"/>
      <c r="G27" s="849"/>
      <c r="H27" s="849"/>
      <c r="I27" s="850"/>
      <c r="T27" s="353"/>
    </row>
    <row r="28" spans="2:33" hidden="1">
      <c r="B28" s="846"/>
      <c r="C28" s="851"/>
      <c r="D28" s="851"/>
      <c r="E28" s="851"/>
      <c r="F28" s="827"/>
      <c r="G28" s="827"/>
      <c r="H28" s="827"/>
      <c r="I28" s="828"/>
    </row>
    <row r="29" spans="2:33" hidden="1">
      <c r="B29" s="852" t="s">
        <v>106</v>
      </c>
      <c r="C29" s="1240" t="str">
        <f>IF(ISBLANK('DMS input'!C29),"",'DMS input'!C29)</f>
        <v xml:space="preserve">Alexandra Curran </v>
      </c>
      <c r="D29" s="1241"/>
      <c r="E29" s="360"/>
      <c r="F29" s="1242" t="str">
        <f>IF(ISBLANK('DMS input'!F29),"",'DMS input'!F29)</f>
        <v/>
      </c>
      <c r="G29" s="1241"/>
      <c r="H29" s="853"/>
      <c r="I29" s="854"/>
    </row>
    <row r="30" spans="2:33" hidden="1">
      <c r="B30" s="829" t="s">
        <v>107</v>
      </c>
      <c r="C30" s="1240" t="str">
        <f>IF(ISBLANK('DMS input'!C30),"",'DMS input'!C30)</f>
        <v>02 9275 0020</v>
      </c>
      <c r="D30" s="1241"/>
      <c r="E30" s="361"/>
      <c r="F30" s="1242" t="str">
        <f>IF(ISBLANK('DMS input'!F30),"",'DMS input'!F30)</f>
        <v/>
      </c>
      <c r="G30" s="1241"/>
      <c r="H30" s="827"/>
      <c r="I30" s="828"/>
      <c r="AE30" s="477"/>
      <c r="AF30" s="477"/>
      <c r="AG30" s="477"/>
    </row>
    <row r="31" spans="2:33" hidden="1">
      <c r="B31" s="829" t="s">
        <v>108</v>
      </c>
      <c r="C31" s="1240" t="str">
        <f>IF(ISBLANK('DMS input'!C31),"",'DMS input'!C31)</f>
        <v>alexandra.curra@apa.com.au</v>
      </c>
      <c r="D31" s="1241"/>
      <c r="E31" s="361"/>
      <c r="F31" s="1242" t="str">
        <f>IF(ISBLANK('DMS input'!F31),"",'DMS input'!F31)</f>
        <v/>
      </c>
      <c r="G31" s="1241"/>
      <c r="H31" s="827"/>
      <c r="I31" s="828"/>
      <c r="AE31" s="477"/>
      <c r="AF31" s="477"/>
      <c r="AG31" s="477"/>
    </row>
    <row r="32" spans="2:33" ht="15.75" hidden="1" thickBot="1">
      <c r="B32" s="832"/>
      <c r="C32" s="833"/>
      <c r="D32" s="833"/>
      <c r="E32" s="833"/>
      <c r="F32" s="834"/>
      <c r="G32" s="834"/>
      <c r="H32" s="834"/>
      <c r="I32" s="835"/>
      <c r="AE32" s="477"/>
      <c r="AF32" s="477"/>
      <c r="AG32" s="477"/>
    </row>
    <row r="33" spans="2:33" ht="20.25" hidden="1">
      <c r="B33" s="1229" t="s">
        <v>725</v>
      </c>
      <c r="C33" s="1230"/>
      <c r="D33" s="1230"/>
      <c r="E33" s="1230"/>
      <c r="F33" s="1230"/>
      <c r="G33" s="1230"/>
      <c r="H33" s="1230"/>
      <c r="I33" s="1231"/>
      <c r="AE33" s="477"/>
      <c r="AF33" s="477"/>
      <c r="AG33" s="477"/>
    </row>
    <row r="34" spans="2:33" ht="15.75" hidden="1" thickBot="1">
      <c r="B34" s="855"/>
      <c r="C34" s="856"/>
      <c r="D34" s="856"/>
      <c r="E34" s="857"/>
      <c r="F34" s="857"/>
      <c r="G34" s="857"/>
      <c r="H34" s="857"/>
      <c r="I34" s="858"/>
      <c r="AE34" s="477"/>
      <c r="AF34" s="477"/>
      <c r="AG34" s="477"/>
    </row>
    <row r="35" spans="2:33" ht="15.75" hidden="1" thickBot="1">
      <c r="B35" s="859" t="s">
        <v>110</v>
      </c>
      <c r="C35" s="860" t="s">
        <v>644</v>
      </c>
      <c r="D35" s="861" t="e">
        <f>dms_FRCP_y2</f>
        <v>#N/A</v>
      </c>
      <c r="E35" s="862" t="e">
        <f>dms_FRCP_y3</f>
        <v>#N/A</v>
      </c>
      <c r="F35" s="862" t="e">
        <f>dms_FRCP_y4</f>
        <v>#N/A</v>
      </c>
      <c r="G35" s="862" t="e">
        <f>dms_FRCP_y5</f>
        <v>#N/A</v>
      </c>
      <c r="H35" s="862" t="e">
        <f>dms_FRCP_y6</f>
        <v>#N/A</v>
      </c>
      <c r="I35" s="863" t="e">
        <f>IF(dms_RPT="financial",VALUE(LEFT(FRCP_y6,4)+1)&amp;"-"&amp;VALUE(MID(FRCP_y6,3,2)+2),VALUE(LEFT(FRCP_y6,4)+1))</f>
        <v>#N/A</v>
      </c>
      <c r="AE35" s="477"/>
      <c r="AF35" s="477"/>
      <c r="AG35" s="477"/>
    </row>
    <row r="36" spans="2:33" ht="15.75" hidden="1" thickBot="1">
      <c r="B36" s="864"/>
      <c r="C36" s="865"/>
      <c r="D36" s="865"/>
      <c r="E36" s="865"/>
      <c r="F36" s="866"/>
      <c r="G36" s="866"/>
      <c r="H36" s="866"/>
      <c r="I36" s="867"/>
      <c r="AE36" s="477"/>
      <c r="AF36" s="477"/>
      <c r="AG36" s="477"/>
    </row>
    <row r="37" spans="2:33" hidden="1">
      <c r="B37" s="868"/>
      <c r="C37" s="869"/>
      <c r="D37" s="869"/>
      <c r="E37" s="869"/>
      <c r="F37" s="870"/>
      <c r="G37" s="870"/>
      <c r="H37" s="870"/>
      <c r="I37" s="871"/>
      <c r="AE37" s="477"/>
      <c r="AF37" s="477"/>
      <c r="AG37" s="477"/>
    </row>
    <row r="38" spans="2:33" hidden="1">
      <c r="B38" s="859" t="s">
        <v>111</v>
      </c>
      <c r="C38" s="862" t="e">
        <f>dms_CRCP_FirstYear_Result</f>
        <v>#N/A</v>
      </c>
      <c r="D38" s="872" t="e">
        <f>IF(dms_RPT="financial",VALUE(LEFT(CRCP_y1,4)+1)&amp;"-"&amp;TEXT(VALUE(RIGHT(CRCP_y1,2)+1),"0#"),VALUE(LEFT(CRCP_y1,4)+1))</f>
        <v>#N/A</v>
      </c>
      <c r="E38" s="872" t="e">
        <f>IF(dms_RPT="financial",VALUE(LEFT(CRCP_y2,4)+1)&amp;"-"&amp;TEXT(VALUE(RIGHT(CRCP_y2,2)+1),"0#"),VALUE(LEFT(CRCP_y2,4)+1))</f>
        <v>#N/A</v>
      </c>
      <c r="F38" s="872" t="e">
        <f>IF(dms_RPT="financial",VALUE(LEFT(CRCP_y3,4)+1)&amp;"-"&amp;TEXT(VALUE(RIGHT(CRCP_y3,2)+1),"0#"),VALUE(LEFT(CRCP_y3,4)+1))</f>
        <v>#N/A</v>
      </c>
      <c r="G38" s="872" t="e">
        <f>IF(dms_RPT="financial",VALUE(LEFT(CRCP_y4,4)+1)&amp;"-"&amp;TEXT(VALUE(RIGHT(CRCP_y4,2)+1),"0#"),VALUE(LEFT(CRCP_y4,4)+1))</f>
        <v>#N/A</v>
      </c>
      <c r="H38" s="872" t="e">
        <f>IF(dms_RPT="financial",VALUE(LEFT(CRCP_y5,4)+1)&amp;"-"&amp;TEXT(VALUE(RIGHT(CRCP_y5,2)+1),"0#"),VALUE(LEFT(CRCP_y5,4)+1))</f>
        <v>#N/A</v>
      </c>
      <c r="I38" s="873"/>
      <c r="AE38" s="477"/>
      <c r="AF38" s="477"/>
      <c r="AG38" s="477"/>
    </row>
    <row r="39" spans="2:33" ht="15.75" hidden="1" thickBot="1">
      <c r="B39" s="864"/>
      <c r="C39" s="865"/>
      <c r="D39" s="865"/>
      <c r="E39" s="865"/>
      <c r="F39" s="866"/>
      <c r="G39" s="866"/>
      <c r="H39" s="866"/>
      <c r="I39" s="867"/>
      <c r="AE39" s="477"/>
      <c r="AF39" s="477"/>
      <c r="AG39" s="477"/>
    </row>
    <row r="40" spans="2:33" hidden="1">
      <c r="B40" s="868"/>
      <c r="C40" s="869"/>
      <c r="D40" s="869"/>
      <c r="E40" s="869"/>
      <c r="F40" s="870"/>
      <c r="G40" s="870"/>
      <c r="H40" s="870"/>
      <c r="I40" s="871"/>
      <c r="AE40" s="477"/>
      <c r="AF40" s="477"/>
      <c r="AG40" s="477"/>
    </row>
    <row r="41" spans="2:33" hidden="1">
      <c r="B41" s="859" t="s">
        <v>112</v>
      </c>
      <c r="C41" s="862" t="e">
        <f>IF(dms_RPT="financial",VALUE(LEFT(PRCP_y2,4)-1)&amp;"-"&amp;TEXT(VALUE(MID(PRCP_y2,3,2)),"0#"),VALUE(LEFT(PRCP_y2,4)-1))</f>
        <v>#N/A</v>
      </c>
      <c r="D41" s="862" t="e">
        <f>IF(dms_RPT="financial",VALUE(LEFT(PRCP_y3,4)-1)&amp;"-"&amp;TEXT(VALUE(MID(PRCP_y3,3,2)),"0#"),VALUE(LEFT(PRCP_y3,4)-1))</f>
        <v>#N/A</v>
      </c>
      <c r="E41" s="862" t="e">
        <f>IF(dms_RPT="financial",VALUE(LEFT(PRCP_y4,4)-1)&amp;"-"&amp;TEXT(VALUE(MID(PRCP_y4,3,2)),"0#"),VALUE(LEFT(PRCP_y4,4)-1))</f>
        <v>#N/A</v>
      </c>
      <c r="F41" s="862" t="e">
        <f>IF(dms_RPT="financial",VALUE(LEFT(PRCP_y5,4)-1)&amp;"-"&amp;TEXT(VALUE(RIGHT(PRCP_y5,2)-1),"0#"),VALUE(LEFT(PRCP_y5,4)-1))</f>
        <v>#N/A</v>
      </c>
      <c r="G41" s="872" t="e">
        <f>IF(dms_RPT="financial",VALUE(LEFT(CRCP_y1,4)-1)&amp;"-"&amp;TEXT(VALUE(RIGHT(CRCP_y1,2)-1),"0#"),VALUE(LEFT(CRCP_y1,4)-1))</f>
        <v>#N/A</v>
      </c>
      <c r="H41" s="872"/>
      <c r="I41" s="873"/>
      <c r="AE41" s="477"/>
      <c r="AF41" s="477"/>
      <c r="AG41" s="477"/>
    </row>
    <row r="42" spans="2:33" ht="15.75" hidden="1" thickBot="1">
      <c r="B42" s="874"/>
      <c r="C42" s="875"/>
      <c r="D42" s="875"/>
      <c r="E42" s="866"/>
      <c r="F42" s="876"/>
      <c r="G42" s="876"/>
      <c r="H42" s="876"/>
      <c r="I42" s="877"/>
      <c r="AE42" s="477"/>
      <c r="AF42" s="477"/>
      <c r="AG42" s="477"/>
    </row>
    <row r="43" spans="2:33" ht="15" hidden="1" customHeight="1" thickBot="1">
      <c r="B43" s="362"/>
      <c r="C43" s="363"/>
      <c r="D43" s="363"/>
      <c r="E43" s="363"/>
      <c r="F43" s="364"/>
      <c r="G43" s="364"/>
      <c r="H43" s="364"/>
      <c r="I43" s="365"/>
      <c r="T43" s="812"/>
      <c r="U43" s="812"/>
      <c r="V43" s="812"/>
      <c r="W43" s="812"/>
      <c r="X43" s="812"/>
      <c r="AE43" s="477"/>
      <c r="AF43" s="477"/>
      <c r="AG43" s="477"/>
    </row>
    <row r="44" spans="2:33" ht="15" hidden="1" customHeight="1" thickBot="1">
      <c r="B44" s="878" t="s">
        <v>267</v>
      </c>
      <c r="C44" s="879" t="s">
        <v>644</v>
      </c>
      <c r="D44" s="880" t="s">
        <v>726</v>
      </c>
      <c r="E44" s="881"/>
      <c r="F44" s="367"/>
      <c r="G44" s="367"/>
      <c r="H44" s="367"/>
      <c r="I44" s="368"/>
    </row>
    <row r="45" spans="2:33" ht="14.25" hidden="1" customHeight="1">
      <c r="B45" s="366"/>
      <c r="C45" s="369"/>
      <c r="D45" s="369"/>
      <c r="E45" s="369"/>
      <c r="F45" s="369"/>
      <c r="G45" s="369"/>
      <c r="H45" s="369"/>
      <c r="I45" s="368"/>
    </row>
    <row r="46" spans="2:33" ht="15" hidden="1" customHeight="1" thickBot="1">
      <c r="B46" s="370"/>
      <c r="C46" s="371"/>
      <c r="D46" s="371"/>
      <c r="E46" s="371"/>
      <c r="F46" s="372"/>
      <c r="G46" s="372"/>
      <c r="H46" s="372"/>
      <c r="I46" s="882"/>
    </row>
    <row r="47" spans="2:33" ht="15.75" hidden="1">
      <c r="B47" s="812"/>
      <c r="C47" s="883" t="s">
        <v>525</v>
      </c>
      <c r="E47" s="884"/>
      <c r="F47" s="812"/>
      <c r="G47" s="812"/>
      <c r="H47" s="812"/>
      <c r="I47" s="812"/>
    </row>
    <row r="48" spans="2:33" ht="15.75" hidden="1">
      <c r="B48" s="812"/>
      <c r="C48" s="883" t="s">
        <v>727</v>
      </c>
      <c r="E48" s="884"/>
      <c r="F48" s="812"/>
      <c r="G48" s="812"/>
      <c r="H48" s="812"/>
      <c r="I48" s="812"/>
    </row>
    <row r="49" spans="1:11" ht="15.75" hidden="1" thickBot="1">
      <c r="E49" s="885"/>
    </row>
    <row r="50" spans="1:11" ht="15.75" hidden="1" thickBot="1">
      <c r="B50" s="886" t="s">
        <v>117</v>
      </c>
      <c r="C50" s="1232" t="str">
        <f>'DMS input'!C36:E36</f>
        <v>Regulatory proposal</v>
      </c>
      <c r="D50" s="1233"/>
      <c r="E50" s="887" t="s">
        <v>728</v>
      </c>
      <c r="F50" s="888"/>
      <c r="G50" s="888"/>
      <c r="H50" s="888"/>
      <c r="I50" s="889"/>
    </row>
    <row r="51" spans="1:11" ht="15.75" hidden="1" thickBot="1">
      <c r="B51" s="890" t="s">
        <v>280</v>
      </c>
      <c r="C51" s="891" t="s">
        <v>123</v>
      </c>
      <c r="D51" s="467"/>
      <c r="E51" s="467"/>
      <c r="F51" s="467"/>
      <c r="G51" s="467"/>
      <c r="H51" s="467"/>
      <c r="I51" s="468"/>
    </row>
    <row r="52" spans="1:11" ht="39" hidden="1" customHeight="1" thickBot="1">
      <c r="B52" s="892" t="s">
        <v>283</v>
      </c>
      <c r="C52" s="1234" t="str">
        <f>IF(ISBLANK('DMS input'!C37),"",'DMS input'!C37)</f>
        <v/>
      </c>
      <c r="D52" s="1235"/>
      <c r="E52" s="1235"/>
      <c r="F52" s="1235"/>
      <c r="G52" s="1235"/>
      <c r="H52" s="1235"/>
      <c r="I52" s="1236"/>
    </row>
    <row r="53" spans="1:11" ht="15" hidden="1" customHeight="1">
      <c r="B53" s="893" t="s">
        <v>729</v>
      </c>
      <c r="C53" s="894" t="s">
        <v>730</v>
      </c>
      <c r="D53" s="895" t="s">
        <v>731</v>
      </c>
      <c r="E53" s="887" t="s">
        <v>732</v>
      </c>
      <c r="F53" s="896"/>
      <c r="G53" s="896"/>
      <c r="H53" s="896"/>
      <c r="I53" s="897"/>
      <c r="K53" s="477"/>
    </row>
    <row r="54" spans="1:11" ht="15.75" hidden="1" thickBot="1">
      <c r="B54" s="898" t="s">
        <v>281</v>
      </c>
      <c r="C54" s="899" t="s">
        <v>282</v>
      </c>
      <c r="D54" s="469"/>
      <c r="E54" s="469"/>
      <c r="F54" s="469"/>
      <c r="G54" s="469"/>
      <c r="H54" s="469"/>
      <c r="I54" s="470"/>
    </row>
    <row r="55" spans="1:11" s="907" customFormat="1" hidden="1">
      <c r="A55" s="477"/>
      <c r="B55" s="900" t="s">
        <v>113</v>
      </c>
      <c r="C55" s="901" t="e">
        <f>INDEX(dms_Sector_List,MATCH(dms_TradingName,dms_TradingName_List))</f>
        <v>#N/A</v>
      </c>
      <c r="D55" s="902" t="s">
        <v>733</v>
      </c>
      <c r="E55" s="903" t="s">
        <v>734</v>
      </c>
      <c r="F55" s="904"/>
      <c r="G55" s="904"/>
      <c r="H55" s="904"/>
      <c r="I55" s="905"/>
      <c r="J55" s="906"/>
    </row>
    <row r="56" spans="1:11" hidden="1">
      <c r="B56" s="908" t="s">
        <v>115</v>
      </c>
      <c r="C56" s="909" t="e">
        <f>INDEX(dms_Segment_List,MATCH(dms_TradingName,dms_TradingName_List))</f>
        <v>#N/A</v>
      </c>
      <c r="D56" s="910" t="s">
        <v>735</v>
      </c>
      <c r="E56" s="911" t="s">
        <v>736</v>
      </c>
      <c r="F56" s="912"/>
      <c r="G56" s="912"/>
      <c r="H56" s="912"/>
      <c r="I56" s="913"/>
    </row>
    <row r="57" spans="1:11" hidden="1">
      <c r="B57" s="908" t="s">
        <v>119</v>
      </c>
      <c r="C57" s="914" t="e">
        <f>IF(dms_MultiYear_Flag=1,LEFT(dms_Specified_FinalYear,2)&amp;RIGHT(dms_Specified_FinalYear,2),INDEX(dms_RYE_Formula_Result,MATCH(dms_Model,dms_Model_List)))</f>
        <v>#N/A</v>
      </c>
      <c r="D57" s="910" t="s">
        <v>224</v>
      </c>
      <c r="E57" s="911" t="s">
        <v>737</v>
      </c>
      <c r="F57" s="912"/>
      <c r="G57" s="912"/>
      <c r="H57" s="912"/>
      <c r="I57" s="913"/>
    </row>
    <row r="58" spans="1:11" hidden="1">
      <c r="B58" s="908" t="s">
        <v>120</v>
      </c>
      <c r="C58" s="909" t="e">
        <f>INDEX(dms_RPT_List,MATCH(dms_TradingName,dms_TradingName_List))</f>
        <v>#N/A</v>
      </c>
      <c r="D58" s="910" t="s">
        <v>738</v>
      </c>
      <c r="E58" s="911" t="s">
        <v>739</v>
      </c>
      <c r="F58" s="912"/>
      <c r="G58" s="912"/>
      <c r="H58" s="912"/>
      <c r="I58" s="913"/>
    </row>
    <row r="59" spans="1:11" hidden="1">
      <c r="B59" s="908" t="s">
        <v>279</v>
      </c>
      <c r="C59" s="915" t="s">
        <v>131</v>
      </c>
      <c r="D59" s="916" t="s">
        <v>740</v>
      </c>
      <c r="E59" s="917" t="s">
        <v>741</v>
      </c>
      <c r="F59" s="912"/>
      <c r="G59" s="912"/>
      <c r="H59" s="912"/>
      <c r="I59" s="913"/>
    </row>
    <row r="60" spans="1:11" hidden="1">
      <c r="B60" s="908" t="s">
        <v>121</v>
      </c>
      <c r="C60" s="909" t="s">
        <v>122</v>
      </c>
      <c r="D60" s="916" t="s">
        <v>742</v>
      </c>
      <c r="E60" s="917" t="s">
        <v>743</v>
      </c>
      <c r="F60" s="912"/>
      <c r="G60" s="912"/>
      <c r="H60" s="912"/>
      <c r="I60" s="913"/>
    </row>
    <row r="61" spans="1:11" hidden="1">
      <c r="B61" s="918" t="s">
        <v>284</v>
      </c>
      <c r="C61" s="919">
        <v>5</v>
      </c>
      <c r="D61" s="920" t="s">
        <v>744</v>
      </c>
      <c r="E61" s="921"/>
      <c r="F61" s="922"/>
      <c r="G61" s="922"/>
      <c r="H61" s="922"/>
      <c r="I61" s="923"/>
    </row>
    <row r="62" spans="1:11" hidden="1">
      <c r="B62" s="908" t="s">
        <v>745</v>
      </c>
      <c r="C62" s="909" t="e">
        <f>INDEX(dms_RPTMonth_List,MATCH(dms_TradingName,dms_TradingName_List))</f>
        <v>#N/A</v>
      </c>
      <c r="D62" s="916" t="s">
        <v>746</v>
      </c>
      <c r="E62" s="911" t="s">
        <v>747</v>
      </c>
      <c r="F62" s="912"/>
      <c r="G62" s="912"/>
      <c r="H62" s="912"/>
      <c r="I62" s="913"/>
      <c r="K62" s="477"/>
    </row>
    <row r="63" spans="1:11" ht="14.25" hidden="1" customHeight="1">
      <c r="B63" s="908" t="s">
        <v>285</v>
      </c>
      <c r="C63" s="924" t="e">
        <f>IF(SUM(dms_SingleYear_Model)&gt;0,CONCATENATE(dms_RPTMonth)&amp;" "&amp;VALUE((LEFT(CRY,2))&amp;RIGHT(CRY,2)),CONCATENATE(dms_RPTMonth)&amp;" "&amp;VALUE((LEFT(dms_CRCP_FinalYear_Result,2)&amp;RIGHT(dms_CRCP_FinalYear_Result,2))))</f>
        <v>#N/A</v>
      </c>
      <c r="D63" s="910" t="s">
        <v>748</v>
      </c>
      <c r="E63" s="911" t="s">
        <v>749</v>
      </c>
      <c r="F63" s="912"/>
      <c r="G63" s="912"/>
      <c r="H63" s="912"/>
      <c r="I63" s="913"/>
      <c r="K63" s="477"/>
    </row>
    <row r="64" spans="1:11" ht="15" hidden="1" customHeight="1">
      <c r="B64" s="908" t="s">
        <v>125</v>
      </c>
      <c r="C64" s="909" t="e">
        <f>INDEX(dms_FormControl_List,MATCH(dms_TradingName,dms_TradingName_List))</f>
        <v>#N/A</v>
      </c>
      <c r="D64" s="910" t="s">
        <v>750</v>
      </c>
      <c r="E64" s="911" t="s">
        <v>751</v>
      </c>
      <c r="F64" s="912"/>
      <c r="G64" s="912"/>
      <c r="H64" s="912"/>
      <c r="I64" s="913"/>
      <c r="K64" s="477"/>
    </row>
    <row r="65" spans="1:19" ht="15" hidden="1" customHeight="1">
      <c r="B65" s="908" t="s">
        <v>293</v>
      </c>
      <c r="C65" s="909">
        <v>1</v>
      </c>
      <c r="D65" s="916" t="s">
        <v>752</v>
      </c>
      <c r="E65" s="917"/>
      <c r="F65" s="912"/>
      <c r="G65" s="912"/>
      <c r="H65" s="912"/>
      <c r="I65" s="913"/>
      <c r="K65" s="477"/>
    </row>
    <row r="66" spans="1:19" ht="15.75" hidden="1" customHeight="1" thickBot="1">
      <c r="B66" s="925" t="s">
        <v>294</v>
      </c>
      <c r="C66" s="926" t="e">
        <f>INDEX(dms_JurisdictionList,MATCH(dms_TradingName,dms_TradingName_List))</f>
        <v>#N/A</v>
      </c>
      <c r="D66" s="927" t="s">
        <v>753</v>
      </c>
      <c r="E66" s="928" t="s">
        <v>754</v>
      </c>
      <c r="F66" s="929"/>
      <c r="G66" s="929"/>
      <c r="H66" s="929"/>
      <c r="I66" s="930"/>
    </row>
    <row r="67" spans="1:19" ht="15" hidden="1" customHeight="1">
      <c r="B67" s="931" t="s">
        <v>755</v>
      </c>
      <c r="C67" s="932">
        <v>0</v>
      </c>
      <c r="D67" s="902" t="s">
        <v>756</v>
      </c>
      <c r="E67" s="903" t="s">
        <v>757</v>
      </c>
      <c r="F67" s="904"/>
      <c r="G67" s="904"/>
      <c r="H67" s="904"/>
      <c r="I67" s="905"/>
    </row>
    <row r="68" spans="1:19" ht="15" hidden="1" customHeight="1">
      <c r="B68" s="933"/>
      <c r="C68" s="934">
        <v>2013</v>
      </c>
      <c r="D68" s="935" t="s">
        <v>758</v>
      </c>
      <c r="E68" s="936" t="s">
        <v>759</v>
      </c>
      <c r="F68" s="937"/>
      <c r="G68" s="937"/>
      <c r="H68" s="937"/>
      <c r="I68" s="938"/>
    </row>
    <row r="69" spans="1:19" ht="15" hidden="1" customHeight="1">
      <c r="B69" s="939" t="s">
        <v>760</v>
      </c>
      <c r="C69" s="940">
        <f>IF(dms_Model="EB",1,0)</f>
        <v>0</v>
      </c>
      <c r="D69" s="941" t="s">
        <v>761</v>
      </c>
      <c r="E69" s="942"/>
      <c r="F69" s="943"/>
      <c r="G69" s="943"/>
      <c r="H69" s="943"/>
      <c r="I69" s="944"/>
    </row>
    <row r="70" spans="1:19" ht="15" hidden="1" customHeight="1">
      <c r="B70" s="939"/>
      <c r="C70" s="940">
        <f>IF(dms_Model="CA",1,0)</f>
        <v>0</v>
      </c>
      <c r="D70" s="910" t="s">
        <v>762</v>
      </c>
      <c r="E70" s="911" t="s">
        <v>763</v>
      </c>
      <c r="F70" s="912"/>
      <c r="G70" s="912"/>
      <c r="H70" s="912"/>
      <c r="I70" s="913"/>
    </row>
    <row r="71" spans="1:19" hidden="1">
      <c r="B71" s="945"/>
      <c r="C71" s="940">
        <f>IF(dms_Model="ARR",1,0)</f>
        <v>0</v>
      </c>
      <c r="D71" s="910" t="s">
        <v>764</v>
      </c>
      <c r="E71" s="911"/>
      <c r="F71" s="912"/>
      <c r="G71" s="912"/>
      <c r="H71" s="912"/>
      <c r="I71" s="913"/>
    </row>
    <row r="72" spans="1:19" ht="15" hidden="1" customHeight="1">
      <c r="B72" s="946" t="s">
        <v>765</v>
      </c>
      <c r="C72" s="947" t="s">
        <v>726</v>
      </c>
      <c r="D72" s="910" t="s">
        <v>766</v>
      </c>
      <c r="E72" s="911" t="s">
        <v>767</v>
      </c>
      <c r="F72" s="467"/>
      <c r="G72" s="467"/>
      <c r="H72" s="467"/>
      <c r="I72" s="468"/>
    </row>
    <row r="73" spans="1:19" ht="15" hidden="1" customHeight="1">
      <c r="B73" s="948" t="s">
        <v>768</v>
      </c>
      <c r="C73" s="949" t="e">
        <f ca="1">INDIRECT(dms_SingleYear_FinalYear_Ref)</f>
        <v>#REF!</v>
      </c>
      <c r="D73" s="910" t="s">
        <v>769</v>
      </c>
      <c r="E73" s="911" t="s">
        <v>770</v>
      </c>
      <c r="F73" s="467"/>
      <c r="G73" s="467"/>
      <c r="H73" s="467"/>
      <c r="I73" s="950" t="s">
        <v>771</v>
      </c>
      <c r="K73" s="477"/>
      <c r="L73" s="477"/>
      <c r="M73" s="477"/>
    </row>
    <row r="74" spans="1:19" ht="15" hidden="1" customHeight="1">
      <c r="B74" s="951" t="s">
        <v>322</v>
      </c>
      <c r="C74" s="909" t="e">
        <f>INDEX(dms_FRCPlength_List,MATCH(dms_TradingName,dms_TradingName_List))</f>
        <v>#N/A</v>
      </c>
      <c r="D74" s="910" t="s">
        <v>772</v>
      </c>
      <c r="E74" s="911" t="s">
        <v>773</v>
      </c>
      <c r="F74" s="912"/>
      <c r="G74" s="912"/>
      <c r="H74" s="912"/>
      <c r="I74" s="913"/>
      <c r="K74" s="477"/>
      <c r="L74" s="477"/>
      <c r="M74" s="477"/>
    </row>
    <row r="75" spans="1:19" ht="15" hidden="1" customHeight="1">
      <c r="B75" s="946" t="s">
        <v>774</v>
      </c>
      <c r="C75" s="924" t="e">
        <f>INDEX(dms_FinalYear_List,MATCH(dms_FRCPlength_Num,dms_FRCPlength_Num_List))</f>
        <v>#N/A</v>
      </c>
      <c r="D75" s="910" t="s">
        <v>775</v>
      </c>
      <c r="E75" s="911" t="s">
        <v>776</v>
      </c>
      <c r="F75" s="467"/>
      <c r="G75" s="467"/>
      <c r="H75" s="467"/>
      <c r="I75" s="468"/>
      <c r="K75" s="477"/>
      <c r="L75" s="477"/>
      <c r="M75" s="477"/>
    </row>
    <row r="76" spans="1:19" ht="15" hidden="1" customHeight="1">
      <c r="B76" s="948" t="s">
        <v>777</v>
      </c>
      <c r="C76" s="949" t="e">
        <f ca="1">IF(dms_MultiYear_Flag=0,INDIRECT(dms_MultiYear_FinalYear_Ref),dms_Specified_FinalYear)</f>
        <v>#N/A</v>
      </c>
      <c r="D76" s="910" t="s">
        <v>778</v>
      </c>
      <c r="E76" s="911" t="s">
        <v>779</v>
      </c>
      <c r="F76" s="467"/>
      <c r="G76" s="467"/>
      <c r="H76" s="467"/>
      <c r="I76" s="950" t="s">
        <v>771</v>
      </c>
      <c r="K76" s="477"/>
      <c r="L76" s="477"/>
      <c r="M76" s="477"/>
    </row>
    <row r="77" spans="1:19" hidden="1">
      <c r="B77" s="951" t="s">
        <v>780</v>
      </c>
      <c r="C77" s="909" t="e">
        <f>INDEX(dms_CRCPlength_List,MATCH(dms_TradingName,dms_TradingName_List))</f>
        <v>#N/A</v>
      </c>
      <c r="D77" s="952" t="s">
        <v>781</v>
      </c>
      <c r="E77" s="953" t="s">
        <v>782</v>
      </c>
      <c r="F77" s="912"/>
      <c r="G77" s="912"/>
      <c r="H77" s="912"/>
      <c r="I77" s="913"/>
      <c r="K77" s="477"/>
      <c r="L77" s="477"/>
      <c r="M77" s="477"/>
    </row>
    <row r="78" spans="1:19" s="956" customFormat="1" hidden="1">
      <c r="A78" s="477"/>
      <c r="B78" s="951" t="s">
        <v>783</v>
      </c>
      <c r="C78" s="909" t="e">
        <f>INDEX(dms_CFinalYear_List,MATCH(dms_CRCPlength_Num,dms_CRCPlength_Num_List))</f>
        <v>#N/A</v>
      </c>
      <c r="D78" s="952" t="s">
        <v>784</v>
      </c>
      <c r="E78" s="953" t="s">
        <v>785</v>
      </c>
      <c r="F78" s="912"/>
      <c r="G78" s="912"/>
      <c r="H78" s="912"/>
      <c r="I78" s="913"/>
      <c r="J78" s="954"/>
      <c r="K78" s="954"/>
      <c r="L78" s="954"/>
      <c r="M78" s="954"/>
      <c r="N78" s="954"/>
      <c r="O78" s="955"/>
      <c r="P78" s="954"/>
      <c r="Q78" s="954"/>
      <c r="R78" s="954"/>
      <c r="S78" s="954"/>
    </row>
    <row r="79" spans="1:19" s="956" customFormat="1" hidden="1">
      <c r="A79" s="477"/>
      <c r="B79" s="957" t="s">
        <v>786</v>
      </c>
      <c r="C79" s="909" t="e">
        <f>INDEX(dms_CRCP_years,MATCH(dms_CRCPlength_Num,dms_CRCP_index))</f>
        <v>#N/A</v>
      </c>
      <c r="D79" s="958" t="s">
        <v>787</v>
      </c>
      <c r="E79" s="953" t="s">
        <v>788</v>
      </c>
      <c r="F79" s="959"/>
      <c r="G79" s="959"/>
      <c r="H79" s="959"/>
      <c r="I79" s="897"/>
      <c r="J79" s="954"/>
      <c r="K79" s="954"/>
      <c r="L79" s="954"/>
      <c r="M79" s="954"/>
      <c r="N79" s="954"/>
      <c r="O79" s="955"/>
      <c r="P79" s="954"/>
      <c r="Q79" s="954"/>
      <c r="R79" s="954"/>
      <c r="S79" s="954"/>
    </row>
    <row r="80" spans="1:19" s="812" customFormat="1" ht="15.75" hidden="1" thickBot="1">
      <c r="A80" s="477"/>
      <c r="B80" s="960" t="s">
        <v>789</v>
      </c>
      <c r="C80" s="961" t="e">
        <f>IF(dms_MultiYear_Flag=0,(IF(SUM(dms_SingleYear_Model)&gt;0,CRY,dms_CRCP_yZ)),dms_Specified_FinalYear)</f>
        <v>#N/A</v>
      </c>
      <c r="D80" s="962" t="s">
        <v>790</v>
      </c>
      <c r="E80" s="963" t="s">
        <v>791</v>
      </c>
      <c r="F80" s="929"/>
      <c r="G80" s="929"/>
      <c r="H80" s="929"/>
      <c r="I80" s="964"/>
      <c r="O80" s="840"/>
    </row>
    <row r="81" spans="1:15" hidden="1">
      <c r="B81" s="965" t="s">
        <v>792</v>
      </c>
      <c r="C81" s="966" t="e">
        <f>INDEX(dms_663_List,MATCH(dms_TradingName,dms_TradingName_List))</f>
        <v>#N/A</v>
      </c>
      <c r="D81" s="941" t="s">
        <v>793</v>
      </c>
      <c r="E81" s="967"/>
      <c r="F81" s="968"/>
      <c r="G81" s="968"/>
      <c r="H81" s="968"/>
      <c r="I81" s="969"/>
    </row>
    <row r="82" spans="1:15" s="812" customFormat="1" ht="14.25" hidden="1" customHeight="1" thickBot="1">
      <c r="A82" s="477"/>
      <c r="B82" s="970" t="s">
        <v>794</v>
      </c>
      <c r="C82" s="971" t="e">
        <f>INDEX(dms_DeterminationRef_List,MATCH(dms_TradingName,dms_TradingName_List))</f>
        <v>#N/A</v>
      </c>
      <c r="D82" s="972"/>
      <c r="E82" s="973"/>
      <c r="F82" s="974"/>
      <c r="G82" s="974"/>
      <c r="H82" s="974"/>
      <c r="I82" s="975"/>
      <c r="O82" s="840"/>
    </row>
    <row r="83" spans="1:15" hidden="1">
      <c r="B83" s="900" t="s">
        <v>795</v>
      </c>
      <c r="C83" s="976" t="s">
        <v>558</v>
      </c>
      <c r="D83" s="977" t="s">
        <v>796</v>
      </c>
      <c r="E83" s="1237" t="s">
        <v>797</v>
      </c>
      <c r="F83" s="1238"/>
      <c r="G83" s="1238"/>
      <c r="H83" s="1238"/>
      <c r="I83" s="1239"/>
    </row>
    <row r="84" spans="1:15" hidden="1">
      <c r="B84" s="908" t="s">
        <v>798</v>
      </c>
      <c r="C84" s="978" t="s">
        <v>558</v>
      </c>
      <c r="D84" s="910" t="s">
        <v>799</v>
      </c>
      <c r="E84" s="979" t="s">
        <v>800</v>
      </c>
      <c r="F84" s="980"/>
      <c r="G84" s="980"/>
      <c r="H84" s="980"/>
      <c r="I84" s="981"/>
    </row>
    <row r="85" spans="1:15" hidden="1">
      <c r="B85" s="908"/>
      <c r="C85" s="978"/>
      <c r="D85" s="910"/>
      <c r="E85" s="979"/>
      <c r="F85" s="980"/>
      <c r="G85" s="980"/>
      <c r="H85" s="980"/>
      <c r="I85" s="981"/>
    </row>
    <row r="86" spans="1:15" ht="15.75" hidden="1" thickBot="1">
      <c r="B86" s="925" t="s">
        <v>801</v>
      </c>
      <c r="C86" s="982" t="s">
        <v>374</v>
      </c>
      <c r="D86" s="927" t="s">
        <v>802</v>
      </c>
      <c r="E86" s="983" t="s">
        <v>803</v>
      </c>
      <c r="F86" s="984"/>
      <c r="G86" s="984"/>
      <c r="H86" s="984"/>
      <c r="I86" s="985"/>
    </row>
    <row r="87" spans="1:15" hidden="1"/>
    <row r="88" spans="1:15" ht="20.25" hidden="1">
      <c r="B88" s="986" t="s">
        <v>804</v>
      </c>
      <c r="C88" s="987" t="s">
        <v>805</v>
      </c>
      <c r="D88" s="988" t="s">
        <v>806</v>
      </c>
      <c r="E88" s="488"/>
      <c r="F88" s="488"/>
      <c r="G88" s="488"/>
      <c r="H88" s="488"/>
      <c r="I88" s="488"/>
    </row>
    <row r="90" spans="1:15">
      <c r="E90" s="477"/>
      <c r="F90" s="477"/>
      <c r="G90" s="477"/>
      <c r="H90" s="477"/>
    </row>
    <row r="91" spans="1:15">
      <c r="C91" s="477"/>
      <c r="D91" s="477"/>
      <c r="E91" s="477"/>
      <c r="F91" s="477"/>
      <c r="G91" s="477"/>
      <c r="H91" s="477"/>
    </row>
    <row r="92" spans="1:15">
      <c r="C92" s="477"/>
      <c r="D92" s="477"/>
      <c r="E92" s="477"/>
      <c r="F92" s="477"/>
      <c r="G92" s="477"/>
      <c r="H92" s="477"/>
    </row>
    <row r="93" spans="1:15">
      <c r="C93" s="477"/>
      <c r="D93" s="477"/>
      <c r="E93" s="477"/>
      <c r="F93" s="477"/>
      <c r="G93" s="477"/>
      <c r="H93" s="477"/>
    </row>
    <row r="94" spans="1:15">
      <c r="C94" s="477"/>
      <c r="D94" s="477"/>
      <c r="E94" s="477"/>
      <c r="F94" s="477"/>
      <c r="G94" s="477"/>
      <c r="H94" s="477"/>
    </row>
    <row r="95" spans="1:15">
      <c r="C95" s="477"/>
      <c r="D95" s="477"/>
      <c r="E95" s="477"/>
      <c r="F95" s="477"/>
      <c r="G95" s="477"/>
      <c r="H95" s="477"/>
    </row>
    <row r="96" spans="1:15">
      <c r="C96" s="477"/>
      <c r="D96" s="477"/>
      <c r="E96" s="477"/>
      <c r="F96" s="477"/>
      <c r="G96" s="477"/>
      <c r="H96" s="477"/>
    </row>
  </sheetData>
  <sheetProtection algorithmName="SHA-256" hashValue="025P5qOtoQjm1Md3lslzrhdRaorZFwM3dkidKeSkxgA=" saltValue="WTRntnFSzqkqGpkcu20gQw==" spinCount="100000" sheet="1" objects="1" scenarios="1" autoFilter="0"/>
  <dataConsolidate/>
  <mergeCells count="24">
    <mergeCell ref="E24:H24"/>
    <mergeCell ref="B8:I8"/>
    <mergeCell ref="B12:I12"/>
    <mergeCell ref="C14:E14"/>
    <mergeCell ref="C15:E15"/>
    <mergeCell ref="C18:D18"/>
    <mergeCell ref="E18:H18"/>
    <mergeCell ref="E19:H19"/>
    <mergeCell ref="C20:D20"/>
    <mergeCell ref="E20:H20"/>
    <mergeCell ref="C23:D23"/>
    <mergeCell ref="E23:H23"/>
    <mergeCell ref="E83:I83"/>
    <mergeCell ref="C29:D29"/>
    <mergeCell ref="F29:G29"/>
    <mergeCell ref="C30:D30"/>
    <mergeCell ref="F30:G30"/>
    <mergeCell ref="C31:D31"/>
    <mergeCell ref="F31:G31"/>
    <mergeCell ref="C25:D25"/>
    <mergeCell ref="E25:H25"/>
    <mergeCell ref="B33:I33"/>
    <mergeCell ref="C50:D50"/>
    <mergeCell ref="C52:I52"/>
  </mergeCells>
  <conditionalFormatting sqref="H35">
    <cfRule type="expression" dxfId="3" priority="4">
      <formula>dms_FRCPlength_Num&lt;6</formula>
    </cfRule>
  </conditionalFormatting>
  <conditionalFormatting sqref="H38">
    <cfRule type="expression" dxfId="2" priority="3">
      <formula>dms_CRCPlength_Num&lt;6</formula>
    </cfRule>
  </conditionalFormatting>
  <conditionalFormatting sqref="C84">
    <cfRule type="expression" dxfId="1" priority="2">
      <formula>SUM(dms_SingleYear_Model)&gt;0</formula>
    </cfRule>
  </conditionalFormatting>
  <conditionalFormatting sqref="C68">
    <cfRule type="expression" dxfId="0" priority="1">
      <formula>dms_MultiYear_Flag=1</formula>
    </cfRule>
  </conditionalFormatting>
  <dataValidations count="12">
    <dataValidation type="list" allowBlank="1" showInputMessage="1" showErrorMessage="1" sqref="C59">
      <formula1>dms_Model_List</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52:I52">
      <formula1>150</formula1>
    </dataValidation>
    <dataValidation type="list" allowBlank="1" showInputMessage="1" showErrorMessage="1" sqref="C51">
      <formula1>dms_DataQuality_List</formula1>
    </dataValidation>
    <dataValidation type="list" allowBlank="1" showInputMessage="1" showErrorMessage="1" sqref="C58">
      <formula1>"Financial, Calendar, Other"</formula1>
    </dataValidation>
    <dataValidation type="list" allowBlank="1" showInputMessage="1" showErrorMessage="1" sqref="C60">
      <formula1>"Public, Confidential"</formula1>
    </dataValidation>
    <dataValidation type="list" allowBlank="1" showInputMessage="1" showErrorMessage="1" sqref="C54">
      <formula1>"Yes, No"</formula1>
    </dataValidation>
    <dataValidation type="list" operator="lessThanOrEqual" showInputMessage="1" showErrorMessage="1" sqref="H14">
      <formula1>dms_TradingName_List</formula1>
    </dataValidation>
    <dataValidation type="list" allowBlank="1" showInputMessage="1" showErrorMessage="1" sqref="C50:D50">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list" allowBlank="1" showInputMessage="1" showErrorMessage="1" sqref="C44">
      <formula1>IF(dms_RPT="financial",dms_CRY_ListF,dms_CRY_ListC)</formula1>
    </dataValidation>
    <dataValidation type="whole" operator="greaterThan" showInputMessage="1" showErrorMessage="1" sqref="G21">
      <formula1>1</formula1>
    </dataValidation>
    <dataValidation type="list" allowBlank="1" showInputMessage="1" showErrorMessage="1" sqref="E21">
      <formula1>"ACT, NSW,SA,Qld,Vic,-,Tas"</formula1>
    </dataValidation>
  </dataValidations>
  <pageMargins left="0.25" right="0.25" top="0.75" bottom="0.75" header="0.3" footer="0.3"/>
  <pageSetup paperSize="9"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activeCell="J28" sqref="J28"/>
    </sheetView>
  </sheetViews>
  <sheetFormatPr defaultRowHeight="12.75"/>
  <cols>
    <col min="1" max="1" width="9.140625" style="1021"/>
    <col min="2" max="2" width="28.7109375" customWidth="1"/>
    <col min="3" max="4" width="11.7109375" bestFit="1" customWidth="1"/>
    <col min="5" max="7" width="10.42578125" bestFit="1" customWidth="1"/>
  </cols>
  <sheetData>
    <row r="1" spans="1:10" s="1021" customFormat="1">
      <c r="A1" s="249"/>
      <c r="B1" s="249"/>
      <c r="C1" s="249"/>
      <c r="D1" s="249"/>
      <c r="E1" s="249"/>
      <c r="F1" s="249"/>
      <c r="G1" s="249"/>
      <c r="H1" s="249"/>
      <c r="I1" s="249"/>
      <c r="J1" s="249"/>
    </row>
    <row r="2" spans="1:10" s="1021" customFormat="1">
      <c r="A2" s="249"/>
      <c r="B2" s="1177" t="s">
        <v>892</v>
      </c>
      <c r="C2" s="249"/>
      <c r="D2" s="249"/>
      <c r="E2" s="249"/>
      <c r="F2" s="249"/>
      <c r="G2" s="249"/>
      <c r="H2" s="249"/>
      <c r="I2" s="249"/>
      <c r="J2" s="249"/>
    </row>
    <row r="3" spans="1:10" s="1021" customFormat="1">
      <c r="A3" s="249"/>
      <c r="B3" s="249"/>
      <c r="C3" s="249"/>
      <c r="D3" s="249"/>
      <c r="E3" s="249"/>
      <c r="F3" s="249"/>
      <c r="G3" s="249"/>
      <c r="H3" s="249"/>
      <c r="I3" s="249"/>
      <c r="J3" s="249"/>
    </row>
    <row r="4" spans="1:10" ht="13.5" thickBot="1">
      <c r="A4" s="249"/>
      <c r="B4" s="249"/>
      <c r="C4" s="249"/>
      <c r="D4" s="249"/>
      <c r="E4" s="249"/>
      <c r="F4" s="249"/>
      <c r="G4" s="249"/>
      <c r="H4" s="249"/>
      <c r="I4" s="249"/>
      <c r="J4" s="249"/>
    </row>
    <row r="5" spans="1:10" ht="13.5" thickBot="1">
      <c r="A5" s="249"/>
      <c r="B5" s="1144" t="s">
        <v>893</v>
      </c>
      <c r="C5" s="1145">
        <v>2013</v>
      </c>
      <c r="D5" s="1145">
        <v>2014</v>
      </c>
      <c r="E5" s="1145">
        <v>2015</v>
      </c>
      <c r="F5" s="1145">
        <v>2016</v>
      </c>
      <c r="G5" s="1145">
        <v>2017</v>
      </c>
      <c r="H5" s="249"/>
      <c r="I5" s="1179" t="s">
        <v>904</v>
      </c>
      <c r="J5" s="249"/>
    </row>
    <row r="6" spans="1:10" ht="14.25" thickBot="1">
      <c r="A6" s="249"/>
      <c r="B6" s="1146" t="s">
        <v>894</v>
      </c>
      <c r="C6" s="1190">
        <f>'RFM input'!I57</f>
        <v>635.85952364174318</v>
      </c>
      <c r="D6" s="1190">
        <f>C14</f>
        <v>646.92395020501181</v>
      </c>
      <c r="E6" s="1190">
        <f>D14</f>
        <v>763.75275410992856</v>
      </c>
      <c r="F6" s="1190">
        <f>E14</f>
        <v>849.63992293903686</v>
      </c>
      <c r="G6" s="1190">
        <f>F14</f>
        <v>944.67224792561547</v>
      </c>
      <c r="H6" s="249"/>
      <c r="I6" s="249"/>
      <c r="J6" s="249"/>
    </row>
    <row r="7" spans="1:10" ht="14.25" thickBot="1">
      <c r="A7" s="249"/>
      <c r="B7" s="1146" t="s">
        <v>895</v>
      </c>
      <c r="C7" s="1190">
        <f>'RAB roll forward'!H821+'Half YR WACC - Calc'!D70+'Half YR WACC - Calc'!D59</f>
        <v>15.919064342086404</v>
      </c>
      <c r="D7" s="1190">
        <f>'RAB roll forward'!I821+'Half YR WACC - Calc'!E70+'Half YR WACC - Calc'!E59</f>
        <v>127.30824294018444</v>
      </c>
      <c r="E7" s="1190">
        <f>'RAB roll forward'!J821+'Half YR WACC - Calc'!F70+'Half YR WACC - Calc'!F59</f>
        <v>97.558092591216251</v>
      </c>
      <c r="F7" s="1190">
        <f>'RAB roll forward'!K821+'Half YR WACC - Calc'!G70+'Half YR WACC - Calc'!G59</f>
        <v>108.55447938493029</v>
      </c>
      <c r="G7" s="1190">
        <f>'RAB roll forward'!L821+'Half YR WACC - Calc'!H70+'Half YR WACC - Calc'!H59</f>
        <v>60.406860072828096</v>
      </c>
      <c r="H7" s="249"/>
      <c r="I7" s="249" t="s">
        <v>906</v>
      </c>
      <c r="J7" s="249"/>
    </row>
    <row r="8" spans="1:10" ht="14.25" thickBot="1">
      <c r="A8" s="249"/>
      <c r="B8" s="1146" t="s">
        <v>896</v>
      </c>
      <c r="C8" s="1190">
        <v>0</v>
      </c>
      <c r="D8" s="1190">
        <v>0</v>
      </c>
      <c r="E8" s="1190">
        <v>0</v>
      </c>
      <c r="F8" s="1190">
        <v>0</v>
      </c>
      <c r="G8" s="1190">
        <v>0</v>
      </c>
      <c r="H8" s="249"/>
      <c r="I8" s="249"/>
      <c r="J8" s="249"/>
    </row>
    <row r="9" spans="1:10" ht="14.25" thickBot="1">
      <c r="A9" s="249"/>
      <c r="B9" s="1146" t="s">
        <v>897</v>
      </c>
      <c r="C9" s="1190">
        <v>0</v>
      </c>
      <c r="D9" s="1190">
        <v>0</v>
      </c>
      <c r="E9" s="1190">
        <v>0</v>
      </c>
      <c r="F9" s="1190">
        <v>0</v>
      </c>
      <c r="G9" s="1190">
        <v>0</v>
      </c>
      <c r="H9" s="249"/>
      <c r="I9" s="249"/>
      <c r="J9" s="249"/>
    </row>
    <row r="10" spans="1:10" ht="14.25" thickBot="1">
      <c r="A10" s="249"/>
      <c r="B10" s="1146" t="s">
        <v>898</v>
      </c>
      <c r="C10" s="1190">
        <f>'RAB roll forward'!H1083</f>
        <v>-12.795896364339594</v>
      </c>
      <c r="D10" s="1190">
        <f>'RAB roll forward'!I1083</f>
        <v>-26.478204655101628</v>
      </c>
      <c r="E10" s="1190">
        <f>'RAB roll forward'!J1083</f>
        <v>-30.4926695289812</v>
      </c>
      <c r="F10" s="1190">
        <f>'RAB roll forward'!K1083</f>
        <v>-33.578234812910615</v>
      </c>
      <c r="G10" s="1190">
        <f>'RAB roll forward'!L1083</f>
        <v>-30.069291407658831</v>
      </c>
      <c r="H10" s="249"/>
      <c r="I10" s="249" t="s">
        <v>905</v>
      </c>
      <c r="J10" s="249"/>
    </row>
    <row r="11" spans="1:10" ht="14.25" thickBot="1">
      <c r="A11" s="249"/>
      <c r="B11" s="1146" t="s">
        <v>899</v>
      </c>
      <c r="C11" s="1190">
        <f>'RAB roll forward'!H1135+'RAB Addit''l - Diff with index '!D25</f>
        <v>7.9482440455217906</v>
      </c>
      <c r="D11" s="1190">
        <f>'RAB roll forward'!I1135+'RAB Addit''l - Diff with index '!E25</f>
        <v>16.178074589833923</v>
      </c>
      <c r="E11" s="1190">
        <f>'RAB roll forward'!J1135+'RAB Addit''l - Diff with index '!F25</f>
        <v>18.866713066873309</v>
      </c>
      <c r="F11" s="1190">
        <f>'RAB roll forward'!K1135+'RAB Addit''l - Diff with index '!G25</f>
        <v>20.097732234558997</v>
      </c>
      <c r="G11" s="1190">
        <f>'RAB roll forward'!L1135+'RAB Addit''l - Diff with index '!H25</f>
        <v>22.665994243838934</v>
      </c>
      <c r="H11" s="249"/>
      <c r="I11" s="249"/>
      <c r="J11" s="249"/>
    </row>
    <row r="12" spans="1:10" ht="14.25" thickBot="1">
      <c r="A12" s="249"/>
      <c r="B12" s="1146" t="s">
        <v>900</v>
      </c>
      <c r="C12" s="1190">
        <v>0</v>
      </c>
      <c r="D12" s="1190">
        <v>0</v>
      </c>
      <c r="E12" s="1190">
        <v>0</v>
      </c>
      <c r="F12" s="1190">
        <v>0</v>
      </c>
      <c r="G12" s="1190">
        <v>0</v>
      </c>
      <c r="H12" s="249"/>
      <c r="I12" s="286"/>
      <c r="J12" s="249"/>
    </row>
    <row r="13" spans="1:10" ht="14.25" thickBot="1">
      <c r="A13" s="249"/>
      <c r="B13" s="1146" t="s">
        <v>901</v>
      </c>
      <c r="C13" s="1191">
        <f>-'Half YR WACC - Calc'!D59</f>
        <v>-6.9854599999999998E-3</v>
      </c>
      <c r="D13" s="1191">
        <f>-'Half YR WACC - Calc'!E59</f>
        <v>-0.17930897000000001</v>
      </c>
      <c r="E13" s="1191">
        <f>-'Half YR WACC - Calc'!F59</f>
        <v>-4.4967300000000002E-2</v>
      </c>
      <c r="F13" s="1191">
        <f>-'Half YR WACC - Calc'!G59</f>
        <v>-4.1651819999999999E-2</v>
      </c>
      <c r="G13" s="1191">
        <f>-'Half YR WACC - Calc'!H59</f>
        <v>-6.8228387500000001E-2</v>
      </c>
      <c r="H13" s="249"/>
      <c r="I13" s="286"/>
      <c r="J13" s="249"/>
    </row>
    <row r="14" spans="1:10" ht="13.5" thickBot="1">
      <c r="A14" s="249"/>
      <c r="B14" s="1147" t="s">
        <v>902</v>
      </c>
      <c r="C14" s="1192">
        <f>SUM(C6:C13)</f>
        <v>646.92395020501181</v>
      </c>
      <c r="D14" s="1192">
        <f>SUM(D6:D13)</f>
        <v>763.75275410992856</v>
      </c>
      <c r="E14" s="1192">
        <f>SUM(E6:E13)</f>
        <v>849.63992293903686</v>
      </c>
      <c r="F14" s="1192">
        <f>SUM(F6:F13)</f>
        <v>944.67224792561547</v>
      </c>
      <c r="G14" s="1192">
        <f>SUM(G6:G13)</f>
        <v>997.6075824471236</v>
      </c>
      <c r="H14" s="249"/>
      <c r="I14" s="1180"/>
      <c r="J14" s="249"/>
    </row>
    <row r="15" spans="1:10">
      <c r="A15" s="249"/>
      <c r="B15" s="249"/>
      <c r="C15" s="299"/>
      <c r="D15" s="299"/>
      <c r="E15" s="299"/>
      <c r="F15" s="299"/>
      <c r="G15" s="299"/>
      <c r="H15" s="249"/>
      <c r="I15" s="286"/>
      <c r="J15" s="249"/>
    </row>
    <row r="16" spans="1:10" ht="13.5">
      <c r="A16" s="249"/>
      <c r="B16" s="1178" t="s">
        <v>903</v>
      </c>
      <c r="C16" s="249"/>
      <c r="D16" s="249"/>
      <c r="E16" s="249"/>
      <c r="F16" s="249"/>
      <c r="G16" s="297">
        <f>'Summary of RAB end 2017'!D17-G14</f>
        <v>0</v>
      </c>
      <c r="H16" s="249"/>
      <c r="I16" s="249"/>
      <c r="J16" s="249"/>
    </row>
    <row r="17" spans="1:10">
      <c r="A17" s="249"/>
      <c r="B17" s="249"/>
      <c r="C17" s="249"/>
      <c r="D17" s="249"/>
      <c r="E17" s="249"/>
      <c r="F17" s="249"/>
      <c r="G17" s="249"/>
      <c r="H17" s="249"/>
      <c r="I17" s="249"/>
      <c r="J17" s="249"/>
    </row>
    <row r="21" spans="1:10">
      <c r="B21" s="1021"/>
      <c r="C21" s="1021"/>
      <c r="D21" s="1021"/>
      <c r="E21" s="1021"/>
      <c r="F21" s="1021"/>
      <c r="G21" s="1021"/>
      <c r="H21" s="1021"/>
      <c r="I21" s="1021"/>
      <c r="J21" s="1021"/>
    </row>
    <row r="22" spans="1:10">
      <c r="B22" s="1021"/>
      <c r="C22" s="1021"/>
      <c r="D22" s="1021"/>
      <c r="E22" s="1021"/>
      <c r="F22" s="1021"/>
      <c r="G22" s="1021"/>
      <c r="H22" s="1021"/>
      <c r="I22" s="1021"/>
      <c r="J22" s="1021"/>
    </row>
    <row r="23" spans="1:10">
      <c r="B23" s="1021"/>
      <c r="C23" s="1021"/>
      <c r="D23" s="1021"/>
      <c r="E23" s="1021"/>
      <c r="F23" s="1021"/>
      <c r="G23" s="1021"/>
      <c r="H23" s="1021"/>
      <c r="I23" s="1021"/>
      <c r="J23" s="1021"/>
    </row>
    <row r="24" spans="1:10" ht="20.25" customHeight="1">
      <c r="B24" s="1021"/>
      <c r="C24" s="1021"/>
      <c r="D24" s="1021"/>
      <c r="E24" s="1021"/>
      <c r="F24" s="1021"/>
      <c r="G24" s="1021"/>
      <c r="H24" s="1021"/>
      <c r="I24" s="1021"/>
      <c r="J24" s="1021"/>
    </row>
    <row r="25" spans="1:10" ht="20.25" customHeight="1">
      <c r="B25" s="1021"/>
      <c r="C25" s="1021"/>
      <c r="D25" s="1021"/>
      <c r="E25" s="1021"/>
      <c r="F25" s="1021"/>
      <c r="G25" s="1021"/>
      <c r="H25" s="1021"/>
      <c r="I25" s="1021"/>
      <c r="J25" s="1021"/>
    </row>
    <row r="26" spans="1:10" ht="20.25" customHeight="1">
      <c r="B26" s="1021"/>
      <c r="C26" s="1021"/>
      <c r="D26" s="1021"/>
      <c r="E26" s="1021"/>
      <c r="F26" s="1021"/>
      <c r="G26" s="1021"/>
      <c r="H26" s="1021"/>
      <c r="I26" s="1021"/>
      <c r="J26" s="1021"/>
    </row>
    <row r="27" spans="1:10" ht="20.25" customHeight="1">
      <c r="B27" s="1021"/>
      <c r="C27" s="1021"/>
      <c r="D27" s="1021"/>
      <c r="E27" s="1021"/>
      <c r="F27" s="1021"/>
      <c r="G27" s="1021"/>
      <c r="H27" s="1021"/>
      <c r="I27" s="1021"/>
      <c r="J27" s="1021"/>
    </row>
    <row r="28" spans="1:10" ht="20.25" customHeight="1">
      <c r="B28" s="1021"/>
      <c r="C28" s="1021"/>
      <c r="D28" s="1021"/>
      <c r="E28" s="1021"/>
      <c r="F28" s="1021"/>
      <c r="G28" s="1021"/>
      <c r="H28" s="1021"/>
      <c r="I28" s="1021"/>
      <c r="J28" s="1021"/>
    </row>
    <row r="29" spans="1:10" ht="20.25" customHeight="1">
      <c r="B29" s="1021"/>
      <c r="C29" s="1021"/>
      <c r="D29" s="1021"/>
      <c r="E29" s="1021"/>
      <c r="F29" s="1021"/>
      <c r="G29" s="1021"/>
      <c r="H29" s="1021"/>
      <c r="I29" s="1021"/>
      <c r="J29" s="1021"/>
    </row>
    <row r="30" spans="1:10" ht="20.25" customHeight="1">
      <c r="B30" s="1021"/>
      <c r="C30" s="1021"/>
      <c r="D30" s="1021"/>
      <c r="E30" s="1021"/>
      <c r="F30" s="1021"/>
      <c r="G30" s="1021"/>
      <c r="H30" s="1021"/>
      <c r="I30" s="1021"/>
      <c r="J30" s="1021"/>
    </row>
    <row r="31" spans="1:10" ht="20.25" customHeight="1">
      <c r="B31" s="1021"/>
      <c r="C31" s="1021"/>
      <c r="D31" s="1021"/>
      <c r="E31" s="1021"/>
      <c r="F31" s="1021"/>
      <c r="G31" s="1021"/>
      <c r="H31" s="1021"/>
      <c r="I31" s="1021"/>
      <c r="J31" s="1021"/>
    </row>
    <row r="32" spans="1:10" ht="20.25" customHeight="1">
      <c r="B32" s="1021"/>
      <c r="C32" s="1021"/>
      <c r="D32" s="1021"/>
      <c r="E32" s="1021"/>
      <c r="F32" s="1021"/>
      <c r="G32" s="1021"/>
      <c r="H32" s="1021"/>
      <c r="I32" s="1021"/>
      <c r="J32" s="1021"/>
    </row>
    <row r="33" spans="2:10">
      <c r="B33" s="1021"/>
      <c r="C33" s="1021"/>
      <c r="D33" s="1021"/>
      <c r="E33" s="1021"/>
      <c r="F33" s="1021"/>
      <c r="G33" s="1021"/>
      <c r="H33" s="1021"/>
      <c r="I33" s="1021"/>
      <c r="J33" s="1021"/>
    </row>
    <row r="34" spans="2:10">
      <c r="B34" s="1021"/>
      <c r="C34" s="1021"/>
      <c r="D34" s="1021"/>
      <c r="E34" s="1021"/>
      <c r="F34" s="1021"/>
      <c r="G34" s="1021"/>
      <c r="H34" s="1021"/>
      <c r="I34" s="1021"/>
      <c r="J34" s="1021"/>
    </row>
    <row r="35" spans="2:10">
      <c r="B35" s="1021"/>
      <c r="C35" s="1021"/>
      <c r="D35" s="1021"/>
      <c r="E35" s="1021"/>
      <c r="F35" s="1021"/>
      <c r="G35" s="1021"/>
      <c r="H35" s="1021"/>
      <c r="I35" s="1021"/>
      <c r="J35" s="1021"/>
    </row>
    <row r="36" spans="2:10">
      <c r="B36" s="1021"/>
      <c r="C36" s="1021"/>
      <c r="D36" s="1021"/>
      <c r="E36" s="1021"/>
      <c r="F36" s="1021"/>
      <c r="G36" s="1021"/>
      <c r="H36" s="1021"/>
      <c r="I36" s="1021"/>
      <c r="J36" s="102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activeCell="B7" sqref="B7:G7"/>
    </sheetView>
  </sheetViews>
  <sheetFormatPr defaultRowHeight="12.75"/>
  <cols>
    <col min="1" max="1" width="9.140625" style="1021"/>
    <col min="2" max="2" width="28.7109375" style="1021" customWidth="1"/>
    <col min="3" max="4" width="11.7109375" style="1021" bestFit="1" customWidth="1"/>
    <col min="5" max="7" width="10.42578125" style="1021" bestFit="1" customWidth="1"/>
    <col min="8" max="16384" width="9.140625" style="1021"/>
  </cols>
  <sheetData>
    <row r="1" spans="1:10">
      <c r="A1" s="249"/>
      <c r="B1" s="249"/>
      <c r="C1" s="249"/>
      <c r="D1" s="249"/>
      <c r="E1" s="249"/>
      <c r="F1" s="249"/>
      <c r="G1" s="249"/>
      <c r="H1" s="249"/>
      <c r="I1" s="249"/>
    </row>
    <row r="2" spans="1:10">
      <c r="A2" s="249"/>
      <c r="B2" s="249"/>
      <c r="C2" s="249"/>
      <c r="D2" s="249"/>
      <c r="E2" s="249"/>
      <c r="F2" s="249"/>
      <c r="G2" s="249"/>
      <c r="H2" s="249"/>
      <c r="I2" s="249"/>
      <c r="J2" s="249"/>
    </row>
    <row r="3" spans="1:10">
      <c r="A3" s="249"/>
      <c r="B3" s="1177" t="s">
        <v>921</v>
      </c>
      <c r="C3" s="249"/>
      <c r="D3" s="249"/>
      <c r="E3" s="249"/>
      <c r="F3" s="249"/>
      <c r="G3" s="249"/>
      <c r="H3" s="249"/>
      <c r="I3" s="249"/>
      <c r="J3" s="249"/>
    </row>
    <row r="4" spans="1:10">
      <c r="A4" s="249"/>
      <c r="B4" s="249"/>
      <c r="C4" s="249"/>
      <c r="D4" s="249"/>
      <c r="E4" s="249"/>
      <c r="F4" s="249"/>
      <c r="G4" s="249"/>
      <c r="H4" s="249"/>
      <c r="I4" s="249"/>
      <c r="J4" s="249"/>
    </row>
    <row r="5" spans="1:10" ht="13.5" thickBot="1">
      <c r="A5" s="249"/>
      <c r="B5" s="249"/>
      <c r="C5" s="249"/>
      <c r="D5" s="249"/>
      <c r="E5" s="249"/>
      <c r="F5" s="249"/>
      <c r="G5" s="249"/>
      <c r="H5" s="249"/>
      <c r="I5" s="249"/>
      <c r="J5" s="249"/>
    </row>
    <row r="6" spans="1:10" ht="13.5" thickBot="1">
      <c r="A6" s="249"/>
      <c r="B6" s="1144" t="s">
        <v>893</v>
      </c>
      <c r="C6" s="1145">
        <v>2013</v>
      </c>
      <c r="D6" s="1145">
        <v>2014</v>
      </c>
      <c r="E6" s="1145">
        <v>2015</v>
      </c>
      <c r="F6" s="1145">
        <v>2016</v>
      </c>
      <c r="G6" s="1145">
        <v>2017</v>
      </c>
      <c r="H6" s="249"/>
      <c r="I6" s="1179" t="s">
        <v>904</v>
      </c>
      <c r="J6" s="249"/>
    </row>
    <row r="7" spans="1:10" ht="14.25" thickBot="1">
      <c r="A7" s="249"/>
      <c r="B7" s="1146" t="s">
        <v>894</v>
      </c>
      <c r="C7" s="1148">
        <f>'RFM input'!W57</f>
        <v>228.95020404335233</v>
      </c>
      <c r="D7" s="1148">
        <f>C14</f>
        <v>224.13198327237899</v>
      </c>
      <c r="E7" s="1148">
        <f t="shared" ref="E7:G7" si="0">D14</f>
        <v>345.36657147279527</v>
      </c>
      <c r="F7" s="1148">
        <f t="shared" si="0"/>
        <v>417.74676201097316</v>
      </c>
      <c r="G7" s="1148">
        <f t="shared" si="0"/>
        <v>497.78651892051226</v>
      </c>
      <c r="H7" s="249"/>
      <c r="I7" s="249"/>
      <c r="J7" s="249"/>
    </row>
    <row r="8" spans="1:10" ht="14.25" thickBot="1">
      <c r="A8" s="249"/>
      <c r="B8" s="1146" t="s">
        <v>895</v>
      </c>
      <c r="C8" s="1148">
        <f>'TAB roll forward'!H59+'Half YR WACC - Calc'!D47-'Half YR WACC - Calc'!D59</f>
        <v>3.9772069188902277</v>
      </c>
      <c r="D8" s="1148">
        <f>'TAB roll forward'!I59+'Half YR WACC - Calc'!E47-'Half YR WACC - Calc'!E59</f>
        <v>139.29586748546848</v>
      </c>
      <c r="E8" s="1148">
        <f>'TAB roll forward'!J59+'Half YR WACC - Calc'!F47-'Half YR WACC - Calc'!F59</f>
        <v>93.997187751111085</v>
      </c>
      <c r="F8" s="1148">
        <f>'TAB roll forward'!K59+'Half YR WACC - Calc'!G47-'Half YR WACC - Calc'!G59</f>
        <v>103.00148970170849</v>
      </c>
      <c r="G8" s="1148">
        <f>'TAB roll forward'!L59+'Half YR WACC - Calc'!H47-'Half YR WACC - Calc'!H59</f>
        <v>58.537150155265834</v>
      </c>
      <c r="H8" s="249"/>
      <c r="I8" s="249"/>
      <c r="J8" s="249"/>
    </row>
    <row r="9" spans="1:10" ht="14.25" thickBot="1">
      <c r="A9" s="249"/>
      <c r="B9" s="1146" t="s">
        <v>896</v>
      </c>
      <c r="C9" s="1148">
        <v>0</v>
      </c>
      <c r="D9" s="1148">
        <v>0</v>
      </c>
      <c r="E9" s="1148">
        <v>0</v>
      </c>
      <c r="F9" s="1148">
        <v>0</v>
      </c>
      <c r="G9" s="1148">
        <v>0</v>
      </c>
      <c r="H9" s="249"/>
      <c r="I9" s="249"/>
      <c r="J9" s="249"/>
    </row>
    <row r="10" spans="1:10" ht="14.25" thickBot="1">
      <c r="A10" s="249"/>
      <c r="B10" s="1146" t="s">
        <v>897</v>
      </c>
      <c r="C10" s="1148">
        <v>0</v>
      </c>
      <c r="D10" s="1148">
        <v>0</v>
      </c>
      <c r="E10" s="1148">
        <v>0</v>
      </c>
      <c r="F10" s="1148">
        <v>0</v>
      </c>
      <c r="G10" s="1148">
        <v>0</v>
      </c>
      <c r="H10" s="249"/>
      <c r="I10" s="249"/>
      <c r="J10" s="249"/>
    </row>
    <row r="11" spans="1:10" ht="14.25" thickBot="1">
      <c r="A11" s="249"/>
      <c r="B11" s="1146" t="s">
        <v>898</v>
      </c>
      <c r="C11" s="1148">
        <f>'TAB roll forward'!H111</f>
        <v>-8.7954276898635744</v>
      </c>
      <c r="D11" s="1148">
        <f>'TAB roll forward'!I111</f>
        <v>-18.061279285052173</v>
      </c>
      <c r="E11" s="1148">
        <f>'TAB roll forward'!J111</f>
        <v>-21.616997212933189</v>
      </c>
      <c r="F11" s="1148">
        <f>'TAB roll forward'!K111</f>
        <v>-22.961732792169357</v>
      </c>
      <c r="G11" s="1148">
        <f>'TAB roll forward'!L111</f>
        <v>-23.669919490434232</v>
      </c>
      <c r="H11" s="249"/>
      <c r="I11" s="317" t="s">
        <v>922</v>
      </c>
      <c r="J11" s="249"/>
    </row>
    <row r="12" spans="1:10" ht="14.25" thickBot="1">
      <c r="A12" s="249"/>
      <c r="B12" s="1146" t="s">
        <v>900</v>
      </c>
      <c r="C12" s="1148">
        <v>0</v>
      </c>
      <c r="D12" s="1148">
        <v>0</v>
      </c>
      <c r="E12" s="1148">
        <v>0</v>
      </c>
      <c r="F12" s="1148">
        <v>0</v>
      </c>
      <c r="G12" s="1148">
        <v>0</v>
      </c>
      <c r="H12" s="249"/>
      <c r="I12" s="286"/>
      <c r="J12" s="249"/>
    </row>
    <row r="13" spans="1:10" ht="14.25" thickBot="1">
      <c r="A13" s="249"/>
      <c r="B13" s="1146" t="s">
        <v>901</v>
      </c>
      <c r="C13" s="1148">
        <v>0</v>
      </c>
      <c r="D13" s="1148">
        <v>0</v>
      </c>
      <c r="E13" s="1148">
        <v>0</v>
      </c>
      <c r="F13" s="1148">
        <v>0</v>
      </c>
      <c r="G13" s="1148">
        <v>0</v>
      </c>
      <c r="H13" s="249"/>
      <c r="I13" s="286"/>
      <c r="J13" s="249"/>
    </row>
    <row r="14" spans="1:10" ht="13.5" thickBot="1">
      <c r="A14" s="249"/>
      <c r="B14" s="1147" t="s">
        <v>902</v>
      </c>
      <c r="C14" s="1149">
        <f>SUM(C7:C13)</f>
        <v>224.13198327237899</v>
      </c>
      <c r="D14" s="1149">
        <f>SUM(D7:D13)</f>
        <v>345.36657147279527</v>
      </c>
      <c r="E14" s="1149">
        <f t="shared" ref="E14:G14" si="1">SUM(E7:E13)</f>
        <v>417.74676201097316</v>
      </c>
      <c r="F14" s="1149">
        <f t="shared" si="1"/>
        <v>497.78651892051226</v>
      </c>
      <c r="G14" s="1149">
        <f t="shared" si="1"/>
        <v>532.6537495853438</v>
      </c>
      <c r="H14" s="249"/>
      <c r="I14" s="1180"/>
      <c r="J14" s="249"/>
    </row>
    <row r="15" spans="1:10">
      <c r="A15" s="249"/>
      <c r="B15" s="249"/>
      <c r="C15" s="299"/>
      <c r="D15" s="299"/>
      <c r="E15" s="299"/>
      <c r="F15" s="299"/>
      <c r="G15" s="299"/>
      <c r="H15" s="249"/>
      <c r="I15" s="286"/>
      <c r="J15" s="249"/>
    </row>
    <row r="16" spans="1:10" ht="13.5">
      <c r="A16" s="249"/>
      <c r="B16" s="1178" t="s">
        <v>903</v>
      </c>
      <c r="C16" s="249"/>
      <c r="D16" s="249"/>
      <c r="E16" s="249"/>
      <c r="F16" s="249"/>
      <c r="G16" s="297">
        <f>'Summary of RAB end 2017'!D32-G14</f>
        <v>0</v>
      </c>
      <c r="H16" s="249"/>
      <c r="I16" s="249"/>
      <c r="J16" s="249"/>
    </row>
    <row r="17" spans="1:10">
      <c r="A17" s="249"/>
      <c r="B17" s="249"/>
      <c r="C17" s="249"/>
      <c r="D17" s="249"/>
      <c r="E17" s="249"/>
      <c r="F17" s="249"/>
      <c r="G17" s="249"/>
      <c r="H17" s="249"/>
      <c r="I17" s="249"/>
      <c r="J17" s="249"/>
    </row>
    <row r="18" spans="1:10">
      <c r="B18" s="249"/>
      <c r="C18" s="249"/>
      <c r="D18" s="249"/>
      <c r="E18" s="249"/>
      <c r="F18" s="249"/>
      <c r="G18" s="249"/>
      <c r="H18" s="249"/>
      <c r="I18" s="249"/>
      <c r="J18" s="249"/>
    </row>
    <row r="24" spans="1:10" ht="20.25" customHeight="1"/>
    <row r="25" spans="1:10" ht="20.25" customHeight="1"/>
    <row r="26" spans="1:10" ht="20.25" customHeight="1"/>
    <row r="27" spans="1:10" ht="20.25" customHeight="1"/>
    <row r="28" spans="1:10" ht="20.25" customHeight="1"/>
    <row r="29" spans="1:10" ht="20.25" customHeight="1"/>
    <row r="30" spans="1:10" ht="20.25" customHeight="1"/>
    <row r="31" spans="1:10" ht="20.25" customHeight="1"/>
    <row r="32" spans="1:10" ht="20.25" customHeight="1"/>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workbookViewId="0">
      <selection activeCell="F15" sqref="F15"/>
    </sheetView>
  </sheetViews>
  <sheetFormatPr defaultRowHeight="12.75"/>
  <cols>
    <col min="1" max="1" width="9.140625" style="1021"/>
    <col min="2" max="2" width="14.140625" customWidth="1"/>
    <col min="3" max="3" width="9.5703125" bestFit="1" customWidth="1"/>
  </cols>
  <sheetData>
    <row r="1" spans="1:16" s="1021" customFormat="1">
      <c r="A1" s="249"/>
      <c r="B1" s="317" t="s">
        <v>919</v>
      </c>
      <c r="C1" s="249"/>
      <c r="D1" s="249"/>
      <c r="E1" s="249"/>
      <c r="F1" s="249"/>
      <c r="G1" s="249"/>
      <c r="H1" s="249"/>
      <c r="I1" s="249"/>
      <c r="J1" s="249"/>
      <c r="K1" s="249"/>
    </row>
    <row r="2" spans="1:16" s="1021" customFormat="1">
      <c r="A2" s="249"/>
      <c r="B2" s="1177" t="s">
        <v>909</v>
      </c>
      <c r="C2" s="249"/>
      <c r="D2" s="249"/>
      <c r="E2" s="249"/>
      <c r="F2" s="249"/>
      <c r="G2" s="249"/>
      <c r="H2" s="249"/>
      <c r="I2" s="249"/>
      <c r="J2" s="249"/>
      <c r="K2" s="249"/>
    </row>
    <row r="3" spans="1:16" ht="13.5" thickBot="1">
      <c r="A3" s="249"/>
      <c r="B3" s="249"/>
      <c r="C3" s="249"/>
      <c r="D3" s="249"/>
      <c r="E3" s="249"/>
      <c r="F3" s="249"/>
      <c r="G3" s="249"/>
      <c r="H3" s="249"/>
      <c r="I3" s="249"/>
      <c r="J3" s="249"/>
      <c r="K3" s="249"/>
    </row>
    <row r="4" spans="1:16" ht="26.25" thickBot="1">
      <c r="A4" s="249"/>
      <c r="B4" s="1144" t="s">
        <v>910</v>
      </c>
      <c r="C4" s="1150">
        <v>2013</v>
      </c>
      <c r="D4" s="1150">
        <v>2014</v>
      </c>
      <c r="E4" s="1150">
        <v>2015</v>
      </c>
      <c r="F4" s="1150">
        <v>2016</v>
      </c>
      <c r="G4" s="1150">
        <v>2017</v>
      </c>
      <c r="H4" s="1252" t="s">
        <v>18</v>
      </c>
      <c r="I4" s="1252"/>
      <c r="J4" s="249"/>
      <c r="K4" s="249"/>
    </row>
    <row r="5" spans="1:16" ht="15">
      <c r="A5" s="249"/>
      <c r="B5" s="1253" t="s">
        <v>911</v>
      </c>
      <c r="C5" s="1253"/>
      <c r="D5" s="1253"/>
      <c r="E5" s="1253"/>
      <c r="F5" s="1253"/>
      <c r="G5" s="1253"/>
      <c r="H5" s="1253"/>
      <c r="I5" s="1181"/>
      <c r="J5" s="249"/>
      <c r="K5" s="249"/>
    </row>
    <row r="6" spans="1:16" ht="13.5">
      <c r="A6" s="249"/>
      <c r="B6" s="1182" t="s">
        <v>912</v>
      </c>
      <c r="C6" s="1183">
        <f>'Half YR WACC - Calc'!D79</f>
        <v>1.5625E-2</v>
      </c>
      <c r="D6" s="1183">
        <f>'Half YR WACC - Calc'!E79</f>
        <v>2.3076923076923217E-2</v>
      </c>
      <c r="E6" s="1183">
        <f>'Half YR WACC - Calc'!F79</f>
        <v>1.5037593984962294E-2</v>
      </c>
      <c r="F6" s="1183">
        <f>'Half YR WACC - Calc'!G79</f>
        <v>1.2962962962963065E-2</v>
      </c>
      <c r="G6" s="1183">
        <f>'Half YR WACC - Calc'!H79</f>
        <v>0.02</v>
      </c>
      <c r="H6" s="1251"/>
      <c r="I6" s="1251"/>
      <c r="J6" s="249"/>
      <c r="K6" s="249"/>
    </row>
    <row r="7" spans="1:16" ht="27.75" thickBot="1">
      <c r="A7" s="249"/>
      <c r="B7" s="1184" t="s">
        <v>913</v>
      </c>
      <c r="C7" s="1185">
        <f>'F''castCapex-RegDep-Actual Infla'!E13</f>
        <v>2.8605913074373568</v>
      </c>
      <c r="D7" s="1185">
        <f>'F''castCapex-RegDep-Actual Infla'!F13</f>
        <v>11.201446447875265</v>
      </c>
      <c r="E7" s="1185">
        <f>'F''castCapex-RegDep-Actual Infla'!G13</f>
        <v>18.999455180862675</v>
      </c>
      <c r="F7" s="1185">
        <f>'F''castCapex-RegDep-Actual Infla'!H13</f>
        <v>23.181121922959385</v>
      </c>
      <c r="G7" s="1185">
        <f>'F''castCapex-RegDep-Actual Infla'!I13</f>
        <v>14.302776084022806</v>
      </c>
      <c r="H7" s="249"/>
      <c r="I7" s="1186">
        <f>SUM(C7:G7)</f>
        <v>70.545390943157486</v>
      </c>
      <c r="J7" s="249"/>
      <c r="K7" s="249"/>
    </row>
    <row r="8" spans="1:16" ht="15">
      <c r="A8" s="249"/>
      <c r="B8" s="1254" t="s">
        <v>933</v>
      </c>
      <c r="C8" s="1254"/>
      <c r="D8" s="1254"/>
      <c r="E8" s="1254"/>
      <c r="F8" s="1254"/>
      <c r="G8" s="1254"/>
      <c r="H8" s="1254"/>
      <c r="I8" s="1181"/>
      <c r="J8" s="249"/>
      <c r="K8" s="249"/>
      <c r="L8" s="1021"/>
      <c r="M8" s="1021"/>
      <c r="N8" s="1021"/>
      <c r="O8" s="1021"/>
      <c r="P8" s="1021"/>
    </row>
    <row r="9" spans="1:16" ht="13.5">
      <c r="A9" s="249"/>
      <c r="B9" s="1182" t="s">
        <v>912</v>
      </c>
      <c r="C9" s="1183">
        <v>2.5000000000000001E-2</v>
      </c>
      <c r="D9" s="1183">
        <f>C9</f>
        <v>2.5000000000000001E-2</v>
      </c>
      <c r="E9" s="1183">
        <f>C9</f>
        <v>2.5000000000000001E-2</v>
      </c>
      <c r="F9" s="1183">
        <f>C9</f>
        <v>2.5000000000000001E-2</v>
      </c>
      <c r="G9" s="1183">
        <f>C9</f>
        <v>2.5000000000000001E-2</v>
      </c>
      <c r="H9" s="1251"/>
      <c r="I9" s="1251"/>
      <c r="J9" s="249"/>
      <c r="K9" s="249"/>
      <c r="L9" s="1021"/>
      <c r="M9" s="1021"/>
      <c r="N9" s="1021"/>
      <c r="O9" s="1021"/>
      <c r="P9" s="1021"/>
    </row>
    <row r="10" spans="1:16" ht="27.75" thickBot="1">
      <c r="A10" s="249"/>
      <c r="B10" s="1184" t="s">
        <v>913</v>
      </c>
      <c r="C10" s="1187">
        <v>4.9067333999314107</v>
      </c>
      <c r="D10" s="1187">
        <v>10.36704090760675</v>
      </c>
      <c r="E10" s="1187">
        <v>12.098590549939416</v>
      </c>
      <c r="F10" s="1187">
        <v>14.847007619265579</v>
      </c>
      <c r="G10" s="1187">
        <v>11.342488607549839</v>
      </c>
      <c r="H10" s="1187"/>
      <c r="I10" s="1186">
        <f>SUM(C10:G10)</f>
        <v>53.561861084293</v>
      </c>
      <c r="J10" s="249"/>
      <c r="K10" s="249"/>
      <c r="L10" s="1021"/>
      <c r="M10" s="1021"/>
      <c r="N10" s="1021"/>
      <c r="O10" s="1021"/>
      <c r="P10" s="1021"/>
    </row>
    <row r="11" spans="1:16">
      <c r="A11" s="249"/>
      <c r="B11" s="249"/>
      <c r="C11" s="249"/>
      <c r="D11" s="249"/>
      <c r="E11" s="249"/>
      <c r="F11" s="249"/>
      <c r="G11" s="249"/>
      <c r="H11" s="249"/>
      <c r="I11" s="249"/>
      <c r="J11" s="249"/>
      <c r="K11" s="249"/>
      <c r="L11" s="1021"/>
      <c r="M11" s="1021"/>
      <c r="N11" s="1021"/>
      <c r="O11" s="1021"/>
      <c r="P11" s="1021"/>
    </row>
    <row r="12" spans="1:16">
      <c r="A12" s="249"/>
      <c r="B12" s="249"/>
      <c r="C12" s="249"/>
      <c r="D12" s="249"/>
      <c r="E12" s="249"/>
      <c r="F12" s="249"/>
      <c r="G12" s="249"/>
      <c r="H12" s="249"/>
      <c r="I12" s="249"/>
      <c r="J12" s="249"/>
      <c r="K12" s="249"/>
    </row>
    <row r="13" spans="1:16">
      <c r="A13" s="249"/>
      <c r="B13" s="249"/>
      <c r="C13" s="249"/>
      <c r="D13" s="249"/>
      <c r="E13" s="249"/>
      <c r="F13" s="249"/>
      <c r="G13" s="249"/>
      <c r="H13" s="249"/>
      <c r="I13" s="249"/>
      <c r="J13" s="249"/>
      <c r="K13" s="249"/>
    </row>
    <row r="14" spans="1:16">
      <c r="A14" s="249"/>
      <c r="B14" s="249"/>
      <c r="C14" s="249"/>
      <c r="D14" s="249"/>
      <c r="E14" s="249"/>
      <c r="F14" s="249"/>
      <c r="G14" s="249"/>
      <c r="H14" s="249"/>
      <c r="I14" s="249"/>
      <c r="J14" s="249"/>
      <c r="K14" s="249"/>
    </row>
    <row r="15" spans="1:16">
      <c r="A15" s="249"/>
      <c r="B15" s="249"/>
      <c r="C15" s="249"/>
      <c r="D15" s="249"/>
      <c r="E15" s="249"/>
      <c r="F15" s="249"/>
      <c r="G15" s="249"/>
      <c r="H15" s="249"/>
      <c r="I15" s="249"/>
      <c r="J15" s="249"/>
      <c r="K15" s="249"/>
    </row>
    <row r="16" spans="1:16">
      <c r="A16" s="249"/>
      <c r="B16" s="249"/>
      <c r="C16" s="249"/>
      <c r="D16" s="249"/>
      <c r="E16" s="249"/>
      <c r="F16" s="249"/>
      <c r="G16" s="249"/>
      <c r="H16" s="249"/>
      <c r="I16" s="249"/>
      <c r="J16" s="249"/>
      <c r="K16" s="249"/>
    </row>
    <row r="17" spans="1:11">
      <c r="A17" s="249"/>
      <c r="B17" s="249"/>
      <c r="C17" s="249"/>
      <c r="D17" s="249"/>
      <c r="E17" s="249"/>
      <c r="F17" s="249"/>
      <c r="G17" s="249"/>
      <c r="H17" s="249"/>
      <c r="I17" s="249"/>
      <c r="J17" s="249"/>
      <c r="K17" s="249"/>
    </row>
    <row r="18" spans="1:11">
      <c r="A18" s="249"/>
      <c r="B18" s="249"/>
      <c r="C18" s="249"/>
      <c r="D18" s="249"/>
      <c r="E18" s="249"/>
      <c r="F18" s="249"/>
      <c r="G18" s="249"/>
      <c r="H18" s="249"/>
      <c r="I18" s="249"/>
      <c r="J18" s="249"/>
      <c r="K18" s="249"/>
    </row>
    <row r="19" spans="1:11">
      <c r="A19" s="249"/>
      <c r="B19" s="249"/>
      <c r="C19" s="249"/>
      <c r="D19" s="249"/>
      <c r="E19" s="249"/>
      <c r="F19" s="249"/>
      <c r="G19" s="249"/>
      <c r="H19" s="249"/>
      <c r="I19" s="249"/>
      <c r="J19" s="249"/>
      <c r="K19" s="249"/>
    </row>
    <row r="20" spans="1:11">
      <c r="A20" s="249"/>
      <c r="B20" s="249"/>
      <c r="C20" s="249"/>
      <c r="D20" s="249"/>
      <c r="E20" s="249"/>
      <c r="F20" s="249"/>
      <c r="G20" s="249"/>
      <c r="H20" s="249"/>
      <c r="I20" s="249"/>
      <c r="J20" s="249"/>
      <c r="K20" s="249"/>
    </row>
    <row r="21" spans="1:11">
      <c r="A21" s="249"/>
      <c r="B21" s="249"/>
      <c r="C21" s="249"/>
      <c r="D21" s="249"/>
      <c r="E21" s="249"/>
      <c r="F21" s="249"/>
      <c r="G21" s="249"/>
      <c r="H21" s="249"/>
      <c r="I21" s="249"/>
      <c r="J21" s="249"/>
      <c r="K21" s="249"/>
    </row>
    <row r="22" spans="1:11">
      <c r="A22" s="249"/>
      <c r="B22" s="249"/>
      <c r="C22" s="249"/>
      <c r="D22" s="249"/>
      <c r="E22" s="249"/>
      <c r="F22" s="249"/>
      <c r="G22" s="249"/>
      <c r="H22" s="249"/>
      <c r="I22" s="249"/>
      <c r="J22" s="249"/>
      <c r="K22" s="249"/>
    </row>
    <row r="23" spans="1:11">
      <c r="A23" s="249"/>
      <c r="B23" s="249"/>
      <c r="C23" s="249"/>
      <c r="D23" s="249"/>
      <c r="E23" s="249"/>
      <c r="F23" s="249"/>
      <c r="G23" s="249"/>
      <c r="H23" s="249"/>
      <c r="I23" s="249"/>
      <c r="J23" s="249"/>
      <c r="K23" s="249"/>
    </row>
  </sheetData>
  <mergeCells count="5">
    <mergeCell ref="H9:I9"/>
    <mergeCell ref="H4:I4"/>
    <mergeCell ref="B5:H5"/>
    <mergeCell ref="H6:I6"/>
    <mergeCell ref="B8:H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B27" sqref="B27"/>
    </sheetView>
  </sheetViews>
  <sheetFormatPr defaultRowHeight="12.75"/>
  <cols>
    <col min="1" max="1" width="9.140625" style="1021"/>
    <col min="2" max="2" width="43.5703125" customWidth="1"/>
    <col min="3" max="3" width="11.5703125" bestFit="1" customWidth="1"/>
  </cols>
  <sheetData>
    <row r="1" spans="1:10" s="1021" customFormat="1">
      <c r="A1" s="249"/>
      <c r="B1" s="249"/>
      <c r="C1" s="249"/>
      <c r="D1" s="249"/>
      <c r="E1" s="249"/>
      <c r="F1" s="249"/>
      <c r="G1" s="249"/>
      <c r="H1" s="249"/>
      <c r="I1" s="249"/>
      <c r="J1" s="249"/>
    </row>
    <row r="2" spans="1:10" s="1021" customFormat="1">
      <c r="A2" s="249"/>
      <c r="B2" s="249"/>
      <c r="C2" s="249"/>
      <c r="D2" s="249"/>
      <c r="E2" s="249"/>
      <c r="F2" s="249"/>
      <c r="G2" s="249"/>
      <c r="H2" s="249"/>
      <c r="I2" s="249"/>
      <c r="J2" s="249"/>
    </row>
    <row r="3" spans="1:10" s="1021" customFormat="1">
      <c r="A3" s="249"/>
      <c r="B3" s="249"/>
      <c r="C3" s="249"/>
      <c r="D3" s="249"/>
      <c r="E3" s="249"/>
      <c r="F3" s="249"/>
      <c r="G3" s="249"/>
      <c r="H3" s="249"/>
      <c r="I3" s="249"/>
      <c r="J3" s="249"/>
    </row>
    <row r="4" spans="1:10">
      <c r="A4" s="249"/>
      <c r="B4" s="1177" t="s">
        <v>923</v>
      </c>
      <c r="C4" s="249"/>
      <c r="D4" s="249"/>
      <c r="E4" s="249"/>
      <c r="F4" s="249"/>
      <c r="G4" s="249"/>
      <c r="H4" s="249"/>
      <c r="I4" s="249"/>
      <c r="J4" s="249"/>
    </row>
    <row r="5" spans="1:10">
      <c r="A5" s="249"/>
      <c r="B5" s="249"/>
      <c r="C5" s="249"/>
      <c r="D5" s="249"/>
      <c r="E5" s="249"/>
      <c r="F5" s="249"/>
      <c r="G5" s="249"/>
      <c r="H5" s="249"/>
      <c r="I5" s="249"/>
      <c r="J5" s="249"/>
    </row>
    <row r="6" spans="1:10" ht="13.5" thickBot="1">
      <c r="A6" s="249"/>
      <c r="B6" s="249"/>
      <c r="C6" s="249"/>
      <c r="D6" s="249"/>
      <c r="E6" s="249"/>
      <c r="F6" s="249"/>
      <c r="G6" s="249"/>
      <c r="H6" s="249"/>
      <c r="I6" s="249"/>
      <c r="J6" s="249"/>
    </row>
    <row r="7" spans="1:10" ht="13.5" thickBot="1">
      <c r="A7" s="249"/>
      <c r="B7" s="1144" t="s">
        <v>893</v>
      </c>
      <c r="C7" s="1145">
        <v>2013</v>
      </c>
      <c r="D7" s="1145">
        <v>2014</v>
      </c>
      <c r="E7" s="1145">
        <v>2015</v>
      </c>
      <c r="F7" s="1145">
        <v>2016</v>
      </c>
      <c r="G7" s="1145">
        <v>2017</v>
      </c>
      <c r="H7" s="249"/>
      <c r="I7" s="249"/>
      <c r="J7" s="249"/>
    </row>
    <row r="8" spans="1:10" ht="14.25" thickBot="1">
      <c r="A8" s="249"/>
      <c r="B8" s="1146" t="s">
        <v>820</v>
      </c>
      <c r="C8" s="1148">
        <f>-'Total RAB roll forward'!H112</f>
        <v>2.1001023407490553</v>
      </c>
      <c r="D8" s="1148">
        <f>-'Total RAB roll forward'!I112-'RAB Addit''l - Diff with index '!E17</f>
        <v>4.583544184135218</v>
      </c>
      <c r="E8" s="1148">
        <f>-'Total RAB roll forward'!J112-'RAB Addit''l - Diff with index '!F17</f>
        <v>4.2287068840299611</v>
      </c>
      <c r="F8" s="1148">
        <f>-'Total RAB roll forward'!K112-'RAB Addit''l - Diff with index '!G17</f>
        <v>4.0284424211668295</v>
      </c>
      <c r="G8" s="1148">
        <f>-'Total RAB roll forward'!L112-'RAB Addit''l - Diff with index '!H17</f>
        <v>2.0637730275821911</v>
      </c>
      <c r="H8" s="249"/>
      <c r="I8" s="249"/>
      <c r="J8" s="249"/>
    </row>
    <row r="9" spans="1:10" ht="14.25" thickBot="1">
      <c r="A9" s="249"/>
      <c r="B9" s="1146" t="s">
        <v>821</v>
      </c>
      <c r="C9" s="1148">
        <f>-'Total RAB roll forward'!H113</f>
        <v>1.0044868485321459</v>
      </c>
      <c r="D9" s="1148">
        <f>-'Total RAB roll forward'!I113-'RAB Addit''l - Diff with index '!E18</f>
        <v>1.9951639907040808</v>
      </c>
      <c r="E9" s="1148">
        <f>-'Total RAB roll forward'!J113-'RAB Addit''l - Diff with index '!F18</f>
        <v>2.9912096040117735</v>
      </c>
      <c r="F9" s="1148">
        <f>-'Total RAB roll forward'!K113-'RAB Addit''l - Diff with index '!G18</f>
        <v>3.1594137755369034</v>
      </c>
      <c r="G9" s="1148">
        <f>-'Total RAB roll forward'!L113-'RAB Addit''l - Diff with index '!H18</f>
        <v>3.3282874968193901</v>
      </c>
      <c r="H9" s="249"/>
      <c r="I9" s="249"/>
      <c r="J9" s="249"/>
    </row>
    <row r="10" spans="1:10" ht="14.25" thickBot="1">
      <c r="A10" s="249"/>
      <c r="B10" s="1146" t="s">
        <v>924</v>
      </c>
      <c r="C10" s="1148">
        <f>-'Total RAB roll forward'!H114</f>
        <v>0.38524147518927809</v>
      </c>
      <c r="D10" s="1148">
        <f>-'Total RAB roll forward'!I114-'RAB Addit''l - Diff with index '!E19</f>
        <v>0.82843235028842566</v>
      </c>
      <c r="E10" s="1148">
        <f>-'Total RAB roll forward'!J114-'RAB Addit''l - Diff with index '!F19</f>
        <v>1.1912192766387155</v>
      </c>
      <c r="F10" s="1148">
        <f>-'Total RAB roll forward'!K114-'RAB Addit''l - Diff with index '!G19</f>
        <v>1.2536026330328527</v>
      </c>
      <c r="G10" s="1148">
        <f>-'Total RAB roll forward'!L114-'RAB Addit''l - Diff with index '!H19</f>
        <v>1.4075038978445107</v>
      </c>
      <c r="H10" s="249"/>
      <c r="I10" s="249"/>
      <c r="J10" s="249"/>
    </row>
    <row r="11" spans="1:10" ht="14.25" thickBot="1">
      <c r="A11" s="249"/>
      <c r="B11" s="1146" t="s">
        <v>823</v>
      </c>
      <c r="C11" s="1148">
        <f>-'Total RAB roll forward'!H115</f>
        <v>3.2575142117721653E-3</v>
      </c>
      <c r="D11" s="1148">
        <f>-'Total RAB roll forward'!I115-'RAB Addit''l - Diff with index '!E20</f>
        <v>6.9599412792152125E-3</v>
      </c>
      <c r="E11" s="1148">
        <f>-'Total RAB roll forward'!J115-'RAB Addit''l - Diff with index '!F20</f>
        <v>7.506501686581589E-3</v>
      </c>
      <c r="F11" s="1148">
        <f>-'Total RAB roll forward'!K115-'RAB Addit''l - Diff with index '!G20</f>
        <v>8.0760401510167716E-3</v>
      </c>
      <c r="G11" s="1148">
        <f>-'Total RAB roll forward'!L115-'RAB Addit''l - Diff with index '!H20</f>
        <v>8.669363975119599E-3</v>
      </c>
      <c r="H11" s="249"/>
      <c r="I11" s="249"/>
      <c r="J11" s="249"/>
    </row>
    <row r="12" spans="1:10" ht="14.25" thickBot="1">
      <c r="A12" s="249"/>
      <c r="B12" s="1146" t="s">
        <v>811</v>
      </c>
      <c r="C12" s="1148">
        <f>-'Total RAB roll forward'!H116</f>
        <v>1.269208500878432E-3</v>
      </c>
      <c r="D12" s="1148">
        <f>-'Total RAB roll forward'!I116-'RAB Addit''l - Diff with index '!E21</f>
        <v>2.6035027010506084E-2</v>
      </c>
      <c r="E12" s="1148">
        <f>-'Total RAB roll forward'!J116-'RAB Addit''l - Diff with index '!F21</f>
        <v>5.8549198198678196E-2</v>
      </c>
      <c r="F12" s="1148">
        <f>-'Total RAB roll forward'!K116-'RAB Addit''l - Diff with index '!G21</f>
        <v>6.6473230360079211E-2</v>
      </c>
      <c r="G12" s="1148">
        <f>-'Total RAB roll forward'!L116-'RAB Addit''l - Diff with index '!H21</f>
        <v>7.6153938750074285E-2</v>
      </c>
      <c r="H12" s="249"/>
      <c r="I12" s="249"/>
      <c r="J12" s="249"/>
    </row>
    <row r="13" spans="1:10" s="1021" customFormat="1" ht="14.25" thickBot="1">
      <c r="A13" s="249"/>
      <c r="B13" s="1146" t="s">
        <v>812</v>
      </c>
      <c r="C13" s="1148">
        <f>-'Total RAB roll forward'!H117</f>
        <v>1.4166852923745992</v>
      </c>
      <c r="D13" s="1148">
        <f>-'Total RAB roll forward'!I117-'RAB Addit''l - Diff with index '!E22</f>
        <v>2.9797753074450477</v>
      </c>
      <c r="E13" s="1148">
        <f>-'Total RAB roll forward'!J117-'RAB Addit''l - Diff with index '!F22</f>
        <v>3.1952335253863762</v>
      </c>
      <c r="F13" s="1148">
        <f>-'Total RAB roll forward'!K117-'RAB Addit''l - Diff with index '!G22</f>
        <v>5.0417800846842953</v>
      </c>
      <c r="G13" s="1148">
        <f>-'Total RAB roll forward'!L117-'RAB Addit''l - Diff with index '!H22</f>
        <v>0.51560469506217577</v>
      </c>
      <c r="H13" s="249"/>
      <c r="I13" s="249"/>
      <c r="J13" s="249"/>
    </row>
    <row r="14" spans="1:10" ht="14.25" thickBot="1">
      <c r="A14" s="249"/>
      <c r="B14" s="1146" t="s">
        <v>813</v>
      </c>
      <c r="C14" s="1148">
        <f>-'Total RAB roll forward'!H118</f>
        <v>1.496970538482921E-2</v>
      </c>
      <c r="D14" s="1148">
        <f>-'Total RAB roll forward'!I118-'RAB Addit''l - Diff with index '!E23</f>
        <v>3.8898398307846416E-2</v>
      </c>
      <c r="E14" s="1148">
        <f>-'Total RAB roll forward'!J118-'RAB Addit''l - Diff with index '!F23</f>
        <v>0.11617758440599804</v>
      </c>
      <c r="F14" s="1148">
        <f>-'Total RAB roll forward'!K118-'RAB Addit''l - Diff with index '!G23</f>
        <v>9.2685075039372455E-2</v>
      </c>
      <c r="G14" s="1148">
        <f>-'Total RAB roll forward'!L118-'RAB Addit''l - Diff with index '!H23</f>
        <v>0.17558796030792084</v>
      </c>
      <c r="H14" s="249"/>
      <c r="I14" s="249"/>
      <c r="J14" s="249"/>
    </row>
    <row r="15" spans="1:10" s="1021" customFormat="1" ht="14.25" thickBot="1">
      <c r="A15" s="249"/>
      <c r="B15" s="1146" t="s">
        <v>814</v>
      </c>
      <c r="C15" s="1148">
        <f>-'Total RAB roll forward'!H119</f>
        <v>-7.8360066124756197E-2</v>
      </c>
      <c r="D15" s="1148">
        <f>-'Total RAB roll forward'!I119-'RAB Addit''l - Diff with index '!E24</f>
        <v>-0.1586791339026313</v>
      </c>
      <c r="E15" s="1148">
        <f>-'Total RAB roll forward'!J119-'RAB Addit''l - Diff with index '!F24</f>
        <v>-0.16264611225019709</v>
      </c>
      <c r="F15" s="1148">
        <f>-'Total RAB roll forward'!K119-'RAB Addit''l - Diff with index '!G24</f>
        <v>-0.16997068161973072</v>
      </c>
      <c r="G15" s="1148">
        <f>-'Total RAB roll forward'!L119-'RAB Addit''l - Diff with index '!H24</f>
        <v>-0.1722832165214826</v>
      </c>
      <c r="H15" s="249"/>
      <c r="I15" s="249"/>
      <c r="J15" s="249"/>
    </row>
    <row r="16" spans="1:10" ht="13.5" thickBot="1">
      <c r="A16" s="249"/>
      <c r="B16" s="1147" t="s">
        <v>18</v>
      </c>
      <c r="C16" s="1156">
        <f>SUM(C8:C15)</f>
        <v>4.8476523188178025</v>
      </c>
      <c r="D16" s="1156">
        <f>SUM(D8:D15)</f>
        <v>10.300130065267711</v>
      </c>
      <c r="E16" s="1156">
        <f t="shared" ref="E16:G16" si="0">SUM(E8:E15)</f>
        <v>11.625956462107887</v>
      </c>
      <c r="F16" s="1156">
        <f t="shared" si="0"/>
        <v>13.480502578351622</v>
      </c>
      <c r="G16" s="1156">
        <f t="shared" si="0"/>
        <v>7.4032971638198992</v>
      </c>
      <c r="H16" s="249"/>
      <c r="I16" s="249"/>
      <c r="J16" s="249"/>
    </row>
    <row r="17" spans="1:10" s="1021" customFormat="1">
      <c r="A17" s="249"/>
      <c r="B17" s="1188"/>
      <c r="C17" s="1189"/>
      <c r="D17" s="1189"/>
      <c r="E17" s="1189"/>
      <c r="F17" s="1189"/>
      <c r="G17" s="1189"/>
      <c r="H17" s="249"/>
      <c r="I17" s="249"/>
      <c r="J17" s="249"/>
    </row>
    <row r="18" spans="1:10" ht="13.5">
      <c r="A18" s="249"/>
      <c r="B18" s="1178"/>
      <c r="C18" s="297"/>
      <c r="D18" s="297"/>
      <c r="E18" s="297"/>
      <c r="F18" s="297"/>
      <c r="G18" s="297"/>
      <c r="H18" s="249"/>
      <c r="I18" s="249"/>
      <c r="J18" s="249"/>
    </row>
    <row r="19" spans="1:10" ht="13.5">
      <c r="A19" s="249"/>
      <c r="B19" s="1178" t="s">
        <v>908</v>
      </c>
      <c r="C19" s="297">
        <f>SUM(Table│RAB!C10:C11)+C16</f>
        <v>0</v>
      </c>
      <c r="D19" s="297">
        <f>SUM(Table│RAB!D10:D11)+D16</f>
        <v>0</v>
      </c>
      <c r="E19" s="297">
        <f>SUM(Table│RAB!E10:E11)+E16</f>
        <v>0</v>
      </c>
      <c r="F19" s="297">
        <f>SUM(Table│RAB!F10:F11)+F16</f>
        <v>0</v>
      </c>
      <c r="G19" s="297">
        <f>SUM(Table│RAB!G10:G11)+G16</f>
        <v>0</v>
      </c>
      <c r="H19" s="249"/>
      <c r="I19" s="249"/>
      <c r="J19" s="249"/>
    </row>
    <row r="20" spans="1:10">
      <c r="A20" s="249"/>
      <c r="B20" s="249"/>
      <c r="C20" s="249"/>
      <c r="D20" s="249"/>
      <c r="E20" s="249"/>
      <c r="F20" s="249"/>
      <c r="G20" s="249"/>
      <c r="H20" s="249"/>
      <c r="I20" s="249"/>
      <c r="J20" s="249"/>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zoomScale="84" zoomScaleNormal="84" workbookViewId="0">
      <selection activeCell="I47" sqref="I47"/>
    </sheetView>
  </sheetViews>
  <sheetFormatPr defaultRowHeight="12.75"/>
  <cols>
    <col min="1" max="1" width="35.7109375" style="1077" customWidth="1"/>
    <col min="2" max="2" width="19.7109375" style="1077" customWidth="1"/>
    <col min="3" max="3" width="18.7109375" style="1086" customWidth="1"/>
    <col min="4" max="4" width="19.7109375" style="1086" customWidth="1"/>
    <col min="5" max="5" width="9.140625" style="1077"/>
    <col min="6" max="6" width="16.5703125" style="1077" customWidth="1"/>
    <col min="7" max="16384" width="9.140625" style="1077"/>
  </cols>
  <sheetData>
    <row r="1" spans="1:11">
      <c r="A1" s="1076" t="s">
        <v>843</v>
      </c>
    </row>
    <row r="2" spans="1:11">
      <c r="A2" s="1076" t="s">
        <v>844</v>
      </c>
    </row>
    <row r="6" spans="1:11" ht="38.25">
      <c r="B6" s="1079" t="s">
        <v>845</v>
      </c>
      <c r="C6" s="1088" t="s">
        <v>846</v>
      </c>
      <c r="D6" s="1088" t="s">
        <v>835</v>
      </c>
      <c r="F6" s="1080" t="s">
        <v>879</v>
      </c>
      <c r="G6" s="5" t="s">
        <v>61</v>
      </c>
      <c r="K6" s="1077" t="s">
        <v>932</v>
      </c>
    </row>
    <row r="7" spans="1:11" ht="25.5">
      <c r="B7" s="1080" t="s">
        <v>847</v>
      </c>
      <c r="C7" s="1089" t="s">
        <v>848</v>
      </c>
      <c r="D7" s="1088"/>
    </row>
    <row r="8" spans="1:11">
      <c r="A8" s="1078" t="s">
        <v>891</v>
      </c>
      <c r="B8" s="1079" t="s">
        <v>819</v>
      </c>
      <c r="C8" s="1088" t="s">
        <v>819</v>
      </c>
      <c r="D8" s="1088" t="s">
        <v>819</v>
      </c>
    </row>
    <row r="9" spans="1:11">
      <c r="A9" s="1077" t="s">
        <v>807</v>
      </c>
      <c r="B9" s="1081">
        <f>'RAB roll forward'!M770</f>
        <v>500.91464609110642</v>
      </c>
      <c r="C9" s="1090">
        <f>'RAB Addit''l - Diff with index '!H39</f>
        <v>233.53685379517336</v>
      </c>
      <c r="D9" s="1090">
        <f>B9+C9</f>
        <v>734.45149988627975</v>
      </c>
      <c r="F9" s="1081">
        <f>'Regulatory-Remaining life calc'!C30</f>
        <v>37.589302125352127</v>
      </c>
      <c r="G9" s="1077">
        <f>A1stdlife</f>
        <v>55</v>
      </c>
      <c r="K9" s="1081">
        <v>1.6977221052445657</v>
      </c>
    </row>
    <row r="10" spans="1:11">
      <c r="A10" s="1077" t="s">
        <v>808</v>
      </c>
      <c r="B10" s="1081">
        <f>'RAB roll forward'!M771</f>
        <v>157.60185336330471</v>
      </c>
      <c r="C10" s="1090">
        <f>'RAB Addit''l - Diff with index '!H40</f>
        <v>4.3958293355633034</v>
      </c>
      <c r="D10" s="1090">
        <f t="shared" ref="D10:D16" si="0">B10+C10</f>
        <v>161.997682698868</v>
      </c>
      <c r="F10" s="1081">
        <f>'Regulatory-Remaining life calc'!C62</f>
        <v>21.898911805282683</v>
      </c>
      <c r="G10" s="1077">
        <f>A2stdlife</f>
        <v>30</v>
      </c>
      <c r="K10" s="1081">
        <v>1.8621343394930818</v>
      </c>
    </row>
    <row r="11" spans="1:11">
      <c r="A11" s="1077" t="s">
        <v>809</v>
      </c>
      <c r="B11" s="1081">
        <f>'RAB roll forward'!M772</f>
        <v>62.243474333282528</v>
      </c>
      <c r="C11" s="1090">
        <f>'RAB Addit''l - Diff with index '!H41</f>
        <v>-2.8791335257037631</v>
      </c>
      <c r="D11" s="1090">
        <f t="shared" si="0"/>
        <v>59.364340807578763</v>
      </c>
      <c r="F11" s="1081">
        <f>'Regulatory-Remaining life calc'!C94</f>
        <v>22.525214957475843</v>
      </c>
      <c r="G11" s="1077">
        <f>A3stdlife</f>
        <v>30</v>
      </c>
      <c r="K11" s="1081">
        <v>-0.70365931870848897</v>
      </c>
    </row>
    <row r="12" spans="1:11">
      <c r="A12" s="1077" t="s">
        <v>810</v>
      </c>
      <c r="B12" s="1081">
        <f>'RAB roll forward'!M773</f>
        <v>0.28648950235705062</v>
      </c>
      <c r="C12" s="1090">
        <f>'RAB Addit''l - Diff with index '!H42</f>
        <v>0</v>
      </c>
      <c r="D12" s="1090">
        <f t="shared" si="0"/>
        <v>0.28648950235705062</v>
      </c>
      <c r="F12" s="1081">
        <f>'Regulatory-Remaining life calc'!C126</f>
        <v>18</v>
      </c>
      <c r="G12" s="1077">
        <f>A4stdlife</f>
        <v>30</v>
      </c>
      <c r="K12" s="1081">
        <v>3.5832646878827812E-3</v>
      </c>
    </row>
    <row r="13" spans="1:11">
      <c r="A13" s="1077" t="s">
        <v>811</v>
      </c>
      <c r="B13" s="1081">
        <f>'RAB roll forward'!M774</f>
        <v>0.51766844985221383</v>
      </c>
      <c r="C13" s="1090">
        <f>'RAB Addit''l - Diff with index '!H43</f>
        <v>-5.2586670698628844E-2</v>
      </c>
      <c r="D13" s="1090">
        <f t="shared" si="0"/>
        <v>0.46508177915358501</v>
      </c>
      <c r="F13" s="1081">
        <f>'Regulatory-Remaining life calc'!C158</f>
        <v>8.9789561873864709</v>
      </c>
      <c r="G13" s="1077">
        <f>A5stdlife</f>
        <v>10</v>
      </c>
      <c r="K13" s="1081">
        <v>0.17525657975995268</v>
      </c>
    </row>
    <row r="14" spans="1:11">
      <c r="A14" s="1077" t="s">
        <v>812</v>
      </c>
      <c r="B14" s="1081">
        <f>'RAB roll forward'!M775</f>
        <v>5.9862720059516006</v>
      </c>
      <c r="C14" s="1090">
        <f>'RAB Addit''l - Diff with index '!H44</f>
        <v>20.245939585826427</v>
      </c>
      <c r="D14" s="1090">
        <f t="shared" si="0"/>
        <v>26.232211591778029</v>
      </c>
      <c r="F14" s="1081">
        <f>'Regulatory-Remaining life calc'!C190</f>
        <v>4.2304947931791634</v>
      </c>
      <c r="G14" s="1077">
        <f>A6stdlife</f>
        <v>5</v>
      </c>
      <c r="K14" s="1081">
        <v>-1.74490387539484</v>
      </c>
    </row>
    <row r="15" spans="1:11">
      <c r="A15" s="1077" t="s">
        <v>813</v>
      </c>
      <c r="B15" s="1081">
        <f>'RAB roll forward'!M776</f>
        <v>18.162919230121524</v>
      </c>
      <c r="C15" s="1090">
        <f>'RAB Addit''l - Diff with index '!H45</f>
        <v>-10.35997909744864</v>
      </c>
      <c r="D15" s="1090">
        <f t="shared" si="0"/>
        <v>7.8029401326728838</v>
      </c>
      <c r="F15" s="1081">
        <f>'Regulatory-Remaining life calc'!C222</f>
        <v>34.089928724348717</v>
      </c>
      <c r="G15" s="1077">
        <f>A7stdlife</f>
        <v>60</v>
      </c>
      <c r="K15" s="1081">
        <v>-7.9973877033028273E-2</v>
      </c>
    </row>
    <row r="16" spans="1:11">
      <c r="A16" s="1077" t="s">
        <v>814</v>
      </c>
      <c r="B16" s="1081">
        <f>'RAB roll forward'!M777</f>
        <v>7.294342776055708</v>
      </c>
      <c r="C16" s="1090">
        <f>'RAB Addit''l - Diff with index '!H46</f>
        <v>-0.28700672762002505</v>
      </c>
      <c r="D16" s="1090">
        <f t="shared" si="0"/>
        <v>7.0073360484356826</v>
      </c>
      <c r="F16" s="1106" t="s">
        <v>206</v>
      </c>
      <c r="G16" s="1113" t="str">
        <f>A8stdlife</f>
        <v>n/a</v>
      </c>
      <c r="K16" s="1081">
        <v>-1.053350516941709E-2</v>
      </c>
    </row>
    <row r="17" spans="1:11" ht="13.5" thickBot="1">
      <c r="B17" s="1082">
        <f>SUM(B9:B16)</f>
        <v>753.0076657520317</v>
      </c>
      <c r="C17" s="1091">
        <f>SUM(C9:C16)</f>
        <v>244.59991669509202</v>
      </c>
      <c r="D17" s="1091">
        <f>SUM(D9:D16)</f>
        <v>997.60758244712395</v>
      </c>
      <c r="K17" s="1081">
        <v>1.1996257128796515</v>
      </c>
    </row>
    <row r="18" spans="1:11" ht="13.5" thickTop="1"/>
    <row r="20" spans="1:11">
      <c r="B20" s="1079" t="s">
        <v>845</v>
      </c>
      <c r="C20" s="1088" t="s">
        <v>846</v>
      </c>
      <c r="D20" s="1088" t="s">
        <v>835</v>
      </c>
    </row>
    <row r="21" spans="1:11" ht="25.5">
      <c r="B21" s="1080" t="s">
        <v>847</v>
      </c>
      <c r="C21" s="1089" t="s">
        <v>848</v>
      </c>
      <c r="D21" s="1088"/>
    </row>
    <row r="22" spans="1:11">
      <c r="B22" s="1079" t="s">
        <v>819</v>
      </c>
      <c r="C22" s="1088" t="s">
        <v>819</v>
      </c>
      <c r="D22" s="1088" t="s">
        <v>819</v>
      </c>
    </row>
    <row r="23" spans="1:11">
      <c r="A23" s="1078" t="s">
        <v>849</v>
      </c>
    </row>
    <row r="24" spans="1:11">
      <c r="A24" s="1077" t="s">
        <v>807</v>
      </c>
      <c r="B24" s="1081">
        <f>'TAB roll forward'!M8</f>
        <v>114.00759315794269</v>
      </c>
      <c r="C24" s="1090">
        <f>'Half YR WACC - Calc'!I39-'Half YR WACC - Calc'!I51</f>
        <v>219.93033760529966</v>
      </c>
      <c r="D24" s="1090">
        <f>SUM(B24:C24)</f>
        <v>333.93793076324232</v>
      </c>
      <c r="F24" s="1081">
        <f>'Tax-Remaining life calc'!C28</f>
        <v>17.33121254439067</v>
      </c>
      <c r="G24" s="1077">
        <f>A1taxstdlife</f>
        <v>20</v>
      </c>
      <c r="K24" s="1081">
        <v>-1.8465985769651638</v>
      </c>
    </row>
    <row r="25" spans="1:11">
      <c r="A25" s="1077" t="s">
        <v>808</v>
      </c>
      <c r="B25" s="1081">
        <f>'TAB roll forward'!M9</f>
        <v>122.47287638597686</v>
      </c>
      <c r="C25" s="1090">
        <f>'Half YR WACC - Calc'!I40-'Half YR WACC - Calc'!I52</f>
        <v>4.2464544638733122</v>
      </c>
      <c r="D25" s="1090">
        <f t="shared" ref="D25:D31" si="1">SUM(B25:C25)</f>
        <v>126.71933084985017</v>
      </c>
      <c r="F25" s="1081">
        <f>'Tax-Remaining life calc'!C58</f>
        <v>14.048810484880994</v>
      </c>
      <c r="G25" s="1077">
        <f>A2taxstdlife</f>
        <v>20</v>
      </c>
      <c r="K25" s="1081">
        <v>7.4274320563165048</v>
      </c>
    </row>
    <row r="26" spans="1:11">
      <c r="A26" s="1077" t="s">
        <v>809</v>
      </c>
      <c r="B26" s="1081">
        <f>'TAB roll forward'!M10</f>
        <v>34.214802101974918</v>
      </c>
      <c r="C26" s="1090">
        <f>'Half YR WACC - Calc'!I41-'Half YR WACC - Calc'!I53</f>
        <v>-2.3863757931916774</v>
      </c>
      <c r="D26" s="1090">
        <f t="shared" si="1"/>
        <v>31.828426308783239</v>
      </c>
      <c r="F26" s="1081">
        <f>'Tax-Remaining life calc'!C88</f>
        <v>14.863226243729422</v>
      </c>
      <c r="G26" s="1077">
        <f>A3taxstdlife</f>
        <v>20</v>
      </c>
      <c r="K26" s="1081">
        <v>-0.28156878591465784</v>
      </c>
    </row>
    <row r="27" spans="1:11">
      <c r="A27" s="1077" t="s">
        <v>810</v>
      </c>
      <c r="B27" s="1081">
        <f>'TAB roll forward'!M11</f>
        <v>0.11235574501508083</v>
      </c>
      <c r="C27" s="1090">
        <f>'Half YR WACC - Calc'!I42-'Half YR WACC - Calc'!I54</f>
        <v>0</v>
      </c>
      <c r="D27" s="1090">
        <f t="shared" si="1"/>
        <v>0.11235574501508083</v>
      </c>
      <c r="F27" s="1081">
        <f>'Tax-Remaining life calc'!C118</f>
        <v>13.503248445538798</v>
      </c>
      <c r="G27" s="1077">
        <f>A4taxstdlife</f>
        <v>20</v>
      </c>
      <c r="K27" s="1081">
        <v>1.7978994841410523E-3</v>
      </c>
    </row>
    <row r="28" spans="1:11">
      <c r="A28" s="1077" t="s">
        <v>811</v>
      </c>
      <c r="B28" s="1081">
        <f>'TAB roll forward'!M12</f>
        <v>0.77777155561872502</v>
      </c>
      <c r="C28" s="1090">
        <f>'Half YR WACC - Calc'!I43-'Half YR WACC - Calc'!I55</f>
        <v>-3.1587691963547757E-2</v>
      </c>
      <c r="D28" s="1090">
        <f t="shared" si="1"/>
        <v>0.7461838636551773</v>
      </c>
      <c r="F28" s="1081">
        <f>'Tax-Remaining life calc'!C148</f>
        <v>18.93062004341984</v>
      </c>
      <c r="G28" s="1077">
        <f>A5taxstdlife</f>
        <v>20</v>
      </c>
      <c r="K28" s="1081">
        <v>0.1014697411517349</v>
      </c>
    </row>
    <row r="29" spans="1:11">
      <c r="A29" s="1077" t="s">
        <v>812</v>
      </c>
      <c r="B29" s="1081">
        <f>'TAB roll forward'!M13</f>
        <v>9.4028726915226759</v>
      </c>
      <c r="C29" s="1090">
        <f>'Half YR WACC - Calc'!I44-'Half YR WACC - Calc'!I56</f>
        <v>19.025616133292257</v>
      </c>
      <c r="D29" s="1090">
        <f t="shared" si="1"/>
        <v>28.428488824814934</v>
      </c>
      <c r="F29" s="1081">
        <f>'Tax-Remaining life calc'!C178</f>
        <v>6.1685470300806102</v>
      </c>
      <c r="G29" s="1077">
        <f>A6taxstdlife</f>
        <v>7.5</v>
      </c>
      <c r="K29" s="1081">
        <v>-0.54729392524548359</v>
      </c>
    </row>
    <row r="30" spans="1:11">
      <c r="A30" s="1077" t="s">
        <v>813</v>
      </c>
      <c r="B30" s="1081">
        <f>'TAB roll forward'!M14</f>
        <v>15.385258946345177</v>
      </c>
      <c r="C30" s="1090">
        <f>'Half YR WACC - Calc'!I45-'Half YR WACC - Calc'!I57</f>
        <v>-9.4270674980201239</v>
      </c>
      <c r="D30" s="1090">
        <f t="shared" si="1"/>
        <v>5.9581914483250529</v>
      </c>
      <c r="F30" s="1081">
        <f>'Tax-Remaining life calc'!C208</f>
        <v>47.531042512705135</v>
      </c>
      <c r="G30" s="1077">
        <f>A7taxstdlife</f>
        <v>60</v>
      </c>
      <c r="K30" s="1081">
        <v>-9.7347714795354534E-2</v>
      </c>
    </row>
    <row r="31" spans="1:11">
      <c r="A31" s="1077" t="s">
        <v>814</v>
      </c>
      <c r="B31" s="1081">
        <f>'TAB roll forward'!M15</f>
        <v>5.1911087001691012</v>
      </c>
      <c r="C31" s="1090">
        <f>'Half YR WACC - Calc'!I46-'Half YR WACC - Calc'!I58</f>
        <v>-0.26826691851112722</v>
      </c>
      <c r="D31" s="1090">
        <f t="shared" si="1"/>
        <v>4.9228417816579739</v>
      </c>
      <c r="F31" s="1106" t="s">
        <v>206</v>
      </c>
      <c r="G31" s="1113" t="str">
        <f>A8taxstdlife</f>
        <v>n/a</v>
      </c>
      <c r="K31" s="1081">
        <v>-9.7742538813143653E-3</v>
      </c>
    </row>
    <row r="32" spans="1:11" ht="13.5" thickBot="1">
      <c r="B32" s="1082">
        <f>SUM(B24:B31)</f>
        <v>301.5646392845652</v>
      </c>
      <c r="C32" s="1091">
        <f>SUM(C24:C31)</f>
        <v>231.08911030077871</v>
      </c>
      <c r="D32" s="1091">
        <f>SUM(D24:D31)</f>
        <v>532.65374958534392</v>
      </c>
      <c r="K32" s="1081">
        <v>4.7481164401503975</v>
      </c>
    </row>
    <row r="33" ht="13.5" thickTop="1"/>
  </sheetData>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topLeftCell="A67" workbookViewId="0">
      <selection activeCell="I47" sqref="I47"/>
    </sheetView>
  </sheetViews>
  <sheetFormatPr defaultRowHeight="12.75"/>
  <cols>
    <col min="1" max="1" width="26.28515625" style="1077" bestFit="1" customWidth="1"/>
    <col min="2" max="3" width="6.42578125" style="1077" customWidth="1"/>
    <col min="4" max="4" width="9.140625" style="1077"/>
    <col min="5" max="5" width="11.28515625" style="1077" bestFit="1" customWidth="1"/>
    <col min="6" max="16384" width="9.140625" style="1077"/>
  </cols>
  <sheetData>
    <row r="1" spans="1:8">
      <c r="A1" s="1078" t="s">
        <v>850</v>
      </c>
    </row>
    <row r="2" spans="1:8" ht="15">
      <c r="A2" s="1078" t="s">
        <v>851</v>
      </c>
    </row>
    <row r="3" spans="1:8">
      <c r="A3" s="1078"/>
    </row>
    <row r="4" spans="1:8">
      <c r="D4" s="1079">
        <v>2013</v>
      </c>
      <c r="E4" s="1079">
        <v>2014</v>
      </c>
      <c r="F4" s="1079">
        <v>2015</v>
      </c>
      <c r="G4" s="1079">
        <v>2016</v>
      </c>
      <c r="H4" s="1079">
        <v>2017</v>
      </c>
    </row>
    <row r="5" spans="1:8">
      <c r="A5" s="1078" t="s">
        <v>852</v>
      </c>
      <c r="D5" s="1079" t="s">
        <v>853</v>
      </c>
      <c r="E5" s="1079" t="s">
        <v>853</v>
      </c>
      <c r="F5" s="1079" t="s">
        <v>853</v>
      </c>
      <c r="G5" s="1079" t="s">
        <v>853</v>
      </c>
      <c r="H5" s="1079" t="s">
        <v>853</v>
      </c>
    </row>
    <row r="6" spans="1:8">
      <c r="A6" s="1077" t="s">
        <v>807</v>
      </c>
      <c r="E6" s="1081">
        <f>D39</f>
        <v>1.2891935548317521</v>
      </c>
      <c r="F6" s="1081">
        <f>E39</f>
        <v>43.421411981460011</v>
      </c>
      <c r="G6" s="1081">
        <f>F39</f>
        <v>101.97111800454809</v>
      </c>
      <c r="H6" s="1081">
        <f>G39</f>
        <v>190.21700580062463</v>
      </c>
    </row>
    <row r="7" spans="1:8">
      <c r="A7" s="1077" t="s">
        <v>808</v>
      </c>
      <c r="E7" s="1081">
        <f t="shared" ref="E7:H13" si="0">D40</f>
        <v>2.9866198138742828</v>
      </c>
      <c r="F7" s="1081">
        <f t="shared" si="0"/>
        <v>-7.8531921789546786</v>
      </c>
      <c r="G7" s="1081">
        <f t="shared" si="0"/>
        <v>-2.1667279749268697</v>
      </c>
      <c r="H7" s="1081">
        <f t="shared" si="0"/>
        <v>3.8037639931301661</v>
      </c>
    </row>
    <row r="8" spans="1:8">
      <c r="A8" s="1077" t="s">
        <v>809</v>
      </c>
      <c r="E8" s="1081">
        <f t="shared" si="0"/>
        <v>-4.5998756599314925</v>
      </c>
      <c r="F8" s="1081">
        <f t="shared" si="0"/>
        <v>-8.8817030144247564</v>
      </c>
      <c r="G8" s="1081">
        <f t="shared" si="0"/>
        <v>-4.9647861504673685</v>
      </c>
      <c r="H8" s="1081">
        <f t="shared" si="0"/>
        <v>-5.2040042447539481</v>
      </c>
    </row>
    <row r="9" spans="1:8">
      <c r="A9" s="1077" t="s">
        <v>810</v>
      </c>
      <c r="E9" s="1081">
        <f t="shared" si="0"/>
        <v>0</v>
      </c>
      <c r="F9" s="1081">
        <f t="shared" si="0"/>
        <v>0</v>
      </c>
      <c r="G9" s="1081">
        <f t="shared" si="0"/>
        <v>0</v>
      </c>
      <c r="H9" s="1081">
        <f t="shared" si="0"/>
        <v>0</v>
      </c>
    </row>
    <row r="10" spans="1:8">
      <c r="A10" s="1077" t="s">
        <v>811</v>
      </c>
      <c r="E10" s="1081">
        <f t="shared" si="0"/>
        <v>-0.23552971276213747</v>
      </c>
      <c r="F10" s="1081">
        <f t="shared" si="0"/>
        <v>-0.52486103954902108</v>
      </c>
      <c r="G10" s="1081">
        <f t="shared" si="0"/>
        <v>-0.34751519388177388</v>
      </c>
      <c r="H10" s="1081">
        <f t="shared" si="0"/>
        <v>-0.10231315619786141</v>
      </c>
    </row>
    <row r="11" spans="1:8">
      <c r="A11" s="1077" t="s">
        <v>812</v>
      </c>
      <c r="E11" s="1081">
        <f t="shared" si="0"/>
        <v>2.6594161421109344</v>
      </c>
      <c r="F11" s="1081">
        <f t="shared" si="0"/>
        <v>7.1962804134157121</v>
      </c>
      <c r="G11" s="1081">
        <f t="shared" si="0"/>
        <v>10.660890549630505</v>
      </c>
      <c r="H11" s="1081">
        <f t="shared" si="0"/>
        <v>11.899407113728769</v>
      </c>
    </row>
    <row r="12" spans="1:8">
      <c r="A12" s="1077" t="s">
        <v>813</v>
      </c>
      <c r="E12" s="1081">
        <f t="shared" si="0"/>
        <v>-4.6872581866081546</v>
      </c>
      <c r="F12" s="1081">
        <f t="shared" si="0"/>
        <v>-10.561657277900693</v>
      </c>
      <c r="G12" s="1081">
        <f t="shared" si="0"/>
        <v>-9.8961927640064431</v>
      </c>
      <c r="H12" s="1081">
        <f t="shared" si="0"/>
        <v>-10.170089501514232</v>
      </c>
    </row>
    <row r="13" spans="1:8">
      <c r="A13" s="1077" t="s">
        <v>814</v>
      </c>
      <c r="E13" s="1081">
        <f t="shared" si="0"/>
        <v>0</v>
      </c>
      <c r="F13" s="1081">
        <f t="shared" si="0"/>
        <v>0</v>
      </c>
      <c r="G13" s="1081">
        <f t="shared" si="0"/>
        <v>-0.27777831471988657</v>
      </c>
      <c r="H13" s="1081">
        <f t="shared" si="0"/>
        <v>-0.28137914472551473</v>
      </c>
    </row>
    <row r="14" spans="1:8">
      <c r="D14" s="1083">
        <f>SUM(D6:D13)</f>
        <v>0</v>
      </c>
      <c r="E14" s="1083">
        <f t="shared" ref="E14:H14" si="1">SUM(E6:E13)</f>
        <v>-2.5874340484848153</v>
      </c>
      <c r="F14" s="1083">
        <f t="shared" si="1"/>
        <v>22.796278884046572</v>
      </c>
      <c r="G14" s="1083">
        <f t="shared" si="1"/>
        <v>94.979008156176263</v>
      </c>
      <c r="H14" s="1083">
        <f t="shared" si="1"/>
        <v>190.16239086029199</v>
      </c>
    </row>
    <row r="15" spans="1:8">
      <c r="E15" s="1081"/>
    </row>
    <row r="16" spans="1:8">
      <c r="A16" s="1084" t="s">
        <v>35</v>
      </c>
      <c r="E16" s="1081"/>
    </row>
    <row r="17" spans="1:8">
      <c r="A17" s="1077" t="s">
        <v>807</v>
      </c>
      <c r="E17" s="1081">
        <f>E6*$E$50</f>
        <v>2.9750620496117538E-2</v>
      </c>
      <c r="F17" s="1081">
        <f t="shared" ref="F17:F24" si="2">F6*$F$50</f>
        <v>0.65295356363097279</v>
      </c>
      <c r="G17" s="1081">
        <f t="shared" ref="G17:G24" si="3">G6*$G$50</f>
        <v>1.3218478259848929</v>
      </c>
      <c r="H17" s="1081">
        <f t="shared" ref="H17:H24" si="4">H6*$H$50</f>
        <v>3.8043401160124928</v>
      </c>
    </row>
    <row r="18" spans="1:8">
      <c r="A18" s="1077" t="s">
        <v>808</v>
      </c>
      <c r="E18" s="1081">
        <f>E7*$E$50</f>
        <v>6.8921995704791558E-2</v>
      </c>
      <c r="F18" s="1081">
        <f t="shared" si="2"/>
        <v>-0.1180931154730018</v>
      </c>
      <c r="G18" s="1081">
        <f t="shared" si="3"/>
        <v>-2.8087214489792976E-2</v>
      </c>
      <c r="H18" s="1081">
        <f t="shared" si="4"/>
        <v>7.6075279862603318E-2</v>
      </c>
    </row>
    <row r="19" spans="1:8">
      <c r="A19" s="1077" t="s">
        <v>809</v>
      </c>
      <c r="E19" s="1081">
        <f t="shared" ref="E19:E24" si="5">E8*$E$50</f>
        <v>-0.10615097676765047</v>
      </c>
      <c r="F19" s="1081">
        <f t="shared" si="2"/>
        <v>-0.13355944382593518</v>
      </c>
      <c r="G19" s="1081">
        <f t="shared" si="3"/>
        <v>-6.4358338987540467E-2</v>
      </c>
      <c r="H19" s="1081">
        <f t="shared" si="4"/>
        <v>-0.10408008489507896</v>
      </c>
    </row>
    <row r="20" spans="1:8">
      <c r="A20" s="1077" t="s">
        <v>810</v>
      </c>
      <c r="E20" s="1081">
        <f t="shared" si="5"/>
        <v>0</v>
      </c>
      <c r="F20" s="1081">
        <f t="shared" si="2"/>
        <v>0</v>
      </c>
      <c r="G20" s="1081">
        <f t="shared" si="3"/>
        <v>0</v>
      </c>
      <c r="H20" s="1081">
        <f t="shared" si="4"/>
        <v>0</v>
      </c>
    </row>
    <row r="21" spans="1:8">
      <c r="A21" s="1077" t="s">
        <v>811</v>
      </c>
      <c r="E21" s="1081">
        <f t="shared" si="5"/>
        <v>-5.4353010637416665E-3</v>
      </c>
      <c r="F21" s="1081">
        <f t="shared" si="2"/>
        <v>-7.8926472112634156E-3</v>
      </c>
      <c r="G21" s="1081">
        <f t="shared" si="3"/>
        <v>-4.5048265873563632E-3</v>
      </c>
      <c r="H21" s="1081">
        <f t="shared" si="4"/>
        <v>-2.0462631239572282E-3</v>
      </c>
    </row>
    <row r="22" spans="1:8">
      <c r="A22" s="1077" t="s">
        <v>812</v>
      </c>
      <c r="E22" s="1081">
        <f t="shared" si="5"/>
        <v>6.1371141741021935E-2</v>
      </c>
      <c r="F22" s="1081">
        <f t="shared" si="2"/>
        <v>0.10821474305888208</v>
      </c>
      <c r="G22" s="1081">
        <f t="shared" si="3"/>
        <v>0.13819672934706317</v>
      </c>
      <c r="H22" s="1081">
        <f t="shared" si="4"/>
        <v>0.23798814227457538</v>
      </c>
    </row>
    <row r="23" spans="1:8">
      <c r="A23" s="1077" t="s">
        <v>813</v>
      </c>
      <c r="E23" s="1081">
        <f t="shared" si="5"/>
        <v>-0.10816749661403499</v>
      </c>
      <c r="F23" s="1081">
        <f t="shared" si="2"/>
        <v>-0.15882191395339271</v>
      </c>
      <c r="G23" s="1081">
        <f t="shared" si="3"/>
        <v>-0.1282839802741586</v>
      </c>
      <c r="H23" s="1081">
        <f t="shared" si="4"/>
        <v>-0.20340179003028463</v>
      </c>
    </row>
    <row r="24" spans="1:8">
      <c r="A24" s="1077" t="s">
        <v>814</v>
      </c>
      <c r="E24" s="1081">
        <f t="shared" si="5"/>
        <v>0</v>
      </c>
      <c r="F24" s="1081">
        <f t="shared" si="2"/>
        <v>0</v>
      </c>
      <c r="G24" s="1081">
        <f t="shared" si="3"/>
        <v>-3.6008300056281873E-3</v>
      </c>
      <c r="H24" s="1081">
        <f t="shared" si="4"/>
        <v>-5.6275828945102947E-3</v>
      </c>
    </row>
    <row r="25" spans="1:8">
      <c r="D25" s="1083">
        <f>SUM(D17:D24)</f>
        <v>0</v>
      </c>
      <c r="E25" s="1083">
        <f>SUM(E17:E24)</f>
        <v>-5.971001650349609E-2</v>
      </c>
      <c r="F25" s="1083">
        <f t="shared" ref="F25:H25" si="6">SUM(F17:F24)</f>
        <v>0.34280118622626166</v>
      </c>
      <c r="G25" s="1083">
        <f t="shared" si="6"/>
        <v>1.2312093649874793</v>
      </c>
      <c r="H25" s="1083">
        <f t="shared" si="6"/>
        <v>3.8032478172058397</v>
      </c>
    </row>
    <row r="27" spans="1:8" ht="15">
      <c r="A27" s="1078" t="s">
        <v>854</v>
      </c>
      <c r="B27" s="1076"/>
    </row>
    <row r="28" spans="1:8">
      <c r="A28" s="1077" t="s">
        <v>807</v>
      </c>
      <c r="D28" s="1142">
        <f>'Half YR WACC - Calc'!D62</f>
        <v>1.2891935548317521</v>
      </c>
      <c r="E28" s="1142">
        <f>'Half YR WACC - Calc'!E62</f>
        <v>42.10246780613214</v>
      </c>
      <c r="F28" s="1142">
        <f>'Half YR WACC - Calc'!F62</f>
        <v>57.896752459457105</v>
      </c>
      <c r="G28" s="1142">
        <f>'Half YR WACC - Calc'!G62</f>
        <v>86.924039970091641</v>
      </c>
      <c r="H28" s="1142">
        <f>'Half YR WACC - Calc'!H62</f>
        <v>39.515507878536219</v>
      </c>
    </row>
    <row r="29" spans="1:8">
      <c r="A29" s="1077" t="s">
        <v>808</v>
      </c>
      <c r="D29" s="1142">
        <f>'Half YR WACC - Calc'!D63</f>
        <v>2.9866198138742828</v>
      </c>
      <c r="E29" s="1142">
        <f>'Half YR WACC - Calc'!E63</f>
        <v>-10.908733988533752</v>
      </c>
      <c r="F29" s="1142">
        <f>'Half YR WACC - Calc'!F63</f>
        <v>5.8045573195008107</v>
      </c>
      <c r="G29" s="1142">
        <f>'Half YR WACC - Calc'!G63</f>
        <v>5.9985791825468286</v>
      </c>
      <c r="H29" s="1142">
        <f>'Half YR WACC - Calc'!H63</f>
        <v>0.51599006257053381</v>
      </c>
    </row>
    <row r="30" spans="1:8">
      <c r="A30" s="1077" t="s">
        <v>809</v>
      </c>
      <c r="D30" s="1142">
        <f>'Half YR WACC - Calc'!D64</f>
        <v>-4.5998756599314925</v>
      </c>
      <c r="E30" s="1142">
        <f>'Half YR WACC - Calc'!E64</f>
        <v>-4.1756763777256136</v>
      </c>
      <c r="F30" s="1142">
        <f>'Half YR WACC - Calc'!F64</f>
        <v>4.0504763077833239</v>
      </c>
      <c r="G30" s="1142">
        <f>'Half YR WACC - Calc'!G64</f>
        <v>-0.17485975529903938</v>
      </c>
      <c r="H30" s="1142">
        <f>'Half YR WACC - Calc'!H64</f>
        <v>2.4289508039452641</v>
      </c>
    </row>
    <row r="31" spans="1:8">
      <c r="A31" s="1077" t="s">
        <v>810</v>
      </c>
      <c r="D31" s="1142">
        <f>'Half YR WACC - Calc'!D65</f>
        <v>0</v>
      </c>
      <c r="E31" s="1142">
        <f>'Half YR WACC - Calc'!E65</f>
        <v>0</v>
      </c>
      <c r="F31" s="1142">
        <f>'Half YR WACC - Calc'!F65</f>
        <v>0</v>
      </c>
      <c r="G31" s="1142">
        <f>'Half YR WACC - Calc'!G65</f>
        <v>0</v>
      </c>
      <c r="H31" s="1142">
        <f>'Half YR WACC - Calc'!H65</f>
        <v>0</v>
      </c>
    </row>
    <row r="32" spans="1:8">
      <c r="A32" s="1077" t="s">
        <v>811</v>
      </c>
      <c r="D32" s="1142">
        <f>'Half YR WACC - Calc'!D66</f>
        <v>-0.23552971276213747</v>
      </c>
      <c r="E32" s="1142">
        <f>'Half YR WACC - Calc'!E66</f>
        <v>-0.28389602572314193</v>
      </c>
      <c r="F32" s="1142">
        <f>'Half YR WACC - Calc'!F66</f>
        <v>0.18523849287851057</v>
      </c>
      <c r="G32" s="1142">
        <f>'Half YR WACC - Calc'!G66</f>
        <v>0.24970686427126881</v>
      </c>
      <c r="H32" s="1142">
        <f>'Half YR WACC - Calc'!H66</f>
        <v>5.1772748623189792E-2</v>
      </c>
    </row>
    <row r="33" spans="1:9">
      <c r="A33" s="1077" t="s">
        <v>812</v>
      </c>
      <c r="D33" s="1142">
        <f>'Half YR WACC - Calc'!D67</f>
        <v>2.6594161421109344</v>
      </c>
      <c r="E33" s="1142">
        <f>'Half YR WACC - Calc'!E67</f>
        <v>4.4754931295637563</v>
      </c>
      <c r="F33" s="1142">
        <f>'Half YR WACC - Calc'!F67</f>
        <v>3.356395393155911</v>
      </c>
      <c r="G33" s="1142">
        <f>'Half YR WACC - Calc'!G67</f>
        <v>1.1003198347512004</v>
      </c>
      <c r="H33" s="1142">
        <f>'Half YR WACC - Calc'!H67</f>
        <v>8.108544329823081</v>
      </c>
    </row>
    <row r="34" spans="1:9">
      <c r="A34" s="1077" t="s">
        <v>813</v>
      </c>
      <c r="D34" s="1142">
        <f>'Half YR WACC - Calc'!D68</f>
        <v>-4.6872581866081546</v>
      </c>
      <c r="E34" s="1142">
        <f>'Half YR WACC - Calc'!E68</f>
        <v>-5.7662315946785041</v>
      </c>
      <c r="F34" s="1142">
        <f>'Half YR WACC - Calc'!F68</f>
        <v>0.8242864278476425</v>
      </c>
      <c r="G34" s="1142">
        <f>'Half YR WACC - Calc'!G68</f>
        <v>-0.14561275723363051</v>
      </c>
      <c r="H34" s="1142">
        <f>'Half YR WACC - Calc'!H68</f>
        <v>1.3512194095875427E-2</v>
      </c>
    </row>
    <row r="35" spans="1:9">
      <c r="A35" s="1077" t="s">
        <v>814</v>
      </c>
      <c r="D35" s="1142">
        <f>'Half YR WACC - Calc'!D69</f>
        <v>0</v>
      </c>
      <c r="E35" s="1142">
        <f>'Half YR WACC - Calc'!E69</f>
        <v>0</v>
      </c>
      <c r="F35" s="1142">
        <f>'Half YR WACC - Calc'!F69</f>
        <v>-0.27777831471988657</v>
      </c>
      <c r="G35" s="1142">
        <f>'Half YR WACC - Calc'!G69</f>
        <v>0</v>
      </c>
      <c r="H35" s="1142">
        <f>'Half YR WACC - Calc'!H69</f>
        <v>0</v>
      </c>
    </row>
    <row r="36" spans="1:9">
      <c r="D36" s="1143">
        <f>SUM(D28:D35)</f>
        <v>-2.5874340484848153</v>
      </c>
      <c r="E36" s="1143">
        <f t="shared" ref="E36:H36" si="7">SUM(E28:E35)</f>
        <v>25.443422949034879</v>
      </c>
      <c r="F36" s="1143">
        <f t="shared" si="7"/>
        <v>71.839928085903409</v>
      </c>
      <c r="G36" s="1143">
        <f t="shared" si="7"/>
        <v>93.952173339128279</v>
      </c>
      <c r="H36" s="1143">
        <f t="shared" si="7"/>
        <v>50.634278017594156</v>
      </c>
      <c r="I36" s="1081">
        <f>SUM(D36:H36)-'Half YR WACC - Calc'!I70</f>
        <v>0</v>
      </c>
    </row>
    <row r="38" spans="1:9">
      <c r="A38" s="1078" t="s">
        <v>855</v>
      </c>
    </row>
    <row r="39" spans="1:9">
      <c r="A39" s="1077" t="s">
        <v>807</v>
      </c>
      <c r="D39" s="1081">
        <f>D6+D17+D28</f>
        <v>1.2891935548317521</v>
      </c>
      <c r="E39" s="1081">
        <f>E6+E17+E28</f>
        <v>43.421411981460011</v>
      </c>
      <c r="F39" s="1081">
        <f>F6+F17+F28</f>
        <v>101.97111800454809</v>
      </c>
      <c r="G39" s="1081">
        <f>G6+G17+G28</f>
        <v>190.21700580062463</v>
      </c>
      <c r="H39" s="1081">
        <f>H6+H17+H28</f>
        <v>233.53685379517336</v>
      </c>
    </row>
    <row r="40" spans="1:9">
      <c r="A40" s="1077" t="s">
        <v>808</v>
      </c>
      <c r="D40" s="1081">
        <f t="shared" ref="D40:H46" si="8">D7+D18+D29</f>
        <v>2.9866198138742828</v>
      </c>
      <c r="E40" s="1081">
        <f t="shared" si="8"/>
        <v>-7.8531921789546786</v>
      </c>
      <c r="F40" s="1081">
        <f t="shared" si="8"/>
        <v>-2.1667279749268697</v>
      </c>
      <c r="G40" s="1081">
        <f t="shared" si="8"/>
        <v>3.8037639931301661</v>
      </c>
      <c r="H40" s="1081">
        <f t="shared" si="8"/>
        <v>4.3958293355633034</v>
      </c>
    </row>
    <row r="41" spans="1:9">
      <c r="A41" s="1077" t="s">
        <v>809</v>
      </c>
      <c r="D41" s="1081">
        <f t="shared" si="8"/>
        <v>-4.5998756599314925</v>
      </c>
      <c r="E41" s="1081">
        <f t="shared" si="8"/>
        <v>-8.8817030144247564</v>
      </c>
      <c r="F41" s="1081">
        <f t="shared" si="8"/>
        <v>-4.9647861504673685</v>
      </c>
      <c r="G41" s="1081">
        <f t="shared" si="8"/>
        <v>-5.2040042447539481</v>
      </c>
      <c r="H41" s="1081">
        <f t="shared" si="8"/>
        <v>-2.8791335257037631</v>
      </c>
    </row>
    <row r="42" spans="1:9">
      <c r="A42" s="1077" t="s">
        <v>810</v>
      </c>
      <c r="D42" s="1081">
        <f t="shared" si="8"/>
        <v>0</v>
      </c>
      <c r="E42" s="1081">
        <f t="shared" si="8"/>
        <v>0</v>
      </c>
      <c r="F42" s="1081">
        <f t="shared" si="8"/>
        <v>0</v>
      </c>
      <c r="G42" s="1081">
        <f t="shared" si="8"/>
        <v>0</v>
      </c>
      <c r="H42" s="1081">
        <f t="shared" si="8"/>
        <v>0</v>
      </c>
    </row>
    <row r="43" spans="1:9">
      <c r="A43" s="1077" t="s">
        <v>811</v>
      </c>
      <c r="D43" s="1081">
        <f t="shared" si="8"/>
        <v>-0.23552971276213747</v>
      </c>
      <c r="E43" s="1081">
        <f t="shared" si="8"/>
        <v>-0.52486103954902108</v>
      </c>
      <c r="F43" s="1081">
        <f t="shared" si="8"/>
        <v>-0.34751519388177388</v>
      </c>
      <c r="G43" s="1081">
        <f t="shared" si="8"/>
        <v>-0.10231315619786141</v>
      </c>
      <c r="H43" s="1081">
        <f t="shared" si="8"/>
        <v>-5.2586670698628844E-2</v>
      </c>
    </row>
    <row r="44" spans="1:9">
      <c r="A44" s="1077" t="s">
        <v>812</v>
      </c>
      <c r="D44" s="1081">
        <f t="shared" si="8"/>
        <v>2.6594161421109344</v>
      </c>
      <c r="E44" s="1081">
        <f t="shared" si="8"/>
        <v>7.1962804134157121</v>
      </c>
      <c r="F44" s="1081">
        <f t="shared" si="8"/>
        <v>10.660890549630505</v>
      </c>
      <c r="G44" s="1081">
        <f t="shared" si="8"/>
        <v>11.899407113728769</v>
      </c>
      <c r="H44" s="1081">
        <f t="shared" si="8"/>
        <v>20.245939585826427</v>
      </c>
    </row>
    <row r="45" spans="1:9">
      <c r="A45" s="1077" t="s">
        <v>813</v>
      </c>
      <c r="D45" s="1081">
        <f t="shared" si="8"/>
        <v>-4.6872581866081546</v>
      </c>
      <c r="E45" s="1081">
        <f t="shared" si="8"/>
        <v>-10.561657277900693</v>
      </c>
      <c r="F45" s="1081">
        <f t="shared" si="8"/>
        <v>-9.8961927640064431</v>
      </c>
      <c r="G45" s="1081">
        <f t="shared" si="8"/>
        <v>-10.170089501514232</v>
      </c>
      <c r="H45" s="1081">
        <f t="shared" si="8"/>
        <v>-10.35997909744864</v>
      </c>
    </row>
    <row r="46" spans="1:9">
      <c r="A46" s="1077" t="s">
        <v>814</v>
      </c>
      <c r="D46" s="1081">
        <f t="shared" si="8"/>
        <v>0</v>
      </c>
      <c r="E46" s="1081">
        <f t="shared" si="8"/>
        <v>0</v>
      </c>
      <c r="F46" s="1081">
        <f t="shared" si="8"/>
        <v>-0.27777831471988657</v>
      </c>
      <c r="G46" s="1081">
        <f t="shared" si="8"/>
        <v>-0.28137914472551473</v>
      </c>
      <c r="H46" s="1081">
        <f t="shared" si="8"/>
        <v>-0.28700672762002505</v>
      </c>
    </row>
    <row r="47" spans="1:9" ht="13.5" thickBot="1">
      <c r="D47" s="1082">
        <f>SUM(D39:D46)</f>
        <v>-2.5874340484848153</v>
      </c>
      <c r="E47" s="1082">
        <f>SUM(E39:E46)</f>
        <v>22.796278884046572</v>
      </c>
      <c r="F47" s="1082">
        <f>SUM(F39:F46)</f>
        <v>94.979008156176263</v>
      </c>
      <c r="G47" s="1082">
        <f>SUM(G39:G46)</f>
        <v>190.16239086029199</v>
      </c>
      <c r="H47" s="1082">
        <f>SUM(H39:H46)</f>
        <v>244.59991669509202</v>
      </c>
    </row>
    <row r="48" spans="1:9" ht="13.5" thickTop="1"/>
    <row r="50" spans="1:8">
      <c r="A50" s="1077" t="s">
        <v>27</v>
      </c>
      <c r="D50" s="1115">
        <f>C57/100</f>
        <v>1.5625E-2</v>
      </c>
      <c r="E50" s="1115">
        <f>D63/100</f>
        <v>2.3076923076923217E-2</v>
      </c>
      <c r="F50" s="1115">
        <f>E68/100</f>
        <v>1.5037593984962294E-2</v>
      </c>
      <c r="G50" s="1115">
        <f>F74/100</f>
        <v>1.2962962962963065E-2</v>
      </c>
      <c r="H50" s="1115">
        <v>0.02</v>
      </c>
    </row>
    <row r="51" spans="1:8">
      <c r="A51" s="1086"/>
      <c r="B51" s="1086"/>
      <c r="C51" s="1086"/>
      <c r="D51" s="1086"/>
      <c r="E51" s="1086"/>
      <c r="F51" s="1115"/>
      <c r="G51" s="1115"/>
      <c r="H51" s="1115"/>
    </row>
    <row r="52" spans="1:8">
      <c r="A52" s="1086"/>
      <c r="B52" s="1086"/>
      <c r="C52" s="1086"/>
      <c r="D52" s="1086"/>
      <c r="E52" s="1086"/>
      <c r="F52" s="1086"/>
      <c r="G52" s="1086"/>
    </row>
    <row r="53" spans="1:8">
      <c r="A53" s="1193" t="s">
        <v>829</v>
      </c>
      <c r="B53" s="1086"/>
      <c r="C53" s="1086"/>
      <c r="D53" s="1086"/>
      <c r="E53" s="1086"/>
      <c r="F53" s="1086"/>
      <c r="G53" s="1086"/>
    </row>
    <row r="54" spans="1:8">
      <c r="A54" s="1194" t="s">
        <v>830</v>
      </c>
      <c r="B54" s="1086"/>
      <c r="C54" s="1195">
        <v>102.4</v>
      </c>
      <c r="D54" s="1086"/>
      <c r="E54" s="1086"/>
      <c r="F54" s="1086"/>
      <c r="G54" s="1086"/>
    </row>
    <row r="55" spans="1:8">
      <c r="A55" s="1196" t="s">
        <v>831</v>
      </c>
      <c r="B55" s="1086"/>
      <c r="C55" s="1195">
        <v>104</v>
      </c>
      <c r="D55" s="1086"/>
      <c r="E55" s="1086"/>
      <c r="F55" s="1086"/>
      <c r="G55" s="1086"/>
    </row>
    <row r="56" spans="1:8">
      <c r="A56" s="1086"/>
      <c r="B56" s="1086"/>
      <c r="C56" s="1195"/>
      <c r="D56" s="1086"/>
      <c r="E56" s="1086"/>
      <c r="F56" s="1086"/>
      <c r="G56" s="1086"/>
    </row>
    <row r="57" spans="1:8" ht="13.5" thickBot="1">
      <c r="A57" s="1086"/>
      <c r="B57" s="1086"/>
      <c r="C57" s="1197">
        <f>((C55/C54)-1)*100</f>
        <v>1.5625</v>
      </c>
      <c r="D57" s="1086"/>
      <c r="E57" s="1086"/>
      <c r="F57" s="1086"/>
      <c r="G57" s="1086"/>
    </row>
    <row r="58" spans="1:8" ht="13.5" thickTop="1">
      <c r="A58" s="1086"/>
      <c r="B58" s="1086"/>
      <c r="C58" s="1086"/>
      <c r="D58" s="1086"/>
      <c r="E58" s="1086"/>
      <c r="F58" s="1086"/>
      <c r="G58" s="1086"/>
    </row>
    <row r="59" spans="1:8">
      <c r="A59" s="1193" t="s">
        <v>829</v>
      </c>
      <c r="B59" s="1193"/>
      <c r="C59" s="1198"/>
      <c r="D59" s="1199"/>
      <c r="E59" s="1086"/>
      <c r="F59" s="1086"/>
      <c r="G59" s="1086"/>
    </row>
    <row r="60" spans="1:8">
      <c r="A60" s="1196" t="s">
        <v>831</v>
      </c>
      <c r="B60" s="1086"/>
      <c r="C60" s="1086"/>
      <c r="D60" s="1195">
        <f>C55</f>
        <v>104</v>
      </c>
      <c r="E60" s="1086"/>
      <c r="F60" s="1086"/>
      <c r="G60" s="1086"/>
    </row>
    <row r="61" spans="1:8">
      <c r="A61" s="1196" t="s">
        <v>926</v>
      </c>
      <c r="B61" s="1086"/>
      <c r="C61" s="1086"/>
      <c r="D61" s="1086">
        <v>106.4</v>
      </c>
      <c r="E61" s="1086"/>
      <c r="F61" s="1086"/>
      <c r="G61" s="1086"/>
    </row>
    <row r="62" spans="1:8">
      <c r="A62" s="1086"/>
      <c r="B62" s="1086"/>
      <c r="C62" s="1086"/>
      <c r="D62" s="1086"/>
      <c r="E62" s="1086"/>
      <c r="F62" s="1086"/>
      <c r="G62" s="1086"/>
    </row>
    <row r="63" spans="1:8" ht="13.5" thickBot="1">
      <c r="A63" s="1086"/>
      <c r="B63" s="1086"/>
      <c r="C63" s="1086"/>
      <c r="D63" s="1197">
        <f>((D61/D60)-1)*100</f>
        <v>2.3076923076923217</v>
      </c>
      <c r="E63" s="1086"/>
      <c r="F63" s="1086"/>
      <c r="G63" s="1086"/>
    </row>
    <row r="64" spans="1:8" ht="13.5" thickTop="1">
      <c r="A64" s="1086" t="s">
        <v>829</v>
      </c>
      <c r="B64" s="1086"/>
      <c r="C64" s="1086"/>
      <c r="D64" s="1086"/>
      <c r="E64" s="1086"/>
      <c r="F64" s="1086"/>
      <c r="G64" s="1086"/>
    </row>
    <row r="65" spans="1:7">
      <c r="A65" s="1196" t="s">
        <v>926</v>
      </c>
      <c r="B65" s="1086"/>
      <c r="C65" s="1086"/>
      <c r="D65" s="1086"/>
      <c r="E65" s="1086">
        <f>D61</f>
        <v>106.4</v>
      </c>
      <c r="F65" s="1086"/>
      <c r="G65" s="1086"/>
    </row>
    <row r="66" spans="1:7">
      <c r="A66" s="1196" t="s">
        <v>927</v>
      </c>
      <c r="B66" s="1086"/>
      <c r="C66" s="1086"/>
      <c r="D66" s="1086"/>
      <c r="E66" s="1086">
        <v>108</v>
      </c>
      <c r="F66" s="1086"/>
      <c r="G66" s="1086"/>
    </row>
    <row r="67" spans="1:7">
      <c r="A67" s="1086"/>
      <c r="B67" s="1086"/>
      <c r="C67" s="1086"/>
      <c r="D67" s="1086"/>
      <c r="E67" s="1086"/>
      <c r="F67" s="1086"/>
      <c r="G67" s="1086"/>
    </row>
    <row r="68" spans="1:7" ht="13.5" thickBot="1">
      <c r="A68" s="1086"/>
      <c r="B68" s="1086"/>
      <c r="C68" s="1086"/>
      <c r="D68" s="1086"/>
      <c r="E68" s="1200">
        <f>((E66/E65)-1)*100</f>
        <v>1.5037593984962294</v>
      </c>
      <c r="F68" s="1086"/>
      <c r="G68" s="1086"/>
    </row>
    <row r="69" spans="1:7" ht="13.5" thickTop="1">
      <c r="A69" s="1086"/>
      <c r="B69" s="1086"/>
      <c r="C69" s="1086"/>
      <c r="D69" s="1086"/>
      <c r="E69" s="1086"/>
      <c r="F69" s="1086"/>
      <c r="G69" s="1086"/>
    </row>
    <row r="70" spans="1:7">
      <c r="A70" s="1086" t="s">
        <v>829</v>
      </c>
      <c r="B70" s="1086"/>
      <c r="C70" s="1086"/>
      <c r="D70" s="1201"/>
      <c r="E70" s="1086"/>
      <c r="F70" s="1086"/>
      <c r="G70" s="1086"/>
    </row>
    <row r="71" spans="1:7">
      <c r="A71" s="1196" t="s">
        <v>927</v>
      </c>
      <c r="B71" s="1086"/>
      <c r="C71" s="1086"/>
      <c r="D71" s="1086"/>
      <c r="E71" s="1086"/>
      <c r="F71" s="1086">
        <f>E66</f>
        <v>108</v>
      </c>
      <c r="G71" s="1086"/>
    </row>
    <row r="72" spans="1:7">
      <c r="A72" s="1196" t="s">
        <v>928</v>
      </c>
      <c r="B72" s="1086"/>
      <c r="C72" s="1086"/>
      <c r="D72" s="1086"/>
      <c r="E72" s="1086"/>
      <c r="F72" s="1086">
        <v>109.4</v>
      </c>
      <c r="G72" s="1086"/>
    </row>
    <row r="73" spans="1:7">
      <c r="A73" s="1086"/>
      <c r="B73" s="1086"/>
      <c r="C73" s="1086"/>
      <c r="D73" s="1086"/>
      <c r="E73" s="1086"/>
      <c r="F73" s="1086"/>
      <c r="G73" s="1086"/>
    </row>
    <row r="74" spans="1:7" ht="13.5" thickBot="1">
      <c r="A74" s="1086"/>
      <c r="B74" s="1086"/>
      <c r="C74" s="1086"/>
      <c r="D74" s="1086"/>
      <c r="E74" s="1086"/>
      <c r="F74" s="1197">
        <f>((F72/F71)-1)*100</f>
        <v>1.2962962962963065</v>
      </c>
      <c r="G74" s="1086"/>
    </row>
    <row r="75" spans="1:7" ht="13.5" thickTop="1"/>
    <row r="78" spans="1:7">
      <c r="A78" s="1076" t="s">
        <v>915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workbookViewId="0">
      <selection activeCell="K13" sqref="K13:L13"/>
    </sheetView>
  </sheetViews>
  <sheetFormatPr defaultRowHeight="12.75"/>
  <cols>
    <col min="1" max="1" width="27.42578125" style="1077" bestFit="1" customWidth="1"/>
    <col min="2" max="3" width="9.140625" style="1077"/>
    <col min="4" max="4" width="10.140625" style="1086" customWidth="1"/>
    <col min="5" max="5" width="8.7109375" style="1086" bestFit="1" customWidth="1"/>
    <col min="6" max="6" width="7.7109375" style="1086" bestFit="1" customWidth="1"/>
    <col min="7" max="7" width="8.7109375" style="1086" bestFit="1" customWidth="1"/>
    <col min="8" max="8" width="7.7109375" style="1086" bestFit="1" customWidth="1"/>
    <col min="9" max="9" width="9.85546875" style="1086" bestFit="1" customWidth="1"/>
    <col min="10" max="10" width="9.140625" style="1086"/>
    <col min="11" max="18" width="9.140625" style="1077"/>
    <col min="19" max="19" width="9.28515625" style="1077" bestFit="1" customWidth="1"/>
    <col min="20" max="16384" width="9.140625" style="1077"/>
  </cols>
  <sheetData>
    <row r="1" spans="1:9">
      <c r="A1" s="1076" t="s">
        <v>856</v>
      </c>
    </row>
    <row r="3" spans="1:9">
      <c r="D3" s="1088">
        <v>2013</v>
      </c>
      <c r="E3" s="1088">
        <v>2014</v>
      </c>
      <c r="F3" s="1088">
        <v>2015</v>
      </c>
      <c r="G3" s="1088">
        <v>2016</v>
      </c>
      <c r="H3" s="1088">
        <v>2017</v>
      </c>
      <c r="I3" s="1088" t="s">
        <v>835</v>
      </c>
    </row>
    <row r="4" spans="1:9">
      <c r="D4" s="1088" t="s">
        <v>853</v>
      </c>
      <c r="E4" s="1088" t="s">
        <v>853</v>
      </c>
      <c r="F4" s="1088" t="s">
        <v>853</v>
      </c>
      <c r="G4" s="1088" t="s">
        <v>853</v>
      </c>
      <c r="H4" s="1088" t="s">
        <v>853</v>
      </c>
      <c r="I4" s="1088" t="s">
        <v>853</v>
      </c>
    </row>
    <row r="5" spans="1:9">
      <c r="A5" s="1076" t="s">
        <v>857</v>
      </c>
    </row>
    <row r="6" spans="1:9">
      <c r="A6" s="1077" t="s">
        <v>807</v>
      </c>
      <c r="D6" s="1206">
        <v>4.1116081399999995</v>
      </c>
      <c r="E6" s="1206">
        <v>85.826054459999995</v>
      </c>
      <c r="F6" s="1206">
        <v>72.077350691284835</v>
      </c>
      <c r="G6" s="1206">
        <v>93.252585488861541</v>
      </c>
      <c r="H6" s="1206">
        <v>43.273099490152894</v>
      </c>
      <c r="I6" s="1207">
        <f>SUM(D6:H6)</f>
        <v>298.54069827029929</v>
      </c>
    </row>
    <row r="7" spans="1:9">
      <c r="A7" s="1077" t="s">
        <v>808</v>
      </c>
      <c r="D7" s="1206">
        <v>8.4012452599999978</v>
      </c>
      <c r="E7" s="1206">
        <v>27.798434779999997</v>
      </c>
      <c r="F7" s="1206">
        <v>7.7656691999999987</v>
      </c>
      <c r="G7" s="1206">
        <v>6.3170084000000006</v>
      </c>
      <c r="H7" s="1206">
        <v>0.96499999999999997</v>
      </c>
      <c r="I7" s="1207">
        <f t="shared" ref="I7:I13" si="0">SUM(D7:H7)</f>
        <v>51.247357639999997</v>
      </c>
    </row>
    <row r="8" spans="1:9">
      <c r="A8" s="1077" t="s">
        <v>809</v>
      </c>
      <c r="D8" s="1206">
        <v>1.1037303900000002</v>
      </c>
      <c r="E8" s="1206">
        <v>5.1063915600000005</v>
      </c>
      <c r="F8" s="1206">
        <v>8.3757912600000015</v>
      </c>
      <c r="G8" s="1206">
        <v>1.5030263800000003</v>
      </c>
      <c r="H8" s="1206">
        <v>2.8909455799999999</v>
      </c>
      <c r="I8" s="1207">
        <f t="shared" si="0"/>
        <v>18.979885170000003</v>
      </c>
    </row>
    <row r="9" spans="1:9">
      <c r="A9" s="1077" t="s">
        <v>810</v>
      </c>
      <c r="D9" s="1206">
        <v>0</v>
      </c>
      <c r="E9" s="1206">
        <v>0</v>
      </c>
      <c r="F9" s="1206">
        <v>0</v>
      </c>
      <c r="G9" s="1206">
        <v>0</v>
      </c>
      <c r="H9" s="1206">
        <v>0</v>
      </c>
      <c r="I9" s="1207">
        <f t="shared" si="0"/>
        <v>0</v>
      </c>
    </row>
    <row r="10" spans="1:9">
      <c r="A10" s="1077" t="s">
        <v>811</v>
      </c>
      <c r="D10" s="1206">
        <v>0</v>
      </c>
      <c r="E10" s="1206">
        <v>9.1009779999999998E-2</v>
      </c>
      <c r="F10" s="1206">
        <v>0.28584741000000002</v>
      </c>
      <c r="G10" s="1206">
        <v>0.3509485</v>
      </c>
      <c r="H10" s="1206">
        <v>0.05</v>
      </c>
      <c r="I10" s="1207">
        <f t="shared" si="0"/>
        <v>0.77780569000000011</v>
      </c>
    </row>
    <row r="11" spans="1:9">
      <c r="A11" s="1077" t="s">
        <v>812</v>
      </c>
      <c r="D11" s="1206">
        <v>1.9333039123409448</v>
      </c>
      <c r="E11" s="1206">
        <v>5.125968723061292</v>
      </c>
      <c r="F11" s="1206">
        <v>5.0020928033122525</v>
      </c>
      <c r="G11" s="1206">
        <v>3.5331357894860154</v>
      </c>
      <c r="H11" s="1206">
        <v>11.231139978892971</v>
      </c>
      <c r="I11" s="1207">
        <f t="shared" si="0"/>
        <v>26.825641207093476</v>
      </c>
    </row>
    <row r="12" spans="1:9">
      <c r="A12" s="1077" t="s">
        <v>813</v>
      </c>
      <c r="D12" s="1206">
        <v>4.6301797009999993E-2</v>
      </c>
      <c r="E12" s="1206">
        <v>0.22733540711</v>
      </c>
      <c r="F12" s="1206">
        <v>1.0204115169600001</v>
      </c>
      <c r="G12" s="1206">
        <v>5.6882385049999998E-2</v>
      </c>
      <c r="H12" s="1206">
        <v>4.7050000000000002E-2</v>
      </c>
      <c r="I12" s="1207">
        <f t="shared" si="0"/>
        <v>1.39798110613</v>
      </c>
    </row>
    <row r="13" spans="1:9">
      <c r="A13" s="1077" t="s">
        <v>814</v>
      </c>
      <c r="D13" s="1206">
        <v>0</v>
      </c>
      <c r="E13" s="1206">
        <v>0</v>
      </c>
      <c r="F13" s="1206">
        <v>0</v>
      </c>
      <c r="G13" s="1206">
        <v>0</v>
      </c>
      <c r="H13" s="1206">
        <v>0</v>
      </c>
      <c r="I13" s="1207">
        <f t="shared" si="0"/>
        <v>0</v>
      </c>
    </row>
    <row r="14" spans="1:9" ht="13.5" thickBot="1">
      <c r="D14" s="1137">
        <f>SUM(D6:D13)</f>
        <v>15.596189499350944</v>
      </c>
      <c r="E14" s="1137">
        <f t="shared" ref="E14:I14" si="1">SUM(E6:E13)</f>
        <v>124.17519471017128</v>
      </c>
      <c r="F14" s="1137">
        <f t="shared" si="1"/>
        <v>94.527162881557089</v>
      </c>
      <c r="G14" s="1137">
        <f t="shared" si="1"/>
        <v>105.01358694339756</v>
      </c>
      <c r="H14" s="1137">
        <f t="shared" si="1"/>
        <v>58.457235049045863</v>
      </c>
      <c r="I14" s="1137">
        <f t="shared" si="1"/>
        <v>397.76936908352275</v>
      </c>
    </row>
    <row r="15" spans="1:9" ht="13.5" thickTop="1"/>
    <row r="16" spans="1:9">
      <c r="A16" s="1076" t="s">
        <v>858</v>
      </c>
    </row>
    <row r="17" spans="1:9">
      <c r="A17" s="1077" t="s">
        <v>807</v>
      </c>
      <c r="B17" s="1085"/>
      <c r="D17" s="1174">
        <f>'RFM input'!H61</f>
        <v>2.8311682077264058</v>
      </c>
      <c r="E17" s="1174">
        <f>'RFM input'!I61</f>
        <v>43.519629583210502</v>
      </c>
      <c r="F17" s="1174">
        <f>'RFM input'!J61</f>
        <v>15.194284297131416</v>
      </c>
      <c r="G17" s="1174">
        <f>'RFM input'!K61</f>
        <v>8.5338589514924355</v>
      </c>
      <c r="H17" s="1174">
        <f>'RFM input'!L61</f>
        <v>4.5728277481896527</v>
      </c>
      <c r="I17" s="1136">
        <f>SUM(D17:H17)</f>
        <v>74.651768787750413</v>
      </c>
    </row>
    <row r="18" spans="1:9">
      <c r="A18" s="1077" t="s">
        <v>808</v>
      </c>
      <c r="B18" s="1085"/>
      <c r="D18" s="1174">
        <f>'RFM input'!H62</f>
        <v>5.4487804209360338</v>
      </c>
      <c r="E18" s="1174">
        <f>'RFM input'!I62</f>
        <v>36.936964280727203</v>
      </c>
      <c r="F18" s="1174">
        <f>'RFM input'!J62</f>
        <v>2.0304109366493002</v>
      </c>
      <c r="G18" s="1174">
        <f>'RFM input'!K62</f>
        <v>0.48041957517870126</v>
      </c>
      <c r="H18" s="1174">
        <f>'RFM input'!L62</f>
        <v>0.41756757921888071</v>
      </c>
      <c r="I18" s="1136">
        <f t="shared" ref="I18:I24" si="2">SUM(D18:H18)</f>
        <v>45.314142792710115</v>
      </c>
    </row>
    <row r="19" spans="1:9">
      <c r="A19" s="1077" t="s">
        <v>809</v>
      </c>
      <c r="B19" s="1085"/>
      <c r="D19" s="1174">
        <f>'RFM input'!H63</f>
        <v>5.4776314969878666</v>
      </c>
      <c r="E19" s="1174">
        <f>'RFM input'!I63</f>
        <v>8.8061078173735297</v>
      </c>
      <c r="F19" s="1174">
        <f>'RFM input'!J63</f>
        <v>4.1964506372233092</v>
      </c>
      <c r="G19" s="1174">
        <f>'RFM input'!K63</f>
        <v>1.5333572467822403</v>
      </c>
      <c r="H19" s="1174">
        <f>'RFM input'!L63</f>
        <v>0.48779459259363739</v>
      </c>
      <c r="I19" s="1136">
        <f t="shared" si="2"/>
        <v>20.501341790960584</v>
      </c>
    </row>
    <row r="20" spans="1:9">
      <c r="A20" s="1077" t="s">
        <v>810</v>
      </c>
      <c r="D20" s="1174">
        <f>'RFM input'!H64</f>
        <v>0</v>
      </c>
      <c r="E20" s="1174">
        <f>'RFM input'!I64</f>
        <v>0</v>
      </c>
      <c r="F20" s="1174">
        <f>'RFM input'!J64</f>
        <v>0</v>
      </c>
      <c r="G20" s="1174">
        <f>'RFM input'!K64</f>
        <v>0</v>
      </c>
      <c r="H20" s="1174">
        <f>'RFM input'!L64</f>
        <v>0</v>
      </c>
      <c r="I20" s="1136">
        <f t="shared" si="2"/>
        <v>0</v>
      </c>
    </row>
    <row r="21" spans="1:9">
      <c r="A21" s="1077" t="s">
        <v>811</v>
      </c>
      <c r="B21" s="1086"/>
      <c r="D21" s="1174">
        <f>'RFM input'!H65</f>
        <v>0.22465673999999999</v>
      </c>
      <c r="E21" s="1174">
        <f>'RFM input'!I65</f>
        <v>0.35187949000000002</v>
      </c>
      <c r="F21" s="1174">
        <f>'RFM input'!J65</f>
        <v>0.10054136357</v>
      </c>
      <c r="G21" s="1174">
        <f>'RFM input'!K65</f>
        <v>0.10069396204872499</v>
      </c>
      <c r="H21" s="1174">
        <f>'RFM input'!L65</f>
        <v>0</v>
      </c>
      <c r="I21" s="1136">
        <f t="shared" si="2"/>
        <v>0.77777155561872502</v>
      </c>
    </row>
    <row r="22" spans="1:9">
      <c r="A22" s="1077" t="s">
        <v>812</v>
      </c>
      <c r="B22" s="1085"/>
      <c r="D22" s="1174">
        <f>'RFM input'!H66</f>
        <v>-0.63411034823540691</v>
      </c>
      <c r="E22" s="1174">
        <f>'RFM input'!I66</f>
        <v>0.6016614807216033</v>
      </c>
      <c r="F22" s="1174">
        <f>'RFM input'!J66</f>
        <v>1.6128260502041478</v>
      </c>
      <c r="G22" s="1174">
        <f>'RFM input'!K66</f>
        <v>2.227574839918689</v>
      </c>
      <c r="H22" s="1174">
        <f>'RFM input'!L66</f>
        <v>2.9813709254221612</v>
      </c>
      <c r="I22" s="1136">
        <f t="shared" si="2"/>
        <v>6.7893229480311943</v>
      </c>
    </row>
    <row r="23" spans="1:9">
      <c r="A23" s="1077" t="s">
        <v>813</v>
      </c>
      <c r="B23" s="1086"/>
      <c r="D23" s="1174">
        <f>'RFM input'!H67</f>
        <v>4.5166061854537363</v>
      </c>
      <c r="E23" s="1174">
        <f>'RFM input'!I67</f>
        <v>5.5849449640069446</v>
      </c>
      <c r="F23" s="1174">
        <f>'RFM input'!J67</f>
        <v>0.21090274987009999</v>
      </c>
      <c r="G23" s="1174">
        <f>'RFM input'!K67</f>
        <v>0.18114266359332198</v>
      </c>
      <c r="H23" s="1174">
        <f>'RFM input'!L67</f>
        <v>3.042247261392916E-2</v>
      </c>
      <c r="I23" s="1136">
        <f t="shared" si="2"/>
        <v>10.524019035538032</v>
      </c>
    </row>
    <row r="24" spans="1:9">
      <c r="A24" s="1077" t="s">
        <v>814</v>
      </c>
      <c r="B24" s="1086"/>
      <c r="D24" s="1174">
        <f>'RFM input'!H68</f>
        <v>0</v>
      </c>
      <c r="E24" s="1174">
        <f>'RFM input'!I68</f>
        <v>0</v>
      </c>
      <c r="F24" s="1174">
        <f>'RFM input'!J68</f>
        <v>0.2521879654925</v>
      </c>
      <c r="G24" s="1174">
        <f>'RFM input'!K68</f>
        <v>0</v>
      </c>
      <c r="H24" s="1174">
        <f>'RFM input'!L68</f>
        <v>0</v>
      </c>
      <c r="I24" s="1136">
        <f t="shared" si="2"/>
        <v>0.2521879654925</v>
      </c>
    </row>
    <row r="25" spans="1:9" ht="13.5" thickBot="1">
      <c r="D25" s="1137">
        <f t="shared" ref="D25:I25" si="3">SUM(D17:D24)</f>
        <v>17.864732702868636</v>
      </c>
      <c r="E25" s="1137">
        <f t="shared" si="3"/>
        <v>95.801187616039797</v>
      </c>
      <c r="F25" s="1137">
        <f t="shared" si="3"/>
        <v>23.59760400014077</v>
      </c>
      <c r="G25" s="1137">
        <f t="shared" si="3"/>
        <v>13.057047239014112</v>
      </c>
      <c r="H25" s="1137">
        <f t="shared" si="3"/>
        <v>8.4899833180382611</v>
      </c>
      <c r="I25" s="1137">
        <f t="shared" si="3"/>
        <v>158.81055487610158</v>
      </c>
    </row>
    <row r="26" spans="1:9" ht="13.5" thickTop="1"/>
    <row r="27" spans="1:9">
      <c r="A27" s="1076" t="s">
        <v>888</v>
      </c>
    </row>
    <row r="28" spans="1:9">
      <c r="A28" s="1077" t="s">
        <v>807</v>
      </c>
      <c r="D28" s="1175">
        <f>D17*D$77</f>
        <v>2.8665578103229858</v>
      </c>
      <c r="E28" s="1175">
        <f t="shared" ref="E28:H28" si="4">E17*E$77</f>
        <v>45.165215576825638</v>
      </c>
      <c r="F28" s="1175">
        <f t="shared" si="4"/>
        <v>16.163038626419613</v>
      </c>
      <c r="G28" s="1175">
        <f t="shared" si="4"/>
        <v>9.304908108683712</v>
      </c>
      <c r="H28" s="1175">
        <f t="shared" si="4"/>
        <v>5.1106405427476709</v>
      </c>
      <c r="I28" s="1136">
        <f t="shared" ref="I28:I35" si="5">SUM(D28:H28)</f>
        <v>78.610360664999618</v>
      </c>
    </row>
    <row r="29" spans="1:9">
      <c r="A29" s="1077" t="s">
        <v>808</v>
      </c>
      <c r="D29" s="1175">
        <f t="shared" ref="D29:H35" si="6">D18*D$77</f>
        <v>5.5168901761977338</v>
      </c>
      <c r="E29" s="1175">
        <f t="shared" si="6"/>
        <v>38.333643242592196</v>
      </c>
      <c r="F29" s="1175">
        <f t="shared" si="6"/>
        <v>2.1598654964461352</v>
      </c>
      <c r="G29" s="1175">
        <f t="shared" si="6"/>
        <v>0.52382632828363129</v>
      </c>
      <c r="H29" s="1175">
        <f t="shared" si="6"/>
        <v>0.4666779326069872</v>
      </c>
      <c r="I29" s="1136">
        <f t="shared" si="5"/>
        <v>47.000903176126684</v>
      </c>
    </row>
    <row r="30" spans="1:9">
      <c r="A30" s="1077" t="s">
        <v>809</v>
      </c>
      <c r="D30" s="1175">
        <f t="shared" si="6"/>
        <v>5.5461018907002151</v>
      </c>
      <c r="E30" s="1175">
        <f t="shared" si="6"/>
        <v>9.139088769217965</v>
      </c>
      <c r="F30" s="1175">
        <f t="shared" si="6"/>
        <v>4.4640071501168972</v>
      </c>
      <c r="G30" s="1175">
        <f t="shared" si="6"/>
        <v>1.6718987693835505</v>
      </c>
      <c r="H30" s="1175">
        <f t="shared" si="6"/>
        <v>0.54516438377305221</v>
      </c>
      <c r="I30" s="1136">
        <f t="shared" si="5"/>
        <v>21.366260963191678</v>
      </c>
    </row>
    <row r="31" spans="1:9">
      <c r="A31" s="1077" t="s">
        <v>810</v>
      </c>
      <c r="D31" s="1175">
        <f t="shared" si="6"/>
        <v>0</v>
      </c>
      <c r="E31" s="1175">
        <f t="shared" si="6"/>
        <v>0</v>
      </c>
      <c r="F31" s="1175">
        <f t="shared" si="6"/>
        <v>0</v>
      </c>
      <c r="G31" s="1175">
        <f t="shared" si="6"/>
        <v>0</v>
      </c>
      <c r="H31" s="1175">
        <f t="shared" si="6"/>
        <v>0</v>
      </c>
      <c r="I31" s="1136">
        <f t="shared" si="5"/>
        <v>0</v>
      </c>
    </row>
    <row r="32" spans="1:9">
      <c r="A32" s="1077" t="s">
        <v>811</v>
      </c>
      <c r="D32" s="1175">
        <f t="shared" si="6"/>
        <v>0.22746494924999999</v>
      </c>
      <c r="E32" s="1175">
        <f t="shared" si="6"/>
        <v>0.36518493321562495</v>
      </c>
      <c r="F32" s="1175">
        <f t="shared" si="6"/>
        <v>0.10695166097699037</v>
      </c>
      <c r="G32" s="1175">
        <f t="shared" si="6"/>
        <v>0.10979183852093244</v>
      </c>
      <c r="H32" s="1175">
        <f t="shared" si="6"/>
        <v>0</v>
      </c>
      <c r="I32" s="1136">
        <f t="shared" si="5"/>
        <v>0.80939338196354782</v>
      </c>
    </row>
    <row r="33" spans="1:9">
      <c r="A33" s="1077" t="s">
        <v>812</v>
      </c>
      <c r="D33" s="1175">
        <f t="shared" si="6"/>
        <v>-0.64203672758834951</v>
      </c>
      <c r="E33" s="1175">
        <f t="shared" si="6"/>
        <v>0.62441180546138886</v>
      </c>
      <c r="F33" s="1175">
        <f t="shared" si="6"/>
        <v>1.7156563111081791</v>
      </c>
      <c r="G33" s="1175">
        <f t="shared" si="6"/>
        <v>2.4288401423642401</v>
      </c>
      <c r="H33" s="1175">
        <f t="shared" si="6"/>
        <v>3.3320116049557607</v>
      </c>
      <c r="I33" s="1136">
        <f t="shared" si="5"/>
        <v>7.4588831363012194</v>
      </c>
    </row>
    <row r="34" spans="1:9">
      <c r="A34" s="1077" t="s">
        <v>813</v>
      </c>
      <c r="D34" s="1175">
        <f t="shared" si="6"/>
        <v>4.5730637627719082</v>
      </c>
      <c r="E34" s="1175">
        <f t="shared" si="6"/>
        <v>5.7961256954584561</v>
      </c>
      <c r="F34" s="1175">
        <f t="shared" si="6"/>
        <v>0.22434944785205219</v>
      </c>
      <c r="G34" s="1175">
        <f t="shared" si="6"/>
        <v>0.19750922166381693</v>
      </c>
      <c r="H34" s="1175">
        <f t="shared" si="6"/>
        <v>3.4000476403890298E-2</v>
      </c>
      <c r="I34" s="1136">
        <f t="shared" si="5"/>
        <v>10.825048604150123</v>
      </c>
    </row>
    <row r="35" spans="1:9">
      <c r="A35" s="1077" t="s">
        <v>814</v>
      </c>
      <c r="D35" s="1175">
        <f t="shared" si="6"/>
        <v>0</v>
      </c>
      <c r="E35" s="1175">
        <f t="shared" si="6"/>
        <v>0</v>
      </c>
      <c r="F35" s="1175">
        <f t="shared" si="6"/>
        <v>0.26826691851112722</v>
      </c>
      <c r="G35" s="1175">
        <f t="shared" si="6"/>
        <v>0</v>
      </c>
      <c r="H35" s="1175">
        <f t="shared" si="6"/>
        <v>0</v>
      </c>
      <c r="I35" s="1136">
        <f t="shared" si="5"/>
        <v>0.26826691851112722</v>
      </c>
    </row>
    <row r="36" spans="1:9" ht="13.5" thickBot="1">
      <c r="D36" s="1137">
        <f t="shared" ref="D36:I36" si="7">SUM(D28:D35)</f>
        <v>18.088041861654496</v>
      </c>
      <c r="E36" s="1137">
        <f t="shared" si="7"/>
        <v>99.423670022771276</v>
      </c>
      <c r="F36" s="1137">
        <f t="shared" si="7"/>
        <v>25.102135611430992</v>
      </c>
      <c r="G36" s="1137">
        <f t="shared" si="7"/>
        <v>14.236774408899883</v>
      </c>
      <c r="H36" s="1137">
        <f t="shared" si="7"/>
        <v>9.4884949404873602</v>
      </c>
      <c r="I36" s="1137">
        <f t="shared" si="7"/>
        <v>166.33911684524398</v>
      </c>
    </row>
    <row r="37" spans="1:9" ht="13.5" thickTop="1"/>
    <row r="38" spans="1:9">
      <c r="A38" s="1076" t="s">
        <v>859</v>
      </c>
    </row>
    <row r="39" spans="1:9">
      <c r="A39" s="1077" t="s">
        <v>807</v>
      </c>
      <c r="D39" s="1138">
        <f>D6-D28</f>
        <v>1.2450503296770137</v>
      </c>
      <c r="E39" s="1138">
        <f>E6-E28</f>
        <v>40.660838883174357</v>
      </c>
      <c r="F39" s="1138">
        <f>F6-F28</f>
        <v>55.914312064865221</v>
      </c>
      <c r="G39" s="1138">
        <f>G6-G28</f>
        <v>83.947677380177822</v>
      </c>
      <c r="H39" s="1138">
        <f>H6-H28</f>
        <v>38.162458947405227</v>
      </c>
      <c r="I39" s="1138">
        <f>SUM(D39:H39)</f>
        <v>219.93033760529966</v>
      </c>
    </row>
    <row r="40" spans="1:9">
      <c r="A40" s="1077" t="s">
        <v>808</v>
      </c>
      <c r="D40" s="1138">
        <f t="shared" ref="D40:E46" si="8">D7-D29</f>
        <v>2.884355083802264</v>
      </c>
      <c r="E40" s="1138">
        <f t="shared" si="8"/>
        <v>-10.535208462592198</v>
      </c>
      <c r="F40" s="1138">
        <f t="shared" ref="F40:G40" si="9">F7-F29</f>
        <v>5.6058037035538639</v>
      </c>
      <c r="G40" s="1138">
        <f t="shared" si="9"/>
        <v>5.7931820717163696</v>
      </c>
      <c r="H40" s="1138">
        <f t="shared" ref="H40" si="10">H7-H29</f>
        <v>0.49832206739301277</v>
      </c>
      <c r="I40" s="1138">
        <f t="shared" ref="I40:I46" si="11">SUM(D40:H40)</f>
        <v>4.2464544638733122</v>
      </c>
    </row>
    <row r="41" spans="1:9">
      <c r="A41" s="1077" t="s">
        <v>809</v>
      </c>
      <c r="D41" s="1138">
        <f t="shared" si="8"/>
        <v>-4.4423715007002151</v>
      </c>
      <c r="E41" s="1138">
        <f t="shared" si="8"/>
        <v>-4.0326972092179645</v>
      </c>
      <c r="F41" s="1138">
        <f t="shared" ref="F41:G41" si="12">F8-F30</f>
        <v>3.9117841098831043</v>
      </c>
      <c r="G41" s="1138">
        <f t="shared" si="12"/>
        <v>-0.1688723893835502</v>
      </c>
      <c r="H41" s="1138">
        <f t="shared" ref="H41" si="13">H8-H30</f>
        <v>2.3457811962269477</v>
      </c>
      <c r="I41" s="1138">
        <f t="shared" si="11"/>
        <v>-2.3863757931916774</v>
      </c>
    </row>
    <row r="42" spans="1:9">
      <c r="A42" s="1077" t="s">
        <v>810</v>
      </c>
      <c r="D42" s="1138">
        <f t="shared" si="8"/>
        <v>0</v>
      </c>
      <c r="E42" s="1138">
        <f t="shared" si="8"/>
        <v>0</v>
      </c>
      <c r="F42" s="1138">
        <f t="shared" ref="F42:G42" si="14">F9-F31</f>
        <v>0</v>
      </c>
      <c r="G42" s="1138">
        <f t="shared" si="14"/>
        <v>0</v>
      </c>
      <c r="H42" s="1138">
        <f t="shared" ref="H42" si="15">H9-H31</f>
        <v>0</v>
      </c>
      <c r="I42" s="1138">
        <f t="shared" si="11"/>
        <v>0</v>
      </c>
    </row>
    <row r="43" spans="1:9">
      <c r="A43" s="1077" t="s">
        <v>811</v>
      </c>
      <c r="D43" s="1138">
        <f t="shared" si="8"/>
        <v>-0.22746494924999999</v>
      </c>
      <c r="E43" s="1138">
        <f t="shared" si="8"/>
        <v>-0.27417515321562497</v>
      </c>
      <c r="F43" s="1138">
        <f t="shared" ref="F43:G43" si="16">F10-F32</f>
        <v>0.17889574902300964</v>
      </c>
      <c r="G43" s="1138">
        <f t="shared" si="16"/>
        <v>0.24115666147906756</v>
      </c>
      <c r="H43" s="1138">
        <f t="shared" ref="H43" si="17">H10-H32</f>
        <v>0.05</v>
      </c>
      <c r="I43" s="1138">
        <f t="shared" si="11"/>
        <v>-3.1587691963547757E-2</v>
      </c>
    </row>
    <row r="44" spans="1:9">
      <c r="A44" s="1077" t="s">
        <v>812</v>
      </c>
      <c r="D44" s="1138">
        <f t="shared" si="8"/>
        <v>2.5753406399292942</v>
      </c>
      <c r="E44" s="1138">
        <f t="shared" si="8"/>
        <v>4.5015569175999035</v>
      </c>
      <c r="F44" s="1138">
        <f t="shared" ref="F44:G44" si="18">F11-F33</f>
        <v>3.2864364922040732</v>
      </c>
      <c r="G44" s="1138">
        <f t="shared" si="18"/>
        <v>1.1042956471217753</v>
      </c>
      <c r="H44" s="1138">
        <f t="shared" ref="H44" si="19">H11-H33</f>
        <v>7.8991283739372102</v>
      </c>
      <c r="I44" s="1138">
        <f t="shared" si="11"/>
        <v>19.366758070792258</v>
      </c>
    </row>
    <row r="45" spans="1:9">
      <c r="A45" s="1077" t="s">
        <v>813</v>
      </c>
      <c r="D45" s="1138">
        <f t="shared" si="8"/>
        <v>-4.5267619657619083</v>
      </c>
      <c r="E45" s="1138">
        <f t="shared" si="8"/>
        <v>-5.5687902883484561</v>
      </c>
      <c r="F45" s="1138">
        <f t="shared" ref="F45:G45" si="20">F12-F34</f>
        <v>0.79606206910794786</v>
      </c>
      <c r="G45" s="1138">
        <f t="shared" si="20"/>
        <v>-0.14062683661381692</v>
      </c>
      <c r="H45" s="1138">
        <f t="shared" ref="H45" si="21">H12-H34</f>
        <v>1.3049523596109704E-2</v>
      </c>
      <c r="I45" s="1138">
        <f t="shared" si="11"/>
        <v>-9.4270674980201239</v>
      </c>
    </row>
    <row r="46" spans="1:9">
      <c r="A46" s="1077" t="s">
        <v>814</v>
      </c>
      <c r="D46" s="1138">
        <f t="shared" si="8"/>
        <v>0</v>
      </c>
      <c r="E46" s="1138">
        <f t="shared" si="8"/>
        <v>0</v>
      </c>
      <c r="F46" s="1138">
        <f t="shared" ref="F46:G46" si="22">F13-F35</f>
        <v>-0.26826691851112722</v>
      </c>
      <c r="G46" s="1138">
        <f t="shared" si="22"/>
        <v>0</v>
      </c>
      <c r="H46" s="1138">
        <f t="shared" ref="H46" si="23">H13-H35</f>
        <v>0</v>
      </c>
      <c r="I46" s="1138">
        <f t="shared" si="11"/>
        <v>-0.26826691851112722</v>
      </c>
    </row>
    <row r="47" spans="1:9" ht="13.5" thickBot="1">
      <c r="D47" s="1139">
        <f t="shared" ref="D47:I47" si="24">SUM(D39:D46)</f>
        <v>-2.4918523623035513</v>
      </c>
      <c r="E47" s="1139">
        <f t="shared" si="24"/>
        <v>24.751524687400014</v>
      </c>
      <c r="F47" s="1139">
        <f t="shared" si="24"/>
        <v>69.425027270126094</v>
      </c>
      <c r="G47" s="1139">
        <f t="shared" si="24"/>
        <v>90.776812534497665</v>
      </c>
      <c r="H47" s="1139">
        <f t="shared" si="24"/>
        <v>48.968740108558499</v>
      </c>
      <c r="I47" s="1139">
        <f t="shared" si="24"/>
        <v>231.43025223827871</v>
      </c>
    </row>
    <row r="48" spans="1:9" ht="13.5" thickTop="1"/>
    <row r="50" spans="1:10">
      <c r="A50" s="1076" t="s">
        <v>907</v>
      </c>
    </row>
    <row r="51" spans="1:10">
      <c r="A51" s="1077" t="s">
        <v>807</v>
      </c>
      <c r="D51" s="1138"/>
      <c r="E51" s="1138"/>
      <c r="F51" s="1138"/>
      <c r="G51" s="1138"/>
      <c r="H51" s="1138"/>
      <c r="I51" s="1138">
        <f>SUM(D51:H51)</f>
        <v>0</v>
      </c>
    </row>
    <row r="52" spans="1:10">
      <c r="A52" s="1077" t="s">
        <v>808</v>
      </c>
      <c r="D52" s="1138"/>
      <c r="E52" s="1138"/>
      <c r="F52" s="1138"/>
      <c r="G52" s="1138"/>
      <c r="H52" s="1138"/>
      <c r="I52" s="1138">
        <f t="shared" ref="I52:I58" si="25">SUM(D52:H52)</f>
        <v>0</v>
      </c>
    </row>
    <row r="53" spans="1:10">
      <c r="A53" s="1077" t="s">
        <v>809</v>
      </c>
      <c r="D53" s="1138"/>
      <c r="E53" s="1138"/>
      <c r="F53" s="1138"/>
      <c r="G53" s="1138"/>
      <c r="H53" s="1138"/>
      <c r="I53" s="1138">
        <f t="shared" si="25"/>
        <v>0</v>
      </c>
    </row>
    <row r="54" spans="1:10">
      <c r="A54" s="1077" t="s">
        <v>810</v>
      </c>
      <c r="D54" s="1138"/>
      <c r="E54" s="1138"/>
      <c r="F54" s="1138"/>
      <c r="G54" s="1138"/>
      <c r="H54" s="1138"/>
      <c r="I54" s="1138">
        <f t="shared" si="25"/>
        <v>0</v>
      </c>
    </row>
    <row r="55" spans="1:10">
      <c r="A55" s="1077" t="s">
        <v>811</v>
      </c>
      <c r="D55" s="1138"/>
      <c r="E55" s="1138"/>
      <c r="F55" s="1138"/>
      <c r="G55" s="1138"/>
      <c r="H55" s="1138"/>
      <c r="I55" s="1138">
        <f t="shared" si="25"/>
        <v>0</v>
      </c>
    </row>
    <row r="56" spans="1:10">
      <c r="A56" s="1077" t="s">
        <v>812</v>
      </c>
      <c r="D56" s="1138">
        <v>6.9854599999999998E-3</v>
      </c>
      <c r="E56" s="1138">
        <v>0.17930897000000001</v>
      </c>
      <c r="F56" s="1138">
        <v>4.4967300000000002E-2</v>
      </c>
      <c r="G56" s="1138">
        <v>4.1651819999999999E-2</v>
      </c>
      <c r="H56" s="1138">
        <v>6.8228387500000001E-2</v>
      </c>
      <c r="I56" s="1138">
        <f t="shared" si="25"/>
        <v>0.34114193749999999</v>
      </c>
    </row>
    <row r="57" spans="1:10">
      <c r="A57" s="1077" t="s">
        <v>813</v>
      </c>
      <c r="D57" s="1138"/>
      <c r="E57" s="1138"/>
      <c r="F57" s="1138"/>
      <c r="G57" s="1138"/>
      <c r="H57" s="1138"/>
      <c r="I57" s="1138">
        <f t="shared" si="25"/>
        <v>0</v>
      </c>
    </row>
    <row r="58" spans="1:10">
      <c r="A58" s="1077" t="s">
        <v>814</v>
      </c>
      <c r="D58" s="1138"/>
      <c r="E58" s="1138"/>
      <c r="F58" s="1138"/>
      <c r="G58" s="1138"/>
      <c r="H58" s="1138"/>
      <c r="I58" s="1138">
        <f t="shared" si="25"/>
        <v>0</v>
      </c>
    </row>
    <row r="59" spans="1:10" ht="13.5" thickBot="1">
      <c r="D59" s="1139">
        <f>SUM(D51:D58)</f>
        <v>6.9854599999999998E-3</v>
      </c>
      <c r="E59" s="1139">
        <f t="shared" ref="E59:I59" si="26">SUM(E51:E58)</f>
        <v>0.17930897000000001</v>
      </c>
      <c r="F59" s="1139">
        <f t="shared" si="26"/>
        <v>4.4967300000000002E-2</v>
      </c>
      <c r="G59" s="1139">
        <f t="shared" si="26"/>
        <v>4.1651819999999999E-2</v>
      </c>
      <c r="H59" s="1139">
        <f t="shared" si="26"/>
        <v>6.8228387500000001E-2</v>
      </c>
      <c r="I59" s="1139">
        <f t="shared" si="26"/>
        <v>0.34114193749999999</v>
      </c>
      <c r="J59" s="1090"/>
    </row>
    <row r="60" spans="1:10" ht="13.5" thickTop="1">
      <c r="D60" s="1136"/>
      <c r="E60" s="1136"/>
      <c r="F60" s="1136"/>
      <c r="G60" s="1136"/>
      <c r="H60" s="1136"/>
    </row>
    <row r="61" spans="1:10">
      <c r="A61" s="1133" t="s">
        <v>860</v>
      </c>
    </row>
    <row r="62" spans="1:10">
      <c r="A62" s="1077" t="s">
        <v>807</v>
      </c>
      <c r="D62" s="1136">
        <f t="shared" ref="D62:D69" si="27">((D39-D51))*((1+D$83)^0.5)</f>
        <v>1.2891935548317521</v>
      </c>
      <c r="E62" s="1136">
        <f t="shared" ref="E62:H62" si="28">((E39-E51))*((1+E$83)^0.5)</f>
        <v>42.10246780613214</v>
      </c>
      <c r="F62" s="1136">
        <f t="shared" si="28"/>
        <v>57.896752459457105</v>
      </c>
      <c r="G62" s="1136">
        <f t="shared" si="28"/>
        <v>86.924039970091641</v>
      </c>
      <c r="H62" s="1136">
        <f t="shared" si="28"/>
        <v>39.515507878536219</v>
      </c>
      <c r="I62" s="1136">
        <f>SUM(D62:H62)</f>
        <v>227.72796166904888</v>
      </c>
    </row>
    <row r="63" spans="1:10">
      <c r="A63" s="1077" t="s">
        <v>808</v>
      </c>
      <c r="D63" s="1136">
        <f t="shared" si="27"/>
        <v>2.9866198138742828</v>
      </c>
      <c r="E63" s="1136">
        <f t="shared" ref="E63:H69" si="29">((E40-E52))*((1+E$83)^0.5)</f>
        <v>-10.908733988533752</v>
      </c>
      <c r="F63" s="1136">
        <f t="shared" si="29"/>
        <v>5.8045573195008107</v>
      </c>
      <c r="G63" s="1136">
        <f t="shared" si="29"/>
        <v>5.9985791825468286</v>
      </c>
      <c r="H63" s="1136">
        <f t="shared" si="29"/>
        <v>0.51599006257053381</v>
      </c>
      <c r="I63" s="1136">
        <f t="shared" ref="I63:I69" si="30">SUM(D63:H63)</f>
        <v>4.3970123899587037</v>
      </c>
    </row>
    <row r="64" spans="1:10">
      <c r="A64" s="1077" t="s">
        <v>809</v>
      </c>
      <c r="D64" s="1136">
        <f t="shared" si="27"/>
        <v>-4.5998756599314925</v>
      </c>
      <c r="E64" s="1136">
        <f t="shared" si="29"/>
        <v>-4.1756763777256136</v>
      </c>
      <c r="F64" s="1136">
        <f t="shared" si="29"/>
        <v>4.0504763077833239</v>
      </c>
      <c r="G64" s="1136">
        <f t="shared" si="29"/>
        <v>-0.17485975529903938</v>
      </c>
      <c r="H64" s="1136">
        <f t="shared" si="29"/>
        <v>2.4289508039452641</v>
      </c>
      <c r="I64" s="1136">
        <f t="shared" si="30"/>
        <v>-2.470984681227558</v>
      </c>
    </row>
    <row r="65" spans="1:10">
      <c r="A65" s="1077" t="s">
        <v>810</v>
      </c>
      <c r="D65" s="1136">
        <f t="shared" si="27"/>
        <v>0</v>
      </c>
      <c r="E65" s="1136">
        <f t="shared" si="29"/>
        <v>0</v>
      </c>
      <c r="F65" s="1136">
        <f t="shared" si="29"/>
        <v>0</v>
      </c>
      <c r="G65" s="1136">
        <f t="shared" si="29"/>
        <v>0</v>
      </c>
      <c r="H65" s="1136">
        <f t="shared" si="29"/>
        <v>0</v>
      </c>
      <c r="I65" s="1136">
        <f t="shared" si="30"/>
        <v>0</v>
      </c>
    </row>
    <row r="66" spans="1:10">
      <c r="A66" s="1077" t="s">
        <v>811</v>
      </c>
      <c r="D66" s="1136">
        <f t="shared" si="27"/>
        <v>-0.23552971276213747</v>
      </c>
      <c r="E66" s="1136">
        <f t="shared" si="29"/>
        <v>-0.28389602572314193</v>
      </c>
      <c r="F66" s="1136">
        <f t="shared" si="29"/>
        <v>0.18523849287851057</v>
      </c>
      <c r="G66" s="1136">
        <f t="shared" si="29"/>
        <v>0.24970686427126881</v>
      </c>
      <c r="H66" s="1136">
        <f t="shared" si="29"/>
        <v>5.1772748623189792E-2</v>
      </c>
      <c r="I66" s="1136">
        <f t="shared" si="30"/>
        <v>-3.2707632712310218E-2</v>
      </c>
    </row>
    <row r="67" spans="1:10">
      <c r="A67" s="1077" t="s">
        <v>812</v>
      </c>
      <c r="D67" s="1136">
        <f t="shared" si="27"/>
        <v>2.6594161421109344</v>
      </c>
      <c r="E67" s="1136">
        <f t="shared" si="29"/>
        <v>4.4754931295637563</v>
      </c>
      <c r="F67" s="1136">
        <f t="shared" si="29"/>
        <v>3.356395393155911</v>
      </c>
      <c r="G67" s="1136">
        <f t="shared" si="29"/>
        <v>1.1003198347512004</v>
      </c>
      <c r="H67" s="1136">
        <f t="shared" si="29"/>
        <v>8.108544329823081</v>
      </c>
      <c r="I67" s="1136">
        <f t="shared" si="30"/>
        <v>19.70016882940488</v>
      </c>
    </row>
    <row r="68" spans="1:10">
      <c r="A68" s="1077" t="s">
        <v>813</v>
      </c>
      <c r="D68" s="1136">
        <f t="shared" si="27"/>
        <v>-4.6872581866081546</v>
      </c>
      <c r="E68" s="1136">
        <f t="shared" si="29"/>
        <v>-5.7662315946785041</v>
      </c>
      <c r="F68" s="1136">
        <f t="shared" si="29"/>
        <v>0.8242864278476425</v>
      </c>
      <c r="G68" s="1136">
        <f t="shared" si="29"/>
        <v>-0.14561275723363051</v>
      </c>
      <c r="H68" s="1136">
        <f t="shared" si="29"/>
        <v>1.3512194095875427E-2</v>
      </c>
      <c r="I68" s="1136">
        <f t="shared" si="30"/>
        <v>-9.7613039165767717</v>
      </c>
    </row>
    <row r="69" spans="1:10">
      <c r="A69" s="1077" t="s">
        <v>814</v>
      </c>
      <c r="D69" s="1136">
        <f t="shared" si="27"/>
        <v>0</v>
      </c>
      <c r="E69" s="1136">
        <f t="shared" si="29"/>
        <v>0</v>
      </c>
      <c r="F69" s="1136">
        <f t="shared" si="29"/>
        <v>-0.27777831471988657</v>
      </c>
      <c r="G69" s="1136">
        <f t="shared" si="29"/>
        <v>0</v>
      </c>
      <c r="H69" s="1136">
        <f t="shared" si="29"/>
        <v>0</v>
      </c>
      <c r="I69" s="1136">
        <f t="shared" si="30"/>
        <v>-0.27777831471988657</v>
      </c>
    </row>
    <row r="70" spans="1:10" ht="13.5" thickBot="1">
      <c r="D70" s="1137">
        <f>SUM(D62:D69)</f>
        <v>-2.5874340484848153</v>
      </c>
      <c r="E70" s="1137">
        <f t="shared" ref="E70:H70" si="31">SUM(E62:E69)</f>
        <v>25.443422949034879</v>
      </c>
      <c r="F70" s="1137">
        <f t="shared" si="31"/>
        <v>71.839928085903409</v>
      </c>
      <c r="G70" s="1137">
        <f t="shared" si="31"/>
        <v>93.952173339128279</v>
      </c>
      <c r="H70" s="1137">
        <f t="shared" si="31"/>
        <v>50.634278017594156</v>
      </c>
      <c r="I70" s="1137">
        <f>SUM(I62:I69)</f>
        <v>239.28236834317593</v>
      </c>
    </row>
    <row r="71" spans="1:10" ht="13.5" thickTop="1">
      <c r="D71" s="1136"/>
      <c r="E71" s="1136"/>
      <c r="F71" s="1136"/>
      <c r="G71" s="1136"/>
      <c r="H71" s="1136"/>
      <c r="I71" s="1136"/>
    </row>
    <row r="74" spans="1:10">
      <c r="C74" s="1079">
        <v>2013</v>
      </c>
      <c r="D74" s="1088">
        <v>2013</v>
      </c>
      <c r="E74" s="1088">
        <v>2014</v>
      </c>
      <c r="F74" s="1088">
        <v>2015</v>
      </c>
      <c r="G74" s="1088">
        <v>2016</v>
      </c>
      <c r="H74" s="1088">
        <v>2017</v>
      </c>
    </row>
    <row r="75" spans="1:10">
      <c r="A75" s="1114" t="s">
        <v>887</v>
      </c>
      <c r="B75" s="1086"/>
      <c r="C75" s="1115">
        <f>'RFM input'!G385</f>
        <v>1.2500000000000001E-2</v>
      </c>
      <c r="D75" s="1115">
        <f>'RFM input'!H385</f>
        <v>1.2500000000000001E-2</v>
      </c>
      <c r="E75" s="1115">
        <f>'RFM input'!I385</f>
        <v>2.5000000000000001E-2</v>
      </c>
      <c r="F75" s="1115">
        <f>'RFM input'!J385</f>
        <v>2.5000000000000001E-2</v>
      </c>
      <c r="G75" s="1115">
        <f>'RFM input'!K385</f>
        <v>2.5000000000000001E-2</v>
      </c>
      <c r="H75" s="1115">
        <f>'RFM input'!L385</f>
        <v>2.5000000000000001E-2</v>
      </c>
      <c r="J75" s="1140"/>
    </row>
    <row r="76" spans="1:10">
      <c r="A76" s="1114"/>
      <c r="B76" s="1086"/>
      <c r="C76" s="1115"/>
      <c r="D76" s="1115"/>
      <c r="E76" s="1115"/>
      <c r="F76" s="1115"/>
      <c r="G76" s="1115"/>
      <c r="H76" s="1115"/>
      <c r="J76" s="1140"/>
    </row>
    <row r="77" spans="1:10">
      <c r="A77" s="1114" t="s">
        <v>925</v>
      </c>
      <c r="B77" s="1086"/>
      <c r="C77" s="1134">
        <v>1</v>
      </c>
      <c r="D77" s="1086">
        <f>C77*(1+D75)</f>
        <v>1.0125</v>
      </c>
      <c r="E77" s="1086">
        <f t="shared" ref="E77:H77" si="32">D77*(1+E75)</f>
        <v>1.0378124999999998</v>
      </c>
      <c r="F77" s="1086">
        <f t="shared" si="32"/>
        <v>1.0637578124999998</v>
      </c>
      <c r="G77" s="1086">
        <f t="shared" si="32"/>
        <v>1.0903517578124997</v>
      </c>
      <c r="H77" s="1086">
        <f t="shared" si="32"/>
        <v>1.1176105517578121</v>
      </c>
      <c r="J77" s="1140"/>
    </row>
    <row r="78" spans="1:10">
      <c r="B78" s="1086"/>
      <c r="C78" s="1086"/>
    </row>
    <row r="79" spans="1:10">
      <c r="A79" s="1077" t="s">
        <v>27</v>
      </c>
      <c r="C79" s="1176">
        <v>1.2500000000000001E-2</v>
      </c>
      <c r="D79" s="1176">
        <f>'RAB Addit''l - Diff with index '!D50</f>
        <v>1.5625E-2</v>
      </c>
      <c r="E79" s="1176">
        <f>'RAB Addit''l - Diff with index '!E50</f>
        <v>2.3076923076923217E-2</v>
      </c>
      <c r="F79" s="1176">
        <f>'RAB Addit''l - Diff with index '!F50</f>
        <v>1.5037593984962294E-2</v>
      </c>
      <c r="G79" s="1176">
        <f>'RAB Addit''l - Diff with index '!G50</f>
        <v>1.2962962962963065E-2</v>
      </c>
      <c r="H79" s="1176">
        <f>'RAB Addit''l - Diff with index '!H50</f>
        <v>0.02</v>
      </c>
      <c r="J79" s="1140"/>
    </row>
    <row r="81" spans="1:10">
      <c r="A81" s="1077" t="s">
        <v>861</v>
      </c>
      <c r="C81" s="1134">
        <v>1</v>
      </c>
      <c r="D81" s="1086">
        <f>C81*(1+C79)</f>
        <v>1.0125</v>
      </c>
      <c r="E81" s="1086">
        <f>D81*(1+D79)</f>
        <v>1.0283203125</v>
      </c>
      <c r="F81" s="1086">
        <f>E81*(1+E79)</f>
        <v>1.0520507812500002</v>
      </c>
      <c r="G81" s="1086">
        <f>F81*(1+F79)</f>
        <v>1.06787109375</v>
      </c>
      <c r="H81" s="1086">
        <f>G81*(1+G79)</f>
        <v>1.0817138671875002</v>
      </c>
      <c r="I81" s="1140"/>
      <c r="J81" s="1140"/>
    </row>
    <row r="82" spans="1:10">
      <c r="C82" s="1086"/>
    </row>
    <row r="83" spans="1:10">
      <c r="A83" s="1114" t="s">
        <v>32</v>
      </c>
      <c r="C83" s="1086"/>
      <c r="D83" s="1135">
        <f>'RFM input'!H392</f>
        <v>7.2167000000000092E-2</v>
      </c>
      <c r="E83" s="1135">
        <f>'RFM input'!I392</f>
        <v>7.2167000000000092E-2</v>
      </c>
      <c r="F83" s="1135">
        <f>'RFM input'!J392</f>
        <v>7.2167000000000092E-2</v>
      </c>
      <c r="G83" s="1135">
        <f>'RFM input'!K392</f>
        <v>7.2167000000000092E-2</v>
      </c>
      <c r="H83" s="1135">
        <f>'RFM input'!L392</f>
        <v>7.2167000000000092E-2</v>
      </c>
      <c r="J83" s="1140"/>
    </row>
    <row r="84" spans="1:10">
      <c r="A84" s="1114"/>
      <c r="D84" s="1135"/>
      <c r="E84" s="1135"/>
      <c r="F84" s="1135"/>
      <c r="G84" s="1135"/>
      <c r="H84" s="1135"/>
      <c r="J84" s="1140"/>
    </row>
    <row r="85" spans="1:10">
      <c r="D85" s="1141"/>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opLeftCell="A10" workbookViewId="0">
      <selection activeCell="I47" sqref="I47"/>
    </sheetView>
  </sheetViews>
  <sheetFormatPr defaultRowHeight="12.75"/>
  <cols>
    <col min="4" max="4" width="25.140625" customWidth="1"/>
  </cols>
  <sheetData>
    <row r="1" spans="1:9">
      <c r="A1" s="1152" t="s">
        <v>920</v>
      </c>
    </row>
    <row r="2" spans="1:9" s="1021" customFormat="1">
      <c r="A2" s="1152"/>
    </row>
    <row r="3" spans="1:9" s="1021" customFormat="1">
      <c r="A3" s="1152"/>
    </row>
    <row r="4" spans="1:9">
      <c r="E4" s="1079">
        <v>2013</v>
      </c>
      <c r="F4" s="1079">
        <v>2014</v>
      </c>
      <c r="G4" s="1079">
        <v>2015</v>
      </c>
      <c r="H4" s="1079">
        <v>2016</v>
      </c>
      <c r="I4" s="1079">
        <v>2017</v>
      </c>
    </row>
    <row r="5" spans="1:9">
      <c r="E5" s="1079" t="s">
        <v>853</v>
      </c>
      <c r="F5" s="1079" t="s">
        <v>853</v>
      </c>
      <c r="G5" s="1079" t="s">
        <v>853</v>
      </c>
      <c r="H5" s="1079" t="s">
        <v>853</v>
      </c>
      <c r="I5" s="1079" t="s">
        <v>853</v>
      </c>
    </row>
    <row r="7" spans="1:9">
      <c r="A7" s="1152" t="str">
        <f>"Nominal "&amp;'RFM input'!$G$397&amp; " Regulatory Depreciation"</f>
        <v>Nominal Forecast Regulatory Depreciation</v>
      </c>
    </row>
    <row r="8" spans="1:9" s="1021" customFormat="1"/>
    <row r="9" spans="1:9" s="1021" customFormat="1">
      <c r="A9" s="1023" t="s">
        <v>914</v>
      </c>
      <c r="E9" s="1094">
        <f>E22</f>
        <v>12.795896364339594</v>
      </c>
      <c r="F9" s="1094">
        <f>F22</f>
        <v>26.236025953987902</v>
      </c>
      <c r="G9" s="1094">
        <f>G22</f>
        <v>30.157086907752085</v>
      </c>
      <c r="H9" s="1094">
        <f>H22</f>
        <v>32.885925187845032</v>
      </c>
      <c r="I9" s="1094">
        <f>I22</f>
        <v>29.103491767331686</v>
      </c>
    </row>
    <row r="10" spans="1:9" s="1021" customFormat="1"/>
    <row r="11" spans="1:9" s="1021" customFormat="1">
      <c r="A11" s="1023" t="s">
        <v>35</v>
      </c>
      <c r="E11" s="1153">
        <f>-E31</f>
        <v>-9.9353050569022372</v>
      </c>
      <c r="F11" s="1153">
        <f t="shared" ref="F11:I11" si="0">-F31</f>
        <v>-15.034579506112637</v>
      </c>
      <c r="G11" s="1153">
        <f t="shared" si="0"/>
        <v>-11.157631726889409</v>
      </c>
      <c r="H11" s="1153">
        <f t="shared" si="0"/>
        <v>-9.7048032648856495</v>
      </c>
      <c r="I11" s="1153">
        <f t="shared" si="0"/>
        <v>-14.80071568330888</v>
      </c>
    </row>
    <row r="12" spans="1:9" s="1021" customFormat="1"/>
    <row r="13" spans="1:9" s="1021" customFormat="1" ht="13.5" thickBot="1">
      <c r="E13" s="1154">
        <f>SUM(E9:E11)</f>
        <v>2.8605913074373568</v>
      </c>
      <c r="F13" s="1154">
        <f t="shared" ref="F13:I13" si="1">SUM(F9:F11)</f>
        <v>11.201446447875265</v>
      </c>
      <c r="G13" s="1154">
        <f t="shared" si="1"/>
        <v>18.999455180862675</v>
      </c>
      <c r="H13" s="1154">
        <f t="shared" si="1"/>
        <v>23.181121922959385</v>
      </c>
      <c r="I13" s="1154">
        <f t="shared" si="1"/>
        <v>14.302776084022806</v>
      </c>
    </row>
    <row r="14" spans="1:9" s="1021" customFormat="1"/>
    <row r="15" spans="1:9" s="1021" customFormat="1"/>
    <row r="16" spans="1:9">
      <c r="A16" s="1152" t="s">
        <v>914</v>
      </c>
    </row>
    <row r="18" spans="1:9">
      <c r="A18" s="1021" t="str">
        <f>"Real "&amp;'RFM input'!$G$397&amp; " Straight-line Depreciation"</f>
        <v>Real Forecast Straight-line Depreciation</v>
      </c>
      <c r="B18" s="1021"/>
      <c r="D18" s="1021"/>
      <c r="E18" s="1094">
        <f>-'RAB roll forward'!H115</f>
        <v>12.637922335150217</v>
      </c>
      <c r="F18" s="1094">
        <f>-'RAB roll forward'!I115</f>
        <v>25.513476331323467</v>
      </c>
      <c r="G18" s="1094">
        <f>-'RAB roll forward'!J115</f>
        <v>28.665048726945262</v>
      </c>
      <c r="H18" s="1094">
        <f>-'RAB roll forward'!K115</f>
        <v>30.795781794561783</v>
      </c>
      <c r="I18" s="1094">
        <f>-'RAB roll forward'!L115</f>
        <v>26.90498166858297</v>
      </c>
    </row>
    <row r="20" spans="1:9">
      <c r="A20" s="1021" t="s">
        <v>45</v>
      </c>
      <c r="B20" s="1021"/>
      <c r="D20" s="1021"/>
      <c r="E20">
        <f>'Half YR WACC - Calc'!D81</f>
        <v>1.0125</v>
      </c>
      <c r="F20" s="1021">
        <f>'Half YR WACC - Calc'!E81</f>
        <v>1.0283203125</v>
      </c>
      <c r="G20" s="1021">
        <f>'Half YR WACC - Calc'!F81</f>
        <v>1.0520507812500002</v>
      </c>
      <c r="H20" s="1021">
        <f>'Half YR WACC - Calc'!G81</f>
        <v>1.06787109375</v>
      </c>
      <c r="I20" s="1021">
        <f>'Half YR WACC - Calc'!H81</f>
        <v>1.0817138671875002</v>
      </c>
    </row>
    <row r="22" spans="1:9" ht="13.5" thickBot="1">
      <c r="E22" s="1154">
        <f>E18*E20</f>
        <v>12.795896364339594</v>
      </c>
      <c r="F22" s="1154">
        <f>F18*F20</f>
        <v>26.236025953987902</v>
      </c>
      <c r="G22" s="1154">
        <f>G18*G20</f>
        <v>30.157086907752085</v>
      </c>
      <c r="H22" s="1154">
        <f>H18*H20</f>
        <v>32.885925187845032</v>
      </c>
      <c r="I22" s="1154">
        <f>I18*I20</f>
        <v>29.103491767331686</v>
      </c>
    </row>
    <row r="23" spans="1:9">
      <c r="E23" s="1094"/>
      <c r="F23" s="1094"/>
      <c r="G23" s="1094"/>
      <c r="H23" s="1094"/>
      <c r="I23" s="1094"/>
    </row>
    <row r="25" spans="1:9">
      <c r="A25" s="1152" t="s">
        <v>35</v>
      </c>
    </row>
    <row r="27" spans="1:9">
      <c r="A27" s="1021" t="s">
        <v>54</v>
      </c>
      <c r="C27" s="1021"/>
      <c r="D27" s="1021"/>
      <c r="E27" s="1153">
        <f>'RAB roll forward'!H769</f>
        <v>635.85952364174318</v>
      </c>
      <c r="F27" s="1094">
        <f>F36</f>
        <v>651.49844526487698</v>
      </c>
      <c r="G27" s="1094">
        <f>G36</f>
        <v>741.98250983815126</v>
      </c>
      <c r="H27" s="1094">
        <f>H36</f>
        <v>748.65625186260138</v>
      </c>
      <c r="I27" s="1094">
        <f>I36</f>
        <v>740.03578416544394</v>
      </c>
    </row>
    <row r="29" spans="1:9">
      <c r="A29" s="1021" t="s">
        <v>27</v>
      </c>
      <c r="C29" s="1021"/>
      <c r="D29" s="1021"/>
      <c r="E29" s="1151">
        <f>'Half YR WACC - Calc'!D79</f>
        <v>1.5625E-2</v>
      </c>
      <c r="F29" s="1151">
        <f>'Half YR WACC - Calc'!E79</f>
        <v>2.3076923076923217E-2</v>
      </c>
      <c r="G29" s="1151">
        <f>'Half YR WACC - Calc'!F79</f>
        <v>1.5037593984962294E-2</v>
      </c>
      <c r="H29" s="1151">
        <f>'Half YR WACC - Calc'!G79</f>
        <v>1.2962962962963065E-2</v>
      </c>
      <c r="I29" s="1151">
        <f>'Half YR WACC - Calc'!H79</f>
        <v>0.02</v>
      </c>
    </row>
    <row r="31" spans="1:9" ht="13.5" thickBot="1">
      <c r="E31" s="1155">
        <f>E27*E29</f>
        <v>9.9353050569022372</v>
      </c>
      <c r="F31" s="1155">
        <f>F27*F29</f>
        <v>15.034579506112637</v>
      </c>
      <c r="G31" s="1155">
        <f>G27*G29</f>
        <v>11.157631726889409</v>
      </c>
      <c r="H31" s="1155">
        <f>H27*H29</f>
        <v>9.7048032648856495</v>
      </c>
      <c r="I31" s="1155">
        <f>I27*I29</f>
        <v>14.80071568330888</v>
      </c>
    </row>
    <row r="34" spans="1:9">
      <c r="A34" s="1152" t="s">
        <v>918</v>
      </c>
    </row>
    <row r="36" spans="1:9">
      <c r="A36" s="1021" t="s">
        <v>54</v>
      </c>
      <c r="E36" s="1094">
        <f>'RAB roll forward'!H769</f>
        <v>635.85952364174318</v>
      </c>
      <c r="F36" s="1094">
        <f>E42</f>
        <v>651.49844526487698</v>
      </c>
      <c r="G36" s="1094">
        <f>F42</f>
        <v>741.98250983815126</v>
      </c>
      <c r="H36" s="1094">
        <f>G42</f>
        <v>748.65625186260138</v>
      </c>
      <c r="I36" s="1094">
        <f>H42</f>
        <v>740.03578416544394</v>
      </c>
    </row>
    <row r="37" spans="1:9">
      <c r="A37" s="1021"/>
    </row>
    <row r="38" spans="1:9">
      <c r="A38" s="1021" t="s">
        <v>26</v>
      </c>
      <c r="E38" s="1094">
        <f>'RAB roll forward'!H821</f>
        <v>18.499512930571221</v>
      </c>
      <c r="F38" s="1094">
        <f>'RAB roll forward'!I821</f>
        <v>101.68551102114957</v>
      </c>
      <c r="G38" s="1094">
        <f>'RAB roll forward'!J821</f>
        <v>25.673197205312842</v>
      </c>
      <c r="H38" s="1094">
        <f>'RAB roll forward'!K821</f>
        <v>14.56065422580201</v>
      </c>
      <c r="I38" s="1094">
        <f>'RAB roll forward'!L821</f>
        <v>9.7043536677339421</v>
      </c>
    </row>
    <row r="39" spans="1:9">
      <c r="A39" s="1021"/>
      <c r="F39" s="1021"/>
      <c r="G39" s="1021"/>
      <c r="H39" s="1021"/>
      <c r="I39" s="1021"/>
    </row>
    <row r="40" spans="1:9">
      <c r="A40" s="1021" t="s">
        <v>916</v>
      </c>
      <c r="E40" s="1094">
        <f>-E22+E31</f>
        <v>-2.8605913074373568</v>
      </c>
      <c r="F40" s="1094">
        <f>-F22+F31</f>
        <v>-11.201446447875265</v>
      </c>
      <c r="G40" s="1094">
        <f>-G22+G31</f>
        <v>-18.999455180862675</v>
      </c>
      <c r="H40" s="1094">
        <f>-H22+H31</f>
        <v>-23.181121922959385</v>
      </c>
      <c r="I40" s="1094">
        <f>-I22+I31</f>
        <v>-14.302776084022806</v>
      </c>
    </row>
    <row r="42" spans="1:9" ht="13.5" thickBot="1">
      <c r="A42" s="1021" t="s">
        <v>917</v>
      </c>
      <c r="E42" s="1154">
        <f>SUM(E36:E40)</f>
        <v>651.49844526487698</v>
      </c>
      <c r="F42" s="1154">
        <f>SUM(F36:F40)</f>
        <v>741.98250983815126</v>
      </c>
      <c r="G42" s="1154">
        <f>SUM(G36:G40)</f>
        <v>748.65625186260138</v>
      </c>
      <c r="H42" s="1154">
        <f>SUM(H36:H40)</f>
        <v>740.03578416544394</v>
      </c>
      <c r="I42" s="1154">
        <f>SUM(I36:I40)</f>
        <v>735.43736174915512</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22"/>
  <sheetViews>
    <sheetView workbookViewId="0">
      <selection activeCell="I47" sqref="I47"/>
    </sheetView>
  </sheetViews>
  <sheetFormatPr defaultRowHeight="12.75"/>
  <cols>
    <col min="1" max="1" width="26.85546875" customWidth="1"/>
    <col min="2" max="2" width="28.140625" bestFit="1" customWidth="1"/>
    <col min="3" max="3" width="12.28515625" customWidth="1"/>
    <col min="4" max="4" width="16" customWidth="1"/>
    <col min="6" max="6" width="10.28515625" bestFit="1" customWidth="1"/>
    <col min="10" max="10" width="9.140625" style="178"/>
  </cols>
  <sheetData>
    <row r="1" spans="1:10">
      <c r="A1" s="1104" t="s">
        <v>883</v>
      </c>
      <c r="B1" s="1021"/>
      <c r="C1" s="228" t="s">
        <v>863</v>
      </c>
      <c r="D1" s="228" t="s">
        <v>864</v>
      </c>
      <c r="E1" s="228" t="s">
        <v>864</v>
      </c>
      <c r="F1" s="228" t="s">
        <v>864</v>
      </c>
      <c r="G1" s="228" t="s">
        <v>864</v>
      </c>
      <c r="H1" s="228" t="s">
        <v>864</v>
      </c>
    </row>
    <row r="2" spans="1:10">
      <c r="A2" s="1021"/>
      <c r="B2" s="1021"/>
      <c r="C2" s="228" t="s">
        <v>865</v>
      </c>
      <c r="D2" s="228" t="s">
        <v>866</v>
      </c>
      <c r="E2" s="228" t="s">
        <v>867</v>
      </c>
      <c r="F2" s="228" t="s">
        <v>868</v>
      </c>
      <c r="G2" s="228" t="s">
        <v>880</v>
      </c>
      <c r="H2" s="228" t="s">
        <v>881</v>
      </c>
    </row>
    <row r="3" spans="1:10">
      <c r="A3" s="1021"/>
      <c r="B3" s="1021"/>
      <c r="C3" s="228">
        <v>2013</v>
      </c>
      <c r="D3" s="228">
        <v>2013</v>
      </c>
      <c r="E3" s="228">
        <v>2014</v>
      </c>
      <c r="F3" s="228">
        <v>2015</v>
      </c>
      <c r="G3" s="228">
        <v>2016</v>
      </c>
      <c r="H3" s="228">
        <v>2017</v>
      </c>
    </row>
    <row r="4" spans="1:10">
      <c r="A4" s="1021"/>
      <c r="B4" s="1021"/>
      <c r="C4" s="1092"/>
      <c r="D4" s="1092"/>
      <c r="E4" s="1092"/>
      <c r="F4" s="1092"/>
      <c r="G4" s="1092"/>
    </row>
    <row r="5" spans="1:10">
      <c r="A5" s="1093"/>
      <c r="B5" s="1021" t="s">
        <v>865</v>
      </c>
      <c r="C5" s="1094">
        <f>'RAB roll forward'!H770</f>
        <v>443.32942149968454</v>
      </c>
      <c r="D5" s="1021"/>
      <c r="E5" s="1021"/>
      <c r="F5" s="1021"/>
      <c r="G5" s="1021"/>
    </row>
    <row r="6" spans="1:10">
      <c r="A6" s="1093"/>
      <c r="B6" s="1021" t="s">
        <v>66</v>
      </c>
      <c r="C6" s="1103">
        <f>A1remlife</f>
        <v>28.8</v>
      </c>
      <c r="D6" s="1021"/>
      <c r="E6" s="1021"/>
      <c r="F6" s="1021"/>
      <c r="G6" s="1021"/>
    </row>
    <row r="7" spans="1:10" s="178" customFormat="1">
      <c r="A7" s="1117"/>
      <c r="B7" s="178" t="s">
        <v>61</v>
      </c>
      <c r="D7" s="178">
        <f>A1stdlife</f>
        <v>55</v>
      </c>
      <c r="E7" s="178">
        <f>D7</f>
        <v>55</v>
      </c>
      <c r="F7" s="178">
        <f>E7</f>
        <v>55</v>
      </c>
      <c r="G7" s="178">
        <f>F7</f>
        <v>55</v>
      </c>
      <c r="H7" s="178">
        <f>G7</f>
        <v>55</v>
      </c>
    </row>
    <row r="8" spans="1:10" s="178" customFormat="1" ht="38.25">
      <c r="A8" s="1117"/>
      <c r="B8" s="1118" t="s">
        <v>890</v>
      </c>
      <c r="D8" s="1116">
        <f>'Half YR WACC - Calc'!D28</f>
        <v>2.8665578103229858</v>
      </c>
      <c r="E8" s="1116">
        <f>'Half YR WACC - Calc'!E28</f>
        <v>45.165215576825638</v>
      </c>
      <c r="F8" s="1116">
        <f>'Half YR WACC - Calc'!F28</f>
        <v>16.163038626419613</v>
      </c>
      <c r="G8" s="1116">
        <f>'Half YR WACC - Calc'!G28</f>
        <v>9.304908108683712</v>
      </c>
      <c r="H8" s="1116">
        <f>'Half YR WACC - Calc'!H28</f>
        <v>5.1106405427476709</v>
      </c>
      <c r="J8" s="1132"/>
    </row>
    <row r="9" spans="1:10" s="178" customFormat="1" ht="38.25">
      <c r="A9" s="1117"/>
      <c r="B9" s="1118" t="s">
        <v>882</v>
      </c>
      <c r="D9" s="1116">
        <f>'Half YR WACC - Calc'!D39-'Half YR WACC - Calc'!D51</f>
        <v>1.2450503296770137</v>
      </c>
      <c r="E9" s="1132">
        <f>'Half YR WACC - Calc'!E39-'Half YR WACC - Calc'!E51</f>
        <v>40.660838883174357</v>
      </c>
      <c r="F9" s="1132">
        <f>'Half YR WACC - Calc'!F39-'Half YR WACC - Calc'!F51</f>
        <v>55.914312064865221</v>
      </c>
      <c r="G9" s="1132">
        <f>'Half YR WACC - Calc'!G39-'Half YR WACC - Calc'!G51</f>
        <v>83.947677380177822</v>
      </c>
      <c r="H9" s="1132">
        <f>'Half YR WACC - Calc'!H39-'Half YR WACC - Calc'!H51</f>
        <v>38.162458947405227</v>
      </c>
    </row>
    <row r="10" spans="1:10" s="178" customFormat="1" ht="30.75" customHeight="1">
      <c r="B10" s="1118" t="s">
        <v>886</v>
      </c>
      <c r="D10" s="1116">
        <f>'Half YR WACC - Calc'!D28-'Half YR WACC - Calc'!D51</f>
        <v>2.8665578103229858</v>
      </c>
      <c r="E10" s="1132">
        <f>'Half YR WACC - Calc'!E28-'Half YR WACC - Calc'!E51</f>
        <v>45.165215576825638</v>
      </c>
      <c r="F10" s="1132">
        <f>'Half YR WACC - Calc'!F28-'Half YR WACC - Calc'!F51</f>
        <v>16.163038626419613</v>
      </c>
      <c r="G10" s="1132">
        <f>'Half YR WACC - Calc'!G28-'Half YR WACC - Calc'!G51</f>
        <v>9.304908108683712</v>
      </c>
      <c r="H10" s="1132">
        <f>'Half YR WACC - Calc'!H28-'Half YR WACC - Calc'!H51</f>
        <v>5.1106405427476709</v>
      </c>
    </row>
    <row r="11" spans="1:10" s="178" customFormat="1" ht="25.5">
      <c r="B11" s="1118" t="s">
        <v>889</v>
      </c>
      <c r="D11" s="1116">
        <f>'Half YR WACC - Calc'!D62</f>
        <v>1.2891935548317521</v>
      </c>
      <c r="E11" s="1116">
        <f>'Half YR WACC - Calc'!E62</f>
        <v>42.10246780613214</v>
      </c>
      <c r="F11" s="1116">
        <f>'Half YR WACC - Calc'!F62</f>
        <v>57.896752459457105</v>
      </c>
      <c r="G11" s="1116">
        <f>'Half YR WACC - Calc'!G62</f>
        <v>86.924039970091641</v>
      </c>
      <c r="H11" s="1116">
        <f>'Half YR WACC - Calc'!H62</f>
        <v>39.515507878536219</v>
      </c>
    </row>
    <row r="12" spans="1:10" s="178" customFormat="1"/>
    <row r="13" spans="1:10" s="178" customFormat="1">
      <c r="A13" s="178" t="s">
        <v>869</v>
      </c>
      <c r="B13" s="178" t="s">
        <v>870</v>
      </c>
      <c r="C13" s="1119">
        <f>-'RAB roll forward'!H128</f>
        <v>7.5473778859210991</v>
      </c>
    </row>
    <row r="14" spans="1:10" s="178" customFormat="1">
      <c r="A14" s="178" t="s">
        <v>871</v>
      </c>
      <c r="B14" s="178" t="s">
        <v>870</v>
      </c>
      <c r="C14" s="1119">
        <f>-'RAB roll forward'!I128</f>
        <v>15.144663865885134</v>
      </c>
    </row>
    <row r="15" spans="1:10" s="178" customFormat="1">
      <c r="A15" s="178" t="s">
        <v>872</v>
      </c>
      <c r="B15" s="178" t="s">
        <v>870</v>
      </c>
      <c r="C15" s="1119">
        <f>-'RAB roll forward'!J128</f>
        <v>16.004744790179995</v>
      </c>
    </row>
    <row r="16" spans="1:10" s="178" customFormat="1">
      <c r="A16" s="178" t="s">
        <v>873</v>
      </c>
      <c r="B16" s="178" t="s">
        <v>870</v>
      </c>
      <c r="C16" s="1119">
        <f>-'RAB roll forward'!K128</f>
        <v>16.311276585140927</v>
      </c>
      <c r="E16" s="1131"/>
      <c r="F16" s="1131"/>
      <c r="G16" s="1131"/>
    </row>
    <row r="17" spans="1:8" s="178" customFormat="1">
      <c r="A17" s="178" t="s">
        <v>874</v>
      </c>
      <c r="B17" s="178" t="s">
        <v>870</v>
      </c>
      <c r="C17" s="1119">
        <f>-'RAB roll forward'!L128</f>
        <v>16.469967526852255</v>
      </c>
      <c r="D17" s="1131"/>
      <c r="E17" s="1131"/>
      <c r="F17" s="1131"/>
      <c r="G17" s="1131"/>
    </row>
    <row r="18" spans="1:8" s="178" customFormat="1" ht="13.5" thickBot="1">
      <c r="A18" s="178" t="s">
        <v>875</v>
      </c>
      <c r="C18" s="1130">
        <f>SUM(C13:C17)</f>
        <v>71.478030653979417</v>
      </c>
      <c r="D18" s="1129">
        <f>SUM(D13:D17)</f>
        <v>0</v>
      </c>
      <c r="E18" s="1129">
        <f t="shared" ref="E18:F18" si="0">SUM(E13:E17)</f>
        <v>0</v>
      </c>
      <c r="F18" s="1129">
        <f t="shared" si="0"/>
        <v>0</v>
      </c>
      <c r="G18" s="1129">
        <f t="shared" ref="G18:H18" si="1">SUM(G13:G17)</f>
        <v>0</v>
      </c>
      <c r="H18" s="1129">
        <f t="shared" si="1"/>
        <v>0</v>
      </c>
    </row>
    <row r="19" spans="1:8" s="178" customFormat="1" ht="13.5" thickTop="1"/>
    <row r="20" spans="1:8" s="178" customFormat="1" ht="30" customHeight="1">
      <c r="A20" s="178" t="s">
        <v>876</v>
      </c>
      <c r="C20" s="178" t="s">
        <v>877</v>
      </c>
      <c r="D20" s="1128" t="s">
        <v>862</v>
      </c>
    </row>
    <row r="21" spans="1:8" s="178" customFormat="1"/>
    <row r="22" spans="1:8" s="178" customFormat="1">
      <c r="A22" s="178" t="s">
        <v>878</v>
      </c>
      <c r="C22" s="1119">
        <f>C5-C18</f>
        <v>371.85139084570511</v>
      </c>
      <c r="D22" s="178">
        <f>C6-4.5</f>
        <v>24.3</v>
      </c>
      <c r="F22" s="1127">
        <f t="shared" ref="F22:F27" si="2">C22*D22</f>
        <v>9035.9887975506354</v>
      </c>
    </row>
    <row r="23" spans="1:8" s="178" customFormat="1">
      <c r="A23" s="178">
        <v>1</v>
      </c>
      <c r="C23" s="1132">
        <f>D10+D11-D18</f>
        <v>4.155751365154738</v>
      </c>
      <c r="D23" s="178">
        <f>D7-3.5</f>
        <v>51.5</v>
      </c>
      <c r="F23" s="1127">
        <f>C23*D23</f>
        <v>214.02119530546901</v>
      </c>
    </row>
    <row r="24" spans="1:8" s="178" customFormat="1">
      <c r="A24" s="178">
        <v>2</v>
      </c>
      <c r="C24" s="1132">
        <f>E10+E11-E18</f>
        <v>87.267683382957784</v>
      </c>
      <c r="D24" s="178">
        <f>E7-2.5</f>
        <v>52.5</v>
      </c>
      <c r="F24" s="1127">
        <f t="shared" si="2"/>
        <v>4581.5533776052835</v>
      </c>
    </row>
    <row r="25" spans="1:8" s="178" customFormat="1">
      <c r="A25" s="178">
        <v>3</v>
      </c>
      <c r="C25" s="1132">
        <f>F10+F11-F18</f>
        <v>74.059791085876725</v>
      </c>
      <c r="D25" s="178">
        <f>F7-1.5</f>
        <v>53.5</v>
      </c>
      <c r="F25" s="1127">
        <f t="shared" si="2"/>
        <v>3962.1988230944048</v>
      </c>
    </row>
    <row r="26" spans="1:8" s="178" customFormat="1">
      <c r="A26" s="178">
        <v>4</v>
      </c>
      <c r="C26" s="1132">
        <f>G10+G11-G18</f>
        <v>96.228948078775346</v>
      </c>
      <c r="D26" s="178">
        <f>G7-0.5</f>
        <v>54.5</v>
      </c>
      <c r="F26" s="1127">
        <f t="shared" si="2"/>
        <v>5244.4776702932568</v>
      </c>
    </row>
    <row r="27" spans="1:8" s="178" customFormat="1">
      <c r="A27" s="178">
        <v>5</v>
      </c>
      <c r="C27" s="1132">
        <f>H10+H11-H18</f>
        <v>44.626148421283887</v>
      </c>
      <c r="D27" s="178">
        <f>H7</f>
        <v>55</v>
      </c>
      <c r="F27" s="1127">
        <f t="shared" si="2"/>
        <v>2454.4381631706137</v>
      </c>
    </row>
    <row r="28" spans="1:8" s="178" customFormat="1" ht="13.5" thickBot="1">
      <c r="C28" s="1130">
        <f>SUM(C22:C27)</f>
        <v>678.18971317975365</v>
      </c>
      <c r="F28" s="1126">
        <f>SUM(F22:F27)</f>
        <v>25492.678027019665</v>
      </c>
    </row>
    <row r="29" spans="1:8" s="178" customFormat="1" ht="13.5" thickTop="1"/>
    <row r="30" spans="1:8" s="178" customFormat="1">
      <c r="A30" s="1125" t="s">
        <v>879</v>
      </c>
      <c r="C30" s="1132">
        <f>F28/C28</f>
        <v>37.589302125352127</v>
      </c>
    </row>
    <row r="31" spans="1:8" s="178" customFormat="1"/>
    <row r="32" spans="1:8" s="178" customFormat="1"/>
    <row r="33" spans="1:10" s="178" customFormat="1">
      <c r="A33" s="1124" t="s">
        <v>884</v>
      </c>
      <c r="C33" s="1123" t="s">
        <v>863</v>
      </c>
      <c r="D33" s="1123" t="s">
        <v>864</v>
      </c>
      <c r="E33" s="1123" t="s">
        <v>864</v>
      </c>
      <c r="F33" s="1123" t="s">
        <v>864</v>
      </c>
      <c r="G33" s="1123" t="s">
        <v>864</v>
      </c>
      <c r="H33" s="1123" t="s">
        <v>864</v>
      </c>
    </row>
    <row r="34" spans="1:10" s="178" customFormat="1">
      <c r="C34" s="1123" t="s">
        <v>865</v>
      </c>
      <c r="D34" s="1123" t="s">
        <v>866</v>
      </c>
      <c r="E34" s="1123" t="s">
        <v>867</v>
      </c>
      <c r="F34" s="1123" t="s">
        <v>868</v>
      </c>
      <c r="G34" s="1123" t="s">
        <v>880</v>
      </c>
      <c r="H34" s="1123" t="s">
        <v>881</v>
      </c>
    </row>
    <row r="35" spans="1:10" s="178" customFormat="1">
      <c r="C35" s="1123">
        <v>2013</v>
      </c>
      <c r="D35" s="1123">
        <v>2013</v>
      </c>
      <c r="E35" s="1123">
        <v>2014</v>
      </c>
      <c r="F35" s="1123">
        <v>2015</v>
      </c>
      <c r="G35" s="1123">
        <v>2016</v>
      </c>
      <c r="H35" s="1123">
        <v>2017</v>
      </c>
    </row>
    <row r="36" spans="1:10" s="178" customFormat="1">
      <c r="C36" s="1120"/>
      <c r="D36" s="1120"/>
      <c r="E36" s="1120"/>
      <c r="F36" s="1120"/>
      <c r="G36" s="1120"/>
    </row>
    <row r="37" spans="1:10" s="178" customFormat="1">
      <c r="A37" s="1117"/>
      <c r="B37" s="178" t="s">
        <v>865</v>
      </c>
      <c r="C37" s="1132">
        <f>'RAB roll forward'!H771</f>
        <v>122.00908075343909</v>
      </c>
    </row>
    <row r="38" spans="1:10" s="178" customFormat="1">
      <c r="A38" s="1117"/>
      <c r="B38" s="178" t="s">
        <v>66</v>
      </c>
      <c r="C38" s="1122">
        <f>A2remlife</f>
        <v>23.2</v>
      </c>
    </row>
    <row r="39" spans="1:10" s="178" customFormat="1">
      <c r="A39" s="1117"/>
      <c r="B39" s="178" t="s">
        <v>61</v>
      </c>
      <c r="D39" s="178">
        <f>A2stdlife</f>
        <v>30</v>
      </c>
      <c r="E39" s="178">
        <f>D39</f>
        <v>30</v>
      </c>
      <c r="F39" s="178">
        <f>E39</f>
        <v>30</v>
      </c>
      <c r="G39" s="178">
        <f>F39</f>
        <v>30</v>
      </c>
      <c r="H39" s="178">
        <f>G39</f>
        <v>30</v>
      </c>
    </row>
    <row r="40" spans="1:10" s="178" customFormat="1" ht="38.25">
      <c r="A40" s="1117"/>
      <c r="B40" s="1118" t="s">
        <v>890</v>
      </c>
      <c r="D40" s="1116">
        <f>'Half YR WACC - Calc'!D29</f>
        <v>5.5168901761977338</v>
      </c>
      <c r="E40" s="1116">
        <f>'Half YR WACC - Calc'!E29</f>
        <v>38.333643242592196</v>
      </c>
      <c r="F40" s="1116">
        <f>'Half YR WACC - Calc'!F29</f>
        <v>2.1598654964461352</v>
      </c>
      <c r="G40" s="1116">
        <f>'Half YR WACC - Calc'!G29</f>
        <v>0.52382632828363129</v>
      </c>
      <c r="H40" s="1116">
        <f>'Half YR WACC - Calc'!H29</f>
        <v>0.4666779326069872</v>
      </c>
      <c r="J40" s="1132"/>
    </row>
    <row r="41" spans="1:10" s="178" customFormat="1" ht="38.25">
      <c r="A41" s="1117"/>
      <c r="B41" s="1118" t="s">
        <v>882</v>
      </c>
      <c r="D41" s="1116">
        <f>'Half YR WACC - Calc'!D40-'Half YR WACC - Calc'!D52</f>
        <v>2.884355083802264</v>
      </c>
      <c r="E41" s="1116">
        <f>'Half YR WACC - Calc'!E40-'Half YR WACC - Calc'!E52</f>
        <v>-10.535208462592198</v>
      </c>
      <c r="F41" s="1116">
        <f>'Half YR WACC - Calc'!F40-'Half YR WACC - Calc'!F52</f>
        <v>5.6058037035538639</v>
      </c>
      <c r="G41" s="1116">
        <f>'Half YR WACC - Calc'!G40-'Half YR WACC - Calc'!G52</f>
        <v>5.7931820717163696</v>
      </c>
      <c r="H41" s="1116">
        <f>'Half YR WACC - Calc'!H40-'Half YR WACC - Calc'!H52</f>
        <v>0.49832206739301277</v>
      </c>
    </row>
    <row r="42" spans="1:10" s="178" customFormat="1" ht="25.5">
      <c r="B42" s="1118" t="s">
        <v>886</v>
      </c>
      <c r="D42" s="1116">
        <f>'Half YR WACC - Calc'!D29-'Half YR WACC - Calc'!D52</f>
        <v>5.5168901761977338</v>
      </c>
      <c r="E42" s="1116">
        <f>'Half YR WACC - Calc'!E29-'Half YR WACC - Calc'!E52</f>
        <v>38.333643242592196</v>
      </c>
      <c r="F42" s="1116">
        <f>'Half YR WACC - Calc'!F29-'Half YR WACC - Calc'!F52</f>
        <v>2.1598654964461352</v>
      </c>
      <c r="G42" s="1116">
        <f>'Half YR WACC - Calc'!G29-'Half YR WACC - Calc'!G52</f>
        <v>0.52382632828363129</v>
      </c>
      <c r="H42" s="1116">
        <f>'Half YR WACC - Calc'!H29-'Half YR WACC - Calc'!H52</f>
        <v>0.4666779326069872</v>
      </c>
    </row>
    <row r="43" spans="1:10" s="178" customFormat="1" ht="25.5">
      <c r="B43" s="1118" t="s">
        <v>889</v>
      </c>
      <c r="D43" s="1116">
        <f>'Half YR WACC - Calc'!D63</f>
        <v>2.9866198138742828</v>
      </c>
      <c r="E43" s="1116">
        <f>'Half YR WACC - Calc'!E63</f>
        <v>-10.908733988533752</v>
      </c>
      <c r="F43" s="1116">
        <f>'Half YR WACC - Calc'!F63</f>
        <v>5.8045573195008107</v>
      </c>
      <c r="G43" s="1116">
        <f>'Half YR WACC - Calc'!G63</f>
        <v>5.9985791825468286</v>
      </c>
      <c r="H43" s="1116">
        <f>'Half YR WACC - Calc'!H63</f>
        <v>0.51599006257053381</v>
      </c>
    </row>
    <row r="44" spans="1:10" s="178" customFormat="1"/>
    <row r="45" spans="1:10" s="178" customFormat="1">
      <c r="A45" s="178" t="s">
        <v>869</v>
      </c>
      <c r="B45" s="178" t="s">
        <v>870</v>
      </c>
      <c r="C45" s="1119">
        <f>-'RAB roll forward'!H141</f>
        <v>2.4983707239013677</v>
      </c>
    </row>
    <row r="46" spans="1:10" s="178" customFormat="1">
      <c r="A46" s="178" t="s">
        <v>871</v>
      </c>
      <c r="B46" s="178" t="s">
        <v>870</v>
      </c>
      <c r="C46" s="1119">
        <f>-'RAB roll forward'!I141</f>
        <v>5.0396972033376048</v>
      </c>
    </row>
    <row r="47" spans="1:10" s="178" customFormat="1">
      <c r="A47" s="178" t="s">
        <v>872</v>
      </c>
      <c r="B47" s="178" t="s">
        <v>870</v>
      </c>
      <c r="C47" s="1119">
        <f>-'RAB roll forward'!J141</f>
        <v>6.5502052321410673</v>
      </c>
    </row>
    <row r="48" spans="1:10" s="178" customFormat="1">
      <c r="A48" s="178" t="s">
        <v>873</v>
      </c>
      <c r="B48" s="178" t="s">
        <v>870</v>
      </c>
      <c r="C48" s="1119">
        <f>-'RAB roll forward'!K141</f>
        <v>6.6120305973965809</v>
      </c>
      <c r="E48" s="1131"/>
      <c r="F48" s="1131"/>
      <c r="G48" s="1131"/>
    </row>
    <row r="49" spans="1:8" s="178" customFormat="1">
      <c r="A49" s="178" t="s">
        <v>874</v>
      </c>
      <c r="B49" s="178" t="s">
        <v>870</v>
      </c>
      <c r="C49" s="1119">
        <f>-'RAB roll forward'!L141</f>
        <v>6.6370041001304134</v>
      </c>
      <c r="D49" s="1131"/>
      <c r="E49" s="1131"/>
      <c r="F49" s="1131"/>
      <c r="G49" s="1131"/>
    </row>
    <row r="50" spans="1:8" s="178" customFormat="1" ht="13.5" thickBot="1">
      <c r="A50" s="178" t="s">
        <v>875</v>
      </c>
      <c r="C50" s="1130">
        <f>SUM(C45:C49)</f>
        <v>27.337307856907032</v>
      </c>
      <c r="D50" s="1129">
        <f>SUM(D45:D49)</f>
        <v>0</v>
      </c>
      <c r="E50" s="1129">
        <f t="shared" ref="E50:H50" si="3">SUM(E45:E49)</f>
        <v>0</v>
      </c>
      <c r="F50" s="1129">
        <f t="shared" si="3"/>
        <v>0</v>
      </c>
      <c r="G50" s="1129">
        <f t="shared" si="3"/>
        <v>0</v>
      </c>
      <c r="H50" s="1129">
        <f t="shared" si="3"/>
        <v>0</v>
      </c>
    </row>
    <row r="51" spans="1:8" s="178" customFormat="1" ht="13.5" thickTop="1"/>
    <row r="52" spans="1:8" s="178" customFormat="1" ht="25.5">
      <c r="A52" s="178" t="s">
        <v>876</v>
      </c>
      <c r="C52" s="178" t="s">
        <v>877</v>
      </c>
      <c r="D52" s="1128" t="s">
        <v>862</v>
      </c>
    </row>
    <row r="53" spans="1:8" s="178" customFormat="1"/>
    <row r="54" spans="1:8" s="178" customFormat="1">
      <c r="A54" s="178" t="s">
        <v>878</v>
      </c>
      <c r="C54" s="1119">
        <f>C37-C50</f>
        <v>94.671772896532062</v>
      </c>
      <c r="D54" s="178">
        <f>C38-4.5</f>
        <v>18.7</v>
      </c>
      <c r="F54" s="1127">
        <f t="shared" ref="F54:F59" si="4">C54*D54</f>
        <v>1770.3621531651495</v>
      </c>
    </row>
    <row r="55" spans="1:8" s="178" customFormat="1">
      <c r="A55" s="178">
        <v>1</v>
      </c>
      <c r="C55" s="1132">
        <f>D42+D43-D50</f>
        <v>8.5035099900720166</v>
      </c>
      <c r="D55" s="178">
        <f>D39-3.5</f>
        <v>26.5</v>
      </c>
      <c r="F55" s="1127">
        <f>C55*D55</f>
        <v>225.34301473690843</v>
      </c>
    </row>
    <row r="56" spans="1:8" s="178" customFormat="1">
      <c r="A56" s="178">
        <v>2</v>
      </c>
      <c r="C56" s="1132">
        <f>E42+E43-E50</f>
        <v>27.424909254058441</v>
      </c>
      <c r="D56" s="178">
        <f>E39-2.5</f>
        <v>27.5</v>
      </c>
      <c r="F56" s="1127">
        <f t="shared" si="4"/>
        <v>754.18500448660711</v>
      </c>
    </row>
    <row r="57" spans="1:8" s="178" customFormat="1">
      <c r="A57" s="178">
        <v>3</v>
      </c>
      <c r="C57" s="1132">
        <f>F42+F43-F50</f>
        <v>7.9644228159469463</v>
      </c>
      <c r="D57" s="178">
        <f>F39-1.5</f>
        <v>28.5</v>
      </c>
      <c r="F57" s="1127">
        <f t="shared" si="4"/>
        <v>226.98605025448796</v>
      </c>
    </row>
    <row r="58" spans="1:8" s="178" customFormat="1">
      <c r="A58" s="178">
        <v>4</v>
      </c>
      <c r="C58" s="1132">
        <f>G42+G43-G50</f>
        <v>6.5224055108304597</v>
      </c>
      <c r="D58" s="178">
        <f>G39-0.5</f>
        <v>29.5</v>
      </c>
      <c r="F58" s="1127">
        <f t="shared" si="4"/>
        <v>192.41096256949857</v>
      </c>
    </row>
    <row r="59" spans="1:8" s="178" customFormat="1">
      <c r="A59" s="178">
        <v>5</v>
      </c>
      <c r="C59" s="1132">
        <f>H42+H43-H50</f>
        <v>0.98266799517752101</v>
      </c>
      <c r="D59" s="178">
        <f>H39</f>
        <v>30</v>
      </c>
      <c r="F59" s="1127">
        <f t="shared" si="4"/>
        <v>29.480039855325629</v>
      </c>
    </row>
    <row r="60" spans="1:8" s="178" customFormat="1" ht="13.5" thickBot="1">
      <c r="C60" s="1130">
        <f>SUM(C54:C59)</f>
        <v>146.06968846261745</v>
      </c>
      <c r="F60" s="1126">
        <f>SUM(F54:F59)</f>
        <v>3198.7672250679771</v>
      </c>
    </row>
    <row r="61" spans="1:8" s="178" customFormat="1" ht="13.5" thickTop="1"/>
    <row r="62" spans="1:8" s="178" customFormat="1">
      <c r="A62" s="178" t="s">
        <v>879</v>
      </c>
      <c r="C62" s="1132">
        <f>F60/C60</f>
        <v>21.898911805282683</v>
      </c>
    </row>
    <row r="63" spans="1:8" s="178" customFormat="1"/>
    <row r="64" spans="1:8" s="178" customFormat="1"/>
    <row r="65" spans="1:10" s="178" customFormat="1">
      <c r="A65" s="1124" t="s">
        <v>809</v>
      </c>
      <c r="C65" s="1123" t="s">
        <v>863</v>
      </c>
      <c r="D65" s="1123" t="s">
        <v>864</v>
      </c>
      <c r="E65" s="1123" t="s">
        <v>864</v>
      </c>
      <c r="F65" s="1123" t="s">
        <v>864</v>
      </c>
      <c r="G65" s="1123" t="s">
        <v>864</v>
      </c>
      <c r="H65" s="1123" t="s">
        <v>864</v>
      </c>
    </row>
    <row r="66" spans="1:10" s="178" customFormat="1">
      <c r="C66" s="1123" t="s">
        <v>865</v>
      </c>
      <c r="D66" s="1123" t="s">
        <v>866</v>
      </c>
      <c r="E66" s="1123" t="s">
        <v>867</v>
      </c>
      <c r="F66" s="1123" t="s">
        <v>868</v>
      </c>
      <c r="G66" s="1123" t="s">
        <v>880</v>
      </c>
      <c r="H66" s="1123" t="s">
        <v>881</v>
      </c>
    </row>
    <row r="67" spans="1:10" s="178" customFormat="1">
      <c r="C67" s="1123">
        <v>2013</v>
      </c>
      <c r="D67" s="1123">
        <v>2013</v>
      </c>
      <c r="E67" s="1123">
        <v>2014</v>
      </c>
      <c r="F67" s="1123">
        <v>2015</v>
      </c>
      <c r="G67" s="1123">
        <v>2016</v>
      </c>
      <c r="H67" s="1123">
        <v>2017</v>
      </c>
    </row>
    <row r="68" spans="1:10" s="178" customFormat="1">
      <c r="C68" s="1120"/>
      <c r="D68" s="1120"/>
      <c r="E68" s="1120"/>
      <c r="F68" s="1120"/>
      <c r="G68" s="1120"/>
    </row>
    <row r="69" spans="1:10" s="178" customFormat="1">
      <c r="A69" s="1117"/>
      <c r="B69" s="178" t="s">
        <v>865</v>
      </c>
      <c r="C69" s="1132">
        <f>'RAB roll forward'!H772</f>
        <v>45.048991928348478</v>
      </c>
    </row>
    <row r="70" spans="1:10" s="178" customFormat="1">
      <c r="A70" s="1117"/>
      <c r="B70" s="178" t="s">
        <v>66</v>
      </c>
      <c r="C70" s="1122">
        <f>A3remlife</f>
        <v>23.8</v>
      </c>
    </row>
    <row r="71" spans="1:10" s="178" customFormat="1">
      <c r="A71" s="1117"/>
      <c r="B71" s="178" t="s">
        <v>61</v>
      </c>
      <c r="D71" s="178">
        <f>A3stdlife</f>
        <v>30</v>
      </c>
      <c r="E71" s="178">
        <f>D71</f>
        <v>30</v>
      </c>
      <c r="F71" s="178">
        <f>E71</f>
        <v>30</v>
      </c>
      <c r="G71" s="178">
        <f>F71</f>
        <v>30</v>
      </c>
      <c r="H71" s="178">
        <f>G71</f>
        <v>30</v>
      </c>
    </row>
    <row r="72" spans="1:10" s="178" customFormat="1" ht="38.25">
      <c r="A72" s="1117"/>
      <c r="B72" s="1118" t="s">
        <v>890</v>
      </c>
      <c r="D72" s="1116">
        <f>'Half YR WACC - Calc'!D30</f>
        <v>5.5461018907002151</v>
      </c>
      <c r="E72" s="1116">
        <f>'Half YR WACC - Calc'!E30</f>
        <v>9.139088769217965</v>
      </c>
      <c r="F72" s="1116">
        <f>'Half YR WACC - Calc'!F30</f>
        <v>4.4640071501168972</v>
      </c>
      <c r="G72" s="1116">
        <f>'Half YR WACC - Calc'!G30</f>
        <v>1.6718987693835505</v>
      </c>
      <c r="H72" s="1116">
        <f>'Half YR WACC - Calc'!H30</f>
        <v>0.54516438377305221</v>
      </c>
      <c r="J72" s="1132"/>
    </row>
    <row r="73" spans="1:10" s="178" customFormat="1" ht="38.25">
      <c r="A73" s="1117"/>
      <c r="B73" s="1118" t="s">
        <v>882</v>
      </c>
      <c r="D73" s="1116">
        <f>'Half YR WACC - Calc'!D41-'Half YR WACC - Calc'!D53</f>
        <v>-4.4423715007002151</v>
      </c>
      <c r="E73" s="1116">
        <f>'Half YR WACC - Calc'!E41-'Half YR WACC - Calc'!E53</f>
        <v>-4.0326972092179645</v>
      </c>
      <c r="F73" s="1116">
        <f>'Half YR WACC - Calc'!F41-'Half YR WACC - Calc'!F53</f>
        <v>3.9117841098831043</v>
      </c>
      <c r="G73" s="1116">
        <f>'Half YR WACC - Calc'!G41-'Half YR WACC - Calc'!G53</f>
        <v>-0.1688723893835502</v>
      </c>
      <c r="H73" s="1116">
        <f>'Half YR WACC - Calc'!H41-'Half YR WACC - Calc'!H53</f>
        <v>2.3457811962269477</v>
      </c>
    </row>
    <row r="74" spans="1:10" s="178" customFormat="1" ht="25.5">
      <c r="B74" s="1118" t="s">
        <v>886</v>
      </c>
      <c r="D74" s="1116">
        <f>'Half YR WACC - Calc'!D30-'Half YR WACC - Calc'!D53</f>
        <v>5.5461018907002151</v>
      </c>
      <c r="E74" s="1116">
        <f>'Half YR WACC - Calc'!E30-'Half YR WACC - Calc'!E53</f>
        <v>9.139088769217965</v>
      </c>
      <c r="F74" s="1116">
        <f>'Half YR WACC - Calc'!F30-'Half YR WACC - Calc'!F53</f>
        <v>4.4640071501168972</v>
      </c>
      <c r="G74" s="1116">
        <f>'Half YR WACC - Calc'!G30-'Half YR WACC - Calc'!G53</f>
        <v>1.6718987693835505</v>
      </c>
      <c r="H74" s="1116">
        <f>'Half YR WACC - Calc'!H30-'Half YR WACC - Calc'!H53</f>
        <v>0.54516438377305221</v>
      </c>
    </row>
    <row r="75" spans="1:10" s="178" customFormat="1" ht="25.5">
      <c r="B75" s="1118" t="s">
        <v>889</v>
      </c>
      <c r="D75" s="1116">
        <f>'Half YR WACC - Calc'!D64</f>
        <v>-4.5998756599314925</v>
      </c>
      <c r="E75" s="1116">
        <f>'Half YR WACC - Calc'!E64</f>
        <v>-4.1756763777256136</v>
      </c>
      <c r="F75" s="1116">
        <f>'Half YR WACC - Calc'!F64</f>
        <v>4.0504763077833239</v>
      </c>
      <c r="G75" s="1116">
        <f>'Half YR WACC - Calc'!G64</f>
        <v>-0.17485975529903938</v>
      </c>
      <c r="H75" s="1116">
        <f>'Half YR WACC - Calc'!H64</f>
        <v>2.4289508039452641</v>
      </c>
    </row>
    <row r="76" spans="1:10" s="178" customFormat="1"/>
    <row r="77" spans="1:10" s="178" customFormat="1">
      <c r="A77" s="178" t="s">
        <v>869</v>
      </c>
      <c r="B77" s="178" t="s">
        <v>870</v>
      </c>
      <c r="C77" s="1119">
        <f>-'RAB roll forward'!H154</f>
        <v>0.93664580177149048</v>
      </c>
    </row>
    <row r="78" spans="1:10" s="178" customFormat="1">
      <c r="A78" s="178" t="s">
        <v>871</v>
      </c>
      <c r="B78" s="178" t="s">
        <v>870</v>
      </c>
      <c r="C78" s="1119">
        <f>-'RAB roll forward'!I154</f>
        <v>1.9085161927933429</v>
      </c>
    </row>
    <row r="79" spans="1:10" s="178" customFormat="1">
      <c r="A79" s="178" t="s">
        <v>872</v>
      </c>
      <c r="B79" s="178" t="s">
        <v>870</v>
      </c>
      <c r="C79" s="1119">
        <f>-'RAB roll forward'!J154</f>
        <v>2.3799386696507203</v>
      </c>
    </row>
    <row r="80" spans="1:10" s="178" customFormat="1">
      <c r="A80" s="178" t="s">
        <v>873</v>
      </c>
      <c r="B80" s="178" t="s">
        <v>870</v>
      </c>
      <c r="C80" s="1119">
        <f>-'RAB roll forward'!K154</f>
        <v>2.5230026258235143</v>
      </c>
      <c r="E80" s="1131"/>
      <c r="F80" s="1131"/>
      <c r="G80" s="1131"/>
    </row>
    <row r="81" spans="1:8" s="178" customFormat="1">
      <c r="A81" s="178" t="s">
        <v>874</v>
      </c>
      <c r="B81" s="178" t="s">
        <v>870</v>
      </c>
      <c r="C81" s="1119">
        <f>-'RAB roll forward'!L154</f>
        <v>2.5752773152968169</v>
      </c>
      <c r="D81" s="1131"/>
      <c r="E81" s="1131"/>
      <c r="F81" s="1131"/>
      <c r="G81" s="1131"/>
    </row>
    <row r="82" spans="1:8" s="178" customFormat="1" ht="13.5" thickBot="1">
      <c r="A82" s="178" t="s">
        <v>875</v>
      </c>
      <c r="C82" s="1130">
        <f>SUM(C77:C81)</f>
        <v>10.323380605335885</v>
      </c>
      <c r="D82" s="1129">
        <f>SUM(D77:D81)</f>
        <v>0</v>
      </c>
      <c r="E82" s="1129">
        <f t="shared" ref="E82:H82" si="5">SUM(E77:E81)</f>
        <v>0</v>
      </c>
      <c r="F82" s="1129">
        <f t="shared" si="5"/>
        <v>0</v>
      </c>
      <c r="G82" s="1129">
        <f t="shared" si="5"/>
        <v>0</v>
      </c>
      <c r="H82" s="1129">
        <f t="shared" si="5"/>
        <v>0</v>
      </c>
    </row>
    <row r="83" spans="1:8" s="178" customFormat="1" ht="13.5" thickTop="1"/>
    <row r="84" spans="1:8" s="178" customFormat="1" ht="25.5">
      <c r="A84" s="178" t="s">
        <v>876</v>
      </c>
      <c r="C84" s="178" t="s">
        <v>877</v>
      </c>
      <c r="D84" s="1128" t="s">
        <v>862</v>
      </c>
    </row>
    <row r="85" spans="1:8" s="178" customFormat="1"/>
    <row r="86" spans="1:8" s="178" customFormat="1">
      <c r="A86" s="178" t="s">
        <v>878</v>
      </c>
      <c r="C86" s="1119">
        <f>C69-C82</f>
        <v>34.725611323012593</v>
      </c>
      <c r="D86" s="178">
        <f>C70-4.5</f>
        <v>19.3</v>
      </c>
      <c r="F86" s="1127">
        <f t="shared" ref="F86" si="6">C86*D86</f>
        <v>670.20429853414305</v>
      </c>
    </row>
    <row r="87" spans="1:8" s="178" customFormat="1">
      <c r="A87" s="178">
        <v>1</v>
      </c>
      <c r="C87" s="1132">
        <f>D74+D75-D82</f>
        <v>0.94622623076872259</v>
      </c>
      <c r="D87" s="178">
        <f>D71-3.5</f>
        <v>26.5</v>
      </c>
      <c r="F87" s="1127">
        <f>C87*D87</f>
        <v>25.074995115371149</v>
      </c>
    </row>
    <row r="88" spans="1:8" s="178" customFormat="1">
      <c r="A88" s="178">
        <v>2</v>
      </c>
      <c r="C88" s="1132">
        <f>E74+E75-E82</f>
        <v>4.9634123914923514</v>
      </c>
      <c r="D88" s="178">
        <f>E71-2.5</f>
        <v>27.5</v>
      </c>
      <c r="F88" s="1127">
        <f t="shared" ref="F88:F91" si="7">C88*D88</f>
        <v>136.49384076603965</v>
      </c>
    </row>
    <row r="89" spans="1:8" s="178" customFormat="1">
      <c r="A89" s="178">
        <v>3</v>
      </c>
      <c r="C89" s="1132">
        <f>F74+F75-F82</f>
        <v>8.5144834579002211</v>
      </c>
      <c r="D89" s="178">
        <f>F71-1.5</f>
        <v>28.5</v>
      </c>
      <c r="F89" s="1127">
        <f t="shared" si="7"/>
        <v>242.6627785501563</v>
      </c>
    </row>
    <row r="90" spans="1:8" s="178" customFormat="1">
      <c r="A90" s="178">
        <v>4</v>
      </c>
      <c r="C90" s="1132">
        <f>G74+G75-G82</f>
        <v>1.4970390140845111</v>
      </c>
      <c r="D90" s="178">
        <f>G71-0.5</f>
        <v>29.5</v>
      </c>
      <c r="F90" s="1127">
        <f t="shared" si="7"/>
        <v>44.162650915493082</v>
      </c>
    </row>
    <row r="91" spans="1:8" s="178" customFormat="1">
      <c r="A91" s="178">
        <v>5</v>
      </c>
      <c r="C91" s="1132">
        <f>H74+H75-H82</f>
        <v>2.9741151877183163</v>
      </c>
      <c r="D91" s="178">
        <f>H71</f>
        <v>30</v>
      </c>
      <c r="F91" s="1127">
        <f t="shared" si="7"/>
        <v>89.223455631549484</v>
      </c>
    </row>
    <row r="92" spans="1:8" s="178" customFormat="1" ht="13.5" thickBot="1">
      <c r="C92" s="1130">
        <f>SUM(C86:C91)</f>
        <v>53.620887604976723</v>
      </c>
      <c r="F92" s="1126">
        <f>SUM(F86:F91)</f>
        <v>1207.8220195127526</v>
      </c>
    </row>
    <row r="93" spans="1:8" s="178" customFormat="1" ht="13.5" thickTop="1"/>
    <row r="94" spans="1:8" s="178" customFormat="1">
      <c r="A94" s="178" t="s">
        <v>879</v>
      </c>
      <c r="C94" s="1132">
        <f>F92/C92</f>
        <v>22.525214957475843</v>
      </c>
    </row>
    <row r="95" spans="1:8" s="178" customFormat="1"/>
    <row r="96" spans="1:8" s="178" customFormat="1"/>
    <row r="97" spans="1:10" s="178" customFormat="1">
      <c r="A97" s="1124" t="s">
        <v>810</v>
      </c>
      <c r="C97" s="1123" t="s">
        <v>863</v>
      </c>
      <c r="D97" s="1123" t="s">
        <v>864</v>
      </c>
      <c r="E97" s="1123" t="s">
        <v>864</v>
      </c>
      <c r="F97" s="1123" t="s">
        <v>864</v>
      </c>
      <c r="G97" s="1123" t="s">
        <v>864</v>
      </c>
      <c r="H97" s="1123" t="s">
        <v>864</v>
      </c>
    </row>
    <row r="98" spans="1:10" s="178" customFormat="1">
      <c r="C98" s="1123" t="s">
        <v>865</v>
      </c>
      <c r="D98" s="1123" t="s">
        <v>866</v>
      </c>
      <c r="E98" s="1123" t="s">
        <v>867</v>
      </c>
      <c r="F98" s="1123" t="s">
        <v>868</v>
      </c>
      <c r="G98" s="1123" t="s">
        <v>880</v>
      </c>
      <c r="H98" s="1123" t="s">
        <v>881</v>
      </c>
    </row>
    <row r="99" spans="1:10" s="178" customFormat="1">
      <c r="C99" s="1123">
        <v>2013</v>
      </c>
      <c r="D99" s="1123">
        <v>2013</v>
      </c>
      <c r="E99" s="1123">
        <v>2014</v>
      </c>
      <c r="F99" s="1123">
        <v>2015</v>
      </c>
      <c r="G99" s="1123">
        <v>2016</v>
      </c>
      <c r="H99" s="1123">
        <v>2017</v>
      </c>
    </row>
    <row r="100" spans="1:10" s="178" customFormat="1">
      <c r="C100" s="1120"/>
      <c r="D100" s="1120"/>
      <c r="E100" s="1120"/>
      <c r="F100" s="1120"/>
      <c r="G100" s="1120"/>
    </row>
    <row r="101" spans="1:10" s="178" customFormat="1">
      <c r="A101" s="1117"/>
      <c r="B101" s="178" t="s">
        <v>865</v>
      </c>
      <c r="C101" s="1132">
        <f>'RAB roll forward'!H773</f>
        <v>0.32095886366075593</v>
      </c>
    </row>
    <row r="102" spans="1:10" s="178" customFormat="1">
      <c r="A102" s="1117"/>
      <c r="B102" s="178" t="s">
        <v>66</v>
      </c>
      <c r="C102" s="1122">
        <f>A4remlife</f>
        <v>22.5</v>
      </c>
    </row>
    <row r="103" spans="1:10" s="178" customFormat="1">
      <c r="A103" s="1117"/>
      <c r="B103" s="178" t="s">
        <v>61</v>
      </c>
      <c r="D103" s="178">
        <f>A4stdlife</f>
        <v>30</v>
      </c>
      <c r="E103" s="178">
        <f>D103</f>
        <v>30</v>
      </c>
      <c r="F103" s="178">
        <f>E103</f>
        <v>30</v>
      </c>
      <c r="G103" s="178">
        <f>F103</f>
        <v>30</v>
      </c>
      <c r="H103" s="178">
        <f>G103</f>
        <v>30</v>
      </c>
    </row>
    <row r="104" spans="1:10" s="178" customFormat="1" ht="38.25">
      <c r="A104" s="1117"/>
      <c r="B104" s="1118" t="s">
        <v>890</v>
      </c>
      <c r="D104" s="1116">
        <f>'Half YR WACC - Calc'!D31</f>
        <v>0</v>
      </c>
      <c r="E104" s="1116">
        <f>'Half YR WACC - Calc'!E31</f>
        <v>0</v>
      </c>
      <c r="F104" s="1116">
        <f>'Half YR WACC - Calc'!F31</f>
        <v>0</v>
      </c>
      <c r="G104" s="1116">
        <f>'Half YR WACC - Calc'!G31</f>
        <v>0</v>
      </c>
      <c r="H104" s="1116">
        <f>'Half YR WACC - Calc'!H31</f>
        <v>0</v>
      </c>
      <c r="J104" s="1132"/>
    </row>
    <row r="105" spans="1:10" s="178" customFormat="1" ht="38.25">
      <c r="A105" s="1117"/>
      <c r="B105" s="1118" t="s">
        <v>882</v>
      </c>
      <c r="D105" s="1116">
        <f>'Half YR WACC - Calc'!D42-'Half YR WACC - Calc'!D54</f>
        <v>0</v>
      </c>
      <c r="E105" s="1116">
        <f>'Half YR WACC - Calc'!E42-'Half YR WACC - Calc'!E54</f>
        <v>0</v>
      </c>
      <c r="F105" s="1116">
        <f>'Half YR WACC - Calc'!F42-'Half YR WACC - Calc'!F54</f>
        <v>0</v>
      </c>
      <c r="G105" s="1116">
        <f>'Half YR WACC - Calc'!G42-'Half YR WACC - Calc'!G54</f>
        <v>0</v>
      </c>
      <c r="H105" s="1116">
        <f>'Half YR WACC - Calc'!H42-'Half YR WACC - Calc'!H54</f>
        <v>0</v>
      </c>
    </row>
    <row r="106" spans="1:10" s="178" customFormat="1" ht="25.5">
      <c r="B106" s="1118" t="s">
        <v>886</v>
      </c>
      <c r="D106" s="1116">
        <f>'Half YR WACC - Calc'!D31-'Half YR WACC - Calc'!D54</f>
        <v>0</v>
      </c>
      <c r="E106" s="1116">
        <f>'Half YR WACC - Calc'!E31-'Half YR WACC - Calc'!E54</f>
        <v>0</v>
      </c>
      <c r="F106" s="1116">
        <f>'Half YR WACC - Calc'!F31-'Half YR WACC - Calc'!F54</f>
        <v>0</v>
      </c>
      <c r="G106" s="1116">
        <f>'Half YR WACC - Calc'!G31-'Half YR WACC - Calc'!G54</f>
        <v>0</v>
      </c>
      <c r="H106" s="1116">
        <f>'Half YR WACC - Calc'!H31-'Half YR WACC - Calc'!H54</f>
        <v>0</v>
      </c>
    </row>
    <row r="107" spans="1:10" s="178" customFormat="1" ht="25.5">
      <c r="B107" s="1118" t="s">
        <v>889</v>
      </c>
      <c r="D107" s="1116">
        <f>'Half YR WACC - Calc'!D65</f>
        <v>0</v>
      </c>
      <c r="E107" s="1116">
        <f>'Half YR WACC - Calc'!E65</f>
        <v>0</v>
      </c>
      <c r="F107" s="1116">
        <f>'Half YR WACC - Calc'!F65</f>
        <v>0</v>
      </c>
      <c r="G107" s="1116">
        <f>'Half YR WACC - Calc'!G65</f>
        <v>0</v>
      </c>
      <c r="H107" s="1116">
        <f>'Half YR WACC - Calc'!H65</f>
        <v>0</v>
      </c>
    </row>
    <row r="108" spans="1:10" s="178" customFormat="1"/>
    <row r="109" spans="1:10" s="178" customFormat="1">
      <c r="A109" s="178" t="s">
        <v>869</v>
      </c>
      <c r="B109" s="178" t="s">
        <v>870</v>
      </c>
      <c r="C109" s="1119">
        <f>-'RAB roll forward'!H180</f>
        <v>0</v>
      </c>
    </row>
    <row r="110" spans="1:10" s="178" customFormat="1">
      <c r="A110" s="178" t="s">
        <v>871</v>
      </c>
      <c r="B110" s="178" t="s">
        <v>870</v>
      </c>
      <c r="C110" s="1119">
        <f>-'RAB roll forward'!I180</f>
        <v>2.2976761637698611E-2</v>
      </c>
    </row>
    <row r="111" spans="1:10" s="178" customFormat="1">
      <c r="A111" s="178" t="s">
        <v>872</v>
      </c>
      <c r="B111" s="178" t="s">
        <v>870</v>
      </c>
      <c r="C111" s="1119">
        <f>-'RAB roll forward'!J180</f>
        <v>5.8965226381400282E-2</v>
      </c>
    </row>
    <row r="112" spans="1:10" s="178" customFormat="1">
      <c r="A112" s="178" t="s">
        <v>873</v>
      </c>
      <c r="B112" s="178" t="s">
        <v>870</v>
      </c>
      <c r="C112" s="1119">
        <f>-'RAB roll forward'!K180</f>
        <v>6.9248091455811511E-2</v>
      </c>
      <c r="E112" s="1131"/>
      <c r="F112" s="1131"/>
      <c r="G112" s="1131"/>
    </row>
    <row r="113" spans="1:8" s="178" customFormat="1">
      <c r="A113" s="178" t="s">
        <v>874</v>
      </c>
      <c r="B113" s="178" t="s">
        <v>870</v>
      </c>
      <c r="C113" s="1119">
        <f>-'RAB roll forward'!L180</f>
        <v>7.9546563535256021E-2</v>
      </c>
      <c r="D113" s="1131"/>
      <c r="E113" s="1131"/>
      <c r="F113" s="1131"/>
      <c r="G113" s="1131"/>
    </row>
    <row r="114" spans="1:8" s="178" customFormat="1" ht="13.5" thickBot="1">
      <c r="A114" s="178" t="s">
        <v>875</v>
      </c>
      <c r="C114" s="1130">
        <f>SUM(C109:C113)</f>
        <v>0.23073664301016644</v>
      </c>
      <c r="D114" s="1129">
        <f>SUM(D109:D113)</f>
        <v>0</v>
      </c>
      <c r="E114" s="1129">
        <f t="shared" ref="E114:H114" si="8">SUM(E109:E113)</f>
        <v>0</v>
      </c>
      <c r="F114" s="1129">
        <f t="shared" si="8"/>
        <v>0</v>
      </c>
      <c r="G114" s="1129">
        <f t="shared" si="8"/>
        <v>0</v>
      </c>
      <c r="H114" s="1129">
        <f t="shared" si="8"/>
        <v>0</v>
      </c>
    </row>
    <row r="115" spans="1:8" s="178" customFormat="1" ht="13.5" thickTop="1"/>
    <row r="116" spans="1:8" s="178" customFormat="1" ht="25.5">
      <c r="A116" s="178" t="s">
        <v>876</v>
      </c>
      <c r="C116" s="178" t="s">
        <v>877</v>
      </c>
      <c r="D116" s="1128" t="s">
        <v>862</v>
      </c>
    </row>
    <row r="117" spans="1:8" s="178" customFormat="1"/>
    <row r="118" spans="1:8" s="178" customFormat="1">
      <c r="A118" s="178" t="s">
        <v>878</v>
      </c>
      <c r="C118" s="1119">
        <f>C101-C114</f>
        <v>9.0222220650589491E-2</v>
      </c>
      <c r="D118" s="178">
        <f>C102-4.5</f>
        <v>18</v>
      </c>
      <c r="F118" s="1127">
        <f>C118*D118</f>
        <v>1.6239999717106108</v>
      </c>
    </row>
    <row r="119" spans="1:8" s="178" customFormat="1">
      <c r="A119" s="178">
        <v>1</v>
      </c>
      <c r="C119" s="1132">
        <f>D106+D107-D114</f>
        <v>0</v>
      </c>
      <c r="D119" s="178">
        <f>D103-3.5</f>
        <v>26.5</v>
      </c>
      <c r="F119" s="1127">
        <f>C119*D119</f>
        <v>0</v>
      </c>
    </row>
    <row r="120" spans="1:8" s="178" customFormat="1">
      <c r="A120" s="178">
        <v>2</v>
      </c>
      <c r="C120" s="1132">
        <f>E106+E107-E114</f>
        <v>0</v>
      </c>
      <c r="D120" s="178">
        <f>E103-2.5</f>
        <v>27.5</v>
      </c>
      <c r="F120" s="1127">
        <f t="shared" ref="F120:F123" si="9">C120*D120</f>
        <v>0</v>
      </c>
    </row>
    <row r="121" spans="1:8" s="178" customFormat="1">
      <c r="A121" s="178">
        <v>3</v>
      </c>
      <c r="C121" s="1132">
        <f>F106+F107-F114</f>
        <v>0</v>
      </c>
      <c r="D121" s="178">
        <f>F103-1.5</f>
        <v>28.5</v>
      </c>
      <c r="F121" s="1127">
        <f t="shared" si="9"/>
        <v>0</v>
      </c>
    </row>
    <row r="122" spans="1:8" s="178" customFormat="1">
      <c r="A122" s="178">
        <v>4</v>
      </c>
      <c r="C122" s="1132">
        <f>G106+G107-G114</f>
        <v>0</v>
      </c>
      <c r="D122" s="178">
        <f>G103-0.5</f>
        <v>29.5</v>
      </c>
      <c r="F122" s="1127">
        <f t="shared" si="9"/>
        <v>0</v>
      </c>
    </row>
    <row r="123" spans="1:8" s="178" customFormat="1">
      <c r="A123" s="178">
        <v>5</v>
      </c>
      <c r="C123" s="1132">
        <f>H106+H107-H114</f>
        <v>0</v>
      </c>
      <c r="D123" s="178">
        <f>H103</f>
        <v>30</v>
      </c>
      <c r="F123" s="1127">
        <f t="shared" si="9"/>
        <v>0</v>
      </c>
    </row>
    <row r="124" spans="1:8" s="178" customFormat="1" ht="13.5" thickBot="1">
      <c r="C124" s="1130">
        <f>SUM(C118:C123)</f>
        <v>9.0222220650589491E-2</v>
      </c>
      <c r="F124" s="1126">
        <f>SUM(F118:F123)</f>
        <v>1.6239999717106108</v>
      </c>
    </row>
    <row r="125" spans="1:8" s="178" customFormat="1" ht="13.5" thickTop="1"/>
    <row r="126" spans="1:8" s="178" customFormat="1">
      <c r="A126" s="178" t="s">
        <v>879</v>
      </c>
      <c r="C126" s="1132">
        <f>F124/C124</f>
        <v>18</v>
      </c>
    </row>
    <row r="127" spans="1:8" s="178" customFormat="1"/>
    <row r="128" spans="1:8" s="178" customFormat="1"/>
    <row r="129" spans="1:10" s="178" customFormat="1">
      <c r="A129" s="1124" t="s">
        <v>811</v>
      </c>
      <c r="C129" s="1123" t="s">
        <v>863</v>
      </c>
      <c r="D129" s="1123" t="s">
        <v>864</v>
      </c>
      <c r="E129" s="1123" t="s">
        <v>864</v>
      </c>
      <c r="F129" s="1123" t="s">
        <v>864</v>
      </c>
      <c r="G129" s="1123" t="s">
        <v>864</v>
      </c>
      <c r="H129" s="1123" t="s">
        <v>864</v>
      </c>
    </row>
    <row r="130" spans="1:10" s="178" customFormat="1">
      <c r="C130" s="1123" t="s">
        <v>865</v>
      </c>
      <c r="D130" s="1123" t="s">
        <v>866</v>
      </c>
      <c r="E130" s="1123" t="s">
        <v>867</v>
      </c>
      <c r="F130" s="1123" t="s">
        <v>868</v>
      </c>
      <c r="G130" s="1123" t="s">
        <v>880</v>
      </c>
      <c r="H130" s="1123" t="s">
        <v>881</v>
      </c>
    </row>
    <row r="131" spans="1:10" s="178" customFormat="1">
      <c r="C131" s="1123">
        <v>2013</v>
      </c>
      <c r="D131" s="1123">
        <v>2013</v>
      </c>
      <c r="E131" s="1123">
        <v>2014</v>
      </c>
      <c r="F131" s="1123">
        <v>2015</v>
      </c>
      <c r="G131" s="1123">
        <v>2016</v>
      </c>
      <c r="H131" s="1123">
        <v>2017</v>
      </c>
    </row>
    <row r="132" spans="1:10" s="178" customFormat="1">
      <c r="C132" s="1120"/>
      <c r="D132" s="1120"/>
      <c r="E132" s="1120"/>
      <c r="F132" s="1120"/>
      <c r="G132" s="1120"/>
    </row>
    <row r="133" spans="1:10" s="178" customFormat="1">
      <c r="A133" s="1117"/>
      <c r="B133" s="178" t="s">
        <v>865</v>
      </c>
      <c r="C133" s="1132">
        <f>'RAB roll forward'!H774</f>
        <v>-0.10153668007027455</v>
      </c>
    </row>
    <row r="134" spans="1:10" s="178" customFormat="1">
      <c r="A134" s="1117"/>
      <c r="B134" s="178" t="s">
        <v>66</v>
      </c>
      <c r="C134" s="1122">
        <f>A5remlife</f>
        <v>0.4</v>
      </c>
    </row>
    <row r="135" spans="1:10" s="178" customFormat="1">
      <c r="A135" s="1117"/>
      <c r="B135" s="178" t="s">
        <v>61</v>
      </c>
      <c r="D135" s="178">
        <f>A5stdlife</f>
        <v>10</v>
      </c>
      <c r="E135" s="178">
        <f>D135</f>
        <v>10</v>
      </c>
      <c r="F135" s="178">
        <f>E135</f>
        <v>10</v>
      </c>
      <c r="G135" s="178">
        <f>F135</f>
        <v>10</v>
      </c>
      <c r="H135" s="178">
        <f>G135</f>
        <v>10</v>
      </c>
    </row>
    <row r="136" spans="1:10" s="178" customFormat="1" ht="38.25">
      <c r="A136" s="1117"/>
      <c r="B136" s="1118" t="s">
        <v>890</v>
      </c>
      <c r="D136" s="1116">
        <f>'Half YR WACC - Calc'!D32</f>
        <v>0.22746494924999999</v>
      </c>
      <c r="E136" s="1116">
        <f>'Half YR WACC - Calc'!E32</f>
        <v>0.36518493321562495</v>
      </c>
      <c r="F136" s="1116">
        <f>'Half YR WACC - Calc'!F32</f>
        <v>0.10695166097699037</v>
      </c>
      <c r="G136" s="1116">
        <f>'Half YR WACC - Calc'!G32</f>
        <v>0.10979183852093244</v>
      </c>
      <c r="H136" s="1116">
        <f>'Half YR WACC - Calc'!H32</f>
        <v>0</v>
      </c>
      <c r="J136" s="1132"/>
    </row>
    <row r="137" spans="1:10" s="178" customFormat="1" ht="38.25">
      <c r="A137" s="1117"/>
      <c r="B137" s="1118" t="s">
        <v>882</v>
      </c>
      <c r="D137" s="1116">
        <f>'Half YR WACC - Calc'!D43-'Half YR WACC - Calc'!D55</f>
        <v>-0.22746494924999999</v>
      </c>
      <c r="E137" s="1116">
        <f>'Half YR WACC - Calc'!E43-'Half YR WACC - Calc'!E55</f>
        <v>-0.27417515321562497</v>
      </c>
      <c r="F137" s="1116">
        <f>'Half YR WACC - Calc'!F43-'Half YR WACC - Calc'!F55</f>
        <v>0.17889574902300964</v>
      </c>
      <c r="G137" s="1116">
        <f>'Half YR WACC - Calc'!G43-'Half YR WACC - Calc'!G55</f>
        <v>0.24115666147906756</v>
      </c>
      <c r="H137" s="1116">
        <f>'Half YR WACC - Calc'!H43-'Half YR WACC - Calc'!H55</f>
        <v>0.05</v>
      </c>
    </row>
    <row r="138" spans="1:10" s="178" customFormat="1" ht="25.5">
      <c r="B138" s="1118" t="s">
        <v>886</v>
      </c>
      <c r="D138" s="1116">
        <f>'Half YR WACC - Calc'!D32-'Half YR WACC - Calc'!D55</f>
        <v>0.22746494924999999</v>
      </c>
      <c r="E138" s="1116">
        <f>'Half YR WACC - Calc'!E32-'Half YR WACC - Calc'!E55</f>
        <v>0.36518493321562495</v>
      </c>
      <c r="F138" s="1116">
        <f>'Half YR WACC - Calc'!F32-'Half YR WACC - Calc'!F55</f>
        <v>0.10695166097699037</v>
      </c>
      <c r="G138" s="1116">
        <f>'Half YR WACC - Calc'!G32-'Half YR WACC - Calc'!G55</f>
        <v>0.10979183852093244</v>
      </c>
      <c r="H138" s="1116">
        <f>'Half YR WACC - Calc'!H32-'Half YR WACC - Calc'!H55</f>
        <v>0</v>
      </c>
    </row>
    <row r="139" spans="1:10" s="178" customFormat="1" ht="25.5">
      <c r="B139" s="1118" t="s">
        <v>889</v>
      </c>
      <c r="D139" s="1116">
        <f>'Half YR WACC - Calc'!D66</f>
        <v>-0.23552971276213747</v>
      </c>
      <c r="E139" s="1116">
        <f>'Half YR WACC - Calc'!E66</f>
        <v>-0.28389602572314193</v>
      </c>
      <c r="F139" s="1116">
        <f>'Half YR WACC - Calc'!F66</f>
        <v>0.18523849287851057</v>
      </c>
      <c r="G139" s="1116">
        <f>'Half YR WACC - Calc'!G66</f>
        <v>0.24970686427126881</v>
      </c>
      <c r="H139" s="1116">
        <f>'Half YR WACC - Calc'!H66</f>
        <v>5.1772748623189792E-2</v>
      </c>
    </row>
    <row r="140" spans="1:10" s="178" customFormat="1"/>
    <row r="141" spans="1:10" s="178" customFormat="1">
      <c r="A141" s="178" t="s">
        <v>869</v>
      </c>
      <c r="B141" s="178" t="s">
        <v>870</v>
      </c>
      <c r="C141" s="1119">
        <f>-'RAB roll forward'!H180</f>
        <v>0</v>
      </c>
    </row>
    <row r="142" spans="1:10" s="178" customFormat="1">
      <c r="A142" s="178" t="s">
        <v>871</v>
      </c>
      <c r="B142" s="178" t="s">
        <v>870</v>
      </c>
      <c r="C142" s="1119">
        <f>-'RAB roll forward'!I180</f>
        <v>2.2976761637698611E-2</v>
      </c>
    </row>
    <row r="143" spans="1:10" s="178" customFormat="1">
      <c r="A143" s="178" t="s">
        <v>872</v>
      </c>
      <c r="B143" s="178" t="s">
        <v>870</v>
      </c>
      <c r="C143" s="1119">
        <f>-'RAB roll forward'!J180</f>
        <v>5.8965226381400282E-2</v>
      </c>
    </row>
    <row r="144" spans="1:10" s="178" customFormat="1">
      <c r="A144" s="178" t="s">
        <v>873</v>
      </c>
      <c r="B144" s="178" t="s">
        <v>870</v>
      </c>
      <c r="C144" s="1119">
        <f>-'RAB roll forward'!K180</f>
        <v>6.9248091455811511E-2</v>
      </c>
      <c r="E144" s="1131"/>
      <c r="F144" s="1131"/>
      <c r="G144" s="1131"/>
    </row>
    <row r="145" spans="1:8" s="178" customFormat="1">
      <c r="A145" s="178" t="s">
        <v>874</v>
      </c>
      <c r="B145" s="178" t="s">
        <v>870</v>
      </c>
      <c r="C145" s="1119">
        <f>-'RAB roll forward'!L180</f>
        <v>7.9546563535256021E-2</v>
      </c>
      <c r="D145" s="1131"/>
      <c r="E145" s="1131"/>
      <c r="F145" s="1131"/>
      <c r="G145" s="1131"/>
    </row>
    <row r="146" spans="1:8" s="178" customFormat="1" ht="13.5" thickBot="1">
      <c r="A146" s="178" t="s">
        <v>875</v>
      </c>
      <c r="C146" s="1130">
        <f>SUM(C141:C145)</f>
        <v>0.23073664301016644</v>
      </c>
      <c r="D146" s="1129">
        <f>SUM(D141:D145)</f>
        <v>0</v>
      </c>
      <c r="E146" s="1129">
        <f t="shared" ref="E146:H146" si="10">SUM(E141:E145)</f>
        <v>0</v>
      </c>
      <c r="F146" s="1129">
        <f t="shared" si="10"/>
        <v>0</v>
      </c>
      <c r="G146" s="1129">
        <f t="shared" si="10"/>
        <v>0</v>
      </c>
      <c r="H146" s="1129">
        <f t="shared" si="10"/>
        <v>0</v>
      </c>
    </row>
    <row r="147" spans="1:8" s="178" customFormat="1" ht="13.5" thickTop="1"/>
    <row r="148" spans="1:8" s="178" customFormat="1" ht="25.5">
      <c r="A148" s="178" t="s">
        <v>876</v>
      </c>
      <c r="C148" s="178" t="s">
        <v>877</v>
      </c>
      <c r="D148" s="1128" t="s">
        <v>862</v>
      </c>
    </row>
    <row r="149" spans="1:8" s="178" customFormat="1"/>
    <row r="150" spans="1:8" s="178" customFormat="1">
      <c r="A150" s="178" t="s">
        <v>878</v>
      </c>
      <c r="C150" s="1119">
        <f>C133-C146</f>
        <v>-0.332273323080441</v>
      </c>
      <c r="D150" s="1121" t="s">
        <v>206</v>
      </c>
      <c r="F150" s="1127">
        <f>C150</f>
        <v>-0.332273323080441</v>
      </c>
    </row>
    <row r="151" spans="1:8" s="178" customFormat="1">
      <c r="A151" s="178">
        <v>1</v>
      </c>
      <c r="C151" s="1132">
        <f>D138+D139-D146</f>
        <v>-8.0647635121374739E-3</v>
      </c>
      <c r="D151" s="178">
        <f>D135-3.5</f>
        <v>6.5</v>
      </c>
      <c r="F151" s="1127">
        <f>C151*D151</f>
        <v>-5.242096282889358E-2</v>
      </c>
    </row>
    <row r="152" spans="1:8" s="178" customFormat="1">
      <c r="A152" s="178">
        <v>2</v>
      </c>
      <c r="C152" s="1132">
        <f>E138+E139-E146</f>
        <v>8.128890749248302E-2</v>
      </c>
      <c r="D152" s="178">
        <f>E135-2.5</f>
        <v>7.5</v>
      </c>
      <c r="F152" s="1127">
        <f t="shared" ref="F152:F155" si="11">C152*D152</f>
        <v>0.60966680619362268</v>
      </c>
    </row>
    <row r="153" spans="1:8" s="178" customFormat="1">
      <c r="A153" s="178">
        <v>3</v>
      </c>
      <c r="C153" s="1132">
        <f>F138+F139-F146</f>
        <v>0.29219015385550096</v>
      </c>
      <c r="D153" s="178">
        <f>F135-1.5</f>
        <v>8.5</v>
      </c>
      <c r="F153" s="1127">
        <f t="shared" si="11"/>
        <v>2.4836163077717579</v>
      </c>
    </row>
    <row r="154" spans="1:8" s="178" customFormat="1">
      <c r="A154" s="178">
        <v>4</v>
      </c>
      <c r="C154" s="1132">
        <f>G138+G139-G146</f>
        <v>0.35949870279220125</v>
      </c>
      <c r="D154" s="178">
        <f>G135-0.5</f>
        <v>9.5</v>
      </c>
      <c r="F154" s="1127">
        <f t="shared" si="11"/>
        <v>3.415237676525912</v>
      </c>
    </row>
    <row r="155" spans="1:8" s="178" customFormat="1">
      <c r="A155" s="178">
        <v>5</v>
      </c>
      <c r="C155" s="1132">
        <f>H138+H139-H146</f>
        <v>5.1772748623189792E-2</v>
      </c>
      <c r="D155" s="178">
        <f>H135</f>
        <v>10</v>
      </c>
      <c r="F155" s="1127">
        <f t="shared" si="11"/>
        <v>0.5177274862318979</v>
      </c>
    </row>
    <row r="156" spans="1:8" s="178" customFormat="1" ht="13.5" thickBot="1">
      <c r="C156" s="1130">
        <f>SUM(C150:C155)</f>
        <v>0.44441242617079657</v>
      </c>
      <c r="F156" s="1126">
        <f>SUM(F150:F155)</f>
        <v>6.6415539908138559</v>
      </c>
    </row>
    <row r="157" spans="1:8" s="178" customFormat="1" ht="13.5" thickTop="1"/>
    <row r="158" spans="1:8" s="178" customFormat="1">
      <c r="A158" s="178" t="s">
        <v>879</v>
      </c>
      <c r="C158" s="1132">
        <f>SUM(F151:F155)/SUM(C151:C155)</f>
        <v>8.9789561873864709</v>
      </c>
    </row>
    <row r="159" spans="1:8" s="178" customFormat="1"/>
    <row r="160" spans="1:8" s="178" customFormat="1"/>
    <row r="161" spans="1:9" s="178" customFormat="1">
      <c r="A161" s="1124" t="s">
        <v>812</v>
      </c>
      <c r="C161" s="1123" t="s">
        <v>863</v>
      </c>
      <c r="D161" s="1123" t="s">
        <v>864</v>
      </c>
      <c r="E161" s="1123" t="s">
        <v>864</v>
      </c>
      <c r="F161" s="1123" t="s">
        <v>864</v>
      </c>
      <c r="G161" s="1123" t="s">
        <v>864</v>
      </c>
      <c r="H161" s="1123" t="s">
        <v>864</v>
      </c>
    </row>
    <row r="162" spans="1:9" s="178" customFormat="1">
      <c r="C162" s="1123" t="s">
        <v>865</v>
      </c>
      <c r="D162" s="1123" t="s">
        <v>866</v>
      </c>
      <c r="E162" s="1123" t="s">
        <v>867</v>
      </c>
      <c r="F162" s="1123" t="s">
        <v>868</v>
      </c>
      <c r="G162" s="1123" t="s">
        <v>880</v>
      </c>
      <c r="H162" s="1123" t="s">
        <v>881</v>
      </c>
    </row>
    <row r="163" spans="1:9" s="178" customFormat="1">
      <c r="C163" s="1123">
        <v>2013</v>
      </c>
      <c r="D163" s="1123">
        <v>2013</v>
      </c>
      <c r="E163" s="1123">
        <v>2014</v>
      </c>
      <c r="F163" s="1123">
        <v>2015</v>
      </c>
      <c r="G163" s="1123">
        <v>2016</v>
      </c>
      <c r="H163" s="1123">
        <v>2017</v>
      </c>
    </row>
    <row r="164" spans="1:9" s="178" customFormat="1">
      <c r="C164" s="1120"/>
      <c r="D164" s="1120"/>
      <c r="E164" s="1120"/>
      <c r="F164" s="1120"/>
      <c r="G164" s="1120"/>
    </row>
    <row r="165" spans="1:9" s="178" customFormat="1">
      <c r="A165" s="1117"/>
      <c r="B165" s="178" t="s">
        <v>865</v>
      </c>
      <c r="C165" s="1132">
        <f>'RAB roll forward'!H775</f>
        <v>12.052552502778481</v>
      </c>
    </row>
    <row r="166" spans="1:9" s="178" customFormat="1">
      <c r="A166" s="1117"/>
      <c r="B166" s="178" t="s">
        <v>66</v>
      </c>
      <c r="C166" s="1122">
        <f>A6remlife</f>
        <v>3.7</v>
      </c>
    </row>
    <row r="167" spans="1:9" s="178" customFormat="1">
      <c r="A167" s="1117"/>
      <c r="B167" s="178" t="s">
        <v>61</v>
      </c>
      <c r="D167" s="178">
        <f>A6stdlife</f>
        <v>5</v>
      </c>
      <c r="E167" s="178">
        <f>D167</f>
        <v>5</v>
      </c>
      <c r="F167" s="178">
        <f>E167</f>
        <v>5</v>
      </c>
      <c r="G167" s="178">
        <f>F167</f>
        <v>5</v>
      </c>
      <c r="H167" s="178">
        <f>G167</f>
        <v>5</v>
      </c>
    </row>
    <row r="168" spans="1:9" s="178" customFormat="1" ht="38.25">
      <c r="A168" s="1117"/>
      <c r="B168" s="1118" t="s">
        <v>890</v>
      </c>
      <c r="D168" s="1116">
        <f>'Half YR WACC - Calc'!D33</f>
        <v>-0.64203672758834951</v>
      </c>
      <c r="E168" s="1116">
        <f>'Half YR WACC - Calc'!E33</f>
        <v>0.62441180546138886</v>
      </c>
      <c r="F168" s="1116">
        <f>'Half YR WACC - Calc'!F33</f>
        <v>1.7156563111081791</v>
      </c>
      <c r="G168" s="1116">
        <f>'Half YR WACC - Calc'!G33</f>
        <v>2.4288401423642401</v>
      </c>
      <c r="H168" s="1116">
        <f>'Half YR WACC - Calc'!H33</f>
        <v>3.3320116049557607</v>
      </c>
      <c r="I168" s="1132"/>
    </row>
    <row r="169" spans="1:9" s="178" customFormat="1" ht="38.25">
      <c r="A169" s="1117"/>
      <c r="B169" s="1118" t="s">
        <v>882</v>
      </c>
      <c r="D169" s="1116">
        <f>'Half YR WACC - Calc'!D44-'Half YR WACC - Calc'!D56</f>
        <v>2.5683551799292941</v>
      </c>
      <c r="E169" s="1116">
        <f>'Half YR WACC - Calc'!E44-'Half YR WACC - Calc'!E56</f>
        <v>4.3222479475999034</v>
      </c>
      <c r="F169" s="1116">
        <f>'Half YR WACC - Calc'!F44-'Half YR WACC - Calc'!F56</f>
        <v>3.241469192204073</v>
      </c>
      <c r="G169" s="1116">
        <f>'Half YR WACC - Calc'!G44-'Half YR WACC - Calc'!G56</f>
        <v>1.0626438271217753</v>
      </c>
      <c r="H169" s="1116">
        <f>'Half YR WACC - Calc'!H44-'Half YR WACC - Calc'!H56</f>
        <v>7.8308999864372106</v>
      </c>
    </row>
    <row r="170" spans="1:9" s="178" customFormat="1" ht="25.5">
      <c r="B170" s="1118" t="s">
        <v>886</v>
      </c>
      <c r="D170" s="1116">
        <f>'Half YR WACC - Calc'!D33-'Half YR WACC - Calc'!D56</f>
        <v>-0.64902218758834951</v>
      </c>
      <c r="E170" s="1116">
        <f>'Half YR WACC - Calc'!E33-'Half YR WACC - Calc'!E56</f>
        <v>0.44510283546138885</v>
      </c>
      <c r="F170" s="1116">
        <f>'Half YR WACC - Calc'!F33-'Half YR WACC - Calc'!F56</f>
        <v>1.6706890111081791</v>
      </c>
      <c r="G170" s="1116">
        <f>'Half YR WACC - Calc'!G33-'Half YR WACC - Calc'!G56</f>
        <v>2.3871883223642403</v>
      </c>
      <c r="H170" s="1116">
        <f>'Half YR WACC - Calc'!H33-'Half YR WACC - Calc'!H56</f>
        <v>3.2637832174557606</v>
      </c>
    </row>
    <row r="171" spans="1:9" s="178" customFormat="1" ht="25.5">
      <c r="B171" s="1118" t="s">
        <v>889</v>
      </c>
      <c r="D171" s="1116">
        <f>'Half YR WACC - Calc'!D67</f>
        <v>2.6594161421109344</v>
      </c>
      <c r="E171" s="1116">
        <f>'Half YR WACC - Calc'!E67</f>
        <v>4.4754931295637563</v>
      </c>
      <c r="F171" s="1116">
        <f>'Half YR WACC - Calc'!F67</f>
        <v>3.356395393155911</v>
      </c>
      <c r="G171" s="1116">
        <f>'Half YR WACC - Calc'!G67</f>
        <v>1.1003198347512004</v>
      </c>
      <c r="H171" s="1116">
        <f>'Half YR WACC - Calc'!H67</f>
        <v>8.108544329823081</v>
      </c>
    </row>
    <row r="172" spans="1:9" s="178" customFormat="1"/>
    <row r="173" spans="1:9" s="178" customFormat="1">
      <c r="A173" s="178" t="s">
        <v>869</v>
      </c>
      <c r="B173" s="178" t="s">
        <v>870</v>
      </c>
      <c r="C173" s="1119">
        <f>-'RAB roll forward'!H193</f>
        <v>1.5479922949721781</v>
      </c>
    </row>
    <row r="174" spans="1:9" s="178" customFormat="1">
      <c r="A174" s="178" t="s">
        <v>871</v>
      </c>
      <c r="B174" s="178" t="s">
        <v>870</v>
      </c>
      <c r="C174" s="1119">
        <f>-'RAB roll forward'!I193</f>
        <v>3.1707336927770271</v>
      </c>
    </row>
    <row r="175" spans="1:9" s="178" customFormat="1">
      <c r="A175" s="178" t="s">
        <v>872</v>
      </c>
      <c r="B175" s="178" t="s">
        <v>870</v>
      </c>
      <c r="C175" s="1119">
        <f>-'RAB roll forward'!J193</f>
        <v>3.2835158524004315</v>
      </c>
    </row>
    <row r="176" spans="1:9" s="178" customFormat="1">
      <c r="A176" s="178" t="s">
        <v>873</v>
      </c>
      <c r="B176" s="178" t="s">
        <v>870</v>
      </c>
      <c r="C176" s="1119">
        <f>-'RAB roll forward'!K193</f>
        <v>4.8889499264380012</v>
      </c>
      <c r="E176" s="1131"/>
      <c r="F176" s="1131"/>
      <c r="G176" s="1131"/>
    </row>
    <row r="177" spans="1:8" s="178" customFormat="1">
      <c r="A177" s="178" t="s">
        <v>874</v>
      </c>
      <c r="B177" s="178" t="s">
        <v>870</v>
      </c>
      <c r="C177" s="1119">
        <f>-'RAB roll forward'!L193</f>
        <v>0.74882446767432853</v>
      </c>
      <c r="D177" s="1131"/>
      <c r="E177" s="1131"/>
      <c r="F177" s="1131"/>
      <c r="G177" s="1131"/>
    </row>
    <row r="178" spans="1:8" s="178" customFormat="1" ht="13.5" thickBot="1">
      <c r="A178" s="178" t="s">
        <v>875</v>
      </c>
      <c r="C178" s="1130">
        <f>SUM(C173:C177)</f>
        <v>13.640016234261967</v>
      </c>
      <c r="D178" s="1129">
        <f>SUM(D173:D177)</f>
        <v>0</v>
      </c>
      <c r="E178" s="1129">
        <f t="shared" ref="E178:H178" si="12">SUM(E173:E177)</f>
        <v>0</v>
      </c>
      <c r="F178" s="1129">
        <f t="shared" si="12"/>
        <v>0</v>
      </c>
      <c r="G178" s="1129">
        <f t="shared" si="12"/>
        <v>0</v>
      </c>
      <c r="H178" s="1129">
        <f t="shared" si="12"/>
        <v>0</v>
      </c>
    </row>
    <row r="179" spans="1:8" s="178" customFormat="1" ht="13.5" thickTop="1"/>
    <row r="180" spans="1:8" s="178" customFormat="1" ht="25.5">
      <c r="A180" s="178" t="s">
        <v>876</v>
      </c>
      <c r="C180" s="178" t="s">
        <v>877</v>
      </c>
      <c r="D180" s="1128" t="s">
        <v>862</v>
      </c>
    </row>
    <row r="181" spans="1:8" s="178" customFormat="1"/>
    <row r="182" spans="1:8" s="178" customFormat="1">
      <c r="A182" s="178" t="s">
        <v>878</v>
      </c>
      <c r="C182" s="1119">
        <f>C165-C178</f>
        <v>-1.5874637314834867</v>
      </c>
      <c r="D182" s="1122">
        <f>C166-4.5</f>
        <v>-0.79999999999999982</v>
      </c>
      <c r="F182" s="1127">
        <f>C182*D182</f>
        <v>1.2699709851867891</v>
      </c>
    </row>
    <row r="183" spans="1:8" s="178" customFormat="1">
      <c r="A183" s="178">
        <v>1</v>
      </c>
      <c r="C183" s="1132">
        <f>D170+D171-D178</f>
        <v>2.0103939545225851</v>
      </c>
      <c r="D183" s="178">
        <f>D167-3.5</f>
        <v>1.5</v>
      </c>
      <c r="F183" s="1127">
        <f>C183*D183</f>
        <v>3.0155909317838776</v>
      </c>
    </row>
    <row r="184" spans="1:8" s="178" customFormat="1">
      <c r="A184" s="178">
        <v>2</v>
      </c>
      <c r="C184" s="1132">
        <f>E170+E171-E178</f>
        <v>4.9205959650251447</v>
      </c>
      <c r="D184" s="178">
        <f>E167-2.5</f>
        <v>2.5</v>
      </c>
      <c r="F184" s="1127">
        <f t="shared" ref="F184:F187" si="13">C184*D184</f>
        <v>12.301489912562861</v>
      </c>
    </row>
    <row r="185" spans="1:8" s="178" customFormat="1">
      <c r="A185" s="178">
        <v>3</v>
      </c>
      <c r="C185" s="1132">
        <f>F170+F171-F178</f>
        <v>5.0270844042640901</v>
      </c>
      <c r="D185" s="178">
        <f>F167-1.5</f>
        <v>3.5</v>
      </c>
      <c r="F185" s="1127">
        <f t="shared" si="13"/>
        <v>17.594795414924317</v>
      </c>
    </row>
    <row r="186" spans="1:8" s="178" customFormat="1">
      <c r="A186" s="178">
        <v>4</v>
      </c>
      <c r="C186" s="1132">
        <f>G170+G171-G178</f>
        <v>3.4875081571154407</v>
      </c>
      <c r="D186" s="178">
        <f>G167-0.5</f>
        <v>4.5</v>
      </c>
      <c r="F186" s="1127">
        <f t="shared" si="13"/>
        <v>15.693786707019484</v>
      </c>
    </row>
    <row r="187" spans="1:8" s="178" customFormat="1">
      <c r="A187" s="178">
        <v>5</v>
      </c>
      <c r="C187" s="1132">
        <f>H170+H171-H178</f>
        <v>11.372327547278841</v>
      </c>
      <c r="D187" s="178">
        <f>H167</f>
        <v>5</v>
      </c>
      <c r="F187" s="1127">
        <f t="shared" si="13"/>
        <v>56.861637736394208</v>
      </c>
    </row>
    <row r="188" spans="1:8" s="178" customFormat="1" ht="13.5" thickBot="1">
      <c r="C188" s="1130">
        <f>SUM(C182:C187)</f>
        <v>25.230446296722615</v>
      </c>
      <c r="F188" s="1126">
        <f>SUM(F182:F187)</f>
        <v>106.73727168787153</v>
      </c>
    </row>
    <row r="189" spans="1:8" s="178" customFormat="1" ht="13.5" thickTop="1"/>
    <row r="190" spans="1:8" s="178" customFormat="1">
      <c r="A190" s="178" t="s">
        <v>879</v>
      </c>
      <c r="C190" s="1132">
        <f>F188/C188</f>
        <v>4.2304947931791634</v>
      </c>
    </row>
    <row r="191" spans="1:8" s="178" customFormat="1"/>
    <row r="192" spans="1:8" s="178" customFormat="1"/>
    <row r="193" spans="1:10" s="178" customFormat="1">
      <c r="A193" s="1124" t="s">
        <v>813</v>
      </c>
      <c r="C193" s="1123" t="s">
        <v>863</v>
      </c>
      <c r="D193" s="1123" t="s">
        <v>864</v>
      </c>
      <c r="E193" s="1123" t="s">
        <v>864</v>
      </c>
      <c r="F193" s="1123" t="s">
        <v>864</v>
      </c>
      <c r="G193" s="1123" t="s">
        <v>864</v>
      </c>
      <c r="H193" s="1123" t="s">
        <v>864</v>
      </c>
    </row>
    <row r="194" spans="1:10" s="178" customFormat="1">
      <c r="C194" s="1123" t="s">
        <v>865</v>
      </c>
      <c r="D194" s="1123" t="s">
        <v>866</v>
      </c>
      <c r="E194" s="1123" t="s">
        <v>867</v>
      </c>
      <c r="F194" s="1123" t="s">
        <v>868</v>
      </c>
      <c r="G194" s="1123" t="s">
        <v>880</v>
      </c>
      <c r="H194" s="1123" t="s">
        <v>881</v>
      </c>
    </row>
    <row r="195" spans="1:10" s="178" customFormat="1">
      <c r="C195" s="1123">
        <v>2013</v>
      </c>
      <c r="D195" s="1123">
        <v>2013</v>
      </c>
      <c r="E195" s="1123">
        <v>2014</v>
      </c>
      <c r="F195" s="1123">
        <v>2015</v>
      </c>
      <c r="G195" s="1123">
        <v>2016</v>
      </c>
      <c r="H195" s="1123">
        <v>2017</v>
      </c>
    </row>
    <row r="196" spans="1:10" s="178" customFormat="1">
      <c r="C196" s="1120"/>
      <c r="D196" s="1120"/>
      <c r="E196" s="1120"/>
      <c r="F196" s="1120"/>
      <c r="G196" s="1120"/>
    </row>
    <row r="197" spans="1:10" s="178" customFormat="1">
      <c r="A197" s="1117"/>
      <c r="B197" s="178" t="s">
        <v>865</v>
      </c>
      <c r="C197" s="1132">
        <f>'RAB roll forward'!H776</f>
        <v>6.9312494839216319</v>
      </c>
    </row>
    <row r="198" spans="1:10" s="178" customFormat="1">
      <c r="A198" s="1117"/>
      <c r="B198" s="178" t="s">
        <v>66</v>
      </c>
      <c r="C198" s="1122">
        <f>A7remlife</f>
        <v>33.799999999999997</v>
      </c>
    </row>
    <row r="199" spans="1:10" s="178" customFormat="1">
      <c r="A199" s="1117"/>
      <c r="B199" s="178" t="s">
        <v>61</v>
      </c>
      <c r="D199" s="178">
        <f>A7stdlife</f>
        <v>60</v>
      </c>
      <c r="E199" s="178">
        <f>D199</f>
        <v>60</v>
      </c>
      <c r="F199" s="178">
        <f>E199</f>
        <v>60</v>
      </c>
      <c r="G199" s="178">
        <f>F199</f>
        <v>60</v>
      </c>
      <c r="H199" s="178">
        <f>G199</f>
        <v>60</v>
      </c>
    </row>
    <row r="200" spans="1:10" s="178" customFormat="1" ht="38.25">
      <c r="A200" s="1117"/>
      <c r="B200" s="1118" t="s">
        <v>890</v>
      </c>
      <c r="D200" s="1116">
        <f>'Half YR WACC - Calc'!D34</f>
        <v>4.5730637627719082</v>
      </c>
      <c r="E200" s="1116">
        <f>'Half YR WACC - Calc'!E34</f>
        <v>5.7961256954584561</v>
      </c>
      <c r="F200" s="1116">
        <f>'Half YR WACC - Calc'!F34</f>
        <v>0.22434944785205219</v>
      </c>
      <c r="G200" s="1116">
        <f>'Half YR WACC - Calc'!G34</f>
        <v>0.19750922166381693</v>
      </c>
      <c r="H200" s="1116">
        <f>'Half YR WACC - Calc'!H34</f>
        <v>3.4000476403890298E-2</v>
      </c>
      <c r="I200" s="1132"/>
    </row>
    <row r="201" spans="1:10" s="178" customFormat="1" ht="38.25">
      <c r="A201" s="1117"/>
      <c r="B201" s="1118" t="s">
        <v>882</v>
      </c>
      <c r="D201" s="1116">
        <f>'Half YR WACC - Calc'!D45-'Half YR WACC - Calc'!D57</f>
        <v>-4.5267619657619083</v>
      </c>
      <c r="E201" s="1116">
        <f>'Half YR WACC - Calc'!E45-'Half YR WACC - Calc'!E57</f>
        <v>-5.5687902883484561</v>
      </c>
      <c r="F201" s="1116">
        <f>'Half YR WACC - Calc'!F45-'Half YR WACC - Calc'!F57</f>
        <v>0.79606206910794786</v>
      </c>
      <c r="G201" s="1116">
        <f>'Half YR WACC - Calc'!G45-'Half YR WACC - Calc'!G57</f>
        <v>-0.14062683661381692</v>
      </c>
      <c r="H201" s="1116">
        <f>'Half YR WACC - Calc'!H45-'Half YR WACC - Calc'!H57</f>
        <v>1.3049523596109704E-2</v>
      </c>
      <c r="I201" s="1116"/>
    </row>
    <row r="202" spans="1:10" s="178" customFormat="1" ht="25.5">
      <c r="B202" s="1118" t="s">
        <v>886</v>
      </c>
      <c r="D202" s="1116">
        <f>'Half YR WACC - Calc'!D34-'Half YR WACC - Calc'!D57</f>
        <v>4.5730637627719082</v>
      </c>
      <c r="E202" s="1116">
        <f>'Half YR WACC - Calc'!E34-'Half YR WACC - Calc'!E57</f>
        <v>5.7961256954584561</v>
      </c>
      <c r="F202" s="1116">
        <f>'Half YR WACC - Calc'!F34-'Half YR WACC - Calc'!F57</f>
        <v>0.22434944785205219</v>
      </c>
      <c r="G202" s="1116">
        <f>'Half YR WACC - Calc'!G34-'Half YR WACC - Calc'!G57</f>
        <v>0.19750922166381693</v>
      </c>
      <c r="H202" s="1116">
        <f>'Half YR WACC - Calc'!H34-'Half YR WACC - Calc'!H57</f>
        <v>3.4000476403890298E-2</v>
      </c>
      <c r="J202" s="1116"/>
    </row>
    <row r="203" spans="1:10" s="178" customFormat="1" ht="25.5">
      <c r="B203" s="1118" t="s">
        <v>889</v>
      </c>
      <c r="D203" s="1116">
        <f>'Half YR WACC - Calc'!D68</f>
        <v>-4.6872581866081546</v>
      </c>
      <c r="E203" s="1116">
        <f>'Half YR WACC - Calc'!E68</f>
        <v>-5.7662315946785041</v>
      </c>
      <c r="F203" s="1116">
        <f>'Half YR WACC - Calc'!F68</f>
        <v>0.8242864278476425</v>
      </c>
      <c r="G203" s="1116">
        <f>'Half YR WACC - Calc'!G68</f>
        <v>-0.14561275723363051</v>
      </c>
      <c r="H203" s="1116">
        <f>'Half YR WACC - Calc'!H68</f>
        <v>1.3512194095875427E-2</v>
      </c>
    </row>
    <row r="204" spans="1:10">
      <c r="A204" s="1021"/>
      <c r="B204" s="1021"/>
      <c r="C204" s="1021"/>
      <c r="D204" s="1021"/>
      <c r="E204" s="1021"/>
      <c r="F204" s="1021"/>
      <c r="G204" s="1021"/>
      <c r="H204" s="1021"/>
    </row>
    <row r="205" spans="1:10">
      <c r="A205" s="1021" t="s">
        <v>869</v>
      </c>
      <c r="B205" s="1021" t="s">
        <v>870</v>
      </c>
      <c r="C205" s="1095">
        <f>-'RAB roll forward'!H206</f>
        <v>0.10035587549022185</v>
      </c>
      <c r="H205" s="1021"/>
    </row>
    <row r="206" spans="1:10">
      <c r="A206" s="1021" t="s">
        <v>871</v>
      </c>
      <c r="B206" s="1021" t="s">
        <v>870</v>
      </c>
      <c r="C206" s="1095">
        <f>-'RAB roll forward'!I206</f>
        <v>0.21252910870494074</v>
      </c>
      <c r="D206" s="1021"/>
      <c r="E206" s="1021"/>
      <c r="F206" s="1021"/>
      <c r="G206" s="1021"/>
      <c r="H206" s="1021"/>
    </row>
    <row r="207" spans="1:10">
      <c r="A207" s="1021" t="s">
        <v>872</v>
      </c>
      <c r="B207" s="1021" t="s">
        <v>870</v>
      </c>
      <c r="C207" s="1095">
        <f>-'RAB roll forward'!J206</f>
        <v>0.37331945000393263</v>
      </c>
      <c r="D207" s="1021"/>
      <c r="E207" s="1021"/>
      <c r="F207" s="1021"/>
      <c r="G207" s="1021"/>
      <c r="H207" s="1021"/>
    </row>
    <row r="208" spans="1:10">
      <c r="A208" s="1021" t="s">
        <v>873</v>
      </c>
      <c r="B208" s="1021" t="s">
        <v>870</v>
      </c>
      <c r="C208" s="1095">
        <f>-'RAB roll forward'!K206</f>
        <v>0.37691446211923091</v>
      </c>
      <c r="D208" s="1021"/>
      <c r="E208" s="1096"/>
      <c r="F208" s="1096"/>
      <c r="G208" s="1096"/>
      <c r="H208" s="1021"/>
    </row>
    <row r="209" spans="1:8">
      <c r="A209" s="1021" t="s">
        <v>874</v>
      </c>
      <c r="B209" s="1021" t="s">
        <v>870</v>
      </c>
      <c r="C209" s="1095">
        <f>-'RAB roll forward'!L206</f>
        <v>0.3800021889061812</v>
      </c>
      <c r="D209" s="1096"/>
      <c r="E209" s="1096"/>
      <c r="F209" s="1096"/>
      <c r="G209" s="1096"/>
      <c r="H209" s="1021"/>
    </row>
    <row r="210" spans="1:8" ht="13.5" thickBot="1">
      <c r="A210" s="1021" t="s">
        <v>875</v>
      </c>
      <c r="B210" s="1021"/>
      <c r="C210" s="1097">
        <f>SUM(C205:C209)</f>
        <v>1.4431210852245071</v>
      </c>
      <c r="D210" s="1098">
        <f>SUM(D205:D209)</f>
        <v>0</v>
      </c>
      <c r="E210" s="1098">
        <f t="shared" ref="E210:H210" si="14">SUM(E205:E209)</f>
        <v>0</v>
      </c>
      <c r="F210" s="1098">
        <f t="shared" si="14"/>
        <v>0</v>
      </c>
      <c r="G210" s="1098">
        <f t="shared" si="14"/>
        <v>0</v>
      </c>
      <c r="H210" s="1098">
        <f t="shared" si="14"/>
        <v>0</v>
      </c>
    </row>
    <row r="211" spans="1:8" ht="13.5" thickTop="1">
      <c r="A211" s="1021"/>
      <c r="B211" s="1021"/>
      <c r="C211" s="1021"/>
      <c r="D211" s="1021"/>
      <c r="E211" s="1021"/>
      <c r="F211" s="1021"/>
      <c r="G211" s="1021"/>
      <c r="H211" s="1021"/>
    </row>
    <row r="212" spans="1:8" ht="25.5">
      <c r="A212" s="1021" t="s">
        <v>876</v>
      </c>
      <c r="B212" s="1021"/>
      <c r="C212" s="1021" t="s">
        <v>877</v>
      </c>
      <c r="D212" s="1100" t="s">
        <v>862</v>
      </c>
      <c r="E212" s="1021"/>
      <c r="F212" s="1021"/>
      <c r="G212" s="1021"/>
      <c r="H212" s="1021"/>
    </row>
    <row r="213" spans="1:8">
      <c r="A213" s="1021"/>
      <c r="B213" s="1021"/>
      <c r="C213" s="1021"/>
      <c r="D213" s="1021"/>
      <c r="E213" s="1021"/>
      <c r="F213" s="1021"/>
      <c r="G213" s="1021"/>
      <c r="H213" s="1021"/>
    </row>
    <row r="214" spans="1:8">
      <c r="A214" s="1021" t="s">
        <v>878</v>
      </c>
      <c r="B214" s="1021"/>
      <c r="C214" s="1095">
        <f>C197-C210</f>
        <v>5.4881283986971248</v>
      </c>
      <c r="D214" s="1103">
        <f>C198-4.5</f>
        <v>29.299999999999997</v>
      </c>
      <c r="E214" s="1021"/>
      <c r="F214" s="1101">
        <f>C214*D214</f>
        <v>160.80216208182574</v>
      </c>
      <c r="G214" s="1021"/>
      <c r="H214" s="1021"/>
    </row>
    <row r="215" spans="1:8">
      <c r="A215" s="1021">
        <v>1</v>
      </c>
      <c r="B215" s="1021"/>
      <c r="C215" s="1094">
        <f>D202+D203-D210</f>
        <v>-0.11419442383624645</v>
      </c>
      <c r="D215" s="1021">
        <f>D199-3.5</f>
        <v>56.5</v>
      </c>
      <c r="E215" s="1021"/>
      <c r="F215" s="1101">
        <f>C215*D215</f>
        <v>-6.451984946747924</v>
      </c>
      <c r="G215" s="1021"/>
      <c r="H215" s="1021"/>
    </row>
    <row r="216" spans="1:8">
      <c r="A216" s="1021">
        <v>2</v>
      </c>
      <c r="B216" s="1021"/>
      <c r="C216" s="1094">
        <f>E202+E203-E210</f>
        <v>2.9894100779952026E-2</v>
      </c>
      <c r="D216" s="1021">
        <f>E199-2.5</f>
        <v>57.5</v>
      </c>
      <c r="E216" s="1021"/>
      <c r="F216" s="1101">
        <f t="shared" ref="F216:F219" si="15">C216*D216</f>
        <v>1.7189107948472415</v>
      </c>
      <c r="G216" s="1021"/>
      <c r="H216" s="1021"/>
    </row>
    <row r="217" spans="1:8">
      <c r="A217" s="1021">
        <v>3</v>
      </c>
      <c r="B217" s="1021"/>
      <c r="C217" s="1094">
        <f>F202+F203-F210</f>
        <v>1.0486358756996947</v>
      </c>
      <c r="D217" s="1021">
        <f>F199-1.5</f>
        <v>58.5</v>
      </c>
      <c r="E217" s="1021"/>
      <c r="F217" s="1101">
        <f t="shared" si="15"/>
        <v>61.345198728432145</v>
      </c>
      <c r="G217" s="1021"/>
      <c r="H217" s="1021"/>
    </row>
    <row r="218" spans="1:8">
      <c r="A218" s="1021">
        <v>4</v>
      </c>
      <c r="B218" s="1021"/>
      <c r="C218" s="1094">
        <f>G202+G203-G210</f>
        <v>5.1896464430186418E-2</v>
      </c>
      <c r="D218" s="1021">
        <f>G199-0.5</f>
        <v>59.5</v>
      </c>
      <c r="E218" s="1021"/>
      <c r="F218" s="1101">
        <f t="shared" si="15"/>
        <v>3.0878396335960918</v>
      </c>
      <c r="G218" s="1021"/>
      <c r="H218" s="1021"/>
    </row>
    <row r="219" spans="1:8">
      <c r="A219" s="1021">
        <v>5</v>
      </c>
      <c r="B219" s="1021"/>
      <c r="C219" s="1094">
        <f>H202+H203-H210</f>
        <v>4.7512670499765722E-2</v>
      </c>
      <c r="D219" s="1021">
        <f>H199</f>
        <v>60</v>
      </c>
      <c r="E219" s="1021"/>
      <c r="F219" s="1101">
        <f t="shared" si="15"/>
        <v>2.8507602299859434</v>
      </c>
      <c r="G219" s="1021"/>
      <c r="H219" s="1021"/>
    </row>
    <row r="220" spans="1:8" ht="13.5" thickBot="1">
      <c r="A220" s="1021"/>
      <c r="B220" s="1021"/>
      <c r="C220" s="1097">
        <f>SUM(C214:C219)</f>
        <v>6.5518730862704775</v>
      </c>
      <c r="D220" s="1021"/>
      <c r="E220" s="1021"/>
      <c r="F220" s="1102">
        <f>SUM(F214:F219)</f>
        <v>223.35288652193924</v>
      </c>
      <c r="G220" s="1021"/>
      <c r="H220" s="1021"/>
    </row>
    <row r="221" spans="1:8" ht="13.5" thickTop="1">
      <c r="A221" s="1021"/>
      <c r="B221" s="1021"/>
      <c r="C221" s="1021"/>
      <c r="D221" s="1021"/>
      <c r="E221" s="1021"/>
      <c r="F221" s="1021"/>
      <c r="G221" s="1021"/>
      <c r="H221" s="1021"/>
    </row>
    <row r="222" spans="1:8">
      <c r="A222" s="1021" t="s">
        <v>879</v>
      </c>
      <c r="B222" s="1021"/>
      <c r="C222" s="1094">
        <f>F220/C220</f>
        <v>34.089928724348717</v>
      </c>
      <c r="D222" s="1021"/>
      <c r="E222" s="1021"/>
      <c r="F222" s="1021"/>
      <c r="G222" s="1021"/>
      <c r="H222" s="1021"/>
    </row>
  </sheetData>
  <pageMargins left="0.70866141732283472" right="0.70866141732283472" top="0.74803149606299213" bottom="0.74803149606299213" header="0.31496062992125984" footer="0.31496062992125984"/>
  <pageSetup paperSize="8" orientation="portrait" r:id="rId1"/>
  <rowBreaks count="3" manualBreakCount="3">
    <brk id="64" max="8" man="1"/>
    <brk id="128" max="8" man="1"/>
    <brk id="192" max="8"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08"/>
  <sheetViews>
    <sheetView topLeftCell="A109" workbookViewId="0">
      <selection activeCell="I47" sqref="I47"/>
    </sheetView>
  </sheetViews>
  <sheetFormatPr defaultRowHeight="12.75"/>
  <cols>
    <col min="1" max="1" width="26.85546875" style="178" customWidth="1"/>
    <col min="2" max="2" width="28.140625" style="1021" bestFit="1" customWidth="1"/>
    <col min="3" max="3" width="12.28515625" style="1021" customWidth="1"/>
    <col min="4" max="4" width="16" style="1021" customWidth="1"/>
    <col min="5" max="5" width="9.140625" style="1021"/>
    <col min="6" max="6" width="10.28515625" style="1021" bestFit="1" customWidth="1"/>
    <col min="7" max="16384" width="9.140625" style="1021"/>
  </cols>
  <sheetData>
    <row r="1" spans="1:8">
      <c r="A1" s="1124" t="s">
        <v>883</v>
      </c>
      <c r="C1" s="228" t="s">
        <v>863</v>
      </c>
      <c r="D1" s="228" t="s">
        <v>864</v>
      </c>
      <c r="E1" s="228" t="s">
        <v>864</v>
      </c>
      <c r="F1" s="228" t="s">
        <v>864</v>
      </c>
      <c r="G1" s="228" t="s">
        <v>864</v>
      </c>
      <c r="H1" s="228" t="s">
        <v>864</v>
      </c>
    </row>
    <row r="2" spans="1:8">
      <c r="C2" s="228" t="s">
        <v>865</v>
      </c>
      <c r="D2" s="228" t="s">
        <v>866</v>
      </c>
      <c r="E2" s="228" t="s">
        <v>867</v>
      </c>
      <c r="F2" s="228" t="s">
        <v>868</v>
      </c>
      <c r="G2" s="228" t="s">
        <v>880</v>
      </c>
      <c r="H2" s="228" t="s">
        <v>881</v>
      </c>
    </row>
    <row r="3" spans="1:8">
      <c r="C3" s="228">
        <v>2013</v>
      </c>
      <c r="D3" s="228">
        <v>2013</v>
      </c>
      <c r="E3" s="228">
        <v>2014</v>
      </c>
      <c r="F3" s="228">
        <v>2015</v>
      </c>
      <c r="G3" s="228">
        <v>2016</v>
      </c>
      <c r="H3" s="228">
        <v>2017</v>
      </c>
    </row>
    <row r="4" spans="1:8">
      <c r="C4" s="1092"/>
      <c r="D4" s="1092"/>
      <c r="E4" s="1092"/>
      <c r="F4" s="1092"/>
      <c r="G4" s="1092"/>
    </row>
    <row r="5" spans="1:8">
      <c r="A5" s="1117"/>
      <c r="B5" s="1021" t="s">
        <v>865</v>
      </c>
      <c r="C5" s="1094">
        <f>'RFM input'!W7</f>
        <v>81.811900762910994</v>
      </c>
    </row>
    <row r="6" spans="1:8">
      <c r="A6" s="1117"/>
      <c r="B6" s="1021" t="s">
        <v>66</v>
      </c>
      <c r="C6" s="1103">
        <f>A1taxremlife</f>
        <v>10.203148775792942</v>
      </c>
    </row>
    <row r="7" spans="1:8">
      <c r="A7" s="1117"/>
      <c r="B7" s="1021" t="s">
        <v>61</v>
      </c>
      <c r="D7" s="1021">
        <f>A1taxstdlife</f>
        <v>20</v>
      </c>
      <c r="E7" s="1021">
        <f>D7</f>
        <v>20</v>
      </c>
      <c r="F7" s="1021">
        <f>E7</f>
        <v>20</v>
      </c>
      <c r="G7" s="1021">
        <f>F7</f>
        <v>20</v>
      </c>
      <c r="H7" s="1021">
        <f>G7</f>
        <v>20</v>
      </c>
    </row>
    <row r="8" spans="1:8" ht="38.25">
      <c r="A8" s="1117"/>
      <c r="B8" s="1118" t="s">
        <v>890</v>
      </c>
      <c r="D8" s="1094">
        <f>'Regulatory-Remaining life calc'!D8</f>
        <v>2.8665578103229858</v>
      </c>
      <c r="E8" s="1094">
        <f>'Regulatory-Remaining life calc'!E8</f>
        <v>45.165215576825638</v>
      </c>
      <c r="F8" s="1094">
        <f>'Regulatory-Remaining life calc'!F8</f>
        <v>16.163038626419613</v>
      </c>
      <c r="G8" s="1094">
        <f>'Regulatory-Remaining life calc'!G8</f>
        <v>9.304908108683712</v>
      </c>
      <c r="H8" s="1094">
        <f>'Regulatory-Remaining life calc'!H8</f>
        <v>5.1106405427476709</v>
      </c>
    </row>
    <row r="9" spans="1:8" ht="38.25">
      <c r="A9" s="1117"/>
      <c r="B9" s="1099" t="s">
        <v>882</v>
      </c>
      <c r="D9" s="1094">
        <f>'Half YR WACC - Calc'!D39-'Half YR WACC - Calc'!D51</f>
        <v>1.2450503296770137</v>
      </c>
      <c r="E9" s="1094">
        <f>'Half YR WACC - Calc'!E39-'Half YR WACC - Calc'!E51</f>
        <v>40.660838883174357</v>
      </c>
      <c r="F9" s="1094">
        <f>'Half YR WACC - Calc'!F39-'Half YR WACC - Calc'!F51</f>
        <v>55.914312064865221</v>
      </c>
      <c r="G9" s="1094">
        <f>'Half YR WACC - Calc'!G39-'Half YR WACC - Calc'!G51</f>
        <v>83.947677380177822</v>
      </c>
      <c r="H9" s="1094">
        <f>'Half YR WACC - Calc'!H39-'Half YR WACC - Calc'!H51</f>
        <v>38.162458947405227</v>
      </c>
    </row>
    <row r="11" spans="1:8">
      <c r="A11" s="178" t="s">
        <v>869</v>
      </c>
      <c r="B11" s="1023" t="s">
        <v>885</v>
      </c>
      <c r="C11" s="1095">
        <f>-'TAB roll forward'!H124</f>
        <v>4.0097490749886529</v>
      </c>
    </row>
    <row r="12" spans="1:8">
      <c r="A12" s="178" t="s">
        <v>871</v>
      </c>
      <c r="B12" s="1023" t="s">
        <v>885</v>
      </c>
      <c r="C12" s="1095">
        <f>-'TAB roll forward'!I124</f>
        <v>8.186414805504576</v>
      </c>
    </row>
    <row r="13" spans="1:8">
      <c r="A13" s="178" t="s">
        <v>872</v>
      </c>
      <c r="B13" s="1023" t="s">
        <v>885</v>
      </c>
      <c r="C13" s="1095">
        <f>-'TAB roll forward'!J124</f>
        <v>10.616102050784971</v>
      </c>
    </row>
    <row r="14" spans="1:8">
      <c r="A14" s="178" t="s">
        <v>873</v>
      </c>
      <c r="B14" s="1023" t="s">
        <v>885</v>
      </c>
      <c r="C14" s="1095">
        <f>-'TAB roll forward'!K124</f>
        <v>11.503688068260702</v>
      </c>
      <c r="E14" s="1096"/>
      <c r="F14" s="1096"/>
      <c r="G14" s="1096"/>
    </row>
    <row r="15" spans="1:8">
      <c r="A15" s="178" t="s">
        <v>874</v>
      </c>
      <c r="B15" s="1023" t="s">
        <v>885</v>
      </c>
      <c r="C15" s="1095">
        <f>-'TAB roll forward'!L124</f>
        <v>11.974677244132348</v>
      </c>
      <c r="D15" s="1096"/>
      <c r="E15" s="1096"/>
      <c r="F15" s="1096"/>
      <c r="G15" s="1096"/>
    </row>
    <row r="16" spans="1:8" ht="13.5" thickBot="1">
      <c r="A16" s="178" t="s">
        <v>875</v>
      </c>
      <c r="C16" s="1097">
        <f>SUM(C11:C15)</f>
        <v>46.290631243671243</v>
      </c>
      <c r="D16" s="1098">
        <f>SUM(D11:D15)</f>
        <v>0</v>
      </c>
      <c r="E16" s="1098">
        <f t="shared" ref="E16:H16" si="0">SUM(E11:E15)</f>
        <v>0</v>
      </c>
      <c r="F16" s="1098">
        <f t="shared" si="0"/>
        <v>0</v>
      </c>
      <c r="G16" s="1098">
        <f t="shared" si="0"/>
        <v>0</v>
      </c>
      <c r="H16" s="1098">
        <f t="shared" si="0"/>
        <v>0</v>
      </c>
    </row>
    <row r="17" spans="1:8" ht="13.5" thickTop="1"/>
    <row r="18" spans="1:8" ht="30" customHeight="1">
      <c r="A18" s="178" t="s">
        <v>876</v>
      </c>
      <c r="C18" s="1021" t="s">
        <v>877</v>
      </c>
      <c r="D18" s="1100" t="s">
        <v>862</v>
      </c>
    </row>
    <row r="20" spans="1:8">
      <c r="A20" s="178" t="s">
        <v>878</v>
      </c>
      <c r="C20" s="1095">
        <f>C5-C16</f>
        <v>35.521269519239752</v>
      </c>
      <c r="D20" s="1021">
        <f>C6-4.5</f>
        <v>5.7031487757929415</v>
      </c>
      <c r="F20" s="1101">
        <f t="shared" ref="F20:F25" si="1">C20*D20</f>
        <v>202.58308477326332</v>
      </c>
    </row>
    <row r="21" spans="1:8">
      <c r="A21" s="178">
        <v>1</v>
      </c>
      <c r="C21" s="1094">
        <f>SUM(D8:D9)</f>
        <v>4.1116081399999995</v>
      </c>
      <c r="D21" s="1021">
        <f>D7-3.5</f>
        <v>16.5</v>
      </c>
      <c r="F21" s="1101">
        <f t="shared" si="1"/>
        <v>67.841534309999986</v>
      </c>
    </row>
    <row r="22" spans="1:8">
      <c r="A22" s="178">
        <v>2</v>
      </c>
      <c r="C22" s="1094">
        <f>SUM(E8:E9)</f>
        <v>85.826054459999995</v>
      </c>
      <c r="D22" s="1021">
        <f>E7-2.5</f>
        <v>17.5</v>
      </c>
      <c r="F22" s="1101">
        <f t="shared" si="1"/>
        <v>1501.9559530499998</v>
      </c>
    </row>
    <row r="23" spans="1:8">
      <c r="A23" s="178">
        <v>3</v>
      </c>
      <c r="C23" s="1094">
        <f>SUM(F8:F9)</f>
        <v>72.077350691284835</v>
      </c>
      <c r="D23" s="1021">
        <f>F7-1.5</f>
        <v>18.5</v>
      </c>
      <c r="F23" s="1101">
        <f t="shared" si="1"/>
        <v>1333.4309877887695</v>
      </c>
    </row>
    <row r="24" spans="1:8">
      <c r="A24" s="178">
        <v>4</v>
      </c>
      <c r="C24" s="1094">
        <f>SUM(G8:G9)</f>
        <v>93.252585488861541</v>
      </c>
      <c r="D24" s="1021">
        <f>G7-0.5</f>
        <v>19.5</v>
      </c>
      <c r="F24" s="1101">
        <f t="shared" si="1"/>
        <v>1818.4254170327999</v>
      </c>
    </row>
    <row r="25" spans="1:8">
      <c r="A25" s="178">
        <v>5</v>
      </c>
      <c r="C25" s="1094">
        <f>SUM(H8:H9)</f>
        <v>43.273099490152902</v>
      </c>
      <c r="D25" s="1021">
        <f>H7</f>
        <v>20</v>
      </c>
      <c r="F25" s="1101">
        <f t="shared" si="1"/>
        <v>865.46198980305803</v>
      </c>
    </row>
    <row r="26" spans="1:8" ht="13.5" thickBot="1">
      <c r="C26" s="1097">
        <f>SUM(C20:C25)</f>
        <v>334.06196778953904</v>
      </c>
      <c r="F26" s="1102">
        <f>SUM(F20:F25)</f>
        <v>5789.698966757891</v>
      </c>
    </row>
    <row r="27" spans="1:8" ht="13.5" thickTop="1"/>
    <row r="28" spans="1:8">
      <c r="A28" s="1125" t="s">
        <v>879</v>
      </c>
      <c r="C28" s="1094">
        <f>F26/C26</f>
        <v>17.33121254439067</v>
      </c>
    </row>
    <row r="31" spans="1:8">
      <c r="A31" s="1124" t="s">
        <v>884</v>
      </c>
      <c r="C31" s="228" t="s">
        <v>863</v>
      </c>
      <c r="D31" s="228" t="s">
        <v>864</v>
      </c>
      <c r="E31" s="228" t="s">
        <v>864</v>
      </c>
      <c r="F31" s="228" t="s">
        <v>864</v>
      </c>
      <c r="G31" s="228" t="s">
        <v>864</v>
      </c>
      <c r="H31" s="228" t="s">
        <v>864</v>
      </c>
    </row>
    <row r="32" spans="1:8">
      <c r="C32" s="228" t="s">
        <v>865</v>
      </c>
      <c r="D32" s="228" t="s">
        <v>866</v>
      </c>
      <c r="E32" s="228" t="s">
        <v>867</v>
      </c>
      <c r="F32" s="228" t="s">
        <v>868</v>
      </c>
      <c r="G32" s="228" t="s">
        <v>880</v>
      </c>
      <c r="H32" s="228" t="s">
        <v>881</v>
      </c>
    </row>
    <row r="33" spans="1:8">
      <c r="C33" s="228">
        <v>2013</v>
      </c>
      <c r="D33" s="228">
        <v>2013</v>
      </c>
      <c r="E33" s="228">
        <v>2014</v>
      </c>
      <c r="F33" s="228">
        <v>2015</v>
      </c>
      <c r="G33" s="228">
        <v>2016</v>
      </c>
      <c r="H33" s="228">
        <v>2017</v>
      </c>
    </row>
    <row r="34" spans="1:8">
      <c r="C34" s="1092"/>
      <c r="D34" s="1092"/>
      <c r="E34" s="1092"/>
      <c r="F34" s="1092"/>
      <c r="G34" s="1092"/>
    </row>
    <row r="35" spans="1:8">
      <c r="A35" s="1117"/>
      <c r="B35" s="1021" t="s">
        <v>865</v>
      </c>
      <c r="C35" s="1094">
        <f>'RFM input'!W8</f>
        <v>102.21101138404144</v>
      </c>
    </row>
    <row r="36" spans="1:8">
      <c r="A36" s="1117"/>
      <c r="B36" s="1021" t="s">
        <v>66</v>
      </c>
      <c r="C36" s="1103">
        <f>A2taxremlife</f>
        <v>15.954721399375194</v>
      </c>
    </row>
    <row r="37" spans="1:8">
      <c r="A37" s="1117"/>
      <c r="B37" s="1021" t="s">
        <v>61</v>
      </c>
      <c r="D37" s="1021">
        <f>A2taxstdlife</f>
        <v>20</v>
      </c>
      <c r="E37" s="1021">
        <f>D37</f>
        <v>20</v>
      </c>
      <c r="F37" s="1021">
        <f>E37</f>
        <v>20</v>
      </c>
      <c r="G37" s="1021">
        <f>F37</f>
        <v>20</v>
      </c>
      <c r="H37" s="1021">
        <f>G37</f>
        <v>20</v>
      </c>
    </row>
    <row r="38" spans="1:8" ht="38.25">
      <c r="A38" s="1117"/>
      <c r="B38" s="1118" t="s">
        <v>890</v>
      </c>
      <c r="D38" s="1094">
        <f>'Regulatory-Remaining life calc'!D40</f>
        <v>5.5168901761977338</v>
      </c>
      <c r="E38" s="1094">
        <f>'Regulatory-Remaining life calc'!E40</f>
        <v>38.333643242592196</v>
      </c>
      <c r="F38" s="1094">
        <f>'Regulatory-Remaining life calc'!F40</f>
        <v>2.1598654964461352</v>
      </c>
      <c r="G38" s="1094">
        <f>'Regulatory-Remaining life calc'!G40</f>
        <v>0.52382632828363129</v>
      </c>
      <c r="H38" s="1094">
        <f>'Regulatory-Remaining life calc'!H40</f>
        <v>0.4666779326069872</v>
      </c>
    </row>
    <row r="39" spans="1:8" ht="38.25">
      <c r="A39" s="1117"/>
      <c r="B39" s="1099" t="s">
        <v>882</v>
      </c>
      <c r="D39" s="1094">
        <f>'Half YR WACC - Calc'!D40-'Half YR WACC - Calc'!D52</f>
        <v>2.884355083802264</v>
      </c>
      <c r="E39" s="1094">
        <f>'Half YR WACC - Calc'!E40-'Half YR WACC - Calc'!E52</f>
        <v>-10.535208462592198</v>
      </c>
      <c r="F39" s="1094">
        <f>'Half YR WACC - Calc'!F40-'Half YR WACC - Calc'!F52</f>
        <v>5.6058037035538639</v>
      </c>
      <c r="G39" s="1094">
        <f>'Half YR WACC - Calc'!G40-'Half YR WACC - Calc'!G52</f>
        <v>5.7931820717163696</v>
      </c>
      <c r="H39" s="1094">
        <f>'Half YR WACC - Calc'!H40-'Half YR WACC - Calc'!H52</f>
        <v>0.49832206739301277</v>
      </c>
    </row>
    <row r="41" spans="1:8">
      <c r="A41" s="178" t="s">
        <v>869</v>
      </c>
      <c r="B41" s="1023" t="s">
        <v>885</v>
      </c>
      <c r="C41" s="1095">
        <f>-'TAB roll forward'!H137</f>
        <v>3.1639958943526953</v>
      </c>
    </row>
    <row r="42" spans="1:8">
      <c r="A42" s="178" t="s">
        <v>871</v>
      </c>
      <c r="B42" s="1023" t="s">
        <v>885</v>
      </c>
      <c r="C42" s="1095">
        <f>-'TAB roll forward'!I137</f>
        <v>6.3279917887053907</v>
      </c>
    </row>
    <row r="43" spans="1:8">
      <c r="A43" s="178" t="s">
        <v>872</v>
      </c>
      <c r="B43" s="1023" t="s">
        <v>885</v>
      </c>
      <c r="C43" s="1095">
        <f>-'TAB roll forward'!J137</f>
        <v>6.3279917887053907</v>
      </c>
    </row>
    <row r="44" spans="1:8">
      <c r="A44" s="178" t="s">
        <v>873</v>
      </c>
      <c r="B44" s="1023" t="s">
        <v>885</v>
      </c>
      <c r="C44" s="1095">
        <f>-'TAB roll forward'!K137</f>
        <v>6.3279917887053907</v>
      </c>
      <c r="E44" s="1096"/>
      <c r="F44" s="1096"/>
      <c r="G44" s="1096"/>
    </row>
    <row r="45" spans="1:8">
      <c r="A45" s="178" t="s">
        <v>874</v>
      </c>
      <c r="B45" s="1023" t="s">
        <v>885</v>
      </c>
      <c r="C45" s="1095">
        <f>-'TAB roll forward'!L137</f>
        <v>6.3279917887053907</v>
      </c>
      <c r="D45" s="1096"/>
      <c r="E45" s="1096"/>
      <c r="F45" s="1096"/>
      <c r="G45" s="1096"/>
    </row>
    <row r="46" spans="1:8" ht="13.5" thickBot="1">
      <c r="A46" s="178" t="s">
        <v>875</v>
      </c>
      <c r="C46" s="1097">
        <f>SUM(C41:C45)</f>
        <v>28.475963049174258</v>
      </c>
      <c r="D46" s="1098">
        <f>SUM(D41:D45)</f>
        <v>0</v>
      </c>
      <c r="E46" s="1098">
        <f t="shared" ref="E46:H46" si="2">SUM(E41:E45)</f>
        <v>0</v>
      </c>
      <c r="F46" s="1098">
        <f t="shared" si="2"/>
        <v>0</v>
      </c>
      <c r="G46" s="1098">
        <f t="shared" si="2"/>
        <v>0</v>
      </c>
      <c r="H46" s="1098">
        <f t="shared" si="2"/>
        <v>0</v>
      </c>
    </row>
    <row r="47" spans="1:8" ht="13.5" thickTop="1"/>
    <row r="48" spans="1:8" ht="25.5">
      <c r="A48" s="178" t="s">
        <v>876</v>
      </c>
      <c r="C48" s="1021" t="s">
        <v>877</v>
      </c>
      <c r="D48" s="1100" t="s">
        <v>862</v>
      </c>
    </row>
    <row r="50" spans="1:8">
      <c r="A50" s="178" t="s">
        <v>878</v>
      </c>
      <c r="C50" s="1095">
        <f>C35-C46</f>
        <v>73.735048334867187</v>
      </c>
      <c r="D50" s="1021">
        <f>C36-4.5</f>
        <v>11.454721399375194</v>
      </c>
      <c r="F50" s="1101">
        <f t="shared" ref="F50:F55" si="3">C50*D50</f>
        <v>844.61443604536737</v>
      </c>
    </row>
    <row r="51" spans="1:8">
      <c r="A51" s="178">
        <v>1</v>
      </c>
      <c r="C51" s="1094">
        <f>SUM(D38:D39)-D46</f>
        <v>8.4012452599999978</v>
      </c>
      <c r="D51" s="1021">
        <f>D37-3.5</f>
        <v>16.5</v>
      </c>
      <c r="F51" s="1101">
        <f>C51*D51</f>
        <v>138.62054678999996</v>
      </c>
    </row>
    <row r="52" spans="1:8">
      <c r="A52" s="178">
        <v>2</v>
      </c>
      <c r="C52" s="1094">
        <f>SUM(E38:E39)-E46</f>
        <v>27.798434779999997</v>
      </c>
      <c r="D52" s="1021">
        <f>E37-2.5</f>
        <v>17.5</v>
      </c>
      <c r="F52" s="1101">
        <f t="shared" si="3"/>
        <v>486.47260864999993</v>
      </c>
    </row>
    <row r="53" spans="1:8">
      <c r="A53" s="178">
        <v>3</v>
      </c>
      <c r="C53" s="1094">
        <f>SUM(F38:F39)-F46</f>
        <v>7.7656691999999996</v>
      </c>
      <c r="D53" s="1021">
        <f>F37-1.5</f>
        <v>18.5</v>
      </c>
      <c r="F53" s="1101">
        <f t="shared" si="3"/>
        <v>143.6648802</v>
      </c>
    </row>
    <row r="54" spans="1:8">
      <c r="A54" s="178">
        <v>4</v>
      </c>
      <c r="C54" s="1094">
        <f>SUM(G38:G39)-G46</f>
        <v>6.3170084000000006</v>
      </c>
      <c r="D54" s="1021">
        <f>G37-0.5</f>
        <v>19.5</v>
      </c>
      <c r="F54" s="1101">
        <f t="shared" si="3"/>
        <v>123.18166380000001</v>
      </c>
    </row>
    <row r="55" spans="1:8">
      <c r="A55" s="178">
        <v>5</v>
      </c>
      <c r="C55" s="1094">
        <f>SUM(H38:H39)-H46</f>
        <v>0.96499999999999997</v>
      </c>
      <c r="D55" s="1021">
        <f>H37</f>
        <v>20</v>
      </c>
      <c r="F55" s="1101">
        <f t="shared" si="3"/>
        <v>19.3</v>
      </c>
    </row>
    <row r="56" spans="1:8" ht="13.5" thickBot="1">
      <c r="C56" s="1097">
        <f>SUM(C50:C55)</f>
        <v>124.98240597486719</v>
      </c>
      <c r="F56" s="1102">
        <f>SUM(F50:F55)</f>
        <v>1755.8541354853671</v>
      </c>
    </row>
    <row r="57" spans="1:8" ht="13.5" thickTop="1"/>
    <row r="58" spans="1:8">
      <c r="A58" s="178" t="s">
        <v>879</v>
      </c>
      <c r="C58" s="1094">
        <f>F56/C56</f>
        <v>14.048810484880994</v>
      </c>
    </row>
    <row r="61" spans="1:8">
      <c r="A61" s="1124" t="s">
        <v>809</v>
      </c>
      <c r="C61" s="228" t="s">
        <v>863</v>
      </c>
      <c r="D61" s="228" t="s">
        <v>864</v>
      </c>
      <c r="E61" s="228" t="s">
        <v>864</v>
      </c>
      <c r="F61" s="228" t="s">
        <v>864</v>
      </c>
      <c r="G61" s="228" t="s">
        <v>864</v>
      </c>
      <c r="H61" s="228" t="s">
        <v>864</v>
      </c>
    </row>
    <row r="62" spans="1:8">
      <c r="C62" s="228" t="s">
        <v>865</v>
      </c>
      <c r="D62" s="228" t="s">
        <v>866</v>
      </c>
      <c r="E62" s="228" t="s">
        <v>867</v>
      </c>
      <c r="F62" s="228" t="s">
        <v>868</v>
      </c>
      <c r="G62" s="228" t="s">
        <v>880</v>
      </c>
      <c r="H62" s="228" t="s">
        <v>881</v>
      </c>
    </row>
    <row r="63" spans="1:8">
      <c r="C63" s="228">
        <v>2013</v>
      </c>
      <c r="D63" s="228">
        <v>2013</v>
      </c>
      <c r="E63" s="228">
        <v>2014</v>
      </c>
      <c r="F63" s="228">
        <v>2015</v>
      </c>
      <c r="G63" s="228">
        <v>2016</v>
      </c>
      <c r="H63" s="228">
        <v>2017</v>
      </c>
    </row>
    <row r="64" spans="1:8">
      <c r="C64" s="1092"/>
      <c r="D64" s="1092"/>
      <c r="E64" s="1092"/>
      <c r="F64" s="1092"/>
      <c r="G64" s="1092"/>
    </row>
    <row r="65" spans="1:8">
      <c r="A65" s="1117"/>
      <c r="B65" s="1021" t="s">
        <v>865</v>
      </c>
      <c r="C65" s="1094">
        <f>'RFM input'!W9</f>
        <v>23.536572179650882</v>
      </c>
    </row>
    <row r="66" spans="1:8">
      <c r="A66" s="1117"/>
      <c r="B66" s="1021" t="s">
        <v>66</v>
      </c>
      <c r="C66" s="1103">
        <f>A3taxremlife</f>
        <v>14.235563426337789</v>
      </c>
    </row>
    <row r="67" spans="1:8">
      <c r="A67" s="1117"/>
      <c r="B67" s="1021" t="s">
        <v>61</v>
      </c>
      <c r="D67" s="1021">
        <f>A3taxstdlife</f>
        <v>20</v>
      </c>
      <c r="E67" s="1021">
        <f>D67</f>
        <v>20</v>
      </c>
      <c r="F67" s="1021">
        <f>E67</f>
        <v>20</v>
      </c>
      <c r="G67" s="1021">
        <f>F67</f>
        <v>20</v>
      </c>
      <c r="H67" s="1021">
        <f>G67</f>
        <v>20</v>
      </c>
    </row>
    <row r="68" spans="1:8" ht="38.25">
      <c r="A68" s="1117"/>
      <c r="B68" s="1118" t="s">
        <v>890</v>
      </c>
      <c r="D68" s="1107">
        <f>'Regulatory-Remaining life calc'!D72</f>
        <v>5.5461018907002151</v>
      </c>
      <c r="E68" s="1107">
        <f>'Regulatory-Remaining life calc'!E72</f>
        <v>9.139088769217965</v>
      </c>
      <c r="F68" s="1107">
        <f>'Regulatory-Remaining life calc'!F72</f>
        <v>4.4640071501168972</v>
      </c>
      <c r="G68" s="1107">
        <f>'Regulatory-Remaining life calc'!G72</f>
        <v>1.6718987693835505</v>
      </c>
      <c r="H68" s="1107">
        <f>'Regulatory-Remaining life calc'!H72</f>
        <v>0.54516438377305221</v>
      </c>
    </row>
    <row r="69" spans="1:8" ht="38.25">
      <c r="A69" s="1117"/>
      <c r="B69" s="1099" t="s">
        <v>882</v>
      </c>
      <c r="D69" s="1105">
        <f>'Half YR WACC - Calc'!D41-'Half YR WACC - Calc'!D53</f>
        <v>-4.4423715007002151</v>
      </c>
      <c r="E69" s="1094">
        <f>'Half YR WACC - Calc'!E41-'Half YR WACC - Calc'!E53</f>
        <v>-4.0326972092179645</v>
      </c>
      <c r="F69" s="1094">
        <f>'Half YR WACC - Calc'!F41-'Half YR WACC - Calc'!F53</f>
        <v>3.9117841098831043</v>
      </c>
      <c r="G69" s="1094">
        <f>'Half YR WACC - Calc'!G41-'Half YR WACC - Calc'!G53</f>
        <v>-0.1688723893835502</v>
      </c>
      <c r="H69" s="1094">
        <f>'Half YR WACC - Calc'!H41-'Half YR WACC - Calc'!H53</f>
        <v>2.3457811962269477</v>
      </c>
    </row>
    <row r="71" spans="1:8">
      <c r="A71" s="178" t="s">
        <v>869</v>
      </c>
      <c r="B71" s="1023" t="s">
        <v>885</v>
      </c>
      <c r="C71" s="1108">
        <f>-'TAB roll forward'!H150</f>
        <v>0.82220835098417189</v>
      </c>
    </row>
    <row r="72" spans="1:8">
      <c r="A72" s="178" t="s">
        <v>871</v>
      </c>
      <c r="B72" s="1023" t="s">
        <v>885</v>
      </c>
      <c r="C72" s="1095">
        <f>-'TAB roll forward'!I150</f>
        <v>1.706184750085574</v>
      </c>
    </row>
    <row r="73" spans="1:8">
      <c r="A73" s="178" t="s">
        <v>872</v>
      </c>
      <c r="B73" s="1023" t="s">
        <v>885</v>
      </c>
      <c r="C73" s="1095">
        <f>-'TAB roll forward'!J150</f>
        <v>2.4325915631302628</v>
      </c>
    </row>
    <row r="74" spans="1:8">
      <c r="A74" s="178" t="s">
        <v>873</v>
      </c>
      <c r="B74" s="1023" t="s">
        <v>885</v>
      </c>
      <c r="C74" s="1095">
        <f>-'TAB roll forward'!K150</f>
        <v>2.6585474806053155</v>
      </c>
      <c r="E74" s="1096"/>
      <c r="F74" s="1096"/>
      <c r="G74" s="1096"/>
    </row>
    <row r="75" spans="1:8">
      <c r="A75" s="178" t="s">
        <v>874</v>
      </c>
      <c r="B75" s="1023" t="s">
        <v>885</v>
      </c>
      <c r="C75" s="1095">
        <f>-'TAB roll forward'!L150</f>
        <v>2.7431744553518902</v>
      </c>
      <c r="D75" s="1096"/>
      <c r="E75" s="1096"/>
      <c r="F75" s="1096"/>
      <c r="G75" s="1096"/>
    </row>
    <row r="76" spans="1:8" ht="13.5" thickBot="1">
      <c r="A76" s="178" t="s">
        <v>875</v>
      </c>
      <c r="C76" s="1097">
        <f>SUM(C71:C75)</f>
        <v>10.362706600157214</v>
      </c>
      <c r="D76" s="1098">
        <f>SUM(D71:D75)</f>
        <v>0</v>
      </c>
      <c r="E76" s="1098">
        <f t="shared" ref="E76:H76" si="4">SUM(E71:E75)</f>
        <v>0</v>
      </c>
      <c r="F76" s="1098">
        <f t="shared" si="4"/>
        <v>0</v>
      </c>
      <c r="G76" s="1098">
        <f t="shared" si="4"/>
        <v>0</v>
      </c>
      <c r="H76" s="1098">
        <f t="shared" si="4"/>
        <v>0</v>
      </c>
    </row>
    <row r="77" spans="1:8" ht="13.5" thickTop="1"/>
    <row r="78" spans="1:8" ht="25.5">
      <c r="A78" s="178" t="s">
        <v>876</v>
      </c>
      <c r="C78" s="1021" t="s">
        <v>877</v>
      </c>
      <c r="D78" s="1100" t="s">
        <v>862</v>
      </c>
    </row>
    <row r="80" spans="1:8">
      <c r="A80" s="178" t="s">
        <v>878</v>
      </c>
      <c r="C80" s="1095">
        <f>C65-C76</f>
        <v>13.173865579493668</v>
      </c>
      <c r="D80" s="1103">
        <f>C66-4.5</f>
        <v>9.735563426337789</v>
      </c>
      <c r="F80" s="1101">
        <f t="shared" ref="F80" si="5">C80*D80</f>
        <v>128.25500391920883</v>
      </c>
    </row>
    <row r="81" spans="1:8">
      <c r="A81" s="178">
        <v>1</v>
      </c>
      <c r="C81" s="1094">
        <f>SUM(D68:D69)-D76</f>
        <v>1.10373039</v>
      </c>
      <c r="D81" s="1021">
        <f>D67-3.5</f>
        <v>16.5</v>
      </c>
      <c r="F81" s="1101">
        <f>C81*D81</f>
        <v>18.211551435000001</v>
      </c>
    </row>
    <row r="82" spans="1:8">
      <c r="A82" s="178">
        <v>2</v>
      </c>
      <c r="C82" s="1094">
        <f>SUM(E68:E69)-E76</f>
        <v>5.1063915600000005</v>
      </c>
      <c r="D82" s="1021">
        <f>E67-2.5</f>
        <v>17.5</v>
      </c>
      <c r="F82" s="1101">
        <f t="shared" ref="F82:F85" si="6">C82*D82</f>
        <v>89.36185230000001</v>
      </c>
    </row>
    <row r="83" spans="1:8">
      <c r="A83" s="178">
        <v>3</v>
      </c>
      <c r="C83" s="1094">
        <f>SUM(F68:F69)-F76</f>
        <v>8.3757912600000015</v>
      </c>
      <c r="D83" s="1021">
        <f>F67-1.5</f>
        <v>18.5</v>
      </c>
      <c r="F83" s="1101">
        <f t="shared" si="6"/>
        <v>154.95213831000004</v>
      </c>
    </row>
    <row r="84" spans="1:8">
      <c r="A84" s="178">
        <v>4</v>
      </c>
      <c r="C84" s="1094">
        <f>SUM(G68:G69)-G76</f>
        <v>1.5030263800000003</v>
      </c>
      <c r="D84" s="1021">
        <f>G67-0.5</f>
        <v>19.5</v>
      </c>
      <c r="F84" s="1101">
        <f t="shared" si="6"/>
        <v>29.309014410000007</v>
      </c>
    </row>
    <row r="85" spans="1:8">
      <c r="A85" s="178">
        <v>5</v>
      </c>
      <c r="C85" s="1094">
        <f>SUM(H68:H69)-H76</f>
        <v>2.8909455799999999</v>
      </c>
      <c r="D85" s="1021">
        <f>H67</f>
        <v>20</v>
      </c>
      <c r="F85" s="1101">
        <f t="shared" si="6"/>
        <v>57.8189116</v>
      </c>
    </row>
    <row r="86" spans="1:8" ht="13.5" thickBot="1">
      <c r="C86" s="1097">
        <f>SUM(C80:C85)</f>
        <v>32.153750749493668</v>
      </c>
      <c r="F86" s="1102">
        <f>SUM(F80:F85)</f>
        <v>477.90847197420885</v>
      </c>
    </row>
    <row r="87" spans="1:8" ht="13.5" thickTop="1"/>
    <row r="88" spans="1:8">
      <c r="A88" s="178" t="s">
        <v>879</v>
      </c>
      <c r="C88" s="1094">
        <f>F86/C86</f>
        <v>14.863226243729422</v>
      </c>
    </row>
    <row r="91" spans="1:8">
      <c r="A91" s="1124" t="s">
        <v>810</v>
      </c>
      <c r="C91" s="228" t="s">
        <v>863</v>
      </c>
      <c r="D91" s="228" t="s">
        <v>864</v>
      </c>
      <c r="E91" s="228" t="s">
        <v>864</v>
      </c>
      <c r="F91" s="228" t="s">
        <v>864</v>
      </c>
      <c r="G91" s="228" t="s">
        <v>864</v>
      </c>
      <c r="H91" s="228" t="s">
        <v>864</v>
      </c>
    </row>
    <row r="92" spans="1:8">
      <c r="C92" s="228" t="s">
        <v>865</v>
      </c>
      <c r="D92" s="228" t="s">
        <v>866</v>
      </c>
      <c r="E92" s="228" t="s">
        <v>867</v>
      </c>
      <c r="F92" s="228" t="s">
        <v>868</v>
      </c>
      <c r="G92" s="228" t="s">
        <v>880</v>
      </c>
      <c r="H92" s="228" t="s">
        <v>881</v>
      </c>
    </row>
    <row r="93" spans="1:8">
      <c r="C93" s="228">
        <v>2013</v>
      </c>
      <c r="D93" s="228">
        <v>2013</v>
      </c>
      <c r="E93" s="228">
        <v>2014</v>
      </c>
      <c r="F93" s="228">
        <v>2015</v>
      </c>
      <c r="G93" s="228">
        <v>2016</v>
      </c>
      <c r="H93" s="228">
        <v>2017</v>
      </c>
    </row>
    <row r="94" spans="1:8">
      <c r="C94" s="1092"/>
      <c r="D94" s="1092"/>
      <c r="E94" s="1092"/>
      <c r="F94" s="1092"/>
      <c r="G94" s="1092"/>
    </row>
    <row r="95" spans="1:8">
      <c r="A95" s="1117"/>
      <c r="B95" s="1021" t="s">
        <v>865</v>
      </c>
      <c r="C95" s="1094">
        <f>'RFM input'!W10</f>
        <v>0.14979865029872794</v>
      </c>
    </row>
    <row r="96" spans="1:8">
      <c r="A96" s="1117"/>
      <c r="B96" s="1021" t="s">
        <v>66</v>
      </c>
      <c r="C96" s="1103">
        <f>A4taxremlife</f>
        <v>18.003248445538798</v>
      </c>
    </row>
    <row r="97" spans="1:8">
      <c r="A97" s="1117"/>
      <c r="B97" s="1021" t="s">
        <v>61</v>
      </c>
      <c r="D97" s="1021">
        <f>A4taxstdlife</f>
        <v>20</v>
      </c>
      <c r="E97" s="1021">
        <f>D97</f>
        <v>20</v>
      </c>
      <c r="F97" s="1021">
        <f>E97</f>
        <v>20</v>
      </c>
      <c r="G97" s="1021">
        <f>F97</f>
        <v>20</v>
      </c>
      <c r="H97" s="1021">
        <f>G97</f>
        <v>20</v>
      </c>
    </row>
    <row r="98" spans="1:8" ht="38.25">
      <c r="A98" s="1117"/>
      <c r="B98" s="1118" t="s">
        <v>890</v>
      </c>
      <c r="D98" s="1107">
        <f>'Regulatory-Remaining life calc'!D104</f>
        <v>0</v>
      </c>
      <c r="E98" s="1107">
        <f>'Regulatory-Remaining life calc'!E104</f>
        <v>0</v>
      </c>
      <c r="F98" s="1107">
        <f>'Regulatory-Remaining life calc'!F104</f>
        <v>0</v>
      </c>
      <c r="G98" s="1107">
        <f>'Regulatory-Remaining life calc'!G104</f>
        <v>0</v>
      </c>
      <c r="H98" s="1107">
        <f>'Regulatory-Remaining life calc'!H104</f>
        <v>0</v>
      </c>
    </row>
    <row r="99" spans="1:8" ht="38.25">
      <c r="A99" s="1117"/>
      <c r="B99" s="1099" t="s">
        <v>882</v>
      </c>
      <c r="D99" s="1105">
        <f>'Half YR WACC - Calc'!D42-'Half YR WACC - Calc'!D54</f>
        <v>0</v>
      </c>
      <c r="E99" s="1105">
        <f>'Half YR WACC - Calc'!E42-'Half YR WACC - Calc'!E54</f>
        <v>0</v>
      </c>
      <c r="F99" s="1105">
        <f>'Half YR WACC - Calc'!F42-'Half YR WACC - Calc'!F54</f>
        <v>0</v>
      </c>
      <c r="G99" s="1105">
        <f>'Half YR WACC - Calc'!G42-'Half YR WACC - Calc'!G54</f>
        <v>0</v>
      </c>
      <c r="H99" s="1105">
        <f>'Half YR WACC - Calc'!H42-'Half YR WACC - Calc'!H54</f>
        <v>0</v>
      </c>
    </row>
    <row r="101" spans="1:8">
      <c r="A101" s="178" t="s">
        <v>869</v>
      </c>
      <c r="B101" s="1023" t="s">
        <v>885</v>
      </c>
      <c r="C101" s="1108">
        <f>-'TAB roll forward'!H163</f>
        <v>4.1603228092941197E-3</v>
      </c>
    </row>
    <row r="102" spans="1:8">
      <c r="A102" s="178" t="s">
        <v>871</v>
      </c>
      <c r="B102" s="1023" t="s">
        <v>885</v>
      </c>
      <c r="C102" s="1108">
        <f>-'TAB roll forward'!I163</f>
        <v>8.3206456185882394E-3</v>
      </c>
    </row>
    <row r="103" spans="1:8">
      <c r="A103" s="178" t="s">
        <v>872</v>
      </c>
      <c r="B103" s="1023" t="s">
        <v>885</v>
      </c>
      <c r="C103" s="1108">
        <f>-'TAB roll forward'!J163</f>
        <v>8.3206456185882394E-3</v>
      </c>
    </row>
    <row r="104" spans="1:8">
      <c r="A104" s="178" t="s">
        <v>873</v>
      </c>
      <c r="B104" s="1023" t="s">
        <v>885</v>
      </c>
      <c r="C104" s="1108">
        <f>-'TAB roll forward'!K163</f>
        <v>8.3206456185882394E-3</v>
      </c>
      <c r="E104" s="1096"/>
      <c r="F104" s="1096"/>
      <c r="G104" s="1096"/>
    </row>
    <row r="105" spans="1:8">
      <c r="A105" s="178" t="s">
        <v>874</v>
      </c>
      <c r="B105" s="1023" t="s">
        <v>885</v>
      </c>
      <c r="C105" s="1108">
        <f>-'TAB roll forward'!L163</f>
        <v>8.3206456185882394E-3</v>
      </c>
      <c r="D105" s="1096"/>
      <c r="E105" s="1096"/>
      <c r="F105" s="1096"/>
      <c r="G105" s="1096"/>
    </row>
    <row r="106" spans="1:8" ht="13.5" thickBot="1">
      <c r="A106" s="178" t="s">
        <v>875</v>
      </c>
      <c r="C106" s="1097">
        <f>SUM(C101:C105)</f>
        <v>3.7442905283647077E-2</v>
      </c>
      <c r="D106" s="1098">
        <f>SUM(D101:D105)</f>
        <v>0</v>
      </c>
      <c r="E106" s="1098">
        <f t="shared" ref="E106:H106" si="7">SUM(E101:E105)</f>
        <v>0</v>
      </c>
      <c r="F106" s="1098">
        <f t="shared" si="7"/>
        <v>0</v>
      </c>
      <c r="G106" s="1098">
        <f t="shared" si="7"/>
        <v>0</v>
      </c>
      <c r="H106" s="1098">
        <f t="shared" si="7"/>
        <v>0</v>
      </c>
    </row>
    <row r="107" spans="1:8" ht="13.5" thickTop="1"/>
    <row r="108" spans="1:8" ht="25.5">
      <c r="A108" s="178" t="s">
        <v>876</v>
      </c>
      <c r="C108" s="1021" t="s">
        <v>877</v>
      </c>
      <c r="D108" s="1100" t="s">
        <v>862</v>
      </c>
    </row>
    <row r="110" spans="1:8">
      <c r="A110" s="178" t="s">
        <v>878</v>
      </c>
      <c r="C110" s="1095">
        <f>C95-C106</f>
        <v>0.11235574501508086</v>
      </c>
      <c r="D110" s="1021">
        <f>C96-4.5</f>
        <v>13.503248445538798</v>
      </c>
      <c r="F110" s="1101">
        <f>C110*D110</f>
        <v>1.5171675392222441</v>
      </c>
    </row>
    <row r="111" spans="1:8">
      <c r="A111" s="178">
        <v>1</v>
      </c>
      <c r="C111" s="1094">
        <f>SUM(D98:D99)-D106</f>
        <v>0</v>
      </c>
      <c r="D111" s="1021">
        <f>D97-3.5</f>
        <v>16.5</v>
      </c>
      <c r="F111" s="1101">
        <f>C111*D111</f>
        <v>0</v>
      </c>
    </row>
    <row r="112" spans="1:8">
      <c r="A112" s="178">
        <v>2</v>
      </c>
      <c r="C112" s="1094">
        <f>SUM(E98:E99)-E106</f>
        <v>0</v>
      </c>
      <c r="D112" s="1021">
        <f>E97-2.5</f>
        <v>17.5</v>
      </c>
      <c r="F112" s="1101">
        <f t="shared" ref="F112:F115" si="8">C112*D112</f>
        <v>0</v>
      </c>
    </row>
    <row r="113" spans="1:8">
      <c r="A113" s="178">
        <v>3</v>
      </c>
      <c r="C113" s="1094">
        <f>SUM(F98:F99)-F106</f>
        <v>0</v>
      </c>
      <c r="D113" s="1021">
        <f>F97-1.5</f>
        <v>18.5</v>
      </c>
      <c r="F113" s="1101">
        <f t="shared" si="8"/>
        <v>0</v>
      </c>
    </row>
    <row r="114" spans="1:8">
      <c r="A114" s="178">
        <v>4</v>
      </c>
      <c r="C114" s="1094">
        <f>SUM(G98:G99)-G106</f>
        <v>0</v>
      </c>
      <c r="D114" s="1021">
        <f>G97-0.5</f>
        <v>19.5</v>
      </c>
      <c r="F114" s="1101">
        <f t="shared" si="8"/>
        <v>0</v>
      </c>
    </row>
    <row r="115" spans="1:8">
      <c r="A115" s="178">
        <v>5</v>
      </c>
      <c r="C115" s="1094">
        <f>SUM(H98:H99)-H106</f>
        <v>0</v>
      </c>
      <c r="D115" s="1021">
        <f>H97</f>
        <v>20</v>
      </c>
      <c r="F115" s="1101">
        <f t="shared" si="8"/>
        <v>0</v>
      </c>
    </row>
    <row r="116" spans="1:8" ht="13.5" thickBot="1">
      <c r="C116" s="1097">
        <f>SUM(C110:C115)</f>
        <v>0.11235574501508086</v>
      </c>
      <c r="F116" s="1102">
        <f>SUM(F110:F115)</f>
        <v>1.5171675392222441</v>
      </c>
    </row>
    <row r="117" spans="1:8" ht="13.5" thickTop="1"/>
    <row r="118" spans="1:8">
      <c r="A118" s="178" t="s">
        <v>879</v>
      </c>
      <c r="C118" s="1094">
        <f>F116/C116</f>
        <v>13.503248445538798</v>
      </c>
    </row>
    <row r="121" spans="1:8">
      <c r="A121" s="1124" t="s">
        <v>811</v>
      </c>
      <c r="C121" s="228" t="s">
        <v>863</v>
      </c>
      <c r="D121" s="228" t="s">
        <v>864</v>
      </c>
      <c r="E121" s="228" t="s">
        <v>864</v>
      </c>
      <c r="F121" s="228" t="s">
        <v>864</v>
      </c>
      <c r="G121" s="228" t="s">
        <v>864</v>
      </c>
      <c r="H121" s="228" t="s">
        <v>864</v>
      </c>
    </row>
    <row r="122" spans="1:8">
      <c r="C122" s="228" t="s">
        <v>865</v>
      </c>
      <c r="D122" s="228" t="s">
        <v>866</v>
      </c>
      <c r="E122" s="228" t="s">
        <v>867</v>
      </c>
      <c r="F122" s="228" t="s">
        <v>868</v>
      </c>
      <c r="G122" s="228" t="s">
        <v>880</v>
      </c>
      <c r="H122" s="228" t="s">
        <v>881</v>
      </c>
    </row>
    <row r="123" spans="1:8">
      <c r="C123" s="228">
        <v>2013</v>
      </c>
      <c r="D123" s="228">
        <v>2013</v>
      </c>
      <c r="E123" s="228">
        <v>2014</v>
      </c>
      <c r="F123" s="228">
        <v>2015</v>
      </c>
      <c r="G123" s="228">
        <v>2016</v>
      </c>
      <c r="H123" s="228">
        <v>2017</v>
      </c>
    </row>
    <row r="124" spans="1:8">
      <c r="C124" s="1092"/>
      <c r="D124" s="1092"/>
      <c r="E124" s="1092"/>
      <c r="F124" s="1092"/>
      <c r="G124" s="1092"/>
    </row>
    <row r="125" spans="1:8">
      <c r="A125" s="1117"/>
      <c r="B125" s="1021" t="s">
        <v>865</v>
      </c>
      <c r="C125" s="1094">
        <f>'RFM input'!W11</f>
        <v>0.14065113932133108</v>
      </c>
    </row>
    <row r="126" spans="1:8">
      <c r="A126" s="1117"/>
      <c r="B126" s="1021" t="s">
        <v>66</v>
      </c>
      <c r="C126" s="1103">
        <f>A5taxremlife</f>
        <v>3.7496815417232341</v>
      </c>
    </row>
    <row r="127" spans="1:8">
      <c r="A127" s="1117"/>
      <c r="B127" s="1021" t="s">
        <v>61</v>
      </c>
      <c r="D127" s="1021">
        <f>A5taxstdlife</f>
        <v>20</v>
      </c>
      <c r="E127" s="1021">
        <f>D127</f>
        <v>20</v>
      </c>
      <c r="F127" s="1021">
        <f>E127</f>
        <v>20</v>
      </c>
      <c r="G127" s="1021">
        <f>F127</f>
        <v>20</v>
      </c>
      <c r="H127" s="1021">
        <f>G127</f>
        <v>20</v>
      </c>
    </row>
    <row r="128" spans="1:8" ht="38.25">
      <c r="A128" s="1117"/>
      <c r="B128" s="1118" t="s">
        <v>890</v>
      </c>
      <c r="D128" s="1107">
        <f>'Regulatory-Remaining life calc'!D136</f>
        <v>0.22746494924999999</v>
      </c>
      <c r="E128" s="1107">
        <f>'Regulatory-Remaining life calc'!E136</f>
        <v>0.36518493321562495</v>
      </c>
      <c r="F128" s="1107">
        <f>'Regulatory-Remaining life calc'!F136</f>
        <v>0.10695166097699037</v>
      </c>
      <c r="G128" s="1107">
        <f>'Regulatory-Remaining life calc'!G136</f>
        <v>0.10979183852093244</v>
      </c>
      <c r="H128" s="1107">
        <f>'Regulatory-Remaining life calc'!H136</f>
        <v>0</v>
      </c>
    </row>
    <row r="129" spans="1:8" ht="38.25">
      <c r="A129" s="1117"/>
      <c r="B129" s="1099" t="s">
        <v>882</v>
      </c>
      <c r="D129" s="1105">
        <f>'Half YR WACC - Calc'!D43-'Half YR WACC - Calc'!D55</f>
        <v>-0.22746494924999999</v>
      </c>
      <c r="E129" s="1105">
        <f>'Half YR WACC - Calc'!E43-'Half YR WACC - Calc'!E55</f>
        <v>-0.27417515321562497</v>
      </c>
      <c r="F129" s="1105">
        <f>'Half YR WACC - Calc'!F43-'Half YR WACC - Calc'!F55</f>
        <v>0.17889574902300964</v>
      </c>
      <c r="G129" s="1105">
        <f>'Half YR WACC - Calc'!G43-'Half YR WACC - Calc'!G55</f>
        <v>0.24115666147906756</v>
      </c>
      <c r="H129" s="1105">
        <f>'Half YR WACC - Calc'!H43-'Half YR WACC - Calc'!H55</f>
        <v>0.05</v>
      </c>
    </row>
    <row r="131" spans="1:8">
      <c r="A131" s="178" t="s">
        <v>869</v>
      </c>
      <c r="B131" s="1023" t="s">
        <v>885</v>
      </c>
      <c r="C131" s="1108">
        <f>-'TAB roll forward'!H176</f>
        <v>1.8755077965460006E-2</v>
      </c>
    </row>
    <row r="132" spans="1:8">
      <c r="A132" s="178" t="s">
        <v>871</v>
      </c>
      <c r="B132" s="1023" t="s">
        <v>885</v>
      </c>
      <c r="C132" s="1108">
        <f>-'TAB roll forward'!I176</f>
        <v>3.7510155930920011E-2</v>
      </c>
    </row>
    <row r="133" spans="1:8">
      <c r="A133" s="178" t="s">
        <v>872</v>
      </c>
      <c r="B133" s="1023" t="s">
        <v>885</v>
      </c>
      <c r="C133" s="1108">
        <f>-'TAB roll forward'!J176</f>
        <v>3.7510155930920011E-2</v>
      </c>
    </row>
    <row r="134" spans="1:8">
      <c r="A134" s="178" t="s">
        <v>873</v>
      </c>
      <c r="B134" s="1023" t="s">
        <v>885</v>
      </c>
      <c r="C134" s="1108">
        <f>-'TAB roll forward'!K176</f>
        <v>3.7510155930920011E-2</v>
      </c>
      <c r="E134" s="1108"/>
      <c r="F134" s="1096"/>
      <c r="G134" s="1096"/>
    </row>
    <row r="135" spans="1:8">
      <c r="A135" s="178" t="s">
        <v>874</v>
      </c>
      <c r="B135" s="1023" t="s">
        <v>885</v>
      </c>
      <c r="C135" s="1108">
        <f>-'TAB roll forward'!L176</f>
        <v>9.3655935631110354E-3</v>
      </c>
      <c r="D135" s="1096"/>
      <c r="E135" s="1096"/>
      <c r="F135" s="1096"/>
      <c r="G135" s="1096"/>
    </row>
    <row r="136" spans="1:8" ht="13.5" thickBot="1">
      <c r="A136" s="178" t="s">
        <v>875</v>
      </c>
      <c r="C136" s="1097">
        <f>SUM(C131:C135)</f>
        <v>0.14065113932133108</v>
      </c>
      <c r="D136" s="1098">
        <f>SUM(D131:D135)</f>
        <v>0</v>
      </c>
      <c r="E136" s="1098">
        <f t="shared" ref="E136:H136" si="9">SUM(E131:E135)</f>
        <v>0</v>
      </c>
      <c r="F136" s="1098">
        <f t="shared" si="9"/>
        <v>0</v>
      </c>
      <c r="G136" s="1098">
        <f t="shared" si="9"/>
        <v>0</v>
      </c>
      <c r="H136" s="1098">
        <f t="shared" si="9"/>
        <v>0</v>
      </c>
    </row>
    <row r="137" spans="1:8" ht="13.5" thickTop="1"/>
    <row r="138" spans="1:8" ht="25.5">
      <c r="A138" s="178" t="s">
        <v>876</v>
      </c>
      <c r="C138" s="1021" t="s">
        <v>877</v>
      </c>
      <c r="D138" s="1100" t="s">
        <v>862</v>
      </c>
    </row>
    <row r="140" spans="1:8">
      <c r="A140" s="178" t="s">
        <v>878</v>
      </c>
      <c r="C140" s="1095">
        <f>C125-C136</f>
        <v>0</v>
      </c>
      <c r="D140" s="1021">
        <v>0</v>
      </c>
      <c r="F140" s="1112">
        <f>C140</f>
        <v>0</v>
      </c>
    </row>
    <row r="141" spans="1:8">
      <c r="A141" s="178">
        <v>1</v>
      </c>
      <c r="C141" s="1094">
        <f>SUM(D128:D129)-D136</f>
        <v>0</v>
      </c>
      <c r="D141" s="1021">
        <f>D127-3.5</f>
        <v>16.5</v>
      </c>
      <c r="F141" s="1101">
        <f>C141*D141</f>
        <v>0</v>
      </c>
    </row>
    <row r="142" spans="1:8">
      <c r="A142" s="178">
        <v>2</v>
      </c>
      <c r="C142" s="1094">
        <f>SUM(E128:E129)-E136</f>
        <v>9.1009779999999985E-2</v>
      </c>
      <c r="D142" s="1021">
        <f>E127-2.5</f>
        <v>17.5</v>
      </c>
      <c r="F142" s="1101">
        <f>C142*D142</f>
        <v>1.5926711499999997</v>
      </c>
    </row>
    <row r="143" spans="1:8">
      <c r="A143" s="178">
        <v>3</v>
      </c>
      <c r="C143" s="1094">
        <f>SUM(F128:F129)-F136</f>
        <v>0.28584741000000002</v>
      </c>
      <c r="D143" s="1021">
        <f>F127-1.5</f>
        <v>18.5</v>
      </c>
      <c r="F143" s="1101">
        <f t="shared" ref="F143:F145" si="10">C143*D143</f>
        <v>5.2881770850000001</v>
      </c>
    </row>
    <row r="144" spans="1:8">
      <c r="A144" s="178">
        <v>4</v>
      </c>
      <c r="C144" s="1094">
        <f>SUM(G128:G129)-G136</f>
        <v>0.3509485</v>
      </c>
      <c r="D144" s="1021">
        <f>G127-0.5</f>
        <v>19.5</v>
      </c>
      <c r="F144" s="1101">
        <f t="shared" si="10"/>
        <v>6.8434957499999998</v>
      </c>
    </row>
    <row r="145" spans="1:10">
      <c r="A145" s="178">
        <v>5</v>
      </c>
      <c r="C145" s="1094">
        <f>SUM(H128:H129)-H136</f>
        <v>0.05</v>
      </c>
      <c r="D145" s="1021">
        <f>H127</f>
        <v>20</v>
      </c>
      <c r="F145" s="1101">
        <f t="shared" si="10"/>
        <v>1</v>
      </c>
    </row>
    <row r="146" spans="1:10" ht="13.5" thickBot="1">
      <c r="C146" s="1097">
        <f>SUM(C140:C145)</f>
        <v>0.77780569000000011</v>
      </c>
      <c r="F146" s="1102">
        <f>SUM(F140:F145)</f>
        <v>14.724343985000001</v>
      </c>
    </row>
    <row r="147" spans="1:10" ht="13.5" thickTop="1">
      <c r="C147" s="1094"/>
    </row>
    <row r="148" spans="1:10">
      <c r="A148" s="178" t="s">
        <v>879</v>
      </c>
      <c r="C148" s="1111">
        <f>SUM(F141:F145)/SUM(C141:C145)</f>
        <v>18.93062004341984</v>
      </c>
    </row>
    <row r="151" spans="1:10">
      <c r="A151" s="1124" t="s">
        <v>812</v>
      </c>
      <c r="C151" s="228" t="s">
        <v>863</v>
      </c>
      <c r="D151" s="228" t="s">
        <v>864</v>
      </c>
      <c r="E151" s="228" t="s">
        <v>864</v>
      </c>
      <c r="F151" s="228" t="s">
        <v>864</v>
      </c>
      <c r="G151" s="228" t="s">
        <v>864</v>
      </c>
      <c r="H151" s="228" t="s">
        <v>864</v>
      </c>
    </row>
    <row r="152" spans="1:10">
      <c r="C152" s="228" t="s">
        <v>865</v>
      </c>
      <c r="D152" s="228" t="s">
        <v>866</v>
      </c>
      <c r="E152" s="228" t="s">
        <v>867</v>
      </c>
      <c r="F152" s="228" t="s">
        <v>868</v>
      </c>
      <c r="G152" s="228" t="s">
        <v>880</v>
      </c>
      <c r="H152" s="228" t="s">
        <v>881</v>
      </c>
    </row>
    <row r="153" spans="1:10">
      <c r="C153" s="228">
        <v>2013</v>
      </c>
      <c r="D153" s="228">
        <v>2013</v>
      </c>
      <c r="E153" s="228">
        <v>2014</v>
      </c>
      <c r="F153" s="228">
        <v>2015</v>
      </c>
      <c r="G153" s="228">
        <v>2016</v>
      </c>
      <c r="H153" s="228">
        <v>2017</v>
      </c>
    </row>
    <row r="154" spans="1:10">
      <c r="C154" s="1092"/>
      <c r="D154" s="1092"/>
      <c r="E154" s="1092"/>
      <c r="F154" s="1092"/>
      <c r="G154" s="1092"/>
    </row>
    <row r="155" spans="1:10">
      <c r="A155" s="1117"/>
      <c r="B155" s="1021" t="s">
        <v>865</v>
      </c>
      <c r="C155" s="1094">
        <f>'RFM input'!W12</f>
        <v>9.6495233006644856</v>
      </c>
    </row>
    <row r="156" spans="1:10">
      <c r="A156" s="1117"/>
      <c r="B156" s="1021" t="s">
        <v>66</v>
      </c>
      <c r="C156" s="1103">
        <f>A6taxremlife</f>
        <v>6.119154195175355</v>
      </c>
    </row>
    <row r="157" spans="1:10">
      <c r="A157" s="1117"/>
      <c r="B157" s="1021" t="s">
        <v>61</v>
      </c>
      <c r="D157" s="1021">
        <f>A6taxstdlife</f>
        <v>7.5</v>
      </c>
      <c r="E157" s="1021">
        <f>D157</f>
        <v>7.5</v>
      </c>
      <c r="F157" s="1021">
        <f>E157</f>
        <v>7.5</v>
      </c>
      <c r="G157" s="1021">
        <f>F157</f>
        <v>7.5</v>
      </c>
      <c r="H157" s="1021">
        <f>G157</f>
        <v>7.5</v>
      </c>
    </row>
    <row r="158" spans="1:10" ht="38.25">
      <c r="A158" s="1117"/>
      <c r="B158" s="1118" t="s">
        <v>890</v>
      </c>
      <c r="D158" s="1107">
        <f>'Regulatory-Remaining life calc'!D168</f>
        <v>-0.64203672758834951</v>
      </c>
      <c r="E158" s="1107">
        <f>'Regulatory-Remaining life calc'!E168</f>
        <v>0.62441180546138886</v>
      </c>
      <c r="F158" s="1107">
        <f>'Regulatory-Remaining life calc'!F168</f>
        <v>1.7156563111081791</v>
      </c>
      <c r="G158" s="1107">
        <f>'Regulatory-Remaining life calc'!G168</f>
        <v>2.4288401423642401</v>
      </c>
      <c r="H158" s="1107">
        <f>'Regulatory-Remaining life calc'!H168</f>
        <v>3.3320116049557607</v>
      </c>
    </row>
    <row r="159" spans="1:10" ht="38.25">
      <c r="A159" s="1117"/>
      <c r="B159" s="1099" t="s">
        <v>882</v>
      </c>
      <c r="D159" s="1105">
        <f>'Half YR WACC - Calc'!D44-'Half YR WACC - Calc'!D56</f>
        <v>2.5683551799292941</v>
      </c>
      <c r="E159" s="1105">
        <f>'Half YR WACC - Calc'!E44-'Half YR WACC - Calc'!E56</f>
        <v>4.3222479475999034</v>
      </c>
      <c r="F159" s="1105">
        <f>'Half YR WACC - Calc'!F44-'Half YR WACC - Calc'!F56</f>
        <v>3.241469192204073</v>
      </c>
      <c r="G159" s="1105">
        <f>'Half YR WACC - Calc'!G44-'Half YR WACC - Calc'!G56</f>
        <v>1.0626438271217753</v>
      </c>
      <c r="H159" s="1105">
        <f>'Half YR WACC - Calc'!H44-'Half YR WACC - Calc'!H56</f>
        <v>7.8308999864372106</v>
      </c>
      <c r="J159" s="1094"/>
    </row>
    <row r="160" spans="1:10">
      <c r="D160" s="1094"/>
    </row>
    <row r="161" spans="1:8">
      <c r="A161" s="178" t="s">
        <v>869</v>
      </c>
      <c r="B161" s="1023" t="s">
        <v>885</v>
      </c>
      <c r="C161" s="1108">
        <f>-'TAB roll forward'!H189</f>
        <v>0.71070703136537716</v>
      </c>
    </row>
    <row r="162" spans="1:8">
      <c r="A162" s="178" t="s">
        <v>871</v>
      </c>
      <c r="B162" s="1023" t="s">
        <v>885</v>
      </c>
      <c r="C162" s="1108">
        <f>-'TAB roll forward'!I189</f>
        <v>1.6380735725100584</v>
      </c>
    </row>
    <row r="163" spans="1:8">
      <c r="A163" s="178" t="s">
        <v>872</v>
      </c>
      <c r="B163" s="1023" t="s">
        <v>885</v>
      </c>
      <c r="C163" s="1108">
        <f>-'TAB roll forward'!J189</f>
        <v>1.7153109486661762</v>
      </c>
    </row>
    <row r="164" spans="1:8">
      <c r="A164" s="178" t="s">
        <v>873</v>
      </c>
      <c r="B164" s="1023" t="s">
        <v>885</v>
      </c>
      <c r="C164" s="1108">
        <f>-'TAB roll forward'!K189</f>
        <v>1.9392042272183583</v>
      </c>
      <c r="E164" s="1096"/>
      <c r="F164" s="1096"/>
      <c r="G164" s="1096"/>
    </row>
    <row r="165" spans="1:8">
      <c r="A165" s="178" t="s">
        <v>874</v>
      </c>
      <c r="B165" s="1023" t="s">
        <v>885</v>
      </c>
      <c r="C165" s="1108">
        <f>-'TAB roll forward'!L189</f>
        <v>2.1135678327209919</v>
      </c>
      <c r="D165" s="1096"/>
      <c r="E165" s="1096"/>
      <c r="F165" s="1096"/>
      <c r="G165" s="1096"/>
    </row>
    <row r="166" spans="1:8" ht="13.5" thickBot="1">
      <c r="A166" s="178" t="s">
        <v>875</v>
      </c>
      <c r="C166" s="1097">
        <f>SUM(C161:C165)</f>
        <v>8.1168636124809623</v>
      </c>
      <c r="D166" s="1098">
        <f>SUM(D161:D165)</f>
        <v>0</v>
      </c>
      <c r="E166" s="1098">
        <f t="shared" ref="E166:H166" si="11">SUM(E161:E165)</f>
        <v>0</v>
      </c>
      <c r="F166" s="1098">
        <f t="shared" si="11"/>
        <v>0</v>
      </c>
      <c r="G166" s="1098">
        <f t="shared" si="11"/>
        <v>0</v>
      </c>
      <c r="H166" s="1098">
        <f t="shared" si="11"/>
        <v>0</v>
      </c>
    </row>
    <row r="167" spans="1:8" ht="13.5" thickTop="1"/>
    <row r="168" spans="1:8" ht="25.5">
      <c r="A168" s="178" t="s">
        <v>876</v>
      </c>
      <c r="C168" s="1021" t="s">
        <v>877</v>
      </c>
      <c r="D168" s="1100" t="s">
        <v>862</v>
      </c>
    </row>
    <row r="170" spans="1:8">
      <c r="A170" s="178" t="s">
        <v>878</v>
      </c>
      <c r="C170" s="1095">
        <f>C155-C166</f>
        <v>1.5326596881835233</v>
      </c>
      <c r="D170" s="1103">
        <f>C156-4.5</f>
        <v>1.619154195175355</v>
      </c>
      <c r="F170" s="1101">
        <f>C170*D170</f>
        <v>2.481612363898503</v>
      </c>
    </row>
    <row r="171" spans="1:8">
      <c r="A171" s="178">
        <v>1</v>
      </c>
      <c r="C171" s="1094">
        <f>SUM(D158:D159)-D166</f>
        <v>1.9263184523409445</v>
      </c>
      <c r="D171" s="1021">
        <f>D157-3.5</f>
        <v>4</v>
      </c>
      <c r="F171" s="1101">
        <f>C171*D171</f>
        <v>7.7052738093637778</v>
      </c>
    </row>
    <row r="172" spans="1:8">
      <c r="A172" s="178">
        <v>2</v>
      </c>
      <c r="C172" s="1094">
        <f>SUM(E158:E159)-E166</f>
        <v>4.9466597530612919</v>
      </c>
      <c r="D172" s="1021">
        <f>E157-2.5</f>
        <v>5</v>
      </c>
      <c r="F172" s="1101">
        <f t="shared" ref="F172:F175" si="12">C172*D172</f>
        <v>24.733298765306458</v>
      </c>
    </row>
    <row r="173" spans="1:8">
      <c r="A173" s="178">
        <v>3</v>
      </c>
      <c r="C173" s="1094">
        <f>SUM(F158:F159)-F166</f>
        <v>4.9571255033122519</v>
      </c>
      <c r="D173" s="1021">
        <f>F157-1.5</f>
        <v>6</v>
      </c>
      <c r="F173" s="1101">
        <f t="shared" si="12"/>
        <v>29.742753019873511</v>
      </c>
    </row>
    <row r="174" spans="1:8">
      <c r="A174" s="178">
        <v>4</v>
      </c>
      <c r="C174" s="1094">
        <f>SUM(G158:G159)-G166</f>
        <v>3.4914839694860156</v>
      </c>
      <c r="D174" s="1021">
        <f>G157-0.5</f>
        <v>7</v>
      </c>
      <c r="F174" s="1101">
        <f t="shared" si="12"/>
        <v>24.440387786402109</v>
      </c>
    </row>
    <row r="175" spans="1:8">
      <c r="A175" s="178">
        <v>5</v>
      </c>
      <c r="C175" s="1094">
        <f>SUM(H158:H159)-H166</f>
        <v>11.162911591392971</v>
      </c>
      <c r="D175" s="1021">
        <f>H157</f>
        <v>7.5</v>
      </c>
      <c r="F175" s="1101">
        <f t="shared" si="12"/>
        <v>83.721836935447286</v>
      </c>
    </row>
    <row r="176" spans="1:8" ht="13.5" thickBot="1">
      <c r="C176" s="1097">
        <f>SUM(C170:C175)</f>
        <v>28.017158957776999</v>
      </c>
      <c r="F176" s="1102">
        <f>SUM(F170:F175)</f>
        <v>172.82516268029167</v>
      </c>
    </row>
    <row r="177" spans="1:9" ht="13.5" thickTop="1"/>
    <row r="178" spans="1:9">
      <c r="A178" s="178" t="s">
        <v>879</v>
      </c>
      <c r="C178" s="1094">
        <f>F176/C176</f>
        <v>6.1685470300806102</v>
      </c>
    </row>
    <row r="181" spans="1:9">
      <c r="A181" s="1124" t="s">
        <v>813</v>
      </c>
      <c r="C181" s="228" t="s">
        <v>863</v>
      </c>
      <c r="D181" s="228" t="s">
        <v>864</v>
      </c>
      <c r="E181" s="228" t="s">
        <v>864</v>
      </c>
      <c r="F181" s="228" t="s">
        <v>864</v>
      </c>
      <c r="G181" s="228" t="s">
        <v>864</v>
      </c>
      <c r="H181" s="228" t="s">
        <v>864</v>
      </c>
    </row>
    <row r="182" spans="1:9">
      <c r="C182" s="228" t="s">
        <v>865</v>
      </c>
      <c r="D182" s="228" t="s">
        <v>866</v>
      </c>
      <c r="E182" s="228" t="s">
        <v>867</v>
      </c>
      <c r="F182" s="228" t="s">
        <v>868</v>
      </c>
      <c r="G182" s="228" t="s">
        <v>880</v>
      </c>
      <c r="H182" s="228" t="s">
        <v>881</v>
      </c>
    </row>
    <row r="183" spans="1:9">
      <c r="C183" s="228">
        <v>2013</v>
      </c>
      <c r="D183" s="228">
        <v>2013</v>
      </c>
      <c r="E183" s="228">
        <v>2014</v>
      </c>
      <c r="F183" s="228">
        <v>2015</v>
      </c>
      <c r="G183" s="228">
        <v>2016</v>
      </c>
      <c r="H183" s="228">
        <v>2017</v>
      </c>
    </row>
    <row r="184" spans="1:9">
      <c r="C184" s="1092"/>
      <c r="D184" s="1092"/>
      <c r="E184" s="1092"/>
      <c r="F184" s="1092"/>
      <c r="G184" s="1092"/>
    </row>
    <row r="185" spans="1:9">
      <c r="A185" s="1117"/>
      <c r="B185" s="1021" t="s">
        <v>865</v>
      </c>
      <c r="C185" s="1094">
        <f>'RFM input'!W13</f>
        <v>6.5118258917878906</v>
      </c>
    </row>
    <row r="186" spans="1:9">
      <c r="A186" s="1117"/>
      <c r="B186" s="1021" t="s">
        <v>66</v>
      </c>
      <c r="C186" s="1103">
        <f>A7taxremlife</f>
        <v>48.896543158845269</v>
      </c>
    </row>
    <row r="187" spans="1:9">
      <c r="A187" s="1117"/>
      <c r="B187" s="1021" t="s">
        <v>61</v>
      </c>
      <c r="D187" s="1021">
        <f>A7taxstdlife</f>
        <v>60</v>
      </c>
      <c r="E187" s="1021">
        <f>D187</f>
        <v>60</v>
      </c>
      <c r="F187" s="1021">
        <f>E187</f>
        <v>60</v>
      </c>
      <c r="G187" s="1021">
        <f>F187</f>
        <v>60</v>
      </c>
      <c r="H187" s="1021">
        <f>G187</f>
        <v>60</v>
      </c>
    </row>
    <row r="188" spans="1:9" ht="38.25">
      <c r="A188" s="1117"/>
      <c r="B188" s="1118" t="s">
        <v>890</v>
      </c>
      <c r="D188" s="1107">
        <f>'Regulatory-Remaining life calc'!D200</f>
        <v>4.5730637627719082</v>
      </c>
      <c r="E188" s="1107">
        <f>'Regulatory-Remaining life calc'!E200</f>
        <v>5.7961256954584561</v>
      </c>
      <c r="F188" s="1107">
        <f>'Regulatory-Remaining life calc'!F200</f>
        <v>0.22434944785205219</v>
      </c>
      <c r="G188" s="1107">
        <f>'Regulatory-Remaining life calc'!G200</f>
        <v>0.19750922166381693</v>
      </c>
      <c r="H188" s="1107">
        <f>'Regulatory-Remaining life calc'!H200</f>
        <v>3.4000476403890298E-2</v>
      </c>
    </row>
    <row r="189" spans="1:9" ht="38.25">
      <c r="A189" s="1117"/>
      <c r="B189" s="1099" t="s">
        <v>882</v>
      </c>
      <c r="D189" s="1105">
        <f>'Half YR WACC - Calc'!D45-'Half YR WACC - Calc'!D57</f>
        <v>-4.5267619657619083</v>
      </c>
      <c r="E189" s="1105">
        <f>'Half YR WACC - Calc'!E45-'Half YR WACC - Calc'!E57</f>
        <v>-5.5687902883484561</v>
      </c>
      <c r="F189" s="1105">
        <f>'Half YR WACC - Calc'!F45-'Half YR WACC - Calc'!F57</f>
        <v>0.79606206910794786</v>
      </c>
      <c r="G189" s="1105">
        <f>'Half YR WACC - Calc'!G45-'Half YR WACC - Calc'!G57</f>
        <v>-0.14062683661381692</v>
      </c>
      <c r="H189" s="1105">
        <f>'Half YR WACC - Calc'!H45-'Half YR WACC - Calc'!H57</f>
        <v>1.3049523596109704E-2</v>
      </c>
      <c r="I189" s="1105"/>
    </row>
    <row r="191" spans="1:9">
      <c r="A191" s="178" t="s">
        <v>869</v>
      </c>
      <c r="B191" s="1023" t="s">
        <v>885</v>
      </c>
      <c r="C191" s="1108">
        <f>-'TAB roll forward'!H202</f>
        <v>6.585193739792386E-2</v>
      </c>
    </row>
    <row r="192" spans="1:9">
      <c r="A192" s="178" t="s">
        <v>871</v>
      </c>
      <c r="B192" s="1023" t="s">
        <v>885</v>
      </c>
      <c r="C192" s="1108">
        <f>-'TAB roll forward'!I202</f>
        <v>0.15678356669706364</v>
      </c>
    </row>
    <row r="193" spans="1:8">
      <c r="A193" s="178" t="s">
        <v>872</v>
      </c>
      <c r="B193" s="1023" t="s">
        <v>885</v>
      </c>
      <c r="C193" s="1108">
        <f>-'TAB roll forward'!J202</f>
        <v>0.47917006009688123</v>
      </c>
    </row>
    <row r="194" spans="1:8">
      <c r="A194" s="178" t="s">
        <v>873</v>
      </c>
      <c r="B194" s="1023" t="s">
        <v>885</v>
      </c>
      <c r="C194" s="1108">
        <f>-'TAB roll forward'!K202</f>
        <v>0.48647042583008004</v>
      </c>
      <c r="E194" s="1096"/>
      <c r="F194" s="1096"/>
      <c r="G194" s="1096"/>
    </row>
    <row r="195" spans="1:8">
      <c r="A195" s="178" t="s">
        <v>874</v>
      </c>
      <c r="B195" s="1023" t="s">
        <v>885</v>
      </c>
      <c r="C195" s="1108">
        <f>-'TAB roll forward'!L202</f>
        <v>0.49282193034190974</v>
      </c>
      <c r="D195" s="1096"/>
      <c r="E195" s="1096"/>
      <c r="F195" s="1096"/>
      <c r="G195" s="1096"/>
    </row>
    <row r="196" spans="1:8" ht="13.5" thickBot="1">
      <c r="A196" s="178" t="s">
        <v>875</v>
      </c>
      <c r="C196" s="1097">
        <f>SUM(C191:C195)</f>
        <v>1.6810979203638585</v>
      </c>
      <c r="D196" s="1098">
        <f>SUM(D191:D195)</f>
        <v>0</v>
      </c>
      <c r="E196" s="1098">
        <f t="shared" ref="E196:H196" si="13">SUM(E191:E195)</f>
        <v>0</v>
      </c>
      <c r="F196" s="1098">
        <f t="shared" si="13"/>
        <v>0</v>
      </c>
      <c r="G196" s="1098">
        <f t="shared" si="13"/>
        <v>0</v>
      </c>
      <c r="H196" s="1098">
        <f t="shared" si="13"/>
        <v>0</v>
      </c>
    </row>
    <row r="197" spans="1:8" ht="13.5" thickTop="1"/>
    <row r="198" spans="1:8" ht="25.5">
      <c r="A198" s="178" t="s">
        <v>876</v>
      </c>
      <c r="C198" s="1021" t="s">
        <v>877</v>
      </c>
      <c r="D198" s="1100" t="s">
        <v>862</v>
      </c>
    </row>
    <row r="200" spans="1:8">
      <c r="A200" s="178" t="s">
        <v>878</v>
      </c>
      <c r="C200" s="1095">
        <f>C185-C196</f>
        <v>4.8307279714240323</v>
      </c>
      <c r="D200" s="1103">
        <f>C186-4.5</f>
        <v>44.396543158845269</v>
      </c>
      <c r="F200" s="1101">
        <f>C200*D200</f>
        <v>214.4676228719681</v>
      </c>
    </row>
    <row r="201" spans="1:8">
      <c r="A201" s="178">
        <v>1</v>
      </c>
      <c r="C201" s="1094">
        <f>SUM(D188:D189)-D196</f>
        <v>4.6301797009999923E-2</v>
      </c>
      <c r="D201" s="1021">
        <f>D187-3.5</f>
        <v>56.5</v>
      </c>
      <c r="F201" s="1101">
        <f>C201*D201</f>
        <v>2.6160515310649957</v>
      </c>
    </row>
    <row r="202" spans="1:8">
      <c r="A202" s="178">
        <v>2</v>
      </c>
      <c r="C202" s="1094">
        <f>SUM(E188:E189)-E196</f>
        <v>0.22733540711</v>
      </c>
      <c r="D202" s="1021">
        <f>E187-2.5</f>
        <v>57.5</v>
      </c>
      <c r="F202" s="1101">
        <f t="shared" ref="F202:F205" si="14">C202*D202</f>
        <v>13.071785908824999</v>
      </c>
    </row>
    <row r="203" spans="1:8">
      <c r="A203" s="178">
        <v>3</v>
      </c>
      <c r="C203" s="1094">
        <f>SUM(F188:F189)-F196</f>
        <v>1.0204115169600001</v>
      </c>
      <c r="D203" s="1021">
        <f>F187-1.5</f>
        <v>58.5</v>
      </c>
      <c r="F203" s="1101">
        <f t="shared" si="14"/>
        <v>59.694073742160008</v>
      </c>
    </row>
    <row r="204" spans="1:8">
      <c r="A204" s="178">
        <v>4</v>
      </c>
      <c r="C204" s="1094">
        <f>SUM(G188:G189)-G196</f>
        <v>5.6882385050000012E-2</v>
      </c>
      <c r="D204" s="1021">
        <f>G187-0.5</f>
        <v>59.5</v>
      </c>
      <c r="F204" s="1101">
        <f t="shared" si="14"/>
        <v>3.3845019104750005</v>
      </c>
    </row>
    <row r="205" spans="1:8">
      <c r="A205" s="178">
        <v>5</v>
      </c>
      <c r="C205" s="1094">
        <f>SUM(H188:H189)-H196</f>
        <v>4.7050000000000002E-2</v>
      </c>
      <c r="D205" s="1021">
        <f>H187</f>
        <v>60</v>
      </c>
      <c r="F205" s="1101">
        <f t="shared" si="14"/>
        <v>2.823</v>
      </c>
    </row>
    <row r="206" spans="1:8" ht="13.5" thickBot="1">
      <c r="C206" s="1097">
        <f>SUM(C200:C205)</f>
        <v>6.2287090775540319</v>
      </c>
      <c r="F206" s="1102">
        <f>SUM(F200:F205)</f>
        <v>296.05703596449308</v>
      </c>
    </row>
    <row r="207" spans="1:8" ht="13.5" thickTop="1"/>
    <row r="208" spans="1:8">
      <c r="A208" s="178" t="s">
        <v>879</v>
      </c>
      <c r="C208" s="1094">
        <f>F206/C206</f>
        <v>47.531042512705135</v>
      </c>
    </row>
  </sheetData>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I47" sqref="I47"/>
    </sheetView>
  </sheetViews>
  <sheetFormatPr defaultRowHeight="12.75"/>
  <sheetData>
    <row r="1" spans="1:1">
      <c r="A1" s="1023" t="s">
        <v>837</v>
      </c>
    </row>
    <row r="3" spans="1:1">
      <c r="A3" s="1023" t="s">
        <v>832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H100"/>
  <sheetViews>
    <sheetView zoomScale="85" zoomScaleNormal="85" workbookViewId="0">
      <selection activeCell="M21" sqref="M21"/>
    </sheetView>
  </sheetViews>
  <sheetFormatPr defaultRowHeight="12.75"/>
  <cols>
    <col min="1" max="1" width="2.28515625" customWidth="1"/>
    <col min="2" max="2" width="15.7109375" customWidth="1"/>
    <col min="4" max="4" width="11.7109375" customWidth="1"/>
  </cols>
  <sheetData>
    <row r="1" spans="1:34" ht="44.25" customHeight="1">
      <c r="A1" s="4"/>
      <c r="B1" s="4"/>
      <c r="D1" s="36"/>
      <c r="E1" s="119"/>
      <c r="G1" s="176"/>
      <c r="H1" s="4"/>
      <c r="I1" s="4"/>
      <c r="J1" s="4"/>
      <c r="K1" s="4"/>
      <c r="L1" s="202"/>
      <c r="M1" s="4"/>
      <c r="N1" s="4"/>
      <c r="O1" s="4"/>
      <c r="P1" s="4"/>
      <c r="Q1" s="4"/>
      <c r="R1" s="4"/>
      <c r="S1" s="4"/>
      <c r="T1" s="4"/>
      <c r="U1" s="4"/>
      <c r="V1" s="4"/>
      <c r="W1" s="4"/>
      <c r="X1" s="4"/>
      <c r="Y1" s="4"/>
      <c r="Z1" s="4"/>
      <c r="AA1" s="4"/>
      <c r="AB1" s="4"/>
      <c r="AC1" s="4"/>
      <c r="AD1" s="4"/>
      <c r="AE1" s="4"/>
      <c r="AF1" s="4"/>
      <c r="AG1" s="4"/>
      <c r="AH1" s="4"/>
    </row>
    <row r="2" spans="1:34" ht="44.25" customHeight="1">
      <c r="A2" s="4"/>
      <c r="B2" s="249"/>
      <c r="C2" s="249"/>
      <c r="D2" s="253"/>
      <c r="E2" s="249"/>
      <c r="F2" s="253"/>
      <c r="G2" s="279" t="s">
        <v>40</v>
      </c>
      <c r="H2" s="249"/>
      <c r="I2" s="249"/>
      <c r="J2" s="249"/>
      <c r="K2" s="249"/>
      <c r="L2" s="249"/>
      <c r="M2" s="249"/>
      <c r="N2" s="249"/>
      <c r="O2" s="249"/>
      <c r="P2" s="249"/>
      <c r="Q2" s="249"/>
      <c r="R2" s="249"/>
      <c r="S2" s="249"/>
      <c r="T2" s="4"/>
      <c r="U2" s="4"/>
      <c r="V2" s="4"/>
      <c r="W2" s="4"/>
      <c r="X2" s="4"/>
      <c r="Y2" s="4"/>
      <c r="Z2" s="4"/>
      <c r="AA2" s="4"/>
      <c r="AB2" s="4"/>
      <c r="AC2" s="4"/>
      <c r="AD2" s="4"/>
      <c r="AE2" s="4"/>
      <c r="AF2" s="4"/>
      <c r="AG2" s="4"/>
      <c r="AH2" s="4"/>
    </row>
    <row r="3" spans="1:34" ht="54.95" customHeight="1">
      <c r="A3" s="4"/>
      <c r="B3" s="249"/>
      <c r="C3" s="249"/>
      <c r="D3" s="253"/>
      <c r="E3" s="249"/>
      <c r="F3" s="280"/>
      <c r="G3" s="249"/>
      <c r="H3" s="249"/>
      <c r="I3" s="281" t="s">
        <v>39</v>
      </c>
      <c r="J3" s="249"/>
      <c r="K3" s="249"/>
      <c r="L3" s="249"/>
      <c r="M3" s="249"/>
      <c r="N3" s="249"/>
      <c r="O3" s="249"/>
      <c r="P3" s="249"/>
      <c r="Q3" s="249"/>
      <c r="R3" s="249"/>
      <c r="S3" s="249"/>
      <c r="T3" s="4"/>
      <c r="U3" s="4"/>
      <c r="V3" s="4"/>
      <c r="W3" s="4"/>
      <c r="X3" s="4"/>
      <c r="Y3" s="4"/>
      <c r="Z3" s="4"/>
      <c r="AA3" s="4"/>
      <c r="AB3" s="4"/>
      <c r="AC3" s="4"/>
      <c r="AD3" s="4"/>
      <c r="AE3" s="4"/>
      <c r="AF3" s="4"/>
      <c r="AG3" s="4"/>
      <c r="AH3" s="4"/>
    </row>
    <row r="4" spans="1:34" ht="36" customHeight="1">
      <c r="A4" s="4"/>
      <c r="B4" s="249"/>
      <c r="C4" s="249"/>
      <c r="D4" s="253"/>
      <c r="E4" s="249"/>
      <c r="F4" s="280"/>
      <c r="G4" s="281"/>
      <c r="H4" s="249"/>
      <c r="I4" s="249"/>
      <c r="J4" s="249"/>
      <c r="K4" s="249"/>
      <c r="L4" s="283" t="s">
        <v>129</v>
      </c>
      <c r="M4" s="284">
        <v>3</v>
      </c>
      <c r="N4" s="282"/>
      <c r="O4" s="249"/>
      <c r="P4" s="249"/>
      <c r="Q4" s="249"/>
      <c r="R4" s="249"/>
      <c r="S4" s="249"/>
      <c r="T4" s="4"/>
      <c r="U4" s="4"/>
      <c r="V4" s="4"/>
      <c r="W4" s="4"/>
      <c r="X4" s="4"/>
      <c r="Y4" s="4"/>
      <c r="Z4" s="4"/>
      <c r="AA4" s="4"/>
      <c r="AB4" s="4"/>
      <c r="AC4" s="4"/>
      <c r="AD4" s="4"/>
      <c r="AE4" s="4"/>
      <c r="AF4" s="4"/>
      <c r="AG4" s="4"/>
      <c r="AH4" s="4"/>
    </row>
    <row r="5" spans="1:34" ht="36" customHeight="1">
      <c r="A5" s="4"/>
      <c r="B5" s="249"/>
      <c r="C5" s="249"/>
      <c r="D5" s="253"/>
      <c r="E5" s="249"/>
      <c r="F5" s="280"/>
      <c r="G5" s="281"/>
      <c r="H5" s="249"/>
      <c r="I5" s="249"/>
      <c r="J5" s="249"/>
      <c r="K5" s="249"/>
      <c r="L5" s="283" t="s">
        <v>130</v>
      </c>
      <c r="M5" s="343" t="s">
        <v>305</v>
      </c>
      <c r="N5" s="249"/>
      <c r="O5" s="249"/>
      <c r="P5" s="249"/>
      <c r="Q5" s="249"/>
      <c r="R5" s="249"/>
      <c r="S5" s="249"/>
      <c r="T5" s="4"/>
      <c r="U5" s="4"/>
      <c r="V5" s="4"/>
      <c r="W5" s="4"/>
      <c r="X5" s="4"/>
      <c r="Y5" s="4"/>
      <c r="Z5" s="4"/>
      <c r="AA5" s="4"/>
      <c r="AB5" s="4"/>
      <c r="AC5" s="4"/>
      <c r="AD5" s="4"/>
      <c r="AE5" s="4"/>
      <c r="AF5" s="4"/>
      <c r="AG5" s="4"/>
      <c r="AH5" s="4"/>
    </row>
    <row r="6" spans="1:34">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c r="A7" s="120"/>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row>
    <row r="8" spans="1:34" ht="27">
      <c r="A8" s="110"/>
      <c r="B8" s="121" t="s">
        <v>25</v>
      </c>
      <c r="C8" s="110"/>
      <c r="D8" s="110"/>
      <c r="E8" s="110"/>
      <c r="F8" s="110"/>
      <c r="G8" s="110"/>
      <c r="H8" s="158"/>
      <c r="I8" s="110"/>
      <c r="J8" s="177" t="s">
        <v>44</v>
      </c>
      <c r="K8" s="158"/>
      <c r="L8" s="110"/>
      <c r="M8" s="110"/>
      <c r="N8" s="158"/>
      <c r="O8" s="158"/>
      <c r="P8" s="110"/>
      <c r="Q8" s="110"/>
      <c r="R8" s="110"/>
      <c r="S8" s="110"/>
      <c r="T8" s="110"/>
      <c r="U8" s="110"/>
      <c r="V8" s="110"/>
      <c r="W8" s="110"/>
      <c r="X8" s="110"/>
      <c r="Y8" s="110"/>
      <c r="Z8" s="110"/>
      <c r="AA8" s="110"/>
      <c r="AB8" s="110"/>
      <c r="AC8" s="110"/>
      <c r="AD8" s="110"/>
      <c r="AE8" s="110"/>
      <c r="AF8" s="110"/>
      <c r="AG8" s="110"/>
      <c r="AH8" s="110"/>
    </row>
    <row r="9" spans="1:34" ht="15.75">
      <c r="A9" s="110"/>
      <c r="B9" s="110"/>
      <c r="C9" s="110"/>
      <c r="D9" s="110"/>
      <c r="E9" s="110"/>
      <c r="F9" s="110"/>
      <c r="G9" s="110"/>
      <c r="H9" s="158"/>
      <c r="I9" s="110"/>
      <c r="J9" s="159"/>
      <c r="K9" s="158"/>
      <c r="L9" s="110"/>
      <c r="M9" s="110"/>
      <c r="N9" s="110"/>
      <c r="O9" s="110"/>
      <c r="P9" s="110"/>
      <c r="Q9" s="110"/>
      <c r="R9" s="110"/>
      <c r="S9" s="110"/>
      <c r="T9" s="110"/>
      <c r="U9" s="110"/>
      <c r="V9" s="110"/>
      <c r="W9" s="110"/>
      <c r="X9" s="110"/>
      <c r="Y9" s="110"/>
      <c r="Z9" s="110"/>
      <c r="AA9" s="110"/>
      <c r="AB9" s="110"/>
      <c r="AC9" s="110"/>
      <c r="AD9" s="110"/>
      <c r="AE9" s="110"/>
      <c r="AF9" s="110"/>
      <c r="AG9" s="110"/>
      <c r="AH9" s="110"/>
    </row>
    <row r="10" spans="1:34">
      <c r="A10" s="122"/>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row>
    <row r="11" spans="1:34" ht="27" customHeight="1">
      <c r="A11" s="123"/>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row>
    <row r="12" spans="1:3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ht="15">
      <c r="A13" s="4"/>
      <c r="B13" s="4"/>
      <c r="C13" s="33"/>
      <c r="D13" s="33"/>
      <c r="E13" s="33"/>
      <c r="F13" s="33"/>
      <c r="G13" s="33"/>
      <c r="H13" s="33"/>
      <c r="I13" s="33"/>
      <c r="J13" s="33"/>
      <c r="K13" s="33"/>
      <c r="L13" s="33"/>
      <c r="M13" s="4"/>
      <c r="N13" s="4"/>
      <c r="O13" s="4"/>
      <c r="P13" s="4"/>
      <c r="Q13" s="4"/>
      <c r="R13" s="4"/>
      <c r="S13" s="4"/>
      <c r="T13" s="4"/>
      <c r="U13" s="4"/>
      <c r="V13" s="4"/>
      <c r="W13" s="4"/>
      <c r="X13" s="4"/>
      <c r="Y13" s="4"/>
      <c r="Z13" s="4"/>
      <c r="AA13" s="4"/>
      <c r="AB13" s="4"/>
      <c r="AC13" s="4"/>
      <c r="AD13" s="4"/>
      <c r="AE13" s="4"/>
      <c r="AF13" s="4"/>
      <c r="AG13" s="4"/>
      <c r="AH13" s="4"/>
    </row>
    <row r="14" spans="1:34" ht="15">
      <c r="A14" s="4"/>
      <c r="B14" s="4"/>
      <c r="C14" s="293" t="s">
        <v>181</v>
      </c>
      <c r="D14" s="33"/>
      <c r="E14" s="33"/>
      <c r="F14" s="33"/>
      <c r="G14" s="33"/>
      <c r="H14" s="33"/>
      <c r="I14" s="33"/>
      <c r="J14" s="33"/>
      <c r="K14" s="33"/>
      <c r="L14" s="33"/>
      <c r="M14" s="4"/>
      <c r="N14" s="4"/>
      <c r="O14" s="4"/>
      <c r="P14" s="4"/>
      <c r="Q14" s="4"/>
      <c r="R14" s="4"/>
      <c r="S14" s="4"/>
      <c r="T14" s="4"/>
      <c r="U14" s="4"/>
      <c r="V14" s="4"/>
      <c r="W14" s="4"/>
      <c r="X14" s="4"/>
      <c r="Y14" s="4"/>
      <c r="Z14" s="4"/>
      <c r="AA14" s="4"/>
      <c r="AB14" s="4"/>
      <c r="AC14" s="4"/>
      <c r="AD14" s="4"/>
      <c r="AE14" s="4"/>
      <c r="AF14" s="4"/>
      <c r="AG14" s="4"/>
      <c r="AH14" s="4"/>
    </row>
    <row r="15" spans="1:34" ht="15">
      <c r="A15" s="4"/>
      <c r="B15" s="4"/>
      <c r="C15" s="317" t="s">
        <v>165</v>
      </c>
      <c r="D15" s="33"/>
      <c r="E15" s="33"/>
      <c r="F15" s="33"/>
      <c r="G15" s="33"/>
      <c r="H15" s="33"/>
      <c r="I15" s="33"/>
      <c r="J15" s="33"/>
      <c r="K15" s="33"/>
      <c r="L15" s="33"/>
      <c r="M15" s="4"/>
      <c r="N15" s="4"/>
      <c r="O15" s="4"/>
      <c r="P15" s="4"/>
      <c r="Q15" s="4"/>
      <c r="R15" s="4"/>
      <c r="S15" s="4"/>
      <c r="T15" s="4"/>
      <c r="U15" s="4"/>
      <c r="V15" s="4"/>
      <c r="W15" s="4"/>
      <c r="X15" s="4"/>
      <c r="Y15" s="4"/>
      <c r="Z15" s="4"/>
      <c r="AA15" s="4"/>
      <c r="AB15" s="4"/>
      <c r="AC15" s="4"/>
      <c r="AD15" s="4"/>
      <c r="AE15" s="4"/>
      <c r="AF15" s="4"/>
      <c r="AG15" s="4"/>
      <c r="AH15" s="4"/>
    </row>
    <row r="16" spans="1:34" ht="15">
      <c r="A16" s="4"/>
      <c r="B16" s="4"/>
      <c r="C16" s="154"/>
      <c r="D16" s="33"/>
      <c r="E16" s="33"/>
      <c r="F16" s="33"/>
      <c r="G16" s="33"/>
      <c r="H16" s="33"/>
      <c r="I16" s="33"/>
      <c r="J16" s="33"/>
      <c r="K16" s="33"/>
      <c r="L16" s="33"/>
      <c r="M16" s="4"/>
      <c r="N16" s="4"/>
      <c r="O16" s="4"/>
      <c r="P16" s="4"/>
      <c r="Q16" s="4"/>
      <c r="R16" s="4"/>
      <c r="S16" s="4"/>
      <c r="T16" s="4"/>
      <c r="U16" s="4"/>
      <c r="V16" s="4"/>
      <c r="W16" s="4"/>
      <c r="X16" s="4"/>
      <c r="Y16" s="4"/>
      <c r="Z16" s="4"/>
      <c r="AA16" s="4"/>
      <c r="AB16" s="4"/>
      <c r="AC16" s="4"/>
      <c r="AD16" s="4"/>
      <c r="AE16" s="4"/>
      <c r="AF16" s="4"/>
      <c r="AG16" s="4"/>
      <c r="AH16" s="4"/>
    </row>
    <row r="17" spans="1:34" ht="15.75">
      <c r="A17" s="4"/>
      <c r="B17" s="4"/>
      <c r="C17" s="278" t="s">
        <v>166</v>
      </c>
      <c r="D17" s="277"/>
      <c r="E17" s="277"/>
      <c r="F17" s="277"/>
      <c r="G17" s="277"/>
      <c r="H17" s="277"/>
      <c r="I17" s="277"/>
      <c r="J17" s="277"/>
      <c r="K17" s="277"/>
      <c r="L17" s="33"/>
      <c r="M17" s="4"/>
      <c r="N17" s="4"/>
      <c r="O17" s="4"/>
      <c r="P17" s="4"/>
      <c r="Q17" s="4"/>
      <c r="R17" s="4"/>
      <c r="S17" s="4"/>
      <c r="T17" s="4"/>
      <c r="U17" s="4"/>
      <c r="V17" s="4"/>
      <c r="W17" s="4"/>
      <c r="X17" s="4"/>
      <c r="Y17" s="4"/>
      <c r="Z17" s="4"/>
      <c r="AA17" s="4"/>
      <c r="AB17" s="4"/>
      <c r="AC17" s="4"/>
      <c r="AD17" s="4"/>
      <c r="AE17" s="4"/>
      <c r="AF17" s="4"/>
      <c r="AG17" s="4"/>
      <c r="AH17" s="4"/>
    </row>
    <row r="18" spans="1:34" ht="15">
      <c r="A18" s="4"/>
      <c r="B18" s="4"/>
      <c r="C18" s="317" t="s">
        <v>167</v>
      </c>
      <c r="D18" s="317"/>
      <c r="E18" s="317"/>
      <c r="F18" s="317"/>
      <c r="G18" s="317"/>
      <c r="H18" s="317"/>
      <c r="I18" s="317"/>
      <c r="J18" s="317"/>
      <c r="K18" s="317"/>
      <c r="L18" s="33"/>
      <c r="M18" s="4"/>
      <c r="N18" s="4"/>
      <c r="O18" s="4"/>
      <c r="P18" s="4"/>
      <c r="Q18" s="4"/>
      <c r="R18" s="4"/>
      <c r="S18" s="4"/>
      <c r="T18" s="4"/>
      <c r="U18" s="4"/>
      <c r="V18" s="4"/>
      <c r="W18" s="4"/>
      <c r="X18" s="4"/>
      <c r="Y18" s="4"/>
      <c r="Z18" s="4"/>
      <c r="AA18" s="4"/>
      <c r="AB18" s="4"/>
      <c r="AC18" s="4"/>
      <c r="AD18" s="4"/>
      <c r="AE18" s="4"/>
      <c r="AF18" s="4"/>
      <c r="AG18" s="4"/>
      <c r="AH18" s="4"/>
    </row>
    <row r="19" spans="1:34" ht="15">
      <c r="A19" s="4"/>
      <c r="B19" s="4"/>
      <c r="C19" s="33"/>
      <c r="D19" s="33"/>
      <c r="E19" s="33"/>
      <c r="F19" s="33"/>
      <c r="G19" s="33"/>
      <c r="H19" s="33"/>
      <c r="I19" s="33"/>
      <c r="J19" s="33"/>
      <c r="K19" s="33"/>
      <c r="L19" s="33"/>
      <c r="M19" s="4"/>
      <c r="N19" s="4"/>
      <c r="O19" s="4"/>
      <c r="P19" s="4"/>
      <c r="Q19" s="4"/>
      <c r="R19" s="4"/>
      <c r="S19" s="4"/>
      <c r="T19" s="4"/>
      <c r="U19" s="4"/>
      <c r="V19" s="4"/>
      <c r="W19" s="4"/>
      <c r="X19" s="4"/>
      <c r="Y19" s="4"/>
      <c r="Z19" s="4"/>
      <c r="AA19" s="4"/>
      <c r="AB19" s="4"/>
      <c r="AC19" s="4"/>
      <c r="AD19" s="4"/>
      <c r="AE19" s="4"/>
      <c r="AF19" s="4"/>
      <c r="AG19" s="4"/>
      <c r="AH19" s="4"/>
    </row>
    <row r="20" spans="1:34" ht="15">
      <c r="A20" s="4"/>
      <c r="B20" s="4"/>
      <c r="C20" s="322" t="s">
        <v>178</v>
      </c>
      <c r="D20" s="317"/>
      <c r="E20" s="317"/>
      <c r="F20" s="317"/>
      <c r="G20" s="317"/>
      <c r="H20" s="317"/>
      <c r="I20" s="317"/>
      <c r="J20" s="317"/>
      <c r="K20" s="33"/>
      <c r="L20" s="33"/>
      <c r="M20" s="4"/>
      <c r="N20" s="4"/>
      <c r="O20" s="4"/>
      <c r="P20" s="4"/>
      <c r="Q20" s="4"/>
      <c r="R20" s="4"/>
      <c r="S20" s="4"/>
      <c r="T20" s="4"/>
      <c r="U20" s="4"/>
      <c r="V20" s="4"/>
      <c r="W20" s="4"/>
      <c r="X20" s="4"/>
      <c r="Y20" s="4"/>
      <c r="Z20" s="4"/>
      <c r="AA20" s="4"/>
      <c r="AB20" s="4"/>
      <c r="AC20" s="4"/>
      <c r="AD20" s="4"/>
      <c r="AE20" s="4"/>
      <c r="AF20" s="4"/>
      <c r="AG20" s="4"/>
      <c r="AH20" s="4"/>
    </row>
    <row r="21" spans="1:34" ht="15">
      <c r="A21" s="4"/>
      <c r="B21" s="4"/>
      <c r="C21" s="317" t="s">
        <v>174</v>
      </c>
      <c r="D21" s="317"/>
      <c r="E21" s="317"/>
      <c r="F21" s="317"/>
      <c r="G21" s="317"/>
      <c r="H21" s="317"/>
      <c r="I21" s="317"/>
      <c r="J21" s="317"/>
      <c r="K21" s="33"/>
      <c r="L21" s="33"/>
      <c r="M21" s="4"/>
      <c r="N21" s="4"/>
      <c r="O21" s="4"/>
      <c r="P21" s="4"/>
      <c r="Q21" s="4"/>
      <c r="R21" s="4"/>
      <c r="S21" s="4"/>
      <c r="T21" s="4"/>
      <c r="U21" s="4"/>
      <c r="V21" s="4"/>
      <c r="W21" s="4"/>
      <c r="X21" s="4"/>
      <c r="Y21" s="4"/>
      <c r="Z21" s="4"/>
      <c r="AA21" s="4"/>
      <c r="AB21" s="4"/>
      <c r="AC21" s="4"/>
      <c r="AD21" s="4"/>
      <c r="AE21" s="4"/>
      <c r="AF21" s="4"/>
      <c r="AG21" s="4"/>
      <c r="AH21" s="4"/>
    </row>
    <row r="22" spans="1:34" ht="15">
      <c r="A22" s="4"/>
      <c r="B22" s="4"/>
      <c r="C22" s="317" t="s">
        <v>175</v>
      </c>
      <c r="D22" s="317"/>
      <c r="E22" s="317"/>
      <c r="F22" s="317"/>
      <c r="G22" s="317"/>
      <c r="H22" s="317"/>
      <c r="I22" s="317"/>
      <c r="J22" s="317"/>
      <c r="K22" s="33"/>
      <c r="L22" s="33"/>
      <c r="M22" s="4"/>
      <c r="N22" s="4"/>
      <c r="O22" s="4"/>
      <c r="P22" s="4"/>
      <c r="Q22" s="4"/>
      <c r="R22" s="4"/>
      <c r="S22" s="4"/>
      <c r="T22" s="4"/>
      <c r="U22" s="4"/>
      <c r="V22" s="4"/>
      <c r="W22" s="4"/>
      <c r="X22" s="4"/>
      <c r="Y22" s="4"/>
      <c r="Z22" s="4"/>
      <c r="AA22" s="4"/>
      <c r="AB22" s="4"/>
      <c r="AC22" s="4"/>
      <c r="AD22" s="4"/>
      <c r="AE22" s="4"/>
      <c r="AF22" s="4"/>
      <c r="AG22" s="4"/>
      <c r="AH22" s="4"/>
    </row>
    <row r="23" spans="1:34" ht="15">
      <c r="A23" s="4"/>
      <c r="B23" s="4"/>
      <c r="C23" s="317"/>
      <c r="D23" s="317"/>
      <c r="E23" s="317"/>
      <c r="F23" s="317"/>
      <c r="G23" s="317"/>
      <c r="H23" s="317"/>
      <c r="I23" s="317"/>
      <c r="J23" s="317"/>
      <c r="K23" s="277"/>
      <c r="L23" s="277"/>
      <c r="M23" s="249"/>
      <c r="N23" s="249"/>
      <c r="O23" s="249"/>
      <c r="P23" s="249"/>
      <c r="Q23" s="249"/>
      <c r="R23" s="249"/>
      <c r="S23" s="249"/>
      <c r="T23" s="4"/>
      <c r="U23" s="4"/>
      <c r="V23" s="4"/>
      <c r="W23" s="4"/>
      <c r="X23" s="4"/>
      <c r="Y23" s="4"/>
      <c r="Z23" s="4"/>
      <c r="AA23" s="4"/>
      <c r="AB23" s="4"/>
      <c r="AC23" s="4"/>
      <c r="AD23" s="4"/>
      <c r="AE23" s="4"/>
      <c r="AF23" s="4"/>
      <c r="AG23" s="4"/>
      <c r="AH23" s="4"/>
    </row>
    <row r="24" spans="1:34" ht="15">
      <c r="A24" s="4"/>
      <c r="B24" s="4"/>
      <c r="C24" s="322" t="s">
        <v>179</v>
      </c>
      <c r="D24" s="317"/>
      <c r="E24" s="317"/>
      <c r="F24" s="317"/>
      <c r="G24" s="317"/>
      <c r="H24" s="317"/>
      <c r="I24" s="317"/>
      <c r="J24" s="317"/>
      <c r="K24" s="277"/>
      <c r="L24" s="277"/>
      <c r="M24" s="249"/>
      <c r="N24" s="249"/>
      <c r="O24" s="249"/>
      <c r="P24" s="249"/>
      <c r="Q24" s="249"/>
      <c r="R24" s="249"/>
      <c r="S24" s="249"/>
      <c r="T24" s="4"/>
      <c r="U24" s="4"/>
      <c r="V24" s="4"/>
      <c r="W24" s="4"/>
      <c r="X24" s="4"/>
      <c r="Y24" s="4"/>
      <c r="Z24" s="4"/>
      <c r="AA24" s="4"/>
      <c r="AB24" s="4"/>
      <c r="AC24" s="4"/>
      <c r="AD24" s="4"/>
      <c r="AE24" s="4"/>
      <c r="AF24" s="4"/>
      <c r="AG24" s="4"/>
      <c r="AH24" s="4"/>
    </row>
    <row r="25" spans="1:34">
      <c r="A25" s="4"/>
      <c r="B25" s="4"/>
      <c r="C25" s="317" t="s">
        <v>176</v>
      </c>
      <c r="D25" s="317"/>
      <c r="E25" s="317"/>
      <c r="F25" s="317"/>
      <c r="G25" s="317"/>
      <c r="H25" s="317"/>
      <c r="I25" s="317"/>
      <c r="J25" s="317"/>
      <c r="K25" s="249"/>
      <c r="L25" s="249"/>
      <c r="M25" s="249"/>
      <c r="N25" s="249"/>
      <c r="O25" s="249"/>
      <c r="P25" s="249"/>
      <c r="Q25" s="249"/>
      <c r="R25" s="249"/>
      <c r="S25" s="249"/>
      <c r="T25" s="249"/>
      <c r="U25" s="4"/>
      <c r="V25" s="4"/>
      <c r="W25" s="4"/>
      <c r="X25" s="4"/>
      <c r="Y25" s="4"/>
      <c r="Z25" s="4"/>
      <c r="AA25" s="4"/>
      <c r="AB25" s="4"/>
      <c r="AC25" s="4"/>
      <c r="AD25" s="4"/>
      <c r="AE25" s="4"/>
      <c r="AF25" s="4"/>
      <c r="AG25" s="4"/>
      <c r="AH25" s="4"/>
    </row>
    <row r="26" spans="1:34">
      <c r="A26" s="4"/>
      <c r="B26" s="4"/>
      <c r="C26" s="317" t="s">
        <v>177</v>
      </c>
      <c r="D26" s="317"/>
      <c r="E26" s="317"/>
      <c r="F26" s="317"/>
      <c r="G26" s="317"/>
      <c r="H26" s="317"/>
      <c r="I26" s="317"/>
      <c r="J26" s="317"/>
      <c r="K26" s="249"/>
      <c r="L26" s="249"/>
      <c r="M26" s="249"/>
      <c r="N26" s="249"/>
      <c r="O26" s="249"/>
      <c r="P26" s="249"/>
      <c r="Q26" s="249"/>
      <c r="R26" s="249"/>
      <c r="S26" s="249"/>
      <c r="T26" s="249"/>
      <c r="U26" s="4"/>
      <c r="V26" s="4"/>
      <c r="W26" s="4"/>
      <c r="X26" s="4"/>
      <c r="Y26" s="4"/>
      <c r="Z26" s="4"/>
      <c r="AA26" s="4"/>
      <c r="AB26" s="4"/>
      <c r="AC26" s="4"/>
      <c r="AD26" s="4"/>
      <c r="AE26" s="4"/>
      <c r="AF26" s="4"/>
      <c r="AG26" s="4"/>
      <c r="AH26" s="4"/>
    </row>
    <row r="27" spans="1:34">
      <c r="A27" s="4"/>
      <c r="B27" s="4"/>
      <c r="C27" s="317" t="s">
        <v>173</v>
      </c>
      <c r="D27" s="317"/>
      <c r="E27" s="317"/>
      <c r="F27" s="317"/>
      <c r="G27" s="317"/>
      <c r="H27" s="317"/>
      <c r="I27" s="317"/>
      <c r="J27" s="317"/>
      <c r="K27" s="249"/>
      <c r="L27" s="249"/>
      <c r="M27" s="249"/>
      <c r="N27" s="249"/>
      <c r="O27" s="249"/>
      <c r="P27" s="249"/>
      <c r="Q27" s="249"/>
      <c r="R27" s="249"/>
      <c r="S27" s="249"/>
      <c r="T27" s="249"/>
      <c r="U27" s="4"/>
      <c r="V27" s="4"/>
      <c r="W27" s="4"/>
      <c r="X27" s="4"/>
      <c r="Y27" s="4"/>
      <c r="Z27" s="4"/>
      <c r="AA27" s="4"/>
      <c r="AB27" s="4"/>
      <c r="AC27" s="4"/>
      <c r="AD27" s="4"/>
      <c r="AE27" s="4"/>
      <c r="AF27" s="4"/>
      <c r="AG27" s="4"/>
      <c r="AH27" s="4"/>
    </row>
    <row r="28" spans="1:34">
      <c r="A28" s="4"/>
      <c r="B28" s="4"/>
      <c r="C28" s="317"/>
      <c r="D28" s="317"/>
      <c r="E28" s="317"/>
      <c r="F28" s="317"/>
      <c r="G28" s="317"/>
      <c r="H28" s="317"/>
      <c r="I28" s="317"/>
      <c r="J28" s="317"/>
      <c r="K28" s="249"/>
      <c r="L28" s="249"/>
      <c r="M28" s="249"/>
      <c r="N28" s="249"/>
      <c r="O28" s="249"/>
      <c r="P28" s="249"/>
      <c r="Q28" s="249"/>
      <c r="R28" s="249"/>
      <c r="S28" s="249"/>
      <c r="T28" s="249"/>
      <c r="U28" s="4"/>
      <c r="V28" s="4"/>
      <c r="W28" s="4"/>
      <c r="X28" s="4"/>
      <c r="Y28" s="4"/>
      <c r="Z28" s="4"/>
      <c r="AA28" s="4"/>
      <c r="AB28" s="4"/>
      <c r="AC28" s="4"/>
      <c r="AD28" s="4"/>
      <c r="AE28" s="4"/>
      <c r="AF28" s="4"/>
      <c r="AG28" s="4"/>
      <c r="AH28" s="4"/>
    </row>
    <row r="29" spans="1:34">
      <c r="A29" s="4"/>
      <c r="B29" s="4"/>
      <c r="C29" s="322" t="s">
        <v>180</v>
      </c>
      <c r="D29" s="317"/>
      <c r="E29" s="317"/>
      <c r="F29" s="249"/>
      <c r="G29" s="249"/>
      <c r="H29" s="249"/>
      <c r="I29" s="249"/>
      <c r="J29" s="249"/>
      <c r="K29" s="249"/>
      <c r="L29" s="249"/>
      <c r="M29" s="249"/>
      <c r="N29" s="249"/>
      <c r="O29" s="249"/>
      <c r="P29" s="249"/>
      <c r="Q29" s="249"/>
      <c r="R29" s="249"/>
      <c r="S29" s="249"/>
      <c r="T29" s="249"/>
      <c r="U29" s="4"/>
      <c r="V29" s="4"/>
      <c r="W29" s="4"/>
      <c r="X29" s="4"/>
      <c r="Y29" s="4"/>
      <c r="Z29" s="4"/>
      <c r="AA29" s="4"/>
      <c r="AB29" s="4"/>
      <c r="AC29" s="4"/>
      <c r="AD29" s="4"/>
      <c r="AE29" s="4"/>
      <c r="AF29" s="4"/>
      <c r="AG29" s="4"/>
      <c r="AH29" s="4"/>
    </row>
    <row r="30" spans="1:34">
      <c r="A30" s="4"/>
      <c r="B30" s="4"/>
      <c r="C30" s="317" t="s">
        <v>182</v>
      </c>
      <c r="D30" s="317"/>
      <c r="E30" s="317"/>
      <c r="F30" s="249"/>
      <c r="G30" s="249"/>
      <c r="H30" s="249"/>
      <c r="I30" s="249"/>
      <c r="J30" s="249"/>
      <c r="K30" s="249"/>
      <c r="L30" s="249"/>
      <c r="M30" s="249"/>
      <c r="N30" s="249"/>
      <c r="O30" s="249"/>
      <c r="P30" s="249"/>
      <c r="Q30" s="249"/>
      <c r="R30" s="249"/>
      <c r="S30" s="249"/>
      <c r="T30" s="249"/>
      <c r="U30" s="4"/>
      <c r="V30" s="4"/>
      <c r="W30" s="4"/>
      <c r="X30" s="4"/>
      <c r="Y30" s="4"/>
      <c r="Z30" s="4"/>
      <c r="AA30" s="4"/>
      <c r="AB30" s="4"/>
      <c r="AC30" s="4"/>
      <c r="AD30" s="4"/>
      <c r="AE30" s="4"/>
      <c r="AF30" s="4"/>
      <c r="AG30" s="4"/>
      <c r="AH30" s="4"/>
    </row>
    <row r="31" spans="1:34">
      <c r="A31" s="4"/>
      <c r="B31" s="4"/>
      <c r="D31" s="317"/>
      <c r="E31" s="317"/>
      <c r="F31" s="249"/>
      <c r="G31" s="249"/>
      <c r="H31" s="249"/>
      <c r="I31" s="249"/>
      <c r="J31" s="249"/>
      <c r="K31" s="249"/>
      <c r="L31" s="249"/>
      <c r="M31" s="249"/>
      <c r="N31" s="249"/>
      <c r="O31" s="249"/>
      <c r="P31" s="249"/>
      <c r="Q31" s="249"/>
      <c r="R31" s="249"/>
      <c r="S31" s="249"/>
      <c r="T31" s="249"/>
      <c r="U31" s="4"/>
      <c r="V31" s="4"/>
      <c r="W31" s="4"/>
      <c r="X31" s="4"/>
      <c r="Y31" s="4"/>
      <c r="Z31" s="4"/>
      <c r="AA31" s="4"/>
      <c r="AB31" s="4"/>
      <c r="AC31" s="4"/>
      <c r="AD31" s="4"/>
      <c r="AE31" s="4"/>
      <c r="AF31" s="4"/>
      <c r="AG31" s="4"/>
      <c r="AH31" s="4"/>
    </row>
    <row r="32" spans="1:34">
      <c r="A32" s="4"/>
      <c r="B32" s="4"/>
      <c r="C32" s="249"/>
      <c r="D32" s="249"/>
      <c r="E32" s="249"/>
      <c r="F32" s="249"/>
      <c r="G32" s="249"/>
      <c r="H32" s="249"/>
      <c r="I32" s="249"/>
      <c r="J32" s="249"/>
      <c r="K32" s="249"/>
      <c r="L32" s="249"/>
      <c r="M32" s="249"/>
      <c r="N32" s="249"/>
      <c r="O32" s="249"/>
      <c r="P32" s="249"/>
      <c r="Q32" s="249"/>
      <c r="R32" s="249"/>
      <c r="S32" s="249"/>
      <c r="T32" s="249"/>
      <c r="U32" s="4"/>
      <c r="V32" s="4"/>
      <c r="W32" s="4"/>
      <c r="X32" s="4"/>
      <c r="Y32" s="4"/>
      <c r="Z32" s="4"/>
      <c r="AA32" s="4"/>
      <c r="AB32" s="4"/>
      <c r="AC32" s="4"/>
      <c r="AD32" s="4"/>
      <c r="AE32" s="4"/>
      <c r="AF32" s="4"/>
      <c r="AG32" s="4"/>
      <c r="AH32" s="4"/>
    </row>
    <row r="33" spans="1:34" ht="15.75">
      <c r="A33" s="4"/>
      <c r="B33" s="4"/>
      <c r="C33" s="278" t="s">
        <v>168</v>
      </c>
      <c r="D33" s="277"/>
      <c r="E33" s="277"/>
      <c r="F33" s="277"/>
      <c r="G33" s="277"/>
      <c r="H33" s="277"/>
      <c r="I33" s="277"/>
      <c r="J33" s="277"/>
      <c r="K33" s="277"/>
      <c r="L33" s="277"/>
      <c r="M33" s="249"/>
      <c r="N33" s="249"/>
      <c r="O33" s="249"/>
      <c r="P33" s="249"/>
      <c r="Q33" s="249"/>
      <c r="R33" s="249"/>
      <c r="S33" s="249"/>
      <c r="T33" s="249"/>
      <c r="U33" s="4"/>
      <c r="V33" s="4"/>
      <c r="W33" s="4"/>
      <c r="X33" s="4"/>
      <c r="Y33" s="4"/>
      <c r="Z33" s="4"/>
      <c r="AA33" s="4"/>
      <c r="AB33" s="4"/>
      <c r="AC33" s="4"/>
      <c r="AD33" s="4"/>
      <c r="AE33" s="4"/>
      <c r="AF33" s="4"/>
      <c r="AG33" s="4"/>
      <c r="AH33" s="4"/>
    </row>
    <row r="34" spans="1:34" ht="15">
      <c r="A34" s="4"/>
      <c r="B34" s="4"/>
      <c r="C34" s="277"/>
      <c r="D34" s="277"/>
      <c r="E34" s="277"/>
      <c r="F34" s="277"/>
      <c r="G34" s="277"/>
      <c r="H34" s="277"/>
      <c r="I34" s="277"/>
      <c r="J34" s="277"/>
      <c r="K34" s="277"/>
      <c r="L34" s="277"/>
      <c r="M34" s="249"/>
      <c r="N34" s="249"/>
      <c r="O34" s="249"/>
      <c r="P34" s="249"/>
      <c r="Q34" s="249"/>
      <c r="R34" s="249"/>
      <c r="S34" s="249"/>
      <c r="T34" s="4"/>
      <c r="U34" s="4"/>
      <c r="V34" s="4"/>
      <c r="W34" s="4"/>
      <c r="X34" s="4"/>
      <c r="Y34" s="4"/>
      <c r="Z34" s="4"/>
      <c r="AA34" s="4"/>
      <c r="AB34" s="4"/>
      <c r="AC34" s="4"/>
      <c r="AD34" s="4"/>
      <c r="AE34" s="4"/>
      <c r="AF34" s="4"/>
      <c r="AG34" s="4"/>
      <c r="AH34" s="4"/>
    </row>
    <row r="35" spans="1:34">
      <c r="A35" s="4"/>
      <c r="B35" s="4"/>
      <c r="C35" s="318" t="s">
        <v>169</v>
      </c>
      <c r="D35" s="318" t="s">
        <v>81</v>
      </c>
      <c r="E35" s="318"/>
      <c r="F35" s="318" t="s">
        <v>170</v>
      </c>
      <c r="G35" s="318"/>
      <c r="H35" s="318"/>
      <c r="I35" s="318"/>
      <c r="J35" s="318"/>
      <c r="K35" s="318"/>
      <c r="L35" s="318"/>
      <c r="M35" s="318"/>
      <c r="N35" s="318"/>
      <c r="O35" s="318"/>
      <c r="P35" s="318"/>
      <c r="Q35" s="318"/>
      <c r="R35" s="318"/>
      <c r="S35" s="318"/>
      <c r="T35" s="4"/>
      <c r="U35" s="4"/>
      <c r="V35" s="4"/>
      <c r="W35" s="4"/>
      <c r="X35" s="4"/>
      <c r="Y35" s="4"/>
      <c r="Z35" s="4"/>
      <c r="AA35" s="4"/>
      <c r="AB35" s="4"/>
      <c r="AC35" s="4"/>
      <c r="AD35" s="4"/>
      <c r="AE35" s="4"/>
      <c r="AF35" s="4"/>
      <c r="AG35" s="4"/>
      <c r="AH35" s="4"/>
    </row>
    <row r="36" spans="1:34">
      <c r="A36" s="4"/>
      <c r="B36" s="4"/>
      <c r="C36" s="319">
        <v>1</v>
      </c>
      <c r="D36" s="320" t="s">
        <v>171</v>
      </c>
      <c r="E36" s="320"/>
      <c r="F36" s="321" t="s">
        <v>172</v>
      </c>
      <c r="G36" s="317"/>
      <c r="H36" s="317"/>
      <c r="I36" s="317"/>
      <c r="J36" s="317"/>
      <c r="K36" s="317"/>
      <c r="L36" s="317"/>
      <c r="M36" s="317"/>
      <c r="N36" s="317"/>
      <c r="O36" s="317"/>
      <c r="P36" s="317"/>
      <c r="Q36" s="317"/>
      <c r="R36" s="317"/>
      <c r="S36" s="317"/>
      <c r="T36" s="4"/>
      <c r="U36" s="4"/>
      <c r="V36" s="4"/>
      <c r="W36" s="4"/>
      <c r="X36" s="4"/>
      <c r="Y36" s="4"/>
      <c r="Z36" s="4"/>
      <c r="AA36" s="4"/>
      <c r="AB36" s="4"/>
      <c r="AC36" s="4"/>
      <c r="AD36" s="4"/>
      <c r="AE36" s="4"/>
      <c r="AF36" s="4"/>
      <c r="AG36" s="4"/>
      <c r="AH36" s="4"/>
    </row>
    <row r="37" spans="1:34">
      <c r="A37" s="4"/>
      <c r="B37" s="4"/>
      <c r="C37" s="323"/>
      <c r="D37" s="324"/>
      <c r="E37" s="324"/>
      <c r="F37" s="325"/>
      <c r="G37" s="317"/>
      <c r="H37" s="317"/>
      <c r="I37" s="317"/>
      <c r="J37" s="317"/>
      <c r="K37" s="317"/>
      <c r="L37" s="317"/>
      <c r="M37" s="317"/>
      <c r="N37" s="317"/>
      <c r="O37" s="317"/>
      <c r="P37" s="317"/>
      <c r="Q37" s="317"/>
      <c r="R37" s="317"/>
      <c r="S37" s="317"/>
      <c r="T37" s="4"/>
      <c r="U37" s="4"/>
      <c r="V37" s="4"/>
      <c r="W37" s="4"/>
      <c r="X37" s="4"/>
      <c r="Y37" s="4"/>
      <c r="Z37" s="4"/>
      <c r="AA37" s="4"/>
      <c r="AB37" s="4"/>
      <c r="AC37" s="4"/>
      <c r="AD37" s="4"/>
      <c r="AE37" s="4"/>
      <c r="AF37" s="4"/>
      <c r="AG37" s="4"/>
      <c r="AH37" s="4"/>
    </row>
    <row r="38" spans="1:34">
      <c r="A38" s="4"/>
      <c r="B38" s="4"/>
      <c r="C38" s="323">
        <v>2</v>
      </c>
      <c r="D38" s="324" t="s">
        <v>185</v>
      </c>
      <c r="E38" s="324"/>
      <c r="F38" s="325" t="s">
        <v>183</v>
      </c>
      <c r="G38" s="317"/>
      <c r="H38" s="317"/>
      <c r="I38" s="317"/>
      <c r="J38" s="317"/>
      <c r="K38" s="317"/>
      <c r="L38" s="317"/>
      <c r="M38" s="317"/>
      <c r="N38" s="317"/>
      <c r="O38" s="317"/>
      <c r="P38" s="317"/>
      <c r="Q38" s="317"/>
      <c r="R38" s="317"/>
      <c r="S38" s="317"/>
      <c r="T38" s="4"/>
      <c r="U38" s="4"/>
      <c r="V38" s="4"/>
      <c r="W38" s="4"/>
      <c r="X38" s="4"/>
      <c r="Y38" s="4"/>
      <c r="Z38" s="4"/>
      <c r="AA38" s="4"/>
      <c r="AB38" s="4"/>
      <c r="AC38" s="4"/>
      <c r="AD38" s="4"/>
      <c r="AE38" s="4"/>
      <c r="AF38" s="4"/>
      <c r="AG38" s="4"/>
      <c r="AH38" s="4"/>
    </row>
    <row r="39" spans="1:34">
      <c r="A39" s="4"/>
      <c r="B39" s="4"/>
      <c r="C39" s="323"/>
      <c r="D39" s="324"/>
      <c r="E39" s="324"/>
      <c r="F39" s="317" t="s">
        <v>184</v>
      </c>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c r="A40" s="4"/>
      <c r="B40" s="4"/>
      <c r="C40" s="323"/>
      <c r="D40" s="324"/>
      <c r="E40" s="324"/>
      <c r="F40" s="325" t="s">
        <v>186</v>
      </c>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c r="A41" s="4"/>
      <c r="B41" s="4"/>
      <c r="C41" s="323"/>
      <c r="D41" s="324"/>
      <c r="E41" s="324"/>
      <c r="F41" s="325"/>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c r="A42" s="4"/>
      <c r="B42" s="4"/>
      <c r="C42" s="323">
        <v>3</v>
      </c>
      <c r="D42" s="324" t="s">
        <v>305</v>
      </c>
      <c r="E42" s="324"/>
      <c r="F42" s="325" t="s">
        <v>188</v>
      </c>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c r="A43" s="4"/>
      <c r="B43" s="4"/>
      <c r="C43" s="323"/>
      <c r="D43" s="324"/>
      <c r="E43" s="324"/>
      <c r="F43" s="317" t="s">
        <v>189</v>
      </c>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c r="A44" s="4"/>
      <c r="B44" s="4"/>
      <c r="C44" s="4"/>
      <c r="D44" s="4"/>
      <c r="E44" s="4"/>
      <c r="F44" s="317" t="s">
        <v>190</v>
      </c>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c r="A45" s="4"/>
      <c r="B45" s="4"/>
      <c r="C45" s="4"/>
      <c r="D45" s="4"/>
      <c r="E45" s="4"/>
      <c r="F45" s="317" t="s">
        <v>327</v>
      </c>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c r="A46" s="4"/>
      <c r="B46" s="4"/>
      <c r="C46" s="4"/>
      <c r="D46" s="4"/>
      <c r="E46" s="4"/>
      <c r="F46" s="317" t="s">
        <v>187</v>
      </c>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spans="1:34">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4">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3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row>
    <row r="65" spans="1:34">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1:34">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row>
    <row r="67" spans="1:34">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row>
    <row r="68" spans="1:34">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34">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spans="1:34">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spans="1:34">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row>
    <row r="79" spans="1:34">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row>
    <row r="80" spans="1:34">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row>
    <row r="81" spans="1:34">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row>
    <row r="82" spans="1:34">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row>
    <row r="83" spans="1:34">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row>
    <row r="84" spans="1:34">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row>
    <row r="85" spans="1:34">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row>
    <row r="86" spans="1:34">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row>
    <row r="88" spans="1:34">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row>
    <row r="89" spans="1:34">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row>
    <row r="90" spans="1:34">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row>
    <row r="93" spans="1:34">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row>
    <row r="94" spans="1:34">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34">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row>
    <row r="96" spans="1:34">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row>
    <row r="97" spans="1:34">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row>
    <row r="98" spans="1:34">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row>
    <row r="99" spans="1:34">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row>
    <row r="100" spans="1:34">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row>
  </sheetData>
  <phoneticPr fontId="23" type="noConversion"/>
  <printOptions headings="1"/>
  <pageMargins left="0.74803149606299213" right="0.74803149606299213" top="0.98425196850393704" bottom="0.98425196850393704" header="0.51181102362204722" footer="0.51181102362204722"/>
  <pageSetup paperSize="9" scale="54" orientation="landscape" r:id="rId1"/>
  <headerFooter alignWithMargins="0">
    <oddHeader>&amp;C&amp;A</oddHeader>
    <oddFooter>&amp;LAppendix A - Transmission roll forward model - version 3 &amp;R&amp;P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
  <sheetViews>
    <sheetView showGridLines="0" zoomScaleNormal="100" workbookViewId="0">
      <selection activeCell="N42" sqref="N42"/>
    </sheetView>
  </sheetViews>
  <sheetFormatPr defaultRowHeight="12.75"/>
  <cols>
    <col min="1" max="1" width="5.85546875" style="276" customWidth="1"/>
    <col min="2" max="2" width="41.5703125" style="256" customWidth="1"/>
    <col min="3" max="3" width="12" style="256" bestFit="1" customWidth="1"/>
    <col min="4" max="14" width="11.28515625" style="256" customWidth="1"/>
    <col min="15" max="256" width="9.140625" style="256"/>
    <col min="257" max="257" width="24.5703125" style="256" customWidth="1"/>
    <col min="258" max="258" width="60.85546875" style="256" bestFit="1" customWidth="1"/>
    <col min="259" max="264" width="17.42578125" style="256" customWidth="1"/>
    <col min="265" max="512" width="9.140625" style="256"/>
    <col min="513" max="513" width="24.5703125" style="256" customWidth="1"/>
    <col min="514" max="514" width="60.85546875" style="256" bestFit="1" customWidth="1"/>
    <col min="515" max="520" width="17.42578125" style="256" customWidth="1"/>
    <col min="521" max="768" width="9.140625" style="256"/>
    <col min="769" max="769" width="24.5703125" style="256" customWidth="1"/>
    <col min="770" max="770" width="60.85546875" style="256" bestFit="1" customWidth="1"/>
    <col min="771" max="776" width="17.42578125" style="256" customWidth="1"/>
    <col min="777" max="1024" width="9.140625" style="256"/>
    <col min="1025" max="1025" width="24.5703125" style="256" customWidth="1"/>
    <col min="1026" max="1026" width="60.85546875" style="256" bestFit="1" customWidth="1"/>
    <col min="1027" max="1032" width="17.42578125" style="256" customWidth="1"/>
    <col min="1033" max="1280" width="9.140625" style="256"/>
    <col min="1281" max="1281" width="24.5703125" style="256" customWidth="1"/>
    <col min="1282" max="1282" width="60.85546875" style="256" bestFit="1" customWidth="1"/>
    <col min="1283" max="1288" width="17.42578125" style="256" customWidth="1"/>
    <col min="1289" max="1536" width="9.140625" style="256"/>
    <col min="1537" max="1537" width="24.5703125" style="256" customWidth="1"/>
    <col min="1538" max="1538" width="60.85546875" style="256" bestFit="1" customWidth="1"/>
    <col min="1539" max="1544" width="17.42578125" style="256" customWidth="1"/>
    <col min="1545" max="1792" width="9.140625" style="256"/>
    <col min="1793" max="1793" width="24.5703125" style="256" customWidth="1"/>
    <col min="1794" max="1794" width="60.85546875" style="256" bestFit="1" customWidth="1"/>
    <col min="1795" max="1800" width="17.42578125" style="256" customWidth="1"/>
    <col min="1801" max="2048" width="9.140625" style="256"/>
    <col min="2049" max="2049" width="24.5703125" style="256" customWidth="1"/>
    <col min="2050" max="2050" width="60.85546875" style="256" bestFit="1" customWidth="1"/>
    <col min="2051" max="2056" width="17.42578125" style="256" customWidth="1"/>
    <col min="2057" max="2304" width="9.140625" style="256"/>
    <col min="2305" max="2305" width="24.5703125" style="256" customWidth="1"/>
    <col min="2306" max="2306" width="60.85546875" style="256" bestFit="1" customWidth="1"/>
    <col min="2307" max="2312" width="17.42578125" style="256" customWidth="1"/>
    <col min="2313" max="2560" width="9.140625" style="256"/>
    <col min="2561" max="2561" width="24.5703125" style="256" customWidth="1"/>
    <col min="2562" max="2562" width="60.85546875" style="256" bestFit="1" customWidth="1"/>
    <col min="2563" max="2568" width="17.42578125" style="256" customWidth="1"/>
    <col min="2569" max="2816" width="9.140625" style="256"/>
    <col min="2817" max="2817" width="24.5703125" style="256" customWidth="1"/>
    <col min="2818" max="2818" width="60.85546875" style="256" bestFit="1" customWidth="1"/>
    <col min="2819" max="2824" width="17.42578125" style="256" customWidth="1"/>
    <col min="2825" max="3072" width="9.140625" style="256"/>
    <col min="3073" max="3073" width="24.5703125" style="256" customWidth="1"/>
    <col min="3074" max="3074" width="60.85546875" style="256" bestFit="1" customWidth="1"/>
    <col min="3075" max="3080" width="17.42578125" style="256" customWidth="1"/>
    <col min="3081" max="3328" width="9.140625" style="256"/>
    <col min="3329" max="3329" width="24.5703125" style="256" customWidth="1"/>
    <col min="3330" max="3330" width="60.85546875" style="256" bestFit="1" customWidth="1"/>
    <col min="3331" max="3336" width="17.42578125" style="256" customWidth="1"/>
    <col min="3337" max="3584" width="9.140625" style="256"/>
    <col min="3585" max="3585" width="24.5703125" style="256" customWidth="1"/>
    <col min="3586" max="3586" width="60.85546875" style="256" bestFit="1" customWidth="1"/>
    <col min="3587" max="3592" width="17.42578125" style="256" customWidth="1"/>
    <col min="3593" max="3840" width="9.140625" style="256"/>
    <col min="3841" max="3841" width="24.5703125" style="256" customWidth="1"/>
    <col min="3842" max="3842" width="60.85546875" style="256" bestFit="1" customWidth="1"/>
    <col min="3843" max="3848" width="17.42578125" style="256" customWidth="1"/>
    <col min="3849" max="4096" width="9.140625" style="256"/>
    <col min="4097" max="4097" width="24.5703125" style="256" customWidth="1"/>
    <col min="4098" max="4098" width="60.85546875" style="256" bestFit="1" customWidth="1"/>
    <col min="4099" max="4104" width="17.42578125" style="256" customWidth="1"/>
    <col min="4105" max="4352" width="9.140625" style="256"/>
    <col min="4353" max="4353" width="24.5703125" style="256" customWidth="1"/>
    <col min="4354" max="4354" width="60.85546875" style="256" bestFit="1" customWidth="1"/>
    <col min="4355" max="4360" width="17.42578125" style="256" customWidth="1"/>
    <col min="4361" max="4608" width="9.140625" style="256"/>
    <col min="4609" max="4609" width="24.5703125" style="256" customWidth="1"/>
    <col min="4610" max="4610" width="60.85546875" style="256" bestFit="1" customWidth="1"/>
    <col min="4611" max="4616" width="17.42578125" style="256" customWidth="1"/>
    <col min="4617" max="4864" width="9.140625" style="256"/>
    <col min="4865" max="4865" width="24.5703125" style="256" customWidth="1"/>
    <col min="4866" max="4866" width="60.85546875" style="256" bestFit="1" customWidth="1"/>
    <col min="4867" max="4872" width="17.42578125" style="256" customWidth="1"/>
    <col min="4873" max="5120" width="9.140625" style="256"/>
    <col min="5121" max="5121" width="24.5703125" style="256" customWidth="1"/>
    <col min="5122" max="5122" width="60.85546875" style="256" bestFit="1" customWidth="1"/>
    <col min="5123" max="5128" width="17.42578125" style="256" customWidth="1"/>
    <col min="5129" max="5376" width="9.140625" style="256"/>
    <col min="5377" max="5377" width="24.5703125" style="256" customWidth="1"/>
    <col min="5378" max="5378" width="60.85546875" style="256" bestFit="1" customWidth="1"/>
    <col min="5379" max="5384" width="17.42578125" style="256" customWidth="1"/>
    <col min="5385" max="5632" width="9.140625" style="256"/>
    <col min="5633" max="5633" width="24.5703125" style="256" customWidth="1"/>
    <col min="5634" max="5634" width="60.85546875" style="256" bestFit="1" customWidth="1"/>
    <col min="5635" max="5640" width="17.42578125" style="256" customWidth="1"/>
    <col min="5641" max="5888" width="9.140625" style="256"/>
    <col min="5889" max="5889" width="24.5703125" style="256" customWidth="1"/>
    <col min="5890" max="5890" width="60.85546875" style="256" bestFit="1" customWidth="1"/>
    <col min="5891" max="5896" width="17.42578125" style="256" customWidth="1"/>
    <col min="5897" max="6144" width="9.140625" style="256"/>
    <col min="6145" max="6145" width="24.5703125" style="256" customWidth="1"/>
    <col min="6146" max="6146" width="60.85546875" style="256" bestFit="1" customWidth="1"/>
    <col min="6147" max="6152" width="17.42578125" style="256" customWidth="1"/>
    <col min="6153" max="6400" width="9.140625" style="256"/>
    <col min="6401" max="6401" width="24.5703125" style="256" customWidth="1"/>
    <col min="6402" max="6402" width="60.85546875" style="256" bestFit="1" customWidth="1"/>
    <col min="6403" max="6408" width="17.42578125" style="256" customWidth="1"/>
    <col min="6409" max="6656" width="9.140625" style="256"/>
    <col min="6657" max="6657" width="24.5703125" style="256" customWidth="1"/>
    <col min="6658" max="6658" width="60.85546875" style="256" bestFit="1" customWidth="1"/>
    <col min="6659" max="6664" width="17.42578125" style="256" customWidth="1"/>
    <col min="6665" max="6912" width="9.140625" style="256"/>
    <col min="6913" max="6913" width="24.5703125" style="256" customWidth="1"/>
    <col min="6914" max="6914" width="60.85546875" style="256" bestFit="1" customWidth="1"/>
    <col min="6915" max="6920" width="17.42578125" style="256" customWidth="1"/>
    <col min="6921" max="7168" width="9.140625" style="256"/>
    <col min="7169" max="7169" width="24.5703125" style="256" customWidth="1"/>
    <col min="7170" max="7170" width="60.85546875" style="256" bestFit="1" customWidth="1"/>
    <col min="7171" max="7176" width="17.42578125" style="256" customWidth="1"/>
    <col min="7177" max="7424" width="9.140625" style="256"/>
    <col min="7425" max="7425" width="24.5703125" style="256" customWidth="1"/>
    <col min="7426" max="7426" width="60.85546875" style="256" bestFit="1" customWidth="1"/>
    <col min="7427" max="7432" width="17.42578125" style="256" customWidth="1"/>
    <col min="7433" max="7680" width="9.140625" style="256"/>
    <col min="7681" max="7681" width="24.5703125" style="256" customWidth="1"/>
    <col min="7682" max="7682" width="60.85546875" style="256" bestFit="1" customWidth="1"/>
    <col min="7683" max="7688" width="17.42578125" style="256" customWidth="1"/>
    <col min="7689" max="7936" width="9.140625" style="256"/>
    <col min="7937" max="7937" width="24.5703125" style="256" customWidth="1"/>
    <col min="7938" max="7938" width="60.85546875" style="256" bestFit="1" customWidth="1"/>
    <col min="7939" max="7944" width="17.42578125" style="256" customWidth="1"/>
    <col min="7945" max="8192" width="9.140625" style="256"/>
    <col min="8193" max="8193" width="24.5703125" style="256" customWidth="1"/>
    <col min="8194" max="8194" width="60.85546875" style="256" bestFit="1" customWidth="1"/>
    <col min="8195" max="8200" width="17.42578125" style="256" customWidth="1"/>
    <col min="8201" max="8448" width="9.140625" style="256"/>
    <col min="8449" max="8449" width="24.5703125" style="256" customWidth="1"/>
    <col min="8450" max="8450" width="60.85546875" style="256" bestFit="1" customWidth="1"/>
    <col min="8451" max="8456" width="17.42578125" style="256" customWidth="1"/>
    <col min="8457" max="8704" width="9.140625" style="256"/>
    <col min="8705" max="8705" width="24.5703125" style="256" customWidth="1"/>
    <col min="8706" max="8706" width="60.85546875" style="256" bestFit="1" customWidth="1"/>
    <col min="8707" max="8712" width="17.42578125" style="256" customWidth="1"/>
    <col min="8713" max="8960" width="9.140625" style="256"/>
    <col min="8961" max="8961" width="24.5703125" style="256" customWidth="1"/>
    <col min="8962" max="8962" width="60.85546875" style="256" bestFit="1" customWidth="1"/>
    <col min="8963" max="8968" width="17.42578125" style="256" customWidth="1"/>
    <col min="8969" max="9216" width="9.140625" style="256"/>
    <col min="9217" max="9217" width="24.5703125" style="256" customWidth="1"/>
    <col min="9218" max="9218" width="60.85546875" style="256" bestFit="1" customWidth="1"/>
    <col min="9219" max="9224" width="17.42578125" style="256" customWidth="1"/>
    <col min="9225" max="9472" width="9.140625" style="256"/>
    <col min="9473" max="9473" width="24.5703125" style="256" customWidth="1"/>
    <col min="9474" max="9474" width="60.85546875" style="256" bestFit="1" customWidth="1"/>
    <col min="9475" max="9480" width="17.42578125" style="256" customWidth="1"/>
    <col min="9481" max="9728" width="9.140625" style="256"/>
    <col min="9729" max="9729" width="24.5703125" style="256" customWidth="1"/>
    <col min="9730" max="9730" width="60.85546875" style="256" bestFit="1" customWidth="1"/>
    <col min="9731" max="9736" width="17.42578125" style="256" customWidth="1"/>
    <col min="9737" max="9984" width="9.140625" style="256"/>
    <col min="9985" max="9985" width="24.5703125" style="256" customWidth="1"/>
    <col min="9986" max="9986" width="60.85546875" style="256" bestFit="1" customWidth="1"/>
    <col min="9987" max="9992" width="17.42578125" style="256" customWidth="1"/>
    <col min="9993" max="10240" width="9.140625" style="256"/>
    <col min="10241" max="10241" width="24.5703125" style="256" customWidth="1"/>
    <col min="10242" max="10242" width="60.85546875" style="256" bestFit="1" customWidth="1"/>
    <col min="10243" max="10248" width="17.42578125" style="256" customWidth="1"/>
    <col min="10249" max="10496" width="9.140625" style="256"/>
    <col min="10497" max="10497" width="24.5703125" style="256" customWidth="1"/>
    <col min="10498" max="10498" width="60.85546875" style="256" bestFit="1" customWidth="1"/>
    <col min="10499" max="10504" width="17.42578125" style="256" customWidth="1"/>
    <col min="10505" max="10752" width="9.140625" style="256"/>
    <col min="10753" max="10753" width="24.5703125" style="256" customWidth="1"/>
    <col min="10754" max="10754" width="60.85546875" style="256" bestFit="1" customWidth="1"/>
    <col min="10755" max="10760" width="17.42578125" style="256" customWidth="1"/>
    <col min="10761" max="11008" width="9.140625" style="256"/>
    <col min="11009" max="11009" width="24.5703125" style="256" customWidth="1"/>
    <col min="11010" max="11010" width="60.85546875" style="256" bestFit="1" customWidth="1"/>
    <col min="11011" max="11016" width="17.42578125" style="256" customWidth="1"/>
    <col min="11017" max="11264" width="9.140625" style="256"/>
    <col min="11265" max="11265" width="24.5703125" style="256" customWidth="1"/>
    <col min="11266" max="11266" width="60.85546875" style="256" bestFit="1" customWidth="1"/>
    <col min="11267" max="11272" width="17.42578125" style="256" customWidth="1"/>
    <col min="11273" max="11520" width="9.140625" style="256"/>
    <col min="11521" max="11521" width="24.5703125" style="256" customWidth="1"/>
    <col min="11522" max="11522" width="60.85546875" style="256" bestFit="1" customWidth="1"/>
    <col min="11523" max="11528" width="17.42578125" style="256" customWidth="1"/>
    <col min="11529" max="11776" width="9.140625" style="256"/>
    <col min="11777" max="11777" width="24.5703125" style="256" customWidth="1"/>
    <col min="11778" max="11778" width="60.85546875" style="256" bestFit="1" customWidth="1"/>
    <col min="11779" max="11784" width="17.42578125" style="256" customWidth="1"/>
    <col min="11785" max="12032" width="9.140625" style="256"/>
    <col min="12033" max="12033" width="24.5703125" style="256" customWidth="1"/>
    <col min="12034" max="12034" width="60.85546875" style="256" bestFit="1" customWidth="1"/>
    <col min="12035" max="12040" width="17.42578125" style="256" customWidth="1"/>
    <col min="12041" max="12288" width="9.140625" style="256"/>
    <col min="12289" max="12289" width="24.5703125" style="256" customWidth="1"/>
    <col min="12290" max="12290" width="60.85546875" style="256" bestFit="1" customWidth="1"/>
    <col min="12291" max="12296" width="17.42578125" style="256" customWidth="1"/>
    <col min="12297" max="12544" width="9.140625" style="256"/>
    <col min="12545" max="12545" width="24.5703125" style="256" customWidth="1"/>
    <col min="12546" max="12546" width="60.85546875" style="256" bestFit="1" customWidth="1"/>
    <col min="12547" max="12552" width="17.42578125" style="256" customWidth="1"/>
    <col min="12553" max="12800" width="9.140625" style="256"/>
    <col min="12801" max="12801" width="24.5703125" style="256" customWidth="1"/>
    <col min="12802" max="12802" width="60.85546875" style="256" bestFit="1" customWidth="1"/>
    <col min="12803" max="12808" width="17.42578125" style="256" customWidth="1"/>
    <col min="12809" max="13056" width="9.140625" style="256"/>
    <col min="13057" max="13057" width="24.5703125" style="256" customWidth="1"/>
    <col min="13058" max="13058" width="60.85546875" style="256" bestFit="1" customWidth="1"/>
    <col min="13059" max="13064" width="17.42578125" style="256" customWidth="1"/>
    <col min="13065" max="13312" width="9.140625" style="256"/>
    <col min="13313" max="13313" width="24.5703125" style="256" customWidth="1"/>
    <col min="13314" max="13314" width="60.85546875" style="256" bestFit="1" customWidth="1"/>
    <col min="13315" max="13320" width="17.42578125" style="256" customWidth="1"/>
    <col min="13321" max="13568" width="9.140625" style="256"/>
    <col min="13569" max="13569" width="24.5703125" style="256" customWidth="1"/>
    <col min="13570" max="13570" width="60.85546875" style="256" bestFit="1" customWidth="1"/>
    <col min="13571" max="13576" width="17.42578125" style="256" customWidth="1"/>
    <col min="13577" max="13824" width="9.140625" style="256"/>
    <col min="13825" max="13825" width="24.5703125" style="256" customWidth="1"/>
    <col min="13826" max="13826" width="60.85546875" style="256" bestFit="1" customWidth="1"/>
    <col min="13827" max="13832" width="17.42578125" style="256" customWidth="1"/>
    <col min="13833" max="14080" width="9.140625" style="256"/>
    <col min="14081" max="14081" width="24.5703125" style="256" customWidth="1"/>
    <col min="14082" max="14082" width="60.85546875" style="256" bestFit="1" customWidth="1"/>
    <col min="14083" max="14088" width="17.42578125" style="256" customWidth="1"/>
    <col min="14089" max="14336" width="9.140625" style="256"/>
    <col min="14337" max="14337" width="24.5703125" style="256" customWidth="1"/>
    <col min="14338" max="14338" width="60.85546875" style="256" bestFit="1" customWidth="1"/>
    <col min="14339" max="14344" width="17.42578125" style="256" customWidth="1"/>
    <col min="14345" max="14592" width="9.140625" style="256"/>
    <col min="14593" max="14593" width="24.5703125" style="256" customWidth="1"/>
    <col min="14594" max="14594" width="60.85546875" style="256" bestFit="1" customWidth="1"/>
    <col min="14595" max="14600" width="17.42578125" style="256" customWidth="1"/>
    <col min="14601" max="14848" width="9.140625" style="256"/>
    <col min="14849" max="14849" width="24.5703125" style="256" customWidth="1"/>
    <col min="14850" max="14850" width="60.85546875" style="256" bestFit="1" customWidth="1"/>
    <col min="14851" max="14856" width="17.42578125" style="256" customWidth="1"/>
    <col min="14857" max="15104" width="9.140625" style="256"/>
    <col min="15105" max="15105" width="24.5703125" style="256" customWidth="1"/>
    <col min="15106" max="15106" width="60.85546875" style="256" bestFit="1" customWidth="1"/>
    <col min="15107" max="15112" width="17.42578125" style="256" customWidth="1"/>
    <col min="15113" max="15360" width="9.140625" style="256"/>
    <col min="15361" max="15361" width="24.5703125" style="256" customWidth="1"/>
    <col min="15362" max="15362" width="60.85546875" style="256" bestFit="1" customWidth="1"/>
    <col min="15363" max="15368" width="17.42578125" style="256" customWidth="1"/>
    <col min="15369" max="15616" width="9.140625" style="256"/>
    <col min="15617" max="15617" width="24.5703125" style="256" customWidth="1"/>
    <col min="15618" max="15618" width="60.85546875" style="256" bestFit="1" customWidth="1"/>
    <col min="15619" max="15624" width="17.42578125" style="256" customWidth="1"/>
    <col min="15625" max="15872" width="9.140625" style="256"/>
    <col min="15873" max="15873" width="24.5703125" style="256" customWidth="1"/>
    <col min="15874" max="15874" width="60.85546875" style="256" bestFit="1" customWidth="1"/>
    <col min="15875" max="15880" width="17.42578125" style="256" customWidth="1"/>
    <col min="15881" max="16128" width="9.140625" style="256"/>
    <col min="16129" max="16129" width="24.5703125" style="256" customWidth="1"/>
    <col min="16130" max="16130" width="60.85546875" style="256" bestFit="1" customWidth="1"/>
    <col min="16131" max="16136" width="17.42578125" style="256" customWidth="1"/>
    <col min="16137" max="16384" width="9.140625" style="256"/>
  </cols>
  <sheetData>
    <row r="1" spans="1:25" ht="12.75" customHeight="1">
      <c r="A1" s="254"/>
      <c r="B1" s="255"/>
      <c r="C1" s="254"/>
      <c r="D1" s="254"/>
      <c r="E1" s="254"/>
      <c r="F1" s="254"/>
      <c r="G1" s="254"/>
      <c r="H1" s="254"/>
      <c r="I1" s="254"/>
      <c r="J1" s="254"/>
      <c r="K1" s="254"/>
      <c r="L1" s="254"/>
      <c r="M1" s="254"/>
      <c r="N1" s="254"/>
      <c r="O1" s="254"/>
      <c r="P1" s="254"/>
      <c r="Q1" s="254"/>
      <c r="R1" s="254"/>
      <c r="S1" s="254"/>
      <c r="T1" s="254"/>
      <c r="U1" s="254"/>
      <c r="V1" s="254"/>
      <c r="W1" s="254"/>
      <c r="X1" s="254"/>
      <c r="Y1" s="254"/>
    </row>
    <row r="2" spans="1:25" ht="12.75" customHeight="1">
      <c r="A2" s="254"/>
      <c r="B2" s="1257" t="str">
        <f>$C$16&amp;" - DMS Input"&amp;" - TNSP RFM - version "&amp;Intro!$M$4</f>
        <v>VTS - DMS Input - TNSP RFM - version 3</v>
      </c>
      <c r="C2" s="1257"/>
      <c r="D2" s="254"/>
      <c r="E2" s="254"/>
      <c r="F2" s="254"/>
      <c r="G2" s="1258" t="s">
        <v>46</v>
      </c>
      <c r="H2" s="1259"/>
      <c r="I2" s="254"/>
      <c r="J2" s="254"/>
      <c r="K2" s="254"/>
      <c r="L2" s="254"/>
      <c r="M2" s="254"/>
      <c r="N2" s="254"/>
      <c r="O2" s="254"/>
      <c r="P2" s="254"/>
      <c r="Q2" s="254"/>
      <c r="R2" s="254"/>
      <c r="S2" s="254"/>
      <c r="T2" s="254"/>
      <c r="U2" s="254"/>
      <c r="V2" s="254"/>
      <c r="W2" s="254"/>
      <c r="X2" s="254"/>
      <c r="Y2" s="254"/>
    </row>
    <row r="3" spans="1:25" ht="12.75" customHeight="1">
      <c r="A3" s="254"/>
      <c r="B3" s="255"/>
      <c r="C3" s="255"/>
      <c r="D3" s="255"/>
      <c r="E3" s="254"/>
      <c r="F3" s="254"/>
      <c r="G3" s="255"/>
      <c r="H3" s="255"/>
      <c r="I3" s="255"/>
      <c r="J3" s="255"/>
      <c r="K3" s="254"/>
      <c r="L3" s="254"/>
      <c r="M3" s="254"/>
      <c r="N3" s="254"/>
      <c r="O3" s="254"/>
      <c r="P3" s="254"/>
      <c r="Q3" s="254"/>
      <c r="R3" s="254"/>
      <c r="S3" s="254"/>
      <c r="T3" s="254"/>
      <c r="U3" s="254"/>
      <c r="V3" s="254"/>
      <c r="W3" s="254"/>
      <c r="X3" s="254"/>
      <c r="Y3" s="254"/>
    </row>
    <row r="4" spans="1:25" ht="12.75" customHeight="1">
      <c r="A4" s="257"/>
      <c r="B4" s="257"/>
      <c r="C4" s="257"/>
      <c r="D4" s="257"/>
      <c r="E4" s="257"/>
      <c r="F4" s="257"/>
      <c r="G4" s="257"/>
      <c r="H4" s="257"/>
      <c r="I4" s="257"/>
      <c r="J4" s="257"/>
      <c r="K4" s="257"/>
      <c r="L4" s="257"/>
      <c r="M4" s="257"/>
      <c r="N4" s="258"/>
      <c r="O4" s="258"/>
      <c r="P4" s="254"/>
      <c r="Q4" s="254"/>
      <c r="R4" s="254"/>
      <c r="S4" s="254"/>
      <c r="T4" s="254"/>
      <c r="U4" s="254"/>
      <c r="V4" s="254"/>
      <c r="W4" s="254"/>
      <c r="X4" s="254"/>
      <c r="Y4" s="254"/>
    </row>
    <row r="5" spans="1:25" ht="12.75" customHeight="1">
      <c r="A5" s="254"/>
      <c r="B5" s="254"/>
      <c r="C5" s="254"/>
      <c r="D5" s="254"/>
      <c r="E5" s="254"/>
      <c r="F5" s="254"/>
      <c r="G5" s="254"/>
      <c r="H5" s="254"/>
      <c r="I5" s="254"/>
      <c r="J5" s="254"/>
      <c r="K5" s="254"/>
      <c r="L5" s="254"/>
      <c r="M5" s="254"/>
      <c r="N5" s="254"/>
      <c r="O5" s="254"/>
      <c r="P5" s="254"/>
      <c r="Q5" s="254"/>
      <c r="R5" s="254"/>
      <c r="S5" s="254"/>
      <c r="T5" s="254"/>
      <c r="U5" s="254"/>
      <c r="V5" s="254"/>
      <c r="W5" s="254"/>
      <c r="X5" s="254"/>
      <c r="Y5" s="254"/>
    </row>
    <row r="6" spans="1:25" ht="12.75" customHeight="1">
      <c r="A6" s="254"/>
      <c r="B6" s="254" t="s">
        <v>126</v>
      </c>
      <c r="C6" s="254"/>
      <c r="D6" s="254"/>
      <c r="E6" s="254"/>
      <c r="F6" s="254"/>
      <c r="G6" s="254"/>
      <c r="H6" s="254"/>
      <c r="I6" s="254"/>
      <c r="J6" s="254"/>
      <c r="K6" s="254"/>
      <c r="L6" s="254"/>
      <c r="M6" s="254"/>
      <c r="N6" s="254"/>
      <c r="O6" s="254"/>
      <c r="P6" s="254"/>
      <c r="Q6" s="254"/>
      <c r="R6" s="254"/>
      <c r="S6" s="254"/>
      <c r="T6" s="254"/>
      <c r="U6" s="254"/>
      <c r="V6" s="254"/>
      <c r="W6" s="254"/>
      <c r="X6" s="254"/>
      <c r="Y6" s="254"/>
    </row>
    <row r="7" spans="1:25" ht="12.75" customHeight="1">
      <c r="A7" s="259"/>
      <c r="B7" s="260" t="s">
        <v>127</v>
      </c>
      <c r="C7" s="260"/>
      <c r="D7" s="260"/>
      <c r="E7" s="260"/>
      <c r="F7" s="260"/>
      <c r="G7" s="260"/>
      <c r="H7" s="260"/>
      <c r="I7" s="260"/>
      <c r="J7" s="254"/>
      <c r="K7" s="254"/>
      <c r="L7" s="254"/>
      <c r="M7" s="254"/>
      <c r="N7" s="254"/>
      <c r="O7" s="254"/>
      <c r="P7" s="254"/>
      <c r="Q7" s="254"/>
      <c r="R7" s="254"/>
      <c r="S7" s="254"/>
      <c r="T7" s="254"/>
      <c r="U7" s="254"/>
      <c r="V7" s="254"/>
      <c r="W7" s="254"/>
      <c r="X7" s="254"/>
      <c r="Y7" s="254"/>
    </row>
    <row r="8" spans="1:25" ht="12.75" customHeight="1">
      <c r="A8" s="259"/>
      <c r="B8" s="260" t="s">
        <v>128</v>
      </c>
      <c r="C8" s="260"/>
      <c r="D8" s="260"/>
      <c r="E8" s="260"/>
      <c r="F8" s="260"/>
      <c r="G8" s="260"/>
      <c r="H8" s="260"/>
      <c r="I8" s="260"/>
      <c r="J8" s="254"/>
      <c r="K8" s="254"/>
      <c r="L8" s="254"/>
      <c r="M8" s="254"/>
      <c r="N8" s="254"/>
      <c r="O8" s="254"/>
      <c r="P8" s="254"/>
      <c r="Q8" s="254"/>
      <c r="R8" s="254"/>
      <c r="S8" s="254"/>
      <c r="T8" s="254"/>
      <c r="U8" s="254"/>
      <c r="V8" s="254"/>
      <c r="W8" s="254"/>
      <c r="X8" s="254"/>
      <c r="Y8" s="254"/>
    </row>
    <row r="9" spans="1:25" ht="12.75" customHeight="1">
      <c r="A9" s="261"/>
      <c r="B9" s="260" t="s">
        <v>93</v>
      </c>
      <c r="C9" s="262"/>
      <c r="D9" s="262"/>
      <c r="E9" s="262"/>
      <c r="F9" s="262"/>
      <c r="G9" s="262"/>
      <c r="H9" s="262"/>
      <c r="I9" s="262"/>
      <c r="J9" s="254"/>
      <c r="K9" s="254"/>
      <c r="L9" s="254"/>
      <c r="M9" s="254"/>
      <c r="N9" s="254"/>
      <c r="O9" s="254"/>
      <c r="P9" s="254"/>
      <c r="Q9" s="254"/>
      <c r="R9" s="254"/>
      <c r="S9" s="254"/>
      <c r="T9" s="254"/>
      <c r="U9" s="254"/>
      <c r="V9" s="254"/>
      <c r="W9" s="254"/>
      <c r="X9" s="254"/>
      <c r="Y9" s="254"/>
    </row>
    <row r="10" spans="1:25" ht="12.75" customHeight="1">
      <c r="A10" s="261"/>
      <c r="B10" s="260" t="s">
        <v>94</v>
      </c>
      <c r="C10" s="262"/>
      <c r="D10" s="262"/>
      <c r="E10" s="262"/>
      <c r="F10" s="262"/>
      <c r="G10" s="262"/>
      <c r="H10" s="262"/>
      <c r="I10" s="262"/>
      <c r="J10" s="254"/>
      <c r="K10" s="254"/>
      <c r="L10" s="254"/>
      <c r="M10" s="254"/>
      <c r="N10" s="254"/>
      <c r="O10" s="254"/>
      <c r="P10" s="254"/>
      <c r="Q10" s="254"/>
      <c r="R10" s="254"/>
      <c r="S10" s="254"/>
      <c r="T10" s="254"/>
      <c r="U10" s="254"/>
      <c r="V10" s="254"/>
      <c r="W10" s="254"/>
      <c r="X10" s="254"/>
      <c r="Y10" s="254"/>
    </row>
    <row r="11" spans="1:25" ht="12.75" customHeight="1">
      <c r="A11" s="263"/>
      <c r="B11" s="263"/>
      <c r="C11" s="263"/>
      <c r="D11" s="263"/>
      <c r="E11" s="263"/>
      <c r="F11" s="263"/>
      <c r="G11" s="263"/>
      <c r="H11" s="263"/>
      <c r="I11" s="263"/>
      <c r="J11" s="254"/>
      <c r="K11" s="254"/>
      <c r="L11" s="254"/>
      <c r="M11" s="254"/>
      <c r="N11" s="254"/>
      <c r="O11" s="254"/>
      <c r="P11" s="254"/>
      <c r="Q11" s="254"/>
      <c r="R11" s="254"/>
      <c r="S11" s="254"/>
      <c r="T11" s="254"/>
      <c r="U11" s="254"/>
      <c r="V11" s="254"/>
      <c r="W11" s="254"/>
      <c r="X11" s="254"/>
      <c r="Y11" s="254"/>
    </row>
    <row r="12" spans="1:25" ht="12.75" customHeight="1">
      <c r="A12" s="264"/>
      <c r="B12" s="264" t="s">
        <v>95</v>
      </c>
      <c r="C12" s="264"/>
      <c r="D12" s="264"/>
      <c r="E12" s="264"/>
      <c r="F12" s="264"/>
      <c r="G12" s="264"/>
      <c r="H12" s="264"/>
      <c r="I12" s="264"/>
      <c r="J12" s="264"/>
      <c r="K12" s="264"/>
      <c r="L12" s="264"/>
      <c r="M12" s="264"/>
      <c r="N12" s="265"/>
      <c r="O12" s="265"/>
      <c r="P12" s="254"/>
      <c r="Q12" s="254"/>
      <c r="R12" s="254"/>
      <c r="S12" s="254"/>
      <c r="T12" s="254"/>
      <c r="U12" s="254"/>
      <c r="V12" s="254"/>
      <c r="W12" s="254"/>
      <c r="X12" s="254"/>
      <c r="Y12" s="254"/>
    </row>
    <row r="13" spans="1:25" ht="12.75" customHeight="1">
      <c r="A13" s="261"/>
      <c r="B13" s="266"/>
      <c r="C13" s="263"/>
      <c r="D13" s="263"/>
      <c r="E13" s="263"/>
      <c r="F13" s="263"/>
      <c r="G13" s="263"/>
      <c r="H13" s="263"/>
      <c r="I13" s="263"/>
      <c r="J13" s="254"/>
      <c r="K13" s="254"/>
      <c r="L13" s="254"/>
      <c r="M13" s="254"/>
      <c r="N13" s="254"/>
      <c r="O13" s="254"/>
      <c r="P13" s="254"/>
      <c r="Q13" s="254"/>
      <c r="R13" s="254"/>
      <c r="S13" s="254"/>
      <c r="T13" s="254"/>
      <c r="U13" s="254"/>
      <c r="V13" s="254"/>
      <c r="W13" s="254"/>
      <c r="X13" s="254"/>
      <c r="Y13" s="254"/>
    </row>
    <row r="14" spans="1:25" ht="12.75" customHeight="1">
      <c r="A14" s="261"/>
      <c r="B14" s="267" t="s">
        <v>96</v>
      </c>
      <c r="C14" s="1260"/>
      <c r="D14" s="1261"/>
      <c r="E14" s="1261"/>
      <c r="F14" s="1261"/>
      <c r="G14" s="1261"/>
      <c r="H14" s="1261"/>
      <c r="I14" s="268"/>
      <c r="J14" s="254"/>
      <c r="K14" s="254"/>
      <c r="L14" s="254"/>
      <c r="M14" s="254"/>
      <c r="N14" s="254"/>
      <c r="O14" s="254"/>
      <c r="P14" s="254"/>
      <c r="Q14" s="254"/>
      <c r="R14" s="254"/>
      <c r="S14" s="254"/>
      <c r="T14" s="254"/>
      <c r="U14" s="254"/>
      <c r="V14" s="254"/>
      <c r="W14" s="254"/>
      <c r="X14" s="254"/>
      <c r="Y14" s="254"/>
    </row>
    <row r="15" spans="1:25" ht="12.75" customHeight="1">
      <c r="A15" s="261"/>
      <c r="B15" s="269" t="s">
        <v>97</v>
      </c>
      <c r="C15" s="1262" t="e">
        <f>INDEX(dms_ABN_List,MATCH(dms_TradingName,dms_TradingName_List))</f>
        <v>#N/A</v>
      </c>
      <c r="D15" s="1263"/>
      <c r="E15" s="1263"/>
      <c r="F15" s="344"/>
      <c r="G15" s="344"/>
      <c r="H15" s="344"/>
      <c r="I15" s="263"/>
      <c r="J15" s="254"/>
      <c r="K15" s="254"/>
      <c r="L15" s="254"/>
      <c r="M15" s="254"/>
      <c r="N15" s="254"/>
      <c r="O15" s="254"/>
      <c r="P15" s="254"/>
      <c r="Q15" s="254"/>
      <c r="R15" s="254"/>
      <c r="S15" s="254"/>
      <c r="T15" s="254"/>
      <c r="U15" s="254"/>
      <c r="V15" s="254"/>
      <c r="W15" s="254"/>
      <c r="X15" s="254"/>
      <c r="Y15" s="254"/>
    </row>
    <row r="16" spans="1:25" ht="12.75" customHeight="1">
      <c r="A16" s="261"/>
      <c r="B16" s="267" t="s">
        <v>98</v>
      </c>
      <c r="C16" s="1264" t="s">
        <v>836</v>
      </c>
      <c r="D16" s="1256"/>
      <c r="E16" s="1256"/>
      <c r="F16" s="263"/>
      <c r="G16" s="263"/>
      <c r="H16" s="263"/>
      <c r="I16" s="263"/>
      <c r="J16" s="254"/>
      <c r="K16" s="254"/>
      <c r="L16" s="254"/>
      <c r="M16" s="254"/>
      <c r="N16" s="254"/>
      <c r="O16" s="254"/>
      <c r="P16" s="254"/>
      <c r="Q16" s="254"/>
      <c r="R16" s="254"/>
      <c r="S16" s="254"/>
      <c r="T16" s="254"/>
      <c r="U16" s="254"/>
      <c r="V16" s="254"/>
      <c r="W16" s="254"/>
      <c r="X16" s="254"/>
      <c r="Y16" s="254"/>
    </row>
    <row r="17" spans="1:25" ht="12.75" customHeight="1">
      <c r="A17" s="261"/>
      <c r="B17" s="270"/>
      <c r="C17" s="268"/>
      <c r="D17" s="268"/>
      <c r="E17" s="268"/>
      <c r="F17" s="263"/>
      <c r="G17" s="263"/>
      <c r="H17" s="263"/>
      <c r="I17" s="263"/>
      <c r="J17" s="254"/>
      <c r="K17" s="254"/>
      <c r="L17" s="254"/>
      <c r="M17" s="254"/>
      <c r="N17" s="254"/>
      <c r="O17" s="254"/>
      <c r="P17" s="254"/>
      <c r="Q17" s="254"/>
      <c r="R17" s="254"/>
      <c r="S17" s="254"/>
      <c r="T17" s="254"/>
      <c r="U17" s="254"/>
      <c r="V17" s="254"/>
      <c r="W17" s="254"/>
      <c r="X17" s="254"/>
      <c r="Y17" s="254"/>
    </row>
    <row r="18" spans="1:25" ht="12.75" customHeight="1">
      <c r="A18" s="261"/>
      <c r="B18" s="271" t="s">
        <v>99</v>
      </c>
      <c r="C18" s="1265" t="s">
        <v>100</v>
      </c>
      <c r="D18" s="1265"/>
      <c r="E18" s="1266" t="s">
        <v>838</v>
      </c>
      <c r="F18" s="1261"/>
      <c r="G18" s="1261"/>
      <c r="H18" s="1261"/>
      <c r="I18" s="268"/>
      <c r="J18" s="254"/>
      <c r="K18" s="254"/>
      <c r="L18" s="254"/>
      <c r="M18" s="254"/>
      <c r="N18" s="254"/>
      <c r="O18" s="254"/>
      <c r="P18" s="254"/>
      <c r="Q18" s="254"/>
      <c r="R18" s="254"/>
      <c r="S18" s="254"/>
      <c r="T18" s="254"/>
      <c r="U18" s="254"/>
      <c r="V18" s="254"/>
      <c r="W18" s="254"/>
      <c r="X18" s="254"/>
      <c r="Y18" s="254"/>
    </row>
    <row r="19" spans="1:25" ht="12.75" customHeight="1">
      <c r="A19" s="261"/>
      <c r="B19" s="271"/>
      <c r="C19" s="345"/>
      <c r="D19" s="345" t="s">
        <v>101</v>
      </c>
      <c r="E19" s="1267"/>
      <c r="F19" s="1268"/>
      <c r="G19" s="1268"/>
      <c r="H19" s="1268"/>
      <c r="I19" s="268"/>
      <c r="J19" s="254"/>
      <c r="K19" s="254"/>
      <c r="L19" s="254"/>
      <c r="M19" s="254"/>
      <c r="N19" s="254"/>
      <c r="O19" s="254"/>
      <c r="P19" s="254"/>
      <c r="Q19" s="254"/>
      <c r="R19" s="254"/>
      <c r="S19" s="254"/>
      <c r="T19" s="254"/>
      <c r="U19" s="254"/>
      <c r="V19" s="254"/>
      <c r="W19" s="254"/>
      <c r="X19" s="254"/>
      <c r="Y19" s="254"/>
    </row>
    <row r="20" spans="1:25" ht="12.75" customHeight="1">
      <c r="A20" s="261"/>
      <c r="B20" s="271"/>
      <c r="C20" s="1265" t="s">
        <v>102</v>
      </c>
      <c r="D20" s="1265"/>
      <c r="E20" s="1269" t="s">
        <v>839</v>
      </c>
      <c r="F20" s="1268"/>
      <c r="G20" s="1268"/>
      <c r="H20" s="1268"/>
      <c r="I20" s="268"/>
      <c r="J20" s="254"/>
      <c r="K20" s="254"/>
      <c r="L20" s="254"/>
      <c r="M20" s="254"/>
      <c r="N20" s="254"/>
      <c r="O20" s="254"/>
      <c r="P20" s="254"/>
      <c r="Q20" s="254"/>
      <c r="R20" s="254"/>
      <c r="S20" s="254"/>
      <c r="T20" s="254"/>
      <c r="U20" s="254"/>
      <c r="V20" s="254"/>
      <c r="W20" s="254"/>
      <c r="X20" s="254"/>
      <c r="Y20" s="254"/>
    </row>
    <row r="21" spans="1:25" ht="12.75" customHeight="1">
      <c r="A21" s="261"/>
      <c r="B21" s="271"/>
      <c r="C21" s="263"/>
      <c r="D21" s="345" t="s">
        <v>103</v>
      </c>
      <c r="E21" s="346" t="s">
        <v>104</v>
      </c>
      <c r="F21" s="345"/>
      <c r="G21" s="346">
        <v>2000</v>
      </c>
      <c r="H21" s="263"/>
      <c r="I21" s="263"/>
      <c r="J21" s="254"/>
      <c r="K21" s="254"/>
      <c r="L21" s="254"/>
      <c r="M21" s="254"/>
      <c r="N21" s="254"/>
      <c r="O21" s="254"/>
      <c r="P21" s="254"/>
      <c r="Q21" s="254"/>
      <c r="R21" s="254"/>
      <c r="S21" s="254"/>
      <c r="T21" s="254"/>
      <c r="U21" s="254"/>
      <c r="V21" s="254"/>
      <c r="W21" s="254"/>
      <c r="X21" s="254"/>
      <c r="Y21" s="254"/>
    </row>
    <row r="22" spans="1:25" ht="12.75" customHeight="1">
      <c r="A22" s="261"/>
      <c r="B22" s="271"/>
      <c r="C22" s="263"/>
      <c r="D22" s="263"/>
      <c r="E22" s="263"/>
      <c r="F22" s="263"/>
      <c r="G22" s="263"/>
      <c r="H22" s="263"/>
      <c r="I22" s="263"/>
      <c r="J22" s="254"/>
      <c r="K22" s="254"/>
      <c r="L22" s="254"/>
      <c r="M22" s="254"/>
      <c r="N22" s="254"/>
      <c r="O22" s="254"/>
      <c r="P22" s="254"/>
      <c r="Q22" s="254"/>
      <c r="R22" s="254"/>
      <c r="S22" s="254"/>
      <c r="T22" s="254"/>
      <c r="U22" s="254"/>
      <c r="V22" s="254"/>
      <c r="W22" s="254"/>
      <c r="X22" s="254"/>
      <c r="Y22" s="254"/>
    </row>
    <row r="23" spans="1:25" ht="12.75" customHeight="1">
      <c r="A23" s="261"/>
      <c r="B23" s="271" t="s">
        <v>105</v>
      </c>
      <c r="C23" s="1265" t="s">
        <v>100</v>
      </c>
      <c r="D23" s="1265"/>
      <c r="E23" s="1270" t="s">
        <v>387</v>
      </c>
      <c r="F23" s="1271"/>
      <c r="G23" s="1271"/>
      <c r="H23" s="1271"/>
      <c r="I23" s="268"/>
      <c r="J23" s="254"/>
      <c r="K23" s="254"/>
      <c r="L23" s="254"/>
      <c r="M23" s="254"/>
      <c r="N23" s="254"/>
      <c r="O23" s="254"/>
      <c r="P23" s="254"/>
      <c r="Q23" s="254"/>
      <c r="R23" s="254"/>
      <c r="S23" s="254"/>
      <c r="T23" s="254"/>
      <c r="U23" s="254"/>
      <c r="V23" s="254"/>
      <c r="W23" s="254"/>
      <c r="X23" s="254"/>
      <c r="Y23" s="254"/>
    </row>
    <row r="24" spans="1:25" ht="12.75" customHeight="1">
      <c r="A24" s="261"/>
      <c r="B24" s="271"/>
      <c r="C24" s="345"/>
      <c r="D24" s="345" t="s">
        <v>101</v>
      </c>
      <c r="E24" s="1255"/>
      <c r="F24" s="1256"/>
      <c r="G24" s="1256"/>
      <c r="H24" s="1256"/>
      <c r="I24" s="268"/>
      <c r="J24" s="254"/>
      <c r="K24" s="254"/>
      <c r="L24" s="254"/>
      <c r="M24" s="254"/>
      <c r="N24" s="254"/>
      <c r="O24" s="254"/>
      <c r="P24" s="254"/>
      <c r="Q24" s="254"/>
      <c r="R24" s="254"/>
      <c r="S24" s="254"/>
      <c r="T24" s="254"/>
      <c r="U24" s="254"/>
      <c r="V24" s="254"/>
      <c r="W24" s="254"/>
      <c r="X24" s="254"/>
      <c r="Y24" s="254"/>
    </row>
    <row r="25" spans="1:25" ht="12.75" customHeight="1">
      <c r="A25" s="261"/>
      <c r="B25" s="271"/>
      <c r="C25" s="1265" t="s">
        <v>102</v>
      </c>
      <c r="D25" s="1265"/>
      <c r="E25" s="1264" t="s">
        <v>841</v>
      </c>
      <c r="F25" s="1256"/>
      <c r="G25" s="1256"/>
      <c r="H25" s="1256"/>
      <c r="I25" s="268"/>
      <c r="J25" s="254"/>
      <c r="K25" s="254"/>
      <c r="L25" s="254"/>
      <c r="M25" s="254"/>
      <c r="N25" s="254"/>
      <c r="O25" s="254"/>
      <c r="P25" s="254"/>
      <c r="Q25" s="254"/>
      <c r="R25" s="254"/>
      <c r="S25" s="254"/>
      <c r="T25" s="254"/>
      <c r="U25" s="254"/>
      <c r="V25" s="254"/>
      <c r="W25" s="254"/>
      <c r="X25" s="254"/>
      <c r="Y25" s="254"/>
    </row>
    <row r="26" spans="1:25" ht="12.75" customHeight="1">
      <c r="A26" s="261"/>
      <c r="B26" s="270"/>
      <c r="C26" s="263"/>
      <c r="D26" s="345" t="s">
        <v>103</v>
      </c>
      <c r="E26" s="346" t="s">
        <v>104</v>
      </c>
      <c r="F26" s="345"/>
      <c r="G26" s="346">
        <v>2000</v>
      </c>
      <c r="H26" s="263"/>
      <c r="I26" s="263"/>
      <c r="J26" s="254"/>
      <c r="K26" s="254"/>
      <c r="L26" s="254"/>
      <c r="M26" s="254"/>
      <c r="N26" s="254"/>
      <c r="O26" s="254"/>
      <c r="P26" s="254"/>
      <c r="Q26" s="254"/>
      <c r="R26" s="254"/>
      <c r="S26" s="254"/>
      <c r="T26" s="254"/>
      <c r="U26" s="254"/>
      <c r="V26" s="254"/>
      <c r="W26" s="254"/>
      <c r="X26" s="254"/>
      <c r="Y26" s="254"/>
    </row>
    <row r="27" spans="1:25" ht="12.75" customHeight="1">
      <c r="A27" s="261"/>
      <c r="B27" s="270"/>
      <c r="C27" s="268"/>
      <c r="D27" s="268"/>
      <c r="E27" s="268"/>
      <c r="F27" s="263"/>
      <c r="G27" s="263"/>
      <c r="H27" s="263"/>
      <c r="I27" s="263"/>
      <c r="J27" s="254"/>
      <c r="K27" s="254"/>
      <c r="L27" s="254"/>
      <c r="M27" s="254"/>
      <c r="N27" s="254"/>
      <c r="O27" s="254"/>
      <c r="P27" s="254"/>
      <c r="Q27" s="254"/>
      <c r="R27" s="254"/>
      <c r="S27" s="254"/>
      <c r="T27" s="254"/>
      <c r="U27" s="254"/>
      <c r="V27" s="254"/>
      <c r="W27" s="254"/>
      <c r="X27" s="254"/>
      <c r="Y27" s="254"/>
    </row>
    <row r="28" spans="1:25" ht="12.75" customHeight="1">
      <c r="A28" s="261"/>
      <c r="B28" s="270"/>
      <c r="C28" s="268"/>
      <c r="D28" s="268"/>
      <c r="E28" s="268"/>
      <c r="F28" s="263"/>
      <c r="G28" s="263"/>
      <c r="H28" s="263"/>
      <c r="I28" s="263"/>
      <c r="J28" s="254"/>
      <c r="K28" s="254"/>
      <c r="L28" s="254"/>
      <c r="M28" s="254"/>
      <c r="N28" s="254"/>
      <c r="O28" s="254"/>
      <c r="P28" s="254"/>
      <c r="Q28" s="254"/>
      <c r="R28" s="254"/>
      <c r="S28" s="254"/>
      <c r="T28" s="254"/>
      <c r="U28" s="254"/>
      <c r="V28" s="254"/>
      <c r="W28" s="254"/>
      <c r="X28" s="254"/>
      <c r="Y28" s="254"/>
    </row>
    <row r="29" spans="1:25" ht="12.75" customHeight="1">
      <c r="A29" s="261"/>
      <c r="B29" s="272" t="s">
        <v>106</v>
      </c>
      <c r="C29" s="1278" t="s">
        <v>840</v>
      </c>
      <c r="D29" s="1279"/>
      <c r="E29" s="273"/>
      <c r="F29" s="1280"/>
      <c r="G29" s="1279"/>
      <c r="H29" s="274"/>
      <c r="I29" s="274"/>
      <c r="J29" s="254"/>
      <c r="K29" s="275"/>
      <c r="L29" s="254"/>
      <c r="M29" s="254"/>
      <c r="N29" s="254"/>
      <c r="O29" s="254"/>
      <c r="P29" s="254"/>
      <c r="Q29" s="254"/>
      <c r="R29" s="254"/>
      <c r="S29" s="254"/>
      <c r="T29" s="254"/>
      <c r="U29" s="254"/>
      <c r="V29" s="254"/>
      <c r="W29" s="254"/>
      <c r="X29" s="254"/>
      <c r="Y29" s="254"/>
    </row>
    <row r="30" spans="1:25" ht="12.75" customHeight="1">
      <c r="A30" s="261"/>
      <c r="B30" s="271" t="s">
        <v>107</v>
      </c>
      <c r="C30" s="1281" t="s">
        <v>391</v>
      </c>
      <c r="D30" s="1282"/>
      <c r="E30" s="266"/>
      <c r="F30" s="1283"/>
      <c r="G30" s="1282"/>
      <c r="H30" s="263"/>
      <c r="I30" s="263"/>
      <c r="J30" s="254"/>
      <c r="K30" s="254"/>
      <c r="L30" s="254"/>
      <c r="M30" s="254"/>
      <c r="N30" s="254"/>
      <c r="O30" s="254"/>
      <c r="P30" s="254"/>
      <c r="Q30" s="254"/>
      <c r="R30" s="254"/>
      <c r="S30" s="254"/>
      <c r="T30" s="254"/>
      <c r="U30" s="254"/>
      <c r="V30" s="254"/>
      <c r="W30" s="254"/>
      <c r="X30" s="254"/>
      <c r="Y30" s="254"/>
    </row>
    <row r="31" spans="1:25" ht="12.75" customHeight="1">
      <c r="A31" s="261"/>
      <c r="B31" s="271" t="s">
        <v>108</v>
      </c>
      <c r="C31" s="1275" t="s">
        <v>842</v>
      </c>
      <c r="D31" s="1276"/>
      <c r="E31" s="266"/>
      <c r="F31" s="1277"/>
      <c r="G31" s="1276"/>
      <c r="H31" s="263"/>
      <c r="I31" s="263"/>
      <c r="J31" s="254"/>
      <c r="K31" s="254"/>
      <c r="L31" s="254"/>
      <c r="M31" s="254"/>
      <c r="N31" s="254"/>
      <c r="O31" s="254"/>
      <c r="P31" s="254"/>
      <c r="Q31" s="254"/>
      <c r="R31" s="254"/>
      <c r="S31" s="254"/>
      <c r="T31" s="254"/>
      <c r="U31" s="254"/>
      <c r="V31" s="254"/>
      <c r="W31" s="254"/>
      <c r="X31" s="254"/>
      <c r="Y31" s="254"/>
    </row>
    <row r="32" spans="1:25" ht="12.75" customHeight="1">
      <c r="A32" s="261"/>
      <c r="B32" s="270"/>
      <c r="C32" s="268"/>
      <c r="D32" s="268"/>
      <c r="E32" s="268"/>
      <c r="F32" s="263"/>
      <c r="G32" s="263"/>
      <c r="H32" s="263"/>
      <c r="I32" s="263"/>
      <c r="J32" s="254"/>
      <c r="K32" s="254"/>
      <c r="L32" s="254"/>
      <c r="M32" s="254"/>
      <c r="N32" s="254"/>
      <c r="O32" s="254"/>
      <c r="P32" s="254"/>
      <c r="Q32" s="254"/>
      <c r="R32" s="254"/>
      <c r="S32" s="254"/>
      <c r="T32" s="254"/>
      <c r="U32" s="254"/>
      <c r="V32" s="254"/>
      <c r="W32" s="254"/>
      <c r="X32" s="254"/>
      <c r="Y32" s="254"/>
    </row>
    <row r="33" spans="1:25" ht="12.75" customHeight="1">
      <c r="A33" s="264"/>
      <c r="B33" s="264" t="s">
        <v>109</v>
      </c>
      <c r="C33" s="264"/>
      <c r="D33" s="264"/>
      <c r="E33" s="264"/>
      <c r="F33" s="264"/>
      <c r="G33" s="264"/>
      <c r="H33" s="264"/>
      <c r="I33" s="264"/>
      <c r="J33" s="264"/>
      <c r="K33" s="264"/>
      <c r="L33" s="264"/>
      <c r="M33" s="264"/>
      <c r="N33" s="265"/>
      <c r="O33" s="265"/>
      <c r="P33" s="254"/>
      <c r="Q33" s="254"/>
      <c r="R33" s="254"/>
      <c r="S33" s="254"/>
      <c r="T33" s="254"/>
      <c r="U33" s="254"/>
      <c r="V33" s="254"/>
      <c r="W33" s="254"/>
      <c r="X33" s="254"/>
      <c r="Y33" s="254"/>
    </row>
    <row r="34" spans="1:25" ht="12.75" customHeight="1">
      <c r="A34" s="261"/>
      <c r="B34" s="263"/>
      <c r="C34" s="263"/>
      <c r="D34" s="263"/>
      <c r="E34" s="263"/>
      <c r="F34" s="263"/>
      <c r="G34" s="263"/>
      <c r="H34" s="263"/>
      <c r="I34" s="263"/>
      <c r="J34" s="254"/>
      <c r="K34" s="254"/>
      <c r="L34" s="254"/>
      <c r="M34" s="254"/>
      <c r="N34" s="254"/>
      <c r="O34" s="254"/>
      <c r="P34" s="254"/>
      <c r="Q34" s="254"/>
      <c r="R34" s="254"/>
      <c r="S34" s="254"/>
      <c r="T34" s="254"/>
      <c r="U34" s="254"/>
      <c r="V34" s="254"/>
      <c r="W34" s="254"/>
      <c r="X34" s="254"/>
      <c r="Y34" s="254"/>
    </row>
    <row r="35" spans="1:25" ht="12.75" customHeight="1">
      <c r="A35" s="259"/>
      <c r="B35" s="275"/>
      <c r="C35" s="254"/>
      <c r="D35" s="254"/>
      <c r="E35" s="254"/>
      <c r="F35" s="254"/>
      <c r="G35" s="254"/>
      <c r="H35" s="254"/>
      <c r="I35" s="254"/>
      <c r="J35" s="254"/>
      <c r="K35" s="254"/>
      <c r="L35" s="254"/>
      <c r="M35" s="254"/>
      <c r="N35" s="254"/>
      <c r="O35" s="254"/>
      <c r="P35" s="254"/>
      <c r="Q35" s="254"/>
      <c r="R35" s="254"/>
      <c r="S35" s="254"/>
      <c r="T35" s="254"/>
      <c r="U35" s="254"/>
      <c r="V35" s="254"/>
      <c r="W35" s="254"/>
      <c r="X35" s="254"/>
      <c r="Y35" s="254"/>
    </row>
    <row r="36" spans="1:25" ht="12.75" customHeight="1">
      <c r="A36" s="347"/>
      <c r="B36" s="348" t="s">
        <v>117</v>
      </c>
      <c r="C36" s="1270" t="s">
        <v>118</v>
      </c>
      <c r="D36" s="1272"/>
      <c r="E36" s="1272"/>
      <c r="F36" s="249"/>
      <c r="G36" s="249"/>
      <c r="H36" s="249"/>
      <c r="I36" s="249"/>
      <c r="J36" s="254"/>
      <c r="K36" s="254"/>
      <c r="L36" s="254"/>
      <c r="M36" s="254"/>
      <c r="N36" s="254"/>
      <c r="O36" s="254"/>
      <c r="P36" s="254"/>
      <c r="Q36" s="254"/>
      <c r="R36" s="254"/>
      <c r="S36" s="254"/>
      <c r="T36" s="254"/>
      <c r="U36" s="254"/>
      <c r="V36" s="254"/>
      <c r="W36" s="254"/>
      <c r="X36" s="254"/>
      <c r="Y36" s="254"/>
    </row>
    <row r="37" spans="1:25" ht="25.5" customHeight="1">
      <c r="A37" s="347"/>
      <c r="B37" s="349" t="s">
        <v>124</v>
      </c>
      <c r="C37" s="1273"/>
      <c r="D37" s="1274"/>
      <c r="E37" s="1274"/>
      <c r="F37" s="1274"/>
      <c r="G37" s="1274"/>
      <c r="H37" s="1274"/>
      <c r="I37" s="1274"/>
      <c r="J37" s="254"/>
      <c r="K37" s="254"/>
      <c r="L37" s="254"/>
      <c r="M37" s="254"/>
      <c r="N37" s="254"/>
      <c r="O37" s="254"/>
      <c r="P37" s="254"/>
      <c r="Q37" s="254"/>
      <c r="R37" s="254"/>
      <c r="S37" s="254"/>
      <c r="T37" s="254"/>
      <c r="U37" s="254"/>
      <c r="V37" s="254"/>
      <c r="W37" s="254"/>
      <c r="X37" s="254"/>
      <c r="Y37" s="254"/>
    </row>
    <row r="38" spans="1:25">
      <c r="A38" s="259"/>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row>
    <row r="39" spans="1:25">
      <c r="A39" s="259"/>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row>
    <row r="40" spans="1:25">
      <c r="A40" s="259"/>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row>
    <row r="41" spans="1:25">
      <c r="A41" s="259"/>
      <c r="B41" s="254"/>
      <c r="C41" s="254"/>
      <c r="D41" s="254"/>
      <c r="E41" s="254"/>
      <c r="F41" s="254"/>
      <c r="G41" s="254"/>
      <c r="H41" s="254"/>
      <c r="I41" s="254"/>
      <c r="J41" s="254"/>
      <c r="K41" s="254"/>
      <c r="L41" s="254"/>
      <c r="M41" s="254"/>
      <c r="N41" s="254"/>
      <c r="O41" s="254"/>
      <c r="P41" s="254"/>
      <c r="Q41" s="254"/>
      <c r="R41" s="254"/>
      <c r="S41" s="254"/>
      <c r="T41" s="254"/>
      <c r="U41" s="254"/>
      <c r="V41" s="254"/>
      <c r="W41" s="254"/>
      <c r="X41" s="254"/>
      <c r="Y41" s="254"/>
    </row>
    <row r="42" spans="1:25">
      <c r="A42" s="259"/>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row>
    <row r="43" spans="1:25">
      <c r="A43" s="259"/>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row>
    <row r="44" spans="1:25">
      <c r="A44" s="259"/>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row>
    <row r="45" spans="1:25">
      <c r="A45" s="259"/>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row>
    <row r="46" spans="1:25">
      <c r="A46" s="259"/>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row>
    <row r="47" spans="1:25">
      <c r="A47" s="259"/>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row>
    <row r="48" spans="1:25">
      <c r="A48" s="259"/>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row>
    <row r="49" spans="1:25">
      <c r="A49" s="259"/>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row>
    <row r="50" spans="1:25">
      <c r="A50" s="259"/>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row>
    <row r="51" spans="1:25">
      <c r="A51" s="259"/>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row>
    <row r="52" spans="1:25">
      <c r="A52" s="259"/>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row>
    <row r="53" spans="1:25">
      <c r="A53" s="259"/>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row>
    <row r="54" spans="1:25">
      <c r="A54" s="259"/>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row>
    <row r="55" spans="1:25">
      <c r="A55" s="259"/>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row>
    <row r="56" spans="1:25">
      <c r="A56" s="259"/>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row>
    <row r="57" spans="1:25">
      <c r="A57" s="259"/>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row>
    <row r="58" spans="1:25">
      <c r="A58" s="259"/>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row>
    <row r="59" spans="1:25">
      <c r="A59" s="259"/>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row>
    <row r="60" spans="1:25">
      <c r="A60" s="259"/>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row>
    <row r="61" spans="1:25">
      <c r="A61" s="259"/>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row>
    <row r="62" spans="1:25">
      <c r="A62" s="259"/>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row>
    <row r="63" spans="1:25">
      <c r="A63" s="259"/>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row>
    <row r="64" spans="1:25">
      <c r="A64" s="259"/>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row>
    <row r="65" spans="1:25">
      <c r="A65" s="259"/>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row>
    <row r="66" spans="1:25">
      <c r="A66" s="259"/>
      <c r="B66" s="254"/>
      <c r="C66" s="254"/>
      <c r="D66" s="254"/>
      <c r="E66" s="254"/>
      <c r="F66" s="254"/>
      <c r="G66" s="254"/>
      <c r="H66" s="254"/>
      <c r="I66" s="254"/>
      <c r="J66" s="254"/>
      <c r="K66" s="254"/>
      <c r="L66" s="254"/>
      <c r="M66" s="254"/>
      <c r="N66" s="254"/>
      <c r="O66" s="254"/>
      <c r="P66" s="254"/>
      <c r="Q66" s="254"/>
      <c r="R66" s="254"/>
      <c r="S66" s="254"/>
      <c r="T66" s="254"/>
      <c r="U66" s="254"/>
      <c r="V66" s="254"/>
      <c r="W66" s="254"/>
      <c r="X66" s="254"/>
      <c r="Y66" s="254"/>
    </row>
    <row r="67" spans="1:25">
      <c r="A67" s="259"/>
      <c r="B67" s="254"/>
      <c r="C67" s="254"/>
      <c r="D67" s="254"/>
      <c r="E67" s="254"/>
      <c r="F67" s="254"/>
      <c r="G67" s="254"/>
      <c r="H67" s="254"/>
      <c r="I67" s="254"/>
      <c r="J67" s="254"/>
      <c r="K67" s="254"/>
      <c r="L67" s="254"/>
      <c r="M67" s="254"/>
      <c r="N67" s="254"/>
      <c r="O67" s="254"/>
      <c r="P67" s="254"/>
      <c r="Q67" s="254"/>
      <c r="R67" s="254"/>
      <c r="S67" s="254"/>
      <c r="T67" s="254"/>
      <c r="U67" s="254"/>
      <c r="V67" s="254"/>
      <c r="W67" s="254"/>
      <c r="X67" s="254"/>
      <c r="Y67" s="254"/>
    </row>
    <row r="68" spans="1:25">
      <c r="A68" s="259"/>
      <c r="B68" s="254"/>
      <c r="C68" s="254"/>
      <c r="D68" s="254"/>
      <c r="E68" s="254"/>
      <c r="F68" s="254"/>
      <c r="G68" s="254"/>
      <c r="H68" s="254"/>
      <c r="I68" s="254"/>
      <c r="J68" s="254"/>
      <c r="K68" s="254"/>
      <c r="L68" s="254"/>
      <c r="M68" s="254"/>
      <c r="N68" s="254"/>
      <c r="O68" s="254"/>
      <c r="P68" s="254"/>
      <c r="Q68" s="254"/>
      <c r="R68" s="254"/>
      <c r="S68" s="254"/>
      <c r="T68" s="254"/>
      <c r="U68" s="254"/>
      <c r="V68" s="254"/>
      <c r="W68" s="254"/>
      <c r="X68" s="254"/>
      <c r="Y68" s="254"/>
    </row>
    <row r="69" spans="1:25">
      <c r="A69" s="259"/>
      <c r="B69" s="254"/>
      <c r="C69" s="254"/>
      <c r="D69" s="254"/>
      <c r="E69" s="254"/>
      <c r="F69" s="254"/>
      <c r="G69" s="254"/>
      <c r="H69" s="254"/>
      <c r="I69" s="254"/>
      <c r="J69" s="254"/>
      <c r="K69" s="254"/>
      <c r="L69" s="254"/>
      <c r="M69" s="254"/>
      <c r="N69" s="254"/>
      <c r="O69" s="254"/>
      <c r="P69" s="254"/>
      <c r="Q69" s="254"/>
      <c r="R69" s="254"/>
      <c r="S69" s="254"/>
      <c r="T69" s="254"/>
      <c r="U69" s="254"/>
      <c r="V69" s="254"/>
      <c r="W69" s="254"/>
      <c r="X69" s="254"/>
      <c r="Y69" s="254"/>
    </row>
    <row r="70" spans="1:25">
      <c r="A70" s="259"/>
      <c r="B70" s="254"/>
      <c r="C70" s="254"/>
      <c r="D70" s="254"/>
      <c r="E70" s="254"/>
      <c r="F70" s="254"/>
      <c r="G70" s="254"/>
      <c r="H70" s="254"/>
      <c r="I70" s="254"/>
      <c r="J70" s="254"/>
      <c r="K70" s="254"/>
      <c r="L70" s="254"/>
      <c r="M70" s="254"/>
      <c r="N70" s="254"/>
      <c r="O70" s="254"/>
      <c r="P70" s="254"/>
      <c r="Q70" s="254"/>
      <c r="R70" s="254"/>
      <c r="S70" s="254"/>
      <c r="T70" s="254"/>
      <c r="U70" s="254"/>
      <c r="V70" s="254"/>
      <c r="W70" s="254"/>
      <c r="X70" s="254"/>
      <c r="Y70" s="254"/>
    </row>
    <row r="71" spans="1:25">
      <c r="A71" s="259"/>
      <c r="B71" s="254"/>
      <c r="C71" s="254"/>
      <c r="D71" s="254"/>
      <c r="E71" s="254"/>
      <c r="F71" s="254"/>
      <c r="G71" s="254"/>
      <c r="H71" s="254"/>
      <c r="I71" s="254"/>
      <c r="J71" s="254"/>
      <c r="K71" s="254"/>
      <c r="L71" s="254"/>
      <c r="M71" s="254"/>
      <c r="N71" s="254"/>
      <c r="O71" s="254"/>
      <c r="P71" s="254"/>
      <c r="Q71" s="254"/>
      <c r="R71" s="254"/>
      <c r="S71" s="254"/>
      <c r="T71" s="254"/>
      <c r="U71" s="254"/>
      <c r="V71" s="254"/>
      <c r="W71" s="254"/>
      <c r="X71" s="254"/>
      <c r="Y71" s="254"/>
    </row>
    <row r="72" spans="1:25">
      <c r="A72" s="259"/>
      <c r="B72" s="254"/>
      <c r="C72" s="254"/>
      <c r="D72" s="254"/>
      <c r="E72" s="254"/>
      <c r="F72" s="254"/>
      <c r="G72" s="254"/>
      <c r="H72" s="254"/>
      <c r="I72" s="254"/>
      <c r="J72" s="254"/>
      <c r="K72" s="254"/>
      <c r="L72" s="254"/>
      <c r="M72" s="254"/>
      <c r="N72" s="254"/>
      <c r="O72" s="254"/>
      <c r="P72" s="254"/>
      <c r="Q72" s="254"/>
      <c r="R72" s="254"/>
      <c r="S72" s="254"/>
      <c r="T72" s="254"/>
      <c r="U72" s="254"/>
      <c r="V72" s="254"/>
      <c r="W72" s="254"/>
      <c r="X72" s="254"/>
      <c r="Y72" s="254"/>
    </row>
    <row r="73" spans="1:25">
      <c r="A73" s="259"/>
      <c r="B73" s="254"/>
      <c r="C73" s="254"/>
      <c r="D73" s="254"/>
      <c r="E73" s="254"/>
      <c r="F73" s="254"/>
      <c r="G73" s="254"/>
      <c r="H73" s="254"/>
      <c r="I73" s="254"/>
      <c r="J73" s="254"/>
      <c r="K73" s="254"/>
      <c r="L73" s="254"/>
      <c r="M73" s="254"/>
      <c r="N73" s="254"/>
      <c r="O73" s="254"/>
      <c r="P73" s="254"/>
      <c r="Q73" s="254"/>
      <c r="R73" s="254"/>
      <c r="S73" s="254"/>
      <c r="T73" s="254"/>
      <c r="U73" s="254"/>
      <c r="V73" s="254"/>
      <c r="W73" s="254"/>
      <c r="X73" s="254"/>
      <c r="Y73" s="254"/>
    </row>
    <row r="74" spans="1:25">
      <c r="A74" s="259"/>
      <c r="B74" s="254"/>
      <c r="C74" s="254"/>
      <c r="D74" s="254"/>
      <c r="E74" s="254"/>
      <c r="F74" s="254"/>
      <c r="G74" s="254"/>
      <c r="H74" s="254"/>
      <c r="I74" s="254"/>
      <c r="J74" s="254"/>
      <c r="K74" s="254"/>
      <c r="L74" s="254"/>
      <c r="M74" s="254"/>
      <c r="N74" s="254"/>
      <c r="O74" s="254"/>
      <c r="P74" s="254"/>
      <c r="Q74" s="254"/>
      <c r="R74" s="254"/>
      <c r="S74" s="254"/>
      <c r="T74" s="254"/>
      <c r="U74" s="254"/>
      <c r="V74" s="254"/>
      <c r="W74" s="254"/>
      <c r="X74" s="254"/>
      <c r="Y74" s="254"/>
    </row>
    <row r="75" spans="1:25">
      <c r="A75" s="259"/>
      <c r="B75" s="254"/>
      <c r="C75" s="254"/>
      <c r="D75" s="254"/>
      <c r="E75" s="254"/>
      <c r="F75" s="254"/>
      <c r="G75" s="254"/>
      <c r="H75" s="254"/>
      <c r="I75" s="254"/>
      <c r="J75" s="254"/>
      <c r="K75" s="254"/>
      <c r="L75" s="254"/>
      <c r="M75" s="254"/>
      <c r="N75" s="254"/>
      <c r="O75" s="254"/>
      <c r="P75" s="254"/>
      <c r="Q75" s="254"/>
      <c r="R75" s="254"/>
      <c r="S75" s="254"/>
      <c r="T75" s="254"/>
      <c r="U75" s="254"/>
      <c r="V75" s="254"/>
      <c r="W75" s="254"/>
      <c r="X75" s="254"/>
      <c r="Y75" s="254"/>
    </row>
    <row r="76" spans="1:25">
      <c r="A76" s="259"/>
      <c r="B76" s="254"/>
      <c r="C76" s="254"/>
      <c r="D76" s="254"/>
      <c r="E76" s="254"/>
      <c r="F76" s="254"/>
      <c r="G76" s="254"/>
      <c r="H76" s="254"/>
      <c r="I76" s="254"/>
      <c r="J76" s="254"/>
      <c r="K76" s="254"/>
      <c r="L76" s="254"/>
      <c r="M76" s="254"/>
      <c r="N76" s="254"/>
      <c r="O76" s="254"/>
      <c r="P76" s="254"/>
      <c r="Q76" s="254"/>
      <c r="R76" s="254"/>
      <c r="S76" s="254"/>
      <c r="T76" s="254"/>
      <c r="U76" s="254"/>
      <c r="V76" s="254"/>
      <c r="W76" s="254"/>
      <c r="X76" s="254"/>
      <c r="Y76" s="254"/>
    </row>
    <row r="77" spans="1:25">
      <c r="A77" s="259"/>
      <c r="B77" s="254"/>
      <c r="C77" s="254"/>
      <c r="D77" s="254"/>
      <c r="E77" s="254"/>
      <c r="F77" s="254"/>
      <c r="G77" s="254"/>
      <c r="H77" s="254"/>
      <c r="I77" s="254"/>
      <c r="J77" s="254"/>
      <c r="K77" s="254"/>
      <c r="L77" s="254"/>
      <c r="M77" s="254"/>
      <c r="N77" s="254"/>
      <c r="O77" s="254"/>
      <c r="P77" s="254"/>
      <c r="Q77" s="254"/>
      <c r="R77" s="254"/>
      <c r="S77" s="254"/>
      <c r="T77" s="254"/>
      <c r="U77" s="254"/>
      <c r="V77" s="254"/>
      <c r="W77" s="254"/>
      <c r="X77" s="254"/>
      <c r="Y77" s="254"/>
    </row>
    <row r="78" spans="1:25">
      <c r="A78" s="259"/>
      <c r="B78" s="254"/>
      <c r="C78" s="254"/>
      <c r="D78" s="254"/>
      <c r="E78" s="254"/>
      <c r="F78" s="254"/>
      <c r="G78" s="254"/>
      <c r="H78" s="254"/>
      <c r="I78" s="254"/>
      <c r="J78" s="254"/>
      <c r="K78" s="254"/>
      <c r="L78" s="254"/>
      <c r="M78" s="254"/>
      <c r="N78" s="254"/>
      <c r="O78" s="254"/>
      <c r="P78" s="254"/>
      <c r="Q78" s="254"/>
      <c r="R78" s="254"/>
      <c r="S78" s="254"/>
      <c r="T78" s="254"/>
      <c r="U78" s="254"/>
      <c r="V78" s="254"/>
      <c r="W78" s="254"/>
      <c r="X78" s="254"/>
      <c r="Y78" s="254"/>
    </row>
    <row r="79" spans="1:25">
      <c r="A79" s="259"/>
      <c r="B79" s="254"/>
      <c r="C79" s="254"/>
      <c r="D79" s="254"/>
      <c r="E79" s="254"/>
      <c r="F79" s="254"/>
      <c r="G79" s="254"/>
      <c r="H79" s="254"/>
      <c r="I79" s="254"/>
      <c r="J79" s="254"/>
      <c r="K79" s="254"/>
      <c r="L79" s="254"/>
      <c r="M79" s="254"/>
      <c r="N79" s="254"/>
      <c r="O79" s="254"/>
      <c r="P79" s="254"/>
      <c r="Q79" s="254"/>
      <c r="R79" s="254"/>
      <c r="S79" s="254"/>
      <c r="T79" s="254"/>
      <c r="U79" s="254"/>
      <c r="V79" s="254"/>
      <c r="W79" s="254"/>
      <c r="X79" s="254"/>
      <c r="Y79" s="254"/>
    </row>
    <row r="80" spans="1:25">
      <c r="A80" s="259"/>
      <c r="B80" s="254"/>
      <c r="C80" s="254"/>
      <c r="D80" s="254"/>
      <c r="E80" s="254"/>
      <c r="F80" s="254"/>
      <c r="G80" s="254"/>
      <c r="H80" s="254"/>
      <c r="I80" s="254"/>
      <c r="J80" s="254"/>
      <c r="K80" s="254"/>
      <c r="L80" s="254"/>
      <c r="M80" s="254"/>
      <c r="N80" s="254"/>
      <c r="O80" s="254"/>
      <c r="P80" s="254"/>
      <c r="Q80" s="254"/>
      <c r="R80" s="254"/>
      <c r="S80" s="254"/>
      <c r="T80" s="254"/>
      <c r="U80" s="254"/>
      <c r="V80" s="254"/>
      <c r="W80" s="254"/>
      <c r="X80" s="254"/>
      <c r="Y80" s="254"/>
    </row>
    <row r="81" spans="1:25">
      <c r="A81" s="259"/>
      <c r="B81" s="254"/>
      <c r="C81" s="254"/>
      <c r="D81" s="254"/>
      <c r="E81" s="254"/>
      <c r="F81" s="254"/>
      <c r="G81" s="254"/>
      <c r="H81" s="254"/>
      <c r="I81" s="254"/>
      <c r="J81" s="254"/>
      <c r="K81" s="254"/>
      <c r="L81" s="254"/>
      <c r="M81" s="254"/>
      <c r="N81" s="254"/>
      <c r="O81" s="254"/>
      <c r="P81" s="254"/>
      <c r="Q81" s="254"/>
      <c r="R81" s="254"/>
      <c r="S81" s="254"/>
      <c r="T81" s="254"/>
      <c r="U81" s="254"/>
      <c r="V81" s="254"/>
      <c r="W81" s="254"/>
      <c r="X81" s="254"/>
      <c r="Y81" s="254"/>
    </row>
    <row r="82" spans="1:25">
      <c r="A82" s="259"/>
      <c r="B82" s="254"/>
      <c r="C82" s="254"/>
      <c r="D82" s="254"/>
      <c r="E82" s="254"/>
      <c r="F82" s="254"/>
      <c r="G82" s="254"/>
      <c r="H82" s="254"/>
      <c r="I82" s="254"/>
      <c r="J82" s="254"/>
      <c r="K82" s="254"/>
      <c r="L82" s="254"/>
      <c r="M82" s="254"/>
      <c r="N82" s="254"/>
      <c r="O82" s="254"/>
      <c r="P82" s="254"/>
      <c r="Q82" s="254"/>
      <c r="R82" s="254"/>
      <c r="S82" s="254"/>
      <c r="T82" s="254"/>
      <c r="U82" s="254"/>
      <c r="V82" s="254"/>
      <c r="W82" s="254"/>
      <c r="X82" s="254"/>
      <c r="Y82" s="254"/>
    </row>
    <row r="83" spans="1:25">
      <c r="A83" s="259"/>
      <c r="B83" s="254"/>
      <c r="C83" s="254"/>
      <c r="D83" s="254"/>
      <c r="E83" s="254"/>
      <c r="F83" s="254"/>
      <c r="G83" s="254"/>
      <c r="H83" s="254"/>
      <c r="I83" s="254"/>
      <c r="J83" s="254"/>
      <c r="K83" s="254"/>
      <c r="L83" s="254"/>
      <c r="M83" s="254"/>
      <c r="N83" s="254"/>
      <c r="O83" s="254"/>
      <c r="P83" s="254"/>
      <c r="Q83" s="254"/>
      <c r="R83" s="254"/>
      <c r="S83" s="254"/>
      <c r="T83" s="254"/>
      <c r="U83" s="254"/>
      <c r="V83" s="254"/>
      <c r="W83" s="254"/>
      <c r="X83" s="254"/>
      <c r="Y83" s="254"/>
    </row>
    <row r="84" spans="1:25">
      <c r="A84" s="259"/>
      <c r="B84" s="254"/>
      <c r="C84" s="254"/>
      <c r="D84" s="254"/>
      <c r="E84" s="254"/>
      <c r="F84" s="254"/>
      <c r="G84" s="254"/>
      <c r="H84" s="254"/>
      <c r="I84" s="254"/>
      <c r="J84" s="254"/>
      <c r="K84" s="254"/>
      <c r="L84" s="254"/>
      <c r="M84" s="254"/>
      <c r="N84" s="254"/>
      <c r="O84" s="254"/>
      <c r="P84" s="254"/>
      <c r="Q84" s="254"/>
      <c r="R84" s="254"/>
      <c r="S84" s="254"/>
      <c r="T84" s="254"/>
      <c r="U84" s="254"/>
      <c r="V84" s="254"/>
      <c r="W84" s="254"/>
      <c r="X84" s="254"/>
      <c r="Y84" s="254"/>
    </row>
    <row r="85" spans="1:25">
      <c r="A85" s="259"/>
      <c r="B85" s="254"/>
      <c r="C85" s="254"/>
      <c r="D85" s="254"/>
      <c r="E85" s="254"/>
      <c r="F85" s="254"/>
      <c r="G85" s="254"/>
      <c r="H85" s="254"/>
      <c r="I85" s="254"/>
      <c r="J85" s="254"/>
      <c r="K85" s="254"/>
      <c r="L85" s="254"/>
      <c r="M85" s="254"/>
      <c r="N85" s="254"/>
      <c r="O85" s="254"/>
      <c r="P85" s="254"/>
      <c r="Q85" s="254"/>
      <c r="R85" s="254"/>
      <c r="S85" s="254"/>
      <c r="T85" s="254"/>
      <c r="U85" s="254"/>
      <c r="V85" s="254"/>
      <c r="W85" s="254"/>
      <c r="X85" s="254"/>
      <c r="Y85" s="254"/>
    </row>
    <row r="86" spans="1:25">
      <c r="A86" s="259"/>
      <c r="B86" s="254"/>
      <c r="C86" s="254"/>
      <c r="D86" s="254"/>
      <c r="E86" s="254"/>
      <c r="F86" s="254"/>
      <c r="G86" s="254"/>
      <c r="H86" s="254"/>
      <c r="I86" s="254"/>
      <c r="J86" s="254"/>
      <c r="K86" s="254"/>
      <c r="L86" s="254"/>
      <c r="M86" s="254"/>
      <c r="N86" s="254"/>
      <c r="O86" s="254"/>
      <c r="P86" s="254"/>
      <c r="Q86" s="254"/>
      <c r="R86" s="254"/>
      <c r="S86" s="254"/>
      <c r="T86" s="254"/>
      <c r="U86" s="254"/>
      <c r="V86" s="254"/>
      <c r="W86" s="254"/>
      <c r="X86" s="254"/>
      <c r="Y86" s="254"/>
    </row>
    <row r="87" spans="1:25">
      <c r="A87" s="259"/>
      <c r="B87" s="254"/>
      <c r="C87" s="254"/>
      <c r="D87" s="254"/>
      <c r="E87" s="254"/>
      <c r="F87" s="254"/>
      <c r="G87" s="254"/>
      <c r="H87" s="254"/>
      <c r="I87" s="254"/>
      <c r="J87" s="254"/>
      <c r="K87" s="254"/>
      <c r="L87" s="254"/>
      <c r="M87" s="254"/>
      <c r="N87" s="254"/>
      <c r="O87" s="254"/>
      <c r="P87" s="254"/>
      <c r="Q87" s="254"/>
      <c r="R87" s="254"/>
      <c r="S87" s="254"/>
      <c r="T87" s="254"/>
      <c r="U87" s="254"/>
      <c r="V87" s="254"/>
      <c r="W87" s="254"/>
      <c r="X87" s="254"/>
      <c r="Y87" s="254"/>
    </row>
    <row r="88" spans="1:25">
      <c r="A88" s="259"/>
      <c r="B88" s="254"/>
      <c r="C88" s="254"/>
      <c r="D88" s="254"/>
      <c r="E88" s="254"/>
      <c r="F88" s="254"/>
      <c r="G88" s="254"/>
      <c r="H88" s="254"/>
      <c r="I88" s="254"/>
      <c r="J88" s="254"/>
      <c r="K88" s="254"/>
      <c r="L88" s="254"/>
      <c r="M88" s="254"/>
      <c r="N88" s="254"/>
      <c r="O88" s="254"/>
      <c r="P88" s="254"/>
      <c r="Q88" s="254"/>
      <c r="R88" s="254"/>
      <c r="S88" s="254"/>
      <c r="T88" s="254"/>
      <c r="U88" s="254"/>
      <c r="V88" s="254"/>
      <c r="W88" s="254"/>
      <c r="X88" s="254"/>
      <c r="Y88" s="254"/>
    </row>
    <row r="89" spans="1:25">
      <c r="A89" s="259"/>
      <c r="B89" s="254"/>
      <c r="C89" s="254"/>
      <c r="D89" s="254"/>
      <c r="E89" s="254"/>
      <c r="F89" s="254"/>
      <c r="G89" s="254"/>
      <c r="H89" s="254"/>
      <c r="I89" s="254"/>
      <c r="J89" s="254"/>
      <c r="K89" s="254"/>
      <c r="L89" s="254"/>
      <c r="M89" s="254"/>
      <c r="N89" s="254"/>
      <c r="O89" s="254"/>
      <c r="P89" s="254"/>
      <c r="Q89" s="254"/>
      <c r="R89" s="254"/>
      <c r="S89" s="254"/>
      <c r="T89" s="254"/>
      <c r="U89" s="254"/>
      <c r="V89" s="254"/>
      <c r="W89" s="254"/>
      <c r="X89" s="254"/>
      <c r="Y89" s="254"/>
    </row>
    <row r="90" spans="1:25">
      <c r="A90" s="259"/>
      <c r="B90" s="254"/>
      <c r="C90" s="254"/>
      <c r="D90" s="254"/>
      <c r="E90" s="254"/>
      <c r="F90" s="254"/>
      <c r="G90" s="254"/>
      <c r="H90" s="254"/>
      <c r="I90" s="254"/>
      <c r="J90" s="254"/>
      <c r="K90" s="254"/>
      <c r="L90" s="254"/>
      <c r="M90" s="254"/>
      <c r="N90" s="254"/>
      <c r="O90" s="254"/>
      <c r="P90" s="254"/>
      <c r="Q90" s="254"/>
      <c r="R90" s="254"/>
      <c r="S90" s="254"/>
      <c r="T90" s="254"/>
      <c r="U90" s="254"/>
      <c r="V90" s="254"/>
      <c r="W90" s="254"/>
      <c r="X90" s="254"/>
      <c r="Y90" s="254"/>
    </row>
    <row r="91" spans="1:25">
      <c r="A91" s="259"/>
      <c r="B91" s="254"/>
      <c r="C91" s="254"/>
      <c r="D91" s="254"/>
      <c r="E91" s="254"/>
      <c r="F91" s="254"/>
      <c r="G91" s="254"/>
      <c r="H91" s="254"/>
      <c r="I91" s="254"/>
      <c r="J91" s="254"/>
      <c r="K91" s="254"/>
      <c r="L91" s="254"/>
      <c r="M91" s="254"/>
      <c r="N91" s="254"/>
      <c r="O91" s="254"/>
      <c r="P91" s="254"/>
      <c r="Q91" s="254"/>
      <c r="R91" s="254"/>
      <c r="S91" s="254"/>
      <c r="T91" s="254"/>
      <c r="U91" s="254"/>
      <c r="V91" s="254"/>
      <c r="W91" s="254"/>
      <c r="X91" s="254"/>
      <c r="Y91" s="254"/>
    </row>
    <row r="92" spans="1:25">
      <c r="A92" s="259"/>
      <c r="B92" s="254"/>
      <c r="C92" s="254"/>
      <c r="D92" s="254"/>
      <c r="E92" s="254"/>
      <c r="F92" s="254"/>
      <c r="G92" s="254"/>
      <c r="H92" s="254"/>
      <c r="I92" s="254"/>
      <c r="J92" s="254"/>
      <c r="K92" s="254"/>
      <c r="L92" s="254"/>
      <c r="M92" s="254"/>
      <c r="N92" s="254"/>
      <c r="O92" s="254"/>
      <c r="P92" s="254"/>
      <c r="Q92" s="254"/>
      <c r="R92" s="254"/>
      <c r="S92" s="254"/>
      <c r="T92" s="254"/>
      <c r="U92" s="254"/>
      <c r="V92" s="254"/>
      <c r="W92" s="254"/>
      <c r="X92" s="254"/>
      <c r="Y92" s="254"/>
    </row>
    <row r="93" spans="1:25">
      <c r="A93" s="259"/>
      <c r="B93" s="254"/>
      <c r="C93" s="254"/>
      <c r="D93" s="254"/>
      <c r="E93" s="254"/>
      <c r="F93" s="254"/>
      <c r="G93" s="254"/>
      <c r="H93" s="254"/>
      <c r="I93" s="254"/>
      <c r="J93" s="254"/>
      <c r="K93" s="254"/>
      <c r="L93" s="254"/>
      <c r="M93" s="254"/>
      <c r="N93" s="254"/>
      <c r="O93" s="254"/>
      <c r="P93" s="254"/>
      <c r="Q93" s="254"/>
      <c r="R93" s="254"/>
      <c r="S93" s="254"/>
      <c r="T93" s="254"/>
      <c r="U93" s="254"/>
      <c r="V93" s="254"/>
      <c r="W93" s="254"/>
      <c r="X93" s="254"/>
      <c r="Y93" s="254"/>
    </row>
    <row r="94" spans="1:25">
      <c r="A94" s="259"/>
      <c r="B94" s="254"/>
      <c r="C94" s="254"/>
      <c r="D94" s="254"/>
      <c r="E94" s="254"/>
      <c r="F94" s="254"/>
      <c r="G94" s="254"/>
      <c r="H94" s="254"/>
      <c r="I94" s="254"/>
      <c r="J94" s="254"/>
      <c r="K94" s="254"/>
      <c r="L94" s="254"/>
      <c r="M94" s="254"/>
      <c r="N94" s="254"/>
      <c r="O94" s="254"/>
      <c r="P94" s="254"/>
      <c r="Q94" s="254"/>
      <c r="R94" s="254"/>
      <c r="S94" s="254"/>
      <c r="T94" s="254"/>
      <c r="U94" s="254"/>
      <c r="V94" s="254"/>
      <c r="W94" s="254"/>
      <c r="X94" s="254"/>
      <c r="Y94" s="254"/>
    </row>
    <row r="95" spans="1:25">
      <c r="A95" s="259"/>
      <c r="B95" s="254"/>
      <c r="C95" s="254"/>
      <c r="D95" s="254"/>
      <c r="E95" s="254"/>
      <c r="F95" s="254"/>
      <c r="G95" s="254"/>
      <c r="H95" s="254"/>
      <c r="I95" s="254"/>
      <c r="J95" s="254"/>
      <c r="K95" s="254"/>
      <c r="L95" s="254"/>
      <c r="M95" s="254"/>
      <c r="N95" s="254"/>
      <c r="O95" s="254"/>
      <c r="P95" s="254"/>
      <c r="Q95" s="254"/>
      <c r="R95" s="254"/>
      <c r="S95" s="254"/>
      <c r="T95" s="254"/>
      <c r="U95" s="254"/>
      <c r="V95" s="254"/>
      <c r="W95" s="254"/>
      <c r="X95" s="254"/>
      <c r="Y95" s="254"/>
    </row>
    <row r="96" spans="1:25">
      <c r="A96" s="259"/>
      <c r="B96" s="254"/>
      <c r="C96" s="254"/>
      <c r="D96" s="254"/>
      <c r="E96" s="254"/>
      <c r="F96" s="254"/>
      <c r="G96" s="254"/>
      <c r="H96" s="254"/>
      <c r="I96" s="254"/>
      <c r="J96" s="254"/>
      <c r="K96" s="254"/>
      <c r="L96" s="254"/>
      <c r="M96" s="254"/>
      <c r="N96" s="254"/>
      <c r="O96" s="254"/>
      <c r="P96" s="254"/>
      <c r="Q96" s="254"/>
      <c r="R96" s="254"/>
      <c r="S96" s="254"/>
      <c r="T96" s="254"/>
      <c r="U96" s="254"/>
      <c r="V96" s="254"/>
      <c r="W96" s="254"/>
      <c r="X96" s="254"/>
      <c r="Y96" s="254"/>
    </row>
    <row r="97" spans="1:25">
      <c r="A97" s="259"/>
      <c r="B97" s="254"/>
      <c r="C97" s="254"/>
      <c r="D97" s="254"/>
      <c r="E97" s="254"/>
      <c r="F97" s="254"/>
      <c r="G97" s="254"/>
      <c r="H97" s="254"/>
      <c r="I97" s="254"/>
      <c r="J97" s="254"/>
      <c r="K97" s="254"/>
      <c r="L97" s="254"/>
      <c r="M97" s="254"/>
      <c r="N97" s="254"/>
      <c r="O97" s="254"/>
      <c r="P97" s="254"/>
      <c r="Q97" s="254"/>
      <c r="R97" s="254"/>
      <c r="S97" s="254"/>
      <c r="T97" s="254"/>
      <c r="U97" s="254"/>
      <c r="V97" s="254"/>
      <c r="W97" s="254"/>
      <c r="X97" s="254"/>
      <c r="Y97" s="254"/>
    </row>
    <row r="98" spans="1:25">
      <c r="A98" s="259"/>
      <c r="B98" s="254"/>
      <c r="C98" s="254"/>
      <c r="D98" s="254"/>
      <c r="E98" s="254"/>
      <c r="F98" s="254"/>
      <c r="G98" s="254"/>
      <c r="H98" s="254"/>
      <c r="I98" s="254"/>
      <c r="J98" s="254"/>
      <c r="K98" s="254"/>
      <c r="L98" s="254"/>
      <c r="M98" s="254"/>
      <c r="N98" s="254"/>
      <c r="O98" s="254"/>
      <c r="P98" s="254"/>
      <c r="Q98" s="254"/>
      <c r="R98" s="254"/>
      <c r="S98" s="254"/>
      <c r="T98" s="254"/>
      <c r="U98" s="254"/>
      <c r="V98" s="254"/>
      <c r="W98" s="254"/>
      <c r="X98" s="254"/>
      <c r="Y98" s="254"/>
    </row>
    <row r="99" spans="1:25">
      <c r="A99" s="259"/>
      <c r="B99" s="254"/>
      <c r="C99" s="254"/>
      <c r="D99" s="254"/>
      <c r="E99" s="254"/>
      <c r="F99" s="254"/>
      <c r="G99" s="254"/>
      <c r="H99" s="254"/>
      <c r="I99" s="254"/>
      <c r="J99" s="254"/>
      <c r="K99" s="254"/>
      <c r="L99" s="254"/>
      <c r="M99" s="254"/>
      <c r="N99" s="254"/>
      <c r="O99" s="254"/>
      <c r="P99" s="254"/>
      <c r="Q99" s="254"/>
      <c r="R99" s="254"/>
      <c r="S99" s="254"/>
      <c r="T99" s="254"/>
      <c r="U99" s="254"/>
      <c r="V99" s="254"/>
      <c r="W99" s="254"/>
      <c r="X99" s="254"/>
      <c r="Y99" s="254"/>
    </row>
    <row r="100" spans="1:25">
      <c r="A100" s="259"/>
      <c r="B100" s="254"/>
      <c r="C100" s="254"/>
      <c r="D100" s="254"/>
      <c r="E100" s="254"/>
      <c r="F100" s="254"/>
      <c r="G100" s="254"/>
      <c r="H100" s="254"/>
      <c r="I100" s="254"/>
      <c r="J100" s="254"/>
      <c r="K100" s="254"/>
      <c r="L100" s="254"/>
      <c r="M100" s="254"/>
      <c r="N100" s="254"/>
      <c r="O100" s="254"/>
      <c r="P100" s="254"/>
      <c r="Q100" s="254"/>
      <c r="R100" s="254"/>
      <c r="S100" s="254"/>
      <c r="T100" s="254"/>
      <c r="U100" s="254"/>
      <c r="V100" s="254"/>
      <c r="W100" s="254"/>
      <c r="X100" s="254"/>
      <c r="Y100" s="254"/>
    </row>
  </sheetData>
  <mergeCells count="23">
    <mergeCell ref="C36:E36"/>
    <mergeCell ref="C37:I37"/>
    <mergeCell ref="C31:D31"/>
    <mergeCell ref="F31:G31"/>
    <mergeCell ref="C25:D25"/>
    <mergeCell ref="E25:H25"/>
    <mergeCell ref="C29:D29"/>
    <mergeCell ref="F29:G29"/>
    <mergeCell ref="C30:D30"/>
    <mergeCell ref="F30:G30"/>
    <mergeCell ref="E24:H24"/>
    <mergeCell ref="B2:C2"/>
    <mergeCell ref="G2:H2"/>
    <mergeCell ref="C14:H14"/>
    <mergeCell ref="C15:E15"/>
    <mergeCell ref="C16:E16"/>
    <mergeCell ref="C18:D18"/>
    <mergeCell ref="E18:H18"/>
    <mergeCell ref="E19:H19"/>
    <mergeCell ref="C20:D20"/>
    <mergeCell ref="E20:H20"/>
    <mergeCell ref="C23:D23"/>
    <mergeCell ref="E23:H23"/>
  </mergeCells>
  <dataValidations count="19">
    <dataValidation type="list" allowBlank="1" showInputMessage="1" showErrorMessage="1" sqref="WVK983063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formula1>"Revenue Cap,Revenue Yield,Weighted Average Price Cap"</formula1>
    </dataValidation>
    <dataValidation type="list" allowBlank="1" showInputMessage="1" showErrorMessage="1" sqref="WVK98305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formula1>"Reset, EB, CA, PTRM, RFM, CPI, WACC"</formula1>
    </dataValidation>
    <dataValidation type="list" allowBlank="1" showInputMessage="1" showErrorMessage="1" sqref="WVK98305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formula1>"Electricity, Gas"</formula1>
    </dataValidation>
    <dataValidation type="list" allowBlank="1" showInputMessage="1" showErrorMessage="1" sqref="WVK98305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formula1>"Distribution, Transmission"</formula1>
    </dataValidation>
    <dataValidation type="whole" operator="greaterThan" showInputMessage="1" showErrorMessage="1" promptTitle="ABN / ACN" prompt="Please enter ABN / ACN without any spaces." sqref="WVK983022:WVM983022 IY15:JA15 SU15:SW15 ACQ15:ACS15 AMM15:AMO15 AWI15:AWK15 BGE15:BGG15 BQA15:BQC15 BZW15:BZY15 CJS15:CJU15 CTO15:CTQ15 DDK15:DDM15 DNG15:DNI15 DXC15:DXE15 EGY15:EHA15 EQU15:EQW15 FAQ15:FAS15 FKM15:FKO15 FUI15:FUK15 GEE15:GEG15 GOA15:GOC15 GXW15:GXY15 HHS15:HHU15 HRO15:HRQ15 IBK15:IBM15 ILG15:ILI15 IVC15:IVE15 JEY15:JFA15 JOU15:JOW15 JYQ15:JYS15 KIM15:KIO15 KSI15:KSK15 LCE15:LCG15 LMA15:LMC15 LVW15:LVY15 MFS15:MFU15 MPO15:MPQ15 MZK15:MZM15 NJG15:NJI15 NTC15:NTE15 OCY15:ODA15 OMU15:OMW15 OWQ15:OWS15 PGM15:PGO15 PQI15:PQK15 QAE15:QAG15 QKA15:QKC15 QTW15:QTY15 RDS15:RDU15 RNO15:RNQ15 RXK15:RXM15 SHG15:SHI15 SRC15:SRE15 TAY15:TBA15 TKU15:TKW15 TUQ15:TUS15 UEM15:UEO15 UOI15:UOK15 UYE15:UYG15 VIA15:VIC15 VRW15:VRY15 WBS15:WBU15 WLO15:WLQ15 WVK15:WVM15 C65518:E65518 IY65518:JA65518 SU65518:SW65518 ACQ65518:ACS65518 AMM65518:AMO65518 AWI65518:AWK65518 BGE65518:BGG65518 BQA65518:BQC65518 BZW65518:BZY65518 CJS65518:CJU65518 CTO65518:CTQ65518 DDK65518:DDM65518 DNG65518:DNI65518 DXC65518:DXE65518 EGY65518:EHA65518 EQU65518:EQW65518 FAQ65518:FAS65518 FKM65518:FKO65518 FUI65518:FUK65518 GEE65518:GEG65518 GOA65518:GOC65518 GXW65518:GXY65518 HHS65518:HHU65518 HRO65518:HRQ65518 IBK65518:IBM65518 ILG65518:ILI65518 IVC65518:IVE65518 JEY65518:JFA65518 JOU65518:JOW65518 JYQ65518:JYS65518 KIM65518:KIO65518 KSI65518:KSK65518 LCE65518:LCG65518 LMA65518:LMC65518 LVW65518:LVY65518 MFS65518:MFU65518 MPO65518:MPQ65518 MZK65518:MZM65518 NJG65518:NJI65518 NTC65518:NTE65518 OCY65518:ODA65518 OMU65518:OMW65518 OWQ65518:OWS65518 PGM65518:PGO65518 PQI65518:PQK65518 QAE65518:QAG65518 QKA65518:QKC65518 QTW65518:QTY65518 RDS65518:RDU65518 RNO65518:RNQ65518 RXK65518:RXM65518 SHG65518:SHI65518 SRC65518:SRE65518 TAY65518:TBA65518 TKU65518:TKW65518 TUQ65518:TUS65518 UEM65518:UEO65518 UOI65518:UOK65518 UYE65518:UYG65518 VIA65518:VIC65518 VRW65518:VRY65518 WBS65518:WBU65518 WLO65518:WLQ65518 WVK65518:WVM65518 C131054:E131054 IY131054:JA131054 SU131054:SW131054 ACQ131054:ACS131054 AMM131054:AMO131054 AWI131054:AWK131054 BGE131054:BGG131054 BQA131054:BQC131054 BZW131054:BZY131054 CJS131054:CJU131054 CTO131054:CTQ131054 DDK131054:DDM131054 DNG131054:DNI131054 DXC131054:DXE131054 EGY131054:EHA131054 EQU131054:EQW131054 FAQ131054:FAS131054 FKM131054:FKO131054 FUI131054:FUK131054 GEE131054:GEG131054 GOA131054:GOC131054 GXW131054:GXY131054 HHS131054:HHU131054 HRO131054:HRQ131054 IBK131054:IBM131054 ILG131054:ILI131054 IVC131054:IVE131054 JEY131054:JFA131054 JOU131054:JOW131054 JYQ131054:JYS131054 KIM131054:KIO131054 KSI131054:KSK131054 LCE131054:LCG131054 LMA131054:LMC131054 LVW131054:LVY131054 MFS131054:MFU131054 MPO131054:MPQ131054 MZK131054:MZM131054 NJG131054:NJI131054 NTC131054:NTE131054 OCY131054:ODA131054 OMU131054:OMW131054 OWQ131054:OWS131054 PGM131054:PGO131054 PQI131054:PQK131054 QAE131054:QAG131054 QKA131054:QKC131054 QTW131054:QTY131054 RDS131054:RDU131054 RNO131054:RNQ131054 RXK131054:RXM131054 SHG131054:SHI131054 SRC131054:SRE131054 TAY131054:TBA131054 TKU131054:TKW131054 TUQ131054:TUS131054 UEM131054:UEO131054 UOI131054:UOK131054 UYE131054:UYG131054 VIA131054:VIC131054 VRW131054:VRY131054 WBS131054:WBU131054 WLO131054:WLQ131054 WVK131054:WVM131054 C196590:E196590 IY196590:JA196590 SU196590:SW196590 ACQ196590:ACS196590 AMM196590:AMO196590 AWI196590:AWK196590 BGE196590:BGG196590 BQA196590:BQC196590 BZW196590:BZY196590 CJS196590:CJU196590 CTO196590:CTQ196590 DDK196590:DDM196590 DNG196590:DNI196590 DXC196590:DXE196590 EGY196590:EHA196590 EQU196590:EQW196590 FAQ196590:FAS196590 FKM196590:FKO196590 FUI196590:FUK196590 GEE196590:GEG196590 GOA196590:GOC196590 GXW196590:GXY196590 HHS196590:HHU196590 HRO196590:HRQ196590 IBK196590:IBM196590 ILG196590:ILI196590 IVC196590:IVE196590 JEY196590:JFA196590 JOU196590:JOW196590 JYQ196590:JYS196590 KIM196590:KIO196590 KSI196590:KSK196590 LCE196590:LCG196590 LMA196590:LMC196590 LVW196590:LVY196590 MFS196590:MFU196590 MPO196590:MPQ196590 MZK196590:MZM196590 NJG196590:NJI196590 NTC196590:NTE196590 OCY196590:ODA196590 OMU196590:OMW196590 OWQ196590:OWS196590 PGM196590:PGO196590 PQI196590:PQK196590 QAE196590:QAG196590 QKA196590:QKC196590 QTW196590:QTY196590 RDS196590:RDU196590 RNO196590:RNQ196590 RXK196590:RXM196590 SHG196590:SHI196590 SRC196590:SRE196590 TAY196590:TBA196590 TKU196590:TKW196590 TUQ196590:TUS196590 UEM196590:UEO196590 UOI196590:UOK196590 UYE196590:UYG196590 VIA196590:VIC196590 VRW196590:VRY196590 WBS196590:WBU196590 WLO196590:WLQ196590 WVK196590:WVM196590 C262126:E262126 IY262126:JA262126 SU262126:SW262126 ACQ262126:ACS262126 AMM262126:AMO262126 AWI262126:AWK262126 BGE262126:BGG262126 BQA262126:BQC262126 BZW262126:BZY262126 CJS262126:CJU262126 CTO262126:CTQ262126 DDK262126:DDM262126 DNG262126:DNI262126 DXC262126:DXE262126 EGY262126:EHA262126 EQU262126:EQW262126 FAQ262126:FAS262126 FKM262126:FKO262126 FUI262126:FUK262126 GEE262126:GEG262126 GOA262126:GOC262126 GXW262126:GXY262126 HHS262126:HHU262126 HRO262126:HRQ262126 IBK262126:IBM262126 ILG262126:ILI262126 IVC262126:IVE262126 JEY262126:JFA262126 JOU262126:JOW262126 JYQ262126:JYS262126 KIM262126:KIO262126 KSI262126:KSK262126 LCE262126:LCG262126 LMA262126:LMC262126 LVW262126:LVY262126 MFS262126:MFU262126 MPO262126:MPQ262126 MZK262126:MZM262126 NJG262126:NJI262126 NTC262126:NTE262126 OCY262126:ODA262126 OMU262126:OMW262126 OWQ262126:OWS262126 PGM262126:PGO262126 PQI262126:PQK262126 QAE262126:QAG262126 QKA262126:QKC262126 QTW262126:QTY262126 RDS262126:RDU262126 RNO262126:RNQ262126 RXK262126:RXM262126 SHG262126:SHI262126 SRC262126:SRE262126 TAY262126:TBA262126 TKU262126:TKW262126 TUQ262126:TUS262126 UEM262126:UEO262126 UOI262126:UOK262126 UYE262126:UYG262126 VIA262126:VIC262126 VRW262126:VRY262126 WBS262126:WBU262126 WLO262126:WLQ262126 WVK262126:WVM262126 C327662:E327662 IY327662:JA327662 SU327662:SW327662 ACQ327662:ACS327662 AMM327662:AMO327662 AWI327662:AWK327662 BGE327662:BGG327662 BQA327662:BQC327662 BZW327662:BZY327662 CJS327662:CJU327662 CTO327662:CTQ327662 DDK327662:DDM327662 DNG327662:DNI327662 DXC327662:DXE327662 EGY327662:EHA327662 EQU327662:EQW327662 FAQ327662:FAS327662 FKM327662:FKO327662 FUI327662:FUK327662 GEE327662:GEG327662 GOA327662:GOC327662 GXW327662:GXY327662 HHS327662:HHU327662 HRO327662:HRQ327662 IBK327662:IBM327662 ILG327662:ILI327662 IVC327662:IVE327662 JEY327662:JFA327662 JOU327662:JOW327662 JYQ327662:JYS327662 KIM327662:KIO327662 KSI327662:KSK327662 LCE327662:LCG327662 LMA327662:LMC327662 LVW327662:LVY327662 MFS327662:MFU327662 MPO327662:MPQ327662 MZK327662:MZM327662 NJG327662:NJI327662 NTC327662:NTE327662 OCY327662:ODA327662 OMU327662:OMW327662 OWQ327662:OWS327662 PGM327662:PGO327662 PQI327662:PQK327662 QAE327662:QAG327662 QKA327662:QKC327662 QTW327662:QTY327662 RDS327662:RDU327662 RNO327662:RNQ327662 RXK327662:RXM327662 SHG327662:SHI327662 SRC327662:SRE327662 TAY327662:TBA327662 TKU327662:TKW327662 TUQ327662:TUS327662 UEM327662:UEO327662 UOI327662:UOK327662 UYE327662:UYG327662 VIA327662:VIC327662 VRW327662:VRY327662 WBS327662:WBU327662 WLO327662:WLQ327662 WVK327662:WVM327662 C393198:E393198 IY393198:JA393198 SU393198:SW393198 ACQ393198:ACS393198 AMM393198:AMO393198 AWI393198:AWK393198 BGE393198:BGG393198 BQA393198:BQC393198 BZW393198:BZY393198 CJS393198:CJU393198 CTO393198:CTQ393198 DDK393198:DDM393198 DNG393198:DNI393198 DXC393198:DXE393198 EGY393198:EHA393198 EQU393198:EQW393198 FAQ393198:FAS393198 FKM393198:FKO393198 FUI393198:FUK393198 GEE393198:GEG393198 GOA393198:GOC393198 GXW393198:GXY393198 HHS393198:HHU393198 HRO393198:HRQ393198 IBK393198:IBM393198 ILG393198:ILI393198 IVC393198:IVE393198 JEY393198:JFA393198 JOU393198:JOW393198 JYQ393198:JYS393198 KIM393198:KIO393198 KSI393198:KSK393198 LCE393198:LCG393198 LMA393198:LMC393198 LVW393198:LVY393198 MFS393198:MFU393198 MPO393198:MPQ393198 MZK393198:MZM393198 NJG393198:NJI393198 NTC393198:NTE393198 OCY393198:ODA393198 OMU393198:OMW393198 OWQ393198:OWS393198 PGM393198:PGO393198 PQI393198:PQK393198 QAE393198:QAG393198 QKA393198:QKC393198 QTW393198:QTY393198 RDS393198:RDU393198 RNO393198:RNQ393198 RXK393198:RXM393198 SHG393198:SHI393198 SRC393198:SRE393198 TAY393198:TBA393198 TKU393198:TKW393198 TUQ393198:TUS393198 UEM393198:UEO393198 UOI393198:UOK393198 UYE393198:UYG393198 VIA393198:VIC393198 VRW393198:VRY393198 WBS393198:WBU393198 WLO393198:WLQ393198 WVK393198:WVM393198 C458734:E458734 IY458734:JA458734 SU458734:SW458734 ACQ458734:ACS458734 AMM458734:AMO458734 AWI458734:AWK458734 BGE458734:BGG458734 BQA458734:BQC458734 BZW458734:BZY458734 CJS458734:CJU458734 CTO458734:CTQ458734 DDK458734:DDM458734 DNG458734:DNI458734 DXC458734:DXE458734 EGY458734:EHA458734 EQU458734:EQW458734 FAQ458734:FAS458734 FKM458734:FKO458734 FUI458734:FUK458734 GEE458734:GEG458734 GOA458734:GOC458734 GXW458734:GXY458734 HHS458734:HHU458734 HRO458734:HRQ458734 IBK458734:IBM458734 ILG458734:ILI458734 IVC458734:IVE458734 JEY458734:JFA458734 JOU458734:JOW458734 JYQ458734:JYS458734 KIM458734:KIO458734 KSI458734:KSK458734 LCE458734:LCG458734 LMA458734:LMC458734 LVW458734:LVY458734 MFS458734:MFU458734 MPO458734:MPQ458734 MZK458734:MZM458734 NJG458734:NJI458734 NTC458734:NTE458734 OCY458734:ODA458734 OMU458734:OMW458734 OWQ458734:OWS458734 PGM458734:PGO458734 PQI458734:PQK458734 QAE458734:QAG458734 QKA458734:QKC458734 QTW458734:QTY458734 RDS458734:RDU458734 RNO458734:RNQ458734 RXK458734:RXM458734 SHG458734:SHI458734 SRC458734:SRE458734 TAY458734:TBA458734 TKU458734:TKW458734 TUQ458734:TUS458734 UEM458734:UEO458734 UOI458734:UOK458734 UYE458734:UYG458734 VIA458734:VIC458734 VRW458734:VRY458734 WBS458734:WBU458734 WLO458734:WLQ458734 WVK458734:WVM458734 C524270:E524270 IY524270:JA524270 SU524270:SW524270 ACQ524270:ACS524270 AMM524270:AMO524270 AWI524270:AWK524270 BGE524270:BGG524270 BQA524270:BQC524270 BZW524270:BZY524270 CJS524270:CJU524270 CTO524270:CTQ524270 DDK524270:DDM524270 DNG524270:DNI524270 DXC524270:DXE524270 EGY524270:EHA524270 EQU524270:EQW524270 FAQ524270:FAS524270 FKM524270:FKO524270 FUI524270:FUK524270 GEE524270:GEG524270 GOA524270:GOC524270 GXW524270:GXY524270 HHS524270:HHU524270 HRO524270:HRQ524270 IBK524270:IBM524270 ILG524270:ILI524270 IVC524270:IVE524270 JEY524270:JFA524270 JOU524270:JOW524270 JYQ524270:JYS524270 KIM524270:KIO524270 KSI524270:KSK524270 LCE524270:LCG524270 LMA524270:LMC524270 LVW524270:LVY524270 MFS524270:MFU524270 MPO524270:MPQ524270 MZK524270:MZM524270 NJG524270:NJI524270 NTC524270:NTE524270 OCY524270:ODA524270 OMU524270:OMW524270 OWQ524270:OWS524270 PGM524270:PGO524270 PQI524270:PQK524270 QAE524270:QAG524270 QKA524270:QKC524270 QTW524270:QTY524270 RDS524270:RDU524270 RNO524270:RNQ524270 RXK524270:RXM524270 SHG524270:SHI524270 SRC524270:SRE524270 TAY524270:TBA524270 TKU524270:TKW524270 TUQ524270:TUS524270 UEM524270:UEO524270 UOI524270:UOK524270 UYE524270:UYG524270 VIA524270:VIC524270 VRW524270:VRY524270 WBS524270:WBU524270 WLO524270:WLQ524270 WVK524270:WVM524270 C589806:E589806 IY589806:JA589806 SU589806:SW589806 ACQ589806:ACS589806 AMM589806:AMO589806 AWI589806:AWK589806 BGE589806:BGG589806 BQA589806:BQC589806 BZW589806:BZY589806 CJS589806:CJU589806 CTO589806:CTQ589806 DDK589806:DDM589806 DNG589806:DNI589806 DXC589806:DXE589806 EGY589806:EHA589806 EQU589806:EQW589806 FAQ589806:FAS589806 FKM589806:FKO589806 FUI589806:FUK589806 GEE589806:GEG589806 GOA589806:GOC589806 GXW589806:GXY589806 HHS589806:HHU589806 HRO589806:HRQ589806 IBK589806:IBM589806 ILG589806:ILI589806 IVC589806:IVE589806 JEY589806:JFA589806 JOU589806:JOW589806 JYQ589806:JYS589806 KIM589806:KIO589806 KSI589806:KSK589806 LCE589806:LCG589806 LMA589806:LMC589806 LVW589806:LVY589806 MFS589806:MFU589806 MPO589806:MPQ589806 MZK589806:MZM589806 NJG589806:NJI589806 NTC589806:NTE589806 OCY589806:ODA589806 OMU589806:OMW589806 OWQ589806:OWS589806 PGM589806:PGO589806 PQI589806:PQK589806 QAE589806:QAG589806 QKA589806:QKC589806 QTW589806:QTY589806 RDS589806:RDU589806 RNO589806:RNQ589806 RXK589806:RXM589806 SHG589806:SHI589806 SRC589806:SRE589806 TAY589806:TBA589806 TKU589806:TKW589806 TUQ589806:TUS589806 UEM589806:UEO589806 UOI589806:UOK589806 UYE589806:UYG589806 VIA589806:VIC589806 VRW589806:VRY589806 WBS589806:WBU589806 WLO589806:WLQ589806 WVK589806:WVM589806 C655342:E655342 IY655342:JA655342 SU655342:SW655342 ACQ655342:ACS655342 AMM655342:AMO655342 AWI655342:AWK655342 BGE655342:BGG655342 BQA655342:BQC655342 BZW655342:BZY655342 CJS655342:CJU655342 CTO655342:CTQ655342 DDK655342:DDM655342 DNG655342:DNI655342 DXC655342:DXE655342 EGY655342:EHA655342 EQU655342:EQW655342 FAQ655342:FAS655342 FKM655342:FKO655342 FUI655342:FUK655342 GEE655342:GEG655342 GOA655342:GOC655342 GXW655342:GXY655342 HHS655342:HHU655342 HRO655342:HRQ655342 IBK655342:IBM655342 ILG655342:ILI655342 IVC655342:IVE655342 JEY655342:JFA655342 JOU655342:JOW655342 JYQ655342:JYS655342 KIM655342:KIO655342 KSI655342:KSK655342 LCE655342:LCG655342 LMA655342:LMC655342 LVW655342:LVY655342 MFS655342:MFU655342 MPO655342:MPQ655342 MZK655342:MZM655342 NJG655342:NJI655342 NTC655342:NTE655342 OCY655342:ODA655342 OMU655342:OMW655342 OWQ655342:OWS655342 PGM655342:PGO655342 PQI655342:PQK655342 QAE655342:QAG655342 QKA655342:QKC655342 QTW655342:QTY655342 RDS655342:RDU655342 RNO655342:RNQ655342 RXK655342:RXM655342 SHG655342:SHI655342 SRC655342:SRE655342 TAY655342:TBA655342 TKU655342:TKW655342 TUQ655342:TUS655342 UEM655342:UEO655342 UOI655342:UOK655342 UYE655342:UYG655342 VIA655342:VIC655342 VRW655342:VRY655342 WBS655342:WBU655342 WLO655342:WLQ655342 WVK655342:WVM655342 C720878:E720878 IY720878:JA720878 SU720878:SW720878 ACQ720878:ACS720878 AMM720878:AMO720878 AWI720878:AWK720878 BGE720878:BGG720878 BQA720878:BQC720878 BZW720878:BZY720878 CJS720878:CJU720878 CTO720878:CTQ720878 DDK720878:DDM720878 DNG720878:DNI720878 DXC720878:DXE720878 EGY720878:EHA720878 EQU720878:EQW720878 FAQ720878:FAS720878 FKM720878:FKO720878 FUI720878:FUK720878 GEE720878:GEG720878 GOA720878:GOC720878 GXW720878:GXY720878 HHS720878:HHU720878 HRO720878:HRQ720878 IBK720878:IBM720878 ILG720878:ILI720878 IVC720878:IVE720878 JEY720878:JFA720878 JOU720878:JOW720878 JYQ720878:JYS720878 KIM720878:KIO720878 KSI720878:KSK720878 LCE720878:LCG720878 LMA720878:LMC720878 LVW720878:LVY720878 MFS720878:MFU720878 MPO720878:MPQ720878 MZK720878:MZM720878 NJG720878:NJI720878 NTC720878:NTE720878 OCY720878:ODA720878 OMU720878:OMW720878 OWQ720878:OWS720878 PGM720878:PGO720878 PQI720878:PQK720878 QAE720878:QAG720878 QKA720878:QKC720878 QTW720878:QTY720878 RDS720878:RDU720878 RNO720878:RNQ720878 RXK720878:RXM720878 SHG720878:SHI720878 SRC720878:SRE720878 TAY720878:TBA720878 TKU720878:TKW720878 TUQ720878:TUS720878 UEM720878:UEO720878 UOI720878:UOK720878 UYE720878:UYG720878 VIA720878:VIC720878 VRW720878:VRY720878 WBS720878:WBU720878 WLO720878:WLQ720878 WVK720878:WVM720878 C786414:E786414 IY786414:JA786414 SU786414:SW786414 ACQ786414:ACS786414 AMM786414:AMO786414 AWI786414:AWK786414 BGE786414:BGG786414 BQA786414:BQC786414 BZW786414:BZY786414 CJS786414:CJU786414 CTO786414:CTQ786414 DDK786414:DDM786414 DNG786414:DNI786414 DXC786414:DXE786414 EGY786414:EHA786414 EQU786414:EQW786414 FAQ786414:FAS786414 FKM786414:FKO786414 FUI786414:FUK786414 GEE786414:GEG786414 GOA786414:GOC786414 GXW786414:GXY786414 HHS786414:HHU786414 HRO786414:HRQ786414 IBK786414:IBM786414 ILG786414:ILI786414 IVC786414:IVE786414 JEY786414:JFA786414 JOU786414:JOW786414 JYQ786414:JYS786414 KIM786414:KIO786414 KSI786414:KSK786414 LCE786414:LCG786414 LMA786414:LMC786414 LVW786414:LVY786414 MFS786414:MFU786414 MPO786414:MPQ786414 MZK786414:MZM786414 NJG786414:NJI786414 NTC786414:NTE786414 OCY786414:ODA786414 OMU786414:OMW786414 OWQ786414:OWS786414 PGM786414:PGO786414 PQI786414:PQK786414 QAE786414:QAG786414 QKA786414:QKC786414 QTW786414:QTY786414 RDS786414:RDU786414 RNO786414:RNQ786414 RXK786414:RXM786414 SHG786414:SHI786414 SRC786414:SRE786414 TAY786414:TBA786414 TKU786414:TKW786414 TUQ786414:TUS786414 UEM786414:UEO786414 UOI786414:UOK786414 UYE786414:UYG786414 VIA786414:VIC786414 VRW786414:VRY786414 WBS786414:WBU786414 WLO786414:WLQ786414 WVK786414:WVM786414 C851950:E851950 IY851950:JA851950 SU851950:SW851950 ACQ851950:ACS851950 AMM851950:AMO851950 AWI851950:AWK851950 BGE851950:BGG851950 BQA851950:BQC851950 BZW851950:BZY851950 CJS851950:CJU851950 CTO851950:CTQ851950 DDK851950:DDM851950 DNG851950:DNI851950 DXC851950:DXE851950 EGY851950:EHA851950 EQU851950:EQW851950 FAQ851950:FAS851950 FKM851950:FKO851950 FUI851950:FUK851950 GEE851950:GEG851950 GOA851950:GOC851950 GXW851950:GXY851950 HHS851950:HHU851950 HRO851950:HRQ851950 IBK851950:IBM851950 ILG851950:ILI851950 IVC851950:IVE851950 JEY851950:JFA851950 JOU851950:JOW851950 JYQ851950:JYS851950 KIM851950:KIO851950 KSI851950:KSK851950 LCE851950:LCG851950 LMA851950:LMC851950 LVW851950:LVY851950 MFS851950:MFU851950 MPO851950:MPQ851950 MZK851950:MZM851950 NJG851950:NJI851950 NTC851950:NTE851950 OCY851950:ODA851950 OMU851950:OMW851950 OWQ851950:OWS851950 PGM851950:PGO851950 PQI851950:PQK851950 QAE851950:QAG851950 QKA851950:QKC851950 QTW851950:QTY851950 RDS851950:RDU851950 RNO851950:RNQ851950 RXK851950:RXM851950 SHG851950:SHI851950 SRC851950:SRE851950 TAY851950:TBA851950 TKU851950:TKW851950 TUQ851950:TUS851950 UEM851950:UEO851950 UOI851950:UOK851950 UYE851950:UYG851950 VIA851950:VIC851950 VRW851950:VRY851950 WBS851950:WBU851950 WLO851950:WLQ851950 WVK851950:WVM851950 C917486:E917486 IY917486:JA917486 SU917486:SW917486 ACQ917486:ACS917486 AMM917486:AMO917486 AWI917486:AWK917486 BGE917486:BGG917486 BQA917486:BQC917486 BZW917486:BZY917486 CJS917486:CJU917486 CTO917486:CTQ917486 DDK917486:DDM917486 DNG917486:DNI917486 DXC917486:DXE917486 EGY917486:EHA917486 EQU917486:EQW917486 FAQ917486:FAS917486 FKM917486:FKO917486 FUI917486:FUK917486 GEE917486:GEG917486 GOA917486:GOC917486 GXW917486:GXY917486 HHS917486:HHU917486 HRO917486:HRQ917486 IBK917486:IBM917486 ILG917486:ILI917486 IVC917486:IVE917486 JEY917486:JFA917486 JOU917486:JOW917486 JYQ917486:JYS917486 KIM917486:KIO917486 KSI917486:KSK917486 LCE917486:LCG917486 LMA917486:LMC917486 LVW917486:LVY917486 MFS917486:MFU917486 MPO917486:MPQ917486 MZK917486:MZM917486 NJG917486:NJI917486 NTC917486:NTE917486 OCY917486:ODA917486 OMU917486:OMW917486 OWQ917486:OWS917486 PGM917486:PGO917486 PQI917486:PQK917486 QAE917486:QAG917486 QKA917486:QKC917486 QTW917486:QTY917486 RDS917486:RDU917486 RNO917486:RNQ917486 RXK917486:RXM917486 SHG917486:SHI917486 SRC917486:SRE917486 TAY917486:TBA917486 TKU917486:TKW917486 TUQ917486:TUS917486 UEM917486:UEO917486 UOI917486:UOK917486 UYE917486:UYG917486 VIA917486:VIC917486 VRW917486:VRY917486 WBS917486:WBU917486 WLO917486:WLQ917486 WVK917486:WVM917486 C983022:E983022 IY983022:JA983022 SU983022:SW983022 ACQ983022:ACS983022 AMM983022:AMO983022 AWI983022:AWK983022 BGE983022:BGG983022 BQA983022:BQC983022 BZW983022:BZY983022 CJS983022:CJU983022 CTO983022:CTQ983022 DDK983022:DDM983022 DNG983022:DNI983022 DXC983022:DXE983022 EGY983022:EHA983022 EQU983022:EQW983022 FAQ983022:FAS983022 FKM983022:FKO983022 FUI983022:FUK983022 GEE983022:GEG983022 GOA983022:GOC983022 GXW983022:GXY983022 HHS983022:HHU983022 HRO983022:HRQ983022 IBK983022:IBM983022 ILG983022:ILI983022 IVC983022:IVE983022 JEY983022:JFA983022 JOU983022:JOW983022 JYQ983022:JYS983022 KIM983022:KIO983022 KSI983022:KSK983022 LCE983022:LCG983022 LMA983022:LMC983022 LVW983022:LVY983022 MFS983022:MFU983022 MPO983022:MPQ983022 MZK983022:MZM983022 NJG983022:NJI983022 NTC983022:NTE983022 OCY983022:ODA983022 OMU983022:OMW983022 OWQ983022:OWS983022 PGM983022:PGO983022 PQI983022:PQK983022 QAE983022:QAG983022 QKA983022:QKC983022 QTW983022:QTY983022 RDS983022:RDU983022 RNO983022:RNQ983022 RXK983022:RXM983022 SHG983022:SHI983022 SRC983022:SRE983022 TAY983022:TBA983022 TKU983022:TKW983022 TUQ983022:TUS983022 UEM983022:UEO983022 UOI983022:UOK983022 UYE983022:UYG983022 VIA983022:VIC983022 VRW983022:VRY983022 WBS983022:WBU983022 WLO983022:WLQ983022">
      <formula1>1</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5556:I65556 IY65556:JE65556 SU65556:TA65556 ACQ65556:ACW65556 AMM65556:AMS65556 AWI65556:AWO65556 BGE65556:BGK65556 BQA65556:BQG65556 BZW65556:CAC65556 CJS65556:CJY65556 CTO65556:CTU65556 DDK65556:DDQ65556 DNG65556:DNM65556 DXC65556:DXI65556 EGY65556:EHE65556 EQU65556:ERA65556 FAQ65556:FAW65556 FKM65556:FKS65556 FUI65556:FUO65556 GEE65556:GEK65556 GOA65556:GOG65556 GXW65556:GYC65556 HHS65556:HHY65556 HRO65556:HRU65556 IBK65556:IBQ65556 ILG65556:ILM65556 IVC65556:IVI65556 JEY65556:JFE65556 JOU65556:JPA65556 JYQ65556:JYW65556 KIM65556:KIS65556 KSI65556:KSO65556 LCE65556:LCK65556 LMA65556:LMG65556 LVW65556:LWC65556 MFS65556:MFY65556 MPO65556:MPU65556 MZK65556:MZQ65556 NJG65556:NJM65556 NTC65556:NTI65556 OCY65556:ODE65556 OMU65556:ONA65556 OWQ65556:OWW65556 PGM65556:PGS65556 PQI65556:PQO65556 QAE65556:QAK65556 QKA65556:QKG65556 QTW65556:QUC65556 RDS65556:RDY65556 RNO65556:RNU65556 RXK65556:RXQ65556 SHG65556:SHM65556 SRC65556:SRI65556 TAY65556:TBE65556 TKU65556:TLA65556 TUQ65556:TUW65556 UEM65556:UES65556 UOI65556:UOO65556 UYE65556:UYK65556 VIA65556:VIG65556 VRW65556:VSC65556 WBS65556:WBY65556 WLO65556:WLU65556 WVK65556:WVQ65556 C131092:I131092 IY131092:JE131092 SU131092:TA131092 ACQ131092:ACW131092 AMM131092:AMS131092 AWI131092:AWO131092 BGE131092:BGK131092 BQA131092:BQG131092 BZW131092:CAC131092 CJS131092:CJY131092 CTO131092:CTU131092 DDK131092:DDQ131092 DNG131092:DNM131092 DXC131092:DXI131092 EGY131092:EHE131092 EQU131092:ERA131092 FAQ131092:FAW131092 FKM131092:FKS131092 FUI131092:FUO131092 GEE131092:GEK131092 GOA131092:GOG131092 GXW131092:GYC131092 HHS131092:HHY131092 HRO131092:HRU131092 IBK131092:IBQ131092 ILG131092:ILM131092 IVC131092:IVI131092 JEY131092:JFE131092 JOU131092:JPA131092 JYQ131092:JYW131092 KIM131092:KIS131092 KSI131092:KSO131092 LCE131092:LCK131092 LMA131092:LMG131092 LVW131092:LWC131092 MFS131092:MFY131092 MPO131092:MPU131092 MZK131092:MZQ131092 NJG131092:NJM131092 NTC131092:NTI131092 OCY131092:ODE131092 OMU131092:ONA131092 OWQ131092:OWW131092 PGM131092:PGS131092 PQI131092:PQO131092 QAE131092:QAK131092 QKA131092:QKG131092 QTW131092:QUC131092 RDS131092:RDY131092 RNO131092:RNU131092 RXK131092:RXQ131092 SHG131092:SHM131092 SRC131092:SRI131092 TAY131092:TBE131092 TKU131092:TLA131092 TUQ131092:TUW131092 UEM131092:UES131092 UOI131092:UOO131092 UYE131092:UYK131092 VIA131092:VIG131092 VRW131092:VSC131092 WBS131092:WBY131092 WLO131092:WLU131092 WVK131092:WVQ131092 C196628:I196628 IY196628:JE196628 SU196628:TA196628 ACQ196628:ACW196628 AMM196628:AMS196628 AWI196628:AWO196628 BGE196628:BGK196628 BQA196628:BQG196628 BZW196628:CAC196628 CJS196628:CJY196628 CTO196628:CTU196628 DDK196628:DDQ196628 DNG196628:DNM196628 DXC196628:DXI196628 EGY196628:EHE196628 EQU196628:ERA196628 FAQ196628:FAW196628 FKM196628:FKS196628 FUI196628:FUO196628 GEE196628:GEK196628 GOA196628:GOG196628 GXW196628:GYC196628 HHS196628:HHY196628 HRO196628:HRU196628 IBK196628:IBQ196628 ILG196628:ILM196628 IVC196628:IVI196628 JEY196628:JFE196628 JOU196628:JPA196628 JYQ196628:JYW196628 KIM196628:KIS196628 KSI196628:KSO196628 LCE196628:LCK196628 LMA196628:LMG196628 LVW196628:LWC196628 MFS196628:MFY196628 MPO196628:MPU196628 MZK196628:MZQ196628 NJG196628:NJM196628 NTC196628:NTI196628 OCY196628:ODE196628 OMU196628:ONA196628 OWQ196628:OWW196628 PGM196628:PGS196628 PQI196628:PQO196628 QAE196628:QAK196628 QKA196628:QKG196628 QTW196628:QUC196628 RDS196628:RDY196628 RNO196628:RNU196628 RXK196628:RXQ196628 SHG196628:SHM196628 SRC196628:SRI196628 TAY196628:TBE196628 TKU196628:TLA196628 TUQ196628:TUW196628 UEM196628:UES196628 UOI196628:UOO196628 UYE196628:UYK196628 VIA196628:VIG196628 VRW196628:VSC196628 WBS196628:WBY196628 WLO196628:WLU196628 WVK196628:WVQ196628 C262164:I262164 IY262164:JE262164 SU262164:TA262164 ACQ262164:ACW262164 AMM262164:AMS262164 AWI262164:AWO262164 BGE262164:BGK262164 BQA262164:BQG262164 BZW262164:CAC262164 CJS262164:CJY262164 CTO262164:CTU262164 DDK262164:DDQ262164 DNG262164:DNM262164 DXC262164:DXI262164 EGY262164:EHE262164 EQU262164:ERA262164 FAQ262164:FAW262164 FKM262164:FKS262164 FUI262164:FUO262164 GEE262164:GEK262164 GOA262164:GOG262164 GXW262164:GYC262164 HHS262164:HHY262164 HRO262164:HRU262164 IBK262164:IBQ262164 ILG262164:ILM262164 IVC262164:IVI262164 JEY262164:JFE262164 JOU262164:JPA262164 JYQ262164:JYW262164 KIM262164:KIS262164 KSI262164:KSO262164 LCE262164:LCK262164 LMA262164:LMG262164 LVW262164:LWC262164 MFS262164:MFY262164 MPO262164:MPU262164 MZK262164:MZQ262164 NJG262164:NJM262164 NTC262164:NTI262164 OCY262164:ODE262164 OMU262164:ONA262164 OWQ262164:OWW262164 PGM262164:PGS262164 PQI262164:PQO262164 QAE262164:QAK262164 QKA262164:QKG262164 QTW262164:QUC262164 RDS262164:RDY262164 RNO262164:RNU262164 RXK262164:RXQ262164 SHG262164:SHM262164 SRC262164:SRI262164 TAY262164:TBE262164 TKU262164:TLA262164 TUQ262164:TUW262164 UEM262164:UES262164 UOI262164:UOO262164 UYE262164:UYK262164 VIA262164:VIG262164 VRW262164:VSC262164 WBS262164:WBY262164 WLO262164:WLU262164 WVK262164:WVQ262164 C327700:I327700 IY327700:JE327700 SU327700:TA327700 ACQ327700:ACW327700 AMM327700:AMS327700 AWI327700:AWO327700 BGE327700:BGK327700 BQA327700:BQG327700 BZW327700:CAC327700 CJS327700:CJY327700 CTO327700:CTU327700 DDK327700:DDQ327700 DNG327700:DNM327700 DXC327700:DXI327700 EGY327700:EHE327700 EQU327700:ERA327700 FAQ327700:FAW327700 FKM327700:FKS327700 FUI327700:FUO327700 GEE327700:GEK327700 GOA327700:GOG327700 GXW327700:GYC327700 HHS327700:HHY327700 HRO327700:HRU327700 IBK327700:IBQ327700 ILG327700:ILM327700 IVC327700:IVI327700 JEY327700:JFE327700 JOU327700:JPA327700 JYQ327700:JYW327700 KIM327700:KIS327700 KSI327700:KSO327700 LCE327700:LCK327700 LMA327700:LMG327700 LVW327700:LWC327700 MFS327700:MFY327700 MPO327700:MPU327700 MZK327700:MZQ327700 NJG327700:NJM327700 NTC327700:NTI327700 OCY327700:ODE327700 OMU327700:ONA327700 OWQ327700:OWW327700 PGM327700:PGS327700 PQI327700:PQO327700 QAE327700:QAK327700 QKA327700:QKG327700 QTW327700:QUC327700 RDS327700:RDY327700 RNO327700:RNU327700 RXK327700:RXQ327700 SHG327700:SHM327700 SRC327700:SRI327700 TAY327700:TBE327700 TKU327700:TLA327700 TUQ327700:TUW327700 UEM327700:UES327700 UOI327700:UOO327700 UYE327700:UYK327700 VIA327700:VIG327700 VRW327700:VSC327700 WBS327700:WBY327700 WLO327700:WLU327700 WVK327700:WVQ327700 C393236:I393236 IY393236:JE393236 SU393236:TA393236 ACQ393236:ACW393236 AMM393236:AMS393236 AWI393236:AWO393236 BGE393236:BGK393236 BQA393236:BQG393236 BZW393236:CAC393236 CJS393236:CJY393236 CTO393236:CTU393236 DDK393236:DDQ393236 DNG393236:DNM393236 DXC393236:DXI393236 EGY393236:EHE393236 EQU393236:ERA393236 FAQ393236:FAW393236 FKM393236:FKS393236 FUI393236:FUO393236 GEE393236:GEK393236 GOA393236:GOG393236 GXW393236:GYC393236 HHS393236:HHY393236 HRO393236:HRU393236 IBK393236:IBQ393236 ILG393236:ILM393236 IVC393236:IVI393236 JEY393236:JFE393236 JOU393236:JPA393236 JYQ393236:JYW393236 KIM393236:KIS393236 KSI393236:KSO393236 LCE393236:LCK393236 LMA393236:LMG393236 LVW393236:LWC393236 MFS393236:MFY393236 MPO393236:MPU393236 MZK393236:MZQ393236 NJG393236:NJM393236 NTC393236:NTI393236 OCY393236:ODE393236 OMU393236:ONA393236 OWQ393236:OWW393236 PGM393236:PGS393236 PQI393236:PQO393236 QAE393236:QAK393236 QKA393236:QKG393236 QTW393236:QUC393236 RDS393236:RDY393236 RNO393236:RNU393236 RXK393236:RXQ393236 SHG393236:SHM393236 SRC393236:SRI393236 TAY393236:TBE393236 TKU393236:TLA393236 TUQ393236:TUW393236 UEM393236:UES393236 UOI393236:UOO393236 UYE393236:UYK393236 VIA393236:VIG393236 VRW393236:VSC393236 WBS393236:WBY393236 WLO393236:WLU393236 WVK393236:WVQ393236 C458772:I458772 IY458772:JE458772 SU458772:TA458772 ACQ458772:ACW458772 AMM458772:AMS458772 AWI458772:AWO458772 BGE458772:BGK458772 BQA458772:BQG458772 BZW458772:CAC458772 CJS458772:CJY458772 CTO458772:CTU458772 DDK458772:DDQ458772 DNG458772:DNM458772 DXC458772:DXI458772 EGY458772:EHE458772 EQU458772:ERA458772 FAQ458772:FAW458772 FKM458772:FKS458772 FUI458772:FUO458772 GEE458772:GEK458772 GOA458772:GOG458772 GXW458772:GYC458772 HHS458772:HHY458772 HRO458772:HRU458772 IBK458772:IBQ458772 ILG458772:ILM458772 IVC458772:IVI458772 JEY458772:JFE458772 JOU458772:JPA458772 JYQ458772:JYW458772 KIM458772:KIS458772 KSI458772:KSO458772 LCE458772:LCK458772 LMA458772:LMG458772 LVW458772:LWC458772 MFS458772:MFY458772 MPO458772:MPU458772 MZK458772:MZQ458772 NJG458772:NJM458772 NTC458772:NTI458772 OCY458772:ODE458772 OMU458772:ONA458772 OWQ458772:OWW458772 PGM458772:PGS458772 PQI458772:PQO458772 QAE458772:QAK458772 QKA458772:QKG458772 QTW458772:QUC458772 RDS458772:RDY458772 RNO458772:RNU458772 RXK458772:RXQ458772 SHG458772:SHM458772 SRC458772:SRI458772 TAY458772:TBE458772 TKU458772:TLA458772 TUQ458772:TUW458772 UEM458772:UES458772 UOI458772:UOO458772 UYE458772:UYK458772 VIA458772:VIG458772 VRW458772:VSC458772 WBS458772:WBY458772 WLO458772:WLU458772 WVK458772:WVQ458772 C524308:I524308 IY524308:JE524308 SU524308:TA524308 ACQ524308:ACW524308 AMM524308:AMS524308 AWI524308:AWO524308 BGE524308:BGK524308 BQA524308:BQG524308 BZW524308:CAC524308 CJS524308:CJY524308 CTO524308:CTU524308 DDK524308:DDQ524308 DNG524308:DNM524308 DXC524308:DXI524308 EGY524308:EHE524308 EQU524308:ERA524308 FAQ524308:FAW524308 FKM524308:FKS524308 FUI524308:FUO524308 GEE524308:GEK524308 GOA524308:GOG524308 GXW524308:GYC524308 HHS524308:HHY524308 HRO524308:HRU524308 IBK524308:IBQ524308 ILG524308:ILM524308 IVC524308:IVI524308 JEY524308:JFE524308 JOU524308:JPA524308 JYQ524308:JYW524308 KIM524308:KIS524308 KSI524308:KSO524308 LCE524308:LCK524308 LMA524308:LMG524308 LVW524308:LWC524308 MFS524308:MFY524308 MPO524308:MPU524308 MZK524308:MZQ524308 NJG524308:NJM524308 NTC524308:NTI524308 OCY524308:ODE524308 OMU524308:ONA524308 OWQ524308:OWW524308 PGM524308:PGS524308 PQI524308:PQO524308 QAE524308:QAK524308 QKA524308:QKG524308 QTW524308:QUC524308 RDS524308:RDY524308 RNO524308:RNU524308 RXK524308:RXQ524308 SHG524308:SHM524308 SRC524308:SRI524308 TAY524308:TBE524308 TKU524308:TLA524308 TUQ524308:TUW524308 UEM524308:UES524308 UOI524308:UOO524308 UYE524308:UYK524308 VIA524308:VIG524308 VRW524308:VSC524308 WBS524308:WBY524308 WLO524308:WLU524308 WVK524308:WVQ524308 C589844:I589844 IY589844:JE589844 SU589844:TA589844 ACQ589844:ACW589844 AMM589844:AMS589844 AWI589844:AWO589844 BGE589844:BGK589844 BQA589844:BQG589844 BZW589844:CAC589844 CJS589844:CJY589844 CTO589844:CTU589844 DDK589844:DDQ589844 DNG589844:DNM589844 DXC589844:DXI589844 EGY589844:EHE589844 EQU589844:ERA589844 FAQ589844:FAW589844 FKM589844:FKS589844 FUI589844:FUO589844 GEE589844:GEK589844 GOA589844:GOG589844 GXW589844:GYC589844 HHS589844:HHY589844 HRO589844:HRU589844 IBK589844:IBQ589844 ILG589844:ILM589844 IVC589844:IVI589844 JEY589844:JFE589844 JOU589844:JPA589844 JYQ589844:JYW589844 KIM589844:KIS589844 KSI589844:KSO589844 LCE589844:LCK589844 LMA589844:LMG589844 LVW589844:LWC589844 MFS589844:MFY589844 MPO589844:MPU589844 MZK589844:MZQ589844 NJG589844:NJM589844 NTC589844:NTI589844 OCY589844:ODE589844 OMU589844:ONA589844 OWQ589844:OWW589844 PGM589844:PGS589844 PQI589844:PQO589844 QAE589844:QAK589844 QKA589844:QKG589844 QTW589844:QUC589844 RDS589844:RDY589844 RNO589844:RNU589844 RXK589844:RXQ589844 SHG589844:SHM589844 SRC589844:SRI589844 TAY589844:TBE589844 TKU589844:TLA589844 TUQ589844:TUW589844 UEM589844:UES589844 UOI589844:UOO589844 UYE589844:UYK589844 VIA589844:VIG589844 VRW589844:VSC589844 WBS589844:WBY589844 WLO589844:WLU589844 WVK589844:WVQ589844 C655380:I655380 IY655380:JE655380 SU655380:TA655380 ACQ655380:ACW655380 AMM655380:AMS655380 AWI655380:AWO655380 BGE655380:BGK655380 BQA655380:BQG655380 BZW655380:CAC655380 CJS655380:CJY655380 CTO655380:CTU655380 DDK655380:DDQ655380 DNG655380:DNM655380 DXC655380:DXI655380 EGY655380:EHE655380 EQU655380:ERA655380 FAQ655380:FAW655380 FKM655380:FKS655380 FUI655380:FUO655380 GEE655380:GEK655380 GOA655380:GOG655380 GXW655380:GYC655380 HHS655380:HHY655380 HRO655380:HRU655380 IBK655380:IBQ655380 ILG655380:ILM655380 IVC655380:IVI655380 JEY655380:JFE655380 JOU655380:JPA655380 JYQ655380:JYW655380 KIM655380:KIS655380 KSI655380:KSO655380 LCE655380:LCK655380 LMA655380:LMG655380 LVW655380:LWC655380 MFS655380:MFY655380 MPO655380:MPU655380 MZK655380:MZQ655380 NJG655380:NJM655380 NTC655380:NTI655380 OCY655380:ODE655380 OMU655380:ONA655380 OWQ655380:OWW655380 PGM655380:PGS655380 PQI655380:PQO655380 QAE655380:QAK655380 QKA655380:QKG655380 QTW655380:QUC655380 RDS655380:RDY655380 RNO655380:RNU655380 RXK655380:RXQ655380 SHG655380:SHM655380 SRC655380:SRI655380 TAY655380:TBE655380 TKU655380:TLA655380 TUQ655380:TUW655380 UEM655380:UES655380 UOI655380:UOO655380 UYE655380:UYK655380 VIA655380:VIG655380 VRW655380:VSC655380 WBS655380:WBY655380 WLO655380:WLU655380 WVK655380:WVQ655380 C720916:I720916 IY720916:JE720916 SU720916:TA720916 ACQ720916:ACW720916 AMM720916:AMS720916 AWI720916:AWO720916 BGE720916:BGK720916 BQA720916:BQG720916 BZW720916:CAC720916 CJS720916:CJY720916 CTO720916:CTU720916 DDK720916:DDQ720916 DNG720916:DNM720916 DXC720916:DXI720916 EGY720916:EHE720916 EQU720916:ERA720916 FAQ720916:FAW720916 FKM720916:FKS720916 FUI720916:FUO720916 GEE720916:GEK720916 GOA720916:GOG720916 GXW720916:GYC720916 HHS720916:HHY720916 HRO720916:HRU720916 IBK720916:IBQ720916 ILG720916:ILM720916 IVC720916:IVI720916 JEY720916:JFE720916 JOU720916:JPA720916 JYQ720916:JYW720916 KIM720916:KIS720916 KSI720916:KSO720916 LCE720916:LCK720916 LMA720916:LMG720916 LVW720916:LWC720916 MFS720916:MFY720916 MPO720916:MPU720916 MZK720916:MZQ720916 NJG720916:NJM720916 NTC720916:NTI720916 OCY720916:ODE720916 OMU720916:ONA720916 OWQ720916:OWW720916 PGM720916:PGS720916 PQI720916:PQO720916 QAE720916:QAK720916 QKA720916:QKG720916 QTW720916:QUC720916 RDS720916:RDY720916 RNO720916:RNU720916 RXK720916:RXQ720916 SHG720916:SHM720916 SRC720916:SRI720916 TAY720916:TBE720916 TKU720916:TLA720916 TUQ720916:TUW720916 UEM720916:UES720916 UOI720916:UOO720916 UYE720916:UYK720916 VIA720916:VIG720916 VRW720916:VSC720916 WBS720916:WBY720916 WLO720916:WLU720916 WVK720916:WVQ720916 C786452:I786452 IY786452:JE786452 SU786452:TA786452 ACQ786452:ACW786452 AMM786452:AMS786452 AWI786452:AWO786452 BGE786452:BGK786452 BQA786452:BQG786452 BZW786452:CAC786452 CJS786452:CJY786452 CTO786452:CTU786452 DDK786452:DDQ786452 DNG786452:DNM786452 DXC786452:DXI786452 EGY786452:EHE786452 EQU786452:ERA786452 FAQ786452:FAW786452 FKM786452:FKS786452 FUI786452:FUO786452 GEE786452:GEK786452 GOA786452:GOG786452 GXW786452:GYC786452 HHS786452:HHY786452 HRO786452:HRU786452 IBK786452:IBQ786452 ILG786452:ILM786452 IVC786452:IVI786452 JEY786452:JFE786452 JOU786452:JPA786452 JYQ786452:JYW786452 KIM786452:KIS786452 KSI786452:KSO786452 LCE786452:LCK786452 LMA786452:LMG786452 LVW786452:LWC786452 MFS786452:MFY786452 MPO786452:MPU786452 MZK786452:MZQ786452 NJG786452:NJM786452 NTC786452:NTI786452 OCY786452:ODE786452 OMU786452:ONA786452 OWQ786452:OWW786452 PGM786452:PGS786452 PQI786452:PQO786452 QAE786452:QAK786452 QKA786452:QKG786452 QTW786452:QUC786452 RDS786452:RDY786452 RNO786452:RNU786452 RXK786452:RXQ786452 SHG786452:SHM786452 SRC786452:SRI786452 TAY786452:TBE786452 TKU786452:TLA786452 TUQ786452:TUW786452 UEM786452:UES786452 UOI786452:UOO786452 UYE786452:UYK786452 VIA786452:VIG786452 VRW786452:VSC786452 WBS786452:WBY786452 WLO786452:WLU786452 WVK786452:WVQ786452 C851988:I851988 IY851988:JE851988 SU851988:TA851988 ACQ851988:ACW851988 AMM851988:AMS851988 AWI851988:AWO851988 BGE851988:BGK851988 BQA851988:BQG851988 BZW851988:CAC851988 CJS851988:CJY851988 CTO851988:CTU851988 DDK851988:DDQ851988 DNG851988:DNM851988 DXC851988:DXI851988 EGY851988:EHE851988 EQU851988:ERA851988 FAQ851988:FAW851988 FKM851988:FKS851988 FUI851988:FUO851988 GEE851988:GEK851988 GOA851988:GOG851988 GXW851988:GYC851988 HHS851988:HHY851988 HRO851988:HRU851988 IBK851988:IBQ851988 ILG851988:ILM851988 IVC851988:IVI851988 JEY851988:JFE851988 JOU851988:JPA851988 JYQ851988:JYW851988 KIM851988:KIS851988 KSI851988:KSO851988 LCE851988:LCK851988 LMA851988:LMG851988 LVW851988:LWC851988 MFS851988:MFY851988 MPO851988:MPU851988 MZK851988:MZQ851988 NJG851988:NJM851988 NTC851988:NTI851988 OCY851988:ODE851988 OMU851988:ONA851988 OWQ851988:OWW851988 PGM851988:PGS851988 PQI851988:PQO851988 QAE851988:QAK851988 QKA851988:QKG851988 QTW851988:QUC851988 RDS851988:RDY851988 RNO851988:RNU851988 RXK851988:RXQ851988 SHG851988:SHM851988 SRC851988:SRI851988 TAY851988:TBE851988 TKU851988:TLA851988 TUQ851988:TUW851988 UEM851988:UES851988 UOI851988:UOO851988 UYE851988:UYK851988 VIA851988:VIG851988 VRW851988:VSC851988 WBS851988:WBY851988 WLO851988:WLU851988 WVK851988:WVQ851988 C917524:I917524 IY917524:JE917524 SU917524:TA917524 ACQ917524:ACW917524 AMM917524:AMS917524 AWI917524:AWO917524 BGE917524:BGK917524 BQA917524:BQG917524 BZW917524:CAC917524 CJS917524:CJY917524 CTO917524:CTU917524 DDK917524:DDQ917524 DNG917524:DNM917524 DXC917524:DXI917524 EGY917524:EHE917524 EQU917524:ERA917524 FAQ917524:FAW917524 FKM917524:FKS917524 FUI917524:FUO917524 GEE917524:GEK917524 GOA917524:GOG917524 GXW917524:GYC917524 HHS917524:HHY917524 HRO917524:HRU917524 IBK917524:IBQ917524 ILG917524:ILM917524 IVC917524:IVI917524 JEY917524:JFE917524 JOU917524:JPA917524 JYQ917524:JYW917524 KIM917524:KIS917524 KSI917524:KSO917524 LCE917524:LCK917524 LMA917524:LMG917524 LVW917524:LWC917524 MFS917524:MFY917524 MPO917524:MPU917524 MZK917524:MZQ917524 NJG917524:NJM917524 NTC917524:NTI917524 OCY917524:ODE917524 OMU917524:ONA917524 OWQ917524:OWW917524 PGM917524:PGS917524 PQI917524:PQO917524 QAE917524:QAK917524 QKA917524:QKG917524 QTW917524:QUC917524 RDS917524:RDY917524 RNO917524:RNU917524 RXK917524:RXQ917524 SHG917524:SHM917524 SRC917524:SRI917524 TAY917524:TBE917524 TKU917524:TLA917524 TUQ917524:TUW917524 UEM917524:UES917524 UOI917524:UOO917524 UYE917524:UYK917524 VIA917524:VIG917524 VRW917524:VSC917524 WBS917524:WBY917524 WLO917524:WLU917524 WVK917524:WVQ917524 C983060:I983060 IY983060:JE983060 SU983060:TA983060 ACQ983060:ACW983060 AMM983060:AMS983060 AWI983060:AWO983060 BGE983060:BGK983060 BQA983060:BQG983060 BZW983060:CAC983060 CJS983060:CJY983060 CTO983060:CTU983060 DDK983060:DDQ983060 DNG983060:DNM983060 DXC983060:DXI983060 EGY983060:EHE983060 EQU983060:ERA983060 FAQ983060:FAW983060 FKM983060:FKS983060 FUI983060:FUO983060 GEE983060:GEK983060 GOA983060:GOG983060 GXW983060:GYC983060 HHS983060:HHY983060 HRO983060:HRU983060 IBK983060:IBQ983060 ILG983060:ILM983060 IVC983060:IVI983060 JEY983060:JFE983060 JOU983060:JPA983060 JYQ983060:JYW983060 KIM983060:KIS983060 KSI983060:KSO983060 LCE983060:LCK983060 LMA983060:LMG983060 LVW983060:LWC983060 MFS983060:MFY983060 MPO983060:MPU983060 MZK983060:MZQ983060 NJG983060:NJM983060 NTC983060:NTI983060 OCY983060:ODE983060 OMU983060:ONA983060 OWQ983060:OWW983060 PGM983060:PGS983060 PQI983060:PQO983060 QAE983060:QAK983060 QKA983060:QKG983060 QTW983060:QUC983060 RDS983060:RDY983060 RNO983060:RNU983060 RXK983060:RXQ983060 SHG983060:SHM983060 SRC983060:SRI983060 TAY983060:TBE983060 TKU983060:TLA983060 TUQ983060:TUW983060 UEM983060:UES983060 UOI983060:UOO983060 UYE983060:UYK983060 VIA983060:VIG983060 VRW983060:VSC983060 WBS983060:WBY983060 WLO983060:WLU983060 WVK983060:WVQ983060 WLO37:WLU37 WBS37:WBY37 VRW37:VSC37 VIA37:VIG37 UYE37:UYK37 UOI37:UOO37 UEM37:UES37 TUQ37:TUW37 TKU37:TLA37 TAY37:TBE37 SRC37:SRI37 SHG37:SHM37 RXK37:RXQ37 RNO37:RNU37 RDS37:RDY37 QTW37:QUC37 QKA37:QKG37 QAE37:QAK37 PQI37:PQO37 PGM37:PGS37 OWQ37:OWW37 OMU37:ONA37 OCY37:ODE37 NTC37:NTI37 NJG37:NJM37 MZK37:MZQ37 MPO37:MPU37 MFS37:MFY37 LVW37:LWC37 LMA37:LMG37 LCE37:LCK37 KSI37:KSO37 KIM37:KIS37 JYQ37:JYW37 JOU37:JPA37 JEY37:JFE37 IVC37:IVI37 ILG37:ILM37 IBK37:IBQ37 HRO37:HRU37 HHS37:HHY37 GXW37:GYC37 GOA37:GOG37 GEE37:GEK37 FUI37:FUO37 FKM37:FKS37 FAQ37:FAW37 EQU37:ERA37 EGY37:EHE37 DXC37:DXI37 DNG37:DNM37 DDK37:DDQ37 CTO37:CTU37 CJS37:CJY37 BZW37:CAC37 BQA37:BQG37 BGE37:BGK37 AWI37:AWO37 AMM37:AMS37 ACQ37:ACW37 SU37:TA37 IY37:JE37 WVK37:WVQ37">
      <formula1>150</formula1>
    </dataValidation>
    <dataValidation type="list" operator="lessThanOrEqual" showInputMessage="1" showErrorMessage="1" sqref="WVM983028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24 JA65524 SW65524 ACS65524 AMO65524 AWK65524 BGG65524 BQC65524 BZY65524 CJU65524 CTQ65524 DDM65524 DNI65524 DXE65524 EHA65524 EQW65524 FAS65524 FKO65524 FUK65524 GEG65524 GOC65524 GXY65524 HHU65524 HRQ65524 IBM65524 ILI65524 IVE65524 JFA65524 JOW65524 JYS65524 KIO65524 KSK65524 LCG65524 LMC65524 LVY65524 MFU65524 MPQ65524 MZM65524 NJI65524 NTE65524 ODA65524 OMW65524 OWS65524 PGO65524 PQK65524 QAG65524 QKC65524 QTY65524 RDU65524 RNQ65524 RXM65524 SHI65524 SRE65524 TBA65524 TKW65524 TUS65524 UEO65524 UOK65524 UYG65524 VIC65524 VRY65524 WBU65524 WLQ65524 WVM65524 E131060 JA131060 SW131060 ACS131060 AMO131060 AWK131060 BGG131060 BQC131060 BZY131060 CJU131060 CTQ131060 DDM131060 DNI131060 DXE131060 EHA131060 EQW131060 FAS131060 FKO131060 FUK131060 GEG131060 GOC131060 GXY131060 HHU131060 HRQ131060 IBM131060 ILI131060 IVE131060 JFA131060 JOW131060 JYS131060 KIO131060 KSK131060 LCG131060 LMC131060 LVY131060 MFU131060 MPQ131060 MZM131060 NJI131060 NTE131060 ODA131060 OMW131060 OWS131060 PGO131060 PQK131060 QAG131060 QKC131060 QTY131060 RDU131060 RNQ131060 RXM131060 SHI131060 SRE131060 TBA131060 TKW131060 TUS131060 UEO131060 UOK131060 UYG131060 VIC131060 VRY131060 WBU131060 WLQ131060 WVM131060 E196596 JA196596 SW196596 ACS196596 AMO196596 AWK196596 BGG196596 BQC196596 BZY196596 CJU196596 CTQ196596 DDM196596 DNI196596 DXE196596 EHA196596 EQW196596 FAS196596 FKO196596 FUK196596 GEG196596 GOC196596 GXY196596 HHU196596 HRQ196596 IBM196596 ILI196596 IVE196596 JFA196596 JOW196596 JYS196596 KIO196596 KSK196596 LCG196596 LMC196596 LVY196596 MFU196596 MPQ196596 MZM196596 NJI196596 NTE196596 ODA196596 OMW196596 OWS196596 PGO196596 PQK196596 QAG196596 QKC196596 QTY196596 RDU196596 RNQ196596 RXM196596 SHI196596 SRE196596 TBA196596 TKW196596 TUS196596 UEO196596 UOK196596 UYG196596 VIC196596 VRY196596 WBU196596 WLQ196596 WVM196596 E262132 JA262132 SW262132 ACS262132 AMO262132 AWK262132 BGG262132 BQC262132 BZY262132 CJU262132 CTQ262132 DDM262132 DNI262132 DXE262132 EHA262132 EQW262132 FAS262132 FKO262132 FUK262132 GEG262132 GOC262132 GXY262132 HHU262132 HRQ262132 IBM262132 ILI262132 IVE262132 JFA262132 JOW262132 JYS262132 KIO262132 KSK262132 LCG262132 LMC262132 LVY262132 MFU262132 MPQ262132 MZM262132 NJI262132 NTE262132 ODA262132 OMW262132 OWS262132 PGO262132 PQK262132 QAG262132 QKC262132 QTY262132 RDU262132 RNQ262132 RXM262132 SHI262132 SRE262132 TBA262132 TKW262132 TUS262132 UEO262132 UOK262132 UYG262132 VIC262132 VRY262132 WBU262132 WLQ262132 WVM262132 E327668 JA327668 SW327668 ACS327668 AMO327668 AWK327668 BGG327668 BQC327668 BZY327668 CJU327668 CTQ327668 DDM327668 DNI327668 DXE327668 EHA327668 EQW327668 FAS327668 FKO327668 FUK327668 GEG327668 GOC327668 GXY327668 HHU327668 HRQ327668 IBM327668 ILI327668 IVE327668 JFA327668 JOW327668 JYS327668 KIO327668 KSK327668 LCG327668 LMC327668 LVY327668 MFU327668 MPQ327668 MZM327668 NJI327668 NTE327668 ODA327668 OMW327668 OWS327668 PGO327668 PQK327668 QAG327668 QKC327668 QTY327668 RDU327668 RNQ327668 RXM327668 SHI327668 SRE327668 TBA327668 TKW327668 TUS327668 UEO327668 UOK327668 UYG327668 VIC327668 VRY327668 WBU327668 WLQ327668 WVM327668 E393204 JA393204 SW393204 ACS393204 AMO393204 AWK393204 BGG393204 BQC393204 BZY393204 CJU393204 CTQ393204 DDM393204 DNI393204 DXE393204 EHA393204 EQW393204 FAS393204 FKO393204 FUK393204 GEG393204 GOC393204 GXY393204 HHU393204 HRQ393204 IBM393204 ILI393204 IVE393204 JFA393204 JOW393204 JYS393204 KIO393204 KSK393204 LCG393204 LMC393204 LVY393204 MFU393204 MPQ393204 MZM393204 NJI393204 NTE393204 ODA393204 OMW393204 OWS393204 PGO393204 PQK393204 QAG393204 QKC393204 QTY393204 RDU393204 RNQ393204 RXM393204 SHI393204 SRE393204 TBA393204 TKW393204 TUS393204 UEO393204 UOK393204 UYG393204 VIC393204 VRY393204 WBU393204 WLQ393204 WVM393204 E458740 JA458740 SW458740 ACS458740 AMO458740 AWK458740 BGG458740 BQC458740 BZY458740 CJU458740 CTQ458740 DDM458740 DNI458740 DXE458740 EHA458740 EQW458740 FAS458740 FKO458740 FUK458740 GEG458740 GOC458740 GXY458740 HHU458740 HRQ458740 IBM458740 ILI458740 IVE458740 JFA458740 JOW458740 JYS458740 KIO458740 KSK458740 LCG458740 LMC458740 LVY458740 MFU458740 MPQ458740 MZM458740 NJI458740 NTE458740 ODA458740 OMW458740 OWS458740 PGO458740 PQK458740 QAG458740 QKC458740 QTY458740 RDU458740 RNQ458740 RXM458740 SHI458740 SRE458740 TBA458740 TKW458740 TUS458740 UEO458740 UOK458740 UYG458740 VIC458740 VRY458740 WBU458740 WLQ458740 WVM458740 E524276 JA524276 SW524276 ACS524276 AMO524276 AWK524276 BGG524276 BQC524276 BZY524276 CJU524276 CTQ524276 DDM524276 DNI524276 DXE524276 EHA524276 EQW524276 FAS524276 FKO524276 FUK524276 GEG524276 GOC524276 GXY524276 HHU524276 HRQ524276 IBM524276 ILI524276 IVE524276 JFA524276 JOW524276 JYS524276 KIO524276 KSK524276 LCG524276 LMC524276 LVY524276 MFU524276 MPQ524276 MZM524276 NJI524276 NTE524276 ODA524276 OMW524276 OWS524276 PGO524276 PQK524276 QAG524276 QKC524276 QTY524276 RDU524276 RNQ524276 RXM524276 SHI524276 SRE524276 TBA524276 TKW524276 TUS524276 UEO524276 UOK524276 UYG524276 VIC524276 VRY524276 WBU524276 WLQ524276 WVM524276 E589812 JA589812 SW589812 ACS589812 AMO589812 AWK589812 BGG589812 BQC589812 BZY589812 CJU589812 CTQ589812 DDM589812 DNI589812 DXE589812 EHA589812 EQW589812 FAS589812 FKO589812 FUK589812 GEG589812 GOC589812 GXY589812 HHU589812 HRQ589812 IBM589812 ILI589812 IVE589812 JFA589812 JOW589812 JYS589812 KIO589812 KSK589812 LCG589812 LMC589812 LVY589812 MFU589812 MPQ589812 MZM589812 NJI589812 NTE589812 ODA589812 OMW589812 OWS589812 PGO589812 PQK589812 QAG589812 QKC589812 QTY589812 RDU589812 RNQ589812 RXM589812 SHI589812 SRE589812 TBA589812 TKW589812 TUS589812 UEO589812 UOK589812 UYG589812 VIC589812 VRY589812 WBU589812 WLQ589812 WVM589812 E655348 JA655348 SW655348 ACS655348 AMO655348 AWK655348 BGG655348 BQC655348 BZY655348 CJU655348 CTQ655348 DDM655348 DNI655348 DXE655348 EHA655348 EQW655348 FAS655348 FKO655348 FUK655348 GEG655348 GOC655348 GXY655348 HHU655348 HRQ655348 IBM655348 ILI655348 IVE655348 JFA655348 JOW655348 JYS655348 KIO655348 KSK655348 LCG655348 LMC655348 LVY655348 MFU655348 MPQ655348 MZM655348 NJI655348 NTE655348 ODA655348 OMW655348 OWS655348 PGO655348 PQK655348 QAG655348 QKC655348 QTY655348 RDU655348 RNQ655348 RXM655348 SHI655348 SRE655348 TBA655348 TKW655348 TUS655348 UEO655348 UOK655348 UYG655348 VIC655348 VRY655348 WBU655348 WLQ655348 WVM655348 E720884 JA720884 SW720884 ACS720884 AMO720884 AWK720884 BGG720884 BQC720884 BZY720884 CJU720884 CTQ720884 DDM720884 DNI720884 DXE720884 EHA720884 EQW720884 FAS720884 FKO720884 FUK720884 GEG720884 GOC720884 GXY720884 HHU720884 HRQ720884 IBM720884 ILI720884 IVE720884 JFA720884 JOW720884 JYS720884 KIO720884 KSK720884 LCG720884 LMC720884 LVY720884 MFU720884 MPQ720884 MZM720884 NJI720884 NTE720884 ODA720884 OMW720884 OWS720884 PGO720884 PQK720884 QAG720884 QKC720884 QTY720884 RDU720884 RNQ720884 RXM720884 SHI720884 SRE720884 TBA720884 TKW720884 TUS720884 UEO720884 UOK720884 UYG720884 VIC720884 VRY720884 WBU720884 WLQ720884 WVM720884 E786420 JA786420 SW786420 ACS786420 AMO786420 AWK786420 BGG786420 BQC786420 BZY786420 CJU786420 CTQ786420 DDM786420 DNI786420 DXE786420 EHA786420 EQW786420 FAS786420 FKO786420 FUK786420 GEG786420 GOC786420 GXY786420 HHU786420 HRQ786420 IBM786420 ILI786420 IVE786420 JFA786420 JOW786420 JYS786420 KIO786420 KSK786420 LCG786420 LMC786420 LVY786420 MFU786420 MPQ786420 MZM786420 NJI786420 NTE786420 ODA786420 OMW786420 OWS786420 PGO786420 PQK786420 QAG786420 QKC786420 QTY786420 RDU786420 RNQ786420 RXM786420 SHI786420 SRE786420 TBA786420 TKW786420 TUS786420 UEO786420 UOK786420 UYG786420 VIC786420 VRY786420 WBU786420 WLQ786420 WVM786420 E851956 JA851956 SW851956 ACS851956 AMO851956 AWK851956 BGG851956 BQC851956 BZY851956 CJU851956 CTQ851956 DDM851956 DNI851956 DXE851956 EHA851956 EQW851956 FAS851956 FKO851956 FUK851956 GEG851956 GOC851956 GXY851956 HHU851956 HRQ851956 IBM851956 ILI851956 IVE851956 JFA851956 JOW851956 JYS851956 KIO851956 KSK851956 LCG851956 LMC851956 LVY851956 MFU851956 MPQ851956 MZM851956 NJI851956 NTE851956 ODA851956 OMW851956 OWS851956 PGO851956 PQK851956 QAG851956 QKC851956 QTY851956 RDU851956 RNQ851956 RXM851956 SHI851956 SRE851956 TBA851956 TKW851956 TUS851956 UEO851956 UOK851956 UYG851956 VIC851956 VRY851956 WBU851956 WLQ851956 WVM851956 E917492 JA917492 SW917492 ACS917492 AMO917492 AWK917492 BGG917492 BQC917492 BZY917492 CJU917492 CTQ917492 DDM917492 DNI917492 DXE917492 EHA917492 EQW917492 FAS917492 FKO917492 FUK917492 GEG917492 GOC917492 GXY917492 HHU917492 HRQ917492 IBM917492 ILI917492 IVE917492 JFA917492 JOW917492 JYS917492 KIO917492 KSK917492 LCG917492 LMC917492 LVY917492 MFU917492 MPQ917492 MZM917492 NJI917492 NTE917492 ODA917492 OMW917492 OWS917492 PGO917492 PQK917492 QAG917492 QKC917492 QTY917492 RDU917492 RNQ917492 RXM917492 SHI917492 SRE917492 TBA917492 TKW917492 TUS917492 UEO917492 UOK917492 UYG917492 VIC917492 VRY917492 WBU917492 WLQ917492 WVM917492 E983028 JA983028 SW983028 ACS983028 AMO983028 AWK983028 BGG983028 BQC983028 BZY983028 CJU983028 CTQ983028 DDM983028 DNI983028 DXE983028 EHA983028 EQW983028 FAS983028 FKO983028 FUK983028 GEG983028 GOC983028 GXY983028 HHU983028 HRQ983028 IBM983028 ILI983028 IVE983028 JFA983028 JOW983028 JYS983028 KIO983028 KSK983028 LCG983028 LMC983028 LVY983028 MFU983028 MPQ983028 MZM983028 NJI983028 NTE983028 ODA983028 OMW983028 OWS983028 PGO983028 PQK983028 QAG983028 QKC983028 QTY983028 RDU983028 RNQ983028 RXM983028 SHI983028 SRE983028 TBA983028 TKW983028 TUS983028 UEO983028 UOK983028 UYG983028 VIC983028 VRY983028 WBU983028 WLQ983028">
      <formula1>"ACT,QLD,NSW,Vic,Tas,SA"</formula1>
    </dataValidation>
    <dataValidation type="textLength" operator="lessThanOrEqual" showInputMessage="1" showErrorMessage="1" sqref="WVK983021:WVP983021 IY14:JD14 SU14:SZ14 ACQ14:ACV14 AMM14:AMR14 AWI14:AWN14 BGE14:BGJ14 BQA14:BQF14 BZW14:CAB14 CJS14:CJX14 CTO14:CTT14 DDK14:DDP14 DNG14:DNL14 DXC14:DXH14 EGY14:EHD14 EQU14:EQZ14 FAQ14:FAV14 FKM14:FKR14 FUI14:FUN14 GEE14:GEJ14 GOA14:GOF14 GXW14:GYB14 HHS14:HHX14 HRO14:HRT14 IBK14:IBP14 ILG14:ILL14 IVC14:IVH14 JEY14:JFD14 JOU14:JOZ14 JYQ14:JYV14 KIM14:KIR14 KSI14:KSN14 LCE14:LCJ14 LMA14:LMF14 LVW14:LWB14 MFS14:MFX14 MPO14:MPT14 MZK14:MZP14 NJG14:NJL14 NTC14:NTH14 OCY14:ODD14 OMU14:OMZ14 OWQ14:OWV14 PGM14:PGR14 PQI14:PQN14 QAE14:QAJ14 QKA14:QKF14 QTW14:QUB14 RDS14:RDX14 RNO14:RNT14 RXK14:RXP14 SHG14:SHL14 SRC14:SRH14 TAY14:TBD14 TKU14:TKZ14 TUQ14:TUV14 UEM14:UER14 UOI14:UON14 UYE14:UYJ14 VIA14:VIF14 VRW14:VSB14 WBS14:WBX14 WLO14:WLT14 WVK14:WVP14 C65517:H65517 IY65517:JD65517 SU65517:SZ65517 ACQ65517:ACV65517 AMM65517:AMR65517 AWI65517:AWN65517 BGE65517:BGJ65517 BQA65517:BQF65517 BZW65517:CAB65517 CJS65517:CJX65517 CTO65517:CTT65517 DDK65517:DDP65517 DNG65517:DNL65517 DXC65517:DXH65517 EGY65517:EHD65517 EQU65517:EQZ65517 FAQ65517:FAV65517 FKM65517:FKR65517 FUI65517:FUN65517 GEE65517:GEJ65517 GOA65517:GOF65517 GXW65517:GYB65517 HHS65517:HHX65517 HRO65517:HRT65517 IBK65517:IBP65517 ILG65517:ILL65517 IVC65517:IVH65517 JEY65517:JFD65517 JOU65517:JOZ65517 JYQ65517:JYV65517 KIM65517:KIR65517 KSI65517:KSN65517 LCE65517:LCJ65517 LMA65517:LMF65517 LVW65517:LWB65517 MFS65517:MFX65517 MPO65517:MPT65517 MZK65517:MZP65517 NJG65517:NJL65517 NTC65517:NTH65517 OCY65517:ODD65517 OMU65517:OMZ65517 OWQ65517:OWV65517 PGM65517:PGR65517 PQI65517:PQN65517 QAE65517:QAJ65517 QKA65517:QKF65517 QTW65517:QUB65517 RDS65517:RDX65517 RNO65517:RNT65517 RXK65517:RXP65517 SHG65517:SHL65517 SRC65517:SRH65517 TAY65517:TBD65517 TKU65517:TKZ65517 TUQ65517:TUV65517 UEM65517:UER65517 UOI65517:UON65517 UYE65517:UYJ65517 VIA65517:VIF65517 VRW65517:VSB65517 WBS65517:WBX65517 WLO65517:WLT65517 WVK65517:WVP65517 C131053:H131053 IY131053:JD131053 SU131053:SZ131053 ACQ131053:ACV131053 AMM131053:AMR131053 AWI131053:AWN131053 BGE131053:BGJ131053 BQA131053:BQF131053 BZW131053:CAB131053 CJS131053:CJX131053 CTO131053:CTT131053 DDK131053:DDP131053 DNG131053:DNL131053 DXC131053:DXH131053 EGY131053:EHD131053 EQU131053:EQZ131053 FAQ131053:FAV131053 FKM131053:FKR131053 FUI131053:FUN131053 GEE131053:GEJ131053 GOA131053:GOF131053 GXW131053:GYB131053 HHS131053:HHX131053 HRO131053:HRT131053 IBK131053:IBP131053 ILG131053:ILL131053 IVC131053:IVH131053 JEY131053:JFD131053 JOU131053:JOZ131053 JYQ131053:JYV131053 KIM131053:KIR131053 KSI131053:KSN131053 LCE131053:LCJ131053 LMA131053:LMF131053 LVW131053:LWB131053 MFS131053:MFX131053 MPO131053:MPT131053 MZK131053:MZP131053 NJG131053:NJL131053 NTC131053:NTH131053 OCY131053:ODD131053 OMU131053:OMZ131053 OWQ131053:OWV131053 PGM131053:PGR131053 PQI131053:PQN131053 QAE131053:QAJ131053 QKA131053:QKF131053 QTW131053:QUB131053 RDS131053:RDX131053 RNO131053:RNT131053 RXK131053:RXP131053 SHG131053:SHL131053 SRC131053:SRH131053 TAY131053:TBD131053 TKU131053:TKZ131053 TUQ131053:TUV131053 UEM131053:UER131053 UOI131053:UON131053 UYE131053:UYJ131053 VIA131053:VIF131053 VRW131053:VSB131053 WBS131053:WBX131053 WLO131053:WLT131053 WVK131053:WVP131053 C196589:H196589 IY196589:JD196589 SU196589:SZ196589 ACQ196589:ACV196589 AMM196589:AMR196589 AWI196589:AWN196589 BGE196589:BGJ196589 BQA196589:BQF196589 BZW196589:CAB196589 CJS196589:CJX196589 CTO196589:CTT196589 DDK196589:DDP196589 DNG196589:DNL196589 DXC196589:DXH196589 EGY196589:EHD196589 EQU196589:EQZ196589 FAQ196589:FAV196589 FKM196589:FKR196589 FUI196589:FUN196589 GEE196589:GEJ196589 GOA196589:GOF196589 GXW196589:GYB196589 HHS196589:HHX196589 HRO196589:HRT196589 IBK196589:IBP196589 ILG196589:ILL196589 IVC196589:IVH196589 JEY196589:JFD196589 JOU196589:JOZ196589 JYQ196589:JYV196589 KIM196589:KIR196589 KSI196589:KSN196589 LCE196589:LCJ196589 LMA196589:LMF196589 LVW196589:LWB196589 MFS196589:MFX196589 MPO196589:MPT196589 MZK196589:MZP196589 NJG196589:NJL196589 NTC196589:NTH196589 OCY196589:ODD196589 OMU196589:OMZ196589 OWQ196589:OWV196589 PGM196589:PGR196589 PQI196589:PQN196589 QAE196589:QAJ196589 QKA196589:QKF196589 QTW196589:QUB196589 RDS196589:RDX196589 RNO196589:RNT196589 RXK196589:RXP196589 SHG196589:SHL196589 SRC196589:SRH196589 TAY196589:TBD196589 TKU196589:TKZ196589 TUQ196589:TUV196589 UEM196589:UER196589 UOI196589:UON196589 UYE196589:UYJ196589 VIA196589:VIF196589 VRW196589:VSB196589 WBS196589:WBX196589 WLO196589:WLT196589 WVK196589:WVP196589 C262125:H262125 IY262125:JD262125 SU262125:SZ262125 ACQ262125:ACV262125 AMM262125:AMR262125 AWI262125:AWN262125 BGE262125:BGJ262125 BQA262125:BQF262125 BZW262125:CAB262125 CJS262125:CJX262125 CTO262125:CTT262125 DDK262125:DDP262125 DNG262125:DNL262125 DXC262125:DXH262125 EGY262125:EHD262125 EQU262125:EQZ262125 FAQ262125:FAV262125 FKM262125:FKR262125 FUI262125:FUN262125 GEE262125:GEJ262125 GOA262125:GOF262125 GXW262125:GYB262125 HHS262125:HHX262125 HRO262125:HRT262125 IBK262125:IBP262125 ILG262125:ILL262125 IVC262125:IVH262125 JEY262125:JFD262125 JOU262125:JOZ262125 JYQ262125:JYV262125 KIM262125:KIR262125 KSI262125:KSN262125 LCE262125:LCJ262125 LMA262125:LMF262125 LVW262125:LWB262125 MFS262125:MFX262125 MPO262125:MPT262125 MZK262125:MZP262125 NJG262125:NJL262125 NTC262125:NTH262125 OCY262125:ODD262125 OMU262125:OMZ262125 OWQ262125:OWV262125 PGM262125:PGR262125 PQI262125:PQN262125 QAE262125:QAJ262125 QKA262125:QKF262125 QTW262125:QUB262125 RDS262125:RDX262125 RNO262125:RNT262125 RXK262125:RXP262125 SHG262125:SHL262125 SRC262125:SRH262125 TAY262125:TBD262125 TKU262125:TKZ262125 TUQ262125:TUV262125 UEM262125:UER262125 UOI262125:UON262125 UYE262125:UYJ262125 VIA262125:VIF262125 VRW262125:VSB262125 WBS262125:WBX262125 WLO262125:WLT262125 WVK262125:WVP262125 C327661:H327661 IY327661:JD327661 SU327661:SZ327661 ACQ327661:ACV327661 AMM327661:AMR327661 AWI327661:AWN327661 BGE327661:BGJ327661 BQA327661:BQF327661 BZW327661:CAB327661 CJS327661:CJX327661 CTO327661:CTT327661 DDK327661:DDP327661 DNG327661:DNL327661 DXC327661:DXH327661 EGY327661:EHD327661 EQU327661:EQZ327661 FAQ327661:FAV327661 FKM327661:FKR327661 FUI327661:FUN327661 GEE327661:GEJ327661 GOA327661:GOF327661 GXW327661:GYB327661 HHS327661:HHX327661 HRO327661:HRT327661 IBK327661:IBP327661 ILG327661:ILL327661 IVC327661:IVH327661 JEY327661:JFD327661 JOU327661:JOZ327661 JYQ327661:JYV327661 KIM327661:KIR327661 KSI327661:KSN327661 LCE327661:LCJ327661 LMA327661:LMF327661 LVW327661:LWB327661 MFS327661:MFX327661 MPO327661:MPT327661 MZK327661:MZP327661 NJG327661:NJL327661 NTC327661:NTH327661 OCY327661:ODD327661 OMU327661:OMZ327661 OWQ327661:OWV327661 PGM327661:PGR327661 PQI327661:PQN327661 QAE327661:QAJ327661 QKA327661:QKF327661 QTW327661:QUB327661 RDS327661:RDX327661 RNO327661:RNT327661 RXK327661:RXP327661 SHG327661:SHL327661 SRC327661:SRH327661 TAY327661:TBD327661 TKU327661:TKZ327661 TUQ327661:TUV327661 UEM327661:UER327661 UOI327661:UON327661 UYE327661:UYJ327661 VIA327661:VIF327661 VRW327661:VSB327661 WBS327661:WBX327661 WLO327661:WLT327661 WVK327661:WVP327661 C393197:H393197 IY393197:JD393197 SU393197:SZ393197 ACQ393197:ACV393197 AMM393197:AMR393197 AWI393197:AWN393197 BGE393197:BGJ393197 BQA393197:BQF393197 BZW393197:CAB393197 CJS393197:CJX393197 CTO393197:CTT393197 DDK393197:DDP393197 DNG393197:DNL393197 DXC393197:DXH393197 EGY393197:EHD393197 EQU393197:EQZ393197 FAQ393197:FAV393197 FKM393197:FKR393197 FUI393197:FUN393197 GEE393197:GEJ393197 GOA393197:GOF393197 GXW393197:GYB393197 HHS393197:HHX393197 HRO393197:HRT393197 IBK393197:IBP393197 ILG393197:ILL393197 IVC393197:IVH393197 JEY393197:JFD393197 JOU393197:JOZ393197 JYQ393197:JYV393197 KIM393197:KIR393197 KSI393197:KSN393197 LCE393197:LCJ393197 LMA393197:LMF393197 LVW393197:LWB393197 MFS393197:MFX393197 MPO393197:MPT393197 MZK393197:MZP393197 NJG393197:NJL393197 NTC393197:NTH393197 OCY393197:ODD393197 OMU393197:OMZ393197 OWQ393197:OWV393197 PGM393197:PGR393197 PQI393197:PQN393197 QAE393197:QAJ393197 QKA393197:QKF393197 QTW393197:QUB393197 RDS393197:RDX393197 RNO393197:RNT393197 RXK393197:RXP393197 SHG393197:SHL393197 SRC393197:SRH393197 TAY393197:TBD393197 TKU393197:TKZ393197 TUQ393197:TUV393197 UEM393197:UER393197 UOI393197:UON393197 UYE393197:UYJ393197 VIA393197:VIF393197 VRW393197:VSB393197 WBS393197:WBX393197 WLO393197:WLT393197 WVK393197:WVP393197 C458733:H458733 IY458733:JD458733 SU458733:SZ458733 ACQ458733:ACV458733 AMM458733:AMR458733 AWI458733:AWN458733 BGE458733:BGJ458733 BQA458733:BQF458733 BZW458733:CAB458733 CJS458733:CJX458733 CTO458733:CTT458733 DDK458733:DDP458733 DNG458733:DNL458733 DXC458733:DXH458733 EGY458733:EHD458733 EQU458733:EQZ458733 FAQ458733:FAV458733 FKM458733:FKR458733 FUI458733:FUN458733 GEE458733:GEJ458733 GOA458733:GOF458733 GXW458733:GYB458733 HHS458733:HHX458733 HRO458733:HRT458733 IBK458733:IBP458733 ILG458733:ILL458733 IVC458733:IVH458733 JEY458733:JFD458733 JOU458733:JOZ458733 JYQ458733:JYV458733 KIM458733:KIR458733 KSI458733:KSN458733 LCE458733:LCJ458733 LMA458733:LMF458733 LVW458733:LWB458733 MFS458733:MFX458733 MPO458733:MPT458733 MZK458733:MZP458733 NJG458733:NJL458733 NTC458733:NTH458733 OCY458733:ODD458733 OMU458733:OMZ458733 OWQ458733:OWV458733 PGM458733:PGR458733 PQI458733:PQN458733 QAE458733:QAJ458733 QKA458733:QKF458733 QTW458733:QUB458733 RDS458733:RDX458733 RNO458733:RNT458733 RXK458733:RXP458733 SHG458733:SHL458733 SRC458733:SRH458733 TAY458733:TBD458733 TKU458733:TKZ458733 TUQ458733:TUV458733 UEM458733:UER458733 UOI458733:UON458733 UYE458733:UYJ458733 VIA458733:VIF458733 VRW458733:VSB458733 WBS458733:WBX458733 WLO458733:WLT458733 WVK458733:WVP458733 C524269:H524269 IY524269:JD524269 SU524269:SZ524269 ACQ524269:ACV524269 AMM524269:AMR524269 AWI524269:AWN524269 BGE524269:BGJ524269 BQA524269:BQF524269 BZW524269:CAB524269 CJS524269:CJX524269 CTO524269:CTT524269 DDK524269:DDP524269 DNG524269:DNL524269 DXC524269:DXH524269 EGY524269:EHD524269 EQU524269:EQZ524269 FAQ524269:FAV524269 FKM524269:FKR524269 FUI524269:FUN524269 GEE524269:GEJ524269 GOA524269:GOF524269 GXW524269:GYB524269 HHS524269:HHX524269 HRO524269:HRT524269 IBK524269:IBP524269 ILG524269:ILL524269 IVC524269:IVH524269 JEY524269:JFD524269 JOU524269:JOZ524269 JYQ524269:JYV524269 KIM524269:KIR524269 KSI524269:KSN524269 LCE524269:LCJ524269 LMA524269:LMF524269 LVW524269:LWB524269 MFS524269:MFX524269 MPO524269:MPT524269 MZK524269:MZP524269 NJG524269:NJL524269 NTC524269:NTH524269 OCY524269:ODD524269 OMU524269:OMZ524269 OWQ524269:OWV524269 PGM524269:PGR524269 PQI524269:PQN524269 QAE524269:QAJ524269 QKA524269:QKF524269 QTW524269:QUB524269 RDS524269:RDX524269 RNO524269:RNT524269 RXK524269:RXP524269 SHG524269:SHL524269 SRC524269:SRH524269 TAY524269:TBD524269 TKU524269:TKZ524269 TUQ524269:TUV524269 UEM524269:UER524269 UOI524269:UON524269 UYE524269:UYJ524269 VIA524269:VIF524269 VRW524269:VSB524269 WBS524269:WBX524269 WLO524269:WLT524269 WVK524269:WVP524269 C589805:H589805 IY589805:JD589805 SU589805:SZ589805 ACQ589805:ACV589805 AMM589805:AMR589805 AWI589805:AWN589805 BGE589805:BGJ589805 BQA589805:BQF589805 BZW589805:CAB589805 CJS589805:CJX589805 CTO589805:CTT589805 DDK589805:DDP589805 DNG589805:DNL589805 DXC589805:DXH589805 EGY589805:EHD589805 EQU589805:EQZ589805 FAQ589805:FAV589805 FKM589805:FKR589805 FUI589805:FUN589805 GEE589805:GEJ589805 GOA589805:GOF589805 GXW589805:GYB589805 HHS589805:HHX589805 HRO589805:HRT589805 IBK589805:IBP589805 ILG589805:ILL589805 IVC589805:IVH589805 JEY589805:JFD589805 JOU589805:JOZ589805 JYQ589805:JYV589805 KIM589805:KIR589805 KSI589805:KSN589805 LCE589805:LCJ589805 LMA589805:LMF589805 LVW589805:LWB589805 MFS589805:MFX589805 MPO589805:MPT589805 MZK589805:MZP589805 NJG589805:NJL589805 NTC589805:NTH589805 OCY589805:ODD589805 OMU589805:OMZ589805 OWQ589805:OWV589805 PGM589805:PGR589805 PQI589805:PQN589805 QAE589805:QAJ589805 QKA589805:QKF589805 QTW589805:QUB589805 RDS589805:RDX589805 RNO589805:RNT589805 RXK589805:RXP589805 SHG589805:SHL589805 SRC589805:SRH589805 TAY589805:TBD589805 TKU589805:TKZ589805 TUQ589805:TUV589805 UEM589805:UER589805 UOI589805:UON589805 UYE589805:UYJ589805 VIA589805:VIF589805 VRW589805:VSB589805 WBS589805:WBX589805 WLO589805:WLT589805 WVK589805:WVP589805 C655341:H655341 IY655341:JD655341 SU655341:SZ655341 ACQ655341:ACV655341 AMM655341:AMR655341 AWI655341:AWN655341 BGE655341:BGJ655341 BQA655341:BQF655341 BZW655341:CAB655341 CJS655341:CJX655341 CTO655341:CTT655341 DDK655341:DDP655341 DNG655341:DNL655341 DXC655341:DXH655341 EGY655341:EHD655341 EQU655341:EQZ655341 FAQ655341:FAV655341 FKM655341:FKR655341 FUI655341:FUN655341 GEE655341:GEJ655341 GOA655341:GOF655341 GXW655341:GYB655341 HHS655341:HHX655341 HRO655341:HRT655341 IBK655341:IBP655341 ILG655341:ILL655341 IVC655341:IVH655341 JEY655341:JFD655341 JOU655341:JOZ655341 JYQ655341:JYV655341 KIM655341:KIR655341 KSI655341:KSN655341 LCE655341:LCJ655341 LMA655341:LMF655341 LVW655341:LWB655341 MFS655341:MFX655341 MPO655341:MPT655341 MZK655341:MZP655341 NJG655341:NJL655341 NTC655341:NTH655341 OCY655341:ODD655341 OMU655341:OMZ655341 OWQ655341:OWV655341 PGM655341:PGR655341 PQI655341:PQN655341 QAE655341:QAJ655341 QKA655341:QKF655341 QTW655341:QUB655341 RDS655341:RDX655341 RNO655341:RNT655341 RXK655341:RXP655341 SHG655341:SHL655341 SRC655341:SRH655341 TAY655341:TBD655341 TKU655341:TKZ655341 TUQ655341:TUV655341 UEM655341:UER655341 UOI655341:UON655341 UYE655341:UYJ655341 VIA655341:VIF655341 VRW655341:VSB655341 WBS655341:WBX655341 WLO655341:WLT655341 WVK655341:WVP655341 C720877:H720877 IY720877:JD720877 SU720877:SZ720877 ACQ720877:ACV720877 AMM720877:AMR720877 AWI720877:AWN720877 BGE720877:BGJ720877 BQA720877:BQF720877 BZW720877:CAB720877 CJS720877:CJX720877 CTO720877:CTT720877 DDK720877:DDP720877 DNG720877:DNL720877 DXC720877:DXH720877 EGY720877:EHD720877 EQU720877:EQZ720877 FAQ720877:FAV720877 FKM720877:FKR720877 FUI720877:FUN720877 GEE720877:GEJ720877 GOA720877:GOF720877 GXW720877:GYB720877 HHS720877:HHX720877 HRO720877:HRT720877 IBK720877:IBP720877 ILG720877:ILL720877 IVC720877:IVH720877 JEY720877:JFD720877 JOU720877:JOZ720877 JYQ720877:JYV720877 KIM720877:KIR720877 KSI720877:KSN720877 LCE720877:LCJ720877 LMA720877:LMF720877 LVW720877:LWB720877 MFS720877:MFX720877 MPO720877:MPT720877 MZK720877:MZP720877 NJG720877:NJL720877 NTC720877:NTH720877 OCY720877:ODD720877 OMU720877:OMZ720877 OWQ720877:OWV720877 PGM720877:PGR720877 PQI720877:PQN720877 QAE720877:QAJ720877 QKA720877:QKF720877 QTW720877:QUB720877 RDS720877:RDX720877 RNO720877:RNT720877 RXK720877:RXP720877 SHG720877:SHL720877 SRC720877:SRH720877 TAY720877:TBD720877 TKU720877:TKZ720877 TUQ720877:TUV720877 UEM720877:UER720877 UOI720877:UON720877 UYE720877:UYJ720877 VIA720877:VIF720877 VRW720877:VSB720877 WBS720877:WBX720877 WLO720877:WLT720877 WVK720877:WVP720877 C786413:H786413 IY786413:JD786413 SU786413:SZ786413 ACQ786413:ACV786413 AMM786413:AMR786413 AWI786413:AWN786413 BGE786413:BGJ786413 BQA786413:BQF786413 BZW786413:CAB786413 CJS786413:CJX786413 CTO786413:CTT786413 DDK786413:DDP786413 DNG786413:DNL786413 DXC786413:DXH786413 EGY786413:EHD786413 EQU786413:EQZ786413 FAQ786413:FAV786413 FKM786413:FKR786413 FUI786413:FUN786413 GEE786413:GEJ786413 GOA786413:GOF786413 GXW786413:GYB786413 HHS786413:HHX786413 HRO786413:HRT786413 IBK786413:IBP786413 ILG786413:ILL786413 IVC786413:IVH786413 JEY786413:JFD786413 JOU786413:JOZ786413 JYQ786413:JYV786413 KIM786413:KIR786413 KSI786413:KSN786413 LCE786413:LCJ786413 LMA786413:LMF786413 LVW786413:LWB786413 MFS786413:MFX786413 MPO786413:MPT786413 MZK786413:MZP786413 NJG786413:NJL786413 NTC786413:NTH786413 OCY786413:ODD786413 OMU786413:OMZ786413 OWQ786413:OWV786413 PGM786413:PGR786413 PQI786413:PQN786413 QAE786413:QAJ786413 QKA786413:QKF786413 QTW786413:QUB786413 RDS786413:RDX786413 RNO786413:RNT786413 RXK786413:RXP786413 SHG786413:SHL786413 SRC786413:SRH786413 TAY786413:TBD786413 TKU786413:TKZ786413 TUQ786413:TUV786413 UEM786413:UER786413 UOI786413:UON786413 UYE786413:UYJ786413 VIA786413:VIF786413 VRW786413:VSB786413 WBS786413:WBX786413 WLO786413:WLT786413 WVK786413:WVP786413 C851949:H851949 IY851949:JD851949 SU851949:SZ851949 ACQ851949:ACV851949 AMM851949:AMR851949 AWI851949:AWN851949 BGE851949:BGJ851949 BQA851949:BQF851949 BZW851949:CAB851949 CJS851949:CJX851949 CTO851949:CTT851949 DDK851949:DDP851949 DNG851949:DNL851949 DXC851949:DXH851949 EGY851949:EHD851949 EQU851949:EQZ851949 FAQ851949:FAV851949 FKM851949:FKR851949 FUI851949:FUN851949 GEE851949:GEJ851949 GOA851949:GOF851949 GXW851949:GYB851949 HHS851949:HHX851949 HRO851949:HRT851949 IBK851949:IBP851949 ILG851949:ILL851949 IVC851949:IVH851949 JEY851949:JFD851949 JOU851949:JOZ851949 JYQ851949:JYV851949 KIM851949:KIR851949 KSI851949:KSN851949 LCE851949:LCJ851949 LMA851949:LMF851949 LVW851949:LWB851949 MFS851949:MFX851949 MPO851949:MPT851949 MZK851949:MZP851949 NJG851949:NJL851949 NTC851949:NTH851949 OCY851949:ODD851949 OMU851949:OMZ851949 OWQ851949:OWV851949 PGM851949:PGR851949 PQI851949:PQN851949 QAE851949:QAJ851949 QKA851949:QKF851949 QTW851949:QUB851949 RDS851949:RDX851949 RNO851949:RNT851949 RXK851949:RXP851949 SHG851949:SHL851949 SRC851949:SRH851949 TAY851949:TBD851949 TKU851949:TKZ851949 TUQ851949:TUV851949 UEM851949:UER851949 UOI851949:UON851949 UYE851949:UYJ851949 VIA851949:VIF851949 VRW851949:VSB851949 WBS851949:WBX851949 WLO851949:WLT851949 WVK851949:WVP851949 C917485:H917485 IY917485:JD917485 SU917485:SZ917485 ACQ917485:ACV917485 AMM917485:AMR917485 AWI917485:AWN917485 BGE917485:BGJ917485 BQA917485:BQF917485 BZW917485:CAB917485 CJS917485:CJX917485 CTO917485:CTT917485 DDK917485:DDP917485 DNG917485:DNL917485 DXC917485:DXH917485 EGY917485:EHD917485 EQU917485:EQZ917485 FAQ917485:FAV917485 FKM917485:FKR917485 FUI917485:FUN917485 GEE917485:GEJ917485 GOA917485:GOF917485 GXW917485:GYB917485 HHS917485:HHX917485 HRO917485:HRT917485 IBK917485:IBP917485 ILG917485:ILL917485 IVC917485:IVH917485 JEY917485:JFD917485 JOU917485:JOZ917485 JYQ917485:JYV917485 KIM917485:KIR917485 KSI917485:KSN917485 LCE917485:LCJ917485 LMA917485:LMF917485 LVW917485:LWB917485 MFS917485:MFX917485 MPO917485:MPT917485 MZK917485:MZP917485 NJG917485:NJL917485 NTC917485:NTH917485 OCY917485:ODD917485 OMU917485:OMZ917485 OWQ917485:OWV917485 PGM917485:PGR917485 PQI917485:PQN917485 QAE917485:QAJ917485 QKA917485:QKF917485 QTW917485:QUB917485 RDS917485:RDX917485 RNO917485:RNT917485 RXK917485:RXP917485 SHG917485:SHL917485 SRC917485:SRH917485 TAY917485:TBD917485 TKU917485:TKZ917485 TUQ917485:TUV917485 UEM917485:UER917485 UOI917485:UON917485 UYE917485:UYJ917485 VIA917485:VIF917485 VRW917485:VSB917485 WBS917485:WBX917485 WLO917485:WLT917485 WVK917485:WVP917485 C983021:H983021 IY983021:JD983021 SU983021:SZ983021 ACQ983021:ACV983021 AMM983021:AMR983021 AWI983021:AWN983021 BGE983021:BGJ983021 BQA983021:BQF983021 BZW983021:CAB983021 CJS983021:CJX983021 CTO983021:CTT983021 DDK983021:DDP983021 DNG983021:DNL983021 DXC983021:DXH983021 EGY983021:EHD983021 EQU983021:EQZ983021 FAQ983021:FAV983021 FKM983021:FKR983021 FUI983021:FUN983021 GEE983021:GEJ983021 GOA983021:GOF983021 GXW983021:GYB983021 HHS983021:HHX983021 HRO983021:HRT983021 IBK983021:IBP983021 ILG983021:ILL983021 IVC983021:IVH983021 JEY983021:JFD983021 JOU983021:JOZ983021 JYQ983021:JYV983021 KIM983021:KIR983021 KSI983021:KSN983021 LCE983021:LCJ983021 LMA983021:LMF983021 LVW983021:LWB983021 MFS983021:MFX983021 MPO983021:MPT983021 MZK983021:MZP983021 NJG983021:NJL983021 NTC983021:NTH983021 OCY983021:ODD983021 OMU983021:OMZ983021 OWQ983021:OWV983021 PGM983021:PGR983021 PQI983021:PQN983021 QAE983021:QAJ983021 QKA983021:QKF983021 QTW983021:QUB983021 RDS983021:RDX983021 RNO983021:RNT983021 RXK983021:RXP983021 SHG983021:SHL983021 SRC983021:SRH983021 TAY983021:TBD983021 TKU983021:TKZ983021 TUQ983021:TUV983021 UEM983021:UER983021 UOI983021:UON983021 UYE983021:UYJ983021 VIA983021:VIF983021 VRW983021:VSB983021 WBS983021:WBX983021 WLO983021:WLT983021">
      <formula1>150</formula1>
    </dataValidation>
    <dataValidation type="list" allowBlank="1" showInputMessage="1" showErrorMessage="1" sqref="WVK983058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formula1>"Actual, Estimate, Consolidated, Public"</formula1>
    </dataValidation>
    <dataValidation type="list" allowBlank="1" showInputMessage="1" showErrorMessage="1" sqref="WVK98305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formula1>"Financial, Calendar, Other"</formula1>
    </dataValidation>
    <dataValidation type="list" allowBlank="1" showInputMessage="1" showErrorMessage="1" sqref="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IY36">
      <formula1>"Regulatory proposal, Revised regulatory proposal, After appeal, Draft decision, Final decision, Pass through decision, Contingent projects"</formula1>
    </dataValidation>
    <dataValidation type="list" allowBlank="1" showInputMessage="1" showErrorMessage="1" sqref="WVK98305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formula1>"1999,2000,2001,2002,2003,2004,2005,2006,2007,2008,2009,2010,2011,2012,2013,2014,2015,2016,2017,2018,2019,2020,2021,2022,2023,2024"</formula1>
    </dataValidation>
    <dataValidation type="whole" operator="greaterThan" showInputMessage="1" showErrorMessage="1" sqref="G21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G26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G65529 JC65529 SY65529 ACU65529 AMQ65529 AWM65529 BGI65529 BQE65529 CAA65529 CJW65529 CTS65529 DDO65529 DNK65529 DXG65529 EHC65529 EQY65529 FAU65529 FKQ65529 FUM65529 GEI65529 GOE65529 GYA65529 HHW65529 HRS65529 IBO65529 ILK65529 IVG65529 JFC65529 JOY65529 JYU65529 KIQ65529 KSM65529 LCI65529 LME65529 LWA65529 MFW65529 MPS65529 MZO65529 NJK65529 NTG65529 ODC65529 OMY65529 OWU65529 PGQ65529 PQM65529 QAI65529 QKE65529 QUA65529 RDW65529 RNS65529 RXO65529 SHK65529 SRG65529 TBC65529 TKY65529 TUU65529 UEQ65529 UOM65529 UYI65529 VIE65529 VSA65529 WBW65529 WLS65529 WVO65529 G131065 JC131065 SY131065 ACU131065 AMQ131065 AWM131065 BGI131065 BQE131065 CAA131065 CJW131065 CTS131065 DDO131065 DNK131065 DXG131065 EHC131065 EQY131065 FAU131065 FKQ131065 FUM131065 GEI131065 GOE131065 GYA131065 HHW131065 HRS131065 IBO131065 ILK131065 IVG131065 JFC131065 JOY131065 JYU131065 KIQ131065 KSM131065 LCI131065 LME131065 LWA131065 MFW131065 MPS131065 MZO131065 NJK131065 NTG131065 ODC131065 OMY131065 OWU131065 PGQ131065 PQM131065 QAI131065 QKE131065 QUA131065 RDW131065 RNS131065 RXO131065 SHK131065 SRG131065 TBC131065 TKY131065 TUU131065 UEQ131065 UOM131065 UYI131065 VIE131065 VSA131065 WBW131065 WLS131065 WVO131065 G196601 JC196601 SY196601 ACU196601 AMQ196601 AWM196601 BGI196601 BQE196601 CAA196601 CJW196601 CTS196601 DDO196601 DNK196601 DXG196601 EHC196601 EQY196601 FAU196601 FKQ196601 FUM196601 GEI196601 GOE196601 GYA196601 HHW196601 HRS196601 IBO196601 ILK196601 IVG196601 JFC196601 JOY196601 JYU196601 KIQ196601 KSM196601 LCI196601 LME196601 LWA196601 MFW196601 MPS196601 MZO196601 NJK196601 NTG196601 ODC196601 OMY196601 OWU196601 PGQ196601 PQM196601 QAI196601 QKE196601 QUA196601 RDW196601 RNS196601 RXO196601 SHK196601 SRG196601 TBC196601 TKY196601 TUU196601 UEQ196601 UOM196601 UYI196601 VIE196601 VSA196601 WBW196601 WLS196601 WVO196601 G262137 JC262137 SY262137 ACU262137 AMQ262137 AWM262137 BGI262137 BQE262137 CAA262137 CJW262137 CTS262137 DDO262137 DNK262137 DXG262137 EHC262137 EQY262137 FAU262137 FKQ262137 FUM262137 GEI262137 GOE262137 GYA262137 HHW262137 HRS262137 IBO262137 ILK262137 IVG262137 JFC262137 JOY262137 JYU262137 KIQ262137 KSM262137 LCI262137 LME262137 LWA262137 MFW262137 MPS262137 MZO262137 NJK262137 NTG262137 ODC262137 OMY262137 OWU262137 PGQ262137 PQM262137 QAI262137 QKE262137 QUA262137 RDW262137 RNS262137 RXO262137 SHK262137 SRG262137 TBC262137 TKY262137 TUU262137 UEQ262137 UOM262137 UYI262137 VIE262137 VSA262137 WBW262137 WLS262137 WVO262137 G327673 JC327673 SY327673 ACU327673 AMQ327673 AWM327673 BGI327673 BQE327673 CAA327673 CJW327673 CTS327673 DDO327673 DNK327673 DXG327673 EHC327673 EQY327673 FAU327673 FKQ327673 FUM327673 GEI327673 GOE327673 GYA327673 HHW327673 HRS327673 IBO327673 ILK327673 IVG327673 JFC327673 JOY327673 JYU327673 KIQ327673 KSM327673 LCI327673 LME327673 LWA327673 MFW327673 MPS327673 MZO327673 NJK327673 NTG327673 ODC327673 OMY327673 OWU327673 PGQ327673 PQM327673 QAI327673 QKE327673 QUA327673 RDW327673 RNS327673 RXO327673 SHK327673 SRG327673 TBC327673 TKY327673 TUU327673 UEQ327673 UOM327673 UYI327673 VIE327673 VSA327673 WBW327673 WLS327673 WVO327673 G393209 JC393209 SY393209 ACU393209 AMQ393209 AWM393209 BGI393209 BQE393209 CAA393209 CJW393209 CTS393209 DDO393209 DNK393209 DXG393209 EHC393209 EQY393209 FAU393209 FKQ393209 FUM393209 GEI393209 GOE393209 GYA393209 HHW393209 HRS393209 IBO393209 ILK393209 IVG393209 JFC393209 JOY393209 JYU393209 KIQ393209 KSM393209 LCI393209 LME393209 LWA393209 MFW393209 MPS393209 MZO393209 NJK393209 NTG393209 ODC393209 OMY393209 OWU393209 PGQ393209 PQM393209 QAI393209 QKE393209 QUA393209 RDW393209 RNS393209 RXO393209 SHK393209 SRG393209 TBC393209 TKY393209 TUU393209 UEQ393209 UOM393209 UYI393209 VIE393209 VSA393209 WBW393209 WLS393209 WVO393209 G458745 JC458745 SY458745 ACU458745 AMQ458745 AWM458745 BGI458745 BQE458745 CAA458745 CJW458745 CTS458745 DDO458745 DNK458745 DXG458745 EHC458745 EQY458745 FAU458745 FKQ458745 FUM458745 GEI458745 GOE458745 GYA458745 HHW458745 HRS458745 IBO458745 ILK458745 IVG458745 JFC458745 JOY458745 JYU458745 KIQ458745 KSM458745 LCI458745 LME458745 LWA458745 MFW458745 MPS458745 MZO458745 NJK458745 NTG458745 ODC458745 OMY458745 OWU458745 PGQ458745 PQM458745 QAI458745 QKE458745 QUA458745 RDW458745 RNS458745 RXO458745 SHK458745 SRG458745 TBC458745 TKY458745 TUU458745 UEQ458745 UOM458745 UYI458745 VIE458745 VSA458745 WBW458745 WLS458745 WVO458745 G524281 JC524281 SY524281 ACU524281 AMQ524281 AWM524281 BGI524281 BQE524281 CAA524281 CJW524281 CTS524281 DDO524281 DNK524281 DXG524281 EHC524281 EQY524281 FAU524281 FKQ524281 FUM524281 GEI524281 GOE524281 GYA524281 HHW524281 HRS524281 IBO524281 ILK524281 IVG524281 JFC524281 JOY524281 JYU524281 KIQ524281 KSM524281 LCI524281 LME524281 LWA524281 MFW524281 MPS524281 MZO524281 NJK524281 NTG524281 ODC524281 OMY524281 OWU524281 PGQ524281 PQM524281 QAI524281 QKE524281 QUA524281 RDW524281 RNS524281 RXO524281 SHK524281 SRG524281 TBC524281 TKY524281 TUU524281 UEQ524281 UOM524281 UYI524281 VIE524281 VSA524281 WBW524281 WLS524281 WVO524281 G589817 JC589817 SY589817 ACU589817 AMQ589817 AWM589817 BGI589817 BQE589817 CAA589817 CJW589817 CTS589817 DDO589817 DNK589817 DXG589817 EHC589817 EQY589817 FAU589817 FKQ589817 FUM589817 GEI589817 GOE589817 GYA589817 HHW589817 HRS589817 IBO589817 ILK589817 IVG589817 JFC589817 JOY589817 JYU589817 KIQ589817 KSM589817 LCI589817 LME589817 LWA589817 MFW589817 MPS589817 MZO589817 NJK589817 NTG589817 ODC589817 OMY589817 OWU589817 PGQ589817 PQM589817 QAI589817 QKE589817 QUA589817 RDW589817 RNS589817 RXO589817 SHK589817 SRG589817 TBC589817 TKY589817 TUU589817 UEQ589817 UOM589817 UYI589817 VIE589817 VSA589817 WBW589817 WLS589817 WVO589817 G655353 JC655353 SY655353 ACU655353 AMQ655353 AWM655353 BGI655353 BQE655353 CAA655353 CJW655353 CTS655353 DDO655353 DNK655353 DXG655353 EHC655353 EQY655353 FAU655353 FKQ655353 FUM655353 GEI655353 GOE655353 GYA655353 HHW655353 HRS655353 IBO655353 ILK655353 IVG655353 JFC655353 JOY655353 JYU655353 KIQ655353 KSM655353 LCI655353 LME655353 LWA655353 MFW655353 MPS655353 MZO655353 NJK655353 NTG655353 ODC655353 OMY655353 OWU655353 PGQ655353 PQM655353 QAI655353 QKE655353 QUA655353 RDW655353 RNS655353 RXO655353 SHK655353 SRG655353 TBC655353 TKY655353 TUU655353 UEQ655353 UOM655353 UYI655353 VIE655353 VSA655353 WBW655353 WLS655353 WVO655353 G720889 JC720889 SY720889 ACU720889 AMQ720889 AWM720889 BGI720889 BQE720889 CAA720889 CJW720889 CTS720889 DDO720889 DNK720889 DXG720889 EHC720889 EQY720889 FAU720889 FKQ720889 FUM720889 GEI720889 GOE720889 GYA720889 HHW720889 HRS720889 IBO720889 ILK720889 IVG720889 JFC720889 JOY720889 JYU720889 KIQ720889 KSM720889 LCI720889 LME720889 LWA720889 MFW720889 MPS720889 MZO720889 NJK720889 NTG720889 ODC720889 OMY720889 OWU720889 PGQ720889 PQM720889 QAI720889 QKE720889 QUA720889 RDW720889 RNS720889 RXO720889 SHK720889 SRG720889 TBC720889 TKY720889 TUU720889 UEQ720889 UOM720889 UYI720889 VIE720889 VSA720889 WBW720889 WLS720889 WVO720889 G786425 JC786425 SY786425 ACU786425 AMQ786425 AWM786425 BGI786425 BQE786425 CAA786425 CJW786425 CTS786425 DDO786425 DNK786425 DXG786425 EHC786425 EQY786425 FAU786425 FKQ786425 FUM786425 GEI786425 GOE786425 GYA786425 HHW786425 HRS786425 IBO786425 ILK786425 IVG786425 JFC786425 JOY786425 JYU786425 KIQ786425 KSM786425 LCI786425 LME786425 LWA786425 MFW786425 MPS786425 MZO786425 NJK786425 NTG786425 ODC786425 OMY786425 OWU786425 PGQ786425 PQM786425 QAI786425 QKE786425 QUA786425 RDW786425 RNS786425 RXO786425 SHK786425 SRG786425 TBC786425 TKY786425 TUU786425 UEQ786425 UOM786425 UYI786425 VIE786425 VSA786425 WBW786425 WLS786425 WVO786425 G851961 JC851961 SY851961 ACU851961 AMQ851961 AWM851961 BGI851961 BQE851961 CAA851961 CJW851961 CTS851961 DDO851961 DNK851961 DXG851961 EHC851961 EQY851961 FAU851961 FKQ851961 FUM851961 GEI851961 GOE851961 GYA851961 HHW851961 HRS851961 IBO851961 ILK851961 IVG851961 JFC851961 JOY851961 JYU851961 KIQ851961 KSM851961 LCI851961 LME851961 LWA851961 MFW851961 MPS851961 MZO851961 NJK851961 NTG851961 ODC851961 OMY851961 OWU851961 PGQ851961 PQM851961 QAI851961 QKE851961 QUA851961 RDW851961 RNS851961 RXO851961 SHK851961 SRG851961 TBC851961 TKY851961 TUU851961 UEQ851961 UOM851961 UYI851961 VIE851961 VSA851961 WBW851961 WLS851961 WVO851961 G917497 JC917497 SY917497 ACU917497 AMQ917497 AWM917497 BGI917497 BQE917497 CAA917497 CJW917497 CTS917497 DDO917497 DNK917497 DXG917497 EHC917497 EQY917497 FAU917497 FKQ917497 FUM917497 GEI917497 GOE917497 GYA917497 HHW917497 HRS917497 IBO917497 ILK917497 IVG917497 JFC917497 JOY917497 JYU917497 KIQ917497 KSM917497 LCI917497 LME917497 LWA917497 MFW917497 MPS917497 MZO917497 NJK917497 NTG917497 ODC917497 OMY917497 OWU917497 PGQ917497 PQM917497 QAI917497 QKE917497 QUA917497 RDW917497 RNS917497 RXO917497 SHK917497 SRG917497 TBC917497 TKY917497 TUU917497 UEQ917497 UOM917497 UYI917497 VIE917497 VSA917497 WBW917497 WLS917497 WVO917497 G983033 JC983033 SY983033 ACU983033 AMQ983033 AWM983033 BGI983033 BQE983033 CAA983033 CJW983033 CTS983033 DDO983033 DNK983033 DXG983033 EHC983033 EQY983033 FAU983033 FKQ983033 FUM983033 GEI983033 GOE983033 GYA983033 HHW983033 HRS983033 IBO983033 ILK983033 IVG983033 JFC983033 JOY983033 JYU983033 KIQ983033 KSM983033 LCI983033 LME983033 LWA983033 MFW983033 MPS983033 MZO983033 NJK983033 NTG983033 ODC983033 OMY983033 OWU983033 PGQ983033 PQM983033 QAI983033 QKE983033 QUA983033 RDW983033 RNS983033 RXO983033 SHK983033 SRG983033 TBC983033 TKY983033 TUU983033 UEQ983033 UOM983033 UYI983033 VIE983033 VSA983033 WBW983033 WLS983033 WVO983033">
      <formula1>1</formula1>
    </dataValidation>
    <dataValidation type="textLength" operator="greaterThan" showInputMessage="1" showErrorMessage="1" sqref="WVM983030:WVP983030 JA20:JD20 SW20:SZ20 ACS20:ACV20 AMO20:AMR20 AWK20:AWN20 BGG20:BGJ20 BQC20:BQF20 BZY20:CAB20 CJU20:CJX20 CTQ20:CTT20 DDM20:DDP20 DNI20:DNL20 DXE20:DXH20 EHA20:EHD20 EQW20:EQZ20 FAS20:FAV20 FKO20:FKR20 FUK20:FUN20 GEG20:GEJ20 GOC20:GOF20 GXY20:GYB20 HHU20:HHX20 HRQ20:HRT20 IBM20:IBP20 ILI20:ILL20 IVE20:IVH20 JFA20:JFD20 JOW20:JOZ20 JYS20:JYV20 KIO20:KIR20 KSK20:KSN20 LCG20:LCJ20 LMC20:LMF20 LVY20:LWB20 MFU20:MFX20 MPQ20:MPT20 MZM20:MZP20 NJI20:NJL20 NTE20:NTH20 ODA20:ODD20 OMW20:OMZ20 OWS20:OWV20 PGO20:PGR20 PQK20:PQN20 QAG20:QAJ20 QKC20:QKF20 QTY20:QUB20 RDU20:RDX20 RNQ20:RNT20 RXM20:RXP20 SHI20:SHL20 SRE20:SRH20 TBA20:TBD20 TKW20:TKZ20 TUS20:TUV20 UEO20:UER20 UOK20:UON20 UYG20:UYJ20 VIC20:VIF20 VRY20:VSB20 WBU20:WBX20 WLQ20:WLT20 WVM20:WVP20 E65523:H65523 JA65523:JD65523 SW65523:SZ65523 ACS65523:ACV65523 AMO65523:AMR65523 AWK65523:AWN65523 BGG65523:BGJ65523 BQC65523:BQF65523 BZY65523:CAB65523 CJU65523:CJX65523 CTQ65523:CTT65523 DDM65523:DDP65523 DNI65523:DNL65523 DXE65523:DXH65523 EHA65523:EHD65523 EQW65523:EQZ65523 FAS65523:FAV65523 FKO65523:FKR65523 FUK65523:FUN65523 GEG65523:GEJ65523 GOC65523:GOF65523 GXY65523:GYB65523 HHU65523:HHX65523 HRQ65523:HRT65523 IBM65523:IBP65523 ILI65523:ILL65523 IVE65523:IVH65523 JFA65523:JFD65523 JOW65523:JOZ65523 JYS65523:JYV65523 KIO65523:KIR65523 KSK65523:KSN65523 LCG65523:LCJ65523 LMC65523:LMF65523 LVY65523:LWB65523 MFU65523:MFX65523 MPQ65523:MPT65523 MZM65523:MZP65523 NJI65523:NJL65523 NTE65523:NTH65523 ODA65523:ODD65523 OMW65523:OMZ65523 OWS65523:OWV65523 PGO65523:PGR65523 PQK65523:PQN65523 QAG65523:QAJ65523 QKC65523:QKF65523 QTY65523:QUB65523 RDU65523:RDX65523 RNQ65523:RNT65523 RXM65523:RXP65523 SHI65523:SHL65523 SRE65523:SRH65523 TBA65523:TBD65523 TKW65523:TKZ65523 TUS65523:TUV65523 UEO65523:UER65523 UOK65523:UON65523 UYG65523:UYJ65523 VIC65523:VIF65523 VRY65523:VSB65523 WBU65523:WBX65523 WLQ65523:WLT65523 WVM65523:WVP65523 E131059:H131059 JA131059:JD131059 SW131059:SZ131059 ACS131059:ACV131059 AMO131059:AMR131059 AWK131059:AWN131059 BGG131059:BGJ131059 BQC131059:BQF131059 BZY131059:CAB131059 CJU131059:CJX131059 CTQ131059:CTT131059 DDM131059:DDP131059 DNI131059:DNL131059 DXE131059:DXH131059 EHA131059:EHD131059 EQW131059:EQZ131059 FAS131059:FAV131059 FKO131059:FKR131059 FUK131059:FUN131059 GEG131059:GEJ131059 GOC131059:GOF131059 GXY131059:GYB131059 HHU131059:HHX131059 HRQ131059:HRT131059 IBM131059:IBP131059 ILI131059:ILL131059 IVE131059:IVH131059 JFA131059:JFD131059 JOW131059:JOZ131059 JYS131059:JYV131059 KIO131059:KIR131059 KSK131059:KSN131059 LCG131059:LCJ131059 LMC131059:LMF131059 LVY131059:LWB131059 MFU131059:MFX131059 MPQ131059:MPT131059 MZM131059:MZP131059 NJI131059:NJL131059 NTE131059:NTH131059 ODA131059:ODD131059 OMW131059:OMZ131059 OWS131059:OWV131059 PGO131059:PGR131059 PQK131059:PQN131059 QAG131059:QAJ131059 QKC131059:QKF131059 QTY131059:QUB131059 RDU131059:RDX131059 RNQ131059:RNT131059 RXM131059:RXP131059 SHI131059:SHL131059 SRE131059:SRH131059 TBA131059:TBD131059 TKW131059:TKZ131059 TUS131059:TUV131059 UEO131059:UER131059 UOK131059:UON131059 UYG131059:UYJ131059 VIC131059:VIF131059 VRY131059:VSB131059 WBU131059:WBX131059 WLQ131059:WLT131059 WVM131059:WVP131059 E196595:H196595 JA196595:JD196595 SW196595:SZ196595 ACS196595:ACV196595 AMO196595:AMR196595 AWK196595:AWN196595 BGG196595:BGJ196595 BQC196595:BQF196595 BZY196595:CAB196595 CJU196595:CJX196595 CTQ196595:CTT196595 DDM196595:DDP196595 DNI196595:DNL196595 DXE196595:DXH196595 EHA196595:EHD196595 EQW196595:EQZ196595 FAS196595:FAV196595 FKO196595:FKR196595 FUK196595:FUN196595 GEG196595:GEJ196595 GOC196595:GOF196595 GXY196595:GYB196595 HHU196595:HHX196595 HRQ196595:HRT196595 IBM196595:IBP196595 ILI196595:ILL196595 IVE196595:IVH196595 JFA196595:JFD196595 JOW196595:JOZ196595 JYS196595:JYV196595 KIO196595:KIR196595 KSK196595:KSN196595 LCG196595:LCJ196595 LMC196595:LMF196595 LVY196595:LWB196595 MFU196595:MFX196595 MPQ196595:MPT196595 MZM196595:MZP196595 NJI196595:NJL196595 NTE196595:NTH196595 ODA196595:ODD196595 OMW196595:OMZ196595 OWS196595:OWV196595 PGO196595:PGR196595 PQK196595:PQN196595 QAG196595:QAJ196595 QKC196595:QKF196595 QTY196595:QUB196595 RDU196595:RDX196595 RNQ196595:RNT196595 RXM196595:RXP196595 SHI196595:SHL196595 SRE196595:SRH196595 TBA196595:TBD196595 TKW196595:TKZ196595 TUS196595:TUV196595 UEO196595:UER196595 UOK196595:UON196595 UYG196595:UYJ196595 VIC196595:VIF196595 VRY196595:VSB196595 WBU196595:WBX196595 WLQ196595:WLT196595 WVM196595:WVP196595 E262131:H262131 JA262131:JD262131 SW262131:SZ262131 ACS262131:ACV262131 AMO262131:AMR262131 AWK262131:AWN262131 BGG262131:BGJ262131 BQC262131:BQF262131 BZY262131:CAB262131 CJU262131:CJX262131 CTQ262131:CTT262131 DDM262131:DDP262131 DNI262131:DNL262131 DXE262131:DXH262131 EHA262131:EHD262131 EQW262131:EQZ262131 FAS262131:FAV262131 FKO262131:FKR262131 FUK262131:FUN262131 GEG262131:GEJ262131 GOC262131:GOF262131 GXY262131:GYB262131 HHU262131:HHX262131 HRQ262131:HRT262131 IBM262131:IBP262131 ILI262131:ILL262131 IVE262131:IVH262131 JFA262131:JFD262131 JOW262131:JOZ262131 JYS262131:JYV262131 KIO262131:KIR262131 KSK262131:KSN262131 LCG262131:LCJ262131 LMC262131:LMF262131 LVY262131:LWB262131 MFU262131:MFX262131 MPQ262131:MPT262131 MZM262131:MZP262131 NJI262131:NJL262131 NTE262131:NTH262131 ODA262131:ODD262131 OMW262131:OMZ262131 OWS262131:OWV262131 PGO262131:PGR262131 PQK262131:PQN262131 QAG262131:QAJ262131 QKC262131:QKF262131 QTY262131:QUB262131 RDU262131:RDX262131 RNQ262131:RNT262131 RXM262131:RXP262131 SHI262131:SHL262131 SRE262131:SRH262131 TBA262131:TBD262131 TKW262131:TKZ262131 TUS262131:TUV262131 UEO262131:UER262131 UOK262131:UON262131 UYG262131:UYJ262131 VIC262131:VIF262131 VRY262131:VSB262131 WBU262131:WBX262131 WLQ262131:WLT262131 WVM262131:WVP262131 E327667:H327667 JA327667:JD327667 SW327667:SZ327667 ACS327667:ACV327667 AMO327667:AMR327667 AWK327667:AWN327667 BGG327667:BGJ327667 BQC327667:BQF327667 BZY327667:CAB327667 CJU327667:CJX327667 CTQ327667:CTT327667 DDM327667:DDP327667 DNI327667:DNL327667 DXE327667:DXH327667 EHA327667:EHD327667 EQW327667:EQZ327667 FAS327667:FAV327667 FKO327667:FKR327667 FUK327667:FUN327667 GEG327667:GEJ327667 GOC327667:GOF327667 GXY327667:GYB327667 HHU327667:HHX327667 HRQ327667:HRT327667 IBM327667:IBP327667 ILI327667:ILL327667 IVE327667:IVH327667 JFA327667:JFD327667 JOW327667:JOZ327667 JYS327667:JYV327667 KIO327667:KIR327667 KSK327667:KSN327667 LCG327667:LCJ327667 LMC327667:LMF327667 LVY327667:LWB327667 MFU327667:MFX327667 MPQ327667:MPT327667 MZM327667:MZP327667 NJI327667:NJL327667 NTE327667:NTH327667 ODA327667:ODD327667 OMW327667:OMZ327667 OWS327667:OWV327667 PGO327667:PGR327667 PQK327667:PQN327667 QAG327667:QAJ327667 QKC327667:QKF327667 QTY327667:QUB327667 RDU327667:RDX327667 RNQ327667:RNT327667 RXM327667:RXP327667 SHI327667:SHL327667 SRE327667:SRH327667 TBA327667:TBD327667 TKW327667:TKZ327667 TUS327667:TUV327667 UEO327667:UER327667 UOK327667:UON327667 UYG327667:UYJ327667 VIC327667:VIF327667 VRY327667:VSB327667 WBU327667:WBX327667 WLQ327667:WLT327667 WVM327667:WVP327667 E393203:H393203 JA393203:JD393203 SW393203:SZ393203 ACS393203:ACV393203 AMO393203:AMR393203 AWK393203:AWN393203 BGG393203:BGJ393203 BQC393203:BQF393203 BZY393203:CAB393203 CJU393203:CJX393203 CTQ393203:CTT393203 DDM393203:DDP393203 DNI393203:DNL393203 DXE393203:DXH393203 EHA393203:EHD393203 EQW393203:EQZ393203 FAS393203:FAV393203 FKO393203:FKR393203 FUK393203:FUN393203 GEG393203:GEJ393203 GOC393203:GOF393203 GXY393203:GYB393203 HHU393203:HHX393203 HRQ393203:HRT393203 IBM393203:IBP393203 ILI393203:ILL393203 IVE393203:IVH393203 JFA393203:JFD393203 JOW393203:JOZ393203 JYS393203:JYV393203 KIO393203:KIR393203 KSK393203:KSN393203 LCG393203:LCJ393203 LMC393203:LMF393203 LVY393203:LWB393203 MFU393203:MFX393203 MPQ393203:MPT393203 MZM393203:MZP393203 NJI393203:NJL393203 NTE393203:NTH393203 ODA393203:ODD393203 OMW393203:OMZ393203 OWS393203:OWV393203 PGO393203:PGR393203 PQK393203:PQN393203 QAG393203:QAJ393203 QKC393203:QKF393203 QTY393203:QUB393203 RDU393203:RDX393203 RNQ393203:RNT393203 RXM393203:RXP393203 SHI393203:SHL393203 SRE393203:SRH393203 TBA393203:TBD393203 TKW393203:TKZ393203 TUS393203:TUV393203 UEO393203:UER393203 UOK393203:UON393203 UYG393203:UYJ393203 VIC393203:VIF393203 VRY393203:VSB393203 WBU393203:WBX393203 WLQ393203:WLT393203 WVM393203:WVP393203 E458739:H458739 JA458739:JD458739 SW458739:SZ458739 ACS458739:ACV458739 AMO458739:AMR458739 AWK458739:AWN458739 BGG458739:BGJ458739 BQC458739:BQF458739 BZY458739:CAB458739 CJU458739:CJX458739 CTQ458739:CTT458739 DDM458739:DDP458739 DNI458739:DNL458739 DXE458739:DXH458739 EHA458739:EHD458739 EQW458739:EQZ458739 FAS458739:FAV458739 FKO458739:FKR458739 FUK458739:FUN458739 GEG458739:GEJ458739 GOC458739:GOF458739 GXY458739:GYB458739 HHU458739:HHX458739 HRQ458739:HRT458739 IBM458739:IBP458739 ILI458739:ILL458739 IVE458739:IVH458739 JFA458739:JFD458739 JOW458739:JOZ458739 JYS458739:JYV458739 KIO458739:KIR458739 KSK458739:KSN458739 LCG458739:LCJ458739 LMC458739:LMF458739 LVY458739:LWB458739 MFU458739:MFX458739 MPQ458739:MPT458739 MZM458739:MZP458739 NJI458739:NJL458739 NTE458739:NTH458739 ODA458739:ODD458739 OMW458739:OMZ458739 OWS458739:OWV458739 PGO458739:PGR458739 PQK458739:PQN458739 QAG458739:QAJ458739 QKC458739:QKF458739 QTY458739:QUB458739 RDU458739:RDX458739 RNQ458739:RNT458739 RXM458739:RXP458739 SHI458739:SHL458739 SRE458739:SRH458739 TBA458739:TBD458739 TKW458739:TKZ458739 TUS458739:TUV458739 UEO458739:UER458739 UOK458739:UON458739 UYG458739:UYJ458739 VIC458739:VIF458739 VRY458739:VSB458739 WBU458739:WBX458739 WLQ458739:WLT458739 WVM458739:WVP458739 E524275:H524275 JA524275:JD524275 SW524275:SZ524275 ACS524275:ACV524275 AMO524275:AMR524275 AWK524275:AWN524275 BGG524275:BGJ524275 BQC524275:BQF524275 BZY524275:CAB524275 CJU524275:CJX524275 CTQ524275:CTT524275 DDM524275:DDP524275 DNI524275:DNL524275 DXE524275:DXH524275 EHA524275:EHD524275 EQW524275:EQZ524275 FAS524275:FAV524275 FKO524275:FKR524275 FUK524275:FUN524275 GEG524275:GEJ524275 GOC524275:GOF524275 GXY524275:GYB524275 HHU524275:HHX524275 HRQ524275:HRT524275 IBM524275:IBP524275 ILI524275:ILL524275 IVE524275:IVH524275 JFA524275:JFD524275 JOW524275:JOZ524275 JYS524275:JYV524275 KIO524275:KIR524275 KSK524275:KSN524275 LCG524275:LCJ524275 LMC524275:LMF524275 LVY524275:LWB524275 MFU524275:MFX524275 MPQ524275:MPT524275 MZM524275:MZP524275 NJI524275:NJL524275 NTE524275:NTH524275 ODA524275:ODD524275 OMW524275:OMZ524275 OWS524275:OWV524275 PGO524275:PGR524275 PQK524275:PQN524275 QAG524275:QAJ524275 QKC524275:QKF524275 QTY524275:QUB524275 RDU524275:RDX524275 RNQ524275:RNT524275 RXM524275:RXP524275 SHI524275:SHL524275 SRE524275:SRH524275 TBA524275:TBD524275 TKW524275:TKZ524275 TUS524275:TUV524275 UEO524275:UER524275 UOK524275:UON524275 UYG524275:UYJ524275 VIC524275:VIF524275 VRY524275:VSB524275 WBU524275:WBX524275 WLQ524275:WLT524275 WVM524275:WVP524275 E589811:H589811 JA589811:JD589811 SW589811:SZ589811 ACS589811:ACV589811 AMO589811:AMR589811 AWK589811:AWN589811 BGG589811:BGJ589811 BQC589811:BQF589811 BZY589811:CAB589811 CJU589811:CJX589811 CTQ589811:CTT589811 DDM589811:DDP589811 DNI589811:DNL589811 DXE589811:DXH589811 EHA589811:EHD589811 EQW589811:EQZ589811 FAS589811:FAV589811 FKO589811:FKR589811 FUK589811:FUN589811 GEG589811:GEJ589811 GOC589811:GOF589811 GXY589811:GYB589811 HHU589811:HHX589811 HRQ589811:HRT589811 IBM589811:IBP589811 ILI589811:ILL589811 IVE589811:IVH589811 JFA589811:JFD589811 JOW589811:JOZ589811 JYS589811:JYV589811 KIO589811:KIR589811 KSK589811:KSN589811 LCG589811:LCJ589811 LMC589811:LMF589811 LVY589811:LWB589811 MFU589811:MFX589811 MPQ589811:MPT589811 MZM589811:MZP589811 NJI589811:NJL589811 NTE589811:NTH589811 ODA589811:ODD589811 OMW589811:OMZ589811 OWS589811:OWV589811 PGO589811:PGR589811 PQK589811:PQN589811 QAG589811:QAJ589811 QKC589811:QKF589811 QTY589811:QUB589811 RDU589811:RDX589811 RNQ589811:RNT589811 RXM589811:RXP589811 SHI589811:SHL589811 SRE589811:SRH589811 TBA589811:TBD589811 TKW589811:TKZ589811 TUS589811:TUV589811 UEO589811:UER589811 UOK589811:UON589811 UYG589811:UYJ589811 VIC589811:VIF589811 VRY589811:VSB589811 WBU589811:WBX589811 WLQ589811:WLT589811 WVM589811:WVP589811 E655347:H655347 JA655347:JD655347 SW655347:SZ655347 ACS655347:ACV655347 AMO655347:AMR655347 AWK655347:AWN655347 BGG655347:BGJ655347 BQC655347:BQF655347 BZY655347:CAB655347 CJU655347:CJX655347 CTQ655347:CTT655347 DDM655347:DDP655347 DNI655347:DNL655347 DXE655347:DXH655347 EHA655347:EHD655347 EQW655347:EQZ655347 FAS655347:FAV655347 FKO655347:FKR655347 FUK655347:FUN655347 GEG655347:GEJ655347 GOC655347:GOF655347 GXY655347:GYB655347 HHU655347:HHX655347 HRQ655347:HRT655347 IBM655347:IBP655347 ILI655347:ILL655347 IVE655347:IVH655347 JFA655347:JFD655347 JOW655347:JOZ655347 JYS655347:JYV655347 KIO655347:KIR655347 KSK655347:KSN655347 LCG655347:LCJ655347 LMC655347:LMF655347 LVY655347:LWB655347 MFU655347:MFX655347 MPQ655347:MPT655347 MZM655347:MZP655347 NJI655347:NJL655347 NTE655347:NTH655347 ODA655347:ODD655347 OMW655347:OMZ655347 OWS655347:OWV655347 PGO655347:PGR655347 PQK655347:PQN655347 QAG655347:QAJ655347 QKC655347:QKF655347 QTY655347:QUB655347 RDU655347:RDX655347 RNQ655347:RNT655347 RXM655347:RXP655347 SHI655347:SHL655347 SRE655347:SRH655347 TBA655347:TBD655347 TKW655347:TKZ655347 TUS655347:TUV655347 UEO655347:UER655347 UOK655347:UON655347 UYG655347:UYJ655347 VIC655347:VIF655347 VRY655347:VSB655347 WBU655347:WBX655347 WLQ655347:WLT655347 WVM655347:WVP655347 E720883:H720883 JA720883:JD720883 SW720883:SZ720883 ACS720883:ACV720883 AMO720883:AMR720883 AWK720883:AWN720883 BGG720883:BGJ720883 BQC720883:BQF720883 BZY720883:CAB720883 CJU720883:CJX720883 CTQ720883:CTT720883 DDM720883:DDP720883 DNI720883:DNL720883 DXE720883:DXH720883 EHA720883:EHD720883 EQW720883:EQZ720883 FAS720883:FAV720883 FKO720883:FKR720883 FUK720883:FUN720883 GEG720883:GEJ720883 GOC720883:GOF720883 GXY720883:GYB720883 HHU720883:HHX720883 HRQ720883:HRT720883 IBM720883:IBP720883 ILI720883:ILL720883 IVE720883:IVH720883 JFA720883:JFD720883 JOW720883:JOZ720883 JYS720883:JYV720883 KIO720883:KIR720883 KSK720883:KSN720883 LCG720883:LCJ720883 LMC720883:LMF720883 LVY720883:LWB720883 MFU720883:MFX720883 MPQ720883:MPT720883 MZM720883:MZP720883 NJI720883:NJL720883 NTE720883:NTH720883 ODA720883:ODD720883 OMW720883:OMZ720883 OWS720883:OWV720883 PGO720883:PGR720883 PQK720883:PQN720883 QAG720883:QAJ720883 QKC720883:QKF720883 QTY720883:QUB720883 RDU720883:RDX720883 RNQ720883:RNT720883 RXM720883:RXP720883 SHI720883:SHL720883 SRE720883:SRH720883 TBA720883:TBD720883 TKW720883:TKZ720883 TUS720883:TUV720883 UEO720883:UER720883 UOK720883:UON720883 UYG720883:UYJ720883 VIC720883:VIF720883 VRY720883:VSB720883 WBU720883:WBX720883 WLQ720883:WLT720883 WVM720883:WVP720883 E786419:H786419 JA786419:JD786419 SW786419:SZ786419 ACS786419:ACV786419 AMO786419:AMR786419 AWK786419:AWN786419 BGG786419:BGJ786419 BQC786419:BQF786419 BZY786419:CAB786419 CJU786419:CJX786419 CTQ786419:CTT786419 DDM786419:DDP786419 DNI786419:DNL786419 DXE786419:DXH786419 EHA786419:EHD786419 EQW786419:EQZ786419 FAS786419:FAV786419 FKO786419:FKR786419 FUK786419:FUN786419 GEG786419:GEJ786419 GOC786419:GOF786419 GXY786419:GYB786419 HHU786419:HHX786419 HRQ786419:HRT786419 IBM786419:IBP786419 ILI786419:ILL786419 IVE786419:IVH786419 JFA786419:JFD786419 JOW786419:JOZ786419 JYS786419:JYV786419 KIO786419:KIR786419 KSK786419:KSN786419 LCG786419:LCJ786419 LMC786419:LMF786419 LVY786419:LWB786419 MFU786419:MFX786419 MPQ786419:MPT786419 MZM786419:MZP786419 NJI786419:NJL786419 NTE786419:NTH786419 ODA786419:ODD786419 OMW786419:OMZ786419 OWS786419:OWV786419 PGO786419:PGR786419 PQK786419:PQN786419 QAG786419:QAJ786419 QKC786419:QKF786419 QTY786419:QUB786419 RDU786419:RDX786419 RNQ786419:RNT786419 RXM786419:RXP786419 SHI786419:SHL786419 SRE786419:SRH786419 TBA786419:TBD786419 TKW786419:TKZ786419 TUS786419:TUV786419 UEO786419:UER786419 UOK786419:UON786419 UYG786419:UYJ786419 VIC786419:VIF786419 VRY786419:VSB786419 WBU786419:WBX786419 WLQ786419:WLT786419 WVM786419:WVP786419 E851955:H851955 JA851955:JD851955 SW851955:SZ851955 ACS851955:ACV851955 AMO851955:AMR851955 AWK851955:AWN851955 BGG851955:BGJ851955 BQC851955:BQF851955 BZY851955:CAB851955 CJU851955:CJX851955 CTQ851955:CTT851955 DDM851955:DDP851955 DNI851955:DNL851955 DXE851955:DXH851955 EHA851955:EHD851955 EQW851955:EQZ851955 FAS851955:FAV851955 FKO851955:FKR851955 FUK851955:FUN851955 GEG851955:GEJ851955 GOC851955:GOF851955 GXY851955:GYB851955 HHU851955:HHX851955 HRQ851955:HRT851955 IBM851955:IBP851955 ILI851955:ILL851955 IVE851955:IVH851955 JFA851955:JFD851955 JOW851955:JOZ851955 JYS851955:JYV851955 KIO851955:KIR851955 KSK851955:KSN851955 LCG851955:LCJ851955 LMC851955:LMF851955 LVY851955:LWB851955 MFU851955:MFX851955 MPQ851955:MPT851955 MZM851955:MZP851955 NJI851955:NJL851955 NTE851955:NTH851955 ODA851955:ODD851955 OMW851955:OMZ851955 OWS851955:OWV851955 PGO851955:PGR851955 PQK851955:PQN851955 QAG851955:QAJ851955 QKC851955:QKF851955 QTY851955:QUB851955 RDU851955:RDX851955 RNQ851955:RNT851955 RXM851955:RXP851955 SHI851955:SHL851955 SRE851955:SRH851955 TBA851955:TBD851955 TKW851955:TKZ851955 TUS851955:TUV851955 UEO851955:UER851955 UOK851955:UON851955 UYG851955:UYJ851955 VIC851955:VIF851955 VRY851955:VSB851955 WBU851955:WBX851955 WLQ851955:WLT851955 WVM851955:WVP851955 E917491:H917491 JA917491:JD917491 SW917491:SZ917491 ACS917491:ACV917491 AMO917491:AMR917491 AWK917491:AWN917491 BGG917491:BGJ917491 BQC917491:BQF917491 BZY917491:CAB917491 CJU917491:CJX917491 CTQ917491:CTT917491 DDM917491:DDP917491 DNI917491:DNL917491 DXE917491:DXH917491 EHA917491:EHD917491 EQW917491:EQZ917491 FAS917491:FAV917491 FKO917491:FKR917491 FUK917491:FUN917491 GEG917491:GEJ917491 GOC917491:GOF917491 GXY917491:GYB917491 HHU917491:HHX917491 HRQ917491:HRT917491 IBM917491:IBP917491 ILI917491:ILL917491 IVE917491:IVH917491 JFA917491:JFD917491 JOW917491:JOZ917491 JYS917491:JYV917491 KIO917491:KIR917491 KSK917491:KSN917491 LCG917491:LCJ917491 LMC917491:LMF917491 LVY917491:LWB917491 MFU917491:MFX917491 MPQ917491:MPT917491 MZM917491:MZP917491 NJI917491:NJL917491 NTE917491:NTH917491 ODA917491:ODD917491 OMW917491:OMZ917491 OWS917491:OWV917491 PGO917491:PGR917491 PQK917491:PQN917491 QAG917491:QAJ917491 QKC917491:QKF917491 QTY917491:QUB917491 RDU917491:RDX917491 RNQ917491:RNT917491 RXM917491:RXP917491 SHI917491:SHL917491 SRE917491:SRH917491 TBA917491:TBD917491 TKW917491:TKZ917491 TUS917491:TUV917491 UEO917491:UER917491 UOK917491:UON917491 UYG917491:UYJ917491 VIC917491:VIF917491 VRY917491:VSB917491 WBU917491:WBX917491 WLQ917491:WLT917491 WVM917491:WVP917491 E983027:H983027 JA983027:JD983027 SW983027:SZ983027 ACS983027:ACV983027 AMO983027:AMR983027 AWK983027:AWN983027 BGG983027:BGJ983027 BQC983027:BQF983027 BZY983027:CAB983027 CJU983027:CJX983027 CTQ983027:CTT983027 DDM983027:DDP983027 DNI983027:DNL983027 DXE983027:DXH983027 EHA983027:EHD983027 EQW983027:EQZ983027 FAS983027:FAV983027 FKO983027:FKR983027 FUK983027:FUN983027 GEG983027:GEJ983027 GOC983027:GOF983027 GXY983027:GYB983027 HHU983027:HHX983027 HRQ983027:HRT983027 IBM983027:IBP983027 ILI983027:ILL983027 IVE983027:IVH983027 JFA983027:JFD983027 JOW983027:JOZ983027 JYS983027:JYV983027 KIO983027:KIR983027 KSK983027:KSN983027 LCG983027:LCJ983027 LMC983027:LMF983027 LVY983027:LWB983027 MFU983027:MFX983027 MPQ983027:MPT983027 MZM983027:MZP983027 NJI983027:NJL983027 NTE983027:NTH983027 ODA983027:ODD983027 OMW983027:OMZ983027 OWS983027:OWV983027 PGO983027:PGR983027 PQK983027:PQN983027 QAG983027:QAJ983027 QKC983027:QKF983027 QTY983027:QUB983027 RDU983027:RDX983027 RNQ983027:RNT983027 RXM983027:RXP983027 SHI983027:SHL983027 SRE983027:SRH983027 TBA983027:TBD983027 TKW983027:TKZ983027 TUS983027:TUV983027 UEO983027:UER983027 UOK983027:UON983027 UYG983027:UYJ983027 VIC983027:VIF983027 VRY983027:VSB983027 WBU983027:WBX983027 WLQ983027:WLT983027 WVM983027:WVP983027 E20 JA18:JD18 SW18:SZ18 ACS18:ACV18 AMO18:AMR18 AWK18:AWN18 BGG18:BGJ18 BQC18:BQF18 BZY18:CAB18 CJU18:CJX18 CTQ18:CTT18 DDM18:DDP18 DNI18:DNL18 DXE18:DXH18 EHA18:EHD18 EQW18:EQZ18 FAS18:FAV18 FKO18:FKR18 FUK18:FUN18 GEG18:GEJ18 GOC18:GOF18 GXY18:GYB18 HHU18:HHX18 HRQ18:HRT18 IBM18:IBP18 ILI18:ILL18 IVE18:IVH18 JFA18:JFD18 JOW18:JOZ18 JYS18:JYV18 KIO18:KIR18 KSK18:KSN18 LCG18:LCJ18 LMC18:LMF18 LVY18:LWB18 MFU18:MFX18 MPQ18:MPT18 MZM18:MZP18 NJI18:NJL18 NTE18:NTH18 ODA18:ODD18 OMW18:OMZ18 OWS18:OWV18 PGO18:PGR18 PQK18:PQN18 QAG18:QAJ18 QKC18:QKF18 QTY18:QUB18 RDU18:RDX18 RNQ18:RNT18 RXM18:RXP18 SHI18:SHL18 SRE18:SRH18 TBA18:TBD18 TKW18:TKZ18 TUS18:TUV18 UEO18:UER18 UOK18:UON18 UYG18:UYJ18 VIC18:VIF18 VRY18:VSB18 WBU18:WBX18 WLQ18:WLT18 WVM18:WVP18 E65521:H65521 JA65521:JD65521 SW65521:SZ65521 ACS65521:ACV65521 AMO65521:AMR65521 AWK65521:AWN65521 BGG65521:BGJ65521 BQC65521:BQF65521 BZY65521:CAB65521 CJU65521:CJX65521 CTQ65521:CTT65521 DDM65521:DDP65521 DNI65521:DNL65521 DXE65521:DXH65521 EHA65521:EHD65521 EQW65521:EQZ65521 FAS65521:FAV65521 FKO65521:FKR65521 FUK65521:FUN65521 GEG65521:GEJ65521 GOC65521:GOF65521 GXY65521:GYB65521 HHU65521:HHX65521 HRQ65521:HRT65521 IBM65521:IBP65521 ILI65521:ILL65521 IVE65521:IVH65521 JFA65521:JFD65521 JOW65521:JOZ65521 JYS65521:JYV65521 KIO65521:KIR65521 KSK65521:KSN65521 LCG65521:LCJ65521 LMC65521:LMF65521 LVY65521:LWB65521 MFU65521:MFX65521 MPQ65521:MPT65521 MZM65521:MZP65521 NJI65521:NJL65521 NTE65521:NTH65521 ODA65521:ODD65521 OMW65521:OMZ65521 OWS65521:OWV65521 PGO65521:PGR65521 PQK65521:PQN65521 QAG65521:QAJ65521 QKC65521:QKF65521 QTY65521:QUB65521 RDU65521:RDX65521 RNQ65521:RNT65521 RXM65521:RXP65521 SHI65521:SHL65521 SRE65521:SRH65521 TBA65521:TBD65521 TKW65521:TKZ65521 TUS65521:TUV65521 UEO65521:UER65521 UOK65521:UON65521 UYG65521:UYJ65521 VIC65521:VIF65521 VRY65521:VSB65521 WBU65521:WBX65521 WLQ65521:WLT65521 WVM65521:WVP65521 E131057:H131057 JA131057:JD131057 SW131057:SZ131057 ACS131057:ACV131057 AMO131057:AMR131057 AWK131057:AWN131057 BGG131057:BGJ131057 BQC131057:BQF131057 BZY131057:CAB131057 CJU131057:CJX131057 CTQ131057:CTT131057 DDM131057:DDP131057 DNI131057:DNL131057 DXE131057:DXH131057 EHA131057:EHD131057 EQW131057:EQZ131057 FAS131057:FAV131057 FKO131057:FKR131057 FUK131057:FUN131057 GEG131057:GEJ131057 GOC131057:GOF131057 GXY131057:GYB131057 HHU131057:HHX131057 HRQ131057:HRT131057 IBM131057:IBP131057 ILI131057:ILL131057 IVE131057:IVH131057 JFA131057:JFD131057 JOW131057:JOZ131057 JYS131057:JYV131057 KIO131057:KIR131057 KSK131057:KSN131057 LCG131057:LCJ131057 LMC131057:LMF131057 LVY131057:LWB131057 MFU131057:MFX131057 MPQ131057:MPT131057 MZM131057:MZP131057 NJI131057:NJL131057 NTE131057:NTH131057 ODA131057:ODD131057 OMW131057:OMZ131057 OWS131057:OWV131057 PGO131057:PGR131057 PQK131057:PQN131057 QAG131057:QAJ131057 QKC131057:QKF131057 QTY131057:QUB131057 RDU131057:RDX131057 RNQ131057:RNT131057 RXM131057:RXP131057 SHI131057:SHL131057 SRE131057:SRH131057 TBA131057:TBD131057 TKW131057:TKZ131057 TUS131057:TUV131057 UEO131057:UER131057 UOK131057:UON131057 UYG131057:UYJ131057 VIC131057:VIF131057 VRY131057:VSB131057 WBU131057:WBX131057 WLQ131057:WLT131057 WVM131057:WVP131057 E196593:H196593 JA196593:JD196593 SW196593:SZ196593 ACS196593:ACV196593 AMO196593:AMR196593 AWK196593:AWN196593 BGG196593:BGJ196593 BQC196593:BQF196593 BZY196593:CAB196593 CJU196593:CJX196593 CTQ196593:CTT196593 DDM196593:DDP196593 DNI196593:DNL196593 DXE196593:DXH196593 EHA196593:EHD196593 EQW196593:EQZ196593 FAS196593:FAV196593 FKO196593:FKR196593 FUK196593:FUN196593 GEG196593:GEJ196593 GOC196593:GOF196593 GXY196593:GYB196593 HHU196593:HHX196593 HRQ196593:HRT196593 IBM196593:IBP196593 ILI196593:ILL196593 IVE196593:IVH196593 JFA196593:JFD196593 JOW196593:JOZ196593 JYS196593:JYV196593 KIO196593:KIR196593 KSK196593:KSN196593 LCG196593:LCJ196593 LMC196593:LMF196593 LVY196593:LWB196593 MFU196593:MFX196593 MPQ196593:MPT196593 MZM196593:MZP196593 NJI196593:NJL196593 NTE196593:NTH196593 ODA196593:ODD196593 OMW196593:OMZ196593 OWS196593:OWV196593 PGO196593:PGR196593 PQK196593:PQN196593 QAG196593:QAJ196593 QKC196593:QKF196593 QTY196593:QUB196593 RDU196593:RDX196593 RNQ196593:RNT196593 RXM196593:RXP196593 SHI196593:SHL196593 SRE196593:SRH196593 TBA196593:TBD196593 TKW196593:TKZ196593 TUS196593:TUV196593 UEO196593:UER196593 UOK196593:UON196593 UYG196593:UYJ196593 VIC196593:VIF196593 VRY196593:VSB196593 WBU196593:WBX196593 WLQ196593:WLT196593 WVM196593:WVP196593 E262129:H262129 JA262129:JD262129 SW262129:SZ262129 ACS262129:ACV262129 AMO262129:AMR262129 AWK262129:AWN262129 BGG262129:BGJ262129 BQC262129:BQF262129 BZY262129:CAB262129 CJU262129:CJX262129 CTQ262129:CTT262129 DDM262129:DDP262129 DNI262129:DNL262129 DXE262129:DXH262129 EHA262129:EHD262129 EQW262129:EQZ262129 FAS262129:FAV262129 FKO262129:FKR262129 FUK262129:FUN262129 GEG262129:GEJ262129 GOC262129:GOF262129 GXY262129:GYB262129 HHU262129:HHX262129 HRQ262129:HRT262129 IBM262129:IBP262129 ILI262129:ILL262129 IVE262129:IVH262129 JFA262129:JFD262129 JOW262129:JOZ262129 JYS262129:JYV262129 KIO262129:KIR262129 KSK262129:KSN262129 LCG262129:LCJ262129 LMC262129:LMF262129 LVY262129:LWB262129 MFU262129:MFX262129 MPQ262129:MPT262129 MZM262129:MZP262129 NJI262129:NJL262129 NTE262129:NTH262129 ODA262129:ODD262129 OMW262129:OMZ262129 OWS262129:OWV262129 PGO262129:PGR262129 PQK262129:PQN262129 QAG262129:QAJ262129 QKC262129:QKF262129 QTY262129:QUB262129 RDU262129:RDX262129 RNQ262129:RNT262129 RXM262129:RXP262129 SHI262129:SHL262129 SRE262129:SRH262129 TBA262129:TBD262129 TKW262129:TKZ262129 TUS262129:TUV262129 UEO262129:UER262129 UOK262129:UON262129 UYG262129:UYJ262129 VIC262129:VIF262129 VRY262129:VSB262129 WBU262129:WBX262129 WLQ262129:WLT262129 WVM262129:WVP262129 E327665:H327665 JA327665:JD327665 SW327665:SZ327665 ACS327665:ACV327665 AMO327665:AMR327665 AWK327665:AWN327665 BGG327665:BGJ327665 BQC327665:BQF327665 BZY327665:CAB327665 CJU327665:CJX327665 CTQ327665:CTT327665 DDM327665:DDP327665 DNI327665:DNL327665 DXE327665:DXH327665 EHA327665:EHD327665 EQW327665:EQZ327665 FAS327665:FAV327665 FKO327665:FKR327665 FUK327665:FUN327665 GEG327665:GEJ327665 GOC327665:GOF327665 GXY327665:GYB327665 HHU327665:HHX327665 HRQ327665:HRT327665 IBM327665:IBP327665 ILI327665:ILL327665 IVE327665:IVH327665 JFA327665:JFD327665 JOW327665:JOZ327665 JYS327665:JYV327665 KIO327665:KIR327665 KSK327665:KSN327665 LCG327665:LCJ327665 LMC327665:LMF327665 LVY327665:LWB327665 MFU327665:MFX327665 MPQ327665:MPT327665 MZM327665:MZP327665 NJI327665:NJL327665 NTE327665:NTH327665 ODA327665:ODD327665 OMW327665:OMZ327665 OWS327665:OWV327665 PGO327665:PGR327665 PQK327665:PQN327665 QAG327665:QAJ327665 QKC327665:QKF327665 QTY327665:QUB327665 RDU327665:RDX327665 RNQ327665:RNT327665 RXM327665:RXP327665 SHI327665:SHL327665 SRE327665:SRH327665 TBA327665:TBD327665 TKW327665:TKZ327665 TUS327665:TUV327665 UEO327665:UER327665 UOK327665:UON327665 UYG327665:UYJ327665 VIC327665:VIF327665 VRY327665:VSB327665 WBU327665:WBX327665 WLQ327665:WLT327665 WVM327665:WVP327665 E393201:H393201 JA393201:JD393201 SW393201:SZ393201 ACS393201:ACV393201 AMO393201:AMR393201 AWK393201:AWN393201 BGG393201:BGJ393201 BQC393201:BQF393201 BZY393201:CAB393201 CJU393201:CJX393201 CTQ393201:CTT393201 DDM393201:DDP393201 DNI393201:DNL393201 DXE393201:DXH393201 EHA393201:EHD393201 EQW393201:EQZ393201 FAS393201:FAV393201 FKO393201:FKR393201 FUK393201:FUN393201 GEG393201:GEJ393201 GOC393201:GOF393201 GXY393201:GYB393201 HHU393201:HHX393201 HRQ393201:HRT393201 IBM393201:IBP393201 ILI393201:ILL393201 IVE393201:IVH393201 JFA393201:JFD393201 JOW393201:JOZ393201 JYS393201:JYV393201 KIO393201:KIR393201 KSK393201:KSN393201 LCG393201:LCJ393201 LMC393201:LMF393201 LVY393201:LWB393201 MFU393201:MFX393201 MPQ393201:MPT393201 MZM393201:MZP393201 NJI393201:NJL393201 NTE393201:NTH393201 ODA393201:ODD393201 OMW393201:OMZ393201 OWS393201:OWV393201 PGO393201:PGR393201 PQK393201:PQN393201 QAG393201:QAJ393201 QKC393201:QKF393201 QTY393201:QUB393201 RDU393201:RDX393201 RNQ393201:RNT393201 RXM393201:RXP393201 SHI393201:SHL393201 SRE393201:SRH393201 TBA393201:TBD393201 TKW393201:TKZ393201 TUS393201:TUV393201 UEO393201:UER393201 UOK393201:UON393201 UYG393201:UYJ393201 VIC393201:VIF393201 VRY393201:VSB393201 WBU393201:WBX393201 WLQ393201:WLT393201 WVM393201:WVP393201 E458737:H458737 JA458737:JD458737 SW458737:SZ458737 ACS458737:ACV458737 AMO458737:AMR458737 AWK458737:AWN458737 BGG458737:BGJ458737 BQC458737:BQF458737 BZY458737:CAB458737 CJU458737:CJX458737 CTQ458737:CTT458737 DDM458737:DDP458737 DNI458737:DNL458737 DXE458737:DXH458737 EHA458737:EHD458737 EQW458737:EQZ458737 FAS458737:FAV458737 FKO458737:FKR458737 FUK458737:FUN458737 GEG458737:GEJ458737 GOC458737:GOF458737 GXY458737:GYB458737 HHU458737:HHX458737 HRQ458737:HRT458737 IBM458737:IBP458737 ILI458737:ILL458737 IVE458737:IVH458737 JFA458737:JFD458737 JOW458737:JOZ458737 JYS458737:JYV458737 KIO458737:KIR458737 KSK458737:KSN458737 LCG458737:LCJ458737 LMC458737:LMF458737 LVY458737:LWB458737 MFU458737:MFX458737 MPQ458737:MPT458737 MZM458737:MZP458737 NJI458737:NJL458737 NTE458737:NTH458737 ODA458737:ODD458737 OMW458737:OMZ458737 OWS458737:OWV458737 PGO458737:PGR458737 PQK458737:PQN458737 QAG458737:QAJ458737 QKC458737:QKF458737 QTY458737:QUB458737 RDU458737:RDX458737 RNQ458737:RNT458737 RXM458737:RXP458737 SHI458737:SHL458737 SRE458737:SRH458737 TBA458737:TBD458737 TKW458737:TKZ458737 TUS458737:TUV458737 UEO458737:UER458737 UOK458737:UON458737 UYG458737:UYJ458737 VIC458737:VIF458737 VRY458737:VSB458737 WBU458737:WBX458737 WLQ458737:WLT458737 WVM458737:WVP458737 E524273:H524273 JA524273:JD524273 SW524273:SZ524273 ACS524273:ACV524273 AMO524273:AMR524273 AWK524273:AWN524273 BGG524273:BGJ524273 BQC524273:BQF524273 BZY524273:CAB524273 CJU524273:CJX524273 CTQ524273:CTT524273 DDM524273:DDP524273 DNI524273:DNL524273 DXE524273:DXH524273 EHA524273:EHD524273 EQW524273:EQZ524273 FAS524273:FAV524273 FKO524273:FKR524273 FUK524273:FUN524273 GEG524273:GEJ524273 GOC524273:GOF524273 GXY524273:GYB524273 HHU524273:HHX524273 HRQ524273:HRT524273 IBM524273:IBP524273 ILI524273:ILL524273 IVE524273:IVH524273 JFA524273:JFD524273 JOW524273:JOZ524273 JYS524273:JYV524273 KIO524273:KIR524273 KSK524273:KSN524273 LCG524273:LCJ524273 LMC524273:LMF524273 LVY524273:LWB524273 MFU524273:MFX524273 MPQ524273:MPT524273 MZM524273:MZP524273 NJI524273:NJL524273 NTE524273:NTH524273 ODA524273:ODD524273 OMW524273:OMZ524273 OWS524273:OWV524273 PGO524273:PGR524273 PQK524273:PQN524273 QAG524273:QAJ524273 QKC524273:QKF524273 QTY524273:QUB524273 RDU524273:RDX524273 RNQ524273:RNT524273 RXM524273:RXP524273 SHI524273:SHL524273 SRE524273:SRH524273 TBA524273:TBD524273 TKW524273:TKZ524273 TUS524273:TUV524273 UEO524273:UER524273 UOK524273:UON524273 UYG524273:UYJ524273 VIC524273:VIF524273 VRY524273:VSB524273 WBU524273:WBX524273 WLQ524273:WLT524273 WVM524273:WVP524273 E589809:H589809 JA589809:JD589809 SW589809:SZ589809 ACS589809:ACV589809 AMO589809:AMR589809 AWK589809:AWN589809 BGG589809:BGJ589809 BQC589809:BQF589809 BZY589809:CAB589809 CJU589809:CJX589809 CTQ589809:CTT589809 DDM589809:DDP589809 DNI589809:DNL589809 DXE589809:DXH589809 EHA589809:EHD589809 EQW589809:EQZ589809 FAS589809:FAV589809 FKO589809:FKR589809 FUK589809:FUN589809 GEG589809:GEJ589809 GOC589809:GOF589809 GXY589809:GYB589809 HHU589809:HHX589809 HRQ589809:HRT589809 IBM589809:IBP589809 ILI589809:ILL589809 IVE589809:IVH589809 JFA589809:JFD589809 JOW589809:JOZ589809 JYS589809:JYV589809 KIO589809:KIR589809 KSK589809:KSN589809 LCG589809:LCJ589809 LMC589809:LMF589809 LVY589809:LWB589809 MFU589809:MFX589809 MPQ589809:MPT589809 MZM589809:MZP589809 NJI589809:NJL589809 NTE589809:NTH589809 ODA589809:ODD589809 OMW589809:OMZ589809 OWS589809:OWV589809 PGO589809:PGR589809 PQK589809:PQN589809 QAG589809:QAJ589809 QKC589809:QKF589809 QTY589809:QUB589809 RDU589809:RDX589809 RNQ589809:RNT589809 RXM589809:RXP589809 SHI589809:SHL589809 SRE589809:SRH589809 TBA589809:TBD589809 TKW589809:TKZ589809 TUS589809:TUV589809 UEO589809:UER589809 UOK589809:UON589809 UYG589809:UYJ589809 VIC589809:VIF589809 VRY589809:VSB589809 WBU589809:WBX589809 WLQ589809:WLT589809 WVM589809:WVP589809 E655345:H655345 JA655345:JD655345 SW655345:SZ655345 ACS655345:ACV655345 AMO655345:AMR655345 AWK655345:AWN655345 BGG655345:BGJ655345 BQC655345:BQF655345 BZY655345:CAB655345 CJU655345:CJX655345 CTQ655345:CTT655345 DDM655345:DDP655345 DNI655345:DNL655345 DXE655345:DXH655345 EHA655345:EHD655345 EQW655345:EQZ655345 FAS655345:FAV655345 FKO655345:FKR655345 FUK655345:FUN655345 GEG655345:GEJ655345 GOC655345:GOF655345 GXY655345:GYB655345 HHU655345:HHX655345 HRQ655345:HRT655345 IBM655345:IBP655345 ILI655345:ILL655345 IVE655345:IVH655345 JFA655345:JFD655345 JOW655345:JOZ655345 JYS655345:JYV655345 KIO655345:KIR655345 KSK655345:KSN655345 LCG655345:LCJ655345 LMC655345:LMF655345 LVY655345:LWB655345 MFU655345:MFX655345 MPQ655345:MPT655345 MZM655345:MZP655345 NJI655345:NJL655345 NTE655345:NTH655345 ODA655345:ODD655345 OMW655345:OMZ655345 OWS655345:OWV655345 PGO655345:PGR655345 PQK655345:PQN655345 QAG655345:QAJ655345 QKC655345:QKF655345 QTY655345:QUB655345 RDU655345:RDX655345 RNQ655345:RNT655345 RXM655345:RXP655345 SHI655345:SHL655345 SRE655345:SRH655345 TBA655345:TBD655345 TKW655345:TKZ655345 TUS655345:TUV655345 UEO655345:UER655345 UOK655345:UON655345 UYG655345:UYJ655345 VIC655345:VIF655345 VRY655345:VSB655345 WBU655345:WBX655345 WLQ655345:WLT655345 WVM655345:WVP655345 E720881:H720881 JA720881:JD720881 SW720881:SZ720881 ACS720881:ACV720881 AMO720881:AMR720881 AWK720881:AWN720881 BGG720881:BGJ720881 BQC720881:BQF720881 BZY720881:CAB720881 CJU720881:CJX720881 CTQ720881:CTT720881 DDM720881:DDP720881 DNI720881:DNL720881 DXE720881:DXH720881 EHA720881:EHD720881 EQW720881:EQZ720881 FAS720881:FAV720881 FKO720881:FKR720881 FUK720881:FUN720881 GEG720881:GEJ720881 GOC720881:GOF720881 GXY720881:GYB720881 HHU720881:HHX720881 HRQ720881:HRT720881 IBM720881:IBP720881 ILI720881:ILL720881 IVE720881:IVH720881 JFA720881:JFD720881 JOW720881:JOZ720881 JYS720881:JYV720881 KIO720881:KIR720881 KSK720881:KSN720881 LCG720881:LCJ720881 LMC720881:LMF720881 LVY720881:LWB720881 MFU720881:MFX720881 MPQ720881:MPT720881 MZM720881:MZP720881 NJI720881:NJL720881 NTE720881:NTH720881 ODA720881:ODD720881 OMW720881:OMZ720881 OWS720881:OWV720881 PGO720881:PGR720881 PQK720881:PQN720881 QAG720881:QAJ720881 QKC720881:QKF720881 QTY720881:QUB720881 RDU720881:RDX720881 RNQ720881:RNT720881 RXM720881:RXP720881 SHI720881:SHL720881 SRE720881:SRH720881 TBA720881:TBD720881 TKW720881:TKZ720881 TUS720881:TUV720881 UEO720881:UER720881 UOK720881:UON720881 UYG720881:UYJ720881 VIC720881:VIF720881 VRY720881:VSB720881 WBU720881:WBX720881 WLQ720881:WLT720881 WVM720881:WVP720881 E786417:H786417 JA786417:JD786417 SW786417:SZ786417 ACS786417:ACV786417 AMO786417:AMR786417 AWK786417:AWN786417 BGG786417:BGJ786417 BQC786417:BQF786417 BZY786417:CAB786417 CJU786417:CJX786417 CTQ786417:CTT786417 DDM786417:DDP786417 DNI786417:DNL786417 DXE786417:DXH786417 EHA786417:EHD786417 EQW786417:EQZ786417 FAS786417:FAV786417 FKO786417:FKR786417 FUK786417:FUN786417 GEG786417:GEJ786417 GOC786417:GOF786417 GXY786417:GYB786417 HHU786417:HHX786417 HRQ786417:HRT786417 IBM786417:IBP786417 ILI786417:ILL786417 IVE786417:IVH786417 JFA786417:JFD786417 JOW786417:JOZ786417 JYS786417:JYV786417 KIO786417:KIR786417 KSK786417:KSN786417 LCG786417:LCJ786417 LMC786417:LMF786417 LVY786417:LWB786417 MFU786417:MFX786417 MPQ786417:MPT786417 MZM786417:MZP786417 NJI786417:NJL786417 NTE786417:NTH786417 ODA786417:ODD786417 OMW786417:OMZ786417 OWS786417:OWV786417 PGO786417:PGR786417 PQK786417:PQN786417 QAG786417:QAJ786417 QKC786417:QKF786417 QTY786417:QUB786417 RDU786417:RDX786417 RNQ786417:RNT786417 RXM786417:RXP786417 SHI786417:SHL786417 SRE786417:SRH786417 TBA786417:TBD786417 TKW786417:TKZ786417 TUS786417:TUV786417 UEO786417:UER786417 UOK786417:UON786417 UYG786417:UYJ786417 VIC786417:VIF786417 VRY786417:VSB786417 WBU786417:WBX786417 WLQ786417:WLT786417 WVM786417:WVP786417 E851953:H851953 JA851953:JD851953 SW851953:SZ851953 ACS851953:ACV851953 AMO851953:AMR851953 AWK851953:AWN851953 BGG851953:BGJ851953 BQC851953:BQF851953 BZY851953:CAB851953 CJU851953:CJX851953 CTQ851953:CTT851953 DDM851953:DDP851953 DNI851953:DNL851953 DXE851953:DXH851953 EHA851953:EHD851953 EQW851953:EQZ851953 FAS851953:FAV851953 FKO851953:FKR851953 FUK851953:FUN851953 GEG851953:GEJ851953 GOC851953:GOF851953 GXY851953:GYB851953 HHU851953:HHX851953 HRQ851953:HRT851953 IBM851953:IBP851953 ILI851953:ILL851953 IVE851953:IVH851953 JFA851953:JFD851953 JOW851953:JOZ851953 JYS851953:JYV851953 KIO851953:KIR851953 KSK851953:KSN851953 LCG851953:LCJ851953 LMC851953:LMF851953 LVY851953:LWB851953 MFU851953:MFX851953 MPQ851953:MPT851953 MZM851953:MZP851953 NJI851953:NJL851953 NTE851953:NTH851953 ODA851953:ODD851953 OMW851953:OMZ851953 OWS851953:OWV851953 PGO851953:PGR851953 PQK851953:PQN851953 QAG851953:QAJ851953 QKC851953:QKF851953 QTY851953:QUB851953 RDU851953:RDX851953 RNQ851953:RNT851953 RXM851953:RXP851953 SHI851953:SHL851953 SRE851953:SRH851953 TBA851953:TBD851953 TKW851953:TKZ851953 TUS851953:TUV851953 UEO851953:UER851953 UOK851953:UON851953 UYG851953:UYJ851953 VIC851953:VIF851953 VRY851953:VSB851953 WBU851953:WBX851953 WLQ851953:WLT851953 WVM851953:WVP851953 E917489:H917489 JA917489:JD917489 SW917489:SZ917489 ACS917489:ACV917489 AMO917489:AMR917489 AWK917489:AWN917489 BGG917489:BGJ917489 BQC917489:BQF917489 BZY917489:CAB917489 CJU917489:CJX917489 CTQ917489:CTT917489 DDM917489:DDP917489 DNI917489:DNL917489 DXE917489:DXH917489 EHA917489:EHD917489 EQW917489:EQZ917489 FAS917489:FAV917489 FKO917489:FKR917489 FUK917489:FUN917489 GEG917489:GEJ917489 GOC917489:GOF917489 GXY917489:GYB917489 HHU917489:HHX917489 HRQ917489:HRT917489 IBM917489:IBP917489 ILI917489:ILL917489 IVE917489:IVH917489 JFA917489:JFD917489 JOW917489:JOZ917489 JYS917489:JYV917489 KIO917489:KIR917489 KSK917489:KSN917489 LCG917489:LCJ917489 LMC917489:LMF917489 LVY917489:LWB917489 MFU917489:MFX917489 MPQ917489:MPT917489 MZM917489:MZP917489 NJI917489:NJL917489 NTE917489:NTH917489 ODA917489:ODD917489 OMW917489:OMZ917489 OWS917489:OWV917489 PGO917489:PGR917489 PQK917489:PQN917489 QAG917489:QAJ917489 QKC917489:QKF917489 QTY917489:QUB917489 RDU917489:RDX917489 RNQ917489:RNT917489 RXM917489:RXP917489 SHI917489:SHL917489 SRE917489:SRH917489 TBA917489:TBD917489 TKW917489:TKZ917489 TUS917489:TUV917489 UEO917489:UER917489 UOK917489:UON917489 UYG917489:UYJ917489 VIC917489:VIF917489 VRY917489:VSB917489 WBU917489:WBX917489 WLQ917489:WLT917489 WVM917489:WVP917489 E983025:H983025 JA983025:JD983025 SW983025:SZ983025 ACS983025:ACV983025 AMO983025:AMR983025 AWK983025:AWN983025 BGG983025:BGJ983025 BQC983025:BQF983025 BZY983025:CAB983025 CJU983025:CJX983025 CTQ983025:CTT983025 DDM983025:DDP983025 DNI983025:DNL983025 DXE983025:DXH983025 EHA983025:EHD983025 EQW983025:EQZ983025 FAS983025:FAV983025 FKO983025:FKR983025 FUK983025:FUN983025 GEG983025:GEJ983025 GOC983025:GOF983025 GXY983025:GYB983025 HHU983025:HHX983025 HRQ983025:HRT983025 IBM983025:IBP983025 ILI983025:ILL983025 IVE983025:IVH983025 JFA983025:JFD983025 JOW983025:JOZ983025 JYS983025:JYV983025 KIO983025:KIR983025 KSK983025:KSN983025 LCG983025:LCJ983025 LMC983025:LMF983025 LVY983025:LWB983025 MFU983025:MFX983025 MPQ983025:MPT983025 MZM983025:MZP983025 NJI983025:NJL983025 NTE983025:NTH983025 ODA983025:ODD983025 OMW983025:OMZ983025 OWS983025:OWV983025 PGO983025:PGR983025 PQK983025:PQN983025 QAG983025:QAJ983025 QKC983025:QKF983025 QTY983025:QUB983025 RDU983025:RDX983025 RNQ983025:RNT983025 RXM983025:RXP983025 SHI983025:SHL983025 SRE983025:SRH983025 TBA983025:TBD983025 TKW983025:TKZ983025 TUS983025:TUV983025 UEO983025:UER983025 UOK983025:UON983025 UYG983025:UYJ983025 VIC983025:VIF983025 VRY983025:VSB983025 WBU983025:WBX983025 WLQ983025:WLT983025 WVM983025:WVP983025 E25:H25 JA25:JD25 SW25:SZ25 ACS25:ACV25 AMO25:AMR25 AWK25:AWN25 BGG25:BGJ25 BQC25:BQF25 BZY25:CAB25 CJU25:CJX25 CTQ25:CTT25 DDM25:DDP25 DNI25:DNL25 DXE25:DXH25 EHA25:EHD25 EQW25:EQZ25 FAS25:FAV25 FKO25:FKR25 FUK25:FUN25 GEG25:GEJ25 GOC25:GOF25 GXY25:GYB25 HHU25:HHX25 HRQ25:HRT25 IBM25:IBP25 ILI25:ILL25 IVE25:IVH25 JFA25:JFD25 JOW25:JOZ25 JYS25:JYV25 KIO25:KIR25 KSK25:KSN25 LCG25:LCJ25 LMC25:LMF25 LVY25:LWB25 MFU25:MFX25 MPQ25:MPT25 MZM25:MZP25 NJI25:NJL25 NTE25:NTH25 ODA25:ODD25 OMW25:OMZ25 OWS25:OWV25 PGO25:PGR25 PQK25:PQN25 QAG25:QAJ25 QKC25:QKF25 QTY25:QUB25 RDU25:RDX25 RNQ25:RNT25 RXM25:RXP25 SHI25:SHL25 SRE25:SRH25 TBA25:TBD25 TKW25:TKZ25 TUS25:TUV25 UEO25:UER25 UOK25:UON25 UYG25:UYJ25 VIC25:VIF25 VRY25:VSB25 WBU25:WBX25 WLQ25:WLT25 WVM25:WVP25 E65528:H65528 JA65528:JD65528 SW65528:SZ65528 ACS65528:ACV65528 AMO65528:AMR65528 AWK65528:AWN65528 BGG65528:BGJ65528 BQC65528:BQF65528 BZY65528:CAB65528 CJU65528:CJX65528 CTQ65528:CTT65528 DDM65528:DDP65528 DNI65528:DNL65528 DXE65528:DXH65528 EHA65528:EHD65528 EQW65528:EQZ65528 FAS65528:FAV65528 FKO65528:FKR65528 FUK65528:FUN65528 GEG65528:GEJ65528 GOC65528:GOF65528 GXY65528:GYB65528 HHU65528:HHX65528 HRQ65528:HRT65528 IBM65528:IBP65528 ILI65528:ILL65528 IVE65528:IVH65528 JFA65528:JFD65528 JOW65528:JOZ65528 JYS65528:JYV65528 KIO65528:KIR65528 KSK65528:KSN65528 LCG65528:LCJ65528 LMC65528:LMF65528 LVY65528:LWB65528 MFU65528:MFX65528 MPQ65528:MPT65528 MZM65528:MZP65528 NJI65528:NJL65528 NTE65528:NTH65528 ODA65528:ODD65528 OMW65528:OMZ65528 OWS65528:OWV65528 PGO65528:PGR65528 PQK65528:PQN65528 QAG65528:QAJ65528 QKC65528:QKF65528 QTY65528:QUB65528 RDU65528:RDX65528 RNQ65528:RNT65528 RXM65528:RXP65528 SHI65528:SHL65528 SRE65528:SRH65528 TBA65528:TBD65528 TKW65528:TKZ65528 TUS65528:TUV65528 UEO65528:UER65528 UOK65528:UON65528 UYG65528:UYJ65528 VIC65528:VIF65528 VRY65528:VSB65528 WBU65528:WBX65528 WLQ65528:WLT65528 WVM65528:WVP65528 E131064:H131064 JA131064:JD131064 SW131064:SZ131064 ACS131064:ACV131064 AMO131064:AMR131064 AWK131064:AWN131064 BGG131064:BGJ131064 BQC131064:BQF131064 BZY131064:CAB131064 CJU131064:CJX131064 CTQ131064:CTT131064 DDM131064:DDP131064 DNI131064:DNL131064 DXE131064:DXH131064 EHA131064:EHD131064 EQW131064:EQZ131064 FAS131064:FAV131064 FKO131064:FKR131064 FUK131064:FUN131064 GEG131064:GEJ131064 GOC131064:GOF131064 GXY131064:GYB131064 HHU131064:HHX131064 HRQ131064:HRT131064 IBM131064:IBP131064 ILI131064:ILL131064 IVE131064:IVH131064 JFA131064:JFD131064 JOW131064:JOZ131064 JYS131064:JYV131064 KIO131064:KIR131064 KSK131064:KSN131064 LCG131064:LCJ131064 LMC131064:LMF131064 LVY131064:LWB131064 MFU131064:MFX131064 MPQ131064:MPT131064 MZM131064:MZP131064 NJI131064:NJL131064 NTE131064:NTH131064 ODA131064:ODD131064 OMW131064:OMZ131064 OWS131064:OWV131064 PGO131064:PGR131064 PQK131064:PQN131064 QAG131064:QAJ131064 QKC131064:QKF131064 QTY131064:QUB131064 RDU131064:RDX131064 RNQ131064:RNT131064 RXM131064:RXP131064 SHI131064:SHL131064 SRE131064:SRH131064 TBA131064:TBD131064 TKW131064:TKZ131064 TUS131064:TUV131064 UEO131064:UER131064 UOK131064:UON131064 UYG131064:UYJ131064 VIC131064:VIF131064 VRY131064:VSB131064 WBU131064:WBX131064 WLQ131064:WLT131064 WVM131064:WVP131064 E196600:H196600 JA196600:JD196600 SW196600:SZ196600 ACS196600:ACV196600 AMO196600:AMR196600 AWK196600:AWN196600 BGG196600:BGJ196600 BQC196600:BQF196600 BZY196600:CAB196600 CJU196600:CJX196600 CTQ196600:CTT196600 DDM196600:DDP196600 DNI196600:DNL196600 DXE196600:DXH196600 EHA196600:EHD196600 EQW196600:EQZ196600 FAS196600:FAV196600 FKO196600:FKR196600 FUK196600:FUN196600 GEG196600:GEJ196600 GOC196600:GOF196600 GXY196600:GYB196600 HHU196600:HHX196600 HRQ196600:HRT196600 IBM196600:IBP196600 ILI196600:ILL196600 IVE196600:IVH196600 JFA196600:JFD196600 JOW196600:JOZ196600 JYS196600:JYV196600 KIO196600:KIR196600 KSK196600:KSN196600 LCG196600:LCJ196600 LMC196600:LMF196600 LVY196600:LWB196600 MFU196600:MFX196600 MPQ196600:MPT196600 MZM196600:MZP196600 NJI196600:NJL196600 NTE196600:NTH196600 ODA196600:ODD196600 OMW196600:OMZ196600 OWS196600:OWV196600 PGO196600:PGR196600 PQK196600:PQN196600 QAG196600:QAJ196600 QKC196600:QKF196600 QTY196600:QUB196600 RDU196600:RDX196600 RNQ196600:RNT196600 RXM196600:RXP196600 SHI196600:SHL196600 SRE196600:SRH196600 TBA196600:TBD196600 TKW196600:TKZ196600 TUS196600:TUV196600 UEO196600:UER196600 UOK196600:UON196600 UYG196600:UYJ196600 VIC196600:VIF196600 VRY196600:VSB196600 WBU196600:WBX196600 WLQ196600:WLT196600 WVM196600:WVP196600 E262136:H262136 JA262136:JD262136 SW262136:SZ262136 ACS262136:ACV262136 AMO262136:AMR262136 AWK262136:AWN262136 BGG262136:BGJ262136 BQC262136:BQF262136 BZY262136:CAB262136 CJU262136:CJX262136 CTQ262136:CTT262136 DDM262136:DDP262136 DNI262136:DNL262136 DXE262136:DXH262136 EHA262136:EHD262136 EQW262136:EQZ262136 FAS262136:FAV262136 FKO262136:FKR262136 FUK262136:FUN262136 GEG262136:GEJ262136 GOC262136:GOF262136 GXY262136:GYB262136 HHU262136:HHX262136 HRQ262136:HRT262136 IBM262136:IBP262136 ILI262136:ILL262136 IVE262136:IVH262136 JFA262136:JFD262136 JOW262136:JOZ262136 JYS262136:JYV262136 KIO262136:KIR262136 KSK262136:KSN262136 LCG262136:LCJ262136 LMC262136:LMF262136 LVY262136:LWB262136 MFU262136:MFX262136 MPQ262136:MPT262136 MZM262136:MZP262136 NJI262136:NJL262136 NTE262136:NTH262136 ODA262136:ODD262136 OMW262136:OMZ262136 OWS262136:OWV262136 PGO262136:PGR262136 PQK262136:PQN262136 QAG262136:QAJ262136 QKC262136:QKF262136 QTY262136:QUB262136 RDU262136:RDX262136 RNQ262136:RNT262136 RXM262136:RXP262136 SHI262136:SHL262136 SRE262136:SRH262136 TBA262136:TBD262136 TKW262136:TKZ262136 TUS262136:TUV262136 UEO262136:UER262136 UOK262136:UON262136 UYG262136:UYJ262136 VIC262136:VIF262136 VRY262136:VSB262136 WBU262136:WBX262136 WLQ262136:WLT262136 WVM262136:WVP262136 E327672:H327672 JA327672:JD327672 SW327672:SZ327672 ACS327672:ACV327672 AMO327672:AMR327672 AWK327672:AWN327672 BGG327672:BGJ327672 BQC327672:BQF327672 BZY327672:CAB327672 CJU327672:CJX327672 CTQ327672:CTT327672 DDM327672:DDP327672 DNI327672:DNL327672 DXE327672:DXH327672 EHA327672:EHD327672 EQW327672:EQZ327672 FAS327672:FAV327672 FKO327672:FKR327672 FUK327672:FUN327672 GEG327672:GEJ327672 GOC327672:GOF327672 GXY327672:GYB327672 HHU327672:HHX327672 HRQ327672:HRT327672 IBM327672:IBP327672 ILI327672:ILL327672 IVE327672:IVH327672 JFA327672:JFD327672 JOW327672:JOZ327672 JYS327672:JYV327672 KIO327672:KIR327672 KSK327672:KSN327672 LCG327672:LCJ327672 LMC327672:LMF327672 LVY327672:LWB327672 MFU327672:MFX327672 MPQ327672:MPT327672 MZM327672:MZP327672 NJI327672:NJL327672 NTE327672:NTH327672 ODA327672:ODD327672 OMW327672:OMZ327672 OWS327672:OWV327672 PGO327672:PGR327672 PQK327672:PQN327672 QAG327672:QAJ327672 QKC327672:QKF327672 QTY327672:QUB327672 RDU327672:RDX327672 RNQ327672:RNT327672 RXM327672:RXP327672 SHI327672:SHL327672 SRE327672:SRH327672 TBA327672:TBD327672 TKW327672:TKZ327672 TUS327672:TUV327672 UEO327672:UER327672 UOK327672:UON327672 UYG327672:UYJ327672 VIC327672:VIF327672 VRY327672:VSB327672 WBU327672:WBX327672 WLQ327672:WLT327672 WVM327672:WVP327672 E393208:H393208 JA393208:JD393208 SW393208:SZ393208 ACS393208:ACV393208 AMO393208:AMR393208 AWK393208:AWN393208 BGG393208:BGJ393208 BQC393208:BQF393208 BZY393208:CAB393208 CJU393208:CJX393208 CTQ393208:CTT393208 DDM393208:DDP393208 DNI393208:DNL393208 DXE393208:DXH393208 EHA393208:EHD393208 EQW393208:EQZ393208 FAS393208:FAV393208 FKO393208:FKR393208 FUK393208:FUN393208 GEG393208:GEJ393208 GOC393208:GOF393208 GXY393208:GYB393208 HHU393208:HHX393208 HRQ393208:HRT393208 IBM393208:IBP393208 ILI393208:ILL393208 IVE393208:IVH393208 JFA393208:JFD393208 JOW393208:JOZ393208 JYS393208:JYV393208 KIO393208:KIR393208 KSK393208:KSN393208 LCG393208:LCJ393208 LMC393208:LMF393208 LVY393208:LWB393208 MFU393208:MFX393208 MPQ393208:MPT393208 MZM393208:MZP393208 NJI393208:NJL393208 NTE393208:NTH393208 ODA393208:ODD393208 OMW393208:OMZ393208 OWS393208:OWV393208 PGO393208:PGR393208 PQK393208:PQN393208 QAG393208:QAJ393208 QKC393208:QKF393208 QTY393208:QUB393208 RDU393208:RDX393208 RNQ393208:RNT393208 RXM393208:RXP393208 SHI393208:SHL393208 SRE393208:SRH393208 TBA393208:TBD393208 TKW393208:TKZ393208 TUS393208:TUV393208 UEO393208:UER393208 UOK393208:UON393208 UYG393208:UYJ393208 VIC393208:VIF393208 VRY393208:VSB393208 WBU393208:WBX393208 WLQ393208:WLT393208 WVM393208:WVP393208 E458744:H458744 JA458744:JD458744 SW458744:SZ458744 ACS458744:ACV458744 AMO458744:AMR458744 AWK458744:AWN458744 BGG458744:BGJ458744 BQC458744:BQF458744 BZY458744:CAB458744 CJU458744:CJX458744 CTQ458744:CTT458744 DDM458744:DDP458744 DNI458744:DNL458744 DXE458744:DXH458744 EHA458744:EHD458744 EQW458744:EQZ458744 FAS458744:FAV458744 FKO458744:FKR458744 FUK458744:FUN458744 GEG458744:GEJ458744 GOC458744:GOF458744 GXY458744:GYB458744 HHU458744:HHX458744 HRQ458744:HRT458744 IBM458744:IBP458744 ILI458744:ILL458744 IVE458744:IVH458744 JFA458744:JFD458744 JOW458744:JOZ458744 JYS458744:JYV458744 KIO458744:KIR458744 KSK458744:KSN458744 LCG458744:LCJ458744 LMC458744:LMF458744 LVY458744:LWB458744 MFU458744:MFX458744 MPQ458744:MPT458744 MZM458744:MZP458744 NJI458744:NJL458744 NTE458744:NTH458744 ODA458744:ODD458744 OMW458744:OMZ458744 OWS458744:OWV458744 PGO458744:PGR458744 PQK458744:PQN458744 QAG458744:QAJ458744 QKC458744:QKF458744 QTY458744:QUB458744 RDU458744:RDX458744 RNQ458744:RNT458744 RXM458744:RXP458744 SHI458744:SHL458744 SRE458744:SRH458744 TBA458744:TBD458744 TKW458744:TKZ458744 TUS458744:TUV458744 UEO458744:UER458744 UOK458744:UON458744 UYG458744:UYJ458744 VIC458744:VIF458744 VRY458744:VSB458744 WBU458744:WBX458744 WLQ458744:WLT458744 WVM458744:WVP458744 E524280:H524280 JA524280:JD524280 SW524280:SZ524280 ACS524280:ACV524280 AMO524280:AMR524280 AWK524280:AWN524280 BGG524280:BGJ524280 BQC524280:BQF524280 BZY524280:CAB524280 CJU524280:CJX524280 CTQ524280:CTT524280 DDM524280:DDP524280 DNI524280:DNL524280 DXE524280:DXH524280 EHA524280:EHD524280 EQW524280:EQZ524280 FAS524280:FAV524280 FKO524280:FKR524280 FUK524280:FUN524280 GEG524280:GEJ524280 GOC524280:GOF524280 GXY524280:GYB524280 HHU524280:HHX524280 HRQ524280:HRT524280 IBM524280:IBP524280 ILI524280:ILL524280 IVE524280:IVH524280 JFA524280:JFD524280 JOW524280:JOZ524280 JYS524280:JYV524280 KIO524280:KIR524280 KSK524280:KSN524280 LCG524280:LCJ524280 LMC524280:LMF524280 LVY524280:LWB524280 MFU524280:MFX524280 MPQ524280:MPT524280 MZM524280:MZP524280 NJI524280:NJL524280 NTE524280:NTH524280 ODA524280:ODD524280 OMW524280:OMZ524280 OWS524280:OWV524280 PGO524280:PGR524280 PQK524280:PQN524280 QAG524280:QAJ524280 QKC524280:QKF524280 QTY524280:QUB524280 RDU524280:RDX524280 RNQ524280:RNT524280 RXM524280:RXP524280 SHI524280:SHL524280 SRE524280:SRH524280 TBA524280:TBD524280 TKW524280:TKZ524280 TUS524280:TUV524280 UEO524280:UER524280 UOK524280:UON524280 UYG524280:UYJ524280 VIC524280:VIF524280 VRY524280:VSB524280 WBU524280:WBX524280 WLQ524280:WLT524280 WVM524280:WVP524280 E589816:H589816 JA589816:JD589816 SW589816:SZ589816 ACS589816:ACV589816 AMO589816:AMR589816 AWK589816:AWN589816 BGG589816:BGJ589816 BQC589816:BQF589816 BZY589816:CAB589816 CJU589816:CJX589816 CTQ589816:CTT589816 DDM589816:DDP589816 DNI589816:DNL589816 DXE589816:DXH589816 EHA589816:EHD589816 EQW589816:EQZ589816 FAS589816:FAV589816 FKO589816:FKR589816 FUK589816:FUN589816 GEG589816:GEJ589816 GOC589816:GOF589816 GXY589816:GYB589816 HHU589816:HHX589816 HRQ589816:HRT589816 IBM589816:IBP589816 ILI589816:ILL589816 IVE589816:IVH589816 JFA589816:JFD589816 JOW589816:JOZ589816 JYS589816:JYV589816 KIO589816:KIR589816 KSK589816:KSN589816 LCG589816:LCJ589816 LMC589816:LMF589816 LVY589816:LWB589816 MFU589816:MFX589816 MPQ589816:MPT589816 MZM589816:MZP589816 NJI589816:NJL589816 NTE589816:NTH589816 ODA589816:ODD589816 OMW589816:OMZ589816 OWS589816:OWV589816 PGO589816:PGR589816 PQK589816:PQN589816 QAG589816:QAJ589816 QKC589816:QKF589816 QTY589816:QUB589816 RDU589816:RDX589816 RNQ589816:RNT589816 RXM589816:RXP589816 SHI589816:SHL589816 SRE589816:SRH589816 TBA589816:TBD589816 TKW589816:TKZ589816 TUS589816:TUV589816 UEO589816:UER589816 UOK589816:UON589816 UYG589816:UYJ589816 VIC589816:VIF589816 VRY589816:VSB589816 WBU589816:WBX589816 WLQ589816:WLT589816 WVM589816:WVP589816 E655352:H655352 JA655352:JD655352 SW655352:SZ655352 ACS655352:ACV655352 AMO655352:AMR655352 AWK655352:AWN655352 BGG655352:BGJ655352 BQC655352:BQF655352 BZY655352:CAB655352 CJU655352:CJX655352 CTQ655352:CTT655352 DDM655352:DDP655352 DNI655352:DNL655352 DXE655352:DXH655352 EHA655352:EHD655352 EQW655352:EQZ655352 FAS655352:FAV655352 FKO655352:FKR655352 FUK655352:FUN655352 GEG655352:GEJ655352 GOC655352:GOF655352 GXY655352:GYB655352 HHU655352:HHX655352 HRQ655352:HRT655352 IBM655352:IBP655352 ILI655352:ILL655352 IVE655352:IVH655352 JFA655352:JFD655352 JOW655352:JOZ655352 JYS655352:JYV655352 KIO655352:KIR655352 KSK655352:KSN655352 LCG655352:LCJ655352 LMC655352:LMF655352 LVY655352:LWB655352 MFU655352:MFX655352 MPQ655352:MPT655352 MZM655352:MZP655352 NJI655352:NJL655352 NTE655352:NTH655352 ODA655352:ODD655352 OMW655352:OMZ655352 OWS655352:OWV655352 PGO655352:PGR655352 PQK655352:PQN655352 QAG655352:QAJ655352 QKC655352:QKF655352 QTY655352:QUB655352 RDU655352:RDX655352 RNQ655352:RNT655352 RXM655352:RXP655352 SHI655352:SHL655352 SRE655352:SRH655352 TBA655352:TBD655352 TKW655352:TKZ655352 TUS655352:TUV655352 UEO655352:UER655352 UOK655352:UON655352 UYG655352:UYJ655352 VIC655352:VIF655352 VRY655352:VSB655352 WBU655352:WBX655352 WLQ655352:WLT655352 WVM655352:WVP655352 E720888:H720888 JA720888:JD720888 SW720888:SZ720888 ACS720888:ACV720888 AMO720888:AMR720888 AWK720888:AWN720888 BGG720888:BGJ720888 BQC720888:BQF720888 BZY720888:CAB720888 CJU720888:CJX720888 CTQ720888:CTT720888 DDM720888:DDP720888 DNI720888:DNL720888 DXE720888:DXH720888 EHA720888:EHD720888 EQW720888:EQZ720888 FAS720888:FAV720888 FKO720888:FKR720888 FUK720888:FUN720888 GEG720888:GEJ720888 GOC720888:GOF720888 GXY720888:GYB720888 HHU720888:HHX720888 HRQ720888:HRT720888 IBM720888:IBP720888 ILI720888:ILL720888 IVE720888:IVH720888 JFA720888:JFD720888 JOW720888:JOZ720888 JYS720888:JYV720888 KIO720888:KIR720888 KSK720888:KSN720888 LCG720888:LCJ720888 LMC720888:LMF720888 LVY720888:LWB720888 MFU720888:MFX720888 MPQ720888:MPT720888 MZM720888:MZP720888 NJI720888:NJL720888 NTE720888:NTH720888 ODA720888:ODD720888 OMW720888:OMZ720888 OWS720888:OWV720888 PGO720888:PGR720888 PQK720888:PQN720888 QAG720888:QAJ720888 QKC720888:QKF720888 QTY720888:QUB720888 RDU720888:RDX720888 RNQ720888:RNT720888 RXM720888:RXP720888 SHI720888:SHL720888 SRE720888:SRH720888 TBA720888:TBD720888 TKW720888:TKZ720888 TUS720888:TUV720888 UEO720888:UER720888 UOK720888:UON720888 UYG720888:UYJ720888 VIC720888:VIF720888 VRY720888:VSB720888 WBU720888:WBX720888 WLQ720888:WLT720888 WVM720888:WVP720888 E786424:H786424 JA786424:JD786424 SW786424:SZ786424 ACS786424:ACV786424 AMO786424:AMR786424 AWK786424:AWN786424 BGG786424:BGJ786424 BQC786424:BQF786424 BZY786424:CAB786424 CJU786424:CJX786424 CTQ786424:CTT786424 DDM786424:DDP786424 DNI786424:DNL786424 DXE786424:DXH786424 EHA786424:EHD786424 EQW786424:EQZ786424 FAS786424:FAV786424 FKO786424:FKR786424 FUK786424:FUN786424 GEG786424:GEJ786424 GOC786424:GOF786424 GXY786424:GYB786424 HHU786424:HHX786424 HRQ786424:HRT786424 IBM786424:IBP786424 ILI786424:ILL786424 IVE786424:IVH786424 JFA786424:JFD786424 JOW786424:JOZ786424 JYS786424:JYV786424 KIO786424:KIR786424 KSK786424:KSN786424 LCG786424:LCJ786424 LMC786424:LMF786424 LVY786424:LWB786424 MFU786424:MFX786424 MPQ786424:MPT786424 MZM786424:MZP786424 NJI786424:NJL786424 NTE786424:NTH786424 ODA786424:ODD786424 OMW786424:OMZ786424 OWS786424:OWV786424 PGO786424:PGR786424 PQK786424:PQN786424 QAG786424:QAJ786424 QKC786424:QKF786424 QTY786424:QUB786424 RDU786424:RDX786424 RNQ786424:RNT786424 RXM786424:RXP786424 SHI786424:SHL786424 SRE786424:SRH786424 TBA786424:TBD786424 TKW786424:TKZ786424 TUS786424:TUV786424 UEO786424:UER786424 UOK786424:UON786424 UYG786424:UYJ786424 VIC786424:VIF786424 VRY786424:VSB786424 WBU786424:WBX786424 WLQ786424:WLT786424 WVM786424:WVP786424 E851960:H851960 JA851960:JD851960 SW851960:SZ851960 ACS851960:ACV851960 AMO851960:AMR851960 AWK851960:AWN851960 BGG851960:BGJ851960 BQC851960:BQF851960 BZY851960:CAB851960 CJU851960:CJX851960 CTQ851960:CTT851960 DDM851960:DDP851960 DNI851960:DNL851960 DXE851960:DXH851960 EHA851960:EHD851960 EQW851960:EQZ851960 FAS851960:FAV851960 FKO851960:FKR851960 FUK851960:FUN851960 GEG851960:GEJ851960 GOC851960:GOF851960 GXY851960:GYB851960 HHU851960:HHX851960 HRQ851960:HRT851960 IBM851960:IBP851960 ILI851960:ILL851960 IVE851960:IVH851960 JFA851960:JFD851960 JOW851960:JOZ851960 JYS851960:JYV851960 KIO851960:KIR851960 KSK851960:KSN851960 LCG851960:LCJ851960 LMC851960:LMF851960 LVY851960:LWB851960 MFU851960:MFX851960 MPQ851960:MPT851960 MZM851960:MZP851960 NJI851960:NJL851960 NTE851960:NTH851960 ODA851960:ODD851960 OMW851960:OMZ851960 OWS851960:OWV851960 PGO851960:PGR851960 PQK851960:PQN851960 QAG851960:QAJ851960 QKC851960:QKF851960 QTY851960:QUB851960 RDU851960:RDX851960 RNQ851960:RNT851960 RXM851960:RXP851960 SHI851960:SHL851960 SRE851960:SRH851960 TBA851960:TBD851960 TKW851960:TKZ851960 TUS851960:TUV851960 UEO851960:UER851960 UOK851960:UON851960 UYG851960:UYJ851960 VIC851960:VIF851960 VRY851960:VSB851960 WBU851960:WBX851960 WLQ851960:WLT851960 WVM851960:WVP851960 E917496:H917496 JA917496:JD917496 SW917496:SZ917496 ACS917496:ACV917496 AMO917496:AMR917496 AWK917496:AWN917496 BGG917496:BGJ917496 BQC917496:BQF917496 BZY917496:CAB917496 CJU917496:CJX917496 CTQ917496:CTT917496 DDM917496:DDP917496 DNI917496:DNL917496 DXE917496:DXH917496 EHA917496:EHD917496 EQW917496:EQZ917496 FAS917496:FAV917496 FKO917496:FKR917496 FUK917496:FUN917496 GEG917496:GEJ917496 GOC917496:GOF917496 GXY917496:GYB917496 HHU917496:HHX917496 HRQ917496:HRT917496 IBM917496:IBP917496 ILI917496:ILL917496 IVE917496:IVH917496 JFA917496:JFD917496 JOW917496:JOZ917496 JYS917496:JYV917496 KIO917496:KIR917496 KSK917496:KSN917496 LCG917496:LCJ917496 LMC917496:LMF917496 LVY917496:LWB917496 MFU917496:MFX917496 MPQ917496:MPT917496 MZM917496:MZP917496 NJI917496:NJL917496 NTE917496:NTH917496 ODA917496:ODD917496 OMW917496:OMZ917496 OWS917496:OWV917496 PGO917496:PGR917496 PQK917496:PQN917496 QAG917496:QAJ917496 QKC917496:QKF917496 QTY917496:QUB917496 RDU917496:RDX917496 RNQ917496:RNT917496 RXM917496:RXP917496 SHI917496:SHL917496 SRE917496:SRH917496 TBA917496:TBD917496 TKW917496:TKZ917496 TUS917496:TUV917496 UEO917496:UER917496 UOK917496:UON917496 UYG917496:UYJ917496 VIC917496:VIF917496 VRY917496:VSB917496 WBU917496:WBX917496 WLQ917496:WLT917496 WVM917496:WVP917496 E983032:H983032 JA983032:JD983032 SW983032:SZ983032 ACS983032:ACV983032 AMO983032:AMR983032 AWK983032:AWN983032 BGG983032:BGJ983032 BQC983032:BQF983032 BZY983032:CAB983032 CJU983032:CJX983032 CTQ983032:CTT983032 DDM983032:DDP983032 DNI983032:DNL983032 DXE983032:DXH983032 EHA983032:EHD983032 EQW983032:EQZ983032 FAS983032:FAV983032 FKO983032:FKR983032 FUK983032:FUN983032 GEG983032:GEJ983032 GOC983032:GOF983032 GXY983032:GYB983032 HHU983032:HHX983032 HRQ983032:HRT983032 IBM983032:IBP983032 ILI983032:ILL983032 IVE983032:IVH983032 JFA983032:JFD983032 JOW983032:JOZ983032 JYS983032:JYV983032 KIO983032:KIR983032 KSK983032:KSN983032 LCG983032:LCJ983032 LMC983032:LMF983032 LVY983032:LWB983032 MFU983032:MFX983032 MPQ983032:MPT983032 MZM983032:MZP983032 NJI983032:NJL983032 NTE983032:NTH983032 ODA983032:ODD983032 OMW983032:OMZ983032 OWS983032:OWV983032 PGO983032:PGR983032 PQK983032:PQN983032 QAG983032:QAJ983032 QKC983032:QKF983032 QTY983032:QUB983032 RDU983032:RDX983032 RNQ983032:RNT983032 RXM983032:RXP983032 SHI983032:SHL983032 SRE983032:SRH983032 TBA983032:TBD983032 TKW983032:TKZ983032 TUS983032:TUV983032 UEO983032:UER983032 UOK983032:UON983032 UYG983032:UYJ983032 VIC983032:VIF983032 VRY983032:VSB983032 WBU983032:WBX983032 WLQ983032:WLT983032 WVM983032:WVP983032 E23:H23 JA23:JD23 SW23:SZ23 ACS23:ACV23 AMO23:AMR23 AWK23:AWN23 BGG23:BGJ23 BQC23:BQF23 BZY23:CAB23 CJU23:CJX23 CTQ23:CTT23 DDM23:DDP23 DNI23:DNL23 DXE23:DXH23 EHA23:EHD23 EQW23:EQZ23 FAS23:FAV23 FKO23:FKR23 FUK23:FUN23 GEG23:GEJ23 GOC23:GOF23 GXY23:GYB23 HHU23:HHX23 HRQ23:HRT23 IBM23:IBP23 ILI23:ILL23 IVE23:IVH23 JFA23:JFD23 JOW23:JOZ23 JYS23:JYV23 KIO23:KIR23 KSK23:KSN23 LCG23:LCJ23 LMC23:LMF23 LVY23:LWB23 MFU23:MFX23 MPQ23:MPT23 MZM23:MZP23 NJI23:NJL23 NTE23:NTH23 ODA23:ODD23 OMW23:OMZ23 OWS23:OWV23 PGO23:PGR23 PQK23:PQN23 QAG23:QAJ23 QKC23:QKF23 QTY23:QUB23 RDU23:RDX23 RNQ23:RNT23 RXM23:RXP23 SHI23:SHL23 SRE23:SRH23 TBA23:TBD23 TKW23:TKZ23 TUS23:TUV23 UEO23:UER23 UOK23:UON23 UYG23:UYJ23 VIC23:VIF23 VRY23:VSB23 WBU23:WBX23 WLQ23:WLT23 WVM23:WVP23 E65526:H65526 JA65526:JD65526 SW65526:SZ65526 ACS65526:ACV65526 AMO65526:AMR65526 AWK65526:AWN65526 BGG65526:BGJ65526 BQC65526:BQF65526 BZY65526:CAB65526 CJU65526:CJX65526 CTQ65526:CTT65526 DDM65526:DDP65526 DNI65526:DNL65526 DXE65526:DXH65526 EHA65526:EHD65526 EQW65526:EQZ65526 FAS65526:FAV65526 FKO65526:FKR65526 FUK65526:FUN65526 GEG65526:GEJ65526 GOC65526:GOF65526 GXY65526:GYB65526 HHU65526:HHX65526 HRQ65526:HRT65526 IBM65526:IBP65526 ILI65526:ILL65526 IVE65526:IVH65526 JFA65526:JFD65526 JOW65526:JOZ65526 JYS65526:JYV65526 KIO65526:KIR65526 KSK65526:KSN65526 LCG65526:LCJ65526 LMC65526:LMF65526 LVY65526:LWB65526 MFU65526:MFX65526 MPQ65526:MPT65526 MZM65526:MZP65526 NJI65526:NJL65526 NTE65526:NTH65526 ODA65526:ODD65526 OMW65526:OMZ65526 OWS65526:OWV65526 PGO65526:PGR65526 PQK65526:PQN65526 QAG65526:QAJ65526 QKC65526:QKF65526 QTY65526:QUB65526 RDU65526:RDX65526 RNQ65526:RNT65526 RXM65526:RXP65526 SHI65526:SHL65526 SRE65526:SRH65526 TBA65526:TBD65526 TKW65526:TKZ65526 TUS65526:TUV65526 UEO65526:UER65526 UOK65526:UON65526 UYG65526:UYJ65526 VIC65526:VIF65526 VRY65526:VSB65526 WBU65526:WBX65526 WLQ65526:WLT65526 WVM65526:WVP65526 E131062:H131062 JA131062:JD131062 SW131062:SZ131062 ACS131062:ACV131062 AMO131062:AMR131062 AWK131062:AWN131062 BGG131062:BGJ131062 BQC131062:BQF131062 BZY131062:CAB131062 CJU131062:CJX131062 CTQ131062:CTT131062 DDM131062:DDP131062 DNI131062:DNL131062 DXE131062:DXH131062 EHA131062:EHD131062 EQW131062:EQZ131062 FAS131062:FAV131062 FKO131062:FKR131062 FUK131062:FUN131062 GEG131062:GEJ131062 GOC131062:GOF131062 GXY131062:GYB131062 HHU131062:HHX131062 HRQ131062:HRT131062 IBM131062:IBP131062 ILI131062:ILL131062 IVE131062:IVH131062 JFA131062:JFD131062 JOW131062:JOZ131062 JYS131062:JYV131062 KIO131062:KIR131062 KSK131062:KSN131062 LCG131062:LCJ131062 LMC131062:LMF131062 LVY131062:LWB131062 MFU131062:MFX131062 MPQ131062:MPT131062 MZM131062:MZP131062 NJI131062:NJL131062 NTE131062:NTH131062 ODA131062:ODD131062 OMW131062:OMZ131062 OWS131062:OWV131062 PGO131062:PGR131062 PQK131062:PQN131062 QAG131062:QAJ131062 QKC131062:QKF131062 QTY131062:QUB131062 RDU131062:RDX131062 RNQ131062:RNT131062 RXM131062:RXP131062 SHI131062:SHL131062 SRE131062:SRH131062 TBA131062:TBD131062 TKW131062:TKZ131062 TUS131062:TUV131062 UEO131062:UER131062 UOK131062:UON131062 UYG131062:UYJ131062 VIC131062:VIF131062 VRY131062:VSB131062 WBU131062:WBX131062 WLQ131062:WLT131062 WVM131062:WVP131062 E196598:H196598 JA196598:JD196598 SW196598:SZ196598 ACS196598:ACV196598 AMO196598:AMR196598 AWK196598:AWN196598 BGG196598:BGJ196598 BQC196598:BQF196598 BZY196598:CAB196598 CJU196598:CJX196598 CTQ196598:CTT196598 DDM196598:DDP196598 DNI196598:DNL196598 DXE196598:DXH196598 EHA196598:EHD196598 EQW196598:EQZ196598 FAS196598:FAV196598 FKO196598:FKR196598 FUK196598:FUN196598 GEG196598:GEJ196598 GOC196598:GOF196598 GXY196598:GYB196598 HHU196598:HHX196598 HRQ196598:HRT196598 IBM196598:IBP196598 ILI196598:ILL196598 IVE196598:IVH196598 JFA196598:JFD196598 JOW196598:JOZ196598 JYS196598:JYV196598 KIO196598:KIR196598 KSK196598:KSN196598 LCG196598:LCJ196598 LMC196598:LMF196598 LVY196598:LWB196598 MFU196598:MFX196598 MPQ196598:MPT196598 MZM196598:MZP196598 NJI196598:NJL196598 NTE196598:NTH196598 ODA196598:ODD196598 OMW196598:OMZ196598 OWS196598:OWV196598 PGO196598:PGR196598 PQK196598:PQN196598 QAG196598:QAJ196598 QKC196598:QKF196598 QTY196598:QUB196598 RDU196598:RDX196598 RNQ196598:RNT196598 RXM196598:RXP196598 SHI196598:SHL196598 SRE196598:SRH196598 TBA196598:TBD196598 TKW196598:TKZ196598 TUS196598:TUV196598 UEO196598:UER196598 UOK196598:UON196598 UYG196598:UYJ196598 VIC196598:VIF196598 VRY196598:VSB196598 WBU196598:WBX196598 WLQ196598:WLT196598 WVM196598:WVP196598 E262134:H262134 JA262134:JD262134 SW262134:SZ262134 ACS262134:ACV262134 AMO262134:AMR262134 AWK262134:AWN262134 BGG262134:BGJ262134 BQC262134:BQF262134 BZY262134:CAB262134 CJU262134:CJX262134 CTQ262134:CTT262134 DDM262134:DDP262134 DNI262134:DNL262134 DXE262134:DXH262134 EHA262134:EHD262134 EQW262134:EQZ262134 FAS262134:FAV262134 FKO262134:FKR262134 FUK262134:FUN262134 GEG262134:GEJ262134 GOC262134:GOF262134 GXY262134:GYB262134 HHU262134:HHX262134 HRQ262134:HRT262134 IBM262134:IBP262134 ILI262134:ILL262134 IVE262134:IVH262134 JFA262134:JFD262134 JOW262134:JOZ262134 JYS262134:JYV262134 KIO262134:KIR262134 KSK262134:KSN262134 LCG262134:LCJ262134 LMC262134:LMF262134 LVY262134:LWB262134 MFU262134:MFX262134 MPQ262134:MPT262134 MZM262134:MZP262134 NJI262134:NJL262134 NTE262134:NTH262134 ODA262134:ODD262134 OMW262134:OMZ262134 OWS262134:OWV262134 PGO262134:PGR262134 PQK262134:PQN262134 QAG262134:QAJ262134 QKC262134:QKF262134 QTY262134:QUB262134 RDU262134:RDX262134 RNQ262134:RNT262134 RXM262134:RXP262134 SHI262134:SHL262134 SRE262134:SRH262134 TBA262134:TBD262134 TKW262134:TKZ262134 TUS262134:TUV262134 UEO262134:UER262134 UOK262134:UON262134 UYG262134:UYJ262134 VIC262134:VIF262134 VRY262134:VSB262134 WBU262134:WBX262134 WLQ262134:WLT262134 WVM262134:WVP262134 E327670:H327670 JA327670:JD327670 SW327670:SZ327670 ACS327670:ACV327670 AMO327670:AMR327670 AWK327670:AWN327670 BGG327670:BGJ327670 BQC327670:BQF327670 BZY327670:CAB327670 CJU327670:CJX327670 CTQ327670:CTT327670 DDM327670:DDP327670 DNI327670:DNL327670 DXE327670:DXH327670 EHA327670:EHD327670 EQW327670:EQZ327670 FAS327670:FAV327670 FKO327670:FKR327670 FUK327670:FUN327670 GEG327670:GEJ327670 GOC327670:GOF327670 GXY327670:GYB327670 HHU327670:HHX327670 HRQ327670:HRT327670 IBM327670:IBP327670 ILI327670:ILL327670 IVE327670:IVH327670 JFA327670:JFD327670 JOW327670:JOZ327670 JYS327670:JYV327670 KIO327670:KIR327670 KSK327670:KSN327670 LCG327670:LCJ327670 LMC327670:LMF327670 LVY327670:LWB327670 MFU327670:MFX327670 MPQ327670:MPT327670 MZM327670:MZP327670 NJI327670:NJL327670 NTE327670:NTH327670 ODA327670:ODD327670 OMW327670:OMZ327670 OWS327670:OWV327670 PGO327670:PGR327670 PQK327670:PQN327670 QAG327670:QAJ327670 QKC327670:QKF327670 QTY327670:QUB327670 RDU327670:RDX327670 RNQ327670:RNT327670 RXM327670:RXP327670 SHI327670:SHL327670 SRE327670:SRH327670 TBA327670:TBD327670 TKW327670:TKZ327670 TUS327670:TUV327670 UEO327670:UER327670 UOK327670:UON327670 UYG327670:UYJ327670 VIC327670:VIF327670 VRY327670:VSB327670 WBU327670:WBX327670 WLQ327670:WLT327670 WVM327670:WVP327670 E393206:H393206 JA393206:JD393206 SW393206:SZ393206 ACS393206:ACV393206 AMO393206:AMR393206 AWK393206:AWN393206 BGG393206:BGJ393206 BQC393206:BQF393206 BZY393206:CAB393206 CJU393206:CJX393206 CTQ393206:CTT393206 DDM393206:DDP393206 DNI393206:DNL393206 DXE393206:DXH393206 EHA393206:EHD393206 EQW393206:EQZ393206 FAS393206:FAV393206 FKO393206:FKR393206 FUK393206:FUN393206 GEG393206:GEJ393206 GOC393206:GOF393206 GXY393206:GYB393206 HHU393206:HHX393206 HRQ393206:HRT393206 IBM393206:IBP393206 ILI393206:ILL393206 IVE393206:IVH393206 JFA393206:JFD393206 JOW393206:JOZ393206 JYS393206:JYV393206 KIO393206:KIR393206 KSK393206:KSN393206 LCG393206:LCJ393206 LMC393206:LMF393206 LVY393206:LWB393206 MFU393206:MFX393206 MPQ393206:MPT393206 MZM393206:MZP393206 NJI393206:NJL393206 NTE393206:NTH393206 ODA393206:ODD393206 OMW393206:OMZ393206 OWS393206:OWV393206 PGO393206:PGR393206 PQK393206:PQN393206 QAG393206:QAJ393206 QKC393206:QKF393206 QTY393206:QUB393206 RDU393206:RDX393206 RNQ393206:RNT393206 RXM393206:RXP393206 SHI393206:SHL393206 SRE393206:SRH393206 TBA393206:TBD393206 TKW393206:TKZ393206 TUS393206:TUV393206 UEO393206:UER393206 UOK393206:UON393206 UYG393206:UYJ393206 VIC393206:VIF393206 VRY393206:VSB393206 WBU393206:WBX393206 WLQ393206:WLT393206 WVM393206:WVP393206 E458742:H458742 JA458742:JD458742 SW458742:SZ458742 ACS458742:ACV458742 AMO458742:AMR458742 AWK458742:AWN458742 BGG458742:BGJ458742 BQC458742:BQF458742 BZY458742:CAB458742 CJU458742:CJX458742 CTQ458742:CTT458742 DDM458742:DDP458742 DNI458742:DNL458742 DXE458742:DXH458742 EHA458742:EHD458742 EQW458742:EQZ458742 FAS458742:FAV458742 FKO458742:FKR458742 FUK458742:FUN458742 GEG458742:GEJ458742 GOC458742:GOF458742 GXY458742:GYB458742 HHU458742:HHX458742 HRQ458742:HRT458742 IBM458742:IBP458742 ILI458742:ILL458742 IVE458742:IVH458742 JFA458742:JFD458742 JOW458742:JOZ458742 JYS458742:JYV458742 KIO458742:KIR458742 KSK458742:KSN458742 LCG458742:LCJ458742 LMC458742:LMF458742 LVY458742:LWB458742 MFU458742:MFX458742 MPQ458742:MPT458742 MZM458742:MZP458742 NJI458742:NJL458742 NTE458742:NTH458742 ODA458742:ODD458742 OMW458742:OMZ458742 OWS458742:OWV458742 PGO458742:PGR458742 PQK458742:PQN458742 QAG458742:QAJ458742 QKC458742:QKF458742 QTY458742:QUB458742 RDU458742:RDX458742 RNQ458742:RNT458742 RXM458742:RXP458742 SHI458742:SHL458742 SRE458742:SRH458742 TBA458742:TBD458742 TKW458742:TKZ458742 TUS458742:TUV458742 UEO458742:UER458742 UOK458742:UON458742 UYG458742:UYJ458742 VIC458742:VIF458742 VRY458742:VSB458742 WBU458742:WBX458742 WLQ458742:WLT458742 WVM458742:WVP458742 E524278:H524278 JA524278:JD524278 SW524278:SZ524278 ACS524278:ACV524278 AMO524278:AMR524278 AWK524278:AWN524278 BGG524278:BGJ524278 BQC524278:BQF524278 BZY524278:CAB524278 CJU524278:CJX524278 CTQ524278:CTT524278 DDM524278:DDP524278 DNI524278:DNL524278 DXE524278:DXH524278 EHA524278:EHD524278 EQW524278:EQZ524278 FAS524278:FAV524278 FKO524278:FKR524278 FUK524278:FUN524278 GEG524278:GEJ524278 GOC524278:GOF524278 GXY524278:GYB524278 HHU524278:HHX524278 HRQ524278:HRT524278 IBM524278:IBP524278 ILI524278:ILL524278 IVE524278:IVH524278 JFA524278:JFD524278 JOW524278:JOZ524278 JYS524278:JYV524278 KIO524278:KIR524278 KSK524278:KSN524278 LCG524278:LCJ524278 LMC524278:LMF524278 LVY524278:LWB524278 MFU524278:MFX524278 MPQ524278:MPT524278 MZM524278:MZP524278 NJI524278:NJL524278 NTE524278:NTH524278 ODA524278:ODD524278 OMW524278:OMZ524278 OWS524278:OWV524278 PGO524278:PGR524278 PQK524278:PQN524278 QAG524278:QAJ524278 QKC524278:QKF524278 QTY524278:QUB524278 RDU524278:RDX524278 RNQ524278:RNT524278 RXM524278:RXP524278 SHI524278:SHL524278 SRE524278:SRH524278 TBA524278:TBD524278 TKW524278:TKZ524278 TUS524278:TUV524278 UEO524278:UER524278 UOK524278:UON524278 UYG524278:UYJ524278 VIC524278:VIF524278 VRY524278:VSB524278 WBU524278:WBX524278 WLQ524278:WLT524278 WVM524278:WVP524278 E589814:H589814 JA589814:JD589814 SW589814:SZ589814 ACS589814:ACV589814 AMO589814:AMR589814 AWK589814:AWN589814 BGG589814:BGJ589814 BQC589814:BQF589814 BZY589814:CAB589814 CJU589814:CJX589814 CTQ589814:CTT589814 DDM589814:DDP589814 DNI589814:DNL589814 DXE589814:DXH589814 EHA589814:EHD589814 EQW589814:EQZ589814 FAS589814:FAV589814 FKO589814:FKR589814 FUK589814:FUN589814 GEG589814:GEJ589814 GOC589814:GOF589814 GXY589814:GYB589814 HHU589814:HHX589814 HRQ589814:HRT589814 IBM589814:IBP589814 ILI589814:ILL589814 IVE589814:IVH589814 JFA589814:JFD589814 JOW589814:JOZ589814 JYS589814:JYV589814 KIO589814:KIR589814 KSK589814:KSN589814 LCG589814:LCJ589814 LMC589814:LMF589814 LVY589814:LWB589814 MFU589814:MFX589814 MPQ589814:MPT589814 MZM589814:MZP589814 NJI589814:NJL589814 NTE589814:NTH589814 ODA589814:ODD589814 OMW589814:OMZ589814 OWS589814:OWV589814 PGO589814:PGR589814 PQK589814:PQN589814 QAG589814:QAJ589814 QKC589814:QKF589814 QTY589814:QUB589814 RDU589814:RDX589814 RNQ589814:RNT589814 RXM589814:RXP589814 SHI589814:SHL589814 SRE589814:SRH589814 TBA589814:TBD589814 TKW589814:TKZ589814 TUS589814:TUV589814 UEO589814:UER589814 UOK589814:UON589814 UYG589814:UYJ589814 VIC589814:VIF589814 VRY589814:VSB589814 WBU589814:WBX589814 WLQ589814:WLT589814 WVM589814:WVP589814 E655350:H655350 JA655350:JD655350 SW655350:SZ655350 ACS655350:ACV655350 AMO655350:AMR655350 AWK655350:AWN655350 BGG655350:BGJ655350 BQC655350:BQF655350 BZY655350:CAB655350 CJU655350:CJX655350 CTQ655350:CTT655350 DDM655350:DDP655350 DNI655350:DNL655350 DXE655350:DXH655350 EHA655350:EHD655350 EQW655350:EQZ655350 FAS655350:FAV655350 FKO655350:FKR655350 FUK655350:FUN655350 GEG655350:GEJ655350 GOC655350:GOF655350 GXY655350:GYB655350 HHU655350:HHX655350 HRQ655350:HRT655350 IBM655350:IBP655350 ILI655350:ILL655350 IVE655350:IVH655350 JFA655350:JFD655350 JOW655350:JOZ655350 JYS655350:JYV655350 KIO655350:KIR655350 KSK655350:KSN655350 LCG655350:LCJ655350 LMC655350:LMF655350 LVY655350:LWB655350 MFU655350:MFX655350 MPQ655350:MPT655350 MZM655350:MZP655350 NJI655350:NJL655350 NTE655350:NTH655350 ODA655350:ODD655350 OMW655350:OMZ655350 OWS655350:OWV655350 PGO655350:PGR655350 PQK655350:PQN655350 QAG655350:QAJ655350 QKC655350:QKF655350 QTY655350:QUB655350 RDU655350:RDX655350 RNQ655350:RNT655350 RXM655350:RXP655350 SHI655350:SHL655350 SRE655350:SRH655350 TBA655350:TBD655350 TKW655350:TKZ655350 TUS655350:TUV655350 UEO655350:UER655350 UOK655350:UON655350 UYG655350:UYJ655350 VIC655350:VIF655350 VRY655350:VSB655350 WBU655350:WBX655350 WLQ655350:WLT655350 WVM655350:WVP655350 E720886:H720886 JA720886:JD720886 SW720886:SZ720886 ACS720886:ACV720886 AMO720886:AMR720886 AWK720886:AWN720886 BGG720886:BGJ720886 BQC720886:BQF720886 BZY720886:CAB720886 CJU720886:CJX720886 CTQ720886:CTT720886 DDM720886:DDP720886 DNI720886:DNL720886 DXE720886:DXH720886 EHA720886:EHD720886 EQW720886:EQZ720886 FAS720886:FAV720886 FKO720886:FKR720886 FUK720886:FUN720886 GEG720886:GEJ720886 GOC720886:GOF720886 GXY720886:GYB720886 HHU720886:HHX720886 HRQ720886:HRT720886 IBM720886:IBP720886 ILI720886:ILL720886 IVE720886:IVH720886 JFA720886:JFD720886 JOW720886:JOZ720886 JYS720886:JYV720886 KIO720886:KIR720886 KSK720886:KSN720886 LCG720886:LCJ720886 LMC720886:LMF720886 LVY720886:LWB720886 MFU720886:MFX720886 MPQ720886:MPT720886 MZM720886:MZP720886 NJI720886:NJL720886 NTE720886:NTH720886 ODA720886:ODD720886 OMW720886:OMZ720886 OWS720886:OWV720886 PGO720886:PGR720886 PQK720886:PQN720886 QAG720886:QAJ720886 QKC720886:QKF720886 QTY720886:QUB720886 RDU720886:RDX720886 RNQ720886:RNT720886 RXM720886:RXP720886 SHI720886:SHL720886 SRE720886:SRH720886 TBA720886:TBD720886 TKW720886:TKZ720886 TUS720886:TUV720886 UEO720886:UER720886 UOK720886:UON720886 UYG720886:UYJ720886 VIC720886:VIF720886 VRY720886:VSB720886 WBU720886:WBX720886 WLQ720886:WLT720886 WVM720886:WVP720886 E786422:H786422 JA786422:JD786422 SW786422:SZ786422 ACS786422:ACV786422 AMO786422:AMR786422 AWK786422:AWN786422 BGG786422:BGJ786422 BQC786422:BQF786422 BZY786422:CAB786422 CJU786422:CJX786422 CTQ786422:CTT786422 DDM786422:DDP786422 DNI786422:DNL786422 DXE786422:DXH786422 EHA786422:EHD786422 EQW786422:EQZ786422 FAS786422:FAV786422 FKO786422:FKR786422 FUK786422:FUN786422 GEG786422:GEJ786422 GOC786422:GOF786422 GXY786422:GYB786422 HHU786422:HHX786422 HRQ786422:HRT786422 IBM786422:IBP786422 ILI786422:ILL786422 IVE786422:IVH786422 JFA786422:JFD786422 JOW786422:JOZ786422 JYS786422:JYV786422 KIO786422:KIR786422 KSK786422:KSN786422 LCG786422:LCJ786422 LMC786422:LMF786422 LVY786422:LWB786422 MFU786422:MFX786422 MPQ786422:MPT786422 MZM786422:MZP786422 NJI786422:NJL786422 NTE786422:NTH786422 ODA786422:ODD786422 OMW786422:OMZ786422 OWS786422:OWV786422 PGO786422:PGR786422 PQK786422:PQN786422 QAG786422:QAJ786422 QKC786422:QKF786422 QTY786422:QUB786422 RDU786422:RDX786422 RNQ786422:RNT786422 RXM786422:RXP786422 SHI786422:SHL786422 SRE786422:SRH786422 TBA786422:TBD786422 TKW786422:TKZ786422 TUS786422:TUV786422 UEO786422:UER786422 UOK786422:UON786422 UYG786422:UYJ786422 VIC786422:VIF786422 VRY786422:VSB786422 WBU786422:WBX786422 WLQ786422:WLT786422 WVM786422:WVP786422 E851958:H851958 JA851958:JD851958 SW851958:SZ851958 ACS851958:ACV851958 AMO851958:AMR851958 AWK851958:AWN851958 BGG851958:BGJ851958 BQC851958:BQF851958 BZY851958:CAB851958 CJU851958:CJX851958 CTQ851958:CTT851958 DDM851958:DDP851958 DNI851958:DNL851958 DXE851958:DXH851958 EHA851958:EHD851958 EQW851958:EQZ851958 FAS851958:FAV851958 FKO851958:FKR851958 FUK851958:FUN851958 GEG851958:GEJ851958 GOC851958:GOF851958 GXY851958:GYB851958 HHU851958:HHX851958 HRQ851958:HRT851958 IBM851958:IBP851958 ILI851958:ILL851958 IVE851958:IVH851958 JFA851958:JFD851958 JOW851958:JOZ851958 JYS851958:JYV851958 KIO851958:KIR851958 KSK851958:KSN851958 LCG851958:LCJ851958 LMC851958:LMF851958 LVY851958:LWB851958 MFU851958:MFX851958 MPQ851958:MPT851958 MZM851958:MZP851958 NJI851958:NJL851958 NTE851958:NTH851958 ODA851958:ODD851958 OMW851958:OMZ851958 OWS851958:OWV851958 PGO851958:PGR851958 PQK851958:PQN851958 QAG851958:QAJ851958 QKC851958:QKF851958 QTY851958:QUB851958 RDU851958:RDX851958 RNQ851958:RNT851958 RXM851958:RXP851958 SHI851958:SHL851958 SRE851958:SRH851958 TBA851958:TBD851958 TKW851958:TKZ851958 TUS851958:TUV851958 UEO851958:UER851958 UOK851958:UON851958 UYG851958:UYJ851958 VIC851958:VIF851958 VRY851958:VSB851958 WBU851958:WBX851958 WLQ851958:WLT851958 WVM851958:WVP851958 E917494:H917494 JA917494:JD917494 SW917494:SZ917494 ACS917494:ACV917494 AMO917494:AMR917494 AWK917494:AWN917494 BGG917494:BGJ917494 BQC917494:BQF917494 BZY917494:CAB917494 CJU917494:CJX917494 CTQ917494:CTT917494 DDM917494:DDP917494 DNI917494:DNL917494 DXE917494:DXH917494 EHA917494:EHD917494 EQW917494:EQZ917494 FAS917494:FAV917494 FKO917494:FKR917494 FUK917494:FUN917494 GEG917494:GEJ917494 GOC917494:GOF917494 GXY917494:GYB917494 HHU917494:HHX917494 HRQ917494:HRT917494 IBM917494:IBP917494 ILI917494:ILL917494 IVE917494:IVH917494 JFA917494:JFD917494 JOW917494:JOZ917494 JYS917494:JYV917494 KIO917494:KIR917494 KSK917494:KSN917494 LCG917494:LCJ917494 LMC917494:LMF917494 LVY917494:LWB917494 MFU917494:MFX917494 MPQ917494:MPT917494 MZM917494:MZP917494 NJI917494:NJL917494 NTE917494:NTH917494 ODA917494:ODD917494 OMW917494:OMZ917494 OWS917494:OWV917494 PGO917494:PGR917494 PQK917494:PQN917494 QAG917494:QAJ917494 QKC917494:QKF917494 QTY917494:QUB917494 RDU917494:RDX917494 RNQ917494:RNT917494 RXM917494:RXP917494 SHI917494:SHL917494 SRE917494:SRH917494 TBA917494:TBD917494 TKW917494:TKZ917494 TUS917494:TUV917494 UEO917494:UER917494 UOK917494:UON917494 UYG917494:UYJ917494 VIC917494:VIF917494 VRY917494:VSB917494 WBU917494:WBX917494 WLQ917494:WLT917494 WVM917494:WVP917494 E983030:H983030 JA983030:JD983030 SW983030:SZ983030 ACS983030:ACV983030 AMO983030:AMR983030 AWK983030:AWN983030 BGG983030:BGJ983030 BQC983030:BQF983030 BZY983030:CAB983030 CJU983030:CJX983030 CTQ983030:CTT983030 DDM983030:DDP983030 DNI983030:DNL983030 DXE983030:DXH983030 EHA983030:EHD983030 EQW983030:EQZ983030 FAS983030:FAV983030 FKO983030:FKR983030 FUK983030:FUN983030 GEG983030:GEJ983030 GOC983030:GOF983030 GXY983030:GYB983030 HHU983030:HHX983030 HRQ983030:HRT983030 IBM983030:IBP983030 ILI983030:ILL983030 IVE983030:IVH983030 JFA983030:JFD983030 JOW983030:JOZ983030 JYS983030:JYV983030 KIO983030:KIR983030 KSK983030:KSN983030 LCG983030:LCJ983030 LMC983030:LMF983030 LVY983030:LWB983030 MFU983030:MFX983030 MPQ983030:MPT983030 MZM983030:MZP983030 NJI983030:NJL983030 NTE983030:NTH983030 ODA983030:ODD983030 OMW983030:OMZ983030 OWS983030:OWV983030 PGO983030:PGR983030 PQK983030:PQN983030 QAG983030:QAJ983030 QKC983030:QKF983030 QTY983030:QUB983030 RDU983030:RDX983030 RNQ983030:RNT983030 RXM983030:RXP983030 SHI983030:SHL983030 SRE983030:SRH983030 TBA983030:TBD983030 TKW983030:TKZ983030 TUS983030:TUV983030 UEO983030:UER983030 UOK983030:UON983030 UYG983030:UYJ983030 VIC983030:VIF983030 VRY983030:VSB983030 WBU983030:WBX983030 WLQ983030:WLT983030 E18">
      <formula1>1</formula1>
    </dataValidation>
    <dataValidation type="list" operator="lessThanOrEqual" showInputMessage="1" showErrorMessage="1" sqref="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29 JA65529 SW65529 ACS65529 AMO65529 AWK65529 BGG65529 BQC65529 BZY65529 CJU65529 CTQ65529 DDM65529 DNI65529 DXE65529 EHA65529 EQW65529 FAS65529 FKO65529 FUK65529 GEG65529 GOC65529 GXY65529 HHU65529 HRQ65529 IBM65529 ILI65529 IVE65529 JFA65529 JOW65529 JYS65529 KIO65529 KSK65529 LCG65529 LMC65529 LVY65529 MFU65529 MPQ65529 MZM65529 NJI65529 NTE65529 ODA65529 OMW65529 OWS65529 PGO65529 PQK65529 QAG65529 QKC65529 QTY65529 RDU65529 RNQ65529 RXM65529 SHI65529 SRE65529 TBA65529 TKW65529 TUS65529 UEO65529 UOK65529 UYG65529 VIC65529 VRY65529 WBU65529 WLQ65529 WVM65529 E131065 JA131065 SW131065 ACS131065 AMO131065 AWK131065 BGG131065 BQC131065 BZY131065 CJU131065 CTQ131065 DDM131065 DNI131065 DXE131065 EHA131065 EQW131065 FAS131065 FKO131065 FUK131065 GEG131065 GOC131065 GXY131065 HHU131065 HRQ131065 IBM131065 ILI131065 IVE131065 JFA131065 JOW131065 JYS131065 KIO131065 KSK131065 LCG131065 LMC131065 LVY131065 MFU131065 MPQ131065 MZM131065 NJI131065 NTE131065 ODA131065 OMW131065 OWS131065 PGO131065 PQK131065 QAG131065 QKC131065 QTY131065 RDU131065 RNQ131065 RXM131065 SHI131065 SRE131065 TBA131065 TKW131065 TUS131065 UEO131065 UOK131065 UYG131065 VIC131065 VRY131065 WBU131065 WLQ131065 WVM131065 E196601 JA196601 SW196601 ACS196601 AMO196601 AWK196601 BGG196601 BQC196601 BZY196601 CJU196601 CTQ196601 DDM196601 DNI196601 DXE196601 EHA196601 EQW196601 FAS196601 FKO196601 FUK196601 GEG196601 GOC196601 GXY196601 HHU196601 HRQ196601 IBM196601 ILI196601 IVE196601 JFA196601 JOW196601 JYS196601 KIO196601 KSK196601 LCG196601 LMC196601 LVY196601 MFU196601 MPQ196601 MZM196601 NJI196601 NTE196601 ODA196601 OMW196601 OWS196601 PGO196601 PQK196601 QAG196601 QKC196601 QTY196601 RDU196601 RNQ196601 RXM196601 SHI196601 SRE196601 TBA196601 TKW196601 TUS196601 UEO196601 UOK196601 UYG196601 VIC196601 VRY196601 WBU196601 WLQ196601 WVM196601 E262137 JA262137 SW262137 ACS262137 AMO262137 AWK262137 BGG262137 BQC262137 BZY262137 CJU262137 CTQ262137 DDM262137 DNI262137 DXE262137 EHA262137 EQW262137 FAS262137 FKO262137 FUK262137 GEG262137 GOC262137 GXY262137 HHU262137 HRQ262137 IBM262137 ILI262137 IVE262137 JFA262137 JOW262137 JYS262137 KIO262137 KSK262137 LCG262137 LMC262137 LVY262137 MFU262137 MPQ262137 MZM262137 NJI262137 NTE262137 ODA262137 OMW262137 OWS262137 PGO262137 PQK262137 QAG262137 QKC262137 QTY262137 RDU262137 RNQ262137 RXM262137 SHI262137 SRE262137 TBA262137 TKW262137 TUS262137 UEO262137 UOK262137 UYG262137 VIC262137 VRY262137 WBU262137 WLQ262137 WVM262137 E327673 JA327673 SW327673 ACS327673 AMO327673 AWK327673 BGG327673 BQC327673 BZY327673 CJU327673 CTQ327673 DDM327673 DNI327673 DXE327673 EHA327673 EQW327673 FAS327673 FKO327673 FUK327673 GEG327673 GOC327673 GXY327673 HHU327673 HRQ327673 IBM327673 ILI327673 IVE327673 JFA327673 JOW327673 JYS327673 KIO327673 KSK327673 LCG327673 LMC327673 LVY327673 MFU327673 MPQ327673 MZM327673 NJI327673 NTE327673 ODA327673 OMW327673 OWS327673 PGO327673 PQK327673 QAG327673 QKC327673 QTY327673 RDU327673 RNQ327673 RXM327673 SHI327673 SRE327673 TBA327673 TKW327673 TUS327673 UEO327673 UOK327673 UYG327673 VIC327673 VRY327673 WBU327673 WLQ327673 WVM327673 E393209 JA393209 SW393209 ACS393209 AMO393209 AWK393209 BGG393209 BQC393209 BZY393209 CJU393209 CTQ393209 DDM393209 DNI393209 DXE393209 EHA393209 EQW393209 FAS393209 FKO393209 FUK393209 GEG393209 GOC393209 GXY393209 HHU393209 HRQ393209 IBM393209 ILI393209 IVE393209 JFA393209 JOW393209 JYS393209 KIO393209 KSK393209 LCG393209 LMC393209 LVY393209 MFU393209 MPQ393209 MZM393209 NJI393209 NTE393209 ODA393209 OMW393209 OWS393209 PGO393209 PQK393209 QAG393209 QKC393209 QTY393209 RDU393209 RNQ393209 RXM393209 SHI393209 SRE393209 TBA393209 TKW393209 TUS393209 UEO393209 UOK393209 UYG393209 VIC393209 VRY393209 WBU393209 WLQ393209 WVM393209 E458745 JA458745 SW458745 ACS458745 AMO458745 AWK458745 BGG458745 BQC458745 BZY458745 CJU458745 CTQ458745 DDM458745 DNI458745 DXE458745 EHA458745 EQW458745 FAS458745 FKO458745 FUK458745 GEG458745 GOC458745 GXY458745 HHU458745 HRQ458745 IBM458745 ILI458745 IVE458745 JFA458745 JOW458745 JYS458745 KIO458745 KSK458745 LCG458745 LMC458745 LVY458745 MFU458745 MPQ458745 MZM458745 NJI458745 NTE458745 ODA458745 OMW458745 OWS458745 PGO458745 PQK458745 QAG458745 QKC458745 QTY458745 RDU458745 RNQ458745 RXM458745 SHI458745 SRE458745 TBA458745 TKW458745 TUS458745 UEO458745 UOK458745 UYG458745 VIC458745 VRY458745 WBU458745 WLQ458745 WVM458745 E524281 JA524281 SW524281 ACS524281 AMO524281 AWK524281 BGG524281 BQC524281 BZY524281 CJU524281 CTQ524281 DDM524281 DNI524281 DXE524281 EHA524281 EQW524281 FAS524281 FKO524281 FUK524281 GEG524281 GOC524281 GXY524281 HHU524281 HRQ524281 IBM524281 ILI524281 IVE524281 JFA524281 JOW524281 JYS524281 KIO524281 KSK524281 LCG524281 LMC524281 LVY524281 MFU524281 MPQ524281 MZM524281 NJI524281 NTE524281 ODA524281 OMW524281 OWS524281 PGO524281 PQK524281 QAG524281 QKC524281 QTY524281 RDU524281 RNQ524281 RXM524281 SHI524281 SRE524281 TBA524281 TKW524281 TUS524281 UEO524281 UOK524281 UYG524281 VIC524281 VRY524281 WBU524281 WLQ524281 WVM524281 E589817 JA589817 SW589817 ACS589817 AMO589817 AWK589817 BGG589817 BQC589817 BZY589817 CJU589817 CTQ589817 DDM589817 DNI589817 DXE589817 EHA589817 EQW589817 FAS589817 FKO589817 FUK589817 GEG589817 GOC589817 GXY589817 HHU589817 HRQ589817 IBM589817 ILI589817 IVE589817 JFA589817 JOW589817 JYS589817 KIO589817 KSK589817 LCG589817 LMC589817 LVY589817 MFU589817 MPQ589817 MZM589817 NJI589817 NTE589817 ODA589817 OMW589817 OWS589817 PGO589817 PQK589817 QAG589817 QKC589817 QTY589817 RDU589817 RNQ589817 RXM589817 SHI589817 SRE589817 TBA589817 TKW589817 TUS589817 UEO589817 UOK589817 UYG589817 VIC589817 VRY589817 WBU589817 WLQ589817 WVM589817 E655353 JA655353 SW655353 ACS655353 AMO655353 AWK655353 BGG655353 BQC655353 BZY655353 CJU655353 CTQ655353 DDM655353 DNI655353 DXE655353 EHA655353 EQW655353 FAS655353 FKO655353 FUK655353 GEG655353 GOC655353 GXY655353 HHU655353 HRQ655353 IBM655353 ILI655353 IVE655353 JFA655353 JOW655353 JYS655353 KIO655353 KSK655353 LCG655353 LMC655353 LVY655353 MFU655353 MPQ655353 MZM655353 NJI655353 NTE655353 ODA655353 OMW655353 OWS655353 PGO655353 PQK655353 QAG655353 QKC655353 QTY655353 RDU655353 RNQ655353 RXM655353 SHI655353 SRE655353 TBA655353 TKW655353 TUS655353 UEO655353 UOK655353 UYG655353 VIC655353 VRY655353 WBU655353 WLQ655353 WVM655353 E720889 JA720889 SW720889 ACS720889 AMO720889 AWK720889 BGG720889 BQC720889 BZY720889 CJU720889 CTQ720889 DDM720889 DNI720889 DXE720889 EHA720889 EQW720889 FAS720889 FKO720889 FUK720889 GEG720889 GOC720889 GXY720889 HHU720889 HRQ720889 IBM720889 ILI720889 IVE720889 JFA720889 JOW720889 JYS720889 KIO720889 KSK720889 LCG720889 LMC720889 LVY720889 MFU720889 MPQ720889 MZM720889 NJI720889 NTE720889 ODA720889 OMW720889 OWS720889 PGO720889 PQK720889 QAG720889 QKC720889 QTY720889 RDU720889 RNQ720889 RXM720889 SHI720889 SRE720889 TBA720889 TKW720889 TUS720889 UEO720889 UOK720889 UYG720889 VIC720889 VRY720889 WBU720889 WLQ720889 WVM720889 E786425 JA786425 SW786425 ACS786425 AMO786425 AWK786425 BGG786425 BQC786425 BZY786425 CJU786425 CTQ786425 DDM786425 DNI786425 DXE786425 EHA786425 EQW786425 FAS786425 FKO786425 FUK786425 GEG786425 GOC786425 GXY786425 HHU786425 HRQ786425 IBM786425 ILI786425 IVE786425 JFA786425 JOW786425 JYS786425 KIO786425 KSK786425 LCG786425 LMC786425 LVY786425 MFU786425 MPQ786425 MZM786425 NJI786425 NTE786425 ODA786425 OMW786425 OWS786425 PGO786425 PQK786425 QAG786425 QKC786425 QTY786425 RDU786425 RNQ786425 RXM786425 SHI786425 SRE786425 TBA786425 TKW786425 TUS786425 UEO786425 UOK786425 UYG786425 VIC786425 VRY786425 WBU786425 WLQ786425 WVM786425 E851961 JA851961 SW851961 ACS851961 AMO851961 AWK851961 BGG851961 BQC851961 BZY851961 CJU851961 CTQ851961 DDM851961 DNI851961 DXE851961 EHA851961 EQW851961 FAS851961 FKO851961 FUK851961 GEG851961 GOC851961 GXY851961 HHU851961 HRQ851961 IBM851961 ILI851961 IVE851961 JFA851961 JOW851961 JYS851961 KIO851961 KSK851961 LCG851961 LMC851961 LVY851961 MFU851961 MPQ851961 MZM851961 NJI851961 NTE851961 ODA851961 OMW851961 OWS851961 PGO851961 PQK851961 QAG851961 QKC851961 QTY851961 RDU851961 RNQ851961 RXM851961 SHI851961 SRE851961 TBA851961 TKW851961 TUS851961 UEO851961 UOK851961 UYG851961 VIC851961 VRY851961 WBU851961 WLQ851961 WVM851961 E917497 JA917497 SW917497 ACS917497 AMO917497 AWK917497 BGG917497 BQC917497 BZY917497 CJU917497 CTQ917497 DDM917497 DNI917497 DXE917497 EHA917497 EQW917497 FAS917497 FKO917497 FUK917497 GEG917497 GOC917497 GXY917497 HHU917497 HRQ917497 IBM917497 ILI917497 IVE917497 JFA917497 JOW917497 JYS917497 KIO917497 KSK917497 LCG917497 LMC917497 LVY917497 MFU917497 MPQ917497 MZM917497 NJI917497 NTE917497 ODA917497 OMW917497 OWS917497 PGO917497 PQK917497 QAG917497 QKC917497 QTY917497 RDU917497 RNQ917497 RXM917497 SHI917497 SRE917497 TBA917497 TKW917497 TUS917497 UEO917497 UOK917497 UYG917497 VIC917497 VRY917497 WBU917497 WLQ917497 WVM917497 E983033 JA983033 SW983033 ACS983033 AMO983033 AWK983033 BGG983033 BQC983033 BZY983033 CJU983033 CTQ983033 DDM983033 DNI983033 DXE983033 EHA983033 EQW983033 FAS983033 FKO983033 FUK983033 GEG983033 GOC983033 GXY983033 HHU983033 HRQ983033 IBM983033 ILI983033 IVE983033 JFA983033 JOW983033 JYS983033 KIO983033 KSK983033 LCG983033 LMC983033 LVY983033 MFU983033 MPQ983033 MZM983033 NJI983033 NTE983033 ODA983033 OMW983033 OWS983033 PGO983033 PQK983033 QAG983033 QKC983033 QTY983033 RDU983033 RNQ983033 RXM983033 SHI983033 SRE983033 TBA983033 TKW983033 TUS983033 UEO983033 UOK983033 UYG983033 VIC983033 VRY983033 WBU983033 WLQ983033 WVM983033">
      <formula1>"ACT,Qld,NSW,Vic,Tas,SA"</formula1>
    </dataValidation>
    <dataValidation type="list" allowBlank="1" showInputMessage="1" showErrorMessage="1" errorTitle="Source" error="Use drop down list to select." promptTitle="Source" prompt="Use drop down list to select type of submission." sqref="C36:E36">
      <formula1>dms_SourceList</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 X" sqref="C37:I37">
      <formula1>150</formula1>
    </dataValidation>
    <dataValidation type="list" allowBlank="1" showInputMessage="1" showErrorMessage="1" promptTitle="Trading Name" prompt="Use drop down to select business name. ABN will auto populate once business name is selected." sqref="C14:H14">
      <formula1>dms_TradingName_List</formula1>
    </dataValidation>
    <dataValidation type="list" operator="lessThanOrEqual" showInputMessage="1" showErrorMessage="1" errorTitle="State" error="Please use drop down list." promptTitle="State" prompt="Use drop down to enter correct state." sqref="E21">
      <formula1>"ACT,QLD,NSW,Vic,Tas,SA"</formula1>
    </dataValidation>
  </dataValidations>
  <hyperlinks>
    <hyperlink ref="C31" r:id="rId1"/>
  </hyperlinks>
  <printOptions headings="1"/>
  <pageMargins left="0.70866141732283472" right="0.70866141732283472" top="0.74803149606299213" bottom="0.74803149606299213" header="0.31496062992125984" footer="0.31496062992125984"/>
  <pageSetup paperSize="9" scale="67" orientation="landscape" r:id="rId2"/>
  <headerFooter>
    <oddHeader>&amp;C&amp;A</oddHeader>
    <oddFooter>&amp;LAppendix A - Transmission roll forward model - version 3&amp;R1</oddFooter>
  </headerFooter>
  <colBreaks count="1" manualBreakCount="1">
    <brk id="9"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550"/>
  <sheetViews>
    <sheetView topLeftCell="G28" zoomScale="80" zoomScaleNormal="80" workbookViewId="0">
      <selection activeCell="X7" sqref="W7:X14"/>
    </sheetView>
  </sheetViews>
  <sheetFormatPr defaultRowHeight="12.75" outlineLevelRow="2"/>
  <cols>
    <col min="1" max="4" width="1" customWidth="1"/>
    <col min="5" max="5" width="42.85546875" customWidth="1"/>
    <col min="6" max="6" width="15.85546875" customWidth="1"/>
    <col min="7" max="7" width="15.5703125" customWidth="1"/>
    <col min="8" max="8" width="15.7109375" customWidth="1"/>
    <col min="9" max="9" width="12.5703125" customWidth="1"/>
    <col min="10" max="10" width="14.7109375" customWidth="1"/>
    <col min="11" max="11" width="14.5703125" customWidth="1"/>
    <col min="12" max="12" width="12.7109375" customWidth="1"/>
    <col min="13" max="13" width="12.42578125" customWidth="1"/>
    <col min="14" max="14" width="14.7109375" customWidth="1"/>
    <col min="15" max="15" width="15" customWidth="1"/>
    <col min="16" max="16" width="14.5703125" customWidth="1"/>
    <col min="17" max="17" width="12.42578125" customWidth="1"/>
    <col min="18" max="18" width="14.5703125" customWidth="1"/>
    <col min="19" max="19" width="12.42578125" customWidth="1"/>
    <col min="20" max="20" width="15.140625" customWidth="1"/>
    <col min="21" max="21" width="12.5703125" customWidth="1"/>
    <col min="22" max="22" width="14.7109375" customWidth="1"/>
    <col min="23" max="23" width="12.7109375" customWidth="1"/>
    <col min="24" max="24" width="12.85546875" customWidth="1"/>
    <col min="25" max="25" width="11.140625" bestFit="1" customWidth="1"/>
    <col min="26" max="26" width="11.5703125" bestFit="1" customWidth="1"/>
    <col min="27" max="27" width="13.42578125" customWidth="1"/>
    <col min="28" max="28" width="12.28515625" customWidth="1"/>
    <col min="29" max="29" width="12" customWidth="1"/>
    <col min="30" max="30" width="10.42578125" customWidth="1"/>
  </cols>
  <sheetData>
    <row r="1" spans="1:30">
      <c r="A1" s="7"/>
      <c r="B1" s="7"/>
      <c r="C1" s="7"/>
      <c r="D1" s="7"/>
      <c r="E1" s="7"/>
      <c r="F1" s="42"/>
      <c r="G1" s="42"/>
      <c r="H1" s="42"/>
      <c r="I1" s="42"/>
      <c r="J1" s="42"/>
      <c r="K1" s="42"/>
      <c r="L1" s="42"/>
      <c r="M1" s="42"/>
      <c r="N1" s="42"/>
      <c r="O1" s="42"/>
      <c r="P1" s="42"/>
      <c r="Q1" s="42"/>
      <c r="R1" s="42"/>
      <c r="S1" s="42"/>
      <c r="T1" s="42"/>
      <c r="U1" s="42"/>
      <c r="V1" s="42"/>
      <c r="W1" s="42"/>
      <c r="X1" s="42"/>
      <c r="Y1" s="4"/>
      <c r="Z1" s="4"/>
      <c r="AA1" s="13"/>
      <c r="AB1" s="4"/>
      <c r="AC1" s="4"/>
      <c r="AD1" s="4"/>
    </row>
    <row r="2" spans="1:30" ht="16.5" customHeight="1">
      <c r="A2" s="7"/>
      <c r="B2" s="7"/>
      <c r="C2" s="7"/>
      <c r="D2" s="7"/>
      <c r="E2" s="1257" t="str">
        <f>'DMS input'!$C$16&amp;" - RFM Input"&amp;" - TNSP RFM - version "&amp;Intro!$M$4</f>
        <v>VTS - RFM Input - TNSP RFM - version 3</v>
      </c>
      <c r="F2" s="1257"/>
      <c r="G2" s="1285" t="s">
        <v>46</v>
      </c>
      <c r="H2" s="1286"/>
      <c r="I2" s="42"/>
      <c r="J2" s="42"/>
      <c r="K2" s="42"/>
      <c r="L2" s="42"/>
      <c r="M2" s="42"/>
      <c r="N2" s="42"/>
      <c r="O2" s="42"/>
      <c r="P2" s="42"/>
      <c r="Q2" s="42"/>
      <c r="R2" s="42"/>
      <c r="S2" s="42"/>
      <c r="T2" s="42"/>
      <c r="U2" s="42"/>
      <c r="V2" s="42"/>
      <c r="W2" s="42"/>
      <c r="X2" s="13"/>
      <c r="Y2" s="13"/>
      <c r="Z2" s="13"/>
      <c r="AA2" s="13"/>
      <c r="AB2" s="4"/>
      <c r="AC2" s="4"/>
      <c r="AD2" s="4"/>
    </row>
    <row r="3" spans="1:30">
      <c r="A3" s="45"/>
      <c r="B3" s="45"/>
      <c r="C3" s="45"/>
      <c r="D3" s="45"/>
      <c r="E3" s="45"/>
      <c r="F3" s="46"/>
      <c r="G3" s="46"/>
      <c r="H3" s="45"/>
      <c r="I3" s="45"/>
      <c r="J3" s="45"/>
      <c r="K3" s="42"/>
      <c r="L3" s="42"/>
      <c r="M3" s="42"/>
      <c r="N3" s="45"/>
      <c r="O3" s="45"/>
      <c r="P3" s="45"/>
      <c r="Q3" s="45"/>
      <c r="R3" s="45"/>
      <c r="S3" s="45"/>
      <c r="T3" s="45"/>
      <c r="U3" s="45"/>
      <c r="V3" s="45"/>
      <c r="W3" s="45"/>
      <c r="X3" s="44"/>
      <c r="Y3" s="44"/>
      <c r="Z3" s="44"/>
      <c r="AA3" s="44"/>
      <c r="AB3" s="36"/>
      <c r="AC3" s="36"/>
      <c r="AD3" s="36"/>
    </row>
    <row r="4" spans="1:30" ht="15.75">
      <c r="A4" s="61"/>
      <c r="B4" s="61"/>
      <c r="C4" s="61"/>
      <c r="D4" s="61"/>
      <c r="E4" s="61"/>
      <c r="F4" s="62"/>
      <c r="G4" s="62"/>
      <c r="H4" s="63"/>
      <c r="I4" s="64"/>
      <c r="J4" s="62"/>
      <c r="K4" s="61"/>
      <c r="L4" s="61"/>
      <c r="M4" s="61"/>
      <c r="N4" s="61"/>
      <c r="O4" s="61"/>
      <c r="P4" s="61"/>
      <c r="Q4" s="61"/>
      <c r="R4" s="61"/>
      <c r="S4" s="61"/>
      <c r="T4" s="61"/>
      <c r="U4" s="61"/>
      <c r="V4" s="61"/>
      <c r="W4" s="61"/>
      <c r="X4" s="61"/>
      <c r="Y4" s="61"/>
      <c r="Z4" s="61"/>
      <c r="AA4" s="61"/>
      <c r="AB4" s="33"/>
      <c r="AC4" s="33"/>
      <c r="AD4" s="33"/>
    </row>
    <row r="5" spans="1:30">
      <c r="A5" s="65"/>
      <c r="B5" s="65"/>
      <c r="C5" s="65"/>
      <c r="D5" s="65"/>
      <c r="E5" s="1284" t="str">
        <f>"Opening Regulatory Asset Base for "&amp;IF(LEN($Z$7)&gt;4,CONCATENATE(LEFT($Z$7,4)-1&amp;"-"&amp;IF($Z$7&gt;"2009-10",,"0")&amp;RIGHT($Z$7,2)-1),$Z$7-1)&amp;" and Opening Tax Asset Base for "&amp;$Z$7&amp;" ($m Nominal)"</f>
        <v>Opening Regulatory Asset Base for 2012 and Opening Tax Asset Base for 2013 ($m Nominal)</v>
      </c>
      <c r="F5" s="1284"/>
      <c r="G5" s="1284"/>
      <c r="H5" s="1284"/>
      <c r="I5" s="1284"/>
      <c r="J5" s="144"/>
      <c r="K5" s="144"/>
      <c r="L5" s="66"/>
      <c r="M5" s="67"/>
      <c r="N5" s="66"/>
      <c r="O5" s="66"/>
      <c r="P5" s="66"/>
      <c r="Q5" s="66"/>
      <c r="R5" s="66"/>
      <c r="S5" s="66"/>
      <c r="T5" s="66"/>
      <c r="U5" s="66"/>
      <c r="V5" s="67"/>
      <c r="W5" s="67"/>
      <c r="X5" s="67"/>
      <c r="Y5" s="67"/>
      <c r="Z5" s="67"/>
      <c r="AA5" s="67"/>
      <c r="AB5" s="34"/>
      <c r="AC5" s="4"/>
      <c r="AD5" s="4"/>
    </row>
    <row r="6" spans="1:30" ht="80.25" customHeight="1">
      <c r="A6" s="7"/>
      <c r="B6" s="7"/>
      <c r="C6" s="7"/>
      <c r="D6" s="7"/>
      <c r="E6" s="7"/>
      <c r="F6" s="1287" t="s">
        <v>51</v>
      </c>
      <c r="G6" s="1287"/>
      <c r="H6" s="1287"/>
      <c r="I6" s="6" t="s">
        <v>69</v>
      </c>
      <c r="J6" s="408" t="s">
        <v>68</v>
      </c>
      <c r="K6" s="5" t="s">
        <v>66</v>
      </c>
      <c r="L6" s="5" t="s">
        <v>61</v>
      </c>
      <c r="M6" s="409" t="s">
        <v>197</v>
      </c>
      <c r="N6" s="409" t="s">
        <v>83</v>
      </c>
      <c r="O6" s="409" t="s">
        <v>82</v>
      </c>
      <c r="P6" s="409" t="s">
        <v>84</v>
      </c>
      <c r="Q6" s="409" t="s">
        <v>198</v>
      </c>
      <c r="R6" s="409" t="s">
        <v>86</v>
      </c>
      <c r="S6" s="409" t="s">
        <v>199</v>
      </c>
      <c r="T6" s="409" t="s">
        <v>85</v>
      </c>
      <c r="U6" s="409" t="s">
        <v>200</v>
      </c>
      <c r="V6" s="409" t="s">
        <v>87</v>
      </c>
      <c r="W6" s="409" t="s">
        <v>70</v>
      </c>
      <c r="X6" s="409" t="s">
        <v>67</v>
      </c>
      <c r="Y6" s="409" t="s">
        <v>60</v>
      </c>
      <c r="Z6" s="409" t="s">
        <v>205</v>
      </c>
      <c r="AA6" s="5" t="s">
        <v>62</v>
      </c>
      <c r="AB6" s="4"/>
      <c r="AC6" s="4"/>
      <c r="AD6" s="4"/>
    </row>
    <row r="7" spans="1:30">
      <c r="A7" s="7"/>
      <c r="B7" s="7"/>
      <c r="C7" s="7"/>
      <c r="D7" s="7"/>
      <c r="E7" s="163" t="s">
        <v>0</v>
      </c>
      <c r="F7" s="993" t="s">
        <v>807</v>
      </c>
      <c r="G7" s="327"/>
      <c r="H7" s="312"/>
      <c r="I7" s="1170">
        <v>443.32942149968454</v>
      </c>
      <c r="J7" s="1170">
        <v>439.39476067938108</v>
      </c>
      <c r="K7" s="1208">
        <v>28.8</v>
      </c>
      <c r="L7" s="52">
        <v>55</v>
      </c>
      <c r="M7" s="53"/>
      <c r="N7" s="53"/>
      <c r="O7" s="53"/>
      <c r="P7" s="53"/>
      <c r="Q7" s="53"/>
      <c r="R7" s="53"/>
      <c r="S7" s="53"/>
      <c r="T7" s="53"/>
      <c r="U7" s="53"/>
      <c r="V7" s="53"/>
      <c r="W7" s="1210">
        <v>81.811900762910994</v>
      </c>
      <c r="X7" s="1208">
        <v>10.203148775792942</v>
      </c>
      <c r="Y7" s="995">
        <v>20</v>
      </c>
      <c r="Z7" s="306">
        <v>2013</v>
      </c>
      <c r="AA7" s="52">
        <v>5</v>
      </c>
      <c r="AB7" s="4"/>
      <c r="AC7" s="4"/>
      <c r="AD7" s="4"/>
    </row>
    <row r="8" spans="1:30">
      <c r="A8" s="7"/>
      <c r="B8" s="7"/>
      <c r="C8" s="7"/>
      <c r="D8" s="7"/>
      <c r="E8" s="163" t="s">
        <v>1</v>
      </c>
      <c r="F8" s="992" t="s">
        <v>808</v>
      </c>
      <c r="G8" s="314"/>
      <c r="H8" s="314"/>
      <c r="I8" s="1171">
        <v>122.00908075343909</v>
      </c>
      <c r="J8" s="1171">
        <v>118.4568743871171</v>
      </c>
      <c r="K8" s="1209">
        <v>23.2</v>
      </c>
      <c r="L8" s="39">
        <v>30</v>
      </c>
      <c r="M8" s="54"/>
      <c r="N8" s="54"/>
      <c r="O8" s="54"/>
      <c r="P8" s="54"/>
      <c r="Q8" s="54"/>
      <c r="R8" s="54"/>
      <c r="S8" s="54"/>
      <c r="T8" s="54"/>
      <c r="U8" s="54"/>
      <c r="V8" s="54"/>
      <c r="W8" s="1211">
        <v>102.21101138404144</v>
      </c>
      <c r="X8" s="1209">
        <v>15.954721399375194</v>
      </c>
      <c r="Y8" s="994">
        <v>20</v>
      </c>
      <c r="Z8" s="3"/>
      <c r="AA8" s="3"/>
      <c r="AB8" s="4"/>
      <c r="AC8" s="4"/>
      <c r="AD8" s="4"/>
    </row>
    <row r="9" spans="1:30">
      <c r="A9" s="7"/>
      <c r="B9" s="7"/>
      <c r="C9" s="7"/>
      <c r="D9" s="7"/>
      <c r="E9" s="163" t="s">
        <v>3</v>
      </c>
      <c r="F9" s="992" t="s">
        <v>809</v>
      </c>
      <c r="G9" s="314"/>
      <c r="H9" s="314"/>
      <c r="I9" s="1171">
        <v>45.048991928348478</v>
      </c>
      <c r="J9" s="1171">
        <v>44.515701566267474</v>
      </c>
      <c r="K9" s="1209">
        <v>23.8</v>
      </c>
      <c r="L9" s="339">
        <v>30</v>
      </c>
      <c r="M9" s="54"/>
      <c r="N9" s="54"/>
      <c r="O9" s="54"/>
      <c r="P9" s="54"/>
      <c r="Q9" s="54"/>
      <c r="R9" s="54"/>
      <c r="S9" s="54"/>
      <c r="T9" s="54"/>
      <c r="U9" s="54"/>
      <c r="V9" s="54"/>
      <c r="W9" s="1211">
        <v>23.536572179650882</v>
      </c>
      <c r="X9" s="1209">
        <v>14.235563426337789</v>
      </c>
      <c r="Y9" s="994">
        <v>20</v>
      </c>
      <c r="Z9" s="3"/>
      <c r="AA9" s="3"/>
      <c r="AB9" s="4"/>
      <c r="AC9" s="4"/>
      <c r="AD9" s="4"/>
    </row>
    <row r="10" spans="1:30">
      <c r="A10" s="7"/>
      <c r="B10" s="7"/>
      <c r="C10" s="7"/>
      <c r="D10" s="7"/>
      <c r="E10" s="163" t="s">
        <v>4</v>
      </c>
      <c r="F10" s="992" t="s">
        <v>810</v>
      </c>
      <c r="G10" s="314"/>
      <c r="H10" s="314"/>
      <c r="I10" s="1171">
        <v>0.32095886366075593</v>
      </c>
      <c r="J10" s="1171">
        <v>0.32095886366075593</v>
      </c>
      <c r="K10" s="1209">
        <v>22.5</v>
      </c>
      <c r="L10" s="339">
        <v>30</v>
      </c>
      <c r="M10" s="54"/>
      <c r="N10" s="54"/>
      <c r="O10" s="54"/>
      <c r="P10" s="54"/>
      <c r="Q10" s="54"/>
      <c r="R10" s="54"/>
      <c r="S10" s="54"/>
      <c r="T10" s="54"/>
      <c r="U10" s="54"/>
      <c r="V10" s="54"/>
      <c r="W10" s="1211">
        <v>0.14979865029872794</v>
      </c>
      <c r="X10" s="1209">
        <v>18.003248445538798</v>
      </c>
      <c r="Y10" s="994">
        <v>20</v>
      </c>
      <c r="Z10" s="3"/>
      <c r="AA10" s="3"/>
      <c r="AB10" s="4"/>
      <c r="AC10" s="4"/>
      <c r="AD10" s="4"/>
    </row>
    <row r="11" spans="1:30">
      <c r="A11" s="7"/>
      <c r="B11" s="7"/>
      <c r="C11" s="7"/>
      <c r="D11" s="7"/>
      <c r="E11" s="163" t="s">
        <v>5</v>
      </c>
      <c r="F11" s="992" t="s">
        <v>811</v>
      </c>
      <c r="G11" s="314"/>
      <c r="H11" s="314"/>
      <c r="I11" s="1171">
        <v>-0.10153668007027455</v>
      </c>
      <c r="J11" s="1171">
        <v>-0.10153668007027455</v>
      </c>
      <c r="K11" s="1209">
        <v>0.4</v>
      </c>
      <c r="L11" s="39">
        <v>10</v>
      </c>
      <c r="M11" s="54"/>
      <c r="N11" s="54"/>
      <c r="O11" s="54"/>
      <c r="P11" s="54"/>
      <c r="Q11" s="54"/>
      <c r="R11" s="54"/>
      <c r="S11" s="54"/>
      <c r="T11" s="54"/>
      <c r="U11" s="54"/>
      <c r="V11" s="54"/>
      <c r="W11" s="1211">
        <v>0.14065113932133108</v>
      </c>
      <c r="X11" s="1209">
        <v>3.7496815417232341</v>
      </c>
      <c r="Y11" s="994">
        <v>20</v>
      </c>
      <c r="Z11" s="3"/>
      <c r="AA11" s="3"/>
      <c r="AB11" s="4"/>
      <c r="AC11" s="4"/>
      <c r="AD11" s="4"/>
    </row>
    <row r="12" spans="1:30">
      <c r="A12" s="7"/>
      <c r="B12" s="7"/>
      <c r="C12" s="7"/>
      <c r="D12" s="7"/>
      <c r="E12" s="163" t="s">
        <v>6</v>
      </c>
      <c r="F12" s="992" t="s">
        <v>812</v>
      </c>
      <c r="G12" s="314"/>
      <c r="H12" s="314"/>
      <c r="I12" s="1171">
        <v>12.052552502778481</v>
      </c>
      <c r="J12" s="1171">
        <v>10.990530510964277</v>
      </c>
      <c r="K12" s="1209">
        <v>3.7</v>
      </c>
      <c r="L12" s="39">
        <v>5</v>
      </c>
      <c r="M12" s="54"/>
      <c r="N12" s="54"/>
      <c r="O12" s="54"/>
      <c r="P12" s="54"/>
      <c r="Q12" s="54"/>
      <c r="R12" s="54"/>
      <c r="S12" s="54"/>
      <c r="T12" s="54"/>
      <c r="U12" s="54"/>
      <c r="V12" s="54"/>
      <c r="W12" s="1211">
        <v>9.6495233006644856</v>
      </c>
      <c r="X12" s="1209">
        <v>6.119154195175355</v>
      </c>
      <c r="Y12" s="994">
        <v>7.5</v>
      </c>
      <c r="Z12" s="3"/>
      <c r="AA12" s="3"/>
      <c r="AB12" s="4"/>
      <c r="AC12" s="4"/>
      <c r="AD12" s="4"/>
    </row>
    <row r="13" spans="1:30">
      <c r="A13" s="7"/>
      <c r="B13" s="7"/>
      <c r="C13" s="7"/>
      <c r="D13" s="7"/>
      <c r="E13" s="163" t="s">
        <v>7</v>
      </c>
      <c r="F13" s="992" t="s">
        <v>813</v>
      </c>
      <c r="G13" s="314"/>
      <c r="H13" s="314"/>
      <c r="I13" s="1171">
        <v>6.9312494839216319</v>
      </c>
      <c r="J13" s="1171">
        <v>6.9013300202216321</v>
      </c>
      <c r="K13" s="1209">
        <v>33.799999999999997</v>
      </c>
      <c r="L13" s="39">
        <v>60</v>
      </c>
      <c r="M13" s="54"/>
      <c r="N13" s="54"/>
      <c r="O13" s="54"/>
      <c r="P13" s="54"/>
      <c r="Q13" s="54"/>
      <c r="R13" s="54"/>
      <c r="S13" s="54"/>
      <c r="T13" s="54"/>
      <c r="U13" s="54"/>
      <c r="V13" s="54"/>
      <c r="W13" s="1211">
        <v>6.5118258917878906</v>
      </c>
      <c r="X13" s="1209">
        <v>48.896543158845269</v>
      </c>
      <c r="Y13" s="994">
        <v>60</v>
      </c>
      <c r="Z13" s="3"/>
      <c r="AA13" s="3"/>
      <c r="AB13" s="4"/>
      <c r="AC13" s="4"/>
      <c r="AD13" s="4"/>
    </row>
    <row r="14" spans="1:30">
      <c r="A14" s="7"/>
      <c r="B14" s="7"/>
      <c r="C14" s="7"/>
      <c r="D14" s="7"/>
      <c r="E14" s="163" t="s">
        <v>8</v>
      </c>
      <c r="F14" s="992" t="s">
        <v>814</v>
      </c>
      <c r="G14" s="314"/>
      <c r="H14" s="314"/>
      <c r="I14" s="1171">
        <v>6.2688052899804951</v>
      </c>
      <c r="J14" s="1171">
        <v>6.2688052899804951</v>
      </c>
      <c r="K14" s="1209" t="s">
        <v>206</v>
      </c>
      <c r="L14" s="339" t="s">
        <v>206</v>
      </c>
      <c r="M14" s="54"/>
      <c r="N14" s="54"/>
      <c r="O14" s="54"/>
      <c r="P14" s="54"/>
      <c r="Q14" s="54"/>
      <c r="R14" s="54"/>
      <c r="S14" s="54"/>
      <c r="T14" s="54"/>
      <c r="U14" s="54"/>
      <c r="V14" s="54"/>
      <c r="W14" s="1211">
        <v>4.9389207346766009</v>
      </c>
      <c r="X14" s="1209" t="s">
        <v>206</v>
      </c>
      <c r="Y14" s="994" t="s">
        <v>206</v>
      </c>
      <c r="Z14" s="3"/>
      <c r="AA14" s="3"/>
      <c r="AB14" s="4"/>
      <c r="AC14" s="4"/>
      <c r="AD14" s="4"/>
    </row>
    <row r="15" spans="1:30">
      <c r="A15" s="7"/>
      <c r="B15" s="7"/>
      <c r="C15" s="7"/>
      <c r="D15" s="7"/>
      <c r="E15" s="163" t="s">
        <v>9</v>
      </c>
      <c r="F15" s="326"/>
      <c r="G15" s="314"/>
      <c r="H15" s="314"/>
      <c r="I15" s="55"/>
      <c r="J15" s="55"/>
      <c r="K15" s="339"/>
      <c r="L15" s="339"/>
      <c r="M15" s="54"/>
      <c r="N15" s="54"/>
      <c r="O15" s="54"/>
      <c r="P15" s="54"/>
      <c r="Q15" s="54"/>
      <c r="R15" s="54"/>
      <c r="S15" s="54"/>
      <c r="T15" s="54"/>
      <c r="U15" s="54"/>
      <c r="V15" s="54"/>
      <c r="W15" s="54"/>
      <c r="X15" s="339"/>
      <c r="Y15" s="339"/>
      <c r="Z15" s="3"/>
      <c r="AA15" s="3"/>
      <c r="AB15" s="4"/>
      <c r="AC15" s="4"/>
      <c r="AD15" s="4"/>
    </row>
    <row r="16" spans="1:30">
      <c r="A16" s="7"/>
      <c r="B16" s="7"/>
      <c r="C16" s="7"/>
      <c r="D16" s="7"/>
      <c r="E16" s="163" t="s">
        <v>10</v>
      </c>
      <c r="F16" s="326"/>
      <c r="G16" s="314"/>
      <c r="H16" s="314"/>
      <c r="I16" s="55"/>
      <c r="J16" s="55"/>
      <c r="K16" s="39"/>
      <c r="L16" s="39"/>
      <c r="M16" s="54"/>
      <c r="N16" s="54"/>
      <c r="O16" s="54"/>
      <c r="P16" s="54"/>
      <c r="Q16" s="54"/>
      <c r="R16" s="54"/>
      <c r="S16" s="54"/>
      <c r="T16" s="54"/>
      <c r="U16" s="54"/>
      <c r="V16" s="54"/>
      <c r="W16" s="54"/>
      <c r="X16" s="39"/>
      <c r="Y16" s="39"/>
      <c r="Z16" s="3"/>
      <c r="AA16" s="3"/>
      <c r="AB16" s="4"/>
      <c r="AC16" s="4"/>
      <c r="AD16" s="4"/>
    </row>
    <row r="17" spans="1:30">
      <c r="A17" s="7"/>
      <c r="B17" s="7"/>
      <c r="C17" s="7"/>
      <c r="D17" s="7"/>
      <c r="E17" s="163" t="s">
        <v>11</v>
      </c>
      <c r="F17" s="326"/>
      <c r="G17" s="314"/>
      <c r="H17" s="314"/>
      <c r="I17" s="55"/>
      <c r="J17" s="55"/>
      <c r="K17" s="39"/>
      <c r="L17" s="39"/>
      <c r="M17" s="54"/>
      <c r="N17" s="54"/>
      <c r="O17" s="54"/>
      <c r="P17" s="54"/>
      <c r="Q17" s="54"/>
      <c r="R17" s="54"/>
      <c r="S17" s="54"/>
      <c r="T17" s="54"/>
      <c r="U17" s="54"/>
      <c r="V17" s="54"/>
      <c r="W17" s="54"/>
      <c r="X17" s="39"/>
      <c r="Y17" s="39"/>
      <c r="Z17" s="3"/>
      <c r="AA17" s="3"/>
      <c r="AB17" s="4"/>
      <c r="AC17" s="4"/>
      <c r="AD17" s="4"/>
    </row>
    <row r="18" spans="1:30">
      <c r="A18" s="7"/>
      <c r="B18" s="7"/>
      <c r="C18" s="7"/>
      <c r="D18" s="7"/>
      <c r="E18" s="163" t="s">
        <v>12</v>
      </c>
      <c r="F18" s="326"/>
      <c r="G18" s="314"/>
      <c r="H18" s="314"/>
      <c r="I18" s="55"/>
      <c r="J18" s="55"/>
      <c r="K18" s="39"/>
      <c r="L18" s="39"/>
      <c r="M18" s="54"/>
      <c r="N18" s="54"/>
      <c r="O18" s="54"/>
      <c r="P18" s="54"/>
      <c r="Q18" s="54"/>
      <c r="R18" s="54"/>
      <c r="S18" s="54"/>
      <c r="T18" s="54"/>
      <c r="U18" s="54"/>
      <c r="V18" s="54"/>
      <c r="W18" s="54"/>
      <c r="X18" s="39"/>
      <c r="Y18" s="39"/>
      <c r="Z18" s="3"/>
      <c r="AA18" s="3"/>
      <c r="AB18" s="4"/>
      <c r="AC18" s="4"/>
      <c r="AD18" s="4"/>
    </row>
    <row r="19" spans="1:30">
      <c r="A19" s="7"/>
      <c r="B19" s="7"/>
      <c r="C19" s="7"/>
      <c r="D19" s="7"/>
      <c r="E19" s="163" t="s">
        <v>13</v>
      </c>
      <c r="F19" s="326"/>
      <c r="G19" s="314"/>
      <c r="H19" s="314"/>
      <c r="I19" s="55"/>
      <c r="J19" s="55"/>
      <c r="K19" s="39"/>
      <c r="L19" s="39"/>
      <c r="M19" s="54"/>
      <c r="N19" s="54"/>
      <c r="O19" s="54"/>
      <c r="P19" s="54"/>
      <c r="Q19" s="54"/>
      <c r="R19" s="54"/>
      <c r="S19" s="54"/>
      <c r="T19" s="54"/>
      <c r="U19" s="54"/>
      <c r="V19" s="54"/>
      <c r="W19" s="54"/>
      <c r="X19" s="39"/>
      <c r="Y19" s="39"/>
      <c r="Z19" s="3"/>
      <c r="AA19" s="3"/>
      <c r="AB19" s="4"/>
      <c r="AC19" s="4"/>
      <c r="AD19" s="4"/>
    </row>
    <row r="20" spans="1:30">
      <c r="A20" s="7"/>
      <c r="B20" s="7"/>
      <c r="C20" s="7"/>
      <c r="D20" s="7"/>
      <c r="E20" s="163" t="s">
        <v>14</v>
      </c>
      <c r="F20" s="326"/>
      <c r="G20" s="314"/>
      <c r="H20" s="314"/>
      <c r="I20" s="55"/>
      <c r="J20" s="55"/>
      <c r="K20" s="39"/>
      <c r="L20" s="39"/>
      <c r="M20" s="54"/>
      <c r="N20" s="54"/>
      <c r="O20" s="54"/>
      <c r="P20" s="54"/>
      <c r="Q20" s="54"/>
      <c r="R20" s="54"/>
      <c r="S20" s="54"/>
      <c r="T20" s="54"/>
      <c r="U20" s="54"/>
      <c r="V20" s="54"/>
      <c r="W20" s="54"/>
      <c r="X20" s="39"/>
      <c r="Y20" s="39"/>
      <c r="Z20" s="3"/>
      <c r="AA20" s="3"/>
      <c r="AB20" s="4"/>
      <c r="AC20" s="4"/>
      <c r="AD20" s="4"/>
    </row>
    <row r="21" spans="1:30">
      <c r="A21" s="7"/>
      <c r="B21" s="7"/>
      <c r="C21" s="7"/>
      <c r="D21" s="7"/>
      <c r="E21" s="163" t="s">
        <v>15</v>
      </c>
      <c r="F21" s="326"/>
      <c r="G21" s="314"/>
      <c r="H21" s="314"/>
      <c r="I21" s="55"/>
      <c r="J21" s="55"/>
      <c r="K21" s="39"/>
      <c r="L21" s="39"/>
      <c r="M21" s="54"/>
      <c r="N21" s="54"/>
      <c r="O21" s="54"/>
      <c r="P21" s="54"/>
      <c r="Q21" s="54"/>
      <c r="R21" s="54"/>
      <c r="S21" s="54"/>
      <c r="T21" s="54"/>
      <c r="U21" s="54"/>
      <c r="V21" s="54"/>
      <c r="W21" s="54"/>
      <c r="X21" s="39"/>
      <c r="Y21" s="39"/>
      <c r="Z21" s="3"/>
      <c r="AA21" s="3"/>
      <c r="AB21" s="4"/>
      <c r="AC21" s="4"/>
      <c r="AD21" s="4"/>
    </row>
    <row r="22" spans="1:30">
      <c r="A22" s="7"/>
      <c r="B22" s="7"/>
      <c r="C22" s="7"/>
      <c r="D22" s="7"/>
      <c r="E22" s="163" t="s">
        <v>16</v>
      </c>
      <c r="F22" s="326"/>
      <c r="G22" s="314"/>
      <c r="H22" s="314"/>
      <c r="I22" s="55"/>
      <c r="J22" s="55"/>
      <c r="K22" s="39"/>
      <c r="L22" s="39"/>
      <c r="M22" s="54"/>
      <c r="N22" s="54"/>
      <c r="O22" s="54"/>
      <c r="P22" s="54"/>
      <c r="Q22" s="54"/>
      <c r="R22" s="54"/>
      <c r="S22" s="54"/>
      <c r="T22" s="54"/>
      <c r="U22" s="54"/>
      <c r="V22" s="54"/>
      <c r="W22" s="54"/>
      <c r="X22" s="39"/>
      <c r="Y22" s="39"/>
      <c r="Z22" s="3"/>
      <c r="AA22" s="3"/>
      <c r="AB22" s="4"/>
      <c r="AC22" s="4"/>
      <c r="AD22" s="4"/>
    </row>
    <row r="23" spans="1:30">
      <c r="A23" s="7"/>
      <c r="B23" s="7"/>
      <c r="C23" s="7"/>
      <c r="D23" s="7"/>
      <c r="E23" s="163" t="s">
        <v>17</v>
      </c>
      <c r="F23" s="326"/>
      <c r="G23" s="314"/>
      <c r="H23" s="314"/>
      <c r="I23" s="55"/>
      <c r="J23" s="55"/>
      <c r="K23" s="39"/>
      <c r="L23" s="39"/>
      <c r="M23" s="54"/>
      <c r="N23" s="54"/>
      <c r="O23" s="54"/>
      <c r="P23" s="54"/>
      <c r="Q23" s="54"/>
      <c r="R23" s="54"/>
      <c r="S23" s="54"/>
      <c r="T23" s="54"/>
      <c r="U23" s="54"/>
      <c r="V23" s="54"/>
      <c r="W23" s="54"/>
      <c r="X23" s="39"/>
      <c r="Y23" s="39"/>
      <c r="Z23" s="3"/>
      <c r="AA23" s="3"/>
      <c r="AB23" s="4"/>
      <c r="AC23" s="4"/>
      <c r="AD23" s="4"/>
    </row>
    <row r="24" spans="1:30">
      <c r="A24" s="7"/>
      <c r="B24" s="7"/>
      <c r="C24" s="7"/>
      <c r="D24" s="7"/>
      <c r="E24" s="240" t="s">
        <v>19</v>
      </c>
      <c r="F24" s="326"/>
      <c r="G24" s="314"/>
      <c r="H24" s="314"/>
      <c r="I24" s="55"/>
      <c r="J24" s="55"/>
      <c r="K24" s="39"/>
      <c r="L24" s="39"/>
      <c r="M24" s="54"/>
      <c r="N24" s="54"/>
      <c r="O24" s="54"/>
      <c r="P24" s="54"/>
      <c r="Q24" s="54"/>
      <c r="R24" s="54"/>
      <c r="S24" s="54"/>
      <c r="T24" s="54"/>
      <c r="U24" s="54"/>
      <c r="V24" s="54"/>
      <c r="W24" s="54"/>
      <c r="X24" s="39"/>
      <c r="Y24" s="39"/>
      <c r="Z24" s="3"/>
      <c r="AA24" s="3"/>
      <c r="AB24" s="4"/>
      <c r="AC24" s="4"/>
      <c r="AD24" s="4"/>
    </row>
    <row r="25" spans="1:30">
      <c r="A25" s="7"/>
      <c r="B25" s="7"/>
      <c r="C25" s="7"/>
      <c r="D25" s="7"/>
      <c r="E25" s="240" t="s">
        <v>20</v>
      </c>
      <c r="F25" s="326"/>
      <c r="G25" s="314"/>
      <c r="H25" s="314"/>
      <c r="I25" s="55"/>
      <c r="J25" s="55"/>
      <c r="K25" s="39"/>
      <c r="L25" s="39"/>
      <c r="M25" s="54"/>
      <c r="N25" s="54"/>
      <c r="O25" s="54"/>
      <c r="P25" s="54"/>
      <c r="Q25" s="54"/>
      <c r="R25" s="54"/>
      <c r="S25" s="54"/>
      <c r="T25" s="54"/>
      <c r="U25" s="54"/>
      <c r="V25" s="54"/>
      <c r="W25" s="54"/>
      <c r="X25" s="39"/>
      <c r="Y25" s="39"/>
      <c r="Z25" s="3"/>
      <c r="AA25" s="3"/>
      <c r="AB25" s="4"/>
      <c r="AC25" s="4"/>
      <c r="AD25" s="4"/>
    </row>
    <row r="26" spans="1:30">
      <c r="A26" s="7"/>
      <c r="B26" s="7"/>
      <c r="C26" s="7"/>
      <c r="D26" s="7"/>
      <c r="E26" s="240" t="s">
        <v>21</v>
      </c>
      <c r="F26" s="326"/>
      <c r="G26" s="314"/>
      <c r="H26" s="314"/>
      <c r="I26" s="55"/>
      <c r="J26" s="55"/>
      <c r="K26" s="39"/>
      <c r="L26" s="39"/>
      <c r="M26" s="54"/>
      <c r="N26" s="54"/>
      <c r="O26" s="54"/>
      <c r="P26" s="54"/>
      <c r="Q26" s="54"/>
      <c r="R26" s="54"/>
      <c r="S26" s="54"/>
      <c r="T26" s="54"/>
      <c r="U26" s="54"/>
      <c r="V26" s="54"/>
      <c r="W26" s="54"/>
      <c r="X26" s="39"/>
      <c r="Y26" s="39"/>
      <c r="Z26" s="3"/>
      <c r="AA26" s="3"/>
      <c r="AB26" s="4"/>
      <c r="AC26" s="4"/>
      <c r="AD26" s="4"/>
    </row>
    <row r="27" spans="1:30">
      <c r="A27" s="7"/>
      <c r="B27" s="7"/>
      <c r="C27" s="7"/>
      <c r="D27" s="7"/>
      <c r="E27" s="240" t="s">
        <v>71</v>
      </c>
      <c r="F27" s="326"/>
      <c r="G27" s="314"/>
      <c r="H27" s="314"/>
      <c r="I27" s="55"/>
      <c r="J27" s="55"/>
      <c r="K27" s="39"/>
      <c r="L27" s="39"/>
      <c r="M27" s="54"/>
      <c r="N27" s="54"/>
      <c r="O27" s="54"/>
      <c r="P27" s="54"/>
      <c r="Q27" s="54"/>
      <c r="R27" s="54"/>
      <c r="S27" s="54"/>
      <c r="T27" s="54"/>
      <c r="U27" s="54"/>
      <c r="V27" s="54"/>
      <c r="W27" s="54"/>
      <c r="X27" s="39"/>
      <c r="Y27" s="39"/>
      <c r="Z27" s="3"/>
      <c r="AA27" s="3"/>
      <c r="AB27" s="4"/>
      <c r="AC27" s="4"/>
      <c r="AD27" s="4"/>
    </row>
    <row r="28" spans="1:30">
      <c r="A28" s="7"/>
      <c r="B28" s="7"/>
      <c r="C28" s="7"/>
      <c r="D28" s="7"/>
      <c r="E28" s="240" t="s">
        <v>72</v>
      </c>
      <c r="F28" s="326"/>
      <c r="G28" s="314"/>
      <c r="H28" s="314"/>
      <c r="I28" s="55"/>
      <c r="J28" s="55"/>
      <c r="K28" s="39"/>
      <c r="L28" s="39"/>
      <c r="M28" s="54"/>
      <c r="N28" s="54"/>
      <c r="O28" s="54"/>
      <c r="P28" s="54"/>
      <c r="Q28" s="54"/>
      <c r="R28" s="54"/>
      <c r="S28" s="54"/>
      <c r="T28" s="54"/>
      <c r="U28" s="54"/>
      <c r="V28" s="54"/>
      <c r="W28" s="54"/>
      <c r="X28" s="39"/>
      <c r="Y28" s="39"/>
      <c r="Z28" s="3"/>
      <c r="AA28" s="3"/>
      <c r="AB28" s="4"/>
      <c r="AC28" s="4"/>
      <c r="AD28" s="4"/>
    </row>
    <row r="29" spans="1:30">
      <c r="A29" s="7"/>
      <c r="B29" s="7"/>
      <c r="C29" s="7"/>
      <c r="D29" s="7"/>
      <c r="E29" s="240" t="s">
        <v>73</v>
      </c>
      <c r="F29" s="326"/>
      <c r="G29" s="314"/>
      <c r="H29" s="314"/>
      <c r="I29" s="55"/>
      <c r="J29" s="55"/>
      <c r="K29" s="39"/>
      <c r="L29" s="39"/>
      <c r="M29" s="54"/>
      <c r="N29" s="54"/>
      <c r="O29" s="54"/>
      <c r="P29" s="54"/>
      <c r="Q29" s="54"/>
      <c r="R29" s="54"/>
      <c r="S29" s="54"/>
      <c r="T29" s="54"/>
      <c r="U29" s="54"/>
      <c r="V29" s="54"/>
      <c r="W29" s="54"/>
      <c r="X29" s="39"/>
      <c r="Y29" s="39"/>
      <c r="Z29" s="3"/>
      <c r="AA29" s="3"/>
      <c r="AB29" s="4"/>
      <c r="AC29" s="4"/>
      <c r="AD29" s="4"/>
    </row>
    <row r="30" spans="1:30">
      <c r="A30" s="7"/>
      <c r="B30" s="7"/>
      <c r="C30" s="7"/>
      <c r="D30" s="7"/>
      <c r="E30" s="240" t="s">
        <v>74</v>
      </c>
      <c r="F30" s="326"/>
      <c r="G30" s="314"/>
      <c r="H30" s="314"/>
      <c r="I30" s="55"/>
      <c r="J30" s="55"/>
      <c r="K30" s="39"/>
      <c r="L30" s="39"/>
      <c r="M30" s="54"/>
      <c r="N30" s="54"/>
      <c r="O30" s="54"/>
      <c r="P30" s="54"/>
      <c r="Q30" s="54"/>
      <c r="R30" s="54"/>
      <c r="S30" s="54"/>
      <c r="T30" s="54"/>
      <c r="U30" s="54"/>
      <c r="V30" s="54"/>
      <c r="W30" s="54"/>
      <c r="X30" s="39"/>
      <c r="Y30" s="39"/>
      <c r="Z30" s="3"/>
      <c r="AA30" s="3"/>
      <c r="AB30" s="4"/>
      <c r="AC30" s="4"/>
      <c r="AD30" s="4"/>
    </row>
    <row r="31" spans="1:30">
      <c r="A31" s="7"/>
      <c r="B31" s="7"/>
      <c r="C31" s="7"/>
      <c r="D31" s="7"/>
      <c r="E31" s="240" t="s">
        <v>75</v>
      </c>
      <c r="F31" s="326"/>
      <c r="G31" s="314"/>
      <c r="H31" s="314"/>
      <c r="I31" s="55"/>
      <c r="J31" s="55"/>
      <c r="K31" s="39"/>
      <c r="L31" s="39"/>
      <c r="M31" s="54"/>
      <c r="N31" s="54"/>
      <c r="O31" s="54"/>
      <c r="P31" s="54"/>
      <c r="Q31" s="54"/>
      <c r="R31" s="54"/>
      <c r="S31" s="54"/>
      <c r="T31" s="54"/>
      <c r="U31" s="54"/>
      <c r="V31" s="54"/>
      <c r="W31" s="54"/>
      <c r="X31" s="39"/>
      <c r="Y31" s="39"/>
      <c r="Z31" s="3"/>
      <c r="AA31" s="3"/>
      <c r="AB31" s="4"/>
      <c r="AC31" s="4"/>
      <c r="AD31" s="4"/>
    </row>
    <row r="32" spans="1:30">
      <c r="A32" s="7"/>
      <c r="B32" s="7"/>
      <c r="C32" s="7"/>
      <c r="D32" s="7"/>
      <c r="E32" s="240" t="s">
        <v>76</v>
      </c>
      <c r="F32" s="326"/>
      <c r="G32" s="314"/>
      <c r="H32" s="314"/>
      <c r="I32" s="55"/>
      <c r="J32" s="55"/>
      <c r="K32" s="39"/>
      <c r="L32" s="39"/>
      <c r="M32" s="54"/>
      <c r="N32" s="54"/>
      <c r="O32" s="54"/>
      <c r="P32" s="54"/>
      <c r="Q32" s="54"/>
      <c r="R32" s="54"/>
      <c r="S32" s="54"/>
      <c r="T32" s="54"/>
      <c r="U32" s="54"/>
      <c r="V32" s="54"/>
      <c r="W32" s="54"/>
      <c r="X32" s="39"/>
      <c r="Y32" s="39"/>
      <c r="Z32" s="3"/>
      <c r="AA32" s="3"/>
      <c r="AB32" s="4"/>
      <c r="AC32" s="4"/>
      <c r="AD32" s="4"/>
    </row>
    <row r="33" spans="1:30">
      <c r="A33" s="7"/>
      <c r="B33" s="7"/>
      <c r="C33" s="7"/>
      <c r="D33" s="7"/>
      <c r="E33" s="240" t="s">
        <v>77</v>
      </c>
      <c r="F33" s="326"/>
      <c r="G33" s="314"/>
      <c r="H33" s="314"/>
      <c r="I33" s="55"/>
      <c r="J33" s="55"/>
      <c r="K33" s="39"/>
      <c r="L33" s="39"/>
      <c r="M33" s="54"/>
      <c r="N33" s="54"/>
      <c r="O33" s="54"/>
      <c r="P33" s="54"/>
      <c r="Q33" s="54"/>
      <c r="R33" s="54"/>
      <c r="S33" s="54"/>
      <c r="T33" s="54"/>
      <c r="U33" s="54"/>
      <c r="V33" s="54"/>
      <c r="W33" s="54"/>
      <c r="X33" s="39"/>
      <c r="Y33" s="39"/>
      <c r="Z33" s="3"/>
      <c r="AA33" s="3"/>
      <c r="AB33" s="4"/>
      <c r="AC33" s="4"/>
      <c r="AD33" s="4"/>
    </row>
    <row r="34" spans="1:30">
      <c r="A34" s="7"/>
      <c r="B34" s="7"/>
      <c r="C34" s="7"/>
      <c r="D34" s="7"/>
      <c r="E34" s="240" t="s">
        <v>78</v>
      </c>
      <c r="F34" s="326"/>
      <c r="G34" s="314"/>
      <c r="H34" s="314"/>
      <c r="I34" s="55"/>
      <c r="J34" s="55"/>
      <c r="K34" s="39"/>
      <c r="L34" s="39"/>
      <c r="M34" s="54"/>
      <c r="N34" s="54"/>
      <c r="O34" s="54"/>
      <c r="P34" s="54"/>
      <c r="Q34" s="54"/>
      <c r="R34" s="54"/>
      <c r="S34" s="54"/>
      <c r="T34" s="54"/>
      <c r="U34" s="54"/>
      <c r="V34" s="54"/>
      <c r="W34" s="54"/>
      <c r="X34" s="39"/>
      <c r="Y34" s="39"/>
      <c r="Z34" s="3"/>
      <c r="AA34" s="3"/>
      <c r="AB34" s="4"/>
      <c r="AC34" s="4"/>
      <c r="AD34" s="4"/>
    </row>
    <row r="35" spans="1:30">
      <c r="A35" s="7"/>
      <c r="B35" s="7"/>
      <c r="C35" s="7"/>
      <c r="D35" s="7"/>
      <c r="E35" s="240" t="s">
        <v>79</v>
      </c>
      <c r="F35" s="326"/>
      <c r="G35" s="314"/>
      <c r="H35" s="314"/>
      <c r="I35" s="55"/>
      <c r="J35" s="55"/>
      <c r="K35" s="39"/>
      <c r="L35" s="39"/>
      <c r="M35" s="54"/>
      <c r="N35" s="54"/>
      <c r="O35" s="54"/>
      <c r="P35" s="54"/>
      <c r="Q35" s="54"/>
      <c r="R35" s="54"/>
      <c r="S35" s="54"/>
      <c r="T35" s="54"/>
      <c r="U35" s="54"/>
      <c r="V35" s="54"/>
      <c r="W35" s="54"/>
      <c r="X35" s="39"/>
      <c r="Y35" s="39"/>
      <c r="Z35" s="3"/>
      <c r="AA35" s="3"/>
      <c r="AB35" s="4"/>
      <c r="AC35" s="4"/>
      <c r="AD35" s="4"/>
    </row>
    <row r="36" spans="1:30">
      <c r="A36" s="7"/>
      <c r="B36" s="7"/>
      <c r="C36" s="7"/>
      <c r="D36" s="7"/>
      <c r="E36" s="240" t="s">
        <v>80</v>
      </c>
      <c r="F36" s="326"/>
      <c r="G36" s="314"/>
      <c r="H36" s="314"/>
      <c r="I36" s="55"/>
      <c r="J36" s="55"/>
      <c r="K36" s="39"/>
      <c r="L36" s="39"/>
      <c r="M36" s="54"/>
      <c r="N36" s="54"/>
      <c r="O36" s="54"/>
      <c r="P36" s="54"/>
      <c r="Q36" s="54"/>
      <c r="R36" s="54"/>
      <c r="S36" s="54"/>
      <c r="T36" s="54"/>
      <c r="U36" s="54"/>
      <c r="V36" s="54"/>
      <c r="W36" s="54"/>
      <c r="X36" s="39"/>
      <c r="Y36" s="39"/>
      <c r="Z36" s="3"/>
      <c r="AA36" s="3"/>
      <c r="AB36" s="4"/>
      <c r="AC36" s="4"/>
      <c r="AD36" s="4"/>
    </row>
    <row r="37" spans="1:30" ht="12.75" hidden="1" customHeight="1" outlineLevel="1">
      <c r="A37" s="7"/>
      <c r="B37" s="7"/>
      <c r="C37" s="7"/>
      <c r="D37" s="7"/>
      <c r="E37" s="296" t="s">
        <v>134</v>
      </c>
      <c r="F37" s="326"/>
      <c r="G37" s="314"/>
      <c r="H37" s="314"/>
      <c r="I37" s="55"/>
      <c r="J37" s="55"/>
      <c r="K37" s="39"/>
      <c r="L37" s="39"/>
      <c r="M37" s="54"/>
      <c r="N37" s="54"/>
      <c r="O37" s="54"/>
      <c r="P37" s="54"/>
      <c r="Q37" s="54"/>
      <c r="R37" s="54"/>
      <c r="S37" s="54"/>
      <c r="T37" s="54"/>
      <c r="U37" s="54"/>
      <c r="V37" s="54"/>
      <c r="W37" s="54"/>
      <c r="X37" s="39"/>
      <c r="Y37" s="39"/>
      <c r="Z37" s="3"/>
      <c r="AA37" s="3"/>
      <c r="AB37" s="4"/>
      <c r="AC37" s="4"/>
      <c r="AD37" s="4"/>
    </row>
    <row r="38" spans="1:30" ht="12.75" hidden="1" customHeight="1" outlineLevel="1">
      <c r="A38" s="7"/>
      <c r="B38" s="7"/>
      <c r="C38" s="7"/>
      <c r="D38" s="7"/>
      <c r="E38" s="240" t="s">
        <v>135</v>
      </c>
      <c r="F38" s="326"/>
      <c r="G38" s="314"/>
      <c r="H38" s="314"/>
      <c r="I38" s="55"/>
      <c r="J38" s="55"/>
      <c r="K38" s="39"/>
      <c r="L38" s="39"/>
      <c r="M38" s="54"/>
      <c r="N38" s="54"/>
      <c r="O38" s="54"/>
      <c r="P38" s="54"/>
      <c r="Q38" s="54"/>
      <c r="R38" s="54"/>
      <c r="S38" s="54"/>
      <c r="T38" s="54"/>
      <c r="U38" s="54"/>
      <c r="V38" s="54"/>
      <c r="W38" s="54"/>
      <c r="X38" s="39"/>
      <c r="Y38" s="39"/>
      <c r="Z38" s="3"/>
      <c r="AA38" s="3"/>
      <c r="AB38" s="4"/>
      <c r="AC38" s="4"/>
      <c r="AD38" s="4"/>
    </row>
    <row r="39" spans="1:30" ht="12.75" hidden="1" customHeight="1" outlineLevel="1">
      <c r="A39" s="7"/>
      <c r="B39" s="7"/>
      <c r="C39" s="7"/>
      <c r="D39" s="7"/>
      <c r="E39" s="240" t="s">
        <v>136</v>
      </c>
      <c r="F39" s="326"/>
      <c r="G39" s="314"/>
      <c r="H39" s="314"/>
      <c r="I39" s="55"/>
      <c r="J39" s="55"/>
      <c r="K39" s="39"/>
      <c r="L39" s="39"/>
      <c r="M39" s="54"/>
      <c r="N39" s="54"/>
      <c r="O39" s="54"/>
      <c r="P39" s="54"/>
      <c r="Q39" s="54"/>
      <c r="R39" s="54"/>
      <c r="S39" s="54"/>
      <c r="T39" s="54"/>
      <c r="U39" s="54"/>
      <c r="V39" s="54"/>
      <c r="W39" s="54"/>
      <c r="X39" s="39"/>
      <c r="Y39" s="39"/>
      <c r="Z39" s="3"/>
      <c r="AA39" s="3"/>
      <c r="AB39" s="4"/>
      <c r="AC39" s="4"/>
      <c r="AD39" s="4"/>
    </row>
    <row r="40" spans="1:30" ht="12.75" hidden="1" customHeight="1" outlineLevel="1">
      <c r="A40" s="7"/>
      <c r="B40" s="7"/>
      <c r="C40" s="7"/>
      <c r="D40" s="7"/>
      <c r="E40" s="240" t="s">
        <v>137</v>
      </c>
      <c r="F40" s="326"/>
      <c r="G40" s="314"/>
      <c r="H40" s="314"/>
      <c r="I40" s="55"/>
      <c r="J40" s="55"/>
      <c r="K40" s="39"/>
      <c r="L40" s="39"/>
      <c r="M40" s="54"/>
      <c r="N40" s="54"/>
      <c r="O40" s="54"/>
      <c r="P40" s="54"/>
      <c r="Q40" s="54"/>
      <c r="R40" s="54"/>
      <c r="S40" s="54"/>
      <c r="T40" s="54"/>
      <c r="U40" s="54"/>
      <c r="V40" s="54"/>
      <c r="W40" s="54"/>
      <c r="X40" s="39"/>
      <c r="Y40" s="39"/>
      <c r="Z40" s="3"/>
      <c r="AA40" s="3"/>
      <c r="AB40" s="4"/>
      <c r="AC40" s="4"/>
      <c r="AD40" s="4"/>
    </row>
    <row r="41" spans="1:30" ht="12.75" hidden="1" customHeight="1" outlineLevel="1">
      <c r="A41" s="7"/>
      <c r="B41" s="7"/>
      <c r="C41" s="7"/>
      <c r="D41" s="7"/>
      <c r="E41" s="240" t="s">
        <v>138</v>
      </c>
      <c r="F41" s="326"/>
      <c r="G41" s="314"/>
      <c r="H41" s="314"/>
      <c r="I41" s="55"/>
      <c r="J41" s="55"/>
      <c r="K41" s="39"/>
      <c r="L41" s="39"/>
      <c r="M41" s="54"/>
      <c r="N41" s="54"/>
      <c r="O41" s="54"/>
      <c r="P41" s="54"/>
      <c r="Q41" s="54"/>
      <c r="R41" s="54"/>
      <c r="S41" s="54"/>
      <c r="T41" s="54"/>
      <c r="U41" s="54"/>
      <c r="V41" s="54"/>
      <c r="W41" s="54"/>
      <c r="X41" s="39"/>
      <c r="Y41" s="39"/>
      <c r="Z41" s="3"/>
      <c r="AA41" s="3"/>
      <c r="AB41" s="4"/>
      <c r="AC41" s="4"/>
      <c r="AD41" s="4"/>
    </row>
    <row r="42" spans="1:30" ht="12.75" hidden="1" customHeight="1" outlineLevel="1">
      <c r="A42" s="7"/>
      <c r="B42" s="7"/>
      <c r="C42" s="7"/>
      <c r="D42" s="7"/>
      <c r="E42" s="240" t="s">
        <v>139</v>
      </c>
      <c r="F42" s="326"/>
      <c r="G42" s="314"/>
      <c r="H42" s="314"/>
      <c r="I42" s="55"/>
      <c r="J42" s="55"/>
      <c r="K42" s="39"/>
      <c r="L42" s="39"/>
      <c r="M42" s="54"/>
      <c r="N42" s="54"/>
      <c r="O42" s="54"/>
      <c r="P42" s="54"/>
      <c r="Q42" s="54"/>
      <c r="R42" s="54"/>
      <c r="S42" s="54"/>
      <c r="T42" s="54"/>
      <c r="U42" s="54"/>
      <c r="V42" s="54"/>
      <c r="W42" s="54"/>
      <c r="X42" s="39"/>
      <c r="Y42" s="39"/>
      <c r="Z42" s="3"/>
      <c r="AA42" s="3"/>
      <c r="AB42" s="4"/>
      <c r="AC42" s="4"/>
      <c r="AD42" s="4"/>
    </row>
    <row r="43" spans="1:30" ht="12.75" hidden="1" customHeight="1" outlineLevel="1">
      <c r="A43" s="7"/>
      <c r="B43" s="7"/>
      <c r="C43" s="7"/>
      <c r="D43" s="7"/>
      <c r="E43" s="240" t="s">
        <v>140</v>
      </c>
      <c r="F43" s="326"/>
      <c r="G43" s="314"/>
      <c r="H43" s="314"/>
      <c r="I43" s="55"/>
      <c r="J43" s="55"/>
      <c r="K43" s="39"/>
      <c r="L43" s="39"/>
      <c r="M43" s="54"/>
      <c r="N43" s="54"/>
      <c r="O43" s="54"/>
      <c r="P43" s="54"/>
      <c r="Q43" s="54"/>
      <c r="R43" s="54"/>
      <c r="S43" s="54"/>
      <c r="T43" s="54"/>
      <c r="U43" s="54"/>
      <c r="V43" s="54"/>
      <c r="W43" s="54"/>
      <c r="X43" s="39"/>
      <c r="Y43" s="39"/>
      <c r="Z43" s="3"/>
      <c r="AA43" s="3"/>
      <c r="AB43" s="4"/>
      <c r="AC43" s="4"/>
      <c r="AD43" s="4"/>
    </row>
    <row r="44" spans="1:30" ht="12.75" hidden="1" customHeight="1" outlineLevel="1">
      <c r="A44" s="7"/>
      <c r="B44" s="7"/>
      <c r="C44" s="7"/>
      <c r="D44" s="7"/>
      <c r="E44" s="240" t="s">
        <v>141</v>
      </c>
      <c r="F44" s="326"/>
      <c r="G44" s="314"/>
      <c r="H44" s="314"/>
      <c r="I44" s="55"/>
      <c r="J44" s="55"/>
      <c r="K44" s="39"/>
      <c r="L44" s="39"/>
      <c r="M44" s="54"/>
      <c r="N44" s="54"/>
      <c r="O44" s="54"/>
      <c r="P44" s="54"/>
      <c r="Q44" s="54"/>
      <c r="R44" s="54"/>
      <c r="S44" s="54"/>
      <c r="T44" s="54"/>
      <c r="U44" s="54"/>
      <c r="V44" s="54"/>
      <c r="W44" s="54"/>
      <c r="X44" s="39"/>
      <c r="Y44" s="39"/>
      <c r="Z44" s="3"/>
      <c r="AA44" s="3"/>
      <c r="AB44" s="4"/>
      <c r="AC44" s="4"/>
      <c r="AD44" s="4"/>
    </row>
    <row r="45" spans="1:30" ht="12.75" hidden="1" customHeight="1" outlineLevel="1">
      <c r="A45" s="7"/>
      <c r="B45" s="7"/>
      <c r="C45" s="7"/>
      <c r="D45" s="7"/>
      <c r="E45" s="240" t="s">
        <v>142</v>
      </c>
      <c r="F45" s="326"/>
      <c r="G45" s="314"/>
      <c r="H45" s="314"/>
      <c r="I45" s="55"/>
      <c r="J45" s="55"/>
      <c r="K45" s="39"/>
      <c r="L45" s="39"/>
      <c r="M45" s="54"/>
      <c r="N45" s="54"/>
      <c r="O45" s="54"/>
      <c r="P45" s="54"/>
      <c r="Q45" s="54"/>
      <c r="R45" s="54"/>
      <c r="S45" s="54"/>
      <c r="T45" s="54"/>
      <c r="U45" s="54"/>
      <c r="V45" s="54"/>
      <c r="W45" s="54"/>
      <c r="X45" s="39"/>
      <c r="Y45" s="39"/>
      <c r="Z45" s="3"/>
      <c r="AA45" s="3"/>
      <c r="AB45" s="4"/>
      <c r="AC45" s="4"/>
      <c r="AD45" s="4"/>
    </row>
    <row r="46" spans="1:30" ht="12.75" hidden="1" customHeight="1" outlineLevel="1">
      <c r="A46" s="7"/>
      <c r="B46" s="7"/>
      <c r="C46" s="7"/>
      <c r="D46" s="7"/>
      <c r="E46" s="240" t="s">
        <v>143</v>
      </c>
      <c r="F46" s="326"/>
      <c r="G46" s="314"/>
      <c r="H46" s="314"/>
      <c r="I46" s="55"/>
      <c r="J46" s="55"/>
      <c r="K46" s="39"/>
      <c r="L46" s="39"/>
      <c r="M46" s="54"/>
      <c r="N46" s="54"/>
      <c r="O46" s="54"/>
      <c r="P46" s="54"/>
      <c r="Q46" s="54"/>
      <c r="R46" s="54"/>
      <c r="S46" s="54"/>
      <c r="T46" s="54"/>
      <c r="U46" s="54"/>
      <c r="V46" s="54"/>
      <c r="W46" s="54"/>
      <c r="X46" s="39"/>
      <c r="Y46" s="39"/>
      <c r="Z46" s="3"/>
      <c r="AA46" s="3"/>
      <c r="AB46" s="4"/>
      <c r="AC46" s="4"/>
      <c r="AD46" s="4"/>
    </row>
    <row r="47" spans="1:30" ht="12.75" hidden="1" customHeight="1" outlineLevel="1">
      <c r="A47" s="7"/>
      <c r="B47" s="7"/>
      <c r="C47" s="7"/>
      <c r="D47" s="7"/>
      <c r="E47" s="240" t="s">
        <v>144</v>
      </c>
      <c r="F47" s="326"/>
      <c r="G47" s="314"/>
      <c r="H47" s="314"/>
      <c r="I47" s="55"/>
      <c r="J47" s="55"/>
      <c r="K47" s="39"/>
      <c r="L47" s="39"/>
      <c r="M47" s="54"/>
      <c r="N47" s="54"/>
      <c r="O47" s="54"/>
      <c r="P47" s="54"/>
      <c r="Q47" s="54"/>
      <c r="R47" s="54"/>
      <c r="S47" s="54"/>
      <c r="T47" s="54"/>
      <c r="U47" s="54"/>
      <c r="V47" s="54"/>
      <c r="W47" s="54"/>
      <c r="X47" s="39"/>
      <c r="Y47" s="39"/>
      <c r="Z47" s="3"/>
      <c r="AA47" s="3"/>
      <c r="AB47" s="4"/>
      <c r="AC47" s="4"/>
      <c r="AD47" s="4"/>
    </row>
    <row r="48" spans="1:30" ht="12.75" hidden="1" customHeight="1" outlineLevel="1">
      <c r="A48" s="7"/>
      <c r="B48" s="7"/>
      <c r="C48" s="7"/>
      <c r="D48" s="7"/>
      <c r="E48" s="240" t="s">
        <v>145</v>
      </c>
      <c r="F48" s="326"/>
      <c r="G48" s="314"/>
      <c r="H48" s="314"/>
      <c r="I48" s="55"/>
      <c r="J48" s="55"/>
      <c r="K48" s="39"/>
      <c r="L48" s="39"/>
      <c r="M48" s="54"/>
      <c r="N48" s="54"/>
      <c r="O48" s="54"/>
      <c r="P48" s="54"/>
      <c r="Q48" s="54"/>
      <c r="R48" s="54"/>
      <c r="S48" s="54"/>
      <c r="T48" s="54"/>
      <c r="U48" s="54"/>
      <c r="V48" s="54"/>
      <c r="W48" s="54"/>
      <c r="X48" s="39"/>
      <c r="Y48" s="39"/>
      <c r="Z48" s="3"/>
      <c r="AA48" s="3"/>
      <c r="AB48" s="4"/>
      <c r="AC48" s="4"/>
      <c r="AD48" s="4"/>
    </row>
    <row r="49" spans="1:30" ht="12.75" hidden="1" customHeight="1" outlineLevel="1">
      <c r="A49" s="7"/>
      <c r="B49" s="7"/>
      <c r="C49" s="7"/>
      <c r="D49" s="7"/>
      <c r="E49" s="240" t="s">
        <v>146</v>
      </c>
      <c r="F49" s="326"/>
      <c r="G49" s="314"/>
      <c r="H49" s="314"/>
      <c r="I49" s="55"/>
      <c r="J49" s="55"/>
      <c r="K49" s="39"/>
      <c r="L49" s="39"/>
      <c r="M49" s="54"/>
      <c r="N49" s="54"/>
      <c r="O49" s="54"/>
      <c r="P49" s="54"/>
      <c r="Q49" s="54"/>
      <c r="R49" s="54"/>
      <c r="S49" s="54"/>
      <c r="T49" s="54"/>
      <c r="U49" s="54"/>
      <c r="V49" s="54"/>
      <c r="W49" s="54"/>
      <c r="X49" s="39"/>
      <c r="Y49" s="39"/>
      <c r="Z49" s="3"/>
      <c r="AA49" s="3"/>
      <c r="AB49" s="4"/>
      <c r="AC49" s="4"/>
      <c r="AD49" s="4"/>
    </row>
    <row r="50" spans="1:30" ht="12.75" hidden="1" customHeight="1" outlineLevel="1">
      <c r="A50" s="7"/>
      <c r="B50" s="7"/>
      <c r="C50" s="7"/>
      <c r="D50" s="7"/>
      <c r="E50" s="240" t="s">
        <v>147</v>
      </c>
      <c r="F50" s="326"/>
      <c r="G50" s="314"/>
      <c r="H50" s="314"/>
      <c r="I50" s="55"/>
      <c r="J50" s="55"/>
      <c r="K50" s="39"/>
      <c r="L50" s="39"/>
      <c r="M50" s="54"/>
      <c r="N50" s="54"/>
      <c r="O50" s="54"/>
      <c r="P50" s="54"/>
      <c r="Q50" s="54"/>
      <c r="R50" s="54"/>
      <c r="S50" s="54"/>
      <c r="T50" s="54"/>
      <c r="U50" s="54"/>
      <c r="V50" s="54"/>
      <c r="W50" s="54"/>
      <c r="X50" s="39"/>
      <c r="Y50" s="39"/>
      <c r="Z50" s="3"/>
      <c r="AA50" s="3"/>
      <c r="AB50" s="4"/>
      <c r="AC50" s="4"/>
      <c r="AD50" s="4"/>
    </row>
    <row r="51" spans="1:30" ht="12.75" hidden="1" customHeight="1" outlineLevel="1">
      <c r="A51" s="7"/>
      <c r="B51" s="7"/>
      <c r="C51" s="7"/>
      <c r="D51" s="7"/>
      <c r="E51" s="240" t="s">
        <v>148</v>
      </c>
      <c r="F51" s="326"/>
      <c r="G51" s="314"/>
      <c r="H51" s="314"/>
      <c r="I51" s="55"/>
      <c r="J51" s="55"/>
      <c r="K51" s="39"/>
      <c r="L51" s="39"/>
      <c r="M51" s="54"/>
      <c r="N51" s="54"/>
      <c r="O51" s="54"/>
      <c r="P51" s="54"/>
      <c r="Q51" s="54"/>
      <c r="R51" s="54"/>
      <c r="S51" s="54"/>
      <c r="T51" s="54"/>
      <c r="U51" s="54"/>
      <c r="V51" s="54"/>
      <c r="W51" s="54"/>
      <c r="X51" s="39"/>
      <c r="Y51" s="39"/>
      <c r="Z51" s="3"/>
      <c r="AA51" s="3"/>
      <c r="AB51" s="4"/>
      <c r="AC51" s="4"/>
      <c r="AD51" s="4"/>
    </row>
    <row r="52" spans="1:30" ht="12.75" hidden="1" customHeight="1" outlineLevel="1">
      <c r="A52" s="7"/>
      <c r="B52" s="7"/>
      <c r="C52" s="7"/>
      <c r="D52" s="7"/>
      <c r="E52" s="240" t="s">
        <v>149</v>
      </c>
      <c r="F52" s="326"/>
      <c r="G52" s="314"/>
      <c r="H52" s="314"/>
      <c r="I52" s="55"/>
      <c r="J52" s="55"/>
      <c r="K52" s="39"/>
      <c r="L52" s="39"/>
      <c r="M52" s="54"/>
      <c r="N52" s="54"/>
      <c r="O52" s="54"/>
      <c r="P52" s="54"/>
      <c r="Q52" s="54"/>
      <c r="R52" s="54"/>
      <c r="S52" s="54"/>
      <c r="T52" s="54"/>
      <c r="U52" s="54"/>
      <c r="V52" s="54"/>
      <c r="W52" s="54"/>
      <c r="X52" s="39"/>
      <c r="Y52" s="39"/>
      <c r="Z52" s="3"/>
      <c r="AA52" s="3"/>
      <c r="AB52" s="4"/>
      <c r="AC52" s="4"/>
      <c r="AD52" s="4"/>
    </row>
    <row r="53" spans="1:30" ht="12.75" hidden="1" customHeight="1" outlineLevel="1">
      <c r="A53" s="7"/>
      <c r="B53" s="7"/>
      <c r="C53" s="7"/>
      <c r="D53" s="7"/>
      <c r="E53" s="240" t="s">
        <v>150</v>
      </c>
      <c r="F53" s="326"/>
      <c r="G53" s="314"/>
      <c r="H53" s="314"/>
      <c r="I53" s="55"/>
      <c r="J53" s="55"/>
      <c r="K53" s="39"/>
      <c r="L53" s="39"/>
      <c r="M53" s="54"/>
      <c r="N53" s="54"/>
      <c r="O53" s="54"/>
      <c r="P53" s="54"/>
      <c r="Q53" s="54"/>
      <c r="R53" s="54"/>
      <c r="S53" s="54"/>
      <c r="T53" s="54"/>
      <c r="U53" s="54"/>
      <c r="V53" s="54"/>
      <c r="W53" s="54"/>
      <c r="X53" s="39"/>
      <c r="Y53" s="39"/>
      <c r="Z53" s="3"/>
      <c r="AA53" s="3"/>
      <c r="AB53" s="4"/>
      <c r="AC53" s="4"/>
      <c r="AD53" s="4"/>
    </row>
    <row r="54" spans="1:30" ht="12.75" hidden="1" customHeight="1" outlineLevel="1">
      <c r="A54" s="7"/>
      <c r="B54" s="7"/>
      <c r="C54" s="7"/>
      <c r="D54" s="7"/>
      <c r="E54" s="240" t="s">
        <v>151</v>
      </c>
      <c r="F54" s="326"/>
      <c r="G54" s="314"/>
      <c r="H54" s="314"/>
      <c r="I54" s="55"/>
      <c r="J54" s="55"/>
      <c r="K54" s="39"/>
      <c r="L54" s="39"/>
      <c r="M54" s="54"/>
      <c r="N54" s="54"/>
      <c r="O54" s="54"/>
      <c r="P54" s="54"/>
      <c r="Q54" s="54"/>
      <c r="R54" s="54"/>
      <c r="S54" s="54"/>
      <c r="T54" s="54"/>
      <c r="U54" s="54"/>
      <c r="V54" s="54"/>
      <c r="W54" s="54"/>
      <c r="X54" s="39"/>
      <c r="Y54" s="39"/>
      <c r="Z54" s="3"/>
      <c r="AA54" s="3"/>
      <c r="AB54" s="4"/>
      <c r="AC54" s="4"/>
      <c r="AD54" s="4"/>
    </row>
    <row r="55" spans="1:30" ht="12.75" hidden="1" customHeight="1" outlineLevel="1">
      <c r="A55" s="7"/>
      <c r="B55" s="7"/>
      <c r="C55" s="7"/>
      <c r="D55" s="7"/>
      <c r="E55" s="240" t="s">
        <v>152</v>
      </c>
      <c r="F55" s="326"/>
      <c r="G55" s="314"/>
      <c r="H55" s="314"/>
      <c r="I55" s="55"/>
      <c r="J55" s="55"/>
      <c r="K55" s="39"/>
      <c r="L55" s="39"/>
      <c r="M55" s="54"/>
      <c r="N55" s="54"/>
      <c r="O55" s="54"/>
      <c r="P55" s="54"/>
      <c r="Q55" s="54"/>
      <c r="R55" s="54"/>
      <c r="S55" s="54"/>
      <c r="T55" s="54"/>
      <c r="U55" s="54"/>
      <c r="V55" s="54"/>
      <c r="W55" s="54"/>
      <c r="X55" s="39"/>
      <c r="Y55" s="39"/>
      <c r="Z55" s="3"/>
      <c r="AA55" s="3"/>
      <c r="AB55" s="4"/>
      <c r="AC55" s="4"/>
      <c r="AD55" s="4"/>
    </row>
    <row r="56" spans="1:30" collapsed="1">
      <c r="A56" s="7"/>
      <c r="B56" s="7"/>
      <c r="C56" s="7"/>
      <c r="D56" s="7"/>
      <c r="E56" s="240" t="s">
        <v>153</v>
      </c>
      <c r="F56" s="313" t="s">
        <v>162</v>
      </c>
      <c r="G56" s="314"/>
      <c r="H56" s="314"/>
      <c r="I56" s="55"/>
      <c r="J56" s="55"/>
      <c r="K56" s="339"/>
      <c r="L56" s="39"/>
      <c r="M56" s="54"/>
      <c r="N56" s="54"/>
      <c r="O56" s="54"/>
      <c r="P56" s="54"/>
      <c r="Q56" s="54"/>
      <c r="R56" s="54"/>
      <c r="S56" s="54"/>
      <c r="T56" s="54"/>
      <c r="U56" s="54"/>
      <c r="V56" s="54"/>
      <c r="W56" s="54"/>
      <c r="X56" s="39"/>
      <c r="Y56" s="39"/>
      <c r="Z56" s="3"/>
      <c r="AA56" s="3"/>
      <c r="AB56" s="4"/>
      <c r="AC56" s="4"/>
      <c r="AD56" s="4"/>
    </row>
    <row r="57" spans="1:30">
      <c r="A57" s="7"/>
      <c r="B57" s="7"/>
      <c r="C57" s="7"/>
      <c r="D57" s="7"/>
      <c r="E57" s="163" t="s">
        <v>18</v>
      </c>
      <c r="G57" s="143"/>
      <c r="H57" s="143"/>
      <c r="I57" s="252">
        <f>SUM(I7:I56)</f>
        <v>635.85952364174318</v>
      </c>
      <c r="J57" s="252">
        <f>SUM(J7:J56)</f>
        <v>626.7474246375225</v>
      </c>
      <c r="K57" s="51"/>
      <c r="L57" s="29"/>
      <c r="M57" s="241">
        <f t="shared" ref="M57:W57" si="0">SUM(M7:M56)</f>
        <v>0</v>
      </c>
      <c r="N57" s="252">
        <f t="shared" si="0"/>
        <v>0</v>
      </c>
      <c r="O57" s="252">
        <f t="shared" si="0"/>
        <v>0</v>
      </c>
      <c r="P57" s="252">
        <f t="shared" si="0"/>
        <v>0</v>
      </c>
      <c r="Q57" s="252">
        <f t="shared" si="0"/>
        <v>0</v>
      </c>
      <c r="R57" s="252">
        <f t="shared" si="0"/>
        <v>0</v>
      </c>
      <c r="S57" s="252">
        <f t="shared" si="0"/>
        <v>0</v>
      </c>
      <c r="T57" s="252">
        <f t="shared" si="0"/>
        <v>0</v>
      </c>
      <c r="U57" s="252">
        <f t="shared" si="0"/>
        <v>0</v>
      </c>
      <c r="V57" s="252">
        <f t="shared" si="0"/>
        <v>0</v>
      </c>
      <c r="W57" s="252">
        <f t="shared" si="0"/>
        <v>228.95020404335233</v>
      </c>
      <c r="X57" s="51"/>
      <c r="Y57" s="51"/>
      <c r="Z57" s="51"/>
      <c r="AB57" s="3"/>
      <c r="AC57" s="3"/>
      <c r="AD57" s="3"/>
    </row>
    <row r="58" spans="1:30" ht="21" customHeight="1">
      <c r="A58" s="7"/>
      <c r="B58" s="7"/>
      <c r="C58" s="7"/>
      <c r="D58" s="7"/>
      <c r="E58" s="7"/>
      <c r="F58" s="82"/>
      <c r="G58" s="145"/>
      <c r="H58" s="42"/>
      <c r="I58" s="42"/>
      <c r="J58" s="42"/>
      <c r="K58" s="42"/>
      <c r="L58" s="42"/>
      <c r="M58" s="42"/>
      <c r="N58" s="168"/>
      <c r="O58" s="168"/>
      <c r="P58" s="168"/>
      <c r="Q58" s="168"/>
      <c r="R58" s="168"/>
      <c r="S58" s="168"/>
      <c r="T58" s="168"/>
      <c r="U58" s="168"/>
      <c r="V58" s="42"/>
      <c r="W58" s="42"/>
      <c r="X58" s="42"/>
      <c r="Y58" s="3"/>
      <c r="Z58" s="3"/>
      <c r="AA58" s="3"/>
      <c r="AB58" s="34"/>
      <c r="AC58" s="4"/>
      <c r="AD58" s="4"/>
    </row>
    <row r="59" spans="1:30" ht="13.5" customHeight="1">
      <c r="A59" s="65"/>
      <c r="B59" s="65"/>
      <c r="C59" s="65"/>
      <c r="D59" s="65"/>
      <c r="E59" s="1284" t="s">
        <v>155</v>
      </c>
      <c r="F59" s="1284"/>
      <c r="G59" s="144"/>
      <c r="H59" s="144"/>
      <c r="I59" s="144"/>
      <c r="J59" s="144"/>
      <c r="K59" s="68"/>
      <c r="L59" s="68"/>
      <c r="M59" s="66"/>
      <c r="N59" s="66"/>
      <c r="O59" s="66"/>
      <c r="P59" s="66"/>
      <c r="Q59" s="66"/>
      <c r="R59" s="66"/>
      <c r="S59" s="66"/>
      <c r="T59" s="66"/>
      <c r="U59" s="66"/>
      <c r="V59" s="66"/>
      <c r="W59" s="66"/>
      <c r="X59" s="3"/>
      <c r="Y59" s="3"/>
      <c r="Z59" s="3"/>
      <c r="AA59" s="3"/>
      <c r="AB59" s="34"/>
      <c r="AC59" s="4"/>
      <c r="AD59" s="4"/>
    </row>
    <row r="60" spans="1:30">
      <c r="A60" s="7"/>
      <c r="B60" s="7"/>
      <c r="C60" s="7"/>
      <c r="D60" s="7"/>
      <c r="E60" s="30" t="s">
        <v>2</v>
      </c>
      <c r="F60" s="249"/>
      <c r="G60" s="991" t="str">
        <f>CONCATENATE(LEFT(H60,4))</f>
        <v>2013</v>
      </c>
      <c r="H60" s="996">
        <f>Z7</f>
        <v>2013</v>
      </c>
      <c r="I60" s="307">
        <f>IF(LEN(H60)&gt;4,CONCATENATE(LEFT(H60,4)+1&amp;"-"&amp;IF(H60&gt;"2007-08",,"0")&amp;RIGHT(H60,2)+1),H60+1)</f>
        <v>2014</v>
      </c>
      <c r="J60" s="307">
        <f t="shared" ref="J60:Q60" si="1">IF(LEN(I60)&gt;4,CONCATENATE(LEFT(I60,4)+1&amp;"-"&amp;IF(I60&gt;"2007-08",,"0")&amp;RIGHT(I60,2)+1),I60+1)</f>
        <v>2015</v>
      </c>
      <c r="K60" s="307">
        <f t="shared" si="1"/>
        <v>2016</v>
      </c>
      <c r="L60" s="307">
        <f t="shared" si="1"/>
        <v>2017</v>
      </c>
      <c r="M60" s="307">
        <f t="shared" si="1"/>
        <v>2018</v>
      </c>
      <c r="N60" s="307">
        <f t="shared" si="1"/>
        <v>2019</v>
      </c>
      <c r="O60" s="307">
        <f t="shared" si="1"/>
        <v>2020</v>
      </c>
      <c r="P60" s="307">
        <f t="shared" si="1"/>
        <v>2021</v>
      </c>
      <c r="Q60" s="307">
        <f t="shared" si="1"/>
        <v>2022</v>
      </c>
      <c r="R60" s="131"/>
      <c r="S60" s="3"/>
      <c r="T60" s="3"/>
      <c r="U60" s="3"/>
      <c r="V60" s="3"/>
      <c r="W60" s="34"/>
      <c r="X60" s="4"/>
      <c r="Y60" s="4"/>
      <c r="Z60" s="4"/>
      <c r="AA60" s="4"/>
      <c r="AB60" s="4"/>
      <c r="AC60" s="4"/>
      <c r="AD60" s="4"/>
    </row>
    <row r="61" spans="1:30" outlineLevel="1">
      <c r="A61" s="7"/>
      <c r="B61" s="7"/>
      <c r="C61" s="7"/>
      <c r="D61" s="7"/>
      <c r="E61" s="163" t="str">
        <f>Asset1</f>
        <v xml:space="preserve">Pipelines </v>
      </c>
      <c r="F61" s="249"/>
      <c r="G61" s="151"/>
      <c r="H61" s="1168">
        <v>2.8311682077264058</v>
      </c>
      <c r="I61" s="1070">
        <v>43.519629583210502</v>
      </c>
      <c r="J61" s="1070">
        <v>15.194284297131416</v>
      </c>
      <c r="K61" s="1070">
        <v>8.5338589514924355</v>
      </c>
      <c r="L61" s="1070">
        <v>4.5728277481896527</v>
      </c>
      <c r="M61" s="53"/>
      <c r="N61" s="53"/>
      <c r="O61" s="53"/>
      <c r="P61" s="53"/>
      <c r="Q61" s="53"/>
      <c r="R61" s="3"/>
      <c r="S61" s="3"/>
      <c r="T61" s="3"/>
      <c r="U61" s="3"/>
      <c r="V61" s="3"/>
      <c r="W61" s="34"/>
      <c r="X61" s="4"/>
      <c r="Y61" s="4"/>
      <c r="Z61" s="4"/>
      <c r="AA61" s="4"/>
      <c r="AB61" s="4"/>
      <c r="AC61" s="4"/>
      <c r="AD61" s="4"/>
    </row>
    <row r="62" spans="1:30" outlineLevel="1">
      <c r="A62" s="7"/>
      <c r="B62" s="7"/>
      <c r="C62" s="7"/>
      <c r="D62" s="7"/>
      <c r="E62" s="163" t="str">
        <f>Asset2</f>
        <v xml:space="preserve">Compressors </v>
      </c>
      <c r="F62" s="249"/>
      <c r="G62" s="152"/>
      <c r="H62" s="1169">
        <v>5.4487804209360338</v>
      </c>
      <c r="I62" s="1071">
        <v>36.936964280727203</v>
      </c>
      <c r="J62" s="1071">
        <v>2.0304109366493002</v>
      </c>
      <c r="K62" s="1071">
        <v>0.48041957517870126</v>
      </c>
      <c r="L62" s="1071">
        <v>0.41756757921888071</v>
      </c>
      <c r="M62" s="54"/>
      <c r="N62" s="54"/>
      <c r="O62" s="54"/>
      <c r="P62" s="54"/>
      <c r="Q62" s="54"/>
      <c r="R62" s="3"/>
      <c r="S62" s="3"/>
      <c r="T62" s="3"/>
      <c r="U62" s="3"/>
      <c r="V62" s="3"/>
      <c r="W62" s="34"/>
      <c r="X62" s="4"/>
      <c r="Y62" s="4"/>
      <c r="Z62" s="4"/>
      <c r="AA62" s="4"/>
      <c r="AB62" s="4"/>
      <c r="AC62" s="4"/>
      <c r="AD62" s="4"/>
    </row>
    <row r="63" spans="1:30" outlineLevel="1">
      <c r="A63" s="7"/>
      <c r="B63" s="7"/>
      <c r="C63" s="7"/>
      <c r="D63" s="7"/>
      <c r="E63" s="163" t="str">
        <f>Asset3</f>
        <v>City Gates &amp; Field Regulators</v>
      </c>
      <c r="F63" s="249"/>
      <c r="G63" s="152"/>
      <c r="H63" s="1169">
        <v>5.4776314969878666</v>
      </c>
      <c r="I63" s="1071">
        <v>8.8061078173735297</v>
      </c>
      <c r="J63" s="1071">
        <v>4.1964506372233092</v>
      </c>
      <c r="K63" s="1071">
        <v>1.5333572467822403</v>
      </c>
      <c r="L63" s="1071">
        <v>0.48779459259363739</v>
      </c>
      <c r="M63" s="54"/>
      <c r="N63" s="54"/>
      <c r="O63" s="54"/>
      <c r="P63" s="54"/>
      <c r="Q63" s="54"/>
      <c r="R63" s="3"/>
      <c r="S63" s="3"/>
      <c r="T63" s="3"/>
      <c r="U63" s="3"/>
      <c r="V63" s="3"/>
      <c r="W63" s="34"/>
      <c r="X63" s="4"/>
      <c r="Y63" s="4"/>
      <c r="Z63" s="4"/>
      <c r="AA63" s="4"/>
      <c r="AB63" s="4"/>
      <c r="AC63" s="4"/>
      <c r="AD63" s="4"/>
    </row>
    <row r="64" spans="1:30" outlineLevel="1">
      <c r="A64" s="7"/>
      <c r="B64" s="7"/>
      <c r="C64" s="7"/>
      <c r="D64" s="7"/>
      <c r="E64" s="163" t="str">
        <f>Asset4</f>
        <v>Odourant Plants</v>
      </c>
      <c r="F64" s="249"/>
      <c r="G64" s="152"/>
      <c r="H64" s="1169">
        <v>0</v>
      </c>
      <c r="I64" s="1071">
        <v>0</v>
      </c>
      <c r="J64" s="1071">
        <v>0</v>
      </c>
      <c r="K64" s="1071">
        <v>0</v>
      </c>
      <c r="L64" s="1071">
        <v>0</v>
      </c>
      <c r="M64" s="54"/>
      <c r="N64" s="54"/>
      <c r="O64" s="54"/>
      <c r="P64" s="54"/>
      <c r="Q64" s="54"/>
      <c r="R64" s="3"/>
      <c r="S64" s="3"/>
      <c r="T64" s="3"/>
      <c r="U64" s="3"/>
      <c r="V64" s="3"/>
      <c r="W64" s="34"/>
      <c r="X64" s="4"/>
      <c r="Y64" s="4"/>
      <c r="Z64" s="4"/>
      <c r="AA64" s="4"/>
      <c r="AB64" s="4"/>
      <c r="AC64" s="4"/>
      <c r="AD64" s="4"/>
    </row>
    <row r="65" spans="1:30" outlineLevel="1">
      <c r="A65" s="7"/>
      <c r="B65" s="7"/>
      <c r="C65" s="7"/>
      <c r="D65" s="7"/>
      <c r="E65" s="163" t="str">
        <f>Asset5</f>
        <v>Gas Quality</v>
      </c>
      <c r="F65" s="249"/>
      <c r="G65" s="152"/>
      <c r="H65" s="1169">
        <v>0.22465673999999999</v>
      </c>
      <c r="I65" s="1071">
        <v>0.35187949000000002</v>
      </c>
      <c r="J65" s="1071">
        <v>0.10054136357</v>
      </c>
      <c r="K65" s="1071">
        <v>0.10069396204872499</v>
      </c>
      <c r="L65" s="1071">
        <v>0</v>
      </c>
      <c r="M65" s="54"/>
      <c r="N65" s="54"/>
      <c r="O65" s="54"/>
      <c r="P65" s="54"/>
      <c r="Q65" s="54"/>
      <c r="R65" s="3"/>
      <c r="S65" s="3"/>
      <c r="T65" s="3"/>
      <c r="U65" s="3"/>
      <c r="V65" s="3"/>
      <c r="W65" s="34"/>
      <c r="X65" s="4"/>
      <c r="Y65" s="4"/>
      <c r="Z65" s="4"/>
      <c r="AA65" s="4"/>
      <c r="AB65" s="4"/>
      <c r="AC65" s="4"/>
      <c r="AD65" s="4"/>
    </row>
    <row r="66" spans="1:30" outlineLevel="1">
      <c r="A66" s="7"/>
      <c r="B66" s="7"/>
      <c r="C66" s="7"/>
      <c r="D66" s="7"/>
      <c r="E66" s="163" t="str">
        <f>Asset6</f>
        <v xml:space="preserve">Other </v>
      </c>
      <c r="F66" s="249"/>
      <c r="G66" s="152"/>
      <c r="H66" s="1169">
        <v>-0.63411034823540691</v>
      </c>
      <c r="I66" s="1071">
        <v>0.6016614807216033</v>
      </c>
      <c r="J66" s="1071">
        <v>1.6128260502041478</v>
      </c>
      <c r="K66" s="1071">
        <v>2.227574839918689</v>
      </c>
      <c r="L66" s="1071">
        <v>2.9813709254221612</v>
      </c>
      <c r="M66" s="54"/>
      <c r="N66" s="54"/>
      <c r="O66" s="54"/>
      <c r="P66" s="54"/>
      <c r="Q66" s="54"/>
      <c r="R66" s="3"/>
      <c r="S66" s="3"/>
      <c r="T66" s="3"/>
      <c r="U66" s="3"/>
      <c r="V66" s="3"/>
      <c r="W66" s="34"/>
      <c r="X66" s="4"/>
      <c r="Y66" s="4"/>
      <c r="Z66" s="4"/>
      <c r="AA66" s="4"/>
      <c r="AB66" s="4"/>
      <c r="AC66" s="4"/>
      <c r="AD66" s="4"/>
    </row>
    <row r="67" spans="1:30" outlineLevel="1">
      <c r="A67" s="7"/>
      <c r="B67" s="7"/>
      <c r="C67" s="7"/>
      <c r="D67" s="7"/>
      <c r="E67" s="163" t="str">
        <f>Asset7</f>
        <v>General Building</v>
      </c>
      <c r="F67" s="249"/>
      <c r="G67" s="152"/>
      <c r="H67" s="1169">
        <v>4.5166061854537363</v>
      </c>
      <c r="I67" s="1071">
        <v>5.5849449640069446</v>
      </c>
      <c r="J67" s="1071">
        <v>0.21090274987009999</v>
      </c>
      <c r="K67" s="1071">
        <v>0.18114266359332198</v>
      </c>
      <c r="L67" s="1071">
        <v>3.042247261392916E-2</v>
      </c>
      <c r="M67" s="54"/>
      <c r="N67" s="54"/>
      <c r="O67" s="54"/>
      <c r="P67" s="54"/>
      <c r="Q67" s="54"/>
      <c r="R67" s="3"/>
      <c r="S67" s="3"/>
      <c r="T67" s="3"/>
      <c r="U67" s="3"/>
      <c r="V67" s="3"/>
      <c r="W67" s="34"/>
      <c r="X67" s="4"/>
      <c r="Y67" s="4"/>
      <c r="Z67" s="4"/>
      <c r="AA67" s="4"/>
      <c r="AB67" s="4"/>
      <c r="AC67" s="4"/>
      <c r="AD67" s="4"/>
    </row>
    <row r="68" spans="1:30" outlineLevel="1">
      <c r="A68" s="7"/>
      <c r="B68" s="7"/>
      <c r="C68" s="7"/>
      <c r="D68" s="7"/>
      <c r="E68" s="163" t="str">
        <f>Asset8</f>
        <v>General Land</v>
      </c>
      <c r="F68" s="249"/>
      <c r="G68" s="152"/>
      <c r="H68" s="1169">
        <v>0</v>
      </c>
      <c r="I68" s="1071">
        <v>0</v>
      </c>
      <c r="J68" s="1071">
        <v>0.2521879654925</v>
      </c>
      <c r="K68" s="1071">
        <v>0</v>
      </c>
      <c r="L68" s="1071">
        <v>0</v>
      </c>
      <c r="M68" s="54"/>
      <c r="N68" s="54"/>
      <c r="O68" s="54"/>
      <c r="P68" s="54"/>
      <c r="Q68" s="54"/>
      <c r="R68" s="3"/>
      <c r="S68" s="3"/>
      <c r="T68" s="3"/>
      <c r="U68" s="3"/>
      <c r="V68" s="3"/>
      <c r="W68" s="34"/>
      <c r="X68" s="4"/>
      <c r="Y68" s="4"/>
      <c r="Z68" s="4"/>
      <c r="AA68" s="4"/>
      <c r="AB68" s="4"/>
      <c r="AC68" s="4"/>
      <c r="AD68" s="4"/>
    </row>
    <row r="69" spans="1:30" outlineLevel="1">
      <c r="A69" s="7"/>
      <c r="B69" s="7"/>
      <c r="C69" s="7"/>
      <c r="D69" s="7"/>
      <c r="E69" s="163">
        <f>Asset9</f>
        <v>0</v>
      </c>
      <c r="F69" s="249"/>
      <c r="G69" s="152"/>
      <c r="H69" s="1071"/>
      <c r="I69" s="1071"/>
      <c r="J69" s="1071"/>
      <c r="K69" s="1071"/>
      <c r="L69" s="1071"/>
      <c r="M69" s="54"/>
      <c r="N69" s="54"/>
      <c r="O69" s="54"/>
      <c r="P69" s="54"/>
      <c r="Q69" s="54"/>
      <c r="R69" s="3"/>
      <c r="S69" s="3"/>
      <c r="T69" s="3"/>
      <c r="U69" s="3"/>
      <c r="V69" s="3"/>
      <c r="W69" s="34"/>
      <c r="X69" s="4"/>
      <c r="Y69" s="4"/>
      <c r="Z69" s="4"/>
      <c r="AA69" s="4"/>
      <c r="AB69" s="4"/>
      <c r="AC69" s="4"/>
      <c r="AD69" s="4"/>
    </row>
    <row r="70" spans="1:30" outlineLevel="1">
      <c r="A70" s="7"/>
      <c r="B70" s="7"/>
      <c r="C70" s="7"/>
      <c r="D70" s="7"/>
      <c r="E70" s="163">
        <f>Asset10</f>
        <v>0</v>
      </c>
      <c r="F70" s="249"/>
      <c r="G70" s="152"/>
      <c r="H70" s="1071"/>
      <c r="I70" s="1071"/>
      <c r="J70" s="1071"/>
      <c r="K70" s="1071"/>
      <c r="L70" s="1071"/>
      <c r="M70" s="54"/>
      <c r="N70" s="54"/>
      <c r="O70" s="54"/>
      <c r="P70" s="54"/>
      <c r="Q70" s="54"/>
      <c r="R70" s="3"/>
      <c r="S70" s="3"/>
      <c r="T70" s="3"/>
      <c r="U70" s="3"/>
      <c r="V70" s="3"/>
      <c r="W70" s="34"/>
      <c r="X70" s="4"/>
      <c r="Y70" s="4"/>
      <c r="Z70" s="4"/>
      <c r="AA70" s="4"/>
      <c r="AB70" s="4"/>
      <c r="AC70" s="4"/>
      <c r="AD70" s="4"/>
    </row>
    <row r="71" spans="1:30" outlineLevel="1">
      <c r="A71" s="7"/>
      <c r="B71" s="7"/>
      <c r="C71" s="7"/>
      <c r="D71" s="7"/>
      <c r="E71" s="163">
        <f>Asset11</f>
        <v>0</v>
      </c>
      <c r="F71" s="249"/>
      <c r="G71" s="152"/>
      <c r="H71" s="1071"/>
      <c r="I71" s="1071"/>
      <c r="J71" s="1071"/>
      <c r="K71" s="1071"/>
      <c r="L71" s="1071"/>
      <c r="M71" s="54"/>
      <c r="N71" s="54"/>
      <c r="O71" s="54"/>
      <c r="P71" s="54"/>
      <c r="Q71" s="54"/>
      <c r="R71" s="3"/>
      <c r="S71" s="3"/>
      <c r="T71" s="3"/>
      <c r="U71" s="3"/>
      <c r="V71" s="3"/>
      <c r="W71" s="34"/>
      <c r="X71" s="4"/>
      <c r="Y71" s="4"/>
      <c r="Z71" s="4"/>
      <c r="AA71" s="4"/>
      <c r="AB71" s="4"/>
      <c r="AC71" s="4"/>
      <c r="AD71" s="4"/>
    </row>
    <row r="72" spans="1:30" outlineLevel="1">
      <c r="A72" s="7"/>
      <c r="B72" s="7"/>
      <c r="C72" s="7"/>
      <c r="D72" s="7"/>
      <c r="E72" s="163">
        <f>Asset12</f>
        <v>0</v>
      </c>
      <c r="F72" s="249"/>
      <c r="G72" s="152"/>
      <c r="H72" s="1071"/>
      <c r="I72" s="1071"/>
      <c r="J72" s="1071"/>
      <c r="K72" s="1071"/>
      <c r="L72" s="1071"/>
      <c r="M72" s="54"/>
      <c r="N72" s="54"/>
      <c r="O72" s="54"/>
      <c r="P72" s="54"/>
      <c r="Q72" s="54"/>
      <c r="R72" s="3"/>
      <c r="S72" s="3"/>
      <c r="T72" s="3"/>
      <c r="U72" s="3"/>
      <c r="V72" s="3"/>
      <c r="W72" s="34"/>
      <c r="X72" s="4"/>
      <c r="Y72" s="4"/>
      <c r="Z72" s="4"/>
      <c r="AA72" s="4"/>
      <c r="AB72" s="4"/>
      <c r="AC72" s="4"/>
      <c r="AD72" s="4"/>
    </row>
    <row r="73" spans="1:30" outlineLevel="1">
      <c r="A73" s="7"/>
      <c r="B73" s="7"/>
      <c r="C73" s="7"/>
      <c r="D73" s="7"/>
      <c r="E73" s="163">
        <f>Asset13</f>
        <v>0</v>
      </c>
      <c r="F73" s="249"/>
      <c r="G73" s="152"/>
      <c r="H73" s="1071"/>
      <c r="I73" s="1071"/>
      <c r="J73" s="1071"/>
      <c r="K73" s="1071"/>
      <c r="L73" s="1071"/>
      <c r="M73" s="54"/>
      <c r="N73" s="54"/>
      <c r="O73" s="54"/>
      <c r="P73" s="54"/>
      <c r="Q73" s="54"/>
      <c r="R73" s="3"/>
      <c r="S73" s="3"/>
      <c r="T73" s="3"/>
      <c r="U73" s="3"/>
      <c r="V73" s="3"/>
      <c r="W73" s="34"/>
      <c r="X73" s="4"/>
      <c r="Y73" s="4"/>
      <c r="Z73" s="4"/>
      <c r="AA73" s="4"/>
      <c r="AB73" s="4"/>
      <c r="AC73" s="4"/>
      <c r="AD73" s="4"/>
    </row>
    <row r="74" spans="1:30" outlineLevel="1">
      <c r="A74" s="7"/>
      <c r="B74" s="7"/>
      <c r="C74" s="7"/>
      <c r="D74" s="7"/>
      <c r="E74" s="163">
        <f>Asset14</f>
        <v>0</v>
      </c>
      <c r="F74" s="249"/>
      <c r="G74" s="152"/>
      <c r="H74" s="1071"/>
      <c r="I74" s="1071"/>
      <c r="J74" s="1071"/>
      <c r="K74" s="1071"/>
      <c r="L74" s="1071"/>
      <c r="M74" s="54"/>
      <c r="N74" s="54"/>
      <c r="O74" s="54"/>
      <c r="P74" s="54"/>
      <c r="Q74" s="54"/>
      <c r="R74" s="3"/>
      <c r="S74" s="3"/>
      <c r="T74" s="3"/>
      <c r="U74" s="3"/>
      <c r="V74" s="3"/>
      <c r="W74" s="34"/>
      <c r="X74" s="4"/>
      <c r="Y74" s="4"/>
      <c r="Z74" s="4"/>
      <c r="AA74" s="4"/>
      <c r="AB74" s="4"/>
      <c r="AC74" s="4"/>
      <c r="AD74" s="4"/>
    </row>
    <row r="75" spans="1:30" outlineLevel="1">
      <c r="A75" s="7"/>
      <c r="B75" s="7"/>
      <c r="C75" s="7"/>
      <c r="D75" s="7"/>
      <c r="E75" s="163">
        <f>Asset15</f>
        <v>0</v>
      </c>
      <c r="F75" s="249"/>
      <c r="G75" s="152"/>
      <c r="H75" s="1071"/>
      <c r="I75" s="1071"/>
      <c r="J75" s="1071"/>
      <c r="K75" s="1071"/>
      <c r="L75" s="1071"/>
      <c r="M75" s="54"/>
      <c r="N75" s="54"/>
      <c r="O75" s="54"/>
      <c r="P75" s="54"/>
      <c r="Q75" s="54"/>
      <c r="R75" s="3"/>
      <c r="S75" s="3"/>
      <c r="T75" s="3"/>
      <c r="U75" s="3"/>
      <c r="V75" s="3"/>
      <c r="W75" s="34"/>
      <c r="X75" s="4"/>
      <c r="Y75" s="4"/>
      <c r="Z75" s="4"/>
      <c r="AA75" s="4"/>
      <c r="AB75" s="4"/>
      <c r="AC75" s="4"/>
      <c r="AD75" s="4"/>
    </row>
    <row r="76" spans="1:30" outlineLevel="1">
      <c r="A76" s="7"/>
      <c r="B76" s="7"/>
      <c r="C76" s="7"/>
      <c r="D76" s="7"/>
      <c r="E76" s="163">
        <f>Asset16</f>
        <v>0</v>
      </c>
      <c r="F76" s="249"/>
      <c r="G76" s="152"/>
      <c r="H76" s="1071"/>
      <c r="I76" s="1071"/>
      <c r="J76" s="1071"/>
      <c r="K76" s="1071"/>
      <c r="L76" s="1071"/>
      <c r="M76" s="54"/>
      <c r="N76" s="54"/>
      <c r="O76" s="54"/>
      <c r="P76" s="54"/>
      <c r="Q76" s="54"/>
      <c r="R76" s="3"/>
      <c r="S76" s="3"/>
      <c r="T76" s="3"/>
      <c r="U76" s="3"/>
      <c r="V76" s="3"/>
      <c r="W76" s="34"/>
      <c r="X76" s="4"/>
      <c r="Y76" s="4"/>
      <c r="Z76" s="4"/>
      <c r="AA76" s="4"/>
      <c r="AB76" s="4"/>
      <c r="AC76" s="4"/>
      <c r="AD76" s="4"/>
    </row>
    <row r="77" spans="1:30" outlineLevel="1">
      <c r="A77" s="7"/>
      <c r="B77" s="7"/>
      <c r="C77" s="7"/>
      <c r="D77" s="7"/>
      <c r="E77" s="163">
        <f>Asset17</f>
        <v>0</v>
      </c>
      <c r="F77" s="249"/>
      <c r="G77" s="152"/>
      <c r="H77" s="1071"/>
      <c r="I77" s="1071"/>
      <c r="J77" s="1071"/>
      <c r="K77" s="1071"/>
      <c r="L77" s="1071"/>
      <c r="M77" s="54"/>
      <c r="N77" s="54"/>
      <c r="O77" s="54"/>
      <c r="P77" s="54"/>
      <c r="Q77" s="54"/>
      <c r="R77" s="3"/>
      <c r="S77" s="3"/>
      <c r="T77" s="3"/>
      <c r="U77" s="3"/>
      <c r="V77" s="3"/>
      <c r="W77" s="34"/>
      <c r="X77" s="4"/>
      <c r="Y77" s="4"/>
      <c r="Z77" s="4"/>
      <c r="AA77" s="4"/>
      <c r="AB77" s="4"/>
      <c r="AC77" s="4"/>
      <c r="AD77" s="4"/>
    </row>
    <row r="78" spans="1:30" outlineLevel="1">
      <c r="A78" s="7"/>
      <c r="B78" s="7"/>
      <c r="C78" s="7"/>
      <c r="D78" s="7"/>
      <c r="E78" s="163">
        <f>Asset18</f>
        <v>0</v>
      </c>
      <c r="F78" s="249"/>
      <c r="G78" s="152"/>
      <c r="H78" s="1071"/>
      <c r="I78" s="1071"/>
      <c r="J78" s="1071"/>
      <c r="K78" s="1071"/>
      <c r="L78" s="1071"/>
      <c r="M78" s="54"/>
      <c r="N78" s="54"/>
      <c r="O78" s="54"/>
      <c r="P78" s="54"/>
      <c r="Q78" s="54"/>
      <c r="R78" s="3"/>
      <c r="S78" s="3"/>
      <c r="T78" s="3"/>
      <c r="U78" s="3"/>
      <c r="V78" s="3"/>
      <c r="W78" s="34"/>
      <c r="X78" s="4"/>
      <c r="Y78" s="4"/>
      <c r="Z78" s="4"/>
      <c r="AA78" s="4"/>
      <c r="AB78" s="4"/>
      <c r="AC78" s="4"/>
      <c r="AD78" s="4"/>
    </row>
    <row r="79" spans="1:30" outlineLevel="1">
      <c r="A79" s="7"/>
      <c r="B79" s="7"/>
      <c r="C79" s="7"/>
      <c r="D79" s="7"/>
      <c r="E79" s="163">
        <f>Asset19</f>
        <v>0</v>
      </c>
      <c r="F79" s="249"/>
      <c r="G79" s="152"/>
      <c r="H79" s="1071"/>
      <c r="I79" s="1071"/>
      <c r="J79" s="1071"/>
      <c r="K79" s="1071"/>
      <c r="L79" s="1071"/>
      <c r="M79" s="54"/>
      <c r="N79" s="54"/>
      <c r="O79" s="54"/>
      <c r="P79" s="54"/>
      <c r="Q79" s="54"/>
      <c r="R79" s="3"/>
      <c r="S79" s="3"/>
      <c r="T79" s="3"/>
      <c r="U79" s="3"/>
      <c r="V79" s="3"/>
      <c r="W79" s="34"/>
      <c r="X79" s="4"/>
      <c r="Y79" s="4"/>
      <c r="Z79" s="4"/>
      <c r="AA79" s="4"/>
      <c r="AB79" s="4"/>
      <c r="AC79" s="4"/>
      <c r="AD79" s="4"/>
    </row>
    <row r="80" spans="1:30" outlineLevel="1">
      <c r="A80" s="7"/>
      <c r="B80" s="7"/>
      <c r="C80" s="7"/>
      <c r="D80" s="7"/>
      <c r="E80" s="163">
        <f>Asset20</f>
        <v>0</v>
      </c>
      <c r="F80" s="250"/>
      <c r="G80" s="152"/>
      <c r="H80" s="1071"/>
      <c r="I80" s="1071"/>
      <c r="J80" s="1071"/>
      <c r="K80" s="1071"/>
      <c r="L80" s="1071"/>
      <c r="M80" s="54"/>
      <c r="N80" s="54"/>
      <c r="O80" s="54"/>
      <c r="P80" s="54"/>
      <c r="Q80" s="54"/>
      <c r="R80" s="3"/>
      <c r="S80" s="3"/>
      <c r="T80" s="3"/>
      <c r="U80" s="3"/>
      <c r="V80" s="3"/>
      <c r="W80" s="34"/>
      <c r="X80" s="4"/>
      <c r="Y80" s="4"/>
      <c r="Z80" s="4"/>
      <c r="AA80" s="4"/>
      <c r="AB80" s="4"/>
      <c r="AC80" s="4"/>
      <c r="AD80" s="4"/>
    </row>
    <row r="81" spans="1:30" outlineLevel="1">
      <c r="A81" s="7"/>
      <c r="B81" s="7"/>
      <c r="C81" s="7"/>
      <c r="D81" s="7"/>
      <c r="E81" s="163">
        <f>Asset21</f>
        <v>0</v>
      </c>
      <c r="F81" s="250"/>
      <c r="G81" s="152"/>
      <c r="H81" s="1071"/>
      <c r="I81" s="1071"/>
      <c r="J81" s="1071"/>
      <c r="K81" s="1071"/>
      <c r="L81" s="1071"/>
      <c r="M81" s="54"/>
      <c r="N81" s="54"/>
      <c r="O81" s="54"/>
      <c r="P81" s="54"/>
      <c r="Q81" s="54"/>
      <c r="R81" s="3"/>
      <c r="S81" s="3"/>
      <c r="T81" s="3"/>
      <c r="U81" s="3"/>
      <c r="V81" s="3"/>
      <c r="W81" s="34"/>
      <c r="X81" s="4"/>
      <c r="Y81" s="4"/>
      <c r="Z81" s="4"/>
      <c r="AA81" s="4"/>
      <c r="AB81" s="4"/>
      <c r="AC81" s="4"/>
      <c r="AD81" s="4"/>
    </row>
    <row r="82" spans="1:30" outlineLevel="1">
      <c r="A82" s="7"/>
      <c r="B82" s="7"/>
      <c r="C82" s="7"/>
      <c r="D82" s="7"/>
      <c r="E82" s="163">
        <f>Asset22</f>
        <v>0</v>
      </c>
      <c r="F82" s="250"/>
      <c r="G82" s="152"/>
      <c r="H82" s="1071"/>
      <c r="I82" s="1071"/>
      <c r="J82" s="1071"/>
      <c r="K82" s="1071"/>
      <c r="L82" s="1071"/>
      <c r="M82" s="54"/>
      <c r="N82" s="54"/>
      <c r="O82" s="54"/>
      <c r="P82" s="54"/>
      <c r="Q82" s="54"/>
      <c r="R82" s="3"/>
      <c r="S82" s="3"/>
      <c r="T82" s="3"/>
      <c r="U82" s="3"/>
      <c r="V82" s="3"/>
      <c r="W82" s="34"/>
      <c r="X82" s="4"/>
      <c r="Y82" s="4"/>
      <c r="Z82" s="4"/>
      <c r="AA82" s="4"/>
      <c r="AB82" s="4"/>
      <c r="AC82" s="4"/>
      <c r="AD82" s="4"/>
    </row>
    <row r="83" spans="1:30" outlineLevel="1">
      <c r="A83" s="7"/>
      <c r="B83" s="7"/>
      <c r="C83" s="7"/>
      <c r="D83" s="7"/>
      <c r="E83" s="163">
        <f>Asset23</f>
        <v>0</v>
      </c>
      <c r="F83" s="250"/>
      <c r="G83" s="152"/>
      <c r="H83" s="1071"/>
      <c r="I83" s="1071"/>
      <c r="J83" s="1071"/>
      <c r="K83" s="1071"/>
      <c r="L83" s="1071"/>
      <c r="M83" s="54"/>
      <c r="N83" s="54"/>
      <c r="O83" s="54"/>
      <c r="P83" s="54"/>
      <c r="Q83" s="54"/>
      <c r="R83" s="3"/>
      <c r="S83" s="3"/>
      <c r="T83" s="3"/>
      <c r="U83" s="3"/>
      <c r="V83" s="3"/>
      <c r="W83" s="34"/>
      <c r="X83" s="4"/>
      <c r="Y83" s="4"/>
      <c r="Z83" s="4"/>
      <c r="AA83" s="4"/>
      <c r="AB83" s="4"/>
      <c r="AC83" s="4"/>
      <c r="AD83" s="4"/>
    </row>
    <row r="84" spans="1:30" outlineLevel="1">
      <c r="A84" s="7"/>
      <c r="B84" s="7"/>
      <c r="C84" s="7"/>
      <c r="D84" s="7"/>
      <c r="E84" s="163">
        <f>Asset24</f>
        <v>0</v>
      </c>
      <c r="F84" s="250"/>
      <c r="G84" s="152"/>
      <c r="H84" s="1071"/>
      <c r="I84" s="1071"/>
      <c r="J84" s="1071"/>
      <c r="K84" s="1071"/>
      <c r="L84" s="1071"/>
      <c r="M84" s="54"/>
      <c r="N84" s="54"/>
      <c r="O84" s="54"/>
      <c r="P84" s="54"/>
      <c r="Q84" s="54"/>
      <c r="R84" s="3"/>
      <c r="S84" s="3"/>
      <c r="T84" s="3"/>
      <c r="U84" s="3"/>
      <c r="V84" s="3"/>
      <c r="W84" s="34"/>
      <c r="X84" s="4"/>
      <c r="Y84" s="4"/>
      <c r="Z84" s="4"/>
      <c r="AA84" s="4"/>
      <c r="AB84" s="4"/>
      <c r="AC84" s="4"/>
      <c r="AD84" s="4"/>
    </row>
    <row r="85" spans="1:30" outlineLevel="1">
      <c r="A85" s="7"/>
      <c r="B85" s="7"/>
      <c r="C85" s="7"/>
      <c r="D85" s="7"/>
      <c r="E85" s="163">
        <f>Asset25</f>
        <v>0</v>
      </c>
      <c r="F85" s="250"/>
      <c r="G85" s="152"/>
      <c r="H85" s="1071"/>
      <c r="I85" s="1071"/>
      <c r="J85" s="1071"/>
      <c r="K85" s="1071"/>
      <c r="L85" s="1071"/>
      <c r="M85" s="54"/>
      <c r="N85" s="54"/>
      <c r="O85" s="54"/>
      <c r="P85" s="54"/>
      <c r="Q85" s="54"/>
      <c r="R85" s="3"/>
      <c r="S85" s="3"/>
      <c r="T85" s="3"/>
      <c r="U85" s="3"/>
      <c r="V85" s="3"/>
      <c r="W85" s="34"/>
      <c r="X85" s="4"/>
      <c r="Y85" s="4"/>
      <c r="Z85" s="4"/>
      <c r="AA85" s="4"/>
      <c r="AB85" s="4"/>
      <c r="AC85" s="4"/>
      <c r="AD85" s="4"/>
    </row>
    <row r="86" spans="1:30" outlineLevel="1">
      <c r="A86" s="7"/>
      <c r="B86" s="7"/>
      <c r="C86" s="7"/>
      <c r="D86" s="7"/>
      <c r="E86" s="163">
        <f>Asset26</f>
        <v>0</v>
      </c>
      <c r="F86" s="250"/>
      <c r="G86" s="152"/>
      <c r="H86" s="1071"/>
      <c r="I86" s="1071"/>
      <c r="J86" s="1071"/>
      <c r="K86" s="1071"/>
      <c r="L86" s="1071"/>
      <c r="M86" s="54"/>
      <c r="N86" s="54"/>
      <c r="O86" s="54"/>
      <c r="P86" s="54"/>
      <c r="Q86" s="54"/>
      <c r="R86" s="3"/>
      <c r="S86" s="3"/>
      <c r="T86" s="3"/>
      <c r="U86" s="3"/>
      <c r="V86" s="3"/>
      <c r="W86" s="34"/>
      <c r="X86" s="4"/>
      <c r="Y86" s="4"/>
      <c r="Z86" s="4"/>
      <c r="AA86" s="4"/>
      <c r="AB86" s="4"/>
      <c r="AC86" s="4"/>
      <c r="AD86" s="4"/>
    </row>
    <row r="87" spans="1:30" outlineLevel="1">
      <c r="A87" s="7"/>
      <c r="B87" s="7"/>
      <c r="C87" s="7"/>
      <c r="D87" s="7"/>
      <c r="E87" s="163">
        <f>Asset27</f>
        <v>0</v>
      </c>
      <c r="F87" s="250"/>
      <c r="G87" s="152"/>
      <c r="H87" s="1071"/>
      <c r="I87" s="1071"/>
      <c r="J87" s="1071"/>
      <c r="K87" s="1071"/>
      <c r="L87" s="1071"/>
      <c r="M87" s="54"/>
      <c r="N87" s="54"/>
      <c r="O87" s="54"/>
      <c r="P87" s="54"/>
      <c r="Q87" s="54"/>
      <c r="R87" s="3"/>
      <c r="S87" s="3"/>
      <c r="T87" s="3"/>
      <c r="U87" s="3"/>
      <c r="V87" s="3"/>
      <c r="W87" s="34"/>
      <c r="X87" s="4"/>
      <c r="Y87" s="4"/>
      <c r="Z87" s="4"/>
      <c r="AA87" s="4"/>
      <c r="AB87" s="4"/>
      <c r="AC87" s="4"/>
      <c r="AD87" s="4"/>
    </row>
    <row r="88" spans="1:30" outlineLevel="1">
      <c r="A88" s="7"/>
      <c r="B88" s="7"/>
      <c r="C88" s="7"/>
      <c r="D88" s="7"/>
      <c r="E88" s="163">
        <f>Asset28</f>
        <v>0</v>
      </c>
      <c r="F88" s="250"/>
      <c r="G88" s="152"/>
      <c r="H88" s="1071"/>
      <c r="I88" s="1071"/>
      <c r="J88" s="1071"/>
      <c r="K88" s="1071"/>
      <c r="L88" s="1071"/>
      <c r="M88" s="54"/>
      <c r="N88" s="54"/>
      <c r="O88" s="54"/>
      <c r="P88" s="54"/>
      <c r="Q88" s="54"/>
      <c r="R88" s="3"/>
      <c r="S88" s="3"/>
      <c r="T88" s="3"/>
      <c r="U88" s="3"/>
      <c r="V88" s="3"/>
      <c r="W88" s="34"/>
      <c r="X88" s="4"/>
      <c r="Y88" s="4"/>
      <c r="Z88" s="4"/>
      <c r="AA88" s="4"/>
      <c r="AB88" s="4"/>
      <c r="AC88" s="4"/>
      <c r="AD88" s="4"/>
    </row>
    <row r="89" spans="1:30" outlineLevel="1">
      <c r="A89" s="7"/>
      <c r="B89" s="7"/>
      <c r="C89" s="7"/>
      <c r="D89" s="7"/>
      <c r="E89" s="163">
        <f>Asset29</f>
        <v>0</v>
      </c>
      <c r="F89" s="250"/>
      <c r="G89" s="152"/>
      <c r="H89" s="1071"/>
      <c r="I89" s="1071"/>
      <c r="J89" s="1071"/>
      <c r="K89" s="1071"/>
      <c r="L89" s="1071"/>
      <c r="M89" s="54"/>
      <c r="N89" s="54"/>
      <c r="O89" s="54"/>
      <c r="P89" s="54"/>
      <c r="Q89" s="54"/>
      <c r="R89" s="3"/>
      <c r="S89" s="3"/>
      <c r="T89" s="3"/>
      <c r="U89" s="3"/>
      <c r="V89" s="3"/>
      <c r="W89" s="34"/>
      <c r="X89" s="4"/>
      <c r="Y89" s="4"/>
      <c r="Z89" s="4"/>
      <c r="AA89" s="4"/>
      <c r="AB89" s="4"/>
      <c r="AC89" s="4"/>
      <c r="AD89" s="4"/>
    </row>
    <row r="90" spans="1:30" outlineLevel="1">
      <c r="A90" s="7"/>
      <c r="B90" s="7"/>
      <c r="C90" s="7"/>
      <c r="D90" s="7"/>
      <c r="E90" s="163">
        <f>Asset30</f>
        <v>0</v>
      </c>
      <c r="F90" s="250"/>
      <c r="G90" s="152"/>
      <c r="H90" s="1071"/>
      <c r="I90" s="1071"/>
      <c r="J90" s="1071"/>
      <c r="K90" s="1071"/>
      <c r="L90" s="1071"/>
      <c r="M90" s="54"/>
      <c r="N90" s="54"/>
      <c r="O90" s="54"/>
      <c r="P90" s="54"/>
      <c r="Q90" s="54"/>
      <c r="R90" s="3"/>
      <c r="S90" s="3"/>
      <c r="T90" s="3"/>
      <c r="U90" s="3"/>
      <c r="V90" s="3"/>
      <c r="W90" s="34"/>
      <c r="X90" s="4"/>
      <c r="Y90" s="4"/>
      <c r="Z90" s="4"/>
      <c r="AA90" s="4"/>
      <c r="AB90" s="4"/>
      <c r="AC90" s="4"/>
      <c r="AD90" s="4"/>
    </row>
    <row r="91" spans="1:30" hidden="1" outlineLevel="2">
      <c r="A91" s="7"/>
      <c r="B91" s="7"/>
      <c r="C91" s="7"/>
      <c r="D91" s="7"/>
      <c r="E91" s="163">
        <f>Asset31</f>
        <v>0</v>
      </c>
      <c r="F91" s="286"/>
      <c r="G91" s="152"/>
      <c r="H91" s="1071"/>
      <c r="I91" s="1071"/>
      <c r="J91" s="1071"/>
      <c r="K91" s="1071"/>
      <c r="L91" s="1071"/>
      <c r="M91" s="54"/>
      <c r="N91" s="54"/>
      <c r="O91" s="54"/>
      <c r="P91" s="54"/>
      <c r="Q91" s="54"/>
      <c r="R91" s="3"/>
      <c r="S91" s="3"/>
      <c r="T91" s="3"/>
      <c r="U91" s="3"/>
      <c r="V91" s="3"/>
      <c r="W91" s="34"/>
      <c r="X91" s="4"/>
      <c r="Y91" s="4"/>
      <c r="Z91" s="4"/>
      <c r="AA91" s="4"/>
      <c r="AB91" s="4"/>
      <c r="AC91" s="4"/>
      <c r="AD91" s="4"/>
    </row>
    <row r="92" spans="1:30" hidden="1" outlineLevel="2">
      <c r="A92" s="7"/>
      <c r="B92" s="7"/>
      <c r="C92" s="7"/>
      <c r="D92" s="7"/>
      <c r="E92" s="163">
        <f>Asset32</f>
        <v>0</v>
      </c>
      <c r="F92" s="286"/>
      <c r="G92" s="152"/>
      <c r="H92" s="1071"/>
      <c r="I92" s="1071"/>
      <c r="J92" s="1071"/>
      <c r="K92" s="1071"/>
      <c r="L92" s="1071"/>
      <c r="M92" s="54"/>
      <c r="N92" s="54"/>
      <c r="O92" s="54"/>
      <c r="P92" s="54"/>
      <c r="Q92" s="54"/>
      <c r="R92" s="3"/>
      <c r="S92" s="3"/>
      <c r="T92" s="3"/>
      <c r="U92" s="3"/>
      <c r="V92" s="3"/>
      <c r="W92" s="34"/>
      <c r="X92" s="4"/>
      <c r="Y92" s="4"/>
      <c r="Z92" s="4"/>
      <c r="AA92" s="4"/>
      <c r="AB92" s="4"/>
      <c r="AC92" s="4"/>
      <c r="AD92" s="4"/>
    </row>
    <row r="93" spans="1:30" hidden="1" outlineLevel="2">
      <c r="A93" s="7"/>
      <c r="B93" s="7"/>
      <c r="C93" s="7"/>
      <c r="D93" s="7"/>
      <c r="E93" s="163">
        <f>Asset33</f>
        <v>0</v>
      </c>
      <c r="F93" s="286"/>
      <c r="G93" s="152"/>
      <c r="H93" s="1071"/>
      <c r="I93" s="1071"/>
      <c r="J93" s="1071"/>
      <c r="K93" s="1071"/>
      <c r="L93" s="1071"/>
      <c r="M93" s="54"/>
      <c r="N93" s="54"/>
      <c r="O93" s="54"/>
      <c r="P93" s="54"/>
      <c r="Q93" s="54"/>
      <c r="R93" s="3"/>
      <c r="S93" s="3"/>
      <c r="T93" s="3"/>
      <c r="U93" s="3"/>
      <c r="V93" s="3"/>
      <c r="W93" s="34"/>
      <c r="X93" s="4"/>
      <c r="Y93" s="4"/>
      <c r="Z93" s="4"/>
      <c r="AA93" s="4"/>
      <c r="AB93" s="4"/>
      <c r="AC93" s="4"/>
      <c r="AD93" s="4"/>
    </row>
    <row r="94" spans="1:30" hidden="1" outlineLevel="2">
      <c r="A94" s="7"/>
      <c r="B94" s="7"/>
      <c r="C94" s="7"/>
      <c r="D94" s="7"/>
      <c r="E94" s="163">
        <f>Asset34</f>
        <v>0</v>
      </c>
      <c r="F94" s="286"/>
      <c r="G94" s="152"/>
      <c r="H94" s="1071"/>
      <c r="I94" s="1071"/>
      <c r="J94" s="1071"/>
      <c r="K94" s="1071"/>
      <c r="L94" s="1071"/>
      <c r="M94" s="54"/>
      <c r="N94" s="54"/>
      <c r="O94" s="54"/>
      <c r="P94" s="54"/>
      <c r="Q94" s="54"/>
      <c r="R94" s="3"/>
      <c r="S94" s="3"/>
      <c r="T94" s="3"/>
      <c r="U94" s="3"/>
      <c r="V94" s="3"/>
      <c r="W94" s="34"/>
      <c r="X94" s="4"/>
      <c r="Y94" s="4"/>
      <c r="Z94" s="4"/>
      <c r="AA94" s="4"/>
      <c r="AB94" s="4"/>
      <c r="AC94" s="4"/>
      <c r="AD94" s="4"/>
    </row>
    <row r="95" spans="1:30" hidden="1" outlineLevel="2">
      <c r="A95" s="7"/>
      <c r="B95" s="7"/>
      <c r="C95" s="7"/>
      <c r="D95" s="7"/>
      <c r="E95" s="163">
        <f>Asset35</f>
        <v>0</v>
      </c>
      <c r="F95" s="286"/>
      <c r="G95" s="152"/>
      <c r="H95" s="1071"/>
      <c r="I95" s="1071"/>
      <c r="J95" s="1071"/>
      <c r="K95" s="1071"/>
      <c r="L95" s="1071"/>
      <c r="M95" s="54"/>
      <c r="N95" s="54"/>
      <c r="O95" s="54"/>
      <c r="P95" s="54"/>
      <c r="Q95" s="54"/>
      <c r="R95" s="3"/>
      <c r="S95" s="3"/>
      <c r="T95" s="3"/>
      <c r="U95" s="3"/>
      <c r="V95" s="3"/>
      <c r="W95" s="34"/>
      <c r="X95" s="4"/>
      <c r="Y95" s="4"/>
      <c r="Z95" s="4"/>
      <c r="AA95" s="4"/>
      <c r="AB95" s="4"/>
      <c r="AC95" s="4"/>
      <c r="AD95" s="4"/>
    </row>
    <row r="96" spans="1:30" hidden="1" outlineLevel="2">
      <c r="A96" s="7"/>
      <c r="B96" s="7"/>
      <c r="C96" s="7"/>
      <c r="D96" s="7"/>
      <c r="E96" s="163">
        <f>Asset36</f>
        <v>0</v>
      </c>
      <c r="F96" s="286"/>
      <c r="G96" s="152"/>
      <c r="H96" s="1071"/>
      <c r="I96" s="1071"/>
      <c r="J96" s="1071"/>
      <c r="K96" s="1071"/>
      <c r="L96" s="1071"/>
      <c r="M96" s="54"/>
      <c r="N96" s="54"/>
      <c r="O96" s="54"/>
      <c r="P96" s="54"/>
      <c r="Q96" s="54"/>
      <c r="R96" s="3"/>
      <c r="S96" s="3"/>
      <c r="T96" s="3"/>
      <c r="U96" s="3"/>
      <c r="V96" s="3"/>
      <c r="W96" s="34"/>
      <c r="X96" s="4"/>
      <c r="Y96" s="4"/>
      <c r="Z96" s="4"/>
      <c r="AA96" s="4"/>
      <c r="AB96" s="4"/>
      <c r="AC96" s="4"/>
      <c r="AD96" s="4"/>
    </row>
    <row r="97" spans="1:30" hidden="1" outlineLevel="2">
      <c r="A97" s="7"/>
      <c r="B97" s="7"/>
      <c r="C97" s="7"/>
      <c r="D97" s="7"/>
      <c r="E97" s="163">
        <f>Asset37</f>
        <v>0</v>
      </c>
      <c r="F97" s="286"/>
      <c r="G97" s="152"/>
      <c r="H97" s="1071"/>
      <c r="I97" s="1071"/>
      <c r="J97" s="1071"/>
      <c r="K97" s="1071"/>
      <c r="L97" s="1071"/>
      <c r="M97" s="54"/>
      <c r="N97" s="54"/>
      <c r="O97" s="54"/>
      <c r="P97" s="54"/>
      <c r="Q97" s="54"/>
      <c r="R97" s="3"/>
      <c r="S97" s="3"/>
      <c r="T97" s="3"/>
      <c r="U97" s="3"/>
      <c r="V97" s="3"/>
      <c r="W97" s="34"/>
      <c r="X97" s="4"/>
      <c r="Y97" s="4"/>
      <c r="Z97" s="4"/>
      <c r="AA97" s="4"/>
      <c r="AB97" s="4"/>
      <c r="AC97" s="4"/>
      <c r="AD97" s="4"/>
    </row>
    <row r="98" spans="1:30" hidden="1" outlineLevel="2">
      <c r="A98" s="7"/>
      <c r="B98" s="7"/>
      <c r="C98" s="7"/>
      <c r="D98" s="7"/>
      <c r="E98" s="163">
        <f>Asset38</f>
        <v>0</v>
      </c>
      <c r="F98" s="286"/>
      <c r="G98" s="152"/>
      <c r="H98" s="1071"/>
      <c r="I98" s="1071"/>
      <c r="J98" s="1071"/>
      <c r="K98" s="1071"/>
      <c r="L98" s="1071"/>
      <c r="M98" s="54"/>
      <c r="N98" s="54"/>
      <c r="O98" s="54"/>
      <c r="P98" s="54"/>
      <c r="Q98" s="54"/>
      <c r="R98" s="3"/>
      <c r="S98" s="3"/>
      <c r="T98" s="3"/>
      <c r="U98" s="3"/>
      <c r="V98" s="3"/>
      <c r="W98" s="34"/>
      <c r="X98" s="4"/>
      <c r="Y98" s="4"/>
      <c r="Z98" s="4"/>
      <c r="AA98" s="4"/>
      <c r="AB98" s="4"/>
      <c r="AC98" s="4"/>
      <c r="AD98" s="4"/>
    </row>
    <row r="99" spans="1:30" hidden="1" outlineLevel="2">
      <c r="A99" s="7"/>
      <c r="B99" s="7"/>
      <c r="C99" s="7"/>
      <c r="D99" s="7"/>
      <c r="E99" s="163">
        <f>Asset39</f>
        <v>0</v>
      </c>
      <c r="F99" s="286"/>
      <c r="G99" s="152"/>
      <c r="H99" s="1071"/>
      <c r="I99" s="1071"/>
      <c r="J99" s="1071"/>
      <c r="K99" s="1071"/>
      <c r="L99" s="1071"/>
      <c r="M99" s="54"/>
      <c r="N99" s="54"/>
      <c r="O99" s="54"/>
      <c r="P99" s="54"/>
      <c r="Q99" s="54"/>
      <c r="R99" s="3"/>
      <c r="S99" s="3"/>
      <c r="T99" s="3"/>
      <c r="U99" s="3"/>
      <c r="V99" s="3"/>
      <c r="W99" s="34"/>
      <c r="X99" s="4"/>
      <c r="Y99" s="4"/>
      <c r="Z99" s="4"/>
      <c r="AA99" s="4"/>
      <c r="AB99" s="4"/>
      <c r="AC99" s="4"/>
      <c r="AD99" s="4"/>
    </row>
    <row r="100" spans="1:30" hidden="1" outlineLevel="2">
      <c r="A100" s="7"/>
      <c r="B100" s="7"/>
      <c r="C100" s="7"/>
      <c r="D100" s="7"/>
      <c r="E100" s="163">
        <f>Asset40</f>
        <v>0</v>
      </c>
      <c r="F100" s="286"/>
      <c r="G100" s="152"/>
      <c r="H100" s="1071"/>
      <c r="I100" s="1071"/>
      <c r="J100" s="1071"/>
      <c r="K100" s="1071"/>
      <c r="L100" s="1071"/>
      <c r="M100" s="54"/>
      <c r="N100" s="54"/>
      <c r="O100" s="54"/>
      <c r="P100" s="54"/>
      <c r="Q100" s="54"/>
      <c r="R100" s="3"/>
      <c r="S100" s="3"/>
      <c r="T100" s="3"/>
      <c r="U100" s="3"/>
      <c r="V100" s="3"/>
      <c r="W100" s="34"/>
      <c r="X100" s="4"/>
      <c r="Y100" s="4"/>
      <c r="Z100" s="4"/>
      <c r="AA100" s="4"/>
      <c r="AB100" s="4"/>
      <c r="AC100" s="4"/>
      <c r="AD100" s="4"/>
    </row>
    <row r="101" spans="1:30" hidden="1" outlineLevel="2">
      <c r="A101" s="7"/>
      <c r="B101" s="7"/>
      <c r="C101" s="7"/>
      <c r="D101" s="7"/>
      <c r="E101" s="163">
        <f>Asset41</f>
        <v>0</v>
      </c>
      <c r="F101" s="286"/>
      <c r="G101" s="152"/>
      <c r="H101" s="1071"/>
      <c r="I101" s="1071"/>
      <c r="J101" s="1071"/>
      <c r="K101" s="1071"/>
      <c r="L101" s="1071"/>
      <c r="M101" s="54"/>
      <c r="N101" s="54"/>
      <c r="O101" s="54"/>
      <c r="P101" s="54"/>
      <c r="Q101" s="54"/>
      <c r="R101" s="3"/>
      <c r="S101" s="3"/>
      <c r="T101" s="3"/>
      <c r="U101" s="3"/>
      <c r="V101" s="3"/>
      <c r="W101" s="34"/>
      <c r="X101" s="4"/>
      <c r="Y101" s="4"/>
      <c r="Z101" s="4"/>
      <c r="AA101" s="4"/>
      <c r="AB101" s="4"/>
      <c r="AC101" s="4"/>
      <c r="AD101" s="4"/>
    </row>
    <row r="102" spans="1:30" hidden="1" outlineLevel="2">
      <c r="A102" s="7"/>
      <c r="B102" s="7"/>
      <c r="C102" s="7"/>
      <c r="D102" s="7"/>
      <c r="E102" s="163">
        <f>Asset42</f>
        <v>0</v>
      </c>
      <c r="F102" s="286"/>
      <c r="G102" s="152"/>
      <c r="H102" s="1071"/>
      <c r="I102" s="1071"/>
      <c r="J102" s="1071"/>
      <c r="K102" s="1071"/>
      <c r="L102" s="1071"/>
      <c r="M102" s="54"/>
      <c r="N102" s="54"/>
      <c r="O102" s="54"/>
      <c r="P102" s="54"/>
      <c r="Q102" s="54"/>
      <c r="R102" s="3"/>
      <c r="S102" s="3"/>
      <c r="T102" s="3"/>
      <c r="U102" s="3"/>
      <c r="V102" s="3"/>
      <c r="W102" s="34"/>
      <c r="X102" s="4"/>
      <c r="Y102" s="4"/>
      <c r="Z102" s="4"/>
      <c r="AA102" s="4"/>
      <c r="AB102" s="4"/>
      <c r="AC102" s="4"/>
      <c r="AD102" s="4"/>
    </row>
    <row r="103" spans="1:30" hidden="1" outlineLevel="2">
      <c r="A103" s="7"/>
      <c r="B103" s="7"/>
      <c r="C103" s="7"/>
      <c r="D103" s="7"/>
      <c r="E103" s="163">
        <f>Asset43</f>
        <v>0</v>
      </c>
      <c r="F103" s="286"/>
      <c r="G103" s="152"/>
      <c r="H103" s="1071"/>
      <c r="I103" s="1071"/>
      <c r="J103" s="1071"/>
      <c r="K103" s="1071"/>
      <c r="L103" s="1071"/>
      <c r="M103" s="54"/>
      <c r="N103" s="54"/>
      <c r="O103" s="54"/>
      <c r="P103" s="54"/>
      <c r="Q103" s="54"/>
      <c r="R103" s="3"/>
      <c r="S103" s="3"/>
      <c r="T103" s="3"/>
      <c r="U103" s="3"/>
      <c r="V103" s="3"/>
      <c r="W103" s="34"/>
      <c r="X103" s="4"/>
      <c r="Y103" s="4"/>
      <c r="Z103" s="4"/>
      <c r="AA103" s="4"/>
      <c r="AB103" s="4"/>
      <c r="AC103" s="4"/>
      <c r="AD103" s="4"/>
    </row>
    <row r="104" spans="1:30" hidden="1" outlineLevel="2">
      <c r="A104" s="7"/>
      <c r="B104" s="7"/>
      <c r="C104" s="7"/>
      <c r="D104" s="7"/>
      <c r="E104" s="163">
        <f>Asset44</f>
        <v>0</v>
      </c>
      <c r="F104" s="286"/>
      <c r="G104" s="152"/>
      <c r="H104" s="1071"/>
      <c r="I104" s="1071"/>
      <c r="J104" s="1071"/>
      <c r="K104" s="1071"/>
      <c r="L104" s="1071"/>
      <c r="M104" s="54"/>
      <c r="N104" s="54"/>
      <c r="O104" s="54"/>
      <c r="P104" s="54"/>
      <c r="Q104" s="54"/>
      <c r="R104" s="3"/>
      <c r="S104" s="3"/>
      <c r="T104" s="3"/>
      <c r="U104" s="3"/>
      <c r="V104" s="3"/>
      <c r="W104" s="34"/>
      <c r="X104" s="4"/>
      <c r="Y104" s="4"/>
      <c r="Z104" s="4"/>
      <c r="AA104" s="4"/>
      <c r="AB104" s="4"/>
      <c r="AC104" s="4"/>
      <c r="AD104" s="4"/>
    </row>
    <row r="105" spans="1:30" hidden="1" outlineLevel="2">
      <c r="A105" s="7"/>
      <c r="B105" s="7"/>
      <c r="C105" s="7"/>
      <c r="D105" s="7"/>
      <c r="E105" s="163">
        <f>Asset45</f>
        <v>0</v>
      </c>
      <c r="F105" s="286"/>
      <c r="G105" s="152"/>
      <c r="H105" s="1071"/>
      <c r="I105" s="1071"/>
      <c r="J105" s="1071"/>
      <c r="K105" s="1071"/>
      <c r="L105" s="1071"/>
      <c r="M105" s="54"/>
      <c r="N105" s="54"/>
      <c r="O105" s="54"/>
      <c r="P105" s="54"/>
      <c r="Q105" s="54"/>
      <c r="R105" s="3"/>
      <c r="S105" s="3"/>
      <c r="T105" s="3"/>
      <c r="U105" s="3"/>
      <c r="V105" s="3"/>
      <c r="W105" s="34"/>
      <c r="X105" s="4"/>
      <c r="Y105" s="4"/>
      <c r="Z105" s="4"/>
      <c r="AA105" s="4"/>
      <c r="AB105" s="4"/>
      <c r="AC105" s="4"/>
      <c r="AD105" s="4"/>
    </row>
    <row r="106" spans="1:30" hidden="1" outlineLevel="2">
      <c r="A106" s="7"/>
      <c r="B106" s="7"/>
      <c r="C106" s="7"/>
      <c r="D106" s="7"/>
      <c r="E106" s="163">
        <f>Asset46</f>
        <v>0</v>
      </c>
      <c r="F106" s="286"/>
      <c r="G106" s="152"/>
      <c r="H106" s="1071"/>
      <c r="I106" s="1071"/>
      <c r="J106" s="1071"/>
      <c r="K106" s="1071"/>
      <c r="L106" s="1071"/>
      <c r="M106" s="54"/>
      <c r="N106" s="54"/>
      <c r="O106" s="54"/>
      <c r="P106" s="54"/>
      <c r="Q106" s="54"/>
      <c r="R106" s="3"/>
      <c r="S106" s="3"/>
      <c r="T106" s="3"/>
      <c r="U106" s="3"/>
      <c r="V106" s="3"/>
      <c r="W106" s="34"/>
      <c r="X106" s="4"/>
      <c r="Y106" s="4"/>
      <c r="Z106" s="4"/>
      <c r="AA106" s="4"/>
      <c r="AB106" s="4"/>
      <c r="AC106" s="4"/>
      <c r="AD106" s="4"/>
    </row>
    <row r="107" spans="1:30" hidden="1" outlineLevel="2">
      <c r="A107" s="7"/>
      <c r="B107" s="7"/>
      <c r="C107" s="7"/>
      <c r="D107" s="7"/>
      <c r="E107" s="163">
        <f>Asset47</f>
        <v>0</v>
      </c>
      <c r="F107" s="286"/>
      <c r="G107" s="152"/>
      <c r="H107" s="1071"/>
      <c r="I107" s="1071"/>
      <c r="J107" s="1071"/>
      <c r="K107" s="1071"/>
      <c r="L107" s="1071"/>
      <c r="M107" s="54"/>
      <c r="N107" s="54"/>
      <c r="O107" s="54"/>
      <c r="P107" s="54"/>
      <c r="Q107" s="54"/>
      <c r="R107" s="3"/>
      <c r="S107" s="3"/>
      <c r="T107" s="3"/>
      <c r="U107" s="3"/>
      <c r="V107" s="3"/>
      <c r="W107" s="34"/>
      <c r="X107" s="4"/>
      <c r="Y107" s="4"/>
      <c r="Z107" s="4"/>
      <c r="AA107" s="4"/>
      <c r="AB107" s="4"/>
      <c r="AC107" s="4"/>
      <c r="AD107" s="4"/>
    </row>
    <row r="108" spans="1:30" hidden="1" outlineLevel="2">
      <c r="A108" s="7"/>
      <c r="B108" s="7"/>
      <c r="C108" s="7"/>
      <c r="D108" s="7"/>
      <c r="E108" s="163">
        <f>Asset48</f>
        <v>0</v>
      </c>
      <c r="F108" s="286"/>
      <c r="G108" s="152"/>
      <c r="H108" s="1071"/>
      <c r="I108" s="1071"/>
      <c r="J108" s="1071"/>
      <c r="K108" s="1071"/>
      <c r="L108" s="1071"/>
      <c r="M108" s="54"/>
      <c r="N108" s="54"/>
      <c r="O108" s="54"/>
      <c r="P108" s="54"/>
      <c r="Q108" s="54"/>
      <c r="R108" s="3"/>
      <c r="S108" s="3"/>
      <c r="T108" s="3"/>
      <c r="U108" s="3"/>
      <c r="V108" s="3"/>
      <c r="W108" s="34"/>
      <c r="X108" s="4"/>
      <c r="Y108" s="4"/>
      <c r="Z108" s="4"/>
      <c r="AA108" s="4"/>
      <c r="AB108" s="4"/>
      <c r="AC108" s="4"/>
      <c r="AD108" s="4"/>
    </row>
    <row r="109" spans="1:30" hidden="1" outlineLevel="2">
      <c r="A109" s="7"/>
      <c r="B109" s="7"/>
      <c r="C109" s="7"/>
      <c r="D109" s="7"/>
      <c r="E109" s="163">
        <f>Asset49</f>
        <v>0</v>
      </c>
      <c r="F109" s="286"/>
      <c r="G109" s="152"/>
      <c r="H109" s="1071"/>
      <c r="I109" s="1071"/>
      <c r="J109" s="1071"/>
      <c r="K109" s="1071"/>
      <c r="L109" s="1071"/>
      <c r="M109" s="54"/>
      <c r="N109" s="54"/>
      <c r="O109" s="54"/>
      <c r="P109" s="54"/>
      <c r="Q109" s="54"/>
      <c r="R109" s="3"/>
      <c r="S109" s="3"/>
      <c r="T109" s="3"/>
      <c r="U109" s="3"/>
      <c r="V109" s="3"/>
      <c r="W109" s="34"/>
      <c r="X109" s="4"/>
      <c r="Y109" s="4"/>
      <c r="Z109" s="4"/>
      <c r="AA109" s="4"/>
      <c r="AB109" s="4"/>
      <c r="AC109" s="4"/>
      <c r="AD109" s="4"/>
    </row>
    <row r="110" spans="1:30" outlineLevel="1" collapsed="1">
      <c r="A110" s="7"/>
      <c r="B110" s="7"/>
      <c r="C110" s="7"/>
      <c r="D110" s="7"/>
      <c r="E110" s="163" t="str">
        <f>Asset50</f>
        <v>Equity raising costs</v>
      </c>
      <c r="F110" s="286"/>
      <c r="G110" s="152"/>
      <c r="H110" s="1071"/>
      <c r="I110" s="1071"/>
      <c r="J110" s="1071"/>
      <c r="K110" s="1071"/>
      <c r="L110" s="1071"/>
      <c r="M110" s="54"/>
      <c r="N110" s="54"/>
      <c r="O110" s="54"/>
      <c r="P110" s="54"/>
      <c r="Q110" s="54"/>
      <c r="R110" s="3"/>
      <c r="S110" s="3"/>
      <c r="T110" s="3"/>
      <c r="U110" s="3"/>
      <c r="V110" s="3"/>
      <c r="W110" s="34"/>
      <c r="X110" s="4"/>
      <c r="Y110" s="4"/>
      <c r="Z110" s="4"/>
      <c r="AA110" s="4"/>
      <c r="AB110" s="4"/>
      <c r="AC110" s="4"/>
      <c r="AD110" s="4"/>
    </row>
    <row r="111" spans="1:30">
      <c r="A111" s="7"/>
      <c r="B111" s="7"/>
      <c r="C111" s="7"/>
      <c r="D111" s="7"/>
      <c r="E111" s="163" t="s">
        <v>18</v>
      </c>
      <c r="F111" s="249"/>
      <c r="G111" s="241">
        <f>SUM(G61:G110)</f>
        <v>0</v>
      </c>
      <c r="H111" s="1157">
        <f t="shared" ref="H111:Q111" si="2">SUM(H61:H110)</f>
        <v>17.864732702868636</v>
      </c>
      <c r="I111" s="1157">
        <f t="shared" ref="I111:L111" si="3">SUM(I61:I110)</f>
        <v>95.801187616039797</v>
      </c>
      <c r="J111" s="1157">
        <f t="shared" si="3"/>
        <v>23.59760400014077</v>
      </c>
      <c r="K111" s="1157">
        <f t="shared" si="3"/>
        <v>13.057047239014112</v>
      </c>
      <c r="L111" s="1157">
        <f t="shared" si="3"/>
        <v>8.4899833180382611</v>
      </c>
      <c r="M111" s="241">
        <f>SUM(M61:M110)</f>
        <v>0</v>
      </c>
      <c r="N111" s="241">
        <f t="shared" si="2"/>
        <v>0</v>
      </c>
      <c r="O111" s="241">
        <f t="shared" si="2"/>
        <v>0</v>
      </c>
      <c r="P111" s="241">
        <f t="shared" si="2"/>
        <v>0</v>
      </c>
      <c r="Q111" s="241">
        <f t="shared" si="2"/>
        <v>0</v>
      </c>
      <c r="R111" s="29"/>
      <c r="S111" s="29"/>
      <c r="T111" s="29"/>
      <c r="U111" s="29"/>
      <c r="V111" s="29"/>
      <c r="W111" s="29"/>
      <c r="X111" s="40"/>
      <c r="Y111" s="3"/>
      <c r="Z111" s="3"/>
      <c r="AA111" s="34"/>
      <c r="AB111" s="4"/>
      <c r="AC111" s="4"/>
      <c r="AD111" s="4"/>
    </row>
    <row r="112" spans="1:30" ht="21" customHeight="1">
      <c r="A112" s="4"/>
      <c r="B112" s="4"/>
      <c r="C112" s="4"/>
      <c r="D112" s="4"/>
      <c r="E112" s="4"/>
      <c r="F112" s="249"/>
      <c r="G112" s="4"/>
      <c r="H112" s="12"/>
      <c r="I112" s="14"/>
      <c r="J112" s="4"/>
      <c r="K112" s="4"/>
      <c r="L112" s="4"/>
      <c r="M112" s="4"/>
      <c r="N112" s="4"/>
      <c r="O112" s="4"/>
      <c r="P112" s="4"/>
      <c r="Q112" s="4"/>
      <c r="R112" s="1073">
        <f>SUM(G111:Q111)</f>
        <v>158.81055487610158</v>
      </c>
      <c r="S112" s="4"/>
      <c r="T112" s="4"/>
      <c r="U112" s="4"/>
      <c r="V112" s="4"/>
      <c r="W112" s="4"/>
      <c r="X112" s="4"/>
      <c r="Y112" s="4"/>
      <c r="Z112" s="4"/>
      <c r="AA112" s="13"/>
      <c r="AB112" s="4"/>
      <c r="AC112" s="4"/>
      <c r="AD112" s="4"/>
    </row>
    <row r="113" spans="1:30" ht="13.5" customHeight="1">
      <c r="A113" s="65"/>
      <c r="B113" s="65"/>
      <c r="C113" s="65"/>
      <c r="D113" s="65"/>
      <c r="E113" s="1284" t="s">
        <v>48</v>
      </c>
      <c r="F113" s="1284"/>
      <c r="G113" s="144"/>
      <c r="H113" s="144"/>
      <c r="I113" s="144"/>
      <c r="J113" s="144"/>
      <c r="K113" s="68"/>
      <c r="L113" s="68"/>
      <c r="M113" s="66"/>
      <c r="N113" s="66"/>
      <c r="O113" s="66"/>
      <c r="P113" s="66"/>
      <c r="Q113" s="66"/>
      <c r="R113" s="66"/>
      <c r="S113" s="66"/>
      <c r="T113" s="66"/>
      <c r="U113" s="66"/>
      <c r="V113" s="66"/>
      <c r="W113" s="66"/>
      <c r="X113" s="3"/>
      <c r="Y113" s="3"/>
      <c r="Z113" s="3"/>
      <c r="AA113" s="3"/>
      <c r="AB113" s="34"/>
      <c r="AC113" s="4"/>
      <c r="AD113" s="4"/>
    </row>
    <row r="114" spans="1:30">
      <c r="A114" s="7"/>
      <c r="B114" s="7"/>
      <c r="C114" s="7"/>
      <c r="D114" s="7"/>
      <c r="E114" s="30" t="s">
        <v>2</v>
      </c>
      <c r="F114" s="249"/>
      <c r="G114" s="996" t="str">
        <f>G$60</f>
        <v>2013</v>
      </c>
      <c r="H114" s="996">
        <f t="shared" ref="H114:Q114" si="4">H$60</f>
        <v>2013</v>
      </c>
      <c r="I114" s="307">
        <f t="shared" si="4"/>
        <v>2014</v>
      </c>
      <c r="J114" s="200">
        <f t="shared" si="4"/>
        <v>2015</v>
      </c>
      <c r="K114" s="200">
        <f t="shared" si="4"/>
        <v>2016</v>
      </c>
      <c r="L114" s="200">
        <f t="shared" si="4"/>
        <v>2017</v>
      </c>
      <c r="M114" s="200">
        <f t="shared" si="4"/>
        <v>2018</v>
      </c>
      <c r="N114" s="200">
        <f t="shared" si="4"/>
        <v>2019</v>
      </c>
      <c r="O114" s="200">
        <f t="shared" si="4"/>
        <v>2020</v>
      </c>
      <c r="P114" s="200">
        <f t="shared" si="4"/>
        <v>2021</v>
      </c>
      <c r="Q114" s="200">
        <f t="shared" si="4"/>
        <v>2022</v>
      </c>
      <c r="R114" s="3"/>
      <c r="S114" s="3"/>
      <c r="T114" s="3"/>
      <c r="U114" s="3"/>
      <c r="V114" s="3"/>
      <c r="W114" s="34"/>
      <c r="X114" s="4"/>
      <c r="Y114" s="4"/>
      <c r="Z114" s="4"/>
      <c r="AA114" s="4"/>
      <c r="AB114" s="4"/>
      <c r="AC114" s="4"/>
      <c r="AD114" s="4"/>
    </row>
    <row r="115" spans="1:30" outlineLevel="1">
      <c r="A115" s="7"/>
      <c r="B115" s="7"/>
      <c r="C115" s="7"/>
      <c r="D115" s="7"/>
      <c r="E115" s="163" t="str">
        <f>Asset1</f>
        <v xml:space="preserve">Pipelines </v>
      </c>
      <c r="F115" s="249"/>
      <c r="G115" s="151"/>
      <c r="H115" s="53"/>
      <c r="I115" s="53"/>
      <c r="J115" s="53"/>
      <c r="K115" s="53">
        <v>0</v>
      </c>
      <c r="L115" s="53"/>
      <c r="M115" s="53"/>
      <c r="N115" s="53"/>
      <c r="O115" s="53"/>
      <c r="P115" s="53"/>
      <c r="Q115" s="53"/>
      <c r="R115" s="3"/>
      <c r="S115" s="3"/>
      <c r="T115" s="3"/>
      <c r="U115" s="3"/>
      <c r="V115" s="3"/>
      <c r="W115" s="34"/>
      <c r="X115" s="4"/>
      <c r="Y115" s="4"/>
      <c r="Z115" s="4"/>
      <c r="AA115" s="4"/>
      <c r="AB115" s="4"/>
      <c r="AC115" s="4"/>
      <c r="AD115" s="4"/>
    </row>
    <row r="116" spans="1:30" outlineLevel="1">
      <c r="A116" s="7"/>
      <c r="B116" s="7"/>
      <c r="C116" s="7"/>
      <c r="D116" s="7"/>
      <c r="E116" s="163" t="str">
        <f>Asset2</f>
        <v xml:space="preserve">Compressors </v>
      </c>
      <c r="F116" s="249"/>
      <c r="G116" s="152"/>
      <c r="H116" s="54"/>
      <c r="I116" s="54"/>
      <c r="J116" s="54"/>
      <c r="K116" s="54"/>
      <c r="L116" s="54"/>
      <c r="M116" s="54"/>
      <c r="N116" s="54"/>
      <c r="O116" s="54"/>
      <c r="P116" s="54"/>
      <c r="Q116" s="54"/>
      <c r="R116" s="3"/>
      <c r="S116" s="3"/>
      <c r="T116" s="3"/>
      <c r="U116" s="3"/>
      <c r="V116" s="3"/>
      <c r="W116" s="34"/>
      <c r="X116" s="4"/>
      <c r="Y116" s="4"/>
      <c r="Z116" s="4"/>
      <c r="AA116" s="4"/>
      <c r="AB116" s="4"/>
      <c r="AC116" s="4"/>
      <c r="AD116" s="4"/>
    </row>
    <row r="117" spans="1:30" outlineLevel="1">
      <c r="A117" s="7"/>
      <c r="B117" s="7"/>
      <c r="C117" s="7"/>
      <c r="D117" s="7"/>
      <c r="E117" s="163" t="str">
        <f>Asset3</f>
        <v>City Gates &amp; Field Regulators</v>
      </c>
      <c r="F117" s="249"/>
      <c r="G117" s="152"/>
      <c r="H117" s="54"/>
      <c r="I117" s="54"/>
      <c r="J117" s="54"/>
      <c r="K117" s="54"/>
      <c r="L117" s="54"/>
      <c r="M117" s="54"/>
      <c r="N117" s="54"/>
      <c r="O117" s="54"/>
      <c r="P117" s="54"/>
      <c r="Q117" s="54"/>
      <c r="R117" s="3"/>
      <c r="S117" s="3"/>
      <c r="T117" s="3"/>
      <c r="U117" s="3"/>
      <c r="V117" s="3"/>
      <c r="W117" s="34"/>
      <c r="X117" s="4"/>
      <c r="Y117" s="4"/>
      <c r="Z117" s="4"/>
      <c r="AA117" s="4"/>
      <c r="AB117" s="4"/>
      <c r="AC117" s="4"/>
      <c r="AD117" s="4"/>
    </row>
    <row r="118" spans="1:30" outlineLevel="1">
      <c r="A118" s="7"/>
      <c r="B118" s="7"/>
      <c r="C118" s="7"/>
      <c r="D118" s="7"/>
      <c r="E118" s="163" t="str">
        <f>Asset4</f>
        <v>Odourant Plants</v>
      </c>
      <c r="F118" s="249"/>
      <c r="G118" s="152"/>
      <c r="H118" s="54"/>
      <c r="I118" s="54"/>
      <c r="J118" s="54"/>
      <c r="K118" s="54"/>
      <c r="L118" s="54"/>
      <c r="M118" s="54"/>
      <c r="N118" s="54"/>
      <c r="O118" s="54"/>
      <c r="P118" s="54"/>
      <c r="Q118" s="54"/>
      <c r="R118" s="3"/>
      <c r="S118" s="3"/>
      <c r="T118" s="3"/>
      <c r="U118" s="3"/>
      <c r="V118" s="3"/>
      <c r="W118" s="34"/>
      <c r="X118" s="4"/>
      <c r="Y118" s="4"/>
      <c r="Z118" s="4"/>
      <c r="AA118" s="4"/>
      <c r="AB118" s="4"/>
      <c r="AC118" s="4"/>
      <c r="AD118" s="4"/>
    </row>
    <row r="119" spans="1:30" outlineLevel="1">
      <c r="A119" s="7"/>
      <c r="B119" s="7"/>
      <c r="C119" s="7"/>
      <c r="D119" s="7"/>
      <c r="E119" s="163" t="str">
        <f>Asset5</f>
        <v>Gas Quality</v>
      </c>
      <c r="F119" s="249"/>
      <c r="G119" s="152"/>
      <c r="H119" s="54"/>
      <c r="I119" s="54"/>
      <c r="J119" s="54"/>
      <c r="K119" s="54"/>
      <c r="L119" s="54"/>
      <c r="M119" s="54"/>
      <c r="N119" s="54"/>
      <c r="O119" s="54"/>
      <c r="P119" s="54"/>
      <c r="Q119" s="54"/>
      <c r="R119" s="3"/>
      <c r="S119" s="3"/>
      <c r="T119" s="3"/>
      <c r="U119" s="3"/>
      <c r="V119" s="3"/>
      <c r="W119" s="34"/>
      <c r="X119" s="4"/>
      <c r="Y119" s="4"/>
      <c r="Z119" s="4"/>
      <c r="AA119" s="4"/>
      <c r="AB119" s="4"/>
      <c r="AC119" s="4"/>
      <c r="AD119" s="4"/>
    </row>
    <row r="120" spans="1:30" outlineLevel="1">
      <c r="A120" s="7"/>
      <c r="B120" s="7"/>
      <c r="C120" s="7"/>
      <c r="D120" s="7"/>
      <c r="E120" s="163" t="str">
        <f>Asset6</f>
        <v xml:space="preserve">Other </v>
      </c>
      <c r="F120" s="249"/>
      <c r="G120" s="152"/>
      <c r="H120" s="54"/>
      <c r="I120" s="54"/>
      <c r="J120" s="54"/>
      <c r="K120" s="54"/>
      <c r="L120" s="54"/>
      <c r="M120" s="54"/>
      <c r="N120" s="54"/>
      <c r="O120" s="54"/>
      <c r="P120" s="54"/>
      <c r="Q120" s="54"/>
      <c r="R120" s="3"/>
      <c r="S120" s="3"/>
      <c r="T120" s="3"/>
      <c r="U120" s="3"/>
      <c r="V120" s="3"/>
      <c r="W120" s="34"/>
      <c r="X120" s="4"/>
      <c r="Y120" s="4"/>
      <c r="Z120" s="4"/>
      <c r="AA120" s="4"/>
      <c r="AB120" s="4"/>
      <c r="AC120" s="4"/>
      <c r="AD120" s="4"/>
    </row>
    <row r="121" spans="1:30" outlineLevel="1">
      <c r="A121" s="7"/>
      <c r="B121" s="7"/>
      <c r="C121" s="7"/>
      <c r="D121" s="7"/>
      <c r="E121" s="163" t="str">
        <f>Asset7</f>
        <v>General Building</v>
      </c>
      <c r="F121" s="249"/>
      <c r="G121" s="152"/>
      <c r="H121" s="54"/>
      <c r="I121" s="54"/>
      <c r="J121" s="54"/>
      <c r="K121" s="54"/>
      <c r="L121" s="54"/>
      <c r="M121" s="54"/>
      <c r="N121" s="54"/>
      <c r="O121" s="54"/>
      <c r="P121" s="54"/>
      <c r="Q121" s="54"/>
      <c r="R121" s="3"/>
      <c r="S121" s="3"/>
      <c r="T121" s="3"/>
      <c r="U121" s="3"/>
      <c r="V121" s="3"/>
      <c r="W121" s="34"/>
      <c r="X121" s="4"/>
      <c r="Y121" s="4"/>
      <c r="Z121" s="4"/>
      <c r="AA121" s="4"/>
      <c r="AB121" s="4"/>
      <c r="AC121" s="4"/>
      <c r="AD121" s="4"/>
    </row>
    <row r="122" spans="1:30" outlineLevel="1">
      <c r="A122" s="7"/>
      <c r="B122" s="7"/>
      <c r="C122" s="7"/>
      <c r="D122" s="7"/>
      <c r="E122" s="163" t="str">
        <f>Asset8</f>
        <v>General Land</v>
      </c>
      <c r="F122" s="249"/>
      <c r="G122" s="152"/>
      <c r="H122" s="54"/>
      <c r="I122" s="54"/>
      <c r="J122" s="54"/>
      <c r="K122" s="54"/>
      <c r="L122" s="54"/>
      <c r="M122" s="54"/>
      <c r="N122" s="54"/>
      <c r="O122" s="54"/>
      <c r="P122" s="54"/>
      <c r="Q122" s="54"/>
      <c r="R122" s="3"/>
      <c r="S122" s="3"/>
      <c r="T122" s="3"/>
      <c r="U122" s="3"/>
      <c r="V122" s="3"/>
      <c r="W122" s="34"/>
      <c r="X122" s="4"/>
      <c r="Y122" s="4"/>
      <c r="Z122" s="4"/>
      <c r="AA122" s="4"/>
      <c r="AB122" s="4"/>
      <c r="AC122" s="4"/>
      <c r="AD122" s="4"/>
    </row>
    <row r="123" spans="1:30" outlineLevel="1">
      <c r="A123" s="7"/>
      <c r="B123" s="7"/>
      <c r="C123" s="7"/>
      <c r="D123" s="7"/>
      <c r="E123" s="163">
        <f>Asset9</f>
        <v>0</v>
      </c>
      <c r="F123" s="249"/>
      <c r="G123" s="152"/>
      <c r="H123" s="54"/>
      <c r="I123" s="54"/>
      <c r="J123" s="54"/>
      <c r="K123" s="54"/>
      <c r="L123" s="54"/>
      <c r="M123" s="54"/>
      <c r="N123" s="54"/>
      <c r="O123" s="54"/>
      <c r="P123" s="54"/>
      <c r="Q123" s="54"/>
      <c r="R123" s="3"/>
      <c r="S123" s="3"/>
      <c r="T123" s="3"/>
      <c r="U123" s="3"/>
      <c r="V123" s="3"/>
      <c r="W123" s="34"/>
      <c r="X123" s="4"/>
      <c r="Y123" s="4"/>
      <c r="Z123" s="4"/>
      <c r="AA123" s="4"/>
      <c r="AB123" s="4"/>
      <c r="AC123" s="4"/>
      <c r="AD123" s="4"/>
    </row>
    <row r="124" spans="1:30" outlineLevel="1">
      <c r="A124" s="7"/>
      <c r="B124" s="7"/>
      <c r="C124" s="7"/>
      <c r="D124" s="7"/>
      <c r="E124" s="163">
        <f>Asset10</f>
        <v>0</v>
      </c>
      <c r="F124" s="249"/>
      <c r="G124" s="152"/>
      <c r="H124" s="54"/>
      <c r="I124" s="54"/>
      <c r="J124" s="54"/>
      <c r="K124" s="54"/>
      <c r="L124" s="54"/>
      <c r="M124" s="54"/>
      <c r="N124" s="54"/>
      <c r="O124" s="54"/>
      <c r="P124" s="54"/>
      <c r="Q124" s="54"/>
      <c r="R124" s="3"/>
      <c r="S124" s="3"/>
      <c r="T124" s="3"/>
      <c r="U124" s="3"/>
      <c r="V124" s="3"/>
      <c r="W124" s="34"/>
      <c r="X124" s="4"/>
      <c r="Y124" s="4"/>
      <c r="Z124" s="4"/>
      <c r="AA124" s="4"/>
      <c r="AB124" s="4"/>
      <c r="AC124" s="4"/>
      <c r="AD124" s="4"/>
    </row>
    <row r="125" spans="1:30" outlineLevel="1">
      <c r="A125" s="7"/>
      <c r="B125" s="7"/>
      <c r="C125" s="7"/>
      <c r="D125" s="7"/>
      <c r="E125" s="163">
        <f>Asset11</f>
        <v>0</v>
      </c>
      <c r="F125" s="249"/>
      <c r="G125" s="152"/>
      <c r="H125" s="54"/>
      <c r="I125" s="54"/>
      <c r="J125" s="54"/>
      <c r="K125" s="54"/>
      <c r="L125" s="54"/>
      <c r="M125" s="54"/>
      <c r="N125" s="54"/>
      <c r="O125" s="54"/>
      <c r="P125" s="54"/>
      <c r="Q125" s="54"/>
      <c r="R125" s="3"/>
      <c r="S125" s="3"/>
      <c r="T125" s="3"/>
      <c r="U125" s="3"/>
      <c r="V125" s="3"/>
      <c r="W125" s="34"/>
      <c r="X125" s="4"/>
      <c r="Y125" s="4"/>
      <c r="Z125" s="4"/>
      <c r="AA125" s="4"/>
      <c r="AB125" s="4"/>
      <c r="AC125" s="4"/>
      <c r="AD125" s="4"/>
    </row>
    <row r="126" spans="1:30" outlineLevel="1">
      <c r="A126" s="7"/>
      <c r="B126" s="7"/>
      <c r="C126" s="7"/>
      <c r="D126" s="7"/>
      <c r="E126" s="163">
        <f>Asset12</f>
        <v>0</v>
      </c>
      <c r="F126" s="249"/>
      <c r="G126" s="152"/>
      <c r="H126" s="54"/>
      <c r="I126" s="54"/>
      <c r="J126" s="54"/>
      <c r="K126" s="54"/>
      <c r="L126" s="54"/>
      <c r="M126" s="54"/>
      <c r="N126" s="54"/>
      <c r="O126" s="54"/>
      <c r="P126" s="54"/>
      <c r="Q126" s="54"/>
      <c r="R126" s="3"/>
      <c r="S126" s="3"/>
      <c r="T126" s="3"/>
      <c r="U126" s="3"/>
      <c r="V126" s="3"/>
      <c r="W126" s="34"/>
      <c r="X126" s="4"/>
      <c r="Y126" s="4"/>
      <c r="Z126" s="4"/>
      <c r="AA126" s="4"/>
      <c r="AB126" s="4"/>
      <c r="AC126" s="4"/>
      <c r="AD126" s="4"/>
    </row>
    <row r="127" spans="1:30" outlineLevel="1">
      <c r="A127" s="7"/>
      <c r="B127" s="7"/>
      <c r="C127" s="7"/>
      <c r="D127" s="7"/>
      <c r="E127" s="163">
        <f>Asset13</f>
        <v>0</v>
      </c>
      <c r="F127" s="249"/>
      <c r="G127" s="152"/>
      <c r="H127" s="54"/>
      <c r="I127" s="54"/>
      <c r="J127" s="54"/>
      <c r="K127" s="54"/>
      <c r="L127" s="54"/>
      <c r="M127" s="54"/>
      <c r="N127" s="54"/>
      <c r="O127" s="54"/>
      <c r="P127" s="54"/>
      <c r="Q127" s="54"/>
      <c r="R127" s="3"/>
      <c r="S127" s="3"/>
      <c r="T127" s="3"/>
      <c r="U127" s="3"/>
      <c r="V127" s="3"/>
      <c r="W127" s="34"/>
      <c r="X127" s="4"/>
      <c r="Y127" s="4"/>
      <c r="Z127" s="4"/>
      <c r="AA127" s="4"/>
      <c r="AB127" s="4"/>
      <c r="AC127" s="4"/>
      <c r="AD127" s="4"/>
    </row>
    <row r="128" spans="1:30" outlineLevel="1">
      <c r="A128" s="7"/>
      <c r="B128" s="7"/>
      <c r="C128" s="7"/>
      <c r="D128" s="7"/>
      <c r="E128" s="163">
        <f>Asset14</f>
        <v>0</v>
      </c>
      <c r="F128" s="249"/>
      <c r="G128" s="152"/>
      <c r="H128" s="54"/>
      <c r="I128" s="54"/>
      <c r="J128" s="54"/>
      <c r="K128" s="54"/>
      <c r="L128" s="54"/>
      <c r="M128" s="54"/>
      <c r="N128" s="54"/>
      <c r="O128" s="54"/>
      <c r="P128" s="54"/>
      <c r="Q128" s="54"/>
      <c r="R128" s="3"/>
      <c r="S128" s="3"/>
      <c r="T128" s="3"/>
      <c r="U128" s="3"/>
      <c r="V128" s="3"/>
      <c r="W128" s="34"/>
      <c r="X128" s="4"/>
      <c r="Y128" s="4"/>
      <c r="Z128" s="4"/>
      <c r="AA128" s="4"/>
      <c r="AB128" s="4"/>
      <c r="AC128" s="4"/>
      <c r="AD128" s="4"/>
    </row>
    <row r="129" spans="1:30" outlineLevel="1">
      <c r="A129" s="7"/>
      <c r="B129" s="7"/>
      <c r="C129" s="7"/>
      <c r="D129" s="7"/>
      <c r="E129" s="163">
        <f>Asset15</f>
        <v>0</v>
      </c>
      <c r="F129" s="249"/>
      <c r="G129" s="152"/>
      <c r="H129" s="54"/>
      <c r="I129" s="54"/>
      <c r="J129" s="54"/>
      <c r="K129" s="54"/>
      <c r="L129" s="54"/>
      <c r="M129" s="54"/>
      <c r="N129" s="54"/>
      <c r="O129" s="54"/>
      <c r="P129" s="54"/>
      <c r="Q129" s="54"/>
      <c r="R129" s="3"/>
      <c r="S129" s="3"/>
      <c r="T129" s="3"/>
      <c r="U129" s="3"/>
      <c r="V129" s="3"/>
      <c r="W129" s="34"/>
      <c r="X129" s="4"/>
      <c r="Y129" s="4"/>
      <c r="Z129" s="4"/>
      <c r="AA129" s="4"/>
      <c r="AB129" s="4"/>
      <c r="AC129" s="4"/>
      <c r="AD129" s="4"/>
    </row>
    <row r="130" spans="1:30" outlineLevel="1">
      <c r="A130" s="7"/>
      <c r="B130" s="7"/>
      <c r="C130" s="7"/>
      <c r="D130" s="7"/>
      <c r="E130" s="163">
        <f>Asset16</f>
        <v>0</v>
      </c>
      <c r="F130" s="249"/>
      <c r="G130" s="152"/>
      <c r="H130" s="54"/>
      <c r="I130" s="54"/>
      <c r="J130" s="54"/>
      <c r="K130" s="54"/>
      <c r="L130" s="54"/>
      <c r="M130" s="54"/>
      <c r="N130" s="54"/>
      <c r="O130" s="54"/>
      <c r="P130" s="54"/>
      <c r="Q130" s="54"/>
      <c r="R130" s="3"/>
      <c r="S130" s="3"/>
      <c r="T130" s="3"/>
      <c r="U130" s="3"/>
      <c r="V130" s="3"/>
      <c r="W130" s="34"/>
      <c r="X130" s="4"/>
      <c r="Y130" s="4"/>
      <c r="Z130" s="4"/>
      <c r="AA130" s="4"/>
      <c r="AB130" s="4"/>
      <c r="AC130" s="4"/>
      <c r="AD130" s="4"/>
    </row>
    <row r="131" spans="1:30" outlineLevel="1">
      <c r="A131" s="7"/>
      <c r="B131" s="7"/>
      <c r="C131" s="7"/>
      <c r="D131" s="7"/>
      <c r="E131" s="163">
        <f>Asset17</f>
        <v>0</v>
      </c>
      <c r="F131" s="249"/>
      <c r="G131" s="152"/>
      <c r="H131" s="54"/>
      <c r="I131" s="54"/>
      <c r="J131" s="54"/>
      <c r="K131" s="54"/>
      <c r="L131" s="54"/>
      <c r="M131" s="54"/>
      <c r="N131" s="54"/>
      <c r="O131" s="54"/>
      <c r="P131" s="54"/>
      <c r="Q131" s="54"/>
      <c r="R131" s="3"/>
      <c r="S131" s="3"/>
      <c r="T131" s="3"/>
      <c r="U131" s="3"/>
      <c r="V131" s="3"/>
      <c r="W131" s="34"/>
      <c r="X131" s="4"/>
      <c r="Y131" s="4"/>
      <c r="Z131" s="4"/>
      <c r="AA131" s="4"/>
      <c r="AB131" s="4"/>
      <c r="AC131" s="4"/>
      <c r="AD131" s="4"/>
    </row>
    <row r="132" spans="1:30" outlineLevel="1">
      <c r="A132" s="7"/>
      <c r="B132" s="7"/>
      <c r="C132" s="7"/>
      <c r="D132" s="7"/>
      <c r="E132" s="163">
        <f>Asset18</f>
        <v>0</v>
      </c>
      <c r="F132" s="249"/>
      <c r="G132" s="152"/>
      <c r="H132" s="54"/>
      <c r="I132" s="54"/>
      <c r="J132" s="54"/>
      <c r="K132" s="54"/>
      <c r="L132" s="54"/>
      <c r="M132" s="54"/>
      <c r="N132" s="54"/>
      <c r="O132" s="54"/>
      <c r="P132" s="54"/>
      <c r="Q132" s="54"/>
      <c r="R132" s="3"/>
      <c r="S132" s="3"/>
      <c r="T132" s="3"/>
      <c r="U132" s="3"/>
      <c r="V132" s="3"/>
      <c r="W132" s="34"/>
      <c r="X132" s="4"/>
      <c r="Y132" s="4"/>
      <c r="Z132" s="4"/>
      <c r="AA132" s="4"/>
      <c r="AB132" s="4"/>
      <c r="AC132" s="4"/>
      <c r="AD132" s="4"/>
    </row>
    <row r="133" spans="1:30" outlineLevel="1">
      <c r="A133" s="7"/>
      <c r="B133" s="7"/>
      <c r="C133" s="7"/>
      <c r="D133" s="7"/>
      <c r="E133" s="163">
        <f>Asset19</f>
        <v>0</v>
      </c>
      <c r="F133" s="249"/>
      <c r="G133" s="152"/>
      <c r="H133" s="54"/>
      <c r="I133" s="54"/>
      <c r="J133" s="54"/>
      <c r="K133" s="54"/>
      <c r="L133" s="54"/>
      <c r="M133" s="54"/>
      <c r="N133" s="54"/>
      <c r="O133" s="54"/>
      <c r="P133" s="54"/>
      <c r="Q133" s="54"/>
      <c r="R133" s="3"/>
      <c r="S133" s="3"/>
      <c r="T133" s="3"/>
      <c r="U133" s="3"/>
      <c r="V133" s="3"/>
      <c r="W133" s="34"/>
      <c r="X133" s="4"/>
      <c r="Y133" s="4"/>
      <c r="Z133" s="4"/>
      <c r="AA133" s="4"/>
      <c r="AB133" s="4"/>
      <c r="AC133" s="4"/>
      <c r="AD133" s="4"/>
    </row>
    <row r="134" spans="1:30" outlineLevel="1">
      <c r="A134" s="7"/>
      <c r="B134" s="7"/>
      <c r="C134" s="7"/>
      <c r="D134" s="7"/>
      <c r="E134" s="163">
        <f>Asset20</f>
        <v>0</v>
      </c>
      <c r="F134" s="250"/>
      <c r="G134" s="152"/>
      <c r="H134" s="54"/>
      <c r="I134" s="54"/>
      <c r="J134" s="54"/>
      <c r="K134" s="54"/>
      <c r="L134" s="54"/>
      <c r="M134" s="54"/>
      <c r="N134" s="54"/>
      <c r="O134" s="54"/>
      <c r="P134" s="54"/>
      <c r="Q134" s="54"/>
      <c r="R134" s="3"/>
      <c r="S134" s="3"/>
      <c r="T134" s="3"/>
      <c r="U134" s="3"/>
      <c r="V134" s="3"/>
      <c r="W134" s="34"/>
      <c r="X134" s="4"/>
      <c r="Y134" s="4"/>
      <c r="Z134" s="4"/>
      <c r="AA134" s="4"/>
      <c r="AB134" s="4"/>
      <c r="AC134" s="4"/>
      <c r="AD134" s="4"/>
    </row>
    <row r="135" spans="1:30" outlineLevel="1">
      <c r="A135" s="7"/>
      <c r="B135" s="7"/>
      <c r="C135" s="7"/>
      <c r="D135" s="7"/>
      <c r="E135" s="163">
        <f>Asset21</f>
        <v>0</v>
      </c>
      <c r="F135" s="250"/>
      <c r="G135" s="152"/>
      <c r="H135" s="54"/>
      <c r="I135" s="54"/>
      <c r="J135" s="54"/>
      <c r="K135" s="54"/>
      <c r="L135" s="54"/>
      <c r="M135" s="54"/>
      <c r="N135" s="54"/>
      <c r="O135" s="54"/>
      <c r="P135" s="54"/>
      <c r="Q135" s="54"/>
      <c r="R135" s="3"/>
      <c r="S135" s="3"/>
      <c r="T135" s="3"/>
      <c r="U135" s="3"/>
      <c r="V135" s="3"/>
      <c r="W135" s="34"/>
      <c r="X135" s="4"/>
      <c r="Y135" s="4"/>
      <c r="Z135" s="4"/>
      <c r="AA135" s="4"/>
      <c r="AB135" s="4"/>
      <c r="AC135" s="4"/>
      <c r="AD135" s="4"/>
    </row>
    <row r="136" spans="1:30" outlineLevel="1">
      <c r="A136" s="7"/>
      <c r="B136" s="7"/>
      <c r="C136" s="7"/>
      <c r="D136" s="7"/>
      <c r="E136" s="163">
        <f>Asset22</f>
        <v>0</v>
      </c>
      <c r="F136" s="250"/>
      <c r="G136" s="152"/>
      <c r="H136" s="54"/>
      <c r="I136" s="54"/>
      <c r="J136" s="54"/>
      <c r="K136" s="54"/>
      <c r="L136" s="54"/>
      <c r="M136" s="54"/>
      <c r="N136" s="54"/>
      <c r="O136" s="54"/>
      <c r="P136" s="54"/>
      <c r="Q136" s="54"/>
      <c r="R136" s="3"/>
      <c r="S136" s="3"/>
      <c r="T136" s="3"/>
      <c r="U136" s="3"/>
      <c r="V136" s="3"/>
      <c r="W136" s="34"/>
      <c r="X136" s="4"/>
      <c r="Y136" s="4"/>
      <c r="Z136" s="4"/>
      <c r="AA136" s="4"/>
      <c r="AB136" s="4"/>
      <c r="AC136" s="4"/>
      <c r="AD136" s="4"/>
    </row>
    <row r="137" spans="1:30" outlineLevel="1">
      <c r="A137" s="7"/>
      <c r="B137" s="7"/>
      <c r="C137" s="7"/>
      <c r="D137" s="7"/>
      <c r="E137" s="163">
        <f>Asset23</f>
        <v>0</v>
      </c>
      <c r="F137" s="250"/>
      <c r="G137" s="152"/>
      <c r="H137" s="54"/>
      <c r="I137" s="54"/>
      <c r="J137" s="54"/>
      <c r="K137" s="54"/>
      <c r="L137" s="54"/>
      <c r="M137" s="54"/>
      <c r="N137" s="54"/>
      <c r="O137" s="54"/>
      <c r="P137" s="54"/>
      <c r="Q137" s="54"/>
      <c r="R137" s="3"/>
      <c r="S137" s="3"/>
      <c r="T137" s="3"/>
      <c r="U137" s="3"/>
      <c r="V137" s="3"/>
      <c r="W137" s="34"/>
      <c r="X137" s="4"/>
      <c r="Y137" s="4"/>
      <c r="Z137" s="4"/>
      <c r="AA137" s="4"/>
      <c r="AB137" s="4"/>
      <c r="AC137" s="4"/>
      <c r="AD137" s="4"/>
    </row>
    <row r="138" spans="1:30" outlineLevel="1">
      <c r="A138" s="7"/>
      <c r="B138" s="7"/>
      <c r="C138" s="7"/>
      <c r="D138" s="7"/>
      <c r="E138" s="163">
        <f>Asset24</f>
        <v>0</v>
      </c>
      <c r="F138" s="250"/>
      <c r="G138" s="152"/>
      <c r="H138" s="54"/>
      <c r="I138" s="54"/>
      <c r="J138" s="54"/>
      <c r="K138" s="54"/>
      <c r="L138" s="54"/>
      <c r="M138" s="54"/>
      <c r="N138" s="54"/>
      <c r="O138" s="54"/>
      <c r="P138" s="54"/>
      <c r="Q138" s="54"/>
      <c r="R138" s="3"/>
      <c r="S138" s="3"/>
      <c r="T138" s="3"/>
      <c r="U138" s="3"/>
      <c r="V138" s="3"/>
      <c r="W138" s="34"/>
      <c r="X138" s="4"/>
      <c r="Y138" s="4"/>
      <c r="Z138" s="4"/>
      <c r="AA138" s="4"/>
      <c r="AB138" s="4"/>
      <c r="AC138" s="4"/>
      <c r="AD138" s="4"/>
    </row>
    <row r="139" spans="1:30" outlineLevel="1">
      <c r="A139" s="7"/>
      <c r="B139" s="7"/>
      <c r="C139" s="7"/>
      <c r="D139" s="7"/>
      <c r="E139" s="163">
        <f>Asset25</f>
        <v>0</v>
      </c>
      <c r="F139" s="250"/>
      <c r="G139" s="152"/>
      <c r="H139" s="54"/>
      <c r="I139" s="54"/>
      <c r="J139" s="54"/>
      <c r="K139" s="54"/>
      <c r="L139" s="54"/>
      <c r="M139" s="54"/>
      <c r="N139" s="54"/>
      <c r="O139" s="54"/>
      <c r="P139" s="54"/>
      <c r="Q139" s="54"/>
      <c r="R139" s="3"/>
      <c r="S139" s="3"/>
      <c r="T139" s="3"/>
      <c r="U139" s="3"/>
      <c r="V139" s="3"/>
      <c r="W139" s="34"/>
      <c r="X139" s="4"/>
      <c r="Y139" s="4"/>
      <c r="Z139" s="4"/>
      <c r="AA139" s="4"/>
      <c r="AB139" s="4"/>
      <c r="AC139" s="4"/>
      <c r="AD139" s="4"/>
    </row>
    <row r="140" spans="1:30" outlineLevel="1">
      <c r="A140" s="7"/>
      <c r="B140" s="7"/>
      <c r="C140" s="7"/>
      <c r="D140" s="7"/>
      <c r="E140" s="163">
        <f>Asset26</f>
        <v>0</v>
      </c>
      <c r="F140" s="250"/>
      <c r="G140" s="152"/>
      <c r="H140" s="54"/>
      <c r="I140" s="54"/>
      <c r="J140" s="54"/>
      <c r="K140" s="54"/>
      <c r="L140" s="54"/>
      <c r="M140" s="54"/>
      <c r="N140" s="54"/>
      <c r="O140" s="54"/>
      <c r="P140" s="54"/>
      <c r="Q140" s="54"/>
      <c r="R140" s="3"/>
      <c r="S140" s="3"/>
      <c r="T140" s="3"/>
      <c r="U140" s="3"/>
      <c r="V140" s="3"/>
      <c r="W140" s="34"/>
      <c r="X140" s="4"/>
      <c r="Y140" s="4"/>
      <c r="Z140" s="4"/>
      <c r="AA140" s="4"/>
      <c r="AB140" s="4"/>
      <c r="AC140" s="4"/>
      <c r="AD140" s="4"/>
    </row>
    <row r="141" spans="1:30" outlineLevel="1">
      <c r="A141" s="7"/>
      <c r="B141" s="7"/>
      <c r="C141" s="7"/>
      <c r="D141" s="7"/>
      <c r="E141" s="163">
        <f>Asset27</f>
        <v>0</v>
      </c>
      <c r="F141" s="250"/>
      <c r="G141" s="152"/>
      <c r="H141" s="54"/>
      <c r="I141" s="54"/>
      <c r="J141" s="54"/>
      <c r="K141" s="54"/>
      <c r="L141" s="54"/>
      <c r="M141" s="54"/>
      <c r="N141" s="54"/>
      <c r="O141" s="54"/>
      <c r="P141" s="54"/>
      <c r="Q141" s="54"/>
      <c r="R141" s="3"/>
      <c r="S141" s="3"/>
      <c r="T141" s="3"/>
      <c r="U141" s="3"/>
      <c r="V141" s="3"/>
      <c r="W141" s="34"/>
      <c r="X141" s="4"/>
      <c r="Y141" s="4"/>
      <c r="Z141" s="4"/>
      <c r="AA141" s="4"/>
      <c r="AB141" s="4"/>
      <c r="AC141" s="4"/>
      <c r="AD141" s="4"/>
    </row>
    <row r="142" spans="1:30" outlineLevel="1">
      <c r="A142" s="7"/>
      <c r="B142" s="7"/>
      <c r="C142" s="7"/>
      <c r="D142" s="7"/>
      <c r="E142" s="163">
        <f>Asset28</f>
        <v>0</v>
      </c>
      <c r="F142" s="250"/>
      <c r="G142" s="152"/>
      <c r="H142" s="54"/>
      <c r="I142" s="54"/>
      <c r="J142" s="54"/>
      <c r="K142" s="54"/>
      <c r="L142" s="54"/>
      <c r="M142" s="54"/>
      <c r="N142" s="54"/>
      <c r="O142" s="54"/>
      <c r="P142" s="54"/>
      <c r="Q142" s="54"/>
      <c r="R142" s="3"/>
      <c r="S142" s="3"/>
      <c r="T142" s="3"/>
      <c r="U142" s="3"/>
      <c r="V142" s="3"/>
      <c r="W142" s="34"/>
      <c r="X142" s="4"/>
      <c r="Y142" s="4"/>
      <c r="Z142" s="4"/>
      <c r="AA142" s="4"/>
      <c r="AB142" s="4"/>
      <c r="AC142" s="4"/>
      <c r="AD142" s="4"/>
    </row>
    <row r="143" spans="1:30" outlineLevel="1">
      <c r="A143" s="7"/>
      <c r="B143" s="7"/>
      <c r="C143" s="7"/>
      <c r="D143" s="7"/>
      <c r="E143" s="163">
        <f>Asset29</f>
        <v>0</v>
      </c>
      <c r="F143" s="250"/>
      <c r="G143" s="152"/>
      <c r="H143" s="54"/>
      <c r="I143" s="54"/>
      <c r="J143" s="54"/>
      <c r="K143" s="54"/>
      <c r="L143" s="54"/>
      <c r="M143" s="54"/>
      <c r="N143" s="54"/>
      <c r="O143" s="54"/>
      <c r="P143" s="54"/>
      <c r="Q143" s="54"/>
      <c r="R143" s="3"/>
      <c r="S143" s="3"/>
      <c r="T143" s="3"/>
      <c r="U143" s="3"/>
      <c r="V143" s="3"/>
      <c r="W143" s="34"/>
      <c r="X143" s="4"/>
      <c r="Y143" s="4"/>
      <c r="Z143" s="4"/>
      <c r="AA143" s="4"/>
      <c r="AB143" s="4"/>
      <c r="AC143" s="4"/>
      <c r="AD143" s="4"/>
    </row>
    <row r="144" spans="1:30" outlineLevel="1">
      <c r="A144" s="7"/>
      <c r="B144" s="7"/>
      <c r="C144" s="7"/>
      <c r="D144" s="7"/>
      <c r="E144" s="163">
        <f>Asset30</f>
        <v>0</v>
      </c>
      <c r="F144" s="250"/>
      <c r="G144" s="152"/>
      <c r="H144" s="54"/>
      <c r="I144" s="54"/>
      <c r="J144" s="54"/>
      <c r="K144" s="54"/>
      <c r="L144" s="54"/>
      <c r="M144" s="54"/>
      <c r="N144" s="54"/>
      <c r="O144" s="54"/>
      <c r="P144" s="54"/>
      <c r="Q144" s="54"/>
      <c r="R144" s="3"/>
      <c r="S144" s="3"/>
      <c r="T144" s="3"/>
      <c r="U144" s="3"/>
      <c r="V144" s="3"/>
      <c r="W144" s="34"/>
      <c r="X144" s="4"/>
      <c r="Y144" s="4"/>
      <c r="Z144" s="4"/>
      <c r="AA144" s="4"/>
      <c r="AB144" s="4"/>
      <c r="AC144" s="4"/>
      <c r="AD144" s="4"/>
    </row>
    <row r="145" spans="1:30" hidden="1" outlineLevel="2">
      <c r="A145" s="7"/>
      <c r="B145" s="7"/>
      <c r="C145" s="7"/>
      <c r="D145" s="7"/>
      <c r="E145" s="163">
        <f>Asset31</f>
        <v>0</v>
      </c>
      <c r="F145" s="250"/>
      <c r="G145" s="152"/>
      <c r="H145" s="54"/>
      <c r="I145" s="54"/>
      <c r="J145" s="54"/>
      <c r="K145" s="54"/>
      <c r="L145" s="54"/>
      <c r="M145" s="54"/>
      <c r="N145" s="54"/>
      <c r="O145" s="54"/>
      <c r="P145" s="54"/>
      <c r="Q145" s="54"/>
      <c r="R145" s="3"/>
      <c r="S145" s="3"/>
      <c r="T145" s="3"/>
      <c r="U145" s="3"/>
      <c r="V145" s="3"/>
      <c r="W145" s="34"/>
      <c r="X145" s="4"/>
      <c r="Y145" s="4"/>
      <c r="Z145" s="4"/>
      <c r="AA145" s="4"/>
      <c r="AB145" s="4"/>
      <c r="AC145" s="4"/>
      <c r="AD145" s="4"/>
    </row>
    <row r="146" spans="1:30" hidden="1" outlineLevel="2">
      <c r="A146" s="7"/>
      <c r="B146" s="7"/>
      <c r="C146" s="7"/>
      <c r="D146" s="7"/>
      <c r="E146" s="163">
        <f>Asset32</f>
        <v>0</v>
      </c>
      <c r="F146" s="250"/>
      <c r="G146" s="152"/>
      <c r="H146" s="54"/>
      <c r="I146" s="54"/>
      <c r="J146" s="54"/>
      <c r="K146" s="54"/>
      <c r="L146" s="54"/>
      <c r="M146" s="54"/>
      <c r="N146" s="54"/>
      <c r="O146" s="54"/>
      <c r="P146" s="54"/>
      <c r="Q146" s="54"/>
      <c r="R146" s="3"/>
      <c r="S146" s="3"/>
      <c r="T146" s="3"/>
      <c r="U146" s="3"/>
      <c r="V146" s="3"/>
      <c r="W146" s="34"/>
      <c r="X146" s="4"/>
      <c r="Y146" s="4"/>
      <c r="Z146" s="4"/>
      <c r="AA146" s="4"/>
      <c r="AB146" s="4"/>
      <c r="AC146" s="4"/>
      <c r="AD146" s="4"/>
    </row>
    <row r="147" spans="1:30" hidden="1" outlineLevel="2">
      <c r="A147" s="7"/>
      <c r="B147" s="7"/>
      <c r="C147" s="7"/>
      <c r="D147" s="7"/>
      <c r="E147" s="163">
        <f>Asset33</f>
        <v>0</v>
      </c>
      <c r="F147" s="250"/>
      <c r="G147" s="152"/>
      <c r="H147" s="54"/>
      <c r="I147" s="54"/>
      <c r="J147" s="54"/>
      <c r="K147" s="54"/>
      <c r="L147" s="54"/>
      <c r="M147" s="54"/>
      <c r="N147" s="54"/>
      <c r="O147" s="54"/>
      <c r="P147" s="54"/>
      <c r="Q147" s="54"/>
      <c r="R147" s="3"/>
      <c r="S147" s="3"/>
      <c r="T147" s="3"/>
      <c r="U147" s="3"/>
      <c r="V147" s="3"/>
      <c r="W147" s="34"/>
      <c r="X147" s="4"/>
      <c r="Y147" s="4"/>
      <c r="Z147" s="4"/>
      <c r="AA147" s="4"/>
      <c r="AB147" s="4"/>
      <c r="AC147" s="4"/>
      <c r="AD147" s="4"/>
    </row>
    <row r="148" spans="1:30" hidden="1" outlineLevel="2">
      <c r="A148" s="7"/>
      <c r="B148" s="7"/>
      <c r="C148" s="7"/>
      <c r="D148" s="7"/>
      <c r="E148" s="163">
        <f>Asset34</f>
        <v>0</v>
      </c>
      <c r="F148" s="250"/>
      <c r="G148" s="152"/>
      <c r="H148" s="54"/>
      <c r="I148" s="54"/>
      <c r="J148" s="54"/>
      <c r="K148" s="54"/>
      <c r="L148" s="54"/>
      <c r="M148" s="54"/>
      <c r="N148" s="54"/>
      <c r="O148" s="54"/>
      <c r="P148" s="54"/>
      <c r="Q148" s="54"/>
      <c r="R148" s="3"/>
      <c r="S148" s="3"/>
      <c r="T148" s="3"/>
      <c r="U148" s="3"/>
      <c r="V148" s="3"/>
      <c r="W148" s="34"/>
      <c r="X148" s="4"/>
      <c r="Y148" s="4"/>
      <c r="Z148" s="4"/>
      <c r="AA148" s="4"/>
      <c r="AB148" s="4"/>
      <c r="AC148" s="4"/>
      <c r="AD148" s="4"/>
    </row>
    <row r="149" spans="1:30" hidden="1" outlineLevel="2">
      <c r="A149" s="7"/>
      <c r="B149" s="7"/>
      <c r="C149" s="7"/>
      <c r="D149" s="7"/>
      <c r="E149" s="163">
        <f>Asset35</f>
        <v>0</v>
      </c>
      <c r="F149" s="250"/>
      <c r="G149" s="152"/>
      <c r="H149" s="54"/>
      <c r="I149" s="54"/>
      <c r="J149" s="54"/>
      <c r="K149" s="54"/>
      <c r="L149" s="54"/>
      <c r="M149" s="54"/>
      <c r="N149" s="54"/>
      <c r="O149" s="54"/>
      <c r="P149" s="54"/>
      <c r="Q149" s="54"/>
      <c r="R149" s="3"/>
      <c r="S149" s="3"/>
      <c r="T149" s="3"/>
      <c r="U149" s="3"/>
      <c r="V149" s="3"/>
      <c r="W149" s="34"/>
      <c r="X149" s="4"/>
      <c r="Y149" s="4"/>
      <c r="Z149" s="4"/>
      <c r="AA149" s="4"/>
      <c r="AB149" s="4"/>
      <c r="AC149" s="4"/>
      <c r="AD149" s="4"/>
    </row>
    <row r="150" spans="1:30" hidden="1" outlineLevel="2">
      <c r="A150" s="7"/>
      <c r="B150" s="7"/>
      <c r="C150" s="7"/>
      <c r="D150" s="7"/>
      <c r="E150" s="163">
        <f>Asset36</f>
        <v>0</v>
      </c>
      <c r="F150" s="250"/>
      <c r="G150" s="152"/>
      <c r="H150" s="54"/>
      <c r="I150" s="54"/>
      <c r="J150" s="54"/>
      <c r="K150" s="54"/>
      <c r="L150" s="54"/>
      <c r="M150" s="54"/>
      <c r="N150" s="54"/>
      <c r="O150" s="54"/>
      <c r="P150" s="54"/>
      <c r="Q150" s="54"/>
      <c r="R150" s="3"/>
      <c r="S150" s="3"/>
      <c r="T150" s="3"/>
      <c r="U150" s="3"/>
      <c r="V150" s="3"/>
      <c r="W150" s="34"/>
      <c r="X150" s="4"/>
      <c r="Y150" s="4"/>
      <c r="Z150" s="4"/>
      <c r="AA150" s="4"/>
      <c r="AB150" s="4"/>
      <c r="AC150" s="4"/>
      <c r="AD150" s="4"/>
    </row>
    <row r="151" spans="1:30" hidden="1" outlineLevel="2">
      <c r="A151" s="7"/>
      <c r="B151" s="7"/>
      <c r="C151" s="7"/>
      <c r="D151" s="7"/>
      <c r="E151" s="163">
        <f>Asset37</f>
        <v>0</v>
      </c>
      <c r="F151" s="250"/>
      <c r="G151" s="152"/>
      <c r="H151" s="54"/>
      <c r="I151" s="54"/>
      <c r="J151" s="54"/>
      <c r="K151" s="54"/>
      <c r="L151" s="54"/>
      <c r="M151" s="54"/>
      <c r="N151" s="54"/>
      <c r="O151" s="54"/>
      <c r="P151" s="54"/>
      <c r="Q151" s="54"/>
      <c r="R151" s="3"/>
      <c r="S151" s="3"/>
      <c r="T151" s="3"/>
      <c r="U151" s="3"/>
      <c r="V151" s="3"/>
      <c r="W151" s="34"/>
      <c r="X151" s="4"/>
      <c r="Y151" s="4"/>
      <c r="Z151" s="4"/>
      <c r="AA151" s="4"/>
      <c r="AB151" s="4"/>
      <c r="AC151" s="4"/>
      <c r="AD151" s="4"/>
    </row>
    <row r="152" spans="1:30" hidden="1" outlineLevel="2">
      <c r="A152" s="7"/>
      <c r="B152" s="7"/>
      <c r="C152" s="7"/>
      <c r="D152" s="7"/>
      <c r="E152" s="163">
        <f>Asset38</f>
        <v>0</v>
      </c>
      <c r="F152" s="250"/>
      <c r="G152" s="152"/>
      <c r="H152" s="54"/>
      <c r="I152" s="54"/>
      <c r="J152" s="54"/>
      <c r="K152" s="54"/>
      <c r="L152" s="54"/>
      <c r="M152" s="54"/>
      <c r="N152" s="54"/>
      <c r="O152" s="54"/>
      <c r="P152" s="54"/>
      <c r="Q152" s="54"/>
      <c r="R152" s="3"/>
      <c r="S152" s="3"/>
      <c r="T152" s="3"/>
      <c r="U152" s="3"/>
      <c r="V152" s="3"/>
      <c r="W152" s="34"/>
      <c r="X152" s="4"/>
      <c r="Y152" s="4"/>
      <c r="Z152" s="4"/>
      <c r="AA152" s="4"/>
      <c r="AB152" s="4"/>
      <c r="AC152" s="4"/>
      <c r="AD152" s="4"/>
    </row>
    <row r="153" spans="1:30" hidden="1" outlineLevel="2">
      <c r="A153" s="7"/>
      <c r="B153" s="7"/>
      <c r="C153" s="7"/>
      <c r="D153" s="7"/>
      <c r="E153" s="163">
        <f>Asset39</f>
        <v>0</v>
      </c>
      <c r="F153" s="250"/>
      <c r="G153" s="152"/>
      <c r="H153" s="54"/>
      <c r="I153" s="54"/>
      <c r="J153" s="54"/>
      <c r="K153" s="54"/>
      <c r="L153" s="54"/>
      <c r="M153" s="54"/>
      <c r="N153" s="54"/>
      <c r="O153" s="54"/>
      <c r="P153" s="54"/>
      <c r="Q153" s="54"/>
      <c r="R153" s="3"/>
      <c r="S153" s="3"/>
      <c r="T153" s="3"/>
      <c r="U153" s="3"/>
      <c r="V153" s="3"/>
      <c r="W153" s="34"/>
      <c r="X153" s="4"/>
      <c r="Y153" s="4"/>
      <c r="Z153" s="4"/>
      <c r="AA153" s="4"/>
      <c r="AB153" s="4"/>
      <c r="AC153" s="4"/>
      <c r="AD153" s="4"/>
    </row>
    <row r="154" spans="1:30" hidden="1" outlineLevel="2">
      <c r="A154" s="7"/>
      <c r="B154" s="7"/>
      <c r="C154" s="7"/>
      <c r="D154" s="7"/>
      <c r="E154" s="163">
        <f>Asset40</f>
        <v>0</v>
      </c>
      <c r="F154" s="250"/>
      <c r="G154" s="152"/>
      <c r="H154" s="54"/>
      <c r="I154" s="54"/>
      <c r="J154" s="54"/>
      <c r="K154" s="54"/>
      <c r="L154" s="54"/>
      <c r="M154" s="54"/>
      <c r="N154" s="54"/>
      <c r="O154" s="54"/>
      <c r="P154" s="54"/>
      <c r="Q154" s="54"/>
      <c r="R154" s="3"/>
      <c r="S154" s="3"/>
      <c r="T154" s="3"/>
      <c r="U154" s="3"/>
      <c r="V154" s="3"/>
      <c r="W154" s="34"/>
      <c r="X154" s="4"/>
      <c r="Y154" s="4"/>
      <c r="Z154" s="4"/>
      <c r="AA154" s="4"/>
      <c r="AB154" s="4"/>
      <c r="AC154" s="4"/>
      <c r="AD154" s="4"/>
    </row>
    <row r="155" spans="1:30" hidden="1" outlineLevel="2">
      <c r="A155" s="7"/>
      <c r="B155" s="7"/>
      <c r="C155" s="7"/>
      <c r="D155" s="7"/>
      <c r="E155" s="163">
        <f>Asset41</f>
        <v>0</v>
      </c>
      <c r="F155" s="250"/>
      <c r="G155" s="152"/>
      <c r="H155" s="54"/>
      <c r="I155" s="54"/>
      <c r="J155" s="54"/>
      <c r="K155" s="54"/>
      <c r="L155" s="54"/>
      <c r="M155" s="54"/>
      <c r="N155" s="54"/>
      <c r="O155" s="54"/>
      <c r="P155" s="54"/>
      <c r="Q155" s="54"/>
      <c r="R155" s="3"/>
      <c r="S155" s="3"/>
      <c r="T155" s="3"/>
      <c r="U155" s="3"/>
      <c r="V155" s="3"/>
      <c r="W155" s="34"/>
      <c r="X155" s="4"/>
      <c r="Y155" s="4"/>
      <c r="Z155" s="4"/>
      <c r="AA155" s="4"/>
      <c r="AB155" s="4"/>
      <c r="AC155" s="4"/>
      <c r="AD155" s="4"/>
    </row>
    <row r="156" spans="1:30" hidden="1" outlineLevel="2">
      <c r="A156" s="7"/>
      <c r="B156" s="7"/>
      <c r="C156" s="7"/>
      <c r="D156" s="7"/>
      <c r="E156" s="163">
        <f>Asset42</f>
        <v>0</v>
      </c>
      <c r="F156" s="250"/>
      <c r="G156" s="152"/>
      <c r="H156" s="54"/>
      <c r="I156" s="54"/>
      <c r="J156" s="54"/>
      <c r="K156" s="54"/>
      <c r="L156" s="54"/>
      <c r="M156" s="54"/>
      <c r="N156" s="54"/>
      <c r="O156" s="54"/>
      <c r="P156" s="54"/>
      <c r="Q156" s="54"/>
      <c r="R156" s="3"/>
      <c r="S156" s="3"/>
      <c r="T156" s="3"/>
      <c r="U156" s="3"/>
      <c r="V156" s="3"/>
      <c r="W156" s="34"/>
      <c r="X156" s="4"/>
      <c r="Y156" s="4"/>
      <c r="Z156" s="4"/>
      <c r="AA156" s="4"/>
      <c r="AB156" s="4"/>
      <c r="AC156" s="4"/>
      <c r="AD156" s="4"/>
    </row>
    <row r="157" spans="1:30" hidden="1" outlineLevel="2">
      <c r="A157" s="7"/>
      <c r="B157" s="7"/>
      <c r="C157" s="7"/>
      <c r="D157" s="7"/>
      <c r="E157" s="163">
        <f>Asset43</f>
        <v>0</v>
      </c>
      <c r="F157" s="250"/>
      <c r="G157" s="152"/>
      <c r="H157" s="54"/>
      <c r="I157" s="54"/>
      <c r="J157" s="54"/>
      <c r="K157" s="54"/>
      <c r="L157" s="54"/>
      <c r="M157" s="54"/>
      <c r="N157" s="54"/>
      <c r="O157" s="54"/>
      <c r="P157" s="54"/>
      <c r="Q157" s="54"/>
      <c r="R157" s="3"/>
      <c r="S157" s="3"/>
      <c r="T157" s="3"/>
      <c r="U157" s="3"/>
      <c r="V157" s="3"/>
      <c r="W157" s="34"/>
      <c r="X157" s="4"/>
      <c r="Y157" s="4"/>
      <c r="Z157" s="4"/>
      <c r="AA157" s="4"/>
      <c r="AB157" s="4"/>
      <c r="AC157" s="4"/>
      <c r="AD157" s="4"/>
    </row>
    <row r="158" spans="1:30" hidden="1" outlineLevel="2">
      <c r="A158" s="7"/>
      <c r="B158" s="7"/>
      <c r="C158" s="7"/>
      <c r="D158" s="7"/>
      <c r="E158" s="163">
        <f>Asset44</f>
        <v>0</v>
      </c>
      <c r="F158" s="250"/>
      <c r="G158" s="152"/>
      <c r="H158" s="54"/>
      <c r="I158" s="54"/>
      <c r="J158" s="54"/>
      <c r="K158" s="54"/>
      <c r="L158" s="54"/>
      <c r="M158" s="54"/>
      <c r="N158" s="54"/>
      <c r="O158" s="54"/>
      <c r="P158" s="54"/>
      <c r="Q158" s="54"/>
      <c r="R158" s="3"/>
      <c r="S158" s="3"/>
      <c r="T158" s="3"/>
      <c r="U158" s="3"/>
      <c r="V158" s="3"/>
      <c r="W158" s="34"/>
      <c r="X158" s="4"/>
      <c r="Y158" s="4"/>
      <c r="Z158" s="4"/>
      <c r="AA158" s="4"/>
      <c r="AB158" s="4"/>
      <c r="AC158" s="4"/>
      <c r="AD158" s="4"/>
    </row>
    <row r="159" spans="1:30" hidden="1" outlineLevel="2">
      <c r="A159" s="7"/>
      <c r="B159" s="7"/>
      <c r="C159" s="7"/>
      <c r="D159" s="7"/>
      <c r="E159" s="163">
        <f>Asset45</f>
        <v>0</v>
      </c>
      <c r="F159" s="250"/>
      <c r="G159" s="152"/>
      <c r="H159" s="54"/>
      <c r="I159" s="54"/>
      <c r="J159" s="54"/>
      <c r="K159" s="54"/>
      <c r="L159" s="54"/>
      <c r="M159" s="54"/>
      <c r="N159" s="54"/>
      <c r="O159" s="54"/>
      <c r="P159" s="54"/>
      <c r="Q159" s="54"/>
      <c r="R159" s="3"/>
      <c r="S159" s="3"/>
      <c r="T159" s="3"/>
      <c r="U159" s="3"/>
      <c r="V159" s="3"/>
      <c r="W159" s="34"/>
      <c r="X159" s="4"/>
      <c r="Y159" s="4"/>
      <c r="Z159" s="4"/>
      <c r="AA159" s="4"/>
      <c r="AB159" s="4"/>
      <c r="AC159" s="4"/>
      <c r="AD159" s="4"/>
    </row>
    <row r="160" spans="1:30" hidden="1" outlineLevel="2">
      <c r="A160" s="7"/>
      <c r="B160" s="7"/>
      <c r="C160" s="7"/>
      <c r="D160" s="7"/>
      <c r="E160" s="163">
        <f>Asset46</f>
        <v>0</v>
      </c>
      <c r="F160" s="250"/>
      <c r="G160" s="152"/>
      <c r="H160" s="54"/>
      <c r="I160" s="54"/>
      <c r="J160" s="54"/>
      <c r="K160" s="54"/>
      <c r="L160" s="54"/>
      <c r="M160" s="54"/>
      <c r="N160" s="54"/>
      <c r="O160" s="54"/>
      <c r="P160" s="54"/>
      <c r="Q160" s="54"/>
      <c r="R160" s="3"/>
      <c r="S160" s="3"/>
      <c r="T160" s="3"/>
      <c r="U160" s="3"/>
      <c r="V160" s="3"/>
      <c r="W160" s="34"/>
      <c r="X160" s="4"/>
      <c r="Y160" s="4"/>
      <c r="Z160" s="4"/>
      <c r="AA160" s="4"/>
      <c r="AB160" s="4"/>
      <c r="AC160" s="4"/>
      <c r="AD160" s="4"/>
    </row>
    <row r="161" spans="1:30" hidden="1" outlineLevel="2">
      <c r="A161" s="7"/>
      <c r="B161" s="7"/>
      <c r="C161" s="7"/>
      <c r="D161" s="7"/>
      <c r="E161" s="163">
        <f>Asset47</f>
        <v>0</v>
      </c>
      <c r="F161" s="250"/>
      <c r="G161" s="152"/>
      <c r="H161" s="54"/>
      <c r="I161" s="54"/>
      <c r="J161" s="54"/>
      <c r="K161" s="54"/>
      <c r="L161" s="54"/>
      <c r="M161" s="54"/>
      <c r="N161" s="54"/>
      <c r="O161" s="54"/>
      <c r="P161" s="54"/>
      <c r="Q161" s="54"/>
      <c r="R161" s="3"/>
      <c r="S161" s="3"/>
      <c r="T161" s="3"/>
      <c r="U161" s="3"/>
      <c r="V161" s="3"/>
      <c r="W161" s="34"/>
      <c r="X161" s="4"/>
      <c r="Y161" s="4"/>
      <c r="Z161" s="4"/>
      <c r="AA161" s="4"/>
      <c r="AB161" s="4"/>
      <c r="AC161" s="4"/>
      <c r="AD161" s="4"/>
    </row>
    <row r="162" spans="1:30" hidden="1" outlineLevel="2">
      <c r="A162" s="7"/>
      <c r="B162" s="7"/>
      <c r="C162" s="7"/>
      <c r="D162" s="7"/>
      <c r="E162" s="163">
        <f>Asset48</f>
        <v>0</v>
      </c>
      <c r="F162" s="250"/>
      <c r="G162" s="152"/>
      <c r="H162" s="54"/>
      <c r="I162" s="54"/>
      <c r="J162" s="54"/>
      <c r="K162" s="54"/>
      <c r="L162" s="54"/>
      <c r="M162" s="54"/>
      <c r="N162" s="54"/>
      <c r="O162" s="54"/>
      <c r="P162" s="54"/>
      <c r="Q162" s="54"/>
      <c r="R162" s="3"/>
      <c r="S162" s="3"/>
      <c r="T162" s="3"/>
      <c r="U162" s="3"/>
      <c r="V162" s="3"/>
      <c r="W162" s="34"/>
      <c r="X162" s="4"/>
      <c r="Y162" s="4"/>
      <c r="Z162" s="4"/>
      <c r="AA162" s="4"/>
      <c r="AB162" s="4"/>
      <c r="AC162" s="4"/>
      <c r="AD162" s="4"/>
    </row>
    <row r="163" spans="1:30" hidden="1" outlineLevel="2">
      <c r="A163" s="7"/>
      <c r="B163" s="7"/>
      <c r="C163" s="7"/>
      <c r="D163" s="7"/>
      <c r="E163" s="163">
        <f>Asset49</f>
        <v>0</v>
      </c>
      <c r="F163" s="250"/>
      <c r="G163" s="152"/>
      <c r="H163" s="54"/>
      <c r="I163" s="54"/>
      <c r="J163" s="54"/>
      <c r="K163" s="54"/>
      <c r="L163" s="54"/>
      <c r="M163" s="54"/>
      <c r="N163" s="54"/>
      <c r="O163" s="54"/>
      <c r="P163" s="54"/>
      <c r="Q163" s="54"/>
      <c r="R163" s="3"/>
      <c r="S163" s="3"/>
      <c r="T163" s="3"/>
      <c r="U163" s="3"/>
      <c r="V163" s="3"/>
      <c r="W163" s="34"/>
      <c r="X163" s="4"/>
      <c r="Y163" s="4"/>
      <c r="Z163" s="4"/>
      <c r="AA163" s="4"/>
      <c r="AB163" s="4"/>
      <c r="AC163" s="4"/>
      <c r="AD163" s="4"/>
    </row>
    <row r="164" spans="1:30" outlineLevel="1" collapsed="1">
      <c r="A164" s="7"/>
      <c r="B164" s="7"/>
      <c r="C164" s="7"/>
      <c r="D164" s="7"/>
      <c r="E164" s="163" t="str">
        <f>Asset50</f>
        <v>Equity raising costs</v>
      </c>
      <c r="F164" s="250"/>
      <c r="G164" s="152"/>
      <c r="H164" s="54"/>
      <c r="I164" s="54"/>
      <c r="J164" s="54"/>
      <c r="K164" s="54"/>
      <c r="L164" s="54"/>
      <c r="M164" s="54"/>
      <c r="N164" s="54"/>
      <c r="O164" s="54"/>
      <c r="P164" s="54"/>
      <c r="Q164" s="54"/>
      <c r="R164" s="3"/>
      <c r="S164" s="3"/>
      <c r="T164" s="3"/>
      <c r="U164" s="3"/>
      <c r="V164" s="3"/>
      <c r="W164" s="34"/>
      <c r="X164" s="4"/>
      <c r="Y164" s="4"/>
      <c r="Z164" s="4"/>
      <c r="AA164" s="4"/>
      <c r="AB164" s="4"/>
      <c r="AC164" s="4"/>
      <c r="AD164" s="4"/>
    </row>
    <row r="165" spans="1:30">
      <c r="A165" s="7"/>
      <c r="B165" s="7"/>
      <c r="C165" s="7"/>
      <c r="D165" s="7"/>
      <c r="E165" s="163" t="s">
        <v>18</v>
      </c>
      <c r="F165" s="249"/>
      <c r="G165" s="241">
        <f>SUM(G115:G164)</f>
        <v>0</v>
      </c>
      <c r="H165" s="241">
        <f t="shared" ref="H165:Q165" si="5">SUM(H115:H164)</f>
        <v>0</v>
      </c>
      <c r="I165" s="241">
        <f t="shared" si="5"/>
        <v>0</v>
      </c>
      <c r="J165" s="241">
        <f t="shared" si="5"/>
        <v>0</v>
      </c>
      <c r="K165" s="241">
        <f t="shared" si="5"/>
        <v>0</v>
      </c>
      <c r="L165" s="241">
        <f t="shared" si="5"/>
        <v>0</v>
      </c>
      <c r="M165" s="241">
        <f t="shared" si="5"/>
        <v>0</v>
      </c>
      <c r="N165" s="241">
        <f t="shared" si="5"/>
        <v>0</v>
      </c>
      <c r="O165" s="241">
        <f t="shared" si="5"/>
        <v>0</v>
      </c>
      <c r="P165" s="241">
        <f t="shared" si="5"/>
        <v>0</v>
      </c>
      <c r="Q165" s="241">
        <f t="shared" si="5"/>
        <v>0</v>
      </c>
      <c r="R165" s="29"/>
      <c r="S165" s="29"/>
      <c r="T165" s="29"/>
      <c r="U165" s="29"/>
      <c r="V165" s="29"/>
      <c r="W165" s="29"/>
      <c r="X165" s="40"/>
      <c r="Y165" s="3"/>
      <c r="Z165" s="3"/>
      <c r="AA165" s="34"/>
      <c r="AB165" s="4"/>
      <c r="AC165" s="4"/>
      <c r="AD165" s="4"/>
    </row>
    <row r="166" spans="1:30" ht="20.25" customHeight="1">
      <c r="A166" s="7"/>
      <c r="B166" s="7"/>
      <c r="C166" s="7"/>
      <c r="D166" s="7"/>
      <c r="E166" s="1"/>
      <c r="F166" s="249"/>
      <c r="G166" s="4"/>
      <c r="H166" s="12"/>
      <c r="I166" s="14"/>
      <c r="J166" s="4"/>
      <c r="K166" s="4"/>
      <c r="L166" s="4"/>
      <c r="M166" s="4"/>
      <c r="N166" s="4"/>
      <c r="O166" s="4"/>
      <c r="P166" s="4"/>
      <c r="Q166" s="4"/>
      <c r="R166" s="201">
        <f>SUM(G165:Q165)</f>
        <v>0</v>
      </c>
      <c r="S166" s="4"/>
      <c r="T166" s="4"/>
      <c r="U166" s="4"/>
      <c r="V166" s="4"/>
      <c r="W166" s="4"/>
      <c r="X166" s="4"/>
      <c r="Y166" s="4"/>
      <c r="Z166" s="4"/>
      <c r="AA166" s="13"/>
      <c r="AB166" s="4"/>
      <c r="AC166" s="4"/>
      <c r="AD166" s="4"/>
    </row>
    <row r="167" spans="1:30" ht="13.5" customHeight="1">
      <c r="A167" s="65"/>
      <c r="B167" s="65"/>
      <c r="C167" s="65"/>
      <c r="D167" s="65"/>
      <c r="E167" s="1284" t="str">
        <f>"Actual Net Capital Expenditure – As Incurred ($m Real "&amp;IF(LEN($Z$7)&gt;4,CONCATENATE(LEFT($Z$7, 4)-1 &amp;"-" &amp;IF($Z$7&gt;"2009-10",,"0") &amp;RIGHT($Z$7,2)-1),$Z$7-1)&amp;")"</f>
        <v>Actual Net Capital Expenditure – As Incurred ($m Real 2012)</v>
      </c>
      <c r="F167" s="1284"/>
      <c r="G167" s="1284"/>
      <c r="H167" s="144"/>
      <c r="I167" s="144"/>
      <c r="J167" s="144"/>
      <c r="K167" s="68"/>
      <c r="L167" s="68"/>
      <c r="M167" s="66"/>
      <c r="N167" s="66"/>
      <c r="O167" s="66"/>
      <c r="P167" s="66"/>
      <c r="Q167" s="66"/>
      <c r="R167" s="66"/>
      <c r="S167" s="66"/>
      <c r="T167" s="66"/>
      <c r="U167" s="66"/>
      <c r="V167" s="66"/>
      <c r="W167" s="66"/>
      <c r="X167" s="3"/>
      <c r="Y167" s="3"/>
      <c r="Z167" s="3"/>
      <c r="AA167" s="3"/>
      <c r="AB167" s="34"/>
      <c r="AC167" s="4"/>
      <c r="AD167" s="4"/>
    </row>
    <row r="168" spans="1:30">
      <c r="A168" s="7"/>
      <c r="B168" s="7"/>
      <c r="C168" s="7"/>
      <c r="D168" s="7"/>
      <c r="E168" s="30" t="s">
        <v>2</v>
      </c>
      <c r="F168" s="249"/>
      <c r="G168" s="996" t="str">
        <f>G$60</f>
        <v>2013</v>
      </c>
      <c r="H168" s="996">
        <f t="shared" ref="H168:Q168" si="6">H$60</f>
        <v>2013</v>
      </c>
      <c r="I168" s="307">
        <f t="shared" si="6"/>
        <v>2014</v>
      </c>
      <c r="J168" s="200">
        <f t="shared" si="6"/>
        <v>2015</v>
      </c>
      <c r="K168" s="200">
        <f t="shared" si="6"/>
        <v>2016</v>
      </c>
      <c r="L168" s="200">
        <f t="shared" si="6"/>
        <v>2017</v>
      </c>
      <c r="M168" s="200">
        <f t="shared" si="6"/>
        <v>2018</v>
      </c>
      <c r="N168" s="200">
        <f t="shared" si="6"/>
        <v>2019</v>
      </c>
      <c r="O168" s="200">
        <f t="shared" si="6"/>
        <v>2020</v>
      </c>
      <c r="P168" s="200">
        <f t="shared" si="6"/>
        <v>2021</v>
      </c>
      <c r="Q168" s="200">
        <f t="shared" si="6"/>
        <v>2022</v>
      </c>
      <c r="R168" s="3"/>
      <c r="S168" s="3"/>
      <c r="T168" s="3"/>
      <c r="U168" s="3"/>
      <c r="V168" s="3"/>
      <c r="W168" s="34"/>
      <c r="X168" s="4"/>
      <c r="Y168" s="4"/>
      <c r="Z168" s="4"/>
      <c r="AA168" s="4"/>
      <c r="AB168" s="4"/>
      <c r="AC168" s="4"/>
      <c r="AD168" s="4"/>
    </row>
    <row r="169" spans="1:30" outlineLevel="1">
      <c r="A169" s="7"/>
      <c r="B169" s="7"/>
      <c r="C169" s="7"/>
      <c r="D169" s="7"/>
      <c r="E169" s="163" t="str">
        <f>Asset1</f>
        <v xml:space="preserve">Pipelines </v>
      </c>
      <c r="F169" s="249"/>
      <c r="G169" s="160">
        <f t="shared" ref="G169:Q169" si="7">(G61-G115)/G$386</f>
        <v>0</v>
      </c>
      <c r="H169" s="163">
        <f>(H61-H115)</f>
        <v>2.8311682077264058</v>
      </c>
      <c r="I169" s="163">
        <f t="shared" ref="I169:L169" si="8">(I61-I115)</f>
        <v>43.519629583210502</v>
      </c>
      <c r="J169" s="163">
        <f t="shared" si="8"/>
        <v>15.194284297131416</v>
      </c>
      <c r="K169" s="163">
        <f t="shared" si="8"/>
        <v>8.5338589514924355</v>
      </c>
      <c r="L169" s="163">
        <f t="shared" si="8"/>
        <v>4.5728277481896527</v>
      </c>
      <c r="M169" s="161">
        <f t="shared" ref="M169" si="9">(M61-M115)/M$386</f>
        <v>0</v>
      </c>
      <c r="N169" s="161">
        <f t="shared" si="7"/>
        <v>0</v>
      </c>
      <c r="O169" s="161">
        <f t="shared" si="7"/>
        <v>0</v>
      </c>
      <c r="P169" s="161">
        <f t="shared" si="7"/>
        <v>0</v>
      </c>
      <c r="Q169" s="161">
        <f t="shared" si="7"/>
        <v>0</v>
      </c>
      <c r="R169" s="3"/>
      <c r="S169" s="3"/>
      <c r="T169" s="3"/>
      <c r="U169" s="3"/>
      <c r="V169" s="3"/>
      <c r="W169" s="34"/>
      <c r="X169" s="4"/>
      <c r="Y169" s="4"/>
      <c r="Z169" s="4"/>
      <c r="AA169" s="4"/>
      <c r="AB169" s="4"/>
      <c r="AC169" s="4"/>
      <c r="AD169" s="4"/>
    </row>
    <row r="170" spans="1:30" outlineLevel="1">
      <c r="A170" s="7"/>
      <c r="B170" s="7"/>
      <c r="C170" s="7"/>
      <c r="D170" s="7"/>
      <c r="E170" s="163" t="str">
        <f>Asset2</f>
        <v xml:space="preserve">Compressors </v>
      </c>
      <c r="F170" s="249"/>
      <c r="G170" s="162">
        <f t="shared" ref="G170:Q170" si="10">(G62-G116)/G$386</f>
        <v>0</v>
      </c>
      <c r="H170" s="163">
        <f t="shared" ref="H170:L170" si="11">(H62-H116)</f>
        <v>5.4487804209360338</v>
      </c>
      <c r="I170" s="163">
        <f t="shared" si="11"/>
        <v>36.936964280727203</v>
      </c>
      <c r="J170" s="163">
        <f t="shared" si="11"/>
        <v>2.0304109366493002</v>
      </c>
      <c r="K170" s="163">
        <f t="shared" si="11"/>
        <v>0.48041957517870126</v>
      </c>
      <c r="L170" s="163">
        <f t="shared" si="11"/>
        <v>0.41756757921888071</v>
      </c>
      <c r="M170" s="163">
        <f t="shared" ref="M170" si="12">(M62-M116)/M$386</f>
        <v>0</v>
      </c>
      <c r="N170" s="163">
        <f t="shared" si="10"/>
        <v>0</v>
      </c>
      <c r="O170" s="163">
        <f t="shared" si="10"/>
        <v>0</v>
      </c>
      <c r="P170" s="163">
        <f t="shared" si="10"/>
        <v>0</v>
      </c>
      <c r="Q170" s="163">
        <f t="shared" si="10"/>
        <v>0</v>
      </c>
      <c r="R170" s="3"/>
      <c r="S170" s="3"/>
      <c r="T170" s="3"/>
      <c r="U170" s="3"/>
      <c r="V170" s="3"/>
      <c r="W170" s="34"/>
      <c r="X170" s="4"/>
      <c r="Y170" s="4"/>
      <c r="Z170" s="4"/>
      <c r="AA170" s="4"/>
      <c r="AB170" s="4"/>
      <c r="AC170" s="4"/>
      <c r="AD170" s="4"/>
    </row>
    <row r="171" spans="1:30" outlineLevel="1">
      <c r="A171" s="7"/>
      <c r="B171" s="7"/>
      <c r="C171" s="7"/>
      <c r="D171" s="7"/>
      <c r="E171" s="163" t="str">
        <f>Asset3</f>
        <v>City Gates &amp; Field Regulators</v>
      </c>
      <c r="F171" s="249"/>
      <c r="G171" s="162">
        <f t="shared" ref="G171:Q171" si="13">(G63-G117)/G$386</f>
        <v>0</v>
      </c>
      <c r="H171" s="163">
        <f t="shared" ref="H171:L171" si="14">(H63-H117)</f>
        <v>5.4776314969878666</v>
      </c>
      <c r="I171" s="163">
        <f t="shared" si="14"/>
        <v>8.8061078173735297</v>
      </c>
      <c r="J171" s="163">
        <f t="shared" si="14"/>
        <v>4.1964506372233092</v>
      </c>
      <c r="K171" s="163">
        <f t="shared" si="14"/>
        <v>1.5333572467822403</v>
      </c>
      <c r="L171" s="163">
        <f t="shared" si="14"/>
        <v>0.48779459259363739</v>
      </c>
      <c r="M171" s="163">
        <f t="shared" ref="M171" si="15">(M63-M117)/M$386</f>
        <v>0</v>
      </c>
      <c r="N171" s="163">
        <f t="shared" si="13"/>
        <v>0</v>
      </c>
      <c r="O171" s="163">
        <f t="shared" si="13"/>
        <v>0</v>
      </c>
      <c r="P171" s="163">
        <f t="shared" si="13"/>
        <v>0</v>
      </c>
      <c r="Q171" s="163">
        <f t="shared" si="13"/>
        <v>0</v>
      </c>
      <c r="R171" s="3"/>
      <c r="S171" s="3"/>
      <c r="T171" s="3"/>
      <c r="U171" s="3"/>
      <c r="V171" s="3"/>
      <c r="W171" s="34"/>
      <c r="X171" s="4"/>
      <c r="Y171" s="4"/>
      <c r="Z171" s="4"/>
      <c r="AA171" s="4"/>
      <c r="AB171" s="4"/>
      <c r="AC171" s="4"/>
      <c r="AD171" s="4"/>
    </row>
    <row r="172" spans="1:30" outlineLevel="1">
      <c r="A172" s="7"/>
      <c r="B172" s="7"/>
      <c r="C172" s="7"/>
      <c r="D172" s="7"/>
      <c r="E172" s="163" t="str">
        <f>Asset4</f>
        <v>Odourant Plants</v>
      </c>
      <c r="F172" s="249"/>
      <c r="G172" s="162">
        <f t="shared" ref="G172:Q172" si="16">(G64-G118)/G$386</f>
        <v>0</v>
      </c>
      <c r="H172" s="163">
        <f t="shared" ref="H172:L172" si="17">(H64-H118)</f>
        <v>0</v>
      </c>
      <c r="I172" s="163">
        <f t="shared" si="17"/>
        <v>0</v>
      </c>
      <c r="J172" s="163">
        <f t="shared" si="17"/>
        <v>0</v>
      </c>
      <c r="K172" s="163">
        <f t="shared" si="17"/>
        <v>0</v>
      </c>
      <c r="L172" s="163">
        <f t="shared" si="17"/>
        <v>0</v>
      </c>
      <c r="M172" s="163">
        <f t="shared" ref="M172" si="18">(M64-M118)/M$386</f>
        <v>0</v>
      </c>
      <c r="N172" s="163">
        <f t="shared" si="16"/>
        <v>0</v>
      </c>
      <c r="O172" s="163">
        <f t="shared" si="16"/>
        <v>0</v>
      </c>
      <c r="P172" s="163">
        <f t="shared" si="16"/>
        <v>0</v>
      </c>
      <c r="Q172" s="163">
        <f t="shared" si="16"/>
        <v>0</v>
      </c>
      <c r="R172" s="3"/>
      <c r="S172" s="3"/>
      <c r="T172" s="3"/>
      <c r="U172" s="3"/>
      <c r="V172" s="3"/>
      <c r="W172" s="34"/>
      <c r="X172" s="4"/>
      <c r="Y172" s="4"/>
      <c r="Z172" s="4"/>
      <c r="AA172" s="4"/>
      <c r="AB172" s="4"/>
      <c r="AC172" s="4"/>
      <c r="AD172" s="4"/>
    </row>
    <row r="173" spans="1:30" outlineLevel="1">
      <c r="A173" s="7"/>
      <c r="B173" s="7"/>
      <c r="C173" s="7"/>
      <c r="D173" s="7"/>
      <c r="E173" s="163" t="str">
        <f>Asset5</f>
        <v>Gas Quality</v>
      </c>
      <c r="F173" s="249"/>
      <c r="G173" s="162">
        <f t="shared" ref="G173:Q173" si="19">(G65-G119)/G$386</f>
        <v>0</v>
      </c>
      <c r="H173" s="163">
        <f t="shared" ref="H173:L173" si="20">(H65-H119)</f>
        <v>0.22465673999999999</v>
      </c>
      <c r="I173" s="163">
        <f t="shared" si="20"/>
        <v>0.35187949000000002</v>
      </c>
      <c r="J173" s="163">
        <f t="shared" si="20"/>
        <v>0.10054136357</v>
      </c>
      <c r="K173" s="163">
        <f t="shared" si="20"/>
        <v>0.10069396204872499</v>
      </c>
      <c r="L173" s="163">
        <f t="shared" si="20"/>
        <v>0</v>
      </c>
      <c r="M173" s="163">
        <f t="shared" ref="M173" si="21">(M65-M119)/M$386</f>
        <v>0</v>
      </c>
      <c r="N173" s="163">
        <f t="shared" si="19"/>
        <v>0</v>
      </c>
      <c r="O173" s="163">
        <f t="shared" si="19"/>
        <v>0</v>
      </c>
      <c r="P173" s="163">
        <f t="shared" si="19"/>
        <v>0</v>
      </c>
      <c r="Q173" s="163">
        <f t="shared" si="19"/>
        <v>0</v>
      </c>
      <c r="R173" s="3"/>
      <c r="S173" s="3"/>
      <c r="T173" s="3"/>
      <c r="U173" s="3"/>
      <c r="V173" s="3"/>
      <c r="W173" s="34"/>
      <c r="X173" s="4"/>
      <c r="Y173" s="4"/>
      <c r="Z173" s="4"/>
      <c r="AA173" s="4"/>
      <c r="AB173" s="4"/>
      <c r="AC173" s="4"/>
      <c r="AD173" s="4"/>
    </row>
    <row r="174" spans="1:30" outlineLevel="1">
      <c r="A174" s="7"/>
      <c r="B174" s="7"/>
      <c r="C174" s="7"/>
      <c r="D174" s="7"/>
      <c r="E174" s="163" t="str">
        <f>Asset6</f>
        <v xml:space="preserve">Other </v>
      </c>
      <c r="F174" s="249"/>
      <c r="G174" s="162">
        <f t="shared" ref="G174:Q174" si="22">(G66-G120)/G$386</f>
        <v>0</v>
      </c>
      <c r="H174" s="163">
        <f t="shared" ref="H174:L174" si="23">(H66-H120)</f>
        <v>-0.63411034823540691</v>
      </c>
      <c r="I174" s="163">
        <f t="shared" si="23"/>
        <v>0.6016614807216033</v>
      </c>
      <c r="J174" s="163">
        <f t="shared" si="23"/>
        <v>1.6128260502041478</v>
      </c>
      <c r="K174" s="163">
        <f t="shared" si="23"/>
        <v>2.227574839918689</v>
      </c>
      <c r="L174" s="163">
        <f t="shared" si="23"/>
        <v>2.9813709254221612</v>
      </c>
      <c r="M174" s="163">
        <f t="shared" ref="M174" si="24">(M66-M120)/M$386</f>
        <v>0</v>
      </c>
      <c r="N174" s="163">
        <f t="shared" si="22"/>
        <v>0</v>
      </c>
      <c r="O174" s="163">
        <f t="shared" si="22"/>
        <v>0</v>
      </c>
      <c r="P174" s="163">
        <f t="shared" si="22"/>
        <v>0</v>
      </c>
      <c r="Q174" s="163">
        <f t="shared" si="22"/>
        <v>0</v>
      </c>
      <c r="R174" s="3"/>
      <c r="S174" s="3"/>
      <c r="T174" s="3"/>
      <c r="U174" s="3"/>
      <c r="V174" s="3"/>
      <c r="W174" s="34"/>
      <c r="X174" s="4"/>
      <c r="Y174" s="4"/>
      <c r="Z174" s="4"/>
      <c r="AA174" s="4"/>
      <c r="AB174" s="4"/>
      <c r="AC174" s="4"/>
      <c r="AD174" s="4"/>
    </row>
    <row r="175" spans="1:30" outlineLevel="1">
      <c r="A175" s="7"/>
      <c r="B175" s="7"/>
      <c r="C175" s="7"/>
      <c r="D175" s="7"/>
      <c r="E175" s="163" t="str">
        <f>Asset7</f>
        <v>General Building</v>
      </c>
      <c r="F175" s="249"/>
      <c r="G175" s="162">
        <f t="shared" ref="G175:Q175" si="25">(G67-G121)/G$386</f>
        <v>0</v>
      </c>
      <c r="H175" s="163">
        <f t="shared" ref="H175:L175" si="26">(H67-H121)</f>
        <v>4.5166061854537363</v>
      </c>
      <c r="I175" s="163">
        <f t="shared" si="26"/>
        <v>5.5849449640069446</v>
      </c>
      <c r="J175" s="163">
        <f t="shared" si="26"/>
        <v>0.21090274987009999</v>
      </c>
      <c r="K175" s="163">
        <f t="shared" si="26"/>
        <v>0.18114266359332198</v>
      </c>
      <c r="L175" s="163">
        <f t="shared" si="26"/>
        <v>3.042247261392916E-2</v>
      </c>
      <c r="M175" s="163">
        <f t="shared" ref="M175" si="27">(M67-M121)/M$386</f>
        <v>0</v>
      </c>
      <c r="N175" s="163">
        <f t="shared" si="25"/>
        <v>0</v>
      </c>
      <c r="O175" s="163">
        <f t="shared" si="25"/>
        <v>0</v>
      </c>
      <c r="P175" s="163">
        <f t="shared" si="25"/>
        <v>0</v>
      </c>
      <c r="Q175" s="163">
        <f t="shared" si="25"/>
        <v>0</v>
      </c>
      <c r="R175" s="3"/>
      <c r="S175" s="3"/>
      <c r="T175" s="3"/>
      <c r="U175" s="3"/>
      <c r="V175" s="3"/>
      <c r="W175" s="34"/>
      <c r="X175" s="4"/>
      <c r="Y175" s="4"/>
      <c r="Z175" s="4"/>
      <c r="AA175" s="4"/>
      <c r="AB175" s="4"/>
      <c r="AC175" s="4"/>
      <c r="AD175" s="4"/>
    </row>
    <row r="176" spans="1:30" outlineLevel="1">
      <c r="A176" s="7"/>
      <c r="B176" s="7"/>
      <c r="C176" s="7"/>
      <c r="D176" s="7"/>
      <c r="E176" s="163" t="str">
        <f>Asset8</f>
        <v>General Land</v>
      </c>
      <c r="F176" s="249"/>
      <c r="G176" s="162">
        <f t="shared" ref="G176:Q176" si="28">(G68-G122)/G$386</f>
        <v>0</v>
      </c>
      <c r="H176" s="163">
        <f t="shared" ref="H176:L176" si="29">(H68-H122)</f>
        <v>0</v>
      </c>
      <c r="I176" s="163">
        <f t="shared" si="29"/>
        <v>0</v>
      </c>
      <c r="J176" s="163">
        <f t="shared" si="29"/>
        <v>0.2521879654925</v>
      </c>
      <c r="K176" s="163">
        <f t="shared" si="29"/>
        <v>0</v>
      </c>
      <c r="L176" s="163">
        <f t="shared" si="29"/>
        <v>0</v>
      </c>
      <c r="M176" s="163">
        <f t="shared" ref="M176" si="30">(M68-M122)/M$386</f>
        <v>0</v>
      </c>
      <c r="N176" s="163">
        <f t="shared" si="28"/>
        <v>0</v>
      </c>
      <c r="O176" s="163">
        <f t="shared" si="28"/>
        <v>0</v>
      </c>
      <c r="P176" s="163">
        <f t="shared" si="28"/>
        <v>0</v>
      </c>
      <c r="Q176" s="163">
        <f t="shared" si="28"/>
        <v>0</v>
      </c>
      <c r="R176" s="3"/>
      <c r="S176" s="3"/>
      <c r="T176" s="3"/>
      <c r="U176" s="3"/>
      <c r="V176" s="3"/>
      <c r="W176" s="34"/>
      <c r="X176" s="4"/>
      <c r="Y176" s="4"/>
      <c r="Z176" s="4"/>
      <c r="AA176" s="4"/>
      <c r="AB176" s="4"/>
      <c r="AC176" s="4"/>
      <c r="AD176" s="4"/>
    </row>
    <row r="177" spans="1:30" outlineLevel="1">
      <c r="A177" s="7"/>
      <c r="B177" s="7"/>
      <c r="C177" s="7"/>
      <c r="D177" s="7"/>
      <c r="E177" s="163">
        <f>Asset9</f>
        <v>0</v>
      </c>
      <c r="F177" s="249"/>
      <c r="G177" s="162">
        <f t="shared" ref="G177:Q177" si="31">(G69-G123)/G$386</f>
        <v>0</v>
      </c>
      <c r="H177" s="163">
        <f t="shared" si="31"/>
        <v>0</v>
      </c>
      <c r="I177" s="163">
        <f t="shared" si="31"/>
        <v>0</v>
      </c>
      <c r="J177" s="163">
        <f t="shared" si="31"/>
        <v>0</v>
      </c>
      <c r="K177" s="163">
        <f t="shared" si="31"/>
        <v>0</v>
      </c>
      <c r="L177" s="163">
        <f t="shared" si="31"/>
        <v>0</v>
      </c>
      <c r="M177" s="163">
        <f t="shared" si="31"/>
        <v>0</v>
      </c>
      <c r="N177" s="163">
        <f t="shared" si="31"/>
        <v>0</v>
      </c>
      <c r="O177" s="163">
        <f t="shared" si="31"/>
        <v>0</v>
      </c>
      <c r="P177" s="163">
        <f t="shared" si="31"/>
        <v>0</v>
      </c>
      <c r="Q177" s="163">
        <f t="shared" si="31"/>
        <v>0</v>
      </c>
      <c r="R177" s="3"/>
      <c r="S177" s="3"/>
      <c r="T177" s="3"/>
      <c r="U177" s="3"/>
      <c r="V177" s="3"/>
      <c r="W177" s="34"/>
      <c r="X177" s="4"/>
      <c r="Y177" s="4"/>
      <c r="Z177" s="4"/>
      <c r="AA177" s="4"/>
      <c r="AB177" s="4"/>
      <c r="AC177" s="4"/>
      <c r="AD177" s="4"/>
    </row>
    <row r="178" spans="1:30" outlineLevel="1">
      <c r="A178" s="7"/>
      <c r="B178" s="7"/>
      <c r="C178" s="7"/>
      <c r="D178" s="7"/>
      <c r="E178" s="163">
        <f>Asset10</f>
        <v>0</v>
      </c>
      <c r="F178" s="249"/>
      <c r="G178" s="162">
        <f t="shared" ref="G178:Q178" si="32">(G70-G124)/G$386</f>
        <v>0</v>
      </c>
      <c r="H178" s="163">
        <f t="shared" si="32"/>
        <v>0</v>
      </c>
      <c r="I178" s="163">
        <f t="shared" si="32"/>
        <v>0</v>
      </c>
      <c r="J178" s="163">
        <f t="shared" si="32"/>
        <v>0</v>
      </c>
      <c r="K178" s="163">
        <f t="shared" si="32"/>
        <v>0</v>
      </c>
      <c r="L178" s="163">
        <f t="shared" si="32"/>
        <v>0</v>
      </c>
      <c r="M178" s="163">
        <f t="shared" si="32"/>
        <v>0</v>
      </c>
      <c r="N178" s="163">
        <f t="shared" si="32"/>
        <v>0</v>
      </c>
      <c r="O178" s="163">
        <f t="shared" si="32"/>
        <v>0</v>
      </c>
      <c r="P178" s="163">
        <f t="shared" si="32"/>
        <v>0</v>
      </c>
      <c r="Q178" s="163">
        <f t="shared" si="32"/>
        <v>0</v>
      </c>
      <c r="R178" s="3"/>
      <c r="S178" s="3"/>
      <c r="T178" s="3"/>
      <c r="U178" s="3"/>
      <c r="V178" s="3"/>
      <c r="W178" s="34"/>
      <c r="X178" s="4"/>
      <c r="Y178" s="4"/>
      <c r="Z178" s="4"/>
      <c r="AA178" s="4"/>
      <c r="AB178" s="4"/>
      <c r="AC178" s="4"/>
      <c r="AD178" s="4"/>
    </row>
    <row r="179" spans="1:30" outlineLevel="1">
      <c r="A179" s="7"/>
      <c r="B179" s="7"/>
      <c r="C179" s="7"/>
      <c r="D179" s="7"/>
      <c r="E179" s="163">
        <f>Asset11</f>
        <v>0</v>
      </c>
      <c r="F179" s="249"/>
      <c r="G179" s="162">
        <f t="shared" ref="G179:Q179" si="33">(G71-G125)/G$386</f>
        <v>0</v>
      </c>
      <c r="H179" s="163">
        <f t="shared" si="33"/>
        <v>0</v>
      </c>
      <c r="I179" s="163">
        <f t="shared" si="33"/>
        <v>0</v>
      </c>
      <c r="J179" s="163">
        <f t="shared" si="33"/>
        <v>0</v>
      </c>
      <c r="K179" s="163">
        <f t="shared" si="33"/>
        <v>0</v>
      </c>
      <c r="L179" s="163">
        <f t="shared" si="33"/>
        <v>0</v>
      </c>
      <c r="M179" s="163">
        <f t="shared" si="33"/>
        <v>0</v>
      </c>
      <c r="N179" s="163">
        <f t="shared" si="33"/>
        <v>0</v>
      </c>
      <c r="O179" s="163">
        <f t="shared" si="33"/>
        <v>0</v>
      </c>
      <c r="P179" s="163">
        <f t="shared" si="33"/>
        <v>0</v>
      </c>
      <c r="Q179" s="163">
        <f t="shared" si="33"/>
        <v>0</v>
      </c>
      <c r="R179" s="3"/>
      <c r="S179" s="3"/>
      <c r="T179" s="3"/>
      <c r="U179" s="3"/>
      <c r="V179" s="3"/>
      <c r="W179" s="34"/>
      <c r="X179" s="4"/>
      <c r="Y179" s="4"/>
      <c r="Z179" s="4"/>
      <c r="AA179" s="4"/>
      <c r="AB179" s="4"/>
      <c r="AC179" s="4"/>
      <c r="AD179" s="4"/>
    </row>
    <row r="180" spans="1:30" outlineLevel="1">
      <c r="A180" s="7"/>
      <c r="B180" s="7"/>
      <c r="C180" s="7"/>
      <c r="D180" s="7"/>
      <c r="E180" s="163">
        <f>Asset12</f>
        <v>0</v>
      </c>
      <c r="F180" s="249"/>
      <c r="G180" s="162">
        <f t="shared" ref="G180:Q180" si="34">(G72-G126)/G$386</f>
        <v>0</v>
      </c>
      <c r="H180" s="163">
        <f t="shared" si="34"/>
        <v>0</v>
      </c>
      <c r="I180" s="163">
        <f t="shared" si="34"/>
        <v>0</v>
      </c>
      <c r="J180" s="163">
        <f t="shared" si="34"/>
        <v>0</v>
      </c>
      <c r="K180" s="163">
        <f t="shared" si="34"/>
        <v>0</v>
      </c>
      <c r="L180" s="163">
        <f t="shared" si="34"/>
        <v>0</v>
      </c>
      <c r="M180" s="163">
        <f t="shared" si="34"/>
        <v>0</v>
      </c>
      <c r="N180" s="163">
        <f t="shared" si="34"/>
        <v>0</v>
      </c>
      <c r="O180" s="163">
        <f t="shared" si="34"/>
        <v>0</v>
      </c>
      <c r="P180" s="163">
        <f t="shared" si="34"/>
        <v>0</v>
      </c>
      <c r="Q180" s="163">
        <f t="shared" si="34"/>
        <v>0</v>
      </c>
      <c r="R180" s="3"/>
      <c r="S180" s="3"/>
      <c r="T180" s="3"/>
      <c r="U180" s="3"/>
      <c r="V180" s="3"/>
      <c r="W180" s="34"/>
      <c r="X180" s="4"/>
      <c r="Y180" s="4"/>
      <c r="Z180" s="4"/>
      <c r="AA180" s="4"/>
      <c r="AB180" s="4"/>
      <c r="AC180" s="4"/>
      <c r="AD180" s="4"/>
    </row>
    <row r="181" spans="1:30" outlineLevel="1">
      <c r="A181" s="7"/>
      <c r="B181" s="7"/>
      <c r="C181" s="7"/>
      <c r="D181" s="7"/>
      <c r="E181" s="163">
        <f>Asset13</f>
        <v>0</v>
      </c>
      <c r="F181" s="249"/>
      <c r="G181" s="162">
        <f t="shared" ref="G181:Q181" si="35">(G73-G127)/G$386</f>
        <v>0</v>
      </c>
      <c r="H181" s="163">
        <f t="shared" si="35"/>
        <v>0</v>
      </c>
      <c r="I181" s="163">
        <f t="shared" si="35"/>
        <v>0</v>
      </c>
      <c r="J181" s="163">
        <f t="shared" si="35"/>
        <v>0</v>
      </c>
      <c r="K181" s="163">
        <f t="shared" si="35"/>
        <v>0</v>
      </c>
      <c r="L181" s="163">
        <f t="shared" si="35"/>
        <v>0</v>
      </c>
      <c r="M181" s="163">
        <f t="shared" si="35"/>
        <v>0</v>
      </c>
      <c r="N181" s="163">
        <f t="shared" si="35"/>
        <v>0</v>
      </c>
      <c r="O181" s="163">
        <f t="shared" si="35"/>
        <v>0</v>
      </c>
      <c r="P181" s="163">
        <f t="shared" si="35"/>
        <v>0</v>
      </c>
      <c r="Q181" s="163">
        <f t="shared" si="35"/>
        <v>0</v>
      </c>
      <c r="R181" s="3"/>
      <c r="S181" s="3"/>
      <c r="T181" s="3"/>
      <c r="U181" s="3"/>
      <c r="V181" s="3"/>
      <c r="W181" s="34"/>
      <c r="X181" s="4"/>
      <c r="Y181" s="4"/>
      <c r="Z181" s="4"/>
      <c r="AA181" s="4"/>
      <c r="AB181" s="4"/>
      <c r="AC181" s="4"/>
      <c r="AD181" s="4"/>
    </row>
    <row r="182" spans="1:30" outlineLevel="1">
      <c r="A182" s="7"/>
      <c r="B182" s="7"/>
      <c r="C182" s="7"/>
      <c r="D182" s="7"/>
      <c r="E182" s="163">
        <f>Asset14</f>
        <v>0</v>
      </c>
      <c r="F182" s="249"/>
      <c r="G182" s="162">
        <f t="shared" ref="G182:Q182" si="36">(G74-G128)/G$386</f>
        <v>0</v>
      </c>
      <c r="H182" s="163">
        <f t="shared" si="36"/>
        <v>0</v>
      </c>
      <c r="I182" s="163">
        <f t="shared" si="36"/>
        <v>0</v>
      </c>
      <c r="J182" s="163">
        <f t="shared" si="36"/>
        <v>0</v>
      </c>
      <c r="K182" s="163">
        <f t="shared" si="36"/>
        <v>0</v>
      </c>
      <c r="L182" s="163">
        <f t="shared" si="36"/>
        <v>0</v>
      </c>
      <c r="M182" s="163">
        <f t="shared" si="36"/>
        <v>0</v>
      </c>
      <c r="N182" s="163">
        <f t="shared" si="36"/>
        <v>0</v>
      </c>
      <c r="O182" s="163">
        <f t="shared" si="36"/>
        <v>0</v>
      </c>
      <c r="P182" s="163">
        <f t="shared" si="36"/>
        <v>0</v>
      </c>
      <c r="Q182" s="163">
        <f t="shared" si="36"/>
        <v>0</v>
      </c>
      <c r="R182" s="3"/>
      <c r="S182" s="3"/>
      <c r="T182" s="3"/>
      <c r="U182" s="3"/>
      <c r="V182" s="3"/>
      <c r="W182" s="34"/>
      <c r="X182" s="4"/>
      <c r="Y182" s="4"/>
      <c r="Z182" s="4"/>
      <c r="AA182" s="4"/>
      <c r="AB182" s="4"/>
      <c r="AC182" s="4"/>
      <c r="AD182" s="4"/>
    </row>
    <row r="183" spans="1:30" outlineLevel="1">
      <c r="A183" s="7"/>
      <c r="B183" s="7"/>
      <c r="C183" s="7"/>
      <c r="D183" s="7"/>
      <c r="E183" s="163">
        <f>Asset15</f>
        <v>0</v>
      </c>
      <c r="F183" s="249"/>
      <c r="G183" s="162">
        <f t="shared" ref="G183:Q183" si="37">(G75-G129)/G$386</f>
        <v>0</v>
      </c>
      <c r="H183" s="163">
        <f t="shared" si="37"/>
        <v>0</v>
      </c>
      <c r="I183" s="163">
        <f t="shared" si="37"/>
        <v>0</v>
      </c>
      <c r="J183" s="163">
        <f t="shared" si="37"/>
        <v>0</v>
      </c>
      <c r="K183" s="163">
        <f t="shared" si="37"/>
        <v>0</v>
      </c>
      <c r="L183" s="163">
        <f t="shared" si="37"/>
        <v>0</v>
      </c>
      <c r="M183" s="163">
        <f t="shared" si="37"/>
        <v>0</v>
      </c>
      <c r="N183" s="163">
        <f t="shared" si="37"/>
        <v>0</v>
      </c>
      <c r="O183" s="163">
        <f t="shared" si="37"/>
        <v>0</v>
      </c>
      <c r="P183" s="163">
        <f t="shared" si="37"/>
        <v>0</v>
      </c>
      <c r="Q183" s="163">
        <f t="shared" si="37"/>
        <v>0</v>
      </c>
      <c r="R183" s="3"/>
      <c r="S183" s="3"/>
      <c r="T183" s="3"/>
      <c r="U183" s="3"/>
      <c r="V183" s="3"/>
      <c r="W183" s="34"/>
      <c r="X183" s="4"/>
      <c r="Y183" s="4"/>
      <c r="Z183" s="4"/>
      <c r="AA183" s="4"/>
      <c r="AB183" s="4"/>
      <c r="AC183" s="4"/>
      <c r="AD183" s="4"/>
    </row>
    <row r="184" spans="1:30" outlineLevel="1">
      <c r="A184" s="7"/>
      <c r="B184" s="7"/>
      <c r="C184" s="7"/>
      <c r="D184" s="7"/>
      <c r="E184" s="163">
        <f>Asset16</f>
        <v>0</v>
      </c>
      <c r="F184" s="249"/>
      <c r="G184" s="162">
        <f t="shared" ref="G184:Q184" si="38">(G76-G130)/G$386</f>
        <v>0</v>
      </c>
      <c r="H184" s="163">
        <f t="shared" si="38"/>
        <v>0</v>
      </c>
      <c r="I184" s="163">
        <f t="shared" si="38"/>
        <v>0</v>
      </c>
      <c r="J184" s="163">
        <f t="shared" si="38"/>
        <v>0</v>
      </c>
      <c r="K184" s="163">
        <f t="shared" si="38"/>
        <v>0</v>
      </c>
      <c r="L184" s="163">
        <f t="shared" si="38"/>
        <v>0</v>
      </c>
      <c r="M184" s="163">
        <f t="shared" si="38"/>
        <v>0</v>
      </c>
      <c r="N184" s="163">
        <f t="shared" si="38"/>
        <v>0</v>
      </c>
      <c r="O184" s="163">
        <f t="shared" si="38"/>
        <v>0</v>
      </c>
      <c r="P184" s="163">
        <f t="shared" si="38"/>
        <v>0</v>
      </c>
      <c r="Q184" s="163">
        <f t="shared" si="38"/>
        <v>0</v>
      </c>
      <c r="R184" s="3"/>
      <c r="S184" s="3"/>
      <c r="T184" s="3"/>
      <c r="U184" s="3"/>
      <c r="V184" s="3"/>
      <c r="W184" s="34"/>
      <c r="X184" s="4"/>
      <c r="Y184" s="4"/>
      <c r="Z184" s="4"/>
      <c r="AA184" s="4"/>
      <c r="AB184" s="4"/>
      <c r="AC184" s="4"/>
      <c r="AD184" s="4"/>
    </row>
    <row r="185" spans="1:30" outlineLevel="1">
      <c r="A185" s="7"/>
      <c r="B185" s="7"/>
      <c r="C185" s="7"/>
      <c r="D185" s="7"/>
      <c r="E185" s="163">
        <f>Asset17</f>
        <v>0</v>
      </c>
      <c r="F185" s="249"/>
      <c r="G185" s="162">
        <f t="shared" ref="G185:Q185" si="39">(G77-G131)/G$386</f>
        <v>0</v>
      </c>
      <c r="H185" s="163">
        <f t="shared" si="39"/>
        <v>0</v>
      </c>
      <c r="I185" s="163">
        <f t="shared" si="39"/>
        <v>0</v>
      </c>
      <c r="J185" s="163">
        <f t="shared" si="39"/>
        <v>0</v>
      </c>
      <c r="K185" s="163">
        <f t="shared" si="39"/>
        <v>0</v>
      </c>
      <c r="L185" s="163">
        <f t="shared" si="39"/>
        <v>0</v>
      </c>
      <c r="M185" s="163">
        <f t="shared" si="39"/>
        <v>0</v>
      </c>
      <c r="N185" s="163">
        <f t="shared" si="39"/>
        <v>0</v>
      </c>
      <c r="O185" s="163">
        <f t="shared" si="39"/>
        <v>0</v>
      </c>
      <c r="P185" s="163">
        <f t="shared" si="39"/>
        <v>0</v>
      </c>
      <c r="Q185" s="163">
        <f t="shared" si="39"/>
        <v>0</v>
      </c>
      <c r="R185" s="3"/>
      <c r="S185" s="3"/>
      <c r="T185" s="3"/>
      <c r="U185" s="3"/>
      <c r="V185" s="3"/>
      <c r="W185" s="34"/>
      <c r="X185" s="4"/>
      <c r="Y185" s="4"/>
      <c r="Z185" s="4"/>
      <c r="AA185" s="4"/>
      <c r="AB185" s="4"/>
      <c r="AC185" s="4"/>
      <c r="AD185" s="4"/>
    </row>
    <row r="186" spans="1:30" outlineLevel="1">
      <c r="A186" s="7"/>
      <c r="B186" s="7"/>
      <c r="C186" s="7"/>
      <c r="D186" s="7"/>
      <c r="E186" s="163">
        <f>Asset18</f>
        <v>0</v>
      </c>
      <c r="F186" s="249"/>
      <c r="G186" s="162">
        <f t="shared" ref="G186:Q186" si="40">(G78-G132)/G$386</f>
        <v>0</v>
      </c>
      <c r="H186" s="163">
        <f t="shared" si="40"/>
        <v>0</v>
      </c>
      <c r="I186" s="163">
        <f t="shared" si="40"/>
        <v>0</v>
      </c>
      <c r="J186" s="163">
        <f t="shared" si="40"/>
        <v>0</v>
      </c>
      <c r="K186" s="163">
        <f t="shared" si="40"/>
        <v>0</v>
      </c>
      <c r="L186" s="163">
        <f t="shared" si="40"/>
        <v>0</v>
      </c>
      <c r="M186" s="163">
        <f t="shared" si="40"/>
        <v>0</v>
      </c>
      <c r="N186" s="163">
        <f t="shared" si="40"/>
        <v>0</v>
      </c>
      <c r="O186" s="163">
        <f t="shared" si="40"/>
        <v>0</v>
      </c>
      <c r="P186" s="163">
        <f t="shared" si="40"/>
        <v>0</v>
      </c>
      <c r="Q186" s="163">
        <f t="shared" si="40"/>
        <v>0</v>
      </c>
      <c r="R186" s="3"/>
      <c r="S186" s="3"/>
      <c r="T186" s="3"/>
      <c r="U186" s="3"/>
      <c r="V186" s="3"/>
      <c r="W186" s="34"/>
      <c r="X186" s="4"/>
      <c r="Y186" s="4"/>
      <c r="Z186" s="4"/>
      <c r="AA186" s="4"/>
      <c r="AB186" s="4"/>
      <c r="AC186" s="4"/>
      <c r="AD186" s="4"/>
    </row>
    <row r="187" spans="1:30" outlineLevel="1">
      <c r="A187" s="7"/>
      <c r="B187" s="7"/>
      <c r="C187" s="7"/>
      <c r="D187" s="7"/>
      <c r="E187" s="163">
        <f>Asset19</f>
        <v>0</v>
      </c>
      <c r="F187" s="249"/>
      <c r="G187" s="162">
        <f t="shared" ref="G187:Q187" si="41">(G79-G133)/G$386</f>
        <v>0</v>
      </c>
      <c r="H187" s="163">
        <f t="shared" si="41"/>
        <v>0</v>
      </c>
      <c r="I187" s="163">
        <f t="shared" si="41"/>
        <v>0</v>
      </c>
      <c r="J187" s="163">
        <f t="shared" si="41"/>
        <v>0</v>
      </c>
      <c r="K187" s="163">
        <f t="shared" si="41"/>
        <v>0</v>
      </c>
      <c r="L187" s="163">
        <f t="shared" si="41"/>
        <v>0</v>
      </c>
      <c r="M187" s="163">
        <f t="shared" si="41"/>
        <v>0</v>
      </c>
      <c r="N187" s="163">
        <f t="shared" si="41"/>
        <v>0</v>
      </c>
      <c r="O187" s="163">
        <f t="shared" si="41"/>
        <v>0</v>
      </c>
      <c r="P187" s="163">
        <f t="shared" si="41"/>
        <v>0</v>
      </c>
      <c r="Q187" s="163">
        <f t="shared" si="41"/>
        <v>0</v>
      </c>
      <c r="R187" s="3"/>
      <c r="S187" s="3"/>
      <c r="T187" s="3"/>
      <c r="U187" s="3"/>
      <c r="V187" s="3"/>
      <c r="W187" s="34"/>
      <c r="X187" s="4"/>
      <c r="Y187" s="4"/>
      <c r="Z187" s="4"/>
      <c r="AA187" s="4"/>
      <c r="AB187" s="4"/>
      <c r="AC187" s="4"/>
      <c r="AD187" s="4"/>
    </row>
    <row r="188" spans="1:30" outlineLevel="1">
      <c r="A188" s="7"/>
      <c r="B188" s="7"/>
      <c r="C188" s="7"/>
      <c r="D188" s="7"/>
      <c r="E188" s="163">
        <f>Asset20</f>
        <v>0</v>
      </c>
      <c r="F188" s="249"/>
      <c r="G188" s="162">
        <f t="shared" ref="G188:Q188" si="42">(G80-G134)/G$386</f>
        <v>0</v>
      </c>
      <c r="H188" s="163">
        <f t="shared" si="42"/>
        <v>0</v>
      </c>
      <c r="I188" s="163">
        <f t="shared" si="42"/>
        <v>0</v>
      </c>
      <c r="J188" s="163">
        <f t="shared" si="42"/>
        <v>0</v>
      </c>
      <c r="K188" s="163">
        <f t="shared" si="42"/>
        <v>0</v>
      </c>
      <c r="L188" s="163">
        <f t="shared" si="42"/>
        <v>0</v>
      </c>
      <c r="M188" s="163">
        <f t="shared" si="42"/>
        <v>0</v>
      </c>
      <c r="N188" s="163">
        <f t="shared" si="42"/>
        <v>0</v>
      </c>
      <c r="O188" s="163">
        <f t="shared" si="42"/>
        <v>0</v>
      </c>
      <c r="P188" s="163">
        <f t="shared" si="42"/>
        <v>0</v>
      </c>
      <c r="Q188" s="163">
        <f t="shared" si="42"/>
        <v>0</v>
      </c>
      <c r="R188" s="3"/>
      <c r="S188" s="3"/>
      <c r="T188" s="3"/>
      <c r="U188" s="3"/>
      <c r="V188" s="3"/>
      <c r="W188" s="34"/>
      <c r="X188" s="4"/>
      <c r="Y188" s="4"/>
      <c r="Z188" s="4"/>
      <c r="AA188" s="4"/>
      <c r="AB188" s="4"/>
      <c r="AC188" s="4"/>
      <c r="AD188" s="4"/>
    </row>
    <row r="189" spans="1:30" outlineLevel="1">
      <c r="A189" s="7"/>
      <c r="B189" s="7"/>
      <c r="C189" s="7"/>
      <c r="D189" s="7"/>
      <c r="E189" s="163">
        <f>Asset21</f>
        <v>0</v>
      </c>
      <c r="F189" s="249"/>
      <c r="G189" s="162">
        <f t="shared" ref="G189:Q189" si="43">(G81-G135)/G$386</f>
        <v>0</v>
      </c>
      <c r="H189" s="163">
        <f t="shared" si="43"/>
        <v>0</v>
      </c>
      <c r="I189" s="163">
        <f t="shared" si="43"/>
        <v>0</v>
      </c>
      <c r="J189" s="163">
        <f t="shared" si="43"/>
        <v>0</v>
      </c>
      <c r="K189" s="163">
        <f t="shared" si="43"/>
        <v>0</v>
      </c>
      <c r="L189" s="163">
        <f t="shared" si="43"/>
        <v>0</v>
      </c>
      <c r="M189" s="163">
        <f t="shared" si="43"/>
        <v>0</v>
      </c>
      <c r="N189" s="163">
        <f t="shared" si="43"/>
        <v>0</v>
      </c>
      <c r="O189" s="163">
        <f t="shared" si="43"/>
        <v>0</v>
      </c>
      <c r="P189" s="163">
        <f t="shared" si="43"/>
        <v>0</v>
      </c>
      <c r="Q189" s="163">
        <f t="shared" si="43"/>
        <v>0</v>
      </c>
      <c r="R189" s="3"/>
      <c r="S189" s="3"/>
      <c r="T189" s="3"/>
      <c r="U189" s="3"/>
      <c r="V189" s="3"/>
      <c r="W189" s="34"/>
      <c r="X189" s="4"/>
      <c r="Y189" s="4"/>
      <c r="Z189" s="4"/>
      <c r="AA189" s="4"/>
      <c r="AB189" s="4"/>
      <c r="AC189" s="4"/>
      <c r="AD189" s="4"/>
    </row>
    <row r="190" spans="1:30" outlineLevel="1">
      <c r="A190" s="7"/>
      <c r="B190" s="7"/>
      <c r="C190" s="7"/>
      <c r="D190" s="7"/>
      <c r="E190" s="163">
        <f>Asset22</f>
        <v>0</v>
      </c>
      <c r="F190" s="249"/>
      <c r="G190" s="162">
        <f t="shared" ref="G190:Q190" si="44">(G82-G136)/G$386</f>
        <v>0</v>
      </c>
      <c r="H190" s="163">
        <f t="shared" si="44"/>
        <v>0</v>
      </c>
      <c r="I190" s="163">
        <f t="shared" si="44"/>
        <v>0</v>
      </c>
      <c r="J190" s="163">
        <f t="shared" si="44"/>
        <v>0</v>
      </c>
      <c r="K190" s="163">
        <f t="shared" si="44"/>
        <v>0</v>
      </c>
      <c r="L190" s="163">
        <f t="shared" si="44"/>
        <v>0</v>
      </c>
      <c r="M190" s="163">
        <f t="shared" si="44"/>
        <v>0</v>
      </c>
      <c r="N190" s="163">
        <f t="shared" si="44"/>
        <v>0</v>
      </c>
      <c r="O190" s="163">
        <f t="shared" si="44"/>
        <v>0</v>
      </c>
      <c r="P190" s="163">
        <f t="shared" si="44"/>
        <v>0</v>
      </c>
      <c r="Q190" s="163">
        <f t="shared" si="44"/>
        <v>0</v>
      </c>
      <c r="R190" s="3"/>
      <c r="S190" s="3"/>
      <c r="T190" s="3"/>
      <c r="U190" s="3"/>
      <c r="V190" s="3"/>
      <c r="W190" s="34"/>
      <c r="X190" s="4"/>
      <c r="Y190" s="4"/>
      <c r="Z190" s="4"/>
      <c r="AA190" s="4"/>
      <c r="AB190" s="4"/>
      <c r="AC190" s="4"/>
      <c r="AD190" s="4"/>
    </row>
    <row r="191" spans="1:30" outlineLevel="1">
      <c r="A191" s="7"/>
      <c r="B191" s="7"/>
      <c r="C191" s="7"/>
      <c r="D191" s="7"/>
      <c r="E191" s="163">
        <f>Asset23</f>
        <v>0</v>
      </c>
      <c r="F191" s="249"/>
      <c r="G191" s="162">
        <f t="shared" ref="G191:Q191" si="45">(G83-G137)/G$386</f>
        <v>0</v>
      </c>
      <c r="H191" s="163">
        <f t="shared" si="45"/>
        <v>0</v>
      </c>
      <c r="I191" s="163">
        <f t="shared" si="45"/>
        <v>0</v>
      </c>
      <c r="J191" s="163">
        <f t="shared" si="45"/>
        <v>0</v>
      </c>
      <c r="K191" s="163">
        <f t="shared" si="45"/>
        <v>0</v>
      </c>
      <c r="L191" s="163">
        <f t="shared" si="45"/>
        <v>0</v>
      </c>
      <c r="M191" s="163">
        <f t="shared" si="45"/>
        <v>0</v>
      </c>
      <c r="N191" s="163">
        <f t="shared" si="45"/>
        <v>0</v>
      </c>
      <c r="O191" s="163">
        <f t="shared" si="45"/>
        <v>0</v>
      </c>
      <c r="P191" s="163">
        <f t="shared" si="45"/>
        <v>0</v>
      </c>
      <c r="Q191" s="163">
        <f t="shared" si="45"/>
        <v>0</v>
      </c>
      <c r="R191" s="3"/>
      <c r="S191" s="3"/>
      <c r="T191" s="3"/>
      <c r="U191" s="3"/>
      <c r="V191" s="3"/>
      <c r="W191" s="34"/>
      <c r="X191" s="4"/>
      <c r="Y191" s="4"/>
      <c r="Z191" s="4"/>
      <c r="AA191" s="4"/>
      <c r="AB191" s="4"/>
      <c r="AC191" s="4"/>
      <c r="AD191" s="4"/>
    </row>
    <row r="192" spans="1:30" outlineLevel="1">
      <c r="A192" s="7"/>
      <c r="B192" s="7"/>
      <c r="C192" s="7"/>
      <c r="D192" s="7"/>
      <c r="E192" s="163">
        <f>Asset24</f>
        <v>0</v>
      </c>
      <c r="F192" s="249"/>
      <c r="G192" s="162">
        <f t="shared" ref="G192:Q192" si="46">(G84-G138)/G$386</f>
        <v>0</v>
      </c>
      <c r="H192" s="163">
        <f t="shared" si="46"/>
        <v>0</v>
      </c>
      <c r="I192" s="163">
        <f t="shared" si="46"/>
        <v>0</v>
      </c>
      <c r="J192" s="163">
        <f t="shared" si="46"/>
        <v>0</v>
      </c>
      <c r="K192" s="163">
        <f t="shared" si="46"/>
        <v>0</v>
      </c>
      <c r="L192" s="163">
        <f t="shared" si="46"/>
        <v>0</v>
      </c>
      <c r="M192" s="163">
        <f t="shared" si="46"/>
        <v>0</v>
      </c>
      <c r="N192" s="163">
        <f t="shared" si="46"/>
        <v>0</v>
      </c>
      <c r="O192" s="163">
        <f t="shared" si="46"/>
        <v>0</v>
      </c>
      <c r="P192" s="163">
        <f t="shared" si="46"/>
        <v>0</v>
      </c>
      <c r="Q192" s="163">
        <f t="shared" si="46"/>
        <v>0</v>
      </c>
      <c r="R192" s="3"/>
      <c r="S192" s="3"/>
      <c r="T192" s="3"/>
      <c r="U192" s="3"/>
      <c r="V192" s="3"/>
      <c r="W192" s="34"/>
      <c r="X192" s="4"/>
      <c r="Y192" s="4"/>
      <c r="Z192" s="4"/>
      <c r="AA192" s="4"/>
      <c r="AB192" s="4"/>
      <c r="AC192" s="4"/>
      <c r="AD192" s="4"/>
    </row>
    <row r="193" spans="1:30" outlineLevel="1">
      <c r="A193" s="7"/>
      <c r="B193" s="7"/>
      <c r="C193" s="7"/>
      <c r="D193" s="7"/>
      <c r="E193" s="163">
        <f>Asset25</f>
        <v>0</v>
      </c>
      <c r="F193" s="249"/>
      <c r="G193" s="162">
        <f t="shared" ref="G193:Q193" si="47">(G85-G139)/G$386</f>
        <v>0</v>
      </c>
      <c r="H193" s="163">
        <f t="shared" si="47"/>
        <v>0</v>
      </c>
      <c r="I193" s="163">
        <f t="shared" si="47"/>
        <v>0</v>
      </c>
      <c r="J193" s="163">
        <f t="shared" si="47"/>
        <v>0</v>
      </c>
      <c r="K193" s="163">
        <f t="shared" si="47"/>
        <v>0</v>
      </c>
      <c r="L193" s="163">
        <f t="shared" si="47"/>
        <v>0</v>
      </c>
      <c r="M193" s="163">
        <f t="shared" si="47"/>
        <v>0</v>
      </c>
      <c r="N193" s="163">
        <f t="shared" si="47"/>
        <v>0</v>
      </c>
      <c r="O193" s="163">
        <f t="shared" si="47"/>
        <v>0</v>
      </c>
      <c r="P193" s="163">
        <f t="shared" si="47"/>
        <v>0</v>
      </c>
      <c r="Q193" s="163">
        <f t="shared" si="47"/>
        <v>0</v>
      </c>
      <c r="R193" s="3"/>
      <c r="S193" s="3"/>
      <c r="T193" s="3"/>
      <c r="U193" s="3"/>
      <c r="V193" s="3"/>
      <c r="W193" s="34"/>
      <c r="X193" s="4"/>
      <c r="Y193" s="4"/>
      <c r="Z193" s="4"/>
      <c r="AA193" s="4"/>
      <c r="AB193" s="4"/>
      <c r="AC193" s="4"/>
      <c r="AD193" s="4"/>
    </row>
    <row r="194" spans="1:30" outlineLevel="1">
      <c r="A194" s="7"/>
      <c r="B194" s="7"/>
      <c r="C194" s="7"/>
      <c r="D194" s="7"/>
      <c r="E194" s="163">
        <f>Asset26</f>
        <v>0</v>
      </c>
      <c r="F194" s="249"/>
      <c r="G194" s="162">
        <f t="shared" ref="G194:Q194" si="48">(G86-G140)/G$386</f>
        <v>0</v>
      </c>
      <c r="H194" s="163">
        <f t="shared" si="48"/>
        <v>0</v>
      </c>
      <c r="I194" s="163">
        <f t="shared" si="48"/>
        <v>0</v>
      </c>
      <c r="J194" s="163">
        <f t="shared" si="48"/>
        <v>0</v>
      </c>
      <c r="K194" s="163">
        <f t="shared" si="48"/>
        <v>0</v>
      </c>
      <c r="L194" s="163">
        <f t="shared" si="48"/>
        <v>0</v>
      </c>
      <c r="M194" s="163">
        <f t="shared" si="48"/>
        <v>0</v>
      </c>
      <c r="N194" s="163">
        <f t="shared" si="48"/>
        <v>0</v>
      </c>
      <c r="O194" s="163">
        <f t="shared" si="48"/>
        <v>0</v>
      </c>
      <c r="P194" s="163">
        <f t="shared" si="48"/>
        <v>0</v>
      </c>
      <c r="Q194" s="163">
        <f t="shared" si="48"/>
        <v>0</v>
      </c>
      <c r="R194" s="3"/>
      <c r="S194" s="3"/>
      <c r="T194" s="3"/>
      <c r="U194" s="3"/>
      <c r="V194" s="3"/>
      <c r="W194" s="34"/>
      <c r="X194" s="4"/>
      <c r="Y194" s="4"/>
      <c r="Z194" s="4"/>
      <c r="AA194" s="4"/>
      <c r="AB194" s="4"/>
      <c r="AC194" s="4"/>
      <c r="AD194" s="4"/>
    </row>
    <row r="195" spans="1:30" outlineLevel="1">
      <c r="A195" s="7"/>
      <c r="B195" s="7"/>
      <c r="C195" s="7"/>
      <c r="D195" s="7"/>
      <c r="E195" s="163">
        <f>Asset27</f>
        <v>0</v>
      </c>
      <c r="F195" s="249"/>
      <c r="G195" s="162">
        <f t="shared" ref="G195:Q195" si="49">(G87-G141)/G$386</f>
        <v>0</v>
      </c>
      <c r="H195" s="163">
        <f t="shared" si="49"/>
        <v>0</v>
      </c>
      <c r="I195" s="163">
        <f t="shared" si="49"/>
        <v>0</v>
      </c>
      <c r="J195" s="163">
        <f t="shared" si="49"/>
        <v>0</v>
      </c>
      <c r="K195" s="163">
        <f t="shared" si="49"/>
        <v>0</v>
      </c>
      <c r="L195" s="163">
        <f t="shared" si="49"/>
        <v>0</v>
      </c>
      <c r="M195" s="163">
        <f t="shared" si="49"/>
        <v>0</v>
      </c>
      <c r="N195" s="163">
        <f t="shared" si="49"/>
        <v>0</v>
      </c>
      <c r="O195" s="163">
        <f t="shared" si="49"/>
        <v>0</v>
      </c>
      <c r="P195" s="163">
        <f t="shared" si="49"/>
        <v>0</v>
      </c>
      <c r="Q195" s="163">
        <f t="shared" si="49"/>
        <v>0</v>
      </c>
      <c r="R195" s="3"/>
      <c r="S195" s="3"/>
      <c r="T195" s="3"/>
      <c r="U195" s="3"/>
      <c r="V195" s="3"/>
      <c r="W195" s="34"/>
      <c r="X195" s="4"/>
      <c r="Y195" s="4"/>
      <c r="Z195" s="4"/>
      <c r="AA195" s="4"/>
      <c r="AB195" s="4"/>
      <c r="AC195" s="4"/>
      <c r="AD195" s="4"/>
    </row>
    <row r="196" spans="1:30" outlineLevel="1">
      <c r="A196" s="7"/>
      <c r="B196" s="7"/>
      <c r="C196" s="7"/>
      <c r="D196" s="7"/>
      <c r="E196" s="163">
        <f>Asset28</f>
        <v>0</v>
      </c>
      <c r="F196" s="249"/>
      <c r="G196" s="162">
        <f t="shared" ref="G196:Q196" si="50">(G88-G142)/G$386</f>
        <v>0</v>
      </c>
      <c r="H196" s="163">
        <f t="shared" si="50"/>
        <v>0</v>
      </c>
      <c r="I196" s="163">
        <f t="shared" si="50"/>
        <v>0</v>
      </c>
      <c r="J196" s="163">
        <f t="shared" si="50"/>
        <v>0</v>
      </c>
      <c r="K196" s="163">
        <f t="shared" si="50"/>
        <v>0</v>
      </c>
      <c r="L196" s="163">
        <f t="shared" si="50"/>
        <v>0</v>
      </c>
      <c r="M196" s="163">
        <f t="shared" si="50"/>
        <v>0</v>
      </c>
      <c r="N196" s="163">
        <f t="shared" si="50"/>
        <v>0</v>
      </c>
      <c r="O196" s="163">
        <f t="shared" si="50"/>
        <v>0</v>
      </c>
      <c r="P196" s="163">
        <f t="shared" si="50"/>
        <v>0</v>
      </c>
      <c r="Q196" s="163">
        <f t="shared" si="50"/>
        <v>0</v>
      </c>
      <c r="R196" s="3"/>
      <c r="S196" s="3"/>
      <c r="T196" s="3"/>
      <c r="U196" s="3"/>
      <c r="V196" s="3"/>
      <c r="W196" s="34"/>
      <c r="X196" s="4"/>
      <c r="Y196" s="4"/>
      <c r="Z196" s="4"/>
      <c r="AA196" s="4"/>
      <c r="AB196" s="4"/>
      <c r="AC196" s="4"/>
      <c r="AD196" s="4"/>
    </row>
    <row r="197" spans="1:30" outlineLevel="1">
      <c r="A197" s="7"/>
      <c r="B197" s="7"/>
      <c r="C197" s="7"/>
      <c r="D197" s="7"/>
      <c r="E197" s="163">
        <f>Asset29</f>
        <v>0</v>
      </c>
      <c r="F197" s="249"/>
      <c r="G197" s="162">
        <f t="shared" ref="G197:Q197" si="51">(G89-G143)/G$386</f>
        <v>0</v>
      </c>
      <c r="H197" s="163">
        <f t="shared" si="51"/>
        <v>0</v>
      </c>
      <c r="I197" s="163">
        <f t="shared" si="51"/>
        <v>0</v>
      </c>
      <c r="J197" s="163">
        <f t="shared" si="51"/>
        <v>0</v>
      </c>
      <c r="K197" s="163">
        <f t="shared" si="51"/>
        <v>0</v>
      </c>
      <c r="L197" s="163">
        <f t="shared" si="51"/>
        <v>0</v>
      </c>
      <c r="M197" s="163">
        <f t="shared" si="51"/>
        <v>0</v>
      </c>
      <c r="N197" s="163">
        <f t="shared" si="51"/>
        <v>0</v>
      </c>
      <c r="O197" s="163">
        <f t="shared" si="51"/>
        <v>0</v>
      </c>
      <c r="P197" s="163">
        <f t="shared" si="51"/>
        <v>0</v>
      </c>
      <c r="Q197" s="163">
        <f t="shared" si="51"/>
        <v>0</v>
      </c>
      <c r="R197" s="3"/>
      <c r="S197" s="3"/>
      <c r="T197" s="3"/>
      <c r="U197" s="3"/>
      <c r="V197" s="3"/>
      <c r="W197" s="34"/>
      <c r="X197" s="4"/>
      <c r="Y197" s="4"/>
      <c r="Z197" s="4"/>
      <c r="AA197" s="4"/>
      <c r="AB197" s="4"/>
      <c r="AC197" s="4"/>
      <c r="AD197" s="4"/>
    </row>
    <row r="198" spans="1:30" outlineLevel="1">
      <c r="A198" s="7"/>
      <c r="B198" s="7"/>
      <c r="C198" s="7"/>
      <c r="D198" s="7"/>
      <c r="E198" s="163">
        <f>Asset30</f>
        <v>0</v>
      </c>
      <c r="F198" s="249"/>
      <c r="G198" s="162">
        <f>(G90-G144)/G$386</f>
        <v>0</v>
      </c>
      <c r="H198" s="163">
        <f t="shared" ref="H198:O198" si="52">(H90-H144)/H$386</f>
        <v>0</v>
      </c>
      <c r="I198" s="163">
        <f t="shared" si="52"/>
        <v>0</v>
      </c>
      <c r="J198" s="163">
        <f t="shared" si="52"/>
        <v>0</v>
      </c>
      <c r="K198" s="163">
        <f t="shared" si="52"/>
        <v>0</v>
      </c>
      <c r="L198" s="163">
        <f t="shared" si="52"/>
        <v>0</v>
      </c>
      <c r="M198" s="163">
        <f t="shared" si="52"/>
        <v>0</v>
      </c>
      <c r="N198" s="163">
        <f t="shared" si="52"/>
        <v>0</v>
      </c>
      <c r="O198" s="163">
        <f t="shared" si="52"/>
        <v>0</v>
      </c>
      <c r="P198" s="163">
        <f>(P90-P144)/P$386</f>
        <v>0</v>
      </c>
      <c r="Q198" s="163">
        <f>(Q90-Q144)/Q$386</f>
        <v>0</v>
      </c>
      <c r="R198" s="3"/>
      <c r="S198" s="3"/>
      <c r="T198" s="3"/>
      <c r="U198" s="3"/>
      <c r="V198" s="3"/>
      <c r="W198" s="34"/>
      <c r="X198" s="4"/>
      <c r="Y198" s="4"/>
      <c r="Z198" s="4"/>
      <c r="AA198" s="4"/>
      <c r="AB198" s="4"/>
      <c r="AC198" s="4"/>
      <c r="AD198" s="4"/>
    </row>
    <row r="199" spans="1:30" hidden="1" outlineLevel="2">
      <c r="A199" s="7"/>
      <c r="B199" s="7"/>
      <c r="C199" s="7"/>
      <c r="D199" s="7"/>
      <c r="E199" s="163">
        <f>Asset31</f>
        <v>0</v>
      </c>
      <c r="F199" s="249"/>
      <c r="G199" s="162">
        <f t="shared" ref="G199:Q199" si="53">(G91-G145)/G$386</f>
        <v>0</v>
      </c>
      <c r="H199" s="163">
        <f t="shared" si="53"/>
        <v>0</v>
      </c>
      <c r="I199" s="163">
        <f t="shared" si="53"/>
        <v>0</v>
      </c>
      <c r="J199" s="163">
        <f t="shared" si="53"/>
        <v>0</v>
      </c>
      <c r="K199" s="163">
        <f t="shared" si="53"/>
        <v>0</v>
      </c>
      <c r="L199" s="163">
        <f t="shared" si="53"/>
        <v>0</v>
      </c>
      <c r="M199" s="163">
        <f t="shared" si="53"/>
        <v>0</v>
      </c>
      <c r="N199" s="163">
        <f t="shared" si="53"/>
        <v>0</v>
      </c>
      <c r="O199" s="163">
        <f t="shared" si="53"/>
        <v>0</v>
      </c>
      <c r="P199" s="163">
        <f t="shared" si="53"/>
        <v>0</v>
      </c>
      <c r="Q199" s="163">
        <f t="shared" si="53"/>
        <v>0</v>
      </c>
      <c r="R199" s="3"/>
      <c r="S199" s="3"/>
      <c r="T199" s="3"/>
      <c r="U199" s="3"/>
      <c r="V199" s="3"/>
      <c r="W199" s="34"/>
      <c r="X199" s="4"/>
      <c r="Y199" s="4"/>
      <c r="Z199" s="4"/>
      <c r="AA199" s="4"/>
      <c r="AB199" s="4"/>
      <c r="AC199" s="4"/>
      <c r="AD199" s="4"/>
    </row>
    <row r="200" spans="1:30" hidden="1" outlineLevel="2">
      <c r="A200" s="7"/>
      <c r="B200" s="7"/>
      <c r="C200" s="7"/>
      <c r="D200" s="7"/>
      <c r="E200" s="163">
        <f>Asset32</f>
        <v>0</v>
      </c>
      <c r="F200" s="249"/>
      <c r="G200" s="162">
        <f t="shared" ref="G200:Q200" si="54">(G92-G146)/G$386</f>
        <v>0</v>
      </c>
      <c r="H200" s="163">
        <f t="shared" si="54"/>
        <v>0</v>
      </c>
      <c r="I200" s="163">
        <f t="shared" si="54"/>
        <v>0</v>
      </c>
      <c r="J200" s="163">
        <f t="shared" si="54"/>
        <v>0</v>
      </c>
      <c r="K200" s="163">
        <f t="shared" si="54"/>
        <v>0</v>
      </c>
      <c r="L200" s="163">
        <f t="shared" si="54"/>
        <v>0</v>
      </c>
      <c r="M200" s="163">
        <f t="shared" si="54"/>
        <v>0</v>
      </c>
      <c r="N200" s="163">
        <f t="shared" si="54"/>
        <v>0</v>
      </c>
      <c r="O200" s="163">
        <f t="shared" si="54"/>
        <v>0</v>
      </c>
      <c r="P200" s="163">
        <f t="shared" si="54"/>
        <v>0</v>
      </c>
      <c r="Q200" s="163">
        <f t="shared" si="54"/>
        <v>0</v>
      </c>
      <c r="R200" s="3"/>
      <c r="S200" s="3"/>
      <c r="T200" s="3"/>
      <c r="U200" s="3"/>
      <c r="V200" s="3"/>
      <c r="W200" s="34"/>
      <c r="X200" s="4"/>
      <c r="Y200" s="4"/>
      <c r="Z200" s="4"/>
      <c r="AA200" s="4"/>
      <c r="AB200" s="4"/>
      <c r="AC200" s="4"/>
      <c r="AD200" s="4"/>
    </row>
    <row r="201" spans="1:30" hidden="1" outlineLevel="2">
      <c r="A201" s="7"/>
      <c r="B201" s="7"/>
      <c r="C201" s="7"/>
      <c r="D201" s="7"/>
      <c r="E201" s="163">
        <f>Asset33</f>
        <v>0</v>
      </c>
      <c r="F201" s="249"/>
      <c r="G201" s="162">
        <f t="shared" ref="G201:Q201" si="55">(G93-G147)/G$386</f>
        <v>0</v>
      </c>
      <c r="H201" s="163">
        <f t="shared" si="55"/>
        <v>0</v>
      </c>
      <c r="I201" s="163">
        <f t="shared" si="55"/>
        <v>0</v>
      </c>
      <c r="J201" s="163">
        <f t="shared" si="55"/>
        <v>0</v>
      </c>
      <c r="K201" s="163">
        <f t="shared" si="55"/>
        <v>0</v>
      </c>
      <c r="L201" s="163">
        <f t="shared" si="55"/>
        <v>0</v>
      </c>
      <c r="M201" s="163">
        <f t="shared" si="55"/>
        <v>0</v>
      </c>
      <c r="N201" s="163">
        <f t="shared" si="55"/>
        <v>0</v>
      </c>
      <c r="O201" s="163">
        <f t="shared" si="55"/>
        <v>0</v>
      </c>
      <c r="P201" s="163">
        <f t="shared" si="55"/>
        <v>0</v>
      </c>
      <c r="Q201" s="163">
        <f t="shared" si="55"/>
        <v>0</v>
      </c>
      <c r="R201" s="3"/>
      <c r="S201" s="3"/>
      <c r="T201" s="3"/>
      <c r="U201" s="3"/>
      <c r="V201" s="3"/>
      <c r="W201" s="34"/>
      <c r="X201" s="4"/>
      <c r="Y201" s="4"/>
      <c r="Z201" s="4"/>
      <c r="AA201" s="4"/>
      <c r="AB201" s="4"/>
      <c r="AC201" s="4"/>
      <c r="AD201" s="4"/>
    </row>
    <row r="202" spans="1:30" hidden="1" outlineLevel="2">
      <c r="A202" s="7"/>
      <c r="B202" s="7"/>
      <c r="C202" s="7"/>
      <c r="D202" s="7"/>
      <c r="E202" s="163">
        <f>Asset34</f>
        <v>0</v>
      </c>
      <c r="F202" s="249"/>
      <c r="G202" s="162">
        <f t="shared" ref="G202:Q202" si="56">(G94-G148)/G$386</f>
        <v>0</v>
      </c>
      <c r="H202" s="163">
        <f t="shared" si="56"/>
        <v>0</v>
      </c>
      <c r="I202" s="163">
        <f t="shared" si="56"/>
        <v>0</v>
      </c>
      <c r="J202" s="163">
        <f t="shared" si="56"/>
        <v>0</v>
      </c>
      <c r="K202" s="163">
        <f t="shared" si="56"/>
        <v>0</v>
      </c>
      <c r="L202" s="163">
        <f t="shared" si="56"/>
        <v>0</v>
      </c>
      <c r="M202" s="163">
        <f t="shared" si="56"/>
        <v>0</v>
      </c>
      <c r="N202" s="163">
        <f t="shared" si="56"/>
        <v>0</v>
      </c>
      <c r="O202" s="163">
        <f t="shared" si="56"/>
        <v>0</v>
      </c>
      <c r="P202" s="163">
        <f t="shared" si="56"/>
        <v>0</v>
      </c>
      <c r="Q202" s="163">
        <f t="shared" si="56"/>
        <v>0</v>
      </c>
      <c r="R202" s="3"/>
      <c r="S202" s="3"/>
      <c r="T202" s="3"/>
      <c r="U202" s="3"/>
      <c r="V202" s="3"/>
      <c r="W202" s="34"/>
      <c r="X202" s="4"/>
      <c r="Y202" s="4"/>
      <c r="Z202" s="4"/>
      <c r="AA202" s="4"/>
      <c r="AB202" s="4"/>
      <c r="AC202" s="4"/>
      <c r="AD202" s="4"/>
    </row>
    <row r="203" spans="1:30" hidden="1" outlineLevel="2">
      <c r="A203" s="7"/>
      <c r="B203" s="7"/>
      <c r="C203" s="7"/>
      <c r="D203" s="7"/>
      <c r="E203" s="163">
        <f>Asset35</f>
        <v>0</v>
      </c>
      <c r="F203" s="249"/>
      <c r="G203" s="162">
        <f t="shared" ref="G203:Q203" si="57">(G95-G149)/G$386</f>
        <v>0</v>
      </c>
      <c r="H203" s="163">
        <f t="shared" si="57"/>
        <v>0</v>
      </c>
      <c r="I203" s="163">
        <f t="shared" si="57"/>
        <v>0</v>
      </c>
      <c r="J203" s="163">
        <f t="shared" si="57"/>
        <v>0</v>
      </c>
      <c r="K203" s="163">
        <f t="shared" si="57"/>
        <v>0</v>
      </c>
      <c r="L203" s="163">
        <f t="shared" si="57"/>
        <v>0</v>
      </c>
      <c r="M203" s="163">
        <f t="shared" si="57"/>
        <v>0</v>
      </c>
      <c r="N203" s="163">
        <f t="shared" si="57"/>
        <v>0</v>
      </c>
      <c r="O203" s="163">
        <f t="shared" si="57"/>
        <v>0</v>
      </c>
      <c r="P203" s="163">
        <f t="shared" si="57"/>
        <v>0</v>
      </c>
      <c r="Q203" s="163">
        <f t="shared" si="57"/>
        <v>0</v>
      </c>
      <c r="R203" s="3"/>
      <c r="S203" s="3"/>
      <c r="T203" s="3"/>
      <c r="U203" s="3"/>
      <c r="V203" s="3"/>
      <c r="W203" s="34"/>
      <c r="X203" s="4"/>
      <c r="Y203" s="4"/>
      <c r="Z203" s="4"/>
      <c r="AA203" s="4"/>
      <c r="AB203" s="4"/>
      <c r="AC203" s="4"/>
      <c r="AD203" s="4"/>
    </row>
    <row r="204" spans="1:30" hidden="1" outlineLevel="2">
      <c r="A204" s="7"/>
      <c r="B204" s="7"/>
      <c r="C204" s="7"/>
      <c r="D204" s="7"/>
      <c r="E204" s="163">
        <f>Asset36</f>
        <v>0</v>
      </c>
      <c r="F204" s="249"/>
      <c r="G204" s="162">
        <f t="shared" ref="G204:Q204" si="58">(G96-G150)/G$386</f>
        <v>0</v>
      </c>
      <c r="H204" s="163">
        <f t="shared" si="58"/>
        <v>0</v>
      </c>
      <c r="I204" s="163">
        <f t="shared" si="58"/>
        <v>0</v>
      </c>
      <c r="J204" s="163">
        <f t="shared" si="58"/>
        <v>0</v>
      </c>
      <c r="K204" s="163">
        <f t="shared" si="58"/>
        <v>0</v>
      </c>
      <c r="L204" s="163">
        <f t="shared" si="58"/>
        <v>0</v>
      </c>
      <c r="M204" s="163">
        <f t="shared" si="58"/>
        <v>0</v>
      </c>
      <c r="N204" s="163">
        <f t="shared" si="58"/>
        <v>0</v>
      </c>
      <c r="O204" s="163">
        <f t="shared" si="58"/>
        <v>0</v>
      </c>
      <c r="P204" s="163">
        <f t="shared" si="58"/>
        <v>0</v>
      </c>
      <c r="Q204" s="163">
        <f t="shared" si="58"/>
        <v>0</v>
      </c>
      <c r="R204" s="3"/>
      <c r="S204" s="3"/>
      <c r="T204" s="3"/>
      <c r="U204" s="3"/>
      <c r="V204" s="3"/>
      <c r="W204" s="34"/>
      <c r="X204" s="4"/>
      <c r="Y204" s="4"/>
      <c r="Z204" s="4"/>
      <c r="AA204" s="4"/>
      <c r="AB204" s="4"/>
      <c r="AC204" s="4"/>
      <c r="AD204" s="4"/>
    </row>
    <row r="205" spans="1:30" hidden="1" outlineLevel="2">
      <c r="A205" s="7"/>
      <c r="B205" s="7"/>
      <c r="C205" s="7"/>
      <c r="D205" s="7"/>
      <c r="E205" s="163">
        <f>Asset37</f>
        <v>0</v>
      </c>
      <c r="F205" s="249"/>
      <c r="G205" s="162">
        <f t="shared" ref="G205:Q205" si="59">(G97-G151)/G$386</f>
        <v>0</v>
      </c>
      <c r="H205" s="163">
        <f t="shared" si="59"/>
        <v>0</v>
      </c>
      <c r="I205" s="163">
        <f t="shared" si="59"/>
        <v>0</v>
      </c>
      <c r="J205" s="163">
        <f t="shared" si="59"/>
        <v>0</v>
      </c>
      <c r="K205" s="163">
        <f t="shared" si="59"/>
        <v>0</v>
      </c>
      <c r="L205" s="163">
        <f t="shared" si="59"/>
        <v>0</v>
      </c>
      <c r="M205" s="163">
        <f t="shared" si="59"/>
        <v>0</v>
      </c>
      <c r="N205" s="163">
        <f t="shared" si="59"/>
        <v>0</v>
      </c>
      <c r="O205" s="163">
        <f t="shared" si="59"/>
        <v>0</v>
      </c>
      <c r="P205" s="163">
        <f t="shared" si="59"/>
        <v>0</v>
      </c>
      <c r="Q205" s="163">
        <f t="shared" si="59"/>
        <v>0</v>
      </c>
      <c r="R205" s="3"/>
      <c r="S205" s="3"/>
      <c r="T205" s="3"/>
      <c r="U205" s="3"/>
      <c r="V205" s="3"/>
      <c r="W205" s="34"/>
      <c r="X205" s="4"/>
      <c r="Y205" s="4"/>
      <c r="Z205" s="4"/>
      <c r="AA205" s="4"/>
      <c r="AB205" s="4"/>
      <c r="AC205" s="4"/>
      <c r="AD205" s="4"/>
    </row>
    <row r="206" spans="1:30" hidden="1" outlineLevel="2">
      <c r="A206" s="7"/>
      <c r="B206" s="7"/>
      <c r="C206" s="7"/>
      <c r="D206" s="7"/>
      <c r="E206" s="163">
        <f>Asset38</f>
        <v>0</v>
      </c>
      <c r="F206" s="249"/>
      <c r="G206" s="162">
        <f t="shared" ref="G206:Q206" si="60">(G98-G152)/G$386</f>
        <v>0</v>
      </c>
      <c r="H206" s="163">
        <f t="shared" si="60"/>
        <v>0</v>
      </c>
      <c r="I206" s="163">
        <f t="shared" si="60"/>
        <v>0</v>
      </c>
      <c r="J206" s="163">
        <f t="shared" si="60"/>
        <v>0</v>
      </c>
      <c r="K206" s="163">
        <f t="shared" si="60"/>
        <v>0</v>
      </c>
      <c r="L206" s="163">
        <f t="shared" si="60"/>
        <v>0</v>
      </c>
      <c r="M206" s="163">
        <f t="shared" si="60"/>
        <v>0</v>
      </c>
      <c r="N206" s="163">
        <f t="shared" si="60"/>
        <v>0</v>
      </c>
      <c r="O206" s="163">
        <f t="shared" si="60"/>
        <v>0</v>
      </c>
      <c r="P206" s="163">
        <f t="shared" si="60"/>
        <v>0</v>
      </c>
      <c r="Q206" s="163">
        <f t="shared" si="60"/>
        <v>0</v>
      </c>
      <c r="R206" s="3"/>
      <c r="S206" s="3"/>
      <c r="T206" s="3"/>
      <c r="U206" s="3"/>
      <c r="V206" s="3"/>
      <c r="W206" s="34"/>
      <c r="X206" s="4"/>
      <c r="Y206" s="4"/>
      <c r="Z206" s="4"/>
      <c r="AA206" s="4"/>
      <c r="AB206" s="4"/>
      <c r="AC206" s="4"/>
      <c r="AD206" s="4"/>
    </row>
    <row r="207" spans="1:30" hidden="1" outlineLevel="2">
      <c r="A207" s="7"/>
      <c r="B207" s="7"/>
      <c r="C207" s="7"/>
      <c r="D207" s="7"/>
      <c r="E207" s="163">
        <f>Asset39</f>
        <v>0</v>
      </c>
      <c r="F207" s="249"/>
      <c r="G207" s="162">
        <f t="shared" ref="G207:Q207" si="61">(G99-G153)/G$386</f>
        <v>0</v>
      </c>
      <c r="H207" s="163">
        <f t="shared" si="61"/>
        <v>0</v>
      </c>
      <c r="I207" s="163">
        <f t="shared" si="61"/>
        <v>0</v>
      </c>
      <c r="J207" s="163">
        <f t="shared" si="61"/>
        <v>0</v>
      </c>
      <c r="K207" s="163">
        <f t="shared" si="61"/>
        <v>0</v>
      </c>
      <c r="L207" s="163">
        <f t="shared" si="61"/>
        <v>0</v>
      </c>
      <c r="M207" s="163">
        <f t="shared" si="61"/>
        <v>0</v>
      </c>
      <c r="N207" s="163">
        <f t="shared" si="61"/>
        <v>0</v>
      </c>
      <c r="O207" s="163">
        <f t="shared" si="61"/>
        <v>0</v>
      </c>
      <c r="P207" s="163">
        <f t="shared" si="61"/>
        <v>0</v>
      </c>
      <c r="Q207" s="163">
        <f t="shared" si="61"/>
        <v>0</v>
      </c>
      <c r="R207" s="3"/>
      <c r="S207" s="3"/>
      <c r="T207" s="3"/>
      <c r="U207" s="3"/>
      <c r="V207" s="3"/>
      <c r="W207" s="34"/>
      <c r="X207" s="4"/>
      <c r="Y207" s="4"/>
      <c r="Z207" s="4"/>
      <c r="AA207" s="4"/>
      <c r="AB207" s="4"/>
      <c r="AC207" s="4"/>
      <c r="AD207" s="4"/>
    </row>
    <row r="208" spans="1:30" hidden="1" outlineLevel="2">
      <c r="A208" s="7"/>
      <c r="B208" s="7"/>
      <c r="C208" s="7"/>
      <c r="D208" s="7"/>
      <c r="E208" s="163">
        <f>Asset40</f>
        <v>0</v>
      </c>
      <c r="F208" s="249"/>
      <c r="G208" s="162">
        <f t="shared" ref="G208:Q208" si="62">(G100-G154)/G$386</f>
        <v>0</v>
      </c>
      <c r="H208" s="163">
        <f t="shared" si="62"/>
        <v>0</v>
      </c>
      <c r="I208" s="163">
        <f t="shared" si="62"/>
        <v>0</v>
      </c>
      <c r="J208" s="163">
        <f t="shared" si="62"/>
        <v>0</v>
      </c>
      <c r="K208" s="163">
        <f t="shared" si="62"/>
        <v>0</v>
      </c>
      <c r="L208" s="163">
        <f t="shared" si="62"/>
        <v>0</v>
      </c>
      <c r="M208" s="163">
        <f t="shared" si="62"/>
        <v>0</v>
      </c>
      <c r="N208" s="163">
        <f t="shared" si="62"/>
        <v>0</v>
      </c>
      <c r="O208" s="163">
        <f t="shared" si="62"/>
        <v>0</v>
      </c>
      <c r="P208" s="163">
        <f t="shared" si="62"/>
        <v>0</v>
      </c>
      <c r="Q208" s="163">
        <f t="shared" si="62"/>
        <v>0</v>
      </c>
      <c r="R208" s="3"/>
      <c r="S208" s="3"/>
      <c r="T208" s="3"/>
      <c r="U208" s="3"/>
      <c r="V208" s="3"/>
      <c r="W208" s="34"/>
      <c r="X208" s="4"/>
      <c r="Y208" s="4"/>
      <c r="Z208" s="4"/>
      <c r="AA208" s="4"/>
      <c r="AB208" s="4"/>
      <c r="AC208" s="4"/>
      <c r="AD208" s="4"/>
    </row>
    <row r="209" spans="1:30" hidden="1" outlineLevel="2">
      <c r="A209" s="7"/>
      <c r="B209" s="7"/>
      <c r="C209" s="7"/>
      <c r="D209" s="7"/>
      <c r="E209" s="163">
        <f>Asset41</f>
        <v>0</v>
      </c>
      <c r="F209" s="249"/>
      <c r="G209" s="162">
        <f t="shared" ref="G209:Q209" si="63">(G101-G155)/G$386</f>
        <v>0</v>
      </c>
      <c r="H209" s="163">
        <f t="shared" si="63"/>
        <v>0</v>
      </c>
      <c r="I209" s="163">
        <f t="shared" si="63"/>
        <v>0</v>
      </c>
      <c r="J209" s="163">
        <f t="shared" si="63"/>
        <v>0</v>
      </c>
      <c r="K209" s="163">
        <f t="shared" si="63"/>
        <v>0</v>
      </c>
      <c r="L209" s="163">
        <f t="shared" si="63"/>
        <v>0</v>
      </c>
      <c r="M209" s="163">
        <f t="shared" si="63"/>
        <v>0</v>
      </c>
      <c r="N209" s="163">
        <f t="shared" si="63"/>
        <v>0</v>
      </c>
      <c r="O209" s="163">
        <f t="shared" si="63"/>
        <v>0</v>
      </c>
      <c r="P209" s="163">
        <f t="shared" si="63"/>
        <v>0</v>
      </c>
      <c r="Q209" s="163">
        <f t="shared" si="63"/>
        <v>0</v>
      </c>
      <c r="R209" s="3"/>
      <c r="S209" s="3"/>
      <c r="T209" s="3"/>
      <c r="U209" s="3"/>
      <c r="V209" s="3"/>
      <c r="W209" s="34"/>
      <c r="X209" s="4"/>
      <c r="Y209" s="4"/>
      <c r="Z209" s="4"/>
      <c r="AA209" s="4"/>
      <c r="AB209" s="4"/>
      <c r="AC209" s="4"/>
      <c r="AD209" s="4"/>
    </row>
    <row r="210" spans="1:30" hidden="1" outlineLevel="2">
      <c r="A210" s="7"/>
      <c r="B210" s="7"/>
      <c r="C210" s="7"/>
      <c r="D210" s="7"/>
      <c r="E210" s="163">
        <f>Asset42</f>
        <v>0</v>
      </c>
      <c r="F210" s="249"/>
      <c r="G210" s="162">
        <f t="shared" ref="G210:Q210" si="64">(G102-G156)/G$386</f>
        <v>0</v>
      </c>
      <c r="H210" s="163">
        <f t="shared" si="64"/>
        <v>0</v>
      </c>
      <c r="I210" s="163">
        <f t="shared" si="64"/>
        <v>0</v>
      </c>
      <c r="J210" s="163">
        <f t="shared" si="64"/>
        <v>0</v>
      </c>
      <c r="K210" s="163">
        <f t="shared" si="64"/>
        <v>0</v>
      </c>
      <c r="L210" s="163">
        <f t="shared" si="64"/>
        <v>0</v>
      </c>
      <c r="M210" s="163">
        <f t="shared" si="64"/>
        <v>0</v>
      </c>
      <c r="N210" s="163">
        <f t="shared" si="64"/>
        <v>0</v>
      </c>
      <c r="O210" s="163">
        <f t="shared" si="64"/>
        <v>0</v>
      </c>
      <c r="P210" s="163">
        <f t="shared" si="64"/>
        <v>0</v>
      </c>
      <c r="Q210" s="163">
        <f t="shared" si="64"/>
        <v>0</v>
      </c>
      <c r="R210" s="3"/>
      <c r="S210" s="3"/>
      <c r="T210" s="3"/>
      <c r="U210" s="3"/>
      <c r="V210" s="3"/>
      <c r="W210" s="34"/>
      <c r="X210" s="4"/>
      <c r="Y210" s="4"/>
      <c r="Z210" s="4"/>
      <c r="AA210" s="4"/>
      <c r="AB210" s="4"/>
      <c r="AC210" s="4"/>
      <c r="AD210" s="4"/>
    </row>
    <row r="211" spans="1:30" hidden="1" outlineLevel="2">
      <c r="A211" s="7"/>
      <c r="B211" s="7"/>
      <c r="C211" s="7"/>
      <c r="D211" s="7"/>
      <c r="E211" s="163">
        <f>Asset43</f>
        <v>0</v>
      </c>
      <c r="F211" s="249"/>
      <c r="G211" s="162">
        <f t="shared" ref="G211:Q211" si="65">(G103-G157)/G$386</f>
        <v>0</v>
      </c>
      <c r="H211" s="163">
        <f t="shared" si="65"/>
        <v>0</v>
      </c>
      <c r="I211" s="163">
        <f t="shared" si="65"/>
        <v>0</v>
      </c>
      <c r="J211" s="163">
        <f t="shared" si="65"/>
        <v>0</v>
      </c>
      <c r="K211" s="163">
        <f t="shared" si="65"/>
        <v>0</v>
      </c>
      <c r="L211" s="163">
        <f t="shared" si="65"/>
        <v>0</v>
      </c>
      <c r="M211" s="163">
        <f t="shared" si="65"/>
        <v>0</v>
      </c>
      <c r="N211" s="163">
        <f t="shared" si="65"/>
        <v>0</v>
      </c>
      <c r="O211" s="163">
        <f t="shared" si="65"/>
        <v>0</v>
      </c>
      <c r="P211" s="163">
        <f t="shared" si="65"/>
        <v>0</v>
      </c>
      <c r="Q211" s="163">
        <f t="shared" si="65"/>
        <v>0</v>
      </c>
      <c r="R211" s="3"/>
      <c r="S211" s="3"/>
      <c r="T211" s="3"/>
      <c r="U211" s="3"/>
      <c r="V211" s="3"/>
      <c r="W211" s="34"/>
      <c r="X211" s="4"/>
      <c r="Y211" s="4"/>
      <c r="Z211" s="4"/>
      <c r="AA211" s="4"/>
      <c r="AB211" s="4"/>
      <c r="AC211" s="4"/>
      <c r="AD211" s="4"/>
    </row>
    <row r="212" spans="1:30" hidden="1" outlineLevel="2">
      <c r="A212" s="7"/>
      <c r="B212" s="7"/>
      <c r="C212" s="7"/>
      <c r="D212" s="7"/>
      <c r="E212" s="163">
        <f>Asset44</f>
        <v>0</v>
      </c>
      <c r="F212" s="249"/>
      <c r="G212" s="162">
        <f t="shared" ref="G212:Q212" si="66">(G104-G158)/G$386</f>
        <v>0</v>
      </c>
      <c r="H212" s="163">
        <f t="shared" si="66"/>
        <v>0</v>
      </c>
      <c r="I212" s="163">
        <f t="shared" si="66"/>
        <v>0</v>
      </c>
      <c r="J212" s="163">
        <f t="shared" si="66"/>
        <v>0</v>
      </c>
      <c r="K212" s="163">
        <f t="shared" si="66"/>
        <v>0</v>
      </c>
      <c r="L212" s="163">
        <f t="shared" si="66"/>
        <v>0</v>
      </c>
      <c r="M212" s="163">
        <f t="shared" si="66"/>
        <v>0</v>
      </c>
      <c r="N212" s="163">
        <f t="shared" si="66"/>
        <v>0</v>
      </c>
      <c r="O212" s="163">
        <f t="shared" si="66"/>
        <v>0</v>
      </c>
      <c r="P212" s="163">
        <f t="shared" si="66"/>
        <v>0</v>
      </c>
      <c r="Q212" s="163">
        <f t="shared" si="66"/>
        <v>0</v>
      </c>
      <c r="R212" s="3"/>
      <c r="S212" s="3"/>
      <c r="T212" s="3"/>
      <c r="U212" s="3"/>
      <c r="V212" s="3"/>
      <c r="W212" s="34"/>
      <c r="X212" s="4"/>
      <c r="Y212" s="4"/>
      <c r="Z212" s="4"/>
      <c r="AA212" s="4"/>
      <c r="AB212" s="4"/>
      <c r="AC212" s="4"/>
      <c r="AD212" s="4"/>
    </row>
    <row r="213" spans="1:30" hidden="1" outlineLevel="2">
      <c r="A213" s="7"/>
      <c r="B213" s="7"/>
      <c r="C213" s="7"/>
      <c r="D213" s="7"/>
      <c r="E213" s="163">
        <f>Asset45</f>
        <v>0</v>
      </c>
      <c r="F213" s="249"/>
      <c r="G213" s="162">
        <f t="shared" ref="G213:Q213" si="67">(G105-G159)/G$386</f>
        <v>0</v>
      </c>
      <c r="H213" s="163">
        <f t="shared" si="67"/>
        <v>0</v>
      </c>
      <c r="I213" s="163">
        <f t="shared" si="67"/>
        <v>0</v>
      </c>
      <c r="J213" s="163">
        <f t="shared" si="67"/>
        <v>0</v>
      </c>
      <c r="K213" s="163">
        <f t="shared" si="67"/>
        <v>0</v>
      </c>
      <c r="L213" s="163">
        <f t="shared" si="67"/>
        <v>0</v>
      </c>
      <c r="M213" s="163">
        <f t="shared" si="67"/>
        <v>0</v>
      </c>
      <c r="N213" s="163">
        <f t="shared" si="67"/>
        <v>0</v>
      </c>
      <c r="O213" s="163">
        <f t="shared" si="67"/>
        <v>0</v>
      </c>
      <c r="P213" s="163">
        <f t="shared" si="67"/>
        <v>0</v>
      </c>
      <c r="Q213" s="163">
        <f t="shared" si="67"/>
        <v>0</v>
      </c>
      <c r="R213" s="3"/>
      <c r="S213" s="3"/>
      <c r="T213" s="3"/>
      <c r="U213" s="3"/>
      <c r="V213" s="3"/>
      <c r="W213" s="34"/>
      <c r="X213" s="4"/>
      <c r="Y213" s="4"/>
      <c r="Z213" s="4"/>
      <c r="AA213" s="4"/>
      <c r="AB213" s="4"/>
      <c r="AC213" s="4"/>
      <c r="AD213" s="4"/>
    </row>
    <row r="214" spans="1:30" hidden="1" outlineLevel="2">
      <c r="A214" s="7"/>
      <c r="B214" s="7"/>
      <c r="C214" s="7"/>
      <c r="D214" s="7"/>
      <c r="E214" s="163">
        <f>Asset46</f>
        <v>0</v>
      </c>
      <c r="F214" s="249"/>
      <c r="G214" s="162">
        <f t="shared" ref="G214:Q214" si="68">(G106-G160)/G$386</f>
        <v>0</v>
      </c>
      <c r="H214" s="163">
        <f t="shared" si="68"/>
        <v>0</v>
      </c>
      <c r="I214" s="163">
        <f t="shared" si="68"/>
        <v>0</v>
      </c>
      <c r="J214" s="163">
        <f t="shared" si="68"/>
        <v>0</v>
      </c>
      <c r="K214" s="163">
        <f t="shared" si="68"/>
        <v>0</v>
      </c>
      <c r="L214" s="163">
        <f t="shared" si="68"/>
        <v>0</v>
      </c>
      <c r="M214" s="163">
        <f t="shared" si="68"/>
        <v>0</v>
      </c>
      <c r="N214" s="163">
        <f t="shared" si="68"/>
        <v>0</v>
      </c>
      <c r="O214" s="163">
        <f t="shared" si="68"/>
        <v>0</v>
      </c>
      <c r="P214" s="163">
        <f t="shared" si="68"/>
        <v>0</v>
      </c>
      <c r="Q214" s="163">
        <f t="shared" si="68"/>
        <v>0</v>
      </c>
      <c r="R214" s="3"/>
      <c r="S214" s="3"/>
      <c r="T214" s="3"/>
      <c r="U214" s="3"/>
      <c r="V214" s="3"/>
      <c r="W214" s="34"/>
      <c r="X214" s="4"/>
      <c r="Y214" s="4"/>
      <c r="Z214" s="4"/>
      <c r="AA214" s="4"/>
      <c r="AB214" s="4"/>
      <c r="AC214" s="4"/>
      <c r="AD214" s="4"/>
    </row>
    <row r="215" spans="1:30" hidden="1" outlineLevel="2">
      <c r="A215" s="7"/>
      <c r="B215" s="7"/>
      <c r="C215" s="7"/>
      <c r="D215" s="7"/>
      <c r="E215" s="163">
        <f>Asset47</f>
        <v>0</v>
      </c>
      <c r="F215" s="249"/>
      <c r="G215" s="162">
        <f t="shared" ref="G215:Q215" si="69">(G107-G161)/G$386</f>
        <v>0</v>
      </c>
      <c r="H215" s="163">
        <f t="shared" si="69"/>
        <v>0</v>
      </c>
      <c r="I215" s="163">
        <f t="shared" si="69"/>
        <v>0</v>
      </c>
      <c r="J215" s="163">
        <f t="shared" si="69"/>
        <v>0</v>
      </c>
      <c r="K215" s="163">
        <f t="shared" si="69"/>
        <v>0</v>
      </c>
      <c r="L215" s="163">
        <f t="shared" si="69"/>
        <v>0</v>
      </c>
      <c r="M215" s="163">
        <f t="shared" si="69"/>
        <v>0</v>
      </c>
      <c r="N215" s="163">
        <f t="shared" si="69"/>
        <v>0</v>
      </c>
      <c r="O215" s="163">
        <f t="shared" si="69"/>
        <v>0</v>
      </c>
      <c r="P215" s="163">
        <f t="shared" si="69"/>
        <v>0</v>
      </c>
      <c r="Q215" s="163">
        <f t="shared" si="69"/>
        <v>0</v>
      </c>
      <c r="R215" s="3"/>
      <c r="S215" s="3"/>
      <c r="T215" s="3"/>
      <c r="U215" s="3"/>
      <c r="V215" s="3"/>
      <c r="W215" s="34"/>
      <c r="X215" s="4"/>
      <c r="Y215" s="4"/>
      <c r="Z215" s="4"/>
      <c r="AA215" s="4"/>
      <c r="AB215" s="4"/>
      <c r="AC215" s="4"/>
      <c r="AD215" s="4"/>
    </row>
    <row r="216" spans="1:30" hidden="1" outlineLevel="2">
      <c r="A216" s="7"/>
      <c r="B216" s="7"/>
      <c r="C216" s="7"/>
      <c r="D216" s="7"/>
      <c r="E216" s="163">
        <f>Asset48</f>
        <v>0</v>
      </c>
      <c r="F216" s="249"/>
      <c r="G216" s="162">
        <f t="shared" ref="G216:Q216" si="70">(G108-G162)/G$386</f>
        <v>0</v>
      </c>
      <c r="H216" s="163">
        <f t="shared" si="70"/>
        <v>0</v>
      </c>
      <c r="I216" s="163">
        <f t="shared" si="70"/>
        <v>0</v>
      </c>
      <c r="J216" s="163">
        <f t="shared" si="70"/>
        <v>0</v>
      </c>
      <c r="K216" s="163">
        <f t="shared" si="70"/>
        <v>0</v>
      </c>
      <c r="L216" s="163">
        <f t="shared" si="70"/>
        <v>0</v>
      </c>
      <c r="M216" s="163">
        <f t="shared" si="70"/>
        <v>0</v>
      </c>
      <c r="N216" s="163">
        <f t="shared" si="70"/>
        <v>0</v>
      </c>
      <c r="O216" s="163">
        <f t="shared" si="70"/>
        <v>0</v>
      </c>
      <c r="P216" s="163">
        <f t="shared" si="70"/>
        <v>0</v>
      </c>
      <c r="Q216" s="163">
        <f t="shared" si="70"/>
        <v>0</v>
      </c>
      <c r="R216" s="3"/>
      <c r="S216" s="3"/>
      <c r="T216" s="3"/>
      <c r="U216" s="3"/>
      <c r="V216" s="3"/>
      <c r="W216" s="34"/>
      <c r="X216" s="4"/>
      <c r="Y216" s="4"/>
      <c r="Z216" s="4"/>
      <c r="AA216" s="4"/>
      <c r="AB216" s="4"/>
      <c r="AC216" s="4"/>
      <c r="AD216" s="4"/>
    </row>
    <row r="217" spans="1:30" hidden="1" outlineLevel="2">
      <c r="A217" s="7"/>
      <c r="B217" s="7"/>
      <c r="C217" s="7"/>
      <c r="D217" s="7"/>
      <c r="E217" s="163">
        <f>Asset49</f>
        <v>0</v>
      </c>
      <c r="F217" s="249"/>
      <c r="G217" s="162">
        <f t="shared" ref="G217:Q217" si="71">(G109-G163)/G$386</f>
        <v>0</v>
      </c>
      <c r="H217" s="163">
        <f t="shared" si="71"/>
        <v>0</v>
      </c>
      <c r="I217" s="163">
        <f t="shared" si="71"/>
        <v>0</v>
      </c>
      <c r="J217" s="163">
        <f t="shared" si="71"/>
        <v>0</v>
      </c>
      <c r="K217" s="163">
        <f t="shared" si="71"/>
        <v>0</v>
      </c>
      <c r="L217" s="163">
        <f t="shared" si="71"/>
        <v>0</v>
      </c>
      <c r="M217" s="163">
        <f t="shared" si="71"/>
        <v>0</v>
      </c>
      <c r="N217" s="163">
        <f t="shared" si="71"/>
        <v>0</v>
      </c>
      <c r="O217" s="163">
        <f t="shared" si="71"/>
        <v>0</v>
      </c>
      <c r="P217" s="163">
        <f t="shared" si="71"/>
        <v>0</v>
      </c>
      <c r="Q217" s="163">
        <f t="shared" si="71"/>
        <v>0</v>
      </c>
      <c r="R217" s="3"/>
      <c r="S217" s="3"/>
      <c r="T217" s="3"/>
      <c r="U217" s="3"/>
      <c r="V217" s="3"/>
      <c r="W217" s="34"/>
      <c r="X217" s="4"/>
      <c r="Y217" s="4"/>
      <c r="Z217" s="4"/>
      <c r="AA217" s="4"/>
      <c r="AB217" s="4"/>
      <c r="AC217" s="4"/>
      <c r="AD217" s="4"/>
    </row>
    <row r="218" spans="1:30" outlineLevel="1" collapsed="1">
      <c r="A218" s="7"/>
      <c r="B218" s="7"/>
      <c r="C218" s="7"/>
      <c r="D218" s="7"/>
      <c r="E218" s="163" t="str">
        <f>Asset50</f>
        <v>Equity raising costs</v>
      </c>
      <c r="F218" s="249"/>
      <c r="G218" s="162">
        <f t="shared" ref="G218:Q218" si="72">(G110-G164)/G$386</f>
        <v>0</v>
      </c>
      <c r="H218" s="163">
        <f t="shared" si="72"/>
        <v>0</v>
      </c>
      <c r="I218" s="163">
        <f t="shared" si="72"/>
        <v>0</v>
      </c>
      <c r="J218" s="163">
        <f t="shared" si="72"/>
        <v>0</v>
      </c>
      <c r="K218" s="163">
        <f t="shared" si="72"/>
        <v>0</v>
      </c>
      <c r="L218" s="163">
        <f t="shared" si="72"/>
        <v>0</v>
      </c>
      <c r="M218" s="163">
        <f t="shared" si="72"/>
        <v>0</v>
      </c>
      <c r="N218" s="163">
        <f t="shared" si="72"/>
        <v>0</v>
      </c>
      <c r="O218" s="163">
        <f t="shared" si="72"/>
        <v>0</v>
      </c>
      <c r="P218" s="163">
        <f t="shared" si="72"/>
        <v>0</v>
      </c>
      <c r="Q218" s="163">
        <f t="shared" si="72"/>
        <v>0</v>
      </c>
      <c r="R218" s="3"/>
      <c r="S218" s="3"/>
      <c r="T218" s="3"/>
      <c r="U218" s="3"/>
      <c r="V218" s="3"/>
      <c r="W218" s="34"/>
      <c r="X218" s="4"/>
      <c r="Y218" s="4"/>
      <c r="Z218" s="4"/>
      <c r="AA218" s="4"/>
      <c r="AB218" s="4"/>
      <c r="AC218" s="4"/>
      <c r="AD218" s="4"/>
    </row>
    <row r="219" spans="1:30">
      <c r="A219" s="7"/>
      <c r="B219" s="7"/>
      <c r="C219" s="7"/>
      <c r="D219" s="7"/>
      <c r="E219" s="163" t="s">
        <v>18</v>
      </c>
      <c r="G219" s="241">
        <f>SUM(G169:G218)</f>
        <v>0</v>
      </c>
      <c r="H219" s="241">
        <f t="shared" ref="H219:Q219" si="73">SUM(H169:H218)</f>
        <v>17.864732702868636</v>
      </c>
      <c r="I219" s="241">
        <f t="shared" si="73"/>
        <v>95.801187616039797</v>
      </c>
      <c r="J219" s="241">
        <f t="shared" si="73"/>
        <v>23.59760400014077</v>
      </c>
      <c r="K219" s="241">
        <f t="shared" si="73"/>
        <v>13.057047239014112</v>
      </c>
      <c r="L219" s="241">
        <f t="shared" si="73"/>
        <v>8.4899833180382611</v>
      </c>
      <c r="M219" s="241">
        <f t="shared" si="73"/>
        <v>0</v>
      </c>
      <c r="N219" s="241">
        <f t="shared" si="73"/>
        <v>0</v>
      </c>
      <c r="O219" s="241">
        <f t="shared" si="73"/>
        <v>0</v>
      </c>
      <c r="P219" s="241">
        <f t="shared" si="73"/>
        <v>0</v>
      </c>
      <c r="Q219" s="241">
        <f t="shared" si="73"/>
        <v>0</v>
      </c>
      <c r="R219" s="29"/>
      <c r="S219" s="29"/>
      <c r="T219" s="29"/>
      <c r="U219" s="29"/>
      <c r="V219" s="29"/>
      <c r="W219" s="29"/>
      <c r="X219" s="80"/>
      <c r="Y219" s="3"/>
      <c r="Z219" s="3"/>
      <c r="AA219" s="34"/>
      <c r="AB219" s="4"/>
      <c r="AC219" s="4"/>
      <c r="AD219" s="4"/>
    </row>
    <row r="220" spans="1:30" ht="21" customHeight="1">
      <c r="A220" s="7"/>
      <c r="B220" s="7"/>
      <c r="C220" s="7"/>
      <c r="D220" s="7"/>
      <c r="E220" s="7"/>
      <c r="F220" s="31"/>
      <c r="G220" s="51"/>
      <c r="H220" s="51"/>
      <c r="I220" s="51"/>
      <c r="J220" s="51"/>
      <c r="K220" s="51"/>
      <c r="L220" s="51"/>
      <c r="M220" s="51"/>
      <c r="N220" s="29"/>
      <c r="O220" s="29"/>
      <c r="P220" s="29"/>
      <c r="Q220" s="29"/>
      <c r="R220" s="201">
        <f>SUM(G219:Q219)</f>
        <v>158.81055487610158</v>
      </c>
      <c r="S220" s="29"/>
      <c r="T220" s="29"/>
      <c r="U220" s="29"/>
      <c r="V220" s="29"/>
      <c r="W220" s="29"/>
      <c r="X220" s="29"/>
      <c r="Y220" s="3"/>
      <c r="Z220" s="3"/>
      <c r="AA220" s="34"/>
      <c r="AB220" s="4"/>
      <c r="AC220" s="4"/>
      <c r="AD220" s="4"/>
    </row>
    <row r="221" spans="1:30">
      <c r="A221" s="65"/>
      <c r="B221" s="65"/>
      <c r="C221" s="65"/>
      <c r="D221" s="65"/>
      <c r="E221" s="1284" t="s">
        <v>36</v>
      </c>
      <c r="F221" s="1284"/>
      <c r="G221" s="1284"/>
      <c r="H221" s="144"/>
      <c r="I221" s="156"/>
      <c r="J221" s="156"/>
      <c r="K221" s="156"/>
      <c r="L221" s="156"/>
      <c r="M221" s="156"/>
      <c r="N221" s="157"/>
      <c r="O221" s="157"/>
      <c r="P221" s="157"/>
      <c r="Q221" s="157"/>
      <c r="R221" s="157"/>
      <c r="S221" s="157"/>
      <c r="T221" s="157"/>
      <c r="U221" s="157"/>
      <c r="V221" s="157"/>
      <c r="W221" s="157"/>
      <c r="X221" s="34"/>
      <c r="Y221" s="34"/>
      <c r="Z221" s="34"/>
      <c r="AA221" s="34"/>
      <c r="AB221" s="4"/>
      <c r="AC221" s="4"/>
      <c r="AD221" s="4"/>
    </row>
    <row r="222" spans="1:30">
      <c r="A222" s="7"/>
      <c r="B222" s="7"/>
      <c r="C222" s="7"/>
      <c r="D222" s="7"/>
      <c r="E222" s="30" t="s">
        <v>2</v>
      </c>
      <c r="G222" s="996" t="str">
        <f>G$60</f>
        <v>2013</v>
      </c>
      <c r="H222" s="996">
        <f t="shared" ref="H222:I222" si="74">H$60</f>
        <v>2013</v>
      </c>
      <c r="I222" s="307">
        <f t="shared" si="74"/>
        <v>2014</v>
      </c>
      <c r="J222" s="200">
        <f t="shared" ref="J222:Q222" si="75">J$60</f>
        <v>2015</v>
      </c>
      <c r="K222" s="200">
        <f t="shared" si="75"/>
        <v>2016</v>
      </c>
      <c r="L222" s="200">
        <f t="shared" si="75"/>
        <v>2017</v>
      </c>
      <c r="M222" s="200">
        <f t="shared" si="75"/>
        <v>2018</v>
      </c>
      <c r="N222" s="200">
        <f t="shared" si="75"/>
        <v>2019</v>
      </c>
      <c r="O222" s="200">
        <f t="shared" si="75"/>
        <v>2020</v>
      </c>
      <c r="P222" s="200">
        <f t="shared" si="75"/>
        <v>2021</v>
      </c>
      <c r="Q222" s="200">
        <f t="shared" si="75"/>
        <v>2022</v>
      </c>
      <c r="R222" s="29"/>
      <c r="S222" s="29"/>
      <c r="T222" s="29"/>
      <c r="U222" s="29"/>
      <c r="V222" s="29"/>
      <c r="W222" s="29"/>
      <c r="X222" s="29"/>
      <c r="Y222" s="3"/>
      <c r="Z222" s="3"/>
      <c r="AA222" s="34"/>
      <c r="AB222" s="4"/>
      <c r="AC222" s="4"/>
      <c r="AD222" s="4"/>
    </row>
    <row r="223" spans="1:30" outlineLevel="1">
      <c r="A223" s="7"/>
      <c r="B223" s="7"/>
      <c r="C223" s="7"/>
      <c r="D223" s="7"/>
      <c r="E223" s="163" t="str">
        <f>Asset1</f>
        <v xml:space="preserve">Pipelines </v>
      </c>
      <c r="F223" s="249"/>
      <c r="G223" s="151"/>
      <c r="H223" s="1172">
        <v>2.643173913574091</v>
      </c>
      <c r="I223" s="53">
        <v>46.252225966075322</v>
      </c>
      <c r="J223" s="53">
        <v>16.484237059371416</v>
      </c>
      <c r="K223" s="53">
        <v>8.5338589514924355</v>
      </c>
      <c r="L223" s="53">
        <v>4.5728277481896527</v>
      </c>
      <c r="M223" s="53"/>
      <c r="N223" s="53"/>
      <c r="O223" s="53"/>
      <c r="P223" s="53"/>
      <c r="Q223" s="53"/>
      <c r="R223" s="29"/>
      <c r="S223" s="29"/>
      <c r="T223" s="29"/>
      <c r="U223" s="29"/>
      <c r="V223" s="29"/>
      <c r="W223" s="29"/>
      <c r="X223" s="29"/>
      <c r="Y223" s="3"/>
      <c r="Z223" s="3"/>
      <c r="AA223" s="34"/>
      <c r="AB223" s="4"/>
      <c r="AC223" s="4"/>
      <c r="AD223" s="4"/>
    </row>
    <row r="224" spans="1:30" outlineLevel="1">
      <c r="A224" s="7"/>
      <c r="B224" s="7"/>
      <c r="C224" s="7"/>
      <c r="D224" s="7"/>
      <c r="E224" s="163" t="str">
        <f>Asset2</f>
        <v xml:space="preserve">Compressors </v>
      </c>
      <c r="F224" s="249"/>
      <c r="G224" s="152"/>
      <c r="H224" s="1173">
        <v>1.4669528729356129</v>
      </c>
      <c r="I224" s="54">
        <v>44.307263335757192</v>
      </c>
      <c r="J224" s="54">
        <v>1.8135042561643</v>
      </c>
      <c r="K224" s="54">
        <v>0.73254000703370126</v>
      </c>
      <c r="L224" s="54">
        <v>0.41756757921888071</v>
      </c>
      <c r="M224" s="54"/>
      <c r="N224" s="54"/>
      <c r="O224" s="54"/>
      <c r="P224" s="54"/>
      <c r="Q224" s="54"/>
      <c r="R224" s="29"/>
      <c r="S224" s="29"/>
      <c r="T224" s="29"/>
      <c r="U224" s="29"/>
      <c r="V224" s="29"/>
      <c r="W224" s="29"/>
      <c r="X224" s="29"/>
      <c r="Y224" s="3"/>
      <c r="Z224" s="3"/>
      <c r="AA224" s="34"/>
      <c r="AB224" s="4"/>
      <c r="AC224" s="4"/>
      <c r="AD224" s="4"/>
    </row>
    <row r="225" spans="1:30" outlineLevel="1">
      <c r="A225" s="7"/>
      <c r="B225" s="7"/>
      <c r="C225" s="7"/>
      <c r="D225" s="7"/>
      <c r="E225" s="163" t="str">
        <f>Asset3</f>
        <v>City Gates &amp; Field Regulators</v>
      </c>
      <c r="F225" s="249"/>
      <c r="G225" s="152"/>
      <c r="H225" s="1173">
        <v>0.99524480291357065</v>
      </c>
      <c r="I225" s="54">
        <v>13.828089242968501</v>
      </c>
      <c r="J225" s="54">
        <v>4.1964506372233092</v>
      </c>
      <c r="K225" s="54">
        <v>1.5333572467822403</v>
      </c>
      <c r="L225" s="54">
        <v>0.48779459259363739</v>
      </c>
      <c r="M225" s="54"/>
      <c r="N225" s="54"/>
      <c r="O225" s="54"/>
      <c r="P225" s="54"/>
      <c r="Q225" s="54"/>
      <c r="R225" s="29"/>
      <c r="S225" s="29"/>
      <c r="T225" s="29"/>
      <c r="U225" s="29"/>
      <c r="V225" s="29"/>
      <c r="W225" s="29"/>
      <c r="X225" s="29"/>
      <c r="Y225" s="3"/>
      <c r="Z225" s="3"/>
      <c r="AA225" s="34"/>
      <c r="AB225" s="4"/>
      <c r="AC225" s="4"/>
      <c r="AD225" s="4"/>
    </row>
    <row r="226" spans="1:30" outlineLevel="1">
      <c r="A226" s="7"/>
      <c r="B226" s="7"/>
      <c r="C226" s="7"/>
      <c r="D226" s="7"/>
      <c r="E226" s="163" t="str">
        <f>Asset4</f>
        <v>Odourant Plants</v>
      </c>
      <c r="F226" s="249"/>
      <c r="G226" s="152"/>
      <c r="H226" s="1173">
        <v>0</v>
      </c>
      <c r="I226" s="54">
        <v>0</v>
      </c>
      <c r="J226" s="54">
        <v>0</v>
      </c>
      <c r="K226" s="54">
        <v>0</v>
      </c>
      <c r="L226" s="54">
        <v>0</v>
      </c>
      <c r="M226" s="54"/>
      <c r="N226" s="54"/>
      <c r="O226" s="54"/>
      <c r="P226" s="54"/>
      <c r="Q226" s="54"/>
      <c r="R226" s="29"/>
      <c r="S226" s="29"/>
      <c r="T226" s="29"/>
      <c r="U226" s="29"/>
      <c r="V226" s="29"/>
      <c r="W226" s="29"/>
      <c r="X226" s="29"/>
      <c r="Y226" s="3"/>
      <c r="Z226" s="3"/>
      <c r="AA226" s="34"/>
      <c r="AB226" s="4"/>
      <c r="AC226" s="4"/>
      <c r="AD226" s="4"/>
    </row>
    <row r="227" spans="1:30" outlineLevel="1">
      <c r="A227" s="7"/>
      <c r="B227" s="7"/>
      <c r="C227" s="7"/>
      <c r="D227" s="7"/>
      <c r="E227" s="163" t="str">
        <f>Asset5</f>
        <v>Gas Quality</v>
      </c>
      <c r="F227" s="249"/>
      <c r="G227" s="152"/>
      <c r="H227" s="1173">
        <v>0.22465673999999999</v>
      </c>
      <c r="I227" s="54">
        <v>0.35187949000000002</v>
      </c>
      <c r="J227" s="54">
        <v>0.10054136357</v>
      </c>
      <c r="K227" s="54">
        <v>0.10069396204872499</v>
      </c>
      <c r="L227" s="54">
        <v>0</v>
      </c>
      <c r="M227" s="54"/>
      <c r="N227" s="54"/>
      <c r="O227" s="54"/>
      <c r="P227" s="54"/>
      <c r="Q227" s="54"/>
      <c r="R227" s="29"/>
      <c r="S227" s="29"/>
      <c r="T227" s="29"/>
      <c r="U227" s="29"/>
      <c r="V227" s="29"/>
      <c r="W227" s="29"/>
      <c r="X227" s="29"/>
      <c r="Y227" s="3"/>
      <c r="Z227" s="3"/>
      <c r="AA227" s="34"/>
      <c r="AB227" s="4"/>
      <c r="AC227" s="4"/>
      <c r="AD227" s="4"/>
    </row>
    <row r="228" spans="1:30" outlineLevel="1">
      <c r="A228" s="7"/>
      <c r="B228" s="7"/>
      <c r="C228" s="7"/>
      <c r="D228" s="7"/>
      <c r="E228" s="163" t="str">
        <f>Asset6</f>
        <v xml:space="preserve">Other </v>
      </c>
      <c r="F228" s="249"/>
      <c r="G228" s="152"/>
      <c r="H228" s="1173">
        <v>0.44677970707254855</v>
      </c>
      <c r="I228" s="54">
        <v>0.55136734912160323</v>
      </c>
      <c r="J228" s="54">
        <v>1.5593037492933564</v>
      </c>
      <c r="K228" s="54">
        <v>1.1847361562604082</v>
      </c>
      <c r="L228" s="54">
        <v>4.1280260415912338</v>
      </c>
      <c r="M228" s="54"/>
      <c r="N228" s="54"/>
      <c r="O228" s="54"/>
      <c r="P228" s="54"/>
      <c r="Q228" s="54"/>
      <c r="R228" s="29"/>
      <c r="S228" s="29"/>
      <c r="T228" s="29"/>
      <c r="U228" s="29"/>
      <c r="V228" s="29"/>
      <c r="W228" s="29"/>
      <c r="X228" s="29"/>
      <c r="Y228" s="3"/>
      <c r="Z228" s="3"/>
      <c r="AA228" s="34"/>
      <c r="AB228" s="4"/>
      <c r="AC228" s="4"/>
      <c r="AD228" s="4"/>
    </row>
    <row r="229" spans="1:30" outlineLevel="1">
      <c r="A229" s="7"/>
      <c r="B229" s="7"/>
      <c r="C229" s="7"/>
      <c r="D229" s="7"/>
      <c r="E229" s="163" t="str">
        <f>Asset7</f>
        <v>General Building</v>
      </c>
      <c r="F229" s="249"/>
      <c r="G229" s="152"/>
      <c r="H229" s="1173">
        <v>0.69923670469795574</v>
      </c>
      <c r="I229" s="54">
        <v>9.4328263841458355</v>
      </c>
      <c r="J229" s="54">
        <v>0.21090274987009999</v>
      </c>
      <c r="K229" s="54">
        <v>0.18114266359332198</v>
      </c>
      <c r="L229" s="54">
        <v>3.042247261392916E-2</v>
      </c>
      <c r="M229" s="54"/>
      <c r="N229" s="54"/>
      <c r="O229" s="54"/>
      <c r="P229" s="54"/>
      <c r="Q229" s="54"/>
      <c r="R229" s="29"/>
      <c r="S229" s="29"/>
      <c r="T229" s="29"/>
      <c r="U229" s="29"/>
      <c r="V229" s="29"/>
      <c r="W229" s="29"/>
      <c r="X229" s="29"/>
      <c r="Y229" s="3"/>
      <c r="Z229" s="3"/>
      <c r="AA229" s="34"/>
      <c r="AB229" s="4"/>
      <c r="AC229" s="4"/>
      <c r="AD229" s="4"/>
    </row>
    <row r="230" spans="1:30" outlineLevel="1">
      <c r="A230" s="7"/>
      <c r="B230" s="7"/>
      <c r="C230" s="7"/>
      <c r="D230" s="7"/>
      <c r="E230" s="163" t="str">
        <f>Asset8</f>
        <v>General Land</v>
      </c>
      <c r="F230" s="249"/>
      <c r="G230" s="152"/>
      <c r="H230" s="1173">
        <v>0</v>
      </c>
      <c r="I230" s="54">
        <v>0</v>
      </c>
      <c r="J230" s="54">
        <v>0.2521879654925</v>
      </c>
      <c r="K230" s="54">
        <v>0</v>
      </c>
      <c r="L230" s="54">
        <v>0</v>
      </c>
      <c r="M230" s="54"/>
      <c r="N230" s="54"/>
      <c r="O230" s="54"/>
      <c r="P230" s="54"/>
      <c r="Q230" s="54"/>
      <c r="R230" s="29"/>
      <c r="S230" s="29"/>
      <c r="T230" s="29"/>
      <c r="U230" s="29"/>
      <c r="V230" s="29"/>
      <c r="W230" s="29"/>
      <c r="X230" s="29"/>
      <c r="Y230" s="3"/>
      <c r="Z230" s="3"/>
      <c r="AA230" s="34"/>
      <c r="AB230" s="4"/>
      <c r="AC230" s="4"/>
      <c r="AD230" s="4"/>
    </row>
    <row r="231" spans="1:30" outlineLevel="1">
      <c r="A231" s="7"/>
      <c r="B231" s="7"/>
      <c r="C231" s="7"/>
      <c r="D231" s="7"/>
      <c r="E231" s="163">
        <f>Asset9</f>
        <v>0</v>
      </c>
      <c r="F231" s="249"/>
      <c r="G231" s="152"/>
      <c r="H231" s="54"/>
      <c r="I231" s="54"/>
      <c r="J231" s="54"/>
      <c r="K231" s="54"/>
      <c r="L231" s="54"/>
      <c r="M231" s="54"/>
      <c r="N231" s="54"/>
      <c r="O231" s="54"/>
      <c r="P231" s="54"/>
      <c r="Q231" s="54"/>
      <c r="R231" s="29"/>
      <c r="S231" s="29"/>
      <c r="T231" s="29"/>
      <c r="U231" s="29"/>
      <c r="V231" s="29"/>
      <c r="W231" s="29"/>
      <c r="X231" s="29"/>
      <c r="Y231" s="3"/>
      <c r="Z231" s="3"/>
      <c r="AA231" s="34"/>
      <c r="AB231" s="4"/>
      <c r="AC231" s="4"/>
      <c r="AD231" s="4"/>
    </row>
    <row r="232" spans="1:30" outlineLevel="1">
      <c r="A232" s="7"/>
      <c r="B232" s="7"/>
      <c r="C232" s="7"/>
      <c r="D232" s="7"/>
      <c r="E232" s="163">
        <f>Asset10</f>
        <v>0</v>
      </c>
      <c r="F232" s="249"/>
      <c r="G232" s="152"/>
      <c r="H232" s="54"/>
      <c r="I232" s="54"/>
      <c r="J232" s="54"/>
      <c r="K232" s="54"/>
      <c r="L232" s="54"/>
      <c r="M232" s="54"/>
      <c r="N232" s="54"/>
      <c r="O232" s="54"/>
      <c r="P232" s="54"/>
      <c r="Q232" s="54"/>
      <c r="R232" s="29"/>
      <c r="S232" s="29"/>
      <c r="T232" s="29"/>
      <c r="U232" s="29"/>
      <c r="V232" s="29"/>
      <c r="W232" s="29"/>
      <c r="X232" s="29"/>
      <c r="Y232" s="3"/>
      <c r="Z232" s="3"/>
      <c r="AA232" s="34"/>
      <c r="AB232" s="4"/>
      <c r="AC232" s="4"/>
      <c r="AD232" s="4"/>
    </row>
    <row r="233" spans="1:30" outlineLevel="1">
      <c r="A233" s="7"/>
      <c r="B233" s="7"/>
      <c r="C233" s="7"/>
      <c r="D233" s="7"/>
      <c r="E233" s="163">
        <f>Asset11</f>
        <v>0</v>
      </c>
      <c r="F233" s="249"/>
      <c r="G233" s="152"/>
      <c r="H233" s="54"/>
      <c r="I233" s="54"/>
      <c r="J233" s="54"/>
      <c r="K233" s="54"/>
      <c r="L233" s="54"/>
      <c r="M233" s="54"/>
      <c r="N233" s="54"/>
      <c r="O233" s="54"/>
      <c r="P233" s="54"/>
      <c r="Q233" s="54"/>
      <c r="R233" s="29"/>
      <c r="S233" s="29"/>
      <c r="T233" s="29"/>
      <c r="U233" s="29"/>
      <c r="V233" s="29"/>
      <c r="W233" s="29"/>
      <c r="X233" s="29"/>
      <c r="Y233" s="3"/>
      <c r="Z233" s="3"/>
      <c r="AA233" s="34"/>
      <c r="AB233" s="4"/>
      <c r="AC233" s="4"/>
      <c r="AD233" s="4"/>
    </row>
    <row r="234" spans="1:30" outlineLevel="1">
      <c r="A234" s="7"/>
      <c r="B234" s="7"/>
      <c r="C234" s="7"/>
      <c r="D234" s="7"/>
      <c r="E234" s="163">
        <f>Asset12</f>
        <v>0</v>
      </c>
      <c r="F234" s="249"/>
      <c r="G234" s="152"/>
      <c r="H234" s="54"/>
      <c r="I234" s="54"/>
      <c r="J234" s="54"/>
      <c r="K234" s="54"/>
      <c r="L234" s="54"/>
      <c r="M234" s="54"/>
      <c r="N234" s="54"/>
      <c r="O234" s="54"/>
      <c r="P234" s="54"/>
      <c r="Q234" s="54"/>
      <c r="R234" s="29"/>
      <c r="S234" s="29"/>
      <c r="T234" s="29"/>
      <c r="U234" s="29"/>
      <c r="V234" s="29"/>
      <c r="W234" s="29"/>
      <c r="X234" s="29"/>
      <c r="Y234" s="3"/>
      <c r="Z234" s="3"/>
      <c r="AA234" s="34"/>
      <c r="AB234" s="4"/>
      <c r="AC234" s="4"/>
      <c r="AD234" s="4"/>
    </row>
    <row r="235" spans="1:30" outlineLevel="1">
      <c r="A235" s="7"/>
      <c r="B235" s="7"/>
      <c r="C235" s="7"/>
      <c r="D235" s="7"/>
      <c r="E235" s="163">
        <f>Asset13</f>
        <v>0</v>
      </c>
      <c r="F235" s="249"/>
      <c r="G235" s="152"/>
      <c r="H235" s="54"/>
      <c r="I235" s="54"/>
      <c r="J235" s="54"/>
      <c r="K235" s="54"/>
      <c r="L235" s="54"/>
      <c r="M235" s="54"/>
      <c r="N235" s="54"/>
      <c r="O235" s="54"/>
      <c r="P235" s="54"/>
      <c r="Q235" s="54"/>
      <c r="R235" s="29"/>
      <c r="S235" s="29"/>
      <c r="T235" s="29"/>
      <c r="U235" s="29"/>
      <c r="V235" s="29"/>
      <c r="W235" s="29"/>
      <c r="X235" s="29"/>
      <c r="Y235" s="3"/>
      <c r="Z235" s="3"/>
      <c r="AA235" s="34"/>
      <c r="AB235" s="4"/>
      <c r="AC235" s="4"/>
      <c r="AD235" s="4"/>
    </row>
    <row r="236" spans="1:30" outlineLevel="1">
      <c r="A236" s="7"/>
      <c r="B236" s="7"/>
      <c r="C236" s="7"/>
      <c r="D236" s="7"/>
      <c r="E236" s="163">
        <f>Asset14</f>
        <v>0</v>
      </c>
      <c r="F236" s="249"/>
      <c r="G236" s="152"/>
      <c r="H236" s="54"/>
      <c r="I236" s="54"/>
      <c r="J236" s="54"/>
      <c r="K236" s="54"/>
      <c r="L236" s="54"/>
      <c r="M236" s="54"/>
      <c r="N236" s="54"/>
      <c r="O236" s="54"/>
      <c r="P236" s="54"/>
      <c r="Q236" s="54"/>
      <c r="R236" s="29"/>
      <c r="S236" s="29"/>
      <c r="T236" s="29"/>
      <c r="U236" s="29"/>
      <c r="V236" s="29"/>
      <c r="W236" s="29"/>
      <c r="X236" s="29"/>
      <c r="Y236" s="3"/>
      <c r="Z236" s="3"/>
      <c r="AA236" s="34"/>
      <c r="AB236" s="4"/>
      <c r="AC236" s="4"/>
      <c r="AD236" s="4"/>
    </row>
    <row r="237" spans="1:30" outlineLevel="1">
      <c r="A237" s="7"/>
      <c r="B237" s="7"/>
      <c r="C237" s="7"/>
      <c r="D237" s="7"/>
      <c r="E237" s="163">
        <f>Asset15</f>
        <v>0</v>
      </c>
      <c r="F237" s="249"/>
      <c r="G237" s="152"/>
      <c r="H237" s="54"/>
      <c r="I237" s="54"/>
      <c r="J237" s="54"/>
      <c r="K237" s="54"/>
      <c r="L237" s="54"/>
      <c r="M237" s="54"/>
      <c r="N237" s="54"/>
      <c r="O237" s="54"/>
      <c r="P237" s="54"/>
      <c r="Q237" s="54"/>
      <c r="R237" s="29"/>
      <c r="S237" s="29"/>
      <c r="T237" s="29"/>
      <c r="U237" s="29"/>
      <c r="V237" s="29"/>
      <c r="W237" s="29"/>
      <c r="X237" s="29"/>
      <c r="Y237" s="3"/>
      <c r="Z237" s="3"/>
      <c r="AA237" s="34"/>
      <c r="AB237" s="4"/>
      <c r="AC237" s="4"/>
      <c r="AD237" s="4"/>
    </row>
    <row r="238" spans="1:30" outlineLevel="1">
      <c r="A238" s="7"/>
      <c r="B238" s="7"/>
      <c r="C238" s="7"/>
      <c r="D238" s="7"/>
      <c r="E238" s="163">
        <f>Asset16</f>
        <v>0</v>
      </c>
      <c r="F238" s="249"/>
      <c r="G238" s="152"/>
      <c r="H238" s="54"/>
      <c r="I238" s="54"/>
      <c r="J238" s="54"/>
      <c r="K238" s="54"/>
      <c r="L238" s="54"/>
      <c r="M238" s="54"/>
      <c r="N238" s="54"/>
      <c r="O238" s="54"/>
      <c r="P238" s="54"/>
      <c r="Q238" s="54"/>
      <c r="R238" s="29"/>
      <c r="S238" s="29"/>
      <c r="T238" s="29"/>
      <c r="U238" s="29"/>
      <c r="V238" s="29"/>
      <c r="W238" s="29"/>
      <c r="X238" s="29"/>
      <c r="Y238" s="3"/>
      <c r="Z238" s="3"/>
      <c r="AA238" s="34"/>
      <c r="AB238" s="4"/>
      <c r="AC238" s="4"/>
      <c r="AD238" s="4"/>
    </row>
    <row r="239" spans="1:30" outlineLevel="1">
      <c r="A239" s="7"/>
      <c r="B239" s="7"/>
      <c r="C239" s="7"/>
      <c r="D239" s="7"/>
      <c r="E239" s="163">
        <f>Asset17</f>
        <v>0</v>
      </c>
      <c r="F239" s="249"/>
      <c r="G239" s="152"/>
      <c r="H239" s="54"/>
      <c r="I239" s="54"/>
      <c r="J239" s="54"/>
      <c r="K239" s="54"/>
      <c r="L239" s="54"/>
      <c r="M239" s="54"/>
      <c r="N239" s="54"/>
      <c r="O239" s="54"/>
      <c r="P239" s="54"/>
      <c r="Q239" s="54"/>
      <c r="R239" s="29"/>
      <c r="S239" s="29"/>
      <c r="T239" s="29"/>
      <c r="U239" s="29"/>
      <c r="V239" s="29"/>
      <c r="W239" s="29"/>
      <c r="X239" s="29"/>
      <c r="Y239" s="3"/>
      <c r="Z239" s="3"/>
      <c r="AA239" s="34"/>
      <c r="AB239" s="4"/>
      <c r="AC239" s="4"/>
      <c r="AD239" s="4"/>
    </row>
    <row r="240" spans="1:30" outlineLevel="1">
      <c r="A240" s="7"/>
      <c r="B240" s="7"/>
      <c r="C240" s="7"/>
      <c r="D240" s="7"/>
      <c r="E240" s="163">
        <f>Asset18</f>
        <v>0</v>
      </c>
      <c r="F240" s="249"/>
      <c r="G240" s="152"/>
      <c r="H240" s="54"/>
      <c r="I240" s="54"/>
      <c r="J240" s="54"/>
      <c r="K240" s="54"/>
      <c r="L240" s="54"/>
      <c r="M240" s="54"/>
      <c r="N240" s="54"/>
      <c r="O240" s="54"/>
      <c r="P240" s="54"/>
      <c r="Q240" s="54"/>
      <c r="R240" s="29"/>
      <c r="S240" s="29"/>
      <c r="T240" s="29"/>
      <c r="U240" s="29"/>
      <c r="V240" s="29"/>
      <c r="W240" s="29"/>
      <c r="X240" s="29"/>
      <c r="Y240" s="3"/>
      <c r="Z240" s="3"/>
      <c r="AA240" s="34"/>
      <c r="AB240" s="4"/>
      <c r="AC240" s="4"/>
      <c r="AD240" s="4"/>
    </row>
    <row r="241" spans="1:30" outlineLevel="1">
      <c r="A241" s="7"/>
      <c r="B241" s="7"/>
      <c r="C241" s="7"/>
      <c r="D241" s="7"/>
      <c r="E241" s="163">
        <f>Asset19</f>
        <v>0</v>
      </c>
      <c r="F241" s="249"/>
      <c r="G241" s="152"/>
      <c r="H241" s="54"/>
      <c r="I241" s="54"/>
      <c r="J241" s="54"/>
      <c r="K241" s="54"/>
      <c r="L241" s="54"/>
      <c r="M241" s="54"/>
      <c r="N241" s="54"/>
      <c r="O241" s="54"/>
      <c r="P241" s="54"/>
      <c r="Q241" s="54"/>
      <c r="R241" s="29"/>
      <c r="S241" s="29"/>
      <c r="T241" s="29"/>
      <c r="U241" s="29"/>
      <c r="V241" s="29"/>
      <c r="W241" s="29"/>
      <c r="X241" s="29"/>
      <c r="Y241" s="3"/>
      <c r="Z241" s="3"/>
      <c r="AA241" s="34"/>
      <c r="AB241" s="4"/>
      <c r="AC241" s="4"/>
      <c r="AD241" s="4"/>
    </row>
    <row r="242" spans="1:30" outlineLevel="1">
      <c r="A242" s="7"/>
      <c r="B242" s="7"/>
      <c r="C242" s="7"/>
      <c r="D242" s="7"/>
      <c r="E242" s="251">
        <f>Asset20</f>
        <v>0</v>
      </c>
      <c r="F242" s="250"/>
      <c r="G242" s="152"/>
      <c r="H242" s="54"/>
      <c r="I242" s="54"/>
      <c r="J242" s="54"/>
      <c r="K242" s="54"/>
      <c r="L242" s="54"/>
      <c r="M242" s="54"/>
      <c r="N242" s="54"/>
      <c r="O242" s="54"/>
      <c r="P242" s="54"/>
      <c r="Q242" s="54"/>
      <c r="R242" s="29"/>
      <c r="S242" s="29"/>
      <c r="T242" s="29"/>
      <c r="U242" s="29"/>
      <c r="V242" s="29"/>
      <c r="W242" s="29"/>
      <c r="X242" s="29"/>
      <c r="Y242" s="3"/>
      <c r="Z242" s="3"/>
      <c r="AA242" s="34"/>
      <c r="AB242" s="4"/>
      <c r="AC242" s="4"/>
      <c r="AD242" s="4"/>
    </row>
    <row r="243" spans="1:30" outlineLevel="1">
      <c r="A243" s="7"/>
      <c r="B243" s="7"/>
      <c r="C243" s="7"/>
      <c r="D243" s="7"/>
      <c r="E243" s="163">
        <f>Asset21</f>
        <v>0</v>
      </c>
      <c r="F243" s="250"/>
      <c r="G243" s="152"/>
      <c r="H243" s="54"/>
      <c r="I243" s="54"/>
      <c r="J243" s="54"/>
      <c r="K243" s="54"/>
      <c r="L243" s="54"/>
      <c r="M243" s="54"/>
      <c r="N243" s="54"/>
      <c r="O243" s="54"/>
      <c r="P243" s="54"/>
      <c r="Q243" s="54"/>
      <c r="R243" s="29"/>
      <c r="S243" s="29"/>
      <c r="T243" s="29"/>
      <c r="U243" s="29"/>
      <c r="V243" s="29"/>
      <c r="W243" s="29"/>
      <c r="X243" s="29"/>
      <c r="Y243" s="3"/>
      <c r="Z243" s="3"/>
      <c r="AA243" s="34"/>
      <c r="AB243" s="4"/>
      <c r="AC243" s="4"/>
      <c r="AD243" s="4"/>
    </row>
    <row r="244" spans="1:30" outlineLevel="1">
      <c r="A244" s="7"/>
      <c r="B244" s="7"/>
      <c r="C244" s="7"/>
      <c r="D244" s="7"/>
      <c r="E244" s="163">
        <f>Asset22</f>
        <v>0</v>
      </c>
      <c r="F244" s="250"/>
      <c r="G244" s="152"/>
      <c r="H244" s="54"/>
      <c r="I244" s="54"/>
      <c r="J244" s="54"/>
      <c r="K244" s="54"/>
      <c r="L244" s="54"/>
      <c r="M244" s="54"/>
      <c r="N244" s="54"/>
      <c r="O244" s="54"/>
      <c r="P244" s="54"/>
      <c r="Q244" s="54"/>
      <c r="R244" s="29"/>
      <c r="S244" s="29"/>
      <c r="T244" s="29"/>
      <c r="U244" s="29"/>
      <c r="V244" s="29"/>
      <c r="W244" s="29"/>
      <c r="X244" s="29"/>
      <c r="Y244" s="3"/>
      <c r="Z244" s="3"/>
      <c r="AA244" s="34"/>
      <c r="AB244" s="4"/>
      <c r="AC244" s="4"/>
      <c r="AD244" s="4"/>
    </row>
    <row r="245" spans="1:30" outlineLevel="1">
      <c r="A245" s="7"/>
      <c r="B245" s="7"/>
      <c r="C245" s="7"/>
      <c r="D245" s="7"/>
      <c r="E245" s="163">
        <f>Asset23</f>
        <v>0</v>
      </c>
      <c r="F245" s="250"/>
      <c r="G245" s="152"/>
      <c r="H245" s="54"/>
      <c r="I245" s="54"/>
      <c r="J245" s="54"/>
      <c r="K245" s="54"/>
      <c r="L245" s="54"/>
      <c r="M245" s="54"/>
      <c r="N245" s="54"/>
      <c r="O245" s="54"/>
      <c r="P245" s="54"/>
      <c r="Q245" s="54"/>
      <c r="R245" s="29"/>
      <c r="S245" s="29"/>
      <c r="T245" s="29"/>
      <c r="U245" s="29"/>
      <c r="V245" s="29"/>
      <c r="W245" s="29"/>
      <c r="X245" s="29"/>
      <c r="Y245" s="3"/>
      <c r="Z245" s="3"/>
      <c r="AA245" s="34"/>
      <c r="AB245" s="4"/>
      <c r="AC245" s="4"/>
      <c r="AD245" s="4"/>
    </row>
    <row r="246" spans="1:30" outlineLevel="1">
      <c r="A246" s="7"/>
      <c r="B246" s="7"/>
      <c r="C246" s="7"/>
      <c r="D246" s="7"/>
      <c r="E246" s="163">
        <f>Asset24</f>
        <v>0</v>
      </c>
      <c r="F246" s="250"/>
      <c r="G246" s="152"/>
      <c r="H246" s="54"/>
      <c r="I246" s="54"/>
      <c r="J246" s="54"/>
      <c r="K246" s="54"/>
      <c r="L246" s="54"/>
      <c r="M246" s="54"/>
      <c r="N246" s="54"/>
      <c r="O246" s="54"/>
      <c r="P246" s="54"/>
      <c r="Q246" s="54"/>
      <c r="R246" s="29"/>
      <c r="S246" s="29"/>
      <c r="T246" s="29"/>
      <c r="U246" s="29"/>
      <c r="V246" s="29"/>
      <c r="W246" s="29"/>
      <c r="X246" s="29"/>
      <c r="Y246" s="3"/>
      <c r="Z246" s="3"/>
      <c r="AA246" s="34"/>
      <c r="AB246" s="4"/>
      <c r="AC246" s="4"/>
      <c r="AD246" s="4"/>
    </row>
    <row r="247" spans="1:30" outlineLevel="1">
      <c r="A247" s="7"/>
      <c r="B247" s="7"/>
      <c r="C247" s="7"/>
      <c r="D247" s="7"/>
      <c r="E247" s="163">
        <f>Asset25</f>
        <v>0</v>
      </c>
      <c r="F247" s="250"/>
      <c r="G247" s="152"/>
      <c r="H247" s="54"/>
      <c r="I247" s="54"/>
      <c r="J247" s="54"/>
      <c r="K247" s="54"/>
      <c r="L247" s="54"/>
      <c r="M247" s="54"/>
      <c r="N247" s="54"/>
      <c r="O247" s="54"/>
      <c r="P247" s="54"/>
      <c r="Q247" s="54"/>
      <c r="R247" s="29"/>
      <c r="S247" s="29"/>
      <c r="T247" s="29"/>
      <c r="U247" s="29"/>
      <c r="V247" s="29"/>
      <c r="W247" s="29"/>
      <c r="X247" s="29"/>
      <c r="Y247" s="3"/>
      <c r="Z247" s="3"/>
      <c r="AA247" s="34"/>
      <c r="AB247" s="4"/>
      <c r="AC247" s="4"/>
      <c r="AD247" s="4"/>
    </row>
    <row r="248" spans="1:30" outlineLevel="1">
      <c r="A248" s="7"/>
      <c r="B248" s="7"/>
      <c r="C248" s="7"/>
      <c r="D248" s="7"/>
      <c r="E248" s="163">
        <f>Asset26</f>
        <v>0</v>
      </c>
      <c r="F248" s="250"/>
      <c r="G248" s="152"/>
      <c r="H248" s="54"/>
      <c r="I248" s="54"/>
      <c r="J248" s="54"/>
      <c r="K248" s="54"/>
      <c r="L248" s="54"/>
      <c r="M248" s="54"/>
      <c r="N248" s="54"/>
      <c r="O248" s="54"/>
      <c r="P248" s="54"/>
      <c r="Q248" s="54"/>
      <c r="R248" s="29"/>
      <c r="S248" s="29"/>
      <c r="T248" s="29"/>
      <c r="U248" s="29"/>
      <c r="V248" s="29"/>
      <c r="W248" s="29"/>
      <c r="X248" s="29"/>
      <c r="Y248" s="3"/>
      <c r="Z248" s="3"/>
      <c r="AA248" s="34"/>
      <c r="AB248" s="4"/>
      <c r="AC248" s="4"/>
      <c r="AD248" s="4"/>
    </row>
    <row r="249" spans="1:30" outlineLevel="1">
      <c r="A249" s="7"/>
      <c r="B249" s="7"/>
      <c r="C249" s="7"/>
      <c r="D249" s="7"/>
      <c r="E249" s="163">
        <f>Asset27</f>
        <v>0</v>
      </c>
      <c r="F249" s="250"/>
      <c r="G249" s="152"/>
      <c r="H249" s="54"/>
      <c r="I249" s="54"/>
      <c r="J249" s="54"/>
      <c r="K249" s="54"/>
      <c r="L249" s="54"/>
      <c r="M249" s="54"/>
      <c r="N249" s="54"/>
      <c r="O249" s="54"/>
      <c r="P249" s="54"/>
      <c r="Q249" s="54"/>
      <c r="R249" s="29"/>
      <c r="S249" s="29"/>
      <c r="T249" s="29"/>
      <c r="U249" s="29"/>
      <c r="V249" s="29"/>
      <c r="W249" s="29"/>
      <c r="X249" s="29"/>
      <c r="Y249" s="3"/>
      <c r="Z249" s="3"/>
      <c r="AA249" s="34"/>
      <c r="AB249" s="4"/>
      <c r="AC249" s="4"/>
      <c r="AD249" s="4"/>
    </row>
    <row r="250" spans="1:30" outlineLevel="1">
      <c r="A250" s="7"/>
      <c r="B250" s="7"/>
      <c r="C250" s="7"/>
      <c r="D250" s="7"/>
      <c r="E250" s="163">
        <f>Asset28</f>
        <v>0</v>
      </c>
      <c r="F250" s="250"/>
      <c r="G250" s="152"/>
      <c r="H250" s="54"/>
      <c r="I250" s="54"/>
      <c r="J250" s="54"/>
      <c r="K250" s="54"/>
      <c r="L250" s="54"/>
      <c r="M250" s="54"/>
      <c r="N250" s="54"/>
      <c r="O250" s="54"/>
      <c r="P250" s="54"/>
      <c r="Q250" s="54"/>
      <c r="R250" s="29"/>
      <c r="S250" s="29"/>
      <c r="T250" s="29"/>
      <c r="U250" s="29"/>
      <c r="V250" s="29"/>
      <c r="W250" s="29"/>
      <c r="X250" s="29"/>
      <c r="Y250" s="3"/>
      <c r="Z250" s="3"/>
      <c r="AA250" s="34"/>
      <c r="AB250" s="4"/>
      <c r="AC250" s="4"/>
      <c r="AD250" s="4"/>
    </row>
    <row r="251" spans="1:30" outlineLevel="1">
      <c r="A251" s="7"/>
      <c r="B251" s="7"/>
      <c r="C251" s="7"/>
      <c r="D251" s="7"/>
      <c r="E251" s="163">
        <f>Asset29</f>
        <v>0</v>
      </c>
      <c r="F251" s="250"/>
      <c r="G251" s="152"/>
      <c r="H251" s="54"/>
      <c r="I251" s="54"/>
      <c r="J251" s="54"/>
      <c r="K251" s="54"/>
      <c r="L251" s="54"/>
      <c r="M251" s="54"/>
      <c r="N251" s="54"/>
      <c r="O251" s="54"/>
      <c r="P251" s="54"/>
      <c r="Q251" s="54"/>
      <c r="R251" s="29"/>
      <c r="S251" s="29"/>
      <c r="T251" s="29"/>
      <c r="U251" s="29"/>
      <c r="V251" s="29"/>
      <c r="W251" s="29"/>
      <c r="X251" s="29"/>
      <c r="Y251" s="3"/>
      <c r="Z251" s="3"/>
      <c r="AA251" s="34"/>
      <c r="AB251" s="4"/>
      <c r="AC251" s="4"/>
      <c r="AD251" s="4"/>
    </row>
    <row r="252" spans="1:30" outlineLevel="1">
      <c r="A252" s="7"/>
      <c r="B252" s="7"/>
      <c r="C252" s="7"/>
      <c r="D252" s="7"/>
      <c r="E252" s="163">
        <f>Asset30</f>
        <v>0</v>
      </c>
      <c r="F252" s="250"/>
      <c r="G252" s="152"/>
      <c r="H252" s="54"/>
      <c r="I252" s="54"/>
      <c r="J252" s="54"/>
      <c r="K252" s="54"/>
      <c r="L252" s="54"/>
      <c r="M252" s="54"/>
      <c r="N252" s="54"/>
      <c r="O252" s="54"/>
      <c r="P252" s="54"/>
      <c r="Q252" s="54"/>
      <c r="R252" s="29"/>
      <c r="S252" s="29"/>
      <c r="T252" s="29"/>
      <c r="U252" s="29"/>
      <c r="V252" s="29"/>
      <c r="W252" s="29"/>
      <c r="X252" s="29"/>
      <c r="Y252" s="3"/>
      <c r="Z252" s="3"/>
      <c r="AA252" s="34"/>
      <c r="AB252" s="4"/>
      <c r="AC252" s="4"/>
      <c r="AD252" s="4"/>
    </row>
    <row r="253" spans="1:30" hidden="1" outlineLevel="2">
      <c r="A253" s="7"/>
      <c r="B253" s="7"/>
      <c r="C253" s="7"/>
      <c r="D253" s="7"/>
      <c r="E253" s="163">
        <f>Asset31</f>
        <v>0</v>
      </c>
      <c r="F253" s="250"/>
      <c r="G253" s="152"/>
      <c r="H253" s="54"/>
      <c r="I253" s="54"/>
      <c r="J253" s="54"/>
      <c r="K253" s="54"/>
      <c r="L253" s="54"/>
      <c r="M253" s="54"/>
      <c r="N253" s="54"/>
      <c r="O253" s="54"/>
      <c r="P253" s="54"/>
      <c r="Q253" s="54"/>
      <c r="R253" s="29"/>
      <c r="S253" s="29"/>
      <c r="T253" s="29"/>
      <c r="U253" s="29"/>
      <c r="V253" s="29"/>
      <c r="W253" s="29"/>
      <c r="X253" s="29"/>
      <c r="Y253" s="3"/>
      <c r="Z253" s="3"/>
      <c r="AA253" s="34"/>
      <c r="AB253" s="4"/>
      <c r="AC253" s="4"/>
      <c r="AD253" s="4"/>
    </row>
    <row r="254" spans="1:30" hidden="1" outlineLevel="2">
      <c r="A254" s="7"/>
      <c r="B254" s="7"/>
      <c r="C254" s="7"/>
      <c r="D254" s="7"/>
      <c r="E254" s="163">
        <f>Asset32</f>
        <v>0</v>
      </c>
      <c r="F254" s="250"/>
      <c r="G254" s="152"/>
      <c r="H254" s="54"/>
      <c r="I254" s="54"/>
      <c r="J254" s="54"/>
      <c r="K254" s="54"/>
      <c r="L254" s="54"/>
      <c r="M254" s="54"/>
      <c r="N254" s="54"/>
      <c r="O254" s="54"/>
      <c r="P254" s="54"/>
      <c r="Q254" s="54"/>
      <c r="R254" s="29"/>
      <c r="S254" s="29"/>
      <c r="T254" s="29"/>
      <c r="U254" s="29"/>
      <c r="V254" s="29"/>
      <c r="W254" s="29"/>
      <c r="X254" s="29"/>
      <c r="Y254" s="3"/>
      <c r="Z254" s="3"/>
      <c r="AA254" s="34"/>
      <c r="AB254" s="4"/>
      <c r="AC254" s="4"/>
      <c r="AD254" s="4"/>
    </row>
    <row r="255" spans="1:30" hidden="1" outlineLevel="2">
      <c r="A255" s="7"/>
      <c r="B255" s="7"/>
      <c r="C255" s="7"/>
      <c r="D255" s="7"/>
      <c r="E255" s="163">
        <f>Asset33</f>
        <v>0</v>
      </c>
      <c r="F255" s="250"/>
      <c r="G255" s="152"/>
      <c r="H255" s="54"/>
      <c r="I255" s="54"/>
      <c r="J255" s="54"/>
      <c r="K255" s="54"/>
      <c r="L255" s="54"/>
      <c r="M255" s="54"/>
      <c r="N255" s="54"/>
      <c r="O255" s="54"/>
      <c r="P255" s="54"/>
      <c r="Q255" s="54"/>
      <c r="R255" s="29"/>
      <c r="S255" s="29"/>
      <c r="T255" s="29"/>
      <c r="U255" s="29"/>
      <c r="V255" s="29"/>
      <c r="W255" s="29"/>
      <c r="X255" s="29"/>
      <c r="Y255" s="3"/>
      <c r="Z255" s="3"/>
      <c r="AA255" s="34"/>
      <c r="AB255" s="4"/>
      <c r="AC255" s="4"/>
      <c r="AD255" s="4"/>
    </row>
    <row r="256" spans="1:30" hidden="1" outlineLevel="2">
      <c r="A256" s="7"/>
      <c r="B256" s="7"/>
      <c r="C256" s="7"/>
      <c r="D256" s="7"/>
      <c r="E256" s="163">
        <f>Asset34</f>
        <v>0</v>
      </c>
      <c r="F256" s="250"/>
      <c r="G256" s="152"/>
      <c r="H256" s="54"/>
      <c r="I256" s="54"/>
      <c r="J256" s="54"/>
      <c r="K256" s="54"/>
      <c r="L256" s="54"/>
      <c r="M256" s="54"/>
      <c r="N256" s="54"/>
      <c r="O256" s="54"/>
      <c r="P256" s="54"/>
      <c r="Q256" s="54"/>
      <c r="R256" s="29"/>
      <c r="S256" s="29"/>
      <c r="T256" s="29"/>
      <c r="U256" s="29"/>
      <c r="V256" s="29"/>
      <c r="W256" s="29"/>
      <c r="X256" s="29"/>
      <c r="Y256" s="3"/>
      <c r="Z256" s="3"/>
      <c r="AA256" s="34"/>
      <c r="AB256" s="4"/>
      <c r="AC256" s="4"/>
      <c r="AD256" s="4"/>
    </row>
    <row r="257" spans="1:30" hidden="1" outlineLevel="2">
      <c r="A257" s="7"/>
      <c r="B257" s="7"/>
      <c r="C257" s="7"/>
      <c r="D257" s="7"/>
      <c r="E257" s="163">
        <f>Asset35</f>
        <v>0</v>
      </c>
      <c r="F257" s="250"/>
      <c r="G257" s="152"/>
      <c r="H257" s="54"/>
      <c r="I257" s="54"/>
      <c r="J257" s="54"/>
      <c r="K257" s="54"/>
      <c r="L257" s="54"/>
      <c r="M257" s="54"/>
      <c r="N257" s="54"/>
      <c r="O257" s="54"/>
      <c r="P257" s="54"/>
      <c r="Q257" s="54"/>
      <c r="R257" s="29"/>
      <c r="S257" s="29"/>
      <c r="T257" s="29"/>
      <c r="U257" s="29"/>
      <c r="V257" s="29"/>
      <c r="W257" s="29"/>
      <c r="X257" s="29"/>
      <c r="Y257" s="3"/>
      <c r="Z257" s="3"/>
      <c r="AA257" s="34"/>
      <c r="AB257" s="4"/>
      <c r="AC257" s="4"/>
      <c r="AD257" s="4"/>
    </row>
    <row r="258" spans="1:30" hidden="1" outlineLevel="2">
      <c r="A258" s="7"/>
      <c r="B258" s="7"/>
      <c r="C258" s="7"/>
      <c r="D258" s="7"/>
      <c r="E258" s="163">
        <f>Asset36</f>
        <v>0</v>
      </c>
      <c r="F258" s="250"/>
      <c r="G258" s="152"/>
      <c r="H258" s="54"/>
      <c r="I258" s="54"/>
      <c r="J258" s="54"/>
      <c r="K258" s="54"/>
      <c r="L258" s="54"/>
      <c r="M258" s="54"/>
      <c r="N258" s="54"/>
      <c r="O258" s="54"/>
      <c r="P258" s="54"/>
      <c r="Q258" s="54"/>
      <c r="R258" s="29"/>
      <c r="S258" s="29"/>
      <c r="T258" s="29"/>
      <c r="U258" s="29"/>
      <c r="V258" s="29"/>
      <c r="W258" s="29"/>
      <c r="X258" s="29"/>
      <c r="Y258" s="3"/>
      <c r="Z258" s="3"/>
      <c r="AA258" s="34"/>
      <c r="AB258" s="4"/>
      <c r="AC258" s="4"/>
      <c r="AD258" s="4"/>
    </row>
    <row r="259" spans="1:30" hidden="1" outlineLevel="2">
      <c r="A259" s="7"/>
      <c r="B259" s="7"/>
      <c r="C259" s="7"/>
      <c r="D259" s="7"/>
      <c r="E259" s="163">
        <f>Asset37</f>
        <v>0</v>
      </c>
      <c r="F259" s="250"/>
      <c r="G259" s="152"/>
      <c r="H259" s="54"/>
      <c r="I259" s="54"/>
      <c r="J259" s="54"/>
      <c r="K259" s="54"/>
      <c r="L259" s="54"/>
      <c r="M259" s="54"/>
      <c r="N259" s="54"/>
      <c r="O259" s="54"/>
      <c r="P259" s="54"/>
      <c r="Q259" s="54"/>
      <c r="R259" s="29"/>
      <c r="S259" s="29"/>
      <c r="T259" s="29"/>
      <c r="U259" s="29"/>
      <c r="V259" s="29"/>
      <c r="W259" s="29"/>
      <c r="X259" s="29"/>
      <c r="Y259" s="3"/>
      <c r="Z259" s="3"/>
      <c r="AA259" s="34"/>
      <c r="AB259" s="4"/>
      <c r="AC259" s="4"/>
      <c r="AD259" s="4"/>
    </row>
    <row r="260" spans="1:30" hidden="1" outlineLevel="2">
      <c r="A260" s="7"/>
      <c r="B260" s="7"/>
      <c r="C260" s="7"/>
      <c r="D260" s="7"/>
      <c r="E260" s="163">
        <f>Asset38</f>
        <v>0</v>
      </c>
      <c r="F260" s="250"/>
      <c r="G260" s="152"/>
      <c r="H260" s="54"/>
      <c r="I260" s="54"/>
      <c r="J260" s="54"/>
      <c r="K260" s="54"/>
      <c r="L260" s="54"/>
      <c r="M260" s="54"/>
      <c r="N260" s="54"/>
      <c r="O260" s="54"/>
      <c r="P260" s="54"/>
      <c r="Q260" s="54"/>
      <c r="R260" s="29"/>
      <c r="S260" s="29"/>
      <c r="T260" s="29"/>
      <c r="U260" s="29"/>
      <c r="V260" s="29"/>
      <c r="W260" s="29"/>
      <c r="X260" s="29"/>
      <c r="Y260" s="3"/>
      <c r="Z260" s="3"/>
      <c r="AA260" s="34"/>
      <c r="AB260" s="4"/>
      <c r="AC260" s="4"/>
      <c r="AD260" s="4"/>
    </row>
    <row r="261" spans="1:30" hidden="1" outlineLevel="2">
      <c r="A261" s="7"/>
      <c r="B261" s="7"/>
      <c r="C261" s="7"/>
      <c r="D261" s="7"/>
      <c r="E261" s="163">
        <f>Asset39</f>
        <v>0</v>
      </c>
      <c r="F261" s="250"/>
      <c r="G261" s="152"/>
      <c r="H261" s="54"/>
      <c r="I261" s="54"/>
      <c r="J261" s="54"/>
      <c r="K261" s="54"/>
      <c r="L261" s="54"/>
      <c r="M261" s="54"/>
      <c r="N261" s="54"/>
      <c r="O261" s="54"/>
      <c r="P261" s="54"/>
      <c r="Q261" s="54"/>
      <c r="R261" s="29"/>
      <c r="S261" s="29"/>
      <c r="T261" s="29"/>
      <c r="U261" s="29"/>
      <c r="V261" s="29"/>
      <c r="W261" s="29"/>
      <c r="X261" s="29"/>
      <c r="Y261" s="3"/>
      <c r="Z261" s="3"/>
      <c r="AA261" s="34"/>
      <c r="AB261" s="4"/>
      <c r="AC261" s="4"/>
      <c r="AD261" s="4"/>
    </row>
    <row r="262" spans="1:30" hidden="1" outlineLevel="2">
      <c r="A262" s="7"/>
      <c r="B262" s="7"/>
      <c r="C262" s="7"/>
      <c r="D262" s="7"/>
      <c r="E262" s="163">
        <f>Asset40</f>
        <v>0</v>
      </c>
      <c r="F262" s="250"/>
      <c r="G262" s="152"/>
      <c r="H262" s="54"/>
      <c r="I262" s="54"/>
      <c r="J262" s="54"/>
      <c r="K262" s="54"/>
      <c r="L262" s="54"/>
      <c r="M262" s="54"/>
      <c r="N262" s="54"/>
      <c r="O262" s="54"/>
      <c r="P262" s="54"/>
      <c r="Q262" s="54"/>
      <c r="R262" s="29"/>
      <c r="S262" s="29"/>
      <c r="T262" s="29"/>
      <c r="U262" s="29"/>
      <c r="V262" s="29"/>
      <c r="W262" s="29"/>
      <c r="X262" s="29"/>
      <c r="Y262" s="3"/>
      <c r="Z262" s="3"/>
      <c r="AA262" s="34"/>
      <c r="AB262" s="4"/>
      <c r="AC262" s="4"/>
      <c r="AD262" s="4"/>
    </row>
    <row r="263" spans="1:30" hidden="1" outlineLevel="2">
      <c r="A263" s="7"/>
      <c r="B263" s="7"/>
      <c r="C263" s="7"/>
      <c r="D263" s="7"/>
      <c r="E263" s="163">
        <f>Asset41</f>
        <v>0</v>
      </c>
      <c r="F263" s="250"/>
      <c r="G263" s="152"/>
      <c r="H263" s="54"/>
      <c r="I263" s="54"/>
      <c r="J263" s="54"/>
      <c r="K263" s="54"/>
      <c r="L263" s="54"/>
      <c r="M263" s="54"/>
      <c r="N263" s="54"/>
      <c r="O263" s="54"/>
      <c r="P263" s="54"/>
      <c r="Q263" s="54"/>
      <c r="R263" s="29"/>
      <c r="S263" s="29"/>
      <c r="T263" s="29"/>
      <c r="U263" s="29"/>
      <c r="V263" s="29"/>
      <c r="W263" s="29"/>
      <c r="X263" s="29"/>
      <c r="Y263" s="3"/>
      <c r="Z263" s="3"/>
      <c r="AA263" s="34"/>
      <c r="AB263" s="4"/>
      <c r="AC263" s="4"/>
      <c r="AD263" s="4"/>
    </row>
    <row r="264" spans="1:30" hidden="1" outlineLevel="2">
      <c r="A264" s="7"/>
      <c r="B264" s="7"/>
      <c r="C264" s="7"/>
      <c r="D264" s="7"/>
      <c r="E264" s="163">
        <f>Asset42</f>
        <v>0</v>
      </c>
      <c r="F264" s="250"/>
      <c r="G264" s="152"/>
      <c r="H264" s="54"/>
      <c r="I264" s="54"/>
      <c r="J264" s="54"/>
      <c r="K264" s="54"/>
      <c r="L264" s="54"/>
      <c r="M264" s="54"/>
      <c r="N264" s="54"/>
      <c r="O264" s="54"/>
      <c r="P264" s="54"/>
      <c r="Q264" s="54"/>
      <c r="R264" s="29"/>
      <c r="S264" s="29"/>
      <c r="T264" s="29"/>
      <c r="U264" s="29"/>
      <c r="V264" s="29"/>
      <c r="W264" s="29"/>
      <c r="X264" s="29"/>
      <c r="Y264" s="3"/>
      <c r="Z264" s="3"/>
      <c r="AA264" s="34"/>
      <c r="AB264" s="4"/>
      <c r="AC264" s="4"/>
      <c r="AD264" s="4"/>
    </row>
    <row r="265" spans="1:30" hidden="1" outlineLevel="2">
      <c r="A265" s="7"/>
      <c r="B265" s="7"/>
      <c r="C265" s="7"/>
      <c r="D265" s="7"/>
      <c r="E265" s="163">
        <f>Asset43</f>
        <v>0</v>
      </c>
      <c r="F265" s="250"/>
      <c r="G265" s="152"/>
      <c r="H265" s="54"/>
      <c r="I265" s="54"/>
      <c r="J265" s="54"/>
      <c r="K265" s="54"/>
      <c r="L265" s="54"/>
      <c r="M265" s="54"/>
      <c r="N265" s="54"/>
      <c r="O265" s="54"/>
      <c r="P265" s="54"/>
      <c r="Q265" s="54"/>
      <c r="R265" s="29"/>
      <c r="S265" s="29"/>
      <c r="T265" s="29"/>
      <c r="U265" s="29"/>
      <c r="V265" s="29"/>
      <c r="W265" s="29"/>
      <c r="X265" s="29"/>
      <c r="Y265" s="3"/>
      <c r="Z265" s="3"/>
      <c r="AA265" s="34"/>
      <c r="AB265" s="4"/>
      <c r="AC265" s="4"/>
      <c r="AD265" s="4"/>
    </row>
    <row r="266" spans="1:30" hidden="1" outlineLevel="2">
      <c r="A266" s="7"/>
      <c r="B266" s="7"/>
      <c r="C266" s="7"/>
      <c r="D266" s="7"/>
      <c r="E266" s="163">
        <f>Asset44</f>
        <v>0</v>
      </c>
      <c r="F266" s="250"/>
      <c r="G266" s="152"/>
      <c r="H266" s="54"/>
      <c r="I266" s="54"/>
      <c r="J266" s="54"/>
      <c r="K266" s="54"/>
      <c r="L266" s="54"/>
      <c r="M266" s="54"/>
      <c r="N266" s="54"/>
      <c r="O266" s="54"/>
      <c r="P266" s="54"/>
      <c r="Q266" s="54"/>
      <c r="R266" s="29"/>
      <c r="S266" s="29"/>
      <c r="T266" s="29"/>
      <c r="U266" s="29"/>
      <c r="V266" s="29"/>
      <c r="W266" s="29"/>
      <c r="X266" s="29"/>
      <c r="Y266" s="3"/>
      <c r="Z266" s="3"/>
      <c r="AA266" s="34"/>
      <c r="AB266" s="4"/>
      <c r="AC266" s="4"/>
      <c r="AD266" s="4"/>
    </row>
    <row r="267" spans="1:30" hidden="1" outlineLevel="2">
      <c r="A267" s="7"/>
      <c r="B267" s="7"/>
      <c r="C267" s="7"/>
      <c r="D267" s="7"/>
      <c r="E267" s="163">
        <f>Asset45</f>
        <v>0</v>
      </c>
      <c r="F267" s="250"/>
      <c r="G267" s="152"/>
      <c r="H267" s="54"/>
      <c r="I267" s="54"/>
      <c r="J267" s="54"/>
      <c r="K267" s="54"/>
      <c r="L267" s="54"/>
      <c r="M267" s="54"/>
      <c r="N267" s="54"/>
      <c r="O267" s="54"/>
      <c r="P267" s="54"/>
      <c r="Q267" s="54"/>
      <c r="R267" s="29"/>
      <c r="S267" s="29"/>
      <c r="T267" s="29"/>
      <c r="U267" s="29"/>
      <c r="V267" s="29"/>
      <c r="W267" s="29"/>
      <c r="X267" s="29"/>
      <c r="Y267" s="3"/>
      <c r="Z267" s="3"/>
      <c r="AA267" s="34"/>
      <c r="AB267" s="4"/>
      <c r="AC267" s="4"/>
      <c r="AD267" s="4"/>
    </row>
    <row r="268" spans="1:30" hidden="1" outlineLevel="2">
      <c r="A268" s="7"/>
      <c r="B268" s="7"/>
      <c r="C268" s="7"/>
      <c r="D268" s="7"/>
      <c r="E268" s="163">
        <f>Asset46</f>
        <v>0</v>
      </c>
      <c r="F268" s="250"/>
      <c r="G268" s="152"/>
      <c r="H268" s="54"/>
      <c r="I268" s="54"/>
      <c r="J268" s="54"/>
      <c r="K268" s="54"/>
      <c r="L268" s="54"/>
      <c r="M268" s="54"/>
      <c r="N268" s="54"/>
      <c r="O268" s="54"/>
      <c r="P268" s="54"/>
      <c r="Q268" s="54"/>
      <c r="R268" s="29"/>
      <c r="S268" s="29"/>
      <c r="T268" s="29"/>
      <c r="U268" s="29"/>
      <c r="V268" s="29"/>
      <c r="W268" s="29"/>
      <c r="X268" s="29"/>
      <c r="Y268" s="3"/>
      <c r="Z268" s="3"/>
      <c r="AA268" s="34"/>
      <c r="AB268" s="4"/>
      <c r="AC268" s="4"/>
      <c r="AD268" s="4"/>
    </row>
    <row r="269" spans="1:30" hidden="1" outlineLevel="2">
      <c r="A269" s="7"/>
      <c r="B269" s="7"/>
      <c r="C269" s="7"/>
      <c r="D269" s="7"/>
      <c r="E269" s="163">
        <f>Asset47</f>
        <v>0</v>
      </c>
      <c r="F269" s="250"/>
      <c r="G269" s="152"/>
      <c r="H269" s="54"/>
      <c r="I269" s="54"/>
      <c r="J269" s="54"/>
      <c r="K269" s="54"/>
      <c r="L269" s="54"/>
      <c r="M269" s="54"/>
      <c r="N269" s="54"/>
      <c r="O269" s="54"/>
      <c r="P269" s="54"/>
      <c r="Q269" s="54"/>
      <c r="R269" s="29"/>
      <c r="S269" s="29"/>
      <c r="T269" s="29"/>
      <c r="U269" s="29"/>
      <c r="V269" s="29"/>
      <c r="W269" s="29"/>
      <c r="X269" s="29"/>
      <c r="Y269" s="3"/>
      <c r="Z269" s="3"/>
      <c r="AA269" s="34"/>
      <c r="AB269" s="4"/>
      <c r="AC269" s="4"/>
      <c r="AD269" s="4"/>
    </row>
    <row r="270" spans="1:30" hidden="1" outlineLevel="2">
      <c r="A270" s="7"/>
      <c r="B270" s="7"/>
      <c r="C270" s="7"/>
      <c r="D270" s="7"/>
      <c r="E270" s="163">
        <f>Asset48</f>
        <v>0</v>
      </c>
      <c r="F270" s="250"/>
      <c r="G270" s="152"/>
      <c r="H270" s="54"/>
      <c r="I270" s="54"/>
      <c r="J270" s="54"/>
      <c r="K270" s="54"/>
      <c r="L270" s="54"/>
      <c r="M270" s="54"/>
      <c r="N270" s="54"/>
      <c r="O270" s="54"/>
      <c r="P270" s="54"/>
      <c r="Q270" s="54"/>
      <c r="R270" s="29"/>
      <c r="S270" s="29"/>
      <c r="T270" s="29"/>
      <c r="U270" s="29"/>
      <c r="V270" s="29"/>
      <c r="W270" s="29"/>
      <c r="X270" s="29"/>
      <c r="Y270" s="3"/>
      <c r="Z270" s="3"/>
      <c r="AA270" s="34"/>
      <c r="AB270" s="4"/>
      <c r="AC270" s="4"/>
      <c r="AD270" s="4"/>
    </row>
    <row r="271" spans="1:30" hidden="1" outlineLevel="2">
      <c r="A271" s="7"/>
      <c r="B271" s="7"/>
      <c r="C271" s="7"/>
      <c r="D271" s="7"/>
      <c r="E271" s="163">
        <f>Asset49</f>
        <v>0</v>
      </c>
      <c r="F271" s="250"/>
      <c r="G271" s="152"/>
      <c r="H271" s="54"/>
      <c r="I271" s="54"/>
      <c r="J271" s="54"/>
      <c r="K271" s="54"/>
      <c r="L271" s="54"/>
      <c r="M271" s="54"/>
      <c r="N271" s="54"/>
      <c r="O271" s="54"/>
      <c r="P271" s="54"/>
      <c r="Q271" s="54"/>
      <c r="R271" s="29"/>
      <c r="S271" s="29"/>
      <c r="T271" s="29"/>
      <c r="U271" s="29"/>
      <c r="V271" s="29"/>
      <c r="W271" s="29"/>
      <c r="X271" s="29"/>
      <c r="Y271" s="3"/>
      <c r="Z271" s="3"/>
      <c r="AA271" s="34"/>
      <c r="AB271" s="4"/>
      <c r="AC271" s="4"/>
      <c r="AD271" s="4"/>
    </row>
    <row r="272" spans="1:30" outlineLevel="1" collapsed="1">
      <c r="A272" s="7"/>
      <c r="B272" s="7"/>
      <c r="C272" s="7"/>
      <c r="D272" s="7"/>
      <c r="E272" s="163" t="str">
        <f>Asset50</f>
        <v>Equity raising costs</v>
      </c>
      <c r="F272" s="250"/>
      <c r="G272" s="152"/>
      <c r="H272" s="54"/>
      <c r="I272" s="54"/>
      <c r="J272" s="54"/>
      <c r="K272" s="54"/>
      <c r="L272" s="54"/>
      <c r="M272" s="54"/>
      <c r="N272" s="54"/>
      <c r="O272" s="54"/>
      <c r="P272" s="54"/>
      <c r="Q272" s="54"/>
      <c r="R272" s="29"/>
      <c r="S272" s="29"/>
      <c r="T272" s="29"/>
      <c r="U272" s="29"/>
      <c r="V272" s="29"/>
      <c r="W272" s="29"/>
      <c r="X272" s="29"/>
      <c r="Y272" s="3"/>
      <c r="Z272" s="3"/>
      <c r="AA272" s="34"/>
      <c r="AB272" s="4"/>
      <c r="AC272" s="4"/>
      <c r="AD272" s="4"/>
    </row>
    <row r="273" spans="1:30">
      <c r="A273" s="7"/>
      <c r="B273" s="7"/>
      <c r="C273" s="7"/>
      <c r="D273" s="7"/>
      <c r="E273" s="163" t="s">
        <v>18</v>
      </c>
      <c r="F273" s="163"/>
      <c r="G273" s="241">
        <f>SUM(G223:G272)</f>
        <v>0</v>
      </c>
      <c r="H273" s="1072">
        <f t="shared" ref="H273:Q273" si="76">SUM(H223:H272)</f>
        <v>6.4760447411937792</v>
      </c>
      <c r="I273" s="1072">
        <f t="shared" si="76"/>
        <v>114.72365176806846</v>
      </c>
      <c r="J273" s="1072">
        <f t="shared" si="76"/>
        <v>24.61712778098498</v>
      </c>
      <c r="K273" s="1072">
        <f t="shared" si="76"/>
        <v>12.266328987210832</v>
      </c>
      <c r="L273" s="1072">
        <f t="shared" si="76"/>
        <v>9.6366384342073346</v>
      </c>
      <c r="M273" s="241">
        <f t="shared" si="76"/>
        <v>0</v>
      </c>
      <c r="N273" s="241">
        <f t="shared" si="76"/>
        <v>0</v>
      </c>
      <c r="O273" s="241">
        <f t="shared" si="76"/>
        <v>0</v>
      </c>
      <c r="P273" s="241">
        <f t="shared" si="76"/>
        <v>0</v>
      </c>
      <c r="Q273" s="241">
        <f t="shared" si="76"/>
        <v>0</v>
      </c>
      <c r="R273" s="29"/>
      <c r="S273" s="29"/>
      <c r="T273" s="29"/>
      <c r="U273" s="29"/>
      <c r="V273" s="29"/>
      <c r="W273" s="29"/>
      <c r="X273" s="29"/>
      <c r="Y273" s="3"/>
      <c r="Z273" s="3"/>
      <c r="AA273" s="34"/>
      <c r="AB273" s="4"/>
      <c r="AC273" s="4"/>
      <c r="AD273" s="4"/>
    </row>
    <row r="274" spans="1:30" ht="21" customHeight="1">
      <c r="A274" s="7"/>
      <c r="B274" s="7"/>
      <c r="C274" s="7"/>
      <c r="D274" s="7"/>
      <c r="E274" s="7"/>
      <c r="F274" s="31"/>
      <c r="G274" s="51"/>
      <c r="H274" s="51"/>
      <c r="I274" s="51"/>
      <c r="J274" s="51"/>
      <c r="K274" s="51"/>
      <c r="L274" s="51"/>
      <c r="M274" s="51"/>
      <c r="N274" s="29"/>
      <c r="O274" s="29"/>
      <c r="P274" s="29"/>
      <c r="Q274" s="29"/>
      <c r="R274" s="1073">
        <f>SUM(G273:Q273)</f>
        <v>167.71979171166538</v>
      </c>
      <c r="S274" s="29"/>
      <c r="T274" s="29"/>
      <c r="U274" s="29"/>
      <c r="V274" s="29"/>
      <c r="W274" s="29"/>
      <c r="X274" s="29"/>
      <c r="Y274" s="3"/>
      <c r="Z274" s="3"/>
      <c r="AA274" s="34"/>
      <c r="AB274" s="4"/>
      <c r="AC274" s="4"/>
      <c r="AD274" s="4"/>
    </row>
    <row r="275" spans="1:30">
      <c r="A275" s="65"/>
      <c r="B275" s="65"/>
      <c r="C275" s="65"/>
      <c r="D275" s="65"/>
      <c r="E275" s="1284" t="s">
        <v>38</v>
      </c>
      <c r="F275" s="1284"/>
      <c r="G275" s="1284"/>
      <c r="H275" s="156"/>
      <c r="I275" s="156"/>
      <c r="J275" s="156"/>
      <c r="K275" s="156"/>
      <c r="L275" s="156"/>
      <c r="M275" s="156"/>
      <c r="N275" s="157"/>
      <c r="O275" s="157"/>
      <c r="P275" s="157"/>
      <c r="Q275" s="157"/>
      <c r="R275" s="157"/>
      <c r="S275" s="157"/>
      <c r="T275" s="157"/>
      <c r="U275" s="157"/>
      <c r="V275" s="157"/>
      <c r="W275" s="157"/>
      <c r="X275" s="29"/>
      <c r="Y275" s="3"/>
      <c r="Z275" s="3"/>
      <c r="AA275" s="34"/>
      <c r="AB275" s="4"/>
      <c r="AC275" s="4"/>
      <c r="AD275" s="4"/>
    </row>
    <row r="276" spans="1:30">
      <c r="A276" s="7"/>
      <c r="B276" s="7"/>
      <c r="C276" s="7"/>
      <c r="D276" s="7"/>
      <c r="E276" s="30" t="s">
        <v>2</v>
      </c>
      <c r="F276" s="249"/>
      <c r="G276" s="996" t="str">
        <f>G$60</f>
        <v>2013</v>
      </c>
      <c r="H276" s="996">
        <f t="shared" ref="H276:Q276" si="77">H$60</f>
        <v>2013</v>
      </c>
      <c r="I276" s="307">
        <f t="shared" si="77"/>
        <v>2014</v>
      </c>
      <c r="J276" s="200">
        <f t="shared" si="77"/>
        <v>2015</v>
      </c>
      <c r="K276" s="200">
        <f t="shared" si="77"/>
        <v>2016</v>
      </c>
      <c r="L276" s="200">
        <f t="shared" si="77"/>
        <v>2017</v>
      </c>
      <c r="M276" s="200">
        <f t="shared" si="77"/>
        <v>2018</v>
      </c>
      <c r="N276" s="200">
        <f t="shared" si="77"/>
        <v>2019</v>
      </c>
      <c r="O276" s="200">
        <f t="shared" si="77"/>
        <v>2020</v>
      </c>
      <c r="P276" s="200">
        <f t="shared" si="77"/>
        <v>2021</v>
      </c>
      <c r="Q276" s="200">
        <f t="shared" si="77"/>
        <v>2022</v>
      </c>
      <c r="R276" s="29"/>
      <c r="S276" s="29"/>
      <c r="T276" s="29"/>
      <c r="U276" s="29"/>
      <c r="V276" s="29"/>
      <c r="W276" s="29"/>
      <c r="X276" s="29"/>
      <c r="Y276" s="3"/>
      <c r="Z276" s="3"/>
      <c r="AA276" s="34"/>
      <c r="AB276" s="4"/>
      <c r="AC276" s="4"/>
      <c r="AD276" s="4"/>
    </row>
    <row r="277" spans="1:30" ht="12.75" customHeight="1" outlineLevel="1">
      <c r="A277" s="7"/>
      <c r="B277" s="7"/>
      <c r="C277" s="7"/>
      <c r="D277" s="7"/>
      <c r="E277" s="163" t="str">
        <f>Asset1</f>
        <v xml:space="preserve">Pipelines </v>
      </c>
      <c r="F277" s="249"/>
      <c r="G277" s="151"/>
      <c r="H277" s="53">
        <f>H115</f>
        <v>0</v>
      </c>
      <c r="I277" s="53">
        <f t="shared" ref="I277:L277" si="78">I115</f>
        <v>0</v>
      </c>
      <c r="J277" s="53">
        <f t="shared" si="78"/>
        <v>0</v>
      </c>
      <c r="K277" s="53">
        <f t="shared" si="78"/>
        <v>0</v>
      </c>
      <c r="L277" s="53">
        <f t="shared" si="78"/>
        <v>0</v>
      </c>
      <c r="M277" s="53"/>
      <c r="N277" s="53"/>
      <c r="O277" s="53"/>
      <c r="P277" s="53"/>
      <c r="Q277" s="53"/>
      <c r="R277" s="29"/>
      <c r="S277" s="29"/>
      <c r="T277" s="29"/>
      <c r="U277" s="29"/>
      <c r="V277" s="29"/>
      <c r="W277" s="29"/>
      <c r="X277" s="29"/>
      <c r="Y277" s="3"/>
      <c r="Z277" s="3"/>
      <c r="AA277" s="34"/>
      <c r="AB277" s="4"/>
      <c r="AC277" s="4"/>
      <c r="AD277" s="4"/>
    </row>
    <row r="278" spans="1:30" ht="12.75" customHeight="1" outlineLevel="1">
      <c r="A278" s="7"/>
      <c r="B278" s="7"/>
      <c r="C278" s="7"/>
      <c r="D278" s="7"/>
      <c r="E278" s="163" t="str">
        <f>Asset2</f>
        <v xml:space="preserve">Compressors </v>
      </c>
      <c r="F278" s="249"/>
      <c r="G278" s="152"/>
      <c r="H278" s="54">
        <f>H116</f>
        <v>0</v>
      </c>
      <c r="I278" s="54">
        <f t="shared" ref="I278:L278" si="79">I116</f>
        <v>0</v>
      </c>
      <c r="J278" s="54">
        <f t="shared" si="79"/>
        <v>0</v>
      </c>
      <c r="K278" s="54">
        <f t="shared" si="79"/>
        <v>0</v>
      </c>
      <c r="L278" s="54">
        <f t="shared" si="79"/>
        <v>0</v>
      </c>
      <c r="M278" s="54"/>
      <c r="N278" s="54"/>
      <c r="O278" s="54"/>
      <c r="P278" s="54"/>
      <c r="Q278" s="54"/>
      <c r="R278" s="29"/>
      <c r="S278" s="29"/>
      <c r="T278" s="29"/>
      <c r="U278" s="29"/>
      <c r="V278" s="29"/>
      <c r="W278" s="29"/>
      <c r="X278" s="29"/>
      <c r="Y278" s="3"/>
      <c r="Z278" s="3"/>
      <c r="AA278" s="34"/>
      <c r="AB278" s="4"/>
      <c r="AC278" s="4"/>
      <c r="AD278" s="4"/>
    </row>
    <row r="279" spans="1:30" ht="12.75" customHeight="1" outlineLevel="1">
      <c r="A279" s="7"/>
      <c r="B279" s="7"/>
      <c r="C279" s="7"/>
      <c r="D279" s="7"/>
      <c r="E279" s="163" t="str">
        <f>Asset3</f>
        <v>City Gates &amp; Field Regulators</v>
      </c>
      <c r="F279" s="249"/>
      <c r="G279" s="152"/>
      <c r="H279" s="54">
        <f t="shared" ref="H279:L284" si="80">H117</f>
        <v>0</v>
      </c>
      <c r="I279" s="54">
        <f t="shared" si="80"/>
        <v>0</v>
      </c>
      <c r="J279" s="54">
        <f t="shared" si="80"/>
        <v>0</v>
      </c>
      <c r="K279" s="54">
        <f t="shared" si="80"/>
        <v>0</v>
      </c>
      <c r="L279" s="54">
        <f t="shared" si="80"/>
        <v>0</v>
      </c>
      <c r="M279" s="54"/>
      <c r="N279" s="54"/>
      <c r="O279" s="54"/>
      <c r="P279" s="54"/>
      <c r="Q279" s="54"/>
      <c r="R279" s="29"/>
      <c r="S279" s="29"/>
      <c r="T279" s="29"/>
      <c r="U279" s="29"/>
      <c r="V279" s="29"/>
      <c r="W279" s="29"/>
      <c r="X279" s="29"/>
      <c r="Y279" s="3"/>
      <c r="Z279" s="3"/>
      <c r="AA279" s="34"/>
      <c r="AB279" s="4"/>
      <c r="AC279" s="4"/>
      <c r="AD279" s="4"/>
    </row>
    <row r="280" spans="1:30" ht="12.75" customHeight="1" outlineLevel="1">
      <c r="A280" s="7"/>
      <c r="B280" s="7"/>
      <c r="C280" s="7"/>
      <c r="D280" s="7"/>
      <c r="E280" s="163" t="str">
        <f>Asset4</f>
        <v>Odourant Plants</v>
      </c>
      <c r="F280" s="249"/>
      <c r="G280" s="152"/>
      <c r="H280" s="54">
        <f t="shared" si="80"/>
        <v>0</v>
      </c>
      <c r="I280" s="54">
        <f t="shared" si="80"/>
        <v>0</v>
      </c>
      <c r="J280" s="54">
        <f t="shared" si="80"/>
        <v>0</v>
      </c>
      <c r="K280" s="54">
        <f t="shared" si="80"/>
        <v>0</v>
      </c>
      <c r="L280" s="54">
        <f t="shared" si="80"/>
        <v>0</v>
      </c>
      <c r="M280" s="54"/>
      <c r="N280" s="54"/>
      <c r="O280" s="54"/>
      <c r="P280" s="54"/>
      <c r="Q280" s="54"/>
      <c r="R280" s="29"/>
      <c r="S280" s="29"/>
      <c r="T280" s="29"/>
      <c r="U280" s="29"/>
      <c r="V280" s="29"/>
      <c r="W280" s="29"/>
      <c r="X280" s="29"/>
      <c r="Y280" s="3"/>
      <c r="Z280" s="3"/>
      <c r="AA280" s="34"/>
      <c r="AB280" s="4"/>
      <c r="AC280" s="4"/>
      <c r="AD280" s="4"/>
    </row>
    <row r="281" spans="1:30" ht="12.75" customHeight="1" outlineLevel="1">
      <c r="A281" s="7"/>
      <c r="B281" s="7"/>
      <c r="C281" s="7"/>
      <c r="D281" s="7"/>
      <c r="E281" s="163" t="str">
        <f>Asset5</f>
        <v>Gas Quality</v>
      </c>
      <c r="F281" s="249"/>
      <c r="G281" s="152"/>
      <c r="H281" s="54">
        <f t="shared" si="80"/>
        <v>0</v>
      </c>
      <c r="I281" s="54">
        <f t="shared" si="80"/>
        <v>0</v>
      </c>
      <c r="J281" s="54">
        <f t="shared" si="80"/>
        <v>0</v>
      </c>
      <c r="K281" s="54">
        <f t="shared" si="80"/>
        <v>0</v>
      </c>
      <c r="L281" s="54">
        <f t="shared" si="80"/>
        <v>0</v>
      </c>
      <c r="M281" s="54"/>
      <c r="N281" s="54"/>
      <c r="O281" s="54"/>
      <c r="P281" s="54"/>
      <c r="Q281" s="54"/>
      <c r="R281" s="29"/>
      <c r="S281" s="29"/>
      <c r="T281" s="29"/>
      <c r="U281" s="29"/>
      <c r="V281" s="29"/>
      <c r="W281" s="29"/>
      <c r="X281" s="29"/>
      <c r="Y281" s="3"/>
      <c r="Z281" s="3"/>
      <c r="AA281" s="34"/>
      <c r="AB281" s="4"/>
      <c r="AC281" s="4"/>
      <c r="AD281" s="4"/>
    </row>
    <row r="282" spans="1:30" ht="12.75" customHeight="1" outlineLevel="1">
      <c r="A282" s="7"/>
      <c r="B282" s="7"/>
      <c r="C282" s="7"/>
      <c r="D282" s="7"/>
      <c r="E282" s="163" t="str">
        <f>Asset6</f>
        <v xml:space="preserve">Other </v>
      </c>
      <c r="F282" s="249"/>
      <c r="G282" s="152"/>
      <c r="H282" s="54">
        <f t="shared" si="80"/>
        <v>0</v>
      </c>
      <c r="I282" s="54">
        <f t="shared" si="80"/>
        <v>0</v>
      </c>
      <c r="J282" s="54">
        <f t="shared" si="80"/>
        <v>0</v>
      </c>
      <c r="K282" s="54">
        <f t="shared" si="80"/>
        <v>0</v>
      </c>
      <c r="L282" s="54">
        <f t="shared" si="80"/>
        <v>0</v>
      </c>
      <c r="M282" s="54"/>
      <c r="N282" s="54"/>
      <c r="O282" s="54"/>
      <c r="P282" s="54"/>
      <c r="Q282" s="54"/>
      <c r="R282" s="29"/>
      <c r="S282" s="29"/>
      <c r="T282" s="29"/>
      <c r="U282" s="29"/>
      <c r="V282" s="29"/>
      <c r="W282" s="29"/>
      <c r="X282" s="29"/>
      <c r="Y282" s="3"/>
      <c r="Z282" s="3"/>
      <c r="AA282" s="34"/>
      <c r="AB282" s="4"/>
      <c r="AC282" s="4"/>
      <c r="AD282" s="4"/>
    </row>
    <row r="283" spans="1:30" ht="12.75" customHeight="1" outlineLevel="1">
      <c r="A283" s="7"/>
      <c r="B283" s="7"/>
      <c r="C283" s="7"/>
      <c r="D283" s="7"/>
      <c r="E283" s="163" t="str">
        <f>Asset7</f>
        <v>General Building</v>
      </c>
      <c r="F283" s="249"/>
      <c r="G283" s="152"/>
      <c r="H283" s="54">
        <f t="shared" si="80"/>
        <v>0</v>
      </c>
      <c r="I283" s="54">
        <f t="shared" si="80"/>
        <v>0</v>
      </c>
      <c r="J283" s="54">
        <f t="shared" si="80"/>
        <v>0</v>
      </c>
      <c r="K283" s="54">
        <f t="shared" si="80"/>
        <v>0</v>
      </c>
      <c r="L283" s="54">
        <f t="shared" si="80"/>
        <v>0</v>
      </c>
      <c r="M283" s="54"/>
      <c r="N283" s="54"/>
      <c r="O283" s="54"/>
      <c r="P283" s="54"/>
      <c r="Q283" s="54"/>
      <c r="R283" s="29"/>
      <c r="S283" s="29"/>
      <c r="T283" s="29"/>
      <c r="U283" s="29"/>
      <c r="V283" s="29"/>
      <c r="W283" s="29"/>
      <c r="X283" s="29"/>
      <c r="Y283" s="3"/>
      <c r="Z283" s="3"/>
      <c r="AA283" s="34"/>
      <c r="AB283" s="4"/>
      <c r="AC283" s="4"/>
      <c r="AD283" s="4"/>
    </row>
    <row r="284" spans="1:30" ht="12.75" customHeight="1" outlineLevel="1">
      <c r="A284" s="7"/>
      <c r="B284" s="7"/>
      <c r="C284" s="7"/>
      <c r="D284" s="7"/>
      <c r="E284" s="163" t="str">
        <f>Asset8</f>
        <v>General Land</v>
      </c>
      <c r="F284" s="249"/>
      <c r="G284" s="152"/>
      <c r="H284" s="54">
        <f t="shared" si="80"/>
        <v>0</v>
      </c>
      <c r="I284" s="54">
        <f t="shared" si="80"/>
        <v>0</v>
      </c>
      <c r="J284" s="54">
        <f t="shared" si="80"/>
        <v>0</v>
      </c>
      <c r="K284" s="54">
        <f t="shared" si="80"/>
        <v>0</v>
      </c>
      <c r="L284" s="54">
        <f t="shared" si="80"/>
        <v>0</v>
      </c>
      <c r="M284" s="54"/>
      <c r="N284" s="54"/>
      <c r="O284" s="54"/>
      <c r="P284" s="54"/>
      <c r="Q284" s="54"/>
      <c r="R284" s="29"/>
      <c r="S284" s="29"/>
      <c r="T284" s="29"/>
      <c r="U284" s="29"/>
      <c r="V284" s="29"/>
      <c r="W284" s="29"/>
      <c r="X284" s="29"/>
      <c r="Y284" s="3"/>
      <c r="Z284" s="3"/>
      <c r="AA284" s="34"/>
      <c r="AB284" s="4"/>
      <c r="AC284" s="4"/>
      <c r="AD284" s="4"/>
    </row>
    <row r="285" spans="1:30" ht="12.75" customHeight="1" outlineLevel="1">
      <c r="A285" s="7"/>
      <c r="B285" s="7"/>
      <c r="C285" s="7"/>
      <c r="D285" s="7"/>
      <c r="E285" s="163">
        <f>Asset9</f>
        <v>0</v>
      </c>
      <c r="F285" s="249"/>
      <c r="G285" s="152"/>
      <c r="H285" s="54"/>
      <c r="I285" s="54"/>
      <c r="J285" s="54"/>
      <c r="K285" s="54"/>
      <c r="L285" s="54"/>
      <c r="M285" s="54"/>
      <c r="N285" s="54"/>
      <c r="O285" s="54"/>
      <c r="P285" s="54"/>
      <c r="Q285" s="54"/>
      <c r="R285" s="29"/>
      <c r="S285" s="29"/>
      <c r="T285" s="29"/>
      <c r="U285" s="29"/>
      <c r="V285" s="29"/>
      <c r="W285" s="29"/>
      <c r="X285" s="29"/>
      <c r="Y285" s="3"/>
      <c r="Z285" s="3"/>
      <c r="AA285" s="34"/>
      <c r="AB285" s="4"/>
      <c r="AC285" s="4"/>
      <c r="AD285" s="4"/>
    </row>
    <row r="286" spans="1:30" ht="12.75" customHeight="1" outlineLevel="1">
      <c r="A286" s="7"/>
      <c r="B286" s="7"/>
      <c r="C286" s="7"/>
      <c r="D286" s="7"/>
      <c r="E286" s="163">
        <f>Asset10</f>
        <v>0</v>
      </c>
      <c r="F286" s="249"/>
      <c r="G286" s="152"/>
      <c r="H286" s="54"/>
      <c r="I286" s="54"/>
      <c r="J286" s="54"/>
      <c r="K286" s="54"/>
      <c r="L286" s="54"/>
      <c r="M286" s="54"/>
      <c r="N286" s="54"/>
      <c r="O286" s="54"/>
      <c r="P286" s="54"/>
      <c r="Q286" s="54"/>
      <c r="R286" s="29"/>
      <c r="S286" s="29"/>
      <c r="T286" s="29"/>
      <c r="U286" s="29"/>
      <c r="V286" s="29"/>
      <c r="W286" s="29"/>
      <c r="X286" s="29"/>
      <c r="Y286" s="3"/>
      <c r="Z286" s="3"/>
      <c r="AA286" s="34"/>
      <c r="AB286" s="4"/>
      <c r="AC286" s="4"/>
      <c r="AD286" s="4"/>
    </row>
    <row r="287" spans="1:30" ht="12.75" customHeight="1" outlineLevel="1">
      <c r="A287" s="7"/>
      <c r="B287" s="7"/>
      <c r="C287" s="7"/>
      <c r="D287" s="7"/>
      <c r="E287" s="163">
        <f>Asset11</f>
        <v>0</v>
      </c>
      <c r="F287" s="249"/>
      <c r="G287" s="152"/>
      <c r="H287" s="54"/>
      <c r="I287" s="54"/>
      <c r="J287" s="54"/>
      <c r="K287" s="54"/>
      <c r="L287" s="54"/>
      <c r="M287" s="54"/>
      <c r="N287" s="54"/>
      <c r="O287" s="54"/>
      <c r="P287" s="54"/>
      <c r="Q287" s="54"/>
      <c r="R287" s="29"/>
      <c r="S287" s="29"/>
      <c r="T287" s="29"/>
      <c r="U287" s="29"/>
      <c r="V287" s="29"/>
      <c r="W287" s="29"/>
      <c r="X287" s="29"/>
      <c r="Y287" s="3"/>
      <c r="Z287" s="3"/>
      <c r="AA287" s="34"/>
      <c r="AB287" s="4"/>
      <c r="AC287" s="4"/>
      <c r="AD287" s="4"/>
    </row>
    <row r="288" spans="1:30" ht="12.75" customHeight="1" outlineLevel="1">
      <c r="A288" s="7"/>
      <c r="B288" s="7"/>
      <c r="C288" s="7"/>
      <c r="D288" s="7"/>
      <c r="E288" s="163">
        <f>Asset12</f>
        <v>0</v>
      </c>
      <c r="F288" s="249"/>
      <c r="G288" s="152"/>
      <c r="H288" s="54"/>
      <c r="I288" s="54"/>
      <c r="J288" s="54"/>
      <c r="K288" s="54"/>
      <c r="L288" s="54"/>
      <c r="M288" s="54"/>
      <c r="N288" s="54"/>
      <c r="O288" s="54"/>
      <c r="P288" s="54"/>
      <c r="Q288" s="54"/>
      <c r="R288" s="29"/>
      <c r="S288" s="29"/>
      <c r="T288" s="29"/>
      <c r="U288" s="29"/>
      <c r="V288" s="29"/>
      <c r="W288" s="29"/>
      <c r="X288" s="29"/>
      <c r="Y288" s="3"/>
      <c r="Z288" s="3"/>
      <c r="AA288" s="34"/>
      <c r="AB288" s="4"/>
      <c r="AC288" s="4"/>
      <c r="AD288" s="4"/>
    </row>
    <row r="289" spans="1:30" ht="12.75" customHeight="1" outlineLevel="1">
      <c r="A289" s="7"/>
      <c r="B289" s="7"/>
      <c r="C289" s="7"/>
      <c r="D289" s="7"/>
      <c r="E289" s="163">
        <f>Asset13</f>
        <v>0</v>
      </c>
      <c r="F289" s="249"/>
      <c r="G289" s="152"/>
      <c r="H289" s="54"/>
      <c r="I289" s="54"/>
      <c r="J289" s="54"/>
      <c r="K289" s="54"/>
      <c r="L289" s="54"/>
      <c r="M289" s="54"/>
      <c r="N289" s="54"/>
      <c r="O289" s="54"/>
      <c r="P289" s="54"/>
      <c r="Q289" s="54"/>
      <c r="R289" s="29"/>
      <c r="S289" s="29"/>
      <c r="T289" s="29"/>
      <c r="U289" s="29"/>
      <c r="V289" s="29"/>
      <c r="W289" s="29"/>
      <c r="X289" s="29"/>
      <c r="Y289" s="3"/>
      <c r="Z289" s="3"/>
      <c r="AA289" s="34"/>
      <c r="AB289" s="4"/>
      <c r="AC289" s="4"/>
      <c r="AD289" s="4"/>
    </row>
    <row r="290" spans="1:30" ht="12.75" customHeight="1" outlineLevel="1">
      <c r="A290" s="7"/>
      <c r="B290" s="7"/>
      <c r="C290" s="7"/>
      <c r="D290" s="7"/>
      <c r="E290" s="163">
        <f>Asset14</f>
        <v>0</v>
      </c>
      <c r="F290" s="249"/>
      <c r="G290" s="152"/>
      <c r="H290" s="54"/>
      <c r="I290" s="54"/>
      <c r="J290" s="54"/>
      <c r="K290" s="54"/>
      <c r="L290" s="54"/>
      <c r="M290" s="54"/>
      <c r="N290" s="54"/>
      <c r="O290" s="54"/>
      <c r="P290" s="54"/>
      <c r="Q290" s="54"/>
      <c r="R290" s="29"/>
      <c r="S290" s="29"/>
      <c r="T290" s="29"/>
      <c r="U290" s="29"/>
      <c r="V290" s="29"/>
      <c r="W290" s="29"/>
      <c r="X290" s="29"/>
      <c r="Y290" s="3"/>
      <c r="Z290" s="3"/>
      <c r="AA290" s="34"/>
      <c r="AB290" s="4"/>
      <c r="AC290" s="4"/>
      <c r="AD290" s="4"/>
    </row>
    <row r="291" spans="1:30" ht="12.75" customHeight="1" outlineLevel="1">
      <c r="A291" s="7"/>
      <c r="B291" s="7"/>
      <c r="C291" s="7"/>
      <c r="D291" s="7"/>
      <c r="E291" s="163">
        <f>Asset15</f>
        <v>0</v>
      </c>
      <c r="F291" s="249"/>
      <c r="G291" s="152"/>
      <c r="H291" s="54"/>
      <c r="I291" s="54"/>
      <c r="J291" s="54"/>
      <c r="K291" s="54"/>
      <c r="L291" s="54"/>
      <c r="M291" s="54"/>
      <c r="N291" s="54"/>
      <c r="O291" s="54"/>
      <c r="P291" s="54"/>
      <c r="Q291" s="54"/>
      <c r="R291" s="29"/>
      <c r="S291" s="29"/>
      <c r="T291" s="29"/>
      <c r="U291" s="29"/>
      <c r="V291" s="29"/>
      <c r="W291" s="29"/>
      <c r="X291" s="29"/>
      <c r="Y291" s="3"/>
      <c r="Z291" s="3"/>
      <c r="AA291" s="34"/>
      <c r="AB291" s="4"/>
      <c r="AC291" s="4"/>
      <c r="AD291" s="4"/>
    </row>
    <row r="292" spans="1:30" ht="12.75" customHeight="1" outlineLevel="1">
      <c r="A292" s="7"/>
      <c r="B292" s="7"/>
      <c r="C292" s="7"/>
      <c r="D292" s="7"/>
      <c r="E292" s="163">
        <f>Asset16</f>
        <v>0</v>
      </c>
      <c r="F292" s="249"/>
      <c r="G292" s="152"/>
      <c r="H292" s="54"/>
      <c r="I292" s="54"/>
      <c r="J292" s="54"/>
      <c r="K292" s="54"/>
      <c r="L292" s="54"/>
      <c r="M292" s="54"/>
      <c r="N292" s="54"/>
      <c r="O292" s="54"/>
      <c r="P292" s="54"/>
      <c r="Q292" s="54"/>
      <c r="R292" s="29"/>
      <c r="S292" s="29"/>
      <c r="T292" s="29"/>
      <c r="U292" s="29"/>
      <c r="V292" s="29"/>
      <c r="W292" s="29"/>
      <c r="X292" s="29"/>
      <c r="Y292" s="3"/>
      <c r="Z292" s="3"/>
      <c r="AA292" s="34"/>
      <c r="AB292" s="4"/>
      <c r="AC292" s="4"/>
      <c r="AD292" s="4"/>
    </row>
    <row r="293" spans="1:30" ht="12.75" customHeight="1" outlineLevel="1">
      <c r="A293" s="7"/>
      <c r="B293" s="7"/>
      <c r="C293" s="7"/>
      <c r="D293" s="7"/>
      <c r="E293" s="163">
        <f>Asset17</f>
        <v>0</v>
      </c>
      <c r="F293" s="249"/>
      <c r="G293" s="152"/>
      <c r="H293" s="54"/>
      <c r="I293" s="54"/>
      <c r="J293" s="54"/>
      <c r="K293" s="54"/>
      <c r="L293" s="54"/>
      <c r="M293" s="54"/>
      <c r="N293" s="54"/>
      <c r="O293" s="54"/>
      <c r="P293" s="54"/>
      <c r="Q293" s="54"/>
      <c r="R293" s="29"/>
      <c r="S293" s="29"/>
      <c r="T293" s="29"/>
      <c r="U293" s="29"/>
      <c r="V293" s="29"/>
      <c r="W293" s="29"/>
      <c r="X293" s="29"/>
      <c r="Y293" s="3"/>
      <c r="Z293" s="3"/>
      <c r="AA293" s="34"/>
      <c r="AB293" s="4"/>
      <c r="AC293" s="4"/>
      <c r="AD293" s="4"/>
    </row>
    <row r="294" spans="1:30" ht="12.75" customHeight="1" outlineLevel="1">
      <c r="A294" s="7"/>
      <c r="B294" s="7"/>
      <c r="C294" s="7"/>
      <c r="D294" s="7"/>
      <c r="E294" s="163">
        <f>Asset18</f>
        <v>0</v>
      </c>
      <c r="F294" s="249"/>
      <c r="G294" s="152"/>
      <c r="H294" s="54"/>
      <c r="I294" s="54"/>
      <c r="J294" s="54"/>
      <c r="K294" s="54"/>
      <c r="L294" s="54"/>
      <c r="M294" s="54"/>
      <c r="N294" s="54"/>
      <c r="O294" s="54"/>
      <c r="P294" s="54"/>
      <c r="Q294" s="54"/>
      <c r="R294" s="29"/>
      <c r="S294" s="29"/>
      <c r="T294" s="29"/>
      <c r="U294" s="29"/>
      <c r="V294" s="29"/>
      <c r="W294" s="29"/>
      <c r="X294" s="29"/>
      <c r="Y294" s="3"/>
      <c r="Z294" s="3"/>
      <c r="AA294" s="34"/>
      <c r="AB294" s="4"/>
      <c r="AC294" s="4"/>
      <c r="AD294" s="4"/>
    </row>
    <row r="295" spans="1:30" ht="12.75" customHeight="1" outlineLevel="1">
      <c r="A295" s="7"/>
      <c r="B295" s="7"/>
      <c r="C295" s="7"/>
      <c r="D295" s="7"/>
      <c r="E295" s="163">
        <f>Asset19</f>
        <v>0</v>
      </c>
      <c r="F295" s="249"/>
      <c r="G295" s="152"/>
      <c r="H295" s="54"/>
      <c r="I295" s="54"/>
      <c r="J295" s="54"/>
      <c r="K295" s="54"/>
      <c r="L295" s="54"/>
      <c r="M295" s="54"/>
      <c r="N295" s="54"/>
      <c r="O295" s="54"/>
      <c r="P295" s="54"/>
      <c r="Q295" s="54"/>
      <c r="R295" s="29"/>
      <c r="S295" s="29"/>
      <c r="T295" s="29"/>
      <c r="U295" s="29"/>
      <c r="V295" s="29"/>
      <c r="W295" s="29"/>
      <c r="X295" s="29"/>
      <c r="Y295" s="3"/>
      <c r="Z295" s="3"/>
      <c r="AA295" s="34"/>
      <c r="AB295" s="4"/>
      <c r="AC295" s="4"/>
      <c r="AD295" s="4"/>
    </row>
    <row r="296" spans="1:30" ht="12.75" customHeight="1" outlineLevel="1">
      <c r="A296" s="7"/>
      <c r="B296" s="7"/>
      <c r="C296" s="7"/>
      <c r="D296" s="7"/>
      <c r="E296" s="163">
        <f>Asset20</f>
        <v>0</v>
      </c>
      <c r="F296" s="249"/>
      <c r="G296" s="152"/>
      <c r="H296" s="54"/>
      <c r="I296" s="54"/>
      <c r="J296" s="54"/>
      <c r="K296" s="54"/>
      <c r="L296" s="54"/>
      <c r="M296" s="54"/>
      <c r="N296" s="54"/>
      <c r="O296" s="54"/>
      <c r="P296" s="54"/>
      <c r="Q296" s="54"/>
      <c r="R296" s="29"/>
      <c r="S296" s="29"/>
      <c r="T296" s="29"/>
      <c r="U296" s="29"/>
      <c r="V296" s="29"/>
      <c r="W296" s="29"/>
      <c r="X296" s="29"/>
      <c r="Y296" s="3"/>
      <c r="Z296" s="3"/>
      <c r="AA296" s="34"/>
      <c r="AB296" s="4"/>
      <c r="AC296" s="4"/>
      <c r="AD296" s="4"/>
    </row>
    <row r="297" spans="1:30" ht="12.75" customHeight="1" outlineLevel="1">
      <c r="A297" s="7"/>
      <c r="B297" s="7"/>
      <c r="C297" s="7"/>
      <c r="D297" s="7"/>
      <c r="E297" s="163">
        <f>Asset21</f>
        <v>0</v>
      </c>
      <c r="F297" s="250"/>
      <c r="G297" s="152"/>
      <c r="H297" s="54"/>
      <c r="I297" s="54"/>
      <c r="J297" s="54"/>
      <c r="K297" s="54"/>
      <c r="L297" s="54"/>
      <c r="M297" s="54"/>
      <c r="N297" s="54"/>
      <c r="O297" s="54"/>
      <c r="P297" s="54"/>
      <c r="Q297" s="54"/>
      <c r="R297" s="29"/>
      <c r="S297" s="29"/>
      <c r="T297" s="29"/>
      <c r="U297" s="29"/>
      <c r="V297" s="29"/>
      <c r="W297" s="29"/>
      <c r="X297" s="29"/>
      <c r="Y297" s="3"/>
      <c r="Z297" s="3"/>
      <c r="AA297" s="34"/>
      <c r="AB297" s="4"/>
      <c r="AC297" s="4"/>
      <c r="AD297" s="4"/>
    </row>
    <row r="298" spans="1:30" ht="12.75" customHeight="1" outlineLevel="1">
      <c r="A298" s="7"/>
      <c r="B298" s="7"/>
      <c r="C298" s="7"/>
      <c r="D298" s="7"/>
      <c r="E298" s="163">
        <f>Asset22</f>
        <v>0</v>
      </c>
      <c r="F298" s="250"/>
      <c r="G298" s="152"/>
      <c r="H298" s="54"/>
      <c r="I298" s="54"/>
      <c r="J298" s="54"/>
      <c r="K298" s="54"/>
      <c r="L298" s="54"/>
      <c r="M298" s="54"/>
      <c r="N298" s="54"/>
      <c r="O298" s="54"/>
      <c r="P298" s="54"/>
      <c r="Q298" s="54"/>
      <c r="R298" s="29"/>
      <c r="S298" s="29"/>
      <c r="T298" s="29"/>
      <c r="U298" s="29"/>
      <c r="V298" s="29"/>
      <c r="W298" s="29"/>
      <c r="X298" s="29"/>
      <c r="Y298" s="3"/>
      <c r="Z298" s="3"/>
      <c r="AA298" s="34"/>
      <c r="AB298" s="4"/>
      <c r="AC298" s="4"/>
      <c r="AD298" s="4"/>
    </row>
    <row r="299" spans="1:30" ht="12.75" customHeight="1" outlineLevel="1">
      <c r="A299" s="7"/>
      <c r="B299" s="7"/>
      <c r="C299" s="7"/>
      <c r="D299" s="7"/>
      <c r="E299" s="163">
        <f>Asset23</f>
        <v>0</v>
      </c>
      <c r="F299" s="250"/>
      <c r="G299" s="152"/>
      <c r="H299" s="54"/>
      <c r="I299" s="54"/>
      <c r="J299" s="54"/>
      <c r="K299" s="54"/>
      <c r="L299" s="54"/>
      <c r="M299" s="54"/>
      <c r="N299" s="54"/>
      <c r="O299" s="54"/>
      <c r="P299" s="54"/>
      <c r="Q299" s="54"/>
      <c r="R299" s="29"/>
      <c r="S299" s="29"/>
      <c r="T299" s="29"/>
      <c r="U299" s="29"/>
      <c r="V299" s="29"/>
      <c r="W299" s="29"/>
      <c r="X299" s="29"/>
      <c r="Y299" s="3"/>
      <c r="Z299" s="3"/>
      <c r="AA299" s="34"/>
      <c r="AB299" s="4"/>
      <c r="AC299" s="4"/>
      <c r="AD299" s="4"/>
    </row>
    <row r="300" spans="1:30" ht="12.75" customHeight="1" outlineLevel="1">
      <c r="A300" s="7"/>
      <c r="B300" s="7"/>
      <c r="C300" s="7"/>
      <c r="D300" s="7"/>
      <c r="E300" s="163">
        <f>Asset24</f>
        <v>0</v>
      </c>
      <c r="F300" s="250"/>
      <c r="G300" s="152"/>
      <c r="H300" s="54"/>
      <c r="I300" s="54"/>
      <c r="J300" s="54"/>
      <c r="K300" s="54"/>
      <c r="L300" s="54"/>
      <c r="M300" s="54"/>
      <c r="N300" s="54"/>
      <c r="O300" s="54"/>
      <c r="P300" s="54"/>
      <c r="Q300" s="54"/>
      <c r="R300" s="29"/>
      <c r="S300" s="29"/>
      <c r="T300" s="29"/>
      <c r="U300" s="29"/>
      <c r="V300" s="29"/>
      <c r="W300" s="29"/>
      <c r="X300" s="29"/>
      <c r="Y300" s="3"/>
      <c r="Z300" s="3"/>
      <c r="AA300" s="34"/>
      <c r="AB300" s="4"/>
      <c r="AC300" s="4"/>
      <c r="AD300" s="4"/>
    </row>
    <row r="301" spans="1:30" ht="12.75" customHeight="1" outlineLevel="1">
      <c r="A301" s="7"/>
      <c r="B301" s="7"/>
      <c r="C301" s="7"/>
      <c r="D301" s="7"/>
      <c r="E301" s="163">
        <f>Asset25</f>
        <v>0</v>
      </c>
      <c r="F301" s="250"/>
      <c r="G301" s="152"/>
      <c r="H301" s="54"/>
      <c r="I301" s="54"/>
      <c r="J301" s="54"/>
      <c r="K301" s="54"/>
      <c r="L301" s="54"/>
      <c r="M301" s="54"/>
      <c r="N301" s="54"/>
      <c r="O301" s="54"/>
      <c r="P301" s="54"/>
      <c r="Q301" s="54"/>
      <c r="R301" s="29"/>
      <c r="S301" s="29"/>
      <c r="T301" s="29"/>
      <c r="U301" s="29"/>
      <c r="V301" s="29"/>
      <c r="W301" s="29"/>
      <c r="X301" s="29"/>
      <c r="Y301" s="3"/>
      <c r="Z301" s="3"/>
      <c r="AA301" s="34"/>
      <c r="AB301" s="4"/>
      <c r="AC301" s="4"/>
      <c r="AD301" s="4"/>
    </row>
    <row r="302" spans="1:30" ht="12.75" customHeight="1" outlineLevel="1">
      <c r="A302" s="7"/>
      <c r="B302" s="7"/>
      <c r="C302" s="7"/>
      <c r="D302" s="7"/>
      <c r="E302" s="163">
        <f>Asset26</f>
        <v>0</v>
      </c>
      <c r="F302" s="250"/>
      <c r="G302" s="152"/>
      <c r="H302" s="54"/>
      <c r="I302" s="54"/>
      <c r="J302" s="54"/>
      <c r="K302" s="54"/>
      <c r="L302" s="54"/>
      <c r="M302" s="54"/>
      <c r="N302" s="54"/>
      <c r="O302" s="54"/>
      <c r="P302" s="54"/>
      <c r="Q302" s="54"/>
      <c r="R302" s="29"/>
      <c r="S302" s="29"/>
      <c r="T302" s="29"/>
      <c r="U302" s="29"/>
      <c r="V302" s="29"/>
      <c r="W302" s="29"/>
      <c r="X302" s="29"/>
      <c r="Y302" s="3"/>
      <c r="Z302" s="3"/>
      <c r="AA302" s="34"/>
      <c r="AB302" s="4"/>
      <c r="AC302" s="4"/>
      <c r="AD302" s="4"/>
    </row>
    <row r="303" spans="1:30" ht="12.75" customHeight="1" outlineLevel="1">
      <c r="A303" s="7"/>
      <c r="B303" s="7"/>
      <c r="C303" s="7"/>
      <c r="D303" s="7"/>
      <c r="E303" s="163">
        <f>Asset27</f>
        <v>0</v>
      </c>
      <c r="F303" s="250"/>
      <c r="G303" s="152"/>
      <c r="H303" s="54"/>
      <c r="I303" s="54"/>
      <c r="J303" s="54"/>
      <c r="K303" s="54"/>
      <c r="L303" s="54"/>
      <c r="M303" s="54"/>
      <c r="N303" s="54"/>
      <c r="O303" s="54"/>
      <c r="P303" s="54"/>
      <c r="Q303" s="54"/>
      <c r="R303" s="29"/>
      <c r="S303" s="29"/>
      <c r="T303" s="29"/>
      <c r="U303" s="29"/>
      <c r="V303" s="29"/>
      <c r="W303" s="29"/>
      <c r="X303" s="29"/>
      <c r="Y303" s="3"/>
      <c r="Z303" s="3"/>
      <c r="AA303" s="34"/>
      <c r="AB303" s="4"/>
      <c r="AC303" s="4"/>
      <c r="AD303" s="4"/>
    </row>
    <row r="304" spans="1:30" ht="12.75" customHeight="1" outlineLevel="1">
      <c r="A304" s="7"/>
      <c r="B304" s="7"/>
      <c r="C304" s="7"/>
      <c r="D304" s="7"/>
      <c r="E304" s="163">
        <f>Asset28</f>
        <v>0</v>
      </c>
      <c r="F304" s="250"/>
      <c r="G304" s="152"/>
      <c r="H304" s="54"/>
      <c r="I304" s="54"/>
      <c r="J304" s="54"/>
      <c r="K304" s="54"/>
      <c r="L304" s="54"/>
      <c r="M304" s="54"/>
      <c r="N304" s="54"/>
      <c r="O304" s="54"/>
      <c r="P304" s="54"/>
      <c r="Q304" s="54"/>
      <c r="R304" s="29"/>
      <c r="S304" s="29"/>
      <c r="T304" s="29"/>
      <c r="U304" s="29"/>
      <c r="V304" s="29"/>
      <c r="W304" s="29"/>
      <c r="X304" s="29"/>
      <c r="Y304" s="3"/>
      <c r="Z304" s="3"/>
      <c r="AA304" s="34"/>
      <c r="AB304" s="4"/>
      <c r="AC304" s="4"/>
      <c r="AD304" s="4"/>
    </row>
    <row r="305" spans="1:30" ht="12.75" customHeight="1" outlineLevel="1">
      <c r="A305" s="7"/>
      <c r="B305" s="7"/>
      <c r="C305" s="7"/>
      <c r="D305" s="7"/>
      <c r="E305" s="163">
        <f>Asset29</f>
        <v>0</v>
      </c>
      <c r="F305" s="250"/>
      <c r="G305" s="152"/>
      <c r="H305" s="54"/>
      <c r="I305" s="54"/>
      <c r="J305" s="54"/>
      <c r="K305" s="54"/>
      <c r="L305" s="54"/>
      <c r="M305" s="54"/>
      <c r="N305" s="54"/>
      <c r="O305" s="54"/>
      <c r="P305" s="54"/>
      <c r="Q305" s="54"/>
      <c r="R305" s="29"/>
      <c r="S305" s="29"/>
      <c r="T305" s="29"/>
      <c r="U305" s="29"/>
      <c r="V305" s="29"/>
      <c r="W305" s="29"/>
      <c r="X305" s="29"/>
      <c r="Y305" s="3"/>
      <c r="Z305" s="3"/>
      <c r="AA305" s="34"/>
      <c r="AB305" s="4"/>
      <c r="AC305" s="4"/>
      <c r="AD305" s="4"/>
    </row>
    <row r="306" spans="1:30" ht="12.75" customHeight="1" outlineLevel="1">
      <c r="A306" s="7"/>
      <c r="B306" s="7"/>
      <c r="C306" s="7"/>
      <c r="D306" s="7"/>
      <c r="E306" s="163">
        <f>Asset30</f>
        <v>0</v>
      </c>
      <c r="F306" s="250"/>
      <c r="G306" s="152"/>
      <c r="H306" s="54"/>
      <c r="I306" s="54"/>
      <c r="J306" s="54"/>
      <c r="K306" s="54"/>
      <c r="L306" s="54"/>
      <c r="M306" s="54"/>
      <c r="N306" s="54"/>
      <c r="O306" s="54"/>
      <c r="P306" s="54"/>
      <c r="Q306" s="54"/>
      <c r="R306" s="29"/>
      <c r="S306" s="29"/>
      <c r="T306" s="29"/>
      <c r="U306" s="29"/>
      <c r="V306" s="29"/>
      <c r="W306" s="29"/>
      <c r="X306" s="29"/>
      <c r="Y306" s="3"/>
      <c r="Z306" s="3"/>
      <c r="AA306" s="34"/>
      <c r="AB306" s="4"/>
      <c r="AC306" s="4"/>
      <c r="AD306" s="4"/>
    </row>
    <row r="307" spans="1:30" ht="12.75" hidden="1" customHeight="1" outlineLevel="2">
      <c r="A307" s="7"/>
      <c r="B307" s="7"/>
      <c r="C307" s="7"/>
      <c r="D307" s="7"/>
      <c r="E307" s="163">
        <f>Asset31</f>
        <v>0</v>
      </c>
      <c r="F307" s="250"/>
      <c r="G307" s="152"/>
      <c r="H307" s="54"/>
      <c r="I307" s="54"/>
      <c r="J307" s="54"/>
      <c r="K307" s="54"/>
      <c r="L307" s="54"/>
      <c r="M307" s="54"/>
      <c r="N307" s="54"/>
      <c r="O307" s="54"/>
      <c r="P307" s="54"/>
      <c r="Q307" s="54"/>
      <c r="R307" s="29"/>
      <c r="S307" s="29"/>
      <c r="T307" s="29"/>
      <c r="U307" s="29"/>
      <c r="V307" s="29"/>
      <c r="W307" s="29"/>
      <c r="X307" s="29"/>
      <c r="Y307" s="3"/>
      <c r="Z307" s="3"/>
      <c r="AA307" s="34"/>
      <c r="AB307" s="4"/>
      <c r="AC307" s="4"/>
      <c r="AD307" s="4"/>
    </row>
    <row r="308" spans="1:30" ht="12.75" hidden="1" customHeight="1" outlineLevel="2">
      <c r="A308" s="7"/>
      <c r="B308" s="7"/>
      <c r="C308" s="7"/>
      <c r="D308" s="7"/>
      <c r="E308" s="163">
        <f>Asset32</f>
        <v>0</v>
      </c>
      <c r="F308" s="250"/>
      <c r="G308" s="152"/>
      <c r="H308" s="54"/>
      <c r="I308" s="54"/>
      <c r="J308" s="54"/>
      <c r="K308" s="54"/>
      <c r="L308" s="54"/>
      <c r="M308" s="54"/>
      <c r="N308" s="54"/>
      <c r="O308" s="54"/>
      <c r="P308" s="54"/>
      <c r="Q308" s="54"/>
      <c r="R308" s="29"/>
      <c r="S308" s="29"/>
      <c r="T308" s="29"/>
      <c r="U308" s="29"/>
      <c r="V308" s="29"/>
      <c r="W308" s="29"/>
      <c r="X308" s="29"/>
      <c r="Y308" s="3"/>
      <c r="Z308" s="3"/>
      <c r="AA308" s="34"/>
      <c r="AB308" s="4"/>
      <c r="AC308" s="4"/>
      <c r="AD308" s="4"/>
    </row>
    <row r="309" spans="1:30" ht="12.75" hidden="1" customHeight="1" outlineLevel="2">
      <c r="A309" s="7"/>
      <c r="B309" s="7"/>
      <c r="C309" s="7"/>
      <c r="D309" s="7"/>
      <c r="E309" s="163">
        <f>Asset33</f>
        <v>0</v>
      </c>
      <c r="F309" s="250"/>
      <c r="G309" s="152"/>
      <c r="H309" s="54"/>
      <c r="I309" s="54"/>
      <c r="J309" s="54"/>
      <c r="K309" s="54"/>
      <c r="L309" s="54"/>
      <c r="M309" s="54"/>
      <c r="N309" s="54"/>
      <c r="O309" s="54"/>
      <c r="P309" s="54"/>
      <c r="Q309" s="54"/>
      <c r="R309" s="29"/>
      <c r="S309" s="29"/>
      <c r="T309" s="29"/>
      <c r="U309" s="29"/>
      <c r="V309" s="29"/>
      <c r="W309" s="29"/>
      <c r="X309" s="29"/>
      <c r="Y309" s="3"/>
      <c r="Z309" s="3"/>
      <c r="AA309" s="34"/>
      <c r="AB309" s="4"/>
      <c r="AC309" s="4"/>
      <c r="AD309" s="4"/>
    </row>
    <row r="310" spans="1:30" ht="12.75" hidden="1" customHeight="1" outlineLevel="2">
      <c r="A310" s="7"/>
      <c r="B310" s="7"/>
      <c r="C310" s="7"/>
      <c r="D310" s="7"/>
      <c r="E310" s="163">
        <f>Asset34</f>
        <v>0</v>
      </c>
      <c r="F310" s="250"/>
      <c r="G310" s="152"/>
      <c r="H310" s="54"/>
      <c r="I310" s="54"/>
      <c r="J310" s="54"/>
      <c r="K310" s="54"/>
      <c r="L310" s="54"/>
      <c r="M310" s="54"/>
      <c r="N310" s="54"/>
      <c r="O310" s="54"/>
      <c r="P310" s="54"/>
      <c r="Q310" s="54"/>
      <c r="R310" s="29"/>
      <c r="S310" s="29"/>
      <c r="T310" s="29"/>
      <c r="U310" s="29"/>
      <c r="V310" s="29"/>
      <c r="W310" s="29"/>
      <c r="X310" s="29"/>
      <c r="Y310" s="3"/>
      <c r="Z310" s="3"/>
      <c r="AA310" s="34"/>
      <c r="AB310" s="4"/>
      <c r="AC310" s="4"/>
      <c r="AD310" s="4"/>
    </row>
    <row r="311" spans="1:30" ht="12.75" hidden="1" customHeight="1" outlineLevel="2">
      <c r="A311" s="7"/>
      <c r="B311" s="7"/>
      <c r="C311" s="7"/>
      <c r="D311" s="7"/>
      <c r="E311" s="163">
        <f>Asset35</f>
        <v>0</v>
      </c>
      <c r="F311" s="250"/>
      <c r="G311" s="152"/>
      <c r="H311" s="54"/>
      <c r="I311" s="54"/>
      <c r="J311" s="54"/>
      <c r="K311" s="54"/>
      <c r="L311" s="54"/>
      <c r="M311" s="54"/>
      <c r="N311" s="54"/>
      <c r="O311" s="54"/>
      <c r="P311" s="54"/>
      <c r="Q311" s="54"/>
      <c r="R311" s="29"/>
      <c r="S311" s="29"/>
      <c r="T311" s="29"/>
      <c r="U311" s="29"/>
      <c r="V311" s="29"/>
      <c r="W311" s="29"/>
      <c r="X311" s="29"/>
      <c r="Y311" s="3"/>
      <c r="Z311" s="3"/>
      <c r="AA311" s="34"/>
      <c r="AB311" s="4"/>
      <c r="AC311" s="4"/>
      <c r="AD311" s="4"/>
    </row>
    <row r="312" spans="1:30" ht="12.75" hidden="1" customHeight="1" outlineLevel="2">
      <c r="A312" s="7"/>
      <c r="B312" s="7"/>
      <c r="C312" s="7"/>
      <c r="D312" s="7"/>
      <c r="E312" s="163">
        <f>Asset36</f>
        <v>0</v>
      </c>
      <c r="F312" s="250"/>
      <c r="G312" s="152"/>
      <c r="H312" s="54"/>
      <c r="I312" s="54"/>
      <c r="J312" s="54"/>
      <c r="K312" s="54"/>
      <c r="L312" s="54"/>
      <c r="M312" s="54"/>
      <c r="N312" s="54"/>
      <c r="O312" s="54"/>
      <c r="P312" s="54"/>
      <c r="Q312" s="54"/>
      <c r="R312" s="29"/>
      <c r="S312" s="29"/>
      <c r="T312" s="29"/>
      <c r="U312" s="29"/>
      <c r="V312" s="29"/>
      <c r="W312" s="29"/>
      <c r="X312" s="29"/>
      <c r="Y312" s="3"/>
      <c r="Z312" s="3"/>
      <c r="AA312" s="34"/>
      <c r="AB312" s="4"/>
      <c r="AC312" s="4"/>
      <c r="AD312" s="4"/>
    </row>
    <row r="313" spans="1:30" ht="12.75" hidden="1" customHeight="1" outlineLevel="2">
      <c r="A313" s="7"/>
      <c r="B313" s="7"/>
      <c r="C313" s="7"/>
      <c r="D313" s="7"/>
      <c r="E313" s="163">
        <f>Asset37</f>
        <v>0</v>
      </c>
      <c r="F313" s="250"/>
      <c r="G313" s="152"/>
      <c r="H313" s="54"/>
      <c r="I313" s="54"/>
      <c r="J313" s="54"/>
      <c r="K313" s="54"/>
      <c r="L313" s="54"/>
      <c r="M313" s="54"/>
      <c r="N313" s="54"/>
      <c r="O313" s="54"/>
      <c r="P313" s="54"/>
      <c r="Q313" s="54"/>
      <c r="R313" s="29"/>
      <c r="S313" s="29"/>
      <c r="T313" s="29"/>
      <c r="U313" s="29"/>
      <c r="V313" s="29"/>
      <c r="W313" s="29"/>
      <c r="X313" s="29"/>
      <c r="Y313" s="3"/>
      <c r="Z313" s="3"/>
      <c r="AA313" s="34"/>
      <c r="AB313" s="4"/>
      <c r="AC313" s="4"/>
      <c r="AD313" s="4"/>
    </row>
    <row r="314" spans="1:30" ht="12.75" hidden="1" customHeight="1" outlineLevel="2">
      <c r="A314" s="7"/>
      <c r="B314" s="7"/>
      <c r="C314" s="7"/>
      <c r="D314" s="7"/>
      <c r="E314" s="163">
        <f>Asset38</f>
        <v>0</v>
      </c>
      <c r="F314" s="250"/>
      <c r="G314" s="152"/>
      <c r="H314" s="54"/>
      <c r="I314" s="54"/>
      <c r="J314" s="54"/>
      <c r="K314" s="54"/>
      <c r="L314" s="54"/>
      <c r="M314" s="54"/>
      <c r="N314" s="54"/>
      <c r="O314" s="54"/>
      <c r="P314" s="54"/>
      <c r="Q314" s="54"/>
      <c r="R314" s="29"/>
      <c r="S314" s="29"/>
      <c r="T314" s="29"/>
      <c r="U314" s="29"/>
      <c r="V314" s="29"/>
      <c r="W314" s="29"/>
      <c r="X314" s="29"/>
      <c r="Y314" s="3"/>
      <c r="Z314" s="3"/>
      <c r="AA314" s="34"/>
      <c r="AB314" s="4"/>
      <c r="AC314" s="4"/>
      <c r="AD314" s="4"/>
    </row>
    <row r="315" spans="1:30" ht="12.75" hidden="1" customHeight="1" outlineLevel="2">
      <c r="A315" s="7"/>
      <c r="B315" s="7"/>
      <c r="C315" s="7"/>
      <c r="D315" s="7"/>
      <c r="E315" s="163">
        <f>Asset39</f>
        <v>0</v>
      </c>
      <c r="F315" s="250"/>
      <c r="G315" s="152"/>
      <c r="H315" s="54"/>
      <c r="I315" s="54"/>
      <c r="J315" s="54"/>
      <c r="K315" s="54"/>
      <c r="L315" s="54"/>
      <c r="M315" s="54"/>
      <c r="N315" s="54"/>
      <c r="O315" s="54"/>
      <c r="P315" s="54"/>
      <c r="Q315" s="54"/>
      <c r="R315" s="29"/>
      <c r="S315" s="29"/>
      <c r="T315" s="29"/>
      <c r="U315" s="29"/>
      <c r="V315" s="29"/>
      <c r="W315" s="29"/>
      <c r="X315" s="29"/>
      <c r="Y315" s="3"/>
      <c r="Z315" s="3"/>
      <c r="AA315" s="34"/>
      <c r="AB315" s="4"/>
      <c r="AC315" s="4"/>
      <c r="AD315" s="4"/>
    </row>
    <row r="316" spans="1:30" ht="12.75" hidden="1" customHeight="1" outlineLevel="2">
      <c r="A316" s="7"/>
      <c r="B316" s="7"/>
      <c r="C316" s="7"/>
      <c r="D316" s="7"/>
      <c r="E316" s="163">
        <f>Asset40</f>
        <v>0</v>
      </c>
      <c r="F316" s="250"/>
      <c r="G316" s="152"/>
      <c r="H316" s="54"/>
      <c r="I316" s="54"/>
      <c r="J316" s="54"/>
      <c r="K316" s="54"/>
      <c r="L316" s="54"/>
      <c r="M316" s="54"/>
      <c r="N316" s="54"/>
      <c r="O316" s="54"/>
      <c r="P316" s="54"/>
      <c r="Q316" s="54"/>
      <c r="R316" s="29"/>
      <c r="S316" s="29"/>
      <c r="T316" s="29"/>
      <c r="U316" s="29"/>
      <c r="V316" s="29"/>
      <c r="W316" s="29"/>
      <c r="X316" s="29"/>
      <c r="Y316" s="3"/>
      <c r="Z316" s="3"/>
      <c r="AA316" s="34"/>
      <c r="AB316" s="4"/>
      <c r="AC316" s="4"/>
      <c r="AD316" s="4"/>
    </row>
    <row r="317" spans="1:30" ht="12.75" hidden="1" customHeight="1" outlineLevel="2">
      <c r="A317" s="7"/>
      <c r="B317" s="7"/>
      <c r="C317" s="7"/>
      <c r="D317" s="7"/>
      <c r="E317" s="163">
        <f>Asset41</f>
        <v>0</v>
      </c>
      <c r="F317" s="250"/>
      <c r="G317" s="152"/>
      <c r="H317" s="54"/>
      <c r="I317" s="54"/>
      <c r="J317" s="54"/>
      <c r="K317" s="54"/>
      <c r="L317" s="54"/>
      <c r="M317" s="54"/>
      <c r="N317" s="54"/>
      <c r="O317" s="54"/>
      <c r="P317" s="54"/>
      <c r="Q317" s="54"/>
      <c r="R317" s="29"/>
      <c r="S317" s="29"/>
      <c r="T317" s="29"/>
      <c r="U317" s="29"/>
      <c r="V317" s="29"/>
      <c r="W317" s="29"/>
      <c r="X317" s="29"/>
      <c r="Y317" s="3"/>
      <c r="Z317" s="3"/>
      <c r="AA317" s="34"/>
      <c r="AB317" s="4"/>
      <c r="AC317" s="4"/>
      <c r="AD317" s="4"/>
    </row>
    <row r="318" spans="1:30" ht="12.75" hidden="1" customHeight="1" outlineLevel="2">
      <c r="A318" s="7"/>
      <c r="B318" s="7"/>
      <c r="C318" s="7"/>
      <c r="D318" s="7"/>
      <c r="E318" s="163">
        <f>Asset42</f>
        <v>0</v>
      </c>
      <c r="F318" s="250"/>
      <c r="G318" s="152"/>
      <c r="H318" s="54"/>
      <c r="I318" s="54"/>
      <c r="J318" s="54"/>
      <c r="K318" s="54"/>
      <c r="L318" s="54"/>
      <c r="M318" s="54"/>
      <c r="N318" s="54"/>
      <c r="O318" s="54"/>
      <c r="P318" s="54"/>
      <c r="Q318" s="54"/>
      <c r="R318" s="29"/>
      <c r="S318" s="29"/>
      <c r="T318" s="29"/>
      <c r="U318" s="29"/>
      <c r="V318" s="29"/>
      <c r="W318" s="29"/>
      <c r="X318" s="29"/>
      <c r="Y318" s="3"/>
      <c r="Z318" s="3"/>
      <c r="AA318" s="34"/>
      <c r="AB318" s="4"/>
      <c r="AC318" s="4"/>
      <c r="AD318" s="4"/>
    </row>
    <row r="319" spans="1:30" ht="12.75" hidden="1" customHeight="1" outlineLevel="2">
      <c r="A319" s="7"/>
      <c r="B319" s="7"/>
      <c r="C319" s="7"/>
      <c r="D319" s="7"/>
      <c r="E319" s="163">
        <f>Asset43</f>
        <v>0</v>
      </c>
      <c r="F319" s="250"/>
      <c r="G319" s="152"/>
      <c r="H319" s="54"/>
      <c r="I319" s="54"/>
      <c r="J319" s="54"/>
      <c r="K319" s="54"/>
      <c r="L319" s="54"/>
      <c r="M319" s="54"/>
      <c r="N319" s="54"/>
      <c r="O319" s="54"/>
      <c r="P319" s="54"/>
      <c r="Q319" s="54"/>
      <c r="R319" s="29"/>
      <c r="S319" s="29"/>
      <c r="T319" s="29"/>
      <c r="U319" s="29"/>
      <c r="V319" s="29"/>
      <c r="W319" s="29"/>
      <c r="X319" s="29"/>
      <c r="Y319" s="3"/>
      <c r="Z319" s="3"/>
      <c r="AA319" s="34"/>
      <c r="AB319" s="4"/>
      <c r="AC319" s="4"/>
      <c r="AD319" s="4"/>
    </row>
    <row r="320" spans="1:30" ht="12.75" hidden="1" customHeight="1" outlineLevel="2">
      <c r="A320" s="7"/>
      <c r="B320" s="7"/>
      <c r="C320" s="7"/>
      <c r="D320" s="7"/>
      <c r="E320" s="163">
        <f>Asset44</f>
        <v>0</v>
      </c>
      <c r="F320" s="250"/>
      <c r="G320" s="152"/>
      <c r="H320" s="54"/>
      <c r="I320" s="54"/>
      <c r="J320" s="54"/>
      <c r="K320" s="54"/>
      <c r="L320" s="54"/>
      <c r="M320" s="54"/>
      <c r="N320" s="54"/>
      <c r="O320" s="54"/>
      <c r="P320" s="54"/>
      <c r="Q320" s="54"/>
      <c r="R320" s="29"/>
      <c r="S320" s="29"/>
      <c r="T320" s="29"/>
      <c r="U320" s="29"/>
      <c r="V320" s="29"/>
      <c r="W320" s="29"/>
      <c r="X320" s="29"/>
      <c r="Y320" s="3"/>
      <c r="Z320" s="3"/>
      <c r="AA320" s="34"/>
      <c r="AB320" s="4"/>
      <c r="AC320" s="4"/>
      <c r="AD320" s="4"/>
    </row>
    <row r="321" spans="1:30" ht="12.75" hidden="1" customHeight="1" outlineLevel="2">
      <c r="A321" s="7"/>
      <c r="B321" s="7"/>
      <c r="C321" s="7"/>
      <c r="D321" s="7"/>
      <c r="E321" s="163">
        <f>Asset45</f>
        <v>0</v>
      </c>
      <c r="F321" s="250"/>
      <c r="G321" s="152"/>
      <c r="H321" s="54"/>
      <c r="I321" s="54"/>
      <c r="J321" s="54"/>
      <c r="K321" s="54"/>
      <c r="L321" s="54"/>
      <c r="M321" s="54"/>
      <c r="N321" s="54"/>
      <c r="O321" s="54"/>
      <c r="P321" s="54"/>
      <c r="Q321" s="54"/>
      <c r="R321" s="29"/>
      <c r="S321" s="29"/>
      <c r="T321" s="29"/>
      <c r="U321" s="29"/>
      <c r="V321" s="29"/>
      <c r="W321" s="29"/>
      <c r="X321" s="29"/>
      <c r="Y321" s="3"/>
      <c r="Z321" s="3"/>
      <c r="AA321" s="34"/>
      <c r="AB321" s="4"/>
      <c r="AC321" s="4"/>
      <c r="AD321" s="4"/>
    </row>
    <row r="322" spans="1:30" ht="12.75" hidden="1" customHeight="1" outlineLevel="2">
      <c r="A322" s="7"/>
      <c r="B322" s="7"/>
      <c r="C322" s="7"/>
      <c r="D322" s="7"/>
      <c r="E322" s="163">
        <f>Asset46</f>
        <v>0</v>
      </c>
      <c r="F322" s="250"/>
      <c r="G322" s="152"/>
      <c r="H322" s="54"/>
      <c r="I322" s="54"/>
      <c r="J322" s="54"/>
      <c r="K322" s="54"/>
      <c r="L322" s="54"/>
      <c r="M322" s="54"/>
      <c r="N322" s="54"/>
      <c r="O322" s="54"/>
      <c r="P322" s="54"/>
      <c r="Q322" s="54"/>
      <c r="R322" s="29"/>
      <c r="S322" s="29"/>
      <c r="T322" s="29"/>
      <c r="U322" s="29"/>
      <c r="V322" s="29"/>
      <c r="W322" s="29"/>
      <c r="X322" s="29"/>
      <c r="Y322" s="3"/>
      <c r="Z322" s="3"/>
      <c r="AA322" s="34"/>
      <c r="AB322" s="4"/>
      <c r="AC322" s="4"/>
      <c r="AD322" s="4"/>
    </row>
    <row r="323" spans="1:30" ht="12.75" hidden="1" customHeight="1" outlineLevel="2">
      <c r="A323" s="7"/>
      <c r="B323" s="7"/>
      <c r="C323" s="7"/>
      <c r="D323" s="7"/>
      <c r="E323" s="163">
        <f>Asset47</f>
        <v>0</v>
      </c>
      <c r="F323" s="250"/>
      <c r="G323" s="152"/>
      <c r="H323" s="54"/>
      <c r="I323" s="54"/>
      <c r="J323" s="54"/>
      <c r="K323" s="54"/>
      <c r="L323" s="54"/>
      <c r="M323" s="54"/>
      <c r="N323" s="54"/>
      <c r="O323" s="54"/>
      <c r="P323" s="54"/>
      <c r="Q323" s="54"/>
      <c r="R323" s="29"/>
      <c r="S323" s="29"/>
      <c r="T323" s="29"/>
      <c r="U323" s="29"/>
      <c r="V323" s="29"/>
      <c r="W323" s="29"/>
      <c r="X323" s="29"/>
      <c r="Y323" s="3"/>
      <c r="Z323" s="3"/>
      <c r="AA323" s="34"/>
      <c r="AB323" s="4"/>
      <c r="AC323" s="4"/>
      <c r="AD323" s="4"/>
    </row>
    <row r="324" spans="1:30" ht="12.75" hidden="1" customHeight="1" outlineLevel="2">
      <c r="A324" s="7"/>
      <c r="B324" s="7"/>
      <c r="C324" s="7"/>
      <c r="D324" s="7"/>
      <c r="E324" s="163">
        <f>Asset48</f>
        <v>0</v>
      </c>
      <c r="F324" s="250"/>
      <c r="G324" s="152"/>
      <c r="H324" s="54"/>
      <c r="I324" s="54"/>
      <c r="J324" s="54"/>
      <c r="K324" s="54"/>
      <c r="L324" s="54"/>
      <c r="M324" s="54"/>
      <c r="N324" s="54"/>
      <c r="O324" s="54"/>
      <c r="P324" s="54"/>
      <c r="Q324" s="54"/>
      <c r="R324" s="29"/>
      <c r="S324" s="29"/>
      <c r="T324" s="29"/>
      <c r="U324" s="29"/>
      <c r="V324" s="29"/>
      <c r="W324" s="29"/>
      <c r="X324" s="29"/>
      <c r="Y324" s="3"/>
      <c r="Z324" s="3"/>
      <c r="AA324" s="34"/>
      <c r="AB324" s="4"/>
      <c r="AC324" s="4"/>
      <c r="AD324" s="4"/>
    </row>
    <row r="325" spans="1:30" ht="12.75" hidden="1" customHeight="1" outlineLevel="2">
      <c r="A325" s="7"/>
      <c r="B325" s="7"/>
      <c r="C325" s="7"/>
      <c r="D325" s="7"/>
      <c r="E325" s="163">
        <f>Asset49</f>
        <v>0</v>
      </c>
      <c r="F325" s="250"/>
      <c r="G325" s="152"/>
      <c r="H325" s="54"/>
      <c r="I325" s="54"/>
      <c r="J325" s="54"/>
      <c r="K325" s="54"/>
      <c r="L325" s="54"/>
      <c r="M325" s="54"/>
      <c r="N325" s="54"/>
      <c r="O325" s="54"/>
      <c r="P325" s="54"/>
      <c r="Q325" s="54"/>
      <c r="R325" s="29"/>
      <c r="S325" s="29"/>
      <c r="T325" s="29"/>
      <c r="U325" s="29"/>
      <c r="V325" s="29"/>
      <c r="W325" s="29"/>
      <c r="X325" s="29"/>
      <c r="Y325" s="3"/>
      <c r="Z325" s="3"/>
      <c r="AA325" s="34"/>
      <c r="AB325" s="4"/>
      <c r="AC325" s="4"/>
      <c r="AD325" s="4"/>
    </row>
    <row r="326" spans="1:30" ht="12.75" customHeight="1" outlineLevel="1" collapsed="1">
      <c r="A326" s="7"/>
      <c r="B326" s="7"/>
      <c r="C326" s="7"/>
      <c r="D326" s="7"/>
      <c r="E326" s="163" t="str">
        <f>Asset50</f>
        <v>Equity raising costs</v>
      </c>
      <c r="F326" s="250"/>
      <c r="G326" s="152"/>
      <c r="H326" s="54"/>
      <c r="I326" s="54"/>
      <c r="J326" s="54"/>
      <c r="K326" s="54"/>
      <c r="L326" s="54"/>
      <c r="M326" s="54"/>
      <c r="N326" s="54"/>
      <c r="O326" s="54"/>
      <c r="P326" s="54"/>
      <c r="Q326" s="54"/>
      <c r="R326" s="29"/>
      <c r="S326" s="29"/>
      <c r="T326" s="29"/>
      <c r="U326" s="29"/>
      <c r="V326" s="29"/>
      <c r="W326" s="29"/>
      <c r="X326" s="29"/>
      <c r="Y326" s="3"/>
      <c r="Z326" s="3"/>
      <c r="AA326" s="34"/>
      <c r="AB326" s="4"/>
      <c r="AC326" s="4"/>
      <c r="AD326" s="4"/>
    </row>
    <row r="327" spans="1:30">
      <c r="A327" s="7"/>
      <c r="B327" s="7"/>
      <c r="C327" s="7"/>
      <c r="D327" s="7"/>
      <c r="E327" s="163" t="s">
        <v>18</v>
      </c>
      <c r="G327" s="241">
        <f>SUM(G277:G326)</f>
        <v>0</v>
      </c>
      <c r="H327" s="241">
        <f t="shared" ref="H327:Q327" si="81">SUM(H277:H326)</f>
        <v>0</v>
      </c>
      <c r="I327" s="241">
        <f t="shared" si="81"/>
        <v>0</v>
      </c>
      <c r="J327" s="241">
        <f t="shared" si="81"/>
        <v>0</v>
      </c>
      <c r="K327" s="241">
        <f t="shared" si="81"/>
        <v>0</v>
      </c>
      <c r="L327" s="241">
        <f t="shared" si="81"/>
        <v>0</v>
      </c>
      <c r="M327" s="241">
        <f t="shared" si="81"/>
        <v>0</v>
      </c>
      <c r="N327" s="241">
        <f t="shared" si="81"/>
        <v>0</v>
      </c>
      <c r="O327" s="241">
        <f t="shared" si="81"/>
        <v>0</v>
      </c>
      <c r="P327" s="241">
        <f t="shared" si="81"/>
        <v>0</v>
      </c>
      <c r="Q327" s="241">
        <f t="shared" si="81"/>
        <v>0</v>
      </c>
      <c r="R327" s="29"/>
      <c r="S327" s="29"/>
      <c r="T327" s="29"/>
      <c r="U327" s="29"/>
      <c r="V327" s="29"/>
      <c r="W327" s="29"/>
      <c r="X327" s="29"/>
      <c r="Y327" s="3"/>
      <c r="Z327" s="3"/>
      <c r="AA327" s="34"/>
      <c r="AB327" s="4"/>
      <c r="AC327" s="4"/>
      <c r="AD327" s="4"/>
    </row>
    <row r="328" spans="1:30" ht="19.5" customHeight="1">
      <c r="A328" s="7"/>
      <c r="B328" s="7"/>
      <c r="C328" s="7"/>
      <c r="D328" s="7"/>
      <c r="E328" s="7"/>
      <c r="F328" s="31"/>
      <c r="G328" s="51"/>
      <c r="H328" s="51"/>
      <c r="I328" s="51"/>
      <c r="J328" s="51"/>
      <c r="K328" s="51"/>
      <c r="L328" s="51"/>
      <c r="M328" s="51"/>
      <c r="N328" s="29"/>
      <c r="O328" s="29"/>
      <c r="P328" s="29"/>
      <c r="Q328" s="29"/>
      <c r="R328" s="201">
        <f>SUM(G327:Q327)</f>
        <v>0</v>
      </c>
      <c r="S328" s="29"/>
      <c r="T328" s="29"/>
      <c r="U328" s="29"/>
      <c r="V328" s="29"/>
      <c r="W328" s="29"/>
      <c r="X328" s="29"/>
      <c r="Y328" s="3"/>
      <c r="Z328" s="3"/>
      <c r="AA328" s="34"/>
      <c r="AB328" s="4"/>
      <c r="AC328" s="4"/>
      <c r="AD328" s="4"/>
    </row>
    <row r="329" spans="1:30">
      <c r="A329" s="65"/>
      <c r="B329" s="65"/>
      <c r="C329" s="65"/>
      <c r="D329" s="65"/>
      <c r="E329" s="1284" t="str">
        <f>"Actual Net Capital Expenditure – As Commissioned ($m Real "&amp;IF(LEN($Z$7)&gt;4,CONCATENATE(LEFT($Z$7, 4)-1 &amp;"-" &amp;IF($Z$7&gt;"2009-10",,"0") &amp;RIGHT($Z$7,2)-1),$Z$7-1)&amp;")"</f>
        <v>Actual Net Capital Expenditure – As Commissioned ($m Real 2012)</v>
      </c>
      <c r="F329" s="1284"/>
      <c r="G329" s="1284"/>
      <c r="H329" s="144"/>
      <c r="I329" s="144"/>
      <c r="J329" s="156"/>
      <c r="K329" s="156"/>
      <c r="L329" s="156"/>
      <c r="M329" s="156"/>
      <c r="N329" s="157"/>
      <c r="O329" s="157"/>
      <c r="P329" s="157"/>
      <c r="Q329" s="157"/>
      <c r="R329" s="157"/>
      <c r="S329" s="157"/>
      <c r="T329" s="157"/>
      <c r="U329" s="157"/>
      <c r="V329" s="157"/>
      <c r="W329" s="157"/>
      <c r="X329" s="29"/>
      <c r="Y329" s="3"/>
      <c r="Z329" s="3"/>
      <c r="AA329" s="34"/>
      <c r="AB329" s="4"/>
      <c r="AC329" s="4"/>
      <c r="AD329" s="4"/>
    </row>
    <row r="330" spans="1:30">
      <c r="A330" s="7"/>
      <c r="B330" s="7"/>
      <c r="C330" s="7"/>
      <c r="D330" s="7"/>
      <c r="E330" s="30" t="s">
        <v>2</v>
      </c>
      <c r="F330" s="249"/>
      <c r="G330" s="996" t="str">
        <f>G$60</f>
        <v>2013</v>
      </c>
      <c r="H330" s="996">
        <f t="shared" ref="H330:Q330" si="82">H$60</f>
        <v>2013</v>
      </c>
      <c r="I330" s="307">
        <f t="shared" si="82"/>
        <v>2014</v>
      </c>
      <c r="J330" s="200">
        <f t="shared" si="82"/>
        <v>2015</v>
      </c>
      <c r="K330" s="200">
        <f t="shared" si="82"/>
        <v>2016</v>
      </c>
      <c r="L330" s="200">
        <f t="shared" si="82"/>
        <v>2017</v>
      </c>
      <c r="M330" s="200">
        <f t="shared" si="82"/>
        <v>2018</v>
      </c>
      <c r="N330" s="200">
        <f t="shared" si="82"/>
        <v>2019</v>
      </c>
      <c r="O330" s="200">
        <f t="shared" si="82"/>
        <v>2020</v>
      </c>
      <c r="P330" s="200">
        <f t="shared" si="82"/>
        <v>2021</v>
      </c>
      <c r="Q330" s="200">
        <f t="shared" si="82"/>
        <v>2022</v>
      </c>
      <c r="R330" s="29"/>
      <c r="S330" s="29"/>
      <c r="T330" s="29"/>
      <c r="U330" s="29"/>
      <c r="V330" s="29"/>
      <c r="W330" s="29"/>
      <c r="X330" s="29"/>
      <c r="Y330" s="3"/>
      <c r="Z330" s="3"/>
      <c r="AA330" s="34"/>
      <c r="AB330" s="4"/>
      <c r="AC330" s="4"/>
      <c r="AD330" s="4"/>
    </row>
    <row r="331" spans="1:30" outlineLevel="1">
      <c r="A331" s="7"/>
      <c r="B331" s="7"/>
      <c r="C331" s="7"/>
      <c r="D331" s="7"/>
      <c r="E331" s="163" t="str">
        <f>Asset1</f>
        <v xml:space="preserve">Pipelines </v>
      </c>
      <c r="F331" s="249"/>
      <c r="G331" s="165">
        <f t="shared" ref="G331:Q331" si="83">(G223-G277)/G$386</f>
        <v>0</v>
      </c>
      <c r="H331" s="83">
        <f>(H223-H277)</f>
        <v>2.643173913574091</v>
      </c>
      <c r="I331" s="83">
        <f t="shared" ref="I331:L331" si="84">(I223-I277)</f>
        <v>46.252225966075322</v>
      </c>
      <c r="J331" s="83">
        <f t="shared" si="84"/>
        <v>16.484237059371416</v>
      </c>
      <c r="K331" s="83">
        <f t="shared" si="84"/>
        <v>8.5338589514924355</v>
      </c>
      <c r="L331" s="83">
        <f t="shared" si="84"/>
        <v>4.5728277481896527</v>
      </c>
      <c r="M331" s="164">
        <f t="shared" si="83"/>
        <v>0</v>
      </c>
      <c r="N331" s="164">
        <f t="shared" si="83"/>
        <v>0</v>
      </c>
      <c r="O331" s="164">
        <f t="shared" si="83"/>
        <v>0</v>
      </c>
      <c r="P331" s="164">
        <f t="shared" si="83"/>
        <v>0</v>
      </c>
      <c r="Q331" s="164">
        <f t="shared" si="83"/>
        <v>0</v>
      </c>
      <c r="R331" s="29"/>
      <c r="S331" s="29"/>
      <c r="T331" s="29"/>
      <c r="U331" s="29"/>
      <c r="V331" s="29"/>
      <c r="W331" s="29"/>
      <c r="X331" s="29"/>
      <c r="Y331" s="3"/>
      <c r="Z331" s="3"/>
      <c r="AA331" s="34"/>
      <c r="AB331" s="4"/>
      <c r="AC331" s="4"/>
      <c r="AD331" s="4"/>
    </row>
    <row r="332" spans="1:30" outlineLevel="1">
      <c r="A332" s="7"/>
      <c r="B332" s="7"/>
      <c r="C332" s="7"/>
      <c r="D332" s="7"/>
      <c r="E332" s="163" t="str">
        <f>Asset2</f>
        <v xml:space="preserve">Compressors </v>
      </c>
      <c r="F332" s="249"/>
      <c r="G332" s="166">
        <f t="shared" ref="G332:Q332" si="85">(G224-G278)/G$386</f>
        <v>0</v>
      </c>
      <c r="H332" s="83">
        <f t="shared" ref="H332:L332" si="86">(H224-H278)</f>
        <v>1.4669528729356129</v>
      </c>
      <c r="I332" s="83">
        <f t="shared" si="86"/>
        <v>44.307263335757192</v>
      </c>
      <c r="J332" s="83">
        <f t="shared" si="86"/>
        <v>1.8135042561643</v>
      </c>
      <c r="K332" s="83">
        <f t="shared" si="86"/>
        <v>0.73254000703370126</v>
      </c>
      <c r="L332" s="83">
        <f t="shared" si="86"/>
        <v>0.41756757921888071</v>
      </c>
      <c r="M332" s="83">
        <f t="shared" si="85"/>
        <v>0</v>
      </c>
      <c r="N332" s="83">
        <f t="shared" si="85"/>
        <v>0</v>
      </c>
      <c r="O332" s="83">
        <f t="shared" si="85"/>
        <v>0</v>
      </c>
      <c r="P332" s="83">
        <f t="shared" si="85"/>
        <v>0</v>
      </c>
      <c r="Q332" s="83">
        <f t="shared" si="85"/>
        <v>0</v>
      </c>
      <c r="R332" s="29"/>
      <c r="S332" s="29"/>
      <c r="T332" s="29"/>
      <c r="U332" s="29"/>
      <c r="V332" s="29"/>
      <c r="W332" s="29"/>
      <c r="X332" s="29"/>
      <c r="Y332" s="3"/>
      <c r="Z332" s="3"/>
      <c r="AA332" s="34"/>
      <c r="AB332" s="4"/>
      <c r="AC332" s="4"/>
      <c r="AD332" s="4"/>
    </row>
    <row r="333" spans="1:30" outlineLevel="1">
      <c r="A333" s="7"/>
      <c r="B333" s="7"/>
      <c r="C333" s="7"/>
      <c r="D333" s="7"/>
      <c r="E333" s="163" t="str">
        <f>Asset3</f>
        <v>City Gates &amp; Field Regulators</v>
      </c>
      <c r="F333" s="249"/>
      <c r="G333" s="166">
        <f t="shared" ref="G333:Q333" si="87">(G225-G279)/G$386</f>
        <v>0</v>
      </c>
      <c r="H333" s="83">
        <f t="shared" ref="H333:L333" si="88">(H225-H279)</f>
        <v>0.99524480291357065</v>
      </c>
      <c r="I333" s="83">
        <f t="shared" si="88"/>
        <v>13.828089242968501</v>
      </c>
      <c r="J333" s="83">
        <f t="shared" si="88"/>
        <v>4.1964506372233092</v>
      </c>
      <c r="K333" s="83">
        <f t="shared" si="88"/>
        <v>1.5333572467822403</v>
      </c>
      <c r="L333" s="83">
        <f t="shared" si="88"/>
        <v>0.48779459259363739</v>
      </c>
      <c r="M333" s="83">
        <f t="shared" si="87"/>
        <v>0</v>
      </c>
      <c r="N333" s="83">
        <f t="shared" si="87"/>
        <v>0</v>
      </c>
      <c r="O333" s="83">
        <f t="shared" si="87"/>
        <v>0</v>
      </c>
      <c r="P333" s="83">
        <f t="shared" si="87"/>
        <v>0</v>
      </c>
      <c r="Q333" s="83">
        <f t="shared" si="87"/>
        <v>0</v>
      </c>
      <c r="R333" s="29"/>
      <c r="S333" s="29"/>
      <c r="T333" s="29"/>
      <c r="U333" s="29"/>
      <c r="V333" s="29"/>
      <c r="W333" s="29"/>
      <c r="X333" s="29"/>
      <c r="Y333" s="3"/>
      <c r="Z333" s="3"/>
      <c r="AA333" s="34"/>
      <c r="AB333" s="4"/>
      <c r="AC333" s="4"/>
      <c r="AD333" s="4"/>
    </row>
    <row r="334" spans="1:30" outlineLevel="1">
      <c r="A334" s="7"/>
      <c r="B334" s="7"/>
      <c r="C334" s="7"/>
      <c r="D334" s="7"/>
      <c r="E334" s="163" t="str">
        <f>Asset4</f>
        <v>Odourant Plants</v>
      </c>
      <c r="F334" s="249"/>
      <c r="G334" s="166">
        <f t="shared" ref="G334:Q334" si="89">(G226-G280)/G$386</f>
        <v>0</v>
      </c>
      <c r="H334" s="83">
        <f t="shared" ref="H334:L334" si="90">(H226-H280)</f>
        <v>0</v>
      </c>
      <c r="I334" s="83">
        <f t="shared" si="90"/>
        <v>0</v>
      </c>
      <c r="J334" s="83">
        <f t="shared" si="90"/>
        <v>0</v>
      </c>
      <c r="K334" s="83">
        <f t="shared" si="90"/>
        <v>0</v>
      </c>
      <c r="L334" s="83">
        <f t="shared" si="90"/>
        <v>0</v>
      </c>
      <c r="M334" s="83">
        <f t="shared" si="89"/>
        <v>0</v>
      </c>
      <c r="N334" s="83">
        <f t="shared" si="89"/>
        <v>0</v>
      </c>
      <c r="O334" s="83">
        <f t="shared" si="89"/>
        <v>0</v>
      </c>
      <c r="P334" s="83">
        <f t="shared" si="89"/>
        <v>0</v>
      </c>
      <c r="Q334" s="83">
        <f t="shared" si="89"/>
        <v>0</v>
      </c>
      <c r="R334" s="29"/>
      <c r="S334" s="29"/>
      <c r="T334" s="29"/>
      <c r="U334" s="29"/>
      <c r="V334" s="29"/>
      <c r="W334" s="29"/>
      <c r="X334" s="29"/>
      <c r="Y334" s="3"/>
      <c r="Z334" s="3"/>
      <c r="AA334" s="34"/>
      <c r="AB334" s="4"/>
      <c r="AC334" s="4"/>
      <c r="AD334" s="4"/>
    </row>
    <row r="335" spans="1:30" outlineLevel="1">
      <c r="A335" s="7"/>
      <c r="B335" s="7"/>
      <c r="C335" s="7"/>
      <c r="D335" s="7"/>
      <c r="E335" s="163" t="str">
        <f>Asset5</f>
        <v>Gas Quality</v>
      </c>
      <c r="F335" s="249"/>
      <c r="G335" s="166">
        <f t="shared" ref="G335:Q335" si="91">(G227-G281)/G$386</f>
        <v>0</v>
      </c>
      <c r="H335" s="83">
        <f t="shared" ref="H335:L335" si="92">(H227-H281)</f>
        <v>0.22465673999999999</v>
      </c>
      <c r="I335" s="83">
        <f t="shared" si="92"/>
        <v>0.35187949000000002</v>
      </c>
      <c r="J335" s="83">
        <f t="shared" si="92"/>
        <v>0.10054136357</v>
      </c>
      <c r="K335" s="83">
        <f t="shared" si="92"/>
        <v>0.10069396204872499</v>
      </c>
      <c r="L335" s="83">
        <f t="shared" si="92"/>
        <v>0</v>
      </c>
      <c r="M335" s="83">
        <f t="shared" si="91"/>
        <v>0</v>
      </c>
      <c r="N335" s="83">
        <f t="shared" si="91"/>
        <v>0</v>
      </c>
      <c r="O335" s="83">
        <f t="shared" si="91"/>
        <v>0</v>
      </c>
      <c r="P335" s="83">
        <f t="shared" si="91"/>
        <v>0</v>
      </c>
      <c r="Q335" s="83">
        <f t="shared" si="91"/>
        <v>0</v>
      </c>
      <c r="R335" s="29"/>
      <c r="S335" s="29"/>
      <c r="T335" s="29"/>
      <c r="U335" s="29"/>
      <c r="V335" s="29"/>
      <c r="W335" s="29"/>
      <c r="X335" s="29"/>
      <c r="Y335" s="3"/>
      <c r="Z335" s="3"/>
      <c r="AA335" s="34"/>
      <c r="AB335" s="4"/>
      <c r="AC335" s="4"/>
      <c r="AD335" s="4"/>
    </row>
    <row r="336" spans="1:30" outlineLevel="1">
      <c r="A336" s="7"/>
      <c r="B336" s="7"/>
      <c r="C336" s="7"/>
      <c r="D336" s="7"/>
      <c r="E336" s="163" t="str">
        <f>Asset6</f>
        <v xml:space="preserve">Other </v>
      </c>
      <c r="F336" s="249"/>
      <c r="G336" s="166">
        <f t="shared" ref="G336:Q336" si="93">(G228-G282)/G$386</f>
        <v>0</v>
      </c>
      <c r="H336" s="83">
        <f t="shared" ref="H336:L336" si="94">(H228-H282)</f>
        <v>0.44677970707254855</v>
      </c>
      <c r="I336" s="83">
        <f t="shared" si="94"/>
        <v>0.55136734912160323</v>
      </c>
      <c r="J336" s="83">
        <f t="shared" si="94"/>
        <v>1.5593037492933564</v>
      </c>
      <c r="K336" s="83">
        <f t="shared" si="94"/>
        <v>1.1847361562604082</v>
      </c>
      <c r="L336" s="83">
        <f t="shared" si="94"/>
        <v>4.1280260415912338</v>
      </c>
      <c r="M336" s="83">
        <f t="shared" si="93"/>
        <v>0</v>
      </c>
      <c r="N336" s="83">
        <f t="shared" si="93"/>
        <v>0</v>
      </c>
      <c r="O336" s="83">
        <f t="shared" si="93"/>
        <v>0</v>
      </c>
      <c r="P336" s="83">
        <f t="shared" si="93"/>
        <v>0</v>
      </c>
      <c r="Q336" s="83">
        <f t="shared" si="93"/>
        <v>0</v>
      </c>
      <c r="R336" s="29"/>
      <c r="S336" s="29"/>
      <c r="T336" s="29"/>
      <c r="U336" s="29"/>
      <c r="V336" s="29"/>
      <c r="W336" s="29"/>
      <c r="X336" s="29"/>
      <c r="Y336" s="3"/>
      <c r="Z336" s="3"/>
      <c r="AA336" s="34"/>
      <c r="AB336" s="4"/>
      <c r="AC336" s="4"/>
      <c r="AD336" s="4"/>
    </row>
    <row r="337" spans="1:30" outlineLevel="1">
      <c r="A337" s="7"/>
      <c r="B337" s="7"/>
      <c r="C337" s="7"/>
      <c r="D337" s="7"/>
      <c r="E337" s="163" t="str">
        <f>Asset7</f>
        <v>General Building</v>
      </c>
      <c r="F337" s="249"/>
      <c r="G337" s="166">
        <f t="shared" ref="G337:Q337" si="95">(G229-G283)/G$386</f>
        <v>0</v>
      </c>
      <c r="H337" s="83">
        <f t="shared" ref="H337:L337" si="96">(H229-H283)</f>
        <v>0.69923670469795574</v>
      </c>
      <c r="I337" s="83">
        <f t="shared" si="96"/>
        <v>9.4328263841458355</v>
      </c>
      <c r="J337" s="83">
        <f t="shared" si="96"/>
        <v>0.21090274987009999</v>
      </c>
      <c r="K337" s="83">
        <f t="shared" si="96"/>
        <v>0.18114266359332198</v>
      </c>
      <c r="L337" s="83">
        <f t="shared" si="96"/>
        <v>3.042247261392916E-2</v>
      </c>
      <c r="M337" s="83">
        <f t="shared" si="95"/>
        <v>0</v>
      </c>
      <c r="N337" s="83">
        <f t="shared" si="95"/>
        <v>0</v>
      </c>
      <c r="O337" s="83">
        <f t="shared" si="95"/>
        <v>0</v>
      </c>
      <c r="P337" s="83">
        <f t="shared" si="95"/>
        <v>0</v>
      </c>
      <c r="Q337" s="83">
        <f t="shared" si="95"/>
        <v>0</v>
      </c>
      <c r="R337" s="29"/>
      <c r="S337" s="29"/>
      <c r="T337" s="29"/>
      <c r="U337" s="29"/>
      <c r="V337" s="29"/>
      <c r="W337" s="29"/>
      <c r="X337" s="29"/>
      <c r="Y337" s="3"/>
      <c r="Z337" s="3"/>
      <c r="AA337" s="34"/>
      <c r="AB337" s="4"/>
      <c r="AC337" s="4"/>
      <c r="AD337" s="4"/>
    </row>
    <row r="338" spans="1:30" outlineLevel="1">
      <c r="A338" s="7"/>
      <c r="B338" s="7"/>
      <c r="C338" s="7"/>
      <c r="D338" s="7"/>
      <c r="E338" s="163" t="str">
        <f>Asset8</f>
        <v>General Land</v>
      </c>
      <c r="F338" s="249"/>
      <c r="G338" s="166">
        <f t="shared" ref="G338:Q338" si="97">(G230-G284)/G$386</f>
        <v>0</v>
      </c>
      <c r="H338" s="83">
        <f t="shared" ref="H338:L338" si="98">(H230-H284)</f>
        <v>0</v>
      </c>
      <c r="I338" s="83">
        <f t="shared" si="98"/>
        <v>0</v>
      </c>
      <c r="J338" s="83">
        <f t="shared" si="98"/>
        <v>0.2521879654925</v>
      </c>
      <c r="K338" s="83">
        <f t="shared" si="98"/>
        <v>0</v>
      </c>
      <c r="L338" s="83">
        <f t="shared" si="98"/>
        <v>0</v>
      </c>
      <c r="M338" s="83">
        <f t="shared" si="97"/>
        <v>0</v>
      </c>
      <c r="N338" s="83">
        <f t="shared" si="97"/>
        <v>0</v>
      </c>
      <c r="O338" s="83">
        <f t="shared" si="97"/>
        <v>0</v>
      </c>
      <c r="P338" s="83">
        <f t="shared" si="97"/>
        <v>0</v>
      </c>
      <c r="Q338" s="83">
        <f t="shared" si="97"/>
        <v>0</v>
      </c>
      <c r="R338" s="29"/>
      <c r="S338" s="29"/>
      <c r="T338" s="29"/>
      <c r="U338" s="29"/>
      <c r="V338" s="29"/>
      <c r="W338" s="29"/>
      <c r="X338" s="29"/>
      <c r="Y338" s="3"/>
      <c r="Z338" s="3"/>
      <c r="AA338" s="34"/>
      <c r="AB338" s="4"/>
      <c r="AC338" s="4"/>
      <c r="AD338" s="4"/>
    </row>
    <row r="339" spans="1:30" outlineLevel="1">
      <c r="A339" s="7"/>
      <c r="B339" s="7"/>
      <c r="C339" s="7"/>
      <c r="D339" s="7"/>
      <c r="E339" s="163">
        <f>Asset9</f>
        <v>0</v>
      </c>
      <c r="F339" s="249"/>
      <c r="G339" s="166">
        <f t="shared" ref="G339:Q339" si="99">(G231-G285)/G$386</f>
        <v>0</v>
      </c>
      <c r="H339" s="83">
        <f t="shared" si="99"/>
        <v>0</v>
      </c>
      <c r="I339" s="83">
        <f t="shared" si="99"/>
        <v>0</v>
      </c>
      <c r="J339" s="83">
        <f t="shared" si="99"/>
        <v>0</v>
      </c>
      <c r="K339" s="83">
        <f t="shared" si="99"/>
        <v>0</v>
      </c>
      <c r="L339" s="83">
        <f t="shared" si="99"/>
        <v>0</v>
      </c>
      <c r="M339" s="83">
        <f t="shared" si="99"/>
        <v>0</v>
      </c>
      <c r="N339" s="83">
        <f t="shared" si="99"/>
        <v>0</v>
      </c>
      <c r="O339" s="83">
        <f t="shared" si="99"/>
        <v>0</v>
      </c>
      <c r="P339" s="83">
        <f t="shared" si="99"/>
        <v>0</v>
      </c>
      <c r="Q339" s="83">
        <f t="shared" si="99"/>
        <v>0</v>
      </c>
      <c r="R339" s="29"/>
      <c r="S339" s="29"/>
      <c r="T339" s="29"/>
      <c r="U339" s="29"/>
      <c r="V339" s="29"/>
      <c r="W339" s="29"/>
      <c r="X339" s="29"/>
      <c r="Y339" s="3"/>
      <c r="Z339" s="3"/>
      <c r="AA339" s="34"/>
      <c r="AB339" s="4"/>
      <c r="AC339" s="4"/>
      <c r="AD339" s="4"/>
    </row>
    <row r="340" spans="1:30" outlineLevel="1">
      <c r="A340" s="7"/>
      <c r="B340" s="7"/>
      <c r="C340" s="7"/>
      <c r="D340" s="7"/>
      <c r="E340" s="163">
        <f>Asset10</f>
        <v>0</v>
      </c>
      <c r="F340" s="249"/>
      <c r="G340" s="166">
        <f t="shared" ref="G340:Q340" si="100">(G232-G286)/G$386</f>
        <v>0</v>
      </c>
      <c r="H340" s="83">
        <f t="shared" si="100"/>
        <v>0</v>
      </c>
      <c r="I340" s="83">
        <f t="shared" si="100"/>
        <v>0</v>
      </c>
      <c r="J340" s="83">
        <f t="shared" si="100"/>
        <v>0</v>
      </c>
      <c r="K340" s="83">
        <f t="shared" si="100"/>
        <v>0</v>
      </c>
      <c r="L340" s="83">
        <f t="shared" si="100"/>
        <v>0</v>
      </c>
      <c r="M340" s="83">
        <f t="shared" si="100"/>
        <v>0</v>
      </c>
      <c r="N340" s="83">
        <f t="shared" si="100"/>
        <v>0</v>
      </c>
      <c r="O340" s="83">
        <f t="shared" si="100"/>
        <v>0</v>
      </c>
      <c r="P340" s="83">
        <f t="shared" si="100"/>
        <v>0</v>
      </c>
      <c r="Q340" s="83">
        <f t="shared" si="100"/>
        <v>0</v>
      </c>
      <c r="R340" s="29"/>
      <c r="S340" s="29"/>
      <c r="T340" s="29"/>
      <c r="U340" s="29"/>
      <c r="V340" s="29"/>
      <c r="W340" s="29"/>
      <c r="X340" s="29"/>
      <c r="Y340" s="3"/>
      <c r="Z340" s="3"/>
      <c r="AA340" s="34"/>
      <c r="AB340" s="4"/>
      <c r="AC340" s="4"/>
      <c r="AD340" s="4"/>
    </row>
    <row r="341" spans="1:30" outlineLevel="1">
      <c r="A341" s="7"/>
      <c r="B341" s="7"/>
      <c r="C341" s="7"/>
      <c r="D341" s="7"/>
      <c r="E341" s="163">
        <f>Asset11</f>
        <v>0</v>
      </c>
      <c r="F341" s="249"/>
      <c r="G341" s="166">
        <f t="shared" ref="G341:Q341" si="101">(G233-G287)/G$386</f>
        <v>0</v>
      </c>
      <c r="H341" s="83">
        <f t="shared" si="101"/>
        <v>0</v>
      </c>
      <c r="I341" s="83">
        <f t="shared" si="101"/>
        <v>0</v>
      </c>
      <c r="J341" s="83">
        <f t="shared" si="101"/>
        <v>0</v>
      </c>
      <c r="K341" s="83">
        <f t="shared" si="101"/>
        <v>0</v>
      </c>
      <c r="L341" s="83">
        <f t="shared" si="101"/>
        <v>0</v>
      </c>
      <c r="M341" s="83">
        <f t="shared" si="101"/>
        <v>0</v>
      </c>
      <c r="N341" s="83">
        <f t="shared" si="101"/>
        <v>0</v>
      </c>
      <c r="O341" s="83">
        <f t="shared" si="101"/>
        <v>0</v>
      </c>
      <c r="P341" s="83">
        <f t="shared" si="101"/>
        <v>0</v>
      </c>
      <c r="Q341" s="83">
        <f t="shared" si="101"/>
        <v>0</v>
      </c>
      <c r="R341" s="29"/>
      <c r="S341" s="29"/>
      <c r="T341" s="29"/>
      <c r="U341" s="29"/>
      <c r="V341" s="29"/>
      <c r="W341" s="29"/>
      <c r="X341" s="29"/>
      <c r="Y341" s="3"/>
      <c r="Z341" s="3"/>
      <c r="AA341" s="34"/>
      <c r="AB341" s="4"/>
      <c r="AC341" s="4"/>
      <c r="AD341" s="4"/>
    </row>
    <row r="342" spans="1:30" outlineLevel="1">
      <c r="A342" s="7"/>
      <c r="B342" s="7"/>
      <c r="C342" s="7"/>
      <c r="D342" s="7"/>
      <c r="E342" s="163">
        <f>Asset12</f>
        <v>0</v>
      </c>
      <c r="F342" s="249"/>
      <c r="G342" s="166">
        <f t="shared" ref="G342:Q342" si="102">(G234-G288)/G$386</f>
        <v>0</v>
      </c>
      <c r="H342" s="83">
        <f t="shared" si="102"/>
        <v>0</v>
      </c>
      <c r="I342" s="83">
        <f t="shared" si="102"/>
        <v>0</v>
      </c>
      <c r="J342" s="83">
        <f t="shared" si="102"/>
        <v>0</v>
      </c>
      <c r="K342" s="83">
        <f t="shared" si="102"/>
        <v>0</v>
      </c>
      <c r="L342" s="83">
        <f t="shared" si="102"/>
        <v>0</v>
      </c>
      <c r="M342" s="83">
        <f t="shared" si="102"/>
        <v>0</v>
      </c>
      <c r="N342" s="83">
        <f t="shared" si="102"/>
        <v>0</v>
      </c>
      <c r="O342" s="83">
        <f t="shared" si="102"/>
        <v>0</v>
      </c>
      <c r="P342" s="83">
        <f t="shared" si="102"/>
        <v>0</v>
      </c>
      <c r="Q342" s="83">
        <f t="shared" si="102"/>
        <v>0</v>
      </c>
      <c r="R342" s="29"/>
      <c r="S342" s="29"/>
      <c r="T342" s="29"/>
      <c r="U342" s="29"/>
      <c r="V342" s="29"/>
      <c r="W342" s="29"/>
      <c r="X342" s="29"/>
      <c r="Y342" s="3"/>
      <c r="Z342" s="3"/>
      <c r="AA342" s="34"/>
      <c r="AB342" s="4"/>
      <c r="AC342" s="4"/>
      <c r="AD342" s="4"/>
    </row>
    <row r="343" spans="1:30" outlineLevel="1">
      <c r="A343" s="7"/>
      <c r="B343" s="7"/>
      <c r="C343" s="7"/>
      <c r="D343" s="7"/>
      <c r="E343" s="163">
        <f>Asset13</f>
        <v>0</v>
      </c>
      <c r="F343" s="249"/>
      <c r="G343" s="166">
        <f t="shared" ref="G343:Q343" si="103">(G235-G289)/G$386</f>
        <v>0</v>
      </c>
      <c r="H343" s="83">
        <f>(H235-H289)/H$386</f>
        <v>0</v>
      </c>
      <c r="I343" s="83">
        <f t="shared" si="103"/>
        <v>0</v>
      </c>
      <c r="J343" s="83">
        <f t="shared" si="103"/>
        <v>0</v>
      </c>
      <c r="K343" s="83">
        <f t="shared" si="103"/>
        <v>0</v>
      </c>
      <c r="L343" s="83">
        <f t="shared" si="103"/>
        <v>0</v>
      </c>
      <c r="M343" s="83">
        <f t="shared" si="103"/>
        <v>0</v>
      </c>
      <c r="N343" s="83">
        <f t="shared" si="103"/>
        <v>0</v>
      </c>
      <c r="O343" s="83">
        <f t="shared" si="103"/>
        <v>0</v>
      </c>
      <c r="P343" s="83">
        <f t="shared" si="103"/>
        <v>0</v>
      </c>
      <c r="Q343" s="83">
        <f t="shared" si="103"/>
        <v>0</v>
      </c>
      <c r="R343" s="29"/>
      <c r="S343" s="29"/>
      <c r="T343" s="29"/>
      <c r="U343" s="29"/>
      <c r="V343" s="29"/>
      <c r="W343" s="29"/>
      <c r="X343" s="29"/>
      <c r="Y343" s="3"/>
      <c r="Z343" s="3"/>
      <c r="AA343" s="34"/>
      <c r="AB343" s="4"/>
      <c r="AC343" s="4"/>
      <c r="AD343" s="4"/>
    </row>
    <row r="344" spans="1:30" outlineLevel="1">
      <c r="A344" s="7"/>
      <c r="B344" s="7"/>
      <c r="C344" s="7"/>
      <c r="D344" s="7"/>
      <c r="E344" s="163">
        <f>Asset14</f>
        <v>0</v>
      </c>
      <c r="F344" s="249"/>
      <c r="G344" s="166">
        <f t="shared" ref="G344:Q344" si="104">(G236-G290)/G$386</f>
        <v>0</v>
      </c>
      <c r="H344" s="83">
        <f t="shared" si="104"/>
        <v>0</v>
      </c>
      <c r="I344" s="83">
        <f t="shared" si="104"/>
        <v>0</v>
      </c>
      <c r="J344" s="83">
        <f t="shared" si="104"/>
        <v>0</v>
      </c>
      <c r="K344" s="83">
        <f t="shared" si="104"/>
        <v>0</v>
      </c>
      <c r="L344" s="83">
        <f t="shared" si="104"/>
        <v>0</v>
      </c>
      <c r="M344" s="83">
        <f t="shared" si="104"/>
        <v>0</v>
      </c>
      <c r="N344" s="83">
        <f t="shared" si="104"/>
        <v>0</v>
      </c>
      <c r="O344" s="83">
        <f t="shared" si="104"/>
        <v>0</v>
      </c>
      <c r="P344" s="83">
        <f t="shared" si="104"/>
        <v>0</v>
      </c>
      <c r="Q344" s="83">
        <f t="shared" si="104"/>
        <v>0</v>
      </c>
      <c r="R344" s="29"/>
      <c r="S344" s="29"/>
      <c r="T344" s="29"/>
      <c r="U344" s="29"/>
      <c r="V344" s="29"/>
      <c r="W344" s="29"/>
      <c r="X344" s="29"/>
      <c r="Y344" s="3"/>
      <c r="Z344" s="3"/>
      <c r="AA344" s="34"/>
      <c r="AB344" s="4"/>
      <c r="AC344" s="4"/>
      <c r="AD344" s="4"/>
    </row>
    <row r="345" spans="1:30" outlineLevel="1">
      <c r="A345" s="7"/>
      <c r="B345" s="7"/>
      <c r="C345" s="7"/>
      <c r="D345" s="7"/>
      <c r="E345" s="163">
        <f>Asset15</f>
        <v>0</v>
      </c>
      <c r="F345" s="249"/>
      <c r="G345" s="166">
        <f t="shared" ref="G345:Q345" si="105">(G237-G291)/G$386</f>
        <v>0</v>
      </c>
      <c r="H345" s="83">
        <f t="shared" si="105"/>
        <v>0</v>
      </c>
      <c r="I345" s="83">
        <f t="shared" si="105"/>
        <v>0</v>
      </c>
      <c r="J345" s="83">
        <f t="shared" si="105"/>
        <v>0</v>
      </c>
      <c r="K345" s="83">
        <f t="shared" si="105"/>
        <v>0</v>
      </c>
      <c r="L345" s="83">
        <f t="shared" si="105"/>
        <v>0</v>
      </c>
      <c r="M345" s="83">
        <f t="shared" si="105"/>
        <v>0</v>
      </c>
      <c r="N345" s="83">
        <f t="shared" si="105"/>
        <v>0</v>
      </c>
      <c r="O345" s="83">
        <f t="shared" si="105"/>
        <v>0</v>
      </c>
      <c r="P345" s="83">
        <f t="shared" si="105"/>
        <v>0</v>
      </c>
      <c r="Q345" s="83">
        <f t="shared" si="105"/>
        <v>0</v>
      </c>
      <c r="R345" s="29"/>
      <c r="S345" s="29"/>
      <c r="T345" s="29"/>
      <c r="U345" s="29"/>
      <c r="V345" s="29"/>
      <c r="W345" s="29"/>
      <c r="X345" s="29"/>
      <c r="Y345" s="3"/>
      <c r="Z345" s="3"/>
      <c r="AA345" s="34"/>
      <c r="AB345" s="4"/>
      <c r="AC345" s="4"/>
      <c r="AD345" s="4"/>
    </row>
    <row r="346" spans="1:30" outlineLevel="1">
      <c r="A346" s="7"/>
      <c r="B346" s="7"/>
      <c r="C346" s="7"/>
      <c r="D346" s="7"/>
      <c r="E346" s="163">
        <f>Asset16</f>
        <v>0</v>
      </c>
      <c r="F346" s="249"/>
      <c r="G346" s="166">
        <f t="shared" ref="G346:Q346" si="106">(G238-G292)/G$386</f>
        <v>0</v>
      </c>
      <c r="H346" s="83">
        <f t="shared" si="106"/>
        <v>0</v>
      </c>
      <c r="I346" s="83">
        <f t="shared" si="106"/>
        <v>0</v>
      </c>
      <c r="J346" s="83">
        <f t="shared" si="106"/>
        <v>0</v>
      </c>
      <c r="K346" s="83">
        <f t="shared" si="106"/>
        <v>0</v>
      </c>
      <c r="L346" s="83">
        <f t="shared" si="106"/>
        <v>0</v>
      </c>
      <c r="M346" s="83">
        <f t="shared" si="106"/>
        <v>0</v>
      </c>
      <c r="N346" s="83">
        <f t="shared" si="106"/>
        <v>0</v>
      </c>
      <c r="O346" s="83">
        <f t="shared" si="106"/>
        <v>0</v>
      </c>
      <c r="P346" s="83">
        <f t="shared" si="106"/>
        <v>0</v>
      </c>
      <c r="Q346" s="83">
        <f t="shared" si="106"/>
        <v>0</v>
      </c>
      <c r="R346" s="29"/>
      <c r="S346" s="29"/>
      <c r="T346" s="29"/>
      <c r="U346" s="29"/>
      <c r="V346" s="29"/>
      <c r="W346" s="29"/>
      <c r="X346" s="29"/>
      <c r="Y346" s="3"/>
      <c r="Z346" s="3"/>
      <c r="AA346" s="34"/>
      <c r="AB346" s="4"/>
      <c r="AC346" s="4"/>
      <c r="AD346" s="4"/>
    </row>
    <row r="347" spans="1:30" outlineLevel="1">
      <c r="A347" s="7"/>
      <c r="B347" s="7"/>
      <c r="C347" s="7"/>
      <c r="D347" s="7"/>
      <c r="E347" s="163">
        <f>Asset17</f>
        <v>0</v>
      </c>
      <c r="F347" s="249"/>
      <c r="G347" s="166">
        <f t="shared" ref="G347:Q347" si="107">(G239-G293)/G$386</f>
        <v>0</v>
      </c>
      <c r="H347" s="83">
        <f t="shared" si="107"/>
        <v>0</v>
      </c>
      <c r="I347" s="83">
        <f t="shared" si="107"/>
        <v>0</v>
      </c>
      <c r="J347" s="83">
        <f t="shared" si="107"/>
        <v>0</v>
      </c>
      <c r="K347" s="83">
        <f t="shared" si="107"/>
        <v>0</v>
      </c>
      <c r="L347" s="83">
        <f t="shared" si="107"/>
        <v>0</v>
      </c>
      <c r="M347" s="83">
        <f t="shared" si="107"/>
        <v>0</v>
      </c>
      <c r="N347" s="83">
        <f t="shared" si="107"/>
        <v>0</v>
      </c>
      <c r="O347" s="83">
        <f t="shared" si="107"/>
        <v>0</v>
      </c>
      <c r="P347" s="83">
        <f t="shared" si="107"/>
        <v>0</v>
      </c>
      <c r="Q347" s="83">
        <f t="shared" si="107"/>
        <v>0</v>
      </c>
      <c r="R347" s="29"/>
      <c r="S347" s="29"/>
      <c r="T347" s="29"/>
      <c r="U347" s="29"/>
      <c r="V347" s="29"/>
      <c r="W347" s="29"/>
      <c r="X347" s="29"/>
      <c r="Y347" s="3"/>
      <c r="Z347" s="3"/>
      <c r="AA347" s="34"/>
      <c r="AB347" s="4"/>
      <c r="AC347" s="4"/>
      <c r="AD347" s="4"/>
    </row>
    <row r="348" spans="1:30" outlineLevel="1">
      <c r="A348" s="7"/>
      <c r="B348" s="7"/>
      <c r="C348" s="7"/>
      <c r="D348" s="7"/>
      <c r="E348" s="163">
        <f>Asset18</f>
        <v>0</v>
      </c>
      <c r="F348" s="249"/>
      <c r="G348" s="166">
        <f t="shared" ref="G348:Q348" si="108">(G240-G294)/G$386</f>
        <v>0</v>
      </c>
      <c r="H348" s="83">
        <f t="shared" si="108"/>
        <v>0</v>
      </c>
      <c r="I348" s="83">
        <f t="shared" si="108"/>
        <v>0</v>
      </c>
      <c r="J348" s="83">
        <f t="shared" si="108"/>
        <v>0</v>
      </c>
      <c r="K348" s="83">
        <f t="shared" si="108"/>
        <v>0</v>
      </c>
      <c r="L348" s="83">
        <f t="shared" si="108"/>
        <v>0</v>
      </c>
      <c r="M348" s="83">
        <f t="shared" si="108"/>
        <v>0</v>
      </c>
      <c r="N348" s="83">
        <f t="shared" si="108"/>
        <v>0</v>
      </c>
      <c r="O348" s="83">
        <f t="shared" si="108"/>
        <v>0</v>
      </c>
      <c r="P348" s="83">
        <f t="shared" si="108"/>
        <v>0</v>
      </c>
      <c r="Q348" s="83">
        <f t="shared" si="108"/>
        <v>0</v>
      </c>
      <c r="R348" s="29"/>
      <c r="S348" s="29"/>
      <c r="T348" s="29"/>
      <c r="U348" s="29"/>
      <c r="V348" s="29"/>
      <c r="W348" s="29"/>
      <c r="X348" s="29"/>
      <c r="Y348" s="3"/>
      <c r="Z348" s="3"/>
      <c r="AA348" s="34"/>
      <c r="AB348" s="4"/>
      <c r="AC348" s="4"/>
      <c r="AD348" s="4"/>
    </row>
    <row r="349" spans="1:30" outlineLevel="1">
      <c r="A349" s="7"/>
      <c r="B349" s="7"/>
      <c r="C349" s="7"/>
      <c r="D349" s="7"/>
      <c r="E349" s="163">
        <f>Asset19</f>
        <v>0</v>
      </c>
      <c r="F349" s="249"/>
      <c r="G349" s="166">
        <f t="shared" ref="G349:Q349" si="109">(G241-G295)/G$386</f>
        <v>0</v>
      </c>
      <c r="H349" s="83">
        <f t="shared" si="109"/>
        <v>0</v>
      </c>
      <c r="I349" s="83">
        <f t="shared" si="109"/>
        <v>0</v>
      </c>
      <c r="J349" s="83">
        <f t="shared" si="109"/>
        <v>0</v>
      </c>
      <c r="K349" s="83">
        <f t="shared" si="109"/>
        <v>0</v>
      </c>
      <c r="L349" s="83">
        <f t="shared" si="109"/>
        <v>0</v>
      </c>
      <c r="M349" s="83">
        <f t="shared" si="109"/>
        <v>0</v>
      </c>
      <c r="N349" s="83">
        <f t="shared" si="109"/>
        <v>0</v>
      </c>
      <c r="O349" s="83">
        <f t="shared" si="109"/>
        <v>0</v>
      </c>
      <c r="P349" s="83">
        <f t="shared" si="109"/>
        <v>0</v>
      </c>
      <c r="Q349" s="83">
        <f t="shared" si="109"/>
        <v>0</v>
      </c>
      <c r="R349" s="29"/>
      <c r="S349" s="29"/>
      <c r="T349" s="29"/>
      <c r="U349" s="29"/>
      <c r="V349" s="29"/>
      <c r="W349" s="29"/>
      <c r="X349" s="29"/>
      <c r="Y349" s="3"/>
      <c r="Z349" s="3"/>
      <c r="AA349" s="34"/>
      <c r="AB349" s="4"/>
      <c r="AC349" s="4"/>
      <c r="AD349" s="4"/>
    </row>
    <row r="350" spans="1:30" outlineLevel="1">
      <c r="A350" s="7"/>
      <c r="B350" s="7"/>
      <c r="C350" s="7"/>
      <c r="D350" s="7"/>
      <c r="E350" s="163">
        <f>Asset20</f>
        <v>0</v>
      </c>
      <c r="F350" s="249"/>
      <c r="G350" s="166">
        <f t="shared" ref="G350:Q350" si="110">(G242-G296)/G$386</f>
        <v>0</v>
      </c>
      <c r="H350" s="83">
        <f t="shared" si="110"/>
        <v>0</v>
      </c>
      <c r="I350" s="83">
        <f t="shared" si="110"/>
        <v>0</v>
      </c>
      <c r="J350" s="83">
        <f t="shared" si="110"/>
        <v>0</v>
      </c>
      <c r="K350" s="83">
        <f t="shared" si="110"/>
        <v>0</v>
      </c>
      <c r="L350" s="83">
        <f t="shared" si="110"/>
        <v>0</v>
      </c>
      <c r="M350" s="83">
        <f t="shared" si="110"/>
        <v>0</v>
      </c>
      <c r="N350" s="83">
        <f t="shared" si="110"/>
        <v>0</v>
      </c>
      <c r="O350" s="83">
        <f t="shared" si="110"/>
        <v>0</v>
      </c>
      <c r="P350" s="83">
        <f t="shared" si="110"/>
        <v>0</v>
      </c>
      <c r="Q350" s="83">
        <f t="shared" si="110"/>
        <v>0</v>
      </c>
      <c r="R350" s="29"/>
      <c r="S350" s="29"/>
      <c r="T350" s="29"/>
      <c r="U350" s="29"/>
      <c r="V350" s="29"/>
      <c r="W350" s="29"/>
      <c r="X350" s="29"/>
      <c r="Y350" s="3"/>
      <c r="Z350" s="3"/>
      <c r="AA350" s="34"/>
      <c r="AB350" s="4"/>
      <c r="AC350" s="4"/>
      <c r="AD350" s="4"/>
    </row>
    <row r="351" spans="1:30" outlineLevel="1">
      <c r="A351" s="7"/>
      <c r="B351" s="7"/>
      <c r="C351" s="7"/>
      <c r="D351" s="7"/>
      <c r="E351" s="163">
        <f>Asset21</f>
        <v>0</v>
      </c>
      <c r="F351" s="249"/>
      <c r="G351" s="166">
        <f t="shared" ref="G351:Q351" si="111">(G243-G297)/G$386</f>
        <v>0</v>
      </c>
      <c r="H351" s="83">
        <f t="shared" si="111"/>
        <v>0</v>
      </c>
      <c r="I351" s="83">
        <f t="shared" si="111"/>
        <v>0</v>
      </c>
      <c r="J351" s="83">
        <f t="shared" si="111"/>
        <v>0</v>
      </c>
      <c r="K351" s="83">
        <f t="shared" si="111"/>
        <v>0</v>
      </c>
      <c r="L351" s="83">
        <f t="shared" si="111"/>
        <v>0</v>
      </c>
      <c r="M351" s="83">
        <f t="shared" si="111"/>
        <v>0</v>
      </c>
      <c r="N351" s="83">
        <f t="shared" si="111"/>
        <v>0</v>
      </c>
      <c r="O351" s="83">
        <f t="shared" si="111"/>
        <v>0</v>
      </c>
      <c r="P351" s="83">
        <f t="shared" si="111"/>
        <v>0</v>
      </c>
      <c r="Q351" s="83">
        <f t="shared" si="111"/>
        <v>0</v>
      </c>
      <c r="R351" s="29"/>
      <c r="S351" s="29"/>
      <c r="T351" s="29"/>
      <c r="U351" s="29"/>
      <c r="V351" s="29"/>
      <c r="W351" s="29"/>
      <c r="X351" s="29"/>
      <c r="Y351" s="3"/>
      <c r="Z351" s="3"/>
      <c r="AA351" s="34"/>
      <c r="AB351" s="4"/>
      <c r="AC351" s="4"/>
      <c r="AD351" s="4"/>
    </row>
    <row r="352" spans="1:30" outlineLevel="1">
      <c r="A352" s="7"/>
      <c r="B352" s="7"/>
      <c r="C352" s="7"/>
      <c r="D352" s="7"/>
      <c r="E352" s="163">
        <f>Asset22</f>
        <v>0</v>
      </c>
      <c r="F352" s="249"/>
      <c r="G352" s="166">
        <f t="shared" ref="G352:Q352" si="112">(G244-G298)/G$386</f>
        <v>0</v>
      </c>
      <c r="H352" s="83">
        <f t="shared" si="112"/>
        <v>0</v>
      </c>
      <c r="I352" s="83">
        <f t="shared" si="112"/>
        <v>0</v>
      </c>
      <c r="J352" s="83">
        <f t="shared" si="112"/>
        <v>0</v>
      </c>
      <c r="K352" s="83">
        <f t="shared" si="112"/>
        <v>0</v>
      </c>
      <c r="L352" s="83">
        <f t="shared" si="112"/>
        <v>0</v>
      </c>
      <c r="M352" s="83">
        <f t="shared" si="112"/>
        <v>0</v>
      </c>
      <c r="N352" s="83">
        <f t="shared" si="112"/>
        <v>0</v>
      </c>
      <c r="O352" s="83">
        <f t="shared" si="112"/>
        <v>0</v>
      </c>
      <c r="P352" s="83">
        <f t="shared" si="112"/>
        <v>0</v>
      </c>
      <c r="Q352" s="83">
        <f t="shared" si="112"/>
        <v>0</v>
      </c>
      <c r="R352" s="29"/>
      <c r="S352" s="29"/>
      <c r="T352" s="29"/>
      <c r="U352" s="29"/>
      <c r="V352" s="29"/>
      <c r="W352" s="29"/>
      <c r="X352" s="29"/>
      <c r="Y352" s="3"/>
      <c r="Z352" s="3"/>
      <c r="AA352" s="34"/>
      <c r="AB352" s="4"/>
      <c r="AC352" s="4"/>
      <c r="AD352" s="4"/>
    </row>
    <row r="353" spans="1:30" outlineLevel="1">
      <c r="A353" s="7"/>
      <c r="B353" s="7"/>
      <c r="C353" s="7"/>
      <c r="D353" s="7"/>
      <c r="E353" s="163">
        <f>Asset23</f>
        <v>0</v>
      </c>
      <c r="F353" s="249"/>
      <c r="G353" s="166">
        <f t="shared" ref="G353:Q353" si="113">(G245-G299)/G$386</f>
        <v>0</v>
      </c>
      <c r="H353" s="83">
        <f t="shared" si="113"/>
        <v>0</v>
      </c>
      <c r="I353" s="83">
        <f t="shared" si="113"/>
        <v>0</v>
      </c>
      <c r="J353" s="83">
        <f t="shared" si="113"/>
        <v>0</v>
      </c>
      <c r="K353" s="83">
        <f t="shared" si="113"/>
        <v>0</v>
      </c>
      <c r="L353" s="83">
        <f t="shared" si="113"/>
        <v>0</v>
      </c>
      <c r="M353" s="83">
        <f t="shared" si="113"/>
        <v>0</v>
      </c>
      <c r="N353" s="83">
        <f t="shared" si="113"/>
        <v>0</v>
      </c>
      <c r="O353" s="83">
        <f t="shared" si="113"/>
        <v>0</v>
      </c>
      <c r="P353" s="83">
        <f t="shared" si="113"/>
        <v>0</v>
      </c>
      <c r="Q353" s="83">
        <f t="shared" si="113"/>
        <v>0</v>
      </c>
      <c r="R353" s="29"/>
      <c r="S353" s="29"/>
      <c r="T353" s="29"/>
      <c r="U353" s="29"/>
      <c r="V353" s="29"/>
      <c r="W353" s="29"/>
      <c r="X353" s="29"/>
      <c r="Y353" s="3"/>
      <c r="Z353" s="3"/>
      <c r="AA353" s="34"/>
      <c r="AB353" s="4"/>
      <c r="AC353" s="4"/>
      <c r="AD353" s="4"/>
    </row>
    <row r="354" spans="1:30" outlineLevel="1">
      <c r="A354" s="7"/>
      <c r="B354" s="7"/>
      <c r="C354" s="7"/>
      <c r="D354" s="7"/>
      <c r="E354" s="163">
        <f>Asset24</f>
        <v>0</v>
      </c>
      <c r="F354" s="249"/>
      <c r="G354" s="166">
        <f t="shared" ref="G354:Q354" si="114">(G246-G300)/G$386</f>
        <v>0</v>
      </c>
      <c r="H354" s="83">
        <f t="shared" si="114"/>
        <v>0</v>
      </c>
      <c r="I354" s="83">
        <f t="shared" si="114"/>
        <v>0</v>
      </c>
      <c r="J354" s="83">
        <f t="shared" si="114"/>
        <v>0</v>
      </c>
      <c r="K354" s="83">
        <f t="shared" si="114"/>
        <v>0</v>
      </c>
      <c r="L354" s="83">
        <f t="shared" si="114"/>
        <v>0</v>
      </c>
      <c r="M354" s="83">
        <f t="shared" si="114"/>
        <v>0</v>
      </c>
      <c r="N354" s="83">
        <f t="shared" si="114"/>
        <v>0</v>
      </c>
      <c r="O354" s="83">
        <f t="shared" si="114"/>
        <v>0</v>
      </c>
      <c r="P354" s="83">
        <f t="shared" si="114"/>
        <v>0</v>
      </c>
      <c r="Q354" s="83">
        <f t="shared" si="114"/>
        <v>0</v>
      </c>
      <c r="R354" s="29"/>
      <c r="S354" s="29"/>
      <c r="T354" s="29"/>
      <c r="U354" s="29"/>
      <c r="V354" s="29"/>
      <c r="W354" s="29"/>
      <c r="X354" s="29"/>
      <c r="Y354" s="3"/>
      <c r="Z354" s="3"/>
      <c r="AA354" s="34"/>
      <c r="AB354" s="4"/>
      <c r="AC354" s="4"/>
      <c r="AD354" s="4"/>
    </row>
    <row r="355" spans="1:30" outlineLevel="1">
      <c r="A355" s="7"/>
      <c r="B355" s="7"/>
      <c r="C355" s="7"/>
      <c r="D355" s="7"/>
      <c r="E355" s="163">
        <f>Asset25</f>
        <v>0</v>
      </c>
      <c r="F355" s="249"/>
      <c r="G355" s="166">
        <f t="shared" ref="G355:Q355" si="115">(G247-G301)/G$386</f>
        <v>0</v>
      </c>
      <c r="H355" s="83">
        <f t="shared" si="115"/>
        <v>0</v>
      </c>
      <c r="I355" s="83">
        <f t="shared" si="115"/>
        <v>0</v>
      </c>
      <c r="J355" s="83">
        <f t="shared" si="115"/>
        <v>0</v>
      </c>
      <c r="K355" s="83">
        <f t="shared" si="115"/>
        <v>0</v>
      </c>
      <c r="L355" s="83">
        <f t="shared" si="115"/>
        <v>0</v>
      </c>
      <c r="M355" s="83">
        <f t="shared" si="115"/>
        <v>0</v>
      </c>
      <c r="N355" s="83">
        <f t="shared" si="115"/>
        <v>0</v>
      </c>
      <c r="O355" s="83">
        <f t="shared" si="115"/>
        <v>0</v>
      </c>
      <c r="P355" s="83">
        <f t="shared" si="115"/>
        <v>0</v>
      </c>
      <c r="Q355" s="83">
        <f t="shared" si="115"/>
        <v>0</v>
      </c>
      <c r="R355" s="29"/>
      <c r="S355" s="29"/>
      <c r="T355" s="29"/>
      <c r="U355" s="29"/>
      <c r="V355" s="29"/>
      <c r="W355" s="29"/>
      <c r="X355" s="29"/>
      <c r="Y355" s="3"/>
      <c r="Z355" s="3"/>
      <c r="AA355" s="34"/>
      <c r="AB355" s="4"/>
      <c r="AC355" s="4"/>
      <c r="AD355" s="4"/>
    </row>
    <row r="356" spans="1:30" outlineLevel="1">
      <c r="A356" s="7"/>
      <c r="B356" s="7"/>
      <c r="C356" s="7"/>
      <c r="D356" s="7"/>
      <c r="E356" s="163">
        <f>Asset26</f>
        <v>0</v>
      </c>
      <c r="F356" s="249"/>
      <c r="G356" s="166">
        <f t="shared" ref="G356:Q356" si="116">(G248-G302)/G$386</f>
        <v>0</v>
      </c>
      <c r="H356" s="83">
        <f t="shared" si="116"/>
        <v>0</v>
      </c>
      <c r="I356" s="83">
        <f t="shared" si="116"/>
        <v>0</v>
      </c>
      <c r="J356" s="83">
        <f t="shared" si="116"/>
        <v>0</v>
      </c>
      <c r="K356" s="83">
        <f t="shared" si="116"/>
        <v>0</v>
      </c>
      <c r="L356" s="83">
        <f t="shared" si="116"/>
        <v>0</v>
      </c>
      <c r="M356" s="83">
        <f t="shared" si="116"/>
        <v>0</v>
      </c>
      <c r="N356" s="83">
        <f t="shared" si="116"/>
        <v>0</v>
      </c>
      <c r="O356" s="83">
        <f t="shared" si="116"/>
        <v>0</v>
      </c>
      <c r="P356" s="83">
        <f t="shared" si="116"/>
        <v>0</v>
      </c>
      <c r="Q356" s="83">
        <f t="shared" si="116"/>
        <v>0</v>
      </c>
      <c r="R356" s="29"/>
      <c r="S356" s="29"/>
      <c r="T356" s="29"/>
      <c r="U356" s="29"/>
      <c r="V356" s="29"/>
      <c r="W356" s="29"/>
      <c r="X356" s="29"/>
      <c r="Y356" s="3"/>
      <c r="Z356" s="3"/>
      <c r="AA356" s="34"/>
      <c r="AB356" s="4"/>
      <c r="AC356" s="4"/>
      <c r="AD356" s="4"/>
    </row>
    <row r="357" spans="1:30" outlineLevel="1">
      <c r="A357" s="7"/>
      <c r="B357" s="7"/>
      <c r="C357" s="7"/>
      <c r="D357" s="7"/>
      <c r="E357" s="163">
        <f>Asset27</f>
        <v>0</v>
      </c>
      <c r="F357" s="249"/>
      <c r="G357" s="166">
        <f t="shared" ref="G357:Q357" si="117">(G249-G303)/G$386</f>
        <v>0</v>
      </c>
      <c r="H357" s="83">
        <f t="shared" si="117"/>
        <v>0</v>
      </c>
      <c r="I357" s="83">
        <f t="shared" si="117"/>
        <v>0</v>
      </c>
      <c r="J357" s="83">
        <f t="shared" si="117"/>
        <v>0</v>
      </c>
      <c r="K357" s="83">
        <f t="shared" si="117"/>
        <v>0</v>
      </c>
      <c r="L357" s="83">
        <f t="shared" si="117"/>
        <v>0</v>
      </c>
      <c r="M357" s="83">
        <f t="shared" si="117"/>
        <v>0</v>
      </c>
      <c r="N357" s="83">
        <f t="shared" si="117"/>
        <v>0</v>
      </c>
      <c r="O357" s="83">
        <f t="shared" si="117"/>
        <v>0</v>
      </c>
      <c r="P357" s="83">
        <f t="shared" si="117"/>
        <v>0</v>
      </c>
      <c r="Q357" s="83">
        <f t="shared" si="117"/>
        <v>0</v>
      </c>
      <c r="R357" s="29"/>
      <c r="S357" s="29"/>
      <c r="T357" s="29"/>
      <c r="U357" s="29"/>
      <c r="V357" s="29"/>
      <c r="W357" s="29"/>
      <c r="X357" s="29"/>
      <c r="Y357" s="3"/>
      <c r="Z357" s="3"/>
      <c r="AA357" s="34"/>
      <c r="AB357" s="4"/>
      <c r="AC357" s="4"/>
      <c r="AD357" s="4"/>
    </row>
    <row r="358" spans="1:30" outlineLevel="1">
      <c r="A358" s="7"/>
      <c r="B358" s="7"/>
      <c r="C358" s="7"/>
      <c r="D358" s="7"/>
      <c r="E358" s="163">
        <f>Asset28</f>
        <v>0</v>
      </c>
      <c r="F358" s="249"/>
      <c r="G358" s="166">
        <f t="shared" ref="G358:Q358" si="118">(G250-G304)/G$386</f>
        <v>0</v>
      </c>
      <c r="H358" s="83">
        <f t="shared" si="118"/>
        <v>0</v>
      </c>
      <c r="I358" s="83">
        <f t="shared" si="118"/>
        <v>0</v>
      </c>
      <c r="J358" s="83">
        <f t="shared" si="118"/>
        <v>0</v>
      </c>
      <c r="K358" s="83">
        <f t="shared" si="118"/>
        <v>0</v>
      </c>
      <c r="L358" s="83">
        <f t="shared" si="118"/>
        <v>0</v>
      </c>
      <c r="M358" s="83">
        <f t="shared" si="118"/>
        <v>0</v>
      </c>
      <c r="N358" s="83">
        <f t="shared" si="118"/>
        <v>0</v>
      </c>
      <c r="O358" s="83">
        <f t="shared" si="118"/>
        <v>0</v>
      </c>
      <c r="P358" s="83">
        <f t="shared" si="118"/>
        <v>0</v>
      </c>
      <c r="Q358" s="83">
        <f t="shared" si="118"/>
        <v>0</v>
      </c>
      <c r="R358" s="29"/>
      <c r="S358" s="29"/>
      <c r="T358" s="29"/>
      <c r="U358" s="29"/>
      <c r="V358" s="29"/>
      <c r="W358" s="29"/>
      <c r="X358" s="29"/>
      <c r="Y358" s="3"/>
      <c r="Z358" s="3"/>
      <c r="AA358" s="34"/>
      <c r="AB358" s="4"/>
      <c r="AC358" s="4"/>
      <c r="AD358" s="4"/>
    </row>
    <row r="359" spans="1:30" outlineLevel="1">
      <c r="A359" s="7"/>
      <c r="B359" s="7"/>
      <c r="C359" s="7"/>
      <c r="D359" s="7"/>
      <c r="E359" s="163">
        <f>Asset29</f>
        <v>0</v>
      </c>
      <c r="F359" s="249"/>
      <c r="G359" s="166">
        <f t="shared" ref="G359:Q359" si="119">(G251-G305)/G$386</f>
        <v>0</v>
      </c>
      <c r="H359" s="83">
        <f t="shared" si="119"/>
        <v>0</v>
      </c>
      <c r="I359" s="83">
        <f t="shared" si="119"/>
        <v>0</v>
      </c>
      <c r="J359" s="83">
        <f t="shared" si="119"/>
        <v>0</v>
      </c>
      <c r="K359" s="83">
        <f t="shared" si="119"/>
        <v>0</v>
      </c>
      <c r="L359" s="83">
        <f t="shared" si="119"/>
        <v>0</v>
      </c>
      <c r="M359" s="83">
        <f t="shared" si="119"/>
        <v>0</v>
      </c>
      <c r="N359" s="83">
        <f t="shared" si="119"/>
        <v>0</v>
      </c>
      <c r="O359" s="83">
        <f t="shared" si="119"/>
        <v>0</v>
      </c>
      <c r="P359" s="83">
        <f t="shared" si="119"/>
        <v>0</v>
      </c>
      <c r="Q359" s="83">
        <f t="shared" si="119"/>
        <v>0</v>
      </c>
      <c r="R359" s="29"/>
      <c r="S359" s="29"/>
      <c r="T359" s="29"/>
      <c r="U359" s="29"/>
      <c r="V359" s="29"/>
      <c r="W359" s="29"/>
      <c r="X359" s="29"/>
      <c r="Y359" s="3"/>
      <c r="Z359" s="3"/>
      <c r="AA359" s="34"/>
      <c r="AB359" s="4"/>
      <c r="AC359" s="4"/>
      <c r="AD359" s="4"/>
    </row>
    <row r="360" spans="1:30" outlineLevel="1">
      <c r="A360" s="7"/>
      <c r="B360" s="7"/>
      <c r="C360" s="7"/>
      <c r="D360" s="7"/>
      <c r="E360" s="163">
        <f>Asset30</f>
        <v>0</v>
      </c>
      <c r="F360" s="249"/>
      <c r="G360" s="166">
        <f t="shared" ref="G360:Q360" si="120">(G252-G306)/G$386</f>
        <v>0</v>
      </c>
      <c r="H360" s="83">
        <f t="shared" si="120"/>
        <v>0</v>
      </c>
      <c r="I360" s="83">
        <f t="shared" si="120"/>
        <v>0</v>
      </c>
      <c r="J360" s="83">
        <f t="shared" si="120"/>
        <v>0</v>
      </c>
      <c r="K360" s="83">
        <f t="shared" si="120"/>
        <v>0</v>
      </c>
      <c r="L360" s="83">
        <f t="shared" si="120"/>
        <v>0</v>
      </c>
      <c r="M360" s="83">
        <f t="shared" si="120"/>
        <v>0</v>
      </c>
      <c r="N360" s="83">
        <f t="shared" si="120"/>
        <v>0</v>
      </c>
      <c r="O360" s="83">
        <f t="shared" si="120"/>
        <v>0</v>
      </c>
      <c r="P360" s="83">
        <f t="shared" si="120"/>
        <v>0</v>
      </c>
      <c r="Q360" s="83">
        <f t="shared" si="120"/>
        <v>0</v>
      </c>
      <c r="R360" s="29"/>
      <c r="S360" s="29"/>
      <c r="T360" s="29"/>
      <c r="U360" s="29"/>
      <c r="V360" s="29"/>
      <c r="W360" s="29"/>
      <c r="X360" s="29"/>
      <c r="Y360" s="3"/>
      <c r="Z360" s="3"/>
      <c r="AA360" s="34"/>
      <c r="AB360" s="4"/>
      <c r="AC360" s="4"/>
      <c r="AD360" s="4"/>
    </row>
    <row r="361" spans="1:30" hidden="1" outlineLevel="2">
      <c r="A361" s="7"/>
      <c r="B361" s="7"/>
      <c r="C361" s="7"/>
      <c r="D361" s="7"/>
      <c r="E361" s="163">
        <f>Asset31</f>
        <v>0</v>
      </c>
      <c r="F361" s="249"/>
      <c r="G361" s="166">
        <f t="shared" ref="G361:Q361" si="121">(G253-G307)/G$386</f>
        <v>0</v>
      </c>
      <c r="H361" s="83">
        <f t="shared" si="121"/>
        <v>0</v>
      </c>
      <c r="I361" s="83">
        <f t="shared" si="121"/>
        <v>0</v>
      </c>
      <c r="J361" s="83">
        <f t="shared" si="121"/>
        <v>0</v>
      </c>
      <c r="K361" s="83">
        <f t="shared" si="121"/>
        <v>0</v>
      </c>
      <c r="L361" s="83">
        <f t="shared" si="121"/>
        <v>0</v>
      </c>
      <c r="M361" s="83">
        <f t="shared" si="121"/>
        <v>0</v>
      </c>
      <c r="N361" s="83">
        <f t="shared" si="121"/>
        <v>0</v>
      </c>
      <c r="O361" s="83">
        <f t="shared" si="121"/>
        <v>0</v>
      </c>
      <c r="P361" s="83">
        <f t="shared" si="121"/>
        <v>0</v>
      </c>
      <c r="Q361" s="83">
        <f t="shared" si="121"/>
        <v>0</v>
      </c>
      <c r="R361" s="29"/>
      <c r="S361" s="29"/>
      <c r="T361" s="29"/>
      <c r="U361" s="29"/>
      <c r="V361" s="29"/>
      <c r="W361" s="29"/>
      <c r="X361" s="29"/>
      <c r="Y361" s="3"/>
      <c r="Z361" s="3"/>
      <c r="AA361" s="34"/>
      <c r="AB361" s="4"/>
      <c r="AC361" s="4"/>
      <c r="AD361" s="4"/>
    </row>
    <row r="362" spans="1:30" hidden="1" outlineLevel="2">
      <c r="A362" s="7"/>
      <c r="B362" s="7"/>
      <c r="C362" s="7"/>
      <c r="D362" s="7"/>
      <c r="E362" s="163">
        <f>Asset32</f>
        <v>0</v>
      </c>
      <c r="F362" s="249"/>
      <c r="G362" s="166">
        <f t="shared" ref="G362:Q362" si="122">(G254-G308)/G$386</f>
        <v>0</v>
      </c>
      <c r="H362" s="83">
        <f t="shared" si="122"/>
        <v>0</v>
      </c>
      <c r="I362" s="83">
        <f t="shared" si="122"/>
        <v>0</v>
      </c>
      <c r="J362" s="83">
        <f t="shared" si="122"/>
        <v>0</v>
      </c>
      <c r="K362" s="83">
        <f t="shared" si="122"/>
        <v>0</v>
      </c>
      <c r="L362" s="83">
        <f t="shared" si="122"/>
        <v>0</v>
      </c>
      <c r="M362" s="83">
        <f t="shared" si="122"/>
        <v>0</v>
      </c>
      <c r="N362" s="83">
        <f t="shared" si="122"/>
        <v>0</v>
      </c>
      <c r="O362" s="83">
        <f t="shared" si="122"/>
        <v>0</v>
      </c>
      <c r="P362" s="83">
        <f t="shared" si="122"/>
        <v>0</v>
      </c>
      <c r="Q362" s="83">
        <f t="shared" si="122"/>
        <v>0</v>
      </c>
      <c r="R362" s="29"/>
      <c r="S362" s="29"/>
      <c r="T362" s="29"/>
      <c r="U362" s="29"/>
      <c r="V362" s="29"/>
      <c r="W362" s="29"/>
      <c r="X362" s="29"/>
      <c r="Y362" s="3"/>
      <c r="Z362" s="3"/>
      <c r="AA362" s="34"/>
      <c r="AB362" s="4"/>
      <c r="AC362" s="4"/>
      <c r="AD362" s="4"/>
    </row>
    <row r="363" spans="1:30" hidden="1" outlineLevel="2">
      <c r="A363" s="7"/>
      <c r="B363" s="7"/>
      <c r="C363" s="7"/>
      <c r="D363" s="7"/>
      <c r="E363" s="163">
        <f>Asset33</f>
        <v>0</v>
      </c>
      <c r="F363" s="249"/>
      <c r="G363" s="166">
        <f t="shared" ref="G363:Q363" si="123">(G255-G309)/G$386</f>
        <v>0</v>
      </c>
      <c r="H363" s="83">
        <f t="shared" si="123"/>
        <v>0</v>
      </c>
      <c r="I363" s="83">
        <f t="shared" si="123"/>
        <v>0</v>
      </c>
      <c r="J363" s="83">
        <f t="shared" si="123"/>
        <v>0</v>
      </c>
      <c r="K363" s="83">
        <f t="shared" si="123"/>
        <v>0</v>
      </c>
      <c r="L363" s="83">
        <f t="shared" si="123"/>
        <v>0</v>
      </c>
      <c r="M363" s="83">
        <f t="shared" si="123"/>
        <v>0</v>
      </c>
      <c r="N363" s="83">
        <f t="shared" si="123"/>
        <v>0</v>
      </c>
      <c r="O363" s="83">
        <f t="shared" si="123"/>
        <v>0</v>
      </c>
      <c r="P363" s="83">
        <f t="shared" si="123"/>
        <v>0</v>
      </c>
      <c r="Q363" s="83">
        <f t="shared" si="123"/>
        <v>0</v>
      </c>
      <c r="R363" s="29"/>
      <c r="S363" s="29"/>
      <c r="T363" s="29"/>
      <c r="U363" s="29"/>
      <c r="V363" s="29"/>
      <c r="W363" s="29"/>
      <c r="X363" s="29"/>
      <c r="Y363" s="3"/>
      <c r="Z363" s="3"/>
      <c r="AA363" s="34"/>
      <c r="AB363" s="4"/>
      <c r="AC363" s="4"/>
      <c r="AD363" s="4"/>
    </row>
    <row r="364" spans="1:30" hidden="1" outlineLevel="2">
      <c r="A364" s="7"/>
      <c r="B364" s="7"/>
      <c r="C364" s="7"/>
      <c r="D364" s="7"/>
      <c r="E364" s="163">
        <f>Asset34</f>
        <v>0</v>
      </c>
      <c r="F364" s="249"/>
      <c r="G364" s="166">
        <f t="shared" ref="G364:Q364" si="124">(G256-G310)/G$386</f>
        <v>0</v>
      </c>
      <c r="H364" s="83">
        <f t="shared" si="124"/>
        <v>0</v>
      </c>
      <c r="I364" s="83">
        <f t="shared" si="124"/>
        <v>0</v>
      </c>
      <c r="J364" s="83">
        <f t="shared" si="124"/>
        <v>0</v>
      </c>
      <c r="K364" s="83">
        <f t="shared" si="124"/>
        <v>0</v>
      </c>
      <c r="L364" s="83">
        <f t="shared" si="124"/>
        <v>0</v>
      </c>
      <c r="M364" s="83">
        <f t="shared" si="124"/>
        <v>0</v>
      </c>
      <c r="N364" s="83">
        <f t="shared" si="124"/>
        <v>0</v>
      </c>
      <c r="O364" s="83">
        <f t="shared" si="124"/>
        <v>0</v>
      </c>
      <c r="P364" s="83">
        <f t="shared" si="124"/>
        <v>0</v>
      </c>
      <c r="Q364" s="83">
        <f t="shared" si="124"/>
        <v>0</v>
      </c>
      <c r="R364" s="29"/>
      <c r="S364" s="29"/>
      <c r="T364" s="29"/>
      <c r="U364" s="29"/>
      <c r="V364" s="29"/>
      <c r="W364" s="29"/>
      <c r="X364" s="29"/>
      <c r="Y364" s="3"/>
      <c r="Z364" s="3"/>
      <c r="AA364" s="34"/>
      <c r="AB364" s="4"/>
      <c r="AC364" s="4"/>
      <c r="AD364" s="4"/>
    </row>
    <row r="365" spans="1:30" hidden="1" outlineLevel="2">
      <c r="A365" s="7"/>
      <c r="B365" s="7"/>
      <c r="C365" s="7"/>
      <c r="D365" s="7"/>
      <c r="E365" s="163">
        <f>Asset35</f>
        <v>0</v>
      </c>
      <c r="F365" s="249"/>
      <c r="G365" s="166">
        <f t="shared" ref="G365:Q365" si="125">(G257-G311)/G$386</f>
        <v>0</v>
      </c>
      <c r="H365" s="83">
        <f t="shared" si="125"/>
        <v>0</v>
      </c>
      <c r="I365" s="83">
        <f t="shared" si="125"/>
        <v>0</v>
      </c>
      <c r="J365" s="83">
        <f t="shared" si="125"/>
        <v>0</v>
      </c>
      <c r="K365" s="83">
        <f t="shared" si="125"/>
        <v>0</v>
      </c>
      <c r="L365" s="83">
        <f t="shared" si="125"/>
        <v>0</v>
      </c>
      <c r="M365" s="83">
        <f t="shared" si="125"/>
        <v>0</v>
      </c>
      <c r="N365" s="83">
        <f t="shared" si="125"/>
        <v>0</v>
      </c>
      <c r="O365" s="83">
        <f t="shared" si="125"/>
        <v>0</v>
      </c>
      <c r="P365" s="83">
        <f t="shared" si="125"/>
        <v>0</v>
      </c>
      <c r="Q365" s="83">
        <f t="shared" si="125"/>
        <v>0</v>
      </c>
      <c r="R365" s="29"/>
      <c r="S365" s="29"/>
      <c r="T365" s="29"/>
      <c r="U365" s="29"/>
      <c r="V365" s="29"/>
      <c r="W365" s="29"/>
      <c r="X365" s="29"/>
      <c r="Y365" s="3"/>
      <c r="Z365" s="3"/>
      <c r="AA365" s="34"/>
      <c r="AB365" s="4"/>
      <c r="AC365" s="4"/>
      <c r="AD365" s="4"/>
    </row>
    <row r="366" spans="1:30" hidden="1" outlineLevel="2">
      <c r="A366" s="7"/>
      <c r="B366" s="7"/>
      <c r="C366" s="7"/>
      <c r="D366" s="7"/>
      <c r="E366" s="163">
        <f>Asset36</f>
        <v>0</v>
      </c>
      <c r="F366" s="249"/>
      <c r="G366" s="166">
        <f t="shared" ref="G366:Q366" si="126">(G258-G312)/G$386</f>
        <v>0</v>
      </c>
      <c r="H366" s="83">
        <f t="shared" si="126"/>
        <v>0</v>
      </c>
      <c r="I366" s="83">
        <f t="shared" si="126"/>
        <v>0</v>
      </c>
      <c r="J366" s="83">
        <f t="shared" si="126"/>
        <v>0</v>
      </c>
      <c r="K366" s="83">
        <f t="shared" si="126"/>
        <v>0</v>
      </c>
      <c r="L366" s="83">
        <f t="shared" si="126"/>
        <v>0</v>
      </c>
      <c r="M366" s="83">
        <f t="shared" si="126"/>
        <v>0</v>
      </c>
      <c r="N366" s="83">
        <f t="shared" si="126"/>
        <v>0</v>
      </c>
      <c r="O366" s="83">
        <f t="shared" si="126"/>
        <v>0</v>
      </c>
      <c r="P366" s="83">
        <f t="shared" si="126"/>
        <v>0</v>
      </c>
      <c r="Q366" s="83">
        <f t="shared" si="126"/>
        <v>0</v>
      </c>
      <c r="R366" s="29"/>
      <c r="S366" s="29"/>
      <c r="T366" s="29"/>
      <c r="U366" s="29"/>
      <c r="V366" s="29"/>
      <c r="W366" s="29"/>
      <c r="X366" s="29"/>
      <c r="Y366" s="3"/>
      <c r="Z366" s="3"/>
      <c r="AA366" s="34"/>
      <c r="AB366" s="4"/>
      <c r="AC366" s="4"/>
      <c r="AD366" s="4"/>
    </row>
    <row r="367" spans="1:30" hidden="1" outlineLevel="2">
      <c r="A367" s="7"/>
      <c r="B367" s="7"/>
      <c r="C367" s="7"/>
      <c r="D367" s="7"/>
      <c r="E367" s="163">
        <f>Asset37</f>
        <v>0</v>
      </c>
      <c r="F367" s="249"/>
      <c r="G367" s="166">
        <f t="shared" ref="G367:Q367" si="127">(G259-G313)/G$386</f>
        <v>0</v>
      </c>
      <c r="H367" s="83">
        <f t="shared" si="127"/>
        <v>0</v>
      </c>
      <c r="I367" s="83">
        <f t="shared" si="127"/>
        <v>0</v>
      </c>
      <c r="J367" s="83">
        <f t="shared" si="127"/>
        <v>0</v>
      </c>
      <c r="K367" s="83">
        <f t="shared" si="127"/>
        <v>0</v>
      </c>
      <c r="L367" s="83">
        <f t="shared" si="127"/>
        <v>0</v>
      </c>
      <c r="M367" s="83">
        <f t="shared" si="127"/>
        <v>0</v>
      </c>
      <c r="N367" s="83">
        <f t="shared" si="127"/>
        <v>0</v>
      </c>
      <c r="O367" s="83">
        <f t="shared" si="127"/>
        <v>0</v>
      </c>
      <c r="P367" s="83">
        <f t="shared" si="127"/>
        <v>0</v>
      </c>
      <c r="Q367" s="83">
        <f t="shared" si="127"/>
        <v>0</v>
      </c>
      <c r="R367" s="29"/>
      <c r="S367" s="29"/>
      <c r="T367" s="29"/>
      <c r="U367" s="29"/>
      <c r="V367" s="29"/>
      <c r="W367" s="29"/>
      <c r="X367" s="29"/>
      <c r="Y367" s="3"/>
      <c r="Z367" s="3"/>
      <c r="AA367" s="34"/>
      <c r="AB367" s="4"/>
      <c r="AC367" s="4"/>
      <c r="AD367" s="4"/>
    </row>
    <row r="368" spans="1:30" hidden="1" outlineLevel="2">
      <c r="A368" s="7"/>
      <c r="B368" s="7"/>
      <c r="C368" s="7"/>
      <c r="D368" s="7"/>
      <c r="E368" s="163">
        <f>Asset38</f>
        <v>0</v>
      </c>
      <c r="F368" s="249"/>
      <c r="G368" s="166">
        <f t="shared" ref="G368:Q368" si="128">(G260-G314)/G$386</f>
        <v>0</v>
      </c>
      <c r="H368" s="83">
        <f t="shared" si="128"/>
        <v>0</v>
      </c>
      <c r="I368" s="83">
        <f t="shared" si="128"/>
        <v>0</v>
      </c>
      <c r="J368" s="83">
        <f t="shared" si="128"/>
        <v>0</v>
      </c>
      <c r="K368" s="83">
        <f t="shared" si="128"/>
        <v>0</v>
      </c>
      <c r="L368" s="83">
        <f t="shared" si="128"/>
        <v>0</v>
      </c>
      <c r="M368" s="83">
        <f t="shared" si="128"/>
        <v>0</v>
      </c>
      <c r="N368" s="83">
        <f t="shared" si="128"/>
        <v>0</v>
      </c>
      <c r="O368" s="83">
        <f t="shared" si="128"/>
        <v>0</v>
      </c>
      <c r="P368" s="83">
        <f t="shared" si="128"/>
        <v>0</v>
      </c>
      <c r="Q368" s="83">
        <f t="shared" si="128"/>
        <v>0</v>
      </c>
      <c r="R368" s="29"/>
      <c r="S368" s="29"/>
      <c r="T368" s="29"/>
      <c r="U368" s="29"/>
      <c r="V368" s="29"/>
      <c r="W368" s="29"/>
      <c r="X368" s="29"/>
      <c r="Y368" s="3"/>
      <c r="Z368" s="3"/>
      <c r="AA368" s="34"/>
      <c r="AB368" s="4"/>
      <c r="AC368" s="4"/>
      <c r="AD368" s="4"/>
    </row>
    <row r="369" spans="1:30" hidden="1" outlineLevel="2">
      <c r="A369" s="7"/>
      <c r="B369" s="7"/>
      <c r="C369" s="7"/>
      <c r="D369" s="7"/>
      <c r="E369" s="163">
        <f>Asset39</f>
        <v>0</v>
      </c>
      <c r="F369" s="249"/>
      <c r="G369" s="166">
        <f t="shared" ref="G369:Q369" si="129">(G261-G315)/G$386</f>
        <v>0</v>
      </c>
      <c r="H369" s="83">
        <f t="shared" si="129"/>
        <v>0</v>
      </c>
      <c r="I369" s="83">
        <f t="shared" si="129"/>
        <v>0</v>
      </c>
      <c r="J369" s="83">
        <f t="shared" si="129"/>
        <v>0</v>
      </c>
      <c r="K369" s="83">
        <f t="shared" si="129"/>
        <v>0</v>
      </c>
      <c r="L369" s="83">
        <f t="shared" si="129"/>
        <v>0</v>
      </c>
      <c r="M369" s="83">
        <f t="shared" si="129"/>
        <v>0</v>
      </c>
      <c r="N369" s="83">
        <f t="shared" si="129"/>
        <v>0</v>
      </c>
      <c r="O369" s="83">
        <f t="shared" si="129"/>
        <v>0</v>
      </c>
      <c r="P369" s="83">
        <f t="shared" si="129"/>
        <v>0</v>
      </c>
      <c r="Q369" s="83">
        <f t="shared" si="129"/>
        <v>0</v>
      </c>
      <c r="R369" s="29"/>
      <c r="S369" s="29"/>
      <c r="T369" s="29"/>
      <c r="U369" s="29"/>
      <c r="V369" s="29"/>
      <c r="W369" s="29"/>
      <c r="X369" s="29"/>
      <c r="Y369" s="3"/>
      <c r="Z369" s="3"/>
      <c r="AA369" s="34"/>
      <c r="AB369" s="4"/>
      <c r="AC369" s="4"/>
      <c r="AD369" s="4"/>
    </row>
    <row r="370" spans="1:30" hidden="1" outlineLevel="2">
      <c r="A370" s="7"/>
      <c r="B370" s="7"/>
      <c r="C370" s="7"/>
      <c r="D370" s="7"/>
      <c r="E370" s="163">
        <f>Asset40</f>
        <v>0</v>
      </c>
      <c r="F370" s="249"/>
      <c r="G370" s="166">
        <f t="shared" ref="G370:Q370" si="130">(G262-G316)/G$386</f>
        <v>0</v>
      </c>
      <c r="H370" s="83">
        <f t="shared" si="130"/>
        <v>0</v>
      </c>
      <c r="I370" s="83">
        <f t="shared" si="130"/>
        <v>0</v>
      </c>
      <c r="J370" s="83">
        <f t="shared" si="130"/>
        <v>0</v>
      </c>
      <c r="K370" s="83">
        <f t="shared" si="130"/>
        <v>0</v>
      </c>
      <c r="L370" s="83">
        <f t="shared" si="130"/>
        <v>0</v>
      </c>
      <c r="M370" s="83">
        <f t="shared" si="130"/>
        <v>0</v>
      </c>
      <c r="N370" s="83">
        <f t="shared" si="130"/>
        <v>0</v>
      </c>
      <c r="O370" s="83">
        <f t="shared" si="130"/>
        <v>0</v>
      </c>
      <c r="P370" s="83">
        <f t="shared" si="130"/>
        <v>0</v>
      </c>
      <c r="Q370" s="83">
        <f t="shared" si="130"/>
        <v>0</v>
      </c>
      <c r="R370" s="29"/>
      <c r="S370" s="29"/>
      <c r="T370" s="29"/>
      <c r="U370" s="29"/>
      <c r="V370" s="29"/>
      <c r="W370" s="29"/>
      <c r="X370" s="29"/>
      <c r="Y370" s="3"/>
      <c r="Z370" s="3"/>
      <c r="AA370" s="34"/>
      <c r="AB370" s="4"/>
      <c r="AC370" s="4"/>
      <c r="AD370" s="4"/>
    </row>
    <row r="371" spans="1:30" hidden="1" outlineLevel="2">
      <c r="A371" s="7"/>
      <c r="B371" s="7"/>
      <c r="C371" s="7"/>
      <c r="D371" s="7"/>
      <c r="E371" s="163">
        <f>Asset41</f>
        <v>0</v>
      </c>
      <c r="F371" s="249"/>
      <c r="G371" s="166">
        <f t="shared" ref="G371:Q371" si="131">(G263-G317)/G$386</f>
        <v>0</v>
      </c>
      <c r="H371" s="83">
        <f t="shared" si="131"/>
        <v>0</v>
      </c>
      <c r="I371" s="83">
        <f t="shared" si="131"/>
        <v>0</v>
      </c>
      <c r="J371" s="83">
        <f t="shared" si="131"/>
        <v>0</v>
      </c>
      <c r="K371" s="83">
        <f t="shared" si="131"/>
        <v>0</v>
      </c>
      <c r="L371" s="83">
        <f t="shared" si="131"/>
        <v>0</v>
      </c>
      <c r="M371" s="83">
        <f t="shared" si="131"/>
        <v>0</v>
      </c>
      <c r="N371" s="83">
        <f t="shared" si="131"/>
        <v>0</v>
      </c>
      <c r="O371" s="83">
        <f t="shared" si="131"/>
        <v>0</v>
      </c>
      <c r="P371" s="83">
        <f t="shared" si="131"/>
        <v>0</v>
      </c>
      <c r="Q371" s="83">
        <f t="shared" si="131"/>
        <v>0</v>
      </c>
      <c r="R371" s="29"/>
      <c r="S371" s="29"/>
      <c r="T371" s="29"/>
      <c r="U371" s="29"/>
      <c r="V371" s="29"/>
      <c r="W371" s="29"/>
      <c r="X371" s="29"/>
      <c r="Y371" s="3"/>
      <c r="Z371" s="3"/>
      <c r="AA371" s="34"/>
      <c r="AB371" s="4"/>
      <c r="AC371" s="4"/>
      <c r="AD371" s="4"/>
    </row>
    <row r="372" spans="1:30" hidden="1" outlineLevel="2">
      <c r="A372" s="7"/>
      <c r="B372" s="7"/>
      <c r="C372" s="7"/>
      <c r="D372" s="7"/>
      <c r="E372" s="163">
        <f>Asset42</f>
        <v>0</v>
      </c>
      <c r="F372" s="249"/>
      <c r="G372" s="166">
        <f t="shared" ref="G372:Q372" si="132">(G264-G318)/G$386</f>
        <v>0</v>
      </c>
      <c r="H372" s="83">
        <f t="shared" si="132"/>
        <v>0</v>
      </c>
      <c r="I372" s="83">
        <f t="shared" si="132"/>
        <v>0</v>
      </c>
      <c r="J372" s="83">
        <f t="shared" si="132"/>
        <v>0</v>
      </c>
      <c r="K372" s="83">
        <f t="shared" si="132"/>
        <v>0</v>
      </c>
      <c r="L372" s="83">
        <f t="shared" si="132"/>
        <v>0</v>
      </c>
      <c r="M372" s="83">
        <f t="shared" si="132"/>
        <v>0</v>
      </c>
      <c r="N372" s="83">
        <f t="shared" si="132"/>
        <v>0</v>
      </c>
      <c r="O372" s="83">
        <f t="shared" si="132"/>
        <v>0</v>
      </c>
      <c r="P372" s="83">
        <f t="shared" si="132"/>
        <v>0</v>
      </c>
      <c r="Q372" s="83">
        <f t="shared" si="132"/>
        <v>0</v>
      </c>
      <c r="R372" s="29"/>
      <c r="S372" s="29"/>
      <c r="T372" s="29"/>
      <c r="U372" s="29"/>
      <c r="V372" s="29"/>
      <c r="W372" s="29"/>
      <c r="X372" s="29"/>
      <c r="Y372" s="3"/>
      <c r="Z372" s="3"/>
      <c r="AA372" s="34"/>
      <c r="AB372" s="4"/>
      <c r="AC372" s="4"/>
      <c r="AD372" s="4"/>
    </row>
    <row r="373" spans="1:30" hidden="1" outlineLevel="2">
      <c r="A373" s="7"/>
      <c r="B373" s="7"/>
      <c r="C373" s="7"/>
      <c r="D373" s="7"/>
      <c r="E373" s="163">
        <f>Asset43</f>
        <v>0</v>
      </c>
      <c r="F373" s="249"/>
      <c r="G373" s="166">
        <f t="shared" ref="G373:Q373" si="133">(G265-G319)/G$386</f>
        <v>0</v>
      </c>
      <c r="H373" s="83">
        <f t="shared" si="133"/>
        <v>0</v>
      </c>
      <c r="I373" s="83">
        <f t="shared" si="133"/>
        <v>0</v>
      </c>
      <c r="J373" s="83">
        <f t="shared" si="133"/>
        <v>0</v>
      </c>
      <c r="K373" s="83">
        <f t="shared" si="133"/>
        <v>0</v>
      </c>
      <c r="L373" s="83">
        <f t="shared" si="133"/>
        <v>0</v>
      </c>
      <c r="M373" s="83">
        <f t="shared" si="133"/>
        <v>0</v>
      </c>
      <c r="N373" s="83">
        <f t="shared" si="133"/>
        <v>0</v>
      </c>
      <c r="O373" s="83">
        <f t="shared" si="133"/>
        <v>0</v>
      </c>
      <c r="P373" s="83">
        <f t="shared" si="133"/>
        <v>0</v>
      </c>
      <c r="Q373" s="83">
        <f t="shared" si="133"/>
        <v>0</v>
      </c>
      <c r="R373" s="29"/>
      <c r="S373" s="29"/>
      <c r="T373" s="29"/>
      <c r="U373" s="29"/>
      <c r="V373" s="29"/>
      <c r="W373" s="29"/>
      <c r="X373" s="29"/>
      <c r="Y373" s="3"/>
      <c r="Z373" s="3"/>
      <c r="AA373" s="34"/>
      <c r="AB373" s="4"/>
      <c r="AC373" s="4"/>
      <c r="AD373" s="4"/>
    </row>
    <row r="374" spans="1:30" hidden="1" outlineLevel="2">
      <c r="A374" s="7"/>
      <c r="B374" s="7"/>
      <c r="C374" s="7"/>
      <c r="D374" s="7"/>
      <c r="E374" s="163">
        <f>Asset44</f>
        <v>0</v>
      </c>
      <c r="F374" s="249"/>
      <c r="G374" s="166">
        <f t="shared" ref="G374:Q374" si="134">(G266-G320)/G$386</f>
        <v>0</v>
      </c>
      <c r="H374" s="83">
        <f t="shared" si="134"/>
        <v>0</v>
      </c>
      <c r="I374" s="83">
        <f t="shared" si="134"/>
        <v>0</v>
      </c>
      <c r="J374" s="83">
        <f t="shared" si="134"/>
        <v>0</v>
      </c>
      <c r="K374" s="83">
        <f t="shared" si="134"/>
        <v>0</v>
      </c>
      <c r="L374" s="83">
        <f t="shared" si="134"/>
        <v>0</v>
      </c>
      <c r="M374" s="83">
        <f t="shared" si="134"/>
        <v>0</v>
      </c>
      <c r="N374" s="83">
        <f t="shared" si="134"/>
        <v>0</v>
      </c>
      <c r="O374" s="83">
        <f t="shared" si="134"/>
        <v>0</v>
      </c>
      <c r="P374" s="83">
        <f t="shared" si="134"/>
        <v>0</v>
      </c>
      <c r="Q374" s="83">
        <f t="shared" si="134"/>
        <v>0</v>
      </c>
      <c r="R374" s="29"/>
      <c r="S374" s="29"/>
      <c r="T374" s="29"/>
      <c r="U374" s="29"/>
      <c r="V374" s="29"/>
      <c r="W374" s="29"/>
      <c r="X374" s="29"/>
      <c r="Y374" s="3"/>
      <c r="Z374" s="3"/>
      <c r="AA374" s="34"/>
      <c r="AB374" s="4"/>
      <c r="AC374" s="4"/>
      <c r="AD374" s="4"/>
    </row>
    <row r="375" spans="1:30" hidden="1" outlineLevel="2">
      <c r="A375" s="7"/>
      <c r="B375" s="7"/>
      <c r="C375" s="7"/>
      <c r="D375" s="7"/>
      <c r="E375" s="163">
        <f>Asset45</f>
        <v>0</v>
      </c>
      <c r="F375" s="249"/>
      <c r="G375" s="166">
        <f t="shared" ref="G375:Q375" si="135">(G267-G321)/G$386</f>
        <v>0</v>
      </c>
      <c r="H375" s="83">
        <f t="shared" si="135"/>
        <v>0</v>
      </c>
      <c r="I375" s="83">
        <f t="shared" si="135"/>
        <v>0</v>
      </c>
      <c r="J375" s="83">
        <f t="shared" si="135"/>
        <v>0</v>
      </c>
      <c r="K375" s="83">
        <f t="shared" si="135"/>
        <v>0</v>
      </c>
      <c r="L375" s="83">
        <f t="shared" si="135"/>
        <v>0</v>
      </c>
      <c r="M375" s="83">
        <f t="shared" si="135"/>
        <v>0</v>
      </c>
      <c r="N375" s="83">
        <f t="shared" si="135"/>
        <v>0</v>
      </c>
      <c r="O375" s="83">
        <f t="shared" si="135"/>
        <v>0</v>
      </c>
      <c r="P375" s="83">
        <f t="shared" si="135"/>
        <v>0</v>
      </c>
      <c r="Q375" s="83">
        <f t="shared" si="135"/>
        <v>0</v>
      </c>
      <c r="R375" s="29"/>
      <c r="S375" s="29"/>
      <c r="T375" s="29"/>
      <c r="U375" s="29"/>
      <c r="V375" s="29"/>
      <c r="W375" s="29"/>
      <c r="X375" s="29"/>
      <c r="Y375" s="3"/>
      <c r="Z375" s="3"/>
      <c r="AA375" s="34"/>
      <c r="AB375" s="4"/>
      <c r="AC375" s="4"/>
      <c r="AD375" s="4"/>
    </row>
    <row r="376" spans="1:30" hidden="1" outlineLevel="2">
      <c r="A376" s="7"/>
      <c r="B376" s="7"/>
      <c r="C376" s="7"/>
      <c r="D376" s="7"/>
      <c r="E376" s="163">
        <f>Asset46</f>
        <v>0</v>
      </c>
      <c r="F376" s="249"/>
      <c r="G376" s="166">
        <f t="shared" ref="G376:Q376" si="136">(G268-G322)/G$386</f>
        <v>0</v>
      </c>
      <c r="H376" s="83">
        <f t="shared" si="136"/>
        <v>0</v>
      </c>
      <c r="I376" s="83">
        <f t="shared" si="136"/>
        <v>0</v>
      </c>
      <c r="J376" s="83">
        <f t="shared" si="136"/>
        <v>0</v>
      </c>
      <c r="K376" s="83">
        <f t="shared" si="136"/>
        <v>0</v>
      </c>
      <c r="L376" s="83">
        <f t="shared" si="136"/>
        <v>0</v>
      </c>
      <c r="M376" s="83">
        <f t="shared" si="136"/>
        <v>0</v>
      </c>
      <c r="N376" s="83">
        <f t="shared" si="136"/>
        <v>0</v>
      </c>
      <c r="O376" s="83">
        <f t="shared" si="136"/>
        <v>0</v>
      </c>
      <c r="P376" s="83">
        <f t="shared" si="136"/>
        <v>0</v>
      </c>
      <c r="Q376" s="83">
        <f t="shared" si="136"/>
        <v>0</v>
      </c>
      <c r="R376" s="29"/>
      <c r="S376" s="29"/>
      <c r="T376" s="29"/>
      <c r="U376" s="29"/>
      <c r="V376" s="29"/>
      <c r="W376" s="29"/>
      <c r="X376" s="29"/>
      <c r="Y376" s="3"/>
      <c r="Z376" s="3"/>
      <c r="AA376" s="34"/>
      <c r="AB376" s="4"/>
      <c r="AC376" s="4"/>
      <c r="AD376" s="4"/>
    </row>
    <row r="377" spans="1:30" hidden="1" outlineLevel="2">
      <c r="A377" s="7"/>
      <c r="B377" s="7"/>
      <c r="C377" s="7"/>
      <c r="D377" s="7"/>
      <c r="E377" s="163">
        <f>Asset47</f>
        <v>0</v>
      </c>
      <c r="F377" s="249"/>
      <c r="G377" s="166">
        <f t="shared" ref="G377:Q377" si="137">(G269-G323)/G$386</f>
        <v>0</v>
      </c>
      <c r="H377" s="83">
        <f t="shared" si="137"/>
        <v>0</v>
      </c>
      <c r="I377" s="83">
        <f t="shared" si="137"/>
        <v>0</v>
      </c>
      <c r="J377" s="83">
        <f t="shared" si="137"/>
        <v>0</v>
      </c>
      <c r="K377" s="83">
        <f t="shared" si="137"/>
        <v>0</v>
      </c>
      <c r="L377" s="83">
        <f t="shared" si="137"/>
        <v>0</v>
      </c>
      <c r="M377" s="83">
        <f t="shared" si="137"/>
        <v>0</v>
      </c>
      <c r="N377" s="83">
        <f t="shared" si="137"/>
        <v>0</v>
      </c>
      <c r="O377" s="83">
        <f t="shared" si="137"/>
        <v>0</v>
      </c>
      <c r="P377" s="83">
        <f t="shared" si="137"/>
        <v>0</v>
      </c>
      <c r="Q377" s="83">
        <f t="shared" si="137"/>
        <v>0</v>
      </c>
      <c r="R377" s="29"/>
      <c r="S377" s="29"/>
      <c r="T377" s="29"/>
      <c r="U377" s="29"/>
      <c r="V377" s="29"/>
      <c r="W377" s="29"/>
      <c r="X377" s="29"/>
      <c r="Y377" s="3"/>
      <c r="Z377" s="3"/>
      <c r="AA377" s="34"/>
      <c r="AB377" s="4"/>
      <c r="AC377" s="4"/>
      <c r="AD377" s="4"/>
    </row>
    <row r="378" spans="1:30" hidden="1" outlineLevel="2">
      <c r="A378" s="7"/>
      <c r="B378" s="7"/>
      <c r="C378" s="7"/>
      <c r="D378" s="7"/>
      <c r="E378" s="163">
        <f>Asset48</f>
        <v>0</v>
      </c>
      <c r="F378" s="249"/>
      <c r="G378" s="166">
        <f t="shared" ref="G378:Q378" si="138">(G270-G324)/G$386</f>
        <v>0</v>
      </c>
      <c r="H378" s="83">
        <f t="shared" si="138"/>
        <v>0</v>
      </c>
      <c r="I378" s="83">
        <f t="shared" si="138"/>
        <v>0</v>
      </c>
      <c r="J378" s="83">
        <f t="shared" si="138"/>
        <v>0</v>
      </c>
      <c r="K378" s="83">
        <f t="shared" si="138"/>
        <v>0</v>
      </c>
      <c r="L378" s="83">
        <f t="shared" si="138"/>
        <v>0</v>
      </c>
      <c r="M378" s="83">
        <f t="shared" si="138"/>
        <v>0</v>
      </c>
      <c r="N378" s="83">
        <f t="shared" si="138"/>
        <v>0</v>
      </c>
      <c r="O378" s="83">
        <f t="shared" si="138"/>
        <v>0</v>
      </c>
      <c r="P378" s="83">
        <f t="shared" si="138"/>
        <v>0</v>
      </c>
      <c r="Q378" s="83">
        <f t="shared" si="138"/>
        <v>0</v>
      </c>
      <c r="R378" s="29"/>
      <c r="S378" s="29"/>
      <c r="T378" s="29"/>
      <c r="U378" s="29"/>
      <c r="V378" s="29"/>
      <c r="W378" s="29"/>
      <c r="X378" s="29"/>
      <c r="Y378" s="3"/>
      <c r="Z378" s="3"/>
      <c r="AA378" s="34"/>
      <c r="AB378" s="4"/>
      <c r="AC378" s="4"/>
      <c r="AD378" s="4"/>
    </row>
    <row r="379" spans="1:30" hidden="1" outlineLevel="2">
      <c r="A379" s="7"/>
      <c r="B379" s="7"/>
      <c r="C379" s="7"/>
      <c r="D379" s="7"/>
      <c r="E379" s="163">
        <f>Asset49</f>
        <v>0</v>
      </c>
      <c r="F379" s="249"/>
      <c r="G379" s="166">
        <f t="shared" ref="G379:Q379" si="139">(G271-G325)/G$386</f>
        <v>0</v>
      </c>
      <c r="H379" s="83">
        <f t="shared" si="139"/>
        <v>0</v>
      </c>
      <c r="I379" s="83">
        <f t="shared" si="139"/>
        <v>0</v>
      </c>
      <c r="J379" s="83">
        <f t="shared" si="139"/>
        <v>0</v>
      </c>
      <c r="K379" s="83">
        <f t="shared" si="139"/>
        <v>0</v>
      </c>
      <c r="L379" s="83">
        <f t="shared" si="139"/>
        <v>0</v>
      </c>
      <c r="M379" s="83">
        <f t="shared" si="139"/>
        <v>0</v>
      </c>
      <c r="N379" s="83">
        <f t="shared" si="139"/>
        <v>0</v>
      </c>
      <c r="O379" s="83">
        <f t="shared" si="139"/>
        <v>0</v>
      </c>
      <c r="P379" s="83">
        <f t="shared" si="139"/>
        <v>0</v>
      </c>
      <c r="Q379" s="83">
        <f t="shared" si="139"/>
        <v>0</v>
      </c>
      <c r="R379" s="29"/>
      <c r="S379" s="29"/>
      <c r="T379" s="29"/>
      <c r="U379" s="29"/>
      <c r="V379" s="29"/>
      <c r="W379" s="29"/>
      <c r="X379" s="29"/>
      <c r="Y379" s="3"/>
      <c r="Z379" s="3"/>
      <c r="AA379" s="34"/>
      <c r="AB379" s="4"/>
      <c r="AC379" s="4"/>
      <c r="AD379" s="4"/>
    </row>
    <row r="380" spans="1:30" outlineLevel="1" collapsed="1">
      <c r="A380" s="7"/>
      <c r="B380" s="7"/>
      <c r="C380" s="7"/>
      <c r="D380" s="7"/>
      <c r="E380" s="163" t="str">
        <f>Asset50</f>
        <v>Equity raising costs</v>
      </c>
      <c r="F380" s="249"/>
      <c r="G380" s="166">
        <f t="shared" ref="G380:Q380" si="140">(G272-G326)/G$386</f>
        <v>0</v>
      </c>
      <c r="H380" s="83">
        <f t="shared" si="140"/>
        <v>0</v>
      </c>
      <c r="I380" s="83">
        <f t="shared" si="140"/>
        <v>0</v>
      </c>
      <c r="J380" s="83">
        <f t="shared" si="140"/>
        <v>0</v>
      </c>
      <c r="K380" s="83">
        <f t="shared" si="140"/>
        <v>0</v>
      </c>
      <c r="L380" s="83">
        <f t="shared" si="140"/>
        <v>0</v>
      </c>
      <c r="M380" s="83">
        <f t="shared" si="140"/>
        <v>0</v>
      </c>
      <c r="N380" s="83">
        <f t="shared" si="140"/>
        <v>0</v>
      </c>
      <c r="O380" s="83">
        <f t="shared" si="140"/>
        <v>0</v>
      </c>
      <c r="P380" s="83">
        <f t="shared" si="140"/>
        <v>0</v>
      </c>
      <c r="Q380" s="83">
        <f t="shared" si="140"/>
        <v>0</v>
      </c>
      <c r="R380" s="29"/>
      <c r="S380" s="29"/>
      <c r="T380" s="29"/>
      <c r="U380" s="29"/>
      <c r="V380" s="29"/>
      <c r="W380" s="29"/>
      <c r="X380" s="29"/>
      <c r="Y380" s="3"/>
      <c r="Z380" s="3"/>
      <c r="AA380" s="34"/>
      <c r="AB380" s="4"/>
      <c r="AC380" s="4"/>
      <c r="AD380" s="4"/>
    </row>
    <row r="381" spans="1:30">
      <c r="A381" s="7"/>
      <c r="B381" s="7"/>
      <c r="C381" s="7"/>
      <c r="D381" s="7"/>
      <c r="E381" s="163" t="s">
        <v>18</v>
      </c>
      <c r="F381" s="249"/>
      <c r="G381" s="241">
        <f>SUM(G331:G380)</f>
        <v>0</v>
      </c>
      <c r="H381" s="241">
        <f t="shared" ref="H381:Q381" si="141">SUM(H331:H380)</f>
        <v>6.4760447411937792</v>
      </c>
      <c r="I381" s="241">
        <f t="shared" si="141"/>
        <v>114.72365176806846</v>
      </c>
      <c r="J381" s="241">
        <f t="shared" si="141"/>
        <v>24.61712778098498</v>
      </c>
      <c r="K381" s="241">
        <f t="shared" si="141"/>
        <v>12.266328987210832</v>
      </c>
      <c r="L381" s="241">
        <f t="shared" si="141"/>
        <v>9.6366384342073346</v>
      </c>
      <c r="M381" s="241">
        <f t="shared" si="141"/>
        <v>0</v>
      </c>
      <c r="N381" s="241">
        <f t="shared" si="141"/>
        <v>0</v>
      </c>
      <c r="O381" s="241">
        <f t="shared" si="141"/>
        <v>0</v>
      </c>
      <c r="P381" s="241">
        <f t="shared" si="141"/>
        <v>0</v>
      </c>
      <c r="Q381" s="241">
        <f t="shared" si="141"/>
        <v>0</v>
      </c>
      <c r="R381" s="29"/>
      <c r="S381" s="29"/>
      <c r="T381" s="29"/>
      <c r="U381" s="29"/>
      <c r="V381" s="29"/>
      <c r="W381" s="29"/>
      <c r="X381" s="29"/>
      <c r="Y381" s="3"/>
      <c r="Z381" s="3"/>
      <c r="AA381" s="34"/>
      <c r="AB381" s="4"/>
      <c r="AC381" s="4"/>
      <c r="AD381" s="4"/>
    </row>
    <row r="382" spans="1:30" ht="21" customHeight="1">
      <c r="A382" s="7"/>
      <c r="B382" s="7"/>
      <c r="C382" s="7"/>
      <c r="D382" s="7"/>
      <c r="E382" s="7"/>
      <c r="F382" s="316"/>
      <c r="G382" s="30"/>
      <c r="H382" s="38"/>
      <c r="I382" s="38"/>
      <c r="J382" s="38"/>
      <c r="K382" s="38"/>
      <c r="L382" s="38"/>
      <c r="M382" s="38"/>
      <c r="N382" s="4"/>
      <c r="O382" s="4"/>
      <c r="P382" s="4"/>
      <c r="Q382" s="4"/>
      <c r="R382" s="201">
        <f>SUM(G381:Q381)</f>
        <v>167.71979171166538</v>
      </c>
      <c r="S382" s="4"/>
      <c r="T382" s="4"/>
      <c r="U382" s="4"/>
      <c r="V382" s="4"/>
      <c r="W382" s="4"/>
      <c r="X382" s="4"/>
      <c r="Y382" s="4"/>
      <c r="Z382" s="4"/>
      <c r="AA382" s="3"/>
      <c r="AB382" s="34"/>
      <c r="AC382" s="4"/>
      <c r="AD382" s="4"/>
    </row>
    <row r="383" spans="1:30" ht="14.25" customHeight="1">
      <c r="A383" s="69"/>
      <c r="B383" s="69"/>
      <c r="C383" s="69"/>
      <c r="D383" s="69"/>
      <c r="E383" s="88" t="s">
        <v>22</v>
      </c>
      <c r="F383" s="88"/>
      <c r="G383" s="88"/>
      <c r="H383" s="88"/>
      <c r="I383" s="88"/>
      <c r="J383" s="70"/>
      <c r="K383" s="71"/>
      <c r="L383" s="71"/>
      <c r="M383" s="71"/>
      <c r="N383" s="71"/>
      <c r="O383" s="71"/>
      <c r="P383" s="71"/>
      <c r="Q383" s="71"/>
      <c r="R383" s="71"/>
      <c r="S383" s="71"/>
      <c r="T383" s="71"/>
      <c r="U383" s="71"/>
      <c r="V383" s="71"/>
      <c r="W383" s="71"/>
      <c r="X383" s="4"/>
      <c r="Y383" s="4"/>
      <c r="Z383" s="4"/>
      <c r="AA383" s="35"/>
      <c r="AB383" s="4"/>
      <c r="AC383" s="4"/>
      <c r="AD383" s="4"/>
    </row>
    <row r="384" spans="1:30" ht="14.25" customHeight="1">
      <c r="A384" s="7"/>
      <c r="B384" s="7"/>
      <c r="C384" s="7"/>
      <c r="D384" s="7"/>
      <c r="E384" s="30" t="s">
        <v>2</v>
      </c>
      <c r="F384" s="249"/>
      <c r="G384" s="996" t="str">
        <f>G$60</f>
        <v>2013</v>
      </c>
      <c r="H384" s="996">
        <f t="shared" ref="H384:Q384" si="142">H$60</f>
        <v>2013</v>
      </c>
      <c r="I384" s="307">
        <f t="shared" si="142"/>
        <v>2014</v>
      </c>
      <c r="J384" s="131">
        <f t="shared" si="142"/>
        <v>2015</v>
      </c>
      <c r="K384" s="131">
        <f t="shared" si="142"/>
        <v>2016</v>
      </c>
      <c r="L384" s="131">
        <f t="shared" si="142"/>
        <v>2017</v>
      </c>
      <c r="M384" s="131">
        <f t="shared" si="142"/>
        <v>2018</v>
      </c>
      <c r="N384" s="131">
        <f t="shared" si="142"/>
        <v>2019</v>
      </c>
      <c r="O384" s="131">
        <f t="shared" si="142"/>
        <v>2020</v>
      </c>
      <c r="P384" s="131">
        <f t="shared" si="142"/>
        <v>2021</v>
      </c>
      <c r="Q384" s="131">
        <f t="shared" si="142"/>
        <v>2022</v>
      </c>
      <c r="R384" s="8"/>
      <c r="S384" s="8"/>
      <c r="T384" s="8"/>
      <c r="U384" s="8"/>
      <c r="V384" s="8"/>
      <c r="W384" s="8"/>
      <c r="X384" s="4"/>
      <c r="Y384" s="4"/>
      <c r="Z384" s="4"/>
      <c r="AA384" s="4"/>
      <c r="AB384" s="4"/>
      <c r="AC384" s="4"/>
      <c r="AD384" s="4"/>
    </row>
    <row r="385" spans="1:30" ht="12.75" customHeight="1">
      <c r="A385" s="7"/>
      <c r="B385" s="7"/>
      <c r="C385" s="7"/>
      <c r="D385" s="7"/>
      <c r="E385" s="215" t="s">
        <v>27</v>
      </c>
      <c r="F385" s="249"/>
      <c r="G385" s="1034">
        <v>1.2500000000000001E-2</v>
      </c>
      <c r="H385" s="1033">
        <v>1.2500000000000001E-2</v>
      </c>
      <c r="I385" s="1033">
        <v>2.5000000000000001E-2</v>
      </c>
      <c r="J385" s="1033">
        <v>2.5000000000000001E-2</v>
      </c>
      <c r="K385" s="1033">
        <v>2.5000000000000001E-2</v>
      </c>
      <c r="L385" s="1033">
        <v>2.5000000000000001E-2</v>
      </c>
      <c r="M385" s="191"/>
      <c r="N385" s="192"/>
      <c r="O385" s="192"/>
      <c r="P385" s="192"/>
      <c r="Q385" s="192"/>
      <c r="R385" s="9"/>
      <c r="S385" s="9"/>
      <c r="T385" s="9"/>
      <c r="U385" s="9"/>
      <c r="V385" s="9"/>
      <c r="W385" s="9"/>
      <c r="X385" s="9"/>
      <c r="Y385" s="9"/>
      <c r="Z385" s="3"/>
      <c r="AA385" s="4"/>
      <c r="AB385" s="4"/>
      <c r="AC385" s="4"/>
      <c r="AD385" s="4"/>
    </row>
    <row r="386" spans="1:30" ht="13.5" customHeight="1">
      <c r="A386" s="7"/>
      <c r="B386" s="7"/>
      <c r="C386" s="7"/>
      <c r="D386" s="7"/>
      <c r="E386" s="1087" t="s">
        <v>45</v>
      </c>
      <c r="F386" s="249"/>
      <c r="G386" s="199">
        <v>1</v>
      </c>
      <c r="H386" s="84">
        <f>G386*(1+G385)</f>
        <v>1.0125</v>
      </c>
      <c r="I386" s="1167">
        <f>H386*(1+I385)</f>
        <v>1.0378124999999998</v>
      </c>
      <c r="J386" s="84">
        <f t="shared" ref="J386:M386" si="143">I386*(1+J385)</f>
        <v>1.0637578124999998</v>
      </c>
      <c r="K386" s="84">
        <f t="shared" si="143"/>
        <v>1.0903517578124997</v>
      </c>
      <c r="L386" s="84">
        <f t="shared" si="143"/>
        <v>1.1176105517578121</v>
      </c>
      <c r="M386" s="84">
        <f t="shared" si="143"/>
        <v>1.1176105517578121</v>
      </c>
      <c r="N386" s="84">
        <f t="shared" ref="N386:Q386" si="144">M386*(1+M385)</f>
        <v>1.1176105517578121</v>
      </c>
      <c r="O386" s="84">
        <f>N386*(1+N385)</f>
        <v>1.1176105517578121</v>
      </c>
      <c r="P386" s="84">
        <f t="shared" si="144"/>
        <v>1.1176105517578121</v>
      </c>
      <c r="Q386" s="84">
        <f t="shared" si="144"/>
        <v>1.1176105517578121</v>
      </c>
      <c r="R386" s="9"/>
      <c r="S386" s="9"/>
      <c r="T386" s="9"/>
      <c r="U386" s="9"/>
      <c r="V386" s="9"/>
      <c r="W386" s="9"/>
      <c r="X386" s="9"/>
      <c r="Y386" s="9"/>
      <c r="Z386" s="3"/>
      <c r="AA386" s="4"/>
      <c r="AB386" s="4"/>
      <c r="AC386" s="4"/>
      <c r="AD386" s="4"/>
    </row>
    <row r="387" spans="1:30" ht="13.5" customHeight="1">
      <c r="A387" s="7"/>
      <c r="B387" s="7"/>
      <c r="C387" s="7"/>
      <c r="D387" s="7"/>
      <c r="E387" s="215" t="s">
        <v>31</v>
      </c>
      <c r="F387" s="249"/>
      <c r="G387" s="1035">
        <v>2.5000000000000001E-2</v>
      </c>
      <c r="H387" s="153">
        <f>G387</f>
        <v>2.5000000000000001E-2</v>
      </c>
      <c r="I387" s="41">
        <f>H387</f>
        <v>2.5000000000000001E-2</v>
      </c>
      <c r="J387" s="41">
        <f t="shared" ref="J387:Q387" si="145">I387</f>
        <v>2.5000000000000001E-2</v>
      </c>
      <c r="K387" s="41">
        <f t="shared" si="145"/>
        <v>2.5000000000000001E-2</v>
      </c>
      <c r="L387" s="41">
        <f t="shared" si="145"/>
        <v>2.5000000000000001E-2</v>
      </c>
      <c r="M387" s="41">
        <f t="shared" si="145"/>
        <v>2.5000000000000001E-2</v>
      </c>
      <c r="N387" s="41">
        <f t="shared" si="145"/>
        <v>2.5000000000000001E-2</v>
      </c>
      <c r="O387" s="41">
        <f>N387</f>
        <v>2.5000000000000001E-2</v>
      </c>
      <c r="P387" s="41">
        <f t="shared" si="145"/>
        <v>2.5000000000000001E-2</v>
      </c>
      <c r="Q387" s="41">
        <f t="shared" si="145"/>
        <v>2.5000000000000001E-2</v>
      </c>
      <c r="R387" s="9"/>
      <c r="S387" s="9"/>
      <c r="T387" s="9"/>
      <c r="U387" s="9"/>
      <c r="V387" s="9"/>
      <c r="W387" s="9"/>
      <c r="X387" s="9"/>
      <c r="Y387" s="9"/>
      <c r="Z387" s="3"/>
      <c r="AA387" s="4"/>
      <c r="AB387" s="4"/>
      <c r="AC387" s="4"/>
      <c r="AD387" s="4"/>
    </row>
    <row r="388" spans="1:30" ht="12.75" customHeight="1">
      <c r="A388" s="7"/>
      <c r="B388" s="7"/>
      <c r="C388" s="7"/>
      <c r="D388" s="7"/>
      <c r="E388" s="215" t="s">
        <v>30</v>
      </c>
      <c r="F388" s="249"/>
      <c r="G388" s="199">
        <v>1</v>
      </c>
      <c r="H388" s="84">
        <f>G388*(1+H387)</f>
        <v>1.0249999999999999</v>
      </c>
      <c r="I388" s="84">
        <f t="shared" ref="I388:Q388" si="146">H388*(1+I387)</f>
        <v>1.0506249999999999</v>
      </c>
      <c r="J388" s="84">
        <f t="shared" si="146"/>
        <v>1.0768906249999999</v>
      </c>
      <c r="K388" s="84">
        <f t="shared" si="146"/>
        <v>1.1038128906249998</v>
      </c>
      <c r="L388" s="84">
        <f t="shared" si="146"/>
        <v>1.1314082128906247</v>
      </c>
      <c r="M388" s="84">
        <f t="shared" si="146"/>
        <v>1.1596934182128902</v>
      </c>
      <c r="N388" s="84">
        <f t="shared" si="146"/>
        <v>1.1886857536682123</v>
      </c>
      <c r="O388" s="84">
        <f>N388*(1+O387)</f>
        <v>1.2184028975099175</v>
      </c>
      <c r="P388" s="84">
        <f t="shared" si="146"/>
        <v>1.2488629699476652</v>
      </c>
      <c r="Q388" s="84">
        <f t="shared" si="146"/>
        <v>1.2800845441963566</v>
      </c>
      <c r="R388" s="9"/>
      <c r="S388" s="9"/>
      <c r="T388" s="9"/>
      <c r="U388" s="9"/>
      <c r="V388" s="9"/>
      <c r="W388" s="9"/>
      <c r="X388" s="9"/>
      <c r="Y388" s="9"/>
      <c r="Z388" s="3"/>
      <c r="AA388" s="4"/>
      <c r="AB388" s="4"/>
      <c r="AC388" s="4"/>
      <c r="AD388" s="4"/>
    </row>
    <row r="389" spans="1:30" ht="14.25" customHeight="1">
      <c r="A389" s="7"/>
      <c r="B389" s="7"/>
      <c r="C389" s="7"/>
      <c r="D389" s="7"/>
      <c r="E389" s="129"/>
      <c r="F389" s="249"/>
      <c r="G389" s="85"/>
      <c r="H389" s="85"/>
      <c r="I389" s="85"/>
      <c r="J389" s="85"/>
      <c r="K389" s="85"/>
      <c r="L389" s="85"/>
      <c r="M389" s="4"/>
      <c r="N389" s="9"/>
      <c r="O389" s="9"/>
      <c r="P389" s="9"/>
      <c r="Q389" s="9"/>
      <c r="R389" s="9"/>
      <c r="S389" s="9"/>
      <c r="T389" s="9"/>
      <c r="U389" s="9"/>
      <c r="V389" s="9"/>
      <c r="W389" s="9"/>
      <c r="X389" s="9"/>
      <c r="Y389" s="9"/>
      <c r="Z389" s="3"/>
      <c r="AA389" s="4"/>
      <c r="AB389" s="4"/>
      <c r="AC389" s="4"/>
      <c r="AD389" s="4"/>
    </row>
    <row r="390" spans="1:30" ht="14.25" customHeight="1">
      <c r="A390" s="7"/>
      <c r="B390" s="7"/>
      <c r="C390" s="7"/>
      <c r="D390" s="7"/>
      <c r="E390" s="216" t="s">
        <v>32</v>
      </c>
      <c r="F390" s="249"/>
      <c r="G390" s="1043">
        <v>7.2166999999999995E-2</v>
      </c>
      <c r="H390" s="98">
        <f>G390</f>
        <v>7.2166999999999995E-2</v>
      </c>
      <c r="I390" s="98">
        <f>H390</f>
        <v>7.2166999999999995E-2</v>
      </c>
      <c r="J390" s="98">
        <f>I390</f>
        <v>7.2166999999999995E-2</v>
      </c>
      <c r="K390" s="98">
        <f>J390</f>
        <v>7.2166999999999995E-2</v>
      </c>
      <c r="L390" s="98">
        <f>K390</f>
        <v>7.2166999999999995E-2</v>
      </c>
      <c r="M390" s="98"/>
      <c r="N390" s="98"/>
      <c r="O390" s="98"/>
      <c r="P390" s="98"/>
      <c r="Q390" s="98"/>
      <c r="R390" s="411"/>
      <c r="S390" s="9"/>
      <c r="T390" s="9"/>
      <c r="U390" s="9"/>
      <c r="V390" s="9"/>
      <c r="W390" s="9"/>
      <c r="X390" s="9"/>
      <c r="Y390" s="9"/>
      <c r="Z390" s="3"/>
      <c r="AA390" s="4"/>
      <c r="AB390" s="4"/>
      <c r="AC390" s="4"/>
      <c r="AD390" s="4"/>
    </row>
    <row r="391" spans="1:30">
      <c r="A391" s="7"/>
      <c r="B391" s="7"/>
      <c r="C391" s="7"/>
      <c r="D391" s="7"/>
      <c r="E391" s="215" t="s">
        <v>29</v>
      </c>
      <c r="F391" s="249"/>
      <c r="G391" s="180">
        <f t="shared" ref="G391:Q391" si="147">(1+G390)/(1+G387)-1</f>
        <v>4.6016585365853846E-2</v>
      </c>
      <c r="H391" s="32">
        <f t="shared" si="147"/>
        <v>4.6016585365853846E-2</v>
      </c>
      <c r="I391" s="410">
        <f t="shared" si="147"/>
        <v>4.6016585365853846E-2</v>
      </c>
      <c r="J391" s="410">
        <f t="shared" si="147"/>
        <v>4.6016585365853846E-2</v>
      </c>
      <c r="K391" s="410">
        <f t="shared" si="147"/>
        <v>4.6016585365853846E-2</v>
      </c>
      <c r="L391" s="410">
        <f t="shared" si="147"/>
        <v>4.6016585365853846E-2</v>
      </c>
      <c r="M391" s="410">
        <f t="shared" si="147"/>
        <v>-2.4390243902438935E-2</v>
      </c>
      <c r="N391" s="410">
        <f t="shared" si="147"/>
        <v>-2.4390243902438935E-2</v>
      </c>
      <c r="O391" s="410">
        <f t="shared" si="147"/>
        <v>-2.4390243902438935E-2</v>
      </c>
      <c r="P391" s="410">
        <f t="shared" si="147"/>
        <v>-2.4390243902438935E-2</v>
      </c>
      <c r="Q391" s="410">
        <f t="shared" si="147"/>
        <v>-2.4390243902438935E-2</v>
      </c>
      <c r="R391" s="4"/>
      <c r="S391" s="9"/>
      <c r="T391" s="9"/>
      <c r="U391" s="9"/>
      <c r="V391" s="9"/>
      <c r="W391" s="4"/>
      <c r="X391" s="4"/>
      <c r="Y391" s="4"/>
      <c r="Z391" s="13"/>
      <c r="AA391" s="4"/>
      <c r="AB391" s="4"/>
      <c r="AC391" s="4"/>
      <c r="AD391" s="4"/>
    </row>
    <row r="392" spans="1:30" ht="12.75" customHeight="1">
      <c r="A392" s="7"/>
      <c r="B392" s="7"/>
      <c r="C392" s="7"/>
      <c r="D392" s="7"/>
      <c r="E392" s="215" t="s">
        <v>304</v>
      </c>
      <c r="F392" s="249"/>
      <c r="G392" s="180">
        <f t="shared" ref="G392:Q392" si="148">(1+G391)*(1+G385)-1</f>
        <v>5.909179268292708E-2</v>
      </c>
      <c r="H392" s="32">
        <f>(1+H391)*(1+H385*2)-1</f>
        <v>7.2167000000000092E-2</v>
      </c>
      <c r="I392" s="410">
        <f>(1+I391)*(1+I385)-1</f>
        <v>7.2167000000000092E-2</v>
      </c>
      <c r="J392" s="410">
        <f>(1+J391)*(1+J385)-1</f>
        <v>7.2167000000000092E-2</v>
      </c>
      <c r="K392" s="410">
        <f>(1+K391)*(1+K385)-1</f>
        <v>7.2167000000000092E-2</v>
      </c>
      <c r="L392" s="410">
        <f>(1+L391)*(1+L385)-1</f>
        <v>7.2167000000000092E-2</v>
      </c>
      <c r="M392" s="410">
        <f t="shared" si="148"/>
        <v>-2.4390243902438935E-2</v>
      </c>
      <c r="N392" s="410">
        <f t="shared" si="148"/>
        <v>-2.4390243902438935E-2</v>
      </c>
      <c r="O392" s="410">
        <f t="shared" si="148"/>
        <v>-2.4390243902438935E-2</v>
      </c>
      <c r="P392" s="410">
        <f t="shared" si="148"/>
        <v>-2.4390243902438935E-2</v>
      </c>
      <c r="Q392" s="410">
        <f t="shared" si="148"/>
        <v>-2.4390243902438935E-2</v>
      </c>
      <c r="R392" s="4"/>
      <c r="S392" s="4"/>
      <c r="T392" s="4"/>
      <c r="U392" s="4"/>
      <c r="V392" s="4"/>
      <c r="W392" s="4"/>
      <c r="X392" s="4"/>
      <c r="Y392" s="4"/>
      <c r="Z392" s="13"/>
      <c r="AA392" s="4"/>
      <c r="AB392" s="4"/>
      <c r="AC392" s="4"/>
      <c r="AD392" s="4"/>
    </row>
    <row r="393" spans="1:30" ht="22.5" customHeight="1">
      <c r="A393" s="7"/>
      <c r="B393" s="7"/>
      <c r="C393" s="7"/>
      <c r="D393" s="7"/>
      <c r="E393" s="7"/>
      <c r="F393" s="249"/>
      <c r="G393" s="4"/>
      <c r="H393" s="12"/>
      <c r="I393" s="14"/>
      <c r="J393" s="4"/>
      <c r="K393" s="4"/>
      <c r="L393" s="4"/>
      <c r="M393" s="4"/>
      <c r="N393" s="4"/>
      <c r="O393" s="4"/>
      <c r="P393" s="4"/>
      <c r="Q393" s="4"/>
      <c r="R393" s="4"/>
      <c r="S393" s="4"/>
      <c r="T393" s="4"/>
      <c r="U393" s="4"/>
      <c r="V393" s="4"/>
      <c r="W393" s="4"/>
      <c r="X393" s="4"/>
      <c r="Y393" s="4"/>
      <c r="Z393" s="4"/>
      <c r="AA393" s="13"/>
      <c r="AB393" s="4"/>
      <c r="AC393" s="4"/>
      <c r="AD393" s="4"/>
    </row>
    <row r="394" spans="1:30" ht="15.75" customHeight="1">
      <c r="A394" s="88"/>
      <c r="B394" s="88"/>
      <c r="C394" s="88"/>
      <c r="D394" s="88"/>
      <c r="E394" s="88" t="s">
        <v>154</v>
      </c>
      <c r="F394" s="88"/>
      <c r="G394" s="88"/>
      <c r="H394" s="88"/>
      <c r="I394" s="88"/>
      <c r="J394" s="88"/>
      <c r="K394" s="88"/>
      <c r="L394" s="88"/>
      <c r="M394" s="88"/>
      <c r="N394" s="88"/>
      <c r="O394" s="88"/>
      <c r="P394" s="88"/>
      <c r="Q394" s="88"/>
      <c r="R394" s="88"/>
      <c r="S394" s="88"/>
      <c r="T394" s="88"/>
      <c r="U394" s="88"/>
      <c r="V394" s="88"/>
      <c r="W394" s="88"/>
      <c r="X394" s="4"/>
      <c r="Y394" s="4"/>
      <c r="Z394" s="4"/>
      <c r="AA394" s="13"/>
      <c r="AB394" s="4"/>
      <c r="AC394" s="4"/>
      <c r="AD394" s="4"/>
    </row>
    <row r="395" spans="1:30" ht="15.75" customHeight="1">
      <c r="A395" s="7"/>
      <c r="B395" s="7"/>
      <c r="C395" s="7"/>
      <c r="D395" s="7"/>
      <c r="E395" s="286"/>
      <c r="G395" s="289" t="s">
        <v>132</v>
      </c>
      <c r="H395" s="290"/>
      <c r="I395" s="2"/>
      <c r="J395" s="4"/>
      <c r="K395" s="4"/>
      <c r="L395" s="4"/>
      <c r="M395" s="4"/>
      <c r="N395" s="4"/>
      <c r="O395" s="4"/>
      <c r="P395" s="4"/>
      <c r="Q395" s="4"/>
      <c r="R395" s="4"/>
      <c r="S395" s="4"/>
      <c r="T395" s="4"/>
      <c r="U395" s="4"/>
      <c r="V395" s="4"/>
      <c r="W395" s="4"/>
      <c r="X395" s="4"/>
      <c r="Y395" s="4"/>
      <c r="Z395" s="4"/>
      <c r="AA395" s="13"/>
      <c r="AB395" s="4"/>
      <c r="AC395" s="4"/>
      <c r="AD395" s="4"/>
    </row>
    <row r="396" spans="1:30" ht="15.75" customHeight="1">
      <c r="A396" s="7"/>
      <c r="B396" s="7"/>
      <c r="C396" s="7"/>
      <c r="D396" s="7"/>
      <c r="E396" s="311" t="s">
        <v>132</v>
      </c>
      <c r="F396" s="4"/>
      <c r="G396" s="291" t="s">
        <v>133</v>
      </c>
      <c r="H396" s="292"/>
      <c r="I396" s="14"/>
      <c r="J396" s="4"/>
      <c r="K396" s="4"/>
      <c r="L396" s="4"/>
      <c r="M396" s="4"/>
      <c r="N396" s="4"/>
      <c r="O396" s="4"/>
      <c r="P396" s="4"/>
      <c r="Q396" s="4"/>
      <c r="R396" s="4"/>
      <c r="S396" s="4"/>
      <c r="T396" s="4"/>
      <c r="U396" s="4"/>
      <c r="V396" s="4"/>
      <c r="W396" s="4"/>
      <c r="X396" s="4"/>
      <c r="Y396" s="4"/>
      <c r="Z396" s="4"/>
      <c r="AA396" s="13"/>
      <c r="AB396" s="4"/>
      <c r="AC396" s="4"/>
      <c r="AD396" s="4"/>
    </row>
    <row r="397" spans="1:30">
      <c r="A397" s="7"/>
      <c r="B397" s="7"/>
      <c r="C397" s="7"/>
      <c r="D397" s="7"/>
      <c r="E397" s="7"/>
      <c r="F397" s="4"/>
      <c r="G397" s="294" t="str">
        <f>IF(E396=G395,"Forecast","Actual")</f>
        <v>Forecast</v>
      </c>
      <c r="H397" s="295"/>
      <c r="I397" s="14"/>
      <c r="J397" s="4"/>
      <c r="K397" s="4"/>
      <c r="L397" s="4"/>
      <c r="M397" s="4"/>
      <c r="N397" s="4"/>
      <c r="O397" s="4"/>
      <c r="P397" s="4"/>
      <c r="Q397" s="4"/>
      <c r="R397" s="4"/>
      <c r="S397" s="4"/>
      <c r="T397" s="4"/>
      <c r="U397" s="4"/>
      <c r="V397" s="4"/>
      <c r="W397" s="4"/>
      <c r="X397" s="4"/>
      <c r="Y397" s="4"/>
      <c r="Z397" s="4"/>
      <c r="AA397" s="13"/>
      <c r="AB397" s="4"/>
      <c r="AC397" s="4"/>
      <c r="AD397" s="4"/>
    </row>
    <row r="398" spans="1:30">
      <c r="A398" s="7"/>
      <c r="B398" s="7"/>
      <c r="C398" s="7"/>
      <c r="D398" s="7"/>
      <c r="E398" s="7"/>
      <c r="F398" s="4"/>
      <c r="G398" s="4"/>
      <c r="H398" s="12"/>
      <c r="I398" s="14"/>
      <c r="J398" s="4"/>
      <c r="K398" s="4"/>
      <c r="L398" s="4"/>
      <c r="M398" s="4"/>
      <c r="N398" s="4"/>
      <c r="O398" s="4"/>
      <c r="P398" s="4"/>
      <c r="Q398" s="4"/>
      <c r="R398" s="4"/>
      <c r="S398" s="4"/>
      <c r="T398" s="4"/>
      <c r="U398" s="4"/>
      <c r="V398" s="4"/>
      <c r="W398" s="4"/>
      <c r="X398" s="4"/>
      <c r="Y398" s="4"/>
      <c r="Z398" s="4"/>
      <c r="AA398" s="13"/>
      <c r="AB398" s="4"/>
      <c r="AC398" s="4"/>
      <c r="AD398" s="4"/>
    </row>
    <row r="399" spans="1:30" ht="13.5" customHeight="1">
      <c r="A399" s="65"/>
      <c r="B399" s="65"/>
      <c r="C399" s="65"/>
      <c r="D399" s="65"/>
      <c r="E399" s="1284" t="str">
        <f>"Forecast Straight-line Depreciation ($m Real "&amp;IF(LEN($Z$7)&gt;4,CONCATENATE(LEFT($Z$7, 4)-1 &amp;"-" &amp;IF($Z$7&gt;"2009-10",,"0") &amp;RIGHT($Z$7,2)-1),$Z$7-1)&amp;")"</f>
        <v>Forecast Straight-line Depreciation ($m Real 2012)</v>
      </c>
      <c r="F399" s="1284"/>
      <c r="G399" s="1284"/>
      <c r="H399" s="144"/>
      <c r="I399" s="144"/>
      <c r="J399" s="144"/>
      <c r="K399" s="68"/>
      <c r="L399" s="68"/>
      <c r="M399" s="66"/>
      <c r="N399" s="66"/>
      <c r="O399" s="66"/>
      <c r="P399" s="66"/>
      <c r="Q399" s="66"/>
      <c r="R399" s="66"/>
      <c r="S399" s="66"/>
      <c r="T399" s="66"/>
      <c r="U399" s="66"/>
      <c r="V399" s="66"/>
      <c r="W399" s="66"/>
      <c r="X399" s="4"/>
      <c r="Y399" s="3"/>
      <c r="Z399" s="3"/>
      <c r="AA399" s="3"/>
      <c r="AB399" s="34"/>
      <c r="AC399" s="4"/>
      <c r="AD399" s="4"/>
    </row>
    <row r="400" spans="1:30">
      <c r="A400" s="7"/>
      <c r="B400" s="7"/>
      <c r="C400" s="7"/>
      <c r="D400" s="7"/>
      <c r="E400" s="30" t="s">
        <v>2</v>
      </c>
      <c r="F400" s="4"/>
      <c r="G400" s="4"/>
      <c r="H400" s="200">
        <f t="shared" ref="H400:Q400" si="149">H$60</f>
        <v>2013</v>
      </c>
      <c r="I400" s="200">
        <f t="shared" si="149"/>
        <v>2014</v>
      </c>
      <c r="J400" s="200">
        <f t="shared" si="149"/>
        <v>2015</v>
      </c>
      <c r="K400" s="200">
        <f t="shared" si="149"/>
        <v>2016</v>
      </c>
      <c r="L400" s="200">
        <f t="shared" si="149"/>
        <v>2017</v>
      </c>
      <c r="M400" s="200">
        <f t="shared" si="149"/>
        <v>2018</v>
      </c>
      <c r="N400" s="200">
        <f t="shared" si="149"/>
        <v>2019</v>
      </c>
      <c r="O400" s="200">
        <f t="shared" si="149"/>
        <v>2020</v>
      </c>
      <c r="P400" s="200">
        <f t="shared" si="149"/>
        <v>2021</v>
      </c>
      <c r="Q400" s="200">
        <f t="shared" si="149"/>
        <v>2022</v>
      </c>
      <c r="R400" s="3"/>
      <c r="S400" s="3"/>
      <c r="T400" s="3"/>
      <c r="U400" s="3"/>
      <c r="V400" s="3"/>
      <c r="W400" s="34"/>
      <c r="X400" s="4"/>
      <c r="Y400" s="4"/>
      <c r="Z400" s="4"/>
      <c r="AA400" s="4"/>
      <c r="AB400" s="4"/>
      <c r="AC400" s="4"/>
      <c r="AD400" s="4"/>
    </row>
    <row r="401" spans="1:30" outlineLevel="1">
      <c r="A401" s="7"/>
      <c r="B401" s="7"/>
      <c r="C401" s="7"/>
      <c r="D401" s="7"/>
      <c r="E401" s="163" t="str">
        <f>Asset1</f>
        <v xml:space="preserve">Pipelines </v>
      </c>
      <c r="F401" s="249"/>
      <c r="G401" s="249"/>
      <c r="H401" s="287">
        <f>'Forecast Reg Depreciation'!B9</f>
        <v>7.5473778859210991</v>
      </c>
      <c r="I401" s="53">
        <f>'Forecast Reg Depreciation'!C9</f>
        <v>15.144663865885134</v>
      </c>
      <c r="J401" s="53">
        <f>'Forecast Reg Depreciation'!D9</f>
        <v>16.004744790179995</v>
      </c>
      <c r="K401" s="53">
        <f>'Forecast Reg Depreciation'!E9</f>
        <v>16.311276585140927</v>
      </c>
      <c r="L401" s="53">
        <f>'Forecast Reg Depreciation'!F9</f>
        <v>16.469967526852255</v>
      </c>
      <c r="M401" s="53"/>
      <c r="N401" s="53"/>
      <c r="O401" s="53"/>
      <c r="P401" s="53"/>
      <c r="Q401" s="53"/>
      <c r="R401" s="3"/>
      <c r="S401" s="3"/>
      <c r="T401" s="3"/>
      <c r="U401" s="3"/>
      <c r="V401" s="3"/>
      <c r="W401" s="34"/>
      <c r="X401" s="4"/>
      <c r="Y401" s="4"/>
      <c r="Z401" s="4"/>
      <c r="AA401" s="4"/>
      <c r="AB401" s="4"/>
      <c r="AC401" s="4"/>
      <c r="AD401" s="4"/>
    </row>
    <row r="402" spans="1:30" outlineLevel="1">
      <c r="A402" s="7"/>
      <c r="B402" s="7"/>
      <c r="C402" s="7"/>
      <c r="D402" s="7"/>
      <c r="E402" s="163" t="str">
        <f>Asset2</f>
        <v xml:space="preserve">Compressors </v>
      </c>
      <c r="F402" s="249"/>
      <c r="G402" s="249"/>
      <c r="H402" s="288">
        <f>'Forecast Reg Depreciation'!B10</f>
        <v>2.4983707239013677</v>
      </c>
      <c r="I402" s="54">
        <f>'Forecast Reg Depreciation'!C10</f>
        <v>5.0396972033376048</v>
      </c>
      <c r="J402" s="54">
        <f>'Forecast Reg Depreciation'!D10</f>
        <v>6.5502052321410673</v>
      </c>
      <c r="K402" s="54">
        <f>'Forecast Reg Depreciation'!E10</f>
        <v>6.6120305973965809</v>
      </c>
      <c r="L402" s="54">
        <f>'Forecast Reg Depreciation'!F10</f>
        <v>6.6370041001304134</v>
      </c>
      <c r="M402" s="54"/>
      <c r="N402" s="54"/>
      <c r="O402" s="54"/>
      <c r="P402" s="54"/>
      <c r="Q402" s="54"/>
      <c r="R402" s="3"/>
      <c r="S402" s="3"/>
      <c r="T402" s="3"/>
      <c r="U402" s="3"/>
      <c r="V402" s="3"/>
      <c r="W402" s="34"/>
      <c r="X402" s="4"/>
      <c r="Y402" s="4"/>
      <c r="Z402" s="4"/>
      <c r="AA402" s="4"/>
      <c r="AB402" s="4"/>
      <c r="AC402" s="4"/>
      <c r="AD402" s="4"/>
    </row>
    <row r="403" spans="1:30" outlineLevel="1">
      <c r="A403" s="7"/>
      <c r="B403" s="7"/>
      <c r="C403" s="7"/>
      <c r="D403" s="7"/>
      <c r="E403" s="163" t="str">
        <f>Asset3</f>
        <v>City Gates &amp; Field Regulators</v>
      </c>
      <c r="F403" s="249"/>
      <c r="G403" s="249"/>
      <c r="H403" s="288">
        <f>'Forecast Reg Depreciation'!B11</f>
        <v>0.93664580177149048</v>
      </c>
      <c r="I403" s="54">
        <f>'Forecast Reg Depreciation'!C11</f>
        <v>1.9085161927933429</v>
      </c>
      <c r="J403" s="54">
        <f>'Forecast Reg Depreciation'!D11</f>
        <v>2.3799386696507203</v>
      </c>
      <c r="K403" s="54">
        <f>'Forecast Reg Depreciation'!E11</f>
        <v>2.5230026258235143</v>
      </c>
      <c r="L403" s="54">
        <f>'Forecast Reg Depreciation'!F11</f>
        <v>2.5752773152968169</v>
      </c>
      <c r="M403" s="54"/>
      <c r="N403" s="54"/>
      <c r="O403" s="54"/>
      <c r="P403" s="54"/>
      <c r="Q403" s="54"/>
      <c r="R403" s="3"/>
      <c r="S403" s="3"/>
      <c r="T403" s="3"/>
      <c r="U403" s="3"/>
      <c r="V403" s="3"/>
      <c r="W403" s="34"/>
      <c r="X403" s="4"/>
      <c r="Y403" s="4"/>
      <c r="Z403" s="4"/>
      <c r="AA403" s="4"/>
      <c r="AB403" s="4"/>
      <c r="AC403" s="4"/>
      <c r="AD403" s="4"/>
    </row>
    <row r="404" spans="1:30" outlineLevel="1">
      <c r="A404" s="7"/>
      <c r="B404" s="7"/>
      <c r="C404" s="7"/>
      <c r="D404" s="7"/>
      <c r="E404" s="163" t="str">
        <f>Asset4</f>
        <v>Odourant Plants</v>
      </c>
      <c r="F404" s="249"/>
      <c r="G404" s="249"/>
      <c r="H404" s="288">
        <f>'Forecast Reg Depreciation'!B12</f>
        <v>7.1797530938583851E-3</v>
      </c>
      <c r="I404" s="54">
        <f>'Forecast Reg Depreciation'!C12</f>
        <v>1.435950618771677E-2</v>
      </c>
      <c r="J404" s="54">
        <f>'Forecast Reg Depreciation'!D12</f>
        <v>1.435950618771677E-2</v>
      </c>
      <c r="K404" s="54">
        <f>'Forecast Reg Depreciation'!E12</f>
        <v>1.435950618771677E-2</v>
      </c>
      <c r="L404" s="54">
        <f>'Forecast Reg Depreciation'!F12</f>
        <v>1.435950618771677E-2</v>
      </c>
      <c r="M404" s="54"/>
      <c r="N404" s="54"/>
      <c r="O404" s="54"/>
      <c r="P404" s="54"/>
      <c r="Q404" s="54"/>
      <c r="R404" s="3"/>
      <c r="S404" s="3"/>
      <c r="T404" s="3"/>
      <c r="U404" s="3"/>
      <c r="V404" s="3"/>
      <c r="W404" s="34"/>
      <c r="X404" s="4"/>
      <c r="Y404" s="4"/>
      <c r="Z404" s="4"/>
      <c r="AA404" s="4"/>
      <c r="AB404" s="4"/>
      <c r="AC404" s="4"/>
      <c r="AD404" s="4"/>
    </row>
    <row r="405" spans="1:30" outlineLevel="1">
      <c r="A405" s="7"/>
      <c r="B405" s="7"/>
      <c r="C405" s="7"/>
      <c r="D405" s="7"/>
      <c r="E405" s="163" t="str">
        <f>Asset5</f>
        <v>Gas Quality</v>
      </c>
      <c r="F405" s="249"/>
      <c r="G405" s="249"/>
      <c r="H405" s="288">
        <f>'Forecast Reg Depreciation'!B13</f>
        <v>0</v>
      </c>
      <c r="I405" s="54">
        <f>'Forecast Reg Depreciation'!C13</f>
        <v>2.2976761637698611E-2</v>
      </c>
      <c r="J405" s="54">
        <f>'Forecast Reg Depreciation'!D13</f>
        <v>5.8965226381400282E-2</v>
      </c>
      <c r="K405" s="54">
        <f>'Forecast Reg Depreciation'!E13</f>
        <v>6.9248091455811511E-2</v>
      </c>
      <c r="L405" s="54">
        <f>'Forecast Reg Depreciation'!F13</f>
        <v>7.9546563535256021E-2</v>
      </c>
      <c r="M405" s="54"/>
      <c r="N405" s="54"/>
      <c r="O405" s="54"/>
      <c r="P405" s="54"/>
      <c r="Q405" s="54"/>
      <c r="R405" s="3"/>
      <c r="S405" s="3"/>
      <c r="T405" s="3"/>
      <c r="U405" s="3"/>
      <c r="V405" s="3"/>
      <c r="W405" s="34"/>
      <c r="X405" s="4"/>
      <c r="Y405" s="4"/>
      <c r="Z405" s="4"/>
      <c r="AA405" s="4"/>
      <c r="AB405" s="4"/>
      <c r="AC405" s="4"/>
      <c r="AD405" s="4"/>
    </row>
    <row r="406" spans="1:30" outlineLevel="1">
      <c r="A406" s="7"/>
      <c r="B406" s="7"/>
      <c r="C406" s="7"/>
      <c r="D406" s="7"/>
      <c r="E406" s="163" t="str">
        <f>Asset6</f>
        <v xml:space="preserve">Other </v>
      </c>
      <c r="F406" s="249"/>
      <c r="G406" s="249"/>
      <c r="H406" s="288">
        <f>'Forecast Reg Depreciation'!B14</f>
        <v>1.5479922949721781</v>
      </c>
      <c r="I406" s="54">
        <f>'Forecast Reg Depreciation'!C14</f>
        <v>3.1707336927770271</v>
      </c>
      <c r="J406" s="54">
        <f>'Forecast Reg Depreciation'!D14</f>
        <v>3.2835158524004315</v>
      </c>
      <c r="K406" s="54">
        <f>'Forecast Reg Depreciation'!E14</f>
        <v>4.8889499264380012</v>
      </c>
      <c r="L406" s="54">
        <f>'Forecast Reg Depreciation'!F14</f>
        <v>0.74882446767432853</v>
      </c>
      <c r="M406" s="54"/>
      <c r="N406" s="54"/>
      <c r="O406" s="54"/>
      <c r="P406" s="54"/>
      <c r="Q406" s="54"/>
      <c r="R406" s="3"/>
      <c r="S406" s="3"/>
      <c r="T406" s="3"/>
      <c r="U406" s="3"/>
      <c r="V406" s="3"/>
      <c r="W406" s="34"/>
      <c r="X406" s="4"/>
      <c r="Y406" s="4"/>
      <c r="Z406" s="4"/>
      <c r="AA406" s="4"/>
      <c r="AB406" s="4"/>
      <c r="AC406" s="4"/>
      <c r="AD406" s="4"/>
    </row>
    <row r="407" spans="1:30" outlineLevel="1">
      <c r="A407" s="7"/>
      <c r="B407" s="7"/>
      <c r="C407" s="7"/>
      <c r="D407" s="7"/>
      <c r="E407" s="163" t="str">
        <f>Asset7</f>
        <v>General Building</v>
      </c>
      <c r="F407" s="249"/>
      <c r="G407" s="249"/>
      <c r="H407" s="288">
        <f>'Forecast Reg Depreciation'!B15</f>
        <v>0.10035587549022185</v>
      </c>
      <c r="I407" s="54">
        <f>'Forecast Reg Depreciation'!C15</f>
        <v>0.21252910870494074</v>
      </c>
      <c r="J407" s="54">
        <f>'Forecast Reg Depreciation'!D15</f>
        <v>0.37331945000393263</v>
      </c>
      <c r="K407" s="54">
        <f>'Forecast Reg Depreciation'!E15</f>
        <v>0.37691446211923091</v>
      </c>
      <c r="L407" s="54">
        <f>'Forecast Reg Depreciation'!F15</f>
        <v>0.3800021889061812</v>
      </c>
      <c r="M407" s="54"/>
      <c r="N407" s="54"/>
      <c r="O407" s="54"/>
      <c r="P407" s="54"/>
      <c r="Q407" s="54"/>
      <c r="R407" s="3"/>
      <c r="S407" s="3"/>
      <c r="T407" s="3"/>
      <c r="U407" s="3"/>
      <c r="V407" s="3"/>
      <c r="W407" s="34"/>
      <c r="X407" s="4"/>
      <c r="Y407" s="4"/>
      <c r="Z407" s="4"/>
      <c r="AA407" s="4"/>
      <c r="AB407" s="4"/>
      <c r="AC407" s="4"/>
      <c r="AD407" s="4"/>
    </row>
    <row r="408" spans="1:30" outlineLevel="1">
      <c r="A408" s="7"/>
      <c r="B408" s="7"/>
      <c r="C408" s="7"/>
      <c r="D408" s="7"/>
      <c r="E408" s="163" t="str">
        <f>Asset8</f>
        <v>General Land</v>
      </c>
      <c r="F408" s="249"/>
      <c r="G408" s="249"/>
      <c r="H408" s="288">
        <f>'Forecast Reg Depreciation'!B16</f>
        <v>0</v>
      </c>
      <c r="I408" s="54">
        <f>'Forecast Reg Depreciation'!C16</f>
        <v>0</v>
      </c>
      <c r="J408" s="54">
        <f>'Forecast Reg Depreciation'!D16</f>
        <v>0</v>
      </c>
      <c r="K408" s="54">
        <f>'Forecast Reg Depreciation'!E16</f>
        <v>0</v>
      </c>
      <c r="L408" s="54">
        <f>'Forecast Reg Depreciation'!F16</f>
        <v>0</v>
      </c>
      <c r="M408" s="54"/>
      <c r="N408" s="54"/>
      <c r="O408" s="54"/>
      <c r="P408" s="54"/>
      <c r="Q408" s="54"/>
      <c r="R408" s="3"/>
      <c r="S408" s="3"/>
      <c r="T408" s="3"/>
      <c r="U408" s="3"/>
      <c r="V408" s="3"/>
      <c r="W408" s="34"/>
      <c r="X408" s="4"/>
      <c r="Y408" s="4"/>
      <c r="Z408" s="4"/>
      <c r="AA408" s="4"/>
      <c r="AB408" s="4"/>
      <c r="AC408" s="4"/>
      <c r="AD408" s="4"/>
    </row>
    <row r="409" spans="1:30" outlineLevel="1">
      <c r="A409" s="7"/>
      <c r="B409" s="7"/>
      <c r="C409" s="7"/>
      <c r="D409" s="7"/>
      <c r="E409" s="163">
        <f>Asset9</f>
        <v>0</v>
      </c>
      <c r="F409" s="249"/>
      <c r="G409" s="249"/>
      <c r="H409" s="288"/>
      <c r="I409" s="54"/>
      <c r="J409" s="54"/>
      <c r="K409" s="54"/>
      <c r="L409" s="54"/>
      <c r="M409" s="54"/>
      <c r="N409" s="54"/>
      <c r="O409" s="54"/>
      <c r="P409" s="54"/>
      <c r="Q409" s="54"/>
      <c r="R409" s="3"/>
      <c r="S409" s="3"/>
      <c r="T409" s="3"/>
      <c r="U409" s="3"/>
      <c r="V409" s="3"/>
      <c r="W409" s="34"/>
      <c r="X409" s="4"/>
      <c r="Y409" s="4"/>
      <c r="Z409" s="4"/>
      <c r="AA409" s="4"/>
      <c r="AB409" s="4"/>
      <c r="AC409" s="4"/>
      <c r="AD409" s="4"/>
    </row>
    <row r="410" spans="1:30" outlineLevel="1">
      <c r="A410" s="7"/>
      <c r="B410" s="7"/>
      <c r="C410" s="7"/>
      <c r="D410" s="7"/>
      <c r="E410" s="163">
        <f>Asset10</f>
        <v>0</v>
      </c>
      <c r="F410" s="249"/>
      <c r="G410" s="249"/>
      <c r="H410" s="288"/>
      <c r="I410" s="54"/>
      <c r="J410" s="54"/>
      <c r="K410" s="54"/>
      <c r="L410" s="54"/>
      <c r="M410" s="54"/>
      <c r="N410" s="54"/>
      <c r="O410" s="54"/>
      <c r="P410" s="54"/>
      <c r="Q410" s="54"/>
      <c r="R410" s="3"/>
      <c r="S410" s="3"/>
      <c r="T410" s="3"/>
      <c r="U410" s="3"/>
      <c r="V410" s="3"/>
      <c r="W410" s="34"/>
      <c r="X410" s="4"/>
      <c r="Y410" s="4"/>
      <c r="Z410" s="4"/>
      <c r="AA410" s="4"/>
      <c r="AB410" s="4"/>
      <c r="AC410" s="4"/>
      <c r="AD410" s="4"/>
    </row>
    <row r="411" spans="1:30" outlineLevel="1">
      <c r="A411" s="7"/>
      <c r="B411" s="7"/>
      <c r="C411" s="7"/>
      <c r="D411" s="7"/>
      <c r="E411" s="163">
        <f>Asset11</f>
        <v>0</v>
      </c>
      <c r="F411" s="249"/>
      <c r="G411" s="249"/>
      <c r="H411" s="288"/>
      <c r="I411" s="54"/>
      <c r="J411" s="54"/>
      <c r="K411" s="54"/>
      <c r="L411" s="54"/>
      <c r="M411" s="54"/>
      <c r="N411" s="54"/>
      <c r="O411" s="54"/>
      <c r="P411" s="54"/>
      <c r="Q411" s="54"/>
      <c r="R411" s="3"/>
      <c r="S411" s="3"/>
      <c r="T411" s="3"/>
      <c r="U411" s="3"/>
      <c r="V411" s="3"/>
      <c r="W411" s="34"/>
      <c r="X411" s="4"/>
      <c r="Y411" s="4"/>
      <c r="Z411" s="4"/>
      <c r="AA411" s="4"/>
      <c r="AB411" s="4"/>
      <c r="AC411" s="4"/>
      <c r="AD411" s="4"/>
    </row>
    <row r="412" spans="1:30" outlineLevel="1">
      <c r="A412" s="7"/>
      <c r="B412" s="7"/>
      <c r="C412" s="7"/>
      <c r="D412" s="7"/>
      <c r="E412" s="163">
        <f>Asset12</f>
        <v>0</v>
      </c>
      <c r="F412" s="249"/>
      <c r="G412" s="249"/>
      <c r="H412" s="288"/>
      <c r="I412" s="54"/>
      <c r="J412" s="54"/>
      <c r="K412" s="54"/>
      <c r="L412" s="54"/>
      <c r="M412" s="54"/>
      <c r="N412" s="54"/>
      <c r="O412" s="54"/>
      <c r="P412" s="54"/>
      <c r="Q412" s="54"/>
      <c r="R412" s="3"/>
      <c r="S412" s="3"/>
      <c r="T412" s="3"/>
      <c r="U412" s="3"/>
      <c r="V412" s="3"/>
      <c r="W412" s="34"/>
      <c r="X412" s="4"/>
      <c r="Y412" s="4"/>
      <c r="Z412" s="4"/>
      <c r="AA412" s="4"/>
      <c r="AB412" s="4"/>
      <c r="AC412" s="4"/>
      <c r="AD412" s="4"/>
    </row>
    <row r="413" spans="1:30" outlineLevel="1">
      <c r="A413" s="7"/>
      <c r="B413" s="7"/>
      <c r="C413" s="7"/>
      <c r="D413" s="7"/>
      <c r="E413" s="163">
        <f>Asset13</f>
        <v>0</v>
      </c>
      <c r="F413" s="249"/>
      <c r="G413" s="249"/>
      <c r="H413" s="288"/>
      <c r="I413" s="54"/>
      <c r="J413" s="54"/>
      <c r="K413" s="54"/>
      <c r="L413" s="54"/>
      <c r="M413" s="54"/>
      <c r="N413" s="54"/>
      <c r="O413" s="54"/>
      <c r="P413" s="54"/>
      <c r="Q413" s="54"/>
      <c r="R413" s="3"/>
      <c r="S413" s="3"/>
      <c r="T413" s="3"/>
      <c r="U413" s="3"/>
      <c r="V413" s="3"/>
      <c r="W413" s="34"/>
      <c r="X413" s="4"/>
      <c r="Y413" s="4"/>
      <c r="Z413" s="4"/>
      <c r="AA413" s="4"/>
      <c r="AB413" s="4"/>
      <c r="AC413" s="4"/>
      <c r="AD413" s="4"/>
    </row>
    <row r="414" spans="1:30" outlineLevel="1">
      <c r="A414" s="7"/>
      <c r="B414" s="7"/>
      <c r="C414" s="7"/>
      <c r="D414" s="7"/>
      <c r="E414" s="163">
        <f>Asset14</f>
        <v>0</v>
      </c>
      <c r="F414" s="249"/>
      <c r="G414" s="249"/>
      <c r="H414" s="288"/>
      <c r="I414" s="54"/>
      <c r="J414" s="54"/>
      <c r="K414" s="54"/>
      <c r="L414" s="54"/>
      <c r="M414" s="54"/>
      <c r="N414" s="54"/>
      <c r="O414" s="54"/>
      <c r="P414" s="54"/>
      <c r="Q414" s="54"/>
      <c r="R414" s="3"/>
      <c r="S414" s="3"/>
      <c r="T414" s="3"/>
      <c r="U414" s="3"/>
      <c r="V414" s="3"/>
      <c r="W414" s="34"/>
      <c r="X414" s="4"/>
      <c r="Y414" s="4"/>
      <c r="Z414" s="4"/>
      <c r="AA414" s="4"/>
      <c r="AB414" s="4"/>
      <c r="AC414" s="4"/>
      <c r="AD414" s="4"/>
    </row>
    <row r="415" spans="1:30" outlineLevel="1">
      <c r="A415" s="7"/>
      <c r="B415" s="7"/>
      <c r="C415" s="7"/>
      <c r="D415" s="7"/>
      <c r="E415" s="163">
        <f>Asset15</f>
        <v>0</v>
      </c>
      <c r="F415" s="249"/>
      <c r="G415" s="249"/>
      <c r="H415" s="288"/>
      <c r="I415" s="54"/>
      <c r="J415" s="54"/>
      <c r="K415" s="54"/>
      <c r="L415" s="54"/>
      <c r="M415" s="54"/>
      <c r="N415" s="54"/>
      <c r="O415" s="54"/>
      <c r="P415" s="54"/>
      <c r="Q415" s="54"/>
      <c r="R415" s="3"/>
      <c r="S415" s="3"/>
      <c r="T415" s="3"/>
      <c r="U415" s="3"/>
      <c r="V415" s="3"/>
      <c r="W415" s="34"/>
      <c r="X415" s="4"/>
      <c r="Y415" s="4"/>
      <c r="Z415" s="4"/>
      <c r="AA415" s="4"/>
      <c r="AB415" s="4"/>
      <c r="AC415" s="4"/>
      <c r="AD415" s="4"/>
    </row>
    <row r="416" spans="1:30" outlineLevel="1">
      <c r="A416" s="7"/>
      <c r="B416" s="7"/>
      <c r="C416" s="7"/>
      <c r="D416" s="7"/>
      <c r="E416" s="163">
        <f>Asset16</f>
        <v>0</v>
      </c>
      <c r="F416" s="249"/>
      <c r="G416" s="249"/>
      <c r="H416" s="288"/>
      <c r="I416" s="54"/>
      <c r="J416" s="54"/>
      <c r="K416" s="54"/>
      <c r="L416" s="54"/>
      <c r="M416" s="54"/>
      <c r="N416" s="54"/>
      <c r="O416" s="54"/>
      <c r="P416" s="54"/>
      <c r="Q416" s="54"/>
      <c r="R416" s="3"/>
      <c r="S416" s="3"/>
      <c r="T416" s="3"/>
      <c r="U416" s="3"/>
      <c r="V416" s="3"/>
      <c r="W416" s="34"/>
      <c r="X416" s="4"/>
      <c r="Y416" s="4"/>
      <c r="Z416" s="4"/>
      <c r="AA416" s="4"/>
      <c r="AB416" s="4"/>
      <c r="AC416" s="4"/>
      <c r="AD416" s="4"/>
    </row>
    <row r="417" spans="1:30" outlineLevel="1">
      <c r="A417" s="7"/>
      <c r="B417" s="7"/>
      <c r="C417" s="7"/>
      <c r="D417" s="7"/>
      <c r="E417" s="163">
        <f>Asset17</f>
        <v>0</v>
      </c>
      <c r="F417" s="249"/>
      <c r="G417" s="249"/>
      <c r="H417" s="288"/>
      <c r="I417" s="54"/>
      <c r="J417" s="54"/>
      <c r="K417" s="54"/>
      <c r="L417" s="54"/>
      <c r="M417" s="54"/>
      <c r="N417" s="54"/>
      <c r="O417" s="54"/>
      <c r="P417" s="54"/>
      <c r="Q417" s="54"/>
      <c r="R417" s="3"/>
      <c r="S417" s="3"/>
      <c r="T417" s="3"/>
      <c r="U417" s="3"/>
      <c r="V417" s="3"/>
      <c r="W417" s="34"/>
      <c r="X417" s="4"/>
      <c r="Y417" s="4"/>
      <c r="Z417" s="4"/>
      <c r="AA417" s="4"/>
      <c r="AB417" s="4"/>
      <c r="AC417" s="4"/>
      <c r="AD417" s="4"/>
    </row>
    <row r="418" spans="1:30" outlineLevel="1">
      <c r="A418" s="7"/>
      <c r="B418" s="7"/>
      <c r="C418" s="7"/>
      <c r="D418" s="7"/>
      <c r="E418" s="163">
        <f>Asset18</f>
        <v>0</v>
      </c>
      <c r="F418" s="249"/>
      <c r="G418" s="249"/>
      <c r="H418" s="288"/>
      <c r="I418" s="54"/>
      <c r="J418" s="54"/>
      <c r="K418" s="54"/>
      <c r="L418" s="54"/>
      <c r="M418" s="54"/>
      <c r="N418" s="54"/>
      <c r="O418" s="54"/>
      <c r="P418" s="54"/>
      <c r="Q418" s="54"/>
      <c r="R418" s="3"/>
      <c r="S418" s="3"/>
      <c r="T418" s="3"/>
      <c r="U418" s="3"/>
      <c r="V418" s="3"/>
      <c r="W418" s="34"/>
      <c r="X418" s="4"/>
      <c r="Y418" s="4"/>
      <c r="Z418" s="4"/>
      <c r="AA418" s="4"/>
      <c r="AB418" s="4"/>
      <c r="AC418" s="4"/>
      <c r="AD418" s="4"/>
    </row>
    <row r="419" spans="1:30" outlineLevel="1">
      <c r="A419" s="7"/>
      <c r="B419" s="7"/>
      <c r="C419" s="7"/>
      <c r="D419" s="7"/>
      <c r="E419" s="163">
        <f>Asset19</f>
        <v>0</v>
      </c>
      <c r="F419" s="249"/>
      <c r="G419" s="249"/>
      <c r="H419" s="288"/>
      <c r="I419" s="54"/>
      <c r="J419" s="54"/>
      <c r="K419" s="54"/>
      <c r="L419" s="54"/>
      <c r="M419" s="54"/>
      <c r="N419" s="54"/>
      <c r="O419" s="54"/>
      <c r="P419" s="54"/>
      <c r="Q419" s="54"/>
      <c r="R419" s="3"/>
      <c r="S419" s="3"/>
      <c r="T419" s="3"/>
      <c r="U419" s="3"/>
      <c r="V419" s="3"/>
      <c r="W419" s="34"/>
      <c r="X419" s="4"/>
      <c r="Y419" s="4"/>
      <c r="Z419" s="4"/>
      <c r="AA419" s="4"/>
      <c r="AB419" s="4"/>
      <c r="AC419" s="4"/>
      <c r="AD419" s="4"/>
    </row>
    <row r="420" spans="1:30" outlineLevel="1">
      <c r="A420" s="7"/>
      <c r="B420" s="7"/>
      <c r="C420" s="7"/>
      <c r="D420" s="7"/>
      <c r="E420" s="163">
        <f>Asset20</f>
        <v>0</v>
      </c>
      <c r="F420" s="286"/>
      <c r="G420" s="250"/>
      <c r="H420" s="288"/>
      <c r="I420" s="54"/>
      <c r="J420" s="54"/>
      <c r="K420" s="54"/>
      <c r="L420" s="54"/>
      <c r="M420" s="54"/>
      <c r="N420" s="54"/>
      <c r="O420" s="54"/>
      <c r="P420" s="54"/>
      <c r="Q420" s="54"/>
      <c r="R420" s="3"/>
      <c r="S420" s="3"/>
      <c r="T420" s="3"/>
      <c r="U420" s="3"/>
      <c r="V420" s="3"/>
      <c r="W420" s="34"/>
      <c r="X420" s="4"/>
      <c r="Y420" s="4"/>
      <c r="Z420" s="4"/>
      <c r="AA420" s="4"/>
      <c r="AB420" s="4"/>
      <c r="AC420" s="4"/>
      <c r="AD420" s="4"/>
    </row>
    <row r="421" spans="1:30" outlineLevel="1">
      <c r="A421" s="7"/>
      <c r="B421" s="7"/>
      <c r="C421" s="7"/>
      <c r="D421" s="7"/>
      <c r="E421" s="163">
        <f>Asset21</f>
        <v>0</v>
      </c>
      <c r="F421" s="286"/>
      <c r="G421" s="250"/>
      <c r="H421" s="288"/>
      <c r="I421" s="54"/>
      <c r="J421" s="54"/>
      <c r="K421" s="54"/>
      <c r="L421" s="54"/>
      <c r="M421" s="54"/>
      <c r="N421" s="54"/>
      <c r="O421" s="54"/>
      <c r="P421" s="54"/>
      <c r="Q421" s="54"/>
      <c r="R421" s="3"/>
      <c r="S421" s="3"/>
      <c r="T421" s="3"/>
      <c r="U421" s="3"/>
      <c r="V421" s="3"/>
      <c r="W421" s="34"/>
      <c r="X421" s="4"/>
      <c r="Y421" s="4"/>
      <c r="Z421" s="4"/>
      <c r="AA421" s="4"/>
      <c r="AB421" s="4"/>
      <c r="AC421" s="4"/>
      <c r="AD421" s="4"/>
    </row>
    <row r="422" spans="1:30" outlineLevel="1">
      <c r="A422" s="7"/>
      <c r="B422" s="7"/>
      <c r="C422" s="7"/>
      <c r="D422" s="7"/>
      <c r="E422" s="163">
        <f>Asset22</f>
        <v>0</v>
      </c>
      <c r="F422" s="286"/>
      <c r="G422" s="250"/>
      <c r="H422" s="288"/>
      <c r="I422" s="54"/>
      <c r="J422" s="54"/>
      <c r="K422" s="54"/>
      <c r="L422" s="54"/>
      <c r="M422" s="54"/>
      <c r="N422" s="54"/>
      <c r="O422" s="54"/>
      <c r="P422" s="54"/>
      <c r="Q422" s="54"/>
      <c r="R422" s="3"/>
      <c r="S422" s="3"/>
      <c r="T422" s="3"/>
      <c r="U422" s="3"/>
      <c r="V422" s="3"/>
      <c r="W422" s="34"/>
      <c r="X422" s="4"/>
      <c r="Y422" s="4"/>
      <c r="Z422" s="4"/>
      <c r="AA422" s="4"/>
      <c r="AB422" s="4"/>
      <c r="AC422" s="4"/>
      <c r="AD422" s="4"/>
    </row>
    <row r="423" spans="1:30" outlineLevel="1">
      <c r="A423" s="7"/>
      <c r="B423" s="7"/>
      <c r="C423" s="7"/>
      <c r="D423" s="7"/>
      <c r="E423" s="163">
        <f>Asset23</f>
        <v>0</v>
      </c>
      <c r="F423" s="286"/>
      <c r="G423" s="250"/>
      <c r="H423" s="288"/>
      <c r="I423" s="54"/>
      <c r="J423" s="54"/>
      <c r="K423" s="54"/>
      <c r="L423" s="54"/>
      <c r="M423" s="54"/>
      <c r="N423" s="54"/>
      <c r="O423" s="54"/>
      <c r="P423" s="54"/>
      <c r="Q423" s="54"/>
      <c r="R423" s="3"/>
      <c r="S423" s="3"/>
      <c r="T423" s="3"/>
      <c r="U423" s="3"/>
      <c r="V423" s="3"/>
      <c r="W423" s="34"/>
      <c r="X423" s="4"/>
      <c r="Y423" s="4"/>
      <c r="Z423" s="4"/>
      <c r="AA423" s="4"/>
      <c r="AB423" s="4"/>
      <c r="AC423" s="4"/>
      <c r="AD423" s="4"/>
    </row>
    <row r="424" spans="1:30" outlineLevel="1">
      <c r="A424" s="7"/>
      <c r="B424" s="7"/>
      <c r="C424" s="7"/>
      <c r="D424" s="7"/>
      <c r="E424" s="163">
        <f>Asset24</f>
        <v>0</v>
      </c>
      <c r="F424" s="286"/>
      <c r="G424" s="250"/>
      <c r="H424" s="288"/>
      <c r="I424" s="54"/>
      <c r="J424" s="54"/>
      <c r="K424" s="54"/>
      <c r="L424" s="54"/>
      <c r="M424" s="54"/>
      <c r="N424" s="54"/>
      <c r="O424" s="54"/>
      <c r="P424" s="54"/>
      <c r="Q424" s="54"/>
      <c r="R424" s="3"/>
      <c r="S424" s="3"/>
      <c r="T424" s="3"/>
      <c r="U424" s="3"/>
      <c r="V424" s="3"/>
      <c r="W424" s="34"/>
      <c r="X424" s="4"/>
      <c r="Y424" s="4"/>
      <c r="Z424" s="4"/>
      <c r="AA424" s="4"/>
      <c r="AB424" s="4"/>
      <c r="AC424" s="4"/>
      <c r="AD424" s="4"/>
    </row>
    <row r="425" spans="1:30" outlineLevel="1">
      <c r="A425" s="7"/>
      <c r="B425" s="7"/>
      <c r="C425" s="7"/>
      <c r="D425" s="7"/>
      <c r="E425" s="163">
        <f>Asset25</f>
        <v>0</v>
      </c>
      <c r="F425" s="286"/>
      <c r="G425" s="250"/>
      <c r="H425" s="288"/>
      <c r="I425" s="54"/>
      <c r="J425" s="54"/>
      <c r="K425" s="54"/>
      <c r="L425" s="54"/>
      <c r="M425" s="54"/>
      <c r="N425" s="54"/>
      <c r="O425" s="54"/>
      <c r="P425" s="54"/>
      <c r="Q425" s="54"/>
      <c r="R425" s="3"/>
      <c r="S425" s="3"/>
      <c r="T425" s="3"/>
      <c r="U425" s="3"/>
      <c r="V425" s="3"/>
      <c r="W425" s="34"/>
      <c r="X425" s="4"/>
      <c r="Y425" s="4"/>
      <c r="Z425" s="4"/>
      <c r="AA425" s="4"/>
      <c r="AB425" s="4"/>
      <c r="AC425" s="4"/>
      <c r="AD425" s="4"/>
    </row>
    <row r="426" spans="1:30" outlineLevel="1">
      <c r="A426" s="7"/>
      <c r="B426" s="7"/>
      <c r="C426" s="7"/>
      <c r="D426" s="7"/>
      <c r="E426" s="163">
        <f>Asset26</f>
        <v>0</v>
      </c>
      <c r="F426" s="286"/>
      <c r="G426" s="250"/>
      <c r="H426" s="288"/>
      <c r="I426" s="54"/>
      <c r="J426" s="54"/>
      <c r="K426" s="54"/>
      <c r="L426" s="54"/>
      <c r="M426" s="54"/>
      <c r="N426" s="54"/>
      <c r="O426" s="54"/>
      <c r="P426" s="54"/>
      <c r="Q426" s="54"/>
      <c r="R426" s="3"/>
      <c r="S426" s="3"/>
      <c r="T426" s="3"/>
      <c r="U426" s="3"/>
      <c r="V426" s="3"/>
      <c r="W426" s="34"/>
      <c r="X426" s="4"/>
      <c r="Y426" s="4"/>
      <c r="Z426" s="4"/>
      <c r="AA426" s="4"/>
      <c r="AB426" s="4"/>
      <c r="AC426" s="4"/>
      <c r="AD426" s="4"/>
    </row>
    <row r="427" spans="1:30" outlineLevel="1">
      <c r="A427" s="7"/>
      <c r="B427" s="7"/>
      <c r="C427" s="7"/>
      <c r="D427" s="7"/>
      <c r="E427" s="163">
        <f>Asset27</f>
        <v>0</v>
      </c>
      <c r="F427" s="286"/>
      <c r="G427" s="250"/>
      <c r="H427" s="288"/>
      <c r="I427" s="54"/>
      <c r="J427" s="54"/>
      <c r="K427" s="54"/>
      <c r="L427" s="54"/>
      <c r="M427" s="54"/>
      <c r="N427" s="54"/>
      <c r="O427" s="54"/>
      <c r="P427" s="54"/>
      <c r="Q427" s="54"/>
      <c r="R427" s="3"/>
      <c r="S427" s="3"/>
      <c r="T427" s="3"/>
      <c r="U427" s="3"/>
      <c r="V427" s="3"/>
      <c r="W427" s="34"/>
      <c r="X427" s="4"/>
      <c r="Y427" s="4"/>
      <c r="Z427" s="4"/>
      <c r="AA427" s="4"/>
      <c r="AB427" s="4"/>
      <c r="AC427" s="4"/>
      <c r="AD427" s="4"/>
    </row>
    <row r="428" spans="1:30" outlineLevel="1">
      <c r="A428" s="7"/>
      <c r="B428" s="7"/>
      <c r="C428" s="7"/>
      <c r="D428" s="7"/>
      <c r="E428" s="163">
        <f>Asset28</f>
        <v>0</v>
      </c>
      <c r="F428" s="286"/>
      <c r="G428" s="250"/>
      <c r="H428" s="288"/>
      <c r="I428" s="54"/>
      <c r="J428" s="54"/>
      <c r="K428" s="54"/>
      <c r="L428" s="54"/>
      <c r="M428" s="54"/>
      <c r="N428" s="54"/>
      <c r="O428" s="54"/>
      <c r="P428" s="54"/>
      <c r="Q428" s="54"/>
      <c r="R428" s="3"/>
      <c r="S428" s="3"/>
      <c r="T428" s="3"/>
      <c r="U428" s="3"/>
      <c r="V428" s="3"/>
      <c r="W428" s="34"/>
      <c r="X428" s="4"/>
      <c r="Y428" s="4"/>
      <c r="Z428" s="4"/>
      <c r="AA428" s="4"/>
      <c r="AB428" s="4"/>
      <c r="AC428" s="4"/>
      <c r="AD428" s="4"/>
    </row>
    <row r="429" spans="1:30" outlineLevel="1">
      <c r="A429" s="7"/>
      <c r="B429" s="7"/>
      <c r="C429" s="7"/>
      <c r="D429" s="7"/>
      <c r="E429" s="163">
        <f>Asset29</f>
        <v>0</v>
      </c>
      <c r="F429" s="286"/>
      <c r="G429" s="250"/>
      <c r="H429" s="288"/>
      <c r="I429" s="54"/>
      <c r="J429" s="54"/>
      <c r="K429" s="54"/>
      <c r="L429" s="54"/>
      <c r="M429" s="54"/>
      <c r="N429" s="54"/>
      <c r="O429" s="54"/>
      <c r="P429" s="54"/>
      <c r="Q429" s="54"/>
      <c r="R429" s="3"/>
      <c r="S429" s="3"/>
      <c r="T429" s="3"/>
      <c r="U429" s="3"/>
      <c r="V429" s="3"/>
      <c r="W429" s="34"/>
      <c r="X429" s="4"/>
      <c r="Y429" s="4"/>
      <c r="Z429" s="4"/>
      <c r="AA429" s="4"/>
      <c r="AB429" s="4"/>
      <c r="AC429" s="4"/>
      <c r="AD429" s="4"/>
    </row>
    <row r="430" spans="1:30" outlineLevel="1">
      <c r="A430" s="7"/>
      <c r="B430" s="7"/>
      <c r="C430" s="7"/>
      <c r="D430" s="7"/>
      <c r="E430" s="163">
        <f>Asset30</f>
        <v>0</v>
      </c>
      <c r="F430" s="286"/>
      <c r="G430" s="250"/>
      <c r="H430" s="288"/>
      <c r="I430" s="54"/>
      <c r="J430" s="54"/>
      <c r="K430" s="54"/>
      <c r="L430" s="54"/>
      <c r="M430" s="54"/>
      <c r="N430" s="54"/>
      <c r="O430" s="54"/>
      <c r="P430" s="54"/>
      <c r="Q430" s="54"/>
      <c r="R430" s="3"/>
      <c r="S430" s="3"/>
      <c r="T430" s="3"/>
      <c r="U430" s="3"/>
      <c r="V430" s="3"/>
      <c r="W430" s="34"/>
      <c r="X430" s="4"/>
      <c r="Y430" s="4"/>
      <c r="Z430" s="4"/>
      <c r="AA430" s="4"/>
      <c r="AB430" s="4"/>
      <c r="AC430" s="4"/>
      <c r="AD430" s="4"/>
    </row>
    <row r="431" spans="1:30" hidden="1" outlineLevel="2">
      <c r="A431" s="7"/>
      <c r="B431" s="7"/>
      <c r="C431" s="7"/>
      <c r="D431" s="7"/>
      <c r="E431" s="163">
        <f>Asset31</f>
        <v>0</v>
      </c>
      <c r="F431" s="286"/>
      <c r="G431" s="250"/>
      <c r="H431" s="288"/>
      <c r="I431" s="54"/>
      <c r="J431" s="54"/>
      <c r="K431" s="54"/>
      <c r="L431" s="54"/>
      <c r="M431" s="54"/>
      <c r="N431" s="54"/>
      <c r="O431" s="54"/>
      <c r="P431" s="54"/>
      <c r="Q431" s="54"/>
      <c r="R431" s="3"/>
      <c r="S431" s="3"/>
      <c r="T431" s="3"/>
      <c r="U431" s="3"/>
      <c r="V431" s="3"/>
      <c r="W431" s="34"/>
      <c r="X431" s="4"/>
      <c r="Y431" s="4"/>
      <c r="Z431" s="4"/>
      <c r="AA431" s="4"/>
      <c r="AB431" s="4"/>
      <c r="AC431" s="4"/>
      <c r="AD431" s="4"/>
    </row>
    <row r="432" spans="1:30" hidden="1" outlineLevel="2">
      <c r="A432" s="7"/>
      <c r="B432" s="7"/>
      <c r="C432" s="7"/>
      <c r="D432" s="7"/>
      <c r="E432" s="163">
        <f>Asset32</f>
        <v>0</v>
      </c>
      <c r="F432" s="286"/>
      <c r="G432" s="250"/>
      <c r="H432" s="288"/>
      <c r="I432" s="54"/>
      <c r="J432" s="54"/>
      <c r="K432" s="54"/>
      <c r="L432" s="54"/>
      <c r="M432" s="54"/>
      <c r="N432" s="54"/>
      <c r="O432" s="54"/>
      <c r="P432" s="54"/>
      <c r="Q432" s="54"/>
      <c r="R432" s="3"/>
      <c r="S432" s="3"/>
      <c r="T432" s="3"/>
      <c r="U432" s="3"/>
      <c r="V432" s="3"/>
      <c r="W432" s="34"/>
      <c r="X432" s="4"/>
      <c r="Y432" s="4"/>
      <c r="Z432" s="4"/>
      <c r="AA432" s="4"/>
      <c r="AB432" s="4"/>
      <c r="AC432" s="4"/>
      <c r="AD432" s="4"/>
    </row>
    <row r="433" spans="1:30" hidden="1" outlineLevel="2">
      <c r="A433" s="7"/>
      <c r="B433" s="7"/>
      <c r="C433" s="7"/>
      <c r="D433" s="7"/>
      <c r="E433" s="163">
        <f>Asset33</f>
        <v>0</v>
      </c>
      <c r="F433" s="286"/>
      <c r="G433" s="250"/>
      <c r="H433" s="288"/>
      <c r="I433" s="54"/>
      <c r="J433" s="54"/>
      <c r="K433" s="54"/>
      <c r="L433" s="54"/>
      <c r="M433" s="54"/>
      <c r="N433" s="54"/>
      <c r="O433" s="54"/>
      <c r="P433" s="54"/>
      <c r="Q433" s="54"/>
      <c r="R433" s="3"/>
      <c r="S433" s="3"/>
      <c r="T433" s="3"/>
      <c r="U433" s="3"/>
      <c r="V433" s="3"/>
      <c r="W433" s="34"/>
      <c r="X433" s="4"/>
      <c r="Y433" s="4"/>
      <c r="Z433" s="4"/>
      <c r="AA433" s="4"/>
      <c r="AB433" s="4"/>
      <c r="AC433" s="4"/>
      <c r="AD433" s="4"/>
    </row>
    <row r="434" spans="1:30" hidden="1" outlineLevel="2">
      <c r="A434" s="7"/>
      <c r="B434" s="7"/>
      <c r="C434" s="7"/>
      <c r="D434" s="7"/>
      <c r="E434" s="163">
        <f>Asset34</f>
        <v>0</v>
      </c>
      <c r="F434" s="286"/>
      <c r="G434" s="250"/>
      <c r="H434" s="288"/>
      <c r="I434" s="54"/>
      <c r="J434" s="54"/>
      <c r="K434" s="54"/>
      <c r="L434" s="54"/>
      <c r="M434" s="54"/>
      <c r="N434" s="54"/>
      <c r="O434" s="54"/>
      <c r="P434" s="54"/>
      <c r="Q434" s="54"/>
      <c r="R434" s="3"/>
      <c r="S434" s="3"/>
      <c r="T434" s="3"/>
      <c r="U434" s="3"/>
      <c r="V434" s="3"/>
      <c r="W434" s="34"/>
      <c r="X434" s="4"/>
      <c r="Y434" s="4"/>
      <c r="Z434" s="4"/>
      <c r="AA434" s="4"/>
      <c r="AB434" s="4"/>
      <c r="AC434" s="4"/>
      <c r="AD434" s="4"/>
    </row>
    <row r="435" spans="1:30" hidden="1" outlineLevel="2">
      <c r="A435" s="7"/>
      <c r="B435" s="7"/>
      <c r="C435" s="7"/>
      <c r="D435" s="7"/>
      <c r="E435" s="163">
        <f>Asset35</f>
        <v>0</v>
      </c>
      <c r="F435" s="286"/>
      <c r="G435" s="250"/>
      <c r="H435" s="288"/>
      <c r="I435" s="54"/>
      <c r="J435" s="54"/>
      <c r="K435" s="54"/>
      <c r="L435" s="54"/>
      <c r="M435" s="54"/>
      <c r="N435" s="54"/>
      <c r="O435" s="54"/>
      <c r="P435" s="54"/>
      <c r="Q435" s="54"/>
      <c r="R435" s="3"/>
      <c r="S435" s="3"/>
      <c r="T435" s="3"/>
      <c r="U435" s="3"/>
      <c r="V435" s="3"/>
      <c r="W435" s="34"/>
      <c r="X435" s="4"/>
      <c r="Y435" s="4"/>
      <c r="Z435" s="4"/>
      <c r="AA435" s="4"/>
      <c r="AB435" s="4"/>
      <c r="AC435" s="4"/>
      <c r="AD435" s="4"/>
    </row>
    <row r="436" spans="1:30" hidden="1" outlineLevel="2">
      <c r="A436" s="7"/>
      <c r="B436" s="7"/>
      <c r="C436" s="7"/>
      <c r="D436" s="7"/>
      <c r="E436" s="163">
        <f>Asset36</f>
        <v>0</v>
      </c>
      <c r="F436" s="286"/>
      <c r="G436" s="250"/>
      <c r="H436" s="288"/>
      <c r="I436" s="54"/>
      <c r="J436" s="54"/>
      <c r="K436" s="54"/>
      <c r="L436" s="54"/>
      <c r="M436" s="54"/>
      <c r="N436" s="54"/>
      <c r="O436" s="54"/>
      <c r="P436" s="54"/>
      <c r="Q436" s="54"/>
      <c r="R436" s="3"/>
      <c r="S436" s="3"/>
      <c r="T436" s="3"/>
      <c r="U436" s="3"/>
      <c r="V436" s="3"/>
      <c r="W436" s="34"/>
      <c r="X436" s="4"/>
      <c r="Y436" s="4"/>
      <c r="Z436" s="4"/>
      <c r="AA436" s="4"/>
      <c r="AB436" s="4"/>
      <c r="AC436" s="4"/>
      <c r="AD436" s="4"/>
    </row>
    <row r="437" spans="1:30" hidden="1" outlineLevel="2">
      <c r="A437" s="7"/>
      <c r="B437" s="7"/>
      <c r="C437" s="7"/>
      <c r="D437" s="7"/>
      <c r="E437" s="163">
        <f>Asset37</f>
        <v>0</v>
      </c>
      <c r="F437" s="286"/>
      <c r="G437" s="250"/>
      <c r="H437" s="288"/>
      <c r="I437" s="54"/>
      <c r="J437" s="54"/>
      <c r="K437" s="54"/>
      <c r="L437" s="54"/>
      <c r="M437" s="54"/>
      <c r="N437" s="54"/>
      <c r="O437" s="54"/>
      <c r="P437" s="54"/>
      <c r="Q437" s="54"/>
      <c r="R437" s="3"/>
      <c r="S437" s="3"/>
      <c r="T437" s="3"/>
      <c r="U437" s="3"/>
      <c r="V437" s="3"/>
      <c r="W437" s="34"/>
      <c r="X437" s="4"/>
      <c r="Y437" s="4"/>
      <c r="Z437" s="4"/>
      <c r="AA437" s="4"/>
      <c r="AB437" s="4"/>
      <c r="AC437" s="4"/>
      <c r="AD437" s="4"/>
    </row>
    <row r="438" spans="1:30" hidden="1" outlineLevel="2">
      <c r="A438" s="7"/>
      <c r="B438" s="7"/>
      <c r="C438" s="7"/>
      <c r="D438" s="7"/>
      <c r="E438" s="163">
        <f>Asset38</f>
        <v>0</v>
      </c>
      <c r="F438" s="286"/>
      <c r="G438" s="250"/>
      <c r="H438" s="288"/>
      <c r="I438" s="54"/>
      <c r="J438" s="54"/>
      <c r="K438" s="54"/>
      <c r="L438" s="54"/>
      <c r="M438" s="54"/>
      <c r="N438" s="54"/>
      <c r="O438" s="54"/>
      <c r="P438" s="54"/>
      <c r="Q438" s="54"/>
      <c r="R438" s="3"/>
      <c r="S438" s="3"/>
      <c r="T438" s="3"/>
      <c r="U438" s="3"/>
      <c r="V438" s="3"/>
      <c r="W438" s="34"/>
      <c r="X438" s="4"/>
      <c r="Y438" s="4"/>
      <c r="Z438" s="4"/>
      <c r="AA438" s="4"/>
      <c r="AB438" s="4"/>
      <c r="AC438" s="4"/>
      <c r="AD438" s="4"/>
    </row>
    <row r="439" spans="1:30" hidden="1" outlineLevel="2">
      <c r="A439" s="7"/>
      <c r="B439" s="7"/>
      <c r="C439" s="7"/>
      <c r="D439" s="7"/>
      <c r="E439" s="163">
        <f>Asset39</f>
        <v>0</v>
      </c>
      <c r="F439" s="286"/>
      <c r="G439" s="250"/>
      <c r="H439" s="288"/>
      <c r="I439" s="54"/>
      <c r="J439" s="54"/>
      <c r="K439" s="54"/>
      <c r="L439" s="54"/>
      <c r="M439" s="54"/>
      <c r="N439" s="54"/>
      <c r="O439" s="54"/>
      <c r="P439" s="54"/>
      <c r="Q439" s="54"/>
      <c r="R439" s="3"/>
      <c r="S439" s="3"/>
      <c r="T439" s="3"/>
      <c r="U439" s="3"/>
      <c r="V439" s="3"/>
      <c r="W439" s="34"/>
      <c r="X439" s="4"/>
      <c r="Y439" s="4"/>
      <c r="Z439" s="4"/>
      <c r="AA439" s="4"/>
      <c r="AB439" s="4"/>
      <c r="AC439" s="4"/>
      <c r="AD439" s="4"/>
    </row>
    <row r="440" spans="1:30" hidden="1" outlineLevel="2">
      <c r="A440" s="7"/>
      <c r="B440" s="7"/>
      <c r="C440" s="7"/>
      <c r="D440" s="7"/>
      <c r="E440" s="163">
        <f>Asset40</f>
        <v>0</v>
      </c>
      <c r="F440" s="286"/>
      <c r="G440" s="250"/>
      <c r="H440" s="288"/>
      <c r="I440" s="54"/>
      <c r="J440" s="54"/>
      <c r="K440" s="54"/>
      <c r="L440" s="54"/>
      <c r="M440" s="54"/>
      <c r="N440" s="54"/>
      <c r="O440" s="54"/>
      <c r="P440" s="54"/>
      <c r="Q440" s="54"/>
      <c r="R440" s="3"/>
      <c r="S440" s="3"/>
      <c r="T440" s="3"/>
      <c r="U440" s="3"/>
      <c r="V440" s="3"/>
      <c r="W440" s="34"/>
      <c r="X440" s="4"/>
      <c r="Y440" s="4"/>
      <c r="Z440" s="4"/>
      <c r="AA440" s="4"/>
      <c r="AB440" s="4"/>
      <c r="AC440" s="4"/>
      <c r="AD440" s="4"/>
    </row>
    <row r="441" spans="1:30" hidden="1" outlineLevel="2">
      <c r="A441" s="7"/>
      <c r="B441" s="7"/>
      <c r="C441" s="7"/>
      <c r="D441" s="7"/>
      <c r="E441" s="163">
        <f>Asset41</f>
        <v>0</v>
      </c>
      <c r="F441" s="286"/>
      <c r="G441" s="250"/>
      <c r="H441" s="288"/>
      <c r="I441" s="54"/>
      <c r="J441" s="54"/>
      <c r="K441" s="54"/>
      <c r="L441" s="54"/>
      <c r="M441" s="54"/>
      <c r="N441" s="54"/>
      <c r="O441" s="54"/>
      <c r="P441" s="54"/>
      <c r="Q441" s="54"/>
      <c r="R441" s="3"/>
      <c r="S441" s="3"/>
      <c r="T441" s="3"/>
      <c r="U441" s="3"/>
      <c r="V441" s="3"/>
      <c r="W441" s="34"/>
      <c r="X441" s="4"/>
      <c r="Y441" s="4"/>
      <c r="Z441" s="4"/>
      <c r="AA441" s="4"/>
      <c r="AB441" s="4"/>
      <c r="AC441" s="4"/>
      <c r="AD441" s="4"/>
    </row>
    <row r="442" spans="1:30" hidden="1" outlineLevel="2">
      <c r="A442" s="7"/>
      <c r="B442" s="7"/>
      <c r="C442" s="7"/>
      <c r="D442" s="7"/>
      <c r="E442" s="163">
        <f>Asset42</f>
        <v>0</v>
      </c>
      <c r="F442" s="286"/>
      <c r="G442" s="250"/>
      <c r="H442" s="288"/>
      <c r="I442" s="54"/>
      <c r="J442" s="54"/>
      <c r="K442" s="54"/>
      <c r="L442" s="54"/>
      <c r="M442" s="54"/>
      <c r="N442" s="54"/>
      <c r="O442" s="54"/>
      <c r="P442" s="54"/>
      <c r="Q442" s="54"/>
      <c r="R442" s="3"/>
      <c r="S442" s="3"/>
      <c r="T442" s="3"/>
      <c r="U442" s="3"/>
      <c r="V442" s="3"/>
      <c r="W442" s="34"/>
      <c r="X442" s="4"/>
      <c r="Y442" s="4"/>
      <c r="Z442" s="4"/>
      <c r="AA442" s="4"/>
      <c r="AB442" s="4"/>
      <c r="AC442" s="4"/>
      <c r="AD442" s="4"/>
    </row>
    <row r="443" spans="1:30" hidden="1" outlineLevel="2">
      <c r="A443" s="7"/>
      <c r="B443" s="7"/>
      <c r="C443" s="7"/>
      <c r="D443" s="7"/>
      <c r="E443" s="163">
        <f>Asset43</f>
        <v>0</v>
      </c>
      <c r="F443" s="286"/>
      <c r="G443" s="250"/>
      <c r="H443" s="288"/>
      <c r="I443" s="54"/>
      <c r="J443" s="54"/>
      <c r="K443" s="54"/>
      <c r="L443" s="54"/>
      <c r="M443" s="54"/>
      <c r="N443" s="54"/>
      <c r="O443" s="54"/>
      <c r="P443" s="54"/>
      <c r="Q443" s="54"/>
      <c r="R443" s="3"/>
      <c r="S443" s="3"/>
      <c r="T443" s="3"/>
      <c r="U443" s="3"/>
      <c r="V443" s="3"/>
      <c r="W443" s="34"/>
      <c r="X443" s="4"/>
      <c r="Y443" s="4"/>
      <c r="Z443" s="4"/>
      <c r="AA443" s="4"/>
      <c r="AB443" s="4"/>
      <c r="AC443" s="4"/>
      <c r="AD443" s="4"/>
    </row>
    <row r="444" spans="1:30" hidden="1" outlineLevel="2">
      <c r="A444" s="7"/>
      <c r="B444" s="7"/>
      <c r="C444" s="7"/>
      <c r="D444" s="7"/>
      <c r="E444" s="163">
        <f>Asset44</f>
        <v>0</v>
      </c>
      <c r="F444" s="286"/>
      <c r="G444" s="250"/>
      <c r="H444" s="288"/>
      <c r="I444" s="54"/>
      <c r="J444" s="54"/>
      <c r="K444" s="54"/>
      <c r="L444" s="54"/>
      <c r="M444" s="54"/>
      <c r="N444" s="54"/>
      <c r="O444" s="54"/>
      <c r="P444" s="54"/>
      <c r="Q444" s="54"/>
      <c r="R444" s="3"/>
      <c r="S444" s="3"/>
      <c r="T444" s="3"/>
      <c r="U444" s="3"/>
      <c r="V444" s="3"/>
      <c r="W444" s="34"/>
      <c r="X444" s="4"/>
      <c r="Y444" s="4"/>
      <c r="Z444" s="4"/>
      <c r="AA444" s="4"/>
      <c r="AB444" s="4"/>
      <c r="AC444" s="4"/>
      <c r="AD444" s="4"/>
    </row>
    <row r="445" spans="1:30" hidden="1" outlineLevel="2">
      <c r="A445" s="7"/>
      <c r="B445" s="7"/>
      <c r="C445" s="7"/>
      <c r="D445" s="7"/>
      <c r="E445" s="163">
        <f>Asset45</f>
        <v>0</v>
      </c>
      <c r="F445" s="286"/>
      <c r="G445" s="250"/>
      <c r="H445" s="288"/>
      <c r="I445" s="54"/>
      <c r="J445" s="54"/>
      <c r="K445" s="54"/>
      <c r="L445" s="54"/>
      <c r="M445" s="54"/>
      <c r="N445" s="54"/>
      <c r="O445" s="54"/>
      <c r="P445" s="54"/>
      <c r="Q445" s="54"/>
      <c r="R445" s="3"/>
      <c r="S445" s="3"/>
      <c r="T445" s="3"/>
      <c r="U445" s="3"/>
      <c r="V445" s="3"/>
      <c r="W445" s="34"/>
      <c r="X445" s="4"/>
      <c r="Y445" s="4"/>
      <c r="Z445" s="4"/>
      <c r="AA445" s="4"/>
      <c r="AB445" s="4"/>
      <c r="AC445" s="4"/>
      <c r="AD445" s="4"/>
    </row>
    <row r="446" spans="1:30" hidden="1" outlineLevel="2">
      <c r="A446" s="7"/>
      <c r="B446" s="7"/>
      <c r="C446" s="7"/>
      <c r="D446" s="7"/>
      <c r="E446" s="163">
        <f>Asset46</f>
        <v>0</v>
      </c>
      <c r="F446" s="286"/>
      <c r="G446" s="250"/>
      <c r="H446" s="288"/>
      <c r="I446" s="54"/>
      <c r="J446" s="54"/>
      <c r="K446" s="54"/>
      <c r="L446" s="54"/>
      <c r="M446" s="54"/>
      <c r="N446" s="54"/>
      <c r="O446" s="54"/>
      <c r="P446" s="54"/>
      <c r="Q446" s="54"/>
      <c r="R446" s="3"/>
      <c r="S446" s="3"/>
      <c r="T446" s="3"/>
      <c r="U446" s="3"/>
      <c r="V446" s="3"/>
      <c r="W446" s="34"/>
      <c r="X446" s="4"/>
      <c r="Y446" s="4"/>
      <c r="Z446" s="4"/>
      <c r="AA446" s="4"/>
      <c r="AB446" s="4"/>
      <c r="AC446" s="4"/>
      <c r="AD446" s="4"/>
    </row>
    <row r="447" spans="1:30" hidden="1" outlineLevel="2">
      <c r="A447" s="7"/>
      <c r="B447" s="7"/>
      <c r="C447" s="7"/>
      <c r="D447" s="7"/>
      <c r="E447" s="163">
        <f>Asset47</f>
        <v>0</v>
      </c>
      <c r="F447" s="286"/>
      <c r="G447" s="250"/>
      <c r="H447" s="288"/>
      <c r="I447" s="54"/>
      <c r="J447" s="54"/>
      <c r="K447" s="54"/>
      <c r="L447" s="54"/>
      <c r="M447" s="54"/>
      <c r="N447" s="54"/>
      <c r="O447" s="54"/>
      <c r="P447" s="54"/>
      <c r="Q447" s="54"/>
      <c r="R447" s="3"/>
      <c r="S447" s="3"/>
      <c r="T447" s="3"/>
      <c r="U447" s="3"/>
      <c r="V447" s="3"/>
      <c r="W447" s="34"/>
      <c r="X447" s="4"/>
      <c r="Y447" s="4"/>
      <c r="Z447" s="4"/>
      <c r="AA447" s="4"/>
      <c r="AB447" s="4"/>
      <c r="AC447" s="4"/>
      <c r="AD447" s="4"/>
    </row>
    <row r="448" spans="1:30" hidden="1" outlineLevel="2">
      <c r="A448" s="7"/>
      <c r="B448" s="7"/>
      <c r="C448" s="7"/>
      <c r="D448" s="7"/>
      <c r="E448" s="163">
        <f>Asset48</f>
        <v>0</v>
      </c>
      <c r="F448" s="286"/>
      <c r="G448" s="250"/>
      <c r="H448" s="288"/>
      <c r="I448" s="54"/>
      <c r="J448" s="54"/>
      <c r="K448" s="54"/>
      <c r="L448" s="54"/>
      <c r="M448" s="54"/>
      <c r="N448" s="54"/>
      <c r="O448" s="54"/>
      <c r="P448" s="54"/>
      <c r="Q448" s="54"/>
      <c r="R448" s="3"/>
      <c r="S448" s="3"/>
      <c r="T448" s="3"/>
      <c r="U448" s="3"/>
      <c r="V448" s="3"/>
      <c r="W448" s="34"/>
      <c r="X448" s="4"/>
      <c r="Y448" s="4"/>
      <c r="Z448" s="4"/>
      <c r="AA448" s="4"/>
      <c r="AB448" s="4"/>
      <c r="AC448" s="4"/>
      <c r="AD448" s="4"/>
    </row>
    <row r="449" spans="1:30" hidden="1" outlineLevel="2">
      <c r="A449" s="7"/>
      <c r="B449" s="7"/>
      <c r="C449" s="7"/>
      <c r="D449" s="7"/>
      <c r="E449" s="163">
        <f>Asset49</f>
        <v>0</v>
      </c>
      <c r="F449" s="286"/>
      <c r="G449" s="250"/>
      <c r="H449" s="288"/>
      <c r="I449" s="54"/>
      <c r="J449" s="54"/>
      <c r="K449" s="54"/>
      <c r="L449" s="54"/>
      <c r="M449" s="54"/>
      <c r="N449" s="54"/>
      <c r="O449" s="54"/>
      <c r="P449" s="54"/>
      <c r="Q449" s="54"/>
      <c r="R449" s="3"/>
      <c r="S449" s="3"/>
      <c r="T449" s="3"/>
      <c r="U449" s="3"/>
      <c r="V449" s="3"/>
      <c r="W449" s="34"/>
      <c r="X449" s="4"/>
      <c r="Y449" s="4"/>
      <c r="Z449" s="4"/>
      <c r="AA449" s="4"/>
      <c r="AB449" s="4"/>
      <c r="AC449" s="4"/>
      <c r="AD449" s="4"/>
    </row>
    <row r="450" spans="1:30" outlineLevel="1" collapsed="1">
      <c r="A450" s="7"/>
      <c r="B450" s="7"/>
      <c r="C450" s="7"/>
      <c r="D450" s="7"/>
      <c r="E450" s="163" t="str">
        <f>Asset50</f>
        <v>Equity raising costs</v>
      </c>
      <c r="F450" s="286"/>
      <c r="G450" s="250"/>
      <c r="H450" s="288"/>
      <c r="I450" s="54"/>
      <c r="J450" s="54"/>
      <c r="K450" s="54"/>
      <c r="L450" s="54"/>
      <c r="M450" s="54"/>
      <c r="N450" s="54"/>
      <c r="O450" s="54"/>
      <c r="P450" s="54"/>
      <c r="Q450" s="54"/>
      <c r="R450" s="3"/>
      <c r="S450" s="3"/>
      <c r="T450" s="3"/>
      <c r="U450" s="3"/>
      <c r="V450" s="3"/>
      <c r="W450" s="34"/>
      <c r="X450" s="4"/>
      <c r="Y450" s="4"/>
      <c r="Z450" s="4"/>
      <c r="AA450" s="4"/>
      <c r="AB450" s="4"/>
      <c r="AC450" s="4"/>
      <c r="AD450" s="4"/>
    </row>
    <row r="451" spans="1:30">
      <c r="A451" s="7"/>
      <c r="B451" s="7"/>
      <c r="C451" s="7"/>
      <c r="D451" s="7"/>
      <c r="E451" s="163" t="s">
        <v>18</v>
      </c>
      <c r="F451" s="286"/>
      <c r="G451" s="286"/>
      <c r="H451" s="241">
        <f>SUM(H401:H450)</f>
        <v>12.637922335150217</v>
      </c>
      <c r="I451" s="241">
        <f t="shared" ref="I451:Q451" si="150">SUM(I401:I450)</f>
        <v>25.513476331323467</v>
      </c>
      <c r="J451" s="241">
        <f t="shared" si="150"/>
        <v>28.665048726945262</v>
      </c>
      <c r="K451" s="241">
        <f t="shared" si="150"/>
        <v>30.795781794561783</v>
      </c>
      <c r="L451" s="241">
        <f t="shared" si="150"/>
        <v>26.90498166858297</v>
      </c>
      <c r="M451" s="241">
        <f t="shared" si="150"/>
        <v>0</v>
      </c>
      <c r="N451" s="241">
        <f t="shared" si="150"/>
        <v>0</v>
      </c>
      <c r="O451" s="241">
        <f t="shared" si="150"/>
        <v>0</v>
      </c>
      <c r="P451" s="241">
        <f t="shared" si="150"/>
        <v>0</v>
      </c>
      <c r="Q451" s="241">
        <f t="shared" si="150"/>
        <v>0</v>
      </c>
      <c r="R451" s="29"/>
      <c r="S451" s="29"/>
      <c r="T451" s="29"/>
      <c r="U451" s="29"/>
      <c r="V451" s="29"/>
      <c r="W451" s="29"/>
      <c r="X451" s="4"/>
      <c r="Y451" s="3"/>
      <c r="Z451" s="3"/>
      <c r="AA451" s="34"/>
      <c r="AB451" s="4"/>
      <c r="AC451" s="4"/>
      <c r="AD451" s="4"/>
    </row>
    <row r="452" spans="1:30">
      <c r="A452" s="4"/>
      <c r="B452" s="4"/>
      <c r="C452" s="4"/>
      <c r="D452" s="4"/>
      <c r="E452" s="7"/>
      <c r="F452" s="4"/>
      <c r="G452" s="4"/>
      <c r="H452" s="12"/>
      <c r="I452" s="14"/>
      <c r="J452" s="4"/>
      <c r="K452" s="4"/>
      <c r="L452" s="4"/>
      <c r="M452" s="4"/>
      <c r="N452" s="4"/>
      <c r="O452" s="4"/>
      <c r="P452" s="4"/>
      <c r="Q452" s="4"/>
      <c r="R452" s="4"/>
      <c r="S452" s="4"/>
      <c r="T452" s="4"/>
      <c r="U452" s="4"/>
      <c r="V452" s="4"/>
      <c r="W452" s="4"/>
      <c r="X452" s="4"/>
      <c r="Y452" s="4"/>
      <c r="Z452" s="4"/>
      <c r="AA452" s="13"/>
      <c r="AB452" s="4"/>
      <c r="AC452" s="4"/>
      <c r="AD452" s="4"/>
    </row>
    <row r="453" spans="1:30" ht="13.5" customHeight="1">
      <c r="A453" s="65"/>
      <c r="B453" s="65"/>
      <c r="C453" s="65"/>
      <c r="D453" s="65"/>
      <c r="E453" s="1284" t="str">
        <f>"Forecast Final Year ("&amp;IF(LEN($Z$7)&gt;4,CONCATENATE(LEFT($Z$7,4)+($AA$7-1)&amp;"-"&amp;RIGHT($Z$7,2)+($AA$7-1)),$Z$7+($AA$7-1))&amp;") Asset Adjustments ($m Nominal)"</f>
        <v>Forecast Final Year (2017) Asset Adjustments ($m Nominal)</v>
      </c>
      <c r="F453" s="1284"/>
      <c r="G453" s="1284"/>
      <c r="H453" s="144"/>
      <c r="I453" s="144"/>
      <c r="J453" s="144"/>
      <c r="K453" s="68"/>
      <c r="L453" s="68"/>
      <c r="M453" s="66"/>
      <c r="N453" s="66"/>
      <c r="O453" s="66"/>
      <c r="P453" s="66"/>
      <c r="Q453" s="66"/>
      <c r="R453" s="66"/>
      <c r="S453" s="66"/>
      <c r="T453" s="66"/>
      <c r="U453" s="66"/>
      <c r="V453" s="66"/>
      <c r="W453" s="66"/>
      <c r="X453" s="4"/>
      <c r="Y453" s="3"/>
      <c r="Z453" s="3"/>
      <c r="AA453" s="3"/>
      <c r="AB453" s="34"/>
      <c r="AC453" s="4"/>
      <c r="AD453" s="4"/>
    </row>
    <row r="454" spans="1:30" ht="51">
      <c r="A454" s="7"/>
      <c r="B454" s="7"/>
      <c r="C454" s="7"/>
      <c r="D454" s="7"/>
      <c r="E454" s="316"/>
      <c r="F454" s="4"/>
      <c r="G454" s="377" t="s">
        <v>204</v>
      </c>
      <c r="H454" s="377" t="s">
        <v>203</v>
      </c>
      <c r="I454" s="377" t="s">
        <v>163</v>
      </c>
      <c r="J454" s="412" t="s">
        <v>323</v>
      </c>
      <c r="K454" s="412" t="s">
        <v>324</v>
      </c>
      <c r="L454" s="3"/>
      <c r="M454" s="3"/>
      <c r="N454" s="3"/>
      <c r="O454" s="3"/>
      <c r="P454" s="3"/>
      <c r="Q454" s="3"/>
      <c r="R454" s="3"/>
      <c r="S454" s="3"/>
      <c r="T454" s="3"/>
      <c r="U454" s="3"/>
      <c r="V454" s="3"/>
      <c r="W454" s="34"/>
      <c r="X454" s="4"/>
      <c r="Y454" s="4"/>
      <c r="Z454" s="4"/>
      <c r="AA454" s="4"/>
      <c r="AB454" s="4"/>
      <c r="AC454" s="4"/>
      <c r="AD454" s="4"/>
    </row>
    <row r="455" spans="1:30" hidden="1" outlineLevel="1">
      <c r="A455" s="7"/>
      <c r="B455" s="7"/>
      <c r="C455" s="7"/>
      <c r="D455" s="7"/>
      <c r="E455" s="163" t="str">
        <f>Asset1</f>
        <v xml:space="preserve">Pipelines </v>
      </c>
      <c r="F455" s="249"/>
      <c r="G455" s="287"/>
      <c r="H455" s="53"/>
      <c r="I455" s="53"/>
      <c r="J455" s="989"/>
      <c r="K455" s="989"/>
      <c r="L455" s="3"/>
      <c r="M455" s="3"/>
      <c r="N455" s="3"/>
      <c r="O455" s="3"/>
      <c r="P455" s="3"/>
      <c r="Q455" s="3"/>
      <c r="R455" s="3"/>
      <c r="S455" s="3"/>
      <c r="T455" s="3"/>
      <c r="U455" s="3"/>
      <c r="V455" s="3"/>
      <c r="W455" s="34"/>
      <c r="X455" s="4"/>
      <c r="Y455" s="4"/>
      <c r="Z455" s="4"/>
      <c r="AA455" s="4"/>
      <c r="AB455" s="4"/>
      <c r="AC455" s="4"/>
      <c r="AD455" s="4"/>
    </row>
    <row r="456" spans="1:30" hidden="1" outlineLevel="1">
      <c r="A456" s="7"/>
      <c r="B456" s="7"/>
      <c r="C456" s="7"/>
      <c r="D456" s="7"/>
      <c r="E456" s="163" t="str">
        <f>Asset2</f>
        <v xml:space="preserve">Compressors </v>
      </c>
      <c r="F456" s="249"/>
      <c r="G456" s="288"/>
      <c r="H456" s="54"/>
      <c r="I456" s="54"/>
      <c r="J456" s="413"/>
      <c r="K456" s="413"/>
      <c r="L456" s="3"/>
      <c r="M456" s="3"/>
      <c r="N456" s="3"/>
      <c r="O456" s="3"/>
      <c r="P456" s="3"/>
      <c r="Q456" s="3"/>
      <c r="R456" s="3"/>
      <c r="S456" s="3"/>
      <c r="T456" s="3"/>
      <c r="U456" s="3"/>
      <c r="V456" s="3"/>
      <c r="W456" s="34"/>
      <c r="X456" s="4"/>
      <c r="Y456" s="4"/>
      <c r="Z456" s="4"/>
      <c r="AA456" s="4"/>
      <c r="AB456" s="4"/>
      <c r="AC456" s="4"/>
      <c r="AD456" s="4"/>
    </row>
    <row r="457" spans="1:30" hidden="1" outlineLevel="1">
      <c r="A457" s="7"/>
      <c r="B457" s="7"/>
      <c r="C457" s="7"/>
      <c r="D457" s="7"/>
      <c r="E457" s="163" t="str">
        <f>Asset3</f>
        <v>City Gates &amp; Field Regulators</v>
      </c>
      <c r="F457" s="249"/>
      <c r="G457" s="288"/>
      <c r="H457" s="54"/>
      <c r="I457" s="54"/>
      <c r="J457" s="413"/>
      <c r="K457" s="413"/>
      <c r="L457" s="3"/>
      <c r="M457" s="3"/>
      <c r="N457" s="3"/>
      <c r="O457" s="3"/>
      <c r="P457" s="3"/>
      <c r="Q457" s="3"/>
      <c r="R457" s="3"/>
      <c r="S457" s="3"/>
      <c r="T457" s="3"/>
      <c r="U457" s="3"/>
      <c r="V457" s="3"/>
      <c r="W457" s="34"/>
      <c r="X457" s="4"/>
      <c r="Y457" s="4"/>
      <c r="Z457" s="4"/>
      <c r="AA457" s="4"/>
      <c r="AB457" s="4"/>
      <c r="AC457" s="4"/>
      <c r="AD457" s="4"/>
    </row>
    <row r="458" spans="1:30" hidden="1" outlineLevel="1">
      <c r="A458" s="7"/>
      <c r="B458" s="7"/>
      <c r="C458" s="7"/>
      <c r="D458" s="7"/>
      <c r="E458" s="163" t="str">
        <f>Asset4</f>
        <v>Odourant Plants</v>
      </c>
      <c r="F458" s="249"/>
      <c r="G458" s="288"/>
      <c r="H458" s="54"/>
      <c r="I458" s="54"/>
      <c r="J458" s="413"/>
      <c r="K458" s="413"/>
      <c r="L458" s="3"/>
      <c r="M458" s="3"/>
      <c r="N458" s="3"/>
      <c r="O458" s="3"/>
      <c r="P458" s="3"/>
      <c r="Q458" s="3"/>
      <c r="R458" s="3"/>
      <c r="S458" s="3"/>
      <c r="T458" s="3"/>
      <c r="U458" s="3"/>
      <c r="V458" s="3"/>
      <c r="W458" s="34"/>
      <c r="X458" s="4"/>
      <c r="Y458" s="4"/>
      <c r="Z458" s="4"/>
      <c r="AA458" s="4"/>
      <c r="AB458" s="4"/>
      <c r="AC458" s="4"/>
      <c r="AD458" s="4"/>
    </row>
    <row r="459" spans="1:30" hidden="1" outlineLevel="1">
      <c r="A459" s="7"/>
      <c r="B459" s="7"/>
      <c r="C459" s="7"/>
      <c r="D459" s="7"/>
      <c r="E459" s="163" t="str">
        <f>Asset5</f>
        <v>Gas Quality</v>
      </c>
      <c r="F459" s="249"/>
      <c r="G459" s="288"/>
      <c r="H459" s="54"/>
      <c r="I459" s="54"/>
      <c r="J459" s="413"/>
      <c r="K459" s="413"/>
      <c r="L459" s="3"/>
      <c r="M459" s="3"/>
      <c r="N459" s="3"/>
      <c r="O459" s="3"/>
      <c r="P459" s="3"/>
      <c r="Q459" s="3"/>
      <c r="R459" s="3"/>
      <c r="S459" s="3"/>
      <c r="T459" s="3"/>
      <c r="U459" s="3"/>
      <c r="V459" s="3"/>
      <c r="W459" s="34"/>
      <c r="X459" s="4"/>
      <c r="Y459" s="4"/>
      <c r="Z459" s="4"/>
      <c r="AA459" s="4"/>
      <c r="AB459" s="4"/>
      <c r="AC459" s="4"/>
      <c r="AD459" s="4"/>
    </row>
    <row r="460" spans="1:30" hidden="1" outlineLevel="1">
      <c r="A460" s="7"/>
      <c r="B460" s="7"/>
      <c r="C460" s="7"/>
      <c r="D460" s="7"/>
      <c r="E460" s="163" t="str">
        <f>Asset6</f>
        <v xml:space="preserve">Other </v>
      </c>
      <c r="F460" s="249"/>
      <c r="G460" s="288"/>
      <c r="H460" s="54"/>
      <c r="I460" s="54"/>
      <c r="J460" s="413"/>
      <c r="K460" s="413"/>
      <c r="L460" s="3"/>
      <c r="M460" s="3"/>
      <c r="N460" s="3"/>
      <c r="O460" s="3"/>
      <c r="P460" s="3"/>
      <c r="Q460" s="3"/>
      <c r="R460" s="3"/>
      <c r="S460" s="3"/>
      <c r="T460" s="3"/>
      <c r="U460" s="3"/>
      <c r="V460" s="3"/>
      <c r="W460" s="34"/>
      <c r="X460" s="4"/>
      <c r="Y460" s="4"/>
      <c r="Z460" s="4"/>
      <c r="AA460" s="4"/>
      <c r="AB460" s="4"/>
      <c r="AC460" s="4"/>
      <c r="AD460" s="4"/>
    </row>
    <row r="461" spans="1:30" hidden="1" outlineLevel="1">
      <c r="A461" s="7"/>
      <c r="B461" s="7"/>
      <c r="C461" s="7"/>
      <c r="D461" s="7"/>
      <c r="E461" s="163" t="str">
        <f>Asset7</f>
        <v>General Building</v>
      </c>
      <c r="F461" s="249"/>
      <c r="G461" s="288"/>
      <c r="H461" s="54"/>
      <c r="I461" s="54"/>
      <c r="J461" s="413"/>
      <c r="K461" s="413"/>
      <c r="L461" s="3"/>
      <c r="M461" s="3"/>
      <c r="N461" s="3"/>
      <c r="O461" s="3"/>
      <c r="P461" s="3"/>
      <c r="Q461" s="3"/>
      <c r="R461" s="3"/>
      <c r="S461" s="3"/>
      <c r="T461" s="3"/>
      <c r="U461" s="3"/>
      <c r="V461" s="3"/>
      <c r="W461" s="34"/>
      <c r="X461" s="4"/>
      <c r="Y461" s="4"/>
      <c r="Z461" s="4"/>
      <c r="AA461" s="4"/>
      <c r="AB461" s="4"/>
      <c r="AC461" s="4"/>
      <c r="AD461" s="4"/>
    </row>
    <row r="462" spans="1:30" hidden="1" outlineLevel="1">
      <c r="A462" s="7"/>
      <c r="B462" s="7"/>
      <c r="C462" s="7"/>
      <c r="D462" s="7"/>
      <c r="E462" s="163" t="str">
        <f>Asset8</f>
        <v>General Land</v>
      </c>
      <c r="F462" s="249"/>
      <c r="G462" s="288"/>
      <c r="H462" s="54"/>
      <c r="I462" s="54"/>
      <c r="J462" s="413"/>
      <c r="K462" s="413"/>
      <c r="L462" s="3"/>
      <c r="M462" s="3"/>
      <c r="N462" s="3"/>
      <c r="O462" s="3"/>
      <c r="P462" s="3"/>
      <c r="Q462" s="3"/>
      <c r="R462" s="3"/>
      <c r="S462" s="3"/>
      <c r="T462" s="3"/>
      <c r="U462" s="3"/>
      <c r="V462" s="3"/>
      <c r="W462" s="34"/>
      <c r="X462" s="4"/>
      <c r="Y462" s="4"/>
      <c r="Z462" s="4"/>
      <c r="AA462" s="4"/>
      <c r="AB462" s="4"/>
      <c r="AC462" s="4"/>
      <c r="AD462" s="4"/>
    </row>
    <row r="463" spans="1:30" hidden="1" outlineLevel="1">
      <c r="A463" s="7"/>
      <c r="B463" s="7"/>
      <c r="C463" s="7"/>
      <c r="D463" s="7"/>
      <c r="E463" s="163">
        <f>Asset9</f>
        <v>0</v>
      </c>
      <c r="F463" s="249"/>
      <c r="G463" s="288"/>
      <c r="H463" s="54"/>
      <c r="I463" s="54"/>
      <c r="J463" s="413"/>
      <c r="K463" s="413"/>
      <c r="L463" s="3"/>
      <c r="M463" s="3"/>
      <c r="N463" s="3"/>
      <c r="O463" s="3"/>
      <c r="P463" s="3"/>
      <c r="Q463" s="3"/>
      <c r="R463" s="3"/>
      <c r="S463" s="3"/>
      <c r="T463" s="3"/>
      <c r="U463" s="3"/>
      <c r="V463" s="3"/>
      <c r="W463" s="34"/>
      <c r="X463" s="4"/>
      <c r="Y463" s="4"/>
      <c r="Z463" s="4"/>
      <c r="AA463" s="4"/>
      <c r="AB463" s="4"/>
      <c r="AC463" s="4"/>
      <c r="AD463" s="4"/>
    </row>
    <row r="464" spans="1:30" hidden="1" outlineLevel="1">
      <c r="A464" s="7"/>
      <c r="B464" s="7"/>
      <c r="C464" s="7"/>
      <c r="D464" s="7"/>
      <c r="E464" s="163">
        <f>Asset10</f>
        <v>0</v>
      </c>
      <c r="F464" s="249"/>
      <c r="G464" s="288"/>
      <c r="H464" s="54"/>
      <c r="I464" s="54"/>
      <c r="J464" s="990"/>
      <c r="K464" s="990"/>
      <c r="L464" s="3"/>
      <c r="M464" s="3"/>
      <c r="N464" s="3"/>
      <c r="O464" s="3"/>
      <c r="P464" s="3"/>
      <c r="Q464" s="3"/>
      <c r="R464" s="3"/>
      <c r="S464" s="3"/>
      <c r="T464" s="3"/>
      <c r="U464" s="3"/>
      <c r="V464" s="3"/>
      <c r="W464" s="34"/>
      <c r="X464" s="4"/>
      <c r="Y464" s="4"/>
      <c r="Z464" s="4"/>
      <c r="AA464" s="4"/>
      <c r="AB464" s="4"/>
      <c r="AC464" s="4"/>
      <c r="AD464" s="4"/>
    </row>
    <row r="465" spans="1:30" hidden="1" outlineLevel="1">
      <c r="A465" s="7"/>
      <c r="B465" s="7"/>
      <c r="C465" s="7"/>
      <c r="D465" s="7"/>
      <c r="E465" s="163">
        <f>Asset11</f>
        <v>0</v>
      </c>
      <c r="F465" s="249"/>
      <c r="G465" s="288"/>
      <c r="H465" s="54"/>
      <c r="I465" s="54"/>
      <c r="J465" s="413"/>
      <c r="K465" s="413"/>
      <c r="L465" s="3"/>
      <c r="M465" s="3"/>
      <c r="N465" s="3"/>
      <c r="O465" s="3"/>
      <c r="P465" s="3"/>
      <c r="Q465" s="3"/>
      <c r="R465" s="3"/>
      <c r="S465" s="3"/>
      <c r="T465" s="3"/>
      <c r="U465" s="3"/>
      <c r="V465" s="3"/>
      <c r="W465" s="34"/>
      <c r="X465" s="4"/>
      <c r="Y465" s="4"/>
      <c r="Z465" s="4"/>
      <c r="AA465" s="4"/>
      <c r="AB465" s="4"/>
      <c r="AC465" s="4"/>
      <c r="AD465" s="4"/>
    </row>
    <row r="466" spans="1:30" hidden="1" outlineLevel="1">
      <c r="A466" s="7"/>
      <c r="B466" s="7"/>
      <c r="C466" s="7"/>
      <c r="D466" s="7"/>
      <c r="E466" s="163">
        <f>Asset12</f>
        <v>0</v>
      </c>
      <c r="F466" s="249"/>
      <c r="G466" s="288"/>
      <c r="H466" s="54"/>
      <c r="I466" s="54"/>
      <c r="J466" s="413"/>
      <c r="K466" s="413"/>
      <c r="L466" s="3"/>
      <c r="M466" s="3"/>
      <c r="N466" s="3"/>
      <c r="O466" s="3"/>
      <c r="P466" s="3"/>
      <c r="Q466" s="3"/>
      <c r="R466" s="3"/>
      <c r="S466" s="3"/>
      <c r="T466" s="3"/>
      <c r="U466" s="3"/>
      <c r="V466" s="3"/>
      <c r="W466" s="34"/>
      <c r="X466" s="4"/>
      <c r="Y466" s="4"/>
      <c r="Z466" s="4"/>
      <c r="AA466" s="4"/>
      <c r="AB466" s="4"/>
      <c r="AC466" s="4"/>
      <c r="AD466" s="4"/>
    </row>
    <row r="467" spans="1:30" hidden="1" outlineLevel="1">
      <c r="A467" s="7"/>
      <c r="B467" s="7"/>
      <c r="C467" s="7"/>
      <c r="D467" s="7"/>
      <c r="E467" s="163">
        <f>Asset13</f>
        <v>0</v>
      </c>
      <c r="F467" s="249"/>
      <c r="G467" s="288"/>
      <c r="H467" s="54"/>
      <c r="I467" s="54"/>
      <c r="J467" s="413"/>
      <c r="K467" s="413"/>
      <c r="L467" s="3"/>
      <c r="M467" s="3"/>
      <c r="N467" s="3"/>
      <c r="O467" s="3"/>
      <c r="P467" s="3"/>
      <c r="Q467" s="3"/>
      <c r="R467" s="3"/>
      <c r="S467" s="3"/>
      <c r="T467" s="3"/>
      <c r="U467" s="3"/>
      <c r="V467" s="3"/>
      <c r="W467" s="34"/>
      <c r="X467" s="4"/>
      <c r="Y467" s="4"/>
      <c r="Z467" s="4"/>
      <c r="AA467" s="4"/>
      <c r="AB467" s="4"/>
      <c r="AC467" s="4"/>
      <c r="AD467" s="4"/>
    </row>
    <row r="468" spans="1:30" hidden="1" outlineLevel="1">
      <c r="A468" s="7"/>
      <c r="B468" s="7"/>
      <c r="C468" s="7"/>
      <c r="D468" s="7"/>
      <c r="E468" s="163">
        <f>Asset14</f>
        <v>0</v>
      </c>
      <c r="F468" s="249"/>
      <c r="G468" s="288"/>
      <c r="H468" s="54"/>
      <c r="I468" s="54"/>
      <c r="J468" s="413"/>
      <c r="K468" s="413"/>
      <c r="L468" s="3"/>
      <c r="M468" s="3"/>
      <c r="N468" s="3"/>
      <c r="O468" s="3"/>
      <c r="P468" s="3"/>
      <c r="Q468" s="3"/>
      <c r="R468" s="3"/>
      <c r="S468" s="3"/>
      <c r="T468" s="3"/>
      <c r="U468" s="3"/>
      <c r="V468" s="3"/>
      <c r="W468" s="34"/>
      <c r="X468" s="4"/>
      <c r="Y468" s="4"/>
      <c r="Z468" s="4"/>
      <c r="AA468" s="4"/>
      <c r="AB468" s="4"/>
      <c r="AC468" s="4"/>
      <c r="AD468" s="4"/>
    </row>
    <row r="469" spans="1:30" hidden="1" outlineLevel="1">
      <c r="A469" s="7"/>
      <c r="B469" s="7"/>
      <c r="C469" s="7"/>
      <c r="D469" s="7"/>
      <c r="E469" s="163">
        <f>Asset15</f>
        <v>0</v>
      </c>
      <c r="F469" s="249"/>
      <c r="G469" s="288"/>
      <c r="H469" s="54"/>
      <c r="I469" s="54"/>
      <c r="J469" s="413"/>
      <c r="K469" s="413"/>
      <c r="L469" s="3"/>
      <c r="M469" s="3"/>
      <c r="N469" s="3"/>
      <c r="O469" s="3"/>
      <c r="P469" s="3"/>
      <c r="Q469" s="3"/>
      <c r="R469" s="3"/>
      <c r="S469" s="3"/>
      <c r="T469" s="3"/>
      <c r="U469" s="3"/>
      <c r="V469" s="3"/>
      <c r="W469" s="34"/>
      <c r="X469" s="4"/>
      <c r="Y469" s="4"/>
      <c r="Z469" s="4"/>
      <c r="AA469" s="4"/>
      <c r="AB469" s="4"/>
      <c r="AC469" s="4"/>
      <c r="AD469" s="4"/>
    </row>
    <row r="470" spans="1:30" hidden="1" outlineLevel="1">
      <c r="A470" s="7"/>
      <c r="B470" s="7"/>
      <c r="C470" s="7"/>
      <c r="D470" s="7"/>
      <c r="E470" s="163">
        <f>Asset16</f>
        <v>0</v>
      </c>
      <c r="F470" s="249"/>
      <c r="G470" s="288"/>
      <c r="H470" s="54"/>
      <c r="I470" s="54"/>
      <c r="J470" s="413"/>
      <c r="K470" s="413"/>
      <c r="L470" s="3"/>
      <c r="M470" s="3"/>
      <c r="N470" s="3"/>
      <c r="O470" s="3"/>
      <c r="P470" s="3"/>
      <c r="Q470" s="3"/>
      <c r="R470" s="3"/>
      <c r="S470" s="3"/>
      <c r="T470" s="3"/>
      <c r="U470" s="3"/>
      <c r="V470" s="3"/>
      <c r="W470" s="34"/>
      <c r="X470" s="4"/>
      <c r="Y470" s="4"/>
      <c r="Z470" s="4"/>
      <c r="AA470" s="4"/>
      <c r="AB470" s="4"/>
      <c r="AC470" s="4"/>
      <c r="AD470" s="4"/>
    </row>
    <row r="471" spans="1:30" hidden="1" outlineLevel="1">
      <c r="A471" s="7"/>
      <c r="B471" s="7"/>
      <c r="C471" s="7"/>
      <c r="D471" s="7"/>
      <c r="E471" s="163">
        <f>Asset17</f>
        <v>0</v>
      </c>
      <c r="F471" s="249"/>
      <c r="G471" s="288"/>
      <c r="H471" s="54"/>
      <c r="I471" s="54"/>
      <c r="J471" s="413"/>
      <c r="K471" s="413"/>
      <c r="L471" s="3"/>
      <c r="M471" s="3"/>
      <c r="N471" s="3"/>
      <c r="O471" s="3"/>
      <c r="P471" s="3"/>
      <c r="Q471" s="3"/>
      <c r="R471" s="3"/>
      <c r="S471" s="3"/>
      <c r="T471" s="3"/>
      <c r="U471" s="3"/>
      <c r="V471" s="3"/>
      <c r="W471" s="34"/>
      <c r="X471" s="4"/>
      <c r="Y471" s="4"/>
      <c r="Z471" s="4"/>
      <c r="AA471" s="4"/>
      <c r="AB471" s="4"/>
      <c r="AC471" s="4"/>
      <c r="AD471" s="4"/>
    </row>
    <row r="472" spans="1:30" hidden="1" outlineLevel="1">
      <c r="A472" s="7"/>
      <c r="B472" s="7"/>
      <c r="C472" s="7"/>
      <c r="D472" s="7"/>
      <c r="E472" s="163">
        <f>Asset18</f>
        <v>0</v>
      </c>
      <c r="F472" s="249"/>
      <c r="G472" s="288"/>
      <c r="H472" s="54"/>
      <c r="I472" s="54"/>
      <c r="J472" s="413"/>
      <c r="K472" s="413"/>
      <c r="L472" s="3"/>
      <c r="M472" s="3"/>
      <c r="N472" s="3"/>
      <c r="O472" s="3"/>
      <c r="P472" s="3"/>
      <c r="Q472" s="3"/>
      <c r="R472" s="3"/>
      <c r="S472" s="3"/>
      <c r="T472" s="3"/>
      <c r="U472" s="3"/>
      <c r="V472" s="3"/>
      <c r="W472" s="34"/>
      <c r="X472" s="4"/>
      <c r="Y472" s="4"/>
      <c r="Z472" s="4"/>
      <c r="AA472" s="4"/>
      <c r="AB472" s="4"/>
      <c r="AC472" s="4"/>
      <c r="AD472" s="4"/>
    </row>
    <row r="473" spans="1:30" hidden="1" outlineLevel="1">
      <c r="A473" s="7"/>
      <c r="B473" s="7"/>
      <c r="C473" s="7"/>
      <c r="D473" s="7"/>
      <c r="E473" s="163">
        <f>Asset19</f>
        <v>0</v>
      </c>
      <c r="F473" s="249"/>
      <c r="G473" s="288"/>
      <c r="H473" s="54"/>
      <c r="I473" s="54"/>
      <c r="J473" s="413"/>
      <c r="K473" s="413"/>
      <c r="L473" s="3"/>
      <c r="M473" s="3"/>
      <c r="N473" s="3"/>
      <c r="O473" s="3"/>
      <c r="P473" s="3"/>
      <c r="Q473" s="3"/>
      <c r="R473" s="3"/>
      <c r="S473" s="3"/>
      <c r="T473" s="3"/>
      <c r="U473" s="3"/>
      <c r="V473" s="3"/>
      <c r="W473" s="34"/>
      <c r="X473" s="4"/>
      <c r="Y473" s="4"/>
      <c r="Z473" s="4"/>
      <c r="AA473" s="4"/>
      <c r="AB473" s="4"/>
      <c r="AC473" s="4"/>
      <c r="AD473" s="4"/>
    </row>
    <row r="474" spans="1:30" hidden="1" outlineLevel="1">
      <c r="A474" s="7"/>
      <c r="B474" s="7"/>
      <c r="C474" s="7"/>
      <c r="D474" s="7"/>
      <c r="E474" s="163">
        <f>Asset20</f>
        <v>0</v>
      </c>
      <c r="F474" s="286"/>
      <c r="G474" s="288"/>
      <c r="H474" s="54"/>
      <c r="I474" s="54"/>
      <c r="J474" s="413"/>
      <c r="K474" s="413"/>
      <c r="L474" s="3"/>
      <c r="M474" s="3"/>
      <c r="N474" s="3"/>
      <c r="O474" s="3"/>
      <c r="P474" s="3"/>
      <c r="Q474" s="3"/>
      <c r="R474" s="3"/>
      <c r="S474" s="3"/>
      <c r="T474" s="3"/>
      <c r="U474" s="3"/>
      <c r="V474" s="3"/>
      <c r="W474" s="34"/>
      <c r="X474" s="4"/>
      <c r="Y474" s="4"/>
      <c r="Z474" s="4"/>
      <c r="AA474" s="4"/>
      <c r="AB474" s="4"/>
      <c r="AC474" s="4"/>
      <c r="AD474" s="4"/>
    </row>
    <row r="475" spans="1:30" hidden="1" outlineLevel="1">
      <c r="A475" s="7"/>
      <c r="B475" s="7"/>
      <c r="C475" s="7"/>
      <c r="D475" s="7"/>
      <c r="E475" s="163">
        <f>Asset21</f>
        <v>0</v>
      </c>
      <c r="F475" s="286"/>
      <c r="G475" s="288"/>
      <c r="H475" s="54"/>
      <c r="I475" s="54"/>
      <c r="J475" s="413"/>
      <c r="K475" s="413"/>
      <c r="L475" s="3"/>
      <c r="M475" s="3"/>
      <c r="N475" s="3"/>
      <c r="O475" s="3"/>
      <c r="P475" s="3"/>
      <c r="Q475" s="3"/>
      <c r="R475" s="3"/>
      <c r="S475" s="3"/>
      <c r="T475" s="3"/>
      <c r="U475" s="3"/>
      <c r="V475" s="3"/>
      <c r="W475" s="34"/>
      <c r="X475" s="4"/>
      <c r="Y475" s="4"/>
      <c r="Z475" s="4"/>
      <c r="AA475" s="4"/>
      <c r="AB475" s="4"/>
      <c r="AC475" s="4"/>
      <c r="AD475" s="4"/>
    </row>
    <row r="476" spans="1:30" hidden="1" outlineLevel="1">
      <c r="A476" s="7"/>
      <c r="B476" s="7"/>
      <c r="C476" s="7"/>
      <c r="D476" s="7"/>
      <c r="E476" s="163">
        <f>Asset22</f>
        <v>0</v>
      </c>
      <c r="F476" s="286"/>
      <c r="G476" s="288"/>
      <c r="H476" s="54"/>
      <c r="I476" s="54"/>
      <c r="J476" s="413"/>
      <c r="K476" s="413"/>
      <c r="L476" s="3"/>
      <c r="M476" s="3"/>
      <c r="N476" s="3"/>
      <c r="O476" s="3"/>
      <c r="P476" s="3"/>
      <c r="Q476" s="3"/>
      <c r="R476" s="3"/>
      <c r="S476" s="3"/>
      <c r="T476" s="3"/>
      <c r="U476" s="3"/>
      <c r="V476" s="3"/>
      <c r="W476" s="34"/>
      <c r="X476" s="4"/>
      <c r="Y476" s="4"/>
      <c r="Z476" s="4"/>
      <c r="AA476" s="4"/>
      <c r="AB476" s="4"/>
      <c r="AC476" s="4"/>
      <c r="AD476" s="4"/>
    </row>
    <row r="477" spans="1:30" hidden="1" outlineLevel="1">
      <c r="A477" s="7"/>
      <c r="B477" s="7"/>
      <c r="C477" s="7"/>
      <c r="D477" s="7"/>
      <c r="E477" s="163">
        <f>Asset23</f>
        <v>0</v>
      </c>
      <c r="F477" s="286"/>
      <c r="G477" s="288"/>
      <c r="H477" s="54"/>
      <c r="I477" s="54"/>
      <c r="J477" s="413"/>
      <c r="K477" s="413"/>
      <c r="L477" s="3"/>
      <c r="M477" s="3"/>
      <c r="N477" s="3"/>
      <c r="O477" s="3"/>
      <c r="P477" s="3"/>
      <c r="Q477" s="3"/>
      <c r="R477" s="3"/>
      <c r="S477" s="3"/>
      <c r="T477" s="3"/>
      <c r="U477" s="3"/>
      <c r="V477" s="3"/>
      <c r="W477" s="34"/>
      <c r="X477" s="4"/>
      <c r="Y477" s="4"/>
      <c r="Z477" s="4"/>
      <c r="AA477" s="4"/>
      <c r="AB477" s="4"/>
      <c r="AC477" s="4"/>
      <c r="AD477" s="4"/>
    </row>
    <row r="478" spans="1:30" hidden="1" outlineLevel="1">
      <c r="A478" s="7"/>
      <c r="B478" s="7"/>
      <c r="C478" s="7"/>
      <c r="D478" s="7"/>
      <c r="E478" s="163">
        <f>Asset24</f>
        <v>0</v>
      </c>
      <c r="F478" s="286"/>
      <c r="G478" s="288"/>
      <c r="H478" s="54"/>
      <c r="I478" s="54"/>
      <c r="J478" s="413"/>
      <c r="K478" s="413"/>
      <c r="L478" s="3"/>
      <c r="M478" s="3"/>
      <c r="N478" s="3"/>
      <c r="O478" s="3"/>
      <c r="P478" s="3"/>
      <c r="Q478" s="3"/>
      <c r="R478" s="3"/>
      <c r="S478" s="3"/>
      <c r="T478" s="3"/>
      <c r="U478" s="3"/>
      <c r="V478" s="3"/>
      <c r="W478" s="34"/>
      <c r="X478" s="4"/>
      <c r="Y478" s="4"/>
      <c r="Z478" s="4"/>
      <c r="AA478" s="4"/>
      <c r="AB478" s="4"/>
      <c r="AC478" s="4"/>
      <c r="AD478" s="4"/>
    </row>
    <row r="479" spans="1:30" hidden="1" outlineLevel="1">
      <c r="A479" s="7"/>
      <c r="B479" s="7"/>
      <c r="C479" s="7"/>
      <c r="D479" s="7"/>
      <c r="E479" s="163">
        <f>Asset25</f>
        <v>0</v>
      </c>
      <c r="F479" s="286"/>
      <c r="G479" s="288"/>
      <c r="H479" s="54"/>
      <c r="I479" s="54"/>
      <c r="J479" s="413"/>
      <c r="K479" s="413"/>
      <c r="L479" s="3"/>
      <c r="M479" s="3"/>
      <c r="N479" s="3"/>
      <c r="O479" s="3"/>
      <c r="P479" s="3"/>
      <c r="Q479" s="3"/>
      <c r="R479" s="3"/>
      <c r="S479" s="3"/>
      <c r="T479" s="3"/>
      <c r="U479" s="3"/>
      <c r="V479" s="3"/>
      <c r="W479" s="34"/>
      <c r="X479" s="4"/>
      <c r="Y479" s="4"/>
      <c r="Z479" s="4"/>
      <c r="AA479" s="4"/>
      <c r="AB479" s="4"/>
      <c r="AC479" s="4"/>
      <c r="AD479" s="4"/>
    </row>
    <row r="480" spans="1:30" hidden="1" outlineLevel="1">
      <c r="A480" s="7"/>
      <c r="B480" s="7"/>
      <c r="C480" s="7"/>
      <c r="D480" s="7"/>
      <c r="E480" s="163">
        <f>Asset26</f>
        <v>0</v>
      </c>
      <c r="F480" s="286"/>
      <c r="G480" s="288"/>
      <c r="H480" s="54"/>
      <c r="I480" s="54"/>
      <c r="J480" s="413"/>
      <c r="K480" s="413"/>
      <c r="L480" s="3"/>
      <c r="M480" s="3"/>
      <c r="N480" s="3"/>
      <c r="O480" s="3"/>
      <c r="P480" s="3"/>
      <c r="Q480" s="3"/>
      <c r="R480" s="3"/>
      <c r="S480" s="3"/>
      <c r="T480" s="3"/>
      <c r="U480" s="3"/>
      <c r="V480" s="3"/>
      <c r="W480" s="34"/>
      <c r="X480" s="4"/>
      <c r="Y480" s="4"/>
      <c r="Z480" s="4"/>
      <c r="AA480" s="4"/>
      <c r="AB480" s="4"/>
      <c r="AC480" s="4"/>
      <c r="AD480" s="4"/>
    </row>
    <row r="481" spans="1:30" hidden="1" outlineLevel="1">
      <c r="A481" s="7"/>
      <c r="B481" s="7"/>
      <c r="C481" s="7"/>
      <c r="D481" s="7"/>
      <c r="E481" s="163">
        <f>Asset27</f>
        <v>0</v>
      </c>
      <c r="F481" s="286"/>
      <c r="G481" s="288"/>
      <c r="H481" s="54"/>
      <c r="I481" s="54"/>
      <c r="J481" s="413"/>
      <c r="K481" s="413"/>
      <c r="L481" s="3"/>
      <c r="M481" s="3"/>
      <c r="N481" s="3"/>
      <c r="O481" s="3"/>
      <c r="P481" s="3"/>
      <c r="Q481" s="3"/>
      <c r="R481" s="3"/>
      <c r="S481" s="3"/>
      <c r="T481" s="3"/>
      <c r="U481" s="3"/>
      <c r="V481" s="3"/>
      <c r="W481" s="34"/>
      <c r="X481" s="4"/>
      <c r="Y481" s="4"/>
      <c r="Z481" s="4"/>
      <c r="AA481" s="4"/>
      <c r="AB481" s="4"/>
      <c r="AC481" s="4"/>
      <c r="AD481" s="4"/>
    </row>
    <row r="482" spans="1:30" hidden="1" outlineLevel="1">
      <c r="A482" s="7"/>
      <c r="B482" s="7"/>
      <c r="C482" s="7"/>
      <c r="D482" s="7"/>
      <c r="E482" s="163">
        <f>Asset28</f>
        <v>0</v>
      </c>
      <c r="F482" s="286"/>
      <c r="G482" s="288"/>
      <c r="H482" s="54"/>
      <c r="I482" s="54"/>
      <c r="J482" s="413"/>
      <c r="K482" s="413"/>
      <c r="L482" s="3"/>
      <c r="M482" s="3"/>
      <c r="N482" s="3"/>
      <c r="O482" s="3"/>
      <c r="P482" s="3"/>
      <c r="Q482" s="3"/>
      <c r="R482" s="3"/>
      <c r="S482" s="3"/>
      <c r="T482" s="3"/>
      <c r="U482" s="3"/>
      <c r="V482" s="3"/>
      <c r="W482" s="34"/>
      <c r="X482" s="4"/>
      <c r="Y482" s="4"/>
      <c r="Z482" s="4"/>
      <c r="AA482" s="4"/>
      <c r="AB482" s="4"/>
      <c r="AC482" s="4"/>
      <c r="AD482" s="4"/>
    </row>
    <row r="483" spans="1:30" hidden="1" outlineLevel="1">
      <c r="A483" s="7"/>
      <c r="B483" s="7"/>
      <c r="C483" s="7"/>
      <c r="D483" s="7"/>
      <c r="E483" s="163">
        <f>Asset29</f>
        <v>0</v>
      </c>
      <c r="F483" s="286"/>
      <c r="G483" s="288"/>
      <c r="H483" s="54"/>
      <c r="I483" s="54"/>
      <c r="J483" s="413"/>
      <c r="K483" s="413"/>
      <c r="L483" s="3"/>
      <c r="M483" s="3"/>
      <c r="N483" s="3"/>
      <c r="O483" s="3"/>
      <c r="P483" s="3"/>
      <c r="Q483" s="3"/>
      <c r="R483" s="3"/>
      <c r="S483" s="3"/>
      <c r="T483" s="3"/>
      <c r="U483" s="3"/>
      <c r="V483" s="3"/>
      <c r="W483" s="34"/>
      <c r="X483" s="4"/>
      <c r="Y483" s="4"/>
      <c r="Z483" s="4"/>
      <c r="AA483" s="4"/>
      <c r="AB483" s="4"/>
      <c r="AC483" s="4"/>
      <c r="AD483" s="4"/>
    </row>
    <row r="484" spans="1:30" hidden="1" outlineLevel="1">
      <c r="A484" s="7"/>
      <c r="B484" s="7"/>
      <c r="C484" s="7"/>
      <c r="D484" s="7"/>
      <c r="E484" s="163">
        <f>Asset30</f>
        <v>0</v>
      </c>
      <c r="F484" s="286"/>
      <c r="G484" s="288"/>
      <c r="H484" s="54"/>
      <c r="I484" s="54"/>
      <c r="J484" s="413"/>
      <c r="K484" s="413"/>
      <c r="L484" s="3"/>
      <c r="M484" s="3"/>
      <c r="N484" s="3"/>
      <c r="O484" s="3"/>
      <c r="P484" s="3"/>
      <c r="Q484" s="3"/>
      <c r="R484" s="3"/>
      <c r="S484" s="3"/>
      <c r="T484" s="3"/>
      <c r="U484" s="3"/>
      <c r="V484" s="3"/>
      <c r="W484" s="34"/>
      <c r="X484" s="4"/>
      <c r="Y484" s="4"/>
      <c r="Z484" s="4"/>
      <c r="AA484" s="4"/>
      <c r="AB484" s="4"/>
      <c r="AC484" s="4"/>
      <c r="AD484" s="4"/>
    </row>
    <row r="485" spans="1:30" hidden="1" outlineLevel="2">
      <c r="A485" s="7"/>
      <c r="B485" s="7"/>
      <c r="C485" s="7"/>
      <c r="D485" s="7"/>
      <c r="E485" s="163">
        <f>Asset31</f>
        <v>0</v>
      </c>
      <c r="F485" s="286"/>
      <c r="G485" s="288"/>
      <c r="H485" s="54"/>
      <c r="I485" s="54"/>
      <c r="J485" s="413"/>
      <c r="K485" s="413"/>
      <c r="L485" s="3"/>
      <c r="M485" s="3"/>
      <c r="N485" s="3"/>
      <c r="O485" s="3"/>
      <c r="P485" s="3"/>
      <c r="Q485" s="3"/>
      <c r="R485" s="3"/>
      <c r="S485" s="3"/>
      <c r="T485" s="3"/>
      <c r="U485" s="3"/>
      <c r="V485" s="3"/>
      <c r="W485" s="34"/>
      <c r="X485" s="4"/>
      <c r="Y485" s="4"/>
      <c r="Z485" s="4"/>
      <c r="AA485" s="4"/>
      <c r="AB485" s="4"/>
      <c r="AC485" s="4"/>
      <c r="AD485" s="4"/>
    </row>
    <row r="486" spans="1:30" hidden="1" outlineLevel="2">
      <c r="A486" s="7"/>
      <c r="B486" s="7"/>
      <c r="C486" s="7"/>
      <c r="D486" s="7"/>
      <c r="E486" s="163">
        <f>Asset32</f>
        <v>0</v>
      </c>
      <c r="F486" s="286"/>
      <c r="G486" s="288"/>
      <c r="H486" s="54"/>
      <c r="I486" s="54"/>
      <c r="J486" s="413"/>
      <c r="K486" s="413"/>
      <c r="L486" s="3"/>
      <c r="M486" s="3"/>
      <c r="N486" s="3"/>
      <c r="O486" s="3"/>
      <c r="P486" s="3"/>
      <c r="Q486" s="3"/>
      <c r="R486" s="3"/>
      <c r="S486" s="3"/>
      <c r="T486" s="3"/>
      <c r="U486" s="3"/>
      <c r="V486" s="3"/>
      <c r="W486" s="34"/>
      <c r="X486" s="4"/>
      <c r="Y486" s="4"/>
      <c r="Z486" s="4"/>
      <c r="AA486" s="4"/>
      <c r="AB486" s="4"/>
      <c r="AC486" s="4"/>
      <c r="AD486" s="4"/>
    </row>
    <row r="487" spans="1:30" hidden="1" outlineLevel="2">
      <c r="A487" s="7"/>
      <c r="B487" s="7"/>
      <c r="C487" s="7"/>
      <c r="D487" s="7"/>
      <c r="E487" s="163">
        <f>Asset33</f>
        <v>0</v>
      </c>
      <c r="F487" s="286"/>
      <c r="G487" s="288"/>
      <c r="H487" s="54"/>
      <c r="I487" s="54"/>
      <c r="J487" s="413"/>
      <c r="K487" s="413"/>
      <c r="L487" s="3"/>
      <c r="M487" s="3"/>
      <c r="N487" s="3"/>
      <c r="O487" s="3"/>
      <c r="P487" s="3"/>
      <c r="Q487" s="3"/>
      <c r="R487" s="3"/>
      <c r="S487" s="3"/>
      <c r="T487" s="3"/>
      <c r="U487" s="3"/>
      <c r="V487" s="3"/>
      <c r="W487" s="34"/>
      <c r="X487" s="4"/>
      <c r="Y487" s="4"/>
      <c r="Z487" s="4"/>
      <c r="AA487" s="4"/>
      <c r="AB487" s="4"/>
      <c r="AC487" s="4"/>
      <c r="AD487" s="4"/>
    </row>
    <row r="488" spans="1:30" hidden="1" outlineLevel="2">
      <c r="A488" s="7"/>
      <c r="B488" s="7"/>
      <c r="C488" s="7"/>
      <c r="D488" s="7"/>
      <c r="E488" s="163">
        <f>Asset34</f>
        <v>0</v>
      </c>
      <c r="F488" s="286"/>
      <c r="G488" s="288"/>
      <c r="H488" s="54"/>
      <c r="I488" s="54"/>
      <c r="J488" s="413"/>
      <c r="K488" s="413"/>
      <c r="L488" s="3"/>
      <c r="M488" s="3"/>
      <c r="N488" s="3"/>
      <c r="O488" s="3"/>
      <c r="P488" s="3"/>
      <c r="Q488" s="3"/>
      <c r="R488" s="3"/>
      <c r="S488" s="3"/>
      <c r="T488" s="3"/>
      <c r="U488" s="3"/>
      <c r="V488" s="3"/>
      <c r="W488" s="34"/>
      <c r="X488" s="4"/>
      <c r="Y488" s="4"/>
      <c r="Z488" s="4"/>
      <c r="AA488" s="4"/>
      <c r="AB488" s="4"/>
      <c r="AC488" s="4"/>
      <c r="AD488" s="4"/>
    </row>
    <row r="489" spans="1:30" hidden="1" outlineLevel="2">
      <c r="A489" s="7"/>
      <c r="B489" s="7"/>
      <c r="C489" s="7"/>
      <c r="D489" s="7"/>
      <c r="E489" s="163">
        <f>Asset35</f>
        <v>0</v>
      </c>
      <c r="F489" s="286"/>
      <c r="G489" s="288"/>
      <c r="H489" s="54"/>
      <c r="I489" s="54"/>
      <c r="J489" s="413"/>
      <c r="K489" s="413"/>
      <c r="L489" s="3"/>
      <c r="M489" s="3"/>
      <c r="N489" s="3"/>
      <c r="O489" s="3"/>
      <c r="P489" s="3"/>
      <c r="Q489" s="3"/>
      <c r="R489" s="3"/>
      <c r="S489" s="3"/>
      <c r="T489" s="3"/>
      <c r="U489" s="3"/>
      <c r="V489" s="3"/>
      <c r="W489" s="34"/>
      <c r="X489" s="4"/>
      <c r="Y489" s="4"/>
      <c r="Z489" s="4"/>
      <c r="AA489" s="4"/>
      <c r="AB489" s="4"/>
      <c r="AC489" s="4"/>
      <c r="AD489" s="4"/>
    </row>
    <row r="490" spans="1:30" hidden="1" outlineLevel="2">
      <c r="A490" s="7"/>
      <c r="B490" s="7"/>
      <c r="C490" s="7"/>
      <c r="D490" s="7"/>
      <c r="E490" s="163">
        <f>Asset36</f>
        <v>0</v>
      </c>
      <c r="F490" s="286"/>
      <c r="G490" s="288"/>
      <c r="H490" s="54"/>
      <c r="I490" s="54"/>
      <c r="J490" s="413"/>
      <c r="K490" s="413"/>
      <c r="L490" s="3"/>
      <c r="M490" s="3"/>
      <c r="N490" s="3"/>
      <c r="O490" s="3"/>
      <c r="P490" s="3"/>
      <c r="Q490" s="3"/>
      <c r="R490" s="3"/>
      <c r="S490" s="3"/>
      <c r="T490" s="3"/>
      <c r="U490" s="3"/>
      <c r="V490" s="3"/>
      <c r="W490" s="34"/>
      <c r="X490" s="4"/>
      <c r="Y490" s="4"/>
      <c r="Z490" s="4"/>
      <c r="AA490" s="4"/>
      <c r="AB490" s="4"/>
      <c r="AC490" s="4"/>
      <c r="AD490" s="4"/>
    </row>
    <row r="491" spans="1:30" hidden="1" outlineLevel="2">
      <c r="A491" s="7"/>
      <c r="B491" s="7"/>
      <c r="C491" s="7"/>
      <c r="D491" s="7"/>
      <c r="E491" s="163">
        <f>Asset37</f>
        <v>0</v>
      </c>
      <c r="F491" s="286"/>
      <c r="G491" s="288"/>
      <c r="H491" s="54"/>
      <c r="I491" s="54"/>
      <c r="J491" s="413"/>
      <c r="K491" s="413"/>
      <c r="L491" s="3"/>
      <c r="M491" s="3"/>
      <c r="N491" s="3"/>
      <c r="O491" s="3"/>
      <c r="P491" s="3"/>
      <c r="Q491" s="3"/>
      <c r="R491" s="3"/>
      <c r="S491" s="3"/>
      <c r="T491" s="3"/>
      <c r="U491" s="3"/>
      <c r="V491" s="3"/>
      <c r="W491" s="34"/>
      <c r="X491" s="4"/>
      <c r="Y491" s="4"/>
      <c r="Z491" s="4"/>
      <c r="AA491" s="4"/>
      <c r="AB491" s="4"/>
      <c r="AC491" s="4"/>
      <c r="AD491" s="4"/>
    </row>
    <row r="492" spans="1:30" hidden="1" outlineLevel="2">
      <c r="A492" s="7"/>
      <c r="B492" s="7"/>
      <c r="C492" s="7"/>
      <c r="D492" s="7"/>
      <c r="E492" s="163">
        <f>Asset38</f>
        <v>0</v>
      </c>
      <c r="F492" s="286"/>
      <c r="G492" s="288"/>
      <c r="H492" s="54"/>
      <c r="I492" s="54"/>
      <c r="J492" s="413"/>
      <c r="K492" s="413"/>
      <c r="L492" s="3"/>
      <c r="M492" s="3"/>
      <c r="N492" s="3"/>
      <c r="O492" s="3"/>
      <c r="P492" s="3"/>
      <c r="Q492" s="3"/>
      <c r="R492" s="3"/>
      <c r="S492" s="3"/>
      <c r="T492" s="3"/>
      <c r="U492" s="3"/>
      <c r="V492" s="3"/>
      <c r="W492" s="34"/>
      <c r="X492" s="4"/>
      <c r="Y492" s="4"/>
      <c r="Z492" s="4"/>
      <c r="AA492" s="4"/>
      <c r="AB492" s="4"/>
      <c r="AC492" s="4"/>
      <c r="AD492" s="4"/>
    </row>
    <row r="493" spans="1:30" hidden="1" outlineLevel="2">
      <c r="A493" s="7"/>
      <c r="B493" s="7"/>
      <c r="C493" s="7"/>
      <c r="D493" s="7"/>
      <c r="E493" s="163">
        <f>Asset39</f>
        <v>0</v>
      </c>
      <c r="F493" s="286"/>
      <c r="G493" s="288"/>
      <c r="H493" s="54"/>
      <c r="I493" s="54"/>
      <c r="J493" s="413"/>
      <c r="K493" s="413"/>
      <c r="L493" s="3"/>
      <c r="M493" s="3"/>
      <c r="N493" s="3"/>
      <c r="O493" s="3"/>
      <c r="P493" s="3"/>
      <c r="Q493" s="3"/>
      <c r="R493" s="3"/>
      <c r="S493" s="3"/>
      <c r="T493" s="3"/>
      <c r="U493" s="3"/>
      <c r="V493" s="3"/>
      <c r="W493" s="34"/>
      <c r="X493" s="4"/>
      <c r="Y493" s="4"/>
      <c r="Z493" s="4"/>
      <c r="AA493" s="4"/>
      <c r="AB493" s="4"/>
      <c r="AC493" s="4"/>
      <c r="AD493" s="4"/>
    </row>
    <row r="494" spans="1:30" hidden="1" outlineLevel="2">
      <c r="A494" s="7"/>
      <c r="B494" s="7"/>
      <c r="C494" s="7"/>
      <c r="D494" s="7"/>
      <c r="E494" s="163">
        <f>Asset40</f>
        <v>0</v>
      </c>
      <c r="F494" s="286"/>
      <c r="G494" s="288"/>
      <c r="H494" s="54"/>
      <c r="I494" s="54"/>
      <c r="J494" s="413"/>
      <c r="K494" s="413"/>
      <c r="L494" s="3"/>
      <c r="M494" s="3"/>
      <c r="N494" s="3"/>
      <c r="O494" s="3"/>
      <c r="P494" s="3"/>
      <c r="Q494" s="3"/>
      <c r="R494" s="3"/>
      <c r="S494" s="3"/>
      <c r="T494" s="3"/>
      <c r="U494" s="3"/>
      <c r="V494" s="3"/>
      <c r="W494" s="34"/>
      <c r="X494" s="4"/>
      <c r="Y494" s="4"/>
      <c r="Z494" s="4"/>
      <c r="AA494" s="4"/>
      <c r="AB494" s="4"/>
      <c r="AC494" s="4"/>
      <c r="AD494" s="4"/>
    </row>
    <row r="495" spans="1:30" hidden="1" outlineLevel="2">
      <c r="A495" s="7"/>
      <c r="B495" s="7"/>
      <c r="C495" s="7"/>
      <c r="D495" s="7"/>
      <c r="E495" s="163">
        <f>Asset41</f>
        <v>0</v>
      </c>
      <c r="F495" s="286"/>
      <c r="G495" s="288"/>
      <c r="H495" s="54"/>
      <c r="I495" s="54"/>
      <c r="J495" s="413"/>
      <c r="K495" s="413"/>
      <c r="L495" s="3"/>
      <c r="M495" s="3"/>
      <c r="N495" s="3"/>
      <c r="O495" s="3"/>
      <c r="P495" s="3"/>
      <c r="Q495" s="3"/>
      <c r="R495" s="3"/>
      <c r="S495" s="3"/>
      <c r="T495" s="3"/>
      <c r="U495" s="3"/>
      <c r="V495" s="3"/>
      <c r="W495" s="34"/>
      <c r="X495" s="4"/>
      <c r="Y495" s="4"/>
      <c r="Z495" s="4"/>
      <c r="AA495" s="4"/>
      <c r="AB495" s="4"/>
      <c r="AC495" s="4"/>
      <c r="AD495" s="4"/>
    </row>
    <row r="496" spans="1:30" hidden="1" outlineLevel="2">
      <c r="A496" s="7"/>
      <c r="B496" s="7"/>
      <c r="C496" s="7"/>
      <c r="D496" s="7"/>
      <c r="E496" s="163">
        <f>Asset42</f>
        <v>0</v>
      </c>
      <c r="F496" s="286"/>
      <c r="G496" s="288"/>
      <c r="H496" s="54"/>
      <c r="I496" s="54"/>
      <c r="J496" s="413"/>
      <c r="K496" s="413"/>
      <c r="L496" s="3"/>
      <c r="M496" s="3"/>
      <c r="N496" s="3"/>
      <c r="O496" s="3"/>
      <c r="P496" s="3"/>
      <c r="Q496" s="3"/>
      <c r="R496" s="3"/>
      <c r="S496" s="3"/>
      <c r="T496" s="3"/>
      <c r="U496" s="3"/>
      <c r="V496" s="3"/>
      <c r="W496" s="34"/>
      <c r="X496" s="4"/>
      <c r="Y496" s="4"/>
      <c r="Z496" s="4"/>
      <c r="AA496" s="4"/>
      <c r="AB496" s="4"/>
      <c r="AC496" s="4"/>
      <c r="AD496" s="4"/>
    </row>
    <row r="497" spans="1:30" hidden="1" outlineLevel="2">
      <c r="A497" s="7"/>
      <c r="B497" s="7"/>
      <c r="C497" s="7"/>
      <c r="D497" s="7"/>
      <c r="E497" s="163">
        <f>Asset43</f>
        <v>0</v>
      </c>
      <c r="F497" s="286"/>
      <c r="G497" s="288"/>
      <c r="H497" s="54"/>
      <c r="I497" s="54"/>
      <c r="J497" s="413"/>
      <c r="K497" s="413"/>
      <c r="L497" s="3"/>
      <c r="M497" s="3"/>
      <c r="N497" s="3"/>
      <c r="O497" s="3"/>
      <c r="P497" s="3"/>
      <c r="Q497" s="3"/>
      <c r="R497" s="3"/>
      <c r="S497" s="3"/>
      <c r="T497" s="3"/>
      <c r="U497" s="3"/>
      <c r="V497" s="3"/>
      <c r="W497" s="34"/>
      <c r="X497" s="4"/>
      <c r="Y497" s="4"/>
      <c r="Z497" s="4"/>
      <c r="AA497" s="4"/>
      <c r="AB497" s="4"/>
      <c r="AC497" s="4"/>
      <c r="AD497" s="4"/>
    </row>
    <row r="498" spans="1:30" hidden="1" outlineLevel="2">
      <c r="A498" s="7"/>
      <c r="B498" s="7"/>
      <c r="C498" s="7"/>
      <c r="D498" s="7"/>
      <c r="E498" s="163">
        <f>Asset44</f>
        <v>0</v>
      </c>
      <c r="F498" s="286"/>
      <c r="G498" s="288"/>
      <c r="H498" s="54"/>
      <c r="I498" s="54"/>
      <c r="J498" s="413"/>
      <c r="K498" s="413"/>
      <c r="L498" s="3"/>
      <c r="M498" s="3"/>
      <c r="N498" s="3"/>
      <c r="O498" s="3"/>
      <c r="P498" s="3"/>
      <c r="Q498" s="3"/>
      <c r="R498" s="3"/>
      <c r="S498" s="3"/>
      <c r="T498" s="3"/>
      <c r="U498" s="3"/>
      <c r="V498" s="3"/>
      <c r="W498" s="34"/>
      <c r="X498" s="4"/>
      <c r="Y498" s="4"/>
      <c r="Z498" s="4"/>
      <c r="AA498" s="4"/>
      <c r="AB498" s="4"/>
      <c r="AC498" s="4"/>
      <c r="AD498" s="4"/>
    </row>
    <row r="499" spans="1:30" hidden="1" outlineLevel="2">
      <c r="A499" s="7"/>
      <c r="B499" s="7"/>
      <c r="C499" s="7"/>
      <c r="D499" s="7"/>
      <c r="E499" s="163">
        <f>Asset45</f>
        <v>0</v>
      </c>
      <c r="F499" s="286"/>
      <c r="G499" s="288"/>
      <c r="H499" s="54"/>
      <c r="I499" s="54"/>
      <c r="J499" s="413"/>
      <c r="K499" s="413"/>
      <c r="L499" s="3"/>
      <c r="M499" s="3"/>
      <c r="N499" s="3"/>
      <c r="O499" s="3"/>
      <c r="P499" s="3"/>
      <c r="Q499" s="3"/>
      <c r="R499" s="3"/>
      <c r="S499" s="3"/>
      <c r="T499" s="3"/>
      <c r="U499" s="3"/>
      <c r="V499" s="3"/>
      <c r="W499" s="34"/>
      <c r="X499" s="4"/>
      <c r="Y499" s="4"/>
      <c r="Z499" s="4"/>
      <c r="AA499" s="4"/>
      <c r="AB499" s="4"/>
      <c r="AC499" s="4"/>
      <c r="AD499" s="4"/>
    </row>
    <row r="500" spans="1:30" hidden="1" outlineLevel="2">
      <c r="A500" s="7"/>
      <c r="B500" s="7"/>
      <c r="C500" s="7"/>
      <c r="D500" s="7"/>
      <c r="E500" s="163">
        <f>Asset46</f>
        <v>0</v>
      </c>
      <c r="F500" s="286"/>
      <c r="G500" s="288"/>
      <c r="H500" s="54"/>
      <c r="I500" s="54"/>
      <c r="J500" s="413"/>
      <c r="K500" s="413"/>
      <c r="L500" s="3"/>
      <c r="M500" s="3"/>
      <c r="N500" s="3"/>
      <c r="O500" s="3"/>
      <c r="P500" s="3"/>
      <c r="Q500" s="3"/>
      <c r="R500" s="3"/>
      <c r="S500" s="3"/>
      <c r="T500" s="3"/>
      <c r="U500" s="3"/>
      <c r="V500" s="3"/>
      <c r="W500" s="34"/>
      <c r="X500" s="4"/>
      <c r="Y500" s="4"/>
      <c r="Z500" s="4"/>
      <c r="AA500" s="4"/>
      <c r="AB500" s="4"/>
      <c r="AC500" s="4"/>
      <c r="AD500" s="4"/>
    </row>
    <row r="501" spans="1:30" hidden="1" outlineLevel="2">
      <c r="A501" s="7"/>
      <c r="B501" s="7"/>
      <c r="C501" s="7"/>
      <c r="D501" s="7"/>
      <c r="E501" s="163">
        <f>Asset47</f>
        <v>0</v>
      </c>
      <c r="F501" s="286"/>
      <c r="G501" s="288"/>
      <c r="H501" s="54"/>
      <c r="I501" s="54"/>
      <c r="J501" s="413"/>
      <c r="K501" s="413"/>
      <c r="L501" s="3"/>
      <c r="M501" s="3"/>
      <c r="N501" s="3"/>
      <c r="O501" s="3"/>
      <c r="P501" s="3"/>
      <c r="Q501" s="3"/>
      <c r="R501" s="3"/>
      <c r="S501" s="3"/>
      <c r="T501" s="3"/>
      <c r="U501" s="3"/>
      <c r="V501" s="3"/>
      <c r="W501" s="34"/>
      <c r="X501" s="4"/>
      <c r="Y501" s="4"/>
      <c r="Z501" s="4"/>
      <c r="AA501" s="4"/>
      <c r="AB501" s="4"/>
      <c r="AC501" s="4"/>
      <c r="AD501" s="4"/>
    </row>
    <row r="502" spans="1:30" hidden="1" outlineLevel="2">
      <c r="A502" s="7"/>
      <c r="B502" s="7"/>
      <c r="C502" s="7"/>
      <c r="D502" s="7"/>
      <c r="E502" s="163">
        <f>Asset48</f>
        <v>0</v>
      </c>
      <c r="F502" s="286"/>
      <c r="G502" s="288"/>
      <c r="H502" s="54"/>
      <c r="I502" s="54"/>
      <c r="J502" s="413"/>
      <c r="K502" s="413"/>
      <c r="L502" s="3"/>
      <c r="M502" s="3"/>
      <c r="N502" s="3"/>
      <c r="O502" s="3"/>
      <c r="P502" s="3"/>
      <c r="Q502" s="3"/>
      <c r="R502" s="3"/>
      <c r="S502" s="3"/>
      <c r="T502" s="3"/>
      <c r="U502" s="3"/>
      <c r="V502" s="3"/>
      <c r="W502" s="34"/>
      <c r="X502" s="4"/>
      <c r="Y502" s="4"/>
      <c r="Z502" s="4"/>
      <c r="AA502" s="4"/>
      <c r="AB502" s="4"/>
      <c r="AC502" s="4"/>
      <c r="AD502" s="4"/>
    </row>
    <row r="503" spans="1:30" hidden="1" outlineLevel="2">
      <c r="A503" s="7"/>
      <c r="B503" s="7"/>
      <c r="C503" s="7"/>
      <c r="D503" s="7"/>
      <c r="E503" s="163">
        <f>Asset49</f>
        <v>0</v>
      </c>
      <c r="F503" s="286"/>
      <c r="G503" s="288"/>
      <c r="H503" s="54"/>
      <c r="I503" s="54"/>
      <c r="J503" s="413"/>
      <c r="K503" s="413"/>
      <c r="L503" s="3"/>
      <c r="M503" s="3"/>
      <c r="N503" s="3"/>
      <c r="O503" s="3"/>
      <c r="P503" s="3"/>
      <c r="Q503" s="3"/>
      <c r="R503" s="3"/>
      <c r="S503" s="3"/>
      <c r="T503" s="3"/>
      <c r="U503" s="3"/>
      <c r="V503" s="3"/>
      <c r="W503" s="34"/>
      <c r="X503" s="4"/>
      <c r="Y503" s="4"/>
      <c r="Z503" s="4"/>
      <c r="AA503" s="4"/>
      <c r="AB503" s="4"/>
      <c r="AC503" s="4"/>
      <c r="AD503" s="4"/>
    </row>
    <row r="504" spans="1:30" hidden="1" outlineLevel="1" collapsed="1">
      <c r="A504" s="7"/>
      <c r="B504" s="7"/>
      <c r="C504" s="7"/>
      <c r="D504" s="7"/>
      <c r="E504" s="163" t="str">
        <f>Asset50</f>
        <v>Equity raising costs</v>
      </c>
      <c r="F504" s="286"/>
      <c r="G504" s="288"/>
      <c r="H504" s="54"/>
      <c r="I504" s="54"/>
      <c r="J504" s="413"/>
      <c r="K504" s="413"/>
      <c r="L504" s="3"/>
      <c r="M504" s="3"/>
      <c r="N504" s="3"/>
      <c r="O504" s="3"/>
      <c r="P504" s="3"/>
      <c r="Q504" s="3"/>
      <c r="R504" s="3"/>
      <c r="S504" s="3"/>
      <c r="T504" s="3"/>
      <c r="U504" s="3"/>
      <c r="V504" s="3"/>
      <c r="W504" s="34"/>
      <c r="X504" s="4"/>
      <c r="Y504" s="4"/>
      <c r="Z504" s="4"/>
      <c r="AA504" s="4"/>
      <c r="AB504" s="4"/>
      <c r="AC504" s="4"/>
      <c r="AD504" s="4"/>
    </row>
    <row r="505" spans="1:30" collapsed="1">
      <c r="A505" s="7"/>
      <c r="B505" s="7"/>
      <c r="C505" s="7"/>
      <c r="D505" s="7"/>
      <c r="E505" s="163" t="s">
        <v>18</v>
      </c>
      <c r="F505" s="286"/>
      <c r="G505" s="241">
        <f>SUM(G455:G504)</f>
        <v>0</v>
      </c>
      <c r="H505" s="241">
        <f>SUM(H455:H504)</f>
        <v>0</v>
      </c>
      <c r="I505" s="241">
        <f>SUM(I455:I504)</f>
        <v>0</v>
      </c>
      <c r="J505" s="3"/>
      <c r="K505" s="3"/>
      <c r="L505" s="3"/>
      <c r="M505" s="3"/>
      <c r="N505" s="3"/>
      <c r="O505" s="3"/>
      <c r="P505" s="3"/>
      <c r="Q505" s="3"/>
      <c r="R505" s="29"/>
      <c r="S505" s="29"/>
      <c r="T505" s="29"/>
      <c r="U505" s="29"/>
      <c r="V505" s="29"/>
      <c r="W505" s="29"/>
      <c r="X505" s="4"/>
      <c r="Y505" s="3"/>
      <c r="Z505" s="3"/>
      <c r="AA505" s="34"/>
      <c r="AB505" s="4"/>
      <c r="AC505" s="4"/>
      <c r="AD505" s="4"/>
    </row>
    <row r="506" spans="1:30">
      <c r="A506" s="4"/>
      <c r="B506" s="4"/>
      <c r="C506" s="4"/>
      <c r="D506" s="4"/>
      <c r="E506" s="7"/>
      <c r="F506" s="4"/>
      <c r="G506" s="4"/>
      <c r="H506" s="12"/>
      <c r="I506" s="3"/>
      <c r="J506" s="3"/>
      <c r="K506" s="3"/>
      <c r="L506" s="3"/>
      <c r="M506" s="3"/>
      <c r="N506" s="3"/>
      <c r="O506" s="3"/>
      <c r="P506" s="3"/>
      <c r="Q506" s="3"/>
      <c r="R506" s="4"/>
      <c r="S506" s="4"/>
      <c r="T506" s="4"/>
      <c r="U506" s="4"/>
      <c r="V506" s="4"/>
      <c r="W506" s="4"/>
      <c r="X506" s="4"/>
      <c r="Y506" s="4"/>
      <c r="Z506" s="4"/>
      <c r="AA506" s="13"/>
      <c r="AB506" s="4"/>
      <c r="AC506" s="4"/>
      <c r="AD506" s="4"/>
    </row>
    <row r="507" spans="1:30">
      <c r="A507" s="4"/>
      <c r="B507" s="4"/>
      <c r="C507" s="4"/>
      <c r="D507" s="4"/>
      <c r="E507" s="7"/>
      <c r="F507" s="4"/>
      <c r="G507" s="4"/>
      <c r="H507" s="12"/>
      <c r="I507" s="14"/>
      <c r="J507" s="4"/>
      <c r="K507" s="4"/>
      <c r="L507" s="4"/>
      <c r="M507" s="4"/>
      <c r="N507" s="4"/>
      <c r="O507" s="4"/>
      <c r="P507" s="4"/>
      <c r="Q507" s="4"/>
      <c r="R507" s="4"/>
      <c r="S507" s="4"/>
      <c r="T507" s="4"/>
      <c r="U507" s="4"/>
      <c r="V507" s="4"/>
      <c r="W507" s="4"/>
      <c r="X507" s="4"/>
      <c r="Y507" s="4"/>
      <c r="Z507" s="4"/>
      <c r="AA507" s="13"/>
      <c r="AB507" s="4"/>
      <c r="AC507" s="4"/>
      <c r="AD507" s="4"/>
    </row>
    <row r="508" spans="1:30">
      <c r="A508" s="4"/>
      <c r="B508" s="4"/>
      <c r="C508" s="4"/>
      <c r="D508" s="4"/>
      <c r="E508" s="7"/>
      <c r="F508" s="4"/>
      <c r="G508" s="4"/>
      <c r="H508" s="12"/>
      <c r="I508" s="14"/>
      <c r="J508" s="4"/>
      <c r="K508" s="4"/>
      <c r="L508" s="4"/>
      <c r="M508" s="4"/>
      <c r="N508" s="4"/>
      <c r="O508" s="4"/>
      <c r="P508" s="4"/>
      <c r="Q508" s="4"/>
      <c r="R508" s="4"/>
      <c r="S508" s="4"/>
      <c r="T508" s="4"/>
      <c r="U508" s="4"/>
      <c r="V508" s="4"/>
      <c r="W508" s="4"/>
      <c r="X508" s="4"/>
      <c r="Y508" s="4"/>
      <c r="Z508" s="4"/>
      <c r="AA508" s="13"/>
      <c r="AB508" s="4"/>
      <c r="AC508" s="4"/>
      <c r="AD508" s="4"/>
    </row>
    <row r="509" spans="1:30">
      <c r="A509" s="4"/>
      <c r="B509" s="4"/>
      <c r="C509" s="4"/>
      <c r="D509" s="4"/>
      <c r="E509" s="1032" t="s">
        <v>828</v>
      </c>
      <c r="F509" s="1030"/>
      <c r="G509" s="1031"/>
      <c r="H509" s="1029"/>
      <c r="I509" s="1028"/>
      <c r="J509" s="4"/>
      <c r="K509" s="4"/>
      <c r="L509" s="4"/>
      <c r="M509" s="4"/>
      <c r="N509" s="4"/>
      <c r="O509" s="4"/>
      <c r="P509" s="4"/>
      <c r="Q509" s="4"/>
      <c r="R509" s="4"/>
      <c r="S509" s="4"/>
      <c r="T509" s="4"/>
      <c r="U509" s="4"/>
      <c r="V509" s="4"/>
      <c r="W509" s="4"/>
      <c r="X509" s="4"/>
      <c r="Y509" s="4"/>
      <c r="Z509" s="4"/>
      <c r="AA509" s="13"/>
      <c r="AB509" s="4"/>
      <c r="AC509" s="4"/>
      <c r="AD509" s="4"/>
    </row>
    <row r="510" spans="1:30">
      <c r="A510" s="4"/>
      <c r="B510" s="4"/>
      <c r="C510" s="4"/>
      <c r="D510" s="4"/>
      <c r="E510" s="1067"/>
      <c r="F510" s="1067"/>
      <c r="G510" s="1068"/>
      <c r="H510" s="32"/>
      <c r="I510" s="1069"/>
      <c r="J510" s="7"/>
      <c r="K510" s="4"/>
      <c r="L510" s="4"/>
      <c r="M510" s="4"/>
      <c r="N510" s="4"/>
      <c r="O510" s="4"/>
      <c r="P510" s="4"/>
      <c r="Q510" s="4"/>
      <c r="R510" s="4"/>
      <c r="S510" s="4"/>
      <c r="T510" s="4"/>
      <c r="U510" s="4"/>
      <c r="V510" s="4"/>
      <c r="W510" s="4"/>
      <c r="X510" s="4"/>
      <c r="Y510" s="4"/>
      <c r="Z510" s="4"/>
      <c r="AA510" s="13"/>
      <c r="AB510" s="4"/>
      <c r="AC510" s="4"/>
      <c r="AD510" s="4"/>
    </row>
    <row r="511" spans="1:30">
      <c r="A511" s="4"/>
      <c r="B511" s="4"/>
      <c r="C511" s="4"/>
      <c r="D511" s="4"/>
      <c r="E511" s="1158" t="s">
        <v>829</v>
      </c>
      <c r="F511" s="1158"/>
      <c r="G511" s="1159"/>
      <c r="H511" s="410"/>
      <c r="I511" s="1160"/>
      <c r="J511" s="286"/>
      <c r="K511" s="249"/>
      <c r="L511" s="249"/>
      <c r="M511" s="249"/>
      <c r="N511" s="4"/>
      <c r="O511" s="4"/>
      <c r="P511" s="4"/>
      <c r="Q511" s="4"/>
      <c r="R511" s="4"/>
      <c r="S511" s="4"/>
      <c r="T511" s="4"/>
      <c r="U511" s="4"/>
      <c r="V511" s="4"/>
      <c r="W511" s="4"/>
      <c r="X511" s="4"/>
      <c r="Y511" s="4"/>
      <c r="Z511" s="4"/>
      <c r="AA511" s="13"/>
      <c r="AB511" s="4"/>
      <c r="AC511" s="4"/>
      <c r="AD511" s="4"/>
    </row>
    <row r="512" spans="1:30">
      <c r="A512" s="4"/>
      <c r="B512" s="4"/>
      <c r="C512" s="4"/>
      <c r="D512" s="4"/>
      <c r="E512" s="286"/>
      <c r="F512" s="1161" t="s">
        <v>931</v>
      </c>
      <c r="G512" s="1158">
        <v>102.4</v>
      </c>
      <c r="H512" s="410"/>
      <c r="I512" s="1160"/>
      <c r="J512" s="286"/>
      <c r="K512" s="249"/>
      <c r="L512" s="249"/>
      <c r="M512" s="249"/>
      <c r="N512" s="4"/>
      <c r="O512" s="4"/>
      <c r="P512" s="4"/>
      <c r="Q512" s="4"/>
      <c r="R512" s="4"/>
      <c r="S512" s="4"/>
      <c r="T512" s="4"/>
      <c r="U512" s="4"/>
      <c r="V512" s="4"/>
      <c r="W512" s="4"/>
      <c r="X512" s="4"/>
      <c r="Y512" s="4"/>
      <c r="Z512" s="4"/>
      <c r="AA512" s="13"/>
      <c r="AB512" s="4"/>
      <c r="AC512" s="4"/>
      <c r="AD512" s="4"/>
    </row>
    <row r="513" spans="1:30">
      <c r="A513" s="4"/>
      <c r="B513" s="4"/>
      <c r="C513" s="4"/>
      <c r="D513" s="4"/>
      <c r="E513" s="286"/>
      <c r="F513" s="1162" t="s">
        <v>830</v>
      </c>
      <c r="G513" s="1158">
        <v>103.68</v>
      </c>
      <c r="H513" s="410"/>
      <c r="I513" s="1160"/>
      <c r="J513" s="286"/>
      <c r="K513" s="249"/>
      <c r="L513" s="249"/>
      <c r="M513" s="249"/>
      <c r="N513" s="4"/>
      <c r="O513" s="4"/>
      <c r="P513" s="4"/>
      <c r="Q513" s="4"/>
      <c r="R513" s="4"/>
      <c r="S513" s="4"/>
      <c r="T513" s="4"/>
      <c r="U513" s="4"/>
      <c r="V513" s="4"/>
      <c r="W513" s="4"/>
      <c r="X513" s="4"/>
      <c r="Y513" s="4"/>
      <c r="Z513" s="4"/>
      <c r="AA513" s="13"/>
      <c r="AB513" s="4"/>
      <c r="AC513" s="4"/>
      <c r="AD513" s="4"/>
    </row>
    <row r="514" spans="1:30">
      <c r="A514" s="4"/>
      <c r="B514" s="4"/>
      <c r="C514" s="4"/>
      <c r="D514" s="4"/>
      <c r="E514" s="286"/>
      <c r="F514" s="1158"/>
      <c r="G514" s="1158"/>
      <c r="H514" s="410"/>
      <c r="I514" s="1160"/>
      <c r="J514" s="286"/>
      <c r="K514" s="249"/>
      <c r="L514" s="249"/>
      <c r="M514" s="249"/>
      <c r="N514" s="4"/>
      <c r="O514" s="4"/>
      <c r="P514" s="4"/>
      <c r="Q514" s="4"/>
      <c r="R514" s="4"/>
      <c r="S514" s="4"/>
      <c r="T514" s="4"/>
      <c r="U514" s="4"/>
      <c r="V514" s="4"/>
      <c r="W514" s="4"/>
      <c r="X514" s="4"/>
      <c r="Y514" s="4"/>
      <c r="Z514" s="4"/>
      <c r="AA514" s="13"/>
      <c r="AB514" s="4"/>
      <c r="AC514" s="4"/>
      <c r="AD514" s="4"/>
    </row>
    <row r="515" spans="1:30" ht="13.5" thickBot="1">
      <c r="A515" s="4"/>
      <c r="B515" s="4"/>
      <c r="C515" s="4"/>
      <c r="D515" s="4"/>
      <c r="E515" s="286"/>
      <c r="F515" s="1158"/>
      <c r="G515" s="1163">
        <f>((G513/G512)-1)*100</f>
        <v>1.2499999999999956</v>
      </c>
      <c r="H515" s="410"/>
      <c r="I515" s="1160"/>
      <c r="J515" s="286"/>
      <c r="K515" s="249"/>
      <c r="L515" s="249"/>
      <c r="M515" s="249"/>
      <c r="N515" s="4"/>
      <c r="O515" s="4"/>
      <c r="P515" s="4"/>
      <c r="Q515" s="4"/>
      <c r="R515" s="4"/>
      <c r="S515" s="4"/>
      <c r="T515" s="4"/>
      <c r="U515" s="4"/>
      <c r="V515" s="4"/>
      <c r="W515" s="4"/>
      <c r="X515" s="4"/>
      <c r="Y515" s="4"/>
      <c r="Z515" s="4"/>
      <c r="AA515" s="13"/>
      <c r="AB515" s="4"/>
      <c r="AC515" s="4"/>
      <c r="AD515" s="4"/>
    </row>
    <row r="516" spans="1:30" ht="13.5" thickTop="1">
      <c r="A516" s="4"/>
      <c r="B516" s="4"/>
      <c r="C516" s="4"/>
      <c r="D516" s="4"/>
      <c r="E516" s="1158" t="s">
        <v>829</v>
      </c>
      <c r="F516" s="1158"/>
      <c r="G516" s="1159"/>
      <c r="H516" s="410"/>
      <c r="I516" s="1160"/>
      <c r="J516" s="286"/>
      <c r="K516" s="249"/>
      <c r="L516" s="249"/>
      <c r="M516" s="249"/>
      <c r="N516" s="4"/>
      <c r="O516" s="4"/>
      <c r="P516" s="4"/>
      <c r="Q516" s="4"/>
      <c r="R516" s="4"/>
      <c r="S516" s="4"/>
      <c r="T516" s="4"/>
      <c r="U516" s="4"/>
      <c r="V516" s="4"/>
      <c r="W516" s="4"/>
      <c r="X516" s="4"/>
      <c r="Y516" s="4"/>
      <c r="Z516" s="4"/>
      <c r="AA516" s="13"/>
      <c r="AB516" s="4"/>
      <c r="AC516" s="4"/>
      <c r="AD516" s="4"/>
    </row>
    <row r="517" spans="1:30">
      <c r="A517" s="4"/>
      <c r="B517" s="4"/>
      <c r="C517" s="4"/>
      <c r="D517" s="4"/>
      <c r="E517" s="1161" t="s">
        <v>830</v>
      </c>
      <c r="F517" s="1158"/>
      <c r="G517" s="286"/>
      <c r="H517" s="1164">
        <v>103.68</v>
      </c>
      <c r="I517" s="410"/>
      <c r="J517" s="1160"/>
      <c r="K517" s="249"/>
      <c r="L517" s="249"/>
      <c r="M517" s="249"/>
      <c r="N517" s="4"/>
      <c r="O517" s="4"/>
      <c r="P517" s="4"/>
      <c r="Q517" s="4"/>
      <c r="R517" s="4"/>
      <c r="S517" s="4"/>
      <c r="T517" s="4"/>
      <c r="U517" s="4"/>
      <c r="V517" s="4"/>
      <c r="W517" s="4"/>
      <c r="X517" s="4"/>
      <c r="Y517" s="4"/>
      <c r="Z517" s="4"/>
      <c r="AA517" s="13"/>
      <c r="AB517" s="4"/>
      <c r="AC517" s="4"/>
      <c r="AD517" s="4"/>
    </row>
    <row r="518" spans="1:30">
      <c r="A518" s="4"/>
      <c r="B518" s="4"/>
      <c r="C518" s="4"/>
      <c r="D518" s="4"/>
      <c r="E518" s="1161" t="s">
        <v>831</v>
      </c>
      <c r="F518" s="1158"/>
      <c r="G518" s="286"/>
      <c r="H518" s="1164">
        <v>105.4</v>
      </c>
      <c r="I518" s="410"/>
      <c r="J518" s="1160"/>
      <c r="K518" s="249"/>
      <c r="L518" s="249"/>
      <c r="M518" s="249"/>
      <c r="N518" s="4"/>
      <c r="O518" s="4"/>
      <c r="P518" s="4"/>
      <c r="Q518" s="4"/>
      <c r="R518" s="4"/>
      <c r="S518" s="4"/>
      <c r="T518" s="4"/>
      <c r="U518" s="4"/>
      <c r="V518" s="4"/>
      <c r="W518" s="4"/>
      <c r="X518" s="4"/>
      <c r="Y518" s="4"/>
      <c r="Z518" s="4"/>
      <c r="AA518" s="13"/>
      <c r="AB518" s="4"/>
      <c r="AC518" s="4"/>
      <c r="AD518" s="4"/>
    </row>
    <row r="519" spans="1:30">
      <c r="A519" s="4"/>
      <c r="B519" s="4"/>
      <c r="C519" s="4"/>
      <c r="D519" s="4"/>
      <c r="E519" s="1158"/>
      <c r="F519" s="1158"/>
      <c r="G519" s="286"/>
      <c r="H519" s="1159"/>
      <c r="I519" s="410"/>
      <c r="J519" s="1160"/>
      <c r="K519" s="249"/>
      <c r="L519" s="249"/>
      <c r="M519" s="249"/>
      <c r="N519" s="4"/>
      <c r="O519" s="4"/>
      <c r="P519" s="4"/>
      <c r="Q519" s="4"/>
      <c r="R519" s="4"/>
      <c r="S519" s="4"/>
      <c r="T519" s="4"/>
      <c r="U519" s="4"/>
      <c r="V519" s="4"/>
      <c r="W519" s="4"/>
      <c r="X519" s="4"/>
      <c r="Y519" s="4"/>
      <c r="Z519" s="4"/>
      <c r="AA519" s="13"/>
      <c r="AB519" s="4"/>
      <c r="AC519" s="4"/>
      <c r="AD519" s="4"/>
    </row>
    <row r="520" spans="1:30" ht="13.5" thickBot="1">
      <c r="A520" s="4"/>
      <c r="B520" s="4"/>
      <c r="C520" s="4"/>
      <c r="D520" s="4"/>
      <c r="E520" s="1158"/>
      <c r="F520" s="1158"/>
      <c r="G520" s="286"/>
      <c r="H520" s="1163">
        <f>((H518/H517)-1)*100</f>
        <v>1.6589506172839386</v>
      </c>
      <c r="I520" s="410"/>
      <c r="J520" s="1160"/>
      <c r="K520" s="249"/>
      <c r="L520" s="249"/>
      <c r="M520" s="249"/>
      <c r="N520" s="4"/>
      <c r="O520" s="4"/>
      <c r="P520" s="4"/>
      <c r="Q520" s="4"/>
      <c r="R520" s="4"/>
      <c r="S520" s="4"/>
      <c r="T520" s="4"/>
      <c r="U520" s="4"/>
      <c r="V520" s="4"/>
      <c r="W520" s="4"/>
      <c r="X520" s="4"/>
      <c r="Y520" s="4"/>
      <c r="Z520" s="4"/>
      <c r="AA520" s="13"/>
      <c r="AB520" s="4"/>
      <c r="AC520" s="4"/>
      <c r="AD520" s="4"/>
    </row>
    <row r="521" spans="1:30" ht="13.5" thickTop="1">
      <c r="A521" s="4"/>
      <c r="B521" s="4"/>
      <c r="C521" s="4"/>
      <c r="D521" s="4"/>
      <c r="E521" s="1158" t="s">
        <v>829</v>
      </c>
      <c r="F521" s="1158"/>
      <c r="G521" s="286"/>
      <c r="H521" s="1159"/>
      <c r="I521" s="410"/>
      <c r="J521" s="1160"/>
      <c r="K521" s="249"/>
      <c r="L521" s="249"/>
      <c r="M521" s="249"/>
      <c r="N521" s="4"/>
      <c r="O521" s="4"/>
      <c r="P521" s="4"/>
      <c r="Q521" s="4"/>
      <c r="R521" s="4"/>
      <c r="S521" s="4"/>
      <c r="T521" s="4"/>
      <c r="U521" s="4"/>
      <c r="V521" s="4"/>
      <c r="W521" s="4"/>
      <c r="X521" s="4"/>
      <c r="Y521" s="4"/>
      <c r="Z521" s="4"/>
      <c r="AA521" s="13"/>
      <c r="AB521" s="4"/>
      <c r="AC521" s="4"/>
      <c r="AD521" s="4"/>
    </row>
    <row r="522" spans="1:30">
      <c r="A522" s="4"/>
      <c r="B522" s="4"/>
      <c r="C522" s="4"/>
      <c r="D522" s="4"/>
      <c r="E522" s="1161" t="s">
        <v>926</v>
      </c>
      <c r="F522" s="1158"/>
      <c r="G522" s="286"/>
      <c r="H522" s="1160"/>
      <c r="I522" s="1164">
        <v>105.4</v>
      </c>
      <c r="J522" s="1160"/>
      <c r="K522" s="249"/>
      <c r="L522" s="249"/>
      <c r="M522" s="249"/>
      <c r="N522" s="4"/>
      <c r="O522" s="4"/>
      <c r="P522" s="4"/>
      <c r="Q522" s="4"/>
      <c r="R522" s="4"/>
      <c r="S522" s="4"/>
      <c r="T522" s="4"/>
      <c r="U522" s="4"/>
      <c r="V522" s="4"/>
      <c r="W522" s="4"/>
      <c r="X522" s="4"/>
      <c r="Y522" s="4"/>
      <c r="Z522" s="4"/>
      <c r="AA522" s="13"/>
      <c r="AB522" s="4"/>
      <c r="AC522" s="4"/>
      <c r="AD522" s="4"/>
    </row>
    <row r="523" spans="1:30">
      <c r="A523" s="4"/>
      <c r="B523" s="4"/>
      <c r="C523" s="4"/>
      <c r="D523" s="4"/>
      <c r="E523" s="1161" t="s">
        <v>927</v>
      </c>
      <c r="F523" s="1158"/>
      <c r="G523" s="286"/>
      <c r="H523" s="1160"/>
      <c r="I523" s="1164">
        <v>106.8</v>
      </c>
      <c r="J523" s="1160"/>
      <c r="K523" s="249"/>
      <c r="L523" s="249"/>
      <c r="M523" s="249"/>
      <c r="N523" s="4"/>
      <c r="O523" s="4"/>
      <c r="P523" s="4"/>
      <c r="Q523" s="4"/>
      <c r="R523" s="4"/>
      <c r="S523" s="4"/>
      <c r="T523" s="4"/>
      <c r="U523" s="4"/>
      <c r="V523" s="4"/>
      <c r="W523" s="4"/>
      <c r="X523" s="4"/>
      <c r="Y523" s="4"/>
      <c r="Z523" s="4"/>
      <c r="AA523" s="13"/>
      <c r="AB523" s="4"/>
      <c r="AC523" s="4"/>
      <c r="AD523" s="4"/>
    </row>
    <row r="524" spans="1:30">
      <c r="A524" s="4"/>
      <c r="B524" s="4"/>
      <c r="C524" s="4"/>
      <c r="D524" s="4"/>
      <c r="E524" s="1158"/>
      <c r="F524" s="1158"/>
      <c r="G524" s="286"/>
      <c r="H524" s="1160"/>
      <c r="I524" s="1159"/>
      <c r="J524" s="1160"/>
      <c r="K524" s="249"/>
      <c r="L524" s="249"/>
      <c r="M524" s="249"/>
      <c r="N524" s="4"/>
      <c r="O524" s="4"/>
      <c r="P524" s="4"/>
      <c r="Q524" s="4"/>
      <c r="R524" s="4"/>
      <c r="S524" s="4"/>
      <c r="T524" s="4"/>
      <c r="U524" s="4"/>
      <c r="V524" s="4"/>
      <c r="W524" s="4"/>
      <c r="X524" s="4"/>
      <c r="Y524" s="4"/>
      <c r="Z524" s="4"/>
      <c r="AA524" s="13"/>
      <c r="AB524" s="4"/>
      <c r="AC524" s="4"/>
      <c r="AD524" s="4"/>
    </row>
    <row r="525" spans="1:30" ht="13.5" thickBot="1">
      <c r="A525" s="4"/>
      <c r="B525" s="4"/>
      <c r="C525" s="4"/>
      <c r="D525" s="4"/>
      <c r="E525" s="1158"/>
      <c r="F525" s="1158"/>
      <c r="G525" s="286"/>
      <c r="H525" s="1160"/>
      <c r="I525" s="1163">
        <f>((I523/I522)-1)*100</f>
        <v>1.3282732447817747</v>
      </c>
      <c r="J525" s="1160"/>
      <c r="K525" s="249"/>
      <c r="L525" s="249"/>
      <c r="M525" s="249"/>
      <c r="N525" s="4"/>
      <c r="O525" s="4"/>
      <c r="P525" s="4"/>
      <c r="Q525" s="4"/>
      <c r="R525" s="4"/>
      <c r="S525" s="4"/>
      <c r="T525" s="4"/>
      <c r="U525" s="4"/>
      <c r="V525" s="4"/>
      <c r="W525" s="4"/>
      <c r="X525" s="4"/>
      <c r="Y525" s="4"/>
      <c r="Z525" s="4"/>
      <c r="AA525" s="13"/>
      <c r="AB525" s="4"/>
      <c r="AC525" s="4"/>
      <c r="AD525" s="4"/>
    </row>
    <row r="526" spans="1:30" ht="13.5" thickTop="1">
      <c r="A526" s="4"/>
      <c r="B526" s="4"/>
      <c r="C526" s="4"/>
      <c r="D526" s="4"/>
      <c r="E526" s="1160"/>
      <c r="F526" s="1160"/>
      <c r="G526" s="286"/>
      <c r="H526" s="1165"/>
      <c r="I526" s="410"/>
      <c r="J526" s="1160"/>
      <c r="K526" s="249"/>
      <c r="L526" s="249"/>
      <c r="M526" s="249"/>
      <c r="N526" s="4"/>
      <c r="O526" s="4"/>
      <c r="P526" s="4"/>
      <c r="Q526" s="4"/>
      <c r="R526" s="4"/>
      <c r="S526" s="4"/>
      <c r="T526" s="4"/>
      <c r="U526" s="4"/>
      <c r="V526" s="4"/>
      <c r="W526" s="4"/>
      <c r="X526" s="4"/>
      <c r="Y526" s="4"/>
      <c r="Z526" s="4"/>
      <c r="AA526" s="13"/>
      <c r="AB526" s="4"/>
      <c r="AC526" s="4"/>
      <c r="AD526" s="4"/>
    </row>
    <row r="527" spans="1:30">
      <c r="A527" s="4"/>
      <c r="B527" s="4"/>
      <c r="C527" s="4"/>
      <c r="D527" s="4"/>
      <c r="E527" s="1158" t="s">
        <v>829</v>
      </c>
      <c r="F527" s="1158"/>
      <c r="G527" s="286"/>
      <c r="H527" s="1159"/>
      <c r="I527" s="410"/>
      <c r="J527" s="1160"/>
      <c r="K527" s="249"/>
      <c r="L527" s="249"/>
      <c r="M527" s="249"/>
      <c r="N527" s="4"/>
      <c r="O527" s="4"/>
      <c r="P527" s="4"/>
      <c r="Q527" s="4"/>
      <c r="R527" s="4"/>
      <c r="S527" s="4"/>
      <c r="T527" s="4"/>
      <c r="U527" s="4"/>
      <c r="V527" s="4"/>
      <c r="W527" s="4"/>
      <c r="X527" s="4"/>
      <c r="Y527" s="4"/>
      <c r="Z527" s="4"/>
      <c r="AA527" s="13"/>
      <c r="AB527" s="4"/>
      <c r="AC527" s="4"/>
      <c r="AD527" s="4"/>
    </row>
    <row r="528" spans="1:30">
      <c r="A528" s="4"/>
      <c r="B528" s="4"/>
      <c r="C528" s="4"/>
      <c r="D528" s="4"/>
      <c r="E528" s="1161" t="s">
        <v>927</v>
      </c>
      <c r="F528" s="1158"/>
      <c r="G528" s="286"/>
      <c r="H528" s="1160"/>
      <c r="I528" s="1160"/>
      <c r="J528" s="1164">
        <v>106.8</v>
      </c>
      <c r="K528" s="249"/>
      <c r="L528" s="249"/>
      <c r="M528" s="249"/>
      <c r="N528" s="4"/>
      <c r="O528" s="4"/>
      <c r="P528" s="4"/>
      <c r="Q528" s="4"/>
      <c r="R528" s="4"/>
      <c r="S528" s="4"/>
      <c r="T528" s="4"/>
      <c r="U528" s="4"/>
      <c r="V528" s="4"/>
      <c r="W528" s="4"/>
      <c r="X528" s="4"/>
      <c r="Y528" s="4"/>
      <c r="Z528" s="4"/>
      <c r="AA528" s="13"/>
      <c r="AB528" s="4"/>
      <c r="AC528" s="4"/>
      <c r="AD528" s="4"/>
    </row>
    <row r="529" spans="1:30">
      <c r="A529" s="4"/>
      <c r="B529" s="4"/>
      <c r="C529" s="4"/>
      <c r="D529" s="4"/>
      <c r="E529" s="1161" t="s">
        <v>928</v>
      </c>
      <c r="F529" s="1158"/>
      <c r="G529" s="286"/>
      <c r="H529" s="1160"/>
      <c r="I529" s="1160"/>
      <c r="J529" s="1164">
        <v>108.2</v>
      </c>
      <c r="K529" s="249"/>
      <c r="L529" s="249"/>
      <c r="M529" s="249"/>
      <c r="N529" s="4"/>
      <c r="O529" s="4"/>
      <c r="P529" s="4"/>
      <c r="Q529" s="4"/>
      <c r="R529" s="4"/>
      <c r="S529" s="4"/>
      <c r="T529" s="4"/>
      <c r="U529" s="4"/>
      <c r="V529" s="4"/>
      <c r="W529" s="4"/>
      <c r="X529" s="4"/>
      <c r="Y529" s="4"/>
      <c r="Z529" s="4"/>
      <c r="AA529" s="13"/>
      <c r="AB529" s="4"/>
      <c r="AC529" s="4"/>
      <c r="AD529" s="4"/>
    </row>
    <row r="530" spans="1:30">
      <c r="A530" s="4"/>
      <c r="B530" s="4"/>
      <c r="C530" s="4"/>
      <c r="D530" s="4"/>
      <c r="E530" s="1158"/>
      <c r="F530" s="1158"/>
      <c r="G530" s="286"/>
      <c r="H530" s="1160"/>
      <c r="I530" s="1160"/>
      <c r="J530" s="1159"/>
      <c r="K530" s="249"/>
      <c r="L530" s="249"/>
      <c r="M530" s="249"/>
      <c r="N530" s="4"/>
      <c r="O530" s="4"/>
      <c r="P530" s="4"/>
      <c r="Q530" s="4"/>
      <c r="R530" s="4"/>
      <c r="S530" s="4"/>
      <c r="T530" s="4"/>
      <c r="U530" s="4"/>
      <c r="V530" s="4"/>
      <c r="W530" s="4"/>
      <c r="X530" s="4"/>
      <c r="Y530" s="4"/>
      <c r="Z530" s="4"/>
      <c r="AA530" s="13"/>
      <c r="AB530" s="4"/>
      <c r="AC530" s="4"/>
      <c r="AD530" s="4"/>
    </row>
    <row r="531" spans="1:30" ht="13.5" thickBot="1">
      <c r="A531" s="4"/>
      <c r="B531" s="4"/>
      <c r="C531" s="4"/>
      <c r="D531" s="4"/>
      <c r="E531" s="1158"/>
      <c r="F531" s="1158"/>
      <c r="G531" s="286"/>
      <c r="H531" s="1160"/>
      <c r="I531" s="1160"/>
      <c r="J531" s="1163">
        <f>((J529/J528)-1)*100</f>
        <v>1.3108614232209881</v>
      </c>
      <c r="K531" s="249"/>
      <c r="L531" s="249"/>
      <c r="M531" s="249"/>
      <c r="N531" s="4"/>
      <c r="O531" s="4"/>
      <c r="P531" s="4"/>
      <c r="Q531" s="4"/>
      <c r="R531" s="4"/>
      <c r="S531" s="4"/>
      <c r="T531" s="4"/>
      <c r="U531" s="4"/>
      <c r="V531" s="4"/>
      <c r="W531" s="4"/>
      <c r="X531" s="4"/>
      <c r="Y531" s="4"/>
      <c r="Z531" s="4"/>
      <c r="AA531" s="13"/>
      <c r="AB531" s="4"/>
      <c r="AC531" s="4"/>
      <c r="AD531" s="4"/>
    </row>
    <row r="532" spans="1:30" ht="13.5" thickTop="1">
      <c r="A532" s="4"/>
      <c r="B532" s="4"/>
      <c r="C532" s="4"/>
      <c r="D532" s="4"/>
      <c r="E532" s="1158" t="s">
        <v>829</v>
      </c>
      <c r="F532" s="286"/>
      <c r="G532" s="286"/>
      <c r="H532" s="1166"/>
      <c r="I532" s="410"/>
      <c r="J532" s="286"/>
      <c r="K532" s="249"/>
      <c r="L532" s="249"/>
      <c r="M532" s="249"/>
      <c r="N532" s="4"/>
      <c r="O532" s="4"/>
      <c r="P532" s="4"/>
      <c r="Q532" s="4"/>
      <c r="R532" s="4"/>
      <c r="S532" s="4"/>
      <c r="T532" s="4"/>
      <c r="U532" s="4"/>
      <c r="V532" s="4"/>
      <c r="W532" s="4"/>
      <c r="X532" s="4"/>
      <c r="Y532" s="4"/>
      <c r="Z532" s="4"/>
      <c r="AA532" s="13"/>
      <c r="AB532" s="4"/>
      <c r="AC532" s="4"/>
      <c r="AD532" s="4"/>
    </row>
    <row r="533" spans="1:30">
      <c r="A533" s="4"/>
      <c r="B533" s="4"/>
      <c r="C533" s="4"/>
      <c r="D533" s="4"/>
      <c r="E533" s="1161" t="s">
        <v>928</v>
      </c>
      <c r="F533" s="286"/>
      <c r="G533" s="286"/>
      <c r="H533" s="1166"/>
      <c r="I533" s="410"/>
      <c r="J533" s="286"/>
      <c r="K533" s="249">
        <f>J529</f>
        <v>108.2</v>
      </c>
      <c r="L533" s="249"/>
      <c r="M533" s="249"/>
      <c r="N533" s="4"/>
      <c r="O533" s="4"/>
      <c r="P533" s="4"/>
      <c r="Q533" s="4"/>
      <c r="R533" s="4"/>
      <c r="S533" s="4"/>
      <c r="T533" s="4"/>
      <c r="U533" s="4"/>
      <c r="V533" s="4"/>
      <c r="W533" s="4"/>
      <c r="X533" s="4"/>
      <c r="Y533" s="4"/>
      <c r="Z533" s="4"/>
      <c r="AA533" s="13"/>
      <c r="AB533" s="4"/>
      <c r="AC533" s="4"/>
      <c r="AD533" s="4"/>
    </row>
    <row r="534" spans="1:30">
      <c r="A534" s="4"/>
      <c r="B534" s="4"/>
      <c r="C534" s="4"/>
      <c r="D534" s="4"/>
      <c r="E534" s="1161" t="s">
        <v>929</v>
      </c>
      <c r="F534" s="286"/>
      <c r="G534" s="286"/>
      <c r="H534" s="1166"/>
      <c r="I534" s="410"/>
      <c r="J534" s="286"/>
      <c r="K534" s="249">
        <v>110</v>
      </c>
      <c r="L534" s="249"/>
      <c r="M534" s="249"/>
      <c r="N534" s="4"/>
      <c r="O534" s="4"/>
      <c r="P534" s="4"/>
      <c r="Q534" s="4"/>
      <c r="R534" s="4"/>
      <c r="S534" s="4"/>
      <c r="T534" s="4"/>
      <c r="U534" s="4"/>
      <c r="V534" s="4"/>
      <c r="W534" s="4"/>
      <c r="X534" s="4"/>
      <c r="Y534" s="4"/>
      <c r="Z534" s="4"/>
      <c r="AA534" s="13"/>
      <c r="AB534" s="4"/>
      <c r="AC534" s="4"/>
      <c r="AD534" s="4"/>
    </row>
    <row r="535" spans="1:30">
      <c r="A535" s="4"/>
      <c r="B535" s="4"/>
      <c r="C535" s="4"/>
      <c r="D535" s="4"/>
      <c r="E535" s="286"/>
      <c r="F535" s="249"/>
      <c r="G535" s="249"/>
      <c r="H535" s="373"/>
      <c r="I535" s="374"/>
      <c r="J535" s="249"/>
      <c r="K535" s="249"/>
      <c r="L535" s="249"/>
      <c r="M535" s="249"/>
      <c r="N535" s="4"/>
      <c r="O535" s="4"/>
      <c r="P535" s="4"/>
      <c r="Q535" s="4"/>
      <c r="R535" s="4"/>
      <c r="S535" s="4"/>
      <c r="T535" s="4"/>
      <c r="U535" s="4"/>
      <c r="V535" s="4"/>
      <c r="W535" s="4"/>
      <c r="X535" s="4"/>
      <c r="Y535" s="4"/>
      <c r="Z535" s="4"/>
      <c r="AA535" s="13"/>
      <c r="AB535" s="4"/>
      <c r="AC535" s="4"/>
      <c r="AD535" s="4"/>
    </row>
    <row r="536" spans="1:30" ht="13.5" thickBot="1">
      <c r="A536" s="4"/>
      <c r="B536" s="4"/>
      <c r="C536" s="4"/>
      <c r="D536" s="4"/>
      <c r="E536" s="286"/>
      <c r="F536" s="249"/>
      <c r="G536" s="249"/>
      <c r="H536" s="373"/>
      <c r="I536" s="374"/>
      <c r="J536" s="249"/>
      <c r="K536" s="1163">
        <f>((K534/K533)-1)*100</f>
        <v>1.6635859519408491</v>
      </c>
      <c r="L536" s="249"/>
      <c r="M536" s="249"/>
      <c r="N536" s="4"/>
      <c r="O536" s="4"/>
      <c r="P536" s="4"/>
      <c r="Q536" s="4"/>
      <c r="R536" s="4"/>
      <c r="S536" s="4"/>
      <c r="T536" s="4"/>
      <c r="U536" s="4"/>
      <c r="V536" s="4"/>
      <c r="W536" s="4"/>
      <c r="X536" s="4"/>
      <c r="Y536" s="4"/>
      <c r="Z536" s="4"/>
      <c r="AA536" s="13"/>
      <c r="AB536" s="4"/>
      <c r="AC536" s="4"/>
      <c r="AD536" s="4"/>
    </row>
    <row r="537" spans="1:30" ht="13.5" thickTop="1">
      <c r="A537" s="4"/>
      <c r="B537" s="4"/>
      <c r="C537" s="4"/>
      <c r="D537" s="4"/>
      <c r="E537" s="1158" t="s">
        <v>829</v>
      </c>
      <c r="F537" s="249"/>
      <c r="G537" s="249"/>
      <c r="H537" s="373"/>
      <c r="I537" s="374"/>
      <c r="J537" s="249"/>
      <c r="K537" s="249"/>
      <c r="L537" s="249">
        <f>K533</f>
        <v>108.2</v>
      </c>
      <c r="M537" s="249"/>
      <c r="N537" s="4"/>
      <c r="O537" s="4"/>
      <c r="P537" s="4"/>
      <c r="Q537" s="4"/>
      <c r="R537" s="4"/>
      <c r="S537" s="4"/>
      <c r="T537" s="4"/>
      <c r="U537" s="4"/>
      <c r="V537" s="4"/>
      <c r="W537" s="4"/>
      <c r="X537" s="4"/>
      <c r="Y537" s="4"/>
      <c r="Z537" s="4"/>
      <c r="AA537" s="13"/>
      <c r="AB537" s="4"/>
      <c r="AC537" s="4"/>
      <c r="AD537" s="4"/>
    </row>
    <row r="538" spans="1:30">
      <c r="A538" s="4"/>
      <c r="B538" s="4"/>
      <c r="C538" s="4"/>
      <c r="D538" s="4"/>
      <c r="E538" s="1161" t="s">
        <v>929</v>
      </c>
      <c r="F538" s="249"/>
      <c r="G538" s="249"/>
      <c r="H538" s="373"/>
      <c r="I538" s="374"/>
      <c r="J538" s="249"/>
      <c r="K538" s="249"/>
      <c r="L538" s="249">
        <v>109.282</v>
      </c>
      <c r="M538" s="249"/>
      <c r="N538" s="4"/>
      <c r="O538" s="4"/>
      <c r="P538" s="4"/>
      <c r="Q538" s="4"/>
      <c r="R538" s="4"/>
      <c r="S538" s="4"/>
      <c r="T538" s="4"/>
      <c r="U538" s="4"/>
      <c r="V538" s="4"/>
      <c r="W538" s="4"/>
      <c r="X538" s="4"/>
      <c r="Y538" s="4"/>
      <c r="Z538" s="4"/>
      <c r="AA538" s="13"/>
      <c r="AB538" s="4"/>
      <c r="AC538" s="4"/>
      <c r="AD538" s="4"/>
    </row>
    <row r="539" spans="1:30">
      <c r="A539" s="4"/>
      <c r="B539" s="4"/>
      <c r="C539" s="4"/>
      <c r="D539" s="4"/>
      <c r="E539" s="1161" t="s">
        <v>930</v>
      </c>
      <c r="F539" s="249"/>
      <c r="G539" s="249"/>
      <c r="H539" s="373"/>
      <c r="I539" s="374"/>
      <c r="J539" s="249"/>
      <c r="K539" s="249"/>
      <c r="L539" s="249"/>
      <c r="M539" s="249"/>
      <c r="N539" s="4"/>
      <c r="O539" s="4"/>
      <c r="P539" s="4"/>
      <c r="Q539" s="4"/>
      <c r="R539" s="4"/>
      <c r="S539" s="4"/>
      <c r="T539" s="4"/>
      <c r="U539" s="4"/>
      <c r="V539" s="4"/>
      <c r="W539" s="4"/>
      <c r="X539" s="4"/>
      <c r="Y539" s="4"/>
      <c r="Z539" s="4"/>
      <c r="AA539" s="13"/>
      <c r="AB539" s="4"/>
      <c r="AC539" s="4"/>
      <c r="AD539" s="4"/>
    </row>
    <row r="540" spans="1:30" ht="13.5" thickBot="1">
      <c r="A540" s="4"/>
      <c r="B540" s="4"/>
      <c r="C540" s="4"/>
      <c r="D540" s="4"/>
      <c r="E540" s="286"/>
      <c r="F540" s="249"/>
      <c r="G540" s="249"/>
      <c r="H540" s="373"/>
      <c r="I540" s="374"/>
      <c r="J540" s="249"/>
      <c r="K540" s="249"/>
      <c r="L540" s="1163">
        <f>((L538/L537)-1)*100</f>
        <v>1.0000000000000009</v>
      </c>
      <c r="M540" s="249"/>
      <c r="N540" s="4"/>
      <c r="O540" s="4"/>
      <c r="P540" s="4"/>
      <c r="Q540" s="4"/>
      <c r="R540" s="4"/>
      <c r="S540" s="4"/>
      <c r="T540" s="4"/>
      <c r="U540" s="4"/>
      <c r="V540" s="4"/>
      <c r="W540" s="4"/>
      <c r="X540" s="4"/>
      <c r="Y540" s="4"/>
      <c r="Z540" s="4"/>
      <c r="AA540" s="13"/>
      <c r="AB540" s="4"/>
      <c r="AC540" s="4"/>
      <c r="AD540" s="4"/>
    </row>
    <row r="541" spans="1:30" ht="13.5" thickTop="1">
      <c r="A541" s="4"/>
      <c r="B541" s="4"/>
      <c r="C541" s="4"/>
      <c r="D541" s="4"/>
      <c r="E541" s="286"/>
      <c r="F541" s="249"/>
      <c r="G541" s="249"/>
      <c r="H541" s="373"/>
      <c r="I541" s="374"/>
      <c r="J541" s="249"/>
      <c r="K541" s="249"/>
      <c r="L541" s="249"/>
      <c r="M541" s="249"/>
      <c r="N541" s="4"/>
      <c r="O541" s="4"/>
      <c r="P541" s="4"/>
      <c r="Q541" s="4"/>
      <c r="R541" s="4"/>
      <c r="S541" s="4"/>
      <c r="T541" s="4"/>
      <c r="U541" s="4"/>
      <c r="V541" s="4"/>
      <c r="W541" s="4"/>
      <c r="X541" s="4"/>
      <c r="Y541" s="4"/>
      <c r="Z541" s="4"/>
      <c r="AA541" s="13"/>
      <c r="AB541" s="4"/>
      <c r="AC541" s="4"/>
      <c r="AD541" s="4"/>
    </row>
    <row r="542" spans="1:30">
      <c r="A542" s="4"/>
      <c r="B542" s="4"/>
      <c r="C542" s="4"/>
      <c r="D542" s="4"/>
      <c r="E542" s="7"/>
      <c r="F542" s="4"/>
      <c r="G542" s="4"/>
      <c r="H542" s="12"/>
      <c r="I542" s="14"/>
      <c r="J542" s="4"/>
      <c r="K542" s="4"/>
      <c r="L542" s="4"/>
      <c r="M542" s="4"/>
      <c r="N542" s="4"/>
      <c r="O542" s="4"/>
      <c r="P542" s="4"/>
      <c r="Q542" s="4"/>
      <c r="R542" s="4"/>
      <c r="S542" s="4"/>
      <c r="T542" s="4"/>
      <c r="U542" s="4"/>
      <c r="V542" s="4"/>
      <c r="W542" s="4"/>
      <c r="X542" s="4"/>
      <c r="Y542" s="4"/>
      <c r="Z542" s="4"/>
      <c r="AA542" s="13"/>
      <c r="AB542" s="4"/>
      <c r="AC542" s="4"/>
      <c r="AD542" s="4"/>
    </row>
    <row r="543" spans="1:30">
      <c r="A543" s="4"/>
      <c r="B543" s="4"/>
      <c r="C543" s="4"/>
      <c r="D543" s="4"/>
      <c r="E543" s="7"/>
      <c r="F543" s="4"/>
      <c r="G543" s="4"/>
      <c r="H543" s="12"/>
      <c r="I543" s="14"/>
      <c r="J543" s="4"/>
      <c r="K543" s="4"/>
      <c r="L543" s="4"/>
      <c r="M543" s="4"/>
      <c r="N543" s="4"/>
      <c r="O543" s="4"/>
      <c r="P543" s="4"/>
      <c r="Q543" s="4"/>
      <c r="R543" s="4"/>
      <c r="S543" s="4"/>
      <c r="T543" s="4"/>
      <c r="U543" s="4"/>
      <c r="V543" s="4"/>
      <c r="W543" s="4"/>
      <c r="X543" s="4"/>
      <c r="Y543" s="4"/>
      <c r="Z543" s="4"/>
      <c r="AA543" s="13"/>
      <c r="AB543" s="4"/>
      <c r="AC543" s="4"/>
      <c r="AD543" s="4"/>
    </row>
    <row r="544" spans="1:30">
      <c r="A544" s="4"/>
      <c r="B544" s="4"/>
      <c r="C544" s="4"/>
      <c r="D544" s="4"/>
      <c r="E544" s="7"/>
      <c r="F544" s="4"/>
      <c r="G544" s="4"/>
      <c r="H544" s="12"/>
      <c r="I544" s="14"/>
      <c r="J544" s="4"/>
      <c r="K544" s="4"/>
      <c r="L544" s="4"/>
      <c r="M544" s="4"/>
      <c r="N544" s="4"/>
      <c r="O544" s="4"/>
      <c r="P544" s="4"/>
      <c r="Q544" s="4"/>
      <c r="R544" s="4"/>
      <c r="S544" s="4"/>
      <c r="T544" s="4"/>
      <c r="U544" s="4"/>
      <c r="V544" s="4"/>
      <c r="W544" s="4"/>
      <c r="X544" s="4"/>
      <c r="Y544" s="4"/>
      <c r="Z544" s="4"/>
      <c r="AA544" s="13"/>
      <c r="AB544" s="4"/>
      <c r="AC544" s="4"/>
      <c r="AD544" s="4"/>
    </row>
    <row r="545" spans="1:30">
      <c r="A545" s="4"/>
      <c r="B545" s="4"/>
      <c r="C545" s="4"/>
      <c r="D545" s="4"/>
      <c r="E545" s="7"/>
      <c r="F545" s="4"/>
      <c r="G545" s="4"/>
      <c r="H545" s="12"/>
      <c r="I545" s="14"/>
      <c r="J545" s="4"/>
      <c r="K545" s="4"/>
      <c r="L545" s="4"/>
      <c r="M545" s="4"/>
      <c r="N545" s="4"/>
      <c r="O545" s="4"/>
      <c r="P545" s="4"/>
      <c r="Q545" s="4"/>
      <c r="R545" s="4"/>
      <c r="S545" s="4"/>
      <c r="T545" s="4"/>
      <c r="U545" s="4"/>
      <c r="V545" s="4"/>
      <c r="W545" s="4"/>
      <c r="X545" s="4"/>
      <c r="Y545" s="4"/>
      <c r="Z545" s="4"/>
      <c r="AA545" s="13"/>
      <c r="AB545" s="4"/>
      <c r="AC545" s="4"/>
      <c r="AD545" s="4"/>
    </row>
    <row r="546" spans="1:30">
      <c r="A546" s="4"/>
      <c r="B546" s="4"/>
      <c r="C546" s="4"/>
      <c r="D546" s="4"/>
      <c r="E546" s="7"/>
      <c r="F546" s="4"/>
      <c r="G546" s="4"/>
      <c r="H546" s="12"/>
      <c r="I546" s="14"/>
      <c r="J546" s="4"/>
      <c r="K546" s="4"/>
      <c r="L546" s="4"/>
      <c r="M546" s="4"/>
      <c r="N546" s="4"/>
      <c r="O546" s="4"/>
      <c r="P546" s="4"/>
      <c r="Q546" s="4"/>
      <c r="R546" s="4"/>
      <c r="S546" s="4"/>
      <c r="T546" s="4"/>
      <c r="U546" s="4"/>
      <c r="V546" s="4"/>
      <c r="W546" s="4"/>
      <c r="X546" s="4"/>
      <c r="Y546" s="4"/>
      <c r="Z546" s="4"/>
      <c r="AA546" s="13"/>
      <c r="AB546" s="4"/>
      <c r="AC546" s="4"/>
      <c r="AD546" s="4"/>
    </row>
    <row r="547" spans="1:30">
      <c r="A547" s="4"/>
      <c r="B547" s="4"/>
      <c r="C547" s="4"/>
      <c r="D547" s="4"/>
      <c r="E547" s="7"/>
      <c r="F547" s="4"/>
      <c r="G547" s="4"/>
      <c r="H547" s="12"/>
      <c r="I547" s="14"/>
      <c r="J547" s="4"/>
      <c r="K547" s="4"/>
      <c r="L547" s="4"/>
      <c r="M547" s="4"/>
      <c r="N547" s="4"/>
      <c r="O547" s="4"/>
      <c r="P547" s="4"/>
      <c r="Q547" s="4"/>
      <c r="R547" s="4"/>
      <c r="S547" s="4"/>
      <c r="T547" s="4"/>
      <c r="U547" s="4"/>
      <c r="V547" s="4"/>
      <c r="W547" s="4"/>
      <c r="X547" s="4"/>
      <c r="Y547" s="4"/>
      <c r="Z547" s="4"/>
      <c r="AA547" s="13"/>
      <c r="AB547" s="4"/>
      <c r="AC547" s="4"/>
      <c r="AD547" s="4"/>
    </row>
    <row r="548" spans="1:30">
      <c r="A548" s="4"/>
      <c r="B548" s="4"/>
      <c r="C548" s="4"/>
      <c r="D548" s="4"/>
      <c r="E548" s="7"/>
      <c r="F548" s="4"/>
      <c r="G548" s="4"/>
      <c r="H548" s="12"/>
      <c r="I548" s="14"/>
      <c r="J548" s="4"/>
      <c r="K548" s="4"/>
      <c r="L548" s="4"/>
      <c r="M548" s="4"/>
      <c r="N548" s="4"/>
      <c r="O548" s="4"/>
      <c r="P548" s="4"/>
      <c r="Q548" s="4"/>
      <c r="R548" s="4"/>
      <c r="S548" s="4"/>
      <c r="T548" s="4"/>
      <c r="U548" s="4"/>
      <c r="V548" s="4"/>
      <c r="W548" s="4"/>
      <c r="X548" s="4"/>
      <c r="Y548" s="4"/>
      <c r="Z548" s="4"/>
      <c r="AA548" s="13"/>
      <c r="AB548" s="4"/>
      <c r="AC548" s="4"/>
      <c r="AD548" s="4"/>
    </row>
    <row r="549" spans="1:30">
      <c r="A549" s="4"/>
      <c r="B549" s="4"/>
      <c r="C549" s="4"/>
      <c r="D549" s="4"/>
      <c r="E549" s="7"/>
      <c r="F549" s="4"/>
      <c r="G549" s="4"/>
      <c r="H549" s="12"/>
      <c r="I549" s="14"/>
      <c r="J549" s="4"/>
      <c r="K549" s="4"/>
      <c r="L549" s="4"/>
      <c r="M549" s="4"/>
      <c r="N549" s="4"/>
      <c r="O549" s="4"/>
      <c r="P549" s="4"/>
      <c r="Q549" s="4"/>
      <c r="R549" s="4"/>
      <c r="S549" s="4"/>
      <c r="T549" s="4"/>
      <c r="U549" s="4"/>
      <c r="V549" s="4"/>
      <c r="W549" s="4"/>
      <c r="X549" s="4"/>
      <c r="Y549" s="4"/>
      <c r="Z549" s="4"/>
      <c r="AA549" s="13"/>
      <c r="AB549" s="4"/>
      <c r="AC549" s="4"/>
      <c r="AD549" s="4"/>
    </row>
    <row r="550" spans="1:30">
      <c r="A550" s="249"/>
      <c r="B550" s="249"/>
      <c r="C550" s="249"/>
      <c r="D550" s="249"/>
      <c r="E550" s="286"/>
      <c r="F550" s="249"/>
      <c r="G550" s="249"/>
      <c r="H550" s="373"/>
      <c r="I550" s="374"/>
      <c r="J550" s="249"/>
      <c r="K550" s="249"/>
      <c r="L550" s="249"/>
      <c r="M550" s="249"/>
      <c r="N550" s="249"/>
      <c r="O550" s="249"/>
      <c r="P550" s="249"/>
      <c r="Q550" s="249"/>
      <c r="R550" s="249"/>
      <c r="S550" s="249"/>
      <c r="T550" s="249"/>
      <c r="U550" s="249"/>
      <c r="V550" s="249"/>
      <c r="W550" s="249"/>
      <c r="X550" s="249"/>
      <c r="Y550" s="249"/>
      <c r="Z550" s="249"/>
      <c r="AA550" s="375"/>
      <c r="AB550" s="249"/>
      <c r="AC550" s="249"/>
      <c r="AD550" s="249"/>
    </row>
  </sheetData>
  <dataConsolidate/>
  <mergeCells count="12">
    <mergeCell ref="E399:G399"/>
    <mergeCell ref="E453:G453"/>
    <mergeCell ref="G2:H2"/>
    <mergeCell ref="E2:F2"/>
    <mergeCell ref="E275:G275"/>
    <mergeCell ref="E329:G329"/>
    <mergeCell ref="E59:F59"/>
    <mergeCell ref="E113:F113"/>
    <mergeCell ref="E167:G167"/>
    <mergeCell ref="E221:G221"/>
    <mergeCell ref="F6:H6"/>
    <mergeCell ref="E5:I5"/>
  </mergeCells>
  <phoneticPr fontId="0" type="noConversion"/>
  <dataValidations count="3">
    <dataValidation type="custom" showInputMessage="1" showErrorMessage="1" error="Invalid input, please try again." sqref="K15:K56 L7:L56 X7:Y56">
      <formula1>AND(K7&lt;&gt;"",OR(K7="n/a",AND(K7&gt;0,K7&lt;=100)))</formula1>
    </dataValidation>
    <dataValidation type="list" allowBlank="1" showInputMessage="1" showErrorMessage="1" sqref="E396">
      <formula1>$G$395:$G$396</formula1>
    </dataValidation>
    <dataValidation type="custom" showInputMessage="1" showErrorMessage="1" error="Invalid input, please try again." sqref="K7:K14">
      <formula1>AND(K7&lt;&gt;"",OR(K7="n/a",AND(K7&gt;=0,K7&lt;=100)))</formula1>
    </dataValidation>
  </dataValidations>
  <printOptions headings="1"/>
  <pageMargins left="0.74803149606299213" right="0.74803149606299213" top="0.98425196850393704" bottom="0.98425196850393704" header="0.51181102362204722" footer="0.51181102362204722"/>
  <pageSetup paperSize="9" scale="36" fitToHeight="0" orientation="landscape" horizontalDpi="4294967292" r:id="rId1"/>
  <headerFooter alignWithMargins="0">
    <oddHeader>&amp;C&amp;A</oddHeader>
    <oddFooter>&amp;LAppendix A - Transmission roll forward model - version 3&amp;R&amp;P</oddFooter>
  </headerFooter>
  <rowBreaks count="4" manualBreakCount="4">
    <brk id="112" max="26" man="1"/>
    <brk id="220" max="26" man="1"/>
    <brk id="328" max="26" man="1"/>
    <brk id="398" max="26" man="1"/>
  </rowBreaks>
  <ignoredErrors>
    <ignoredError sqref="I387:L387 M387:Q387" formula="1"/>
  </ignoredError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8"/>
  <sheetViews>
    <sheetView topLeftCell="A5" workbookViewId="0">
      <selection activeCell="P48" sqref="P48"/>
    </sheetView>
  </sheetViews>
  <sheetFormatPr defaultRowHeight="12.75"/>
  <cols>
    <col min="1" max="1" width="42.28515625" style="475" customWidth="1"/>
    <col min="2" max="2" width="15.5703125" style="475" customWidth="1"/>
    <col min="3" max="6" width="12.7109375" style="475" customWidth="1"/>
    <col min="7" max="7" width="3.140625" style="475" customWidth="1"/>
    <col min="8" max="8" width="18.5703125" style="475" bestFit="1" customWidth="1"/>
    <col min="9" max="251" width="9.140625" style="475"/>
    <col min="252" max="252" width="42.28515625" style="475" customWidth="1"/>
    <col min="253" max="253" width="15.5703125" style="475" customWidth="1"/>
    <col min="254" max="257" width="12.7109375" style="475" customWidth="1"/>
    <col min="258" max="258" width="3.140625" style="475" customWidth="1"/>
    <col min="259" max="259" width="18.5703125" style="475" bestFit="1" customWidth="1"/>
    <col min="260" max="264" width="10.140625" style="475" bestFit="1" customWidth="1"/>
    <col min="265" max="507" width="9.140625" style="475"/>
    <col min="508" max="508" width="42.28515625" style="475" customWidth="1"/>
    <col min="509" max="509" width="15.5703125" style="475" customWidth="1"/>
    <col min="510" max="513" width="12.7109375" style="475" customWidth="1"/>
    <col min="514" max="514" width="3.140625" style="475" customWidth="1"/>
    <col min="515" max="515" width="18.5703125" style="475" bestFit="1" customWidth="1"/>
    <col min="516" max="520" width="10.140625" style="475" bestFit="1" customWidth="1"/>
    <col min="521" max="763" width="9.140625" style="475"/>
    <col min="764" max="764" width="42.28515625" style="475" customWidth="1"/>
    <col min="765" max="765" width="15.5703125" style="475" customWidth="1"/>
    <col min="766" max="769" width="12.7109375" style="475" customWidth="1"/>
    <col min="770" max="770" width="3.140625" style="475" customWidth="1"/>
    <col min="771" max="771" width="18.5703125" style="475" bestFit="1" customWidth="1"/>
    <col min="772" max="776" width="10.140625" style="475" bestFit="1" customWidth="1"/>
    <col min="777" max="1019" width="9.140625" style="475"/>
    <col min="1020" max="1020" width="42.28515625" style="475" customWidth="1"/>
    <col min="1021" max="1021" width="15.5703125" style="475" customWidth="1"/>
    <col min="1022" max="1025" width="12.7109375" style="475" customWidth="1"/>
    <col min="1026" max="1026" width="3.140625" style="475" customWidth="1"/>
    <col min="1027" max="1027" width="18.5703125" style="475" bestFit="1" customWidth="1"/>
    <col min="1028" max="1032" width="10.140625" style="475" bestFit="1" customWidth="1"/>
    <col min="1033" max="1275" width="9.140625" style="475"/>
    <col min="1276" max="1276" width="42.28515625" style="475" customWidth="1"/>
    <col min="1277" max="1277" width="15.5703125" style="475" customWidth="1"/>
    <col min="1278" max="1281" width="12.7109375" style="475" customWidth="1"/>
    <col min="1282" max="1282" width="3.140625" style="475" customWidth="1"/>
    <col min="1283" max="1283" width="18.5703125" style="475" bestFit="1" customWidth="1"/>
    <col min="1284" max="1288" width="10.140625" style="475" bestFit="1" customWidth="1"/>
    <col min="1289" max="1531" width="9.140625" style="475"/>
    <col min="1532" max="1532" width="42.28515625" style="475" customWidth="1"/>
    <col min="1533" max="1533" width="15.5703125" style="475" customWidth="1"/>
    <col min="1534" max="1537" width="12.7109375" style="475" customWidth="1"/>
    <col min="1538" max="1538" width="3.140625" style="475" customWidth="1"/>
    <col min="1539" max="1539" width="18.5703125" style="475" bestFit="1" customWidth="1"/>
    <col min="1540" max="1544" width="10.140625" style="475" bestFit="1" customWidth="1"/>
    <col min="1545" max="1787" width="9.140625" style="475"/>
    <col min="1788" max="1788" width="42.28515625" style="475" customWidth="1"/>
    <col min="1789" max="1789" width="15.5703125" style="475" customWidth="1"/>
    <col min="1790" max="1793" width="12.7109375" style="475" customWidth="1"/>
    <col min="1794" max="1794" width="3.140625" style="475" customWidth="1"/>
    <col min="1795" max="1795" width="18.5703125" style="475" bestFit="1" customWidth="1"/>
    <col min="1796" max="1800" width="10.140625" style="475" bestFit="1" customWidth="1"/>
    <col min="1801" max="2043" width="9.140625" style="475"/>
    <col min="2044" max="2044" width="42.28515625" style="475" customWidth="1"/>
    <col min="2045" max="2045" width="15.5703125" style="475" customWidth="1"/>
    <col min="2046" max="2049" width="12.7109375" style="475" customWidth="1"/>
    <col min="2050" max="2050" width="3.140625" style="475" customWidth="1"/>
    <col min="2051" max="2051" width="18.5703125" style="475" bestFit="1" customWidth="1"/>
    <col min="2052" max="2056" width="10.140625" style="475" bestFit="1" customWidth="1"/>
    <col min="2057" max="2299" width="9.140625" style="475"/>
    <col min="2300" max="2300" width="42.28515625" style="475" customWidth="1"/>
    <col min="2301" max="2301" width="15.5703125" style="475" customWidth="1"/>
    <col min="2302" max="2305" width="12.7109375" style="475" customWidth="1"/>
    <col min="2306" max="2306" width="3.140625" style="475" customWidth="1"/>
    <col min="2307" max="2307" width="18.5703125" style="475" bestFit="1" customWidth="1"/>
    <col min="2308" max="2312" width="10.140625" style="475" bestFit="1" customWidth="1"/>
    <col min="2313" max="2555" width="9.140625" style="475"/>
    <col min="2556" max="2556" width="42.28515625" style="475" customWidth="1"/>
    <col min="2557" max="2557" width="15.5703125" style="475" customWidth="1"/>
    <col min="2558" max="2561" width="12.7109375" style="475" customWidth="1"/>
    <col min="2562" max="2562" width="3.140625" style="475" customWidth="1"/>
    <col min="2563" max="2563" width="18.5703125" style="475" bestFit="1" customWidth="1"/>
    <col min="2564" max="2568" width="10.140625" style="475" bestFit="1" customWidth="1"/>
    <col min="2569" max="2811" width="9.140625" style="475"/>
    <col min="2812" max="2812" width="42.28515625" style="475" customWidth="1"/>
    <col min="2813" max="2813" width="15.5703125" style="475" customWidth="1"/>
    <col min="2814" max="2817" width="12.7109375" style="475" customWidth="1"/>
    <col min="2818" max="2818" width="3.140625" style="475" customWidth="1"/>
    <col min="2819" max="2819" width="18.5703125" style="475" bestFit="1" customWidth="1"/>
    <col min="2820" max="2824" width="10.140625" style="475" bestFit="1" customWidth="1"/>
    <col min="2825" max="3067" width="9.140625" style="475"/>
    <col min="3068" max="3068" width="42.28515625" style="475" customWidth="1"/>
    <col min="3069" max="3069" width="15.5703125" style="475" customWidth="1"/>
    <col min="3070" max="3073" width="12.7109375" style="475" customWidth="1"/>
    <col min="3074" max="3074" width="3.140625" style="475" customWidth="1"/>
    <col min="3075" max="3075" width="18.5703125" style="475" bestFit="1" customWidth="1"/>
    <col min="3076" max="3080" width="10.140625" style="475" bestFit="1" customWidth="1"/>
    <col min="3081" max="3323" width="9.140625" style="475"/>
    <col min="3324" max="3324" width="42.28515625" style="475" customWidth="1"/>
    <col min="3325" max="3325" width="15.5703125" style="475" customWidth="1"/>
    <col min="3326" max="3329" width="12.7109375" style="475" customWidth="1"/>
    <col min="3330" max="3330" width="3.140625" style="475" customWidth="1"/>
    <col min="3331" max="3331" width="18.5703125" style="475" bestFit="1" customWidth="1"/>
    <col min="3332" max="3336" width="10.140625" style="475" bestFit="1" customWidth="1"/>
    <col min="3337" max="3579" width="9.140625" style="475"/>
    <col min="3580" max="3580" width="42.28515625" style="475" customWidth="1"/>
    <col min="3581" max="3581" width="15.5703125" style="475" customWidth="1"/>
    <col min="3582" max="3585" width="12.7109375" style="475" customWidth="1"/>
    <col min="3586" max="3586" width="3.140625" style="475" customWidth="1"/>
    <col min="3587" max="3587" width="18.5703125" style="475" bestFit="1" customWidth="1"/>
    <col min="3588" max="3592" width="10.140625" style="475" bestFit="1" customWidth="1"/>
    <col min="3593" max="3835" width="9.140625" style="475"/>
    <col min="3836" max="3836" width="42.28515625" style="475" customWidth="1"/>
    <col min="3837" max="3837" width="15.5703125" style="475" customWidth="1"/>
    <col min="3838" max="3841" width="12.7109375" style="475" customWidth="1"/>
    <col min="3842" max="3842" width="3.140625" style="475" customWidth="1"/>
    <col min="3843" max="3843" width="18.5703125" style="475" bestFit="1" customWidth="1"/>
    <col min="3844" max="3848" width="10.140625" style="475" bestFit="1" customWidth="1"/>
    <col min="3849" max="4091" width="9.140625" style="475"/>
    <col min="4092" max="4092" width="42.28515625" style="475" customWidth="1"/>
    <col min="4093" max="4093" width="15.5703125" style="475" customWidth="1"/>
    <col min="4094" max="4097" width="12.7109375" style="475" customWidth="1"/>
    <col min="4098" max="4098" width="3.140625" style="475" customWidth="1"/>
    <col min="4099" max="4099" width="18.5703125" style="475" bestFit="1" customWidth="1"/>
    <col min="4100" max="4104" width="10.140625" style="475" bestFit="1" customWidth="1"/>
    <col min="4105" max="4347" width="9.140625" style="475"/>
    <col min="4348" max="4348" width="42.28515625" style="475" customWidth="1"/>
    <col min="4349" max="4349" width="15.5703125" style="475" customWidth="1"/>
    <col min="4350" max="4353" width="12.7109375" style="475" customWidth="1"/>
    <col min="4354" max="4354" width="3.140625" style="475" customWidth="1"/>
    <col min="4355" max="4355" width="18.5703125" style="475" bestFit="1" customWidth="1"/>
    <col min="4356" max="4360" width="10.140625" style="475" bestFit="1" customWidth="1"/>
    <col min="4361" max="4603" width="9.140625" style="475"/>
    <col min="4604" max="4604" width="42.28515625" style="475" customWidth="1"/>
    <col min="4605" max="4605" width="15.5703125" style="475" customWidth="1"/>
    <col min="4606" max="4609" width="12.7109375" style="475" customWidth="1"/>
    <col min="4610" max="4610" width="3.140625" style="475" customWidth="1"/>
    <col min="4611" max="4611" width="18.5703125" style="475" bestFit="1" customWidth="1"/>
    <col min="4612" max="4616" width="10.140625" style="475" bestFit="1" customWidth="1"/>
    <col min="4617" max="4859" width="9.140625" style="475"/>
    <col min="4860" max="4860" width="42.28515625" style="475" customWidth="1"/>
    <col min="4861" max="4861" width="15.5703125" style="475" customWidth="1"/>
    <col min="4862" max="4865" width="12.7109375" style="475" customWidth="1"/>
    <col min="4866" max="4866" width="3.140625" style="475" customWidth="1"/>
    <col min="4867" max="4867" width="18.5703125" style="475" bestFit="1" customWidth="1"/>
    <col min="4868" max="4872" width="10.140625" style="475" bestFit="1" customWidth="1"/>
    <col min="4873" max="5115" width="9.140625" style="475"/>
    <col min="5116" max="5116" width="42.28515625" style="475" customWidth="1"/>
    <col min="5117" max="5117" width="15.5703125" style="475" customWidth="1"/>
    <col min="5118" max="5121" width="12.7109375" style="475" customWidth="1"/>
    <col min="5122" max="5122" width="3.140625" style="475" customWidth="1"/>
    <col min="5123" max="5123" width="18.5703125" style="475" bestFit="1" customWidth="1"/>
    <col min="5124" max="5128" width="10.140625" style="475" bestFit="1" customWidth="1"/>
    <col min="5129" max="5371" width="9.140625" style="475"/>
    <col min="5372" max="5372" width="42.28515625" style="475" customWidth="1"/>
    <col min="5373" max="5373" width="15.5703125" style="475" customWidth="1"/>
    <col min="5374" max="5377" width="12.7109375" style="475" customWidth="1"/>
    <col min="5378" max="5378" width="3.140625" style="475" customWidth="1"/>
    <col min="5379" max="5379" width="18.5703125" style="475" bestFit="1" customWidth="1"/>
    <col min="5380" max="5384" width="10.140625" style="475" bestFit="1" customWidth="1"/>
    <col min="5385" max="5627" width="9.140625" style="475"/>
    <col min="5628" max="5628" width="42.28515625" style="475" customWidth="1"/>
    <col min="5629" max="5629" width="15.5703125" style="475" customWidth="1"/>
    <col min="5630" max="5633" width="12.7109375" style="475" customWidth="1"/>
    <col min="5634" max="5634" width="3.140625" style="475" customWidth="1"/>
    <col min="5635" max="5635" width="18.5703125" style="475" bestFit="1" customWidth="1"/>
    <col min="5636" max="5640" width="10.140625" style="475" bestFit="1" customWidth="1"/>
    <col min="5641" max="5883" width="9.140625" style="475"/>
    <col min="5884" max="5884" width="42.28515625" style="475" customWidth="1"/>
    <col min="5885" max="5885" width="15.5703125" style="475" customWidth="1"/>
    <col min="5886" max="5889" width="12.7109375" style="475" customWidth="1"/>
    <col min="5890" max="5890" width="3.140625" style="475" customWidth="1"/>
    <col min="5891" max="5891" width="18.5703125" style="475" bestFit="1" customWidth="1"/>
    <col min="5892" max="5896" width="10.140625" style="475" bestFit="1" customWidth="1"/>
    <col min="5897" max="6139" width="9.140625" style="475"/>
    <col min="6140" max="6140" width="42.28515625" style="475" customWidth="1"/>
    <col min="6141" max="6141" width="15.5703125" style="475" customWidth="1"/>
    <col min="6142" max="6145" width="12.7109375" style="475" customWidth="1"/>
    <col min="6146" max="6146" width="3.140625" style="475" customWidth="1"/>
    <col min="6147" max="6147" width="18.5703125" style="475" bestFit="1" customWidth="1"/>
    <col min="6148" max="6152" width="10.140625" style="475" bestFit="1" customWidth="1"/>
    <col min="6153" max="6395" width="9.140625" style="475"/>
    <col min="6396" max="6396" width="42.28515625" style="475" customWidth="1"/>
    <col min="6397" max="6397" width="15.5703125" style="475" customWidth="1"/>
    <col min="6398" max="6401" width="12.7109375" style="475" customWidth="1"/>
    <col min="6402" max="6402" width="3.140625" style="475" customWidth="1"/>
    <col min="6403" max="6403" width="18.5703125" style="475" bestFit="1" customWidth="1"/>
    <col min="6404" max="6408" width="10.140625" style="475" bestFit="1" customWidth="1"/>
    <col min="6409" max="6651" width="9.140625" style="475"/>
    <col min="6652" max="6652" width="42.28515625" style="475" customWidth="1"/>
    <col min="6653" max="6653" width="15.5703125" style="475" customWidth="1"/>
    <col min="6654" max="6657" width="12.7109375" style="475" customWidth="1"/>
    <col min="6658" max="6658" width="3.140625" style="475" customWidth="1"/>
    <col min="6659" max="6659" width="18.5703125" style="475" bestFit="1" customWidth="1"/>
    <col min="6660" max="6664" width="10.140625" style="475" bestFit="1" customWidth="1"/>
    <col min="6665" max="6907" width="9.140625" style="475"/>
    <col min="6908" max="6908" width="42.28515625" style="475" customWidth="1"/>
    <col min="6909" max="6909" width="15.5703125" style="475" customWidth="1"/>
    <col min="6910" max="6913" width="12.7109375" style="475" customWidth="1"/>
    <col min="6914" max="6914" width="3.140625" style="475" customWidth="1"/>
    <col min="6915" max="6915" width="18.5703125" style="475" bestFit="1" customWidth="1"/>
    <col min="6916" max="6920" width="10.140625" style="475" bestFit="1" customWidth="1"/>
    <col min="6921" max="7163" width="9.140625" style="475"/>
    <col min="7164" max="7164" width="42.28515625" style="475" customWidth="1"/>
    <col min="7165" max="7165" width="15.5703125" style="475" customWidth="1"/>
    <col min="7166" max="7169" width="12.7109375" style="475" customWidth="1"/>
    <col min="7170" max="7170" width="3.140625" style="475" customWidth="1"/>
    <col min="7171" max="7171" width="18.5703125" style="475" bestFit="1" customWidth="1"/>
    <col min="7172" max="7176" width="10.140625" style="475" bestFit="1" customWidth="1"/>
    <col min="7177" max="7419" width="9.140625" style="475"/>
    <col min="7420" max="7420" width="42.28515625" style="475" customWidth="1"/>
    <col min="7421" max="7421" width="15.5703125" style="475" customWidth="1"/>
    <col min="7422" max="7425" width="12.7109375" style="475" customWidth="1"/>
    <col min="7426" max="7426" width="3.140625" style="475" customWidth="1"/>
    <col min="7427" max="7427" width="18.5703125" style="475" bestFit="1" customWidth="1"/>
    <col min="7428" max="7432" width="10.140625" style="475" bestFit="1" customWidth="1"/>
    <col min="7433" max="7675" width="9.140625" style="475"/>
    <col min="7676" max="7676" width="42.28515625" style="475" customWidth="1"/>
    <col min="7677" max="7677" width="15.5703125" style="475" customWidth="1"/>
    <col min="7678" max="7681" width="12.7109375" style="475" customWidth="1"/>
    <col min="7682" max="7682" width="3.140625" style="475" customWidth="1"/>
    <col min="7683" max="7683" width="18.5703125" style="475" bestFit="1" customWidth="1"/>
    <col min="7684" max="7688" width="10.140625" style="475" bestFit="1" customWidth="1"/>
    <col min="7689" max="7931" width="9.140625" style="475"/>
    <col min="7932" max="7932" width="42.28515625" style="475" customWidth="1"/>
    <col min="7933" max="7933" width="15.5703125" style="475" customWidth="1"/>
    <col min="7934" max="7937" width="12.7109375" style="475" customWidth="1"/>
    <col min="7938" max="7938" width="3.140625" style="475" customWidth="1"/>
    <col min="7939" max="7939" width="18.5703125" style="475" bestFit="1" customWidth="1"/>
    <col min="7940" max="7944" width="10.140625" style="475" bestFit="1" customWidth="1"/>
    <col min="7945" max="8187" width="9.140625" style="475"/>
    <col min="8188" max="8188" width="42.28515625" style="475" customWidth="1"/>
    <col min="8189" max="8189" width="15.5703125" style="475" customWidth="1"/>
    <col min="8190" max="8193" width="12.7109375" style="475" customWidth="1"/>
    <col min="8194" max="8194" width="3.140625" style="475" customWidth="1"/>
    <col min="8195" max="8195" width="18.5703125" style="475" bestFit="1" customWidth="1"/>
    <col min="8196" max="8200" width="10.140625" style="475" bestFit="1" customWidth="1"/>
    <col min="8201" max="8443" width="9.140625" style="475"/>
    <col min="8444" max="8444" width="42.28515625" style="475" customWidth="1"/>
    <col min="8445" max="8445" width="15.5703125" style="475" customWidth="1"/>
    <col min="8446" max="8449" width="12.7109375" style="475" customWidth="1"/>
    <col min="8450" max="8450" width="3.140625" style="475" customWidth="1"/>
    <col min="8451" max="8451" width="18.5703125" style="475" bestFit="1" customWidth="1"/>
    <col min="8452" max="8456" width="10.140625" style="475" bestFit="1" customWidth="1"/>
    <col min="8457" max="8699" width="9.140625" style="475"/>
    <col min="8700" max="8700" width="42.28515625" style="475" customWidth="1"/>
    <col min="8701" max="8701" width="15.5703125" style="475" customWidth="1"/>
    <col min="8702" max="8705" width="12.7109375" style="475" customWidth="1"/>
    <col min="8706" max="8706" width="3.140625" style="475" customWidth="1"/>
    <col min="8707" max="8707" width="18.5703125" style="475" bestFit="1" customWidth="1"/>
    <col min="8708" max="8712" width="10.140625" style="475" bestFit="1" customWidth="1"/>
    <col min="8713" max="8955" width="9.140625" style="475"/>
    <col min="8956" max="8956" width="42.28515625" style="475" customWidth="1"/>
    <col min="8957" max="8957" width="15.5703125" style="475" customWidth="1"/>
    <col min="8958" max="8961" width="12.7109375" style="475" customWidth="1"/>
    <col min="8962" max="8962" width="3.140625" style="475" customWidth="1"/>
    <col min="8963" max="8963" width="18.5703125" style="475" bestFit="1" customWidth="1"/>
    <col min="8964" max="8968" width="10.140625" style="475" bestFit="1" customWidth="1"/>
    <col min="8969" max="9211" width="9.140625" style="475"/>
    <col min="9212" max="9212" width="42.28515625" style="475" customWidth="1"/>
    <col min="9213" max="9213" width="15.5703125" style="475" customWidth="1"/>
    <col min="9214" max="9217" width="12.7109375" style="475" customWidth="1"/>
    <col min="9218" max="9218" width="3.140625" style="475" customWidth="1"/>
    <col min="9219" max="9219" width="18.5703125" style="475" bestFit="1" customWidth="1"/>
    <col min="9220" max="9224" width="10.140625" style="475" bestFit="1" customWidth="1"/>
    <col min="9225" max="9467" width="9.140625" style="475"/>
    <col min="9468" max="9468" width="42.28515625" style="475" customWidth="1"/>
    <col min="9469" max="9469" width="15.5703125" style="475" customWidth="1"/>
    <col min="9470" max="9473" width="12.7109375" style="475" customWidth="1"/>
    <col min="9474" max="9474" width="3.140625" style="475" customWidth="1"/>
    <col min="9475" max="9475" width="18.5703125" style="475" bestFit="1" customWidth="1"/>
    <col min="9476" max="9480" width="10.140625" style="475" bestFit="1" customWidth="1"/>
    <col min="9481" max="9723" width="9.140625" style="475"/>
    <col min="9724" max="9724" width="42.28515625" style="475" customWidth="1"/>
    <col min="9725" max="9725" width="15.5703125" style="475" customWidth="1"/>
    <col min="9726" max="9729" width="12.7109375" style="475" customWidth="1"/>
    <col min="9730" max="9730" width="3.140625" style="475" customWidth="1"/>
    <col min="9731" max="9731" width="18.5703125" style="475" bestFit="1" customWidth="1"/>
    <col min="9732" max="9736" width="10.140625" style="475" bestFit="1" customWidth="1"/>
    <col min="9737" max="9979" width="9.140625" style="475"/>
    <col min="9980" max="9980" width="42.28515625" style="475" customWidth="1"/>
    <col min="9981" max="9981" width="15.5703125" style="475" customWidth="1"/>
    <col min="9982" max="9985" width="12.7109375" style="475" customWidth="1"/>
    <col min="9986" max="9986" width="3.140625" style="475" customWidth="1"/>
    <col min="9987" max="9987" width="18.5703125" style="475" bestFit="1" customWidth="1"/>
    <col min="9988" max="9992" width="10.140625" style="475" bestFit="1" customWidth="1"/>
    <col min="9993" max="10235" width="9.140625" style="475"/>
    <col min="10236" max="10236" width="42.28515625" style="475" customWidth="1"/>
    <col min="10237" max="10237" width="15.5703125" style="475" customWidth="1"/>
    <col min="10238" max="10241" width="12.7109375" style="475" customWidth="1"/>
    <col min="10242" max="10242" width="3.140625" style="475" customWidth="1"/>
    <col min="10243" max="10243" width="18.5703125" style="475" bestFit="1" customWidth="1"/>
    <col min="10244" max="10248" width="10.140625" style="475" bestFit="1" customWidth="1"/>
    <col min="10249" max="10491" width="9.140625" style="475"/>
    <col min="10492" max="10492" width="42.28515625" style="475" customWidth="1"/>
    <col min="10493" max="10493" width="15.5703125" style="475" customWidth="1"/>
    <col min="10494" max="10497" width="12.7109375" style="475" customWidth="1"/>
    <col min="10498" max="10498" width="3.140625" style="475" customWidth="1"/>
    <col min="10499" max="10499" width="18.5703125" style="475" bestFit="1" customWidth="1"/>
    <col min="10500" max="10504" width="10.140625" style="475" bestFit="1" customWidth="1"/>
    <col min="10505" max="10747" width="9.140625" style="475"/>
    <col min="10748" max="10748" width="42.28515625" style="475" customWidth="1"/>
    <col min="10749" max="10749" width="15.5703125" style="475" customWidth="1"/>
    <col min="10750" max="10753" width="12.7109375" style="475" customWidth="1"/>
    <col min="10754" max="10754" width="3.140625" style="475" customWidth="1"/>
    <col min="10755" max="10755" width="18.5703125" style="475" bestFit="1" customWidth="1"/>
    <col min="10756" max="10760" width="10.140625" style="475" bestFit="1" customWidth="1"/>
    <col min="10761" max="11003" width="9.140625" style="475"/>
    <col min="11004" max="11004" width="42.28515625" style="475" customWidth="1"/>
    <col min="11005" max="11005" width="15.5703125" style="475" customWidth="1"/>
    <col min="11006" max="11009" width="12.7109375" style="475" customWidth="1"/>
    <col min="11010" max="11010" width="3.140625" style="475" customWidth="1"/>
    <col min="11011" max="11011" width="18.5703125" style="475" bestFit="1" customWidth="1"/>
    <col min="11012" max="11016" width="10.140625" style="475" bestFit="1" customWidth="1"/>
    <col min="11017" max="11259" width="9.140625" style="475"/>
    <col min="11260" max="11260" width="42.28515625" style="475" customWidth="1"/>
    <col min="11261" max="11261" width="15.5703125" style="475" customWidth="1"/>
    <col min="11262" max="11265" width="12.7109375" style="475" customWidth="1"/>
    <col min="11266" max="11266" width="3.140625" style="475" customWidth="1"/>
    <col min="11267" max="11267" width="18.5703125" style="475" bestFit="1" customWidth="1"/>
    <col min="11268" max="11272" width="10.140625" style="475" bestFit="1" customWidth="1"/>
    <col min="11273" max="11515" width="9.140625" style="475"/>
    <col min="11516" max="11516" width="42.28515625" style="475" customWidth="1"/>
    <col min="11517" max="11517" width="15.5703125" style="475" customWidth="1"/>
    <col min="11518" max="11521" width="12.7109375" style="475" customWidth="1"/>
    <col min="11522" max="11522" width="3.140625" style="475" customWidth="1"/>
    <col min="11523" max="11523" width="18.5703125" style="475" bestFit="1" customWidth="1"/>
    <col min="11524" max="11528" width="10.140625" style="475" bestFit="1" customWidth="1"/>
    <col min="11529" max="11771" width="9.140625" style="475"/>
    <col min="11772" max="11772" width="42.28515625" style="475" customWidth="1"/>
    <col min="11773" max="11773" width="15.5703125" style="475" customWidth="1"/>
    <col min="11774" max="11777" width="12.7109375" style="475" customWidth="1"/>
    <col min="11778" max="11778" width="3.140625" style="475" customWidth="1"/>
    <col min="11779" max="11779" width="18.5703125" style="475" bestFit="1" customWidth="1"/>
    <col min="11780" max="11784" width="10.140625" style="475" bestFit="1" customWidth="1"/>
    <col min="11785" max="12027" width="9.140625" style="475"/>
    <col min="12028" max="12028" width="42.28515625" style="475" customWidth="1"/>
    <col min="12029" max="12029" width="15.5703125" style="475" customWidth="1"/>
    <col min="12030" max="12033" width="12.7109375" style="475" customWidth="1"/>
    <col min="12034" max="12034" width="3.140625" style="475" customWidth="1"/>
    <col min="12035" max="12035" width="18.5703125" style="475" bestFit="1" customWidth="1"/>
    <col min="12036" max="12040" width="10.140625" style="475" bestFit="1" customWidth="1"/>
    <col min="12041" max="12283" width="9.140625" style="475"/>
    <col min="12284" max="12284" width="42.28515625" style="475" customWidth="1"/>
    <col min="12285" max="12285" width="15.5703125" style="475" customWidth="1"/>
    <col min="12286" max="12289" width="12.7109375" style="475" customWidth="1"/>
    <col min="12290" max="12290" width="3.140625" style="475" customWidth="1"/>
    <col min="12291" max="12291" width="18.5703125" style="475" bestFit="1" customWidth="1"/>
    <col min="12292" max="12296" width="10.140625" style="475" bestFit="1" customWidth="1"/>
    <col min="12297" max="12539" width="9.140625" style="475"/>
    <col min="12540" max="12540" width="42.28515625" style="475" customWidth="1"/>
    <col min="12541" max="12541" width="15.5703125" style="475" customWidth="1"/>
    <col min="12542" max="12545" width="12.7109375" style="475" customWidth="1"/>
    <col min="12546" max="12546" width="3.140625" style="475" customWidth="1"/>
    <col min="12547" max="12547" width="18.5703125" style="475" bestFit="1" customWidth="1"/>
    <col min="12548" max="12552" width="10.140625" style="475" bestFit="1" customWidth="1"/>
    <col min="12553" max="12795" width="9.140625" style="475"/>
    <col min="12796" max="12796" width="42.28515625" style="475" customWidth="1"/>
    <col min="12797" max="12797" width="15.5703125" style="475" customWidth="1"/>
    <col min="12798" max="12801" width="12.7109375" style="475" customWidth="1"/>
    <col min="12802" max="12802" width="3.140625" style="475" customWidth="1"/>
    <col min="12803" max="12803" width="18.5703125" style="475" bestFit="1" customWidth="1"/>
    <col min="12804" max="12808" width="10.140625" style="475" bestFit="1" customWidth="1"/>
    <col min="12809" max="13051" width="9.140625" style="475"/>
    <col min="13052" max="13052" width="42.28515625" style="475" customWidth="1"/>
    <col min="13053" max="13053" width="15.5703125" style="475" customWidth="1"/>
    <col min="13054" max="13057" width="12.7109375" style="475" customWidth="1"/>
    <col min="13058" max="13058" width="3.140625" style="475" customWidth="1"/>
    <col min="13059" max="13059" width="18.5703125" style="475" bestFit="1" customWidth="1"/>
    <col min="13060" max="13064" width="10.140625" style="475" bestFit="1" customWidth="1"/>
    <col min="13065" max="13307" width="9.140625" style="475"/>
    <col min="13308" max="13308" width="42.28515625" style="475" customWidth="1"/>
    <col min="13309" max="13309" width="15.5703125" style="475" customWidth="1"/>
    <col min="13310" max="13313" width="12.7109375" style="475" customWidth="1"/>
    <col min="13314" max="13314" width="3.140625" style="475" customWidth="1"/>
    <col min="13315" max="13315" width="18.5703125" style="475" bestFit="1" customWidth="1"/>
    <col min="13316" max="13320" width="10.140625" style="475" bestFit="1" customWidth="1"/>
    <col min="13321" max="13563" width="9.140625" style="475"/>
    <col min="13564" max="13564" width="42.28515625" style="475" customWidth="1"/>
    <col min="13565" max="13565" width="15.5703125" style="475" customWidth="1"/>
    <col min="13566" max="13569" width="12.7109375" style="475" customWidth="1"/>
    <col min="13570" max="13570" width="3.140625" style="475" customWidth="1"/>
    <col min="13571" max="13571" width="18.5703125" style="475" bestFit="1" customWidth="1"/>
    <col min="13572" max="13576" width="10.140625" style="475" bestFit="1" customWidth="1"/>
    <col min="13577" max="13819" width="9.140625" style="475"/>
    <col min="13820" max="13820" width="42.28515625" style="475" customWidth="1"/>
    <col min="13821" max="13821" width="15.5703125" style="475" customWidth="1"/>
    <col min="13822" max="13825" width="12.7109375" style="475" customWidth="1"/>
    <col min="13826" max="13826" width="3.140625" style="475" customWidth="1"/>
    <col min="13827" max="13827" width="18.5703125" style="475" bestFit="1" customWidth="1"/>
    <col min="13828" max="13832" width="10.140625" style="475" bestFit="1" customWidth="1"/>
    <col min="13833" max="14075" width="9.140625" style="475"/>
    <col min="14076" max="14076" width="42.28515625" style="475" customWidth="1"/>
    <col min="14077" max="14077" width="15.5703125" style="475" customWidth="1"/>
    <col min="14078" max="14081" width="12.7109375" style="475" customWidth="1"/>
    <col min="14082" max="14082" width="3.140625" style="475" customWidth="1"/>
    <col min="14083" max="14083" width="18.5703125" style="475" bestFit="1" customWidth="1"/>
    <col min="14084" max="14088" width="10.140625" style="475" bestFit="1" customWidth="1"/>
    <col min="14089" max="14331" width="9.140625" style="475"/>
    <col min="14332" max="14332" width="42.28515625" style="475" customWidth="1"/>
    <col min="14333" max="14333" width="15.5703125" style="475" customWidth="1"/>
    <col min="14334" max="14337" width="12.7109375" style="475" customWidth="1"/>
    <col min="14338" max="14338" width="3.140625" style="475" customWidth="1"/>
    <col min="14339" max="14339" width="18.5703125" style="475" bestFit="1" customWidth="1"/>
    <col min="14340" max="14344" width="10.140625" style="475" bestFit="1" customWidth="1"/>
    <col min="14345" max="14587" width="9.140625" style="475"/>
    <col min="14588" max="14588" width="42.28515625" style="475" customWidth="1"/>
    <col min="14589" max="14589" width="15.5703125" style="475" customWidth="1"/>
    <col min="14590" max="14593" width="12.7109375" style="475" customWidth="1"/>
    <col min="14594" max="14594" width="3.140625" style="475" customWidth="1"/>
    <col min="14595" max="14595" width="18.5703125" style="475" bestFit="1" customWidth="1"/>
    <col min="14596" max="14600" width="10.140625" style="475" bestFit="1" customWidth="1"/>
    <col min="14601" max="14843" width="9.140625" style="475"/>
    <col min="14844" max="14844" width="42.28515625" style="475" customWidth="1"/>
    <col min="14845" max="14845" width="15.5703125" style="475" customWidth="1"/>
    <col min="14846" max="14849" width="12.7109375" style="475" customWidth="1"/>
    <col min="14850" max="14850" width="3.140625" style="475" customWidth="1"/>
    <col min="14851" max="14851" width="18.5703125" style="475" bestFit="1" customWidth="1"/>
    <col min="14852" max="14856" width="10.140625" style="475" bestFit="1" customWidth="1"/>
    <col min="14857" max="15099" width="9.140625" style="475"/>
    <col min="15100" max="15100" width="42.28515625" style="475" customWidth="1"/>
    <col min="15101" max="15101" width="15.5703125" style="475" customWidth="1"/>
    <col min="15102" max="15105" width="12.7109375" style="475" customWidth="1"/>
    <col min="15106" max="15106" width="3.140625" style="475" customWidth="1"/>
    <col min="15107" max="15107" width="18.5703125" style="475" bestFit="1" customWidth="1"/>
    <col min="15108" max="15112" width="10.140625" style="475" bestFit="1" customWidth="1"/>
    <col min="15113" max="15355" width="9.140625" style="475"/>
    <col min="15356" max="15356" width="42.28515625" style="475" customWidth="1"/>
    <col min="15357" max="15357" width="15.5703125" style="475" customWidth="1"/>
    <col min="15358" max="15361" width="12.7109375" style="475" customWidth="1"/>
    <col min="15362" max="15362" width="3.140625" style="475" customWidth="1"/>
    <col min="15363" max="15363" width="18.5703125" style="475" bestFit="1" customWidth="1"/>
    <col min="15364" max="15368" width="10.140625" style="475" bestFit="1" customWidth="1"/>
    <col min="15369" max="15611" width="9.140625" style="475"/>
    <col min="15612" max="15612" width="42.28515625" style="475" customWidth="1"/>
    <col min="15613" max="15613" width="15.5703125" style="475" customWidth="1"/>
    <col min="15614" max="15617" width="12.7109375" style="475" customWidth="1"/>
    <col min="15618" max="15618" width="3.140625" style="475" customWidth="1"/>
    <col min="15619" max="15619" width="18.5703125" style="475" bestFit="1" customWidth="1"/>
    <col min="15620" max="15624" width="10.140625" style="475" bestFit="1" customWidth="1"/>
    <col min="15625" max="15867" width="9.140625" style="475"/>
    <col min="15868" max="15868" width="42.28515625" style="475" customWidth="1"/>
    <col min="15869" max="15869" width="15.5703125" style="475" customWidth="1"/>
    <col min="15870" max="15873" width="12.7109375" style="475" customWidth="1"/>
    <col min="15874" max="15874" width="3.140625" style="475" customWidth="1"/>
    <col min="15875" max="15875" width="18.5703125" style="475" bestFit="1" customWidth="1"/>
    <col min="15876" max="15880" width="10.140625" style="475" bestFit="1" customWidth="1"/>
    <col min="15881" max="16123" width="9.140625" style="475"/>
    <col min="16124" max="16124" width="42.28515625" style="475" customWidth="1"/>
    <col min="16125" max="16125" width="15.5703125" style="475" customWidth="1"/>
    <col min="16126" max="16129" width="12.7109375" style="475" customWidth="1"/>
    <col min="16130" max="16130" width="3.140625" style="475" customWidth="1"/>
    <col min="16131" max="16131" width="18.5703125" style="475" bestFit="1" customWidth="1"/>
    <col min="16132" max="16136" width="10.140625" style="475" bestFit="1" customWidth="1"/>
    <col min="16137" max="16384" width="9.140625" style="475"/>
  </cols>
  <sheetData>
    <row r="4" spans="1:8" ht="13.5" thickBot="1">
      <c r="A4" s="997" t="s">
        <v>815</v>
      </c>
    </row>
    <row r="5" spans="1:8">
      <c r="B5" s="998" t="s">
        <v>816</v>
      </c>
      <c r="C5" s="1288" t="s">
        <v>817</v>
      </c>
      <c r="D5" s="1289"/>
      <c r="E5" s="1289"/>
      <c r="F5" s="1290"/>
      <c r="G5" s="999"/>
    </row>
    <row r="6" spans="1:8" ht="13.5" thickBot="1">
      <c r="A6" s="999" t="s">
        <v>818</v>
      </c>
      <c r="B6" s="1000">
        <v>41639</v>
      </c>
      <c r="C6" s="1001">
        <v>42004</v>
      </c>
      <c r="D6" s="1002">
        <v>42369</v>
      </c>
      <c r="E6" s="1002">
        <v>42735</v>
      </c>
      <c r="F6" s="1003">
        <v>43100</v>
      </c>
      <c r="G6" s="1004"/>
      <c r="H6" s="999"/>
    </row>
    <row r="7" spans="1:8">
      <c r="A7" s="1020" t="s">
        <v>827</v>
      </c>
      <c r="B7" s="1005" t="s">
        <v>819</v>
      </c>
      <c r="C7" s="1005" t="s">
        <v>819</v>
      </c>
      <c r="D7" s="1005" t="s">
        <v>819</v>
      </c>
      <c r="E7" s="1005" t="s">
        <v>819</v>
      </c>
      <c r="F7" s="1005" t="s">
        <v>819</v>
      </c>
    </row>
    <row r="8" spans="1:8" s="1025" customFormat="1">
      <c r="A8" s="1020"/>
      <c r="B8" s="1026"/>
      <c r="C8" s="1026"/>
      <c r="D8" s="1026"/>
      <c r="E8" s="1026"/>
      <c r="F8" s="1026"/>
    </row>
    <row r="9" spans="1:8">
      <c r="A9" s="1006" t="s">
        <v>820</v>
      </c>
      <c r="B9" s="1007">
        <v>7.5473778859210991</v>
      </c>
      <c r="C9" s="1007">
        <v>15.144663865885134</v>
      </c>
      <c r="D9" s="1008">
        <v>16.004744790179995</v>
      </c>
      <c r="E9" s="1008">
        <v>16.311276585140927</v>
      </c>
      <c r="F9" s="1008">
        <v>16.469967526852255</v>
      </c>
    </row>
    <row r="10" spans="1:8">
      <c r="A10" s="1009" t="s">
        <v>821</v>
      </c>
      <c r="B10" s="1007">
        <v>2.4983707239013677</v>
      </c>
      <c r="C10" s="1007">
        <v>5.0396972033376048</v>
      </c>
      <c r="D10" s="1008">
        <v>6.5502052321410673</v>
      </c>
      <c r="E10" s="1008">
        <v>6.6120305973965809</v>
      </c>
      <c r="F10" s="1008">
        <v>6.6370041001304134</v>
      </c>
    </row>
    <row r="11" spans="1:8">
      <c r="A11" s="1009" t="s">
        <v>822</v>
      </c>
      <c r="B11" s="1010">
        <v>0.93664580177149048</v>
      </c>
      <c r="C11" s="1010">
        <v>1.9085161927933429</v>
      </c>
      <c r="D11" s="1011">
        <v>2.3799386696507203</v>
      </c>
      <c r="E11" s="1011">
        <v>2.5230026258235143</v>
      </c>
      <c r="F11" s="1011">
        <v>2.5752773152968169</v>
      </c>
    </row>
    <row r="12" spans="1:8">
      <c r="A12" s="1009" t="s">
        <v>823</v>
      </c>
      <c r="B12" s="1010">
        <v>7.1797530938583851E-3</v>
      </c>
      <c r="C12" s="1010">
        <v>1.435950618771677E-2</v>
      </c>
      <c r="D12" s="1011">
        <v>1.435950618771677E-2</v>
      </c>
      <c r="E12" s="1011">
        <v>1.435950618771677E-2</v>
      </c>
      <c r="F12" s="1011">
        <v>1.435950618771677E-2</v>
      </c>
    </row>
    <row r="13" spans="1:8">
      <c r="A13" s="1009" t="s">
        <v>824</v>
      </c>
      <c r="B13" s="1010">
        <v>0</v>
      </c>
      <c r="C13" s="1010">
        <v>2.2976761637698611E-2</v>
      </c>
      <c r="D13" s="1011">
        <v>5.8965226381400282E-2</v>
      </c>
      <c r="E13" s="1011">
        <v>6.9248091455811511E-2</v>
      </c>
      <c r="F13" s="1011">
        <v>7.9546563535256021E-2</v>
      </c>
    </row>
    <row r="14" spans="1:8">
      <c r="A14" s="1009" t="s">
        <v>572</v>
      </c>
      <c r="B14" s="1012">
        <v>1.5479922949721781</v>
      </c>
      <c r="C14" s="1012">
        <v>3.1707336927770271</v>
      </c>
      <c r="D14" s="1013">
        <v>3.2835158524004315</v>
      </c>
      <c r="E14" s="1013">
        <v>4.8889499264380012</v>
      </c>
      <c r="F14" s="1013">
        <v>0.74882446767432853</v>
      </c>
    </row>
    <row r="15" spans="1:8">
      <c r="A15" s="1009" t="s">
        <v>825</v>
      </c>
      <c r="B15" s="1012">
        <v>0.10035587549022185</v>
      </c>
      <c r="C15" s="1012">
        <v>0.21252910870494074</v>
      </c>
      <c r="D15" s="1013">
        <v>0.37331945000393263</v>
      </c>
      <c r="E15" s="1013">
        <v>0.37691446211923091</v>
      </c>
      <c r="F15" s="1013">
        <v>0.3800021889061812</v>
      </c>
    </row>
    <row r="16" spans="1:8">
      <c r="A16" s="1009" t="s">
        <v>826</v>
      </c>
      <c r="B16" s="1014">
        <v>0</v>
      </c>
      <c r="C16" s="1014">
        <v>0</v>
      </c>
      <c r="D16" s="1015">
        <v>0</v>
      </c>
      <c r="E16" s="1015">
        <v>0</v>
      </c>
      <c r="F16" s="1015">
        <v>0</v>
      </c>
    </row>
    <row r="17" spans="2:6" ht="13.5" thickBot="1">
      <c r="B17" s="1016">
        <f>SUM(B9:B16)</f>
        <v>12.637922335150217</v>
      </c>
      <c r="C17" s="1016">
        <f>SUM(C9:C16)</f>
        <v>25.513476331323467</v>
      </c>
      <c r="D17" s="1016">
        <f>SUM(D9:D16)</f>
        <v>28.665048726945262</v>
      </c>
      <c r="E17" s="1016">
        <f>SUM(E9:E16)</f>
        <v>30.795781794561783</v>
      </c>
      <c r="F17" s="1016">
        <f>SUM(F9:F16)</f>
        <v>26.90498166858297</v>
      </c>
    </row>
    <row r="18" spans="2:6" ht="13.5" thickTop="1"/>
  </sheetData>
  <mergeCells count="1">
    <mergeCell ref="C5:F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580"/>
  <sheetViews>
    <sheetView topLeftCell="A7" zoomScaleNormal="100" workbookViewId="0">
      <selection activeCell="G274" sqref="G274"/>
    </sheetView>
  </sheetViews>
  <sheetFormatPr defaultRowHeight="12.75" outlineLevelRow="1"/>
  <cols>
    <col min="1" max="1" width="4.42578125" customWidth="1"/>
    <col min="2" max="2" width="22.85546875" customWidth="1"/>
    <col min="3" max="3" width="12.42578125" customWidth="1"/>
    <col min="5" max="5" width="7.42578125" customWidth="1"/>
    <col min="6" max="6" width="7.5703125" customWidth="1"/>
    <col min="7" max="7" width="10.42578125" customWidth="1"/>
    <col min="8" max="8" width="10.140625" customWidth="1"/>
    <col min="9" max="10" width="10" customWidth="1"/>
    <col min="11" max="13" width="10" bestFit="1" customWidth="1"/>
    <col min="14" max="61" width="9.5703125" bestFit="1" customWidth="1"/>
  </cols>
  <sheetData>
    <row r="1" spans="1:27">
      <c r="A1" s="4"/>
      <c r="B1" s="4"/>
      <c r="C1" s="4"/>
      <c r="D1" s="4"/>
      <c r="E1" s="4"/>
      <c r="F1" s="43"/>
      <c r="G1" s="43"/>
      <c r="H1" s="43"/>
      <c r="I1" s="43"/>
      <c r="J1" s="43"/>
      <c r="K1" s="43"/>
      <c r="L1" s="43"/>
      <c r="M1" s="43"/>
      <c r="N1" s="43"/>
      <c r="O1" s="43"/>
      <c r="P1" s="43"/>
      <c r="Q1" s="43"/>
      <c r="R1" s="43"/>
      <c r="S1" s="43"/>
      <c r="T1" s="43"/>
      <c r="U1" s="43"/>
      <c r="V1" s="43"/>
      <c r="W1" s="43"/>
      <c r="X1" s="43"/>
      <c r="Y1" s="43"/>
      <c r="Z1" s="43"/>
      <c r="AA1" s="249"/>
    </row>
    <row r="2" spans="1:27" ht="15.75">
      <c r="A2" s="4"/>
      <c r="B2" s="285" t="str">
        <f>'DMS input'!$C$16&amp;" - Adjustment For Previous Period"&amp;" - TNSP RFM - version "&amp;Intro!$M$4</f>
        <v>VTS - Adjustment For Previous Period - TNSP RFM - version 3</v>
      </c>
      <c r="C2" s="285"/>
      <c r="D2" s="4"/>
      <c r="E2" s="4"/>
      <c r="F2" s="4"/>
      <c r="G2" s="4"/>
      <c r="H2" s="4"/>
      <c r="I2" s="4"/>
      <c r="J2" s="4"/>
      <c r="K2" s="4"/>
      <c r="L2" s="4"/>
      <c r="M2" s="4"/>
      <c r="N2" s="4"/>
      <c r="O2" s="4"/>
      <c r="P2" s="4"/>
      <c r="Q2" s="4"/>
      <c r="R2" s="7"/>
      <c r="S2" s="7"/>
      <c r="T2" s="7"/>
      <c r="U2" s="7"/>
      <c r="V2" s="7"/>
      <c r="W2" s="7"/>
      <c r="X2" s="7"/>
      <c r="Y2" s="7"/>
      <c r="Z2" s="7"/>
      <c r="AA2" s="249"/>
    </row>
    <row r="3" spans="1:27">
      <c r="A3" s="48"/>
      <c r="B3" s="49"/>
      <c r="C3" s="48"/>
      <c r="D3" s="48"/>
      <c r="E3" s="48"/>
      <c r="F3" s="50"/>
      <c r="G3" s="50"/>
      <c r="H3" s="50"/>
      <c r="I3" s="50"/>
      <c r="J3" s="50"/>
      <c r="K3" s="50"/>
      <c r="L3" s="50"/>
      <c r="M3" s="50"/>
      <c r="N3" s="50"/>
      <c r="O3" s="50"/>
      <c r="P3" s="50"/>
      <c r="Q3" s="50"/>
      <c r="R3" s="50"/>
      <c r="S3" s="43"/>
      <c r="T3" s="43"/>
      <c r="U3" s="43"/>
      <c r="V3" s="43"/>
      <c r="W3" s="43"/>
      <c r="X3" s="43"/>
      <c r="Y3" s="43"/>
      <c r="Z3" s="43"/>
      <c r="AA3" s="249"/>
    </row>
    <row r="4" spans="1:27" ht="15.75">
      <c r="A4" s="73"/>
      <c r="B4" s="74" t="s">
        <v>2</v>
      </c>
      <c r="C4" s="73"/>
      <c r="D4" s="73"/>
      <c r="E4" s="73"/>
      <c r="F4" s="73"/>
      <c r="G4" s="132" t="str">
        <f>'RFM input'!G60</f>
        <v>2013</v>
      </c>
      <c r="H4" s="132">
        <f>'RFM input'!H60</f>
        <v>2013</v>
      </c>
      <c r="I4" s="132">
        <f>'RFM input'!I60</f>
        <v>2014</v>
      </c>
      <c r="J4" s="132">
        <f>'RFM input'!J60</f>
        <v>2015</v>
      </c>
      <c r="K4" s="132">
        <f>'RFM input'!K60</f>
        <v>2016</v>
      </c>
      <c r="L4" s="132">
        <f>'RFM input'!L60</f>
        <v>2017</v>
      </c>
      <c r="M4" s="132">
        <f>'RFM input'!M60</f>
        <v>2018</v>
      </c>
      <c r="N4" s="132">
        <f>'RFM input'!N60</f>
        <v>2019</v>
      </c>
      <c r="O4" s="132">
        <f>'RFM input'!O60</f>
        <v>2020</v>
      </c>
      <c r="P4" s="132">
        <f>'RFM input'!P60</f>
        <v>2021</v>
      </c>
      <c r="Q4" s="132">
        <f>'RFM input'!Q60</f>
        <v>2022</v>
      </c>
      <c r="R4" s="132"/>
      <c r="S4" s="43"/>
      <c r="T4" s="11"/>
      <c r="U4" s="11"/>
      <c r="V4" s="11"/>
      <c r="W4" s="11"/>
      <c r="X4" s="11"/>
      <c r="Y4" s="11"/>
      <c r="Z4" s="11"/>
      <c r="AA4" s="249"/>
    </row>
    <row r="5" spans="1:27">
      <c r="A5" s="10"/>
      <c r="B5" s="328"/>
      <c r="C5" s="328"/>
      <c r="D5" s="328"/>
      <c r="E5" s="328"/>
      <c r="F5" s="328"/>
      <c r="G5" s="328"/>
      <c r="H5" s="10"/>
      <c r="I5" s="10"/>
      <c r="J5" s="10"/>
      <c r="K5" s="10"/>
      <c r="L5" s="10"/>
      <c r="M5" s="10"/>
      <c r="N5" s="10"/>
      <c r="O5" s="10"/>
      <c r="P5" s="10"/>
      <c r="Q5" s="10"/>
      <c r="R5" s="10"/>
      <c r="S5" s="7"/>
      <c r="T5" s="10"/>
      <c r="U5" s="10"/>
      <c r="V5" s="10"/>
      <c r="W5" s="10"/>
      <c r="X5" s="10"/>
      <c r="Y5" s="10"/>
      <c r="Z5" s="10"/>
      <c r="AA5" s="249"/>
    </row>
    <row r="6" spans="1:27" ht="12" customHeight="1">
      <c r="A6" s="4"/>
      <c r="B6" s="249" t="s">
        <v>27</v>
      </c>
      <c r="C6" s="249"/>
      <c r="D6" s="410"/>
      <c r="E6" s="249"/>
      <c r="F6" s="410"/>
      <c r="G6" s="414">
        <f>'RFM input'!G$385</f>
        <v>1.2500000000000001E-2</v>
      </c>
      <c r="H6" s="410">
        <f>'RFM input'!H$385</f>
        <v>1.2500000000000001E-2</v>
      </c>
      <c r="I6" s="416">
        <f>'RFM input'!I$385</f>
        <v>2.5000000000000001E-2</v>
      </c>
      <c r="J6" s="410">
        <f>'RFM input'!J$385</f>
        <v>2.5000000000000001E-2</v>
      </c>
      <c r="K6" s="410">
        <f>'RFM input'!K$385</f>
        <v>2.5000000000000001E-2</v>
      </c>
      <c r="L6" s="410">
        <f>'RFM input'!L$385</f>
        <v>2.5000000000000001E-2</v>
      </c>
      <c r="M6" s="410">
        <f>'RFM input'!M$385</f>
        <v>0</v>
      </c>
      <c r="N6" s="410">
        <f>'RFM input'!N$385</f>
        <v>0</v>
      </c>
      <c r="O6" s="410">
        <f>'RFM input'!O$385</f>
        <v>0</v>
      </c>
      <c r="P6" s="410">
        <f>'RFM input'!P$385</f>
        <v>0</v>
      </c>
      <c r="Q6" s="410">
        <f>'RFM input'!Q$385</f>
        <v>0</v>
      </c>
      <c r="R6" s="32"/>
      <c r="S6" s="43"/>
      <c r="T6" s="32"/>
      <c r="U6" s="32"/>
      <c r="V6" s="32"/>
      <c r="W6" s="32"/>
      <c r="X6" s="32"/>
      <c r="Y6" s="32"/>
      <c r="Z6" s="32"/>
      <c r="AA6" s="249"/>
    </row>
    <row r="7" spans="1:27" ht="12" customHeight="1">
      <c r="A7" s="4"/>
      <c r="B7" s="317" t="s">
        <v>45</v>
      </c>
      <c r="C7" s="249"/>
      <c r="D7" s="410"/>
      <c r="E7" s="249"/>
      <c r="F7" s="249"/>
      <c r="G7" s="415">
        <f>'RFM input'!G$386</f>
        <v>1</v>
      </c>
      <c r="H7" s="417">
        <f>'RFM input'!H$386</f>
        <v>1.0125</v>
      </c>
      <c r="I7" s="417">
        <f>'RFM input'!I$386</f>
        <v>1.0378124999999998</v>
      </c>
      <c r="J7" s="417">
        <f>'RFM input'!J$386</f>
        <v>1.0637578124999998</v>
      </c>
      <c r="K7" s="417">
        <f>'RFM input'!K$386</f>
        <v>1.0903517578124997</v>
      </c>
      <c r="L7" s="417">
        <f>'RFM input'!L$386</f>
        <v>1.1176105517578121</v>
      </c>
      <c r="M7" s="417">
        <f>'RFM input'!M$386</f>
        <v>1.1176105517578121</v>
      </c>
      <c r="N7" s="417">
        <f>'RFM input'!N$386</f>
        <v>1.1176105517578121</v>
      </c>
      <c r="O7" s="417">
        <f>'RFM input'!O$386</f>
        <v>1.1176105517578121</v>
      </c>
      <c r="P7" s="417">
        <f>'RFM input'!P$386</f>
        <v>1.1176105517578121</v>
      </c>
      <c r="Q7" s="417">
        <f>'RFM input'!Q$386</f>
        <v>1.1176105517578121</v>
      </c>
      <c r="R7" s="32"/>
      <c r="S7" s="43"/>
      <c r="T7" s="32"/>
      <c r="U7" s="32"/>
      <c r="V7" s="32"/>
      <c r="W7" s="32"/>
      <c r="X7" s="32"/>
      <c r="Y7" s="32"/>
      <c r="Z7" s="32"/>
      <c r="AA7" s="249"/>
    </row>
    <row r="8" spans="1:27">
      <c r="A8" s="4"/>
      <c r="B8" s="87" t="s">
        <v>49</v>
      </c>
      <c r="C8" s="4"/>
      <c r="D8" s="4"/>
      <c r="E8" s="4"/>
      <c r="F8" s="4"/>
      <c r="G8" s="180"/>
      <c r="H8" s="418">
        <f>vanilla1</f>
        <v>7.2167000000000092E-2</v>
      </c>
      <c r="I8" s="419">
        <f>vanilla2</f>
        <v>7.2167000000000092E-2</v>
      </c>
      <c r="J8" s="419">
        <f>vanilla3</f>
        <v>7.2167000000000092E-2</v>
      </c>
      <c r="K8" s="419">
        <f>vanilla4</f>
        <v>7.2167000000000092E-2</v>
      </c>
      <c r="L8" s="419">
        <f>vanilla5</f>
        <v>7.2167000000000092E-2</v>
      </c>
      <c r="M8" s="419">
        <f>vanilla6</f>
        <v>-2.4390243902438935E-2</v>
      </c>
      <c r="N8" s="419">
        <f>vanilla7</f>
        <v>-2.4390243902438935E-2</v>
      </c>
      <c r="O8" s="419">
        <f>vanilla8</f>
        <v>-2.4390243902438935E-2</v>
      </c>
      <c r="P8" s="419">
        <f>vanilla9</f>
        <v>-2.4390243902438935E-2</v>
      </c>
      <c r="Q8" s="419">
        <f>vanilla10</f>
        <v>-2.4390243902438935E-2</v>
      </c>
      <c r="R8" s="86"/>
      <c r="S8" s="43"/>
      <c r="T8" s="125"/>
      <c r="U8" s="125"/>
      <c r="V8" s="125"/>
      <c r="W8" s="125"/>
      <c r="X8" s="125"/>
      <c r="Y8" s="125"/>
      <c r="Z8" s="125"/>
      <c r="AA8" s="249"/>
    </row>
    <row r="9" spans="1:27">
      <c r="A9" s="4"/>
      <c r="B9" s="420" t="s">
        <v>29</v>
      </c>
      <c r="C9" s="249"/>
      <c r="D9" s="249"/>
      <c r="E9" s="249"/>
      <c r="F9" s="249"/>
      <c r="G9" s="414"/>
      <c r="H9" s="418">
        <f>'RFM input'!H$391</f>
        <v>4.6016585365853846E-2</v>
      </c>
      <c r="I9" s="418">
        <f>'RFM input'!I$391</f>
        <v>4.6016585365853846E-2</v>
      </c>
      <c r="J9" s="418">
        <f>'RFM input'!J$391</f>
        <v>4.6016585365853846E-2</v>
      </c>
      <c r="K9" s="418">
        <f>'RFM input'!K$391</f>
        <v>4.6016585365853846E-2</v>
      </c>
      <c r="L9" s="418">
        <f>'RFM input'!L$391</f>
        <v>4.6016585365853846E-2</v>
      </c>
      <c r="M9" s="418">
        <f>'RFM input'!M$391</f>
        <v>-2.4390243902438935E-2</v>
      </c>
      <c r="N9" s="418">
        <f>'RFM input'!N$391</f>
        <v>-2.4390243902438935E-2</v>
      </c>
      <c r="O9" s="418">
        <f>'RFM input'!O$391</f>
        <v>-2.4390243902438935E-2</v>
      </c>
      <c r="P9" s="418">
        <f>'RFM input'!P$391</f>
        <v>-2.4390243902438935E-2</v>
      </c>
      <c r="Q9" s="418">
        <f>'RFM input'!Q$391</f>
        <v>-2.4390243902438935E-2</v>
      </c>
      <c r="R9" s="86"/>
      <c r="S9" s="43"/>
      <c r="T9" s="125"/>
      <c r="U9" s="125"/>
      <c r="V9" s="125"/>
      <c r="W9" s="125"/>
      <c r="X9" s="125"/>
      <c r="Y9" s="125"/>
      <c r="Z9" s="125"/>
      <c r="AA9" s="249"/>
    </row>
    <row r="10" spans="1:27">
      <c r="A10" s="4"/>
      <c r="B10" s="87"/>
      <c r="C10" s="4"/>
      <c r="D10" s="4"/>
      <c r="E10" s="4"/>
      <c r="F10" s="4"/>
      <c r="G10" s="130"/>
      <c r="H10" s="130"/>
      <c r="I10" s="130"/>
      <c r="J10" s="130"/>
      <c r="K10" s="130"/>
      <c r="L10" s="130"/>
      <c r="M10" s="124"/>
      <c r="N10" s="124"/>
      <c r="O10" s="124"/>
      <c r="P10" s="124"/>
      <c r="Q10" s="124"/>
      <c r="R10" s="125"/>
      <c r="S10" s="7"/>
      <c r="T10" s="125"/>
      <c r="U10" s="125"/>
      <c r="V10" s="125"/>
      <c r="W10" s="125"/>
      <c r="X10" s="125"/>
      <c r="Y10" s="125"/>
      <c r="Z10" s="125"/>
      <c r="AA10" s="249"/>
    </row>
    <row r="11" spans="1:27">
      <c r="A11" s="72"/>
      <c r="B11" s="72" t="s">
        <v>201</v>
      </c>
      <c r="C11" s="100"/>
      <c r="D11" s="100"/>
      <c r="E11" s="100"/>
      <c r="F11" s="100"/>
      <c r="G11" s="100"/>
      <c r="H11" s="65"/>
      <c r="I11" s="65"/>
      <c r="J11" s="65"/>
      <c r="K11" s="65"/>
      <c r="L11" s="65"/>
      <c r="M11" s="65"/>
      <c r="N11" s="65"/>
      <c r="O11" s="65"/>
      <c r="P11" s="65"/>
      <c r="Q11" s="65"/>
      <c r="R11" s="65"/>
      <c r="S11" s="421"/>
      <c r="T11" s="125"/>
      <c r="U11" s="125"/>
      <c r="V11" s="125"/>
      <c r="W11" s="125"/>
      <c r="X11" s="125"/>
      <c r="Y11" s="125"/>
      <c r="Z11" s="125"/>
      <c r="AA11" s="249"/>
    </row>
    <row r="12" spans="1:27">
      <c r="A12" s="11"/>
      <c r="B12" s="11"/>
      <c r="C12" s="111"/>
      <c r="D12" s="111"/>
      <c r="E12" s="111"/>
      <c r="F12" s="111"/>
      <c r="G12" s="111"/>
      <c r="H12" s="7"/>
      <c r="I12" s="7"/>
      <c r="J12" s="7"/>
      <c r="K12" s="7"/>
      <c r="L12" s="7"/>
      <c r="M12" s="7"/>
      <c r="N12" s="7"/>
      <c r="O12" s="7"/>
      <c r="P12" s="7"/>
      <c r="Q12" s="7"/>
      <c r="R12" s="125"/>
      <c r="S12" s="43"/>
      <c r="T12" s="125"/>
      <c r="U12" s="125"/>
      <c r="V12" s="125"/>
      <c r="W12" s="125"/>
      <c r="X12" s="125"/>
      <c r="Y12" s="125"/>
      <c r="Z12" s="125"/>
      <c r="AA12" s="249"/>
    </row>
    <row r="13" spans="1:27">
      <c r="A13" s="4"/>
      <c r="B13" s="36" t="s">
        <v>47</v>
      </c>
      <c r="C13" s="4"/>
      <c r="D13" s="4"/>
      <c r="E13" s="4"/>
      <c r="F13" s="4"/>
      <c r="G13" s="242">
        <f>SUM(G14:G63)</f>
        <v>0</v>
      </c>
      <c r="H13" s="130"/>
      <c r="I13" s="130"/>
      <c r="J13" s="130"/>
      <c r="K13" s="130"/>
      <c r="L13" s="130"/>
      <c r="M13" s="124"/>
      <c r="N13" s="124"/>
      <c r="O13" s="124"/>
      <c r="P13" s="124"/>
      <c r="Q13" s="124"/>
      <c r="R13" s="125"/>
      <c r="S13" s="7"/>
      <c r="T13" s="125"/>
      <c r="U13" s="125"/>
      <c r="V13" s="125"/>
      <c r="W13" s="125"/>
      <c r="X13" s="125"/>
      <c r="Y13" s="125"/>
      <c r="Z13" s="125"/>
      <c r="AA13" s="249"/>
    </row>
    <row r="14" spans="1:27" ht="12.75" hidden="1" customHeight="1" outlineLevel="1">
      <c r="A14" s="4"/>
      <c r="B14" s="4"/>
      <c r="C14" s="217" t="str">
        <f>Asset1</f>
        <v xml:space="preserve">Pipelines </v>
      </c>
      <c r="D14" s="4"/>
      <c r="E14" s="4"/>
      <c r="F14" s="4"/>
      <c r="G14" s="181">
        <f>'RFM input'!M7</f>
        <v>0</v>
      </c>
      <c r="H14" s="130"/>
      <c r="I14" s="130"/>
      <c r="J14" s="130"/>
      <c r="K14" s="130"/>
      <c r="L14" s="130"/>
      <c r="M14" s="124"/>
      <c r="N14" s="124"/>
      <c r="O14" s="124"/>
      <c r="P14" s="124"/>
      <c r="Q14" s="124"/>
      <c r="R14" s="125"/>
      <c r="S14" s="43"/>
      <c r="T14" s="125"/>
      <c r="U14" s="125"/>
      <c r="V14" s="125"/>
      <c r="W14" s="125"/>
      <c r="X14" s="125"/>
      <c r="Y14" s="125"/>
      <c r="Z14" s="125"/>
      <c r="AA14" s="249"/>
    </row>
    <row r="15" spans="1:27" ht="12.75" hidden="1" customHeight="1" outlineLevel="1">
      <c r="A15" s="4"/>
      <c r="B15" s="36"/>
      <c r="C15" s="217" t="str">
        <f>Asset2</f>
        <v xml:space="preserve">Compressors </v>
      </c>
      <c r="D15" s="4"/>
      <c r="E15" s="4"/>
      <c r="F15" s="127"/>
      <c r="G15" s="181">
        <f>'RFM input'!M8</f>
        <v>0</v>
      </c>
      <c r="H15" s="130"/>
      <c r="I15" s="130"/>
      <c r="J15" s="130"/>
      <c r="K15" s="130"/>
      <c r="L15" s="130"/>
      <c r="M15" s="124"/>
      <c r="N15" s="124"/>
      <c r="O15" s="124"/>
      <c r="P15" s="124"/>
      <c r="Q15" s="124"/>
      <c r="R15" s="125"/>
      <c r="S15" s="43"/>
      <c r="T15" s="125"/>
      <c r="U15" s="125"/>
      <c r="V15" s="125"/>
      <c r="W15" s="125"/>
      <c r="X15" s="125"/>
      <c r="Y15" s="125"/>
      <c r="Z15" s="125"/>
      <c r="AA15" s="249"/>
    </row>
    <row r="16" spans="1:27" ht="12.75" hidden="1" customHeight="1" outlineLevel="1">
      <c r="A16" s="4"/>
      <c r="B16" s="36"/>
      <c r="C16" s="217" t="str">
        <f>Asset3</f>
        <v>City Gates &amp; Field Regulators</v>
      </c>
      <c r="D16" s="4"/>
      <c r="E16" s="4"/>
      <c r="F16" s="127"/>
      <c r="G16" s="181">
        <f>'RFM input'!M9</f>
        <v>0</v>
      </c>
      <c r="H16" s="130"/>
      <c r="I16" s="130"/>
      <c r="J16" s="130"/>
      <c r="K16" s="130"/>
      <c r="L16" s="130"/>
      <c r="M16" s="124"/>
      <c r="N16" s="124"/>
      <c r="O16" s="124"/>
      <c r="P16" s="124"/>
      <c r="Q16" s="124"/>
      <c r="R16" s="125"/>
      <c r="S16" s="7"/>
      <c r="T16" s="125"/>
      <c r="U16" s="125"/>
      <c r="V16" s="125"/>
      <c r="W16" s="125"/>
      <c r="X16" s="125"/>
      <c r="Y16" s="125"/>
      <c r="Z16" s="125"/>
      <c r="AA16" s="249"/>
    </row>
    <row r="17" spans="1:27" ht="12.75" hidden="1" customHeight="1" outlineLevel="1">
      <c r="A17" s="4"/>
      <c r="B17" s="36"/>
      <c r="C17" s="217" t="str">
        <f>Asset4</f>
        <v>Odourant Plants</v>
      </c>
      <c r="D17" s="4"/>
      <c r="E17" s="4"/>
      <c r="F17" s="127"/>
      <c r="G17" s="181">
        <f>'RFM input'!M10</f>
        <v>0</v>
      </c>
      <c r="H17" s="130"/>
      <c r="I17" s="130"/>
      <c r="J17" s="130"/>
      <c r="K17" s="130"/>
      <c r="L17" s="130"/>
      <c r="M17" s="124"/>
      <c r="N17" s="124"/>
      <c r="O17" s="124"/>
      <c r="P17" s="124"/>
      <c r="Q17" s="124"/>
      <c r="R17" s="125"/>
      <c r="S17" s="43"/>
      <c r="T17" s="125"/>
      <c r="U17" s="125"/>
      <c r="V17" s="125"/>
      <c r="W17" s="125"/>
      <c r="X17" s="125"/>
      <c r="Y17" s="125"/>
      <c r="Z17" s="125"/>
      <c r="AA17" s="249"/>
    </row>
    <row r="18" spans="1:27" ht="12.75" hidden="1" customHeight="1" outlineLevel="1">
      <c r="A18" s="4"/>
      <c r="B18" s="36"/>
      <c r="C18" s="217" t="str">
        <f>Asset5</f>
        <v>Gas Quality</v>
      </c>
      <c r="D18" s="4"/>
      <c r="E18" s="4"/>
      <c r="F18" s="155"/>
      <c r="G18" s="181">
        <f>'RFM input'!M11</f>
        <v>0</v>
      </c>
      <c r="H18" s="130"/>
      <c r="I18" s="130"/>
      <c r="J18" s="130"/>
      <c r="K18" s="130"/>
      <c r="L18" s="130"/>
      <c r="M18" s="124"/>
      <c r="N18" s="124"/>
      <c r="O18" s="124"/>
      <c r="P18" s="124"/>
      <c r="Q18" s="124"/>
      <c r="R18" s="125"/>
      <c r="S18" s="43"/>
      <c r="T18" s="125"/>
      <c r="U18" s="125"/>
      <c r="V18" s="125"/>
      <c r="W18" s="125"/>
      <c r="X18" s="125"/>
      <c r="Y18" s="125"/>
      <c r="Z18" s="125"/>
      <c r="AA18" s="249"/>
    </row>
    <row r="19" spans="1:27" ht="12.75" hidden="1" customHeight="1" outlineLevel="1">
      <c r="A19" s="4"/>
      <c r="B19" s="36"/>
      <c r="C19" s="217" t="str">
        <f>Asset6</f>
        <v xml:space="preserve">Other </v>
      </c>
      <c r="D19" s="4"/>
      <c r="E19" s="4"/>
      <c r="F19" s="127"/>
      <c r="G19" s="181">
        <f>'RFM input'!M12</f>
        <v>0</v>
      </c>
      <c r="H19" s="130"/>
      <c r="I19" s="130"/>
      <c r="J19" s="130"/>
      <c r="K19" s="130"/>
      <c r="L19" s="130"/>
      <c r="M19" s="124"/>
      <c r="N19" s="124"/>
      <c r="O19" s="124"/>
      <c r="P19" s="124"/>
      <c r="Q19" s="124"/>
      <c r="R19" s="125"/>
      <c r="S19" s="7"/>
      <c r="T19" s="125"/>
      <c r="U19" s="125"/>
      <c r="V19" s="125"/>
      <c r="W19" s="125"/>
      <c r="X19" s="125"/>
      <c r="Y19" s="125"/>
      <c r="Z19" s="125"/>
      <c r="AA19" s="249"/>
    </row>
    <row r="20" spans="1:27" ht="12.75" hidden="1" customHeight="1" outlineLevel="1">
      <c r="A20" s="4"/>
      <c r="B20" s="36"/>
      <c r="C20" s="217" t="str">
        <f>Asset7</f>
        <v>General Building</v>
      </c>
      <c r="D20" s="4"/>
      <c r="E20" s="4"/>
      <c r="F20" s="127"/>
      <c r="G20" s="181">
        <f>'RFM input'!M13</f>
        <v>0</v>
      </c>
      <c r="H20" s="130"/>
      <c r="I20" s="130"/>
      <c r="J20" s="130"/>
      <c r="K20" s="130"/>
      <c r="L20" s="130"/>
      <c r="M20" s="124"/>
      <c r="N20" s="124"/>
      <c r="O20" s="124"/>
      <c r="P20" s="124"/>
      <c r="Q20" s="124"/>
      <c r="R20" s="125"/>
      <c r="S20" s="43"/>
      <c r="T20" s="125"/>
      <c r="U20" s="125"/>
      <c r="V20" s="125"/>
      <c r="W20" s="125"/>
      <c r="X20" s="125"/>
      <c r="Y20" s="125"/>
      <c r="Z20" s="125"/>
      <c r="AA20" s="249"/>
    </row>
    <row r="21" spans="1:27" ht="12.75" hidden="1" customHeight="1" outlineLevel="1">
      <c r="A21" s="4"/>
      <c r="B21" s="36"/>
      <c r="C21" s="217" t="str">
        <f>Asset8</f>
        <v>General Land</v>
      </c>
      <c r="D21" s="4"/>
      <c r="E21" s="4"/>
      <c r="F21" s="127"/>
      <c r="G21" s="181">
        <f>'RFM input'!M14</f>
        <v>0</v>
      </c>
      <c r="H21" s="130"/>
      <c r="I21" s="130"/>
      <c r="J21" s="130"/>
      <c r="K21" s="130"/>
      <c r="L21" s="130"/>
      <c r="M21" s="124"/>
      <c r="N21" s="124"/>
      <c r="O21" s="124"/>
      <c r="P21" s="124"/>
      <c r="Q21" s="124"/>
      <c r="R21" s="125"/>
      <c r="S21" s="43"/>
      <c r="T21" s="125"/>
      <c r="U21" s="125"/>
      <c r="V21" s="125"/>
      <c r="W21" s="125"/>
      <c r="X21" s="125"/>
      <c r="Y21" s="125"/>
      <c r="Z21" s="125"/>
      <c r="AA21" s="249"/>
    </row>
    <row r="22" spans="1:27" ht="12.75" hidden="1" customHeight="1" outlineLevel="1">
      <c r="A22" s="4"/>
      <c r="B22" s="36"/>
      <c r="C22" s="217">
        <f>Asset9</f>
        <v>0</v>
      </c>
      <c r="D22" s="4"/>
      <c r="E22" s="4"/>
      <c r="F22" s="127"/>
      <c r="G22" s="181">
        <f>'RFM input'!M15</f>
        <v>0</v>
      </c>
      <c r="H22" s="130"/>
      <c r="I22" s="130"/>
      <c r="J22" s="130"/>
      <c r="K22" s="130"/>
      <c r="L22" s="130"/>
      <c r="M22" s="124"/>
      <c r="N22" s="124"/>
      <c r="O22" s="124"/>
      <c r="P22" s="124"/>
      <c r="Q22" s="124"/>
      <c r="R22" s="125"/>
      <c r="S22" s="7"/>
      <c r="T22" s="125"/>
      <c r="U22" s="125"/>
      <c r="V22" s="125"/>
      <c r="W22" s="125"/>
      <c r="X22" s="125"/>
      <c r="Y22" s="125"/>
      <c r="Z22" s="125"/>
      <c r="AA22" s="249"/>
    </row>
    <row r="23" spans="1:27" ht="12.75" hidden="1" customHeight="1" outlineLevel="1">
      <c r="A23" s="4"/>
      <c r="B23" s="36"/>
      <c r="C23" s="217">
        <f>Asset10</f>
        <v>0</v>
      </c>
      <c r="D23" s="4"/>
      <c r="E23" s="4"/>
      <c r="F23" s="127"/>
      <c r="G23" s="181">
        <f>'RFM input'!M16</f>
        <v>0</v>
      </c>
      <c r="H23" s="130"/>
      <c r="I23" s="130"/>
      <c r="J23" s="130"/>
      <c r="K23" s="130"/>
      <c r="L23" s="130"/>
      <c r="M23" s="124"/>
      <c r="N23" s="124"/>
      <c r="O23" s="124"/>
      <c r="P23" s="124"/>
      <c r="Q23" s="124"/>
      <c r="R23" s="125"/>
      <c r="S23" s="43"/>
      <c r="T23" s="125"/>
      <c r="U23" s="125"/>
      <c r="V23" s="125"/>
      <c r="W23" s="125"/>
      <c r="X23" s="125"/>
      <c r="Y23" s="125"/>
      <c r="Z23" s="125"/>
      <c r="AA23" s="249"/>
    </row>
    <row r="24" spans="1:27" ht="12.75" hidden="1" customHeight="1" outlineLevel="1">
      <c r="A24" s="4"/>
      <c r="B24" s="36"/>
      <c r="C24" s="217">
        <f>Asset11</f>
        <v>0</v>
      </c>
      <c r="D24" s="4"/>
      <c r="E24" s="4"/>
      <c r="F24" s="127"/>
      <c r="G24" s="181">
        <f>'RFM input'!M17</f>
        <v>0</v>
      </c>
      <c r="H24" s="130"/>
      <c r="I24" s="130"/>
      <c r="J24" s="130"/>
      <c r="K24" s="130"/>
      <c r="L24" s="130"/>
      <c r="M24" s="124"/>
      <c r="N24" s="124"/>
      <c r="O24" s="124"/>
      <c r="P24" s="124"/>
      <c r="Q24" s="124"/>
      <c r="R24" s="125"/>
      <c r="S24" s="43"/>
      <c r="T24" s="125"/>
      <c r="U24" s="125"/>
      <c r="V24" s="125"/>
      <c r="W24" s="125"/>
      <c r="X24" s="125"/>
      <c r="Y24" s="125"/>
      <c r="Z24" s="125"/>
      <c r="AA24" s="249"/>
    </row>
    <row r="25" spans="1:27" ht="12.75" hidden="1" customHeight="1" outlineLevel="1">
      <c r="A25" s="4"/>
      <c r="B25" s="36"/>
      <c r="C25" s="217">
        <f>Asset12</f>
        <v>0</v>
      </c>
      <c r="D25" s="4"/>
      <c r="E25" s="4"/>
      <c r="F25" s="127"/>
      <c r="G25" s="181">
        <f>'RFM input'!M18</f>
        <v>0</v>
      </c>
      <c r="H25" s="130"/>
      <c r="I25" s="130"/>
      <c r="J25" s="130"/>
      <c r="K25" s="130"/>
      <c r="L25" s="130"/>
      <c r="M25" s="124"/>
      <c r="N25" s="124"/>
      <c r="O25" s="124"/>
      <c r="P25" s="124"/>
      <c r="Q25" s="124"/>
      <c r="R25" s="125"/>
      <c r="S25" s="7"/>
      <c r="T25" s="125"/>
      <c r="U25" s="125"/>
      <c r="V25" s="125"/>
      <c r="W25" s="125"/>
      <c r="X25" s="125"/>
      <c r="Y25" s="125"/>
      <c r="Z25" s="125"/>
      <c r="AA25" s="249"/>
    </row>
    <row r="26" spans="1:27" ht="12.75" hidden="1" customHeight="1" outlineLevel="1">
      <c r="A26" s="4"/>
      <c r="B26" s="36"/>
      <c r="C26" s="217">
        <f>Asset13</f>
        <v>0</v>
      </c>
      <c r="D26" s="4"/>
      <c r="E26" s="4"/>
      <c r="F26" s="127"/>
      <c r="G26" s="181">
        <f>'RFM input'!M19</f>
        <v>0</v>
      </c>
      <c r="H26" s="130"/>
      <c r="I26" s="130"/>
      <c r="J26" s="130"/>
      <c r="K26" s="130"/>
      <c r="L26" s="130"/>
      <c r="M26" s="124"/>
      <c r="N26" s="124"/>
      <c r="O26" s="124"/>
      <c r="P26" s="124"/>
      <c r="Q26" s="124"/>
      <c r="R26" s="125"/>
      <c r="S26" s="43"/>
      <c r="T26" s="125"/>
      <c r="U26" s="125"/>
      <c r="V26" s="125"/>
      <c r="W26" s="125"/>
      <c r="X26" s="125"/>
      <c r="Y26" s="125"/>
      <c r="Z26" s="125"/>
      <c r="AA26" s="249"/>
    </row>
    <row r="27" spans="1:27" ht="12.75" hidden="1" customHeight="1" outlineLevel="1">
      <c r="A27" s="4"/>
      <c r="B27" s="36"/>
      <c r="C27" s="217">
        <f>Asset14</f>
        <v>0</v>
      </c>
      <c r="D27" s="4"/>
      <c r="E27" s="4"/>
      <c r="F27" s="127"/>
      <c r="G27" s="181">
        <f>'RFM input'!M20</f>
        <v>0</v>
      </c>
      <c r="H27" s="130"/>
      <c r="I27" s="130"/>
      <c r="J27" s="130"/>
      <c r="K27" s="130"/>
      <c r="L27" s="130"/>
      <c r="M27" s="124"/>
      <c r="N27" s="124"/>
      <c r="O27" s="124"/>
      <c r="P27" s="124"/>
      <c r="Q27" s="124"/>
      <c r="R27" s="125"/>
      <c r="S27" s="43"/>
      <c r="T27" s="125"/>
      <c r="U27" s="125"/>
      <c r="V27" s="125"/>
      <c r="W27" s="125"/>
      <c r="X27" s="125"/>
      <c r="Y27" s="125"/>
      <c r="Z27" s="125"/>
      <c r="AA27" s="249"/>
    </row>
    <row r="28" spans="1:27" ht="12.75" hidden="1" customHeight="1" outlineLevel="1">
      <c r="A28" s="4"/>
      <c r="B28" s="36"/>
      <c r="C28" s="217">
        <f>Asset15</f>
        <v>0</v>
      </c>
      <c r="D28" s="4"/>
      <c r="E28" s="4"/>
      <c r="F28" s="127"/>
      <c r="G28" s="181">
        <f>'RFM input'!M21</f>
        <v>0</v>
      </c>
      <c r="H28" s="130"/>
      <c r="I28" s="130"/>
      <c r="J28" s="130"/>
      <c r="K28" s="130"/>
      <c r="L28" s="130"/>
      <c r="M28" s="124"/>
      <c r="N28" s="124"/>
      <c r="O28" s="124"/>
      <c r="P28" s="124"/>
      <c r="Q28" s="124"/>
      <c r="R28" s="125"/>
      <c r="S28" s="7"/>
      <c r="T28" s="125"/>
      <c r="U28" s="125"/>
      <c r="V28" s="125"/>
      <c r="W28" s="125"/>
      <c r="X28" s="125"/>
      <c r="Y28" s="125"/>
      <c r="Z28" s="125"/>
      <c r="AA28" s="249"/>
    </row>
    <row r="29" spans="1:27" ht="12.75" hidden="1" customHeight="1" outlineLevel="1">
      <c r="A29" s="4"/>
      <c r="B29" s="36"/>
      <c r="C29" s="217">
        <f>Asset16</f>
        <v>0</v>
      </c>
      <c r="D29" s="4"/>
      <c r="E29" s="4"/>
      <c r="F29" s="127"/>
      <c r="G29" s="181">
        <f>'RFM input'!M22</f>
        <v>0</v>
      </c>
      <c r="H29" s="130"/>
      <c r="I29" s="130"/>
      <c r="J29" s="130"/>
      <c r="K29" s="130"/>
      <c r="L29" s="130"/>
      <c r="M29" s="124"/>
      <c r="N29" s="124"/>
      <c r="O29" s="124"/>
      <c r="P29" s="124"/>
      <c r="Q29" s="124"/>
      <c r="R29" s="125"/>
      <c r="S29" s="43"/>
      <c r="T29" s="125"/>
      <c r="U29" s="125"/>
      <c r="V29" s="125"/>
      <c r="W29" s="125"/>
      <c r="X29" s="125"/>
      <c r="Y29" s="125"/>
      <c r="Z29" s="125"/>
      <c r="AA29" s="249"/>
    </row>
    <row r="30" spans="1:27" ht="12.75" hidden="1" customHeight="1" outlineLevel="1">
      <c r="A30" s="4"/>
      <c r="B30" s="36"/>
      <c r="C30" s="217">
        <f>Asset17</f>
        <v>0</v>
      </c>
      <c r="D30" s="4"/>
      <c r="E30" s="4"/>
      <c r="F30" s="127"/>
      <c r="G30" s="181">
        <f>'RFM input'!M23</f>
        <v>0</v>
      </c>
      <c r="H30" s="130"/>
      <c r="I30" s="130"/>
      <c r="J30" s="130"/>
      <c r="K30" s="130"/>
      <c r="L30" s="130"/>
      <c r="M30" s="124"/>
      <c r="N30" s="124"/>
      <c r="O30" s="124"/>
      <c r="P30" s="124"/>
      <c r="Q30" s="124"/>
      <c r="R30" s="125"/>
      <c r="S30" s="43"/>
      <c r="T30" s="125"/>
      <c r="U30" s="125"/>
      <c r="V30" s="125"/>
      <c r="W30" s="125"/>
      <c r="X30" s="125"/>
      <c r="Y30" s="125"/>
      <c r="Z30" s="125"/>
      <c r="AA30" s="249"/>
    </row>
    <row r="31" spans="1:27" ht="12.75" hidden="1" customHeight="1" outlineLevel="1">
      <c r="A31" s="4"/>
      <c r="B31" s="36"/>
      <c r="C31" s="217">
        <f>Asset18</f>
        <v>0</v>
      </c>
      <c r="D31" s="4"/>
      <c r="E31" s="4"/>
      <c r="F31" s="127"/>
      <c r="G31" s="181">
        <f>'RFM input'!M24</f>
        <v>0</v>
      </c>
      <c r="H31" s="130"/>
      <c r="I31" s="130"/>
      <c r="J31" s="130"/>
      <c r="K31" s="130"/>
      <c r="L31" s="130"/>
      <c r="M31" s="124"/>
      <c r="N31" s="124"/>
      <c r="O31" s="124"/>
      <c r="P31" s="124"/>
      <c r="Q31" s="124"/>
      <c r="R31" s="125"/>
      <c r="S31" s="7"/>
      <c r="T31" s="125"/>
      <c r="U31" s="125"/>
      <c r="V31" s="125"/>
      <c r="W31" s="125"/>
      <c r="X31" s="125"/>
      <c r="Y31" s="125"/>
      <c r="Z31" s="125"/>
      <c r="AA31" s="249"/>
    </row>
    <row r="32" spans="1:27" ht="12.75" hidden="1" customHeight="1" outlineLevel="1">
      <c r="A32" s="4"/>
      <c r="B32" s="36"/>
      <c r="C32" s="217">
        <f>Asset19</f>
        <v>0</v>
      </c>
      <c r="D32" s="4"/>
      <c r="E32" s="4"/>
      <c r="F32" s="127"/>
      <c r="G32" s="181">
        <f>'RFM input'!M25</f>
        <v>0</v>
      </c>
      <c r="H32" s="130"/>
      <c r="I32" s="130"/>
      <c r="J32" s="130"/>
      <c r="K32" s="130"/>
      <c r="L32" s="130"/>
      <c r="M32" s="124"/>
      <c r="N32" s="124"/>
      <c r="O32" s="124"/>
      <c r="P32" s="124"/>
      <c r="Q32" s="124"/>
      <c r="R32" s="125"/>
      <c r="S32" s="43"/>
      <c r="T32" s="125"/>
      <c r="U32" s="125"/>
      <c r="V32" s="125"/>
      <c r="W32" s="125"/>
      <c r="X32" s="125"/>
      <c r="Y32" s="125"/>
      <c r="Z32" s="125"/>
      <c r="AA32" s="249"/>
    </row>
    <row r="33" spans="1:27" ht="12.75" hidden="1" customHeight="1" outlineLevel="1">
      <c r="A33" s="4"/>
      <c r="B33" s="36"/>
      <c r="C33" s="217">
        <f>Asset20</f>
        <v>0</v>
      </c>
      <c r="D33" s="4"/>
      <c r="E33" s="4"/>
      <c r="F33" s="127"/>
      <c r="G33" s="181">
        <f>'RFM input'!M26</f>
        <v>0</v>
      </c>
      <c r="H33" s="130"/>
      <c r="I33" s="130"/>
      <c r="J33" s="130"/>
      <c r="K33" s="130"/>
      <c r="L33" s="130"/>
      <c r="M33" s="124"/>
      <c r="N33" s="124"/>
      <c r="O33" s="124"/>
      <c r="P33" s="124"/>
      <c r="Q33" s="124"/>
      <c r="R33" s="125"/>
      <c r="S33" s="43"/>
      <c r="T33" s="125"/>
      <c r="U33" s="125"/>
      <c r="V33" s="125"/>
      <c r="W33" s="125"/>
      <c r="X33" s="125"/>
      <c r="Y33" s="125"/>
      <c r="Z33" s="125"/>
      <c r="AA33" s="249"/>
    </row>
    <row r="34" spans="1:27" ht="12.75" hidden="1" customHeight="1" outlineLevel="1">
      <c r="A34" s="4"/>
      <c r="B34" s="36"/>
      <c r="C34" s="217">
        <f>Asset21</f>
        <v>0</v>
      </c>
      <c r="D34" s="4"/>
      <c r="E34" s="4"/>
      <c r="F34" s="127"/>
      <c r="G34" s="181">
        <f>'RFM input'!M27</f>
        <v>0</v>
      </c>
      <c r="H34" s="130"/>
      <c r="I34" s="130"/>
      <c r="J34" s="130"/>
      <c r="K34" s="130"/>
      <c r="L34" s="130"/>
      <c r="M34" s="124"/>
      <c r="N34" s="124"/>
      <c r="O34" s="124"/>
      <c r="P34" s="124"/>
      <c r="Q34" s="124"/>
      <c r="R34" s="125"/>
      <c r="S34" s="43"/>
      <c r="T34" s="125"/>
      <c r="U34" s="125"/>
      <c r="V34" s="125"/>
      <c r="W34" s="125"/>
      <c r="X34" s="125"/>
      <c r="Y34" s="125"/>
      <c r="Z34" s="125"/>
      <c r="AA34" s="249"/>
    </row>
    <row r="35" spans="1:27" ht="12.75" hidden="1" customHeight="1" outlineLevel="1">
      <c r="A35" s="4"/>
      <c r="B35" s="36"/>
      <c r="C35" s="217">
        <f>Asset22</f>
        <v>0</v>
      </c>
      <c r="D35" s="4"/>
      <c r="E35" s="4"/>
      <c r="F35" s="127"/>
      <c r="G35" s="181">
        <f>'RFM input'!M28</f>
        <v>0</v>
      </c>
      <c r="H35" s="130"/>
      <c r="I35" s="130"/>
      <c r="J35" s="130"/>
      <c r="K35" s="130"/>
      <c r="L35" s="130"/>
      <c r="M35" s="124"/>
      <c r="N35" s="124"/>
      <c r="O35" s="124"/>
      <c r="P35" s="124"/>
      <c r="Q35" s="124"/>
      <c r="R35" s="125"/>
      <c r="S35" s="43"/>
      <c r="T35" s="125"/>
      <c r="U35" s="125"/>
      <c r="V35" s="125"/>
      <c r="W35" s="125"/>
      <c r="X35" s="125"/>
      <c r="Y35" s="125"/>
      <c r="Z35" s="125"/>
      <c r="AA35" s="249"/>
    </row>
    <row r="36" spans="1:27" ht="12.75" hidden="1" customHeight="1" outlineLevel="1">
      <c r="A36" s="4"/>
      <c r="B36" s="36"/>
      <c r="C36" s="217">
        <f>Asset23</f>
        <v>0</v>
      </c>
      <c r="D36" s="4"/>
      <c r="E36" s="4"/>
      <c r="F36" s="127"/>
      <c r="G36" s="181">
        <f>'RFM input'!M29</f>
        <v>0</v>
      </c>
      <c r="H36" s="130"/>
      <c r="I36" s="130"/>
      <c r="J36" s="130"/>
      <c r="K36" s="130"/>
      <c r="L36" s="130"/>
      <c r="M36" s="124"/>
      <c r="N36" s="124"/>
      <c r="O36" s="124"/>
      <c r="P36" s="124"/>
      <c r="Q36" s="124"/>
      <c r="R36" s="125"/>
      <c r="S36" s="43"/>
      <c r="T36" s="125"/>
      <c r="U36" s="125"/>
      <c r="V36" s="125"/>
      <c r="W36" s="125"/>
      <c r="X36" s="125"/>
      <c r="Y36" s="125"/>
      <c r="Z36" s="125"/>
      <c r="AA36" s="249"/>
    </row>
    <row r="37" spans="1:27" ht="12.75" hidden="1" customHeight="1" outlineLevel="1">
      <c r="A37" s="4"/>
      <c r="B37" s="36"/>
      <c r="C37" s="217">
        <f>Asset24</f>
        <v>0</v>
      </c>
      <c r="D37" s="4"/>
      <c r="E37" s="4"/>
      <c r="F37" s="127"/>
      <c r="G37" s="181">
        <f>'RFM input'!M30</f>
        <v>0</v>
      </c>
      <c r="H37" s="130"/>
      <c r="I37" s="130"/>
      <c r="J37" s="130"/>
      <c r="K37" s="130"/>
      <c r="L37" s="130"/>
      <c r="M37" s="124"/>
      <c r="N37" s="124"/>
      <c r="O37" s="124"/>
      <c r="P37" s="124"/>
      <c r="Q37" s="124"/>
      <c r="R37" s="125"/>
      <c r="S37" s="43"/>
      <c r="T37" s="125"/>
      <c r="U37" s="125"/>
      <c r="V37" s="125"/>
      <c r="W37" s="125"/>
      <c r="X37" s="125"/>
      <c r="Y37" s="125"/>
      <c r="Z37" s="125"/>
      <c r="AA37" s="249"/>
    </row>
    <row r="38" spans="1:27" ht="12.75" hidden="1" customHeight="1" outlineLevel="1">
      <c r="A38" s="4"/>
      <c r="B38" s="36"/>
      <c r="C38" s="217">
        <f>Asset25</f>
        <v>0</v>
      </c>
      <c r="D38" s="4"/>
      <c r="E38" s="4"/>
      <c r="F38" s="127"/>
      <c r="G38" s="181">
        <f>'RFM input'!M31</f>
        <v>0</v>
      </c>
      <c r="H38" s="130"/>
      <c r="I38" s="130"/>
      <c r="J38" s="130"/>
      <c r="K38" s="130"/>
      <c r="L38" s="130"/>
      <c r="M38" s="124"/>
      <c r="N38" s="124"/>
      <c r="O38" s="124"/>
      <c r="P38" s="124"/>
      <c r="Q38" s="124"/>
      <c r="R38" s="125"/>
      <c r="S38" s="43"/>
      <c r="T38" s="125"/>
      <c r="U38" s="125"/>
      <c r="V38" s="125"/>
      <c r="W38" s="125"/>
      <c r="X38" s="125"/>
      <c r="Y38" s="125"/>
      <c r="Z38" s="125"/>
      <c r="AA38" s="249"/>
    </row>
    <row r="39" spans="1:27" ht="12.75" hidden="1" customHeight="1" outlineLevel="1">
      <c r="A39" s="4"/>
      <c r="B39" s="36"/>
      <c r="C39" s="217">
        <f>Asset26</f>
        <v>0</v>
      </c>
      <c r="D39" s="4"/>
      <c r="E39" s="4"/>
      <c r="F39" s="127"/>
      <c r="G39" s="181">
        <f>'RFM input'!M32</f>
        <v>0</v>
      </c>
      <c r="H39" s="130"/>
      <c r="I39" s="130"/>
      <c r="J39" s="130"/>
      <c r="K39" s="130"/>
      <c r="L39" s="130"/>
      <c r="M39" s="124"/>
      <c r="N39" s="124"/>
      <c r="O39" s="124"/>
      <c r="P39" s="124"/>
      <c r="Q39" s="124"/>
      <c r="R39" s="125"/>
      <c r="S39" s="43"/>
      <c r="T39" s="125"/>
      <c r="U39" s="125"/>
      <c r="V39" s="125"/>
      <c r="W39" s="125"/>
      <c r="X39" s="125"/>
      <c r="Y39" s="125"/>
      <c r="Z39" s="125"/>
      <c r="AA39" s="249"/>
    </row>
    <row r="40" spans="1:27" ht="12.75" hidden="1" customHeight="1" outlineLevel="1">
      <c r="A40" s="4"/>
      <c r="B40" s="36"/>
      <c r="C40" s="217">
        <f>Asset27</f>
        <v>0</v>
      </c>
      <c r="D40" s="4"/>
      <c r="E40" s="4"/>
      <c r="F40" s="127"/>
      <c r="G40" s="181">
        <f>'RFM input'!M33</f>
        <v>0</v>
      </c>
      <c r="H40" s="130"/>
      <c r="I40" s="130"/>
      <c r="J40" s="130"/>
      <c r="K40" s="130"/>
      <c r="L40" s="130"/>
      <c r="M40" s="124"/>
      <c r="N40" s="124"/>
      <c r="O40" s="124"/>
      <c r="P40" s="124"/>
      <c r="Q40" s="124"/>
      <c r="R40" s="125"/>
      <c r="S40" s="43"/>
      <c r="T40" s="125"/>
      <c r="U40" s="125"/>
      <c r="V40" s="125"/>
      <c r="W40" s="125"/>
      <c r="X40" s="125"/>
      <c r="Y40" s="125"/>
      <c r="Z40" s="125"/>
      <c r="AA40" s="249"/>
    </row>
    <row r="41" spans="1:27" ht="12.75" hidden="1" customHeight="1" outlineLevel="1">
      <c r="A41" s="4"/>
      <c r="B41" s="36"/>
      <c r="C41" s="217">
        <f>Asset28</f>
        <v>0</v>
      </c>
      <c r="D41" s="4"/>
      <c r="E41" s="4"/>
      <c r="F41" s="127"/>
      <c r="G41" s="181">
        <f>'RFM input'!M34</f>
        <v>0</v>
      </c>
      <c r="H41" s="130"/>
      <c r="I41" s="130"/>
      <c r="J41" s="130"/>
      <c r="K41" s="130"/>
      <c r="L41" s="130"/>
      <c r="M41" s="124"/>
      <c r="N41" s="124"/>
      <c r="O41" s="124"/>
      <c r="P41" s="124"/>
      <c r="Q41" s="124"/>
      <c r="R41" s="125"/>
      <c r="S41" s="43"/>
      <c r="T41" s="125"/>
      <c r="U41" s="125"/>
      <c r="V41" s="125"/>
      <c r="W41" s="125"/>
      <c r="X41" s="125"/>
      <c r="Y41" s="125"/>
      <c r="Z41" s="125"/>
      <c r="AA41" s="249"/>
    </row>
    <row r="42" spans="1:27" ht="12.75" hidden="1" customHeight="1" outlineLevel="1">
      <c r="A42" s="4"/>
      <c r="B42" s="36"/>
      <c r="C42" s="217">
        <f>Asset29</f>
        <v>0</v>
      </c>
      <c r="D42" s="4"/>
      <c r="E42" s="4"/>
      <c r="F42" s="127"/>
      <c r="G42" s="181">
        <f>'RFM input'!M35</f>
        <v>0</v>
      </c>
      <c r="H42" s="130"/>
      <c r="I42" s="130"/>
      <c r="J42" s="130"/>
      <c r="K42" s="130"/>
      <c r="L42" s="130"/>
      <c r="M42" s="124"/>
      <c r="N42" s="124"/>
      <c r="O42" s="124"/>
      <c r="P42" s="124"/>
      <c r="Q42" s="124"/>
      <c r="R42" s="125"/>
      <c r="S42" s="43"/>
      <c r="T42" s="125"/>
      <c r="U42" s="125"/>
      <c r="V42" s="125"/>
      <c r="W42" s="125"/>
      <c r="X42" s="125"/>
      <c r="Y42" s="125"/>
      <c r="Z42" s="125"/>
      <c r="AA42" s="249"/>
    </row>
    <row r="43" spans="1:27" ht="12.75" hidden="1" customHeight="1" outlineLevel="1">
      <c r="A43" s="4"/>
      <c r="B43" s="36"/>
      <c r="C43" s="217">
        <f>Asset30</f>
        <v>0</v>
      </c>
      <c r="D43" s="4"/>
      <c r="E43" s="4"/>
      <c r="F43" s="127"/>
      <c r="G43" s="181">
        <f>'RFM input'!M36</f>
        <v>0</v>
      </c>
      <c r="H43" s="130"/>
      <c r="I43" s="130"/>
      <c r="J43" s="130"/>
      <c r="K43" s="130"/>
      <c r="L43" s="130"/>
      <c r="M43" s="124"/>
      <c r="N43" s="124"/>
      <c r="O43" s="124"/>
      <c r="P43" s="124"/>
      <c r="Q43" s="124"/>
      <c r="R43" s="125"/>
      <c r="S43" s="43"/>
      <c r="T43" s="125"/>
      <c r="U43" s="125"/>
      <c r="V43" s="125"/>
      <c r="W43" s="125"/>
      <c r="X43" s="125"/>
      <c r="Y43" s="125"/>
      <c r="Z43" s="125"/>
      <c r="AA43" s="249"/>
    </row>
    <row r="44" spans="1:27" ht="12.75" hidden="1" customHeight="1" outlineLevel="1">
      <c r="A44" s="4"/>
      <c r="B44" s="36"/>
      <c r="C44" s="217">
        <f>Asset31</f>
        <v>0</v>
      </c>
      <c r="D44" s="4"/>
      <c r="E44" s="4"/>
      <c r="F44" s="127"/>
      <c r="G44" s="181">
        <f>'RFM input'!M37</f>
        <v>0</v>
      </c>
      <c r="H44" s="130"/>
      <c r="I44" s="130"/>
      <c r="J44" s="130"/>
      <c r="K44" s="130"/>
      <c r="L44" s="130"/>
      <c r="M44" s="124"/>
      <c r="N44" s="124"/>
      <c r="O44" s="124"/>
      <c r="P44" s="124"/>
      <c r="Q44" s="124"/>
      <c r="R44" s="125"/>
      <c r="S44" s="43"/>
      <c r="T44" s="125"/>
      <c r="U44" s="125"/>
      <c r="V44" s="125"/>
      <c r="W44" s="125"/>
      <c r="X44" s="125"/>
      <c r="Y44" s="125"/>
      <c r="Z44" s="125"/>
      <c r="AA44" s="249"/>
    </row>
    <row r="45" spans="1:27" ht="12.75" hidden="1" customHeight="1" outlineLevel="1">
      <c r="A45" s="4"/>
      <c r="B45" s="36"/>
      <c r="C45" s="217">
        <f>Asset32</f>
        <v>0</v>
      </c>
      <c r="D45" s="4"/>
      <c r="E45" s="4"/>
      <c r="F45" s="127"/>
      <c r="G45" s="181">
        <f>'RFM input'!M38</f>
        <v>0</v>
      </c>
      <c r="H45" s="130"/>
      <c r="I45" s="130"/>
      <c r="J45" s="130"/>
      <c r="K45" s="130"/>
      <c r="L45" s="130"/>
      <c r="M45" s="124"/>
      <c r="N45" s="124"/>
      <c r="O45" s="124"/>
      <c r="P45" s="124"/>
      <c r="Q45" s="124"/>
      <c r="R45" s="125"/>
      <c r="S45" s="43"/>
      <c r="T45" s="125"/>
      <c r="U45" s="125"/>
      <c r="V45" s="125"/>
      <c r="W45" s="125"/>
      <c r="X45" s="125"/>
      <c r="Y45" s="125"/>
      <c r="Z45" s="125"/>
      <c r="AA45" s="249"/>
    </row>
    <row r="46" spans="1:27" ht="12.75" hidden="1" customHeight="1" outlineLevel="1">
      <c r="A46" s="4"/>
      <c r="B46" s="36"/>
      <c r="C46" s="217">
        <f>Asset33</f>
        <v>0</v>
      </c>
      <c r="D46" s="4"/>
      <c r="E46" s="4"/>
      <c r="F46" s="127"/>
      <c r="G46" s="181">
        <f>'RFM input'!M39</f>
        <v>0</v>
      </c>
      <c r="H46" s="130"/>
      <c r="I46" s="130"/>
      <c r="J46" s="130"/>
      <c r="K46" s="130"/>
      <c r="L46" s="130"/>
      <c r="M46" s="124"/>
      <c r="N46" s="124"/>
      <c r="O46" s="124"/>
      <c r="P46" s="124"/>
      <c r="Q46" s="124"/>
      <c r="R46" s="125"/>
      <c r="S46" s="43"/>
      <c r="T46" s="125"/>
      <c r="U46" s="125"/>
      <c r="V46" s="125"/>
      <c r="W46" s="125"/>
      <c r="X46" s="125"/>
      <c r="Y46" s="125"/>
      <c r="Z46" s="125"/>
      <c r="AA46" s="249"/>
    </row>
    <row r="47" spans="1:27" ht="12.75" hidden="1" customHeight="1" outlineLevel="1">
      <c r="A47" s="4"/>
      <c r="B47" s="36"/>
      <c r="C47" s="217">
        <f>Asset34</f>
        <v>0</v>
      </c>
      <c r="D47" s="4"/>
      <c r="E47" s="4"/>
      <c r="F47" s="127"/>
      <c r="G47" s="181">
        <f>'RFM input'!M40</f>
        <v>0</v>
      </c>
      <c r="H47" s="130"/>
      <c r="I47" s="130"/>
      <c r="J47" s="130"/>
      <c r="K47" s="130"/>
      <c r="L47" s="130"/>
      <c r="M47" s="124"/>
      <c r="N47" s="124"/>
      <c r="O47" s="124"/>
      <c r="P47" s="124"/>
      <c r="Q47" s="124"/>
      <c r="R47" s="125"/>
      <c r="S47" s="43"/>
      <c r="T47" s="125"/>
      <c r="U47" s="125"/>
      <c r="V47" s="125"/>
      <c r="W47" s="125"/>
      <c r="X47" s="125"/>
      <c r="Y47" s="125"/>
      <c r="Z47" s="125"/>
      <c r="AA47" s="249"/>
    </row>
    <row r="48" spans="1:27" ht="12.75" hidden="1" customHeight="1" outlineLevel="1">
      <c r="A48" s="4"/>
      <c r="B48" s="36"/>
      <c r="C48" s="217">
        <f>Asset35</f>
        <v>0</v>
      </c>
      <c r="D48" s="4"/>
      <c r="E48" s="4"/>
      <c r="F48" s="127"/>
      <c r="G48" s="181">
        <f>'RFM input'!M41</f>
        <v>0</v>
      </c>
      <c r="H48" s="130"/>
      <c r="I48" s="130"/>
      <c r="J48" s="130"/>
      <c r="K48" s="130"/>
      <c r="L48" s="130"/>
      <c r="M48" s="124"/>
      <c r="N48" s="124"/>
      <c r="O48" s="124"/>
      <c r="P48" s="124"/>
      <c r="Q48" s="124"/>
      <c r="R48" s="125"/>
      <c r="S48" s="43"/>
      <c r="T48" s="125"/>
      <c r="U48" s="125"/>
      <c r="V48" s="125"/>
      <c r="W48" s="125"/>
      <c r="X48" s="125"/>
      <c r="Y48" s="125"/>
      <c r="Z48" s="125"/>
      <c r="AA48" s="249"/>
    </row>
    <row r="49" spans="1:27" ht="12.75" hidden="1" customHeight="1" outlineLevel="1">
      <c r="A49" s="4"/>
      <c r="B49" s="36"/>
      <c r="C49" s="217">
        <f>Asset36</f>
        <v>0</v>
      </c>
      <c r="D49" s="4"/>
      <c r="E49" s="4"/>
      <c r="F49" s="127"/>
      <c r="G49" s="181">
        <f>'RFM input'!M42</f>
        <v>0</v>
      </c>
      <c r="H49" s="130"/>
      <c r="I49" s="130"/>
      <c r="J49" s="130"/>
      <c r="K49" s="130"/>
      <c r="L49" s="130"/>
      <c r="M49" s="124"/>
      <c r="N49" s="124"/>
      <c r="O49" s="124"/>
      <c r="P49" s="124"/>
      <c r="Q49" s="124"/>
      <c r="R49" s="125"/>
      <c r="S49" s="43"/>
      <c r="T49" s="125"/>
      <c r="U49" s="125"/>
      <c r="V49" s="125"/>
      <c r="W49" s="125"/>
      <c r="X49" s="125"/>
      <c r="Y49" s="125"/>
      <c r="Z49" s="125"/>
      <c r="AA49" s="249"/>
    </row>
    <row r="50" spans="1:27" ht="12.75" hidden="1" customHeight="1" outlineLevel="1">
      <c r="A50" s="4"/>
      <c r="B50" s="36"/>
      <c r="C50" s="217">
        <f>Asset37</f>
        <v>0</v>
      </c>
      <c r="D50" s="4"/>
      <c r="E50" s="4"/>
      <c r="F50" s="127"/>
      <c r="G50" s="181">
        <f>'RFM input'!M43</f>
        <v>0</v>
      </c>
      <c r="H50" s="130"/>
      <c r="I50" s="130"/>
      <c r="J50" s="130"/>
      <c r="K50" s="130"/>
      <c r="L50" s="130"/>
      <c r="M50" s="124"/>
      <c r="N50" s="124"/>
      <c r="O50" s="124"/>
      <c r="P50" s="124"/>
      <c r="Q50" s="124"/>
      <c r="R50" s="125"/>
      <c r="S50" s="43"/>
      <c r="T50" s="125"/>
      <c r="U50" s="125"/>
      <c r="V50" s="125"/>
      <c r="W50" s="125"/>
      <c r="X50" s="125"/>
      <c r="Y50" s="125"/>
      <c r="Z50" s="125"/>
      <c r="AA50" s="249"/>
    </row>
    <row r="51" spans="1:27" ht="12.75" hidden="1" customHeight="1" outlineLevel="1">
      <c r="A51" s="4"/>
      <c r="B51" s="36"/>
      <c r="C51" s="217">
        <f>Asset38</f>
        <v>0</v>
      </c>
      <c r="D51" s="4"/>
      <c r="E51" s="4"/>
      <c r="F51" s="127"/>
      <c r="G51" s="181">
        <f>'RFM input'!M44</f>
        <v>0</v>
      </c>
      <c r="H51" s="130"/>
      <c r="I51" s="130"/>
      <c r="J51" s="130"/>
      <c r="K51" s="130"/>
      <c r="L51" s="130"/>
      <c r="M51" s="124"/>
      <c r="N51" s="124"/>
      <c r="O51" s="124"/>
      <c r="P51" s="124"/>
      <c r="Q51" s="124"/>
      <c r="R51" s="125"/>
      <c r="S51" s="43"/>
      <c r="T51" s="125"/>
      <c r="U51" s="125"/>
      <c r="V51" s="125"/>
      <c r="W51" s="125"/>
      <c r="X51" s="125"/>
      <c r="Y51" s="125"/>
      <c r="Z51" s="125"/>
      <c r="AA51" s="249"/>
    </row>
    <row r="52" spans="1:27" ht="12.75" hidden="1" customHeight="1" outlineLevel="1">
      <c r="A52" s="4"/>
      <c r="B52" s="36"/>
      <c r="C52" s="217">
        <f>Asset39</f>
        <v>0</v>
      </c>
      <c r="D52" s="4"/>
      <c r="E52" s="4"/>
      <c r="F52" s="127"/>
      <c r="G52" s="181">
        <f>'RFM input'!M45</f>
        <v>0</v>
      </c>
      <c r="H52" s="130"/>
      <c r="I52" s="130"/>
      <c r="J52" s="130"/>
      <c r="K52" s="130"/>
      <c r="L52" s="130"/>
      <c r="M52" s="124"/>
      <c r="N52" s="124"/>
      <c r="O52" s="124"/>
      <c r="P52" s="124"/>
      <c r="Q52" s="124"/>
      <c r="R52" s="125"/>
      <c r="S52" s="43"/>
      <c r="T52" s="125"/>
      <c r="U52" s="125"/>
      <c r="V52" s="125"/>
      <c r="W52" s="125"/>
      <c r="X52" s="125"/>
      <c r="Y52" s="125"/>
      <c r="Z52" s="125"/>
      <c r="AA52" s="249"/>
    </row>
    <row r="53" spans="1:27" ht="12.75" hidden="1" customHeight="1" outlineLevel="1">
      <c r="A53" s="4"/>
      <c r="B53" s="36"/>
      <c r="C53" s="217">
        <f>Asset40</f>
        <v>0</v>
      </c>
      <c r="D53" s="4"/>
      <c r="E53" s="4"/>
      <c r="F53" s="127"/>
      <c r="G53" s="181">
        <f>'RFM input'!M46</f>
        <v>0</v>
      </c>
      <c r="H53" s="130"/>
      <c r="I53" s="130"/>
      <c r="J53" s="130"/>
      <c r="K53" s="130"/>
      <c r="L53" s="130"/>
      <c r="M53" s="124"/>
      <c r="N53" s="124"/>
      <c r="O53" s="124"/>
      <c r="P53" s="124"/>
      <c r="Q53" s="124"/>
      <c r="R53" s="125"/>
      <c r="S53" s="43"/>
      <c r="T53" s="125"/>
      <c r="U53" s="125"/>
      <c r="V53" s="125"/>
      <c r="W53" s="125"/>
      <c r="X53" s="125"/>
      <c r="Y53" s="125"/>
      <c r="Z53" s="125"/>
      <c r="AA53" s="249"/>
    </row>
    <row r="54" spans="1:27" ht="12.75" hidden="1" customHeight="1" outlineLevel="1">
      <c r="A54" s="4"/>
      <c r="B54" s="36"/>
      <c r="C54" s="217">
        <f>Asset41</f>
        <v>0</v>
      </c>
      <c r="D54" s="4"/>
      <c r="E54" s="4"/>
      <c r="F54" s="127"/>
      <c r="G54" s="181">
        <f>'RFM input'!M47</f>
        <v>0</v>
      </c>
      <c r="H54" s="130"/>
      <c r="I54" s="130"/>
      <c r="J54" s="130"/>
      <c r="K54" s="130"/>
      <c r="L54" s="130"/>
      <c r="M54" s="124"/>
      <c r="N54" s="124"/>
      <c r="O54" s="124"/>
      <c r="P54" s="124"/>
      <c r="Q54" s="124"/>
      <c r="R54" s="125"/>
      <c r="S54" s="43"/>
      <c r="T54" s="125"/>
      <c r="U54" s="125"/>
      <c r="V54" s="125"/>
      <c r="W54" s="125"/>
      <c r="X54" s="125"/>
      <c r="Y54" s="125"/>
      <c r="Z54" s="125"/>
      <c r="AA54" s="249"/>
    </row>
    <row r="55" spans="1:27" ht="12.75" hidden="1" customHeight="1" outlineLevel="1">
      <c r="A55" s="4"/>
      <c r="B55" s="36"/>
      <c r="C55" s="217">
        <f>Asset42</f>
        <v>0</v>
      </c>
      <c r="D55" s="4"/>
      <c r="E55" s="4"/>
      <c r="F55" s="127"/>
      <c r="G55" s="181">
        <f>'RFM input'!M48</f>
        <v>0</v>
      </c>
      <c r="H55" s="130"/>
      <c r="I55" s="130"/>
      <c r="J55" s="130"/>
      <c r="K55" s="130"/>
      <c r="L55" s="130"/>
      <c r="M55" s="124"/>
      <c r="N55" s="124"/>
      <c r="O55" s="124"/>
      <c r="P55" s="124"/>
      <c r="Q55" s="124"/>
      <c r="R55" s="125"/>
      <c r="S55" s="43"/>
      <c r="T55" s="125"/>
      <c r="U55" s="125"/>
      <c r="V55" s="125"/>
      <c r="W55" s="125"/>
      <c r="X55" s="125"/>
      <c r="Y55" s="125"/>
      <c r="Z55" s="125"/>
      <c r="AA55" s="249"/>
    </row>
    <row r="56" spans="1:27" ht="12.75" hidden="1" customHeight="1" outlineLevel="1">
      <c r="A56" s="4"/>
      <c r="B56" s="36"/>
      <c r="C56" s="217">
        <f>Asset43</f>
        <v>0</v>
      </c>
      <c r="D56" s="4"/>
      <c r="E56" s="4"/>
      <c r="F56" s="127"/>
      <c r="G56" s="181">
        <f>'RFM input'!M49</f>
        <v>0</v>
      </c>
      <c r="H56" s="130"/>
      <c r="I56" s="130"/>
      <c r="J56" s="130"/>
      <c r="K56" s="130"/>
      <c r="L56" s="130"/>
      <c r="M56" s="124"/>
      <c r="N56" s="124"/>
      <c r="O56" s="124"/>
      <c r="P56" s="124"/>
      <c r="Q56" s="124"/>
      <c r="R56" s="125"/>
      <c r="S56" s="43"/>
      <c r="T56" s="125"/>
      <c r="U56" s="125"/>
      <c r="V56" s="125"/>
      <c r="W56" s="125"/>
      <c r="X56" s="125"/>
      <c r="Y56" s="125"/>
      <c r="Z56" s="125"/>
      <c r="AA56" s="249"/>
    </row>
    <row r="57" spans="1:27" ht="12.75" hidden="1" customHeight="1" outlineLevel="1">
      <c r="A57" s="4"/>
      <c r="B57" s="36"/>
      <c r="C57" s="217">
        <f>Asset44</f>
        <v>0</v>
      </c>
      <c r="D57" s="4"/>
      <c r="E57" s="4"/>
      <c r="F57" s="127"/>
      <c r="G57" s="181">
        <f>'RFM input'!M50</f>
        <v>0</v>
      </c>
      <c r="H57" s="130"/>
      <c r="I57" s="130"/>
      <c r="J57" s="130"/>
      <c r="K57" s="130"/>
      <c r="L57" s="130"/>
      <c r="M57" s="124"/>
      <c r="N57" s="124"/>
      <c r="O57" s="124"/>
      <c r="P57" s="124"/>
      <c r="Q57" s="124"/>
      <c r="R57" s="125"/>
      <c r="S57" s="43"/>
      <c r="T57" s="125"/>
      <c r="U57" s="125"/>
      <c r="V57" s="125"/>
      <c r="W57" s="125"/>
      <c r="X57" s="125"/>
      <c r="Y57" s="125"/>
      <c r="Z57" s="125"/>
      <c r="AA57" s="249"/>
    </row>
    <row r="58" spans="1:27" ht="12.75" hidden="1" customHeight="1" outlineLevel="1">
      <c r="A58" s="4"/>
      <c r="B58" s="36"/>
      <c r="C58" s="217">
        <f>Asset45</f>
        <v>0</v>
      </c>
      <c r="D58" s="4"/>
      <c r="E58" s="4"/>
      <c r="F58" s="127"/>
      <c r="G58" s="181">
        <f>'RFM input'!M51</f>
        <v>0</v>
      </c>
      <c r="H58" s="130"/>
      <c r="I58" s="130"/>
      <c r="J58" s="130"/>
      <c r="K58" s="130"/>
      <c r="L58" s="130"/>
      <c r="M58" s="124"/>
      <c r="N58" s="124"/>
      <c r="O58" s="124"/>
      <c r="P58" s="124"/>
      <c r="Q58" s="124"/>
      <c r="R58" s="125"/>
      <c r="S58" s="43"/>
      <c r="T58" s="125"/>
      <c r="U58" s="125"/>
      <c r="V58" s="125"/>
      <c r="W58" s="125"/>
      <c r="X58" s="125"/>
      <c r="Y58" s="125"/>
      <c r="Z58" s="125"/>
      <c r="AA58" s="249"/>
    </row>
    <row r="59" spans="1:27" ht="12.75" hidden="1" customHeight="1" outlineLevel="1">
      <c r="A59" s="4"/>
      <c r="B59" s="36"/>
      <c r="C59" s="217">
        <f>Asset46</f>
        <v>0</v>
      </c>
      <c r="D59" s="4"/>
      <c r="E59" s="4"/>
      <c r="F59" s="127"/>
      <c r="G59" s="181">
        <f>'RFM input'!M52</f>
        <v>0</v>
      </c>
      <c r="H59" s="130"/>
      <c r="I59" s="130"/>
      <c r="J59" s="130"/>
      <c r="K59" s="130"/>
      <c r="L59" s="130"/>
      <c r="M59" s="124"/>
      <c r="N59" s="124"/>
      <c r="O59" s="124"/>
      <c r="P59" s="124"/>
      <c r="Q59" s="124"/>
      <c r="R59" s="125"/>
      <c r="S59" s="43"/>
      <c r="T59" s="125"/>
      <c r="U59" s="125"/>
      <c r="V59" s="125"/>
      <c r="W59" s="125"/>
      <c r="X59" s="125"/>
      <c r="Y59" s="125"/>
      <c r="Z59" s="125"/>
      <c r="AA59" s="249"/>
    </row>
    <row r="60" spans="1:27" ht="12.75" hidden="1" customHeight="1" outlineLevel="1">
      <c r="A60" s="4"/>
      <c r="B60" s="36"/>
      <c r="C60" s="217">
        <f>Asset47</f>
        <v>0</v>
      </c>
      <c r="D60" s="4"/>
      <c r="E60" s="4"/>
      <c r="F60" s="127"/>
      <c r="G60" s="181">
        <f>'RFM input'!M53</f>
        <v>0</v>
      </c>
      <c r="H60" s="130"/>
      <c r="I60" s="130"/>
      <c r="J60" s="130"/>
      <c r="K60" s="130"/>
      <c r="L60" s="130"/>
      <c r="M60" s="124"/>
      <c r="N60" s="124"/>
      <c r="O60" s="124"/>
      <c r="P60" s="124"/>
      <c r="Q60" s="124"/>
      <c r="R60" s="125"/>
      <c r="S60" s="43"/>
      <c r="T60" s="125"/>
      <c r="U60" s="125"/>
      <c r="V60" s="125"/>
      <c r="W60" s="125"/>
      <c r="X60" s="125"/>
      <c r="Y60" s="125"/>
      <c r="Z60" s="125"/>
      <c r="AA60" s="249"/>
    </row>
    <row r="61" spans="1:27" ht="12.75" hidden="1" customHeight="1" outlineLevel="1">
      <c r="A61" s="4"/>
      <c r="B61" s="36"/>
      <c r="C61" s="217">
        <f>Asset48</f>
        <v>0</v>
      </c>
      <c r="D61" s="4"/>
      <c r="E61" s="4"/>
      <c r="F61" s="127"/>
      <c r="G61" s="181">
        <f>'RFM input'!M54</f>
        <v>0</v>
      </c>
      <c r="H61" s="130"/>
      <c r="I61" s="130"/>
      <c r="J61" s="130"/>
      <c r="K61" s="130"/>
      <c r="L61" s="130"/>
      <c r="M61" s="124"/>
      <c r="N61" s="124"/>
      <c r="O61" s="124"/>
      <c r="P61" s="124"/>
      <c r="Q61" s="124"/>
      <c r="R61" s="125"/>
      <c r="S61" s="43"/>
      <c r="T61" s="125"/>
      <c r="U61" s="125"/>
      <c r="V61" s="125"/>
      <c r="W61" s="125"/>
      <c r="X61" s="125"/>
      <c r="Y61" s="125"/>
      <c r="Z61" s="125"/>
      <c r="AA61" s="249"/>
    </row>
    <row r="62" spans="1:27" ht="12.75" hidden="1" customHeight="1" outlineLevel="1">
      <c r="A62" s="4"/>
      <c r="B62" s="36"/>
      <c r="C62" s="217">
        <f>Asset49</f>
        <v>0</v>
      </c>
      <c r="D62" s="4"/>
      <c r="E62" s="4"/>
      <c r="F62" s="127"/>
      <c r="G62" s="181">
        <f>'RFM input'!M55</f>
        <v>0</v>
      </c>
      <c r="H62" s="130"/>
      <c r="I62" s="130"/>
      <c r="J62" s="130"/>
      <c r="K62" s="130"/>
      <c r="L62" s="130"/>
      <c r="M62" s="124"/>
      <c r="N62" s="124"/>
      <c r="O62" s="124"/>
      <c r="P62" s="124"/>
      <c r="Q62" s="124"/>
      <c r="R62" s="125"/>
      <c r="S62" s="43"/>
      <c r="T62" s="125"/>
      <c r="U62" s="125"/>
      <c r="V62" s="125"/>
      <c r="W62" s="125"/>
      <c r="X62" s="125"/>
      <c r="Y62" s="125"/>
      <c r="Z62" s="125"/>
      <c r="AA62" s="249"/>
    </row>
    <row r="63" spans="1:27" ht="12.75" hidden="1" customHeight="1" outlineLevel="1">
      <c r="A63" s="4"/>
      <c r="B63" s="36"/>
      <c r="C63" s="217" t="str">
        <f>Asset50</f>
        <v>Equity raising costs</v>
      </c>
      <c r="D63" s="4"/>
      <c r="E63" s="4"/>
      <c r="F63" s="127"/>
      <c r="G63" s="181">
        <f>'RFM input'!M56</f>
        <v>0</v>
      </c>
      <c r="H63" s="130"/>
      <c r="I63" s="130"/>
      <c r="J63" s="130"/>
      <c r="K63" s="130"/>
      <c r="L63" s="130"/>
      <c r="M63" s="124"/>
      <c r="N63" s="124"/>
      <c r="O63" s="124"/>
      <c r="P63" s="124"/>
      <c r="Q63" s="124"/>
      <c r="R63" s="125"/>
      <c r="S63" s="43"/>
      <c r="T63" s="125"/>
      <c r="U63" s="125"/>
      <c r="V63" s="125"/>
      <c r="W63" s="125"/>
      <c r="X63" s="125"/>
      <c r="Y63" s="125"/>
      <c r="Z63" s="125"/>
      <c r="AA63" s="249"/>
    </row>
    <row r="64" spans="1:27" collapsed="1">
      <c r="A64" s="4"/>
      <c r="B64" s="36"/>
      <c r="C64" s="118"/>
      <c r="D64" s="4"/>
      <c r="E64" s="4"/>
      <c r="F64" s="127"/>
      <c r="G64" s="181"/>
      <c r="H64" s="130"/>
      <c r="I64" s="130"/>
      <c r="J64" s="130"/>
      <c r="K64" s="130"/>
      <c r="L64" s="130"/>
      <c r="M64" s="124"/>
      <c r="N64" s="124"/>
      <c r="O64" s="124"/>
      <c r="P64" s="124"/>
      <c r="Q64" s="124"/>
      <c r="R64" s="125"/>
      <c r="S64" s="7"/>
      <c r="T64" s="125"/>
      <c r="U64" s="125"/>
      <c r="V64" s="125"/>
      <c r="W64" s="125"/>
      <c r="X64" s="125"/>
      <c r="Y64" s="125"/>
      <c r="Z64" s="125"/>
      <c r="AA64" s="249"/>
    </row>
    <row r="65" spans="1:27">
      <c r="A65" s="4"/>
      <c r="B65" s="36" t="s">
        <v>26</v>
      </c>
      <c r="C65" s="4"/>
      <c r="D65" s="4"/>
      <c r="E65" s="4"/>
      <c r="F65" s="4"/>
      <c r="G65" s="242">
        <f>SUM(G66:G115)</f>
        <v>0</v>
      </c>
      <c r="H65" s="126"/>
      <c r="I65" s="126"/>
      <c r="J65" s="126"/>
      <c r="K65" s="126"/>
      <c r="L65" s="126"/>
      <c r="M65" s="126"/>
      <c r="N65" s="124"/>
      <c r="O65" s="124"/>
      <c r="P65" s="124"/>
      <c r="Q65" s="124"/>
      <c r="R65" s="125"/>
      <c r="S65" s="125"/>
      <c r="T65" s="125"/>
      <c r="U65" s="125"/>
      <c r="V65" s="125"/>
      <c r="W65" s="125"/>
      <c r="X65" s="125"/>
      <c r="Y65" s="125"/>
      <c r="Z65" s="125"/>
      <c r="AA65" s="249"/>
    </row>
    <row r="66" spans="1:27" hidden="1" outlineLevel="1">
      <c r="A66" s="4"/>
      <c r="B66" s="4"/>
      <c r="C66" s="217" t="str">
        <f>Asset1</f>
        <v xml:space="preserve">Pipelines </v>
      </c>
      <c r="D66" s="4"/>
      <c r="E66" s="4"/>
      <c r="F66" s="4"/>
      <c r="G66" s="181">
        <f>'RFM input'!G169*(1+previous_vanilla)^0.5</f>
        <v>0</v>
      </c>
      <c r="H66" s="102"/>
      <c r="I66" s="102"/>
      <c r="J66" s="102"/>
      <c r="K66" s="102"/>
      <c r="L66" s="102"/>
      <c r="M66" s="102"/>
      <c r="N66" s="4"/>
      <c r="O66" s="4"/>
      <c r="P66" s="4"/>
      <c r="Q66" s="4"/>
      <c r="R66" s="4"/>
      <c r="S66" s="4"/>
      <c r="T66" s="4"/>
      <c r="U66" s="4"/>
      <c r="V66" s="4"/>
      <c r="W66" s="4"/>
      <c r="X66" s="4"/>
      <c r="Y66" s="4"/>
      <c r="Z66" s="4"/>
      <c r="AA66" s="249"/>
    </row>
    <row r="67" spans="1:27" hidden="1" outlineLevel="1">
      <c r="A67" s="4"/>
      <c r="B67" s="36"/>
      <c r="C67" s="217" t="str">
        <f>Asset2</f>
        <v xml:space="preserve">Compressors </v>
      </c>
      <c r="D67" s="4"/>
      <c r="E67" s="4"/>
      <c r="F67" s="127"/>
      <c r="G67" s="181">
        <f>'RFM input'!G170*(1+previous_vanilla)^0.5</f>
        <v>0</v>
      </c>
      <c r="H67" s="102"/>
      <c r="I67" s="102"/>
      <c r="J67" s="102"/>
      <c r="K67" s="102"/>
      <c r="L67" s="102"/>
      <c r="M67" s="102"/>
      <c r="N67" s="22"/>
      <c r="O67" s="22"/>
      <c r="P67" s="22"/>
      <c r="Q67" s="22"/>
      <c r="R67" s="91"/>
      <c r="S67" s="91"/>
      <c r="T67" s="91"/>
      <c r="U67" s="91"/>
      <c r="V67" s="91"/>
      <c r="W67" s="91"/>
      <c r="X67" s="91"/>
      <c r="Y67" s="91"/>
      <c r="Z67" s="91"/>
      <c r="AA67" s="249"/>
    </row>
    <row r="68" spans="1:27" hidden="1" outlineLevel="1">
      <c r="A68" s="4"/>
      <c r="B68" s="36"/>
      <c r="C68" s="217" t="str">
        <f>Asset3</f>
        <v>City Gates &amp; Field Regulators</v>
      </c>
      <c r="D68" s="4"/>
      <c r="E68" s="4"/>
      <c r="F68" s="127"/>
      <c r="G68" s="181">
        <f>'RFM input'!G171*(1+previous_vanilla)^0.5</f>
        <v>0</v>
      </c>
      <c r="H68" s="102"/>
      <c r="I68" s="102"/>
      <c r="J68" s="102"/>
      <c r="K68" s="102"/>
      <c r="L68" s="102"/>
      <c r="M68" s="102"/>
      <c r="N68" s="22"/>
      <c r="O68" s="22"/>
      <c r="P68" s="22"/>
      <c r="Q68" s="22"/>
      <c r="R68" s="91"/>
      <c r="S68" s="91"/>
      <c r="T68" s="91"/>
      <c r="U68" s="91"/>
      <c r="V68" s="91"/>
      <c r="W68" s="91"/>
      <c r="X68" s="91"/>
      <c r="Y68" s="91"/>
      <c r="Z68" s="91"/>
      <c r="AA68" s="249"/>
    </row>
    <row r="69" spans="1:27" hidden="1" outlineLevel="1">
      <c r="A69" s="4"/>
      <c r="B69" s="36"/>
      <c r="C69" s="217" t="str">
        <f>Asset4</f>
        <v>Odourant Plants</v>
      </c>
      <c r="D69" s="4"/>
      <c r="E69" s="4"/>
      <c r="F69" s="127"/>
      <c r="G69" s="181">
        <f>'RFM input'!G172*(1+previous_vanilla)^0.5</f>
        <v>0</v>
      </c>
      <c r="H69" s="102"/>
      <c r="I69" s="102"/>
      <c r="J69" s="102"/>
      <c r="K69" s="102"/>
      <c r="L69" s="102"/>
      <c r="M69" s="102"/>
      <c r="N69" s="22"/>
      <c r="O69" s="22"/>
      <c r="P69" s="22"/>
      <c r="Q69" s="22"/>
      <c r="R69" s="91"/>
      <c r="S69" s="91"/>
      <c r="T69" s="91"/>
      <c r="U69" s="91"/>
      <c r="V69" s="91"/>
      <c r="W69" s="91"/>
      <c r="X69" s="91"/>
      <c r="Y69" s="91"/>
      <c r="Z69" s="91"/>
      <c r="AA69" s="249"/>
    </row>
    <row r="70" spans="1:27" hidden="1" outlineLevel="1">
      <c r="A70" s="4"/>
      <c r="B70" s="36"/>
      <c r="C70" s="217" t="str">
        <f>Asset5</f>
        <v>Gas Quality</v>
      </c>
      <c r="D70" s="4"/>
      <c r="E70" s="4"/>
      <c r="F70" s="127"/>
      <c r="G70" s="181">
        <f>'RFM input'!G173*(1+previous_vanilla)^0.5</f>
        <v>0</v>
      </c>
      <c r="H70" s="102"/>
      <c r="I70" s="102"/>
      <c r="J70" s="102"/>
      <c r="K70" s="102"/>
      <c r="L70" s="102"/>
      <c r="M70" s="102"/>
      <c r="N70" s="22"/>
      <c r="O70" s="22"/>
      <c r="P70" s="22"/>
      <c r="Q70" s="22"/>
      <c r="R70" s="91"/>
      <c r="S70" s="91"/>
      <c r="T70" s="91"/>
      <c r="U70" s="91"/>
      <c r="V70" s="91"/>
      <c r="W70" s="91"/>
      <c r="X70" s="91"/>
      <c r="Y70" s="91"/>
      <c r="Z70" s="91"/>
      <c r="AA70" s="249"/>
    </row>
    <row r="71" spans="1:27" hidden="1" outlineLevel="1">
      <c r="A71" s="4"/>
      <c r="B71" s="36"/>
      <c r="C71" s="217" t="str">
        <f>Asset6</f>
        <v xml:space="preserve">Other </v>
      </c>
      <c r="D71" s="4"/>
      <c r="E71" s="4"/>
      <c r="F71" s="127"/>
      <c r="G71" s="181">
        <f>'RFM input'!G174*(1+previous_vanilla)^0.5</f>
        <v>0</v>
      </c>
      <c r="H71" s="102"/>
      <c r="I71" s="102"/>
      <c r="J71" s="102"/>
      <c r="K71" s="102"/>
      <c r="L71" s="102"/>
      <c r="M71" s="102"/>
      <c r="N71" s="22"/>
      <c r="O71" s="22"/>
      <c r="P71" s="22"/>
      <c r="Q71" s="22"/>
      <c r="R71" s="91"/>
      <c r="S71" s="91"/>
      <c r="T71" s="91"/>
      <c r="U71" s="91"/>
      <c r="V71" s="91"/>
      <c r="W71" s="91"/>
      <c r="X71" s="91"/>
      <c r="Y71" s="91"/>
      <c r="Z71" s="91"/>
      <c r="AA71" s="249"/>
    </row>
    <row r="72" spans="1:27" hidden="1" outlineLevel="1">
      <c r="A72" s="4"/>
      <c r="B72" s="36"/>
      <c r="C72" s="217" t="str">
        <f>Asset7</f>
        <v>General Building</v>
      </c>
      <c r="D72" s="4"/>
      <c r="E72" s="4"/>
      <c r="F72" s="127"/>
      <c r="G72" s="181">
        <f>'RFM input'!G175*(1+previous_vanilla)^0.5</f>
        <v>0</v>
      </c>
      <c r="H72" s="102"/>
      <c r="I72" s="102"/>
      <c r="J72" s="102"/>
      <c r="K72" s="102"/>
      <c r="L72" s="102"/>
      <c r="M72" s="102"/>
      <c r="N72" s="22"/>
      <c r="O72" s="22"/>
      <c r="P72" s="22"/>
      <c r="Q72" s="22"/>
      <c r="R72" s="91"/>
      <c r="S72" s="91"/>
      <c r="T72" s="91"/>
      <c r="U72" s="91"/>
      <c r="V72" s="91"/>
      <c r="W72" s="91"/>
      <c r="X72" s="91"/>
      <c r="Y72" s="91"/>
      <c r="Z72" s="91"/>
      <c r="AA72" s="249"/>
    </row>
    <row r="73" spans="1:27" hidden="1" outlineLevel="1">
      <c r="A73" s="4"/>
      <c r="B73" s="36"/>
      <c r="C73" s="217" t="str">
        <f>Asset8</f>
        <v>General Land</v>
      </c>
      <c r="D73" s="4"/>
      <c r="E73" s="4"/>
      <c r="F73" s="127"/>
      <c r="G73" s="181">
        <f>'RFM input'!G176*(1+previous_vanilla)^0.5</f>
        <v>0</v>
      </c>
      <c r="H73" s="102"/>
      <c r="I73" s="102"/>
      <c r="J73" s="102"/>
      <c r="K73" s="102"/>
      <c r="L73" s="102"/>
      <c r="M73" s="102"/>
      <c r="N73" s="22"/>
      <c r="O73" s="22"/>
      <c r="P73" s="22"/>
      <c r="Q73" s="22"/>
      <c r="R73" s="91"/>
      <c r="S73" s="91"/>
      <c r="T73" s="91"/>
      <c r="U73" s="91"/>
      <c r="V73" s="91"/>
      <c r="W73" s="91"/>
      <c r="X73" s="91"/>
      <c r="Y73" s="91"/>
      <c r="Z73" s="91"/>
      <c r="AA73" s="249"/>
    </row>
    <row r="74" spans="1:27" hidden="1" outlineLevel="1">
      <c r="A74" s="4"/>
      <c r="B74" s="36"/>
      <c r="C74" s="217">
        <f>Asset9</f>
        <v>0</v>
      </c>
      <c r="D74" s="4"/>
      <c r="E74" s="4"/>
      <c r="F74" s="127"/>
      <c r="G74" s="181">
        <f>'RFM input'!G177*(1+previous_vanilla)^0.5</f>
        <v>0</v>
      </c>
      <c r="H74" s="102"/>
      <c r="I74" s="102"/>
      <c r="J74" s="102"/>
      <c r="K74" s="102"/>
      <c r="L74" s="102"/>
      <c r="M74" s="102"/>
      <c r="N74" s="22"/>
      <c r="O74" s="22"/>
      <c r="P74" s="22"/>
      <c r="Q74" s="22"/>
      <c r="R74" s="91"/>
      <c r="S74" s="91"/>
      <c r="T74" s="91"/>
      <c r="U74" s="91"/>
      <c r="V74" s="91"/>
      <c r="W74" s="91"/>
      <c r="X74" s="91"/>
      <c r="Y74" s="91"/>
      <c r="Z74" s="91"/>
      <c r="AA74" s="249"/>
    </row>
    <row r="75" spans="1:27" hidden="1" outlineLevel="1">
      <c r="A75" s="4"/>
      <c r="B75" s="36"/>
      <c r="C75" s="217">
        <f>Asset10</f>
        <v>0</v>
      </c>
      <c r="D75" s="4"/>
      <c r="E75" s="4"/>
      <c r="F75" s="127"/>
      <c r="G75" s="181">
        <f>'RFM input'!G178*(1+previous_vanilla)^0.5</f>
        <v>0</v>
      </c>
      <c r="H75" s="102"/>
      <c r="I75" s="102"/>
      <c r="J75" s="102"/>
      <c r="K75" s="102"/>
      <c r="L75" s="102"/>
      <c r="M75" s="102"/>
      <c r="N75" s="22"/>
      <c r="O75" s="22"/>
      <c r="P75" s="22"/>
      <c r="Q75" s="22"/>
      <c r="R75" s="91"/>
      <c r="S75" s="91"/>
      <c r="T75" s="91"/>
      <c r="U75" s="91"/>
      <c r="V75" s="91"/>
      <c r="W75" s="91"/>
      <c r="X75" s="91"/>
      <c r="Y75" s="91"/>
      <c r="Z75" s="91"/>
      <c r="AA75" s="249"/>
    </row>
    <row r="76" spans="1:27" hidden="1" outlineLevel="1">
      <c r="A76" s="4"/>
      <c r="B76" s="36"/>
      <c r="C76" s="217">
        <f>Asset11</f>
        <v>0</v>
      </c>
      <c r="D76" s="4"/>
      <c r="E76" s="4"/>
      <c r="F76" s="127"/>
      <c r="G76" s="181">
        <f>'RFM input'!G179*(1+previous_vanilla)^0.5</f>
        <v>0</v>
      </c>
      <c r="H76" s="102"/>
      <c r="I76" s="102"/>
      <c r="J76" s="102"/>
      <c r="K76" s="102"/>
      <c r="L76" s="102"/>
      <c r="M76" s="102"/>
      <c r="N76" s="22"/>
      <c r="O76" s="22"/>
      <c r="P76" s="22"/>
      <c r="Q76" s="22"/>
      <c r="R76" s="91"/>
      <c r="S76" s="91"/>
      <c r="T76" s="91"/>
      <c r="U76" s="91"/>
      <c r="V76" s="91"/>
      <c r="W76" s="91"/>
      <c r="X76" s="91"/>
      <c r="Y76" s="91"/>
      <c r="Z76" s="91"/>
      <c r="AA76" s="249"/>
    </row>
    <row r="77" spans="1:27" hidden="1" outlineLevel="1">
      <c r="A77" s="4"/>
      <c r="B77" s="36"/>
      <c r="C77" s="217">
        <f>Asset12</f>
        <v>0</v>
      </c>
      <c r="D77" s="4"/>
      <c r="E77" s="4"/>
      <c r="F77" s="127"/>
      <c r="G77" s="181">
        <f>'RFM input'!G180*(1+previous_vanilla)^0.5</f>
        <v>0</v>
      </c>
      <c r="H77" s="102"/>
      <c r="I77" s="102"/>
      <c r="J77" s="102"/>
      <c r="K77" s="102"/>
      <c r="L77" s="102"/>
      <c r="M77" s="102"/>
      <c r="N77" s="22"/>
      <c r="O77" s="22"/>
      <c r="P77" s="22"/>
      <c r="Q77" s="22"/>
      <c r="R77" s="91"/>
      <c r="S77" s="91"/>
      <c r="T77" s="91"/>
      <c r="U77" s="91"/>
      <c r="V77" s="91"/>
      <c r="W77" s="91"/>
      <c r="X77" s="91"/>
      <c r="Y77" s="91"/>
      <c r="Z77" s="91"/>
      <c r="AA77" s="249"/>
    </row>
    <row r="78" spans="1:27" hidden="1" outlineLevel="1">
      <c r="A78" s="4"/>
      <c r="B78" s="36"/>
      <c r="C78" s="217">
        <f>Asset13</f>
        <v>0</v>
      </c>
      <c r="D78" s="4"/>
      <c r="E78" s="4"/>
      <c r="F78" s="127"/>
      <c r="G78" s="181">
        <f>'RFM input'!G181*(1+previous_vanilla)^0.5</f>
        <v>0</v>
      </c>
      <c r="H78" s="102"/>
      <c r="I78" s="102"/>
      <c r="J78" s="102"/>
      <c r="K78" s="102"/>
      <c r="L78" s="102"/>
      <c r="M78" s="102"/>
      <c r="N78" s="22"/>
      <c r="O78" s="22"/>
      <c r="P78" s="22"/>
      <c r="Q78" s="22"/>
      <c r="R78" s="91"/>
      <c r="S78" s="91"/>
      <c r="T78" s="91"/>
      <c r="U78" s="91"/>
      <c r="V78" s="91"/>
      <c r="W78" s="91"/>
      <c r="X78" s="91"/>
      <c r="Y78" s="91"/>
      <c r="Z78" s="91"/>
      <c r="AA78" s="249"/>
    </row>
    <row r="79" spans="1:27" hidden="1" outlineLevel="1">
      <c r="A79" s="4"/>
      <c r="B79" s="36"/>
      <c r="C79" s="217">
        <f>Asset14</f>
        <v>0</v>
      </c>
      <c r="D79" s="4"/>
      <c r="E79" s="4"/>
      <c r="F79" s="127"/>
      <c r="G79" s="181">
        <f>'RFM input'!G182*(1+previous_vanilla)^0.5</f>
        <v>0</v>
      </c>
      <c r="H79" s="102"/>
      <c r="I79" s="102"/>
      <c r="J79" s="102"/>
      <c r="K79" s="102"/>
      <c r="L79" s="102"/>
      <c r="M79" s="102"/>
      <c r="N79" s="22"/>
      <c r="O79" s="22"/>
      <c r="P79" s="22"/>
      <c r="Q79" s="22"/>
      <c r="R79" s="91"/>
      <c r="S79" s="91"/>
      <c r="T79" s="91"/>
      <c r="U79" s="91"/>
      <c r="V79" s="91"/>
      <c r="W79" s="91"/>
      <c r="X79" s="91"/>
      <c r="Y79" s="91"/>
      <c r="Z79" s="91"/>
      <c r="AA79" s="249"/>
    </row>
    <row r="80" spans="1:27" hidden="1" outlineLevel="1">
      <c r="A80" s="4"/>
      <c r="B80" s="36"/>
      <c r="C80" s="217">
        <f>Asset15</f>
        <v>0</v>
      </c>
      <c r="D80" s="4"/>
      <c r="E80" s="4"/>
      <c r="F80" s="127"/>
      <c r="G80" s="181">
        <f>'RFM input'!G183*(1+previous_vanilla)^0.5</f>
        <v>0</v>
      </c>
      <c r="H80" s="102"/>
      <c r="I80" s="102"/>
      <c r="J80" s="102"/>
      <c r="K80" s="102"/>
      <c r="L80" s="102"/>
      <c r="M80" s="102"/>
      <c r="N80" s="22"/>
      <c r="O80" s="22"/>
      <c r="P80" s="22"/>
      <c r="Q80" s="22"/>
      <c r="R80" s="91"/>
      <c r="S80" s="91"/>
      <c r="T80" s="91"/>
      <c r="U80" s="91"/>
      <c r="V80" s="91"/>
      <c r="W80" s="91"/>
      <c r="X80" s="91"/>
      <c r="Y80" s="91"/>
      <c r="Z80" s="91"/>
      <c r="AA80" s="249"/>
    </row>
    <row r="81" spans="1:27" hidden="1" outlineLevel="1">
      <c r="A81" s="4"/>
      <c r="B81" s="36"/>
      <c r="C81" s="217">
        <f>Asset16</f>
        <v>0</v>
      </c>
      <c r="D81" s="4"/>
      <c r="E81" s="4"/>
      <c r="F81" s="127"/>
      <c r="G81" s="181">
        <f>'RFM input'!G184*(1+previous_vanilla)^0.5</f>
        <v>0</v>
      </c>
      <c r="H81" s="102"/>
      <c r="I81" s="102"/>
      <c r="J81" s="102"/>
      <c r="K81" s="102"/>
      <c r="L81" s="102"/>
      <c r="M81" s="102"/>
      <c r="N81" s="22"/>
      <c r="O81" s="22"/>
      <c r="P81" s="22"/>
      <c r="Q81" s="22"/>
      <c r="R81" s="91"/>
      <c r="S81" s="91"/>
      <c r="T81" s="91"/>
      <c r="U81" s="91"/>
      <c r="V81" s="91"/>
      <c r="W81" s="91"/>
      <c r="X81" s="91"/>
      <c r="Y81" s="91"/>
      <c r="Z81" s="91"/>
      <c r="AA81" s="249"/>
    </row>
    <row r="82" spans="1:27" hidden="1" outlineLevel="1">
      <c r="A82" s="4"/>
      <c r="B82" s="36"/>
      <c r="C82" s="217">
        <f>Asset17</f>
        <v>0</v>
      </c>
      <c r="D82" s="4"/>
      <c r="E82" s="4"/>
      <c r="F82" s="127"/>
      <c r="G82" s="181">
        <f>'RFM input'!G185*(1+previous_vanilla)^0.5</f>
        <v>0</v>
      </c>
      <c r="H82" s="102"/>
      <c r="I82" s="102"/>
      <c r="J82" s="102"/>
      <c r="K82" s="102"/>
      <c r="L82" s="102"/>
      <c r="M82" s="102"/>
      <c r="N82" s="22"/>
      <c r="O82" s="22"/>
      <c r="P82" s="22"/>
      <c r="Q82" s="22"/>
      <c r="R82" s="91"/>
      <c r="S82" s="91"/>
      <c r="T82" s="91"/>
      <c r="U82" s="91"/>
      <c r="V82" s="91"/>
      <c r="W82" s="91"/>
      <c r="X82" s="91"/>
      <c r="Y82" s="91"/>
      <c r="Z82" s="91"/>
      <c r="AA82" s="249"/>
    </row>
    <row r="83" spans="1:27" hidden="1" outlineLevel="1">
      <c r="A83" s="4"/>
      <c r="B83" s="36"/>
      <c r="C83" s="217">
        <f>Asset18</f>
        <v>0</v>
      </c>
      <c r="D83" s="4"/>
      <c r="E83" s="4"/>
      <c r="F83" s="127"/>
      <c r="G83" s="181">
        <f>'RFM input'!G186*(1+previous_vanilla)^0.5</f>
        <v>0</v>
      </c>
      <c r="H83" s="102"/>
      <c r="I83" s="102"/>
      <c r="J83" s="102"/>
      <c r="K83" s="102"/>
      <c r="L83" s="102"/>
      <c r="M83" s="102"/>
      <c r="N83" s="22"/>
      <c r="O83" s="22"/>
      <c r="P83" s="22"/>
      <c r="Q83" s="22"/>
      <c r="R83" s="91"/>
      <c r="S83" s="91"/>
      <c r="T83" s="91"/>
      <c r="U83" s="91"/>
      <c r="V83" s="91"/>
      <c r="W83" s="91"/>
      <c r="X83" s="91"/>
      <c r="Y83" s="91"/>
      <c r="Z83" s="91"/>
      <c r="AA83" s="249"/>
    </row>
    <row r="84" spans="1:27" hidden="1" outlineLevel="1">
      <c r="A84" s="4"/>
      <c r="B84" s="36"/>
      <c r="C84" s="217">
        <f>Asset19</f>
        <v>0</v>
      </c>
      <c r="D84" s="4"/>
      <c r="E84" s="4"/>
      <c r="F84" s="127"/>
      <c r="G84" s="181">
        <f>'RFM input'!G187*(1+previous_vanilla)^0.5</f>
        <v>0</v>
      </c>
      <c r="H84" s="102"/>
      <c r="I84" s="102"/>
      <c r="J84" s="102"/>
      <c r="K84" s="102"/>
      <c r="L84" s="102"/>
      <c r="M84" s="102"/>
      <c r="N84" s="22"/>
      <c r="O84" s="22"/>
      <c r="P84" s="22"/>
      <c r="Q84" s="22"/>
      <c r="R84" s="91"/>
      <c r="S84" s="91"/>
      <c r="T84" s="91"/>
      <c r="U84" s="91"/>
      <c r="V84" s="91"/>
      <c r="W84" s="91"/>
      <c r="X84" s="91"/>
      <c r="Y84" s="91"/>
      <c r="Z84" s="91"/>
      <c r="AA84" s="249"/>
    </row>
    <row r="85" spans="1:27" hidden="1" outlineLevel="1">
      <c r="A85" s="4"/>
      <c r="B85" s="36"/>
      <c r="C85" s="217">
        <f>Asset20</f>
        <v>0</v>
      </c>
      <c r="D85" s="4"/>
      <c r="E85" s="4"/>
      <c r="F85" s="127"/>
      <c r="G85" s="181">
        <f>'RFM input'!G188*(1+previous_vanilla)^0.5</f>
        <v>0</v>
      </c>
      <c r="H85" s="102"/>
      <c r="I85" s="102"/>
      <c r="J85" s="102"/>
      <c r="K85" s="102"/>
      <c r="L85" s="102"/>
      <c r="M85" s="102"/>
      <c r="N85" s="22"/>
      <c r="O85" s="22"/>
      <c r="P85" s="22"/>
      <c r="Q85" s="22"/>
      <c r="R85" s="91"/>
      <c r="S85" s="91"/>
      <c r="T85" s="91"/>
      <c r="U85" s="91"/>
      <c r="V85" s="91"/>
      <c r="W85" s="91"/>
      <c r="X85" s="91"/>
      <c r="Y85" s="91"/>
      <c r="Z85" s="91"/>
      <c r="AA85" s="249"/>
    </row>
    <row r="86" spans="1:27" hidden="1" outlineLevel="1">
      <c r="A86" s="4"/>
      <c r="B86" s="36"/>
      <c r="C86" s="217">
        <f>Asset21</f>
        <v>0</v>
      </c>
      <c r="D86" s="4"/>
      <c r="E86" s="4"/>
      <c r="F86" s="127"/>
      <c r="G86" s="181">
        <f>'RFM input'!G189*(1+previous_vanilla)^0.5</f>
        <v>0</v>
      </c>
      <c r="H86" s="102"/>
      <c r="I86" s="102"/>
      <c r="J86" s="102"/>
      <c r="K86" s="102"/>
      <c r="L86" s="102"/>
      <c r="M86" s="102"/>
      <c r="N86" s="22"/>
      <c r="O86" s="22"/>
      <c r="P86" s="22"/>
      <c r="Q86" s="22"/>
      <c r="R86" s="91"/>
      <c r="S86" s="91"/>
      <c r="T86" s="91"/>
      <c r="U86" s="91"/>
      <c r="V86" s="91"/>
      <c r="W86" s="91"/>
      <c r="X86" s="91"/>
      <c r="Y86" s="91"/>
      <c r="Z86" s="91"/>
      <c r="AA86" s="249"/>
    </row>
    <row r="87" spans="1:27" hidden="1" outlineLevel="1">
      <c r="A87" s="4"/>
      <c r="B87" s="36"/>
      <c r="C87" s="217">
        <f>Asset22</f>
        <v>0</v>
      </c>
      <c r="D87" s="4"/>
      <c r="E87" s="4"/>
      <c r="F87" s="127"/>
      <c r="G87" s="181">
        <f>'RFM input'!G190*(1+previous_vanilla)^0.5</f>
        <v>0</v>
      </c>
      <c r="H87" s="102"/>
      <c r="I87" s="102"/>
      <c r="J87" s="102"/>
      <c r="K87" s="102"/>
      <c r="L87" s="102"/>
      <c r="M87" s="102"/>
      <c r="N87" s="22"/>
      <c r="O87" s="22"/>
      <c r="P87" s="22"/>
      <c r="Q87" s="22"/>
      <c r="R87" s="91"/>
      <c r="S87" s="91"/>
      <c r="T87" s="91"/>
      <c r="U87" s="91"/>
      <c r="V87" s="91"/>
      <c r="W87" s="91"/>
      <c r="X87" s="91"/>
      <c r="Y87" s="91"/>
      <c r="Z87" s="91"/>
      <c r="AA87" s="249"/>
    </row>
    <row r="88" spans="1:27" hidden="1" outlineLevel="1">
      <c r="A88" s="4"/>
      <c r="B88" s="36"/>
      <c r="C88" s="217">
        <f>Asset23</f>
        <v>0</v>
      </c>
      <c r="D88" s="4"/>
      <c r="E88" s="4"/>
      <c r="F88" s="127"/>
      <c r="G88" s="181">
        <f>'RFM input'!G191*(1+previous_vanilla)^0.5</f>
        <v>0</v>
      </c>
      <c r="H88" s="102"/>
      <c r="I88" s="102"/>
      <c r="J88" s="102"/>
      <c r="K88" s="102"/>
      <c r="L88" s="102"/>
      <c r="M88" s="102"/>
      <c r="N88" s="22"/>
      <c r="O88" s="22"/>
      <c r="P88" s="22"/>
      <c r="Q88" s="22"/>
      <c r="R88" s="91"/>
      <c r="S88" s="91"/>
      <c r="T88" s="91"/>
      <c r="U88" s="91"/>
      <c r="V88" s="91"/>
      <c r="W88" s="91"/>
      <c r="X88" s="91"/>
      <c r="Y88" s="91"/>
      <c r="Z88" s="91"/>
      <c r="AA88" s="249"/>
    </row>
    <row r="89" spans="1:27" hidden="1" outlineLevel="1">
      <c r="A89" s="4"/>
      <c r="B89" s="36"/>
      <c r="C89" s="217">
        <f>Asset24</f>
        <v>0</v>
      </c>
      <c r="D89" s="4"/>
      <c r="E89" s="4"/>
      <c r="F89" s="127"/>
      <c r="G89" s="181">
        <f>'RFM input'!G192*(1+previous_vanilla)^0.5</f>
        <v>0</v>
      </c>
      <c r="H89" s="102"/>
      <c r="I89" s="102"/>
      <c r="J89" s="102"/>
      <c r="K89" s="102"/>
      <c r="L89" s="102"/>
      <c r="M89" s="102"/>
      <c r="N89" s="22"/>
      <c r="O89" s="22"/>
      <c r="P89" s="22"/>
      <c r="Q89" s="22"/>
      <c r="R89" s="91"/>
      <c r="S89" s="91"/>
      <c r="T89" s="91"/>
      <c r="U89" s="91"/>
      <c r="V89" s="91"/>
      <c r="W89" s="91"/>
      <c r="X89" s="91"/>
      <c r="Y89" s="91"/>
      <c r="Z89" s="91"/>
      <c r="AA89" s="249"/>
    </row>
    <row r="90" spans="1:27" hidden="1" outlineLevel="1">
      <c r="A90" s="4"/>
      <c r="B90" s="36"/>
      <c r="C90" s="217">
        <f>Asset25</f>
        <v>0</v>
      </c>
      <c r="D90" s="4"/>
      <c r="E90" s="4"/>
      <c r="F90" s="127"/>
      <c r="G90" s="181">
        <f>'RFM input'!G193*(1+previous_vanilla)^0.5</f>
        <v>0</v>
      </c>
      <c r="H90" s="102"/>
      <c r="I90" s="102"/>
      <c r="J90" s="102"/>
      <c r="K90" s="102"/>
      <c r="L90" s="102"/>
      <c r="M90" s="102"/>
      <c r="N90" s="22"/>
      <c r="O90" s="22"/>
      <c r="P90" s="22"/>
      <c r="Q90" s="22"/>
      <c r="R90" s="91"/>
      <c r="S90" s="91"/>
      <c r="T90" s="91"/>
      <c r="U90" s="91"/>
      <c r="V90" s="91"/>
      <c r="W90" s="91"/>
      <c r="X90" s="91"/>
      <c r="Y90" s="91"/>
      <c r="Z90" s="91"/>
      <c r="AA90" s="249"/>
    </row>
    <row r="91" spans="1:27" hidden="1" outlineLevel="1">
      <c r="A91" s="4"/>
      <c r="B91" s="36"/>
      <c r="C91" s="217">
        <f>Asset26</f>
        <v>0</v>
      </c>
      <c r="D91" s="4"/>
      <c r="E91" s="4"/>
      <c r="F91" s="127"/>
      <c r="G91" s="181">
        <f>'RFM input'!G194*(1+previous_vanilla)^0.5</f>
        <v>0</v>
      </c>
      <c r="H91" s="102"/>
      <c r="I91" s="102"/>
      <c r="J91" s="102"/>
      <c r="K91" s="102"/>
      <c r="L91" s="102"/>
      <c r="M91" s="102"/>
      <c r="N91" s="22"/>
      <c r="O91" s="22"/>
      <c r="P91" s="22"/>
      <c r="Q91" s="22"/>
      <c r="R91" s="91"/>
      <c r="S91" s="91"/>
      <c r="T91" s="91"/>
      <c r="U91" s="91"/>
      <c r="V91" s="91"/>
      <c r="W91" s="91"/>
      <c r="X91" s="91"/>
      <c r="Y91" s="91"/>
      <c r="Z91" s="91"/>
      <c r="AA91" s="249"/>
    </row>
    <row r="92" spans="1:27" hidden="1" outlineLevel="1">
      <c r="A92" s="4"/>
      <c r="B92" s="36"/>
      <c r="C92" s="217">
        <f>Asset27</f>
        <v>0</v>
      </c>
      <c r="D92" s="4"/>
      <c r="E92" s="4"/>
      <c r="F92" s="127"/>
      <c r="G92" s="181">
        <f>'RFM input'!G195*(1+previous_vanilla)^0.5</f>
        <v>0</v>
      </c>
      <c r="H92" s="102"/>
      <c r="I92" s="102"/>
      <c r="J92" s="102"/>
      <c r="K92" s="102"/>
      <c r="L92" s="102"/>
      <c r="M92" s="102"/>
      <c r="N92" s="22"/>
      <c r="O92" s="22"/>
      <c r="P92" s="22"/>
      <c r="Q92" s="22"/>
      <c r="R92" s="91"/>
      <c r="S92" s="91"/>
      <c r="T92" s="91"/>
      <c r="U92" s="91"/>
      <c r="V92" s="91"/>
      <c r="W92" s="91"/>
      <c r="X92" s="91"/>
      <c r="Y92" s="91"/>
      <c r="Z92" s="91"/>
      <c r="AA92" s="249"/>
    </row>
    <row r="93" spans="1:27" hidden="1" outlineLevel="1">
      <c r="A93" s="4"/>
      <c r="B93" s="36"/>
      <c r="C93" s="217">
        <f>Asset28</f>
        <v>0</v>
      </c>
      <c r="D93" s="4"/>
      <c r="E93" s="4"/>
      <c r="F93" s="127"/>
      <c r="G93" s="181">
        <f>'RFM input'!G196*(1+previous_vanilla)^0.5</f>
        <v>0</v>
      </c>
      <c r="H93" s="102"/>
      <c r="I93" s="102"/>
      <c r="J93" s="102"/>
      <c r="K93" s="102"/>
      <c r="L93" s="102"/>
      <c r="M93" s="102"/>
      <c r="N93" s="22"/>
      <c r="O93" s="22"/>
      <c r="P93" s="22"/>
      <c r="Q93" s="22"/>
      <c r="R93" s="91"/>
      <c r="S93" s="91"/>
      <c r="T93" s="91"/>
      <c r="U93" s="91"/>
      <c r="V93" s="91"/>
      <c r="W93" s="91"/>
      <c r="X93" s="91"/>
      <c r="Y93" s="91"/>
      <c r="Z93" s="91"/>
      <c r="AA93" s="249"/>
    </row>
    <row r="94" spans="1:27" hidden="1" outlineLevel="1">
      <c r="A94" s="4"/>
      <c r="B94" s="36"/>
      <c r="C94" s="217">
        <f>Asset29</f>
        <v>0</v>
      </c>
      <c r="D94" s="4"/>
      <c r="E94" s="4"/>
      <c r="F94" s="127"/>
      <c r="G94" s="181">
        <f>'RFM input'!G197*(1+previous_vanilla)^0.5</f>
        <v>0</v>
      </c>
      <c r="H94" s="102"/>
      <c r="I94" s="102"/>
      <c r="J94" s="102"/>
      <c r="K94" s="102"/>
      <c r="L94" s="102"/>
      <c r="M94" s="102"/>
      <c r="N94" s="22"/>
      <c r="O94" s="22"/>
      <c r="P94" s="22"/>
      <c r="Q94" s="22"/>
      <c r="R94" s="91"/>
      <c r="S94" s="91"/>
      <c r="T94" s="91"/>
      <c r="U94" s="91"/>
      <c r="V94" s="91"/>
      <c r="W94" s="91"/>
      <c r="X94" s="91"/>
      <c r="Y94" s="91"/>
      <c r="Z94" s="91"/>
      <c r="AA94" s="249"/>
    </row>
    <row r="95" spans="1:27" hidden="1" outlineLevel="1">
      <c r="A95" s="4"/>
      <c r="B95" s="36"/>
      <c r="C95" s="217">
        <f>Asset30</f>
        <v>0</v>
      </c>
      <c r="D95" s="4"/>
      <c r="E95" s="4"/>
      <c r="F95" s="127"/>
      <c r="G95" s="181">
        <f>'RFM input'!G198*(1+previous_vanilla)^0.5</f>
        <v>0</v>
      </c>
      <c r="H95" s="102"/>
      <c r="I95" s="102"/>
      <c r="J95" s="102"/>
      <c r="K95" s="102"/>
      <c r="L95" s="102"/>
      <c r="M95" s="102"/>
      <c r="N95" s="22"/>
      <c r="O95" s="22"/>
      <c r="P95" s="22"/>
      <c r="Q95" s="22"/>
      <c r="R95" s="91"/>
      <c r="S95" s="91"/>
      <c r="T95" s="91"/>
      <c r="U95" s="91"/>
      <c r="V95" s="91"/>
      <c r="W95" s="91"/>
      <c r="X95" s="91"/>
      <c r="Y95" s="91"/>
      <c r="Z95" s="91"/>
      <c r="AA95" s="249"/>
    </row>
    <row r="96" spans="1:27" hidden="1" outlineLevel="1">
      <c r="A96" s="4"/>
      <c r="B96" s="36"/>
      <c r="C96" s="217">
        <f>Asset31</f>
        <v>0</v>
      </c>
      <c r="D96" s="4"/>
      <c r="E96" s="4"/>
      <c r="F96" s="127"/>
      <c r="G96" s="181">
        <f>'RFM input'!G199*(1+previous_vanilla)^0.5</f>
        <v>0</v>
      </c>
      <c r="H96" s="102"/>
      <c r="I96" s="102"/>
      <c r="J96" s="102"/>
      <c r="K96" s="102"/>
      <c r="L96" s="102"/>
      <c r="M96" s="102"/>
      <c r="N96" s="22"/>
      <c r="O96" s="22"/>
      <c r="P96" s="22"/>
      <c r="Q96" s="22"/>
      <c r="R96" s="91"/>
      <c r="S96" s="91"/>
      <c r="T96" s="91"/>
      <c r="U96" s="91"/>
      <c r="V96" s="91"/>
      <c r="W96" s="91"/>
      <c r="X96" s="91"/>
      <c r="Y96" s="91"/>
      <c r="Z96" s="91"/>
      <c r="AA96" s="249"/>
    </row>
    <row r="97" spans="1:27" hidden="1" outlineLevel="1">
      <c r="A97" s="4"/>
      <c r="B97" s="36"/>
      <c r="C97" s="217">
        <f>Asset32</f>
        <v>0</v>
      </c>
      <c r="D97" s="4"/>
      <c r="E97" s="4"/>
      <c r="F97" s="127"/>
      <c r="G97" s="181">
        <f>'RFM input'!G200*(1+previous_vanilla)^0.5</f>
        <v>0</v>
      </c>
      <c r="H97" s="102"/>
      <c r="I97" s="102"/>
      <c r="J97" s="102"/>
      <c r="K97" s="102"/>
      <c r="L97" s="102"/>
      <c r="M97" s="102"/>
      <c r="N97" s="22"/>
      <c r="O97" s="22"/>
      <c r="P97" s="22"/>
      <c r="Q97" s="22"/>
      <c r="R97" s="91"/>
      <c r="S97" s="91"/>
      <c r="T97" s="91"/>
      <c r="U97" s="91"/>
      <c r="V97" s="91"/>
      <c r="W97" s="91"/>
      <c r="X97" s="91"/>
      <c r="Y97" s="91"/>
      <c r="Z97" s="91"/>
      <c r="AA97" s="249"/>
    </row>
    <row r="98" spans="1:27" hidden="1" outlineLevel="1">
      <c r="A98" s="4"/>
      <c r="B98" s="36"/>
      <c r="C98" s="217">
        <f>Asset33</f>
        <v>0</v>
      </c>
      <c r="D98" s="4"/>
      <c r="E98" s="4"/>
      <c r="F98" s="127"/>
      <c r="G98" s="181">
        <f>'RFM input'!G201*(1+previous_vanilla)^0.5</f>
        <v>0</v>
      </c>
      <c r="H98" s="102"/>
      <c r="I98" s="102"/>
      <c r="J98" s="102"/>
      <c r="K98" s="102"/>
      <c r="L98" s="102"/>
      <c r="M98" s="102"/>
      <c r="N98" s="22"/>
      <c r="O98" s="22"/>
      <c r="P98" s="22"/>
      <c r="Q98" s="22"/>
      <c r="R98" s="91"/>
      <c r="S98" s="91"/>
      <c r="T98" s="91"/>
      <c r="U98" s="91"/>
      <c r="V98" s="91"/>
      <c r="W98" s="91"/>
      <c r="X98" s="91"/>
      <c r="Y98" s="91"/>
      <c r="Z98" s="91"/>
      <c r="AA98" s="249"/>
    </row>
    <row r="99" spans="1:27" hidden="1" outlineLevel="1">
      <c r="A99" s="4"/>
      <c r="B99" s="36"/>
      <c r="C99" s="217">
        <f>Asset34</f>
        <v>0</v>
      </c>
      <c r="D99" s="4"/>
      <c r="E99" s="4"/>
      <c r="F99" s="127"/>
      <c r="G99" s="181">
        <f>'RFM input'!G202*(1+previous_vanilla)^0.5</f>
        <v>0</v>
      </c>
      <c r="H99" s="102"/>
      <c r="I99" s="102"/>
      <c r="J99" s="102"/>
      <c r="K99" s="102"/>
      <c r="L99" s="102"/>
      <c r="M99" s="102"/>
      <c r="N99" s="22"/>
      <c r="O99" s="22"/>
      <c r="P99" s="22"/>
      <c r="Q99" s="22"/>
      <c r="R99" s="91"/>
      <c r="S99" s="91"/>
      <c r="T99" s="91"/>
      <c r="U99" s="91"/>
      <c r="V99" s="91"/>
      <c r="W99" s="91"/>
      <c r="X99" s="91"/>
      <c r="Y99" s="91"/>
      <c r="Z99" s="91"/>
      <c r="AA99" s="249"/>
    </row>
    <row r="100" spans="1:27" hidden="1" outlineLevel="1">
      <c r="A100" s="4"/>
      <c r="B100" s="36"/>
      <c r="C100" s="217">
        <f>Asset35</f>
        <v>0</v>
      </c>
      <c r="D100" s="4"/>
      <c r="E100" s="4"/>
      <c r="F100" s="127"/>
      <c r="G100" s="181">
        <f>'RFM input'!G203*(1+previous_vanilla)^0.5</f>
        <v>0</v>
      </c>
      <c r="H100" s="102"/>
      <c r="I100" s="102"/>
      <c r="J100" s="102"/>
      <c r="K100" s="102"/>
      <c r="L100" s="102"/>
      <c r="M100" s="102"/>
      <c r="N100" s="22"/>
      <c r="O100" s="22"/>
      <c r="P100" s="22"/>
      <c r="Q100" s="22"/>
      <c r="R100" s="91"/>
      <c r="S100" s="91"/>
      <c r="T100" s="91"/>
      <c r="U100" s="91"/>
      <c r="V100" s="91"/>
      <c r="W100" s="91"/>
      <c r="X100" s="91"/>
      <c r="Y100" s="91"/>
      <c r="Z100" s="91"/>
      <c r="AA100" s="249"/>
    </row>
    <row r="101" spans="1:27" hidden="1" outlineLevel="1">
      <c r="A101" s="4"/>
      <c r="B101" s="36"/>
      <c r="C101" s="217">
        <f>Asset36</f>
        <v>0</v>
      </c>
      <c r="D101" s="4"/>
      <c r="E101" s="4"/>
      <c r="F101" s="127"/>
      <c r="G101" s="181">
        <f>'RFM input'!G204*(1+previous_vanilla)^0.5</f>
        <v>0</v>
      </c>
      <c r="H101" s="102"/>
      <c r="I101" s="102"/>
      <c r="J101" s="102"/>
      <c r="K101" s="102"/>
      <c r="L101" s="102"/>
      <c r="M101" s="102"/>
      <c r="N101" s="22"/>
      <c r="O101" s="22"/>
      <c r="P101" s="22"/>
      <c r="Q101" s="22"/>
      <c r="R101" s="91"/>
      <c r="S101" s="91"/>
      <c r="T101" s="91"/>
      <c r="U101" s="91"/>
      <c r="V101" s="91"/>
      <c r="W101" s="91"/>
      <c r="X101" s="91"/>
      <c r="Y101" s="91"/>
      <c r="Z101" s="91"/>
      <c r="AA101" s="249"/>
    </row>
    <row r="102" spans="1:27" hidden="1" outlineLevel="1">
      <c r="A102" s="4"/>
      <c r="B102" s="36"/>
      <c r="C102" s="217">
        <f>Asset37</f>
        <v>0</v>
      </c>
      <c r="D102" s="4"/>
      <c r="E102" s="4"/>
      <c r="F102" s="127"/>
      <c r="G102" s="181">
        <f>'RFM input'!G205*(1+previous_vanilla)^0.5</f>
        <v>0</v>
      </c>
      <c r="H102" s="102"/>
      <c r="I102" s="102"/>
      <c r="J102" s="102"/>
      <c r="K102" s="102"/>
      <c r="L102" s="102"/>
      <c r="M102" s="102"/>
      <c r="N102" s="22"/>
      <c r="O102" s="22"/>
      <c r="P102" s="22"/>
      <c r="Q102" s="22"/>
      <c r="R102" s="91"/>
      <c r="S102" s="91"/>
      <c r="T102" s="91"/>
      <c r="U102" s="91"/>
      <c r="V102" s="91"/>
      <c r="W102" s="91"/>
      <c r="X102" s="91"/>
      <c r="Y102" s="91"/>
      <c r="Z102" s="91"/>
      <c r="AA102" s="249"/>
    </row>
    <row r="103" spans="1:27" hidden="1" outlineLevel="1">
      <c r="A103" s="4"/>
      <c r="B103" s="36"/>
      <c r="C103" s="217">
        <f>Asset38</f>
        <v>0</v>
      </c>
      <c r="D103" s="4"/>
      <c r="E103" s="4"/>
      <c r="F103" s="127"/>
      <c r="G103" s="181">
        <f>'RFM input'!G206*(1+previous_vanilla)^0.5</f>
        <v>0</v>
      </c>
      <c r="H103" s="102"/>
      <c r="I103" s="102"/>
      <c r="J103" s="102"/>
      <c r="K103" s="102"/>
      <c r="L103" s="102"/>
      <c r="M103" s="102"/>
      <c r="N103" s="22"/>
      <c r="O103" s="22"/>
      <c r="P103" s="22"/>
      <c r="Q103" s="22"/>
      <c r="R103" s="91"/>
      <c r="S103" s="91"/>
      <c r="T103" s="91"/>
      <c r="U103" s="91"/>
      <c r="V103" s="91"/>
      <c r="W103" s="91"/>
      <c r="X103" s="91"/>
      <c r="Y103" s="91"/>
      <c r="Z103" s="91"/>
      <c r="AA103" s="249"/>
    </row>
    <row r="104" spans="1:27" hidden="1" outlineLevel="1">
      <c r="A104" s="4"/>
      <c r="B104" s="36"/>
      <c r="C104" s="217">
        <f>Asset39</f>
        <v>0</v>
      </c>
      <c r="D104" s="4"/>
      <c r="E104" s="4"/>
      <c r="F104" s="127"/>
      <c r="G104" s="181">
        <f>'RFM input'!G207*(1+previous_vanilla)^0.5</f>
        <v>0</v>
      </c>
      <c r="H104" s="102"/>
      <c r="I104" s="102"/>
      <c r="J104" s="102"/>
      <c r="K104" s="102"/>
      <c r="L104" s="102"/>
      <c r="M104" s="102"/>
      <c r="N104" s="22"/>
      <c r="O104" s="22"/>
      <c r="P104" s="22"/>
      <c r="Q104" s="22"/>
      <c r="R104" s="91"/>
      <c r="S104" s="91"/>
      <c r="T104" s="91"/>
      <c r="U104" s="91"/>
      <c r="V104" s="91"/>
      <c r="W104" s="91"/>
      <c r="X104" s="91"/>
      <c r="Y104" s="91"/>
      <c r="Z104" s="91"/>
      <c r="AA104" s="249"/>
    </row>
    <row r="105" spans="1:27" hidden="1" outlineLevel="1">
      <c r="A105" s="4"/>
      <c r="B105" s="36"/>
      <c r="C105" s="217">
        <f>Asset40</f>
        <v>0</v>
      </c>
      <c r="D105" s="4"/>
      <c r="E105" s="4"/>
      <c r="F105" s="127"/>
      <c r="G105" s="181">
        <f>'RFM input'!G208*(1+previous_vanilla)^0.5</f>
        <v>0</v>
      </c>
      <c r="H105" s="102"/>
      <c r="I105" s="102"/>
      <c r="J105" s="102"/>
      <c r="K105" s="102"/>
      <c r="L105" s="102"/>
      <c r="M105" s="102"/>
      <c r="N105" s="22"/>
      <c r="O105" s="22"/>
      <c r="P105" s="22"/>
      <c r="Q105" s="22"/>
      <c r="R105" s="91"/>
      <c r="S105" s="91"/>
      <c r="T105" s="91"/>
      <c r="U105" s="91"/>
      <c r="V105" s="91"/>
      <c r="W105" s="91"/>
      <c r="X105" s="91"/>
      <c r="Y105" s="91"/>
      <c r="Z105" s="91"/>
      <c r="AA105" s="249"/>
    </row>
    <row r="106" spans="1:27" hidden="1" outlineLevel="1">
      <c r="A106" s="4"/>
      <c r="B106" s="36"/>
      <c r="C106" s="217">
        <f>Asset41</f>
        <v>0</v>
      </c>
      <c r="D106" s="4"/>
      <c r="E106" s="4"/>
      <c r="F106" s="127"/>
      <c r="G106" s="181">
        <f>'RFM input'!G209*(1+previous_vanilla)^0.5</f>
        <v>0</v>
      </c>
      <c r="H106" s="102"/>
      <c r="I106" s="102"/>
      <c r="J106" s="102"/>
      <c r="K106" s="102"/>
      <c r="L106" s="102"/>
      <c r="M106" s="102"/>
      <c r="N106" s="22"/>
      <c r="O106" s="22"/>
      <c r="P106" s="22"/>
      <c r="Q106" s="22"/>
      <c r="R106" s="91"/>
      <c r="S106" s="91"/>
      <c r="T106" s="91"/>
      <c r="U106" s="91"/>
      <c r="V106" s="91"/>
      <c r="W106" s="91"/>
      <c r="X106" s="91"/>
      <c r="Y106" s="91"/>
      <c r="Z106" s="91"/>
      <c r="AA106" s="249"/>
    </row>
    <row r="107" spans="1:27" hidden="1" outlineLevel="1">
      <c r="A107" s="4"/>
      <c r="B107" s="36"/>
      <c r="C107" s="217">
        <f>Asset42</f>
        <v>0</v>
      </c>
      <c r="D107" s="4"/>
      <c r="E107" s="4"/>
      <c r="F107" s="127"/>
      <c r="G107" s="181">
        <f>'RFM input'!G210*(1+previous_vanilla)^0.5</f>
        <v>0</v>
      </c>
      <c r="H107" s="102"/>
      <c r="I107" s="102"/>
      <c r="J107" s="102"/>
      <c r="K107" s="102"/>
      <c r="L107" s="102"/>
      <c r="M107" s="102"/>
      <c r="N107" s="22"/>
      <c r="O107" s="22"/>
      <c r="P107" s="22"/>
      <c r="Q107" s="22"/>
      <c r="R107" s="91"/>
      <c r="S107" s="91"/>
      <c r="T107" s="91"/>
      <c r="U107" s="91"/>
      <c r="V107" s="91"/>
      <c r="W107" s="91"/>
      <c r="X107" s="91"/>
      <c r="Y107" s="91"/>
      <c r="Z107" s="91"/>
      <c r="AA107" s="249"/>
    </row>
    <row r="108" spans="1:27" hidden="1" outlineLevel="1">
      <c r="A108" s="4"/>
      <c r="B108" s="36"/>
      <c r="C108" s="217">
        <f>Asset43</f>
        <v>0</v>
      </c>
      <c r="D108" s="4"/>
      <c r="E108" s="4"/>
      <c r="F108" s="127"/>
      <c r="G108" s="181">
        <f>'RFM input'!G211*(1+previous_vanilla)^0.5</f>
        <v>0</v>
      </c>
      <c r="H108" s="102"/>
      <c r="I108" s="102"/>
      <c r="J108" s="102"/>
      <c r="K108" s="102"/>
      <c r="L108" s="102"/>
      <c r="M108" s="102"/>
      <c r="N108" s="22"/>
      <c r="O108" s="22"/>
      <c r="P108" s="22"/>
      <c r="Q108" s="22"/>
      <c r="R108" s="91"/>
      <c r="S108" s="91"/>
      <c r="T108" s="91"/>
      <c r="U108" s="91"/>
      <c r="V108" s="91"/>
      <c r="W108" s="91"/>
      <c r="X108" s="91"/>
      <c r="Y108" s="91"/>
      <c r="Z108" s="91"/>
      <c r="AA108" s="249"/>
    </row>
    <row r="109" spans="1:27" hidden="1" outlineLevel="1">
      <c r="A109" s="4"/>
      <c r="B109" s="36"/>
      <c r="C109" s="217">
        <f>Asset44</f>
        <v>0</v>
      </c>
      <c r="D109" s="4"/>
      <c r="E109" s="4"/>
      <c r="F109" s="127"/>
      <c r="G109" s="181">
        <f>'RFM input'!G212*(1+previous_vanilla)^0.5</f>
        <v>0</v>
      </c>
      <c r="H109" s="102"/>
      <c r="I109" s="102"/>
      <c r="J109" s="102"/>
      <c r="K109" s="102"/>
      <c r="L109" s="102"/>
      <c r="M109" s="102"/>
      <c r="N109" s="22"/>
      <c r="O109" s="22"/>
      <c r="P109" s="22"/>
      <c r="Q109" s="22"/>
      <c r="R109" s="91"/>
      <c r="S109" s="91"/>
      <c r="T109" s="91"/>
      <c r="U109" s="91"/>
      <c r="V109" s="91"/>
      <c r="W109" s="91"/>
      <c r="X109" s="91"/>
      <c r="Y109" s="91"/>
      <c r="Z109" s="91"/>
      <c r="AA109" s="249"/>
    </row>
    <row r="110" spans="1:27" hidden="1" outlineLevel="1">
      <c r="A110" s="4"/>
      <c r="B110" s="36"/>
      <c r="C110" s="217">
        <f>Asset45</f>
        <v>0</v>
      </c>
      <c r="D110" s="4"/>
      <c r="E110" s="4"/>
      <c r="F110" s="127"/>
      <c r="G110" s="181">
        <f>'RFM input'!G213*(1+previous_vanilla)^0.5</f>
        <v>0</v>
      </c>
      <c r="H110" s="102"/>
      <c r="I110" s="102"/>
      <c r="J110" s="102"/>
      <c r="K110" s="102"/>
      <c r="L110" s="102"/>
      <c r="M110" s="102"/>
      <c r="N110" s="22"/>
      <c r="O110" s="22"/>
      <c r="P110" s="22"/>
      <c r="Q110" s="22"/>
      <c r="R110" s="91"/>
      <c r="S110" s="91"/>
      <c r="T110" s="91"/>
      <c r="U110" s="91"/>
      <c r="V110" s="91"/>
      <c r="W110" s="91"/>
      <c r="X110" s="91"/>
      <c r="Y110" s="91"/>
      <c r="Z110" s="91"/>
      <c r="AA110" s="249"/>
    </row>
    <row r="111" spans="1:27" hidden="1" outlineLevel="1">
      <c r="A111" s="4"/>
      <c r="B111" s="36"/>
      <c r="C111" s="217">
        <f>Asset46</f>
        <v>0</v>
      </c>
      <c r="D111" s="4"/>
      <c r="E111" s="4"/>
      <c r="F111" s="127"/>
      <c r="G111" s="181">
        <f>'RFM input'!G214*(1+previous_vanilla)^0.5</f>
        <v>0</v>
      </c>
      <c r="H111" s="102"/>
      <c r="I111" s="102"/>
      <c r="J111" s="102"/>
      <c r="K111" s="102"/>
      <c r="L111" s="102"/>
      <c r="M111" s="102"/>
      <c r="N111" s="22"/>
      <c r="O111" s="22"/>
      <c r="P111" s="22"/>
      <c r="Q111" s="22"/>
      <c r="R111" s="91"/>
      <c r="S111" s="91"/>
      <c r="T111" s="91"/>
      <c r="U111" s="91"/>
      <c r="V111" s="91"/>
      <c r="W111" s="91"/>
      <c r="X111" s="91"/>
      <c r="Y111" s="91"/>
      <c r="Z111" s="91"/>
      <c r="AA111" s="249"/>
    </row>
    <row r="112" spans="1:27" hidden="1" outlineLevel="1">
      <c r="A112" s="4"/>
      <c r="B112" s="36"/>
      <c r="C112" s="217">
        <f>Asset47</f>
        <v>0</v>
      </c>
      <c r="D112" s="4"/>
      <c r="E112" s="4"/>
      <c r="F112" s="127"/>
      <c r="G112" s="181">
        <f>'RFM input'!G215*(1+previous_vanilla)^0.5</f>
        <v>0</v>
      </c>
      <c r="H112" s="102"/>
      <c r="I112" s="102"/>
      <c r="J112" s="102"/>
      <c r="K112" s="102"/>
      <c r="L112" s="102"/>
      <c r="M112" s="102"/>
      <c r="N112" s="22"/>
      <c r="O112" s="22"/>
      <c r="P112" s="22"/>
      <c r="Q112" s="22"/>
      <c r="R112" s="91"/>
      <c r="S112" s="91"/>
      <c r="T112" s="91"/>
      <c r="U112" s="91"/>
      <c r="V112" s="91"/>
      <c r="W112" s="91"/>
      <c r="X112" s="91"/>
      <c r="Y112" s="91"/>
      <c r="Z112" s="91"/>
      <c r="AA112" s="249"/>
    </row>
    <row r="113" spans="1:27" hidden="1" outlineLevel="1">
      <c r="A113" s="4"/>
      <c r="B113" s="36"/>
      <c r="C113" s="217">
        <f>Asset48</f>
        <v>0</v>
      </c>
      <c r="D113" s="4"/>
      <c r="E113" s="4"/>
      <c r="F113" s="127"/>
      <c r="G113" s="181">
        <f>'RFM input'!G216*(1+previous_vanilla)^0.5</f>
        <v>0</v>
      </c>
      <c r="H113" s="102"/>
      <c r="I113" s="102"/>
      <c r="J113" s="102"/>
      <c r="K113" s="102"/>
      <c r="L113" s="102"/>
      <c r="M113" s="102"/>
      <c r="N113" s="22"/>
      <c r="O113" s="22"/>
      <c r="P113" s="22"/>
      <c r="Q113" s="22"/>
      <c r="R113" s="91"/>
      <c r="S113" s="91"/>
      <c r="T113" s="91"/>
      <c r="U113" s="91"/>
      <c r="V113" s="91"/>
      <c r="W113" s="91"/>
      <c r="X113" s="91"/>
      <c r="Y113" s="91"/>
      <c r="Z113" s="91"/>
      <c r="AA113" s="249"/>
    </row>
    <row r="114" spans="1:27" hidden="1" outlineLevel="1">
      <c r="A114" s="4"/>
      <c r="B114" s="36"/>
      <c r="C114" s="217">
        <f>Asset49</f>
        <v>0</v>
      </c>
      <c r="D114" s="4"/>
      <c r="E114" s="4"/>
      <c r="F114" s="127"/>
      <c r="G114" s="181">
        <f>'RFM input'!G217*(1+previous_vanilla)^0.5</f>
        <v>0</v>
      </c>
      <c r="H114" s="102"/>
      <c r="I114" s="102"/>
      <c r="J114" s="102"/>
      <c r="K114" s="102"/>
      <c r="L114" s="102"/>
      <c r="M114" s="102"/>
      <c r="N114" s="22"/>
      <c r="O114" s="22"/>
      <c r="P114" s="22"/>
      <c r="Q114" s="22"/>
      <c r="R114" s="91"/>
      <c r="S114" s="91"/>
      <c r="T114" s="91"/>
      <c r="U114" s="91"/>
      <c r="V114" s="91"/>
      <c r="W114" s="91"/>
      <c r="X114" s="91"/>
      <c r="Y114" s="91"/>
      <c r="Z114" s="91"/>
      <c r="AA114" s="249"/>
    </row>
    <row r="115" spans="1:27" hidden="1" outlineLevel="1">
      <c r="A115" s="4"/>
      <c r="B115" s="36"/>
      <c r="C115" s="217" t="str">
        <f>Asset50</f>
        <v>Equity raising costs</v>
      </c>
      <c r="D115" s="4"/>
      <c r="E115" s="4"/>
      <c r="F115" s="127"/>
      <c r="G115" s="181">
        <f>'RFM input'!G218*(1+previous_vanilla)^0.5</f>
        <v>0</v>
      </c>
      <c r="H115" s="102"/>
      <c r="I115" s="102"/>
      <c r="J115" s="102"/>
      <c r="K115" s="102"/>
      <c r="L115" s="102"/>
      <c r="M115" s="102"/>
      <c r="N115" s="22"/>
      <c r="O115" s="22"/>
      <c r="P115" s="22"/>
      <c r="Q115" s="22"/>
      <c r="R115" s="91"/>
      <c r="S115" s="91"/>
      <c r="T115" s="91"/>
      <c r="U115" s="91"/>
      <c r="V115" s="91"/>
      <c r="W115" s="91"/>
      <c r="X115" s="91"/>
      <c r="Y115" s="91"/>
      <c r="Z115" s="91"/>
      <c r="AA115" s="249"/>
    </row>
    <row r="116" spans="1:27" collapsed="1">
      <c r="A116" s="4"/>
      <c r="B116" s="36"/>
      <c r="C116" s="104"/>
      <c r="D116" s="4"/>
      <c r="E116" s="4"/>
      <c r="F116" s="127"/>
      <c r="G116" s="182"/>
      <c r="H116" s="28"/>
      <c r="I116" s="28"/>
      <c r="J116" s="28"/>
      <c r="K116" s="28"/>
      <c r="L116" s="28"/>
      <c r="M116" s="28"/>
      <c r="N116" s="22"/>
      <c r="O116" s="22"/>
      <c r="P116" s="22"/>
      <c r="Q116" s="22"/>
      <c r="R116" s="91"/>
      <c r="S116" s="91"/>
      <c r="T116" s="91"/>
      <c r="U116" s="91"/>
      <c r="V116" s="91"/>
      <c r="W116" s="91"/>
      <c r="X116" s="91"/>
      <c r="Y116" s="91"/>
      <c r="Z116" s="91"/>
      <c r="AA116" s="249"/>
    </row>
    <row r="117" spans="1:27">
      <c r="A117" s="4"/>
      <c r="B117" s="36" t="s">
        <v>33</v>
      </c>
      <c r="C117" s="4"/>
      <c r="D117" s="4"/>
      <c r="E117" s="4"/>
      <c r="F117" s="127"/>
      <c r="G117" s="182">
        <f>SUM(G118:G167)</f>
        <v>0</v>
      </c>
      <c r="H117" s="28"/>
      <c r="I117" s="28"/>
      <c r="J117" s="28"/>
      <c r="K117" s="28"/>
      <c r="L117" s="28"/>
      <c r="M117" s="101"/>
      <c r="N117" s="22"/>
      <c r="O117" s="22"/>
      <c r="P117" s="22"/>
      <c r="Q117" s="22"/>
      <c r="R117" s="91"/>
      <c r="S117" s="91"/>
      <c r="T117" s="91"/>
      <c r="U117" s="91"/>
      <c r="V117" s="91"/>
      <c r="W117" s="91"/>
      <c r="X117" s="91"/>
      <c r="Y117" s="91"/>
      <c r="Z117" s="91"/>
      <c r="AA117" s="249"/>
    </row>
    <row r="118" spans="1:27" hidden="1" outlineLevel="1">
      <c r="A118" s="4"/>
      <c r="B118" s="36"/>
      <c r="C118" s="217" t="str">
        <f>Asset1</f>
        <v xml:space="preserve">Pipelines </v>
      </c>
      <c r="D118" s="4"/>
      <c r="E118" s="4"/>
      <c r="F118" s="127"/>
      <c r="G118" s="422">
        <f>G66-G14</f>
        <v>0</v>
      </c>
      <c r="H118" s="106"/>
      <c r="I118" s="106"/>
      <c r="J118" s="106"/>
      <c r="K118" s="106"/>
      <c r="L118" s="106"/>
      <c r="M118" s="137"/>
      <c r="N118" s="138"/>
      <c r="O118" s="138"/>
      <c r="P118" s="138"/>
      <c r="Q118" s="138"/>
      <c r="R118" s="91"/>
      <c r="S118" s="91"/>
      <c r="T118" s="91"/>
      <c r="U118" s="91"/>
      <c r="V118" s="91"/>
      <c r="W118" s="91"/>
      <c r="X118" s="91"/>
      <c r="Y118" s="91"/>
      <c r="Z118" s="91"/>
      <c r="AA118" s="249"/>
    </row>
    <row r="119" spans="1:27" hidden="1" outlineLevel="1">
      <c r="A119" s="4"/>
      <c r="B119" s="36"/>
      <c r="C119" s="217" t="str">
        <f>Asset2</f>
        <v xml:space="preserve">Compressors </v>
      </c>
      <c r="D119" s="4"/>
      <c r="E119" s="4"/>
      <c r="F119" s="127"/>
      <c r="G119" s="422">
        <f t="shared" ref="G119:G167" si="0">G67-G15</f>
        <v>0</v>
      </c>
      <c r="H119" s="106"/>
      <c r="I119" s="106"/>
      <c r="J119" s="106"/>
      <c r="K119" s="106"/>
      <c r="L119" s="106"/>
      <c r="M119" s="137"/>
      <c r="N119" s="138"/>
      <c r="O119" s="138"/>
      <c r="P119" s="138"/>
      <c r="Q119" s="138"/>
      <c r="R119" s="91"/>
      <c r="S119" s="91"/>
      <c r="T119" s="91"/>
      <c r="U119" s="91"/>
      <c r="V119" s="91"/>
      <c r="W119" s="91"/>
      <c r="X119" s="91"/>
      <c r="Y119" s="91"/>
      <c r="Z119" s="91"/>
      <c r="AA119" s="249"/>
    </row>
    <row r="120" spans="1:27" hidden="1" outlineLevel="1">
      <c r="A120" s="4"/>
      <c r="B120" s="36"/>
      <c r="C120" s="217" t="str">
        <f>Asset3</f>
        <v>City Gates &amp; Field Regulators</v>
      </c>
      <c r="D120" s="4"/>
      <c r="E120" s="4"/>
      <c r="F120" s="127"/>
      <c r="G120" s="422">
        <f t="shared" si="0"/>
        <v>0</v>
      </c>
      <c r="H120" s="106"/>
      <c r="I120" s="106"/>
      <c r="J120" s="106"/>
      <c r="K120" s="106"/>
      <c r="L120" s="106"/>
      <c r="M120" s="137"/>
      <c r="N120" s="138"/>
      <c r="O120" s="138"/>
      <c r="P120" s="138"/>
      <c r="Q120" s="138"/>
      <c r="R120" s="91"/>
      <c r="S120" s="91"/>
      <c r="T120" s="91"/>
      <c r="U120" s="91"/>
      <c r="V120" s="91"/>
      <c r="W120" s="91"/>
      <c r="X120" s="91"/>
      <c r="Y120" s="91"/>
      <c r="Z120" s="91"/>
      <c r="AA120" s="249"/>
    </row>
    <row r="121" spans="1:27" hidden="1" outlineLevel="1">
      <c r="A121" s="4"/>
      <c r="B121" s="36"/>
      <c r="C121" s="217" t="str">
        <f>Asset4</f>
        <v>Odourant Plants</v>
      </c>
      <c r="D121" s="4"/>
      <c r="E121" s="4"/>
      <c r="F121" s="127"/>
      <c r="G121" s="422">
        <f t="shared" si="0"/>
        <v>0</v>
      </c>
      <c r="H121" s="106"/>
      <c r="I121" s="106"/>
      <c r="J121" s="106"/>
      <c r="K121" s="106"/>
      <c r="L121" s="106"/>
      <c r="M121" s="137"/>
      <c r="N121" s="138"/>
      <c r="O121" s="138"/>
      <c r="P121" s="138"/>
      <c r="Q121" s="138"/>
      <c r="R121" s="91"/>
      <c r="S121" s="91"/>
      <c r="T121" s="91"/>
      <c r="U121" s="91"/>
      <c r="V121" s="91"/>
      <c r="W121" s="91"/>
      <c r="X121" s="91"/>
      <c r="Y121" s="91"/>
      <c r="Z121" s="91"/>
      <c r="AA121" s="249"/>
    </row>
    <row r="122" spans="1:27" hidden="1" outlineLevel="1">
      <c r="A122" s="4"/>
      <c r="B122" s="36"/>
      <c r="C122" s="217" t="str">
        <f>Asset5</f>
        <v>Gas Quality</v>
      </c>
      <c r="D122" s="4"/>
      <c r="E122" s="4"/>
      <c r="F122" s="127"/>
      <c r="G122" s="422">
        <f t="shared" si="0"/>
        <v>0</v>
      </c>
      <c r="H122" s="106"/>
      <c r="I122" s="106"/>
      <c r="J122" s="106"/>
      <c r="K122" s="106"/>
      <c r="L122" s="106"/>
      <c r="M122" s="137"/>
      <c r="N122" s="138"/>
      <c r="O122" s="138"/>
      <c r="P122" s="138"/>
      <c r="Q122" s="138"/>
      <c r="R122" s="91"/>
      <c r="S122" s="91"/>
      <c r="T122" s="91"/>
      <c r="U122" s="91"/>
      <c r="V122" s="91"/>
      <c r="W122" s="91"/>
      <c r="X122" s="91"/>
      <c r="Y122" s="91"/>
      <c r="Z122" s="91"/>
      <c r="AA122" s="249"/>
    </row>
    <row r="123" spans="1:27" hidden="1" outlineLevel="1">
      <c r="A123" s="4"/>
      <c r="B123" s="36"/>
      <c r="C123" s="217" t="str">
        <f>Asset6</f>
        <v xml:space="preserve">Other </v>
      </c>
      <c r="D123" s="4"/>
      <c r="E123" s="4"/>
      <c r="F123" s="127"/>
      <c r="G123" s="422">
        <f t="shared" si="0"/>
        <v>0</v>
      </c>
      <c r="H123" s="106"/>
      <c r="I123" s="106"/>
      <c r="J123" s="106"/>
      <c r="K123" s="106"/>
      <c r="L123" s="106"/>
      <c r="M123" s="137"/>
      <c r="N123" s="138"/>
      <c r="O123" s="138"/>
      <c r="P123" s="138"/>
      <c r="Q123" s="138"/>
      <c r="R123" s="91"/>
      <c r="S123" s="91"/>
      <c r="T123" s="91"/>
      <c r="U123" s="91"/>
      <c r="V123" s="91"/>
      <c r="W123" s="91"/>
      <c r="X123" s="91"/>
      <c r="Y123" s="91"/>
      <c r="Z123" s="91"/>
      <c r="AA123" s="249"/>
    </row>
    <row r="124" spans="1:27" hidden="1" outlineLevel="1">
      <c r="A124" s="4"/>
      <c r="B124" s="36"/>
      <c r="C124" s="217" t="str">
        <f>Asset7</f>
        <v>General Building</v>
      </c>
      <c r="D124" s="4"/>
      <c r="E124" s="4"/>
      <c r="F124" s="127"/>
      <c r="G124" s="422">
        <f t="shared" si="0"/>
        <v>0</v>
      </c>
      <c r="H124" s="106"/>
      <c r="I124" s="106"/>
      <c r="J124" s="106"/>
      <c r="K124" s="106"/>
      <c r="L124" s="106"/>
      <c r="M124" s="137"/>
      <c r="N124" s="138"/>
      <c r="O124" s="138"/>
      <c r="P124" s="138"/>
      <c r="Q124" s="138"/>
      <c r="R124" s="91"/>
      <c r="S124" s="91"/>
      <c r="T124" s="91"/>
      <c r="U124" s="91"/>
      <c r="V124" s="91"/>
      <c r="W124" s="91"/>
      <c r="X124" s="91"/>
      <c r="Y124" s="91"/>
      <c r="Z124" s="91"/>
      <c r="AA124" s="249"/>
    </row>
    <row r="125" spans="1:27" hidden="1" outlineLevel="1">
      <c r="A125" s="4"/>
      <c r="B125" s="36"/>
      <c r="C125" s="217" t="str">
        <f>Asset8</f>
        <v>General Land</v>
      </c>
      <c r="D125" s="4"/>
      <c r="E125" s="4"/>
      <c r="F125" s="127"/>
      <c r="G125" s="422">
        <f t="shared" si="0"/>
        <v>0</v>
      </c>
      <c r="H125" s="106"/>
      <c r="I125" s="106"/>
      <c r="J125" s="106"/>
      <c r="K125" s="106"/>
      <c r="L125" s="106"/>
      <c r="M125" s="137"/>
      <c r="N125" s="138"/>
      <c r="O125" s="138"/>
      <c r="P125" s="138"/>
      <c r="Q125" s="138"/>
      <c r="R125" s="91"/>
      <c r="S125" s="91"/>
      <c r="T125" s="91"/>
      <c r="U125" s="91"/>
      <c r="V125" s="91"/>
      <c r="W125" s="91"/>
      <c r="X125" s="91"/>
      <c r="Y125" s="91"/>
      <c r="Z125" s="91"/>
      <c r="AA125" s="249"/>
    </row>
    <row r="126" spans="1:27" hidden="1" outlineLevel="1">
      <c r="A126" s="4"/>
      <c r="B126" s="36"/>
      <c r="C126" s="217">
        <f>Asset9</f>
        <v>0</v>
      </c>
      <c r="D126" s="4"/>
      <c r="E126" s="4"/>
      <c r="F126" s="127"/>
      <c r="G126" s="422">
        <f t="shared" si="0"/>
        <v>0</v>
      </c>
      <c r="H126" s="106"/>
      <c r="I126" s="106"/>
      <c r="J126" s="106"/>
      <c r="K126" s="106"/>
      <c r="L126" s="106"/>
      <c r="M126" s="137"/>
      <c r="N126" s="138"/>
      <c r="O126" s="138"/>
      <c r="P126" s="138"/>
      <c r="Q126" s="138"/>
      <c r="R126" s="91"/>
      <c r="S126" s="91"/>
      <c r="T126" s="91"/>
      <c r="U126" s="91"/>
      <c r="V126" s="91"/>
      <c r="W126" s="91"/>
      <c r="X126" s="91"/>
      <c r="Y126" s="91"/>
      <c r="Z126" s="91"/>
      <c r="AA126" s="249"/>
    </row>
    <row r="127" spans="1:27" hidden="1" outlineLevel="1">
      <c r="A127" s="4"/>
      <c r="B127" s="36"/>
      <c r="C127" s="217">
        <f>Asset10</f>
        <v>0</v>
      </c>
      <c r="D127" s="4"/>
      <c r="E127" s="4"/>
      <c r="F127" s="127"/>
      <c r="G127" s="422">
        <f t="shared" si="0"/>
        <v>0</v>
      </c>
      <c r="H127" s="106"/>
      <c r="I127" s="106"/>
      <c r="J127" s="106"/>
      <c r="K127" s="106"/>
      <c r="L127" s="106"/>
      <c r="M127" s="137"/>
      <c r="N127" s="138"/>
      <c r="O127" s="138"/>
      <c r="P127" s="138"/>
      <c r="Q127" s="138"/>
      <c r="R127" s="91"/>
      <c r="S127" s="91"/>
      <c r="T127" s="91"/>
      <c r="U127" s="91"/>
      <c r="V127" s="91"/>
      <c r="W127" s="91"/>
      <c r="X127" s="91"/>
      <c r="Y127" s="91"/>
      <c r="Z127" s="91"/>
      <c r="AA127" s="249"/>
    </row>
    <row r="128" spans="1:27" hidden="1" outlineLevel="1">
      <c r="A128" s="4"/>
      <c r="B128" s="36"/>
      <c r="C128" s="217">
        <f>Asset11</f>
        <v>0</v>
      </c>
      <c r="D128" s="4"/>
      <c r="E128" s="4"/>
      <c r="F128" s="127"/>
      <c r="G128" s="422">
        <f t="shared" si="0"/>
        <v>0</v>
      </c>
      <c r="H128" s="106"/>
      <c r="I128" s="106"/>
      <c r="J128" s="106"/>
      <c r="K128" s="106"/>
      <c r="L128" s="106"/>
      <c r="M128" s="137"/>
      <c r="N128" s="138"/>
      <c r="O128" s="138"/>
      <c r="P128" s="138"/>
      <c r="Q128" s="138"/>
      <c r="R128" s="91"/>
      <c r="S128" s="91"/>
      <c r="T128" s="91"/>
      <c r="U128" s="91"/>
      <c r="V128" s="91"/>
      <c r="W128" s="91"/>
      <c r="X128" s="91"/>
      <c r="Y128" s="91"/>
      <c r="Z128" s="91"/>
      <c r="AA128" s="249"/>
    </row>
    <row r="129" spans="1:27" hidden="1" outlineLevel="1">
      <c r="A129" s="4"/>
      <c r="B129" s="36"/>
      <c r="C129" s="217">
        <f>Asset12</f>
        <v>0</v>
      </c>
      <c r="D129" s="4"/>
      <c r="E129" s="4"/>
      <c r="F129" s="127"/>
      <c r="G129" s="422">
        <f t="shared" si="0"/>
        <v>0</v>
      </c>
      <c r="H129" s="106"/>
      <c r="I129" s="106"/>
      <c r="J129" s="106"/>
      <c r="K129" s="106"/>
      <c r="L129" s="106"/>
      <c r="M129" s="137"/>
      <c r="N129" s="138"/>
      <c r="O129" s="138"/>
      <c r="P129" s="138"/>
      <c r="Q129" s="138"/>
      <c r="R129" s="91"/>
      <c r="S129" s="91"/>
      <c r="T129" s="91"/>
      <c r="U129" s="91"/>
      <c r="V129" s="91"/>
      <c r="W129" s="91"/>
      <c r="X129" s="91"/>
      <c r="Y129" s="91"/>
      <c r="Z129" s="91"/>
      <c r="AA129" s="249"/>
    </row>
    <row r="130" spans="1:27" hidden="1" outlineLevel="1">
      <c r="A130" s="4"/>
      <c r="B130" s="36"/>
      <c r="C130" s="217">
        <f>Asset13</f>
        <v>0</v>
      </c>
      <c r="D130" s="4"/>
      <c r="E130" s="4"/>
      <c r="F130" s="127"/>
      <c r="G130" s="422">
        <f t="shared" si="0"/>
        <v>0</v>
      </c>
      <c r="H130" s="106"/>
      <c r="I130" s="106"/>
      <c r="J130" s="106"/>
      <c r="K130" s="106"/>
      <c r="L130" s="106"/>
      <c r="M130" s="137"/>
      <c r="N130" s="138"/>
      <c r="O130" s="138"/>
      <c r="P130" s="138"/>
      <c r="Q130" s="138"/>
      <c r="R130" s="91"/>
      <c r="S130" s="91"/>
      <c r="T130" s="91"/>
      <c r="U130" s="91"/>
      <c r="V130" s="91"/>
      <c r="W130" s="91"/>
      <c r="X130" s="91"/>
      <c r="Y130" s="91"/>
      <c r="Z130" s="91"/>
      <c r="AA130" s="249"/>
    </row>
    <row r="131" spans="1:27" hidden="1" outlineLevel="1">
      <c r="A131" s="4"/>
      <c r="B131" s="36"/>
      <c r="C131" s="217">
        <f>Asset14</f>
        <v>0</v>
      </c>
      <c r="D131" s="4"/>
      <c r="E131" s="4"/>
      <c r="F131" s="127"/>
      <c r="G131" s="422">
        <f t="shared" si="0"/>
        <v>0</v>
      </c>
      <c r="H131" s="106"/>
      <c r="I131" s="106"/>
      <c r="J131" s="106"/>
      <c r="K131" s="106"/>
      <c r="L131" s="106"/>
      <c r="M131" s="137"/>
      <c r="N131" s="138"/>
      <c r="O131" s="138"/>
      <c r="P131" s="138"/>
      <c r="Q131" s="138"/>
      <c r="R131" s="91"/>
      <c r="S131" s="91"/>
      <c r="T131" s="91"/>
      <c r="U131" s="91"/>
      <c r="V131" s="91"/>
      <c r="W131" s="91"/>
      <c r="X131" s="91"/>
      <c r="Y131" s="91"/>
      <c r="Z131" s="91"/>
      <c r="AA131" s="249"/>
    </row>
    <row r="132" spans="1:27" hidden="1" outlineLevel="1">
      <c r="A132" s="4"/>
      <c r="B132" s="36"/>
      <c r="C132" s="217">
        <f>Asset15</f>
        <v>0</v>
      </c>
      <c r="D132" s="4"/>
      <c r="E132" s="4"/>
      <c r="F132" s="127"/>
      <c r="G132" s="422">
        <f t="shared" si="0"/>
        <v>0</v>
      </c>
      <c r="H132" s="106"/>
      <c r="I132" s="106"/>
      <c r="J132" s="106"/>
      <c r="K132" s="106"/>
      <c r="L132" s="106"/>
      <c r="M132" s="137"/>
      <c r="N132" s="138"/>
      <c r="O132" s="138"/>
      <c r="P132" s="138"/>
      <c r="Q132" s="138"/>
      <c r="R132" s="91"/>
      <c r="S132" s="91"/>
      <c r="T132" s="91"/>
      <c r="U132" s="91"/>
      <c r="V132" s="91"/>
      <c r="W132" s="91"/>
      <c r="X132" s="91"/>
      <c r="Y132" s="91"/>
      <c r="Z132" s="91"/>
      <c r="AA132" s="249"/>
    </row>
    <row r="133" spans="1:27" hidden="1" outlineLevel="1">
      <c r="A133" s="4"/>
      <c r="B133" s="36"/>
      <c r="C133" s="217">
        <f>Asset16</f>
        <v>0</v>
      </c>
      <c r="D133" s="4"/>
      <c r="E133" s="4"/>
      <c r="F133" s="127"/>
      <c r="G133" s="422">
        <f t="shared" si="0"/>
        <v>0</v>
      </c>
      <c r="H133" s="106"/>
      <c r="I133" s="106"/>
      <c r="J133" s="106"/>
      <c r="K133" s="106"/>
      <c r="L133" s="106"/>
      <c r="M133" s="137"/>
      <c r="N133" s="138"/>
      <c r="O133" s="138"/>
      <c r="P133" s="138"/>
      <c r="Q133" s="138"/>
      <c r="R133" s="91"/>
      <c r="S133" s="91"/>
      <c r="T133" s="91"/>
      <c r="U133" s="91"/>
      <c r="V133" s="91"/>
      <c r="W133" s="91"/>
      <c r="X133" s="91"/>
      <c r="Y133" s="91"/>
      <c r="Z133" s="91"/>
      <c r="AA133" s="249"/>
    </row>
    <row r="134" spans="1:27" hidden="1" outlineLevel="1">
      <c r="A134" s="4"/>
      <c r="B134" s="36"/>
      <c r="C134" s="217">
        <f>Asset17</f>
        <v>0</v>
      </c>
      <c r="D134" s="4"/>
      <c r="E134" s="4"/>
      <c r="F134" s="127"/>
      <c r="G134" s="422">
        <f t="shared" si="0"/>
        <v>0</v>
      </c>
      <c r="H134" s="106"/>
      <c r="I134" s="106"/>
      <c r="J134" s="106"/>
      <c r="K134" s="106"/>
      <c r="L134" s="106"/>
      <c r="M134" s="137"/>
      <c r="N134" s="138"/>
      <c r="O134" s="138"/>
      <c r="P134" s="138"/>
      <c r="Q134" s="138"/>
      <c r="R134" s="91"/>
      <c r="S134" s="91"/>
      <c r="T134" s="91"/>
      <c r="U134" s="91"/>
      <c r="V134" s="91"/>
      <c r="W134" s="91"/>
      <c r="X134" s="91"/>
      <c r="Y134" s="91"/>
      <c r="Z134" s="91"/>
      <c r="AA134" s="249"/>
    </row>
    <row r="135" spans="1:27" hidden="1" outlineLevel="1">
      <c r="A135" s="4"/>
      <c r="B135" s="36"/>
      <c r="C135" s="217">
        <f>Asset18</f>
        <v>0</v>
      </c>
      <c r="D135" s="4"/>
      <c r="E135" s="4"/>
      <c r="F135" s="127"/>
      <c r="G135" s="422">
        <f t="shared" si="0"/>
        <v>0</v>
      </c>
      <c r="H135" s="106"/>
      <c r="I135" s="106"/>
      <c r="J135" s="106"/>
      <c r="K135" s="106"/>
      <c r="L135" s="106"/>
      <c r="M135" s="137"/>
      <c r="N135" s="138"/>
      <c r="O135" s="138"/>
      <c r="P135" s="138"/>
      <c r="Q135" s="138"/>
      <c r="R135" s="91"/>
      <c r="S135" s="91"/>
      <c r="T135" s="91"/>
      <c r="U135" s="91"/>
      <c r="V135" s="91"/>
      <c r="W135" s="91"/>
      <c r="X135" s="91"/>
      <c r="Y135" s="91"/>
      <c r="Z135" s="91"/>
      <c r="AA135" s="249"/>
    </row>
    <row r="136" spans="1:27" hidden="1" outlineLevel="1">
      <c r="A136" s="4"/>
      <c r="B136" s="36"/>
      <c r="C136" s="217">
        <f>Asset19</f>
        <v>0</v>
      </c>
      <c r="D136" s="4"/>
      <c r="E136" s="4"/>
      <c r="F136" s="127"/>
      <c r="G136" s="422">
        <f t="shared" si="0"/>
        <v>0</v>
      </c>
      <c r="H136" s="106"/>
      <c r="I136" s="106"/>
      <c r="J136" s="106"/>
      <c r="K136" s="106"/>
      <c r="L136" s="106"/>
      <c r="M136" s="137"/>
      <c r="N136" s="138"/>
      <c r="O136" s="138"/>
      <c r="P136" s="138"/>
      <c r="Q136" s="138"/>
      <c r="R136" s="91"/>
      <c r="S136" s="91"/>
      <c r="T136" s="91"/>
      <c r="U136" s="91"/>
      <c r="V136" s="91"/>
      <c r="W136" s="91"/>
      <c r="X136" s="91"/>
      <c r="Y136" s="91"/>
      <c r="Z136" s="91"/>
      <c r="AA136" s="249"/>
    </row>
    <row r="137" spans="1:27" hidden="1" outlineLevel="1">
      <c r="A137" s="4"/>
      <c r="B137" s="36"/>
      <c r="C137" s="217">
        <f>Asset20</f>
        <v>0</v>
      </c>
      <c r="D137" s="4"/>
      <c r="E137" s="4"/>
      <c r="F137" s="127"/>
      <c r="G137" s="422">
        <f t="shared" si="0"/>
        <v>0</v>
      </c>
      <c r="H137" s="106"/>
      <c r="I137" s="106"/>
      <c r="J137" s="106"/>
      <c r="K137" s="106"/>
      <c r="L137" s="106"/>
      <c r="M137" s="137"/>
      <c r="N137" s="138"/>
      <c r="O137" s="138"/>
      <c r="P137" s="138"/>
      <c r="Q137" s="138"/>
      <c r="R137" s="91"/>
      <c r="S137" s="91"/>
      <c r="T137" s="91"/>
      <c r="U137" s="91"/>
      <c r="V137" s="91"/>
      <c r="W137" s="91"/>
      <c r="X137" s="91"/>
      <c r="Y137" s="91"/>
      <c r="Z137" s="91"/>
      <c r="AA137" s="249"/>
    </row>
    <row r="138" spans="1:27" hidden="1" outlineLevel="1">
      <c r="A138" s="4"/>
      <c r="B138" s="36"/>
      <c r="C138" s="217">
        <f>Asset21</f>
        <v>0</v>
      </c>
      <c r="D138" s="4"/>
      <c r="E138" s="4"/>
      <c r="F138" s="127"/>
      <c r="G138" s="422">
        <f t="shared" si="0"/>
        <v>0</v>
      </c>
      <c r="H138" s="106"/>
      <c r="I138" s="106"/>
      <c r="J138" s="106"/>
      <c r="K138" s="106"/>
      <c r="L138" s="106"/>
      <c r="M138" s="137"/>
      <c r="N138" s="138"/>
      <c r="O138" s="138"/>
      <c r="P138" s="138"/>
      <c r="Q138" s="138"/>
      <c r="R138" s="91"/>
      <c r="S138" s="91"/>
      <c r="T138" s="91"/>
      <c r="U138" s="91"/>
      <c r="V138" s="91"/>
      <c r="W138" s="91"/>
      <c r="X138" s="91"/>
      <c r="Y138" s="91"/>
      <c r="Z138" s="91"/>
      <c r="AA138" s="249"/>
    </row>
    <row r="139" spans="1:27" hidden="1" outlineLevel="1">
      <c r="A139" s="4"/>
      <c r="B139" s="36"/>
      <c r="C139" s="217">
        <f>Asset22</f>
        <v>0</v>
      </c>
      <c r="D139" s="4"/>
      <c r="E139" s="4"/>
      <c r="F139" s="127"/>
      <c r="G139" s="422">
        <f t="shared" si="0"/>
        <v>0</v>
      </c>
      <c r="H139" s="106"/>
      <c r="I139" s="106"/>
      <c r="J139" s="106"/>
      <c r="K139" s="106"/>
      <c r="L139" s="106"/>
      <c r="M139" s="137"/>
      <c r="N139" s="138"/>
      <c r="O139" s="138"/>
      <c r="P139" s="138"/>
      <c r="Q139" s="138"/>
      <c r="R139" s="91"/>
      <c r="S139" s="91"/>
      <c r="T139" s="91"/>
      <c r="U139" s="91"/>
      <c r="V139" s="91"/>
      <c r="W139" s="91"/>
      <c r="X139" s="91"/>
      <c r="Y139" s="91"/>
      <c r="Z139" s="91"/>
      <c r="AA139" s="249"/>
    </row>
    <row r="140" spans="1:27" hidden="1" outlineLevel="1">
      <c r="A140" s="4"/>
      <c r="B140" s="36"/>
      <c r="C140" s="217">
        <f>Asset23</f>
        <v>0</v>
      </c>
      <c r="D140" s="4"/>
      <c r="E140" s="4"/>
      <c r="F140" s="127"/>
      <c r="G140" s="422">
        <f t="shared" si="0"/>
        <v>0</v>
      </c>
      <c r="H140" s="106"/>
      <c r="I140" s="106"/>
      <c r="J140" s="106"/>
      <c r="K140" s="106"/>
      <c r="L140" s="106"/>
      <c r="M140" s="137"/>
      <c r="N140" s="138"/>
      <c r="O140" s="138"/>
      <c r="P140" s="138"/>
      <c r="Q140" s="138"/>
      <c r="R140" s="91"/>
      <c r="S140" s="91"/>
      <c r="T140" s="91"/>
      <c r="U140" s="91"/>
      <c r="V140" s="91"/>
      <c r="W140" s="91"/>
      <c r="X140" s="91"/>
      <c r="Y140" s="91"/>
      <c r="Z140" s="91"/>
      <c r="AA140" s="249"/>
    </row>
    <row r="141" spans="1:27" hidden="1" outlineLevel="1">
      <c r="A141" s="4"/>
      <c r="B141" s="36"/>
      <c r="C141" s="217">
        <f>Asset24</f>
        <v>0</v>
      </c>
      <c r="D141" s="4"/>
      <c r="E141" s="4"/>
      <c r="F141" s="127"/>
      <c r="G141" s="422">
        <f t="shared" si="0"/>
        <v>0</v>
      </c>
      <c r="H141" s="106"/>
      <c r="I141" s="106"/>
      <c r="J141" s="106"/>
      <c r="K141" s="106"/>
      <c r="L141" s="106"/>
      <c r="M141" s="137"/>
      <c r="N141" s="138"/>
      <c r="O141" s="138"/>
      <c r="P141" s="138"/>
      <c r="Q141" s="138"/>
      <c r="R141" s="91"/>
      <c r="S141" s="91"/>
      <c r="T141" s="91"/>
      <c r="U141" s="91"/>
      <c r="V141" s="91"/>
      <c r="W141" s="91"/>
      <c r="X141" s="91"/>
      <c r="Y141" s="91"/>
      <c r="Z141" s="91"/>
      <c r="AA141" s="249"/>
    </row>
    <row r="142" spans="1:27" hidden="1" outlineLevel="1">
      <c r="A142" s="4"/>
      <c r="B142" s="36"/>
      <c r="C142" s="217">
        <f>Asset25</f>
        <v>0</v>
      </c>
      <c r="D142" s="4"/>
      <c r="E142" s="4"/>
      <c r="F142" s="127"/>
      <c r="G142" s="422">
        <f t="shared" si="0"/>
        <v>0</v>
      </c>
      <c r="H142" s="106"/>
      <c r="I142" s="106"/>
      <c r="J142" s="106"/>
      <c r="K142" s="106"/>
      <c r="L142" s="106"/>
      <c r="M142" s="137"/>
      <c r="N142" s="138"/>
      <c r="O142" s="138"/>
      <c r="P142" s="138"/>
      <c r="Q142" s="138"/>
      <c r="R142" s="91"/>
      <c r="S142" s="91"/>
      <c r="T142" s="91"/>
      <c r="U142" s="91"/>
      <c r="V142" s="91"/>
      <c r="W142" s="91"/>
      <c r="X142" s="91"/>
      <c r="Y142" s="91"/>
      <c r="Z142" s="91"/>
      <c r="AA142" s="249"/>
    </row>
    <row r="143" spans="1:27" hidden="1" outlineLevel="1">
      <c r="A143" s="4"/>
      <c r="B143" s="36"/>
      <c r="C143" s="217">
        <f>Asset26</f>
        <v>0</v>
      </c>
      <c r="D143" s="4"/>
      <c r="E143" s="4"/>
      <c r="F143" s="127"/>
      <c r="G143" s="422">
        <f t="shared" si="0"/>
        <v>0</v>
      </c>
      <c r="H143" s="106"/>
      <c r="I143" s="106"/>
      <c r="J143" s="106"/>
      <c r="K143" s="106"/>
      <c r="L143" s="106"/>
      <c r="M143" s="137"/>
      <c r="N143" s="138"/>
      <c r="O143" s="138"/>
      <c r="P143" s="138"/>
      <c r="Q143" s="138"/>
      <c r="R143" s="91"/>
      <c r="S143" s="91"/>
      <c r="T143" s="91"/>
      <c r="U143" s="91"/>
      <c r="V143" s="91"/>
      <c r="W143" s="91"/>
      <c r="X143" s="91"/>
      <c r="Y143" s="91"/>
      <c r="Z143" s="91"/>
      <c r="AA143" s="249"/>
    </row>
    <row r="144" spans="1:27" hidden="1" outlineLevel="1">
      <c r="A144" s="4"/>
      <c r="B144" s="36"/>
      <c r="C144" s="217">
        <f>Asset27</f>
        <v>0</v>
      </c>
      <c r="D144" s="4"/>
      <c r="E144" s="4"/>
      <c r="F144" s="127"/>
      <c r="G144" s="422">
        <f t="shared" si="0"/>
        <v>0</v>
      </c>
      <c r="H144" s="106"/>
      <c r="I144" s="106"/>
      <c r="J144" s="106"/>
      <c r="K144" s="106"/>
      <c r="L144" s="106"/>
      <c r="M144" s="137"/>
      <c r="N144" s="138"/>
      <c r="O144" s="138"/>
      <c r="P144" s="138"/>
      <c r="Q144" s="138"/>
      <c r="R144" s="91"/>
      <c r="S144" s="91"/>
      <c r="T144" s="91"/>
      <c r="U144" s="91"/>
      <c r="V144" s="91"/>
      <c r="W144" s="91"/>
      <c r="X144" s="91"/>
      <c r="Y144" s="91"/>
      <c r="Z144" s="91"/>
      <c r="AA144" s="249"/>
    </row>
    <row r="145" spans="1:27" hidden="1" outlineLevel="1">
      <c r="A145" s="4"/>
      <c r="B145" s="36"/>
      <c r="C145" s="217">
        <f>Asset28</f>
        <v>0</v>
      </c>
      <c r="D145" s="4"/>
      <c r="E145" s="4"/>
      <c r="F145" s="127"/>
      <c r="G145" s="422">
        <f t="shared" si="0"/>
        <v>0</v>
      </c>
      <c r="H145" s="106"/>
      <c r="I145" s="106"/>
      <c r="J145" s="106"/>
      <c r="K145" s="106"/>
      <c r="L145" s="106"/>
      <c r="M145" s="137"/>
      <c r="N145" s="138"/>
      <c r="O145" s="138"/>
      <c r="P145" s="138"/>
      <c r="Q145" s="138"/>
      <c r="R145" s="91"/>
      <c r="S145" s="91"/>
      <c r="T145" s="91"/>
      <c r="U145" s="91"/>
      <c r="V145" s="91"/>
      <c r="W145" s="91"/>
      <c r="X145" s="91"/>
      <c r="Y145" s="91"/>
      <c r="Z145" s="91"/>
      <c r="AA145" s="249"/>
    </row>
    <row r="146" spans="1:27" hidden="1" outlineLevel="1">
      <c r="A146" s="4"/>
      <c r="B146" s="36"/>
      <c r="C146" s="217">
        <f>Asset29</f>
        <v>0</v>
      </c>
      <c r="D146" s="4"/>
      <c r="E146" s="4"/>
      <c r="F146" s="127"/>
      <c r="G146" s="422">
        <f t="shared" si="0"/>
        <v>0</v>
      </c>
      <c r="H146" s="106"/>
      <c r="I146" s="106"/>
      <c r="J146" s="106"/>
      <c r="K146" s="106"/>
      <c r="L146" s="106"/>
      <c r="M146" s="137"/>
      <c r="N146" s="138"/>
      <c r="O146" s="138"/>
      <c r="P146" s="138"/>
      <c r="Q146" s="138"/>
      <c r="R146" s="91"/>
      <c r="S146" s="91"/>
      <c r="T146" s="91"/>
      <c r="U146" s="91"/>
      <c r="V146" s="91"/>
      <c r="W146" s="91"/>
      <c r="X146" s="91"/>
      <c r="Y146" s="91"/>
      <c r="Z146" s="91"/>
      <c r="AA146" s="249"/>
    </row>
    <row r="147" spans="1:27" hidden="1" outlineLevel="1">
      <c r="A147" s="4"/>
      <c r="B147" s="36"/>
      <c r="C147" s="217">
        <f>Asset30</f>
        <v>0</v>
      </c>
      <c r="D147" s="4"/>
      <c r="E147" s="4"/>
      <c r="F147" s="127"/>
      <c r="G147" s="422">
        <f t="shared" si="0"/>
        <v>0</v>
      </c>
      <c r="H147" s="106"/>
      <c r="I147" s="106"/>
      <c r="J147" s="106"/>
      <c r="K147" s="106"/>
      <c r="L147" s="106"/>
      <c r="M147" s="137"/>
      <c r="N147" s="138"/>
      <c r="O147" s="138"/>
      <c r="P147" s="138"/>
      <c r="Q147" s="138"/>
      <c r="R147" s="91"/>
      <c r="S147" s="91"/>
      <c r="T147" s="91"/>
      <c r="U147" s="91"/>
      <c r="V147" s="91"/>
      <c r="W147" s="91"/>
      <c r="X147" s="91"/>
      <c r="Y147" s="91"/>
      <c r="Z147" s="91"/>
      <c r="AA147" s="249"/>
    </row>
    <row r="148" spans="1:27" hidden="1" outlineLevel="1">
      <c r="A148" s="4"/>
      <c r="B148" s="36"/>
      <c r="C148" s="217">
        <f>Asset31</f>
        <v>0</v>
      </c>
      <c r="D148" s="4"/>
      <c r="E148" s="4"/>
      <c r="F148" s="127"/>
      <c r="G148" s="422">
        <f t="shared" si="0"/>
        <v>0</v>
      </c>
      <c r="H148" s="106"/>
      <c r="I148" s="106"/>
      <c r="J148" s="106"/>
      <c r="K148" s="106"/>
      <c r="L148" s="106"/>
      <c r="M148" s="137"/>
      <c r="N148" s="138"/>
      <c r="O148" s="138"/>
      <c r="P148" s="138"/>
      <c r="Q148" s="138"/>
      <c r="R148" s="91"/>
      <c r="S148" s="91"/>
      <c r="T148" s="91"/>
      <c r="U148" s="91"/>
      <c r="V148" s="91"/>
      <c r="W148" s="91"/>
      <c r="X148" s="91"/>
      <c r="Y148" s="91"/>
      <c r="Z148" s="91"/>
      <c r="AA148" s="249"/>
    </row>
    <row r="149" spans="1:27" hidden="1" outlineLevel="1">
      <c r="A149" s="4"/>
      <c r="B149" s="36"/>
      <c r="C149" s="217">
        <f>Asset32</f>
        <v>0</v>
      </c>
      <c r="D149" s="4"/>
      <c r="E149" s="4"/>
      <c r="F149" s="127"/>
      <c r="G149" s="422">
        <f t="shared" si="0"/>
        <v>0</v>
      </c>
      <c r="H149" s="106"/>
      <c r="I149" s="106"/>
      <c r="J149" s="106"/>
      <c r="K149" s="106"/>
      <c r="L149" s="106"/>
      <c r="M149" s="137"/>
      <c r="N149" s="138"/>
      <c r="O149" s="138"/>
      <c r="P149" s="138"/>
      <c r="Q149" s="138"/>
      <c r="R149" s="91"/>
      <c r="S149" s="91"/>
      <c r="T149" s="91"/>
      <c r="U149" s="91"/>
      <c r="V149" s="91"/>
      <c r="W149" s="91"/>
      <c r="X149" s="91"/>
      <c r="Y149" s="91"/>
      <c r="Z149" s="91"/>
      <c r="AA149" s="249"/>
    </row>
    <row r="150" spans="1:27" hidden="1" outlineLevel="1">
      <c r="A150" s="4"/>
      <c r="B150" s="36"/>
      <c r="C150" s="217">
        <f>Asset33</f>
        <v>0</v>
      </c>
      <c r="D150" s="4"/>
      <c r="E150" s="4"/>
      <c r="F150" s="127"/>
      <c r="G150" s="422">
        <f t="shared" si="0"/>
        <v>0</v>
      </c>
      <c r="H150" s="106"/>
      <c r="I150" s="106"/>
      <c r="J150" s="106"/>
      <c r="K150" s="106"/>
      <c r="L150" s="106"/>
      <c r="M150" s="137"/>
      <c r="N150" s="138"/>
      <c r="O150" s="138"/>
      <c r="P150" s="138"/>
      <c r="Q150" s="138"/>
      <c r="R150" s="91"/>
      <c r="S150" s="91"/>
      <c r="T150" s="91"/>
      <c r="U150" s="91"/>
      <c r="V150" s="91"/>
      <c r="W150" s="91"/>
      <c r="X150" s="91"/>
      <c r="Y150" s="91"/>
      <c r="Z150" s="91"/>
      <c r="AA150" s="249"/>
    </row>
    <row r="151" spans="1:27" hidden="1" outlineLevel="1">
      <c r="A151" s="4"/>
      <c r="B151" s="36"/>
      <c r="C151" s="217">
        <f>Asset34</f>
        <v>0</v>
      </c>
      <c r="D151" s="4"/>
      <c r="E151" s="4"/>
      <c r="F151" s="127"/>
      <c r="G151" s="422">
        <f t="shared" si="0"/>
        <v>0</v>
      </c>
      <c r="H151" s="106"/>
      <c r="I151" s="106"/>
      <c r="J151" s="106"/>
      <c r="K151" s="106"/>
      <c r="L151" s="106"/>
      <c r="M151" s="137"/>
      <c r="N151" s="138"/>
      <c r="O151" s="138"/>
      <c r="P151" s="138"/>
      <c r="Q151" s="138"/>
      <c r="R151" s="91"/>
      <c r="S151" s="91"/>
      <c r="T151" s="91"/>
      <c r="U151" s="91"/>
      <c r="V151" s="91"/>
      <c r="W151" s="91"/>
      <c r="X151" s="91"/>
      <c r="Y151" s="91"/>
      <c r="Z151" s="91"/>
      <c r="AA151" s="249"/>
    </row>
    <row r="152" spans="1:27" hidden="1" outlineLevel="1">
      <c r="A152" s="4"/>
      <c r="B152" s="36"/>
      <c r="C152" s="217">
        <f>Asset35</f>
        <v>0</v>
      </c>
      <c r="D152" s="4"/>
      <c r="E152" s="4"/>
      <c r="F152" s="127"/>
      <c r="G152" s="422">
        <f t="shared" si="0"/>
        <v>0</v>
      </c>
      <c r="H152" s="106"/>
      <c r="I152" s="106"/>
      <c r="J152" s="106"/>
      <c r="K152" s="106"/>
      <c r="L152" s="106"/>
      <c r="M152" s="137"/>
      <c r="N152" s="138"/>
      <c r="O152" s="138"/>
      <c r="P152" s="138"/>
      <c r="Q152" s="138"/>
      <c r="R152" s="91"/>
      <c r="S152" s="91"/>
      <c r="T152" s="91"/>
      <c r="U152" s="91"/>
      <c r="V152" s="91"/>
      <c r="W152" s="91"/>
      <c r="X152" s="91"/>
      <c r="Y152" s="91"/>
      <c r="Z152" s="91"/>
      <c r="AA152" s="249"/>
    </row>
    <row r="153" spans="1:27" hidden="1" outlineLevel="1">
      <c r="A153" s="4"/>
      <c r="B153" s="36"/>
      <c r="C153" s="217">
        <f>Asset36</f>
        <v>0</v>
      </c>
      <c r="D153" s="4"/>
      <c r="E153" s="4"/>
      <c r="F153" s="127"/>
      <c r="G153" s="422">
        <f t="shared" si="0"/>
        <v>0</v>
      </c>
      <c r="H153" s="106"/>
      <c r="I153" s="106"/>
      <c r="J153" s="106"/>
      <c r="K153" s="106"/>
      <c r="L153" s="106"/>
      <c r="M153" s="137"/>
      <c r="N153" s="138"/>
      <c r="O153" s="138"/>
      <c r="P153" s="138"/>
      <c r="Q153" s="138"/>
      <c r="R153" s="91"/>
      <c r="S153" s="91"/>
      <c r="T153" s="91"/>
      <c r="U153" s="91"/>
      <c r="V153" s="91"/>
      <c r="W153" s="91"/>
      <c r="X153" s="91"/>
      <c r="Y153" s="91"/>
      <c r="Z153" s="91"/>
      <c r="AA153" s="249"/>
    </row>
    <row r="154" spans="1:27" hidden="1" outlineLevel="1">
      <c r="A154" s="4"/>
      <c r="B154" s="36"/>
      <c r="C154" s="217">
        <f>Asset37</f>
        <v>0</v>
      </c>
      <c r="D154" s="4"/>
      <c r="E154" s="4"/>
      <c r="F154" s="127"/>
      <c r="G154" s="422">
        <f t="shared" si="0"/>
        <v>0</v>
      </c>
      <c r="H154" s="106"/>
      <c r="I154" s="106"/>
      <c r="J154" s="106"/>
      <c r="K154" s="106"/>
      <c r="L154" s="106"/>
      <c r="M154" s="137"/>
      <c r="N154" s="138"/>
      <c r="O154" s="138"/>
      <c r="P154" s="138"/>
      <c r="Q154" s="138"/>
      <c r="R154" s="91"/>
      <c r="S154" s="91"/>
      <c r="T154" s="91"/>
      <c r="U154" s="91"/>
      <c r="V154" s="91"/>
      <c r="W154" s="91"/>
      <c r="X154" s="91"/>
      <c r="Y154" s="91"/>
      <c r="Z154" s="91"/>
      <c r="AA154" s="249"/>
    </row>
    <row r="155" spans="1:27" hidden="1" outlineLevel="1">
      <c r="A155" s="4"/>
      <c r="B155" s="36"/>
      <c r="C155" s="217">
        <f>Asset38</f>
        <v>0</v>
      </c>
      <c r="D155" s="4"/>
      <c r="E155" s="4"/>
      <c r="F155" s="127"/>
      <c r="G155" s="422">
        <f t="shared" si="0"/>
        <v>0</v>
      </c>
      <c r="H155" s="106"/>
      <c r="I155" s="106"/>
      <c r="J155" s="106"/>
      <c r="K155" s="106"/>
      <c r="L155" s="106"/>
      <c r="M155" s="137"/>
      <c r="N155" s="138"/>
      <c r="O155" s="138"/>
      <c r="P155" s="138"/>
      <c r="Q155" s="138"/>
      <c r="R155" s="91"/>
      <c r="S155" s="91"/>
      <c r="T155" s="91"/>
      <c r="U155" s="91"/>
      <c r="V155" s="91"/>
      <c r="W155" s="91"/>
      <c r="X155" s="91"/>
      <c r="Y155" s="91"/>
      <c r="Z155" s="91"/>
      <c r="AA155" s="249"/>
    </row>
    <row r="156" spans="1:27" hidden="1" outlineLevel="1">
      <c r="A156" s="4"/>
      <c r="B156" s="36"/>
      <c r="C156" s="217">
        <f>Asset39</f>
        <v>0</v>
      </c>
      <c r="D156" s="4"/>
      <c r="E156" s="4"/>
      <c r="F156" s="127"/>
      <c r="G156" s="422">
        <f t="shared" si="0"/>
        <v>0</v>
      </c>
      <c r="H156" s="106"/>
      <c r="I156" s="106"/>
      <c r="J156" s="106"/>
      <c r="K156" s="106"/>
      <c r="L156" s="106"/>
      <c r="M156" s="137"/>
      <c r="N156" s="138"/>
      <c r="O156" s="138"/>
      <c r="P156" s="138"/>
      <c r="Q156" s="138"/>
      <c r="R156" s="91"/>
      <c r="S156" s="91"/>
      <c r="T156" s="91"/>
      <c r="U156" s="91"/>
      <c r="V156" s="91"/>
      <c r="W156" s="91"/>
      <c r="X156" s="91"/>
      <c r="Y156" s="91"/>
      <c r="Z156" s="91"/>
      <c r="AA156" s="249"/>
    </row>
    <row r="157" spans="1:27" hidden="1" outlineLevel="1">
      <c r="A157" s="4"/>
      <c r="B157" s="36"/>
      <c r="C157" s="217">
        <f>Asset40</f>
        <v>0</v>
      </c>
      <c r="D157" s="4"/>
      <c r="E157" s="4"/>
      <c r="F157" s="127"/>
      <c r="G157" s="422">
        <f t="shared" si="0"/>
        <v>0</v>
      </c>
      <c r="H157" s="106"/>
      <c r="I157" s="106"/>
      <c r="J157" s="106"/>
      <c r="K157" s="106"/>
      <c r="L157" s="106"/>
      <c r="M157" s="137"/>
      <c r="N157" s="138"/>
      <c r="O157" s="138"/>
      <c r="P157" s="138"/>
      <c r="Q157" s="138"/>
      <c r="R157" s="91"/>
      <c r="S157" s="91"/>
      <c r="T157" s="91"/>
      <c r="U157" s="91"/>
      <c r="V157" s="91"/>
      <c r="W157" s="91"/>
      <c r="X157" s="91"/>
      <c r="Y157" s="91"/>
      <c r="Z157" s="91"/>
      <c r="AA157" s="249"/>
    </row>
    <row r="158" spans="1:27" hidden="1" outlineLevel="1">
      <c r="A158" s="4"/>
      <c r="B158" s="36"/>
      <c r="C158" s="217">
        <f>Asset41</f>
        <v>0</v>
      </c>
      <c r="D158" s="4"/>
      <c r="E158" s="4"/>
      <c r="F158" s="127"/>
      <c r="G158" s="422">
        <f t="shared" si="0"/>
        <v>0</v>
      </c>
      <c r="H158" s="106"/>
      <c r="I158" s="106"/>
      <c r="J158" s="106"/>
      <c r="K158" s="106"/>
      <c r="L158" s="106"/>
      <c r="M158" s="137"/>
      <c r="N158" s="138"/>
      <c r="O158" s="138"/>
      <c r="P158" s="138"/>
      <c r="Q158" s="138"/>
      <c r="R158" s="91"/>
      <c r="S158" s="91"/>
      <c r="T158" s="91"/>
      <c r="U158" s="91"/>
      <c r="V158" s="91"/>
      <c r="W158" s="91"/>
      <c r="X158" s="91"/>
      <c r="Y158" s="91"/>
      <c r="Z158" s="91"/>
      <c r="AA158" s="249"/>
    </row>
    <row r="159" spans="1:27" hidden="1" outlineLevel="1">
      <c r="A159" s="4"/>
      <c r="B159" s="36"/>
      <c r="C159" s="217">
        <f>Asset42</f>
        <v>0</v>
      </c>
      <c r="D159" s="4"/>
      <c r="E159" s="4"/>
      <c r="F159" s="127"/>
      <c r="G159" s="422">
        <f t="shared" si="0"/>
        <v>0</v>
      </c>
      <c r="H159" s="106"/>
      <c r="I159" s="106"/>
      <c r="J159" s="106"/>
      <c r="K159" s="106"/>
      <c r="L159" s="106"/>
      <c r="M159" s="137"/>
      <c r="N159" s="138"/>
      <c r="O159" s="138"/>
      <c r="P159" s="138"/>
      <c r="Q159" s="138"/>
      <c r="R159" s="91"/>
      <c r="S159" s="91"/>
      <c r="T159" s="91"/>
      <c r="U159" s="91"/>
      <c r="V159" s="91"/>
      <c r="W159" s="91"/>
      <c r="X159" s="91"/>
      <c r="Y159" s="91"/>
      <c r="Z159" s="91"/>
      <c r="AA159" s="249"/>
    </row>
    <row r="160" spans="1:27" hidden="1" outlineLevel="1">
      <c r="A160" s="4"/>
      <c r="B160" s="36"/>
      <c r="C160" s="217">
        <f>Asset43</f>
        <v>0</v>
      </c>
      <c r="D160" s="4"/>
      <c r="E160" s="4"/>
      <c r="F160" s="127"/>
      <c r="G160" s="422">
        <f t="shared" si="0"/>
        <v>0</v>
      </c>
      <c r="H160" s="106"/>
      <c r="I160" s="106"/>
      <c r="J160" s="106"/>
      <c r="K160" s="106"/>
      <c r="L160" s="106"/>
      <c r="M160" s="137"/>
      <c r="N160" s="138"/>
      <c r="O160" s="138"/>
      <c r="P160" s="138"/>
      <c r="Q160" s="138"/>
      <c r="R160" s="91"/>
      <c r="S160" s="91"/>
      <c r="T160" s="91"/>
      <c r="U160" s="91"/>
      <c r="V160" s="91"/>
      <c r="W160" s="91"/>
      <c r="X160" s="91"/>
      <c r="Y160" s="91"/>
      <c r="Z160" s="91"/>
      <c r="AA160" s="249"/>
    </row>
    <row r="161" spans="1:27" hidden="1" outlineLevel="1">
      <c r="A161" s="4"/>
      <c r="B161" s="36"/>
      <c r="C161" s="217">
        <f>Asset44</f>
        <v>0</v>
      </c>
      <c r="D161" s="4"/>
      <c r="E161" s="4"/>
      <c r="F161" s="127"/>
      <c r="G161" s="422">
        <f t="shared" si="0"/>
        <v>0</v>
      </c>
      <c r="H161" s="106"/>
      <c r="I161" s="106"/>
      <c r="J161" s="106"/>
      <c r="K161" s="106"/>
      <c r="L161" s="106"/>
      <c r="M161" s="137"/>
      <c r="N161" s="138"/>
      <c r="O161" s="138"/>
      <c r="P161" s="138"/>
      <c r="Q161" s="138"/>
      <c r="R161" s="91"/>
      <c r="S161" s="91"/>
      <c r="T161" s="91"/>
      <c r="U161" s="91"/>
      <c r="V161" s="91"/>
      <c r="W161" s="91"/>
      <c r="X161" s="91"/>
      <c r="Y161" s="91"/>
      <c r="Z161" s="91"/>
      <c r="AA161" s="249"/>
    </row>
    <row r="162" spans="1:27" hidden="1" outlineLevel="1">
      <c r="A162" s="4"/>
      <c r="B162" s="36"/>
      <c r="C162" s="217">
        <f>Asset45</f>
        <v>0</v>
      </c>
      <c r="D162" s="4"/>
      <c r="E162" s="4"/>
      <c r="F162" s="127"/>
      <c r="G162" s="422">
        <f t="shared" si="0"/>
        <v>0</v>
      </c>
      <c r="H162" s="106"/>
      <c r="I162" s="106"/>
      <c r="J162" s="106"/>
      <c r="K162" s="106"/>
      <c r="L162" s="106"/>
      <c r="M162" s="137"/>
      <c r="N162" s="138"/>
      <c r="O162" s="138"/>
      <c r="P162" s="138"/>
      <c r="Q162" s="138"/>
      <c r="R162" s="91"/>
      <c r="S162" s="91"/>
      <c r="T162" s="91"/>
      <c r="U162" s="91"/>
      <c r="V162" s="91"/>
      <c r="W162" s="91"/>
      <c r="X162" s="91"/>
      <c r="Y162" s="91"/>
      <c r="Z162" s="91"/>
      <c r="AA162" s="249"/>
    </row>
    <row r="163" spans="1:27" hidden="1" outlineLevel="1">
      <c r="A163" s="4"/>
      <c r="B163" s="36"/>
      <c r="C163" s="217">
        <f>Asset46</f>
        <v>0</v>
      </c>
      <c r="D163" s="4"/>
      <c r="E163" s="4"/>
      <c r="F163" s="127"/>
      <c r="G163" s="422">
        <f t="shared" si="0"/>
        <v>0</v>
      </c>
      <c r="H163" s="106"/>
      <c r="I163" s="106"/>
      <c r="J163" s="106"/>
      <c r="K163" s="106"/>
      <c r="L163" s="106"/>
      <c r="M163" s="137"/>
      <c r="N163" s="138"/>
      <c r="O163" s="138"/>
      <c r="P163" s="138"/>
      <c r="Q163" s="138"/>
      <c r="R163" s="91"/>
      <c r="S163" s="91"/>
      <c r="T163" s="91"/>
      <c r="U163" s="91"/>
      <c r="V163" s="91"/>
      <c r="W163" s="91"/>
      <c r="X163" s="91"/>
      <c r="Y163" s="91"/>
      <c r="Z163" s="91"/>
      <c r="AA163" s="249"/>
    </row>
    <row r="164" spans="1:27" hidden="1" outlineLevel="1">
      <c r="A164" s="4"/>
      <c r="B164" s="36"/>
      <c r="C164" s="217">
        <f>Asset47</f>
        <v>0</v>
      </c>
      <c r="D164" s="4"/>
      <c r="E164" s="4"/>
      <c r="F164" s="127"/>
      <c r="G164" s="422">
        <f t="shared" si="0"/>
        <v>0</v>
      </c>
      <c r="H164" s="106"/>
      <c r="I164" s="106"/>
      <c r="J164" s="106"/>
      <c r="K164" s="106"/>
      <c r="L164" s="106"/>
      <c r="M164" s="137"/>
      <c r="N164" s="138"/>
      <c r="O164" s="138"/>
      <c r="P164" s="138"/>
      <c r="Q164" s="138"/>
      <c r="R164" s="91"/>
      <c r="S164" s="91"/>
      <c r="T164" s="91"/>
      <c r="U164" s="91"/>
      <c r="V164" s="91"/>
      <c r="W164" s="91"/>
      <c r="X164" s="91"/>
      <c r="Y164" s="91"/>
      <c r="Z164" s="91"/>
      <c r="AA164" s="249"/>
    </row>
    <row r="165" spans="1:27" hidden="1" outlineLevel="1">
      <c r="A165" s="4"/>
      <c r="B165" s="36"/>
      <c r="C165" s="217">
        <f>Asset48</f>
        <v>0</v>
      </c>
      <c r="D165" s="4"/>
      <c r="E165" s="4"/>
      <c r="F165" s="127"/>
      <c r="G165" s="422">
        <f t="shared" si="0"/>
        <v>0</v>
      </c>
      <c r="H165" s="106"/>
      <c r="I165" s="106"/>
      <c r="J165" s="106"/>
      <c r="K165" s="106"/>
      <c r="L165" s="106"/>
      <c r="M165" s="137"/>
      <c r="N165" s="138"/>
      <c r="O165" s="138"/>
      <c r="P165" s="138"/>
      <c r="Q165" s="138"/>
      <c r="R165" s="91"/>
      <c r="S165" s="91"/>
      <c r="T165" s="91"/>
      <c r="U165" s="91"/>
      <c r="V165" s="91"/>
      <c r="W165" s="91"/>
      <c r="X165" s="91"/>
      <c r="Y165" s="91"/>
      <c r="Z165" s="91"/>
      <c r="AA165" s="249"/>
    </row>
    <row r="166" spans="1:27" hidden="1" outlineLevel="1">
      <c r="A166" s="4"/>
      <c r="B166" s="36"/>
      <c r="C166" s="217">
        <f>Asset49</f>
        <v>0</v>
      </c>
      <c r="D166" s="4"/>
      <c r="E166" s="4"/>
      <c r="F166" s="127"/>
      <c r="G166" s="422">
        <f t="shared" si="0"/>
        <v>0</v>
      </c>
      <c r="H166" s="106"/>
      <c r="I166" s="106"/>
      <c r="J166" s="106"/>
      <c r="K166" s="106"/>
      <c r="L166" s="106"/>
      <c r="M166" s="137"/>
      <c r="N166" s="138"/>
      <c r="O166" s="138"/>
      <c r="P166" s="138"/>
      <c r="Q166" s="138"/>
      <c r="R166" s="91"/>
      <c r="S166" s="91"/>
      <c r="T166" s="91"/>
      <c r="U166" s="91"/>
      <c r="V166" s="91"/>
      <c r="W166" s="91"/>
      <c r="X166" s="91"/>
      <c r="Y166" s="91"/>
      <c r="Z166" s="91"/>
      <c r="AA166" s="249"/>
    </row>
    <row r="167" spans="1:27" hidden="1" outlineLevel="1">
      <c r="A167" s="4"/>
      <c r="B167" s="36"/>
      <c r="C167" s="217" t="str">
        <f>Asset50</f>
        <v>Equity raising costs</v>
      </c>
      <c r="D167" s="4"/>
      <c r="E167" s="4"/>
      <c r="F167" s="127"/>
      <c r="G167" s="422">
        <f t="shared" si="0"/>
        <v>0</v>
      </c>
      <c r="H167" s="106"/>
      <c r="I167" s="106"/>
      <c r="J167" s="106"/>
      <c r="K167" s="106"/>
      <c r="L167" s="106"/>
      <c r="M167" s="137"/>
      <c r="N167" s="138"/>
      <c r="O167" s="138"/>
      <c r="P167" s="138"/>
      <c r="Q167" s="138"/>
      <c r="R167" s="91"/>
      <c r="S167" s="91"/>
      <c r="T167" s="91"/>
      <c r="U167" s="91"/>
      <c r="V167" s="91"/>
      <c r="W167" s="91"/>
      <c r="X167" s="91"/>
      <c r="Y167" s="91"/>
      <c r="Z167" s="91"/>
      <c r="AA167" s="249"/>
    </row>
    <row r="168" spans="1:27" collapsed="1">
      <c r="A168" s="4"/>
      <c r="B168" s="36"/>
      <c r="C168" s="118"/>
      <c r="D168" s="4"/>
      <c r="E168" s="4"/>
      <c r="F168" s="127"/>
      <c r="G168" s="181"/>
      <c r="H168" s="106"/>
      <c r="I168" s="106"/>
      <c r="J168" s="106"/>
      <c r="K168" s="106"/>
      <c r="L168" s="106"/>
      <c r="M168" s="137"/>
      <c r="N168" s="138"/>
      <c r="O168" s="138"/>
      <c r="P168" s="138"/>
      <c r="Q168" s="138"/>
      <c r="R168" s="91"/>
      <c r="S168" s="91"/>
      <c r="T168" s="91"/>
      <c r="U168" s="91"/>
      <c r="V168" s="91"/>
      <c r="W168" s="91"/>
      <c r="X168" s="91"/>
      <c r="Y168" s="91"/>
      <c r="Z168" s="91"/>
      <c r="AA168" s="249"/>
    </row>
    <row r="169" spans="1:27">
      <c r="A169" s="4"/>
      <c r="B169" s="210" t="s">
        <v>202</v>
      </c>
      <c r="C169" s="4"/>
      <c r="D169" s="4"/>
      <c r="E169" s="4"/>
      <c r="F169" s="127"/>
      <c r="G169" s="182"/>
      <c r="H169" s="28">
        <f>SUM(H170,H172,H174,H176,H178,H180,H182,H184,H186,H188,H190,H192,H194,H196,H198,H200,H202,H204,H206,H208,H210,H212,H214,H216,H218,H220,H222,H224,H226,H228,H230,H232,H234,H236,H238,H240,H242,H244,H246,H248,H250,H252,H254,H256,H258,H260,H262,H264,H266,H268)</f>
        <v>0</v>
      </c>
      <c r="I169" s="28">
        <f t="shared" ref="I169:Q169" si="1">SUM(I170,I172,I174,I176,I178,I180,I182,I184,I186,I188,I190,I192,I194,I196,I198,I200,I202,I204,I206,I208,I210,I212,I214,I216,I218,I220,I222,I224,I226,I228,I230,I232,I234,I236,I238,I240,I242,I244,I246,I248,I250,I252,I254,I256,I258,I260,I262,I264,I266,I268)</f>
        <v>0</v>
      </c>
      <c r="J169" s="28">
        <f t="shared" si="1"/>
        <v>0</v>
      </c>
      <c r="K169" s="28">
        <f t="shared" si="1"/>
        <v>0</v>
      </c>
      <c r="L169" s="28">
        <f t="shared" si="1"/>
        <v>0</v>
      </c>
      <c r="M169" s="28">
        <f t="shared" si="1"/>
        <v>0</v>
      </c>
      <c r="N169" s="28">
        <f t="shared" si="1"/>
        <v>0</v>
      </c>
      <c r="O169" s="28">
        <f t="shared" si="1"/>
        <v>0</v>
      </c>
      <c r="P169" s="28">
        <f t="shared" si="1"/>
        <v>0</v>
      </c>
      <c r="Q169" s="28">
        <f t="shared" si="1"/>
        <v>0</v>
      </c>
      <c r="R169" s="91"/>
      <c r="S169" s="91"/>
      <c r="T169" s="91"/>
      <c r="U169" s="91"/>
      <c r="V169" s="91"/>
      <c r="W169" s="91"/>
      <c r="X169" s="91"/>
      <c r="Y169" s="91"/>
      <c r="Z169" s="91"/>
      <c r="AA169" s="249"/>
    </row>
    <row r="170" spans="1:27" hidden="1" outlineLevel="1">
      <c r="A170" s="4"/>
      <c r="B170" s="36"/>
      <c r="C170" s="217" t="str">
        <f>Asset1</f>
        <v xml:space="preserve">Pipelines </v>
      </c>
      <c r="D170" s="4"/>
      <c r="E170" s="4"/>
      <c r="F170" s="127"/>
      <c r="G170" s="181"/>
      <c r="H170" s="102">
        <f>($G118+(SUM($G170:G170)))*H$8</f>
        <v>0</v>
      </c>
      <c r="I170" s="308">
        <f>($G118+(SUM($G170:H170)))*I$8</f>
        <v>0</v>
      </c>
      <c r="J170" s="308">
        <f>IF(COUNT($H170:I170)&gt;='RFM input'!$AA$7,0,($G118+(SUM($G170:I170)))*J$8)</f>
        <v>0</v>
      </c>
      <c r="K170" s="308">
        <f>IF(COUNT($H170:J170)&gt;='RFM input'!$AA$7,0,($G118+(SUM($G170:J170)))*K$8)</f>
        <v>0</v>
      </c>
      <c r="L170" s="102">
        <f>IF(COUNT($H170:K170)&gt;='RFM input'!$AA$7,0,($G118+(SUM($G170:K170)))*L$8)</f>
        <v>0</v>
      </c>
      <c r="M170" s="102">
        <f>IF(COUNT($H170:L170)&gt;='RFM input'!$AA$7,0,($G118+(SUM($G170:L170)))*M$8)</f>
        <v>0</v>
      </c>
      <c r="N170" s="102">
        <f>IF(COUNT($H170:M170)&gt;='RFM input'!$AA$7,0,($G118+(SUM($G170:M170)))*N$8)</f>
        <v>0</v>
      </c>
      <c r="O170" s="102">
        <f>IF(COUNT($H170:N170)&gt;='RFM input'!$AA$7,0,($G118+(SUM($G170:N170)))*O$8)</f>
        <v>0</v>
      </c>
      <c r="P170" s="102">
        <f>IF(COUNT($H170:O170)&gt;='RFM input'!$AA$7,0,($G118+(SUM($G170:O170)))*P$8)</f>
        <v>0</v>
      </c>
      <c r="Q170" s="102">
        <f>IF(COUNT($H170:P170)&gt;='RFM input'!$AA$7,0,($G118+(SUM($G170:P170)))*Q$8)</f>
        <v>0</v>
      </c>
      <c r="R170" s="91"/>
      <c r="S170" s="91"/>
      <c r="T170" s="91"/>
      <c r="U170" s="91"/>
      <c r="V170" s="91"/>
      <c r="W170" s="91"/>
      <c r="X170" s="91"/>
      <c r="Y170" s="91"/>
      <c r="Z170" s="91"/>
      <c r="AA170" s="249"/>
    </row>
    <row r="171" spans="1:27" hidden="1" outlineLevel="1">
      <c r="A171" s="4"/>
      <c r="B171" s="36"/>
      <c r="C171" s="225" t="s">
        <v>24</v>
      </c>
      <c r="D171" s="4"/>
      <c r="E171" s="4"/>
      <c r="F171" s="127"/>
      <c r="G171" s="181"/>
      <c r="H171" s="102"/>
      <c r="I171" s="308">
        <f>IF(COUNT($H170:I170)='RFM input'!$AA$7,SUM($G170:I170),0)</f>
        <v>0</v>
      </c>
      <c r="J171" s="308">
        <f>IF(COUNT($H170:J170)='RFM input'!$AA$7,SUM($G170:J170),0)</f>
        <v>0</v>
      </c>
      <c r="K171" s="308">
        <f>IF(COUNT($H170:K170)='RFM input'!$AA$7,SUM($G170:K170),0)</f>
        <v>0</v>
      </c>
      <c r="L171" s="102">
        <f>IF(COUNT($H170:L170)='RFM input'!$AA$7,SUM($G170:L170),0)</f>
        <v>0</v>
      </c>
      <c r="M171" s="102">
        <f>IF(COUNT($H170:M170)='RFM input'!$AA$7,SUM($G170:M170),0)</f>
        <v>0</v>
      </c>
      <c r="N171" s="102">
        <f>IF(COUNT($H170:N170)='RFM input'!$AA$7,SUM($G170:N170),0)</f>
        <v>0</v>
      </c>
      <c r="O171" s="102">
        <f>IF(COUNT($H170:O170)='RFM input'!$AA$7,SUM($G170:O170),0)</f>
        <v>0</v>
      </c>
      <c r="P171" s="102">
        <f>IF(COUNT($H170:P170)='RFM input'!$AA$7,SUM($G170:P170),0)</f>
        <v>0</v>
      </c>
      <c r="Q171" s="102">
        <f>IF(COUNT($H170:Q170)='RFM input'!$AA$7,SUM($G170:Q170),0)</f>
        <v>0</v>
      </c>
      <c r="R171" s="91"/>
      <c r="S171" s="91"/>
      <c r="T171" s="91"/>
      <c r="U171" s="91"/>
      <c r="V171" s="91"/>
      <c r="W171" s="91"/>
      <c r="X171" s="91"/>
      <c r="Y171" s="91"/>
      <c r="Z171" s="91"/>
      <c r="AA171" s="249"/>
    </row>
    <row r="172" spans="1:27" hidden="1" outlineLevel="1">
      <c r="A172" s="4"/>
      <c r="B172" s="36"/>
      <c r="C172" s="217" t="str">
        <f>Asset2</f>
        <v xml:space="preserve">Compressors </v>
      </c>
      <c r="D172" s="4"/>
      <c r="E172" s="4"/>
      <c r="F172" s="127"/>
      <c r="G172" s="181"/>
      <c r="H172" s="102">
        <f>($G119+(SUM($G172:G172)))*H$8</f>
        <v>0</v>
      </c>
      <c r="I172" s="308">
        <f>($G119+(SUM($G172:H172)))*I$8</f>
        <v>0</v>
      </c>
      <c r="J172" s="308">
        <f>IF(COUNT($H172:I172)&gt;='RFM input'!$AA$7,0,($G119+(SUM($G172:I172)))*J$8)</f>
        <v>0</v>
      </c>
      <c r="K172" s="308">
        <f>IF(COUNT($H172:J172)&gt;='RFM input'!$AA$7,0,($G119+(SUM($G172:J172)))*K$8)</f>
        <v>0</v>
      </c>
      <c r="L172" s="102">
        <f>IF(COUNT($H172:K172)&gt;='RFM input'!$AA$7,0,($G119+(SUM($G172:K172)))*L$8)</f>
        <v>0</v>
      </c>
      <c r="M172" s="102">
        <f>IF(COUNT($H172:L172)&gt;='RFM input'!$AA$7,0,($G119+(SUM($G172:L172)))*M$8)</f>
        <v>0</v>
      </c>
      <c r="N172" s="102">
        <f>IF(COUNT($H172:M172)&gt;='RFM input'!$AA$7,0,($G119+(SUM($G172:M172)))*N$8)</f>
        <v>0</v>
      </c>
      <c r="O172" s="102">
        <f>IF(COUNT($H172:N172)&gt;='RFM input'!$AA$7,0,($G119+(SUM($G172:N172)))*O$8)</f>
        <v>0</v>
      </c>
      <c r="P172" s="102">
        <f>IF(COUNT($H172:O172)&gt;='RFM input'!$AA$7,0,($G119+(SUM($G172:O172)))*P$8)</f>
        <v>0</v>
      </c>
      <c r="Q172" s="102">
        <f>IF(COUNT($H172:P172)&gt;='RFM input'!$AA$7,0,($G119+(SUM($G172:P172)))*Q$8)</f>
        <v>0</v>
      </c>
      <c r="R172" s="91"/>
      <c r="S172" s="91"/>
      <c r="T172" s="91"/>
      <c r="U172" s="91"/>
      <c r="V172" s="91"/>
      <c r="W172" s="91"/>
      <c r="X172" s="91"/>
      <c r="Y172" s="91"/>
      <c r="Z172" s="91"/>
      <c r="AA172" s="249"/>
    </row>
    <row r="173" spans="1:27" hidden="1" outlineLevel="1">
      <c r="A173" s="4"/>
      <c r="B173" s="36"/>
      <c r="C173" s="225" t="s">
        <v>24</v>
      </c>
      <c r="D173" s="4"/>
      <c r="E173" s="4"/>
      <c r="F173" s="127"/>
      <c r="G173" s="181"/>
      <c r="H173" s="102"/>
      <c r="I173" s="308">
        <f>IF(COUNT($H172:I172)='RFM input'!$AA$7,SUM($G172:I172),0)</f>
        <v>0</v>
      </c>
      <c r="J173" s="308">
        <f>IF(COUNT($H172:J172)='RFM input'!$AA$7,SUM($G172:J172),0)</f>
        <v>0</v>
      </c>
      <c r="K173" s="308">
        <f>IF(COUNT($H172:K172)='RFM input'!$AA$7,SUM($G172:K172),0)</f>
        <v>0</v>
      </c>
      <c r="L173" s="102">
        <f>IF(COUNT($H172:L172)='RFM input'!$AA$7,SUM($G172:L172),0)</f>
        <v>0</v>
      </c>
      <c r="M173" s="102">
        <f>IF(COUNT($H172:M172)='RFM input'!$AA$7,SUM($G172:M172),0)</f>
        <v>0</v>
      </c>
      <c r="N173" s="102">
        <f>IF(COUNT($H172:N172)='RFM input'!$AA$7,SUM($G172:N172),0)</f>
        <v>0</v>
      </c>
      <c r="O173" s="102">
        <f>IF(COUNT($H172:O172)='RFM input'!$AA$7,SUM($G172:O172),0)</f>
        <v>0</v>
      </c>
      <c r="P173" s="102">
        <f>IF(COUNT($H172:P172)='RFM input'!$AA$7,SUM($G172:P172),0)</f>
        <v>0</v>
      </c>
      <c r="Q173" s="102">
        <f>IF(COUNT($H172:Q172)='RFM input'!$AA$7,SUM($G172:Q172),0)</f>
        <v>0</v>
      </c>
      <c r="R173" s="91"/>
      <c r="S173" s="91"/>
      <c r="T173" s="91"/>
      <c r="U173" s="91"/>
      <c r="V173" s="91"/>
      <c r="W173" s="91"/>
      <c r="X173" s="91"/>
      <c r="Y173" s="91"/>
      <c r="Z173" s="91"/>
      <c r="AA173" s="249"/>
    </row>
    <row r="174" spans="1:27" hidden="1" outlineLevel="1">
      <c r="A174" s="4"/>
      <c r="B174" s="36"/>
      <c r="C174" s="217" t="str">
        <f>Asset3</f>
        <v>City Gates &amp; Field Regulators</v>
      </c>
      <c r="D174" s="4"/>
      <c r="E174" s="4"/>
      <c r="F174" s="127"/>
      <c r="G174" s="181"/>
      <c r="H174" s="102">
        <f>($G120+(SUM($G174:G174)))*H$8</f>
        <v>0</v>
      </c>
      <c r="I174" s="308">
        <f>($G120+(SUM($G174:H174)))*I$8</f>
        <v>0</v>
      </c>
      <c r="J174" s="308">
        <f>IF(COUNT($H174:I174)&gt;='RFM input'!$AA$7,0,($G120+(SUM($G174:I174)))*J$8)</f>
        <v>0</v>
      </c>
      <c r="K174" s="308">
        <f>IF(COUNT($H174:J174)&gt;='RFM input'!$AA$7,0,($G120+(SUM($G174:J174)))*K$8)</f>
        <v>0</v>
      </c>
      <c r="L174" s="102">
        <f>IF(COUNT($H174:K174)&gt;='RFM input'!$AA$7,0,($G120+(SUM($G174:K174)))*L$8)</f>
        <v>0</v>
      </c>
      <c r="M174" s="102">
        <f>IF(COUNT($H174:L174)&gt;='RFM input'!$AA$7,0,($G120+(SUM($G174:L174)))*M$8)</f>
        <v>0</v>
      </c>
      <c r="N174" s="102">
        <f>IF(COUNT($H174:M174)&gt;='RFM input'!$AA$7,0,($G120+(SUM($G174:M174)))*N$8)</f>
        <v>0</v>
      </c>
      <c r="O174" s="102">
        <f>IF(COUNT($H174:N174)&gt;='RFM input'!$AA$7,0,($G120+(SUM($G174:N174)))*O$8)</f>
        <v>0</v>
      </c>
      <c r="P174" s="102">
        <f>IF(COUNT($H174:O174)&gt;='RFM input'!$AA$7,0,($G120+(SUM($G174:O174)))*P$8)</f>
        <v>0</v>
      </c>
      <c r="Q174" s="102">
        <f>IF(COUNT($H174:P174)&gt;='RFM input'!$AA$7,0,($G120+(SUM($G174:P174)))*Q$8)</f>
        <v>0</v>
      </c>
      <c r="R174" s="91"/>
      <c r="S174" s="91"/>
      <c r="T174" s="91"/>
      <c r="U174" s="91"/>
      <c r="V174" s="91"/>
      <c r="W174" s="91"/>
      <c r="X174" s="91"/>
      <c r="Y174" s="91"/>
      <c r="Z174" s="91"/>
      <c r="AA174" s="249"/>
    </row>
    <row r="175" spans="1:27" hidden="1" outlineLevel="1">
      <c r="A175" s="4"/>
      <c r="B175" s="36"/>
      <c r="C175" s="225" t="s">
        <v>24</v>
      </c>
      <c r="D175" s="4"/>
      <c r="E175" s="4"/>
      <c r="F175" s="127"/>
      <c r="G175" s="181"/>
      <c r="H175" s="102"/>
      <c r="I175" s="308">
        <f>IF(COUNT($H174:I174)='RFM input'!$AA$7,SUM($G174:I174),0)</f>
        <v>0</v>
      </c>
      <c r="J175" s="308">
        <f>IF(COUNT($H174:J174)='RFM input'!$AA$7,SUM($G174:J174),0)</f>
        <v>0</v>
      </c>
      <c r="K175" s="308">
        <f>IF(COUNT($H174:K174)='RFM input'!$AA$7,SUM($G174:K174),0)</f>
        <v>0</v>
      </c>
      <c r="L175" s="102">
        <f>IF(COUNT($H174:L174)='RFM input'!$AA$7,SUM($G174:L174),0)</f>
        <v>0</v>
      </c>
      <c r="M175" s="102">
        <f>IF(COUNT($H174:M174)='RFM input'!$AA$7,SUM($G174:M174),0)</f>
        <v>0</v>
      </c>
      <c r="N175" s="102">
        <f>IF(COUNT($H174:N174)='RFM input'!$AA$7,SUM($G174:N174),0)</f>
        <v>0</v>
      </c>
      <c r="O175" s="102">
        <f>IF(COUNT($H174:O174)='RFM input'!$AA$7,SUM($G174:O174),0)</f>
        <v>0</v>
      </c>
      <c r="P175" s="102">
        <f>IF(COUNT($H174:P174)='RFM input'!$AA$7,SUM($G174:P174),0)</f>
        <v>0</v>
      </c>
      <c r="Q175" s="102">
        <f>IF(COUNT($H174:Q174)='RFM input'!$AA$7,SUM($G174:Q174),0)</f>
        <v>0</v>
      </c>
      <c r="R175" s="91"/>
      <c r="S175" s="91"/>
      <c r="T175" s="91"/>
      <c r="U175" s="91"/>
      <c r="V175" s="91"/>
      <c r="W175" s="91"/>
      <c r="X175" s="91"/>
      <c r="Y175" s="91"/>
      <c r="Z175" s="91"/>
      <c r="AA175" s="249"/>
    </row>
    <row r="176" spans="1:27" hidden="1" outlineLevel="1">
      <c r="A176" s="4"/>
      <c r="B176" s="36"/>
      <c r="C176" s="217" t="str">
        <f>Asset4</f>
        <v>Odourant Plants</v>
      </c>
      <c r="D176" s="4"/>
      <c r="E176" s="4"/>
      <c r="F176" s="127"/>
      <c r="G176" s="181"/>
      <c r="H176" s="102">
        <f>($G121+(SUM($G176:G176)))*H$8</f>
        <v>0</v>
      </c>
      <c r="I176" s="308">
        <f>($G121+(SUM($G176:H176)))*I$8</f>
        <v>0</v>
      </c>
      <c r="J176" s="308">
        <f>IF(COUNT($H176:I176)&gt;='RFM input'!$AA$7,0,($G121+(SUM($G176:I176)))*J$8)</f>
        <v>0</v>
      </c>
      <c r="K176" s="308">
        <f>IF(COUNT($H176:J176)&gt;='RFM input'!$AA$7,0,($G121+(SUM($G176:J176)))*K$8)</f>
        <v>0</v>
      </c>
      <c r="L176" s="102">
        <f>IF(COUNT($H176:K176)&gt;='RFM input'!$AA$7,0,($G121+(SUM($G176:K176)))*L$8)</f>
        <v>0</v>
      </c>
      <c r="M176" s="102">
        <f>IF(COUNT($H176:L176)&gt;='RFM input'!$AA$7,0,($G121+(SUM($G176:L176)))*M$8)</f>
        <v>0</v>
      </c>
      <c r="N176" s="102">
        <f>IF(COUNT($H176:M176)&gt;='RFM input'!$AA$7,0,($G121+(SUM($G176:M176)))*N$8)</f>
        <v>0</v>
      </c>
      <c r="O176" s="102">
        <f>IF(COUNT($H176:N176)&gt;='RFM input'!$AA$7,0,($G121+(SUM($G176:N176)))*O$8)</f>
        <v>0</v>
      </c>
      <c r="P176" s="102">
        <f>IF(COUNT($H176:O176)&gt;='RFM input'!$AA$7,0,($G121+(SUM($G176:O176)))*P$8)</f>
        <v>0</v>
      </c>
      <c r="Q176" s="102">
        <f>IF(COUNT($H176:P176)&gt;='RFM input'!$AA$7,0,($G121+(SUM($G176:P176)))*Q$8)</f>
        <v>0</v>
      </c>
      <c r="R176" s="91"/>
      <c r="S176" s="91"/>
      <c r="T176" s="91"/>
      <c r="U176" s="91"/>
      <c r="V176" s="91"/>
      <c r="W176" s="91"/>
      <c r="X176" s="91"/>
      <c r="Y176" s="91"/>
      <c r="Z176" s="91"/>
      <c r="AA176" s="249"/>
    </row>
    <row r="177" spans="1:27" hidden="1" outlineLevel="1">
      <c r="A177" s="4"/>
      <c r="B177" s="36"/>
      <c r="C177" s="225" t="s">
        <v>24</v>
      </c>
      <c r="D177" s="4"/>
      <c r="E177" s="4"/>
      <c r="F177" s="127"/>
      <c r="G177" s="181"/>
      <c r="H177" s="102"/>
      <c r="I177" s="308">
        <f>IF(COUNT($H176:I176)='RFM input'!$AA$7,SUM($G176:I176),0)</f>
        <v>0</v>
      </c>
      <c r="J177" s="308">
        <f>IF(COUNT($H176:J176)='RFM input'!$AA$7,SUM($G176:J176),0)</f>
        <v>0</v>
      </c>
      <c r="K177" s="308">
        <f>IF(COUNT($H176:K176)='RFM input'!$AA$7,SUM($G176:K176),0)</f>
        <v>0</v>
      </c>
      <c r="L177" s="102">
        <f>IF(COUNT($H176:L176)='RFM input'!$AA$7,SUM($G176:L176),0)</f>
        <v>0</v>
      </c>
      <c r="M177" s="102">
        <f>IF(COUNT($H176:M176)='RFM input'!$AA$7,SUM($G176:M176),0)</f>
        <v>0</v>
      </c>
      <c r="N177" s="102">
        <f>IF(COUNT($H176:N176)='RFM input'!$AA$7,SUM($G176:N176),0)</f>
        <v>0</v>
      </c>
      <c r="O177" s="102">
        <f>IF(COUNT($H176:O176)='RFM input'!$AA$7,SUM($G176:O176),0)</f>
        <v>0</v>
      </c>
      <c r="P177" s="102">
        <f>IF(COUNT($H176:P176)='RFM input'!$AA$7,SUM($G176:P176),0)</f>
        <v>0</v>
      </c>
      <c r="Q177" s="102">
        <f>IF(COUNT($H176:Q176)='RFM input'!$AA$7,SUM($G176:Q176),0)</f>
        <v>0</v>
      </c>
      <c r="R177" s="91"/>
      <c r="S177" s="91"/>
      <c r="T177" s="91"/>
      <c r="U177" s="91"/>
      <c r="V177" s="91"/>
      <c r="W177" s="91"/>
      <c r="X177" s="91"/>
      <c r="Y177" s="91"/>
      <c r="Z177" s="91"/>
      <c r="AA177" s="249"/>
    </row>
    <row r="178" spans="1:27" hidden="1" outlineLevel="1">
      <c r="A178" s="4"/>
      <c r="B178" s="36"/>
      <c r="C178" s="217" t="str">
        <f>Asset5</f>
        <v>Gas Quality</v>
      </c>
      <c r="D178" s="4"/>
      <c r="E178" s="4"/>
      <c r="F178" s="127"/>
      <c r="G178" s="181"/>
      <c r="H178" s="102">
        <f>($G122+(SUM($G178:G178)))*H$8</f>
        <v>0</v>
      </c>
      <c r="I178" s="308">
        <f>($G122+(SUM($G178:H178)))*I$8</f>
        <v>0</v>
      </c>
      <c r="J178" s="308">
        <f>IF(COUNT($H178:I178)&gt;='RFM input'!$AA$7,0,($G122+(SUM($G178:I178)))*J$8)</f>
        <v>0</v>
      </c>
      <c r="K178" s="308">
        <f>IF(COUNT($H178:J178)&gt;='RFM input'!$AA$7,0,($G122+(SUM($G178:J178)))*K$8)</f>
        <v>0</v>
      </c>
      <c r="L178" s="102">
        <f>IF(COUNT($H178:K178)&gt;='RFM input'!$AA$7,0,($G122+(SUM($G178:K178)))*L$8)</f>
        <v>0</v>
      </c>
      <c r="M178" s="102">
        <f>IF(COUNT($H178:L178)&gt;='RFM input'!$AA$7,0,($G122+(SUM($G178:L178)))*M$8)</f>
        <v>0</v>
      </c>
      <c r="N178" s="102">
        <f>IF(COUNT($H178:M178)&gt;='RFM input'!$AA$7,0,($G122+(SUM($G178:M178)))*N$8)</f>
        <v>0</v>
      </c>
      <c r="O178" s="102">
        <f>IF(COUNT($H178:N178)&gt;='RFM input'!$AA$7,0,($G122+(SUM($G178:N178)))*O$8)</f>
        <v>0</v>
      </c>
      <c r="P178" s="102">
        <f>IF(COUNT($H178:O178)&gt;='RFM input'!$AA$7,0,($G122+(SUM($G178:O178)))*P$8)</f>
        <v>0</v>
      </c>
      <c r="Q178" s="102">
        <f>IF(COUNT($H178:P178)&gt;='RFM input'!$AA$7,0,($G122+(SUM($G178:P178)))*Q$8)</f>
        <v>0</v>
      </c>
      <c r="R178" s="91"/>
      <c r="S178" s="91"/>
      <c r="T178" s="91"/>
      <c r="U178" s="91"/>
      <c r="V178" s="91"/>
      <c r="W178" s="91"/>
      <c r="X178" s="91"/>
      <c r="Y178" s="91"/>
      <c r="Z178" s="91"/>
      <c r="AA178" s="249"/>
    </row>
    <row r="179" spans="1:27" hidden="1" outlineLevel="1">
      <c r="A179" s="4"/>
      <c r="B179" s="36"/>
      <c r="C179" s="225" t="s">
        <v>24</v>
      </c>
      <c r="D179" s="4"/>
      <c r="E179" s="4"/>
      <c r="F179" s="127"/>
      <c r="G179" s="181"/>
      <c r="H179" s="102"/>
      <c r="I179" s="308">
        <f>IF(COUNT($H178:I178)='RFM input'!$AA$7,SUM($G178:I178),0)</f>
        <v>0</v>
      </c>
      <c r="J179" s="308">
        <f>IF(COUNT($H178:J178)='RFM input'!$AA$7,SUM($G178:J178),0)</f>
        <v>0</v>
      </c>
      <c r="K179" s="308">
        <f>IF(COUNT($H178:K178)='RFM input'!$AA$7,SUM($G178:K178),0)</f>
        <v>0</v>
      </c>
      <c r="L179" s="102">
        <f>IF(COUNT($H178:L178)='RFM input'!$AA$7,SUM($G178:L178),0)</f>
        <v>0</v>
      </c>
      <c r="M179" s="102">
        <f>IF(COUNT($H178:M178)='RFM input'!$AA$7,SUM($G178:M178),0)</f>
        <v>0</v>
      </c>
      <c r="N179" s="102">
        <f>IF(COUNT($H178:N178)='RFM input'!$AA$7,SUM($G178:N178),0)</f>
        <v>0</v>
      </c>
      <c r="O179" s="102">
        <f>IF(COUNT($H178:O178)='RFM input'!$AA$7,SUM($G178:O178),0)</f>
        <v>0</v>
      </c>
      <c r="P179" s="102">
        <f>IF(COUNT($H178:P178)='RFM input'!$AA$7,SUM($G178:P178),0)</f>
        <v>0</v>
      </c>
      <c r="Q179" s="102">
        <f>IF(COUNT($H178:Q178)='RFM input'!$AA$7,SUM($G178:Q178),0)</f>
        <v>0</v>
      </c>
      <c r="R179" s="91"/>
      <c r="S179" s="91"/>
      <c r="T179" s="91"/>
      <c r="U179" s="91"/>
      <c r="V179" s="91"/>
      <c r="W179" s="91"/>
      <c r="X179" s="91"/>
      <c r="Y179" s="91"/>
      <c r="Z179" s="91"/>
      <c r="AA179" s="249"/>
    </row>
    <row r="180" spans="1:27" hidden="1" outlineLevel="1">
      <c r="A180" s="4"/>
      <c r="B180" s="36"/>
      <c r="C180" s="217" t="str">
        <f>Asset6</f>
        <v xml:space="preserve">Other </v>
      </c>
      <c r="D180" s="4"/>
      <c r="E180" s="4"/>
      <c r="F180" s="127"/>
      <c r="G180" s="181"/>
      <c r="H180" s="102">
        <f>($G123+(SUM($G180:G180)))*H$8</f>
        <v>0</v>
      </c>
      <c r="I180" s="308">
        <f>($G123+(SUM($G180:H180)))*I$8</f>
        <v>0</v>
      </c>
      <c r="J180" s="308">
        <f>IF(COUNT($H180:I180)&gt;='RFM input'!$AA$7,0,($G123+(SUM($G180:I180)))*J$8)</f>
        <v>0</v>
      </c>
      <c r="K180" s="308">
        <f>IF(COUNT($H180:J180)&gt;='RFM input'!$AA$7,0,($G123+(SUM($G180:J180)))*K$8)</f>
        <v>0</v>
      </c>
      <c r="L180" s="102">
        <f>IF(COUNT($H180:K180)&gt;='RFM input'!$AA$7,0,($G123+(SUM($G180:K180)))*L$8)</f>
        <v>0</v>
      </c>
      <c r="M180" s="102">
        <f>IF(COUNT($H180:L180)&gt;='RFM input'!$AA$7,0,($G123+(SUM($G180:L180)))*M$8)</f>
        <v>0</v>
      </c>
      <c r="N180" s="102">
        <f>IF(COUNT($H180:M180)&gt;='RFM input'!$AA$7,0,($G123+(SUM($G180:M180)))*N$8)</f>
        <v>0</v>
      </c>
      <c r="O180" s="102">
        <f>IF(COUNT($H180:N180)&gt;='RFM input'!$AA$7,0,($G123+(SUM($G180:N180)))*O$8)</f>
        <v>0</v>
      </c>
      <c r="P180" s="102">
        <f>IF(COUNT($H180:O180)&gt;='RFM input'!$AA$7,0,($G123+(SUM($G180:O180)))*P$8)</f>
        <v>0</v>
      </c>
      <c r="Q180" s="102">
        <f>IF(COUNT($H180:P180)&gt;='RFM input'!$AA$7,0,($G123+(SUM($G180:P180)))*Q$8)</f>
        <v>0</v>
      </c>
      <c r="R180" s="91"/>
      <c r="S180" s="91"/>
      <c r="T180" s="91"/>
      <c r="U180" s="91"/>
      <c r="V180" s="91"/>
      <c r="W180" s="91"/>
      <c r="X180" s="91"/>
      <c r="Y180" s="91"/>
      <c r="Z180" s="91"/>
      <c r="AA180" s="249"/>
    </row>
    <row r="181" spans="1:27" hidden="1" outlineLevel="1">
      <c r="A181" s="4"/>
      <c r="B181" s="36"/>
      <c r="C181" s="225" t="s">
        <v>24</v>
      </c>
      <c r="D181" s="4"/>
      <c r="E181" s="4"/>
      <c r="F181" s="127"/>
      <c r="G181" s="181"/>
      <c r="H181" s="102"/>
      <c r="I181" s="308">
        <f>IF(COUNT($H180:I180)='RFM input'!$AA$7,SUM($G180:I180),0)</f>
        <v>0</v>
      </c>
      <c r="J181" s="308">
        <f>IF(COUNT($H180:J180)='RFM input'!$AA$7,SUM($G180:J180),0)</f>
        <v>0</v>
      </c>
      <c r="K181" s="308">
        <f>IF(COUNT($H180:K180)='RFM input'!$AA$7,SUM($G180:K180),0)</f>
        <v>0</v>
      </c>
      <c r="L181" s="102">
        <f>IF(COUNT($H180:L180)='RFM input'!$AA$7,SUM($G180:L180),0)</f>
        <v>0</v>
      </c>
      <c r="M181" s="102">
        <f>IF(COUNT($H180:M180)='RFM input'!$AA$7,SUM($G180:M180),0)</f>
        <v>0</v>
      </c>
      <c r="N181" s="102">
        <f>IF(COUNT($H180:N180)='RFM input'!$AA$7,SUM($G180:N180),0)</f>
        <v>0</v>
      </c>
      <c r="O181" s="102">
        <f>IF(COUNT($H180:O180)='RFM input'!$AA$7,SUM($G180:O180),0)</f>
        <v>0</v>
      </c>
      <c r="P181" s="102">
        <f>IF(COUNT($H180:P180)='RFM input'!$AA$7,SUM($G180:P180),0)</f>
        <v>0</v>
      </c>
      <c r="Q181" s="102">
        <f>IF(COUNT($H180:Q180)='RFM input'!$AA$7,SUM($G180:Q180),0)</f>
        <v>0</v>
      </c>
      <c r="R181" s="91"/>
      <c r="S181" s="91"/>
      <c r="T181" s="91"/>
      <c r="U181" s="91"/>
      <c r="V181" s="91"/>
      <c r="W181" s="91"/>
      <c r="X181" s="91"/>
      <c r="Y181" s="91"/>
      <c r="Z181" s="91"/>
      <c r="AA181" s="249"/>
    </row>
    <row r="182" spans="1:27" hidden="1" outlineLevel="1">
      <c r="A182" s="4"/>
      <c r="B182" s="36"/>
      <c r="C182" s="217" t="str">
        <f>Asset7</f>
        <v>General Building</v>
      </c>
      <c r="D182" s="4"/>
      <c r="E182" s="4"/>
      <c r="F182" s="127"/>
      <c r="G182" s="181"/>
      <c r="H182" s="102">
        <f>($G124+(SUM($G182:G182)))*H$8</f>
        <v>0</v>
      </c>
      <c r="I182" s="308">
        <f>($G124+(SUM($G182:H182)))*I$8</f>
        <v>0</v>
      </c>
      <c r="J182" s="308">
        <f>IF(COUNT($H182:I182)&gt;='RFM input'!$AA$7,0,($G124+(SUM($G182:I182)))*J$8)</f>
        <v>0</v>
      </c>
      <c r="K182" s="308">
        <f>IF(COUNT($H182:J182)&gt;='RFM input'!$AA$7,0,($G124+(SUM($G182:J182)))*K$8)</f>
        <v>0</v>
      </c>
      <c r="L182" s="102">
        <f>IF(COUNT($H182:K182)&gt;='RFM input'!$AA$7,0,($G124+(SUM($G182:K182)))*L$8)</f>
        <v>0</v>
      </c>
      <c r="M182" s="102">
        <f>IF(COUNT($H182:L182)&gt;='RFM input'!$AA$7,0,($G124+(SUM($G182:L182)))*M$8)</f>
        <v>0</v>
      </c>
      <c r="N182" s="102">
        <f>IF(COUNT($H182:M182)&gt;='RFM input'!$AA$7,0,($G124+(SUM($G182:M182)))*N$8)</f>
        <v>0</v>
      </c>
      <c r="O182" s="102">
        <f>IF(COUNT($H182:N182)&gt;='RFM input'!$AA$7,0,($G124+(SUM($G182:N182)))*O$8)</f>
        <v>0</v>
      </c>
      <c r="P182" s="102">
        <f>IF(COUNT($H182:O182)&gt;='RFM input'!$AA$7,0,($G124+(SUM($G182:O182)))*P$8)</f>
        <v>0</v>
      </c>
      <c r="Q182" s="102">
        <f>IF(COUNT($H182:P182)&gt;='RFM input'!$AA$7,0,($G124+(SUM($G182:P182)))*Q$8)</f>
        <v>0</v>
      </c>
      <c r="R182" s="91"/>
      <c r="S182" s="91"/>
      <c r="T182" s="91"/>
      <c r="U182" s="91"/>
      <c r="V182" s="91"/>
      <c r="W182" s="91"/>
      <c r="X182" s="91"/>
      <c r="Y182" s="91"/>
      <c r="Z182" s="91"/>
      <c r="AA182" s="249"/>
    </row>
    <row r="183" spans="1:27" hidden="1" outlineLevel="1">
      <c r="A183" s="4"/>
      <c r="B183" s="36"/>
      <c r="C183" s="225" t="s">
        <v>24</v>
      </c>
      <c r="D183" s="4"/>
      <c r="E183" s="4"/>
      <c r="F183" s="127"/>
      <c r="G183" s="181"/>
      <c r="H183" s="102"/>
      <c r="I183" s="308">
        <f>IF(COUNT($H182:I182)='RFM input'!$AA$7,SUM($G182:I182),0)</f>
        <v>0</v>
      </c>
      <c r="J183" s="308">
        <f>IF(COUNT($H182:J182)='RFM input'!$AA$7,SUM($G182:J182),0)</f>
        <v>0</v>
      </c>
      <c r="K183" s="308">
        <f>IF(COUNT($H182:K182)='RFM input'!$AA$7,SUM($G182:K182),0)</f>
        <v>0</v>
      </c>
      <c r="L183" s="102">
        <f>IF(COUNT($H182:L182)='RFM input'!$AA$7,SUM($G182:L182),0)</f>
        <v>0</v>
      </c>
      <c r="M183" s="102">
        <f>IF(COUNT($H182:M182)='RFM input'!$AA$7,SUM($G182:M182),0)</f>
        <v>0</v>
      </c>
      <c r="N183" s="102">
        <f>IF(COUNT($H182:N182)='RFM input'!$AA$7,SUM($G182:N182),0)</f>
        <v>0</v>
      </c>
      <c r="O183" s="102">
        <f>IF(COUNT($H182:O182)='RFM input'!$AA$7,SUM($G182:O182),0)</f>
        <v>0</v>
      </c>
      <c r="P183" s="102">
        <f>IF(COUNT($H182:P182)='RFM input'!$AA$7,SUM($G182:P182),0)</f>
        <v>0</v>
      </c>
      <c r="Q183" s="102">
        <f>IF(COUNT($H182:Q182)='RFM input'!$AA$7,SUM($G182:Q182),0)</f>
        <v>0</v>
      </c>
      <c r="R183" s="91"/>
      <c r="S183" s="91"/>
      <c r="T183" s="91"/>
      <c r="U183" s="91"/>
      <c r="V183" s="91"/>
      <c r="W183" s="91"/>
      <c r="X183" s="91"/>
      <c r="Y183" s="91"/>
      <c r="Z183" s="91"/>
      <c r="AA183" s="249"/>
    </row>
    <row r="184" spans="1:27" hidden="1" outlineLevel="1">
      <c r="A184" s="4"/>
      <c r="B184" s="36"/>
      <c r="C184" s="217" t="str">
        <f>Asset8</f>
        <v>General Land</v>
      </c>
      <c r="D184" s="4"/>
      <c r="E184" s="4"/>
      <c r="F184" s="127"/>
      <c r="G184" s="181"/>
      <c r="H184" s="102">
        <f>($G125+(SUM($G184:G184)))*H$8</f>
        <v>0</v>
      </c>
      <c r="I184" s="308">
        <f>($G125+(SUM($G184:H184)))*I$8</f>
        <v>0</v>
      </c>
      <c r="J184" s="308">
        <f>IF(COUNT($H184:I184)&gt;='RFM input'!$AA$7,0,($G125+(SUM($G184:I184)))*J$8)</f>
        <v>0</v>
      </c>
      <c r="K184" s="308">
        <f>IF(COUNT($H184:J184)&gt;='RFM input'!$AA$7,0,($G125+(SUM($G184:J184)))*K$8)</f>
        <v>0</v>
      </c>
      <c r="L184" s="102">
        <f>IF(COUNT($H184:K184)&gt;='RFM input'!$AA$7,0,($G125+(SUM($G184:K184)))*L$8)</f>
        <v>0</v>
      </c>
      <c r="M184" s="102">
        <f>IF(COUNT($H184:L184)&gt;='RFM input'!$AA$7,0,($G125+(SUM($G184:L184)))*M$8)</f>
        <v>0</v>
      </c>
      <c r="N184" s="102">
        <f>IF(COUNT($H184:M184)&gt;='RFM input'!$AA$7,0,($G125+(SUM($G184:M184)))*N$8)</f>
        <v>0</v>
      </c>
      <c r="O184" s="102">
        <f>IF(COUNT($H184:N184)&gt;='RFM input'!$AA$7,0,($G125+(SUM($G184:N184)))*O$8)</f>
        <v>0</v>
      </c>
      <c r="P184" s="102">
        <f>IF(COUNT($H184:O184)&gt;='RFM input'!$AA$7,0,($G125+(SUM($G184:O184)))*P$8)</f>
        <v>0</v>
      </c>
      <c r="Q184" s="102">
        <f>IF(COUNT($H184:P184)&gt;='RFM input'!$AA$7,0,($G125+(SUM($G184:P184)))*Q$8)</f>
        <v>0</v>
      </c>
      <c r="R184" s="91"/>
      <c r="S184" s="91"/>
      <c r="T184" s="91"/>
      <c r="U184" s="91"/>
      <c r="V184" s="91"/>
      <c r="W184" s="91"/>
      <c r="X184" s="91"/>
      <c r="Y184" s="91"/>
      <c r="Z184" s="91"/>
      <c r="AA184" s="249"/>
    </row>
    <row r="185" spans="1:27" hidden="1" outlineLevel="1">
      <c r="A185" s="4"/>
      <c r="B185" s="36"/>
      <c r="C185" s="225" t="s">
        <v>24</v>
      </c>
      <c r="D185" s="4"/>
      <c r="E185" s="4"/>
      <c r="F185" s="127"/>
      <c r="G185" s="181"/>
      <c r="H185" s="102"/>
      <c r="I185" s="308">
        <f>IF(COUNT($H184:I184)='RFM input'!$AA$7,SUM($G184:I184),0)</f>
        <v>0</v>
      </c>
      <c r="J185" s="308">
        <f>IF(COUNT($H184:J184)='RFM input'!$AA$7,SUM($G184:J184),0)</f>
        <v>0</v>
      </c>
      <c r="K185" s="308">
        <f>IF(COUNT($H184:K184)='RFM input'!$AA$7,SUM($G184:K184),0)</f>
        <v>0</v>
      </c>
      <c r="L185" s="102">
        <f>IF(COUNT($H184:L184)='RFM input'!$AA$7,SUM($G184:L184),0)</f>
        <v>0</v>
      </c>
      <c r="M185" s="102">
        <f>IF(COUNT($H184:M184)='RFM input'!$AA$7,SUM($G184:M184),0)</f>
        <v>0</v>
      </c>
      <c r="N185" s="102">
        <f>IF(COUNT($H184:N184)='RFM input'!$AA$7,SUM($G184:N184),0)</f>
        <v>0</v>
      </c>
      <c r="O185" s="102">
        <f>IF(COUNT($H184:O184)='RFM input'!$AA$7,SUM($G184:O184),0)</f>
        <v>0</v>
      </c>
      <c r="P185" s="102">
        <f>IF(COUNT($H184:P184)='RFM input'!$AA$7,SUM($G184:P184),0)</f>
        <v>0</v>
      </c>
      <c r="Q185" s="102">
        <f>IF(COUNT($H184:Q184)='RFM input'!$AA$7,SUM($G184:Q184),0)</f>
        <v>0</v>
      </c>
      <c r="R185" s="91"/>
      <c r="S185" s="91"/>
      <c r="T185" s="91"/>
      <c r="U185" s="91"/>
      <c r="V185" s="91"/>
      <c r="W185" s="91"/>
      <c r="X185" s="91"/>
      <c r="Y185" s="91"/>
      <c r="Z185" s="91"/>
      <c r="AA185" s="249"/>
    </row>
    <row r="186" spans="1:27" hidden="1" outlineLevel="1">
      <c r="A186" s="4"/>
      <c r="B186" s="36"/>
      <c r="C186" s="217">
        <f>Asset9</f>
        <v>0</v>
      </c>
      <c r="D186" s="4"/>
      <c r="E186" s="4"/>
      <c r="F186" s="127"/>
      <c r="G186" s="181"/>
      <c r="H186" s="102">
        <f>($G126+(SUM($G186:G186)))*H$8</f>
        <v>0</v>
      </c>
      <c r="I186" s="308">
        <f>($G126+(SUM($G186:H186)))*I$8</f>
        <v>0</v>
      </c>
      <c r="J186" s="308">
        <f>IF(COUNT($H186:I186)&gt;='RFM input'!$AA$7,0,($G126+(SUM($G186:I186)))*J$8)</f>
        <v>0</v>
      </c>
      <c r="K186" s="308">
        <f>IF(COUNT($H186:J186)&gt;='RFM input'!$AA$7,0,($G126+(SUM($G186:J186)))*K$8)</f>
        <v>0</v>
      </c>
      <c r="L186" s="102">
        <f>IF(COUNT($H186:K186)&gt;='RFM input'!$AA$7,0,($G126+(SUM($G186:K186)))*L$8)</f>
        <v>0</v>
      </c>
      <c r="M186" s="102">
        <f>IF(COUNT($H186:L186)&gt;='RFM input'!$AA$7,0,($G126+(SUM($G186:L186)))*M$8)</f>
        <v>0</v>
      </c>
      <c r="N186" s="102">
        <f>IF(COUNT($H186:M186)&gt;='RFM input'!$AA$7,0,($G126+(SUM($G186:M186)))*N$8)</f>
        <v>0</v>
      </c>
      <c r="O186" s="102">
        <f>IF(COUNT($H186:N186)&gt;='RFM input'!$AA$7,0,($G126+(SUM($G186:N186)))*O$8)</f>
        <v>0</v>
      </c>
      <c r="P186" s="102">
        <f>IF(COUNT($H186:O186)&gt;='RFM input'!$AA$7,0,($G126+(SUM($G186:O186)))*P$8)</f>
        <v>0</v>
      </c>
      <c r="Q186" s="102">
        <f>IF(COUNT($H186:P186)&gt;='RFM input'!$AA$7,0,($G126+(SUM($G186:P186)))*Q$8)</f>
        <v>0</v>
      </c>
      <c r="R186" s="91"/>
      <c r="S186" s="91"/>
      <c r="T186" s="91"/>
      <c r="U186" s="91"/>
      <c r="V186" s="91"/>
      <c r="W186" s="91"/>
      <c r="X186" s="91"/>
      <c r="Y186" s="91"/>
      <c r="Z186" s="91"/>
      <c r="AA186" s="249"/>
    </row>
    <row r="187" spans="1:27" hidden="1" outlineLevel="1">
      <c r="A187" s="4"/>
      <c r="B187" s="36"/>
      <c r="C187" s="225" t="s">
        <v>24</v>
      </c>
      <c r="D187" s="4"/>
      <c r="E187" s="4"/>
      <c r="F187" s="127"/>
      <c r="G187" s="181"/>
      <c r="H187" s="102"/>
      <c r="I187" s="308">
        <f>IF(COUNT($H186:I186)='RFM input'!$AA$7,SUM($G186:I186),0)</f>
        <v>0</v>
      </c>
      <c r="J187" s="308">
        <f>IF(COUNT($H186:J186)='RFM input'!$AA$7,SUM($G186:J186),0)</f>
        <v>0</v>
      </c>
      <c r="K187" s="308">
        <f>IF(COUNT($H186:K186)='RFM input'!$AA$7,SUM($G186:K186),0)</f>
        <v>0</v>
      </c>
      <c r="L187" s="102">
        <f>IF(COUNT($H186:L186)='RFM input'!$AA$7,SUM($G186:L186),0)</f>
        <v>0</v>
      </c>
      <c r="M187" s="102">
        <f>IF(COUNT($H186:M186)='RFM input'!$AA$7,SUM($G186:M186),0)</f>
        <v>0</v>
      </c>
      <c r="N187" s="102">
        <f>IF(COUNT($H186:N186)='RFM input'!$AA$7,SUM($G186:N186),0)</f>
        <v>0</v>
      </c>
      <c r="O187" s="102">
        <f>IF(COUNT($H186:O186)='RFM input'!$AA$7,SUM($G186:O186),0)</f>
        <v>0</v>
      </c>
      <c r="P187" s="102">
        <f>IF(COUNT($H186:P186)='RFM input'!$AA$7,SUM($G186:P186),0)</f>
        <v>0</v>
      </c>
      <c r="Q187" s="102">
        <f>IF(COUNT($H186:Q186)='RFM input'!$AA$7,SUM($G186:Q186),0)</f>
        <v>0</v>
      </c>
      <c r="R187" s="91"/>
      <c r="S187" s="91"/>
      <c r="T187" s="91"/>
      <c r="U187" s="91"/>
      <c r="V187" s="91"/>
      <c r="W187" s="91"/>
      <c r="X187" s="91"/>
      <c r="Y187" s="91"/>
      <c r="Z187" s="91"/>
      <c r="AA187" s="249"/>
    </row>
    <row r="188" spans="1:27" hidden="1" outlineLevel="1">
      <c r="A188" s="4"/>
      <c r="B188" s="36"/>
      <c r="C188" s="217">
        <f>Asset10</f>
        <v>0</v>
      </c>
      <c r="D188" s="4"/>
      <c r="E188" s="4"/>
      <c r="F188" s="127"/>
      <c r="G188" s="181"/>
      <c r="H188" s="102">
        <f>($G127+(SUM($G188:G188)))*H$8</f>
        <v>0</v>
      </c>
      <c r="I188" s="308">
        <f>($G127+(SUM($G188:H188)))*I$8</f>
        <v>0</v>
      </c>
      <c r="J188" s="308">
        <f>IF(COUNT($H188:I188)&gt;='RFM input'!$AA$7,0,($G127+(SUM($G188:I188)))*J$8)</f>
        <v>0</v>
      </c>
      <c r="K188" s="308">
        <f>IF(COUNT($H188:J188)&gt;='RFM input'!$AA$7,0,($G127+(SUM($G188:J188)))*K$8)</f>
        <v>0</v>
      </c>
      <c r="L188" s="102">
        <f>IF(COUNT($H188:K188)&gt;='RFM input'!$AA$7,0,($G127+(SUM($G188:K188)))*L$8)</f>
        <v>0</v>
      </c>
      <c r="M188" s="102">
        <f>IF(COUNT($H188:L188)&gt;='RFM input'!$AA$7,0,($G127+(SUM($G188:L188)))*M$8)</f>
        <v>0</v>
      </c>
      <c r="N188" s="102">
        <f>IF(COUNT($H188:M188)&gt;='RFM input'!$AA$7,0,($G127+(SUM($G188:M188)))*N$8)</f>
        <v>0</v>
      </c>
      <c r="O188" s="102">
        <f>IF(COUNT($H188:N188)&gt;='RFM input'!$AA$7,0,($G127+(SUM($G188:N188)))*O$8)</f>
        <v>0</v>
      </c>
      <c r="P188" s="102">
        <f>IF(COUNT($H188:O188)&gt;='RFM input'!$AA$7,0,($G127+(SUM($G188:O188)))*P$8)</f>
        <v>0</v>
      </c>
      <c r="Q188" s="102">
        <f>IF(COUNT($H188:P188)&gt;='RFM input'!$AA$7,0,($G127+(SUM($G188:P188)))*Q$8)</f>
        <v>0</v>
      </c>
      <c r="R188" s="91"/>
      <c r="S188" s="91"/>
      <c r="T188" s="91"/>
      <c r="U188" s="91"/>
      <c r="V188" s="91"/>
      <c r="W188" s="91"/>
      <c r="X188" s="91"/>
      <c r="Y188" s="91"/>
      <c r="Z188" s="91"/>
      <c r="AA188" s="249"/>
    </row>
    <row r="189" spans="1:27" hidden="1" outlineLevel="1">
      <c r="A189" s="4"/>
      <c r="B189" s="36"/>
      <c r="C189" s="225" t="s">
        <v>24</v>
      </c>
      <c r="D189" s="4"/>
      <c r="E189" s="4"/>
      <c r="F189" s="127"/>
      <c r="G189" s="181"/>
      <c r="H189" s="102"/>
      <c r="I189" s="308">
        <f>IF(COUNT($H188:I188)='RFM input'!$AA$7,SUM($G188:I188),0)</f>
        <v>0</v>
      </c>
      <c r="J189" s="308">
        <f>IF(COUNT($H188:J188)='RFM input'!$AA$7,SUM($G188:J188),0)</f>
        <v>0</v>
      </c>
      <c r="K189" s="308">
        <f>IF(COUNT($H188:K188)='RFM input'!$AA$7,SUM($G188:K188),0)</f>
        <v>0</v>
      </c>
      <c r="L189" s="102">
        <f>IF(COUNT($H188:L188)='RFM input'!$AA$7,SUM($G188:L188),0)</f>
        <v>0</v>
      </c>
      <c r="M189" s="102">
        <f>IF(COUNT($H188:M188)='RFM input'!$AA$7,SUM($G188:M188),0)</f>
        <v>0</v>
      </c>
      <c r="N189" s="102">
        <f>IF(COUNT($H188:N188)='RFM input'!$AA$7,SUM($G188:N188),0)</f>
        <v>0</v>
      </c>
      <c r="O189" s="102">
        <f>IF(COUNT($H188:O188)='RFM input'!$AA$7,SUM($G188:O188),0)</f>
        <v>0</v>
      </c>
      <c r="P189" s="102">
        <f>IF(COUNT($H188:P188)='RFM input'!$AA$7,SUM($G188:P188),0)</f>
        <v>0</v>
      </c>
      <c r="Q189" s="102">
        <f>IF(COUNT($H188:Q188)='RFM input'!$AA$7,SUM($G188:Q188),0)</f>
        <v>0</v>
      </c>
      <c r="R189" s="91"/>
      <c r="S189" s="91"/>
      <c r="T189" s="91"/>
      <c r="U189" s="91"/>
      <c r="V189" s="91"/>
      <c r="W189" s="91"/>
      <c r="X189" s="91"/>
      <c r="Y189" s="91"/>
      <c r="Z189" s="91"/>
      <c r="AA189" s="249"/>
    </row>
    <row r="190" spans="1:27" hidden="1" outlineLevel="1">
      <c r="A190" s="4"/>
      <c r="B190" s="36"/>
      <c r="C190" s="217">
        <f>Asset11</f>
        <v>0</v>
      </c>
      <c r="D190" s="4"/>
      <c r="E190" s="4"/>
      <c r="F190" s="127"/>
      <c r="G190" s="181"/>
      <c r="H190" s="102">
        <f>($G128+(SUM($G190:G190)))*H$8</f>
        <v>0</v>
      </c>
      <c r="I190" s="308">
        <f>($G128+(SUM($G190:H190)))*I$8</f>
        <v>0</v>
      </c>
      <c r="J190" s="308">
        <f>IF(COUNT($H190:I190)&gt;='RFM input'!$AA$7,0,($G128+(SUM($G190:I190)))*J$8)</f>
        <v>0</v>
      </c>
      <c r="K190" s="308">
        <f>IF(COUNT($H190:J190)&gt;='RFM input'!$AA$7,0,($G128+(SUM($G190:J190)))*K$8)</f>
        <v>0</v>
      </c>
      <c r="L190" s="102">
        <f>IF(COUNT($H190:K190)&gt;='RFM input'!$AA$7,0,($G128+(SUM($G190:K190)))*L$8)</f>
        <v>0</v>
      </c>
      <c r="M190" s="102">
        <f>IF(COUNT($H190:L190)&gt;='RFM input'!$AA$7,0,($G128+(SUM($G190:L190)))*M$8)</f>
        <v>0</v>
      </c>
      <c r="N190" s="102">
        <f>IF(COUNT($H190:M190)&gt;='RFM input'!$AA$7,0,($G128+(SUM($G190:M190)))*N$8)</f>
        <v>0</v>
      </c>
      <c r="O190" s="102">
        <f>IF(COUNT($H190:N190)&gt;='RFM input'!$AA$7,0,($G128+(SUM($G190:N190)))*O$8)</f>
        <v>0</v>
      </c>
      <c r="P190" s="102">
        <f>IF(COUNT($H190:O190)&gt;='RFM input'!$AA$7,0,($G128+(SUM($G190:O190)))*P$8)</f>
        <v>0</v>
      </c>
      <c r="Q190" s="102">
        <f>IF(COUNT($H190:P190)&gt;='RFM input'!$AA$7,0,($G128+(SUM($G190:P190)))*Q$8)</f>
        <v>0</v>
      </c>
      <c r="R190" s="91"/>
      <c r="S190" s="91"/>
      <c r="T190" s="91"/>
      <c r="U190" s="91"/>
      <c r="V190" s="91"/>
      <c r="W190" s="91"/>
      <c r="X190" s="91"/>
      <c r="Y190" s="91"/>
      <c r="Z190" s="91"/>
      <c r="AA190" s="249"/>
    </row>
    <row r="191" spans="1:27" hidden="1" outlineLevel="1">
      <c r="A191" s="4"/>
      <c r="B191" s="36"/>
      <c r="C191" s="225" t="s">
        <v>24</v>
      </c>
      <c r="D191" s="4"/>
      <c r="E191" s="4"/>
      <c r="F191" s="127"/>
      <c r="G191" s="181"/>
      <c r="H191" s="102"/>
      <c r="I191" s="308">
        <f>IF(COUNT($H190:I190)='RFM input'!$AA$7,SUM($G190:I190),0)</f>
        <v>0</v>
      </c>
      <c r="J191" s="308">
        <f>IF(COUNT($H190:J190)='RFM input'!$AA$7,SUM($G190:J190),0)</f>
        <v>0</v>
      </c>
      <c r="K191" s="308">
        <f>IF(COUNT($H190:K190)='RFM input'!$AA$7,SUM($G190:K190),0)</f>
        <v>0</v>
      </c>
      <c r="L191" s="102">
        <f>IF(COUNT($H190:L190)='RFM input'!$AA$7,SUM($G190:L190),0)</f>
        <v>0</v>
      </c>
      <c r="M191" s="102">
        <f>IF(COUNT($H190:M190)='RFM input'!$AA$7,SUM($G190:M190),0)</f>
        <v>0</v>
      </c>
      <c r="N191" s="102">
        <f>IF(COUNT($H190:N190)='RFM input'!$AA$7,SUM($G190:N190),0)</f>
        <v>0</v>
      </c>
      <c r="O191" s="102">
        <f>IF(COUNT($H190:O190)='RFM input'!$AA$7,SUM($G190:O190),0)</f>
        <v>0</v>
      </c>
      <c r="P191" s="102">
        <f>IF(COUNT($H190:P190)='RFM input'!$AA$7,SUM($G190:P190),0)</f>
        <v>0</v>
      </c>
      <c r="Q191" s="102">
        <f>IF(COUNT($H190:Q190)='RFM input'!$AA$7,SUM($G190:Q190),0)</f>
        <v>0</v>
      </c>
      <c r="R191" s="91"/>
      <c r="S191" s="91"/>
      <c r="T191" s="91"/>
      <c r="U191" s="91"/>
      <c r="V191" s="91"/>
      <c r="W191" s="91"/>
      <c r="X191" s="91"/>
      <c r="Y191" s="91"/>
      <c r="Z191" s="91"/>
      <c r="AA191" s="249"/>
    </row>
    <row r="192" spans="1:27" hidden="1" outlineLevel="1">
      <c r="A192" s="4"/>
      <c r="B192" s="36"/>
      <c r="C192" s="217">
        <f>Asset12</f>
        <v>0</v>
      </c>
      <c r="D192" s="4"/>
      <c r="E192" s="4"/>
      <c r="F192" s="127"/>
      <c r="G192" s="181"/>
      <c r="H192" s="102">
        <f>($G129+(SUM($G192:G192)))*H$8</f>
        <v>0</v>
      </c>
      <c r="I192" s="308">
        <f>($G129+(SUM($G192:H192)))*I$8</f>
        <v>0</v>
      </c>
      <c r="J192" s="308">
        <f>IF(COUNT($H192:I192)&gt;='RFM input'!$AA$7,0,($G129+(SUM($G192:I192)))*J$8)</f>
        <v>0</v>
      </c>
      <c r="K192" s="308">
        <f>IF(COUNT($H192:J192)&gt;='RFM input'!$AA$7,0,($G129+(SUM($G192:J192)))*K$8)</f>
        <v>0</v>
      </c>
      <c r="L192" s="102">
        <f>IF(COUNT($H192:K192)&gt;='RFM input'!$AA$7,0,($G129+(SUM($G192:K192)))*L$8)</f>
        <v>0</v>
      </c>
      <c r="M192" s="102">
        <f>IF(COUNT($H192:L192)&gt;='RFM input'!$AA$7,0,($G129+(SUM($G192:L192)))*M$8)</f>
        <v>0</v>
      </c>
      <c r="N192" s="102">
        <f>IF(COUNT($H192:M192)&gt;='RFM input'!$AA$7,0,($G129+(SUM($G192:M192)))*N$8)</f>
        <v>0</v>
      </c>
      <c r="O192" s="102">
        <f>IF(COUNT($H192:N192)&gt;='RFM input'!$AA$7,0,($G129+(SUM($G192:N192)))*O$8)</f>
        <v>0</v>
      </c>
      <c r="P192" s="102">
        <f>IF(COUNT($H192:O192)&gt;='RFM input'!$AA$7,0,($G129+(SUM($G192:O192)))*P$8)</f>
        <v>0</v>
      </c>
      <c r="Q192" s="102">
        <f>IF(COUNT($H192:P192)&gt;='RFM input'!$AA$7,0,($G129+(SUM($G192:P192)))*Q$8)</f>
        <v>0</v>
      </c>
      <c r="R192" s="91"/>
      <c r="S192" s="91"/>
      <c r="T192" s="91"/>
      <c r="U192" s="91"/>
      <c r="V192" s="91"/>
      <c r="W192" s="91"/>
      <c r="X192" s="91"/>
      <c r="Y192" s="91"/>
      <c r="Z192" s="91"/>
      <c r="AA192" s="249"/>
    </row>
    <row r="193" spans="1:27" hidden="1" outlineLevel="1">
      <c r="A193" s="4"/>
      <c r="B193" s="36"/>
      <c r="C193" s="225" t="s">
        <v>24</v>
      </c>
      <c r="D193" s="4"/>
      <c r="E193" s="4"/>
      <c r="F193" s="127"/>
      <c r="G193" s="181"/>
      <c r="H193" s="102"/>
      <c r="I193" s="308">
        <f>IF(COUNT($H192:I192)='RFM input'!$AA$7,SUM($G192:I192),0)</f>
        <v>0</v>
      </c>
      <c r="J193" s="308">
        <f>IF(COUNT($H192:J192)='RFM input'!$AA$7,SUM($G192:J192),0)</f>
        <v>0</v>
      </c>
      <c r="K193" s="308">
        <f>IF(COUNT($H192:K192)='RFM input'!$AA$7,SUM($G192:K192),0)</f>
        <v>0</v>
      </c>
      <c r="L193" s="102">
        <f>IF(COUNT($H192:L192)='RFM input'!$AA$7,SUM($G192:L192),0)</f>
        <v>0</v>
      </c>
      <c r="M193" s="102">
        <f>IF(COUNT($H192:M192)='RFM input'!$AA$7,SUM($G192:M192),0)</f>
        <v>0</v>
      </c>
      <c r="N193" s="102">
        <f>IF(COUNT($H192:N192)='RFM input'!$AA$7,SUM($G192:N192),0)</f>
        <v>0</v>
      </c>
      <c r="O193" s="102">
        <f>IF(COUNT($H192:O192)='RFM input'!$AA$7,SUM($G192:O192),0)</f>
        <v>0</v>
      </c>
      <c r="P193" s="102">
        <f>IF(COUNT($H192:P192)='RFM input'!$AA$7,SUM($G192:P192),0)</f>
        <v>0</v>
      </c>
      <c r="Q193" s="102">
        <f>IF(COUNT($H192:Q192)='RFM input'!$AA$7,SUM($G192:Q192),0)</f>
        <v>0</v>
      </c>
      <c r="R193" s="91"/>
      <c r="S193" s="91"/>
      <c r="T193" s="91"/>
      <c r="U193" s="91"/>
      <c r="V193" s="91"/>
      <c r="W193" s="91"/>
      <c r="X193" s="91"/>
      <c r="Y193" s="91"/>
      <c r="Z193" s="91"/>
      <c r="AA193" s="249"/>
    </row>
    <row r="194" spans="1:27" hidden="1" outlineLevel="1">
      <c r="A194" s="4"/>
      <c r="B194" s="36"/>
      <c r="C194" s="217">
        <f>Asset13</f>
        <v>0</v>
      </c>
      <c r="D194" s="4"/>
      <c r="E194" s="4"/>
      <c r="F194" s="127"/>
      <c r="G194" s="181"/>
      <c r="H194" s="102">
        <f>($G130+(SUM($G194:G194)))*H$8</f>
        <v>0</v>
      </c>
      <c r="I194" s="308">
        <f>($G130+(SUM($G194:H194)))*I$8</f>
        <v>0</v>
      </c>
      <c r="J194" s="308">
        <f>IF(COUNT($H194:I194)&gt;='RFM input'!$AA$7,0,($G130+(SUM($G194:I194)))*J$8)</f>
        <v>0</v>
      </c>
      <c r="K194" s="308">
        <f>IF(COUNT($H194:J194)&gt;='RFM input'!$AA$7,0,($G130+(SUM($G194:J194)))*K$8)</f>
        <v>0</v>
      </c>
      <c r="L194" s="102">
        <f>IF(COUNT($H194:K194)&gt;='RFM input'!$AA$7,0,($G130+(SUM($G194:K194)))*L$8)</f>
        <v>0</v>
      </c>
      <c r="M194" s="102">
        <f>IF(COUNT($H194:L194)&gt;='RFM input'!$AA$7,0,($G130+(SUM($G194:L194)))*M$8)</f>
        <v>0</v>
      </c>
      <c r="N194" s="102">
        <f>IF(COUNT($H194:M194)&gt;='RFM input'!$AA$7,0,($G130+(SUM($G194:M194)))*N$8)</f>
        <v>0</v>
      </c>
      <c r="O194" s="102">
        <f>IF(COUNT($H194:N194)&gt;='RFM input'!$AA$7,0,($G130+(SUM($G194:N194)))*O$8)</f>
        <v>0</v>
      </c>
      <c r="P194" s="102">
        <f>IF(COUNT($H194:O194)&gt;='RFM input'!$AA$7,0,($G130+(SUM($G194:O194)))*P$8)</f>
        <v>0</v>
      </c>
      <c r="Q194" s="102">
        <f>IF(COUNT($H194:P194)&gt;='RFM input'!$AA$7,0,($G130+(SUM($G194:P194)))*Q$8)</f>
        <v>0</v>
      </c>
      <c r="R194" s="91"/>
      <c r="S194" s="91"/>
      <c r="T194" s="91"/>
      <c r="U194" s="91"/>
      <c r="V194" s="91"/>
      <c r="W194" s="91"/>
      <c r="X194" s="91"/>
      <c r="Y194" s="91"/>
      <c r="Z194" s="91"/>
      <c r="AA194" s="249"/>
    </row>
    <row r="195" spans="1:27" hidden="1" outlineLevel="1">
      <c r="A195" s="4"/>
      <c r="B195" s="36"/>
      <c r="C195" s="225" t="s">
        <v>24</v>
      </c>
      <c r="D195" s="4"/>
      <c r="E195" s="4"/>
      <c r="F195" s="127"/>
      <c r="G195" s="181"/>
      <c r="H195" s="102"/>
      <c r="I195" s="308">
        <f>IF(COUNT($H194:I194)='RFM input'!$AA$7,SUM($G194:I194),0)</f>
        <v>0</v>
      </c>
      <c r="J195" s="308">
        <f>IF(COUNT($H194:J194)='RFM input'!$AA$7,SUM($G194:J194),0)</f>
        <v>0</v>
      </c>
      <c r="K195" s="308">
        <f>IF(COUNT($H194:K194)='RFM input'!$AA$7,SUM($G194:K194),0)</f>
        <v>0</v>
      </c>
      <c r="L195" s="102">
        <f>IF(COUNT($H194:L194)='RFM input'!$AA$7,SUM($G194:L194),0)</f>
        <v>0</v>
      </c>
      <c r="M195" s="102">
        <f>IF(COUNT($H194:M194)='RFM input'!$AA$7,SUM($G194:M194),0)</f>
        <v>0</v>
      </c>
      <c r="N195" s="102">
        <f>IF(COUNT($H194:N194)='RFM input'!$AA$7,SUM($G194:N194),0)</f>
        <v>0</v>
      </c>
      <c r="O195" s="102">
        <f>IF(COUNT($H194:O194)='RFM input'!$AA$7,SUM($G194:O194),0)</f>
        <v>0</v>
      </c>
      <c r="P195" s="102">
        <f>IF(COUNT($H194:P194)='RFM input'!$AA$7,SUM($G194:P194),0)</f>
        <v>0</v>
      </c>
      <c r="Q195" s="102">
        <f>IF(COUNT($H194:Q194)='RFM input'!$AA$7,SUM($G194:Q194),0)</f>
        <v>0</v>
      </c>
      <c r="R195" s="91"/>
      <c r="S195" s="91"/>
      <c r="T195" s="91"/>
      <c r="U195" s="91"/>
      <c r="V195" s="91"/>
      <c r="W195" s="91"/>
      <c r="X195" s="91"/>
      <c r="Y195" s="91"/>
      <c r="Z195" s="91"/>
      <c r="AA195" s="249"/>
    </row>
    <row r="196" spans="1:27" hidden="1" outlineLevel="1">
      <c r="A196" s="4"/>
      <c r="B196" s="36"/>
      <c r="C196" s="217">
        <f>Asset14</f>
        <v>0</v>
      </c>
      <c r="D196" s="4"/>
      <c r="E196" s="4"/>
      <c r="F196" s="127"/>
      <c r="G196" s="181"/>
      <c r="H196" s="102">
        <f>($G131+(SUM($G196:G196)))*H$8</f>
        <v>0</v>
      </c>
      <c r="I196" s="308">
        <f>($G131+(SUM($G196:H196)))*I$8</f>
        <v>0</v>
      </c>
      <c r="J196" s="308">
        <f>IF(COUNT($H196:I196)&gt;='RFM input'!$AA$7,0,($G131+(SUM($G196:I196)))*J$8)</f>
        <v>0</v>
      </c>
      <c r="K196" s="308">
        <f>IF(COUNT($H196:J196)&gt;='RFM input'!$AA$7,0,($G131+(SUM($G196:J196)))*K$8)</f>
        <v>0</v>
      </c>
      <c r="L196" s="102">
        <f>IF(COUNT($H196:K196)&gt;='RFM input'!$AA$7,0,($G131+(SUM($G196:K196)))*L$8)</f>
        <v>0</v>
      </c>
      <c r="M196" s="102">
        <f>IF(COUNT($H196:L196)&gt;='RFM input'!$AA$7,0,($G131+(SUM($G196:L196)))*M$8)</f>
        <v>0</v>
      </c>
      <c r="N196" s="102">
        <f>IF(COUNT($H196:M196)&gt;='RFM input'!$AA$7,0,($G131+(SUM($G196:M196)))*N$8)</f>
        <v>0</v>
      </c>
      <c r="O196" s="102">
        <f>IF(COUNT($H196:N196)&gt;='RFM input'!$AA$7,0,($G131+(SUM($G196:N196)))*O$8)</f>
        <v>0</v>
      </c>
      <c r="P196" s="102">
        <f>IF(COUNT($H196:O196)&gt;='RFM input'!$AA$7,0,($G131+(SUM($G196:O196)))*P$8)</f>
        <v>0</v>
      </c>
      <c r="Q196" s="102">
        <f>IF(COUNT($H196:P196)&gt;='RFM input'!$AA$7,0,($G131+(SUM($G196:P196)))*Q$8)</f>
        <v>0</v>
      </c>
      <c r="R196" s="91"/>
      <c r="S196" s="91"/>
      <c r="T196" s="91"/>
      <c r="U196" s="91"/>
      <c r="V196" s="91"/>
      <c r="W196" s="91"/>
      <c r="X196" s="91"/>
      <c r="Y196" s="91"/>
      <c r="Z196" s="91"/>
      <c r="AA196" s="249"/>
    </row>
    <row r="197" spans="1:27" hidden="1" outlineLevel="1">
      <c r="A197" s="4"/>
      <c r="B197" s="36"/>
      <c r="C197" s="225" t="s">
        <v>24</v>
      </c>
      <c r="D197" s="4"/>
      <c r="E197" s="4"/>
      <c r="F197" s="127"/>
      <c r="G197" s="181"/>
      <c r="H197" s="102"/>
      <c r="I197" s="308">
        <f>IF(COUNT($H196:I196)='RFM input'!$AA$7,SUM($G196:I196),0)</f>
        <v>0</v>
      </c>
      <c r="J197" s="308">
        <f>IF(COUNT($H196:J196)='RFM input'!$AA$7,SUM($G196:J196),0)</f>
        <v>0</v>
      </c>
      <c r="K197" s="308">
        <f>IF(COUNT($H196:K196)='RFM input'!$AA$7,SUM($G196:K196),0)</f>
        <v>0</v>
      </c>
      <c r="L197" s="102">
        <f>IF(COUNT($H196:L196)='RFM input'!$AA$7,SUM($G196:L196),0)</f>
        <v>0</v>
      </c>
      <c r="M197" s="102">
        <f>IF(COUNT($H196:M196)='RFM input'!$AA$7,SUM($G196:M196),0)</f>
        <v>0</v>
      </c>
      <c r="N197" s="102">
        <f>IF(COUNT($H196:N196)='RFM input'!$AA$7,SUM($G196:N196),0)</f>
        <v>0</v>
      </c>
      <c r="O197" s="102">
        <f>IF(COUNT($H196:O196)='RFM input'!$AA$7,SUM($G196:O196),0)</f>
        <v>0</v>
      </c>
      <c r="P197" s="102">
        <f>IF(COUNT($H196:P196)='RFM input'!$AA$7,SUM($G196:P196),0)</f>
        <v>0</v>
      </c>
      <c r="Q197" s="102">
        <f>IF(COUNT($H196:Q196)='RFM input'!$AA$7,SUM($G196:Q196),0)</f>
        <v>0</v>
      </c>
      <c r="R197" s="91"/>
      <c r="S197" s="91"/>
      <c r="T197" s="91"/>
      <c r="U197" s="91"/>
      <c r="V197" s="91"/>
      <c r="W197" s="91"/>
      <c r="X197" s="91"/>
      <c r="Y197" s="91"/>
      <c r="Z197" s="91"/>
      <c r="AA197" s="249"/>
    </row>
    <row r="198" spans="1:27" hidden="1" outlineLevel="1">
      <c r="A198" s="4"/>
      <c r="B198" s="36"/>
      <c r="C198" s="217">
        <f>Asset15</f>
        <v>0</v>
      </c>
      <c r="D198" s="4"/>
      <c r="E198" s="4"/>
      <c r="F198" s="127"/>
      <c r="G198" s="181"/>
      <c r="H198" s="102">
        <f>($G132+(SUM($G198:G198)))*H$8</f>
        <v>0</v>
      </c>
      <c r="I198" s="308">
        <f>($G132+(SUM($G198:H198)))*I$8</f>
        <v>0</v>
      </c>
      <c r="J198" s="308">
        <f>IF(COUNT($H198:I198)&gt;='RFM input'!$AA$7,0,($G132+(SUM($G198:I198)))*J$8)</f>
        <v>0</v>
      </c>
      <c r="K198" s="308">
        <f>IF(COUNT($H198:J198)&gt;='RFM input'!$AA$7,0,($G132+(SUM($G198:J198)))*K$8)</f>
        <v>0</v>
      </c>
      <c r="L198" s="102">
        <f>IF(COUNT($H198:K198)&gt;='RFM input'!$AA$7,0,($G132+(SUM($G198:K198)))*L$8)</f>
        <v>0</v>
      </c>
      <c r="M198" s="102">
        <f>IF(COUNT($H198:L198)&gt;='RFM input'!$AA$7,0,($G132+(SUM($G198:L198)))*M$8)</f>
        <v>0</v>
      </c>
      <c r="N198" s="102">
        <f>IF(COUNT($H198:M198)&gt;='RFM input'!$AA$7,0,($G132+(SUM($G198:M198)))*N$8)</f>
        <v>0</v>
      </c>
      <c r="O198" s="102">
        <f>IF(COUNT($H198:N198)&gt;='RFM input'!$AA$7,0,($G132+(SUM($G198:N198)))*O$8)</f>
        <v>0</v>
      </c>
      <c r="P198" s="102">
        <f>IF(COUNT($H198:O198)&gt;='RFM input'!$AA$7,0,($G132+(SUM($G198:O198)))*P$8)</f>
        <v>0</v>
      </c>
      <c r="Q198" s="102">
        <f>IF(COUNT($H198:P198)&gt;='RFM input'!$AA$7,0,($G132+(SUM($G198:P198)))*Q$8)</f>
        <v>0</v>
      </c>
      <c r="R198" s="91"/>
      <c r="S198" s="91"/>
      <c r="T198" s="91"/>
      <c r="U198" s="91"/>
      <c r="V198" s="91"/>
      <c r="W198" s="91"/>
      <c r="X198" s="91"/>
      <c r="Y198" s="91"/>
      <c r="Z198" s="91"/>
      <c r="AA198" s="249"/>
    </row>
    <row r="199" spans="1:27" hidden="1" outlineLevel="1">
      <c r="A199" s="4"/>
      <c r="B199" s="36"/>
      <c r="C199" s="225" t="s">
        <v>24</v>
      </c>
      <c r="D199" s="4"/>
      <c r="E199" s="4"/>
      <c r="F199" s="127"/>
      <c r="G199" s="181"/>
      <c r="H199" s="102"/>
      <c r="I199" s="308">
        <f>IF(COUNT($H198:I198)='RFM input'!$AA$7,SUM($G198:I198),0)</f>
        <v>0</v>
      </c>
      <c r="J199" s="308">
        <f>IF(COUNT($H198:J198)='RFM input'!$AA$7,SUM($G198:J198),0)</f>
        <v>0</v>
      </c>
      <c r="K199" s="308">
        <f>IF(COUNT($H198:K198)='RFM input'!$AA$7,SUM($G198:K198),0)</f>
        <v>0</v>
      </c>
      <c r="L199" s="102">
        <f>IF(COUNT($H198:L198)='RFM input'!$AA$7,SUM($G198:L198),0)</f>
        <v>0</v>
      </c>
      <c r="M199" s="102">
        <f>IF(COUNT($H198:M198)='RFM input'!$AA$7,SUM($G198:M198),0)</f>
        <v>0</v>
      </c>
      <c r="N199" s="102">
        <f>IF(COUNT($H198:N198)='RFM input'!$AA$7,SUM($G198:N198),0)</f>
        <v>0</v>
      </c>
      <c r="O199" s="102">
        <f>IF(COUNT($H198:O198)='RFM input'!$AA$7,SUM($G198:O198),0)</f>
        <v>0</v>
      </c>
      <c r="P199" s="102">
        <f>IF(COUNT($H198:P198)='RFM input'!$AA$7,SUM($G198:P198),0)</f>
        <v>0</v>
      </c>
      <c r="Q199" s="102">
        <f>IF(COUNT($H198:Q198)='RFM input'!$AA$7,SUM($G198:Q198),0)</f>
        <v>0</v>
      </c>
      <c r="R199" s="91"/>
      <c r="S199" s="91"/>
      <c r="T199" s="91"/>
      <c r="U199" s="91"/>
      <c r="V199" s="91"/>
      <c r="W199" s="91"/>
      <c r="X199" s="91"/>
      <c r="Y199" s="91"/>
      <c r="Z199" s="91"/>
      <c r="AA199" s="249"/>
    </row>
    <row r="200" spans="1:27" hidden="1" outlineLevel="1">
      <c r="A200" s="4"/>
      <c r="B200" s="36"/>
      <c r="C200" s="217">
        <f>Asset16</f>
        <v>0</v>
      </c>
      <c r="D200" s="4"/>
      <c r="E200" s="4"/>
      <c r="F200" s="127"/>
      <c r="G200" s="181"/>
      <c r="H200" s="102">
        <f>($G133+(SUM($G200:G200)))*H$8</f>
        <v>0</v>
      </c>
      <c r="I200" s="308">
        <f>($G133+(SUM($G200:H200)))*I$8</f>
        <v>0</v>
      </c>
      <c r="J200" s="308">
        <f>IF(COUNT($H200:I200)&gt;='RFM input'!$AA$7,0,($G133+(SUM($G200:I200)))*J$8)</f>
        <v>0</v>
      </c>
      <c r="K200" s="308">
        <f>IF(COUNT($H200:J200)&gt;='RFM input'!$AA$7,0,($G133+(SUM($G200:J200)))*K$8)</f>
        <v>0</v>
      </c>
      <c r="L200" s="102">
        <f>IF(COUNT($H200:K200)&gt;='RFM input'!$AA$7,0,($G133+(SUM($G200:K200)))*L$8)</f>
        <v>0</v>
      </c>
      <c r="M200" s="102">
        <f>IF(COUNT($H200:L200)&gt;='RFM input'!$AA$7,0,($G133+(SUM($G200:L200)))*M$8)</f>
        <v>0</v>
      </c>
      <c r="N200" s="102">
        <f>IF(COUNT($H200:M200)&gt;='RFM input'!$AA$7,0,($G133+(SUM($G200:M200)))*N$8)</f>
        <v>0</v>
      </c>
      <c r="O200" s="102">
        <f>IF(COUNT($H200:N200)&gt;='RFM input'!$AA$7,0,($G133+(SUM($G200:N200)))*O$8)</f>
        <v>0</v>
      </c>
      <c r="P200" s="102">
        <f>IF(COUNT($H200:O200)&gt;='RFM input'!$AA$7,0,($G133+(SUM($G200:O200)))*P$8)</f>
        <v>0</v>
      </c>
      <c r="Q200" s="102">
        <f>IF(COUNT($H200:P200)&gt;='RFM input'!$AA$7,0,($G133+(SUM($G200:P200)))*Q$8)</f>
        <v>0</v>
      </c>
      <c r="R200" s="91"/>
      <c r="S200" s="91"/>
      <c r="T200" s="91"/>
      <c r="U200" s="91"/>
      <c r="V200" s="91"/>
      <c r="W200" s="91"/>
      <c r="X200" s="91"/>
      <c r="Y200" s="91"/>
      <c r="Z200" s="91"/>
      <c r="AA200" s="249"/>
    </row>
    <row r="201" spans="1:27" hidden="1" outlineLevel="1">
      <c r="A201" s="4"/>
      <c r="B201" s="36"/>
      <c r="C201" s="225" t="s">
        <v>24</v>
      </c>
      <c r="D201" s="4"/>
      <c r="E201" s="4"/>
      <c r="F201" s="127"/>
      <c r="G201" s="181"/>
      <c r="H201" s="102"/>
      <c r="I201" s="308">
        <f>IF(COUNT($H200:I200)='RFM input'!$AA$7,SUM($G200:I200),0)</f>
        <v>0</v>
      </c>
      <c r="J201" s="308">
        <f>IF(COUNT($H200:J200)='RFM input'!$AA$7,SUM($G200:J200),0)</f>
        <v>0</v>
      </c>
      <c r="K201" s="308">
        <f>IF(COUNT($H200:K200)='RFM input'!$AA$7,SUM($G200:K200),0)</f>
        <v>0</v>
      </c>
      <c r="L201" s="102">
        <f>IF(COUNT($H200:L200)='RFM input'!$AA$7,SUM($G200:L200),0)</f>
        <v>0</v>
      </c>
      <c r="M201" s="102">
        <f>IF(COUNT($H200:M200)='RFM input'!$AA$7,SUM($G200:M200),0)</f>
        <v>0</v>
      </c>
      <c r="N201" s="102">
        <f>IF(COUNT($H200:N200)='RFM input'!$AA$7,SUM($G200:N200),0)</f>
        <v>0</v>
      </c>
      <c r="O201" s="102">
        <f>IF(COUNT($H200:O200)='RFM input'!$AA$7,SUM($G200:O200),0)</f>
        <v>0</v>
      </c>
      <c r="P201" s="102">
        <f>IF(COUNT($H200:P200)='RFM input'!$AA$7,SUM($G200:P200),0)</f>
        <v>0</v>
      </c>
      <c r="Q201" s="102">
        <f>IF(COUNT($H200:Q200)='RFM input'!$AA$7,SUM($G200:Q200),0)</f>
        <v>0</v>
      </c>
      <c r="R201" s="91"/>
      <c r="S201" s="91"/>
      <c r="T201" s="91"/>
      <c r="U201" s="91"/>
      <c r="V201" s="91"/>
      <c r="W201" s="91"/>
      <c r="X201" s="91"/>
      <c r="Y201" s="91"/>
      <c r="Z201" s="91"/>
      <c r="AA201" s="249"/>
    </row>
    <row r="202" spans="1:27" hidden="1" outlineLevel="1">
      <c r="A202" s="4"/>
      <c r="B202" s="36"/>
      <c r="C202" s="217">
        <f>Asset17</f>
        <v>0</v>
      </c>
      <c r="D202" s="4"/>
      <c r="E202" s="4"/>
      <c r="F202" s="127"/>
      <c r="G202" s="181"/>
      <c r="H202" s="102">
        <f>($G134+(SUM($G202:G202)))*H$8</f>
        <v>0</v>
      </c>
      <c r="I202" s="308">
        <f>($G134+(SUM($G202:H202)))*I$8</f>
        <v>0</v>
      </c>
      <c r="J202" s="308">
        <f>IF(COUNT($H202:I202)&gt;='RFM input'!$AA$7,0,($G134+(SUM($G202:I202)))*J$8)</f>
        <v>0</v>
      </c>
      <c r="K202" s="308">
        <f>IF(COUNT($H202:J202)&gt;='RFM input'!$AA$7,0,($G134+(SUM($G202:J202)))*K$8)</f>
        <v>0</v>
      </c>
      <c r="L202" s="102">
        <f>IF(COUNT($H202:K202)&gt;='RFM input'!$AA$7,0,($G134+(SUM($G202:K202)))*L$8)</f>
        <v>0</v>
      </c>
      <c r="M202" s="102">
        <f>IF(COUNT($H202:L202)&gt;='RFM input'!$AA$7,0,($G134+(SUM($G202:L202)))*M$8)</f>
        <v>0</v>
      </c>
      <c r="N202" s="102">
        <f>IF(COUNT($H202:M202)&gt;='RFM input'!$AA$7,0,($G134+(SUM($G202:M202)))*N$8)</f>
        <v>0</v>
      </c>
      <c r="O202" s="102">
        <f>IF(COUNT($H202:N202)&gt;='RFM input'!$AA$7,0,($G134+(SUM($G202:N202)))*O$8)</f>
        <v>0</v>
      </c>
      <c r="P202" s="102">
        <f>IF(COUNT($H202:O202)&gt;='RFM input'!$AA$7,0,($G134+(SUM($G202:O202)))*P$8)</f>
        <v>0</v>
      </c>
      <c r="Q202" s="102">
        <f>IF(COUNT($H202:P202)&gt;='RFM input'!$AA$7,0,($G134+(SUM($G202:P202)))*Q$8)</f>
        <v>0</v>
      </c>
      <c r="R202" s="91"/>
      <c r="S202" s="91"/>
      <c r="T202" s="91"/>
      <c r="U202" s="91"/>
      <c r="V202" s="91"/>
      <c r="W202" s="91"/>
      <c r="X202" s="91"/>
      <c r="Y202" s="91"/>
      <c r="Z202" s="91"/>
      <c r="AA202" s="249"/>
    </row>
    <row r="203" spans="1:27" hidden="1" outlineLevel="1">
      <c r="A203" s="4"/>
      <c r="B203" s="36"/>
      <c r="C203" s="225" t="s">
        <v>24</v>
      </c>
      <c r="D203" s="4"/>
      <c r="E203" s="4"/>
      <c r="F203" s="127"/>
      <c r="G203" s="181"/>
      <c r="H203" s="102"/>
      <c r="I203" s="308">
        <f>IF(COUNT($H202:I202)='RFM input'!$AA$7,SUM($G202:I202),0)</f>
        <v>0</v>
      </c>
      <c r="J203" s="308">
        <f>IF(COUNT($H202:J202)='RFM input'!$AA$7,SUM($G202:J202),0)</f>
        <v>0</v>
      </c>
      <c r="K203" s="308">
        <f>IF(COUNT($H202:K202)='RFM input'!$AA$7,SUM($G202:K202),0)</f>
        <v>0</v>
      </c>
      <c r="L203" s="102">
        <f>IF(COUNT($H202:L202)='RFM input'!$AA$7,SUM($G202:L202),0)</f>
        <v>0</v>
      </c>
      <c r="M203" s="102">
        <f>IF(COUNT($H202:M202)='RFM input'!$AA$7,SUM($G202:M202),0)</f>
        <v>0</v>
      </c>
      <c r="N203" s="102">
        <f>IF(COUNT($H202:N202)='RFM input'!$AA$7,SUM($G202:N202),0)</f>
        <v>0</v>
      </c>
      <c r="O203" s="102">
        <f>IF(COUNT($H202:O202)='RFM input'!$AA$7,SUM($G202:O202),0)</f>
        <v>0</v>
      </c>
      <c r="P203" s="102">
        <f>IF(COUNT($H202:P202)='RFM input'!$AA$7,SUM($G202:P202),0)</f>
        <v>0</v>
      </c>
      <c r="Q203" s="102">
        <f>IF(COUNT($H202:Q202)='RFM input'!$AA$7,SUM($G202:Q202),0)</f>
        <v>0</v>
      </c>
      <c r="R203" s="91"/>
      <c r="S203" s="91"/>
      <c r="T203" s="91"/>
      <c r="U203" s="91"/>
      <c r="V203" s="91"/>
      <c r="W203" s="91"/>
      <c r="X203" s="91"/>
      <c r="Y203" s="91"/>
      <c r="Z203" s="91"/>
      <c r="AA203" s="249"/>
    </row>
    <row r="204" spans="1:27" hidden="1" outlineLevel="1">
      <c r="A204" s="4"/>
      <c r="B204" s="36"/>
      <c r="C204" s="217">
        <f>Asset18</f>
        <v>0</v>
      </c>
      <c r="D204" s="4"/>
      <c r="E204" s="4"/>
      <c r="F204" s="127"/>
      <c r="G204" s="181"/>
      <c r="H204" s="102">
        <f>($G135+(SUM($G204:G204)))*H$8</f>
        <v>0</v>
      </c>
      <c r="I204" s="308">
        <f>($G135+(SUM($G204:H204)))*I$8</f>
        <v>0</v>
      </c>
      <c r="J204" s="308">
        <f>IF(COUNT($H204:I204)&gt;='RFM input'!$AA$7,0,($G135+(SUM($G204:I204)))*J$8)</f>
        <v>0</v>
      </c>
      <c r="K204" s="308">
        <f>IF(COUNT($H204:J204)&gt;='RFM input'!$AA$7,0,($G135+(SUM($G204:J204)))*K$8)</f>
        <v>0</v>
      </c>
      <c r="L204" s="102">
        <f>IF(COUNT($H204:K204)&gt;='RFM input'!$AA$7,0,($G135+(SUM($G204:K204)))*L$8)</f>
        <v>0</v>
      </c>
      <c r="M204" s="102">
        <f>IF(COUNT($H204:L204)&gt;='RFM input'!$AA$7,0,($G135+(SUM($G204:L204)))*M$8)</f>
        <v>0</v>
      </c>
      <c r="N204" s="102">
        <f>IF(COUNT($H204:M204)&gt;='RFM input'!$AA$7,0,($G135+(SUM($G204:M204)))*N$8)</f>
        <v>0</v>
      </c>
      <c r="O204" s="102">
        <f>IF(COUNT($H204:N204)&gt;='RFM input'!$AA$7,0,($G135+(SUM($G204:N204)))*O$8)</f>
        <v>0</v>
      </c>
      <c r="P204" s="102">
        <f>IF(COUNT($H204:O204)&gt;='RFM input'!$AA$7,0,($G135+(SUM($G204:O204)))*P$8)</f>
        <v>0</v>
      </c>
      <c r="Q204" s="102">
        <f>IF(COUNT($H204:P204)&gt;='RFM input'!$AA$7,0,($G135+(SUM($G204:P204)))*Q$8)</f>
        <v>0</v>
      </c>
      <c r="R204" s="91"/>
      <c r="S204" s="91"/>
      <c r="T204" s="91"/>
      <c r="U204" s="91"/>
      <c r="V204" s="91"/>
      <c r="W204" s="91"/>
      <c r="X204" s="91"/>
      <c r="Y204" s="91"/>
      <c r="Z204" s="91"/>
      <c r="AA204" s="249"/>
    </row>
    <row r="205" spans="1:27" hidden="1" outlineLevel="1">
      <c r="A205" s="4"/>
      <c r="B205" s="36"/>
      <c r="C205" s="225" t="s">
        <v>24</v>
      </c>
      <c r="D205" s="4"/>
      <c r="E205" s="4"/>
      <c r="F205" s="127"/>
      <c r="G205" s="181"/>
      <c r="H205" s="102"/>
      <c r="I205" s="308">
        <f>IF(COUNT($H204:I204)='RFM input'!$AA$7,SUM($G204:I204),0)</f>
        <v>0</v>
      </c>
      <c r="J205" s="308">
        <f>IF(COUNT($H204:J204)='RFM input'!$AA$7,SUM($G204:J204),0)</f>
        <v>0</v>
      </c>
      <c r="K205" s="308">
        <f>IF(COUNT($H204:K204)='RFM input'!$AA$7,SUM($G204:K204),0)</f>
        <v>0</v>
      </c>
      <c r="L205" s="102">
        <f>IF(COUNT($H204:L204)='RFM input'!$AA$7,SUM($G204:L204),0)</f>
        <v>0</v>
      </c>
      <c r="M205" s="102">
        <f>IF(COUNT($H204:M204)='RFM input'!$AA$7,SUM($G204:M204),0)</f>
        <v>0</v>
      </c>
      <c r="N205" s="102">
        <f>IF(COUNT($H204:N204)='RFM input'!$AA$7,SUM($G204:N204),0)</f>
        <v>0</v>
      </c>
      <c r="O205" s="102">
        <f>IF(COUNT($H204:O204)='RFM input'!$AA$7,SUM($G204:O204),0)</f>
        <v>0</v>
      </c>
      <c r="P205" s="102">
        <f>IF(COUNT($H204:P204)='RFM input'!$AA$7,SUM($G204:P204),0)</f>
        <v>0</v>
      </c>
      <c r="Q205" s="102">
        <f>IF(COUNT($H204:Q204)='RFM input'!$AA$7,SUM($G204:Q204),0)</f>
        <v>0</v>
      </c>
      <c r="R205" s="91"/>
      <c r="S205" s="91"/>
      <c r="T205" s="91"/>
      <c r="U205" s="91"/>
      <c r="V205" s="91"/>
      <c r="W205" s="91"/>
      <c r="X205" s="91"/>
      <c r="Y205" s="91"/>
      <c r="Z205" s="91"/>
      <c r="AA205" s="249"/>
    </row>
    <row r="206" spans="1:27" hidden="1" outlineLevel="1">
      <c r="A206" s="4"/>
      <c r="B206" s="36"/>
      <c r="C206" s="217">
        <f>Asset19</f>
        <v>0</v>
      </c>
      <c r="D206" s="4"/>
      <c r="E206" s="4"/>
      <c r="F206" s="127"/>
      <c r="G206" s="181"/>
      <c r="H206" s="102">
        <f>($G136+(SUM($G206:G206)))*H$8</f>
        <v>0</v>
      </c>
      <c r="I206" s="308">
        <f>($G136+(SUM($G206:H206)))*I$8</f>
        <v>0</v>
      </c>
      <c r="J206" s="308">
        <f>IF(COUNT($H206:I206)&gt;='RFM input'!$AA$7,0,($G136+(SUM($G206:I206)))*J$8)</f>
        <v>0</v>
      </c>
      <c r="K206" s="308">
        <f>IF(COUNT($H206:J206)&gt;='RFM input'!$AA$7,0,($G136+(SUM($G206:J206)))*K$8)</f>
        <v>0</v>
      </c>
      <c r="L206" s="102">
        <f>IF(COUNT($H206:K206)&gt;='RFM input'!$AA$7,0,($G136+(SUM($G206:K206)))*L$8)</f>
        <v>0</v>
      </c>
      <c r="M206" s="102">
        <f>IF(COUNT($H206:L206)&gt;='RFM input'!$AA$7,0,($G136+(SUM($G206:L206)))*M$8)</f>
        <v>0</v>
      </c>
      <c r="N206" s="102">
        <f>IF(COUNT($H206:M206)&gt;='RFM input'!$AA$7,0,($G136+(SUM($G206:M206)))*N$8)</f>
        <v>0</v>
      </c>
      <c r="O206" s="102">
        <f>IF(COUNT($H206:N206)&gt;='RFM input'!$AA$7,0,($G136+(SUM($G206:N206)))*O$8)</f>
        <v>0</v>
      </c>
      <c r="P206" s="102">
        <f>IF(COUNT($H206:O206)&gt;='RFM input'!$AA$7,0,($G136+(SUM($G206:O206)))*P$8)</f>
        <v>0</v>
      </c>
      <c r="Q206" s="102">
        <f>IF(COUNT($H206:P206)&gt;='RFM input'!$AA$7,0,($G136+(SUM($G206:P206)))*Q$8)</f>
        <v>0</v>
      </c>
      <c r="R206" s="91"/>
      <c r="S206" s="91"/>
      <c r="T206" s="91"/>
      <c r="U206" s="91"/>
      <c r="V206" s="91"/>
      <c r="W206" s="91"/>
      <c r="X206" s="91"/>
      <c r="Y206" s="91"/>
      <c r="Z206" s="91"/>
      <c r="AA206" s="249"/>
    </row>
    <row r="207" spans="1:27" hidden="1" outlineLevel="1">
      <c r="A207" s="4"/>
      <c r="B207" s="36"/>
      <c r="C207" s="225" t="s">
        <v>24</v>
      </c>
      <c r="D207" s="4"/>
      <c r="E207" s="4"/>
      <c r="F207" s="127"/>
      <c r="G207" s="181"/>
      <c r="H207" s="102"/>
      <c r="I207" s="308">
        <f>IF(COUNT($H206:I206)='RFM input'!$AA$7,SUM($G206:I206),0)</f>
        <v>0</v>
      </c>
      <c r="J207" s="308">
        <f>IF(COUNT($H206:J206)='RFM input'!$AA$7,SUM($G206:J206),0)</f>
        <v>0</v>
      </c>
      <c r="K207" s="308">
        <f>IF(COUNT($H206:K206)='RFM input'!$AA$7,SUM($G206:K206),0)</f>
        <v>0</v>
      </c>
      <c r="L207" s="102">
        <f>IF(COUNT($H206:L206)='RFM input'!$AA$7,SUM($G206:L206),0)</f>
        <v>0</v>
      </c>
      <c r="M207" s="102">
        <f>IF(COUNT($H206:M206)='RFM input'!$AA$7,SUM($G206:M206),0)</f>
        <v>0</v>
      </c>
      <c r="N207" s="102">
        <f>IF(COUNT($H206:N206)='RFM input'!$AA$7,SUM($G206:N206),0)</f>
        <v>0</v>
      </c>
      <c r="O207" s="102">
        <f>IF(COUNT($H206:O206)='RFM input'!$AA$7,SUM($G206:O206),0)</f>
        <v>0</v>
      </c>
      <c r="P207" s="102">
        <f>IF(COUNT($H206:P206)='RFM input'!$AA$7,SUM($G206:P206),0)</f>
        <v>0</v>
      </c>
      <c r="Q207" s="102">
        <f>IF(COUNT($H206:Q206)='RFM input'!$AA$7,SUM($G206:Q206),0)</f>
        <v>0</v>
      </c>
      <c r="R207" s="91"/>
      <c r="S207" s="91"/>
      <c r="T207" s="91"/>
      <c r="U207" s="91"/>
      <c r="V207" s="91"/>
      <c r="W207" s="91"/>
      <c r="X207" s="91"/>
      <c r="Y207" s="91"/>
      <c r="Z207" s="91"/>
      <c r="AA207" s="249"/>
    </row>
    <row r="208" spans="1:27" hidden="1" outlineLevel="1">
      <c r="A208" s="4"/>
      <c r="B208" s="36"/>
      <c r="C208" s="217">
        <f>Asset20</f>
        <v>0</v>
      </c>
      <c r="D208" s="4"/>
      <c r="E208" s="4"/>
      <c r="F208" s="127"/>
      <c r="G208" s="181"/>
      <c r="H208" s="102">
        <f>($G137+(SUM($G208:G208)))*H$8</f>
        <v>0</v>
      </c>
      <c r="I208" s="308">
        <f>($G137+(SUM($G208:H208)))*I$8</f>
        <v>0</v>
      </c>
      <c r="J208" s="308">
        <f>IF(COUNT($H208:I208)&gt;='RFM input'!$AA$7,0,($G137+(SUM($G208:I208)))*J$8)</f>
        <v>0</v>
      </c>
      <c r="K208" s="308">
        <f>IF(COUNT($H208:J208)&gt;='RFM input'!$AA$7,0,($G137+(SUM($G208:J208)))*K$8)</f>
        <v>0</v>
      </c>
      <c r="L208" s="102">
        <f>IF(COUNT($H208:K208)&gt;='RFM input'!$AA$7,0,($G137+(SUM($G208:K208)))*L$8)</f>
        <v>0</v>
      </c>
      <c r="M208" s="102">
        <f>IF(COUNT($H208:L208)&gt;='RFM input'!$AA$7,0,($G137+(SUM($G208:L208)))*M$8)</f>
        <v>0</v>
      </c>
      <c r="N208" s="102">
        <f>IF(COUNT($H208:M208)&gt;='RFM input'!$AA$7,0,($G137+(SUM($G208:M208)))*N$8)</f>
        <v>0</v>
      </c>
      <c r="O208" s="102">
        <f>IF(COUNT($H208:N208)&gt;='RFM input'!$AA$7,0,($G137+(SUM($G208:N208)))*O$8)</f>
        <v>0</v>
      </c>
      <c r="P208" s="102">
        <f>IF(COUNT($H208:O208)&gt;='RFM input'!$AA$7,0,($G137+(SUM($G208:O208)))*P$8)</f>
        <v>0</v>
      </c>
      <c r="Q208" s="102">
        <f>IF(COUNT($H208:P208)&gt;='RFM input'!$AA$7,0,($G137+(SUM($G208:P208)))*Q$8)</f>
        <v>0</v>
      </c>
      <c r="R208" s="91"/>
      <c r="S208" s="91"/>
      <c r="T208" s="91"/>
      <c r="U208" s="91"/>
      <c r="V208" s="91"/>
      <c r="W208" s="91"/>
      <c r="X208" s="91"/>
      <c r="Y208" s="91"/>
      <c r="Z208" s="91"/>
      <c r="AA208" s="249"/>
    </row>
    <row r="209" spans="1:27" hidden="1" outlineLevel="1">
      <c r="A209" s="4"/>
      <c r="B209" s="36"/>
      <c r="C209" s="225" t="s">
        <v>24</v>
      </c>
      <c r="D209" s="4"/>
      <c r="E209" s="4"/>
      <c r="F209" s="127"/>
      <c r="G209" s="181"/>
      <c r="H209" s="102"/>
      <c r="I209" s="308">
        <f>IF(COUNT($H208:I208)='RFM input'!$AA$7,SUM($G208:I208),0)</f>
        <v>0</v>
      </c>
      <c r="J209" s="308">
        <f>IF(COUNT($H208:J208)='RFM input'!$AA$7,SUM($G208:J208),0)</f>
        <v>0</v>
      </c>
      <c r="K209" s="308">
        <f>IF(COUNT($H208:K208)='RFM input'!$AA$7,SUM($G208:K208),0)</f>
        <v>0</v>
      </c>
      <c r="L209" s="102">
        <f>IF(COUNT($H208:L208)='RFM input'!$AA$7,SUM($G208:L208),0)</f>
        <v>0</v>
      </c>
      <c r="M209" s="102">
        <f>IF(COUNT($H208:M208)='RFM input'!$AA$7,SUM($G208:M208),0)</f>
        <v>0</v>
      </c>
      <c r="N209" s="102">
        <f>IF(COUNT($H208:N208)='RFM input'!$AA$7,SUM($G208:N208),0)</f>
        <v>0</v>
      </c>
      <c r="O209" s="102">
        <f>IF(COUNT($H208:O208)='RFM input'!$AA$7,SUM($G208:O208),0)</f>
        <v>0</v>
      </c>
      <c r="P209" s="102">
        <f>IF(COUNT($H208:P208)='RFM input'!$AA$7,SUM($G208:P208),0)</f>
        <v>0</v>
      </c>
      <c r="Q209" s="102">
        <f>IF(COUNT($H208:Q208)='RFM input'!$AA$7,SUM($G208:Q208),0)</f>
        <v>0</v>
      </c>
      <c r="R209" s="91"/>
      <c r="S209" s="91"/>
      <c r="T209" s="91"/>
      <c r="U209" s="91"/>
      <c r="V209" s="91"/>
      <c r="W209" s="91"/>
      <c r="X209" s="91"/>
      <c r="Y209" s="91"/>
      <c r="Z209" s="91"/>
      <c r="AA209" s="249"/>
    </row>
    <row r="210" spans="1:27" hidden="1" outlineLevel="1">
      <c r="A210" s="4"/>
      <c r="B210" s="36"/>
      <c r="C210" s="225">
        <f>Asset21</f>
        <v>0</v>
      </c>
      <c r="D210" s="4"/>
      <c r="E210" s="4"/>
      <c r="F210" s="127"/>
      <c r="G210" s="181"/>
      <c r="H210" s="102">
        <f>($G138+(SUM($G210:G210)))*H$8</f>
        <v>0</v>
      </c>
      <c r="I210" s="308">
        <f>($G138+(SUM($G210:H210)))*I$8</f>
        <v>0</v>
      </c>
      <c r="J210" s="308">
        <f>IF(COUNT($H210:I210)&gt;='RFM input'!$AA$7,0,($G138+(SUM($G210:I210)))*J$8)</f>
        <v>0</v>
      </c>
      <c r="K210" s="308">
        <f>IF(COUNT($H210:J210)&gt;='RFM input'!$AA$7,0,($G138+(SUM($G210:J210)))*K$8)</f>
        <v>0</v>
      </c>
      <c r="L210" s="102">
        <f>IF(COUNT($H210:K210)&gt;='RFM input'!$AA$7,0,($G138+(SUM($G210:K210)))*L$8)</f>
        <v>0</v>
      </c>
      <c r="M210" s="102">
        <f>IF(COUNT($H210:L210)&gt;='RFM input'!$AA$7,0,($G138+(SUM($G210:L210)))*M$8)</f>
        <v>0</v>
      </c>
      <c r="N210" s="102">
        <f>IF(COUNT($H210:M210)&gt;='RFM input'!$AA$7,0,($G138+(SUM($G210:M210)))*N$8)</f>
        <v>0</v>
      </c>
      <c r="O210" s="102">
        <f>IF(COUNT($H210:N210)&gt;='RFM input'!$AA$7,0,($G138+(SUM($G210:N210)))*O$8)</f>
        <v>0</v>
      </c>
      <c r="P210" s="102">
        <f>IF(COUNT($H210:O210)&gt;='RFM input'!$AA$7,0,($G138+(SUM($G210:O210)))*P$8)</f>
        <v>0</v>
      </c>
      <c r="Q210" s="102">
        <f>IF(COUNT($H210:P210)&gt;='RFM input'!$AA$7,0,($G138+(SUM($G210:P210)))*Q$8)</f>
        <v>0</v>
      </c>
      <c r="R210" s="91"/>
      <c r="S210" s="91"/>
      <c r="T210" s="91"/>
      <c r="U210" s="91"/>
      <c r="V210" s="91"/>
      <c r="W210" s="91"/>
      <c r="X210" s="91"/>
      <c r="Y210" s="91"/>
      <c r="Z210" s="91"/>
      <c r="AA210" s="249"/>
    </row>
    <row r="211" spans="1:27" hidden="1" outlineLevel="1">
      <c r="A211" s="4"/>
      <c r="B211" s="36"/>
      <c r="C211" s="225" t="s">
        <v>24</v>
      </c>
      <c r="D211" s="4"/>
      <c r="E211" s="4"/>
      <c r="F211" s="127"/>
      <c r="G211" s="181"/>
      <c r="H211" s="102"/>
      <c r="I211" s="308">
        <f>IF(COUNT($H210:I210)='RFM input'!$AA$7,SUM($G210:I210),0)</f>
        <v>0</v>
      </c>
      <c r="J211" s="308">
        <f>IF(COUNT($H210:J210)='RFM input'!$AA$7,SUM($G210:J210),0)</f>
        <v>0</v>
      </c>
      <c r="K211" s="308">
        <f>IF(COUNT($H210:K210)='RFM input'!$AA$7,SUM($G210:K210),0)</f>
        <v>0</v>
      </c>
      <c r="L211" s="102">
        <f>IF(COUNT($H210:L210)='RFM input'!$AA$7,SUM($G210:L210),0)</f>
        <v>0</v>
      </c>
      <c r="M211" s="102">
        <f>IF(COUNT($H210:M210)='RFM input'!$AA$7,SUM($G210:M210),0)</f>
        <v>0</v>
      </c>
      <c r="N211" s="102">
        <f>IF(COUNT($H210:N210)='RFM input'!$AA$7,SUM($G210:N210),0)</f>
        <v>0</v>
      </c>
      <c r="O211" s="102">
        <f>IF(COUNT($H210:O210)='RFM input'!$AA$7,SUM($G210:O210),0)</f>
        <v>0</v>
      </c>
      <c r="P211" s="102">
        <f>IF(COUNT($H210:P210)='RFM input'!$AA$7,SUM($G210:P210),0)</f>
        <v>0</v>
      </c>
      <c r="Q211" s="102">
        <f>IF(COUNT($H210:Q210)='RFM input'!$AA$7,SUM($G210:Q210),0)</f>
        <v>0</v>
      </c>
      <c r="R211" s="91"/>
      <c r="S211" s="91"/>
      <c r="T211" s="91"/>
      <c r="U211" s="91"/>
      <c r="V211" s="91"/>
      <c r="W211" s="91"/>
      <c r="X211" s="91"/>
      <c r="Y211" s="91"/>
      <c r="Z211" s="91"/>
      <c r="AA211" s="249"/>
    </row>
    <row r="212" spans="1:27" hidden="1" outlineLevel="1">
      <c r="A212" s="4"/>
      <c r="B212" s="36"/>
      <c r="C212" s="225">
        <f>Asset22</f>
        <v>0</v>
      </c>
      <c r="D212" s="4"/>
      <c r="E212" s="4"/>
      <c r="F212" s="127"/>
      <c r="G212" s="181"/>
      <c r="H212" s="102">
        <f>($G139+(SUM($G212:G212)))*H$8</f>
        <v>0</v>
      </c>
      <c r="I212" s="308">
        <f>($G139+(SUM($G212:H212)))*I$8</f>
        <v>0</v>
      </c>
      <c r="J212" s="308">
        <f>IF(COUNT($H212:I212)&gt;='RFM input'!$AA$7,0,($G139+(SUM($G212:I212)))*J$8)</f>
        <v>0</v>
      </c>
      <c r="K212" s="308">
        <f>IF(COUNT($H212:J212)&gt;='RFM input'!$AA$7,0,($G139+(SUM($G212:J212)))*K$8)</f>
        <v>0</v>
      </c>
      <c r="L212" s="102">
        <f>IF(COUNT($H212:K212)&gt;='RFM input'!$AA$7,0,($G139+(SUM($G212:K212)))*L$8)</f>
        <v>0</v>
      </c>
      <c r="M212" s="102">
        <f>IF(COUNT($H212:L212)&gt;='RFM input'!$AA$7,0,($G139+(SUM($G212:L212)))*M$8)</f>
        <v>0</v>
      </c>
      <c r="N212" s="102">
        <f>IF(COUNT($H212:M212)&gt;='RFM input'!$AA$7,0,($G139+(SUM($G212:M212)))*N$8)</f>
        <v>0</v>
      </c>
      <c r="O212" s="102">
        <f>IF(COUNT($H212:N212)&gt;='RFM input'!$AA$7,0,($G139+(SUM($G212:N212)))*O$8)</f>
        <v>0</v>
      </c>
      <c r="P212" s="102">
        <f>IF(COUNT($H212:O212)&gt;='RFM input'!$AA$7,0,($G139+(SUM($G212:O212)))*P$8)</f>
        <v>0</v>
      </c>
      <c r="Q212" s="102">
        <f>IF(COUNT($H212:P212)&gt;='RFM input'!$AA$7,0,($G139+(SUM($G212:P212)))*Q$8)</f>
        <v>0</v>
      </c>
      <c r="R212" s="91"/>
      <c r="S212" s="91"/>
      <c r="T212" s="91"/>
      <c r="U212" s="91"/>
      <c r="V212" s="91"/>
      <c r="W212" s="91"/>
      <c r="X212" s="91"/>
      <c r="Y212" s="91"/>
      <c r="Z212" s="91"/>
      <c r="AA212" s="249"/>
    </row>
    <row r="213" spans="1:27" hidden="1" outlineLevel="1">
      <c r="A213" s="4"/>
      <c r="B213" s="36"/>
      <c r="C213" s="225" t="s">
        <v>24</v>
      </c>
      <c r="D213" s="4"/>
      <c r="E213" s="4"/>
      <c r="F213" s="127"/>
      <c r="G213" s="181"/>
      <c r="H213" s="102"/>
      <c r="I213" s="308">
        <f>IF(COUNT($H212:I212)='RFM input'!$AA$7,SUM($G212:I212),0)</f>
        <v>0</v>
      </c>
      <c r="J213" s="308">
        <f>IF(COUNT($H212:J212)='RFM input'!$AA$7,SUM($G212:J212),0)</f>
        <v>0</v>
      </c>
      <c r="K213" s="308">
        <f>IF(COUNT($H212:K212)='RFM input'!$AA$7,SUM($G212:K212),0)</f>
        <v>0</v>
      </c>
      <c r="L213" s="102">
        <f>IF(COUNT($H212:L212)='RFM input'!$AA$7,SUM($G212:L212),0)</f>
        <v>0</v>
      </c>
      <c r="M213" s="102">
        <f>IF(COUNT($H212:M212)='RFM input'!$AA$7,SUM($G212:M212),0)</f>
        <v>0</v>
      </c>
      <c r="N213" s="102">
        <f>IF(COUNT($H212:N212)='RFM input'!$AA$7,SUM($G212:N212),0)</f>
        <v>0</v>
      </c>
      <c r="O213" s="102">
        <f>IF(COUNT($H212:O212)='RFM input'!$AA$7,SUM($G212:O212),0)</f>
        <v>0</v>
      </c>
      <c r="P213" s="102">
        <f>IF(COUNT($H212:P212)='RFM input'!$AA$7,SUM($G212:P212),0)</f>
        <v>0</v>
      </c>
      <c r="Q213" s="102">
        <f>IF(COUNT($H212:Q212)='RFM input'!$AA$7,SUM($G212:Q212),0)</f>
        <v>0</v>
      </c>
      <c r="R213" s="91"/>
      <c r="S213" s="91"/>
      <c r="T213" s="91"/>
      <c r="U213" s="91"/>
      <c r="V213" s="91"/>
      <c r="W213" s="91"/>
      <c r="X213" s="91"/>
      <c r="Y213" s="91"/>
      <c r="Z213" s="91"/>
      <c r="AA213" s="249"/>
    </row>
    <row r="214" spans="1:27" hidden="1" outlineLevel="1">
      <c r="A214" s="4"/>
      <c r="B214" s="36"/>
      <c r="C214" s="225">
        <f>Asset23</f>
        <v>0</v>
      </c>
      <c r="D214" s="4"/>
      <c r="E214" s="4"/>
      <c r="F214" s="127"/>
      <c r="G214" s="181"/>
      <c r="H214" s="102">
        <f>($G140+(SUM($G214:G214)))*H$8</f>
        <v>0</v>
      </c>
      <c r="I214" s="308">
        <f>($G140+(SUM($G214:H214)))*I$8</f>
        <v>0</v>
      </c>
      <c r="J214" s="308">
        <f>IF(COUNT($H214:I214)&gt;='RFM input'!$AA$7,0,($G140+(SUM($G214:I214)))*J$8)</f>
        <v>0</v>
      </c>
      <c r="K214" s="308">
        <f>IF(COUNT($H214:J214)&gt;='RFM input'!$AA$7,0,($G140+(SUM($G214:J214)))*K$8)</f>
        <v>0</v>
      </c>
      <c r="L214" s="102">
        <f>IF(COUNT($H214:K214)&gt;='RFM input'!$AA$7,0,($G140+(SUM($G214:K214)))*L$8)</f>
        <v>0</v>
      </c>
      <c r="M214" s="102">
        <f>IF(COUNT($H214:L214)&gt;='RFM input'!$AA$7,0,($G140+(SUM($G214:L214)))*M$8)</f>
        <v>0</v>
      </c>
      <c r="N214" s="102">
        <f>IF(COUNT($H214:M214)&gt;='RFM input'!$AA$7,0,($G140+(SUM($G214:M214)))*N$8)</f>
        <v>0</v>
      </c>
      <c r="O214" s="102">
        <f>IF(COUNT($H214:N214)&gt;='RFM input'!$AA$7,0,($G140+(SUM($G214:N214)))*O$8)</f>
        <v>0</v>
      </c>
      <c r="P214" s="102">
        <f>IF(COUNT($H214:O214)&gt;='RFM input'!$AA$7,0,($G140+(SUM($G214:O214)))*P$8)</f>
        <v>0</v>
      </c>
      <c r="Q214" s="102">
        <f>IF(COUNT($H214:P214)&gt;='RFM input'!$AA$7,0,($G140+(SUM($G214:P214)))*Q$8)</f>
        <v>0</v>
      </c>
      <c r="R214" s="91"/>
      <c r="S214" s="91"/>
      <c r="T214" s="91"/>
      <c r="U214" s="91"/>
      <c r="V214" s="91"/>
      <c r="W214" s="91"/>
      <c r="X214" s="91"/>
      <c r="Y214" s="91"/>
      <c r="Z214" s="91"/>
      <c r="AA214" s="249"/>
    </row>
    <row r="215" spans="1:27" hidden="1" outlineLevel="1">
      <c r="A215" s="4"/>
      <c r="B215" s="36"/>
      <c r="C215" s="225" t="s">
        <v>24</v>
      </c>
      <c r="D215" s="4"/>
      <c r="E215" s="4"/>
      <c r="F215" s="127"/>
      <c r="G215" s="181"/>
      <c r="H215" s="102"/>
      <c r="I215" s="308">
        <f>IF(COUNT($H214:I214)='RFM input'!$AA$7,SUM($G214:I214),0)</f>
        <v>0</v>
      </c>
      <c r="J215" s="308">
        <f>IF(COUNT($H214:J214)='RFM input'!$AA$7,SUM($G214:J214),0)</f>
        <v>0</v>
      </c>
      <c r="K215" s="308">
        <f>IF(COUNT($H214:K214)='RFM input'!$AA$7,SUM($G214:K214),0)</f>
        <v>0</v>
      </c>
      <c r="L215" s="102">
        <f>IF(COUNT($H214:L214)='RFM input'!$AA$7,SUM($G214:L214),0)</f>
        <v>0</v>
      </c>
      <c r="M215" s="102">
        <f>IF(COUNT($H214:M214)='RFM input'!$AA$7,SUM($G214:M214),0)</f>
        <v>0</v>
      </c>
      <c r="N215" s="102">
        <f>IF(COUNT($H214:N214)='RFM input'!$AA$7,SUM($G214:N214),0)</f>
        <v>0</v>
      </c>
      <c r="O215" s="102">
        <f>IF(COUNT($H214:O214)='RFM input'!$AA$7,SUM($G214:O214),0)</f>
        <v>0</v>
      </c>
      <c r="P215" s="102">
        <f>IF(COUNT($H214:P214)='RFM input'!$AA$7,SUM($G214:P214),0)</f>
        <v>0</v>
      </c>
      <c r="Q215" s="102">
        <f>IF(COUNT($H214:Q214)='RFM input'!$AA$7,SUM($G214:Q214),0)</f>
        <v>0</v>
      </c>
      <c r="R215" s="91"/>
      <c r="S215" s="91"/>
      <c r="T215" s="91"/>
      <c r="U215" s="91"/>
      <c r="V215" s="91"/>
      <c r="W215" s="91"/>
      <c r="X215" s="91"/>
      <c r="Y215" s="91"/>
      <c r="Z215" s="91"/>
      <c r="AA215" s="249"/>
    </row>
    <row r="216" spans="1:27" hidden="1" outlineLevel="1">
      <c r="A216" s="4"/>
      <c r="B216" s="36"/>
      <c r="C216" s="225">
        <f>Asset24</f>
        <v>0</v>
      </c>
      <c r="D216" s="4"/>
      <c r="E216" s="4"/>
      <c r="F216" s="127"/>
      <c r="G216" s="181"/>
      <c r="H216" s="102">
        <f>($G141+(SUM($G216:G216)))*H$8</f>
        <v>0</v>
      </c>
      <c r="I216" s="308">
        <f>($G141+(SUM($G216:H216)))*I$8</f>
        <v>0</v>
      </c>
      <c r="J216" s="308">
        <f>IF(COUNT($H216:I216)&gt;='RFM input'!$AA$7,0,($G141+(SUM($G216:I216)))*J$8)</f>
        <v>0</v>
      </c>
      <c r="K216" s="308">
        <f>IF(COUNT($H216:J216)&gt;='RFM input'!$AA$7,0,($G141+(SUM($G216:J216)))*K$8)</f>
        <v>0</v>
      </c>
      <c r="L216" s="102">
        <f>IF(COUNT($H216:K216)&gt;='RFM input'!$AA$7,0,($G141+(SUM($G216:K216)))*L$8)</f>
        <v>0</v>
      </c>
      <c r="M216" s="102">
        <f>IF(COUNT($H216:L216)&gt;='RFM input'!$AA$7,0,($G141+(SUM($G216:L216)))*M$8)</f>
        <v>0</v>
      </c>
      <c r="N216" s="102">
        <f>IF(COUNT($H216:M216)&gt;='RFM input'!$AA$7,0,($G141+(SUM($G216:M216)))*N$8)</f>
        <v>0</v>
      </c>
      <c r="O216" s="102">
        <f>IF(COUNT($H216:N216)&gt;='RFM input'!$AA$7,0,($G141+(SUM($G216:N216)))*O$8)</f>
        <v>0</v>
      </c>
      <c r="P216" s="102">
        <f>IF(COUNT($H216:O216)&gt;='RFM input'!$AA$7,0,($G141+(SUM($G216:O216)))*P$8)</f>
        <v>0</v>
      </c>
      <c r="Q216" s="102">
        <f>IF(COUNT($H216:P216)&gt;='RFM input'!$AA$7,0,($G141+(SUM($G216:P216)))*Q$8)</f>
        <v>0</v>
      </c>
      <c r="R216" s="91"/>
      <c r="S216" s="91"/>
      <c r="T216" s="91"/>
      <c r="U216" s="91"/>
      <c r="V216" s="91"/>
      <c r="W216" s="91"/>
      <c r="X216" s="91"/>
      <c r="Y216" s="91"/>
      <c r="Z216" s="91"/>
      <c r="AA216" s="249"/>
    </row>
    <row r="217" spans="1:27" hidden="1" outlineLevel="1">
      <c r="A217" s="4"/>
      <c r="B217" s="36"/>
      <c r="C217" s="225" t="s">
        <v>24</v>
      </c>
      <c r="D217" s="4"/>
      <c r="E217" s="4"/>
      <c r="F217" s="127"/>
      <c r="G217" s="181"/>
      <c r="H217" s="102"/>
      <c r="I217" s="308">
        <f>IF(COUNT($H216:I216)='RFM input'!$AA$7,SUM($G216:I216),0)</f>
        <v>0</v>
      </c>
      <c r="J217" s="308">
        <f>IF(COUNT($H216:J216)='RFM input'!$AA$7,SUM($G216:J216),0)</f>
        <v>0</v>
      </c>
      <c r="K217" s="308">
        <f>IF(COUNT($H216:K216)='RFM input'!$AA$7,SUM($G216:K216),0)</f>
        <v>0</v>
      </c>
      <c r="L217" s="102">
        <f>IF(COUNT($H216:L216)='RFM input'!$AA$7,SUM($G216:L216),0)</f>
        <v>0</v>
      </c>
      <c r="M217" s="102">
        <f>IF(COUNT($H216:M216)='RFM input'!$AA$7,SUM($G216:M216),0)</f>
        <v>0</v>
      </c>
      <c r="N217" s="102">
        <f>IF(COUNT($H216:N216)='RFM input'!$AA$7,SUM($G216:N216),0)</f>
        <v>0</v>
      </c>
      <c r="O217" s="102">
        <f>IF(COUNT($H216:O216)='RFM input'!$AA$7,SUM($G216:O216),0)</f>
        <v>0</v>
      </c>
      <c r="P217" s="102">
        <f>IF(COUNT($H216:P216)='RFM input'!$AA$7,SUM($G216:P216),0)</f>
        <v>0</v>
      </c>
      <c r="Q217" s="102">
        <f>IF(COUNT($H216:Q216)='RFM input'!$AA$7,SUM($G216:Q216),0)</f>
        <v>0</v>
      </c>
      <c r="R217" s="91"/>
      <c r="S217" s="91"/>
      <c r="T217" s="91"/>
      <c r="U217" s="91"/>
      <c r="V217" s="91"/>
      <c r="W217" s="91"/>
      <c r="X217" s="91"/>
      <c r="Y217" s="91"/>
      <c r="Z217" s="91"/>
      <c r="AA217" s="249"/>
    </row>
    <row r="218" spans="1:27" hidden="1" outlineLevel="1">
      <c r="A218" s="4"/>
      <c r="B218" s="36"/>
      <c r="C218" s="225">
        <f>Asset25</f>
        <v>0</v>
      </c>
      <c r="D218" s="4"/>
      <c r="E218" s="4"/>
      <c r="F218" s="127"/>
      <c r="G218" s="181"/>
      <c r="H218" s="102">
        <f>($G142+(SUM($G218:G218)))*H$8</f>
        <v>0</v>
      </c>
      <c r="I218" s="308">
        <f>($G142+(SUM($G218:H218)))*I$8</f>
        <v>0</v>
      </c>
      <c r="J218" s="308">
        <f>IF(COUNT($H218:I218)&gt;='RFM input'!$AA$7,0,($G142+(SUM($G218:I218)))*J$8)</f>
        <v>0</v>
      </c>
      <c r="K218" s="308">
        <f>IF(COUNT($H218:J218)&gt;='RFM input'!$AA$7,0,($G142+(SUM($G218:J218)))*K$8)</f>
        <v>0</v>
      </c>
      <c r="L218" s="102">
        <f>IF(COUNT($H218:K218)&gt;='RFM input'!$AA$7,0,($G142+(SUM($G218:K218)))*L$8)</f>
        <v>0</v>
      </c>
      <c r="M218" s="102">
        <f>IF(COUNT($H218:L218)&gt;='RFM input'!$AA$7,0,($G142+(SUM($G218:L218)))*M$8)</f>
        <v>0</v>
      </c>
      <c r="N218" s="102">
        <f>IF(COUNT($H218:M218)&gt;='RFM input'!$AA$7,0,($G142+(SUM($G218:M218)))*N$8)</f>
        <v>0</v>
      </c>
      <c r="O218" s="102">
        <f>IF(COUNT($H218:N218)&gt;='RFM input'!$AA$7,0,($G142+(SUM($G218:N218)))*O$8)</f>
        <v>0</v>
      </c>
      <c r="P218" s="102">
        <f>IF(COUNT($H218:O218)&gt;='RFM input'!$AA$7,0,($G142+(SUM($G218:O218)))*P$8)</f>
        <v>0</v>
      </c>
      <c r="Q218" s="102">
        <f>IF(COUNT($H218:P218)&gt;='RFM input'!$AA$7,0,($G142+(SUM($G218:P218)))*Q$8)</f>
        <v>0</v>
      </c>
      <c r="R218" s="91"/>
      <c r="S218" s="91"/>
      <c r="T218" s="91"/>
      <c r="U218" s="91"/>
      <c r="V218" s="91"/>
      <c r="W218" s="91"/>
      <c r="X218" s="91"/>
      <c r="Y218" s="91"/>
      <c r="Z218" s="91"/>
      <c r="AA218" s="249"/>
    </row>
    <row r="219" spans="1:27" hidden="1" outlineLevel="1">
      <c r="A219" s="4"/>
      <c r="B219" s="36"/>
      <c r="C219" s="225" t="s">
        <v>24</v>
      </c>
      <c r="D219" s="4"/>
      <c r="E219" s="4"/>
      <c r="F219" s="127"/>
      <c r="G219" s="181"/>
      <c r="H219" s="102"/>
      <c r="I219" s="308">
        <f>IF(COUNT($H218:I218)='RFM input'!$AA$7,SUM($G218:I218),0)</f>
        <v>0</v>
      </c>
      <c r="J219" s="308">
        <f>IF(COUNT($H218:J218)='RFM input'!$AA$7,SUM($G218:J218),0)</f>
        <v>0</v>
      </c>
      <c r="K219" s="308">
        <f>IF(COUNT($H218:K218)='RFM input'!$AA$7,SUM($G218:K218),0)</f>
        <v>0</v>
      </c>
      <c r="L219" s="102">
        <f>IF(COUNT($H218:L218)='RFM input'!$AA$7,SUM($G218:L218),0)</f>
        <v>0</v>
      </c>
      <c r="M219" s="102">
        <f>IF(COUNT($H218:M218)='RFM input'!$AA$7,SUM($G218:M218),0)</f>
        <v>0</v>
      </c>
      <c r="N219" s="102">
        <f>IF(COUNT($H218:N218)='RFM input'!$AA$7,SUM($G218:N218),0)</f>
        <v>0</v>
      </c>
      <c r="O219" s="102">
        <f>IF(COUNT($H218:O218)='RFM input'!$AA$7,SUM($G218:O218),0)</f>
        <v>0</v>
      </c>
      <c r="P219" s="102">
        <f>IF(COUNT($H218:P218)='RFM input'!$AA$7,SUM($G218:P218),0)</f>
        <v>0</v>
      </c>
      <c r="Q219" s="102">
        <f>IF(COUNT($H218:Q218)='RFM input'!$AA$7,SUM($G218:Q218),0)</f>
        <v>0</v>
      </c>
      <c r="R219" s="91"/>
      <c r="S219" s="91"/>
      <c r="T219" s="91"/>
      <c r="U219" s="91"/>
      <c r="V219" s="91"/>
      <c r="W219" s="91"/>
      <c r="X219" s="91"/>
      <c r="Y219" s="91"/>
      <c r="Z219" s="91"/>
      <c r="AA219" s="249"/>
    </row>
    <row r="220" spans="1:27" hidden="1" outlineLevel="1">
      <c r="A220" s="4"/>
      <c r="B220" s="36"/>
      <c r="C220" s="225">
        <f>Asset26</f>
        <v>0</v>
      </c>
      <c r="D220" s="4"/>
      <c r="E220" s="4"/>
      <c r="F220" s="127"/>
      <c r="G220" s="181"/>
      <c r="H220" s="102">
        <f>($G143+(SUM($G220:G220)))*H$8</f>
        <v>0</v>
      </c>
      <c r="I220" s="308">
        <f>($G143+(SUM($G220:H220)))*I$8</f>
        <v>0</v>
      </c>
      <c r="J220" s="308">
        <f>IF(COUNT($H220:I220)&gt;='RFM input'!$AA$7,0,($G143+(SUM($G220:I220)))*J$8)</f>
        <v>0</v>
      </c>
      <c r="K220" s="308">
        <f>IF(COUNT($H220:J220)&gt;='RFM input'!$AA$7,0,($G143+(SUM($G220:J220)))*K$8)</f>
        <v>0</v>
      </c>
      <c r="L220" s="102">
        <f>IF(COUNT($H220:K220)&gt;='RFM input'!$AA$7,0,($G143+(SUM($G220:K220)))*L$8)</f>
        <v>0</v>
      </c>
      <c r="M220" s="102">
        <f>IF(COUNT($H220:L220)&gt;='RFM input'!$AA$7,0,($G143+(SUM($G220:L220)))*M$8)</f>
        <v>0</v>
      </c>
      <c r="N220" s="102">
        <f>IF(COUNT($H220:M220)&gt;='RFM input'!$AA$7,0,($G143+(SUM($G220:M220)))*N$8)</f>
        <v>0</v>
      </c>
      <c r="O220" s="102">
        <f>IF(COUNT($H220:N220)&gt;='RFM input'!$AA$7,0,($G143+(SUM($G220:N220)))*O$8)</f>
        <v>0</v>
      </c>
      <c r="P220" s="102">
        <f>IF(COUNT($H220:O220)&gt;='RFM input'!$AA$7,0,($G143+(SUM($G220:O220)))*P$8)</f>
        <v>0</v>
      </c>
      <c r="Q220" s="102">
        <f>IF(COUNT($H220:P220)&gt;='RFM input'!$AA$7,0,($G143+(SUM($G220:P220)))*Q$8)</f>
        <v>0</v>
      </c>
      <c r="R220" s="91"/>
      <c r="S220" s="91"/>
      <c r="T220" s="91"/>
      <c r="U220" s="91"/>
      <c r="V220" s="91"/>
      <c r="W220" s="91"/>
      <c r="X220" s="91"/>
      <c r="Y220" s="91"/>
      <c r="Z220" s="91"/>
      <c r="AA220" s="249"/>
    </row>
    <row r="221" spans="1:27" hidden="1" outlineLevel="1">
      <c r="A221" s="4"/>
      <c r="B221" s="36"/>
      <c r="C221" s="225" t="s">
        <v>24</v>
      </c>
      <c r="D221" s="4"/>
      <c r="E221" s="4"/>
      <c r="F221" s="127"/>
      <c r="G221" s="181"/>
      <c r="H221" s="102"/>
      <c r="I221" s="308">
        <f>IF(COUNT($H220:I220)='RFM input'!$AA$7,SUM($G220:I220),0)</f>
        <v>0</v>
      </c>
      <c r="J221" s="308">
        <f>IF(COUNT($H220:J220)='RFM input'!$AA$7,SUM($G220:J220),0)</f>
        <v>0</v>
      </c>
      <c r="K221" s="308">
        <f>IF(COUNT($H220:K220)='RFM input'!$AA$7,SUM($G220:K220),0)</f>
        <v>0</v>
      </c>
      <c r="L221" s="102">
        <f>IF(COUNT($H220:L220)='RFM input'!$AA$7,SUM($G220:L220),0)</f>
        <v>0</v>
      </c>
      <c r="M221" s="102">
        <f>IF(COUNT($H220:M220)='RFM input'!$AA$7,SUM($G220:M220),0)</f>
        <v>0</v>
      </c>
      <c r="N221" s="102">
        <f>IF(COUNT($H220:N220)='RFM input'!$AA$7,SUM($G220:N220),0)</f>
        <v>0</v>
      </c>
      <c r="O221" s="102">
        <f>IF(COUNT($H220:O220)='RFM input'!$AA$7,SUM($G220:O220),0)</f>
        <v>0</v>
      </c>
      <c r="P221" s="102">
        <f>IF(COUNT($H220:P220)='RFM input'!$AA$7,SUM($G220:P220),0)</f>
        <v>0</v>
      </c>
      <c r="Q221" s="102">
        <f>IF(COUNT($H220:Q220)='RFM input'!$AA$7,SUM($G220:Q220),0)</f>
        <v>0</v>
      </c>
      <c r="R221" s="91"/>
      <c r="S221" s="91"/>
      <c r="T221" s="91"/>
      <c r="U221" s="91"/>
      <c r="V221" s="91"/>
      <c r="W221" s="91"/>
      <c r="X221" s="91"/>
      <c r="Y221" s="91"/>
      <c r="Z221" s="91"/>
      <c r="AA221" s="249"/>
    </row>
    <row r="222" spans="1:27" hidden="1" outlineLevel="1">
      <c r="A222" s="4"/>
      <c r="B222" s="36"/>
      <c r="C222" s="225">
        <f>Asset27</f>
        <v>0</v>
      </c>
      <c r="D222" s="4"/>
      <c r="E222" s="4"/>
      <c r="F222" s="127"/>
      <c r="G222" s="181"/>
      <c r="H222" s="102">
        <f>($G144+(SUM($G222:G222)))*H$8</f>
        <v>0</v>
      </c>
      <c r="I222" s="308">
        <f>($G144+(SUM($G222:H222)))*I$8</f>
        <v>0</v>
      </c>
      <c r="J222" s="308">
        <f>IF(COUNT($H222:I222)&gt;='RFM input'!$AA$7,0,($G144+(SUM($G222:I222)))*J$8)</f>
        <v>0</v>
      </c>
      <c r="K222" s="308">
        <f>IF(COUNT($H222:J222)&gt;='RFM input'!$AA$7,0,($G144+(SUM($G222:J222)))*K$8)</f>
        <v>0</v>
      </c>
      <c r="L222" s="102">
        <f>IF(COUNT($H222:K222)&gt;='RFM input'!$AA$7,0,($G144+(SUM($G222:K222)))*L$8)</f>
        <v>0</v>
      </c>
      <c r="M222" s="102">
        <f>IF(COUNT($H222:L222)&gt;='RFM input'!$AA$7,0,($G144+(SUM($G222:L222)))*M$8)</f>
        <v>0</v>
      </c>
      <c r="N222" s="102">
        <f>IF(COUNT($H222:M222)&gt;='RFM input'!$AA$7,0,($G144+(SUM($G222:M222)))*N$8)</f>
        <v>0</v>
      </c>
      <c r="O222" s="102">
        <f>IF(COUNT($H222:N222)&gt;='RFM input'!$AA$7,0,($G144+(SUM($G222:N222)))*O$8)</f>
        <v>0</v>
      </c>
      <c r="P222" s="102">
        <f>IF(COUNT($H222:O222)&gt;='RFM input'!$AA$7,0,($G144+(SUM($G222:O222)))*P$8)</f>
        <v>0</v>
      </c>
      <c r="Q222" s="102">
        <f>IF(COUNT($H222:P222)&gt;='RFM input'!$AA$7,0,($G144+(SUM($G222:P222)))*Q$8)</f>
        <v>0</v>
      </c>
      <c r="R222" s="91"/>
      <c r="S222" s="91"/>
      <c r="T222" s="91"/>
      <c r="U222" s="91"/>
      <c r="V222" s="91"/>
      <c r="W222" s="91"/>
      <c r="X222" s="91"/>
      <c r="Y222" s="91"/>
      <c r="Z222" s="91"/>
      <c r="AA222" s="249"/>
    </row>
    <row r="223" spans="1:27" hidden="1" outlineLevel="1">
      <c r="A223" s="4"/>
      <c r="B223" s="36"/>
      <c r="C223" s="225" t="s">
        <v>24</v>
      </c>
      <c r="D223" s="4"/>
      <c r="E223" s="4"/>
      <c r="F223" s="127"/>
      <c r="G223" s="181"/>
      <c r="H223" s="102"/>
      <c r="I223" s="308">
        <f>IF(COUNT($H222:I222)='RFM input'!$AA$7,SUM($G222:I222),0)</f>
        <v>0</v>
      </c>
      <c r="J223" s="308">
        <f>IF(COUNT($H222:J222)='RFM input'!$AA$7,SUM($G222:J222),0)</f>
        <v>0</v>
      </c>
      <c r="K223" s="308">
        <f>IF(COUNT($H222:K222)='RFM input'!$AA$7,SUM($G222:K222),0)</f>
        <v>0</v>
      </c>
      <c r="L223" s="102">
        <f>IF(COUNT($H222:L222)='RFM input'!$AA$7,SUM($G222:L222),0)</f>
        <v>0</v>
      </c>
      <c r="M223" s="102">
        <f>IF(COUNT($H222:M222)='RFM input'!$AA$7,SUM($G222:M222),0)</f>
        <v>0</v>
      </c>
      <c r="N223" s="102">
        <f>IF(COUNT($H222:N222)='RFM input'!$AA$7,SUM($G222:N222),0)</f>
        <v>0</v>
      </c>
      <c r="O223" s="102">
        <f>IF(COUNT($H222:O222)='RFM input'!$AA$7,SUM($G222:O222),0)</f>
        <v>0</v>
      </c>
      <c r="P223" s="102">
        <f>IF(COUNT($H222:P222)='RFM input'!$AA$7,SUM($G222:P222),0)</f>
        <v>0</v>
      </c>
      <c r="Q223" s="102">
        <f>IF(COUNT($H222:Q222)='RFM input'!$AA$7,SUM($G222:Q222),0)</f>
        <v>0</v>
      </c>
      <c r="R223" s="91"/>
      <c r="S223" s="91"/>
      <c r="T223" s="91"/>
      <c r="U223" s="91"/>
      <c r="V223" s="91"/>
      <c r="W223" s="91"/>
      <c r="X223" s="91"/>
      <c r="Y223" s="91"/>
      <c r="Z223" s="91"/>
      <c r="AA223" s="249"/>
    </row>
    <row r="224" spans="1:27" hidden="1" outlineLevel="1">
      <c r="A224" s="4"/>
      <c r="B224" s="36"/>
      <c r="C224" s="225">
        <f>Asset28</f>
        <v>0</v>
      </c>
      <c r="D224" s="4"/>
      <c r="E224" s="4"/>
      <c r="F224" s="127"/>
      <c r="G224" s="181"/>
      <c r="H224" s="102">
        <f>($G145+(SUM($G224:G224)))*H$8</f>
        <v>0</v>
      </c>
      <c r="I224" s="308">
        <f>($G145+(SUM($G224:H224)))*I$8</f>
        <v>0</v>
      </c>
      <c r="J224" s="308">
        <f>IF(COUNT($H224:I224)&gt;='RFM input'!$AA$7,0,($G145+(SUM($G224:I224)))*J$8)</f>
        <v>0</v>
      </c>
      <c r="K224" s="308">
        <f>IF(COUNT($H224:J224)&gt;='RFM input'!$AA$7,0,($G145+(SUM($G224:J224)))*K$8)</f>
        <v>0</v>
      </c>
      <c r="L224" s="102">
        <f>IF(COUNT($H224:K224)&gt;='RFM input'!$AA$7,0,($G145+(SUM($G224:K224)))*L$8)</f>
        <v>0</v>
      </c>
      <c r="M224" s="102">
        <f>IF(COUNT($H224:L224)&gt;='RFM input'!$AA$7,0,($G145+(SUM($G224:L224)))*M$8)</f>
        <v>0</v>
      </c>
      <c r="N224" s="102">
        <f>IF(COUNT($H224:M224)&gt;='RFM input'!$AA$7,0,($G145+(SUM($G224:M224)))*N$8)</f>
        <v>0</v>
      </c>
      <c r="O224" s="102">
        <f>IF(COUNT($H224:N224)&gt;='RFM input'!$AA$7,0,($G145+(SUM($G224:N224)))*O$8)</f>
        <v>0</v>
      </c>
      <c r="P224" s="102">
        <f>IF(COUNT($H224:O224)&gt;='RFM input'!$AA$7,0,($G145+(SUM($G224:O224)))*P$8)</f>
        <v>0</v>
      </c>
      <c r="Q224" s="102">
        <f>IF(COUNT($H224:P224)&gt;='RFM input'!$AA$7,0,($G145+(SUM($G224:P224)))*Q$8)</f>
        <v>0</v>
      </c>
      <c r="R224" s="91"/>
      <c r="S224" s="91"/>
      <c r="T224" s="91"/>
      <c r="U224" s="91"/>
      <c r="V224" s="91"/>
      <c r="W224" s="91"/>
      <c r="X224" s="91"/>
      <c r="Y224" s="91"/>
      <c r="Z224" s="91"/>
      <c r="AA224" s="249"/>
    </row>
    <row r="225" spans="1:27" hidden="1" outlineLevel="1">
      <c r="A225" s="4"/>
      <c r="B225" s="36"/>
      <c r="C225" s="225" t="s">
        <v>24</v>
      </c>
      <c r="D225" s="4"/>
      <c r="E225" s="4"/>
      <c r="F225" s="127"/>
      <c r="G225" s="181"/>
      <c r="H225" s="102"/>
      <c r="I225" s="308">
        <f>IF(COUNT($H224:I224)='RFM input'!$AA$7,SUM($G224:I224),0)</f>
        <v>0</v>
      </c>
      <c r="J225" s="308">
        <f>IF(COUNT($H224:J224)='RFM input'!$AA$7,SUM($G224:J224),0)</f>
        <v>0</v>
      </c>
      <c r="K225" s="308">
        <f>IF(COUNT($H224:K224)='RFM input'!$AA$7,SUM($G224:K224),0)</f>
        <v>0</v>
      </c>
      <c r="L225" s="102">
        <f>IF(COUNT($H224:L224)='RFM input'!$AA$7,SUM($G224:L224),0)</f>
        <v>0</v>
      </c>
      <c r="M225" s="102">
        <f>IF(COUNT($H224:M224)='RFM input'!$AA$7,SUM($G224:M224),0)</f>
        <v>0</v>
      </c>
      <c r="N225" s="102">
        <f>IF(COUNT($H224:N224)='RFM input'!$AA$7,SUM($G224:N224),0)</f>
        <v>0</v>
      </c>
      <c r="O225" s="102">
        <f>IF(COUNT($H224:O224)='RFM input'!$AA$7,SUM($G224:O224),0)</f>
        <v>0</v>
      </c>
      <c r="P225" s="102">
        <f>IF(COUNT($H224:P224)='RFM input'!$AA$7,SUM($G224:P224),0)</f>
        <v>0</v>
      </c>
      <c r="Q225" s="102">
        <f>IF(COUNT($H224:Q224)='RFM input'!$AA$7,SUM($G224:Q224),0)</f>
        <v>0</v>
      </c>
      <c r="R225" s="91"/>
      <c r="S225" s="91"/>
      <c r="T225" s="91"/>
      <c r="U225" s="91"/>
      <c r="V225" s="91"/>
      <c r="W225" s="91"/>
      <c r="X225" s="91"/>
      <c r="Y225" s="91"/>
      <c r="Z225" s="91"/>
      <c r="AA225" s="249"/>
    </row>
    <row r="226" spans="1:27" hidden="1" outlineLevel="1">
      <c r="A226" s="4"/>
      <c r="B226" s="36"/>
      <c r="C226" s="225">
        <f>Asset29</f>
        <v>0</v>
      </c>
      <c r="D226" s="4"/>
      <c r="E226" s="4"/>
      <c r="F226" s="127"/>
      <c r="G226" s="181"/>
      <c r="H226" s="102">
        <f>($G146+(SUM($G226:G226)))*H$8</f>
        <v>0</v>
      </c>
      <c r="I226" s="308">
        <f>($G146+(SUM($G226:H226)))*I$8</f>
        <v>0</v>
      </c>
      <c r="J226" s="308">
        <f>IF(COUNT($H226:I226)&gt;='RFM input'!$AA$7,0,($G146+(SUM($G226:I226)))*J$8)</f>
        <v>0</v>
      </c>
      <c r="K226" s="308">
        <f>IF(COUNT($H226:J226)&gt;='RFM input'!$AA$7,0,($G146+(SUM($G226:J226)))*K$8)</f>
        <v>0</v>
      </c>
      <c r="L226" s="102">
        <f>IF(COUNT($H226:K226)&gt;='RFM input'!$AA$7,0,($G146+(SUM($G226:K226)))*L$8)</f>
        <v>0</v>
      </c>
      <c r="M226" s="102">
        <f>IF(COUNT($H226:L226)&gt;='RFM input'!$AA$7,0,($G146+(SUM($G226:L226)))*M$8)</f>
        <v>0</v>
      </c>
      <c r="N226" s="102">
        <f>IF(COUNT($H226:M226)&gt;='RFM input'!$AA$7,0,($G146+(SUM($G226:M226)))*N$8)</f>
        <v>0</v>
      </c>
      <c r="O226" s="102">
        <f>IF(COUNT($H226:N226)&gt;='RFM input'!$AA$7,0,($G146+(SUM($G226:N226)))*O$8)</f>
        <v>0</v>
      </c>
      <c r="P226" s="102">
        <f>IF(COUNT($H226:O226)&gt;='RFM input'!$AA$7,0,($G146+(SUM($G226:O226)))*P$8)</f>
        <v>0</v>
      </c>
      <c r="Q226" s="102">
        <f>IF(COUNT($H226:P226)&gt;='RFM input'!$AA$7,0,($G146+(SUM($G226:P226)))*Q$8)</f>
        <v>0</v>
      </c>
      <c r="R226" s="91"/>
      <c r="S226" s="91"/>
      <c r="T226" s="91"/>
      <c r="U226" s="91"/>
      <c r="V226" s="91"/>
      <c r="W226" s="91"/>
      <c r="X226" s="91"/>
      <c r="Y226" s="91"/>
      <c r="Z226" s="91"/>
      <c r="AA226" s="249"/>
    </row>
    <row r="227" spans="1:27" hidden="1" outlineLevel="1">
      <c r="A227" s="4"/>
      <c r="B227" s="36"/>
      <c r="C227" s="225" t="s">
        <v>24</v>
      </c>
      <c r="D227" s="4"/>
      <c r="E227" s="4"/>
      <c r="F227" s="127"/>
      <c r="G227" s="181"/>
      <c r="H227" s="102"/>
      <c r="I227" s="308">
        <f>IF(COUNT($H226:I226)='RFM input'!$AA$7,SUM($G226:I226),0)</f>
        <v>0</v>
      </c>
      <c r="J227" s="308">
        <f>IF(COUNT($H226:J226)='RFM input'!$AA$7,SUM($G226:J226),0)</f>
        <v>0</v>
      </c>
      <c r="K227" s="308">
        <f>IF(COUNT($H226:K226)='RFM input'!$AA$7,SUM($G226:K226),0)</f>
        <v>0</v>
      </c>
      <c r="L227" s="102">
        <f>IF(COUNT($H226:L226)='RFM input'!$AA$7,SUM($G226:L226),0)</f>
        <v>0</v>
      </c>
      <c r="M227" s="102">
        <f>IF(COUNT($H226:M226)='RFM input'!$AA$7,SUM($G226:M226),0)</f>
        <v>0</v>
      </c>
      <c r="N227" s="102">
        <f>IF(COUNT($H226:N226)='RFM input'!$AA$7,SUM($G226:N226),0)</f>
        <v>0</v>
      </c>
      <c r="O227" s="102">
        <f>IF(COUNT($H226:O226)='RFM input'!$AA$7,SUM($G226:O226),0)</f>
        <v>0</v>
      </c>
      <c r="P227" s="102">
        <f>IF(COUNT($H226:P226)='RFM input'!$AA$7,SUM($G226:P226),0)</f>
        <v>0</v>
      </c>
      <c r="Q227" s="102">
        <f>IF(COUNT($H226:Q226)='RFM input'!$AA$7,SUM($G226:Q226),0)</f>
        <v>0</v>
      </c>
      <c r="R227" s="91"/>
      <c r="S227" s="91"/>
      <c r="T227" s="91"/>
      <c r="U227" s="91"/>
      <c r="V227" s="91"/>
      <c r="W227" s="91"/>
      <c r="X227" s="91"/>
      <c r="Y227" s="91"/>
      <c r="Z227" s="91"/>
      <c r="AA227" s="249"/>
    </row>
    <row r="228" spans="1:27" hidden="1" outlineLevel="1">
      <c r="A228" s="4"/>
      <c r="B228" s="36"/>
      <c r="C228" s="225">
        <f>Asset30</f>
        <v>0</v>
      </c>
      <c r="D228" s="4"/>
      <c r="E228" s="4"/>
      <c r="F228" s="127"/>
      <c r="G228" s="181"/>
      <c r="H228" s="102">
        <f>($G147+(SUM($G228:G228)))*H$8</f>
        <v>0</v>
      </c>
      <c r="I228" s="308">
        <f>($G147+(SUM($G228:H228)))*I$8</f>
        <v>0</v>
      </c>
      <c r="J228" s="308">
        <f>IF(COUNT($H228:I228)&gt;='RFM input'!$AA$7,0,($G147+(SUM($G228:I228)))*J$8)</f>
        <v>0</v>
      </c>
      <c r="K228" s="308">
        <f>IF(COUNT($H228:J228)&gt;='RFM input'!$AA$7,0,($G147+(SUM($G228:J228)))*K$8)</f>
        <v>0</v>
      </c>
      <c r="L228" s="102">
        <f>IF(COUNT($H228:K228)&gt;='RFM input'!$AA$7,0,($G147+(SUM($G228:K228)))*L$8)</f>
        <v>0</v>
      </c>
      <c r="M228" s="102">
        <f>IF(COUNT($H228:L228)&gt;='RFM input'!$AA$7,0,($G147+(SUM($G228:L228)))*M$8)</f>
        <v>0</v>
      </c>
      <c r="N228" s="102">
        <f>IF(COUNT($H228:M228)&gt;='RFM input'!$AA$7,0,($G147+(SUM($G228:M228)))*N$8)</f>
        <v>0</v>
      </c>
      <c r="O228" s="102">
        <f>IF(COUNT($H228:N228)&gt;='RFM input'!$AA$7,0,($G147+(SUM($G228:N228)))*O$8)</f>
        <v>0</v>
      </c>
      <c r="P228" s="102">
        <f>IF(COUNT($H228:O228)&gt;='RFM input'!$AA$7,0,($G147+(SUM($G228:O228)))*P$8)</f>
        <v>0</v>
      </c>
      <c r="Q228" s="102">
        <f>IF(COUNT($H228:P228)&gt;='RFM input'!$AA$7,0,($G147+(SUM($G228:P228)))*Q$8)</f>
        <v>0</v>
      </c>
      <c r="R228" s="91"/>
      <c r="S228" s="91"/>
      <c r="T228" s="91"/>
      <c r="U228" s="91"/>
      <c r="V228" s="91"/>
      <c r="W228" s="91"/>
      <c r="X228" s="91"/>
      <c r="Y228" s="91"/>
      <c r="Z228" s="91"/>
      <c r="AA228" s="249"/>
    </row>
    <row r="229" spans="1:27" hidden="1" outlineLevel="1">
      <c r="A229" s="4"/>
      <c r="B229" s="36"/>
      <c r="C229" s="225" t="s">
        <v>24</v>
      </c>
      <c r="D229" s="4"/>
      <c r="E229" s="4"/>
      <c r="F229" s="127"/>
      <c r="G229" s="181"/>
      <c r="H229" s="102"/>
      <c r="I229" s="308">
        <f>IF(COUNT($H228:I228)='RFM input'!$AA$7,SUM($G228:I228),0)</f>
        <v>0</v>
      </c>
      <c r="J229" s="308">
        <f>IF(COUNT($H228:J228)='RFM input'!$AA$7,SUM($G228:J228),0)</f>
        <v>0</v>
      </c>
      <c r="K229" s="308">
        <f>IF(COUNT($H228:K228)='RFM input'!$AA$7,SUM($G228:K228),0)</f>
        <v>0</v>
      </c>
      <c r="L229" s="102">
        <f>IF(COUNT($H228:L228)='RFM input'!$AA$7,SUM($G228:L228),0)</f>
        <v>0</v>
      </c>
      <c r="M229" s="102">
        <f>IF(COUNT($H228:M228)='RFM input'!$AA$7,SUM($G228:M228),0)</f>
        <v>0</v>
      </c>
      <c r="N229" s="102">
        <f>IF(COUNT($H228:N228)='RFM input'!$AA$7,SUM($G228:N228),0)</f>
        <v>0</v>
      </c>
      <c r="O229" s="102">
        <f>IF(COUNT($H228:O228)='RFM input'!$AA$7,SUM($G228:O228),0)</f>
        <v>0</v>
      </c>
      <c r="P229" s="102">
        <f>IF(COUNT($H228:P228)='RFM input'!$AA$7,SUM($G228:P228),0)</f>
        <v>0</v>
      </c>
      <c r="Q229" s="102">
        <f>IF(COUNT($H228:Q228)='RFM input'!$AA$7,SUM($G228:Q228),0)</f>
        <v>0</v>
      </c>
      <c r="R229" s="91"/>
      <c r="S229" s="91"/>
      <c r="T229" s="91"/>
      <c r="U229" s="91"/>
      <c r="V229" s="91"/>
      <c r="W229" s="91"/>
      <c r="X229" s="91"/>
      <c r="Y229" s="91"/>
      <c r="Z229" s="91"/>
      <c r="AA229" s="249"/>
    </row>
    <row r="230" spans="1:27" hidden="1" outlineLevel="1">
      <c r="A230" s="4"/>
      <c r="B230" s="36"/>
      <c r="C230" s="225">
        <f>Asset31</f>
        <v>0</v>
      </c>
      <c r="D230" s="4"/>
      <c r="E230" s="4"/>
      <c r="F230" s="127"/>
      <c r="G230" s="181"/>
      <c r="H230" s="102">
        <f>($G148+(SUM($G230:G230)))*H$8</f>
        <v>0</v>
      </c>
      <c r="I230" s="308">
        <f>($G148+(SUM($G230:H230)))*I$8</f>
        <v>0</v>
      </c>
      <c r="J230" s="308">
        <f>IF(COUNT($H230:I230)&gt;='RFM input'!$AA$7,0,($G148+(SUM($G230:I230)))*J$8)</f>
        <v>0</v>
      </c>
      <c r="K230" s="308">
        <f>IF(COUNT($H230:J230)&gt;='RFM input'!$AA$7,0,($G148+(SUM($G230:J230)))*K$8)</f>
        <v>0</v>
      </c>
      <c r="L230" s="102">
        <f>IF(COUNT($H230:K230)&gt;='RFM input'!$AA$7,0,($G148+(SUM($G230:K230)))*L$8)</f>
        <v>0</v>
      </c>
      <c r="M230" s="102">
        <f>IF(COUNT($H230:L230)&gt;='RFM input'!$AA$7,0,($G148+(SUM($G230:L230)))*M$8)</f>
        <v>0</v>
      </c>
      <c r="N230" s="102">
        <f>IF(COUNT($H230:M230)&gt;='RFM input'!$AA$7,0,($G148+(SUM($G230:M230)))*N$8)</f>
        <v>0</v>
      </c>
      <c r="O230" s="102">
        <f>IF(COUNT($H230:N230)&gt;='RFM input'!$AA$7,0,($G148+(SUM($G230:N230)))*O$8)</f>
        <v>0</v>
      </c>
      <c r="P230" s="102">
        <f>IF(COUNT($H230:O230)&gt;='RFM input'!$AA$7,0,($G148+(SUM($G230:O230)))*P$8)</f>
        <v>0</v>
      </c>
      <c r="Q230" s="102">
        <f>IF(COUNT($H230:P230)&gt;='RFM input'!$AA$7,0,($G148+(SUM($G230:P230)))*Q$8)</f>
        <v>0</v>
      </c>
      <c r="R230" s="91"/>
      <c r="S230" s="91"/>
      <c r="T230" s="91"/>
      <c r="U230" s="91"/>
      <c r="V230" s="91"/>
      <c r="W230" s="91"/>
      <c r="X230" s="91"/>
      <c r="Y230" s="91"/>
      <c r="Z230" s="91"/>
      <c r="AA230" s="249"/>
    </row>
    <row r="231" spans="1:27" hidden="1" outlineLevel="1">
      <c r="A231" s="4"/>
      <c r="B231" s="36"/>
      <c r="C231" s="225" t="s">
        <v>24</v>
      </c>
      <c r="D231" s="4"/>
      <c r="E231" s="4"/>
      <c r="F231" s="127"/>
      <c r="G231" s="181"/>
      <c r="H231" s="102"/>
      <c r="I231" s="308">
        <f>IF(COUNT($H230:I230)='RFM input'!$AA$7,SUM($G230:I230),0)</f>
        <v>0</v>
      </c>
      <c r="J231" s="308">
        <f>IF(COUNT($H230:J230)='RFM input'!$AA$7,SUM($G230:J230),0)</f>
        <v>0</v>
      </c>
      <c r="K231" s="308">
        <f>IF(COUNT($H230:K230)='RFM input'!$AA$7,SUM($G230:K230),0)</f>
        <v>0</v>
      </c>
      <c r="L231" s="102">
        <f>IF(COUNT($H230:L230)='RFM input'!$AA$7,SUM($G230:L230),0)</f>
        <v>0</v>
      </c>
      <c r="M231" s="102">
        <f>IF(COUNT($H230:M230)='RFM input'!$AA$7,SUM($G230:M230),0)</f>
        <v>0</v>
      </c>
      <c r="N231" s="102">
        <f>IF(COUNT($H230:N230)='RFM input'!$AA$7,SUM($G230:N230),0)</f>
        <v>0</v>
      </c>
      <c r="O231" s="102">
        <f>IF(COUNT($H230:O230)='RFM input'!$AA$7,SUM($G230:O230),0)</f>
        <v>0</v>
      </c>
      <c r="P231" s="102">
        <f>IF(COUNT($H230:P230)='RFM input'!$AA$7,SUM($G230:P230),0)</f>
        <v>0</v>
      </c>
      <c r="Q231" s="102">
        <f>IF(COUNT($H230:Q230)='RFM input'!$AA$7,SUM($G230:Q230),0)</f>
        <v>0</v>
      </c>
      <c r="R231" s="91"/>
      <c r="S231" s="91"/>
      <c r="T231" s="91"/>
      <c r="U231" s="91"/>
      <c r="V231" s="91"/>
      <c r="W231" s="91"/>
      <c r="X231" s="91"/>
      <c r="Y231" s="91"/>
      <c r="Z231" s="91"/>
      <c r="AA231" s="249"/>
    </row>
    <row r="232" spans="1:27" hidden="1" outlineLevel="1">
      <c r="A232" s="4"/>
      <c r="B232" s="36"/>
      <c r="C232" s="225">
        <f>Asset32</f>
        <v>0</v>
      </c>
      <c r="D232" s="4"/>
      <c r="E232" s="4"/>
      <c r="F232" s="127"/>
      <c r="G232" s="181"/>
      <c r="H232" s="102">
        <f>($G149+(SUM($G232:G232)))*H$8</f>
        <v>0</v>
      </c>
      <c r="I232" s="308">
        <f>($G149+(SUM($G232:H232)))*I$8</f>
        <v>0</v>
      </c>
      <c r="J232" s="308">
        <f>IF(COUNT($H232:I232)&gt;='RFM input'!$AA$7,0,($G149+(SUM($G232:I232)))*J$8)</f>
        <v>0</v>
      </c>
      <c r="K232" s="308">
        <f>IF(COUNT($H232:J232)&gt;='RFM input'!$AA$7,0,($G149+(SUM($G232:J232)))*K$8)</f>
        <v>0</v>
      </c>
      <c r="L232" s="102">
        <f>IF(COUNT($H232:K232)&gt;='RFM input'!$AA$7,0,($G149+(SUM($G232:K232)))*L$8)</f>
        <v>0</v>
      </c>
      <c r="M232" s="102">
        <f>IF(COUNT($H232:L232)&gt;='RFM input'!$AA$7,0,($G149+(SUM($G232:L232)))*M$8)</f>
        <v>0</v>
      </c>
      <c r="N232" s="102">
        <f>IF(COUNT($H232:M232)&gt;='RFM input'!$AA$7,0,($G149+(SUM($G232:M232)))*N$8)</f>
        <v>0</v>
      </c>
      <c r="O232" s="102">
        <f>IF(COUNT($H232:N232)&gt;='RFM input'!$AA$7,0,($G149+(SUM($G232:N232)))*O$8)</f>
        <v>0</v>
      </c>
      <c r="P232" s="102">
        <f>IF(COUNT($H232:O232)&gt;='RFM input'!$AA$7,0,($G149+(SUM($G232:O232)))*P$8)</f>
        <v>0</v>
      </c>
      <c r="Q232" s="102">
        <f>IF(COUNT($H232:P232)&gt;='RFM input'!$AA$7,0,($G149+(SUM($G232:P232)))*Q$8)</f>
        <v>0</v>
      </c>
      <c r="R232" s="91"/>
      <c r="S232" s="91"/>
      <c r="T232" s="91"/>
      <c r="U232" s="91"/>
      <c r="V232" s="91"/>
      <c r="W232" s="91"/>
      <c r="X232" s="91"/>
      <c r="Y232" s="91"/>
      <c r="Z232" s="91"/>
      <c r="AA232" s="249"/>
    </row>
    <row r="233" spans="1:27" hidden="1" outlineLevel="1">
      <c r="A233" s="4"/>
      <c r="B233" s="36"/>
      <c r="C233" s="225" t="s">
        <v>24</v>
      </c>
      <c r="D233" s="4"/>
      <c r="E233" s="4"/>
      <c r="F233" s="127"/>
      <c r="G233" s="181"/>
      <c r="H233" s="102"/>
      <c r="I233" s="308">
        <f>IF(COUNT($H232:I232)='RFM input'!$AA$7,SUM($G232:I232),0)</f>
        <v>0</v>
      </c>
      <c r="J233" s="308">
        <f>IF(COUNT($H232:J232)='RFM input'!$AA$7,SUM($G232:J232),0)</f>
        <v>0</v>
      </c>
      <c r="K233" s="308">
        <f>IF(COUNT($H232:K232)='RFM input'!$AA$7,SUM($G232:K232),0)</f>
        <v>0</v>
      </c>
      <c r="L233" s="102">
        <f>IF(COUNT($H232:L232)='RFM input'!$AA$7,SUM($G232:L232),0)</f>
        <v>0</v>
      </c>
      <c r="M233" s="102">
        <f>IF(COUNT($H232:M232)='RFM input'!$AA$7,SUM($G232:M232),0)</f>
        <v>0</v>
      </c>
      <c r="N233" s="102">
        <f>IF(COUNT($H232:N232)='RFM input'!$AA$7,SUM($G232:N232),0)</f>
        <v>0</v>
      </c>
      <c r="O233" s="102">
        <f>IF(COUNT($H232:O232)='RFM input'!$AA$7,SUM($G232:O232),0)</f>
        <v>0</v>
      </c>
      <c r="P233" s="102">
        <f>IF(COUNT($H232:P232)='RFM input'!$AA$7,SUM($G232:P232),0)</f>
        <v>0</v>
      </c>
      <c r="Q233" s="102">
        <f>IF(COUNT($H232:Q232)='RFM input'!$AA$7,SUM($G232:Q232),0)</f>
        <v>0</v>
      </c>
      <c r="R233" s="91"/>
      <c r="S233" s="91"/>
      <c r="T233" s="91"/>
      <c r="U233" s="91"/>
      <c r="V233" s="91"/>
      <c r="W233" s="91"/>
      <c r="X233" s="91"/>
      <c r="Y233" s="91"/>
      <c r="Z233" s="91"/>
      <c r="AA233" s="249"/>
    </row>
    <row r="234" spans="1:27" hidden="1" outlineLevel="1">
      <c r="A234" s="4"/>
      <c r="B234" s="36"/>
      <c r="C234" s="225">
        <f>Asset33</f>
        <v>0</v>
      </c>
      <c r="D234" s="4"/>
      <c r="E234" s="4"/>
      <c r="F234" s="127"/>
      <c r="G234" s="181"/>
      <c r="H234" s="102">
        <f>($G150+(SUM($G234:G234)))*H$8</f>
        <v>0</v>
      </c>
      <c r="I234" s="308">
        <f>($G150+(SUM($G234:H234)))*I$8</f>
        <v>0</v>
      </c>
      <c r="J234" s="308">
        <f>IF(COUNT($H234:I234)&gt;='RFM input'!$AA$7,0,($G150+(SUM($G234:I234)))*J$8)</f>
        <v>0</v>
      </c>
      <c r="K234" s="308">
        <f>IF(COUNT($H234:J234)&gt;='RFM input'!$AA$7,0,($G150+(SUM($G234:J234)))*K$8)</f>
        <v>0</v>
      </c>
      <c r="L234" s="102">
        <f>IF(COUNT($H234:K234)&gt;='RFM input'!$AA$7,0,($G150+(SUM($G234:K234)))*L$8)</f>
        <v>0</v>
      </c>
      <c r="M234" s="102">
        <f>IF(COUNT($H234:L234)&gt;='RFM input'!$AA$7,0,($G150+(SUM($G234:L234)))*M$8)</f>
        <v>0</v>
      </c>
      <c r="N234" s="102">
        <f>IF(COUNT($H234:M234)&gt;='RFM input'!$AA$7,0,($G150+(SUM($G234:M234)))*N$8)</f>
        <v>0</v>
      </c>
      <c r="O234" s="102">
        <f>IF(COUNT($H234:N234)&gt;='RFM input'!$AA$7,0,($G150+(SUM($G234:N234)))*O$8)</f>
        <v>0</v>
      </c>
      <c r="P234" s="102">
        <f>IF(COUNT($H234:O234)&gt;='RFM input'!$AA$7,0,($G150+(SUM($G234:O234)))*P$8)</f>
        <v>0</v>
      </c>
      <c r="Q234" s="102">
        <f>IF(COUNT($H234:P234)&gt;='RFM input'!$AA$7,0,($G150+(SUM($G234:P234)))*Q$8)</f>
        <v>0</v>
      </c>
      <c r="R234" s="91"/>
      <c r="S234" s="91"/>
      <c r="T234" s="91"/>
      <c r="U234" s="91"/>
      <c r="V234" s="91"/>
      <c r="W234" s="91"/>
      <c r="X234" s="91"/>
      <c r="Y234" s="91"/>
      <c r="Z234" s="91"/>
      <c r="AA234" s="249"/>
    </row>
    <row r="235" spans="1:27" hidden="1" outlineLevel="1">
      <c r="A235" s="4"/>
      <c r="B235" s="36"/>
      <c r="C235" s="225" t="s">
        <v>24</v>
      </c>
      <c r="D235" s="4"/>
      <c r="E235" s="4"/>
      <c r="F235" s="127"/>
      <c r="G235" s="181"/>
      <c r="H235" s="102"/>
      <c r="I235" s="308">
        <f>IF(COUNT($H234:I234)='RFM input'!$AA$7,SUM($G234:I234),0)</f>
        <v>0</v>
      </c>
      <c r="J235" s="308">
        <f>IF(COUNT($H234:J234)='RFM input'!$AA$7,SUM($G234:J234),0)</f>
        <v>0</v>
      </c>
      <c r="K235" s="308">
        <f>IF(COUNT($H234:K234)='RFM input'!$AA$7,SUM($G234:K234),0)</f>
        <v>0</v>
      </c>
      <c r="L235" s="102">
        <f>IF(COUNT($H234:L234)='RFM input'!$AA$7,SUM($G234:L234),0)</f>
        <v>0</v>
      </c>
      <c r="M235" s="102">
        <f>IF(COUNT($H234:M234)='RFM input'!$AA$7,SUM($G234:M234),0)</f>
        <v>0</v>
      </c>
      <c r="N235" s="102">
        <f>IF(COUNT($H234:N234)='RFM input'!$AA$7,SUM($G234:N234),0)</f>
        <v>0</v>
      </c>
      <c r="O235" s="102">
        <f>IF(COUNT($H234:O234)='RFM input'!$AA$7,SUM($G234:O234),0)</f>
        <v>0</v>
      </c>
      <c r="P235" s="102">
        <f>IF(COUNT($H234:P234)='RFM input'!$AA$7,SUM($G234:P234),0)</f>
        <v>0</v>
      </c>
      <c r="Q235" s="102">
        <f>IF(COUNT($H234:Q234)='RFM input'!$AA$7,SUM($G234:Q234),0)</f>
        <v>0</v>
      </c>
      <c r="R235" s="91"/>
      <c r="S235" s="91"/>
      <c r="T235" s="91"/>
      <c r="U235" s="91"/>
      <c r="V235" s="91"/>
      <c r="W235" s="91"/>
      <c r="X235" s="91"/>
      <c r="Y235" s="91"/>
      <c r="Z235" s="91"/>
      <c r="AA235" s="249"/>
    </row>
    <row r="236" spans="1:27" hidden="1" outlineLevel="1">
      <c r="A236" s="4"/>
      <c r="B236" s="36"/>
      <c r="C236" s="225">
        <f>Asset34</f>
        <v>0</v>
      </c>
      <c r="D236" s="4"/>
      <c r="E236" s="4"/>
      <c r="F236" s="127"/>
      <c r="G236" s="181"/>
      <c r="H236" s="102">
        <f>($G151+(SUM($G236:G236)))*H$8</f>
        <v>0</v>
      </c>
      <c r="I236" s="308">
        <f>($G151+(SUM($G236:H236)))*I$8</f>
        <v>0</v>
      </c>
      <c r="J236" s="308">
        <f>IF(COUNT($H236:I236)&gt;='RFM input'!$AA$7,0,($G151+(SUM($G236:I236)))*J$8)</f>
        <v>0</v>
      </c>
      <c r="K236" s="308">
        <f>IF(COUNT($H236:J236)&gt;='RFM input'!$AA$7,0,($G151+(SUM($G236:J236)))*K$8)</f>
        <v>0</v>
      </c>
      <c r="L236" s="102">
        <f>IF(COUNT($H236:K236)&gt;='RFM input'!$AA$7,0,($G151+(SUM($G236:K236)))*L$8)</f>
        <v>0</v>
      </c>
      <c r="M236" s="102">
        <f>IF(COUNT($H236:L236)&gt;='RFM input'!$AA$7,0,($G151+(SUM($G236:L236)))*M$8)</f>
        <v>0</v>
      </c>
      <c r="N236" s="102">
        <f>IF(COUNT($H236:M236)&gt;='RFM input'!$AA$7,0,($G151+(SUM($G236:M236)))*N$8)</f>
        <v>0</v>
      </c>
      <c r="O236" s="102">
        <f>IF(COUNT($H236:N236)&gt;='RFM input'!$AA$7,0,($G151+(SUM($G236:N236)))*O$8)</f>
        <v>0</v>
      </c>
      <c r="P236" s="102">
        <f>IF(COUNT($H236:O236)&gt;='RFM input'!$AA$7,0,($G151+(SUM($G236:O236)))*P$8)</f>
        <v>0</v>
      </c>
      <c r="Q236" s="102">
        <f>IF(COUNT($H236:P236)&gt;='RFM input'!$AA$7,0,($G151+(SUM($G236:P236)))*Q$8)</f>
        <v>0</v>
      </c>
      <c r="R236" s="91"/>
      <c r="S236" s="91"/>
      <c r="T236" s="91"/>
      <c r="U236" s="91"/>
      <c r="V236" s="91"/>
      <c r="W236" s="91"/>
      <c r="X236" s="91"/>
      <c r="Y236" s="91"/>
      <c r="Z236" s="91"/>
      <c r="AA236" s="249"/>
    </row>
    <row r="237" spans="1:27" hidden="1" outlineLevel="1">
      <c r="A237" s="4"/>
      <c r="B237" s="36"/>
      <c r="C237" s="225" t="s">
        <v>24</v>
      </c>
      <c r="D237" s="4"/>
      <c r="E237" s="4"/>
      <c r="F237" s="127"/>
      <c r="G237" s="181"/>
      <c r="H237" s="102"/>
      <c r="I237" s="308">
        <f>IF(COUNT($H236:I236)='RFM input'!$AA$7,SUM($G236:I236),0)</f>
        <v>0</v>
      </c>
      <c r="J237" s="308">
        <f>IF(COUNT($H236:J236)='RFM input'!$AA$7,SUM($G236:J236),0)</f>
        <v>0</v>
      </c>
      <c r="K237" s="308">
        <f>IF(COUNT($H236:K236)='RFM input'!$AA$7,SUM($G236:K236),0)</f>
        <v>0</v>
      </c>
      <c r="L237" s="102">
        <f>IF(COUNT($H236:L236)='RFM input'!$AA$7,SUM($G236:L236),0)</f>
        <v>0</v>
      </c>
      <c r="M237" s="102">
        <f>IF(COUNT($H236:M236)='RFM input'!$AA$7,SUM($G236:M236),0)</f>
        <v>0</v>
      </c>
      <c r="N237" s="102">
        <f>IF(COUNT($H236:N236)='RFM input'!$AA$7,SUM($G236:N236),0)</f>
        <v>0</v>
      </c>
      <c r="O237" s="102">
        <f>IF(COUNT($H236:O236)='RFM input'!$AA$7,SUM($G236:O236),0)</f>
        <v>0</v>
      </c>
      <c r="P237" s="102">
        <f>IF(COUNT($H236:P236)='RFM input'!$AA$7,SUM($G236:P236),0)</f>
        <v>0</v>
      </c>
      <c r="Q237" s="102">
        <f>IF(COUNT($H236:Q236)='RFM input'!$AA$7,SUM($G236:Q236),0)</f>
        <v>0</v>
      </c>
      <c r="R237" s="91"/>
      <c r="S237" s="91"/>
      <c r="T237" s="91"/>
      <c r="U237" s="91"/>
      <c r="V237" s="91"/>
      <c r="W237" s="91"/>
      <c r="X237" s="91"/>
      <c r="Y237" s="91"/>
      <c r="Z237" s="91"/>
      <c r="AA237" s="249"/>
    </row>
    <row r="238" spans="1:27" hidden="1" outlineLevel="1">
      <c r="A238" s="4"/>
      <c r="B238" s="36"/>
      <c r="C238" s="225">
        <f>Asset35</f>
        <v>0</v>
      </c>
      <c r="D238" s="4"/>
      <c r="E238" s="4"/>
      <c r="F238" s="127"/>
      <c r="G238" s="181"/>
      <c r="H238" s="102">
        <f>($G152+(SUM($G238:G238)))*H$8</f>
        <v>0</v>
      </c>
      <c r="I238" s="308">
        <f>($G152+(SUM($G238:H238)))*I$8</f>
        <v>0</v>
      </c>
      <c r="J238" s="308">
        <f>IF(COUNT($H238:I238)&gt;='RFM input'!$AA$7,0,($G152+(SUM($G238:I238)))*J$8)</f>
        <v>0</v>
      </c>
      <c r="K238" s="308">
        <f>IF(COUNT($H238:J238)&gt;='RFM input'!$AA$7,0,($G152+(SUM($G238:J238)))*K$8)</f>
        <v>0</v>
      </c>
      <c r="L238" s="102">
        <f>IF(COUNT($H238:K238)&gt;='RFM input'!$AA$7,0,($G152+(SUM($G238:K238)))*L$8)</f>
        <v>0</v>
      </c>
      <c r="M238" s="102">
        <f>IF(COUNT($H238:L238)&gt;='RFM input'!$AA$7,0,($G152+(SUM($G238:L238)))*M$8)</f>
        <v>0</v>
      </c>
      <c r="N238" s="102">
        <f>IF(COUNT($H238:M238)&gt;='RFM input'!$AA$7,0,($G152+(SUM($G238:M238)))*N$8)</f>
        <v>0</v>
      </c>
      <c r="O238" s="102">
        <f>IF(COUNT($H238:N238)&gt;='RFM input'!$AA$7,0,($G152+(SUM($G238:N238)))*O$8)</f>
        <v>0</v>
      </c>
      <c r="P238" s="102">
        <f>IF(COUNT($H238:O238)&gt;='RFM input'!$AA$7,0,($G152+(SUM($G238:O238)))*P$8)</f>
        <v>0</v>
      </c>
      <c r="Q238" s="102">
        <f>IF(COUNT($H238:P238)&gt;='RFM input'!$AA$7,0,($G152+(SUM($G238:P238)))*Q$8)</f>
        <v>0</v>
      </c>
      <c r="R238" s="91"/>
      <c r="S238" s="91"/>
      <c r="T238" s="91"/>
      <c r="U238" s="91"/>
      <c r="V238" s="91"/>
      <c r="W238" s="91"/>
      <c r="X238" s="91"/>
      <c r="Y238" s="91"/>
      <c r="Z238" s="91"/>
      <c r="AA238" s="249"/>
    </row>
    <row r="239" spans="1:27" hidden="1" outlineLevel="1">
      <c r="A239" s="4"/>
      <c r="B239" s="36"/>
      <c r="C239" s="225" t="s">
        <v>24</v>
      </c>
      <c r="D239" s="4"/>
      <c r="E239" s="4"/>
      <c r="F239" s="127"/>
      <c r="G239" s="181"/>
      <c r="H239" s="102"/>
      <c r="I239" s="308">
        <f>IF(COUNT($H238:I238)='RFM input'!$AA$7,SUM($G238:I238),0)</f>
        <v>0</v>
      </c>
      <c r="J239" s="308">
        <f>IF(COUNT($H238:J238)='RFM input'!$AA$7,SUM($G238:J238),0)</f>
        <v>0</v>
      </c>
      <c r="K239" s="308">
        <f>IF(COUNT($H238:K238)='RFM input'!$AA$7,SUM($G238:K238),0)</f>
        <v>0</v>
      </c>
      <c r="L239" s="102">
        <f>IF(COUNT($H238:L238)='RFM input'!$AA$7,SUM($G238:L238),0)</f>
        <v>0</v>
      </c>
      <c r="M239" s="102">
        <f>IF(COUNT($H238:M238)='RFM input'!$AA$7,SUM($G238:M238),0)</f>
        <v>0</v>
      </c>
      <c r="N239" s="102">
        <f>IF(COUNT($H238:N238)='RFM input'!$AA$7,SUM($G238:N238),0)</f>
        <v>0</v>
      </c>
      <c r="O239" s="102">
        <f>IF(COUNT($H238:O238)='RFM input'!$AA$7,SUM($G238:O238),0)</f>
        <v>0</v>
      </c>
      <c r="P239" s="102">
        <f>IF(COUNT($H238:P238)='RFM input'!$AA$7,SUM($G238:P238),0)</f>
        <v>0</v>
      </c>
      <c r="Q239" s="102">
        <f>IF(COUNT($H238:Q238)='RFM input'!$AA$7,SUM($G238:Q238),0)</f>
        <v>0</v>
      </c>
      <c r="R239" s="91"/>
      <c r="S239" s="91"/>
      <c r="T239" s="91"/>
      <c r="U239" s="91"/>
      <c r="V239" s="91"/>
      <c r="W239" s="91"/>
      <c r="X239" s="91"/>
      <c r="Y239" s="91"/>
      <c r="Z239" s="91"/>
      <c r="AA239" s="249"/>
    </row>
    <row r="240" spans="1:27" hidden="1" outlineLevel="1">
      <c r="A240" s="4"/>
      <c r="B240" s="36"/>
      <c r="C240" s="225">
        <f>Asset36</f>
        <v>0</v>
      </c>
      <c r="D240" s="4"/>
      <c r="E240" s="4"/>
      <c r="F240" s="127"/>
      <c r="G240" s="181"/>
      <c r="H240" s="102">
        <f>($G153+(SUM($G240:G240)))*H$8</f>
        <v>0</v>
      </c>
      <c r="I240" s="308">
        <f>($G153+(SUM($G240:H240)))*I$8</f>
        <v>0</v>
      </c>
      <c r="J240" s="308">
        <f>IF(COUNT($H240:I240)&gt;='RFM input'!$AA$7,0,($G153+(SUM($G240:I240)))*J$8)</f>
        <v>0</v>
      </c>
      <c r="K240" s="308">
        <f>IF(COUNT($H240:J240)&gt;='RFM input'!$AA$7,0,($G153+(SUM($G240:J240)))*K$8)</f>
        <v>0</v>
      </c>
      <c r="L240" s="102">
        <f>IF(COUNT($H240:K240)&gt;='RFM input'!$AA$7,0,($G153+(SUM($G240:K240)))*L$8)</f>
        <v>0</v>
      </c>
      <c r="M240" s="102">
        <f>IF(COUNT($H240:L240)&gt;='RFM input'!$AA$7,0,($G153+(SUM($G240:L240)))*M$8)</f>
        <v>0</v>
      </c>
      <c r="N240" s="102">
        <f>IF(COUNT($H240:M240)&gt;='RFM input'!$AA$7,0,($G153+(SUM($G240:M240)))*N$8)</f>
        <v>0</v>
      </c>
      <c r="O240" s="102">
        <f>IF(COUNT($H240:N240)&gt;='RFM input'!$AA$7,0,($G153+(SUM($G240:N240)))*O$8)</f>
        <v>0</v>
      </c>
      <c r="P240" s="102">
        <f>IF(COUNT($H240:O240)&gt;='RFM input'!$AA$7,0,($G153+(SUM($G240:O240)))*P$8)</f>
        <v>0</v>
      </c>
      <c r="Q240" s="102">
        <f>IF(COUNT($H240:P240)&gt;='RFM input'!$AA$7,0,($G153+(SUM($G240:P240)))*Q$8)</f>
        <v>0</v>
      </c>
      <c r="R240" s="91"/>
      <c r="S240" s="91"/>
      <c r="T240" s="91"/>
      <c r="U240" s="91"/>
      <c r="V240" s="91"/>
      <c r="W240" s="91"/>
      <c r="X240" s="91"/>
      <c r="Y240" s="91"/>
      <c r="Z240" s="91"/>
      <c r="AA240" s="249"/>
    </row>
    <row r="241" spans="1:27" hidden="1" outlineLevel="1">
      <c r="A241" s="4"/>
      <c r="B241" s="36"/>
      <c r="C241" s="225" t="s">
        <v>24</v>
      </c>
      <c r="D241" s="4"/>
      <c r="E241" s="4"/>
      <c r="F241" s="127"/>
      <c r="G241" s="181"/>
      <c r="H241" s="102"/>
      <c r="I241" s="308">
        <f>IF(COUNT($H240:I240)='RFM input'!$AA$7,SUM($G240:I240),0)</f>
        <v>0</v>
      </c>
      <c r="J241" s="308">
        <f>IF(COUNT($H240:J240)='RFM input'!$AA$7,SUM($G240:J240),0)</f>
        <v>0</v>
      </c>
      <c r="K241" s="308">
        <f>IF(COUNT($H240:K240)='RFM input'!$AA$7,SUM($G240:K240),0)</f>
        <v>0</v>
      </c>
      <c r="L241" s="102">
        <f>IF(COUNT($H240:L240)='RFM input'!$AA$7,SUM($G240:L240),0)</f>
        <v>0</v>
      </c>
      <c r="M241" s="102">
        <f>IF(COUNT($H240:M240)='RFM input'!$AA$7,SUM($G240:M240),0)</f>
        <v>0</v>
      </c>
      <c r="N241" s="102">
        <f>IF(COUNT($H240:N240)='RFM input'!$AA$7,SUM($G240:N240),0)</f>
        <v>0</v>
      </c>
      <c r="O241" s="102">
        <f>IF(COUNT($H240:O240)='RFM input'!$AA$7,SUM($G240:O240),0)</f>
        <v>0</v>
      </c>
      <c r="P241" s="102">
        <f>IF(COUNT($H240:P240)='RFM input'!$AA$7,SUM($G240:P240),0)</f>
        <v>0</v>
      </c>
      <c r="Q241" s="102">
        <f>IF(COUNT($H240:Q240)='RFM input'!$AA$7,SUM($G240:Q240),0)</f>
        <v>0</v>
      </c>
      <c r="R241" s="91"/>
      <c r="S241" s="91"/>
      <c r="T241" s="91"/>
      <c r="U241" s="91"/>
      <c r="V241" s="91"/>
      <c r="W241" s="91"/>
      <c r="X241" s="91"/>
      <c r="Y241" s="91"/>
      <c r="Z241" s="91"/>
      <c r="AA241" s="249"/>
    </row>
    <row r="242" spans="1:27" hidden="1" outlineLevel="1">
      <c r="A242" s="4"/>
      <c r="B242" s="36"/>
      <c r="C242" s="225">
        <f>Asset37</f>
        <v>0</v>
      </c>
      <c r="D242" s="4"/>
      <c r="E242" s="4"/>
      <c r="F242" s="127"/>
      <c r="G242" s="181"/>
      <c r="H242" s="102">
        <f>($G154+(SUM($G242:G242)))*H$8</f>
        <v>0</v>
      </c>
      <c r="I242" s="308">
        <f>($G154+(SUM($G242:H242)))*I$8</f>
        <v>0</v>
      </c>
      <c r="J242" s="308">
        <f>IF(COUNT($H242:I242)&gt;='RFM input'!$AA$7,0,($G154+(SUM($G242:I242)))*J$8)</f>
        <v>0</v>
      </c>
      <c r="K242" s="308">
        <f>IF(COUNT($H242:J242)&gt;='RFM input'!$AA$7,0,($G154+(SUM($G242:J242)))*K$8)</f>
        <v>0</v>
      </c>
      <c r="L242" s="102">
        <f>IF(COUNT($H242:K242)&gt;='RFM input'!$AA$7,0,($G154+(SUM($G242:K242)))*L$8)</f>
        <v>0</v>
      </c>
      <c r="M242" s="102">
        <f>IF(COUNT($H242:L242)&gt;='RFM input'!$AA$7,0,($G154+(SUM($G242:L242)))*M$8)</f>
        <v>0</v>
      </c>
      <c r="N242" s="102">
        <f>IF(COUNT($H242:M242)&gt;='RFM input'!$AA$7,0,($G154+(SUM($G242:M242)))*N$8)</f>
        <v>0</v>
      </c>
      <c r="O242" s="102">
        <f>IF(COUNT($H242:N242)&gt;='RFM input'!$AA$7,0,($G154+(SUM($G242:N242)))*O$8)</f>
        <v>0</v>
      </c>
      <c r="P242" s="102">
        <f>IF(COUNT($H242:O242)&gt;='RFM input'!$AA$7,0,($G154+(SUM($G242:O242)))*P$8)</f>
        <v>0</v>
      </c>
      <c r="Q242" s="102">
        <f>IF(COUNT($H242:P242)&gt;='RFM input'!$AA$7,0,($G154+(SUM($G242:P242)))*Q$8)</f>
        <v>0</v>
      </c>
      <c r="R242" s="91"/>
      <c r="S242" s="91"/>
      <c r="T242" s="91"/>
      <c r="U242" s="91"/>
      <c r="V242" s="91"/>
      <c r="W242" s="91"/>
      <c r="X242" s="91"/>
      <c r="Y242" s="91"/>
      <c r="Z242" s="91"/>
      <c r="AA242" s="249"/>
    </row>
    <row r="243" spans="1:27" hidden="1" outlineLevel="1">
      <c r="A243" s="4"/>
      <c r="B243" s="36"/>
      <c r="C243" s="225" t="s">
        <v>24</v>
      </c>
      <c r="D243" s="4"/>
      <c r="E243" s="4"/>
      <c r="F243" s="127"/>
      <c r="G243" s="181"/>
      <c r="H243" s="102"/>
      <c r="I243" s="308">
        <f>IF(COUNT($H242:I242)='RFM input'!$AA$7,SUM($G242:I242),0)</f>
        <v>0</v>
      </c>
      <c r="J243" s="308">
        <f>IF(COUNT($H242:J242)='RFM input'!$AA$7,SUM($G242:J242),0)</f>
        <v>0</v>
      </c>
      <c r="K243" s="308">
        <f>IF(COUNT($H242:K242)='RFM input'!$AA$7,SUM($G242:K242),0)</f>
        <v>0</v>
      </c>
      <c r="L243" s="102">
        <f>IF(COUNT($H242:L242)='RFM input'!$AA$7,SUM($G242:L242),0)</f>
        <v>0</v>
      </c>
      <c r="M243" s="102">
        <f>IF(COUNT($H242:M242)='RFM input'!$AA$7,SUM($G242:M242),0)</f>
        <v>0</v>
      </c>
      <c r="N243" s="102">
        <f>IF(COUNT($H242:N242)='RFM input'!$AA$7,SUM($G242:N242),0)</f>
        <v>0</v>
      </c>
      <c r="O243" s="102">
        <f>IF(COUNT($H242:O242)='RFM input'!$AA$7,SUM($G242:O242),0)</f>
        <v>0</v>
      </c>
      <c r="P243" s="102">
        <f>IF(COUNT($H242:P242)='RFM input'!$AA$7,SUM($G242:P242),0)</f>
        <v>0</v>
      </c>
      <c r="Q243" s="102">
        <f>IF(COUNT($H242:Q242)='RFM input'!$AA$7,SUM($G242:Q242),0)</f>
        <v>0</v>
      </c>
      <c r="R243" s="91"/>
      <c r="S243" s="91"/>
      <c r="T243" s="91"/>
      <c r="U243" s="91"/>
      <c r="V243" s="91"/>
      <c r="W243" s="91"/>
      <c r="X243" s="91"/>
      <c r="Y243" s="91"/>
      <c r="Z243" s="91"/>
      <c r="AA243" s="249"/>
    </row>
    <row r="244" spans="1:27" hidden="1" outlineLevel="1">
      <c r="A244" s="4"/>
      <c r="B244" s="36"/>
      <c r="C244" s="225">
        <f>Asset38</f>
        <v>0</v>
      </c>
      <c r="D244" s="4"/>
      <c r="E244" s="4"/>
      <c r="F244" s="127"/>
      <c r="G244" s="181"/>
      <c r="H244" s="102">
        <f>($G155+(SUM($G244:G244)))*H$8</f>
        <v>0</v>
      </c>
      <c r="I244" s="308">
        <f>($G155+(SUM($G244:H244)))*I$8</f>
        <v>0</v>
      </c>
      <c r="J244" s="308">
        <f>IF(COUNT($H244:I244)&gt;='RFM input'!$AA$7,0,($G155+(SUM($G244:I244)))*J$8)</f>
        <v>0</v>
      </c>
      <c r="K244" s="308">
        <f>IF(COUNT($H244:J244)&gt;='RFM input'!$AA$7,0,($G155+(SUM($G244:J244)))*K$8)</f>
        <v>0</v>
      </c>
      <c r="L244" s="102">
        <f>IF(COUNT($H244:K244)&gt;='RFM input'!$AA$7,0,($G155+(SUM($G244:K244)))*L$8)</f>
        <v>0</v>
      </c>
      <c r="M244" s="102">
        <f>IF(COUNT($H244:L244)&gt;='RFM input'!$AA$7,0,($G155+(SUM($G244:L244)))*M$8)</f>
        <v>0</v>
      </c>
      <c r="N244" s="102">
        <f>IF(COUNT($H244:M244)&gt;='RFM input'!$AA$7,0,($G155+(SUM($G244:M244)))*N$8)</f>
        <v>0</v>
      </c>
      <c r="O244" s="102">
        <f>IF(COUNT($H244:N244)&gt;='RFM input'!$AA$7,0,($G155+(SUM($G244:N244)))*O$8)</f>
        <v>0</v>
      </c>
      <c r="P244" s="102">
        <f>IF(COUNT($H244:O244)&gt;='RFM input'!$AA$7,0,($G155+(SUM($G244:O244)))*P$8)</f>
        <v>0</v>
      </c>
      <c r="Q244" s="102">
        <f>IF(COUNT($H244:P244)&gt;='RFM input'!$AA$7,0,($G155+(SUM($G244:P244)))*Q$8)</f>
        <v>0</v>
      </c>
      <c r="R244" s="91"/>
      <c r="S244" s="91"/>
      <c r="T244" s="91"/>
      <c r="U244" s="91"/>
      <c r="V244" s="91"/>
      <c r="W244" s="91"/>
      <c r="X244" s="91"/>
      <c r="Y244" s="91"/>
      <c r="Z244" s="91"/>
      <c r="AA244" s="249"/>
    </row>
    <row r="245" spans="1:27" hidden="1" outlineLevel="1">
      <c r="A245" s="4"/>
      <c r="B245" s="36"/>
      <c r="C245" s="225" t="s">
        <v>24</v>
      </c>
      <c r="D245" s="4"/>
      <c r="E245" s="4"/>
      <c r="F245" s="127"/>
      <c r="G245" s="181"/>
      <c r="H245" s="102"/>
      <c r="I245" s="308">
        <f>IF(COUNT($H244:I244)='RFM input'!$AA$7,SUM($G244:I244),0)</f>
        <v>0</v>
      </c>
      <c r="J245" s="308">
        <f>IF(COUNT($H244:J244)='RFM input'!$AA$7,SUM($G244:J244),0)</f>
        <v>0</v>
      </c>
      <c r="K245" s="308">
        <f>IF(COUNT($H244:K244)='RFM input'!$AA$7,SUM($G244:K244),0)</f>
        <v>0</v>
      </c>
      <c r="L245" s="102">
        <f>IF(COUNT($H244:L244)='RFM input'!$AA$7,SUM($G244:L244),0)</f>
        <v>0</v>
      </c>
      <c r="M245" s="102">
        <f>IF(COUNT($H244:M244)='RFM input'!$AA$7,SUM($G244:M244),0)</f>
        <v>0</v>
      </c>
      <c r="N245" s="102">
        <f>IF(COUNT($H244:N244)='RFM input'!$AA$7,SUM($G244:N244),0)</f>
        <v>0</v>
      </c>
      <c r="O245" s="102">
        <f>IF(COUNT($H244:O244)='RFM input'!$AA$7,SUM($G244:O244),0)</f>
        <v>0</v>
      </c>
      <c r="P245" s="102">
        <f>IF(COUNT($H244:P244)='RFM input'!$AA$7,SUM($G244:P244),0)</f>
        <v>0</v>
      </c>
      <c r="Q245" s="102">
        <f>IF(COUNT($H244:Q244)='RFM input'!$AA$7,SUM($G244:Q244),0)</f>
        <v>0</v>
      </c>
      <c r="R245" s="91"/>
      <c r="S245" s="91"/>
      <c r="T245" s="91"/>
      <c r="U245" s="91"/>
      <c r="V245" s="91"/>
      <c r="W245" s="91"/>
      <c r="X245" s="91"/>
      <c r="Y245" s="91"/>
      <c r="Z245" s="91"/>
      <c r="AA245" s="249"/>
    </row>
    <row r="246" spans="1:27" hidden="1" outlineLevel="1">
      <c r="A246" s="4"/>
      <c r="B246" s="36"/>
      <c r="C246" s="225">
        <f>Asset39</f>
        <v>0</v>
      </c>
      <c r="D246" s="4"/>
      <c r="E246" s="4"/>
      <c r="F246" s="127"/>
      <c r="G246" s="181"/>
      <c r="H246" s="102">
        <f>($G156+(SUM($G246:G246)))*H$8</f>
        <v>0</v>
      </c>
      <c r="I246" s="308">
        <f>($G156+(SUM($G246:H246)))*I$8</f>
        <v>0</v>
      </c>
      <c r="J246" s="308">
        <f>IF(COUNT($H246:I246)&gt;='RFM input'!$AA$7,0,($G156+(SUM($G246:I246)))*J$8)</f>
        <v>0</v>
      </c>
      <c r="K246" s="308">
        <f>IF(COUNT($H246:J246)&gt;='RFM input'!$AA$7,0,($G156+(SUM($G246:J246)))*K$8)</f>
        <v>0</v>
      </c>
      <c r="L246" s="102">
        <f>IF(COUNT($H246:K246)&gt;='RFM input'!$AA$7,0,($G156+(SUM($G246:K246)))*L$8)</f>
        <v>0</v>
      </c>
      <c r="M246" s="102">
        <f>IF(COUNT($H246:L246)&gt;='RFM input'!$AA$7,0,($G156+(SUM($G246:L246)))*M$8)</f>
        <v>0</v>
      </c>
      <c r="N246" s="102">
        <f>IF(COUNT($H246:M246)&gt;='RFM input'!$AA$7,0,($G156+(SUM($G246:M246)))*N$8)</f>
        <v>0</v>
      </c>
      <c r="O246" s="102">
        <f>IF(COUNT($H246:N246)&gt;='RFM input'!$AA$7,0,($G156+(SUM($G246:N246)))*O$8)</f>
        <v>0</v>
      </c>
      <c r="P246" s="102">
        <f>IF(COUNT($H246:O246)&gt;='RFM input'!$AA$7,0,($G156+(SUM($G246:O246)))*P$8)</f>
        <v>0</v>
      </c>
      <c r="Q246" s="102">
        <f>IF(COUNT($H246:P246)&gt;='RFM input'!$AA$7,0,($G156+(SUM($G246:P246)))*Q$8)</f>
        <v>0</v>
      </c>
      <c r="R246" s="91"/>
      <c r="S246" s="91"/>
      <c r="T246" s="91"/>
      <c r="U246" s="91"/>
      <c r="V246" s="91"/>
      <c r="W246" s="91"/>
      <c r="X246" s="91"/>
      <c r="Y246" s="91"/>
      <c r="Z246" s="91"/>
      <c r="AA246" s="249"/>
    </row>
    <row r="247" spans="1:27" hidden="1" outlineLevel="1">
      <c r="A247" s="4"/>
      <c r="B247" s="36"/>
      <c r="C247" s="225" t="s">
        <v>24</v>
      </c>
      <c r="D247" s="4"/>
      <c r="E247" s="4"/>
      <c r="F247" s="127"/>
      <c r="G247" s="181"/>
      <c r="H247" s="102"/>
      <c r="I247" s="308">
        <f>IF(COUNT($H246:I246)='RFM input'!$AA$7,SUM($G246:I246),0)</f>
        <v>0</v>
      </c>
      <c r="J247" s="308">
        <f>IF(COUNT($H246:J246)='RFM input'!$AA$7,SUM($G246:J246),0)</f>
        <v>0</v>
      </c>
      <c r="K247" s="308">
        <f>IF(COUNT($H246:K246)='RFM input'!$AA$7,SUM($G246:K246),0)</f>
        <v>0</v>
      </c>
      <c r="L247" s="102">
        <f>IF(COUNT($H246:L246)='RFM input'!$AA$7,SUM($G246:L246),0)</f>
        <v>0</v>
      </c>
      <c r="M247" s="102">
        <f>IF(COUNT($H246:M246)='RFM input'!$AA$7,SUM($G246:M246),0)</f>
        <v>0</v>
      </c>
      <c r="N247" s="102">
        <f>IF(COUNT($H246:N246)='RFM input'!$AA$7,SUM($G246:N246),0)</f>
        <v>0</v>
      </c>
      <c r="O247" s="102">
        <f>IF(COUNT($H246:O246)='RFM input'!$AA$7,SUM($G246:O246),0)</f>
        <v>0</v>
      </c>
      <c r="P247" s="102">
        <f>IF(COUNT($H246:P246)='RFM input'!$AA$7,SUM($G246:P246),0)</f>
        <v>0</v>
      </c>
      <c r="Q247" s="102">
        <f>IF(COUNT($H246:Q246)='RFM input'!$AA$7,SUM($G246:Q246),0)</f>
        <v>0</v>
      </c>
      <c r="R247" s="91"/>
      <c r="S247" s="91"/>
      <c r="T247" s="91"/>
      <c r="U247" s="91"/>
      <c r="V247" s="91"/>
      <c r="W247" s="91"/>
      <c r="X247" s="91"/>
      <c r="Y247" s="91"/>
      <c r="Z247" s="91"/>
      <c r="AA247" s="249"/>
    </row>
    <row r="248" spans="1:27" hidden="1" outlineLevel="1">
      <c r="A248" s="4"/>
      <c r="B248" s="36"/>
      <c r="C248" s="225">
        <f>Asset40</f>
        <v>0</v>
      </c>
      <c r="D248" s="4"/>
      <c r="E248" s="4"/>
      <c r="F248" s="127"/>
      <c r="G248" s="181"/>
      <c r="H248" s="102">
        <f>($G157+(SUM($G248:G248)))*H$8</f>
        <v>0</v>
      </c>
      <c r="I248" s="308">
        <f>($G157+(SUM($G248:H248)))*I$8</f>
        <v>0</v>
      </c>
      <c r="J248" s="308">
        <f>IF(COUNT($H248:I248)&gt;='RFM input'!$AA$7,0,($G157+(SUM($G248:I248)))*J$8)</f>
        <v>0</v>
      </c>
      <c r="K248" s="308">
        <f>IF(COUNT($H248:J248)&gt;='RFM input'!$AA$7,0,($G157+(SUM($G248:J248)))*K$8)</f>
        <v>0</v>
      </c>
      <c r="L248" s="102">
        <f>IF(COUNT($H248:K248)&gt;='RFM input'!$AA$7,0,($G157+(SUM($G248:K248)))*L$8)</f>
        <v>0</v>
      </c>
      <c r="M248" s="102">
        <f>IF(COUNT($H248:L248)&gt;='RFM input'!$AA$7,0,($G157+(SUM($G248:L248)))*M$8)</f>
        <v>0</v>
      </c>
      <c r="N248" s="102">
        <f>IF(COUNT($H248:M248)&gt;='RFM input'!$AA$7,0,($G157+(SUM($G248:M248)))*N$8)</f>
        <v>0</v>
      </c>
      <c r="O248" s="102">
        <f>IF(COUNT($H248:N248)&gt;='RFM input'!$AA$7,0,($G157+(SUM($G248:N248)))*O$8)</f>
        <v>0</v>
      </c>
      <c r="P248" s="102">
        <f>IF(COUNT($H248:O248)&gt;='RFM input'!$AA$7,0,($G157+(SUM($G248:O248)))*P$8)</f>
        <v>0</v>
      </c>
      <c r="Q248" s="102">
        <f>IF(COUNT($H248:P248)&gt;='RFM input'!$AA$7,0,($G157+(SUM($G248:P248)))*Q$8)</f>
        <v>0</v>
      </c>
      <c r="R248" s="91"/>
      <c r="S248" s="91"/>
      <c r="T248" s="91"/>
      <c r="U248" s="91"/>
      <c r="V248" s="91"/>
      <c r="W248" s="91"/>
      <c r="X248" s="91"/>
      <c r="Y248" s="91"/>
      <c r="Z248" s="91"/>
      <c r="AA248" s="249"/>
    </row>
    <row r="249" spans="1:27" hidden="1" outlineLevel="1">
      <c r="A249" s="4"/>
      <c r="B249" s="36"/>
      <c r="C249" s="225" t="s">
        <v>24</v>
      </c>
      <c r="D249" s="4"/>
      <c r="E249" s="4"/>
      <c r="F249" s="127"/>
      <c r="G249" s="181"/>
      <c r="H249" s="102"/>
      <c r="I249" s="308">
        <f>IF(COUNT($H248:I248)='RFM input'!$AA$7,SUM($G248:I248),0)</f>
        <v>0</v>
      </c>
      <c r="J249" s="308">
        <f>IF(COUNT($H248:J248)='RFM input'!$AA$7,SUM($G248:J248),0)</f>
        <v>0</v>
      </c>
      <c r="K249" s="308">
        <f>IF(COUNT($H248:K248)='RFM input'!$AA$7,SUM($G248:K248),0)</f>
        <v>0</v>
      </c>
      <c r="L249" s="102">
        <f>IF(COUNT($H248:L248)='RFM input'!$AA$7,SUM($G248:L248),0)</f>
        <v>0</v>
      </c>
      <c r="M249" s="102">
        <f>IF(COUNT($H248:M248)='RFM input'!$AA$7,SUM($G248:M248),0)</f>
        <v>0</v>
      </c>
      <c r="N249" s="102">
        <f>IF(COUNT($H248:N248)='RFM input'!$AA$7,SUM($G248:N248),0)</f>
        <v>0</v>
      </c>
      <c r="O249" s="102">
        <f>IF(COUNT($H248:O248)='RFM input'!$AA$7,SUM($G248:O248),0)</f>
        <v>0</v>
      </c>
      <c r="P249" s="102">
        <f>IF(COUNT($H248:P248)='RFM input'!$AA$7,SUM($G248:P248),0)</f>
        <v>0</v>
      </c>
      <c r="Q249" s="102">
        <f>IF(COUNT($H248:Q248)='RFM input'!$AA$7,SUM($G248:Q248),0)</f>
        <v>0</v>
      </c>
      <c r="R249" s="91"/>
      <c r="S249" s="91"/>
      <c r="T249" s="91"/>
      <c r="U249" s="91"/>
      <c r="V249" s="91"/>
      <c r="W249" s="91"/>
      <c r="X249" s="91"/>
      <c r="Y249" s="91"/>
      <c r="Z249" s="91"/>
      <c r="AA249" s="249"/>
    </row>
    <row r="250" spans="1:27" hidden="1" outlineLevel="1">
      <c r="A250" s="4"/>
      <c r="B250" s="36"/>
      <c r="C250" s="225">
        <f>Asset41</f>
        <v>0</v>
      </c>
      <c r="D250" s="4"/>
      <c r="E250" s="4"/>
      <c r="F250" s="127"/>
      <c r="G250" s="181"/>
      <c r="H250" s="102">
        <f>($G158+(SUM($G250:G250)))*H$8</f>
        <v>0</v>
      </c>
      <c r="I250" s="308">
        <f>($G158+(SUM($G250:H250)))*I$8</f>
        <v>0</v>
      </c>
      <c r="J250" s="308">
        <f>IF(COUNT($H250:I250)&gt;='RFM input'!$AA$7,0,($G158+(SUM($G250:I250)))*J$8)</f>
        <v>0</v>
      </c>
      <c r="K250" s="308">
        <f>IF(COUNT($H250:J250)&gt;='RFM input'!$AA$7,0,($G158+(SUM($G250:J250)))*K$8)</f>
        <v>0</v>
      </c>
      <c r="L250" s="102">
        <f>IF(COUNT($H250:K250)&gt;='RFM input'!$AA$7,0,($G158+(SUM($G250:K250)))*L$8)</f>
        <v>0</v>
      </c>
      <c r="M250" s="102">
        <f>IF(COUNT($H250:L250)&gt;='RFM input'!$AA$7,0,($G158+(SUM($G250:L250)))*M$8)</f>
        <v>0</v>
      </c>
      <c r="N250" s="102">
        <f>IF(COUNT($H250:M250)&gt;='RFM input'!$AA$7,0,($G158+(SUM($G250:M250)))*N$8)</f>
        <v>0</v>
      </c>
      <c r="O250" s="102">
        <f>IF(COUNT($H250:N250)&gt;='RFM input'!$AA$7,0,($G158+(SUM($G250:N250)))*O$8)</f>
        <v>0</v>
      </c>
      <c r="P250" s="102">
        <f>IF(COUNT($H250:O250)&gt;='RFM input'!$AA$7,0,($G158+(SUM($G250:O250)))*P$8)</f>
        <v>0</v>
      </c>
      <c r="Q250" s="102">
        <f>IF(COUNT($H250:P250)&gt;='RFM input'!$AA$7,0,($G158+(SUM($G250:P250)))*Q$8)</f>
        <v>0</v>
      </c>
      <c r="R250" s="91"/>
      <c r="S250" s="91"/>
      <c r="T250" s="91"/>
      <c r="U250" s="91"/>
      <c r="V250" s="91"/>
      <c r="W250" s="91"/>
      <c r="X250" s="91"/>
      <c r="Y250" s="91"/>
      <c r="Z250" s="91"/>
      <c r="AA250" s="249"/>
    </row>
    <row r="251" spans="1:27" hidden="1" outlineLevel="1">
      <c r="A251" s="4"/>
      <c r="B251" s="36"/>
      <c r="C251" s="225" t="s">
        <v>24</v>
      </c>
      <c r="D251" s="4"/>
      <c r="E251" s="4"/>
      <c r="F251" s="127"/>
      <c r="G251" s="181"/>
      <c r="H251" s="102"/>
      <c r="I251" s="308">
        <f>IF(COUNT($H250:I250)='RFM input'!$AA$7,SUM($G250:I250),0)</f>
        <v>0</v>
      </c>
      <c r="J251" s="308">
        <f>IF(COUNT($H250:J250)='RFM input'!$AA$7,SUM($G250:J250),0)</f>
        <v>0</v>
      </c>
      <c r="K251" s="308">
        <f>IF(COUNT($H250:K250)='RFM input'!$AA$7,SUM($G250:K250),0)</f>
        <v>0</v>
      </c>
      <c r="L251" s="102">
        <f>IF(COUNT($H250:L250)='RFM input'!$AA$7,SUM($G250:L250),0)</f>
        <v>0</v>
      </c>
      <c r="M251" s="102">
        <f>IF(COUNT($H250:M250)='RFM input'!$AA$7,SUM($G250:M250),0)</f>
        <v>0</v>
      </c>
      <c r="N251" s="102">
        <f>IF(COUNT($H250:N250)='RFM input'!$AA$7,SUM($G250:N250),0)</f>
        <v>0</v>
      </c>
      <c r="O251" s="102">
        <f>IF(COUNT($H250:O250)='RFM input'!$AA$7,SUM($G250:O250),0)</f>
        <v>0</v>
      </c>
      <c r="P251" s="102">
        <f>IF(COUNT($H250:P250)='RFM input'!$AA$7,SUM($G250:P250),0)</f>
        <v>0</v>
      </c>
      <c r="Q251" s="102">
        <f>IF(COUNT($H250:Q250)='RFM input'!$AA$7,SUM($G250:Q250),0)</f>
        <v>0</v>
      </c>
      <c r="R251" s="91"/>
      <c r="S251" s="91"/>
      <c r="T251" s="91"/>
      <c r="U251" s="91"/>
      <c r="V251" s="91"/>
      <c r="W251" s="91"/>
      <c r="X251" s="91"/>
      <c r="Y251" s="91"/>
      <c r="Z251" s="91"/>
      <c r="AA251" s="249"/>
    </row>
    <row r="252" spans="1:27" hidden="1" outlineLevel="1">
      <c r="A252" s="4"/>
      <c r="B252" s="36"/>
      <c r="C252" s="225">
        <f>Asset42</f>
        <v>0</v>
      </c>
      <c r="D252" s="4"/>
      <c r="E252" s="4"/>
      <c r="F252" s="127"/>
      <c r="G252" s="181"/>
      <c r="H252" s="102">
        <f>($G159+(SUM($G252:G252)))*H$8</f>
        <v>0</v>
      </c>
      <c r="I252" s="308">
        <f>($G159+(SUM($G252:H252)))*I$8</f>
        <v>0</v>
      </c>
      <c r="J252" s="308">
        <f>IF(COUNT($H252:I252)&gt;='RFM input'!$AA$7,0,($G159+(SUM($G252:I252)))*J$8)</f>
        <v>0</v>
      </c>
      <c r="K252" s="308">
        <f>IF(COUNT($H252:J252)&gt;='RFM input'!$AA$7,0,($G159+(SUM($G252:J252)))*K$8)</f>
        <v>0</v>
      </c>
      <c r="L252" s="102">
        <f>IF(COUNT($H252:K252)&gt;='RFM input'!$AA$7,0,($G159+(SUM($G252:K252)))*L$8)</f>
        <v>0</v>
      </c>
      <c r="M252" s="102">
        <f>IF(COUNT($H252:L252)&gt;='RFM input'!$AA$7,0,($G159+(SUM($G252:L252)))*M$8)</f>
        <v>0</v>
      </c>
      <c r="N252" s="102">
        <f>IF(COUNT($H252:M252)&gt;='RFM input'!$AA$7,0,($G159+(SUM($G252:M252)))*N$8)</f>
        <v>0</v>
      </c>
      <c r="O252" s="102">
        <f>IF(COUNT($H252:N252)&gt;='RFM input'!$AA$7,0,($G159+(SUM($G252:N252)))*O$8)</f>
        <v>0</v>
      </c>
      <c r="P252" s="102">
        <f>IF(COUNT($H252:O252)&gt;='RFM input'!$AA$7,0,($G159+(SUM($G252:O252)))*P$8)</f>
        <v>0</v>
      </c>
      <c r="Q252" s="102">
        <f>IF(COUNT($H252:P252)&gt;='RFM input'!$AA$7,0,($G159+(SUM($G252:P252)))*Q$8)</f>
        <v>0</v>
      </c>
      <c r="R252" s="91"/>
      <c r="S252" s="91"/>
      <c r="T252" s="91"/>
      <c r="U252" s="91"/>
      <c r="V252" s="91"/>
      <c r="W252" s="91"/>
      <c r="X252" s="91"/>
      <c r="Y252" s="91"/>
      <c r="Z252" s="91"/>
      <c r="AA252" s="249"/>
    </row>
    <row r="253" spans="1:27" hidden="1" outlineLevel="1">
      <c r="A253" s="4"/>
      <c r="B253" s="36"/>
      <c r="C253" s="225" t="s">
        <v>24</v>
      </c>
      <c r="D253" s="4"/>
      <c r="E253" s="4"/>
      <c r="F253" s="127"/>
      <c r="G253" s="181"/>
      <c r="H253" s="102"/>
      <c r="I253" s="308">
        <f>IF(COUNT($H252:I252)='RFM input'!$AA$7,SUM($G252:I252),0)</f>
        <v>0</v>
      </c>
      <c r="J253" s="308">
        <f>IF(COUNT($H252:J252)='RFM input'!$AA$7,SUM($G252:J252),0)</f>
        <v>0</v>
      </c>
      <c r="K253" s="308">
        <f>IF(COUNT($H252:K252)='RFM input'!$AA$7,SUM($G252:K252),0)</f>
        <v>0</v>
      </c>
      <c r="L253" s="102">
        <f>IF(COUNT($H252:L252)='RFM input'!$AA$7,SUM($G252:L252),0)</f>
        <v>0</v>
      </c>
      <c r="M253" s="102">
        <f>IF(COUNT($H252:M252)='RFM input'!$AA$7,SUM($G252:M252),0)</f>
        <v>0</v>
      </c>
      <c r="N253" s="102">
        <f>IF(COUNT($H252:N252)='RFM input'!$AA$7,SUM($G252:N252),0)</f>
        <v>0</v>
      </c>
      <c r="O253" s="102">
        <f>IF(COUNT($H252:O252)='RFM input'!$AA$7,SUM($G252:O252),0)</f>
        <v>0</v>
      </c>
      <c r="P253" s="102">
        <f>IF(COUNT($H252:P252)='RFM input'!$AA$7,SUM($G252:P252),0)</f>
        <v>0</v>
      </c>
      <c r="Q253" s="102">
        <f>IF(COUNT($H252:Q252)='RFM input'!$AA$7,SUM($G252:Q252),0)</f>
        <v>0</v>
      </c>
      <c r="R253" s="91"/>
      <c r="S253" s="91"/>
      <c r="T253" s="91"/>
      <c r="U253" s="91"/>
      <c r="V253" s="91"/>
      <c r="W253" s="91"/>
      <c r="X253" s="91"/>
      <c r="Y253" s="91"/>
      <c r="Z253" s="91"/>
      <c r="AA253" s="249"/>
    </row>
    <row r="254" spans="1:27" hidden="1" outlineLevel="1">
      <c r="A254" s="4"/>
      <c r="B254" s="36"/>
      <c r="C254" s="225">
        <f>Asset43</f>
        <v>0</v>
      </c>
      <c r="D254" s="4"/>
      <c r="E254" s="4"/>
      <c r="F254" s="127"/>
      <c r="G254" s="181"/>
      <c r="H254" s="102">
        <f>($G160+(SUM($G254:G254)))*H$8</f>
        <v>0</v>
      </c>
      <c r="I254" s="308">
        <f>($G160+(SUM($G254:H254)))*I$8</f>
        <v>0</v>
      </c>
      <c r="J254" s="308">
        <f>IF(COUNT($H254:I254)&gt;='RFM input'!$AA$7,0,($G160+(SUM($G254:I254)))*J$8)</f>
        <v>0</v>
      </c>
      <c r="K254" s="308">
        <f>IF(COUNT($H254:J254)&gt;='RFM input'!$AA$7,0,($G160+(SUM($G254:J254)))*K$8)</f>
        <v>0</v>
      </c>
      <c r="L254" s="102">
        <f>IF(COUNT($H254:K254)&gt;='RFM input'!$AA$7,0,($G160+(SUM($G254:K254)))*L$8)</f>
        <v>0</v>
      </c>
      <c r="M254" s="102">
        <f>IF(COUNT($H254:L254)&gt;='RFM input'!$AA$7,0,($G160+(SUM($G254:L254)))*M$8)</f>
        <v>0</v>
      </c>
      <c r="N254" s="102">
        <f>IF(COUNT($H254:M254)&gt;='RFM input'!$AA$7,0,($G160+(SUM($G254:M254)))*N$8)</f>
        <v>0</v>
      </c>
      <c r="O254" s="102">
        <f>IF(COUNT($H254:N254)&gt;='RFM input'!$AA$7,0,($G160+(SUM($G254:N254)))*O$8)</f>
        <v>0</v>
      </c>
      <c r="P254" s="102">
        <f>IF(COUNT($H254:O254)&gt;='RFM input'!$AA$7,0,($G160+(SUM($G254:O254)))*P$8)</f>
        <v>0</v>
      </c>
      <c r="Q254" s="102">
        <f>IF(COUNT($H254:P254)&gt;='RFM input'!$AA$7,0,($G160+(SUM($G254:P254)))*Q$8)</f>
        <v>0</v>
      </c>
      <c r="R254" s="91"/>
      <c r="S254" s="91"/>
      <c r="T254" s="91"/>
      <c r="U254" s="91"/>
      <c r="V254" s="91"/>
      <c r="W254" s="91"/>
      <c r="X254" s="91"/>
      <c r="Y254" s="91"/>
      <c r="Z254" s="91"/>
      <c r="AA254" s="249"/>
    </row>
    <row r="255" spans="1:27" hidden="1" outlineLevel="1">
      <c r="A255" s="4"/>
      <c r="B255" s="36"/>
      <c r="C255" s="225" t="s">
        <v>24</v>
      </c>
      <c r="D255" s="4"/>
      <c r="E255" s="4"/>
      <c r="F255" s="127"/>
      <c r="G255" s="181"/>
      <c r="H255" s="102"/>
      <c r="I255" s="308">
        <f>IF(COUNT($H254:I254)='RFM input'!$AA$7,SUM($G254:I254),0)</f>
        <v>0</v>
      </c>
      <c r="J255" s="308">
        <f>IF(COUNT($H254:J254)='RFM input'!$AA$7,SUM($G254:J254),0)</f>
        <v>0</v>
      </c>
      <c r="K255" s="308">
        <f>IF(COUNT($H254:K254)='RFM input'!$AA$7,SUM($G254:K254),0)</f>
        <v>0</v>
      </c>
      <c r="L255" s="102">
        <f>IF(COUNT($H254:L254)='RFM input'!$AA$7,SUM($G254:L254),0)</f>
        <v>0</v>
      </c>
      <c r="M255" s="102">
        <f>IF(COUNT($H254:M254)='RFM input'!$AA$7,SUM($G254:M254),0)</f>
        <v>0</v>
      </c>
      <c r="N255" s="102">
        <f>IF(COUNT($H254:N254)='RFM input'!$AA$7,SUM($G254:N254),0)</f>
        <v>0</v>
      </c>
      <c r="O255" s="102">
        <f>IF(COUNT($H254:O254)='RFM input'!$AA$7,SUM($G254:O254),0)</f>
        <v>0</v>
      </c>
      <c r="P255" s="102">
        <f>IF(COUNT($H254:P254)='RFM input'!$AA$7,SUM($G254:P254),0)</f>
        <v>0</v>
      </c>
      <c r="Q255" s="102">
        <f>IF(COUNT($H254:Q254)='RFM input'!$AA$7,SUM($G254:Q254),0)</f>
        <v>0</v>
      </c>
      <c r="R255" s="91"/>
      <c r="S255" s="91"/>
      <c r="T255" s="91"/>
      <c r="U255" s="91"/>
      <c r="V255" s="91"/>
      <c r="W255" s="91"/>
      <c r="X255" s="91"/>
      <c r="Y255" s="91"/>
      <c r="Z255" s="91"/>
      <c r="AA255" s="249"/>
    </row>
    <row r="256" spans="1:27" hidden="1" outlineLevel="1">
      <c r="A256" s="4"/>
      <c r="B256" s="36"/>
      <c r="C256" s="225">
        <f>Asset44</f>
        <v>0</v>
      </c>
      <c r="D256" s="4"/>
      <c r="E256" s="4"/>
      <c r="F256" s="127"/>
      <c r="G256" s="181"/>
      <c r="H256" s="102">
        <f>($G161+(SUM($G256:G256)))*H$8</f>
        <v>0</v>
      </c>
      <c r="I256" s="308">
        <f>($G161+(SUM($G256:H256)))*I$8</f>
        <v>0</v>
      </c>
      <c r="J256" s="308">
        <f>IF(COUNT($H256:I256)&gt;='RFM input'!$AA$7,0,($G161+(SUM($G256:I256)))*J$8)</f>
        <v>0</v>
      </c>
      <c r="K256" s="308">
        <f>IF(COUNT($H256:J256)&gt;='RFM input'!$AA$7,0,($G161+(SUM($G256:J256)))*K$8)</f>
        <v>0</v>
      </c>
      <c r="L256" s="102">
        <f>IF(COUNT($H256:K256)&gt;='RFM input'!$AA$7,0,($G161+(SUM($G256:K256)))*L$8)</f>
        <v>0</v>
      </c>
      <c r="M256" s="102">
        <f>IF(COUNT($H256:L256)&gt;='RFM input'!$AA$7,0,($G161+(SUM($G256:L256)))*M$8)</f>
        <v>0</v>
      </c>
      <c r="N256" s="102">
        <f>IF(COUNT($H256:M256)&gt;='RFM input'!$AA$7,0,($G161+(SUM($G256:M256)))*N$8)</f>
        <v>0</v>
      </c>
      <c r="O256" s="102">
        <f>IF(COUNT($H256:N256)&gt;='RFM input'!$AA$7,0,($G161+(SUM($G256:N256)))*O$8)</f>
        <v>0</v>
      </c>
      <c r="P256" s="102">
        <f>IF(COUNT($H256:O256)&gt;='RFM input'!$AA$7,0,($G161+(SUM($G256:O256)))*P$8)</f>
        <v>0</v>
      </c>
      <c r="Q256" s="102">
        <f>IF(COUNT($H256:P256)&gt;='RFM input'!$AA$7,0,($G161+(SUM($G256:P256)))*Q$8)</f>
        <v>0</v>
      </c>
      <c r="R256" s="91"/>
      <c r="S256" s="91"/>
      <c r="T256" s="91"/>
      <c r="U256" s="91"/>
      <c r="V256" s="91"/>
      <c r="W256" s="91"/>
      <c r="X256" s="91"/>
      <c r="Y256" s="91"/>
      <c r="Z256" s="91"/>
      <c r="AA256" s="249"/>
    </row>
    <row r="257" spans="1:27" hidden="1" outlineLevel="1">
      <c r="A257" s="4"/>
      <c r="B257" s="36"/>
      <c r="C257" s="225" t="s">
        <v>24</v>
      </c>
      <c r="D257" s="4"/>
      <c r="E257" s="4"/>
      <c r="F257" s="127"/>
      <c r="G257" s="181"/>
      <c r="H257" s="102"/>
      <c r="I257" s="308">
        <f>IF(COUNT($H256:I256)='RFM input'!$AA$7,SUM($G256:I256),0)</f>
        <v>0</v>
      </c>
      <c r="J257" s="308">
        <f>IF(COUNT($H256:J256)='RFM input'!$AA$7,SUM($G256:J256),0)</f>
        <v>0</v>
      </c>
      <c r="K257" s="308">
        <f>IF(COUNT($H256:K256)='RFM input'!$AA$7,SUM($G256:K256),0)</f>
        <v>0</v>
      </c>
      <c r="L257" s="102">
        <f>IF(COUNT($H256:L256)='RFM input'!$AA$7,SUM($G256:L256),0)</f>
        <v>0</v>
      </c>
      <c r="M257" s="102">
        <f>IF(COUNT($H256:M256)='RFM input'!$AA$7,SUM($G256:M256),0)</f>
        <v>0</v>
      </c>
      <c r="N257" s="102">
        <f>IF(COUNT($H256:N256)='RFM input'!$AA$7,SUM($G256:N256),0)</f>
        <v>0</v>
      </c>
      <c r="O257" s="102">
        <f>IF(COUNT($H256:O256)='RFM input'!$AA$7,SUM($G256:O256),0)</f>
        <v>0</v>
      </c>
      <c r="P257" s="102">
        <f>IF(COUNT($H256:P256)='RFM input'!$AA$7,SUM($G256:P256),0)</f>
        <v>0</v>
      </c>
      <c r="Q257" s="102">
        <f>IF(COUNT($H256:Q256)='RFM input'!$AA$7,SUM($G256:Q256),0)</f>
        <v>0</v>
      </c>
      <c r="R257" s="91"/>
      <c r="S257" s="91"/>
      <c r="T257" s="91"/>
      <c r="U257" s="91"/>
      <c r="V257" s="91"/>
      <c r="W257" s="91"/>
      <c r="X257" s="91"/>
      <c r="Y257" s="91"/>
      <c r="Z257" s="91"/>
      <c r="AA257" s="249"/>
    </row>
    <row r="258" spans="1:27" hidden="1" outlineLevel="1">
      <c r="A258" s="4"/>
      <c r="B258" s="36"/>
      <c r="C258" s="225">
        <f>Asset45</f>
        <v>0</v>
      </c>
      <c r="D258" s="4"/>
      <c r="E258" s="4"/>
      <c r="F258" s="127"/>
      <c r="G258" s="181"/>
      <c r="H258" s="102">
        <f>($G162+(SUM($G258:G258)))*H$8</f>
        <v>0</v>
      </c>
      <c r="I258" s="308">
        <f>($G162+(SUM($G258:H258)))*I$8</f>
        <v>0</v>
      </c>
      <c r="J258" s="308">
        <f>IF(COUNT($H258:I258)&gt;='RFM input'!$AA$7,0,($G162+(SUM($G258:I258)))*J$8)</f>
        <v>0</v>
      </c>
      <c r="K258" s="308">
        <f>IF(COUNT($H258:J258)&gt;='RFM input'!$AA$7,0,($G162+(SUM($G258:J258)))*K$8)</f>
        <v>0</v>
      </c>
      <c r="L258" s="308">
        <f>IF(COUNT($H258:K258)&gt;='RFM input'!$AA$7,0,($G162+(SUM($G258:K258)))*L$8)</f>
        <v>0</v>
      </c>
      <c r="M258" s="308">
        <f>IF(COUNT($H258:L258)&gt;='RFM input'!$AA$7,0,($G162+(SUM($G258:L258)))*M$8)</f>
        <v>0</v>
      </c>
      <c r="N258" s="308">
        <f>IF(COUNT($H258:M258)&gt;='RFM input'!$AA$7,0,($G162+(SUM($G258:M258)))*N$8)</f>
        <v>0</v>
      </c>
      <c r="O258" s="308">
        <f>IF(COUNT($H258:N258)&gt;='RFM input'!$AA$7,0,($G162+(SUM($G258:N258)))*O$8)</f>
        <v>0</v>
      </c>
      <c r="P258" s="308">
        <f>IF(COUNT($H258:O258)&gt;='RFM input'!$AA$7,0,($G162+(SUM($G258:O258)))*P$8)</f>
        <v>0</v>
      </c>
      <c r="Q258" s="308">
        <f>IF(COUNT($H258:P258)&gt;='RFM input'!$AA$7,0,($G162+(SUM($G258:P258)))*Q$8)</f>
        <v>0</v>
      </c>
      <c r="R258" s="91"/>
      <c r="S258" s="91"/>
      <c r="T258" s="91"/>
      <c r="U258" s="91"/>
      <c r="V258" s="91"/>
      <c r="W258" s="91"/>
      <c r="X258" s="91"/>
      <c r="Y258" s="91"/>
      <c r="Z258" s="91"/>
      <c r="AA258" s="249"/>
    </row>
    <row r="259" spans="1:27" hidden="1" outlineLevel="1">
      <c r="A259" s="4"/>
      <c r="B259" s="36"/>
      <c r="C259" s="225" t="s">
        <v>24</v>
      </c>
      <c r="D259" s="4"/>
      <c r="E259" s="4"/>
      <c r="F259" s="127"/>
      <c r="G259" s="181"/>
      <c r="H259" s="102"/>
      <c r="I259" s="308">
        <f>IF(COUNT($H258:I258)='RFM input'!$AA$7,SUM($G258:I258),0)</f>
        <v>0</v>
      </c>
      <c r="J259" s="308">
        <f>IF(COUNT($H258:J258)='RFM input'!$AA$7,SUM($G258:J258),0)</f>
        <v>0</v>
      </c>
      <c r="K259" s="308">
        <f>IF(COUNT($H258:K258)='RFM input'!$AA$7,SUM($G258:K258),0)</f>
        <v>0</v>
      </c>
      <c r="L259" s="102">
        <f>IF(COUNT($H258:L258)='RFM input'!$AA$7,SUM($G258:L258),0)</f>
        <v>0</v>
      </c>
      <c r="M259" s="102">
        <f>IF(COUNT($H258:M258)='RFM input'!$AA$7,SUM($G258:M258),0)</f>
        <v>0</v>
      </c>
      <c r="N259" s="102">
        <f>IF(COUNT($H258:N258)='RFM input'!$AA$7,SUM($G258:N258),0)</f>
        <v>0</v>
      </c>
      <c r="O259" s="102">
        <f>IF(COUNT($H258:O258)='RFM input'!$AA$7,SUM($G258:O258),0)</f>
        <v>0</v>
      </c>
      <c r="P259" s="102">
        <f>IF(COUNT($H258:P258)='RFM input'!$AA$7,SUM($G258:P258),0)</f>
        <v>0</v>
      </c>
      <c r="Q259" s="102">
        <f>IF(COUNT($H258:Q258)='RFM input'!$AA$7,SUM($G258:Q258),0)</f>
        <v>0</v>
      </c>
      <c r="R259" s="91"/>
      <c r="S259" s="91"/>
      <c r="T259" s="91"/>
      <c r="U259" s="91"/>
      <c r="V259" s="91"/>
      <c r="W259" s="91"/>
      <c r="X259" s="91"/>
      <c r="Y259" s="91"/>
      <c r="Z259" s="91"/>
      <c r="AA259" s="249"/>
    </row>
    <row r="260" spans="1:27" hidden="1" outlineLevel="1">
      <c r="A260" s="4"/>
      <c r="B260" s="36"/>
      <c r="C260" s="225">
        <f>Asset46</f>
        <v>0</v>
      </c>
      <c r="D260" s="4"/>
      <c r="E260" s="4"/>
      <c r="F260" s="127"/>
      <c r="G260" s="181"/>
      <c r="H260" s="102">
        <f>($G163+(SUM($G260:G260)))*H$8</f>
        <v>0</v>
      </c>
      <c r="I260" s="308">
        <f>($G163+(SUM($G260:H260)))*I$8</f>
        <v>0</v>
      </c>
      <c r="J260" s="308">
        <f>IF(COUNT($H260:I260)&gt;='RFM input'!$AA$7,0,($G163+(SUM($G260:I260)))*J$8)</f>
        <v>0</v>
      </c>
      <c r="K260" s="308">
        <f>IF(COUNT($H260:J260)&gt;='RFM input'!$AA$7,0,($G163+(SUM($G260:J260)))*K$8)</f>
        <v>0</v>
      </c>
      <c r="L260" s="102">
        <f>IF(COUNT($H260:K260)&gt;='RFM input'!$AA$7,0,($G163+(SUM($G260:K260)))*L$8)</f>
        <v>0</v>
      </c>
      <c r="M260" s="102">
        <f>IF(COUNT($H260:L260)&gt;='RFM input'!$AA$7,0,($G163+(SUM($G260:L260)))*M$8)</f>
        <v>0</v>
      </c>
      <c r="N260" s="102">
        <f>IF(COUNT($H260:M260)&gt;='RFM input'!$AA$7,0,($G163+(SUM($G260:M260)))*N$8)</f>
        <v>0</v>
      </c>
      <c r="O260" s="102">
        <f>IF(COUNT($H260:N260)&gt;='RFM input'!$AA$7,0,($G163+(SUM($G260:N260)))*O$8)</f>
        <v>0</v>
      </c>
      <c r="P260" s="102">
        <f>IF(COUNT($H260:O260)&gt;='RFM input'!$AA$7,0,($G163+(SUM($G260:O260)))*P$8)</f>
        <v>0</v>
      </c>
      <c r="Q260" s="102">
        <f>IF(COUNT($H260:P260)&gt;='RFM input'!$AA$7,0,($G163+(SUM($G260:P260)))*Q$8)</f>
        <v>0</v>
      </c>
      <c r="R260" s="91"/>
      <c r="S260" s="91"/>
      <c r="T260" s="91"/>
      <c r="U260" s="91"/>
      <c r="V260" s="91"/>
      <c r="W260" s="91"/>
      <c r="X260" s="91"/>
      <c r="Y260" s="91"/>
      <c r="Z260" s="91"/>
      <c r="AA260" s="249"/>
    </row>
    <row r="261" spans="1:27" hidden="1" outlineLevel="1">
      <c r="A261" s="4"/>
      <c r="B261" s="36"/>
      <c r="C261" s="225" t="s">
        <v>24</v>
      </c>
      <c r="D261" s="4"/>
      <c r="E261" s="4"/>
      <c r="F261" s="127"/>
      <c r="G261" s="181"/>
      <c r="H261" s="102"/>
      <c r="I261" s="308">
        <f>IF(COUNT($H260:I260)='RFM input'!$AA$7,SUM($G260:I260),0)</f>
        <v>0</v>
      </c>
      <c r="J261" s="308">
        <f>IF(COUNT($H260:J260)='RFM input'!$AA$7,SUM($G260:J260),0)</f>
        <v>0</v>
      </c>
      <c r="K261" s="308">
        <f>IF(COUNT($H260:K260)='RFM input'!$AA$7,SUM($G260:K260),0)</f>
        <v>0</v>
      </c>
      <c r="L261" s="102">
        <f>IF(COUNT($H260:L260)='RFM input'!$AA$7,SUM($G260:L260),0)</f>
        <v>0</v>
      </c>
      <c r="M261" s="102">
        <f>IF(COUNT($H260:M260)='RFM input'!$AA$7,SUM($G260:M260),0)</f>
        <v>0</v>
      </c>
      <c r="N261" s="102">
        <f>IF(COUNT($H260:N260)='RFM input'!$AA$7,SUM($G260:N260),0)</f>
        <v>0</v>
      </c>
      <c r="O261" s="102">
        <f>IF(COUNT($H260:O260)='RFM input'!$AA$7,SUM($G260:O260),0)</f>
        <v>0</v>
      </c>
      <c r="P261" s="102">
        <f>IF(COUNT($H260:P260)='RFM input'!$AA$7,SUM($G260:P260),0)</f>
        <v>0</v>
      </c>
      <c r="Q261" s="102">
        <f>IF(COUNT($H260:Q260)='RFM input'!$AA$7,SUM($G260:Q260),0)</f>
        <v>0</v>
      </c>
      <c r="R261" s="91"/>
      <c r="S261" s="91"/>
      <c r="T261" s="91"/>
      <c r="U261" s="91"/>
      <c r="V261" s="91"/>
      <c r="W261" s="91"/>
      <c r="X261" s="91"/>
      <c r="Y261" s="91"/>
      <c r="Z261" s="91"/>
      <c r="AA261" s="249"/>
    </row>
    <row r="262" spans="1:27" hidden="1" outlineLevel="1">
      <c r="A262" s="4"/>
      <c r="B262" s="36"/>
      <c r="C262" s="225">
        <f>Asset47</f>
        <v>0</v>
      </c>
      <c r="D262" s="4"/>
      <c r="E262" s="4"/>
      <c r="F262" s="127"/>
      <c r="G262" s="181"/>
      <c r="H262" s="102">
        <f>($G164+(SUM($G262:G262)))*H$8</f>
        <v>0</v>
      </c>
      <c r="I262" s="308">
        <f>($G164+(SUM($G262:H262)))*I$8</f>
        <v>0</v>
      </c>
      <c r="J262" s="308">
        <f>IF(COUNT($H262:I262)&gt;='RFM input'!$AA$7,0,($G164+(SUM($G262:I262)))*J$8)</f>
        <v>0</v>
      </c>
      <c r="K262" s="308">
        <f>IF(COUNT($H262:J262)&gt;='RFM input'!$AA$7,0,($G164+(SUM($G262:J262)))*K$8)</f>
        <v>0</v>
      </c>
      <c r="L262" s="102">
        <f>IF(COUNT($H262:K262)&gt;='RFM input'!$AA$7,0,($G164+(SUM($G262:K262)))*L$8)</f>
        <v>0</v>
      </c>
      <c r="M262" s="102">
        <f>IF(COUNT($H262:L262)&gt;='RFM input'!$AA$7,0,($G164+(SUM($G262:L262)))*M$8)</f>
        <v>0</v>
      </c>
      <c r="N262" s="102">
        <f>IF(COUNT($H262:M262)&gt;='RFM input'!$AA$7,0,($G164+(SUM($G262:M262)))*N$8)</f>
        <v>0</v>
      </c>
      <c r="O262" s="102">
        <f>IF(COUNT($H262:N262)&gt;='RFM input'!$AA$7,0,($G164+(SUM($G262:N262)))*O$8)</f>
        <v>0</v>
      </c>
      <c r="P262" s="102">
        <f>IF(COUNT($H262:O262)&gt;='RFM input'!$AA$7,0,($G164+(SUM($G262:O262)))*P$8)</f>
        <v>0</v>
      </c>
      <c r="Q262" s="102">
        <f>IF(COUNT($H262:P262)&gt;='RFM input'!$AA$7,0,($G164+(SUM($G262:P262)))*Q$8)</f>
        <v>0</v>
      </c>
      <c r="R262" s="91"/>
      <c r="S262" s="91"/>
      <c r="T262" s="91"/>
      <c r="U262" s="91"/>
      <c r="V262" s="91"/>
      <c r="W262" s="91"/>
      <c r="X262" s="91"/>
      <c r="Y262" s="91"/>
      <c r="Z262" s="91"/>
      <c r="AA262" s="249"/>
    </row>
    <row r="263" spans="1:27" hidden="1" outlineLevel="1">
      <c r="A263" s="4"/>
      <c r="B263" s="36"/>
      <c r="C263" s="225" t="s">
        <v>24</v>
      </c>
      <c r="D263" s="4"/>
      <c r="E263" s="4"/>
      <c r="F263" s="127"/>
      <c r="G263" s="181"/>
      <c r="H263" s="102"/>
      <c r="I263" s="308">
        <f>IF(COUNT($H262:I262)='RFM input'!$AA$7,SUM($G262:I262),0)</f>
        <v>0</v>
      </c>
      <c r="J263" s="308">
        <f>IF(COUNT($H262:J262)='RFM input'!$AA$7,SUM($G262:J262),0)</f>
        <v>0</v>
      </c>
      <c r="K263" s="308">
        <f>IF(COUNT($H262:K262)='RFM input'!$AA$7,SUM($G262:K262),0)</f>
        <v>0</v>
      </c>
      <c r="L263" s="102">
        <f>IF(COUNT($H262:L262)='RFM input'!$AA$7,SUM($G262:L262),0)</f>
        <v>0</v>
      </c>
      <c r="M263" s="102">
        <f>IF(COUNT($H262:M262)='RFM input'!$AA$7,SUM($G262:M262),0)</f>
        <v>0</v>
      </c>
      <c r="N263" s="102">
        <f>IF(COUNT($H262:N262)='RFM input'!$AA$7,SUM($G262:N262),0)</f>
        <v>0</v>
      </c>
      <c r="O263" s="102">
        <f>IF(COUNT($H262:O262)='RFM input'!$AA$7,SUM($G262:O262),0)</f>
        <v>0</v>
      </c>
      <c r="P263" s="102">
        <f>IF(COUNT($H262:P262)='RFM input'!$AA$7,SUM($G262:P262),0)</f>
        <v>0</v>
      </c>
      <c r="Q263" s="102">
        <f>IF(COUNT($H262:Q262)='RFM input'!$AA$7,SUM($G262:Q262),0)</f>
        <v>0</v>
      </c>
      <c r="R263" s="91"/>
      <c r="S263" s="91"/>
      <c r="T263" s="91"/>
      <c r="U263" s="91"/>
      <c r="V263" s="91"/>
      <c r="W263" s="91"/>
      <c r="X263" s="91"/>
      <c r="Y263" s="91"/>
      <c r="Z263" s="91"/>
      <c r="AA263" s="249"/>
    </row>
    <row r="264" spans="1:27" hidden="1" outlineLevel="1">
      <c r="A264" s="4"/>
      <c r="B264" s="36"/>
      <c r="C264" s="225">
        <f>Asset48</f>
        <v>0</v>
      </c>
      <c r="D264" s="4"/>
      <c r="E264" s="4"/>
      <c r="F264" s="127"/>
      <c r="G264" s="181"/>
      <c r="H264" s="102">
        <f>($G165+(SUM($G264:G264)))*H$8</f>
        <v>0</v>
      </c>
      <c r="I264" s="308">
        <f>($G165+(SUM($G264:H264)))*I$8</f>
        <v>0</v>
      </c>
      <c r="J264" s="308">
        <f>IF(COUNT($H264:I264)&gt;='RFM input'!$AA$7,0,($G165+(SUM($G264:I264)))*J$8)</f>
        <v>0</v>
      </c>
      <c r="K264" s="308">
        <f>IF(COUNT($H264:J264)&gt;='RFM input'!$AA$7,0,($G165+(SUM($G264:J264)))*K$8)</f>
        <v>0</v>
      </c>
      <c r="L264" s="102">
        <f>IF(COUNT($H264:K264)&gt;='RFM input'!$AA$7,0,($G165+(SUM($G264:K264)))*L$8)</f>
        <v>0</v>
      </c>
      <c r="M264" s="102">
        <f>IF(COUNT($H264:L264)&gt;='RFM input'!$AA$7,0,($G165+(SUM($G264:L264)))*M$8)</f>
        <v>0</v>
      </c>
      <c r="N264" s="102">
        <f>IF(COUNT($H264:M264)&gt;='RFM input'!$AA$7,0,($G165+(SUM($G264:M264)))*N$8)</f>
        <v>0</v>
      </c>
      <c r="O264" s="102">
        <f>IF(COUNT($H264:N264)&gt;='RFM input'!$AA$7,0,($G165+(SUM($G264:N264)))*O$8)</f>
        <v>0</v>
      </c>
      <c r="P264" s="102">
        <f>IF(COUNT($H264:O264)&gt;='RFM input'!$AA$7,0,($G165+(SUM($G264:O264)))*P$8)</f>
        <v>0</v>
      </c>
      <c r="Q264" s="102">
        <f>IF(COUNT($H264:P264)&gt;='RFM input'!$AA$7,0,($G165+(SUM($G264:P264)))*Q$8)</f>
        <v>0</v>
      </c>
      <c r="R264" s="91"/>
      <c r="S264" s="91"/>
      <c r="T264" s="91"/>
      <c r="U264" s="91"/>
      <c r="V264" s="91"/>
      <c r="W264" s="91"/>
      <c r="X264" s="91"/>
      <c r="Y264" s="91"/>
      <c r="Z264" s="91"/>
      <c r="AA264" s="249"/>
    </row>
    <row r="265" spans="1:27" hidden="1" outlineLevel="1">
      <c r="A265" s="4"/>
      <c r="B265" s="36"/>
      <c r="C265" s="225" t="s">
        <v>24</v>
      </c>
      <c r="D265" s="4"/>
      <c r="E265" s="4"/>
      <c r="F265" s="127"/>
      <c r="G265" s="181"/>
      <c r="H265" s="102"/>
      <c r="I265" s="308">
        <f>IF(COUNT($H264:I264)='RFM input'!$AA$7,SUM($G264:I264),0)</f>
        <v>0</v>
      </c>
      <c r="J265" s="308">
        <f>IF(COUNT($H264:J264)='RFM input'!$AA$7,SUM($G264:J264),0)</f>
        <v>0</v>
      </c>
      <c r="K265" s="308">
        <f>IF(COUNT($H264:K264)='RFM input'!$AA$7,SUM($G264:K264),0)</f>
        <v>0</v>
      </c>
      <c r="L265" s="102">
        <f>IF(COUNT($H264:L264)='RFM input'!$AA$7,SUM($G264:L264),0)</f>
        <v>0</v>
      </c>
      <c r="M265" s="102">
        <f>IF(COUNT($H264:M264)='RFM input'!$AA$7,SUM($G264:M264),0)</f>
        <v>0</v>
      </c>
      <c r="N265" s="102">
        <f>IF(COUNT($H264:N264)='RFM input'!$AA$7,SUM($G264:N264),0)</f>
        <v>0</v>
      </c>
      <c r="O265" s="102">
        <f>IF(COUNT($H264:O264)='RFM input'!$AA$7,SUM($G264:O264),0)</f>
        <v>0</v>
      </c>
      <c r="P265" s="102">
        <f>IF(COUNT($H264:P264)='RFM input'!$AA$7,SUM($G264:P264),0)</f>
        <v>0</v>
      </c>
      <c r="Q265" s="102">
        <f>IF(COUNT($H264:Q264)='RFM input'!$AA$7,SUM($G264:Q264),0)</f>
        <v>0</v>
      </c>
      <c r="R265" s="91"/>
      <c r="S265" s="91"/>
      <c r="T265" s="91"/>
      <c r="U265" s="91"/>
      <c r="V265" s="91"/>
      <c r="W265" s="91"/>
      <c r="X265" s="91"/>
      <c r="Y265" s="91"/>
      <c r="Z265" s="91"/>
      <c r="AA265" s="249"/>
    </row>
    <row r="266" spans="1:27" hidden="1" outlineLevel="1">
      <c r="A266" s="4"/>
      <c r="B266" s="36"/>
      <c r="C266" s="225">
        <f>Asset49</f>
        <v>0</v>
      </c>
      <c r="D266" s="4"/>
      <c r="E266" s="4"/>
      <c r="F266" s="127"/>
      <c r="G266" s="181"/>
      <c r="H266" s="102">
        <f>($G166+(SUM($G266:G266)))*H$8</f>
        <v>0</v>
      </c>
      <c r="I266" s="308">
        <f>($G166+(SUM($G266:H266)))*I$8</f>
        <v>0</v>
      </c>
      <c r="J266" s="308">
        <f>IF(COUNT($H266:I266)&gt;='RFM input'!$AA$7,0,($G166+(SUM($G266:I266)))*J$8)</f>
        <v>0</v>
      </c>
      <c r="K266" s="308">
        <f>IF(COUNT($H266:J266)&gt;='RFM input'!$AA$7,0,($G166+(SUM($G266:J266)))*K$8)</f>
        <v>0</v>
      </c>
      <c r="L266" s="102">
        <f>IF(COUNT($H266:K266)&gt;='RFM input'!$AA$7,0,($G166+(SUM($G266:K266)))*L$8)</f>
        <v>0</v>
      </c>
      <c r="M266" s="102">
        <f>IF(COUNT($H266:L266)&gt;='RFM input'!$AA$7,0,($G166+(SUM($G266:L266)))*M$8)</f>
        <v>0</v>
      </c>
      <c r="N266" s="102">
        <f>IF(COUNT($H266:M266)&gt;='RFM input'!$AA$7,0,($G166+(SUM($G266:M266)))*N$8)</f>
        <v>0</v>
      </c>
      <c r="O266" s="102">
        <f>IF(COUNT($H266:N266)&gt;='RFM input'!$AA$7,0,($G166+(SUM($G266:N266)))*O$8)</f>
        <v>0</v>
      </c>
      <c r="P266" s="102">
        <f>IF(COUNT($H266:O266)&gt;='RFM input'!$AA$7,0,($G166+(SUM($G266:O266)))*P$8)</f>
        <v>0</v>
      </c>
      <c r="Q266" s="102">
        <f>IF(COUNT($H266:P266)&gt;='RFM input'!$AA$7,0,($G166+(SUM($G266:P266)))*Q$8)</f>
        <v>0</v>
      </c>
      <c r="R266" s="91"/>
      <c r="S266" s="91"/>
      <c r="T266" s="91"/>
      <c r="U266" s="91"/>
      <c r="V266" s="91"/>
      <c r="W266" s="91"/>
      <c r="X266" s="91"/>
      <c r="Y266" s="91"/>
      <c r="Z266" s="91"/>
      <c r="AA266" s="249"/>
    </row>
    <row r="267" spans="1:27" hidden="1" outlineLevel="1">
      <c r="A267" s="4"/>
      <c r="B267" s="36"/>
      <c r="C267" s="225" t="s">
        <v>24</v>
      </c>
      <c r="D267" s="4"/>
      <c r="E267" s="4"/>
      <c r="F267" s="127"/>
      <c r="G267" s="181"/>
      <c r="H267" s="102"/>
      <c r="I267" s="308">
        <f>IF(COUNT($H266:I266)='RFM input'!$AA$7,SUM($G266:I266),0)</f>
        <v>0</v>
      </c>
      <c r="J267" s="308">
        <f>IF(COUNT($H266:J266)='RFM input'!$AA$7,SUM($G266:J266),0)</f>
        <v>0</v>
      </c>
      <c r="K267" s="308">
        <f>IF(COUNT($H266:K266)='RFM input'!$AA$7,SUM($G266:K266),0)</f>
        <v>0</v>
      </c>
      <c r="L267" s="102">
        <f>IF(COUNT($H266:L266)='RFM input'!$AA$7,SUM($G266:L266),0)</f>
        <v>0</v>
      </c>
      <c r="M267" s="102">
        <f>IF(COUNT($H266:M266)='RFM input'!$AA$7,SUM($G266:M266),0)</f>
        <v>0</v>
      </c>
      <c r="N267" s="102">
        <f>IF(COUNT($H266:N266)='RFM input'!$AA$7,SUM($G266:N266),0)</f>
        <v>0</v>
      </c>
      <c r="O267" s="102">
        <f>IF(COUNT($H266:O266)='RFM input'!$AA$7,SUM($G266:O266),0)</f>
        <v>0</v>
      </c>
      <c r="P267" s="102">
        <f>IF(COUNT($H266:P266)='RFM input'!$AA$7,SUM($G266:P266),0)</f>
        <v>0</v>
      </c>
      <c r="Q267" s="102">
        <f>IF(COUNT($H266:Q266)='RFM input'!$AA$7,SUM($G266:Q266),0)</f>
        <v>0</v>
      </c>
      <c r="R267" s="91"/>
      <c r="S267" s="91"/>
      <c r="T267" s="91"/>
      <c r="U267" s="91"/>
      <c r="V267" s="91"/>
      <c r="W267" s="91"/>
      <c r="X267" s="91"/>
      <c r="Y267" s="91"/>
      <c r="Z267" s="91"/>
      <c r="AA267" s="249"/>
    </row>
    <row r="268" spans="1:27" hidden="1" outlineLevel="1">
      <c r="A268" s="4"/>
      <c r="B268" s="36"/>
      <c r="C268" s="225" t="str">
        <f>Asset50</f>
        <v>Equity raising costs</v>
      </c>
      <c r="D268" s="4"/>
      <c r="E268" s="4"/>
      <c r="F268" s="127"/>
      <c r="G268" s="181"/>
      <c r="H268" s="102">
        <f>($G167+(SUM($G268:G268)))*H$8</f>
        <v>0</v>
      </c>
      <c r="I268" s="308">
        <f>($G167+(SUM($G268:H268)))*I$8</f>
        <v>0</v>
      </c>
      <c r="J268" s="308">
        <f>IF(COUNT($H268:I268)&gt;='RFM input'!$AA$7,0,($G167+(SUM($G268:I268)))*J$8)</f>
        <v>0</v>
      </c>
      <c r="K268" s="308">
        <f>IF(COUNT($H268:J268)&gt;='RFM input'!$AA$7,0,($G167+(SUM($G268:J268)))*K$8)</f>
        <v>0</v>
      </c>
      <c r="L268" s="102">
        <f>IF(COUNT($H268:K268)&gt;='RFM input'!$AA$7,0,($G167+(SUM($G268:K268)))*L$8)</f>
        <v>0</v>
      </c>
      <c r="M268" s="102">
        <f>IF(COUNT($H268:L268)&gt;='RFM input'!$AA$7,0,($G167+(SUM($G268:L268)))*M$8)</f>
        <v>0</v>
      </c>
      <c r="N268" s="102">
        <f>IF(COUNT($H268:M268)&gt;='RFM input'!$AA$7,0,($G167+(SUM($G268:M268)))*N$8)</f>
        <v>0</v>
      </c>
      <c r="O268" s="102">
        <f>IF(COUNT($H268:N268)&gt;='RFM input'!$AA$7,0,($G167+(SUM($G268:N268)))*O$8)</f>
        <v>0</v>
      </c>
      <c r="P268" s="102">
        <f>IF(COUNT($H268:O268)&gt;='RFM input'!$AA$7,0,($G167+(SUM($G268:O268)))*P$8)</f>
        <v>0</v>
      </c>
      <c r="Q268" s="102">
        <f>IF(COUNT($H268:P268)&gt;='RFM input'!$AA$7,0,($G167+(SUM($G268:P268)))*Q$8)</f>
        <v>0</v>
      </c>
      <c r="R268" s="91"/>
      <c r="S268" s="91"/>
      <c r="T268" s="91"/>
      <c r="U268" s="91"/>
      <c r="V268" s="91"/>
      <c r="W268" s="91"/>
      <c r="X268" s="91"/>
      <c r="Y268" s="91"/>
      <c r="Z268" s="91"/>
      <c r="AA268" s="249"/>
    </row>
    <row r="269" spans="1:27" hidden="1" outlineLevel="1">
      <c r="A269" s="4"/>
      <c r="B269" s="36"/>
      <c r="C269" s="225" t="s">
        <v>24</v>
      </c>
      <c r="D269" s="4"/>
      <c r="E269" s="4"/>
      <c r="F269" s="127"/>
      <c r="G269" s="181"/>
      <c r="H269" s="102"/>
      <c r="I269" s="308">
        <f>IF(COUNT($H268:I268)='RFM input'!$AA$7,SUM($G268:I268),0)</f>
        <v>0</v>
      </c>
      <c r="J269" s="308">
        <f>IF(COUNT($H268:J268)='RFM input'!$AA$7,SUM($G268:J268),0)</f>
        <v>0</v>
      </c>
      <c r="K269" s="308">
        <f>IF(COUNT($H268:K268)='RFM input'!$AA$7,SUM($G268:K268),0)</f>
        <v>0</v>
      </c>
      <c r="L269" s="102">
        <f>IF(COUNT($H268:L268)='RFM input'!$AA$7,SUM($G268:L268),0)</f>
        <v>0</v>
      </c>
      <c r="M269" s="102">
        <f>IF(COUNT($H268:M268)='RFM input'!$AA$7,SUM($G268:M268),0)</f>
        <v>0</v>
      </c>
      <c r="N269" s="102">
        <f>IF(COUNT($H268:N268)='RFM input'!$AA$7,SUM($G268:N268),0)</f>
        <v>0</v>
      </c>
      <c r="O269" s="102">
        <f>IF(COUNT($H268:O268)='RFM input'!$AA$7,SUM($G268:O268),0)</f>
        <v>0</v>
      </c>
      <c r="P269" s="102">
        <f>IF(COUNT($H268:P268)='RFM input'!$AA$7,SUM($G268:P268),0)</f>
        <v>0</v>
      </c>
      <c r="Q269" s="102">
        <f>IF(COUNT($H268:Q268)='RFM input'!$AA$7,SUM($G268:Q268),0)</f>
        <v>0</v>
      </c>
      <c r="R269" s="91"/>
      <c r="S269" s="91"/>
      <c r="T269" s="91"/>
      <c r="U269" s="91"/>
      <c r="V269" s="91"/>
      <c r="W269" s="91"/>
      <c r="X269" s="91"/>
      <c r="Y269" s="91"/>
      <c r="Z269" s="91"/>
      <c r="AA269" s="249"/>
    </row>
    <row r="270" spans="1:27" collapsed="1">
      <c r="A270" s="4"/>
      <c r="B270" s="175" t="s">
        <v>34</v>
      </c>
      <c r="D270" s="4"/>
      <c r="E270" s="4"/>
      <c r="F270" s="127"/>
      <c r="G270" s="183"/>
      <c r="H270" s="106"/>
      <c r="I270" s="302">
        <f>IF(COUNT($H169:I169)='RFM input'!$AA$7, SUM($G169:I169), 0)</f>
        <v>0</v>
      </c>
      <c r="J270" s="302">
        <f>IF(COUNT($H169:J169)='RFM input'!$AA$7, SUM($G169:J169), 0)</f>
        <v>0</v>
      </c>
      <c r="K270" s="302">
        <f>IF(COUNT($H169:K169)='RFM input'!$AA$7, SUM($G169:K169), 0)</f>
        <v>0</v>
      </c>
      <c r="L270" s="106">
        <f>IF(COUNT($H169:L169)='RFM input'!$AA$7, SUM($G169:L169), 0)</f>
        <v>0</v>
      </c>
      <c r="M270" s="106">
        <f>IF(COUNT($H169:M169)='RFM input'!$AA$7, SUM($G169:M169), 0)</f>
        <v>0</v>
      </c>
      <c r="N270" s="106">
        <f>IF(COUNT($H169:N169)='RFM input'!$AA$7, SUM($G169:N169), 0)</f>
        <v>0</v>
      </c>
      <c r="O270" s="106">
        <f>IF(COUNT($H169:O169)='RFM input'!$AA$7, SUM($G169:O169), 0)</f>
        <v>0</v>
      </c>
      <c r="P270" s="106">
        <f>IF(COUNT($H169:P169)='RFM input'!$AA$7, SUM($G169:P169), 0)</f>
        <v>0</v>
      </c>
      <c r="Q270" s="106">
        <f>IF(COUNT($H169:Q169)='RFM input'!$AA$7, SUM($G169:Q169), 0)</f>
        <v>0</v>
      </c>
      <c r="R270" s="91"/>
      <c r="S270" s="91"/>
      <c r="T270" s="91"/>
      <c r="U270" s="91"/>
      <c r="V270" s="91"/>
      <c r="W270" s="91"/>
      <c r="X270" s="91"/>
      <c r="Y270" s="91"/>
      <c r="Z270" s="91"/>
      <c r="AA270" s="249"/>
    </row>
    <row r="271" spans="1:27">
      <c r="A271" s="4"/>
      <c r="B271" s="139"/>
      <c r="C271" s="19"/>
      <c r="D271" s="4"/>
      <c r="E271" s="4"/>
      <c r="F271" s="127"/>
      <c r="G271" s="106"/>
      <c r="H271" s="106"/>
      <c r="I271" s="106"/>
      <c r="J271" s="106"/>
      <c r="K271" s="106"/>
      <c r="L271" s="106"/>
      <c r="M271" s="4"/>
      <c r="N271" s="102"/>
      <c r="O271" s="138"/>
      <c r="P271" s="138"/>
      <c r="Q271" s="138"/>
      <c r="R271" s="91"/>
      <c r="S271" s="91"/>
      <c r="T271" s="91"/>
      <c r="U271" s="91"/>
      <c r="V271" s="91"/>
      <c r="W271" s="91"/>
      <c r="X271" s="91"/>
      <c r="Y271" s="91"/>
      <c r="Z271" s="91"/>
      <c r="AA271" s="249"/>
    </row>
    <row r="272" spans="1:27">
      <c r="A272" s="65"/>
      <c r="B272" s="169" t="s">
        <v>88</v>
      </c>
      <c r="C272" s="170"/>
      <c r="D272" s="65"/>
      <c r="E272" s="65"/>
      <c r="F272" s="171"/>
      <c r="G272" s="172"/>
      <c r="H272" s="172"/>
      <c r="I272" s="172"/>
      <c r="J272" s="172"/>
      <c r="K272" s="172"/>
      <c r="L272" s="172"/>
      <c r="M272" s="65"/>
      <c r="N272" s="173"/>
      <c r="O272" s="174"/>
      <c r="P272" s="174"/>
      <c r="Q272" s="174"/>
      <c r="R272" s="174"/>
      <c r="S272" s="427"/>
      <c r="T272" s="91"/>
      <c r="U272" s="91"/>
      <c r="V272" s="91"/>
      <c r="W272" s="91"/>
      <c r="X272" s="91"/>
      <c r="Y272" s="91"/>
      <c r="Z272" s="91"/>
      <c r="AA272" s="249"/>
    </row>
    <row r="273" spans="1:27">
      <c r="A273" s="4"/>
      <c r="B273" s="139"/>
      <c r="C273" s="19"/>
      <c r="D273" s="4"/>
      <c r="E273" s="4"/>
      <c r="F273" s="127"/>
      <c r="G273" s="106"/>
      <c r="H273" s="106"/>
      <c r="I273" s="106"/>
      <c r="J273" s="106"/>
      <c r="K273" s="106"/>
      <c r="L273" s="106"/>
      <c r="M273" s="4"/>
      <c r="N273" s="102"/>
      <c r="O273" s="138"/>
      <c r="P273" s="138"/>
      <c r="Q273" s="138"/>
      <c r="R273" s="91"/>
      <c r="S273" s="91"/>
      <c r="T273" s="91"/>
      <c r="U273" s="91"/>
      <c r="V273" s="91"/>
      <c r="W273" s="91"/>
      <c r="X273" s="91"/>
      <c r="Y273" s="91"/>
      <c r="Z273" s="91"/>
      <c r="AA273" s="249"/>
    </row>
    <row r="274" spans="1:27">
      <c r="A274" s="249"/>
      <c r="B274" s="253" t="s">
        <v>89</v>
      </c>
      <c r="C274" s="249"/>
      <c r="D274" s="249"/>
      <c r="E274" s="249"/>
      <c r="F274" s="423"/>
      <c r="G274" s="183">
        <f>SUM(G275:G324)</f>
        <v>0</v>
      </c>
      <c r="H274" s="106"/>
      <c r="I274" s="106"/>
      <c r="J274" s="106"/>
      <c r="K274" s="106"/>
      <c r="L274" s="106"/>
      <c r="M274" s="4"/>
      <c r="N274" s="102"/>
      <c r="O274" s="138"/>
      <c r="P274" s="138"/>
      <c r="Q274" s="138"/>
      <c r="R274" s="91"/>
      <c r="S274" s="91"/>
      <c r="T274" s="91"/>
      <c r="U274" s="91"/>
      <c r="V274" s="91"/>
      <c r="W274" s="91"/>
      <c r="X274" s="91"/>
      <c r="Y274" s="91"/>
      <c r="Z274" s="91"/>
      <c r="AA274" s="249"/>
    </row>
    <row r="275" spans="1:27" hidden="1" outlineLevel="1">
      <c r="A275" s="4"/>
      <c r="B275" s="4"/>
      <c r="C275" s="217" t="str">
        <f>Asset1</f>
        <v xml:space="preserve">Pipelines </v>
      </c>
      <c r="D275" s="4"/>
      <c r="E275" s="4"/>
      <c r="F275" s="127"/>
      <c r="G275" s="422">
        <f>'RFM input'!N7</f>
        <v>0</v>
      </c>
      <c r="H275" s="106"/>
      <c r="I275" s="106"/>
      <c r="J275" s="106"/>
      <c r="K275" s="106"/>
      <c r="L275" s="106"/>
      <c r="M275" s="4"/>
      <c r="N275" s="102"/>
      <c r="O275" s="138"/>
      <c r="P275" s="138"/>
      <c r="Q275" s="138"/>
      <c r="R275" s="91"/>
      <c r="S275" s="91"/>
      <c r="T275" s="91"/>
      <c r="U275" s="91"/>
      <c r="V275" s="91"/>
      <c r="W275" s="91"/>
      <c r="X275" s="91"/>
      <c r="Y275" s="91"/>
      <c r="Z275" s="91"/>
      <c r="AA275" s="249"/>
    </row>
    <row r="276" spans="1:27" hidden="1" outlineLevel="1">
      <c r="A276" s="4"/>
      <c r="B276" s="36"/>
      <c r="C276" s="217" t="str">
        <f>Asset2</f>
        <v xml:space="preserve">Compressors </v>
      </c>
      <c r="D276" s="4"/>
      <c r="E276" s="4"/>
      <c r="F276" s="127"/>
      <c r="G276" s="422">
        <f>'RFM input'!N8</f>
        <v>0</v>
      </c>
      <c r="H276" s="106"/>
      <c r="I276" s="106"/>
      <c r="J276" s="106"/>
      <c r="K276" s="106"/>
      <c r="L276" s="106"/>
      <c r="M276" s="4"/>
      <c r="N276" s="102"/>
      <c r="O276" s="138"/>
      <c r="P276" s="138"/>
      <c r="Q276" s="138"/>
      <c r="R276" s="91"/>
      <c r="S276" s="91"/>
      <c r="T276" s="91"/>
      <c r="U276" s="91"/>
      <c r="V276" s="91"/>
      <c r="W276" s="91"/>
      <c r="X276" s="91"/>
      <c r="Y276" s="91"/>
      <c r="Z276" s="91"/>
      <c r="AA276" s="249"/>
    </row>
    <row r="277" spans="1:27" hidden="1" outlineLevel="1">
      <c r="A277" s="4"/>
      <c r="B277" s="36"/>
      <c r="C277" s="217" t="str">
        <f>Asset3</f>
        <v>City Gates &amp; Field Regulators</v>
      </c>
      <c r="D277" s="4"/>
      <c r="E277" s="4"/>
      <c r="F277" s="127"/>
      <c r="G277" s="422">
        <f>'RFM input'!N9</f>
        <v>0</v>
      </c>
      <c r="H277" s="106"/>
      <c r="I277" s="106"/>
      <c r="J277" s="106"/>
      <c r="K277" s="106"/>
      <c r="L277" s="106"/>
      <c r="M277" s="4"/>
      <c r="N277" s="102"/>
      <c r="O277" s="138"/>
      <c r="P277" s="138"/>
      <c r="Q277" s="138"/>
      <c r="R277" s="91"/>
      <c r="S277" s="91"/>
      <c r="T277" s="91"/>
      <c r="U277" s="91"/>
      <c r="V277" s="91"/>
      <c r="W277" s="91"/>
      <c r="X277" s="91"/>
      <c r="Y277" s="91"/>
      <c r="Z277" s="91"/>
      <c r="AA277" s="249"/>
    </row>
    <row r="278" spans="1:27" hidden="1" outlineLevel="1">
      <c r="A278" s="4"/>
      <c r="B278" s="36"/>
      <c r="C278" s="217" t="str">
        <f>Asset4</f>
        <v>Odourant Plants</v>
      </c>
      <c r="D278" s="4"/>
      <c r="E278" s="4"/>
      <c r="F278" s="127"/>
      <c r="G278" s="422">
        <f>'RFM input'!N10</f>
        <v>0</v>
      </c>
      <c r="H278" s="106"/>
      <c r="I278" s="106"/>
      <c r="J278" s="106"/>
      <c r="K278" s="106"/>
      <c r="L278" s="106"/>
      <c r="M278" s="4"/>
      <c r="N278" s="102"/>
      <c r="O278" s="138"/>
      <c r="P278" s="138"/>
      <c r="Q278" s="138"/>
      <c r="R278" s="91"/>
      <c r="S278" s="91"/>
      <c r="T278" s="91"/>
      <c r="U278" s="91"/>
      <c r="V278" s="91"/>
      <c r="W278" s="91"/>
      <c r="X278" s="91"/>
      <c r="Y278" s="91"/>
      <c r="Z278" s="91"/>
      <c r="AA278" s="249"/>
    </row>
    <row r="279" spans="1:27" hidden="1" outlineLevel="1">
      <c r="A279" s="4"/>
      <c r="B279" s="36"/>
      <c r="C279" s="217" t="str">
        <f>Asset5</f>
        <v>Gas Quality</v>
      </c>
      <c r="D279" s="4"/>
      <c r="E279" s="4"/>
      <c r="F279" s="127"/>
      <c r="G279" s="422">
        <f>'RFM input'!N11</f>
        <v>0</v>
      </c>
      <c r="H279" s="106"/>
      <c r="I279" s="106"/>
      <c r="J279" s="106"/>
      <c r="K279" s="106"/>
      <c r="L279" s="106"/>
      <c r="M279" s="4"/>
      <c r="N279" s="102"/>
      <c r="O279" s="138"/>
      <c r="P279" s="138"/>
      <c r="Q279" s="138"/>
      <c r="R279" s="91"/>
      <c r="S279" s="91"/>
      <c r="T279" s="91"/>
      <c r="U279" s="91"/>
      <c r="V279" s="91"/>
      <c r="W279" s="91"/>
      <c r="X279" s="91"/>
      <c r="Y279" s="91"/>
      <c r="Z279" s="91"/>
      <c r="AA279" s="249"/>
    </row>
    <row r="280" spans="1:27" hidden="1" outlineLevel="1">
      <c r="A280" s="4"/>
      <c r="B280" s="36"/>
      <c r="C280" s="217" t="str">
        <f>Asset6</f>
        <v xml:space="preserve">Other </v>
      </c>
      <c r="D280" s="4"/>
      <c r="E280" s="4"/>
      <c r="F280" s="127"/>
      <c r="G280" s="422">
        <f>'RFM input'!N12</f>
        <v>0</v>
      </c>
      <c r="H280" s="106"/>
      <c r="I280" s="106"/>
      <c r="J280" s="106"/>
      <c r="K280" s="106"/>
      <c r="L280" s="106"/>
      <c r="M280" s="4"/>
      <c r="N280" s="102"/>
      <c r="O280" s="138"/>
      <c r="P280" s="138"/>
      <c r="Q280" s="138"/>
      <c r="R280" s="91"/>
      <c r="S280" s="91"/>
      <c r="T280" s="91"/>
      <c r="U280" s="91"/>
      <c r="V280" s="91"/>
      <c r="W280" s="91"/>
      <c r="X280" s="91"/>
      <c r="Y280" s="91"/>
      <c r="Z280" s="91"/>
      <c r="AA280" s="249"/>
    </row>
    <row r="281" spans="1:27" hidden="1" outlineLevel="1">
      <c r="A281" s="4"/>
      <c r="B281" s="36"/>
      <c r="C281" s="217" t="str">
        <f>Asset7</f>
        <v>General Building</v>
      </c>
      <c r="D281" s="4"/>
      <c r="E281" s="4"/>
      <c r="F281" s="127"/>
      <c r="G281" s="422">
        <f>'RFM input'!N13</f>
        <v>0</v>
      </c>
      <c r="H281" s="106"/>
      <c r="I281" s="106"/>
      <c r="J281" s="106"/>
      <c r="K281" s="106"/>
      <c r="L281" s="106"/>
      <c r="M281" s="4"/>
      <c r="N281" s="102"/>
      <c r="O281" s="138"/>
      <c r="P281" s="138"/>
      <c r="Q281" s="138"/>
      <c r="R281" s="91"/>
      <c r="S281" s="91"/>
      <c r="T281" s="91"/>
      <c r="U281" s="91"/>
      <c r="V281" s="91"/>
      <c r="W281" s="91"/>
      <c r="X281" s="91"/>
      <c r="Y281" s="91"/>
      <c r="Z281" s="91"/>
      <c r="AA281" s="249"/>
    </row>
    <row r="282" spans="1:27" hidden="1" outlineLevel="1">
      <c r="A282" s="4"/>
      <c r="B282" s="36"/>
      <c r="C282" s="217" t="str">
        <f>Asset8</f>
        <v>General Land</v>
      </c>
      <c r="D282" s="4"/>
      <c r="E282" s="4"/>
      <c r="F282" s="127"/>
      <c r="G282" s="422">
        <f>'RFM input'!N14</f>
        <v>0</v>
      </c>
      <c r="H282" s="106"/>
      <c r="I282" s="106"/>
      <c r="J282" s="106"/>
      <c r="K282" s="106"/>
      <c r="L282" s="106"/>
      <c r="M282" s="4"/>
      <c r="N282" s="102"/>
      <c r="O282" s="138"/>
      <c r="P282" s="138"/>
      <c r="Q282" s="138"/>
      <c r="R282" s="91"/>
      <c r="S282" s="91"/>
      <c r="T282" s="91"/>
      <c r="U282" s="91"/>
      <c r="V282" s="91"/>
      <c r="W282" s="91"/>
      <c r="X282" s="91"/>
      <c r="Y282" s="91"/>
      <c r="Z282" s="91"/>
      <c r="AA282" s="249"/>
    </row>
    <row r="283" spans="1:27" hidden="1" outlineLevel="1">
      <c r="A283" s="4"/>
      <c r="B283" s="36"/>
      <c r="C283" s="217">
        <f>Asset9</f>
        <v>0</v>
      </c>
      <c r="D283" s="4"/>
      <c r="E283" s="4"/>
      <c r="F283" s="127"/>
      <c r="G283" s="422">
        <f>'RFM input'!N15</f>
        <v>0</v>
      </c>
      <c r="H283" s="106"/>
      <c r="I283" s="106"/>
      <c r="J283" s="106"/>
      <c r="K283" s="106"/>
      <c r="L283" s="106"/>
      <c r="M283" s="4"/>
      <c r="N283" s="102"/>
      <c r="O283" s="138"/>
      <c r="P283" s="138"/>
      <c r="Q283" s="138"/>
      <c r="R283" s="91"/>
      <c r="S283" s="91"/>
      <c r="T283" s="91"/>
      <c r="U283" s="91"/>
      <c r="V283" s="91"/>
      <c r="W283" s="91"/>
      <c r="X283" s="91"/>
      <c r="Y283" s="91"/>
      <c r="Z283" s="91"/>
      <c r="AA283" s="249"/>
    </row>
    <row r="284" spans="1:27" hidden="1" outlineLevel="1">
      <c r="A284" s="4"/>
      <c r="B284" s="36"/>
      <c r="C284" s="217">
        <f>Asset10</f>
        <v>0</v>
      </c>
      <c r="D284" s="4"/>
      <c r="E284" s="4"/>
      <c r="F284" s="127"/>
      <c r="G284" s="422">
        <f>'RFM input'!N16</f>
        <v>0</v>
      </c>
      <c r="H284" s="106"/>
      <c r="I284" s="106"/>
      <c r="J284" s="106"/>
      <c r="K284" s="106"/>
      <c r="L284" s="106"/>
      <c r="M284" s="4"/>
      <c r="N284" s="102"/>
      <c r="O284" s="138"/>
      <c r="P284" s="138"/>
      <c r="Q284" s="138"/>
      <c r="R284" s="91"/>
      <c r="S284" s="91"/>
      <c r="T284" s="91"/>
      <c r="U284" s="91"/>
      <c r="V284" s="91"/>
      <c r="W284" s="91"/>
      <c r="X284" s="91"/>
      <c r="Y284" s="91"/>
      <c r="Z284" s="91"/>
      <c r="AA284" s="249"/>
    </row>
    <row r="285" spans="1:27" hidden="1" outlineLevel="1">
      <c r="A285" s="4"/>
      <c r="B285" s="36"/>
      <c r="C285" s="217">
        <f>Asset11</f>
        <v>0</v>
      </c>
      <c r="D285" s="4"/>
      <c r="E285" s="4"/>
      <c r="F285" s="127"/>
      <c r="G285" s="422">
        <f>'RFM input'!N17</f>
        <v>0</v>
      </c>
      <c r="H285" s="106"/>
      <c r="I285" s="106"/>
      <c r="J285" s="106"/>
      <c r="K285" s="106"/>
      <c r="L285" s="106"/>
      <c r="M285" s="4"/>
      <c r="N285" s="102"/>
      <c r="O285" s="138"/>
      <c r="P285" s="138"/>
      <c r="Q285" s="138"/>
      <c r="R285" s="91"/>
      <c r="S285" s="91"/>
      <c r="T285" s="91"/>
      <c r="U285" s="91"/>
      <c r="V285" s="91"/>
      <c r="W285" s="91"/>
      <c r="X285" s="91"/>
      <c r="Y285" s="91"/>
      <c r="Z285" s="91"/>
      <c r="AA285" s="249"/>
    </row>
    <row r="286" spans="1:27" hidden="1" outlineLevel="1">
      <c r="A286" s="4"/>
      <c r="B286" s="36"/>
      <c r="C286" s="217">
        <f>Asset12</f>
        <v>0</v>
      </c>
      <c r="D286" s="4"/>
      <c r="E286" s="4"/>
      <c r="F286" s="127"/>
      <c r="G286" s="422">
        <f>'RFM input'!N18</f>
        <v>0</v>
      </c>
      <c r="H286" s="106"/>
      <c r="I286" s="106"/>
      <c r="J286" s="106"/>
      <c r="K286" s="106"/>
      <c r="L286" s="106"/>
      <c r="M286" s="4"/>
      <c r="N286" s="102"/>
      <c r="O286" s="138"/>
      <c r="P286" s="138"/>
      <c r="Q286" s="138"/>
      <c r="R286" s="91"/>
      <c r="S286" s="91"/>
      <c r="T286" s="91"/>
      <c r="U286" s="91"/>
      <c r="V286" s="91"/>
      <c r="W286" s="91"/>
      <c r="X286" s="91"/>
      <c r="Y286" s="91"/>
      <c r="Z286" s="91"/>
      <c r="AA286" s="249"/>
    </row>
    <row r="287" spans="1:27" hidden="1" outlineLevel="1">
      <c r="A287" s="4"/>
      <c r="B287" s="36"/>
      <c r="C287" s="217">
        <f>Asset13</f>
        <v>0</v>
      </c>
      <c r="D287" s="4"/>
      <c r="E287" s="4"/>
      <c r="F287" s="127"/>
      <c r="G287" s="422">
        <f>'RFM input'!N19</f>
        <v>0</v>
      </c>
      <c r="H287" s="106"/>
      <c r="I287" s="106"/>
      <c r="J287" s="106"/>
      <c r="K287" s="106"/>
      <c r="L287" s="106"/>
      <c r="M287" s="4"/>
      <c r="N287" s="102"/>
      <c r="O287" s="138"/>
      <c r="P287" s="138"/>
      <c r="Q287" s="138"/>
      <c r="R287" s="91"/>
      <c r="S287" s="91"/>
      <c r="T287" s="91"/>
      <c r="U287" s="91"/>
      <c r="V287" s="91"/>
      <c r="W287" s="91"/>
      <c r="X287" s="91"/>
      <c r="Y287" s="91"/>
      <c r="Z287" s="91"/>
      <c r="AA287" s="249"/>
    </row>
    <row r="288" spans="1:27" hidden="1" outlineLevel="1">
      <c r="A288" s="4"/>
      <c r="B288" s="36"/>
      <c r="C288" s="217">
        <f>Asset14</f>
        <v>0</v>
      </c>
      <c r="D288" s="4"/>
      <c r="E288" s="4"/>
      <c r="F288" s="127"/>
      <c r="G288" s="422">
        <f>'RFM input'!N20</f>
        <v>0</v>
      </c>
      <c r="H288" s="106"/>
      <c r="I288" s="106"/>
      <c r="J288" s="106"/>
      <c r="K288" s="106"/>
      <c r="L288" s="106"/>
      <c r="M288" s="4"/>
      <c r="N288" s="102"/>
      <c r="O288" s="138"/>
      <c r="P288" s="138"/>
      <c r="Q288" s="138"/>
      <c r="R288" s="91"/>
      <c r="S288" s="91"/>
      <c r="T288" s="91"/>
      <c r="U288" s="91"/>
      <c r="V288" s="91"/>
      <c r="W288" s="91"/>
      <c r="X288" s="91"/>
      <c r="Y288" s="91"/>
      <c r="Z288" s="91"/>
      <c r="AA288" s="249"/>
    </row>
    <row r="289" spans="1:27" hidden="1" outlineLevel="1">
      <c r="A289" s="4"/>
      <c r="B289" s="36"/>
      <c r="C289" s="217">
        <f>Asset15</f>
        <v>0</v>
      </c>
      <c r="D289" s="4"/>
      <c r="E289" s="4"/>
      <c r="F289" s="127"/>
      <c r="G289" s="422">
        <f>'RFM input'!N21</f>
        <v>0</v>
      </c>
      <c r="H289" s="106"/>
      <c r="I289" s="106"/>
      <c r="J289" s="106"/>
      <c r="K289" s="106"/>
      <c r="L289" s="106"/>
      <c r="M289" s="4"/>
      <c r="N289" s="102"/>
      <c r="O289" s="138"/>
      <c r="P289" s="138"/>
      <c r="Q289" s="138"/>
      <c r="R289" s="91"/>
      <c r="S289" s="91"/>
      <c r="T289" s="91"/>
      <c r="U289" s="91"/>
      <c r="V289" s="91"/>
      <c r="W289" s="91"/>
      <c r="X289" s="91"/>
      <c r="Y289" s="91"/>
      <c r="Z289" s="91"/>
      <c r="AA289" s="249"/>
    </row>
    <row r="290" spans="1:27" hidden="1" outlineLevel="1">
      <c r="A290" s="4"/>
      <c r="B290" s="36"/>
      <c r="C290" s="217">
        <f>Asset16</f>
        <v>0</v>
      </c>
      <c r="D290" s="4"/>
      <c r="E290" s="4"/>
      <c r="F290" s="127"/>
      <c r="G290" s="422">
        <f>'RFM input'!N22</f>
        <v>0</v>
      </c>
      <c r="H290" s="106"/>
      <c r="I290" s="106"/>
      <c r="J290" s="106"/>
      <c r="K290" s="106"/>
      <c r="L290" s="106"/>
      <c r="M290" s="4"/>
      <c r="N290" s="102"/>
      <c r="O290" s="138"/>
      <c r="P290" s="138"/>
      <c r="Q290" s="138"/>
      <c r="R290" s="91"/>
      <c r="S290" s="91"/>
      <c r="T290" s="91"/>
      <c r="U290" s="91"/>
      <c r="V290" s="91"/>
      <c r="W290" s="91"/>
      <c r="X290" s="91"/>
      <c r="Y290" s="91"/>
      <c r="Z290" s="91"/>
      <c r="AA290" s="249"/>
    </row>
    <row r="291" spans="1:27" hidden="1" outlineLevel="1">
      <c r="A291" s="4"/>
      <c r="B291" s="36"/>
      <c r="C291" s="217">
        <f>Asset17</f>
        <v>0</v>
      </c>
      <c r="D291" s="4"/>
      <c r="E291" s="4"/>
      <c r="F291" s="127"/>
      <c r="G291" s="422">
        <f>'RFM input'!N23</f>
        <v>0</v>
      </c>
      <c r="H291" s="106"/>
      <c r="I291" s="106"/>
      <c r="J291" s="106"/>
      <c r="K291" s="106"/>
      <c r="L291" s="106"/>
      <c r="M291" s="4"/>
      <c r="N291" s="102"/>
      <c r="O291" s="138"/>
      <c r="P291" s="138"/>
      <c r="Q291" s="138"/>
      <c r="R291" s="91"/>
      <c r="S291" s="91"/>
      <c r="T291" s="91"/>
      <c r="U291" s="91"/>
      <c r="V291" s="91"/>
      <c r="W291" s="91"/>
      <c r="X291" s="91"/>
      <c r="Y291" s="91"/>
      <c r="Z291" s="91"/>
      <c r="AA291" s="249"/>
    </row>
    <row r="292" spans="1:27" hidden="1" outlineLevel="1">
      <c r="A292" s="4"/>
      <c r="B292" s="36"/>
      <c r="C292" s="217">
        <f>Asset18</f>
        <v>0</v>
      </c>
      <c r="D292" s="4"/>
      <c r="E292" s="4"/>
      <c r="F292" s="127"/>
      <c r="G292" s="422">
        <f>'RFM input'!N24</f>
        <v>0</v>
      </c>
      <c r="H292" s="106"/>
      <c r="I292" s="106"/>
      <c r="J292" s="106"/>
      <c r="K292" s="106"/>
      <c r="L292" s="106"/>
      <c r="M292" s="4"/>
      <c r="N292" s="102"/>
      <c r="O292" s="138"/>
      <c r="P292" s="138"/>
      <c r="Q292" s="138"/>
      <c r="R292" s="91"/>
      <c r="S292" s="91"/>
      <c r="T292" s="91"/>
      <c r="U292" s="91"/>
      <c r="V292" s="91"/>
      <c r="W292" s="91"/>
      <c r="X292" s="91"/>
      <c r="Y292" s="91"/>
      <c r="Z292" s="91"/>
      <c r="AA292" s="249"/>
    </row>
    <row r="293" spans="1:27" hidden="1" outlineLevel="1">
      <c r="A293" s="4"/>
      <c r="B293" s="36"/>
      <c r="C293" s="217">
        <f>Asset19</f>
        <v>0</v>
      </c>
      <c r="D293" s="4"/>
      <c r="E293" s="4"/>
      <c r="F293" s="127"/>
      <c r="G293" s="422">
        <f>'RFM input'!N25</f>
        <v>0</v>
      </c>
      <c r="H293" s="106"/>
      <c r="I293" s="106"/>
      <c r="J293" s="106"/>
      <c r="K293" s="106"/>
      <c r="L293" s="106"/>
      <c r="M293" s="4"/>
      <c r="N293" s="102"/>
      <c r="O293" s="138"/>
      <c r="P293" s="138"/>
      <c r="Q293" s="138"/>
      <c r="R293" s="91"/>
      <c r="S293" s="91"/>
      <c r="T293" s="91"/>
      <c r="U293" s="91"/>
      <c r="V293" s="91"/>
      <c r="W293" s="91"/>
      <c r="X293" s="91"/>
      <c r="Y293" s="91"/>
      <c r="Z293" s="91"/>
      <c r="AA293" s="249"/>
    </row>
    <row r="294" spans="1:27" hidden="1" outlineLevel="1">
      <c r="A294" s="4"/>
      <c r="B294" s="36"/>
      <c r="C294" s="217">
        <f>Asset20</f>
        <v>0</v>
      </c>
      <c r="D294" s="4"/>
      <c r="E294" s="4"/>
      <c r="F294" s="127"/>
      <c r="G294" s="422">
        <f>'RFM input'!N26</f>
        <v>0</v>
      </c>
      <c r="H294" s="106"/>
      <c r="I294" s="106"/>
      <c r="J294" s="106"/>
      <c r="K294" s="106"/>
      <c r="L294" s="106"/>
      <c r="M294" s="4"/>
      <c r="N294" s="102"/>
      <c r="O294" s="138"/>
      <c r="P294" s="138"/>
      <c r="Q294" s="138"/>
      <c r="R294" s="91"/>
      <c r="S294" s="91"/>
      <c r="T294" s="91"/>
      <c r="U294" s="91"/>
      <c r="V294" s="91"/>
      <c r="W294" s="91"/>
      <c r="X294" s="91"/>
      <c r="Y294" s="91"/>
      <c r="Z294" s="91"/>
      <c r="AA294" s="249"/>
    </row>
    <row r="295" spans="1:27" hidden="1" outlineLevel="1">
      <c r="A295" s="4"/>
      <c r="B295" s="36"/>
      <c r="C295" s="217">
        <f>Asset21</f>
        <v>0</v>
      </c>
      <c r="D295" s="4"/>
      <c r="E295" s="4"/>
      <c r="F295" s="127"/>
      <c r="G295" s="422">
        <f>'RFM input'!N27</f>
        <v>0</v>
      </c>
      <c r="H295" s="106"/>
      <c r="I295" s="106"/>
      <c r="J295" s="106"/>
      <c r="K295" s="106"/>
      <c r="L295" s="106"/>
      <c r="M295" s="4"/>
      <c r="N295" s="102"/>
      <c r="O295" s="138"/>
      <c r="P295" s="138"/>
      <c r="Q295" s="138"/>
      <c r="R295" s="91"/>
      <c r="S295" s="91"/>
      <c r="T295" s="91"/>
      <c r="U295" s="91"/>
      <c r="V295" s="91"/>
      <c r="W295" s="91"/>
      <c r="X295" s="91"/>
      <c r="Y295" s="91"/>
      <c r="Z295" s="91"/>
      <c r="AA295" s="249"/>
    </row>
    <row r="296" spans="1:27" hidden="1" outlineLevel="1">
      <c r="A296" s="4"/>
      <c r="B296" s="36"/>
      <c r="C296" s="217">
        <f>Asset22</f>
        <v>0</v>
      </c>
      <c r="D296" s="4"/>
      <c r="E296" s="4"/>
      <c r="F296" s="127"/>
      <c r="G296" s="422">
        <f>'RFM input'!N28</f>
        <v>0</v>
      </c>
      <c r="H296" s="106"/>
      <c r="I296" s="106"/>
      <c r="J296" s="106"/>
      <c r="K296" s="106"/>
      <c r="L296" s="106"/>
      <c r="M296" s="4"/>
      <c r="N296" s="102"/>
      <c r="O296" s="138"/>
      <c r="P296" s="138"/>
      <c r="Q296" s="138"/>
      <c r="R296" s="91"/>
      <c r="S296" s="91"/>
      <c r="T296" s="91"/>
      <c r="U296" s="91"/>
      <c r="V296" s="91"/>
      <c r="W296" s="91"/>
      <c r="X296" s="91"/>
      <c r="Y296" s="91"/>
      <c r="Z296" s="91"/>
      <c r="AA296" s="249"/>
    </row>
    <row r="297" spans="1:27" hidden="1" outlineLevel="1">
      <c r="A297" s="4"/>
      <c r="B297" s="36"/>
      <c r="C297" s="217">
        <f>Asset23</f>
        <v>0</v>
      </c>
      <c r="D297" s="4"/>
      <c r="E297" s="4"/>
      <c r="F297" s="127"/>
      <c r="G297" s="422">
        <f>'RFM input'!N29</f>
        <v>0</v>
      </c>
      <c r="H297" s="106"/>
      <c r="I297" s="106"/>
      <c r="J297" s="106"/>
      <c r="K297" s="106"/>
      <c r="L297" s="106"/>
      <c r="M297" s="4"/>
      <c r="N297" s="102"/>
      <c r="O297" s="138"/>
      <c r="P297" s="138"/>
      <c r="Q297" s="138"/>
      <c r="R297" s="91"/>
      <c r="S297" s="91"/>
      <c r="T297" s="91"/>
      <c r="U297" s="91"/>
      <c r="V297" s="91"/>
      <c r="W297" s="91"/>
      <c r="X297" s="91"/>
      <c r="Y297" s="91"/>
      <c r="Z297" s="91"/>
      <c r="AA297" s="249"/>
    </row>
    <row r="298" spans="1:27" hidden="1" outlineLevel="1">
      <c r="A298" s="4"/>
      <c r="B298" s="36"/>
      <c r="C298" s="217">
        <f>Asset24</f>
        <v>0</v>
      </c>
      <c r="D298" s="4"/>
      <c r="E298" s="4"/>
      <c r="F298" s="127"/>
      <c r="G298" s="422">
        <f>'RFM input'!N30</f>
        <v>0</v>
      </c>
      <c r="H298" s="106"/>
      <c r="I298" s="106"/>
      <c r="J298" s="106"/>
      <c r="K298" s="106"/>
      <c r="L298" s="106"/>
      <c r="M298" s="4"/>
      <c r="N298" s="102"/>
      <c r="O298" s="138"/>
      <c r="P298" s="138"/>
      <c r="Q298" s="138"/>
      <c r="R298" s="91"/>
      <c r="S298" s="91"/>
      <c r="T298" s="91"/>
      <c r="U298" s="91"/>
      <c r="V298" s="91"/>
      <c r="W298" s="91"/>
      <c r="X298" s="91"/>
      <c r="Y298" s="91"/>
      <c r="Z298" s="91"/>
      <c r="AA298" s="249"/>
    </row>
    <row r="299" spans="1:27" hidden="1" outlineLevel="1">
      <c r="A299" s="4"/>
      <c r="B299" s="36"/>
      <c r="C299" s="217">
        <f>Asset25</f>
        <v>0</v>
      </c>
      <c r="D299" s="4"/>
      <c r="E299" s="4"/>
      <c r="F299" s="127"/>
      <c r="G299" s="422">
        <f>'RFM input'!N31</f>
        <v>0</v>
      </c>
      <c r="H299" s="106"/>
      <c r="I299" s="106"/>
      <c r="J299" s="106"/>
      <c r="K299" s="106"/>
      <c r="L299" s="106"/>
      <c r="M299" s="4"/>
      <c r="N299" s="102"/>
      <c r="O299" s="138"/>
      <c r="P299" s="138"/>
      <c r="Q299" s="138"/>
      <c r="R299" s="91"/>
      <c r="S299" s="91"/>
      <c r="T299" s="91"/>
      <c r="U299" s="91"/>
      <c r="V299" s="91"/>
      <c r="W299" s="91"/>
      <c r="X299" s="91"/>
      <c r="Y299" s="91"/>
      <c r="Z299" s="91"/>
      <c r="AA299" s="249"/>
    </row>
    <row r="300" spans="1:27" hidden="1" outlineLevel="1">
      <c r="A300" s="4"/>
      <c r="B300" s="36"/>
      <c r="C300" s="217">
        <f>Asset26</f>
        <v>0</v>
      </c>
      <c r="D300" s="4"/>
      <c r="E300" s="4"/>
      <c r="F300" s="127"/>
      <c r="G300" s="422">
        <f>'RFM input'!N32</f>
        <v>0</v>
      </c>
      <c r="H300" s="106"/>
      <c r="I300" s="106"/>
      <c r="J300" s="106"/>
      <c r="K300" s="106"/>
      <c r="L300" s="106"/>
      <c r="M300" s="4"/>
      <c r="N300" s="102"/>
      <c r="O300" s="138"/>
      <c r="P300" s="138"/>
      <c r="Q300" s="138"/>
      <c r="R300" s="91"/>
      <c r="S300" s="91"/>
      <c r="T300" s="91"/>
      <c r="U300" s="91"/>
      <c r="V300" s="91"/>
      <c r="W300" s="91"/>
      <c r="X300" s="91"/>
      <c r="Y300" s="91"/>
      <c r="Z300" s="91"/>
      <c r="AA300" s="249"/>
    </row>
    <row r="301" spans="1:27" hidden="1" outlineLevel="1">
      <c r="A301" s="4"/>
      <c r="B301" s="36"/>
      <c r="C301" s="217">
        <f>Asset27</f>
        <v>0</v>
      </c>
      <c r="D301" s="4"/>
      <c r="E301" s="4"/>
      <c r="F301" s="127"/>
      <c r="G301" s="422">
        <f>'RFM input'!N33</f>
        <v>0</v>
      </c>
      <c r="H301" s="106"/>
      <c r="I301" s="106"/>
      <c r="J301" s="106"/>
      <c r="K301" s="106"/>
      <c r="L301" s="106"/>
      <c r="M301" s="4"/>
      <c r="N301" s="102"/>
      <c r="O301" s="138"/>
      <c r="P301" s="138"/>
      <c r="Q301" s="138"/>
      <c r="R301" s="91"/>
      <c r="S301" s="91"/>
      <c r="T301" s="91"/>
      <c r="U301" s="91"/>
      <c r="V301" s="91"/>
      <c r="W301" s="91"/>
      <c r="X301" s="91"/>
      <c r="Y301" s="91"/>
      <c r="Z301" s="91"/>
      <c r="AA301" s="249"/>
    </row>
    <row r="302" spans="1:27" hidden="1" outlineLevel="1">
      <c r="A302" s="4"/>
      <c r="B302" s="36"/>
      <c r="C302" s="217">
        <f>Asset28</f>
        <v>0</v>
      </c>
      <c r="D302" s="4"/>
      <c r="E302" s="4"/>
      <c r="F302" s="127"/>
      <c r="G302" s="422">
        <f>'RFM input'!N34</f>
        <v>0</v>
      </c>
      <c r="H302" s="106"/>
      <c r="I302" s="106"/>
      <c r="J302" s="106"/>
      <c r="K302" s="106"/>
      <c r="L302" s="106"/>
      <c r="M302" s="4"/>
      <c r="N302" s="102"/>
      <c r="O302" s="138"/>
      <c r="P302" s="138"/>
      <c r="Q302" s="138"/>
      <c r="R302" s="91"/>
      <c r="S302" s="91"/>
      <c r="T302" s="91"/>
      <c r="U302" s="91"/>
      <c r="V302" s="91"/>
      <c r="W302" s="91"/>
      <c r="X302" s="91"/>
      <c r="Y302" s="91"/>
      <c r="Z302" s="91"/>
      <c r="AA302" s="249"/>
    </row>
    <row r="303" spans="1:27" hidden="1" outlineLevel="1">
      <c r="A303" s="4"/>
      <c r="B303" s="36"/>
      <c r="C303" s="217">
        <f>Asset29</f>
        <v>0</v>
      </c>
      <c r="D303" s="4"/>
      <c r="E303" s="4"/>
      <c r="F303" s="127"/>
      <c r="G303" s="422">
        <f>'RFM input'!N35</f>
        <v>0</v>
      </c>
      <c r="H303" s="106"/>
      <c r="I303" s="106"/>
      <c r="J303" s="106"/>
      <c r="K303" s="106"/>
      <c r="L303" s="106"/>
      <c r="M303" s="4"/>
      <c r="N303" s="102"/>
      <c r="O303" s="138"/>
      <c r="P303" s="138"/>
      <c r="Q303" s="138"/>
      <c r="R303" s="91"/>
      <c r="S303" s="91"/>
      <c r="T303" s="91"/>
      <c r="U303" s="91"/>
      <c r="V303" s="91"/>
      <c r="W303" s="91"/>
      <c r="X303" s="91"/>
      <c r="Y303" s="91"/>
      <c r="Z303" s="91"/>
      <c r="AA303" s="249"/>
    </row>
    <row r="304" spans="1:27" hidden="1" outlineLevel="1">
      <c r="A304" s="4"/>
      <c r="B304" s="36"/>
      <c r="C304" s="217">
        <f>Asset30</f>
        <v>0</v>
      </c>
      <c r="D304" s="4"/>
      <c r="E304" s="4"/>
      <c r="F304" s="127"/>
      <c r="G304" s="422">
        <f>'RFM input'!N36</f>
        <v>0</v>
      </c>
      <c r="H304" s="106"/>
      <c r="I304" s="106"/>
      <c r="J304" s="106"/>
      <c r="K304" s="106"/>
      <c r="L304" s="106"/>
      <c r="M304" s="4"/>
      <c r="N304" s="102"/>
      <c r="O304" s="138"/>
      <c r="P304" s="138"/>
      <c r="Q304" s="138"/>
      <c r="R304" s="91"/>
      <c r="S304" s="91"/>
      <c r="T304" s="91"/>
      <c r="U304" s="91"/>
      <c r="V304" s="91"/>
      <c r="W304" s="91"/>
      <c r="X304" s="91"/>
      <c r="Y304" s="91"/>
      <c r="Z304" s="91"/>
      <c r="AA304" s="249"/>
    </row>
    <row r="305" spans="1:27" hidden="1" outlineLevel="1">
      <c r="A305" s="4"/>
      <c r="B305" s="36"/>
      <c r="C305" s="217">
        <f>Asset31</f>
        <v>0</v>
      </c>
      <c r="D305" s="4"/>
      <c r="E305" s="4"/>
      <c r="F305" s="127"/>
      <c r="G305" s="422">
        <f>'RFM input'!N37</f>
        <v>0</v>
      </c>
      <c r="H305" s="106"/>
      <c r="I305" s="106"/>
      <c r="J305" s="106"/>
      <c r="K305" s="106"/>
      <c r="L305" s="106"/>
      <c r="M305" s="4"/>
      <c r="N305" s="102"/>
      <c r="O305" s="138"/>
      <c r="P305" s="138"/>
      <c r="Q305" s="138"/>
      <c r="R305" s="91"/>
      <c r="S305" s="91"/>
      <c r="T305" s="91"/>
      <c r="U305" s="91"/>
      <c r="V305" s="91"/>
      <c r="W305" s="91"/>
      <c r="X305" s="91"/>
      <c r="Y305" s="91"/>
      <c r="Z305" s="91"/>
      <c r="AA305" s="249"/>
    </row>
    <row r="306" spans="1:27" hidden="1" outlineLevel="1">
      <c r="A306" s="4"/>
      <c r="B306" s="36"/>
      <c r="C306" s="217">
        <f>Asset32</f>
        <v>0</v>
      </c>
      <c r="D306" s="4"/>
      <c r="E306" s="4"/>
      <c r="F306" s="127"/>
      <c r="G306" s="422">
        <f>'RFM input'!N38</f>
        <v>0</v>
      </c>
      <c r="H306" s="106"/>
      <c r="I306" s="106"/>
      <c r="J306" s="106"/>
      <c r="K306" s="106"/>
      <c r="L306" s="106"/>
      <c r="M306" s="4"/>
      <c r="N306" s="102"/>
      <c r="O306" s="138"/>
      <c r="P306" s="138"/>
      <c r="Q306" s="138"/>
      <c r="R306" s="91"/>
      <c r="S306" s="91"/>
      <c r="T306" s="91"/>
      <c r="U306" s="91"/>
      <c r="V306" s="91"/>
      <c r="W306" s="91"/>
      <c r="X306" s="91"/>
      <c r="Y306" s="91"/>
      <c r="Z306" s="91"/>
      <c r="AA306" s="249"/>
    </row>
    <row r="307" spans="1:27" hidden="1" outlineLevel="1">
      <c r="A307" s="4"/>
      <c r="B307" s="36"/>
      <c r="C307" s="217">
        <f>Asset33</f>
        <v>0</v>
      </c>
      <c r="D307" s="4"/>
      <c r="E307" s="4"/>
      <c r="F307" s="127"/>
      <c r="G307" s="422">
        <f>'RFM input'!N39</f>
        <v>0</v>
      </c>
      <c r="H307" s="106"/>
      <c r="I307" s="106"/>
      <c r="J307" s="106"/>
      <c r="K307" s="106"/>
      <c r="L307" s="106"/>
      <c r="M307" s="4"/>
      <c r="N307" s="102"/>
      <c r="O307" s="138"/>
      <c r="P307" s="138"/>
      <c r="Q307" s="138"/>
      <c r="R307" s="91"/>
      <c r="S307" s="91"/>
      <c r="T307" s="91"/>
      <c r="U307" s="91"/>
      <c r="V307" s="91"/>
      <c r="W307" s="91"/>
      <c r="X307" s="91"/>
      <c r="Y307" s="91"/>
      <c r="Z307" s="91"/>
      <c r="AA307" s="249"/>
    </row>
    <row r="308" spans="1:27" hidden="1" outlineLevel="1">
      <c r="A308" s="4"/>
      <c r="B308" s="36"/>
      <c r="C308" s="217">
        <f>Asset34</f>
        <v>0</v>
      </c>
      <c r="D308" s="4"/>
      <c r="E308" s="4"/>
      <c r="F308" s="127"/>
      <c r="G308" s="422">
        <f>'RFM input'!N40</f>
        <v>0</v>
      </c>
      <c r="H308" s="106"/>
      <c r="I308" s="106"/>
      <c r="J308" s="106"/>
      <c r="K308" s="106"/>
      <c r="L308" s="106"/>
      <c r="M308" s="4"/>
      <c r="N308" s="102"/>
      <c r="O308" s="138"/>
      <c r="P308" s="138"/>
      <c r="Q308" s="138"/>
      <c r="R308" s="91"/>
      <c r="S308" s="91"/>
      <c r="T308" s="91"/>
      <c r="U308" s="91"/>
      <c r="V308" s="91"/>
      <c r="W308" s="91"/>
      <c r="X308" s="91"/>
      <c r="Y308" s="91"/>
      <c r="Z308" s="91"/>
      <c r="AA308" s="249"/>
    </row>
    <row r="309" spans="1:27" hidden="1" outlineLevel="1">
      <c r="A309" s="4"/>
      <c r="B309" s="36"/>
      <c r="C309" s="217">
        <f>Asset35</f>
        <v>0</v>
      </c>
      <c r="D309" s="4"/>
      <c r="E309" s="4"/>
      <c r="F309" s="127"/>
      <c r="G309" s="422">
        <f>'RFM input'!N41</f>
        <v>0</v>
      </c>
      <c r="H309" s="106"/>
      <c r="I309" s="106"/>
      <c r="J309" s="106"/>
      <c r="K309" s="106"/>
      <c r="L309" s="106"/>
      <c r="M309" s="4"/>
      <c r="N309" s="102"/>
      <c r="O309" s="138"/>
      <c r="P309" s="138"/>
      <c r="Q309" s="138"/>
      <c r="R309" s="91"/>
      <c r="S309" s="91"/>
      <c r="T309" s="91"/>
      <c r="U309" s="91"/>
      <c r="V309" s="91"/>
      <c r="W309" s="91"/>
      <c r="X309" s="91"/>
      <c r="Y309" s="91"/>
      <c r="Z309" s="91"/>
      <c r="AA309" s="249"/>
    </row>
    <row r="310" spans="1:27" hidden="1" outlineLevel="1">
      <c r="A310" s="4"/>
      <c r="B310" s="36"/>
      <c r="C310" s="217">
        <f>Asset36</f>
        <v>0</v>
      </c>
      <c r="D310" s="4"/>
      <c r="E310" s="4"/>
      <c r="F310" s="127"/>
      <c r="G310" s="422">
        <f>'RFM input'!N42</f>
        <v>0</v>
      </c>
      <c r="H310" s="106"/>
      <c r="I310" s="106"/>
      <c r="J310" s="106"/>
      <c r="K310" s="106"/>
      <c r="L310" s="106"/>
      <c r="M310" s="4"/>
      <c r="N310" s="102"/>
      <c r="O310" s="138"/>
      <c r="P310" s="138"/>
      <c r="Q310" s="138"/>
      <c r="R310" s="91"/>
      <c r="S310" s="91"/>
      <c r="T310" s="91"/>
      <c r="U310" s="91"/>
      <c r="V310" s="91"/>
      <c r="W310" s="91"/>
      <c r="X310" s="91"/>
      <c r="Y310" s="91"/>
      <c r="Z310" s="91"/>
      <c r="AA310" s="249"/>
    </row>
    <row r="311" spans="1:27" hidden="1" outlineLevel="1">
      <c r="A311" s="4"/>
      <c r="B311" s="36"/>
      <c r="C311" s="217">
        <f>Asset37</f>
        <v>0</v>
      </c>
      <c r="D311" s="4"/>
      <c r="E311" s="4"/>
      <c r="F311" s="127"/>
      <c r="G311" s="422">
        <f>'RFM input'!N43</f>
        <v>0</v>
      </c>
      <c r="H311" s="106"/>
      <c r="I311" s="106"/>
      <c r="J311" s="106"/>
      <c r="K311" s="106"/>
      <c r="L311" s="106"/>
      <c r="M311" s="4"/>
      <c r="N311" s="102"/>
      <c r="O311" s="138"/>
      <c r="P311" s="138"/>
      <c r="Q311" s="138"/>
      <c r="R311" s="91"/>
      <c r="S311" s="91"/>
      <c r="T311" s="91"/>
      <c r="U311" s="91"/>
      <c r="V311" s="91"/>
      <c r="W311" s="91"/>
      <c r="X311" s="91"/>
      <c r="Y311" s="91"/>
      <c r="Z311" s="91"/>
      <c r="AA311" s="249"/>
    </row>
    <row r="312" spans="1:27" hidden="1" outlineLevel="1">
      <c r="A312" s="4"/>
      <c r="B312" s="36"/>
      <c r="C312" s="217">
        <f>Asset38</f>
        <v>0</v>
      </c>
      <c r="D312" s="4"/>
      <c r="E312" s="4"/>
      <c r="F312" s="127"/>
      <c r="G312" s="422">
        <f>'RFM input'!N44</f>
        <v>0</v>
      </c>
      <c r="H312" s="106"/>
      <c r="I312" s="106"/>
      <c r="J312" s="106"/>
      <c r="K312" s="106"/>
      <c r="L312" s="106"/>
      <c r="M312" s="4"/>
      <c r="N312" s="102"/>
      <c r="O312" s="138"/>
      <c r="P312" s="138"/>
      <c r="Q312" s="138"/>
      <c r="R312" s="91"/>
      <c r="S312" s="91"/>
      <c r="T312" s="91"/>
      <c r="U312" s="91"/>
      <c r="V312" s="91"/>
      <c r="W312" s="91"/>
      <c r="X312" s="91"/>
      <c r="Y312" s="91"/>
      <c r="Z312" s="91"/>
      <c r="AA312" s="249"/>
    </row>
    <row r="313" spans="1:27" hidden="1" outlineLevel="1">
      <c r="A313" s="4"/>
      <c r="B313" s="36"/>
      <c r="C313" s="217">
        <f>Asset39</f>
        <v>0</v>
      </c>
      <c r="D313" s="4"/>
      <c r="E313" s="4"/>
      <c r="F313" s="127"/>
      <c r="G313" s="422">
        <f>'RFM input'!N45</f>
        <v>0</v>
      </c>
      <c r="H313" s="106"/>
      <c r="I313" s="106"/>
      <c r="J313" s="106"/>
      <c r="K313" s="106"/>
      <c r="L313" s="106"/>
      <c r="M313" s="4"/>
      <c r="N313" s="102"/>
      <c r="O313" s="138"/>
      <c r="P313" s="138"/>
      <c r="Q313" s="138"/>
      <c r="R313" s="91"/>
      <c r="S313" s="91"/>
      <c r="T313" s="91"/>
      <c r="U313" s="91"/>
      <c r="V313" s="91"/>
      <c r="W313" s="91"/>
      <c r="X313" s="91"/>
      <c r="Y313" s="91"/>
      <c r="Z313" s="91"/>
      <c r="AA313" s="249"/>
    </row>
    <row r="314" spans="1:27" hidden="1" outlineLevel="1">
      <c r="A314" s="4"/>
      <c r="B314" s="36"/>
      <c r="C314" s="217">
        <f>Asset40</f>
        <v>0</v>
      </c>
      <c r="D314" s="4"/>
      <c r="E314" s="4"/>
      <c r="F314" s="127"/>
      <c r="G314" s="422">
        <f>'RFM input'!N46</f>
        <v>0</v>
      </c>
      <c r="H314" s="106"/>
      <c r="I314" s="106"/>
      <c r="J314" s="106"/>
      <c r="K314" s="106"/>
      <c r="L314" s="106"/>
      <c r="M314" s="4"/>
      <c r="N314" s="102"/>
      <c r="O314" s="138"/>
      <c r="P314" s="138"/>
      <c r="Q314" s="138"/>
      <c r="R314" s="91"/>
      <c r="S314" s="91"/>
      <c r="T314" s="91"/>
      <c r="U314" s="91"/>
      <c r="V314" s="91"/>
      <c r="W314" s="91"/>
      <c r="X314" s="91"/>
      <c r="Y314" s="91"/>
      <c r="Z314" s="91"/>
      <c r="AA314" s="249"/>
    </row>
    <row r="315" spans="1:27" hidden="1" outlineLevel="1">
      <c r="A315" s="4"/>
      <c r="B315" s="36"/>
      <c r="C315" s="217">
        <f>Asset41</f>
        <v>0</v>
      </c>
      <c r="D315" s="4"/>
      <c r="E315" s="4"/>
      <c r="F315" s="127"/>
      <c r="G315" s="422">
        <f>'RFM input'!N47</f>
        <v>0</v>
      </c>
      <c r="H315" s="106"/>
      <c r="I315" s="106"/>
      <c r="J315" s="106"/>
      <c r="K315" s="106"/>
      <c r="L315" s="106"/>
      <c r="M315" s="4"/>
      <c r="N315" s="102"/>
      <c r="O315" s="138"/>
      <c r="P315" s="138"/>
      <c r="Q315" s="138"/>
      <c r="R315" s="91"/>
      <c r="S315" s="91"/>
      <c r="T315" s="91"/>
      <c r="U315" s="91"/>
      <c r="V315" s="91"/>
      <c r="W315" s="91"/>
      <c r="X315" s="91"/>
      <c r="Y315" s="91"/>
      <c r="Z315" s="91"/>
      <c r="AA315" s="249"/>
    </row>
    <row r="316" spans="1:27" hidden="1" outlineLevel="1">
      <c r="A316" s="4"/>
      <c r="B316" s="36"/>
      <c r="C316" s="217">
        <f>Asset42</f>
        <v>0</v>
      </c>
      <c r="D316" s="4"/>
      <c r="E316" s="4"/>
      <c r="F316" s="127"/>
      <c r="G316" s="422">
        <f>'RFM input'!N48</f>
        <v>0</v>
      </c>
      <c r="H316" s="106"/>
      <c r="I316" s="106"/>
      <c r="J316" s="106"/>
      <c r="K316" s="106"/>
      <c r="L316" s="106"/>
      <c r="M316" s="4"/>
      <c r="N316" s="102"/>
      <c r="O316" s="138"/>
      <c r="P316" s="138"/>
      <c r="Q316" s="138"/>
      <c r="R316" s="91"/>
      <c r="S316" s="91"/>
      <c r="T316" s="91"/>
      <c r="U316" s="91"/>
      <c r="V316" s="91"/>
      <c r="W316" s="91"/>
      <c r="X316" s="91"/>
      <c r="Y316" s="91"/>
      <c r="Z316" s="91"/>
      <c r="AA316" s="249"/>
    </row>
    <row r="317" spans="1:27" hidden="1" outlineLevel="1">
      <c r="A317" s="4"/>
      <c r="B317" s="36"/>
      <c r="C317" s="217">
        <f>Asset43</f>
        <v>0</v>
      </c>
      <c r="D317" s="4"/>
      <c r="E317" s="4"/>
      <c r="F317" s="127"/>
      <c r="G317" s="422">
        <f>'RFM input'!N49</f>
        <v>0</v>
      </c>
      <c r="H317" s="106"/>
      <c r="I317" s="106"/>
      <c r="J317" s="106"/>
      <c r="K317" s="106"/>
      <c r="L317" s="106"/>
      <c r="M317" s="4"/>
      <c r="N317" s="102"/>
      <c r="O317" s="138"/>
      <c r="P317" s="138"/>
      <c r="Q317" s="138"/>
      <c r="R317" s="91"/>
      <c r="S317" s="91"/>
      <c r="T317" s="91"/>
      <c r="U317" s="91"/>
      <c r="V317" s="91"/>
      <c r="W317" s="91"/>
      <c r="X317" s="91"/>
      <c r="Y317" s="91"/>
      <c r="Z317" s="91"/>
      <c r="AA317" s="249"/>
    </row>
    <row r="318" spans="1:27" hidden="1" outlineLevel="1">
      <c r="A318" s="4"/>
      <c r="B318" s="36"/>
      <c r="C318" s="217">
        <f>Asset44</f>
        <v>0</v>
      </c>
      <c r="D318" s="4"/>
      <c r="E318" s="4"/>
      <c r="F318" s="127"/>
      <c r="G318" s="422">
        <f>'RFM input'!N50</f>
        <v>0</v>
      </c>
      <c r="H318" s="106"/>
      <c r="I318" s="106"/>
      <c r="J318" s="106"/>
      <c r="K318" s="106"/>
      <c r="L318" s="106"/>
      <c r="M318" s="4"/>
      <c r="N318" s="102"/>
      <c r="O318" s="138"/>
      <c r="P318" s="138"/>
      <c r="Q318" s="138"/>
      <c r="R318" s="91"/>
      <c r="S318" s="91"/>
      <c r="T318" s="91"/>
      <c r="U318" s="91"/>
      <c r="V318" s="91"/>
      <c r="W318" s="91"/>
      <c r="X318" s="91"/>
      <c r="Y318" s="91"/>
      <c r="Z318" s="91"/>
      <c r="AA318" s="249"/>
    </row>
    <row r="319" spans="1:27" hidden="1" outlineLevel="1">
      <c r="A319" s="4"/>
      <c r="B319" s="36"/>
      <c r="C319" s="217">
        <f>Asset45</f>
        <v>0</v>
      </c>
      <c r="D319" s="4"/>
      <c r="E319" s="4"/>
      <c r="F319" s="127"/>
      <c r="G319" s="422">
        <f>'RFM input'!N51</f>
        <v>0</v>
      </c>
      <c r="H319" s="106"/>
      <c r="I319" s="106"/>
      <c r="J319" s="106"/>
      <c r="K319" s="106"/>
      <c r="L319" s="106"/>
      <c r="M319" s="4"/>
      <c r="N319" s="102"/>
      <c r="O319" s="138"/>
      <c r="P319" s="138"/>
      <c r="Q319" s="138"/>
      <c r="R319" s="91"/>
      <c r="S319" s="91"/>
      <c r="T319" s="91"/>
      <c r="U319" s="91"/>
      <c r="V319" s="91"/>
      <c r="W319" s="91"/>
      <c r="X319" s="91"/>
      <c r="Y319" s="91"/>
      <c r="Z319" s="91"/>
      <c r="AA319" s="249"/>
    </row>
    <row r="320" spans="1:27" hidden="1" outlineLevel="1">
      <c r="A320" s="4"/>
      <c r="B320" s="36"/>
      <c r="C320" s="217">
        <f>Asset46</f>
        <v>0</v>
      </c>
      <c r="D320" s="4"/>
      <c r="E320" s="4"/>
      <c r="F320" s="127"/>
      <c r="G320" s="422">
        <f>'RFM input'!N52</f>
        <v>0</v>
      </c>
      <c r="H320" s="106"/>
      <c r="I320" s="106"/>
      <c r="J320" s="106"/>
      <c r="K320" s="106"/>
      <c r="L320" s="106"/>
      <c r="M320" s="4"/>
      <c r="N320" s="102"/>
      <c r="O320" s="138"/>
      <c r="P320" s="138"/>
      <c r="Q320" s="138"/>
      <c r="R320" s="91"/>
      <c r="S320" s="91"/>
      <c r="T320" s="91"/>
      <c r="U320" s="91"/>
      <c r="V320" s="91"/>
      <c r="W320" s="91"/>
      <c r="X320" s="91"/>
      <c r="Y320" s="91"/>
      <c r="Z320" s="91"/>
      <c r="AA320" s="249"/>
    </row>
    <row r="321" spans="1:27" hidden="1" outlineLevel="1">
      <c r="A321" s="4"/>
      <c r="B321" s="36"/>
      <c r="C321" s="217">
        <f>Asset47</f>
        <v>0</v>
      </c>
      <c r="D321" s="4"/>
      <c r="E321" s="4"/>
      <c r="F321" s="127"/>
      <c r="G321" s="422">
        <f>'RFM input'!N53</f>
        <v>0</v>
      </c>
      <c r="H321" s="106"/>
      <c r="I321" s="106"/>
      <c r="J321" s="106"/>
      <c r="K321" s="106"/>
      <c r="L321" s="106"/>
      <c r="M321" s="4"/>
      <c r="N321" s="102"/>
      <c r="O321" s="138"/>
      <c r="P321" s="138"/>
      <c r="Q321" s="138"/>
      <c r="R321" s="91"/>
      <c r="S321" s="91"/>
      <c r="T321" s="91"/>
      <c r="U321" s="91"/>
      <c r="V321" s="91"/>
      <c r="W321" s="91"/>
      <c r="X321" s="91"/>
      <c r="Y321" s="91"/>
      <c r="Z321" s="91"/>
      <c r="AA321" s="249"/>
    </row>
    <row r="322" spans="1:27" hidden="1" outlineLevel="1">
      <c r="A322" s="4"/>
      <c r="B322" s="36"/>
      <c r="C322" s="217">
        <f>Asset48</f>
        <v>0</v>
      </c>
      <c r="D322" s="4"/>
      <c r="E322" s="4"/>
      <c r="F322" s="127"/>
      <c r="G322" s="422">
        <f>'RFM input'!N54</f>
        <v>0</v>
      </c>
      <c r="H322" s="106"/>
      <c r="I322" s="106"/>
      <c r="J322" s="106"/>
      <c r="K322" s="106"/>
      <c r="L322" s="106"/>
      <c r="M322" s="4"/>
      <c r="N322" s="102"/>
      <c r="O322" s="138"/>
      <c r="P322" s="138"/>
      <c r="Q322" s="138"/>
      <c r="R322" s="91"/>
      <c r="S322" s="91"/>
      <c r="T322" s="91"/>
      <c r="U322" s="91"/>
      <c r="V322" s="91"/>
      <c r="W322" s="91"/>
      <c r="X322" s="91"/>
      <c r="Y322" s="91"/>
      <c r="Z322" s="91"/>
      <c r="AA322" s="249"/>
    </row>
    <row r="323" spans="1:27" hidden="1" outlineLevel="1">
      <c r="A323" s="4"/>
      <c r="B323" s="36"/>
      <c r="C323" s="217">
        <f>Asset49</f>
        <v>0</v>
      </c>
      <c r="D323" s="4"/>
      <c r="E323" s="4"/>
      <c r="F323" s="127"/>
      <c r="G323" s="422">
        <f>'RFM input'!N55</f>
        <v>0</v>
      </c>
      <c r="H323" s="106"/>
      <c r="I323" s="106"/>
      <c r="J323" s="106"/>
      <c r="K323" s="106"/>
      <c r="L323" s="106"/>
      <c r="M323" s="4"/>
      <c r="N323" s="102"/>
      <c r="O323" s="138"/>
      <c r="P323" s="138"/>
      <c r="Q323" s="138"/>
      <c r="R323" s="91"/>
      <c r="S323" s="91"/>
      <c r="T323" s="91"/>
      <c r="U323" s="91"/>
      <c r="V323" s="91"/>
      <c r="W323" s="91"/>
      <c r="X323" s="91"/>
      <c r="Y323" s="91"/>
      <c r="Z323" s="91"/>
      <c r="AA323" s="249"/>
    </row>
    <row r="324" spans="1:27" hidden="1" outlineLevel="1">
      <c r="A324" s="4"/>
      <c r="B324" s="36"/>
      <c r="C324" s="217" t="str">
        <f>Asset50</f>
        <v>Equity raising costs</v>
      </c>
      <c r="D324" s="4"/>
      <c r="E324" s="4"/>
      <c r="F324" s="127"/>
      <c r="G324" s="422">
        <f>'RFM input'!N56</f>
        <v>0</v>
      </c>
      <c r="H324" s="106"/>
      <c r="I324" s="106"/>
      <c r="J324" s="106"/>
      <c r="K324" s="106"/>
      <c r="L324" s="106"/>
      <c r="M324" s="4"/>
      <c r="N324" s="102"/>
      <c r="O324" s="138"/>
      <c r="P324" s="138"/>
      <c r="Q324" s="138"/>
      <c r="R324" s="91"/>
      <c r="S324" s="91"/>
      <c r="T324" s="91"/>
      <c r="U324" s="91"/>
      <c r="V324" s="91"/>
      <c r="W324" s="91"/>
      <c r="X324" s="91"/>
      <c r="Y324" s="91"/>
      <c r="Z324" s="91"/>
      <c r="AA324" s="249"/>
    </row>
    <row r="325" spans="1:27" collapsed="1">
      <c r="A325" s="4"/>
      <c r="B325" s="139"/>
      <c r="C325" s="19"/>
      <c r="D325" s="4"/>
      <c r="E325" s="4"/>
      <c r="F325" s="127"/>
      <c r="G325" s="303"/>
      <c r="H325" s="106"/>
      <c r="I325" s="106"/>
      <c r="J325" s="106"/>
      <c r="K325" s="106"/>
      <c r="L325" s="106"/>
      <c r="M325" s="4"/>
      <c r="N325" s="102"/>
      <c r="O325" s="138"/>
      <c r="P325" s="138"/>
      <c r="Q325" s="138"/>
      <c r="R325" s="91"/>
      <c r="S325" s="91"/>
      <c r="T325" s="91"/>
      <c r="U325" s="91"/>
      <c r="V325" s="91"/>
      <c r="W325" s="91"/>
      <c r="X325" s="91"/>
      <c r="Y325" s="91"/>
      <c r="Z325" s="91"/>
      <c r="AA325" s="249"/>
    </row>
    <row r="326" spans="1:27">
      <c r="A326" s="4"/>
      <c r="B326" s="424" t="s">
        <v>26</v>
      </c>
      <c r="C326" s="425"/>
      <c r="D326" s="249"/>
      <c r="E326" s="249"/>
      <c r="F326" s="423"/>
      <c r="G326" s="303">
        <f>SUM(G327:G376)</f>
        <v>0</v>
      </c>
      <c r="H326" s="302"/>
      <c r="I326" s="302"/>
      <c r="J326" s="302"/>
      <c r="K326" s="302"/>
      <c r="L326" s="302"/>
      <c r="M326" s="249"/>
      <c r="N326" s="308"/>
      <c r="O326" s="426"/>
      <c r="P326" s="426"/>
      <c r="Q326" s="426"/>
      <c r="R326" s="427"/>
      <c r="S326" s="91"/>
      <c r="T326" s="91"/>
      <c r="U326" s="91"/>
      <c r="V326" s="91"/>
      <c r="W326" s="91"/>
      <c r="X326" s="91"/>
      <c r="Y326" s="91"/>
      <c r="Z326" s="91"/>
      <c r="AA326" s="249"/>
    </row>
    <row r="327" spans="1:27" hidden="1" outlineLevel="1">
      <c r="A327" s="4"/>
      <c r="B327" s="249"/>
      <c r="C327" s="428" t="str">
        <f>Asset1</f>
        <v xml:space="preserve">Pipelines </v>
      </c>
      <c r="D327" s="249"/>
      <c r="E327" s="249"/>
      <c r="F327" s="423"/>
      <c r="G327" s="422">
        <f>'RFM input'!G331*(1+previous_vanilla)^0.5</f>
        <v>0</v>
      </c>
      <c r="H327" s="302"/>
      <c r="I327" s="302"/>
      <c r="J327" s="302"/>
      <c r="K327" s="302"/>
      <c r="L327" s="302"/>
      <c r="M327" s="249"/>
      <c r="N327" s="308"/>
      <c r="O327" s="426"/>
      <c r="P327" s="426"/>
      <c r="Q327" s="426"/>
      <c r="R327" s="427"/>
      <c r="S327" s="91"/>
      <c r="T327" s="91"/>
      <c r="U327" s="91"/>
      <c r="V327" s="91"/>
      <c r="W327" s="91"/>
      <c r="X327" s="91"/>
      <c r="Y327" s="91"/>
      <c r="Z327" s="91"/>
      <c r="AA327" s="249"/>
    </row>
    <row r="328" spans="1:27" hidden="1" outlineLevel="1">
      <c r="A328" s="4"/>
      <c r="B328" s="253"/>
      <c r="C328" s="428" t="str">
        <f>Asset2</f>
        <v xml:space="preserve">Compressors </v>
      </c>
      <c r="D328" s="249"/>
      <c r="E328" s="249"/>
      <c r="F328" s="423"/>
      <c r="G328" s="422">
        <f>'RFM input'!G332*(1+previous_vanilla)^0.5</f>
        <v>0</v>
      </c>
      <c r="H328" s="302"/>
      <c r="I328" s="302"/>
      <c r="J328" s="302"/>
      <c r="K328" s="302"/>
      <c r="L328" s="302"/>
      <c r="M328" s="249"/>
      <c r="N328" s="308"/>
      <c r="O328" s="426"/>
      <c r="P328" s="426"/>
      <c r="Q328" s="426"/>
      <c r="R328" s="427"/>
      <c r="S328" s="91"/>
      <c r="T328" s="91"/>
      <c r="U328" s="91"/>
      <c r="V328" s="91"/>
      <c r="W328" s="91"/>
      <c r="X328" s="91"/>
      <c r="Y328" s="91"/>
      <c r="Z328" s="91"/>
      <c r="AA328" s="249"/>
    </row>
    <row r="329" spans="1:27" hidden="1" outlineLevel="1">
      <c r="A329" s="4"/>
      <c r="B329" s="253"/>
      <c r="C329" s="428" t="str">
        <f>Asset3</f>
        <v>City Gates &amp; Field Regulators</v>
      </c>
      <c r="D329" s="249"/>
      <c r="E329" s="249"/>
      <c r="F329" s="423"/>
      <c r="G329" s="422">
        <f>'RFM input'!G333*(1+previous_vanilla)^0.5</f>
        <v>0</v>
      </c>
      <c r="H329" s="302"/>
      <c r="I329" s="302"/>
      <c r="J329" s="302"/>
      <c r="K329" s="302"/>
      <c r="L329" s="302"/>
      <c r="M329" s="249"/>
      <c r="N329" s="308"/>
      <c r="O329" s="426"/>
      <c r="P329" s="426"/>
      <c r="Q329" s="426"/>
      <c r="R329" s="427"/>
      <c r="S329" s="91"/>
      <c r="T329" s="91"/>
      <c r="U329" s="91"/>
      <c r="V329" s="91"/>
      <c r="W329" s="91"/>
      <c r="X329" s="91"/>
      <c r="Y329" s="91"/>
      <c r="Z329" s="91"/>
      <c r="AA329" s="249"/>
    </row>
    <row r="330" spans="1:27" hidden="1" outlineLevel="1">
      <c r="A330" s="4"/>
      <c r="B330" s="253"/>
      <c r="C330" s="428" t="str">
        <f>Asset4</f>
        <v>Odourant Plants</v>
      </c>
      <c r="D330" s="249"/>
      <c r="E330" s="249"/>
      <c r="F330" s="423"/>
      <c r="G330" s="422">
        <f>'RFM input'!G334*(1+previous_vanilla)^0.5</f>
        <v>0</v>
      </c>
      <c r="H330" s="302"/>
      <c r="I330" s="302"/>
      <c r="J330" s="302"/>
      <c r="K330" s="302"/>
      <c r="L330" s="302"/>
      <c r="M330" s="249"/>
      <c r="N330" s="308"/>
      <c r="O330" s="426"/>
      <c r="P330" s="426"/>
      <c r="Q330" s="426"/>
      <c r="R330" s="427"/>
      <c r="S330" s="91"/>
      <c r="T330" s="91"/>
      <c r="U330" s="91"/>
      <c r="V330" s="91"/>
      <c r="W330" s="91"/>
      <c r="X330" s="91"/>
      <c r="Y330" s="91"/>
      <c r="Z330" s="91"/>
      <c r="AA330" s="249"/>
    </row>
    <row r="331" spans="1:27" hidden="1" outlineLevel="1">
      <c r="A331" s="4"/>
      <c r="B331" s="253"/>
      <c r="C331" s="428" t="str">
        <f>Asset5</f>
        <v>Gas Quality</v>
      </c>
      <c r="D331" s="249"/>
      <c r="E331" s="249"/>
      <c r="F331" s="423"/>
      <c r="G331" s="422">
        <f>'RFM input'!G335*(1+previous_vanilla)^0.5</f>
        <v>0</v>
      </c>
      <c r="H331" s="302"/>
      <c r="I331" s="302"/>
      <c r="J331" s="302"/>
      <c r="K331" s="302"/>
      <c r="L331" s="302"/>
      <c r="M331" s="249"/>
      <c r="N331" s="308"/>
      <c r="O331" s="426"/>
      <c r="P331" s="426"/>
      <c r="Q331" s="426"/>
      <c r="R331" s="427"/>
      <c r="S331" s="91"/>
      <c r="T331" s="91"/>
      <c r="U331" s="91"/>
      <c r="V331" s="91"/>
      <c r="W331" s="91"/>
      <c r="X331" s="91"/>
      <c r="Y331" s="91"/>
      <c r="Z331" s="91"/>
      <c r="AA331" s="249"/>
    </row>
    <row r="332" spans="1:27" hidden="1" outlineLevel="1">
      <c r="A332" s="4"/>
      <c r="B332" s="253"/>
      <c r="C332" s="428" t="str">
        <f>Asset6</f>
        <v xml:space="preserve">Other </v>
      </c>
      <c r="D332" s="249"/>
      <c r="E332" s="249"/>
      <c r="F332" s="423"/>
      <c r="G332" s="422">
        <f>'RFM input'!G336*(1+previous_vanilla)^0.5</f>
        <v>0</v>
      </c>
      <c r="H332" s="302"/>
      <c r="I332" s="302"/>
      <c r="J332" s="302"/>
      <c r="K332" s="302"/>
      <c r="L332" s="302"/>
      <c r="M332" s="249"/>
      <c r="N332" s="308"/>
      <c r="O332" s="426"/>
      <c r="P332" s="426"/>
      <c r="Q332" s="426"/>
      <c r="R332" s="427"/>
      <c r="S332" s="91"/>
      <c r="T332" s="91"/>
      <c r="U332" s="91"/>
      <c r="V332" s="91"/>
      <c r="W332" s="91"/>
      <c r="X332" s="91"/>
      <c r="Y332" s="91"/>
      <c r="Z332" s="91"/>
      <c r="AA332" s="249"/>
    </row>
    <row r="333" spans="1:27" hidden="1" outlineLevel="1">
      <c r="A333" s="4"/>
      <c r="B333" s="253"/>
      <c r="C333" s="428" t="str">
        <f>Asset7</f>
        <v>General Building</v>
      </c>
      <c r="D333" s="249"/>
      <c r="E333" s="249"/>
      <c r="F333" s="423"/>
      <c r="G333" s="422">
        <f>'RFM input'!G337*(1+previous_vanilla)^0.5</f>
        <v>0</v>
      </c>
      <c r="H333" s="302"/>
      <c r="I333" s="302"/>
      <c r="J333" s="302"/>
      <c r="K333" s="302"/>
      <c r="L333" s="302"/>
      <c r="M333" s="249"/>
      <c r="N333" s="308"/>
      <c r="O333" s="426"/>
      <c r="P333" s="426"/>
      <c r="Q333" s="426"/>
      <c r="R333" s="427"/>
      <c r="S333" s="91"/>
      <c r="T333" s="91"/>
      <c r="U333" s="91"/>
      <c r="V333" s="91"/>
      <c r="W333" s="91"/>
      <c r="X333" s="91"/>
      <c r="Y333" s="91"/>
      <c r="Z333" s="91"/>
      <c r="AA333" s="249"/>
    </row>
    <row r="334" spans="1:27" hidden="1" outlineLevel="1">
      <c r="A334" s="4"/>
      <c r="B334" s="253"/>
      <c r="C334" s="428" t="str">
        <f>Asset8</f>
        <v>General Land</v>
      </c>
      <c r="D334" s="249"/>
      <c r="E334" s="249"/>
      <c r="F334" s="423"/>
      <c r="G334" s="422">
        <f>'RFM input'!G338*(1+previous_vanilla)^0.5</f>
        <v>0</v>
      </c>
      <c r="H334" s="302"/>
      <c r="I334" s="302"/>
      <c r="J334" s="302"/>
      <c r="K334" s="302"/>
      <c r="L334" s="302"/>
      <c r="M334" s="249"/>
      <c r="N334" s="308"/>
      <c r="O334" s="426"/>
      <c r="P334" s="426"/>
      <c r="Q334" s="426"/>
      <c r="R334" s="427"/>
      <c r="S334" s="91"/>
      <c r="T334" s="91"/>
      <c r="U334" s="91"/>
      <c r="V334" s="91"/>
      <c r="W334" s="91"/>
      <c r="X334" s="91"/>
      <c r="Y334" s="91"/>
      <c r="Z334" s="91"/>
      <c r="AA334" s="249"/>
    </row>
    <row r="335" spans="1:27" hidden="1" outlineLevel="1">
      <c r="A335" s="4"/>
      <c r="B335" s="253"/>
      <c r="C335" s="428">
        <f>Asset9</f>
        <v>0</v>
      </c>
      <c r="D335" s="249"/>
      <c r="E335" s="249"/>
      <c r="F335" s="423"/>
      <c r="G335" s="422">
        <f>'RFM input'!G339*(1+previous_vanilla)^0.5</f>
        <v>0</v>
      </c>
      <c r="H335" s="302"/>
      <c r="I335" s="302"/>
      <c r="J335" s="302"/>
      <c r="K335" s="302"/>
      <c r="L335" s="302"/>
      <c r="M335" s="249"/>
      <c r="N335" s="308"/>
      <c r="O335" s="426"/>
      <c r="P335" s="426"/>
      <c r="Q335" s="426"/>
      <c r="R335" s="427"/>
      <c r="S335" s="91"/>
      <c r="T335" s="91"/>
      <c r="U335" s="91"/>
      <c r="V335" s="91"/>
      <c r="W335" s="91"/>
      <c r="X335" s="91"/>
      <c r="Y335" s="91"/>
      <c r="Z335" s="91"/>
      <c r="AA335" s="249"/>
    </row>
    <row r="336" spans="1:27" hidden="1" outlineLevel="1">
      <c r="A336" s="4"/>
      <c r="B336" s="253"/>
      <c r="C336" s="428">
        <f>Asset10</f>
        <v>0</v>
      </c>
      <c r="D336" s="249"/>
      <c r="E336" s="249"/>
      <c r="F336" s="423"/>
      <c r="G336" s="422">
        <f>'RFM input'!G340*(1+previous_vanilla)^0.5</f>
        <v>0</v>
      </c>
      <c r="H336" s="302"/>
      <c r="I336" s="302"/>
      <c r="J336" s="302"/>
      <c r="K336" s="302"/>
      <c r="L336" s="302"/>
      <c r="M336" s="249"/>
      <c r="N336" s="308"/>
      <c r="O336" s="426"/>
      <c r="P336" s="426"/>
      <c r="Q336" s="426"/>
      <c r="R336" s="427"/>
      <c r="S336" s="91"/>
      <c r="T336" s="91"/>
      <c r="U336" s="91"/>
      <c r="V336" s="91"/>
      <c r="W336" s="91"/>
      <c r="X336" s="91"/>
      <c r="Y336" s="91"/>
      <c r="Z336" s="91"/>
      <c r="AA336" s="249"/>
    </row>
    <row r="337" spans="1:27" hidden="1" outlineLevel="1">
      <c r="A337" s="4"/>
      <c r="B337" s="253"/>
      <c r="C337" s="428">
        <f>Asset11</f>
        <v>0</v>
      </c>
      <c r="D337" s="249"/>
      <c r="E337" s="249"/>
      <c r="F337" s="423"/>
      <c r="G337" s="422">
        <f>'RFM input'!G341*(1+previous_vanilla)^0.5</f>
        <v>0</v>
      </c>
      <c r="H337" s="302"/>
      <c r="I337" s="302"/>
      <c r="J337" s="302"/>
      <c r="K337" s="302"/>
      <c r="L337" s="302"/>
      <c r="M337" s="249"/>
      <c r="N337" s="308"/>
      <c r="O337" s="426"/>
      <c r="P337" s="426"/>
      <c r="Q337" s="426"/>
      <c r="R337" s="427"/>
      <c r="S337" s="91"/>
      <c r="T337" s="91"/>
      <c r="U337" s="91"/>
      <c r="V337" s="91"/>
      <c r="W337" s="91"/>
      <c r="X337" s="91"/>
      <c r="Y337" s="91"/>
      <c r="Z337" s="91"/>
      <c r="AA337" s="249"/>
    </row>
    <row r="338" spans="1:27" hidden="1" outlineLevel="1">
      <c r="A338" s="4"/>
      <c r="B338" s="253"/>
      <c r="C338" s="428">
        <f>Asset12</f>
        <v>0</v>
      </c>
      <c r="D338" s="249"/>
      <c r="E338" s="249"/>
      <c r="F338" s="423"/>
      <c r="G338" s="422">
        <f>'RFM input'!G342*(1+previous_vanilla)^0.5</f>
        <v>0</v>
      </c>
      <c r="H338" s="302"/>
      <c r="I338" s="302"/>
      <c r="J338" s="302"/>
      <c r="K338" s="302"/>
      <c r="L338" s="302"/>
      <c r="M338" s="249"/>
      <c r="N338" s="308"/>
      <c r="O338" s="426"/>
      <c r="P338" s="426"/>
      <c r="Q338" s="426"/>
      <c r="R338" s="427"/>
      <c r="S338" s="91"/>
      <c r="T338" s="91"/>
      <c r="U338" s="91"/>
      <c r="V338" s="91"/>
      <c r="W338" s="91"/>
      <c r="X338" s="91"/>
      <c r="Y338" s="91"/>
      <c r="Z338" s="91"/>
      <c r="AA338" s="249"/>
    </row>
    <row r="339" spans="1:27" hidden="1" outlineLevel="1">
      <c r="A339" s="4"/>
      <c r="B339" s="253"/>
      <c r="C339" s="428">
        <f>Asset13</f>
        <v>0</v>
      </c>
      <c r="D339" s="249"/>
      <c r="E339" s="249"/>
      <c r="F339" s="423"/>
      <c r="G339" s="422">
        <f>'RFM input'!G343*(1+previous_vanilla)^0.5</f>
        <v>0</v>
      </c>
      <c r="H339" s="302"/>
      <c r="I339" s="302"/>
      <c r="J339" s="302"/>
      <c r="K339" s="302"/>
      <c r="L339" s="302"/>
      <c r="M339" s="249"/>
      <c r="N339" s="308"/>
      <c r="O339" s="426"/>
      <c r="P339" s="426"/>
      <c r="Q339" s="426"/>
      <c r="R339" s="427"/>
      <c r="S339" s="91"/>
      <c r="T339" s="91"/>
      <c r="U339" s="91"/>
      <c r="V339" s="91"/>
      <c r="W339" s="91"/>
      <c r="X339" s="91"/>
      <c r="Y339" s="91"/>
      <c r="Z339" s="91"/>
      <c r="AA339" s="249"/>
    </row>
    <row r="340" spans="1:27" hidden="1" outlineLevel="1">
      <c r="A340" s="4"/>
      <c r="B340" s="253"/>
      <c r="C340" s="428">
        <f>Asset14</f>
        <v>0</v>
      </c>
      <c r="D340" s="249"/>
      <c r="E340" s="249"/>
      <c r="F340" s="423"/>
      <c r="G340" s="422">
        <f>'RFM input'!G344*(1+previous_vanilla)^0.5</f>
        <v>0</v>
      </c>
      <c r="H340" s="302"/>
      <c r="I340" s="302"/>
      <c r="J340" s="302"/>
      <c r="K340" s="302"/>
      <c r="L340" s="302"/>
      <c r="M340" s="249"/>
      <c r="N340" s="308"/>
      <c r="O340" s="426"/>
      <c r="P340" s="426"/>
      <c r="Q340" s="426"/>
      <c r="R340" s="427"/>
      <c r="S340" s="91"/>
      <c r="T340" s="91"/>
      <c r="U340" s="91"/>
      <c r="V340" s="91"/>
      <c r="W340" s="91"/>
      <c r="X340" s="91"/>
      <c r="Y340" s="91"/>
      <c r="Z340" s="91"/>
      <c r="AA340" s="249"/>
    </row>
    <row r="341" spans="1:27" hidden="1" outlineLevel="1">
      <c r="A341" s="4"/>
      <c r="B341" s="253"/>
      <c r="C341" s="428">
        <f>Asset15</f>
        <v>0</v>
      </c>
      <c r="D341" s="249"/>
      <c r="E341" s="249"/>
      <c r="F341" s="423"/>
      <c r="G341" s="422">
        <f>'RFM input'!G345*(1+previous_vanilla)^0.5</f>
        <v>0</v>
      </c>
      <c r="H341" s="302"/>
      <c r="I341" s="302"/>
      <c r="J341" s="302"/>
      <c r="K341" s="302"/>
      <c r="L341" s="302"/>
      <c r="M341" s="249"/>
      <c r="N341" s="308"/>
      <c r="O341" s="426"/>
      <c r="P341" s="426"/>
      <c r="Q341" s="426"/>
      <c r="R341" s="427"/>
      <c r="S341" s="91"/>
      <c r="T341" s="91"/>
      <c r="U341" s="91"/>
      <c r="V341" s="91"/>
      <c r="W341" s="91"/>
      <c r="X341" s="91"/>
      <c r="Y341" s="91"/>
      <c r="Z341" s="91"/>
      <c r="AA341" s="249"/>
    </row>
    <row r="342" spans="1:27" hidden="1" outlineLevel="1">
      <c r="A342" s="4"/>
      <c r="B342" s="253"/>
      <c r="C342" s="428">
        <f>Asset16</f>
        <v>0</v>
      </c>
      <c r="D342" s="249"/>
      <c r="E342" s="249"/>
      <c r="F342" s="423"/>
      <c r="G342" s="422">
        <f>'RFM input'!G346*(1+previous_vanilla)^0.5</f>
        <v>0</v>
      </c>
      <c r="H342" s="302"/>
      <c r="I342" s="302"/>
      <c r="J342" s="302"/>
      <c r="K342" s="302"/>
      <c r="L342" s="302"/>
      <c r="M342" s="249"/>
      <c r="N342" s="308"/>
      <c r="O342" s="426"/>
      <c r="P342" s="426"/>
      <c r="Q342" s="426"/>
      <c r="R342" s="427"/>
      <c r="S342" s="91"/>
      <c r="T342" s="91"/>
      <c r="U342" s="91"/>
      <c r="V342" s="91"/>
      <c r="W342" s="91"/>
      <c r="X342" s="91"/>
      <c r="Y342" s="91"/>
      <c r="Z342" s="91"/>
      <c r="AA342" s="249"/>
    </row>
    <row r="343" spans="1:27" hidden="1" outlineLevel="1">
      <c r="A343" s="4"/>
      <c r="B343" s="253"/>
      <c r="C343" s="428">
        <f>Asset17</f>
        <v>0</v>
      </c>
      <c r="D343" s="249"/>
      <c r="E343" s="249"/>
      <c r="F343" s="423"/>
      <c r="G343" s="422">
        <f>'RFM input'!G347*(1+previous_vanilla)^0.5</f>
        <v>0</v>
      </c>
      <c r="H343" s="302"/>
      <c r="I343" s="302"/>
      <c r="J343" s="302"/>
      <c r="K343" s="302"/>
      <c r="L343" s="302"/>
      <c r="M343" s="249"/>
      <c r="N343" s="308"/>
      <c r="O343" s="426"/>
      <c r="P343" s="426"/>
      <c r="Q343" s="426"/>
      <c r="R343" s="427"/>
      <c r="S343" s="91"/>
      <c r="T343" s="91"/>
      <c r="U343" s="91"/>
      <c r="V343" s="91"/>
      <c r="W343" s="91"/>
      <c r="X343" s="91"/>
      <c r="Y343" s="91"/>
      <c r="Z343" s="91"/>
      <c r="AA343" s="249"/>
    </row>
    <row r="344" spans="1:27" hidden="1" outlineLevel="1">
      <c r="A344" s="4"/>
      <c r="B344" s="253"/>
      <c r="C344" s="428">
        <f>Asset18</f>
        <v>0</v>
      </c>
      <c r="D344" s="249"/>
      <c r="E344" s="249"/>
      <c r="F344" s="423"/>
      <c r="G344" s="422">
        <f>'RFM input'!G348*(1+previous_vanilla)^0.5</f>
        <v>0</v>
      </c>
      <c r="H344" s="302"/>
      <c r="I344" s="302"/>
      <c r="J344" s="302"/>
      <c r="K344" s="302"/>
      <c r="L344" s="302"/>
      <c r="M344" s="249"/>
      <c r="N344" s="308"/>
      <c r="O344" s="426"/>
      <c r="P344" s="426"/>
      <c r="Q344" s="426"/>
      <c r="R344" s="427"/>
      <c r="S344" s="91"/>
      <c r="T344" s="91"/>
      <c r="U344" s="91"/>
      <c r="V344" s="91"/>
      <c r="W344" s="91"/>
      <c r="X344" s="91"/>
      <c r="Y344" s="91"/>
      <c r="Z344" s="91"/>
      <c r="AA344" s="249"/>
    </row>
    <row r="345" spans="1:27" hidden="1" outlineLevel="1">
      <c r="A345" s="4"/>
      <c r="B345" s="253"/>
      <c r="C345" s="428">
        <f>Asset19</f>
        <v>0</v>
      </c>
      <c r="D345" s="249"/>
      <c r="E345" s="249"/>
      <c r="F345" s="423"/>
      <c r="G345" s="422">
        <f>'RFM input'!G349*(1+previous_vanilla)^0.5</f>
        <v>0</v>
      </c>
      <c r="H345" s="302"/>
      <c r="I345" s="302"/>
      <c r="J345" s="302"/>
      <c r="K345" s="302"/>
      <c r="L345" s="302"/>
      <c r="M345" s="249"/>
      <c r="N345" s="308"/>
      <c r="O345" s="426"/>
      <c r="P345" s="426"/>
      <c r="Q345" s="426"/>
      <c r="R345" s="427"/>
      <c r="S345" s="91"/>
      <c r="T345" s="91"/>
      <c r="U345" s="91"/>
      <c r="V345" s="91"/>
      <c r="W345" s="91"/>
      <c r="X345" s="91"/>
      <c r="Y345" s="91"/>
      <c r="Z345" s="91"/>
      <c r="AA345" s="249"/>
    </row>
    <row r="346" spans="1:27" hidden="1" outlineLevel="1">
      <c r="A346" s="4"/>
      <c r="B346" s="253"/>
      <c r="C346" s="428">
        <f>Asset20</f>
        <v>0</v>
      </c>
      <c r="D346" s="249"/>
      <c r="E346" s="249"/>
      <c r="F346" s="423"/>
      <c r="G346" s="422">
        <f>'RFM input'!G350*(1+previous_vanilla)^0.5</f>
        <v>0</v>
      </c>
      <c r="H346" s="302"/>
      <c r="I346" s="302"/>
      <c r="J346" s="302"/>
      <c r="K346" s="302"/>
      <c r="L346" s="302"/>
      <c r="M346" s="249"/>
      <c r="N346" s="308"/>
      <c r="O346" s="426"/>
      <c r="P346" s="426"/>
      <c r="Q346" s="426"/>
      <c r="R346" s="427"/>
      <c r="S346" s="91"/>
      <c r="T346" s="91"/>
      <c r="U346" s="91"/>
      <c r="V346" s="91"/>
      <c r="W346" s="91"/>
      <c r="X346" s="91"/>
      <c r="Y346" s="91"/>
      <c r="Z346" s="91"/>
      <c r="AA346" s="249"/>
    </row>
    <row r="347" spans="1:27" hidden="1" outlineLevel="1">
      <c r="A347" s="4"/>
      <c r="B347" s="253"/>
      <c r="C347" s="428">
        <f>Asset21</f>
        <v>0</v>
      </c>
      <c r="D347" s="249"/>
      <c r="E347" s="249"/>
      <c r="F347" s="423"/>
      <c r="G347" s="422">
        <f>'RFM input'!G351*(1+previous_vanilla)^0.5</f>
        <v>0</v>
      </c>
      <c r="H347" s="302"/>
      <c r="I347" s="302"/>
      <c r="J347" s="302"/>
      <c r="K347" s="302"/>
      <c r="L347" s="302"/>
      <c r="M347" s="249"/>
      <c r="N347" s="308"/>
      <c r="O347" s="426"/>
      <c r="P347" s="426"/>
      <c r="Q347" s="426"/>
      <c r="R347" s="427"/>
      <c r="S347" s="91"/>
      <c r="T347" s="91"/>
      <c r="U347" s="91"/>
      <c r="V347" s="91"/>
      <c r="W347" s="91"/>
      <c r="X347" s="91"/>
      <c r="Y347" s="91"/>
      <c r="Z347" s="91"/>
      <c r="AA347" s="249"/>
    </row>
    <row r="348" spans="1:27" hidden="1" outlineLevel="1">
      <c r="A348" s="4"/>
      <c r="B348" s="253"/>
      <c r="C348" s="428">
        <f>Asset22</f>
        <v>0</v>
      </c>
      <c r="D348" s="249"/>
      <c r="E348" s="249"/>
      <c r="F348" s="423"/>
      <c r="G348" s="422">
        <f>'RFM input'!G352*(1+previous_vanilla)^0.5</f>
        <v>0</v>
      </c>
      <c r="H348" s="302"/>
      <c r="I348" s="302"/>
      <c r="J348" s="302"/>
      <c r="K348" s="302"/>
      <c r="L348" s="302"/>
      <c r="M348" s="249"/>
      <c r="N348" s="308"/>
      <c r="O348" s="426"/>
      <c r="P348" s="426"/>
      <c r="Q348" s="426"/>
      <c r="R348" s="427"/>
      <c r="S348" s="91"/>
      <c r="T348" s="91"/>
      <c r="U348" s="91"/>
      <c r="V348" s="91"/>
      <c r="W348" s="91"/>
      <c r="X348" s="91"/>
      <c r="Y348" s="91"/>
      <c r="Z348" s="91"/>
      <c r="AA348" s="249"/>
    </row>
    <row r="349" spans="1:27" hidden="1" outlineLevel="1">
      <c r="A349" s="4"/>
      <c r="B349" s="253"/>
      <c r="C349" s="428">
        <f>Asset23</f>
        <v>0</v>
      </c>
      <c r="D349" s="249"/>
      <c r="E349" s="249"/>
      <c r="F349" s="423"/>
      <c r="G349" s="422">
        <f>'RFM input'!G353*(1+previous_vanilla)^0.5</f>
        <v>0</v>
      </c>
      <c r="H349" s="302"/>
      <c r="I349" s="302"/>
      <c r="J349" s="302"/>
      <c r="K349" s="302"/>
      <c r="L349" s="302"/>
      <c r="M349" s="249"/>
      <c r="N349" s="308"/>
      <c r="O349" s="426"/>
      <c r="P349" s="426"/>
      <c r="Q349" s="426"/>
      <c r="R349" s="427"/>
      <c r="S349" s="91"/>
      <c r="T349" s="91"/>
      <c r="U349" s="91"/>
      <c r="V349" s="91"/>
      <c r="W349" s="91"/>
      <c r="X349" s="91"/>
      <c r="Y349" s="91"/>
      <c r="Z349" s="91"/>
      <c r="AA349" s="249"/>
    </row>
    <row r="350" spans="1:27" hidden="1" outlineLevel="1">
      <c r="A350" s="4"/>
      <c r="B350" s="253"/>
      <c r="C350" s="428">
        <f>Asset24</f>
        <v>0</v>
      </c>
      <c r="D350" s="249"/>
      <c r="E350" s="249"/>
      <c r="F350" s="423"/>
      <c r="G350" s="422">
        <f>'RFM input'!G354*(1+previous_vanilla)^0.5</f>
        <v>0</v>
      </c>
      <c r="H350" s="302"/>
      <c r="I350" s="302"/>
      <c r="J350" s="302"/>
      <c r="K350" s="302"/>
      <c r="L350" s="302"/>
      <c r="M350" s="249"/>
      <c r="N350" s="308"/>
      <c r="O350" s="426"/>
      <c r="P350" s="426"/>
      <c r="Q350" s="426"/>
      <c r="R350" s="427"/>
      <c r="S350" s="91"/>
      <c r="T350" s="91"/>
      <c r="U350" s="91"/>
      <c r="V350" s="91"/>
      <c r="W350" s="91"/>
      <c r="X350" s="91"/>
      <c r="Y350" s="91"/>
      <c r="Z350" s="91"/>
      <c r="AA350" s="249"/>
    </row>
    <row r="351" spans="1:27" hidden="1" outlineLevel="1">
      <c r="A351" s="4"/>
      <c r="B351" s="253"/>
      <c r="C351" s="428">
        <f>Asset25</f>
        <v>0</v>
      </c>
      <c r="D351" s="249"/>
      <c r="E351" s="249"/>
      <c r="F351" s="423"/>
      <c r="G351" s="422">
        <f>'RFM input'!G355*(1+previous_vanilla)^0.5</f>
        <v>0</v>
      </c>
      <c r="H351" s="302"/>
      <c r="I351" s="302"/>
      <c r="J351" s="302"/>
      <c r="K351" s="302"/>
      <c r="L351" s="302"/>
      <c r="M351" s="249"/>
      <c r="N351" s="308"/>
      <c r="O351" s="426"/>
      <c r="P351" s="426"/>
      <c r="Q351" s="426"/>
      <c r="R351" s="427"/>
      <c r="S351" s="91"/>
      <c r="T351" s="91"/>
      <c r="U351" s="91"/>
      <c r="V351" s="91"/>
      <c r="W351" s="91"/>
      <c r="X351" s="91"/>
      <c r="Y351" s="91"/>
      <c r="Z351" s="91"/>
      <c r="AA351" s="249"/>
    </row>
    <row r="352" spans="1:27" hidden="1" outlineLevel="1">
      <c r="A352" s="4"/>
      <c r="B352" s="253"/>
      <c r="C352" s="428">
        <f>Asset26</f>
        <v>0</v>
      </c>
      <c r="D352" s="249"/>
      <c r="E352" s="249"/>
      <c r="F352" s="423"/>
      <c r="G352" s="422">
        <f>'RFM input'!G356*(1+previous_vanilla)^0.5</f>
        <v>0</v>
      </c>
      <c r="H352" s="302"/>
      <c r="I352" s="302"/>
      <c r="J352" s="302"/>
      <c r="K352" s="302"/>
      <c r="L352" s="302"/>
      <c r="M352" s="249"/>
      <c r="N352" s="308"/>
      <c r="O352" s="426"/>
      <c r="P352" s="426"/>
      <c r="Q352" s="426"/>
      <c r="R352" s="427"/>
      <c r="S352" s="91"/>
      <c r="T352" s="91"/>
      <c r="U352" s="91"/>
      <c r="V352" s="91"/>
      <c r="W352" s="91"/>
      <c r="X352" s="91"/>
      <c r="Y352" s="91"/>
      <c r="Z352" s="91"/>
      <c r="AA352" s="249"/>
    </row>
    <row r="353" spans="1:27" hidden="1" outlineLevel="1">
      <c r="A353" s="4"/>
      <c r="B353" s="253"/>
      <c r="C353" s="428">
        <f>Asset27</f>
        <v>0</v>
      </c>
      <c r="D353" s="249"/>
      <c r="E353" s="249"/>
      <c r="F353" s="423"/>
      <c r="G353" s="422">
        <f>'RFM input'!G357*(1+previous_vanilla)^0.5</f>
        <v>0</v>
      </c>
      <c r="H353" s="302"/>
      <c r="I353" s="302"/>
      <c r="J353" s="302"/>
      <c r="K353" s="302"/>
      <c r="L353" s="302"/>
      <c r="M353" s="249"/>
      <c r="N353" s="308"/>
      <c r="O353" s="426"/>
      <c r="P353" s="426"/>
      <c r="Q353" s="426"/>
      <c r="R353" s="427"/>
      <c r="S353" s="91"/>
      <c r="T353" s="91"/>
      <c r="U353" s="91"/>
      <c r="V353" s="91"/>
      <c r="W353" s="91"/>
      <c r="X353" s="91"/>
      <c r="Y353" s="91"/>
      <c r="Z353" s="91"/>
      <c r="AA353" s="249"/>
    </row>
    <row r="354" spans="1:27" hidden="1" outlineLevel="1">
      <c r="A354" s="4"/>
      <c r="B354" s="253"/>
      <c r="C354" s="428">
        <f>Asset28</f>
        <v>0</v>
      </c>
      <c r="D354" s="249"/>
      <c r="E354" s="249"/>
      <c r="F354" s="423"/>
      <c r="G354" s="422">
        <f>'RFM input'!G358*(1+previous_vanilla)^0.5</f>
        <v>0</v>
      </c>
      <c r="H354" s="302"/>
      <c r="I354" s="302"/>
      <c r="J354" s="302"/>
      <c r="K354" s="302"/>
      <c r="L354" s="302"/>
      <c r="M354" s="249"/>
      <c r="N354" s="308"/>
      <c r="O354" s="426"/>
      <c r="P354" s="426"/>
      <c r="Q354" s="426"/>
      <c r="R354" s="427"/>
      <c r="S354" s="91"/>
      <c r="T354" s="91"/>
      <c r="U354" s="91"/>
      <c r="V354" s="91"/>
      <c r="W354" s="91"/>
      <c r="X354" s="91"/>
      <c r="Y354" s="91"/>
      <c r="Z354" s="91"/>
      <c r="AA354" s="249"/>
    </row>
    <row r="355" spans="1:27" hidden="1" outlineLevel="1">
      <c r="A355" s="4"/>
      <c r="B355" s="253"/>
      <c r="C355" s="428">
        <f>Asset29</f>
        <v>0</v>
      </c>
      <c r="D355" s="249"/>
      <c r="E355" s="249"/>
      <c r="F355" s="423"/>
      <c r="G355" s="422">
        <f>'RFM input'!G359*(1+previous_vanilla)^0.5</f>
        <v>0</v>
      </c>
      <c r="H355" s="302"/>
      <c r="I355" s="302"/>
      <c r="J355" s="302"/>
      <c r="K355" s="302"/>
      <c r="L355" s="302"/>
      <c r="M355" s="249"/>
      <c r="N355" s="308"/>
      <c r="O355" s="426"/>
      <c r="P355" s="426"/>
      <c r="Q355" s="426"/>
      <c r="R355" s="427"/>
      <c r="S355" s="91"/>
      <c r="T355" s="91"/>
      <c r="U355" s="91"/>
      <c r="V355" s="91"/>
      <c r="W355" s="91"/>
      <c r="X355" s="91"/>
      <c r="Y355" s="91"/>
      <c r="Z355" s="91"/>
      <c r="AA355" s="249"/>
    </row>
    <row r="356" spans="1:27" hidden="1" outlineLevel="1">
      <c r="A356" s="4"/>
      <c r="B356" s="253"/>
      <c r="C356" s="428">
        <f>Asset30</f>
        <v>0</v>
      </c>
      <c r="D356" s="249"/>
      <c r="E356" s="249"/>
      <c r="F356" s="423"/>
      <c r="G356" s="422">
        <f>'RFM input'!G360*(1+previous_vanilla)^0.5</f>
        <v>0</v>
      </c>
      <c r="H356" s="302"/>
      <c r="I356" s="302"/>
      <c r="J356" s="302"/>
      <c r="K356" s="302"/>
      <c r="L356" s="302"/>
      <c r="M356" s="249"/>
      <c r="N356" s="308"/>
      <c r="O356" s="426"/>
      <c r="P356" s="426"/>
      <c r="Q356" s="426"/>
      <c r="R356" s="427"/>
      <c r="S356" s="91"/>
      <c r="T356" s="91"/>
      <c r="U356" s="91"/>
      <c r="V356" s="91"/>
      <c r="W356" s="91"/>
      <c r="X356" s="91"/>
      <c r="Y356" s="91"/>
      <c r="Z356" s="91"/>
      <c r="AA356" s="249"/>
    </row>
    <row r="357" spans="1:27" hidden="1" outlineLevel="1">
      <c r="A357" s="4"/>
      <c r="B357" s="253"/>
      <c r="C357" s="428">
        <f>Asset31</f>
        <v>0</v>
      </c>
      <c r="D357" s="249"/>
      <c r="E357" s="249"/>
      <c r="F357" s="423"/>
      <c r="G357" s="422">
        <f>'RFM input'!G361*(1+previous_vanilla)^0.5</f>
        <v>0</v>
      </c>
      <c r="H357" s="302"/>
      <c r="I357" s="302"/>
      <c r="J357" s="302"/>
      <c r="K357" s="302"/>
      <c r="L357" s="302"/>
      <c r="M357" s="249"/>
      <c r="N357" s="308"/>
      <c r="O357" s="426"/>
      <c r="P357" s="426"/>
      <c r="Q357" s="426"/>
      <c r="R357" s="427"/>
      <c r="S357" s="91"/>
      <c r="T357" s="91"/>
      <c r="U357" s="91"/>
      <c r="V357" s="91"/>
      <c r="W357" s="91"/>
      <c r="X357" s="91"/>
      <c r="Y357" s="91"/>
      <c r="Z357" s="91"/>
      <c r="AA357" s="249"/>
    </row>
    <row r="358" spans="1:27" hidden="1" outlineLevel="1">
      <c r="A358" s="4"/>
      <c r="B358" s="253"/>
      <c r="C358" s="428">
        <f>Asset32</f>
        <v>0</v>
      </c>
      <c r="D358" s="249"/>
      <c r="E358" s="249"/>
      <c r="F358" s="423"/>
      <c r="G358" s="422">
        <f>'RFM input'!G362*(1+previous_vanilla)^0.5</f>
        <v>0</v>
      </c>
      <c r="H358" s="302"/>
      <c r="I358" s="302"/>
      <c r="J358" s="302"/>
      <c r="K358" s="302"/>
      <c r="L358" s="302"/>
      <c r="M358" s="249"/>
      <c r="N358" s="308"/>
      <c r="O358" s="426"/>
      <c r="P358" s="426"/>
      <c r="Q358" s="426"/>
      <c r="R358" s="427"/>
      <c r="S358" s="91"/>
      <c r="T358" s="91"/>
      <c r="U358" s="91"/>
      <c r="V358" s="91"/>
      <c r="W358" s="91"/>
      <c r="X358" s="91"/>
      <c r="Y358" s="91"/>
      <c r="Z358" s="91"/>
      <c r="AA358" s="249"/>
    </row>
    <row r="359" spans="1:27" hidden="1" outlineLevel="1">
      <c r="A359" s="4"/>
      <c r="B359" s="253"/>
      <c r="C359" s="428">
        <f>Asset33</f>
        <v>0</v>
      </c>
      <c r="D359" s="249"/>
      <c r="E359" s="249"/>
      <c r="F359" s="423"/>
      <c r="G359" s="422">
        <f>'RFM input'!G363*(1+previous_vanilla)^0.5</f>
        <v>0</v>
      </c>
      <c r="H359" s="302"/>
      <c r="I359" s="302"/>
      <c r="J359" s="302"/>
      <c r="K359" s="302"/>
      <c r="L359" s="302"/>
      <c r="M359" s="249"/>
      <c r="N359" s="308"/>
      <c r="O359" s="426"/>
      <c r="P359" s="426"/>
      <c r="Q359" s="426"/>
      <c r="R359" s="427"/>
      <c r="S359" s="91"/>
      <c r="T359" s="91"/>
      <c r="U359" s="91"/>
      <c r="V359" s="91"/>
      <c r="W359" s="91"/>
      <c r="X359" s="91"/>
      <c r="Y359" s="91"/>
      <c r="Z359" s="91"/>
      <c r="AA359" s="249"/>
    </row>
    <row r="360" spans="1:27" hidden="1" outlineLevel="1">
      <c r="A360" s="4"/>
      <c r="B360" s="253"/>
      <c r="C360" s="428">
        <f>Asset34</f>
        <v>0</v>
      </c>
      <c r="D360" s="249"/>
      <c r="E360" s="249"/>
      <c r="F360" s="423"/>
      <c r="G360" s="422">
        <f>'RFM input'!G364*(1+previous_vanilla)^0.5</f>
        <v>0</v>
      </c>
      <c r="H360" s="302"/>
      <c r="I360" s="302"/>
      <c r="J360" s="302"/>
      <c r="K360" s="302"/>
      <c r="L360" s="302"/>
      <c r="M360" s="249"/>
      <c r="N360" s="308"/>
      <c r="O360" s="426"/>
      <c r="P360" s="426"/>
      <c r="Q360" s="426"/>
      <c r="R360" s="427"/>
      <c r="S360" s="91"/>
      <c r="T360" s="91"/>
      <c r="U360" s="91"/>
      <c r="V360" s="91"/>
      <c r="W360" s="91"/>
      <c r="X360" s="91"/>
      <c r="Y360" s="91"/>
      <c r="Z360" s="91"/>
      <c r="AA360" s="249"/>
    </row>
    <row r="361" spans="1:27" hidden="1" outlineLevel="1">
      <c r="A361" s="4"/>
      <c r="B361" s="253"/>
      <c r="C361" s="428">
        <f>Asset35</f>
        <v>0</v>
      </c>
      <c r="D361" s="249"/>
      <c r="E361" s="249"/>
      <c r="F361" s="423"/>
      <c r="G361" s="422">
        <f>'RFM input'!G365*(1+previous_vanilla)^0.5</f>
        <v>0</v>
      </c>
      <c r="H361" s="302"/>
      <c r="I361" s="302"/>
      <c r="J361" s="302"/>
      <c r="K361" s="302"/>
      <c r="L361" s="302"/>
      <c r="M361" s="249"/>
      <c r="N361" s="308"/>
      <c r="O361" s="426"/>
      <c r="P361" s="426"/>
      <c r="Q361" s="426"/>
      <c r="R361" s="427"/>
      <c r="S361" s="91"/>
      <c r="T361" s="91"/>
      <c r="U361" s="91"/>
      <c r="V361" s="91"/>
      <c r="W361" s="91"/>
      <c r="X361" s="91"/>
      <c r="Y361" s="91"/>
      <c r="Z361" s="91"/>
      <c r="AA361" s="249"/>
    </row>
    <row r="362" spans="1:27" hidden="1" outlineLevel="1">
      <c r="A362" s="4"/>
      <c r="B362" s="253"/>
      <c r="C362" s="428">
        <f>Asset36</f>
        <v>0</v>
      </c>
      <c r="D362" s="249"/>
      <c r="E362" s="249"/>
      <c r="F362" s="423"/>
      <c r="G362" s="422">
        <f>'RFM input'!G366*(1+previous_vanilla)^0.5</f>
        <v>0</v>
      </c>
      <c r="H362" s="302"/>
      <c r="I362" s="302"/>
      <c r="J362" s="302"/>
      <c r="K362" s="302"/>
      <c r="L362" s="302"/>
      <c r="M362" s="249"/>
      <c r="N362" s="308"/>
      <c r="O362" s="426"/>
      <c r="P362" s="426"/>
      <c r="Q362" s="426"/>
      <c r="R362" s="427"/>
      <c r="S362" s="91"/>
      <c r="T362" s="91"/>
      <c r="U362" s="91"/>
      <c r="V362" s="91"/>
      <c r="W362" s="91"/>
      <c r="X362" s="91"/>
      <c r="Y362" s="91"/>
      <c r="Z362" s="91"/>
      <c r="AA362" s="249"/>
    </row>
    <row r="363" spans="1:27" hidden="1" outlineLevel="1">
      <c r="A363" s="4"/>
      <c r="B363" s="253"/>
      <c r="C363" s="428">
        <f>Asset37</f>
        <v>0</v>
      </c>
      <c r="D363" s="249"/>
      <c r="E363" s="249"/>
      <c r="F363" s="423"/>
      <c r="G363" s="422">
        <f>'RFM input'!G367*(1+previous_vanilla)^0.5</f>
        <v>0</v>
      </c>
      <c r="H363" s="302"/>
      <c r="I363" s="302"/>
      <c r="J363" s="302"/>
      <c r="K363" s="302"/>
      <c r="L363" s="302"/>
      <c r="M363" s="249"/>
      <c r="N363" s="308"/>
      <c r="O363" s="426"/>
      <c r="P363" s="426"/>
      <c r="Q363" s="426"/>
      <c r="R363" s="427"/>
      <c r="S363" s="91"/>
      <c r="T363" s="91"/>
      <c r="U363" s="91"/>
      <c r="V363" s="91"/>
      <c r="W363" s="91"/>
      <c r="X363" s="91"/>
      <c r="Y363" s="91"/>
      <c r="Z363" s="91"/>
      <c r="AA363" s="249"/>
    </row>
    <row r="364" spans="1:27" hidden="1" outlineLevel="1">
      <c r="A364" s="4"/>
      <c r="B364" s="253"/>
      <c r="C364" s="428">
        <f>Asset38</f>
        <v>0</v>
      </c>
      <c r="D364" s="249"/>
      <c r="E364" s="249"/>
      <c r="F364" s="423"/>
      <c r="G364" s="422">
        <f>'RFM input'!G368*(1+previous_vanilla)^0.5</f>
        <v>0</v>
      </c>
      <c r="H364" s="302"/>
      <c r="I364" s="302"/>
      <c r="J364" s="302"/>
      <c r="K364" s="302"/>
      <c r="L364" s="302"/>
      <c r="M364" s="249"/>
      <c r="N364" s="308"/>
      <c r="O364" s="426"/>
      <c r="P364" s="426"/>
      <c r="Q364" s="426"/>
      <c r="R364" s="427"/>
      <c r="S364" s="91"/>
      <c r="T364" s="91"/>
      <c r="U364" s="91"/>
      <c r="V364" s="91"/>
      <c r="W364" s="91"/>
      <c r="X364" s="91"/>
      <c r="Y364" s="91"/>
      <c r="Z364" s="91"/>
      <c r="AA364" s="249"/>
    </row>
    <row r="365" spans="1:27" hidden="1" outlineLevel="1">
      <c r="A365" s="4"/>
      <c r="B365" s="253"/>
      <c r="C365" s="428">
        <f>Asset39</f>
        <v>0</v>
      </c>
      <c r="D365" s="249"/>
      <c r="E365" s="249"/>
      <c r="F365" s="423"/>
      <c r="G365" s="422">
        <f>'RFM input'!G369*(1+previous_vanilla)^0.5</f>
        <v>0</v>
      </c>
      <c r="H365" s="302"/>
      <c r="I365" s="302"/>
      <c r="J365" s="302"/>
      <c r="K365" s="302"/>
      <c r="L365" s="302"/>
      <c r="M365" s="249"/>
      <c r="N365" s="308"/>
      <c r="O365" s="426"/>
      <c r="P365" s="426"/>
      <c r="Q365" s="426"/>
      <c r="R365" s="427"/>
      <c r="S365" s="91"/>
      <c r="T365" s="91"/>
      <c r="U365" s="91"/>
      <c r="V365" s="91"/>
      <c r="W365" s="91"/>
      <c r="X365" s="91"/>
      <c r="Y365" s="91"/>
      <c r="Z365" s="91"/>
      <c r="AA365" s="249"/>
    </row>
    <row r="366" spans="1:27" hidden="1" outlineLevel="1">
      <c r="A366" s="4"/>
      <c r="B366" s="253"/>
      <c r="C366" s="428">
        <f>Asset40</f>
        <v>0</v>
      </c>
      <c r="D366" s="249"/>
      <c r="E366" s="249"/>
      <c r="F366" s="423"/>
      <c r="G366" s="422">
        <f>'RFM input'!G370*(1+previous_vanilla)^0.5</f>
        <v>0</v>
      </c>
      <c r="H366" s="302"/>
      <c r="I366" s="302"/>
      <c r="J366" s="302"/>
      <c r="K366" s="302"/>
      <c r="L366" s="302"/>
      <c r="M366" s="249"/>
      <c r="N366" s="308"/>
      <c r="O366" s="426"/>
      <c r="P366" s="426"/>
      <c r="Q366" s="426"/>
      <c r="R366" s="427"/>
      <c r="S366" s="91"/>
      <c r="T366" s="91"/>
      <c r="U366" s="91"/>
      <c r="V366" s="91"/>
      <c r="W366" s="91"/>
      <c r="X366" s="91"/>
      <c r="Y366" s="91"/>
      <c r="Z366" s="91"/>
      <c r="AA366" s="249"/>
    </row>
    <row r="367" spans="1:27" hidden="1" outlineLevel="1">
      <c r="A367" s="4"/>
      <c r="B367" s="253"/>
      <c r="C367" s="428">
        <f>Asset41</f>
        <v>0</v>
      </c>
      <c r="D367" s="249"/>
      <c r="E367" s="249"/>
      <c r="F367" s="423"/>
      <c r="G367" s="422">
        <f>'RFM input'!G371*(1+previous_vanilla)^0.5</f>
        <v>0</v>
      </c>
      <c r="H367" s="302"/>
      <c r="I367" s="302"/>
      <c r="J367" s="302"/>
      <c r="K367" s="302"/>
      <c r="L367" s="302"/>
      <c r="M367" s="249"/>
      <c r="N367" s="308"/>
      <c r="O367" s="426"/>
      <c r="P367" s="426"/>
      <c r="Q367" s="426"/>
      <c r="R367" s="427"/>
      <c r="S367" s="91"/>
      <c r="T367" s="91"/>
      <c r="U367" s="91"/>
      <c r="V367" s="91"/>
      <c r="W367" s="91"/>
      <c r="X367" s="91"/>
      <c r="Y367" s="91"/>
      <c r="Z367" s="91"/>
      <c r="AA367" s="249"/>
    </row>
    <row r="368" spans="1:27" hidden="1" outlineLevel="1">
      <c r="A368" s="4"/>
      <c r="B368" s="253"/>
      <c r="C368" s="428">
        <f>Asset42</f>
        <v>0</v>
      </c>
      <c r="D368" s="249"/>
      <c r="E368" s="249"/>
      <c r="F368" s="423"/>
      <c r="G368" s="422">
        <f>'RFM input'!G372*(1+previous_vanilla)^0.5</f>
        <v>0</v>
      </c>
      <c r="H368" s="302"/>
      <c r="I368" s="302"/>
      <c r="J368" s="302"/>
      <c r="K368" s="302"/>
      <c r="L368" s="302"/>
      <c r="M368" s="249"/>
      <c r="N368" s="308"/>
      <c r="O368" s="426"/>
      <c r="P368" s="426"/>
      <c r="Q368" s="426"/>
      <c r="R368" s="427"/>
      <c r="S368" s="91"/>
      <c r="T368" s="91"/>
      <c r="U368" s="91"/>
      <c r="V368" s="91"/>
      <c r="W368" s="91"/>
      <c r="X368" s="91"/>
      <c r="Y368" s="91"/>
      <c r="Z368" s="91"/>
      <c r="AA368" s="249"/>
    </row>
    <row r="369" spans="1:27" hidden="1" outlineLevel="1">
      <c r="A369" s="4"/>
      <c r="B369" s="253"/>
      <c r="C369" s="428">
        <f>Asset43</f>
        <v>0</v>
      </c>
      <c r="D369" s="249"/>
      <c r="E369" s="249"/>
      <c r="F369" s="423"/>
      <c r="G369" s="422">
        <f>'RFM input'!G373*(1+previous_vanilla)^0.5</f>
        <v>0</v>
      </c>
      <c r="H369" s="302"/>
      <c r="I369" s="302"/>
      <c r="J369" s="302"/>
      <c r="K369" s="302"/>
      <c r="L369" s="302"/>
      <c r="M369" s="249"/>
      <c r="N369" s="308"/>
      <c r="O369" s="426"/>
      <c r="P369" s="426"/>
      <c r="Q369" s="426"/>
      <c r="R369" s="427"/>
      <c r="S369" s="91"/>
      <c r="T369" s="91"/>
      <c r="U369" s="91"/>
      <c r="V369" s="91"/>
      <c r="W369" s="91"/>
      <c r="X369" s="91"/>
      <c r="Y369" s="91"/>
      <c r="Z369" s="91"/>
      <c r="AA369" s="249"/>
    </row>
    <row r="370" spans="1:27" hidden="1" outlineLevel="1">
      <c r="A370" s="4"/>
      <c r="B370" s="253"/>
      <c r="C370" s="428">
        <f>Asset44</f>
        <v>0</v>
      </c>
      <c r="D370" s="249"/>
      <c r="E370" s="249"/>
      <c r="F370" s="423"/>
      <c r="G370" s="422">
        <f>'RFM input'!G374*(1+previous_vanilla)^0.5</f>
        <v>0</v>
      </c>
      <c r="H370" s="302"/>
      <c r="I370" s="302"/>
      <c r="J370" s="302"/>
      <c r="K370" s="302"/>
      <c r="L370" s="302"/>
      <c r="M370" s="249"/>
      <c r="N370" s="308"/>
      <c r="O370" s="426"/>
      <c r="P370" s="426"/>
      <c r="Q370" s="426"/>
      <c r="R370" s="427"/>
      <c r="S370" s="91"/>
      <c r="T370" s="91"/>
      <c r="U370" s="91"/>
      <c r="V370" s="91"/>
      <c r="W370" s="91"/>
      <c r="X370" s="91"/>
      <c r="Y370" s="91"/>
      <c r="Z370" s="91"/>
      <c r="AA370" s="249"/>
    </row>
    <row r="371" spans="1:27" hidden="1" outlineLevel="1">
      <c r="A371" s="4"/>
      <c r="B371" s="253"/>
      <c r="C371" s="428">
        <f>Asset45</f>
        <v>0</v>
      </c>
      <c r="D371" s="249"/>
      <c r="E371" s="249"/>
      <c r="F371" s="423"/>
      <c r="G371" s="422">
        <f>'RFM input'!G375*(1+previous_vanilla)^0.5</f>
        <v>0</v>
      </c>
      <c r="H371" s="302"/>
      <c r="I371" s="302"/>
      <c r="J371" s="302"/>
      <c r="K371" s="302"/>
      <c r="L371" s="302"/>
      <c r="M371" s="249"/>
      <c r="N371" s="308"/>
      <c r="O371" s="426"/>
      <c r="P371" s="426"/>
      <c r="Q371" s="426"/>
      <c r="R371" s="427"/>
      <c r="S371" s="91"/>
      <c r="T371" s="91"/>
      <c r="U371" s="91"/>
      <c r="V371" s="91"/>
      <c r="W371" s="91"/>
      <c r="X371" s="91"/>
      <c r="Y371" s="91"/>
      <c r="Z371" s="91"/>
      <c r="AA371" s="249"/>
    </row>
    <row r="372" spans="1:27" hidden="1" outlineLevel="1">
      <c r="A372" s="4"/>
      <c r="B372" s="253"/>
      <c r="C372" s="428">
        <f>Asset46</f>
        <v>0</v>
      </c>
      <c r="D372" s="249"/>
      <c r="E372" s="249"/>
      <c r="F372" s="423"/>
      <c r="G372" s="422">
        <f>'RFM input'!G376*(1+previous_vanilla)^0.5</f>
        <v>0</v>
      </c>
      <c r="H372" s="302"/>
      <c r="I372" s="302"/>
      <c r="J372" s="302"/>
      <c r="K372" s="302"/>
      <c r="L372" s="302"/>
      <c r="M372" s="249"/>
      <c r="N372" s="308"/>
      <c r="O372" s="426"/>
      <c r="P372" s="426"/>
      <c r="Q372" s="426"/>
      <c r="R372" s="427"/>
      <c r="S372" s="91"/>
      <c r="T372" s="91"/>
      <c r="U372" s="91"/>
      <c r="V372" s="91"/>
      <c r="W372" s="91"/>
      <c r="X372" s="91"/>
      <c r="Y372" s="91"/>
      <c r="Z372" s="91"/>
      <c r="AA372" s="249"/>
    </row>
    <row r="373" spans="1:27" hidden="1" outlineLevel="1">
      <c r="A373" s="4"/>
      <c r="B373" s="253"/>
      <c r="C373" s="428">
        <f>Asset47</f>
        <v>0</v>
      </c>
      <c r="D373" s="249"/>
      <c r="E373" s="249"/>
      <c r="F373" s="423"/>
      <c r="G373" s="422">
        <f>'RFM input'!G377*(1+previous_vanilla)^0.5</f>
        <v>0</v>
      </c>
      <c r="H373" s="302"/>
      <c r="I373" s="302"/>
      <c r="J373" s="302"/>
      <c r="K373" s="302"/>
      <c r="L373" s="302"/>
      <c r="M373" s="249"/>
      <c r="N373" s="308"/>
      <c r="O373" s="426"/>
      <c r="P373" s="426"/>
      <c r="Q373" s="426"/>
      <c r="R373" s="427"/>
      <c r="S373" s="91"/>
      <c r="T373" s="91"/>
      <c r="U373" s="91"/>
      <c r="V373" s="91"/>
      <c r="W373" s="91"/>
      <c r="X373" s="91"/>
      <c r="Y373" s="91"/>
      <c r="Z373" s="91"/>
      <c r="AA373" s="249"/>
    </row>
    <row r="374" spans="1:27" hidden="1" outlineLevel="1">
      <c r="A374" s="4"/>
      <c r="B374" s="253"/>
      <c r="C374" s="428">
        <f>Asset48</f>
        <v>0</v>
      </c>
      <c r="D374" s="249"/>
      <c r="E374" s="249"/>
      <c r="F374" s="423"/>
      <c r="G374" s="422">
        <f>'RFM input'!G378*(1+previous_vanilla)^0.5</f>
        <v>0</v>
      </c>
      <c r="H374" s="302"/>
      <c r="I374" s="302"/>
      <c r="J374" s="302"/>
      <c r="K374" s="302"/>
      <c r="L374" s="302"/>
      <c r="M374" s="249"/>
      <c r="N374" s="308"/>
      <c r="O374" s="426"/>
      <c r="P374" s="426"/>
      <c r="Q374" s="426"/>
      <c r="R374" s="427"/>
      <c r="S374" s="91"/>
      <c r="T374" s="91"/>
      <c r="U374" s="91"/>
      <c r="V374" s="91"/>
      <c r="W374" s="91"/>
      <c r="X374" s="91"/>
      <c r="Y374" s="91"/>
      <c r="Z374" s="91"/>
      <c r="AA374" s="249"/>
    </row>
    <row r="375" spans="1:27" hidden="1" outlineLevel="1">
      <c r="A375" s="4"/>
      <c r="B375" s="253"/>
      <c r="C375" s="428">
        <f>Asset49</f>
        <v>0</v>
      </c>
      <c r="D375" s="249"/>
      <c r="E375" s="249"/>
      <c r="F375" s="423"/>
      <c r="G375" s="422">
        <f>'RFM input'!G379*(1+previous_vanilla)^0.5</f>
        <v>0</v>
      </c>
      <c r="H375" s="302"/>
      <c r="I375" s="302"/>
      <c r="J375" s="302"/>
      <c r="K375" s="302"/>
      <c r="L375" s="302"/>
      <c r="M375" s="249"/>
      <c r="N375" s="308"/>
      <c r="O375" s="426"/>
      <c r="P375" s="426"/>
      <c r="Q375" s="426"/>
      <c r="R375" s="427"/>
      <c r="S375" s="91"/>
      <c r="T375" s="91"/>
      <c r="U375" s="91"/>
      <c r="V375" s="91"/>
      <c r="W375" s="91"/>
      <c r="X375" s="91"/>
      <c r="Y375" s="91"/>
      <c r="Z375" s="91"/>
      <c r="AA375" s="249"/>
    </row>
    <row r="376" spans="1:27" hidden="1" outlineLevel="1">
      <c r="A376" s="4"/>
      <c r="B376" s="253"/>
      <c r="C376" s="428" t="str">
        <f>Asset50</f>
        <v>Equity raising costs</v>
      </c>
      <c r="D376" s="249"/>
      <c r="E376" s="249"/>
      <c r="F376" s="423"/>
      <c r="G376" s="422">
        <f>'RFM input'!G380*(1+previous_vanilla)^0.5</f>
        <v>0</v>
      </c>
      <c r="H376" s="302"/>
      <c r="I376" s="302"/>
      <c r="J376" s="302"/>
      <c r="K376" s="302"/>
      <c r="L376" s="302"/>
      <c r="M376" s="249"/>
      <c r="N376" s="308"/>
      <c r="O376" s="426"/>
      <c r="P376" s="426"/>
      <c r="Q376" s="426"/>
      <c r="R376" s="427"/>
      <c r="S376" s="91"/>
      <c r="T376" s="91"/>
      <c r="U376" s="91"/>
      <c r="V376" s="91"/>
      <c r="W376" s="91"/>
      <c r="X376" s="91"/>
      <c r="Y376" s="91"/>
      <c r="Z376" s="91"/>
      <c r="AA376" s="249"/>
    </row>
    <row r="377" spans="1:27" collapsed="1">
      <c r="A377" s="4"/>
      <c r="B377" s="424"/>
      <c r="C377" s="425"/>
      <c r="D377" s="249"/>
      <c r="E377" s="249"/>
      <c r="F377" s="423"/>
      <c r="G377" s="303"/>
      <c r="H377" s="302"/>
      <c r="I377" s="302"/>
      <c r="J377" s="302"/>
      <c r="K377" s="302"/>
      <c r="L377" s="302"/>
      <c r="M377" s="249"/>
      <c r="N377" s="308"/>
      <c r="O377" s="426"/>
      <c r="P377" s="426"/>
      <c r="Q377" s="426"/>
      <c r="R377" s="427"/>
      <c r="S377" s="91"/>
      <c r="T377" s="91"/>
      <c r="U377" s="91"/>
      <c r="V377" s="91"/>
      <c r="W377" s="91"/>
      <c r="X377" s="91"/>
      <c r="Y377" s="91"/>
      <c r="Z377" s="91"/>
      <c r="AA377" s="249"/>
    </row>
    <row r="378" spans="1:27">
      <c r="A378" s="4"/>
      <c r="B378" s="429" t="s">
        <v>156</v>
      </c>
      <c r="C378" s="425"/>
      <c r="D378" s="249"/>
      <c r="E378" s="249"/>
      <c r="F378" s="423"/>
      <c r="G378" s="303">
        <f>SUM(G379:G428)</f>
        <v>0</v>
      </c>
      <c r="H378" s="302">
        <f>SUM(H379:H428)</f>
        <v>0</v>
      </c>
      <c r="I378" s="302">
        <f t="shared" ref="I378:Q378" si="2">SUM(I379:I428)</f>
        <v>0</v>
      </c>
      <c r="J378" s="302">
        <f t="shared" si="2"/>
        <v>0</v>
      </c>
      <c r="K378" s="302">
        <f t="shared" si="2"/>
        <v>0</v>
      </c>
      <c r="L378" s="302">
        <f t="shared" si="2"/>
        <v>0</v>
      </c>
      <c r="M378" s="302">
        <f t="shared" si="2"/>
        <v>0</v>
      </c>
      <c r="N378" s="302">
        <f t="shared" si="2"/>
        <v>0</v>
      </c>
      <c r="O378" s="302">
        <f t="shared" si="2"/>
        <v>0</v>
      </c>
      <c r="P378" s="302">
        <f t="shared" si="2"/>
        <v>0</v>
      </c>
      <c r="Q378" s="302">
        <f t="shared" si="2"/>
        <v>0</v>
      </c>
      <c r="R378" s="427"/>
      <c r="S378" s="91"/>
      <c r="T378" s="91"/>
      <c r="U378" s="91"/>
      <c r="V378" s="91"/>
      <c r="W378" s="91"/>
      <c r="X378" s="91"/>
      <c r="Y378" s="91"/>
      <c r="Z378" s="91"/>
      <c r="AA378" s="249"/>
    </row>
    <row r="379" spans="1:27" hidden="1" outlineLevel="1">
      <c r="A379" s="4"/>
      <c r="B379" s="249"/>
      <c r="C379" s="428" t="str">
        <f>Asset1</f>
        <v xml:space="preserve">Pipelines </v>
      </c>
      <c r="D379" s="249"/>
      <c r="E379" s="249"/>
      <c r="F379" s="423"/>
      <c r="G379" s="422">
        <f>G327-G275</f>
        <v>0</v>
      </c>
      <c r="H379" s="406">
        <f>IF(COUNT($H$430:H$430)='RFM input'!$AA$7, $G379*H$7, 0)</f>
        <v>0</v>
      </c>
      <c r="I379" s="406">
        <f>IF(COUNT($H$430:I$430)='RFM input'!$AA$7, $G379*I$7, 0)</f>
        <v>0</v>
      </c>
      <c r="J379" s="406">
        <f>IF(COUNT($H$430:J$430)='RFM input'!$AA$7, $G379*J$7, 0)</f>
        <v>0</v>
      </c>
      <c r="K379" s="406">
        <f>IF(COUNT($H$430:K$430)='RFM input'!$AA$7, $G379*K$7, 0)</f>
        <v>0</v>
      </c>
      <c r="L379" s="406">
        <f>IF(COUNT($H$430:L$430)='RFM input'!$AA$7, $G379*L$7, 0)</f>
        <v>0</v>
      </c>
      <c r="M379" s="406">
        <f>IF(COUNT($H$430:M$430)='RFM input'!$AA$7, $G379*M$7, 0)</f>
        <v>0</v>
      </c>
      <c r="N379" s="406">
        <f>IF(COUNT($H$430:N$430)='RFM input'!$AA$7, $G379*N$7, 0)</f>
        <v>0</v>
      </c>
      <c r="O379" s="406">
        <f>IF(COUNT($H$430:O$430)='RFM input'!$AA$7, $G379*O$7, 0)</f>
        <v>0</v>
      </c>
      <c r="P379" s="406">
        <f>IF(COUNT($H$430:P$430)='RFM input'!$AA$7, $G379*P$7, 0)</f>
        <v>0</v>
      </c>
      <c r="Q379" s="406">
        <f>IF(COUNT($H$430:Q$430)='RFM input'!$AA$7, $G379*Q$7, 0)</f>
        <v>0</v>
      </c>
      <c r="R379" s="427"/>
      <c r="S379" s="91"/>
      <c r="T379" s="91"/>
      <c r="U379" s="91"/>
      <c r="V379" s="91"/>
      <c r="W379" s="91"/>
      <c r="X379" s="91"/>
      <c r="Y379" s="91"/>
      <c r="Z379" s="91"/>
      <c r="AA379" s="249"/>
    </row>
    <row r="380" spans="1:27" hidden="1" outlineLevel="1">
      <c r="A380" s="4"/>
      <c r="B380" s="253"/>
      <c r="C380" s="428" t="str">
        <f>Asset2</f>
        <v xml:space="preserve">Compressors </v>
      </c>
      <c r="D380" s="249"/>
      <c r="E380" s="249"/>
      <c r="F380" s="423"/>
      <c r="G380" s="422">
        <f t="shared" ref="G380:G428" si="3">G328-G276</f>
        <v>0</v>
      </c>
      <c r="H380" s="406">
        <f>IF(COUNT($H$430:H$430)='RFM input'!$AA$7, $G380*H$7, 0)</f>
        <v>0</v>
      </c>
      <c r="I380" s="406">
        <f>IF(COUNT($H$430:I$430)='RFM input'!$AA$7, $G380*I$7, 0)</f>
        <v>0</v>
      </c>
      <c r="J380" s="406">
        <f>IF(COUNT($H$430:J$430)='RFM input'!$AA$7, $G380*J$7, 0)</f>
        <v>0</v>
      </c>
      <c r="K380" s="406">
        <f>IF(COUNT($H$430:K$430)='RFM input'!$AA$7, $G380*K$7, 0)</f>
        <v>0</v>
      </c>
      <c r="L380" s="406">
        <f>IF(COUNT($H$430:L$430)='RFM input'!$AA$7, $G380*L$7, 0)</f>
        <v>0</v>
      </c>
      <c r="M380" s="406">
        <f>IF(COUNT($H$430:M$430)='RFM input'!$AA$7, $G380*M$7, 0)</f>
        <v>0</v>
      </c>
      <c r="N380" s="406">
        <f>IF(COUNT($H$430:N$430)='RFM input'!$AA$7, $G380*N$7, 0)</f>
        <v>0</v>
      </c>
      <c r="O380" s="406">
        <f>IF(COUNT($H$430:O$430)='RFM input'!$AA$7, $G380*O$7, 0)</f>
        <v>0</v>
      </c>
      <c r="P380" s="406">
        <f>IF(COUNT($H$430:P$430)='RFM input'!$AA$7, $G380*P$7, 0)</f>
        <v>0</v>
      </c>
      <c r="Q380" s="406">
        <f>IF(COUNT($H$430:Q$430)='RFM input'!$AA$7, $G380*Q$7, 0)</f>
        <v>0</v>
      </c>
      <c r="R380" s="427"/>
      <c r="S380" s="91"/>
      <c r="T380" s="91"/>
      <c r="U380" s="91"/>
      <c r="V380" s="91"/>
      <c r="W380" s="91"/>
      <c r="X380" s="91"/>
      <c r="Y380" s="91"/>
      <c r="Z380" s="91"/>
      <c r="AA380" s="249"/>
    </row>
    <row r="381" spans="1:27" hidden="1" outlineLevel="1">
      <c r="A381" s="4"/>
      <c r="B381" s="253"/>
      <c r="C381" s="428" t="str">
        <f>Asset3</f>
        <v>City Gates &amp; Field Regulators</v>
      </c>
      <c r="D381" s="249"/>
      <c r="E381" s="249"/>
      <c r="F381" s="423"/>
      <c r="G381" s="422">
        <f t="shared" si="3"/>
        <v>0</v>
      </c>
      <c r="H381" s="406">
        <f>IF(COUNT($H$430:H$430)='RFM input'!$AA$7, $G381*H$7, 0)</f>
        <v>0</v>
      </c>
      <c r="I381" s="406">
        <f>IF(COUNT($H$430:I$430)='RFM input'!$AA$7, $G381*I$7, 0)</f>
        <v>0</v>
      </c>
      <c r="J381" s="406">
        <f>IF(COUNT($H$430:J$430)='RFM input'!$AA$7, $G381*J$7, 0)</f>
        <v>0</v>
      </c>
      <c r="K381" s="406">
        <f>IF(COUNT($H$430:K$430)='RFM input'!$AA$7, $G381*K$7, 0)</f>
        <v>0</v>
      </c>
      <c r="L381" s="406">
        <f>IF(COUNT($H$430:L$430)='RFM input'!$AA$7, $G381*L$7, 0)</f>
        <v>0</v>
      </c>
      <c r="M381" s="406">
        <f>IF(COUNT($H$430:M$430)='RFM input'!$AA$7, $G381*M$7, 0)</f>
        <v>0</v>
      </c>
      <c r="N381" s="406">
        <f>IF(COUNT($H$430:N$430)='RFM input'!$AA$7, $G381*N$7, 0)</f>
        <v>0</v>
      </c>
      <c r="O381" s="406">
        <f>IF(COUNT($H$430:O$430)='RFM input'!$AA$7, $G381*O$7, 0)</f>
        <v>0</v>
      </c>
      <c r="P381" s="406">
        <f>IF(COUNT($H$430:P$430)='RFM input'!$AA$7, $G381*P$7, 0)</f>
        <v>0</v>
      </c>
      <c r="Q381" s="406">
        <f>IF(COUNT($H$430:Q$430)='RFM input'!$AA$7, $G381*Q$7, 0)</f>
        <v>0</v>
      </c>
      <c r="R381" s="427"/>
      <c r="S381" s="91"/>
      <c r="T381" s="91"/>
      <c r="U381" s="91"/>
      <c r="V381" s="91"/>
      <c r="W381" s="91"/>
      <c r="X381" s="91"/>
      <c r="Y381" s="91"/>
      <c r="Z381" s="91"/>
      <c r="AA381" s="249"/>
    </row>
    <row r="382" spans="1:27" hidden="1" outlineLevel="1">
      <c r="A382" s="4"/>
      <c r="B382" s="253"/>
      <c r="C382" s="428" t="str">
        <f>Asset4</f>
        <v>Odourant Plants</v>
      </c>
      <c r="D382" s="249"/>
      <c r="E382" s="249"/>
      <c r="F382" s="423"/>
      <c r="G382" s="422">
        <f t="shared" si="3"/>
        <v>0</v>
      </c>
      <c r="H382" s="406">
        <f>IF(COUNT($H$430:H$430)='RFM input'!$AA$7, $G382*H$7, 0)</f>
        <v>0</v>
      </c>
      <c r="I382" s="406">
        <f>IF(COUNT($H$430:I$430)='RFM input'!$AA$7, $G382*I$7, 0)</f>
        <v>0</v>
      </c>
      <c r="J382" s="406">
        <f>IF(COUNT($H$430:J$430)='RFM input'!$AA$7, $G382*J$7, 0)</f>
        <v>0</v>
      </c>
      <c r="K382" s="406">
        <f>IF(COUNT($H$430:K$430)='RFM input'!$AA$7, $G382*K$7, 0)</f>
        <v>0</v>
      </c>
      <c r="L382" s="406">
        <f>IF(COUNT($H$430:L$430)='RFM input'!$AA$7, $G382*L$7, 0)</f>
        <v>0</v>
      </c>
      <c r="M382" s="406">
        <f>IF(COUNT($H$430:M$430)='RFM input'!$AA$7, $G382*M$7, 0)</f>
        <v>0</v>
      </c>
      <c r="N382" s="406">
        <f>IF(COUNT($H$430:N$430)='RFM input'!$AA$7, $G382*N$7, 0)</f>
        <v>0</v>
      </c>
      <c r="O382" s="406">
        <f>IF(COUNT($H$430:O$430)='RFM input'!$AA$7, $G382*O$7, 0)</f>
        <v>0</v>
      </c>
      <c r="P382" s="406">
        <f>IF(COUNT($H$430:P$430)='RFM input'!$AA$7, $G382*P$7, 0)</f>
        <v>0</v>
      </c>
      <c r="Q382" s="406">
        <f>IF(COUNT($H$430:Q$430)='RFM input'!$AA$7, $G382*Q$7, 0)</f>
        <v>0</v>
      </c>
      <c r="R382" s="427"/>
      <c r="S382" s="91"/>
      <c r="T382" s="91"/>
      <c r="U382" s="91"/>
      <c r="V382" s="91"/>
      <c r="W382" s="91"/>
      <c r="X382" s="91"/>
      <c r="Y382" s="91"/>
      <c r="Z382" s="91"/>
      <c r="AA382" s="249"/>
    </row>
    <row r="383" spans="1:27" hidden="1" outlineLevel="1">
      <c r="A383" s="4"/>
      <c r="B383" s="253"/>
      <c r="C383" s="428" t="str">
        <f>Asset5</f>
        <v>Gas Quality</v>
      </c>
      <c r="D383" s="249"/>
      <c r="E383" s="249"/>
      <c r="F383" s="423"/>
      <c r="G383" s="422">
        <f t="shared" si="3"/>
        <v>0</v>
      </c>
      <c r="H383" s="406">
        <f>IF(COUNT($H$430:H$430)='RFM input'!$AA$7, $G383*H$7, 0)</f>
        <v>0</v>
      </c>
      <c r="I383" s="406">
        <f>IF(COUNT($H$430:I$430)='RFM input'!$AA$7, $G383*I$7, 0)</f>
        <v>0</v>
      </c>
      <c r="J383" s="406">
        <f>IF(COUNT($H$430:J$430)='RFM input'!$AA$7, $G383*J$7, 0)</f>
        <v>0</v>
      </c>
      <c r="K383" s="406">
        <f>IF(COUNT($H$430:K$430)='RFM input'!$AA$7, $G383*K$7, 0)</f>
        <v>0</v>
      </c>
      <c r="L383" s="406">
        <f>IF(COUNT($H$430:L$430)='RFM input'!$AA$7, $G383*L$7, 0)</f>
        <v>0</v>
      </c>
      <c r="M383" s="406">
        <f>IF(COUNT($H$430:M$430)='RFM input'!$AA$7, $G383*M$7, 0)</f>
        <v>0</v>
      </c>
      <c r="N383" s="406">
        <f>IF(COUNT($H$430:N$430)='RFM input'!$AA$7, $G383*N$7, 0)</f>
        <v>0</v>
      </c>
      <c r="O383" s="406">
        <f>IF(COUNT($H$430:O$430)='RFM input'!$AA$7, $G383*O$7, 0)</f>
        <v>0</v>
      </c>
      <c r="P383" s="406">
        <f>IF(COUNT($H$430:P$430)='RFM input'!$AA$7, $G383*P$7, 0)</f>
        <v>0</v>
      </c>
      <c r="Q383" s="406">
        <f>IF(COUNT($H$430:Q$430)='RFM input'!$AA$7, $G383*Q$7, 0)</f>
        <v>0</v>
      </c>
      <c r="R383" s="427"/>
      <c r="S383" s="91"/>
      <c r="T383" s="91"/>
      <c r="U383" s="91"/>
      <c r="V383" s="91"/>
      <c r="W383" s="91"/>
      <c r="X383" s="91"/>
      <c r="Y383" s="91"/>
      <c r="Z383" s="91"/>
      <c r="AA383" s="249"/>
    </row>
    <row r="384" spans="1:27" hidden="1" outlineLevel="1">
      <c r="A384" s="4"/>
      <c r="B384" s="253"/>
      <c r="C384" s="428" t="str">
        <f>Asset6</f>
        <v xml:space="preserve">Other </v>
      </c>
      <c r="D384" s="249"/>
      <c r="E384" s="249"/>
      <c r="F384" s="423"/>
      <c r="G384" s="422">
        <f t="shared" si="3"/>
        <v>0</v>
      </c>
      <c r="H384" s="406">
        <f>IF(COUNT($H$430:H$430)='RFM input'!$AA$7, $G384*H$7, 0)</f>
        <v>0</v>
      </c>
      <c r="I384" s="406">
        <f>IF(COUNT($H$430:I$430)='RFM input'!$AA$7, $G384*I$7, 0)</f>
        <v>0</v>
      </c>
      <c r="J384" s="406">
        <f>IF(COUNT($H$430:J$430)='RFM input'!$AA$7, $G384*J$7, 0)</f>
        <v>0</v>
      </c>
      <c r="K384" s="406">
        <f>IF(COUNT($H$430:K$430)='RFM input'!$AA$7, $G384*K$7, 0)</f>
        <v>0</v>
      </c>
      <c r="L384" s="406">
        <f>IF(COUNT($H$430:L$430)='RFM input'!$AA$7, $G384*L$7, 0)</f>
        <v>0</v>
      </c>
      <c r="M384" s="406">
        <f>IF(COUNT($H$430:M$430)='RFM input'!$AA$7, $G384*M$7, 0)</f>
        <v>0</v>
      </c>
      <c r="N384" s="406">
        <f>IF(COUNT($H$430:N$430)='RFM input'!$AA$7, $G384*N$7, 0)</f>
        <v>0</v>
      </c>
      <c r="O384" s="406">
        <f>IF(COUNT($H$430:O$430)='RFM input'!$AA$7, $G384*O$7, 0)</f>
        <v>0</v>
      </c>
      <c r="P384" s="406">
        <f>IF(COUNT($H$430:P$430)='RFM input'!$AA$7, $G384*P$7, 0)</f>
        <v>0</v>
      </c>
      <c r="Q384" s="406">
        <f>IF(COUNT($H$430:Q$430)='RFM input'!$AA$7, $G384*Q$7, 0)</f>
        <v>0</v>
      </c>
      <c r="R384" s="427"/>
      <c r="S384" s="91"/>
      <c r="T384" s="91"/>
      <c r="U384" s="91"/>
      <c r="V384" s="91"/>
      <c r="W384" s="91"/>
      <c r="X384" s="91"/>
      <c r="Y384" s="91"/>
      <c r="Z384" s="91"/>
      <c r="AA384" s="249"/>
    </row>
    <row r="385" spans="1:27" hidden="1" outlineLevel="1">
      <c r="A385" s="4"/>
      <c r="B385" s="253"/>
      <c r="C385" s="428" t="str">
        <f>Asset7</f>
        <v>General Building</v>
      </c>
      <c r="D385" s="249"/>
      <c r="E385" s="249"/>
      <c r="F385" s="423"/>
      <c r="G385" s="422">
        <f t="shared" si="3"/>
        <v>0</v>
      </c>
      <c r="H385" s="406">
        <f>IF(COUNT($H$430:H$430)='RFM input'!$AA$7, $G385*H$7, 0)</f>
        <v>0</v>
      </c>
      <c r="I385" s="406">
        <f>IF(COUNT($H$430:I$430)='RFM input'!$AA$7, $G385*I$7, 0)</f>
        <v>0</v>
      </c>
      <c r="J385" s="406">
        <f>IF(COUNT($H$430:J$430)='RFM input'!$AA$7, $G385*J$7, 0)</f>
        <v>0</v>
      </c>
      <c r="K385" s="406">
        <f>IF(COUNT($H$430:K$430)='RFM input'!$AA$7, $G385*K$7, 0)</f>
        <v>0</v>
      </c>
      <c r="L385" s="406">
        <f>IF(COUNT($H$430:L$430)='RFM input'!$AA$7, $G385*L$7, 0)</f>
        <v>0</v>
      </c>
      <c r="M385" s="406">
        <f>IF(COUNT($H$430:M$430)='RFM input'!$AA$7, $G385*M$7, 0)</f>
        <v>0</v>
      </c>
      <c r="N385" s="406">
        <f>IF(COUNT($H$430:N$430)='RFM input'!$AA$7, $G385*N$7, 0)</f>
        <v>0</v>
      </c>
      <c r="O385" s="406">
        <f>IF(COUNT($H$430:O$430)='RFM input'!$AA$7, $G385*O$7, 0)</f>
        <v>0</v>
      </c>
      <c r="P385" s="406">
        <f>IF(COUNT($H$430:P$430)='RFM input'!$AA$7, $G385*P$7, 0)</f>
        <v>0</v>
      </c>
      <c r="Q385" s="406">
        <f>IF(COUNT($H$430:Q$430)='RFM input'!$AA$7, $G385*Q$7, 0)</f>
        <v>0</v>
      </c>
      <c r="R385" s="427"/>
      <c r="S385" s="91"/>
      <c r="T385" s="91"/>
      <c r="U385" s="91"/>
      <c r="V385" s="91"/>
      <c r="W385" s="91"/>
      <c r="X385" s="91"/>
      <c r="Y385" s="91"/>
      <c r="Z385" s="91"/>
      <c r="AA385" s="249"/>
    </row>
    <row r="386" spans="1:27" hidden="1" outlineLevel="1">
      <c r="A386" s="4"/>
      <c r="B386" s="253"/>
      <c r="C386" s="428" t="str">
        <f>Asset8</f>
        <v>General Land</v>
      </c>
      <c r="D386" s="249"/>
      <c r="E386" s="249"/>
      <c r="F386" s="423"/>
      <c r="G386" s="422">
        <f t="shared" si="3"/>
        <v>0</v>
      </c>
      <c r="H386" s="406">
        <f>IF(COUNT($H$430:H$430)='RFM input'!$AA$7, $G386*H$7, 0)</f>
        <v>0</v>
      </c>
      <c r="I386" s="406">
        <f>IF(COUNT($H$430:I$430)='RFM input'!$AA$7, $G386*I$7, 0)</f>
        <v>0</v>
      </c>
      <c r="J386" s="406">
        <f>IF(COUNT($H$430:J$430)='RFM input'!$AA$7, $G386*J$7, 0)</f>
        <v>0</v>
      </c>
      <c r="K386" s="406">
        <f>IF(COUNT($H$430:K$430)='RFM input'!$AA$7, $G386*K$7, 0)</f>
        <v>0</v>
      </c>
      <c r="L386" s="406">
        <f>IF(COUNT($H$430:L$430)='RFM input'!$AA$7, $G386*L$7, 0)</f>
        <v>0</v>
      </c>
      <c r="M386" s="406">
        <f>IF(COUNT($H$430:M$430)='RFM input'!$AA$7, $G386*M$7, 0)</f>
        <v>0</v>
      </c>
      <c r="N386" s="406">
        <f>IF(COUNT($H$430:N$430)='RFM input'!$AA$7, $G386*N$7, 0)</f>
        <v>0</v>
      </c>
      <c r="O386" s="406">
        <f>IF(COUNT($H$430:O$430)='RFM input'!$AA$7, $G386*O$7, 0)</f>
        <v>0</v>
      </c>
      <c r="P386" s="406">
        <f>IF(COUNT($H$430:P$430)='RFM input'!$AA$7, $G386*P$7, 0)</f>
        <v>0</v>
      </c>
      <c r="Q386" s="406">
        <f>IF(COUNT($H$430:Q$430)='RFM input'!$AA$7, $G386*Q$7, 0)</f>
        <v>0</v>
      </c>
      <c r="R386" s="427"/>
      <c r="S386" s="91"/>
      <c r="T386" s="91"/>
      <c r="U386" s="91"/>
      <c r="V386" s="91"/>
      <c r="W386" s="91"/>
      <c r="X386" s="91"/>
      <c r="Y386" s="91"/>
      <c r="Z386" s="91"/>
      <c r="AA386" s="249"/>
    </row>
    <row r="387" spans="1:27" hidden="1" outlineLevel="1">
      <c r="A387" s="4"/>
      <c r="B387" s="253"/>
      <c r="C387" s="428">
        <f>Asset9</f>
        <v>0</v>
      </c>
      <c r="D387" s="249"/>
      <c r="E387" s="249"/>
      <c r="F387" s="423"/>
      <c r="G387" s="422">
        <f t="shared" si="3"/>
        <v>0</v>
      </c>
      <c r="H387" s="406">
        <f>IF(COUNT($H$430:H$430)='RFM input'!$AA$7, $G387*H$7, 0)</f>
        <v>0</v>
      </c>
      <c r="I387" s="406">
        <f>IF(COUNT($H$430:I$430)='RFM input'!$AA$7, $G387*I$7, 0)</f>
        <v>0</v>
      </c>
      <c r="J387" s="406">
        <f>IF(COUNT($H$430:J$430)='RFM input'!$AA$7, $G387*J$7, 0)</f>
        <v>0</v>
      </c>
      <c r="K387" s="406">
        <f>IF(COUNT($H$430:K$430)='RFM input'!$AA$7, $G387*K$7, 0)</f>
        <v>0</v>
      </c>
      <c r="L387" s="406">
        <f>IF(COUNT($H$430:L$430)='RFM input'!$AA$7, $G387*L$7, 0)</f>
        <v>0</v>
      </c>
      <c r="M387" s="406">
        <f>IF(COUNT($H$430:M$430)='RFM input'!$AA$7, $G387*M$7, 0)</f>
        <v>0</v>
      </c>
      <c r="N387" s="406">
        <f>IF(COUNT($H$430:N$430)='RFM input'!$AA$7, $G387*N$7, 0)</f>
        <v>0</v>
      </c>
      <c r="O387" s="406">
        <f>IF(COUNT($H$430:O$430)='RFM input'!$AA$7, $G387*O$7, 0)</f>
        <v>0</v>
      </c>
      <c r="P387" s="406">
        <f>IF(COUNT($H$430:P$430)='RFM input'!$AA$7, $G387*P$7, 0)</f>
        <v>0</v>
      </c>
      <c r="Q387" s="406">
        <f>IF(COUNT($H$430:Q$430)='RFM input'!$AA$7, $G387*Q$7, 0)</f>
        <v>0</v>
      </c>
      <c r="R387" s="427"/>
      <c r="S387" s="91"/>
      <c r="T387" s="91"/>
      <c r="U387" s="91"/>
      <c r="V387" s="91"/>
      <c r="W387" s="91"/>
      <c r="X387" s="91"/>
      <c r="Y387" s="91"/>
      <c r="Z387" s="91"/>
      <c r="AA387" s="249"/>
    </row>
    <row r="388" spans="1:27" hidden="1" outlineLevel="1">
      <c r="A388" s="4"/>
      <c r="B388" s="253"/>
      <c r="C388" s="428">
        <f>Asset10</f>
        <v>0</v>
      </c>
      <c r="D388" s="249"/>
      <c r="E388" s="249"/>
      <c r="F388" s="423"/>
      <c r="G388" s="422">
        <f t="shared" si="3"/>
        <v>0</v>
      </c>
      <c r="H388" s="406">
        <f>IF(COUNT($H$430:H$430)='RFM input'!$AA$7, $G388*H$7, 0)</f>
        <v>0</v>
      </c>
      <c r="I388" s="406">
        <f>IF(COUNT($H$430:I$430)='RFM input'!$AA$7, $G388*I$7, 0)</f>
        <v>0</v>
      </c>
      <c r="J388" s="406">
        <f>IF(COUNT($H$430:J$430)='RFM input'!$AA$7, $G388*J$7, 0)</f>
        <v>0</v>
      </c>
      <c r="K388" s="406">
        <f>IF(COUNT($H$430:K$430)='RFM input'!$AA$7, $G388*K$7, 0)</f>
        <v>0</v>
      </c>
      <c r="L388" s="406">
        <f>IF(COUNT($H$430:L$430)='RFM input'!$AA$7, $G388*L$7, 0)</f>
        <v>0</v>
      </c>
      <c r="M388" s="406">
        <f>IF(COUNT($H$430:M$430)='RFM input'!$AA$7, $G388*M$7, 0)</f>
        <v>0</v>
      </c>
      <c r="N388" s="406">
        <f>IF(COUNT($H$430:N$430)='RFM input'!$AA$7, $G388*N$7, 0)</f>
        <v>0</v>
      </c>
      <c r="O388" s="406">
        <f>IF(COUNT($H$430:O$430)='RFM input'!$AA$7, $G388*O$7, 0)</f>
        <v>0</v>
      </c>
      <c r="P388" s="406">
        <f>IF(COUNT($H$430:P$430)='RFM input'!$AA$7, $G388*P$7, 0)</f>
        <v>0</v>
      </c>
      <c r="Q388" s="406">
        <f>IF(COUNT($H$430:Q$430)='RFM input'!$AA$7, $G388*Q$7, 0)</f>
        <v>0</v>
      </c>
      <c r="R388" s="427"/>
      <c r="S388" s="91"/>
      <c r="T388" s="91"/>
      <c r="U388" s="91"/>
      <c r="V388" s="91"/>
      <c r="W388" s="91"/>
      <c r="X388" s="91"/>
      <c r="Y388" s="91"/>
      <c r="Z388" s="91"/>
      <c r="AA388" s="249"/>
    </row>
    <row r="389" spans="1:27" hidden="1" outlineLevel="1">
      <c r="A389" s="4"/>
      <c r="B389" s="253"/>
      <c r="C389" s="428">
        <f>Asset11</f>
        <v>0</v>
      </c>
      <c r="D389" s="249"/>
      <c r="E389" s="249"/>
      <c r="F389" s="423"/>
      <c r="G389" s="422">
        <f t="shared" si="3"/>
        <v>0</v>
      </c>
      <c r="H389" s="406">
        <f>IF(COUNT($H$430:H$430)='RFM input'!$AA$7, $G389*H$7, 0)</f>
        <v>0</v>
      </c>
      <c r="I389" s="406">
        <f>IF(COUNT($H$430:I$430)='RFM input'!$AA$7, $G389*I$7, 0)</f>
        <v>0</v>
      </c>
      <c r="J389" s="406">
        <f>IF(COUNT($H$430:J$430)='RFM input'!$AA$7, $G389*J$7, 0)</f>
        <v>0</v>
      </c>
      <c r="K389" s="406">
        <f>IF(COUNT($H$430:K$430)='RFM input'!$AA$7, $G389*K$7, 0)</f>
        <v>0</v>
      </c>
      <c r="L389" s="406">
        <f>IF(COUNT($H$430:L$430)='RFM input'!$AA$7, $G389*L$7, 0)</f>
        <v>0</v>
      </c>
      <c r="M389" s="406">
        <f>IF(COUNT($H$430:M$430)='RFM input'!$AA$7, $G389*M$7, 0)</f>
        <v>0</v>
      </c>
      <c r="N389" s="406">
        <f>IF(COUNT($H$430:N$430)='RFM input'!$AA$7, $G389*N$7, 0)</f>
        <v>0</v>
      </c>
      <c r="O389" s="406">
        <f>IF(COUNT($H$430:O$430)='RFM input'!$AA$7, $G389*O$7, 0)</f>
        <v>0</v>
      </c>
      <c r="P389" s="406">
        <f>IF(COUNT($H$430:P$430)='RFM input'!$AA$7, $G389*P$7, 0)</f>
        <v>0</v>
      </c>
      <c r="Q389" s="406">
        <f>IF(COUNT($H$430:Q$430)='RFM input'!$AA$7, $G389*Q$7, 0)</f>
        <v>0</v>
      </c>
      <c r="R389" s="427"/>
      <c r="S389" s="91"/>
      <c r="T389" s="91"/>
      <c r="U389" s="91"/>
      <c r="V389" s="91"/>
      <c r="W389" s="91"/>
      <c r="X389" s="91"/>
      <c r="Y389" s="91"/>
      <c r="Z389" s="91"/>
      <c r="AA389" s="249"/>
    </row>
    <row r="390" spans="1:27" hidden="1" outlineLevel="1">
      <c r="A390" s="4"/>
      <c r="B390" s="253"/>
      <c r="C390" s="428">
        <f>Asset12</f>
        <v>0</v>
      </c>
      <c r="D390" s="249"/>
      <c r="E390" s="249"/>
      <c r="F390" s="423"/>
      <c r="G390" s="422">
        <f t="shared" si="3"/>
        <v>0</v>
      </c>
      <c r="H390" s="406">
        <f>IF(COUNT($H$430:H$430)='RFM input'!$AA$7, $G390*H$7, 0)</f>
        <v>0</v>
      </c>
      <c r="I390" s="406">
        <f>IF(COUNT($H$430:I$430)='RFM input'!$AA$7, $G390*I$7, 0)</f>
        <v>0</v>
      </c>
      <c r="J390" s="406">
        <f>IF(COUNT($H$430:J$430)='RFM input'!$AA$7, $G390*J$7, 0)</f>
        <v>0</v>
      </c>
      <c r="K390" s="406">
        <f>IF(COUNT($H$430:K$430)='RFM input'!$AA$7, $G390*K$7, 0)</f>
        <v>0</v>
      </c>
      <c r="L390" s="406">
        <f>IF(COUNT($H$430:L$430)='RFM input'!$AA$7, $G390*L$7, 0)</f>
        <v>0</v>
      </c>
      <c r="M390" s="406">
        <f>IF(COUNT($H$430:M$430)='RFM input'!$AA$7, $G390*M$7, 0)</f>
        <v>0</v>
      </c>
      <c r="N390" s="406">
        <f>IF(COUNT($H$430:N$430)='RFM input'!$AA$7, $G390*N$7, 0)</f>
        <v>0</v>
      </c>
      <c r="O390" s="406">
        <f>IF(COUNT($H$430:O$430)='RFM input'!$AA$7, $G390*O$7, 0)</f>
        <v>0</v>
      </c>
      <c r="P390" s="406">
        <f>IF(COUNT($H$430:P$430)='RFM input'!$AA$7, $G390*P$7, 0)</f>
        <v>0</v>
      </c>
      <c r="Q390" s="406">
        <f>IF(COUNT($H$430:Q$430)='RFM input'!$AA$7, $G390*Q$7, 0)</f>
        <v>0</v>
      </c>
      <c r="R390" s="427"/>
      <c r="S390" s="91"/>
      <c r="T390" s="91"/>
      <c r="U390" s="91"/>
      <c r="V390" s="91"/>
      <c r="W390" s="91"/>
      <c r="X390" s="91"/>
      <c r="Y390" s="91"/>
      <c r="Z390" s="91"/>
      <c r="AA390" s="249"/>
    </row>
    <row r="391" spans="1:27" hidden="1" outlineLevel="1">
      <c r="A391" s="4"/>
      <c r="B391" s="253"/>
      <c r="C391" s="428">
        <f>Asset13</f>
        <v>0</v>
      </c>
      <c r="D391" s="249"/>
      <c r="E391" s="249"/>
      <c r="F391" s="423"/>
      <c r="G391" s="422">
        <f t="shared" si="3"/>
        <v>0</v>
      </c>
      <c r="H391" s="406">
        <f>IF(COUNT($H$430:H$430)='RFM input'!$AA$7, $G391*H$7, 0)</f>
        <v>0</v>
      </c>
      <c r="I391" s="406">
        <f>IF(COUNT($H$430:I$430)='RFM input'!$AA$7, $G391*I$7, 0)</f>
        <v>0</v>
      </c>
      <c r="J391" s="406">
        <f>IF(COUNT($H$430:J$430)='RFM input'!$AA$7, $G391*J$7, 0)</f>
        <v>0</v>
      </c>
      <c r="K391" s="406">
        <f>IF(COUNT($H$430:K$430)='RFM input'!$AA$7, $G391*K$7, 0)</f>
        <v>0</v>
      </c>
      <c r="L391" s="406">
        <f>IF(COUNT($H$430:L$430)='RFM input'!$AA$7, $G391*L$7, 0)</f>
        <v>0</v>
      </c>
      <c r="M391" s="406">
        <f>IF(COUNT($H$430:M$430)='RFM input'!$AA$7, $G391*M$7, 0)</f>
        <v>0</v>
      </c>
      <c r="N391" s="406">
        <f>IF(COUNT($H$430:N$430)='RFM input'!$AA$7, $G391*N$7, 0)</f>
        <v>0</v>
      </c>
      <c r="O391" s="406">
        <f>IF(COUNT($H$430:O$430)='RFM input'!$AA$7, $G391*O$7, 0)</f>
        <v>0</v>
      </c>
      <c r="P391" s="406">
        <f>IF(COUNT($H$430:P$430)='RFM input'!$AA$7, $G391*P$7, 0)</f>
        <v>0</v>
      </c>
      <c r="Q391" s="406">
        <f>IF(COUNT($H$430:Q$430)='RFM input'!$AA$7, $G391*Q$7, 0)</f>
        <v>0</v>
      </c>
      <c r="R391" s="427"/>
      <c r="S391" s="91"/>
      <c r="T391" s="91"/>
      <c r="U391" s="91"/>
      <c r="V391" s="91"/>
      <c r="W391" s="91"/>
      <c r="X391" s="91"/>
      <c r="Y391" s="91"/>
      <c r="Z391" s="91"/>
      <c r="AA391" s="249"/>
    </row>
    <row r="392" spans="1:27" hidden="1" outlineLevel="1">
      <c r="A392" s="4"/>
      <c r="B392" s="253"/>
      <c r="C392" s="428">
        <f>Asset14</f>
        <v>0</v>
      </c>
      <c r="D392" s="249"/>
      <c r="E392" s="249"/>
      <c r="F392" s="423"/>
      <c r="G392" s="422">
        <f t="shared" si="3"/>
        <v>0</v>
      </c>
      <c r="H392" s="406">
        <f>IF(COUNT($H$430:H$430)='RFM input'!$AA$7, $G392*H$7, 0)</f>
        <v>0</v>
      </c>
      <c r="I392" s="406">
        <f>IF(COUNT($H$430:I$430)='RFM input'!$AA$7, $G392*I$7, 0)</f>
        <v>0</v>
      </c>
      <c r="J392" s="406">
        <f>IF(COUNT($H$430:J$430)='RFM input'!$AA$7, $G392*J$7, 0)</f>
        <v>0</v>
      </c>
      <c r="K392" s="406">
        <f>IF(COUNT($H$430:K$430)='RFM input'!$AA$7, $G392*K$7, 0)</f>
        <v>0</v>
      </c>
      <c r="L392" s="406">
        <f>IF(COUNT($H$430:L$430)='RFM input'!$AA$7, $G392*L$7, 0)</f>
        <v>0</v>
      </c>
      <c r="M392" s="406">
        <f>IF(COUNT($H$430:M$430)='RFM input'!$AA$7, $G392*M$7, 0)</f>
        <v>0</v>
      </c>
      <c r="N392" s="406">
        <f>IF(COUNT($H$430:N$430)='RFM input'!$AA$7, $G392*N$7, 0)</f>
        <v>0</v>
      </c>
      <c r="O392" s="406">
        <f>IF(COUNT($H$430:O$430)='RFM input'!$AA$7, $G392*O$7, 0)</f>
        <v>0</v>
      </c>
      <c r="P392" s="406">
        <f>IF(COUNT($H$430:P$430)='RFM input'!$AA$7, $G392*P$7, 0)</f>
        <v>0</v>
      </c>
      <c r="Q392" s="406">
        <f>IF(COUNT($H$430:Q$430)='RFM input'!$AA$7, $G392*Q$7, 0)</f>
        <v>0</v>
      </c>
      <c r="R392" s="427"/>
      <c r="S392" s="91"/>
      <c r="T392" s="91"/>
      <c r="U392" s="91"/>
      <c r="V392" s="91"/>
      <c r="W392" s="91"/>
      <c r="X392" s="91"/>
      <c r="Y392" s="91"/>
      <c r="Z392" s="91"/>
      <c r="AA392" s="249"/>
    </row>
    <row r="393" spans="1:27" hidden="1" outlineLevel="1">
      <c r="A393" s="4"/>
      <c r="B393" s="253"/>
      <c r="C393" s="428">
        <f>Asset15</f>
        <v>0</v>
      </c>
      <c r="D393" s="249"/>
      <c r="E393" s="249"/>
      <c r="F393" s="423"/>
      <c r="G393" s="422">
        <f t="shared" si="3"/>
        <v>0</v>
      </c>
      <c r="H393" s="406">
        <f>IF(COUNT($H$430:H$430)='RFM input'!$AA$7, $G393*H$7, 0)</f>
        <v>0</v>
      </c>
      <c r="I393" s="406">
        <f>IF(COUNT($H$430:I$430)='RFM input'!$AA$7, $G393*I$7, 0)</f>
        <v>0</v>
      </c>
      <c r="J393" s="406">
        <f>IF(COUNT($H$430:J$430)='RFM input'!$AA$7, $G393*J$7, 0)</f>
        <v>0</v>
      </c>
      <c r="K393" s="406">
        <f>IF(COUNT($H$430:K$430)='RFM input'!$AA$7, $G393*K$7, 0)</f>
        <v>0</v>
      </c>
      <c r="L393" s="406">
        <f>IF(COUNT($H$430:L$430)='RFM input'!$AA$7, $G393*L$7, 0)</f>
        <v>0</v>
      </c>
      <c r="M393" s="406">
        <f>IF(COUNT($H$430:M$430)='RFM input'!$AA$7, $G393*M$7, 0)</f>
        <v>0</v>
      </c>
      <c r="N393" s="406">
        <f>IF(COUNT($H$430:N$430)='RFM input'!$AA$7, $G393*N$7, 0)</f>
        <v>0</v>
      </c>
      <c r="O393" s="406">
        <f>IF(COUNT($H$430:O$430)='RFM input'!$AA$7, $G393*O$7, 0)</f>
        <v>0</v>
      </c>
      <c r="P393" s="406">
        <f>IF(COUNT($H$430:P$430)='RFM input'!$AA$7, $G393*P$7, 0)</f>
        <v>0</v>
      </c>
      <c r="Q393" s="406">
        <f>IF(COUNT($H$430:Q$430)='RFM input'!$AA$7, $G393*Q$7, 0)</f>
        <v>0</v>
      </c>
      <c r="R393" s="427"/>
      <c r="S393" s="91"/>
      <c r="T393" s="91"/>
      <c r="U393" s="91"/>
      <c r="V393" s="91"/>
      <c r="W393" s="91"/>
      <c r="X393" s="91"/>
      <c r="Y393" s="91"/>
      <c r="Z393" s="91"/>
      <c r="AA393" s="249"/>
    </row>
    <row r="394" spans="1:27" hidden="1" outlineLevel="1">
      <c r="A394" s="4"/>
      <c r="B394" s="253"/>
      <c r="C394" s="428">
        <f>Asset16</f>
        <v>0</v>
      </c>
      <c r="D394" s="249"/>
      <c r="E394" s="249"/>
      <c r="F394" s="423"/>
      <c r="G394" s="422">
        <f t="shared" si="3"/>
        <v>0</v>
      </c>
      <c r="H394" s="406">
        <f>IF(COUNT($H$430:H$430)='RFM input'!$AA$7, $G394*H$7, 0)</f>
        <v>0</v>
      </c>
      <c r="I394" s="406">
        <f>IF(COUNT($H$430:I$430)='RFM input'!$AA$7, $G394*I$7, 0)</f>
        <v>0</v>
      </c>
      <c r="J394" s="406">
        <f>IF(COUNT($H$430:J$430)='RFM input'!$AA$7, $G394*J$7, 0)</f>
        <v>0</v>
      </c>
      <c r="K394" s="406">
        <f>IF(COUNT($H$430:K$430)='RFM input'!$AA$7, $G394*K$7, 0)</f>
        <v>0</v>
      </c>
      <c r="L394" s="406">
        <f>IF(COUNT($H$430:L$430)='RFM input'!$AA$7, $G394*L$7, 0)</f>
        <v>0</v>
      </c>
      <c r="M394" s="406">
        <f>IF(COUNT($H$430:M$430)='RFM input'!$AA$7, $G394*M$7, 0)</f>
        <v>0</v>
      </c>
      <c r="N394" s="406">
        <f>IF(COUNT($H$430:N$430)='RFM input'!$AA$7, $G394*N$7, 0)</f>
        <v>0</v>
      </c>
      <c r="O394" s="406">
        <f>IF(COUNT($H$430:O$430)='RFM input'!$AA$7, $G394*O$7, 0)</f>
        <v>0</v>
      </c>
      <c r="P394" s="406">
        <f>IF(COUNT($H$430:P$430)='RFM input'!$AA$7, $G394*P$7, 0)</f>
        <v>0</v>
      </c>
      <c r="Q394" s="406">
        <f>IF(COUNT($H$430:Q$430)='RFM input'!$AA$7, $G394*Q$7, 0)</f>
        <v>0</v>
      </c>
      <c r="R394" s="427"/>
      <c r="S394" s="91"/>
      <c r="T394" s="91"/>
      <c r="U394" s="91"/>
      <c r="V394" s="91"/>
      <c r="W394" s="91"/>
      <c r="X394" s="91"/>
      <c r="Y394" s="91"/>
      <c r="Z394" s="91"/>
      <c r="AA394" s="249"/>
    </row>
    <row r="395" spans="1:27" hidden="1" outlineLevel="1">
      <c r="A395" s="4"/>
      <c r="B395" s="253"/>
      <c r="C395" s="428">
        <f>Asset17</f>
        <v>0</v>
      </c>
      <c r="D395" s="249"/>
      <c r="E395" s="249"/>
      <c r="F395" s="423"/>
      <c r="G395" s="422">
        <f t="shared" si="3"/>
        <v>0</v>
      </c>
      <c r="H395" s="406">
        <f>IF(COUNT($H$430:H$430)='RFM input'!$AA$7, $G395*H$7, 0)</f>
        <v>0</v>
      </c>
      <c r="I395" s="406">
        <f>IF(COUNT($H$430:I$430)='RFM input'!$AA$7, $G395*I$7, 0)</f>
        <v>0</v>
      </c>
      <c r="J395" s="406">
        <f>IF(COUNT($H$430:J$430)='RFM input'!$AA$7, $G395*J$7, 0)</f>
        <v>0</v>
      </c>
      <c r="K395" s="406">
        <f>IF(COUNT($H$430:K$430)='RFM input'!$AA$7, $G395*K$7, 0)</f>
        <v>0</v>
      </c>
      <c r="L395" s="406">
        <f>IF(COUNT($H$430:L$430)='RFM input'!$AA$7, $G395*L$7, 0)</f>
        <v>0</v>
      </c>
      <c r="M395" s="406">
        <f>IF(COUNT($H$430:M$430)='RFM input'!$AA$7, $G395*M$7, 0)</f>
        <v>0</v>
      </c>
      <c r="N395" s="406">
        <f>IF(COUNT($H$430:N$430)='RFM input'!$AA$7, $G395*N$7, 0)</f>
        <v>0</v>
      </c>
      <c r="O395" s="406">
        <f>IF(COUNT($H$430:O$430)='RFM input'!$AA$7, $G395*O$7, 0)</f>
        <v>0</v>
      </c>
      <c r="P395" s="406">
        <f>IF(COUNT($H$430:P$430)='RFM input'!$AA$7, $G395*P$7, 0)</f>
        <v>0</v>
      </c>
      <c r="Q395" s="406">
        <f>IF(COUNT($H$430:Q$430)='RFM input'!$AA$7, $G395*Q$7, 0)</f>
        <v>0</v>
      </c>
      <c r="R395" s="427"/>
      <c r="S395" s="91"/>
      <c r="T395" s="91"/>
      <c r="U395" s="91"/>
      <c r="V395" s="91"/>
      <c r="W395" s="91"/>
      <c r="X395" s="91"/>
      <c r="Y395" s="91"/>
      <c r="Z395" s="91"/>
      <c r="AA395" s="249"/>
    </row>
    <row r="396" spans="1:27" hidden="1" outlineLevel="1">
      <c r="A396" s="4"/>
      <c r="B396" s="253"/>
      <c r="C396" s="428">
        <f>Asset18</f>
        <v>0</v>
      </c>
      <c r="D396" s="249"/>
      <c r="E396" s="249"/>
      <c r="F396" s="423"/>
      <c r="G396" s="422">
        <f t="shared" si="3"/>
        <v>0</v>
      </c>
      <c r="H396" s="406">
        <f>IF(COUNT($H$430:H$430)='RFM input'!$AA$7, $G396*H$7, 0)</f>
        <v>0</v>
      </c>
      <c r="I396" s="406">
        <f>IF(COUNT($H$430:I$430)='RFM input'!$AA$7, $G396*I$7, 0)</f>
        <v>0</v>
      </c>
      <c r="J396" s="406">
        <f>IF(COUNT($H$430:J$430)='RFM input'!$AA$7, $G396*J$7, 0)</f>
        <v>0</v>
      </c>
      <c r="K396" s="406">
        <f>IF(COUNT($H$430:K$430)='RFM input'!$AA$7, $G396*K$7, 0)</f>
        <v>0</v>
      </c>
      <c r="L396" s="406">
        <f>IF(COUNT($H$430:L$430)='RFM input'!$AA$7, $G396*L$7, 0)</f>
        <v>0</v>
      </c>
      <c r="M396" s="406">
        <f>IF(COUNT($H$430:M$430)='RFM input'!$AA$7, $G396*M$7, 0)</f>
        <v>0</v>
      </c>
      <c r="N396" s="406">
        <f>IF(COUNT($H$430:N$430)='RFM input'!$AA$7, $G396*N$7, 0)</f>
        <v>0</v>
      </c>
      <c r="O396" s="406">
        <f>IF(COUNT($H$430:O$430)='RFM input'!$AA$7, $G396*O$7, 0)</f>
        <v>0</v>
      </c>
      <c r="P396" s="406">
        <f>IF(COUNT($H$430:P$430)='RFM input'!$AA$7, $G396*P$7, 0)</f>
        <v>0</v>
      </c>
      <c r="Q396" s="406">
        <f>IF(COUNT($H$430:Q$430)='RFM input'!$AA$7, $G396*Q$7, 0)</f>
        <v>0</v>
      </c>
      <c r="R396" s="427"/>
      <c r="S396" s="91"/>
      <c r="T396" s="91"/>
      <c r="U396" s="91"/>
      <c r="V396" s="91"/>
      <c r="W396" s="91"/>
      <c r="X396" s="91"/>
      <c r="Y396" s="91"/>
      <c r="Z396" s="91"/>
      <c r="AA396" s="249"/>
    </row>
    <row r="397" spans="1:27" hidden="1" outlineLevel="1">
      <c r="A397" s="4"/>
      <c r="B397" s="253"/>
      <c r="C397" s="428">
        <f>Asset19</f>
        <v>0</v>
      </c>
      <c r="D397" s="249"/>
      <c r="E397" s="249"/>
      <c r="F397" s="423"/>
      <c r="G397" s="422">
        <f t="shared" si="3"/>
        <v>0</v>
      </c>
      <c r="H397" s="406">
        <f>IF(COUNT($H$430:H$430)='RFM input'!$AA$7, $G397*H$7, 0)</f>
        <v>0</v>
      </c>
      <c r="I397" s="406">
        <f>IF(COUNT($H$430:I$430)='RFM input'!$AA$7, $G397*I$7, 0)</f>
        <v>0</v>
      </c>
      <c r="J397" s="406">
        <f>IF(COUNT($H$430:J$430)='RFM input'!$AA$7, $G397*J$7, 0)</f>
        <v>0</v>
      </c>
      <c r="K397" s="406">
        <f>IF(COUNT($H$430:K$430)='RFM input'!$AA$7, $G397*K$7, 0)</f>
        <v>0</v>
      </c>
      <c r="L397" s="406">
        <f>IF(COUNT($H$430:L$430)='RFM input'!$AA$7, $G397*L$7, 0)</f>
        <v>0</v>
      </c>
      <c r="M397" s="406">
        <f>IF(COUNT($H$430:M$430)='RFM input'!$AA$7, $G397*M$7, 0)</f>
        <v>0</v>
      </c>
      <c r="N397" s="406">
        <f>IF(COUNT($H$430:N$430)='RFM input'!$AA$7, $G397*N$7, 0)</f>
        <v>0</v>
      </c>
      <c r="O397" s="406">
        <f>IF(COUNT($H$430:O$430)='RFM input'!$AA$7, $G397*O$7, 0)</f>
        <v>0</v>
      </c>
      <c r="P397" s="406">
        <f>IF(COUNT($H$430:P$430)='RFM input'!$AA$7, $G397*P$7, 0)</f>
        <v>0</v>
      </c>
      <c r="Q397" s="406">
        <f>IF(COUNT($H$430:Q$430)='RFM input'!$AA$7, $G397*Q$7, 0)</f>
        <v>0</v>
      </c>
      <c r="R397" s="427"/>
      <c r="S397" s="91"/>
      <c r="T397" s="91"/>
      <c r="U397" s="91"/>
      <c r="V397" s="91"/>
      <c r="W397" s="91"/>
      <c r="X397" s="91"/>
      <c r="Y397" s="91"/>
      <c r="Z397" s="91"/>
      <c r="AA397" s="249"/>
    </row>
    <row r="398" spans="1:27" hidden="1" outlineLevel="1">
      <c r="A398" s="4"/>
      <c r="B398" s="253"/>
      <c r="C398" s="428">
        <f>Asset20</f>
        <v>0</v>
      </c>
      <c r="D398" s="249"/>
      <c r="E398" s="249"/>
      <c r="F398" s="423"/>
      <c r="G398" s="422">
        <f t="shared" si="3"/>
        <v>0</v>
      </c>
      <c r="H398" s="406">
        <f>IF(COUNT($H$430:H$430)='RFM input'!$AA$7, $G398*H$7, 0)</f>
        <v>0</v>
      </c>
      <c r="I398" s="406">
        <f>IF(COUNT($H$430:I$430)='RFM input'!$AA$7, $G398*I$7, 0)</f>
        <v>0</v>
      </c>
      <c r="J398" s="406">
        <f>IF(COUNT($H$430:J$430)='RFM input'!$AA$7, $G398*J$7, 0)</f>
        <v>0</v>
      </c>
      <c r="K398" s="406">
        <f>IF(COUNT($H$430:K$430)='RFM input'!$AA$7, $G398*K$7, 0)</f>
        <v>0</v>
      </c>
      <c r="L398" s="406">
        <f>IF(COUNT($H$430:L$430)='RFM input'!$AA$7, $G398*L$7, 0)</f>
        <v>0</v>
      </c>
      <c r="M398" s="406">
        <f>IF(COUNT($H$430:M$430)='RFM input'!$AA$7, $G398*M$7, 0)</f>
        <v>0</v>
      </c>
      <c r="N398" s="406">
        <f>IF(COUNT($H$430:N$430)='RFM input'!$AA$7, $G398*N$7, 0)</f>
        <v>0</v>
      </c>
      <c r="O398" s="406">
        <f>IF(COUNT($H$430:O$430)='RFM input'!$AA$7, $G398*O$7, 0)</f>
        <v>0</v>
      </c>
      <c r="P398" s="406">
        <f>IF(COUNT($H$430:P$430)='RFM input'!$AA$7, $G398*P$7, 0)</f>
        <v>0</v>
      </c>
      <c r="Q398" s="406">
        <f>IF(COUNT($H$430:Q$430)='RFM input'!$AA$7, $G398*Q$7, 0)</f>
        <v>0</v>
      </c>
      <c r="R398" s="427"/>
      <c r="S398" s="91"/>
      <c r="T398" s="91"/>
      <c r="U398" s="91"/>
      <c r="V398" s="91"/>
      <c r="W398" s="91"/>
      <c r="X398" s="91"/>
      <c r="Y398" s="91"/>
      <c r="Z398" s="91"/>
      <c r="AA398" s="249"/>
    </row>
    <row r="399" spans="1:27" hidden="1" outlineLevel="1">
      <c r="A399" s="4"/>
      <c r="B399" s="253"/>
      <c r="C399" s="428">
        <f>Asset21</f>
        <v>0</v>
      </c>
      <c r="D399" s="249"/>
      <c r="E399" s="249"/>
      <c r="F399" s="423"/>
      <c r="G399" s="422">
        <f t="shared" si="3"/>
        <v>0</v>
      </c>
      <c r="H399" s="406">
        <f>IF(COUNT($H$430:H$430)='RFM input'!$AA$7, $G399*H$7, 0)</f>
        <v>0</v>
      </c>
      <c r="I399" s="406">
        <f>IF(COUNT($H$430:I$430)='RFM input'!$AA$7, $G399*I$7, 0)</f>
        <v>0</v>
      </c>
      <c r="J399" s="406">
        <f>IF(COUNT($H$430:J$430)='RFM input'!$AA$7, $G399*J$7, 0)</f>
        <v>0</v>
      </c>
      <c r="K399" s="406">
        <f>IF(COUNT($H$430:K$430)='RFM input'!$AA$7, $G399*K$7, 0)</f>
        <v>0</v>
      </c>
      <c r="L399" s="406">
        <f>IF(COUNT($H$430:L$430)='RFM input'!$AA$7, $G399*L$7, 0)</f>
        <v>0</v>
      </c>
      <c r="M399" s="406">
        <f>IF(COUNT($H$430:M$430)='RFM input'!$AA$7, $G399*M$7, 0)</f>
        <v>0</v>
      </c>
      <c r="N399" s="406">
        <f>IF(COUNT($H$430:N$430)='RFM input'!$AA$7, $G399*N$7, 0)</f>
        <v>0</v>
      </c>
      <c r="O399" s="406">
        <f>IF(COUNT($H$430:O$430)='RFM input'!$AA$7, $G399*O$7, 0)</f>
        <v>0</v>
      </c>
      <c r="P399" s="406">
        <f>IF(COUNT($H$430:P$430)='RFM input'!$AA$7, $G399*P$7, 0)</f>
        <v>0</v>
      </c>
      <c r="Q399" s="406">
        <f>IF(COUNT($H$430:Q$430)='RFM input'!$AA$7, $G399*Q$7, 0)</f>
        <v>0</v>
      </c>
      <c r="R399" s="427"/>
      <c r="S399" s="91"/>
      <c r="T399" s="91"/>
      <c r="U399" s="91"/>
      <c r="V399" s="91"/>
      <c r="W399" s="91"/>
      <c r="X399" s="91"/>
      <c r="Y399" s="91"/>
      <c r="Z399" s="91"/>
      <c r="AA399" s="249"/>
    </row>
    <row r="400" spans="1:27" hidden="1" outlineLevel="1">
      <c r="A400" s="4"/>
      <c r="B400" s="253"/>
      <c r="C400" s="428">
        <f>Asset22</f>
        <v>0</v>
      </c>
      <c r="D400" s="249"/>
      <c r="E400" s="249"/>
      <c r="F400" s="423"/>
      <c r="G400" s="422">
        <f t="shared" si="3"/>
        <v>0</v>
      </c>
      <c r="H400" s="406">
        <f>IF(COUNT($H$430:H$430)='RFM input'!$AA$7, $G400*H$7, 0)</f>
        <v>0</v>
      </c>
      <c r="I400" s="406">
        <f>IF(COUNT($H$430:I$430)='RFM input'!$AA$7, $G400*I$7, 0)</f>
        <v>0</v>
      </c>
      <c r="J400" s="406">
        <f>IF(COUNT($H$430:J$430)='RFM input'!$AA$7, $G400*J$7, 0)</f>
        <v>0</v>
      </c>
      <c r="K400" s="406">
        <f>IF(COUNT($H$430:K$430)='RFM input'!$AA$7, $G400*K$7, 0)</f>
        <v>0</v>
      </c>
      <c r="L400" s="406">
        <f>IF(COUNT($H$430:L$430)='RFM input'!$AA$7, $G400*L$7, 0)</f>
        <v>0</v>
      </c>
      <c r="M400" s="406">
        <f>IF(COUNT($H$430:M$430)='RFM input'!$AA$7, $G400*M$7, 0)</f>
        <v>0</v>
      </c>
      <c r="N400" s="406">
        <f>IF(COUNT($H$430:N$430)='RFM input'!$AA$7, $G400*N$7, 0)</f>
        <v>0</v>
      </c>
      <c r="O400" s="406">
        <f>IF(COUNT($H$430:O$430)='RFM input'!$AA$7, $G400*O$7, 0)</f>
        <v>0</v>
      </c>
      <c r="P400" s="406">
        <f>IF(COUNT($H$430:P$430)='RFM input'!$AA$7, $G400*P$7, 0)</f>
        <v>0</v>
      </c>
      <c r="Q400" s="406">
        <f>IF(COUNT($H$430:Q$430)='RFM input'!$AA$7, $G400*Q$7, 0)</f>
        <v>0</v>
      </c>
      <c r="R400" s="427"/>
      <c r="S400" s="91"/>
      <c r="T400" s="91"/>
      <c r="U400" s="91"/>
      <c r="V400" s="91"/>
      <c r="W400" s="91"/>
      <c r="X400" s="91"/>
      <c r="Y400" s="91"/>
      <c r="Z400" s="91"/>
      <c r="AA400" s="249"/>
    </row>
    <row r="401" spans="1:27" hidden="1" outlineLevel="1">
      <c r="A401" s="4"/>
      <c r="B401" s="253"/>
      <c r="C401" s="428">
        <f>Asset23</f>
        <v>0</v>
      </c>
      <c r="D401" s="249"/>
      <c r="E401" s="249"/>
      <c r="F401" s="423"/>
      <c r="G401" s="422">
        <f t="shared" si="3"/>
        <v>0</v>
      </c>
      <c r="H401" s="406">
        <f>IF(COUNT($H$430:H$430)='RFM input'!$AA$7, $G401*H$7, 0)</f>
        <v>0</v>
      </c>
      <c r="I401" s="406">
        <f>IF(COUNT($H$430:I$430)='RFM input'!$AA$7, $G401*I$7, 0)</f>
        <v>0</v>
      </c>
      <c r="J401" s="406">
        <f>IF(COUNT($H$430:J$430)='RFM input'!$AA$7, $G401*J$7, 0)</f>
        <v>0</v>
      </c>
      <c r="K401" s="406">
        <f>IF(COUNT($H$430:K$430)='RFM input'!$AA$7, $G401*K$7, 0)</f>
        <v>0</v>
      </c>
      <c r="L401" s="406">
        <f>IF(COUNT($H$430:L$430)='RFM input'!$AA$7, $G401*L$7, 0)</f>
        <v>0</v>
      </c>
      <c r="M401" s="406">
        <f>IF(COUNT($H$430:M$430)='RFM input'!$AA$7, $G401*M$7, 0)</f>
        <v>0</v>
      </c>
      <c r="N401" s="406">
        <f>IF(COUNT($H$430:N$430)='RFM input'!$AA$7, $G401*N$7, 0)</f>
        <v>0</v>
      </c>
      <c r="O401" s="406">
        <f>IF(COUNT($H$430:O$430)='RFM input'!$AA$7, $G401*O$7, 0)</f>
        <v>0</v>
      </c>
      <c r="P401" s="406">
        <f>IF(COUNT($H$430:P$430)='RFM input'!$AA$7, $G401*P$7, 0)</f>
        <v>0</v>
      </c>
      <c r="Q401" s="406">
        <f>IF(COUNT($H$430:Q$430)='RFM input'!$AA$7, $G401*Q$7, 0)</f>
        <v>0</v>
      </c>
      <c r="R401" s="427"/>
      <c r="S401" s="91"/>
      <c r="T401" s="91"/>
      <c r="U401" s="91"/>
      <c r="V401" s="91"/>
      <c r="W401" s="91"/>
      <c r="X401" s="91"/>
      <c r="Y401" s="91"/>
      <c r="Z401" s="91"/>
      <c r="AA401" s="249"/>
    </row>
    <row r="402" spans="1:27" hidden="1" outlineLevel="1">
      <c r="A402" s="4"/>
      <c r="B402" s="253"/>
      <c r="C402" s="428">
        <f>Asset24</f>
        <v>0</v>
      </c>
      <c r="D402" s="249"/>
      <c r="E402" s="249"/>
      <c r="F402" s="423"/>
      <c r="G402" s="422">
        <f t="shared" si="3"/>
        <v>0</v>
      </c>
      <c r="H402" s="406">
        <f>IF(COUNT($H$430:H$430)='RFM input'!$AA$7, $G402*H$7, 0)</f>
        <v>0</v>
      </c>
      <c r="I402" s="406">
        <f>IF(COUNT($H$430:I$430)='RFM input'!$AA$7, $G402*I$7, 0)</f>
        <v>0</v>
      </c>
      <c r="J402" s="406">
        <f>IF(COUNT($H$430:J$430)='RFM input'!$AA$7, $G402*J$7, 0)</f>
        <v>0</v>
      </c>
      <c r="K402" s="406">
        <f>IF(COUNT($H$430:K$430)='RFM input'!$AA$7, $G402*K$7, 0)</f>
        <v>0</v>
      </c>
      <c r="L402" s="406">
        <f>IF(COUNT($H$430:L$430)='RFM input'!$AA$7, $G402*L$7, 0)</f>
        <v>0</v>
      </c>
      <c r="M402" s="406">
        <f>IF(COUNT($H$430:M$430)='RFM input'!$AA$7, $G402*M$7, 0)</f>
        <v>0</v>
      </c>
      <c r="N402" s="406">
        <f>IF(COUNT($H$430:N$430)='RFM input'!$AA$7, $G402*N$7, 0)</f>
        <v>0</v>
      </c>
      <c r="O402" s="406">
        <f>IF(COUNT($H$430:O$430)='RFM input'!$AA$7, $G402*O$7, 0)</f>
        <v>0</v>
      </c>
      <c r="P402" s="406">
        <f>IF(COUNT($H$430:P$430)='RFM input'!$AA$7, $G402*P$7, 0)</f>
        <v>0</v>
      </c>
      <c r="Q402" s="406">
        <f>IF(COUNT($H$430:Q$430)='RFM input'!$AA$7, $G402*Q$7, 0)</f>
        <v>0</v>
      </c>
      <c r="R402" s="427"/>
      <c r="S402" s="91"/>
      <c r="T402" s="91"/>
      <c r="U402" s="91"/>
      <c r="V402" s="91"/>
      <c r="W402" s="91"/>
      <c r="X402" s="91"/>
      <c r="Y402" s="91"/>
      <c r="Z402" s="91"/>
      <c r="AA402" s="249"/>
    </row>
    <row r="403" spans="1:27" hidden="1" outlineLevel="1">
      <c r="A403" s="4"/>
      <c r="B403" s="253"/>
      <c r="C403" s="428">
        <f>Asset25</f>
        <v>0</v>
      </c>
      <c r="D403" s="249"/>
      <c r="E403" s="249"/>
      <c r="F403" s="423"/>
      <c r="G403" s="422">
        <f t="shared" si="3"/>
        <v>0</v>
      </c>
      <c r="H403" s="406">
        <f>IF(COUNT($H$430:H$430)='RFM input'!$AA$7, $G403*H$7, 0)</f>
        <v>0</v>
      </c>
      <c r="I403" s="406">
        <f>IF(COUNT($H$430:I$430)='RFM input'!$AA$7, $G403*I$7, 0)</f>
        <v>0</v>
      </c>
      <c r="J403" s="406">
        <f>IF(COUNT($H$430:J$430)='RFM input'!$AA$7, $G403*J$7, 0)</f>
        <v>0</v>
      </c>
      <c r="K403" s="406">
        <f>IF(COUNT($H$430:K$430)='RFM input'!$AA$7, $G403*K$7, 0)</f>
        <v>0</v>
      </c>
      <c r="L403" s="406">
        <f>IF(COUNT($H$430:L$430)='RFM input'!$AA$7, $G403*L$7, 0)</f>
        <v>0</v>
      </c>
      <c r="M403" s="406">
        <f>IF(COUNT($H$430:M$430)='RFM input'!$AA$7, $G403*M$7, 0)</f>
        <v>0</v>
      </c>
      <c r="N403" s="406">
        <f>IF(COUNT($H$430:N$430)='RFM input'!$AA$7, $G403*N$7, 0)</f>
        <v>0</v>
      </c>
      <c r="O403" s="406">
        <f>IF(COUNT($H$430:O$430)='RFM input'!$AA$7, $G403*O$7, 0)</f>
        <v>0</v>
      </c>
      <c r="P403" s="406">
        <f>IF(COUNT($H$430:P$430)='RFM input'!$AA$7, $G403*P$7, 0)</f>
        <v>0</v>
      </c>
      <c r="Q403" s="406">
        <f>IF(COUNT($H$430:Q$430)='RFM input'!$AA$7, $G403*Q$7, 0)</f>
        <v>0</v>
      </c>
      <c r="R403" s="427"/>
      <c r="S403" s="91"/>
      <c r="T403" s="91"/>
      <c r="U403" s="91"/>
      <c r="V403" s="91"/>
      <c r="W403" s="91"/>
      <c r="X403" s="91"/>
      <c r="Y403" s="91"/>
      <c r="Z403" s="91"/>
      <c r="AA403" s="249"/>
    </row>
    <row r="404" spans="1:27" hidden="1" outlineLevel="1">
      <c r="A404" s="4"/>
      <c r="B404" s="253"/>
      <c r="C404" s="428">
        <f>Asset26</f>
        <v>0</v>
      </c>
      <c r="D404" s="249"/>
      <c r="E404" s="249"/>
      <c r="F404" s="423"/>
      <c r="G404" s="422">
        <f t="shared" si="3"/>
        <v>0</v>
      </c>
      <c r="H404" s="406">
        <f>IF(COUNT($H$430:H$430)='RFM input'!$AA$7, $G404*H$7, 0)</f>
        <v>0</v>
      </c>
      <c r="I404" s="406">
        <f>IF(COUNT($H$430:I$430)='RFM input'!$AA$7, $G404*I$7, 0)</f>
        <v>0</v>
      </c>
      <c r="J404" s="406">
        <f>IF(COUNT($H$430:J$430)='RFM input'!$AA$7, $G404*J$7, 0)</f>
        <v>0</v>
      </c>
      <c r="K404" s="406">
        <f>IF(COUNT($H$430:K$430)='RFM input'!$AA$7, $G404*K$7, 0)</f>
        <v>0</v>
      </c>
      <c r="L404" s="406">
        <f>IF(COUNT($H$430:L$430)='RFM input'!$AA$7, $G404*L$7, 0)</f>
        <v>0</v>
      </c>
      <c r="M404" s="406">
        <f>IF(COUNT($H$430:M$430)='RFM input'!$AA$7, $G404*M$7, 0)</f>
        <v>0</v>
      </c>
      <c r="N404" s="406">
        <f>IF(COUNT($H$430:N$430)='RFM input'!$AA$7, $G404*N$7, 0)</f>
        <v>0</v>
      </c>
      <c r="O404" s="406">
        <f>IF(COUNT($H$430:O$430)='RFM input'!$AA$7, $G404*O$7, 0)</f>
        <v>0</v>
      </c>
      <c r="P404" s="406">
        <f>IF(COUNT($H$430:P$430)='RFM input'!$AA$7, $G404*P$7, 0)</f>
        <v>0</v>
      </c>
      <c r="Q404" s="406">
        <f>IF(COUNT($H$430:Q$430)='RFM input'!$AA$7, $G404*Q$7, 0)</f>
        <v>0</v>
      </c>
      <c r="R404" s="427"/>
      <c r="S404" s="91"/>
      <c r="T404" s="91"/>
      <c r="U404" s="91"/>
      <c r="V404" s="91"/>
      <c r="W404" s="91"/>
      <c r="X404" s="91"/>
      <c r="Y404" s="91"/>
      <c r="Z404" s="91"/>
      <c r="AA404" s="249"/>
    </row>
    <row r="405" spans="1:27" hidden="1" outlineLevel="1">
      <c r="A405" s="4"/>
      <c r="B405" s="253"/>
      <c r="C405" s="428">
        <f>Asset27</f>
        <v>0</v>
      </c>
      <c r="D405" s="249"/>
      <c r="E405" s="249"/>
      <c r="F405" s="423"/>
      <c r="G405" s="422">
        <f t="shared" si="3"/>
        <v>0</v>
      </c>
      <c r="H405" s="406">
        <f>IF(COUNT($H$430:H$430)='RFM input'!$AA$7, $G405*H$7, 0)</f>
        <v>0</v>
      </c>
      <c r="I405" s="406">
        <f>IF(COUNT($H$430:I$430)='RFM input'!$AA$7, $G405*I$7, 0)</f>
        <v>0</v>
      </c>
      <c r="J405" s="406">
        <f>IF(COUNT($H$430:J$430)='RFM input'!$AA$7, $G405*J$7, 0)</f>
        <v>0</v>
      </c>
      <c r="K405" s="406">
        <f>IF(COUNT($H$430:K$430)='RFM input'!$AA$7, $G405*K$7, 0)</f>
        <v>0</v>
      </c>
      <c r="L405" s="406">
        <f>IF(COUNT($H$430:L$430)='RFM input'!$AA$7, $G405*L$7, 0)</f>
        <v>0</v>
      </c>
      <c r="M405" s="406">
        <f>IF(COUNT($H$430:M$430)='RFM input'!$AA$7, $G405*M$7, 0)</f>
        <v>0</v>
      </c>
      <c r="N405" s="406">
        <f>IF(COUNT($H$430:N$430)='RFM input'!$AA$7, $G405*N$7, 0)</f>
        <v>0</v>
      </c>
      <c r="O405" s="406">
        <f>IF(COUNT($H$430:O$430)='RFM input'!$AA$7, $G405*O$7, 0)</f>
        <v>0</v>
      </c>
      <c r="P405" s="406">
        <f>IF(COUNT($H$430:P$430)='RFM input'!$AA$7, $G405*P$7, 0)</f>
        <v>0</v>
      </c>
      <c r="Q405" s="406">
        <f>IF(COUNT($H$430:Q$430)='RFM input'!$AA$7, $G405*Q$7, 0)</f>
        <v>0</v>
      </c>
      <c r="R405" s="427"/>
      <c r="S405" s="91"/>
      <c r="T405" s="91"/>
      <c r="U405" s="91"/>
      <c r="V405" s="91"/>
      <c r="W405" s="91"/>
      <c r="X405" s="91"/>
      <c r="Y405" s="91"/>
      <c r="Z405" s="91"/>
      <c r="AA405" s="249"/>
    </row>
    <row r="406" spans="1:27" hidden="1" outlineLevel="1">
      <c r="A406" s="4"/>
      <c r="B406" s="253"/>
      <c r="C406" s="428">
        <f>Asset28</f>
        <v>0</v>
      </c>
      <c r="D406" s="249"/>
      <c r="E406" s="249"/>
      <c r="F406" s="423"/>
      <c r="G406" s="422">
        <f t="shared" si="3"/>
        <v>0</v>
      </c>
      <c r="H406" s="406">
        <f>IF(COUNT($H$430:H$430)='RFM input'!$AA$7, $G406*H$7, 0)</f>
        <v>0</v>
      </c>
      <c r="I406" s="406">
        <f>IF(COUNT($H$430:I$430)='RFM input'!$AA$7, $G406*I$7, 0)</f>
        <v>0</v>
      </c>
      <c r="J406" s="406">
        <f>IF(COUNT($H$430:J$430)='RFM input'!$AA$7, $G406*J$7, 0)</f>
        <v>0</v>
      </c>
      <c r="K406" s="406">
        <f>IF(COUNT($H$430:K$430)='RFM input'!$AA$7, $G406*K$7, 0)</f>
        <v>0</v>
      </c>
      <c r="L406" s="406">
        <f>IF(COUNT($H$430:L$430)='RFM input'!$AA$7, $G406*L$7, 0)</f>
        <v>0</v>
      </c>
      <c r="M406" s="406">
        <f>IF(COUNT($H$430:M$430)='RFM input'!$AA$7, $G406*M$7, 0)</f>
        <v>0</v>
      </c>
      <c r="N406" s="406">
        <f>IF(COUNT($H$430:N$430)='RFM input'!$AA$7, $G406*N$7, 0)</f>
        <v>0</v>
      </c>
      <c r="O406" s="406">
        <f>IF(COUNT($H$430:O$430)='RFM input'!$AA$7, $G406*O$7, 0)</f>
        <v>0</v>
      </c>
      <c r="P406" s="406">
        <f>IF(COUNT($H$430:P$430)='RFM input'!$AA$7, $G406*P$7, 0)</f>
        <v>0</v>
      </c>
      <c r="Q406" s="406">
        <f>IF(COUNT($H$430:Q$430)='RFM input'!$AA$7, $G406*Q$7, 0)</f>
        <v>0</v>
      </c>
      <c r="R406" s="427"/>
      <c r="S406" s="91"/>
      <c r="T406" s="91"/>
      <c r="U406" s="91"/>
      <c r="V406" s="91"/>
      <c r="W406" s="91"/>
      <c r="X406" s="91"/>
      <c r="Y406" s="91"/>
      <c r="Z406" s="91"/>
      <c r="AA406" s="249"/>
    </row>
    <row r="407" spans="1:27" hidden="1" outlineLevel="1">
      <c r="A407" s="4"/>
      <c r="B407" s="253"/>
      <c r="C407" s="428">
        <f>Asset29</f>
        <v>0</v>
      </c>
      <c r="D407" s="249"/>
      <c r="E407" s="249"/>
      <c r="F407" s="423"/>
      <c r="G407" s="422">
        <f t="shared" si="3"/>
        <v>0</v>
      </c>
      <c r="H407" s="406">
        <f>IF(COUNT($H$430:H$430)='RFM input'!$AA$7, $G407*H$7, 0)</f>
        <v>0</v>
      </c>
      <c r="I407" s="406">
        <f>IF(COUNT($H$430:I$430)='RFM input'!$AA$7, $G407*I$7, 0)</f>
        <v>0</v>
      </c>
      <c r="J407" s="406">
        <f>IF(COUNT($H$430:J$430)='RFM input'!$AA$7, $G407*J$7, 0)</f>
        <v>0</v>
      </c>
      <c r="K407" s="406">
        <f>IF(COUNT($H$430:K$430)='RFM input'!$AA$7, $G407*K$7, 0)</f>
        <v>0</v>
      </c>
      <c r="L407" s="406">
        <f>IF(COUNT($H$430:L$430)='RFM input'!$AA$7, $G407*L$7, 0)</f>
        <v>0</v>
      </c>
      <c r="M407" s="406">
        <f>IF(COUNT($H$430:M$430)='RFM input'!$AA$7, $G407*M$7, 0)</f>
        <v>0</v>
      </c>
      <c r="N407" s="406">
        <f>IF(COUNT($H$430:N$430)='RFM input'!$AA$7, $G407*N$7, 0)</f>
        <v>0</v>
      </c>
      <c r="O407" s="406">
        <f>IF(COUNT($H$430:O$430)='RFM input'!$AA$7, $G407*O$7, 0)</f>
        <v>0</v>
      </c>
      <c r="P407" s="406">
        <f>IF(COUNT($H$430:P$430)='RFM input'!$AA$7, $G407*P$7, 0)</f>
        <v>0</v>
      </c>
      <c r="Q407" s="406">
        <f>IF(COUNT($H$430:Q$430)='RFM input'!$AA$7, $G407*Q$7, 0)</f>
        <v>0</v>
      </c>
      <c r="R407" s="427"/>
      <c r="S407" s="91"/>
      <c r="T407" s="91"/>
      <c r="U407" s="91"/>
      <c r="V407" s="91"/>
      <c r="W407" s="91"/>
      <c r="X407" s="91"/>
      <c r="Y407" s="91"/>
      <c r="Z407" s="91"/>
      <c r="AA407" s="249"/>
    </row>
    <row r="408" spans="1:27" hidden="1" outlineLevel="1">
      <c r="A408" s="4"/>
      <c r="B408" s="253"/>
      <c r="C408" s="428">
        <f>Asset30</f>
        <v>0</v>
      </c>
      <c r="D408" s="249"/>
      <c r="E408" s="249"/>
      <c r="F408" s="423"/>
      <c r="G408" s="422">
        <f t="shared" si="3"/>
        <v>0</v>
      </c>
      <c r="H408" s="406">
        <f>IF(COUNT($H$430:H$430)='RFM input'!$AA$7, $G408*H$7, 0)</f>
        <v>0</v>
      </c>
      <c r="I408" s="406">
        <f>IF(COUNT($H$430:I$430)='RFM input'!$AA$7, $G408*I$7, 0)</f>
        <v>0</v>
      </c>
      <c r="J408" s="406">
        <f>IF(COUNT($H$430:J$430)='RFM input'!$AA$7, $G408*J$7, 0)</f>
        <v>0</v>
      </c>
      <c r="K408" s="406">
        <f>IF(COUNT($H$430:K$430)='RFM input'!$AA$7, $G408*K$7, 0)</f>
        <v>0</v>
      </c>
      <c r="L408" s="406">
        <f>IF(COUNT($H$430:L$430)='RFM input'!$AA$7, $G408*L$7, 0)</f>
        <v>0</v>
      </c>
      <c r="M408" s="406">
        <f>IF(COUNT($H$430:M$430)='RFM input'!$AA$7, $G408*M$7, 0)</f>
        <v>0</v>
      </c>
      <c r="N408" s="406">
        <f>IF(COUNT($H$430:N$430)='RFM input'!$AA$7, $G408*N$7, 0)</f>
        <v>0</v>
      </c>
      <c r="O408" s="406">
        <f>IF(COUNT($H$430:O$430)='RFM input'!$AA$7, $G408*O$7, 0)</f>
        <v>0</v>
      </c>
      <c r="P408" s="406">
        <f>IF(COUNT($H$430:P$430)='RFM input'!$AA$7, $G408*P$7, 0)</f>
        <v>0</v>
      </c>
      <c r="Q408" s="406">
        <f>IF(COUNT($H$430:Q$430)='RFM input'!$AA$7, $G408*Q$7, 0)</f>
        <v>0</v>
      </c>
      <c r="R408" s="427"/>
      <c r="S408" s="91"/>
      <c r="T408" s="91"/>
      <c r="U408" s="91"/>
      <c r="V408" s="91"/>
      <c r="W408" s="91"/>
      <c r="X408" s="91"/>
      <c r="Y408" s="91"/>
      <c r="Z408" s="91"/>
      <c r="AA408" s="249"/>
    </row>
    <row r="409" spans="1:27" hidden="1" outlineLevel="1">
      <c r="A409" s="4"/>
      <c r="B409" s="253"/>
      <c r="C409" s="428">
        <f>Asset31</f>
        <v>0</v>
      </c>
      <c r="D409" s="249"/>
      <c r="E409" s="249"/>
      <c r="F409" s="423"/>
      <c r="G409" s="422">
        <f t="shared" si="3"/>
        <v>0</v>
      </c>
      <c r="H409" s="406">
        <f>IF(COUNT($H$430:H$430)='RFM input'!$AA$7, $G409*H$7, 0)</f>
        <v>0</v>
      </c>
      <c r="I409" s="406">
        <f>IF(COUNT($H$430:I$430)='RFM input'!$AA$7, $G409*I$7, 0)</f>
        <v>0</v>
      </c>
      <c r="J409" s="406">
        <f>IF(COUNT($H$430:J$430)='RFM input'!$AA$7, $G409*J$7, 0)</f>
        <v>0</v>
      </c>
      <c r="K409" s="406">
        <f>IF(COUNT($H$430:K$430)='RFM input'!$AA$7, $G409*K$7, 0)</f>
        <v>0</v>
      </c>
      <c r="L409" s="406">
        <f>IF(COUNT($H$430:L$430)='RFM input'!$AA$7, $G409*L$7, 0)</f>
        <v>0</v>
      </c>
      <c r="M409" s="406">
        <f>IF(COUNT($H$430:M$430)='RFM input'!$AA$7, $G409*M$7, 0)</f>
        <v>0</v>
      </c>
      <c r="N409" s="406">
        <f>IF(COUNT($H$430:N$430)='RFM input'!$AA$7, $G409*N$7, 0)</f>
        <v>0</v>
      </c>
      <c r="O409" s="406">
        <f>IF(COUNT($H$430:O$430)='RFM input'!$AA$7, $G409*O$7, 0)</f>
        <v>0</v>
      </c>
      <c r="P409" s="406">
        <f>IF(COUNT($H$430:P$430)='RFM input'!$AA$7, $G409*P$7, 0)</f>
        <v>0</v>
      </c>
      <c r="Q409" s="406">
        <f>IF(COUNT($H$430:Q$430)='RFM input'!$AA$7, $G409*Q$7, 0)</f>
        <v>0</v>
      </c>
      <c r="R409" s="427"/>
      <c r="S409" s="91"/>
      <c r="T409" s="91"/>
      <c r="U409" s="91"/>
      <c r="V409" s="91"/>
      <c r="W409" s="91"/>
      <c r="X409" s="91"/>
      <c r="Y409" s="91"/>
      <c r="Z409" s="91"/>
      <c r="AA409" s="249"/>
    </row>
    <row r="410" spans="1:27" hidden="1" outlineLevel="1">
      <c r="A410" s="4"/>
      <c r="B410" s="253"/>
      <c r="C410" s="428">
        <f>Asset32</f>
        <v>0</v>
      </c>
      <c r="D410" s="249"/>
      <c r="E410" s="249"/>
      <c r="F410" s="423"/>
      <c r="G410" s="422">
        <f t="shared" si="3"/>
        <v>0</v>
      </c>
      <c r="H410" s="406">
        <f>IF(COUNT($H$430:H$430)='RFM input'!$AA$7, $G410*H$7, 0)</f>
        <v>0</v>
      </c>
      <c r="I410" s="406">
        <f>IF(COUNT($H$430:I$430)='RFM input'!$AA$7, $G410*I$7, 0)</f>
        <v>0</v>
      </c>
      <c r="J410" s="406">
        <f>IF(COUNT($H$430:J$430)='RFM input'!$AA$7, $G410*J$7, 0)</f>
        <v>0</v>
      </c>
      <c r="K410" s="406">
        <f>IF(COUNT($H$430:K$430)='RFM input'!$AA$7, $G410*K$7, 0)</f>
        <v>0</v>
      </c>
      <c r="L410" s="406">
        <f>IF(COUNT($H$430:L$430)='RFM input'!$AA$7, $G410*L$7, 0)</f>
        <v>0</v>
      </c>
      <c r="M410" s="406">
        <f>IF(COUNT($H$430:M$430)='RFM input'!$AA$7, $G410*M$7, 0)</f>
        <v>0</v>
      </c>
      <c r="N410" s="406">
        <f>IF(COUNT($H$430:N$430)='RFM input'!$AA$7, $G410*N$7, 0)</f>
        <v>0</v>
      </c>
      <c r="O410" s="406">
        <f>IF(COUNT($H$430:O$430)='RFM input'!$AA$7, $G410*O$7, 0)</f>
        <v>0</v>
      </c>
      <c r="P410" s="406">
        <f>IF(COUNT($H$430:P$430)='RFM input'!$AA$7, $G410*P$7, 0)</f>
        <v>0</v>
      </c>
      <c r="Q410" s="406">
        <f>IF(COUNT($H$430:Q$430)='RFM input'!$AA$7, $G410*Q$7, 0)</f>
        <v>0</v>
      </c>
      <c r="R410" s="427"/>
      <c r="S410" s="91"/>
      <c r="T410" s="91"/>
      <c r="U410" s="91"/>
      <c r="V410" s="91"/>
      <c r="W410" s="91"/>
      <c r="X410" s="91"/>
      <c r="Y410" s="91"/>
      <c r="Z410" s="91"/>
      <c r="AA410" s="249"/>
    </row>
    <row r="411" spans="1:27" hidden="1" outlineLevel="1">
      <c r="A411" s="4"/>
      <c r="B411" s="253"/>
      <c r="C411" s="428">
        <f>Asset33</f>
        <v>0</v>
      </c>
      <c r="D411" s="249"/>
      <c r="E411" s="249"/>
      <c r="F411" s="423"/>
      <c r="G411" s="422">
        <f t="shared" si="3"/>
        <v>0</v>
      </c>
      <c r="H411" s="406">
        <f>IF(COUNT($H$430:H$430)='RFM input'!$AA$7, $G411*H$7, 0)</f>
        <v>0</v>
      </c>
      <c r="I411" s="406">
        <f>IF(COUNT($H$430:I$430)='RFM input'!$AA$7, $G411*I$7, 0)</f>
        <v>0</v>
      </c>
      <c r="J411" s="406">
        <f>IF(COUNT($H$430:J$430)='RFM input'!$AA$7, $G411*J$7, 0)</f>
        <v>0</v>
      </c>
      <c r="K411" s="406">
        <f>IF(COUNT($H$430:K$430)='RFM input'!$AA$7, $G411*K$7, 0)</f>
        <v>0</v>
      </c>
      <c r="L411" s="406">
        <f>IF(COUNT($H$430:L$430)='RFM input'!$AA$7, $G411*L$7, 0)</f>
        <v>0</v>
      </c>
      <c r="M411" s="406">
        <f>IF(COUNT($H$430:M$430)='RFM input'!$AA$7, $G411*M$7, 0)</f>
        <v>0</v>
      </c>
      <c r="N411" s="406">
        <f>IF(COUNT($H$430:N$430)='RFM input'!$AA$7, $G411*N$7, 0)</f>
        <v>0</v>
      </c>
      <c r="O411" s="406">
        <f>IF(COUNT($H$430:O$430)='RFM input'!$AA$7, $G411*O$7, 0)</f>
        <v>0</v>
      </c>
      <c r="P411" s="406">
        <f>IF(COUNT($H$430:P$430)='RFM input'!$AA$7, $G411*P$7, 0)</f>
        <v>0</v>
      </c>
      <c r="Q411" s="406">
        <f>IF(COUNT($H$430:Q$430)='RFM input'!$AA$7, $G411*Q$7, 0)</f>
        <v>0</v>
      </c>
      <c r="R411" s="427"/>
      <c r="S411" s="91"/>
      <c r="T411" s="91"/>
      <c r="U411" s="91"/>
      <c r="V411" s="91"/>
      <c r="W411" s="91"/>
      <c r="X411" s="91"/>
      <c r="Y411" s="91"/>
      <c r="Z411" s="91"/>
      <c r="AA411" s="249"/>
    </row>
    <row r="412" spans="1:27" hidden="1" outlineLevel="1">
      <c r="A412" s="4"/>
      <c r="B412" s="253"/>
      <c r="C412" s="428">
        <f>Asset34</f>
        <v>0</v>
      </c>
      <c r="D412" s="249"/>
      <c r="E412" s="249"/>
      <c r="F412" s="423"/>
      <c r="G412" s="422">
        <f t="shared" si="3"/>
        <v>0</v>
      </c>
      <c r="H412" s="406">
        <f>IF(COUNT($H$430:H$430)='RFM input'!$AA$7, $G412*H$7, 0)</f>
        <v>0</v>
      </c>
      <c r="I412" s="406">
        <f>IF(COUNT($H$430:I$430)='RFM input'!$AA$7, $G412*I$7, 0)</f>
        <v>0</v>
      </c>
      <c r="J412" s="406">
        <f>IF(COUNT($H$430:J$430)='RFM input'!$AA$7, $G412*J$7, 0)</f>
        <v>0</v>
      </c>
      <c r="K412" s="406">
        <f>IF(COUNT($H$430:K$430)='RFM input'!$AA$7, $G412*K$7, 0)</f>
        <v>0</v>
      </c>
      <c r="L412" s="406">
        <f>IF(COUNT($H$430:L$430)='RFM input'!$AA$7, $G412*L$7, 0)</f>
        <v>0</v>
      </c>
      <c r="M412" s="406">
        <f>IF(COUNT($H$430:M$430)='RFM input'!$AA$7, $G412*M$7, 0)</f>
        <v>0</v>
      </c>
      <c r="N412" s="406">
        <f>IF(COUNT($H$430:N$430)='RFM input'!$AA$7, $G412*N$7, 0)</f>
        <v>0</v>
      </c>
      <c r="O412" s="406">
        <f>IF(COUNT($H$430:O$430)='RFM input'!$AA$7, $G412*O$7, 0)</f>
        <v>0</v>
      </c>
      <c r="P412" s="406">
        <f>IF(COUNT($H$430:P$430)='RFM input'!$AA$7, $G412*P$7, 0)</f>
        <v>0</v>
      </c>
      <c r="Q412" s="406">
        <f>IF(COUNT($H$430:Q$430)='RFM input'!$AA$7, $G412*Q$7, 0)</f>
        <v>0</v>
      </c>
      <c r="R412" s="427"/>
      <c r="S412" s="91"/>
      <c r="T412" s="91"/>
      <c r="U412" s="91"/>
      <c r="V412" s="91"/>
      <c r="W412" s="91"/>
      <c r="X412" s="91"/>
      <c r="Y412" s="91"/>
      <c r="Z412" s="91"/>
      <c r="AA412" s="249"/>
    </row>
    <row r="413" spans="1:27" hidden="1" outlineLevel="1">
      <c r="A413" s="4"/>
      <c r="B413" s="253"/>
      <c r="C413" s="428">
        <f>Asset35</f>
        <v>0</v>
      </c>
      <c r="D413" s="249"/>
      <c r="E413" s="249"/>
      <c r="F413" s="423"/>
      <c r="G413" s="422">
        <f t="shared" si="3"/>
        <v>0</v>
      </c>
      <c r="H413" s="406">
        <f>IF(COUNT($H$430:H$430)='RFM input'!$AA$7, $G413*H$7, 0)</f>
        <v>0</v>
      </c>
      <c r="I413" s="406">
        <f>IF(COUNT($H$430:I$430)='RFM input'!$AA$7, $G413*I$7, 0)</f>
        <v>0</v>
      </c>
      <c r="J413" s="406">
        <f>IF(COUNT($H$430:J$430)='RFM input'!$AA$7, $G413*J$7, 0)</f>
        <v>0</v>
      </c>
      <c r="K413" s="406">
        <f>IF(COUNT($H$430:K$430)='RFM input'!$AA$7, $G413*K$7, 0)</f>
        <v>0</v>
      </c>
      <c r="L413" s="406">
        <f>IF(COUNT($H$430:L$430)='RFM input'!$AA$7, $G413*L$7, 0)</f>
        <v>0</v>
      </c>
      <c r="M413" s="406">
        <f>IF(COUNT($H$430:M$430)='RFM input'!$AA$7, $G413*M$7, 0)</f>
        <v>0</v>
      </c>
      <c r="N413" s="406">
        <f>IF(COUNT($H$430:N$430)='RFM input'!$AA$7, $G413*N$7, 0)</f>
        <v>0</v>
      </c>
      <c r="O413" s="406">
        <f>IF(COUNT($H$430:O$430)='RFM input'!$AA$7, $G413*O$7, 0)</f>
        <v>0</v>
      </c>
      <c r="P413" s="406">
        <f>IF(COUNT($H$430:P$430)='RFM input'!$AA$7, $G413*P$7, 0)</f>
        <v>0</v>
      </c>
      <c r="Q413" s="406">
        <f>IF(COUNT($H$430:Q$430)='RFM input'!$AA$7, $G413*Q$7, 0)</f>
        <v>0</v>
      </c>
      <c r="R413" s="427"/>
      <c r="S413" s="91"/>
      <c r="T413" s="91"/>
      <c r="U413" s="91"/>
      <c r="V413" s="91"/>
      <c r="W413" s="91"/>
      <c r="X413" s="91"/>
      <c r="Y413" s="91"/>
      <c r="Z413" s="91"/>
      <c r="AA413" s="249"/>
    </row>
    <row r="414" spans="1:27" hidden="1" outlineLevel="1">
      <c r="A414" s="4"/>
      <c r="B414" s="253"/>
      <c r="C414" s="428">
        <f>Asset36</f>
        <v>0</v>
      </c>
      <c r="D414" s="249"/>
      <c r="E414" s="249"/>
      <c r="F414" s="423"/>
      <c r="G414" s="422">
        <f t="shared" si="3"/>
        <v>0</v>
      </c>
      <c r="H414" s="406">
        <f>IF(COUNT($H$430:H$430)='RFM input'!$AA$7, $G414*H$7, 0)</f>
        <v>0</v>
      </c>
      <c r="I414" s="406">
        <f>IF(COUNT($H$430:I$430)='RFM input'!$AA$7, $G414*I$7, 0)</f>
        <v>0</v>
      </c>
      <c r="J414" s="406">
        <f>IF(COUNT($H$430:J$430)='RFM input'!$AA$7, $G414*J$7, 0)</f>
        <v>0</v>
      </c>
      <c r="K414" s="406">
        <f>IF(COUNT($H$430:K$430)='RFM input'!$AA$7, $G414*K$7, 0)</f>
        <v>0</v>
      </c>
      <c r="L414" s="406">
        <f>IF(COUNT($H$430:L$430)='RFM input'!$AA$7, $G414*L$7, 0)</f>
        <v>0</v>
      </c>
      <c r="M414" s="406">
        <f>IF(COUNT($H$430:M$430)='RFM input'!$AA$7, $G414*M$7, 0)</f>
        <v>0</v>
      </c>
      <c r="N414" s="406">
        <f>IF(COUNT($H$430:N$430)='RFM input'!$AA$7, $G414*N$7, 0)</f>
        <v>0</v>
      </c>
      <c r="O414" s="406">
        <f>IF(COUNT($H$430:O$430)='RFM input'!$AA$7, $G414*O$7, 0)</f>
        <v>0</v>
      </c>
      <c r="P414" s="406">
        <f>IF(COUNT($H$430:P$430)='RFM input'!$AA$7, $G414*P$7, 0)</f>
        <v>0</v>
      </c>
      <c r="Q414" s="406">
        <f>IF(COUNT($H$430:Q$430)='RFM input'!$AA$7, $G414*Q$7, 0)</f>
        <v>0</v>
      </c>
      <c r="R414" s="427"/>
      <c r="S414" s="91"/>
      <c r="T414" s="91"/>
      <c r="U414" s="91"/>
      <c r="V414" s="91"/>
      <c r="W414" s="91"/>
      <c r="X414" s="91"/>
      <c r="Y414" s="91"/>
      <c r="Z414" s="91"/>
      <c r="AA414" s="249"/>
    </row>
    <row r="415" spans="1:27" hidden="1" outlineLevel="1">
      <c r="A415" s="4"/>
      <c r="B415" s="253"/>
      <c r="C415" s="428">
        <f>Asset37</f>
        <v>0</v>
      </c>
      <c r="D415" s="249"/>
      <c r="E415" s="249"/>
      <c r="F415" s="423"/>
      <c r="G415" s="422">
        <f t="shared" si="3"/>
        <v>0</v>
      </c>
      <c r="H415" s="406">
        <f>IF(COUNT($H$430:H$430)='RFM input'!$AA$7, $G415*H$7, 0)</f>
        <v>0</v>
      </c>
      <c r="I415" s="406">
        <f>IF(COUNT($H$430:I$430)='RFM input'!$AA$7, $G415*I$7, 0)</f>
        <v>0</v>
      </c>
      <c r="J415" s="406">
        <f>IF(COUNT($H$430:J$430)='RFM input'!$AA$7, $G415*J$7, 0)</f>
        <v>0</v>
      </c>
      <c r="K415" s="406">
        <f>IF(COUNT($H$430:K$430)='RFM input'!$AA$7, $G415*K$7, 0)</f>
        <v>0</v>
      </c>
      <c r="L415" s="406">
        <f>IF(COUNT($H$430:L$430)='RFM input'!$AA$7, $G415*L$7, 0)</f>
        <v>0</v>
      </c>
      <c r="M415" s="406">
        <f>IF(COUNT($H$430:M$430)='RFM input'!$AA$7, $G415*M$7, 0)</f>
        <v>0</v>
      </c>
      <c r="N415" s="406">
        <f>IF(COUNT($H$430:N$430)='RFM input'!$AA$7, $G415*N$7, 0)</f>
        <v>0</v>
      </c>
      <c r="O415" s="406">
        <f>IF(COUNT($H$430:O$430)='RFM input'!$AA$7, $G415*O$7, 0)</f>
        <v>0</v>
      </c>
      <c r="P415" s="406">
        <f>IF(COUNT($H$430:P$430)='RFM input'!$AA$7, $G415*P$7, 0)</f>
        <v>0</v>
      </c>
      <c r="Q415" s="406">
        <f>IF(COUNT($H$430:Q$430)='RFM input'!$AA$7, $G415*Q$7, 0)</f>
        <v>0</v>
      </c>
      <c r="R415" s="427"/>
      <c r="S415" s="91"/>
      <c r="T415" s="91"/>
      <c r="U415" s="91"/>
      <c r="V415" s="91"/>
      <c r="W415" s="91"/>
      <c r="X415" s="91"/>
      <c r="Y415" s="91"/>
      <c r="Z415" s="91"/>
      <c r="AA415" s="249"/>
    </row>
    <row r="416" spans="1:27" hidden="1" outlineLevel="1">
      <c r="A416" s="4"/>
      <c r="B416" s="253"/>
      <c r="C416" s="428">
        <f>Asset38</f>
        <v>0</v>
      </c>
      <c r="D416" s="249"/>
      <c r="E416" s="249"/>
      <c r="F416" s="423"/>
      <c r="G416" s="422">
        <f t="shared" si="3"/>
        <v>0</v>
      </c>
      <c r="H416" s="406">
        <f>IF(COUNT($H$430:H$430)='RFM input'!$AA$7, $G416*H$7, 0)</f>
        <v>0</v>
      </c>
      <c r="I416" s="406">
        <f>IF(COUNT($H$430:I$430)='RFM input'!$AA$7, $G416*I$7, 0)</f>
        <v>0</v>
      </c>
      <c r="J416" s="406">
        <f>IF(COUNT($H$430:J$430)='RFM input'!$AA$7, $G416*J$7, 0)</f>
        <v>0</v>
      </c>
      <c r="K416" s="406">
        <f>IF(COUNT($H$430:K$430)='RFM input'!$AA$7, $G416*K$7, 0)</f>
        <v>0</v>
      </c>
      <c r="L416" s="406">
        <f>IF(COUNT($H$430:L$430)='RFM input'!$AA$7, $G416*L$7, 0)</f>
        <v>0</v>
      </c>
      <c r="M416" s="406">
        <f>IF(COUNT($H$430:M$430)='RFM input'!$AA$7, $G416*M$7, 0)</f>
        <v>0</v>
      </c>
      <c r="N416" s="406">
        <f>IF(COUNT($H$430:N$430)='RFM input'!$AA$7, $G416*N$7, 0)</f>
        <v>0</v>
      </c>
      <c r="O416" s="406">
        <f>IF(COUNT($H$430:O$430)='RFM input'!$AA$7, $G416*O$7, 0)</f>
        <v>0</v>
      </c>
      <c r="P416" s="406">
        <f>IF(COUNT($H$430:P$430)='RFM input'!$AA$7, $G416*P$7, 0)</f>
        <v>0</v>
      </c>
      <c r="Q416" s="406">
        <f>IF(COUNT($H$430:Q$430)='RFM input'!$AA$7, $G416*Q$7, 0)</f>
        <v>0</v>
      </c>
      <c r="R416" s="427"/>
      <c r="S416" s="91"/>
      <c r="T416" s="91"/>
      <c r="U416" s="91"/>
      <c r="V416" s="91"/>
      <c r="W416" s="91"/>
      <c r="X416" s="91"/>
      <c r="Y416" s="91"/>
      <c r="Z416" s="91"/>
      <c r="AA416" s="249"/>
    </row>
    <row r="417" spans="1:27" hidden="1" outlineLevel="1">
      <c r="A417" s="4"/>
      <c r="B417" s="253"/>
      <c r="C417" s="428">
        <f>Asset39</f>
        <v>0</v>
      </c>
      <c r="D417" s="249"/>
      <c r="E417" s="249"/>
      <c r="F417" s="423"/>
      <c r="G417" s="422">
        <f t="shared" si="3"/>
        <v>0</v>
      </c>
      <c r="H417" s="406">
        <f>IF(COUNT($H$430:H$430)='RFM input'!$AA$7, $G417*H$7, 0)</f>
        <v>0</v>
      </c>
      <c r="I417" s="406">
        <f>IF(COUNT($H$430:I$430)='RFM input'!$AA$7, $G417*I$7, 0)</f>
        <v>0</v>
      </c>
      <c r="J417" s="406">
        <f>IF(COUNT($H$430:J$430)='RFM input'!$AA$7, $G417*J$7, 0)</f>
        <v>0</v>
      </c>
      <c r="K417" s="406">
        <f>IF(COUNT($H$430:K$430)='RFM input'!$AA$7, $G417*K$7, 0)</f>
        <v>0</v>
      </c>
      <c r="L417" s="406">
        <f>IF(COUNT($H$430:L$430)='RFM input'!$AA$7, $G417*L$7, 0)</f>
        <v>0</v>
      </c>
      <c r="M417" s="406">
        <f>IF(COUNT($H$430:M$430)='RFM input'!$AA$7, $G417*M$7, 0)</f>
        <v>0</v>
      </c>
      <c r="N417" s="406">
        <f>IF(COUNT($H$430:N$430)='RFM input'!$AA$7, $G417*N$7, 0)</f>
        <v>0</v>
      </c>
      <c r="O417" s="406">
        <f>IF(COUNT($H$430:O$430)='RFM input'!$AA$7, $G417*O$7, 0)</f>
        <v>0</v>
      </c>
      <c r="P417" s="406">
        <f>IF(COUNT($H$430:P$430)='RFM input'!$AA$7, $G417*P$7, 0)</f>
        <v>0</v>
      </c>
      <c r="Q417" s="406">
        <f>IF(COUNT($H$430:Q$430)='RFM input'!$AA$7, $G417*Q$7, 0)</f>
        <v>0</v>
      </c>
      <c r="R417" s="427"/>
      <c r="S417" s="91"/>
      <c r="T417" s="91"/>
      <c r="U417" s="91"/>
      <c r="V417" s="91"/>
      <c r="W417" s="91"/>
      <c r="X417" s="91"/>
      <c r="Y417" s="91"/>
      <c r="Z417" s="91"/>
      <c r="AA417" s="249"/>
    </row>
    <row r="418" spans="1:27" hidden="1" outlineLevel="1">
      <c r="A418" s="4"/>
      <c r="B418" s="253"/>
      <c r="C418" s="428">
        <f>Asset40</f>
        <v>0</v>
      </c>
      <c r="D418" s="249"/>
      <c r="E418" s="249"/>
      <c r="F418" s="423"/>
      <c r="G418" s="422">
        <f t="shared" si="3"/>
        <v>0</v>
      </c>
      <c r="H418" s="406">
        <f>IF(COUNT($H$430:H$430)='RFM input'!$AA$7, $G418*H$7, 0)</f>
        <v>0</v>
      </c>
      <c r="I418" s="406">
        <f>IF(COUNT($H$430:I$430)='RFM input'!$AA$7, $G418*I$7, 0)</f>
        <v>0</v>
      </c>
      <c r="J418" s="406">
        <f>IF(COUNT($H$430:J$430)='RFM input'!$AA$7, $G418*J$7, 0)</f>
        <v>0</v>
      </c>
      <c r="K418" s="406">
        <f>IF(COUNT($H$430:K$430)='RFM input'!$AA$7, $G418*K$7, 0)</f>
        <v>0</v>
      </c>
      <c r="L418" s="406">
        <f>IF(COUNT($H$430:L$430)='RFM input'!$AA$7, $G418*L$7, 0)</f>
        <v>0</v>
      </c>
      <c r="M418" s="406">
        <f>IF(COUNT($H$430:M$430)='RFM input'!$AA$7, $G418*M$7, 0)</f>
        <v>0</v>
      </c>
      <c r="N418" s="406">
        <f>IF(COUNT($H$430:N$430)='RFM input'!$AA$7, $G418*N$7, 0)</f>
        <v>0</v>
      </c>
      <c r="O418" s="406">
        <f>IF(COUNT($H$430:O$430)='RFM input'!$AA$7, $G418*O$7, 0)</f>
        <v>0</v>
      </c>
      <c r="P418" s="406">
        <f>IF(COUNT($H$430:P$430)='RFM input'!$AA$7, $G418*P$7, 0)</f>
        <v>0</v>
      </c>
      <c r="Q418" s="406">
        <f>IF(COUNT($H$430:Q$430)='RFM input'!$AA$7, $G418*Q$7, 0)</f>
        <v>0</v>
      </c>
      <c r="R418" s="427"/>
      <c r="S418" s="91"/>
      <c r="T418" s="91"/>
      <c r="U418" s="91"/>
      <c r="V418" s="91"/>
      <c r="W418" s="91"/>
      <c r="X418" s="91"/>
      <c r="Y418" s="91"/>
      <c r="Z418" s="91"/>
      <c r="AA418" s="249"/>
    </row>
    <row r="419" spans="1:27" hidden="1" outlineLevel="1">
      <c r="A419" s="4"/>
      <c r="B419" s="253"/>
      <c r="C419" s="428">
        <f>Asset41</f>
        <v>0</v>
      </c>
      <c r="D419" s="249"/>
      <c r="E419" s="249"/>
      <c r="F419" s="423"/>
      <c r="G419" s="422">
        <f t="shared" si="3"/>
        <v>0</v>
      </c>
      <c r="H419" s="406">
        <f>IF(COUNT($H$430:H$430)='RFM input'!$AA$7, $G419*H$7, 0)</f>
        <v>0</v>
      </c>
      <c r="I419" s="406">
        <f>IF(COUNT($H$430:I$430)='RFM input'!$AA$7, $G419*I$7, 0)</f>
        <v>0</v>
      </c>
      <c r="J419" s="406">
        <f>IF(COUNT($H$430:J$430)='RFM input'!$AA$7, $G419*J$7, 0)</f>
        <v>0</v>
      </c>
      <c r="K419" s="406">
        <f>IF(COUNT($H$430:K$430)='RFM input'!$AA$7, $G419*K$7, 0)</f>
        <v>0</v>
      </c>
      <c r="L419" s="406">
        <f>IF(COUNT($H$430:L$430)='RFM input'!$AA$7, $G419*L$7, 0)</f>
        <v>0</v>
      </c>
      <c r="M419" s="406">
        <f>IF(COUNT($H$430:M$430)='RFM input'!$AA$7, $G419*M$7, 0)</f>
        <v>0</v>
      </c>
      <c r="N419" s="406">
        <f>IF(COUNT($H$430:N$430)='RFM input'!$AA$7, $G419*N$7, 0)</f>
        <v>0</v>
      </c>
      <c r="O419" s="406">
        <f>IF(COUNT($H$430:O$430)='RFM input'!$AA$7, $G419*O$7, 0)</f>
        <v>0</v>
      </c>
      <c r="P419" s="406">
        <f>IF(COUNT($H$430:P$430)='RFM input'!$AA$7, $G419*P$7, 0)</f>
        <v>0</v>
      </c>
      <c r="Q419" s="406">
        <f>IF(COUNT($H$430:Q$430)='RFM input'!$AA$7, $G419*Q$7, 0)</f>
        <v>0</v>
      </c>
      <c r="R419" s="427"/>
      <c r="S419" s="91"/>
      <c r="T419" s="91"/>
      <c r="U419" s="91"/>
      <c r="V419" s="91"/>
      <c r="W419" s="91"/>
      <c r="X419" s="91"/>
      <c r="Y419" s="91"/>
      <c r="Z419" s="91"/>
      <c r="AA419" s="249"/>
    </row>
    <row r="420" spans="1:27" hidden="1" outlineLevel="1">
      <c r="A420" s="4"/>
      <c r="B420" s="253"/>
      <c r="C420" s="428">
        <f>Asset42</f>
        <v>0</v>
      </c>
      <c r="D420" s="249"/>
      <c r="E420" s="249"/>
      <c r="F420" s="423"/>
      <c r="G420" s="422">
        <f t="shared" si="3"/>
        <v>0</v>
      </c>
      <c r="H420" s="406">
        <f>IF(COUNT($H$430:H$430)='RFM input'!$AA$7, $G420*H$7, 0)</f>
        <v>0</v>
      </c>
      <c r="I420" s="406">
        <f>IF(COUNT($H$430:I$430)='RFM input'!$AA$7, $G420*I$7, 0)</f>
        <v>0</v>
      </c>
      <c r="J420" s="406">
        <f>IF(COUNT($H$430:J$430)='RFM input'!$AA$7, $G420*J$7, 0)</f>
        <v>0</v>
      </c>
      <c r="K420" s="406">
        <f>IF(COUNT($H$430:K$430)='RFM input'!$AA$7, $G420*K$7, 0)</f>
        <v>0</v>
      </c>
      <c r="L420" s="406">
        <f>IF(COUNT($H$430:L$430)='RFM input'!$AA$7, $G420*L$7, 0)</f>
        <v>0</v>
      </c>
      <c r="M420" s="406">
        <f>IF(COUNT($H$430:M$430)='RFM input'!$AA$7, $G420*M$7, 0)</f>
        <v>0</v>
      </c>
      <c r="N420" s="406">
        <f>IF(COUNT($H$430:N$430)='RFM input'!$AA$7, $G420*N$7, 0)</f>
        <v>0</v>
      </c>
      <c r="O420" s="406">
        <f>IF(COUNT($H$430:O$430)='RFM input'!$AA$7, $G420*O$7, 0)</f>
        <v>0</v>
      </c>
      <c r="P420" s="406">
        <f>IF(COUNT($H$430:P$430)='RFM input'!$AA$7, $G420*P$7, 0)</f>
        <v>0</v>
      </c>
      <c r="Q420" s="406">
        <f>IF(COUNT($H$430:Q$430)='RFM input'!$AA$7, $G420*Q$7, 0)</f>
        <v>0</v>
      </c>
      <c r="R420" s="427"/>
      <c r="S420" s="91"/>
      <c r="T420" s="91"/>
      <c r="U420" s="91"/>
      <c r="V420" s="91"/>
      <c r="W420" s="91"/>
      <c r="X420" s="91"/>
      <c r="Y420" s="91"/>
      <c r="Z420" s="91"/>
      <c r="AA420" s="249"/>
    </row>
    <row r="421" spans="1:27" hidden="1" outlineLevel="1">
      <c r="A421" s="4"/>
      <c r="B421" s="253"/>
      <c r="C421" s="428">
        <f>Asset43</f>
        <v>0</v>
      </c>
      <c r="D421" s="249"/>
      <c r="E421" s="249"/>
      <c r="F421" s="423"/>
      <c r="G421" s="422">
        <f t="shared" si="3"/>
        <v>0</v>
      </c>
      <c r="H421" s="406">
        <f>IF(COUNT($H$430:H$430)='RFM input'!$AA$7, $G421*H$7, 0)</f>
        <v>0</v>
      </c>
      <c r="I421" s="406">
        <f>IF(COUNT($H$430:I$430)='RFM input'!$AA$7, $G421*I$7, 0)</f>
        <v>0</v>
      </c>
      <c r="J421" s="406">
        <f>IF(COUNT($H$430:J$430)='RFM input'!$AA$7, $G421*J$7, 0)</f>
        <v>0</v>
      </c>
      <c r="K421" s="406">
        <f>IF(COUNT($H$430:K$430)='RFM input'!$AA$7, $G421*K$7, 0)</f>
        <v>0</v>
      </c>
      <c r="L421" s="406">
        <f>IF(COUNT($H$430:L$430)='RFM input'!$AA$7, $G421*L$7, 0)</f>
        <v>0</v>
      </c>
      <c r="M421" s="406">
        <f>IF(COUNT($H$430:M$430)='RFM input'!$AA$7, $G421*M$7, 0)</f>
        <v>0</v>
      </c>
      <c r="N421" s="406">
        <f>IF(COUNT($H$430:N$430)='RFM input'!$AA$7, $G421*N$7, 0)</f>
        <v>0</v>
      </c>
      <c r="O421" s="406">
        <f>IF(COUNT($H$430:O$430)='RFM input'!$AA$7, $G421*O$7, 0)</f>
        <v>0</v>
      </c>
      <c r="P421" s="406">
        <f>IF(COUNT($H$430:P$430)='RFM input'!$AA$7, $G421*P$7, 0)</f>
        <v>0</v>
      </c>
      <c r="Q421" s="406">
        <f>IF(COUNT($H$430:Q$430)='RFM input'!$AA$7, $G421*Q$7, 0)</f>
        <v>0</v>
      </c>
      <c r="R421" s="427"/>
      <c r="S421" s="91"/>
      <c r="T421" s="91"/>
      <c r="U421" s="91"/>
      <c r="V421" s="91"/>
      <c r="W421" s="91"/>
      <c r="X421" s="91"/>
      <c r="Y421" s="91"/>
      <c r="Z421" s="91"/>
      <c r="AA421" s="249"/>
    </row>
    <row r="422" spans="1:27" hidden="1" outlineLevel="1">
      <c r="A422" s="4"/>
      <c r="B422" s="253"/>
      <c r="C422" s="428">
        <f>Asset44</f>
        <v>0</v>
      </c>
      <c r="D422" s="249"/>
      <c r="E422" s="249"/>
      <c r="F422" s="423"/>
      <c r="G422" s="422">
        <f t="shared" si="3"/>
        <v>0</v>
      </c>
      <c r="H422" s="406">
        <f>IF(COUNT($H$430:H$430)='RFM input'!$AA$7, $G422*H$7, 0)</f>
        <v>0</v>
      </c>
      <c r="I422" s="406">
        <f>IF(COUNT($H$430:I$430)='RFM input'!$AA$7, $G422*I$7, 0)</f>
        <v>0</v>
      </c>
      <c r="J422" s="406">
        <f>IF(COUNT($H$430:J$430)='RFM input'!$AA$7, $G422*J$7, 0)</f>
        <v>0</v>
      </c>
      <c r="K422" s="406">
        <f>IF(COUNT($H$430:K$430)='RFM input'!$AA$7, $G422*K$7, 0)</f>
        <v>0</v>
      </c>
      <c r="L422" s="406">
        <f>IF(COUNT($H$430:L$430)='RFM input'!$AA$7, $G422*L$7, 0)</f>
        <v>0</v>
      </c>
      <c r="M422" s="406">
        <f>IF(COUNT($H$430:M$430)='RFM input'!$AA$7, $G422*M$7, 0)</f>
        <v>0</v>
      </c>
      <c r="N422" s="406">
        <f>IF(COUNT($H$430:N$430)='RFM input'!$AA$7, $G422*N$7, 0)</f>
        <v>0</v>
      </c>
      <c r="O422" s="406">
        <f>IF(COUNT($H$430:O$430)='RFM input'!$AA$7, $G422*O$7, 0)</f>
        <v>0</v>
      </c>
      <c r="P422" s="406">
        <f>IF(COUNT($H$430:P$430)='RFM input'!$AA$7, $G422*P$7, 0)</f>
        <v>0</v>
      </c>
      <c r="Q422" s="406">
        <f>IF(COUNT($H$430:Q$430)='RFM input'!$AA$7, $G422*Q$7, 0)</f>
        <v>0</v>
      </c>
      <c r="R422" s="427"/>
      <c r="S422" s="91"/>
      <c r="T422" s="91"/>
      <c r="U422" s="91"/>
      <c r="V422" s="91"/>
      <c r="W422" s="91"/>
      <c r="X422" s="91"/>
      <c r="Y422" s="91"/>
      <c r="Z422" s="91"/>
      <c r="AA422" s="249"/>
    </row>
    <row r="423" spans="1:27" hidden="1" outlineLevel="1">
      <c r="A423" s="4"/>
      <c r="B423" s="253"/>
      <c r="C423" s="428">
        <f>Asset45</f>
        <v>0</v>
      </c>
      <c r="D423" s="249"/>
      <c r="E423" s="249"/>
      <c r="F423" s="423"/>
      <c r="G423" s="422">
        <f t="shared" si="3"/>
        <v>0</v>
      </c>
      <c r="H423" s="406">
        <f>IF(COUNT($H$430:H$430)='RFM input'!$AA$7, $G423*H$7, 0)</f>
        <v>0</v>
      </c>
      <c r="I423" s="406">
        <f>IF(COUNT($H$430:I$430)='RFM input'!$AA$7, $G423*I$7, 0)</f>
        <v>0</v>
      </c>
      <c r="J423" s="406">
        <f>IF(COUNT($H$430:J$430)='RFM input'!$AA$7, $G423*J$7, 0)</f>
        <v>0</v>
      </c>
      <c r="K423" s="406">
        <f>IF(COUNT($H$430:K$430)='RFM input'!$AA$7, $G423*K$7, 0)</f>
        <v>0</v>
      </c>
      <c r="L423" s="406">
        <f>IF(COUNT($H$430:L$430)='RFM input'!$AA$7, $G423*L$7, 0)</f>
        <v>0</v>
      </c>
      <c r="M423" s="406">
        <f>IF(COUNT($H$430:M$430)='RFM input'!$AA$7, $G423*M$7, 0)</f>
        <v>0</v>
      </c>
      <c r="N423" s="406">
        <f>IF(COUNT($H$430:N$430)='RFM input'!$AA$7, $G423*N$7, 0)</f>
        <v>0</v>
      </c>
      <c r="O423" s="406">
        <f>IF(COUNT($H$430:O$430)='RFM input'!$AA$7, $G423*O$7, 0)</f>
        <v>0</v>
      </c>
      <c r="P423" s="406">
        <f>IF(COUNT($H$430:P$430)='RFM input'!$AA$7, $G423*P$7, 0)</f>
        <v>0</v>
      </c>
      <c r="Q423" s="406">
        <f>IF(COUNT($H$430:Q$430)='RFM input'!$AA$7, $G423*Q$7, 0)</f>
        <v>0</v>
      </c>
      <c r="R423" s="427"/>
      <c r="S423" s="91"/>
      <c r="T423" s="91"/>
      <c r="U423" s="91"/>
      <c r="V423" s="91"/>
      <c r="W423" s="91"/>
      <c r="X423" s="91"/>
      <c r="Y423" s="91"/>
      <c r="Z423" s="91"/>
      <c r="AA423" s="249"/>
    </row>
    <row r="424" spans="1:27" hidden="1" outlineLevel="1">
      <c r="A424" s="4"/>
      <c r="B424" s="253"/>
      <c r="C424" s="428">
        <f>Asset46</f>
        <v>0</v>
      </c>
      <c r="D424" s="249"/>
      <c r="E424" s="249"/>
      <c r="F424" s="423"/>
      <c r="G424" s="422">
        <f t="shared" si="3"/>
        <v>0</v>
      </c>
      <c r="H424" s="406">
        <f>IF(COUNT($H$430:H$430)='RFM input'!$AA$7, $G424*H$7, 0)</f>
        <v>0</v>
      </c>
      <c r="I424" s="406">
        <f>IF(COUNT($H$430:I$430)='RFM input'!$AA$7, $G424*I$7, 0)</f>
        <v>0</v>
      </c>
      <c r="J424" s="406">
        <f>IF(COUNT($H$430:J$430)='RFM input'!$AA$7, $G424*J$7, 0)</f>
        <v>0</v>
      </c>
      <c r="K424" s="406">
        <f>IF(COUNT($H$430:K$430)='RFM input'!$AA$7, $G424*K$7, 0)</f>
        <v>0</v>
      </c>
      <c r="L424" s="406">
        <f>IF(COUNT($H$430:L$430)='RFM input'!$AA$7, $G424*L$7, 0)</f>
        <v>0</v>
      </c>
      <c r="M424" s="406">
        <f>IF(COUNT($H$430:M$430)='RFM input'!$AA$7, $G424*M$7, 0)</f>
        <v>0</v>
      </c>
      <c r="N424" s="406">
        <f>IF(COUNT($H$430:N$430)='RFM input'!$AA$7, $G424*N$7, 0)</f>
        <v>0</v>
      </c>
      <c r="O424" s="406">
        <f>IF(COUNT($H$430:O$430)='RFM input'!$AA$7, $G424*O$7, 0)</f>
        <v>0</v>
      </c>
      <c r="P424" s="406">
        <f>IF(COUNT($H$430:P$430)='RFM input'!$AA$7, $G424*P$7, 0)</f>
        <v>0</v>
      </c>
      <c r="Q424" s="406">
        <f>IF(COUNT($H$430:Q$430)='RFM input'!$AA$7, $G424*Q$7, 0)</f>
        <v>0</v>
      </c>
      <c r="R424" s="427"/>
      <c r="S424" s="91"/>
      <c r="T424" s="91"/>
      <c r="U424" s="91"/>
      <c r="V424" s="91"/>
      <c r="W424" s="91"/>
      <c r="X424" s="91"/>
      <c r="Y424" s="91"/>
      <c r="Z424" s="91"/>
      <c r="AA424" s="249"/>
    </row>
    <row r="425" spans="1:27" hidden="1" outlineLevel="1">
      <c r="A425" s="4"/>
      <c r="B425" s="253"/>
      <c r="C425" s="428">
        <f>Asset47</f>
        <v>0</v>
      </c>
      <c r="D425" s="249"/>
      <c r="E425" s="249"/>
      <c r="F425" s="423"/>
      <c r="G425" s="422">
        <f t="shared" si="3"/>
        <v>0</v>
      </c>
      <c r="H425" s="406">
        <f>IF(COUNT($H$430:H$430)='RFM input'!$AA$7, $G425*H$7, 0)</f>
        <v>0</v>
      </c>
      <c r="I425" s="406">
        <f>IF(COUNT($H$430:I$430)='RFM input'!$AA$7, $G425*I$7, 0)</f>
        <v>0</v>
      </c>
      <c r="J425" s="406">
        <f>IF(COUNT($H$430:J$430)='RFM input'!$AA$7, $G425*J$7, 0)</f>
        <v>0</v>
      </c>
      <c r="K425" s="406">
        <f>IF(COUNT($H$430:K$430)='RFM input'!$AA$7, $G425*K$7, 0)</f>
        <v>0</v>
      </c>
      <c r="L425" s="406">
        <f>IF(COUNT($H$430:L$430)='RFM input'!$AA$7, $G425*L$7, 0)</f>
        <v>0</v>
      </c>
      <c r="M425" s="406">
        <f>IF(COUNT($H$430:M$430)='RFM input'!$AA$7, $G425*M$7, 0)</f>
        <v>0</v>
      </c>
      <c r="N425" s="406">
        <f>IF(COUNT($H$430:N$430)='RFM input'!$AA$7, $G425*N$7, 0)</f>
        <v>0</v>
      </c>
      <c r="O425" s="406">
        <f>IF(COUNT($H$430:O$430)='RFM input'!$AA$7, $G425*O$7, 0)</f>
        <v>0</v>
      </c>
      <c r="P425" s="406">
        <f>IF(COUNT($H$430:P$430)='RFM input'!$AA$7, $G425*P$7, 0)</f>
        <v>0</v>
      </c>
      <c r="Q425" s="406">
        <f>IF(COUNT($H$430:Q$430)='RFM input'!$AA$7, $G425*Q$7, 0)</f>
        <v>0</v>
      </c>
      <c r="R425" s="427"/>
      <c r="S425" s="91"/>
      <c r="T425" s="91"/>
      <c r="U425" s="91"/>
      <c r="V425" s="91"/>
      <c r="W425" s="91"/>
      <c r="X425" s="91"/>
      <c r="Y425" s="91"/>
      <c r="Z425" s="91"/>
      <c r="AA425" s="249"/>
    </row>
    <row r="426" spans="1:27" hidden="1" outlineLevel="1">
      <c r="A426" s="4"/>
      <c r="B426" s="253"/>
      <c r="C426" s="428">
        <f>Asset48</f>
        <v>0</v>
      </c>
      <c r="D426" s="249"/>
      <c r="E426" s="249"/>
      <c r="F426" s="423"/>
      <c r="G426" s="422">
        <f t="shared" si="3"/>
        <v>0</v>
      </c>
      <c r="H426" s="406">
        <f>IF(COUNT($H$430:H$430)='RFM input'!$AA$7, $G426*H$7, 0)</f>
        <v>0</v>
      </c>
      <c r="I426" s="406">
        <f>IF(COUNT($H$430:I$430)='RFM input'!$AA$7, $G426*I$7, 0)</f>
        <v>0</v>
      </c>
      <c r="J426" s="406">
        <f>IF(COUNT($H$430:J$430)='RFM input'!$AA$7, $G426*J$7, 0)</f>
        <v>0</v>
      </c>
      <c r="K426" s="406">
        <f>IF(COUNT($H$430:K$430)='RFM input'!$AA$7, $G426*K$7, 0)</f>
        <v>0</v>
      </c>
      <c r="L426" s="406">
        <f>IF(COUNT($H$430:L$430)='RFM input'!$AA$7, $G426*L$7, 0)</f>
        <v>0</v>
      </c>
      <c r="M426" s="406">
        <f>IF(COUNT($H$430:M$430)='RFM input'!$AA$7, $G426*M$7, 0)</f>
        <v>0</v>
      </c>
      <c r="N426" s="406">
        <f>IF(COUNT($H$430:N$430)='RFM input'!$AA$7, $G426*N$7, 0)</f>
        <v>0</v>
      </c>
      <c r="O426" s="406">
        <f>IF(COUNT($H$430:O$430)='RFM input'!$AA$7, $G426*O$7, 0)</f>
        <v>0</v>
      </c>
      <c r="P426" s="406">
        <f>IF(COUNT($H$430:P$430)='RFM input'!$AA$7, $G426*P$7, 0)</f>
        <v>0</v>
      </c>
      <c r="Q426" s="406">
        <f>IF(COUNT($H$430:Q$430)='RFM input'!$AA$7, $G426*Q$7, 0)</f>
        <v>0</v>
      </c>
      <c r="R426" s="427"/>
      <c r="S426" s="91"/>
      <c r="T426" s="91"/>
      <c r="U426" s="91"/>
      <c r="V426" s="91"/>
      <c r="W426" s="91"/>
      <c r="X426" s="91"/>
      <c r="Y426" s="91"/>
      <c r="Z426" s="91"/>
      <c r="AA426" s="249"/>
    </row>
    <row r="427" spans="1:27" hidden="1" outlineLevel="1">
      <c r="A427" s="4"/>
      <c r="B427" s="253"/>
      <c r="C427" s="428">
        <f>Asset49</f>
        <v>0</v>
      </c>
      <c r="D427" s="249"/>
      <c r="E427" s="249"/>
      <c r="F427" s="423"/>
      <c r="G427" s="422">
        <f t="shared" si="3"/>
        <v>0</v>
      </c>
      <c r="H427" s="406">
        <f>IF(COUNT($H$430:H$430)='RFM input'!$AA$7, $G427*H$7, 0)</f>
        <v>0</v>
      </c>
      <c r="I427" s="406">
        <f>IF(COUNT($H$430:I$430)='RFM input'!$AA$7, $G427*I$7, 0)</f>
        <v>0</v>
      </c>
      <c r="J427" s="406">
        <f>IF(COUNT($H$430:J$430)='RFM input'!$AA$7, $G427*J$7, 0)</f>
        <v>0</v>
      </c>
      <c r="K427" s="406">
        <f>IF(COUNT($H$430:K$430)='RFM input'!$AA$7, $G427*K$7, 0)</f>
        <v>0</v>
      </c>
      <c r="L427" s="406">
        <f>IF(COUNT($H$430:L$430)='RFM input'!$AA$7, $G427*L$7, 0)</f>
        <v>0</v>
      </c>
      <c r="M427" s="406">
        <f>IF(COUNT($H$430:M$430)='RFM input'!$AA$7, $G427*M$7, 0)</f>
        <v>0</v>
      </c>
      <c r="N427" s="406">
        <f>IF(COUNT($H$430:N$430)='RFM input'!$AA$7, $G427*N$7, 0)</f>
        <v>0</v>
      </c>
      <c r="O427" s="406">
        <f>IF(COUNT($H$430:O$430)='RFM input'!$AA$7, $G427*O$7, 0)</f>
        <v>0</v>
      </c>
      <c r="P427" s="406">
        <f>IF(COUNT($H$430:P$430)='RFM input'!$AA$7, $G427*P$7, 0)</f>
        <v>0</v>
      </c>
      <c r="Q427" s="406">
        <f>IF(COUNT($H$430:Q$430)='RFM input'!$AA$7, $G427*Q$7, 0)</f>
        <v>0</v>
      </c>
      <c r="R427" s="427"/>
      <c r="S427" s="91"/>
      <c r="T427" s="91"/>
      <c r="U427" s="91"/>
      <c r="V427" s="91"/>
      <c r="W427" s="91"/>
      <c r="X427" s="91"/>
      <c r="Y427" s="91"/>
      <c r="Z427" s="91"/>
      <c r="AA427" s="249"/>
    </row>
    <row r="428" spans="1:27" hidden="1" outlineLevel="1">
      <c r="A428" s="4"/>
      <c r="B428" s="253"/>
      <c r="C428" s="428" t="str">
        <f>Asset50</f>
        <v>Equity raising costs</v>
      </c>
      <c r="D428" s="249"/>
      <c r="E428" s="249"/>
      <c r="F428" s="423"/>
      <c r="G428" s="422">
        <f t="shared" si="3"/>
        <v>0</v>
      </c>
      <c r="H428" s="406">
        <f>IF(COUNT($H$430:H$430)='RFM input'!$AA$7, $G428*H$7, 0)</f>
        <v>0</v>
      </c>
      <c r="I428" s="406">
        <f>IF(COUNT($H$430:I$430)='RFM input'!$AA$7, $G428*I$7, 0)</f>
        <v>0</v>
      </c>
      <c r="J428" s="406">
        <f>IF(COUNT($H$430:J$430)='RFM input'!$AA$7, $G428*J$7, 0)</f>
        <v>0</v>
      </c>
      <c r="K428" s="406">
        <f>IF(COUNT($H$430:K$430)='RFM input'!$AA$7, $G428*K$7, 0)</f>
        <v>0</v>
      </c>
      <c r="L428" s="406">
        <f>IF(COUNT($H$430:L$430)='RFM input'!$AA$7, $G428*L$7, 0)</f>
        <v>0</v>
      </c>
      <c r="M428" s="406">
        <f>IF(COUNT($H$430:M$430)='RFM input'!$AA$7, $G428*M$7, 0)</f>
        <v>0</v>
      </c>
      <c r="N428" s="406">
        <f>IF(COUNT($H$430:N$430)='RFM input'!$AA$7, $G428*N$7, 0)</f>
        <v>0</v>
      </c>
      <c r="O428" s="406">
        <f>IF(COUNT($H$430:O$430)='RFM input'!$AA$7, $G428*O$7, 0)</f>
        <v>0</v>
      </c>
      <c r="P428" s="406">
        <f>IF(COUNT($H$430:P$430)='RFM input'!$AA$7, $G428*P$7, 0)</f>
        <v>0</v>
      </c>
      <c r="Q428" s="406">
        <f>IF(COUNT($H$430:Q$430)='RFM input'!$AA$7, $G428*Q$7, 0)</f>
        <v>0</v>
      </c>
      <c r="R428" s="427"/>
      <c r="S428" s="91"/>
      <c r="T428" s="91"/>
      <c r="U428" s="91"/>
      <c r="V428" s="91"/>
      <c r="W428" s="91"/>
      <c r="X428" s="91"/>
      <c r="Y428" s="91"/>
      <c r="Z428" s="91"/>
      <c r="AA428" s="249"/>
    </row>
    <row r="429" spans="1:27" collapsed="1">
      <c r="A429" s="4"/>
      <c r="B429" s="424"/>
      <c r="C429" s="425"/>
      <c r="D429" s="249"/>
      <c r="E429" s="249"/>
      <c r="F429" s="423"/>
      <c r="G429" s="303"/>
      <c r="H429" s="302"/>
      <c r="I429" s="302"/>
      <c r="J429" s="302"/>
      <c r="K429" s="302"/>
      <c r="L429" s="302"/>
      <c r="M429" s="249"/>
      <c r="N429" s="308"/>
      <c r="O429" s="426"/>
      <c r="P429" s="426"/>
      <c r="Q429" s="426"/>
      <c r="R429" s="427"/>
      <c r="S429" s="91"/>
      <c r="T429" s="91"/>
      <c r="U429" s="91"/>
      <c r="V429" s="91"/>
      <c r="W429" s="91"/>
      <c r="X429" s="91"/>
      <c r="Y429" s="91"/>
      <c r="Z429" s="91"/>
      <c r="AA429" s="249"/>
    </row>
    <row r="430" spans="1:27">
      <c r="A430" s="4"/>
      <c r="B430" s="429" t="s">
        <v>157</v>
      </c>
      <c r="C430" s="425"/>
      <c r="D430" s="249"/>
      <c r="E430" s="249"/>
      <c r="F430" s="423"/>
      <c r="G430" s="303"/>
      <c r="H430" s="302">
        <f>SUM(H431,H433,H435,H437,H439,H441,H443,H445,H447,H449,H451,H453,H455,H457,H459,H461,H463,H465,H467,H469,H471,H473,H475,H477,H479,H481,H483,H485,H487,H489,H491,H493,H495,H497,H499,H501,H503,H505,H507,H509,H511,H513,H515,H517,H519,H521,H523,H525,H527,H529)</f>
        <v>0</v>
      </c>
      <c r="I430" s="302">
        <f t="shared" ref="I430:Q430" si="4">SUM(I431,I433,I435,I437,I439,I441,I443,I445,I447,I449,I451,I453,I455,I457,I459,I461,I463,I465,I467,I469,I471,I473,I475,I477,I479,I481,I483,I485,I487,I489,I491,I493,I495,I497,I499,I501,I503,I505,I507,I509,I511,I513,I515,I517,I519,I521,I523,I525,I527,I529)</f>
        <v>0</v>
      </c>
      <c r="J430" s="302">
        <f t="shared" si="4"/>
        <v>0</v>
      </c>
      <c r="K430" s="302">
        <f t="shared" si="4"/>
        <v>0</v>
      </c>
      <c r="L430" s="302">
        <f t="shared" si="4"/>
        <v>0</v>
      </c>
      <c r="M430" s="302">
        <f t="shared" si="4"/>
        <v>0</v>
      </c>
      <c r="N430" s="302">
        <f t="shared" si="4"/>
        <v>0</v>
      </c>
      <c r="O430" s="302">
        <f t="shared" si="4"/>
        <v>0</v>
      </c>
      <c r="P430" s="302">
        <f t="shared" si="4"/>
        <v>0</v>
      </c>
      <c r="Q430" s="302">
        <f t="shared" si="4"/>
        <v>0</v>
      </c>
      <c r="R430" s="427"/>
      <c r="S430" s="91"/>
      <c r="T430" s="91"/>
      <c r="U430" s="91"/>
      <c r="V430" s="91"/>
      <c r="W430" s="91"/>
      <c r="X430" s="91"/>
      <c r="Y430" s="91"/>
      <c r="Z430" s="91"/>
      <c r="AA430" s="249"/>
    </row>
    <row r="431" spans="1:27" hidden="1" outlineLevel="1">
      <c r="A431" s="4"/>
      <c r="B431" s="253"/>
      <c r="C431" s="428" t="str">
        <f>Asset1</f>
        <v xml:space="preserve">Pipelines </v>
      </c>
      <c r="D431" s="249"/>
      <c r="E431" s="249"/>
      <c r="F431" s="423"/>
      <c r="G431" s="303"/>
      <c r="H431" s="308">
        <f>($G118+(SUM($G431:G431)))*H$9</f>
        <v>0</v>
      </c>
      <c r="I431" s="308">
        <f>($G118+(SUM($G431:H431)))*I$9</f>
        <v>0</v>
      </c>
      <c r="J431" s="308">
        <f>IF(COUNT($H431:I431)&gt;='RFM input'!$AA$7,0,($G118+(SUM($G431:I431)))*J$9)</f>
        <v>0</v>
      </c>
      <c r="K431" s="308">
        <f>IF(COUNT($H431:J431)&gt;='RFM input'!$AA$7,0,($G118+(SUM($G431:J431)))*K$9)</f>
        <v>0</v>
      </c>
      <c r="L431" s="308">
        <f>IF(COUNT($H431:K431)&gt;='RFM input'!$AA$7,0,($G118+(SUM($G431:K431)))*L$9)</f>
        <v>0</v>
      </c>
      <c r="M431" s="308">
        <f>IF(COUNT($H431:L431)&gt;='RFM input'!$AA$7,0,($G118+(SUM($G431:L431)))*M$9)</f>
        <v>0</v>
      </c>
      <c r="N431" s="308">
        <f>IF(COUNT($H431:M431)&gt;='RFM input'!$AA$7,0,($G118+(SUM($G431:M431)))*N$9)</f>
        <v>0</v>
      </c>
      <c r="O431" s="308">
        <f>IF(COUNT($H431:N431)&gt;='RFM input'!$AA$7,0,($G118+(SUM($G431:N431)))*O$9)</f>
        <v>0</v>
      </c>
      <c r="P431" s="308">
        <f>IF(COUNT($H431:O431)&gt;='RFM input'!$AA$7,0,($G118+(SUM($G431:O431)))*P$9)</f>
        <v>0</v>
      </c>
      <c r="Q431" s="308">
        <f>IF(COUNT($H431:P431)&gt;='RFM input'!$AA$7,0,($G118+(SUM($G431:P431)))*Q$9)</f>
        <v>0</v>
      </c>
      <c r="R431" s="427"/>
      <c r="S431" s="91"/>
      <c r="T431" s="91"/>
      <c r="U431" s="91"/>
      <c r="V431" s="91"/>
      <c r="W431" s="91"/>
      <c r="X431" s="91"/>
      <c r="Y431" s="91"/>
      <c r="Z431" s="91"/>
      <c r="AA431" s="249"/>
    </row>
    <row r="432" spans="1:27" hidden="1" outlineLevel="1">
      <c r="A432" s="4"/>
      <c r="B432" s="253"/>
      <c r="C432" s="430" t="s">
        <v>159</v>
      </c>
      <c r="D432" s="249"/>
      <c r="E432" s="249"/>
      <c r="F432" s="423"/>
      <c r="G432" s="303"/>
      <c r="H432" s="308"/>
      <c r="I432" s="308">
        <f>IF(COUNT($H431:I431)='RFM input'!$AA$7, SUM($G431:I431)*I$7, 0)</f>
        <v>0</v>
      </c>
      <c r="J432" s="308">
        <f>IF(COUNT($H431:J431)='RFM input'!$AA$7, SUM($G431:J431)*J$7, 0)</f>
        <v>0</v>
      </c>
      <c r="K432" s="308">
        <f>IF(COUNT($H431:K431)='RFM input'!$AA$7, SUM($G431:K431)*K$7, 0)</f>
        <v>0</v>
      </c>
      <c r="L432" s="308">
        <f>IF(COUNT($H431:L431)='RFM input'!$AA$7, SUM($G431:L431)*L$7, 0)</f>
        <v>0</v>
      </c>
      <c r="M432" s="308">
        <f>IF(COUNT($H431:M431)='RFM input'!$AA$7, SUM($G431:M431)*M$7, 0)</f>
        <v>0</v>
      </c>
      <c r="N432" s="308">
        <f>IF(COUNT($H431:N431)='RFM input'!$AA$7, SUM($G431:N431)*N$7, 0)</f>
        <v>0</v>
      </c>
      <c r="O432" s="308">
        <f>IF(COUNT($H431:O431)='RFM input'!$AA$7, SUM($G431:O431)*O$7, 0)</f>
        <v>0</v>
      </c>
      <c r="P432" s="308">
        <f>IF(COUNT($H431:P431)='RFM input'!$AA$7, SUM($G431:P431)*P$7, 0)</f>
        <v>0</v>
      </c>
      <c r="Q432" s="308">
        <f>IF(COUNT($H431:Q431)='RFM input'!$AA$7, SUM($G431:Q431)*Q$7, 0)</f>
        <v>0</v>
      </c>
      <c r="R432" s="427"/>
      <c r="S432" s="91"/>
      <c r="T432" s="91"/>
      <c r="U432" s="91"/>
      <c r="V432" s="91"/>
      <c r="W432" s="91"/>
      <c r="X432" s="91"/>
      <c r="Y432" s="91"/>
      <c r="Z432" s="91"/>
      <c r="AA432" s="249"/>
    </row>
    <row r="433" spans="1:27" hidden="1" outlineLevel="1">
      <c r="A433" s="4"/>
      <c r="B433" s="253"/>
      <c r="C433" s="428" t="str">
        <f>Asset2</f>
        <v xml:space="preserve">Compressors </v>
      </c>
      <c r="D433" s="249"/>
      <c r="E433" s="249"/>
      <c r="F433" s="423"/>
      <c r="G433" s="303"/>
      <c r="H433" s="308">
        <f>($G119+(SUM($G433:G433)))*H$9</f>
        <v>0</v>
      </c>
      <c r="I433" s="308">
        <f>($G119+(SUM($G433:H433)))*I$9</f>
        <v>0</v>
      </c>
      <c r="J433" s="308">
        <f>IF(COUNT($H433:I433)&gt;='RFM input'!$AA$7,0,($G119+(SUM($G433:I433)))*J$9)</f>
        <v>0</v>
      </c>
      <c r="K433" s="308">
        <f>IF(COUNT($H433:J433)&gt;='RFM input'!$AA$7,0,($G119+(SUM($G433:J433)))*K$9)</f>
        <v>0</v>
      </c>
      <c r="L433" s="308">
        <f>IF(COUNT($H433:K433)&gt;='RFM input'!$AA$7,0,($G119+(SUM($G433:K433)))*L$9)</f>
        <v>0</v>
      </c>
      <c r="M433" s="308">
        <f>IF(COUNT($H433:L433)&gt;='RFM input'!$AA$7,0,($G119+(SUM($G433:L433)))*M$9)</f>
        <v>0</v>
      </c>
      <c r="N433" s="308">
        <f>IF(COUNT($H433:M433)&gt;='RFM input'!$AA$7,0,($G119+(SUM($G433:M433)))*N$9)</f>
        <v>0</v>
      </c>
      <c r="O433" s="308">
        <f>IF(COUNT($H433:N433)&gt;='RFM input'!$AA$7,0,($G119+(SUM($G433:N433)))*O$9)</f>
        <v>0</v>
      </c>
      <c r="P433" s="308">
        <f>IF(COUNT($H433:O433)&gt;='RFM input'!$AA$7,0,($G119+(SUM($G433:O433)))*P$9)</f>
        <v>0</v>
      </c>
      <c r="Q433" s="308">
        <f>IF(COUNT($H433:P433)&gt;='RFM input'!$AA$7,0,($G119+(SUM($G433:P433)))*Q$9)</f>
        <v>0</v>
      </c>
      <c r="R433" s="427"/>
      <c r="S433" s="91"/>
      <c r="T433" s="91"/>
      <c r="U433" s="91"/>
      <c r="V433" s="91"/>
      <c r="W433" s="91"/>
      <c r="X433" s="91"/>
      <c r="Y433" s="91"/>
      <c r="Z433" s="91"/>
      <c r="AA433" s="249"/>
    </row>
    <row r="434" spans="1:27" hidden="1" outlineLevel="1">
      <c r="A434" s="4"/>
      <c r="B434" s="253"/>
      <c r="C434" s="430" t="s">
        <v>159</v>
      </c>
      <c r="D434" s="249"/>
      <c r="E434" s="249"/>
      <c r="F434" s="423"/>
      <c r="G434" s="303"/>
      <c r="H434" s="308"/>
      <c r="I434" s="308">
        <f>IF(COUNT($H433:I433)='RFM input'!$AA$7, SUM($G433:I433)*I$7, 0)</f>
        <v>0</v>
      </c>
      <c r="J434" s="308">
        <f>IF(COUNT($H433:J433)='RFM input'!$AA$7, SUM($G433:J433)*J$7, 0)</f>
        <v>0</v>
      </c>
      <c r="K434" s="308">
        <f>IF(COUNT($H433:K433)='RFM input'!$AA$7, SUM($G433:K433)*K$7, 0)</f>
        <v>0</v>
      </c>
      <c r="L434" s="308">
        <f>IF(COUNT($H433:L433)='RFM input'!$AA$7, SUM($G433:L433)*L$7, 0)</f>
        <v>0</v>
      </c>
      <c r="M434" s="308">
        <f>IF(COUNT($H433:M433)='RFM input'!$AA$7, SUM($G433:M433)*M$7, 0)</f>
        <v>0</v>
      </c>
      <c r="N434" s="308">
        <f>IF(COUNT($H433:N433)='RFM input'!$AA$7, SUM($G433:N433)*N$7, 0)</f>
        <v>0</v>
      </c>
      <c r="O434" s="308">
        <f>IF(COUNT($H433:O433)='RFM input'!$AA$7, SUM($G433:O433)*O$7, 0)</f>
        <v>0</v>
      </c>
      <c r="P434" s="308">
        <f>IF(COUNT($H433:P433)='RFM input'!$AA$7, SUM($G433:P433)*P$7, 0)</f>
        <v>0</v>
      </c>
      <c r="Q434" s="308">
        <f>IF(COUNT($H433:Q433)='RFM input'!$AA$7, SUM($G433:Q433)*Q$7, 0)</f>
        <v>0</v>
      </c>
      <c r="R434" s="427"/>
      <c r="S434" s="91"/>
      <c r="T434" s="91"/>
      <c r="U434" s="91"/>
      <c r="V434" s="91"/>
      <c r="W434" s="91"/>
      <c r="X434" s="91"/>
      <c r="Y434" s="91"/>
      <c r="Z434" s="91"/>
      <c r="AA434" s="249"/>
    </row>
    <row r="435" spans="1:27" hidden="1" outlineLevel="1">
      <c r="A435" s="4"/>
      <c r="B435" s="253"/>
      <c r="C435" s="428" t="str">
        <f>Asset3</f>
        <v>City Gates &amp; Field Regulators</v>
      </c>
      <c r="D435" s="249"/>
      <c r="E435" s="249"/>
      <c r="F435" s="423"/>
      <c r="G435" s="303"/>
      <c r="H435" s="308">
        <f>($G120+(SUM($G435:G435)))*H$9</f>
        <v>0</v>
      </c>
      <c r="I435" s="308">
        <f>($G120+(SUM($G435:H435)))*I$9</f>
        <v>0</v>
      </c>
      <c r="J435" s="308">
        <f>IF(COUNT($H435:I435)&gt;='RFM input'!$AA$7,0,($G120+(SUM($G435:I435)))*J$9)</f>
        <v>0</v>
      </c>
      <c r="K435" s="308">
        <f>IF(COUNT($H435:J435)&gt;='RFM input'!$AA$7,0,($G120+(SUM($G435:J435)))*K$9)</f>
        <v>0</v>
      </c>
      <c r="L435" s="308">
        <f>IF(COUNT($H435:K435)&gt;='RFM input'!$AA$7,0,($G120+(SUM($G435:K435)))*L$9)</f>
        <v>0</v>
      </c>
      <c r="M435" s="308">
        <f>IF(COUNT($H435:L435)&gt;='RFM input'!$AA$7,0,($G120+(SUM($G435:L435)))*M$9)</f>
        <v>0</v>
      </c>
      <c r="N435" s="308">
        <f>IF(COUNT($H435:M435)&gt;='RFM input'!$AA$7,0,($G120+(SUM($G435:M435)))*N$9)</f>
        <v>0</v>
      </c>
      <c r="O435" s="308">
        <f>IF(COUNT($H435:N435)&gt;='RFM input'!$AA$7,0,($G120+(SUM($G435:N435)))*O$9)</f>
        <v>0</v>
      </c>
      <c r="P435" s="308">
        <f>IF(COUNT($H435:O435)&gt;='RFM input'!$AA$7,0,($G120+(SUM($G435:O435)))*P$9)</f>
        <v>0</v>
      </c>
      <c r="Q435" s="308">
        <f>IF(COUNT($H435:P435)&gt;='RFM input'!$AA$7,0,($G120+(SUM($G435:P435)))*Q$9)</f>
        <v>0</v>
      </c>
      <c r="R435" s="427"/>
      <c r="S435" s="91"/>
      <c r="T435" s="91"/>
      <c r="U435" s="91"/>
      <c r="V435" s="91"/>
      <c r="W435" s="91"/>
      <c r="X435" s="91"/>
      <c r="Y435" s="91"/>
      <c r="Z435" s="91"/>
      <c r="AA435" s="249"/>
    </row>
    <row r="436" spans="1:27" hidden="1" outlineLevel="1">
      <c r="A436" s="4"/>
      <c r="B436" s="253"/>
      <c r="C436" s="430" t="s">
        <v>159</v>
      </c>
      <c r="D436" s="249"/>
      <c r="E436" s="249"/>
      <c r="F436" s="423"/>
      <c r="G436" s="303"/>
      <c r="H436" s="308"/>
      <c r="I436" s="308">
        <f>IF(COUNT($H435:I435)='RFM input'!$AA$7, SUM($G435:I435)*I$7, 0)</f>
        <v>0</v>
      </c>
      <c r="J436" s="308">
        <f>IF(COUNT($H435:J435)='RFM input'!$AA$7, SUM($G435:J435)*J$7, 0)</f>
        <v>0</v>
      </c>
      <c r="K436" s="308">
        <f>IF(COUNT($H435:K435)='RFM input'!$AA$7, SUM($G435:K435)*K$7, 0)</f>
        <v>0</v>
      </c>
      <c r="L436" s="308">
        <f>IF(COUNT($H435:L435)='RFM input'!$AA$7, SUM($G435:L435)*L$7, 0)</f>
        <v>0</v>
      </c>
      <c r="M436" s="308">
        <f>IF(COUNT($H435:M435)='RFM input'!$AA$7, SUM($G435:M435)*M$7, 0)</f>
        <v>0</v>
      </c>
      <c r="N436" s="308">
        <f>IF(COUNT($H435:N435)='RFM input'!$AA$7, SUM($G435:N435)*N$7, 0)</f>
        <v>0</v>
      </c>
      <c r="O436" s="308">
        <f>IF(COUNT($H435:O435)='RFM input'!$AA$7, SUM($G435:O435)*O$7, 0)</f>
        <v>0</v>
      </c>
      <c r="P436" s="308">
        <f>IF(COUNT($H435:P435)='RFM input'!$AA$7, SUM($G435:P435)*P$7, 0)</f>
        <v>0</v>
      </c>
      <c r="Q436" s="308">
        <f>IF(COUNT($H435:Q435)='RFM input'!$AA$7, SUM($G435:Q435)*Q$7, 0)</f>
        <v>0</v>
      </c>
      <c r="R436" s="427"/>
      <c r="S436" s="91"/>
      <c r="T436" s="91"/>
      <c r="U436" s="91"/>
      <c r="V436" s="91"/>
      <c r="W436" s="91"/>
      <c r="X436" s="91"/>
      <c r="Y436" s="91"/>
      <c r="Z436" s="91"/>
      <c r="AA436" s="249"/>
    </row>
    <row r="437" spans="1:27" hidden="1" outlineLevel="1">
      <c r="A437" s="4"/>
      <c r="B437" s="253"/>
      <c r="C437" s="428" t="str">
        <f>Asset4</f>
        <v>Odourant Plants</v>
      </c>
      <c r="D437" s="249"/>
      <c r="E437" s="249"/>
      <c r="F437" s="423"/>
      <c r="G437" s="303"/>
      <c r="H437" s="308">
        <f>($G121+(SUM($G437:G437)))*H$9</f>
        <v>0</v>
      </c>
      <c r="I437" s="308">
        <f>($G121+(SUM($G437:H437)))*I$9</f>
        <v>0</v>
      </c>
      <c r="J437" s="308">
        <f>IF(COUNT($H437:I437)&gt;='RFM input'!$AA$7,0,($G121+(SUM($G437:I437)))*J$9)</f>
        <v>0</v>
      </c>
      <c r="K437" s="308">
        <f>IF(COUNT($H437:J437)&gt;='RFM input'!$AA$7,0,($G121+(SUM($G437:J437)))*K$9)</f>
        <v>0</v>
      </c>
      <c r="L437" s="308">
        <f>IF(COUNT($H437:K437)&gt;='RFM input'!$AA$7,0,($G121+(SUM($G437:K437)))*L$9)</f>
        <v>0</v>
      </c>
      <c r="M437" s="308">
        <f>IF(COUNT($H437:L437)&gt;='RFM input'!$AA$7,0,($G121+(SUM($G437:L437)))*M$9)</f>
        <v>0</v>
      </c>
      <c r="N437" s="308">
        <f>IF(COUNT($H437:M437)&gt;='RFM input'!$AA$7,0,($G121+(SUM($G437:M437)))*N$9)</f>
        <v>0</v>
      </c>
      <c r="O437" s="308">
        <f>IF(COUNT($H437:N437)&gt;='RFM input'!$AA$7,0,($G121+(SUM($G437:N437)))*O$9)</f>
        <v>0</v>
      </c>
      <c r="P437" s="308">
        <f>IF(COUNT($H437:O437)&gt;='RFM input'!$AA$7,0,($G121+(SUM($G437:O437)))*P$9)</f>
        <v>0</v>
      </c>
      <c r="Q437" s="308">
        <f>IF(COUNT($H437:P437)&gt;='RFM input'!$AA$7,0,($G121+(SUM($G437:P437)))*Q$9)</f>
        <v>0</v>
      </c>
      <c r="R437" s="427"/>
      <c r="S437" s="91"/>
      <c r="T437" s="91"/>
      <c r="U437" s="91"/>
      <c r="V437" s="91"/>
      <c r="W437" s="91"/>
      <c r="X437" s="91"/>
      <c r="Y437" s="91"/>
      <c r="Z437" s="91"/>
      <c r="AA437" s="249"/>
    </row>
    <row r="438" spans="1:27" hidden="1" outlineLevel="1">
      <c r="A438" s="4"/>
      <c r="B438" s="253"/>
      <c r="C438" s="430" t="s">
        <v>159</v>
      </c>
      <c r="D438" s="249"/>
      <c r="E438" s="249"/>
      <c r="F438" s="423"/>
      <c r="G438" s="303"/>
      <c r="H438" s="308"/>
      <c r="I438" s="308">
        <f>IF(COUNT($H437:I437)='RFM input'!$AA$7, SUM($G437:I437)*I$7, 0)</f>
        <v>0</v>
      </c>
      <c r="J438" s="308">
        <f>IF(COUNT($H437:J437)='RFM input'!$AA$7, SUM($G437:J437)*J$7, 0)</f>
        <v>0</v>
      </c>
      <c r="K438" s="308">
        <f>IF(COUNT($H437:K437)='RFM input'!$AA$7, SUM($G437:K437)*K$7, 0)</f>
        <v>0</v>
      </c>
      <c r="L438" s="308">
        <f>IF(COUNT($H437:L437)='RFM input'!$AA$7, SUM($G437:L437)*L$7, 0)</f>
        <v>0</v>
      </c>
      <c r="M438" s="308">
        <f>IF(COUNT($H437:M437)='RFM input'!$AA$7, SUM($G437:M437)*M$7, 0)</f>
        <v>0</v>
      </c>
      <c r="N438" s="308">
        <f>IF(COUNT($H437:N437)='RFM input'!$AA$7, SUM($G437:N437)*N$7, 0)</f>
        <v>0</v>
      </c>
      <c r="O438" s="308">
        <f>IF(COUNT($H437:O437)='RFM input'!$AA$7, SUM($G437:O437)*O$7, 0)</f>
        <v>0</v>
      </c>
      <c r="P438" s="308">
        <f>IF(COUNT($H437:P437)='RFM input'!$AA$7, SUM($G437:P437)*P$7, 0)</f>
        <v>0</v>
      </c>
      <c r="Q438" s="308">
        <f>IF(COUNT($H437:Q437)='RFM input'!$AA$7, SUM($G437:Q437)*Q$7, 0)</f>
        <v>0</v>
      </c>
      <c r="R438" s="427"/>
      <c r="S438" s="91"/>
      <c r="T438" s="91"/>
      <c r="U438" s="91"/>
      <c r="V438" s="91"/>
      <c r="W438" s="91"/>
      <c r="X438" s="91"/>
      <c r="Y438" s="91"/>
      <c r="Z438" s="91"/>
      <c r="AA438" s="249"/>
    </row>
    <row r="439" spans="1:27" hidden="1" outlineLevel="1">
      <c r="A439" s="4"/>
      <c r="B439" s="253"/>
      <c r="C439" s="428" t="str">
        <f>Asset5</f>
        <v>Gas Quality</v>
      </c>
      <c r="D439" s="249"/>
      <c r="E439" s="249"/>
      <c r="F439" s="423"/>
      <c r="G439" s="303"/>
      <c r="H439" s="308">
        <f>($G122+(SUM($G439:G439)))*H$9</f>
        <v>0</v>
      </c>
      <c r="I439" s="308">
        <f>($G122+(SUM($G439:H439)))*I$9</f>
        <v>0</v>
      </c>
      <c r="J439" s="308">
        <f>IF(COUNT($H439:I439)&gt;='RFM input'!$AA$7,0,($G122+(SUM($G439:I439)))*J$9)</f>
        <v>0</v>
      </c>
      <c r="K439" s="308">
        <f>IF(COUNT($H439:J439)&gt;='RFM input'!$AA$7,0,($G122+(SUM($G439:J439)))*K$9)</f>
        <v>0</v>
      </c>
      <c r="L439" s="308">
        <f>IF(COUNT($H439:K439)&gt;='RFM input'!$AA$7,0,($G122+(SUM($G439:K439)))*L$9)</f>
        <v>0</v>
      </c>
      <c r="M439" s="308">
        <f>IF(COUNT($H439:L439)&gt;='RFM input'!$AA$7,0,($G122+(SUM($G439:L439)))*M$9)</f>
        <v>0</v>
      </c>
      <c r="N439" s="308">
        <f>IF(COUNT($H439:M439)&gt;='RFM input'!$AA$7,0,($G122+(SUM($G439:M439)))*N$9)</f>
        <v>0</v>
      </c>
      <c r="O439" s="308">
        <f>IF(COUNT($H439:N439)&gt;='RFM input'!$AA$7,0,($G122+(SUM($G439:N439)))*O$9)</f>
        <v>0</v>
      </c>
      <c r="P439" s="308">
        <f>IF(COUNT($H439:O439)&gt;='RFM input'!$AA$7,0,($G122+(SUM($G439:O439)))*P$9)</f>
        <v>0</v>
      </c>
      <c r="Q439" s="308">
        <f>IF(COUNT($H439:P439)&gt;='RFM input'!$AA$7,0,($G122+(SUM($G439:P439)))*Q$9)</f>
        <v>0</v>
      </c>
      <c r="R439" s="427"/>
      <c r="S439" s="91"/>
      <c r="T439" s="91"/>
      <c r="U439" s="91"/>
      <c r="V439" s="91"/>
      <c r="W439" s="91"/>
      <c r="X439" s="91"/>
      <c r="Y439" s="91"/>
      <c r="Z439" s="91"/>
      <c r="AA439" s="249"/>
    </row>
    <row r="440" spans="1:27" hidden="1" outlineLevel="1">
      <c r="A440" s="4"/>
      <c r="B440" s="253"/>
      <c r="C440" s="430" t="s">
        <v>159</v>
      </c>
      <c r="D440" s="249"/>
      <c r="E440" s="249"/>
      <c r="F440" s="423"/>
      <c r="G440" s="303"/>
      <c r="H440" s="308"/>
      <c r="I440" s="308">
        <f>IF(COUNT($H439:I439)='RFM input'!$AA$7, SUM($G439:I439)*I$7, 0)</f>
        <v>0</v>
      </c>
      <c r="J440" s="308">
        <f>IF(COUNT($H439:J439)='RFM input'!$AA$7, SUM($G439:J439)*J$7, 0)</f>
        <v>0</v>
      </c>
      <c r="K440" s="308">
        <f>IF(COUNT($H439:K439)='RFM input'!$AA$7, SUM($G439:K439)*K$7, 0)</f>
        <v>0</v>
      </c>
      <c r="L440" s="308">
        <f>IF(COUNT($H439:L439)='RFM input'!$AA$7, SUM($G439:L439)*L$7, 0)</f>
        <v>0</v>
      </c>
      <c r="M440" s="308">
        <f>IF(COUNT($H439:M439)='RFM input'!$AA$7, SUM($G439:M439)*M$7, 0)</f>
        <v>0</v>
      </c>
      <c r="N440" s="308">
        <f>IF(COUNT($H439:N439)='RFM input'!$AA$7, SUM($G439:N439)*N$7, 0)</f>
        <v>0</v>
      </c>
      <c r="O440" s="308">
        <f>IF(COUNT($H439:O439)='RFM input'!$AA$7, SUM($G439:O439)*O$7, 0)</f>
        <v>0</v>
      </c>
      <c r="P440" s="308">
        <f>IF(COUNT($H439:P439)='RFM input'!$AA$7, SUM($G439:P439)*P$7, 0)</f>
        <v>0</v>
      </c>
      <c r="Q440" s="308">
        <f>IF(COUNT($H439:Q439)='RFM input'!$AA$7, SUM($G439:Q439)*Q$7, 0)</f>
        <v>0</v>
      </c>
      <c r="R440" s="427"/>
      <c r="S440" s="91"/>
      <c r="T440" s="91"/>
      <c r="U440" s="91"/>
      <c r="V440" s="91"/>
      <c r="W440" s="91"/>
      <c r="X440" s="91"/>
      <c r="Y440" s="91"/>
      <c r="Z440" s="91"/>
      <c r="AA440" s="249"/>
    </row>
    <row r="441" spans="1:27" hidden="1" outlineLevel="1">
      <c r="A441" s="4"/>
      <c r="B441" s="253"/>
      <c r="C441" s="428" t="str">
        <f>Asset6</f>
        <v xml:space="preserve">Other </v>
      </c>
      <c r="D441" s="249"/>
      <c r="E441" s="249"/>
      <c r="F441" s="423"/>
      <c r="G441" s="303"/>
      <c r="H441" s="308">
        <f>($G123+(SUM($G441:G441)))*H$9</f>
        <v>0</v>
      </c>
      <c r="I441" s="308">
        <f>($G123+(SUM($G441:H441)))*I$9</f>
        <v>0</v>
      </c>
      <c r="J441" s="308">
        <f>IF(COUNT($H441:I441)&gt;='RFM input'!$AA$7,0,($G123+(SUM($G441:I441)))*J$9)</f>
        <v>0</v>
      </c>
      <c r="K441" s="308">
        <f>IF(COUNT($H441:J441)&gt;='RFM input'!$AA$7,0,($G123+(SUM($G441:J441)))*K$9)</f>
        <v>0</v>
      </c>
      <c r="L441" s="308">
        <f>IF(COUNT($H441:K441)&gt;='RFM input'!$AA$7,0,($G123+(SUM($G441:K441)))*L$9)</f>
        <v>0</v>
      </c>
      <c r="M441" s="308">
        <f>IF(COUNT($H441:L441)&gt;='RFM input'!$AA$7,0,($G123+(SUM($G441:L441)))*M$9)</f>
        <v>0</v>
      </c>
      <c r="N441" s="308">
        <f>IF(COUNT($H441:M441)&gt;='RFM input'!$AA$7,0,($G123+(SUM($G441:M441)))*N$9)</f>
        <v>0</v>
      </c>
      <c r="O441" s="308">
        <f>IF(COUNT($H441:N441)&gt;='RFM input'!$AA$7,0,($G123+(SUM($G441:N441)))*O$9)</f>
        <v>0</v>
      </c>
      <c r="P441" s="308">
        <f>IF(COUNT($H441:O441)&gt;='RFM input'!$AA$7,0,($G123+(SUM($G441:O441)))*P$9)</f>
        <v>0</v>
      </c>
      <c r="Q441" s="308">
        <f>IF(COUNT($H441:P441)&gt;='RFM input'!$AA$7,0,($G123+(SUM($G441:P441)))*Q$9)</f>
        <v>0</v>
      </c>
      <c r="R441" s="427"/>
      <c r="S441" s="91"/>
      <c r="T441" s="91"/>
      <c r="U441" s="91"/>
      <c r="V441" s="91"/>
      <c r="W441" s="91"/>
      <c r="X441" s="91"/>
      <c r="Y441" s="91"/>
      <c r="Z441" s="91"/>
      <c r="AA441" s="249"/>
    </row>
    <row r="442" spans="1:27" hidden="1" outlineLevel="1">
      <c r="A442" s="4"/>
      <c r="B442" s="253"/>
      <c r="C442" s="430" t="s">
        <v>159</v>
      </c>
      <c r="D442" s="249"/>
      <c r="E442" s="249"/>
      <c r="F442" s="423"/>
      <c r="G442" s="303"/>
      <c r="H442" s="308"/>
      <c r="I442" s="308">
        <f>IF(COUNT($H441:I441)='RFM input'!$AA$7, SUM($G441:I441)*I$7, 0)</f>
        <v>0</v>
      </c>
      <c r="J442" s="308">
        <f>IF(COUNT($H441:J441)='RFM input'!$AA$7, SUM($G441:J441)*J$7, 0)</f>
        <v>0</v>
      </c>
      <c r="K442" s="308">
        <f>IF(COUNT($H441:K441)='RFM input'!$AA$7, SUM($G441:K441)*K$7, 0)</f>
        <v>0</v>
      </c>
      <c r="L442" s="308">
        <f>IF(COUNT($H441:L441)='RFM input'!$AA$7, SUM($G441:L441)*L$7, 0)</f>
        <v>0</v>
      </c>
      <c r="M442" s="308">
        <f>IF(COUNT($H441:M441)='RFM input'!$AA$7, SUM($G441:M441)*M$7, 0)</f>
        <v>0</v>
      </c>
      <c r="N442" s="308">
        <f>IF(COUNT($H441:N441)='RFM input'!$AA$7, SUM($G441:N441)*N$7, 0)</f>
        <v>0</v>
      </c>
      <c r="O442" s="308">
        <f>IF(COUNT($H441:O441)='RFM input'!$AA$7, SUM($G441:O441)*O$7, 0)</f>
        <v>0</v>
      </c>
      <c r="P442" s="308">
        <f>IF(COUNT($H441:P441)='RFM input'!$AA$7, SUM($G441:P441)*P$7, 0)</f>
        <v>0</v>
      </c>
      <c r="Q442" s="308">
        <f>IF(COUNT($H441:Q441)='RFM input'!$AA$7, SUM($G441:Q441)*Q$7, 0)</f>
        <v>0</v>
      </c>
      <c r="R442" s="427"/>
      <c r="S442" s="91"/>
      <c r="T442" s="91"/>
      <c r="U442" s="91"/>
      <c r="V442" s="91"/>
      <c r="W442" s="91"/>
      <c r="X442" s="91"/>
      <c r="Y442" s="91"/>
      <c r="Z442" s="91"/>
      <c r="AA442" s="249"/>
    </row>
    <row r="443" spans="1:27" hidden="1" outlineLevel="1">
      <c r="A443" s="4"/>
      <c r="B443" s="253"/>
      <c r="C443" s="428" t="str">
        <f>Asset7</f>
        <v>General Building</v>
      </c>
      <c r="D443" s="249"/>
      <c r="E443" s="249"/>
      <c r="F443" s="423"/>
      <c r="G443" s="303"/>
      <c r="H443" s="308">
        <f>($G124+(SUM($G443:G443)))*H$9</f>
        <v>0</v>
      </c>
      <c r="I443" s="308">
        <f>($G124+(SUM($G443:H443)))*I$9</f>
        <v>0</v>
      </c>
      <c r="J443" s="308">
        <f>IF(COUNT($H443:I443)&gt;='RFM input'!$AA$7,0,($G124+(SUM($G443:I443)))*J$9)</f>
        <v>0</v>
      </c>
      <c r="K443" s="308">
        <f>IF(COUNT($H443:J443)&gt;='RFM input'!$AA$7,0,($G124+(SUM($G443:J443)))*K$9)</f>
        <v>0</v>
      </c>
      <c r="L443" s="308">
        <f>IF(COUNT($H443:K443)&gt;='RFM input'!$AA$7,0,($G124+(SUM($G443:K443)))*L$9)</f>
        <v>0</v>
      </c>
      <c r="M443" s="308">
        <f>IF(COUNT($H443:L443)&gt;='RFM input'!$AA$7,0,($G124+(SUM($G443:L443)))*M$9)</f>
        <v>0</v>
      </c>
      <c r="N443" s="308">
        <f>IF(COUNT($H443:M443)&gt;='RFM input'!$AA$7,0,($G124+(SUM($G443:M443)))*N$9)</f>
        <v>0</v>
      </c>
      <c r="O443" s="308">
        <f>IF(COUNT($H443:N443)&gt;='RFM input'!$AA$7,0,($G124+(SUM($G443:N443)))*O$9)</f>
        <v>0</v>
      </c>
      <c r="P443" s="308">
        <f>IF(COUNT($H443:O443)&gt;='RFM input'!$AA$7,0,($G124+(SUM($G443:O443)))*P$9)</f>
        <v>0</v>
      </c>
      <c r="Q443" s="308">
        <f>IF(COUNT($H443:P443)&gt;='RFM input'!$AA$7,0,($G124+(SUM($G443:P443)))*Q$9)</f>
        <v>0</v>
      </c>
      <c r="R443" s="427"/>
      <c r="S443" s="91"/>
      <c r="T443" s="91"/>
      <c r="U443" s="91"/>
      <c r="V443" s="91"/>
      <c r="W443" s="91"/>
      <c r="X443" s="91"/>
      <c r="Y443" s="91"/>
      <c r="Z443" s="91"/>
      <c r="AA443" s="249"/>
    </row>
    <row r="444" spans="1:27" hidden="1" outlineLevel="1">
      <c r="A444" s="4"/>
      <c r="B444" s="253"/>
      <c r="C444" s="430" t="s">
        <v>159</v>
      </c>
      <c r="D444" s="249"/>
      <c r="E444" s="249"/>
      <c r="F444" s="423"/>
      <c r="G444" s="303"/>
      <c r="H444" s="308"/>
      <c r="I444" s="308">
        <f>IF(COUNT($H443:I443)='RFM input'!$AA$7, SUM($G443:I443)*I$7, 0)</f>
        <v>0</v>
      </c>
      <c r="J444" s="308">
        <f>IF(COUNT($H443:J443)='RFM input'!$AA$7, SUM($G443:J443)*J$7, 0)</f>
        <v>0</v>
      </c>
      <c r="K444" s="308">
        <f>IF(COUNT($H443:K443)='RFM input'!$AA$7, SUM($G443:K443)*K$7, 0)</f>
        <v>0</v>
      </c>
      <c r="L444" s="308">
        <f>IF(COUNT($H443:L443)='RFM input'!$AA$7, SUM($G443:L443)*L$7, 0)</f>
        <v>0</v>
      </c>
      <c r="M444" s="308">
        <f>IF(COUNT($H443:M443)='RFM input'!$AA$7, SUM($G443:M443)*M$7, 0)</f>
        <v>0</v>
      </c>
      <c r="N444" s="308">
        <f>IF(COUNT($H443:N443)='RFM input'!$AA$7, SUM($G443:N443)*N$7, 0)</f>
        <v>0</v>
      </c>
      <c r="O444" s="308">
        <f>IF(COUNT($H443:O443)='RFM input'!$AA$7, SUM($G443:O443)*O$7, 0)</f>
        <v>0</v>
      </c>
      <c r="P444" s="308">
        <f>IF(COUNT($H443:P443)='RFM input'!$AA$7, SUM($G443:P443)*P$7, 0)</f>
        <v>0</v>
      </c>
      <c r="Q444" s="308">
        <f>IF(COUNT($H443:Q443)='RFM input'!$AA$7, SUM($G443:Q443)*Q$7, 0)</f>
        <v>0</v>
      </c>
      <c r="R444" s="427"/>
      <c r="S444" s="91"/>
      <c r="T444" s="91"/>
      <c r="U444" s="91"/>
      <c r="V444" s="91"/>
      <c r="W444" s="91"/>
      <c r="X444" s="91"/>
      <c r="Y444" s="91"/>
      <c r="Z444" s="91"/>
      <c r="AA444" s="249"/>
    </row>
    <row r="445" spans="1:27" hidden="1" outlineLevel="1">
      <c r="A445" s="4"/>
      <c r="B445" s="253"/>
      <c r="C445" s="428" t="str">
        <f>Asset8</f>
        <v>General Land</v>
      </c>
      <c r="D445" s="249"/>
      <c r="E445" s="249"/>
      <c r="F445" s="423"/>
      <c r="G445" s="303"/>
      <c r="H445" s="308">
        <f>($G125+(SUM($G445:G445)))*H$9</f>
        <v>0</v>
      </c>
      <c r="I445" s="308">
        <f>($G125+(SUM($G445:H445)))*I$9</f>
        <v>0</v>
      </c>
      <c r="J445" s="308">
        <f>IF(COUNT($H445:I445)&gt;='RFM input'!$AA$7,0,($G125+(SUM($G445:I445)))*J$9)</f>
        <v>0</v>
      </c>
      <c r="K445" s="308">
        <f>IF(COUNT($H445:J445)&gt;='RFM input'!$AA$7,0,($G125+(SUM($G445:J445)))*K$9)</f>
        <v>0</v>
      </c>
      <c r="L445" s="308">
        <f>IF(COUNT($H445:K445)&gt;='RFM input'!$AA$7,0,($G125+(SUM($G445:K445)))*L$9)</f>
        <v>0</v>
      </c>
      <c r="M445" s="308">
        <f>IF(COUNT($H445:L445)&gt;='RFM input'!$AA$7,0,($G125+(SUM($G445:L445)))*M$9)</f>
        <v>0</v>
      </c>
      <c r="N445" s="308">
        <f>IF(COUNT($H445:M445)&gt;='RFM input'!$AA$7,0,($G125+(SUM($G445:M445)))*N$9)</f>
        <v>0</v>
      </c>
      <c r="O445" s="308">
        <f>IF(COUNT($H445:N445)&gt;='RFM input'!$AA$7,0,($G125+(SUM($G445:N445)))*O$9)</f>
        <v>0</v>
      </c>
      <c r="P445" s="308">
        <f>IF(COUNT($H445:O445)&gt;='RFM input'!$AA$7,0,($G125+(SUM($G445:O445)))*P$9)</f>
        <v>0</v>
      </c>
      <c r="Q445" s="308">
        <f>IF(COUNT($H445:P445)&gt;='RFM input'!$AA$7,0,($G125+(SUM($G445:P445)))*Q$9)</f>
        <v>0</v>
      </c>
      <c r="R445" s="427"/>
      <c r="S445" s="91"/>
      <c r="T445" s="91"/>
      <c r="U445" s="91"/>
      <c r="V445" s="91"/>
      <c r="W445" s="91"/>
      <c r="X445" s="91"/>
      <c r="Y445" s="91"/>
      <c r="Z445" s="91"/>
      <c r="AA445" s="249"/>
    </row>
    <row r="446" spans="1:27" hidden="1" outlineLevel="1">
      <c r="A446" s="4"/>
      <c r="B446" s="253"/>
      <c r="C446" s="430" t="s">
        <v>159</v>
      </c>
      <c r="D446" s="249"/>
      <c r="E446" s="249"/>
      <c r="F446" s="423"/>
      <c r="G446" s="303"/>
      <c r="H446" s="308"/>
      <c r="I446" s="308">
        <f>IF(COUNT($H445:I445)='RFM input'!$AA$7, SUM($G445:I445)*I$7, 0)</f>
        <v>0</v>
      </c>
      <c r="J446" s="308">
        <f>IF(COUNT($H445:J445)='RFM input'!$AA$7, SUM($G445:J445)*J$7, 0)</f>
        <v>0</v>
      </c>
      <c r="K446" s="308">
        <f>IF(COUNT($H445:K445)='RFM input'!$AA$7, SUM($G445:K445)*K$7, 0)</f>
        <v>0</v>
      </c>
      <c r="L446" s="308">
        <f>IF(COUNT($H445:L445)='RFM input'!$AA$7, SUM($G445:L445)*L$7, 0)</f>
        <v>0</v>
      </c>
      <c r="M446" s="308">
        <f>IF(COUNT($H445:M445)='RFM input'!$AA$7, SUM($G445:M445)*M$7, 0)</f>
        <v>0</v>
      </c>
      <c r="N446" s="308">
        <f>IF(COUNT($H445:N445)='RFM input'!$AA$7, SUM($G445:N445)*N$7, 0)</f>
        <v>0</v>
      </c>
      <c r="O446" s="308">
        <f>IF(COUNT($H445:O445)='RFM input'!$AA$7, SUM($G445:O445)*O$7, 0)</f>
        <v>0</v>
      </c>
      <c r="P446" s="308">
        <f>IF(COUNT($H445:P445)='RFM input'!$AA$7, SUM($G445:P445)*P$7, 0)</f>
        <v>0</v>
      </c>
      <c r="Q446" s="308">
        <f>IF(COUNT($H445:Q445)='RFM input'!$AA$7, SUM($G445:Q445)*Q$7, 0)</f>
        <v>0</v>
      </c>
      <c r="R446" s="427"/>
      <c r="S446" s="91"/>
      <c r="T446" s="91"/>
      <c r="U446" s="91"/>
      <c r="V446" s="91"/>
      <c r="W446" s="91"/>
      <c r="X446" s="91"/>
      <c r="Y446" s="91"/>
      <c r="Z446" s="91"/>
      <c r="AA446" s="249"/>
    </row>
    <row r="447" spans="1:27" hidden="1" outlineLevel="1">
      <c r="A447" s="4"/>
      <c r="B447" s="253"/>
      <c r="C447" s="428">
        <f>Asset9</f>
        <v>0</v>
      </c>
      <c r="D447" s="249"/>
      <c r="E447" s="249"/>
      <c r="F447" s="423"/>
      <c r="G447" s="303"/>
      <c r="H447" s="308">
        <f>($G126+(SUM($G447:G447)))*H$9</f>
        <v>0</v>
      </c>
      <c r="I447" s="308">
        <f>($G126+(SUM($G447:H447)))*I$9</f>
        <v>0</v>
      </c>
      <c r="J447" s="308">
        <f>IF(COUNT($H447:I447)&gt;='RFM input'!$AA$7,0,($G126+(SUM($G447:I447)))*J$9)</f>
        <v>0</v>
      </c>
      <c r="K447" s="308">
        <f>IF(COUNT($H447:J447)&gt;='RFM input'!$AA$7,0,($G126+(SUM($G447:J447)))*K$9)</f>
        <v>0</v>
      </c>
      <c r="L447" s="308">
        <f>IF(COUNT($H447:K447)&gt;='RFM input'!$AA$7,0,($G126+(SUM($G447:K447)))*L$9)</f>
        <v>0</v>
      </c>
      <c r="M447" s="308">
        <f>IF(COUNT($H447:L447)&gt;='RFM input'!$AA$7,0,($G126+(SUM($G447:L447)))*M$9)</f>
        <v>0</v>
      </c>
      <c r="N447" s="308">
        <f>IF(COUNT($H447:M447)&gt;='RFM input'!$AA$7,0,($G126+(SUM($G447:M447)))*N$9)</f>
        <v>0</v>
      </c>
      <c r="O447" s="308">
        <f>IF(COUNT($H447:N447)&gt;='RFM input'!$AA$7,0,($G126+(SUM($G447:N447)))*O$9)</f>
        <v>0</v>
      </c>
      <c r="P447" s="308">
        <f>IF(COUNT($H447:O447)&gt;='RFM input'!$AA$7,0,($G126+(SUM($G447:O447)))*P$9)</f>
        <v>0</v>
      </c>
      <c r="Q447" s="308">
        <f>IF(COUNT($H447:P447)&gt;='RFM input'!$AA$7,0,($G126+(SUM($G447:P447)))*Q$9)</f>
        <v>0</v>
      </c>
      <c r="R447" s="427"/>
      <c r="S447" s="91"/>
      <c r="T447" s="91"/>
      <c r="U447" s="91"/>
      <c r="V447" s="91"/>
      <c r="W447" s="91"/>
      <c r="X447" s="91"/>
      <c r="Y447" s="91"/>
      <c r="Z447" s="91"/>
      <c r="AA447" s="249"/>
    </row>
    <row r="448" spans="1:27" hidden="1" outlineLevel="1">
      <c r="A448" s="4"/>
      <c r="B448" s="253"/>
      <c r="C448" s="430" t="s">
        <v>159</v>
      </c>
      <c r="D448" s="249"/>
      <c r="E448" s="249"/>
      <c r="F448" s="423"/>
      <c r="G448" s="303"/>
      <c r="H448" s="308"/>
      <c r="I448" s="308">
        <f>IF(COUNT($H447:I447)='RFM input'!$AA$7, SUM($G447:I447)*I$7, 0)</f>
        <v>0</v>
      </c>
      <c r="J448" s="308">
        <f>IF(COUNT($H447:J447)='RFM input'!$AA$7, SUM($G447:J447)*J$7, 0)</f>
        <v>0</v>
      </c>
      <c r="K448" s="308">
        <f>IF(COUNT($H447:K447)='RFM input'!$AA$7, SUM($G447:K447)*K$7, 0)</f>
        <v>0</v>
      </c>
      <c r="L448" s="308">
        <f>IF(COUNT($H447:L447)='RFM input'!$AA$7, SUM($G447:L447)*L$7, 0)</f>
        <v>0</v>
      </c>
      <c r="M448" s="308">
        <f>IF(COUNT($H447:M447)='RFM input'!$AA$7, SUM($G447:M447)*M$7, 0)</f>
        <v>0</v>
      </c>
      <c r="N448" s="308">
        <f>IF(COUNT($H447:N447)='RFM input'!$AA$7, SUM($G447:N447)*N$7, 0)</f>
        <v>0</v>
      </c>
      <c r="O448" s="308">
        <f>IF(COUNT($H447:O447)='RFM input'!$AA$7, SUM($G447:O447)*O$7, 0)</f>
        <v>0</v>
      </c>
      <c r="P448" s="308">
        <f>IF(COUNT($H447:P447)='RFM input'!$AA$7, SUM($G447:P447)*P$7, 0)</f>
        <v>0</v>
      </c>
      <c r="Q448" s="308">
        <f>IF(COUNT($H447:Q447)='RFM input'!$AA$7, SUM($G447:Q447)*Q$7, 0)</f>
        <v>0</v>
      </c>
      <c r="R448" s="427"/>
      <c r="S448" s="91"/>
      <c r="T448" s="91"/>
      <c r="U448" s="91"/>
      <c r="V448" s="91"/>
      <c r="W448" s="91"/>
      <c r="X448" s="91"/>
      <c r="Y448" s="91"/>
      <c r="Z448" s="91"/>
      <c r="AA448" s="249"/>
    </row>
    <row r="449" spans="1:27" hidden="1" outlineLevel="1">
      <c r="A449" s="4"/>
      <c r="B449" s="253"/>
      <c r="C449" s="428">
        <f>Asset10</f>
        <v>0</v>
      </c>
      <c r="D449" s="249"/>
      <c r="E449" s="249"/>
      <c r="F449" s="423"/>
      <c r="G449" s="303"/>
      <c r="H449" s="308">
        <f>($G127+(SUM($G449:G449)))*H$9</f>
        <v>0</v>
      </c>
      <c r="I449" s="308">
        <f>($G127+(SUM($G449:H449)))*I$9</f>
        <v>0</v>
      </c>
      <c r="J449" s="308">
        <f>IF(COUNT($H449:I449)&gt;='RFM input'!$AA$7,0,($G127+(SUM($G449:I449)))*J$9)</f>
        <v>0</v>
      </c>
      <c r="K449" s="308">
        <f>IF(COUNT($H449:J449)&gt;='RFM input'!$AA$7,0,($G127+(SUM($G449:J449)))*K$9)</f>
        <v>0</v>
      </c>
      <c r="L449" s="308">
        <f>IF(COUNT($H449:K449)&gt;='RFM input'!$AA$7,0,($G127+(SUM($G449:K449)))*L$9)</f>
        <v>0</v>
      </c>
      <c r="M449" s="308">
        <f>IF(COUNT($H449:L449)&gt;='RFM input'!$AA$7,0,($G127+(SUM($G449:L449)))*M$9)</f>
        <v>0</v>
      </c>
      <c r="N449" s="308">
        <f>IF(COUNT($H449:M449)&gt;='RFM input'!$AA$7,0,($G127+(SUM($G449:M449)))*N$9)</f>
        <v>0</v>
      </c>
      <c r="O449" s="308">
        <f>IF(COUNT($H449:N449)&gt;='RFM input'!$AA$7,0,($G127+(SUM($G449:N449)))*O$9)</f>
        <v>0</v>
      </c>
      <c r="P449" s="308">
        <f>IF(COUNT($H449:O449)&gt;='RFM input'!$AA$7,0,($G127+(SUM($G449:O449)))*P$9)</f>
        <v>0</v>
      </c>
      <c r="Q449" s="308">
        <f>IF(COUNT($H449:P449)&gt;='RFM input'!$AA$7,0,($G127+(SUM($G449:P449)))*Q$9)</f>
        <v>0</v>
      </c>
      <c r="R449" s="427"/>
      <c r="S449" s="91"/>
      <c r="T449" s="91"/>
      <c r="U449" s="91"/>
      <c r="V449" s="91"/>
      <c r="W449" s="91"/>
      <c r="X449" s="91"/>
      <c r="Y449" s="91"/>
      <c r="Z449" s="91"/>
      <c r="AA449" s="249"/>
    </row>
    <row r="450" spans="1:27" hidden="1" outlineLevel="1">
      <c r="A450" s="4"/>
      <c r="B450" s="253"/>
      <c r="C450" s="430" t="s">
        <v>159</v>
      </c>
      <c r="D450" s="249"/>
      <c r="E450" s="249"/>
      <c r="F450" s="423"/>
      <c r="G450" s="303"/>
      <c r="H450" s="308"/>
      <c r="I450" s="308">
        <f>IF(COUNT($H449:I449)='RFM input'!$AA$7, SUM($G449:I449)*I$7, 0)</f>
        <v>0</v>
      </c>
      <c r="J450" s="308">
        <f>IF(COUNT($H449:J449)='RFM input'!$AA$7, SUM($G449:J449)*J$7, 0)</f>
        <v>0</v>
      </c>
      <c r="K450" s="308">
        <f>IF(COUNT($H449:K449)='RFM input'!$AA$7, SUM($G449:K449)*K$7, 0)</f>
        <v>0</v>
      </c>
      <c r="L450" s="308">
        <f>IF(COUNT($H449:L449)='RFM input'!$AA$7, SUM($G449:L449)*L$7, 0)</f>
        <v>0</v>
      </c>
      <c r="M450" s="308">
        <f>IF(COUNT($H449:M449)='RFM input'!$AA$7, SUM($G449:M449)*M$7, 0)</f>
        <v>0</v>
      </c>
      <c r="N450" s="308">
        <f>IF(COUNT($H449:N449)='RFM input'!$AA$7, SUM($G449:N449)*N$7, 0)</f>
        <v>0</v>
      </c>
      <c r="O450" s="308">
        <f>IF(COUNT($H449:O449)='RFM input'!$AA$7, SUM($G449:O449)*O$7, 0)</f>
        <v>0</v>
      </c>
      <c r="P450" s="308">
        <f>IF(COUNT($H449:P449)='RFM input'!$AA$7, SUM($G449:P449)*P$7, 0)</f>
        <v>0</v>
      </c>
      <c r="Q450" s="308">
        <f>IF(COUNT($H449:Q449)='RFM input'!$AA$7, SUM($G449:Q449)*Q$7, 0)</f>
        <v>0</v>
      </c>
      <c r="R450" s="427"/>
      <c r="S450" s="91"/>
      <c r="T450" s="91"/>
      <c r="U450" s="91"/>
      <c r="V450" s="91"/>
      <c r="W450" s="91"/>
      <c r="X450" s="91"/>
      <c r="Y450" s="91"/>
      <c r="Z450" s="91"/>
      <c r="AA450" s="249"/>
    </row>
    <row r="451" spans="1:27" hidden="1" outlineLevel="1">
      <c r="A451" s="4"/>
      <c r="B451" s="253"/>
      <c r="C451" s="428">
        <f>Asset11</f>
        <v>0</v>
      </c>
      <c r="D451" s="249"/>
      <c r="E451" s="249"/>
      <c r="F451" s="423"/>
      <c r="G451" s="303"/>
      <c r="H451" s="308">
        <f>($G128+(SUM($G451:G451)))*H$9</f>
        <v>0</v>
      </c>
      <c r="I451" s="308">
        <f>($G128+(SUM($G451:H451)))*I$9</f>
        <v>0</v>
      </c>
      <c r="J451" s="308">
        <f>IF(COUNT($H451:I451)&gt;='RFM input'!$AA$7,0,($G128+(SUM($G451:I451)))*J$9)</f>
        <v>0</v>
      </c>
      <c r="K451" s="308">
        <f>IF(COUNT($H451:J451)&gt;='RFM input'!$AA$7,0,($G128+(SUM($G451:J451)))*K$9)</f>
        <v>0</v>
      </c>
      <c r="L451" s="308">
        <f>IF(COUNT($H451:K451)&gt;='RFM input'!$AA$7,0,($G128+(SUM($G451:K451)))*L$9)</f>
        <v>0</v>
      </c>
      <c r="M451" s="308">
        <f>IF(COUNT($H451:L451)&gt;='RFM input'!$AA$7,0,($G128+(SUM($G451:L451)))*M$9)</f>
        <v>0</v>
      </c>
      <c r="N451" s="308">
        <f>IF(COUNT($H451:M451)&gt;='RFM input'!$AA$7,0,($G128+(SUM($G451:M451)))*N$9)</f>
        <v>0</v>
      </c>
      <c r="O451" s="308">
        <f>IF(COUNT($H451:N451)&gt;='RFM input'!$AA$7,0,($G128+(SUM($G451:N451)))*O$9)</f>
        <v>0</v>
      </c>
      <c r="P451" s="308">
        <f>IF(COUNT($H451:O451)&gt;='RFM input'!$AA$7,0,($G128+(SUM($G451:O451)))*P$9)</f>
        <v>0</v>
      </c>
      <c r="Q451" s="308">
        <f>IF(COUNT($H451:P451)&gt;='RFM input'!$AA$7,0,($G128+(SUM($G451:P451)))*Q$9)</f>
        <v>0</v>
      </c>
      <c r="R451" s="427"/>
      <c r="S451" s="91"/>
      <c r="T451" s="91"/>
      <c r="U451" s="91"/>
      <c r="V451" s="91"/>
      <c r="W451" s="91"/>
      <c r="X451" s="91"/>
      <c r="Y451" s="91"/>
      <c r="Z451" s="91"/>
      <c r="AA451" s="249"/>
    </row>
    <row r="452" spans="1:27" hidden="1" outlineLevel="1">
      <c r="A452" s="4"/>
      <c r="B452" s="253"/>
      <c r="C452" s="430" t="s">
        <v>159</v>
      </c>
      <c r="D452" s="249"/>
      <c r="E452" s="249"/>
      <c r="F452" s="423"/>
      <c r="G452" s="303"/>
      <c r="H452" s="308"/>
      <c r="I452" s="308">
        <f>IF(COUNT($H451:I451)='RFM input'!$AA$7, SUM($G451:I451)*I$7, 0)</f>
        <v>0</v>
      </c>
      <c r="J452" s="308">
        <f>IF(COUNT($H451:J451)='RFM input'!$AA$7, SUM($G451:J451)*J$7, 0)</f>
        <v>0</v>
      </c>
      <c r="K452" s="308">
        <f>IF(COUNT($H451:K451)='RFM input'!$AA$7, SUM($G451:K451)*K$7, 0)</f>
        <v>0</v>
      </c>
      <c r="L452" s="308">
        <f>IF(COUNT($H451:L451)='RFM input'!$AA$7, SUM($G451:L451)*L$7, 0)</f>
        <v>0</v>
      </c>
      <c r="M452" s="308">
        <f>IF(COUNT($H451:M451)='RFM input'!$AA$7, SUM($G451:M451)*M$7, 0)</f>
        <v>0</v>
      </c>
      <c r="N452" s="308">
        <f>IF(COUNT($H451:N451)='RFM input'!$AA$7, SUM($G451:N451)*N$7, 0)</f>
        <v>0</v>
      </c>
      <c r="O452" s="308">
        <f>IF(COUNT($H451:O451)='RFM input'!$AA$7, SUM($G451:O451)*O$7, 0)</f>
        <v>0</v>
      </c>
      <c r="P452" s="308">
        <f>IF(COUNT($H451:P451)='RFM input'!$AA$7, SUM($G451:P451)*P$7, 0)</f>
        <v>0</v>
      </c>
      <c r="Q452" s="308">
        <f>IF(COUNT($H451:Q451)='RFM input'!$AA$7, SUM($G451:Q451)*Q$7, 0)</f>
        <v>0</v>
      </c>
      <c r="R452" s="427"/>
      <c r="S452" s="91"/>
      <c r="T452" s="91"/>
      <c r="U452" s="91"/>
      <c r="V452" s="91"/>
      <c r="W452" s="91"/>
      <c r="X452" s="91"/>
      <c r="Y452" s="91"/>
      <c r="Z452" s="91"/>
      <c r="AA452" s="249"/>
    </row>
    <row r="453" spans="1:27" hidden="1" outlineLevel="1">
      <c r="A453" s="4"/>
      <c r="B453" s="253"/>
      <c r="C453" s="428">
        <f>Asset12</f>
        <v>0</v>
      </c>
      <c r="D453" s="249"/>
      <c r="E453" s="249"/>
      <c r="F453" s="423"/>
      <c r="G453" s="303"/>
      <c r="H453" s="308">
        <f>($G129+(SUM($G453:G453)))*H$9</f>
        <v>0</v>
      </c>
      <c r="I453" s="308">
        <f>($G129+(SUM($G453:H453)))*I$9</f>
        <v>0</v>
      </c>
      <c r="J453" s="308">
        <f>IF(COUNT($H453:I453)&gt;='RFM input'!$AA$7,0,($G129+(SUM($G453:I453)))*J$9)</f>
        <v>0</v>
      </c>
      <c r="K453" s="308">
        <f>IF(COUNT($H453:J453)&gt;='RFM input'!$AA$7,0,($G129+(SUM($G453:J453)))*K$9)</f>
        <v>0</v>
      </c>
      <c r="L453" s="308">
        <f>IF(COUNT($H453:K453)&gt;='RFM input'!$AA$7,0,($G129+(SUM($G453:K453)))*L$9)</f>
        <v>0</v>
      </c>
      <c r="M453" s="308">
        <f>IF(COUNT($H453:L453)&gt;='RFM input'!$AA$7,0,($G129+(SUM($G453:L453)))*M$9)</f>
        <v>0</v>
      </c>
      <c r="N453" s="308">
        <f>IF(COUNT($H453:M453)&gt;='RFM input'!$AA$7,0,($G129+(SUM($G453:M453)))*N$9)</f>
        <v>0</v>
      </c>
      <c r="O453" s="308">
        <f>IF(COUNT($H453:N453)&gt;='RFM input'!$AA$7,0,($G129+(SUM($G453:N453)))*O$9)</f>
        <v>0</v>
      </c>
      <c r="P453" s="308">
        <f>IF(COUNT($H453:O453)&gt;='RFM input'!$AA$7,0,($G129+(SUM($G453:O453)))*P$9)</f>
        <v>0</v>
      </c>
      <c r="Q453" s="308">
        <f>IF(COUNT($H453:P453)&gt;='RFM input'!$AA$7,0,($G129+(SUM($G453:P453)))*Q$9)</f>
        <v>0</v>
      </c>
      <c r="R453" s="427"/>
      <c r="S453" s="91"/>
      <c r="T453" s="91"/>
      <c r="U453" s="91"/>
      <c r="V453" s="91"/>
      <c r="W453" s="91"/>
      <c r="X453" s="91"/>
      <c r="Y453" s="91"/>
      <c r="Z453" s="91"/>
      <c r="AA453" s="249"/>
    </row>
    <row r="454" spans="1:27" hidden="1" outlineLevel="1">
      <c r="A454" s="4"/>
      <c r="B454" s="253"/>
      <c r="C454" s="430" t="s">
        <v>159</v>
      </c>
      <c r="D454" s="249"/>
      <c r="E454" s="249"/>
      <c r="F454" s="423"/>
      <c r="G454" s="303"/>
      <c r="H454" s="308"/>
      <c r="I454" s="308">
        <f>IF(COUNT($H453:I453)='RFM input'!$AA$7, SUM($G453:I453)*I$7, 0)</f>
        <v>0</v>
      </c>
      <c r="J454" s="308">
        <f>IF(COUNT($H453:J453)='RFM input'!$AA$7, SUM($G453:J453)*J$7, 0)</f>
        <v>0</v>
      </c>
      <c r="K454" s="308">
        <f>IF(COUNT($H453:K453)='RFM input'!$AA$7, SUM($G453:K453)*K$7, 0)</f>
        <v>0</v>
      </c>
      <c r="L454" s="308">
        <f>IF(COUNT($H453:L453)='RFM input'!$AA$7, SUM($G453:L453)*L$7, 0)</f>
        <v>0</v>
      </c>
      <c r="M454" s="308">
        <f>IF(COUNT($H453:M453)='RFM input'!$AA$7, SUM($G453:M453)*M$7, 0)</f>
        <v>0</v>
      </c>
      <c r="N454" s="308">
        <f>IF(COUNT($H453:N453)='RFM input'!$AA$7, SUM($G453:N453)*N$7, 0)</f>
        <v>0</v>
      </c>
      <c r="O454" s="308">
        <f>IF(COUNT($H453:O453)='RFM input'!$AA$7, SUM($G453:O453)*O$7, 0)</f>
        <v>0</v>
      </c>
      <c r="P454" s="308">
        <f>IF(COUNT($H453:P453)='RFM input'!$AA$7, SUM($G453:P453)*P$7, 0)</f>
        <v>0</v>
      </c>
      <c r="Q454" s="308">
        <f>IF(COUNT($H453:Q453)='RFM input'!$AA$7, SUM($G453:Q453)*Q$7, 0)</f>
        <v>0</v>
      </c>
      <c r="R454" s="427"/>
      <c r="S454" s="91"/>
      <c r="T454" s="91"/>
      <c r="U454" s="91"/>
      <c r="V454" s="91"/>
      <c r="W454" s="91"/>
      <c r="X454" s="91"/>
      <c r="Y454" s="91"/>
      <c r="Z454" s="91"/>
      <c r="AA454" s="249"/>
    </row>
    <row r="455" spans="1:27" hidden="1" outlineLevel="1">
      <c r="A455" s="4"/>
      <c r="B455" s="253"/>
      <c r="C455" s="428">
        <f>Asset13</f>
        <v>0</v>
      </c>
      <c r="D455" s="249"/>
      <c r="E455" s="249"/>
      <c r="F455" s="423"/>
      <c r="G455" s="303"/>
      <c r="H455" s="308">
        <f>($G130+(SUM($G455:G455)))*H$9</f>
        <v>0</v>
      </c>
      <c r="I455" s="308">
        <f>($G130+(SUM($G455:H455)))*I$9</f>
        <v>0</v>
      </c>
      <c r="J455" s="308">
        <f>IF(COUNT($H455:I455)&gt;='RFM input'!$AA$7,0,($G130+(SUM($G455:I455)))*J$9)</f>
        <v>0</v>
      </c>
      <c r="K455" s="308">
        <f>IF(COUNT($H455:J455)&gt;='RFM input'!$AA$7,0,($G130+(SUM($G455:J455)))*K$9)</f>
        <v>0</v>
      </c>
      <c r="L455" s="308">
        <f>IF(COUNT($H455:K455)&gt;='RFM input'!$AA$7,0,($G130+(SUM($G455:K455)))*L$9)</f>
        <v>0</v>
      </c>
      <c r="M455" s="308">
        <f>IF(COUNT($H455:L455)&gt;='RFM input'!$AA$7,0,($G130+(SUM($G455:L455)))*M$9)</f>
        <v>0</v>
      </c>
      <c r="N455" s="308">
        <f>IF(COUNT($H455:M455)&gt;='RFM input'!$AA$7,0,($G130+(SUM($G455:M455)))*N$9)</f>
        <v>0</v>
      </c>
      <c r="O455" s="308">
        <f>IF(COUNT($H455:N455)&gt;='RFM input'!$AA$7,0,($G130+(SUM($G455:N455)))*O$9)</f>
        <v>0</v>
      </c>
      <c r="P455" s="308">
        <f>IF(COUNT($H455:O455)&gt;='RFM input'!$AA$7,0,($G130+(SUM($G455:O455)))*P$9)</f>
        <v>0</v>
      </c>
      <c r="Q455" s="308">
        <f>IF(COUNT($H455:P455)&gt;='RFM input'!$AA$7,0,($G130+(SUM($G455:P455)))*Q$9)</f>
        <v>0</v>
      </c>
      <c r="R455" s="427"/>
      <c r="S455" s="91"/>
      <c r="T455" s="91"/>
      <c r="U455" s="91"/>
      <c r="V455" s="91"/>
      <c r="W455" s="91"/>
      <c r="X455" s="91"/>
      <c r="Y455" s="91"/>
      <c r="Z455" s="91"/>
      <c r="AA455" s="249"/>
    </row>
    <row r="456" spans="1:27" hidden="1" outlineLevel="1">
      <c r="A456" s="4"/>
      <c r="B456" s="253"/>
      <c r="C456" s="430" t="s">
        <v>159</v>
      </c>
      <c r="D456" s="249"/>
      <c r="E456" s="249"/>
      <c r="F456" s="423"/>
      <c r="G456" s="303"/>
      <c r="H456" s="308"/>
      <c r="I456" s="308">
        <f>IF(COUNT($H455:I455)='RFM input'!$AA$7, SUM($G455:I455)*I$7, 0)</f>
        <v>0</v>
      </c>
      <c r="J456" s="308">
        <f>IF(COUNT($H455:J455)='RFM input'!$AA$7, SUM($G455:J455)*J$7, 0)</f>
        <v>0</v>
      </c>
      <c r="K456" s="308">
        <f>IF(COUNT($H455:K455)='RFM input'!$AA$7, SUM($G455:K455)*K$7, 0)</f>
        <v>0</v>
      </c>
      <c r="L456" s="308">
        <f>IF(COUNT($H455:L455)='RFM input'!$AA$7, SUM($G455:L455)*L$7, 0)</f>
        <v>0</v>
      </c>
      <c r="M456" s="308">
        <f>IF(COUNT($H455:M455)='RFM input'!$AA$7, SUM($G455:M455)*M$7, 0)</f>
        <v>0</v>
      </c>
      <c r="N456" s="308">
        <f>IF(COUNT($H455:N455)='RFM input'!$AA$7, SUM($G455:N455)*N$7, 0)</f>
        <v>0</v>
      </c>
      <c r="O456" s="308">
        <f>IF(COUNT($H455:O455)='RFM input'!$AA$7, SUM($G455:O455)*O$7, 0)</f>
        <v>0</v>
      </c>
      <c r="P456" s="308">
        <f>IF(COUNT($H455:P455)='RFM input'!$AA$7, SUM($G455:P455)*P$7, 0)</f>
        <v>0</v>
      </c>
      <c r="Q456" s="308">
        <f>IF(COUNT($H455:Q455)='RFM input'!$AA$7, SUM($G455:Q455)*Q$7, 0)</f>
        <v>0</v>
      </c>
      <c r="R456" s="427"/>
      <c r="S456" s="91"/>
      <c r="T456" s="91"/>
      <c r="U456" s="91"/>
      <c r="V456" s="91"/>
      <c r="W456" s="91"/>
      <c r="X456" s="91"/>
      <c r="Y456" s="91"/>
      <c r="Z456" s="91"/>
      <c r="AA456" s="249"/>
    </row>
    <row r="457" spans="1:27" hidden="1" outlineLevel="1">
      <c r="A457" s="4"/>
      <c r="B457" s="253"/>
      <c r="C457" s="428">
        <f>Asset14</f>
        <v>0</v>
      </c>
      <c r="D457" s="249"/>
      <c r="E457" s="249"/>
      <c r="F457" s="423"/>
      <c r="G457" s="303"/>
      <c r="H457" s="308">
        <f>($G131+(SUM($G457:G457)))*H$9</f>
        <v>0</v>
      </c>
      <c r="I457" s="308">
        <f>($G131+(SUM($G457:H457)))*I$9</f>
        <v>0</v>
      </c>
      <c r="J457" s="308">
        <f>IF(COUNT($H457:I457)&gt;='RFM input'!$AA$7,0,($G131+(SUM($G457:I457)))*J$9)</f>
        <v>0</v>
      </c>
      <c r="K457" s="308">
        <f>IF(COUNT($H457:J457)&gt;='RFM input'!$AA$7,0,($G131+(SUM($G457:J457)))*K$9)</f>
        <v>0</v>
      </c>
      <c r="L457" s="308">
        <f>IF(COUNT($H457:K457)&gt;='RFM input'!$AA$7,0,($G131+(SUM($G457:K457)))*L$9)</f>
        <v>0</v>
      </c>
      <c r="M457" s="308">
        <f>IF(COUNT($H457:L457)&gt;='RFM input'!$AA$7,0,($G131+(SUM($G457:L457)))*M$9)</f>
        <v>0</v>
      </c>
      <c r="N457" s="308">
        <f>IF(COUNT($H457:M457)&gt;='RFM input'!$AA$7,0,($G131+(SUM($G457:M457)))*N$9)</f>
        <v>0</v>
      </c>
      <c r="O457" s="308">
        <f>IF(COUNT($H457:N457)&gt;='RFM input'!$AA$7,0,($G131+(SUM($G457:N457)))*O$9)</f>
        <v>0</v>
      </c>
      <c r="P457" s="308">
        <f>IF(COUNT($H457:O457)&gt;='RFM input'!$AA$7,0,($G131+(SUM($G457:O457)))*P$9)</f>
        <v>0</v>
      </c>
      <c r="Q457" s="308">
        <f>IF(COUNT($H457:P457)&gt;='RFM input'!$AA$7,0,($G131+(SUM($G457:P457)))*Q$9)</f>
        <v>0</v>
      </c>
      <c r="R457" s="427"/>
      <c r="S457" s="91"/>
      <c r="T457" s="91"/>
      <c r="U457" s="91"/>
      <c r="V457" s="91"/>
      <c r="W457" s="91"/>
      <c r="X457" s="91"/>
      <c r="Y457" s="91"/>
      <c r="Z457" s="91"/>
      <c r="AA457" s="249"/>
    </row>
    <row r="458" spans="1:27" hidden="1" outlineLevel="1">
      <c r="A458" s="4"/>
      <c r="B458" s="253"/>
      <c r="C458" s="430" t="s">
        <v>159</v>
      </c>
      <c r="D458" s="249"/>
      <c r="E458" s="249"/>
      <c r="F458" s="423"/>
      <c r="G458" s="303"/>
      <c r="H458" s="308"/>
      <c r="I458" s="308">
        <f>IF(COUNT($H457:I457)='RFM input'!$AA$7, SUM($G457:I457)*I$7, 0)</f>
        <v>0</v>
      </c>
      <c r="J458" s="308">
        <f>IF(COUNT($H457:J457)='RFM input'!$AA$7, SUM($G457:J457)*J$7, 0)</f>
        <v>0</v>
      </c>
      <c r="K458" s="308">
        <f>IF(COUNT($H457:K457)='RFM input'!$AA$7, SUM($G457:K457)*K$7, 0)</f>
        <v>0</v>
      </c>
      <c r="L458" s="308">
        <f>IF(COUNT($H457:L457)='RFM input'!$AA$7, SUM($G457:L457)*L$7, 0)</f>
        <v>0</v>
      </c>
      <c r="M458" s="308">
        <f>IF(COUNT($H457:M457)='RFM input'!$AA$7, SUM($G457:M457)*M$7, 0)</f>
        <v>0</v>
      </c>
      <c r="N458" s="308">
        <f>IF(COUNT($H457:N457)='RFM input'!$AA$7, SUM($G457:N457)*N$7, 0)</f>
        <v>0</v>
      </c>
      <c r="O458" s="308">
        <f>IF(COUNT($H457:O457)='RFM input'!$AA$7, SUM($G457:O457)*O$7, 0)</f>
        <v>0</v>
      </c>
      <c r="P458" s="308">
        <f>IF(COUNT($H457:P457)='RFM input'!$AA$7, SUM($G457:P457)*P$7, 0)</f>
        <v>0</v>
      </c>
      <c r="Q458" s="308">
        <f>IF(COUNT($H457:Q457)='RFM input'!$AA$7, SUM($G457:Q457)*Q$7, 0)</f>
        <v>0</v>
      </c>
      <c r="R458" s="427"/>
      <c r="S458" s="91"/>
      <c r="T458" s="91"/>
      <c r="U458" s="91"/>
      <c r="V458" s="91"/>
      <c r="W458" s="91"/>
      <c r="X458" s="91"/>
      <c r="Y458" s="91"/>
      <c r="Z458" s="91"/>
      <c r="AA458" s="249"/>
    </row>
    <row r="459" spans="1:27" hidden="1" outlineLevel="1">
      <c r="A459" s="4"/>
      <c r="B459" s="253"/>
      <c r="C459" s="428">
        <f>Asset15</f>
        <v>0</v>
      </c>
      <c r="D459" s="249"/>
      <c r="E459" s="249"/>
      <c r="F459" s="423"/>
      <c r="G459" s="303"/>
      <c r="H459" s="308">
        <f>($G132+(SUM($G459:G459)))*H$9</f>
        <v>0</v>
      </c>
      <c r="I459" s="308">
        <f>($G132+(SUM($G459:H459)))*I$9</f>
        <v>0</v>
      </c>
      <c r="J459" s="308">
        <f>IF(COUNT($H459:I459)&gt;='RFM input'!$AA$7,0,($G132+(SUM($G459:I459)))*J$9)</f>
        <v>0</v>
      </c>
      <c r="K459" s="308">
        <f>IF(COUNT($H459:J459)&gt;='RFM input'!$AA$7,0,($G132+(SUM($G459:J459)))*K$9)</f>
        <v>0</v>
      </c>
      <c r="L459" s="308">
        <f>IF(COUNT($H459:K459)&gt;='RFM input'!$AA$7,0,($G132+(SUM($G459:K459)))*L$9)</f>
        <v>0</v>
      </c>
      <c r="M459" s="308">
        <f>IF(COUNT($H459:L459)&gt;='RFM input'!$AA$7,0,($G132+(SUM($G459:L459)))*M$9)</f>
        <v>0</v>
      </c>
      <c r="N459" s="308">
        <f>IF(COUNT($H459:M459)&gt;='RFM input'!$AA$7,0,($G132+(SUM($G459:M459)))*N$9)</f>
        <v>0</v>
      </c>
      <c r="O459" s="308">
        <f>IF(COUNT($H459:N459)&gt;='RFM input'!$AA$7,0,($G132+(SUM($G459:N459)))*O$9)</f>
        <v>0</v>
      </c>
      <c r="P459" s="308">
        <f>IF(COUNT($H459:O459)&gt;='RFM input'!$AA$7,0,($G132+(SUM($G459:O459)))*P$9)</f>
        <v>0</v>
      </c>
      <c r="Q459" s="308">
        <f>IF(COUNT($H459:P459)&gt;='RFM input'!$AA$7,0,($G132+(SUM($G459:P459)))*Q$9)</f>
        <v>0</v>
      </c>
      <c r="R459" s="427"/>
      <c r="S459" s="91"/>
      <c r="T459" s="91"/>
      <c r="U459" s="91"/>
      <c r="V459" s="91"/>
      <c r="W459" s="91"/>
      <c r="X459" s="91"/>
      <c r="Y459" s="91"/>
      <c r="Z459" s="91"/>
      <c r="AA459" s="249"/>
    </row>
    <row r="460" spans="1:27" hidden="1" outlineLevel="1">
      <c r="A460" s="4"/>
      <c r="B460" s="253"/>
      <c r="C460" s="430" t="s">
        <v>159</v>
      </c>
      <c r="D460" s="249"/>
      <c r="E460" s="249"/>
      <c r="F460" s="423"/>
      <c r="G460" s="303"/>
      <c r="H460" s="308"/>
      <c r="I460" s="308">
        <f>IF(COUNT($H459:I459)='RFM input'!$AA$7, SUM($G459:I459)*I$7, 0)</f>
        <v>0</v>
      </c>
      <c r="J460" s="308">
        <f>IF(COUNT($H459:J459)='RFM input'!$AA$7, SUM($G459:J459)*J$7, 0)</f>
        <v>0</v>
      </c>
      <c r="K460" s="308">
        <f>IF(COUNT($H459:K459)='RFM input'!$AA$7, SUM($G459:K459)*K$7, 0)</f>
        <v>0</v>
      </c>
      <c r="L460" s="308">
        <f>IF(COUNT($H459:L459)='RFM input'!$AA$7, SUM($G459:L459)*L$7, 0)</f>
        <v>0</v>
      </c>
      <c r="M460" s="308">
        <f>IF(COUNT($H459:M459)='RFM input'!$AA$7, SUM($G459:M459)*M$7, 0)</f>
        <v>0</v>
      </c>
      <c r="N460" s="308">
        <f>IF(COUNT($H459:N459)='RFM input'!$AA$7, SUM($G459:N459)*N$7, 0)</f>
        <v>0</v>
      </c>
      <c r="O460" s="308">
        <f>IF(COUNT($H459:O459)='RFM input'!$AA$7, SUM($G459:O459)*O$7, 0)</f>
        <v>0</v>
      </c>
      <c r="P460" s="308">
        <f>IF(COUNT($H459:P459)='RFM input'!$AA$7, SUM($G459:P459)*P$7, 0)</f>
        <v>0</v>
      </c>
      <c r="Q460" s="308">
        <f>IF(COUNT($H459:Q459)='RFM input'!$AA$7, SUM($G459:Q459)*Q$7, 0)</f>
        <v>0</v>
      </c>
      <c r="R460" s="427"/>
      <c r="S460" s="91"/>
      <c r="T460" s="91"/>
      <c r="U460" s="91"/>
      <c r="V460" s="91"/>
      <c r="W460" s="91"/>
      <c r="X460" s="91"/>
      <c r="Y460" s="91"/>
      <c r="Z460" s="91"/>
      <c r="AA460" s="249"/>
    </row>
    <row r="461" spans="1:27" hidden="1" outlineLevel="1">
      <c r="A461" s="4"/>
      <c r="B461" s="253"/>
      <c r="C461" s="428">
        <f>Asset16</f>
        <v>0</v>
      </c>
      <c r="D461" s="249"/>
      <c r="E461" s="249"/>
      <c r="F461" s="423"/>
      <c r="G461" s="303"/>
      <c r="H461" s="308">
        <f>($G133+(SUM($G461:G461)))*H$9</f>
        <v>0</v>
      </c>
      <c r="I461" s="308">
        <f>($G133+(SUM($G461:H461)))*I$9</f>
        <v>0</v>
      </c>
      <c r="J461" s="308">
        <f>IF(COUNT($H461:I461)&gt;='RFM input'!$AA$7,0,($G133+(SUM($G461:I461)))*J$9)</f>
        <v>0</v>
      </c>
      <c r="K461" s="308">
        <f>IF(COUNT($H461:J461)&gt;='RFM input'!$AA$7,0,($G133+(SUM($G461:J461)))*K$9)</f>
        <v>0</v>
      </c>
      <c r="L461" s="308">
        <f>IF(COUNT($H461:K461)&gt;='RFM input'!$AA$7,0,($G133+(SUM($G461:K461)))*L$9)</f>
        <v>0</v>
      </c>
      <c r="M461" s="308">
        <f>IF(COUNT($H461:L461)&gt;='RFM input'!$AA$7,0,($G133+(SUM($G461:L461)))*M$9)</f>
        <v>0</v>
      </c>
      <c r="N461" s="308">
        <f>IF(COUNT($H461:M461)&gt;='RFM input'!$AA$7,0,($G133+(SUM($G461:M461)))*N$9)</f>
        <v>0</v>
      </c>
      <c r="O461" s="308">
        <f>IF(COUNT($H461:N461)&gt;='RFM input'!$AA$7,0,($G133+(SUM($G461:N461)))*O$9)</f>
        <v>0</v>
      </c>
      <c r="P461" s="308">
        <f>IF(COUNT($H461:O461)&gt;='RFM input'!$AA$7,0,($G133+(SUM($G461:O461)))*P$9)</f>
        <v>0</v>
      </c>
      <c r="Q461" s="308">
        <f>IF(COUNT($H461:P461)&gt;='RFM input'!$AA$7,0,($G133+(SUM($G461:P461)))*Q$9)</f>
        <v>0</v>
      </c>
      <c r="R461" s="427"/>
      <c r="S461" s="91"/>
      <c r="T461" s="91"/>
      <c r="U461" s="91"/>
      <c r="V461" s="91"/>
      <c r="W461" s="91"/>
      <c r="X461" s="91"/>
      <c r="Y461" s="91"/>
      <c r="Z461" s="91"/>
      <c r="AA461" s="249"/>
    </row>
    <row r="462" spans="1:27" hidden="1" outlineLevel="1">
      <c r="A462" s="4"/>
      <c r="B462" s="253"/>
      <c r="C462" s="430" t="s">
        <v>159</v>
      </c>
      <c r="D462" s="249"/>
      <c r="E462" s="249"/>
      <c r="F462" s="423"/>
      <c r="G462" s="303"/>
      <c r="H462" s="308"/>
      <c r="I462" s="308">
        <f>IF(COUNT($H461:I461)='RFM input'!$AA$7, SUM($G461:I461)*I$7, 0)</f>
        <v>0</v>
      </c>
      <c r="J462" s="308">
        <f>IF(COUNT($H461:J461)='RFM input'!$AA$7, SUM($G461:J461)*J$7, 0)</f>
        <v>0</v>
      </c>
      <c r="K462" s="308">
        <f>IF(COUNT($H461:K461)='RFM input'!$AA$7, SUM($G461:K461)*K$7, 0)</f>
        <v>0</v>
      </c>
      <c r="L462" s="308">
        <f>IF(COUNT($H461:L461)='RFM input'!$AA$7, SUM($G461:L461)*L$7, 0)</f>
        <v>0</v>
      </c>
      <c r="M462" s="308">
        <f>IF(COUNT($H461:M461)='RFM input'!$AA$7, SUM($G461:M461)*M$7, 0)</f>
        <v>0</v>
      </c>
      <c r="N462" s="308">
        <f>IF(COUNT($H461:N461)='RFM input'!$AA$7, SUM($G461:N461)*N$7, 0)</f>
        <v>0</v>
      </c>
      <c r="O462" s="308">
        <f>IF(COUNT($H461:O461)='RFM input'!$AA$7, SUM($G461:O461)*O$7, 0)</f>
        <v>0</v>
      </c>
      <c r="P462" s="308">
        <f>IF(COUNT($H461:P461)='RFM input'!$AA$7, SUM($G461:P461)*P$7, 0)</f>
        <v>0</v>
      </c>
      <c r="Q462" s="308">
        <f>IF(COUNT($H461:Q461)='RFM input'!$AA$7, SUM($G461:Q461)*Q$7, 0)</f>
        <v>0</v>
      </c>
      <c r="R462" s="427"/>
      <c r="S462" s="91"/>
      <c r="T462" s="91"/>
      <c r="U462" s="91"/>
      <c r="V462" s="91"/>
      <c r="W462" s="91"/>
      <c r="X462" s="91"/>
      <c r="Y462" s="91"/>
      <c r="Z462" s="91"/>
      <c r="AA462" s="249"/>
    </row>
    <row r="463" spans="1:27" hidden="1" outlineLevel="1">
      <c r="A463" s="4"/>
      <c r="B463" s="253"/>
      <c r="C463" s="428">
        <f>Asset17</f>
        <v>0</v>
      </c>
      <c r="D463" s="249"/>
      <c r="E463" s="249"/>
      <c r="F463" s="423"/>
      <c r="G463" s="303"/>
      <c r="H463" s="308">
        <f>($G134+(SUM($G463:G463)))*H$9</f>
        <v>0</v>
      </c>
      <c r="I463" s="308">
        <f>($G134+(SUM($G463:H463)))*I$9</f>
        <v>0</v>
      </c>
      <c r="J463" s="308">
        <f>IF(COUNT($H463:I463)&gt;='RFM input'!$AA$7,0,($G134+(SUM($G463:I463)))*J$9)</f>
        <v>0</v>
      </c>
      <c r="K463" s="308">
        <f>IF(COUNT($H463:J463)&gt;='RFM input'!$AA$7,0,($G134+(SUM($G463:J463)))*K$9)</f>
        <v>0</v>
      </c>
      <c r="L463" s="308">
        <f>IF(COUNT($H463:K463)&gt;='RFM input'!$AA$7,0,($G134+(SUM($G463:K463)))*L$9)</f>
        <v>0</v>
      </c>
      <c r="M463" s="308">
        <f>IF(COUNT($H463:L463)&gt;='RFM input'!$AA$7,0,($G134+(SUM($G463:L463)))*M$9)</f>
        <v>0</v>
      </c>
      <c r="N463" s="308">
        <f>IF(COUNT($H463:M463)&gt;='RFM input'!$AA$7,0,($G134+(SUM($G463:M463)))*N$9)</f>
        <v>0</v>
      </c>
      <c r="O463" s="308">
        <f>IF(COUNT($H463:N463)&gt;='RFM input'!$AA$7,0,($G134+(SUM($G463:N463)))*O$9)</f>
        <v>0</v>
      </c>
      <c r="P463" s="308">
        <f>IF(COUNT($H463:O463)&gt;='RFM input'!$AA$7,0,($G134+(SUM($G463:O463)))*P$9)</f>
        <v>0</v>
      </c>
      <c r="Q463" s="308">
        <f>IF(COUNT($H463:P463)&gt;='RFM input'!$AA$7,0,($G134+(SUM($G463:P463)))*Q$9)</f>
        <v>0</v>
      </c>
      <c r="R463" s="427"/>
      <c r="S463" s="91"/>
      <c r="T463" s="91"/>
      <c r="U463" s="91"/>
      <c r="V463" s="91"/>
      <c r="W463" s="91"/>
      <c r="X463" s="91"/>
      <c r="Y463" s="91"/>
      <c r="Z463" s="91"/>
      <c r="AA463" s="249"/>
    </row>
    <row r="464" spans="1:27" hidden="1" outlineLevel="1">
      <c r="A464" s="4"/>
      <c r="B464" s="253"/>
      <c r="C464" s="430" t="s">
        <v>159</v>
      </c>
      <c r="D464" s="249"/>
      <c r="E464" s="249"/>
      <c r="F464" s="423"/>
      <c r="G464" s="303"/>
      <c r="H464" s="308"/>
      <c r="I464" s="308">
        <f>IF(COUNT($H463:I463)='RFM input'!$AA$7, SUM($G463:I463)*I$7, 0)</f>
        <v>0</v>
      </c>
      <c r="J464" s="308">
        <f>IF(COUNT($H463:J463)='RFM input'!$AA$7, SUM($G463:J463)*J$7, 0)</f>
        <v>0</v>
      </c>
      <c r="K464" s="308">
        <f>IF(COUNT($H463:K463)='RFM input'!$AA$7, SUM($G463:K463)*K$7, 0)</f>
        <v>0</v>
      </c>
      <c r="L464" s="308">
        <f>IF(COUNT($H463:L463)='RFM input'!$AA$7, SUM($G463:L463)*L$7, 0)</f>
        <v>0</v>
      </c>
      <c r="M464" s="308">
        <f>IF(COUNT($H463:M463)='RFM input'!$AA$7, SUM($G463:M463)*M$7, 0)</f>
        <v>0</v>
      </c>
      <c r="N464" s="308">
        <f>IF(COUNT($H463:N463)='RFM input'!$AA$7, SUM($G463:N463)*N$7, 0)</f>
        <v>0</v>
      </c>
      <c r="O464" s="308">
        <f>IF(COUNT($H463:O463)='RFM input'!$AA$7, SUM($G463:O463)*O$7, 0)</f>
        <v>0</v>
      </c>
      <c r="P464" s="308">
        <f>IF(COUNT($H463:P463)='RFM input'!$AA$7, SUM($G463:P463)*P$7, 0)</f>
        <v>0</v>
      </c>
      <c r="Q464" s="308">
        <f>IF(COUNT($H463:Q463)='RFM input'!$AA$7, SUM($G463:Q463)*Q$7, 0)</f>
        <v>0</v>
      </c>
      <c r="R464" s="427"/>
      <c r="S464" s="91"/>
      <c r="T464" s="91"/>
      <c r="U464" s="91"/>
      <c r="V464" s="91"/>
      <c r="W464" s="91"/>
      <c r="X464" s="91"/>
      <c r="Y464" s="91"/>
      <c r="Z464" s="91"/>
      <c r="AA464" s="249"/>
    </row>
    <row r="465" spans="1:27" hidden="1" outlineLevel="1">
      <c r="A465" s="4"/>
      <c r="B465" s="253"/>
      <c r="C465" s="428">
        <f>Asset18</f>
        <v>0</v>
      </c>
      <c r="D465" s="249"/>
      <c r="E465" s="249"/>
      <c r="F465" s="423"/>
      <c r="G465" s="303"/>
      <c r="H465" s="308">
        <f>($G135+(SUM($G465:G465)))*H$9</f>
        <v>0</v>
      </c>
      <c r="I465" s="308">
        <f>($G135+(SUM($G465:H465)))*I$9</f>
        <v>0</v>
      </c>
      <c r="J465" s="308">
        <f>IF(COUNT($H465:I465)&gt;='RFM input'!$AA$7,0,($G135+(SUM($G465:I465)))*J$9)</f>
        <v>0</v>
      </c>
      <c r="K465" s="308">
        <f>IF(COUNT($H465:J465)&gt;='RFM input'!$AA$7,0,($G135+(SUM($G465:J465)))*K$9)</f>
        <v>0</v>
      </c>
      <c r="L465" s="308">
        <f>IF(COUNT($H465:K465)&gt;='RFM input'!$AA$7,0,($G135+(SUM($G465:K465)))*L$9)</f>
        <v>0</v>
      </c>
      <c r="M465" s="308">
        <f>IF(COUNT($H465:L465)&gt;='RFM input'!$AA$7,0,($G135+(SUM($G465:L465)))*M$9)</f>
        <v>0</v>
      </c>
      <c r="N465" s="308">
        <f>IF(COUNT($H465:M465)&gt;='RFM input'!$AA$7,0,($G135+(SUM($G465:M465)))*N$9)</f>
        <v>0</v>
      </c>
      <c r="O465" s="308">
        <f>IF(COUNT($H465:N465)&gt;='RFM input'!$AA$7,0,($G135+(SUM($G465:N465)))*O$9)</f>
        <v>0</v>
      </c>
      <c r="P465" s="308">
        <f>IF(COUNT($H465:O465)&gt;='RFM input'!$AA$7,0,($G135+(SUM($G465:O465)))*P$9)</f>
        <v>0</v>
      </c>
      <c r="Q465" s="308">
        <f>IF(COUNT($H465:P465)&gt;='RFM input'!$AA$7,0,($G135+(SUM($G465:P465)))*Q$9)</f>
        <v>0</v>
      </c>
      <c r="R465" s="427"/>
      <c r="S465" s="91"/>
      <c r="T465" s="91"/>
      <c r="U465" s="91"/>
      <c r="V465" s="91"/>
      <c r="W465" s="91"/>
      <c r="X465" s="91"/>
      <c r="Y465" s="91"/>
      <c r="Z465" s="91"/>
      <c r="AA465" s="249"/>
    </row>
    <row r="466" spans="1:27" hidden="1" outlineLevel="1">
      <c r="A466" s="4"/>
      <c r="B466" s="253"/>
      <c r="C466" s="430" t="s">
        <v>159</v>
      </c>
      <c r="D466" s="249"/>
      <c r="E466" s="249"/>
      <c r="F466" s="423"/>
      <c r="G466" s="303"/>
      <c r="H466" s="308"/>
      <c r="I466" s="308">
        <f>IF(COUNT($H465:I465)='RFM input'!$AA$7, SUM($G465:I465)*I$7, 0)</f>
        <v>0</v>
      </c>
      <c r="J466" s="308">
        <f>IF(COUNT($H465:J465)='RFM input'!$AA$7, SUM($G465:J465)*J$7, 0)</f>
        <v>0</v>
      </c>
      <c r="K466" s="308">
        <f>IF(COUNT($H465:K465)='RFM input'!$AA$7, SUM($G465:K465)*K$7, 0)</f>
        <v>0</v>
      </c>
      <c r="L466" s="308">
        <f>IF(COUNT($H465:L465)='RFM input'!$AA$7, SUM($G465:L465)*L$7, 0)</f>
        <v>0</v>
      </c>
      <c r="M466" s="308">
        <f>IF(COUNT($H465:M465)='RFM input'!$AA$7, SUM($G465:M465)*M$7, 0)</f>
        <v>0</v>
      </c>
      <c r="N466" s="308">
        <f>IF(COUNT($H465:N465)='RFM input'!$AA$7, SUM($G465:N465)*N$7, 0)</f>
        <v>0</v>
      </c>
      <c r="O466" s="308">
        <f>IF(COUNT($H465:O465)='RFM input'!$AA$7, SUM($G465:O465)*O$7, 0)</f>
        <v>0</v>
      </c>
      <c r="P466" s="308">
        <f>IF(COUNT($H465:P465)='RFM input'!$AA$7, SUM($G465:P465)*P$7, 0)</f>
        <v>0</v>
      </c>
      <c r="Q466" s="308">
        <f>IF(COUNT($H465:Q465)='RFM input'!$AA$7, SUM($G465:Q465)*Q$7, 0)</f>
        <v>0</v>
      </c>
      <c r="R466" s="427"/>
      <c r="S466" s="91"/>
      <c r="T466" s="91"/>
      <c r="U466" s="91"/>
      <c r="V466" s="91"/>
      <c r="W466" s="91"/>
      <c r="X466" s="91"/>
      <c r="Y466" s="91"/>
      <c r="Z466" s="91"/>
      <c r="AA466" s="249"/>
    </row>
    <row r="467" spans="1:27" hidden="1" outlineLevel="1">
      <c r="A467" s="4"/>
      <c r="B467" s="253"/>
      <c r="C467" s="428">
        <f>Asset19</f>
        <v>0</v>
      </c>
      <c r="D467" s="249"/>
      <c r="E467" s="249"/>
      <c r="F467" s="423"/>
      <c r="G467" s="303"/>
      <c r="H467" s="308">
        <f>($G136+(SUM($G467:G467)))*H$9</f>
        <v>0</v>
      </c>
      <c r="I467" s="308">
        <f>($G136+(SUM($G467:H467)))*I$9</f>
        <v>0</v>
      </c>
      <c r="J467" s="308">
        <f>IF(COUNT($H467:I467)&gt;='RFM input'!$AA$7,0,($G136+(SUM($G467:I467)))*J$9)</f>
        <v>0</v>
      </c>
      <c r="K467" s="308">
        <f>IF(COUNT($H467:J467)&gt;='RFM input'!$AA$7,0,($G136+(SUM($G467:J467)))*K$9)</f>
        <v>0</v>
      </c>
      <c r="L467" s="308">
        <f>IF(COUNT($H467:K467)&gt;='RFM input'!$AA$7,0,($G136+(SUM($G467:K467)))*L$9)</f>
        <v>0</v>
      </c>
      <c r="M467" s="308">
        <f>IF(COUNT($H467:L467)&gt;='RFM input'!$AA$7,0,($G136+(SUM($G467:L467)))*M$9)</f>
        <v>0</v>
      </c>
      <c r="N467" s="308">
        <f>IF(COUNT($H467:M467)&gt;='RFM input'!$AA$7,0,($G136+(SUM($G467:M467)))*N$9)</f>
        <v>0</v>
      </c>
      <c r="O467" s="308">
        <f>IF(COUNT($H467:N467)&gt;='RFM input'!$AA$7,0,($G136+(SUM($G467:N467)))*O$9)</f>
        <v>0</v>
      </c>
      <c r="P467" s="308">
        <f>IF(COUNT($H467:O467)&gt;='RFM input'!$AA$7,0,($G136+(SUM($G467:O467)))*P$9)</f>
        <v>0</v>
      </c>
      <c r="Q467" s="308">
        <f>IF(COUNT($H467:P467)&gt;='RFM input'!$AA$7,0,($G136+(SUM($G467:P467)))*Q$9)</f>
        <v>0</v>
      </c>
      <c r="R467" s="427"/>
      <c r="S467" s="91"/>
      <c r="T467" s="91"/>
      <c r="U467" s="91"/>
      <c r="V467" s="91"/>
      <c r="W467" s="91"/>
      <c r="X467" s="91"/>
      <c r="Y467" s="91"/>
      <c r="Z467" s="91"/>
      <c r="AA467" s="249"/>
    </row>
    <row r="468" spans="1:27" hidden="1" outlineLevel="1">
      <c r="A468" s="4"/>
      <c r="B468" s="253"/>
      <c r="C468" s="430" t="s">
        <v>159</v>
      </c>
      <c r="D468" s="249"/>
      <c r="E468" s="249"/>
      <c r="F468" s="423"/>
      <c r="G468" s="303"/>
      <c r="H468" s="308"/>
      <c r="I468" s="308">
        <f>IF(COUNT($H467:I467)='RFM input'!$AA$7, SUM($G467:I467)*I$7, 0)</f>
        <v>0</v>
      </c>
      <c r="J468" s="308">
        <f>IF(COUNT($H467:J467)='RFM input'!$AA$7, SUM($G467:J467)*J$7, 0)</f>
        <v>0</v>
      </c>
      <c r="K468" s="308">
        <f>IF(COUNT($H467:K467)='RFM input'!$AA$7, SUM($G467:K467)*K$7, 0)</f>
        <v>0</v>
      </c>
      <c r="L468" s="308">
        <f>IF(COUNT($H467:L467)='RFM input'!$AA$7, SUM($G467:L467)*L$7, 0)</f>
        <v>0</v>
      </c>
      <c r="M468" s="308">
        <f>IF(COUNT($H467:M467)='RFM input'!$AA$7, SUM($G467:M467)*M$7, 0)</f>
        <v>0</v>
      </c>
      <c r="N468" s="308">
        <f>IF(COUNT($H467:N467)='RFM input'!$AA$7, SUM($G467:N467)*N$7, 0)</f>
        <v>0</v>
      </c>
      <c r="O468" s="308">
        <f>IF(COUNT($H467:O467)='RFM input'!$AA$7, SUM($G467:O467)*O$7, 0)</f>
        <v>0</v>
      </c>
      <c r="P468" s="308">
        <f>IF(COUNT($H467:P467)='RFM input'!$AA$7, SUM($G467:P467)*P$7, 0)</f>
        <v>0</v>
      </c>
      <c r="Q468" s="308">
        <f>IF(COUNT($H467:Q467)='RFM input'!$AA$7, SUM($G467:Q467)*Q$7, 0)</f>
        <v>0</v>
      </c>
      <c r="R468" s="427"/>
      <c r="S468" s="91"/>
      <c r="T468" s="91"/>
      <c r="U468" s="91"/>
      <c r="V468" s="91"/>
      <c r="W468" s="91"/>
      <c r="X468" s="91"/>
      <c r="Y468" s="91"/>
      <c r="Z468" s="91"/>
      <c r="AA468" s="249"/>
    </row>
    <row r="469" spans="1:27" hidden="1" outlineLevel="1">
      <c r="A469" s="4"/>
      <c r="B469" s="253"/>
      <c r="C469" s="428">
        <f>Asset20</f>
        <v>0</v>
      </c>
      <c r="D469" s="249"/>
      <c r="E469" s="249"/>
      <c r="F469" s="423"/>
      <c r="G469" s="303"/>
      <c r="H469" s="308">
        <f>($G137+(SUM($G469:G469)))*H$9</f>
        <v>0</v>
      </c>
      <c r="I469" s="308">
        <f>($G137+(SUM($G469:H469)))*I$9</f>
        <v>0</v>
      </c>
      <c r="J469" s="308">
        <f>IF(COUNT($H469:I469)&gt;='RFM input'!$AA$7,0,($G137+(SUM($G469:I469)))*J$9)</f>
        <v>0</v>
      </c>
      <c r="K469" s="308">
        <f>IF(COUNT($H469:J469)&gt;='RFM input'!$AA$7,0,($G137+(SUM($G469:J469)))*K$9)</f>
        <v>0</v>
      </c>
      <c r="L469" s="308">
        <f>IF(COUNT($H469:K469)&gt;='RFM input'!$AA$7,0,($G137+(SUM($G469:K469)))*L$9)</f>
        <v>0</v>
      </c>
      <c r="M469" s="308">
        <f>IF(COUNT($H469:L469)&gt;='RFM input'!$AA$7,0,($G137+(SUM($G469:L469)))*M$9)</f>
        <v>0</v>
      </c>
      <c r="N469" s="308">
        <f>IF(COUNT($H469:M469)&gt;='RFM input'!$AA$7,0,($G137+(SUM($G469:M469)))*N$9)</f>
        <v>0</v>
      </c>
      <c r="O469" s="308">
        <f>IF(COUNT($H469:N469)&gt;='RFM input'!$AA$7,0,($G137+(SUM($G469:N469)))*O$9)</f>
        <v>0</v>
      </c>
      <c r="P469" s="308">
        <f>IF(COUNT($H469:O469)&gt;='RFM input'!$AA$7,0,($G137+(SUM($G469:O469)))*P$9)</f>
        <v>0</v>
      </c>
      <c r="Q469" s="308">
        <f>IF(COUNT($H469:P469)&gt;='RFM input'!$AA$7,0,($G137+(SUM($G469:P469)))*Q$9)</f>
        <v>0</v>
      </c>
      <c r="R469" s="427"/>
      <c r="S469" s="91"/>
      <c r="T469" s="91"/>
      <c r="U469" s="91"/>
      <c r="V469" s="91"/>
      <c r="W469" s="91"/>
      <c r="X469" s="91"/>
      <c r="Y469" s="91"/>
      <c r="Z469" s="91"/>
      <c r="AA469" s="249"/>
    </row>
    <row r="470" spans="1:27" hidden="1" outlineLevel="1">
      <c r="A470" s="4"/>
      <c r="B470" s="253"/>
      <c r="C470" s="430" t="s">
        <v>159</v>
      </c>
      <c r="D470" s="249"/>
      <c r="E470" s="249"/>
      <c r="F470" s="423"/>
      <c r="G470" s="303"/>
      <c r="H470" s="308"/>
      <c r="I470" s="308">
        <f>IF(COUNT($H469:I469)='RFM input'!$AA$7, SUM($G469:I469)*I$7, 0)</f>
        <v>0</v>
      </c>
      <c r="J470" s="308">
        <f>IF(COUNT($H469:J469)='RFM input'!$AA$7, SUM($G469:J469)*J$7, 0)</f>
        <v>0</v>
      </c>
      <c r="K470" s="308">
        <f>IF(COUNT($H469:K469)='RFM input'!$AA$7, SUM($G469:K469)*K$7, 0)</f>
        <v>0</v>
      </c>
      <c r="L470" s="308">
        <f>IF(COUNT($H469:L469)='RFM input'!$AA$7, SUM($G469:L469)*L$7, 0)</f>
        <v>0</v>
      </c>
      <c r="M470" s="308">
        <f>IF(COUNT($H469:M469)='RFM input'!$AA$7, SUM($G469:M469)*M$7, 0)</f>
        <v>0</v>
      </c>
      <c r="N470" s="308">
        <f>IF(COUNT($H469:N469)='RFM input'!$AA$7, SUM($G469:N469)*N$7, 0)</f>
        <v>0</v>
      </c>
      <c r="O470" s="308">
        <f>IF(COUNT($H469:O469)='RFM input'!$AA$7, SUM($G469:O469)*O$7, 0)</f>
        <v>0</v>
      </c>
      <c r="P470" s="308">
        <f>IF(COUNT($H469:P469)='RFM input'!$AA$7, SUM($G469:P469)*P$7, 0)</f>
        <v>0</v>
      </c>
      <c r="Q470" s="308">
        <f>IF(COUNT($H469:Q469)='RFM input'!$AA$7, SUM($G469:Q469)*Q$7, 0)</f>
        <v>0</v>
      </c>
      <c r="R470" s="427"/>
      <c r="S470" s="91"/>
      <c r="T470" s="91"/>
      <c r="U470" s="91"/>
      <c r="V470" s="91"/>
      <c r="W470" s="91"/>
      <c r="X470" s="91"/>
      <c r="Y470" s="91"/>
      <c r="Z470" s="91"/>
      <c r="AA470" s="249"/>
    </row>
    <row r="471" spans="1:27" hidden="1" outlineLevel="1">
      <c r="A471" s="4"/>
      <c r="B471" s="253"/>
      <c r="C471" s="431">
        <f>Asset21</f>
        <v>0</v>
      </c>
      <c r="D471" s="249"/>
      <c r="E471" s="249"/>
      <c r="F471" s="423"/>
      <c r="G471" s="303"/>
      <c r="H471" s="308">
        <f>($G138+(SUM($G471:G471)))*H$9</f>
        <v>0</v>
      </c>
      <c r="I471" s="308">
        <f>($G138+(SUM($G471:H471)))*I$9</f>
        <v>0</v>
      </c>
      <c r="J471" s="308">
        <f>IF(COUNT($H471:I471)&gt;='RFM input'!$AA$7,0,($G138+(SUM($G471:I471)))*J$9)</f>
        <v>0</v>
      </c>
      <c r="K471" s="308">
        <f>IF(COUNT($H471:J471)&gt;='RFM input'!$AA$7,0,($G138+(SUM($G471:J471)))*K$9)</f>
        <v>0</v>
      </c>
      <c r="L471" s="308">
        <f>IF(COUNT($H471:K471)&gt;='RFM input'!$AA$7,0,($G138+(SUM($G471:K471)))*L$9)</f>
        <v>0</v>
      </c>
      <c r="M471" s="308">
        <f>IF(COUNT($H471:L471)&gt;='RFM input'!$AA$7,0,($G138+(SUM($G471:L471)))*M$9)</f>
        <v>0</v>
      </c>
      <c r="N471" s="308">
        <f>IF(COUNT($H471:M471)&gt;='RFM input'!$AA$7,0,($G138+(SUM($G471:M471)))*N$9)</f>
        <v>0</v>
      </c>
      <c r="O471" s="308">
        <f>IF(COUNT($H471:N471)&gt;='RFM input'!$AA$7,0,($G138+(SUM($G471:N471)))*O$9)</f>
        <v>0</v>
      </c>
      <c r="P471" s="308">
        <f>IF(COUNT($H471:O471)&gt;='RFM input'!$AA$7,0,($G138+(SUM($G471:O471)))*P$9)</f>
        <v>0</v>
      </c>
      <c r="Q471" s="308">
        <f>IF(COUNT($H471:P471)&gt;='RFM input'!$AA$7,0,($G138+(SUM($G471:P471)))*Q$9)</f>
        <v>0</v>
      </c>
      <c r="R471" s="427"/>
      <c r="S471" s="91"/>
      <c r="T471" s="91"/>
      <c r="U471" s="91"/>
      <c r="V471" s="91"/>
      <c r="W471" s="91"/>
      <c r="X471" s="91"/>
      <c r="Y471" s="91"/>
      <c r="Z471" s="91"/>
      <c r="AA471" s="249"/>
    </row>
    <row r="472" spans="1:27" hidden="1" outlineLevel="1">
      <c r="A472" s="4"/>
      <c r="B472" s="253"/>
      <c r="C472" s="430" t="s">
        <v>159</v>
      </c>
      <c r="D472" s="249"/>
      <c r="E472" s="249"/>
      <c r="F472" s="423"/>
      <c r="G472" s="303"/>
      <c r="H472" s="308"/>
      <c r="I472" s="308">
        <f>IF(COUNT($H471:I471)='RFM input'!$AA$7,SUM($G471:I471)*I$7,0)</f>
        <v>0</v>
      </c>
      <c r="J472" s="308">
        <f>IF(COUNT($H471:J471)='RFM input'!$AA$7,SUM($G471:J471)*J$7,0)</f>
        <v>0</v>
      </c>
      <c r="K472" s="308">
        <f>IF(COUNT($H471:K471)='RFM input'!$AA$7,SUM($G471:K471)*K$7,0)</f>
        <v>0</v>
      </c>
      <c r="L472" s="308">
        <f>IF(COUNT($H471:L471)='RFM input'!$AA$7,SUM($G471:L471)*L$7,0)</f>
        <v>0</v>
      </c>
      <c r="M472" s="308">
        <f>IF(COUNT($H471:M471)='RFM input'!$AA$7,SUM($G471:M471)*M$7,0)</f>
        <v>0</v>
      </c>
      <c r="N472" s="308">
        <f>IF(COUNT($H471:N471)='RFM input'!$AA$7,SUM($G471:N471)*N$7,0)</f>
        <v>0</v>
      </c>
      <c r="O472" s="308">
        <f>IF(COUNT($H471:O471)='RFM input'!$AA$7,SUM($G471:O471)*O$7,0)</f>
        <v>0</v>
      </c>
      <c r="P472" s="308">
        <f>IF(COUNT($H471:P471)='RFM input'!$AA$7,SUM($G471:P471)*P$7,0)</f>
        <v>0</v>
      </c>
      <c r="Q472" s="308">
        <f>IF(COUNT($H471:Q471)='RFM input'!$AA$7,SUM($G471:Q471)*Q$7,0)</f>
        <v>0</v>
      </c>
      <c r="R472" s="427"/>
      <c r="S472" s="91"/>
      <c r="T472" s="91"/>
      <c r="U472" s="91"/>
      <c r="V472" s="91"/>
      <c r="W472" s="91"/>
      <c r="X472" s="91"/>
      <c r="Y472" s="91"/>
      <c r="Z472" s="91"/>
      <c r="AA472" s="249"/>
    </row>
    <row r="473" spans="1:27" hidden="1" outlineLevel="1">
      <c r="A473" s="4"/>
      <c r="B473" s="253"/>
      <c r="C473" s="431">
        <f>Asset22</f>
        <v>0</v>
      </c>
      <c r="D473" s="249"/>
      <c r="E473" s="249"/>
      <c r="F473" s="423"/>
      <c r="G473" s="303"/>
      <c r="H473" s="308">
        <f>($G139+(SUM($G473:G473)))*H$9</f>
        <v>0</v>
      </c>
      <c r="I473" s="308">
        <f>($G139+(SUM($G473:H473)))*I$9</f>
        <v>0</v>
      </c>
      <c r="J473" s="308">
        <f>IF(COUNT($H473:I473)&gt;='RFM input'!$AA$7,0,($G139+(SUM($G473:I473)))*J$9)</f>
        <v>0</v>
      </c>
      <c r="K473" s="308">
        <f>IF(COUNT($H473:J473)&gt;='RFM input'!$AA$7,0,($G139+(SUM($G473:J473)))*K$9)</f>
        <v>0</v>
      </c>
      <c r="L473" s="308">
        <f>IF(COUNT($H473:K473)&gt;='RFM input'!$AA$7,0,($G139+(SUM($G473:K473)))*L$9)</f>
        <v>0</v>
      </c>
      <c r="M473" s="308">
        <f>IF(COUNT($H473:L473)&gt;='RFM input'!$AA$7,0,($G139+(SUM($G473:L473)))*M$9)</f>
        <v>0</v>
      </c>
      <c r="N473" s="308">
        <f>IF(COUNT($H473:M473)&gt;='RFM input'!$AA$7,0,($G139+(SUM($G473:M473)))*N$9)</f>
        <v>0</v>
      </c>
      <c r="O473" s="308">
        <f>IF(COUNT($H473:N473)&gt;='RFM input'!$AA$7,0,($G139+(SUM($G473:N473)))*O$9)</f>
        <v>0</v>
      </c>
      <c r="P473" s="308">
        <f>IF(COUNT($H473:O473)&gt;='RFM input'!$AA$7,0,($G139+(SUM($G473:O473)))*P$9)</f>
        <v>0</v>
      </c>
      <c r="Q473" s="308">
        <f>IF(COUNT($H473:P473)&gt;='RFM input'!$AA$7,0,($G139+(SUM($G473:P473)))*Q$9)</f>
        <v>0</v>
      </c>
      <c r="R473" s="427"/>
      <c r="S473" s="91"/>
      <c r="T473" s="91"/>
      <c r="U473" s="91"/>
      <c r="V473" s="91"/>
      <c r="W473" s="91"/>
      <c r="X473" s="91"/>
      <c r="Y473" s="91"/>
      <c r="Z473" s="91"/>
      <c r="AA473" s="249"/>
    </row>
    <row r="474" spans="1:27" hidden="1" outlineLevel="1">
      <c r="A474" s="4"/>
      <c r="B474" s="253"/>
      <c r="C474" s="430" t="s">
        <v>159</v>
      </c>
      <c r="D474" s="249"/>
      <c r="E474" s="249"/>
      <c r="F474" s="423"/>
      <c r="G474" s="303"/>
      <c r="H474" s="308"/>
      <c r="I474" s="308">
        <f>IF(COUNT($H473:I473)='RFM input'!$AA$7,SUM($G473:I473)*I$7,0)</f>
        <v>0</v>
      </c>
      <c r="J474" s="308">
        <f>IF(COUNT($H473:J473)='RFM input'!$AA$7,SUM($G473:J473)*J$7,0)</f>
        <v>0</v>
      </c>
      <c r="K474" s="308">
        <f>IF(COUNT($H473:K473)='RFM input'!$AA$7,SUM($G473:K473)*K$7,0)</f>
        <v>0</v>
      </c>
      <c r="L474" s="308">
        <f>IF(COUNT($H473:L473)='RFM input'!$AA$7,SUM($G473:L473)*L$7,0)</f>
        <v>0</v>
      </c>
      <c r="M474" s="308">
        <f>IF(COUNT($H473:M473)='RFM input'!$AA$7,SUM($G473:M473)*M$7,0)</f>
        <v>0</v>
      </c>
      <c r="N474" s="308">
        <f>IF(COUNT($H473:N473)='RFM input'!$AA$7,SUM($G473:N473)*N$7,0)</f>
        <v>0</v>
      </c>
      <c r="O474" s="308">
        <f>IF(COUNT($H473:O473)='RFM input'!$AA$7,SUM($G473:O473)*O$7,0)</f>
        <v>0</v>
      </c>
      <c r="P474" s="308">
        <f>IF(COUNT($H473:P473)='RFM input'!$AA$7,SUM($G473:P473)*P$7,0)</f>
        <v>0</v>
      </c>
      <c r="Q474" s="308">
        <f>IF(COUNT($H473:Q473)='RFM input'!$AA$7,SUM($G473:Q473)*Q$7,0)</f>
        <v>0</v>
      </c>
      <c r="R474" s="427"/>
      <c r="S474" s="91"/>
      <c r="T474" s="91"/>
      <c r="U474" s="91"/>
      <c r="V474" s="91"/>
      <c r="W474" s="91"/>
      <c r="X474" s="91"/>
      <c r="Y474" s="91"/>
      <c r="Z474" s="91"/>
      <c r="AA474" s="249"/>
    </row>
    <row r="475" spans="1:27" hidden="1" outlineLevel="1">
      <c r="A475" s="4"/>
      <c r="B475" s="253"/>
      <c r="C475" s="431">
        <f>Asset23</f>
        <v>0</v>
      </c>
      <c r="D475" s="249"/>
      <c r="E475" s="249"/>
      <c r="F475" s="423"/>
      <c r="G475" s="303"/>
      <c r="H475" s="308">
        <f>($G140+(SUM($G475:G475)))*H$9</f>
        <v>0</v>
      </c>
      <c r="I475" s="308">
        <f>($G140+(SUM($G475:H475)))*I$9</f>
        <v>0</v>
      </c>
      <c r="J475" s="308">
        <f>IF(COUNT($H475:I475)&gt;='RFM input'!$AA$7,0,($G140+(SUM($G475:I475)))*J$9)</f>
        <v>0</v>
      </c>
      <c r="K475" s="308">
        <f>IF(COUNT($H475:J475)&gt;='RFM input'!$AA$7,0,($G140+(SUM($G475:J475)))*K$9)</f>
        <v>0</v>
      </c>
      <c r="L475" s="308">
        <f>IF(COUNT($H475:K475)&gt;='RFM input'!$AA$7,0,($G140+(SUM($G475:K475)))*L$9)</f>
        <v>0</v>
      </c>
      <c r="M475" s="308">
        <f>IF(COUNT($H475:L475)&gt;='RFM input'!$AA$7,0,($G140+(SUM($G475:L475)))*M$9)</f>
        <v>0</v>
      </c>
      <c r="N475" s="308">
        <f>IF(COUNT($H475:M475)&gt;='RFM input'!$AA$7,0,($G140+(SUM($G475:M475)))*N$9)</f>
        <v>0</v>
      </c>
      <c r="O475" s="308">
        <f>IF(COUNT($H475:N475)&gt;='RFM input'!$AA$7,0,($G140+(SUM($G475:N475)))*O$9)</f>
        <v>0</v>
      </c>
      <c r="P475" s="308">
        <f>IF(COUNT($H475:O475)&gt;='RFM input'!$AA$7,0,($G140+(SUM($G475:O475)))*P$9)</f>
        <v>0</v>
      </c>
      <c r="Q475" s="308">
        <f>IF(COUNT($H475:P475)&gt;='RFM input'!$AA$7,0,($G140+(SUM($G475:P475)))*Q$9)</f>
        <v>0</v>
      </c>
      <c r="R475" s="427"/>
      <c r="S475" s="91"/>
      <c r="T475" s="91"/>
      <c r="U475" s="91"/>
      <c r="V475" s="91"/>
      <c r="W475" s="91"/>
      <c r="X475" s="91"/>
      <c r="Y475" s="91"/>
      <c r="Z475" s="91"/>
      <c r="AA475" s="249"/>
    </row>
    <row r="476" spans="1:27" hidden="1" outlineLevel="1">
      <c r="A476" s="4"/>
      <c r="B476" s="253"/>
      <c r="C476" s="430" t="s">
        <v>159</v>
      </c>
      <c r="D476" s="249"/>
      <c r="E476" s="249"/>
      <c r="F476" s="423"/>
      <c r="G476" s="303"/>
      <c r="H476" s="308"/>
      <c r="I476" s="308">
        <f>IF(COUNT($H475:I475)='RFM input'!$AA$7,SUM($G475:I475)*I$7,0)</f>
        <v>0</v>
      </c>
      <c r="J476" s="308">
        <f>IF(COUNT($H475:J475)='RFM input'!$AA$7,SUM($G475:J475)*J$7,0)</f>
        <v>0</v>
      </c>
      <c r="K476" s="308">
        <f>IF(COUNT($H475:K475)='RFM input'!$AA$7,SUM($G475:K475)*K$7,0)</f>
        <v>0</v>
      </c>
      <c r="L476" s="308">
        <f>IF(COUNT($H475:L475)='RFM input'!$AA$7,SUM($G475:L475)*L$7,0)</f>
        <v>0</v>
      </c>
      <c r="M476" s="308">
        <f>IF(COUNT($H475:M475)='RFM input'!$AA$7,SUM($G475:M475)*M$7,0)</f>
        <v>0</v>
      </c>
      <c r="N476" s="308">
        <f>IF(COUNT($H475:N475)='RFM input'!$AA$7,SUM($G475:N475)*N$7,0)</f>
        <v>0</v>
      </c>
      <c r="O476" s="308">
        <f>IF(COUNT($H475:O475)='RFM input'!$AA$7,SUM($G475:O475)*O$7,0)</f>
        <v>0</v>
      </c>
      <c r="P476" s="308">
        <f>IF(COUNT($H475:P475)='RFM input'!$AA$7,SUM($G475:P475)*P$7,0)</f>
        <v>0</v>
      </c>
      <c r="Q476" s="308">
        <f>IF(COUNT($H475:Q475)='RFM input'!$AA$7,SUM($G475:Q475)*Q$7,0)</f>
        <v>0</v>
      </c>
      <c r="R476" s="427"/>
      <c r="S476" s="91"/>
      <c r="T476" s="91"/>
      <c r="U476" s="91"/>
      <c r="V476" s="91"/>
      <c r="W476" s="91"/>
      <c r="X476" s="91"/>
      <c r="Y476" s="91"/>
      <c r="Z476" s="91"/>
      <c r="AA476" s="249"/>
    </row>
    <row r="477" spans="1:27" hidden="1" outlineLevel="1">
      <c r="A477" s="4"/>
      <c r="B477" s="253"/>
      <c r="C477" s="431">
        <f>Asset24</f>
        <v>0</v>
      </c>
      <c r="D477" s="249"/>
      <c r="E477" s="249"/>
      <c r="F477" s="423"/>
      <c r="G477" s="303"/>
      <c r="H477" s="308">
        <f>($G141+(SUM($G477:G477)))*H$9</f>
        <v>0</v>
      </c>
      <c r="I477" s="308">
        <f>($G141+(SUM($G477:H477)))*I$9</f>
        <v>0</v>
      </c>
      <c r="J477" s="308">
        <f>IF(COUNT($H477:I477)&gt;='RFM input'!$AA$7,0,($G141+(SUM($G477:I477)))*J$9)</f>
        <v>0</v>
      </c>
      <c r="K477" s="308">
        <f>IF(COUNT($H477:J477)&gt;='RFM input'!$AA$7,0,($G141+(SUM($G477:J477)))*K$9)</f>
        <v>0</v>
      </c>
      <c r="L477" s="308">
        <f>IF(COUNT($H477:K477)&gt;='RFM input'!$AA$7,0,($G141+(SUM($G477:K477)))*L$9)</f>
        <v>0</v>
      </c>
      <c r="M477" s="308">
        <f>IF(COUNT($H477:L477)&gt;='RFM input'!$AA$7,0,($G141+(SUM($G477:L477)))*M$9)</f>
        <v>0</v>
      </c>
      <c r="N477" s="308">
        <f>IF(COUNT($H477:M477)&gt;='RFM input'!$AA$7,0,($G141+(SUM($G477:M477)))*N$9)</f>
        <v>0</v>
      </c>
      <c r="O477" s="308">
        <f>IF(COUNT($H477:N477)&gt;='RFM input'!$AA$7,0,($G141+(SUM($G477:N477)))*O$9)</f>
        <v>0</v>
      </c>
      <c r="P477" s="308">
        <f>IF(COUNT($H477:O477)&gt;='RFM input'!$AA$7,0,($G141+(SUM($G477:O477)))*P$9)</f>
        <v>0</v>
      </c>
      <c r="Q477" s="308">
        <f>IF(COUNT($H477:P477)&gt;='RFM input'!$AA$7,0,($G141+(SUM($G477:P477)))*Q$9)</f>
        <v>0</v>
      </c>
      <c r="R477" s="427"/>
      <c r="S477" s="91"/>
      <c r="T477" s="91"/>
      <c r="U477" s="91"/>
      <c r="V477" s="91"/>
      <c r="W477" s="91"/>
      <c r="X477" s="91"/>
      <c r="Y477" s="91"/>
      <c r="Z477" s="91"/>
      <c r="AA477" s="249"/>
    </row>
    <row r="478" spans="1:27" hidden="1" outlineLevel="1">
      <c r="A478" s="4"/>
      <c r="B478" s="253"/>
      <c r="C478" s="430" t="s">
        <v>159</v>
      </c>
      <c r="D478" s="249"/>
      <c r="E478" s="249"/>
      <c r="F478" s="423"/>
      <c r="G478" s="303"/>
      <c r="H478" s="308"/>
      <c r="I478" s="308">
        <f>IF(COUNT($H477:I477)='RFM input'!$AA$7,SUM($G477:I477)*I$7,0)</f>
        <v>0</v>
      </c>
      <c r="J478" s="308">
        <f>IF(COUNT($H477:J477)='RFM input'!$AA$7,SUM($G477:J477)*J$7,0)</f>
        <v>0</v>
      </c>
      <c r="K478" s="308">
        <f>IF(COUNT($H477:K477)='RFM input'!$AA$7,SUM($G477:K477)*K$7,0)</f>
        <v>0</v>
      </c>
      <c r="L478" s="308">
        <f>IF(COUNT($H477:L477)='RFM input'!$AA$7,SUM($G477:L477)*L$7,0)</f>
        <v>0</v>
      </c>
      <c r="M478" s="308">
        <f>IF(COUNT($H477:M477)='RFM input'!$AA$7,SUM($G477:M477)*M$7,0)</f>
        <v>0</v>
      </c>
      <c r="N478" s="308">
        <f>IF(COUNT($H477:N477)='RFM input'!$AA$7,SUM($G477:N477)*N$7,0)</f>
        <v>0</v>
      </c>
      <c r="O478" s="308">
        <f>IF(COUNT($H477:O477)='RFM input'!$AA$7,SUM($G477:O477)*O$7,0)</f>
        <v>0</v>
      </c>
      <c r="P478" s="308">
        <f>IF(COUNT($H477:P477)='RFM input'!$AA$7,SUM($G477:P477)*P$7,0)</f>
        <v>0</v>
      </c>
      <c r="Q478" s="308">
        <f>IF(COUNT($H477:Q477)='RFM input'!$AA$7,SUM($G477:Q477)*Q$7,0)</f>
        <v>0</v>
      </c>
      <c r="R478" s="427"/>
      <c r="S478" s="91"/>
      <c r="T478" s="91"/>
      <c r="U478" s="91"/>
      <c r="V478" s="91"/>
      <c r="W478" s="91"/>
      <c r="X478" s="91"/>
      <c r="Y478" s="91"/>
      <c r="Z478" s="91"/>
      <c r="AA478" s="249"/>
    </row>
    <row r="479" spans="1:27" hidden="1" outlineLevel="1">
      <c r="A479" s="4"/>
      <c r="B479" s="253"/>
      <c r="C479" s="431">
        <f>Asset25</f>
        <v>0</v>
      </c>
      <c r="D479" s="249"/>
      <c r="E479" s="249"/>
      <c r="F479" s="423"/>
      <c r="G479" s="303"/>
      <c r="H479" s="308">
        <f>($G142+(SUM($G479:G479)))*H$9</f>
        <v>0</v>
      </c>
      <c r="I479" s="308">
        <f>($G142+(SUM($G479:H479)))*I$9</f>
        <v>0</v>
      </c>
      <c r="J479" s="308">
        <f>IF(COUNT($H479:I479)&gt;='RFM input'!$AA$7,0,($G142+(SUM($G479:I479)))*J$9)</f>
        <v>0</v>
      </c>
      <c r="K479" s="308">
        <f>IF(COUNT($H479:J479)&gt;='RFM input'!$AA$7,0,($G142+(SUM($G479:J479)))*K$9)</f>
        <v>0</v>
      </c>
      <c r="L479" s="308">
        <f>IF(COUNT($H479:K479)&gt;='RFM input'!$AA$7,0,($G142+(SUM($G479:K479)))*L$9)</f>
        <v>0</v>
      </c>
      <c r="M479" s="308">
        <f>IF(COUNT($H479:L479)&gt;='RFM input'!$AA$7,0,($G142+(SUM($G479:L479)))*M$9)</f>
        <v>0</v>
      </c>
      <c r="N479" s="308">
        <f>IF(COUNT($H479:M479)&gt;='RFM input'!$AA$7,0,($G142+(SUM($G479:M479)))*N$9)</f>
        <v>0</v>
      </c>
      <c r="O479" s="308">
        <f>IF(COUNT($H479:N479)&gt;='RFM input'!$AA$7,0,($G142+(SUM($G479:N479)))*O$9)</f>
        <v>0</v>
      </c>
      <c r="P479" s="308">
        <f>IF(COUNT($H479:O479)&gt;='RFM input'!$AA$7,0,($G142+(SUM($G479:O479)))*P$9)</f>
        <v>0</v>
      </c>
      <c r="Q479" s="308">
        <f>IF(COUNT($H479:P479)&gt;='RFM input'!$AA$7,0,($G142+(SUM($G479:P479)))*Q$9)</f>
        <v>0</v>
      </c>
      <c r="R479" s="427"/>
      <c r="S479" s="91"/>
      <c r="T479" s="91"/>
      <c r="U479" s="91"/>
      <c r="V479" s="91"/>
      <c r="W479" s="91"/>
      <c r="X479" s="91"/>
      <c r="Y479" s="91"/>
      <c r="Z479" s="91"/>
      <c r="AA479" s="249"/>
    </row>
    <row r="480" spans="1:27" hidden="1" outlineLevel="1">
      <c r="A480" s="4"/>
      <c r="B480" s="253"/>
      <c r="C480" s="430" t="s">
        <v>159</v>
      </c>
      <c r="D480" s="249"/>
      <c r="E480" s="249"/>
      <c r="F480" s="423"/>
      <c r="G480" s="303"/>
      <c r="H480" s="308"/>
      <c r="I480" s="308">
        <f>IF(COUNT($H479:I479)='RFM input'!$AA$7,SUM($G479:I479)*I$7,0)</f>
        <v>0</v>
      </c>
      <c r="J480" s="308">
        <f>IF(COUNT($H479:J479)='RFM input'!$AA$7,SUM($G479:J479)*J$7,0)</f>
        <v>0</v>
      </c>
      <c r="K480" s="308">
        <f>IF(COUNT($H479:K479)='RFM input'!$AA$7,SUM($G479:K479)*K$7,0)</f>
        <v>0</v>
      </c>
      <c r="L480" s="308">
        <f>IF(COUNT($H479:L479)='RFM input'!$AA$7,SUM($G479:L479)*L$7,0)</f>
        <v>0</v>
      </c>
      <c r="M480" s="308">
        <f>IF(COUNT($H479:M479)='RFM input'!$AA$7,SUM($G479:M479)*M$7,0)</f>
        <v>0</v>
      </c>
      <c r="N480" s="308">
        <f>IF(COUNT($H479:N479)='RFM input'!$AA$7,SUM($G479:N479)*N$7,0)</f>
        <v>0</v>
      </c>
      <c r="O480" s="308">
        <f>IF(COUNT($H479:O479)='RFM input'!$AA$7,SUM($G479:O479)*O$7,0)</f>
        <v>0</v>
      </c>
      <c r="P480" s="308">
        <f>IF(COUNT($H479:P479)='RFM input'!$AA$7,SUM($G479:P479)*P$7,0)</f>
        <v>0</v>
      </c>
      <c r="Q480" s="308">
        <f>IF(COUNT($H479:Q479)='RFM input'!$AA$7,SUM($G479:Q479)*Q$7,0)</f>
        <v>0</v>
      </c>
      <c r="R480" s="427"/>
      <c r="S480" s="91"/>
      <c r="T480" s="91"/>
      <c r="U480" s="91"/>
      <c r="V480" s="91"/>
      <c r="W480" s="91"/>
      <c r="X480" s="91"/>
      <c r="Y480" s="91"/>
      <c r="Z480" s="91"/>
      <c r="AA480" s="249"/>
    </row>
    <row r="481" spans="1:27" hidden="1" outlineLevel="1">
      <c r="A481" s="4"/>
      <c r="B481" s="253"/>
      <c r="C481" s="431">
        <f>Asset26</f>
        <v>0</v>
      </c>
      <c r="D481" s="249"/>
      <c r="E481" s="249"/>
      <c r="F481" s="423"/>
      <c r="G481" s="303"/>
      <c r="H481" s="308">
        <f>($G143+(SUM($G481:G481)))*H$9</f>
        <v>0</v>
      </c>
      <c r="I481" s="308">
        <f>($G143+(SUM($G481:H481)))*I$9</f>
        <v>0</v>
      </c>
      <c r="J481" s="308">
        <f>IF(COUNT($H481:I481)&gt;='RFM input'!$AA$7,0,($G143+(SUM($G481:I481)))*J$9)</f>
        <v>0</v>
      </c>
      <c r="K481" s="308">
        <f>IF(COUNT($H481:J481)&gt;='RFM input'!$AA$7,0,($G143+(SUM($G481:J481)))*K$9)</f>
        <v>0</v>
      </c>
      <c r="L481" s="308">
        <f>IF(COUNT($H481:K481)&gt;='RFM input'!$AA$7,0,($G143+(SUM($G481:K481)))*L$9)</f>
        <v>0</v>
      </c>
      <c r="M481" s="308">
        <f>IF(COUNT($H481:L481)&gt;='RFM input'!$AA$7,0,($G143+(SUM($G481:L481)))*M$9)</f>
        <v>0</v>
      </c>
      <c r="N481" s="308">
        <f>IF(COUNT($H481:M481)&gt;='RFM input'!$AA$7,0,($G143+(SUM($G481:M481)))*N$9)</f>
        <v>0</v>
      </c>
      <c r="O481" s="308">
        <f>IF(COUNT($H481:N481)&gt;='RFM input'!$AA$7,0,($G143+(SUM($G481:N481)))*O$9)</f>
        <v>0</v>
      </c>
      <c r="P481" s="308">
        <f>IF(COUNT($H481:O481)&gt;='RFM input'!$AA$7,0,($G143+(SUM($G481:O481)))*P$9)</f>
        <v>0</v>
      </c>
      <c r="Q481" s="308">
        <f>IF(COUNT($H481:P481)&gt;='RFM input'!$AA$7,0,($G143+(SUM($G481:P481)))*Q$9)</f>
        <v>0</v>
      </c>
      <c r="R481" s="427"/>
      <c r="S481" s="91"/>
      <c r="T481" s="91"/>
      <c r="U481" s="91"/>
      <c r="V481" s="91"/>
      <c r="W481" s="91"/>
      <c r="X481" s="91"/>
      <c r="Y481" s="91"/>
      <c r="Z481" s="91"/>
      <c r="AA481" s="249"/>
    </row>
    <row r="482" spans="1:27" hidden="1" outlineLevel="1">
      <c r="A482" s="4"/>
      <c r="B482" s="253"/>
      <c r="C482" s="430" t="s">
        <v>159</v>
      </c>
      <c r="D482" s="249"/>
      <c r="E482" s="249"/>
      <c r="F482" s="423"/>
      <c r="G482" s="303"/>
      <c r="H482" s="308"/>
      <c r="I482" s="308">
        <f>IF(COUNT($H481:I481)='RFM input'!$AA$7,SUM($G481:I481)*I$7,0)</f>
        <v>0</v>
      </c>
      <c r="J482" s="308">
        <f>IF(COUNT($H481:J481)='RFM input'!$AA$7,SUM($G481:J481)*J$7,0)</f>
        <v>0</v>
      </c>
      <c r="K482" s="308">
        <f>IF(COUNT($H481:K481)='RFM input'!$AA$7,SUM($G481:K481)*K$7,0)</f>
        <v>0</v>
      </c>
      <c r="L482" s="308">
        <f>IF(COUNT($H481:L481)='RFM input'!$AA$7,SUM($G481:L481)*L$7,0)</f>
        <v>0</v>
      </c>
      <c r="M482" s="308">
        <f>IF(COUNT($H481:M481)='RFM input'!$AA$7,SUM($G481:M481)*M$7,0)</f>
        <v>0</v>
      </c>
      <c r="N482" s="308">
        <f>IF(COUNT($H481:N481)='RFM input'!$AA$7,SUM($G481:N481)*N$7,0)</f>
        <v>0</v>
      </c>
      <c r="O482" s="308">
        <f>IF(COUNT($H481:O481)='RFM input'!$AA$7,SUM($G481:O481)*O$7,0)</f>
        <v>0</v>
      </c>
      <c r="P482" s="308">
        <f>IF(COUNT($H481:P481)='RFM input'!$AA$7,SUM($G481:P481)*P$7,0)</f>
        <v>0</v>
      </c>
      <c r="Q482" s="308">
        <f>IF(COUNT($H481:Q481)='RFM input'!$AA$7,SUM($G481:Q481)*Q$7,0)</f>
        <v>0</v>
      </c>
      <c r="R482" s="427"/>
      <c r="S482" s="91"/>
      <c r="T482" s="91"/>
      <c r="U482" s="91"/>
      <c r="V482" s="91"/>
      <c r="W482" s="91"/>
      <c r="X482" s="91"/>
      <c r="Y482" s="91"/>
      <c r="Z482" s="91"/>
      <c r="AA482" s="249"/>
    </row>
    <row r="483" spans="1:27" hidden="1" outlineLevel="1">
      <c r="A483" s="4"/>
      <c r="B483" s="253"/>
      <c r="C483" s="431">
        <f>Asset27</f>
        <v>0</v>
      </c>
      <c r="D483" s="249"/>
      <c r="E483" s="249"/>
      <c r="F483" s="423"/>
      <c r="G483" s="303"/>
      <c r="H483" s="308">
        <f>($G144+(SUM($G483:G483)))*H$9</f>
        <v>0</v>
      </c>
      <c r="I483" s="308">
        <f>($G144+(SUM($G483:H483)))*I$9</f>
        <v>0</v>
      </c>
      <c r="J483" s="308">
        <f>IF(COUNT($H483:I483)&gt;='RFM input'!$AA$7,0,($G144+(SUM($G483:I483)))*J$9)</f>
        <v>0</v>
      </c>
      <c r="K483" s="308">
        <f>IF(COUNT($H483:J483)&gt;='RFM input'!$AA$7,0,($G144+(SUM($G483:J483)))*K$9)</f>
        <v>0</v>
      </c>
      <c r="L483" s="308">
        <f>IF(COUNT($H483:K483)&gt;='RFM input'!$AA$7,0,($G144+(SUM($G483:K483)))*L$9)</f>
        <v>0</v>
      </c>
      <c r="M483" s="308">
        <f>IF(COUNT($H483:L483)&gt;='RFM input'!$AA$7,0,($G144+(SUM($G483:L483)))*M$9)</f>
        <v>0</v>
      </c>
      <c r="N483" s="308">
        <f>IF(COUNT($H483:M483)&gt;='RFM input'!$AA$7,0,($G144+(SUM($G483:M483)))*N$9)</f>
        <v>0</v>
      </c>
      <c r="O483" s="308">
        <f>IF(COUNT($H483:N483)&gt;='RFM input'!$AA$7,0,($G144+(SUM($G483:N483)))*O$9)</f>
        <v>0</v>
      </c>
      <c r="P483" s="308">
        <f>IF(COUNT($H483:O483)&gt;='RFM input'!$AA$7,0,($G144+(SUM($G483:O483)))*P$9)</f>
        <v>0</v>
      </c>
      <c r="Q483" s="308">
        <f>IF(COUNT($H483:P483)&gt;='RFM input'!$AA$7,0,($G144+(SUM($G483:P483)))*Q$9)</f>
        <v>0</v>
      </c>
      <c r="R483" s="427"/>
      <c r="S483" s="91"/>
      <c r="T483" s="91"/>
      <c r="U483" s="91"/>
      <c r="V483" s="91"/>
      <c r="W483" s="91"/>
      <c r="X483" s="91"/>
      <c r="Y483" s="91"/>
      <c r="Z483" s="91"/>
      <c r="AA483" s="249"/>
    </row>
    <row r="484" spans="1:27" hidden="1" outlineLevel="1">
      <c r="A484" s="4"/>
      <c r="B484" s="253"/>
      <c r="C484" s="430" t="s">
        <v>159</v>
      </c>
      <c r="D484" s="249"/>
      <c r="E484" s="249"/>
      <c r="F484" s="423"/>
      <c r="G484" s="303"/>
      <c r="H484" s="308"/>
      <c r="I484" s="308">
        <f>IF(COUNT($H483:I483)='RFM input'!$AA$7,SUM($G483:I483)*I$7,0)</f>
        <v>0</v>
      </c>
      <c r="J484" s="308">
        <f>IF(COUNT($H483:J483)='RFM input'!$AA$7,SUM($G483:J483)*J$7,0)</f>
        <v>0</v>
      </c>
      <c r="K484" s="308">
        <f>IF(COUNT($H483:K483)='RFM input'!$AA$7,SUM($G483:K483)*K$7,0)</f>
        <v>0</v>
      </c>
      <c r="L484" s="308">
        <f>IF(COUNT($H483:L483)='RFM input'!$AA$7,SUM($G483:L483)*L$7,0)</f>
        <v>0</v>
      </c>
      <c r="M484" s="308">
        <f>IF(COUNT($H483:M483)='RFM input'!$AA$7,SUM($G483:M483)*M$7,0)</f>
        <v>0</v>
      </c>
      <c r="N484" s="308">
        <f>IF(COUNT($H483:N483)='RFM input'!$AA$7,SUM($G483:N483)*N$7,0)</f>
        <v>0</v>
      </c>
      <c r="O484" s="308">
        <f>IF(COUNT($H483:O483)='RFM input'!$AA$7,SUM($G483:O483)*O$7,0)</f>
        <v>0</v>
      </c>
      <c r="P484" s="308">
        <f>IF(COUNT($H483:P483)='RFM input'!$AA$7,SUM($G483:P483)*P$7,0)</f>
        <v>0</v>
      </c>
      <c r="Q484" s="308">
        <f>IF(COUNT($H483:Q483)='RFM input'!$AA$7,SUM($G483:Q483)*Q$7,0)</f>
        <v>0</v>
      </c>
      <c r="R484" s="427"/>
      <c r="S484" s="91"/>
      <c r="T484" s="91"/>
      <c r="U484" s="91"/>
      <c r="V484" s="91"/>
      <c r="W484" s="91"/>
      <c r="X484" s="91"/>
      <c r="Y484" s="91"/>
      <c r="Z484" s="91"/>
      <c r="AA484" s="249"/>
    </row>
    <row r="485" spans="1:27" hidden="1" outlineLevel="1">
      <c r="A485" s="4"/>
      <c r="B485" s="253"/>
      <c r="C485" s="431">
        <f>Asset28</f>
        <v>0</v>
      </c>
      <c r="D485" s="249"/>
      <c r="E485" s="249"/>
      <c r="F485" s="423"/>
      <c r="G485" s="303"/>
      <c r="H485" s="308">
        <f>($G145+(SUM($G485:G485)))*H$9</f>
        <v>0</v>
      </c>
      <c r="I485" s="308">
        <f>($G145+(SUM($G485:H485)))*I$9</f>
        <v>0</v>
      </c>
      <c r="J485" s="308">
        <f>IF(COUNT($H485:I485)&gt;='RFM input'!$AA$7,0,($G145+(SUM($G485:I485)))*J$9)</f>
        <v>0</v>
      </c>
      <c r="K485" s="308">
        <f>IF(COUNT($H485:J485)&gt;='RFM input'!$AA$7,0,($G145+(SUM($G485:J485)))*K$9)</f>
        <v>0</v>
      </c>
      <c r="L485" s="308">
        <f>IF(COUNT($H485:K485)&gt;='RFM input'!$AA$7,0,($G145+(SUM($G485:K485)))*L$9)</f>
        <v>0</v>
      </c>
      <c r="M485" s="308">
        <f>IF(COUNT($H485:L485)&gt;='RFM input'!$AA$7,0,($G145+(SUM($G485:L485)))*M$9)</f>
        <v>0</v>
      </c>
      <c r="N485" s="308">
        <f>IF(COUNT($H485:M485)&gt;='RFM input'!$AA$7,0,($G145+(SUM($G485:M485)))*N$9)</f>
        <v>0</v>
      </c>
      <c r="O485" s="308">
        <f>IF(COUNT($H485:N485)&gt;='RFM input'!$AA$7,0,($G145+(SUM($G485:N485)))*O$9)</f>
        <v>0</v>
      </c>
      <c r="P485" s="308">
        <f>IF(COUNT($H485:O485)&gt;='RFM input'!$AA$7,0,($G145+(SUM($G485:O485)))*P$9)</f>
        <v>0</v>
      </c>
      <c r="Q485" s="308">
        <f>IF(COUNT($H485:P485)&gt;='RFM input'!$AA$7,0,($G145+(SUM($G485:P485)))*Q$9)</f>
        <v>0</v>
      </c>
      <c r="R485" s="427"/>
      <c r="S485" s="91"/>
      <c r="T485" s="91"/>
      <c r="U485" s="91"/>
      <c r="V485" s="91"/>
      <c r="W485" s="91"/>
      <c r="X485" s="91"/>
      <c r="Y485" s="91"/>
      <c r="Z485" s="91"/>
      <c r="AA485" s="249"/>
    </row>
    <row r="486" spans="1:27" hidden="1" outlineLevel="1">
      <c r="A486" s="4"/>
      <c r="B486" s="253"/>
      <c r="C486" s="430" t="s">
        <v>159</v>
      </c>
      <c r="D486" s="249"/>
      <c r="E486" s="249"/>
      <c r="F486" s="423"/>
      <c r="G486" s="303"/>
      <c r="H486" s="308"/>
      <c r="I486" s="308">
        <f>IF(COUNT($H485:I485)='RFM input'!$AA$7,SUM($G485:I485)*I$7,0)</f>
        <v>0</v>
      </c>
      <c r="J486" s="308">
        <f>IF(COUNT($H485:J485)='RFM input'!$AA$7,SUM($G485:J485)*J$7,0)</f>
        <v>0</v>
      </c>
      <c r="K486" s="308">
        <f>IF(COUNT($H485:K485)='RFM input'!$AA$7,SUM($G485:K485)*K$7,0)</f>
        <v>0</v>
      </c>
      <c r="L486" s="308">
        <f>IF(COUNT($H485:L485)='RFM input'!$AA$7,SUM($G485:L485)*L$7,0)</f>
        <v>0</v>
      </c>
      <c r="M486" s="308">
        <f>IF(COUNT($H485:M485)='RFM input'!$AA$7,SUM($G485:M485)*M$7,0)</f>
        <v>0</v>
      </c>
      <c r="N486" s="308">
        <f>IF(COUNT($H485:N485)='RFM input'!$AA$7,SUM($G485:N485)*N$7,0)</f>
        <v>0</v>
      </c>
      <c r="O486" s="308">
        <f>IF(COUNT($H485:O485)='RFM input'!$AA$7,SUM($G485:O485)*O$7,0)</f>
        <v>0</v>
      </c>
      <c r="P486" s="308">
        <f>IF(COUNT($H485:P485)='RFM input'!$AA$7,SUM($G485:P485)*P$7,0)</f>
        <v>0</v>
      </c>
      <c r="Q486" s="308">
        <f>IF(COUNT($H485:Q485)='RFM input'!$AA$7,SUM($G485:Q485)*Q$7,0)</f>
        <v>0</v>
      </c>
      <c r="R486" s="427"/>
      <c r="S486" s="91"/>
      <c r="T486" s="91"/>
      <c r="U486" s="91"/>
      <c r="V486" s="91"/>
      <c r="W486" s="91"/>
      <c r="X486" s="91"/>
      <c r="Y486" s="91"/>
      <c r="Z486" s="91"/>
      <c r="AA486" s="249"/>
    </row>
    <row r="487" spans="1:27" hidden="1" outlineLevel="1">
      <c r="A487" s="4"/>
      <c r="B487" s="253"/>
      <c r="C487" s="431">
        <f>Asset29</f>
        <v>0</v>
      </c>
      <c r="D487" s="249"/>
      <c r="E487" s="249"/>
      <c r="F487" s="423"/>
      <c r="G487" s="303"/>
      <c r="H487" s="308">
        <f>($G146+(SUM($G487:G487)))*H$9</f>
        <v>0</v>
      </c>
      <c r="I487" s="308">
        <f>($G146+(SUM($G487:H487)))*I$9</f>
        <v>0</v>
      </c>
      <c r="J487" s="308">
        <f>IF(COUNT($H487:I487)&gt;='RFM input'!$AA$7,0,($G146+(SUM($G487:I487)))*J$9)</f>
        <v>0</v>
      </c>
      <c r="K487" s="308">
        <f>IF(COUNT($H487:J487)&gt;='RFM input'!$AA$7,0,($G146+(SUM($G487:J487)))*K$9)</f>
        <v>0</v>
      </c>
      <c r="L487" s="308">
        <f>IF(COUNT($H487:K487)&gt;='RFM input'!$AA$7,0,($G146+(SUM($G487:K487)))*L$9)</f>
        <v>0</v>
      </c>
      <c r="M487" s="308">
        <f>IF(COUNT($H487:L487)&gt;='RFM input'!$AA$7,0,($G146+(SUM($G487:L487)))*M$9)</f>
        <v>0</v>
      </c>
      <c r="N487" s="308">
        <f>IF(COUNT($H487:M487)&gt;='RFM input'!$AA$7,0,($G146+(SUM($G487:M487)))*N$9)</f>
        <v>0</v>
      </c>
      <c r="O487" s="308">
        <f>IF(COUNT($H487:N487)&gt;='RFM input'!$AA$7,0,($G146+(SUM($G487:N487)))*O$9)</f>
        <v>0</v>
      </c>
      <c r="P487" s="308">
        <f>IF(COUNT($H487:O487)&gt;='RFM input'!$AA$7,0,($G146+(SUM($G487:O487)))*P$9)</f>
        <v>0</v>
      </c>
      <c r="Q487" s="308">
        <f>IF(COUNT($H487:P487)&gt;='RFM input'!$AA$7,0,($G146+(SUM($G487:P487)))*Q$9)</f>
        <v>0</v>
      </c>
      <c r="R487" s="427"/>
      <c r="S487" s="91"/>
      <c r="T487" s="91"/>
      <c r="U487" s="91"/>
      <c r="V487" s="91"/>
      <c r="W487" s="91"/>
      <c r="X487" s="91"/>
      <c r="Y487" s="91"/>
      <c r="Z487" s="91"/>
      <c r="AA487" s="249"/>
    </row>
    <row r="488" spans="1:27" hidden="1" outlineLevel="1">
      <c r="A488" s="4"/>
      <c r="B488" s="253"/>
      <c r="C488" s="430" t="s">
        <v>159</v>
      </c>
      <c r="D488" s="249"/>
      <c r="E488" s="249"/>
      <c r="F488" s="423"/>
      <c r="G488" s="303"/>
      <c r="H488" s="308"/>
      <c r="I488" s="308">
        <f>IF(COUNT($H487:I487)='RFM input'!$AA$7,SUM($G487:I487)*I$7,0)</f>
        <v>0</v>
      </c>
      <c r="J488" s="308">
        <f>IF(COUNT($H487:J487)='RFM input'!$AA$7,SUM($G487:J487)*J$7,0)</f>
        <v>0</v>
      </c>
      <c r="K488" s="308">
        <f>IF(COUNT($H487:K487)='RFM input'!$AA$7,SUM($G487:K487)*K$7,0)</f>
        <v>0</v>
      </c>
      <c r="L488" s="308">
        <f>IF(COUNT($H487:L487)='RFM input'!$AA$7,SUM($G487:L487)*L$7,0)</f>
        <v>0</v>
      </c>
      <c r="M488" s="308">
        <f>IF(COUNT($H487:M487)='RFM input'!$AA$7,SUM($G487:M487)*M$7,0)</f>
        <v>0</v>
      </c>
      <c r="N488" s="308">
        <f>IF(COUNT($H487:N487)='RFM input'!$AA$7,SUM($G487:N487)*N$7,0)</f>
        <v>0</v>
      </c>
      <c r="O488" s="308">
        <f>IF(COUNT($H487:O487)='RFM input'!$AA$7,SUM($G487:O487)*O$7,0)</f>
        <v>0</v>
      </c>
      <c r="P488" s="308">
        <f>IF(COUNT($H487:P487)='RFM input'!$AA$7,SUM($G487:P487)*P$7,0)</f>
        <v>0</v>
      </c>
      <c r="Q488" s="308">
        <f>IF(COUNT($H487:Q487)='RFM input'!$AA$7,SUM($G487:Q487)*Q$7,0)</f>
        <v>0</v>
      </c>
      <c r="R488" s="427"/>
      <c r="S488" s="91"/>
      <c r="T488" s="91"/>
      <c r="U488" s="91"/>
      <c r="V488" s="91"/>
      <c r="W488" s="91"/>
      <c r="X488" s="91"/>
      <c r="Y488" s="91"/>
      <c r="Z488" s="91"/>
      <c r="AA488" s="249"/>
    </row>
    <row r="489" spans="1:27" hidden="1" outlineLevel="1">
      <c r="A489" s="4"/>
      <c r="B489" s="253"/>
      <c r="C489" s="431">
        <f>Asset30</f>
        <v>0</v>
      </c>
      <c r="D489" s="249"/>
      <c r="E489" s="249"/>
      <c r="F489" s="423"/>
      <c r="G489" s="303"/>
      <c r="H489" s="308">
        <f>($G147+(SUM($G489:G489)))*H$9</f>
        <v>0</v>
      </c>
      <c r="I489" s="308">
        <f>($G147+(SUM($G489:H489)))*I$9</f>
        <v>0</v>
      </c>
      <c r="J489" s="308">
        <f>IF(COUNT($H489:I489)&gt;='RFM input'!$AA$7,0,($G147+(SUM($G489:I489)))*J$9)</f>
        <v>0</v>
      </c>
      <c r="K489" s="308">
        <f>IF(COUNT($H489:J489)&gt;='RFM input'!$AA$7,0,($G147+(SUM($G489:J489)))*K$9)</f>
        <v>0</v>
      </c>
      <c r="L489" s="308">
        <f>IF(COUNT($H489:K489)&gt;='RFM input'!$AA$7,0,($G147+(SUM($G489:K489)))*L$9)</f>
        <v>0</v>
      </c>
      <c r="M489" s="308">
        <f>IF(COUNT($H489:L489)&gt;='RFM input'!$AA$7,0,($G147+(SUM($G489:L489)))*M$9)</f>
        <v>0</v>
      </c>
      <c r="N489" s="308">
        <f>IF(COUNT($H489:M489)&gt;='RFM input'!$AA$7,0,($G147+(SUM($G489:M489)))*N$9)</f>
        <v>0</v>
      </c>
      <c r="O489" s="308">
        <f>IF(COUNT($H489:N489)&gt;='RFM input'!$AA$7,0,($G147+(SUM($G489:N489)))*O$9)</f>
        <v>0</v>
      </c>
      <c r="P489" s="308">
        <f>IF(COUNT($H489:O489)&gt;='RFM input'!$AA$7,0,($G147+(SUM($G489:O489)))*P$9)</f>
        <v>0</v>
      </c>
      <c r="Q489" s="308">
        <f>IF(COUNT($H489:P489)&gt;='RFM input'!$AA$7,0,($G147+(SUM($G489:P489)))*Q$9)</f>
        <v>0</v>
      </c>
      <c r="R489" s="427"/>
      <c r="S489" s="91"/>
      <c r="T489" s="91"/>
      <c r="U489" s="91"/>
      <c r="V489" s="91"/>
      <c r="W489" s="91"/>
      <c r="X489" s="91"/>
      <c r="Y489" s="91"/>
      <c r="Z489" s="91"/>
      <c r="AA489" s="249"/>
    </row>
    <row r="490" spans="1:27" hidden="1" outlineLevel="1">
      <c r="A490" s="4"/>
      <c r="B490" s="253"/>
      <c r="C490" s="430" t="s">
        <v>159</v>
      </c>
      <c r="D490" s="249"/>
      <c r="E490" s="249"/>
      <c r="F490" s="423"/>
      <c r="G490" s="303"/>
      <c r="H490" s="308"/>
      <c r="I490" s="308">
        <f>IF(COUNT($H489:I489)='RFM input'!$AA$7,SUM($G489:I489)*I$7,0)</f>
        <v>0</v>
      </c>
      <c r="J490" s="308">
        <f>IF(COUNT($H489:J489)='RFM input'!$AA$7,SUM($G489:J489)*J$7,0)</f>
        <v>0</v>
      </c>
      <c r="K490" s="308">
        <f>IF(COUNT($H489:K489)='RFM input'!$AA$7,SUM($G489:K489)*K$7,0)</f>
        <v>0</v>
      </c>
      <c r="L490" s="308">
        <f>IF(COUNT($H489:L489)='RFM input'!$AA$7,SUM($G489:L489)*L$7,0)</f>
        <v>0</v>
      </c>
      <c r="M490" s="308">
        <f>IF(COUNT($H489:M489)='RFM input'!$AA$7,SUM($G489:M489)*M$7,0)</f>
        <v>0</v>
      </c>
      <c r="N490" s="308">
        <f>IF(COUNT($H489:N489)='RFM input'!$AA$7,SUM($G489:N489)*N$7,0)</f>
        <v>0</v>
      </c>
      <c r="O490" s="308">
        <f>IF(COUNT($H489:O489)='RFM input'!$AA$7,SUM($G489:O489)*O$7,0)</f>
        <v>0</v>
      </c>
      <c r="P490" s="308">
        <f>IF(COUNT($H489:P489)='RFM input'!$AA$7,SUM($G489:P489)*P$7,0)</f>
        <v>0</v>
      </c>
      <c r="Q490" s="308">
        <f>IF(COUNT($H489:Q489)='RFM input'!$AA$7,SUM($G489:Q489)*Q$7,0)</f>
        <v>0</v>
      </c>
      <c r="R490" s="427"/>
      <c r="S490" s="91"/>
      <c r="T490" s="91"/>
      <c r="U490" s="91"/>
      <c r="V490" s="91"/>
      <c r="W490" s="91"/>
      <c r="X490" s="91"/>
      <c r="Y490" s="91"/>
      <c r="Z490" s="91"/>
      <c r="AA490" s="249"/>
    </row>
    <row r="491" spans="1:27" hidden="1" outlineLevel="1">
      <c r="A491" s="4"/>
      <c r="B491" s="253"/>
      <c r="C491" s="431">
        <f>Asset31</f>
        <v>0</v>
      </c>
      <c r="D491" s="249"/>
      <c r="E491" s="249"/>
      <c r="F491" s="423"/>
      <c r="G491" s="303"/>
      <c r="H491" s="308">
        <f>($G148+(SUM($G491:G491)))*H$9</f>
        <v>0</v>
      </c>
      <c r="I491" s="308">
        <f>($G148+(SUM($G491:H491)))*I$9</f>
        <v>0</v>
      </c>
      <c r="J491" s="308">
        <f>IF(COUNT($H491:I491)&gt;='RFM input'!$AA$7,0,($G148+(SUM($G491:I491)))*J$9)</f>
        <v>0</v>
      </c>
      <c r="K491" s="308">
        <f>IF(COUNT($H491:J491)&gt;='RFM input'!$AA$7,0,($G148+(SUM($G491:J491)))*K$9)</f>
        <v>0</v>
      </c>
      <c r="L491" s="308">
        <f>IF(COUNT($H491:K491)&gt;='RFM input'!$AA$7,0,($G148+(SUM($G491:K491)))*L$9)</f>
        <v>0</v>
      </c>
      <c r="M491" s="308">
        <f>IF(COUNT($H491:L491)&gt;='RFM input'!$AA$7,0,($G148+(SUM($G491:L491)))*M$9)</f>
        <v>0</v>
      </c>
      <c r="N491" s="308">
        <f>IF(COUNT($H491:M491)&gt;='RFM input'!$AA$7,0,($G148+(SUM($G491:M491)))*N$9)</f>
        <v>0</v>
      </c>
      <c r="O491" s="308">
        <f>IF(COUNT($H491:N491)&gt;='RFM input'!$AA$7,0,($G148+(SUM($G491:N491)))*O$9)</f>
        <v>0</v>
      </c>
      <c r="P491" s="308">
        <f>IF(COUNT($H491:O491)&gt;='RFM input'!$AA$7,0,($G148+(SUM($G491:O491)))*P$9)</f>
        <v>0</v>
      </c>
      <c r="Q491" s="308">
        <f>IF(COUNT($H491:P491)&gt;='RFM input'!$AA$7,0,($G148+(SUM($G491:P491)))*Q$9)</f>
        <v>0</v>
      </c>
      <c r="R491" s="427"/>
      <c r="S491" s="91"/>
      <c r="T491" s="91"/>
      <c r="U491" s="91"/>
      <c r="V491" s="91"/>
      <c r="W491" s="91"/>
      <c r="X491" s="91"/>
      <c r="Y491" s="91"/>
      <c r="Z491" s="91"/>
      <c r="AA491" s="249"/>
    </row>
    <row r="492" spans="1:27" hidden="1" outlineLevel="1">
      <c r="A492" s="4"/>
      <c r="B492" s="253"/>
      <c r="C492" s="430" t="s">
        <v>159</v>
      </c>
      <c r="D492" s="249"/>
      <c r="E492" s="249"/>
      <c r="F492" s="423"/>
      <c r="G492" s="303"/>
      <c r="H492" s="308"/>
      <c r="I492" s="308">
        <f>IF(COUNT($H491:I491)='RFM input'!$AA$7,SUM($G491:I491)*I$7,0)</f>
        <v>0</v>
      </c>
      <c r="J492" s="308">
        <f>IF(COUNT($H491:J491)='RFM input'!$AA$7,SUM($G491:J491)*J$7,0)</f>
        <v>0</v>
      </c>
      <c r="K492" s="308">
        <f>IF(COUNT($H491:K491)='RFM input'!$AA$7,SUM($G491:K491)*K$7,0)</f>
        <v>0</v>
      </c>
      <c r="L492" s="308">
        <f>IF(COUNT($H491:L491)='RFM input'!$AA$7,SUM($G491:L491)*L$7,0)</f>
        <v>0</v>
      </c>
      <c r="M492" s="308">
        <f>IF(COUNT($H491:M491)='RFM input'!$AA$7,SUM($G491:M491)*M$7,0)</f>
        <v>0</v>
      </c>
      <c r="N492" s="308">
        <f>IF(COUNT($H491:N491)='RFM input'!$AA$7,SUM($G491:N491)*N$7,0)</f>
        <v>0</v>
      </c>
      <c r="O492" s="308">
        <f>IF(COUNT($H491:O491)='RFM input'!$AA$7,SUM($G491:O491)*O$7,0)</f>
        <v>0</v>
      </c>
      <c r="P492" s="308">
        <f>IF(COUNT($H491:P491)='RFM input'!$AA$7,SUM($G491:P491)*P$7,0)</f>
        <v>0</v>
      </c>
      <c r="Q492" s="308">
        <f>IF(COUNT($H491:Q491)='RFM input'!$AA$7,SUM($G491:Q491)*Q$7,0)</f>
        <v>0</v>
      </c>
      <c r="R492" s="427"/>
      <c r="S492" s="91"/>
      <c r="T492" s="91"/>
      <c r="U492" s="91"/>
      <c r="V492" s="91"/>
      <c r="W492" s="91"/>
      <c r="X492" s="91"/>
      <c r="Y492" s="91"/>
      <c r="Z492" s="91"/>
      <c r="AA492" s="249"/>
    </row>
    <row r="493" spans="1:27" hidden="1" outlineLevel="1">
      <c r="A493" s="4"/>
      <c r="B493" s="253"/>
      <c r="C493" s="431">
        <f>Asset32</f>
        <v>0</v>
      </c>
      <c r="D493" s="249"/>
      <c r="E493" s="249"/>
      <c r="F493" s="423"/>
      <c r="G493" s="303"/>
      <c r="H493" s="308">
        <f>($G149+(SUM($G493:G493)))*H$9</f>
        <v>0</v>
      </c>
      <c r="I493" s="308">
        <f>($G149+(SUM($G493:H493)))*I$9</f>
        <v>0</v>
      </c>
      <c r="J493" s="308">
        <f>IF(COUNT($H493:I493)&gt;='RFM input'!$AA$7,0,($G149+(SUM($G493:I493)))*J$9)</f>
        <v>0</v>
      </c>
      <c r="K493" s="308">
        <f>IF(COUNT($H493:J493)&gt;='RFM input'!$AA$7,0,($G149+(SUM($G493:J493)))*K$9)</f>
        <v>0</v>
      </c>
      <c r="L493" s="308">
        <f>IF(COUNT($H493:K493)&gt;='RFM input'!$AA$7,0,($G149+(SUM($G493:K493)))*L$9)</f>
        <v>0</v>
      </c>
      <c r="M493" s="308">
        <f>IF(COUNT($H493:L493)&gt;='RFM input'!$AA$7,0,($G149+(SUM($G493:L493)))*M$9)</f>
        <v>0</v>
      </c>
      <c r="N493" s="308">
        <f>IF(COUNT($H493:M493)&gt;='RFM input'!$AA$7,0,($G149+(SUM($G493:M493)))*N$9)</f>
        <v>0</v>
      </c>
      <c r="O493" s="308">
        <f>IF(COUNT($H493:N493)&gt;='RFM input'!$AA$7,0,($G149+(SUM($G493:N493)))*O$9)</f>
        <v>0</v>
      </c>
      <c r="P493" s="308">
        <f>IF(COUNT($H493:O493)&gt;='RFM input'!$AA$7,0,($G149+(SUM($G493:O493)))*P$9)</f>
        <v>0</v>
      </c>
      <c r="Q493" s="308">
        <f>IF(COUNT($H493:P493)&gt;='RFM input'!$AA$7,0,($G149+(SUM($G493:P493)))*Q$9)</f>
        <v>0</v>
      </c>
      <c r="R493" s="427"/>
      <c r="S493" s="91"/>
      <c r="T493" s="91"/>
      <c r="U493" s="91"/>
      <c r="V493" s="91"/>
      <c r="W493" s="91"/>
      <c r="X493" s="91"/>
      <c r="Y493" s="91"/>
      <c r="Z493" s="91"/>
      <c r="AA493" s="249"/>
    </row>
    <row r="494" spans="1:27" hidden="1" outlineLevel="1">
      <c r="A494" s="4"/>
      <c r="B494" s="253"/>
      <c r="C494" s="430" t="s">
        <v>159</v>
      </c>
      <c r="D494" s="249"/>
      <c r="E494" s="249"/>
      <c r="F494" s="423"/>
      <c r="G494" s="303"/>
      <c r="H494" s="308"/>
      <c r="I494" s="308">
        <f>IF(COUNT($H493:I493)='RFM input'!$AA$7,SUM($G493:I493)*I$7,0)</f>
        <v>0</v>
      </c>
      <c r="J494" s="308">
        <f>IF(COUNT($H493:J493)='RFM input'!$AA$7,SUM($G493:J493)*J$7,0)</f>
        <v>0</v>
      </c>
      <c r="K494" s="308">
        <f>IF(COUNT($H493:K493)='RFM input'!$AA$7,SUM($G493:K493)*K$7,0)</f>
        <v>0</v>
      </c>
      <c r="L494" s="308">
        <f>IF(COUNT($H493:L493)='RFM input'!$AA$7,SUM($G493:L493)*L$7,0)</f>
        <v>0</v>
      </c>
      <c r="M494" s="308">
        <f>IF(COUNT($H493:M493)='RFM input'!$AA$7,SUM($G493:M493)*M$7,0)</f>
        <v>0</v>
      </c>
      <c r="N494" s="308">
        <f>IF(COUNT($H493:N493)='RFM input'!$AA$7,SUM($G493:N493)*N$7,0)</f>
        <v>0</v>
      </c>
      <c r="O494" s="308">
        <f>IF(COUNT($H493:O493)='RFM input'!$AA$7,SUM($G493:O493)*O$7,0)</f>
        <v>0</v>
      </c>
      <c r="P494" s="308">
        <f>IF(COUNT($H493:P493)='RFM input'!$AA$7,SUM($G493:P493)*P$7,0)</f>
        <v>0</v>
      </c>
      <c r="Q494" s="308">
        <f>IF(COUNT($H493:Q493)='RFM input'!$AA$7,SUM($G493:Q493)*Q$7,0)</f>
        <v>0</v>
      </c>
      <c r="R494" s="427"/>
      <c r="S494" s="91"/>
      <c r="T494" s="91"/>
      <c r="U494" s="91"/>
      <c r="V494" s="91"/>
      <c r="W494" s="91"/>
      <c r="X494" s="91"/>
      <c r="Y494" s="91"/>
      <c r="Z494" s="91"/>
      <c r="AA494" s="249"/>
    </row>
    <row r="495" spans="1:27" hidden="1" outlineLevel="1">
      <c r="A495" s="4"/>
      <c r="B495" s="253"/>
      <c r="C495" s="431">
        <f>Asset33</f>
        <v>0</v>
      </c>
      <c r="D495" s="249"/>
      <c r="E495" s="249"/>
      <c r="F495" s="423"/>
      <c r="G495" s="303"/>
      <c r="H495" s="308">
        <f>($G150+(SUM($G495:G495)))*H$9</f>
        <v>0</v>
      </c>
      <c r="I495" s="308">
        <f>($G150+(SUM($G495:H495)))*I$9</f>
        <v>0</v>
      </c>
      <c r="J495" s="308">
        <f>IF(COUNT($H495:I495)&gt;='RFM input'!$AA$7,0,($G150+(SUM($G495:I495)))*J$9)</f>
        <v>0</v>
      </c>
      <c r="K495" s="308">
        <f>IF(COUNT($H495:J495)&gt;='RFM input'!$AA$7,0,($G150+(SUM($G495:J495)))*K$9)</f>
        <v>0</v>
      </c>
      <c r="L495" s="308">
        <f>IF(COUNT($H495:K495)&gt;='RFM input'!$AA$7,0,($G150+(SUM($G495:K495)))*L$9)</f>
        <v>0</v>
      </c>
      <c r="M495" s="308">
        <f>IF(COUNT($H495:L495)&gt;='RFM input'!$AA$7,0,($G150+(SUM($G495:L495)))*M$9)</f>
        <v>0</v>
      </c>
      <c r="N495" s="308">
        <f>IF(COUNT($H495:M495)&gt;='RFM input'!$AA$7,0,($G150+(SUM($G495:M495)))*N$9)</f>
        <v>0</v>
      </c>
      <c r="O495" s="308">
        <f>IF(COUNT($H495:N495)&gt;='RFM input'!$AA$7,0,($G150+(SUM($G495:N495)))*O$9)</f>
        <v>0</v>
      </c>
      <c r="P495" s="308">
        <f>IF(COUNT($H495:O495)&gt;='RFM input'!$AA$7,0,($G150+(SUM($G495:O495)))*P$9)</f>
        <v>0</v>
      </c>
      <c r="Q495" s="308">
        <f>IF(COUNT($H495:P495)&gt;='RFM input'!$AA$7,0,($G150+(SUM($G495:P495)))*Q$9)</f>
        <v>0</v>
      </c>
      <c r="R495" s="427"/>
      <c r="S495" s="91"/>
      <c r="T495" s="91"/>
      <c r="U495" s="91"/>
      <c r="V495" s="91"/>
      <c r="W495" s="91"/>
      <c r="X495" s="91"/>
      <c r="Y495" s="91"/>
      <c r="Z495" s="91"/>
      <c r="AA495" s="249"/>
    </row>
    <row r="496" spans="1:27" hidden="1" outlineLevel="1">
      <c r="A496" s="4"/>
      <c r="B496" s="253"/>
      <c r="C496" s="430" t="s">
        <v>159</v>
      </c>
      <c r="D496" s="249"/>
      <c r="E496" s="249"/>
      <c r="F496" s="423"/>
      <c r="G496" s="303"/>
      <c r="H496" s="308"/>
      <c r="I496" s="308">
        <f>IF(COUNT($H495:I495)='RFM input'!$AA$7,SUM($G495:I495)*I$7,0)</f>
        <v>0</v>
      </c>
      <c r="J496" s="308">
        <f>IF(COUNT($H495:J495)='RFM input'!$AA$7,SUM($G495:J495)*J$7,0)</f>
        <v>0</v>
      </c>
      <c r="K496" s="308">
        <f>IF(COUNT($H495:K495)='RFM input'!$AA$7,SUM($G495:K495)*K$7,0)</f>
        <v>0</v>
      </c>
      <c r="L496" s="308">
        <f>IF(COUNT($H495:L495)='RFM input'!$AA$7,SUM($G495:L495)*L$7,0)</f>
        <v>0</v>
      </c>
      <c r="M496" s="308">
        <f>IF(COUNT($H495:M495)='RFM input'!$AA$7,SUM($G495:M495)*M$7,0)</f>
        <v>0</v>
      </c>
      <c r="N496" s="308">
        <f>IF(COUNT($H495:N495)='RFM input'!$AA$7,SUM($G495:N495)*N$7,0)</f>
        <v>0</v>
      </c>
      <c r="O496" s="308">
        <f>IF(COUNT($H495:O495)='RFM input'!$AA$7,SUM($G495:O495)*O$7,0)</f>
        <v>0</v>
      </c>
      <c r="P496" s="308">
        <f>IF(COUNT($H495:P495)='RFM input'!$AA$7,SUM($G495:P495)*P$7,0)</f>
        <v>0</v>
      </c>
      <c r="Q496" s="308">
        <f>IF(COUNT($H495:Q495)='RFM input'!$AA$7,SUM($G495:Q495)*Q$7,0)</f>
        <v>0</v>
      </c>
      <c r="R496" s="427"/>
      <c r="S496" s="91"/>
      <c r="T496" s="91"/>
      <c r="U496" s="91"/>
      <c r="V496" s="91"/>
      <c r="W496" s="91"/>
      <c r="X496" s="91"/>
      <c r="Y496" s="91"/>
      <c r="Z496" s="91"/>
      <c r="AA496" s="249"/>
    </row>
    <row r="497" spans="1:27" hidden="1" outlineLevel="1">
      <c r="A497" s="4"/>
      <c r="B497" s="253"/>
      <c r="C497" s="431">
        <f>Asset34</f>
        <v>0</v>
      </c>
      <c r="D497" s="249"/>
      <c r="E497" s="249"/>
      <c r="F497" s="423"/>
      <c r="G497" s="303"/>
      <c r="H497" s="308">
        <f>($G151+(SUM($G497:G497)))*H$9</f>
        <v>0</v>
      </c>
      <c r="I497" s="308">
        <f>($G151+(SUM($G497:H497)))*I$9</f>
        <v>0</v>
      </c>
      <c r="J497" s="308">
        <f>(IF(COUNT($H497:I497)&gt;='RFM input'!$AA$7,0,$G151+(SUM($G497:I497)))*J$9)</f>
        <v>0</v>
      </c>
      <c r="K497" s="308">
        <f>(IF(COUNT($H497:J497)&gt;='RFM input'!$AA$7,0,$G151+(SUM($G497:J497)))*K$9)</f>
        <v>0</v>
      </c>
      <c r="L497" s="308">
        <f>(IF(COUNT($H497:K497)&gt;='RFM input'!$AA$7,0,$G151+(SUM($G497:K497)))*L$9)</f>
        <v>0</v>
      </c>
      <c r="M497" s="308">
        <f>(IF(COUNT($H497:L497)&gt;='RFM input'!$AA$7,0,$G151+(SUM($G497:L497)))*M$9)</f>
        <v>0</v>
      </c>
      <c r="N497" s="308">
        <f>(IF(COUNT($H497:M497)&gt;='RFM input'!$AA$7,0,$G151+(SUM($G497:M497)))*N$9)</f>
        <v>0</v>
      </c>
      <c r="O497" s="308">
        <f>(IF(COUNT($H497:N497)&gt;='RFM input'!$AA$7,0,$G151+(SUM($G497:N497)))*O$9)</f>
        <v>0</v>
      </c>
      <c r="P497" s="308">
        <f>(IF(COUNT($H497:O497)&gt;='RFM input'!$AA$7,0,$G151+(SUM($G497:O497)))*P$9)</f>
        <v>0</v>
      </c>
      <c r="Q497" s="308">
        <f>(IF(COUNT($H497:P497)&gt;='RFM input'!$AA$7,0,$G151+(SUM($G497:P497)))*Q$9)</f>
        <v>0</v>
      </c>
      <c r="R497" s="427"/>
      <c r="S497" s="91"/>
      <c r="T497" s="91"/>
      <c r="U497" s="91"/>
      <c r="V497" s="91"/>
      <c r="W497" s="91"/>
      <c r="X497" s="91"/>
      <c r="Y497" s="91"/>
      <c r="Z497" s="91"/>
      <c r="AA497" s="249"/>
    </row>
    <row r="498" spans="1:27" hidden="1" outlineLevel="1">
      <c r="A498" s="4"/>
      <c r="B498" s="253"/>
      <c r="C498" s="430" t="s">
        <v>159</v>
      </c>
      <c r="D498" s="249"/>
      <c r="E498" s="249"/>
      <c r="F498" s="423"/>
      <c r="G498" s="303"/>
      <c r="H498" s="308"/>
      <c r="I498" s="308">
        <f>IF(COUNT($H497:I497)='RFM input'!$AA$7,SUM($G497:I497)*I$7,0)</f>
        <v>0</v>
      </c>
      <c r="J498" s="308">
        <f>IF(COUNT($H497:J497)='RFM input'!$AA$7,SUM($G497:J497)*J$7,0)</f>
        <v>0</v>
      </c>
      <c r="K498" s="308">
        <f>IF(COUNT($H497:K497)='RFM input'!$AA$7,SUM($G497:K497)*K$7,0)</f>
        <v>0</v>
      </c>
      <c r="L498" s="308">
        <f>IF(COUNT($H497:L497)='RFM input'!$AA$7,SUM($G497:L497)*L$7,0)</f>
        <v>0</v>
      </c>
      <c r="M498" s="308">
        <f>IF(COUNT($H497:M497)='RFM input'!$AA$7,SUM($G497:M497)*M$7,0)</f>
        <v>0</v>
      </c>
      <c r="N498" s="308">
        <f>IF(COUNT($H497:N497)='RFM input'!$AA$7,SUM($G497:N497)*N$7,0)</f>
        <v>0</v>
      </c>
      <c r="O498" s="308">
        <f>IF(COUNT($H497:O497)='RFM input'!$AA$7,SUM($G497:O497)*O$7,0)</f>
        <v>0</v>
      </c>
      <c r="P498" s="308">
        <f>IF(COUNT($H497:P497)='RFM input'!$AA$7,SUM($G497:P497)*P$7,0)</f>
        <v>0</v>
      </c>
      <c r="Q498" s="308">
        <f>IF(COUNT($H497:Q497)='RFM input'!$AA$7,SUM($G497:Q497)*Q$7,0)</f>
        <v>0</v>
      </c>
      <c r="R498" s="427"/>
      <c r="S498" s="91"/>
      <c r="T498" s="91"/>
      <c r="U498" s="91"/>
      <c r="V498" s="91"/>
      <c r="W498" s="91"/>
      <c r="X498" s="91"/>
      <c r="Y498" s="91"/>
      <c r="Z498" s="91"/>
      <c r="AA498" s="249"/>
    </row>
    <row r="499" spans="1:27" hidden="1" outlineLevel="1">
      <c r="A499" s="4"/>
      <c r="B499" s="253"/>
      <c r="C499" s="431">
        <f>Asset35</f>
        <v>0</v>
      </c>
      <c r="D499" s="249"/>
      <c r="E499" s="249"/>
      <c r="F499" s="423"/>
      <c r="G499" s="303"/>
      <c r="H499" s="308">
        <f>($G152+(SUM($G499:G499)))*H$9</f>
        <v>0</v>
      </c>
      <c r="I499" s="308">
        <f>($G152+(SUM($G499:H499)))*I$9</f>
        <v>0</v>
      </c>
      <c r="J499" s="308">
        <f>IF(COUNT($H499:I499)&gt;='RFM input'!$AA$7,0,($G152+(SUM($G499:I499)))*J$9)</f>
        <v>0</v>
      </c>
      <c r="K499" s="308">
        <f>IF(COUNT($H499:J499)&gt;='RFM input'!$AA$7,0,($G152+(SUM($G499:J499)))*K$9)</f>
        <v>0</v>
      </c>
      <c r="L499" s="308">
        <f>IF(COUNT($H499:K499)&gt;='RFM input'!$AA$7,0,($G152+(SUM($G499:K499)))*L$9)</f>
        <v>0</v>
      </c>
      <c r="M499" s="308">
        <f>IF(COUNT($H499:L499)&gt;='RFM input'!$AA$7,0,($G152+(SUM($G499:L499)))*M$9)</f>
        <v>0</v>
      </c>
      <c r="N499" s="308">
        <f>IF(COUNT($H499:M499)&gt;='RFM input'!$AA$7,0,($G152+(SUM($G499:M499)))*N$9)</f>
        <v>0</v>
      </c>
      <c r="O499" s="308">
        <f>IF(COUNT($H499:N499)&gt;='RFM input'!$AA$7,0,($G152+(SUM($G499:N499)))*O$9)</f>
        <v>0</v>
      </c>
      <c r="P499" s="308">
        <f>IF(COUNT($H499:O499)&gt;='RFM input'!$AA$7,0,($G152+(SUM($G499:O499)))*P$9)</f>
        <v>0</v>
      </c>
      <c r="Q499" s="308">
        <f>IF(COUNT($H499:P499)&gt;='RFM input'!$AA$7,0,($G152+(SUM($G499:P499)))*Q$9)</f>
        <v>0</v>
      </c>
      <c r="R499" s="427"/>
      <c r="S499" s="91"/>
      <c r="T499" s="91"/>
      <c r="U499" s="91"/>
      <c r="V499" s="91"/>
      <c r="W499" s="91"/>
      <c r="X499" s="91"/>
      <c r="Y499" s="91"/>
      <c r="Z499" s="91"/>
      <c r="AA499" s="249"/>
    </row>
    <row r="500" spans="1:27" hidden="1" outlineLevel="1">
      <c r="A500" s="4"/>
      <c r="B500" s="253"/>
      <c r="C500" s="430" t="s">
        <v>159</v>
      </c>
      <c r="D500" s="249"/>
      <c r="E500" s="249"/>
      <c r="F500" s="423"/>
      <c r="G500" s="303"/>
      <c r="H500" s="308"/>
      <c r="I500" s="308">
        <f>IF(COUNT($H499:I499)='RFM input'!$AA$7,SUM($G499:I499)*I$7,0)</f>
        <v>0</v>
      </c>
      <c r="J500" s="308">
        <f>IF(COUNT($H499:J499)='RFM input'!$AA$7,SUM($G499:J499)*J$7,0)</f>
        <v>0</v>
      </c>
      <c r="K500" s="308">
        <f>IF(COUNT($H499:K499)='RFM input'!$AA$7,SUM($G499:K499)*K$7,0)</f>
        <v>0</v>
      </c>
      <c r="L500" s="308">
        <f>IF(COUNT($H499:L499)='RFM input'!$AA$7,SUM($G499:L499)*L$7,0)</f>
        <v>0</v>
      </c>
      <c r="M500" s="308">
        <f>IF(COUNT($H499:M499)='RFM input'!$AA$7,SUM($G499:M499)*M$7,0)</f>
        <v>0</v>
      </c>
      <c r="N500" s="308">
        <f>IF(COUNT($H499:N499)='RFM input'!$AA$7,SUM($G499:N499)*N$7,0)</f>
        <v>0</v>
      </c>
      <c r="O500" s="308">
        <f>IF(COUNT($H499:O499)='RFM input'!$AA$7,SUM($G499:O499)*O$7,0)</f>
        <v>0</v>
      </c>
      <c r="P500" s="308">
        <f>IF(COUNT($H499:P499)='RFM input'!$AA$7,SUM($G499:P499)*P$7,0)</f>
        <v>0</v>
      </c>
      <c r="Q500" s="308">
        <f>IF(COUNT($H499:Q499)='RFM input'!$AA$7,SUM($G499:Q499)*Q$7,0)</f>
        <v>0</v>
      </c>
      <c r="R500" s="427"/>
      <c r="S500" s="91"/>
      <c r="T500" s="91"/>
      <c r="U500" s="91"/>
      <c r="V500" s="91"/>
      <c r="W500" s="91"/>
      <c r="X500" s="91"/>
      <c r="Y500" s="91"/>
      <c r="Z500" s="91"/>
      <c r="AA500" s="249"/>
    </row>
    <row r="501" spans="1:27" hidden="1" outlineLevel="1">
      <c r="A501" s="4"/>
      <c r="B501" s="253"/>
      <c r="C501" s="431">
        <f>Asset36</f>
        <v>0</v>
      </c>
      <c r="D501" s="249"/>
      <c r="E501" s="249"/>
      <c r="F501" s="423"/>
      <c r="G501" s="303"/>
      <c r="H501" s="308">
        <f>($G153+(SUM($G501:G501)))*H$9</f>
        <v>0</v>
      </c>
      <c r="I501" s="308">
        <f>($G153+(SUM($G501:H501)))*I$9</f>
        <v>0</v>
      </c>
      <c r="J501" s="308">
        <f>IF(COUNT($H501:I501)&gt;='RFM input'!$AA$7,0,($G153+(SUM($G501:I501)))*J$9)</f>
        <v>0</v>
      </c>
      <c r="K501" s="308">
        <f>IF(COUNT($H501:J501)&gt;='RFM input'!$AA$7,0,($G153+(SUM($G501:J501)))*K$9)</f>
        <v>0</v>
      </c>
      <c r="L501" s="308">
        <f>IF(COUNT($H501:K501)&gt;='RFM input'!$AA$7,0,($G153+(SUM($G501:K501)))*L$9)</f>
        <v>0</v>
      </c>
      <c r="M501" s="308">
        <f>IF(COUNT($H501:L501)&gt;='RFM input'!$AA$7,0,($G153+(SUM($G501:L501)))*M$9)</f>
        <v>0</v>
      </c>
      <c r="N501" s="308">
        <f>IF(COUNT($H501:M501)&gt;='RFM input'!$AA$7,0,($G153+(SUM($G501:M501)))*N$9)</f>
        <v>0</v>
      </c>
      <c r="O501" s="308">
        <f>IF(COUNT($H501:N501)&gt;='RFM input'!$AA$7,0,($G153+(SUM($G501:N501)))*O$9)</f>
        <v>0</v>
      </c>
      <c r="P501" s="308">
        <f>IF(COUNT($H501:O501)&gt;='RFM input'!$AA$7,0,($G153+(SUM($G501:O501)))*P$9)</f>
        <v>0</v>
      </c>
      <c r="Q501" s="308">
        <f>IF(COUNT($H501:P501)&gt;='RFM input'!$AA$7,0,($G153+(SUM($G501:P501)))*Q$9)</f>
        <v>0</v>
      </c>
      <c r="R501" s="427"/>
      <c r="S501" s="91"/>
      <c r="T501" s="91"/>
      <c r="U501" s="91"/>
      <c r="V501" s="91"/>
      <c r="W501" s="91"/>
      <c r="X501" s="91"/>
      <c r="Y501" s="91"/>
      <c r="Z501" s="91"/>
      <c r="AA501" s="249"/>
    </row>
    <row r="502" spans="1:27" hidden="1" outlineLevel="1">
      <c r="A502" s="4"/>
      <c r="B502" s="253"/>
      <c r="C502" s="430" t="s">
        <v>159</v>
      </c>
      <c r="D502" s="249"/>
      <c r="E502" s="249"/>
      <c r="F502" s="423"/>
      <c r="G502" s="303"/>
      <c r="H502" s="308"/>
      <c r="I502" s="308">
        <f>IF(COUNT($H501:I501)='RFM input'!$AA$7,SUM($G501:I501)*I$7,0)</f>
        <v>0</v>
      </c>
      <c r="J502" s="308">
        <f>IF(COUNT($H501:J501)='RFM input'!$AA$7,SUM($G501:J501)*J$7,0)</f>
        <v>0</v>
      </c>
      <c r="K502" s="308">
        <f>IF(COUNT($H501:K501)='RFM input'!$AA$7,SUM($G501:K501)*K$7,0)</f>
        <v>0</v>
      </c>
      <c r="L502" s="308">
        <f>IF(COUNT($H501:L501)='RFM input'!$AA$7,SUM($G501:L501)*L$7,0)</f>
        <v>0</v>
      </c>
      <c r="M502" s="308">
        <f>IF(COUNT($H501:M501)='RFM input'!$AA$7,SUM($G501:M501)*M$7,0)</f>
        <v>0</v>
      </c>
      <c r="N502" s="308">
        <f>IF(COUNT($H501:N501)='RFM input'!$AA$7,SUM($G501:N501)*N$7,0)</f>
        <v>0</v>
      </c>
      <c r="O502" s="308">
        <f>IF(COUNT($H501:O501)='RFM input'!$AA$7,SUM($G501:O501)*O$7,0)</f>
        <v>0</v>
      </c>
      <c r="P502" s="308">
        <f>IF(COUNT($H501:P501)='RFM input'!$AA$7,SUM($G501:P501)*P$7,0)</f>
        <v>0</v>
      </c>
      <c r="Q502" s="308">
        <f>IF(COUNT($H501:Q501)='RFM input'!$AA$7,SUM($G501:Q501)*Q$7,0)</f>
        <v>0</v>
      </c>
      <c r="R502" s="427"/>
      <c r="S502" s="91"/>
      <c r="T502" s="91"/>
      <c r="U502" s="91"/>
      <c r="V502" s="91"/>
      <c r="W502" s="91"/>
      <c r="X502" s="91"/>
      <c r="Y502" s="91"/>
      <c r="Z502" s="91"/>
      <c r="AA502" s="249"/>
    </row>
    <row r="503" spans="1:27" hidden="1" outlineLevel="1">
      <c r="A503" s="4"/>
      <c r="B503" s="253"/>
      <c r="C503" s="431">
        <f>Asset37</f>
        <v>0</v>
      </c>
      <c r="D503" s="249"/>
      <c r="E503" s="249"/>
      <c r="F503" s="423"/>
      <c r="G503" s="303"/>
      <c r="H503" s="308">
        <f>($G154+(SUM($G503:G503)))*H$9</f>
        <v>0</v>
      </c>
      <c r="I503" s="308">
        <f>($G154+(SUM($G503:H503)))*I$9</f>
        <v>0</v>
      </c>
      <c r="J503" s="308">
        <f>IF(COUNT($H503:I503)&gt;='RFM input'!$AA$7,0,($G154+(SUM($G503:I503)))*J$9)</f>
        <v>0</v>
      </c>
      <c r="K503" s="308">
        <f>IF(COUNT($H503:J503)&gt;='RFM input'!$AA$7,0,($G154+(SUM($G503:J503)))*K$9)</f>
        <v>0</v>
      </c>
      <c r="L503" s="308">
        <f>IF(COUNT($H503:K503)&gt;='RFM input'!$AA$7,0,($G154+(SUM($G503:K503)))*L$9)</f>
        <v>0</v>
      </c>
      <c r="M503" s="308">
        <f>IF(COUNT($H503:L503)&gt;='RFM input'!$AA$7,0,($G154+(SUM($G503:L503)))*M$9)</f>
        <v>0</v>
      </c>
      <c r="N503" s="308">
        <f>IF(COUNT($H503:M503)&gt;='RFM input'!$AA$7,0,($G154+(SUM($G503:M503)))*N$9)</f>
        <v>0</v>
      </c>
      <c r="O503" s="308">
        <f>IF(COUNT($H503:N503)&gt;='RFM input'!$AA$7,0,($G154+(SUM($G503:N503)))*O$9)</f>
        <v>0</v>
      </c>
      <c r="P503" s="308">
        <f>IF(COUNT($H503:O503)&gt;='RFM input'!$AA$7,0,($G154+(SUM($G503:O503)))*P$9)</f>
        <v>0</v>
      </c>
      <c r="Q503" s="308">
        <f>IF(COUNT($H503:P503)&gt;='RFM input'!$AA$7,0,($G154+(SUM($G503:P503)))*Q$9)</f>
        <v>0</v>
      </c>
      <c r="R503" s="427"/>
      <c r="S503" s="91"/>
      <c r="T503" s="91"/>
      <c r="U503" s="91"/>
      <c r="V503" s="91"/>
      <c r="W503" s="91"/>
      <c r="X503" s="91"/>
      <c r="Y503" s="91"/>
      <c r="Z503" s="91"/>
      <c r="AA503" s="249"/>
    </row>
    <row r="504" spans="1:27" hidden="1" outlineLevel="1">
      <c r="A504" s="4"/>
      <c r="B504" s="253"/>
      <c r="C504" s="430" t="s">
        <v>159</v>
      </c>
      <c r="D504" s="249"/>
      <c r="E504" s="249"/>
      <c r="F504" s="423"/>
      <c r="G504" s="303"/>
      <c r="H504" s="308"/>
      <c r="I504" s="308">
        <f>IF(COUNT($H503:I503)='RFM input'!$AA$7,SUM($G503:I503)*I$7,0)</f>
        <v>0</v>
      </c>
      <c r="J504" s="308">
        <f>IF(COUNT($H503:J503)='RFM input'!$AA$7,SUM($G503:J503)*J$7,0)</f>
        <v>0</v>
      </c>
      <c r="K504" s="308">
        <f>IF(COUNT($H503:K503)='RFM input'!$AA$7,SUM($G503:K503)*K$7,0)</f>
        <v>0</v>
      </c>
      <c r="L504" s="308">
        <f>IF(COUNT($H503:L503)='RFM input'!$AA$7,SUM($G503:L503)*L$7,0)</f>
        <v>0</v>
      </c>
      <c r="M504" s="308">
        <f>IF(COUNT($H503:M503)='RFM input'!$AA$7,SUM($G503:M503)*M$7,0)</f>
        <v>0</v>
      </c>
      <c r="N504" s="308">
        <f>IF(COUNT($H503:N503)='RFM input'!$AA$7,SUM($G503:N503)*N$7,0)</f>
        <v>0</v>
      </c>
      <c r="O504" s="308">
        <f>IF(COUNT($H503:O503)='RFM input'!$AA$7,SUM($G503:O503)*O$7,0)</f>
        <v>0</v>
      </c>
      <c r="P504" s="308">
        <f>IF(COUNT($H503:P503)='RFM input'!$AA$7,SUM($G503:P503)*P$7,0)</f>
        <v>0</v>
      </c>
      <c r="Q504" s="308">
        <f>IF(COUNT($H503:Q503)='RFM input'!$AA$7,SUM($G503:Q503)*Q$7,0)</f>
        <v>0</v>
      </c>
      <c r="R504" s="427"/>
      <c r="S504" s="91"/>
      <c r="T504" s="91"/>
      <c r="U504" s="91"/>
      <c r="V504" s="91"/>
      <c r="W504" s="91"/>
      <c r="X504" s="91"/>
      <c r="Y504" s="91"/>
      <c r="Z504" s="91"/>
      <c r="AA504" s="249"/>
    </row>
    <row r="505" spans="1:27" hidden="1" outlineLevel="1">
      <c r="A505" s="4"/>
      <c r="B505" s="253"/>
      <c r="C505" s="431">
        <f>Asset38</f>
        <v>0</v>
      </c>
      <c r="D505" s="249"/>
      <c r="E505" s="249"/>
      <c r="F505" s="423"/>
      <c r="G505" s="303"/>
      <c r="H505" s="308">
        <f>($G155+(SUM($G505:G505)))*H$9</f>
        <v>0</v>
      </c>
      <c r="I505" s="308">
        <f>($G155+(SUM($G505:H505)))*I$9</f>
        <v>0</v>
      </c>
      <c r="J505" s="308">
        <f>IF(COUNT($H505:I505)&gt;='RFM input'!$AA$7,0,($G155+(SUM($G505:I505)))*J$9)</f>
        <v>0</v>
      </c>
      <c r="K505" s="308">
        <f>IF(COUNT($H505:J505)&gt;='RFM input'!$AA$7,0,($G155+(SUM($G505:J505)))*K$9)</f>
        <v>0</v>
      </c>
      <c r="L505" s="308">
        <f>IF(COUNT($H505:K505)&gt;='RFM input'!$AA$7,0,($G155+(SUM($G505:K505)))*L$9)</f>
        <v>0</v>
      </c>
      <c r="M505" s="308">
        <f>IF(COUNT($H505:L505)&gt;='RFM input'!$AA$7,0,($G155+(SUM($G505:L505)))*M$9)</f>
        <v>0</v>
      </c>
      <c r="N505" s="308">
        <f>IF(COUNT($H505:M505)&gt;='RFM input'!$AA$7,0,($G155+(SUM($G505:M505)))*N$9)</f>
        <v>0</v>
      </c>
      <c r="O505" s="308">
        <f>IF(COUNT($H505:N505)&gt;='RFM input'!$AA$7,0,($G155+(SUM($G505:N505)))*O$9)</f>
        <v>0</v>
      </c>
      <c r="P505" s="308">
        <f>IF(COUNT($H505:O505)&gt;='RFM input'!$AA$7,0,($G155+(SUM($G505:O505)))*P$9)</f>
        <v>0</v>
      </c>
      <c r="Q505" s="308">
        <f>IF(COUNT($H505:P505)&gt;='RFM input'!$AA$7,0,($G155+(SUM($G505:P505)))*Q$9)</f>
        <v>0</v>
      </c>
      <c r="R505" s="427"/>
      <c r="S505" s="91"/>
      <c r="T505" s="91"/>
      <c r="U505" s="91"/>
      <c r="V505" s="91"/>
      <c r="W505" s="91"/>
      <c r="X505" s="91"/>
      <c r="Y505" s="91"/>
      <c r="Z505" s="91"/>
      <c r="AA505" s="249"/>
    </row>
    <row r="506" spans="1:27" hidden="1" outlineLevel="1">
      <c r="A506" s="4"/>
      <c r="B506" s="253"/>
      <c r="C506" s="430" t="s">
        <v>159</v>
      </c>
      <c r="D506" s="249"/>
      <c r="E506" s="249"/>
      <c r="F506" s="423"/>
      <c r="G506" s="303"/>
      <c r="H506" s="308"/>
      <c r="I506" s="308">
        <f>IF(COUNT($H505:I505)='RFM input'!$AA$7,SUM($G505:I505)*I$7,0)</f>
        <v>0</v>
      </c>
      <c r="J506" s="308">
        <f>IF(COUNT($H505:J505)='RFM input'!$AA$7,SUM($G505:J505)*J$7,0)</f>
        <v>0</v>
      </c>
      <c r="K506" s="308">
        <f>IF(COUNT($H505:K505)='RFM input'!$AA$7,SUM($G505:K505)*K$7,0)</f>
        <v>0</v>
      </c>
      <c r="L506" s="308">
        <f>IF(COUNT($H505:L505)='RFM input'!$AA$7,SUM($G505:L505)*L$7,0)</f>
        <v>0</v>
      </c>
      <c r="M506" s="308">
        <f>IF(COUNT($H505:M505)='RFM input'!$AA$7,SUM($G505:M505)*M$7,0)</f>
        <v>0</v>
      </c>
      <c r="N506" s="308">
        <f>IF(COUNT($H505:N505)='RFM input'!$AA$7,SUM($G505:N505)*N$7,0)</f>
        <v>0</v>
      </c>
      <c r="O506" s="308">
        <f>IF(COUNT($H505:O505)='RFM input'!$AA$7,SUM($G505:O505)*O$7,0)</f>
        <v>0</v>
      </c>
      <c r="P506" s="308">
        <f>IF(COUNT($H505:P505)='RFM input'!$AA$7,SUM($G505:P505)*P$7,0)</f>
        <v>0</v>
      </c>
      <c r="Q506" s="308">
        <f>IF(COUNT($H505:Q505)='RFM input'!$AA$7,SUM($G505:Q505)*Q$7,0)</f>
        <v>0</v>
      </c>
      <c r="R506" s="427"/>
      <c r="S506" s="91"/>
      <c r="T506" s="91"/>
      <c r="U506" s="91"/>
      <c r="V506" s="91"/>
      <c r="W506" s="91"/>
      <c r="X506" s="91"/>
      <c r="Y506" s="91"/>
      <c r="Z506" s="91"/>
      <c r="AA506" s="249"/>
    </row>
    <row r="507" spans="1:27" hidden="1" outlineLevel="1">
      <c r="A507" s="4"/>
      <c r="B507" s="253"/>
      <c r="C507" s="431">
        <f>Asset39</f>
        <v>0</v>
      </c>
      <c r="D507" s="249"/>
      <c r="E507" s="249"/>
      <c r="F507" s="423"/>
      <c r="G507" s="303"/>
      <c r="H507" s="308">
        <f>($G156+(SUM($G507:G507)))*H$9</f>
        <v>0</v>
      </c>
      <c r="I507" s="308">
        <f>($G156+(SUM($G507:H507)))*I$9</f>
        <v>0</v>
      </c>
      <c r="J507" s="308">
        <f>IF(COUNT($H507:I507)&gt;='RFM input'!$AA$7,0,($G156+(SUM($G507:I507)))*J$9)</f>
        <v>0</v>
      </c>
      <c r="K507" s="308">
        <f>IF(COUNT($H507:J507)&gt;='RFM input'!$AA$7,0,($G156+(SUM($G507:J507)))*K$9)</f>
        <v>0</v>
      </c>
      <c r="L507" s="308">
        <f>IF(COUNT($H507:K507)&gt;='RFM input'!$AA$7,0,($G156+(SUM($G507:K507)))*L$9)</f>
        <v>0</v>
      </c>
      <c r="M507" s="308">
        <f>IF(COUNT($H507:L507)&gt;='RFM input'!$AA$7,0,($G156+(SUM($G507:L507)))*M$9)</f>
        <v>0</v>
      </c>
      <c r="N507" s="308">
        <f>IF(COUNT($H507:M507)&gt;='RFM input'!$AA$7,0,($G156+(SUM($G507:M507)))*N$9)</f>
        <v>0</v>
      </c>
      <c r="O507" s="308">
        <f>IF(COUNT($H507:N507)&gt;='RFM input'!$AA$7,0,($G156+(SUM($G507:N507)))*O$9)</f>
        <v>0</v>
      </c>
      <c r="P507" s="308">
        <f>IF(COUNT($H507:O507)&gt;='RFM input'!$AA$7,0,($G156+(SUM($G507:O507)))*P$9)</f>
        <v>0</v>
      </c>
      <c r="Q507" s="308">
        <f>IF(COUNT($H507:P507)&gt;='RFM input'!$AA$7,0,($G156+(SUM($G507:P507)))*Q$9)</f>
        <v>0</v>
      </c>
      <c r="R507" s="427"/>
      <c r="S507" s="91"/>
      <c r="T507" s="91"/>
      <c r="U507" s="91"/>
      <c r="V507" s="91"/>
      <c r="W507" s="91"/>
      <c r="X507" s="91"/>
      <c r="Y507" s="91"/>
      <c r="Z507" s="91"/>
      <c r="AA507" s="249"/>
    </row>
    <row r="508" spans="1:27" hidden="1" outlineLevel="1">
      <c r="A508" s="4"/>
      <c r="B508" s="253"/>
      <c r="C508" s="430" t="s">
        <v>159</v>
      </c>
      <c r="D508" s="249"/>
      <c r="E508" s="249"/>
      <c r="F508" s="423"/>
      <c r="G508" s="303"/>
      <c r="H508" s="308"/>
      <c r="I508" s="308">
        <f>IF(COUNT($H507:I507)='RFM input'!$AA$7,SUM($G507:I507)*I$7,0)</f>
        <v>0</v>
      </c>
      <c r="J508" s="308">
        <f>IF(COUNT($H507:J507)='RFM input'!$AA$7,SUM($G507:J507)*J$7,0)</f>
        <v>0</v>
      </c>
      <c r="K508" s="308">
        <f>IF(COUNT($H507:K507)='RFM input'!$AA$7,SUM($G507:K507)*K$7,0)</f>
        <v>0</v>
      </c>
      <c r="L508" s="308">
        <f>IF(COUNT($H507:L507)='RFM input'!$AA$7,SUM($G507:L507)*L$7,0)</f>
        <v>0</v>
      </c>
      <c r="M508" s="308">
        <f>IF(COUNT($H507:M507)='RFM input'!$AA$7,SUM($G507:M507)*M$7,0)</f>
        <v>0</v>
      </c>
      <c r="N508" s="308">
        <f>IF(COUNT($H507:N507)='RFM input'!$AA$7,SUM($G507:N507)*N$7,0)</f>
        <v>0</v>
      </c>
      <c r="O508" s="308">
        <f>IF(COUNT($H507:O507)='RFM input'!$AA$7,SUM($G507:O507)*O$7,0)</f>
        <v>0</v>
      </c>
      <c r="P508" s="308">
        <f>IF(COUNT($H507:P507)='RFM input'!$AA$7,SUM($G507:P507)*P$7,0)</f>
        <v>0</v>
      </c>
      <c r="Q508" s="308">
        <f>IF(COUNT($H507:Q507)='RFM input'!$AA$7,SUM($G507:Q507)*Q$7,0)</f>
        <v>0</v>
      </c>
      <c r="R508" s="427"/>
      <c r="S508" s="91"/>
      <c r="T508" s="91"/>
      <c r="U508" s="91"/>
      <c r="V508" s="91"/>
      <c r="W508" s="91"/>
      <c r="X508" s="91"/>
      <c r="Y508" s="91"/>
      <c r="Z508" s="91"/>
      <c r="AA508" s="249"/>
    </row>
    <row r="509" spans="1:27" hidden="1" outlineLevel="1">
      <c r="A509" s="4"/>
      <c r="B509" s="253"/>
      <c r="C509" s="431">
        <f>Asset40</f>
        <v>0</v>
      </c>
      <c r="D509" s="249"/>
      <c r="E509" s="249"/>
      <c r="F509" s="423"/>
      <c r="G509" s="303"/>
      <c r="H509" s="308">
        <f>($G157+(SUM($G509:G509)))*H$9</f>
        <v>0</v>
      </c>
      <c r="I509" s="308">
        <f>($G157+(SUM($G509:H509)))*I$9</f>
        <v>0</v>
      </c>
      <c r="J509" s="308">
        <f>IF(COUNT($H509:I509)&gt;='RFM input'!$AA$7,0,($G157+(SUM($G509:I509)))*J$9)</f>
        <v>0</v>
      </c>
      <c r="K509" s="308">
        <f>IF(COUNT($H509:J509)&gt;='RFM input'!$AA$7,0,($G157+(SUM($G509:J509)))*K$9)</f>
        <v>0</v>
      </c>
      <c r="L509" s="308">
        <f>IF(COUNT($H509:K509)&gt;='RFM input'!$AA$7,0,($G157+(SUM($G509:K509)))*L$9)</f>
        <v>0</v>
      </c>
      <c r="M509" s="308">
        <f>IF(COUNT($H509:L509)&gt;='RFM input'!$AA$7,0,($G157+(SUM($G509:L509)))*M$9)</f>
        <v>0</v>
      </c>
      <c r="N509" s="308">
        <f>IF(COUNT($H509:M509)&gt;='RFM input'!$AA$7,0,($G157+(SUM($G509:M509)))*N$9)</f>
        <v>0</v>
      </c>
      <c r="O509" s="308">
        <f>IF(COUNT($H509:N509)&gt;='RFM input'!$AA$7,0,($G157+(SUM($G509:N509)))*O$9)</f>
        <v>0</v>
      </c>
      <c r="P509" s="308">
        <f>IF(COUNT($H509:O509)&gt;='RFM input'!$AA$7,0,($G157+(SUM($G509:O509)))*P$9)</f>
        <v>0</v>
      </c>
      <c r="Q509" s="308">
        <f>IF(COUNT($H509:P509)&gt;='RFM input'!$AA$7,0,($G157+(SUM($G509:P509)))*Q$9)</f>
        <v>0</v>
      </c>
      <c r="R509" s="427"/>
      <c r="S509" s="91"/>
      <c r="T509" s="91"/>
      <c r="U509" s="91"/>
      <c r="V509" s="91"/>
      <c r="W509" s="91"/>
      <c r="X509" s="91"/>
      <c r="Y509" s="91"/>
      <c r="Z509" s="91"/>
      <c r="AA509" s="249"/>
    </row>
    <row r="510" spans="1:27" hidden="1" outlineLevel="1">
      <c r="A510" s="4"/>
      <c r="B510" s="253"/>
      <c r="C510" s="430" t="s">
        <v>159</v>
      </c>
      <c r="D510" s="249"/>
      <c r="E510" s="249"/>
      <c r="F510" s="423"/>
      <c r="G510" s="303"/>
      <c r="H510" s="308"/>
      <c r="I510" s="308">
        <f>IF(COUNT($H509:I509)='RFM input'!$AA$7,SUM($G509:I509)*I$7,0)</f>
        <v>0</v>
      </c>
      <c r="J510" s="308">
        <f>IF(COUNT($H509:J509)='RFM input'!$AA$7,SUM($G509:J509)*J$7,0)</f>
        <v>0</v>
      </c>
      <c r="K510" s="308">
        <f>IF(COUNT($H509:K509)='RFM input'!$AA$7,SUM($G509:K509)*K$7,0)</f>
        <v>0</v>
      </c>
      <c r="L510" s="308">
        <f>IF(COUNT($H509:L509)='RFM input'!$AA$7,SUM($G509:L509)*L$7,0)</f>
        <v>0</v>
      </c>
      <c r="M510" s="308">
        <f>IF(COUNT($H509:M509)='RFM input'!$AA$7,SUM($G509:M509)*M$7,0)</f>
        <v>0</v>
      </c>
      <c r="N510" s="308">
        <f>IF(COUNT($H509:N509)='RFM input'!$AA$7,SUM($G509:N509)*N$7,0)</f>
        <v>0</v>
      </c>
      <c r="O510" s="308">
        <f>IF(COUNT($H509:O509)='RFM input'!$AA$7,SUM($G509:O509)*O$7,0)</f>
        <v>0</v>
      </c>
      <c r="P510" s="308">
        <f>IF(COUNT($H509:P509)='RFM input'!$AA$7,SUM($G509:P509)*P$7,0)</f>
        <v>0</v>
      </c>
      <c r="Q510" s="308">
        <f>IF(COUNT($H509:Q509)='RFM input'!$AA$7,SUM($G509:Q509)*Q$7,0)</f>
        <v>0</v>
      </c>
      <c r="R510" s="427"/>
      <c r="S510" s="91"/>
      <c r="T510" s="91"/>
      <c r="U510" s="91"/>
      <c r="V510" s="91"/>
      <c r="W510" s="91"/>
      <c r="X510" s="91"/>
      <c r="Y510" s="91"/>
      <c r="Z510" s="91"/>
      <c r="AA510" s="249"/>
    </row>
    <row r="511" spans="1:27" hidden="1" outlineLevel="1">
      <c r="A511" s="4"/>
      <c r="B511" s="253"/>
      <c r="C511" s="431">
        <f>Asset41</f>
        <v>0</v>
      </c>
      <c r="D511" s="249"/>
      <c r="E511" s="249"/>
      <c r="F511" s="423"/>
      <c r="G511" s="303"/>
      <c r="H511" s="308">
        <f>($G158+(SUM($G511:G511)))*H$9</f>
        <v>0</v>
      </c>
      <c r="I511" s="308">
        <f>($G158+(SUM($G511:H511)))*I$9</f>
        <v>0</v>
      </c>
      <c r="J511" s="308">
        <f>IF(COUNT($H511:I511)&gt;='RFM input'!$AA$7,0,($G158+(SUM($G511:I511)))*J$9)</f>
        <v>0</v>
      </c>
      <c r="K511" s="308">
        <f>IF(COUNT($H511:J511)&gt;='RFM input'!$AA$7,0,($G158+(SUM($G511:J511)))*K$9)</f>
        <v>0</v>
      </c>
      <c r="L511" s="308">
        <f>IF(COUNT($H511:K511)&gt;='RFM input'!$AA$7,0,($G158+(SUM($G511:K511)))*L$9)</f>
        <v>0</v>
      </c>
      <c r="M511" s="308">
        <f>IF(COUNT($H511:L511)&gt;='RFM input'!$AA$7,0,($G158+(SUM($G511:L511)))*M$9)</f>
        <v>0</v>
      </c>
      <c r="N511" s="308">
        <f>IF(COUNT($H511:M511)&gt;='RFM input'!$AA$7,0,($G158+(SUM($G511:M511)))*N$9)</f>
        <v>0</v>
      </c>
      <c r="O511" s="308">
        <f>IF(COUNT($H511:N511)&gt;='RFM input'!$AA$7,0,($G158+(SUM($G511:N511)))*O$9)</f>
        <v>0</v>
      </c>
      <c r="P511" s="308">
        <f>IF(COUNT($H511:O511)&gt;='RFM input'!$AA$7,0,($G158+(SUM($G511:O511)))*P$9)</f>
        <v>0</v>
      </c>
      <c r="Q511" s="308">
        <f>IF(COUNT($H511:P511)&gt;='RFM input'!$AA$7,0,($G158+(SUM($G511:P511)))*Q$9)</f>
        <v>0</v>
      </c>
      <c r="R511" s="427"/>
      <c r="S511" s="91"/>
      <c r="T511" s="91"/>
      <c r="U511" s="91"/>
      <c r="V511" s="91"/>
      <c r="W511" s="91"/>
      <c r="X511" s="91"/>
      <c r="Y511" s="91"/>
      <c r="Z511" s="91"/>
      <c r="AA511" s="249"/>
    </row>
    <row r="512" spans="1:27" hidden="1" outlineLevel="1">
      <c r="A512" s="4"/>
      <c r="B512" s="253"/>
      <c r="C512" s="430" t="s">
        <v>159</v>
      </c>
      <c r="D512" s="249"/>
      <c r="E512" s="249"/>
      <c r="F512" s="423"/>
      <c r="G512" s="303"/>
      <c r="H512" s="308"/>
      <c r="I512" s="308">
        <f>IF(COUNT($H511:I511)='RFM input'!$AA$7,SUM($G511:I511)*I$7,0)</f>
        <v>0</v>
      </c>
      <c r="J512" s="308">
        <f>IF(COUNT($H511:J511)='RFM input'!$AA$7,SUM($G511:J511)*J$7,0)</f>
        <v>0</v>
      </c>
      <c r="K512" s="308">
        <f>IF(COUNT($H511:K511)='RFM input'!$AA$7,SUM($G511:K511)*K$7,0)</f>
        <v>0</v>
      </c>
      <c r="L512" s="308">
        <f>IF(COUNT($H511:L511)='RFM input'!$AA$7,SUM($G511:L511)*L$7,0)</f>
        <v>0</v>
      </c>
      <c r="M512" s="308">
        <f>IF(COUNT($H511:M511)='RFM input'!$AA$7,SUM($G511:M511)*M$7,0)</f>
        <v>0</v>
      </c>
      <c r="N512" s="308">
        <f>IF(COUNT($H511:N511)='RFM input'!$AA$7,SUM($G511:N511)*N$7,0)</f>
        <v>0</v>
      </c>
      <c r="O512" s="308">
        <f>IF(COUNT($H511:O511)='RFM input'!$AA$7,SUM($G511:O511)*O$7,0)</f>
        <v>0</v>
      </c>
      <c r="P512" s="308">
        <f>IF(COUNT($H511:P511)='RFM input'!$AA$7,SUM($G511:P511)*P$7,0)</f>
        <v>0</v>
      </c>
      <c r="Q512" s="308">
        <f>IF(COUNT($H511:Q511)='RFM input'!$AA$7,SUM($G511:Q511)*Q$7,0)</f>
        <v>0</v>
      </c>
      <c r="R512" s="427"/>
      <c r="S512" s="91"/>
      <c r="T512" s="91"/>
      <c r="U512" s="91"/>
      <c r="V512" s="91"/>
      <c r="W512" s="91"/>
      <c r="X512" s="91"/>
      <c r="Y512" s="91"/>
      <c r="Z512" s="91"/>
      <c r="AA512" s="249"/>
    </row>
    <row r="513" spans="1:27" hidden="1" outlineLevel="1">
      <c r="A513" s="4"/>
      <c r="B513" s="253"/>
      <c r="C513" s="431">
        <f>Asset42</f>
        <v>0</v>
      </c>
      <c r="D513" s="249"/>
      <c r="E513" s="249"/>
      <c r="F513" s="423"/>
      <c r="G513" s="303"/>
      <c r="H513" s="308">
        <f>($G159+(SUM($G513:G513)))*H$9</f>
        <v>0</v>
      </c>
      <c r="I513" s="308">
        <f>($G159+(SUM($G513:H513)))*I$9</f>
        <v>0</v>
      </c>
      <c r="J513" s="308">
        <f>IF(COUNT($H513:I513)&gt;='RFM input'!$AA$7,0,($G159+(SUM($G513:I513)))*J$9)</f>
        <v>0</v>
      </c>
      <c r="K513" s="308">
        <f>IF(COUNT($H513:J513)&gt;='RFM input'!$AA$7,0,($G159+(SUM($G513:J513)))*K$9)</f>
        <v>0</v>
      </c>
      <c r="L513" s="308">
        <f>IF(COUNT($H513:K513)&gt;='RFM input'!$AA$7,0,($G159+(SUM($G513:K513)))*L$9)</f>
        <v>0</v>
      </c>
      <c r="M513" s="308">
        <f>IF(COUNT($H513:L513)&gt;='RFM input'!$AA$7,0,($G159+(SUM($G513:L513)))*M$9)</f>
        <v>0</v>
      </c>
      <c r="N513" s="308">
        <f>IF(COUNT($H513:M513)&gt;='RFM input'!$AA$7,0,($G159+(SUM($G513:M513)))*N$9)</f>
        <v>0</v>
      </c>
      <c r="O513" s="308">
        <f>IF(COUNT($H513:N513)&gt;='RFM input'!$AA$7,0,($G159+(SUM($G513:N513)))*O$9)</f>
        <v>0</v>
      </c>
      <c r="P513" s="308">
        <f>IF(COUNT($H513:O513)&gt;='RFM input'!$AA$7,0,($G159+(SUM($G513:O513)))*P$9)</f>
        <v>0</v>
      </c>
      <c r="Q513" s="308">
        <f>IF(COUNT($H513:P513)&gt;='RFM input'!$AA$7,0,($G159+(SUM($G513:P513)))*Q$9)</f>
        <v>0</v>
      </c>
      <c r="R513" s="427"/>
      <c r="S513" s="91"/>
      <c r="T513" s="91"/>
      <c r="U513" s="91"/>
      <c r="V513" s="91"/>
      <c r="W513" s="91"/>
      <c r="X513" s="91"/>
      <c r="Y513" s="91"/>
      <c r="Z513" s="91"/>
      <c r="AA513" s="249"/>
    </row>
    <row r="514" spans="1:27" hidden="1" outlineLevel="1">
      <c r="A514" s="4"/>
      <c r="B514" s="253"/>
      <c r="C514" s="430" t="s">
        <v>159</v>
      </c>
      <c r="D514" s="249"/>
      <c r="E514" s="249"/>
      <c r="F514" s="423"/>
      <c r="G514" s="303"/>
      <c r="H514" s="308"/>
      <c r="I514" s="308">
        <f>IF(COUNT($H513:I513)='RFM input'!$AA$7,SUM($G513:I513)*I$7,0)</f>
        <v>0</v>
      </c>
      <c r="J514" s="308">
        <f>IF(COUNT($H513:J513)='RFM input'!$AA$7,SUM($G513:J513)*J$7,0)</f>
        <v>0</v>
      </c>
      <c r="K514" s="308">
        <f>IF(COUNT($H513:K513)='RFM input'!$AA$7,SUM($G513:K513)*K$7,0)</f>
        <v>0</v>
      </c>
      <c r="L514" s="308">
        <f>IF(COUNT($H513:L513)='RFM input'!$AA$7,SUM($G513:L513)*L$7,0)</f>
        <v>0</v>
      </c>
      <c r="M514" s="308">
        <f>IF(COUNT($H513:M513)='RFM input'!$AA$7,SUM($G513:M513)*M$7,0)</f>
        <v>0</v>
      </c>
      <c r="N514" s="308">
        <f>IF(COUNT($H513:N513)='RFM input'!$AA$7,SUM($G513:N513)*N$7,0)</f>
        <v>0</v>
      </c>
      <c r="O514" s="308">
        <f>IF(COUNT($H513:O513)='RFM input'!$AA$7,SUM($G513:O513)*O$7,0)</f>
        <v>0</v>
      </c>
      <c r="P514" s="308">
        <f>IF(COUNT($H513:P513)='RFM input'!$AA$7,SUM($G513:P513)*P$7,0)</f>
        <v>0</v>
      </c>
      <c r="Q514" s="308">
        <f>IF(COUNT($H513:Q513)='RFM input'!$AA$7,SUM($G513:Q513)*Q$7,0)</f>
        <v>0</v>
      </c>
      <c r="R514" s="427"/>
      <c r="S514" s="91"/>
      <c r="T514" s="91"/>
      <c r="U514" s="91"/>
      <c r="V514" s="91"/>
      <c r="W514" s="91"/>
      <c r="X514" s="91"/>
      <c r="Y514" s="91"/>
      <c r="Z514" s="91"/>
      <c r="AA514" s="249"/>
    </row>
    <row r="515" spans="1:27" hidden="1" outlineLevel="1">
      <c r="A515" s="4"/>
      <c r="B515" s="253"/>
      <c r="C515" s="431">
        <f>Asset43</f>
        <v>0</v>
      </c>
      <c r="D515" s="249"/>
      <c r="E515" s="249"/>
      <c r="F515" s="423"/>
      <c r="G515" s="303"/>
      <c r="H515" s="308">
        <f>($G160+(SUM($G515:G515)))*H$9</f>
        <v>0</v>
      </c>
      <c r="I515" s="308">
        <f>($G160+(SUM($G515:H515)))*I$9</f>
        <v>0</v>
      </c>
      <c r="J515" s="308">
        <f>IF(COUNT($H515:I515)&gt;='RFM input'!$AA$7,0,($G160+(SUM($G515:I515)))*J$9)</f>
        <v>0</v>
      </c>
      <c r="K515" s="308">
        <f>IF(COUNT($H515:J515)&gt;='RFM input'!$AA$7,0,($G160+(SUM($G515:J515)))*K$9)</f>
        <v>0</v>
      </c>
      <c r="L515" s="308">
        <f>IF(COUNT($H515:K515)&gt;='RFM input'!$AA$7,0,($G160+(SUM($G515:K515)))*L$9)</f>
        <v>0</v>
      </c>
      <c r="M515" s="308">
        <f>IF(COUNT($H515:L515)&gt;='RFM input'!$AA$7,0,($G160+(SUM($G515:L515)))*M$9)</f>
        <v>0</v>
      </c>
      <c r="N515" s="308">
        <f>IF(COUNT($H515:M515)&gt;='RFM input'!$AA$7,0,($G160+(SUM($G515:M515)))*N$9)</f>
        <v>0</v>
      </c>
      <c r="O515" s="308">
        <f>IF(COUNT($H515:N515)&gt;='RFM input'!$AA$7,0,($G160+(SUM($G515:N515)))*O$9)</f>
        <v>0</v>
      </c>
      <c r="P515" s="308">
        <f>IF(COUNT($H515:O515)&gt;='RFM input'!$AA$7,0,($G160+(SUM($G515:O515)))*P$9)</f>
        <v>0</v>
      </c>
      <c r="Q515" s="308">
        <f>IF(COUNT($H515:P515)&gt;='RFM input'!$AA$7,0,($G160+(SUM($G515:P515)))*Q$9)</f>
        <v>0</v>
      </c>
      <c r="R515" s="427"/>
      <c r="S515" s="91"/>
      <c r="T515" s="91"/>
      <c r="U515" s="91"/>
      <c r="V515" s="91"/>
      <c r="W515" s="91"/>
      <c r="X515" s="91"/>
      <c r="Y515" s="91"/>
      <c r="Z515" s="91"/>
      <c r="AA515" s="249"/>
    </row>
    <row r="516" spans="1:27" hidden="1" outlineLevel="1">
      <c r="A516" s="4"/>
      <c r="B516" s="253"/>
      <c r="C516" s="430" t="s">
        <v>159</v>
      </c>
      <c r="D516" s="249"/>
      <c r="E516" s="249"/>
      <c r="F516" s="423"/>
      <c r="G516" s="303"/>
      <c r="H516" s="308"/>
      <c r="I516" s="308">
        <f>IF(COUNT($H515:I515)='RFM input'!$AA$7,SUM($G515:I515)*I$7,0)</f>
        <v>0</v>
      </c>
      <c r="J516" s="308">
        <f>IF(COUNT($H515:J515)='RFM input'!$AA$7,SUM($G515:J515)*J$7,0)</f>
        <v>0</v>
      </c>
      <c r="K516" s="308">
        <f>IF(COUNT($H515:K515)='RFM input'!$AA$7,SUM($G515:K515)*K$7,0)</f>
        <v>0</v>
      </c>
      <c r="L516" s="308">
        <f>IF(COUNT($H515:L515)='RFM input'!$AA$7,SUM($G515:L515)*L$7,0)</f>
        <v>0</v>
      </c>
      <c r="M516" s="308">
        <f>IF(COUNT($H515:M515)='RFM input'!$AA$7,SUM($G515:M515)*M$7,0)</f>
        <v>0</v>
      </c>
      <c r="N516" s="308">
        <f>IF(COUNT($H515:N515)='RFM input'!$AA$7,SUM($G515:N515)*N$7,0)</f>
        <v>0</v>
      </c>
      <c r="O516" s="308">
        <f>IF(COUNT($H515:O515)='RFM input'!$AA$7,SUM($G515:O515)*O$7,0)</f>
        <v>0</v>
      </c>
      <c r="P516" s="308">
        <f>IF(COUNT($H515:P515)='RFM input'!$AA$7,SUM($G515:P515)*P$7,0)</f>
        <v>0</v>
      </c>
      <c r="Q516" s="308">
        <f>IF(COUNT($H515:Q515)='RFM input'!$AA$7,SUM($G515:Q515)*Q$7,0)</f>
        <v>0</v>
      </c>
      <c r="R516" s="427"/>
      <c r="S516" s="91"/>
      <c r="T516" s="91"/>
      <c r="U516" s="91"/>
      <c r="V516" s="91"/>
      <c r="W516" s="91"/>
      <c r="X516" s="91"/>
      <c r="Y516" s="91"/>
      <c r="Z516" s="91"/>
      <c r="AA516" s="249"/>
    </row>
    <row r="517" spans="1:27" hidden="1" outlineLevel="1">
      <c r="A517" s="4"/>
      <c r="B517" s="253"/>
      <c r="C517" s="431">
        <f>Asset44</f>
        <v>0</v>
      </c>
      <c r="D517" s="249"/>
      <c r="E517" s="249"/>
      <c r="F517" s="423"/>
      <c r="G517" s="303"/>
      <c r="H517" s="308">
        <f>($G161+(SUM($G517:G517)))*H$9</f>
        <v>0</v>
      </c>
      <c r="I517" s="308">
        <f>($G161+(SUM($G517:H517)))*I$9</f>
        <v>0</v>
      </c>
      <c r="J517" s="308">
        <f>IF(COUNT($H517:I517)&gt;='RFM input'!$AA$7,0,($G161+(SUM($G517:I517)))*J$9)</f>
        <v>0</v>
      </c>
      <c r="K517" s="308">
        <f>IF(COUNT($H517:J517)&gt;='RFM input'!$AA$7,0,($G161+(SUM($G517:J517)))*K$9)</f>
        <v>0</v>
      </c>
      <c r="L517" s="308">
        <f>IF(COUNT($H517:K517)&gt;='RFM input'!$AA$7,0,($G161+(SUM($G517:K517)))*L$9)</f>
        <v>0</v>
      </c>
      <c r="M517" s="308">
        <f>IF(COUNT($H517:L517)&gt;='RFM input'!$AA$7,0,($G161+(SUM($G517:L517)))*M$9)</f>
        <v>0</v>
      </c>
      <c r="N517" s="308">
        <f>IF(COUNT($H517:M517)&gt;='RFM input'!$AA$7,0,($G161+(SUM($G517:M517)))*N$9)</f>
        <v>0</v>
      </c>
      <c r="O517" s="308">
        <f>IF(COUNT($H517:N517)&gt;='RFM input'!$AA$7,0,($G161+(SUM($G517:N517)))*O$9)</f>
        <v>0</v>
      </c>
      <c r="P517" s="308">
        <f>IF(COUNT($H517:O517)&gt;='RFM input'!$AA$7,0,($G161+(SUM($G517:O517)))*P$9)</f>
        <v>0</v>
      </c>
      <c r="Q517" s="308">
        <f>IF(COUNT($H517:P517)&gt;='RFM input'!$AA$7,0,($G161+(SUM($G517:P517)))*Q$9)</f>
        <v>0</v>
      </c>
      <c r="R517" s="427"/>
      <c r="S517" s="91"/>
      <c r="T517" s="91"/>
      <c r="U517" s="91"/>
      <c r="V517" s="91"/>
      <c r="W517" s="91"/>
      <c r="X517" s="91"/>
      <c r="Y517" s="91"/>
      <c r="Z517" s="91"/>
      <c r="AA517" s="249"/>
    </row>
    <row r="518" spans="1:27" hidden="1" outlineLevel="1">
      <c r="A518" s="4"/>
      <c r="B518" s="253"/>
      <c r="C518" s="430" t="s">
        <v>159</v>
      </c>
      <c r="D518" s="249"/>
      <c r="E518" s="249"/>
      <c r="F518" s="423"/>
      <c r="G518" s="303"/>
      <c r="H518" s="308"/>
      <c r="I518" s="308">
        <f>IF(COUNT($H517:I517)='RFM input'!$AA$7,SUM($G517:I517)*I$7,0)</f>
        <v>0</v>
      </c>
      <c r="J518" s="308">
        <f>IF(COUNT($H517:J517)='RFM input'!$AA$7,SUM($G517:J517)*J$7,0)</f>
        <v>0</v>
      </c>
      <c r="K518" s="308">
        <f>IF(COUNT($H517:K517)='RFM input'!$AA$7,SUM($G517:K517)*K$7,0)</f>
        <v>0</v>
      </c>
      <c r="L518" s="308">
        <f>IF(COUNT($H517:L517)='RFM input'!$AA$7,SUM($G517:L517)*L$7,0)</f>
        <v>0</v>
      </c>
      <c r="M518" s="308">
        <f>IF(COUNT($H517:M517)='RFM input'!$AA$7,SUM($G517:M517)*M$7,0)</f>
        <v>0</v>
      </c>
      <c r="N518" s="308">
        <f>IF(COUNT($H517:N517)='RFM input'!$AA$7,SUM($G517:N517)*N$7,0)</f>
        <v>0</v>
      </c>
      <c r="O518" s="308">
        <f>IF(COUNT($H517:O517)='RFM input'!$AA$7,SUM($G517:O517)*O$7,0)</f>
        <v>0</v>
      </c>
      <c r="P518" s="308">
        <f>IF(COUNT($H517:P517)='RFM input'!$AA$7,SUM($G517:P517)*P$7,0)</f>
        <v>0</v>
      </c>
      <c r="Q518" s="308">
        <f>IF(COUNT($H517:Q517)='RFM input'!$AA$7,SUM($G517:Q517)*Q$7,0)</f>
        <v>0</v>
      </c>
      <c r="R518" s="427"/>
      <c r="S518" s="91"/>
      <c r="T518" s="91"/>
      <c r="U518" s="91"/>
      <c r="V518" s="91"/>
      <c r="W518" s="91"/>
      <c r="X518" s="91"/>
      <c r="Y518" s="91"/>
      <c r="Z518" s="91"/>
      <c r="AA518" s="249"/>
    </row>
    <row r="519" spans="1:27" hidden="1" outlineLevel="1">
      <c r="A519" s="4"/>
      <c r="B519" s="253"/>
      <c r="C519" s="431">
        <f>Asset45</f>
        <v>0</v>
      </c>
      <c r="D519" s="249"/>
      <c r="E519" s="249"/>
      <c r="F519" s="423"/>
      <c r="G519" s="303"/>
      <c r="H519" s="308">
        <f>($G162+(SUM($G519:G519)))*H$9</f>
        <v>0</v>
      </c>
      <c r="I519" s="308">
        <f>($G162+(SUM($G519:H519)))*I$9</f>
        <v>0</v>
      </c>
      <c r="J519" s="308">
        <f>IF(COUNT($H519:I519)&gt;='RFM input'!$AA$7,0,($G162+(SUM($G519:I519)))*J$9)</f>
        <v>0</v>
      </c>
      <c r="K519" s="308">
        <f>IF(COUNT($H519:J519)&gt;='RFM input'!$AA$7,0,($G162+(SUM($G519:J519)))*K$9)</f>
        <v>0</v>
      </c>
      <c r="L519" s="308">
        <f>IF(COUNT($H519:K519)&gt;='RFM input'!$AA$7,0,($G162+(SUM($G519:K519)))*L$9)</f>
        <v>0</v>
      </c>
      <c r="M519" s="308">
        <f>IF(COUNT($H519:L519)&gt;='RFM input'!$AA$7,0,($G162+(SUM($G519:L519)))*M$9)</f>
        <v>0</v>
      </c>
      <c r="N519" s="308">
        <f>IF(COUNT($H519:M519)&gt;='RFM input'!$AA$7,0,($G162+(SUM($G519:M519)))*N$9)</f>
        <v>0</v>
      </c>
      <c r="O519" s="308">
        <f>IF(COUNT($H519:N519)&gt;='RFM input'!$AA$7,0,($G162+(SUM($G519:N519)))*O$9)</f>
        <v>0</v>
      </c>
      <c r="P519" s="308">
        <f>IF(COUNT($H519:O519)&gt;='RFM input'!$AA$7,0,($G162+(SUM($G519:O519)))*P$9)</f>
        <v>0</v>
      </c>
      <c r="Q519" s="308">
        <f>IF(COUNT($H519:P519)&gt;='RFM input'!$AA$7,0,($G162+(SUM($G519:P519)))*Q$9)</f>
        <v>0</v>
      </c>
      <c r="R519" s="427"/>
      <c r="S519" s="91"/>
      <c r="T519" s="91"/>
      <c r="U519" s="91"/>
      <c r="V519" s="91"/>
      <c r="W519" s="91"/>
      <c r="X519" s="91"/>
      <c r="Y519" s="91"/>
      <c r="Z519" s="91"/>
      <c r="AA519" s="249"/>
    </row>
    <row r="520" spans="1:27" hidden="1" outlineLevel="1">
      <c r="A520" s="4"/>
      <c r="B520" s="253"/>
      <c r="C520" s="430" t="s">
        <v>159</v>
      </c>
      <c r="D520" s="249"/>
      <c r="E520" s="249"/>
      <c r="F520" s="423"/>
      <c r="G520" s="303"/>
      <c r="H520" s="308"/>
      <c r="I520" s="308">
        <f>IF(COUNT($H519:I519)='RFM input'!$AA$7,SUM($G519:I519)*I$7,0)</f>
        <v>0</v>
      </c>
      <c r="J520" s="308">
        <f>IF(COUNT($H519:J519)='RFM input'!$AA$7,SUM($G519:J519)*J$7,0)</f>
        <v>0</v>
      </c>
      <c r="K520" s="308">
        <f>IF(COUNT($H519:K519)='RFM input'!$AA$7,SUM($G519:K519)*K$7,0)</f>
        <v>0</v>
      </c>
      <c r="L520" s="308">
        <f>IF(COUNT($H519:L519)='RFM input'!$AA$7,SUM($G519:L519)*L$7,0)</f>
        <v>0</v>
      </c>
      <c r="M520" s="308">
        <f>IF(COUNT($H519:M519)='RFM input'!$AA$7,SUM($G519:M519)*M$7,0)</f>
        <v>0</v>
      </c>
      <c r="N520" s="308">
        <f>IF(COUNT($H519:N519)='RFM input'!$AA$7,SUM($G519:N519)*N$7,0)</f>
        <v>0</v>
      </c>
      <c r="O520" s="308">
        <f>IF(COUNT($H519:O519)='RFM input'!$AA$7,SUM($G519:O519)*O$7,0)</f>
        <v>0</v>
      </c>
      <c r="P520" s="308">
        <f>IF(COUNT($H519:P519)='RFM input'!$AA$7,SUM($G519:P519)*P$7,0)</f>
        <v>0</v>
      </c>
      <c r="Q520" s="308">
        <f>IF(COUNT($H519:Q519)='RFM input'!$AA$7,SUM($G519:Q519)*Q$7,0)</f>
        <v>0</v>
      </c>
      <c r="R520" s="427"/>
      <c r="S520" s="91"/>
      <c r="T520" s="91"/>
      <c r="U520" s="91"/>
      <c r="V520" s="91"/>
      <c r="W520" s="91"/>
      <c r="X520" s="91"/>
      <c r="Y520" s="91"/>
      <c r="Z520" s="91"/>
      <c r="AA520" s="249"/>
    </row>
    <row r="521" spans="1:27" hidden="1" outlineLevel="1">
      <c r="A521" s="4"/>
      <c r="B521" s="253"/>
      <c r="C521" s="431">
        <f>Asset46</f>
        <v>0</v>
      </c>
      <c r="D521" s="249"/>
      <c r="E521" s="249"/>
      <c r="F521" s="423"/>
      <c r="G521" s="303"/>
      <c r="H521" s="308">
        <f>($G163+(SUM($G521:G521)))*H$9</f>
        <v>0</v>
      </c>
      <c r="I521" s="308">
        <f>($G163+(SUM($G521:H521)))*I$9</f>
        <v>0</v>
      </c>
      <c r="J521" s="308">
        <f>IF(COUNT($H521:I521)&gt;='RFM input'!$AA$7,0,($G163+(SUM($G521:I521)))*J$9)</f>
        <v>0</v>
      </c>
      <c r="K521" s="308">
        <f>IF(COUNT($H521:J521)&gt;='RFM input'!$AA$7,0,($G163+(SUM($G521:J521)))*K$9)</f>
        <v>0</v>
      </c>
      <c r="L521" s="308">
        <f>IF(COUNT($H521:K521)&gt;='RFM input'!$AA$7,0,($G163+(SUM($G521:K521)))*L$9)</f>
        <v>0</v>
      </c>
      <c r="M521" s="308">
        <f>IF(COUNT($H521:L521)&gt;='RFM input'!$AA$7,0,($G163+(SUM($G521:L521)))*M$9)</f>
        <v>0</v>
      </c>
      <c r="N521" s="308">
        <f>IF(COUNT($H521:M521)&gt;='RFM input'!$AA$7,0,($G163+(SUM($G521:M521)))*N$9)</f>
        <v>0</v>
      </c>
      <c r="O521" s="308">
        <f>IF(COUNT($H521:N521)&gt;='RFM input'!$AA$7,0,($G163+(SUM($G521:N521)))*O$9)</f>
        <v>0</v>
      </c>
      <c r="P521" s="308">
        <f>IF(COUNT($H521:O521)&gt;='RFM input'!$AA$7,0,($G163+(SUM($G521:O521)))*P$9)</f>
        <v>0</v>
      </c>
      <c r="Q521" s="308">
        <f>IF(COUNT($H521:P521)&gt;='RFM input'!$AA$7,0,($G163+(SUM($G521:P521)))*Q$9)</f>
        <v>0</v>
      </c>
      <c r="R521" s="427"/>
      <c r="S521" s="91"/>
      <c r="T521" s="91"/>
      <c r="U521" s="91"/>
      <c r="V521" s="91"/>
      <c r="W521" s="91"/>
      <c r="X521" s="91"/>
      <c r="Y521" s="91"/>
      <c r="Z521" s="91"/>
      <c r="AA521" s="249"/>
    </row>
    <row r="522" spans="1:27" hidden="1" outlineLevel="1">
      <c r="A522" s="4"/>
      <c r="B522" s="253"/>
      <c r="C522" s="430" t="s">
        <v>159</v>
      </c>
      <c r="D522" s="249"/>
      <c r="E522" s="249"/>
      <c r="F522" s="423"/>
      <c r="G522" s="303"/>
      <c r="H522" s="308"/>
      <c r="I522" s="308">
        <f>IF(COUNT($H521:I521)='RFM input'!$AA$7,SUM($G521:I521)*I$7,0)</f>
        <v>0</v>
      </c>
      <c r="J522" s="308">
        <f>IF(COUNT($H521:J521)='RFM input'!$AA$7,SUM($G521:J521)*J$7,0)</f>
        <v>0</v>
      </c>
      <c r="K522" s="308">
        <f>IF(COUNT($H521:K521)='RFM input'!$AA$7,SUM($G521:K521)*K$7,0)</f>
        <v>0</v>
      </c>
      <c r="L522" s="308">
        <f>IF(COUNT($H521:L521)='RFM input'!$AA$7,SUM($G521:L521)*L$7,0)</f>
        <v>0</v>
      </c>
      <c r="M522" s="308">
        <f>IF(COUNT($H521:M521)='RFM input'!$AA$7,SUM($G521:M521)*M$7,0)</f>
        <v>0</v>
      </c>
      <c r="N522" s="308">
        <f>IF(COUNT($H521:N521)='RFM input'!$AA$7,SUM($G521:N521)*N$7,0)</f>
        <v>0</v>
      </c>
      <c r="O522" s="308">
        <f>IF(COUNT($H521:O521)='RFM input'!$AA$7,SUM($G521:O521)*O$7,0)</f>
        <v>0</v>
      </c>
      <c r="P522" s="308">
        <f>IF(COUNT($H521:P521)='RFM input'!$AA$7,SUM($G521:P521)*P$7,0)</f>
        <v>0</v>
      </c>
      <c r="Q522" s="308">
        <f>IF(COUNT($H521:Q521)='RFM input'!$AA$7,SUM($G521:Q521)*Q$7,0)</f>
        <v>0</v>
      </c>
      <c r="R522" s="427"/>
      <c r="S522" s="91"/>
      <c r="T522" s="91"/>
      <c r="U522" s="91"/>
      <c r="V522" s="91"/>
      <c r="W522" s="91"/>
      <c r="X522" s="91"/>
      <c r="Y522" s="91"/>
      <c r="Z522" s="91"/>
      <c r="AA522" s="249"/>
    </row>
    <row r="523" spans="1:27" hidden="1" outlineLevel="1">
      <c r="A523" s="4"/>
      <c r="B523" s="253"/>
      <c r="C523" s="431">
        <f>Asset47</f>
        <v>0</v>
      </c>
      <c r="D523" s="249"/>
      <c r="E523" s="249"/>
      <c r="F523" s="423"/>
      <c r="G523" s="303"/>
      <c r="H523" s="308">
        <f>($G164+(SUM($G523:G523)))*H$9</f>
        <v>0</v>
      </c>
      <c r="I523" s="308">
        <f>($G164+(SUM($G523:H523)))*I$9</f>
        <v>0</v>
      </c>
      <c r="J523" s="308">
        <f>IF(COUNT($H523:I523)&gt;='RFM input'!$AA$7,0,($G164+(SUM($G523:I523)))*J$9)</f>
        <v>0</v>
      </c>
      <c r="K523" s="308">
        <f>IF(COUNT($H523:J523)&gt;='RFM input'!$AA$7,0,($G164+(SUM($G523:J523)))*K$9)</f>
        <v>0</v>
      </c>
      <c r="L523" s="308">
        <f>IF(COUNT($H523:K523)&gt;='RFM input'!$AA$7,0,($G164+(SUM($G523:K523)))*L$9)</f>
        <v>0</v>
      </c>
      <c r="M523" s="308">
        <f>IF(COUNT($H523:L523)&gt;='RFM input'!$AA$7,0,($G164+(SUM($G523:L523)))*M$9)</f>
        <v>0</v>
      </c>
      <c r="N523" s="308">
        <f>IF(COUNT($H523:M523)&gt;='RFM input'!$AA$7,0,($G164+(SUM($G523:M523)))*N$9)</f>
        <v>0</v>
      </c>
      <c r="O523" s="308">
        <f>IF(COUNT($H523:N523)&gt;='RFM input'!$AA$7,0,($G164+(SUM($G523:N523)))*O$9)</f>
        <v>0</v>
      </c>
      <c r="P523" s="308">
        <f>IF(COUNT($H523:O523)&gt;='RFM input'!$AA$7,0,($G164+(SUM($G523:O523)))*P$9)</f>
        <v>0</v>
      </c>
      <c r="Q523" s="308">
        <f>IF(COUNT($H523:P523)&gt;='RFM input'!$AA$7,0,($G164+(SUM($G523:P523)))*Q$9)</f>
        <v>0</v>
      </c>
      <c r="R523" s="427"/>
      <c r="S523" s="91"/>
      <c r="T523" s="91"/>
      <c r="U523" s="91"/>
      <c r="V523" s="91"/>
      <c r="W523" s="91"/>
      <c r="X523" s="91"/>
      <c r="Y523" s="91"/>
      <c r="Z523" s="91"/>
      <c r="AA523" s="249"/>
    </row>
    <row r="524" spans="1:27" hidden="1" outlineLevel="1">
      <c r="A524" s="4"/>
      <c r="B524" s="253"/>
      <c r="C524" s="430" t="s">
        <v>159</v>
      </c>
      <c r="D524" s="249"/>
      <c r="E524" s="249"/>
      <c r="F524" s="423"/>
      <c r="G524" s="303"/>
      <c r="H524" s="308"/>
      <c r="I524" s="308">
        <f>IF(COUNT($H523:I523)='RFM input'!$AA$7,SUM($G523:I523)*I$7,0)</f>
        <v>0</v>
      </c>
      <c r="J524" s="308">
        <f>IF(COUNT($H523:J523)='RFM input'!$AA$7,SUM($G523:J523)*J$7,0)</f>
        <v>0</v>
      </c>
      <c r="K524" s="308">
        <f>IF(COUNT($H523:K523)='RFM input'!$AA$7,SUM($G523:K523)*K$7,0)</f>
        <v>0</v>
      </c>
      <c r="L524" s="308">
        <f>IF(COUNT($H523:L523)='RFM input'!$AA$7,SUM($G523:L523)*L$7,0)</f>
        <v>0</v>
      </c>
      <c r="M524" s="308">
        <f>IF(COUNT($H523:M523)='RFM input'!$AA$7,SUM($G523:M523)*M$7,0)</f>
        <v>0</v>
      </c>
      <c r="N524" s="308">
        <f>IF(COUNT($H523:N523)='RFM input'!$AA$7,SUM($G523:N523)*N$7,0)</f>
        <v>0</v>
      </c>
      <c r="O524" s="308">
        <f>IF(COUNT($H523:O523)='RFM input'!$AA$7,SUM($G523:O523)*O$7,0)</f>
        <v>0</v>
      </c>
      <c r="P524" s="308">
        <f>IF(COUNT($H523:P523)='RFM input'!$AA$7,SUM($G523:P523)*P$7,0)</f>
        <v>0</v>
      </c>
      <c r="Q524" s="308">
        <f>IF(COUNT($H523:Q523)='RFM input'!$AA$7,SUM($G523:Q523)*Q$7,0)</f>
        <v>0</v>
      </c>
      <c r="R524" s="427"/>
      <c r="S524" s="91"/>
      <c r="T524" s="91"/>
      <c r="U524" s="91"/>
      <c r="V524" s="91"/>
      <c r="W524" s="91"/>
      <c r="X524" s="91"/>
      <c r="Y524" s="91"/>
      <c r="Z524" s="91"/>
      <c r="AA524" s="249"/>
    </row>
    <row r="525" spans="1:27" hidden="1" outlineLevel="1">
      <c r="A525" s="4"/>
      <c r="B525" s="253"/>
      <c r="C525" s="431">
        <f>Asset48</f>
        <v>0</v>
      </c>
      <c r="D525" s="249"/>
      <c r="E525" s="249"/>
      <c r="F525" s="423"/>
      <c r="G525" s="303"/>
      <c r="H525" s="308">
        <f>($G165+(SUM($G525:G525)))*H$9</f>
        <v>0</v>
      </c>
      <c r="I525" s="308">
        <f>($G165+(SUM($G525:H525)))*I$9</f>
        <v>0</v>
      </c>
      <c r="J525" s="308">
        <f>IF(COUNT($H525:I525)&gt;='RFM input'!$AA$7,0,($G165+(SUM($G525:I525)))*J$9)</f>
        <v>0</v>
      </c>
      <c r="K525" s="308">
        <f>IF(COUNT($H525:J525)&gt;='RFM input'!$AA$7,0,($G165+(SUM($G525:J525)))*K$9)</f>
        <v>0</v>
      </c>
      <c r="L525" s="308">
        <f>IF(COUNT($H525:K525)&gt;='RFM input'!$AA$7,0,($G165+(SUM($G525:K525)))*L$9)</f>
        <v>0</v>
      </c>
      <c r="M525" s="308">
        <f>IF(COUNT($H525:L525)&gt;='RFM input'!$AA$7,0,($G165+(SUM($G525:L525)))*M$9)</f>
        <v>0</v>
      </c>
      <c r="N525" s="308">
        <f>IF(COUNT($H525:M525)&gt;='RFM input'!$AA$7,0,($G165+(SUM($G525:M525)))*N$9)</f>
        <v>0</v>
      </c>
      <c r="O525" s="308">
        <f>IF(COUNT($H525:N525)&gt;='RFM input'!$AA$7,0,($G165+(SUM($G525:N525)))*O$9)</f>
        <v>0</v>
      </c>
      <c r="P525" s="308">
        <f>IF(COUNT($H525:O525)&gt;='RFM input'!$AA$7,0,($G165+(SUM($G525:O525)))*P$9)</f>
        <v>0</v>
      </c>
      <c r="Q525" s="308">
        <f>IF(COUNT($H525:P525)&gt;='RFM input'!$AA$7,0,($G165+(SUM($G525:P525)))*Q$9)</f>
        <v>0</v>
      </c>
      <c r="R525" s="427"/>
      <c r="S525" s="91"/>
      <c r="T525" s="91"/>
      <c r="U525" s="91"/>
      <c r="V525" s="91"/>
      <c r="W525" s="91"/>
      <c r="X525" s="91"/>
      <c r="Y525" s="91"/>
      <c r="Z525" s="91"/>
      <c r="AA525" s="249"/>
    </row>
    <row r="526" spans="1:27" hidden="1" outlineLevel="1">
      <c r="A526" s="4"/>
      <c r="B526" s="253"/>
      <c r="C526" s="430" t="s">
        <v>159</v>
      </c>
      <c r="D526" s="249"/>
      <c r="E526" s="249"/>
      <c r="F526" s="423"/>
      <c r="G526" s="303"/>
      <c r="H526" s="308"/>
      <c r="I526" s="308">
        <f>IF(COUNT($H525:I525)='RFM input'!$AA$7,SUM($G525:I525)*I$7,0)</f>
        <v>0</v>
      </c>
      <c r="J526" s="308">
        <f>IF(COUNT($H525:J525)='RFM input'!$AA$7,SUM($G525:J525)*J$7,0)</f>
        <v>0</v>
      </c>
      <c r="K526" s="308">
        <f>IF(COUNT($H525:K525)='RFM input'!$AA$7,SUM($G525:K525)*K$7,0)</f>
        <v>0</v>
      </c>
      <c r="L526" s="308">
        <f>IF(COUNT($H525:L525)='RFM input'!$AA$7,SUM($G525:L525)*L$7,0)</f>
        <v>0</v>
      </c>
      <c r="M526" s="308">
        <f>IF(COUNT($H525:M525)='RFM input'!$AA$7,SUM($G525:M525)*M$7,0)</f>
        <v>0</v>
      </c>
      <c r="N526" s="308">
        <f>IF(COUNT($H525:N525)='RFM input'!$AA$7,SUM($G525:N525)*N$7,0)</f>
        <v>0</v>
      </c>
      <c r="O526" s="308">
        <f>IF(COUNT($H525:O525)='RFM input'!$AA$7,SUM($G525:O525)*O$7,0)</f>
        <v>0</v>
      </c>
      <c r="P526" s="308">
        <f>IF(COUNT($H525:P525)='RFM input'!$AA$7,SUM($G525:P525)*P$7,0)</f>
        <v>0</v>
      </c>
      <c r="Q526" s="308">
        <f>IF(COUNT($H525:Q525)='RFM input'!$AA$7,SUM($G525:Q525)*Q$7,0)</f>
        <v>0</v>
      </c>
      <c r="R526" s="427"/>
      <c r="S526" s="91"/>
      <c r="T526" s="91"/>
      <c r="U526" s="91"/>
      <c r="V526" s="91"/>
      <c r="W526" s="91"/>
      <c r="X526" s="91"/>
      <c r="Y526" s="91"/>
      <c r="Z526" s="91"/>
      <c r="AA526" s="249"/>
    </row>
    <row r="527" spans="1:27" hidden="1" outlineLevel="1">
      <c r="A527" s="4"/>
      <c r="B527" s="253"/>
      <c r="C527" s="431">
        <f>Asset49</f>
        <v>0</v>
      </c>
      <c r="D527" s="249"/>
      <c r="E527" s="249"/>
      <c r="F527" s="423"/>
      <c r="G527" s="303"/>
      <c r="H527" s="308">
        <f>($G166+(SUM($G527:G527)))*H$9</f>
        <v>0</v>
      </c>
      <c r="I527" s="308">
        <f>($G166+(SUM($G527:H527)))*I$9</f>
        <v>0</v>
      </c>
      <c r="J527" s="308">
        <f>IF(COUNT($H527:I527)&gt;='RFM input'!$AA$7,0,($G166+(SUM($G527:I527)))*J$9)</f>
        <v>0</v>
      </c>
      <c r="K527" s="308">
        <f>IF(COUNT($H527:J527)&gt;='RFM input'!$AA$7,0,($G166+(SUM($G527:J527)))*K$9)</f>
        <v>0</v>
      </c>
      <c r="L527" s="308">
        <f>IF(COUNT($H527:K527)&gt;='RFM input'!$AA$7,0,($G166+(SUM($G527:K527)))*L$9)</f>
        <v>0</v>
      </c>
      <c r="M527" s="308">
        <f>IF(COUNT($H527:L527)&gt;='RFM input'!$AA$7,0,($G166+(SUM($G527:L527)))*M$9)</f>
        <v>0</v>
      </c>
      <c r="N527" s="308">
        <f>IF(COUNT($H527:M527)&gt;='RFM input'!$AA$7,0,($G166+(SUM($G527:M527)))*N$9)</f>
        <v>0</v>
      </c>
      <c r="O527" s="308">
        <f>IF(COUNT($H527:N527)&gt;='RFM input'!$AA$7,0,($G166+(SUM($G527:N527)))*O$9)</f>
        <v>0</v>
      </c>
      <c r="P527" s="308">
        <f>IF(COUNT($H527:O527)&gt;='RFM input'!$AA$7,0,($G166+(SUM($G527:O527)))*P$9)</f>
        <v>0</v>
      </c>
      <c r="Q527" s="308">
        <f>IF(COUNT($H527:P527)&gt;='RFM input'!$AA$7,0,($G166+(SUM($G527:P527)))*Q$9)</f>
        <v>0</v>
      </c>
      <c r="R527" s="427"/>
      <c r="S527" s="91"/>
      <c r="T527" s="91"/>
      <c r="U527" s="91"/>
      <c r="V527" s="91"/>
      <c r="W527" s="91"/>
      <c r="X527" s="91"/>
      <c r="Y527" s="91"/>
      <c r="Z527" s="91"/>
      <c r="AA527" s="249"/>
    </row>
    <row r="528" spans="1:27" hidden="1" outlineLevel="1">
      <c r="A528" s="4"/>
      <c r="B528" s="253"/>
      <c r="C528" s="430" t="s">
        <v>159</v>
      </c>
      <c r="D528" s="249"/>
      <c r="E528" s="249"/>
      <c r="F528" s="423"/>
      <c r="G528" s="303"/>
      <c r="H528" s="308"/>
      <c r="I528" s="308">
        <f>IF(COUNT($H527:I527)='RFM input'!$AA$7,SUM($G527:I527)*I$7,0)</f>
        <v>0</v>
      </c>
      <c r="J528" s="308">
        <f>IF(COUNT($H527:J527)='RFM input'!$AA$7,SUM($G527:J527)*J$7,0)</f>
        <v>0</v>
      </c>
      <c r="K528" s="308">
        <f>IF(COUNT($H527:K527)='RFM input'!$AA$7,SUM($G527:K527)*K$7,0)</f>
        <v>0</v>
      </c>
      <c r="L528" s="308">
        <f>IF(COUNT($H527:L527)='RFM input'!$AA$7,SUM($G527:L527)*L$7,0)</f>
        <v>0</v>
      </c>
      <c r="M528" s="308">
        <f>IF(COUNT($H527:M527)='RFM input'!$AA$7,SUM($G527:M527)*M$7,0)</f>
        <v>0</v>
      </c>
      <c r="N528" s="308">
        <f>IF(COUNT($H527:N527)='RFM input'!$AA$7,SUM($G527:N527)*N$7,0)</f>
        <v>0</v>
      </c>
      <c r="O528" s="308">
        <f>IF(COUNT($H527:O527)='RFM input'!$AA$7,SUM($G527:O527)*O$7,0)</f>
        <v>0</v>
      </c>
      <c r="P528" s="308">
        <f>IF(COUNT($H527:P527)='RFM input'!$AA$7,SUM($G527:P527)*P$7,0)</f>
        <v>0</v>
      </c>
      <c r="Q528" s="308">
        <f>IF(COUNT($H527:Q527)='RFM input'!$AA$7,SUM($G527:Q527)*Q$7,0)</f>
        <v>0</v>
      </c>
      <c r="R528" s="427"/>
      <c r="S528" s="91"/>
      <c r="T528" s="91"/>
      <c r="U528" s="91"/>
      <c r="V528" s="91"/>
      <c r="W528" s="91"/>
      <c r="X528" s="91"/>
      <c r="Y528" s="91"/>
      <c r="Z528" s="91"/>
      <c r="AA528" s="249"/>
    </row>
    <row r="529" spans="1:27" hidden="1" outlineLevel="1">
      <c r="A529" s="4"/>
      <c r="B529" s="253"/>
      <c r="C529" s="431" t="str">
        <f>Asset50</f>
        <v>Equity raising costs</v>
      </c>
      <c r="D529" s="249"/>
      <c r="E529" s="249"/>
      <c r="F529" s="423"/>
      <c r="G529" s="303"/>
      <c r="H529" s="308">
        <f>($G167+(SUM($G529:G529)))*H$9</f>
        <v>0</v>
      </c>
      <c r="I529" s="308">
        <f>($G167+(SUM($G529:H529)))*I$9</f>
        <v>0</v>
      </c>
      <c r="J529" s="308">
        <f>IF(COUNT($H529:I529)&gt;='RFM input'!$AA$7,0,($G167+(SUM($G529:I529)))*J$9)</f>
        <v>0</v>
      </c>
      <c r="K529" s="308">
        <f>IF(COUNT($H529:J529)&gt;='RFM input'!$AA$7,0,($G167+(SUM($G529:J529)))*K$9)</f>
        <v>0</v>
      </c>
      <c r="L529" s="308">
        <f>IF(COUNT($H529:K529)&gt;='RFM input'!$AA$7,0,($G167+(SUM($G529:K529)))*L$9)</f>
        <v>0</v>
      </c>
      <c r="M529" s="308">
        <f>IF(COUNT($H529:L529)&gt;='RFM input'!$AA$7,0,($G167+(SUM($G529:L529)))*M$9)</f>
        <v>0</v>
      </c>
      <c r="N529" s="308">
        <f>IF(COUNT($H529:M529)&gt;='RFM input'!$AA$7,0,($G167+(SUM($G529:M529)))*N$9)</f>
        <v>0</v>
      </c>
      <c r="O529" s="308">
        <f>IF(COUNT($H529:N529)&gt;='RFM input'!$AA$7,0,($G167+(SUM($G529:N529)))*O$9)</f>
        <v>0</v>
      </c>
      <c r="P529" s="308">
        <f>IF(COUNT($H529:O529)&gt;='RFM input'!$AA$7,0,($G167+(SUM($G529:O529)))*P$9)</f>
        <v>0</v>
      </c>
      <c r="Q529" s="308">
        <f>IF(COUNT($H529:P529)&gt;='RFM input'!$AA$7,0,($G167+(SUM($G529:P529)))*Q$9)</f>
        <v>0</v>
      </c>
      <c r="R529" s="427"/>
      <c r="S529" s="91"/>
      <c r="T529" s="91"/>
      <c r="U529" s="91"/>
      <c r="V529" s="91"/>
      <c r="W529" s="91"/>
      <c r="X529" s="91"/>
      <c r="Y529" s="91"/>
      <c r="Z529" s="91"/>
      <c r="AA529" s="249"/>
    </row>
    <row r="530" spans="1:27" hidden="1" outlineLevel="1">
      <c r="A530" s="4"/>
      <c r="B530" s="253"/>
      <c r="C530" s="430" t="s">
        <v>159</v>
      </c>
      <c r="D530" s="249"/>
      <c r="E530" s="249"/>
      <c r="F530" s="423"/>
      <c r="G530" s="303"/>
      <c r="H530" s="308"/>
      <c r="I530" s="308">
        <f>IF(COUNT($H529:I529)='RFM input'!$AA$7,SUM($G529:I529)*I$7,0)</f>
        <v>0</v>
      </c>
      <c r="J530" s="308">
        <f>IF(COUNT($H529:J529)='RFM input'!$AA$7,SUM($G529:J529)*J$7,0)</f>
        <v>0</v>
      </c>
      <c r="K530" s="308">
        <f>IF(COUNT($H529:K529)='RFM input'!$AA$7,SUM($G529:K529)*K$7,0)</f>
        <v>0</v>
      </c>
      <c r="L530" s="308">
        <f>IF(COUNT($H529:L529)='RFM input'!$AA$7,SUM($G529:L529)*L$7,0)</f>
        <v>0</v>
      </c>
      <c r="M530" s="308">
        <f>IF(COUNT($H529:M529)='RFM input'!$AA$7,SUM($G529:M529)*M$7,0)</f>
        <v>0</v>
      </c>
      <c r="N530" s="308">
        <f>IF(COUNT($H529:N529)='RFM input'!$AA$7,SUM($G529:N529)*N$7,0)</f>
        <v>0</v>
      </c>
      <c r="O530" s="308">
        <f>IF(COUNT($H529:O529)='RFM input'!$AA$7,SUM($G529:O529)*O$7,0)</f>
        <v>0</v>
      </c>
      <c r="P530" s="308">
        <f>IF(COUNT($H529:P529)='RFM input'!$AA$7,SUM($G529:P529)*P$7,0)</f>
        <v>0</v>
      </c>
      <c r="Q530" s="308">
        <f>IF(COUNT($H529:Q529)='RFM input'!$AA$7,SUM($G529:Q529)*Q$7,0)</f>
        <v>0</v>
      </c>
      <c r="R530" s="427"/>
      <c r="S530" s="91"/>
      <c r="T530" s="91"/>
      <c r="U530" s="91"/>
      <c r="V530" s="91"/>
      <c r="W530" s="91"/>
      <c r="X530" s="91"/>
      <c r="Y530" s="91"/>
      <c r="Z530" s="91"/>
      <c r="AA530" s="249"/>
    </row>
    <row r="531" spans="1:27" collapsed="1">
      <c r="A531" s="4"/>
      <c r="B531" s="432" t="s">
        <v>158</v>
      </c>
      <c r="C531" s="249"/>
      <c r="D531" s="249"/>
      <c r="E531" s="249"/>
      <c r="F531" s="423"/>
      <c r="G531" s="303"/>
      <c r="H531" s="302"/>
      <c r="I531" s="302">
        <f>IF(COUNT($H430:I430)='RFM input'!$AA$7,SUM($G430:I430)*I$7, 0)</f>
        <v>0</v>
      </c>
      <c r="J531" s="302">
        <f>IF(COUNT($H430:J430)='RFM input'!$AA$7,SUM($G430:J430)*J$7, 0)</f>
        <v>0</v>
      </c>
      <c r="K531" s="302">
        <f>IF(COUNT($H430:K430)='RFM input'!$AA$7,SUM($G430:K430)*K$7, 0)</f>
        <v>0</v>
      </c>
      <c r="L531" s="302">
        <f>IF(COUNT($H430:L430)='RFM input'!$AA$7,SUM($G430:L430)*L$7, 0)</f>
        <v>0</v>
      </c>
      <c r="M531" s="302">
        <f>IF(COUNT($H430:M430)='RFM input'!$AA$7,SUM($G430:M430)*M$7, 0)</f>
        <v>0</v>
      </c>
      <c r="N531" s="302">
        <f>IF(COUNT($H430:N430)='RFM input'!$AA$7,SUM($G430:N430)*N$7, 0)</f>
        <v>0</v>
      </c>
      <c r="O531" s="302">
        <f>IF(COUNT($H430:O430)='RFM input'!$AA$7,SUM($G430:O430)*O$7, 0)</f>
        <v>0</v>
      </c>
      <c r="P531" s="302">
        <f>IF(COUNT($H430:P430)='RFM input'!$AA$7,SUM($G430:P430)*P$7, 0)</f>
        <v>0</v>
      </c>
      <c r="Q531" s="302">
        <f>IF(COUNT($H430:Q430)='RFM input'!$AA$7,SUM($G430:Q430)*Q$7, 0)</f>
        <v>0</v>
      </c>
      <c r="R531" s="427"/>
      <c r="S531" s="91"/>
      <c r="T531" s="91"/>
      <c r="U531" s="91"/>
      <c r="V531" s="91"/>
      <c r="W531" s="91"/>
      <c r="X531" s="91"/>
      <c r="Y531" s="91"/>
      <c r="Z531" s="91"/>
      <c r="AA531" s="249"/>
    </row>
    <row r="532" spans="1:27">
      <c r="A532" s="4"/>
      <c r="B532" s="424"/>
      <c r="C532" s="425"/>
      <c r="D532" s="249"/>
      <c r="E532" s="249"/>
      <c r="F532" s="423"/>
      <c r="G532" s="302"/>
      <c r="H532" s="302"/>
      <c r="I532" s="302"/>
      <c r="J532" s="302"/>
      <c r="K532" s="302"/>
      <c r="L532" s="302"/>
      <c r="M532" s="249"/>
      <c r="N532" s="308"/>
      <c r="O532" s="426"/>
      <c r="P532" s="426"/>
      <c r="Q532" s="426"/>
      <c r="R532" s="427"/>
      <c r="S532" s="91"/>
      <c r="T532" s="91"/>
      <c r="U532" s="91"/>
      <c r="V532" s="91"/>
      <c r="W532" s="91"/>
      <c r="X532" s="91"/>
      <c r="Y532" s="91"/>
      <c r="Z532" s="91"/>
      <c r="AA532" s="249"/>
    </row>
    <row r="533" spans="1:27">
      <c r="A533" s="4"/>
      <c r="B533" s="4"/>
      <c r="C533" s="4"/>
      <c r="D533" s="4"/>
      <c r="E533" s="4"/>
      <c r="F533" s="4"/>
      <c r="G533" s="4"/>
      <c r="H533" s="4"/>
      <c r="I533" s="4"/>
      <c r="J533" s="4"/>
      <c r="K533" s="4"/>
      <c r="L533" s="4"/>
      <c r="M533" s="4"/>
      <c r="N533" s="4"/>
      <c r="O533" s="4"/>
      <c r="P533" s="4"/>
      <c r="Q533" s="4"/>
      <c r="R533" s="4"/>
      <c r="S533" s="91"/>
      <c r="T533" s="91"/>
      <c r="U533" s="91"/>
      <c r="V533" s="91"/>
      <c r="W533" s="91"/>
      <c r="X533" s="91"/>
      <c r="Y533" s="4"/>
      <c r="Z533" s="4"/>
      <c r="AA533" s="249"/>
    </row>
    <row r="534" spans="1:27">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249"/>
    </row>
    <row r="535" spans="1:27">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249"/>
    </row>
    <row r="536" spans="1:27">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249"/>
    </row>
    <row r="537" spans="1:27">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249"/>
    </row>
    <row r="538" spans="1:27">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249"/>
    </row>
    <row r="539" spans="1:27">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249"/>
    </row>
    <row r="540" spans="1:27">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249"/>
    </row>
    <row r="541" spans="1:27">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249"/>
    </row>
    <row r="542" spans="1:27">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249"/>
    </row>
    <row r="543" spans="1:27">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249"/>
    </row>
    <row r="544" spans="1:27">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249"/>
    </row>
    <row r="545" spans="1:27">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249"/>
    </row>
    <row r="546" spans="1:27">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249"/>
    </row>
    <row r="547" spans="1:27">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249"/>
    </row>
    <row r="548" spans="1:27">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249"/>
    </row>
    <row r="549" spans="1:27">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249"/>
    </row>
    <row r="550" spans="1:27">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249"/>
    </row>
    <row r="551" spans="1:27">
      <c r="A551" s="249"/>
      <c r="B551" s="249"/>
      <c r="C551" s="249"/>
      <c r="D551" s="249"/>
      <c r="E551" s="249"/>
      <c r="F551" s="249"/>
      <c r="G551" s="249"/>
      <c r="H551" s="249"/>
      <c r="I551" s="249"/>
      <c r="J551" s="249"/>
      <c r="K551" s="249"/>
      <c r="L551" s="249"/>
      <c r="M551" s="249"/>
      <c r="N551" s="249"/>
      <c r="O551" s="249"/>
      <c r="P551" s="249"/>
      <c r="Q551" s="249"/>
      <c r="R551" s="249"/>
      <c r="S551" s="249"/>
      <c r="T551" s="249"/>
      <c r="U551" s="249"/>
      <c r="V551" s="249"/>
      <c r="W551" s="249"/>
      <c r="X551" s="249"/>
      <c r="Y551" s="249"/>
      <c r="Z551" s="249"/>
      <c r="AA551" s="249"/>
    </row>
    <row r="552" spans="1:27">
      <c r="A552" s="249"/>
      <c r="B552" s="249"/>
      <c r="C552" s="249"/>
      <c r="D552" s="249"/>
      <c r="E552" s="249"/>
      <c r="F552" s="249"/>
      <c r="G552" s="249"/>
      <c r="H552" s="249"/>
      <c r="I552" s="249"/>
      <c r="J552" s="249"/>
      <c r="K552" s="249"/>
      <c r="L552" s="249"/>
      <c r="M552" s="249"/>
      <c r="N552" s="249"/>
      <c r="O552" s="249"/>
      <c r="P552" s="249"/>
      <c r="Q552" s="249"/>
      <c r="R552" s="249"/>
      <c r="S552" s="249"/>
      <c r="T552" s="249"/>
      <c r="U552" s="249"/>
      <c r="V552" s="249"/>
      <c r="W552" s="249"/>
      <c r="X552" s="249"/>
      <c r="Y552" s="249"/>
      <c r="Z552" s="249"/>
      <c r="AA552" s="249"/>
    </row>
    <row r="553" spans="1:27">
      <c r="A553" s="249"/>
      <c r="B553" s="249"/>
      <c r="C553" s="249"/>
      <c r="D553" s="249"/>
      <c r="E553" s="249"/>
      <c r="F553" s="249"/>
      <c r="G553" s="249"/>
      <c r="H553" s="249"/>
      <c r="I553" s="249"/>
      <c r="J553" s="249"/>
      <c r="K553" s="249"/>
      <c r="L553" s="249"/>
      <c r="M553" s="249"/>
      <c r="N553" s="249"/>
      <c r="O553" s="249"/>
      <c r="P553" s="249"/>
      <c r="Q553" s="249"/>
      <c r="R553" s="249"/>
      <c r="S553" s="249"/>
      <c r="T553" s="249"/>
      <c r="U553" s="249"/>
      <c r="V553" s="249"/>
      <c r="W553" s="249"/>
      <c r="X553" s="249"/>
      <c r="Y553" s="249"/>
      <c r="Z553" s="249"/>
      <c r="AA553" s="249"/>
    </row>
    <row r="554" spans="1:27">
      <c r="A554" s="249"/>
      <c r="B554" s="249"/>
      <c r="C554" s="249"/>
      <c r="D554" s="249"/>
      <c r="E554" s="249"/>
      <c r="F554" s="249"/>
      <c r="G554" s="249"/>
      <c r="H554" s="249"/>
      <c r="I554" s="249"/>
      <c r="J554" s="249"/>
      <c r="K554" s="249"/>
      <c r="L554" s="249"/>
      <c r="M554" s="249"/>
      <c r="N554" s="249"/>
      <c r="O554" s="249"/>
      <c r="P554" s="249"/>
      <c r="Q554" s="249"/>
      <c r="R554" s="249"/>
      <c r="S554" s="249"/>
      <c r="T554" s="249"/>
      <c r="U554" s="249"/>
      <c r="V554" s="249"/>
      <c r="W554" s="249"/>
      <c r="X554" s="249"/>
      <c r="Y554" s="249"/>
      <c r="Z554" s="249"/>
      <c r="AA554" s="249"/>
    </row>
    <row r="555" spans="1:27">
      <c r="A555" s="249"/>
      <c r="B555" s="249"/>
      <c r="C555" s="249"/>
      <c r="D555" s="249"/>
      <c r="E555" s="249"/>
      <c r="F555" s="249"/>
      <c r="G555" s="249"/>
      <c r="H555" s="249"/>
      <c r="I555" s="249"/>
      <c r="J555" s="249"/>
      <c r="K555" s="249"/>
      <c r="L555" s="249"/>
      <c r="M555" s="249"/>
      <c r="N555" s="249"/>
      <c r="O555" s="249"/>
      <c r="P555" s="249"/>
      <c r="Q555" s="249"/>
      <c r="R555" s="249"/>
      <c r="S555" s="249"/>
      <c r="T555" s="249"/>
      <c r="U555" s="249"/>
      <c r="V555" s="249"/>
      <c r="W555" s="249"/>
      <c r="X555" s="249"/>
      <c r="Y555" s="249"/>
      <c r="Z555" s="249"/>
      <c r="AA555" s="249"/>
    </row>
    <row r="556" spans="1:27">
      <c r="A556" s="249"/>
      <c r="B556" s="249"/>
      <c r="C556" s="249"/>
      <c r="D556" s="249"/>
      <c r="E556" s="249"/>
      <c r="F556" s="249"/>
      <c r="G556" s="249"/>
      <c r="H556" s="249"/>
      <c r="I556" s="249"/>
      <c r="J556" s="249"/>
      <c r="K556" s="249"/>
      <c r="L556" s="249"/>
      <c r="M556" s="249"/>
      <c r="N556" s="249"/>
      <c r="O556" s="249"/>
      <c r="P556" s="249"/>
      <c r="Q556" s="249"/>
      <c r="R556" s="249"/>
      <c r="S556" s="249"/>
      <c r="T556" s="249"/>
      <c r="U556" s="249"/>
      <c r="V556" s="249"/>
      <c r="W556" s="249"/>
      <c r="X556" s="249"/>
      <c r="Y556" s="249"/>
      <c r="Z556" s="249"/>
      <c r="AA556" s="249"/>
    </row>
    <row r="557" spans="1:27">
      <c r="A557" s="249"/>
      <c r="B557" s="249"/>
      <c r="C557" s="249"/>
      <c r="D557" s="249"/>
      <c r="E557" s="249"/>
      <c r="F557" s="249"/>
      <c r="G557" s="249"/>
      <c r="H557" s="249"/>
      <c r="I557" s="249"/>
      <c r="J557" s="249"/>
      <c r="K557" s="249"/>
      <c r="L557" s="249"/>
      <c r="M557" s="249"/>
      <c r="N557" s="249"/>
      <c r="O557" s="249"/>
      <c r="P557" s="249"/>
      <c r="Q557" s="249"/>
      <c r="R557" s="249"/>
      <c r="S557" s="249"/>
      <c r="T557" s="249"/>
      <c r="U557" s="249"/>
      <c r="V557" s="249"/>
      <c r="W557" s="249"/>
      <c r="X557" s="249"/>
      <c r="Y557" s="249"/>
      <c r="Z557" s="249"/>
      <c r="AA557" s="249"/>
    </row>
    <row r="558" spans="1:27">
      <c r="A558" s="249"/>
      <c r="B558" s="249"/>
      <c r="C558" s="249"/>
      <c r="D558" s="249"/>
      <c r="E558" s="249"/>
      <c r="F558" s="249"/>
      <c r="G558" s="249"/>
      <c r="H558" s="249"/>
      <c r="I558" s="249"/>
      <c r="J558" s="249"/>
      <c r="K558" s="249"/>
      <c r="L558" s="249"/>
      <c r="M558" s="249"/>
      <c r="N558" s="249"/>
      <c r="O558" s="249"/>
      <c r="P558" s="249"/>
      <c r="Q558" s="249"/>
      <c r="R558" s="249"/>
      <c r="S558" s="249"/>
      <c r="T558" s="249"/>
      <c r="U558" s="249"/>
      <c r="V558" s="249"/>
      <c r="W558" s="249"/>
      <c r="X558" s="249"/>
      <c r="Y558" s="249"/>
      <c r="Z558" s="249"/>
      <c r="AA558" s="249"/>
    </row>
    <row r="559" spans="1:27">
      <c r="A559" s="249"/>
      <c r="B559" s="249"/>
      <c r="C559" s="249"/>
      <c r="D559" s="249"/>
      <c r="E559" s="249"/>
      <c r="F559" s="249"/>
      <c r="G559" s="249"/>
      <c r="H559" s="249"/>
      <c r="I559" s="249"/>
      <c r="J559" s="249"/>
      <c r="K559" s="249"/>
      <c r="L559" s="249"/>
      <c r="M559" s="249"/>
      <c r="N559" s="249"/>
      <c r="O559" s="249"/>
      <c r="P559" s="249"/>
      <c r="Q559" s="249"/>
      <c r="R559" s="249"/>
      <c r="S559" s="249"/>
      <c r="T559" s="249"/>
      <c r="U559" s="249"/>
      <c r="V559" s="249"/>
      <c r="W559" s="249"/>
      <c r="X559" s="249"/>
      <c r="Y559" s="249"/>
      <c r="Z559" s="249"/>
      <c r="AA559" s="249"/>
    </row>
    <row r="560" spans="1:27">
      <c r="A560" s="249"/>
      <c r="B560" s="249"/>
      <c r="C560" s="249"/>
      <c r="D560" s="249"/>
      <c r="E560" s="249"/>
      <c r="F560" s="249"/>
      <c r="G560" s="249"/>
      <c r="H560" s="249"/>
      <c r="I560" s="249"/>
      <c r="J560" s="249"/>
      <c r="K560" s="249"/>
      <c r="L560" s="249"/>
      <c r="M560" s="249"/>
      <c r="N560" s="249"/>
      <c r="O560" s="249"/>
      <c r="P560" s="249"/>
      <c r="Q560" s="249"/>
      <c r="R560" s="249"/>
      <c r="S560" s="249"/>
      <c r="T560" s="249"/>
      <c r="U560" s="249"/>
      <c r="V560" s="249"/>
      <c r="W560" s="249"/>
      <c r="X560" s="249"/>
      <c r="Y560" s="249"/>
      <c r="Z560" s="249"/>
      <c r="AA560" s="249"/>
    </row>
    <row r="561" spans="1:27">
      <c r="A561" s="249"/>
      <c r="B561" s="249"/>
      <c r="C561" s="249"/>
      <c r="D561" s="249"/>
      <c r="E561" s="249"/>
      <c r="F561" s="249"/>
      <c r="G561" s="249"/>
      <c r="H561" s="249"/>
      <c r="I561" s="249"/>
      <c r="J561" s="249"/>
      <c r="K561" s="249"/>
      <c r="L561" s="249"/>
      <c r="M561" s="249"/>
      <c r="N561" s="249"/>
      <c r="O561" s="249"/>
      <c r="P561" s="249"/>
      <c r="Q561" s="249"/>
      <c r="R561" s="249"/>
      <c r="S561" s="249"/>
      <c r="T561" s="249"/>
      <c r="U561" s="249"/>
      <c r="V561" s="249"/>
      <c r="W561" s="249"/>
      <c r="X561" s="249"/>
      <c r="Y561" s="249"/>
      <c r="Z561" s="249"/>
      <c r="AA561" s="249"/>
    </row>
    <row r="562" spans="1:27">
      <c r="A562" s="249"/>
      <c r="B562" s="249"/>
      <c r="C562" s="249"/>
      <c r="D562" s="249"/>
      <c r="E562" s="249"/>
      <c r="F562" s="249"/>
      <c r="G562" s="249"/>
      <c r="H562" s="249"/>
      <c r="I562" s="249"/>
      <c r="J562" s="249"/>
      <c r="K562" s="249"/>
      <c r="L562" s="249"/>
      <c r="M562" s="249"/>
      <c r="N562" s="249"/>
      <c r="O562" s="249"/>
      <c r="P562" s="249"/>
      <c r="Q562" s="249"/>
      <c r="R562" s="249"/>
      <c r="S562" s="249"/>
      <c r="T562" s="249"/>
      <c r="U562" s="249"/>
      <c r="V562" s="249"/>
      <c r="W562" s="249"/>
      <c r="X562" s="249"/>
      <c r="Y562" s="249"/>
      <c r="Z562" s="249"/>
      <c r="AA562" s="249"/>
    </row>
    <row r="563" spans="1:27">
      <c r="A563" s="249"/>
      <c r="B563" s="249"/>
      <c r="C563" s="249"/>
      <c r="D563" s="249"/>
      <c r="E563" s="249"/>
      <c r="F563" s="249"/>
      <c r="G563" s="249"/>
      <c r="H563" s="249"/>
      <c r="I563" s="249"/>
      <c r="J563" s="249"/>
      <c r="K563" s="249"/>
      <c r="L563" s="249"/>
      <c r="M563" s="249"/>
      <c r="N563" s="249"/>
      <c r="O563" s="249"/>
      <c r="P563" s="249"/>
      <c r="Q563" s="249"/>
      <c r="R563" s="249"/>
      <c r="S563" s="249"/>
      <c r="T563" s="249"/>
      <c r="U563" s="249"/>
      <c r="V563" s="249"/>
      <c r="W563" s="249"/>
      <c r="X563" s="249"/>
      <c r="Y563" s="249"/>
      <c r="Z563" s="249"/>
      <c r="AA563" s="249"/>
    </row>
    <row r="564" spans="1:27">
      <c r="A564" s="249"/>
      <c r="B564" s="249"/>
      <c r="C564" s="249"/>
      <c r="D564" s="249"/>
      <c r="E564" s="249"/>
      <c r="F564" s="249"/>
      <c r="G564" s="249"/>
      <c r="H564" s="249"/>
      <c r="I564" s="249"/>
      <c r="J564" s="249"/>
      <c r="K564" s="249"/>
      <c r="L564" s="249"/>
      <c r="M564" s="249"/>
      <c r="N564" s="249"/>
      <c r="O564" s="249"/>
      <c r="P564" s="249"/>
      <c r="Q564" s="249"/>
      <c r="R564" s="249"/>
      <c r="S564" s="249"/>
      <c r="T564" s="249"/>
      <c r="U564" s="249"/>
      <c r="V564" s="249"/>
      <c r="W564" s="249"/>
      <c r="X564" s="249"/>
      <c r="Y564" s="249"/>
      <c r="Z564" s="249"/>
      <c r="AA564" s="249"/>
    </row>
    <row r="565" spans="1:27">
      <c r="A565" s="249"/>
      <c r="B565" s="249"/>
      <c r="C565" s="249"/>
      <c r="D565" s="249"/>
      <c r="E565" s="249"/>
      <c r="F565" s="249"/>
      <c r="G565" s="249"/>
      <c r="H565" s="249"/>
      <c r="I565" s="249"/>
      <c r="J565" s="249"/>
      <c r="K565" s="249"/>
      <c r="L565" s="249"/>
      <c r="M565" s="249"/>
      <c r="N565" s="249"/>
      <c r="O565" s="249"/>
      <c r="P565" s="249"/>
      <c r="Q565" s="249"/>
      <c r="R565" s="249"/>
      <c r="S565" s="249"/>
      <c r="T565" s="249"/>
      <c r="U565" s="249"/>
      <c r="V565" s="249"/>
      <c r="W565" s="249"/>
      <c r="X565" s="249"/>
      <c r="Y565" s="249"/>
      <c r="Z565" s="249"/>
      <c r="AA565" s="249"/>
    </row>
    <row r="566" spans="1:27">
      <c r="A566" s="249"/>
      <c r="B566" s="249"/>
      <c r="C566" s="249"/>
      <c r="D566" s="249"/>
      <c r="E566" s="249"/>
      <c r="F566" s="249"/>
      <c r="G566" s="249"/>
      <c r="H566" s="249"/>
      <c r="I566" s="249"/>
      <c r="J566" s="249"/>
      <c r="K566" s="249"/>
      <c r="L566" s="249"/>
      <c r="M566" s="249"/>
      <c r="N566" s="249"/>
      <c r="O566" s="249"/>
      <c r="P566" s="249"/>
      <c r="Q566" s="249"/>
      <c r="R566" s="249"/>
      <c r="S566" s="249"/>
      <c r="T566" s="249"/>
      <c r="U566" s="249"/>
      <c r="V566" s="249"/>
      <c r="W566" s="249"/>
      <c r="X566" s="249"/>
      <c r="Y566" s="249"/>
      <c r="Z566" s="249"/>
      <c r="AA566" s="249"/>
    </row>
    <row r="567" spans="1:27">
      <c r="A567" s="249"/>
      <c r="B567" s="249"/>
      <c r="C567" s="249"/>
      <c r="D567" s="249"/>
      <c r="E567" s="249"/>
      <c r="F567" s="249"/>
      <c r="G567" s="249"/>
      <c r="H567" s="249"/>
      <c r="I567" s="249"/>
      <c r="J567" s="249"/>
      <c r="K567" s="249"/>
      <c r="L567" s="249"/>
      <c r="M567" s="249"/>
      <c r="N567" s="249"/>
      <c r="O567" s="249"/>
      <c r="P567" s="249"/>
      <c r="Q567" s="249"/>
      <c r="R567" s="249"/>
      <c r="S567" s="249"/>
      <c r="T567" s="249"/>
      <c r="U567" s="249"/>
      <c r="V567" s="249"/>
      <c r="W567" s="249"/>
      <c r="X567" s="249"/>
      <c r="Y567" s="249"/>
      <c r="Z567" s="249"/>
      <c r="AA567" s="249"/>
    </row>
    <row r="568" spans="1:27">
      <c r="A568" s="249"/>
      <c r="B568" s="249"/>
      <c r="C568" s="249"/>
      <c r="D568" s="249"/>
      <c r="E568" s="249"/>
      <c r="F568" s="249"/>
      <c r="G568" s="249"/>
      <c r="H568" s="249"/>
      <c r="I568" s="249"/>
      <c r="J568" s="249"/>
      <c r="K568" s="249"/>
      <c r="L568" s="249"/>
      <c r="M568" s="249"/>
      <c r="N568" s="249"/>
      <c r="O568" s="249"/>
      <c r="P568" s="249"/>
      <c r="Q568" s="249"/>
      <c r="R568" s="249"/>
      <c r="S568" s="249"/>
      <c r="T568" s="249"/>
      <c r="U568" s="249"/>
      <c r="V568" s="249"/>
      <c r="W568" s="249"/>
      <c r="X568" s="249"/>
      <c r="Y568" s="249"/>
      <c r="Z568" s="249"/>
      <c r="AA568" s="249"/>
    </row>
    <row r="569" spans="1:27">
      <c r="A569" s="249"/>
      <c r="B569" s="249"/>
      <c r="C569" s="249"/>
      <c r="D569" s="249"/>
      <c r="E569" s="249"/>
      <c r="F569" s="249"/>
      <c r="G569" s="249"/>
      <c r="H569" s="249"/>
      <c r="I569" s="249"/>
      <c r="J569" s="249"/>
      <c r="K569" s="249"/>
      <c r="L569" s="249"/>
      <c r="M569" s="249"/>
      <c r="N569" s="249"/>
      <c r="O569" s="249"/>
      <c r="P569" s="249"/>
      <c r="Q569" s="249"/>
      <c r="R569" s="249"/>
      <c r="S569" s="249"/>
      <c r="T569" s="249"/>
      <c r="U569" s="249"/>
      <c r="V569" s="249"/>
      <c r="W569" s="249"/>
      <c r="X569" s="249"/>
      <c r="Y569" s="249"/>
      <c r="Z569" s="249"/>
      <c r="AA569" s="249"/>
    </row>
    <row r="570" spans="1:27">
      <c r="A570" s="249"/>
      <c r="B570" s="249"/>
      <c r="C570" s="249"/>
      <c r="D570" s="249"/>
      <c r="E570" s="249"/>
      <c r="F570" s="249"/>
      <c r="G570" s="249"/>
      <c r="H570" s="249"/>
      <c r="I570" s="249"/>
      <c r="J570" s="249"/>
      <c r="K570" s="249"/>
      <c r="L570" s="249"/>
      <c r="M570" s="249"/>
      <c r="N570" s="249"/>
      <c r="O570" s="249"/>
      <c r="P570" s="249"/>
      <c r="Q570" s="249"/>
      <c r="R570" s="249"/>
      <c r="S570" s="249"/>
      <c r="T570" s="249"/>
      <c r="U570" s="249"/>
      <c r="V570" s="249"/>
      <c r="W570" s="249"/>
      <c r="X570" s="249"/>
      <c r="Y570" s="249"/>
      <c r="Z570" s="249"/>
      <c r="AA570" s="249"/>
    </row>
    <row r="571" spans="1:27">
      <c r="A571" s="249"/>
      <c r="B571" s="249"/>
      <c r="C571" s="249"/>
      <c r="D571" s="249"/>
      <c r="E571" s="249"/>
      <c r="F571" s="249"/>
      <c r="G571" s="249"/>
      <c r="H571" s="249"/>
      <c r="I571" s="249"/>
      <c r="J571" s="249"/>
      <c r="K571" s="249"/>
      <c r="L571" s="249"/>
      <c r="M571" s="249"/>
      <c r="N571" s="249"/>
      <c r="O571" s="249"/>
      <c r="P571" s="249"/>
      <c r="Q571" s="249"/>
      <c r="R571" s="249"/>
      <c r="S571" s="249"/>
      <c r="T571" s="249"/>
      <c r="U571" s="249"/>
      <c r="V571" s="249"/>
      <c r="W571" s="249"/>
      <c r="X571" s="249"/>
      <c r="Y571" s="249"/>
      <c r="Z571" s="249"/>
      <c r="AA571" s="249"/>
    </row>
    <row r="572" spans="1:27">
      <c r="A572" s="249"/>
      <c r="B572" s="249"/>
      <c r="C572" s="249"/>
      <c r="D572" s="249"/>
      <c r="E572" s="249"/>
      <c r="F572" s="249"/>
      <c r="G572" s="249"/>
      <c r="H572" s="249"/>
      <c r="I572" s="249"/>
      <c r="J572" s="249"/>
      <c r="K572" s="249"/>
      <c r="L572" s="249"/>
      <c r="M572" s="249"/>
      <c r="N572" s="249"/>
      <c r="O572" s="249"/>
      <c r="P572" s="249"/>
      <c r="Q572" s="249"/>
      <c r="R572" s="249"/>
      <c r="S572" s="249"/>
      <c r="T572" s="249"/>
      <c r="U572" s="249"/>
      <c r="V572" s="249"/>
      <c r="W572" s="249"/>
      <c r="X572" s="249"/>
      <c r="Y572" s="249"/>
      <c r="Z572" s="249"/>
      <c r="AA572" s="249"/>
    </row>
    <row r="573" spans="1:27">
      <c r="A573" s="249"/>
      <c r="B573" s="249"/>
      <c r="C573" s="249"/>
      <c r="D573" s="249"/>
      <c r="E573" s="249"/>
      <c r="F573" s="249"/>
      <c r="G573" s="249"/>
      <c r="H573" s="249"/>
      <c r="I573" s="249"/>
      <c r="J573" s="249"/>
      <c r="K573" s="249"/>
      <c r="L573" s="249"/>
      <c r="M573" s="249"/>
      <c r="N573" s="249"/>
      <c r="O573" s="249"/>
      <c r="P573" s="249"/>
      <c r="Q573" s="249"/>
      <c r="R573" s="249"/>
      <c r="S573" s="249"/>
      <c r="T573" s="249"/>
      <c r="U573" s="249"/>
      <c r="V573" s="249"/>
      <c r="W573" s="249"/>
      <c r="X573" s="249"/>
      <c r="Y573" s="249"/>
      <c r="Z573" s="249"/>
      <c r="AA573" s="249"/>
    </row>
    <row r="574" spans="1:27">
      <c r="A574" s="249"/>
      <c r="B574" s="249"/>
      <c r="C574" s="249"/>
      <c r="D574" s="249"/>
      <c r="E574" s="249"/>
      <c r="F574" s="249"/>
      <c r="G574" s="249"/>
      <c r="H574" s="249"/>
      <c r="I574" s="249"/>
      <c r="J574" s="249"/>
      <c r="K574" s="249"/>
      <c r="L574" s="249"/>
      <c r="M574" s="249"/>
      <c r="N574" s="249"/>
      <c r="O574" s="249"/>
      <c r="P574" s="249"/>
      <c r="Q574" s="249"/>
      <c r="R574" s="249"/>
      <c r="S574" s="249"/>
      <c r="T574" s="249"/>
      <c r="U574" s="249"/>
      <c r="V574" s="249"/>
      <c r="W574" s="249"/>
      <c r="X574" s="249"/>
      <c r="Y574" s="249"/>
      <c r="Z574" s="249"/>
      <c r="AA574" s="249"/>
    </row>
    <row r="575" spans="1:27">
      <c r="A575" s="249"/>
      <c r="B575" s="249"/>
      <c r="C575" s="249"/>
      <c r="D575" s="249"/>
      <c r="E575" s="249"/>
      <c r="F575" s="249"/>
      <c r="G575" s="249"/>
      <c r="H575" s="249"/>
      <c r="I575" s="249"/>
      <c r="J575" s="249"/>
      <c r="K575" s="249"/>
      <c r="L575" s="249"/>
      <c r="M575" s="249"/>
      <c r="N575" s="249"/>
      <c r="O575" s="249"/>
      <c r="P575" s="249"/>
      <c r="Q575" s="249"/>
      <c r="R575" s="249"/>
      <c r="S575" s="249"/>
      <c r="T575" s="249"/>
      <c r="U575" s="249"/>
      <c r="V575" s="249"/>
      <c r="W575" s="249"/>
      <c r="X575" s="249"/>
      <c r="Y575" s="249"/>
      <c r="Z575" s="249"/>
      <c r="AA575" s="249"/>
    </row>
    <row r="576" spans="1:27">
      <c r="A576" s="249"/>
      <c r="B576" s="249"/>
      <c r="C576" s="249"/>
      <c r="D576" s="249"/>
      <c r="E576" s="249"/>
      <c r="F576" s="249"/>
      <c r="G576" s="249"/>
      <c r="H576" s="249"/>
      <c r="I576" s="249"/>
      <c r="J576" s="249"/>
      <c r="K576" s="249"/>
      <c r="L576" s="249"/>
      <c r="M576" s="249"/>
      <c r="N576" s="249"/>
      <c r="O576" s="249"/>
      <c r="P576" s="249"/>
      <c r="Q576" s="249"/>
      <c r="R576" s="249"/>
      <c r="S576" s="249"/>
      <c r="T576" s="249"/>
      <c r="U576" s="249"/>
      <c r="V576" s="249"/>
      <c r="W576" s="249"/>
      <c r="X576" s="249"/>
      <c r="Y576" s="249"/>
      <c r="Z576" s="249"/>
      <c r="AA576" s="249"/>
    </row>
    <row r="577" spans="1:27">
      <c r="A577" s="249"/>
      <c r="B577" s="249"/>
      <c r="C577" s="249"/>
      <c r="D577" s="249"/>
      <c r="E577" s="249"/>
      <c r="F577" s="249"/>
      <c r="G577" s="249"/>
      <c r="H577" s="249"/>
      <c r="I577" s="249"/>
      <c r="J577" s="249"/>
      <c r="K577" s="249"/>
      <c r="L577" s="249"/>
      <c r="M577" s="249"/>
      <c r="N577" s="249"/>
      <c r="O577" s="249"/>
      <c r="P577" s="249"/>
      <c r="Q577" s="249"/>
      <c r="R577" s="249"/>
      <c r="S577" s="249"/>
      <c r="T577" s="249"/>
      <c r="U577" s="249"/>
      <c r="V577" s="249"/>
      <c r="W577" s="249"/>
      <c r="X577" s="249"/>
      <c r="Y577" s="249"/>
      <c r="Z577" s="249"/>
      <c r="AA577" s="249"/>
    </row>
    <row r="578" spans="1:27">
      <c r="A578" s="249"/>
      <c r="B578" s="249"/>
      <c r="C578" s="249"/>
      <c r="D578" s="249"/>
      <c r="E578" s="249"/>
      <c r="F578" s="249"/>
      <c r="G578" s="249"/>
      <c r="H578" s="249"/>
      <c r="I578" s="249"/>
      <c r="J578" s="249"/>
      <c r="K578" s="249"/>
      <c r="L578" s="249"/>
      <c r="M578" s="249"/>
      <c r="N578" s="249"/>
      <c r="O578" s="249"/>
      <c r="P578" s="249"/>
      <c r="Q578" s="249"/>
      <c r="R578" s="249"/>
      <c r="S578" s="249"/>
      <c r="T578" s="249"/>
      <c r="U578" s="249"/>
      <c r="V578" s="249"/>
      <c r="W578" s="249"/>
      <c r="X578" s="249"/>
      <c r="Y578" s="249"/>
      <c r="Z578" s="249"/>
      <c r="AA578" s="249"/>
    </row>
    <row r="579" spans="1:27">
      <c r="A579" s="249"/>
      <c r="B579" s="249"/>
      <c r="C579" s="249"/>
      <c r="D579" s="249"/>
      <c r="E579" s="249"/>
      <c r="F579" s="249"/>
      <c r="G579" s="249"/>
      <c r="H579" s="249"/>
      <c r="I579" s="249"/>
      <c r="J579" s="249"/>
      <c r="K579" s="249"/>
      <c r="L579" s="249"/>
      <c r="M579" s="249"/>
      <c r="N579" s="249"/>
      <c r="O579" s="249"/>
      <c r="P579" s="249"/>
      <c r="Q579" s="249"/>
      <c r="R579" s="249"/>
      <c r="S579" s="249"/>
      <c r="T579" s="249"/>
      <c r="U579" s="249"/>
      <c r="V579" s="249"/>
      <c r="W579" s="249"/>
      <c r="X579" s="249"/>
      <c r="Y579" s="249"/>
      <c r="Z579" s="249"/>
      <c r="AA579" s="249"/>
    </row>
    <row r="580" spans="1:27">
      <c r="A580" s="249"/>
      <c r="B580" s="249"/>
      <c r="C580" s="249"/>
      <c r="D580" s="249"/>
      <c r="E580" s="249"/>
      <c r="F580" s="249"/>
      <c r="G580" s="249"/>
      <c r="H580" s="249"/>
      <c r="I580" s="249"/>
      <c r="J580" s="249"/>
      <c r="K580" s="249"/>
      <c r="L580" s="249"/>
      <c r="M580" s="249"/>
      <c r="N580" s="249"/>
      <c r="O580" s="249"/>
      <c r="P580" s="249"/>
      <c r="Q580" s="249"/>
      <c r="R580" s="249"/>
      <c r="S580" s="249"/>
      <c r="T580" s="249"/>
      <c r="U580" s="249"/>
      <c r="V580" s="249"/>
      <c r="W580" s="249"/>
      <c r="X580" s="249"/>
      <c r="Y580" s="249"/>
      <c r="Z580" s="249"/>
      <c r="AA580" s="249"/>
    </row>
  </sheetData>
  <phoneticPr fontId="0" type="noConversion"/>
  <printOptions headings="1"/>
  <pageMargins left="0.74803149606299213" right="0.74803149606299213" top="0.98425196850393704" bottom="0.98425196850393704" header="0.51181102362204722" footer="0.51181102362204722"/>
  <pageSetup paperSize="9" scale="70" fitToHeight="0" orientation="landscape" horizontalDpi="4294967292" r:id="rId1"/>
  <headerFooter alignWithMargins="0">
    <oddHeader>&amp;C&amp;A</oddHeader>
    <oddFooter>&amp;LAppendix A - Transmission roll forward model - version 3&amp;R &amp;P</oddFooter>
  </headerFooter>
  <ignoredErrors>
    <ignoredError sqref="M171 N171:Q171 M228:Q228 M229:Q229 M226:Q226 M227:Q227 M224:Q224 M225:Q225 M222:Q222 M223:Q223 M220:Q220 M221:Q221 M218:Q218 M219:Q219 M216:Q216 M217:Q217 M214:Q214 M215:Q215 M212:Q212 M213:Q213 M210:Q210 M206:Q206 M204:Q204 M202:Q202 M200:Q200 M198:Q198 M207:Q207 M205:Q205 M203:Q203 M194:Q194 M201:Q201 M199:Q199 M192:Q192 M176:Q176 M172:Q172 M190:Q190 M197:Q197 M186:Q186 M188:Q188 M184:Q184 M182:Q182 M178:Q178 M174:Q174 M196:Q196 M193:Q193 M189:Q189 M185:Q185 M181:Q181 M177:Q177 M173:Q173 M195:Q195 M191:Q191 M187:Q187 M183:Q183 M179:Q179 M175:Q175 M180:Q180 M211:Q211 M208:Q208 M209:Q209 M231:Q231 K434:Q434 K484:Q484 K522:Q522 M230:Q230 M233:Q233 M232:Q232 M235:Q235 M234:Q234 M237:Q237 M236:Q236 M239:Q239 M238:Q238 M241:Q241 M240:Q240 M243:Q243 M242:Q242 M245:Q245 M244:Q244 M247:Q247 M246:Q246 M249:Q249 M248:Q248 M251:Q251 M250:Q250 M253:Q253 M252:Q252 M255:Q255 M254:Q254 M257:Q257 M256:Q256 M261:Q261 M260:Q260 M263:Q263 M262:Q262 M265:Q265 M264:Q264 M267:Q267 M266:Q266 M269:Q270 M268:Q268 M259:Q259 K433:Q433 K436:Q436 K435:Q435 K438:Q438 K437:Q437 K440:Q440 K439:Q439 K442:Q442 K441:Q441 K444:Q444 K443:Q443 K446:Q446 K445:Q445 K448:Q448 K447:Q447 K450:Q450 K449:Q449 K452:Q452 K451:Q451 K454:Q454 K453:Q453 K456:Q456 K455:Q455 K458:Q458 K457:Q457 K460:Q460 K459:Q459 K462:Q462 K461:Q461 K464:Q464 K463:Q463 K466:Q466 K465:Q465 K468:Q472 K467:Q467 K474:Q474 K473:Q473 K476:Q476 K475:Q475 K478:Q478 K477:Q477 K480:Q480 K479:Q479 K481:Q481 K483:Q483 K486:Q486 K485:Q485 K488:Q488 K487:Q487 K490:Q490 K489:Q489 K492:Q492 K491:Q491 K494:Q494 K493:Q493 K496:Q496 K495:Q495 K498:Q498 K497:Q497 K500:Q500 K499:Q499 K502:Q502 K501:Q501 K504:Q504 K503:Q503 K506:Q506 K505:Q505 K508:Q508 K507:Q507 K510:Q510 K509:Q509 K512:Q512 K511:Q511 K514:Q514 K513:Q513 K516:Q516 K515:Q515 K518:Q518 K517:Q517 K520:Q520 K519:Q519 K521:Q521 K524:Q524 K523:Q523 K526:Q526 K525:Q525 K528:Q528 K527:Q527 K530:Q530 K529:Q529 J530 J528 J526 J524 J520 J518 J516 J514 J512 J510 J508 J506 J504 J502 J500 J498 J496 J494 J492 J490 J488 J486 J480 J478 J476 J474 J468:J472 J466 J464 J462 J460 J458 J456 J454 J452 J450 J448 J446 J444 J442 J440 J438 J436 J522 J484 J434 I433:J433 I435:J435 I434 I485:J485 I484 I523:J523 I522 I437:J437 I436 I439:J439 I438 I441:J441 I440 I443:J443 I442 I445:J445 I444 I447:J447 I446 I449:J449 I448 I451:J451 I450 I453:J453 I452 I455:J455 I454 I457:J457 I456 I459:J459 I458 I461:J461 I460 I463:J463 I462 I465:J465 I464 I467:J467 I466 I473:J473 I468:I472 I475:J475 I474 I477:J477 I476 I479:J479 I478 I481:J483 I480 I487:J487 I486 I489:J489 I488 I491:J491 I490 I493:J493 I492 I495:J495 I494 I497:J497 I496 I499:J499 I498 I501:J501 I500 I503:J503 I502 I505:J505 I504 I507:J507 I506 I509:J509 I508 I511:J511 I510 I513:J513 I512 I515:J515 I514 I517:J517 I516 I519:J519 I518 I521:J521 I520 I525:J525 I524 I527:J527 I526 I529:J529 I528 I531:J531 I530 J259:L259 K268:L268 J269:L270 K266:L266 J267:L267 K264:L264 J265:L265 K262:L262 J263:L263 K260:L260 J261:L261 K256:L256 J257:L257 K254:L254 J255:L255 K252:L252 J253:L253 K250:L250 J251:L251 K248:L248 J249:L249 K246:L246 J247:L247 K244:L244 J245:L245 K242:L242 J243:L243 K240:L240 J241:L241 K238:L238 J239:L239 K236:L236 J237:L237 K234:L234 J235:L235 K232:L232 J233:L233 K230:L230 J229:K229 J231:L231 J227:K227 K228:L228 J225:K225 K226:L226 J223:K223 K224:L224 J221:K221 K222:L222 J219:K219 K220:L220 J217:K217 K218:L218 J215:K215 K216:L216 J213:K213 K214:L214 K210:L210 J207:L207 J205:L205 K206:L206 J203:L203 K204:L204 J201:L201 K202:L202 J199:L199 K200:L200 J197:L197 K196:L196 J193:L193 K194:L194 J189:L189 K190:L190 J185:L185 K186:L186 J181:L181 J177:L177 K178:L178 J173:L173 K174:L174 J195:L195 K198:L198 J191:L191 K192:L192 J187:L187 K188:L188 J183:L183 K184:L184 J179:L179 J175:L175 K176:L176 K180:L180 K182:L182 J211:K211 K212:L212 K208:L208 J209:L209 K172:L172 L211 L213 L215 L217 L219 L221 L223 L225 L227 L229 I173 I230:J230 I229 I228:J228 I227 I226:J226 I225 I224:J224 I223 I222:J222 I221 I220:J220 I219 I218:J218 I217 I216:J216 I215 I214:J214 I213 I212:J212 I211 I172:J172 I210:J210 I209 I208:J208 I183 I182:J182 I181 I180:J180 I177 I176:J176 I175 I179 I185 I184:J184 I189 I188:J188 I187 I193 I192:J192 I191 I199 I198:J198 I197 I195 I174:J174 I178:J178 I186:J186 I190:J190 I194:J194 I196:J196 I201 I200:J200 I203 I202:J202 I205 I204:J204 I207 I206:J206 I232:J232 I231 I234:J234 I233 I236:J236 I235 I238:J238 I237 I240:J240 I239 I242:J242 I241 I244:J244 I243 I246:J246 I245 I248:J248 I247 I250:J250 I249 I252:J252 I251 I254:J254 I253 I256:J256 I255 I258:L258 I257 I262:J262 I261 I260:J260 I264:J264 I263 I266:J266 I265 I268:J268 I267 I269:I270 I259 M258:Q258" formula="1"/>
  </ignoredError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pageSetUpPr fitToPage="1"/>
  </sheetPr>
  <dimension ref="A1:AA1650"/>
  <sheetViews>
    <sheetView topLeftCell="A10" zoomScaleNormal="100" workbookViewId="0">
      <selection activeCell="G769" sqref="G769"/>
    </sheetView>
  </sheetViews>
  <sheetFormatPr defaultRowHeight="12.75" outlineLevelRow="2"/>
  <cols>
    <col min="1" max="1" width="2" customWidth="1"/>
    <col min="2" max="2" width="2.28515625" customWidth="1"/>
    <col min="3" max="3" width="22.85546875" customWidth="1"/>
    <col min="4" max="4" width="13.28515625" customWidth="1"/>
    <col min="6" max="6" width="3.5703125" customWidth="1"/>
    <col min="7" max="7" width="12.85546875" bestFit="1" customWidth="1"/>
    <col min="8" max="8" width="10" customWidth="1"/>
    <col min="9" max="9" width="10.140625" customWidth="1"/>
    <col min="10" max="11" width="10" customWidth="1"/>
    <col min="12" max="13" width="10.7109375" customWidth="1"/>
    <col min="14" max="14" width="10.5703125" customWidth="1"/>
    <col min="15" max="62" width="9.5703125" bestFit="1" customWidth="1"/>
  </cols>
  <sheetData>
    <row r="1" spans="1:27">
      <c r="A1" s="4"/>
      <c r="B1" s="4"/>
      <c r="C1" s="4"/>
      <c r="D1" s="4"/>
      <c r="E1" s="4"/>
      <c r="F1" s="4"/>
      <c r="G1" s="43"/>
      <c r="H1" s="43"/>
      <c r="I1" s="43"/>
      <c r="J1" s="43"/>
      <c r="K1" s="43"/>
      <c r="L1" s="43"/>
      <c r="M1" s="43"/>
      <c r="N1" s="43"/>
      <c r="O1" s="43"/>
      <c r="P1" s="43"/>
      <c r="Q1" s="43"/>
      <c r="R1" s="43"/>
      <c r="S1" s="43"/>
      <c r="T1" s="43"/>
      <c r="U1" s="43"/>
      <c r="V1" s="43"/>
      <c r="W1" s="43"/>
      <c r="X1" s="43"/>
      <c r="Y1" s="43"/>
      <c r="Z1" s="43"/>
      <c r="AA1" s="249"/>
    </row>
    <row r="2" spans="1:27" ht="15.75">
      <c r="A2" s="4"/>
      <c r="B2" s="4"/>
      <c r="C2" s="285" t="str">
        <f>'DMS input'!$C$16&amp;" - Asset Roll Forward"&amp;" - TNSP RFM - version "&amp;Intro!$M$4</f>
        <v>VTS - Asset Roll Forward - TNSP RFM - version 3</v>
      </c>
      <c r="D2" s="4"/>
      <c r="E2" s="4"/>
      <c r="F2" s="4"/>
      <c r="G2" s="4"/>
      <c r="H2" s="4"/>
      <c r="I2" s="1074">
        <f>'RFM input'!H391</f>
        <v>4.6016585365853846E-2</v>
      </c>
      <c r="J2" s="4"/>
      <c r="K2" s="4"/>
      <c r="L2" s="4"/>
      <c r="M2" s="4"/>
      <c r="N2" s="4"/>
      <c r="O2" s="4"/>
      <c r="P2" s="4"/>
      <c r="Q2" s="4"/>
      <c r="R2" s="4"/>
      <c r="S2" s="7"/>
      <c r="T2" s="7"/>
      <c r="U2" s="7"/>
      <c r="V2" s="7"/>
      <c r="W2" s="7"/>
      <c r="X2" s="7"/>
      <c r="Y2" s="7"/>
      <c r="Z2" s="7"/>
      <c r="AA2" s="249"/>
    </row>
    <row r="3" spans="1:27">
      <c r="A3" s="48"/>
      <c r="B3" s="48"/>
      <c r="C3" s="49"/>
      <c r="D3" s="48"/>
      <c r="E3" s="48"/>
      <c r="F3" s="48"/>
      <c r="G3" s="196">
        <v>0</v>
      </c>
      <c r="H3" s="196">
        <f t="shared" ref="H3:R3" si="0">G3+1</f>
        <v>1</v>
      </c>
      <c r="I3" s="196">
        <f t="shared" si="0"/>
        <v>2</v>
      </c>
      <c r="J3" s="196">
        <f t="shared" si="0"/>
        <v>3</v>
      </c>
      <c r="K3" s="196">
        <f t="shared" si="0"/>
        <v>4</v>
      </c>
      <c r="L3" s="196">
        <f t="shared" si="0"/>
        <v>5</v>
      </c>
      <c r="M3" s="196">
        <f t="shared" si="0"/>
        <v>6</v>
      </c>
      <c r="N3" s="196">
        <f t="shared" si="0"/>
        <v>7</v>
      </c>
      <c r="O3" s="196">
        <f t="shared" si="0"/>
        <v>8</v>
      </c>
      <c r="P3" s="196">
        <f t="shared" si="0"/>
        <v>9</v>
      </c>
      <c r="Q3" s="196">
        <f t="shared" si="0"/>
        <v>10</v>
      </c>
      <c r="R3" s="196">
        <f t="shared" si="0"/>
        <v>11</v>
      </c>
      <c r="S3" s="43"/>
      <c r="T3" s="43"/>
      <c r="U3" s="43"/>
      <c r="V3" s="43"/>
      <c r="W3" s="43"/>
      <c r="X3" s="43"/>
      <c r="Y3" s="43"/>
      <c r="Z3" s="43"/>
      <c r="AA3" s="249"/>
    </row>
    <row r="4" spans="1:27" ht="15.75">
      <c r="A4" s="73"/>
      <c r="B4" s="73"/>
      <c r="C4" s="74" t="s">
        <v>2</v>
      </c>
      <c r="D4" s="73"/>
      <c r="E4" s="73"/>
      <c r="F4" s="73"/>
      <c r="G4" s="132" t="str">
        <f>'RFM input'!G60</f>
        <v>2013</v>
      </c>
      <c r="H4" s="132">
        <f>'RFM input'!H60</f>
        <v>2013</v>
      </c>
      <c r="I4" s="132">
        <f>'RFM input'!I60</f>
        <v>2014</v>
      </c>
      <c r="J4" s="132">
        <f>'RFM input'!J60</f>
        <v>2015</v>
      </c>
      <c r="K4" s="132">
        <f>'RFM input'!K60</f>
        <v>2016</v>
      </c>
      <c r="L4" s="132">
        <f>'RFM input'!L60</f>
        <v>2017</v>
      </c>
      <c r="M4" s="132">
        <f>'RFM input'!M60</f>
        <v>2018</v>
      </c>
      <c r="N4" s="132">
        <f>'RFM input'!N60</f>
        <v>2019</v>
      </c>
      <c r="O4" s="132">
        <f>'RFM input'!O60</f>
        <v>2020</v>
      </c>
      <c r="P4" s="132">
        <f>'RFM input'!P60</f>
        <v>2021</v>
      </c>
      <c r="Q4" s="132">
        <f>'RFM input'!Q60</f>
        <v>2022</v>
      </c>
      <c r="R4" s="132">
        <f>IF(LEN(Q4)&gt;4,CONCATENATE(LEFT(Q4, 4)+1 &amp;"-" &amp;IF(Q4&gt;"2007-08",,"0") &amp;RIGHT(Q4,2)+1),Q4+1)</f>
        <v>2023</v>
      </c>
      <c r="S4" s="132"/>
      <c r="T4" s="11"/>
      <c r="U4" s="11"/>
      <c r="V4" s="11"/>
      <c r="W4" s="11"/>
      <c r="X4" s="11"/>
      <c r="Y4" s="11"/>
      <c r="Z4" s="11"/>
      <c r="AA4" s="249"/>
    </row>
    <row r="5" spans="1:27">
      <c r="A5" s="10"/>
      <c r="B5" s="10"/>
      <c r="C5" s="10"/>
      <c r="D5" s="10"/>
      <c r="E5" s="10"/>
      <c r="F5" s="10"/>
      <c r="G5" s="10"/>
      <c r="H5" s="10"/>
      <c r="I5" s="10"/>
      <c r="J5" s="10"/>
      <c r="K5" s="10"/>
      <c r="L5" s="10"/>
      <c r="M5" s="10"/>
      <c r="N5" s="10"/>
      <c r="O5" s="10"/>
      <c r="P5" s="10"/>
      <c r="Q5" s="10"/>
      <c r="R5" s="10"/>
      <c r="S5" s="10"/>
      <c r="T5" s="10"/>
      <c r="U5" s="10"/>
      <c r="V5" s="10"/>
      <c r="W5" s="10"/>
      <c r="X5" s="10"/>
      <c r="Y5" s="10"/>
      <c r="Z5" s="10"/>
      <c r="AA5" s="249"/>
    </row>
    <row r="6" spans="1:27" ht="12" customHeight="1">
      <c r="A6" s="4"/>
      <c r="B6" s="4"/>
      <c r="C6" s="4" t="s">
        <v>27</v>
      </c>
      <c r="D6" s="4"/>
      <c r="E6" s="77"/>
      <c r="F6" s="4"/>
      <c r="G6" s="186">
        <f>'RFM input'!G385</f>
        <v>1.2500000000000001E-2</v>
      </c>
      <c r="H6" s="15">
        <f>'RFM input'!H385</f>
        <v>1.2500000000000001E-2</v>
      </c>
      <c r="I6" s="15">
        <f>'RFM input'!I385</f>
        <v>2.5000000000000001E-2</v>
      </c>
      <c r="J6" s="15">
        <f>'RFM input'!J385</f>
        <v>2.5000000000000001E-2</v>
      </c>
      <c r="K6" s="15">
        <f>'RFM input'!K385</f>
        <v>2.5000000000000001E-2</v>
      </c>
      <c r="L6" s="15">
        <f>'RFM input'!L385</f>
        <v>2.5000000000000001E-2</v>
      </c>
      <c r="M6" s="15">
        <f>'RFM input'!M385</f>
        <v>0</v>
      </c>
      <c r="N6" s="15">
        <f>'RFM input'!N385</f>
        <v>0</v>
      </c>
      <c r="O6" s="15">
        <f>'RFM input'!O385</f>
        <v>0</v>
      </c>
      <c r="P6" s="15">
        <f>'RFM input'!P385</f>
        <v>0</v>
      </c>
      <c r="Q6" s="15">
        <f>'RFM input'!Q385</f>
        <v>0</v>
      </c>
      <c r="R6" s="15"/>
      <c r="S6" s="77"/>
      <c r="T6" s="77"/>
      <c r="U6" s="77"/>
      <c r="V6" s="77"/>
      <c r="W6" s="77"/>
      <c r="X6" s="77"/>
      <c r="Y6" s="77"/>
      <c r="Z6" s="77"/>
      <c r="AA6" s="249"/>
    </row>
    <row r="7" spans="1:27">
      <c r="A7" s="4"/>
      <c r="B7" s="4"/>
      <c r="C7" s="4" t="s">
        <v>45</v>
      </c>
      <c r="D7" s="4"/>
      <c r="E7" s="4"/>
      <c r="F7" s="4"/>
      <c r="G7" s="187">
        <f>'RFM input'!G386</f>
        <v>1</v>
      </c>
      <c r="H7" s="197">
        <f>'RFM input'!H386</f>
        <v>1.0125</v>
      </c>
      <c r="I7" s="198">
        <f>'RFM input'!I386</f>
        <v>1.0378124999999998</v>
      </c>
      <c r="J7" s="198">
        <f>'RFM input'!J386</f>
        <v>1.0637578124999998</v>
      </c>
      <c r="K7" s="198">
        <f>'RFM input'!K386</f>
        <v>1.0903517578124997</v>
      </c>
      <c r="L7" s="198">
        <f>'RFM input'!L386</f>
        <v>1.1176105517578121</v>
      </c>
      <c r="M7" s="198">
        <f>'RFM input'!M386</f>
        <v>1.1176105517578121</v>
      </c>
      <c r="N7" s="198">
        <f>'RFM input'!N386</f>
        <v>1.1176105517578121</v>
      </c>
      <c r="O7" s="198">
        <f>'RFM input'!O386</f>
        <v>1.1176105517578121</v>
      </c>
      <c r="P7" s="198">
        <f>'RFM input'!P386</f>
        <v>1.1176105517578121</v>
      </c>
      <c r="Q7" s="198">
        <f>'RFM input'!Q386</f>
        <v>1.1176105517578121</v>
      </c>
      <c r="R7" s="16"/>
      <c r="S7" s="90"/>
      <c r="T7" s="90"/>
      <c r="U7" s="90"/>
      <c r="V7" s="90"/>
      <c r="W7" s="90"/>
      <c r="X7" s="90"/>
      <c r="Y7" s="90"/>
      <c r="Z7" s="90"/>
      <c r="AA7" s="249"/>
    </row>
    <row r="8" spans="1:27">
      <c r="A8" s="4"/>
      <c r="B8" s="4"/>
      <c r="C8" s="4"/>
      <c r="D8" s="4"/>
      <c r="E8" s="4"/>
      <c r="F8" s="4"/>
      <c r="G8" s="89"/>
      <c r="H8" s="89"/>
      <c r="I8" s="89"/>
      <c r="J8" s="89"/>
      <c r="K8" s="89"/>
      <c r="L8" s="89"/>
      <c r="M8" s="89"/>
      <c r="N8" s="16"/>
      <c r="O8" s="16"/>
      <c r="P8" s="16"/>
      <c r="Q8" s="16"/>
      <c r="R8" s="16"/>
      <c r="S8" s="90"/>
      <c r="T8" s="90"/>
      <c r="U8" s="90"/>
      <c r="V8" s="90"/>
      <c r="W8" s="90"/>
      <c r="X8" s="90"/>
      <c r="Y8" s="90"/>
      <c r="Z8" s="90"/>
      <c r="AA8" s="249"/>
    </row>
    <row r="9" spans="1:27">
      <c r="A9" s="65"/>
      <c r="B9" s="65"/>
      <c r="C9" s="72" t="str">
        <f>"Asset Values ($m Real "&amp;G4&amp;")"</f>
        <v>Asset Values ($m Real 2013)</v>
      </c>
      <c r="D9" s="65"/>
      <c r="E9" s="65"/>
      <c r="F9" s="65"/>
      <c r="G9" s="203"/>
      <c r="H9" s="203"/>
      <c r="I9" s="203"/>
      <c r="J9" s="203"/>
      <c r="K9" s="203"/>
      <c r="L9" s="203"/>
      <c r="M9" s="203"/>
      <c r="N9" s="204"/>
      <c r="O9" s="204"/>
      <c r="P9" s="204"/>
      <c r="Q9" s="204"/>
      <c r="R9" s="204"/>
      <c r="S9" s="204"/>
      <c r="T9" s="90"/>
      <c r="U9" s="90"/>
      <c r="V9" s="90"/>
      <c r="W9" s="90"/>
      <c r="X9" s="90"/>
      <c r="Y9" s="90"/>
      <c r="Z9" s="90"/>
      <c r="AA9" s="249"/>
    </row>
    <row r="10" spans="1:27">
      <c r="A10" s="4"/>
      <c r="B10" s="4"/>
      <c r="C10" s="4"/>
      <c r="D10" s="4"/>
      <c r="E10" s="4"/>
      <c r="F10" s="4"/>
      <c r="G10" s="89"/>
      <c r="H10" s="89"/>
      <c r="I10" s="89"/>
      <c r="J10" s="89"/>
      <c r="K10" s="89"/>
      <c r="L10" s="89"/>
      <c r="M10" s="89"/>
      <c r="N10" s="16"/>
      <c r="O10" s="16"/>
      <c r="P10" s="16"/>
      <c r="Q10" s="16"/>
      <c r="R10" s="16"/>
      <c r="S10" s="90"/>
      <c r="T10" s="90"/>
      <c r="U10" s="90"/>
      <c r="V10" s="90"/>
      <c r="W10" s="90"/>
      <c r="X10" s="90"/>
      <c r="Y10" s="90"/>
      <c r="Z10" s="90"/>
      <c r="AA10" s="249"/>
    </row>
    <row r="11" spans="1:27">
      <c r="A11" s="4"/>
      <c r="B11" s="4"/>
      <c r="C11" s="36" t="s">
        <v>52</v>
      </c>
      <c r="D11" s="4"/>
      <c r="E11" s="4"/>
      <c r="F11" s="4"/>
      <c r="G11" s="28"/>
      <c r="H11" s="28">
        <f>SUM(H12:H61)</f>
        <v>18.27112388204565</v>
      </c>
      <c r="I11" s="28">
        <f t="shared" ref="I11:Q11" si="1">SUM(I12:I61)</f>
        <v>97.980618870123067</v>
      </c>
      <c r="J11" s="28">
        <f t="shared" si="1"/>
        <v>24.134438218579803</v>
      </c>
      <c r="K11" s="28">
        <f t="shared" si="1"/>
        <v>13.354088826356447</v>
      </c>
      <c r="L11" s="28">
        <f t="shared" si="1"/>
        <v>8.6831263828626497</v>
      </c>
      <c r="M11" s="28">
        <f t="shared" si="1"/>
        <v>0</v>
      </c>
      <c r="N11" s="28">
        <f t="shared" si="1"/>
        <v>0</v>
      </c>
      <c r="O11" s="28">
        <f t="shared" si="1"/>
        <v>0</v>
      </c>
      <c r="P11" s="28">
        <f t="shared" si="1"/>
        <v>0</v>
      </c>
      <c r="Q11" s="28">
        <f t="shared" si="1"/>
        <v>0</v>
      </c>
      <c r="R11" s="22"/>
      <c r="S11" s="91"/>
      <c r="T11" s="91"/>
      <c r="U11" s="91"/>
      <c r="V11" s="91"/>
      <c r="W11" s="91"/>
      <c r="X11" s="91"/>
      <c r="Y11" s="91"/>
      <c r="Z11" s="91"/>
      <c r="AA11" s="249"/>
    </row>
    <row r="12" spans="1:27" hidden="1" outlineLevel="1">
      <c r="A12" s="4"/>
      <c r="B12" s="4"/>
      <c r="C12" s="36"/>
      <c r="D12" s="217" t="str">
        <f>Asset1</f>
        <v xml:space="preserve">Pipelines </v>
      </c>
      <c r="E12" s="4"/>
      <c r="F12" s="4"/>
      <c r="G12" s="112"/>
      <c r="H12" s="102">
        <f>'RFM input'!H169*(1+4.6%)^0.5</f>
        <v>2.8955529761655239</v>
      </c>
      <c r="I12" s="102">
        <f>'RFM input'!I169*(1+I2)^0.5</f>
        <v>44.509680366922247</v>
      </c>
      <c r="J12" s="102">
        <f>'RFM input'!J169*(1+I2)^0.5</f>
        <v>15.539947006588795</v>
      </c>
      <c r="K12" s="102">
        <f>'RFM input'!K169*(1+I2)^0.5</f>
        <v>8.7280001660185373</v>
      </c>
      <c r="L12" s="102">
        <f>'RFM input'!L169*(1+I2)^0.5</f>
        <v>4.6768573950233332</v>
      </c>
      <c r="M12" s="102">
        <f>'RFM input'!M169*(1+vanilla6)^0.5</f>
        <v>0</v>
      </c>
      <c r="N12" s="102">
        <f>'RFM input'!N169*(1+vanilla7)^0.5</f>
        <v>0</v>
      </c>
      <c r="O12" s="102">
        <f>'RFM input'!O169*(1+vanilla8)^0.5</f>
        <v>0</v>
      </c>
      <c r="P12" s="102">
        <f>'RFM input'!P169*(1+vanilla9)^0.5</f>
        <v>0</v>
      </c>
      <c r="Q12" s="102">
        <f>'RFM input'!Q169*(1+vanilla10)^0.5</f>
        <v>0</v>
      </c>
      <c r="R12" s="22"/>
      <c r="S12" s="91"/>
      <c r="T12" s="91"/>
      <c r="U12" s="91"/>
      <c r="V12" s="91"/>
      <c r="W12" s="91"/>
      <c r="X12" s="91"/>
      <c r="Y12" s="91"/>
      <c r="Z12" s="91"/>
      <c r="AA12" s="249"/>
    </row>
    <row r="13" spans="1:27" hidden="1" outlineLevel="1">
      <c r="A13" s="4"/>
      <c r="B13" s="4"/>
      <c r="C13" s="36"/>
      <c r="D13" s="217" t="str">
        <f>Asset2</f>
        <v xml:space="preserve">Compressors </v>
      </c>
      <c r="E13" s="4"/>
      <c r="F13" s="4"/>
      <c r="G13" s="112"/>
      <c r="H13" s="102">
        <f>'RFM input'!H170*(1+I2)^0.5</f>
        <v>5.5727375726325201</v>
      </c>
      <c r="I13" s="102">
        <f>'RFM input'!I170*(1+I2)^0.5</f>
        <v>37.777262573343528</v>
      </c>
      <c r="J13" s="102">
        <f>'RFM input'!J170*(1+I2)^0.5</f>
        <v>2.0766018155317356</v>
      </c>
      <c r="K13" s="102">
        <f>'RFM input'!K170*(1+I2)^0.5</f>
        <v>0.49134889101781482</v>
      </c>
      <c r="L13" s="102">
        <f>'RFM input'!L170*(1+I2)^0.5</f>
        <v>0.42706704217427682</v>
      </c>
      <c r="M13" s="102">
        <f>'RFM input'!M170*(1+vanilla6)^0.5</f>
        <v>0</v>
      </c>
      <c r="N13" s="102">
        <f>'RFM input'!N170*(1+vanilla7)^0.5</f>
        <v>0</v>
      </c>
      <c r="O13" s="102">
        <f>'RFM input'!O170*(1+vanilla8)^0.5</f>
        <v>0</v>
      </c>
      <c r="P13" s="102">
        <f>'RFM input'!P170*(1+vanilla9)^0.5</f>
        <v>0</v>
      </c>
      <c r="Q13" s="102">
        <f>'RFM input'!Q170*(1+vanilla10)^0.5</f>
        <v>0</v>
      </c>
      <c r="R13" s="22"/>
      <c r="S13" s="91"/>
      <c r="T13" s="91"/>
      <c r="U13" s="91"/>
      <c r="V13" s="91"/>
      <c r="W13" s="91"/>
      <c r="X13" s="91"/>
      <c r="Y13" s="91"/>
      <c r="Z13" s="91"/>
      <c r="AA13" s="249"/>
    </row>
    <row r="14" spans="1:27" hidden="1" outlineLevel="1">
      <c r="A14" s="4"/>
      <c r="B14" s="4"/>
      <c r="C14" s="36"/>
      <c r="D14" s="217" t="str">
        <f>Asset3</f>
        <v>City Gates &amp; Field Regulators</v>
      </c>
      <c r="E14" s="4"/>
      <c r="F14" s="4"/>
      <c r="G14" s="112"/>
      <c r="H14" s="102">
        <f>'RFM input'!H171*(1+I2)^0.5</f>
        <v>5.6022449968823871</v>
      </c>
      <c r="I14" s="102">
        <f>'RFM input'!I171*(1+I2)^0.5</f>
        <v>9.0064425635452743</v>
      </c>
      <c r="J14" s="102">
        <f>'RFM input'!J171*(1+I2)^0.5</f>
        <v>4.2919178845776722</v>
      </c>
      <c r="K14" s="102">
        <f>'RFM input'!K171*(1+I2)^0.5</f>
        <v>1.5682403916625109</v>
      </c>
      <c r="L14" s="102">
        <f>'RFM input'!L171*(1+I2)^0.5</f>
        <v>0.49889168655589844</v>
      </c>
      <c r="M14" s="102">
        <f>'RFM input'!M171*(1+vanilla6)^0.5</f>
        <v>0</v>
      </c>
      <c r="N14" s="102">
        <f>'RFM input'!N171*(1+vanilla7)^0.5</f>
        <v>0</v>
      </c>
      <c r="O14" s="102">
        <f>'RFM input'!O171*(1+vanilla8)^0.5</f>
        <v>0</v>
      </c>
      <c r="P14" s="102">
        <f>'RFM input'!P171*(1+vanilla9)^0.5</f>
        <v>0</v>
      </c>
      <c r="Q14" s="102">
        <f>'RFM input'!Q171*(1+vanilla10)^0.5</f>
        <v>0</v>
      </c>
      <c r="R14" s="22"/>
      <c r="S14" s="91"/>
      <c r="T14" s="91"/>
      <c r="U14" s="91"/>
      <c r="V14" s="91"/>
      <c r="W14" s="91"/>
      <c r="X14" s="91"/>
      <c r="Y14" s="91"/>
      <c r="Z14" s="91"/>
      <c r="AA14" s="249"/>
    </row>
    <row r="15" spans="1:27" hidden="1" outlineLevel="1">
      <c r="A15" s="4"/>
      <c r="B15" s="4"/>
      <c r="C15" s="36"/>
      <c r="D15" s="217" t="str">
        <f>Asset4</f>
        <v>Odourant Plants</v>
      </c>
      <c r="E15" s="4"/>
      <c r="F15" s="4"/>
      <c r="G15" s="112"/>
      <c r="H15" s="102">
        <f>'RFM input'!H172*(1+I2)^0.5</f>
        <v>0</v>
      </c>
      <c r="I15" s="102">
        <f>'RFM input'!I172*(1+I2)^0.5</f>
        <v>0</v>
      </c>
      <c r="J15" s="102">
        <f>'RFM input'!J172*(1+vanilla3)^0.5</f>
        <v>0</v>
      </c>
      <c r="K15" s="102">
        <f>'RFM input'!K172*(1+I2)^0.5</f>
        <v>0</v>
      </c>
      <c r="L15" s="102">
        <f>'RFM input'!L172*(1+vanilla5)^0.5</f>
        <v>0</v>
      </c>
      <c r="M15" s="102">
        <f>'RFM input'!M172*(1+vanilla6)^0.5</f>
        <v>0</v>
      </c>
      <c r="N15" s="102">
        <f>'RFM input'!N172*(1+vanilla7)^0.5</f>
        <v>0</v>
      </c>
      <c r="O15" s="102">
        <f>'RFM input'!O172*(1+vanilla8)^0.5</f>
        <v>0</v>
      </c>
      <c r="P15" s="102">
        <f>'RFM input'!P172*(1+vanilla9)^0.5</f>
        <v>0</v>
      </c>
      <c r="Q15" s="102">
        <f>'RFM input'!Q172*(1+vanilla10)^0.5</f>
        <v>0</v>
      </c>
      <c r="R15" s="22"/>
      <c r="S15" s="91"/>
      <c r="T15" s="91"/>
      <c r="U15" s="91"/>
      <c r="V15" s="91"/>
      <c r="W15" s="91"/>
      <c r="X15" s="91"/>
      <c r="Y15" s="91"/>
      <c r="Z15" s="91"/>
      <c r="AA15" s="249"/>
    </row>
    <row r="16" spans="1:27" hidden="1" outlineLevel="1">
      <c r="A16" s="4"/>
      <c r="B16" s="4"/>
      <c r="C16" s="36"/>
      <c r="D16" s="217" t="str">
        <f>Asset5</f>
        <v>Gas Quality</v>
      </c>
      <c r="E16" s="4"/>
      <c r="F16" s="4"/>
      <c r="G16" s="112"/>
      <c r="H16" s="102">
        <f>'RFM input'!H173*(1+I2)^0.5</f>
        <v>0.22976757351658245</v>
      </c>
      <c r="I16" s="102">
        <f>'RFM input'!I173*(1+I2)^0.5</f>
        <v>0.3598845803048355</v>
      </c>
      <c r="J16" s="102">
        <f>'RFM input'!J173*(1+I2)^0.5</f>
        <v>0.10282863156265608</v>
      </c>
      <c r="K16" s="102">
        <f>'RFM input'!K173*(1+I2)^0.5</f>
        <v>0.10298470158387585</v>
      </c>
      <c r="L16" s="102">
        <f>'RFM input'!L173*(1+vanilla5)^0.5</f>
        <v>0</v>
      </c>
      <c r="M16" s="102">
        <f>'RFM input'!M173*(1+vanilla6)^0.5</f>
        <v>0</v>
      </c>
      <c r="N16" s="102">
        <f>'RFM input'!N173*(1+vanilla7)^0.5</f>
        <v>0</v>
      </c>
      <c r="O16" s="102">
        <f>'RFM input'!O173*(1+vanilla8)^0.5</f>
        <v>0</v>
      </c>
      <c r="P16" s="102">
        <f>'RFM input'!P173*(1+vanilla9)^0.5</f>
        <v>0</v>
      </c>
      <c r="Q16" s="102">
        <f>'RFM input'!Q173*(1+vanilla10)^0.5</f>
        <v>0</v>
      </c>
      <c r="R16" s="22"/>
      <c r="S16" s="91"/>
      <c r="T16" s="91"/>
      <c r="U16" s="91"/>
      <c r="V16" s="91"/>
      <c r="W16" s="91"/>
      <c r="X16" s="91"/>
      <c r="Y16" s="91"/>
      <c r="Z16" s="91"/>
      <c r="AA16" s="249"/>
    </row>
    <row r="17" spans="1:27" hidden="1" outlineLevel="1">
      <c r="A17" s="4"/>
      <c r="B17" s="4"/>
      <c r="C17" s="36"/>
      <c r="D17" s="217" t="str">
        <f>Asset6</f>
        <v xml:space="preserve">Other </v>
      </c>
      <c r="E17" s="4"/>
      <c r="F17" s="4"/>
      <c r="G17" s="112"/>
      <c r="H17" s="102">
        <f>'RFM input'!H174*(1+I2)^0.5</f>
        <v>-0.64853605574355155</v>
      </c>
      <c r="I17" s="102">
        <f>'RFM input'!I174*(1+I2)^0.5</f>
        <v>0.61534899199461746</v>
      </c>
      <c r="J17" s="102">
        <f>'RFM input'!J174*(1+I2)^0.5</f>
        <v>1.6495170724000574</v>
      </c>
      <c r="K17" s="102">
        <f>'RFM input'!K174*(1+I2)^0.5</f>
        <v>2.2782511034154007</v>
      </c>
      <c r="L17" s="102">
        <f>'RFM input'!L174*(1+I2)^0.5</f>
        <v>3.0491956897760466</v>
      </c>
      <c r="M17" s="102">
        <f>'RFM input'!M174*(1+vanilla6)^0.5</f>
        <v>0</v>
      </c>
      <c r="N17" s="102">
        <f>'RFM input'!N174*(1+vanilla7)^0.5</f>
        <v>0</v>
      </c>
      <c r="O17" s="102">
        <f>'RFM input'!O174*(1+vanilla8)^0.5</f>
        <v>0</v>
      </c>
      <c r="P17" s="102">
        <f>'RFM input'!P174*(1+vanilla9)^0.5</f>
        <v>0</v>
      </c>
      <c r="Q17" s="102">
        <f>'RFM input'!Q174*(1+vanilla10)^0.5</f>
        <v>0</v>
      </c>
      <c r="R17" s="22"/>
      <c r="S17" s="91"/>
      <c r="T17" s="91"/>
      <c r="U17" s="91"/>
      <c r="V17" s="91"/>
      <c r="W17" s="91"/>
      <c r="X17" s="91"/>
      <c r="Y17" s="91"/>
      <c r="Z17" s="91"/>
      <c r="AA17" s="249"/>
    </row>
    <row r="18" spans="1:27" hidden="1" outlineLevel="1">
      <c r="A18" s="4"/>
      <c r="B18" s="4"/>
      <c r="C18" s="36"/>
      <c r="D18" s="217" t="str">
        <f>Asset7</f>
        <v>General Building</v>
      </c>
      <c r="E18" s="4"/>
      <c r="F18" s="4"/>
      <c r="G18" s="112"/>
      <c r="H18" s="102">
        <f>'RFM input'!H175*(1+I2)^0.5</f>
        <v>4.6193568185921885</v>
      </c>
      <c r="I18" s="102">
        <f>'RFM input'!I175*(1+I2)^0.5</f>
        <v>5.7119997940125575</v>
      </c>
      <c r="J18" s="102">
        <f>'RFM input'!J175*(1+I2)^0.5</f>
        <v>0.21570068668150175</v>
      </c>
      <c r="K18" s="102">
        <f>'RFM input'!K175*(1+I2)^0.5</f>
        <v>0.18526357265830606</v>
      </c>
      <c r="L18" s="102">
        <f>'RFM input'!L175*(1+I2)^0.5</f>
        <v>3.1114569333095393E-2</v>
      </c>
      <c r="M18" s="102">
        <f>'RFM input'!M175*(1+vanilla6)^0.5</f>
        <v>0</v>
      </c>
      <c r="N18" s="102">
        <f>'RFM input'!N175*(1+vanilla7)^0.5</f>
        <v>0</v>
      </c>
      <c r="O18" s="102">
        <f>'RFM input'!O175*(1+vanilla8)^0.5</f>
        <v>0</v>
      </c>
      <c r="P18" s="102">
        <f>'RFM input'!P175*(1+vanilla9)^0.5</f>
        <v>0</v>
      </c>
      <c r="Q18" s="102">
        <f>'RFM input'!Q175*(1+vanilla10)^0.5</f>
        <v>0</v>
      </c>
      <c r="R18" s="22"/>
      <c r="S18" s="91"/>
      <c r="T18" s="91"/>
      <c r="U18" s="91"/>
      <c r="V18" s="91"/>
      <c r="W18" s="91"/>
      <c r="X18" s="91"/>
      <c r="Y18" s="91"/>
      <c r="Z18" s="91"/>
      <c r="AA18" s="249"/>
    </row>
    <row r="19" spans="1:27" hidden="1" outlineLevel="1">
      <c r="A19" s="4"/>
      <c r="B19" s="4"/>
      <c r="C19" s="36"/>
      <c r="D19" s="217" t="str">
        <f>Asset8</f>
        <v>General Land</v>
      </c>
      <c r="E19" s="4"/>
      <c r="F19" s="4"/>
      <c r="G19" s="112"/>
      <c r="H19" s="102">
        <f>'RFM input'!H176*(1+vanilla1)^0.5</f>
        <v>0</v>
      </c>
      <c r="I19" s="102">
        <f>'RFM input'!I176*(1+vanilla2)^0.5</f>
        <v>0</v>
      </c>
      <c r="J19" s="102">
        <f>'RFM input'!J176*(1+I2)^0.5</f>
        <v>0.25792512123738354</v>
      </c>
      <c r="K19" s="102">
        <f>'RFM input'!K176*(1+vanilla4)^0.5</f>
        <v>0</v>
      </c>
      <c r="L19" s="102">
        <f>'RFM input'!L176*(1+vanilla5)^0.5</f>
        <v>0</v>
      </c>
      <c r="M19" s="102">
        <f>'RFM input'!M176*(1+vanilla6)^0.5</f>
        <v>0</v>
      </c>
      <c r="N19" s="102">
        <f>'RFM input'!N176*(1+vanilla7)^0.5</f>
        <v>0</v>
      </c>
      <c r="O19" s="102">
        <f>'RFM input'!O176*(1+vanilla8)^0.5</f>
        <v>0</v>
      </c>
      <c r="P19" s="102">
        <f>'RFM input'!P176*(1+vanilla9)^0.5</f>
        <v>0</v>
      </c>
      <c r="Q19" s="102">
        <f>'RFM input'!Q176*(1+vanilla10)^0.5</f>
        <v>0</v>
      </c>
      <c r="R19" s="22"/>
      <c r="S19" s="91"/>
      <c r="T19" s="91"/>
      <c r="U19" s="91"/>
      <c r="V19" s="91"/>
      <c r="W19" s="91"/>
      <c r="X19" s="91"/>
      <c r="Y19" s="91"/>
      <c r="Z19" s="91"/>
      <c r="AA19" s="249"/>
    </row>
    <row r="20" spans="1:27" hidden="1" outlineLevel="1">
      <c r="A20" s="4"/>
      <c r="B20" s="4"/>
      <c r="C20" s="36"/>
      <c r="D20" s="217">
        <f>Asset9</f>
        <v>0</v>
      </c>
      <c r="E20" s="4"/>
      <c r="F20" s="4"/>
      <c r="G20" s="112"/>
      <c r="H20" s="102">
        <f>'RFM input'!H177*(1+vanilla1)^0.5</f>
        <v>0</v>
      </c>
      <c r="I20" s="102">
        <f>'RFM input'!I177*(1+vanilla2)^0.5</f>
        <v>0</v>
      </c>
      <c r="J20" s="102">
        <f>'RFM input'!J177*(1+vanilla3)^0.5</f>
        <v>0</v>
      </c>
      <c r="K20" s="102">
        <f>'RFM input'!K177*(1+vanilla4)^0.5</f>
        <v>0</v>
      </c>
      <c r="L20" s="102">
        <f>'RFM input'!L177*(1+vanilla5)^0.5</f>
        <v>0</v>
      </c>
      <c r="M20" s="102">
        <f>'RFM input'!M177*(1+vanilla6)^0.5</f>
        <v>0</v>
      </c>
      <c r="N20" s="102">
        <f>'RFM input'!N177*(1+vanilla7)^0.5</f>
        <v>0</v>
      </c>
      <c r="O20" s="102">
        <f>'RFM input'!O177*(1+vanilla8)^0.5</f>
        <v>0</v>
      </c>
      <c r="P20" s="102">
        <f>'RFM input'!P177*(1+vanilla9)^0.5</f>
        <v>0</v>
      </c>
      <c r="Q20" s="102">
        <f>'RFM input'!Q177*(1+vanilla10)^0.5</f>
        <v>0</v>
      </c>
      <c r="R20" s="22"/>
      <c r="S20" s="91"/>
      <c r="T20" s="91"/>
      <c r="U20" s="91"/>
      <c r="V20" s="91"/>
      <c r="W20" s="91"/>
      <c r="X20" s="91"/>
      <c r="Y20" s="91"/>
      <c r="Z20" s="91"/>
      <c r="AA20" s="249"/>
    </row>
    <row r="21" spans="1:27" hidden="1" outlineLevel="1">
      <c r="A21" s="4"/>
      <c r="B21" s="4"/>
      <c r="C21" s="36"/>
      <c r="D21" s="217">
        <f>Asset10</f>
        <v>0</v>
      </c>
      <c r="E21" s="4"/>
      <c r="F21" s="4"/>
      <c r="G21" s="112"/>
      <c r="H21" s="102">
        <f>'RFM input'!H178*(1+vanilla1)^0.5</f>
        <v>0</v>
      </c>
      <c r="I21" s="102">
        <f>'RFM input'!I178*(1+vanilla2)^0.5</f>
        <v>0</v>
      </c>
      <c r="J21" s="102">
        <f>'RFM input'!J178*(1+vanilla3)^0.5</f>
        <v>0</v>
      </c>
      <c r="K21" s="102">
        <f>'RFM input'!K178*(1+vanilla4)^0.5</f>
        <v>0</v>
      </c>
      <c r="L21" s="102">
        <f>'RFM input'!L178*(1+vanilla5)^0.5</f>
        <v>0</v>
      </c>
      <c r="M21" s="102">
        <f>'RFM input'!M178*(1+vanilla6)^0.5</f>
        <v>0</v>
      </c>
      <c r="N21" s="102">
        <f>'RFM input'!N178*(1+vanilla7)^0.5</f>
        <v>0</v>
      </c>
      <c r="O21" s="102">
        <f>'RFM input'!O178*(1+vanilla8)^0.5</f>
        <v>0</v>
      </c>
      <c r="P21" s="102">
        <f>'RFM input'!P178*(1+vanilla9)^0.5</f>
        <v>0</v>
      </c>
      <c r="Q21" s="102">
        <f>'RFM input'!Q178*(1+vanilla10)^0.5</f>
        <v>0</v>
      </c>
      <c r="R21" s="22"/>
      <c r="S21" s="91"/>
      <c r="T21" s="91"/>
      <c r="U21" s="91"/>
      <c r="V21" s="91"/>
      <c r="W21" s="91"/>
      <c r="X21" s="91"/>
      <c r="Y21" s="91"/>
      <c r="Z21" s="91"/>
      <c r="AA21" s="249"/>
    </row>
    <row r="22" spans="1:27" hidden="1" outlineLevel="1">
      <c r="A22" s="4"/>
      <c r="B22" s="4"/>
      <c r="C22" s="36"/>
      <c r="D22" s="217">
        <f>Asset11</f>
        <v>0</v>
      </c>
      <c r="E22" s="4"/>
      <c r="F22" s="4"/>
      <c r="G22" s="112"/>
      <c r="H22" s="102">
        <f>'RFM input'!H179*(1+vanilla1)^0.5</f>
        <v>0</v>
      </c>
      <c r="I22" s="102">
        <f>'RFM input'!I179*(1+vanilla2)^0.5</f>
        <v>0</v>
      </c>
      <c r="J22" s="102">
        <f>'RFM input'!J179*(1+vanilla3)^0.5</f>
        <v>0</v>
      </c>
      <c r="K22" s="102">
        <f>'RFM input'!K179*(1+vanilla4)^0.5</f>
        <v>0</v>
      </c>
      <c r="L22" s="102">
        <f>'RFM input'!L179*(1+vanilla5)^0.5</f>
        <v>0</v>
      </c>
      <c r="M22" s="102">
        <f>'RFM input'!M179*(1+vanilla6)^0.5</f>
        <v>0</v>
      </c>
      <c r="N22" s="102">
        <f>'RFM input'!N179*(1+vanilla7)^0.5</f>
        <v>0</v>
      </c>
      <c r="O22" s="102">
        <f>'RFM input'!O179*(1+vanilla8)^0.5</f>
        <v>0</v>
      </c>
      <c r="P22" s="102">
        <f>'RFM input'!P179*(1+vanilla9)^0.5</f>
        <v>0</v>
      </c>
      <c r="Q22" s="102">
        <f>'RFM input'!Q179*(1+vanilla10)^0.5</f>
        <v>0</v>
      </c>
      <c r="R22" s="22"/>
      <c r="S22" s="91"/>
      <c r="T22" s="91"/>
      <c r="U22" s="91"/>
      <c r="V22" s="91"/>
      <c r="W22" s="91"/>
      <c r="X22" s="91"/>
      <c r="Y22" s="91"/>
      <c r="Z22" s="91"/>
      <c r="AA22" s="249"/>
    </row>
    <row r="23" spans="1:27" hidden="1" outlineLevel="1">
      <c r="A23" s="4"/>
      <c r="B23" s="4"/>
      <c r="C23" s="36"/>
      <c r="D23" s="217">
        <f>Asset12</f>
        <v>0</v>
      </c>
      <c r="E23" s="4"/>
      <c r="F23" s="4"/>
      <c r="G23" s="112"/>
      <c r="H23" s="102">
        <f>'RFM input'!H180*(1+vanilla1)^0.5</f>
        <v>0</v>
      </c>
      <c r="I23" s="102">
        <f>'RFM input'!I180*(1+vanilla2)^0.5</f>
        <v>0</v>
      </c>
      <c r="J23" s="102">
        <f>'RFM input'!J180*(1+vanilla3)^0.5</f>
        <v>0</v>
      </c>
      <c r="K23" s="102">
        <f>'RFM input'!K180*(1+vanilla4)^0.5</f>
        <v>0</v>
      </c>
      <c r="L23" s="102">
        <f>'RFM input'!L180*(1+vanilla5)^0.5</f>
        <v>0</v>
      </c>
      <c r="M23" s="102">
        <f>'RFM input'!M180*(1+vanilla6)^0.5</f>
        <v>0</v>
      </c>
      <c r="N23" s="102">
        <f>'RFM input'!N180*(1+vanilla7)^0.5</f>
        <v>0</v>
      </c>
      <c r="O23" s="102">
        <f>'RFM input'!O180*(1+vanilla8)^0.5</f>
        <v>0</v>
      </c>
      <c r="P23" s="102">
        <f>'RFM input'!P180*(1+vanilla9)^0.5</f>
        <v>0</v>
      </c>
      <c r="Q23" s="102">
        <f>'RFM input'!Q180*(1+vanilla10)^0.5</f>
        <v>0</v>
      </c>
      <c r="R23" s="22"/>
      <c r="S23" s="91"/>
      <c r="T23" s="91"/>
      <c r="U23" s="91"/>
      <c r="V23" s="91"/>
      <c r="W23" s="91"/>
      <c r="X23" s="91"/>
      <c r="Y23" s="91"/>
      <c r="Z23" s="91"/>
      <c r="AA23" s="249"/>
    </row>
    <row r="24" spans="1:27" hidden="1" outlineLevel="1">
      <c r="A24" s="4"/>
      <c r="B24" s="4"/>
      <c r="C24" s="36"/>
      <c r="D24" s="217">
        <f>Asset13</f>
        <v>0</v>
      </c>
      <c r="E24" s="4"/>
      <c r="F24" s="4"/>
      <c r="G24" s="112"/>
      <c r="H24" s="102">
        <f>'RFM input'!H181*(1+vanilla1)^0.5</f>
        <v>0</v>
      </c>
      <c r="I24" s="102">
        <f>'RFM input'!I181*(1+vanilla2)^0.5</f>
        <v>0</v>
      </c>
      <c r="J24" s="102">
        <f>'RFM input'!J181*(1+vanilla3)^0.5</f>
        <v>0</v>
      </c>
      <c r="K24" s="102">
        <f>'RFM input'!K181*(1+vanilla4)^0.5</f>
        <v>0</v>
      </c>
      <c r="L24" s="102">
        <f>'RFM input'!L181*(1+vanilla5)^0.5</f>
        <v>0</v>
      </c>
      <c r="M24" s="102">
        <f>'RFM input'!M181*(1+vanilla6)^0.5</f>
        <v>0</v>
      </c>
      <c r="N24" s="102">
        <f>'RFM input'!N181*(1+vanilla7)^0.5</f>
        <v>0</v>
      </c>
      <c r="O24" s="102">
        <f>'RFM input'!O181*(1+vanilla8)^0.5</f>
        <v>0</v>
      </c>
      <c r="P24" s="102">
        <f>'RFM input'!P181*(1+vanilla9)^0.5</f>
        <v>0</v>
      </c>
      <c r="Q24" s="102">
        <f>'RFM input'!Q181*(1+vanilla10)^0.5</f>
        <v>0</v>
      </c>
      <c r="R24" s="22"/>
      <c r="S24" s="91"/>
      <c r="T24" s="91"/>
      <c r="U24" s="91"/>
      <c r="V24" s="91"/>
      <c r="W24" s="91"/>
      <c r="X24" s="91"/>
      <c r="Y24" s="91"/>
      <c r="Z24" s="91"/>
      <c r="AA24" s="249"/>
    </row>
    <row r="25" spans="1:27" hidden="1" outlineLevel="1">
      <c r="A25" s="4"/>
      <c r="B25" s="4"/>
      <c r="C25" s="36"/>
      <c r="D25" s="217">
        <f>Asset14</f>
        <v>0</v>
      </c>
      <c r="E25" s="4"/>
      <c r="F25" s="4"/>
      <c r="G25" s="112"/>
      <c r="H25" s="102">
        <f>'RFM input'!H182*(1+vanilla1)^0.5</f>
        <v>0</v>
      </c>
      <c r="I25" s="102">
        <f>'RFM input'!I182*(1+vanilla2)^0.5</f>
        <v>0</v>
      </c>
      <c r="J25" s="102">
        <f>'RFM input'!J182*(1+vanilla3)^0.5</f>
        <v>0</v>
      </c>
      <c r="K25" s="102">
        <f>'RFM input'!K182*(1+vanilla4)^0.5</f>
        <v>0</v>
      </c>
      <c r="L25" s="102">
        <f>'RFM input'!L182*(1+vanilla5)^0.5</f>
        <v>0</v>
      </c>
      <c r="M25" s="102">
        <f>'RFM input'!M182*(1+vanilla6)^0.5</f>
        <v>0</v>
      </c>
      <c r="N25" s="102">
        <f>'RFM input'!N182*(1+vanilla7)^0.5</f>
        <v>0</v>
      </c>
      <c r="O25" s="102">
        <f>'RFM input'!O182*(1+vanilla8)^0.5</f>
        <v>0</v>
      </c>
      <c r="P25" s="102">
        <f>'RFM input'!P182*(1+vanilla9)^0.5</f>
        <v>0</v>
      </c>
      <c r="Q25" s="102">
        <f>'RFM input'!Q182*(1+vanilla10)^0.5</f>
        <v>0</v>
      </c>
      <c r="R25" s="22"/>
      <c r="S25" s="91"/>
      <c r="T25" s="91"/>
      <c r="U25" s="91"/>
      <c r="V25" s="91"/>
      <c r="W25" s="91"/>
      <c r="X25" s="91"/>
      <c r="Y25" s="91"/>
      <c r="Z25" s="91"/>
      <c r="AA25" s="249"/>
    </row>
    <row r="26" spans="1:27" hidden="1" outlineLevel="1">
      <c r="A26" s="4"/>
      <c r="B26" s="4"/>
      <c r="C26" s="36"/>
      <c r="D26" s="217">
        <f>Asset15</f>
        <v>0</v>
      </c>
      <c r="E26" s="4"/>
      <c r="F26" s="4"/>
      <c r="G26" s="112"/>
      <c r="H26" s="102">
        <f>'RFM input'!H183*(1+vanilla1)^0.5</f>
        <v>0</v>
      </c>
      <c r="I26" s="102">
        <f>'RFM input'!I183*(1+vanilla2)^0.5</f>
        <v>0</v>
      </c>
      <c r="J26" s="102">
        <f>'RFM input'!J183*(1+vanilla3)^0.5</f>
        <v>0</v>
      </c>
      <c r="K26" s="102">
        <f>'RFM input'!K183*(1+vanilla4)^0.5</f>
        <v>0</v>
      </c>
      <c r="L26" s="102">
        <f>'RFM input'!L183*(1+vanilla5)^0.5</f>
        <v>0</v>
      </c>
      <c r="M26" s="102">
        <f>'RFM input'!M183*(1+vanilla6)^0.5</f>
        <v>0</v>
      </c>
      <c r="N26" s="102">
        <f>'RFM input'!N183*(1+vanilla7)^0.5</f>
        <v>0</v>
      </c>
      <c r="O26" s="102">
        <f>'RFM input'!O183*(1+vanilla8)^0.5</f>
        <v>0</v>
      </c>
      <c r="P26" s="102">
        <f>'RFM input'!P183*(1+vanilla9)^0.5</f>
        <v>0</v>
      </c>
      <c r="Q26" s="102">
        <f>'RFM input'!Q183*(1+vanilla10)^0.5</f>
        <v>0</v>
      </c>
      <c r="R26" s="22"/>
      <c r="S26" s="91"/>
      <c r="T26" s="91"/>
      <c r="U26" s="91"/>
      <c r="V26" s="91"/>
      <c r="W26" s="91"/>
      <c r="X26" s="91"/>
      <c r="Y26" s="91"/>
      <c r="Z26" s="91"/>
      <c r="AA26" s="249"/>
    </row>
    <row r="27" spans="1:27" hidden="1" outlineLevel="1">
      <c r="A27" s="4"/>
      <c r="B27" s="4"/>
      <c r="C27" s="36"/>
      <c r="D27" s="217">
        <f>Asset16</f>
        <v>0</v>
      </c>
      <c r="E27" s="4"/>
      <c r="F27" s="4"/>
      <c r="G27" s="112"/>
      <c r="H27" s="102">
        <f>'RFM input'!H184*(1+vanilla1)^0.5</f>
        <v>0</v>
      </c>
      <c r="I27" s="102">
        <f>'RFM input'!I184*(1+vanilla2)^0.5</f>
        <v>0</v>
      </c>
      <c r="J27" s="102">
        <f>'RFM input'!J184*(1+vanilla3)^0.5</f>
        <v>0</v>
      </c>
      <c r="K27" s="102">
        <f>'RFM input'!K184*(1+vanilla4)^0.5</f>
        <v>0</v>
      </c>
      <c r="L27" s="102">
        <f>'RFM input'!L184*(1+vanilla5)^0.5</f>
        <v>0</v>
      </c>
      <c r="M27" s="102">
        <f>'RFM input'!M184*(1+vanilla6)^0.5</f>
        <v>0</v>
      </c>
      <c r="N27" s="102">
        <f>'RFM input'!N184*(1+vanilla7)^0.5</f>
        <v>0</v>
      </c>
      <c r="O27" s="102">
        <f>'RFM input'!O184*(1+vanilla8)^0.5</f>
        <v>0</v>
      </c>
      <c r="P27" s="102">
        <f>'RFM input'!P184*(1+vanilla9)^0.5</f>
        <v>0</v>
      </c>
      <c r="Q27" s="102">
        <f>'RFM input'!Q184*(1+vanilla10)^0.5</f>
        <v>0</v>
      </c>
      <c r="R27" s="22"/>
      <c r="S27" s="91"/>
      <c r="T27" s="91"/>
      <c r="U27" s="91"/>
      <c r="V27" s="91"/>
      <c r="W27" s="91"/>
      <c r="X27" s="91"/>
      <c r="Y27" s="91"/>
      <c r="Z27" s="91"/>
      <c r="AA27" s="249"/>
    </row>
    <row r="28" spans="1:27" hidden="1" outlineLevel="1">
      <c r="A28" s="4"/>
      <c r="B28" s="4"/>
      <c r="C28" s="36"/>
      <c r="D28" s="217">
        <f>Asset17</f>
        <v>0</v>
      </c>
      <c r="E28" s="4"/>
      <c r="F28" s="4"/>
      <c r="G28" s="112"/>
      <c r="H28" s="102">
        <f>'RFM input'!H185*(1+vanilla1)^0.5</f>
        <v>0</v>
      </c>
      <c r="I28" s="102">
        <f>'RFM input'!I185*(1+vanilla2)^0.5</f>
        <v>0</v>
      </c>
      <c r="J28" s="102">
        <f>'RFM input'!J185*(1+vanilla3)^0.5</f>
        <v>0</v>
      </c>
      <c r="K28" s="102">
        <f>'RFM input'!K185*(1+vanilla4)^0.5</f>
        <v>0</v>
      </c>
      <c r="L28" s="102">
        <f>'RFM input'!L185*(1+vanilla5)^0.5</f>
        <v>0</v>
      </c>
      <c r="M28" s="102">
        <f>'RFM input'!M185*(1+vanilla6)^0.5</f>
        <v>0</v>
      </c>
      <c r="N28" s="102">
        <f>'RFM input'!N185*(1+vanilla7)^0.5</f>
        <v>0</v>
      </c>
      <c r="O28" s="102">
        <f>'RFM input'!O185*(1+vanilla8)^0.5</f>
        <v>0</v>
      </c>
      <c r="P28" s="102">
        <f>'RFM input'!P185*(1+vanilla9)^0.5</f>
        <v>0</v>
      </c>
      <c r="Q28" s="102">
        <f>'RFM input'!Q185*(1+vanilla10)^0.5</f>
        <v>0</v>
      </c>
      <c r="R28" s="22"/>
      <c r="S28" s="91"/>
      <c r="T28" s="91"/>
      <c r="U28" s="91"/>
      <c r="V28" s="91"/>
      <c r="W28" s="91"/>
      <c r="X28" s="91"/>
      <c r="Y28" s="91"/>
      <c r="Z28" s="91"/>
      <c r="AA28" s="249"/>
    </row>
    <row r="29" spans="1:27" hidden="1" outlineLevel="1">
      <c r="A29" s="4"/>
      <c r="B29" s="4"/>
      <c r="C29" s="36"/>
      <c r="D29" s="217">
        <f>Asset18</f>
        <v>0</v>
      </c>
      <c r="E29" s="4"/>
      <c r="F29" s="4"/>
      <c r="G29" s="112"/>
      <c r="H29" s="102">
        <f>'RFM input'!H186*(1+vanilla1)^0.5</f>
        <v>0</v>
      </c>
      <c r="I29" s="102">
        <f>'RFM input'!I186*(1+vanilla2)^0.5</f>
        <v>0</v>
      </c>
      <c r="J29" s="102">
        <f>'RFM input'!J186*(1+vanilla3)^0.5</f>
        <v>0</v>
      </c>
      <c r="K29" s="102">
        <f>'RFM input'!K186*(1+vanilla4)^0.5</f>
        <v>0</v>
      </c>
      <c r="L29" s="102">
        <f>'RFM input'!L186*(1+vanilla5)^0.5</f>
        <v>0</v>
      </c>
      <c r="M29" s="102">
        <f>'RFM input'!M186*(1+vanilla6)^0.5</f>
        <v>0</v>
      </c>
      <c r="N29" s="102">
        <f>'RFM input'!N186*(1+vanilla7)^0.5</f>
        <v>0</v>
      </c>
      <c r="O29" s="102">
        <f>'RFM input'!O186*(1+vanilla8)^0.5</f>
        <v>0</v>
      </c>
      <c r="P29" s="102">
        <f>'RFM input'!P186*(1+vanilla9)^0.5</f>
        <v>0</v>
      </c>
      <c r="Q29" s="102">
        <f>'RFM input'!Q186*(1+vanilla10)^0.5</f>
        <v>0</v>
      </c>
      <c r="R29" s="22"/>
      <c r="S29" s="91"/>
      <c r="T29" s="91"/>
      <c r="U29" s="91"/>
      <c r="V29" s="91"/>
      <c r="W29" s="91"/>
      <c r="X29" s="91"/>
      <c r="Y29" s="91"/>
      <c r="Z29" s="91"/>
      <c r="AA29" s="249"/>
    </row>
    <row r="30" spans="1:27" hidden="1" outlineLevel="1">
      <c r="A30" s="4"/>
      <c r="B30" s="4"/>
      <c r="C30" s="36"/>
      <c r="D30" s="217">
        <f>Asset19</f>
        <v>0</v>
      </c>
      <c r="E30" s="4"/>
      <c r="F30" s="4"/>
      <c r="G30" s="112"/>
      <c r="H30" s="102">
        <f>'RFM input'!H187*(1+vanilla1)^0.5</f>
        <v>0</v>
      </c>
      <c r="I30" s="102">
        <f>'RFM input'!I187*(1+vanilla2)^0.5</f>
        <v>0</v>
      </c>
      <c r="J30" s="102">
        <f>'RFM input'!J187*(1+vanilla3)^0.5</f>
        <v>0</v>
      </c>
      <c r="K30" s="102">
        <f>'RFM input'!K187*(1+vanilla4)^0.5</f>
        <v>0</v>
      </c>
      <c r="L30" s="102">
        <f>'RFM input'!L187*(1+vanilla5)^0.5</f>
        <v>0</v>
      </c>
      <c r="M30" s="102">
        <f>'RFM input'!M187*(1+vanilla6)^0.5</f>
        <v>0</v>
      </c>
      <c r="N30" s="102">
        <f>'RFM input'!N187*(1+vanilla7)^0.5</f>
        <v>0</v>
      </c>
      <c r="O30" s="102">
        <f>'RFM input'!O187*(1+vanilla8)^0.5</f>
        <v>0</v>
      </c>
      <c r="P30" s="102">
        <f>'RFM input'!P187*(1+vanilla9)^0.5</f>
        <v>0</v>
      </c>
      <c r="Q30" s="102">
        <f>'RFM input'!Q187*(1+vanilla10)^0.5</f>
        <v>0</v>
      </c>
      <c r="R30" s="22"/>
      <c r="S30" s="91"/>
      <c r="T30" s="91"/>
      <c r="U30" s="91"/>
      <c r="V30" s="91"/>
      <c r="W30" s="91"/>
      <c r="X30" s="91"/>
      <c r="Y30" s="91"/>
      <c r="Z30" s="91"/>
      <c r="AA30" s="249"/>
    </row>
    <row r="31" spans="1:27" hidden="1" outlineLevel="1">
      <c r="A31" s="4"/>
      <c r="B31" s="4"/>
      <c r="C31" s="36"/>
      <c r="D31" s="217">
        <f>Asset20</f>
        <v>0</v>
      </c>
      <c r="E31" s="4"/>
      <c r="F31" s="4"/>
      <c r="G31" s="112"/>
      <c r="H31" s="102">
        <f>'RFM input'!H188*(1+vanilla1)^0.5</f>
        <v>0</v>
      </c>
      <c r="I31" s="102">
        <f>'RFM input'!I188*(1+vanilla2)^0.5</f>
        <v>0</v>
      </c>
      <c r="J31" s="102">
        <f>'RFM input'!J188*(1+vanilla3)^0.5</f>
        <v>0</v>
      </c>
      <c r="K31" s="102">
        <f>'RFM input'!K188*(1+vanilla4)^0.5</f>
        <v>0</v>
      </c>
      <c r="L31" s="102">
        <f>'RFM input'!L188*(1+vanilla5)^0.5</f>
        <v>0</v>
      </c>
      <c r="M31" s="102">
        <f>'RFM input'!M188*(1+vanilla6)^0.5</f>
        <v>0</v>
      </c>
      <c r="N31" s="102">
        <f>'RFM input'!N188*(1+vanilla7)^0.5</f>
        <v>0</v>
      </c>
      <c r="O31" s="102">
        <f>'RFM input'!O188*(1+vanilla8)^0.5</f>
        <v>0</v>
      </c>
      <c r="P31" s="102">
        <f>'RFM input'!P188*(1+vanilla9)^0.5</f>
        <v>0</v>
      </c>
      <c r="Q31" s="102">
        <f>'RFM input'!Q188*(1+vanilla10)^0.5</f>
        <v>0</v>
      </c>
      <c r="R31" s="22"/>
      <c r="S31" s="91"/>
      <c r="T31" s="91"/>
      <c r="U31" s="91"/>
      <c r="V31" s="91"/>
      <c r="W31" s="91"/>
      <c r="X31" s="91"/>
      <c r="Y31" s="91"/>
      <c r="Z31" s="91"/>
      <c r="AA31" s="249"/>
    </row>
    <row r="32" spans="1:27" hidden="1" outlineLevel="1">
      <c r="A32" s="4"/>
      <c r="B32" s="4"/>
      <c r="C32" s="36"/>
      <c r="D32" s="217">
        <f>Asset21</f>
        <v>0</v>
      </c>
      <c r="E32" s="4"/>
      <c r="F32" s="4"/>
      <c r="G32" s="112"/>
      <c r="H32" s="102">
        <f>'RFM input'!H189*(1+vanilla1)^0.5</f>
        <v>0</v>
      </c>
      <c r="I32" s="102">
        <f>'RFM input'!I189*(1+vanilla2)^0.5</f>
        <v>0</v>
      </c>
      <c r="J32" s="102">
        <f>'RFM input'!J189*(1+vanilla3)^0.5</f>
        <v>0</v>
      </c>
      <c r="K32" s="102">
        <f>'RFM input'!K189*(1+vanilla4)^0.5</f>
        <v>0</v>
      </c>
      <c r="L32" s="102">
        <f>'RFM input'!L189*(1+vanilla5)^0.5</f>
        <v>0</v>
      </c>
      <c r="M32" s="102">
        <f>'RFM input'!M189*(1+vanilla6)^0.5</f>
        <v>0</v>
      </c>
      <c r="N32" s="102">
        <f>'RFM input'!N189*(1+vanilla7)^0.5</f>
        <v>0</v>
      </c>
      <c r="O32" s="102">
        <f>'RFM input'!O189*(1+vanilla8)^0.5</f>
        <v>0</v>
      </c>
      <c r="P32" s="102">
        <f>'RFM input'!P189*(1+vanilla9)^0.5</f>
        <v>0</v>
      </c>
      <c r="Q32" s="102">
        <f>'RFM input'!Q189*(1+vanilla10)^0.5</f>
        <v>0</v>
      </c>
      <c r="R32" s="22"/>
      <c r="S32" s="91"/>
      <c r="T32" s="91"/>
      <c r="U32" s="91"/>
      <c r="V32" s="91"/>
      <c r="W32" s="91"/>
      <c r="X32" s="91"/>
      <c r="Y32" s="91"/>
      <c r="Z32" s="91"/>
      <c r="AA32" s="249"/>
    </row>
    <row r="33" spans="1:27" hidden="1" outlineLevel="1">
      <c r="A33" s="4"/>
      <c r="B33" s="4"/>
      <c r="C33" s="36"/>
      <c r="D33" s="217">
        <f>Asset22</f>
        <v>0</v>
      </c>
      <c r="E33" s="4"/>
      <c r="F33" s="4"/>
      <c r="G33" s="112"/>
      <c r="H33" s="102">
        <f>'RFM input'!H190*(1+vanilla1)^0.5</f>
        <v>0</v>
      </c>
      <c r="I33" s="102">
        <f>'RFM input'!I190*(1+vanilla2)^0.5</f>
        <v>0</v>
      </c>
      <c r="J33" s="102">
        <f>'RFM input'!J190*(1+vanilla3)^0.5</f>
        <v>0</v>
      </c>
      <c r="K33" s="102">
        <f>'RFM input'!K190*(1+vanilla4)^0.5</f>
        <v>0</v>
      </c>
      <c r="L33" s="102">
        <f>'RFM input'!L190*(1+vanilla5)^0.5</f>
        <v>0</v>
      </c>
      <c r="M33" s="102">
        <f>'RFM input'!M190*(1+vanilla6)^0.5</f>
        <v>0</v>
      </c>
      <c r="N33" s="102">
        <f>'RFM input'!N190*(1+vanilla7)^0.5</f>
        <v>0</v>
      </c>
      <c r="O33" s="102">
        <f>'RFM input'!O190*(1+vanilla8)^0.5</f>
        <v>0</v>
      </c>
      <c r="P33" s="102">
        <f>'RFM input'!P190*(1+vanilla9)^0.5</f>
        <v>0</v>
      </c>
      <c r="Q33" s="102">
        <f>'RFM input'!Q190*(1+vanilla10)^0.5</f>
        <v>0</v>
      </c>
      <c r="R33" s="22"/>
      <c r="S33" s="91"/>
      <c r="T33" s="91"/>
      <c r="U33" s="91"/>
      <c r="V33" s="91"/>
      <c r="W33" s="91"/>
      <c r="X33" s="91"/>
      <c r="Y33" s="91"/>
      <c r="Z33" s="91"/>
      <c r="AA33" s="249"/>
    </row>
    <row r="34" spans="1:27" hidden="1" outlineLevel="1">
      <c r="A34" s="4"/>
      <c r="B34" s="4"/>
      <c r="C34" s="36"/>
      <c r="D34" s="217">
        <f>Asset23</f>
        <v>0</v>
      </c>
      <c r="E34" s="4"/>
      <c r="F34" s="4"/>
      <c r="G34" s="112"/>
      <c r="H34" s="102">
        <f>'RFM input'!H191*(1+vanilla1)^0.5</f>
        <v>0</v>
      </c>
      <c r="I34" s="102">
        <f>'RFM input'!I191*(1+vanilla2)^0.5</f>
        <v>0</v>
      </c>
      <c r="J34" s="102">
        <f>'RFM input'!J191*(1+vanilla3)^0.5</f>
        <v>0</v>
      </c>
      <c r="K34" s="102">
        <f>'RFM input'!K191*(1+vanilla4)^0.5</f>
        <v>0</v>
      </c>
      <c r="L34" s="102">
        <f>'RFM input'!L191*(1+vanilla5)^0.5</f>
        <v>0</v>
      </c>
      <c r="M34" s="102">
        <f>'RFM input'!M191*(1+vanilla6)^0.5</f>
        <v>0</v>
      </c>
      <c r="N34" s="102">
        <f>'RFM input'!N191*(1+vanilla7)^0.5</f>
        <v>0</v>
      </c>
      <c r="O34" s="102">
        <f>'RFM input'!O191*(1+vanilla8)^0.5</f>
        <v>0</v>
      </c>
      <c r="P34" s="102">
        <f>'RFM input'!P191*(1+vanilla9)^0.5</f>
        <v>0</v>
      </c>
      <c r="Q34" s="102">
        <f>'RFM input'!Q191*(1+vanilla10)^0.5</f>
        <v>0</v>
      </c>
      <c r="R34" s="22"/>
      <c r="S34" s="91"/>
      <c r="T34" s="91"/>
      <c r="U34" s="91"/>
      <c r="V34" s="91"/>
      <c r="W34" s="91"/>
      <c r="X34" s="91"/>
      <c r="Y34" s="91"/>
      <c r="Z34" s="91"/>
      <c r="AA34" s="249"/>
    </row>
    <row r="35" spans="1:27" hidden="1" outlineLevel="1">
      <c r="A35" s="4"/>
      <c r="B35" s="4"/>
      <c r="C35" s="36"/>
      <c r="D35" s="217">
        <f>Asset24</f>
        <v>0</v>
      </c>
      <c r="E35" s="4"/>
      <c r="F35" s="4"/>
      <c r="G35" s="112"/>
      <c r="H35" s="102">
        <f>'RFM input'!H192*(1+vanilla1)^0.5</f>
        <v>0</v>
      </c>
      <c r="I35" s="102">
        <f>'RFM input'!I192*(1+vanilla2)^0.5</f>
        <v>0</v>
      </c>
      <c r="J35" s="102">
        <f>'RFM input'!J192*(1+vanilla3)^0.5</f>
        <v>0</v>
      </c>
      <c r="K35" s="102">
        <f>'RFM input'!K192*(1+vanilla4)^0.5</f>
        <v>0</v>
      </c>
      <c r="L35" s="102">
        <f>'RFM input'!L192*(1+vanilla5)^0.5</f>
        <v>0</v>
      </c>
      <c r="M35" s="102">
        <f>'RFM input'!M192*(1+vanilla6)^0.5</f>
        <v>0</v>
      </c>
      <c r="N35" s="102">
        <f>'RFM input'!N192*(1+vanilla7)^0.5</f>
        <v>0</v>
      </c>
      <c r="O35" s="102">
        <f>'RFM input'!O192*(1+vanilla8)^0.5</f>
        <v>0</v>
      </c>
      <c r="P35" s="102">
        <f>'RFM input'!P192*(1+vanilla9)^0.5</f>
        <v>0</v>
      </c>
      <c r="Q35" s="102">
        <f>'RFM input'!Q192*(1+vanilla10)^0.5</f>
        <v>0</v>
      </c>
      <c r="R35" s="22"/>
      <c r="S35" s="91"/>
      <c r="T35" s="91"/>
      <c r="U35" s="91"/>
      <c r="V35" s="91"/>
      <c r="W35" s="91"/>
      <c r="X35" s="91"/>
      <c r="Y35" s="91"/>
      <c r="Z35" s="91"/>
      <c r="AA35" s="249"/>
    </row>
    <row r="36" spans="1:27" hidden="1" outlineLevel="1">
      <c r="A36" s="4"/>
      <c r="B36" s="4"/>
      <c r="C36" s="36"/>
      <c r="D36" s="217">
        <f>Asset25</f>
        <v>0</v>
      </c>
      <c r="E36" s="4"/>
      <c r="F36" s="4"/>
      <c r="G36" s="112"/>
      <c r="H36" s="102">
        <f>'RFM input'!H193*(1+vanilla1)^0.5</f>
        <v>0</v>
      </c>
      <c r="I36" s="102">
        <f>'RFM input'!I193*(1+vanilla2)^0.5</f>
        <v>0</v>
      </c>
      <c r="J36" s="102">
        <f>'RFM input'!J193*(1+vanilla3)^0.5</f>
        <v>0</v>
      </c>
      <c r="K36" s="102">
        <f>'RFM input'!K193*(1+vanilla4)^0.5</f>
        <v>0</v>
      </c>
      <c r="L36" s="102">
        <f>'RFM input'!L193*(1+vanilla5)^0.5</f>
        <v>0</v>
      </c>
      <c r="M36" s="102">
        <f>'RFM input'!M193*(1+vanilla6)^0.5</f>
        <v>0</v>
      </c>
      <c r="N36" s="102">
        <f>'RFM input'!N193*(1+vanilla7)^0.5</f>
        <v>0</v>
      </c>
      <c r="O36" s="102">
        <f>'RFM input'!O193*(1+vanilla8)^0.5</f>
        <v>0</v>
      </c>
      <c r="P36" s="102">
        <f>'RFM input'!P193*(1+vanilla9)^0.5</f>
        <v>0</v>
      </c>
      <c r="Q36" s="102">
        <f>'RFM input'!Q193*(1+vanilla10)^0.5</f>
        <v>0</v>
      </c>
      <c r="R36" s="22"/>
      <c r="S36" s="91"/>
      <c r="T36" s="91"/>
      <c r="U36" s="91"/>
      <c r="V36" s="91"/>
      <c r="W36" s="91"/>
      <c r="X36" s="91"/>
      <c r="Y36" s="91"/>
      <c r="Z36" s="91"/>
      <c r="AA36" s="249"/>
    </row>
    <row r="37" spans="1:27" hidden="1" outlineLevel="1">
      <c r="A37" s="4"/>
      <c r="B37" s="4"/>
      <c r="C37" s="36"/>
      <c r="D37" s="217">
        <f>Asset26</f>
        <v>0</v>
      </c>
      <c r="E37" s="4"/>
      <c r="F37" s="4"/>
      <c r="G37" s="112"/>
      <c r="H37" s="102">
        <f>'RFM input'!H194*(1+vanilla1)^0.5</f>
        <v>0</v>
      </c>
      <c r="I37" s="102">
        <f>'RFM input'!I194*(1+vanilla2)^0.5</f>
        <v>0</v>
      </c>
      <c r="J37" s="102">
        <f>'RFM input'!J194*(1+vanilla3)^0.5</f>
        <v>0</v>
      </c>
      <c r="K37" s="102">
        <f>'RFM input'!K194*(1+vanilla4)^0.5</f>
        <v>0</v>
      </c>
      <c r="L37" s="102">
        <f>'RFM input'!L194*(1+vanilla5)^0.5</f>
        <v>0</v>
      </c>
      <c r="M37" s="102">
        <f>'RFM input'!M194*(1+vanilla6)^0.5</f>
        <v>0</v>
      </c>
      <c r="N37" s="102">
        <f>'RFM input'!N194*(1+vanilla7)^0.5</f>
        <v>0</v>
      </c>
      <c r="O37" s="102">
        <f>'RFM input'!O194*(1+vanilla8)^0.5</f>
        <v>0</v>
      </c>
      <c r="P37" s="102">
        <f>'RFM input'!P194*(1+vanilla9)^0.5</f>
        <v>0</v>
      </c>
      <c r="Q37" s="102">
        <f>'RFM input'!Q194*(1+vanilla10)^0.5</f>
        <v>0</v>
      </c>
      <c r="R37" s="22"/>
      <c r="S37" s="91"/>
      <c r="T37" s="91"/>
      <c r="U37" s="91"/>
      <c r="V37" s="91"/>
      <c r="W37" s="91"/>
      <c r="X37" s="91"/>
      <c r="Y37" s="91"/>
      <c r="Z37" s="91"/>
      <c r="AA37" s="249"/>
    </row>
    <row r="38" spans="1:27" hidden="1" outlineLevel="1">
      <c r="A38" s="4"/>
      <c r="B38" s="4"/>
      <c r="C38" s="36"/>
      <c r="D38" s="217">
        <f>Asset27</f>
        <v>0</v>
      </c>
      <c r="E38" s="4"/>
      <c r="F38" s="4"/>
      <c r="G38" s="112"/>
      <c r="H38" s="102">
        <f>'RFM input'!H195*(1+vanilla1)^0.5</f>
        <v>0</v>
      </c>
      <c r="I38" s="102">
        <f>'RFM input'!I195*(1+vanilla2)^0.5</f>
        <v>0</v>
      </c>
      <c r="J38" s="102">
        <f>'RFM input'!J195*(1+vanilla3)^0.5</f>
        <v>0</v>
      </c>
      <c r="K38" s="102">
        <f>'RFM input'!K195*(1+vanilla4)^0.5</f>
        <v>0</v>
      </c>
      <c r="L38" s="102">
        <f>'RFM input'!L195*(1+vanilla5)^0.5</f>
        <v>0</v>
      </c>
      <c r="M38" s="102">
        <f>'RFM input'!M195*(1+vanilla6)^0.5</f>
        <v>0</v>
      </c>
      <c r="N38" s="102">
        <f>'RFM input'!N195*(1+vanilla7)^0.5</f>
        <v>0</v>
      </c>
      <c r="O38" s="102">
        <f>'RFM input'!O195*(1+vanilla8)^0.5</f>
        <v>0</v>
      </c>
      <c r="P38" s="102">
        <f>'RFM input'!P195*(1+vanilla9)^0.5</f>
        <v>0</v>
      </c>
      <c r="Q38" s="102">
        <f>'RFM input'!Q195*(1+vanilla10)^0.5</f>
        <v>0</v>
      </c>
      <c r="R38" s="22"/>
      <c r="S38" s="91"/>
      <c r="T38" s="91"/>
      <c r="U38" s="91"/>
      <c r="V38" s="91"/>
      <c r="W38" s="91"/>
      <c r="X38" s="91"/>
      <c r="Y38" s="91"/>
      <c r="Z38" s="91"/>
      <c r="AA38" s="249"/>
    </row>
    <row r="39" spans="1:27" hidden="1" outlineLevel="1">
      <c r="A39" s="4"/>
      <c r="B39" s="4"/>
      <c r="C39" s="36"/>
      <c r="D39" s="217">
        <f>Asset28</f>
        <v>0</v>
      </c>
      <c r="E39" s="4"/>
      <c r="F39" s="4"/>
      <c r="G39" s="112"/>
      <c r="H39" s="102">
        <f>'RFM input'!H196*(1+vanilla1)^0.5</f>
        <v>0</v>
      </c>
      <c r="I39" s="102">
        <f>'RFM input'!I196*(1+vanilla2)^0.5</f>
        <v>0</v>
      </c>
      <c r="J39" s="102">
        <f>'RFM input'!J196*(1+vanilla3)^0.5</f>
        <v>0</v>
      </c>
      <c r="K39" s="102">
        <f>'RFM input'!K196*(1+vanilla4)^0.5</f>
        <v>0</v>
      </c>
      <c r="L39" s="102">
        <f>'RFM input'!L196*(1+vanilla5)^0.5</f>
        <v>0</v>
      </c>
      <c r="M39" s="102">
        <f>'RFM input'!M196*(1+vanilla6)^0.5</f>
        <v>0</v>
      </c>
      <c r="N39" s="102">
        <f>'RFM input'!N196*(1+vanilla7)^0.5</f>
        <v>0</v>
      </c>
      <c r="O39" s="102">
        <f>'RFM input'!O196*(1+vanilla8)^0.5</f>
        <v>0</v>
      </c>
      <c r="P39" s="102">
        <f>'RFM input'!P196*(1+vanilla9)^0.5</f>
        <v>0</v>
      </c>
      <c r="Q39" s="102">
        <f>'RFM input'!Q196*(1+vanilla10)^0.5</f>
        <v>0</v>
      </c>
      <c r="R39" s="22"/>
      <c r="S39" s="91"/>
      <c r="T39" s="91"/>
      <c r="U39" s="91"/>
      <c r="V39" s="91"/>
      <c r="W39" s="91"/>
      <c r="X39" s="91"/>
      <c r="Y39" s="91"/>
      <c r="Z39" s="91"/>
      <c r="AA39" s="249"/>
    </row>
    <row r="40" spans="1:27" hidden="1" outlineLevel="1">
      <c r="A40" s="4"/>
      <c r="B40" s="4"/>
      <c r="C40" s="36"/>
      <c r="D40" s="217">
        <f>Asset29</f>
        <v>0</v>
      </c>
      <c r="E40" s="4"/>
      <c r="F40" s="4"/>
      <c r="G40" s="112"/>
      <c r="H40" s="102">
        <f>'RFM input'!H197*(1+vanilla1)^0.5</f>
        <v>0</v>
      </c>
      <c r="I40" s="102">
        <f>'RFM input'!I197*(1+vanilla2)^0.5</f>
        <v>0</v>
      </c>
      <c r="J40" s="102">
        <f>'RFM input'!J197*(1+vanilla3)^0.5</f>
        <v>0</v>
      </c>
      <c r="K40" s="102">
        <f>'RFM input'!K197*(1+vanilla4)^0.5</f>
        <v>0</v>
      </c>
      <c r="L40" s="102">
        <f>'RFM input'!L197*(1+vanilla5)^0.5</f>
        <v>0</v>
      </c>
      <c r="M40" s="102">
        <f>'RFM input'!M197*(1+vanilla6)^0.5</f>
        <v>0</v>
      </c>
      <c r="N40" s="102">
        <f>'RFM input'!N197*(1+vanilla7)^0.5</f>
        <v>0</v>
      </c>
      <c r="O40" s="102">
        <f>'RFM input'!O197*(1+vanilla8)^0.5</f>
        <v>0</v>
      </c>
      <c r="P40" s="102">
        <f>'RFM input'!P197*(1+vanilla9)^0.5</f>
        <v>0</v>
      </c>
      <c r="Q40" s="102">
        <f>'RFM input'!Q197*(1+vanilla10)^0.5</f>
        <v>0</v>
      </c>
      <c r="R40" s="22"/>
      <c r="S40" s="91"/>
      <c r="T40" s="91"/>
      <c r="U40" s="91"/>
      <c r="V40" s="91"/>
      <c r="W40" s="91"/>
      <c r="X40" s="91"/>
      <c r="Y40" s="91"/>
      <c r="Z40" s="91"/>
      <c r="AA40" s="249"/>
    </row>
    <row r="41" spans="1:27" hidden="1" outlineLevel="1">
      <c r="A41" s="4"/>
      <c r="B41" s="4"/>
      <c r="C41" s="36"/>
      <c r="D41" s="217">
        <f>Asset30</f>
        <v>0</v>
      </c>
      <c r="E41" s="4"/>
      <c r="F41" s="4"/>
      <c r="G41" s="112"/>
      <c r="H41" s="102">
        <f>'RFM input'!H198*(1+vanilla1)^0.5</f>
        <v>0</v>
      </c>
      <c r="I41" s="102">
        <f>'RFM input'!I198*(1+vanilla2)^0.5</f>
        <v>0</v>
      </c>
      <c r="J41" s="102">
        <f>'RFM input'!J198*(1+vanilla3)^0.5</f>
        <v>0</v>
      </c>
      <c r="K41" s="102">
        <f>'RFM input'!K198*(1+vanilla4)^0.5</f>
        <v>0</v>
      </c>
      <c r="L41" s="102">
        <f>'RFM input'!L198*(1+vanilla5)^0.5</f>
        <v>0</v>
      </c>
      <c r="M41" s="102">
        <f>'RFM input'!M198*(1+vanilla6)^0.5</f>
        <v>0</v>
      </c>
      <c r="N41" s="102">
        <f>'RFM input'!N198*(1+vanilla7)^0.5</f>
        <v>0</v>
      </c>
      <c r="O41" s="102">
        <f>'RFM input'!O198*(1+vanilla8)^0.5</f>
        <v>0</v>
      </c>
      <c r="P41" s="102">
        <f>'RFM input'!P198*(1+vanilla9)^0.5</f>
        <v>0</v>
      </c>
      <c r="Q41" s="102">
        <f>'RFM input'!Q198*(1+vanilla10)^0.5</f>
        <v>0</v>
      </c>
      <c r="R41" s="22"/>
      <c r="S41" s="91"/>
      <c r="T41" s="91"/>
      <c r="U41" s="91"/>
      <c r="V41" s="91"/>
      <c r="W41" s="91"/>
      <c r="X41" s="91"/>
      <c r="Y41" s="91"/>
      <c r="Z41" s="91"/>
      <c r="AA41" s="249"/>
    </row>
    <row r="42" spans="1:27" hidden="1" outlineLevel="1">
      <c r="A42" s="4"/>
      <c r="B42" s="4"/>
      <c r="C42" s="36"/>
      <c r="D42" s="217">
        <f>Asset31</f>
        <v>0</v>
      </c>
      <c r="E42" s="4"/>
      <c r="F42" s="4"/>
      <c r="G42" s="112"/>
      <c r="H42" s="102">
        <f>'RFM input'!H199*(1+vanilla1)^0.5</f>
        <v>0</v>
      </c>
      <c r="I42" s="102">
        <f>'RFM input'!I199*(1+vanilla2)^0.5</f>
        <v>0</v>
      </c>
      <c r="J42" s="102">
        <f>'RFM input'!J199*(1+vanilla3)^0.5</f>
        <v>0</v>
      </c>
      <c r="K42" s="102">
        <f>'RFM input'!K199*(1+vanilla4)^0.5</f>
        <v>0</v>
      </c>
      <c r="L42" s="102">
        <f>'RFM input'!L199*(1+vanilla5)^0.5</f>
        <v>0</v>
      </c>
      <c r="M42" s="102">
        <f>'RFM input'!M199*(1+vanilla6)^0.5</f>
        <v>0</v>
      </c>
      <c r="N42" s="102">
        <f>'RFM input'!N199*(1+vanilla7)^0.5</f>
        <v>0</v>
      </c>
      <c r="O42" s="102">
        <f>'RFM input'!O199*(1+vanilla8)^0.5</f>
        <v>0</v>
      </c>
      <c r="P42" s="102">
        <f>'RFM input'!P199*(1+vanilla9)^0.5</f>
        <v>0</v>
      </c>
      <c r="Q42" s="102">
        <f>'RFM input'!Q199*(1+vanilla10)^0.5</f>
        <v>0</v>
      </c>
      <c r="R42" s="22"/>
      <c r="S42" s="91"/>
      <c r="T42" s="91"/>
      <c r="U42" s="91"/>
      <c r="V42" s="91"/>
      <c r="W42" s="91"/>
      <c r="X42" s="91"/>
      <c r="Y42" s="91"/>
      <c r="Z42" s="91"/>
      <c r="AA42" s="249"/>
    </row>
    <row r="43" spans="1:27" hidden="1" outlineLevel="1">
      <c r="A43" s="4"/>
      <c r="B43" s="4"/>
      <c r="C43" s="36"/>
      <c r="D43" s="217">
        <f>Asset32</f>
        <v>0</v>
      </c>
      <c r="E43" s="4"/>
      <c r="F43" s="4"/>
      <c r="G43" s="112"/>
      <c r="H43" s="102">
        <f>'RFM input'!H200*(1+vanilla1)^0.5</f>
        <v>0</v>
      </c>
      <c r="I43" s="102">
        <f>'RFM input'!I200*(1+vanilla2)^0.5</f>
        <v>0</v>
      </c>
      <c r="J43" s="102">
        <f>'RFM input'!J200*(1+vanilla3)^0.5</f>
        <v>0</v>
      </c>
      <c r="K43" s="102">
        <f>'RFM input'!K200*(1+vanilla4)^0.5</f>
        <v>0</v>
      </c>
      <c r="L43" s="102">
        <f>'RFM input'!L200*(1+vanilla5)^0.5</f>
        <v>0</v>
      </c>
      <c r="M43" s="102">
        <f>'RFM input'!M200*(1+vanilla6)^0.5</f>
        <v>0</v>
      </c>
      <c r="N43" s="102">
        <f>'RFM input'!N200*(1+vanilla7)^0.5</f>
        <v>0</v>
      </c>
      <c r="O43" s="102">
        <f>'RFM input'!O200*(1+vanilla8)^0.5</f>
        <v>0</v>
      </c>
      <c r="P43" s="102">
        <f>'RFM input'!P200*(1+vanilla9)^0.5</f>
        <v>0</v>
      </c>
      <c r="Q43" s="102">
        <f>'RFM input'!Q200*(1+vanilla10)^0.5</f>
        <v>0</v>
      </c>
      <c r="R43" s="22"/>
      <c r="S43" s="91"/>
      <c r="T43" s="91"/>
      <c r="U43" s="91"/>
      <c r="V43" s="91"/>
      <c r="W43" s="91"/>
      <c r="X43" s="91"/>
      <c r="Y43" s="91"/>
      <c r="Z43" s="91"/>
      <c r="AA43" s="249"/>
    </row>
    <row r="44" spans="1:27" hidden="1" outlineLevel="1">
      <c r="A44" s="4"/>
      <c r="B44" s="4"/>
      <c r="C44" s="36"/>
      <c r="D44" s="217">
        <f>Asset33</f>
        <v>0</v>
      </c>
      <c r="E44" s="4"/>
      <c r="F44" s="4"/>
      <c r="G44" s="112"/>
      <c r="H44" s="102">
        <f>'RFM input'!H201*(1+vanilla1)^0.5</f>
        <v>0</v>
      </c>
      <c r="I44" s="102">
        <f>'RFM input'!I201*(1+vanilla2)^0.5</f>
        <v>0</v>
      </c>
      <c r="J44" s="102">
        <f>'RFM input'!J201*(1+vanilla3)^0.5</f>
        <v>0</v>
      </c>
      <c r="K44" s="102">
        <f>'RFM input'!K201*(1+vanilla4)^0.5</f>
        <v>0</v>
      </c>
      <c r="L44" s="102">
        <f>'RFM input'!L201*(1+vanilla5)^0.5</f>
        <v>0</v>
      </c>
      <c r="M44" s="102">
        <f>'RFM input'!M201*(1+vanilla6)^0.5</f>
        <v>0</v>
      </c>
      <c r="N44" s="102">
        <f>'RFM input'!N201*(1+vanilla7)^0.5</f>
        <v>0</v>
      </c>
      <c r="O44" s="102">
        <f>'RFM input'!O201*(1+vanilla8)^0.5</f>
        <v>0</v>
      </c>
      <c r="P44" s="102">
        <f>'RFM input'!P201*(1+vanilla9)^0.5</f>
        <v>0</v>
      </c>
      <c r="Q44" s="102">
        <f>'RFM input'!Q201*(1+vanilla10)^0.5</f>
        <v>0</v>
      </c>
      <c r="R44" s="22"/>
      <c r="S44" s="91"/>
      <c r="T44" s="91"/>
      <c r="U44" s="91"/>
      <c r="V44" s="91"/>
      <c r="W44" s="91"/>
      <c r="X44" s="91"/>
      <c r="Y44" s="91"/>
      <c r="Z44" s="91"/>
      <c r="AA44" s="249"/>
    </row>
    <row r="45" spans="1:27" hidden="1" outlineLevel="1">
      <c r="A45" s="4"/>
      <c r="B45" s="4"/>
      <c r="C45" s="36"/>
      <c r="D45" s="217">
        <f>Asset34</f>
        <v>0</v>
      </c>
      <c r="E45" s="4"/>
      <c r="F45" s="4"/>
      <c r="G45" s="112"/>
      <c r="H45" s="102">
        <f>'RFM input'!H202*(1+vanilla1)^0.5</f>
        <v>0</v>
      </c>
      <c r="I45" s="102">
        <f>'RFM input'!I202*(1+vanilla2)^0.5</f>
        <v>0</v>
      </c>
      <c r="J45" s="102">
        <f>'RFM input'!J202*(1+vanilla3)^0.5</f>
        <v>0</v>
      </c>
      <c r="K45" s="102">
        <f>'RFM input'!K202*(1+vanilla4)^0.5</f>
        <v>0</v>
      </c>
      <c r="L45" s="102">
        <f>'RFM input'!L202*(1+vanilla5)^0.5</f>
        <v>0</v>
      </c>
      <c r="M45" s="102">
        <f>'RFM input'!M202*(1+vanilla6)^0.5</f>
        <v>0</v>
      </c>
      <c r="N45" s="102">
        <f>'RFM input'!N202*(1+vanilla7)^0.5</f>
        <v>0</v>
      </c>
      <c r="O45" s="102">
        <f>'RFM input'!O202*(1+vanilla8)^0.5</f>
        <v>0</v>
      </c>
      <c r="P45" s="102">
        <f>'RFM input'!P202*(1+vanilla9)^0.5</f>
        <v>0</v>
      </c>
      <c r="Q45" s="102">
        <f>'RFM input'!Q202*(1+vanilla10)^0.5</f>
        <v>0</v>
      </c>
      <c r="R45" s="22"/>
      <c r="S45" s="91"/>
      <c r="T45" s="91"/>
      <c r="U45" s="91"/>
      <c r="V45" s="91"/>
      <c r="W45" s="91"/>
      <c r="X45" s="91"/>
      <c r="Y45" s="91"/>
      <c r="Z45" s="91"/>
      <c r="AA45" s="249"/>
    </row>
    <row r="46" spans="1:27" hidden="1" outlineLevel="1">
      <c r="A46" s="4"/>
      <c r="B46" s="4"/>
      <c r="C46" s="36"/>
      <c r="D46" s="217">
        <f>Asset35</f>
        <v>0</v>
      </c>
      <c r="E46" s="4"/>
      <c r="F46" s="4"/>
      <c r="G46" s="112"/>
      <c r="H46" s="102">
        <f>'RFM input'!H203*(1+vanilla1)^0.5</f>
        <v>0</v>
      </c>
      <c r="I46" s="102">
        <f>'RFM input'!I203*(1+vanilla2)^0.5</f>
        <v>0</v>
      </c>
      <c r="J46" s="102">
        <f>'RFM input'!J203*(1+vanilla3)^0.5</f>
        <v>0</v>
      </c>
      <c r="K46" s="102">
        <f>'RFM input'!K203*(1+vanilla4)^0.5</f>
        <v>0</v>
      </c>
      <c r="L46" s="102">
        <f>'RFM input'!L203*(1+vanilla5)^0.5</f>
        <v>0</v>
      </c>
      <c r="M46" s="102">
        <f>'RFM input'!M203*(1+vanilla6)^0.5</f>
        <v>0</v>
      </c>
      <c r="N46" s="102">
        <f>'RFM input'!N203*(1+vanilla7)^0.5</f>
        <v>0</v>
      </c>
      <c r="O46" s="102">
        <f>'RFM input'!O203*(1+vanilla8)^0.5</f>
        <v>0</v>
      </c>
      <c r="P46" s="102">
        <f>'RFM input'!P203*(1+vanilla9)^0.5</f>
        <v>0</v>
      </c>
      <c r="Q46" s="102">
        <f>'RFM input'!Q203*(1+vanilla10)^0.5</f>
        <v>0</v>
      </c>
      <c r="R46" s="22"/>
      <c r="S46" s="91"/>
      <c r="T46" s="91"/>
      <c r="U46" s="91"/>
      <c r="V46" s="91"/>
      <c r="W46" s="91"/>
      <c r="X46" s="91"/>
      <c r="Y46" s="91"/>
      <c r="Z46" s="91"/>
      <c r="AA46" s="249"/>
    </row>
    <row r="47" spans="1:27" hidden="1" outlineLevel="1">
      <c r="A47" s="4"/>
      <c r="B47" s="4"/>
      <c r="C47" s="36"/>
      <c r="D47" s="217">
        <f>Asset36</f>
        <v>0</v>
      </c>
      <c r="E47" s="4"/>
      <c r="F47" s="4"/>
      <c r="G47" s="112"/>
      <c r="H47" s="102">
        <f>'RFM input'!H204*(1+vanilla1)^0.5</f>
        <v>0</v>
      </c>
      <c r="I47" s="102">
        <f>'RFM input'!I204*(1+vanilla2)^0.5</f>
        <v>0</v>
      </c>
      <c r="J47" s="102">
        <f>'RFM input'!J204*(1+vanilla3)^0.5</f>
        <v>0</v>
      </c>
      <c r="K47" s="102">
        <f>'RFM input'!K204*(1+vanilla4)^0.5</f>
        <v>0</v>
      </c>
      <c r="L47" s="102">
        <f>'RFM input'!L204*(1+vanilla5)^0.5</f>
        <v>0</v>
      </c>
      <c r="M47" s="102">
        <f>'RFM input'!M204*(1+vanilla6)^0.5</f>
        <v>0</v>
      </c>
      <c r="N47" s="102">
        <f>'RFM input'!N204*(1+vanilla7)^0.5</f>
        <v>0</v>
      </c>
      <c r="O47" s="102">
        <f>'RFM input'!O204*(1+vanilla8)^0.5</f>
        <v>0</v>
      </c>
      <c r="P47" s="102">
        <f>'RFM input'!P204*(1+vanilla9)^0.5</f>
        <v>0</v>
      </c>
      <c r="Q47" s="102">
        <f>'RFM input'!Q204*(1+vanilla10)^0.5</f>
        <v>0</v>
      </c>
      <c r="R47" s="22"/>
      <c r="S47" s="91"/>
      <c r="T47" s="91"/>
      <c r="U47" s="91"/>
      <c r="V47" s="91"/>
      <c r="W47" s="91"/>
      <c r="X47" s="91"/>
      <c r="Y47" s="91"/>
      <c r="Z47" s="91"/>
      <c r="AA47" s="249"/>
    </row>
    <row r="48" spans="1:27" hidden="1" outlineLevel="1">
      <c r="A48" s="4"/>
      <c r="B48" s="4"/>
      <c r="C48" s="36"/>
      <c r="D48" s="217">
        <f>Asset37</f>
        <v>0</v>
      </c>
      <c r="E48" s="4"/>
      <c r="F48" s="4"/>
      <c r="G48" s="112"/>
      <c r="H48" s="102">
        <f>'RFM input'!H205*(1+vanilla1)^0.5</f>
        <v>0</v>
      </c>
      <c r="I48" s="102">
        <f>'RFM input'!I205*(1+vanilla2)^0.5</f>
        <v>0</v>
      </c>
      <c r="J48" s="102">
        <f>'RFM input'!J205*(1+vanilla3)^0.5</f>
        <v>0</v>
      </c>
      <c r="K48" s="102">
        <f>'RFM input'!K205*(1+vanilla4)^0.5</f>
        <v>0</v>
      </c>
      <c r="L48" s="102">
        <f>'RFM input'!L205*(1+vanilla5)^0.5</f>
        <v>0</v>
      </c>
      <c r="M48" s="102">
        <f>'RFM input'!M205*(1+vanilla6)^0.5</f>
        <v>0</v>
      </c>
      <c r="N48" s="102">
        <f>'RFM input'!N205*(1+vanilla7)^0.5</f>
        <v>0</v>
      </c>
      <c r="O48" s="102">
        <f>'RFM input'!O205*(1+vanilla8)^0.5</f>
        <v>0</v>
      </c>
      <c r="P48" s="102">
        <f>'RFM input'!P205*(1+vanilla9)^0.5</f>
        <v>0</v>
      </c>
      <c r="Q48" s="102">
        <f>'RFM input'!Q205*(1+vanilla10)^0.5</f>
        <v>0</v>
      </c>
      <c r="R48" s="22"/>
      <c r="S48" s="91"/>
      <c r="T48" s="91"/>
      <c r="U48" s="91"/>
      <c r="V48" s="91"/>
      <c r="W48" s="91"/>
      <c r="X48" s="91"/>
      <c r="Y48" s="91"/>
      <c r="Z48" s="91"/>
      <c r="AA48" s="249"/>
    </row>
    <row r="49" spans="1:27" hidden="1" outlineLevel="1">
      <c r="A49" s="4"/>
      <c r="B49" s="4"/>
      <c r="C49" s="36"/>
      <c r="D49" s="217">
        <f>Asset38</f>
        <v>0</v>
      </c>
      <c r="E49" s="4"/>
      <c r="F49" s="4"/>
      <c r="G49" s="112"/>
      <c r="H49" s="102">
        <f>'RFM input'!H206*(1+vanilla1)^0.5</f>
        <v>0</v>
      </c>
      <c r="I49" s="102">
        <f>'RFM input'!I206*(1+vanilla2)^0.5</f>
        <v>0</v>
      </c>
      <c r="J49" s="102">
        <f>'RFM input'!J206*(1+vanilla3)^0.5</f>
        <v>0</v>
      </c>
      <c r="K49" s="102">
        <f>'RFM input'!K206*(1+vanilla4)^0.5</f>
        <v>0</v>
      </c>
      <c r="L49" s="102">
        <f>'RFM input'!L206*(1+vanilla5)^0.5</f>
        <v>0</v>
      </c>
      <c r="M49" s="102">
        <f>'RFM input'!M206*(1+vanilla6)^0.5</f>
        <v>0</v>
      </c>
      <c r="N49" s="102">
        <f>'RFM input'!N206*(1+vanilla7)^0.5</f>
        <v>0</v>
      </c>
      <c r="O49" s="102">
        <f>'RFM input'!O206*(1+vanilla8)^0.5</f>
        <v>0</v>
      </c>
      <c r="P49" s="102">
        <f>'RFM input'!P206*(1+vanilla9)^0.5</f>
        <v>0</v>
      </c>
      <c r="Q49" s="102">
        <f>'RFM input'!Q206*(1+vanilla10)^0.5</f>
        <v>0</v>
      </c>
      <c r="R49" s="22"/>
      <c r="S49" s="91"/>
      <c r="T49" s="91"/>
      <c r="U49" s="91"/>
      <c r="V49" s="91"/>
      <c r="W49" s="91"/>
      <c r="X49" s="91"/>
      <c r="Y49" s="91"/>
      <c r="Z49" s="91"/>
      <c r="AA49" s="249"/>
    </row>
    <row r="50" spans="1:27" hidden="1" outlineLevel="1">
      <c r="A50" s="4"/>
      <c r="B50" s="4"/>
      <c r="C50" s="36"/>
      <c r="D50" s="217">
        <f>Asset39</f>
        <v>0</v>
      </c>
      <c r="E50" s="4"/>
      <c r="F50" s="4"/>
      <c r="G50" s="112"/>
      <c r="H50" s="102">
        <f>'RFM input'!H207*(1+vanilla1)^0.5</f>
        <v>0</v>
      </c>
      <c r="I50" s="102">
        <f>'RFM input'!I207*(1+vanilla2)^0.5</f>
        <v>0</v>
      </c>
      <c r="J50" s="102">
        <f>'RFM input'!J207*(1+vanilla3)^0.5</f>
        <v>0</v>
      </c>
      <c r="K50" s="102">
        <f>'RFM input'!K207*(1+vanilla4)^0.5</f>
        <v>0</v>
      </c>
      <c r="L50" s="102">
        <f>'RFM input'!L207*(1+vanilla5)^0.5</f>
        <v>0</v>
      </c>
      <c r="M50" s="102">
        <f>'RFM input'!M207*(1+vanilla6)^0.5</f>
        <v>0</v>
      </c>
      <c r="N50" s="102">
        <f>'RFM input'!N207*(1+vanilla7)^0.5</f>
        <v>0</v>
      </c>
      <c r="O50" s="102">
        <f>'RFM input'!O207*(1+vanilla8)^0.5</f>
        <v>0</v>
      </c>
      <c r="P50" s="102">
        <f>'RFM input'!P207*(1+vanilla9)^0.5</f>
        <v>0</v>
      </c>
      <c r="Q50" s="102">
        <f>'RFM input'!Q207*(1+vanilla10)^0.5</f>
        <v>0</v>
      </c>
      <c r="R50" s="22"/>
      <c r="S50" s="91"/>
      <c r="T50" s="91"/>
      <c r="U50" s="91"/>
      <c r="V50" s="91"/>
      <c r="W50" s="91"/>
      <c r="X50" s="91"/>
      <c r="Y50" s="91"/>
      <c r="Z50" s="91"/>
      <c r="AA50" s="249"/>
    </row>
    <row r="51" spans="1:27" hidden="1" outlineLevel="1">
      <c r="A51" s="4"/>
      <c r="B51" s="4"/>
      <c r="C51" s="36"/>
      <c r="D51" s="217">
        <f>Asset40</f>
        <v>0</v>
      </c>
      <c r="E51" s="4"/>
      <c r="F51" s="4"/>
      <c r="G51" s="112"/>
      <c r="H51" s="102">
        <f>'RFM input'!H208*(1+vanilla1)^0.5</f>
        <v>0</v>
      </c>
      <c r="I51" s="102">
        <f>'RFM input'!I208*(1+vanilla2)^0.5</f>
        <v>0</v>
      </c>
      <c r="J51" s="102">
        <f>'RFM input'!J208*(1+vanilla3)^0.5</f>
        <v>0</v>
      </c>
      <c r="K51" s="102">
        <f>'RFM input'!K208*(1+vanilla4)^0.5</f>
        <v>0</v>
      </c>
      <c r="L51" s="102">
        <f>'RFM input'!L208*(1+vanilla5)^0.5</f>
        <v>0</v>
      </c>
      <c r="M51" s="102">
        <f>'RFM input'!M208*(1+vanilla6)^0.5</f>
        <v>0</v>
      </c>
      <c r="N51" s="102">
        <f>'RFM input'!N208*(1+vanilla7)^0.5</f>
        <v>0</v>
      </c>
      <c r="O51" s="102">
        <f>'RFM input'!O208*(1+vanilla8)^0.5</f>
        <v>0</v>
      </c>
      <c r="P51" s="102">
        <f>'RFM input'!P208*(1+vanilla9)^0.5</f>
        <v>0</v>
      </c>
      <c r="Q51" s="102">
        <f>'RFM input'!Q208*(1+vanilla10)^0.5</f>
        <v>0</v>
      </c>
      <c r="R51" s="22"/>
      <c r="S51" s="91"/>
      <c r="T51" s="91"/>
      <c r="U51" s="91"/>
      <c r="V51" s="91"/>
      <c r="W51" s="91"/>
      <c r="X51" s="91"/>
      <c r="Y51" s="91"/>
      <c r="Z51" s="91"/>
      <c r="AA51" s="249"/>
    </row>
    <row r="52" spans="1:27" hidden="1" outlineLevel="1">
      <c r="A52" s="4"/>
      <c r="B52" s="4"/>
      <c r="C52" s="36"/>
      <c r="D52" s="217">
        <f>Asset41</f>
        <v>0</v>
      </c>
      <c r="E52" s="4"/>
      <c r="F52" s="4"/>
      <c r="G52" s="112"/>
      <c r="H52" s="102">
        <f>'RFM input'!H209*(1+vanilla1)^0.5</f>
        <v>0</v>
      </c>
      <c r="I52" s="102">
        <f>'RFM input'!I209*(1+vanilla2)^0.5</f>
        <v>0</v>
      </c>
      <c r="J52" s="102">
        <f>'RFM input'!J209*(1+vanilla3)^0.5</f>
        <v>0</v>
      </c>
      <c r="K52" s="102">
        <f>'RFM input'!K209*(1+vanilla4)^0.5</f>
        <v>0</v>
      </c>
      <c r="L52" s="102">
        <f>'RFM input'!L209*(1+vanilla5)^0.5</f>
        <v>0</v>
      </c>
      <c r="M52" s="102">
        <f>'RFM input'!M209*(1+vanilla6)^0.5</f>
        <v>0</v>
      </c>
      <c r="N52" s="102">
        <f>'RFM input'!N209*(1+vanilla7)^0.5</f>
        <v>0</v>
      </c>
      <c r="O52" s="102">
        <f>'RFM input'!O209*(1+vanilla8)^0.5</f>
        <v>0</v>
      </c>
      <c r="P52" s="102">
        <f>'RFM input'!P209*(1+vanilla9)^0.5</f>
        <v>0</v>
      </c>
      <c r="Q52" s="102">
        <f>'RFM input'!Q209*(1+vanilla10)^0.5</f>
        <v>0</v>
      </c>
      <c r="R52" s="22"/>
      <c r="S52" s="91"/>
      <c r="T52" s="91"/>
      <c r="U52" s="91"/>
      <c r="V52" s="91"/>
      <c r="W52" s="91"/>
      <c r="X52" s="91"/>
      <c r="Y52" s="91"/>
      <c r="Z52" s="91"/>
      <c r="AA52" s="249"/>
    </row>
    <row r="53" spans="1:27" hidden="1" outlineLevel="1">
      <c r="A53" s="4"/>
      <c r="B53" s="4"/>
      <c r="C53" s="36"/>
      <c r="D53" s="217">
        <f>Asset42</f>
        <v>0</v>
      </c>
      <c r="E53" s="4"/>
      <c r="F53" s="4"/>
      <c r="G53" s="112"/>
      <c r="H53" s="102">
        <f>'RFM input'!H210*(1+vanilla1)^0.5</f>
        <v>0</v>
      </c>
      <c r="I53" s="102">
        <f>'RFM input'!I210*(1+vanilla2)^0.5</f>
        <v>0</v>
      </c>
      <c r="J53" s="102">
        <f>'RFM input'!J210*(1+vanilla3)^0.5</f>
        <v>0</v>
      </c>
      <c r="K53" s="102">
        <f>'RFM input'!K210*(1+vanilla4)^0.5</f>
        <v>0</v>
      </c>
      <c r="L53" s="102">
        <f>'RFM input'!L210*(1+vanilla5)^0.5</f>
        <v>0</v>
      </c>
      <c r="M53" s="102">
        <f>'RFM input'!M210*(1+vanilla6)^0.5</f>
        <v>0</v>
      </c>
      <c r="N53" s="102">
        <f>'RFM input'!N210*(1+vanilla7)^0.5</f>
        <v>0</v>
      </c>
      <c r="O53" s="102">
        <f>'RFM input'!O210*(1+vanilla8)^0.5</f>
        <v>0</v>
      </c>
      <c r="P53" s="102">
        <f>'RFM input'!P210*(1+vanilla9)^0.5</f>
        <v>0</v>
      </c>
      <c r="Q53" s="102">
        <f>'RFM input'!Q210*(1+vanilla10)^0.5</f>
        <v>0</v>
      </c>
      <c r="R53" s="22"/>
      <c r="S53" s="91"/>
      <c r="T53" s="91"/>
      <c r="U53" s="91"/>
      <c r="V53" s="91"/>
      <c r="W53" s="91"/>
      <c r="X53" s="91"/>
      <c r="Y53" s="91"/>
      <c r="Z53" s="91"/>
      <c r="AA53" s="249"/>
    </row>
    <row r="54" spans="1:27" hidden="1" outlineLevel="1">
      <c r="A54" s="4"/>
      <c r="B54" s="4"/>
      <c r="C54" s="36"/>
      <c r="D54" s="217">
        <f>Asset43</f>
        <v>0</v>
      </c>
      <c r="E54" s="4"/>
      <c r="F54" s="4"/>
      <c r="G54" s="112"/>
      <c r="H54" s="102">
        <f>'RFM input'!H211*(1+vanilla1)^0.5</f>
        <v>0</v>
      </c>
      <c r="I54" s="102">
        <f>'RFM input'!I211*(1+vanilla2)^0.5</f>
        <v>0</v>
      </c>
      <c r="J54" s="102">
        <f>'RFM input'!J211*(1+vanilla3)^0.5</f>
        <v>0</v>
      </c>
      <c r="K54" s="102">
        <f>'RFM input'!K211*(1+vanilla4)^0.5</f>
        <v>0</v>
      </c>
      <c r="L54" s="102">
        <f>'RFM input'!L211*(1+vanilla5)^0.5</f>
        <v>0</v>
      </c>
      <c r="M54" s="102">
        <f>'RFM input'!M211*(1+vanilla6)^0.5</f>
        <v>0</v>
      </c>
      <c r="N54" s="102">
        <f>'RFM input'!N211*(1+vanilla7)^0.5</f>
        <v>0</v>
      </c>
      <c r="O54" s="102">
        <f>'RFM input'!O211*(1+vanilla8)^0.5</f>
        <v>0</v>
      </c>
      <c r="P54" s="102">
        <f>'RFM input'!P211*(1+vanilla9)^0.5</f>
        <v>0</v>
      </c>
      <c r="Q54" s="102">
        <f>'RFM input'!Q211*(1+vanilla10)^0.5</f>
        <v>0</v>
      </c>
      <c r="R54" s="22"/>
      <c r="S54" s="91"/>
      <c r="T54" s="91"/>
      <c r="U54" s="91"/>
      <c r="V54" s="91"/>
      <c r="W54" s="91"/>
      <c r="X54" s="91"/>
      <c r="Y54" s="91"/>
      <c r="Z54" s="91"/>
      <c r="AA54" s="249"/>
    </row>
    <row r="55" spans="1:27" hidden="1" outlineLevel="1">
      <c r="A55" s="4"/>
      <c r="B55" s="4"/>
      <c r="C55" s="36"/>
      <c r="D55" s="217">
        <f>Asset44</f>
        <v>0</v>
      </c>
      <c r="E55" s="4"/>
      <c r="F55" s="4"/>
      <c r="G55" s="112"/>
      <c r="H55" s="102">
        <f>'RFM input'!H212*(1+vanilla1)^0.5</f>
        <v>0</v>
      </c>
      <c r="I55" s="102">
        <f>'RFM input'!I212*(1+vanilla2)^0.5</f>
        <v>0</v>
      </c>
      <c r="J55" s="102">
        <f>'RFM input'!J212*(1+vanilla3)^0.5</f>
        <v>0</v>
      </c>
      <c r="K55" s="102">
        <f>'RFM input'!K212*(1+vanilla4)^0.5</f>
        <v>0</v>
      </c>
      <c r="L55" s="102">
        <f>'RFM input'!L212*(1+vanilla5)^0.5</f>
        <v>0</v>
      </c>
      <c r="M55" s="102">
        <f>'RFM input'!M212*(1+vanilla6)^0.5</f>
        <v>0</v>
      </c>
      <c r="N55" s="102">
        <f>'RFM input'!N212*(1+vanilla7)^0.5</f>
        <v>0</v>
      </c>
      <c r="O55" s="102">
        <f>'RFM input'!O212*(1+vanilla8)^0.5</f>
        <v>0</v>
      </c>
      <c r="P55" s="102">
        <f>'RFM input'!P212*(1+vanilla9)^0.5</f>
        <v>0</v>
      </c>
      <c r="Q55" s="102">
        <f>'RFM input'!Q212*(1+vanilla10)^0.5</f>
        <v>0</v>
      </c>
      <c r="R55" s="22"/>
      <c r="S55" s="91"/>
      <c r="T55" s="91"/>
      <c r="U55" s="91"/>
      <c r="V55" s="91"/>
      <c r="W55" s="91"/>
      <c r="X55" s="91"/>
      <c r="Y55" s="91"/>
      <c r="Z55" s="91"/>
      <c r="AA55" s="249"/>
    </row>
    <row r="56" spans="1:27" hidden="1" outlineLevel="1">
      <c r="A56" s="4"/>
      <c r="B56" s="4"/>
      <c r="C56" s="36"/>
      <c r="D56" s="217">
        <f>Asset45</f>
        <v>0</v>
      </c>
      <c r="E56" s="4"/>
      <c r="F56" s="4"/>
      <c r="G56" s="112"/>
      <c r="H56" s="102">
        <f>'RFM input'!H213*(1+vanilla1)^0.5</f>
        <v>0</v>
      </c>
      <c r="I56" s="102">
        <f>'RFM input'!I213*(1+vanilla2)^0.5</f>
        <v>0</v>
      </c>
      <c r="J56" s="102">
        <f>'RFM input'!J213*(1+vanilla3)^0.5</f>
        <v>0</v>
      </c>
      <c r="K56" s="102">
        <f>'RFM input'!K213*(1+vanilla4)^0.5</f>
        <v>0</v>
      </c>
      <c r="L56" s="102">
        <f>'RFM input'!L213*(1+vanilla5)^0.5</f>
        <v>0</v>
      </c>
      <c r="M56" s="102">
        <f>'RFM input'!M213*(1+vanilla6)^0.5</f>
        <v>0</v>
      </c>
      <c r="N56" s="102">
        <f>'RFM input'!N213*(1+vanilla7)^0.5</f>
        <v>0</v>
      </c>
      <c r="O56" s="102">
        <f>'RFM input'!O213*(1+vanilla8)^0.5</f>
        <v>0</v>
      </c>
      <c r="P56" s="102">
        <f>'RFM input'!P213*(1+vanilla9)^0.5</f>
        <v>0</v>
      </c>
      <c r="Q56" s="102">
        <f>'RFM input'!Q213*(1+vanilla10)^0.5</f>
        <v>0</v>
      </c>
      <c r="R56" s="22"/>
      <c r="S56" s="91"/>
      <c r="T56" s="91"/>
      <c r="U56" s="91"/>
      <c r="V56" s="91"/>
      <c r="W56" s="91"/>
      <c r="X56" s="91"/>
      <c r="Y56" s="91"/>
      <c r="Z56" s="91"/>
      <c r="AA56" s="249"/>
    </row>
    <row r="57" spans="1:27" hidden="1" outlineLevel="1">
      <c r="A57" s="4"/>
      <c r="B57" s="4"/>
      <c r="C57" s="36"/>
      <c r="D57" s="217">
        <f>Asset46</f>
        <v>0</v>
      </c>
      <c r="E57" s="4"/>
      <c r="F57" s="4"/>
      <c r="G57" s="112"/>
      <c r="H57" s="102">
        <f>'RFM input'!H214*(1+vanilla1)^0.5</f>
        <v>0</v>
      </c>
      <c r="I57" s="102">
        <f>'RFM input'!I214*(1+vanilla2)^0.5</f>
        <v>0</v>
      </c>
      <c r="J57" s="102">
        <f>'RFM input'!J214*(1+vanilla3)^0.5</f>
        <v>0</v>
      </c>
      <c r="K57" s="102">
        <f>'RFM input'!K214*(1+vanilla4)^0.5</f>
        <v>0</v>
      </c>
      <c r="L57" s="102">
        <f>'RFM input'!L214*(1+vanilla5)^0.5</f>
        <v>0</v>
      </c>
      <c r="M57" s="102">
        <f>'RFM input'!M214*(1+vanilla6)^0.5</f>
        <v>0</v>
      </c>
      <c r="N57" s="102">
        <f>'RFM input'!N214*(1+vanilla7)^0.5</f>
        <v>0</v>
      </c>
      <c r="O57" s="102">
        <f>'RFM input'!O214*(1+vanilla8)^0.5</f>
        <v>0</v>
      </c>
      <c r="P57" s="102">
        <f>'RFM input'!P214*(1+vanilla9)^0.5</f>
        <v>0</v>
      </c>
      <c r="Q57" s="102">
        <f>'RFM input'!Q214*(1+vanilla10)^0.5</f>
        <v>0</v>
      </c>
      <c r="R57" s="22"/>
      <c r="S57" s="91"/>
      <c r="T57" s="91"/>
      <c r="U57" s="91"/>
      <c r="V57" s="91"/>
      <c r="W57" s="91"/>
      <c r="X57" s="91"/>
      <c r="Y57" s="91"/>
      <c r="Z57" s="91"/>
      <c r="AA57" s="249"/>
    </row>
    <row r="58" spans="1:27" hidden="1" outlineLevel="1">
      <c r="A58" s="4"/>
      <c r="B58" s="4"/>
      <c r="C58" s="36"/>
      <c r="D58" s="217">
        <f>Asset47</f>
        <v>0</v>
      </c>
      <c r="E58" s="4"/>
      <c r="F58" s="4"/>
      <c r="G58" s="112"/>
      <c r="H58" s="102">
        <f>'RFM input'!H215*(1+vanilla1)^0.5</f>
        <v>0</v>
      </c>
      <c r="I58" s="102">
        <f>'RFM input'!I215*(1+vanilla2)^0.5</f>
        <v>0</v>
      </c>
      <c r="J58" s="102">
        <f>'RFM input'!J215*(1+vanilla3)^0.5</f>
        <v>0</v>
      </c>
      <c r="K58" s="102">
        <f>'RFM input'!K215*(1+vanilla4)^0.5</f>
        <v>0</v>
      </c>
      <c r="L58" s="102">
        <f>'RFM input'!L215*(1+vanilla5)^0.5</f>
        <v>0</v>
      </c>
      <c r="M58" s="102">
        <f>'RFM input'!M215*(1+vanilla6)^0.5</f>
        <v>0</v>
      </c>
      <c r="N58" s="102">
        <f>'RFM input'!N215*(1+vanilla7)^0.5</f>
        <v>0</v>
      </c>
      <c r="O58" s="102">
        <f>'RFM input'!O215*(1+vanilla8)^0.5</f>
        <v>0</v>
      </c>
      <c r="P58" s="102">
        <f>'RFM input'!P215*(1+vanilla9)^0.5</f>
        <v>0</v>
      </c>
      <c r="Q58" s="102">
        <f>'RFM input'!Q215*(1+vanilla10)^0.5</f>
        <v>0</v>
      </c>
      <c r="R58" s="22"/>
      <c r="S58" s="91"/>
      <c r="T58" s="91"/>
      <c r="U58" s="91"/>
      <c r="V58" s="91"/>
      <c r="W58" s="91"/>
      <c r="X58" s="91"/>
      <c r="Y58" s="91"/>
      <c r="Z58" s="91"/>
      <c r="AA58" s="249"/>
    </row>
    <row r="59" spans="1:27" hidden="1" outlineLevel="1">
      <c r="A59" s="4"/>
      <c r="B59" s="4"/>
      <c r="C59" s="36"/>
      <c r="D59" s="217">
        <f>Asset48</f>
        <v>0</v>
      </c>
      <c r="E59" s="4"/>
      <c r="F59" s="4"/>
      <c r="G59" s="112"/>
      <c r="H59" s="102">
        <f>'RFM input'!H216*(1+vanilla1)^0.5</f>
        <v>0</v>
      </c>
      <c r="I59" s="102">
        <f>'RFM input'!I216*(1+vanilla2)^0.5</f>
        <v>0</v>
      </c>
      <c r="J59" s="102">
        <f>'RFM input'!J216*(1+vanilla3)^0.5</f>
        <v>0</v>
      </c>
      <c r="K59" s="102">
        <f>'RFM input'!K216*(1+vanilla4)^0.5</f>
        <v>0</v>
      </c>
      <c r="L59" s="102">
        <f>'RFM input'!L216*(1+vanilla5)^0.5</f>
        <v>0</v>
      </c>
      <c r="M59" s="102">
        <f>'RFM input'!M216*(1+vanilla6)^0.5</f>
        <v>0</v>
      </c>
      <c r="N59" s="102">
        <f>'RFM input'!N216*(1+vanilla7)^0.5</f>
        <v>0</v>
      </c>
      <c r="O59" s="102">
        <f>'RFM input'!O216*(1+vanilla8)^0.5</f>
        <v>0</v>
      </c>
      <c r="P59" s="102">
        <f>'RFM input'!P216*(1+vanilla9)^0.5</f>
        <v>0</v>
      </c>
      <c r="Q59" s="102">
        <f>'RFM input'!Q216*(1+vanilla10)^0.5</f>
        <v>0</v>
      </c>
      <c r="R59" s="22"/>
      <c r="S59" s="91"/>
      <c r="T59" s="91"/>
      <c r="U59" s="91"/>
      <c r="V59" s="91"/>
      <c r="W59" s="91"/>
      <c r="X59" s="91"/>
      <c r="Y59" s="91"/>
      <c r="Z59" s="91"/>
      <c r="AA59" s="249"/>
    </row>
    <row r="60" spans="1:27" hidden="1" outlineLevel="1">
      <c r="A60" s="4"/>
      <c r="B60" s="4"/>
      <c r="C60" s="36"/>
      <c r="D60" s="217">
        <f>Asset49</f>
        <v>0</v>
      </c>
      <c r="E60" s="4"/>
      <c r="F60" s="4"/>
      <c r="G60" s="112"/>
      <c r="H60" s="102">
        <f>'RFM input'!H217*(1+vanilla1)^0.5</f>
        <v>0</v>
      </c>
      <c r="I60" s="102">
        <f>'RFM input'!I217*(1+vanilla2)^0.5</f>
        <v>0</v>
      </c>
      <c r="J60" s="102">
        <f>'RFM input'!J217*(1+vanilla3)^0.5</f>
        <v>0</v>
      </c>
      <c r="K60" s="102">
        <f>'RFM input'!K217*(1+vanilla4)^0.5</f>
        <v>0</v>
      </c>
      <c r="L60" s="102">
        <f>'RFM input'!L217*(1+vanilla5)^0.5</f>
        <v>0</v>
      </c>
      <c r="M60" s="102">
        <f>'RFM input'!M217*(1+vanilla6)^0.5</f>
        <v>0</v>
      </c>
      <c r="N60" s="102">
        <f>'RFM input'!N217*(1+vanilla7)^0.5</f>
        <v>0</v>
      </c>
      <c r="O60" s="102">
        <f>'RFM input'!O217*(1+vanilla8)^0.5</f>
        <v>0</v>
      </c>
      <c r="P60" s="102">
        <f>'RFM input'!P217*(1+vanilla9)^0.5</f>
        <v>0</v>
      </c>
      <c r="Q60" s="102">
        <f>'RFM input'!Q217*(1+vanilla10)^0.5</f>
        <v>0</v>
      </c>
      <c r="R60" s="22"/>
      <c r="S60" s="91"/>
      <c r="T60" s="91"/>
      <c r="U60" s="91"/>
      <c r="V60" s="91"/>
      <c r="W60" s="91"/>
      <c r="X60" s="91"/>
      <c r="Y60" s="91"/>
      <c r="Z60" s="91"/>
      <c r="AA60" s="249"/>
    </row>
    <row r="61" spans="1:27" hidden="1" outlineLevel="1">
      <c r="A61" s="4"/>
      <c r="B61" s="4"/>
      <c r="C61" s="36"/>
      <c r="D61" s="217" t="str">
        <f>Asset50</f>
        <v>Equity raising costs</v>
      </c>
      <c r="E61" s="4"/>
      <c r="F61" s="4"/>
      <c r="G61" s="112"/>
      <c r="H61" s="102">
        <f>'RFM input'!H218*(1+vanilla1)^0.5</f>
        <v>0</v>
      </c>
      <c r="I61" s="102">
        <f>'RFM input'!I218*(1+vanilla2)^0.5</f>
        <v>0</v>
      </c>
      <c r="J61" s="102">
        <f>'RFM input'!J218*(1+vanilla3)^0.5</f>
        <v>0</v>
      </c>
      <c r="K61" s="102">
        <f>'RFM input'!K218*(1+vanilla4)^0.5</f>
        <v>0</v>
      </c>
      <c r="L61" s="102">
        <f>'RFM input'!L218*(1+vanilla5)^0.5</f>
        <v>0</v>
      </c>
      <c r="M61" s="102">
        <f>'RFM input'!M218*(1+vanilla6)^0.5</f>
        <v>0</v>
      </c>
      <c r="N61" s="102">
        <f>'RFM input'!N218*(1+vanilla7)^0.5</f>
        <v>0</v>
      </c>
      <c r="O61" s="102">
        <f>'RFM input'!O218*(1+vanilla8)^0.5</f>
        <v>0</v>
      </c>
      <c r="P61" s="102">
        <f>'RFM input'!P218*(1+vanilla9)^0.5</f>
        <v>0</v>
      </c>
      <c r="Q61" s="102">
        <f>'RFM input'!Q218*(1+vanilla10)^0.5</f>
        <v>0</v>
      </c>
      <c r="R61" s="22"/>
      <c r="S61" s="91"/>
      <c r="T61" s="91"/>
      <c r="U61" s="91"/>
      <c r="V61" s="91"/>
      <c r="W61" s="91"/>
      <c r="X61" s="91"/>
      <c r="Y61" s="91"/>
      <c r="Z61" s="91"/>
      <c r="AA61" s="249"/>
    </row>
    <row r="62" spans="1:27" collapsed="1">
      <c r="A62" s="4"/>
      <c r="B62" s="4"/>
      <c r="C62" s="36"/>
      <c r="D62" s="104"/>
      <c r="E62" s="4"/>
      <c r="F62" s="4"/>
      <c r="G62" s="21"/>
      <c r="H62" s="28"/>
      <c r="I62" s="28"/>
      <c r="J62" s="28"/>
      <c r="K62" s="28"/>
      <c r="L62" s="28"/>
      <c r="M62" s="28"/>
      <c r="N62" s="101"/>
      <c r="O62" s="22"/>
      <c r="P62" s="22"/>
      <c r="Q62" s="22"/>
      <c r="R62" s="22"/>
      <c r="S62" s="91"/>
      <c r="T62" s="91"/>
      <c r="U62" s="91"/>
      <c r="V62" s="91"/>
      <c r="W62" s="91"/>
      <c r="X62" s="91"/>
      <c r="Y62" s="91"/>
      <c r="Z62" s="91"/>
      <c r="AA62" s="249"/>
    </row>
    <row r="63" spans="1:27">
      <c r="A63" s="4"/>
      <c r="B63" s="4"/>
      <c r="C63" s="36" t="s">
        <v>53</v>
      </c>
      <c r="D63" s="4"/>
      <c r="E63" s="4"/>
      <c r="F63" s="4"/>
      <c r="G63" s="28"/>
      <c r="H63" s="28">
        <f>SUM(H64:H113)</f>
        <v>6.7056527291671131</v>
      </c>
      <c r="I63" s="28">
        <f t="shared" ref="I63:Q63" si="2">SUM(I64:I113)</f>
        <v>118.79117568245141</v>
      </c>
      <c r="J63" s="28">
        <f t="shared" si="2"/>
        <v>25.489927368597549</v>
      </c>
      <c r="K63" s="28">
        <f t="shared" si="2"/>
        <v>12.701231343684249</v>
      </c>
      <c r="L63" s="28">
        <f t="shared" si="2"/>
        <v>9.97830518453571</v>
      </c>
      <c r="M63" s="28">
        <f t="shared" si="2"/>
        <v>0</v>
      </c>
      <c r="N63" s="28">
        <f t="shared" si="2"/>
        <v>0</v>
      </c>
      <c r="O63" s="28">
        <f t="shared" si="2"/>
        <v>0</v>
      </c>
      <c r="P63" s="28">
        <f t="shared" si="2"/>
        <v>0</v>
      </c>
      <c r="Q63" s="28">
        <f t="shared" si="2"/>
        <v>0</v>
      </c>
      <c r="R63" s="22"/>
      <c r="S63" s="91"/>
      <c r="T63" s="91"/>
      <c r="U63" s="91"/>
      <c r="V63" s="91"/>
      <c r="W63" s="91"/>
      <c r="X63" s="91"/>
      <c r="Y63" s="91"/>
      <c r="Z63" s="91"/>
      <c r="AA63" s="249"/>
    </row>
    <row r="64" spans="1:27" hidden="1" outlineLevel="1">
      <c r="A64" s="4"/>
      <c r="B64" s="4"/>
      <c r="C64" s="36"/>
      <c r="D64" s="217" t="str">
        <f>Asset1</f>
        <v xml:space="preserve">Pipelines </v>
      </c>
      <c r="E64" s="4"/>
      <c r="F64" s="4"/>
      <c r="G64" s="112"/>
      <c r="H64" s="102">
        <f>'RFM input'!H331*(1+vanilla1)^0.5</f>
        <v>2.7368875718968839</v>
      </c>
      <c r="I64" s="102">
        <f>'RFM input'!I331*(1+vanilla2)^0.5</f>
        <v>47.892097364091782</v>
      </c>
      <c r="J64" s="102">
        <f>'RFM input'!J331*(1+vanilla3)^0.5</f>
        <v>17.068685230398113</v>
      </c>
      <c r="K64" s="102">
        <f>'RFM input'!K331*(1+vanilla4)^0.5</f>
        <v>8.8364266856275169</v>
      </c>
      <c r="L64" s="102">
        <f>'RFM input'!L331*(1+vanilla5)^0.5</f>
        <v>4.7349572300833982</v>
      </c>
      <c r="M64" s="102">
        <f>'RFM input'!M331*(1+vanilla6)^0.5</f>
        <v>0</v>
      </c>
      <c r="N64" s="102">
        <f>'RFM input'!N331*(1+vanilla7)^0.5</f>
        <v>0</v>
      </c>
      <c r="O64" s="102">
        <f>'RFM input'!O331*(1+vanilla8)^0.5</f>
        <v>0</v>
      </c>
      <c r="P64" s="102">
        <f>'RFM input'!P331*(1+vanilla9)^0.5</f>
        <v>0</v>
      </c>
      <c r="Q64" s="102">
        <f>'RFM input'!Q331*(1+vanilla10)^0.5</f>
        <v>0</v>
      </c>
      <c r="R64" s="22"/>
      <c r="S64" s="91"/>
      <c r="T64" s="91"/>
      <c r="U64" s="91"/>
      <c r="V64" s="91"/>
      <c r="W64" s="91"/>
      <c r="X64" s="91"/>
      <c r="Y64" s="91"/>
      <c r="Z64" s="91"/>
      <c r="AA64" s="249"/>
    </row>
    <row r="65" spans="1:27" hidden="1" outlineLevel="1">
      <c r="A65" s="4"/>
      <c r="B65" s="4"/>
      <c r="C65" s="36"/>
      <c r="D65" s="217" t="str">
        <f>Asset2</f>
        <v xml:space="preserve">Compressors </v>
      </c>
      <c r="E65" s="4"/>
      <c r="F65" s="4"/>
      <c r="G65" s="112"/>
      <c r="H65" s="102">
        <f>'RFM input'!H332*(1+vanilla1)^0.5</f>
        <v>1.5189636466512313</v>
      </c>
      <c r="I65" s="102">
        <f>'RFM input'!I332*(1+vanilla2)^0.5</f>
        <v>45.878176137272611</v>
      </c>
      <c r="J65" s="102">
        <f>'RFM input'!J332*(1+vanilla3)^0.5</f>
        <v>1.8778019996295818</v>
      </c>
      <c r="K65" s="102">
        <f>'RFM input'!K332*(1+vanilla4)^0.5</f>
        <v>0.7585121928117099</v>
      </c>
      <c r="L65" s="102">
        <f>'RFM input'!L332*(1+vanilla5)^0.5</f>
        <v>0.43237242624186001</v>
      </c>
      <c r="M65" s="102">
        <f>'RFM input'!M332*(1+vanilla6)^0.5</f>
        <v>0</v>
      </c>
      <c r="N65" s="102">
        <f>'RFM input'!N332*(1+vanilla7)^0.5</f>
        <v>0</v>
      </c>
      <c r="O65" s="102">
        <f>'RFM input'!O332*(1+vanilla8)^0.5</f>
        <v>0</v>
      </c>
      <c r="P65" s="102">
        <f>'RFM input'!P332*(1+vanilla9)^0.5</f>
        <v>0</v>
      </c>
      <c r="Q65" s="102">
        <f>'RFM input'!Q332*(1+vanilla10)^0.5</f>
        <v>0</v>
      </c>
      <c r="R65" s="22"/>
      <c r="S65" s="91"/>
      <c r="T65" s="91"/>
      <c r="U65" s="91"/>
      <c r="V65" s="91"/>
      <c r="W65" s="91"/>
      <c r="X65" s="91"/>
      <c r="Y65" s="91"/>
      <c r="Z65" s="91"/>
      <c r="AA65" s="249"/>
    </row>
    <row r="66" spans="1:27" hidden="1" outlineLevel="1">
      <c r="A66" s="4"/>
      <c r="B66" s="4"/>
      <c r="C66" s="36"/>
      <c r="D66" s="217" t="str">
        <f>Asset3</f>
        <v>City Gates &amp; Field Regulators</v>
      </c>
      <c r="E66" s="4"/>
      <c r="F66" s="4"/>
      <c r="G66" s="112"/>
      <c r="H66" s="102">
        <f>'RFM input'!H333*(1+vanilla1)^0.5</f>
        <v>1.0305311799956072</v>
      </c>
      <c r="I66" s="102">
        <f>'RFM input'!I333*(1+vanilla2)^0.5</f>
        <v>14.318363766304859</v>
      </c>
      <c r="J66" s="102">
        <f>'RFM input'!J333*(1+vanilla3)^0.5</f>
        <v>4.3452356790117399</v>
      </c>
      <c r="K66" s="102">
        <f>'RFM input'!K333*(1+vanilla4)^0.5</f>
        <v>1.5877223857440663</v>
      </c>
      <c r="L66" s="102">
        <f>'RFM input'!L333*(1+vanilla5)^0.5</f>
        <v>0.50508933644203324</v>
      </c>
      <c r="M66" s="102">
        <f>'RFM input'!M333*(1+vanilla6)^0.5</f>
        <v>0</v>
      </c>
      <c r="N66" s="102">
        <f>'RFM input'!N333*(1+vanilla7)^0.5</f>
        <v>0</v>
      </c>
      <c r="O66" s="102">
        <f>'RFM input'!O333*(1+vanilla8)^0.5</f>
        <v>0</v>
      </c>
      <c r="P66" s="102">
        <f>'RFM input'!P333*(1+vanilla9)^0.5</f>
        <v>0</v>
      </c>
      <c r="Q66" s="102">
        <f>'RFM input'!Q333*(1+vanilla10)^0.5</f>
        <v>0</v>
      </c>
      <c r="R66" s="22"/>
      <c r="S66" s="91"/>
      <c r="T66" s="91"/>
      <c r="U66" s="91"/>
      <c r="V66" s="91"/>
      <c r="W66" s="91"/>
      <c r="X66" s="91"/>
      <c r="Y66" s="91"/>
      <c r="Z66" s="91"/>
      <c r="AA66" s="249"/>
    </row>
    <row r="67" spans="1:27" hidden="1" outlineLevel="1">
      <c r="A67" s="4"/>
      <c r="B67" s="4"/>
      <c r="C67" s="36"/>
      <c r="D67" s="217" t="str">
        <f>Asset4</f>
        <v>Odourant Plants</v>
      </c>
      <c r="E67" s="4"/>
      <c r="F67" s="4"/>
      <c r="G67" s="112"/>
      <c r="H67" s="102">
        <f>'RFM input'!H334*(1+vanilla1)^0.5</f>
        <v>0</v>
      </c>
      <c r="I67" s="102">
        <f>'RFM input'!I334*(1+vanilla2)^0.5</f>
        <v>0</v>
      </c>
      <c r="J67" s="102">
        <f>'RFM input'!J334*(1+vanilla3)^0.5</f>
        <v>0</v>
      </c>
      <c r="K67" s="102">
        <f>'RFM input'!K334*(1+vanilla4)^0.5</f>
        <v>0</v>
      </c>
      <c r="L67" s="102">
        <f>'RFM input'!L334*(1+vanilla5)^0.5</f>
        <v>0</v>
      </c>
      <c r="M67" s="102">
        <f>'RFM input'!M334*(1+vanilla6)^0.5</f>
        <v>0</v>
      </c>
      <c r="N67" s="102">
        <f>'RFM input'!N334*(1+vanilla7)^0.5</f>
        <v>0</v>
      </c>
      <c r="O67" s="102">
        <f>'RFM input'!O334*(1+vanilla8)^0.5</f>
        <v>0</v>
      </c>
      <c r="P67" s="102">
        <f>'RFM input'!P334*(1+vanilla9)^0.5</f>
        <v>0</v>
      </c>
      <c r="Q67" s="102">
        <f>'RFM input'!Q334*(1+vanilla10)^0.5</f>
        <v>0</v>
      </c>
      <c r="R67" s="22"/>
      <c r="S67" s="91"/>
      <c r="T67" s="91"/>
      <c r="U67" s="91"/>
      <c r="V67" s="91"/>
      <c r="W67" s="91"/>
      <c r="X67" s="91"/>
      <c r="Y67" s="91"/>
      <c r="Z67" s="91"/>
      <c r="AA67" s="249"/>
    </row>
    <row r="68" spans="1:27" hidden="1" outlineLevel="1">
      <c r="A68" s="4"/>
      <c r="B68" s="4"/>
      <c r="C68" s="36"/>
      <c r="D68" s="217" t="str">
        <f>Asset5</f>
        <v>Gas Quality</v>
      </c>
      <c r="E68" s="4"/>
      <c r="F68" s="4"/>
      <c r="G68" s="112"/>
      <c r="H68" s="102">
        <f>'RFM input'!H335*(1+vanilla1)^0.5</f>
        <v>0.23262193853050614</v>
      </c>
      <c r="I68" s="102">
        <f>'RFM input'!I335*(1+vanilla2)^0.5</f>
        <v>0.36435536762852455</v>
      </c>
      <c r="J68" s="102">
        <f>'RFM input'!J335*(1+vanilla3)^0.5</f>
        <v>0.10410605484684683</v>
      </c>
      <c r="K68" s="102">
        <f>'RFM input'!K335*(1+vanilla4)^0.5</f>
        <v>0.10426406370043304</v>
      </c>
      <c r="L68" s="102">
        <f>'RFM input'!L335*(1+vanilla5)^0.5</f>
        <v>0</v>
      </c>
      <c r="M68" s="102">
        <f>'RFM input'!M335*(1+vanilla6)^0.5</f>
        <v>0</v>
      </c>
      <c r="N68" s="102">
        <f>'RFM input'!N335*(1+vanilla7)^0.5</f>
        <v>0</v>
      </c>
      <c r="O68" s="102">
        <f>'RFM input'!O335*(1+vanilla8)^0.5</f>
        <v>0</v>
      </c>
      <c r="P68" s="102">
        <f>'RFM input'!P335*(1+vanilla9)^0.5</f>
        <v>0</v>
      </c>
      <c r="Q68" s="102">
        <f>'RFM input'!Q335*(1+vanilla10)^0.5</f>
        <v>0</v>
      </c>
      <c r="R68" s="22"/>
      <c r="S68" s="91"/>
      <c r="T68" s="91"/>
      <c r="U68" s="91"/>
      <c r="V68" s="91"/>
      <c r="W68" s="91"/>
      <c r="X68" s="91"/>
      <c r="Y68" s="91"/>
      <c r="Z68" s="91"/>
      <c r="AA68" s="249"/>
    </row>
    <row r="69" spans="1:27" hidden="1" outlineLevel="1">
      <c r="A69" s="4"/>
      <c r="B69" s="4"/>
      <c r="C69" s="36"/>
      <c r="D69" s="217" t="str">
        <f>Asset6</f>
        <v xml:space="preserve">Other </v>
      </c>
      <c r="E69" s="4"/>
      <c r="F69" s="4"/>
      <c r="G69" s="112"/>
      <c r="H69" s="102">
        <f>'RFM input'!H336*(1+vanilla1)^0.5</f>
        <v>0.46262026928418853</v>
      </c>
      <c r="I69" s="102">
        <f>'RFM input'!I336*(1+vanilla2)^0.5</f>
        <v>0.57091606330214573</v>
      </c>
      <c r="J69" s="102">
        <f>'RFM input'!J336*(1+vanilla3)^0.5</f>
        <v>1.6145888207872459</v>
      </c>
      <c r="K69" s="102">
        <f>'RFM input'!K336*(1+vanilla4)^0.5</f>
        <v>1.2267409440574844</v>
      </c>
      <c r="L69" s="102">
        <f>'RFM input'!L336*(1+vanilla5)^0.5</f>
        <v>4.2743850912256827</v>
      </c>
      <c r="M69" s="102">
        <f>'RFM input'!M336*(1+vanilla6)^0.5</f>
        <v>0</v>
      </c>
      <c r="N69" s="102">
        <f>'RFM input'!N336*(1+vanilla7)^0.5</f>
        <v>0</v>
      </c>
      <c r="O69" s="102">
        <f>'RFM input'!O336*(1+vanilla8)^0.5</f>
        <v>0</v>
      </c>
      <c r="P69" s="102">
        <f>'RFM input'!P336*(1+vanilla9)^0.5</f>
        <v>0</v>
      </c>
      <c r="Q69" s="102">
        <f>'RFM input'!Q336*(1+vanilla10)^0.5</f>
        <v>0</v>
      </c>
      <c r="R69" s="22"/>
      <c r="S69" s="91"/>
      <c r="T69" s="91"/>
      <c r="U69" s="91"/>
      <c r="V69" s="91"/>
      <c r="W69" s="91"/>
      <c r="X69" s="91"/>
      <c r="Y69" s="91"/>
      <c r="Z69" s="91"/>
      <c r="AA69" s="249"/>
    </row>
    <row r="70" spans="1:27" hidden="1" outlineLevel="1">
      <c r="A70" s="4"/>
      <c r="B70" s="4"/>
      <c r="C70" s="36"/>
      <c r="D70" s="217" t="str">
        <f>Asset7</f>
        <v>General Building</v>
      </c>
      <c r="E70" s="4"/>
      <c r="F70" s="4"/>
      <c r="G70" s="112"/>
      <c r="H70" s="102">
        <f>'RFM input'!H337*(1+vanilla1)^0.5</f>
        <v>0.72402812280869711</v>
      </c>
      <c r="I70" s="102">
        <f>'RFM input'!I337*(1+vanilla2)^0.5</f>
        <v>9.7672669838514921</v>
      </c>
      <c r="J70" s="102">
        <f>'RFM input'!J337*(1+vanilla3)^0.5</f>
        <v>0.21838030105928322</v>
      </c>
      <c r="K70" s="102">
        <f>'RFM input'!K337*(1+vanilla4)^0.5</f>
        <v>0.18756507174304185</v>
      </c>
      <c r="L70" s="102">
        <f>'RFM input'!L337*(1+vanilla5)^0.5</f>
        <v>3.1501100542736603E-2</v>
      </c>
      <c r="M70" s="102">
        <f>'RFM input'!M337*(1+vanilla6)^0.5</f>
        <v>0</v>
      </c>
      <c r="N70" s="102">
        <f>'RFM input'!N337*(1+vanilla7)^0.5</f>
        <v>0</v>
      </c>
      <c r="O70" s="102">
        <f>'RFM input'!O337*(1+vanilla8)^0.5</f>
        <v>0</v>
      </c>
      <c r="P70" s="102">
        <f>'RFM input'!P337*(1+vanilla9)^0.5</f>
        <v>0</v>
      </c>
      <c r="Q70" s="102">
        <f>'RFM input'!Q337*(1+vanilla10)^0.5</f>
        <v>0</v>
      </c>
      <c r="R70" s="22"/>
      <c r="S70" s="91"/>
      <c r="T70" s="91"/>
      <c r="U70" s="91"/>
      <c r="V70" s="91"/>
      <c r="W70" s="91"/>
      <c r="X70" s="91"/>
      <c r="Y70" s="91"/>
      <c r="Z70" s="91"/>
      <c r="AA70" s="249"/>
    </row>
    <row r="71" spans="1:27" hidden="1" outlineLevel="1">
      <c r="A71" s="4"/>
      <c r="B71" s="4"/>
      <c r="C71" s="36"/>
      <c r="D71" s="217" t="str">
        <f>Asset8</f>
        <v>General Land</v>
      </c>
      <c r="E71" s="4"/>
      <c r="F71" s="4"/>
      <c r="G71" s="112"/>
      <c r="H71" s="102">
        <f>'RFM input'!H338*(1+vanilla1)^0.5</f>
        <v>0</v>
      </c>
      <c r="I71" s="102">
        <f>'RFM input'!I338*(1+vanilla2)^0.5</f>
        <v>0</v>
      </c>
      <c r="J71" s="102">
        <f>'RFM input'!J338*(1+vanilla3)^0.5</f>
        <v>0.2611292828647373</v>
      </c>
      <c r="K71" s="102">
        <f>'RFM input'!K338*(1+vanilla4)^0.5</f>
        <v>0</v>
      </c>
      <c r="L71" s="102">
        <f>'RFM input'!L338*(1+vanilla5)^0.5</f>
        <v>0</v>
      </c>
      <c r="M71" s="102">
        <f>'RFM input'!M338*(1+vanilla6)^0.5</f>
        <v>0</v>
      </c>
      <c r="N71" s="102">
        <f>'RFM input'!N338*(1+vanilla7)^0.5</f>
        <v>0</v>
      </c>
      <c r="O71" s="102">
        <f>'RFM input'!O338*(1+vanilla8)^0.5</f>
        <v>0</v>
      </c>
      <c r="P71" s="102">
        <f>'RFM input'!P338*(1+vanilla9)^0.5</f>
        <v>0</v>
      </c>
      <c r="Q71" s="102">
        <f>'RFM input'!Q338*(1+vanilla10)^0.5</f>
        <v>0</v>
      </c>
      <c r="R71" s="22"/>
      <c r="S71" s="91"/>
      <c r="T71" s="91"/>
      <c r="U71" s="91"/>
      <c r="V71" s="91"/>
      <c r="W71" s="91"/>
      <c r="X71" s="91"/>
      <c r="Y71" s="91"/>
      <c r="Z71" s="91"/>
      <c r="AA71" s="249"/>
    </row>
    <row r="72" spans="1:27" hidden="1" outlineLevel="1">
      <c r="A72" s="4"/>
      <c r="B72" s="4"/>
      <c r="C72" s="36"/>
      <c r="D72" s="217">
        <f>Asset9</f>
        <v>0</v>
      </c>
      <c r="E72" s="4"/>
      <c r="F72" s="4"/>
      <c r="G72" s="112"/>
      <c r="H72" s="102">
        <f>'RFM input'!H339*(1+vanilla1)^0.5</f>
        <v>0</v>
      </c>
      <c r="I72" s="102">
        <f>'RFM input'!I339*(1+vanilla2)^0.5</f>
        <v>0</v>
      </c>
      <c r="J72" s="102">
        <f>'RFM input'!J339*(1+vanilla3)^0.5</f>
        <v>0</v>
      </c>
      <c r="K72" s="102">
        <f>'RFM input'!K339*(1+vanilla4)^0.5</f>
        <v>0</v>
      </c>
      <c r="L72" s="102">
        <f>'RFM input'!L339*(1+vanilla5)^0.5</f>
        <v>0</v>
      </c>
      <c r="M72" s="102">
        <f>'RFM input'!M339*(1+vanilla6)^0.5</f>
        <v>0</v>
      </c>
      <c r="N72" s="102">
        <f>'RFM input'!N339*(1+vanilla7)^0.5</f>
        <v>0</v>
      </c>
      <c r="O72" s="102">
        <f>'RFM input'!O339*(1+vanilla8)^0.5</f>
        <v>0</v>
      </c>
      <c r="P72" s="102">
        <f>'RFM input'!P339*(1+vanilla9)^0.5</f>
        <v>0</v>
      </c>
      <c r="Q72" s="102">
        <f>'RFM input'!Q339*(1+vanilla10)^0.5</f>
        <v>0</v>
      </c>
      <c r="R72" s="22"/>
      <c r="S72" s="91"/>
      <c r="T72" s="91"/>
      <c r="U72" s="91"/>
      <c r="V72" s="91"/>
      <c r="W72" s="91"/>
      <c r="X72" s="91"/>
      <c r="Y72" s="91"/>
      <c r="Z72" s="91"/>
      <c r="AA72" s="249"/>
    </row>
    <row r="73" spans="1:27" hidden="1" outlineLevel="1">
      <c r="A73" s="4"/>
      <c r="B73" s="4"/>
      <c r="C73" s="36"/>
      <c r="D73" s="217">
        <f>Asset10</f>
        <v>0</v>
      </c>
      <c r="E73" s="4"/>
      <c r="F73" s="4"/>
      <c r="G73" s="112"/>
      <c r="H73" s="102">
        <f>'RFM input'!H340*(1+vanilla1)^0.5</f>
        <v>0</v>
      </c>
      <c r="I73" s="102">
        <f>'RFM input'!I340*(1+vanilla2)^0.5</f>
        <v>0</v>
      </c>
      <c r="J73" s="102">
        <f>'RFM input'!J340*(1+vanilla3)^0.5</f>
        <v>0</v>
      </c>
      <c r="K73" s="102">
        <f>'RFM input'!K340*(1+vanilla4)^0.5</f>
        <v>0</v>
      </c>
      <c r="L73" s="102">
        <f>'RFM input'!L340*(1+vanilla5)^0.5</f>
        <v>0</v>
      </c>
      <c r="M73" s="102">
        <f>'RFM input'!M340*(1+vanilla6)^0.5</f>
        <v>0</v>
      </c>
      <c r="N73" s="102">
        <f>'RFM input'!N340*(1+vanilla7)^0.5</f>
        <v>0</v>
      </c>
      <c r="O73" s="102">
        <f>'RFM input'!O340*(1+vanilla8)^0.5</f>
        <v>0</v>
      </c>
      <c r="P73" s="102">
        <f>'RFM input'!P340*(1+vanilla9)^0.5</f>
        <v>0</v>
      </c>
      <c r="Q73" s="102">
        <f>'RFM input'!Q340*(1+vanilla10)^0.5</f>
        <v>0</v>
      </c>
      <c r="R73" s="22"/>
      <c r="S73" s="91"/>
      <c r="T73" s="91"/>
      <c r="U73" s="91"/>
      <c r="V73" s="91"/>
      <c r="W73" s="91"/>
      <c r="X73" s="91"/>
      <c r="Y73" s="91"/>
      <c r="Z73" s="91"/>
      <c r="AA73" s="249"/>
    </row>
    <row r="74" spans="1:27" hidden="1" outlineLevel="1">
      <c r="A74" s="4"/>
      <c r="B74" s="4"/>
      <c r="C74" s="36"/>
      <c r="D74" s="217">
        <f>Asset11</f>
        <v>0</v>
      </c>
      <c r="E74" s="4"/>
      <c r="F74" s="4"/>
      <c r="G74" s="112"/>
      <c r="H74" s="102">
        <f>'RFM input'!H341*(1+vanilla1)^0.5</f>
        <v>0</v>
      </c>
      <c r="I74" s="102">
        <f>'RFM input'!I341*(1+vanilla2)^0.5</f>
        <v>0</v>
      </c>
      <c r="J74" s="102">
        <f>'RFM input'!J341*(1+vanilla3)^0.5</f>
        <v>0</v>
      </c>
      <c r="K74" s="102">
        <f>'RFM input'!K341*(1+vanilla4)^0.5</f>
        <v>0</v>
      </c>
      <c r="L74" s="102">
        <f>'RFM input'!L341*(1+vanilla5)^0.5</f>
        <v>0</v>
      </c>
      <c r="M74" s="102">
        <f>'RFM input'!M341*(1+vanilla6)^0.5</f>
        <v>0</v>
      </c>
      <c r="N74" s="102">
        <f>'RFM input'!N341*(1+vanilla7)^0.5</f>
        <v>0</v>
      </c>
      <c r="O74" s="102">
        <f>'RFM input'!O341*(1+vanilla8)^0.5</f>
        <v>0</v>
      </c>
      <c r="P74" s="102">
        <f>'RFM input'!P341*(1+vanilla9)^0.5</f>
        <v>0</v>
      </c>
      <c r="Q74" s="102">
        <f>'RFM input'!Q341*(1+vanilla10)^0.5</f>
        <v>0</v>
      </c>
      <c r="R74" s="22"/>
      <c r="S74" s="91"/>
      <c r="T74" s="91"/>
      <c r="U74" s="91"/>
      <c r="V74" s="91"/>
      <c r="W74" s="91"/>
      <c r="X74" s="91"/>
      <c r="Y74" s="91"/>
      <c r="Z74" s="91"/>
      <c r="AA74" s="249"/>
    </row>
    <row r="75" spans="1:27" hidden="1" outlineLevel="1">
      <c r="A75" s="4"/>
      <c r="B75" s="4"/>
      <c r="C75" s="36"/>
      <c r="D75" s="217">
        <f>Asset12</f>
        <v>0</v>
      </c>
      <c r="E75" s="4"/>
      <c r="F75" s="4"/>
      <c r="G75" s="112"/>
      <c r="H75" s="102">
        <f>'RFM input'!H342*(1+vanilla1)^0.5</f>
        <v>0</v>
      </c>
      <c r="I75" s="102">
        <f>'RFM input'!I342*(1+vanilla2)^0.5</f>
        <v>0</v>
      </c>
      <c r="J75" s="102">
        <f>'RFM input'!J342*(1+vanilla3)^0.5</f>
        <v>0</v>
      </c>
      <c r="K75" s="102">
        <f>'RFM input'!K342*(1+vanilla4)^0.5</f>
        <v>0</v>
      </c>
      <c r="L75" s="102">
        <f>'RFM input'!L342*(1+vanilla5)^0.5</f>
        <v>0</v>
      </c>
      <c r="M75" s="102">
        <f>'RFM input'!M342*(1+vanilla6)^0.5</f>
        <v>0</v>
      </c>
      <c r="N75" s="102">
        <f>'RFM input'!N342*(1+vanilla7)^0.5</f>
        <v>0</v>
      </c>
      <c r="O75" s="102">
        <f>'RFM input'!O342*(1+vanilla8)^0.5</f>
        <v>0</v>
      </c>
      <c r="P75" s="102">
        <f>'RFM input'!P342*(1+vanilla9)^0.5</f>
        <v>0</v>
      </c>
      <c r="Q75" s="102">
        <f>'RFM input'!Q342*(1+vanilla10)^0.5</f>
        <v>0</v>
      </c>
      <c r="R75" s="22"/>
      <c r="S75" s="91"/>
      <c r="T75" s="91"/>
      <c r="U75" s="91"/>
      <c r="V75" s="91"/>
      <c r="W75" s="91"/>
      <c r="X75" s="91"/>
      <c r="Y75" s="91"/>
      <c r="Z75" s="91"/>
      <c r="AA75" s="249"/>
    </row>
    <row r="76" spans="1:27" hidden="1" outlineLevel="1">
      <c r="A76" s="4"/>
      <c r="B76" s="4"/>
      <c r="C76" s="36"/>
      <c r="D76" s="217">
        <f>Asset13</f>
        <v>0</v>
      </c>
      <c r="E76" s="4"/>
      <c r="F76" s="4"/>
      <c r="G76" s="112"/>
      <c r="H76" s="102">
        <f>'RFM input'!H343*(1+vanilla1)^0.5</f>
        <v>0</v>
      </c>
      <c r="I76" s="102">
        <f>'RFM input'!I343*(1+vanilla2)^0.5</f>
        <v>0</v>
      </c>
      <c r="J76" s="102">
        <f>'RFM input'!J343*(1+vanilla3)^0.5</f>
        <v>0</v>
      </c>
      <c r="K76" s="102">
        <f>'RFM input'!K343*(1+vanilla4)^0.5</f>
        <v>0</v>
      </c>
      <c r="L76" s="102">
        <f>'RFM input'!L343*(1+vanilla5)^0.5</f>
        <v>0</v>
      </c>
      <c r="M76" s="102">
        <f>'RFM input'!M343*(1+vanilla6)^0.5</f>
        <v>0</v>
      </c>
      <c r="N76" s="102">
        <f>'RFM input'!N343*(1+vanilla7)^0.5</f>
        <v>0</v>
      </c>
      <c r="O76" s="102">
        <f>'RFM input'!O343*(1+vanilla8)^0.5</f>
        <v>0</v>
      </c>
      <c r="P76" s="102">
        <f>'RFM input'!P343*(1+vanilla9)^0.5</f>
        <v>0</v>
      </c>
      <c r="Q76" s="102">
        <f>'RFM input'!Q343*(1+vanilla10)^0.5</f>
        <v>0</v>
      </c>
      <c r="R76" s="22"/>
      <c r="S76" s="91"/>
      <c r="T76" s="91"/>
      <c r="U76" s="91"/>
      <c r="V76" s="91"/>
      <c r="W76" s="91"/>
      <c r="X76" s="91"/>
      <c r="Y76" s="91"/>
      <c r="Z76" s="91"/>
      <c r="AA76" s="249"/>
    </row>
    <row r="77" spans="1:27" hidden="1" outlineLevel="1">
      <c r="A77" s="4"/>
      <c r="B77" s="4"/>
      <c r="C77" s="36"/>
      <c r="D77" s="217">
        <f>Asset14</f>
        <v>0</v>
      </c>
      <c r="E77" s="4"/>
      <c r="F77" s="4"/>
      <c r="G77" s="112"/>
      <c r="H77" s="102">
        <f>'RFM input'!H344*(1+vanilla1)^0.5</f>
        <v>0</v>
      </c>
      <c r="I77" s="102">
        <f>'RFM input'!I344*(1+vanilla2)^0.5</f>
        <v>0</v>
      </c>
      <c r="J77" s="102">
        <f>'RFM input'!J344*(1+vanilla3)^0.5</f>
        <v>0</v>
      </c>
      <c r="K77" s="102">
        <f>'RFM input'!K344*(1+vanilla4)^0.5</f>
        <v>0</v>
      </c>
      <c r="L77" s="102">
        <f>'RFM input'!L344*(1+vanilla5)^0.5</f>
        <v>0</v>
      </c>
      <c r="M77" s="102">
        <f>'RFM input'!M344*(1+vanilla6)^0.5</f>
        <v>0</v>
      </c>
      <c r="N77" s="102">
        <f>'RFM input'!N344*(1+vanilla7)^0.5</f>
        <v>0</v>
      </c>
      <c r="O77" s="102">
        <f>'RFM input'!O344*(1+vanilla8)^0.5</f>
        <v>0</v>
      </c>
      <c r="P77" s="102">
        <f>'RFM input'!P344*(1+vanilla9)^0.5</f>
        <v>0</v>
      </c>
      <c r="Q77" s="102">
        <f>'RFM input'!Q344*(1+vanilla10)^0.5</f>
        <v>0</v>
      </c>
      <c r="R77" s="22"/>
      <c r="S77" s="91"/>
      <c r="T77" s="91"/>
      <c r="U77" s="91"/>
      <c r="V77" s="91"/>
      <c r="W77" s="91"/>
      <c r="X77" s="91"/>
      <c r="Y77" s="91"/>
      <c r="Z77" s="91"/>
      <c r="AA77" s="249"/>
    </row>
    <row r="78" spans="1:27" hidden="1" outlineLevel="1">
      <c r="A78" s="4"/>
      <c r="B78" s="4"/>
      <c r="C78" s="36"/>
      <c r="D78" s="217">
        <f>Asset15</f>
        <v>0</v>
      </c>
      <c r="E78" s="4"/>
      <c r="F78" s="4"/>
      <c r="G78" s="112"/>
      <c r="H78" s="102">
        <f>'RFM input'!H345*(1+vanilla1)^0.5</f>
        <v>0</v>
      </c>
      <c r="I78" s="102">
        <f>'RFM input'!I345*(1+vanilla2)^0.5</f>
        <v>0</v>
      </c>
      <c r="J78" s="102">
        <f>'RFM input'!J345*(1+vanilla3)^0.5</f>
        <v>0</v>
      </c>
      <c r="K78" s="102">
        <f>'RFM input'!K345*(1+vanilla4)^0.5</f>
        <v>0</v>
      </c>
      <c r="L78" s="102">
        <f>'RFM input'!L345*(1+vanilla5)^0.5</f>
        <v>0</v>
      </c>
      <c r="M78" s="102">
        <f>'RFM input'!M345*(1+vanilla6)^0.5</f>
        <v>0</v>
      </c>
      <c r="N78" s="102">
        <f>'RFM input'!N345*(1+vanilla7)^0.5</f>
        <v>0</v>
      </c>
      <c r="O78" s="102">
        <f>'RFM input'!O345*(1+vanilla8)^0.5</f>
        <v>0</v>
      </c>
      <c r="P78" s="102">
        <f>'RFM input'!P345*(1+vanilla9)^0.5</f>
        <v>0</v>
      </c>
      <c r="Q78" s="102">
        <f>'RFM input'!Q345*(1+vanilla10)^0.5</f>
        <v>0</v>
      </c>
      <c r="R78" s="22"/>
      <c r="S78" s="91"/>
      <c r="T78" s="91"/>
      <c r="U78" s="91"/>
      <c r="V78" s="91"/>
      <c r="W78" s="91"/>
      <c r="X78" s="91"/>
      <c r="Y78" s="91"/>
      <c r="Z78" s="91"/>
      <c r="AA78" s="249"/>
    </row>
    <row r="79" spans="1:27" hidden="1" outlineLevel="1">
      <c r="A79" s="4"/>
      <c r="B79" s="4"/>
      <c r="C79" s="36"/>
      <c r="D79" s="217">
        <f>Asset16</f>
        <v>0</v>
      </c>
      <c r="E79" s="4"/>
      <c r="F79" s="4"/>
      <c r="G79" s="112"/>
      <c r="H79" s="102">
        <f>'RFM input'!H346*(1+vanilla1)^0.5</f>
        <v>0</v>
      </c>
      <c r="I79" s="102">
        <f>'RFM input'!I346*(1+vanilla2)^0.5</f>
        <v>0</v>
      </c>
      <c r="J79" s="102">
        <f>'RFM input'!J346*(1+vanilla3)^0.5</f>
        <v>0</v>
      </c>
      <c r="K79" s="102">
        <f>'RFM input'!K346*(1+vanilla4)^0.5</f>
        <v>0</v>
      </c>
      <c r="L79" s="102">
        <f>'RFM input'!L346*(1+vanilla5)^0.5</f>
        <v>0</v>
      </c>
      <c r="M79" s="102">
        <f>'RFM input'!M346*(1+vanilla6)^0.5</f>
        <v>0</v>
      </c>
      <c r="N79" s="102">
        <f>'RFM input'!N346*(1+vanilla7)^0.5</f>
        <v>0</v>
      </c>
      <c r="O79" s="102">
        <f>'RFM input'!O346*(1+vanilla8)^0.5</f>
        <v>0</v>
      </c>
      <c r="P79" s="102">
        <f>'RFM input'!P346*(1+vanilla9)^0.5</f>
        <v>0</v>
      </c>
      <c r="Q79" s="102">
        <f>'RFM input'!Q346*(1+vanilla10)^0.5</f>
        <v>0</v>
      </c>
      <c r="R79" s="22"/>
      <c r="S79" s="91"/>
      <c r="T79" s="91"/>
      <c r="U79" s="91"/>
      <c r="V79" s="91"/>
      <c r="W79" s="91"/>
      <c r="X79" s="91"/>
      <c r="Y79" s="91"/>
      <c r="Z79" s="91"/>
      <c r="AA79" s="249"/>
    </row>
    <row r="80" spans="1:27" hidden="1" outlineLevel="1">
      <c r="A80" s="4"/>
      <c r="B80" s="4"/>
      <c r="C80" s="36"/>
      <c r="D80" s="217">
        <f>Asset17</f>
        <v>0</v>
      </c>
      <c r="E80" s="4"/>
      <c r="F80" s="4"/>
      <c r="G80" s="112"/>
      <c r="H80" s="102">
        <f>'RFM input'!H347*(1+vanilla1)^0.5</f>
        <v>0</v>
      </c>
      <c r="I80" s="102">
        <f>'RFM input'!I347*(1+vanilla2)^0.5</f>
        <v>0</v>
      </c>
      <c r="J80" s="102">
        <f>'RFM input'!J347*(1+vanilla3)^0.5</f>
        <v>0</v>
      </c>
      <c r="K80" s="102">
        <f>'RFM input'!K347*(1+vanilla4)^0.5</f>
        <v>0</v>
      </c>
      <c r="L80" s="102">
        <f>'RFM input'!L347*(1+vanilla5)^0.5</f>
        <v>0</v>
      </c>
      <c r="M80" s="102">
        <f>'RFM input'!M347*(1+vanilla6)^0.5</f>
        <v>0</v>
      </c>
      <c r="N80" s="102">
        <f>'RFM input'!N347*(1+vanilla7)^0.5</f>
        <v>0</v>
      </c>
      <c r="O80" s="102">
        <f>'RFM input'!O347*(1+vanilla8)^0.5</f>
        <v>0</v>
      </c>
      <c r="P80" s="102">
        <f>'RFM input'!P347*(1+vanilla9)^0.5</f>
        <v>0</v>
      </c>
      <c r="Q80" s="102">
        <f>'RFM input'!Q347*(1+vanilla10)^0.5</f>
        <v>0</v>
      </c>
      <c r="R80" s="22"/>
      <c r="S80" s="91"/>
      <c r="T80" s="91"/>
      <c r="U80" s="91"/>
      <c r="V80" s="91"/>
      <c r="W80" s="91"/>
      <c r="X80" s="91"/>
      <c r="Y80" s="91"/>
      <c r="Z80" s="91"/>
      <c r="AA80" s="249"/>
    </row>
    <row r="81" spans="1:27" hidden="1" outlineLevel="1">
      <c r="A81" s="4"/>
      <c r="B81" s="4"/>
      <c r="C81" s="36"/>
      <c r="D81" s="217">
        <f>Asset18</f>
        <v>0</v>
      </c>
      <c r="E81" s="4"/>
      <c r="F81" s="4"/>
      <c r="G81" s="112"/>
      <c r="H81" s="102">
        <f>'RFM input'!H348*(1+vanilla1)^0.5</f>
        <v>0</v>
      </c>
      <c r="I81" s="102">
        <f>'RFM input'!I348*(1+vanilla2)^0.5</f>
        <v>0</v>
      </c>
      <c r="J81" s="102">
        <f>'RFM input'!J348*(1+vanilla3)^0.5</f>
        <v>0</v>
      </c>
      <c r="K81" s="102">
        <f>'RFM input'!K348*(1+vanilla4)^0.5</f>
        <v>0</v>
      </c>
      <c r="L81" s="102">
        <f>'RFM input'!L348*(1+vanilla5)^0.5</f>
        <v>0</v>
      </c>
      <c r="M81" s="102">
        <f>'RFM input'!M348*(1+vanilla6)^0.5</f>
        <v>0</v>
      </c>
      <c r="N81" s="102">
        <f>'RFM input'!N348*(1+vanilla7)^0.5</f>
        <v>0</v>
      </c>
      <c r="O81" s="102">
        <f>'RFM input'!O348*(1+vanilla8)^0.5</f>
        <v>0</v>
      </c>
      <c r="P81" s="102">
        <f>'RFM input'!P348*(1+vanilla9)^0.5</f>
        <v>0</v>
      </c>
      <c r="Q81" s="102">
        <f>'RFM input'!Q348*(1+vanilla10)^0.5</f>
        <v>0</v>
      </c>
      <c r="R81" s="22"/>
      <c r="S81" s="91"/>
      <c r="T81" s="91"/>
      <c r="U81" s="91"/>
      <c r="V81" s="91"/>
      <c r="W81" s="91"/>
      <c r="X81" s="91"/>
      <c r="Y81" s="91"/>
      <c r="Z81" s="91"/>
      <c r="AA81" s="249"/>
    </row>
    <row r="82" spans="1:27" hidden="1" outlineLevel="1">
      <c r="A82" s="4"/>
      <c r="B82" s="4"/>
      <c r="C82" s="36"/>
      <c r="D82" s="217">
        <f>Asset19</f>
        <v>0</v>
      </c>
      <c r="E82" s="4"/>
      <c r="F82" s="4"/>
      <c r="G82" s="112"/>
      <c r="H82" s="102">
        <f>'RFM input'!H349*(1+vanilla1)^0.5</f>
        <v>0</v>
      </c>
      <c r="I82" s="102">
        <f>'RFM input'!I349*(1+vanilla2)^0.5</f>
        <v>0</v>
      </c>
      <c r="J82" s="102">
        <f>'RFM input'!J349*(1+vanilla3)^0.5</f>
        <v>0</v>
      </c>
      <c r="K82" s="102">
        <f>'RFM input'!K349*(1+vanilla4)^0.5</f>
        <v>0</v>
      </c>
      <c r="L82" s="102">
        <f>'RFM input'!L349*(1+vanilla5)^0.5</f>
        <v>0</v>
      </c>
      <c r="M82" s="102">
        <f>'RFM input'!M349*(1+vanilla6)^0.5</f>
        <v>0</v>
      </c>
      <c r="N82" s="102">
        <f>'RFM input'!N349*(1+vanilla7)^0.5</f>
        <v>0</v>
      </c>
      <c r="O82" s="102">
        <f>'RFM input'!O349*(1+vanilla8)^0.5</f>
        <v>0</v>
      </c>
      <c r="P82" s="102">
        <f>'RFM input'!P349*(1+vanilla9)^0.5</f>
        <v>0</v>
      </c>
      <c r="Q82" s="102">
        <f>'RFM input'!Q349*(1+vanilla10)^0.5</f>
        <v>0</v>
      </c>
      <c r="R82" s="22"/>
      <c r="S82" s="91"/>
      <c r="T82" s="91"/>
      <c r="U82" s="91"/>
      <c r="V82" s="91"/>
      <c r="W82" s="91"/>
      <c r="X82" s="91"/>
      <c r="Y82" s="91"/>
      <c r="Z82" s="91"/>
      <c r="AA82" s="249"/>
    </row>
    <row r="83" spans="1:27" hidden="1" outlineLevel="1">
      <c r="A83" s="4"/>
      <c r="B83" s="4"/>
      <c r="C83" s="36"/>
      <c r="D83" s="217">
        <f>Asset20</f>
        <v>0</v>
      </c>
      <c r="E83" s="4"/>
      <c r="F83" s="4"/>
      <c r="G83" s="112"/>
      <c r="H83" s="102">
        <f>'RFM input'!H350*(1+vanilla1)^0.5</f>
        <v>0</v>
      </c>
      <c r="I83" s="102">
        <f>'RFM input'!I350*(1+vanilla2)^0.5</f>
        <v>0</v>
      </c>
      <c r="J83" s="102">
        <f>'RFM input'!J350*(1+vanilla3)^0.5</f>
        <v>0</v>
      </c>
      <c r="K83" s="102">
        <f>'RFM input'!K350*(1+vanilla4)^0.5</f>
        <v>0</v>
      </c>
      <c r="L83" s="102">
        <f>'RFM input'!L350*(1+vanilla5)^0.5</f>
        <v>0</v>
      </c>
      <c r="M83" s="102">
        <f>'RFM input'!M350*(1+vanilla6)^0.5</f>
        <v>0</v>
      </c>
      <c r="N83" s="102">
        <f>'RFM input'!N350*(1+vanilla7)^0.5</f>
        <v>0</v>
      </c>
      <c r="O83" s="102">
        <f>'RFM input'!O350*(1+vanilla8)^0.5</f>
        <v>0</v>
      </c>
      <c r="P83" s="102">
        <f>'RFM input'!P350*(1+vanilla9)^0.5</f>
        <v>0</v>
      </c>
      <c r="Q83" s="102">
        <f>'RFM input'!Q350*(1+vanilla10)^0.5</f>
        <v>0</v>
      </c>
      <c r="R83" s="22"/>
      <c r="S83" s="91"/>
      <c r="T83" s="91"/>
      <c r="U83" s="91"/>
      <c r="V83" s="91"/>
      <c r="W83" s="91"/>
      <c r="X83" s="91"/>
      <c r="Y83" s="91"/>
      <c r="Z83" s="91"/>
      <c r="AA83" s="249"/>
    </row>
    <row r="84" spans="1:27" hidden="1" outlineLevel="1">
      <c r="A84" s="4"/>
      <c r="B84" s="4"/>
      <c r="C84" s="36"/>
      <c r="D84" s="217">
        <f>Asset21</f>
        <v>0</v>
      </c>
      <c r="E84" s="4"/>
      <c r="F84" s="4"/>
      <c r="G84" s="112"/>
      <c r="H84" s="102">
        <f>'RFM input'!H351*(1+vanilla1)^0.5</f>
        <v>0</v>
      </c>
      <c r="I84" s="102">
        <f>'RFM input'!I351*(1+vanilla2)^0.5</f>
        <v>0</v>
      </c>
      <c r="J84" s="102">
        <f>'RFM input'!J351*(1+vanilla3)^0.5</f>
        <v>0</v>
      </c>
      <c r="K84" s="102">
        <f>'RFM input'!K351*(1+vanilla4)^0.5</f>
        <v>0</v>
      </c>
      <c r="L84" s="102">
        <f>'RFM input'!L351*(1+vanilla5)^0.5</f>
        <v>0</v>
      </c>
      <c r="M84" s="102">
        <f>'RFM input'!M351*(1+vanilla6)^0.5</f>
        <v>0</v>
      </c>
      <c r="N84" s="102">
        <f>'RFM input'!N351*(1+vanilla7)^0.5</f>
        <v>0</v>
      </c>
      <c r="O84" s="102">
        <f>'RFM input'!O351*(1+vanilla8)^0.5</f>
        <v>0</v>
      </c>
      <c r="P84" s="102">
        <f>'RFM input'!P351*(1+vanilla9)^0.5</f>
        <v>0</v>
      </c>
      <c r="Q84" s="102">
        <f>'RFM input'!Q351*(1+vanilla10)^0.5</f>
        <v>0</v>
      </c>
      <c r="R84" s="22"/>
      <c r="S84" s="91"/>
      <c r="T84" s="91"/>
      <c r="U84" s="91"/>
      <c r="V84" s="91"/>
      <c r="W84" s="91"/>
      <c r="X84" s="91"/>
      <c r="Y84" s="91"/>
      <c r="Z84" s="91"/>
      <c r="AA84" s="249"/>
    </row>
    <row r="85" spans="1:27" hidden="1" outlineLevel="1">
      <c r="A85" s="4"/>
      <c r="B85" s="4"/>
      <c r="C85" s="36"/>
      <c r="D85" s="217">
        <f>Asset22</f>
        <v>0</v>
      </c>
      <c r="E85" s="4"/>
      <c r="F85" s="4"/>
      <c r="G85" s="112"/>
      <c r="H85" s="102">
        <f>'RFM input'!H352*(1+vanilla1)^0.5</f>
        <v>0</v>
      </c>
      <c r="I85" s="102">
        <f>'RFM input'!I352*(1+vanilla2)^0.5</f>
        <v>0</v>
      </c>
      <c r="J85" s="102">
        <f>'RFM input'!J352*(1+vanilla3)^0.5</f>
        <v>0</v>
      </c>
      <c r="K85" s="102">
        <f>'RFM input'!K352*(1+vanilla4)^0.5</f>
        <v>0</v>
      </c>
      <c r="L85" s="102">
        <f>'RFM input'!L352*(1+vanilla5)^0.5</f>
        <v>0</v>
      </c>
      <c r="M85" s="102">
        <f>'RFM input'!M352*(1+vanilla6)^0.5</f>
        <v>0</v>
      </c>
      <c r="N85" s="102">
        <f>'RFM input'!N352*(1+vanilla7)^0.5</f>
        <v>0</v>
      </c>
      <c r="O85" s="102">
        <f>'RFM input'!O352*(1+vanilla8)^0.5</f>
        <v>0</v>
      </c>
      <c r="P85" s="102">
        <f>'RFM input'!P352*(1+vanilla9)^0.5</f>
        <v>0</v>
      </c>
      <c r="Q85" s="102">
        <f>'RFM input'!Q352*(1+vanilla10)^0.5</f>
        <v>0</v>
      </c>
      <c r="R85" s="22"/>
      <c r="S85" s="91"/>
      <c r="T85" s="91"/>
      <c r="U85" s="91"/>
      <c r="V85" s="91"/>
      <c r="W85" s="91"/>
      <c r="X85" s="91"/>
      <c r="Y85" s="91"/>
      <c r="Z85" s="91"/>
      <c r="AA85" s="249"/>
    </row>
    <row r="86" spans="1:27" hidden="1" outlineLevel="1">
      <c r="A86" s="4"/>
      <c r="B86" s="4"/>
      <c r="C86" s="36"/>
      <c r="D86" s="217">
        <f>Asset23</f>
        <v>0</v>
      </c>
      <c r="E86" s="4"/>
      <c r="F86" s="4"/>
      <c r="G86" s="112"/>
      <c r="H86" s="102">
        <f>'RFM input'!H353*(1+vanilla1)^0.5</f>
        <v>0</v>
      </c>
      <c r="I86" s="102">
        <f>'RFM input'!I353*(1+vanilla2)^0.5</f>
        <v>0</v>
      </c>
      <c r="J86" s="102">
        <f>'RFM input'!J353*(1+vanilla3)^0.5</f>
        <v>0</v>
      </c>
      <c r="K86" s="102">
        <f>'RFM input'!K353*(1+vanilla4)^0.5</f>
        <v>0</v>
      </c>
      <c r="L86" s="102">
        <f>'RFM input'!L353*(1+vanilla5)^0.5</f>
        <v>0</v>
      </c>
      <c r="M86" s="102">
        <f>'RFM input'!M353*(1+vanilla6)^0.5</f>
        <v>0</v>
      </c>
      <c r="N86" s="102">
        <f>'RFM input'!N353*(1+vanilla7)^0.5</f>
        <v>0</v>
      </c>
      <c r="O86" s="102">
        <f>'RFM input'!O353*(1+vanilla8)^0.5</f>
        <v>0</v>
      </c>
      <c r="P86" s="102">
        <f>'RFM input'!P353*(1+vanilla9)^0.5</f>
        <v>0</v>
      </c>
      <c r="Q86" s="102">
        <f>'RFM input'!Q353*(1+vanilla10)^0.5</f>
        <v>0</v>
      </c>
      <c r="R86" s="22"/>
      <c r="S86" s="91"/>
      <c r="T86" s="91"/>
      <c r="U86" s="91"/>
      <c r="V86" s="91"/>
      <c r="W86" s="91"/>
      <c r="X86" s="91"/>
      <c r="Y86" s="91"/>
      <c r="Z86" s="91"/>
      <c r="AA86" s="249"/>
    </row>
    <row r="87" spans="1:27" hidden="1" outlineLevel="1">
      <c r="A87" s="4"/>
      <c r="B87" s="4"/>
      <c r="C87" s="36"/>
      <c r="D87" s="217">
        <f>Asset24</f>
        <v>0</v>
      </c>
      <c r="E87" s="4"/>
      <c r="F87" s="4"/>
      <c r="G87" s="112"/>
      <c r="H87" s="102">
        <f>'RFM input'!H354*(1+vanilla1)^0.5</f>
        <v>0</v>
      </c>
      <c r="I87" s="102">
        <f>'RFM input'!I354*(1+vanilla2)^0.5</f>
        <v>0</v>
      </c>
      <c r="J87" s="102">
        <f>'RFM input'!J354*(1+vanilla3)^0.5</f>
        <v>0</v>
      </c>
      <c r="K87" s="102">
        <f>'RFM input'!K354*(1+vanilla4)^0.5</f>
        <v>0</v>
      </c>
      <c r="L87" s="102">
        <f>'RFM input'!L354*(1+vanilla5)^0.5</f>
        <v>0</v>
      </c>
      <c r="M87" s="102">
        <f>'RFM input'!M354*(1+vanilla6)^0.5</f>
        <v>0</v>
      </c>
      <c r="N87" s="102">
        <f>'RFM input'!N354*(1+vanilla7)^0.5</f>
        <v>0</v>
      </c>
      <c r="O87" s="102">
        <f>'RFM input'!O354*(1+vanilla8)^0.5</f>
        <v>0</v>
      </c>
      <c r="P87" s="102">
        <f>'RFM input'!P354*(1+vanilla9)^0.5</f>
        <v>0</v>
      </c>
      <c r="Q87" s="102">
        <f>'RFM input'!Q354*(1+vanilla10)^0.5</f>
        <v>0</v>
      </c>
      <c r="R87" s="22"/>
      <c r="S87" s="91"/>
      <c r="T87" s="91"/>
      <c r="U87" s="91"/>
      <c r="V87" s="91"/>
      <c r="W87" s="91"/>
      <c r="X87" s="91"/>
      <c r="Y87" s="91"/>
      <c r="Z87" s="91"/>
      <c r="AA87" s="249"/>
    </row>
    <row r="88" spans="1:27" hidden="1" outlineLevel="1">
      <c r="A88" s="4"/>
      <c r="B88" s="4"/>
      <c r="C88" s="36"/>
      <c r="D88" s="217">
        <f>Asset25</f>
        <v>0</v>
      </c>
      <c r="E88" s="4"/>
      <c r="F88" s="4"/>
      <c r="G88" s="112"/>
      <c r="H88" s="102">
        <f>'RFM input'!H355*(1+vanilla1)^0.5</f>
        <v>0</v>
      </c>
      <c r="I88" s="102">
        <f>'RFM input'!I355*(1+vanilla2)^0.5</f>
        <v>0</v>
      </c>
      <c r="J88" s="102">
        <f>'RFM input'!J355*(1+vanilla3)^0.5</f>
        <v>0</v>
      </c>
      <c r="K88" s="102">
        <f>'RFM input'!K355*(1+vanilla4)^0.5</f>
        <v>0</v>
      </c>
      <c r="L88" s="102">
        <f>'RFM input'!L355*(1+vanilla5)^0.5</f>
        <v>0</v>
      </c>
      <c r="M88" s="102">
        <f>'RFM input'!M355*(1+vanilla6)^0.5</f>
        <v>0</v>
      </c>
      <c r="N88" s="102">
        <f>'RFM input'!N355*(1+vanilla7)^0.5</f>
        <v>0</v>
      </c>
      <c r="O88" s="102">
        <f>'RFM input'!O355*(1+vanilla8)^0.5</f>
        <v>0</v>
      </c>
      <c r="P88" s="102">
        <f>'RFM input'!P355*(1+vanilla9)^0.5</f>
        <v>0</v>
      </c>
      <c r="Q88" s="102">
        <f>'RFM input'!Q355*(1+vanilla10)^0.5</f>
        <v>0</v>
      </c>
      <c r="R88" s="22"/>
      <c r="S88" s="91"/>
      <c r="T88" s="91"/>
      <c r="U88" s="91"/>
      <c r="V88" s="91"/>
      <c r="W88" s="91"/>
      <c r="X88" s="91"/>
      <c r="Y88" s="91"/>
      <c r="Z88" s="91"/>
      <c r="AA88" s="249"/>
    </row>
    <row r="89" spans="1:27" hidden="1" outlineLevel="1">
      <c r="A89" s="4"/>
      <c r="B89" s="4"/>
      <c r="C89" s="36"/>
      <c r="D89" s="217">
        <f>Asset26</f>
        <v>0</v>
      </c>
      <c r="E89" s="4"/>
      <c r="F89" s="4"/>
      <c r="G89" s="112"/>
      <c r="H89" s="102">
        <f>'RFM input'!H356*(1+vanilla1)^0.5</f>
        <v>0</v>
      </c>
      <c r="I89" s="102">
        <f>'RFM input'!I356*(1+vanilla2)^0.5</f>
        <v>0</v>
      </c>
      <c r="J89" s="102">
        <f>'RFM input'!J356*(1+vanilla3)^0.5</f>
        <v>0</v>
      </c>
      <c r="K89" s="102">
        <f>'RFM input'!K356*(1+vanilla4)^0.5</f>
        <v>0</v>
      </c>
      <c r="L89" s="102">
        <f>'RFM input'!L356*(1+vanilla5)^0.5</f>
        <v>0</v>
      </c>
      <c r="M89" s="102">
        <f>'RFM input'!M356*(1+vanilla6)^0.5</f>
        <v>0</v>
      </c>
      <c r="N89" s="102">
        <f>'RFM input'!N356*(1+vanilla7)^0.5</f>
        <v>0</v>
      </c>
      <c r="O89" s="102">
        <f>'RFM input'!O356*(1+vanilla8)^0.5</f>
        <v>0</v>
      </c>
      <c r="P89" s="102">
        <f>'RFM input'!P356*(1+vanilla9)^0.5</f>
        <v>0</v>
      </c>
      <c r="Q89" s="102">
        <f>'RFM input'!Q356*(1+vanilla10)^0.5</f>
        <v>0</v>
      </c>
      <c r="R89" s="22"/>
      <c r="S89" s="91"/>
      <c r="T89" s="91"/>
      <c r="U89" s="91"/>
      <c r="V89" s="91"/>
      <c r="W89" s="91"/>
      <c r="X89" s="91"/>
      <c r="Y89" s="91"/>
      <c r="Z89" s="91"/>
      <c r="AA89" s="249"/>
    </row>
    <row r="90" spans="1:27" hidden="1" outlineLevel="1">
      <c r="A90" s="4"/>
      <c r="B90" s="4"/>
      <c r="C90" s="36"/>
      <c r="D90" s="217">
        <f>Asset27</f>
        <v>0</v>
      </c>
      <c r="E90" s="4"/>
      <c r="F90" s="4"/>
      <c r="G90" s="112"/>
      <c r="H90" s="102">
        <f>'RFM input'!H357*(1+vanilla1)^0.5</f>
        <v>0</v>
      </c>
      <c r="I90" s="102">
        <f>'RFM input'!I357*(1+vanilla2)^0.5</f>
        <v>0</v>
      </c>
      <c r="J90" s="102">
        <f>'RFM input'!J357*(1+vanilla3)^0.5</f>
        <v>0</v>
      </c>
      <c r="K90" s="102">
        <f>'RFM input'!K357*(1+vanilla4)^0.5</f>
        <v>0</v>
      </c>
      <c r="L90" s="102">
        <f>'RFM input'!L357*(1+vanilla5)^0.5</f>
        <v>0</v>
      </c>
      <c r="M90" s="102">
        <f>'RFM input'!M357*(1+vanilla6)^0.5</f>
        <v>0</v>
      </c>
      <c r="N90" s="102">
        <f>'RFM input'!N357*(1+vanilla7)^0.5</f>
        <v>0</v>
      </c>
      <c r="O90" s="102">
        <f>'RFM input'!O357*(1+vanilla8)^0.5</f>
        <v>0</v>
      </c>
      <c r="P90" s="102">
        <f>'RFM input'!P357*(1+vanilla9)^0.5</f>
        <v>0</v>
      </c>
      <c r="Q90" s="102">
        <f>'RFM input'!Q357*(1+vanilla10)^0.5</f>
        <v>0</v>
      </c>
      <c r="R90" s="22"/>
      <c r="S90" s="91"/>
      <c r="T90" s="91"/>
      <c r="U90" s="91"/>
      <c r="V90" s="91"/>
      <c r="W90" s="91"/>
      <c r="X90" s="91"/>
      <c r="Y90" s="91"/>
      <c r="Z90" s="91"/>
      <c r="AA90" s="249"/>
    </row>
    <row r="91" spans="1:27" hidden="1" outlineLevel="1">
      <c r="A91" s="4"/>
      <c r="B91" s="4"/>
      <c r="C91" s="36"/>
      <c r="D91" s="217">
        <f>Asset28</f>
        <v>0</v>
      </c>
      <c r="E91" s="4"/>
      <c r="F91" s="4"/>
      <c r="G91" s="112"/>
      <c r="H91" s="102">
        <f>'RFM input'!H358*(1+vanilla1)^0.5</f>
        <v>0</v>
      </c>
      <c r="I91" s="102">
        <f>'RFM input'!I358*(1+vanilla2)^0.5</f>
        <v>0</v>
      </c>
      <c r="J91" s="102">
        <f>'RFM input'!J358*(1+vanilla3)^0.5</f>
        <v>0</v>
      </c>
      <c r="K91" s="102">
        <f>'RFM input'!K358*(1+vanilla4)^0.5</f>
        <v>0</v>
      </c>
      <c r="L91" s="102">
        <f>'RFM input'!L358*(1+vanilla5)^0.5</f>
        <v>0</v>
      </c>
      <c r="M91" s="102">
        <f>'RFM input'!M358*(1+vanilla6)^0.5</f>
        <v>0</v>
      </c>
      <c r="N91" s="102">
        <f>'RFM input'!N358*(1+vanilla7)^0.5</f>
        <v>0</v>
      </c>
      <c r="O91" s="102">
        <f>'RFM input'!O358*(1+vanilla8)^0.5</f>
        <v>0</v>
      </c>
      <c r="P91" s="102">
        <f>'RFM input'!P358*(1+vanilla9)^0.5</f>
        <v>0</v>
      </c>
      <c r="Q91" s="102">
        <f>'RFM input'!Q358*(1+vanilla10)^0.5</f>
        <v>0</v>
      </c>
      <c r="R91" s="22"/>
      <c r="S91" s="91"/>
      <c r="T91" s="91"/>
      <c r="U91" s="91"/>
      <c r="V91" s="91"/>
      <c r="W91" s="91"/>
      <c r="X91" s="91"/>
      <c r="Y91" s="91"/>
      <c r="Z91" s="91"/>
      <c r="AA91" s="249"/>
    </row>
    <row r="92" spans="1:27" hidden="1" outlineLevel="1">
      <c r="A92" s="4"/>
      <c r="B92" s="4"/>
      <c r="C92" s="36"/>
      <c r="D92" s="217">
        <f>Asset29</f>
        <v>0</v>
      </c>
      <c r="E92" s="4"/>
      <c r="F92" s="4"/>
      <c r="G92" s="112"/>
      <c r="H92" s="102">
        <f>'RFM input'!H359*(1+vanilla1)^0.5</f>
        <v>0</v>
      </c>
      <c r="I92" s="102">
        <f>'RFM input'!I359*(1+vanilla2)^0.5</f>
        <v>0</v>
      </c>
      <c r="J92" s="102">
        <f>'RFM input'!J359*(1+vanilla3)^0.5</f>
        <v>0</v>
      </c>
      <c r="K92" s="102">
        <f>'RFM input'!K359*(1+vanilla4)^0.5</f>
        <v>0</v>
      </c>
      <c r="L92" s="102">
        <f>'RFM input'!L359*(1+vanilla5)^0.5</f>
        <v>0</v>
      </c>
      <c r="M92" s="102">
        <f>'RFM input'!M359*(1+vanilla6)^0.5</f>
        <v>0</v>
      </c>
      <c r="N92" s="102">
        <f>'RFM input'!N359*(1+vanilla7)^0.5</f>
        <v>0</v>
      </c>
      <c r="O92" s="102">
        <f>'RFM input'!O359*(1+vanilla8)^0.5</f>
        <v>0</v>
      </c>
      <c r="P92" s="102">
        <f>'RFM input'!P359*(1+vanilla9)^0.5</f>
        <v>0</v>
      </c>
      <c r="Q92" s="102">
        <f>'RFM input'!Q359*(1+vanilla10)^0.5</f>
        <v>0</v>
      </c>
      <c r="R92" s="22"/>
      <c r="S92" s="91"/>
      <c r="T92" s="91"/>
      <c r="U92" s="91"/>
      <c r="V92" s="91"/>
      <c r="W92" s="91"/>
      <c r="X92" s="91"/>
      <c r="Y92" s="91"/>
      <c r="Z92" s="91"/>
      <c r="AA92" s="249"/>
    </row>
    <row r="93" spans="1:27" hidden="1" outlineLevel="1">
      <c r="A93" s="4"/>
      <c r="B93" s="4"/>
      <c r="C93" s="36"/>
      <c r="D93" s="217">
        <f>Asset30</f>
        <v>0</v>
      </c>
      <c r="E93" s="4"/>
      <c r="F93" s="4"/>
      <c r="G93" s="112"/>
      <c r="H93" s="102">
        <f>'RFM input'!H360*(1+vanilla1)^0.5</f>
        <v>0</v>
      </c>
      <c r="I93" s="102">
        <f>'RFM input'!I360*(1+vanilla2)^0.5</f>
        <v>0</v>
      </c>
      <c r="J93" s="102">
        <f>'RFM input'!J360*(1+vanilla3)^0.5</f>
        <v>0</v>
      </c>
      <c r="K93" s="102">
        <f>'RFM input'!K360*(1+vanilla4)^0.5</f>
        <v>0</v>
      </c>
      <c r="L93" s="102">
        <f>'RFM input'!L360*(1+vanilla5)^0.5</f>
        <v>0</v>
      </c>
      <c r="M93" s="102">
        <f>'RFM input'!M360*(1+vanilla6)^0.5</f>
        <v>0</v>
      </c>
      <c r="N93" s="102">
        <f>'RFM input'!N360*(1+vanilla7)^0.5</f>
        <v>0</v>
      </c>
      <c r="O93" s="102">
        <f>'RFM input'!O360*(1+vanilla8)^0.5</f>
        <v>0</v>
      </c>
      <c r="P93" s="102">
        <f>'RFM input'!P360*(1+vanilla9)^0.5</f>
        <v>0</v>
      </c>
      <c r="Q93" s="102">
        <f>'RFM input'!Q360*(1+vanilla10)^0.5</f>
        <v>0</v>
      </c>
      <c r="R93" s="22"/>
      <c r="S93" s="91"/>
      <c r="T93" s="91"/>
      <c r="U93" s="91"/>
      <c r="V93" s="91"/>
      <c r="W93" s="91"/>
      <c r="X93" s="91"/>
      <c r="Y93" s="91"/>
      <c r="Z93" s="91"/>
      <c r="AA93" s="249"/>
    </row>
    <row r="94" spans="1:27" hidden="1" outlineLevel="1">
      <c r="A94" s="4"/>
      <c r="B94" s="4"/>
      <c r="C94" s="36"/>
      <c r="D94" s="217">
        <f>Asset31</f>
        <v>0</v>
      </c>
      <c r="E94" s="4"/>
      <c r="F94" s="4"/>
      <c r="G94" s="112"/>
      <c r="H94" s="102">
        <f>'RFM input'!H361*(1+vanilla1)^0.5</f>
        <v>0</v>
      </c>
      <c r="I94" s="102">
        <f>'RFM input'!I361*(1+vanilla2)^0.5</f>
        <v>0</v>
      </c>
      <c r="J94" s="102">
        <f>'RFM input'!J361*(1+vanilla3)^0.5</f>
        <v>0</v>
      </c>
      <c r="K94" s="102">
        <f>'RFM input'!K361*(1+vanilla4)^0.5</f>
        <v>0</v>
      </c>
      <c r="L94" s="102">
        <f>'RFM input'!L361*(1+vanilla5)^0.5</f>
        <v>0</v>
      </c>
      <c r="M94" s="102">
        <f>'RFM input'!M361*(1+vanilla6)^0.5</f>
        <v>0</v>
      </c>
      <c r="N94" s="102">
        <f>'RFM input'!N361*(1+vanilla7)^0.5</f>
        <v>0</v>
      </c>
      <c r="O94" s="102">
        <f>'RFM input'!O361*(1+vanilla8)^0.5</f>
        <v>0</v>
      </c>
      <c r="P94" s="102">
        <f>'RFM input'!P361*(1+vanilla9)^0.5</f>
        <v>0</v>
      </c>
      <c r="Q94" s="102">
        <f>'RFM input'!Q361*(1+vanilla10)^0.5</f>
        <v>0</v>
      </c>
      <c r="R94" s="22"/>
      <c r="S94" s="91"/>
      <c r="T94" s="91"/>
      <c r="U94" s="91"/>
      <c r="V94" s="91"/>
      <c r="W94" s="91"/>
      <c r="X94" s="91"/>
      <c r="Y94" s="91"/>
      <c r="Z94" s="91"/>
      <c r="AA94" s="249"/>
    </row>
    <row r="95" spans="1:27" hidden="1" outlineLevel="1">
      <c r="A95" s="4"/>
      <c r="B95" s="4"/>
      <c r="C95" s="36"/>
      <c r="D95" s="217">
        <f>Asset32</f>
        <v>0</v>
      </c>
      <c r="E95" s="4"/>
      <c r="F95" s="4"/>
      <c r="G95" s="112"/>
      <c r="H95" s="102">
        <f>'RFM input'!H362*(1+vanilla1)^0.5</f>
        <v>0</v>
      </c>
      <c r="I95" s="102">
        <f>'RFM input'!I362*(1+vanilla2)^0.5</f>
        <v>0</v>
      </c>
      <c r="J95" s="102">
        <f>'RFM input'!J362*(1+vanilla3)^0.5</f>
        <v>0</v>
      </c>
      <c r="K95" s="102">
        <f>'RFM input'!K362*(1+vanilla4)^0.5</f>
        <v>0</v>
      </c>
      <c r="L95" s="102">
        <f>'RFM input'!L362*(1+vanilla5)^0.5</f>
        <v>0</v>
      </c>
      <c r="M95" s="102">
        <f>'RFM input'!M362*(1+vanilla6)^0.5</f>
        <v>0</v>
      </c>
      <c r="N95" s="102">
        <f>'RFM input'!N362*(1+vanilla7)^0.5</f>
        <v>0</v>
      </c>
      <c r="O95" s="102">
        <f>'RFM input'!O362*(1+vanilla8)^0.5</f>
        <v>0</v>
      </c>
      <c r="P95" s="102">
        <f>'RFM input'!P362*(1+vanilla9)^0.5</f>
        <v>0</v>
      </c>
      <c r="Q95" s="102">
        <f>'RFM input'!Q362*(1+vanilla10)^0.5</f>
        <v>0</v>
      </c>
      <c r="R95" s="22"/>
      <c r="S95" s="91"/>
      <c r="T95" s="91"/>
      <c r="U95" s="91"/>
      <c r="V95" s="91"/>
      <c r="W95" s="91"/>
      <c r="X95" s="91"/>
      <c r="Y95" s="91"/>
      <c r="Z95" s="91"/>
      <c r="AA95" s="249"/>
    </row>
    <row r="96" spans="1:27" hidden="1" outlineLevel="1">
      <c r="A96" s="4"/>
      <c r="B96" s="4"/>
      <c r="C96" s="36"/>
      <c r="D96" s="217">
        <f>Asset33</f>
        <v>0</v>
      </c>
      <c r="E96" s="4"/>
      <c r="F96" s="4"/>
      <c r="G96" s="112"/>
      <c r="H96" s="102">
        <f>'RFM input'!H363*(1+vanilla1)^0.5</f>
        <v>0</v>
      </c>
      <c r="I96" s="102">
        <f>'RFM input'!I363*(1+vanilla2)^0.5</f>
        <v>0</v>
      </c>
      <c r="J96" s="102">
        <f>'RFM input'!J363*(1+vanilla3)^0.5</f>
        <v>0</v>
      </c>
      <c r="K96" s="102">
        <f>'RFM input'!K363*(1+vanilla4)^0.5</f>
        <v>0</v>
      </c>
      <c r="L96" s="102">
        <f>'RFM input'!L363*(1+vanilla5)^0.5</f>
        <v>0</v>
      </c>
      <c r="M96" s="102">
        <f>'RFM input'!M363*(1+vanilla6)^0.5</f>
        <v>0</v>
      </c>
      <c r="N96" s="102">
        <f>'RFM input'!N363*(1+vanilla7)^0.5</f>
        <v>0</v>
      </c>
      <c r="O96" s="102">
        <f>'RFM input'!O363*(1+vanilla8)^0.5</f>
        <v>0</v>
      </c>
      <c r="P96" s="102">
        <f>'RFM input'!P363*(1+vanilla9)^0.5</f>
        <v>0</v>
      </c>
      <c r="Q96" s="102">
        <f>'RFM input'!Q363*(1+vanilla10)^0.5</f>
        <v>0</v>
      </c>
      <c r="R96" s="22"/>
      <c r="S96" s="91"/>
      <c r="T96" s="91"/>
      <c r="U96" s="91"/>
      <c r="V96" s="91"/>
      <c r="W96" s="91"/>
      <c r="X96" s="91"/>
      <c r="Y96" s="91"/>
      <c r="Z96" s="91"/>
      <c r="AA96" s="249"/>
    </row>
    <row r="97" spans="1:27" hidden="1" outlineLevel="1">
      <c r="A97" s="4"/>
      <c r="B97" s="4"/>
      <c r="C97" s="36"/>
      <c r="D97" s="217">
        <f>Asset34</f>
        <v>0</v>
      </c>
      <c r="E97" s="4"/>
      <c r="F97" s="4"/>
      <c r="G97" s="112"/>
      <c r="H97" s="102">
        <f>'RFM input'!H364*(1+vanilla1)^0.5</f>
        <v>0</v>
      </c>
      <c r="I97" s="102">
        <f>'RFM input'!I364*(1+vanilla2)^0.5</f>
        <v>0</v>
      </c>
      <c r="J97" s="102">
        <f>'RFM input'!J364*(1+vanilla3)^0.5</f>
        <v>0</v>
      </c>
      <c r="K97" s="102">
        <f>'RFM input'!K364*(1+vanilla4)^0.5</f>
        <v>0</v>
      </c>
      <c r="L97" s="102">
        <f>'RFM input'!L364*(1+vanilla5)^0.5</f>
        <v>0</v>
      </c>
      <c r="M97" s="102">
        <f>'RFM input'!M364*(1+vanilla6)^0.5</f>
        <v>0</v>
      </c>
      <c r="N97" s="102">
        <f>'RFM input'!N364*(1+vanilla7)^0.5</f>
        <v>0</v>
      </c>
      <c r="O97" s="102">
        <f>'RFM input'!O364*(1+vanilla8)^0.5</f>
        <v>0</v>
      </c>
      <c r="P97" s="102">
        <f>'RFM input'!P364*(1+vanilla9)^0.5</f>
        <v>0</v>
      </c>
      <c r="Q97" s="102">
        <f>'RFM input'!Q364*(1+vanilla10)^0.5</f>
        <v>0</v>
      </c>
      <c r="R97" s="22"/>
      <c r="S97" s="91"/>
      <c r="T97" s="91"/>
      <c r="U97" s="91"/>
      <c r="V97" s="91"/>
      <c r="W97" s="91"/>
      <c r="X97" s="91"/>
      <c r="Y97" s="91"/>
      <c r="Z97" s="91"/>
      <c r="AA97" s="249"/>
    </row>
    <row r="98" spans="1:27" hidden="1" outlineLevel="1">
      <c r="A98" s="4"/>
      <c r="B98" s="4"/>
      <c r="C98" s="36"/>
      <c r="D98" s="217">
        <f>Asset35</f>
        <v>0</v>
      </c>
      <c r="E98" s="4"/>
      <c r="F98" s="4"/>
      <c r="G98" s="112"/>
      <c r="H98" s="102">
        <f>'RFM input'!H365*(1+vanilla1)^0.5</f>
        <v>0</v>
      </c>
      <c r="I98" s="102">
        <f>'RFM input'!I365*(1+vanilla2)^0.5</f>
        <v>0</v>
      </c>
      <c r="J98" s="102">
        <f>'RFM input'!J365*(1+vanilla3)^0.5</f>
        <v>0</v>
      </c>
      <c r="K98" s="102">
        <f>'RFM input'!K365*(1+vanilla4)^0.5</f>
        <v>0</v>
      </c>
      <c r="L98" s="102">
        <f>'RFM input'!L365*(1+vanilla5)^0.5</f>
        <v>0</v>
      </c>
      <c r="M98" s="102">
        <f>'RFM input'!M365*(1+vanilla6)^0.5</f>
        <v>0</v>
      </c>
      <c r="N98" s="102">
        <f>'RFM input'!N365*(1+vanilla7)^0.5</f>
        <v>0</v>
      </c>
      <c r="O98" s="102">
        <f>'RFM input'!O365*(1+vanilla8)^0.5</f>
        <v>0</v>
      </c>
      <c r="P98" s="102">
        <f>'RFM input'!P365*(1+vanilla9)^0.5</f>
        <v>0</v>
      </c>
      <c r="Q98" s="102">
        <f>'RFM input'!Q365*(1+vanilla10)^0.5</f>
        <v>0</v>
      </c>
      <c r="R98" s="22"/>
      <c r="S98" s="91"/>
      <c r="T98" s="91"/>
      <c r="U98" s="91"/>
      <c r="V98" s="91"/>
      <c r="W98" s="91"/>
      <c r="X98" s="91"/>
      <c r="Y98" s="91"/>
      <c r="Z98" s="91"/>
      <c r="AA98" s="249"/>
    </row>
    <row r="99" spans="1:27" hidden="1" outlineLevel="1">
      <c r="A99" s="4"/>
      <c r="B99" s="4"/>
      <c r="C99" s="36"/>
      <c r="D99" s="217">
        <f>Asset36</f>
        <v>0</v>
      </c>
      <c r="E99" s="4"/>
      <c r="F99" s="4"/>
      <c r="G99" s="112"/>
      <c r="H99" s="102">
        <f>'RFM input'!H366*(1+vanilla1)^0.5</f>
        <v>0</v>
      </c>
      <c r="I99" s="102">
        <f>'RFM input'!I366*(1+vanilla2)^0.5</f>
        <v>0</v>
      </c>
      <c r="J99" s="102">
        <f>'RFM input'!J366*(1+vanilla3)^0.5</f>
        <v>0</v>
      </c>
      <c r="K99" s="102">
        <f>'RFM input'!K366*(1+vanilla4)^0.5</f>
        <v>0</v>
      </c>
      <c r="L99" s="102">
        <f>'RFM input'!L366*(1+vanilla5)^0.5</f>
        <v>0</v>
      </c>
      <c r="M99" s="102">
        <f>'RFM input'!M366*(1+vanilla6)^0.5</f>
        <v>0</v>
      </c>
      <c r="N99" s="102">
        <f>'RFM input'!N366*(1+vanilla7)^0.5</f>
        <v>0</v>
      </c>
      <c r="O99" s="102">
        <f>'RFM input'!O366*(1+vanilla8)^0.5</f>
        <v>0</v>
      </c>
      <c r="P99" s="102">
        <f>'RFM input'!P366*(1+vanilla9)^0.5</f>
        <v>0</v>
      </c>
      <c r="Q99" s="102">
        <f>'RFM input'!Q366*(1+vanilla10)^0.5</f>
        <v>0</v>
      </c>
      <c r="R99" s="22"/>
      <c r="S99" s="91"/>
      <c r="T99" s="91"/>
      <c r="U99" s="91"/>
      <c r="V99" s="91"/>
      <c r="W99" s="91"/>
      <c r="X99" s="91"/>
      <c r="Y99" s="91"/>
      <c r="Z99" s="91"/>
      <c r="AA99" s="249"/>
    </row>
    <row r="100" spans="1:27" hidden="1" outlineLevel="1">
      <c r="A100" s="4"/>
      <c r="B100" s="4"/>
      <c r="C100" s="36"/>
      <c r="D100" s="217">
        <f>Asset37</f>
        <v>0</v>
      </c>
      <c r="E100" s="4"/>
      <c r="F100" s="4"/>
      <c r="G100" s="112"/>
      <c r="H100" s="102">
        <f>'RFM input'!H367*(1+vanilla1)^0.5</f>
        <v>0</v>
      </c>
      <c r="I100" s="102">
        <f>'RFM input'!I367*(1+vanilla2)^0.5</f>
        <v>0</v>
      </c>
      <c r="J100" s="102">
        <f>'RFM input'!J367*(1+vanilla3)^0.5</f>
        <v>0</v>
      </c>
      <c r="K100" s="102">
        <f>'RFM input'!K367*(1+vanilla4)^0.5</f>
        <v>0</v>
      </c>
      <c r="L100" s="102">
        <f>'RFM input'!L367*(1+vanilla5)^0.5</f>
        <v>0</v>
      </c>
      <c r="M100" s="102">
        <f>'RFM input'!M367*(1+vanilla6)^0.5</f>
        <v>0</v>
      </c>
      <c r="N100" s="102">
        <f>'RFM input'!N367*(1+vanilla7)^0.5</f>
        <v>0</v>
      </c>
      <c r="O100" s="102">
        <f>'RFM input'!O367*(1+vanilla8)^0.5</f>
        <v>0</v>
      </c>
      <c r="P100" s="102">
        <f>'RFM input'!P367*(1+vanilla9)^0.5</f>
        <v>0</v>
      </c>
      <c r="Q100" s="102">
        <f>'RFM input'!Q367*(1+vanilla10)^0.5</f>
        <v>0</v>
      </c>
      <c r="R100" s="22"/>
      <c r="S100" s="91"/>
      <c r="T100" s="91"/>
      <c r="U100" s="91"/>
      <c r="V100" s="91"/>
      <c r="W100" s="91"/>
      <c r="X100" s="91"/>
      <c r="Y100" s="91"/>
      <c r="Z100" s="91"/>
      <c r="AA100" s="249"/>
    </row>
    <row r="101" spans="1:27" hidden="1" outlineLevel="1">
      <c r="A101" s="4"/>
      <c r="B101" s="4"/>
      <c r="C101" s="36"/>
      <c r="D101" s="217">
        <f>Asset38</f>
        <v>0</v>
      </c>
      <c r="E101" s="4"/>
      <c r="F101" s="4"/>
      <c r="G101" s="112"/>
      <c r="H101" s="102">
        <f>'RFM input'!H368*(1+vanilla1)^0.5</f>
        <v>0</v>
      </c>
      <c r="I101" s="102">
        <f>'RFM input'!I368*(1+vanilla2)^0.5</f>
        <v>0</v>
      </c>
      <c r="J101" s="102">
        <f>'RFM input'!J368*(1+vanilla3)^0.5</f>
        <v>0</v>
      </c>
      <c r="K101" s="102">
        <f>'RFM input'!K368*(1+vanilla4)^0.5</f>
        <v>0</v>
      </c>
      <c r="L101" s="102">
        <f>'RFM input'!L368*(1+vanilla5)^0.5</f>
        <v>0</v>
      </c>
      <c r="M101" s="102">
        <f>'RFM input'!M368*(1+vanilla6)^0.5</f>
        <v>0</v>
      </c>
      <c r="N101" s="102">
        <f>'RFM input'!N368*(1+vanilla7)^0.5</f>
        <v>0</v>
      </c>
      <c r="O101" s="102">
        <f>'RFM input'!O368*(1+vanilla8)^0.5</f>
        <v>0</v>
      </c>
      <c r="P101" s="102">
        <f>'RFM input'!P368*(1+vanilla9)^0.5</f>
        <v>0</v>
      </c>
      <c r="Q101" s="102">
        <f>'RFM input'!Q368*(1+vanilla10)^0.5</f>
        <v>0</v>
      </c>
      <c r="R101" s="22"/>
      <c r="S101" s="91"/>
      <c r="T101" s="91"/>
      <c r="U101" s="91"/>
      <c r="V101" s="91"/>
      <c r="W101" s="91"/>
      <c r="X101" s="91"/>
      <c r="Y101" s="91"/>
      <c r="Z101" s="91"/>
      <c r="AA101" s="249"/>
    </row>
    <row r="102" spans="1:27" hidden="1" outlineLevel="1">
      <c r="A102" s="4"/>
      <c r="B102" s="4"/>
      <c r="C102" s="36"/>
      <c r="D102" s="217">
        <f>Asset39</f>
        <v>0</v>
      </c>
      <c r="E102" s="4"/>
      <c r="F102" s="4"/>
      <c r="G102" s="112"/>
      <c r="H102" s="102">
        <f>'RFM input'!H369*(1+vanilla1)^0.5</f>
        <v>0</v>
      </c>
      <c r="I102" s="102">
        <f>'RFM input'!I369*(1+vanilla2)^0.5</f>
        <v>0</v>
      </c>
      <c r="J102" s="102">
        <f>'RFM input'!J369*(1+vanilla3)^0.5</f>
        <v>0</v>
      </c>
      <c r="K102" s="102">
        <f>'RFM input'!K369*(1+vanilla4)^0.5</f>
        <v>0</v>
      </c>
      <c r="L102" s="102">
        <f>'RFM input'!L369*(1+vanilla5)^0.5</f>
        <v>0</v>
      </c>
      <c r="M102" s="102">
        <f>'RFM input'!M369*(1+vanilla6)^0.5</f>
        <v>0</v>
      </c>
      <c r="N102" s="102">
        <f>'RFM input'!N369*(1+vanilla7)^0.5</f>
        <v>0</v>
      </c>
      <c r="O102" s="102">
        <f>'RFM input'!O369*(1+vanilla8)^0.5</f>
        <v>0</v>
      </c>
      <c r="P102" s="102">
        <f>'RFM input'!P369*(1+vanilla9)^0.5</f>
        <v>0</v>
      </c>
      <c r="Q102" s="102">
        <f>'RFM input'!Q369*(1+vanilla10)^0.5</f>
        <v>0</v>
      </c>
      <c r="R102" s="22"/>
      <c r="S102" s="91"/>
      <c r="T102" s="91"/>
      <c r="U102" s="91"/>
      <c r="V102" s="91"/>
      <c r="W102" s="91"/>
      <c r="X102" s="91"/>
      <c r="Y102" s="91"/>
      <c r="Z102" s="91"/>
      <c r="AA102" s="249"/>
    </row>
    <row r="103" spans="1:27" hidden="1" outlineLevel="1">
      <c r="A103" s="4"/>
      <c r="B103" s="4"/>
      <c r="C103" s="36"/>
      <c r="D103" s="217">
        <f>Asset40</f>
        <v>0</v>
      </c>
      <c r="E103" s="4"/>
      <c r="F103" s="4"/>
      <c r="G103" s="112"/>
      <c r="H103" s="102">
        <f>'RFM input'!H370*(1+vanilla1)^0.5</f>
        <v>0</v>
      </c>
      <c r="I103" s="102">
        <f>'RFM input'!I370*(1+vanilla2)^0.5</f>
        <v>0</v>
      </c>
      <c r="J103" s="102">
        <f>'RFM input'!J370*(1+vanilla3)^0.5</f>
        <v>0</v>
      </c>
      <c r="K103" s="102">
        <f>'RFM input'!K370*(1+vanilla4)^0.5</f>
        <v>0</v>
      </c>
      <c r="L103" s="102">
        <f>'RFM input'!L370*(1+vanilla5)^0.5</f>
        <v>0</v>
      </c>
      <c r="M103" s="102">
        <f>'RFM input'!M370*(1+vanilla6)^0.5</f>
        <v>0</v>
      </c>
      <c r="N103" s="102">
        <f>'RFM input'!N370*(1+vanilla7)^0.5</f>
        <v>0</v>
      </c>
      <c r="O103" s="102">
        <f>'RFM input'!O370*(1+vanilla8)^0.5</f>
        <v>0</v>
      </c>
      <c r="P103" s="102">
        <f>'RFM input'!P370*(1+vanilla9)^0.5</f>
        <v>0</v>
      </c>
      <c r="Q103" s="102">
        <f>'RFM input'!Q370*(1+vanilla10)^0.5</f>
        <v>0</v>
      </c>
      <c r="R103" s="22"/>
      <c r="S103" s="91"/>
      <c r="T103" s="91"/>
      <c r="U103" s="91"/>
      <c r="V103" s="91"/>
      <c r="W103" s="91"/>
      <c r="X103" s="91"/>
      <c r="Y103" s="91"/>
      <c r="Z103" s="91"/>
      <c r="AA103" s="249"/>
    </row>
    <row r="104" spans="1:27" hidden="1" outlineLevel="1">
      <c r="A104" s="4"/>
      <c r="B104" s="4"/>
      <c r="C104" s="36"/>
      <c r="D104" s="217">
        <f>Asset41</f>
        <v>0</v>
      </c>
      <c r="E104" s="4"/>
      <c r="F104" s="4"/>
      <c r="G104" s="112"/>
      <c r="H104" s="102">
        <f>'RFM input'!H371*(1+vanilla1)^0.5</f>
        <v>0</v>
      </c>
      <c r="I104" s="102">
        <f>'RFM input'!I371*(1+vanilla2)^0.5</f>
        <v>0</v>
      </c>
      <c r="J104" s="102">
        <f>'RFM input'!J371*(1+vanilla3)^0.5</f>
        <v>0</v>
      </c>
      <c r="K104" s="102">
        <f>'RFM input'!K371*(1+vanilla4)^0.5</f>
        <v>0</v>
      </c>
      <c r="L104" s="102">
        <f>'RFM input'!L371*(1+vanilla5)^0.5</f>
        <v>0</v>
      </c>
      <c r="M104" s="102">
        <f>'RFM input'!M371*(1+vanilla6)^0.5</f>
        <v>0</v>
      </c>
      <c r="N104" s="102">
        <f>'RFM input'!N371*(1+vanilla7)^0.5</f>
        <v>0</v>
      </c>
      <c r="O104" s="102">
        <f>'RFM input'!O371*(1+vanilla8)^0.5</f>
        <v>0</v>
      </c>
      <c r="P104" s="102">
        <f>'RFM input'!P371*(1+vanilla9)^0.5</f>
        <v>0</v>
      </c>
      <c r="Q104" s="102">
        <f>'RFM input'!Q371*(1+vanilla10)^0.5</f>
        <v>0</v>
      </c>
      <c r="R104" s="22"/>
      <c r="S104" s="91"/>
      <c r="T104" s="91"/>
      <c r="U104" s="91"/>
      <c r="V104" s="91"/>
      <c r="W104" s="91"/>
      <c r="X104" s="91"/>
      <c r="Y104" s="91"/>
      <c r="Z104" s="91"/>
      <c r="AA104" s="249"/>
    </row>
    <row r="105" spans="1:27" hidden="1" outlineLevel="1">
      <c r="A105" s="4"/>
      <c r="B105" s="4"/>
      <c r="C105" s="36"/>
      <c r="D105" s="217">
        <f>Asset42</f>
        <v>0</v>
      </c>
      <c r="E105" s="4"/>
      <c r="F105" s="4"/>
      <c r="G105" s="112"/>
      <c r="H105" s="102">
        <f>'RFM input'!H372*(1+vanilla1)^0.5</f>
        <v>0</v>
      </c>
      <c r="I105" s="102">
        <f>'RFM input'!I372*(1+vanilla2)^0.5</f>
        <v>0</v>
      </c>
      <c r="J105" s="102">
        <f>'RFM input'!J372*(1+vanilla3)^0.5</f>
        <v>0</v>
      </c>
      <c r="K105" s="102">
        <f>'RFM input'!K372*(1+vanilla4)^0.5</f>
        <v>0</v>
      </c>
      <c r="L105" s="102">
        <f>'RFM input'!L372*(1+vanilla5)^0.5</f>
        <v>0</v>
      </c>
      <c r="M105" s="102">
        <f>'RFM input'!M372*(1+vanilla6)^0.5</f>
        <v>0</v>
      </c>
      <c r="N105" s="102">
        <f>'RFM input'!N372*(1+vanilla7)^0.5</f>
        <v>0</v>
      </c>
      <c r="O105" s="102">
        <f>'RFM input'!O372*(1+vanilla8)^0.5</f>
        <v>0</v>
      </c>
      <c r="P105" s="102">
        <f>'RFM input'!P372*(1+vanilla9)^0.5</f>
        <v>0</v>
      </c>
      <c r="Q105" s="102">
        <f>'RFM input'!Q372*(1+vanilla10)^0.5</f>
        <v>0</v>
      </c>
      <c r="R105" s="22"/>
      <c r="S105" s="91"/>
      <c r="T105" s="91"/>
      <c r="U105" s="91"/>
      <c r="V105" s="91"/>
      <c r="W105" s="91"/>
      <c r="X105" s="91"/>
      <c r="Y105" s="91"/>
      <c r="Z105" s="91"/>
      <c r="AA105" s="249"/>
    </row>
    <row r="106" spans="1:27" hidden="1" outlineLevel="1">
      <c r="A106" s="4"/>
      <c r="B106" s="4"/>
      <c r="C106" s="36"/>
      <c r="D106" s="217">
        <f>Asset43</f>
        <v>0</v>
      </c>
      <c r="E106" s="4"/>
      <c r="F106" s="4"/>
      <c r="G106" s="112"/>
      <c r="H106" s="102">
        <f>'RFM input'!H373*(1+vanilla1)^0.5</f>
        <v>0</v>
      </c>
      <c r="I106" s="102">
        <f>'RFM input'!I373*(1+vanilla2)^0.5</f>
        <v>0</v>
      </c>
      <c r="J106" s="102">
        <f>'RFM input'!J373*(1+vanilla3)^0.5</f>
        <v>0</v>
      </c>
      <c r="K106" s="102">
        <f>'RFM input'!K373*(1+vanilla4)^0.5</f>
        <v>0</v>
      </c>
      <c r="L106" s="102">
        <f>'RFM input'!L373*(1+vanilla5)^0.5</f>
        <v>0</v>
      </c>
      <c r="M106" s="102">
        <f>'RFM input'!M373*(1+vanilla6)^0.5</f>
        <v>0</v>
      </c>
      <c r="N106" s="102">
        <f>'RFM input'!N373*(1+vanilla7)^0.5</f>
        <v>0</v>
      </c>
      <c r="O106" s="102">
        <f>'RFM input'!O373*(1+vanilla8)^0.5</f>
        <v>0</v>
      </c>
      <c r="P106" s="102">
        <f>'RFM input'!P373*(1+vanilla9)^0.5</f>
        <v>0</v>
      </c>
      <c r="Q106" s="102">
        <f>'RFM input'!Q373*(1+vanilla10)^0.5</f>
        <v>0</v>
      </c>
      <c r="R106" s="22"/>
      <c r="S106" s="91"/>
      <c r="T106" s="91"/>
      <c r="U106" s="91"/>
      <c r="V106" s="91"/>
      <c r="W106" s="91"/>
      <c r="X106" s="91"/>
      <c r="Y106" s="91"/>
      <c r="Z106" s="91"/>
      <c r="AA106" s="249"/>
    </row>
    <row r="107" spans="1:27" hidden="1" outlineLevel="1">
      <c r="A107" s="4"/>
      <c r="B107" s="4"/>
      <c r="C107" s="36"/>
      <c r="D107" s="217">
        <f>Asset44</f>
        <v>0</v>
      </c>
      <c r="E107" s="4"/>
      <c r="F107" s="4"/>
      <c r="G107" s="112"/>
      <c r="H107" s="102">
        <f>'RFM input'!H374*(1+vanilla1)^0.5</f>
        <v>0</v>
      </c>
      <c r="I107" s="102">
        <f>'RFM input'!I374*(1+vanilla2)^0.5</f>
        <v>0</v>
      </c>
      <c r="J107" s="102">
        <f>'RFM input'!J374*(1+vanilla3)^0.5</f>
        <v>0</v>
      </c>
      <c r="K107" s="102">
        <f>'RFM input'!K374*(1+vanilla4)^0.5</f>
        <v>0</v>
      </c>
      <c r="L107" s="102">
        <f>'RFM input'!L374*(1+vanilla5)^0.5</f>
        <v>0</v>
      </c>
      <c r="M107" s="102">
        <f>'RFM input'!M374*(1+vanilla6)^0.5</f>
        <v>0</v>
      </c>
      <c r="N107" s="102">
        <f>'RFM input'!N374*(1+vanilla7)^0.5</f>
        <v>0</v>
      </c>
      <c r="O107" s="102">
        <f>'RFM input'!O374*(1+vanilla8)^0.5</f>
        <v>0</v>
      </c>
      <c r="P107" s="102">
        <f>'RFM input'!P374*(1+vanilla9)^0.5</f>
        <v>0</v>
      </c>
      <c r="Q107" s="102">
        <f>'RFM input'!Q374*(1+vanilla10)^0.5</f>
        <v>0</v>
      </c>
      <c r="R107" s="22"/>
      <c r="S107" s="91"/>
      <c r="T107" s="91"/>
      <c r="U107" s="91"/>
      <c r="V107" s="91"/>
      <c r="W107" s="91"/>
      <c r="X107" s="91"/>
      <c r="Y107" s="91"/>
      <c r="Z107" s="91"/>
      <c r="AA107" s="249"/>
    </row>
    <row r="108" spans="1:27" hidden="1" outlineLevel="1">
      <c r="A108" s="4"/>
      <c r="B108" s="4"/>
      <c r="C108" s="36"/>
      <c r="D108" s="217">
        <f>Asset45</f>
        <v>0</v>
      </c>
      <c r="E108" s="4"/>
      <c r="F108" s="4"/>
      <c r="G108" s="112"/>
      <c r="H108" s="102">
        <f>'RFM input'!H375*(1+vanilla1)^0.5</f>
        <v>0</v>
      </c>
      <c r="I108" s="102">
        <f>'RFM input'!I375*(1+vanilla2)^0.5</f>
        <v>0</v>
      </c>
      <c r="J108" s="102">
        <f>'RFM input'!J375*(1+vanilla3)^0.5</f>
        <v>0</v>
      </c>
      <c r="K108" s="102">
        <f>'RFM input'!K375*(1+vanilla4)^0.5</f>
        <v>0</v>
      </c>
      <c r="L108" s="102">
        <f>'RFM input'!L375*(1+vanilla5)^0.5</f>
        <v>0</v>
      </c>
      <c r="M108" s="102">
        <f>'RFM input'!M375*(1+vanilla6)^0.5</f>
        <v>0</v>
      </c>
      <c r="N108" s="102">
        <f>'RFM input'!N375*(1+vanilla7)^0.5</f>
        <v>0</v>
      </c>
      <c r="O108" s="102">
        <f>'RFM input'!O375*(1+vanilla8)^0.5</f>
        <v>0</v>
      </c>
      <c r="P108" s="102">
        <f>'RFM input'!P375*(1+vanilla9)^0.5</f>
        <v>0</v>
      </c>
      <c r="Q108" s="102">
        <f>'RFM input'!Q375*(1+vanilla10)^0.5</f>
        <v>0</v>
      </c>
      <c r="R108" s="22"/>
      <c r="S108" s="91"/>
      <c r="T108" s="91"/>
      <c r="U108" s="91"/>
      <c r="V108" s="91"/>
      <c r="W108" s="91"/>
      <c r="X108" s="91"/>
      <c r="Y108" s="91"/>
      <c r="Z108" s="91"/>
      <c r="AA108" s="249"/>
    </row>
    <row r="109" spans="1:27" hidden="1" outlineLevel="1">
      <c r="A109" s="4"/>
      <c r="B109" s="4"/>
      <c r="C109" s="36"/>
      <c r="D109" s="217">
        <f>Asset46</f>
        <v>0</v>
      </c>
      <c r="E109" s="4"/>
      <c r="F109" s="4"/>
      <c r="G109" s="112"/>
      <c r="H109" s="102">
        <f>'RFM input'!H376*(1+vanilla1)^0.5</f>
        <v>0</v>
      </c>
      <c r="I109" s="102">
        <f>'RFM input'!I376*(1+vanilla2)^0.5</f>
        <v>0</v>
      </c>
      <c r="J109" s="102">
        <f>'RFM input'!J376*(1+vanilla3)^0.5</f>
        <v>0</v>
      </c>
      <c r="K109" s="102">
        <f>'RFM input'!K376*(1+vanilla4)^0.5</f>
        <v>0</v>
      </c>
      <c r="L109" s="102">
        <f>'RFM input'!L376*(1+vanilla5)^0.5</f>
        <v>0</v>
      </c>
      <c r="M109" s="102">
        <f>'RFM input'!M376*(1+vanilla6)^0.5</f>
        <v>0</v>
      </c>
      <c r="N109" s="102">
        <f>'RFM input'!N376*(1+vanilla7)^0.5</f>
        <v>0</v>
      </c>
      <c r="O109" s="102">
        <f>'RFM input'!O376*(1+vanilla8)^0.5</f>
        <v>0</v>
      </c>
      <c r="P109" s="102">
        <f>'RFM input'!P376*(1+vanilla9)^0.5</f>
        <v>0</v>
      </c>
      <c r="Q109" s="102">
        <f>'RFM input'!Q376*(1+vanilla10)^0.5</f>
        <v>0</v>
      </c>
      <c r="R109" s="22"/>
      <c r="S109" s="91"/>
      <c r="T109" s="91"/>
      <c r="U109" s="91"/>
      <c r="V109" s="91"/>
      <c r="W109" s="91"/>
      <c r="X109" s="91"/>
      <c r="Y109" s="91"/>
      <c r="Z109" s="91"/>
      <c r="AA109" s="249"/>
    </row>
    <row r="110" spans="1:27" hidden="1" outlineLevel="1">
      <c r="A110" s="4"/>
      <c r="B110" s="4"/>
      <c r="C110" s="36"/>
      <c r="D110" s="217">
        <f>Asset47</f>
        <v>0</v>
      </c>
      <c r="E110" s="4"/>
      <c r="F110" s="4"/>
      <c r="G110" s="112"/>
      <c r="H110" s="102">
        <f>'RFM input'!H377*(1+vanilla1)^0.5</f>
        <v>0</v>
      </c>
      <c r="I110" s="102">
        <f>'RFM input'!I377*(1+vanilla2)^0.5</f>
        <v>0</v>
      </c>
      <c r="J110" s="102">
        <f>'RFM input'!J377*(1+vanilla3)^0.5</f>
        <v>0</v>
      </c>
      <c r="K110" s="102">
        <f>'RFM input'!K377*(1+vanilla4)^0.5</f>
        <v>0</v>
      </c>
      <c r="L110" s="102">
        <f>'RFM input'!L377*(1+vanilla5)^0.5</f>
        <v>0</v>
      </c>
      <c r="M110" s="102">
        <f>'RFM input'!M377*(1+vanilla6)^0.5</f>
        <v>0</v>
      </c>
      <c r="N110" s="102">
        <f>'RFM input'!N377*(1+vanilla7)^0.5</f>
        <v>0</v>
      </c>
      <c r="O110" s="102">
        <f>'RFM input'!O377*(1+vanilla8)^0.5</f>
        <v>0</v>
      </c>
      <c r="P110" s="102">
        <f>'RFM input'!P377*(1+vanilla9)^0.5</f>
        <v>0</v>
      </c>
      <c r="Q110" s="102">
        <f>'RFM input'!Q377*(1+vanilla10)^0.5</f>
        <v>0</v>
      </c>
      <c r="R110" s="22"/>
      <c r="S110" s="91"/>
      <c r="T110" s="91"/>
      <c r="U110" s="91"/>
      <c r="V110" s="91"/>
      <c r="W110" s="91"/>
      <c r="X110" s="91"/>
      <c r="Y110" s="91"/>
      <c r="Z110" s="91"/>
      <c r="AA110" s="249"/>
    </row>
    <row r="111" spans="1:27" hidden="1" outlineLevel="1">
      <c r="A111" s="4"/>
      <c r="B111" s="4"/>
      <c r="C111" s="36"/>
      <c r="D111" s="217">
        <f>Asset48</f>
        <v>0</v>
      </c>
      <c r="E111" s="4"/>
      <c r="F111" s="4"/>
      <c r="G111" s="112"/>
      <c r="H111" s="102">
        <f>'RFM input'!H378*(1+vanilla1)^0.5</f>
        <v>0</v>
      </c>
      <c r="I111" s="102">
        <f>'RFM input'!I378*(1+vanilla2)^0.5</f>
        <v>0</v>
      </c>
      <c r="J111" s="102">
        <f>'RFM input'!J378*(1+vanilla3)^0.5</f>
        <v>0</v>
      </c>
      <c r="K111" s="102">
        <f>'RFM input'!K378*(1+vanilla4)^0.5</f>
        <v>0</v>
      </c>
      <c r="L111" s="102">
        <f>'RFM input'!L378*(1+vanilla5)^0.5</f>
        <v>0</v>
      </c>
      <c r="M111" s="102">
        <f>'RFM input'!M378*(1+vanilla6)^0.5</f>
        <v>0</v>
      </c>
      <c r="N111" s="102">
        <f>'RFM input'!N378*(1+vanilla7)^0.5</f>
        <v>0</v>
      </c>
      <c r="O111" s="102">
        <f>'RFM input'!O378*(1+vanilla8)^0.5</f>
        <v>0</v>
      </c>
      <c r="P111" s="102">
        <f>'RFM input'!P378*(1+vanilla9)^0.5</f>
        <v>0</v>
      </c>
      <c r="Q111" s="102">
        <f>'RFM input'!Q378*(1+vanilla10)^0.5</f>
        <v>0</v>
      </c>
      <c r="R111" s="22"/>
      <c r="S111" s="91"/>
      <c r="T111" s="91"/>
      <c r="U111" s="91"/>
      <c r="V111" s="91"/>
      <c r="W111" s="91"/>
      <c r="X111" s="91"/>
      <c r="Y111" s="91"/>
      <c r="Z111" s="91"/>
      <c r="AA111" s="249"/>
    </row>
    <row r="112" spans="1:27" hidden="1" outlineLevel="1">
      <c r="A112" s="4"/>
      <c r="B112" s="4"/>
      <c r="C112" s="36"/>
      <c r="D112" s="217">
        <f>Asset49</f>
        <v>0</v>
      </c>
      <c r="E112" s="4"/>
      <c r="F112" s="4"/>
      <c r="G112" s="112"/>
      <c r="H112" s="102">
        <f>'RFM input'!H379*(1+vanilla1)^0.5</f>
        <v>0</v>
      </c>
      <c r="I112" s="102">
        <f>'RFM input'!I379*(1+vanilla2)^0.5</f>
        <v>0</v>
      </c>
      <c r="J112" s="102">
        <f>'RFM input'!J379*(1+vanilla3)^0.5</f>
        <v>0</v>
      </c>
      <c r="K112" s="102">
        <f>'RFM input'!K379*(1+vanilla4)^0.5</f>
        <v>0</v>
      </c>
      <c r="L112" s="102">
        <f>'RFM input'!L379*(1+vanilla5)^0.5</f>
        <v>0</v>
      </c>
      <c r="M112" s="102">
        <f>'RFM input'!M379*(1+vanilla6)^0.5</f>
        <v>0</v>
      </c>
      <c r="N112" s="102">
        <f>'RFM input'!N379*(1+vanilla7)^0.5</f>
        <v>0</v>
      </c>
      <c r="O112" s="102">
        <f>'RFM input'!O379*(1+vanilla8)^0.5</f>
        <v>0</v>
      </c>
      <c r="P112" s="102">
        <f>'RFM input'!P379*(1+vanilla9)^0.5</f>
        <v>0</v>
      </c>
      <c r="Q112" s="102">
        <f>'RFM input'!Q379*(1+vanilla10)^0.5</f>
        <v>0</v>
      </c>
      <c r="R112" s="22"/>
      <c r="S112" s="91"/>
      <c r="T112" s="91"/>
      <c r="U112" s="91"/>
      <c r="V112" s="91"/>
      <c r="W112" s="91"/>
      <c r="X112" s="91"/>
      <c r="Y112" s="91"/>
      <c r="Z112" s="91"/>
      <c r="AA112" s="249"/>
    </row>
    <row r="113" spans="1:27" hidden="1" outlineLevel="1">
      <c r="A113" s="4"/>
      <c r="B113" s="4"/>
      <c r="C113" s="36"/>
      <c r="D113" s="217" t="str">
        <f>Asset50</f>
        <v>Equity raising costs</v>
      </c>
      <c r="E113" s="4"/>
      <c r="F113" s="4"/>
      <c r="G113" s="112"/>
      <c r="H113" s="102">
        <f>'RFM input'!H380*(1+vanilla1)^0.5</f>
        <v>0</v>
      </c>
      <c r="I113" s="102">
        <f>'RFM input'!I380*(1+vanilla2)^0.5</f>
        <v>0</v>
      </c>
      <c r="J113" s="102">
        <f>'RFM input'!J380*(1+vanilla3)^0.5</f>
        <v>0</v>
      </c>
      <c r="K113" s="102">
        <f>'RFM input'!K380*(1+vanilla4)^0.5</f>
        <v>0</v>
      </c>
      <c r="L113" s="102">
        <f>'RFM input'!L380*(1+vanilla5)^0.5</f>
        <v>0</v>
      </c>
      <c r="M113" s="102">
        <f>'RFM input'!M380*(1+vanilla6)^0.5</f>
        <v>0</v>
      </c>
      <c r="N113" s="102">
        <f>'RFM input'!N380*(1+vanilla7)^0.5</f>
        <v>0</v>
      </c>
      <c r="O113" s="102">
        <f>'RFM input'!O380*(1+vanilla8)^0.5</f>
        <v>0</v>
      </c>
      <c r="P113" s="102">
        <f>'RFM input'!P380*(1+vanilla9)^0.5</f>
        <v>0</v>
      </c>
      <c r="Q113" s="102">
        <f>'RFM input'!Q380*(1+vanilla10)^0.5</f>
        <v>0</v>
      </c>
      <c r="R113" s="22"/>
      <c r="S113" s="91"/>
      <c r="T113" s="91"/>
      <c r="U113" s="91"/>
      <c r="V113" s="91"/>
      <c r="W113" s="91"/>
      <c r="X113" s="91"/>
      <c r="Y113" s="91"/>
      <c r="Z113" s="91"/>
      <c r="AA113" s="249"/>
    </row>
    <row r="114" spans="1:27" collapsed="1">
      <c r="A114" s="4"/>
      <c r="B114" s="4"/>
      <c r="C114" s="36"/>
      <c r="D114" s="118"/>
      <c r="E114" s="4"/>
      <c r="F114" s="4"/>
      <c r="G114" s="112"/>
      <c r="H114" s="102"/>
      <c r="I114" s="102"/>
      <c r="J114" s="102"/>
      <c r="K114" s="102"/>
      <c r="L114" s="102"/>
      <c r="M114" s="102"/>
      <c r="N114" s="102"/>
      <c r="O114" s="102"/>
      <c r="P114" s="102"/>
      <c r="Q114" s="102"/>
      <c r="R114" s="22"/>
      <c r="S114" s="91"/>
      <c r="T114" s="91"/>
      <c r="U114" s="91"/>
      <c r="V114" s="91"/>
      <c r="W114" s="91"/>
      <c r="X114" s="91"/>
      <c r="Y114" s="91"/>
      <c r="Z114" s="91"/>
      <c r="AA114" s="249"/>
    </row>
    <row r="115" spans="1:27">
      <c r="A115" s="4"/>
      <c r="B115" s="4"/>
      <c r="C115" s="317" t="str">
        <f>"Real "&amp;'RFM input'!$G$397&amp; " Straight-line Depreciation"</f>
        <v>Real Forecast Straight-line Depreciation</v>
      </c>
      <c r="D115" s="249"/>
      <c r="E115" s="4"/>
      <c r="F115" s="4"/>
      <c r="G115" s="106"/>
      <c r="H115" s="302">
        <f>H128+H141+H154+H167+H180+H193+H206+H219+H232+H245+H258+H271+H284+H297+H310+H323+H336+H349+H362+H375+H388+H401+H414+H427+H440+H453+H466+H479+H492+H505+H518+H531+H544+H557+H570+H583+H596+H609+H622+H635+H648+H661+H674+H687+H700+H713+H726+H739+H752+H765</f>
        <v>-12.637922335150217</v>
      </c>
      <c r="I115" s="302">
        <f t="shared" ref="I115:Q115" si="3">I128+I141+I154+I167+I180+I193+I206+I219+I232+I245+I258+I271+I284+I297+I310+I323+I336+I349+I362+I375+I388+I401+I414+I427+I440+I453+I466+I479+I492+I505+I518+I531+I544+I557+I570+I583+I596+I609+I622+I635+I648+I661+I674+I687+I700+I713+I726+I739+I752+I765</f>
        <v>-25.513476331323467</v>
      </c>
      <c r="J115" s="302">
        <f t="shared" si="3"/>
        <v>-28.665048726945262</v>
      </c>
      <c r="K115" s="302">
        <f t="shared" si="3"/>
        <v>-30.795781794561783</v>
      </c>
      <c r="L115" s="302">
        <f t="shared" si="3"/>
        <v>-26.90498166858297</v>
      </c>
      <c r="M115" s="302">
        <f t="shared" si="3"/>
        <v>0</v>
      </c>
      <c r="N115" s="302">
        <f>N128+N141+N154+N167+N180+N193+N206+N219+N232+N245+N258+N271+N284+N297+N310+N323+N336+N349+N362+N375+N388+N401+N414+N427+N440+N453+N466+N479+N492+N505+N518+N531+N544+N557+N570+N583+N596+N609+N622+N635+N648+N661+N674+N687+N700+N713+N726+N739+N752+N765</f>
        <v>0</v>
      </c>
      <c r="O115" s="302">
        <f t="shared" si="3"/>
        <v>0</v>
      </c>
      <c r="P115" s="302">
        <f t="shared" si="3"/>
        <v>0</v>
      </c>
      <c r="Q115" s="302">
        <f t="shared" si="3"/>
        <v>0</v>
      </c>
      <c r="R115" s="4"/>
      <c r="S115" s="4"/>
      <c r="U115" s="4"/>
      <c r="V115" s="4"/>
      <c r="W115" s="4"/>
      <c r="X115" s="4"/>
      <c r="Y115" s="4"/>
      <c r="Z115" s="4"/>
      <c r="AA115" s="249"/>
    </row>
    <row r="116" spans="1:27" ht="12.75" hidden="1" customHeight="1" outlineLevel="2">
      <c r="A116" s="4"/>
      <c r="B116" s="4"/>
      <c r="C116" s="219" t="str">
        <f>Asset1</f>
        <v xml:space="preserve">Pipelines </v>
      </c>
      <c r="D116" s="24"/>
      <c r="E116" s="25" t="s">
        <v>23</v>
      </c>
      <c r="F116" s="24"/>
      <c r="G116" s="26"/>
      <c r="H116" s="436">
        <f>IF(H$3&gt;A1remlife,A1value-SUM($G116:G116),IF(A1remlife="N/A","n/a",A1value/A1remlife))</f>
        <v>15.25676252358962</v>
      </c>
      <c r="I116" s="436">
        <f>IF(I$3&gt;A1remlife,A1value-SUM($G116:H116),IF(A1remlife="N/A","n/a",A1value/A1remlife))</f>
        <v>15.25676252358962</v>
      </c>
      <c r="J116" s="436">
        <f>IF(J$3&gt;A1remlife,A1value-SUM($G116:I116),IF(A1remlife="N/A","n/a",A1value/A1remlife))</f>
        <v>15.25676252358962</v>
      </c>
      <c r="K116" s="436">
        <f>IF(K$3&gt;A1remlife,A1value-SUM($G116:J116),IF(A1remlife="N/A","n/a",A1value/A1remlife))</f>
        <v>15.25676252358962</v>
      </c>
      <c r="L116" s="436">
        <f>IF(L$3&gt;A1remlife,A1value-SUM($G116:K116),IF(A1remlife="N/A","n/a",A1value/A1remlife))</f>
        <v>15.25676252358962</v>
      </c>
      <c r="M116" s="436">
        <f>IF(M$3&gt;A1remlife,A1value-SUM($G116:L116),IF(A1remlife="N/A","n/a",A1value/A1remlife))</f>
        <v>15.25676252358962</v>
      </c>
      <c r="N116" s="436">
        <f>IF(N$3&gt;A1remlife,A1value-SUM($G116:M116),IF(A1remlife="N/A","n/a",A1value/A1remlife))</f>
        <v>15.25676252358962</v>
      </c>
      <c r="O116" s="436">
        <f>IF(O$3&gt;A1remlife,A1value-SUM($G116:N116),IF(A1remlife="N/A","n/a",A1value/A1remlife))</f>
        <v>15.25676252358962</v>
      </c>
      <c r="P116" s="436">
        <f>IF(P$3&gt;A1remlife,A1value-SUM($G116:O116),IF(A1remlife="N/A","n/a",A1value/A1remlife))</f>
        <v>15.25676252358962</v>
      </c>
      <c r="Q116" s="436">
        <f>IF(Q$3&gt;A1remlife,A1value-SUM($G116:P116),IF(A1remlife="N/A","n/a",A1value/A1remlife))</f>
        <v>15.25676252358962</v>
      </c>
      <c r="R116" s="27"/>
      <c r="S116" s="4"/>
      <c r="T116" s="28"/>
      <c r="U116" s="92"/>
      <c r="V116" s="92"/>
      <c r="W116" s="92"/>
      <c r="X116" s="92"/>
      <c r="Y116" s="92"/>
      <c r="Z116" s="92"/>
      <c r="AA116" s="249"/>
    </row>
    <row r="117" spans="1:27" ht="12.75" hidden="1" customHeight="1" outlineLevel="2">
      <c r="A117" s="4"/>
      <c r="B117" s="4"/>
      <c r="C117" s="19"/>
      <c r="D117" s="18"/>
      <c r="E117" s="1291" t="s">
        <v>50</v>
      </c>
      <c r="F117" s="78"/>
      <c r="G117" s="20"/>
      <c r="H117" s="107"/>
      <c r="I117" s="107"/>
      <c r="J117" s="107"/>
      <c r="K117" s="107"/>
      <c r="L117" s="107"/>
      <c r="M117" s="107"/>
      <c r="N117" s="37"/>
      <c r="O117" s="37"/>
      <c r="P117" s="37"/>
      <c r="Q117" s="37"/>
      <c r="R117" s="37"/>
      <c r="S117" s="92"/>
      <c r="T117" s="92"/>
      <c r="U117" s="92"/>
      <c r="V117" s="92"/>
      <c r="W117" s="92"/>
      <c r="X117" s="92"/>
      <c r="Y117" s="92"/>
      <c r="Z117" s="92"/>
      <c r="AA117" s="249"/>
    </row>
    <row r="118" spans="1:27" ht="12.75" hidden="1" customHeight="1" outlineLevel="2">
      <c r="A118" s="4"/>
      <c r="B118" s="4"/>
      <c r="C118" s="19"/>
      <c r="D118" s="18"/>
      <c r="E118" s="1292"/>
      <c r="F118" s="78">
        <v>1</v>
      </c>
      <c r="G118" s="20"/>
      <c r="H118" s="133"/>
      <c r="I118" s="60">
        <f>IF(A1stdlife="n/a","n/a",IF(I$3&gt;(A1stdlife+$F118),('RFM input'!$H$331*(1+vanilla1)^0.5)-SUM($H118:H118),('RFM input'!$H$331*(1+vanilla1)^0.5)/A1stdlife))</f>
        <v>4.976159221630698E-2</v>
      </c>
      <c r="J118" s="60">
        <f>IF(A1stdlife="n/a","n/a",IF(J$3&gt;(A1stdlife+$F118),('RFM input'!$H$331*(1+vanilla1)^0.5)-SUM($H118:I118),('RFM input'!$H$331*(1+vanilla1)^0.5)/A1stdlife))</f>
        <v>4.976159221630698E-2</v>
      </c>
      <c r="K118" s="60">
        <f>IF(A1stdlife="n/a","n/a",IF(K$3&gt;(A1stdlife+$F118),('RFM input'!$H$331*(1+vanilla1)^0.5)-SUM($H118:J118),('RFM input'!$H$331*(1+vanilla1)^0.5)/A1stdlife))</f>
        <v>4.976159221630698E-2</v>
      </c>
      <c r="L118" s="60">
        <f>IF(A1stdlife="n/a","n/a",IF(L$3&gt;(A1stdlife+$F118),('RFM input'!$H$331*(1+vanilla1)^0.5)-SUM($H118:K118),('RFM input'!$H$331*(1+vanilla1)^0.5)/A1stdlife))</f>
        <v>4.976159221630698E-2</v>
      </c>
      <c r="M118" s="60">
        <f>IF(A1stdlife="n/a","n/a",IF(M$3&gt;(A1stdlife+$F118),('RFM input'!$H$331*(1+vanilla1)^0.5)-SUM($H118:L118),('RFM input'!$H$331*(1+vanilla1)^0.5)/A1stdlife))</f>
        <v>4.976159221630698E-2</v>
      </c>
      <c r="N118" s="60">
        <f>IF(A1stdlife="n/a","n/a",IF(N$3&gt;(A1stdlife+$F118),('RFM input'!$H$331*(1+vanilla1)^0.5)-SUM($H118:M118),('RFM input'!$H$331*(1+vanilla1)^0.5)/A1stdlife))</f>
        <v>4.976159221630698E-2</v>
      </c>
      <c r="O118" s="60">
        <f>IF(A1stdlife="n/a","n/a",IF(O$3&gt;(A1stdlife+$F118),('RFM input'!$H$331*(1+vanilla1)^0.5)-SUM($H118:N118),('RFM input'!$H$331*(1+vanilla1)^0.5)/A1stdlife))</f>
        <v>4.976159221630698E-2</v>
      </c>
      <c r="P118" s="60">
        <f>IF(A1stdlife="n/a","n/a",IF(P$3&gt;(A1stdlife+$F118),('RFM input'!$H$331*(1+vanilla1)^0.5)-SUM($H118:O118),('RFM input'!$H$331*(1+vanilla1)^0.5)/A1stdlife))</f>
        <v>4.976159221630698E-2</v>
      </c>
      <c r="Q118" s="60">
        <f>IF(A1stdlife="n/a","n/a",IF(Q$3&gt;(A1stdlife+$F118),('RFM input'!$H$331*(1+vanilla1)^0.5)-SUM($H118:P118),('RFM input'!$H$331*(1+vanilla1)^0.5)/A1stdlife))</f>
        <v>4.976159221630698E-2</v>
      </c>
      <c r="R118" s="23"/>
      <c r="S118" s="92"/>
      <c r="T118" s="92"/>
      <c r="U118" s="92"/>
      <c r="V118" s="92"/>
      <c r="W118" s="92"/>
      <c r="X118" s="92"/>
      <c r="Y118" s="92"/>
      <c r="Z118" s="92"/>
      <c r="AA118" s="249"/>
    </row>
    <row r="119" spans="1:27" ht="12.75" hidden="1" customHeight="1" outlineLevel="2">
      <c r="A119" s="4"/>
      <c r="B119" s="4"/>
      <c r="C119" s="19"/>
      <c r="D119" s="18"/>
      <c r="E119" s="1292"/>
      <c r="F119" s="78">
        <v>2</v>
      </c>
      <c r="G119" s="20"/>
      <c r="H119" s="134"/>
      <c r="I119" s="135"/>
      <c r="J119" s="60">
        <f>IF(A1stdlife="n/a","n/a",IF(J$3&gt;(A1stdlife+$F119),('RFM input'!$I$331*(1+vanilla2)^0.5)-SUM($I119:I119),('RFM input'!$I$331*(1+vanilla2)^0.5)/A1stdlife))</f>
        <v>0.87076540661985058</v>
      </c>
      <c r="K119" s="60">
        <f>IF(A1stdlife="n/a","n/a",IF(K$3&gt;(A1stdlife+$F119),('RFM input'!$I$331*(1+vanilla2)^0.5)-SUM($I119:J119),('RFM input'!$I$331*(1+vanilla2)^0.5)/A1stdlife))</f>
        <v>0.87076540661985058</v>
      </c>
      <c r="L119" s="60">
        <f>IF(A1stdlife="n/a","n/a",IF(L$3&gt;(A1stdlife+$F119),('RFM input'!$I$331*(1+vanilla2)^0.5)-SUM($I119:K119),('RFM input'!$I$331*(1+vanilla2)^0.5)/A1stdlife))</f>
        <v>0.87076540661985058</v>
      </c>
      <c r="M119" s="60">
        <f>IF(A1stdlife="n/a","n/a",IF(M$3&gt;(A1stdlife+$F119),('RFM input'!$I$331*(1+vanilla2)^0.5)-SUM($I119:L119),('RFM input'!$I$331*(1+vanilla2)^0.5)/A1stdlife))</f>
        <v>0.87076540661985058</v>
      </c>
      <c r="N119" s="60">
        <f>IF(A1stdlife="n/a","n/a",IF(N$3&gt;(A1stdlife+$F119),('RFM input'!$I$331*(1+vanilla2)^0.5)-SUM($I119:M119),('RFM input'!$I$331*(1+vanilla2)^0.5)/A1stdlife))</f>
        <v>0.87076540661985058</v>
      </c>
      <c r="O119" s="60">
        <f>IF(A1stdlife="n/a","n/a",IF(O$3&gt;(A1stdlife+$F119),('RFM input'!$I$331*(1+vanilla2)^0.5)-SUM($I119:N119),('RFM input'!$I$331*(1+vanilla2)^0.5)/A1stdlife))</f>
        <v>0.87076540661985058</v>
      </c>
      <c r="P119" s="60">
        <f>IF(A1stdlife="n/a","n/a",IF(P$3&gt;(A1stdlife+$F119),('RFM input'!$I$331*(1+vanilla2)^0.5)-SUM($I119:O119),('RFM input'!$I$331*(1+vanilla2)^0.5)/A1stdlife))</f>
        <v>0.87076540661985058</v>
      </c>
      <c r="Q119" s="60">
        <f>IF(A1stdlife="n/a","n/a",IF(Q$3&gt;(A1stdlife+$F119),('RFM input'!$I$331*(1+vanilla2)^0.5)-SUM($I119:P119),('RFM input'!$I$331*(1+vanilla2)^0.5)/A1stdlife))</f>
        <v>0.87076540661985058</v>
      </c>
      <c r="R119" s="23"/>
      <c r="S119" s="92"/>
      <c r="T119" s="92"/>
      <c r="U119" s="92"/>
      <c r="V119" s="92"/>
      <c r="W119" s="92"/>
      <c r="X119" s="92"/>
      <c r="Y119" s="92"/>
      <c r="Z119" s="92"/>
      <c r="AA119" s="249"/>
    </row>
    <row r="120" spans="1:27" ht="12.75" hidden="1" customHeight="1" outlineLevel="2">
      <c r="A120" s="4"/>
      <c r="B120" s="4"/>
      <c r="C120" s="19"/>
      <c r="D120" s="18"/>
      <c r="E120" s="1292"/>
      <c r="F120" s="78">
        <v>3</v>
      </c>
      <c r="G120" s="20"/>
      <c r="H120" s="134"/>
      <c r="I120" s="136"/>
      <c r="J120" s="135"/>
      <c r="K120" s="60">
        <f>IF(A1stdlife="n/a","n/a",IF(K$3&gt;(A1stdlife+$F120),('RFM input'!$J$331*(1+vanilla3)^0.5)-SUM($J120:J120),('RFM input'!$J$331*(1+vanilla3)^0.5)/A1stdlife))</f>
        <v>0.3103397314617839</v>
      </c>
      <c r="L120" s="60">
        <f>IF(A1stdlife="n/a","n/a",IF(L$3&gt;(A1stdlife+$F120),('RFM input'!$J$331*(1+vanilla3)^0.5)-SUM($J120:K120),('RFM input'!$J$331*(1+vanilla3)^0.5)/A1stdlife))</f>
        <v>0.3103397314617839</v>
      </c>
      <c r="M120" s="60">
        <f>IF(A1stdlife="n/a","n/a",IF(M$3&gt;(A1stdlife+$F120),('RFM input'!$J$331*(1+vanilla3)^0.5)-SUM($J120:L120),('RFM input'!$J$331*(1+vanilla3)^0.5)/A1stdlife))</f>
        <v>0.3103397314617839</v>
      </c>
      <c r="N120" s="60">
        <f>IF(A1stdlife="n/a","n/a",IF(N$3&gt;(A1stdlife+$F120),('RFM input'!$J$331*(1+vanilla3)^0.5)-SUM($J120:M120),('RFM input'!$J$331*(1+vanilla3)^0.5)/A1stdlife))</f>
        <v>0.3103397314617839</v>
      </c>
      <c r="O120" s="60">
        <f>IF(A1stdlife="n/a","n/a",IF(O$3&gt;(A1stdlife+$F120),('RFM input'!$J$331*(1+vanilla3)^0.5)-SUM($J120:N120),('RFM input'!$J$331*(1+vanilla3)^0.5)/A1stdlife))</f>
        <v>0.3103397314617839</v>
      </c>
      <c r="P120" s="60">
        <f>IF(A1stdlife="n/a","n/a",IF(P$3&gt;(A1stdlife+$F120),('RFM input'!$J$331*(1+vanilla3)^0.5)-SUM($J120:O120),('RFM input'!$J$331*(1+vanilla3)^0.5)/A1stdlife))</f>
        <v>0.3103397314617839</v>
      </c>
      <c r="Q120" s="60">
        <f>IF(A1stdlife="n/a","n/a",IF(Q$3&gt;(A1stdlife+$F120),('RFM input'!$J$331*(1+vanilla3)^0.5)-SUM($J120:P120),('RFM input'!$J$331*(1+vanilla3)^0.5)/A1stdlife))</f>
        <v>0.3103397314617839</v>
      </c>
      <c r="R120" s="23"/>
      <c r="S120" s="92"/>
      <c r="T120" s="92"/>
      <c r="U120" s="92"/>
      <c r="V120" s="92"/>
      <c r="W120" s="92"/>
      <c r="X120" s="92"/>
      <c r="Y120" s="92"/>
      <c r="Z120" s="92"/>
      <c r="AA120" s="249"/>
    </row>
    <row r="121" spans="1:27" ht="12.75" hidden="1" customHeight="1" outlineLevel="2">
      <c r="A121" s="4"/>
      <c r="B121" s="4"/>
      <c r="C121" s="19"/>
      <c r="D121" s="18"/>
      <c r="E121" s="1292"/>
      <c r="F121" s="78">
        <v>4</v>
      </c>
      <c r="G121" s="20"/>
      <c r="H121" s="134"/>
      <c r="I121" s="136"/>
      <c r="J121" s="136"/>
      <c r="K121" s="135"/>
      <c r="L121" s="60">
        <f>IF(A1stdlife="n/a","n/a",IF(L$3&gt;(A1stdlife+$F121),('RFM input'!$K$331*(1+vanilla4)^0.5)-SUM($K121:K121),('RFM input'!$K$331*(1+vanilla4)^0.5)/A1stdlife))</f>
        <v>0.16066230337504575</v>
      </c>
      <c r="M121" s="60">
        <f>IF(A1stdlife="n/a","n/a",IF(M$3&gt;(A1stdlife+$F121),('RFM input'!$K$331*(1+vanilla4)^0.5)-SUM($K121:L121),('RFM input'!$K$331*(1+vanilla4)^0.5)/A1stdlife))</f>
        <v>0.16066230337504575</v>
      </c>
      <c r="N121" s="60">
        <f>IF(A1stdlife="n/a","n/a",IF(N$3&gt;(A1stdlife+$F121),('RFM input'!$K$331*(1+vanilla4)^0.5)-SUM($K121:M121),('RFM input'!$K$331*(1+vanilla4)^0.5)/A1stdlife))</f>
        <v>0.16066230337504575</v>
      </c>
      <c r="O121" s="60">
        <f>IF(A1stdlife="n/a","n/a",IF(O$3&gt;(A1stdlife+$F121),('RFM input'!$K$331*(1+vanilla4)^0.5)-SUM($K121:N121),('RFM input'!$K$331*(1+vanilla4)^0.5)/A1stdlife))</f>
        <v>0.16066230337504575</v>
      </c>
      <c r="P121" s="60">
        <f>IF(A1stdlife="n/a","n/a",IF(P$3&gt;(A1stdlife+$F121),('RFM input'!$K$331*(1+vanilla4)^0.5)-SUM($K121:O121),('RFM input'!$K$331*(1+vanilla4)^0.5)/A1stdlife))</f>
        <v>0.16066230337504575</v>
      </c>
      <c r="Q121" s="60">
        <f>IF(A1stdlife="n/a","n/a",IF(Q$3&gt;(A1stdlife+$F121),('RFM input'!$K$331*(1+vanilla4)^0.5)-SUM($K121:P121),('RFM input'!$K$331*(1+vanilla4)^0.5)/A1stdlife))</f>
        <v>0.16066230337504575</v>
      </c>
      <c r="R121" s="23"/>
      <c r="S121" s="92"/>
      <c r="T121" s="92"/>
      <c r="U121" s="92"/>
      <c r="V121" s="92"/>
      <c r="W121" s="92"/>
      <c r="X121" s="92"/>
      <c r="Y121" s="92"/>
      <c r="Z121" s="92"/>
      <c r="AA121" s="249"/>
    </row>
    <row r="122" spans="1:27" ht="12.75" hidden="1" customHeight="1" outlineLevel="2">
      <c r="A122" s="4"/>
      <c r="B122" s="4"/>
      <c r="C122" s="19"/>
      <c r="D122" s="18"/>
      <c r="E122" s="1292"/>
      <c r="F122" s="78">
        <v>5</v>
      </c>
      <c r="G122" s="20"/>
      <c r="H122" s="193"/>
      <c r="I122" s="194"/>
      <c r="J122" s="194"/>
      <c r="K122" s="194"/>
      <c r="L122" s="195"/>
      <c r="M122" s="23">
        <f>IF(A1stdlife="n/a","n/a",IF(M$3&gt;(A1stdlife+$F122),('RFM input'!$L$331*(1+vanilla5)^0.5)-SUM($L122:L122),('RFM input'!$L$331*(1+vanilla5)^0.5)/A1stdlife))</f>
        <v>8.6090131456061786E-2</v>
      </c>
      <c r="N122" s="23">
        <f>IF(A1stdlife="n/a","n/a",IF(N$3&gt;(A1stdlife+$F122),('RFM input'!$L$331*(1+vanilla5)^0.5)-SUM($L122:M122),('RFM input'!$L$331*(1+vanilla5)^0.5)/A1stdlife))</f>
        <v>8.6090131456061786E-2</v>
      </c>
      <c r="O122" s="23">
        <f>IF(A1stdlife="n/a","n/a",IF(O$3&gt;(A1stdlife+$F122),('RFM input'!$L$331*(1+vanilla5)^0.5)-SUM($L122:N122),('RFM input'!$L$331*(1+vanilla5)^0.5)/A1stdlife))</f>
        <v>8.6090131456061786E-2</v>
      </c>
      <c r="P122" s="23">
        <f>IF(A1stdlife="n/a","n/a",IF(P$3&gt;(A1stdlife+$F122),('RFM input'!$L$331*(1+vanilla5)^0.5)-SUM($L122:O122),('RFM input'!$L$331*(1+vanilla5)^0.5)/A1stdlife))</f>
        <v>8.6090131456061786E-2</v>
      </c>
      <c r="Q122" s="23">
        <f>IF(A1stdlife="n/a","n/a",IF(Q$3&gt;(A1stdlife+$F122),('RFM input'!$L$331*(1+vanilla5)^0.5)-SUM($L122:P122),('RFM input'!$L$331*(1+vanilla5)^0.5)/A1stdlife))</f>
        <v>8.6090131456061786E-2</v>
      </c>
      <c r="R122" s="23"/>
      <c r="S122" s="92"/>
      <c r="T122" s="92"/>
      <c r="U122" s="92"/>
      <c r="V122" s="92"/>
      <c r="W122" s="92"/>
      <c r="X122" s="92"/>
      <c r="Y122" s="92"/>
      <c r="Z122" s="92"/>
      <c r="AA122" s="249"/>
    </row>
    <row r="123" spans="1:27" ht="12.75" hidden="1" customHeight="1" outlineLevel="2">
      <c r="A123" s="4"/>
      <c r="B123" s="4"/>
      <c r="C123" s="19"/>
      <c r="D123" s="18"/>
      <c r="E123" s="1292"/>
      <c r="F123" s="78">
        <v>6</v>
      </c>
      <c r="G123" s="20"/>
      <c r="H123" s="193"/>
      <c r="I123" s="194"/>
      <c r="J123" s="194"/>
      <c r="K123" s="194"/>
      <c r="L123" s="194"/>
      <c r="M123" s="195"/>
      <c r="N123" s="23">
        <f>IF(A1stdlife="n/a","n/a",IF(N$3&gt;(A1stdlife+$F123),('RFM input'!$M$331*(1+vanilla6)^0.5)-SUM($M123:M123),('RFM input'!$M$331*(1+vanilla6)^0.5)/A1stdlife))</f>
        <v>0</v>
      </c>
      <c r="O123" s="23">
        <f>IF(A1stdlife="n/a","n/a",IF(O$3&gt;(A1stdlife+$F123),('RFM input'!$M$331*(1+vanilla6)^0.5)-SUM($M123:N123),('RFM input'!$M$331*(1+vanilla6)^0.5)/A1stdlife))</f>
        <v>0</v>
      </c>
      <c r="P123" s="23">
        <f>IF(A1stdlife="n/a","n/a",IF(P$3&gt;(A1stdlife+$F123),('RFM input'!$M$331*(1+vanilla6)^0.5)-SUM($M123:O123),('RFM input'!$M$331*(1+vanilla6)^0.5)/A1stdlife))</f>
        <v>0</v>
      </c>
      <c r="Q123" s="23">
        <f>IF(A1stdlife="n/a","n/a",IF(Q$3&gt;(A1stdlife+$F123),('RFM input'!$M$331*(1+vanilla6)^0.5)-SUM($M123:P123),('RFM input'!$M$331*(1+vanilla6)^0.5)/A1stdlife))</f>
        <v>0</v>
      </c>
      <c r="R123" s="23"/>
      <c r="S123" s="92"/>
      <c r="T123" s="92"/>
      <c r="U123" s="92"/>
      <c r="V123" s="92"/>
      <c r="W123" s="92"/>
      <c r="X123" s="92"/>
      <c r="Y123" s="92"/>
      <c r="Z123" s="92"/>
      <c r="AA123" s="249"/>
    </row>
    <row r="124" spans="1:27" ht="12.75" hidden="1" customHeight="1" outlineLevel="2">
      <c r="A124" s="4"/>
      <c r="B124" s="4"/>
      <c r="C124" s="19"/>
      <c r="D124" s="18"/>
      <c r="E124" s="1292"/>
      <c r="F124" s="78">
        <v>7</v>
      </c>
      <c r="G124" s="20"/>
      <c r="H124" s="193"/>
      <c r="I124" s="194"/>
      <c r="J124" s="194"/>
      <c r="K124" s="194"/>
      <c r="L124" s="194"/>
      <c r="M124" s="194"/>
      <c r="N124" s="195"/>
      <c r="O124" s="23">
        <f>IF(A1stdlife="n/a","n/a",IF(O$3&gt;(A1stdlife+$F124),('RFM input'!$N$331*(1+vanilla7)^0.5)-SUM($N124:N124),('RFM input'!$N$331*(1+vanilla7)^0.5)/A1stdlife))</f>
        <v>0</v>
      </c>
      <c r="P124" s="23">
        <f>IF(A1stdlife="n/a","n/a",IF(P$3&gt;(A1stdlife+$F124),('RFM input'!$N$331*(1+vanilla7)^0.5)-SUM($N124:O124),('RFM input'!$N$331*(1+vanilla7)^0.5)/A1stdlife))</f>
        <v>0</v>
      </c>
      <c r="Q124" s="23">
        <f>IF(A1stdlife="n/a","n/a",IF(Q$3&gt;(A1stdlife+$F124),('RFM input'!$N$331*(1+vanilla7)^0.5)-SUM($N124:P124),('RFM input'!$N$331*(1+vanilla7)^0.5)/A1stdlife))</f>
        <v>0</v>
      </c>
      <c r="R124" s="23"/>
      <c r="S124" s="92"/>
      <c r="T124" s="92"/>
      <c r="U124" s="92"/>
      <c r="V124" s="92"/>
      <c r="W124" s="92"/>
      <c r="X124" s="92"/>
      <c r="Y124" s="92"/>
      <c r="Z124" s="92"/>
      <c r="AA124" s="249"/>
    </row>
    <row r="125" spans="1:27" ht="12.75" hidden="1" customHeight="1" outlineLevel="2">
      <c r="A125" s="4"/>
      <c r="B125" s="4"/>
      <c r="C125" s="19"/>
      <c r="D125" s="18"/>
      <c r="E125" s="1292"/>
      <c r="F125" s="78">
        <v>8</v>
      </c>
      <c r="G125" s="20"/>
      <c r="H125" s="193"/>
      <c r="I125" s="194"/>
      <c r="J125" s="194"/>
      <c r="K125" s="194"/>
      <c r="L125" s="194"/>
      <c r="M125" s="194"/>
      <c r="N125" s="194"/>
      <c r="O125" s="195"/>
      <c r="P125" s="23">
        <f>IF(A1stdlife="n/a","n/a",IF(P$3&gt;(A1stdlife+$F125),('RFM input'!$O$331*(1+vanilla8)^0.5)-SUM($O125:O125),('RFM input'!$O$331*(1+vanilla8)^0.5)/A1stdlife))</f>
        <v>0</v>
      </c>
      <c r="Q125" s="23">
        <f>IF(A1stdlife="n/a","n/a",IF(Q$3&gt;(A1stdlife+$F125),('RFM input'!$O$331*(1+vanilla8)^0.5)-SUM($O125:P125),('RFM input'!$O$331*(1+vanilla8)^0.5)/A1stdlife))</f>
        <v>0</v>
      </c>
      <c r="R125" s="23"/>
      <c r="S125" s="92"/>
      <c r="T125" s="92"/>
      <c r="U125" s="92"/>
      <c r="V125" s="92"/>
      <c r="W125" s="92"/>
      <c r="X125" s="92"/>
      <c r="Y125" s="92"/>
      <c r="Z125" s="92"/>
      <c r="AA125" s="249"/>
    </row>
    <row r="126" spans="1:27" ht="12.75" hidden="1" customHeight="1" outlineLevel="2">
      <c r="A126" s="4"/>
      <c r="B126" s="4"/>
      <c r="C126" s="19"/>
      <c r="D126" s="18"/>
      <c r="E126" s="1292"/>
      <c r="F126" s="78">
        <v>9</v>
      </c>
      <c r="G126" s="20"/>
      <c r="H126" s="193"/>
      <c r="I126" s="194"/>
      <c r="J126" s="194"/>
      <c r="K126" s="194"/>
      <c r="L126" s="194"/>
      <c r="M126" s="194"/>
      <c r="N126" s="194"/>
      <c r="O126" s="194"/>
      <c r="P126" s="195"/>
      <c r="Q126" s="23">
        <f>IF(A1stdlife="n/a","n/a",IF(Q$3&gt;(A1stdlife+$F126),('RFM input'!$P$331*(1+vanilla9)^0.5)-SUM($P126:P126),('RFM input'!$P$331*(1+vanilla9)^0.5)/A1stdlife))</f>
        <v>0</v>
      </c>
      <c r="R126" s="23"/>
      <c r="S126" s="92"/>
      <c r="T126" s="92"/>
      <c r="U126" s="92"/>
      <c r="V126" s="92"/>
      <c r="W126" s="92"/>
      <c r="X126" s="92"/>
      <c r="Y126" s="92"/>
      <c r="Z126" s="92"/>
      <c r="AA126" s="249"/>
    </row>
    <row r="127" spans="1:27" ht="12.75" hidden="1" customHeight="1" outlineLevel="2">
      <c r="A127" s="4"/>
      <c r="B127" s="4"/>
      <c r="C127" s="19"/>
      <c r="D127" s="18"/>
      <c r="E127" s="1292"/>
      <c r="F127" s="79">
        <v>10</v>
      </c>
      <c r="G127" s="20"/>
      <c r="H127" s="193"/>
      <c r="I127" s="194"/>
      <c r="J127" s="194"/>
      <c r="K127" s="194"/>
      <c r="L127" s="194"/>
      <c r="M127" s="194"/>
      <c r="N127" s="194"/>
      <c r="O127" s="194"/>
      <c r="P127" s="194"/>
      <c r="Q127" s="195"/>
      <c r="R127" s="23"/>
      <c r="S127" s="92"/>
      <c r="T127" s="92"/>
      <c r="U127" s="92"/>
      <c r="V127" s="92"/>
      <c r="W127" s="92"/>
      <c r="X127" s="92"/>
      <c r="Y127" s="92"/>
      <c r="Z127" s="92"/>
      <c r="AA127" s="249"/>
    </row>
    <row r="128" spans="1:27" hidden="1" outlineLevel="1" collapsed="1">
      <c r="A128" s="4"/>
      <c r="B128" s="4"/>
      <c r="C128" s="4"/>
      <c r="D128" s="218" t="str">
        <f>Asset1</f>
        <v xml:space="preserve">Pipelines </v>
      </c>
      <c r="E128" s="4"/>
      <c r="F128" s="4"/>
      <c r="G128" s="112"/>
      <c r="H128" s="433">
        <f>IF('RFM input'!$E$396='RFM input'!$G$395,-'RFM input'!H401,-SUM(H116:H127))</f>
        <v>-7.5473778859210991</v>
      </c>
      <c r="I128" s="433">
        <f>IF('RFM input'!$E$396='RFM input'!$G$395,-'RFM input'!I401,-SUM(I116:I127))</f>
        <v>-15.144663865885134</v>
      </c>
      <c r="J128" s="433">
        <f>IF(COUNT($H128:I128)&gt;='RFM input'!$AA$7,0,IF('RFM input'!$E$396='RFM input'!$G$395,-'RFM input'!J401,-SUM(J116:J127)))</f>
        <v>-16.004744790179995</v>
      </c>
      <c r="K128" s="433">
        <f>IF(COUNT($H128:J128)&gt;='RFM input'!$AA$7,0,IF('RFM input'!$E$396='RFM input'!$G$395,-'RFM input'!K401,-SUM(K116:K127)))</f>
        <v>-16.311276585140927</v>
      </c>
      <c r="L128" s="433">
        <f>IF(COUNT($H128:K128)&gt;='RFM input'!$AA$7,0,IF('RFM input'!$E$396='RFM input'!$G$395,-'RFM input'!L401,-SUM(L116:L127)))</f>
        <v>-16.469967526852255</v>
      </c>
      <c r="M128" s="433">
        <f>IF(COUNT($H128:L128)&gt;='RFM input'!$AA$7,0,IF('RFM input'!$E$396='RFM input'!$G$395,-'RFM input'!M401,-SUM(M116:M127)))</f>
        <v>0</v>
      </c>
      <c r="N128" s="433">
        <f>IF(COUNT($H128:M128)&gt;='RFM input'!$AA$7,0,IF('RFM input'!$E$396='RFM input'!$G$395,-'RFM input'!N401,-SUM(N116:N127)))</f>
        <v>0</v>
      </c>
      <c r="O128" s="433">
        <f>IF(COUNT($H128:N128)&gt;='RFM input'!$AA$7,0,IF('RFM input'!$E$396='RFM input'!$G$395,-'RFM input'!O401,-SUM(O116:O127)))</f>
        <v>0</v>
      </c>
      <c r="P128" s="433">
        <f>IF(COUNT($H128:O128)&gt;='RFM input'!$AA$7,0,IF('RFM input'!$E$396='RFM input'!$G$395,-'RFM input'!P401,-SUM(P116:P127)))</f>
        <v>0</v>
      </c>
      <c r="Q128" s="433">
        <f>IF(COUNT($H128:P128)&gt;='RFM input'!$AA$7,0,IF('RFM input'!$E$396='RFM input'!$G$395,-'RFM input'!Q401,-SUM(Q116:Q127)))</f>
        <v>0</v>
      </c>
      <c r="R128" s="56"/>
      <c r="S128" s="93"/>
      <c r="T128" s="92"/>
      <c r="U128" s="93"/>
      <c r="V128" s="93"/>
      <c r="W128" s="93"/>
      <c r="X128" s="93"/>
      <c r="Y128" s="93"/>
      <c r="Z128" s="93"/>
      <c r="AA128" s="249"/>
    </row>
    <row r="129" spans="1:27" hidden="1" outlineLevel="2">
      <c r="A129" s="4"/>
      <c r="B129" s="4"/>
      <c r="C129" s="219" t="str">
        <f>Asset2</f>
        <v xml:space="preserve">Compressors </v>
      </c>
      <c r="D129" s="146"/>
      <c r="E129" s="25" t="s">
        <v>23</v>
      </c>
      <c r="F129" s="24"/>
      <c r="G129" s="167"/>
      <c r="H129" s="436">
        <f>IF(H$3&gt;A2remlife,A2value-SUM($G129:G129),IF(A2remlife="N/A","n/a",A2value/A2remlife))</f>
        <v>5.1058997580653926</v>
      </c>
      <c r="I129" s="436">
        <f>IF(I$3&gt;A2remlife,A2value-SUM($G129:H129),IF(A2remlife="N/A","n/a",A2value/A2remlife))</f>
        <v>5.1058997580653926</v>
      </c>
      <c r="J129" s="436">
        <f>IF(J$3&gt;A2remlife,A2value-SUM($G129:I129),IF(A2remlife="N/A","n/a",A2value/A2remlife))</f>
        <v>5.1058997580653926</v>
      </c>
      <c r="K129" s="436">
        <f>IF(K$3&gt;A2remlife,A2value-SUM($G129:J129),IF(A2remlife="N/A","n/a",A2value/A2remlife))</f>
        <v>5.1058997580653926</v>
      </c>
      <c r="L129" s="436">
        <f>IF(L$3&gt;A2remlife,A2value-SUM($G129:K129),IF(A2remlife="N/A","n/a",A2value/A2remlife))</f>
        <v>5.1058997580653926</v>
      </c>
      <c r="M129" s="436">
        <f>IF(M$3&gt;A2remlife,A2value-SUM($G129:L129),IF(A2remlife="N/A","n/a",A2value/A2remlife))</f>
        <v>5.1058997580653926</v>
      </c>
      <c r="N129" s="436">
        <f>IF(N$3&gt;A2remlife,A2value-SUM($G129:M129),IF(A2remlife="N/A","n/a",A2value/A2remlife))</f>
        <v>5.1058997580653926</v>
      </c>
      <c r="O129" s="436">
        <f>IF(O$3&gt;A2remlife,A2value-SUM($G129:N129),IF(A2remlife="N/A","n/a",A2value/A2remlife))</f>
        <v>5.1058997580653926</v>
      </c>
      <c r="P129" s="436">
        <f>IF(P$3&gt;A2remlife,A2value-SUM($G129:O129),IF(A2remlife="N/A","n/a",A2value/A2remlife))</f>
        <v>5.1058997580653926</v>
      </c>
      <c r="Q129" s="436">
        <f>IF(Q$3&gt;A2remlife,A2value-SUM($G129:P129),IF(A2remlife="N/A","n/a",A2value/A2remlife))</f>
        <v>5.1058997580653926</v>
      </c>
      <c r="R129" s="59"/>
      <c r="S129" s="94"/>
      <c r="T129" s="94"/>
      <c r="U129" s="94"/>
      <c r="V129" s="94"/>
      <c r="W129" s="94"/>
      <c r="X129" s="94"/>
      <c r="Y129" s="94"/>
      <c r="Z129" s="94"/>
      <c r="AA129" s="249"/>
    </row>
    <row r="130" spans="1:27" ht="12.75" hidden="1" customHeight="1" outlineLevel="2">
      <c r="A130" s="4"/>
      <c r="B130" s="4"/>
      <c r="C130" s="4"/>
      <c r="D130" s="19"/>
      <c r="E130" s="1291" t="s">
        <v>50</v>
      </c>
      <c r="F130" s="78"/>
      <c r="G130" s="112"/>
      <c r="H130" s="60"/>
      <c r="I130" s="60"/>
      <c r="J130" s="60"/>
      <c r="K130" s="60"/>
      <c r="L130" s="60"/>
      <c r="M130" s="148"/>
      <c r="N130" s="103"/>
      <c r="O130" s="60"/>
      <c r="P130" s="60"/>
      <c r="Q130" s="60"/>
      <c r="R130" s="60"/>
      <c r="S130" s="94"/>
      <c r="T130" s="94"/>
      <c r="U130" s="94"/>
      <c r="V130" s="94"/>
      <c r="W130" s="94"/>
      <c r="X130" s="94"/>
      <c r="Y130" s="94"/>
      <c r="Z130" s="94"/>
      <c r="AA130" s="249"/>
    </row>
    <row r="131" spans="1:27" hidden="1" outlineLevel="2">
      <c r="A131" s="4"/>
      <c r="B131" s="4"/>
      <c r="C131" s="4"/>
      <c r="D131" s="19"/>
      <c r="E131" s="1292"/>
      <c r="F131" s="78">
        <v>1</v>
      </c>
      <c r="G131" s="112"/>
      <c r="H131" s="133"/>
      <c r="I131" s="60">
        <f>IF(A2stdlife="n/a","n/a",IF(I$3&gt;(A2stdlife+$F131),('RFM input'!$H$332*(1+vanilla1)^0.5)-SUM($H131:H131),('RFM input'!$H$332*(1+vanilla1)^0.5)/A2stdlife))</f>
        <v>5.0632121555041043E-2</v>
      </c>
      <c r="J131" s="60">
        <f>IF(A2stdlife="n/a","n/a",IF(J$3&gt;(A2stdlife+$F131),('RFM input'!$H$332*(1+vanilla1)^0.5)-SUM($H131:I131),('RFM input'!$H$332*(1+vanilla1)^0.5)/A2stdlife))</f>
        <v>5.0632121555041043E-2</v>
      </c>
      <c r="K131" s="60">
        <f>IF(A2stdlife="n/a","n/a",IF(K$3&gt;(A2stdlife+$F131),('RFM input'!$H$332*(1+vanilla1)^0.5)-SUM($H131:J131),('RFM input'!$H$332*(1+vanilla1)^0.5)/A2stdlife))</f>
        <v>5.0632121555041043E-2</v>
      </c>
      <c r="L131" s="60">
        <f>IF(A2stdlife="n/a","n/a",IF(L$3&gt;(A2stdlife+$F131),('RFM input'!$H$332*(1+vanilla1)^0.5)-SUM($H131:K131),('RFM input'!$H$332*(1+vanilla1)^0.5)/A2stdlife))</f>
        <v>5.0632121555041043E-2</v>
      </c>
      <c r="M131" s="60">
        <f>IF(A2stdlife="n/a","n/a",IF(M$3&gt;(A2stdlife+$F131),('RFM input'!$H$332*(1+vanilla1)^0.5)-SUM($H131:L131),('RFM input'!$H$332*(1+vanilla1)^0.5)/A2stdlife))</f>
        <v>5.0632121555041043E-2</v>
      </c>
      <c r="N131" s="60">
        <f>IF(A2stdlife="n/a","n/a",IF(N$3&gt;(A2stdlife+$F131),('RFM input'!$H$332*(1+vanilla1)^0.5)-SUM($H131:M131),('RFM input'!$H$332*(1+vanilla1)^0.5)/A2stdlife))</f>
        <v>5.0632121555041043E-2</v>
      </c>
      <c r="O131" s="60">
        <f>IF(A2stdlife="n/a","n/a",IF(O$3&gt;(A2stdlife+$F131),('RFM input'!$H$332*(1+vanilla1)^0.5)-SUM($H131:N131),('RFM input'!$H$332*(1+vanilla1)^0.5)/A2stdlife))</f>
        <v>5.0632121555041043E-2</v>
      </c>
      <c r="P131" s="60">
        <f>IF(A2stdlife="n/a","n/a",IF(P$3&gt;(A2stdlife+$F131),('RFM input'!$H$332*(1+vanilla1)^0.5)-SUM($H131:O131),('RFM input'!$H$332*(1+vanilla1)^0.5)/A2stdlife))</f>
        <v>5.0632121555041043E-2</v>
      </c>
      <c r="Q131" s="60">
        <f>IF(A2stdlife="n/a","n/a",IF(Q$3&gt;(A2stdlife+$F131),('RFM input'!$H$332*(1+vanilla1)^0.5)-SUM($H131:P131),('RFM input'!$H$332*(1+vanilla1)^0.5)/A2stdlife))</f>
        <v>5.0632121555041043E-2</v>
      </c>
      <c r="R131" s="60"/>
      <c r="S131" s="94"/>
      <c r="T131" s="94"/>
      <c r="U131" s="94"/>
      <c r="V131" s="94"/>
      <c r="W131" s="94"/>
      <c r="X131" s="94"/>
      <c r="Y131" s="94"/>
      <c r="Z131" s="94"/>
      <c r="AA131" s="249"/>
    </row>
    <row r="132" spans="1:27" hidden="1" outlineLevel="2">
      <c r="A132" s="4"/>
      <c r="B132" s="4"/>
      <c r="C132" s="4"/>
      <c r="D132" s="19"/>
      <c r="E132" s="1292"/>
      <c r="F132" s="78">
        <v>2</v>
      </c>
      <c r="G132" s="112"/>
      <c r="H132" s="134"/>
      <c r="I132" s="135"/>
      <c r="J132" s="60">
        <f>IF(A2stdlife="n/a","n/a",IF(J$3&gt;(A2stdlife+$F132),('RFM input'!$I$332*(1+vanilla2)^0.5)-SUM($I132:I132),('RFM input'!$I$332*(1+vanilla2)^0.5)/A2stdlife))</f>
        <v>1.529272537909087</v>
      </c>
      <c r="K132" s="60">
        <f>IF(A2stdlife="n/a","n/a",IF(K$3&gt;(A2stdlife+$F132),('RFM input'!$I$332*(1+vanilla2)^0.5)-SUM($I132:J132),('RFM input'!$I$332*(1+vanilla2)^0.5)/A2stdlife))</f>
        <v>1.529272537909087</v>
      </c>
      <c r="L132" s="60">
        <f>IF(A2stdlife="n/a","n/a",IF(L$3&gt;(A2stdlife+$F132),('RFM input'!$I$332*(1+vanilla2)^0.5)-SUM($I132:K132),('RFM input'!$I$332*(1+vanilla2)^0.5)/A2stdlife))</f>
        <v>1.529272537909087</v>
      </c>
      <c r="M132" s="60">
        <f>IF(A2stdlife="n/a","n/a",IF(M$3&gt;(A2stdlife+$F132),('RFM input'!$I$332*(1+vanilla2)^0.5)-SUM($I132:L132),('RFM input'!$I$332*(1+vanilla2)^0.5)/A2stdlife))</f>
        <v>1.529272537909087</v>
      </c>
      <c r="N132" s="60">
        <f>IF(A2stdlife="n/a","n/a",IF(N$3&gt;(A2stdlife+$F132),('RFM input'!$I$332*(1+vanilla2)^0.5)-SUM($I132:M132),('RFM input'!$I$332*(1+vanilla2)^0.5)/A2stdlife))</f>
        <v>1.529272537909087</v>
      </c>
      <c r="O132" s="60">
        <f>IF(A2stdlife="n/a","n/a",IF(O$3&gt;(A2stdlife+$F132),('RFM input'!$I$332*(1+vanilla2)^0.5)-SUM($I132:N132),('RFM input'!$I$332*(1+vanilla2)^0.5)/A2stdlife))</f>
        <v>1.529272537909087</v>
      </c>
      <c r="P132" s="60">
        <f>IF(A2stdlife="n/a","n/a",IF(P$3&gt;(A2stdlife+$F132),('RFM input'!$I$332*(1+vanilla2)^0.5)-SUM($I132:O132),('RFM input'!$I$332*(1+vanilla2)^0.5)/A2stdlife))</f>
        <v>1.529272537909087</v>
      </c>
      <c r="Q132" s="60">
        <f>IF(A2stdlife="n/a","n/a",IF(Q$3&gt;(A2stdlife+$F132),('RFM input'!$I$332*(1+vanilla2)^0.5)-SUM($I132:P132),('RFM input'!$I$332*(1+vanilla2)^0.5)/A2stdlife))</f>
        <v>1.529272537909087</v>
      </c>
      <c r="R132" s="60"/>
      <c r="S132" s="94"/>
      <c r="T132" s="94"/>
      <c r="U132" s="94"/>
      <c r="V132" s="94"/>
      <c r="W132" s="94"/>
      <c r="X132" s="94"/>
      <c r="Y132" s="94"/>
      <c r="Z132" s="94"/>
      <c r="AA132" s="249"/>
    </row>
    <row r="133" spans="1:27" hidden="1" outlineLevel="2">
      <c r="A133" s="4"/>
      <c r="B133" s="4"/>
      <c r="C133" s="4"/>
      <c r="D133" s="19"/>
      <c r="E133" s="1292"/>
      <c r="F133" s="78">
        <v>3</v>
      </c>
      <c r="G133" s="112"/>
      <c r="H133" s="134"/>
      <c r="I133" s="136"/>
      <c r="J133" s="135"/>
      <c r="K133" s="60">
        <f>IF(A2stdlife="n/a","n/a",IF(K$3&gt;(A2stdlife+$F133),('RFM input'!$J$332*(1+vanilla3)^0.5)-SUM($J133:J133),('RFM input'!$J$332*(1+vanilla3)^0.5)/A2stdlife))</f>
        <v>6.2593399987652731E-2</v>
      </c>
      <c r="L133" s="60">
        <f>IF(A2stdlife="n/a","n/a",IF(L$3&gt;(A2stdlife+$F133),('RFM input'!$J$332*(1+vanilla3)^0.5)-SUM($J133:K133),('RFM input'!$J$332*(1+vanilla3)^0.5)/A2stdlife))</f>
        <v>6.2593399987652731E-2</v>
      </c>
      <c r="M133" s="60">
        <f>IF(A2stdlife="n/a","n/a",IF(M$3&gt;(A2stdlife+$F133),('RFM input'!$J$332*(1+vanilla3)^0.5)-SUM($J133:L133),('RFM input'!$J$332*(1+vanilla3)^0.5)/A2stdlife))</f>
        <v>6.2593399987652731E-2</v>
      </c>
      <c r="N133" s="60">
        <f>IF(A2stdlife="n/a","n/a",IF(N$3&gt;(A2stdlife+$F133),('RFM input'!$J$332*(1+vanilla3)^0.5)-SUM($J133:M133),('RFM input'!$J$332*(1+vanilla3)^0.5)/A2stdlife))</f>
        <v>6.2593399987652731E-2</v>
      </c>
      <c r="O133" s="60">
        <f>IF(A2stdlife="n/a","n/a",IF(O$3&gt;(A2stdlife+$F133),('RFM input'!$J$332*(1+vanilla3)^0.5)-SUM($J133:N133),('RFM input'!$J$332*(1+vanilla3)^0.5)/A2stdlife))</f>
        <v>6.2593399987652731E-2</v>
      </c>
      <c r="P133" s="60">
        <f>IF(A2stdlife="n/a","n/a",IF(P$3&gt;(A2stdlife+$F133),('RFM input'!$J$332*(1+vanilla3)^0.5)-SUM($J133:O133),('RFM input'!$J$332*(1+vanilla3)^0.5)/A2stdlife))</f>
        <v>6.2593399987652731E-2</v>
      </c>
      <c r="Q133" s="60">
        <f>IF(A2stdlife="n/a","n/a",IF(Q$3&gt;(A2stdlife+$F133),('RFM input'!$J$332*(1+vanilla3)^0.5)-SUM($J133:P133),('RFM input'!$J$332*(1+vanilla3)^0.5)/A2stdlife))</f>
        <v>6.2593399987652731E-2</v>
      </c>
      <c r="R133" s="60"/>
      <c r="S133" s="94"/>
      <c r="T133" s="94"/>
      <c r="U133" s="94"/>
      <c r="V133" s="94"/>
      <c r="W133" s="94"/>
      <c r="X133" s="94"/>
      <c r="Y133" s="94"/>
      <c r="Z133" s="94"/>
      <c r="AA133" s="249"/>
    </row>
    <row r="134" spans="1:27" hidden="1" outlineLevel="2">
      <c r="A134" s="4"/>
      <c r="B134" s="4"/>
      <c r="C134" s="4"/>
      <c r="D134" s="19"/>
      <c r="E134" s="1292"/>
      <c r="F134" s="78">
        <v>4</v>
      </c>
      <c r="G134" s="112"/>
      <c r="H134" s="134"/>
      <c r="I134" s="136"/>
      <c r="J134" s="136"/>
      <c r="K134" s="135"/>
      <c r="L134" s="60">
        <f>IF(A2stdlife="n/a","n/a",IF(L$3&gt;(A2stdlife+$F134),('RFM input'!$K$332*(1+vanilla4)^0.5)-SUM($K134:K134),('RFM input'!$K$332*(1+vanilla4)^0.5)/A2stdlife))</f>
        <v>2.528373976039033E-2</v>
      </c>
      <c r="M134" s="60">
        <f>IF(A2stdlife="n/a","n/a",IF(M$3&gt;(A2stdlife+$F134),('RFM input'!$K$332*(1+vanilla4)^0.5)-SUM($K134:L134),('RFM input'!$K$332*(1+vanilla4)^0.5)/A2stdlife))</f>
        <v>2.528373976039033E-2</v>
      </c>
      <c r="N134" s="60">
        <f>IF(A2stdlife="n/a","n/a",IF(N$3&gt;(A2stdlife+$F134),('RFM input'!$K$332*(1+vanilla4)^0.5)-SUM($K134:M134),('RFM input'!$K$332*(1+vanilla4)^0.5)/A2stdlife))</f>
        <v>2.528373976039033E-2</v>
      </c>
      <c r="O134" s="60">
        <f>IF(A2stdlife="n/a","n/a",IF(O$3&gt;(A2stdlife+$F134),('RFM input'!$K$332*(1+vanilla4)^0.5)-SUM($K134:N134),('RFM input'!$K$332*(1+vanilla4)^0.5)/A2stdlife))</f>
        <v>2.528373976039033E-2</v>
      </c>
      <c r="P134" s="60">
        <f>IF(A2stdlife="n/a","n/a",IF(P$3&gt;(A2stdlife+$F134),('RFM input'!$K$332*(1+vanilla4)^0.5)-SUM($K134:O134),('RFM input'!$K$332*(1+vanilla4)^0.5)/A2stdlife))</f>
        <v>2.528373976039033E-2</v>
      </c>
      <c r="Q134" s="60">
        <f>IF(A2stdlife="n/a","n/a",IF(Q$3&gt;(A2stdlife+$F134),('RFM input'!$K$332*(1+vanilla4)^0.5)-SUM($K134:P134),('RFM input'!$K$332*(1+vanilla4)^0.5)/A2stdlife))</f>
        <v>2.528373976039033E-2</v>
      </c>
      <c r="R134" s="60"/>
      <c r="S134" s="94"/>
      <c r="T134" s="94"/>
      <c r="U134" s="94"/>
      <c r="V134" s="94"/>
      <c r="W134" s="94"/>
      <c r="X134" s="94"/>
      <c r="Y134" s="94"/>
      <c r="Z134" s="94"/>
      <c r="AA134" s="249"/>
    </row>
    <row r="135" spans="1:27" hidden="1" outlineLevel="2">
      <c r="A135" s="4"/>
      <c r="B135" s="4"/>
      <c r="C135" s="4"/>
      <c r="D135" s="19"/>
      <c r="E135" s="1292"/>
      <c r="F135" s="78">
        <v>5</v>
      </c>
      <c r="G135" s="112"/>
      <c r="H135" s="134"/>
      <c r="I135" s="136"/>
      <c r="J135" s="136"/>
      <c r="K135" s="136"/>
      <c r="L135" s="135"/>
      <c r="M135" s="60">
        <f>IF(A2stdlife="n/a","n/a",IF(M$3&gt;(A2stdlife+$F135),('RFM input'!$L$332*(1+vanilla5)^0.5)-SUM($L135:L135),('RFM input'!$L$332*(1+vanilla5)^0.5)/A2stdlife))</f>
        <v>1.4412414208062E-2</v>
      </c>
      <c r="N135" s="60">
        <f>IF(A2stdlife="n/a","n/a",IF(N$3&gt;(A2stdlife+$F135),('RFM input'!$L$332*(1+vanilla5)^0.5)-SUM($L135:M135),('RFM input'!$L$332*(1+vanilla5)^0.5)/A2stdlife))</f>
        <v>1.4412414208062E-2</v>
      </c>
      <c r="O135" s="60">
        <f>IF(A2stdlife="n/a","n/a",IF(O$3&gt;(A2stdlife+$F135),('RFM input'!$L$332*(1+vanilla5)^0.5)-SUM($L135:N135),('RFM input'!$L$332*(1+vanilla5)^0.5)/A2stdlife))</f>
        <v>1.4412414208062E-2</v>
      </c>
      <c r="P135" s="60">
        <f>IF(A2stdlife="n/a","n/a",IF(P$3&gt;(A2stdlife+$F135),('RFM input'!$L$332*(1+vanilla5)^0.5)-SUM($L135:O135),('RFM input'!$L$332*(1+vanilla5)^0.5)/A2stdlife))</f>
        <v>1.4412414208062E-2</v>
      </c>
      <c r="Q135" s="60">
        <f>IF(A2stdlife="n/a","n/a",IF(Q$3&gt;(A2stdlife+$F135),('RFM input'!$L$332*(1+vanilla5)^0.5)-SUM($L135:P135),('RFM input'!$L$332*(1+vanilla5)^0.5)/A2stdlife))</f>
        <v>1.4412414208062E-2</v>
      </c>
      <c r="R135" s="60"/>
      <c r="S135" s="94"/>
      <c r="T135" s="94"/>
      <c r="U135" s="94"/>
      <c r="V135" s="94"/>
      <c r="W135" s="94"/>
      <c r="X135" s="94"/>
      <c r="Y135" s="94"/>
      <c r="Z135" s="94"/>
      <c r="AA135" s="249"/>
    </row>
    <row r="136" spans="1:27" hidden="1" outlineLevel="2">
      <c r="A136" s="4"/>
      <c r="B136" s="4"/>
      <c r="C136" s="4"/>
      <c r="D136" s="19"/>
      <c r="E136" s="1292"/>
      <c r="F136" s="78">
        <v>6</v>
      </c>
      <c r="G136" s="112"/>
      <c r="H136" s="134"/>
      <c r="I136" s="136"/>
      <c r="J136" s="136"/>
      <c r="K136" s="136"/>
      <c r="L136" s="136"/>
      <c r="M136" s="135"/>
      <c r="N136" s="60">
        <f>IF(A2stdlife="n/a","n/a",IF(N$3&gt;(A2stdlife+$F136),('RFM input'!$M$332*(1+vanilla6)^0.5)-SUM($M136:M136),('RFM input'!$M$332*(1+vanilla6)^0.5)/A2stdlife))</f>
        <v>0</v>
      </c>
      <c r="O136" s="60">
        <f>IF(A2stdlife="n/a","n/a",IF(O$3&gt;(A2stdlife+$F136),('RFM input'!$M$332*(1+vanilla6)^0.5)-SUM($M136:N136),('RFM input'!$M$332*(1+vanilla6)^0.5)/A2stdlife))</f>
        <v>0</v>
      </c>
      <c r="P136" s="60">
        <f>IF(A2stdlife="n/a","n/a",IF(P$3&gt;(A2stdlife+$F136),('RFM input'!$M$332*(1+vanilla6)^0.5)-SUM($M136:O136),('RFM input'!$M$332*(1+vanilla6)^0.5)/A2stdlife))</f>
        <v>0</v>
      </c>
      <c r="Q136" s="60">
        <f>IF(A2stdlife="n/a","n/a",IF(Q$3&gt;(A2stdlife+$F136),('RFM input'!$M$332*(1+vanilla6)^0.5)-SUM($M136:P136),('RFM input'!$M$332*(1+vanilla6)^0.5)/A2stdlife))</f>
        <v>0</v>
      </c>
      <c r="R136" s="60"/>
      <c r="S136" s="94"/>
      <c r="T136" s="94"/>
      <c r="U136" s="94"/>
      <c r="V136" s="94"/>
      <c r="W136" s="94"/>
      <c r="X136" s="94"/>
      <c r="Y136" s="94"/>
      <c r="Z136" s="94"/>
      <c r="AA136" s="249"/>
    </row>
    <row r="137" spans="1:27" hidden="1" outlineLevel="2">
      <c r="A137" s="4"/>
      <c r="B137" s="4"/>
      <c r="C137" s="4"/>
      <c r="D137" s="19"/>
      <c r="E137" s="1292"/>
      <c r="F137" s="78">
        <v>7</v>
      </c>
      <c r="G137" s="112"/>
      <c r="H137" s="134"/>
      <c r="I137" s="136"/>
      <c r="J137" s="136"/>
      <c r="K137" s="136"/>
      <c r="L137" s="136"/>
      <c r="M137" s="136"/>
      <c r="N137" s="135"/>
      <c r="O137" s="60">
        <f>IF(A2stdlife="n/a","n/a",IF(O$3&gt;(A2stdlife+$F137),('RFM input'!$N$332*(1+vanilla7)^0.5)-SUM($N137:N137),('RFM input'!$N$332*(1+vanilla7)^0.5)/A2stdlife))</f>
        <v>0</v>
      </c>
      <c r="P137" s="60">
        <f>IF(A2stdlife="n/a","n/a",IF(P$3&gt;(A2stdlife+$F137),('RFM input'!$N$332*(1+vanilla7)^0.5)-SUM($N137:O137),('RFM input'!$N$332*(1+vanilla7)^0.5)/A2stdlife))</f>
        <v>0</v>
      </c>
      <c r="Q137" s="60">
        <f>IF(A2stdlife="n/a","n/a",IF(Q$3&gt;(A2stdlife+$F137),('RFM input'!$N$332*(1+vanilla7)^0.5)-SUM($N137:P137),('RFM input'!$N$332*(1+vanilla7)^0.5)/A2stdlife))</f>
        <v>0</v>
      </c>
      <c r="R137" s="60"/>
      <c r="S137" s="94"/>
      <c r="T137" s="94"/>
      <c r="U137" s="94"/>
      <c r="V137" s="94"/>
      <c r="W137" s="94"/>
      <c r="X137" s="94"/>
      <c r="Y137" s="94"/>
      <c r="Z137" s="94"/>
      <c r="AA137" s="249"/>
    </row>
    <row r="138" spans="1:27" hidden="1" outlineLevel="2">
      <c r="A138" s="4"/>
      <c r="B138" s="4"/>
      <c r="C138" s="4"/>
      <c r="D138" s="19"/>
      <c r="E138" s="1292"/>
      <c r="F138" s="78">
        <v>8</v>
      </c>
      <c r="G138" s="112"/>
      <c r="H138" s="134"/>
      <c r="I138" s="136"/>
      <c r="J138" s="136"/>
      <c r="K138" s="136"/>
      <c r="L138" s="136"/>
      <c r="M138" s="136"/>
      <c r="N138" s="136"/>
      <c r="O138" s="135"/>
      <c r="P138" s="60">
        <f>IF(A2stdlife="n/a","n/a",IF(P$3&gt;(A2stdlife+$F138),('RFM input'!$O$332*(1+vanilla8)^0.5)-SUM($O138:O138),('RFM input'!$O$332*(1+vanilla8)^0.5)/A2stdlife))</f>
        <v>0</v>
      </c>
      <c r="Q138" s="60">
        <f>IF(A2stdlife="n/a","n/a",IF(Q$3&gt;(A2stdlife+$F138),('RFM input'!$O$332*(1+vanilla8)^0.5)-SUM($O138:P138),('RFM input'!$O$332*(1+vanilla8)^0.5)/A2stdlife))</f>
        <v>0</v>
      </c>
      <c r="R138" s="60"/>
      <c r="S138" s="94"/>
      <c r="T138" s="94"/>
      <c r="U138" s="94"/>
      <c r="V138" s="94"/>
      <c r="W138" s="94"/>
      <c r="X138" s="94"/>
      <c r="Y138" s="94"/>
      <c r="Z138" s="94"/>
      <c r="AA138" s="249"/>
    </row>
    <row r="139" spans="1:27" hidden="1" outlineLevel="2">
      <c r="A139" s="4"/>
      <c r="B139" s="4"/>
      <c r="C139" s="4"/>
      <c r="D139" s="19"/>
      <c r="E139" s="1292"/>
      <c r="F139" s="78">
        <v>9</v>
      </c>
      <c r="G139" s="112"/>
      <c r="H139" s="134"/>
      <c r="I139" s="136"/>
      <c r="J139" s="136"/>
      <c r="K139" s="136"/>
      <c r="L139" s="136"/>
      <c r="M139" s="136"/>
      <c r="N139" s="136"/>
      <c r="O139" s="136"/>
      <c r="P139" s="135"/>
      <c r="Q139" s="60">
        <f>IF(A2stdlife="n/a","n/a",IF(Q$3&gt;(A2stdlife+$F139),('RFM input'!$P$332*(1+vanilla9)^0.5)-SUM($P139:P139),('RFM input'!$P$332*(1+vanilla9)^0.5)/A2stdlife))</f>
        <v>0</v>
      </c>
      <c r="R139" s="60"/>
      <c r="S139" s="94"/>
      <c r="T139" s="94"/>
      <c r="U139" s="94"/>
      <c r="V139" s="94"/>
      <c r="W139" s="94"/>
      <c r="X139" s="94"/>
      <c r="Y139" s="94"/>
      <c r="Z139" s="94"/>
      <c r="AA139" s="249"/>
    </row>
    <row r="140" spans="1:27" hidden="1" outlineLevel="2">
      <c r="A140" s="4"/>
      <c r="B140" s="4"/>
      <c r="C140" s="4"/>
      <c r="D140" s="19"/>
      <c r="E140" s="1292"/>
      <c r="F140" s="79">
        <v>10</v>
      </c>
      <c r="G140" s="112"/>
      <c r="H140" s="134"/>
      <c r="I140" s="136"/>
      <c r="J140" s="136"/>
      <c r="K140" s="136"/>
      <c r="L140" s="136"/>
      <c r="M140" s="136"/>
      <c r="N140" s="136"/>
      <c r="O140" s="136"/>
      <c r="P140" s="136"/>
      <c r="Q140" s="135"/>
      <c r="R140" s="60"/>
      <c r="S140" s="94"/>
      <c r="T140" s="94"/>
      <c r="U140" s="94"/>
      <c r="V140" s="94"/>
      <c r="W140" s="94"/>
      <c r="X140" s="94"/>
      <c r="Y140" s="94"/>
      <c r="Z140" s="94"/>
      <c r="AA140" s="249"/>
    </row>
    <row r="141" spans="1:27" hidden="1" outlineLevel="1" collapsed="1">
      <c r="A141" s="4"/>
      <c r="B141" s="4"/>
      <c r="C141" s="4"/>
      <c r="D141" s="218" t="str">
        <f>Asset2</f>
        <v xml:space="preserve">Compressors </v>
      </c>
      <c r="E141" s="4"/>
      <c r="F141" s="4"/>
      <c r="G141" s="112"/>
      <c r="H141" s="434">
        <f>IF('RFM input'!$E$396='RFM input'!$G$395,-'RFM input'!H402,-SUM(H129:H140))</f>
        <v>-2.4983707239013677</v>
      </c>
      <c r="I141" s="434">
        <f>IF('RFM input'!$E$396='RFM input'!$G$395,-'RFM input'!I402,-SUM(I129:I140))</f>
        <v>-5.0396972033376048</v>
      </c>
      <c r="J141" s="434">
        <f>IF(COUNT($H141:I141)&gt;='RFM input'!$AA$7,0,IF('RFM input'!$E$396='RFM input'!$G$395,-'RFM input'!J402,-SUM(J129:J140)))</f>
        <v>-6.5502052321410673</v>
      </c>
      <c r="K141" s="434">
        <f>IF(COUNT($H141:J141)&gt;='RFM input'!$AA$7,0,IF('RFM input'!$E$396='RFM input'!$G$395,-'RFM input'!K402,-SUM(K129:K140)))</f>
        <v>-6.6120305973965809</v>
      </c>
      <c r="L141" s="434">
        <f>IF(COUNT($H141:K141)&gt;='RFM input'!$AA$7,0,IF('RFM input'!$E$396='RFM input'!$G$395,-'RFM input'!L402,-SUM(L129:L140)))</f>
        <v>-6.6370041001304134</v>
      </c>
      <c r="M141" s="434">
        <f>IF(COUNT($H141:L141)&gt;='RFM input'!$AA$7,0,IF('RFM input'!$E$396='RFM input'!$G$395,-'RFM input'!M402,-SUM(M129:M140)))</f>
        <v>0</v>
      </c>
      <c r="N141" s="434">
        <f>IF(COUNT($H141:M141)&gt;='RFM input'!$AA$7,0,IF('RFM input'!$E$396='RFM input'!$G$395,-'RFM input'!N402,-SUM(N129:N140)))</f>
        <v>0</v>
      </c>
      <c r="O141" s="434">
        <f>IF(COUNT($H141:N141)&gt;='RFM input'!$AA$7,0,IF('RFM input'!$E$396='RFM input'!$G$395,-'RFM input'!O402,-SUM(O129:O140)))</f>
        <v>0</v>
      </c>
      <c r="P141" s="434">
        <f>IF(COUNT($H141:O141)&gt;='RFM input'!$AA$7,0,IF('RFM input'!$E$396='RFM input'!$G$395,-'RFM input'!P402,-SUM(P129:P140)))</f>
        <v>0</v>
      </c>
      <c r="Q141" s="434">
        <f>IF(COUNT($H141:P141)&gt;='RFM input'!$AA$7,0,IF('RFM input'!$E$396='RFM input'!$G$395,-'RFM input'!Q402,-SUM(Q129:Q140)))</f>
        <v>0</v>
      </c>
      <c r="R141" s="57"/>
      <c r="S141" s="95"/>
      <c r="T141" s="95"/>
      <c r="U141" s="95"/>
      <c r="V141" s="95"/>
      <c r="W141" s="95"/>
      <c r="X141" s="95"/>
      <c r="Y141" s="95"/>
      <c r="Z141" s="95"/>
      <c r="AA141" s="249"/>
    </row>
    <row r="142" spans="1:27" hidden="1" outlineLevel="2">
      <c r="A142" s="4"/>
      <c r="B142" s="4"/>
      <c r="C142" s="219" t="str">
        <f>Asset3</f>
        <v>City Gates &amp; Field Regulators</v>
      </c>
      <c r="D142" s="146"/>
      <c r="E142" s="25" t="s">
        <v>23</v>
      </c>
      <c r="F142" s="24"/>
      <c r="G142" s="167"/>
      <c r="H142" s="436">
        <f>IF(H$3&gt;A3remlife,A3value-SUM($G142:G142),IF(A3remlife="N/A","n/a",A3value/A3remlife))</f>
        <v>1.8704076288347677</v>
      </c>
      <c r="I142" s="436">
        <f>IF(I$3&gt;A3remlife,A3value-SUM($G142:H142),IF(A3remlife="N/A","n/a",A3value/A3remlife))</f>
        <v>1.8704076288347677</v>
      </c>
      <c r="J142" s="436">
        <f>IF(J$3&gt;A3remlife,A3value-SUM($G142:I142),IF(A3remlife="N/A","n/a",A3value/A3remlife))</f>
        <v>1.8704076288347677</v>
      </c>
      <c r="K142" s="436">
        <f>IF(K$3&gt;A3remlife,A3value-SUM($G142:J142),IF(A3remlife="N/A","n/a",A3value/A3remlife))</f>
        <v>1.8704076288347677</v>
      </c>
      <c r="L142" s="436">
        <f>IF(L$3&gt;A3remlife,A3value-SUM($G142:K142),IF(A3remlife="N/A","n/a",A3value/A3remlife))</f>
        <v>1.8704076288347677</v>
      </c>
      <c r="M142" s="436">
        <f>IF(M$3&gt;A3remlife,A3value-SUM($G142:L142),IF(A3remlife="N/A","n/a",A3value/A3remlife))</f>
        <v>1.8704076288347677</v>
      </c>
      <c r="N142" s="436">
        <f>IF(N$3&gt;A3remlife,A3value-SUM($G142:M142),IF(A3remlife="N/A","n/a",A3value/A3remlife))</f>
        <v>1.8704076288347677</v>
      </c>
      <c r="O142" s="436">
        <f>IF(O$3&gt;A3remlife,A3value-SUM($G142:N142),IF(A3remlife="N/A","n/a",A3value/A3remlife))</f>
        <v>1.8704076288347677</v>
      </c>
      <c r="P142" s="436">
        <f>IF(P$3&gt;A3remlife,A3value-SUM($G142:O142),IF(A3remlife="N/A","n/a",A3value/A3remlife))</f>
        <v>1.8704076288347677</v>
      </c>
      <c r="Q142" s="436">
        <f>IF(Q$3&gt;A3remlife,A3value-SUM($G142:P142),IF(A3remlife="N/A","n/a",A3value/A3remlife))</f>
        <v>1.8704076288347677</v>
      </c>
      <c r="R142" s="59"/>
      <c r="S142" s="94"/>
      <c r="T142" s="94"/>
      <c r="U142" s="94"/>
      <c r="V142" s="94"/>
      <c r="W142" s="94"/>
      <c r="X142" s="94"/>
      <c r="Y142" s="94"/>
      <c r="Z142" s="94"/>
      <c r="AA142" s="249"/>
    </row>
    <row r="143" spans="1:27" ht="12.75" hidden="1" customHeight="1" outlineLevel="2">
      <c r="A143" s="4"/>
      <c r="B143" s="4"/>
      <c r="C143" s="4"/>
      <c r="D143" s="19"/>
      <c r="E143" s="1291" t="s">
        <v>50</v>
      </c>
      <c r="F143" s="78"/>
      <c r="G143" s="112"/>
      <c r="H143" s="60"/>
      <c r="I143" s="60"/>
      <c r="J143" s="60"/>
      <c r="K143" s="60"/>
      <c r="L143" s="60"/>
      <c r="M143" s="148"/>
      <c r="N143" s="103"/>
      <c r="O143" s="60"/>
      <c r="P143" s="60"/>
      <c r="Q143" s="60"/>
      <c r="R143" s="60"/>
      <c r="S143" s="94"/>
      <c r="T143" s="94"/>
      <c r="U143" s="94"/>
      <c r="V143" s="94"/>
      <c r="W143" s="94"/>
      <c r="X143" s="94"/>
      <c r="Y143" s="94"/>
      <c r="Z143" s="94"/>
      <c r="AA143" s="249"/>
    </row>
    <row r="144" spans="1:27" hidden="1" outlineLevel="2">
      <c r="A144" s="4"/>
      <c r="B144" s="4"/>
      <c r="C144" s="4"/>
      <c r="D144" s="19"/>
      <c r="E144" s="1292"/>
      <c r="F144" s="78">
        <v>1</v>
      </c>
      <c r="G144" s="112"/>
      <c r="H144" s="133"/>
      <c r="I144" s="60">
        <f>IF(A3stdlife="n/a","n/a",IF(I$3&gt;(A3stdlife+$F144),('RFM input'!$H$333*(1+vanilla1)^0.5)-SUM($H144:H144),('RFM input'!$H$333*(1+vanilla1)^0.5)/A3stdlife))</f>
        <v>3.4351039333186908E-2</v>
      </c>
      <c r="J144" s="60">
        <f>IF(A3stdlife="n/a","n/a",IF(J$3&gt;(A3stdlife+$F144),('RFM input'!$H$333*(1+vanilla1)^0.5)-SUM($H144:I144),('RFM input'!$H$333*(1+vanilla1)^0.5)/A3stdlife))</f>
        <v>3.4351039333186908E-2</v>
      </c>
      <c r="K144" s="60">
        <f>IF(A3stdlife="n/a","n/a",IF(K$3&gt;(A3stdlife+$F144),('RFM input'!$H$333*(1+vanilla1)^0.5)-SUM($H144:J144),('RFM input'!$H$333*(1+vanilla1)^0.5)/A3stdlife))</f>
        <v>3.4351039333186908E-2</v>
      </c>
      <c r="L144" s="60">
        <f>IF(A3stdlife="n/a","n/a",IF(L$3&gt;(A3stdlife+$F144),('RFM input'!$H$333*(1+vanilla1)^0.5)-SUM($H144:K144),('RFM input'!$H$333*(1+vanilla1)^0.5)/A3stdlife))</f>
        <v>3.4351039333186908E-2</v>
      </c>
      <c r="M144" s="60">
        <f>IF(A3stdlife="n/a","n/a",IF(M$3&gt;(A3stdlife+$F144),('RFM input'!$H$333*(1+vanilla1)^0.5)-SUM($H144:L144),('RFM input'!$H$333*(1+vanilla1)^0.5)/A3stdlife))</f>
        <v>3.4351039333186908E-2</v>
      </c>
      <c r="N144" s="60">
        <f>IF(A3stdlife="n/a","n/a",IF(N$3&gt;(A3stdlife+$F144),('RFM input'!$H$333*(1+vanilla1)^0.5)-SUM($H144:M144),('RFM input'!$H$333*(1+vanilla1)^0.5)/A3stdlife))</f>
        <v>3.4351039333186908E-2</v>
      </c>
      <c r="O144" s="60">
        <f>IF(A3stdlife="n/a","n/a",IF(O$3&gt;(A3stdlife+$F144),('RFM input'!$H$333*(1+vanilla1)^0.5)-SUM($H144:N144),('RFM input'!$H$333*(1+vanilla1)^0.5)/A3stdlife))</f>
        <v>3.4351039333186908E-2</v>
      </c>
      <c r="P144" s="60">
        <f>IF(A3stdlife="n/a","n/a",IF(P$3&gt;(A3stdlife+$F144),('RFM input'!$H$333*(1+vanilla1)^0.5)-SUM($H144:O144),('RFM input'!$H$333*(1+vanilla1)^0.5)/A3stdlife))</f>
        <v>3.4351039333186908E-2</v>
      </c>
      <c r="Q144" s="60">
        <f>IF(A3stdlife="n/a","n/a",IF(Q$3&gt;(A3stdlife+$F144),('RFM input'!$H$333*(1+vanilla1)^0.5)-SUM($H144:P144),('RFM input'!$H$333*(1+vanilla1)^0.5)/A3stdlife))</f>
        <v>3.4351039333186908E-2</v>
      </c>
      <c r="R144" s="60"/>
      <c r="S144" s="94"/>
      <c r="T144" s="94"/>
      <c r="U144" s="94"/>
      <c r="V144" s="94"/>
      <c r="W144" s="94"/>
      <c r="X144" s="94"/>
      <c r="Y144" s="94"/>
      <c r="Z144" s="94"/>
      <c r="AA144" s="249"/>
    </row>
    <row r="145" spans="1:27" hidden="1" outlineLevel="2">
      <c r="A145" s="4"/>
      <c r="B145" s="4"/>
      <c r="C145" s="4"/>
      <c r="D145" s="19"/>
      <c r="E145" s="1292"/>
      <c r="F145" s="78">
        <v>2</v>
      </c>
      <c r="G145" s="112"/>
      <c r="H145" s="134"/>
      <c r="I145" s="135"/>
      <c r="J145" s="60">
        <f>IF(A3stdlife="n/a","n/a",IF(J$3&gt;(A3stdlife+$F145),('RFM input'!$I$333*(1+vanilla2)^0.5)-SUM($I145:I145),('RFM input'!$I$333*(1+vanilla2)^0.5)/A3stdlife))</f>
        <v>0.47727879221016195</v>
      </c>
      <c r="K145" s="60">
        <f>IF(A3stdlife="n/a","n/a",IF(K$3&gt;(A3stdlife+$F145),('RFM input'!$I$333*(1+vanilla2)^0.5)-SUM($I145:J145),('RFM input'!$I$333*(1+vanilla2)^0.5)/A3stdlife))</f>
        <v>0.47727879221016195</v>
      </c>
      <c r="L145" s="60">
        <f>IF(A3stdlife="n/a","n/a",IF(L$3&gt;(A3stdlife+$F145),('RFM input'!$I$333*(1+vanilla2)^0.5)-SUM($I145:K145),('RFM input'!$I$333*(1+vanilla2)^0.5)/A3stdlife))</f>
        <v>0.47727879221016195</v>
      </c>
      <c r="M145" s="60">
        <f>IF(A3stdlife="n/a","n/a",IF(M$3&gt;(A3stdlife+$F145),('RFM input'!$I$333*(1+vanilla2)^0.5)-SUM($I145:L145),('RFM input'!$I$333*(1+vanilla2)^0.5)/A3stdlife))</f>
        <v>0.47727879221016195</v>
      </c>
      <c r="N145" s="60">
        <f>IF(A3stdlife="n/a","n/a",IF(N$3&gt;(A3stdlife+$F145),('RFM input'!$I$333*(1+vanilla2)^0.5)-SUM($I145:M145),('RFM input'!$I$333*(1+vanilla2)^0.5)/A3stdlife))</f>
        <v>0.47727879221016195</v>
      </c>
      <c r="O145" s="60">
        <f>IF(A3stdlife="n/a","n/a",IF(O$3&gt;(A3stdlife+$F145),('RFM input'!$I$333*(1+vanilla2)^0.5)-SUM($I145:N145),('RFM input'!$I$333*(1+vanilla2)^0.5)/A3stdlife))</f>
        <v>0.47727879221016195</v>
      </c>
      <c r="P145" s="60">
        <f>IF(A3stdlife="n/a","n/a",IF(P$3&gt;(A3stdlife+$F145),('RFM input'!$I$333*(1+vanilla2)^0.5)-SUM($I145:O145),('RFM input'!$I$333*(1+vanilla2)^0.5)/A3stdlife))</f>
        <v>0.47727879221016195</v>
      </c>
      <c r="Q145" s="60">
        <f>IF(A3stdlife="n/a","n/a",IF(Q$3&gt;(A3stdlife+$F145),('RFM input'!$I$333*(1+vanilla2)^0.5)-SUM($I145:P145),('RFM input'!$I$333*(1+vanilla2)^0.5)/A3stdlife))</f>
        <v>0.47727879221016195</v>
      </c>
      <c r="R145" s="60"/>
      <c r="S145" s="94"/>
      <c r="T145" s="94"/>
      <c r="U145" s="94"/>
      <c r="V145" s="94"/>
      <c r="W145" s="94"/>
      <c r="X145" s="94"/>
      <c r="Y145" s="94"/>
      <c r="Z145" s="94"/>
      <c r="AA145" s="249"/>
    </row>
    <row r="146" spans="1:27" hidden="1" outlineLevel="2">
      <c r="A146" s="4"/>
      <c r="B146" s="4"/>
      <c r="C146" s="4"/>
      <c r="D146" s="19"/>
      <c r="E146" s="1292"/>
      <c r="F146" s="78">
        <v>3</v>
      </c>
      <c r="G146" s="112"/>
      <c r="H146" s="134"/>
      <c r="I146" s="136"/>
      <c r="J146" s="135"/>
      <c r="K146" s="60">
        <f>IF(A3stdlife="n/a","n/a",IF(K$3&gt;(A3stdlife+$F146),('RFM input'!$J$333*(1+vanilla3)^0.5)-SUM($J146:J146),('RFM input'!$J$333*(1+vanilla3)^0.5)/A3stdlife))</f>
        <v>0.14484118930039133</v>
      </c>
      <c r="L146" s="60">
        <f>IF(A3stdlife="n/a","n/a",IF(L$3&gt;(A3stdlife+$F146),('RFM input'!$J$333*(1+vanilla3)^0.5)-SUM($J146:K146),('RFM input'!$J$333*(1+vanilla3)^0.5)/A3stdlife))</f>
        <v>0.14484118930039133</v>
      </c>
      <c r="M146" s="60">
        <f>IF(A3stdlife="n/a","n/a",IF(M$3&gt;(A3stdlife+$F146),('RFM input'!$J$333*(1+vanilla3)^0.5)-SUM($J146:L146),('RFM input'!$J$333*(1+vanilla3)^0.5)/A3stdlife))</f>
        <v>0.14484118930039133</v>
      </c>
      <c r="N146" s="60">
        <f>IF(A3stdlife="n/a","n/a",IF(N$3&gt;(A3stdlife+$F146),('RFM input'!$J$333*(1+vanilla3)^0.5)-SUM($J146:M146),('RFM input'!$J$333*(1+vanilla3)^0.5)/A3stdlife))</f>
        <v>0.14484118930039133</v>
      </c>
      <c r="O146" s="60">
        <f>IF(A3stdlife="n/a","n/a",IF(O$3&gt;(A3stdlife+$F146),('RFM input'!$J$333*(1+vanilla3)^0.5)-SUM($J146:N146),('RFM input'!$J$333*(1+vanilla3)^0.5)/A3stdlife))</f>
        <v>0.14484118930039133</v>
      </c>
      <c r="P146" s="60">
        <f>IF(A3stdlife="n/a","n/a",IF(P$3&gt;(A3stdlife+$F146),('RFM input'!$J$333*(1+vanilla3)^0.5)-SUM($J146:O146),('RFM input'!$J$333*(1+vanilla3)^0.5)/A3stdlife))</f>
        <v>0.14484118930039133</v>
      </c>
      <c r="Q146" s="60">
        <f>IF(A3stdlife="n/a","n/a",IF(Q$3&gt;(A3stdlife+$F146),('RFM input'!$J$333*(1+vanilla3)^0.5)-SUM($J146:P146),('RFM input'!$J$333*(1+vanilla3)^0.5)/A3stdlife))</f>
        <v>0.14484118930039133</v>
      </c>
      <c r="R146" s="60"/>
      <c r="S146" s="94"/>
      <c r="T146" s="94"/>
      <c r="U146" s="94"/>
      <c r="V146" s="94"/>
      <c r="W146" s="94"/>
      <c r="X146" s="94"/>
      <c r="Y146" s="94"/>
      <c r="Z146" s="94"/>
      <c r="AA146" s="249"/>
    </row>
    <row r="147" spans="1:27" hidden="1" outlineLevel="2">
      <c r="A147" s="4"/>
      <c r="B147" s="4"/>
      <c r="C147" s="4"/>
      <c r="D147" s="19"/>
      <c r="E147" s="1292"/>
      <c r="F147" s="78">
        <v>4</v>
      </c>
      <c r="G147" s="112"/>
      <c r="H147" s="134"/>
      <c r="I147" s="136"/>
      <c r="J147" s="136"/>
      <c r="K147" s="135"/>
      <c r="L147" s="60">
        <f>IF(A3stdlife="n/a","n/a",IF(L$3&gt;(A3stdlife+$F147),('RFM input'!$K$333*(1+vanilla4)^0.5)-SUM($K147:K147),('RFM input'!$K$333*(1+vanilla4)^0.5)/A3stdlife))</f>
        <v>5.2924079524802208E-2</v>
      </c>
      <c r="M147" s="60">
        <f>IF(A3stdlife="n/a","n/a",IF(M$3&gt;(A3stdlife+$F147),('RFM input'!$K$333*(1+vanilla4)^0.5)-SUM($K147:L147),('RFM input'!$K$333*(1+vanilla4)^0.5)/A3stdlife))</f>
        <v>5.2924079524802208E-2</v>
      </c>
      <c r="N147" s="60">
        <f>IF(A3stdlife="n/a","n/a",IF(N$3&gt;(A3stdlife+$F147),('RFM input'!$K$333*(1+vanilla4)^0.5)-SUM($K147:M147),('RFM input'!$K$333*(1+vanilla4)^0.5)/A3stdlife))</f>
        <v>5.2924079524802208E-2</v>
      </c>
      <c r="O147" s="60">
        <f>IF(A3stdlife="n/a","n/a",IF(O$3&gt;(A3stdlife+$F147),('RFM input'!$K$333*(1+vanilla4)^0.5)-SUM($K147:N147),('RFM input'!$K$333*(1+vanilla4)^0.5)/A3stdlife))</f>
        <v>5.2924079524802208E-2</v>
      </c>
      <c r="P147" s="60">
        <f>IF(A3stdlife="n/a","n/a",IF(P$3&gt;(A3stdlife+$F147),('RFM input'!$K$333*(1+vanilla4)^0.5)-SUM($K147:O147),('RFM input'!$K$333*(1+vanilla4)^0.5)/A3stdlife))</f>
        <v>5.2924079524802208E-2</v>
      </c>
      <c r="Q147" s="60">
        <f>IF(A3stdlife="n/a","n/a",IF(Q$3&gt;(A3stdlife+$F147),('RFM input'!$K$333*(1+vanilla4)^0.5)-SUM($K147:P147),('RFM input'!$K$333*(1+vanilla4)^0.5)/A3stdlife))</f>
        <v>5.2924079524802208E-2</v>
      </c>
      <c r="R147" s="60"/>
      <c r="S147" s="94"/>
      <c r="T147" s="94"/>
      <c r="U147" s="94"/>
      <c r="V147" s="94"/>
      <c r="W147" s="94"/>
      <c r="X147" s="94"/>
      <c r="Y147" s="94"/>
      <c r="Z147" s="94"/>
      <c r="AA147" s="249"/>
    </row>
    <row r="148" spans="1:27" hidden="1" outlineLevel="2">
      <c r="A148" s="4"/>
      <c r="B148" s="4"/>
      <c r="C148" s="4"/>
      <c r="D148" s="19"/>
      <c r="E148" s="1292"/>
      <c r="F148" s="78">
        <v>5</v>
      </c>
      <c r="G148" s="112"/>
      <c r="H148" s="134"/>
      <c r="I148" s="136"/>
      <c r="J148" s="136"/>
      <c r="K148" s="136"/>
      <c r="L148" s="135"/>
      <c r="M148" s="60">
        <f>IF(A3stdlife="n/a","n/a",IF(M$3&gt;(A3stdlife+$F148),('RFM input'!$L$333*(1+vanilla5)^0.5)-SUM($L148:L148),('RFM input'!$L$333*(1+vanilla5)^0.5)/A3stdlife))</f>
        <v>1.6836311214734442E-2</v>
      </c>
      <c r="N148" s="60">
        <f>IF(A3stdlife="n/a","n/a",IF(N$3&gt;(A3stdlife+$F148),('RFM input'!$L$333*(1+vanilla5)^0.5)-SUM($L148:M148),('RFM input'!$L$333*(1+vanilla5)^0.5)/A3stdlife))</f>
        <v>1.6836311214734442E-2</v>
      </c>
      <c r="O148" s="60">
        <f>IF(A3stdlife="n/a","n/a",IF(O$3&gt;(A3stdlife+$F148),('RFM input'!$L$333*(1+vanilla5)^0.5)-SUM($L148:N148),('RFM input'!$L$333*(1+vanilla5)^0.5)/A3stdlife))</f>
        <v>1.6836311214734442E-2</v>
      </c>
      <c r="P148" s="60">
        <f>IF(A3stdlife="n/a","n/a",IF(P$3&gt;(A3stdlife+$F148),('RFM input'!$L$333*(1+vanilla5)^0.5)-SUM($L148:O148),('RFM input'!$L$333*(1+vanilla5)^0.5)/A3stdlife))</f>
        <v>1.6836311214734442E-2</v>
      </c>
      <c r="Q148" s="60">
        <f>IF(A3stdlife="n/a","n/a",IF(Q$3&gt;(A3stdlife+$F148),('RFM input'!$L$333*(1+vanilla5)^0.5)-SUM($L148:P148),('RFM input'!$L$333*(1+vanilla5)^0.5)/A3stdlife))</f>
        <v>1.6836311214734442E-2</v>
      </c>
      <c r="R148" s="60"/>
      <c r="S148" s="94"/>
      <c r="T148" s="94"/>
      <c r="U148" s="94"/>
      <c r="V148" s="94"/>
      <c r="W148" s="94"/>
      <c r="X148" s="94"/>
      <c r="Y148" s="94"/>
      <c r="Z148" s="94"/>
      <c r="AA148" s="249"/>
    </row>
    <row r="149" spans="1:27" hidden="1" outlineLevel="2">
      <c r="A149" s="4"/>
      <c r="B149" s="4"/>
      <c r="C149" s="4"/>
      <c r="D149" s="19"/>
      <c r="E149" s="1292"/>
      <c r="F149" s="78">
        <v>6</v>
      </c>
      <c r="G149" s="112"/>
      <c r="H149" s="134"/>
      <c r="I149" s="136"/>
      <c r="J149" s="136"/>
      <c r="K149" s="136"/>
      <c r="L149" s="136"/>
      <c r="M149" s="135"/>
      <c r="N149" s="60">
        <f>IF(A3stdlife="n/a","n/a",IF(N$3&gt;(A3stdlife+$F149),('RFM input'!$M$333*(1+vanilla6)^0.5)-SUM($M149:M149),('RFM input'!$M$333*(1+vanilla6)^0.5)/A3stdlife))</f>
        <v>0</v>
      </c>
      <c r="O149" s="60">
        <f>IF(A3stdlife="n/a","n/a",IF(O$3&gt;(A3stdlife+$F149),('RFM input'!$M$333*(1+vanilla6)^0.5)-SUM($M149:N149),('RFM input'!$M$333*(1+vanilla6)^0.5)/A3stdlife))</f>
        <v>0</v>
      </c>
      <c r="P149" s="60">
        <f>IF(A3stdlife="n/a","n/a",IF(P$3&gt;(A3stdlife+$F149),('RFM input'!$M$333*(1+vanilla6)^0.5)-SUM($M149:O149),('RFM input'!$M$333*(1+vanilla6)^0.5)/A3stdlife))</f>
        <v>0</v>
      </c>
      <c r="Q149" s="60">
        <f>IF(A3stdlife="n/a","n/a",IF(Q$3&gt;(A3stdlife+$F149),('RFM input'!$M$333*(1+vanilla6)^0.5)-SUM($M149:P149),('RFM input'!$M$333*(1+vanilla6)^0.5)/A3stdlife))</f>
        <v>0</v>
      </c>
      <c r="R149" s="60"/>
      <c r="S149" s="94"/>
      <c r="T149" s="94"/>
      <c r="U149" s="94"/>
      <c r="V149" s="94"/>
      <c r="W149" s="94"/>
      <c r="X149" s="94"/>
      <c r="Y149" s="94"/>
      <c r="Z149" s="94"/>
      <c r="AA149" s="249"/>
    </row>
    <row r="150" spans="1:27" hidden="1" outlineLevel="2">
      <c r="A150" s="4"/>
      <c r="B150" s="4"/>
      <c r="C150" s="4"/>
      <c r="D150" s="19"/>
      <c r="E150" s="1292"/>
      <c r="F150" s="78">
        <v>7</v>
      </c>
      <c r="G150" s="112"/>
      <c r="H150" s="134"/>
      <c r="I150" s="136"/>
      <c r="J150" s="136"/>
      <c r="K150" s="136"/>
      <c r="L150" s="136"/>
      <c r="M150" s="136"/>
      <c r="N150" s="135"/>
      <c r="O150" s="60">
        <f>IF(A3stdlife="n/a","n/a",IF(O$3&gt;(A3stdlife+$F150),('RFM input'!$N$333*(1+vanilla7)^0.5)-SUM($N150:N150),('RFM input'!$N$333*(1+vanilla7)^0.5)/A3stdlife))</f>
        <v>0</v>
      </c>
      <c r="P150" s="60">
        <f>IF(A3stdlife="n/a","n/a",IF(P$3&gt;(A3stdlife+$F150),('RFM input'!$N$333*(1+vanilla7)^0.5)-SUM($N150:O150),('RFM input'!$N$333*(1+vanilla7)^0.5)/A3stdlife))</f>
        <v>0</v>
      </c>
      <c r="Q150" s="60">
        <f>IF(A3stdlife="n/a","n/a",IF(Q$3&gt;(A3stdlife+$F150),('RFM input'!$N$333*(1+vanilla7)^0.5)-SUM($N150:P150),('RFM input'!$N$333*(1+vanilla7)^0.5)/A3stdlife))</f>
        <v>0</v>
      </c>
      <c r="R150" s="60"/>
      <c r="S150" s="94"/>
      <c r="T150" s="94"/>
      <c r="U150" s="94"/>
      <c r="V150" s="94"/>
      <c r="W150" s="94"/>
      <c r="X150" s="94"/>
      <c r="Y150" s="94"/>
      <c r="Z150" s="94"/>
      <c r="AA150" s="249"/>
    </row>
    <row r="151" spans="1:27" hidden="1" outlineLevel="2">
      <c r="A151" s="4"/>
      <c r="B151" s="4"/>
      <c r="C151" s="4"/>
      <c r="D151" s="19"/>
      <c r="E151" s="1292"/>
      <c r="F151" s="78">
        <v>8</v>
      </c>
      <c r="G151" s="112"/>
      <c r="H151" s="134"/>
      <c r="I151" s="136"/>
      <c r="J151" s="136"/>
      <c r="K151" s="136"/>
      <c r="L151" s="136"/>
      <c r="M151" s="136"/>
      <c r="N151" s="136"/>
      <c r="O151" s="135"/>
      <c r="P151" s="60">
        <f>IF(A3stdlife="n/a","n/a",IF(P$3&gt;(A3stdlife+$F151),('RFM input'!$O$333*(1+vanilla8)^0.5)-SUM($O151:O151),('RFM input'!$O$333*(1+vanilla8)^0.5)/A3stdlife))</f>
        <v>0</v>
      </c>
      <c r="Q151" s="60">
        <f>IF(A3stdlife="n/a","n/a",IF(Q$3&gt;(A3stdlife+$F151),('RFM input'!$O$333*(1+vanilla8)^0.5)-SUM($O151:P151),('RFM input'!$O$333*(1+vanilla8)^0.5)/A3stdlife))</f>
        <v>0</v>
      </c>
      <c r="R151" s="60"/>
      <c r="S151" s="94"/>
      <c r="T151" s="94"/>
      <c r="U151" s="94"/>
      <c r="V151" s="94"/>
      <c r="W151" s="94"/>
      <c r="X151" s="94"/>
      <c r="Y151" s="94"/>
      <c r="Z151" s="94"/>
      <c r="AA151" s="249"/>
    </row>
    <row r="152" spans="1:27" hidden="1" outlineLevel="2">
      <c r="A152" s="4"/>
      <c r="B152" s="4"/>
      <c r="C152" s="4"/>
      <c r="D152" s="19"/>
      <c r="E152" s="1292"/>
      <c r="F152" s="78">
        <v>9</v>
      </c>
      <c r="G152" s="112"/>
      <c r="H152" s="134"/>
      <c r="I152" s="136"/>
      <c r="J152" s="136"/>
      <c r="K152" s="136"/>
      <c r="L152" s="136"/>
      <c r="M152" s="136"/>
      <c r="N152" s="136"/>
      <c r="O152" s="136"/>
      <c r="P152" s="135"/>
      <c r="Q152" s="60">
        <f>IF(A3stdlife="n/a","n/a",IF(Q$3&gt;(A3stdlife+$F152),('RFM input'!$P$333*(1+vanilla9)^0.5)-SUM($P152:P152),('RFM input'!$P$333*(1+vanilla9)^0.5)/A3stdlife))</f>
        <v>0</v>
      </c>
      <c r="R152" s="60"/>
      <c r="S152" s="94"/>
      <c r="T152" s="94"/>
      <c r="U152" s="94"/>
      <c r="V152" s="94"/>
      <c r="W152" s="94"/>
      <c r="X152" s="94"/>
      <c r="Y152" s="94"/>
      <c r="Z152" s="94"/>
      <c r="AA152" s="249"/>
    </row>
    <row r="153" spans="1:27" hidden="1" outlineLevel="2">
      <c r="A153" s="4"/>
      <c r="B153" s="4"/>
      <c r="C153" s="4"/>
      <c r="D153" s="19"/>
      <c r="E153" s="1292"/>
      <c r="F153" s="79">
        <v>10</v>
      </c>
      <c r="G153" s="112"/>
      <c r="H153" s="134"/>
      <c r="I153" s="136"/>
      <c r="J153" s="136"/>
      <c r="K153" s="136"/>
      <c r="L153" s="136"/>
      <c r="M153" s="136"/>
      <c r="N153" s="136"/>
      <c r="O153" s="136"/>
      <c r="P153" s="136"/>
      <c r="Q153" s="135"/>
      <c r="R153" s="60"/>
      <c r="S153" s="94"/>
      <c r="T153" s="94"/>
      <c r="U153" s="94"/>
      <c r="V153" s="94"/>
      <c r="W153" s="94"/>
      <c r="X153" s="94"/>
      <c r="Y153" s="94"/>
      <c r="Z153" s="94"/>
      <c r="AA153" s="249"/>
    </row>
    <row r="154" spans="1:27" hidden="1" outlineLevel="1" collapsed="1">
      <c r="A154" s="4"/>
      <c r="B154" s="4"/>
      <c r="C154" s="4"/>
      <c r="D154" s="218" t="str">
        <f>Asset3</f>
        <v>City Gates &amp; Field Regulators</v>
      </c>
      <c r="E154" s="4"/>
      <c r="F154" s="4"/>
      <c r="G154" s="112"/>
      <c r="H154" s="435">
        <f>IF('RFM input'!$E$396='RFM input'!$G$395,-'RFM input'!H403,-SUM(H142:H153))</f>
        <v>-0.93664580177149048</v>
      </c>
      <c r="I154" s="435">
        <f>IF('RFM input'!$E$396='RFM input'!$G$395,-'RFM input'!I403,-SUM(I142:I153))</f>
        <v>-1.9085161927933429</v>
      </c>
      <c r="J154" s="434">
        <f>IF(COUNT($H154:I154)&gt;='RFM input'!$AA$7,0,IF('RFM input'!$E$396='RFM input'!$G$395,-'RFM input'!J403,-SUM(J142:J153)))</f>
        <v>-2.3799386696507203</v>
      </c>
      <c r="K154" s="434">
        <f>IF(COUNT($H154:J154)&gt;='RFM input'!$AA$7,0,IF('RFM input'!$E$396='RFM input'!$G$395,-'RFM input'!K403,-SUM(K142:K153)))</f>
        <v>-2.5230026258235143</v>
      </c>
      <c r="L154" s="434">
        <f>IF(COUNT($H154:K154)&gt;='RFM input'!$AA$7,0,IF('RFM input'!$E$396='RFM input'!$G$395,-'RFM input'!L403,-SUM(L142:L153)))</f>
        <v>-2.5752773152968169</v>
      </c>
      <c r="M154" s="434">
        <f>IF(COUNT($H154:L154)&gt;='RFM input'!$AA$7,0,IF('RFM input'!$E$396='RFM input'!$G$395,-'RFM input'!M403,-SUM(M142:M153)))</f>
        <v>0</v>
      </c>
      <c r="N154" s="434">
        <f>IF(COUNT($H154:M154)&gt;='RFM input'!$AA$7,0,IF('RFM input'!$E$396='RFM input'!$G$395,-'RFM input'!N403,-SUM(N142:N153)))</f>
        <v>0</v>
      </c>
      <c r="O154" s="434">
        <f>IF(COUNT($H154:N154)&gt;='RFM input'!$AA$7,0,IF('RFM input'!$E$396='RFM input'!$G$395,-'RFM input'!O403,-SUM(O142:O153)))</f>
        <v>0</v>
      </c>
      <c r="P154" s="434">
        <f>IF(COUNT($H154:O154)&gt;='RFM input'!$AA$7,0,IF('RFM input'!$E$396='RFM input'!$G$395,-'RFM input'!P403,-SUM(P142:P153)))</f>
        <v>0</v>
      </c>
      <c r="Q154" s="434">
        <f>IF(COUNT($H154:P154)&gt;='RFM input'!$AA$7,0,IF('RFM input'!$E$396='RFM input'!$G$395,-'RFM input'!Q403,-SUM(Q142:Q153)))</f>
        <v>0</v>
      </c>
      <c r="R154" s="58"/>
      <c r="S154" s="96"/>
      <c r="T154" s="96"/>
      <c r="U154" s="96"/>
      <c r="V154" s="96"/>
      <c r="W154" s="96"/>
      <c r="X154" s="96"/>
      <c r="Y154" s="96"/>
      <c r="Z154" s="96"/>
      <c r="AA154" s="249"/>
    </row>
    <row r="155" spans="1:27" hidden="1" outlineLevel="2">
      <c r="A155" s="4"/>
      <c r="B155" s="4"/>
      <c r="C155" s="219" t="str">
        <f>Asset4</f>
        <v>Odourant Plants</v>
      </c>
      <c r="D155" s="146"/>
      <c r="E155" s="25" t="s">
        <v>23</v>
      </c>
      <c r="F155" s="24"/>
      <c r="G155" s="167"/>
      <c r="H155" s="436">
        <f>IF(H$3&gt;A4remlife,A4value-SUM($G155:G155),IF(A4remlife="N/A","n/a",A4value/A4remlife))</f>
        <v>1.4264838384922486E-2</v>
      </c>
      <c r="I155" s="436">
        <f>IF(I$3&gt;A4remlife,A4value-SUM($G155:H155),IF(A4remlife="N/A","n/a",A4value/A4remlife))</f>
        <v>1.4264838384922486E-2</v>
      </c>
      <c r="J155" s="436">
        <f>IF(J$3&gt;A4remlife,A4value-SUM($G155:I155),IF(A4remlife="N/A","n/a",A4value/A4remlife))</f>
        <v>1.4264838384922486E-2</v>
      </c>
      <c r="K155" s="436">
        <f>IF(K$3&gt;A4remlife,A4value-SUM($G155:J155),IF(A4remlife="N/A","n/a",A4value/A4remlife))</f>
        <v>1.4264838384922486E-2</v>
      </c>
      <c r="L155" s="436">
        <f>IF(L$3&gt;A4remlife,A4value-SUM($G155:K155),IF(A4remlife="N/A","n/a",A4value/A4remlife))</f>
        <v>1.4264838384922486E-2</v>
      </c>
      <c r="M155" s="436">
        <f>IF(M$3&gt;A4remlife,A4value-SUM($G155:L155),IF(A4remlife="N/A","n/a",A4value/A4remlife))</f>
        <v>1.4264838384922486E-2</v>
      </c>
      <c r="N155" s="436">
        <f>IF(N$3&gt;A4remlife,A4value-SUM($G155:M155),IF(A4remlife="N/A","n/a",A4value/A4remlife))</f>
        <v>1.4264838384922486E-2</v>
      </c>
      <c r="O155" s="436">
        <f>IF(O$3&gt;A4remlife,A4value-SUM($G155:N155),IF(A4remlife="N/A","n/a",A4value/A4remlife))</f>
        <v>1.4264838384922486E-2</v>
      </c>
      <c r="P155" s="436">
        <f>IF(P$3&gt;A4remlife,A4value-SUM($G155:O155),IF(A4remlife="N/A","n/a",A4value/A4remlife))</f>
        <v>1.4264838384922486E-2</v>
      </c>
      <c r="Q155" s="436">
        <f>IF(Q$3&gt;A4remlife,A4value-SUM($G155:P155),IF(A4remlife="N/A","n/a",A4value/A4remlife))</f>
        <v>1.4264838384922486E-2</v>
      </c>
      <c r="R155" s="59"/>
      <c r="S155" s="94"/>
      <c r="T155" s="94"/>
      <c r="U155" s="94"/>
      <c r="V155" s="94"/>
      <c r="W155" s="94"/>
      <c r="X155" s="94"/>
      <c r="Y155" s="94"/>
      <c r="Z155" s="94"/>
      <c r="AA155" s="249"/>
    </row>
    <row r="156" spans="1:27" ht="12.75" hidden="1" customHeight="1" outlineLevel="2">
      <c r="A156" s="4"/>
      <c r="B156" s="4"/>
      <c r="C156" s="4"/>
      <c r="D156" s="19"/>
      <c r="E156" s="1291" t="s">
        <v>50</v>
      </c>
      <c r="F156" s="78"/>
      <c r="G156" s="112"/>
      <c r="H156" s="60"/>
      <c r="I156" s="60"/>
      <c r="J156" s="60"/>
      <c r="K156" s="60"/>
      <c r="L156" s="60"/>
      <c r="M156" s="148"/>
      <c r="N156" s="103"/>
      <c r="O156" s="60"/>
      <c r="P156" s="60"/>
      <c r="Q156" s="60"/>
      <c r="R156" s="60"/>
      <c r="S156" s="94"/>
      <c r="T156" s="94"/>
      <c r="U156" s="94"/>
      <c r="V156" s="94"/>
      <c r="W156" s="94"/>
      <c r="X156" s="94"/>
      <c r="Y156" s="94"/>
      <c r="Z156" s="94"/>
      <c r="AA156" s="249"/>
    </row>
    <row r="157" spans="1:27" hidden="1" outlineLevel="2">
      <c r="A157" s="4"/>
      <c r="B157" s="4"/>
      <c r="C157" s="4"/>
      <c r="D157" s="19"/>
      <c r="E157" s="1292"/>
      <c r="F157" s="78">
        <v>1</v>
      </c>
      <c r="G157" s="112"/>
      <c r="H157" s="133"/>
      <c r="I157" s="60">
        <f>IF(A4stdlife="n/a","n/a",IF(I$3&gt;(A4stdlife+$F157),('RFM input'!$H$334*(1+vanilla1)^0.5)-SUM($H157:H157),('RFM input'!$H$334*(1+vanilla1)^0.5)/A4stdlife))</f>
        <v>0</v>
      </c>
      <c r="J157" s="60">
        <f>IF(A4stdlife="n/a","n/a",IF(J$3&gt;(A4stdlife+$F157),('RFM input'!$H$334*(1+vanilla1)^0.5)-SUM($H157:I157),('RFM input'!$H$334*(1+vanilla1)^0.5)/A4stdlife))</f>
        <v>0</v>
      </c>
      <c r="K157" s="60">
        <f>IF(A4stdlife="n/a","n/a",IF(K$3&gt;(A4stdlife+$F157),('RFM input'!$H$334*(1+vanilla1)^0.5)-SUM($H157:J157),('RFM input'!$H$334*(1+vanilla1)^0.5)/A4stdlife))</f>
        <v>0</v>
      </c>
      <c r="L157" s="60">
        <f>IF(A4stdlife="n/a","n/a",IF(L$3&gt;(A4stdlife+$F157),('RFM input'!$H$334*(1+vanilla1)^0.5)-SUM($H157:K157),('RFM input'!$H$334*(1+vanilla1)^0.5)/A4stdlife))</f>
        <v>0</v>
      </c>
      <c r="M157" s="60">
        <f>IF(A4stdlife="n/a","n/a",IF(M$3&gt;(A4stdlife+$F157),('RFM input'!$H$334*(1+vanilla1)^0.5)-SUM($H157:L157),('RFM input'!$H$334*(1+vanilla1)^0.5)/A4stdlife))</f>
        <v>0</v>
      </c>
      <c r="N157" s="60">
        <f>IF(A4stdlife="n/a","n/a",IF(N$3&gt;(A4stdlife+$F157),('RFM input'!$H$334*(1+vanilla1)^0.5)-SUM($H157:M157),('RFM input'!$H$334*(1+vanilla1)^0.5)/A4stdlife))</f>
        <v>0</v>
      </c>
      <c r="O157" s="60">
        <f>IF(A4stdlife="n/a","n/a",IF(O$3&gt;(A4stdlife+$F157),('RFM input'!$H$334*(1+vanilla1)^0.5)-SUM($H157:N157),('RFM input'!$H$334*(1+vanilla1)^0.5)/A4stdlife))</f>
        <v>0</v>
      </c>
      <c r="P157" s="60">
        <f>IF(A4stdlife="n/a","n/a",IF(P$3&gt;(A4stdlife+$F157),('RFM input'!$H$334*(1+vanilla1)^0.5)-SUM($H157:O157),('RFM input'!$H$334*(1+vanilla1)^0.5)/A4stdlife))</f>
        <v>0</v>
      </c>
      <c r="Q157" s="60">
        <f>IF(A4stdlife="n/a","n/a",IF(Q$3&gt;(A4stdlife+$F157),('RFM input'!$H$334*(1+vanilla1)^0.5)-SUM($H157:P157),('RFM input'!$H$334*(1+vanilla1)^0.5)/A4stdlife))</f>
        <v>0</v>
      </c>
      <c r="R157" s="60"/>
      <c r="S157" s="94"/>
      <c r="T157" s="94"/>
      <c r="U157" s="94"/>
      <c r="V157" s="94"/>
      <c r="W157" s="94"/>
      <c r="X157" s="94"/>
      <c r="Y157" s="94"/>
      <c r="Z157" s="94"/>
      <c r="AA157" s="249"/>
    </row>
    <row r="158" spans="1:27" hidden="1" outlineLevel="2">
      <c r="A158" s="4"/>
      <c r="B158" s="4"/>
      <c r="C158" s="4"/>
      <c r="D158" s="19"/>
      <c r="E158" s="1292"/>
      <c r="F158" s="78">
        <v>2</v>
      </c>
      <c r="G158" s="112"/>
      <c r="H158" s="134"/>
      <c r="I158" s="135"/>
      <c r="J158" s="60">
        <f>IF(A4stdlife="n/a","n/a",IF(J$3&gt;(A4stdlife+$F158),('RFM input'!$I$334*(1+vanilla2)^0.5)-SUM($I158:I158),('RFM input'!$I$334*(1+vanilla2)^0.5)/A4stdlife))</f>
        <v>0</v>
      </c>
      <c r="K158" s="60">
        <f>IF(A4stdlife="n/a","n/a",IF(K$3&gt;(A4stdlife+$F158),('RFM input'!$I$334*(1+vanilla2)^0.5)-SUM($I158:J158),('RFM input'!$I$334*(1+vanilla2)^0.5)/A4stdlife))</f>
        <v>0</v>
      </c>
      <c r="L158" s="60">
        <f>IF(A4stdlife="n/a","n/a",IF(L$3&gt;(A4stdlife+$F158),('RFM input'!$I$334*(1+vanilla2)^0.5)-SUM($I158:K158),('RFM input'!$I$334*(1+vanilla2)^0.5)/A4stdlife))</f>
        <v>0</v>
      </c>
      <c r="M158" s="60">
        <f>IF(A4stdlife="n/a","n/a",IF(M$3&gt;(A4stdlife+$F158),('RFM input'!$I$334*(1+vanilla2)^0.5)-SUM($I158:L158),('RFM input'!$I$334*(1+vanilla2)^0.5)/A4stdlife))</f>
        <v>0</v>
      </c>
      <c r="N158" s="60">
        <f>IF(A4stdlife="n/a","n/a",IF(N$3&gt;(A4stdlife+$F158),('RFM input'!$I$334*(1+vanilla2)^0.5)-SUM($I158:M158),('RFM input'!$I$334*(1+vanilla2)^0.5)/A4stdlife))</f>
        <v>0</v>
      </c>
      <c r="O158" s="60">
        <f>IF(A4stdlife="n/a","n/a",IF(O$3&gt;(A4stdlife+$F158),('RFM input'!$I$334*(1+vanilla2)^0.5)-SUM($I158:N158),('RFM input'!$I$334*(1+vanilla2)^0.5)/A4stdlife))</f>
        <v>0</v>
      </c>
      <c r="P158" s="60">
        <f>IF(A4stdlife="n/a","n/a",IF(P$3&gt;(A4stdlife+$F158),('RFM input'!$I$334*(1+vanilla2)^0.5)-SUM($I158:O158),('RFM input'!$I$334*(1+vanilla2)^0.5)/A4stdlife))</f>
        <v>0</v>
      </c>
      <c r="Q158" s="60">
        <f>IF(A4stdlife="n/a","n/a",IF(Q$3&gt;(A4stdlife+$F158),('RFM input'!$I$334*(1+vanilla2)^0.5)-SUM($I158:P158),('RFM input'!$I$334*(1+vanilla2)^0.5)/A4stdlife))</f>
        <v>0</v>
      </c>
      <c r="R158" s="60"/>
      <c r="S158" s="94"/>
      <c r="T158" s="94"/>
      <c r="U158" s="94"/>
      <c r="V158" s="94"/>
      <c r="W158" s="94"/>
      <c r="X158" s="94"/>
      <c r="Y158" s="94"/>
      <c r="Z158" s="94"/>
      <c r="AA158" s="249"/>
    </row>
    <row r="159" spans="1:27" hidden="1" outlineLevel="2">
      <c r="A159" s="4"/>
      <c r="B159" s="4"/>
      <c r="C159" s="4"/>
      <c r="D159" s="19"/>
      <c r="E159" s="1292"/>
      <c r="F159" s="78">
        <v>3</v>
      </c>
      <c r="G159" s="112"/>
      <c r="H159" s="134"/>
      <c r="I159" s="136"/>
      <c r="J159" s="135"/>
      <c r="K159" s="60">
        <f>IF(A4stdlife="n/a","n/a",IF(K$3&gt;(A4stdlife+$F159),('RFM input'!$J$334*(1+vanilla3)^0.5)-SUM($J159:J159),('RFM input'!$J$334*(1+vanilla3)^0.5)/A4stdlife))</f>
        <v>0</v>
      </c>
      <c r="L159" s="60">
        <f>IF(A4stdlife="n/a","n/a",IF(L$3&gt;(A4stdlife+$F159),('RFM input'!$J$334*(1+vanilla3)^0.5)-SUM($J159:K159),('RFM input'!$J$334*(1+vanilla3)^0.5)/A4stdlife))</f>
        <v>0</v>
      </c>
      <c r="M159" s="60">
        <f>IF(A4stdlife="n/a","n/a",IF(M$3&gt;(A4stdlife+$F159),('RFM input'!$J$334*(1+vanilla3)^0.5)-SUM($J159:L159),('RFM input'!$J$334*(1+vanilla3)^0.5)/A4stdlife))</f>
        <v>0</v>
      </c>
      <c r="N159" s="60">
        <f>IF(A4stdlife="n/a","n/a",IF(N$3&gt;(A4stdlife+$F159),('RFM input'!$J$334*(1+vanilla3)^0.5)-SUM($J159:M159),('RFM input'!$J$334*(1+vanilla3)^0.5)/A4stdlife))</f>
        <v>0</v>
      </c>
      <c r="O159" s="60">
        <f>IF(A4stdlife="n/a","n/a",IF(O$3&gt;(A4stdlife+$F159),('RFM input'!$J$334*(1+vanilla3)^0.5)-SUM($J159:N159),('RFM input'!$J$334*(1+vanilla3)^0.5)/A4stdlife))</f>
        <v>0</v>
      </c>
      <c r="P159" s="60">
        <f>IF(A4stdlife="n/a","n/a",IF(P$3&gt;(A4stdlife+$F159),('RFM input'!$J$334*(1+vanilla3)^0.5)-SUM($J159:O159),('RFM input'!$J$334*(1+vanilla3)^0.5)/A4stdlife))</f>
        <v>0</v>
      </c>
      <c r="Q159" s="60">
        <f>IF(A4stdlife="n/a","n/a",IF(Q$3&gt;(A4stdlife+$F159),('RFM input'!$J$334*(1+vanilla3)^0.5)-SUM($J159:P159),('RFM input'!$J$334*(1+vanilla3)^0.5)/A4stdlife))</f>
        <v>0</v>
      </c>
      <c r="R159" s="60"/>
      <c r="S159" s="94"/>
      <c r="T159" s="94"/>
      <c r="U159" s="94"/>
      <c r="V159" s="94"/>
      <c r="W159" s="94"/>
      <c r="X159" s="94"/>
      <c r="Y159" s="94"/>
      <c r="Z159" s="94"/>
      <c r="AA159" s="249"/>
    </row>
    <row r="160" spans="1:27" hidden="1" outlineLevel="2">
      <c r="A160" s="4"/>
      <c r="B160" s="4"/>
      <c r="C160" s="4"/>
      <c r="D160" s="19"/>
      <c r="E160" s="1292"/>
      <c r="F160" s="78">
        <v>4</v>
      </c>
      <c r="G160" s="112"/>
      <c r="H160" s="134"/>
      <c r="I160" s="136"/>
      <c r="J160" s="136"/>
      <c r="K160" s="135"/>
      <c r="L160" s="60">
        <f>IF(A4stdlife="n/a","n/a",IF(L$3&gt;(A4stdlife+$F160),('RFM input'!$K$334*(1+vanilla4)^0.5)-SUM($K160:K160),('RFM input'!$K$334*(1+vanilla4)^0.5)/A4stdlife))</f>
        <v>0</v>
      </c>
      <c r="M160" s="60">
        <f>IF(A4stdlife="n/a","n/a",IF(M$3&gt;(A4stdlife+$F160),('RFM input'!$K$334*(1+vanilla4)^0.5)-SUM($K160:L160),('RFM input'!$K$334*(1+vanilla4)^0.5)/A4stdlife))</f>
        <v>0</v>
      </c>
      <c r="N160" s="60">
        <f>IF(A4stdlife="n/a","n/a",IF(N$3&gt;(A4stdlife+$F160),('RFM input'!$K$334*(1+vanilla4)^0.5)-SUM($K160:M160),('RFM input'!$K$334*(1+vanilla4)^0.5)/A4stdlife))</f>
        <v>0</v>
      </c>
      <c r="O160" s="60">
        <f>IF(A4stdlife="n/a","n/a",IF(O$3&gt;(A4stdlife+$F160),('RFM input'!$K$334*(1+vanilla4)^0.5)-SUM($K160:N160),('RFM input'!$K$334*(1+vanilla4)^0.5)/A4stdlife))</f>
        <v>0</v>
      </c>
      <c r="P160" s="60">
        <f>IF(A4stdlife="n/a","n/a",IF(P$3&gt;(A4stdlife+$F160),('RFM input'!$K$334*(1+vanilla4)^0.5)-SUM($K160:O160),('RFM input'!$K$334*(1+vanilla4)^0.5)/A4stdlife))</f>
        <v>0</v>
      </c>
      <c r="Q160" s="60">
        <f>IF(A4stdlife="n/a","n/a",IF(Q$3&gt;(A4stdlife+$F160),('RFM input'!$K$334*(1+vanilla4)^0.5)-SUM($K160:P160),('RFM input'!$K$334*(1+vanilla4)^0.5)/A4stdlife))</f>
        <v>0</v>
      </c>
      <c r="R160" s="60"/>
      <c r="S160" s="94"/>
      <c r="T160" s="94"/>
      <c r="U160" s="94"/>
      <c r="V160" s="94"/>
      <c r="W160" s="94"/>
      <c r="X160" s="94"/>
      <c r="Y160" s="94"/>
      <c r="Z160" s="94"/>
      <c r="AA160" s="249"/>
    </row>
    <row r="161" spans="1:27" hidden="1" outlineLevel="2">
      <c r="A161" s="4"/>
      <c r="B161" s="4"/>
      <c r="C161" s="4"/>
      <c r="D161" s="19"/>
      <c r="E161" s="1292"/>
      <c r="F161" s="78">
        <v>5</v>
      </c>
      <c r="G161" s="112"/>
      <c r="H161" s="134"/>
      <c r="I161" s="136"/>
      <c r="J161" s="136"/>
      <c r="K161" s="136"/>
      <c r="L161" s="135"/>
      <c r="M161" s="60">
        <f>IF(A4stdlife="n/a","n/a",IF(M$3&gt;(A4stdlife+$F161),('RFM input'!$L$334*(1+vanilla5)^0.5)-SUM($L161:L161),('RFM input'!$L$334*(1+vanilla5)^0.5)/A4stdlife))</f>
        <v>0</v>
      </c>
      <c r="N161" s="60">
        <f>IF(A4stdlife="n/a","n/a",IF(N$3&gt;(A4stdlife+$F161),('RFM input'!$L$334*(1+vanilla5)^0.5)-SUM($L161:M161),('RFM input'!$L$334*(1+vanilla5)^0.5)/A4stdlife))</f>
        <v>0</v>
      </c>
      <c r="O161" s="60">
        <f>IF(A4stdlife="n/a","n/a",IF(O$3&gt;(A4stdlife+$F161),('RFM input'!$L$334*(1+vanilla5)^0.5)-SUM($L161:N161),('RFM input'!$L$334*(1+vanilla5)^0.5)/A4stdlife))</f>
        <v>0</v>
      </c>
      <c r="P161" s="60">
        <f>IF(A4stdlife="n/a","n/a",IF(P$3&gt;(A4stdlife+$F161),('RFM input'!$L$334*(1+vanilla5)^0.5)-SUM($L161:O161),('RFM input'!$L$334*(1+vanilla5)^0.5)/A4stdlife))</f>
        <v>0</v>
      </c>
      <c r="Q161" s="60">
        <f>IF(A4stdlife="n/a","n/a",IF(Q$3&gt;(A4stdlife+$F161),('RFM input'!$L$334*(1+vanilla5)^0.5)-SUM($L161:P161),('RFM input'!$L$334*(1+vanilla5)^0.5)/A4stdlife))</f>
        <v>0</v>
      </c>
      <c r="R161" s="60"/>
      <c r="S161" s="94"/>
      <c r="T161" s="94"/>
      <c r="U161" s="94"/>
      <c r="V161" s="94"/>
      <c r="W161" s="94"/>
      <c r="X161" s="94"/>
      <c r="Y161" s="94"/>
      <c r="Z161" s="94"/>
      <c r="AA161" s="249"/>
    </row>
    <row r="162" spans="1:27" hidden="1" outlineLevel="2">
      <c r="A162" s="4"/>
      <c r="B162" s="4"/>
      <c r="C162" s="4"/>
      <c r="D162" s="19"/>
      <c r="E162" s="1292"/>
      <c r="F162" s="78">
        <v>6</v>
      </c>
      <c r="G162" s="112"/>
      <c r="H162" s="134"/>
      <c r="I162" s="136"/>
      <c r="J162" s="136"/>
      <c r="K162" s="136"/>
      <c r="L162" s="136"/>
      <c r="M162" s="135"/>
      <c r="N162" s="60">
        <f>IF(A4stdlife="n/a","n/a",IF(N$3&gt;(A4stdlife+$F162),('RFM input'!$M$334*(1+vanilla6)^0.5)-SUM($M162:M162),('RFM input'!$M$334*(1+vanilla6)^0.5)/A4stdlife))</f>
        <v>0</v>
      </c>
      <c r="O162" s="60">
        <f>IF(A4stdlife="n/a","n/a",IF(O$3&gt;(A4stdlife+$F162),('RFM input'!$M$334*(1+vanilla6)^0.5)-SUM($M162:N162),('RFM input'!$M$334*(1+vanilla6)^0.5)/A4stdlife))</f>
        <v>0</v>
      </c>
      <c r="P162" s="60">
        <f>IF(A4stdlife="n/a","n/a",IF(P$3&gt;(A4stdlife+$F162),('RFM input'!$M$334*(1+vanilla6)^0.5)-SUM($M162:O162),('RFM input'!$M$334*(1+vanilla6)^0.5)/A4stdlife))</f>
        <v>0</v>
      </c>
      <c r="Q162" s="60">
        <f>IF(A4stdlife="n/a","n/a",IF(Q$3&gt;(A4stdlife+$F162),('RFM input'!$M$334*(1+vanilla6)^0.5)-SUM($M162:P162),('RFM input'!$M$334*(1+vanilla6)^0.5)/A4stdlife))</f>
        <v>0</v>
      </c>
      <c r="R162" s="60"/>
      <c r="S162" s="94"/>
      <c r="T162" s="94"/>
      <c r="U162" s="94"/>
      <c r="V162" s="94"/>
      <c r="W162" s="94"/>
      <c r="X162" s="94"/>
      <c r="Y162" s="94"/>
      <c r="Z162" s="94"/>
      <c r="AA162" s="249"/>
    </row>
    <row r="163" spans="1:27" hidden="1" outlineLevel="2">
      <c r="A163" s="4"/>
      <c r="B163" s="4"/>
      <c r="C163" s="4"/>
      <c r="D163" s="19"/>
      <c r="E163" s="1292"/>
      <c r="F163" s="78">
        <v>7</v>
      </c>
      <c r="G163" s="112"/>
      <c r="H163" s="134"/>
      <c r="I163" s="136"/>
      <c r="J163" s="136"/>
      <c r="K163" s="136"/>
      <c r="L163" s="136"/>
      <c r="M163" s="136"/>
      <c r="N163" s="135"/>
      <c r="O163" s="60">
        <f>IF(A4stdlife="n/a","n/a",IF(O$3&gt;(A4stdlife+$F163),('RFM input'!$N$334*(1+vanilla7)^0.5)-SUM($N163:N163),('RFM input'!$N$334*(1+vanilla7)^0.5)/A4stdlife))</f>
        <v>0</v>
      </c>
      <c r="P163" s="60">
        <f>IF(A4stdlife="n/a","n/a",IF(P$3&gt;(A4stdlife+$F163),('RFM input'!$N$334*(1+vanilla7)^0.5)-SUM($N163:O163),('RFM input'!$N$334*(1+vanilla7)^0.5)/A4stdlife))</f>
        <v>0</v>
      </c>
      <c r="Q163" s="60">
        <f>IF(A4stdlife="n/a","n/a",IF(Q$3&gt;(A4stdlife+$F163),('RFM input'!$N$334*(1+vanilla7)^0.5)-SUM($N163:P163),('RFM input'!$N$334*(1+vanilla7)^0.5)/A4stdlife))</f>
        <v>0</v>
      </c>
      <c r="R163" s="60"/>
      <c r="S163" s="94"/>
      <c r="T163" s="94"/>
      <c r="U163" s="94"/>
      <c r="V163" s="94"/>
      <c r="W163" s="94"/>
      <c r="X163" s="94"/>
      <c r="Y163" s="94"/>
      <c r="Z163" s="94"/>
      <c r="AA163" s="249"/>
    </row>
    <row r="164" spans="1:27" hidden="1" outlineLevel="2">
      <c r="A164" s="4"/>
      <c r="B164" s="4"/>
      <c r="C164" s="4"/>
      <c r="D164" s="19"/>
      <c r="E164" s="1292"/>
      <c r="F164" s="78">
        <v>8</v>
      </c>
      <c r="G164" s="112"/>
      <c r="H164" s="134"/>
      <c r="I164" s="136"/>
      <c r="J164" s="136"/>
      <c r="K164" s="136"/>
      <c r="L164" s="136"/>
      <c r="M164" s="136"/>
      <c r="N164" s="136"/>
      <c r="O164" s="135"/>
      <c r="P164" s="60">
        <f>IF(A4stdlife="n/a","n/a",IF(P$3&gt;(A4stdlife+$F164),('RFM input'!$O$334*(1+vanilla8)^0.5)-SUM($O164:O164),('RFM input'!$O$334*(1+vanilla8)^0.5)/A4stdlife))</f>
        <v>0</v>
      </c>
      <c r="Q164" s="60">
        <f>IF(A4stdlife="n/a","n/a",IF(Q$3&gt;(A4stdlife+$F164),('RFM input'!$O$334*(1+vanilla8)^0.5)-SUM($O164:P164),('RFM input'!$O$334*(1+vanilla8)^0.5)/A4stdlife))</f>
        <v>0</v>
      </c>
      <c r="R164" s="60"/>
      <c r="S164" s="94"/>
      <c r="T164" s="94"/>
      <c r="U164" s="94"/>
      <c r="V164" s="94"/>
      <c r="W164" s="94"/>
      <c r="X164" s="94"/>
      <c r="Y164" s="94"/>
      <c r="Z164" s="94"/>
      <c r="AA164" s="249"/>
    </row>
    <row r="165" spans="1:27" hidden="1" outlineLevel="2">
      <c r="A165" s="4"/>
      <c r="B165" s="4"/>
      <c r="C165" s="4"/>
      <c r="D165" s="19"/>
      <c r="E165" s="1292"/>
      <c r="F165" s="78">
        <v>9</v>
      </c>
      <c r="G165" s="112"/>
      <c r="H165" s="134"/>
      <c r="I165" s="136"/>
      <c r="J165" s="136"/>
      <c r="K165" s="136"/>
      <c r="L165" s="136"/>
      <c r="M165" s="136"/>
      <c r="N165" s="136"/>
      <c r="O165" s="136"/>
      <c r="P165" s="135"/>
      <c r="Q165" s="60">
        <f>IF(A4stdlife="n/a","n/a",IF(Q$3&gt;(A4stdlife+$F165),('RFM input'!$P$334*(1+vanilla9)^0.5)-SUM($P165:P165),('RFM input'!$P$334*(1+vanilla9)^0.5)/A4stdlife))</f>
        <v>0</v>
      </c>
      <c r="R165" s="60"/>
      <c r="S165" s="94"/>
      <c r="T165" s="94"/>
      <c r="U165" s="94"/>
      <c r="V165" s="94"/>
      <c r="W165" s="94"/>
      <c r="X165" s="94"/>
      <c r="Y165" s="94"/>
      <c r="Z165" s="94"/>
      <c r="AA165" s="249"/>
    </row>
    <row r="166" spans="1:27" hidden="1" outlineLevel="2">
      <c r="A166" s="4"/>
      <c r="B166" s="4"/>
      <c r="C166" s="4"/>
      <c r="D166" s="19"/>
      <c r="E166" s="1292"/>
      <c r="F166" s="79">
        <v>10</v>
      </c>
      <c r="G166" s="112"/>
      <c r="H166" s="134"/>
      <c r="I166" s="136"/>
      <c r="J166" s="136"/>
      <c r="K166" s="136"/>
      <c r="L166" s="136"/>
      <c r="M166" s="136"/>
      <c r="N166" s="136"/>
      <c r="O166" s="136"/>
      <c r="P166" s="136"/>
      <c r="Q166" s="135"/>
      <c r="R166" s="60"/>
      <c r="S166" s="94"/>
      <c r="T166" s="94"/>
      <c r="U166" s="94"/>
      <c r="V166" s="94"/>
      <c r="W166" s="94"/>
      <c r="X166" s="94"/>
      <c r="Y166" s="94"/>
      <c r="Z166" s="94"/>
      <c r="AA166" s="249"/>
    </row>
    <row r="167" spans="1:27" hidden="1" outlineLevel="1" collapsed="1">
      <c r="A167" s="4"/>
      <c r="B167" s="4"/>
      <c r="C167" s="4"/>
      <c r="D167" s="218" t="str">
        <f>Asset4</f>
        <v>Odourant Plants</v>
      </c>
      <c r="E167" s="4"/>
      <c r="F167" s="4"/>
      <c r="G167" s="112"/>
      <c r="H167" s="435">
        <f>IF('RFM input'!$E$396='RFM input'!$G$395,-'RFM input'!H404,-SUM(H155:H166))</f>
        <v>-7.1797530938583851E-3</v>
      </c>
      <c r="I167" s="435">
        <f>IF('RFM input'!$E$396='RFM input'!$G$395,-'RFM input'!I404,-SUM(I155:I166))</f>
        <v>-1.435950618771677E-2</v>
      </c>
      <c r="J167" s="435">
        <f>IF(COUNT($H167:I167)&gt;='RFM input'!$AA$7,0,IF('RFM input'!$E$396='RFM input'!$G$395,-'RFM input'!J404,-SUM(J155:J166)))</f>
        <v>-1.435950618771677E-2</v>
      </c>
      <c r="K167" s="435">
        <f>IF(COUNT($H167:J167)&gt;='RFM input'!$AA$7,0,IF('RFM input'!$E$396='RFM input'!$G$395,-'RFM input'!K404,-SUM(K155:K166)))</f>
        <v>-1.435950618771677E-2</v>
      </c>
      <c r="L167" s="435">
        <f>IF(COUNT($H167:K167)&gt;='RFM input'!$AA$7,0,IF('RFM input'!$E$396='RFM input'!$G$395,-'RFM input'!L404,-SUM(L155:L166)))</f>
        <v>-1.435950618771677E-2</v>
      </c>
      <c r="M167" s="435">
        <f>IF(COUNT($H167:L167)&gt;='RFM input'!$AA$7,0,IF('RFM input'!$E$396='RFM input'!$G$395,-'RFM input'!M404,-SUM(M155:M166)))</f>
        <v>0</v>
      </c>
      <c r="N167" s="435">
        <f>IF(COUNT($H167:M167)&gt;='RFM input'!$AA$7,0,IF('RFM input'!$E$396='RFM input'!$G$395,-'RFM input'!N404,-SUM(N155:N166)))</f>
        <v>0</v>
      </c>
      <c r="O167" s="435">
        <f>IF(COUNT($H167:N167)&gt;='RFM input'!$AA$7,0,IF('RFM input'!$E$396='RFM input'!$G$395,-'RFM input'!O404,-SUM(O155:O166)))</f>
        <v>0</v>
      </c>
      <c r="P167" s="435">
        <f>IF(COUNT($H167:O167)&gt;='RFM input'!$AA$7,0,IF('RFM input'!$E$396='RFM input'!$G$395,-'RFM input'!P404,-SUM(P155:P166)))</f>
        <v>0</v>
      </c>
      <c r="Q167" s="435">
        <f>IF(COUNT($H167:P167)&gt;='RFM input'!$AA$7,0,IF('RFM input'!$E$396='RFM input'!$G$395,-'RFM input'!Q404,-SUM(Q155:Q166)))</f>
        <v>0</v>
      </c>
      <c r="R167" s="58"/>
      <c r="S167" s="96"/>
      <c r="T167" s="96"/>
      <c r="U167" s="96"/>
      <c r="V167" s="96"/>
      <c r="W167" s="96"/>
      <c r="X167" s="96"/>
      <c r="Y167" s="96"/>
      <c r="Z167" s="96"/>
      <c r="AA167" s="249"/>
    </row>
    <row r="168" spans="1:27" hidden="1" outlineLevel="2">
      <c r="A168" s="4"/>
      <c r="B168" s="4"/>
      <c r="C168" s="219" t="str">
        <f>Asset5</f>
        <v>Gas Quality</v>
      </c>
      <c r="D168" s="146"/>
      <c r="E168" s="25" t="s">
        <v>23</v>
      </c>
      <c r="F168" s="24"/>
      <c r="G168" s="167"/>
      <c r="H168" s="436">
        <f>IF(H$3&gt;A5remlife,A5value-SUM($G168:G168),IF(A5remlife="N/A","n/a",A5value/A5remlife))</f>
        <v>-0.10153668007027455</v>
      </c>
      <c r="I168" s="436">
        <f>IF(I$3&gt;A5remlife,A5value-SUM($G168:H168),IF(A5remlife="N/A","n/a",A5value/A5remlife))</f>
        <v>0</v>
      </c>
      <c r="J168" s="436">
        <f>IF(J$3&gt;A5remlife,A5value-SUM($G168:I168),IF(A5remlife="N/A","n/a",A5value/A5remlife))</f>
        <v>0</v>
      </c>
      <c r="K168" s="436">
        <f>IF(K$3&gt;A5remlife,A5value-SUM($G168:J168),IF(A5remlife="N/A","n/a",A5value/A5remlife))</f>
        <v>0</v>
      </c>
      <c r="L168" s="436">
        <f>IF(L$3&gt;A5remlife,A5value-SUM($G168:K168),IF(A5remlife="N/A","n/a",A5value/A5remlife))</f>
        <v>0</v>
      </c>
      <c r="M168" s="436">
        <f>IF(M$3&gt;A5remlife,A5value-SUM($G168:L168),IF(A5remlife="N/A","n/a",A5value/A5remlife))</f>
        <v>0</v>
      </c>
      <c r="N168" s="436">
        <f>IF(N$3&gt;A5remlife,A5value-SUM($G168:M168),IF(A5remlife="N/A","n/a",A5value/A5remlife))</f>
        <v>0</v>
      </c>
      <c r="O168" s="436">
        <f>IF(O$3&gt;A5remlife,A5value-SUM($G168:N168),IF(A5remlife="N/A","n/a",A5value/A5remlife))</f>
        <v>0</v>
      </c>
      <c r="P168" s="436">
        <f>IF(P$3&gt;A5remlife,A5value-SUM($G168:O168),IF(A5remlife="N/A","n/a",A5value/A5remlife))</f>
        <v>0</v>
      </c>
      <c r="Q168" s="436">
        <f>IF(Q$3&gt;A5remlife,A5value-SUM($G168:P168),IF(A5remlife="N/A","n/a",A5value/A5remlife))</f>
        <v>0</v>
      </c>
      <c r="R168" s="436"/>
      <c r="S168" s="94"/>
      <c r="T168" s="94"/>
      <c r="U168" s="94"/>
      <c r="V168" s="94"/>
      <c r="W168" s="94"/>
      <c r="X168" s="94"/>
      <c r="Y168" s="94"/>
      <c r="Z168" s="94"/>
      <c r="AA168" s="249"/>
    </row>
    <row r="169" spans="1:27" ht="12.75" hidden="1" customHeight="1" outlineLevel="2">
      <c r="A169" s="4"/>
      <c r="B169" s="4"/>
      <c r="C169" s="4"/>
      <c r="D169" s="19"/>
      <c r="E169" s="1291" t="s">
        <v>50</v>
      </c>
      <c r="F169" s="78"/>
      <c r="G169" s="112"/>
      <c r="H169" s="60"/>
      <c r="I169" s="60"/>
      <c r="J169" s="60"/>
      <c r="K169" s="60"/>
      <c r="L169" s="60"/>
      <c r="M169" s="148"/>
      <c r="N169" s="103"/>
      <c r="O169" s="60"/>
      <c r="P169" s="60"/>
      <c r="Q169" s="60"/>
      <c r="R169" s="60"/>
      <c r="S169" s="94"/>
      <c r="T169" s="94"/>
      <c r="U169" s="94"/>
      <c r="V169" s="94"/>
      <c r="W169" s="94"/>
      <c r="X169" s="94"/>
      <c r="Y169" s="94"/>
      <c r="Z169" s="94"/>
      <c r="AA169" s="249"/>
    </row>
    <row r="170" spans="1:27" hidden="1" outlineLevel="2">
      <c r="A170" s="4"/>
      <c r="B170" s="4"/>
      <c r="C170" s="4"/>
      <c r="D170" s="19"/>
      <c r="E170" s="1292"/>
      <c r="F170" s="78">
        <v>1</v>
      </c>
      <c r="G170" s="112"/>
      <c r="H170" s="133"/>
      <c r="I170" s="60">
        <f>IF(A5stdlife="n/a","n/a",IF(I$3&gt;(A5stdlife+$F170),('RFM input'!$H$335*(1+vanilla1)^0.5)-SUM($H170:H170),('RFM input'!$H$335*(1+vanilla1)^0.5)/A5stdlife))</f>
        <v>2.3262193853050613E-2</v>
      </c>
      <c r="J170" s="60">
        <f>IF(A5stdlife="n/a","n/a",IF(J$3&gt;(A5stdlife+$F170),('RFM input'!$H$335*(1+vanilla1)^0.5)-SUM($H170:I170),('RFM input'!$H$335*(1+vanilla1)^0.5)/A5stdlife))</f>
        <v>2.3262193853050613E-2</v>
      </c>
      <c r="K170" s="60">
        <f>IF(A5stdlife="n/a","n/a",IF(K$3&gt;(A5stdlife+$F170),('RFM input'!$H$335*(1+vanilla1)^0.5)-SUM($H170:J170),('RFM input'!$H$335*(1+vanilla1)^0.5)/A5stdlife))</f>
        <v>2.3262193853050613E-2</v>
      </c>
      <c r="L170" s="60">
        <f>IF(A5stdlife="n/a","n/a",IF(L$3&gt;(A5stdlife+$F170),('RFM input'!$H$335*(1+vanilla1)^0.5)-SUM($H170:K170),('RFM input'!$H$335*(1+vanilla1)^0.5)/A5stdlife))</f>
        <v>2.3262193853050613E-2</v>
      </c>
      <c r="M170" s="60">
        <f>IF(A5stdlife="n/a","n/a",IF(M$3&gt;(A5stdlife+$F170),('RFM input'!$H$335*(1+vanilla1)^0.5)-SUM($H170:L170),('RFM input'!$H$335*(1+vanilla1)^0.5)/A5stdlife))</f>
        <v>2.3262193853050613E-2</v>
      </c>
      <c r="N170" s="60">
        <f>IF(A5stdlife="n/a","n/a",IF(N$3&gt;(A5stdlife+$F170),('RFM input'!$H$335*(1+vanilla1)^0.5)-SUM($H170:M170),('RFM input'!$H$335*(1+vanilla1)^0.5)/A5stdlife))</f>
        <v>2.3262193853050613E-2</v>
      </c>
      <c r="O170" s="60">
        <f>IF(A5stdlife="n/a","n/a",IF(O$3&gt;(A5stdlife+$F170),('RFM input'!$H$335*(1+vanilla1)^0.5)-SUM($H170:N170),('RFM input'!$H$335*(1+vanilla1)^0.5)/A5stdlife))</f>
        <v>2.3262193853050613E-2</v>
      </c>
      <c r="P170" s="60">
        <f>IF(A5stdlife="n/a","n/a",IF(P$3&gt;(A5stdlife+$F170),('RFM input'!$H$335*(1+vanilla1)^0.5)-SUM($H170:O170),('RFM input'!$H$335*(1+vanilla1)^0.5)/A5stdlife))</f>
        <v>2.3262193853050613E-2</v>
      </c>
      <c r="Q170" s="60">
        <f>IF(A5stdlife="n/a","n/a",IF(Q$3&gt;(A5stdlife+$F170),('RFM input'!$H$335*(1+vanilla1)^0.5)-SUM($H170:P170),('RFM input'!$H$335*(1+vanilla1)^0.5)/A5stdlife))</f>
        <v>2.3262193853050613E-2</v>
      </c>
      <c r="R170" s="60"/>
      <c r="S170" s="94"/>
      <c r="T170" s="94"/>
      <c r="U170" s="94"/>
      <c r="V170" s="94"/>
      <c r="W170" s="94"/>
      <c r="X170" s="94"/>
      <c r="Y170" s="94"/>
      <c r="Z170" s="94"/>
      <c r="AA170" s="249"/>
    </row>
    <row r="171" spans="1:27" hidden="1" outlineLevel="2">
      <c r="A171" s="4"/>
      <c r="B171" s="4"/>
      <c r="C171" s="4"/>
      <c r="D171" s="19"/>
      <c r="E171" s="1292"/>
      <c r="F171" s="78">
        <v>2</v>
      </c>
      <c r="G171" s="112"/>
      <c r="H171" s="134"/>
      <c r="I171" s="135"/>
      <c r="J171" s="60">
        <f>IF(A5stdlife="n/a","n/a",IF(J$3&gt;(A5stdlife+$F171),('RFM input'!$I$335*(1+vanilla2)^0.5)-SUM($I171:I171),('RFM input'!$I$335*(1+vanilla2)^0.5)/A5stdlife))</f>
        <v>3.6435536762852452E-2</v>
      </c>
      <c r="K171" s="60">
        <f>IF(A5stdlife="n/a","n/a",IF(K$3&gt;(A5stdlife+$F171),('RFM input'!$I$335*(1+vanilla2)^0.5)-SUM($I171:J171),('RFM input'!$I$335*(1+vanilla2)^0.5)/A5stdlife))</f>
        <v>3.6435536762852452E-2</v>
      </c>
      <c r="L171" s="60">
        <f>IF(A5stdlife="n/a","n/a",IF(L$3&gt;(A5stdlife+$F171),('RFM input'!$I$335*(1+vanilla2)^0.5)-SUM($I171:K171),('RFM input'!$I$335*(1+vanilla2)^0.5)/A5stdlife))</f>
        <v>3.6435536762852452E-2</v>
      </c>
      <c r="M171" s="60">
        <f>IF(A5stdlife="n/a","n/a",IF(M$3&gt;(A5stdlife+$F171),('RFM input'!$I$335*(1+vanilla2)^0.5)-SUM($I171:L171),('RFM input'!$I$335*(1+vanilla2)^0.5)/A5stdlife))</f>
        <v>3.6435536762852452E-2</v>
      </c>
      <c r="N171" s="60">
        <f>IF(A5stdlife="n/a","n/a",IF(N$3&gt;(A5stdlife+$F171),('RFM input'!$I$335*(1+vanilla2)^0.5)-SUM($I171:M171),('RFM input'!$I$335*(1+vanilla2)^0.5)/A5stdlife))</f>
        <v>3.6435536762852452E-2</v>
      </c>
      <c r="O171" s="60">
        <f>IF(A5stdlife="n/a","n/a",IF(O$3&gt;(A5stdlife+$F171),('RFM input'!$I$335*(1+vanilla2)^0.5)-SUM($I171:N171),('RFM input'!$I$335*(1+vanilla2)^0.5)/A5stdlife))</f>
        <v>3.6435536762852452E-2</v>
      </c>
      <c r="P171" s="60">
        <f>IF(A5stdlife="n/a","n/a",IF(P$3&gt;(A5stdlife+$F171),('RFM input'!$I$335*(1+vanilla2)^0.5)-SUM($I171:O171),('RFM input'!$I$335*(1+vanilla2)^0.5)/A5stdlife))</f>
        <v>3.6435536762852452E-2</v>
      </c>
      <c r="Q171" s="60">
        <f>IF(A5stdlife="n/a","n/a",IF(Q$3&gt;(A5stdlife+$F171),('RFM input'!$I$335*(1+vanilla2)^0.5)-SUM($I171:P171),('RFM input'!$I$335*(1+vanilla2)^0.5)/A5stdlife))</f>
        <v>3.6435536762852452E-2</v>
      </c>
      <c r="R171" s="60"/>
      <c r="S171" s="94"/>
      <c r="T171" s="94"/>
      <c r="U171" s="94"/>
      <c r="V171" s="94"/>
      <c r="W171" s="94"/>
      <c r="X171" s="94"/>
      <c r="Y171" s="94"/>
      <c r="Z171" s="94"/>
      <c r="AA171" s="249"/>
    </row>
    <row r="172" spans="1:27" hidden="1" outlineLevel="2">
      <c r="A172" s="4"/>
      <c r="B172" s="4"/>
      <c r="C172" s="4"/>
      <c r="D172" s="19"/>
      <c r="E172" s="1292"/>
      <c r="F172" s="78">
        <v>3</v>
      </c>
      <c r="G172" s="112"/>
      <c r="H172" s="134"/>
      <c r="I172" s="136"/>
      <c r="J172" s="135"/>
      <c r="K172" s="60">
        <f>IF(A5stdlife="n/a","n/a",IF(K$3&gt;(A5stdlife+$F172),('RFM input'!$J$335*(1+vanilla3)^0.5)-SUM($J172:J172),('RFM input'!$J$335*(1+vanilla3)^0.5)/A5stdlife))</f>
        <v>1.0410605484684683E-2</v>
      </c>
      <c r="L172" s="60">
        <f>IF(A5stdlife="n/a","n/a",IF(L$3&gt;(A5stdlife+$F172),('RFM input'!$J$335*(1+vanilla3)^0.5)-SUM($J172:K172),('RFM input'!$J$335*(1+vanilla3)^0.5)/A5stdlife))</f>
        <v>1.0410605484684683E-2</v>
      </c>
      <c r="M172" s="60">
        <f>IF(A5stdlife="n/a","n/a",IF(M$3&gt;(A5stdlife+$F172),('RFM input'!$J$335*(1+vanilla3)^0.5)-SUM($J172:L172),('RFM input'!$J$335*(1+vanilla3)^0.5)/A5stdlife))</f>
        <v>1.0410605484684683E-2</v>
      </c>
      <c r="N172" s="60">
        <f>IF(A5stdlife="n/a","n/a",IF(N$3&gt;(A5stdlife+$F172),('RFM input'!$J$335*(1+vanilla3)^0.5)-SUM($J172:M172),('RFM input'!$J$335*(1+vanilla3)^0.5)/A5stdlife))</f>
        <v>1.0410605484684683E-2</v>
      </c>
      <c r="O172" s="60">
        <f>IF(A5stdlife="n/a","n/a",IF(O$3&gt;(A5stdlife+$F172),('RFM input'!$J$335*(1+vanilla3)^0.5)-SUM($J172:N172),('RFM input'!$J$335*(1+vanilla3)^0.5)/A5stdlife))</f>
        <v>1.0410605484684683E-2</v>
      </c>
      <c r="P172" s="60">
        <f>IF(A5stdlife="n/a","n/a",IF(P$3&gt;(A5stdlife+$F172),('RFM input'!$J$335*(1+vanilla3)^0.5)-SUM($J172:O172),('RFM input'!$J$335*(1+vanilla3)^0.5)/A5stdlife))</f>
        <v>1.0410605484684683E-2</v>
      </c>
      <c r="Q172" s="60">
        <f>IF(A5stdlife="n/a","n/a",IF(Q$3&gt;(A5stdlife+$F172),('RFM input'!$J$335*(1+vanilla3)^0.5)-SUM($J172:P172),('RFM input'!$J$335*(1+vanilla3)^0.5)/A5stdlife))</f>
        <v>1.0410605484684683E-2</v>
      </c>
      <c r="R172" s="60"/>
      <c r="S172" s="94"/>
      <c r="T172" s="94"/>
      <c r="U172" s="94"/>
      <c r="V172" s="94"/>
      <c r="W172" s="94"/>
      <c r="X172" s="94"/>
      <c r="Y172" s="94"/>
      <c r="Z172" s="94"/>
      <c r="AA172" s="249"/>
    </row>
    <row r="173" spans="1:27" hidden="1" outlineLevel="2">
      <c r="A173" s="4"/>
      <c r="B173" s="4"/>
      <c r="C173" s="4"/>
      <c r="D173" s="19"/>
      <c r="E173" s="1292"/>
      <c r="F173" s="78">
        <v>4</v>
      </c>
      <c r="G173" s="112"/>
      <c r="H173" s="134"/>
      <c r="I173" s="136"/>
      <c r="J173" s="136"/>
      <c r="K173" s="135"/>
      <c r="L173" s="60">
        <f>IF(A5stdlife="n/a","n/a",IF(L$3&gt;(A5stdlife+$F173),('RFM input'!$K$335*(1+vanilla4)^0.5)-SUM($K173:K173),('RFM input'!$K$335*(1+vanilla4)^0.5)/A5stdlife))</f>
        <v>1.0426406370043304E-2</v>
      </c>
      <c r="M173" s="60">
        <f>IF(A5stdlife="n/a","n/a",IF(M$3&gt;(A5stdlife+$F173),('RFM input'!$K$335*(1+vanilla4)^0.5)-SUM($K173:L173),('RFM input'!$K$335*(1+vanilla4)^0.5)/A5stdlife))</f>
        <v>1.0426406370043304E-2</v>
      </c>
      <c r="N173" s="60">
        <f>IF(A5stdlife="n/a","n/a",IF(N$3&gt;(A5stdlife+$F173),('RFM input'!$K$335*(1+vanilla4)^0.5)-SUM($K173:M173),('RFM input'!$K$335*(1+vanilla4)^0.5)/A5stdlife))</f>
        <v>1.0426406370043304E-2</v>
      </c>
      <c r="O173" s="60">
        <f>IF(A5stdlife="n/a","n/a",IF(O$3&gt;(A5stdlife+$F173),('RFM input'!$K$335*(1+vanilla4)^0.5)-SUM($K173:N173),('RFM input'!$K$335*(1+vanilla4)^0.5)/A5stdlife))</f>
        <v>1.0426406370043304E-2</v>
      </c>
      <c r="P173" s="60">
        <f>IF(A5stdlife="n/a","n/a",IF(P$3&gt;(A5stdlife+$F173),('RFM input'!$K$335*(1+vanilla4)^0.5)-SUM($K173:O173),('RFM input'!$K$335*(1+vanilla4)^0.5)/A5stdlife))</f>
        <v>1.0426406370043304E-2</v>
      </c>
      <c r="Q173" s="60">
        <f>IF(A5stdlife="n/a","n/a",IF(Q$3&gt;(A5stdlife+$F173),('RFM input'!$K$335*(1+vanilla4)^0.5)-SUM($K173:P173),('RFM input'!$K$335*(1+vanilla4)^0.5)/A5stdlife))</f>
        <v>1.0426406370043304E-2</v>
      </c>
      <c r="R173" s="60"/>
      <c r="S173" s="94"/>
      <c r="T173" s="94"/>
      <c r="U173" s="94"/>
      <c r="V173" s="94"/>
      <c r="W173" s="94"/>
      <c r="X173" s="94"/>
      <c r="Y173" s="94"/>
      <c r="Z173" s="94"/>
      <c r="AA173" s="249"/>
    </row>
    <row r="174" spans="1:27" ht="13.5" hidden="1" customHeight="1" outlineLevel="2">
      <c r="A174" s="4"/>
      <c r="B174" s="4"/>
      <c r="C174" s="4"/>
      <c r="D174" s="19"/>
      <c r="E174" s="1292"/>
      <c r="F174" s="78">
        <v>5</v>
      </c>
      <c r="G174" s="112"/>
      <c r="H174" s="134"/>
      <c r="I174" s="136"/>
      <c r="J174" s="136"/>
      <c r="K174" s="136"/>
      <c r="L174" s="135"/>
      <c r="M174" s="60">
        <f>IF(A5stdlife="n/a","n/a",IF(M$3&gt;(A5stdlife+$F174),('RFM input'!$L$335*(1+vanilla5)^0.5)-SUM($L174:L174),('RFM input'!$L$335*(1+vanilla5)^0.5)/A5stdlife))</f>
        <v>0</v>
      </c>
      <c r="N174" s="60">
        <f>IF(A5stdlife="n/a","n/a",IF(N$3&gt;(A5stdlife+$F174),('RFM input'!$L$335*(1+vanilla5)^0.5)-SUM($L174:M174),('RFM input'!$L$335*(1+vanilla5)^0.5)/A5stdlife))</f>
        <v>0</v>
      </c>
      <c r="O174" s="60">
        <f>IF(A5stdlife="n/a","n/a",IF(O$3&gt;(A5stdlife+$F174),('RFM input'!$L$335*(1+vanilla5)^0.5)-SUM($L174:N174),('RFM input'!$L$335*(1+vanilla5)^0.5)/A5stdlife))</f>
        <v>0</v>
      </c>
      <c r="P174" s="60">
        <f>IF(A5stdlife="n/a","n/a",IF(P$3&gt;(A5stdlife+$F174),('RFM input'!$L$335*(1+vanilla5)^0.5)-SUM($L174:O174),('RFM input'!$L$335*(1+vanilla5)^0.5)/A5stdlife))</f>
        <v>0</v>
      </c>
      <c r="Q174" s="60">
        <f>IF(A5stdlife="n/a","n/a",IF(Q$3&gt;(A5stdlife+$F174),('RFM input'!$L$335*(1+vanilla5)^0.5)-SUM($L174:P174),('RFM input'!$L$335*(1+vanilla5)^0.5)/A5stdlife))</f>
        <v>0</v>
      </c>
      <c r="R174" s="60"/>
      <c r="S174" s="94"/>
      <c r="T174" s="94"/>
      <c r="U174" s="94"/>
      <c r="V174" s="94"/>
      <c r="W174" s="94"/>
      <c r="X174" s="94"/>
      <c r="Y174" s="94"/>
      <c r="Z174" s="94"/>
      <c r="AA174" s="249"/>
    </row>
    <row r="175" spans="1:27" ht="13.5" hidden="1" customHeight="1" outlineLevel="2">
      <c r="A175" s="4"/>
      <c r="B175" s="4"/>
      <c r="C175" s="4"/>
      <c r="D175" s="19"/>
      <c r="E175" s="1292"/>
      <c r="F175" s="78">
        <v>6</v>
      </c>
      <c r="G175" s="112"/>
      <c r="H175" s="134"/>
      <c r="I175" s="136"/>
      <c r="J175" s="136"/>
      <c r="K175" s="136"/>
      <c r="L175" s="136"/>
      <c r="M175" s="135"/>
      <c r="N175" s="60">
        <f>IF(A5stdlife="n/a","n/a",IF(N$3&gt;(A5stdlife+$F175),('RFM input'!$M$335*(1+vanilla6)^0.5)-SUM($M175:M175),('RFM input'!$M$335*(1+vanilla6)^0.5)/A5stdlife))</f>
        <v>0</v>
      </c>
      <c r="O175" s="60">
        <f>IF(A5stdlife="n/a","n/a",IF(O$3&gt;(A5stdlife+$F175),('RFM input'!$M$335*(1+vanilla6)^0.5)-SUM($M175:N175),('RFM input'!$M$335*(1+vanilla6)^0.5)/A5stdlife))</f>
        <v>0</v>
      </c>
      <c r="P175" s="60">
        <f>IF(A5stdlife="n/a","n/a",IF(P$3&gt;(A5stdlife+$F175),('RFM input'!$M$335*(1+vanilla6)^0.5)-SUM($M175:O175),('RFM input'!$M$335*(1+vanilla6)^0.5)/A5stdlife))</f>
        <v>0</v>
      </c>
      <c r="Q175" s="60">
        <f>IF(A5stdlife="n/a","n/a",IF(Q$3&gt;(A5stdlife+$F175),('RFM input'!$M$335*(1+vanilla6)^0.5)-SUM($M175:P175),('RFM input'!$M$335*(1+vanilla6)^0.5)/A5stdlife))</f>
        <v>0</v>
      </c>
      <c r="R175" s="60"/>
      <c r="S175" s="94"/>
      <c r="T175" s="94"/>
      <c r="U175" s="94"/>
      <c r="V175" s="94"/>
      <c r="W175" s="94"/>
      <c r="X175" s="94"/>
      <c r="Y175" s="94"/>
      <c r="Z175" s="94"/>
      <c r="AA175" s="249"/>
    </row>
    <row r="176" spans="1:27" ht="13.5" hidden="1" customHeight="1" outlineLevel="2">
      <c r="A176" s="4"/>
      <c r="B176" s="4"/>
      <c r="C176" s="4"/>
      <c r="D176" s="19"/>
      <c r="E176" s="1292"/>
      <c r="F176" s="78">
        <v>7</v>
      </c>
      <c r="G176" s="112"/>
      <c r="H176" s="134"/>
      <c r="I176" s="136"/>
      <c r="J176" s="136"/>
      <c r="K176" s="136"/>
      <c r="L176" s="136"/>
      <c r="M176" s="136"/>
      <c r="N176" s="135"/>
      <c r="O176" s="60">
        <f>IF(A5stdlife="n/a","n/a",IF(O$3&gt;(A5stdlife+$F176),('RFM input'!$N$335*(1+vanilla7)^0.5)-SUM($N176:N176),('RFM input'!$N$335*(1+vanilla7)^0.5)/A5stdlife))</f>
        <v>0</v>
      </c>
      <c r="P176" s="60">
        <f>IF(A5stdlife="n/a","n/a",IF(P$3&gt;(A5stdlife+$F176),('RFM input'!$N$335*(1+vanilla7)^0.5)-SUM($N176:O176),('RFM input'!$N$335*(1+vanilla7)^0.5)/A5stdlife))</f>
        <v>0</v>
      </c>
      <c r="Q176" s="60">
        <f>IF(A5stdlife="n/a","n/a",IF(Q$3&gt;(A5stdlife+$F176),('RFM input'!$N$335*(1+vanilla7)^0.5)-SUM($N176:P176),('RFM input'!$N$335*(1+vanilla7)^0.5)/A5stdlife))</f>
        <v>0</v>
      </c>
      <c r="R176" s="60"/>
      <c r="S176" s="94"/>
      <c r="T176" s="94"/>
      <c r="U176" s="94"/>
      <c r="V176" s="94"/>
      <c r="W176" s="94"/>
      <c r="X176" s="94"/>
      <c r="Y176" s="94"/>
      <c r="Z176" s="94"/>
      <c r="AA176" s="249"/>
    </row>
    <row r="177" spans="1:27" ht="13.5" hidden="1" customHeight="1" outlineLevel="2">
      <c r="A177" s="4"/>
      <c r="B177" s="4"/>
      <c r="C177" s="4"/>
      <c r="D177" s="19"/>
      <c r="E177" s="1292"/>
      <c r="F177" s="78">
        <v>8</v>
      </c>
      <c r="G177" s="112"/>
      <c r="H177" s="134"/>
      <c r="I177" s="136"/>
      <c r="J177" s="136"/>
      <c r="K177" s="136"/>
      <c r="L177" s="136"/>
      <c r="M177" s="136"/>
      <c r="N177" s="136"/>
      <c r="O177" s="135"/>
      <c r="P177" s="60">
        <f>IF(A5stdlife="n/a","n/a",IF(P$3&gt;(A5stdlife+$F177),('RFM input'!$O$335*(1+vanilla8)^0.5)-SUM($O177:O177),('RFM input'!$O$335*(1+vanilla8)^0.5)/A5stdlife))</f>
        <v>0</v>
      </c>
      <c r="Q177" s="60">
        <f>IF(A5stdlife="n/a","n/a",IF(Q$3&gt;(A5stdlife+$F177),('RFM input'!$O$335*(1+vanilla8)^0.5)-SUM($O177:P177),('RFM input'!$O$335*(1+vanilla8)^0.5)/A5stdlife))</f>
        <v>0</v>
      </c>
      <c r="R177" s="60"/>
      <c r="S177" s="94"/>
      <c r="T177" s="94"/>
      <c r="U177" s="94"/>
      <c r="V177" s="94"/>
      <c r="W177" s="94"/>
      <c r="X177" s="94"/>
      <c r="Y177" s="94"/>
      <c r="Z177" s="94"/>
      <c r="AA177" s="249"/>
    </row>
    <row r="178" spans="1:27" ht="13.5" hidden="1" customHeight="1" outlineLevel="2">
      <c r="A178" s="4"/>
      <c r="B178" s="4"/>
      <c r="C178" s="4"/>
      <c r="D178" s="19"/>
      <c r="E178" s="1292"/>
      <c r="F178" s="78">
        <v>9</v>
      </c>
      <c r="G178" s="112"/>
      <c r="H178" s="134"/>
      <c r="I178" s="136"/>
      <c r="J178" s="136"/>
      <c r="K178" s="136"/>
      <c r="L178" s="136"/>
      <c r="M178" s="136"/>
      <c r="N178" s="136"/>
      <c r="O178" s="136"/>
      <c r="P178" s="135"/>
      <c r="Q178" s="60">
        <f>IF(A5stdlife="n/a","n/a",IF(Q$3&gt;(A5stdlife+$F178),('RFM input'!$P$335*(1+vanilla9)^0.5)-SUM($P178:P178),('RFM input'!$P$335*(1+vanilla9)^0.5)/A5stdlife))</f>
        <v>0</v>
      </c>
      <c r="R178" s="60"/>
      <c r="S178" s="94"/>
      <c r="T178" s="94"/>
      <c r="U178" s="94"/>
      <c r="V178" s="94"/>
      <c r="W178" s="94"/>
      <c r="X178" s="94"/>
      <c r="Y178" s="94"/>
      <c r="Z178" s="94"/>
      <c r="AA178" s="249"/>
    </row>
    <row r="179" spans="1:27" ht="13.5" hidden="1" customHeight="1" outlineLevel="2">
      <c r="A179" s="4"/>
      <c r="B179" s="4"/>
      <c r="C179" s="4"/>
      <c r="D179" s="19"/>
      <c r="E179" s="1292"/>
      <c r="F179" s="79">
        <v>10</v>
      </c>
      <c r="G179" s="112"/>
      <c r="H179" s="134"/>
      <c r="I179" s="136"/>
      <c r="J179" s="136"/>
      <c r="K179" s="136"/>
      <c r="L179" s="136"/>
      <c r="M179" s="136"/>
      <c r="N179" s="136"/>
      <c r="O179" s="136"/>
      <c r="P179" s="136"/>
      <c r="Q179" s="135"/>
      <c r="R179" s="60"/>
      <c r="S179" s="94"/>
      <c r="T179" s="94"/>
      <c r="U179" s="94"/>
      <c r="V179" s="94"/>
      <c r="W179" s="94"/>
      <c r="X179" s="94"/>
      <c r="Y179" s="94"/>
      <c r="Z179" s="94"/>
      <c r="AA179" s="249"/>
    </row>
    <row r="180" spans="1:27" hidden="1" outlineLevel="1" collapsed="1">
      <c r="A180" s="4"/>
      <c r="B180" s="4"/>
      <c r="C180" s="4"/>
      <c r="D180" s="218" t="str">
        <f>Asset5</f>
        <v>Gas Quality</v>
      </c>
      <c r="E180" s="4"/>
      <c r="F180" s="4"/>
      <c r="G180" s="112"/>
      <c r="H180" s="435">
        <f>IF('RFM input'!$E$396='RFM input'!$G$395,-'RFM input'!H405,-SUM(H168:H179))</f>
        <v>0</v>
      </c>
      <c r="I180" s="435">
        <f>IF('RFM input'!$E$396='RFM input'!$G$395,-'RFM input'!I405,-SUM(I168:I179))</f>
        <v>-2.2976761637698611E-2</v>
      </c>
      <c r="J180" s="435">
        <f>IF(COUNT($H180:I180)&gt;='RFM input'!$AA$7,0,IF('RFM input'!$E$396='RFM input'!$G$395,-'RFM input'!J405,-SUM(J168:J179)))</f>
        <v>-5.8965226381400282E-2</v>
      </c>
      <c r="K180" s="435">
        <f>IF(COUNT($H180:J180)&gt;='RFM input'!$AA$7,0,IF('RFM input'!$E$396='RFM input'!$G$395,-'RFM input'!K405,-SUM(K168:K179)))</f>
        <v>-6.9248091455811511E-2</v>
      </c>
      <c r="L180" s="435">
        <f>IF(COUNT($H180:K180)&gt;='RFM input'!$AA$7,0,IF('RFM input'!$E$396='RFM input'!$G$395,-'RFM input'!L405,-SUM(L168:L179)))</f>
        <v>-7.9546563535256021E-2</v>
      </c>
      <c r="M180" s="435">
        <f>IF(COUNT($H180:L180)&gt;='RFM input'!$AA$7,0,IF('RFM input'!$E$396='RFM input'!$G$395,-'RFM input'!M405,-SUM(M168:M179)))</f>
        <v>0</v>
      </c>
      <c r="N180" s="435">
        <f>IF(COUNT($H180:M180)&gt;='RFM input'!$AA$7,0,IF('RFM input'!$E$396='RFM input'!$G$395,-'RFM input'!N405,-SUM(N168:N179)))</f>
        <v>0</v>
      </c>
      <c r="O180" s="435">
        <f>IF(COUNT($H180:N180)&gt;='RFM input'!$AA$7,0,IF('RFM input'!$E$396='RFM input'!$G$395,-'RFM input'!O405,-SUM(O168:O179)))</f>
        <v>0</v>
      </c>
      <c r="P180" s="435">
        <f>IF(COUNT($H180:O180)&gt;='RFM input'!$AA$7,0,IF('RFM input'!$E$396='RFM input'!$G$395,-'RFM input'!P405,-SUM(P168:P179)))</f>
        <v>0</v>
      </c>
      <c r="Q180" s="435">
        <f>IF(COUNT($H180:P180)&gt;='RFM input'!$AA$7,0,IF('RFM input'!$E$396='RFM input'!$G$395,-'RFM input'!Q405,-SUM(Q168:Q179)))</f>
        <v>0</v>
      </c>
      <c r="R180" s="58"/>
      <c r="S180" s="96"/>
      <c r="T180" s="96"/>
      <c r="U180" s="96"/>
      <c r="V180" s="96"/>
      <c r="W180" s="96"/>
      <c r="X180" s="96"/>
      <c r="Y180" s="96"/>
      <c r="Z180" s="96"/>
      <c r="AA180" s="249"/>
    </row>
    <row r="181" spans="1:27" hidden="1" outlineLevel="2">
      <c r="A181" s="4"/>
      <c r="B181" s="4"/>
      <c r="C181" s="219" t="str">
        <f>Asset6</f>
        <v xml:space="preserve">Other </v>
      </c>
      <c r="D181" s="146"/>
      <c r="E181" s="25" t="s">
        <v>23</v>
      </c>
      <c r="F181" s="24"/>
      <c r="G181" s="167"/>
      <c r="H181" s="436">
        <f>IF(H$3&gt;A6remlife,A6value-SUM($G181:G181),IF(A6remlife="N/A","n/a",A6value/A6remlife))</f>
        <v>2.9704136516119664</v>
      </c>
      <c r="I181" s="436">
        <f>IF(I$3&gt;A6remlife,A6value-SUM($G181:H181),IF(A6remlife="N/A","n/a",A6value/A6remlife))</f>
        <v>2.9704136516119664</v>
      </c>
      <c r="J181" s="436">
        <f>IF(J$3&gt;A6remlife,A6value-SUM($G181:I181),IF(A6remlife="N/A","n/a",A6value/A6remlife))</f>
        <v>2.9704136516119664</v>
      </c>
      <c r="K181" s="436">
        <f>IF(K$3&gt;A6remlife,A6value-SUM($G181:J181),IF(A6remlife="N/A","n/a",A6value/A6remlife))</f>
        <v>2.0792895561283782</v>
      </c>
      <c r="L181" s="436">
        <f>IF(L$3&gt;A6remlife,A6value-SUM($G181:K181),IF(A6remlife="N/A","n/a",A6value/A6remlife))</f>
        <v>0</v>
      </c>
      <c r="M181" s="436">
        <f>IF(M$3&gt;A6remlife,A6value-SUM($G181:L181),IF(A6remlife="N/A","n/a",A6value/A6remlife))</f>
        <v>0</v>
      </c>
      <c r="N181" s="436">
        <f>IF(N$3&gt;A6remlife,A6value-SUM($G181:M181),IF(A6remlife="N/A","n/a",A6value/A6remlife))</f>
        <v>0</v>
      </c>
      <c r="O181" s="436">
        <f>IF(O$3&gt;A6remlife,A6value-SUM($G181:N181),IF(A6remlife="N/A","n/a",A6value/A6remlife))</f>
        <v>0</v>
      </c>
      <c r="P181" s="436">
        <f>IF(P$3&gt;A6remlife,A6value-SUM($G181:O181),IF(A6remlife="N/A","n/a",A6value/A6remlife))</f>
        <v>0</v>
      </c>
      <c r="Q181" s="436">
        <f>IF(Q$3&gt;A6remlife,A6value-SUM($G181:P181),IF(A6remlife="N/A","n/a",A6value/A6remlife))</f>
        <v>0</v>
      </c>
      <c r="R181" s="59"/>
      <c r="S181" s="94"/>
      <c r="T181" s="94"/>
      <c r="U181" s="94"/>
      <c r="V181" s="94"/>
      <c r="W181" s="94"/>
      <c r="X181" s="94"/>
      <c r="Y181" s="94"/>
      <c r="Z181" s="94"/>
      <c r="AA181" s="249"/>
    </row>
    <row r="182" spans="1:27" ht="12.75" hidden="1" customHeight="1" outlineLevel="2">
      <c r="A182" s="4"/>
      <c r="B182" s="4"/>
      <c r="C182" s="4"/>
      <c r="D182" s="19"/>
      <c r="E182" s="1291" t="s">
        <v>50</v>
      </c>
      <c r="F182" s="78"/>
      <c r="G182" s="112"/>
      <c r="H182" s="60"/>
      <c r="I182" s="60"/>
      <c r="J182" s="60"/>
      <c r="K182" s="60"/>
      <c r="L182" s="60"/>
      <c r="M182" s="148"/>
      <c r="N182" s="103"/>
      <c r="O182" s="60"/>
      <c r="P182" s="60"/>
      <c r="Q182" s="60"/>
      <c r="R182" s="60"/>
      <c r="S182" s="94"/>
      <c r="T182" s="94"/>
      <c r="U182" s="94"/>
      <c r="V182" s="94"/>
      <c r="W182" s="94"/>
      <c r="X182" s="94"/>
      <c r="Y182" s="94"/>
      <c r="Z182" s="94"/>
      <c r="AA182" s="249"/>
    </row>
    <row r="183" spans="1:27" hidden="1" outlineLevel="2">
      <c r="A183" s="4"/>
      <c r="B183" s="4"/>
      <c r="C183" s="4"/>
      <c r="D183" s="19"/>
      <c r="E183" s="1292"/>
      <c r="F183" s="78">
        <v>1</v>
      </c>
      <c r="G183" s="112"/>
      <c r="H183" s="133"/>
      <c r="I183" s="60">
        <f>IF(A6stdlife="n/a","n/a",IF(I$3&gt;(A6stdlife+$F183),('RFM input'!$H$336*(1+vanilla1)^0.5)-SUM($H183:H183),('RFM input'!$H$336*(1+vanilla1)^0.5)/A6stdlife))</f>
        <v>9.2524053856837707E-2</v>
      </c>
      <c r="J183" s="60">
        <f>IF(A6stdlife="n/a","n/a",IF(J$3&gt;(A6stdlife+$F183),('RFM input'!$H$336*(1+vanilla1)^0.5)-SUM($H183:I183),('RFM input'!$H$336*(1+vanilla1)^0.5)/A6stdlife))</f>
        <v>9.2524053856837707E-2</v>
      </c>
      <c r="K183" s="60">
        <f>IF(A6stdlife="n/a","n/a",IF(K$3&gt;(A6stdlife+$F183),('RFM input'!$H$336*(1+vanilla1)^0.5)-SUM($H183:J183),('RFM input'!$H$336*(1+vanilla1)^0.5)/A6stdlife))</f>
        <v>9.2524053856837707E-2</v>
      </c>
      <c r="L183" s="60">
        <f>IF(A6stdlife="n/a","n/a",IF(L$3&gt;(A6stdlife+$F183),('RFM input'!$H$336*(1+vanilla1)^0.5)-SUM($H183:K183),('RFM input'!$H$336*(1+vanilla1)^0.5)/A6stdlife))</f>
        <v>9.2524053856837707E-2</v>
      </c>
      <c r="M183" s="60">
        <f>IF(A6stdlife="n/a","n/a",IF(M$3&gt;(A6stdlife+$F183),('RFM input'!$H$336*(1+vanilla1)^0.5)-SUM($H183:L183),('RFM input'!$H$336*(1+vanilla1)^0.5)/A6stdlife))</f>
        <v>9.2524053856837707E-2</v>
      </c>
      <c r="N183" s="60">
        <f>IF(A6stdlife="n/a","n/a",IF(N$3&gt;(A6stdlife+$F183),('RFM input'!$H$336*(1+vanilla1)^0.5)-SUM($H183:M183),('RFM input'!$H$336*(1+vanilla1)^0.5)/A6stdlife))</f>
        <v>0</v>
      </c>
      <c r="O183" s="60">
        <f>IF(A6stdlife="n/a","n/a",IF(O$3&gt;(A6stdlife+$F183),('RFM input'!$H$336*(1+vanilla1)^0.5)-SUM($H183:N183),('RFM input'!$H$336*(1+vanilla1)^0.5)/A6stdlife))</f>
        <v>0</v>
      </c>
      <c r="P183" s="60">
        <f>IF(A6stdlife="n/a","n/a",IF(P$3&gt;(A6stdlife+$F183),('RFM input'!$H$336*(1+vanilla1)^0.5)-SUM($H183:O183),('RFM input'!$H$336*(1+vanilla1)^0.5)/A6stdlife))</f>
        <v>0</v>
      </c>
      <c r="Q183" s="60">
        <f>IF(A6stdlife="n/a","n/a",IF(Q$3&gt;(A6stdlife+$F183),('RFM input'!$H$336*(1+vanilla1)^0.5)-SUM($H183:P183),('RFM input'!$H$336*(1+vanilla1)^0.5)/A6stdlife))</f>
        <v>0</v>
      </c>
      <c r="R183" s="60"/>
      <c r="S183" s="94"/>
      <c r="T183" s="94"/>
      <c r="U183" s="94"/>
      <c r="V183" s="94"/>
      <c r="W183" s="94"/>
      <c r="X183" s="94"/>
      <c r="Y183" s="94"/>
      <c r="Z183" s="94"/>
      <c r="AA183" s="249"/>
    </row>
    <row r="184" spans="1:27" hidden="1" outlineLevel="2">
      <c r="A184" s="4"/>
      <c r="B184" s="4"/>
      <c r="C184" s="4"/>
      <c r="D184" s="19"/>
      <c r="E184" s="1292"/>
      <c r="F184" s="78">
        <v>2</v>
      </c>
      <c r="G184" s="112"/>
      <c r="H184" s="134"/>
      <c r="I184" s="135"/>
      <c r="J184" s="60">
        <f>IF(A6stdlife="n/a","n/a",IF(J$3&gt;(A6stdlife+$F184),('RFM input'!$I$336*(1+vanilla2)^0.5)-SUM($I184:I184),('RFM input'!$I$336*(1+vanilla2)^0.5)/A6stdlife))</f>
        <v>0.11418321266042915</v>
      </c>
      <c r="K184" s="60">
        <f>IF(A6stdlife="n/a","n/a",IF(K$3&gt;(A6stdlife+$F184),('RFM input'!$I$336*(1+vanilla2)^0.5)-SUM($I184:J184),('RFM input'!$I$336*(1+vanilla2)^0.5)/A6stdlife))</f>
        <v>0.11418321266042915</v>
      </c>
      <c r="L184" s="60">
        <f>IF(A6stdlife="n/a","n/a",IF(L$3&gt;(A6stdlife+$F184),('RFM input'!$I$336*(1+vanilla2)^0.5)-SUM($I184:K184),('RFM input'!$I$336*(1+vanilla2)^0.5)/A6stdlife))</f>
        <v>0.11418321266042915</v>
      </c>
      <c r="M184" s="60">
        <f>IF(A6stdlife="n/a","n/a",IF(M$3&gt;(A6stdlife+$F184),('RFM input'!$I$336*(1+vanilla2)^0.5)-SUM($I184:L184),('RFM input'!$I$336*(1+vanilla2)^0.5)/A6stdlife))</f>
        <v>0.11418321266042915</v>
      </c>
      <c r="N184" s="60">
        <f>IF(A6stdlife="n/a","n/a",IF(N$3&gt;(A6stdlife+$F184),('RFM input'!$I$336*(1+vanilla2)^0.5)-SUM($I184:M184),('RFM input'!$I$336*(1+vanilla2)^0.5)/A6stdlife))</f>
        <v>0.11418321266042915</v>
      </c>
      <c r="O184" s="60">
        <f>IF(A6stdlife="n/a","n/a",IF(O$3&gt;(A6stdlife+$F184),('RFM input'!$I$336*(1+vanilla2)^0.5)-SUM($I184:N184),('RFM input'!$I$336*(1+vanilla2)^0.5)/A6stdlife))</f>
        <v>0</v>
      </c>
      <c r="P184" s="60">
        <f>IF(A6stdlife="n/a","n/a",IF(P$3&gt;(A6stdlife+$F184),('RFM input'!$I$336*(1+vanilla2)^0.5)-SUM($I184:O184),('RFM input'!$I$336*(1+vanilla2)^0.5)/A6stdlife))</f>
        <v>0</v>
      </c>
      <c r="Q184" s="60">
        <f>IF(A6stdlife="n/a","n/a",IF(Q$3&gt;(A6stdlife+$F184),('RFM input'!$I$336*(1+vanilla2)^0.5)-SUM($I184:P184),('RFM input'!$I$336*(1+vanilla2)^0.5)/A6stdlife))</f>
        <v>0</v>
      </c>
      <c r="R184" s="60"/>
      <c r="S184" s="94"/>
      <c r="T184" s="94"/>
      <c r="U184" s="94"/>
      <c r="V184" s="94"/>
      <c r="W184" s="94"/>
      <c r="X184" s="94"/>
      <c r="Y184" s="94"/>
      <c r="Z184" s="94"/>
      <c r="AA184" s="249"/>
    </row>
    <row r="185" spans="1:27" hidden="1" outlineLevel="2">
      <c r="A185" s="4"/>
      <c r="B185" s="4"/>
      <c r="C185" s="4"/>
      <c r="D185" s="19"/>
      <c r="E185" s="1292"/>
      <c r="F185" s="78">
        <v>3</v>
      </c>
      <c r="G185" s="112"/>
      <c r="H185" s="134"/>
      <c r="I185" s="136"/>
      <c r="J185" s="135"/>
      <c r="K185" s="60">
        <f>IF(A6stdlife="n/a","n/a",IF(K$3&gt;(A6stdlife+$F185),('RFM input'!$J$336*(1+vanilla3)^0.5)-SUM($J185:J185),('RFM input'!$J$336*(1+vanilla3)^0.5)/A6stdlife))</f>
        <v>0.32291776415744916</v>
      </c>
      <c r="L185" s="60">
        <f>IF(A6stdlife="n/a","n/a",IF(L$3&gt;(A6stdlife+$F185),('RFM input'!$J$336*(1+vanilla3)^0.5)-SUM($J185:K185),('RFM input'!$J$336*(1+vanilla3)^0.5)/A6stdlife))</f>
        <v>0.32291776415744916</v>
      </c>
      <c r="M185" s="60">
        <f>IF(A6stdlife="n/a","n/a",IF(M$3&gt;(A6stdlife+$F185),('RFM input'!$J$336*(1+vanilla3)^0.5)-SUM($J185:L185),('RFM input'!$J$336*(1+vanilla3)^0.5)/A6stdlife))</f>
        <v>0.32291776415744916</v>
      </c>
      <c r="N185" s="60">
        <f>IF(A6stdlife="n/a","n/a",IF(N$3&gt;(A6stdlife+$F185),('RFM input'!$J$336*(1+vanilla3)^0.5)-SUM($J185:M185),('RFM input'!$J$336*(1+vanilla3)^0.5)/A6stdlife))</f>
        <v>0.32291776415744916</v>
      </c>
      <c r="O185" s="60">
        <f>IF(A6stdlife="n/a","n/a",IF(O$3&gt;(A6stdlife+$F185),('RFM input'!$J$336*(1+vanilla3)^0.5)-SUM($J185:N185),('RFM input'!$J$336*(1+vanilla3)^0.5)/A6stdlife))</f>
        <v>0.32291776415744916</v>
      </c>
      <c r="P185" s="60">
        <f>IF(A6stdlife="n/a","n/a",IF(P$3&gt;(A6stdlife+$F185),('RFM input'!$J$336*(1+vanilla3)^0.5)-SUM($J185:O185),('RFM input'!$J$336*(1+vanilla3)^0.5)/A6stdlife))</f>
        <v>0</v>
      </c>
      <c r="Q185" s="60">
        <f>IF(A6stdlife="n/a","n/a",IF(Q$3&gt;(A6stdlife+$F185),('RFM input'!$J$336*(1+vanilla3)^0.5)-SUM($J185:P185),('RFM input'!$J$336*(1+vanilla3)^0.5)/A6stdlife))</f>
        <v>0</v>
      </c>
      <c r="R185" s="60"/>
      <c r="S185" s="94"/>
      <c r="T185" s="94"/>
      <c r="U185" s="94"/>
      <c r="V185" s="94"/>
      <c r="W185" s="94"/>
      <c r="X185" s="94"/>
      <c r="Y185" s="94"/>
      <c r="Z185" s="94"/>
      <c r="AA185" s="249"/>
    </row>
    <row r="186" spans="1:27" hidden="1" outlineLevel="2">
      <c r="A186" s="4"/>
      <c r="B186" s="4"/>
      <c r="C186" s="4"/>
      <c r="D186" s="19"/>
      <c r="E186" s="1292"/>
      <c r="F186" s="78">
        <v>4</v>
      </c>
      <c r="G186" s="112"/>
      <c r="H186" s="134"/>
      <c r="I186" s="136"/>
      <c r="J186" s="136"/>
      <c r="K186" s="135"/>
      <c r="L186" s="60">
        <f>IF(A6stdlife="n/a","n/a",IF(L$3&gt;(A6stdlife+$F186),('RFM input'!$K$336*(1+vanilla4)^0.5)-SUM($K186:K186),('RFM input'!$K$336*(1+vanilla4)^0.5)/A6stdlife))</f>
        <v>0.24534818881149686</v>
      </c>
      <c r="M186" s="60">
        <f>IF(A6stdlife="n/a","n/a",IF(M$3&gt;(A6stdlife+$F186),('RFM input'!$K$336*(1+vanilla4)^0.5)-SUM($K186:L186),('RFM input'!$K$336*(1+vanilla4)^0.5)/A6stdlife))</f>
        <v>0.24534818881149686</v>
      </c>
      <c r="N186" s="60">
        <f>IF(A6stdlife="n/a","n/a",IF(N$3&gt;(A6stdlife+$F186),('RFM input'!$K$336*(1+vanilla4)^0.5)-SUM($K186:M186),('RFM input'!$K$336*(1+vanilla4)^0.5)/A6stdlife))</f>
        <v>0.24534818881149686</v>
      </c>
      <c r="O186" s="60">
        <f>IF(A6stdlife="n/a","n/a",IF(O$3&gt;(A6stdlife+$F186),('RFM input'!$K$336*(1+vanilla4)^0.5)-SUM($K186:N186),('RFM input'!$K$336*(1+vanilla4)^0.5)/A6stdlife))</f>
        <v>0.24534818881149686</v>
      </c>
      <c r="P186" s="60">
        <f>IF(A6stdlife="n/a","n/a",IF(P$3&gt;(A6stdlife+$F186),('RFM input'!$K$336*(1+vanilla4)^0.5)-SUM($K186:O186),('RFM input'!$K$336*(1+vanilla4)^0.5)/A6stdlife))</f>
        <v>0.24534818881149686</v>
      </c>
      <c r="Q186" s="60">
        <f>IF(A6stdlife="n/a","n/a",IF(Q$3&gt;(A6stdlife+$F186),('RFM input'!$K$336*(1+vanilla4)^0.5)-SUM($K186:P186),('RFM input'!$K$336*(1+vanilla4)^0.5)/A6stdlife))</f>
        <v>0</v>
      </c>
      <c r="R186" s="60"/>
      <c r="S186" s="94"/>
      <c r="T186" s="94"/>
      <c r="U186" s="94"/>
      <c r="V186" s="94"/>
      <c r="W186" s="94"/>
      <c r="X186" s="94"/>
      <c r="Y186" s="94"/>
      <c r="Z186" s="94"/>
      <c r="AA186" s="249"/>
    </row>
    <row r="187" spans="1:27" hidden="1" outlineLevel="2">
      <c r="A187" s="4"/>
      <c r="B187" s="4"/>
      <c r="C187" s="4"/>
      <c r="D187" s="19"/>
      <c r="E187" s="1292"/>
      <c r="F187" s="78">
        <v>5</v>
      </c>
      <c r="G187" s="112"/>
      <c r="H187" s="134"/>
      <c r="I187" s="136"/>
      <c r="J187" s="136"/>
      <c r="K187" s="136"/>
      <c r="L187" s="135"/>
      <c r="M187" s="60">
        <f>IF(A6stdlife="n/a","n/a",IF(M$3&gt;(A6stdlife+$F187),('RFM input'!$L$336*(1+vanilla5)^0.5)-SUM($L187:L187),('RFM input'!$L$336*(1+vanilla5)^0.5)/A6stdlife))</f>
        <v>0.85487701824513651</v>
      </c>
      <c r="N187" s="60">
        <f>IF(A6stdlife="n/a","n/a",IF(N$3&gt;(A6stdlife+$F187),('RFM input'!$L$336*(1+vanilla5)^0.5)-SUM($L187:M187),('RFM input'!$L$336*(1+vanilla5)^0.5)/A6stdlife))</f>
        <v>0.85487701824513651</v>
      </c>
      <c r="O187" s="60">
        <f>IF(A6stdlife="n/a","n/a",IF(O$3&gt;(A6stdlife+$F187),('RFM input'!$L$336*(1+vanilla5)^0.5)-SUM($L187:N187),('RFM input'!$L$336*(1+vanilla5)^0.5)/A6stdlife))</f>
        <v>0.85487701824513651</v>
      </c>
      <c r="P187" s="60">
        <f>IF(A6stdlife="n/a","n/a",IF(P$3&gt;(A6stdlife+$F187),('RFM input'!$L$336*(1+vanilla5)^0.5)-SUM($L187:O187),('RFM input'!$L$336*(1+vanilla5)^0.5)/A6stdlife))</f>
        <v>0.85487701824513651</v>
      </c>
      <c r="Q187" s="60">
        <f>IF(A6stdlife="n/a","n/a",IF(Q$3&gt;(A6stdlife+$F187),('RFM input'!$L$336*(1+vanilla5)^0.5)-SUM($L187:P187),('RFM input'!$L$336*(1+vanilla5)^0.5)/A6stdlife))</f>
        <v>0.85487701824513651</v>
      </c>
      <c r="R187" s="60"/>
      <c r="S187" s="94"/>
      <c r="T187" s="94"/>
      <c r="U187" s="94"/>
      <c r="V187" s="94"/>
      <c r="W187" s="94"/>
      <c r="X187" s="94"/>
      <c r="Y187" s="94"/>
      <c r="Z187" s="94"/>
      <c r="AA187" s="249"/>
    </row>
    <row r="188" spans="1:27" hidden="1" outlineLevel="2">
      <c r="A188" s="4"/>
      <c r="B188" s="4"/>
      <c r="C188" s="4"/>
      <c r="D188" s="19"/>
      <c r="E188" s="1292"/>
      <c r="F188" s="78">
        <v>6</v>
      </c>
      <c r="G188" s="112"/>
      <c r="H188" s="134"/>
      <c r="I188" s="136"/>
      <c r="J188" s="136"/>
      <c r="K188" s="136"/>
      <c r="L188" s="136"/>
      <c r="M188" s="135"/>
      <c r="N188" s="60">
        <f>IF(A6stdlife="n/a","n/a",IF(N$3&gt;(A6stdlife+$F188),('RFM input'!$M$336*(1+vanilla6)^0.5)-SUM($M188:M188),('RFM input'!$M$336*(1+vanilla6)^0.5)/A6stdlife))</f>
        <v>0</v>
      </c>
      <c r="O188" s="60">
        <f>IF(A6stdlife="n/a","n/a",IF(O$3&gt;(A6stdlife+$F188),('RFM input'!$M$336*(1+vanilla6)^0.5)-SUM($M188:N188),('RFM input'!$M$336*(1+vanilla6)^0.5)/A6stdlife))</f>
        <v>0</v>
      </c>
      <c r="P188" s="60">
        <f>IF(A6stdlife="n/a","n/a",IF(P$3&gt;(A6stdlife+$F188),('RFM input'!$M$336*(1+vanilla6)^0.5)-SUM($M188:O188),('RFM input'!$M$336*(1+vanilla6)^0.5)/A6stdlife))</f>
        <v>0</v>
      </c>
      <c r="Q188" s="60">
        <f>IF(A6stdlife="n/a","n/a",IF(Q$3&gt;(A6stdlife+$F188),('RFM input'!$M$336*(1+vanilla6)^0.5)-SUM($M188:P188),('RFM input'!$M$336*(1+vanilla6)^0.5)/A6stdlife))</f>
        <v>0</v>
      </c>
      <c r="R188" s="60"/>
      <c r="S188" s="94"/>
      <c r="T188" s="94"/>
      <c r="U188" s="94"/>
      <c r="V188" s="94"/>
      <c r="W188" s="94"/>
      <c r="X188" s="94"/>
      <c r="Y188" s="94"/>
      <c r="Z188" s="94"/>
      <c r="AA188" s="249"/>
    </row>
    <row r="189" spans="1:27" hidden="1" outlineLevel="2">
      <c r="A189" s="4"/>
      <c r="B189" s="4"/>
      <c r="C189" s="4"/>
      <c r="D189" s="19"/>
      <c r="E189" s="1292"/>
      <c r="F189" s="78">
        <v>7</v>
      </c>
      <c r="G189" s="112"/>
      <c r="H189" s="134"/>
      <c r="I189" s="136"/>
      <c r="J189" s="136"/>
      <c r="K189" s="136"/>
      <c r="L189" s="136"/>
      <c r="M189" s="136"/>
      <c r="N189" s="135"/>
      <c r="O189" s="60">
        <f>IF(A6stdlife="n/a","n/a",IF(O$3&gt;(A6stdlife+$F189),('RFM input'!$N$336*(1+vanilla7)^0.5)-SUM($N189:N189),('RFM input'!$N$336*(1+vanilla7)^0.5)/A6stdlife))</f>
        <v>0</v>
      </c>
      <c r="P189" s="60">
        <f>IF(A6stdlife="n/a","n/a",IF(P$3&gt;(A6stdlife+$F189),('RFM input'!$N$336*(1+vanilla7)^0.5)-SUM($N189:O189),('RFM input'!$N$336*(1+vanilla7)^0.5)/A6stdlife))</f>
        <v>0</v>
      </c>
      <c r="Q189" s="60">
        <f>IF(A6stdlife="n/a","n/a",IF(Q$3&gt;(A6stdlife+$F189),('RFM input'!$N$336*(1+vanilla7)^0.5)-SUM($N189:P189),('RFM input'!$N$336*(1+vanilla7)^0.5)/A6stdlife))</f>
        <v>0</v>
      </c>
      <c r="R189" s="60"/>
      <c r="S189" s="94"/>
      <c r="T189" s="94"/>
      <c r="U189" s="94"/>
      <c r="V189" s="94"/>
      <c r="W189" s="94"/>
      <c r="X189" s="94"/>
      <c r="Y189" s="94"/>
      <c r="Z189" s="94"/>
      <c r="AA189" s="249"/>
    </row>
    <row r="190" spans="1:27" hidden="1" outlineLevel="2">
      <c r="A190" s="4"/>
      <c r="B190" s="4"/>
      <c r="C190" s="4"/>
      <c r="D190" s="19"/>
      <c r="E190" s="1292"/>
      <c r="F190" s="78">
        <v>8</v>
      </c>
      <c r="G190" s="112"/>
      <c r="H190" s="134"/>
      <c r="I190" s="136"/>
      <c r="J190" s="136"/>
      <c r="K190" s="136"/>
      <c r="L190" s="136"/>
      <c r="M190" s="136"/>
      <c r="N190" s="136"/>
      <c r="O190" s="135"/>
      <c r="P190" s="60">
        <f>IF(A6stdlife="n/a","n/a",IF(P$3&gt;(A6stdlife+$F190),('RFM input'!$O$336*(1+vanilla8)^0.5)-SUM($O190:O190),('RFM input'!$O$336*(1+vanilla8)^0.5)/A6stdlife))</f>
        <v>0</v>
      </c>
      <c r="Q190" s="60">
        <f>IF(A6stdlife="n/a","n/a",IF(Q$3&gt;(A6stdlife+$F190),('RFM input'!$O$336*(1+vanilla8)^0.5)-SUM($O190:P190),('RFM input'!$O$336*(1+vanilla8)^0.5)/A6stdlife))</f>
        <v>0</v>
      </c>
      <c r="R190" s="60"/>
      <c r="S190" s="94"/>
      <c r="T190" s="94"/>
      <c r="U190" s="94"/>
      <c r="V190" s="94"/>
      <c r="W190" s="94"/>
      <c r="X190" s="94"/>
      <c r="Y190" s="94"/>
      <c r="Z190" s="94"/>
      <c r="AA190" s="249"/>
    </row>
    <row r="191" spans="1:27" hidden="1" outlineLevel="2">
      <c r="A191" s="4"/>
      <c r="B191" s="4"/>
      <c r="C191" s="4"/>
      <c r="D191" s="19"/>
      <c r="E191" s="1292"/>
      <c r="F191" s="78">
        <v>9</v>
      </c>
      <c r="G191" s="112"/>
      <c r="H191" s="134"/>
      <c r="I191" s="136"/>
      <c r="J191" s="136"/>
      <c r="K191" s="136"/>
      <c r="L191" s="136"/>
      <c r="M191" s="136"/>
      <c r="N191" s="136"/>
      <c r="O191" s="136"/>
      <c r="P191" s="135"/>
      <c r="Q191" s="60">
        <f>IF(A6stdlife="n/a","n/a",IF(Q$3&gt;(A6stdlife+$F191),('RFM input'!$P$336*(1+vanilla9)^0.5)-SUM($P191:P191),('RFM input'!$P$336*(1+vanilla9)^0.5)/A6stdlife))</f>
        <v>0</v>
      </c>
      <c r="R191" s="60"/>
      <c r="S191" s="94"/>
      <c r="T191" s="94"/>
      <c r="U191" s="94"/>
      <c r="V191" s="94"/>
      <c r="W191" s="94"/>
      <c r="X191" s="94"/>
      <c r="Y191" s="94"/>
      <c r="Z191" s="94"/>
      <c r="AA191" s="249"/>
    </row>
    <row r="192" spans="1:27" hidden="1" outlineLevel="2">
      <c r="A192" s="4"/>
      <c r="B192" s="4"/>
      <c r="C192" s="4"/>
      <c r="D192" s="19"/>
      <c r="E192" s="1292"/>
      <c r="F192" s="79">
        <v>10</v>
      </c>
      <c r="G192" s="112"/>
      <c r="H192" s="134"/>
      <c r="I192" s="136"/>
      <c r="J192" s="136"/>
      <c r="K192" s="136"/>
      <c r="L192" s="136"/>
      <c r="M192" s="136"/>
      <c r="N192" s="136"/>
      <c r="O192" s="136"/>
      <c r="P192" s="136"/>
      <c r="Q192" s="135"/>
      <c r="R192" s="60"/>
      <c r="S192" s="94"/>
      <c r="T192" s="94"/>
      <c r="U192" s="94"/>
      <c r="V192" s="94"/>
      <c r="W192" s="94"/>
      <c r="X192" s="94"/>
      <c r="Y192" s="94"/>
      <c r="Z192" s="94"/>
      <c r="AA192" s="249"/>
    </row>
    <row r="193" spans="1:27" hidden="1" outlineLevel="1" collapsed="1">
      <c r="A193" s="4"/>
      <c r="B193" s="4"/>
      <c r="C193" s="4"/>
      <c r="D193" s="218" t="str">
        <f>Asset6</f>
        <v xml:space="preserve">Other </v>
      </c>
      <c r="E193" s="4"/>
      <c r="F193" s="4"/>
      <c r="G193" s="112"/>
      <c r="H193" s="435">
        <f>IF('RFM input'!$E$396='RFM input'!$G$395,-'RFM input'!H406,-SUM(H181:H192))</f>
        <v>-1.5479922949721781</v>
      </c>
      <c r="I193" s="435">
        <f>IF('RFM input'!$E$396='RFM input'!$G$395,-'RFM input'!I406,-SUM(I181:I192))</f>
        <v>-3.1707336927770271</v>
      </c>
      <c r="J193" s="435">
        <f>IF(COUNT($H193:I193)&gt;='RFM input'!$AA$7,0,IF('RFM input'!$E$396='RFM input'!$G$395,-'RFM input'!J406,-SUM(J181:J192)))</f>
        <v>-3.2835158524004315</v>
      </c>
      <c r="K193" s="435">
        <f>IF(COUNT($H193:J193)&gt;='RFM input'!$AA$7,0,IF('RFM input'!$E$396='RFM input'!$G$395,-'RFM input'!K406,-SUM(K181:K192)))</f>
        <v>-4.8889499264380012</v>
      </c>
      <c r="L193" s="435">
        <f>IF(COUNT($H193:K193)&gt;='RFM input'!$AA$7,0,IF('RFM input'!$E$396='RFM input'!$G$395,-'RFM input'!L406,-SUM(L181:L192)))</f>
        <v>-0.74882446767432853</v>
      </c>
      <c r="M193" s="435">
        <f>IF(COUNT($H193:L193)&gt;='RFM input'!$AA$7,0,IF('RFM input'!$E$396='RFM input'!$G$395,-'RFM input'!M406,-SUM(M181:M192)))</f>
        <v>0</v>
      </c>
      <c r="N193" s="435">
        <f>IF(COUNT($H193:M193)&gt;='RFM input'!$AA$7,0,IF('RFM input'!$E$396='RFM input'!$G$395,-'RFM input'!N406,-SUM(N181:N192)))</f>
        <v>0</v>
      </c>
      <c r="O193" s="435">
        <f>IF(COUNT($H193:N193)&gt;='RFM input'!$AA$7,0,IF('RFM input'!$E$396='RFM input'!$G$395,-'RFM input'!O406,-SUM(O181:O192)))</f>
        <v>0</v>
      </c>
      <c r="P193" s="435">
        <f>IF(COUNT($H193:O193)&gt;='RFM input'!$AA$7,0,IF('RFM input'!$E$396='RFM input'!$G$395,-'RFM input'!P406,-SUM(P181:P192)))</f>
        <v>0</v>
      </c>
      <c r="Q193" s="435">
        <f>IF(COUNT($H193:P193)&gt;='RFM input'!$AA$7,0,IF('RFM input'!$E$396='RFM input'!$G$395,-'RFM input'!Q406,-SUM(Q181:Q192)))</f>
        <v>0</v>
      </c>
      <c r="R193" s="58"/>
      <c r="S193" s="96"/>
      <c r="T193" s="96"/>
      <c r="U193" s="96"/>
      <c r="V193" s="96"/>
      <c r="W193" s="96"/>
      <c r="X193" s="96"/>
      <c r="Y193" s="96"/>
      <c r="Z193" s="96"/>
      <c r="AA193" s="249"/>
    </row>
    <row r="194" spans="1:27" hidden="1" outlineLevel="2">
      <c r="A194" s="4"/>
      <c r="B194" s="4"/>
      <c r="C194" s="219" t="str">
        <f>Asset7</f>
        <v>General Building</v>
      </c>
      <c r="D194" s="146"/>
      <c r="E194" s="25" t="s">
        <v>23</v>
      </c>
      <c r="F194" s="24"/>
      <c r="G194" s="167"/>
      <c r="H194" s="436">
        <f>IF(H$3&gt;A7remlife,A7value-SUM($G194:G194),IF(A7remlife="N/A","n/a",A7value/A7remlife))</f>
        <v>0.20418136154501873</v>
      </c>
      <c r="I194" s="436">
        <f>IF(I$3&gt;A7remlife,A7value-SUM($G194:H194),IF(A7remlife="N/A","n/a",A7value/A7remlife))</f>
        <v>0.20418136154501873</v>
      </c>
      <c r="J194" s="436">
        <f>IF(J$3&gt;A7remlife,A7value-SUM($G194:I194),IF(A7remlife="N/A","n/a",A7value/A7remlife))</f>
        <v>0.20418136154501873</v>
      </c>
      <c r="K194" s="436">
        <f>IF(K$3&gt;A7remlife,A7value-SUM($G194:J194),IF(A7remlife="N/A","n/a",A7value/A7remlife))</f>
        <v>0.20418136154501873</v>
      </c>
      <c r="L194" s="436">
        <f>IF(L$3&gt;A7remlife,A7value-SUM($G194:K194),IF(A7remlife="N/A","n/a",A7value/A7remlife))</f>
        <v>0.20418136154501873</v>
      </c>
      <c r="M194" s="436">
        <f>IF(M$3&gt;A7remlife,A7value-SUM($G194:L194),IF(A7remlife="N/A","n/a",A7value/A7remlife))</f>
        <v>0.20418136154501873</v>
      </c>
      <c r="N194" s="436">
        <f>IF(N$3&gt;A7remlife,A7value-SUM($G194:M194),IF(A7remlife="N/A","n/a",A7value/A7remlife))</f>
        <v>0.20418136154501873</v>
      </c>
      <c r="O194" s="436">
        <f>IF(O$3&gt;A7remlife,A7value-SUM($G194:N194),IF(A7remlife="N/A","n/a",A7value/A7remlife))</f>
        <v>0.20418136154501873</v>
      </c>
      <c r="P194" s="436">
        <f>IF(P$3&gt;A7remlife,A7value-SUM($G194:O194),IF(A7remlife="N/A","n/a",A7value/A7remlife))</f>
        <v>0.20418136154501873</v>
      </c>
      <c r="Q194" s="436">
        <f>IF(Q$3&gt;A7remlife,A7value-SUM($G194:P194),IF(A7remlife="N/A","n/a",A7value/A7remlife))</f>
        <v>0.20418136154501873</v>
      </c>
      <c r="R194" s="59"/>
      <c r="S194" s="94"/>
      <c r="T194" s="94"/>
      <c r="U194" s="94"/>
      <c r="V194" s="94"/>
      <c r="W194" s="94"/>
      <c r="X194" s="94"/>
      <c r="Y194" s="94"/>
      <c r="Z194" s="94"/>
      <c r="AA194" s="249"/>
    </row>
    <row r="195" spans="1:27" ht="12.75" hidden="1" customHeight="1" outlineLevel="2">
      <c r="A195" s="4"/>
      <c r="B195" s="4"/>
      <c r="C195" s="4"/>
      <c r="D195" s="19"/>
      <c r="E195" s="1291" t="s">
        <v>50</v>
      </c>
      <c r="F195" s="78"/>
      <c r="G195" s="112"/>
      <c r="H195" s="434"/>
      <c r="I195" s="434"/>
      <c r="J195" s="434"/>
      <c r="K195" s="434"/>
      <c r="L195" s="434"/>
      <c r="M195" s="437"/>
      <c r="N195" s="438"/>
      <c r="O195" s="434"/>
      <c r="P195" s="434"/>
      <c r="Q195" s="434"/>
      <c r="R195" s="60"/>
      <c r="S195" s="94"/>
      <c r="T195" s="94"/>
      <c r="U195" s="94"/>
      <c r="V195" s="94"/>
      <c r="W195" s="94"/>
      <c r="X195" s="94"/>
      <c r="Y195" s="94"/>
      <c r="Z195" s="94"/>
      <c r="AA195" s="249"/>
    </row>
    <row r="196" spans="1:27" hidden="1" outlineLevel="2">
      <c r="A196" s="4"/>
      <c r="B196" s="4"/>
      <c r="C196" s="4"/>
      <c r="D196" s="19"/>
      <c r="E196" s="1292"/>
      <c r="F196" s="78">
        <v>1</v>
      </c>
      <c r="G196" s="112"/>
      <c r="H196" s="133"/>
      <c r="I196" s="60">
        <f>IF(A7stdlife="n/a","n/a",IF(I$3&gt;(A7stdlife+$F196),('RFM input'!$H$337*(1+vanilla1)^0.5)-SUM($H196:H196),('RFM input'!$H$337*(1+vanilla1)^0.5)/A7stdlife))</f>
        <v>1.2067135380144952E-2</v>
      </c>
      <c r="J196" s="60">
        <f>IF(A7stdlife="n/a","n/a",IF(J$3&gt;(A7stdlife+$F196),('RFM input'!$H$337*(1+vanilla1)^0.5)-SUM($H196:I196),('RFM input'!$H$337*(1+vanilla1)^0.5)/A7stdlife))</f>
        <v>1.2067135380144952E-2</v>
      </c>
      <c r="K196" s="60">
        <f>IF(A7stdlife="n/a","n/a",IF(K$3&gt;(A7stdlife+$F196),('RFM input'!$H$337*(1+vanilla1)^0.5)-SUM($H196:J196),('RFM input'!$H$337*(1+vanilla1)^0.5)/A7stdlife))</f>
        <v>1.2067135380144952E-2</v>
      </c>
      <c r="L196" s="60">
        <f>IF(A7stdlife="n/a","n/a",IF(L$3&gt;(A7stdlife+$F196),('RFM input'!$H$337*(1+vanilla1)^0.5)-SUM($H196:K196),('RFM input'!$H$337*(1+vanilla1)^0.5)/A7stdlife))</f>
        <v>1.2067135380144952E-2</v>
      </c>
      <c r="M196" s="60">
        <f>IF(A7stdlife="n/a","n/a",IF(M$3&gt;(A7stdlife+$F196),('RFM input'!$H$337*(1+vanilla1)^0.5)-SUM($H196:L196),('RFM input'!$H$337*(1+vanilla1)^0.5)/A7stdlife))</f>
        <v>1.2067135380144952E-2</v>
      </c>
      <c r="N196" s="60">
        <f>IF(A7stdlife="n/a","n/a",IF(N$3&gt;(A7stdlife+$F196),('RFM input'!$H$337*(1+vanilla1)^0.5)-SUM($H196:M196),('RFM input'!$H$337*(1+vanilla1)^0.5)/A7stdlife))</f>
        <v>1.2067135380144952E-2</v>
      </c>
      <c r="O196" s="60">
        <f>IF(A7stdlife="n/a","n/a",IF(O$3&gt;(A7stdlife+$F196),('RFM input'!$H$337*(1+vanilla1)^0.5)-SUM($H196:N196),('RFM input'!$H$337*(1+vanilla1)^0.5)/A7stdlife))</f>
        <v>1.2067135380144952E-2</v>
      </c>
      <c r="P196" s="60">
        <f>IF(A7stdlife="n/a","n/a",IF(P$3&gt;(A7stdlife+$F196),('RFM input'!$H$337*(1+vanilla1)^0.5)-SUM($H196:O196),('RFM input'!$H$337*(1+vanilla1)^0.5)/A7stdlife))</f>
        <v>1.2067135380144952E-2</v>
      </c>
      <c r="Q196" s="60">
        <f>IF(A7stdlife="n/a","n/a",IF(Q$3&gt;(A7stdlife+$F196),('RFM input'!$H$337*(1+vanilla1)^0.5)-SUM($H196:P196),('RFM input'!$H$337*(1+vanilla1)^0.5)/A7stdlife))</f>
        <v>1.2067135380144952E-2</v>
      </c>
      <c r="R196" s="60"/>
      <c r="S196" s="94"/>
      <c r="T196" s="94"/>
      <c r="U196" s="94"/>
      <c r="V196" s="94"/>
      <c r="W196" s="94"/>
      <c r="X196" s="94"/>
      <c r="Y196" s="94"/>
      <c r="Z196" s="94"/>
      <c r="AA196" s="249"/>
    </row>
    <row r="197" spans="1:27" hidden="1" outlineLevel="2">
      <c r="A197" s="4"/>
      <c r="B197" s="4"/>
      <c r="C197" s="4"/>
      <c r="D197" s="19"/>
      <c r="E197" s="1292"/>
      <c r="F197" s="78">
        <v>2</v>
      </c>
      <c r="G197" s="112"/>
      <c r="H197" s="134"/>
      <c r="I197" s="135"/>
      <c r="J197" s="60">
        <f>IF(A7stdlife="n/a","n/a",IF(J$3&gt;(A7stdlife+$F197),('RFM input'!$I$337*(1+vanilla2)^0.5)-SUM($I197:I197),('RFM input'!$I$337*(1+vanilla2)^0.5)/A7stdlife))</f>
        <v>0.16278778306419153</v>
      </c>
      <c r="K197" s="60">
        <f>IF(A7stdlife="n/a","n/a",IF(K$3&gt;(A7stdlife+$F197),('RFM input'!$I$337*(1+vanilla2)^0.5)-SUM($I197:J197),('RFM input'!$I$337*(1+vanilla2)^0.5)/A7stdlife))</f>
        <v>0.16278778306419153</v>
      </c>
      <c r="L197" s="60">
        <f>IF(A7stdlife="n/a","n/a",IF(L$3&gt;(A7stdlife+$F197),('RFM input'!$I$337*(1+vanilla2)^0.5)-SUM($I197:K197),('RFM input'!$I$337*(1+vanilla2)^0.5)/A7stdlife))</f>
        <v>0.16278778306419153</v>
      </c>
      <c r="M197" s="60">
        <f>IF(A7stdlife="n/a","n/a",IF(M$3&gt;(A7stdlife+$F197),('RFM input'!$I$337*(1+vanilla2)^0.5)-SUM($I197:L197),('RFM input'!$I$337*(1+vanilla2)^0.5)/A7stdlife))</f>
        <v>0.16278778306419153</v>
      </c>
      <c r="N197" s="60">
        <f>IF(A7stdlife="n/a","n/a",IF(N$3&gt;(A7stdlife+$F197),('RFM input'!$I$337*(1+vanilla2)^0.5)-SUM($I197:M197),('RFM input'!$I$337*(1+vanilla2)^0.5)/A7stdlife))</f>
        <v>0.16278778306419153</v>
      </c>
      <c r="O197" s="60">
        <f>IF(A7stdlife="n/a","n/a",IF(O$3&gt;(A7stdlife+$F197),('RFM input'!$I$337*(1+vanilla2)^0.5)-SUM($I197:N197),('RFM input'!$I$337*(1+vanilla2)^0.5)/A7stdlife))</f>
        <v>0.16278778306419153</v>
      </c>
      <c r="P197" s="60">
        <f>IF(A7stdlife="n/a","n/a",IF(P$3&gt;(A7stdlife+$F197),('RFM input'!$I$337*(1+vanilla2)^0.5)-SUM($I197:O197),('RFM input'!$I$337*(1+vanilla2)^0.5)/A7stdlife))</f>
        <v>0.16278778306419153</v>
      </c>
      <c r="Q197" s="60">
        <f>IF(A7stdlife="n/a","n/a",IF(Q$3&gt;(A7stdlife+$F197),('RFM input'!$I$337*(1+vanilla2)^0.5)-SUM($I197:P197),('RFM input'!$I$337*(1+vanilla2)^0.5)/A7stdlife))</f>
        <v>0.16278778306419153</v>
      </c>
      <c r="R197" s="60"/>
      <c r="S197" s="94"/>
      <c r="T197" s="94"/>
      <c r="U197" s="94"/>
      <c r="V197" s="94"/>
      <c r="W197" s="94"/>
      <c r="X197" s="94"/>
      <c r="Y197" s="94"/>
      <c r="Z197" s="94"/>
      <c r="AA197" s="249"/>
    </row>
    <row r="198" spans="1:27" hidden="1" outlineLevel="2">
      <c r="A198" s="4"/>
      <c r="B198" s="4"/>
      <c r="C198" s="4"/>
      <c r="D198" s="19"/>
      <c r="E198" s="1292"/>
      <c r="F198" s="78">
        <v>3</v>
      </c>
      <c r="G198" s="112"/>
      <c r="H198" s="134"/>
      <c r="I198" s="136"/>
      <c r="J198" s="135"/>
      <c r="K198" s="60">
        <f>IF(A7stdlife="n/a","n/a",IF(K$3&gt;(A7stdlife+$F198),('RFM input'!$J$337*(1+vanilla3)^0.5)-SUM($J198:J198),('RFM input'!$J$337*(1+vanilla3)^0.5)/A7stdlife))</f>
        <v>3.639671684321387E-3</v>
      </c>
      <c r="L198" s="60">
        <f>IF(A7stdlife="n/a","n/a",IF(L$3&gt;(A7stdlife+$F198),('RFM input'!$J$337*(1+vanilla3)^0.5)-SUM($J198:K198),('RFM input'!$J$337*(1+vanilla3)^0.5)/A7stdlife))</f>
        <v>3.639671684321387E-3</v>
      </c>
      <c r="M198" s="60">
        <f>IF(A7stdlife="n/a","n/a",IF(M$3&gt;(A7stdlife+$F198),('RFM input'!$J$337*(1+vanilla3)^0.5)-SUM($J198:L198),('RFM input'!$J$337*(1+vanilla3)^0.5)/A7stdlife))</f>
        <v>3.639671684321387E-3</v>
      </c>
      <c r="N198" s="60">
        <f>IF(A7stdlife="n/a","n/a",IF(N$3&gt;(A7stdlife+$F198),('RFM input'!$J$337*(1+vanilla3)^0.5)-SUM($J198:M198),('RFM input'!$J$337*(1+vanilla3)^0.5)/A7stdlife))</f>
        <v>3.639671684321387E-3</v>
      </c>
      <c r="O198" s="60">
        <f>IF(A7stdlife="n/a","n/a",IF(O$3&gt;(A7stdlife+$F198),('RFM input'!$J$337*(1+vanilla3)^0.5)-SUM($J198:N198),('RFM input'!$J$337*(1+vanilla3)^0.5)/A7stdlife))</f>
        <v>3.639671684321387E-3</v>
      </c>
      <c r="P198" s="60">
        <f>IF(A7stdlife="n/a","n/a",IF(P$3&gt;(A7stdlife+$F198),('RFM input'!$J$337*(1+vanilla3)^0.5)-SUM($J198:O198),('RFM input'!$J$337*(1+vanilla3)^0.5)/A7stdlife))</f>
        <v>3.639671684321387E-3</v>
      </c>
      <c r="Q198" s="60">
        <f>IF(A7stdlife="n/a","n/a",IF(Q$3&gt;(A7stdlife+$F198),('RFM input'!$J$337*(1+vanilla3)^0.5)-SUM($J198:P198),('RFM input'!$J$337*(1+vanilla3)^0.5)/A7stdlife))</f>
        <v>3.639671684321387E-3</v>
      </c>
      <c r="R198" s="60"/>
      <c r="S198" s="94"/>
      <c r="T198" s="94"/>
      <c r="U198" s="94"/>
      <c r="V198" s="94"/>
      <c r="W198" s="94"/>
      <c r="X198" s="94"/>
      <c r="Y198" s="94"/>
      <c r="Z198" s="94"/>
      <c r="AA198" s="249"/>
    </row>
    <row r="199" spans="1:27" hidden="1" outlineLevel="2">
      <c r="A199" s="4"/>
      <c r="B199" s="4"/>
      <c r="C199" s="4"/>
      <c r="D199" s="19"/>
      <c r="E199" s="1292"/>
      <c r="F199" s="78">
        <v>4</v>
      </c>
      <c r="G199" s="112"/>
      <c r="H199" s="134"/>
      <c r="I199" s="136"/>
      <c r="J199" s="136"/>
      <c r="K199" s="135"/>
      <c r="L199" s="60">
        <f>IF(A7stdlife="n/a","n/a",IF(L$3&gt;(A7stdlife+$F199),('RFM input'!$K$337*(1+vanilla4)^0.5)-SUM($K199:K199),('RFM input'!$K$337*(1+vanilla4)^0.5)/A7stdlife))</f>
        <v>3.1260845290506977E-3</v>
      </c>
      <c r="M199" s="60">
        <f>IF(A7stdlife="n/a","n/a",IF(M$3&gt;(A7stdlife+$F199),('RFM input'!$K$337*(1+vanilla4)^0.5)-SUM($K199:L199),('RFM input'!$K$337*(1+vanilla4)^0.5)/A7stdlife))</f>
        <v>3.1260845290506977E-3</v>
      </c>
      <c r="N199" s="60">
        <f>IF(A7stdlife="n/a","n/a",IF(N$3&gt;(A7stdlife+$F199),('RFM input'!$K$337*(1+vanilla4)^0.5)-SUM($K199:M199),('RFM input'!$K$337*(1+vanilla4)^0.5)/A7stdlife))</f>
        <v>3.1260845290506977E-3</v>
      </c>
      <c r="O199" s="60">
        <f>IF(A7stdlife="n/a","n/a",IF(O$3&gt;(A7stdlife+$F199),('RFM input'!$K$337*(1+vanilla4)^0.5)-SUM($K199:N199),('RFM input'!$K$337*(1+vanilla4)^0.5)/A7stdlife))</f>
        <v>3.1260845290506977E-3</v>
      </c>
      <c r="P199" s="60">
        <f>IF(A7stdlife="n/a","n/a",IF(P$3&gt;(A7stdlife+$F199),('RFM input'!$K$337*(1+vanilla4)^0.5)-SUM($K199:O199),('RFM input'!$K$337*(1+vanilla4)^0.5)/A7stdlife))</f>
        <v>3.1260845290506977E-3</v>
      </c>
      <c r="Q199" s="60">
        <f>IF(A7stdlife="n/a","n/a",IF(Q$3&gt;(A7stdlife+$F199),('RFM input'!$K$337*(1+vanilla4)^0.5)-SUM($K199:P199),('RFM input'!$K$337*(1+vanilla4)^0.5)/A7stdlife))</f>
        <v>3.1260845290506977E-3</v>
      </c>
      <c r="R199" s="60"/>
      <c r="S199" s="94"/>
      <c r="T199" s="94"/>
      <c r="U199" s="94"/>
      <c r="V199" s="94"/>
      <c r="W199" s="94"/>
      <c r="X199" s="94"/>
      <c r="Y199" s="94"/>
      <c r="Z199" s="94"/>
      <c r="AA199" s="249"/>
    </row>
    <row r="200" spans="1:27" hidden="1" outlineLevel="2">
      <c r="A200" s="4"/>
      <c r="B200" s="4"/>
      <c r="C200" s="4"/>
      <c r="D200" s="19"/>
      <c r="E200" s="1292"/>
      <c r="F200" s="78">
        <v>5</v>
      </c>
      <c r="G200" s="112"/>
      <c r="H200" s="134"/>
      <c r="I200" s="136"/>
      <c r="J200" s="136"/>
      <c r="K200" s="136"/>
      <c r="L200" s="135"/>
      <c r="M200" s="60">
        <f>IF(A7stdlife="n/a","n/a",IF(M$3&gt;(A7stdlife+$F200),('RFM input'!$L$337*(1+vanilla5)^0.5)-SUM($L200:L200),('RFM input'!$L$337*(1+vanilla5)^0.5)/A7stdlife))</f>
        <v>5.2501834237894337E-4</v>
      </c>
      <c r="N200" s="60">
        <f>IF(A7stdlife="n/a","n/a",IF(N$3&gt;(A7stdlife+$F200),('RFM input'!$L$337*(1+vanilla5)^0.5)-SUM($L200:M200),('RFM input'!$L$337*(1+vanilla5)^0.5)/A7stdlife))</f>
        <v>5.2501834237894337E-4</v>
      </c>
      <c r="O200" s="60">
        <f>IF(A7stdlife="n/a","n/a",IF(O$3&gt;(A7stdlife+$F200),('RFM input'!$L$337*(1+vanilla5)^0.5)-SUM($L200:N200),('RFM input'!$L$337*(1+vanilla5)^0.5)/A7stdlife))</f>
        <v>5.2501834237894337E-4</v>
      </c>
      <c r="P200" s="60">
        <f>IF(A7stdlife="n/a","n/a",IF(P$3&gt;(A7stdlife+$F200),('RFM input'!$L$337*(1+vanilla5)^0.5)-SUM($L200:O200),('RFM input'!$L$337*(1+vanilla5)^0.5)/A7stdlife))</f>
        <v>5.2501834237894337E-4</v>
      </c>
      <c r="Q200" s="60">
        <f>IF(A7stdlife="n/a","n/a",IF(Q$3&gt;(A7stdlife+$F200),('RFM input'!$L$337*(1+vanilla5)^0.5)-SUM($L200:P200),('RFM input'!$L$337*(1+vanilla5)^0.5)/A7stdlife))</f>
        <v>5.2501834237894337E-4</v>
      </c>
      <c r="R200" s="60"/>
      <c r="S200" s="94"/>
      <c r="T200" s="94"/>
      <c r="U200" s="94"/>
      <c r="V200" s="94"/>
      <c r="W200" s="94"/>
      <c r="X200" s="94"/>
      <c r="Y200" s="94"/>
      <c r="Z200" s="94"/>
      <c r="AA200" s="249"/>
    </row>
    <row r="201" spans="1:27" hidden="1" outlineLevel="2">
      <c r="A201" s="4"/>
      <c r="B201" s="4"/>
      <c r="C201" s="4"/>
      <c r="D201" s="19"/>
      <c r="E201" s="1292"/>
      <c r="F201" s="78">
        <v>6</v>
      </c>
      <c r="G201" s="112"/>
      <c r="H201" s="134"/>
      <c r="I201" s="136"/>
      <c r="J201" s="136"/>
      <c r="K201" s="136"/>
      <c r="L201" s="136"/>
      <c r="M201" s="135"/>
      <c r="N201" s="60">
        <f>IF(A7stdlife="n/a","n/a",IF(N$3&gt;(A7stdlife+$F201),('RFM input'!$M$337*(1+vanilla6)^0.5)-SUM($M201:M201),('RFM input'!$M$337*(1+vanilla6)^0.5)/A7stdlife))</f>
        <v>0</v>
      </c>
      <c r="O201" s="60">
        <f>IF(A7stdlife="n/a","n/a",IF(O$3&gt;(A7stdlife+$F201),('RFM input'!$M$337*(1+vanilla6)^0.5)-SUM($M201:N201),('RFM input'!$M$337*(1+vanilla6)^0.5)/A7stdlife))</f>
        <v>0</v>
      </c>
      <c r="P201" s="60">
        <f>IF(A7stdlife="n/a","n/a",IF(P$3&gt;(A7stdlife+$F201),('RFM input'!$M$337*(1+vanilla6)^0.5)-SUM($M201:O201),('RFM input'!$M$337*(1+vanilla6)^0.5)/A7stdlife))</f>
        <v>0</v>
      </c>
      <c r="Q201" s="60">
        <f>IF(A7stdlife="n/a","n/a",IF(Q$3&gt;(A7stdlife+$F201),('RFM input'!$M$337*(1+vanilla6)^0.5)-SUM($M201:P201),('RFM input'!$M$337*(1+vanilla6)^0.5)/A7stdlife))</f>
        <v>0</v>
      </c>
      <c r="R201" s="60"/>
      <c r="S201" s="94"/>
      <c r="T201" s="94"/>
      <c r="U201" s="94"/>
      <c r="V201" s="94"/>
      <c r="W201" s="94"/>
      <c r="X201" s="94"/>
      <c r="Y201" s="94"/>
      <c r="Z201" s="94"/>
      <c r="AA201" s="249"/>
    </row>
    <row r="202" spans="1:27" hidden="1" outlineLevel="2">
      <c r="A202" s="4"/>
      <c r="B202" s="4"/>
      <c r="C202" s="4"/>
      <c r="D202" s="19"/>
      <c r="E202" s="1292"/>
      <c r="F202" s="78">
        <v>7</v>
      </c>
      <c r="G202" s="112"/>
      <c r="H202" s="134"/>
      <c r="I202" s="136"/>
      <c r="J202" s="136"/>
      <c r="K202" s="136"/>
      <c r="L202" s="136"/>
      <c r="M202" s="136"/>
      <c r="N202" s="135"/>
      <c r="O202" s="60">
        <f>IF(A7stdlife="n/a","n/a",IF(O$3&gt;(A7stdlife+$F202),('RFM input'!$N$337*(1+vanilla7)^0.5)-SUM($N202:N202),('RFM input'!$N$337*(1+vanilla7)^0.5)/A7stdlife))</f>
        <v>0</v>
      </c>
      <c r="P202" s="60">
        <f>IF(A7stdlife="n/a","n/a",IF(P$3&gt;(A7stdlife+$F202),('RFM input'!$N$337*(1+vanilla7)^0.5)-SUM($N202:O202),('RFM input'!$N$337*(1+vanilla7)^0.5)/A7stdlife))</f>
        <v>0</v>
      </c>
      <c r="Q202" s="60">
        <f>IF(A7stdlife="n/a","n/a",IF(Q$3&gt;(A7stdlife+$F202),('RFM input'!$N$337*(1+vanilla7)^0.5)-SUM($N202:P202),('RFM input'!$N$337*(1+vanilla7)^0.5)/A7stdlife))</f>
        <v>0</v>
      </c>
      <c r="R202" s="60"/>
      <c r="S202" s="94"/>
      <c r="T202" s="94"/>
      <c r="U202" s="94"/>
      <c r="V202" s="94"/>
      <c r="W202" s="94"/>
      <c r="X202" s="94"/>
      <c r="Y202" s="94"/>
      <c r="Z202" s="94"/>
      <c r="AA202" s="249"/>
    </row>
    <row r="203" spans="1:27" hidden="1" outlineLevel="2">
      <c r="A203" s="4"/>
      <c r="B203" s="4"/>
      <c r="C203" s="4"/>
      <c r="D203" s="19"/>
      <c r="E203" s="1292"/>
      <c r="F203" s="78">
        <v>8</v>
      </c>
      <c r="G203" s="112"/>
      <c r="H203" s="134"/>
      <c r="I203" s="136"/>
      <c r="J203" s="136"/>
      <c r="K203" s="136"/>
      <c r="L203" s="136"/>
      <c r="M203" s="136"/>
      <c r="N203" s="136"/>
      <c r="O203" s="135"/>
      <c r="P203" s="60">
        <f>IF(A7stdlife="n/a","n/a",IF(P$3&gt;(A7stdlife+$F203),('RFM input'!$O$337*(1+vanilla8)^0.5)-SUM($O203:O203),('RFM input'!$O$337*(1+vanilla8)^0.5)/A7stdlife))</f>
        <v>0</v>
      </c>
      <c r="Q203" s="60">
        <f>IF(A7stdlife="n/a","n/a",IF(Q$3&gt;(A7stdlife+$F203),('RFM input'!$O$337*(1+vanilla8)^0.5)-SUM($O203:P203),('RFM input'!$O$337*(1+vanilla8)^0.5)/A7stdlife))</f>
        <v>0</v>
      </c>
      <c r="R203" s="60"/>
      <c r="S203" s="94"/>
      <c r="T203" s="94"/>
      <c r="U203" s="94"/>
      <c r="V203" s="94"/>
      <c r="W203" s="94"/>
      <c r="X203" s="94"/>
      <c r="Y203" s="94"/>
      <c r="Z203" s="94"/>
      <c r="AA203" s="249"/>
    </row>
    <row r="204" spans="1:27" hidden="1" outlineLevel="2">
      <c r="A204" s="4"/>
      <c r="B204" s="4"/>
      <c r="C204" s="4"/>
      <c r="D204" s="19"/>
      <c r="E204" s="1292"/>
      <c r="F204" s="78">
        <v>9</v>
      </c>
      <c r="G204" s="112"/>
      <c r="H204" s="134"/>
      <c r="I204" s="136"/>
      <c r="J204" s="136"/>
      <c r="K204" s="136"/>
      <c r="L204" s="136"/>
      <c r="M204" s="136"/>
      <c r="N204" s="136"/>
      <c r="O204" s="136"/>
      <c r="P204" s="135"/>
      <c r="Q204" s="60">
        <f>IF(A7stdlife="n/a","n/a",IF(Q$3&gt;(A7stdlife+$F204),('RFM input'!$P$337*(1+vanilla9)^0.5)-SUM($P204:P204),('RFM input'!$P$337*(1+vanilla9)^0.5)/A7stdlife))</f>
        <v>0</v>
      </c>
      <c r="R204" s="60"/>
      <c r="S204" s="94"/>
      <c r="T204" s="94"/>
      <c r="U204" s="94"/>
      <c r="V204" s="94"/>
      <c r="W204" s="94"/>
      <c r="X204" s="94"/>
      <c r="Y204" s="94"/>
      <c r="Z204" s="94"/>
      <c r="AA204" s="249"/>
    </row>
    <row r="205" spans="1:27" hidden="1" outlineLevel="2">
      <c r="A205" s="4"/>
      <c r="B205" s="4"/>
      <c r="C205" s="4"/>
      <c r="D205" s="19"/>
      <c r="E205" s="1292"/>
      <c r="F205" s="79">
        <v>10</v>
      </c>
      <c r="G205" s="112"/>
      <c r="H205" s="134"/>
      <c r="I205" s="136"/>
      <c r="J205" s="136"/>
      <c r="K205" s="136"/>
      <c r="L205" s="136"/>
      <c r="M205" s="136"/>
      <c r="N205" s="136"/>
      <c r="O205" s="136"/>
      <c r="P205" s="136"/>
      <c r="Q205" s="135"/>
      <c r="R205" s="60"/>
      <c r="S205" s="94"/>
      <c r="T205" s="94"/>
      <c r="U205" s="94"/>
      <c r="V205" s="94"/>
      <c r="W205" s="94"/>
      <c r="X205" s="94"/>
      <c r="Y205" s="94"/>
      <c r="Z205" s="94"/>
      <c r="AA205" s="249"/>
    </row>
    <row r="206" spans="1:27" hidden="1" outlineLevel="1" collapsed="1">
      <c r="A206" s="4"/>
      <c r="B206" s="4"/>
      <c r="C206" s="4"/>
      <c r="D206" s="218" t="str">
        <f>Asset7</f>
        <v>General Building</v>
      </c>
      <c r="E206" s="4"/>
      <c r="F206" s="4"/>
      <c r="G206" s="112"/>
      <c r="H206" s="435">
        <f>IF('RFM input'!$E$396='RFM input'!$G$395,-'RFM input'!H407,-SUM(H194:H205))</f>
        <v>-0.10035587549022185</v>
      </c>
      <c r="I206" s="435">
        <f>IF('RFM input'!$E$396='RFM input'!$G$395,-'RFM input'!I407,-SUM(I194:I205))</f>
        <v>-0.21252910870494074</v>
      </c>
      <c r="J206" s="435">
        <f>IF(COUNT($H206:I206)&gt;='RFM input'!$AA$7,0,IF('RFM input'!$E$396='RFM input'!$G$395,-'RFM input'!J407,-SUM(J194:J205)))</f>
        <v>-0.37331945000393263</v>
      </c>
      <c r="K206" s="435">
        <f>IF(COUNT($H206:J206)&gt;='RFM input'!$AA$7,0,IF('RFM input'!$E$396='RFM input'!$G$395,-'RFM input'!K407,-SUM(K194:K205)))</f>
        <v>-0.37691446211923091</v>
      </c>
      <c r="L206" s="435">
        <f>IF(COUNT($H206:K206)&gt;='RFM input'!$AA$7,0,IF('RFM input'!$E$396='RFM input'!$G$395,-'RFM input'!L407,-SUM(L194:L205)))</f>
        <v>-0.3800021889061812</v>
      </c>
      <c r="M206" s="435">
        <f>IF(COUNT($H206:L206)&gt;='RFM input'!$AA$7,0,IF('RFM input'!$E$396='RFM input'!$G$395,-'RFM input'!M407,-SUM(M194:M205)))</f>
        <v>0</v>
      </c>
      <c r="N206" s="435">
        <f>IF(COUNT($H206:M206)&gt;='RFM input'!$AA$7,0,IF('RFM input'!$E$396='RFM input'!$G$395,-'RFM input'!N407,-SUM(N194:N205)))</f>
        <v>0</v>
      </c>
      <c r="O206" s="435">
        <f>IF(COUNT($H206:N206)&gt;='RFM input'!$AA$7,0,IF('RFM input'!$E$396='RFM input'!$G$395,-'RFM input'!O407,-SUM(O194:O205)))</f>
        <v>0</v>
      </c>
      <c r="P206" s="435">
        <f>IF(COUNT($H206:O206)&gt;='RFM input'!$AA$7,0,IF('RFM input'!$E$396='RFM input'!$G$395,-'RFM input'!P407,-SUM(P194:P205)))</f>
        <v>0</v>
      </c>
      <c r="Q206" s="435">
        <f>IF(COUNT($H206:P206)&gt;='RFM input'!$AA$7,0,IF('RFM input'!$E$396='RFM input'!$G$395,-'RFM input'!Q407,-SUM(Q194:Q205)))</f>
        <v>0</v>
      </c>
      <c r="R206" s="58"/>
      <c r="S206" s="96"/>
      <c r="T206" s="96"/>
      <c r="U206" s="96"/>
      <c r="V206" s="96"/>
      <c r="W206" s="96"/>
      <c r="X206" s="96"/>
      <c r="Y206" s="96"/>
      <c r="Z206" s="96"/>
      <c r="AA206" s="249"/>
    </row>
    <row r="207" spans="1:27" hidden="1" outlineLevel="2">
      <c r="A207" s="4"/>
      <c r="B207" s="4"/>
      <c r="C207" s="219" t="str">
        <f>Asset8</f>
        <v>General Land</v>
      </c>
      <c r="D207" s="146"/>
      <c r="E207" s="25" t="s">
        <v>23</v>
      </c>
      <c r="F207" s="24"/>
      <c r="G207" s="167"/>
      <c r="H207" s="436" t="str">
        <f>IF(H$3&gt;A8remlife,A8value-SUM($G207:G207),IF(A8remlife="N/A","n/a",A8value/A8remlife))</f>
        <v>n/a</v>
      </c>
      <c r="I207" s="436" t="str">
        <f>IF(I$3&gt;A8remlife,A8value-SUM($G207:H207),IF(A8remlife="N/A","n/a",A8value/A8remlife))</f>
        <v>n/a</v>
      </c>
      <c r="J207" s="436" t="str">
        <f>IF(J$3&gt;A8remlife,A8value-SUM($G207:I207),IF(A8remlife="N/A","n/a",A8value/A8remlife))</f>
        <v>n/a</v>
      </c>
      <c r="K207" s="436" t="str">
        <f>IF(K$3&gt;A8remlife,A8value-SUM($G207:J207),IF(A8remlife="N/A","n/a",A8value/A8remlife))</f>
        <v>n/a</v>
      </c>
      <c r="L207" s="436" t="str">
        <f>IF(L$3&gt;A8remlife,A8value-SUM($G207:K207),IF(A8remlife="N/A","n/a",A8value/A8remlife))</f>
        <v>n/a</v>
      </c>
      <c r="M207" s="436" t="str">
        <f>IF(M$3&gt;A8remlife,A8value-SUM($G207:L207),IF(A8remlife="N/A","n/a",A8value/A8remlife))</f>
        <v>n/a</v>
      </c>
      <c r="N207" s="436" t="str">
        <f>IF(N$3&gt;A8remlife,A8value-SUM($G207:M207),IF(A8remlife="N/A","n/a",A8value/A8remlife))</f>
        <v>n/a</v>
      </c>
      <c r="O207" s="436" t="str">
        <f>IF(O$3&gt;A8remlife,A8value-SUM($G207:N207),IF(A8remlife="N/A","n/a",A8value/A8remlife))</f>
        <v>n/a</v>
      </c>
      <c r="P207" s="436" t="str">
        <f>IF(P$3&gt;A8remlife,A8value-SUM($G207:O207),IF(A8remlife="N/A","n/a",A8value/A8remlife))</f>
        <v>n/a</v>
      </c>
      <c r="Q207" s="436" t="str">
        <f>IF(Q$3&gt;A8remlife,A8value-SUM($G207:P207),IF(A8remlife="N/A","n/a",A8value/A8remlife))</f>
        <v>n/a</v>
      </c>
      <c r="R207" s="59"/>
      <c r="S207" s="94"/>
      <c r="T207" s="94"/>
      <c r="U207" s="94"/>
      <c r="V207" s="94"/>
      <c r="W207" s="94"/>
      <c r="X207" s="94"/>
      <c r="Y207" s="94"/>
      <c r="Z207" s="94"/>
      <c r="AA207" s="249"/>
    </row>
    <row r="208" spans="1:27" ht="12.75" hidden="1" customHeight="1" outlineLevel="2">
      <c r="A208" s="4"/>
      <c r="B208" s="4"/>
      <c r="C208" s="4"/>
      <c r="D208" s="19"/>
      <c r="E208" s="1291" t="s">
        <v>50</v>
      </c>
      <c r="F208" s="78"/>
      <c r="G208" s="112"/>
      <c r="H208" s="434"/>
      <c r="I208" s="434"/>
      <c r="J208" s="434"/>
      <c r="K208" s="434"/>
      <c r="L208" s="434"/>
      <c r="M208" s="437"/>
      <c r="N208" s="438"/>
      <c r="O208" s="434"/>
      <c r="P208" s="434"/>
      <c r="Q208" s="434"/>
      <c r="R208" s="60"/>
      <c r="S208" s="94"/>
      <c r="T208" s="94"/>
      <c r="U208" s="94"/>
      <c r="V208" s="94"/>
      <c r="W208" s="94"/>
      <c r="X208" s="94"/>
      <c r="Y208" s="94"/>
      <c r="Z208" s="94"/>
      <c r="AA208" s="249"/>
    </row>
    <row r="209" spans="1:27" hidden="1" outlineLevel="2">
      <c r="A209" s="4"/>
      <c r="B209" s="4"/>
      <c r="C209" s="4"/>
      <c r="D209" s="19"/>
      <c r="E209" s="1292"/>
      <c r="F209" s="78">
        <v>1</v>
      </c>
      <c r="G209" s="112"/>
      <c r="H209" s="133"/>
      <c r="I209" s="60" t="str">
        <f>IF(A8stdlife="n/a","n/a",IF(I$3&gt;(A8stdlife+$F209),('RFM input'!$H$338*(1+vanilla1)^0.5)-SUM($H209:H209),('RFM input'!$H$338*(1+vanilla1)^0.5)/A8stdlife))</f>
        <v>n/a</v>
      </c>
      <c r="J209" s="60" t="str">
        <f>IF(A8stdlife="n/a","n/a",IF(J$3&gt;(A8stdlife+$F209),('RFM input'!$H$338*(1+vanilla1)^0.5)-SUM($H209:I209),('RFM input'!$H$338*(1+vanilla1)^0.5)/A8stdlife))</f>
        <v>n/a</v>
      </c>
      <c r="K209" s="60" t="str">
        <f>IF(A8stdlife="n/a","n/a",IF(K$3&gt;(A8stdlife+$F209),('RFM input'!$H$338*(1+vanilla1)^0.5)-SUM($H209:J209),('RFM input'!$H$338*(1+vanilla1)^0.5)/A8stdlife))</f>
        <v>n/a</v>
      </c>
      <c r="L209" s="60" t="str">
        <f>IF(A8stdlife="n/a","n/a",IF(L$3&gt;(A8stdlife+$F209),('RFM input'!$H$338*(1+vanilla1)^0.5)-SUM($H209:K209),('RFM input'!$H$338*(1+vanilla1)^0.5)/A8stdlife))</f>
        <v>n/a</v>
      </c>
      <c r="M209" s="60" t="str">
        <f>IF(A8stdlife="n/a","n/a",IF(M$3&gt;(A8stdlife+$F209),('RFM input'!$H$338*(1+vanilla1)^0.5)-SUM($H209:L209),('RFM input'!$H$338*(1+vanilla1)^0.5)/A8stdlife))</f>
        <v>n/a</v>
      </c>
      <c r="N209" s="60" t="str">
        <f>IF(A8stdlife="n/a","n/a",IF(N$3&gt;(A8stdlife+$F209),('RFM input'!$H$338*(1+vanilla1)^0.5)-SUM($H209:M209),('RFM input'!$H$338*(1+vanilla1)^0.5)/A8stdlife))</f>
        <v>n/a</v>
      </c>
      <c r="O209" s="60" t="str">
        <f>IF(A8stdlife="n/a","n/a",IF(O$3&gt;(A8stdlife+$F209),('RFM input'!$H$338*(1+vanilla1)^0.5)-SUM($H209:N209),('RFM input'!$H$338*(1+vanilla1)^0.5)/A8stdlife))</f>
        <v>n/a</v>
      </c>
      <c r="P209" s="60" t="str">
        <f>IF(A8stdlife="n/a","n/a",IF(P$3&gt;(A8stdlife+$F209),('RFM input'!$H$338*(1+vanilla1)^0.5)-SUM($H209:O209),('RFM input'!$H$338*(1+vanilla1)^0.5)/A8stdlife))</f>
        <v>n/a</v>
      </c>
      <c r="Q209" s="60" t="str">
        <f>IF(A8stdlife="n/a","n/a",IF(Q$3&gt;(A8stdlife+$F209),('RFM input'!$H$338*(1+vanilla1)^0.5)-SUM($H209:P209),('RFM input'!$H$338*(1+vanilla1)^0.5)/A8stdlife))</f>
        <v>n/a</v>
      </c>
      <c r="R209" s="60"/>
      <c r="S209" s="94"/>
      <c r="T209" s="94"/>
      <c r="U209" s="94"/>
      <c r="V209" s="94"/>
      <c r="W209" s="94"/>
      <c r="X209" s="94"/>
      <c r="Y209" s="94"/>
      <c r="Z209" s="94"/>
      <c r="AA209" s="249"/>
    </row>
    <row r="210" spans="1:27" hidden="1" outlineLevel="2">
      <c r="A210" s="4"/>
      <c r="B210" s="4"/>
      <c r="C210" s="4"/>
      <c r="D210" s="19"/>
      <c r="E210" s="1292"/>
      <c r="F210" s="78">
        <v>2</v>
      </c>
      <c r="G210" s="112"/>
      <c r="H210" s="134"/>
      <c r="I210" s="135"/>
      <c r="J210" s="60" t="str">
        <f>IF(A8stdlife="n/a","n/a",IF(J$3&gt;(A8stdlife+$F210),('RFM input'!$I$338*(1+vanilla2)^0.5)-SUM($I210:I210),('RFM input'!$I$338*(1+vanilla2)^0.5)/A8stdlife))</f>
        <v>n/a</v>
      </c>
      <c r="K210" s="60" t="str">
        <f>IF(A8stdlife="n/a","n/a",IF(K$3&gt;(A8stdlife+$F210),('RFM input'!$I$338*(1+vanilla2)^0.5)-SUM($I210:J210),('RFM input'!$I$338*(1+vanilla2)^0.5)/A8stdlife))</f>
        <v>n/a</v>
      </c>
      <c r="L210" s="60" t="str">
        <f>IF(A8stdlife="n/a","n/a",IF(L$3&gt;(A8stdlife+$F210),('RFM input'!$I$338*(1+vanilla2)^0.5)-SUM($I210:K210),('RFM input'!$I$338*(1+vanilla2)^0.5)/A8stdlife))</f>
        <v>n/a</v>
      </c>
      <c r="M210" s="60" t="str">
        <f>IF(A8stdlife="n/a","n/a",IF(M$3&gt;(A8stdlife+$F210),('RFM input'!$I$338*(1+vanilla2)^0.5)-SUM($I210:L210),('RFM input'!$I$338*(1+vanilla2)^0.5)/A8stdlife))</f>
        <v>n/a</v>
      </c>
      <c r="N210" s="60" t="str">
        <f>IF(A8stdlife="n/a","n/a",IF(N$3&gt;(A8stdlife+$F210),('RFM input'!$I$338*(1+vanilla2)^0.5)-SUM($I210:M210),('RFM input'!$I$338*(1+vanilla2)^0.5)/A8stdlife))</f>
        <v>n/a</v>
      </c>
      <c r="O210" s="60" t="str">
        <f>IF(A8stdlife="n/a","n/a",IF(O$3&gt;(A8stdlife+$F210),('RFM input'!$I$338*(1+vanilla2)^0.5)-SUM($I210:N210),('RFM input'!$I$338*(1+vanilla2)^0.5)/A8stdlife))</f>
        <v>n/a</v>
      </c>
      <c r="P210" s="60" t="str">
        <f>IF(A8stdlife="n/a","n/a",IF(P$3&gt;(A8stdlife+$F210),('RFM input'!$I$338*(1+vanilla2)^0.5)-SUM($I210:O210),('RFM input'!$I$338*(1+vanilla2)^0.5)/A8stdlife))</f>
        <v>n/a</v>
      </c>
      <c r="Q210" s="60" t="str">
        <f>IF(A8stdlife="n/a","n/a",IF(Q$3&gt;(A8stdlife+$F210),('RFM input'!$I$338*(1+vanilla2)^0.5)-SUM($I210:P210),('RFM input'!$I$338*(1+vanilla2)^0.5)/A8stdlife))</f>
        <v>n/a</v>
      </c>
      <c r="R210" s="60"/>
      <c r="S210" s="94"/>
      <c r="T210" s="94"/>
      <c r="U210" s="94"/>
      <c r="V210" s="94"/>
      <c r="W210" s="94"/>
      <c r="X210" s="94"/>
      <c r="Y210" s="94"/>
      <c r="Z210" s="94"/>
      <c r="AA210" s="249"/>
    </row>
    <row r="211" spans="1:27" hidden="1" outlineLevel="2">
      <c r="A211" s="4"/>
      <c r="B211" s="4"/>
      <c r="C211" s="4"/>
      <c r="D211" s="19"/>
      <c r="E211" s="1292"/>
      <c r="F211" s="78">
        <v>3</v>
      </c>
      <c r="G211" s="112"/>
      <c r="H211" s="134"/>
      <c r="I211" s="136"/>
      <c r="J211" s="135"/>
      <c r="K211" s="60" t="str">
        <f>IF(A8stdlife="n/a","n/a",IF(K$3&gt;(A8stdlife+$F211),('RFM input'!$J$338*(1+vanilla3)^0.5)-SUM($J211:J211),('RFM input'!$J$338*(1+vanilla3)^0.5)/A8stdlife))</f>
        <v>n/a</v>
      </c>
      <c r="L211" s="60" t="str">
        <f>IF(A8stdlife="n/a","n/a",IF(L$3&gt;(A8stdlife+$F211),('RFM input'!$J$338*(1+vanilla3)^0.5)-SUM($J211:K211),('RFM input'!$J$338*(1+vanilla3)^0.5)/A8stdlife))</f>
        <v>n/a</v>
      </c>
      <c r="M211" s="60" t="str">
        <f>IF(A8stdlife="n/a","n/a",IF(M$3&gt;(A8stdlife+$F211),('RFM input'!$J$338*(1+vanilla3)^0.5)-SUM($J211:L211),('RFM input'!$J$338*(1+vanilla3)^0.5)/A8stdlife))</f>
        <v>n/a</v>
      </c>
      <c r="N211" s="60" t="str">
        <f>IF(A8stdlife="n/a","n/a",IF(N$3&gt;(A8stdlife+$F211),('RFM input'!$J$338*(1+vanilla3)^0.5)-SUM($J211:M211),('RFM input'!$J$338*(1+vanilla3)^0.5)/A8stdlife))</f>
        <v>n/a</v>
      </c>
      <c r="O211" s="60" t="str">
        <f>IF(A8stdlife="n/a","n/a",IF(O$3&gt;(A8stdlife+$F211),('RFM input'!$J$338*(1+vanilla3)^0.5)-SUM($J211:N211),('RFM input'!$J$338*(1+vanilla3)^0.5)/A8stdlife))</f>
        <v>n/a</v>
      </c>
      <c r="P211" s="60" t="str">
        <f>IF(A8stdlife="n/a","n/a",IF(P$3&gt;(A8stdlife+$F211),('RFM input'!$J$338*(1+vanilla3)^0.5)-SUM($J211:O211),('RFM input'!$J$338*(1+vanilla3)^0.5)/A8stdlife))</f>
        <v>n/a</v>
      </c>
      <c r="Q211" s="60" t="str">
        <f>IF(A8stdlife="n/a","n/a",IF(Q$3&gt;(A8stdlife+$F211),('RFM input'!$J$338*(1+vanilla3)^0.5)-SUM($J211:P211),('RFM input'!$J$338*(1+vanilla3)^0.5)/A8stdlife))</f>
        <v>n/a</v>
      </c>
      <c r="R211" s="60"/>
      <c r="S211" s="94"/>
      <c r="T211" s="94"/>
      <c r="U211" s="94"/>
      <c r="V211" s="94"/>
      <c r="W211" s="94"/>
      <c r="X211" s="94"/>
      <c r="Y211" s="94"/>
      <c r="Z211" s="94"/>
      <c r="AA211" s="249"/>
    </row>
    <row r="212" spans="1:27" hidden="1" outlineLevel="2">
      <c r="A212" s="4"/>
      <c r="B212" s="4"/>
      <c r="C212" s="4"/>
      <c r="D212" s="19"/>
      <c r="E212" s="1292"/>
      <c r="F212" s="78">
        <v>4</v>
      </c>
      <c r="G212" s="112"/>
      <c r="H212" s="134"/>
      <c r="I212" s="136"/>
      <c r="J212" s="136"/>
      <c r="K212" s="135"/>
      <c r="L212" s="60" t="str">
        <f>IF(A8stdlife="n/a","n/a",IF(L$3&gt;(A8stdlife+$F212),('RFM input'!$K$338*(1+vanilla4)^0.5)-SUM($K212:K212),('RFM input'!$K$338*(1+vanilla4)^0.5)/A8stdlife))</f>
        <v>n/a</v>
      </c>
      <c r="M212" s="60" t="str">
        <f>IF(A8stdlife="n/a","n/a",IF(M$3&gt;(A8stdlife+$F212),('RFM input'!$K$338*(1+vanilla4)^0.5)-SUM($K212:L212),('RFM input'!$K$338*(1+vanilla4)^0.5)/A8stdlife))</f>
        <v>n/a</v>
      </c>
      <c r="N212" s="60" t="str">
        <f>IF(A8stdlife="n/a","n/a",IF(N$3&gt;(A8stdlife+$F212),('RFM input'!$K$338*(1+vanilla4)^0.5)-SUM($K212:M212),('RFM input'!$K$338*(1+vanilla4)^0.5)/A8stdlife))</f>
        <v>n/a</v>
      </c>
      <c r="O212" s="60" t="str">
        <f>IF(A8stdlife="n/a","n/a",IF(O$3&gt;(A8stdlife+$F212),('RFM input'!$K$338*(1+vanilla4)^0.5)-SUM($K212:N212),('RFM input'!$K$338*(1+vanilla4)^0.5)/A8stdlife))</f>
        <v>n/a</v>
      </c>
      <c r="P212" s="60" t="str">
        <f>IF(A8stdlife="n/a","n/a",IF(P$3&gt;(A8stdlife+$F212),('RFM input'!$K$338*(1+vanilla4)^0.5)-SUM($K212:O212),('RFM input'!$K$338*(1+vanilla4)^0.5)/A8stdlife))</f>
        <v>n/a</v>
      </c>
      <c r="Q212" s="60" t="str">
        <f>IF(A8stdlife="n/a","n/a",IF(Q$3&gt;(A8stdlife+$F212),('RFM input'!$K$338*(1+vanilla4)^0.5)-SUM($K212:P212),('RFM input'!$K$338*(1+vanilla4)^0.5)/A8stdlife))</f>
        <v>n/a</v>
      </c>
      <c r="R212" s="60"/>
      <c r="S212" s="94"/>
      <c r="T212" s="94"/>
      <c r="U212" s="94"/>
      <c r="V212" s="94"/>
      <c r="W212" s="94"/>
      <c r="X212" s="94"/>
      <c r="Y212" s="94"/>
      <c r="Z212" s="94"/>
      <c r="AA212" s="249"/>
    </row>
    <row r="213" spans="1:27" hidden="1" outlineLevel="2">
      <c r="A213" s="4"/>
      <c r="B213" s="4"/>
      <c r="C213" s="4"/>
      <c r="D213" s="19"/>
      <c r="E213" s="1292"/>
      <c r="F213" s="78">
        <v>5</v>
      </c>
      <c r="G213" s="112"/>
      <c r="H213" s="134"/>
      <c r="I213" s="136"/>
      <c r="J213" s="136"/>
      <c r="K213" s="136"/>
      <c r="L213" s="135"/>
      <c r="M213" s="60" t="str">
        <f>IF(A8stdlife="n/a","n/a",IF(M$3&gt;(A8stdlife+$F213),('RFM input'!$L$338*(1+vanilla5)^0.5)-SUM($L213:L213),('RFM input'!$L$338*(1+vanilla5)^0.5)/A8stdlife))</f>
        <v>n/a</v>
      </c>
      <c r="N213" s="60" t="str">
        <f>IF(A8stdlife="n/a","n/a",IF(N$3&gt;(A8stdlife+$F213),('RFM input'!$L$338*(1+vanilla5)^0.5)-SUM($L213:M213),('RFM input'!$L$338*(1+vanilla5)^0.5)/A8stdlife))</f>
        <v>n/a</v>
      </c>
      <c r="O213" s="60" t="str">
        <f>IF(A8stdlife="n/a","n/a",IF(O$3&gt;(A8stdlife+$F213),('RFM input'!$L$338*(1+vanilla5)^0.5)-SUM($L213:N213),('RFM input'!$L$338*(1+vanilla5)^0.5)/A8stdlife))</f>
        <v>n/a</v>
      </c>
      <c r="P213" s="60" t="str">
        <f>IF(A8stdlife="n/a","n/a",IF(P$3&gt;(A8stdlife+$F213),('RFM input'!$L$338*(1+vanilla5)^0.5)-SUM($L213:O213),('RFM input'!$L$338*(1+vanilla5)^0.5)/A8stdlife))</f>
        <v>n/a</v>
      </c>
      <c r="Q213" s="60" t="str">
        <f>IF(A8stdlife="n/a","n/a",IF(Q$3&gt;(A8stdlife+$F213),('RFM input'!$L$338*(1+vanilla5)^0.5)-SUM($L213:P213),('RFM input'!$L$338*(1+vanilla5)^0.5)/A8stdlife))</f>
        <v>n/a</v>
      </c>
      <c r="R213" s="60"/>
      <c r="S213" s="94"/>
      <c r="T213" s="94"/>
      <c r="U213" s="94"/>
      <c r="V213" s="94"/>
      <c r="W213" s="94"/>
      <c r="X213" s="94"/>
      <c r="Y213" s="94"/>
      <c r="Z213" s="94"/>
      <c r="AA213" s="249"/>
    </row>
    <row r="214" spans="1:27" hidden="1" outlineLevel="2">
      <c r="A214" s="4"/>
      <c r="B214" s="4"/>
      <c r="C214" s="4"/>
      <c r="D214" s="19"/>
      <c r="E214" s="1292"/>
      <c r="F214" s="78">
        <v>6</v>
      </c>
      <c r="G214" s="112"/>
      <c r="H214" s="134"/>
      <c r="I214" s="136"/>
      <c r="J214" s="136"/>
      <c r="K214" s="136"/>
      <c r="L214" s="136"/>
      <c r="M214" s="135"/>
      <c r="N214" s="60" t="str">
        <f>IF(A8stdlife="n/a","n/a",IF(N$3&gt;(A8stdlife+$F214),('RFM input'!$M$338*(1+vanilla6)^0.5)-SUM($M214:M214),('RFM input'!$M$338*(1+vanilla6)^0.5)/A8stdlife))</f>
        <v>n/a</v>
      </c>
      <c r="O214" s="60" t="str">
        <f>IF(A8stdlife="n/a","n/a",IF(O$3&gt;(A8stdlife+$F214),('RFM input'!$M$338*(1+vanilla6)^0.5)-SUM($M214:N214),('RFM input'!$M$338*(1+vanilla6)^0.5)/A8stdlife))</f>
        <v>n/a</v>
      </c>
      <c r="P214" s="60" t="str">
        <f>IF(A8stdlife="n/a","n/a",IF(P$3&gt;(A8stdlife+$F214),('RFM input'!$M$338*(1+vanilla6)^0.5)-SUM($M214:O214),('RFM input'!$M$338*(1+vanilla6)^0.5)/A8stdlife))</f>
        <v>n/a</v>
      </c>
      <c r="Q214" s="60" t="str">
        <f>IF(A8stdlife="n/a","n/a",IF(Q$3&gt;(A8stdlife+$F214),('RFM input'!$M$338*(1+vanilla6)^0.5)-SUM($M214:P214),('RFM input'!$M$338*(1+vanilla6)^0.5)/A8stdlife))</f>
        <v>n/a</v>
      </c>
      <c r="R214" s="60"/>
      <c r="S214" s="94"/>
      <c r="T214" s="94"/>
      <c r="U214" s="94"/>
      <c r="V214" s="94"/>
      <c r="W214" s="94"/>
      <c r="X214" s="94"/>
      <c r="Y214" s="94"/>
      <c r="Z214" s="94"/>
      <c r="AA214" s="249"/>
    </row>
    <row r="215" spans="1:27" hidden="1" outlineLevel="2">
      <c r="A215" s="4"/>
      <c r="B215" s="4"/>
      <c r="C215" s="4"/>
      <c r="D215" s="19"/>
      <c r="E215" s="1292"/>
      <c r="F215" s="78">
        <v>7</v>
      </c>
      <c r="G215" s="112"/>
      <c r="H215" s="134"/>
      <c r="I215" s="136"/>
      <c r="J215" s="136"/>
      <c r="K215" s="136"/>
      <c r="L215" s="136"/>
      <c r="M215" s="136"/>
      <c r="N215" s="135"/>
      <c r="O215" s="60" t="str">
        <f>IF(A8stdlife="n/a","n/a",IF(O$3&gt;(A8stdlife+$F215),('RFM input'!$N$338*(1+vanilla7)^0.5)-SUM($N215:N215),('RFM input'!$N$338*(1+vanilla7)^0.5)/A8stdlife))</f>
        <v>n/a</v>
      </c>
      <c r="P215" s="60" t="str">
        <f>IF(A8stdlife="n/a","n/a",IF(P$3&gt;(A8stdlife+$F215),('RFM input'!$N$338*(1+vanilla7)^0.5)-SUM($N215:O215),('RFM input'!$N$338*(1+vanilla7)^0.5)/A8stdlife))</f>
        <v>n/a</v>
      </c>
      <c r="Q215" s="60" t="str">
        <f>IF(A8stdlife="n/a","n/a",IF(Q$3&gt;(A8stdlife+$F215),('RFM input'!$N$338*(1+vanilla7)^0.5)-SUM($N215:P215),('RFM input'!$N$338*(1+vanilla7)^0.5)/A8stdlife))</f>
        <v>n/a</v>
      </c>
      <c r="R215" s="60"/>
      <c r="S215" s="94"/>
      <c r="T215" s="94"/>
      <c r="U215" s="94"/>
      <c r="V215" s="94"/>
      <c r="W215" s="94"/>
      <c r="X215" s="94"/>
      <c r="Y215" s="94"/>
      <c r="Z215" s="94"/>
      <c r="AA215" s="249"/>
    </row>
    <row r="216" spans="1:27" hidden="1" outlineLevel="2">
      <c r="A216" s="4"/>
      <c r="B216" s="4"/>
      <c r="C216" s="4"/>
      <c r="D216" s="19"/>
      <c r="E216" s="1292"/>
      <c r="F216" s="78">
        <v>8</v>
      </c>
      <c r="G216" s="112"/>
      <c r="H216" s="134"/>
      <c r="I216" s="136"/>
      <c r="J216" s="136"/>
      <c r="K216" s="136"/>
      <c r="L216" s="136"/>
      <c r="M216" s="136"/>
      <c r="N216" s="136"/>
      <c r="O216" s="135"/>
      <c r="P216" s="60" t="str">
        <f>IF(A8stdlife="n/a","n/a",IF(P$3&gt;(A8stdlife+$F216),('RFM input'!$O$338*(1+vanilla8)^0.5)-SUM($O216:O216),('RFM input'!$O$338*(1+vanilla8)^0.5)/A8stdlife))</f>
        <v>n/a</v>
      </c>
      <c r="Q216" s="60" t="str">
        <f>IF(A8stdlife="n/a","n/a",IF(Q$3&gt;(A8stdlife+$F216),('RFM input'!$O$338*(1+vanilla8)^0.5)-SUM($O216:P216),('RFM input'!$O$338*(1+vanilla8)^0.5)/A8stdlife))</f>
        <v>n/a</v>
      </c>
      <c r="R216" s="60"/>
      <c r="S216" s="94"/>
      <c r="T216" s="94"/>
      <c r="U216" s="94"/>
      <c r="V216" s="94"/>
      <c r="W216" s="94"/>
      <c r="X216" s="94"/>
      <c r="Y216" s="94"/>
      <c r="Z216" s="94"/>
      <c r="AA216" s="249"/>
    </row>
    <row r="217" spans="1:27" hidden="1" outlineLevel="2">
      <c r="A217" s="4"/>
      <c r="B217" s="4"/>
      <c r="C217" s="4"/>
      <c r="D217" s="19"/>
      <c r="E217" s="1292"/>
      <c r="F217" s="78">
        <v>9</v>
      </c>
      <c r="G217" s="112"/>
      <c r="H217" s="134"/>
      <c r="I217" s="136"/>
      <c r="J217" s="136"/>
      <c r="K217" s="136"/>
      <c r="L217" s="136"/>
      <c r="M217" s="136"/>
      <c r="N217" s="136"/>
      <c r="O217" s="136"/>
      <c r="P217" s="135"/>
      <c r="Q217" s="60" t="str">
        <f>IF(A8stdlife="n/a","n/a",IF(Q$3&gt;(A8stdlife+$F217),('RFM input'!$P$338*(1+vanilla9)^0.5)-SUM($P217:P217),('RFM input'!$P$338*(1+vanilla9)^0.5)/A8stdlife))</f>
        <v>n/a</v>
      </c>
      <c r="R217" s="60"/>
      <c r="S217" s="94"/>
      <c r="T217" s="94"/>
      <c r="U217" s="94"/>
      <c r="V217" s="94"/>
      <c r="W217" s="94"/>
      <c r="X217" s="94"/>
      <c r="Y217" s="94"/>
      <c r="Z217" s="94"/>
      <c r="AA217" s="249"/>
    </row>
    <row r="218" spans="1:27" hidden="1" outlineLevel="2">
      <c r="A218" s="4"/>
      <c r="B218" s="4"/>
      <c r="C218" s="4"/>
      <c r="D218" s="19"/>
      <c r="E218" s="1292"/>
      <c r="F218" s="79">
        <v>10</v>
      </c>
      <c r="G218" s="112"/>
      <c r="H218" s="134"/>
      <c r="I218" s="136"/>
      <c r="J218" s="136"/>
      <c r="K218" s="136"/>
      <c r="L218" s="136"/>
      <c r="M218" s="136"/>
      <c r="N218" s="136"/>
      <c r="O218" s="136"/>
      <c r="P218" s="136"/>
      <c r="Q218" s="135"/>
      <c r="R218" s="60"/>
      <c r="S218" s="94"/>
      <c r="T218" s="94"/>
      <c r="U218" s="94"/>
      <c r="V218" s="94"/>
      <c r="W218" s="94"/>
      <c r="X218" s="94"/>
      <c r="Y218" s="94"/>
      <c r="Z218" s="94"/>
      <c r="AA218" s="249"/>
    </row>
    <row r="219" spans="1:27" hidden="1" outlineLevel="1" collapsed="1">
      <c r="A219" s="4"/>
      <c r="B219" s="4"/>
      <c r="C219" s="4"/>
      <c r="D219" s="218" t="str">
        <f>Asset8</f>
        <v>General Land</v>
      </c>
      <c r="E219" s="4"/>
      <c r="F219" s="4"/>
      <c r="G219" s="112"/>
      <c r="H219" s="435">
        <f>IF('RFM input'!$E$396='RFM input'!$G$395,-'RFM input'!H408,-SUM(H207:H218))</f>
        <v>0</v>
      </c>
      <c r="I219" s="435">
        <f>IF('RFM input'!$E$396='RFM input'!$G$395,-'RFM input'!I408,-SUM(I207:I218))</f>
        <v>0</v>
      </c>
      <c r="J219" s="435">
        <f>IF(COUNT($H219:I219)&gt;='RFM input'!$AA$7,0,IF('RFM input'!$E$396='RFM input'!$G$395,-'RFM input'!J408,-SUM(J207:J218)))</f>
        <v>0</v>
      </c>
      <c r="K219" s="435">
        <f>IF(COUNT($H219:J219)&gt;='RFM input'!$AA$7,0,IF('RFM input'!$E$396='RFM input'!$G$395,-'RFM input'!K408,-SUM(K207:K218)))</f>
        <v>0</v>
      </c>
      <c r="L219" s="435">
        <f>IF(COUNT($H219:K219)&gt;='RFM input'!$AA$7,0,IF('RFM input'!$E$396='RFM input'!$G$395,-'RFM input'!L408,-SUM(L207:L218)))</f>
        <v>0</v>
      </c>
      <c r="M219" s="435">
        <f>IF(COUNT($H219:L219)&gt;='RFM input'!$AA$7,0,IF('RFM input'!$E$396='RFM input'!$G$395,-'RFM input'!M408,-SUM(M207:M218)))</f>
        <v>0</v>
      </c>
      <c r="N219" s="435">
        <f>IF(COUNT($H219:M219)&gt;='RFM input'!$AA$7,0,IF('RFM input'!$E$396='RFM input'!$G$395,-'RFM input'!N408,-SUM(N207:N218)))</f>
        <v>0</v>
      </c>
      <c r="O219" s="435">
        <f>IF(COUNT($H219:N219)&gt;='RFM input'!$AA$7,0,IF('RFM input'!$E$396='RFM input'!$G$395,-'RFM input'!O408,-SUM(O207:O218)))</f>
        <v>0</v>
      </c>
      <c r="P219" s="435">
        <f>IF(COUNT($H219:O219)&gt;='RFM input'!$AA$7,0,IF('RFM input'!$E$396='RFM input'!$G$395,-'RFM input'!P408,-SUM(P207:P218)))</f>
        <v>0</v>
      </c>
      <c r="Q219" s="435">
        <f>IF(COUNT($H219:P219)&gt;='RFM input'!$AA$7,0,IF('RFM input'!$E$396='RFM input'!$G$395,-'RFM input'!Q408,-SUM(Q207:Q218)))</f>
        <v>0</v>
      </c>
      <c r="R219" s="58"/>
      <c r="S219" s="96"/>
      <c r="T219" s="96"/>
      <c r="U219" s="96"/>
      <c r="V219" s="96"/>
      <c r="W219" s="96"/>
      <c r="X219" s="96"/>
      <c r="Y219" s="96"/>
      <c r="Z219" s="96"/>
      <c r="AA219" s="249"/>
    </row>
    <row r="220" spans="1:27" hidden="1" outlineLevel="2">
      <c r="A220" s="4"/>
      <c r="B220" s="4"/>
      <c r="C220" s="219">
        <f>Asset9</f>
        <v>0</v>
      </c>
      <c r="D220" s="146"/>
      <c r="E220" s="25" t="s">
        <v>23</v>
      </c>
      <c r="F220" s="24"/>
      <c r="G220" s="167"/>
      <c r="H220" s="436">
        <f>IF(H$3&gt;A9remlife,A9value-SUM($G220:G220),IF(A9remlife="N/A","n/a",A9value/A9remlife))</f>
        <v>0</v>
      </c>
      <c r="I220" s="436">
        <f>IF(I$3&gt;A9remlife,A9value-SUM($G220:H220),IF(A9remlife="N/A","n/a",A9value/A9remlife))</f>
        <v>0</v>
      </c>
      <c r="J220" s="436">
        <f>IF(J$3&gt;A9remlife,A9value-SUM($G220:I220),IF(A9remlife="N/A","n/a",A9value/A9remlife))</f>
        <v>0</v>
      </c>
      <c r="K220" s="436">
        <f>IF(K$3&gt;A9remlife,A9value-SUM($G220:J220),IF(A9remlife="N/A","n/a",A9value/A9remlife))</f>
        <v>0</v>
      </c>
      <c r="L220" s="436">
        <f>IF(L$3&gt;A9remlife,A9value-SUM($G220:K220),IF(A9remlife="N/A","n/a",A9value/A9remlife))</f>
        <v>0</v>
      </c>
      <c r="M220" s="436">
        <f>IF(M$3&gt;A9remlife,A9value-SUM($G220:L220),IF(A9remlife="N/A","n/a",A9value/A9remlife))</f>
        <v>0</v>
      </c>
      <c r="N220" s="436">
        <f>IF(N$3&gt;A9remlife,A9value-SUM($G220:M220),IF(A9remlife="N/A","n/a",A9value/A9remlife))</f>
        <v>0</v>
      </c>
      <c r="O220" s="436">
        <f>IF(O$3&gt;A9remlife,A9value-SUM($G220:N220),IF(A9remlife="N/A","n/a",A9value/A9remlife))</f>
        <v>0</v>
      </c>
      <c r="P220" s="436">
        <f>IF(P$3&gt;A9remlife,A9value-SUM($G220:O220),IF(A9remlife="N/A","n/a",A9value/A9remlife))</f>
        <v>0</v>
      </c>
      <c r="Q220" s="436">
        <f>IF(Q$3&gt;A9remlife,A9value-SUM($G220:P220),IF(A9remlife="N/A","n/a",A9value/A9remlife))</f>
        <v>0</v>
      </c>
      <c r="R220" s="59"/>
      <c r="S220" s="94"/>
      <c r="T220" s="94"/>
      <c r="U220" s="94"/>
      <c r="V220" s="94"/>
      <c r="W220" s="94"/>
      <c r="X220" s="94"/>
      <c r="Y220" s="94"/>
      <c r="Z220" s="94"/>
      <c r="AA220" s="249"/>
    </row>
    <row r="221" spans="1:27" ht="12.75" hidden="1" customHeight="1" outlineLevel="2">
      <c r="A221" s="4"/>
      <c r="B221" s="4"/>
      <c r="C221" s="4"/>
      <c r="D221" s="19"/>
      <c r="E221" s="1291" t="s">
        <v>50</v>
      </c>
      <c r="F221" s="78"/>
      <c r="G221" s="112"/>
      <c r="H221" s="60"/>
      <c r="I221" s="60"/>
      <c r="J221" s="60"/>
      <c r="K221" s="60"/>
      <c r="L221" s="60"/>
      <c r="M221" s="148"/>
      <c r="N221" s="103"/>
      <c r="O221" s="60"/>
      <c r="P221" s="60"/>
      <c r="Q221" s="60"/>
      <c r="R221" s="60"/>
      <c r="S221" s="94"/>
      <c r="T221" s="94"/>
      <c r="U221" s="94"/>
      <c r="V221" s="94"/>
      <c r="W221" s="94"/>
      <c r="X221" s="94"/>
      <c r="Y221" s="94"/>
      <c r="Z221" s="94"/>
      <c r="AA221" s="249"/>
    </row>
    <row r="222" spans="1:27" hidden="1" outlineLevel="2">
      <c r="A222" s="4"/>
      <c r="B222" s="4"/>
      <c r="C222" s="4"/>
      <c r="D222" s="19"/>
      <c r="E222" s="1292"/>
      <c r="F222" s="78">
        <v>1</v>
      </c>
      <c r="G222" s="112"/>
      <c r="H222" s="133"/>
      <c r="I222" s="60">
        <f>IF(A9stdlife="n/a","n/a",IF(I$3&gt;(A9stdlife+$F222),('RFM input'!$H$339*(1+vanilla1)^0.5)-SUM($H222:H222),('RFM input'!$H$339*(1+vanilla1)^0.5)/A9stdlife))</f>
        <v>0</v>
      </c>
      <c r="J222" s="60">
        <f>IF(A9stdlife="n/a","n/a",IF(J$3&gt;(A9stdlife+$F222),('RFM input'!$H$339*(1+vanilla1)^0.5)-SUM($H222:I222),('RFM input'!$H$339*(1+vanilla1)^0.5)/A9stdlife))</f>
        <v>0</v>
      </c>
      <c r="K222" s="60">
        <f>IF(A9stdlife="n/a","n/a",IF(K$3&gt;(A9stdlife+$F222),('RFM input'!$H$339*(1+vanilla1)^0.5)-SUM($H222:J222),('RFM input'!$H$339*(1+vanilla1)^0.5)/A9stdlife))</f>
        <v>0</v>
      </c>
      <c r="L222" s="60">
        <f>IF(A9stdlife="n/a","n/a",IF(L$3&gt;(A9stdlife+$F222),('RFM input'!$H$339*(1+vanilla1)^0.5)-SUM($H222:K222),('RFM input'!$H$339*(1+vanilla1)^0.5)/A9stdlife))</f>
        <v>0</v>
      </c>
      <c r="M222" s="60">
        <f>IF(A9stdlife="n/a","n/a",IF(M$3&gt;(A9stdlife+$F222),('RFM input'!$H$339*(1+vanilla1)^0.5)-SUM($H222:L222),('RFM input'!$H$339*(1+vanilla1)^0.5)/A9stdlife))</f>
        <v>0</v>
      </c>
      <c r="N222" s="60">
        <f>IF(A9stdlife="n/a","n/a",IF(N$3&gt;(A9stdlife+$F222),('RFM input'!$H$339*(1+vanilla1)^0.5)-SUM($H222:M222),('RFM input'!$H$339*(1+vanilla1)^0.5)/A9stdlife))</f>
        <v>0</v>
      </c>
      <c r="O222" s="60">
        <f>IF(A9stdlife="n/a","n/a",IF(O$3&gt;(A9stdlife+$F222),('RFM input'!$H$339*(1+vanilla1)^0.5)-SUM($H222:N222),('RFM input'!$H$339*(1+vanilla1)^0.5)/A9stdlife))</f>
        <v>0</v>
      </c>
      <c r="P222" s="60">
        <f>IF(A9stdlife="n/a","n/a",IF(P$3&gt;(A9stdlife+$F222),('RFM input'!$H$339*(1+vanilla1)^0.5)-SUM($H222:O222),('RFM input'!$H$339*(1+vanilla1)^0.5)/A9stdlife))</f>
        <v>0</v>
      </c>
      <c r="Q222" s="60">
        <f>IF(A9stdlife="n/a","n/a",IF(Q$3&gt;(A9stdlife+$F222),('RFM input'!$H$339*(1+vanilla1)^0.5)-SUM($H222:P222),('RFM input'!$H$339*(1+vanilla1)^0.5)/A9stdlife))</f>
        <v>0</v>
      </c>
      <c r="R222" s="60"/>
      <c r="S222" s="94"/>
      <c r="T222" s="94"/>
      <c r="U222" s="94"/>
      <c r="V222" s="94"/>
      <c r="W222" s="94"/>
      <c r="X222" s="94"/>
      <c r="Y222" s="94"/>
      <c r="Z222" s="94"/>
      <c r="AA222" s="249"/>
    </row>
    <row r="223" spans="1:27" hidden="1" outlineLevel="2">
      <c r="A223" s="4"/>
      <c r="B223" s="4"/>
      <c r="C223" s="4"/>
      <c r="D223" s="19"/>
      <c r="E223" s="1292"/>
      <c r="F223" s="78">
        <v>2</v>
      </c>
      <c r="G223" s="112"/>
      <c r="H223" s="134"/>
      <c r="I223" s="135"/>
      <c r="J223" s="60">
        <f>IF(A9stdlife="n/a","n/a",IF(J$3&gt;(A9stdlife+$F223),('RFM input'!$I$339*(1+vanilla2)^0.5)-SUM($I223:I223),('RFM input'!$I$339*(1+vanilla2)^0.5)/A9stdlife))</f>
        <v>0</v>
      </c>
      <c r="K223" s="60">
        <f>IF(A9stdlife="n/a","n/a",IF(K$3&gt;(A9stdlife+$F223),('RFM input'!$I$339*(1+vanilla2)^0.5)-SUM($I223:J223),('RFM input'!$I$339*(1+vanilla2)^0.5)/A9stdlife))</f>
        <v>0</v>
      </c>
      <c r="L223" s="60">
        <f>IF(A9stdlife="n/a","n/a",IF(L$3&gt;(A9stdlife+$F223),('RFM input'!$I$339*(1+vanilla2)^0.5)-SUM($I223:K223),('RFM input'!$I$339*(1+vanilla2)^0.5)/A9stdlife))</f>
        <v>0</v>
      </c>
      <c r="M223" s="60">
        <f>IF(A9stdlife="n/a","n/a",IF(M$3&gt;(A9stdlife+$F223),('RFM input'!$I$339*(1+vanilla2)^0.5)-SUM($I223:L223),('RFM input'!$I$339*(1+vanilla2)^0.5)/A9stdlife))</f>
        <v>0</v>
      </c>
      <c r="N223" s="60">
        <f>IF(A9stdlife="n/a","n/a",IF(N$3&gt;(A9stdlife+$F223),('RFM input'!$I$339*(1+vanilla2)^0.5)-SUM($I223:M223),('RFM input'!$I$339*(1+vanilla2)^0.5)/A9stdlife))</f>
        <v>0</v>
      </c>
      <c r="O223" s="60">
        <f>IF(A9stdlife="n/a","n/a",IF(O$3&gt;(A9stdlife+$F223),('RFM input'!$I$339*(1+vanilla2)^0.5)-SUM($I223:N223),('RFM input'!$I$339*(1+vanilla2)^0.5)/A9stdlife))</f>
        <v>0</v>
      </c>
      <c r="P223" s="60">
        <f>IF(A9stdlife="n/a","n/a",IF(P$3&gt;(A9stdlife+$F223),('RFM input'!$I$339*(1+vanilla2)^0.5)-SUM($I223:O223),('RFM input'!$I$339*(1+vanilla2)^0.5)/A9stdlife))</f>
        <v>0</v>
      </c>
      <c r="Q223" s="60">
        <f>IF(A9stdlife="n/a","n/a",IF(Q$3&gt;(A9stdlife+$F223),('RFM input'!$I$339*(1+vanilla2)^0.5)-SUM($I223:P223),('RFM input'!$I$339*(1+vanilla2)^0.5)/A9stdlife))</f>
        <v>0</v>
      </c>
      <c r="R223" s="60"/>
      <c r="S223" s="94"/>
      <c r="T223" s="94"/>
      <c r="U223" s="94"/>
      <c r="V223" s="94"/>
      <c r="W223" s="94"/>
      <c r="X223" s="94"/>
      <c r="Y223" s="94"/>
      <c r="Z223" s="94"/>
      <c r="AA223" s="249"/>
    </row>
    <row r="224" spans="1:27" hidden="1" outlineLevel="2">
      <c r="A224" s="4"/>
      <c r="B224" s="4"/>
      <c r="C224" s="4"/>
      <c r="D224" s="19"/>
      <c r="E224" s="1292"/>
      <c r="F224" s="78">
        <v>3</v>
      </c>
      <c r="G224" s="112"/>
      <c r="H224" s="134"/>
      <c r="I224" s="136"/>
      <c r="J224" s="135"/>
      <c r="K224" s="60">
        <f>IF(A9stdlife="n/a","n/a",IF(K$3&gt;(A9stdlife+$F224),('RFM input'!$J$339*(1+vanilla3)^0.5)-SUM($J224:J224),('RFM input'!$J$339*(1+vanilla3)^0.5)/A9stdlife))</f>
        <v>0</v>
      </c>
      <c r="L224" s="60">
        <f>IF(A9stdlife="n/a","n/a",IF(L$3&gt;(A9stdlife+$F224),('RFM input'!$J$339*(1+vanilla3)^0.5)-SUM($J224:K224),('RFM input'!$J$339*(1+vanilla3)^0.5)/A9stdlife))</f>
        <v>0</v>
      </c>
      <c r="M224" s="60">
        <f>IF(A9stdlife="n/a","n/a",IF(M$3&gt;(A9stdlife+$F224),('RFM input'!$J$339*(1+vanilla3)^0.5)-SUM($J224:L224),('RFM input'!$J$339*(1+vanilla3)^0.5)/A9stdlife))</f>
        <v>0</v>
      </c>
      <c r="N224" s="60">
        <f>IF(A9stdlife="n/a","n/a",IF(N$3&gt;(A9stdlife+$F224),('RFM input'!$J$339*(1+vanilla3)^0.5)-SUM($J224:M224),('RFM input'!$J$339*(1+vanilla3)^0.5)/A9stdlife))</f>
        <v>0</v>
      </c>
      <c r="O224" s="60">
        <f>IF(A9stdlife="n/a","n/a",IF(O$3&gt;(A9stdlife+$F224),('RFM input'!$J$339*(1+vanilla3)^0.5)-SUM($J224:N224),('RFM input'!$J$339*(1+vanilla3)^0.5)/A9stdlife))</f>
        <v>0</v>
      </c>
      <c r="P224" s="60">
        <f>IF(A9stdlife="n/a","n/a",IF(P$3&gt;(A9stdlife+$F224),('RFM input'!$J$339*(1+vanilla3)^0.5)-SUM($J224:O224),('RFM input'!$J$339*(1+vanilla3)^0.5)/A9stdlife))</f>
        <v>0</v>
      </c>
      <c r="Q224" s="60">
        <f>IF(A9stdlife="n/a","n/a",IF(Q$3&gt;(A9stdlife+$F224),('RFM input'!$J$339*(1+vanilla3)^0.5)-SUM($J224:P224),('RFM input'!$J$339*(1+vanilla3)^0.5)/A9stdlife))</f>
        <v>0</v>
      </c>
      <c r="R224" s="60"/>
      <c r="S224" s="94"/>
      <c r="T224" s="94"/>
      <c r="U224" s="94"/>
      <c r="V224" s="94"/>
      <c r="W224" s="94"/>
      <c r="X224" s="94"/>
      <c r="Y224" s="94"/>
      <c r="Z224" s="94"/>
      <c r="AA224" s="249"/>
    </row>
    <row r="225" spans="1:27" hidden="1" outlineLevel="2">
      <c r="A225" s="4"/>
      <c r="B225" s="4"/>
      <c r="C225" s="4"/>
      <c r="D225" s="19"/>
      <c r="E225" s="1292"/>
      <c r="F225" s="78">
        <v>4</v>
      </c>
      <c r="G225" s="112"/>
      <c r="H225" s="134"/>
      <c r="I225" s="136"/>
      <c r="J225" s="136"/>
      <c r="K225" s="135"/>
      <c r="L225" s="60">
        <f>IF(A9stdlife="n/a","n/a",IF(L$3&gt;(A9stdlife+$F225),('RFM input'!$K$339*(1+vanilla4)^0.5)-SUM($K225:K225),('RFM input'!$K$339*(1+vanilla4)^0.5)/A9stdlife))</f>
        <v>0</v>
      </c>
      <c r="M225" s="60">
        <f>IF(A9stdlife="n/a","n/a",IF(M$3&gt;(A9stdlife+$F225),('RFM input'!$K$339*(1+vanilla4)^0.5)-SUM($K225:L225),('RFM input'!$K$339*(1+vanilla4)^0.5)/A9stdlife))</f>
        <v>0</v>
      </c>
      <c r="N225" s="60">
        <f>IF(A9stdlife="n/a","n/a",IF(N$3&gt;(A9stdlife+$F225),('RFM input'!$K$339*(1+vanilla4)^0.5)-SUM($K225:M225),('RFM input'!$K$339*(1+vanilla4)^0.5)/A9stdlife))</f>
        <v>0</v>
      </c>
      <c r="O225" s="60">
        <f>IF(A9stdlife="n/a","n/a",IF(O$3&gt;(A9stdlife+$F225),('RFM input'!$K$339*(1+vanilla4)^0.5)-SUM($K225:N225),('RFM input'!$K$339*(1+vanilla4)^0.5)/A9stdlife))</f>
        <v>0</v>
      </c>
      <c r="P225" s="60">
        <f>IF(A9stdlife="n/a","n/a",IF(P$3&gt;(A9stdlife+$F225),('RFM input'!$K$339*(1+vanilla4)^0.5)-SUM($K225:O225),('RFM input'!$K$339*(1+vanilla4)^0.5)/A9stdlife))</f>
        <v>0</v>
      </c>
      <c r="Q225" s="60">
        <f>IF(A9stdlife="n/a","n/a",IF(Q$3&gt;(A9stdlife+$F225),('RFM input'!$K$339*(1+vanilla4)^0.5)-SUM($K225:P225),('RFM input'!$K$339*(1+vanilla4)^0.5)/A9stdlife))</f>
        <v>0</v>
      </c>
      <c r="R225" s="60"/>
      <c r="S225" s="94"/>
      <c r="T225" s="94"/>
      <c r="U225" s="94"/>
      <c r="V225" s="94"/>
      <c r="W225" s="94"/>
      <c r="X225" s="94"/>
      <c r="Y225" s="94"/>
      <c r="Z225" s="94"/>
      <c r="AA225" s="249"/>
    </row>
    <row r="226" spans="1:27" hidden="1" outlineLevel="2">
      <c r="A226" s="4"/>
      <c r="B226" s="4"/>
      <c r="C226" s="4"/>
      <c r="D226" s="19"/>
      <c r="E226" s="1292"/>
      <c r="F226" s="78">
        <v>5</v>
      </c>
      <c r="G226" s="112"/>
      <c r="H226" s="134"/>
      <c r="I226" s="136"/>
      <c r="J226" s="136"/>
      <c r="K226" s="136"/>
      <c r="L226" s="135"/>
      <c r="M226" s="60">
        <f>IF(A9stdlife="n/a","n/a",IF(M$3&gt;(A9stdlife+$F226),('RFM input'!$L$339*(1+vanilla5)^0.5)-SUM($L226:L226),('RFM input'!$L$339*(1+vanilla5)^0.5)/A9stdlife))</f>
        <v>0</v>
      </c>
      <c r="N226" s="60">
        <f>IF(A9stdlife="n/a","n/a",IF(N$3&gt;(A9stdlife+$F226),('RFM input'!$L$339*(1+vanilla5)^0.5)-SUM($L226:M226),('RFM input'!$L$339*(1+vanilla5)^0.5)/A9stdlife))</f>
        <v>0</v>
      </c>
      <c r="O226" s="60">
        <f>IF(A9stdlife="n/a","n/a",IF(O$3&gt;(A9stdlife+$F226),('RFM input'!$L$339*(1+vanilla5)^0.5)-SUM($L226:N226),('RFM input'!$L$339*(1+vanilla5)^0.5)/A9stdlife))</f>
        <v>0</v>
      </c>
      <c r="P226" s="60">
        <f>IF(A9stdlife="n/a","n/a",IF(P$3&gt;(A9stdlife+$F226),('RFM input'!$L$339*(1+vanilla5)^0.5)-SUM($L226:O226),('RFM input'!$L$339*(1+vanilla5)^0.5)/A9stdlife))</f>
        <v>0</v>
      </c>
      <c r="Q226" s="60">
        <f>IF(A9stdlife="n/a","n/a",IF(Q$3&gt;(A9stdlife+$F226),('RFM input'!$L$339*(1+vanilla5)^0.5)-SUM($L226:P226),('RFM input'!$L$339*(1+vanilla5)^0.5)/A9stdlife))</f>
        <v>0</v>
      </c>
      <c r="R226" s="60"/>
      <c r="S226" s="94"/>
      <c r="T226" s="94"/>
      <c r="U226" s="94"/>
      <c r="V226" s="94"/>
      <c r="W226" s="94"/>
      <c r="X226" s="94"/>
      <c r="Y226" s="94"/>
      <c r="Z226" s="94"/>
      <c r="AA226" s="249"/>
    </row>
    <row r="227" spans="1:27" hidden="1" outlineLevel="2">
      <c r="A227" s="4"/>
      <c r="B227" s="4"/>
      <c r="C227" s="4"/>
      <c r="D227" s="19"/>
      <c r="E227" s="1292"/>
      <c r="F227" s="78">
        <v>6</v>
      </c>
      <c r="G227" s="112"/>
      <c r="H227" s="134"/>
      <c r="I227" s="136"/>
      <c r="J227" s="136"/>
      <c r="K227" s="136"/>
      <c r="L227" s="136"/>
      <c r="M227" s="135"/>
      <c r="N227" s="60">
        <f>IF(A9stdlife="n/a","n/a",IF(N$3&gt;(A9stdlife+$F227),('RFM input'!$M$339*(1+vanilla6)^0.5)-SUM($M227:M227),('RFM input'!$M$339*(1+vanilla6)^0.5)/A9stdlife))</f>
        <v>0</v>
      </c>
      <c r="O227" s="60">
        <f>IF(A9stdlife="n/a","n/a",IF(O$3&gt;(A9stdlife+$F227),('RFM input'!$M$339*(1+vanilla6)^0.5)-SUM($M227:N227),('RFM input'!$M$339*(1+vanilla6)^0.5)/A9stdlife))</f>
        <v>0</v>
      </c>
      <c r="P227" s="60">
        <f>IF(A9stdlife="n/a","n/a",IF(P$3&gt;(A9stdlife+$F227),('RFM input'!$M$339*(1+vanilla6)^0.5)-SUM($M227:O227),('RFM input'!$M$339*(1+vanilla6)^0.5)/A9stdlife))</f>
        <v>0</v>
      </c>
      <c r="Q227" s="60">
        <f>IF(A9stdlife="n/a","n/a",IF(Q$3&gt;(A9stdlife+$F227),('RFM input'!$M$339*(1+vanilla6)^0.5)-SUM($M227:P227),('RFM input'!$M$339*(1+vanilla6)^0.5)/A9stdlife))</f>
        <v>0</v>
      </c>
      <c r="R227" s="60"/>
      <c r="S227" s="94"/>
      <c r="T227" s="94"/>
      <c r="U227" s="94"/>
      <c r="V227" s="94"/>
      <c r="W227" s="94"/>
      <c r="X227" s="94"/>
      <c r="Y227" s="94"/>
      <c r="Z227" s="94"/>
      <c r="AA227" s="249"/>
    </row>
    <row r="228" spans="1:27" hidden="1" outlineLevel="2">
      <c r="A228" s="4"/>
      <c r="B228" s="4"/>
      <c r="C228" s="4"/>
      <c r="D228" s="19"/>
      <c r="E228" s="1292"/>
      <c r="F228" s="78">
        <v>7</v>
      </c>
      <c r="G228" s="112"/>
      <c r="H228" s="134"/>
      <c r="I228" s="136"/>
      <c r="J228" s="136"/>
      <c r="K228" s="136"/>
      <c r="L228" s="136"/>
      <c r="M228" s="136"/>
      <c r="N228" s="135"/>
      <c r="O228" s="60">
        <f>IF(A9stdlife="n/a","n/a",IF(O$3&gt;(A9stdlife+$F228),('RFM input'!$N$339*(1+vanilla7)^0.5)-SUM($N228:N228),('RFM input'!$N$339*(1+vanilla7)^0.5)/A9stdlife))</f>
        <v>0</v>
      </c>
      <c r="P228" s="60">
        <f>IF(A9stdlife="n/a","n/a",IF(P$3&gt;(A9stdlife+$F228),('RFM input'!$N$339*(1+vanilla7)^0.5)-SUM($N228:O228),('RFM input'!$N$339*(1+vanilla7)^0.5)/A9stdlife))</f>
        <v>0</v>
      </c>
      <c r="Q228" s="60">
        <f>IF(A9stdlife="n/a","n/a",IF(Q$3&gt;(A9stdlife+$F228),('RFM input'!$N$339*(1+vanilla7)^0.5)-SUM($N228:P228),('RFM input'!$N$339*(1+vanilla7)^0.5)/A9stdlife))</f>
        <v>0</v>
      </c>
      <c r="R228" s="60"/>
      <c r="S228" s="94"/>
      <c r="T228" s="94"/>
      <c r="U228" s="94"/>
      <c r="V228" s="94"/>
      <c r="W228" s="94"/>
      <c r="X228" s="94"/>
      <c r="Y228" s="94"/>
      <c r="Z228" s="94"/>
      <c r="AA228" s="249"/>
    </row>
    <row r="229" spans="1:27" hidden="1" outlineLevel="2">
      <c r="A229" s="4"/>
      <c r="B229" s="4"/>
      <c r="C229" s="4"/>
      <c r="D229" s="19"/>
      <c r="E229" s="1292"/>
      <c r="F229" s="78">
        <v>8</v>
      </c>
      <c r="G229" s="112"/>
      <c r="H229" s="134"/>
      <c r="I229" s="136"/>
      <c r="J229" s="136"/>
      <c r="K229" s="136"/>
      <c r="L229" s="136"/>
      <c r="M229" s="136"/>
      <c r="N229" s="136"/>
      <c r="O229" s="135"/>
      <c r="P229" s="60">
        <f>IF(A9stdlife="n/a","n/a",IF(P$3&gt;(A9stdlife+$F229),('RFM input'!$O$339*(1+vanilla8)^0.5)-SUM($O229:O229),('RFM input'!$O$339*(1+vanilla8)^0.5)/A9stdlife))</f>
        <v>0</v>
      </c>
      <c r="Q229" s="60">
        <f>IF(A9stdlife="n/a","n/a",IF(Q$3&gt;(A9stdlife+$F229),('RFM input'!$O$339*(1+vanilla8)^0.5)-SUM($O229:P229),('RFM input'!$O$339*(1+vanilla8)^0.5)/A9stdlife))</f>
        <v>0</v>
      </c>
      <c r="R229" s="60"/>
      <c r="S229" s="94"/>
      <c r="T229" s="94"/>
      <c r="U229" s="94"/>
      <c r="V229" s="94"/>
      <c r="W229" s="94"/>
      <c r="X229" s="94"/>
      <c r="Y229" s="94"/>
      <c r="Z229" s="94"/>
      <c r="AA229" s="249"/>
    </row>
    <row r="230" spans="1:27" hidden="1" outlineLevel="2">
      <c r="A230" s="4"/>
      <c r="B230" s="4"/>
      <c r="C230" s="4"/>
      <c r="D230" s="19"/>
      <c r="E230" s="1292"/>
      <c r="F230" s="78">
        <v>9</v>
      </c>
      <c r="G230" s="112"/>
      <c r="H230" s="134"/>
      <c r="I230" s="136"/>
      <c r="J230" s="136"/>
      <c r="K230" s="136"/>
      <c r="L230" s="136"/>
      <c r="M230" s="136"/>
      <c r="N230" s="136"/>
      <c r="O230" s="136"/>
      <c r="P230" s="135"/>
      <c r="Q230" s="60">
        <f>IF(A9stdlife="n/a","n/a",IF(Q$3&gt;(A9stdlife+$F230),('RFM input'!$P$339*(1+vanilla9)^0.5)-SUM($P230:P230),('RFM input'!$P$339*(1+vanilla9)^0.5)/A9stdlife))</f>
        <v>0</v>
      </c>
      <c r="R230" s="60"/>
      <c r="S230" s="94"/>
      <c r="T230" s="94"/>
      <c r="U230" s="94"/>
      <c r="V230" s="94"/>
      <c r="W230" s="94"/>
      <c r="X230" s="94"/>
      <c r="Y230" s="94"/>
      <c r="Z230" s="94"/>
      <c r="AA230" s="249"/>
    </row>
    <row r="231" spans="1:27" hidden="1" outlineLevel="2">
      <c r="A231" s="4"/>
      <c r="B231" s="4"/>
      <c r="C231" s="4"/>
      <c r="D231" s="19"/>
      <c r="E231" s="1292"/>
      <c r="F231" s="79">
        <v>10</v>
      </c>
      <c r="G231" s="112"/>
      <c r="H231" s="134"/>
      <c r="I231" s="136"/>
      <c r="J231" s="136"/>
      <c r="K231" s="136"/>
      <c r="L231" s="136"/>
      <c r="M231" s="136"/>
      <c r="N231" s="136"/>
      <c r="O231" s="136"/>
      <c r="P231" s="136"/>
      <c r="Q231" s="135"/>
      <c r="R231" s="60"/>
      <c r="S231" s="94"/>
      <c r="T231" s="94"/>
      <c r="U231" s="94"/>
      <c r="V231" s="94"/>
      <c r="W231" s="94"/>
      <c r="X231" s="94"/>
      <c r="Y231" s="94"/>
      <c r="Z231" s="94"/>
      <c r="AA231" s="249"/>
    </row>
    <row r="232" spans="1:27" hidden="1" outlineLevel="1" collapsed="1">
      <c r="A232" s="4"/>
      <c r="B232" s="4"/>
      <c r="C232" s="4"/>
      <c r="D232" s="218">
        <f>Asset9</f>
        <v>0</v>
      </c>
      <c r="E232" s="4"/>
      <c r="F232" s="4"/>
      <c r="G232" s="112"/>
      <c r="H232" s="435">
        <f>IF('RFM input'!$E$396='RFM input'!$G$395,-'RFM input'!H409,-SUM(H220:H231))</f>
        <v>0</v>
      </c>
      <c r="I232" s="435">
        <f>IF('RFM input'!$E$396='RFM input'!$G$395,-'RFM input'!I409,-SUM(I220:I231))</f>
        <v>0</v>
      </c>
      <c r="J232" s="435">
        <f>IF(COUNT($H232:I232)&gt;='RFM input'!$AA$7,0,IF('RFM input'!$E$396='RFM input'!$G$395,-'RFM input'!J409,-SUM(J220:J231)))</f>
        <v>0</v>
      </c>
      <c r="K232" s="435">
        <f>IF(COUNT($H232:J232)&gt;='RFM input'!$AA$7,0,IF('RFM input'!$E$396='RFM input'!$G$395,-'RFM input'!K409,-SUM(K220:K231)))</f>
        <v>0</v>
      </c>
      <c r="L232" s="435">
        <f>IF(COUNT($H232:K232)&gt;='RFM input'!$AA$7,0,IF('RFM input'!$E$396='RFM input'!$G$395,-'RFM input'!L409,-SUM(L220:L231)))</f>
        <v>0</v>
      </c>
      <c r="M232" s="435">
        <f>IF(COUNT($H232:L232)&gt;='RFM input'!$AA$7,0,IF('RFM input'!$E$396='RFM input'!$G$395,-'RFM input'!M409,-SUM(M220:M231)))</f>
        <v>0</v>
      </c>
      <c r="N232" s="435">
        <f>IF(COUNT($H232:M232)&gt;='RFM input'!$AA$7,0,IF('RFM input'!$E$396='RFM input'!$G$395,-'RFM input'!N409,-SUM(N220:N231)))</f>
        <v>0</v>
      </c>
      <c r="O232" s="435">
        <f>IF(COUNT($H232:N232)&gt;='RFM input'!$AA$7,0,IF('RFM input'!$E$396='RFM input'!$G$395,-'RFM input'!O409,-SUM(O220:O231)))</f>
        <v>0</v>
      </c>
      <c r="P232" s="435">
        <f>IF(COUNT($H232:O232)&gt;='RFM input'!$AA$7,0,IF('RFM input'!$E$396='RFM input'!$G$395,-'RFM input'!P409,-SUM(P220:P231)))</f>
        <v>0</v>
      </c>
      <c r="Q232" s="435">
        <f>IF(COUNT($H232:P232)&gt;='RFM input'!$AA$7,0,IF('RFM input'!$E$396='RFM input'!$G$395,-'RFM input'!Q409,-SUM(Q220:Q231)))</f>
        <v>0</v>
      </c>
      <c r="R232" s="58"/>
      <c r="S232" s="96"/>
      <c r="T232" s="96"/>
      <c r="U232" s="96"/>
      <c r="V232" s="96"/>
      <c r="W232" s="96"/>
      <c r="X232" s="96"/>
      <c r="Y232" s="96"/>
      <c r="Z232" s="96"/>
      <c r="AA232" s="249"/>
    </row>
    <row r="233" spans="1:27" hidden="1" outlineLevel="2">
      <c r="A233" s="4"/>
      <c r="B233" s="4"/>
      <c r="C233" s="219">
        <f>Asset10</f>
        <v>0</v>
      </c>
      <c r="D233" s="146"/>
      <c r="E233" s="25" t="s">
        <v>23</v>
      </c>
      <c r="F233" s="24"/>
      <c r="G233" s="167"/>
      <c r="H233" s="436">
        <f>IF(H$3&gt;A10remlife,A10value-SUM($G233:G233),IF(A10remlife="N/A","n/a",A10value/A10remlife))</f>
        <v>0</v>
      </c>
      <c r="I233" s="436">
        <f>IF(I$3&gt;A10remlife,A10value-SUM($G233:H233),IF(A10remlife="N/A","n/a",A10value/A10remlife))</f>
        <v>0</v>
      </c>
      <c r="J233" s="436">
        <f>IF(J$3&gt;A10remlife,A10value-SUM($G233:I233),IF(A10remlife="N/A","n/a",A10value/A10remlife))</f>
        <v>0</v>
      </c>
      <c r="K233" s="436">
        <f>IF(K$3&gt;A10remlife,A10value-SUM($G233:J233),IF(A10remlife="N/A","n/a",A10value/A10remlife))</f>
        <v>0</v>
      </c>
      <c r="L233" s="436">
        <f>IF(L$3&gt;A10remlife,A10value-SUM($G233:K233),IF(A10remlife="N/A","n/a",A10value/A10remlife))</f>
        <v>0</v>
      </c>
      <c r="M233" s="436">
        <f>IF(M$3&gt;A10remlife,A10value-SUM($G233:L233),IF(A10remlife="N/A","n/a",A10value/A10remlife))</f>
        <v>0</v>
      </c>
      <c r="N233" s="436">
        <f>IF(N$3&gt;A10remlife,A10value-SUM($G233:M233),IF(A10remlife="N/A","n/a",A10value/A10remlife))</f>
        <v>0</v>
      </c>
      <c r="O233" s="436">
        <f>IF(O$3&gt;A10remlife,A10value-SUM($G233:N233),IF(A10remlife="N/A","n/a",A10value/A10remlife))</f>
        <v>0</v>
      </c>
      <c r="P233" s="436">
        <f>IF(P$3&gt;A10remlife,A10value-SUM($G233:O233),IF(A10remlife="N/A","n/a",A10value/A10remlife))</f>
        <v>0</v>
      </c>
      <c r="Q233" s="436">
        <f>IF(Q$3&gt;A10remlife,A10value-SUM($G233:P233),IF(A10remlife="N/A","n/a",A10value/A10remlife))</f>
        <v>0</v>
      </c>
      <c r="R233" s="59"/>
      <c r="S233" s="94"/>
      <c r="T233" s="94"/>
      <c r="U233" s="94"/>
      <c r="V233" s="94"/>
      <c r="W233" s="94"/>
      <c r="X233" s="94"/>
      <c r="Y233" s="94"/>
      <c r="Z233" s="94"/>
      <c r="AA233" s="249"/>
    </row>
    <row r="234" spans="1:27" ht="12.75" hidden="1" customHeight="1" outlineLevel="2">
      <c r="A234" s="4"/>
      <c r="B234" s="4"/>
      <c r="C234" s="4"/>
      <c r="D234" s="147"/>
      <c r="E234" s="1291" t="s">
        <v>50</v>
      </c>
      <c r="F234" s="78"/>
      <c r="G234" s="112"/>
      <c r="H234" s="60"/>
      <c r="I234" s="60"/>
      <c r="J234" s="60"/>
      <c r="K234" s="60"/>
      <c r="L234" s="60"/>
      <c r="M234" s="148"/>
      <c r="N234" s="103"/>
      <c r="O234" s="60"/>
      <c r="P234" s="60"/>
      <c r="Q234" s="60"/>
      <c r="R234" s="60"/>
      <c r="S234" s="94"/>
      <c r="T234" s="94"/>
      <c r="U234" s="94"/>
      <c r="V234" s="94"/>
      <c r="W234" s="94"/>
      <c r="X234" s="94"/>
      <c r="Y234" s="94"/>
      <c r="Z234" s="94"/>
      <c r="AA234" s="249"/>
    </row>
    <row r="235" spans="1:27" hidden="1" outlineLevel="2">
      <c r="A235" s="4"/>
      <c r="B235" s="4"/>
      <c r="C235" s="4"/>
      <c r="D235" s="19"/>
      <c r="E235" s="1292"/>
      <c r="F235" s="78">
        <v>1</v>
      </c>
      <c r="G235" s="112"/>
      <c r="H235" s="133"/>
      <c r="I235" s="60">
        <f>IF(A10stdlife="n/a","n/a",IF(I$3&gt;(A10stdlife+$F235),('RFM input'!$H$340*(1+vanilla1)^0.5)-SUM($H235:H235),('RFM input'!$H$340*(1+vanilla1)^0.5)/A10stdlife))</f>
        <v>0</v>
      </c>
      <c r="J235" s="60">
        <f>IF(A10stdlife="n/a","n/a",IF(J$3&gt;(A10stdlife+$F235),('RFM input'!$H$340*(1+vanilla1)^0.5)-SUM($H235:I235),('RFM input'!$H$340*(1+vanilla1)^0.5)/A10stdlife))</f>
        <v>0</v>
      </c>
      <c r="K235" s="60">
        <f>IF(A10stdlife="n/a","n/a",IF(K$3&gt;(A10stdlife+$F235),('RFM input'!$H$340*(1+vanilla1)^0.5)-SUM($H235:J235),('RFM input'!$H$340*(1+vanilla1)^0.5)/A10stdlife))</f>
        <v>0</v>
      </c>
      <c r="L235" s="60">
        <f>IF(A10stdlife="n/a","n/a",IF(L$3&gt;(A10stdlife+$F235),('RFM input'!$H$340*(1+vanilla1)^0.5)-SUM($H235:K235),('RFM input'!$H$340*(1+vanilla1)^0.5)/A10stdlife))</f>
        <v>0</v>
      </c>
      <c r="M235" s="60">
        <f>IF(A10stdlife="n/a","n/a",IF(M$3&gt;(A10stdlife+$F235),('RFM input'!$H$340*(1+vanilla1)^0.5)-SUM($H235:L235),('RFM input'!$H$340*(1+vanilla1)^0.5)/A10stdlife))</f>
        <v>0</v>
      </c>
      <c r="N235" s="60">
        <f>IF(A10stdlife="n/a","n/a",IF(N$3&gt;(A10stdlife+$F235),('RFM input'!$H$340*(1+vanilla1)^0.5)-SUM($H235:M235),('RFM input'!$H$340*(1+vanilla1)^0.5)/A10stdlife))</f>
        <v>0</v>
      </c>
      <c r="O235" s="60">
        <f>IF(A10stdlife="n/a","n/a",IF(O$3&gt;(A10stdlife+$F235),('RFM input'!$H$340*(1+vanilla1)^0.5)-SUM($H235:N235),('RFM input'!$H$340*(1+vanilla1)^0.5)/A10stdlife))</f>
        <v>0</v>
      </c>
      <c r="P235" s="60">
        <f>IF(A10stdlife="n/a","n/a",IF(P$3&gt;(A10stdlife+$F235),('RFM input'!$H$340*(1+vanilla1)^0.5)-SUM($H235:O235),('RFM input'!$H$340*(1+vanilla1)^0.5)/A10stdlife))</f>
        <v>0</v>
      </c>
      <c r="Q235" s="60">
        <f>IF(A10stdlife="n/a","n/a",IF(Q$3&gt;(A10stdlife+$F235),('RFM input'!$H$340*(1+vanilla1)^0.5)-SUM($H235:P235),('RFM input'!$H$340*(1+vanilla1)^0.5)/A10stdlife))</f>
        <v>0</v>
      </c>
      <c r="R235" s="60"/>
      <c r="S235" s="94"/>
      <c r="T235" s="94"/>
      <c r="U235" s="94"/>
      <c r="V235" s="94"/>
      <c r="W235" s="94"/>
      <c r="X235" s="94"/>
      <c r="Y235" s="94"/>
      <c r="Z235" s="94"/>
      <c r="AA235" s="249"/>
    </row>
    <row r="236" spans="1:27" hidden="1" outlineLevel="2">
      <c r="A236" s="4"/>
      <c r="B236" s="4"/>
      <c r="C236" s="4"/>
      <c r="D236" s="19"/>
      <c r="E236" s="1292"/>
      <c r="F236" s="78">
        <v>2</v>
      </c>
      <c r="G236" s="112"/>
      <c r="H236" s="134"/>
      <c r="I236" s="135"/>
      <c r="J236" s="60">
        <f>IF(A10stdlife="n/a","n/a",IF(J$3&gt;(A10stdlife+$F236),('RFM input'!$I$340*(1+vanilla2)^0.5)-SUM($I236:I236),('RFM input'!$I$340*(1+vanilla2)^0.5)/A10stdlife))</f>
        <v>0</v>
      </c>
      <c r="K236" s="60">
        <f>IF(A10stdlife="n/a","n/a",IF(K$3&gt;(A10stdlife+$F236),('RFM input'!$I$340*(1+vanilla2)^0.5)-SUM($I236:J236),('RFM input'!$I$340*(1+vanilla2)^0.5)/A10stdlife))</f>
        <v>0</v>
      </c>
      <c r="L236" s="60">
        <f>IF(A10stdlife="n/a","n/a",IF(L$3&gt;(A10stdlife+$F236),('RFM input'!$I$340*(1+vanilla2)^0.5)-SUM($I236:K236),('RFM input'!$I$340*(1+vanilla2)^0.5)/A10stdlife))</f>
        <v>0</v>
      </c>
      <c r="M236" s="60">
        <f>IF(A10stdlife="n/a","n/a",IF(M$3&gt;(A10stdlife+$F236),('RFM input'!$I$340*(1+vanilla2)^0.5)-SUM($I236:L236),('RFM input'!$I$340*(1+vanilla2)^0.5)/A10stdlife))</f>
        <v>0</v>
      </c>
      <c r="N236" s="60">
        <f>IF(A10stdlife="n/a","n/a",IF(N$3&gt;(A10stdlife+$F236),('RFM input'!$I$340*(1+vanilla2)^0.5)-SUM($I236:M236),('RFM input'!$I$340*(1+vanilla2)^0.5)/A10stdlife))</f>
        <v>0</v>
      </c>
      <c r="O236" s="60">
        <f>IF(A10stdlife="n/a","n/a",IF(O$3&gt;(A10stdlife+$F236),('RFM input'!$I$340*(1+vanilla2)^0.5)-SUM($I236:N236),('RFM input'!$I$340*(1+vanilla2)^0.5)/A10stdlife))</f>
        <v>0</v>
      </c>
      <c r="P236" s="60">
        <f>IF(A10stdlife="n/a","n/a",IF(P$3&gt;(A10stdlife+$F236),('RFM input'!$I$340*(1+vanilla2)^0.5)-SUM($I236:O236),('RFM input'!$I$340*(1+vanilla2)^0.5)/A10stdlife))</f>
        <v>0</v>
      </c>
      <c r="Q236" s="60">
        <f>IF(A10stdlife="n/a","n/a",IF(Q$3&gt;(A10stdlife+$F236),('RFM input'!$I$340*(1+vanilla2)^0.5)-SUM($I236:P236),('RFM input'!$I$340*(1+vanilla2)^0.5)/A10stdlife))</f>
        <v>0</v>
      </c>
      <c r="R236" s="60"/>
      <c r="S236" s="94"/>
      <c r="T236" s="94"/>
      <c r="U236" s="94"/>
      <c r="V236" s="94"/>
      <c r="W236" s="94"/>
      <c r="X236" s="94"/>
      <c r="Y236" s="94"/>
      <c r="Z236" s="94"/>
      <c r="AA236" s="249"/>
    </row>
    <row r="237" spans="1:27" hidden="1" outlineLevel="2">
      <c r="A237" s="4"/>
      <c r="B237" s="4"/>
      <c r="C237" s="4"/>
      <c r="D237" s="19"/>
      <c r="E237" s="1292"/>
      <c r="F237" s="78">
        <v>3</v>
      </c>
      <c r="G237" s="112"/>
      <c r="H237" s="134"/>
      <c r="I237" s="136"/>
      <c r="J237" s="135"/>
      <c r="K237" s="60">
        <f>IF(A10stdlife="n/a","n/a",IF(K$3&gt;(A10stdlife+$F237),('RFM input'!$J$340*(1+vanilla3)^0.5)-SUM($J237:J237),('RFM input'!$J$340*(1+vanilla3)^0.5)/A10stdlife))</f>
        <v>0</v>
      </c>
      <c r="L237" s="60">
        <f>IF(A10stdlife="n/a","n/a",IF(L$3&gt;(A10stdlife+$F237),('RFM input'!$J$340*(1+vanilla3)^0.5)-SUM($J237:K237),('RFM input'!$J$340*(1+vanilla3)^0.5)/A10stdlife))</f>
        <v>0</v>
      </c>
      <c r="M237" s="60">
        <f>IF(A10stdlife="n/a","n/a",IF(M$3&gt;(A10stdlife+$F237),('RFM input'!$J$340*(1+vanilla3)^0.5)-SUM($J237:L237),('RFM input'!$J$340*(1+vanilla3)^0.5)/A10stdlife))</f>
        <v>0</v>
      </c>
      <c r="N237" s="60">
        <f>IF(A10stdlife="n/a","n/a",IF(N$3&gt;(A10stdlife+$F237),('RFM input'!$J$340*(1+vanilla3)^0.5)-SUM($J237:M237),('RFM input'!$J$340*(1+vanilla3)^0.5)/A10stdlife))</f>
        <v>0</v>
      </c>
      <c r="O237" s="60">
        <f>IF(A10stdlife="n/a","n/a",IF(O$3&gt;(A10stdlife+$F237),('RFM input'!$J$340*(1+vanilla3)^0.5)-SUM($J237:N237),('RFM input'!$J$340*(1+vanilla3)^0.5)/A10stdlife))</f>
        <v>0</v>
      </c>
      <c r="P237" s="60">
        <f>IF(A10stdlife="n/a","n/a",IF(P$3&gt;(A10stdlife+$F237),('RFM input'!$J$340*(1+vanilla3)^0.5)-SUM($J237:O237),('RFM input'!$J$340*(1+vanilla3)^0.5)/A10stdlife))</f>
        <v>0</v>
      </c>
      <c r="Q237" s="60">
        <f>IF(A10stdlife="n/a","n/a",IF(Q$3&gt;(A10stdlife+$F237),('RFM input'!$J$340*(1+vanilla3)^0.5)-SUM($J237:P237),('RFM input'!$J$340*(1+vanilla3)^0.5)/A10stdlife))</f>
        <v>0</v>
      </c>
      <c r="R237" s="60"/>
      <c r="S237" s="94"/>
      <c r="T237" s="94"/>
      <c r="U237" s="94"/>
      <c r="V237" s="94"/>
      <c r="W237" s="94"/>
      <c r="X237" s="94"/>
      <c r="Y237" s="94"/>
      <c r="Z237" s="94"/>
      <c r="AA237" s="249"/>
    </row>
    <row r="238" spans="1:27" hidden="1" outlineLevel="2">
      <c r="A238" s="4"/>
      <c r="B238" s="4"/>
      <c r="C238" s="4"/>
      <c r="D238" s="19"/>
      <c r="E238" s="1292"/>
      <c r="F238" s="78">
        <v>4</v>
      </c>
      <c r="G238" s="112"/>
      <c r="H238" s="134"/>
      <c r="I238" s="136"/>
      <c r="J238" s="136"/>
      <c r="K238" s="135"/>
      <c r="L238" s="60">
        <f>IF(A10stdlife="n/a","n/a",IF(L$3&gt;(A10stdlife+$F238),('RFM input'!$K$340*(1+vanilla4)^0.5)-SUM($K238:K238),('RFM input'!$K$340*(1+vanilla4)^0.5)/A10stdlife))</f>
        <v>0</v>
      </c>
      <c r="M238" s="60">
        <f>IF(A10stdlife="n/a","n/a",IF(M$3&gt;(A10stdlife+$F238),('RFM input'!$K$340*(1+vanilla4)^0.5)-SUM($K238:L238),('RFM input'!$K$340*(1+vanilla4)^0.5)/A10stdlife))</f>
        <v>0</v>
      </c>
      <c r="N238" s="60">
        <f>IF(A10stdlife="n/a","n/a",IF(N$3&gt;(A10stdlife+$F238),('RFM input'!$K$340*(1+vanilla4)^0.5)-SUM($K238:M238),('RFM input'!$K$340*(1+vanilla4)^0.5)/A10stdlife))</f>
        <v>0</v>
      </c>
      <c r="O238" s="60">
        <f>IF(A10stdlife="n/a","n/a",IF(O$3&gt;(A10stdlife+$F238),('RFM input'!$K$340*(1+vanilla4)^0.5)-SUM($K238:N238),('RFM input'!$K$340*(1+vanilla4)^0.5)/A10stdlife))</f>
        <v>0</v>
      </c>
      <c r="P238" s="60">
        <f>IF(A10stdlife="n/a","n/a",IF(P$3&gt;(A10stdlife+$F238),('RFM input'!$K$340*(1+vanilla4)^0.5)-SUM($K238:O238),('RFM input'!$K$340*(1+vanilla4)^0.5)/A10stdlife))</f>
        <v>0</v>
      </c>
      <c r="Q238" s="60">
        <f>IF(A10stdlife="n/a","n/a",IF(Q$3&gt;(A10stdlife+$F238),('RFM input'!$K$340*(1+vanilla4)^0.5)-SUM($K238:P238),('RFM input'!$K$340*(1+vanilla4)^0.5)/A10stdlife))</f>
        <v>0</v>
      </c>
      <c r="R238" s="60"/>
      <c r="S238" s="94"/>
      <c r="T238" s="94"/>
      <c r="U238" s="94"/>
      <c r="V238" s="94"/>
      <c r="W238" s="94"/>
      <c r="X238" s="94"/>
      <c r="Y238" s="94"/>
      <c r="Z238" s="94"/>
      <c r="AA238" s="249"/>
    </row>
    <row r="239" spans="1:27" hidden="1" outlineLevel="2">
      <c r="A239" s="4"/>
      <c r="B239" s="4"/>
      <c r="C239" s="4"/>
      <c r="D239" s="19"/>
      <c r="E239" s="1292"/>
      <c r="F239" s="78">
        <v>5</v>
      </c>
      <c r="G239" s="20"/>
      <c r="H239" s="134"/>
      <c r="I239" s="136"/>
      <c r="J239" s="136"/>
      <c r="K239" s="136"/>
      <c r="L239" s="135"/>
      <c r="M239" s="60">
        <f>IF(A10stdlife="n/a","n/a",IF(M$3&gt;(A10stdlife+$F239),('RFM input'!$L$340*(1+vanilla5)^0.5)-SUM($L239:L239),('RFM input'!$L$340*(1+vanilla5)^0.5)/A10stdlife))</f>
        <v>0</v>
      </c>
      <c r="N239" s="60">
        <f>IF(A10stdlife="n/a","n/a",IF(N$3&gt;(A10stdlife+$F239),('RFM input'!$L$340*(1+vanilla5)^0.5)-SUM($L239:M239),('RFM input'!$L$340*(1+vanilla5)^0.5)/A10stdlife))</f>
        <v>0</v>
      </c>
      <c r="O239" s="60">
        <f>IF(A10stdlife="n/a","n/a",IF(O$3&gt;(A10stdlife+$F239),('RFM input'!$L$340*(1+vanilla5)^0.5)-SUM($L239:N239),('RFM input'!$L$340*(1+vanilla5)^0.5)/A10stdlife))</f>
        <v>0</v>
      </c>
      <c r="P239" s="60">
        <f>IF(A10stdlife="n/a","n/a",IF(P$3&gt;(A10stdlife+$F239),('RFM input'!$L$340*(1+vanilla5)^0.5)-SUM($L239:O239),('RFM input'!$L$340*(1+vanilla5)^0.5)/A10stdlife))</f>
        <v>0</v>
      </c>
      <c r="Q239" s="60">
        <f>IF(A10stdlife="n/a","n/a",IF(Q$3&gt;(A10stdlife+$F239),('RFM input'!$L$340*(1+vanilla5)^0.5)-SUM($L239:P239),('RFM input'!$L$340*(1+vanilla5)^0.5)/A10stdlife))</f>
        <v>0</v>
      </c>
      <c r="R239" s="60"/>
      <c r="S239" s="94"/>
      <c r="T239" s="94"/>
      <c r="U239" s="94"/>
      <c r="V239" s="94"/>
      <c r="W239" s="94"/>
      <c r="X239" s="94"/>
      <c r="Y239" s="94"/>
      <c r="Z239" s="94"/>
      <c r="AA239" s="249"/>
    </row>
    <row r="240" spans="1:27" hidden="1" outlineLevel="2">
      <c r="A240" s="4"/>
      <c r="B240" s="4"/>
      <c r="C240" s="4"/>
      <c r="D240" s="19"/>
      <c r="E240" s="1292"/>
      <c r="F240" s="78">
        <v>6</v>
      </c>
      <c r="G240" s="20"/>
      <c r="H240" s="134"/>
      <c r="I240" s="136"/>
      <c r="J240" s="136"/>
      <c r="K240" s="136"/>
      <c r="L240" s="136"/>
      <c r="M240" s="135"/>
      <c r="N240" s="60">
        <f>IF(A10stdlife="n/a","n/a",IF(N$3&gt;(A10stdlife+$F240),('RFM input'!$M$340*(1+vanilla6)^0.5)-SUM($M240:M240),('RFM input'!$M$340*(1+vanilla6)^0.5)/A10stdlife))</f>
        <v>0</v>
      </c>
      <c r="O240" s="60">
        <f>IF(A10stdlife="n/a","n/a",IF(O$3&gt;(A10stdlife+$F240),('RFM input'!$M$340*(1+vanilla6)^0.5)-SUM($M240:N240),('RFM input'!$M$340*(1+vanilla6)^0.5)/A10stdlife))</f>
        <v>0</v>
      </c>
      <c r="P240" s="60">
        <f>IF(A10stdlife="n/a","n/a",IF(P$3&gt;(A10stdlife+$F240),('RFM input'!$M$340*(1+vanilla6)^0.5)-SUM($M240:O240),('RFM input'!$M$340*(1+vanilla6)^0.5)/A10stdlife))</f>
        <v>0</v>
      </c>
      <c r="Q240" s="60">
        <f>IF(A10stdlife="n/a","n/a",IF(Q$3&gt;(A10stdlife+$F240),('RFM input'!$M$340*(1+vanilla6)^0.5)-SUM($M240:P240),('RFM input'!$M$340*(1+vanilla6)^0.5)/A10stdlife))</f>
        <v>0</v>
      </c>
      <c r="R240" s="60"/>
      <c r="S240" s="94"/>
      <c r="T240" s="94"/>
      <c r="U240" s="94"/>
      <c r="V240" s="94"/>
      <c r="W240" s="94"/>
      <c r="X240" s="94"/>
      <c r="Y240" s="94"/>
      <c r="Z240" s="94"/>
      <c r="AA240" s="249"/>
    </row>
    <row r="241" spans="1:27" hidden="1" outlineLevel="2">
      <c r="A241" s="4"/>
      <c r="B241" s="4"/>
      <c r="C241" s="4"/>
      <c r="D241" s="19"/>
      <c r="E241" s="1292"/>
      <c r="F241" s="78">
        <v>7</v>
      </c>
      <c r="G241" s="20"/>
      <c r="H241" s="134"/>
      <c r="I241" s="136"/>
      <c r="J241" s="136"/>
      <c r="K241" s="136"/>
      <c r="L241" s="136"/>
      <c r="M241" s="136"/>
      <c r="N241" s="135"/>
      <c r="O241" s="60">
        <f>IF(A10stdlife="n/a","n/a",IF(O$3&gt;(A10stdlife+$F241),('RFM input'!$N$340*(1+vanilla7)^0.5)-SUM($N241:N241),('RFM input'!$N$340*(1+vanilla7)^0.5)/A10stdlife))</f>
        <v>0</v>
      </c>
      <c r="P241" s="60">
        <f>IF(A10stdlife="n/a","n/a",IF(P$3&gt;(A10stdlife+$F241),('RFM input'!$N$340*(1+vanilla7)^0.5)-SUM($N241:O241),('RFM input'!$N$340*(1+vanilla7)^0.5)/A10stdlife))</f>
        <v>0</v>
      </c>
      <c r="Q241" s="60">
        <f>IF(A10stdlife="n/a","n/a",IF(Q$3&gt;(A10stdlife+$F241),('RFM input'!$N$340*(1+vanilla7)^0.5)-SUM($N241:P241),('RFM input'!$N$340*(1+vanilla7)^0.5)/A10stdlife))</f>
        <v>0</v>
      </c>
      <c r="R241" s="60"/>
      <c r="S241" s="94"/>
      <c r="T241" s="94"/>
      <c r="U241" s="94"/>
      <c r="V241" s="94"/>
      <c r="W241" s="94"/>
      <c r="X241" s="94"/>
      <c r="Y241" s="94"/>
      <c r="Z241" s="94"/>
      <c r="AA241" s="249"/>
    </row>
    <row r="242" spans="1:27" hidden="1" outlineLevel="2">
      <c r="A242" s="4"/>
      <c r="B242" s="4"/>
      <c r="C242" s="4"/>
      <c r="D242" s="19"/>
      <c r="E242" s="1292"/>
      <c r="F242" s="78">
        <v>8</v>
      </c>
      <c r="G242" s="20"/>
      <c r="H242" s="134"/>
      <c r="I242" s="136"/>
      <c r="J242" s="136"/>
      <c r="K242" s="136"/>
      <c r="L242" s="136"/>
      <c r="M242" s="136"/>
      <c r="N242" s="136"/>
      <c r="O242" s="135"/>
      <c r="P242" s="60">
        <f>IF(A10stdlife="n/a","n/a",IF(P$3&gt;(A10stdlife+$F242),('RFM input'!$O$340*(1+vanilla8)^0.5)-SUM($O242:O242),('RFM input'!$O$340*(1+vanilla8)^0.5)/A10stdlife))</f>
        <v>0</v>
      </c>
      <c r="Q242" s="60">
        <f>IF(A10stdlife="n/a","n/a",IF(Q$3&gt;(A10stdlife+$F242),('RFM input'!$O$340*(1+vanilla8)^0.5)-SUM($O242:P242),('RFM input'!$O$340*(1+vanilla8)^0.5)/A10stdlife))</f>
        <v>0</v>
      </c>
      <c r="R242" s="60"/>
      <c r="S242" s="94"/>
      <c r="T242" s="94"/>
      <c r="U242" s="94"/>
      <c r="V242" s="94"/>
      <c r="W242" s="94"/>
      <c r="X242" s="94"/>
      <c r="Y242" s="94"/>
      <c r="Z242" s="94"/>
      <c r="AA242" s="249"/>
    </row>
    <row r="243" spans="1:27" hidden="1" outlineLevel="2">
      <c r="A243" s="4"/>
      <c r="B243" s="4"/>
      <c r="C243" s="4"/>
      <c r="D243" s="19"/>
      <c r="E243" s="1292"/>
      <c r="F243" s="78">
        <v>9</v>
      </c>
      <c r="G243" s="20"/>
      <c r="H243" s="134"/>
      <c r="I243" s="136"/>
      <c r="J243" s="136"/>
      <c r="K243" s="136"/>
      <c r="L243" s="136"/>
      <c r="M243" s="136"/>
      <c r="N243" s="136"/>
      <c r="O243" s="136"/>
      <c r="P243" s="135"/>
      <c r="Q243" s="60">
        <f>IF(A10stdlife="n/a","n/a",IF(Q$3&gt;(A10stdlife+$F243),('RFM input'!$P$340*(1+vanilla9)^0.5)-SUM($P243:P243),('RFM input'!$P$340*(1+vanilla9)^0.5)/A10stdlife))</f>
        <v>0</v>
      </c>
      <c r="R243" s="60"/>
      <c r="S243" s="94"/>
      <c r="T243" s="94"/>
      <c r="U243" s="94"/>
      <c r="V243" s="94"/>
      <c r="W243" s="94"/>
      <c r="X243" s="94"/>
      <c r="Y243" s="94"/>
      <c r="Z243" s="94"/>
      <c r="AA243" s="249"/>
    </row>
    <row r="244" spans="1:27" hidden="1" outlineLevel="2">
      <c r="A244" s="4"/>
      <c r="B244" s="4"/>
      <c r="C244" s="4"/>
      <c r="D244" s="19"/>
      <c r="E244" s="1292"/>
      <c r="F244" s="79">
        <v>10</v>
      </c>
      <c r="G244" s="20"/>
      <c r="H244" s="134"/>
      <c r="I244" s="136"/>
      <c r="J244" s="136"/>
      <c r="K244" s="136"/>
      <c r="L244" s="136"/>
      <c r="M244" s="136"/>
      <c r="N244" s="136"/>
      <c r="O244" s="136"/>
      <c r="P244" s="136"/>
      <c r="Q244" s="135"/>
      <c r="R244" s="60"/>
      <c r="S244" s="94"/>
      <c r="T244" s="94"/>
      <c r="U244" s="94"/>
      <c r="V244" s="94"/>
      <c r="W244" s="94"/>
      <c r="X244" s="94"/>
      <c r="Y244" s="94"/>
      <c r="Z244" s="94"/>
      <c r="AA244" s="249"/>
    </row>
    <row r="245" spans="1:27" hidden="1" outlineLevel="1" collapsed="1">
      <c r="A245" s="4"/>
      <c r="B245" s="4"/>
      <c r="C245" s="4"/>
      <c r="D245" s="218">
        <f>Asset10</f>
        <v>0</v>
      </c>
      <c r="E245" s="4"/>
      <c r="F245" s="4"/>
      <c r="G245" s="112"/>
      <c r="H245" s="435">
        <f>IF('RFM input'!$E$396='RFM input'!$G$395,-'RFM input'!H410,-SUM(H233:H244))</f>
        <v>0</v>
      </c>
      <c r="I245" s="435">
        <f>IF('RFM input'!$E$396='RFM input'!$G$395,-'RFM input'!I410,-SUM(I233:I244))</f>
        <v>0</v>
      </c>
      <c r="J245" s="435">
        <f>IF(COUNT($H245:I245)&gt;='RFM input'!$AA$7,0,IF('RFM input'!$E$396='RFM input'!$G$395,-'RFM input'!J410,-SUM(J233:J244)))</f>
        <v>0</v>
      </c>
      <c r="K245" s="435">
        <f>IF(COUNT($H245:J245)&gt;='RFM input'!$AA$7,0,IF('RFM input'!$E$396='RFM input'!$G$395,-'RFM input'!K410,-SUM(K233:K244)))</f>
        <v>0</v>
      </c>
      <c r="L245" s="435">
        <f>IF(COUNT($H245:K245)&gt;='RFM input'!$AA$7,0,IF('RFM input'!$E$396='RFM input'!$G$395,-'RFM input'!L410,-SUM(L233:L244)))</f>
        <v>0</v>
      </c>
      <c r="M245" s="435">
        <f>IF(COUNT($H245:L245)&gt;='RFM input'!$AA$7,0,IF('RFM input'!$E$396='RFM input'!$G$395,-'RFM input'!M410,-SUM(M233:M244)))</f>
        <v>0</v>
      </c>
      <c r="N245" s="435">
        <f>IF(COUNT($H245:M245)&gt;='RFM input'!$AA$7,0,IF('RFM input'!$E$396='RFM input'!$G$395,-'RFM input'!N410,-SUM(N233:N244)))</f>
        <v>0</v>
      </c>
      <c r="O245" s="435">
        <f>IF(COUNT($H245:N245)&gt;='RFM input'!$AA$7,0,IF('RFM input'!$E$396='RFM input'!$G$395,-'RFM input'!O410,-SUM(O233:O244)))</f>
        <v>0</v>
      </c>
      <c r="P245" s="435">
        <f>IF(COUNT($H245:O245)&gt;='RFM input'!$AA$7,0,IF('RFM input'!$E$396='RFM input'!$G$395,-'RFM input'!P410,-SUM(P233:P244)))</f>
        <v>0</v>
      </c>
      <c r="Q245" s="435">
        <f>IF(COUNT($H245:P245)&gt;='RFM input'!$AA$7,0,IF('RFM input'!$E$396='RFM input'!$G$395,-'RFM input'!Q410,-SUM(Q233:Q244)))</f>
        <v>0</v>
      </c>
      <c r="R245" s="58"/>
      <c r="S245" s="96"/>
      <c r="T245" s="96"/>
      <c r="U245" s="96"/>
      <c r="V245" s="96"/>
      <c r="W245" s="96"/>
      <c r="X245" s="96"/>
      <c r="Y245" s="96"/>
      <c r="Z245" s="96"/>
      <c r="AA245" s="249"/>
    </row>
    <row r="246" spans="1:27" hidden="1" outlineLevel="2">
      <c r="A246" s="4"/>
      <c r="B246" s="4"/>
      <c r="C246" s="219">
        <f>Asset11</f>
        <v>0</v>
      </c>
      <c r="D246" s="146"/>
      <c r="E246" s="25" t="s">
        <v>23</v>
      </c>
      <c r="F246" s="24"/>
      <c r="G246" s="167"/>
      <c r="H246" s="436">
        <f>IF(H$3&gt;A11remlife,A11value-SUM($G246:G246),IF(A11remlife="N/A","n/a",A11value/A11remlife))</f>
        <v>0</v>
      </c>
      <c r="I246" s="436">
        <f>IF(I$3&gt;A11remlife,A11value-SUM($G246:H246),IF(A11remlife="N/A","n/a",A11value/A11remlife))</f>
        <v>0</v>
      </c>
      <c r="J246" s="436">
        <f>IF(J$3&gt;A11remlife,A11value-SUM($G246:I246),IF(A11remlife="N/A","n/a",A11value/A11remlife))</f>
        <v>0</v>
      </c>
      <c r="K246" s="436">
        <f>IF(K$3&gt;A11remlife,A11value-SUM($G246:J246),IF(A11remlife="N/A","n/a",A11value/A11remlife))</f>
        <v>0</v>
      </c>
      <c r="L246" s="436">
        <f>IF(L$3&gt;A11remlife,A11value-SUM($G246:K246),IF(A11remlife="N/A","n/a",A11value/A11remlife))</f>
        <v>0</v>
      </c>
      <c r="M246" s="436">
        <f>IF(M$3&gt;A11remlife,A11value-SUM($G246:L246),IF(A11remlife="N/A","n/a",A11value/A11remlife))</f>
        <v>0</v>
      </c>
      <c r="N246" s="436">
        <f>IF(N$3&gt;A11remlife,A11value-SUM($G246:M246),IF(A11remlife="N/A","n/a",A11value/A11remlife))</f>
        <v>0</v>
      </c>
      <c r="O246" s="436">
        <f>IF(O$3&gt;A11remlife,A11value-SUM($G246:N246),IF(A11remlife="N/A","n/a",A11value/A11remlife))</f>
        <v>0</v>
      </c>
      <c r="P246" s="436">
        <f>IF(P$3&gt;A11remlife,A11value-SUM($G246:O246),IF(A11remlife="N/A","n/a",A11value/A11remlife))</f>
        <v>0</v>
      </c>
      <c r="Q246" s="436">
        <f>IF(Q$3&gt;A11remlife,A11value-SUM($G246:P246),IF(A11remlife="N/A","n/a",A11value/A11remlife))</f>
        <v>0</v>
      </c>
      <c r="R246" s="59"/>
      <c r="S246" s="94"/>
      <c r="T246" s="94"/>
      <c r="U246" s="94"/>
      <c r="V246" s="94"/>
      <c r="W246" s="94"/>
      <c r="X246" s="94"/>
      <c r="Y246" s="94"/>
      <c r="Z246" s="94"/>
      <c r="AA246" s="249"/>
    </row>
    <row r="247" spans="1:27" ht="12.75" hidden="1" customHeight="1" outlineLevel="2">
      <c r="A247" s="4"/>
      <c r="B247" s="4"/>
      <c r="C247" s="4"/>
      <c r="D247" s="19"/>
      <c r="E247" s="1291" t="s">
        <v>50</v>
      </c>
      <c r="F247" s="78"/>
      <c r="G247" s="112"/>
      <c r="H247" s="60"/>
      <c r="I247" s="60"/>
      <c r="J247" s="60"/>
      <c r="K247" s="60"/>
      <c r="L247" s="60"/>
      <c r="M247" s="148"/>
      <c r="N247" s="103"/>
      <c r="O247" s="60"/>
      <c r="P247" s="60"/>
      <c r="Q247" s="60"/>
      <c r="R247" s="60"/>
      <c r="S247" s="94"/>
      <c r="T247" s="94"/>
      <c r="U247" s="94"/>
      <c r="V247" s="94"/>
      <c r="W247" s="94"/>
      <c r="X247" s="94"/>
      <c r="Y247" s="94"/>
      <c r="Z247" s="94"/>
      <c r="AA247" s="249"/>
    </row>
    <row r="248" spans="1:27" hidden="1" outlineLevel="2">
      <c r="A248" s="4"/>
      <c r="B248" s="4"/>
      <c r="C248" s="4"/>
      <c r="D248" s="19"/>
      <c r="E248" s="1292"/>
      <c r="F248" s="78">
        <v>1</v>
      </c>
      <c r="G248" s="112"/>
      <c r="H248" s="133"/>
      <c r="I248" s="60">
        <f>IF(A11stdlife="n/a","n/a",IF(I$3&gt;(A11stdlife+$F248),('RFM input'!$H$341*(1+vanilla1)^0.5)-SUM($H248:H248),('RFM input'!$H$341*(1+vanilla1)^0.5)/A11stdlife))</f>
        <v>0</v>
      </c>
      <c r="J248" s="60">
        <f>IF(A11stdlife="n/a","n/a",IF(J$3&gt;(A11stdlife+$F248),('RFM input'!$H$341*(1+vanilla1)^0.5)-SUM($H248:I248),('RFM input'!$H$341*(1+vanilla1)^0.5)/A11stdlife))</f>
        <v>0</v>
      </c>
      <c r="K248" s="60">
        <f>IF(A11stdlife="n/a","n/a",IF(K$3&gt;(A11stdlife+$F248),('RFM input'!$H$341*(1+vanilla1)^0.5)-SUM($H248:J248),('RFM input'!$H$341*(1+vanilla1)^0.5)/A11stdlife))</f>
        <v>0</v>
      </c>
      <c r="L248" s="60">
        <f>IF(A11stdlife="n/a","n/a",IF(L$3&gt;(A11stdlife+$F248),('RFM input'!$H$341*(1+vanilla1)^0.5)-SUM($H248:K248),('RFM input'!$H$341*(1+vanilla1)^0.5)/A11stdlife))</f>
        <v>0</v>
      </c>
      <c r="M248" s="60">
        <f>IF(A11stdlife="n/a","n/a",IF(M$3&gt;(A11stdlife+$F248),('RFM input'!$H$341*(1+vanilla1)^0.5)-SUM($H248:L248),('RFM input'!$H$341*(1+vanilla1)^0.5)/A11stdlife))</f>
        <v>0</v>
      </c>
      <c r="N248" s="60">
        <f>IF(A11stdlife="n/a","n/a",IF(N$3&gt;(A11stdlife+$F248),('RFM input'!$H$341*(1+vanilla1)^0.5)-SUM($H248:M248),('RFM input'!$H$341*(1+vanilla1)^0.5)/A11stdlife))</f>
        <v>0</v>
      </c>
      <c r="O248" s="60">
        <f>IF(A11stdlife="n/a","n/a",IF(O$3&gt;(A11stdlife+$F248),('RFM input'!$H$341*(1+vanilla1)^0.5)-SUM($H248:N248),('RFM input'!$H$341*(1+vanilla1)^0.5)/A11stdlife))</f>
        <v>0</v>
      </c>
      <c r="P248" s="60">
        <f>IF(A11stdlife="n/a","n/a",IF(P$3&gt;(A11stdlife+$F248),('RFM input'!$H$341*(1+vanilla1)^0.5)-SUM($H248:O248),('RFM input'!$H$341*(1+vanilla1)^0.5)/A11stdlife))</f>
        <v>0</v>
      </c>
      <c r="Q248" s="60">
        <f>IF(A11stdlife="n/a","n/a",IF(Q$3&gt;(A11stdlife+$F248),('RFM input'!$H$341*(1+vanilla1)^0.5)-SUM($H248:P248),('RFM input'!$H$341*(1+vanilla1)^0.5)/A11stdlife))</f>
        <v>0</v>
      </c>
      <c r="R248" s="60"/>
      <c r="S248" s="94"/>
      <c r="T248" s="94"/>
      <c r="U248" s="94"/>
      <c r="V248" s="94"/>
      <c r="W248" s="94"/>
      <c r="X248" s="94"/>
      <c r="Y248" s="94"/>
      <c r="Z248" s="94"/>
      <c r="AA248" s="249"/>
    </row>
    <row r="249" spans="1:27" hidden="1" outlineLevel="2">
      <c r="A249" s="4"/>
      <c r="B249" s="4"/>
      <c r="C249" s="4"/>
      <c r="D249" s="19"/>
      <c r="E249" s="1292"/>
      <c r="F249" s="78">
        <v>2</v>
      </c>
      <c r="G249" s="112"/>
      <c r="H249" s="134"/>
      <c r="I249" s="135"/>
      <c r="J249" s="60">
        <f>IF(A11stdlife="n/a","n/a",IF(J$3&gt;(A11stdlife+$F249),('RFM input'!$I$341*(1+vanilla2)^0.5)-SUM($I249:I249),('RFM input'!$I$341*(1+vanilla2)^0.5)/A11stdlife))</f>
        <v>0</v>
      </c>
      <c r="K249" s="60">
        <f>IF(A11stdlife="n/a","n/a",IF(K$3&gt;(A11stdlife+$F249),('RFM input'!$I$341*(1+vanilla2)^0.5)-SUM($I249:J249),('RFM input'!$I$341*(1+vanilla2)^0.5)/A11stdlife))</f>
        <v>0</v>
      </c>
      <c r="L249" s="60">
        <f>IF(A11stdlife="n/a","n/a",IF(L$3&gt;(A11stdlife+$F249),('RFM input'!$I$341*(1+vanilla2)^0.5)-SUM($I249:K249),('RFM input'!$I$341*(1+vanilla2)^0.5)/A11stdlife))</f>
        <v>0</v>
      </c>
      <c r="M249" s="60">
        <f>IF(A11stdlife="n/a","n/a",IF(M$3&gt;(A11stdlife+$F249),('RFM input'!$I$341*(1+vanilla2)^0.5)-SUM($I249:L249),('RFM input'!$I$341*(1+vanilla2)^0.5)/A11stdlife))</f>
        <v>0</v>
      </c>
      <c r="N249" s="60">
        <f>IF(A11stdlife="n/a","n/a",IF(N$3&gt;(A11stdlife+$F249),('RFM input'!$I$341*(1+vanilla2)^0.5)-SUM($I249:M249),('RFM input'!$I$341*(1+vanilla2)^0.5)/A11stdlife))</f>
        <v>0</v>
      </c>
      <c r="O249" s="60">
        <f>IF(A11stdlife="n/a","n/a",IF(O$3&gt;(A11stdlife+$F249),('RFM input'!$I$341*(1+vanilla2)^0.5)-SUM($I249:N249),('RFM input'!$I$341*(1+vanilla2)^0.5)/A11stdlife))</f>
        <v>0</v>
      </c>
      <c r="P249" s="60">
        <f>IF(A11stdlife="n/a","n/a",IF(P$3&gt;(A11stdlife+$F249),('RFM input'!$I$341*(1+vanilla2)^0.5)-SUM($I249:O249),('RFM input'!$I$341*(1+vanilla2)^0.5)/A11stdlife))</f>
        <v>0</v>
      </c>
      <c r="Q249" s="60">
        <f>IF(A11stdlife="n/a","n/a",IF(Q$3&gt;(A11stdlife+$F249),('RFM input'!$I$341*(1+vanilla2)^0.5)-SUM($I249:P249),('RFM input'!$I$341*(1+vanilla2)^0.5)/A11stdlife))</f>
        <v>0</v>
      </c>
      <c r="R249" s="60"/>
      <c r="S249" s="94"/>
      <c r="T249" s="94"/>
      <c r="U249" s="94"/>
      <c r="V249" s="94"/>
      <c r="W249" s="94"/>
      <c r="X249" s="94"/>
      <c r="Y249" s="94"/>
      <c r="Z249" s="94"/>
      <c r="AA249" s="249"/>
    </row>
    <row r="250" spans="1:27" hidden="1" outlineLevel="2">
      <c r="A250" s="4"/>
      <c r="B250" s="4"/>
      <c r="C250" s="4"/>
      <c r="D250" s="19"/>
      <c r="E250" s="1292"/>
      <c r="F250" s="78">
        <v>3</v>
      </c>
      <c r="G250" s="112"/>
      <c r="H250" s="134"/>
      <c r="I250" s="136"/>
      <c r="J250" s="135"/>
      <c r="K250" s="60">
        <f>IF(A11stdlife="n/a","n/a",IF(K$3&gt;(A11stdlife+$F250),('RFM input'!$J$341*(1+vanilla3)^0.5)-SUM($J250:J250),('RFM input'!$J$341*(1+vanilla3)^0.5)/A11stdlife))</f>
        <v>0</v>
      </c>
      <c r="L250" s="60">
        <f>IF(A11stdlife="n/a","n/a",IF(L$3&gt;(A11stdlife+$F250),('RFM input'!$J$341*(1+vanilla3)^0.5)-SUM($J250:K250),('RFM input'!$J$341*(1+vanilla3)^0.5)/A11stdlife))</f>
        <v>0</v>
      </c>
      <c r="M250" s="60">
        <f>IF(A11stdlife="n/a","n/a",IF(M$3&gt;(A11stdlife+$F250),('RFM input'!$J$341*(1+vanilla3)^0.5)-SUM($J250:L250),('RFM input'!$J$341*(1+vanilla3)^0.5)/A11stdlife))</f>
        <v>0</v>
      </c>
      <c r="N250" s="60">
        <f>IF(A11stdlife="n/a","n/a",IF(N$3&gt;(A11stdlife+$F250),('RFM input'!$J$341*(1+vanilla3)^0.5)-SUM($J250:M250),('RFM input'!$J$341*(1+vanilla3)^0.5)/A11stdlife))</f>
        <v>0</v>
      </c>
      <c r="O250" s="60">
        <f>IF(A11stdlife="n/a","n/a",IF(O$3&gt;(A11stdlife+$F250),('RFM input'!$J$341*(1+vanilla3)^0.5)-SUM($J250:N250),('RFM input'!$J$341*(1+vanilla3)^0.5)/A11stdlife))</f>
        <v>0</v>
      </c>
      <c r="P250" s="60">
        <f>IF(A11stdlife="n/a","n/a",IF(P$3&gt;(A11stdlife+$F250),('RFM input'!$J$341*(1+vanilla3)^0.5)-SUM($J250:O250),('RFM input'!$J$341*(1+vanilla3)^0.5)/A11stdlife))</f>
        <v>0</v>
      </c>
      <c r="Q250" s="60">
        <f>IF(A11stdlife="n/a","n/a",IF(Q$3&gt;(A11stdlife+$F250),('RFM input'!$J$341*(1+vanilla3)^0.5)-SUM($J250:P250),('RFM input'!$J$341*(1+vanilla3)^0.5)/A11stdlife))</f>
        <v>0</v>
      </c>
      <c r="R250" s="60"/>
      <c r="S250" s="94"/>
      <c r="T250" s="94"/>
      <c r="U250" s="94"/>
      <c r="V250" s="94"/>
      <c r="W250" s="94"/>
      <c r="X250" s="94"/>
      <c r="Y250" s="94"/>
      <c r="Z250" s="94"/>
      <c r="AA250" s="249"/>
    </row>
    <row r="251" spans="1:27" hidden="1" outlineLevel="2">
      <c r="A251" s="4"/>
      <c r="B251" s="4"/>
      <c r="C251" s="4"/>
      <c r="D251" s="19"/>
      <c r="E251" s="1292"/>
      <c r="F251" s="78">
        <v>4</v>
      </c>
      <c r="G251" s="112"/>
      <c r="H251" s="134"/>
      <c r="I251" s="136"/>
      <c r="J251" s="136"/>
      <c r="K251" s="135"/>
      <c r="L251" s="60">
        <f>IF(A11stdlife="n/a","n/a",IF(L$3&gt;(A11stdlife+$F251),('RFM input'!$K$341*(1+vanilla4)^0.5)-SUM($K251:K251),('RFM input'!$K$341*(1+vanilla4)^0.5)/A11stdlife))</f>
        <v>0</v>
      </c>
      <c r="M251" s="60">
        <f>IF(A11stdlife="n/a","n/a",IF(M$3&gt;(A11stdlife+$F251),('RFM input'!$K$341*(1+vanilla4)^0.5)-SUM($K251:L251),('RFM input'!$K$341*(1+vanilla4)^0.5)/A11stdlife))</f>
        <v>0</v>
      </c>
      <c r="N251" s="60">
        <f>IF(A11stdlife="n/a","n/a",IF(N$3&gt;(A11stdlife+$F251),('RFM input'!$K$341*(1+vanilla4)^0.5)-SUM($K251:M251),('RFM input'!$K$341*(1+vanilla4)^0.5)/A11stdlife))</f>
        <v>0</v>
      </c>
      <c r="O251" s="60">
        <f>IF(A11stdlife="n/a","n/a",IF(O$3&gt;(A11stdlife+$F251),('RFM input'!$K$341*(1+vanilla4)^0.5)-SUM($K251:N251),('RFM input'!$K$341*(1+vanilla4)^0.5)/A11stdlife))</f>
        <v>0</v>
      </c>
      <c r="P251" s="60">
        <f>IF(A11stdlife="n/a","n/a",IF(P$3&gt;(A11stdlife+$F251),('RFM input'!$K$341*(1+vanilla4)^0.5)-SUM($K251:O251),('RFM input'!$K$341*(1+vanilla4)^0.5)/A11stdlife))</f>
        <v>0</v>
      </c>
      <c r="Q251" s="60">
        <f>IF(A11stdlife="n/a","n/a",IF(Q$3&gt;(A11stdlife+$F251),('RFM input'!$K$341*(1+vanilla4)^0.5)-SUM($K251:P251),('RFM input'!$K$341*(1+vanilla4)^0.5)/A11stdlife))</f>
        <v>0</v>
      </c>
      <c r="R251" s="60"/>
      <c r="S251" s="94"/>
      <c r="T251" s="94"/>
      <c r="U251" s="94"/>
      <c r="V251" s="94"/>
      <c r="W251" s="94"/>
      <c r="X251" s="94"/>
      <c r="Y251" s="94"/>
      <c r="Z251" s="94"/>
      <c r="AA251" s="249"/>
    </row>
    <row r="252" spans="1:27" hidden="1" outlineLevel="2">
      <c r="A252" s="4"/>
      <c r="B252" s="4"/>
      <c r="C252" s="4"/>
      <c r="D252" s="19"/>
      <c r="E252" s="1292"/>
      <c r="F252" s="78">
        <v>5</v>
      </c>
      <c r="G252" s="20"/>
      <c r="H252" s="134"/>
      <c r="I252" s="136"/>
      <c r="J252" s="136"/>
      <c r="K252" s="136"/>
      <c r="L252" s="135"/>
      <c r="M252" s="60">
        <f>IF(A11stdlife="n/a","n/a",IF(M$3&gt;(A11stdlife+$F252),('RFM input'!$L$341*(1+vanilla5)^0.5)-SUM($L252:L252),('RFM input'!$L341*(1+vanilla5)^0.5)/A11stdlife))</f>
        <v>0</v>
      </c>
      <c r="N252" s="60">
        <f>IF(A11stdlife="n/a","n/a",IF(N$3&gt;(A11stdlife+$F252),('RFM input'!$L$341*(1+vanilla5)^0.5)-SUM($L252:M252),('RFM input'!$L341*(1+vanilla5)^0.5)/A11stdlife))</f>
        <v>0</v>
      </c>
      <c r="O252" s="60">
        <f>IF(A11stdlife="n/a","n/a",IF(O$3&gt;(A11stdlife+$F252),('RFM input'!$L$341*(1+vanilla5)^0.5)-SUM($L252:N252),('RFM input'!$L341*(1+vanilla5)^0.5)/A11stdlife))</f>
        <v>0</v>
      </c>
      <c r="P252" s="60">
        <f>IF(A11stdlife="n/a","n/a",IF(P$3&gt;(A11stdlife+$F252),('RFM input'!$L$341*(1+vanilla5)^0.5)-SUM($L252:O252),('RFM input'!$L341*(1+vanilla5)^0.5)/A11stdlife))</f>
        <v>0</v>
      </c>
      <c r="Q252" s="60">
        <f>IF(A11stdlife="n/a","n/a",IF(Q$3&gt;(A11stdlife+$F252),('RFM input'!$L$341*(1+vanilla5)^0.5)-SUM($L252:P252),('RFM input'!$L341*(1+vanilla5)^0.5)/A11stdlife))</f>
        <v>0</v>
      </c>
      <c r="R252" s="60"/>
      <c r="S252" s="94"/>
      <c r="T252" s="94"/>
      <c r="U252" s="94"/>
      <c r="V252" s="94"/>
      <c r="W252" s="94"/>
      <c r="X252" s="94"/>
      <c r="Y252" s="94"/>
      <c r="Z252" s="94"/>
      <c r="AA252" s="249"/>
    </row>
    <row r="253" spans="1:27" hidden="1" outlineLevel="2">
      <c r="A253" s="4"/>
      <c r="B253" s="4"/>
      <c r="C253" s="4"/>
      <c r="D253" s="19"/>
      <c r="E253" s="1292"/>
      <c r="F253" s="78">
        <v>6</v>
      </c>
      <c r="G253" s="20"/>
      <c r="H253" s="134"/>
      <c r="I253" s="136"/>
      <c r="J253" s="136"/>
      <c r="K253" s="136"/>
      <c r="L253" s="136"/>
      <c r="M253" s="135"/>
      <c r="N253" s="60">
        <f>IF(A11stdlife="n/a","n/a",IF(N$3&gt;(A11stdlife+$F253),('RFM input'!$M$341*(1+vanilla6)^0.5)-SUM($M253:M253),('RFM input'!$M$341*(1+vanilla6)^0.5)/A11stdlife))</f>
        <v>0</v>
      </c>
      <c r="O253" s="60">
        <f>IF(A11stdlife="n/a","n/a",IF(O$3&gt;(A11stdlife+$F253),('RFM input'!$M$341*(1+vanilla6)^0.5)-SUM($M253:N253),('RFM input'!$M$341*(1+vanilla6)^0.5)/A11stdlife))</f>
        <v>0</v>
      </c>
      <c r="P253" s="60">
        <f>IF(A11stdlife="n/a","n/a",IF(P$3&gt;(A11stdlife+$F253),('RFM input'!$M$341*(1+vanilla6)^0.5)-SUM($M253:O253),('RFM input'!$M$341*(1+vanilla6)^0.5)/A11stdlife))</f>
        <v>0</v>
      </c>
      <c r="Q253" s="60">
        <f>IF(A11stdlife="n/a","n/a",IF(Q$3&gt;(A11stdlife+$F253),('RFM input'!$M$341*(1+vanilla6)^0.5)-SUM($M253:P253),('RFM input'!$M$341*(1+vanilla6)^0.5)/A11stdlife))</f>
        <v>0</v>
      </c>
      <c r="R253" s="60"/>
      <c r="S253" s="94"/>
      <c r="T253" s="94"/>
      <c r="U253" s="94"/>
      <c r="V253" s="94"/>
      <c r="W253" s="94"/>
      <c r="X253" s="94"/>
      <c r="Y253" s="94"/>
      <c r="Z253" s="94"/>
      <c r="AA253" s="249"/>
    </row>
    <row r="254" spans="1:27" hidden="1" outlineLevel="2">
      <c r="A254" s="4"/>
      <c r="B254" s="4"/>
      <c r="C254" s="4"/>
      <c r="D254" s="19"/>
      <c r="E254" s="1292"/>
      <c r="F254" s="78">
        <v>7</v>
      </c>
      <c r="G254" s="20"/>
      <c r="H254" s="134"/>
      <c r="I254" s="136"/>
      <c r="J254" s="136"/>
      <c r="K254" s="136"/>
      <c r="L254" s="136"/>
      <c r="M254" s="136"/>
      <c r="N254" s="135"/>
      <c r="O254" s="60">
        <f>IF(A11stdlife="n/a","n/a",IF(O$3&gt;(A11stdlife+$F254),('RFM input'!$N$341*(1+vanilla7)^0.5)-SUM($N254:N254),('RFM input'!$N$341*(1+vanilla7)^0.5)/A11stdlife))</f>
        <v>0</v>
      </c>
      <c r="P254" s="60">
        <f>IF(A11stdlife="n/a","n/a",IF(P$3&gt;(A11stdlife+$F254),('RFM input'!$N$341*(1+vanilla7)^0.5)-SUM($N254:O254),('RFM input'!$N$341*(1+vanilla7)^0.5)/A11stdlife))</f>
        <v>0</v>
      </c>
      <c r="Q254" s="60">
        <f>IF(A11stdlife="n/a","n/a",IF(Q$3&gt;(A11stdlife+$F254),('RFM input'!$N$341*(1+vanilla7)^0.5)-SUM($N254:P254),('RFM input'!$N$341*(1+vanilla7)^0.5)/A11stdlife))</f>
        <v>0</v>
      </c>
      <c r="R254" s="60"/>
      <c r="S254" s="94"/>
      <c r="T254" s="94"/>
      <c r="U254" s="94"/>
      <c r="V254" s="94"/>
      <c r="W254" s="94"/>
      <c r="X254" s="94"/>
      <c r="Y254" s="94"/>
      <c r="Z254" s="94"/>
      <c r="AA254" s="249"/>
    </row>
    <row r="255" spans="1:27" hidden="1" outlineLevel="2">
      <c r="A255" s="4"/>
      <c r="B255" s="4"/>
      <c r="C255" s="4"/>
      <c r="D255" s="19"/>
      <c r="E255" s="1292"/>
      <c r="F255" s="78">
        <v>8</v>
      </c>
      <c r="G255" s="20"/>
      <c r="H255" s="134"/>
      <c r="I255" s="136"/>
      <c r="J255" s="136"/>
      <c r="K255" s="136"/>
      <c r="L255" s="136"/>
      <c r="M255" s="136"/>
      <c r="N255" s="136"/>
      <c r="O255" s="135"/>
      <c r="P255" s="60">
        <f>IF(A11stdlife="n/a","n/a",IF(P$3&gt;(A11stdlife+$F255),('RFM input'!$O$341*(1+vanilla8)^0.5)-SUM($O255:O255),('RFM input'!$O$341*(1+vanilla8)^0.5)/A11stdlife))</f>
        <v>0</v>
      </c>
      <c r="Q255" s="60">
        <f>IF(A11stdlife="n/a","n/a",IF(Q$3&gt;(A11stdlife+$F255),('RFM input'!$O$341*(1+vanilla8)^0.5)-SUM($O255:P255),('RFM input'!$O$341*(1+vanilla8)^0.5)/A11stdlife))</f>
        <v>0</v>
      </c>
      <c r="R255" s="60"/>
      <c r="S255" s="94"/>
      <c r="T255" s="94"/>
      <c r="U255" s="94"/>
      <c r="V255" s="94"/>
      <c r="W255" s="94"/>
      <c r="X255" s="94"/>
      <c r="Y255" s="94"/>
      <c r="Z255" s="94"/>
      <c r="AA255" s="249"/>
    </row>
    <row r="256" spans="1:27" hidden="1" outlineLevel="2">
      <c r="A256" s="4"/>
      <c r="B256" s="4"/>
      <c r="C256" s="4"/>
      <c r="D256" s="19"/>
      <c r="E256" s="1292"/>
      <c r="F256" s="78">
        <v>9</v>
      </c>
      <c r="G256" s="20"/>
      <c r="H256" s="134"/>
      <c r="I256" s="136"/>
      <c r="J256" s="136"/>
      <c r="K256" s="136"/>
      <c r="L256" s="136"/>
      <c r="M256" s="136"/>
      <c r="N256" s="136"/>
      <c r="O256" s="136"/>
      <c r="P256" s="135"/>
      <c r="Q256" s="60">
        <f>IF(A11stdlife="n/a","n/a",IF(Q$3&gt;(A11stdlife+$F256),('RFM input'!$P$341*(1+vanilla9)^0.5)-SUM($P256:P256),('RFM input'!$P$341*(1+vanilla9)^0.5)/A11stdlife))</f>
        <v>0</v>
      </c>
      <c r="R256" s="60"/>
      <c r="S256" s="94"/>
      <c r="T256" s="94"/>
      <c r="U256" s="94"/>
      <c r="V256" s="94"/>
      <c r="W256" s="94"/>
      <c r="X256" s="94"/>
      <c r="Y256" s="94"/>
      <c r="Z256" s="94"/>
      <c r="AA256" s="249"/>
    </row>
    <row r="257" spans="1:27" hidden="1" outlineLevel="2">
      <c r="A257" s="4"/>
      <c r="B257" s="4"/>
      <c r="C257" s="4"/>
      <c r="D257" s="19"/>
      <c r="E257" s="1292"/>
      <c r="F257" s="79">
        <v>10</v>
      </c>
      <c r="G257" s="20"/>
      <c r="H257" s="134"/>
      <c r="I257" s="136"/>
      <c r="J257" s="136"/>
      <c r="K257" s="136"/>
      <c r="L257" s="136"/>
      <c r="M257" s="136"/>
      <c r="N257" s="136"/>
      <c r="O257" s="136"/>
      <c r="P257" s="136"/>
      <c r="Q257" s="135"/>
      <c r="R257" s="60"/>
      <c r="S257" s="94"/>
      <c r="T257" s="94"/>
      <c r="U257" s="94"/>
      <c r="V257" s="94"/>
      <c r="W257" s="94"/>
      <c r="X257" s="94"/>
      <c r="Y257" s="94"/>
      <c r="Z257" s="94"/>
      <c r="AA257" s="249"/>
    </row>
    <row r="258" spans="1:27" hidden="1" outlineLevel="1" collapsed="1">
      <c r="A258" s="4"/>
      <c r="B258" s="4"/>
      <c r="C258" s="4"/>
      <c r="D258" s="218">
        <f>Asset11</f>
        <v>0</v>
      </c>
      <c r="E258" s="4"/>
      <c r="F258" s="4"/>
      <c r="G258" s="112"/>
      <c r="H258" s="435">
        <f>IF('RFM input'!$E$396='RFM input'!$G$395,-'RFM input'!H411,-SUM(H246:H257))</f>
        <v>0</v>
      </c>
      <c r="I258" s="435">
        <f>IF('RFM input'!$E$396='RFM input'!$G$395,-'RFM input'!I411,-SUM(I246:I257))</f>
        <v>0</v>
      </c>
      <c r="J258" s="435">
        <f>IF(COUNT($H258:I258)&gt;='RFM input'!$AA$7,0,IF('RFM input'!$E$396='RFM input'!$G$395,-'RFM input'!J411,-SUM(J246:J257)))</f>
        <v>0</v>
      </c>
      <c r="K258" s="435">
        <f>IF(COUNT($H258:J258)&gt;='RFM input'!$AA$7,0,IF('RFM input'!$E$396='RFM input'!$G$395,-'RFM input'!K411,-SUM(K246:K257)))</f>
        <v>0</v>
      </c>
      <c r="L258" s="435">
        <f>IF(COUNT($H258:K258)&gt;='RFM input'!$AA$7,0,IF('RFM input'!$E$396='RFM input'!$G$395,-'RFM input'!L411,-SUM(L246:L257)))</f>
        <v>0</v>
      </c>
      <c r="M258" s="435">
        <f>IF(COUNT($H258:L258)&gt;='RFM input'!$AA$7,0,IF('RFM input'!$E$396='RFM input'!$G$395,-'RFM input'!M411,-SUM(M246:M257)))</f>
        <v>0</v>
      </c>
      <c r="N258" s="435">
        <f>IF(COUNT($H258:M258)&gt;='RFM input'!$AA$7,0,IF('RFM input'!$E$396='RFM input'!$G$395,-'RFM input'!N411,-SUM(N246:N257)))</f>
        <v>0</v>
      </c>
      <c r="O258" s="435">
        <f>IF(COUNT($H258:N258)&gt;='RFM input'!$AA$7,0,IF('RFM input'!$E$396='RFM input'!$G$395,-'RFM input'!O411,-SUM(O246:O257)))</f>
        <v>0</v>
      </c>
      <c r="P258" s="435">
        <f>IF(COUNT($H258:O258)&gt;='RFM input'!$AA$7,0,IF('RFM input'!$E$396='RFM input'!$G$395,-'RFM input'!P411,-SUM(P246:P257)))</f>
        <v>0</v>
      </c>
      <c r="Q258" s="435">
        <f>IF(COUNT($H258:P258)&gt;='RFM input'!$AA$7,0,IF('RFM input'!$E$396='RFM input'!$G$395,-'RFM input'!Q411,-SUM(Q246:Q257)))</f>
        <v>0</v>
      </c>
      <c r="R258" s="58"/>
      <c r="S258" s="96"/>
      <c r="T258" s="96"/>
      <c r="U258" s="96"/>
      <c r="V258" s="96"/>
      <c r="W258" s="96"/>
      <c r="X258" s="96"/>
      <c r="Y258" s="96"/>
      <c r="Z258" s="96"/>
      <c r="AA258" s="249"/>
    </row>
    <row r="259" spans="1:27" hidden="1" outlineLevel="2">
      <c r="A259" s="4"/>
      <c r="B259" s="4"/>
      <c r="C259" s="219">
        <f>Asset12</f>
        <v>0</v>
      </c>
      <c r="D259" s="146"/>
      <c r="E259" s="25" t="s">
        <v>23</v>
      </c>
      <c r="F259" s="24"/>
      <c r="G259" s="439"/>
      <c r="H259" s="436">
        <f>IF(H$3&gt;A12remlife,A12value-SUM($G259:G259),IF(A12remlife="N/A","n/a",A12value/A12remlife))</f>
        <v>0</v>
      </c>
      <c r="I259" s="436">
        <f>IF(I$3&gt;A12remlife,A12value-SUM($G259:H259),IF(A12remlife="N/A","n/a",A12value/A12remlife))</f>
        <v>0</v>
      </c>
      <c r="J259" s="436">
        <f>IF(J$3&gt;A12remlife,A12value-SUM($G259:I259),IF(A12remlife="N/A","n/a",A12value/A12remlife))</f>
        <v>0</v>
      </c>
      <c r="K259" s="436">
        <f>IF(K$3&gt;A12remlife,A12value-SUM($G259:J259),IF(A12remlife="N/A","n/a",A12value/A12remlife))</f>
        <v>0</v>
      </c>
      <c r="L259" s="436">
        <f>IF(L$3&gt;A12remlife,A12value-SUM($G259:K259),IF(A12remlife="N/A","n/a",A12value/A12remlife))</f>
        <v>0</v>
      </c>
      <c r="M259" s="436">
        <f>IF(M$3&gt;A12remlife,A12value-SUM($G259:L259),IF(A12remlife="N/A","n/a",A12value/A12remlife))</f>
        <v>0</v>
      </c>
      <c r="N259" s="436">
        <f>IF(N$3&gt;A12remlife,A12value-SUM($G259:M259),IF(A12remlife="N/A","n/a",A12value/A12remlife))</f>
        <v>0</v>
      </c>
      <c r="O259" s="436">
        <f>IF(O$3&gt;A12remlife,A12value-SUM($G259:N259),IF(A12remlife="N/A","n/a",A12value/A12remlife))</f>
        <v>0</v>
      </c>
      <c r="P259" s="436">
        <f>IF(P$3&gt;A12remlife,A12value-SUM($G259:O259),IF(A12remlife="N/A","n/a",A12value/A12remlife))</f>
        <v>0</v>
      </c>
      <c r="Q259" s="436">
        <f>IF(Q$3&gt;A12remlife,A12value-SUM($G259:P259),IF(A12remlife="N/A","n/a",A12value/A12remlife))</f>
        <v>0</v>
      </c>
      <c r="R259" s="59"/>
      <c r="S259" s="94"/>
      <c r="T259" s="94"/>
      <c r="U259" s="94"/>
      <c r="V259" s="94"/>
      <c r="W259" s="94"/>
      <c r="X259" s="94"/>
      <c r="Y259" s="94"/>
      <c r="Z259" s="94"/>
      <c r="AA259" s="249"/>
    </row>
    <row r="260" spans="1:27" ht="12.75" hidden="1" customHeight="1" outlineLevel="2">
      <c r="A260" s="4"/>
      <c r="B260" s="4"/>
      <c r="C260" s="4"/>
      <c r="D260" s="19"/>
      <c r="E260" s="1291" t="s">
        <v>50</v>
      </c>
      <c r="F260" s="78"/>
      <c r="G260" s="112"/>
      <c r="H260" s="60"/>
      <c r="I260" s="60"/>
      <c r="J260" s="60"/>
      <c r="K260" s="60"/>
      <c r="L260" s="60"/>
      <c r="M260" s="148"/>
      <c r="N260" s="103"/>
      <c r="O260" s="60"/>
      <c r="P260" s="60"/>
      <c r="Q260" s="60"/>
      <c r="R260" s="60"/>
      <c r="S260" s="94"/>
      <c r="T260" s="94"/>
      <c r="U260" s="94"/>
      <c r="V260" s="94"/>
      <c r="W260" s="94"/>
      <c r="X260" s="94"/>
      <c r="Y260" s="94"/>
      <c r="Z260" s="94"/>
      <c r="AA260" s="249"/>
    </row>
    <row r="261" spans="1:27" hidden="1" outlineLevel="2">
      <c r="A261" s="4"/>
      <c r="B261" s="4"/>
      <c r="C261" s="4"/>
      <c r="D261" s="19"/>
      <c r="E261" s="1292"/>
      <c r="F261" s="78">
        <v>1</v>
      </c>
      <c r="G261" s="112"/>
      <c r="H261" s="133"/>
      <c r="I261" s="60">
        <f>IF(A12stdlife="n/a","n/a",IF(I$3&gt;(A12stdlife+$F261),('RFM input'!$H$342*(1+vanilla1)^0.5)-SUM($H261:H261),('RFM input'!$H$342*(1+vanilla1)^0.5)/A12stdlife))</f>
        <v>0</v>
      </c>
      <c r="J261" s="60">
        <f>IF(A12stdlife="n/a","n/a",IF(J$3&gt;(A12stdlife+$F261),('RFM input'!$H$342*(1+vanilla1)^0.5)-SUM($H261:I261),('RFM input'!$H$342*(1+vanilla1)^0.5)/A12stdlife))</f>
        <v>0</v>
      </c>
      <c r="K261" s="60">
        <f>IF(A12stdlife="n/a","n/a",IF(K$3&gt;(A12stdlife+$F261),('RFM input'!$H$342*(1+vanilla1)^0.5)-SUM($H261:J261),('RFM input'!$H$342*(1+vanilla1)^0.5)/A12stdlife))</f>
        <v>0</v>
      </c>
      <c r="L261" s="60">
        <f>IF(A12stdlife="n/a","n/a",IF(L$3&gt;(A12stdlife+$F261),('RFM input'!$H$342*(1+vanilla1)^0.5)-SUM($H261:K261),('RFM input'!$H$342*(1+vanilla1)^0.5)/A12stdlife))</f>
        <v>0</v>
      </c>
      <c r="M261" s="60">
        <f>IF(A12stdlife="n/a","n/a",IF(M$3&gt;(A12stdlife+$F261),('RFM input'!$H$342*(1+vanilla1)^0.5)-SUM($H261:L261),('RFM input'!$H$342*(1+vanilla1)^0.5)/A12stdlife))</f>
        <v>0</v>
      </c>
      <c r="N261" s="60">
        <f>IF(A12stdlife="n/a","n/a",IF(N$3&gt;(A12stdlife+$F261),('RFM input'!$H$342*(1+vanilla1)^0.5)-SUM($H261:M261),('RFM input'!$H$342*(1+vanilla1)^0.5)/A12stdlife))</f>
        <v>0</v>
      </c>
      <c r="O261" s="60">
        <f>IF(A12stdlife="n/a","n/a",IF(O$3&gt;(A12stdlife+$F261),('RFM input'!$H$342*(1+vanilla1)^0.5)-SUM($H261:N261),('RFM input'!$H$342*(1+vanilla1)^0.5)/A12stdlife))</f>
        <v>0</v>
      </c>
      <c r="P261" s="60">
        <f>IF(A12stdlife="n/a","n/a",IF(P$3&gt;(A12stdlife+$F261),('RFM input'!$H$342*(1+vanilla1)^0.5)-SUM($H261:O261),('RFM input'!$H$342*(1+vanilla1)^0.5)/A12stdlife))</f>
        <v>0</v>
      </c>
      <c r="Q261" s="60">
        <f>IF(A12stdlife="n/a","n/a",IF(Q$3&gt;(A12stdlife+$F261),('RFM input'!$H$342*(1+vanilla1)^0.5)-SUM($H261:P261),('RFM input'!$H$342*(1+vanilla1)^0.5)/A12stdlife))</f>
        <v>0</v>
      </c>
      <c r="R261" s="60"/>
      <c r="S261" s="94"/>
      <c r="T261" s="94"/>
      <c r="U261" s="94"/>
      <c r="V261" s="94"/>
      <c r="W261" s="94"/>
      <c r="X261" s="94"/>
      <c r="Y261" s="94"/>
      <c r="Z261" s="94"/>
      <c r="AA261" s="249"/>
    </row>
    <row r="262" spans="1:27" hidden="1" outlineLevel="2">
      <c r="A262" s="4"/>
      <c r="B262" s="4"/>
      <c r="C262" s="4"/>
      <c r="D262" s="19"/>
      <c r="E262" s="1292"/>
      <c r="F262" s="78">
        <v>2</v>
      </c>
      <c r="G262" s="112"/>
      <c r="H262" s="134"/>
      <c r="I262" s="135"/>
      <c r="J262" s="60">
        <f>IF(A12stdlife="n/a","n/a",IF(J$3&gt;(A12stdlife+$F262),('RFM input'!$I$342*(1+vanilla2)^0.5)-SUM($I262:I262),('RFM input'!$I$342*(1+vanilla2)^0.5)/A12stdlife))</f>
        <v>0</v>
      </c>
      <c r="K262" s="60">
        <f>IF(A12stdlife="n/a","n/a",IF(K$3&gt;(A12stdlife+$F262),('RFM input'!$I$342*(1+vanilla2)^0.5)-SUM($I262:J262),('RFM input'!$I$342*(1+vanilla2)^0.5)/A12stdlife))</f>
        <v>0</v>
      </c>
      <c r="L262" s="60">
        <f>IF(A12stdlife="n/a","n/a",IF(L$3&gt;(A12stdlife+$F262),('RFM input'!$I$342*(1+vanilla2)^0.5)-SUM($I262:K262),('RFM input'!$I$342*(1+vanilla2)^0.5)/A12stdlife))</f>
        <v>0</v>
      </c>
      <c r="M262" s="60">
        <f>IF(A12stdlife="n/a","n/a",IF(M$3&gt;(A12stdlife+$F262),('RFM input'!$I$342*(1+vanilla2)^0.5)-SUM($I262:L262),('RFM input'!$I$342*(1+vanilla2)^0.5)/A12stdlife))</f>
        <v>0</v>
      </c>
      <c r="N262" s="60">
        <f>IF(A12stdlife="n/a","n/a",IF(N$3&gt;(A12stdlife+$F262),('RFM input'!$I$342*(1+vanilla2)^0.5)-SUM($I262:M262),('RFM input'!$I$342*(1+vanilla2)^0.5)/A12stdlife))</f>
        <v>0</v>
      </c>
      <c r="O262" s="60">
        <f>IF(A12stdlife="n/a","n/a",IF(O$3&gt;(A12stdlife+$F262),('RFM input'!$I$342*(1+vanilla2)^0.5)-SUM($I262:N262),('RFM input'!$I$342*(1+vanilla2)^0.5)/A12stdlife))</f>
        <v>0</v>
      </c>
      <c r="P262" s="60">
        <f>IF(A12stdlife="n/a","n/a",IF(P$3&gt;(A12stdlife+$F262),('RFM input'!$I$342*(1+vanilla2)^0.5)-SUM($I262:O262),('RFM input'!$I$342*(1+vanilla2)^0.5)/A12stdlife))</f>
        <v>0</v>
      </c>
      <c r="Q262" s="60">
        <f>IF(A12stdlife="n/a","n/a",IF(Q$3&gt;(A12stdlife+$F262),('RFM input'!$I$342*(1+vanilla2)^0.5)-SUM($I262:P262),('RFM input'!$I$342*(1+vanilla2)^0.5)/A12stdlife))</f>
        <v>0</v>
      </c>
      <c r="R262" s="60"/>
      <c r="S262" s="94"/>
      <c r="T262" s="94"/>
      <c r="U262" s="94"/>
      <c r="V262" s="94"/>
      <c r="W262" s="94"/>
      <c r="X262" s="94"/>
      <c r="Y262" s="94"/>
      <c r="Z262" s="94"/>
      <c r="AA262" s="249"/>
    </row>
    <row r="263" spans="1:27" hidden="1" outlineLevel="2">
      <c r="A263" s="4"/>
      <c r="B263" s="4"/>
      <c r="C263" s="4"/>
      <c r="D263" s="19"/>
      <c r="E263" s="1292"/>
      <c r="F263" s="78">
        <v>3</v>
      </c>
      <c r="G263" s="112"/>
      <c r="H263" s="134"/>
      <c r="I263" s="136"/>
      <c r="J263" s="135"/>
      <c r="K263" s="60">
        <f>IF(A12stdlife="n/a","n/a",IF(K$3&gt;(A12stdlife+$F263),('RFM input'!$J$342*(1+vanilla3)^0.5)-SUM($J263:J263),('RFM input'!$J$342*(1+vanilla3)^0.5)/A12stdlife))</f>
        <v>0</v>
      </c>
      <c r="L263" s="60">
        <f>IF(A12stdlife="n/a","n/a",IF(L$3&gt;(A12stdlife+$F263),('RFM input'!$J$342*(1+vanilla3)^0.5)-SUM($J263:K263),('RFM input'!$J$342*(1+vanilla3)^0.5)/A12stdlife))</f>
        <v>0</v>
      </c>
      <c r="M263" s="60">
        <f>IF(A12stdlife="n/a","n/a",IF(M$3&gt;(A12stdlife+$F263),('RFM input'!$J$342*(1+vanilla3)^0.5)-SUM($J263:L263),('RFM input'!$J$342*(1+vanilla3)^0.5)/A12stdlife))</f>
        <v>0</v>
      </c>
      <c r="N263" s="60">
        <f>IF(A12stdlife="n/a","n/a",IF(N$3&gt;(A12stdlife+$F263),('RFM input'!$J$342*(1+vanilla3)^0.5)-SUM($J263:M263),('RFM input'!$J$342*(1+vanilla3)^0.5)/A12stdlife))</f>
        <v>0</v>
      </c>
      <c r="O263" s="60">
        <f>IF(A12stdlife="n/a","n/a",IF(O$3&gt;(A12stdlife+$F263),('RFM input'!$J$342*(1+vanilla3)^0.5)-SUM($J263:N263),('RFM input'!$J$342*(1+vanilla3)^0.5)/A12stdlife))</f>
        <v>0</v>
      </c>
      <c r="P263" s="60">
        <f>IF(A12stdlife="n/a","n/a",IF(P$3&gt;(A12stdlife+$F263),('RFM input'!$J$342*(1+vanilla3)^0.5)-SUM($J263:O263),('RFM input'!$J$342*(1+vanilla3)^0.5)/A12stdlife))</f>
        <v>0</v>
      </c>
      <c r="Q263" s="60">
        <f>IF(A12stdlife="n/a","n/a",IF(Q$3&gt;(A12stdlife+$F263),('RFM input'!$J$342*(1+vanilla3)^0.5)-SUM($J263:P263),('RFM input'!$J$342*(1+vanilla3)^0.5)/A12stdlife))</f>
        <v>0</v>
      </c>
      <c r="R263" s="60"/>
      <c r="S263" s="94"/>
      <c r="T263" s="94"/>
      <c r="U263" s="94"/>
      <c r="V263" s="94"/>
      <c r="W263" s="94"/>
      <c r="X263" s="94"/>
      <c r="Y263" s="94"/>
      <c r="Z263" s="94"/>
      <c r="AA263" s="249"/>
    </row>
    <row r="264" spans="1:27" hidden="1" outlineLevel="2">
      <c r="A264" s="4"/>
      <c r="B264" s="4"/>
      <c r="C264" s="4"/>
      <c r="D264" s="19"/>
      <c r="E264" s="1292"/>
      <c r="F264" s="78">
        <v>4</v>
      </c>
      <c r="G264" s="112"/>
      <c r="H264" s="134"/>
      <c r="I264" s="136"/>
      <c r="J264" s="136"/>
      <c r="K264" s="135"/>
      <c r="L264" s="60">
        <f>IF(A12stdlife="n/a","n/a",IF(L$3&gt;(A12stdlife+$F264),('RFM input'!$K$342*(1+vanilla4)^0.5)-SUM($K264:K264),('RFM input'!$K$342*(1+vanilla4)^0.5)/A12stdlife))</f>
        <v>0</v>
      </c>
      <c r="M264" s="60">
        <f>IF(A12stdlife="n/a","n/a",IF(M$3&gt;(A12stdlife+$F264),('RFM input'!$K$342*(1+vanilla4)^0.5)-SUM($K264:L264),('RFM input'!$K$342*(1+vanilla4)^0.5)/A12stdlife))</f>
        <v>0</v>
      </c>
      <c r="N264" s="60">
        <f>IF(A12stdlife="n/a","n/a",IF(N$3&gt;(A12stdlife+$F264),('RFM input'!$K$342*(1+vanilla4)^0.5)-SUM($K264:M264),('RFM input'!$K$342*(1+vanilla4)^0.5)/A12stdlife))</f>
        <v>0</v>
      </c>
      <c r="O264" s="60">
        <f>IF(A12stdlife="n/a","n/a",IF(O$3&gt;(A12stdlife+$F264),('RFM input'!$K$342*(1+vanilla4)^0.5)-SUM($K264:N264),('RFM input'!$K$342*(1+vanilla4)^0.5)/A12stdlife))</f>
        <v>0</v>
      </c>
      <c r="P264" s="60">
        <f>IF(A12stdlife="n/a","n/a",IF(P$3&gt;(A12stdlife+$F264),('RFM input'!$K$342*(1+vanilla4)^0.5)-SUM($K264:O264),('RFM input'!$K$342*(1+vanilla4)^0.5)/A12stdlife))</f>
        <v>0</v>
      </c>
      <c r="Q264" s="60">
        <f>IF(A12stdlife="n/a","n/a",IF(Q$3&gt;(A12stdlife+$F264),('RFM input'!$K$342*(1+vanilla4)^0.5)-SUM($K264:P264),('RFM input'!$K$342*(1+vanilla4)^0.5)/A12stdlife))</f>
        <v>0</v>
      </c>
      <c r="R264" s="60"/>
      <c r="S264" s="94"/>
      <c r="T264" s="94"/>
      <c r="U264" s="94"/>
      <c r="V264" s="94"/>
      <c r="W264" s="94"/>
      <c r="X264" s="94"/>
      <c r="Y264" s="94"/>
      <c r="Z264" s="94"/>
      <c r="AA264" s="249"/>
    </row>
    <row r="265" spans="1:27" hidden="1" outlineLevel="2">
      <c r="A265" s="4"/>
      <c r="B265" s="4"/>
      <c r="C265" s="4"/>
      <c r="D265" s="19"/>
      <c r="E265" s="1292"/>
      <c r="F265" s="78">
        <v>5</v>
      </c>
      <c r="G265" s="20"/>
      <c r="H265" s="134"/>
      <c r="I265" s="136"/>
      <c r="J265" s="136"/>
      <c r="K265" s="136"/>
      <c r="L265" s="135"/>
      <c r="M265" s="60">
        <f>IF(A12stdlife="n/a","n/a",IF(M$3&gt;(A12stdlife+$F265),('RFM input'!$L$342*(1+vanilla5)^0.5)-SUM($L265:L265),('RFM input'!$L$342*(1+vanilla5)^0.5)/A12stdlife))</f>
        <v>0</v>
      </c>
      <c r="N265" s="60">
        <f>IF(A12stdlife="n/a","n/a",IF(N$3&gt;(A12stdlife+$F265),('RFM input'!$L$342*(1+vanilla5)^0.5)-SUM($L265:M265),('RFM input'!$L$342*(1+vanilla5)^0.5)/A12stdlife))</f>
        <v>0</v>
      </c>
      <c r="O265" s="60">
        <f>IF(A12stdlife="n/a","n/a",IF(O$3&gt;(A12stdlife+$F265),('RFM input'!$L$342*(1+vanilla5)^0.5)-SUM($L265:N265),('RFM input'!$L$342*(1+vanilla5)^0.5)/A12stdlife))</f>
        <v>0</v>
      </c>
      <c r="P265" s="60">
        <f>IF(A12stdlife="n/a","n/a",IF(P$3&gt;(A12stdlife+$F265),('RFM input'!$L$342*(1+vanilla5)^0.5)-SUM($L265:O265),('RFM input'!$L$342*(1+vanilla5)^0.5)/A12stdlife))</f>
        <v>0</v>
      </c>
      <c r="Q265" s="60">
        <f>IF(A12stdlife="n/a","n/a",IF(Q$3&gt;(A12stdlife+$F265),('RFM input'!$L$342*(1+vanilla5)^0.5)-SUM($L265:P265),('RFM input'!$L$342*(1+vanilla5)^0.5)/A12stdlife))</f>
        <v>0</v>
      </c>
      <c r="R265" s="60"/>
      <c r="S265" s="94"/>
      <c r="T265" s="94"/>
      <c r="U265" s="94"/>
      <c r="V265" s="94"/>
      <c r="W265" s="94"/>
      <c r="X265" s="94"/>
      <c r="Y265" s="94"/>
      <c r="Z265" s="94"/>
      <c r="AA265" s="249"/>
    </row>
    <row r="266" spans="1:27" hidden="1" outlineLevel="2">
      <c r="A266" s="4"/>
      <c r="B266" s="4"/>
      <c r="C266" s="4"/>
      <c r="D266" s="19"/>
      <c r="E266" s="1292"/>
      <c r="F266" s="78">
        <v>6</v>
      </c>
      <c r="G266" s="20"/>
      <c r="H266" s="134"/>
      <c r="I266" s="136"/>
      <c r="J266" s="136"/>
      <c r="K266" s="136"/>
      <c r="L266" s="136"/>
      <c r="M266" s="135"/>
      <c r="N266" s="60">
        <f>IF(A12stdlife="n/a","n/a",IF(N$3&gt;(A12stdlife+$F266),('RFM input'!$M$342*(1+vanilla6)^0.5)-SUM($M266:M266),('RFM input'!$M$342*(1+vanilla6)^0.5)/A12stdlife))</f>
        <v>0</v>
      </c>
      <c r="O266" s="60">
        <f>IF(A12stdlife="n/a","n/a",IF(O$3&gt;(A12stdlife+$F266),('RFM input'!$M$342*(1+vanilla6)^0.5)-SUM($M266:N266),('RFM input'!$M$342*(1+vanilla6)^0.5)/A12stdlife))</f>
        <v>0</v>
      </c>
      <c r="P266" s="60">
        <f>IF(A12stdlife="n/a","n/a",IF(P$3&gt;(A12stdlife+$F266),('RFM input'!$M$342*(1+vanilla6)^0.5)-SUM($M266:O266),('RFM input'!$M$342*(1+vanilla6)^0.5)/A12stdlife))</f>
        <v>0</v>
      </c>
      <c r="Q266" s="60">
        <f>IF(A12stdlife="n/a","n/a",IF(Q$3&gt;(A12stdlife+$F266),('RFM input'!$M$342*(1+vanilla6)^0.5)-SUM($M266:P266),('RFM input'!$M$342*(1+vanilla6)^0.5)/A12stdlife))</f>
        <v>0</v>
      </c>
      <c r="R266" s="60"/>
      <c r="S266" s="94"/>
      <c r="T266" s="94"/>
      <c r="U266" s="94"/>
      <c r="V266" s="94"/>
      <c r="W266" s="94"/>
      <c r="X266" s="94"/>
      <c r="Y266" s="94"/>
      <c r="Z266" s="94"/>
      <c r="AA266" s="249"/>
    </row>
    <row r="267" spans="1:27" hidden="1" outlineLevel="2">
      <c r="A267" s="4"/>
      <c r="B267" s="4"/>
      <c r="C267" s="4"/>
      <c r="D267" s="19"/>
      <c r="E267" s="1292"/>
      <c r="F267" s="78">
        <v>7</v>
      </c>
      <c r="G267" s="20"/>
      <c r="H267" s="134"/>
      <c r="I267" s="136"/>
      <c r="J267" s="136"/>
      <c r="K267" s="136"/>
      <c r="L267" s="136"/>
      <c r="M267" s="136"/>
      <c r="N267" s="135"/>
      <c r="O267" s="60">
        <f>IF(A12stdlife="n/a","n/a",IF(O$3&gt;(A12stdlife+$F267),('RFM input'!$N$342*(1+vanilla7)^0.5)-SUM($N267:N267),('RFM input'!$N$342*(1+vanilla7)^0.5)/A12stdlife))</f>
        <v>0</v>
      </c>
      <c r="P267" s="60">
        <f>IF(A12stdlife="n/a","n/a",IF(P$3&gt;(A12stdlife+$F267),('RFM input'!$N$342*(1+vanilla7)^0.5)-SUM($N267:O267),('RFM input'!$N$342*(1+vanilla7)^0.5)/A12stdlife))</f>
        <v>0</v>
      </c>
      <c r="Q267" s="60">
        <f>IF(A12stdlife="n/a","n/a",IF(Q$3&gt;(A12stdlife+$F267),('RFM input'!$N$342*(1+vanilla7)^0.5)-SUM($N267:P267),('RFM input'!$N$342*(1+vanilla7)^0.5)/A12stdlife))</f>
        <v>0</v>
      </c>
      <c r="R267" s="60"/>
      <c r="S267" s="94"/>
      <c r="T267" s="94"/>
      <c r="U267" s="94"/>
      <c r="V267" s="94"/>
      <c r="W267" s="94"/>
      <c r="X267" s="94"/>
      <c r="Y267" s="94"/>
      <c r="Z267" s="94"/>
      <c r="AA267" s="249"/>
    </row>
    <row r="268" spans="1:27" hidden="1" outlineLevel="2">
      <c r="A268" s="4"/>
      <c r="B268" s="4"/>
      <c r="C268" s="4"/>
      <c r="D268" s="19"/>
      <c r="E268" s="1292"/>
      <c r="F268" s="78">
        <v>8</v>
      </c>
      <c r="G268" s="20"/>
      <c r="H268" s="134"/>
      <c r="I268" s="136"/>
      <c r="J268" s="136"/>
      <c r="K268" s="136"/>
      <c r="L268" s="136"/>
      <c r="M268" s="136"/>
      <c r="N268" s="136"/>
      <c r="O268" s="135"/>
      <c r="P268" s="60">
        <f>IF(A12stdlife="n/a","n/a",IF(P$3&gt;(A12stdlife+$F268),('RFM input'!$O$342*(1+vanilla8)^0.5)-SUM($O268:O268),('RFM input'!$O$342*(1+vanilla8)^0.5)/A12stdlife))</f>
        <v>0</v>
      </c>
      <c r="Q268" s="60">
        <f>IF(A12stdlife="n/a","n/a",IF(Q$3&gt;(A12stdlife+$F268),('RFM input'!$O$342*(1+vanilla8)^0.5)-SUM($O268:P268),('RFM input'!$O$342*(1+vanilla8)^0.5)/A12stdlife))</f>
        <v>0</v>
      </c>
      <c r="R268" s="60"/>
      <c r="S268" s="94"/>
      <c r="T268" s="94"/>
      <c r="U268" s="94"/>
      <c r="V268" s="94"/>
      <c r="W268" s="94"/>
      <c r="X268" s="94"/>
      <c r="Y268" s="94"/>
      <c r="Z268" s="94"/>
      <c r="AA268" s="249"/>
    </row>
    <row r="269" spans="1:27" hidden="1" outlineLevel="2">
      <c r="A269" s="4"/>
      <c r="B269" s="4"/>
      <c r="C269" s="4"/>
      <c r="D269" s="19"/>
      <c r="E269" s="1292"/>
      <c r="F269" s="78">
        <v>9</v>
      </c>
      <c r="G269" s="20"/>
      <c r="H269" s="134"/>
      <c r="I269" s="136"/>
      <c r="J269" s="136"/>
      <c r="K269" s="136"/>
      <c r="L269" s="136"/>
      <c r="M269" s="136"/>
      <c r="N269" s="136"/>
      <c r="O269" s="136"/>
      <c r="P269" s="135"/>
      <c r="Q269" s="60">
        <f>IF(A12stdlife="n/a","n/a",IF(Q$3&gt;(A12stdlife+$F269),('RFM input'!$P$342*(1+vanilla9)^0.5)-SUM($P269:P269),('RFM input'!$P$342*(1+vanilla9)^0.5)/A12stdlife))</f>
        <v>0</v>
      </c>
      <c r="R269" s="60"/>
      <c r="S269" s="94"/>
      <c r="T269" s="94"/>
      <c r="U269" s="94"/>
      <c r="V269" s="94"/>
      <c r="W269" s="94"/>
      <c r="X269" s="94"/>
      <c r="Y269" s="94"/>
      <c r="Z269" s="94"/>
      <c r="AA269" s="249"/>
    </row>
    <row r="270" spans="1:27" hidden="1" outlineLevel="2">
      <c r="A270" s="4"/>
      <c r="B270" s="4"/>
      <c r="C270" s="4"/>
      <c r="D270" s="19"/>
      <c r="E270" s="1292"/>
      <c r="F270" s="79">
        <v>10</v>
      </c>
      <c r="G270" s="20"/>
      <c r="H270" s="134"/>
      <c r="I270" s="136"/>
      <c r="J270" s="136"/>
      <c r="K270" s="136"/>
      <c r="L270" s="136"/>
      <c r="M270" s="136"/>
      <c r="N270" s="136"/>
      <c r="O270" s="136"/>
      <c r="P270" s="136"/>
      <c r="Q270" s="135"/>
      <c r="R270" s="60"/>
      <c r="S270" s="94"/>
      <c r="T270" s="94"/>
      <c r="U270" s="94"/>
      <c r="V270" s="94"/>
      <c r="W270" s="94"/>
      <c r="X270" s="94"/>
      <c r="Y270" s="94"/>
      <c r="Z270" s="94"/>
      <c r="AA270" s="249"/>
    </row>
    <row r="271" spans="1:27" hidden="1" outlineLevel="1" collapsed="1">
      <c r="A271" s="4"/>
      <c r="B271" s="4"/>
      <c r="C271" s="4"/>
      <c r="D271" s="218">
        <f>Asset12</f>
        <v>0</v>
      </c>
      <c r="E271" s="4"/>
      <c r="F271" s="4"/>
      <c r="G271" s="112"/>
      <c r="H271" s="435">
        <f>IF('RFM input'!$E$396='RFM input'!$G$395,-'RFM input'!H412,-SUM(H259:H270))</f>
        <v>0</v>
      </c>
      <c r="I271" s="435">
        <f>IF('RFM input'!$E$396='RFM input'!$G$395,-'RFM input'!I412,-SUM(I259:I270))</f>
        <v>0</v>
      </c>
      <c r="J271" s="435">
        <f>IF(COUNT($H271:I271)&gt;='RFM input'!$AA$7,0,IF('RFM input'!$E$396='RFM input'!$G$395,-'RFM input'!J412,-SUM(J259:J270)))</f>
        <v>0</v>
      </c>
      <c r="K271" s="435">
        <f>IF(COUNT($H271:J271)&gt;='RFM input'!$AA$7,0,IF('RFM input'!$E$396='RFM input'!$G$395,-'RFM input'!K412,-SUM(K259:K270)))</f>
        <v>0</v>
      </c>
      <c r="L271" s="435">
        <f>IF(COUNT($H271:K271)&gt;='RFM input'!$AA$7,0,IF('RFM input'!$E$396='RFM input'!$G$395,-'RFM input'!L412,-SUM(L259:L270)))</f>
        <v>0</v>
      </c>
      <c r="M271" s="435">
        <f>IF(COUNT($H271:L271)&gt;='RFM input'!$AA$7,0,IF('RFM input'!$E$396='RFM input'!$G$395,-'RFM input'!M412,-SUM(M259:M270)))</f>
        <v>0</v>
      </c>
      <c r="N271" s="435">
        <f>IF(COUNT($H271:M271)&gt;='RFM input'!$AA$7,0,IF('RFM input'!$E$396='RFM input'!$G$395,-'RFM input'!N412,-SUM(N259:N270)))</f>
        <v>0</v>
      </c>
      <c r="O271" s="435">
        <f>IF(COUNT($H271:N271)&gt;='RFM input'!$AA$7,0,IF('RFM input'!$E$396='RFM input'!$G$395,-'RFM input'!O412,-SUM(O259:O270)))</f>
        <v>0</v>
      </c>
      <c r="P271" s="435">
        <f>IF(COUNT($H271:O271)&gt;='RFM input'!$AA$7,0,IF('RFM input'!$E$396='RFM input'!$G$395,-'RFM input'!P412,-SUM(P259:P270)))</f>
        <v>0</v>
      </c>
      <c r="Q271" s="435">
        <f>IF(COUNT($H271:P271)&gt;='RFM input'!$AA$7,0,IF('RFM input'!$E$396='RFM input'!$G$395,-'RFM input'!Q412,-SUM(Q259:Q270)))</f>
        <v>0</v>
      </c>
      <c r="R271" s="58"/>
      <c r="S271" s="96"/>
      <c r="T271" s="96"/>
      <c r="U271" s="96"/>
      <c r="V271" s="96"/>
      <c r="W271" s="96"/>
      <c r="X271" s="96"/>
      <c r="Y271" s="96"/>
      <c r="Z271" s="96"/>
      <c r="AA271" s="249"/>
    </row>
    <row r="272" spans="1:27" hidden="1" outlineLevel="2">
      <c r="A272" s="4"/>
      <c r="B272" s="4"/>
      <c r="C272" s="219">
        <f>Asset13</f>
        <v>0</v>
      </c>
      <c r="D272" s="146"/>
      <c r="E272" s="25" t="s">
        <v>23</v>
      </c>
      <c r="F272" s="24"/>
      <c r="G272" s="167"/>
      <c r="H272" s="436">
        <f>IF(H$3&gt;A13remlife,A13value-SUM($G272:G272),IF(A13remlife="N/A","n/a",A13value/A13remlife))</f>
        <v>0</v>
      </c>
      <c r="I272" s="436">
        <f>IF(I$3&gt;A13remlife,A13value-SUM($G272:H272),IF(A13remlife="N/A","n/a",A13value/A13remlife))</f>
        <v>0</v>
      </c>
      <c r="J272" s="436">
        <f>IF(J$3&gt;A13remlife,A13value-SUM($G272:I272),IF(A13remlife="N/A","n/a",A13value/A13remlife))</f>
        <v>0</v>
      </c>
      <c r="K272" s="436">
        <f>IF(K$3&gt;A13remlife,A13value-SUM($G272:J272),IF(A13remlife="N/A","n/a",A13value/A13remlife))</f>
        <v>0</v>
      </c>
      <c r="L272" s="436">
        <f>IF(L$3&gt;A13remlife,A13value-SUM($G272:K272),IF(A13remlife="N/A","n/a",A13value/A13remlife))</f>
        <v>0</v>
      </c>
      <c r="M272" s="436">
        <f>IF(M$3&gt;A13remlife,A13value-SUM($G272:L272),IF(A13remlife="N/A","n/a",A13value/A13remlife))</f>
        <v>0</v>
      </c>
      <c r="N272" s="436">
        <f>IF(N$3&gt;A13remlife,A13value-SUM($G272:M272),IF(A13remlife="N/A","n/a",A13value/A13remlife))</f>
        <v>0</v>
      </c>
      <c r="O272" s="436">
        <f>IF(O$3&gt;A13remlife,A13value-SUM($G272:N272),IF(A13remlife="N/A","n/a",A13value/A13remlife))</f>
        <v>0</v>
      </c>
      <c r="P272" s="436">
        <f>IF(P$3&gt;A13remlife,A13value-SUM($G272:O272),IF(A13remlife="N/A","n/a",A13value/A13remlife))</f>
        <v>0</v>
      </c>
      <c r="Q272" s="436">
        <f>IF(Q$3&gt;A13remlife,A13value-SUM($G272:P272),IF(A13remlife="N/A","n/a",A13value/A13remlife))</f>
        <v>0</v>
      </c>
      <c r="R272" s="436"/>
      <c r="S272" s="94"/>
      <c r="T272" s="94"/>
      <c r="U272" s="94"/>
      <c r="V272" s="94"/>
      <c r="W272" s="94"/>
      <c r="X272" s="94"/>
      <c r="Y272" s="94"/>
      <c r="Z272" s="94"/>
      <c r="AA272" s="249"/>
    </row>
    <row r="273" spans="1:27" ht="12.75" hidden="1" customHeight="1" outlineLevel="2">
      <c r="A273" s="4"/>
      <c r="B273" s="4"/>
      <c r="C273" s="4"/>
      <c r="D273" s="19"/>
      <c r="E273" s="1291" t="s">
        <v>50</v>
      </c>
      <c r="F273" s="78"/>
      <c r="G273" s="112"/>
      <c r="H273" s="60"/>
      <c r="I273" s="60"/>
      <c r="J273" s="60"/>
      <c r="K273" s="60"/>
      <c r="L273" s="60"/>
      <c r="M273" s="148"/>
      <c r="N273" s="103"/>
      <c r="O273" s="60"/>
      <c r="P273" s="60"/>
      <c r="Q273" s="60"/>
      <c r="R273" s="60"/>
      <c r="S273" s="94"/>
      <c r="T273" s="94"/>
      <c r="U273" s="94"/>
      <c r="V273" s="94"/>
      <c r="W273" s="94"/>
      <c r="X273" s="94"/>
      <c r="Y273" s="94"/>
      <c r="Z273" s="94"/>
      <c r="AA273" s="249"/>
    </row>
    <row r="274" spans="1:27" hidden="1" outlineLevel="2">
      <c r="A274" s="4"/>
      <c r="B274" s="4"/>
      <c r="C274" s="4"/>
      <c r="D274" s="19"/>
      <c r="E274" s="1292"/>
      <c r="F274" s="78">
        <v>1</v>
      </c>
      <c r="G274" s="112"/>
      <c r="H274" s="133"/>
      <c r="I274" s="60">
        <f>IF(A13stdlife="n/a","n/a",IF(I$3&gt;(A13stdlife+$F274),('RFM input'!$H$343*(1+vanilla1)^0.5)-SUM($H274:H274),('RFM input'!$H$343*(1+vanilla1)^0.5)/A13stdlife))</f>
        <v>0</v>
      </c>
      <c r="J274" s="60">
        <f>IF(A13stdlife="n/a","n/a",IF(J$3&gt;(A13stdlife+$F274),('RFM input'!$H$343*(1+vanilla1)^0.5)-SUM($H274:I274),('RFM input'!$H$343*(1+vanilla1)^0.5)/A13stdlife))</f>
        <v>0</v>
      </c>
      <c r="K274" s="60">
        <f>IF(A13stdlife="n/a","n/a",IF(K$3&gt;(A13stdlife+$F274),('RFM input'!$H$343*(1+vanilla1)^0.5)-SUM($H274:J274),('RFM input'!$H$343*(1+vanilla1)^0.5)/A13stdlife))</f>
        <v>0</v>
      </c>
      <c r="L274" s="60">
        <f>IF(A13stdlife="n/a","n/a",IF(L$3&gt;(A13stdlife+$F274),('RFM input'!$H$343*(1+vanilla1)^0.5)-SUM($H274:K274),('RFM input'!$H$343*(1+vanilla1)^0.5)/A13stdlife))</f>
        <v>0</v>
      </c>
      <c r="M274" s="60">
        <f>IF(A13stdlife="n/a","n/a",IF(M$3&gt;(A13stdlife+$F274),('RFM input'!$H$343*(1+vanilla1)^0.5)-SUM($H274:L274),('RFM input'!$H$343*(1+vanilla1)^0.5)/A13stdlife))</f>
        <v>0</v>
      </c>
      <c r="N274" s="60">
        <f>IF(A13stdlife="n/a","n/a",IF(N$3&gt;(A13stdlife+$F274),('RFM input'!$H$343*(1+vanilla1)^0.5)-SUM($H274:M274),('RFM input'!$H$343*(1+vanilla1)^0.5)/A13stdlife))</f>
        <v>0</v>
      </c>
      <c r="O274" s="60">
        <f>IF(A13stdlife="n/a","n/a",IF(O$3&gt;(A13stdlife+$F274),('RFM input'!$H$343*(1+vanilla1)^0.5)-SUM($H274:N274),('RFM input'!$H$343*(1+vanilla1)^0.5)/A13stdlife))</f>
        <v>0</v>
      </c>
      <c r="P274" s="60">
        <f>IF(A13stdlife="n/a","n/a",IF(P$3&gt;(A13stdlife+$F274),('RFM input'!$H$343*(1+vanilla1)^0.5)-SUM($H274:O274),('RFM input'!$H$343*(1+vanilla1)^0.5)/A13stdlife))</f>
        <v>0</v>
      </c>
      <c r="Q274" s="60">
        <f>IF(A13stdlife="n/a","n/a",IF(Q$3&gt;(A13stdlife+$F274),('RFM input'!$H$343*(1+vanilla1)^0.5)-SUM($H274:P274),('RFM input'!$H$343*(1+vanilla1)^0.5)/A13stdlife))</f>
        <v>0</v>
      </c>
      <c r="R274" s="60"/>
      <c r="S274" s="94"/>
      <c r="T274" s="94"/>
      <c r="U274" s="94"/>
      <c r="V274" s="94"/>
      <c r="W274" s="94"/>
      <c r="X274" s="94"/>
      <c r="Y274" s="94"/>
      <c r="Z274" s="94"/>
      <c r="AA274" s="249"/>
    </row>
    <row r="275" spans="1:27" hidden="1" outlineLevel="2">
      <c r="A275" s="4"/>
      <c r="B275" s="4"/>
      <c r="C275" s="4"/>
      <c r="D275" s="19"/>
      <c r="E275" s="1292"/>
      <c r="F275" s="78">
        <v>2</v>
      </c>
      <c r="G275" s="112"/>
      <c r="H275" s="134"/>
      <c r="I275" s="135"/>
      <c r="J275" s="60">
        <f>IF(A13stdlife="n/a","n/a",IF(J$3&gt;(A13stdlife+$F275),('RFM input'!$I$343*(1+vanilla2)^0.5)-SUM($I275:I275),('RFM input'!$I$343*(1+vanilla2)^0.5)/A13stdlife))</f>
        <v>0</v>
      </c>
      <c r="K275" s="60">
        <f>IF(A13stdlife="n/a","n/a",IF(K$3&gt;(A13stdlife+$F275),('RFM input'!$I$343*(1+vanilla2)^0.5)-SUM($I275:J275),('RFM input'!$I$343*(1+vanilla2)^0.5)/A13stdlife))</f>
        <v>0</v>
      </c>
      <c r="L275" s="60">
        <f>IF(A13stdlife="n/a","n/a",IF(L$3&gt;(A13stdlife+$F275),('RFM input'!$I$343*(1+vanilla2)^0.5)-SUM($I275:K275),('RFM input'!$I$343*(1+vanilla2)^0.5)/A13stdlife))</f>
        <v>0</v>
      </c>
      <c r="M275" s="60">
        <f>IF(A13stdlife="n/a","n/a",IF(M$3&gt;(A13stdlife+$F275),('RFM input'!$I$343*(1+vanilla2)^0.5)-SUM($I275:L275),('RFM input'!$I$343*(1+vanilla2)^0.5)/A13stdlife))</f>
        <v>0</v>
      </c>
      <c r="N275" s="60">
        <f>IF(A13stdlife="n/a","n/a",IF(N$3&gt;(A13stdlife+$F275),('RFM input'!$I$343*(1+vanilla2)^0.5)-SUM($I275:M275),('RFM input'!$I$343*(1+vanilla2)^0.5)/A13stdlife))</f>
        <v>0</v>
      </c>
      <c r="O275" s="60">
        <f>IF(A13stdlife="n/a","n/a",IF(O$3&gt;(A13stdlife+$F275),('RFM input'!$I$343*(1+vanilla2)^0.5)-SUM($I275:N275),('RFM input'!$I$343*(1+vanilla2)^0.5)/A13stdlife))</f>
        <v>0</v>
      </c>
      <c r="P275" s="60">
        <f>IF(A13stdlife="n/a","n/a",IF(P$3&gt;(A13stdlife+$F275),('RFM input'!$I$343*(1+vanilla2)^0.5)-SUM($I275:O275),('RFM input'!$I$343*(1+vanilla2)^0.5)/A13stdlife))</f>
        <v>0</v>
      </c>
      <c r="Q275" s="60">
        <f>IF(A13stdlife="n/a","n/a",IF(Q$3&gt;(A13stdlife+$F275),('RFM input'!$I$343*(1+vanilla2)^0.5)-SUM($I275:P275),('RFM input'!$I$343*(1+vanilla2)^0.5)/A13stdlife))</f>
        <v>0</v>
      </c>
      <c r="R275" s="60"/>
      <c r="S275" s="94"/>
      <c r="T275" s="94"/>
      <c r="U275" s="94"/>
      <c r="V275" s="94"/>
      <c r="W275" s="94"/>
      <c r="X275" s="94"/>
      <c r="Y275" s="94"/>
      <c r="Z275" s="94"/>
      <c r="AA275" s="249"/>
    </row>
    <row r="276" spans="1:27" hidden="1" outlineLevel="2">
      <c r="A276" s="4"/>
      <c r="B276" s="4"/>
      <c r="C276" s="4"/>
      <c r="D276" s="19"/>
      <c r="E276" s="1292"/>
      <c r="F276" s="78">
        <v>3</v>
      </c>
      <c r="G276" s="112"/>
      <c r="H276" s="134"/>
      <c r="I276" s="136"/>
      <c r="J276" s="135"/>
      <c r="K276" s="60">
        <f>IF(A13stdlife="n/a","n/a",IF(K$3&gt;(A13stdlife+$F276),('RFM input'!$J$343*(1+vanilla3)^0.5)-SUM($J276:J276),('RFM input'!$J$343*(1+vanilla3)^0.5)/A13stdlife))</f>
        <v>0</v>
      </c>
      <c r="L276" s="60">
        <f>IF(A13stdlife="n/a","n/a",IF(L$3&gt;(A13stdlife+$F276),('RFM input'!$J$343*(1+vanilla3)^0.5)-SUM($J276:K276),('RFM input'!$J$343*(1+vanilla3)^0.5)/A13stdlife))</f>
        <v>0</v>
      </c>
      <c r="M276" s="60">
        <f>IF(A13stdlife="n/a","n/a",IF(M$3&gt;(A13stdlife+$F276),('RFM input'!$J$343*(1+vanilla3)^0.5)-SUM($J276:L276),('RFM input'!$J$343*(1+vanilla3)^0.5)/A13stdlife))</f>
        <v>0</v>
      </c>
      <c r="N276" s="60">
        <f>IF(A13stdlife="n/a","n/a",IF(N$3&gt;(A13stdlife+$F276),('RFM input'!$J$343*(1+vanilla3)^0.5)-SUM($J276:M276),('RFM input'!$J$343*(1+vanilla3)^0.5)/A13stdlife))</f>
        <v>0</v>
      </c>
      <c r="O276" s="60">
        <f>IF(A13stdlife="n/a","n/a",IF(O$3&gt;(A13stdlife+$F276),('RFM input'!$J$343*(1+vanilla3)^0.5)-SUM($J276:N276),('RFM input'!$J$343*(1+vanilla3)^0.5)/A13stdlife))</f>
        <v>0</v>
      </c>
      <c r="P276" s="60">
        <f>IF(A13stdlife="n/a","n/a",IF(P$3&gt;(A13stdlife+$F276),('RFM input'!$J$343*(1+vanilla3)^0.5)-SUM($J276:O276),('RFM input'!$J$343*(1+vanilla3)^0.5)/A13stdlife))</f>
        <v>0</v>
      </c>
      <c r="Q276" s="60">
        <f>IF(A13stdlife="n/a","n/a",IF(Q$3&gt;(A13stdlife+$F276),('RFM input'!$J$343*(1+vanilla3)^0.5)-SUM($J276:P276),('RFM input'!$J$343*(1+vanilla3)^0.5)/A13stdlife))</f>
        <v>0</v>
      </c>
      <c r="R276" s="60"/>
      <c r="S276" s="94"/>
      <c r="T276" s="94"/>
      <c r="U276" s="94"/>
      <c r="V276" s="94"/>
      <c r="W276" s="94"/>
      <c r="X276" s="94"/>
      <c r="Y276" s="94"/>
      <c r="Z276" s="94"/>
      <c r="AA276" s="249"/>
    </row>
    <row r="277" spans="1:27" hidden="1" outlineLevel="2">
      <c r="A277" s="4"/>
      <c r="B277" s="4"/>
      <c r="C277" s="4"/>
      <c r="D277" s="19"/>
      <c r="E277" s="1292"/>
      <c r="F277" s="78">
        <v>4</v>
      </c>
      <c r="G277" s="112"/>
      <c r="H277" s="134"/>
      <c r="I277" s="136"/>
      <c r="J277" s="136"/>
      <c r="K277" s="135"/>
      <c r="L277" s="60">
        <f>IF(A13stdlife="n/a","n/a",IF(L$3&gt;(A13stdlife+$F277),('RFM input'!$K$343*(1+vanilla4)^0.5)-SUM($K277:K277),('RFM input'!$K$343*(1+vanilla4)^0.5)/A13stdlife))</f>
        <v>0</v>
      </c>
      <c r="M277" s="60">
        <f>IF(A13stdlife="n/a","n/a",IF(M$3&gt;(A13stdlife+$F277),('RFM input'!$K$343*(1+vanilla4)^0.5)-SUM($K277:L277),('RFM input'!$K$343*(1+vanilla4)^0.5)/A13stdlife))</f>
        <v>0</v>
      </c>
      <c r="N277" s="60">
        <f>IF(A13stdlife="n/a","n/a",IF(N$3&gt;(A13stdlife+$F277),('RFM input'!$K$343*(1+vanilla4)^0.5)-SUM($K277:M277),('RFM input'!$K$343*(1+vanilla4)^0.5)/A13stdlife))</f>
        <v>0</v>
      </c>
      <c r="O277" s="60">
        <f>IF(A13stdlife="n/a","n/a",IF(O$3&gt;(A13stdlife+$F277),('RFM input'!$K$343*(1+vanilla4)^0.5)-SUM($K277:N277),('RFM input'!$K$343*(1+vanilla4)^0.5)/A13stdlife))</f>
        <v>0</v>
      </c>
      <c r="P277" s="60">
        <f>IF(A13stdlife="n/a","n/a",IF(P$3&gt;(A13stdlife+$F277),('RFM input'!$K$343*(1+vanilla4)^0.5)-SUM($K277:O277),('RFM input'!$K$343*(1+vanilla4)^0.5)/A13stdlife))</f>
        <v>0</v>
      </c>
      <c r="Q277" s="60">
        <f>IF(A13stdlife="n/a","n/a",IF(Q$3&gt;(A13stdlife+$F277),('RFM input'!$K$343*(1+vanilla4)^0.5)-SUM($K277:P277),('RFM input'!$K$343*(1+vanilla4)^0.5)/A13stdlife))</f>
        <v>0</v>
      </c>
      <c r="R277" s="60"/>
      <c r="S277" s="94"/>
      <c r="T277" s="94"/>
      <c r="U277" s="94"/>
      <c r="V277" s="94"/>
      <c r="W277" s="94"/>
      <c r="X277" s="94"/>
      <c r="Y277" s="94"/>
      <c r="Z277" s="94"/>
      <c r="AA277" s="249"/>
    </row>
    <row r="278" spans="1:27" hidden="1" outlineLevel="2">
      <c r="A278" s="4"/>
      <c r="B278" s="4"/>
      <c r="C278" s="4"/>
      <c r="D278" s="19"/>
      <c r="E278" s="1292"/>
      <c r="F278" s="78">
        <v>5</v>
      </c>
      <c r="G278" s="20"/>
      <c r="H278" s="134"/>
      <c r="I278" s="136"/>
      <c r="J278" s="136"/>
      <c r="K278" s="136"/>
      <c r="L278" s="135"/>
      <c r="M278" s="60">
        <f>IF(A13stdlife="n/a","n/a",IF(M$3&gt;(A13stdlife+$F278),('RFM input'!$L$343*(1+vanilla5)^0.5)-SUM($L278:L278),('RFM input'!$L$343*(1+vanilla5)^0.5)/A13stdlife))</f>
        <v>0</v>
      </c>
      <c r="N278" s="60">
        <f>IF(A13stdlife="n/a","n/a",IF(N$3&gt;(A13stdlife+$F278),('RFM input'!$L$343*(1+vanilla5)^0.5)-SUM($L278:M278),('RFM input'!$L$343*(1+vanilla5)^0.5)/A13stdlife))</f>
        <v>0</v>
      </c>
      <c r="O278" s="60">
        <f>IF(A13stdlife="n/a","n/a",IF(O$3&gt;(A13stdlife+$F278),('RFM input'!$L$343*(1+vanilla5)^0.5)-SUM($L278:N278),('RFM input'!$L$343*(1+vanilla5)^0.5)/A13stdlife))</f>
        <v>0</v>
      </c>
      <c r="P278" s="60">
        <f>IF(A13stdlife="n/a","n/a",IF(P$3&gt;(A13stdlife+$F278),('RFM input'!$L$343*(1+vanilla5)^0.5)-SUM($L278:O278),('RFM input'!$L$343*(1+vanilla5)^0.5)/A13stdlife))</f>
        <v>0</v>
      </c>
      <c r="Q278" s="60">
        <f>IF(A13stdlife="n/a","n/a",IF(Q$3&gt;(A13stdlife+$F278),('RFM input'!$L$343*(1+vanilla5)^0.5)-SUM($L278:P278),('RFM input'!$L$343*(1+vanilla5)^0.5)/A13stdlife))</f>
        <v>0</v>
      </c>
      <c r="R278" s="60"/>
      <c r="S278" s="94"/>
      <c r="T278" s="94"/>
      <c r="U278" s="94"/>
      <c r="V278" s="94"/>
      <c r="W278" s="94"/>
      <c r="X278" s="94"/>
      <c r="Y278" s="94"/>
      <c r="Z278" s="94"/>
      <c r="AA278" s="249"/>
    </row>
    <row r="279" spans="1:27" hidden="1" outlineLevel="2">
      <c r="A279" s="4"/>
      <c r="B279" s="4"/>
      <c r="C279" s="4"/>
      <c r="D279" s="19"/>
      <c r="E279" s="1292"/>
      <c r="F279" s="78">
        <v>6</v>
      </c>
      <c r="G279" s="20"/>
      <c r="H279" s="134"/>
      <c r="I279" s="136"/>
      <c r="J279" s="136"/>
      <c r="K279" s="136"/>
      <c r="L279" s="136"/>
      <c r="M279" s="135"/>
      <c r="N279" s="60">
        <f>IF(A13stdlife="n/a","n/a",IF(N$3&gt;(A13stdlife+$F279),('RFM input'!$M$343*(1+vanilla6)^0.5)-SUM($M279:M279),('RFM input'!$M$343*(1+vanilla6)^0.5)/A13stdlife))</f>
        <v>0</v>
      </c>
      <c r="O279" s="60">
        <f>IF(A13stdlife="n/a","n/a",IF(O$3&gt;(A13stdlife+$F279),('RFM input'!$M$343*(1+vanilla6)^0.5)-SUM($M279:N279),('RFM input'!$M$343*(1+vanilla6)^0.5)/A13stdlife))</f>
        <v>0</v>
      </c>
      <c r="P279" s="60">
        <f>IF(A13stdlife="n/a","n/a",IF(P$3&gt;(A13stdlife+$F279),('RFM input'!$M$343*(1+vanilla6)^0.5)-SUM($M279:O279),('RFM input'!$M$343*(1+vanilla6)^0.5)/A13stdlife))</f>
        <v>0</v>
      </c>
      <c r="Q279" s="60">
        <f>IF(A13stdlife="n/a","n/a",IF(Q$3&gt;(A13stdlife+$F279),('RFM input'!$M$343*(1+vanilla6)^0.5)-SUM($M279:P279),('RFM input'!$M$343*(1+vanilla6)^0.5)/A13stdlife))</f>
        <v>0</v>
      </c>
      <c r="R279" s="60"/>
      <c r="S279" s="94"/>
      <c r="T279" s="94"/>
      <c r="U279" s="94"/>
      <c r="V279" s="94"/>
      <c r="W279" s="94"/>
      <c r="X279" s="94"/>
      <c r="Y279" s="94"/>
      <c r="Z279" s="94"/>
      <c r="AA279" s="249"/>
    </row>
    <row r="280" spans="1:27" hidden="1" outlineLevel="2">
      <c r="A280" s="4"/>
      <c r="B280" s="4"/>
      <c r="C280" s="4"/>
      <c r="D280" s="19"/>
      <c r="E280" s="1292"/>
      <c r="F280" s="78">
        <v>7</v>
      </c>
      <c r="G280" s="20"/>
      <c r="H280" s="134"/>
      <c r="I280" s="136"/>
      <c r="J280" s="136"/>
      <c r="K280" s="136"/>
      <c r="L280" s="136"/>
      <c r="M280" s="136"/>
      <c r="N280" s="135"/>
      <c r="O280" s="60">
        <f>IF(A13stdlife="n/a","n/a",IF(O$3&gt;(A13stdlife+$F280),('RFM input'!$N$343*(1+vanilla7)^0.5)-SUM($N280:N280),('RFM input'!$N$343*(1+vanilla7)^0.5)/A13stdlife))</f>
        <v>0</v>
      </c>
      <c r="P280" s="60">
        <f>IF(A13stdlife="n/a","n/a",IF(P$3&gt;(A13stdlife+$F280),('RFM input'!$N$343*(1+vanilla7)^0.5)-SUM($N280:O280),('RFM input'!$N$343*(1+vanilla7)^0.5)/A13stdlife))</f>
        <v>0</v>
      </c>
      <c r="Q280" s="60">
        <f>IF(A13stdlife="n/a","n/a",IF(Q$3&gt;(A13stdlife+$F280),('RFM input'!$N$343*(1+vanilla7)^0.5)-SUM($N280:P280),('RFM input'!$N$343*(1+vanilla7)^0.5)/A13stdlife))</f>
        <v>0</v>
      </c>
      <c r="R280" s="60"/>
      <c r="S280" s="94"/>
      <c r="T280" s="94"/>
      <c r="U280" s="94"/>
      <c r="V280" s="94"/>
      <c r="W280" s="94"/>
      <c r="X280" s="94"/>
      <c r="Y280" s="94"/>
      <c r="Z280" s="94"/>
      <c r="AA280" s="249"/>
    </row>
    <row r="281" spans="1:27" hidden="1" outlineLevel="2">
      <c r="A281" s="4"/>
      <c r="B281" s="4"/>
      <c r="C281" s="4"/>
      <c r="D281" s="19"/>
      <c r="E281" s="1292"/>
      <c r="F281" s="78">
        <v>8</v>
      </c>
      <c r="G281" s="20"/>
      <c r="H281" s="134"/>
      <c r="I281" s="136"/>
      <c r="J281" s="136"/>
      <c r="K281" s="136"/>
      <c r="L281" s="136"/>
      <c r="M281" s="136"/>
      <c r="N281" s="136"/>
      <c r="O281" s="135"/>
      <c r="P281" s="60">
        <f>IF(A13stdlife="n/a","n/a",IF(P$3&gt;(A13stdlife+$F281),('RFM input'!$O$343*(1+vanilla8)^0.5)-SUM($O281:O281),('RFM input'!$O$343*(1+vanilla8)^0.5)/A13stdlife))</f>
        <v>0</v>
      </c>
      <c r="Q281" s="60">
        <f>IF(A13stdlife="n/a","n/a",IF(Q$3&gt;(A13stdlife+$F281),('RFM input'!$O$343*(1+vanilla8)^0.5)-SUM($O281:P281),('RFM input'!$O$343*(1+vanilla8)^0.5)/A13stdlife))</f>
        <v>0</v>
      </c>
      <c r="R281" s="60"/>
      <c r="S281" s="94"/>
      <c r="T281" s="94"/>
      <c r="U281" s="94"/>
      <c r="V281" s="94"/>
      <c r="W281" s="94"/>
      <c r="X281" s="94"/>
      <c r="Y281" s="94"/>
      <c r="Z281" s="94"/>
      <c r="AA281" s="249"/>
    </row>
    <row r="282" spans="1:27" hidden="1" outlineLevel="2">
      <c r="A282" s="4"/>
      <c r="B282" s="4"/>
      <c r="C282" s="4"/>
      <c r="D282" s="19"/>
      <c r="E282" s="1292"/>
      <c r="F282" s="78">
        <v>9</v>
      </c>
      <c r="G282" s="20"/>
      <c r="H282" s="134"/>
      <c r="I282" s="136"/>
      <c r="J282" s="136"/>
      <c r="K282" s="136"/>
      <c r="L282" s="136"/>
      <c r="M282" s="136"/>
      <c r="N282" s="136"/>
      <c r="O282" s="136"/>
      <c r="P282" s="135"/>
      <c r="Q282" s="60">
        <f>IF(A13stdlife="n/a","n/a",IF(Q$3&gt;(A13stdlife+$F282),('RFM input'!$P$343*(1+vanilla9)^0.5)-SUM($P282:P282),('RFM input'!$P$343*(1+vanilla9)^0.5)/A13stdlife))</f>
        <v>0</v>
      </c>
      <c r="R282" s="60"/>
      <c r="S282" s="94"/>
      <c r="T282" s="94"/>
      <c r="U282" s="94"/>
      <c r="V282" s="94"/>
      <c r="W282" s="94"/>
      <c r="X282" s="94"/>
      <c r="Y282" s="94"/>
      <c r="Z282" s="94"/>
      <c r="AA282" s="249"/>
    </row>
    <row r="283" spans="1:27" hidden="1" outlineLevel="2">
      <c r="A283" s="4"/>
      <c r="B283" s="4"/>
      <c r="C283" s="4"/>
      <c r="D283" s="19"/>
      <c r="E283" s="1292"/>
      <c r="F283" s="79">
        <v>10</v>
      </c>
      <c r="G283" s="20"/>
      <c r="H283" s="134"/>
      <c r="I283" s="136"/>
      <c r="J283" s="136"/>
      <c r="K283" s="136"/>
      <c r="L283" s="136"/>
      <c r="M283" s="136"/>
      <c r="N283" s="136"/>
      <c r="O283" s="136"/>
      <c r="P283" s="136"/>
      <c r="Q283" s="135"/>
      <c r="R283" s="60"/>
      <c r="S283" s="94"/>
      <c r="T283" s="94"/>
      <c r="U283" s="94"/>
      <c r="V283" s="94"/>
      <c r="W283" s="94"/>
      <c r="X283" s="94"/>
      <c r="Y283" s="94"/>
      <c r="Z283" s="94"/>
      <c r="AA283" s="249"/>
    </row>
    <row r="284" spans="1:27" hidden="1" outlineLevel="1" collapsed="1">
      <c r="A284" s="4"/>
      <c r="B284" s="4"/>
      <c r="C284" s="4"/>
      <c r="D284" s="218">
        <f>Asset13</f>
        <v>0</v>
      </c>
      <c r="E284" s="4"/>
      <c r="F284" s="4"/>
      <c r="G284" s="112"/>
      <c r="H284" s="435">
        <f>IF('RFM input'!$E$396='RFM input'!$G$395,-'RFM input'!H413,-SUM(H272:H283))</f>
        <v>0</v>
      </c>
      <c r="I284" s="435">
        <f>IF('RFM input'!$E$396='RFM input'!$G$395,-'RFM input'!I413,-SUM(I272:I283))</f>
        <v>0</v>
      </c>
      <c r="J284" s="435">
        <f>IF(COUNT($H284:I284)&gt;='RFM input'!$AA$7,0,IF('RFM input'!$E$396='RFM input'!$G$395,-'RFM input'!J413,-SUM(J272:J283)))</f>
        <v>0</v>
      </c>
      <c r="K284" s="435">
        <f>IF(COUNT($H284:J284)&gt;='RFM input'!$AA$7,0,IF('RFM input'!$E$396='RFM input'!$G$395,-'RFM input'!K413,-SUM(K272:K283)))</f>
        <v>0</v>
      </c>
      <c r="L284" s="435">
        <f>IF(COUNT($H284:K284)&gt;='RFM input'!$AA$7,0,IF('RFM input'!$E$396='RFM input'!$G$395,-'RFM input'!L413,-SUM(L272:L283)))</f>
        <v>0</v>
      </c>
      <c r="M284" s="435">
        <f>IF(COUNT($H284:L284)&gt;='RFM input'!$AA$7,0,IF('RFM input'!$E$396='RFM input'!$G$395,-'RFM input'!M413,-SUM(M272:M283)))</f>
        <v>0</v>
      </c>
      <c r="N284" s="435">
        <f>IF(COUNT($H284:M284)&gt;='RFM input'!$AA$7,0,IF('RFM input'!$E$396='RFM input'!$G$395,-'RFM input'!N413,-SUM(N272:N283)))</f>
        <v>0</v>
      </c>
      <c r="O284" s="435">
        <f>IF(COUNT($H284:N284)&gt;='RFM input'!$AA$7,0,IF('RFM input'!$E$396='RFM input'!$G$395,-'RFM input'!O413,-SUM(O272:O283)))</f>
        <v>0</v>
      </c>
      <c r="P284" s="435">
        <f>IF(COUNT($H284:O284)&gt;='RFM input'!$AA$7,0,IF('RFM input'!$E$396='RFM input'!$G$395,-'RFM input'!P413,-SUM(P272:P283)))</f>
        <v>0</v>
      </c>
      <c r="Q284" s="435">
        <f>IF(COUNT($H284:P284)&gt;='RFM input'!$AA$7,0,IF('RFM input'!$E$396='RFM input'!$G$395,-'RFM input'!Q413,-SUM(Q272:Q283)))</f>
        <v>0</v>
      </c>
      <c r="R284" s="58"/>
      <c r="S284" s="96"/>
      <c r="T284" s="96"/>
      <c r="U284" s="96"/>
      <c r="V284" s="96"/>
      <c r="W284" s="96"/>
      <c r="X284" s="96"/>
      <c r="Y284" s="96"/>
      <c r="Z284" s="96"/>
      <c r="AA284" s="249"/>
    </row>
    <row r="285" spans="1:27" hidden="1" outlineLevel="2">
      <c r="A285" s="4"/>
      <c r="B285" s="4"/>
      <c r="C285" s="219">
        <f>Asset14</f>
        <v>0</v>
      </c>
      <c r="D285" s="146"/>
      <c r="E285" s="25" t="s">
        <v>23</v>
      </c>
      <c r="F285" s="24"/>
      <c r="G285" s="167"/>
      <c r="H285" s="436">
        <f>IF(H$3&gt;A14remlife,A14value-SUM($G285:G285),IF(A14remlife="N/A","n/a",A14value/A14remlife))</f>
        <v>0</v>
      </c>
      <c r="I285" s="436">
        <f>IF(I$3&gt;A14remlife,A14value-SUM($G285:H285),IF(A14remlife="N/A","n/a",A14value/A14remlife))</f>
        <v>0</v>
      </c>
      <c r="J285" s="436">
        <f>IF(J$3&gt;A14remlife,A14value-SUM($G285:I285),IF(A14remlife="N/A","n/a",A14value/A14remlife))</f>
        <v>0</v>
      </c>
      <c r="K285" s="436">
        <f>IF(K$3&gt;A14remlife,A14value-SUM($G285:J285),IF(A14remlife="N/A","n/a",A14value/A14remlife))</f>
        <v>0</v>
      </c>
      <c r="L285" s="436">
        <f>IF(L$3&gt;A14remlife,A14value-SUM($G285:K285),IF(A14remlife="N/A","n/a",A14value/A14remlife))</f>
        <v>0</v>
      </c>
      <c r="M285" s="436">
        <f>IF(M$3&gt;A14remlife,A14value-SUM($G285:L285),IF(A14remlife="N/A","n/a",A14value/A14remlife))</f>
        <v>0</v>
      </c>
      <c r="N285" s="436">
        <f>IF(N$3&gt;A14remlife,A14value-SUM($G285:M285),IF(A14remlife="N/A","n/a",A14value/A14remlife))</f>
        <v>0</v>
      </c>
      <c r="O285" s="436">
        <f>IF(O$3&gt;A14remlife,A14value-SUM($G285:N285),IF(A14remlife="N/A","n/a",A14value/A14remlife))</f>
        <v>0</v>
      </c>
      <c r="P285" s="436">
        <f>IF(P$3&gt;A14remlife,A14value-SUM($G285:O285),IF(A14remlife="N/A","n/a",A14value/A14remlife))</f>
        <v>0</v>
      </c>
      <c r="Q285" s="436">
        <f>IF(Q$3&gt;A14remlife,A14value-SUM($G285:P285),IF(A14remlife="N/A","n/a",A14value/A14remlife))</f>
        <v>0</v>
      </c>
      <c r="R285" s="59"/>
      <c r="S285" s="94"/>
      <c r="T285" s="94"/>
      <c r="U285" s="94"/>
      <c r="V285" s="94"/>
      <c r="W285" s="94"/>
      <c r="X285" s="94"/>
      <c r="Y285" s="94"/>
      <c r="Z285" s="94"/>
      <c r="AA285" s="249"/>
    </row>
    <row r="286" spans="1:27" ht="12.75" hidden="1" customHeight="1" outlineLevel="2">
      <c r="A286" s="4"/>
      <c r="B286" s="4"/>
      <c r="C286" s="4"/>
      <c r="D286" s="19"/>
      <c r="E286" s="1291" t="s">
        <v>50</v>
      </c>
      <c r="F286" s="78"/>
      <c r="G286" s="112"/>
      <c r="H286" s="60"/>
      <c r="I286" s="60"/>
      <c r="J286" s="60"/>
      <c r="K286" s="60"/>
      <c r="L286" s="60"/>
      <c r="M286" s="148"/>
      <c r="N286" s="103"/>
      <c r="O286" s="60"/>
      <c r="P286" s="60"/>
      <c r="Q286" s="60"/>
      <c r="R286" s="60"/>
      <c r="S286" s="94"/>
      <c r="T286" s="94"/>
      <c r="U286" s="94"/>
      <c r="V286" s="94"/>
      <c r="W286" s="94"/>
      <c r="X286" s="94"/>
      <c r="Y286" s="94"/>
      <c r="Z286" s="94"/>
      <c r="AA286" s="249"/>
    </row>
    <row r="287" spans="1:27" hidden="1" outlineLevel="2">
      <c r="A287" s="4"/>
      <c r="B287" s="4"/>
      <c r="C287" s="4"/>
      <c r="D287" s="19"/>
      <c r="E287" s="1292"/>
      <c r="F287" s="78">
        <v>1</v>
      </c>
      <c r="G287" s="112"/>
      <c r="H287" s="133"/>
      <c r="I287" s="60">
        <f>IF(A14stdlife="n/a","n/a",IF(I$3&gt;(A14stdlife+$F287),('RFM input'!$H$344*(1+vanilla1)^0.5)-SUM($H287:H287),('RFM input'!$H$344*(1+vanilla1)^0.5)/A14stdlife))</f>
        <v>0</v>
      </c>
      <c r="J287" s="60">
        <f>IF(A14stdlife="n/a","n/a",IF(J$3&gt;(A14stdlife+$F287),('RFM input'!$H$344*(1+vanilla1)^0.5)-SUM($H287:I287),('RFM input'!$H$344*(1+vanilla1)^0.5)/A14stdlife))</f>
        <v>0</v>
      </c>
      <c r="K287" s="60">
        <f>IF(A14stdlife="n/a","n/a",IF(K$3&gt;(A14stdlife+$F287),('RFM input'!$H$344*(1+vanilla1)^0.5)-SUM($H287:J287),('RFM input'!$H$344*(1+vanilla1)^0.5)/A14stdlife))</f>
        <v>0</v>
      </c>
      <c r="L287" s="60">
        <f>IF(A14stdlife="n/a","n/a",IF(L$3&gt;(A14stdlife+$F287),('RFM input'!$H$344*(1+vanilla1)^0.5)-SUM($H287:K287),('RFM input'!$H$344*(1+vanilla1)^0.5)/A14stdlife))</f>
        <v>0</v>
      </c>
      <c r="M287" s="60">
        <f>IF(A14stdlife="n/a","n/a",IF(M$3&gt;(A14stdlife+$F287),('RFM input'!$H$344*(1+vanilla1)^0.5)-SUM($H287:L287),('RFM input'!$H$344*(1+vanilla1)^0.5)/A14stdlife))</f>
        <v>0</v>
      </c>
      <c r="N287" s="60">
        <f>IF(A14stdlife="n/a","n/a",IF(N$3&gt;(A14stdlife+$F287),('RFM input'!$H$344*(1+vanilla1)^0.5)-SUM($H287:M287),('RFM input'!$H$344*(1+vanilla1)^0.5)/A14stdlife))</f>
        <v>0</v>
      </c>
      <c r="O287" s="60">
        <f>IF(A14stdlife="n/a","n/a",IF(O$3&gt;(A14stdlife+$F287),('RFM input'!$H$344*(1+vanilla1)^0.5)-SUM($H287:N287),('RFM input'!$H$344*(1+vanilla1)^0.5)/A14stdlife))</f>
        <v>0</v>
      </c>
      <c r="P287" s="60">
        <f>IF(A14stdlife="n/a","n/a",IF(P$3&gt;(A14stdlife+$F287),('RFM input'!$H$344*(1+vanilla1)^0.5)-SUM($H287:O287),('RFM input'!$H$344*(1+vanilla1)^0.5)/A14stdlife))</f>
        <v>0</v>
      </c>
      <c r="Q287" s="60">
        <f>IF(A14stdlife="n/a","n/a",IF(Q$3&gt;(A14stdlife+$F287),('RFM input'!$H$344*(1+vanilla1)^0.5)-SUM($H287:P287),('RFM input'!$H$344*(1+vanilla1)^0.5)/A14stdlife))</f>
        <v>0</v>
      </c>
      <c r="R287" s="60"/>
      <c r="S287" s="94"/>
      <c r="T287" s="94"/>
      <c r="U287" s="94"/>
      <c r="V287" s="94"/>
      <c r="W287" s="94"/>
      <c r="X287" s="94"/>
      <c r="Y287" s="94"/>
      <c r="Z287" s="94"/>
      <c r="AA287" s="249"/>
    </row>
    <row r="288" spans="1:27" hidden="1" outlineLevel="2">
      <c r="A288" s="4"/>
      <c r="B288" s="4"/>
      <c r="C288" s="4"/>
      <c r="D288" s="19"/>
      <c r="E288" s="1292"/>
      <c r="F288" s="78">
        <v>2</v>
      </c>
      <c r="G288" s="112"/>
      <c r="H288" s="134"/>
      <c r="I288" s="135"/>
      <c r="J288" s="60">
        <f>IF(A14stdlife="n/a","n/a",IF(J$3&gt;(A14stdlife+$F288),('RFM input'!$I$344*(1+vanilla2)^0.5)-SUM($I288:I288),('RFM input'!$I$344*(1+vanilla2)^0.5)/A14stdlife))</f>
        <v>0</v>
      </c>
      <c r="K288" s="60">
        <f>IF(A14stdlife="n/a","n/a",IF(K$3&gt;(A14stdlife+$F288),('RFM input'!$I$344*(1+vanilla2)^0.5)-SUM($I288:J288),('RFM input'!$I$344*(1+vanilla2)^0.5)/A14stdlife))</f>
        <v>0</v>
      </c>
      <c r="L288" s="60">
        <f>IF(A14stdlife="n/a","n/a",IF(L$3&gt;(A14stdlife+$F288),('RFM input'!$I$344*(1+vanilla2)^0.5)-SUM($I288:K288),('RFM input'!$I$344*(1+vanilla2)^0.5)/A14stdlife))</f>
        <v>0</v>
      </c>
      <c r="M288" s="60">
        <f>IF(A14stdlife="n/a","n/a",IF(M$3&gt;(A14stdlife+$F288),('RFM input'!$I$344*(1+vanilla2)^0.5)-SUM($I288:L288),('RFM input'!$I$344*(1+vanilla2)^0.5)/A14stdlife))</f>
        <v>0</v>
      </c>
      <c r="N288" s="60">
        <f>IF(A14stdlife="n/a","n/a",IF(N$3&gt;(A14stdlife+$F288),('RFM input'!$I$344*(1+vanilla2)^0.5)-SUM($I288:M288),('RFM input'!$I$344*(1+vanilla2)^0.5)/A14stdlife))</f>
        <v>0</v>
      </c>
      <c r="O288" s="60">
        <f>IF(A14stdlife="n/a","n/a",IF(O$3&gt;(A14stdlife+$F288),('RFM input'!$I$344*(1+vanilla2)^0.5)-SUM($I288:N288),('RFM input'!$I$344*(1+vanilla2)^0.5)/A14stdlife))</f>
        <v>0</v>
      </c>
      <c r="P288" s="60">
        <f>IF(A14stdlife="n/a","n/a",IF(P$3&gt;(A14stdlife+$F288),('RFM input'!$I$344*(1+vanilla2)^0.5)-SUM($I288:O288),('RFM input'!$I$344*(1+vanilla2)^0.5)/A14stdlife))</f>
        <v>0</v>
      </c>
      <c r="Q288" s="60">
        <f>IF(A14stdlife="n/a","n/a",IF(Q$3&gt;(A14stdlife+$F288),('RFM input'!$I$344*(1+vanilla2)^0.5)-SUM($I288:P288),('RFM input'!$I$344*(1+vanilla2)^0.5)/A14stdlife))</f>
        <v>0</v>
      </c>
      <c r="R288" s="60"/>
      <c r="S288" s="94"/>
      <c r="T288" s="94"/>
      <c r="U288" s="94"/>
      <c r="V288" s="94"/>
      <c r="W288" s="94"/>
      <c r="X288" s="94"/>
      <c r="Y288" s="94"/>
      <c r="Z288" s="94"/>
      <c r="AA288" s="249"/>
    </row>
    <row r="289" spans="1:27" hidden="1" outlineLevel="2">
      <c r="A289" s="4"/>
      <c r="B289" s="4"/>
      <c r="C289" s="4"/>
      <c r="D289" s="19"/>
      <c r="E289" s="1292"/>
      <c r="F289" s="78">
        <v>3</v>
      </c>
      <c r="G289" s="112"/>
      <c r="H289" s="134"/>
      <c r="I289" s="136"/>
      <c r="J289" s="135"/>
      <c r="K289" s="60">
        <f>IF(A14stdlife="n/a","n/a",IF(K$3&gt;(A14stdlife+$F289),('RFM input'!$J$344*(1+vanilla3)^0.5)-SUM($J289:J289),('RFM input'!$J$344*(1+vanilla3)^0.5)/A14stdlife))</f>
        <v>0</v>
      </c>
      <c r="L289" s="60">
        <f>IF(A14stdlife="n/a","n/a",IF(L$3&gt;(A14stdlife+$F289),('RFM input'!$J$344*(1+vanilla3)^0.5)-SUM($J289:K289),('RFM input'!$J$344*(1+vanilla3)^0.5)/A14stdlife))</f>
        <v>0</v>
      </c>
      <c r="M289" s="60">
        <f>IF(A14stdlife="n/a","n/a",IF(M$3&gt;(A14stdlife+$F289),('RFM input'!$J$344*(1+vanilla3)^0.5)-SUM($J289:L289),('RFM input'!$J$344*(1+vanilla3)^0.5)/A14stdlife))</f>
        <v>0</v>
      </c>
      <c r="N289" s="60">
        <f>IF(A14stdlife="n/a","n/a",IF(N$3&gt;(A14stdlife+$F289),('RFM input'!$J$344*(1+vanilla3)^0.5)-SUM($J289:M289),('RFM input'!$J$344*(1+vanilla3)^0.5)/A14stdlife))</f>
        <v>0</v>
      </c>
      <c r="O289" s="60">
        <f>IF(A14stdlife="n/a","n/a",IF(O$3&gt;(A14stdlife+$F289),('RFM input'!$J$344*(1+vanilla3)^0.5)-SUM($J289:N289),('RFM input'!$J$344*(1+vanilla3)^0.5)/A14stdlife))</f>
        <v>0</v>
      </c>
      <c r="P289" s="60">
        <f>IF(A14stdlife="n/a","n/a",IF(P$3&gt;(A14stdlife+$F289),('RFM input'!$J$344*(1+vanilla3)^0.5)-SUM($J289:O289),('RFM input'!$J$344*(1+vanilla3)^0.5)/A14stdlife))</f>
        <v>0</v>
      </c>
      <c r="Q289" s="60">
        <f>IF(A14stdlife="n/a","n/a",IF(Q$3&gt;(A14stdlife+$F289),('RFM input'!$J$344*(1+vanilla3)^0.5)-SUM($J289:P289),('RFM input'!$J$344*(1+vanilla3)^0.5)/A14stdlife))</f>
        <v>0</v>
      </c>
      <c r="R289" s="60"/>
      <c r="S289" s="94"/>
      <c r="T289" s="94"/>
      <c r="U289" s="94"/>
      <c r="V289" s="94"/>
      <c r="W289" s="94"/>
      <c r="X289" s="94"/>
      <c r="Y289" s="94"/>
      <c r="Z289" s="94"/>
      <c r="AA289" s="249"/>
    </row>
    <row r="290" spans="1:27" hidden="1" outlineLevel="2">
      <c r="A290" s="4"/>
      <c r="B290" s="4"/>
      <c r="C290" s="4"/>
      <c r="D290" s="19"/>
      <c r="E290" s="1292"/>
      <c r="F290" s="78">
        <v>4</v>
      </c>
      <c r="G290" s="112"/>
      <c r="H290" s="134"/>
      <c r="I290" s="136"/>
      <c r="J290" s="136"/>
      <c r="K290" s="135"/>
      <c r="L290" s="60">
        <f>IF(A14stdlife="n/a","n/a",IF(L$3&gt;(A14stdlife+$F290),('RFM input'!$K$344*(1+vanilla4)^0.5)-SUM($K290:K290),('RFM input'!$K$344*(1+vanilla4)^0.5)/A14stdlife))</f>
        <v>0</v>
      </c>
      <c r="M290" s="60">
        <f>IF(A14stdlife="n/a","n/a",IF(M$3&gt;(A14stdlife+$F290),('RFM input'!$K$344*(1+vanilla4)^0.5)-SUM($K290:L290),('RFM input'!$K$344*(1+vanilla4)^0.5)/A14stdlife))</f>
        <v>0</v>
      </c>
      <c r="N290" s="60">
        <f>IF(A14stdlife="n/a","n/a",IF(N$3&gt;(A14stdlife+$F290),('RFM input'!$K$344*(1+vanilla4)^0.5)-SUM($K290:M290),('RFM input'!$K$344*(1+vanilla4)^0.5)/A14stdlife))</f>
        <v>0</v>
      </c>
      <c r="O290" s="60">
        <f>IF(A14stdlife="n/a","n/a",IF(O$3&gt;(A14stdlife+$F290),('RFM input'!$K$344*(1+vanilla4)^0.5)-SUM($K290:N290),('RFM input'!$K$344*(1+vanilla4)^0.5)/A14stdlife))</f>
        <v>0</v>
      </c>
      <c r="P290" s="60">
        <f>IF(A14stdlife="n/a","n/a",IF(P$3&gt;(A14stdlife+$F290),('RFM input'!$K$344*(1+vanilla4)^0.5)-SUM($K290:O290),('RFM input'!$K$344*(1+vanilla4)^0.5)/A14stdlife))</f>
        <v>0</v>
      </c>
      <c r="Q290" s="60">
        <f>IF(A14stdlife="n/a","n/a",IF(Q$3&gt;(A14stdlife+$F290),('RFM input'!$K$344*(1+vanilla4)^0.5)-SUM($K290:P290),('RFM input'!$K$344*(1+vanilla4)^0.5)/A14stdlife))</f>
        <v>0</v>
      </c>
      <c r="R290" s="60"/>
      <c r="S290" s="94"/>
      <c r="T290" s="94"/>
      <c r="U290" s="94"/>
      <c r="V290" s="94"/>
      <c r="W290" s="94"/>
      <c r="X290" s="94"/>
      <c r="Y290" s="94"/>
      <c r="Z290" s="94"/>
      <c r="AA290" s="249"/>
    </row>
    <row r="291" spans="1:27" hidden="1" outlineLevel="2">
      <c r="A291" s="4"/>
      <c r="B291" s="4"/>
      <c r="C291" s="4"/>
      <c r="D291" s="19"/>
      <c r="E291" s="1292"/>
      <c r="F291" s="78">
        <v>5</v>
      </c>
      <c r="G291" s="20"/>
      <c r="H291" s="134"/>
      <c r="I291" s="136"/>
      <c r="J291" s="136"/>
      <c r="K291" s="136"/>
      <c r="L291" s="135"/>
      <c r="M291" s="60">
        <f>IF(A14stdlife="n/a","n/a",IF(M$3&gt;(A14stdlife+$F291),('RFM input'!$L$344*(1+vanilla5)^0.5)-SUM($L291:L291),('RFM input'!$L$344*(1+vanilla5)^0.5)/A14stdlife))</f>
        <v>0</v>
      </c>
      <c r="N291" s="60">
        <f>IF(A14stdlife="n/a","n/a",IF(N$3&gt;(A14stdlife+$F291),('RFM input'!$L$344*(1+vanilla5)^0.5)-SUM($L291:M291),('RFM input'!$L$344*(1+vanilla5)^0.5)/A14stdlife))</f>
        <v>0</v>
      </c>
      <c r="O291" s="60">
        <f>IF(A14stdlife="n/a","n/a",IF(O$3&gt;(A14stdlife+$F291),('RFM input'!$L$344*(1+vanilla5)^0.5)-SUM($L291:N291),('RFM input'!$L$344*(1+vanilla5)^0.5)/A14stdlife))</f>
        <v>0</v>
      </c>
      <c r="P291" s="60">
        <f>IF(A14stdlife="n/a","n/a",IF(P$3&gt;(A14stdlife+$F291),('RFM input'!$L$344*(1+vanilla5)^0.5)-SUM($L291:O291),('RFM input'!$L$344*(1+vanilla5)^0.5)/A14stdlife))</f>
        <v>0</v>
      </c>
      <c r="Q291" s="60">
        <f>IF(A14stdlife="n/a","n/a",IF(Q$3&gt;(A14stdlife+$F291),('RFM input'!$L$344*(1+vanilla5)^0.5)-SUM($L291:P291),('RFM input'!$L$344*(1+vanilla5)^0.5)/A14stdlife))</f>
        <v>0</v>
      </c>
      <c r="R291" s="60"/>
      <c r="S291" s="94"/>
      <c r="T291" s="94"/>
      <c r="U291" s="94"/>
      <c r="V291" s="94"/>
      <c r="W291" s="94"/>
      <c r="X291" s="94"/>
      <c r="Y291" s="94"/>
      <c r="Z291" s="94"/>
      <c r="AA291" s="249"/>
    </row>
    <row r="292" spans="1:27" hidden="1" outlineLevel="2">
      <c r="A292" s="4"/>
      <c r="B292" s="4"/>
      <c r="C292" s="4"/>
      <c r="D292" s="19"/>
      <c r="E292" s="1292"/>
      <c r="F292" s="78">
        <v>6</v>
      </c>
      <c r="G292" s="20"/>
      <c r="H292" s="134"/>
      <c r="I292" s="136"/>
      <c r="J292" s="136"/>
      <c r="K292" s="136"/>
      <c r="L292" s="136"/>
      <c r="M292" s="135"/>
      <c r="N292" s="434">
        <f>IF(A14stdlife="n/a","n/a",IF(N$3&gt;(A14stdlife+$F292),('RFM input'!$M$344*(1+vanilla6)^0.5)-SUM($M292:M292),('RFM input'!$M$344*(1+vanilla6)^0.5)/A14stdlife))</f>
        <v>0</v>
      </c>
      <c r="O292" s="434">
        <f>IF(A14stdlife="n/a","n/a",IF(O$3&gt;(A14stdlife+$F292),('RFM input'!$M$344*(1+vanilla6)^0.5)-SUM($M292:N292),('RFM input'!$M$344*(1+vanilla6)^0.5)/A14stdlife))</f>
        <v>0</v>
      </c>
      <c r="P292" s="434">
        <f>IF(A14stdlife="n/a","n/a",IF(P$3&gt;(A14stdlife+$F292),('RFM input'!$M$344*(1+vanilla6)^0.5)-SUM($M292:O292),('RFM input'!$M$344*(1+vanilla6)^0.5)/A14stdlife))</f>
        <v>0</v>
      </c>
      <c r="Q292" s="434">
        <f>IF(A14stdlife="n/a","n/a",IF(Q$3&gt;(A14stdlife+$F292),('RFM input'!$M$344*(1+vanilla6)^0.5)-SUM($M292:P292),('RFM input'!$M$344*(1+vanilla6)^0.5)/A14stdlife))</f>
        <v>0</v>
      </c>
      <c r="R292" s="60"/>
      <c r="S292" s="94"/>
      <c r="T292" s="94"/>
      <c r="U292" s="94"/>
      <c r="V292" s="94"/>
      <c r="W292" s="94"/>
      <c r="X292" s="94"/>
      <c r="Y292" s="94"/>
      <c r="Z292" s="94"/>
      <c r="AA292" s="249"/>
    </row>
    <row r="293" spans="1:27" hidden="1" outlineLevel="2">
      <c r="A293" s="4"/>
      <c r="B293" s="4"/>
      <c r="C293" s="4"/>
      <c r="D293" s="19"/>
      <c r="E293" s="1292"/>
      <c r="F293" s="78">
        <v>7</v>
      </c>
      <c r="G293" s="20"/>
      <c r="H293" s="134"/>
      <c r="I293" s="136"/>
      <c r="J293" s="136"/>
      <c r="K293" s="136"/>
      <c r="L293" s="136"/>
      <c r="M293" s="136"/>
      <c r="N293" s="135"/>
      <c r="O293" s="60">
        <f>IF(A14stdlife="n/a","n/a",IF(O$3&gt;(A14stdlife+$F293),('RFM input'!$N$344*(1+vanilla7)^0.5)-SUM($N293:N293),('RFM input'!$N$344*(1+vanilla7)^0.5)/A14stdlife))</f>
        <v>0</v>
      </c>
      <c r="P293" s="60">
        <f>IF(A14stdlife="n/a","n/a",IF(P$3&gt;(A14stdlife+$F293),('RFM input'!$N$344*(1+vanilla7)^0.5)-SUM($N293:O293),('RFM input'!$N$344*(1+vanilla7)^0.5)/A14stdlife))</f>
        <v>0</v>
      </c>
      <c r="Q293" s="60">
        <f>IF(A14stdlife="n/a","n/a",IF(Q$3&gt;(A14stdlife+$F293),('RFM input'!$N$344*(1+vanilla7)^0.5)-SUM($N293:P293),('RFM input'!$N$344*(1+vanilla7)^0.5)/A14stdlife))</f>
        <v>0</v>
      </c>
      <c r="R293" s="60"/>
      <c r="S293" s="94"/>
      <c r="T293" s="94"/>
      <c r="U293" s="94"/>
      <c r="V293" s="94"/>
      <c r="W293" s="94"/>
      <c r="X293" s="94"/>
      <c r="Y293" s="94"/>
      <c r="Z293" s="94"/>
      <c r="AA293" s="249"/>
    </row>
    <row r="294" spans="1:27" hidden="1" outlineLevel="2">
      <c r="A294" s="4"/>
      <c r="B294" s="4"/>
      <c r="C294" s="4"/>
      <c r="D294" s="19"/>
      <c r="E294" s="1292"/>
      <c r="F294" s="78">
        <v>8</v>
      </c>
      <c r="G294" s="20"/>
      <c r="H294" s="134"/>
      <c r="I294" s="136"/>
      <c r="J294" s="136"/>
      <c r="K294" s="136"/>
      <c r="L294" s="136"/>
      <c r="M294" s="136"/>
      <c r="N294" s="136"/>
      <c r="O294" s="135"/>
      <c r="P294" s="60">
        <f>IF(A14stdlife="n/a","n/a",IF(P$3&gt;(A14stdlife+$F294),('RFM input'!$O$344*(1+vanilla8)^0.5)-SUM($O294:O294),('RFM input'!$O$344*(1+vanilla8)^0.5)/A14stdlife))</f>
        <v>0</v>
      </c>
      <c r="Q294" s="60">
        <f>IF(A14stdlife="n/a","n/a",IF(Q$3&gt;(A14stdlife+$F294),('RFM input'!$O$344*(1+vanilla8)^0.5)-SUM($O294:P294),('RFM input'!$O$344*(1+vanilla8)^0.5)/A14stdlife))</f>
        <v>0</v>
      </c>
      <c r="R294" s="60"/>
      <c r="S294" s="94"/>
      <c r="T294" s="94"/>
      <c r="U294" s="94"/>
      <c r="V294" s="94"/>
      <c r="W294" s="94"/>
      <c r="X294" s="94"/>
      <c r="Y294" s="94"/>
      <c r="Z294" s="94"/>
      <c r="AA294" s="249"/>
    </row>
    <row r="295" spans="1:27" hidden="1" outlineLevel="2">
      <c r="A295" s="4"/>
      <c r="B295" s="4"/>
      <c r="C295" s="4"/>
      <c r="D295" s="19"/>
      <c r="E295" s="1292"/>
      <c r="F295" s="78">
        <v>9</v>
      </c>
      <c r="G295" s="20"/>
      <c r="H295" s="134"/>
      <c r="I295" s="136"/>
      <c r="J295" s="136"/>
      <c r="K295" s="136"/>
      <c r="L295" s="136"/>
      <c r="M295" s="136"/>
      <c r="N295" s="136"/>
      <c r="O295" s="136"/>
      <c r="P295" s="135"/>
      <c r="Q295" s="60">
        <f>IF(A14stdlife="n/a","n/a",IF(Q$3&gt;(A14stdlife+$F295),('RFM input'!$P$344*(1+vanilla9)^0.5)-SUM($P295:P295),('RFM input'!$P$344*(1+vanilla9)^0.5)/A14stdlife))</f>
        <v>0</v>
      </c>
      <c r="R295" s="60"/>
      <c r="S295" s="94"/>
      <c r="T295" s="94"/>
      <c r="U295" s="94"/>
      <c r="V295" s="94"/>
      <c r="W295" s="94"/>
      <c r="X295" s="94"/>
      <c r="Y295" s="94"/>
      <c r="Z295" s="94"/>
      <c r="AA295" s="249"/>
    </row>
    <row r="296" spans="1:27" hidden="1" outlineLevel="2">
      <c r="A296" s="4"/>
      <c r="B296" s="4"/>
      <c r="C296" s="4"/>
      <c r="D296" s="19"/>
      <c r="E296" s="1292"/>
      <c r="F296" s="79">
        <v>10</v>
      </c>
      <c r="G296" s="20"/>
      <c r="H296" s="134"/>
      <c r="I296" s="136"/>
      <c r="J296" s="136"/>
      <c r="K296" s="136"/>
      <c r="L296" s="136"/>
      <c r="M296" s="136"/>
      <c r="N296" s="136"/>
      <c r="O296" s="136"/>
      <c r="P296" s="136"/>
      <c r="Q296" s="135"/>
      <c r="R296" s="60"/>
      <c r="S296" s="94"/>
      <c r="T296" s="94"/>
      <c r="U296" s="94"/>
      <c r="V296" s="94"/>
      <c r="W296" s="94"/>
      <c r="X296" s="94"/>
      <c r="Y296" s="94"/>
      <c r="Z296" s="94"/>
      <c r="AA296" s="249"/>
    </row>
    <row r="297" spans="1:27" hidden="1" outlineLevel="1" collapsed="1">
      <c r="A297" s="4"/>
      <c r="B297" s="4"/>
      <c r="C297" s="4"/>
      <c r="D297" s="218">
        <f>Asset14</f>
        <v>0</v>
      </c>
      <c r="E297" s="4"/>
      <c r="F297" s="4"/>
      <c r="G297" s="112"/>
      <c r="H297" s="435">
        <f>IF('RFM input'!$E$396='RFM input'!$G$395,-'RFM input'!H414,-SUM(H285:H296))</f>
        <v>0</v>
      </c>
      <c r="I297" s="435">
        <f>IF('RFM input'!$E$396='RFM input'!$G$395,-'RFM input'!I414,-SUM(I285:I296))</f>
        <v>0</v>
      </c>
      <c r="J297" s="435">
        <f>IF(COUNT($H297:I297)&gt;='RFM input'!$AA$7,0,IF('RFM input'!$E$396='RFM input'!$G$395,-'RFM input'!J414,-SUM(J285:J296)))</f>
        <v>0</v>
      </c>
      <c r="K297" s="435">
        <f>IF(COUNT($H297:J297)&gt;='RFM input'!$AA$7,0,IF('RFM input'!$E$396='RFM input'!$G$395,-'RFM input'!K414,-SUM(K285:K296)))</f>
        <v>0</v>
      </c>
      <c r="L297" s="435">
        <f>IF(COUNT($H297:K297)&gt;='RFM input'!$AA$7,0,IF('RFM input'!$E$396='RFM input'!$G$395,-'RFM input'!L414,-SUM(L285:L296)))</f>
        <v>0</v>
      </c>
      <c r="M297" s="435">
        <f>IF(COUNT($H297:L297)&gt;='RFM input'!$AA$7,0,IF('RFM input'!$E$396='RFM input'!$G$395,-'RFM input'!M414,-SUM(M285:M296)))</f>
        <v>0</v>
      </c>
      <c r="N297" s="435">
        <f>IF(COUNT($H297:M297)&gt;='RFM input'!$AA$7,0,IF('RFM input'!$E$396='RFM input'!$G$395,-'RFM input'!N414,-SUM(N285:N296)))</f>
        <v>0</v>
      </c>
      <c r="O297" s="435">
        <f>IF(COUNT($H297:N297)&gt;='RFM input'!$AA$7,0,IF('RFM input'!$E$396='RFM input'!$G$395,-'RFM input'!O414,-SUM(O285:O296)))</f>
        <v>0</v>
      </c>
      <c r="P297" s="435">
        <f>IF(COUNT($H297:O297)&gt;='RFM input'!$AA$7,0,IF('RFM input'!$E$396='RFM input'!$G$395,-'RFM input'!P414,-SUM(P285:P296)))</f>
        <v>0</v>
      </c>
      <c r="Q297" s="435">
        <f>IF(COUNT($H297:P297)&gt;='RFM input'!$AA$7,0,IF('RFM input'!$E$396='RFM input'!$G$395,-'RFM input'!Q414,-SUM(Q285:Q296)))</f>
        <v>0</v>
      </c>
      <c r="R297" s="58"/>
      <c r="S297" s="96"/>
      <c r="T297" s="96"/>
      <c r="U297" s="96"/>
      <c r="V297" s="96"/>
      <c r="W297" s="96"/>
      <c r="X297" s="96"/>
      <c r="Y297" s="96"/>
      <c r="Z297" s="96"/>
      <c r="AA297" s="249"/>
    </row>
    <row r="298" spans="1:27" hidden="1" outlineLevel="2">
      <c r="A298" s="4"/>
      <c r="B298" s="4"/>
      <c r="C298" s="219">
        <f>Asset15</f>
        <v>0</v>
      </c>
      <c r="D298" s="146"/>
      <c r="E298" s="25" t="s">
        <v>23</v>
      </c>
      <c r="F298" s="24"/>
      <c r="G298" s="167"/>
      <c r="H298" s="436">
        <f>IF(H$3&gt;A15remlife,A15value-SUM($G298:G298),IF(A15remlife="N/A","n/a",A15value/A15remlife))</f>
        <v>0</v>
      </c>
      <c r="I298" s="436">
        <f>IF(I$3&gt;A15remlife,A15value-SUM($G298:H298),IF(A15remlife="N/A","n/a",A15value/A15remlife))</f>
        <v>0</v>
      </c>
      <c r="J298" s="436">
        <f>IF(J$3&gt;A15remlife,A15value-SUM($G298:I298),IF(A15remlife="N/A","n/a",A15value/A15remlife))</f>
        <v>0</v>
      </c>
      <c r="K298" s="436">
        <f>IF(K$3&gt;A15remlife,A15value-SUM($G298:J298),IF(A15remlife="N/A","n/a",A15value/A15remlife))</f>
        <v>0</v>
      </c>
      <c r="L298" s="436">
        <f>IF(L$3&gt;A15remlife,A15value-SUM($G298:K298),IF(A15remlife="N/A","n/a",A15value/A15remlife))</f>
        <v>0</v>
      </c>
      <c r="M298" s="436">
        <f>IF(M$3&gt;A15remlife,A15value-SUM($G298:L298),IF(A15remlife="N/A","n/a",A15value/A15remlife))</f>
        <v>0</v>
      </c>
      <c r="N298" s="436">
        <f>IF(N$3&gt;A15remlife,A15value-SUM($G298:M298),IF(A15remlife="N/A","n/a",A15value/A15remlife))</f>
        <v>0</v>
      </c>
      <c r="O298" s="436">
        <f>IF(O$3&gt;A15remlife,A15value-SUM($G298:N298),IF(A15remlife="N/A","n/a",A15value/A15remlife))</f>
        <v>0</v>
      </c>
      <c r="P298" s="436">
        <f>IF(P$3&gt;A15remlife,A15value-SUM($G298:O298),IF(A15remlife="N/A","n/a",A15value/A15remlife))</f>
        <v>0</v>
      </c>
      <c r="Q298" s="436">
        <f>IF(Q$3&gt;A15remlife,A15value-SUM($G298:P298),IF(A15remlife="N/A","n/a",A15value/A15remlife))</f>
        <v>0</v>
      </c>
      <c r="R298" s="59"/>
      <c r="S298" s="94"/>
      <c r="T298" s="94"/>
      <c r="U298" s="94"/>
      <c r="V298" s="94"/>
      <c r="W298" s="94"/>
      <c r="X298" s="94"/>
      <c r="Y298" s="94"/>
      <c r="Z298" s="94"/>
      <c r="AA298" s="249"/>
    </row>
    <row r="299" spans="1:27" ht="12.75" hidden="1" customHeight="1" outlineLevel="2">
      <c r="A299" s="4"/>
      <c r="B299" s="4"/>
      <c r="C299" s="4"/>
      <c r="D299" s="19"/>
      <c r="E299" s="1291" t="s">
        <v>50</v>
      </c>
      <c r="F299" s="78"/>
      <c r="G299" s="112"/>
      <c r="H299" s="60"/>
      <c r="I299" s="60"/>
      <c r="J299" s="60"/>
      <c r="K299" s="60"/>
      <c r="L299" s="60"/>
      <c r="M299" s="148"/>
      <c r="N299" s="103"/>
      <c r="O299" s="60"/>
      <c r="P299" s="60"/>
      <c r="Q299" s="60"/>
      <c r="R299" s="60"/>
      <c r="S299" s="94"/>
      <c r="T299" s="94"/>
      <c r="U299" s="94"/>
      <c r="V299" s="94"/>
      <c r="W299" s="94"/>
      <c r="X299" s="94"/>
      <c r="Y299" s="94"/>
      <c r="Z299" s="94"/>
      <c r="AA299" s="249"/>
    </row>
    <row r="300" spans="1:27" hidden="1" outlineLevel="2">
      <c r="A300" s="4"/>
      <c r="B300" s="4"/>
      <c r="C300" s="4"/>
      <c r="D300" s="19"/>
      <c r="E300" s="1292"/>
      <c r="F300" s="78">
        <v>1</v>
      </c>
      <c r="G300" s="112"/>
      <c r="H300" s="133"/>
      <c r="I300" s="60">
        <f>IF(A15stdlife="n/a","n/a",IF(I$3&gt;(A15stdlife+$F300),('RFM input'!$H$345*(1+vanilla1)^0.5)-SUM($H300:H300),('RFM input'!$H$345*(1+vanilla1)^0.5)/A15stdlife))</f>
        <v>0</v>
      </c>
      <c r="J300" s="60">
        <f>IF(A15stdlife="n/a","n/a",IF(J$3&gt;(A15stdlife+$F300),('RFM input'!$H$345*(1+vanilla1)^0.5)-SUM($H300:I300),('RFM input'!$H$345*(1+vanilla1)^0.5)/A15stdlife))</f>
        <v>0</v>
      </c>
      <c r="K300" s="60">
        <f>IF(A15stdlife="n/a","n/a",IF(K$3&gt;(A15stdlife+$F300),('RFM input'!$H$345*(1+vanilla1)^0.5)-SUM($H300:J300),('RFM input'!$H$345*(1+vanilla1)^0.5)/A15stdlife))</f>
        <v>0</v>
      </c>
      <c r="L300" s="60">
        <f>IF(A15stdlife="n/a","n/a",IF(L$3&gt;(A15stdlife+$F300),('RFM input'!$H$345*(1+vanilla1)^0.5)-SUM($H300:K300),('RFM input'!$H$345*(1+vanilla1)^0.5)/A15stdlife))</f>
        <v>0</v>
      </c>
      <c r="M300" s="60">
        <f>IF(A15stdlife="n/a","n/a",IF(M$3&gt;(A15stdlife+$F300),('RFM input'!$H$345*(1+vanilla1)^0.5)-SUM($H300:L300),('RFM input'!$H$345*(1+vanilla1)^0.5)/A15stdlife))</f>
        <v>0</v>
      </c>
      <c r="N300" s="60">
        <f>IF(A15stdlife="n/a","n/a",IF(N$3&gt;(A15stdlife+$F300),('RFM input'!$H$345*(1+vanilla1)^0.5)-SUM($H300:M300),('RFM input'!$H$345*(1+vanilla1)^0.5)/A15stdlife))</f>
        <v>0</v>
      </c>
      <c r="O300" s="60">
        <f>IF(A15stdlife="n/a","n/a",IF(O$3&gt;(A15stdlife+$F300),('RFM input'!$H$345*(1+vanilla1)^0.5)-SUM($H300:N300),('RFM input'!$H$345*(1+vanilla1)^0.5)/A15stdlife))</f>
        <v>0</v>
      </c>
      <c r="P300" s="60">
        <f>IF(A15stdlife="n/a","n/a",IF(P$3&gt;(A15stdlife+$F300),('RFM input'!$H$345*(1+vanilla1)^0.5)-SUM($H300:O300),('RFM input'!$H$345*(1+vanilla1)^0.5)/A15stdlife))</f>
        <v>0</v>
      </c>
      <c r="Q300" s="60">
        <f>IF(A15stdlife="n/a","n/a",IF(Q$3&gt;(A15stdlife+$F300),('RFM input'!$H$345*(1+vanilla1)^0.5)-SUM($H300:P300),('RFM input'!$H$345*(1+vanilla1)^0.5)/A15stdlife))</f>
        <v>0</v>
      </c>
      <c r="R300" s="60"/>
      <c r="S300" s="94"/>
      <c r="T300" s="94"/>
      <c r="U300" s="94"/>
      <c r="V300" s="94"/>
      <c r="W300" s="94"/>
      <c r="X300" s="94"/>
      <c r="Y300" s="94"/>
      <c r="Z300" s="94"/>
      <c r="AA300" s="249"/>
    </row>
    <row r="301" spans="1:27" hidden="1" outlineLevel="2">
      <c r="A301" s="4"/>
      <c r="B301" s="4"/>
      <c r="C301" s="4"/>
      <c r="D301" s="19"/>
      <c r="E301" s="1292"/>
      <c r="F301" s="78">
        <v>2</v>
      </c>
      <c r="G301" s="112"/>
      <c r="H301" s="134"/>
      <c r="I301" s="135"/>
      <c r="J301" s="60">
        <f>IF(A15stdlife="n/a","n/a",IF(J$3&gt;(A15stdlife+$F301),('RFM input'!$I$345*(1+vanilla2)^0.5)-SUM($I301:I301),('RFM input'!$I$345*(1+vanilla2)^0.5)/A15stdlife))</f>
        <v>0</v>
      </c>
      <c r="K301" s="60">
        <f>IF(A15stdlife="n/a","n/a",IF(K$3&gt;(A15stdlife+$F301),('RFM input'!$I$345*(1+vanilla2)^0.5)-SUM($I301:J301),('RFM input'!$I$345*(1+vanilla2)^0.5)/A15stdlife))</f>
        <v>0</v>
      </c>
      <c r="L301" s="60">
        <f>IF(A15stdlife="n/a","n/a",IF(L$3&gt;(A15stdlife+$F301),('RFM input'!$I$345*(1+vanilla2)^0.5)-SUM($I301:K301),('RFM input'!$I$345*(1+vanilla2)^0.5)/A15stdlife))</f>
        <v>0</v>
      </c>
      <c r="M301" s="60">
        <f>IF(A15stdlife="n/a","n/a",IF(M$3&gt;(A15stdlife+$F301),('RFM input'!$I$345*(1+vanilla2)^0.5)-SUM($I301:L301),('RFM input'!$I$345*(1+vanilla2)^0.5)/A15stdlife))</f>
        <v>0</v>
      </c>
      <c r="N301" s="60">
        <f>IF(A15stdlife="n/a","n/a",IF(N$3&gt;(A15stdlife+$F301),('RFM input'!$I$345*(1+vanilla2)^0.5)-SUM($I301:M301),('RFM input'!$I$345*(1+vanilla2)^0.5)/A15stdlife))</f>
        <v>0</v>
      </c>
      <c r="O301" s="60">
        <f>IF(A15stdlife="n/a","n/a",IF(O$3&gt;(A15stdlife+$F301),('RFM input'!$I$345*(1+vanilla2)^0.5)-SUM($I301:N301),('RFM input'!$I$345*(1+vanilla2)^0.5)/A15stdlife))</f>
        <v>0</v>
      </c>
      <c r="P301" s="60">
        <f>IF(A15stdlife="n/a","n/a",IF(P$3&gt;(A15stdlife+$F301),('RFM input'!$I$345*(1+vanilla2)^0.5)-SUM($I301:O301),('RFM input'!$I$345*(1+vanilla2)^0.5)/A15stdlife))</f>
        <v>0</v>
      </c>
      <c r="Q301" s="60">
        <f>IF(A15stdlife="n/a","n/a",IF(Q$3&gt;(A15stdlife+$F301),('RFM input'!$I$345*(1+vanilla2)^0.5)-SUM($I301:P301),('RFM input'!$I$345*(1+vanilla2)^0.5)/A15stdlife))</f>
        <v>0</v>
      </c>
      <c r="R301" s="60"/>
      <c r="S301" s="94"/>
      <c r="T301" s="94"/>
      <c r="U301" s="94"/>
      <c r="V301" s="94"/>
      <c r="W301" s="94"/>
      <c r="X301" s="94"/>
      <c r="Y301" s="94"/>
      <c r="Z301" s="94"/>
      <c r="AA301" s="249"/>
    </row>
    <row r="302" spans="1:27" hidden="1" outlineLevel="2">
      <c r="A302" s="4"/>
      <c r="B302" s="4"/>
      <c r="C302" s="4"/>
      <c r="D302" s="19"/>
      <c r="E302" s="1292"/>
      <c r="F302" s="78">
        <v>3</v>
      </c>
      <c r="G302" s="112"/>
      <c r="H302" s="134"/>
      <c r="I302" s="136"/>
      <c r="J302" s="135"/>
      <c r="K302" s="60">
        <f>IF(A15stdlife="n/a","n/a",IF(K$3&gt;(A15stdlife+$F302),('RFM input'!$J$345*(1+vanilla3)^0.5)-SUM($J302:J302),('RFM input'!$J$345*(1+vanilla3)^0.5)/A15stdlife))</f>
        <v>0</v>
      </c>
      <c r="L302" s="60">
        <f>IF(A15stdlife="n/a","n/a",IF(L$3&gt;(A15stdlife+$F302),('RFM input'!$J$345*(1+vanilla3)^0.5)-SUM($J302:K302),('RFM input'!$J$345*(1+vanilla3)^0.5)/A15stdlife))</f>
        <v>0</v>
      </c>
      <c r="M302" s="60">
        <f>IF(A15stdlife="n/a","n/a",IF(M$3&gt;(A15stdlife+$F302),('RFM input'!$J$345*(1+vanilla3)^0.5)-SUM($J302:L302),('RFM input'!$J$345*(1+vanilla3)^0.5)/A15stdlife))</f>
        <v>0</v>
      </c>
      <c r="N302" s="60">
        <f>IF(A15stdlife="n/a","n/a",IF(N$3&gt;(A15stdlife+$F302),('RFM input'!$J$345*(1+vanilla3)^0.5)-SUM($J302:M302),('RFM input'!$J$345*(1+vanilla3)^0.5)/A15stdlife))</f>
        <v>0</v>
      </c>
      <c r="O302" s="60">
        <f>IF(A15stdlife="n/a","n/a",IF(O$3&gt;(A15stdlife+$F302),('RFM input'!$J$345*(1+vanilla3)^0.5)-SUM($J302:N302),('RFM input'!$J$345*(1+vanilla3)^0.5)/A15stdlife))</f>
        <v>0</v>
      </c>
      <c r="P302" s="60">
        <f>IF(A15stdlife="n/a","n/a",IF(P$3&gt;(A15stdlife+$F302),('RFM input'!$J$345*(1+vanilla3)^0.5)-SUM($J302:O302),('RFM input'!$J$345*(1+vanilla3)^0.5)/A15stdlife))</f>
        <v>0</v>
      </c>
      <c r="Q302" s="60">
        <f>IF(A15stdlife="n/a","n/a",IF(Q$3&gt;(A15stdlife+$F302),('RFM input'!$J$345*(1+vanilla3)^0.5)-SUM($J302:P302),('RFM input'!$J$345*(1+vanilla3)^0.5)/A15stdlife))</f>
        <v>0</v>
      </c>
      <c r="R302" s="60"/>
      <c r="S302" s="94"/>
      <c r="T302" s="94"/>
      <c r="U302" s="94"/>
      <c r="V302" s="94"/>
      <c r="W302" s="94"/>
      <c r="X302" s="94"/>
      <c r="Y302" s="94"/>
      <c r="Z302" s="94"/>
      <c r="AA302" s="249"/>
    </row>
    <row r="303" spans="1:27" hidden="1" outlineLevel="2">
      <c r="A303" s="4"/>
      <c r="B303" s="4"/>
      <c r="C303" s="4"/>
      <c r="D303" s="19"/>
      <c r="E303" s="1292"/>
      <c r="F303" s="78">
        <v>4</v>
      </c>
      <c r="G303" s="112"/>
      <c r="H303" s="134"/>
      <c r="I303" s="136"/>
      <c r="J303" s="136"/>
      <c r="K303" s="135"/>
      <c r="L303" s="60">
        <f>IF(A15stdlife="n/a","n/a",IF(L$3&gt;(A15stdlife+$F303),('RFM input'!$K$345*(1+vanilla4)^0.5)-SUM($K303:K303),('RFM input'!$K$345*(1+vanilla4)^0.5)/A15stdlife))</f>
        <v>0</v>
      </c>
      <c r="M303" s="60">
        <f>IF(A15stdlife="n/a","n/a",IF(M$3&gt;(A15stdlife+$F303),('RFM input'!$K$345*(1+vanilla4)^0.5)-SUM($K303:L303),('RFM input'!$K$345*(1+vanilla4)^0.5)/A15stdlife))</f>
        <v>0</v>
      </c>
      <c r="N303" s="60">
        <f>IF(A15stdlife="n/a","n/a",IF(N$3&gt;(A15stdlife+$F303),('RFM input'!$K$345*(1+vanilla4)^0.5)-SUM($K303:M303),('RFM input'!$K$345*(1+vanilla4)^0.5)/A15stdlife))</f>
        <v>0</v>
      </c>
      <c r="O303" s="60">
        <f>IF(A15stdlife="n/a","n/a",IF(O$3&gt;(A15stdlife+$F303),('RFM input'!$K$345*(1+vanilla4)^0.5)-SUM($K303:N303),('RFM input'!$K$345*(1+vanilla4)^0.5)/A15stdlife))</f>
        <v>0</v>
      </c>
      <c r="P303" s="60">
        <f>IF(A15stdlife="n/a","n/a",IF(P$3&gt;(A15stdlife+$F303),('RFM input'!$K$345*(1+vanilla4)^0.5)-SUM($K303:O303),('RFM input'!$K$345*(1+vanilla4)^0.5)/A15stdlife))</f>
        <v>0</v>
      </c>
      <c r="Q303" s="60">
        <f>IF(A15stdlife="n/a","n/a",IF(Q$3&gt;(A15stdlife+$F303),('RFM input'!$K$345*(1+vanilla4)^0.5)-SUM($K303:P303),('RFM input'!$K$345*(1+vanilla4)^0.5)/A15stdlife))</f>
        <v>0</v>
      </c>
      <c r="R303" s="60"/>
      <c r="S303" s="94"/>
      <c r="T303" s="94"/>
      <c r="U303" s="94"/>
      <c r="V303" s="94"/>
      <c r="W303" s="94"/>
      <c r="X303" s="94"/>
      <c r="Y303" s="94"/>
      <c r="Z303" s="94"/>
      <c r="AA303" s="249"/>
    </row>
    <row r="304" spans="1:27" hidden="1" outlineLevel="2">
      <c r="A304" s="4"/>
      <c r="B304" s="4"/>
      <c r="C304" s="4"/>
      <c r="D304" s="19"/>
      <c r="E304" s="1292"/>
      <c r="F304" s="78">
        <v>5</v>
      </c>
      <c r="G304" s="20"/>
      <c r="H304" s="134"/>
      <c r="I304" s="136"/>
      <c r="J304" s="136"/>
      <c r="K304" s="136"/>
      <c r="L304" s="135"/>
      <c r="M304" s="60">
        <f>IF(A15stdlife="n/a","n/a",IF(M$3&gt;(A15stdlife+$F304),('RFM input'!$L$345*(1+vanilla5)^0.5)-SUM($L304:L304),('RFM input'!$L$345*(1+vanilla5)^0.5)/A15stdlife))</f>
        <v>0</v>
      </c>
      <c r="N304" s="60">
        <f>IF(A15stdlife="n/a","n/a",IF(N$3&gt;(A15stdlife+$F304),('RFM input'!$L$345*(1+vanilla5)^0.5)-SUM($L304:M304),('RFM input'!$L$345*(1+vanilla5)^0.5)/A15stdlife))</f>
        <v>0</v>
      </c>
      <c r="O304" s="60">
        <f>IF(A15stdlife="n/a","n/a",IF(O$3&gt;(A15stdlife+$F304),('RFM input'!$L$345*(1+vanilla5)^0.5)-SUM($L304:N304),('RFM input'!$L$345*(1+vanilla5)^0.5)/A15stdlife))</f>
        <v>0</v>
      </c>
      <c r="P304" s="60">
        <f>IF(A15stdlife="n/a","n/a",IF(P$3&gt;(A15stdlife+$F304),('RFM input'!$L$345*(1+vanilla5)^0.5)-SUM($L304:O304),('RFM input'!$L$345*(1+vanilla5)^0.5)/A15stdlife))</f>
        <v>0</v>
      </c>
      <c r="Q304" s="60">
        <f>IF(A15stdlife="n/a","n/a",IF(Q$3&gt;(A15stdlife+$F304),('RFM input'!$L$345*(1+vanilla5)^0.5)-SUM($L304:P304),('RFM input'!$L$345*(1+vanilla5)^0.5)/A15stdlife))</f>
        <v>0</v>
      </c>
      <c r="R304" s="60"/>
      <c r="S304" s="94"/>
      <c r="T304" s="94"/>
      <c r="U304" s="94"/>
      <c r="V304" s="94"/>
      <c r="W304" s="94"/>
      <c r="X304" s="94"/>
      <c r="Y304" s="94"/>
      <c r="Z304" s="94"/>
      <c r="AA304" s="249"/>
    </row>
    <row r="305" spans="1:27" hidden="1" outlineLevel="2">
      <c r="A305" s="4"/>
      <c r="B305" s="4"/>
      <c r="C305" s="4"/>
      <c r="D305" s="19"/>
      <c r="E305" s="1292"/>
      <c r="F305" s="78">
        <v>6</v>
      </c>
      <c r="G305" s="20"/>
      <c r="H305" s="134"/>
      <c r="I305" s="136"/>
      <c r="J305" s="136"/>
      <c r="K305" s="136"/>
      <c r="L305" s="136"/>
      <c r="M305" s="135"/>
      <c r="N305" s="60">
        <f>IF(A15stdlife="n/a","n/a",IF(N$3&gt;(A15stdlife+$F305),('RFM input'!$M$345*(1+vanilla6)^0.5)-SUM($M305:M305),('RFM input'!$M$345*(1+vanilla6)^0.5)/A15stdlife))</f>
        <v>0</v>
      </c>
      <c r="O305" s="60">
        <f>IF(A15stdlife="n/a","n/a",IF(O$3&gt;(A15stdlife+$F305),('RFM input'!$M$345*(1+vanilla6)^0.5)-SUM($M305:N305),('RFM input'!$M$345*(1+vanilla6)^0.5)/A15stdlife))</f>
        <v>0</v>
      </c>
      <c r="P305" s="60">
        <f>IF(A15stdlife="n/a","n/a",IF(P$3&gt;(A15stdlife+$F305),('RFM input'!$M$345*(1+vanilla6)^0.5)-SUM($M305:O305),('RFM input'!$M$345*(1+vanilla6)^0.5)/A15stdlife))</f>
        <v>0</v>
      </c>
      <c r="Q305" s="60">
        <f>IF(A15stdlife="n/a","n/a",IF(Q$3&gt;(A15stdlife+$F305),('RFM input'!$M$345*(1+vanilla6)^0.5)-SUM($M305:P305),('RFM input'!$M$345*(1+vanilla6)^0.5)/A15stdlife))</f>
        <v>0</v>
      </c>
      <c r="R305" s="60"/>
      <c r="S305" s="94"/>
      <c r="T305" s="94"/>
      <c r="U305" s="94"/>
      <c r="V305" s="94"/>
      <c r="W305" s="94"/>
      <c r="X305" s="94"/>
      <c r="Y305" s="94"/>
      <c r="Z305" s="94"/>
      <c r="AA305" s="249"/>
    </row>
    <row r="306" spans="1:27" hidden="1" outlineLevel="2">
      <c r="A306" s="4"/>
      <c r="B306" s="4"/>
      <c r="C306" s="4"/>
      <c r="D306" s="19"/>
      <c r="E306" s="1292"/>
      <c r="F306" s="78">
        <v>7</v>
      </c>
      <c r="G306" s="20"/>
      <c r="H306" s="134"/>
      <c r="I306" s="136"/>
      <c r="J306" s="136"/>
      <c r="K306" s="136"/>
      <c r="L306" s="136"/>
      <c r="M306" s="136"/>
      <c r="N306" s="135"/>
      <c r="O306" s="60">
        <f>IF(A15stdlife="n/a","n/a",IF(O$3&gt;(A15stdlife+$F306),('RFM input'!$N$345*(1+vanilla7)^0.5)-SUM($N306:N306),('RFM input'!$N$345*(1+vanilla7)^0.5)/A15stdlife))</f>
        <v>0</v>
      </c>
      <c r="P306" s="60">
        <f>IF(A15stdlife="n/a","n/a",IF(P$3&gt;(A15stdlife+$F306),('RFM input'!$N$345*(1+vanilla7)^0.5)-SUM($N306:O306),('RFM input'!$N$345*(1+vanilla7)^0.5)/A15stdlife))</f>
        <v>0</v>
      </c>
      <c r="Q306" s="60">
        <f>IF(A15stdlife="n/a","n/a",IF(Q$3&gt;(A15stdlife+$F306),('RFM input'!$N$345*(1+vanilla7)^0.5)-SUM($N306:P306),('RFM input'!$N$345*(1+vanilla7)^0.5)/A15stdlife))</f>
        <v>0</v>
      </c>
      <c r="R306" s="60"/>
      <c r="S306" s="94"/>
      <c r="T306" s="94"/>
      <c r="U306" s="94"/>
      <c r="V306" s="94"/>
      <c r="W306" s="94"/>
      <c r="X306" s="94"/>
      <c r="Y306" s="94"/>
      <c r="Z306" s="94"/>
      <c r="AA306" s="249"/>
    </row>
    <row r="307" spans="1:27" hidden="1" outlineLevel="2">
      <c r="A307" s="4"/>
      <c r="B307" s="4"/>
      <c r="C307" s="4"/>
      <c r="D307" s="19"/>
      <c r="E307" s="1292"/>
      <c r="F307" s="78">
        <v>8</v>
      </c>
      <c r="G307" s="20"/>
      <c r="H307" s="134"/>
      <c r="I307" s="136"/>
      <c r="J307" s="136"/>
      <c r="K307" s="136"/>
      <c r="L307" s="136"/>
      <c r="M307" s="136"/>
      <c r="N307" s="136"/>
      <c r="O307" s="135"/>
      <c r="P307" s="60">
        <f>IF(A15stdlife="n/a","n/a",IF(P$3&gt;(A15stdlife+$F307),('RFM input'!$O$345*(1+vanilla8)^0.5)-SUM($O307:O307),('RFM input'!$O$345*(1+vanilla8)^0.5)/A15stdlife))</f>
        <v>0</v>
      </c>
      <c r="Q307" s="60">
        <f>IF(A15stdlife="n/a","n/a",IF(Q$3&gt;(A15stdlife+$F307),('RFM input'!$O$345*(1+vanilla8)^0.5)-SUM($O307:P307),('RFM input'!$O$345*(1+vanilla8)^0.5)/A15stdlife))</f>
        <v>0</v>
      </c>
      <c r="R307" s="60"/>
      <c r="S307" s="94"/>
      <c r="T307" s="94"/>
      <c r="U307" s="94"/>
      <c r="V307" s="94"/>
      <c r="W307" s="94"/>
      <c r="X307" s="94"/>
      <c r="Y307" s="94"/>
      <c r="Z307" s="94"/>
      <c r="AA307" s="249"/>
    </row>
    <row r="308" spans="1:27" hidden="1" outlineLevel="2">
      <c r="A308" s="4"/>
      <c r="B308" s="4"/>
      <c r="C308" s="4"/>
      <c r="D308" s="19"/>
      <c r="E308" s="1292"/>
      <c r="F308" s="78">
        <v>9</v>
      </c>
      <c r="G308" s="20"/>
      <c r="H308" s="134"/>
      <c r="I308" s="136"/>
      <c r="J308" s="136"/>
      <c r="K308" s="136"/>
      <c r="L308" s="136"/>
      <c r="M308" s="136"/>
      <c r="N308" s="136"/>
      <c r="O308" s="136"/>
      <c r="P308" s="135"/>
      <c r="Q308" s="60">
        <f>IF(A15stdlife="n/a","n/a",IF(Q$3&gt;(A15stdlife+$F308),('RFM input'!$P$345*(1+vanilla9)^0.5)-SUM($P308:P308),('RFM input'!$P$345*(1+vanilla9)^0.5)/A15stdlife))</f>
        <v>0</v>
      </c>
      <c r="R308" s="60"/>
      <c r="S308" s="94"/>
      <c r="T308" s="94"/>
      <c r="U308" s="94"/>
      <c r="V308" s="94"/>
      <c r="W308" s="94"/>
      <c r="X308" s="94"/>
      <c r="Y308" s="94"/>
      <c r="Z308" s="94"/>
      <c r="AA308" s="249"/>
    </row>
    <row r="309" spans="1:27" hidden="1" outlineLevel="2">
      <c r="A309" s="4"/>
      <c r="B309" s="4"/>
      <c r="C309" s="4"/>
      <c r="D309" s="19"/>
      <c r="E309" s="1292"/>
      <c r="F309" s="79">
        <v>10</v>
      </c>
      <c r="G309" s="20"/>
      <c r="H309" s="134"/>
      <c r="I309" s="136"/>
      <c r="J309" s="136"/>
      <c r="K309" s="136"/>
      <c r="L309" s="136"/>
      <c r="M309" s="136"/>
      <c r="N309" s="136"/>
      <c r="O309" s="136"/>
      <c r="P309" s="136"/>
      <c r="Q309" s="135"/>
      <c r="R309" s="60"/>
      <c r="S309" s="94"/>
      <c r="T309" s="94"/>
      <c r="U309" s="94"/>
      <c r="V309" s="94"/>
      <c r="W309" s="94"/>
      <c r="X309" s="94"/>
      <c r="Y309" s="94"/>
      <c r="Z309" s="94"/>
      <c r="AA309" s="249"/>
    </row>
    <row r="310" spans="1:27" hidden="1" outlineLevel="1" collapsed="1">
      <c r="A310" s="4"/>
      <c r="B310" s="4"/>
      <c r="C310" s="4"/>
      <c r="D310" s="218">
        <f>Asset15</f>
        <v>0</v>
      </c>
      <c r="E310" s="4"/>
      <c r="F310" s="4"/>
      <c r="G310" s="112"/>
      <c r="H310" s="435">
        <f>IF('RFM input'!$E$396='RFM input'!$G$395,-'RFM input'!H415,-SUM(H298:H309))</f>
        <v>0</v>
      </c>
      <c r="I310" s="435">
        <f>IF('RFM input'!$E$396='RFM input'!$G$395,-'RFM input'!I415,-SUM(I298:I309))</f>
        <v>0</v>
      </c>
      <c r="J310" s="435">
        <f>IF(COUNT($H310:I310)&gt;='RFM input'!$AA$7,0,IF('RFM input'!$E$396='RFM input'!$G$395,-'RFM input'!J415,-SUM(J298:J309)))</f>
        <v>0</v>
      </c>
      <c r="K310" s="435">
        <f>IF(COUNT($H310:J310)&gt;='RFM input'!$AA$7,0,IF('RFM input'!$E$396='RFM input'!$G$395,-'RFM input'!K415,-SUM(K298:K309)))</f>
        <v>0</v>
      </c>
      <c r="L310" s="435">
        <f>IF(COUNT($H310:K310)&gt;='RFM input'!$AA$7,0,IF('RFM input'!$E$396='RFM input'!$G$395,-'RFM input'!L415,-SUM(L298:L309)))</f>
        <v>0</v>
      </c>
      <c r="M310" s="435">
        <f>IF(COUNT($H310:L310)&gt;='RFM input'!$AA$7,0,IF('RFM input'!$E$396='RFM input'!$G$395,-'RFM input'!M415,-SUM(M298:M309)))</f>
        <v>0</v>
      </c>
      <c r="N310" s="435">
        <f>IF(COUNT($H310:M310)&gt;='RFM input'!$AA$7,0,IF('RFM input'!$E$396='RFM input'!$G$395,-'RFM input'!N415,-SUM(N298:N309)))</f>
        <v>0</v>
      </c>
      <c r="O310" s="435">
        <f>IF(COUNT($H310:N310)&gt;='RFM input'!$AA$7,0,IF('RFM input'!$E$396='RFM input'!$G$395,-'RFM input'!O415,-SUM(O298:O309)))</f>
        <v>0</v>
      </c>
      <c r="P310" s="435">
        <f>IF(COUNT($H310:O310)&gt;='RFM input'!$AA$7,0,IF('RFM input'!$E$396='RFM input'!$G$395,-'RFM input'!P415,-SUM(P298:P309)))</f>
        <v>0</v>
      </c>
      <c r="Q310" s="435">
        <f>IF(COUNT($H310:P310)&gt;='RFM input'!$AA$7,0,IF('RFM input'!$E$396='RFM input'!$G$395,-'RFM input'!Q415,-SUM(Q298:Q309)))</f>
        <v>0</v>
      </c>
      <c r="R310" s="58"/>
      <c r="S310" s="96"/>
      <c r="T310" s="96"/>
      <c r="U310" s="96"/>
      <c r="V310" s="96"/>
      <c r="W310" s="96"/>
      <c r="X310" s="96"/>
      <c r="Y310" s="96"/>
      <c r="Z310" s="96"/>
      <c r="AA310" s="249"/>
    </row>
    <row r="311" spans="1:27" hidden="1" outlineLevel="2">
      <c r="A311" s="4"/>
      <c r="B311" s="4"/>
      <c r="C311" s="219">
        <f>Asset16</f>
        <v>0</v>
      </c>
      <c r="D311" s="146"/>
      <c r="E311" s="25" t="s">
        <v>23</v>
      </c>
      <c r="F311" s="24"/>
      <c r="G311" s="167"/>
      <c r="H311" s="436">
        <f>IF(H$3&gt;A16remlife,A16value-SUM($G311:G311),IF(A16remlife="N/A","n/a",A16value/A16remlife))</f>
        <v>0</v>
      </c>
      <c r="I311" s="436">
        <f>IF(I$3&gt;A16remlife,A16value-SUM($G311:H311),IF(A16remlife="N/A","n/a",A16value/A16remlife))</f>
        <v>0</v>
      </c>
      <c r="J311" s="436">
        <f>IF(J$3&gt;A16remlife,A16value-SUM($G311:I311),IF(A16remlife="N/A","n/a",A16value/A16remlife))</f>
        <v>0</v>
      </c>
      <c r="K311" s="436">
        <f>IF(K$3&gt;A16remlife,A16value-SUM($G311:J311),IF(A16remlife="N/A","n/a",A16value/A16remlife))</f>
        <v>0</v>
      </c>
      <c r="L311" s="436">
        <f>IF(L$3&gt;A16remlife,A16value-SUM($G311:K311),IF(A16remlife="N/A","n/a",A16value/A16remlife))</f>
        <v>0</v>
      </c>
      <c r="M311" s="436">
        <f>IF(M$3&gt;A16remlife,A16value-SUM($G311:L311),IF(A16remlife="N/A","n/a",A16value/A16remlife))</f>
        <v>0</v>
      </c>
      <c r="N311" s="436">
        <f>IF(N$3&gt;A16remlife,A16value-SUM($G311:M311),IF(A16remlife="N/A","n/a",A16value/A16remlife))</f>
        <v>0</v>
      </c>
      <c r="O311" s="436">
        <f>IF(O$3&gt;A16remlife,A16value-SUM($G311:N311),IF(A16remlife="N/A","n/a",A16value/A16remlife))</f>
        <v>0</v>
      </c>
      <c r="P311" s="436">
        <f>IF(P$3&gt;A16remlife,A16value-SUM($G311:O311),IF(A16remlife="N/A","n/a",A16value/A16remlife))</f>
        <v>0</v>
      </c>
      <c r="Q311" s="436">
        <f>IF(Q$3&gt;A16remlife,A16value-SUM($G311:P311),IF(A16remlife="N/A","n/a",A16value/A16remlife))</f>
        <v>0</v>
      </c>
      <c r="R311" s="59"/>
      <c r="S311" s="94"/>
      <c r="T311" s="94"/>
      <c r="U311" s="94"/>
      <c r="V311" s="94"/>
      <c r="W311" s="94"/>
      <c r="X311" s="94"/>
      <c r="Y311" s="94"/>
      <c r="Z311" s="94"/>
      <c r="AA311" s="249"/>
    </row>
    <row r="312" spans="1:27" ht="12.75" hidden="1" customHeight="1" outlineLevel="2">
      <c r="A312" s="4"/>
      <c r="B312" s="4"/>
      <c r="C312" s="4"/>
      <c r="D312" s="19"/>
      <c r="E312" s="1291" t="s">
        <v>50</v>
      </c>
      <c r="F312" s="78"/>
      <c r="G312" s="112"/>
      <c r="H312" s="60"/>
      <c r="I312" s="60"/>
      <c r="J312" s="60"/>
      <c r="K312" s="60"/>
      <c r="L312" s="60"/>
      <c r="M312" s="148"/>
      <c r="N312" s="103"/>
      <c r="O312" s="60"/>
      <c r="P312" s="60"/>
      <c r="Q312" s="60"/>
      <c r="R312" s="60"/>
      <c r="S312" s="94"/>
      <c r="T312" s="94"/>
      <c r="U312" s="94"/>
      <c r="V312" s="94"/>
      <c r="W312" s="94"/>
      <c r="X312" s="94"/>
      <c r="Y312" s="94"/>
      <c r="Z312" s="94"/>
      <c r="AA312" s="249"/>
    </row>
    <row r="313" spans="1:27" hidden="1" outlineLevel="2">
      <c r="A313" s="4"/>
      <c r="B313" s="4"/>
      <c r="C313" s="4"/>
      <c r="D313" s="19"/>
      <c r="E313" s="1292"/>
      <c r="F313" s="78">
        <v>1</v>
      </c>
      <c r="G313" s="112"/>
      <c r="H313" s="133"/>
      <c r="I313" s="60">
        <f>IF(A16stdlife="n/a","n/a",IF(I$3&gt;(A16stdlife+$F313),('RFM input'!$H$346*(1+vanilla1)^0.5)-SUM($H313:H313),('RFM input'!$H$346*(1+vanilla1)^0.5)/A16stdlife))</f>
        <v>0</v>
      </c>
      <c r="J313" s="60">
        <f>IF(A16stdlife="n/a","n/a",IF(J$3&gt;(A16stdlife+$F313),('RFM input'!$H$346*(1+vanilla1)^0.5)-SUM($H313:I313),('RFM input'!$H$346*(1+vanilla1)^0.5)/A16stdlife))</f>
        <v>0</v>
      </c>
      <c r="K313" s="60">
        <f>IF(A16stdlife="n/a","n/a",IF(K$3&gt;(A16stdlife+$F313),('RFM input'!$H$346*(1+vanilla1)^0.5)-SUM($H313:J313),('RFM input'!$H$346*(1+vanilla1)^0.5)/A16stdlife))</f>
        <v>0</v>
      </c>
      <c r="L313" s="60">
        <f>IF(A16stdlife="n/a","n/a",IF(L$3&gt;(A16stdlife+$F313),('RFM input'!$H$346*(1+vanilla1)^0.5)-SUM($H313:K313),('RFM input'!$H$346*(1+vanilla1)^0.5)/A16stdlife))</f>
        <v>0</v>
      </c>
      <c r="M313" s="60">
        <f>IF(A16stdlife="n/a","n/a",IF(M$3&gt;(A16stdlife+$F313),('RFM input'!$H$346*(1+vanilla1)^0.5)-SUM($H313:L313),('RFM input'!$H$346*(1+vanilla1)^0.5)/A16stdlife))</f>
        <v>0</v>
      </c>
      <c r="N313" s="60">
        <f>IF(A16stdlife="n/a","n/a",IF(N$3&gt;(A16stdlife+$F313),('RFM input'!$H$346*(1+vanilla1)^0.5)-SUM($H313:M313),('RFM input'!$H$346*(1+vanilla1)^0.5)/A16stdlife))</f>
        <v>0</v>
      </c>
      <c r="O313" s="60">
        <f>IF(A16stdlife="n/a","n/a",IF(O$3&gt;(A16stdlife+$F313),('RFM input'!$H$346*(1+vanilla1)^0.5)-SUM($H313:N313),('RFM input'!$H$346*(1+vanilla1)^0.5)/A16stdlife))</f>
        <v>0</v>
      </c>
      <c r="P313" s="60">
        <f>IF(A16stdlife="n/a","n/a",IF(P$3&gt;(A16stdlife+$F313),('RFM input'!$H$346*(1+vanilla1)^0.5)-SUM($H313:O313),('RFM input'!$H$346*(1+vanilla1)^0.5)/A16stdlife))</f>
        <v>0</v>
      </c>
      <c r="Q313" s="60">
        <f>IF(A16stdlife="n/a","n/a",IF(Q$3&gt;(A16stdlife+$F313),('RFM input'!$H$346*(1+vanilla1)^0.5)-SUM($H313:P313),('RFM input'!$H$346*(1+vanilla1)^0.5)/A16stdlife))</f>
        <v>0</v>
      </c>
      <c r="R313" s="60"/>
      <c r="S313" s="94"/>
      <c r="T313" s="94"/>
      <c r="U313" s="94"/>
      <c r="V313" s="94"/>
      <c r="W313" s="94"/>
      <c r="X313" s="94"/>
      <c r="Y313" s="94"/>
      <c r="Z313" s="94"/>
      <c r="AA313" s="249"/>
    </row>
    <row r="314" spans="1:27" hidden="1" outlineLevel="2">
      <c r="A314" s="4"/>
      <c r="B314" s="4"/>
      <c r="C314" s="4"/>
      <c r="D314" s="19"/>
      <c r="E314" s="1292"/>
      <c r="F314" s="78">
        <v>2</v>
      </c>
      <c r="G314" s="112"/>
      <c r="H314" s="134"/>
      <c r="I314" s="135"/>
      <c r="J314" s="60">
        <f>IF(A16stdlife="n/a","n/a",IF(J$3&gt;(A16stdlife+$F314),('RFM input'!$I$346*(1+vanilla2)^0.5)-SUM($I314:I314),('RFM input'!$I$346*(1+vanilla2)^0.5)/A16stdlife))</f>
        <v>0</v>
      </c>
      <c r="K314" s="60">
        <f>IF(A16stdlife="n/a","n/a",IF(K$3&gt;(A16stdlife+$F314),('RFM input'!$I$346*(1+vanilla2)^0.5)-SUM($I314:J314),('RFM input'!$I$346*(1+vanilla2)^0.5)/A16stdlife))</f>
        <v>0</v>
      </c>
      <c r="L314" s="60">
        <f>IF(A16stdlife="n/a","n/a",IF(L$3&gt;(A16stdlife+$F314),('RFM input'!$I$346*(1+vanilla2)^0.5)-SUM($I314:K314),('RFM input'!$I$346*(1+vanilla2)^0.5)/A16stdlife))</f>
        <v>0</v>
      </c>
      <c r="M314" s="60">
        <f>IF(A16stdlife="n/a","n/a",IF(M$3&gt;(A16stdlife+$F314),('RFM input'!$I$346*(1+vanilla2)^0.5)-SUM($I314:L314),('RFM input'!$I$346*(1+vanilla2)^0.5)/A16stdlife))</f>
        <v>0</v>
      </c>
      <c r="N314" s="60">
        <f>IF(A16stdlife="n/a","n/a",IF(N$3&gt;(A16stdlife+$F314),('RFM input'!$I$346*(1+vanilla2)^0.5)-SUM($I314:M314),('RFM input'!$I$346*(1+vanilla2)^0.5)/A16stdlife))</f>
        <v>0</v>
      </c>
      <c r="O314" s="60">
        <f>IF(A16stdlife="n/a","n/a",IF(O$3&gt;(A16stdlife+$F314),('RFM input'!$I$346*(1+vanilla2)^0.5)-SUM($I314:N314),('RFM input'!$I$346*(1+vanilla2)^0.5)/A16stdlife))</f>
        <v>0</v>
      </c>
      <c r="P314" s="60">
        <f>IF(A16stdlife="n/a","n/a",IF(P$3&gt;(A16stdlife+$F314),('RFM input'!$I$346*(1+vanilla2)^0.5)-SUM($I314:O314),('RFM input'!$I$346*(1+vanilla2)^0.5)/A16stdlife))</f>
        <v>0</v>
      </c>
      <c r="Q314" s="60">
        <f>IF(A16stdlife="n/a","n/a",IF(Q$3&gt;(A16stdlife+$F314),('RFM input'!$I$346*(1+vanilla2)^0.5)-SUM($I314:P314),('RFM input'!$I$346*(1+vanilla2)^0.5)/A16stdlife))</f>
        <v>0</v>
      </c>
      <c r="R314" s="60"/>
      <c r="S314" s="94"/>
      <c r="T314" s="94"/>
      <c r="U314" s="94"/>
      <c r="V314" s="94"/>
      <c r="W314" s="94"/>
      <c r="X314" s="94"/>
      <c r="Y314" s="94"/>
      <c r="Z314" s="94"/>
      <c r="AA314" s="249"/>
    </row>
    <row r="315" spans="1:27" hidden="1" outlineLevel="2">
      <c r="A315" s="4"/>
      <c r="B315" s="4"/>
      <c r="C315" s="4"/>
      <c r="D315" s="19"/>
      <c r="E315" s="1292"/>
      <c r="F315" s="78">
        <v>3</v>
      </c>
      <c r="G315" s="112"/>
      <c r="H315" s="134"/>
      <c r="I315" s="136"/>
      <c r="J315" s="135"/>
      <c r="K315" s="60">
        <f>IF(A16stdlife="n/a","n/a",IF(K$3&gt;(A16stdlife+$F315),('RFM input'!$J$346*(1+vanilla3)^0.5)-SUM($J315:J315),('RFM input'!$J$346*(1+vanilla3)^0.5)/A16stdlife))</f>
        <v>0</v>
      </c>
      <c r="L315" s="60">
        <f>IF(A16stdlife="n/a","n/a",IF(L$3&gt;(A16stdlife+$F315),('RFM input'!$J$346*(1+vanilla3)^0.5)-SUM($J315:K315),('RFM input'!$J$346*(1+vanilla3)^0.5)/A16stdlife))</f>
        <v>0</v>
      </c>
      <c r="M315" s="60">
        <f>IF(A16stdlife="n/a","n/a",IF(M$3&gt;(A16stdlife+$F315),('RFM input'!$J$346*(1+vanilla3)^0.5)-SUM($J315:L315),('RFM input'!$J$346*(1+vanilla3)^0.5)/A16stdlife))</f>
        <v>0</v>
      </c>
      <c r="N315" s="60">
        <f>IF(A16stdlife="n/a","n/a",IF(N$3&gt;(A16stdlife+$F315),('RFM input'!$J$346*(1+vanilla3)^0.5)-SUM($J315:M315),('RFM input'!$J$346*(1+vanilla3)^0.5)/A16stdlife))</f>
        <v>0</v>
      </c>
      <c r="O315" s="60">
        <f>IF(A16stdlife="n/a","n/a",IF(O$3&gt;(A16stdlife+$F315),('RFM input'!$J$346*(1+vanilla3)^0.5)-SUM($J315:N315),('RFM input'!$J$346*(1+vanilla3)^0.5)/A16stdlife))</f>
        <v>0</v>
      </c>
      <c r="P315" s="60">
        <f>IF(A16stdlife="n/a","n/a",IF(P$3&gt;(A16stdlife+$F315),('RFM input'!$J$346*(1+vanilla3)^0.5)-SUM($J315:O315),('RFM input'!$J$346*(1+vanilla3)^0.5)/A16stdlife))</f>
        <v>0</v>
      </c>
      <c r="Q315" s="60">
        <f>IF(A16stdlife="n/a","n/a",IF(Q$3&gt;(A16stdlife+$F315),('RFM input'!$J$346*(1+vanilla3)^0.5)-SUM($J315:P315),('RFM input'!$J$346*(1+vanilla3)^0.5)/A16stdlife))</f>
        <v>0</v>
      </c>
      <c r="R315" s="60"/>
      <c r="S315" s="94"/>
      <c r="T315" s="94"/>
      <c r="U315" s="94"/>
      <c r="V315" s="94"/>
      <c r="W315" s="94"/>
      <c r="X315" s="94"/>
      <c r="Y315" s="94"/>
      <c r="Z315" s="94"/>
      <c r="AA315" s="249"/>
    </row>
    <row r="316" spans="1:27" hidden="1" outlineLevel="2">
      <c r="A316" s="4"/>
      <c r="B316" s="4"/>
      <c r="C316" s="4"/>
      <c r="D316" s="19"/>
      <c r="E316" s="1292"/>
      <c r="F316" s="78">
        <v>4</v>
      </c>
      <c r="G316" s="112"/>
      <c r="H316" s="134"/>
      <c r="I316" s="136"/>
      <c r="J316" s="136"/>
      <c r="K316" s="135"/>
      <c r="L316" s="60">
        <f>IF(A16stdlife="n/a","n/a",IF(L$3&gt;(A16stdlife+$F316),('RFM input'!$K$346*(1+vanilla4)^0.5)-SUM($K316:K316),('RFM input'!$K$346*(1+vanilla4)^0.5)/A16stdlife))</f>
        <v>0</v>
      </c>
      <c r="M316" s="60">
        <f>IF(A16stdlife="n/a","n/a",IF(M$3&gt;(A16stdlife+$F316),('RFM input'!$K$346*(1+vanilla4)^0.5)-SUM($K316:L316),('RFM input'!$K$346*(1+vanilla4)^0.5)/A16stdlife))</f>
        <v>0</v>
      </c>
      <c r="N316" s="60">
        <f>IF(A16stdlife="n/a","n/a",IF(N$3&gt;(A16stdlife+$F316),('RFM input'!$K$346*(1+vanilla4)^0.5)-SUM($K316:M316),('RFM input'!$K$346*(1+vanilla4)^0.5)/A16stdlife))</f>
        <v>0</v>
      </c>
      <c r="O316" s="60">
        <f>IF(A16stdlife="n/a","n/a",IF(O$3&gt;(A16stdlife+$F316),('RFM input'!$K$346*(1+vanilla4)^0.5)-SUM($K316:N316),('RFM input'!$K$346*(1+vanilla4)^0.5)/A16stdlife))</f>
        <v>0</v>
      </c>
      <c r="P316" s="60">
        <f>IF(A16stdlife="n/a","n/a",IF(P$3&gt;(A16stdlife+$F316),('RFM input'!$K$346*(1+vanilla4)^0.5)-SUM($K316:O316),('RFM input'!$K$346*(1+vanilla4)^0.5)/A16stdlife))</f>
        <v>0</v>
      </c>
      <c r="Q316" s="60">
        <f>IF(A16stdlife="n/a","n/a",IF(Q$3&gt;(A16stdlife+$F316),('RFM input'!$K$346*(1+vanilla4)^0.5)-SUM($K316:P316),('RFM input'!$K$346*(1+vanilla4)^0.5)/A16stdlife))</f>
        <v>0</v>
      </c>
      <c r="R316" s="60"/>
      <c r="S316" s="94"/>
      <c r="T316" s="94"/>
      <c r="U316" s="94"/>
      <c r="V316" s="94"/>
      <c r="W316" s="94"/>
      <c r="X316" s="94"/>
      <c r="Y316" s="94"/>
      <c r="Z316" s="94"/>
      <c r="AA316" s="249"/>
    </row>
    <row r="317" spans="1:27" hidden="1" outlineLevel="2">
      <c r="A317" s="4"/>
      <c r="B317" s="4"/>
      <c r="C317" s="4"/>
      <c r="D317" s="19"/>
      <c r="E317" s="1292"/>
      <c r="F317" s="78">
        <v>5</v>
      </c>
      <c r="G317" s="20"/>
      <c r="H317" s="134"/>
      <c r="I317" s="136"/>
      <c r="J317" s="136"/>
      <c r="K317" s="136"/>
      <c r="L317" s="135"/>
      <c r="M317" s="60">
        <f>IF(A16stdlife="n/a","n/a",IF(M$3&gt;(A16stdlife+$F317),('RFM input'!$L$346*(1+vanilla5)^0.5)-SUM($L317:L317),('RFM input'!$L$346*(1+vanilla5)^0.5)/A16stdlife))</f>
        <v>0</v>
      </c>
      <c r="N317" s="60">
        <f>IF(A16stdlife="n/a","n/a",IF(N$3&gt;(A16stdlife+$F317),('RFM input'!$L$346*(1+vanilla5)^0.5)-SUM($L317:M317),('RFM input'!$L$346*(1+vanilla5)^0.5)/A16stdlife))</f>
        <v>0</v>
      </c>
      <c r="O317" s="60">
        <f>IF(A16stdlife="n/a","n/a",IF(O$3&gt;(A16stdlife+$F317),('RFM input'!$L$346*(1+vanilla5)^0.5)-SUM($L317:N317),('RFM input'!$L$346*(1+vanilla5)^0.5)/A16stdlife))</f>
        <v>0</v>
      </c>
      <c r="P317" s="60">
        <f>IF(A16stdlife="n/a","n/a",IF(P$3&gt;(A16stdlife+$F317),('RFM input'!$L$346*(1+vanilla5)^0.5)-SUM($L317:O317),('RFM input'!$L$346*(1+vanilla5)^0.5)/A16stdlife))</f>
        <v>0</v>
      </c>
      <c r="Q317" s="60">
        <f>IF(A16stdlife="n/a","n/a",IF(Q$3&gt;(A16stdlife+$F317),('RFM input'!$L$346*(1+vanilla5)^0.5)-SUM($L317:P317),('RFM input'!$L$346*(1+vanilla5)^0.5)/A16stdlife))</f>
        <v>0</v>
      </c>
      <c r="R317" s="60"/>
      <c r="S317" s="94"/>
      <c r="T317" s="94"/>
      <c r="U317" s="94"/>
      <c r="V317" s="94"/>
      <c r="W317" s="94"/>
      <c r="X317" s="94"/>
      <c r="Y317" s="94"/>
      <c r="Z317" s="94"/>
      <c r="AA317" s="249"/>
    </row>
    <row r="318" spans="1:27" hidden="1" outlineLevel="2">
      <c r="A318" s="4"/>
      <c r="B318" s="4"/>
      <c r="C318" s="4"/>
      <c r="D318" s="19"/>
      <c r="E318" s="1292"/>
      <c r="F318" s="78">
        <v>6</v>
      </c>
      <c r="G318" s="20"/>
      <c r="H318" s="134"/>
      <c r="I318" s="136"/>
      <c r="J318" s="136"/>
      <c r="K318" s="136"/>
      <c r="L318" s="136"/>
      <c r="M318" s="135"/>
      <c r="N318" s="60">
        <f>IF(A16stdlife="n/a","n/a",IF(N$3&gt;(A16stdlife+$F318),('RFM input'!$M$346*(1+vanilla6)^0.5)-SUM($M318:M318),('RFM input'!$M$346*(1+vanilla6)^0.5)/A16stdlife))</f>
        <v>0</v>
      </c>
      <c r="O318" s="60">
        <f>IF(A16stdlife="n/a","n/a",IF(O$3&gt;(A16stdlife+$F318),('RFM input'!$M$346*(1+vanilla6)^0.5)-SUM($M318:N318),('RFM input'!$M$346*(1+vanilla6)^0.5)/A16stdlife))</f>
        <v>0</v>
      </c>
      <c r="P318" s="60">
        <f>IF(A16stdlife="n/a","n/a",IF(P$3&gt;(A16stdlife+$F318),('RFM input'!$M$346*(1+vanilla6)^0.5)-SUM($M318:O318),('RFM input'!$M$346*(1+vanilla6)^0.5)/A16stdlife))</f>
        <v>0</v>
      </c>
      <c r="Q318" s="60">
        <f>IF(A16stdlife="n/a","n/a",IF(Q$3&gt;(A16stdlife+$F318),('RFM input'!$M$346*(1+vanilla6)^0.5)-SUM($M318:P318),('RFM input'!$M$346*(1+vanilla6)^0.5)/A16stdlife))</f>
        <v>0</v>
      </c>
      <c r="R318" s="60"/>
      <c r="S318" s="94"/>
      <c r="T318" s="94"/>
      <c r="U318" s="94"/>
      <c r="V318" s="94"/>
      <c r="W318" s="94"/>
      <c r="X318" s="94"/>
      <c r="Y318" s="94"/>
      <c r="Z318" s="94"/>
      <c r="AA318" s="249"/>
    </row>
    <row r="319" spans="1:27" hidden="1" outlineLevel="2">
      <c r="A319" s="4"/>
      <c r="B319" s="4"/>
      <c r="C319" s="4"/>
      <c r="D319" s="19"/>
      <c r="E319" s="1292"/>
      <c r="F319" s="78">
        <v>7</v>
      </c>
      <c r="G319" s="20"/>
      <c r="H319" s="134"/>
      <c r="I319" s="136"/>
      <c r="J319" s="136"/>
      <c r="K319" s="136"/>
      <c r="L319" s="136"/>
      <c r="M319" s="136"/>
      <c r="N319" s="135"/>
      <c r="O319" s="60">
        <f>IF(A16stdlife="n/a","n/a",IF(O$3&gt;(A16stdlife+$F319),('RFM input'!$N$346*(1+vanilla7)^0.5)-SUM($N319:N319),('RFM input'!$N$346*(1+vanilla7)^0.5)/A16stdlife))</f>
        <v>0</v>
      </c>
      <c r="P319" s="60">
        <f>IF(A16stdlife="n/a","n/a",IF(P$3&gt;(A16stdlife+$F319),('RFM input'!$N$346*(1+vanilla7)^0.5)-SUM($N319:O319),('RFM input'!$N$346*(1+vanilla7)^0.5)/A16stdlife))</f>
        <v>0</v>
      </c>
      <c r="Q319" s="60">
        <f>IF(A16stdlife="n/a","n/a",IF(Q$3&gt;(A16stdlife+$F319),('RFM input'!$N$346*(1+vanilla7)^0.5)-SUM($N319:P319),('RFM input'!$N$346*(1+vanilla7)^0.5)/A16stdlife))</f>
        <v>0</v>
      </c>
      <c r="R319" s="60"/>
      <c r="S319" s="94"/>
      <c r="T319" s="94"/>
      <c r="U319" s="94"/>
      <c r="V319" s="94"/>
      <c r="W319" s="94"/>
      <c r="X319" s="94"/>
      <c r="Y319" s="94"/>
      <c r="Z319" s="94"/>
      <c r="AA319" s="249"/>
    </row>
    <row r="320" spans="1:27" hidden="1" outlineLevel="2">
      <c r="A320" s="4"/>
      <c r="B320" s="4"/>
      <c r="C320" s="4"/>
      <c r="D320" s="19"/>
      <c r="E320" s="1292"/>
      <c r="F320" s="78">
        <v>8</v>
      </c>
      <c r="G320" s="20"/>
      <c r="H320" s="134"/>
      <c r="I320" s="136"/>
      <c r="J320" s="136"/>
      <c r="K320" s="136"/>
      <c r="L320" s="136"/>
      <c r="M320" s="136"/>
      <c r="N320" s="136"/>
      <c r="O320" s="135"/>
      <c r="P320" s="60">
        <f>IF(A16stdlife="n/a","n/a",IF(P$3&gt;(A16stdlife+$F320),('RFM input'!$O$346*(1+vanilla8)^0.5)-SUM($O320:O320),('RFM input'!$O$346*(1+vanilla8)^0.5)/A16stdlife))</f>
        <v>0</v>
      </c>
      <c r="Q320" s="60">
        <f>IF(A16stdlife="n/a","n/a",IF(Q$3&gt;(A16stdlife+$F320),('RFM input'!$O$346*(1+vanilla8)^0.5)-SUM($O320:P320),('RFM input'!$O$346*(1+vanilla8)^0.5)/A16stdlife))</f>
        <v>0</v>
      </c>
      <c r="R320" s="60"/>
      <c r="S320" s="94"/>
      <c r="T320" s="94"/>
      <c r="U320" s="94"/>
      <c r="V320" s="94"/>
      <c r="W320" s="94"/>
      <c r="X320" s="94"/>
      <c r="Y320" s="94"/>
      <c r="Z320" s="94"/>
      <c r="AA320" s="249"/>
    </row>
    <row r="321" spans="1:27" hidden="1" outlineLevel="2">
      <c r="A321" s="4"/>
      <c r="B321" s="4"/>
      <c r="C321" s="4"/>
      <c r="D321" s="19"/>
      <c r="E321" s="1292"/>
      <c r="F321" s="78">
        <v>9</v>
      </c>
      <c r="G321" s="20"/>
      <c r="H321" s="134"/>
      <c r="I321" s="136"/>
      <c r="J321" s="136"/>
      <c r="K321" s="136"/>
      <c r="L321" s="136"/>
      <c r="M321" s="136"/>
      <c r="N321" s="136"/>
      <c r="O321" s="136"/>
      <c r="P321" s="135"/>
      <c r="Q321" s="60">
        <f>IF(A16stdlife="n/a","n/a",IF(Q$3&gt;(A16stdlife+$F321),('RFM input'!$P$346*(1+vanilla9)^0.5)-SUM($P321:P321),('RFM input'!$P$346*(1+vanilla9)^0.5)/A16stdlife))</f>
        <v>0</v>
      </c>
      <c r="R321" s="60"/>
      <c r="S321" s="94"/>
      <c r="T321" s="94"/>
      <c r="U321" s="94"/>
      <c r="V321" s="94"/>
      <c r="W321" s="94"/>
      <c r="X321" s="94"/>
      <c r="Y321" s="94"/>
      <c r="Z321" s="94"/>
      <c r="AA321" s="249"/>
    </row>
    <row r="322" spans="1:27" hidden="1" outlineLevel="2">
      <c r="A322" s="4"/>
      <c r="B322" s="4"/>
      <c r="C322" s="4"/>
      <c r="D322" s="19"/>
      <c r="E322" s="1292"/>
      <c r="F322" s="79">
        <v>10</v>
      </c>
      <c r="G322" s="20"/>
      <c r="H322" s="134"/>
      <c r="I322" s="136"/>
      <c r="J322" s="136"/>
      <c r="K322" s="136"/>
      <c r="L322" s="136"/>
      <c r="M322" s="136"/>
      <c r="N322" s="136"/>
      <c r="O322" s="136"/>
      <c r="P322" s="136"/>
      <c r="Q322" s="135"/>
      <c r="R322" s="60"/>
      <c r="S322" s="94"/>
      <c r="T322" s="94"/>
      <c r="U322" s="94"/>
      <c r="V322" s="94"/>
      <c r="W322" s="94"/>
      <c r="X322" s="94"/>
      <c r="Y322" s="94"/>
      <c r="Z322" s="94"/>
      <c r="AA322" s="249"/>
    </row>
    <row r="323" spans="1:27" hidden="1" outlineLevel="1" collapsed="1">
      <c r="A323" s="4"/>
      <c r="B323" s="4"/>
      <c r="C323" s="4"/>
      <c r="D323" s="218">
        <f>Asset16</f>
        <v>0</v>
      </c>
      <c r="E323" s="4"/>
      <c r="F323" s="4"/>
      <c r="G323" s="112"/>
      <c r="H323" s="435">
        <f>IF('RFM input'!$E$396='RFM input'!$G$395,-'RFM input'!H416,-SUM(H311:H322))</f>
        <v>0</v>
      </c>
      <c r="I323" s="435">
        <f>IF('RFM input'!$E$396='RFM input'!$G$395,-'RFM input'!I416,-SUM(I311:I322))</f>
        <v>0</v>
      </c>
      <c r="J323" s="435">
        <f>IF(COUNT($H323:I323)&gt;='RFM input'!$AA$7,0,IF('RFM input'!$E$396='RFM input'!$G$395,-'RFM input'!J416,-SUM(J311:J322)))</f>
        <v>0</v>
      </c>
      <c r="K323" s="435">
        <f>IF(COUNT($H323:J323)&gt;='RFM input'!$AA$7,0,IF('RFM input'!$E$396='RFM input'!$G$395,-'RFM input'!K416,-SUM(K311:K322)))</f>
        <v>0</v>
      </c>
      <c r="L323" s="435">
        <f>IF(COUNT($H323:K323)&gt;='RFM input'!$AA$7,0,IF('RFM input'!$E$396='RFM input'!$G$395,-'RFM input'!L416,-SUM(L311:L322)))</f>
        <v>0</v>
      </c>
      <c r="M323" s="435">
        <f>IF(COUNT($H323:L323)&gt;='RFM input'!$AA$7,0,IF('RFM input'!$E$396='RFM input'!$G$395,-'RFM input'!M416,-SUM(M311:M322)))</f>
        <v>0</v>
      </c>
      <c r="N323" s="435">
        <f>IF(COUNT($H323:M323)&gt;='RFM input'!$AA$7,0,IF('RFM input'!$E$396='RFM input'!$G$395,-'RFM input'!N416,-SUM(N311:N322)))</f>
        <v>0</v>
      </c>
      <c r="O323" s="435">
        <f>IF(COUNT($H323:N323)&gt;='RFM input'!$AA$7,0,IF('RFM input'!$E$396='RFM input'!$G$395,-'RFM input'!O416,-SUM(O311:O322)))</f>
        <v>0</v>
      </c>
      <c r="P323" s="435">
        <f>IF(COUNT($H323:O323)&gt;='RFM input'!$AA$7,0,IF('RFM input'!$E$396='RFM input'!$G$395,-'RFM input'!P416,-SUM(P311:P322)))</f>
        <v>0</v>
      </c>
      <c r="Q323" s="435">
        <f>IF(COUNT($H323:P323)&gt;='RFM input'!$AA$7,0,IF('RFM input'!$E$396='RFM input'!$G$395,-'RFM input'!Q416,-SUM(Q311:Q322)))</f>
        <v>0</v>
      </c>
      <c r="R323" s="58"/>
      <c r="S323" s="96"/>
      <c r="T323" s="96"/>
      <c r="U323" s="96"/>
      <c r="V323" s="96"/>
      <c r="W323" s="96"/>
      <c r="X323" s="96"/>
      <c r="Y323" s="96"/>
      <c r="Z323" s="96"/>
      <c r="AA323" s="249"/>
    </row>
    <row r="324" spans="1:27" hidden="1" outlineLevel="2">
      <c r="A324" s="4"/>
      <c r="B324" s="4"/>
      <c r="C324" s="219">
        <f>Asset17</f>
        <v>0</v>
      </c>
      <c r="D324" s="146"/>
      <c r="E324" s="25" t="s">
        <v>23</v>
      </c>
      <c r="F324" s="24"/>
      <c r="G324" s="167"/>
      <c r="H324" s="436">
        <f>IF(H$3&gt;A17remlife,A17value-SUM($G324:G324),IF(A17remlife="N/A","n/a",A17value/A17remlife))</f>
        <v>0</v>
      </c>
      <c r="I324" s="436">
        <f>IF(I$3&gt;A17remlife,A17value-SUM($G324:H324),IF(A17remlife="N/A","n/a",A17value/A17remlife))</f>
        <v>0</v>
      </c>
      <c r="J324" s="436">
        <f>IF(J$3&gt;A17remlife,A17value-SUM($G324:I324),IF(A17remlife="N/A","n/a",A17value/A17remlife))</f>
        <v>0</v>
      </c>
      <c r="K324" s="436">
        <f>IF(K$3&gt;A17remlife,A17value-SUM($G324:J324),IF(A17remlife="N/A","n/a",A17value/A17remlife))</f>
        <v>0</v>
      </c>
      <c r="L324" s="436">
        <f>IF(L$3&gt;A17remlife,A17value-SUM($G324:K324),IF(A17remlife="N/A","n/a",A17value/A17remlife))</f>
        <v>0</v>
      </c>
      <c r="M324" s="436">
        <f>IF(M$3&gt;A17remlife,A17value-SUM($G324:L324),IF(A17remlife="N/A","n/a",A17value/A17remlife))</f>
        <v>0</v>
      </c>
      <c r="N324" s="436">
        <f>IF(N$3&gt;A17remlife,A17value-SUM($G324:M324),IF(A17remlife="N/A","n/a",A17value/A17remlife))</f>
        <v>0</v>
      </c>
      <c r="O324" s="436">
        <f>IF(O$3&gt;A17remlife,A17value-SUM($G324:N324),IF(A17remlife="N/A","n/a",A17value/A17remlife))</f>
        <v>0</v>
      </c>
      <c r="P324" s="436">
        <f>IF(P$3&gt;A17remlife,A17value-SUM($G324:O324),IF(A17remlife="N/A","n/a",A17value/A17remlife))</f>
        <v>0</v>
      </c>
      <c r="Q324" s="436">
        <f>IF(Q$3&gt;A17remlife,A17value-SUM($G324:P324),IF(A17remlife="N/A","n/a",A17value/A17remlife))</f>
        <v>0</v>
      </c>
      <c r="R324" s="59"/>
      <c r="S324" s="94"/>
      <c r="T324" s="94"/>
      <c r="U324" s="94"/>
      <c r="V324" s="94"/>
      <c r="W324" s="94"/>
      <c r="X324" s="94"/>
      <c r="Y324" s="94"/>
      <c r="Z324" s="94"/>
      <c r="AA324" s="249"/>
    </row>
    <row r="325" spans="1:27" ht="12.75" hidden="1" customHeight="1" outlineLevel="2">
      <c r="A325" s="4"/>
      <c r="B325" s="4"/>
      <c r="C325" s="4"/>
      <c r="D325" s="19"/>
      <c r="E325" s="1291" t="s">
        <v>50</v>
      </c>
      <c r="F325" s="78"/>
      <c r="G325" s="112"/>
      <c r="H325" s="60"/>
      <c r="I325" s="60"/>
      <c r="J325" s="60"/>
      <c r="K325" s="60"/>
      <c r="L325" s="60"/>
      <c r="M325" s="148"/>
      <c r="N325" s="103"/>
      <c r="O325" s="60"/>
      <c r="P325" s="60"/>
      <c r="Q325" s="60"/>
      <c r="R325" s="60"/>
      <c r="S325" s="94"/>
      <c r="T325" s="94"/>
      <c r="U325" s="94"/>
      <c r="V325" s="94"/>
      <c r="W325" s="94"/>
      <c r="X325" s="94"/>
      <c r="Y325" s="94"/>
      <c r="Z325" s="94"/>
      <c r="AA325" s="249"/>
    </row>
    <row r="326" spans="1:27" hidden="1" outlineLevel="2">
      <c r="A326" s="4"/>
      <c r="B326" s="4"/>
      <c r="C326" s="4"/>
      <c r="D326" s="19"/>
      <c r="E326" s="1292"/>
      <c r="F326" s="78">
        <v>1</v>
      </c>
      <c r="G326" s="112"/>
      <c r="H326" s="133"/>
      <c r="I326" s="60">
        <f>IF(A17stdlife="n/a","n/a",IF(I$3&gt;(A17stdlife+$F326),('RFM input'!$H$347*(1+vanilla1)^0.5)-SUM($H326:H326),('RFM input'!$H$347*(1+vanilla1)^0.5)/A17stdlife))</f>
        <v>0</v>
      </c>
      <c r="J326" s="60">
        <f>IF(A17stdlife="n/a","n/a",IF(J$3&gt;(A17stdlife+$F326),('RFM input'!$H$347*(1+vanilla1)^0.5)-SUM($H326:I326),('RFM input'!$H$347*(1+vanilla1)^0.5)/A17stdlife))</f>
        <v>0</v>
      </c>
      <c r="K326" s="60">
        <f>IF(A17stdlife="n/a","n/a",IF(K$3&gt;(A17stdlife+$F326),('RFM input'!$H$347*(1+vanilla1)^0.5)-SUM($H326:J326),('RFM input'!$H$347*(1+vanilla1)^0.5)/A17stdlife))</f>
        <v>0</v>
      </c>
      <c r="L326" s="60">
        <f>IF(A17stdlife="n/a","n/a",IF(L$3&gt;(A17stdlife+$F326),('RFM input'!$H$347*(1+vanilla1)^0.5)-SUM($H326:K326),('RFM input'!$H$347*(1+vanilla1)^0.5)/A17stdlife))</f>
        <v>0</v>
      </c>
      <c r="M326" s="60">
        <f>IF(A17stdlife="n/a","n/a",IF(M$3&gt;(A17stdlife+$F326),('RFM input'!$H$347*(1+vanilla1)^0.5)-SUM($H326:L326),('RFM input'!$H$347*(1+vanilla1)^0.5)/A17stdlife))</f>
        <v>0</v>
      </c>
      <c r="N326" s="60">
        <f>IF(A17stdlife="n/a","n/a",IF(N$3&gt;(A17stdlife+$F326),('RFM input'!$H$347*(1+vanilla1)^0.5)-SUM($H326:M326),('RFM input'!$H$347*(1+vanilla1)^0.5)/A17stdlife))</f>
        <v>0</v>
      </c>
      <c r="O326" s="60">
        <f>IF(A17stdlife="n/a","n/a",IF(O$3&gt;(A17stdlife+$F326),('RFM input'!$H$347*(1+vanilla1)^0.5)-SUM($H326:N326),('RFM input'!$H$347*(1+vanilla1)^0.5)/A17stdlife))</f>
        <v>0</v>
      </c>
      <c r="P326" s="60">
        <f>IF(A17stdlife="n/a","n/a",IF(P$3&gt;(A17stdlife+$F326),('RFM input'!$H$347*(1+vanilla1)^0.5)-SUM($H326:O326),('RFM input'!$H$347*(1+vanilla1)^0.5)/A17stdlife))</f>
        <v>0</v>
      </c>
      <c r="Q326" s="60">
        <f>IF(A17stdlife="n/a","n/a",IF(Q$3&gt;(A17stdlife+$F326),('RFM input'!$H$347*(1+vanilla1)^0.5)-SUM($H326:P326),('RFM input'!$H$347*(1+vanilla1)^0.5)/A17stdlife))</f>
        <v>0</v>
      </c>
      <c r="R326" s="60"/>
      <c r="S326" s="94"/>
      <c r="T326" s="94"/>
      <c r="U326" s="94"/>
      <c r="V326" s="94"/>
      <c r="W326" s="94"/>
      <c r="X326" s="94"/>
      <c r="Y326" s="94"/>
      <c r="Z326" s="94"/>
      <c r="AA326" s="249"/>
    </row>
    <row r="327" spans="1:27" hidden="1" outlineLevel="2">
      <c r="A327" s="4"/>
      <c r="B327" s="4"/>
      <c r="C327" s="4"/>
      <c r="D327" s="19"/>
      <c r="E327" s="1292"/>
      <c r="F327" s="78">
        <v>2</v>
      </c>
      <c r="G327" s="112"/>
      <c r="H327" s="134"/>
      <c r="I327" s="135"/>
      <c r="J327" s="60">
        <f>IF(A17stdlife="n/a","n/a",IF(J$3&gt;(A17stdlife+$F327),('RFM input'!$I$347*(1+vanilla2)^0.5)-SUM($I327:I327),('RFM input'!$I$347*(1+vanilla2)^0.5)/A17stdlife))</f>
        <v>0</v>
      </c>
      <c r="K327" s="60">
        <f>IF(A17stdlife="n/a","n/a",IF(K$3&gt;(A17stdlife+$F327),('RFM input'!$I$347*(1+vanilla2)^0.5)-SUM($I327:J327),('RFM input'!$I$347*(1+vanilla2)^0.5)/A17stdlife))</f>
        <v>0</v>
      </c>
      <c r="L327" s="60">
        <f>IF(A17stdlife="n/a","n/a",IF(L$3&gt;(A17stdlife+$F327),('RFM input'!$I$347*(1+vanilla2)^0.5)-SUM($I327:K327),('RFM input'!$I$347*(1+vanilla2)^0.5)/A17stdlife))</f>
        <v>0</v>
      </c>
      <c r="M327" s="60">
        <f>IF(A17stdlife="n/a","n/a",IF(M$3&gt;(A17stdlife+$F327),('RFM input'!$I$347*(1+vanilla2)^0.5)-SUM($I327:L327),('RFM input'!$I$347*(1+vanilla2)^0.5)/A17stdlife))</f>
        <v>0</v>
      </c>
      <c r="N327" s="60">
        <f>IF(A17stdlife="n/a","n/a",IF(N$3&gt;(A17stdlife+$F327),('RFM input'!$I$347*(1+vanilla2)^0.5)-SUM($I327:M327),('RFM input'!$I$347*(1+vanilla2)^0.5)/A17stdlife))</f>
        <v>0</v>
      </c>
      <c r="O327" s="60">
        <f>IF(A17stdlife="n/a","n/a",IF(O$3&gt;(A17stdlife+$F327),('RFM input'!$I$347*(1+vanilla2)^0.5)-SUM($I327:N327),('RFM input'!$I$347*(1+vanilla2)^0.5)/A17stdlife))</f>
        <v>0</v>
      </c>
      <c r="P327" s="60">
        <f>IF(A17stdlife="n/a","n/a",IF(P$3&gt;(A17stdlife+$F327),('RFM input'!$I$347*(1+vanilla2)^0.5)-SUM($I327:O327),('RFM input'!$I$347*(1+vanilla2)^0.5)/A17stdlife))</f>
        <v>0</v>
      </c>
      <c r="Q327" s="60">
        <f>IF(A17stdlife="n/a","n/a",IF(Q$3&gt;(A17stdlife+$F327),('RFM input'!$I$347*(1+vanilla2)^0.5)-SUM($I327:P327),('RFM input'!$I$347*(1+vanilla2)^0.5)/A17stdlife))</f>
        <v>0</v>
      </c>
      <c r="R327" s="60"/>
      <c r="S327" s="94"/>
      <c r="T327" s="94"/>
      <c r="U327" s="94"/>
      <c r="V327" s="94"/>
      <c r="W327" s="94"/>
      <c r="X327" s="94"/>
      <c r="Y327" s="94"/>
      <c r="Z327" s="94"/>
      <c r="AA327" s="249"/>
    </row>
    <row r="328" spans="1:27" hidden="1" outlineLevel="2">
      <c r="A328" s="4"/>
      <c r="B328" s="4"/>
      <c r="C328" s="4"/>
      <c r="D328" s="19"/>
      <c r="E328" s="1292"/>
      <c r="F328" s="78">
        <v>3</v>
      </c>
      <c r="G328" s="112"/>
      <c r="H328" s="134"/>
      <c r="I328" s="136"/>
      <c r="J328" s="135"/>
      <c r="K328" s="60">
        <f>IF(A17stdlife="n/a","n/a",IF(K$3&gt;(A17stdlife+$F328),('RFM input'!$J$347*(1+vanilla3)^0.5)-SUM($J328:J328),('RFM input'!$J$347*(1+vanilla3)^0.5)/A17stdlife))</f>
        <v>0</v>
      </c>
      <c r="L328" s="60">
        <f>IF(A17stdlife="n/a","n/a",IF(L$3&gt;(A17stdlife+$F328),('RFM input'!$J$347*(1+vanilla3)^0.5)-SUM($J328:K328),('RFM input'!$J$347*(1+vanilla3)^0.5)/A17stdlife))</f>
        <v>0</v>
      </c>
      <c r="M328" s="60">
        <f>IF(A17stdlife="n/a","n/a",IF(M$3&gt;(A17stdlife+$F328),('RFM input'!$J$347*(1+vanilla3)^0.5)-SUM($J328:L328),('RFM input'!$J$347*(1+vanilla3)^0.5)/A17stdlife))</f>
        <v>0</v>
      </c>
      <c r="N328" s="60">
        <f>IF(A17stdlife="n/a","n/a",IF(N$3&gt;(A17stdlife+$F328),('RFM input'!$J$347*(1+vanilla3)^0.5)-SUM($J328:M328),('RFM input'!$J$347*(1+vanilla3)^0.5)/A17stdlife))</f>
        <v>0</v>
      </c>
      <c r="O328" s="60">
        <f>IF(A17stdlife="n/a","n/a",IF(O$3&gt;(A17stdlife+$F328),('RFM input'!$J$347*(1+vanilla3)^0.5)-SUM($J328:N328),('RFM input'!$J$347*(1+vanilla3)^0.5)/A17stdlife))</f>
        <v>0</v>
      </c>
      <c r="P328" s="60">
        <f>IF(A17stdlife="n/a","n/a",IF(P$3&gt;(A17stdlife+$F328),('RFM input'!$J$347*(1+vanilla3)^0.5)-SUM($J328:O328),('RFM input'!$J$347*(1+vanilla3)^0.5)/A17stdlife))</f>
        <v>0</v>
      </c>
      <c r="Q328" s="60">
        <f>IF(A17stdlife="n/a","n/a",IF(Q$3&gt;(A17stdlife+$F328),('RFM input'!$J$347*(1+vanilla3)^0.5)-SUM($J328:P328),('RFM input'!$J$347*(1+vanilla3)^0.5)/A17stdlife))</f>
        <v>0</v>
      </c>
      <c r="R328" s="60"/>
      <c r="S328" s="94"/>
      <c r="T328" s="94"/>
      <c r="U328" s="94"/>
      <c r="V328" s="94"/>
      <c r="W328" s="94"/>
      <c r="X328" s="94"/>
      <c r="Y328" s="94"/>
      <c r="Z328" s="94"/>
      <c r="AA328" s="249"/>
    </row>
    <row r="329" spans="1:27" hidden="1" outlineLevel="2">
      <c r="A329" s="4"/>
      <c r="B329" s="4"/>
      <c r="C329" s="4"/>
      <c r="D329" s="19"/>
      <c r="E329" s="1292"/>
      <c r="F329" s="78">
        <v>4</v>
      </c>
      <c r="G329" s="112"/>
      <c r="H329" s="134"/>
      <c r="I329" s="136"/>
      <c r="J329" s="136"/>
      <c r="K329" s="135"/>
      <c r="L329" s="60">
        <f>IF(A17stdlife="n/a","n/a",IF(L$3&gt;(A17stdlife+$F329),('RFM input'!$K$347*(1+vanilla4)^0.5)-SUM($K329:K329),('RFM input'!$K$347*(1+vanilla4)^0.5)/A17stdlife))</f>
        <v>0</v>
      </c>
      <c r="M329" s="60">
        <f>IF(A17stdlife="n/a","n/a",IF(M$3&gt;(A17stdlife+$F329),('RFM input'!$K$347*(1+vanilla4)^0.5)-SUM($K329:L329),('RFM input'!$K$347*(1+vanilla4)^0.5)/A17stdlife))</f>
        <v>0</v>
      </c>
      <c r="N329" s="60">
        <f>IF(A17stdlife="n/a","n/a",IF(N$3&gt;(A17stdlife+$F329),('RFM input'!$K$347*(1+vanilla4)^0.5)-SUM($K329:M329),('RFM input'!$K$347*(1+vanilla4)^0.5)/A17stdlife))</f>
        <v>0</v>
      </c>
      <c r="O329" s="60">
        <f>IF(A17stdlife="n/a","n/a",IF(O$3&gt;(A17stdlife+$F329),('RFM input'!$K$347*(1+vanilla4)^0.5)-SUM($K329:N329),('RFM input'!$K$347*(1+vanilla4)^0.5)/A17stdlife))</f>
        <v>0</v>
      </c>
      <c r="P329" s="60">
        <f>IF(A17stdlife="n/a","n/a",IF(P$3&gt;(A17stdlife+$F329),('RFM input'!$K$347*(1+vanilla4)^0.5)-SUM($K329:O329),('RFM input'!$K$347*(1+vanilla4)^0.5)/A17stdlife))</f>
        <v>0</v>
      </c>
      <c r="Q329" s="60">
        <f>IF(A17stdlife="n/a","n/a",IF(Q$3&gt;(A17stdlife+$F329),('RFM input'!$K$347*(1+vanilla4)^0.5)-SUM($K329:P329),('RFM input'!$K$347*(1+vanilla4)^0.5)/A17stdlife))</f>
        <v>0</v>
      </c>
      <c r="R329" s="60"/>
      <c r="S329" s="94"/>
      <c r="T329" s="94"/>
      <c r="U329" s="94"/>
      <c r="V329" s="94"/>
      <c r="W329" s="94"/>
      <c r="X329" s="94"/>
      <c r="Y329" s="94"/>
      <c r="Z329" s="94"/>
      <c r="AA329" s="249"/>
    </row>
    <row r="330" spans="1:27" hidden="1" outlineLevel="2">
      <c r="A330" s="4"/>
      <c r="B330" s="4"/>
      <c r="C330" s="4"/>
      <c r="D330" s="19"/>
      <c r="E330" s="1292"/>
      <c r="F330" s="78">
        <v>5</v>
      </c>
      <c r="G330" s="20"/>
      <c r="H330" s="134"/>
      <c r="I330" s="136"/>
      <c r="J330" s="136"/>
      <c r="K330" s="136"/>
      <c r="L330" s="135"/>
      <c r="M330" s="60">
        <f>IF(A17stdlife="n/a","n/a",IF(M$3&gt;(A17stdlife+$F330),('RFM input'!$L$347*(1+vanilla5)^0.5)-SUM($L330:L330),('RFM input'!$L$347*(1+vanilla5)^0.5)/A17stdlife))</f>
        <v>0</v>
      </c>
      <c r="N330" s="60">
        <f>IF(A17stdlife="n/a","n/a",IF(N$3&gt;(A17stdlife+$F330),('RFM input'!$L$347*(1+vanilla5)^0.5)-SUM($L330:M330),('RFM input'!$L$347*(1+vanilla5)^0.5)/A17stdlife))</f>
        <v>0</v>
      </c>
      <c r="O330" s="60">
        <f>IF(A17stdlife="n/a","n/a",IF(O$3&gt;(A17stdlife+$F330),('RFM input'!$L$347*(1+vanilla5)^0.5)-SUM($L330:N330),('RFM input'!$L$347*(1+vanilla5)^0.5)/A17stdlife))</f>
        <v>0</v>
      </c>
      <c r="P330" s="60">
        <f>IF(A17stdlife="n/a","n/a",IF(P$3&gt;(A17stdlife+$F330),('RFM input'!$L$347*(1+vanilla5)^0.5)-SUM($L330:O330),('RFM input'!$L$347*(1+vanilla5)^0.5)/A17stdlife))</f>
        <v>0</v>
      </c>
      <c r="Q330" s="60">
        <f>IF(A17stdlife="n/a","n/a",IF(Q$3&gt;(A17stdlife+$F330),('RFM input'!$L$347*(1+vanilla5)^0.5)-SUM($L330:P330),('RFM input'!$L$347*(1+vanilla5)^0.5)/A17stdlife))</f>
        <v>0</v>
      </c>
      <c r="R330" s="60"/>
      <c r="S330" s="94"/>
      <c r="T330" s="94"/>
      <c r="U330" s="94"/>
      <c r="V330" s="94"/>
      <c r="W330" s="94"/>
      <c r="X330" s="94"/>
      <c r="Y330" s="94"/>
      <c r="Z330" s="94"/>
      <c r="AA330" s="249"/>
    </row>
    <row r="331" spans="1:27" hidden="1" outlineLevel="2">
      <c r="A331" s="4"/>
      <c r="B331" s="4"/>
      <c r="C331" s="4"/>
      <c r="D331" s="19"/>
      <c r="E331" s="1292"/>
      <c r="F331" s="78">
        <v>6</v>
      </c>
      <c r="G331" s="20"/>
      <c r="H331" s="134"/>
      <c r="I331" s="136"/>
      <c r="J331" s="136"/>
      <c r="K331" s="136"/>
      <c r="L331" s="136"/>
      <c r="M331" s="135"/>
      <c r="N331" s="60">
        <f>IF(A17stdlife="n/a","n/a",IF(N$3&gt;(A17stdlife+$F331),('RFM input'!$M$347*(1+vanilla6)^0.5)-SUM($M331:M331),('RFM input'!$M$347*(1+vanilla6)^0.5)/A17stdlife))</f>
        <v>0</v>
      </c>
      <c r="O331" s="60">
        <f>IF(A17stdlife="n/a","n/a",IF(O$3&gt;(A17stdlife+$F331),('RFM input'!$M$347*(1+vanilla6)^0.5)-SUM($M331:N331),('RFM input'!$M$347*(1+vanilla6)^0.5)/A17stdlife))</f>
        <v>0</v>
      </c>
      <c r="P331" s="60">
        <f>IF(A17stdlife="n/a","n/a",IF(P$3&gt;(A17stdlife+$F331),('RFM input'!$M$347*(1+vanilla6)^0.5)-SUM($M331:O331),('RFM input'!$M$347*(1+vanilla6)^0.5)/A17stdlife))</f>
        <v>0</v>
      </c>
      <c r="Q331" s="60">
        <f>IF(A17stdlife="n/a","n/a",IF(Q$3&gt;(A17stdlife+$F331),('RFM input'!$M$347*(1+vanilla6)^0.5)-SUM($M331:P331),('RFM input'!$M$347*(1+vanilla6)^0.5)/A17stdlife))</f>
        <v>0</v>
      </c>
      <c r="R331" s="60"/>
      <c r="S331" s="94"/>
      <c r="T331" s="94"/>
      <c r="U331" s="94"/>
      <c r="V331" s="94"/>
      <c r="W331" s="94"/>
      <c r="X331" s="94"/>
      <c r="Y331" s="94"/>
      <c r="Z331" s="94"/>
      <c r="AA331" s="249"/>
    </row>
    <row r="332" spans="1:27" hidden="1" outlineLevel="2">
      <c r="A332" s="4"/>
      <c r="B332" s="4"/>
      <c r="C332" s="4"/>
      <c r="D332" s="19"/>
      <c r="E332" s="1292"/>
      <c r="F332" s="78">
        <v>7</v>
      </c>
      <c r="G332" s="20"/>
      <c r="H332" s="134"/>
      <c r="I332" s="136"/>
      <c r="J332" s="136"/>
      <c r="K332" s="136"/>
      <c r="L332" s="136"/>
      <c r="M332" s="136"/>
      <c r="N332" s="135"/>
      <c r="O332" s="60">
        <f>IF(A17stdlife="n/a","n/a",IF(O$3&gt;(A17stdlife+$F332),('RFM input'!$N$347*(1+vanilla7)^0.5)-SUM($N332:N332),('RFM input'!$N$347*(1+vanilla7)^0.5)/A17stdlife))</f>
        <v>0</v>
      </c>
      <c r="P332" s="60">
        <f>IF(A17stdlife="n/a","n/a",IF(P$3&gt;(A17stdlife+$F332),('RFM input'!$N$347*(1+vanilla7)^0.5)-SUM($N332:O332),('RFM input'!$N$347*(1+vanilla7)^0.5)/A17stdlife))</f>
        <v>0</v>
      </c>
      <c r="Q332" s="60">
        <f>IF(A17stdlife="n/a","n/a",IF(Q$3&gt;(A17stdlife+$F332),('RFM input'!$N$347*(1+vanilla7)^0.5)-SUM($N332:P332),('RFM input'!$N$347*(1+vanilla7)^0.5)/A17stdlife))</f>
        <v>0</v>
      </c>
      <c r="R332" s="60"/>
      <c r="S332" s="94"/>
      <c r="T332" s="94"/>
      <c r="U332" s="94"/>
      <c r="V332" s="94"/>
      <c r="W332" s="94"/>
      <c r="X332" s="94"/>
      <c r="Y332" s="94"/>
      <c r="Z332" s="94"/>
      <c r="AA332" s="249"/>
    </row>
    <row r="333" spans="1:27" hidden="1" outlineLevel="2">
      <c r="A333" s="4"/>
      <c r="B333" s="4"/>
      <c r="C333" s="4"/>
      <c r="D333" s="19"/>
      <c r="E333" s="1292"/>
      <c r="F333" s="78">
        <v>8</v>
      </c>
      <c r="G333" s="20"/>
      <c r="H333" s="134"/>
      <c r="I333" s="136"/>
      <c r="J333" s="136"/>
      <c r="K333" s="136"/>
      <c r="L333" s="136"/>
      <c r="M333" s="136"/>
      <c r="N333" s="136"/>
      <c r="O333" s="135"/>
      <c r="P333" s="60">
        <f>IF(A17stdlife="n/a","n/a",IF(P$3&gt;(A17stdlife+$F333),('RFM input'!$O$347*(1+vanilla8)^0.5)-SUM($O333:O333),('RFM input'!$O$347*(1+vanilla8)^0.5)/A17stdlife))</f>
        <v>0</v>
      </c>
      <c r="Q333" s="60">
        <f>IF(A17stdlife="n/a","n/a",IF(Q$3&gt;(A17stdlife+$F333),('RFM input'!$O$347*(1+vanilla8)^0.5)-SUM($O333:P333),('RFM input'!$O$347*(1+vanilla8)^0.5)/A17stdlife))</f>
        <v>0</v>
      </c>
      <c r="R333" s="60"/>
      <c r="S333" s="94"/>
      <c r="T333" s="94"/>
      <c r="U333" s="94"/>
      <c r="V333" s="94"/>
      <c r="W333" s="94"/>
      <c r="X333" s="94"/>
      <c r="Y333" s="94"/>
      <c r="Z333" s="94"/>
      <c r="AA333" s="249"/>
    </row>
    <row r="334" spans="1:27" hidden="1" outlineLevel="2">
      <c r="A334" s="4"/>
      <c r="B334" s="4"/>
      <c r="C334" s="4"/>
      <c r="D334" s="19"/>
      <c r="E334" s="1292"/>
      <c r="F334" s="78">
        <v>9</v>
      </c>
      <c r="G334" s="20"/>
      <c r="H334" s="134"/>
      <c r="I334" s="136"/>
      <c r="J334" s="136"/>
      <c r="K334" s="136"/>
      <c r="L334" s="136"/>
      <c r="M334" s="136"/>
      <c r="N334" s="136"/>
      <c r="O334" s="136"/>
      <c r="P334" s="135"/>
      <c r="Q334" s="60">
        <f>IF(A17stdlife="n/a","n/a",IF(Q$3&gt;(A17stdlife+$F334),('RFM input'!$P$347*(1+vanilla9)^0.5)-SUM($P334:P334),('RFM input'!$P$347*(1+vanilla9)^0.5)/A17stdlife))</f>
        <v>0</v>
      </c>
      <c r="R334" s="60"/>
      <c r="S334" s="94"/>
      <c r="T334" s="94"/>
      <c r="U334" s="94"/>
      <c r="V334" s="94"/>
      <c r="W334" s="94"/>
      <c r="X334" s="94"/>
      <c r="Y334" s="94"/>
      <c r="Z334" s="94"/>
      <c r="AA334" s="249"/>
    </row>
    <row r="335" spans="1:27" hidden="1" outlineLevel="2">
      <c r="A335" s="4"/>
      <c r="B335" s="4"/>
      <c r="C335" s="4"/>
      <c r="D335" s="19"/>
      <c r="E335" s="1292"/>
      <c r="F335" s="79">
        <v>10</v>
      </c>
      <c r="G335" s="20"/>
      <c r="H335" s="134"/>
      <c r="I335" s="136"/>
      <c r="J335" s="136"/>
      <c r="K335" s="136"/>
      <c r="L335" s="136"/>
      <c r="M335" s="136"/>
      <c r="N335" s="136"/>
      <c r="O335" s="136"/>
      <c r="P335" s="136"/>
      <c r="Q335" s="135"/>
      <c r="R335" s="60"/>
      <c r="S335" s="94"/>
      <c r="T335" s="94"/>
      <c r="U335" s="94"/>
      <c r="V335" s="94"/>
      <c r="W335" s="94"/>
      <c r="X335" s="94"/>
      <c r="Y335" s="94"/>
      <c r="Z335" s="94"/>
      <c r="AA335" s="249"/>
    </row>
    <row r="336" spans="1:27" hidden="1" outlineLevel="1" collapsed="1">
      <c r="A336" s="4"/>
      <c r="B336" s="4"/>
      <c r="C336" s="4"/>
      <c r="D336" s="218">
        <f>Asset17</f>
        <v>0</v>
      </c>
      <c r="E336" s="4"/>
      <c r="F336" s="4"/>
      <c r="G336" s="112"/>
      <c r="H336" s="435">
        <f>IF('RFM input'!$E$396='RFM input'!$G$395,-'RFM input'!H417,-SUM(H324:H335))</f>
        <v>0</v>
      </c>
      <c r="I336" s="435">
        <f>IF('RFM input'!$E$396='RFM input'!$G$395,-'RFM input'!I417,-SUM(I324:I335))</f>
        <v>0</v>
      </c>
      <c r="J336" s="435">
        <f>IF(COUNT($H336:I336)&gt;='RFM input'!$AA$7,0,IF('RFM input'!$E$396='RFM input'!$G$395,-'RFM input'!J417,-SUM(J324:J335)))</f>
        <v>0</v>
      </c>
      <c r="K336" s="435">
        <f>IF(COUNT($H336:J336)&gt;='RFM input'!$AA$7,0,IF('RFM input'!$E$396='RFM input'!$G$395,-'RFM input'!K417,-SUM(K324:K335)))</f>
        <v>0</v>
      </c>
      <c r="L336" s="435">
        <f>IF(COUNT($H336:K336)&gt;='RFM input'!$AA$7,0,IF('RFM input'!$E$396='RFM input'!$G$395,-'RFM input'!L417,-SUM(L324:L335)))</f>
        <v>0</v>
      </c>
      <c r="M336" s="435">
        <f>IF(COUNT($H336:L336)&gt;='RFM input'!$AA$7,0,IF('RFM input'!$E$396='RFM input'!$G$395,-'RFM input'!M417,-SUM(M324:M335)))</f>
        <v>0</v>
      </c>
      <c r="N336" s="435">
        <f>IF(COUNT($H336:M336)&gt;='RFM input'!$AA$7,0,IF('RFM input'!$E$396='RFM input'!$G$395,-'RFM input'!N417,-SUM(N324:N335)))</f>
        <v>0</v>
      </c>
      <c r="O336" s="435">
        <f>IF(COUNT($H336:N336)&gt;='RFM input'!$AA$7,0,IF('RFM input'!$E$396='RFM input'!$G$395,-'RFM input'!O417,-SUM(O324:O335)))</f>
        <v>0</v>
      </c>
      <c r="P336" s="435">
        <f>IF(COUNT($H336:O336)&gt;='RFM input'!$AA$7,0,IF('RFM input'!$E$396='RFM input'!$G$395,-'RFM input'!P417,-SUM(P324:P335)))</f>
        <v>0</v>
      </c>
      <c r="Q336" s="435">
        <f>IF(COUNT($H336:P336)&gt;='RFM input'!$AA$7,0,IF('RFM input'!$E$396='RFM input'!$G$395,-'RFM input'!Q417,-SUM(Q324:Q335)))</f>
        <v>0</v>
      </c>
      <c r="R336" s="58"/>
      <c r="S336" s="96"/>
      <c r="T336" s="96"/>
      <c r="U336" s="96"/>
      <c r="V336" s="96"/>
      <c r="W336" s="96"/>
      <c r="X336" s="96"/>
      <c r="Y336" s="96"/>
      <c r="Z336" s="96"/>
      <c r="AA336" s="249"/>
    </row>
    <row r="337" spans="1:27" hidden="1" outlineLevel="2">
      <c r="A337" s="4"/>
      <c r="B337" s="4"/>
      <c r="C337" s="219">
        <f>Asset18</f>
        <v>0</v>
      </c>
      <c r="D337" s="146"/>
      <c r="E337" s="25" t="s">
        <v>23</v>
      </c>
      <c r="F337" s="24"/>
      <c r="G337" s="167"/>
      <c r="H337" s="436">
        <f>IF(H$3&gt;A18remlife,A18value-SUM($G337:G337),IF(A18remlife="N/A","n/a",A18value/A18remlife))</f>
        <v>0</v>
      </c>
      <c r="I337" s="436">
        <f>IF(I$3&gt;A18remlife,A18value-SUM($G337:H337),IF(A18remlife="N/A","n/a",A18value/A18remlife))</f>
        <v>0</v>
      </c>
      <c r="J337" s="436">
        <f>IF(J$3&gt;A18remlife,A18value-SUM($G337:I337),IF(A18remlife="N/A","n/a",A18value/A18remlife))</f>
        <v>0</v>
      </c>
      <c r="K337" s="436">
        <f>IF(K$3&gt;A18remlife,A18value-SUM($G337:J337),IF(A18remlife="N/A","n/a",A18value/A18remlife))</f>
        <v>0</v>
      </c>
      <c r="L337" s="436">
        <f>IF(L$3&gt;A18remlife,A18value-SUM($G337:K337),IF(A18remlife="N/A","n/a",A18value/A18remlife))</f>
        <v>0</v>
      </c>
      <c r="M337" s="436">
        <f>IF(M$3&gt;A18remlife,A18value-SUM($G337:L337),IF(A18remlife="N/A","n/a",A18value/A18remlife))</f>
        <v>0</v>
      </c>
      <c r="N337" s="436">
        <f>IF(N$3&gt;A18remlife,A18value-SUM($G337:M337),IF(A18remlife="N/A","n/a",A18value/A18remlife))</f>
        <v>0</v>
      </c>
      <c r="O337" s="436">
        <f>IF(O$3&gt;A18remlife,A18value-SUM($G337:N337),IF(A18remlife="N/A","n/a",A18value/A18remlife))</f>
        <v>0</v>
      </c>
      <c r="P337" s="436">
        <f>IF(P$3&gt;A18remlife,A18value-SUM($G337:O337),IF(A18remlife="N/A","n/a",A18value/A18remlife))</f>
        <v>0</v>
      </c>
      <c r="Q337" s="436">
        <f>IF(Q$3&gt;A18remlife,A18value-SUM($G337:P337),IF(A18remlife="N/A","n/a",A18value/A18remlife))</f>
        <v>0</v>
      </c>
      <c r="R337" s="59"/>
      <c r="S337" s="94"/>
      <c r="T337" s="94"/>
      <c r="U337" s="94"/>
      <c r="V337" s="94"/>
      <c r="W337" s="94"/>
      <c r="X337" s="94"/>
      <c r="Y337" s="94"/>
      <c r="Z337" s="94"/>
      <c r="AA337" s="249"/>
    </row>
    <row r="338" spans="1:27" ht="12.75" hidden="1" customHeight="1" outlineLevel="2">
      <c r="A338" s="4"/>
      <c r="B338" s="4"/>
      <c r="C338" s="4"/>
      <c r="D338" s="19"/>
      <c r="E338" s="1291" t="s">
        <v>50</v>
      </c>
      <c r="F338" s="78"/>
      <c r="G338" s="112"/>
      <c r="H338" s="60"/>
      <c r="I338" s="60"/>
      <c r="J338" s="60"/>
      <c r="K338" s="60"/>
      <c r="L338" s="60"/>
      <c r="M338" s="148"/>
      <c r="N338" s="103"/>
      <c r="O338" s="60"/>
      <c r="P338" s="60"/>
      <c r="Q338" s="60"/>
      <c r="R338" s="60"/>
      <c r="S338" s="94"/>
      <c r="T338" s="94"/>
      <c r="U338" s="94"/>
      <c r="V338" s="94"/>
      <c r="W338" s="94"/>
      <c r="X338" s="94"/>
      <c r="Y338" s="94"/>
      <c r="Z338" s="94"/>
      <c r="AA338" s="249"/>
    </row>
    <row r="339" spans="1:27" hidden="1" outlineLevel="2">
      <c r="A339" s="4"/>
      <c r="B339" s="4"/>
      <c r="C339" s="4"/>
      <c r="D339" s="19"/>
      <c r="E339" s="1292"/>
      <c r="F339" s="78">
        <v>1</v>
      </c>
      <c r="G339" s="112"/>
      <c r="H339" s="133"/>
      <c r="I339" s="60">
        <f>IF(A18stdlife="n/a","n/a",IF(I$3&gt;(A18stdlife+$F339),('RFM input'!$H$348*(1+vanilla1)^0.5)-SUM($H339:H339),('RFM input'!$H$348*(1+vanilla1)^0.5)/A18stdlife))</f>
        <v>0</v>
      </c>
      <c r="J339" s="60">
        <f>IF(A18stdlife="n/a","n/a",IF(J$3&gt;(A18stdlife+$F339),('RFM input'!$H$348*(1+vanilla1)^0.5)-SUM($H339:I339),('RFM input'!$H$348*(1+vanilla1)^0.5)/A18stdlife))</f>
        <v>0</v>
      </c>
      <c r="K339" s="60">
        <f>IF(A18stdlife="n/a","n/a",IF(K$3&gt;(A18stdlife+$F339),('RFM input'!$H$348*(1+vanilla1)^0.5)-SUM($H339:J339),('RFM input'!$H$348*(1+vanilla1)^0.5)/A18stdlife))</f>
        <v>0</v>
      </c>
      <c r="L339" s="60">
        <f>IF(A18stdlife="n/a","n/a",IF(L$3&gt;(A18stdlife+$F339),('RFM input'!$H$348*(1+vanilla1)^0.5)-SUM($H339:K339),('RFM input'!$H$348*(1+vanilla1)^0.5)/A18stdlife))</f>
        <v>0</v>
      </c>
      <c r="M339" s="60">
        <f>IF(A18stdlife="n/a","n/a",IF(M$3&gt;(A18stdlife+$F339),('RFM input'!$H$348*(1+vanilla1)^0.5)-SUM($H339:L339),('RFM input'!$H$348*(1+vanilla1)^0.5)/A18stdlife))</f>
        <v>0</v>
      </c>
      <c r="N339" s="60">
        <f>IF(A18stdlife="n/a","n/a",IF(N$3&gt;(A18stdlife+$F339),('RFM input'!$H$348*(1+vanilla1)^0.5)-SUM($H339:M339),('RFM input'!$H$348*(1+vanilla1)^0.5)/A18stdlife))</f>
        <v>0</v>
      </c>
      <c r="O339" s="60">
        <f>IF(A18stdlife="n/a","n/a",IF(O$3&gt;(A18stdlife+$F339),('RFM input'!$H$348*(1+vanilla1)^0.5)-SUM($H339:N339),('RFM input'!$H$348*(1+vanilla1)^0.5)/A18stdlife))</f>
        <v>0</v>
      </c>
      <c r="P339" s="60">
        <f>IF(A18stdlife="n/a","n/a",IF(P$3&gt;(A18stdlife+$F339),('RFM input'!$H$348*(1+vanilla1)^0.5)-SUM($H339:O339),('RFM input'!$H$348*(1+vanilla1)^0.5)/A18stdlife))</f>
        <v>0</v>
      </c>
      <c r="Q339" s="60">
        <f>IF(A18stdlife="n/a","n/a",IF(Q$3&gt;(A18stdlife+$F339),('RFM input'!$H$348*(1+vanilla1)^0.5)-SUM($H339:P339),('RFM input'!$H$348*(1+vanilla1)^0.5)/A18stdlife))</f>
        <v>0</v>
      </c>
      <c r="R339" s="60"/>
      <c r="S339" s="94"/>
      <c r="T339" s="94"/>
      <c r="U339" s="94"/>
      <c r="V339" s="94"/>
      <c r="W339" s="94"/>
      <c r="X339" s="94"/>
      <c r="Y339" s="94"/>
      <c r="Z339" s="94"/>
      <c r="AA339" s="249"/>
    </row>
    <row r="340" spans="1:27" hidden="1" outlineLevel="2">
      <c r="A340" s="4"/>
      <c r="B340" s="4"/>
      <c r="C340" s="4"/>
      <c r="D340" s="19"/>
      <c r="E340" s="1292"/>
      <c r="F340" s="78">
        <v>2</v>
      </c>
      <c r="G340" s="112"/>
      <c r="H340" s="134"/>
      <c r="I340" s="135"/>
      <c r="J340" s="60">
        <f>IF(A18stdlife="n/a","n/a",IF(J$3&gt;(A18stdlife+$F340),('RFM input'!$I$348*(1+vanilla2)^0.5)-SUM($I340:I340),('RFM input'!$I$348*(1+vanilla2)^0.5)/A18stdlife))</f>
        <v>0</v>
      </c>
      <c r="K340" s="60">
        <f>IF(A18stdlife="n/a","n/a",IF(K$3&gt;(A18stdlife+$F340),('RFM input'!$I$348*(1+vanilla2)^0.5)-SUM($I340:J340),('RFM input'!$I$348*(1+vanilla2)^0.5)/A18stdlife))</f>
        <v>0</v>
      </c>
      <c r="L340" s="60">
        <f>IF(A18stdlife="n/a","n/a",IF(L$3&gt;(A18stdlife+$F340),('RFM input'!$I$348*(1+vanilla2)^0.5)-SUM($I340:K340),('RFM input'!$I$348*(1+vanilla2)^0.5)/A18stdlife))</f>
        <v>0</v>
      </c>
      <c r="M340" s="60">
        <f>IF(A18stdlife="n/a","n/a",IF(M$3&gt;(A18stdlife+$F340),('RFM input'!$I$348*(1+vanilla2)^0.5)-SUM($I340:L340),('RFM input'!$I$348*(1+vanilla2)^0.5)/A18stdlife))</f>
        <v>0</v>
      </c>
      <c r="N340" s="60">
        <f>IF(A18stdlife="n/a","n/a",IF(N$3&gt;(A18stdlife+$F340),('RFM input'!$I$348*(1+vanilla2)^0.5)-SUM($I340:M340),('RFM input'!$I$348*(1+vanilla2)^0.5)/A18stdlife))</f>
        <v>0</v>
      </c>
      <c r="O340" s="60">
        <f>IF(A18stdlife="n/a","n/a",IF(O$3&gt;(A18stdlife+$F340),('RFM input'!$I$348*(1+vanilla2)^0.5)-SUM($I340:N340),('RFM input'!$I$348*(1+vanilla2)^0.5)/A18stdlife))</f>
        <v>0</v>
      </c>
      <c r="P340" s="60">
        <f>IF(A18stdlife="n/a","n/a",IF(P$3&gt;(A18stdlife+$F340),('RFM input'!$I$348*(1+vanilla2)^0.5)-SUM($I340:O340),('RFM input'!$I$348*(1+vanilla2)^0.5)/A18stdlife))</f>
        <v>0</v>
      </c>
      <c r="Q340" s="60">
        <f>IF(A18stdlife="n/a","n/a",IF(Q$3&gt;(A18stdlife+$F340),('RFM input'!$I$348*(1+vanilla2)^0.5)-SUM($I340:P340),('RFM input'!$I$348*(1+vanilla2)^0.5)/A18stdlife))</f>
        <v>0</v>
      </c>
      <c r="R340" s="60"/>
      <c r="S340" s="94"/>
      <c r="T340" s="94"/>
      <c r="U340" s="94"/>
      <c r="V340" s="94"/>
      <c r="W340" s="94"/>
      <c r="X340" s="94"/>
      <c r="Y340" s="94"/>
      <c r="Z340" s="94"/>
      <c r="AA340" s="249"/>
    </row>
    <row r="341" spans="1:27" hidden="1" outlineLevel="2">
      <c r="A341" s="4"/>
      <c r="B341" s="4"/>
      <c r="C341" s="4"/>
      <c r="D341" s="19"/>
      <c r="E341" s="1292"/>
      <c r="F341" s="78">
        <v>3</v>
      </c>
      <c r="G341" s="112"/>
      <c r="H341" s="134"/>
      <c r="I341" s="136"/>
      <c r="J341" s="135"/>
      <c r="K341" s="60">
        <f>IF(A18stdlife="n/a","n/a",IF(K$3&gt;(A18stdlife+$F341),('RFM input'!$J$348*(1+vanilla3)^0.5)-SUM($J341:J341),('RFM input'!$J$348*(1+vanilla3)^0.5)/A18stdlife))</f>
        <v>0</v>
      </c>
      <c r="L341" s="60">
        <f>IF(A18stdlife="n/a","n/a",IF(L$3&gt;(A18stdlife+$F341),('RFM input'!$J$348*(1+vanilla3)^0.5)-SUM($J341:K341),('RFM input'!$J$348*(1+vanilla3)^0.5)/A18stdlife))</f>
        <v>0</v>
      </c>
      <c r="M341" s="60">
        <f>IF(A18stdlife="n/a","n/a",IF(M$3&gt;(A18stdlife+$F341),('RFM input'!$J$348*(1+vanilla3)^0.5)-SUM($J341:L341),('RFM input'!$J$348*(1+vanilla3)^0.5)/A18stdlife))</f>
        <v>0</v>
      </c>
      <c r="N341" s="60">
        <f>IF(A18stdlife="n/a","n/a",IF(N$3&gt;(A18stdlife+$F341),('RFM input'!$J$348*(1+vanilla3)^0.5)-SUM($J341:M341),('RFM input'!$J$348*(1+vanilla3)^0.5)/A18stdlife))</f>
        <v>0</v>
      </c>
      <c r="O341" s="60">
        <f>IF(A18stdlife="n/a","n/a",IF(O$3&gt;(A18stdlife+$F341),('RFM input'!$J$348*(1+vanilla3)^0.5)-SUM($J341:N341),('RFM input'!$J$348*(1+vanilla3)^0.5)/A18stdlife))</f>
        <v>0</v>
      </c>
      <c r="P341" s="60">
        <f>IF(A18stdlife="n/a","n/a",IF(P$3&gt;(A18stdlife+$F341),('RFM input'!$J$348*(1+vanilla3)^0.5)-SUM($J341:O341),('RFM input'!$J$348*(1+vanilla3)^0.5)/A18stdlife))</f>
        <v>0</v>
      </c>
      <c r="Q341" s="60">
        <f>IF(A18stdlife="n/a","n/a",IF(Q$3&gt;(A18stdlife+$F341),('RFM input'!$J$348*(1+vanilla3)^0.5)-SUM($J341:P341),('RFM input'!$J$348*(1+vanilla3)^0.5)/A18stdlife))</f>
        <v>0</v>
      </c>
      <c r="R341" s="60"/>
      <c r="S341" s="94"/>
      <c r="T341" s="94"/>
      <c r="U341" s="94"/>
      <c r="V341" s="94"/>
      <c r="W341" s="94"/>
      <c r="X341" s="94"/>
      <c r="Y341" s="94"/>
      <c r="Z341" s="94"/>
      <c r="AA341" s="249"/>
    </row>
    <row r="342" spans="1:27" hidden="1" outlineLevel="2">
      <c r="A342" s="4"/>
      <c r="B342" s="4"/>
      <c r="C342" s="4"/>
      <c r="D342" s="19"/>
      <c r="E342" s="1292"/>
      <c r="F342" s="78">
        <v>4</v>
      </c>
      <c r="G342" s="112"/>
      <c r="H342" s="134"/>
      <c r="I342" s="136"/>
      <c r="J342" s="136"/>
      <c r="K342" s="135"/>
      <c r="L342" s="60">
        <f>IF(A18stdlife="n/a","n/a",IF(L$3&gt;(A18stdlife+$F342),('RFM input'!$K$348*(1+vanilla4)^0.5)-SUM($K342:K342),('RFM input'!$K$348*(1+vanilla4)^0.5)/A18stdlife))</f>
        <v>0</v>
      </c>
      <c r="M342" s="60">
        <f>IF(A18stdlife="n/a","n/a",IF(M$3&gt;(A18stdlife+$F342),('RFM input'!$K$348*(1+vanilla4)^0.5)-SUM($K342:L342),('RFM input'!$K$348*(1+vanilla4)^0.5)/A18stdlife))</f>
        <v>0</v>
      </c>
      <c r="N342" s="60">
        <f>IF(A18stdlife="n/a","n/a",IF(N$3&gt;(A18stdlife+$F342),('RFM input'!$K$348*(1+vanilla4)^0.5)-SUM($K342:M342),('RFM input'!$K$348*(1+vanilla4)^0.5)/A18stdlife))</f>
        <v>0</v>
      </c>
      <c r="O342" s="60">
        <f>IF(A18stdlife="n/a","n/a",IF(O$3&gt;(A18stdlife+$F342),('RFM input'!$K$348*(1+vanilla4)^0.5)-SUM($K342:N342),('RFM input'!$K$348*(1+vanilla4)^0.5)/A18stdlife))</f>
        <v>0</v>
      </c>
      <c r="P342" s="60">
        <f>IF(A18stdlife="n/a","n/a",IF(P$3&gt;(A18stdlife+$F342),('RFM input'!$K$348*(1+vanilla4)^0.5)-SUM($K342:O342),('RFM input'!$K$348*(1+vanilla4)^0.5)/A18stdlife))</f>
        <v>0</v>
      </c>
      <c r="Q342" s="60">
        <f>IF(A18stdlife="n/a","n/a",IF(Q$3&gt;(A18stdlife+$F342),('RFM input'!$K$348*(1+vanilla4)^0.5)-SUM($K342:P342),('RFM input'!$K$348*(1+vanilla4)^0.5)/A18stdlife))</f>
        <v>0</v>
      </c>
      <c r="R342" s="60"/>
      <c r="S342" s="94"/>
      <c r="T342" s="94"/>
      <c r="U342" s="94"/>
      <c r="V342" s="94"/>
      <c r="W342" s="94"/>
      <c r="X342" s="94"/>
      <c r="Y342" s="94"/>
      <c r="Z342" s="94"/>
      <c r="AA342" s="249"/>
    </row>
    <row r="343" spans="1:27" hidden="1" outlineLevel="2">
      <c r="A343" s="4"/>
      <c r="B343" s="4"/>
      <c r="C343" s="4"/>
      <c r="D343" s="19"/>
      <c r="E343" s="1292"/>
      <c r="F343" s="78">
        <v>5</v>
      </c>
      <c r="G343" s="20"/>
      <c r="H343" s="134"/>
      <c r="I343" s="136"/>
      <c r="J343" s="136"/>
      <c r="K343" s="136"/>
      <c r="L343" s="135"/>
      <c r="M343" s="60">
        <f>IF(A18stdlife="n/a","n/a",IF(M$3&gt;(A18stdlife+$F343),('RFM input'!$L$348*(1+vanilla5)^0.5)-SUM($L343:L343),('RFM input'!$L$348*(1+vanilla5)^0.5)/A18stdlife))</f>
        <v>0</v>
      </c>
      <c r="N343" s="60">
        <f>IF(A18stdlife="n/a","n/a",IF(N$3&gt;(A18stdlife+$F343),('RFM input'!$L$348*(1+vanilla5)^0.5)-SUM($L343:M343),('RFM input'!$L$348*(1+vanilla5)^0.5)/A18stdlife))</f>
        <v>0</v>
      </c>
      <c r="O343" s="60">
        <f>IF(A18stdlife="n/a","n/a",IF(O$3&gt;(A18stdlife+$F343),('RFM input'!$L$348*(1+vanilla5)^0.5)-SUM($L343:N343),('RFM input'!$L$348*(1+vanilla5)^0.5)/A18stdlife))</f>
        <v>0</v>
      </c>
      <c r="P343" s="60">
        <f>IF(A18stdlife="n/a","n/a",IF(P$3&gt;(A18stdlife+$F343),('RFM input'!$L$348*(1+vanilla5)^0.5)-SUM($L343:O343),('RFM input'!$L$348*(1+vanilla5)^0.5)/A18stdlife))</f>
        <v>0</v>
      </c>
      <c r="Q343" s="60">
        <f>IF(A18stdlife="n/a","n/a",IF(Q$3&gt;(A18stdlife+$F343),('RFM input'!$L$348*(1+vanilla5)^0.5)-SUM($L343:P343),('RFM input'!$L$348*(1+vanilla5)^0.5)/A18stdlife))</f>
        <v>0</v>
      </c>
      <c r="R343" s="60"/>
      <c r="S343" s="94"/>
      <c r="T343" s="94"/>
      <c r="U343" s="94"/>
      <c r="V343" s="94"/>
      <c r="W343" s="94"/>
      <c r="X343" s="94"/>
      <c r="Y343" s="94"/>
      <c r="Z343" s="94"/>
      <c r="AA343" s="249"/>
    </row>
    <row r="344" spans="1:27" hidden="1" outlineLevel="2">
      <c r="A344" s="4"/>
      <c r="B344" s="4"/>
      <c r="C344" s="4"/>
      <c r="D344" s="19"/>
      <c r="E344" s="1292"/>
      <c r="F344" s="78">
        <v>6</v>
      </c>
      <c r="G344" s="20"/>
      <c r="H344" s="134"/>
      <c r="I344" s="136"/>
      <c r="J344" s="136"/>
      <c r="K344" s="136"/>
      <c r="L344" s="136"/>
      <c r="M344" s="135"/>
      <c r="N344" s="60">
        <f>IF(A18stdlife="n/a","n/a",IF(N$3&gt;(A18stdlife+$F344),('RFM input'!$M$348*(1+vanilla6)^0.5)-SUM($M344:M344),('RFM input'!$M$348*(1+vanilla6)^0.5)/A18stdlife))</f>
        <v>0</v>
      </c>
      <c r="O344" s="60">
        <f>IF(A18stdlife="n/a","n/a",IF(O$3&gt;(A18stdlife+$F344),('RFM input'!$M$348*(1+vanilla6)^0.5)-SUM($M344:N344),('RFM input'!$M$348*(1+vanilla6)^0.5)/A18stdlife))</f>
        <v>0</v>
      </c>
      <c r="P344" s="60">
        <f>IF(A18stdlife="n/a","n/a",IF(P$3&gt;(A18stdlife+$F344),('RFM input'!$M$348*(1+vanilla6)^0.5)-SUM($M344:O344),('RFM input'!$M$348*(1+vanilla6)^0.5)/A18stdlife))</f>
        <v>0</v>
      </c>
      <c r="Q344" s="60">
        <f>IF(A18stdlife="n/a","n/a",IF(Q$3&gt;(A18stdlife+$F344),('RFM input'!$M$348*(1+vanilla6)^0.5)-SUM($M344:P344),('RFM input'!$M$348*(1+vanilla6)^0.5)/A18stdlife))</f>
        <v>0</v>
      </c>
      <c r="R344" s="60"/>
      <c r="S344" s="94"/>
      <c r="T344" s="94"/>
      <c r="U344" s="94"/>
      <c r="V344" s="94"/>
      <c r="W344" s="94"/>
      <c r="X344" s="94"/>
      <c r="Y344" s="94"/>
      <c r="Z344" s="94"/>
      <c r="AA344" s="249"/>
    </row>
    <row r="345" spans="1:27" hidden="1" outlineLevel="2">
      <c r="A345" s="4"/>
      <c r="B345" s="4"/>
      <c r="C345" s="4"/>
      <c r="D345" s="19"/>
      <c r="E345" s="1292"/>
      <c r="F345" s="78">
        <v>7</v>
      </c>
      <c r="G345" s="20"/>
      <c r="H345" s="134"/>
      <c r="I345" s="136"/>
      <c r="J345" s="136"/>
      <c r="K345" s="136"/>
      <c r="L345" s="136"/>
      <c r="M345" s="136"/>
      <c r="N345" s="135"/>
      <c r="O345" s="60">
        <f>IF(A18stdlife="n/a","n/a",IF(O$3&gt;(A18stdlife+$F345),('RFM input'!$N$348*(1+vanilla7)^0.5)-SUM($N345:N345),('RFM input'!$N$348*(1+vanilla7)^0.5)/A18stdlife))</f>
        <v>0</v>
      </c>
      <c r="P345" s="60">
        <f>IF(A18stdlife="n/a","n/a",IF(P$3&gt;(A18stdlife+$F345),('RFM input'!$N$348*(1+vanilla7)^0.5)-SUM($N345:O345),('RFM input'!$N$348*(1+vanilla7)^0.5)/A18stdlife))</f>
        <v>0</v>
      </c>
      <c r="Q345" s="60">
        <f>IF(A18stdlife="n/a","n/a",IF(Q$3&gt;(A18stdlife+$F345),('RFM input'!$N$348*(1+vanilla7)^0.5)-SUM($N345:P345),('RFM input'!$N$348*(1+vanilla7)^0.5)/A18stdlife))</f>
        <v>0</v>
      </c>
      <c r="R345" s="60"/>
      <c r="S345" s="94"/>
      <c r="T345" s="94"/>
      <c r="U345" s="94"/>
      <c r="V345" s="94"/>
      <c r="W345" s="94"/>
      <c r="X345" s="94"/>
      <c r="Y345" s="94"/>
      <c r="Z345" s="94"/>
      <c r="AA345" s="249"/>
    </row>
    <row r="346" spans="1:27" hidden="1" outlineLevel="2">
      <c r="A346" s="4"/>
      <c r="B346" s="4"/>
      <c r="C346" s="4"/>
      <c r="D346" s="19"/>
      <c r="E346" s="1292"/>
      <c r="F346" s="78">
        <v>8</v>
      </c>
      <c r="G346" s="20"/>
      <c r="H346" s="134"/>
      <c r="I346" s="136"/>
      <c r="J346" s="136"/>
      <c r="K346" s="136"/>
      <c r="L346" s="136"/>
      <c r="M346" s="136"/>
      <c r="N346" s="136"/>
      <c r="O346" s="135"/>
      <c r="P346" s="60">
        <f>IF(A18stdlife="n/a","n/a",IF(P$3&gt;(A18stdlife+$F346),('RFM input'!$O$348*(1+vanilla8)^0.5)-SUM($O346:O346),('RFM input'!$O$348*(1+vanilla8)^0.5)/A18stdlife))</f>
        <v>0</v>
      </c>
      <c r="Q346" s="60">
        <f>IF(A18stdlife="n/a","n/a",IF(Q$3&gt;(A18stdlife+$F346),('RFM input'!$O$348*(1+vanilla8)^0.5)-SUM($O346:P346),('RFM input'!$O$348*(1+vanilla8)^0.5)/A18stdlife))</f>
        <v>0</v>
      </c>
      <c r="R346" s="60"/>
      <c r="S346" s="94"/>
      <c r="T346" s="94"/>
      <c r="U346" s="94"/>
      <c r="V346" s="94"/>
      <c r="W346" s="94"/>
      <c r="X346" s="94"/>
      <c r="Y346" s="94"/>
      <c r="Z346" s="94"/>
      <c r="AA346" s="249"/>
    </row>
    <row r="347" spans="1:27" hidden="1" outlineLevel="2">
      <c r="A347" s="4"/>
      <c r="B347" s="4"/>
      <c r="C347" s="4"/>
      <c r="D347" s="19"/>
      <c r="E347" s="1292"/>
      <c r="F347" s="78">
        <v>9</v>
      </c>
      <c r="G347" s="20"/>
      <c r="H347" s="134"/>
      <c r="I347" s="136"/>
      <c r="J347" s="136"/>
      <c r="K347" s="136"/>
      <c r="L347" s="136"/>
      <c r="M347" s="136"/>
      <c r="N347" s="136"/>
      <c r="O347" s="136"/>
      <c r="P347" s="135"/>
      <c r="Q347" s="60">
        <f>IF(A18stdlife="n/a","n/a",IF(Q$3&gt;(A18stdlife+$F347),('RFM input'!$P$348*(1+vanilla9)^0.5)-SUM($P347:P347),('RFM input'!$P$348*(1+vanilla9)^0.5)/A18stdlife))</f>
        <v>0</v>
      </c>
      <c r="R347" s="60"/>
      <c r="S347" s="94"/>
      <c r="T347" s="94"/>
      <c r="U347" s="94"/>
      <c r="V347" s="94"/>
      <c r="W347" s="94"/>
      <c r="X347" s="94"/>
      <c r="Y347" s="94"/>
      <c r="Z347" s="94"/>
      <c r="AA347" s="249"/>
    </row>
    <row r="348" spans="1:27" hidden="1" outlineLevel="2">
      <c r="A348" s="4"/>
      <c r="B348" s="4"/>
      <c r="C348" s="4"/>
      <c r="D348" s="19"/>
      <c r="E348" s="1292"/>
      <c r="F348" s="79">
        <v>10</v>
      </c>
      <c r="G348" s="20"/>
      <c r="H348" s="134"/>
      <c r="I348" s="136"/>
      <c r="J348" s="136"/>
      <c r="K348" s="136"/>
      <c r="L348" s="136"/>
      <c r="M348" s="136"/>
      <c r="N348" s="136"/>
      <c r="O348" s="136"/>
      <c r="P348" s="136"/>
      <c r="Q348" s="135"/>
      <c r="R348" s="60"/>
      <c r="S348" s="94"/>
      <c r="T348" s="94"/>
      <c r="U348" s="94"/>
      <c r="V348" s="94"/>
      <c r="W348" s="94"/>
      <c r="X348" s="94"/>
      <c r="Y348" s="94"/>
      <c r="Z348" s="94"/>
      <c r="AA348" s="249"/>
    </row>
    <row r="349" spans="1:27" hidden="1" outlineLevel="1" collapsed="1">
      <c r="A349" s="4"/>
      <c r="B349" s="4"/>
      <c r="C349" s="4"/>
      <c r="D349" s="218">
        <f>Asset18</f>
        <v>0</v>
      </c>
      <c r="E349" s="4"/>
      <c r="F349" s="4"/>
      <c r="G349" s="112"/>
      <c r="H349" s="435">
        <f>IF('RFM input'!$E$396='RFM input'!$G$395,-'RFM input'!H418,-SUM(H337:H348))</f>
        <v>0</v>
      </c>
      <c r="I349" s="435">
        <f>IF('RFM input'!$E$396='RFM input'!$G$395,-'RFM input'!I418,-SUM(I337:I348))</f>
        <v>0</v>
      </c>
      <c r="J349" s="435">
        <f>IF(COUNT($H349:I349)&gt;='RFM input'!$AA$7,0,IF('RFM input'!$E$396='RFM input'!$G$395,-'RFM input'!J418,-SUM(J337:J348)))</f>
        <v>0</v>
      </c>
      <c r="K349" s="435">
        <f>IF(COUNT($H349:J349)&gt;='RFM input'!$AA$7,0,IF('RFM input'!$E$396='RFM input'!$G$395,-'RFM input'!K418,-SUM(K337:K348)))</f>
        <v>0</v>
      </c>
      <c r="L349" s="435">
        <f>IF(COUNT($H349:K349)&gt;='RFM input'!$AA$7,0,IF('RFM input'!$E$396='RFM input'!$G$395,-'RFM input'!L418,-SUM(L337:L348)))</f>
        <v>0</v>
      </c>
      <c r="M349" s="435">
        <f>IF(COUNT($H349:L349)&gt;='RFM input'!$AA$7,0,IF('RFM input'!$E$396='RFM input'!$G$395,-'RFM input'!M418,-SUM(M337:M348)))</f>
        <v>0</v>
      </c>
      <c r="N349" s="435">
        <f>IF(COUNT($H349:M349)&gt;='RFM input'!$AA$7,0,IF('RFM input'!$E$396='RFM input'!$G$395,-'RFM input'!N418,-SUM(N337:N348)))</f>
        <v>0</v>
      </c>
      <c r="O349" s="435">
        <f>IF(COUNT($H349:N349)&gt;='RFM input'!$AA$7,0,IF('RFM input'!$E$396='RFM input'!$G$395,-'RFM input'!O418,-SUM(O337:O348)))</f>
        <v>0</v>
      </c>
      <c r="P349" s="435">
        <f>IF(COUNT($H349:O349)&gt;='RFM input'!$AA$7,0,IF('RFM input'!$E$396='RFM input'!$G$395,-'RFM input'!P418,-SUM(P337:P348)))</f>
        <v>0</v>
      </c>
      <c r="Q349" s="435">
        <f>IF(COUNT($H349:P349)&gt;='RFM input'!$AA$7,0,IF('RFM input'!$E$396='RFM input'!$G$395,-'RFM input'!Q418,-SUM(Q337:Q348)))</f>
        <v>0</v>
      </c>
      <c r="R349" s="150"/>
      <c r="S349" s="96"/>
      <c r="T349" s="96"/>
      <c r="U349" s="96"/>
      <c r="V349" s="96"/>
      <c r="W349" s="96"/>
      <c r="X349" s="96"/>
      <c r="Y349" s="96"/>
      <c r="Z349" s="96"/>
      <c r="AA349" s="249"/>
    </row>
    <row r="350" spans="1:27" hidden="1" outlineLevel="2">
      <c r="A350" s="4"/>
      <c r="B350" s="4"/>
      <c r="C350" s="219">
        <f>Asset19</f>
        <v>0</v>
      </c>
      <c r="D350" s="146"/>
      <c r="E350" s="25" t="s">
        <v>23</v>
      </c>
      <c r="F350" s="24"/>
      <c r="G350" s="167"/>
      <c r="H350" s="436">
        <f>IF(H$3&gt;A19remlife,A19value-SUM($G350:G350),IF(A19remlife="N/A","n/a",A19value/A19remlife))</f>
        <v>0</v>
      </c>
      <c r="I350" s="436">
        <f>IF(I$3&gt;A19remlife,A19value-SUM($G350:H350),IF(A19remlife="N/A","n/a",A19value/A19remlife))</f>
        <v>0</v>
      </c>
      <c r="J350" s="436">
        <f>IF(J$3&gt;A19remlife,A19value-SUM($G350:I350),IF(A19remlife="N/A","n/a",A19value/A19remlife))</f>
        <v>0</v>
      </c>
      <c r="K350" s="436">
        <f>IF(K$3&gt;A19remlife,A19value-SUM($G350:J350),IF(A19remlife="N/A","n/a",A19value/A19remlife))</f>
        <v>0</v>
      </c>
      <c r="L350" s="436">
        <f>IF(L$3&gt;A19remlife,A19value-SUM($G350:K350),IF(A19remlife="N/A","n/a",A19value/A19remlife))</f>
        <v>0</v>
      </c>
      <c r="M350" s="436">
        <f>IF(M$3&gt;A19remlife,A19value-SUM($G350:L350),IF(A19remlife="N/A","n/a",A19value/A19remlife))</f>
        <v>0</v>
      </c>
      <c r="N350" s="436">
        <f>IF(N$3&gt;A19remlife,A19value-SUM($G350:M350),IF(A19remlife="N/A","n/a",A19value/A19remlife))</f>
        <v>0</v>
      </c>
      <c r="O350" s="436">
        <f>IF(O$3&gt;A19remlife,A19value-SUM($G350:N350),IF(A19remlife="N/A","n/a",A19value/A19remlife))</f>
        <v>0</v>
      </c>
      <c r="P350" s="436">
        <f>IF(P$3&gt;A19remlife,A19value-SUM($G350:O350),IF(A19remlife="N/A","n/a",A19value/A19remlife))</f>
        <v>0</v>
      </c>
      <c r="Q350" s="436">
        <f>IF(Q$3&gt;A19remlife,A19value-SUM($G350:P350),IF(A19remlife="N/A","n/a",A19value/A19remlife))</f>
        <v>0</v>
      </c>
      <c r="R350" s="59"/>
      <c r="S350" s="94"/>
      <c r="T350" s="94"/>
      <c r="U350" s="94"/>
      <c r="V350" s="94"/>
      <c r="W350" s="94"/>
      <c r="X350" s="94"/>
      <c r="Y350" s="94"/>
      <c r="Z350" s="94"/>
      <c r="AA350" s="249"/>
    </row>
    <row r="351" spans="1:27" ht="12.75" hidden="1" customHeight="1" outlineLevel="2">
      <c r="A351" s="4"/>
      <c r="B351" s="4"/>
      <c r="C351" s="4"/>
      <c r="D351" s="19"/>
      <c r="E351" s="1291" t="s">
        <v>50</v>
      </c>
      <c r="F351" s="78"/>
      <c r="G351" s="112"/>
      <c r="H351" s="60"/>
      <c r="I351" s="60"/>
      <c r="J351" s="60"/>
      <c r="K351" s="60"/>
      <c r="L351" s="60"/>
      <c r="M351" s="148"/>
      <c r="N351" s="103"/>
      <c r="O351" s="60"/>
      <c r="P351" s="60"/>
      <c r="Q351" s="60"/>
      <c r="R351" s="60"/>
      <c r="S351" s="94"/>
      <c r="T351" s="94"/>
      <c r="U351" s="94"/>
      <c r="V351" s="94"/>
      <c r="W351" s="94"/>
      <c r="X351" s="94"/>
      <c r="Y351" s="94"/>
      <c r="Z351" s="94"/>
      <c r="AA351" s="249"/>
    </row>
    <row r="352" spans="1:27" hidden="1" outlineLevel="2">
      <c r="A352" s="4"/>
      <c r="B352" s="4"/>
      <c r="C352" s="4"/>
      <c r="D352" s="19"/>
      <c r="E352" s="1292"/>
      <c r="F352" s="78">
        <v>1</v>
      </c>
      <c r="G352" s="112"/>
      <c r="H352" s="133"/>
      <c r="I352" s="60">
        <f>IF(A19stdlife="n/a","n/a",IF(I$3&gt;(A19stdlife+$F352),('RFM input'!$H$349*(1+vanilla1)^0.5)-SUM($H352:H352),('RFM input'!$H$349*(1+vanilla1)^0.5)/A19stdlife))</f>
        <v>0</v>
      </c>
      <c r="J352" s="60">
        <f>IF(A19stdlife="n/a","n/a",IF(J$3&gt;(A19stdlife+$F352),('RFM input'!$H$349*(1+vanilla1)^0.5)-SUM($H352:I352),('RFM input'!$H$349*(1+vanilla1)^0.5)/A19stdlife))</f>
        <v>0</v>
      </c>
      <c r="K352" s="60">
        <f>IF(A19stdlife="n/a","n/a",IF(K$3&gt;(A19stdlife+$F352),('RFM input'!$H$349*(1+vanilla1)^0.5)-SUM($H352:J352),('RFM input'!$H$349*(1+vanilla1)^0.5)/A19stdlife))</f>
        <v>0</v>
      </c>
      <c r="L352" s="60">
        <f>IF(A19stdlife="n/a","n/a",IF(L$3&gt;(A19stdlife+$F352),('RFM input'!$H$349*(1+vanilla1)^0.5)-SUM($H352:K352),('RFM input'!$H$349*(1+vanilla1)^0.5)/A19stdlife))</f>
        <v>0</v>
      </c>
      <c r="M352" s="60">
        <f>IF(A19stdlife="n/a","n/a",IF(M$3&gt;(A19stdlife+$F352),('RFM input'!$H$349*(1+vanilla1)^0.5)-SUM($H352:L352),('RFM input'!$H$349*(1+vanilla1)^0.5)/A19stdlife))</f>
        <v>0</v>
      </c>
      <c r="N352" s="60">
        <f>IF(A19stdlife="n/a","n/a",IF(N$3&gt;(A19stdlife+$F352),('RFM input'!$H$349*(1+vanilla1)^0.5)-SUM($H352:M352),('RFM input'!$H$349*(1+vanilla1)^0.5)/A19stdlife))</f>
        <v>0</v>
      </c>
      <c r="O352" s="60">
        <f>IF(A19stdlife="n/a","n/a",IF(O$3&gt;(A19stdlife+$F352),('RFM input'!$H$349*(1+vanilla1)^0.5)-SUM($H352:N352),('RFM input'!$H$349*(1+vanilla1)^0.5)/A19stdlife))</f>
        <v>0</v>
      </c>
      <c r="P352" s="60">
        <f>IF(A19stdlife="n/a","n/a",IF(P$3&gt;(A19stdlife+$F352),('RFM input'!$H$349*(1+vanilla1)^0.5)-SUM($H352:O352),('RFM input'!$H$349*(1+vanilla1)^0.5)/A19stdlife))</f>
        <v>0</v>
      </c>
      <c r="Q352" s="60">
        <f>IF(A19stdlife="n/a","n/a",IF(Q$3&gt;(A19stdlife+$F352),('RFM input'!$H$349*(1+vanilla1)^0.5)-SUM($H352:P352),('RFM input'!$H$349*(1+vanilla1)^0.5)/A19stdlife))</f>
        <v>0</v>
      </c>
      <c r="R352" s="60"/>
      <c r="S352" s="94"/>
      <c r="T352" s="94"/>
      <c r="U352" s="94"/>
      <c r="V352" s="94"/>
      <c r="W352" s="94"/>
      <c r="X352" s="94"/>
      <c r="Y352" s="94"/>
      <c r="Z352" s="94"/>
      <c r="AA352" s="249"/>
    </row>
    <row r="353" spans="1:27" hidden="1" outlineLevel="2">
      <c r="A353" s="4"/>
      <c r="B353" s="4"/>
      <c r="C353" s="4"/>
      <c r="D353" s="19"/>
      <c r="E353" s="1292"/>
      <c r="F353" s="78">
        <v>2</v>
      </c>
      <c r="G353" s="112"/>
      <c r="H353" s="134"/>
      <c r="I353" s="135"/>
      <c r="J353" s="60">
        <f>IF(A19stdlife="n/a","n/a",IF(J$3&gt;(A19stdlife+$F353),('RFM input'!$I$349*(1+vanilla2)^0.5)-SUM($I353:I353),('RFM input'!$I$349*(1+vanilla2)^0.5)/A19stdlife))</f>
        <v>0</v>
      </c>
      <c r="K353" s="60">
        <f>IF(A19stdlife="n/a","n/a",IF(K$3&gt;(A19stdlife+$F353),('RFM input'!$I$349*(1+vanilla2)^0.5)-SUM($I353:J353),('RFM input'!$I$349*(1+vanilla2)^0.5)/A19stdlife))</f>
        <v>0</v>
      </c>
      <c r="L353" s="60">
        <f>IF(A19stdlife="n/a","n/a",IF(L$3&gt;(A19stdlife+$F353),('RFM input'!$I$349*(1+vanilla2)^0.5)-SUM($I353:K353),('RFM input'!$I$349*(1+vanilla2)^0.5)/A19stdlife))</f>
        <v>0</v>
      </c>
      <c r="M353" s="60">
        <f>IF(A19stdlife="n/a","n/a",IF(M$3&gt;(A19stdlife+$F353),('RFM input'!$I$349*(1+vanilla2)^0.5)-SUM($I353:L353),('RFM input'!$I$349*(1+vanilla2)^0.5)/A19stdlife))</f>
        <v>0</v>
      </c>
      <c r="N353" s="60">
        <f>IF(A19stdlife="n/a","n/a",IF(N$3&gt;(A19stdlife+$F353),('RFM input'!$I$349*(1+vanilla2)^0.5)-SUM($I353:M353),('RFM input'!$I$349*(1+vanilla2)^0.5)/A19stdlife))</f>
        <v>0</v>
      </c>
      <c r="O353" s="60">
        <f>IF(A19stdlife="n/a","n/a",IF(O$3&gt;(A19stdlife+$F353),('RFM input'!$I$349*(1+vanilla2)^0.5)-SUM($I353:N353),('RFM input'!$I$349*(1+vanilla2)^0.5)/A19stdlife))</f>
        <v>0</v>
      </c>
      <c r="P353" s="60">
        <f>IF(A19stdlife="n/a","n/a",IF(P$3&gt;(A19stdlife+$F353),('RFM input'!$I$349*(1+vanilla2)^0.5)-SUM($I353:O353),('RFM input'!$I$349*(1+vanilla2)^0.5)/A19stdlife))</f>
        <v>0</v>
      </c>
      <c r="Q353" s="60">
        <f>IF(A19stdlife="n/a","n/a",IF(Q$3&gt;(A19stdlife+$F353),('RFM input'!$I$349*(1+vanilla2)^0.5)-SUM($I353:P353),('RFM input'!$I$349*(1+vanilla2)^0.5)/A19stdlife))</f>
        <v>0</v>
      </c>
      <c r="R353" s="60"/>
      <c r="S353" s="94"/>
      <c r="T353" s="94"/>
      <c r="U353" s="94"/>
      <c r="V353" s="94"/>
      <c r="W353" s="94"/>
      <c r="X353" s="94"/>
      <c r="Y353" s="94"/>
      <c r="Z353" s="94"/>
      <c r="AA353" s="249"/>
    </row>
    <row r="354" spans="1:27" hidden="1" outlineLevel="2">
      <c r="A354" s="4"/>
      <c r="B354" s="4"/>
      <c r="C354" s="4"/>
      <c r="D354" s="19"/>
      <c r="E354" s="1292"/>
      <c r="F354" s="78">
        <v>3</v>
      </c>
      <c r="G354" s="112"/>
      <c r="H354" s="134"/>
      <c r="I354" s="136"/>
      <c r="J354" s="135"/>
      <c r="K354" s="60">
        <f>IF(A19stdlife="n/a","n/a",IF(K$3&gt;(A19stdlife+$F354),('RFM input'!$J$349*(1+vanilla3)^0.5)-SUM($J354:J354),('RFM input'!$J$349*(1+vanilla3)^0.5)/A19stdlife))</f>
        <v>0</v>
      </c>
      <c r="L354" s="60">
        <f>IF(A19stdlife="n/a","n/a",IF(L$3&gt;(A19stdlife+$F354),('RFM input'!$J$349*(1+vanilla3)^0.5)-SUM($J354:K354),('RFM input'!$J$349*(1+vanilla3)^0.5)/A19stdlife))</f>
        <v>0</v>
      </c>
      <c r="M354" s="60">
        <f>IF(A19stdlife="n/a","n/a",IF(M$3&gt;(A19stdlife+$F354),('RFM input'!$J$349*(1+vanilla3)^0.5)-SUM($J354:L354),('RFM input'!$J$349*(1+vanilla3)^0.5)/A19stdlife))</f>
        <v>0</v>
      </c>
      <c r="N354" s="60">
        <f>IF(A19stdlife="n/a","n/a",IF(N$3&gt;(A19stdlife+$F354),('RFM input'!$J$349*(1+vanilla3)^0.5)-SUM($J354:M354),('RFM input'!$J$349*(1+vanilla3)^0.5)/A19stdlife))</f>
        <v>0</v>
      </c>
      <c r="O354" s="60">
        <f>IF(A19stdlife="n/a","n/a",IF(O$3&gt;(A19stdlife+$F354),('RFM input'!$J$349*(1+vanilla3)^0.5)-SUM($J354:N354),('RFM input'!$J$349*(1+vanilla3)^0.5)/A19stdlife))</f>
        <v>0</v>
      </c>
      <c r="P354" s="60">
        <f>IF(A19stdlife="n/a","n/a",IF(P$3&gt;(A19stdlife+$F354),('RFM input'!$J$349*(1+vanilla3)^0.5)-SUM($J354:O354),('RFM input'!$J$349*(1+vanilla3)^0.5)/A19stdlife))</f>
        <v>0</v>
      </c>
      <c r="Q354" s="60">
        <f>IF(A19stdlife="n/a","n/a",IF(Q$3&gt;(A19stdlife+$F354),('RFM input'!$J$349*(1+vanilla3)^0.5)-SUM($J354:P354),('RFM input'!$J$349*(1+vanilla3)^0.5)/A19stdlife))</f>
        <v>0</v>
      </c>
      <c r="R354" s="60"/>
      <c r="S354" s="94"/>
      <c r="T354" s="94"/>
      <c r="U354" s="94"/>
      <c r="V354" s="94"/>
      <c r="W354" s="94"/>
      <c r="X354" s="94"/>
      <c r="Y354" s="94"/>
      <c r="Z354" s="94"/>
      <c r="AA354" s="249"/>
    </row>
    <row r="355" spans="1:27" hidden="1" outlineLevel="2">
      <c r="A355" s="4"/>
      <c r="B355" s="4"/>
      <c r="C355" s="4"/>
      <c r="D355" s="19"/>
      <c r="E355" s="1292"/>
      <c r="F355" s="78">
        <v>4</v>
      </c>
      <c r="G355" s="112"/>
      <c r="H355" s="134"/>
      <c r="I355" s="136"/>
      <c r="J355" s="136"/>
      <c r="K355" s="135"/>
      <c r="L355" s="60">
        <f>IF(A19stdlife="n/a","n/a",IF(L$3&gt;(A19stdlife+$F355),('RFM input'!$K$349*(1+vanilla4)^0.5)-SUM($K355:K355),('RFM input'!$K$349*(1+vanilla4)^0.5)/A19stdlife))</f>
        <v>0</v>
      </c>
      <c r="M355" s="60">
        <f>IF(A19stdlife="n/a","n/a",IF(M$3&gt;(A19stdlife+$F355),('RFM input'!$K$349*(1+vanilla4)^0.5)-SUM($K355:L355),('RFM input'!$K$349*(1+vanilla4)^0.5)/A19stdlife))</f>
        <v>0</v>
      </c>
      <c r="N355" s="60">
        <f>IF(A19stdlife="n/a","n/a",IF(N$3&gt;(A19stdlife+$F355),('RFM input'!$K$349*(1+vanilla4)^0.5)-SUM($K355:M355),('RFM input'!$K$349*(1+vanilla4)^0.5)/A19stdlife))</f>
        <v>0</v>
      </c>
      <c r="O355" s="60">
        <f>IF(A19stdlife="n/a","n/a",IF(O$3&gt;(A19stdlife+$F355),('RFM input'!$K$349*(1+vanilla4)^0.5)-SUM($K355:N355),('RFM input'!$K$349*(1+vanilla4)^0.5)/A19stdlife))</f>
        <v>0</v>
      </c>
      <c r="P355" s="60">
        <f>IF(A19stdlife="n/a","n/a",IF(P$3&gt;(A19stdlife+$F355),('RFM input'!$K$349*(1+vanilla4)^0.5)-SUM($K355:O355),('RFM input'!$K$349*(1+vanilla4)^0.5)/A19stdlife))</f>
        <v>0</v>
      </c>
      <c r="Q355" s="60">
        <f>IF(A19stdlife="n/a","n/a",IF(Q$3&gt;(A19stdlife+$F355),('RFM input'!$K$349*(1+vanilla4)^0.5)-SUM($K355:P355),('RFM input'!$K$349*(1+vanilla4)^0.5)/A19stdlife))</f>
        <v>0</v>
      </c>
      <c r="R355" s="60"/>
      <c r="S355" s="94"/>
      <c r="T355" s="94"/>
      <c r="U355" s="94"/>
      <c r="V355" s="94"/>
      <c r="W355" s="94"/>
      <c r="X355" s="94"/>
      <c r="Y355" s="94"/>
      <c r="Z355" s="94"/>
      <c r="AA355" s="249"/>
    </row>
    <row r="356" spans="1:27" hidden="1" outlineLevel="2">
      <c r="A356" s="4"/>
      <c r="B356" s="4"/>
      <c r="C356" s="4"/>
      <c r="D356" s="19"/>
      <c r="E356" s="1292"/>
      <c r="F356" s="78">
        <v>5</v>
      </c>
      <c r="G356" s="20"/>
      <c r="H356" s="134"/>
      <c r="I356" s="136"/>
      <c r="J356" s="136"/>
      <c r="K356" s="136"/>
      <c r="L356" s="135"/>
      <c r="M356" s="60">
        <f>IF(A19stdlife="n/a","n/a",IF(M$3&gt;(A19stdlife+$F356),('RFM input'!$L$349*(1+vanilla5)^0.5)-SUM($L356:L356),('RFM input'!$L$349*(1+vanilla5)^0.5)/A19stdlife))</f>
        <v>0</v>
      </c>
      <c r="N356" s="60">
        <f>IF(A19stdlife="n/a","n/a",IF(N$3&gt;(A19stdlife+$F356),('RFM input'!$L$349*(1+vanilla5)^0.5)-SUM($L356:M356),('RFM input'!$L$349*(1+vanilla5)^0.5)/A19stdlife))</f>
        <v>0</v>
      </c>
      <c r="O356" s="60">
        <f>IF(A19stdlife="n/a","n/a",IF(O$3&gt;(A19stdlife+$F356),('RFM input'!$L$349*(1+vanilla5)^0.5)-SUM($L356:N356),('RFM input'!$L$349*(1+vanilla5)^0.5)/A19stdlife))</f>
        <v>0</v>
      </c>
      <c r="P356" s="60">
        <f>IF(A19stdlife="n/a","n/a",IF(P$3&gt;(A19stdlife+$F356),('RFM input'!$L$349*(1+vanilla5)^0.5)-SUM($L356:O356),('RFM input'!$L$349*(1+vanilla5)^0.5)/A19stdlife))</f>
        <v>0</v>
      </c>
      <c r="Q356" s="60">
        <f>IF(A19stdlife="n/a","n/a",IF(Q$3&gt;(A19stdlife+$F356),('RFM input'!$L$349*(1+vanilla5)^0.5)-SUM($L356:P356),('RFM input'!$L$349*(1+vanilla5)^0.5)/A19stdlife))</f>
        <v>0</v>
      </c>
      <c r="R356" s="60"/>
      <c r="S356" s="94"/>
      <c r="T356" s="94"/>
      <c r="U356" s="94"/>
      <c r="V356" s="94"/>
      <c r="W356" s="94"/>
      <c r="X356" s="94"/>
      <c r="Y356" s="94"/>
      <c r="Z356" s="94"/>
      <c r="AA356" s="249"/>
    </row>
    <row r="357" spans="1:27" hidden="1" outlineLevel="2">
      <c r="A357" s="4"/>
      <c r="B357" s="4"/>
      <c r="C357" s="4"/>
      <c r="D357" s="19"/>
      <c r="E357" s="1292"/>
      <c r="F357" s="78">
        <v>6</v>
      </c>
      <c r="G357" s="20"/>
      <c r="H357" s="134"/>
      <c r="I357" s="136"/>
      <c r="J357" s="136"/>
      <c r="K357" s="136"/>
      <c r="L357" s="136"/>
      <c r="M357" s="135"/>
      <c r="N357" s="60">
        <f>IF(A19stdlife="n/a","n/a",IF(N$3&gt;(A19stdlife+$F357),('RFM input'!$M$349*(1+vanilla6)^0.5)-SUM($M357:M357),('RFM input'!$M$349*(1+vanilla6)^0.5)/A19stdlife))</f>
        <v>0</v>
      </c>
      <c r="O357" s="60">
        <f>IF(A19stdlife="n/a","n/a",IF(O$3&gt;(A19stdlife+$F357),('RFM input'!$M$349*(1+vanilla6)^0.5)-SUM($M357:N357),('RFM input'!$M$349*(1+vanilla6)^0.5)/A19stdlife))</f>
        <v>0</v>
      </c>
      <c r="P357" s="60">
        <f>IF(A19stdlife="n/a","n/a",IF(P$3&gt;(A19stdlife+$F357),('RFM input'!$M$349*(1+vanilla6)^0.5)-SUM($M357:O357),('RFM input'!$M$349*(1+vanilla6)^0.5)/A19stdlife))</f>
        <v>0</v>
      </c>
      <c r="Q357" s="60">
        <f>IF(A19stdlife="n/a","n/a",IF(Q$3&gt;(A19stdlife+$F357),('RFM input'!$M$349*(1+vanilla6)^0.5)-SUM($M357:P357),('RFM input'!$M$349*(1+vanilla6)^0.5)/A19stdlife))</f>
        <v>0</v>
      </c>
      <c r="R357" s="60"/>
      <c r="S357" s="94"/>
      <c r="T357" s="94"/>
      <c r="U357" s="94"/>
      <c r="V357" s="94"/>
      <c r="W357" s="94"/>
      <c r="X357" s="94"/>
      <c r="Y357" s="94"/>
      <c r="Z357" s="94"/>
      <c r="AA357" s="249"/>
    </row>
    <row r="358" spans="1:27" hidden="1" outlineLevel="2">
      <c r="A358" s="4"/>
      <c r="B358" s="4"/>
      <c r="C358" s="4"/>
      <c r="D358" s="19"/>
      <c r="E358" s="1292"/>
      <c r="F358" s="78">
        <v>7</v>
      </c>
      <c r="G358" s="20"/>
      <c r="H358" s="134"/>
      <c r="I358" s="136"/>
      <c r="J358" s="136"/>
      <c r="K358" s="136"/>
      <c r="L358" s="136"/>
      <c r="M358" s="136"/>
      <c r="N358" s="135"/>
      <c r="O358" s="60">
        <f>IF(A19stdlife="n/a","n/a",IF(O$3&gt;(A19stdlife+$F358),('RFM input'!$N$349*(1+vanilla7)^0.5)-SUM($N358:N358),('RFM input'!$N$349*(1+vanilla7)^0.5)/A19stdlife))</f>
        <v>0</v>
      </c>
      <c r="P358" s="60">
        <f>IF(A19stdlife="n/a","n/a",IF(P$3&gt;(A19stdlife+$F358),('RFM input'!$N$349*(1+vanilla7)^0.5)-SUM($N358:O358),('RFM input'!$N$349*(1+vanilla7)^0.5)/A19stdlife))</f>
        <v>0</v>
      </c>
      <c r="Q358" s="60">
        <f>IF(A19stdlife="n/a","n/a",IF(Q$3&gt;(A19stdlife+$F358),('RFM input'!$N$349*(1+vanilla7)^0.5)-SUM($N358:P358),('RFM input'!$N$349*(1+vanilla7)^0.5)/A19stdlife))</f>
        <v>0</v>
      </c>
      <c r="R358" s="60"/>
      <c r="S358" s="94"/>
      <c r="T358" s="94"/>
      <c r="U358" s="94"/>
      <c r="V358" s="94"/>
      <c r="W358" s="94"/>
      <c r="X358" s="94"/>
      <c r="Y358" s="94"/>
      <c r="Z358" s="94"/>
      <c r="AA358" s="249"/>
    </row>
    <row r="359" spans="1:27" hidden="1" outlineLevel="2">
      <c r="A359" s="4"/>
      <c r="B359" s="4"/>
      <c r="C359" s="4"/>
      <c r="D359" s="19"/>
      <c r="E359" s="1292"/>
      <c r="F359" s="78">
        <v>8</v>
      </c>
      <c r="G359" s="20"/>
      <c r="H359" s="134"/>
      <c r="I359" s="136"/>
      <c r="J359" s="136"/>
      <c r="K359" s="136"/>
      <c r="L359" s="136"/>
      <c r="M359" s="136"/>
      <c r="N359" s="136"/>
      <c r="O359" s="135"/>
      <c r="P359" s="60">
        <f>IF(A19stdlife="n/a","n/a",IF(P$3&gt;(A19stdlife+$F359),('RFM input'!$O$349*(1+vanilla8)^0.5)-SUM($O359:O359),('RFM input'!$O$349*(1+vanilla8)^0.5)/A19stdlife))</f>
        <v>0</v>
      </c>
      <c r="Q359" s="60">
        <f>IF(A19stdlife="n/a","n/a",IF(Q$3&gt;(A19stdlife+$F359),('RFM input'!$O$349*(1+vanilla8)^0.5)-SUM($O359:P359),('RFM input'!$O$349*(1+vanilla8)^0.5)/A19stdlife))</f>
        <v>0</v>
      </c>
      <c r="R359" s="60"/>
      <c r="S359" s="94"/>
      <c r="T359" s="94"/>
      <c r="U359" s="94"/>
      <c r="V359" s="94"/>
      <c r="W359" s="94"/>
      <c r="X359" s="94"/>
      <c r="Y359" s="94"/>
      <c r="Z359" s="94"/>
      <c r="AA359" s="249"/>
    </row>
    <row r="360" spans="1:27" hidden="1" outlineLevel="2">
      <c r="A360" s="4"/>
      <c r="B360" s="4"/>
      <c r="C360" s="4"/>
      <c r="D360" s="19"/>
      <c r="E360" s="1292"/>
      <c r="F360" s="78">
        <v>9</v>
      </c>
      <c r="G360" s="20"/>
      <c r="H360" s="134"/>
      <c r="I360" s="136"/>
      <c r="J360" s="136"/>
      <c r="K360" s="136"/>
      <c r="L360" s="136"/>
      <c r="M360" s="136"/>
      <c r="N360" s="136"/>
      <c r="O360" s="136"/>
      <c r="P360" s="135"/>
      <c r="Q360" s="60">
        <f>IF(A19stdlife="n/a","n/a",IF(Q$3&gt;(A19stdlife+$F360),('RFM input'!$P$349*(1+vanilla9)^0.5)-SUM($P360:P360),('RFM input'!$P$349*(1+vanilla9)^0.5)/A19stdlife))</f>
        <v>0</v>
      </c>
      <c r="R360" s="60"/>
      <c r="S360" s="94"/>
      <c r="T360" s="94"/>
      <c r="U360" s="94"/>
      <c r="V360" s="94"/>
      <c r="W360" s="94"/>
      <c r="X360" s="94"/>
      <c r="Y360" s="94"/>
      <c r="Z360" s="94"/>
      <c r="AA360" s="249"/>
    </row>
    <row r="361" spans="1:27" hidden="1" outlineLevel="2">
      <c r="A361" s="4"/>
      <c r="B361" s="4"/>
      <c r="C361" s="4"/>
      <c r="D361" s="19"/>
      <c r="E361" s="1292"/>
      <c r="F361" s="79">
        <v>10</v>
      </c>
      <c r="G361" s="20"/>
      <c r="H361" s="134"/>
      <c r="I361" s="136"/>
      <c r="J361" s="136"/>
      <c r="K361" s="136"/>
      <c r="L361" s="136"/>
      <c r="M361" s="136"/>
      <c r="N361" s="136"/>
      <c r="O361" s="136"/>
      <c r="P361" s="136"/>
      <c r="Q361" s="135"/>
      <c r="R361" s="60"/>
      <c r="S361" s="94"/>
      <c r="T361" s="94"/>
      <c r="U361" s="94"/>
      <c r="V361" s="94"/>
      <c r="W361" s="94"/>
      <c r="X361" s="94"/>
      <c r="Y361" s="94"/>
      <c r="Z361" s="94"/>
      <c r="AA361" s="249"/>
    </row>
    <row r="362" spans="1:27" hidden="1" outlineLevel="1" collapsed="1">
      <c r="A362" s="4"/>
      <c r="B362" s="4"/>
      <c r="C362" s="4"/>
      <c r="D362" s="218">
        <f>Asset19</f>
        <v>0</v>
      </c>
      <c r="E362" s="4"/>
      <c r="F362" s="4"/>
      <c r="G362" s="440"/>
      <c r="H362" s="435">
        <f>IF('RFM input'!$E$396='RFM input'!$G$395,-'RFM input'!H419,-SUM(H350:H361))</f>
        <v>0</v>
      </c>
      <c r="I362" s="435">
        <f>IF('RFM input'!$E$396='RFM input'!$G$395,-'RFM input'!I419,-SUM(I350:I361))</f>
        <v>0</v>
      </c>
      <c r="J362" s="435">
        <f>IF(COUNT($H362:I362)&gt;='RFM input'!$AA$7,0,IF('RFM input'!$E$396='RFM input'!$G$395,-'RFM input'!J419,-SUM(J350:J361)))</f>
        <v>0</v>
      </c>
      <c r="K362" s="435">
        <f>IF(COUNT($H362:J362)&gt;='RFM input'!$AA$7,0,IF('RFM input'!$E$396='RFM input'!$G$395,-'RFM input'!K419,-SUM(K350:K361)))</f>
        <v>0</v>
      </c>
      <c r="L362" s="435">
        <f>IF(COUNT($H362:K362)&gt;='RFM input'!$AA$7,0,IF('RFM input'!$E$396='RFM input'!$G$395,-'RFM input'!L419,-SUM(L350:L361)))</f>
        <v>0</v>
      </c>
      <c r="M362" s="435">
        <f>IF(COUNT($H362:L362)&gt;='RFM input'!$AA$7,0,IF('RFM input'!$E$396='RFM input'!$G$395,-'RFM input'!M419,-SUM(M350:M361)))</f>
        <v>0</v>
      </c>
      <c r="N362" s="435">
        <f>IF(COUNT($H362:M362)&gt;='RFM input'!$AA$7,0,IF('RFM input'!$E$396='RFM input'!$G$395,-'RFM input'!N419,-SUM(N350:N361)))</f>
        <v>0</v>
      </c>
      <c r="O362" s="435">
        <f>IF(COUNT($H362:N362)&gt;='RFM input'!$AA$7,0,IF('RFM input'!$E$396='RFM input'!$G$395,-'RFM input'!O419,-SUM(O350:O361)))</f>
        <v>0</v>
      </c>
      <c r="P362" s="435">
        <f>IF(COUNT($H362:O362)&gt;='RFM input'!$AA$7,0,IF('RFM input'!$E$396='RFM input'!$G$395,-'RFM input'!P419,-SUM(P350:P361)))</f>
        <v>0</v>
      </c>
      <c r="Q362" s="435">
        <f>IF(COUNT($H362:P362)&gt;='RFM input'!$AA$7,0,IF('RFM input'!$E$396='RFM input'!$G$395,-'RFM input'!Q419,-SUM(Q350:Q361)))</f>
        <v>0</v>
      </c>
      <c r="R362" s="58"/>
      <c r="S362" s="96"/>
      <c r="T362" s="96"/>
      <c r="U362" s="96"/>
      <c r="V362" s="96"/>
      <c r="W362" s="96"/>
      <c r="X362" s="96"/>
      <c r="Y362" s="96"/>
      <c r="Z362" s="96"/>
      <c r="AA362" s="249"/>
    </row>
    <row r="363" spans="1:27" hidden="1" outlineLevel="2">
      <c r="A363" s="4"/>
      <c r="B363" s="4"/>
      <c r="C363" s="219">
        <f>Asset20</f>
        <v>0</v>
      </c>
      <c r="D363" s="146"/>
      <c r="E363" s="25" t="s">
        <v>23</v>
      </c>
      <c r="F363" s="24"/>
      <c r="G363" s="439"/>
      <c r="H363" s="436">
        <f>IF(H$3&gt;A20remlife,A20value-SUM($G363:G363),IF(A20remlife="N/A","n/a",A20value/A20remlife))</f>
        <v>0</v>
      </c>
      <c r="I363" s="436">
        <f>IF(I$3&gt;A20remlife,A20value-SUM($G363:H363),IF(A20remlife="N/A","n/a",A20value/A20remlife))</f>
        <v>0</v>
      </c>
      <c r="J363" s="436">
        <f>IF(J$3&gt;A20remlife,A20value-SUM($G363:I363),IF(A20remlife="N/A","n/a",A20value/A20remlife))</f>
        <v>0</v>
      </c>
      <c r="K363" s="436">
        <f>IF(K$3&gt;A20remlife,A20value-SUM($G363:J363),IF(A20remlife="N/A","n/a",A20value/A20remlife))</f>
        <v>0</v>
      </c>
      <c r="L363" s="436">
        <f>IF(L$3&gt;A20remlife,A20value-SUM($G363:K363),IF(A20remlife="N/A","n/a",A20value/A20remlife))</f>
        <v>0</v>
      </c>
      <c r="M363" s="436">
        <f>IF(M$3&gt;A20remlife,A20value-SUM($G363:L363),IF(A20remlife="N/A","n/a",A20value/A20remlife))</f>
        <v>0</v>
      </c>
      <c r="N363" s="436">
        <f>IF(N$3&gt;A20remlife,A20value-SUM($G363:M363),IF(A20remlife="N/A","n/a",A20value/A20remlife))</f>
        <v>0</v>
      </c>
      <c r="O363" s="436">
        <f>IF(O$3&gt;A20remlife,A20value-SUM($G363:N363),IF(A20remlife="N/A","n/a",A20value/A20remlife))</f>
        <v>0</v>
      </c>
      <c r="P363" s="436">
        <f>IF(P$3&gt;A20remlife,A20value-SUM($G363:O363),IF(A20remlife="N/A","n/a",A20value/A20remlife))</f>
        <v>0</v>
      </c>
      <c r="Q363" s="436">
        <f>IF(Q$3&gt;A20remlife,A20value-SUM($G363:P363),IF(A20remlife="N/A","n/a",A20value/A20remlife))</f>
        <v>0</v>
      </c>
      <c r="R363" s="59"/>
      <c r="S363" s="94"/>
      <c r="T363" s="94"/>
      <c r="U363" s="94"/>
      <c r="V363" s="94"/>
      <c r="W363" s="94"/>
      <c r="X363" s="94"/>
      <c r="Y363" s="94"/>
      <c r="Z363" s="94"/>
      <c r="AA363" s="249"/>
    </row>
    <row r="364" spans="1:27" ht="12.75" hidden="1" customHeight="1" outlineLevel="2">
      <c r="A364" s="4"/>
      <c r="B364" s="4"/>
      <c r="C364" s="4"/>
      <c r="D364" s="19"/>
      <c r="E364" s="1291" t="s">
        <v>50</v>
      </c>
      <c r="F364" s="78"/>
      <c r="G364" s="112"/>
      <c r="H364" s="60"/>
      <c r="I364" s="60"/>
      <c r="J364" s="60"/>
      <c r="K364" s="60"/>
      <c r="L364" s="60"/>
      <c r="M364" s="148"/>
      <c r="N364" s="103"/>
      <c r="O364" s="60"/>
      <c r="P364" s="60"/>
      <c r="Q364" s="60"/>
      <c r="R364" s="60"/>
      <c r="S364" s="94"/>
      <c r="T364" s="94"/>
      <c r="U364" s="94"/>
      <c r="V364" s="94"/>
      <c r="W364" s="94"/>
      <c r="X364" s="94"/>
      <c r="Y364" s="94"/>
      <c r="Z364" s="94"/>
      <c r="AA364" s="249"/>
    </row>
    <row r="365" spans="1:27" hidden="1" outlineLevel="2">
      <c r="A365" s="4"/>
      <c r="B365" s="4"/>
      <c r="C365" s="4"/>
      <c r="D365" s="19"/>
      <c r="E365" s="1292"/>
      <c r="F365" s="78">
        <v>1</v>
      </c>
      <c r="G365" s="112"/>
      <c r="H365" s="133"/>
      <c r="I365" s="60">
        <f>IF(A20stdlife="n/a","n/a",IF(I$3&gt;(A20stdlife+$F365),('RFM input'!$H$350*(1+vanilla1)^0.5)-SUM($H365:H365),('RFM input'!$H$350*(1+vanilla1)^0.5)/A20stdlife))</f>
        <v>0</v>
      </c>
      <c r="J365" s="60">
        <f>IF(A20stdlife="n/a","n/a",IF(J$3&gt;(A20stdlife+$F365),('RFM input'!$H$350*(1+vanilla1)^0.5)-SUM($H365:I365),('RFM input'!$H$350*(1+vanilla1)^0.5)/A20stdlife))</f>
        <v>0</v>
      </c>
      <c r="K365" s="60">
        <f>IF(A20stdlife="n/a","n/a",IF(K$3&gt;(A20stdlife+$F365),('RFM input'!$H$350*(1+vanilla1)^0.5)-SUM($H365:J365),('RFM input'!$H$350*(1+vanilla1)^0.5)/A20stdlife))</f>
        <v>0</v>
      </c>
      <c r="L365" s="60">
        <f>IF(A20stdlife="n/a","n/a",IF(L$3&gt;(A20stdlife+$F365),('RFM input'!$H$350*(1+vanilla1)^0.5)-SUM($H365:K365),('RFM input'!$H$350*(1+vanilla1)^0.5)/A20stdlife))</f>
        <v>0</v>
      </c>
      <c r="M365" s="60">
        <f>IF(A20stdlife="n/a","n/a",IF(M$3&gt;(A20stdlife+$F365),('RFM input'!$H$350*(1+vanilla1)^0.5)-SUM($H365:L365),('RFM input'!$H$350*(1+vanilla1)^0.5)/A20stdlife))</f>
        <v>0</v>
      </c>
      <c r="N365" s="60">
        <f>IF(A20stdlife="n/a","n/a",IF(N$3&gt;(A20stdlife+$F365),('RFM input'!$H$350*(1+vanilla1)^0.5)-SUM($H365:M365),('RFM input'!$H$350*(1+vanilla1)^0.5)/A20stdlife))</f>
        <v>0</v>
      </c>
      <c r="O365" s="60">
        <f>IF(A20stdlife="n/a","n/a",IF(O$3&gt;(A20stdlife+$F365),('RFM input'!$H$350*(1+vanilla1)^0.5)-SUM($H365:N365),('RFM input'!$H$350*(1+vanilla1)^0.5)/A20stdlife))</f>
        <v>0</v>
      </c>
      <c r="P365" s="60">
        <f>IF(A20stdlife="n/a","n/a",IF(P$3&gt;(A20stdlife+$F365),('RFM input'!$H$350*(1+vanilla1)^0.5)-SUM($H365:O365),('RFM input'!$H$350*(1+vanilla1)^0.5)/A20stdlife))</f>
        <v>0</v>
      </c>
      <c r="Q365" s="60">
        <f>IF(A20stdlife="n/a","n/a",IF(Q$3&gt;(A20stdlife+$F365),('RFM input'!$H$350*(1+vanilla1)^0.5)-SUM($H365:P365),('RFM input'!$H$350*(1+vanilla1)^0.5)/A20stdlife))</f>
        <v>0</v>
      </c>
      <c r="R365" s="60"/>
      <c r="S365" s="94"/>
      <c r="T365" s="94"/>
      <c r="U365" s="94"/>
      <c r="V365" s="94"/>
      <c r="W365" s="94"/>
      <c r="X365" s="94"/>
      <c r="Y365" s="94"/>
      <c r="Z365" s="94"/>
      <c r="AA365" s="249"/>
    </row>
    <row r="366" spans="1:27" hidden="1" outlineLevel="2">
      <c r="A366" s="4"/>
      <c r="B366" s="4"/>
      <c r="C366" s="4"/>
      <c r="D366" s="19"/>
      <c r="E366" s="1292"/>
      <c r="F366" s="78">
        <v>2</v>
      </c>
      <c r="G366" s="112"/>
      <c r="H366" s="134"/>
      <c r="I366" s="135"/>
      <c r="J366" s="60">
        <f>IF(A20stdlife="n/a","n/a",IF(J$3&gt;(A20stdlife+$F366),('RFM input'!$I$350*(1+vanilla2)^0.5)-SUM($I366:I366),('RFM input'!$I$350*(1+vanilla2)^0.5)/A20stdlife))</f>
        <v>0</v>
      </c>
      <c r="K366" s="60">
        <f>IF(A20stdlife="n/a","n/a",IF(K$3&gt;(A20stdlife+$F366),('RFM input'!$I$350*(1+vanilla2)^0.5)-SUM($I366:J366),('RFM input'!$I$350*(1+vanilla2)^0.5)/A20stdlife))</f>
        <v>0</v>
      </c>
      <c r="L366" s="60">
        <f>IF(A20stdlife="n/a","n/a",IF(L$3&gt;(A20stdlife+$F366),('RFM input'!$I$350*(1+vanilla2)^0.5)-SUM($I366:K366),('RFM input'!$I$350*(1+vanilla2)^0.5)/A20stdlife))</f>
        <v>0</v>
      </c>
      <c r="M366" s="60">
        <f>IF(A20stdlife="n/a","n/a",IF(M$3&gt;(A20stdlife+$F366),('RFM input'!$I$350*(1+vanilla2)^0.5)-SUM($I366:L366),('RFM input'!$I$350*(1+vanilla2)^0.5)/A20stdlife))</f>
        <v>0</v>
      </c>
      <c r="N366" s="60">
        <f>IF(A20stdlife="n/a","n/a",IF(N$3&gt;(A20stdlife+$F366),('RFM input'!$I$350*(1+vanilla2)^0.5)-SUM($I366:M366),('RFM input'!$I$350*(1+vanilla2)^0.5)/A20stdlife))</f>
        <v>0</v>
      </c>
      <c r="O366" s="60">
        <f>IF(A20stdlife="n/a","n/a",IF(O$3&gt;(A20stdlife+$F366),('RFM input'!$I$350*(1+vanilla2)^0.5)-SUM($I366:N366),('RFM input'!$I$350*(1+vanilla2)^0.5)/A20stdlife))</f>
        <v>0</v>
      </c>
      <c r="P366" s="60">
        <f>IF(A20stdlife="n/a","n/a",IF(P$3&gt;(A20stdlife+$F366),('RFM input'!$I$350*(1+vanilla2)^0.5)-SUM($I366:O366),('RFM input'!$I$350*(1+vanilla2)^0.5)/A20stdlife))</f>
        <v>0</v>
      </c>
      <c r="Q366" s="60">
        <f>IF(A20stdlife="n/a","n/a",IF(Q$3&gt;(A20stdlife+$F366),('RFM input'!$I$350*(1+vanilla2)^0.5)-SUM($I366:P366),('RFM input'!$I$350*(1+vanilla2)^0.5)/A20stdlife))</f>
        <v>0</v>
      </c>
      <c r="R366" s="60"/>
      <c r="S366" s="94"/>
      <c r="T366" s="94"/>
      <c r="U366" s="94"/>
      <c r="V366" s="94"/>
      <c r="W366" s="94"/>
      <c r="X366" s="94"/>
      <c r="Y366" s="94"/>
      <c r="Z366" s="94"/>
      <c r="AA366" s="249"/>
    </row>
    <row r="367" spans="1:27" hidden="1" outlineLevel="2">
      <c r="A367" s="4"/>
      <c r="B367" s="4"/>
      <c r="C367" s="4"/>
      <c r="D367" s="19"/>
      <c r="E367" s="1292"/>
      <c r="F367" s="78">
        <v>3</v>
      </c>
      <c r="G367" s="112"/>
      <c r="H367" s="134"/>
      <c r="I367" s="136"/>
      <c r="J367" s="135"/>
      <c r="K367" s="60">
        <f>IF(A20stdlife="n/a","n/a",IF(K$3&gt;(A20stdlife+$F367),('RFM input'!$J$350*(1+vanilla3)^0.5)-SUM($J367:J367),('RFM input'!$J$350*(1+vanilla3)^0.5)/A20stdlife))</f>
        <v>0</v>
      </c>
      <c r="L367" s="60">
        <f>IF(A20stdlife="n/a","n/a",IF(L$3&gt;(A20stdlife+$F367),('RFM input'!$J$350*(1+vanilla3)^0.5)-SUM($J367:K367),('RFM input'!$J$350*(1+vanilla3)^0.5)/A20stdlife))</f>
        <v>0</v>
      </c>
      <c r="M367" s="60">
        <f>IF(A20stdlife="n/a","n/a",IF(M$3&gt;(A20stdlife+$F367),('RFM input'!$J$350*(1+vanilla3)^0.5)-SUM($J367:L367),('RFM input'!$J$350*(1+vanilla3)^0.5)/A20stdlife))</f>
        <v>0</v>
      </c>
      <c r="N367" s="60">
        <f>IF(A20stdlife="n/a","n/a",IF(N$3&gt;(A20stdlife+$F367),('RFM input'!$J$350*(1+vanilla3)^0.5)-SUM($J367:M367),('RFM input'!$J$350*(1+vanilla3)^0.5)/A20stdlife))</f>
        <v>0</v>
      </c>
      <c r="O367" s="60">
        <f>IF(A20stdlife="n/a","n/a",IF(O$3&gt;(A20stdlife+$F367),('RFM input'!$J$350*(1+vanilla3)^0.5)-SUM($J367:N367),('RFM input'!$J$350*(1+vanilla3)^0.5)/A20stdlife))</f>
        <v>0</v>
      </c>
      <c r="P367" s="60">
        <f>IF(A20stdlife="n/a","n/a",IF(P$3&gt;(A20stdlife+$F367),('RFM input'!$J$350*(1+vanilla3)^0.5)-SUM($J367:O367),('RFM input'!$J$350*(1+vanilla3)^0.5)/A20stdlife))</f>
        <v>0</v>
      </c>
      <c r="Q367" s="60">
        <f>IF(A20stdlife="n/a","n/a",IF(Q$3&gt;(A20stdlife+$F367),('RFM input'!$J$350*(1+vanilla3)^0.5)-SUM($J367:P367),('RFM input'!$J$350*(1+vanilla3)^0.5)/A20stdlife))</f>
        <v>0</v>
      </c>
      <c r="R367" s="60"/>
      <c r="S367" s="94"/>
      <c r="T367" s="94"/>
      <c r="U367" s="94"/>
      <c r="V367" s="94"/>
      <c r="W367" s="94"/>
      <c r="X367" s="94"/>
      <c r="Y367" s="94"/>
      <c r="Z367" s="94"/>
      <c r="AA367" s="249"/>
    </row>
    <row r="368" spans="1:27" hidden="1" outlineLevel="2">
      <c r="A368" s="4"/>
      <c r="B368" s="4"/>
      <c r="C368" s="4"/>
      <c r="D368" s="19"/>
      <c r="E368" s="1292"/>
      <c r="F368" s="78">
        <v>4</v>
      </c>
      <c r="G368" s="112"/>
      <c r="H368" s="134"/>
      <c r="I368" s="136"/>
      <c r="J368" s="136"/>
      <c r="K368" s="135"/>
      <c r="L368" s="60">
        <f>IF(A20stdlife="n/a","n/a",IF(L$3&gt;(A20stdlife+$F368),('RFM input'!$K$350*(1+vanilla4)^0.5)-SUM($K368:K368),('RFM input'!$K$350*(1+vanilla4)^0.5)/A20stdlife))</f>
        <v>0</v>
      </c>
      <c r="M368" s="60">
        <f>IF(A20stdlife="n/a","n/a",IF(M$3&gt;(A20stdlife+$F368),('RFM input'!$K$350*(1+vanilla4)^0.5)-SUM($K368:L368),('RFM input'!$K$350*(1+vanilla4)^0.5)/A20stdlife))</f>
        <v>0</v>
      </c>
      <c r="N368" s="60">
        <f>IF(A20stdlife="n/a","n/a",IF(N$3&gt;(A20stdlife+$F368),('RFM input'!$K$350*(1+vanilla4)^0.5)-SUM($K368:M368),('RFM input'!$K$350*(1+vanilla4)^0.5)/A20stdlife))</f>
        <v>0</v>
      </c>
      <c r="O368" s="60">
        <f>IF(A20stdlife="n/a","n/a",IF(O$3&gt;(A20stdlife+$F368),('RFM input'!$K$350*(1+vanilla4)^0.5)-SUM($K368:N368),('RFM input'!$K$350*(1+vanilla4)^0.5)/A20stdlife))</f>
        <v>0</v>
      </c>
      <c r="P368" s="60">
        <f>IF(A20stdlife="n/a","n/a",IF(P$3&gt;(A20stdlife+$F368),('RFM input'!$K$350*(1+vanilla4)^0.5)-SUM($K368:O368),('RFM input'!$K$350*(1+vanilla4)^0.5)/A20stdlife))</f>
        <v>0</v>
      </c>
      <c r="Q368" s="60">
        <f>IF(A20stdlife="n/a","n/a",IF(Q$3&gt;(A20stdlife+$F368),('RFM input'!$K$350*(1+vanilla4)^0.5)-SUM($K368:P368),('RFM input'!$K$350*(1+vanilla4)^0.5)/A20stdlife))</f>
        <v>0</v>
      </c>
      <c r="R368" s="60"/>
      <c r="S368" s="94"/>
      <c r="T368" s="94"/>
      <c r="U368" s="94"/>
      <c r="V368" s="94"/>
      <c r="W368" s="94"/>
      <c r="X368" s="94"/>
      <c r="Y368" s="94"/>
      <c r="Z368" s="94"/>
      <c r="AA368" s="249"/>
    </row>
    <row r="369" spans="1:27" hidden="1" outlineLevel="2">
      <c r="A369" s="4"/>
      <c r="B369" s="4"/>
      <c r="C369" s="4"/>
      <c r="D369" s="19"/>
      <c r="E369" s="1292"/>
      <c r="F369" s="78">
        <v>5</v>
      </c>
      <c r="G369" s="20"/>
      <c r="H369" s="134"/>
      <c r="I369" s="136"/>
      <c r="J369" s="136"/>
      <c r="K369" s="136"/>
      <c r="L369" s="135"/>
      <c r="M369" s="60">
        <f>IF(A20stdlife="n/a","n/a",IF(M$3&gt;(A20stdlife+$F369),('RFM input'!$L$350*(1+vanilla5)^0.5)-SUM($L369:L369),('RFM input'!$L$350*(1+vanilla5)^0.5)/A20stdlife))</f>
        <v>0</v>
      </c>
      <c r="N369" s="60">
        <f>IF(A20stdlife="n/a","n/a",IF(N$3&gt;(A20stdlife+$F369),('RFM input'!$L$350*(1+vanilla5)^0.5)-SUM($L369:M369),('RFM input'!$L$350*(1+vanilla5)^0.5)/A20stdlife))</f>
        <v>0</v>
      </c>
      <c r="O369" s="60">
        <f>IF(A20stdlife="n/a","n/a",IF(O$3&gt;(A20stdlife+$F369),('RFM input'!$L$350*(1+vanilla5)^0.5)-SUM($L369:N369),('RFM input'!$L$350*(1+vanilla5)^0.5)/A20stdlife))</f>
        <v>0</v>
      </c>
      <c r="P369" s="60">
        <f>IF(A20stdlife="n/a","n/a",IF(P$3&gt;(A20stdlife+$F369),('RFM input'!$L$350*(1+vanilla5)^0.5)-SUM($L369:O369),('RFM input'!$L$350*(1+vanilla5)^0.5)/A20stdlife))</f>
        <v>0</v>
      </c>
      <c r="Q369" s="60">
        <f>IF(A20stdlife="n/a","n/a",IF(Q$3&gt;(A20stdlife+$F369),('RFM input'!$L$350*(1+vanilla5)^0.5)-SUM($L369:P369),('RFM input'!$L$350*(1+vanilla5)^0.5)/A20stdlife))</f>
        <v>0</v>
      </c>
      <c r="R369" s="60"/>
      <c r="S369" s="94"/>
      <c r="T369" s="94"/>
      <c r="U369" s="94"/>
      <c r="V369" s="94"/>
      <c r="W369" s="94"/>
      <c r="X369" s="94"/>
      <c r="Y369" s="94"/>
      <c r="Z369" s="94"/>
      <c r="AA369" s="249"/>
    </row>
    <row r="370" spans="1:27" hidden="1" outlineLevel="2">
      <c r="A370" s="4"/>
      <c r="B370" s="4"/>
      <c r="C370" s="4"/>
      <c r="D370" s="19"/>
      <c r="E370" s="1292"/>
      <c r="F370" s="78">
        <v>6</v>
      </c>
      <c r="G370" s="20"/>
      <c r="H370" s="134"/>
      <c r="I370" s="136"/>
      <c r="J370" s="136"/>
      <c r="K370" s="136"/>
      <c r="L370" s="136"/>
      <c r="M370" s="135"/>
      <c r="N370" s="60">
        <f>IF(A20stdlife="n/a","n/a",IF(N$3&gt;(A20stdlife+$F370),('RFM input'!$M$350*(1+vanilla6)^0.5)-SUM($M370:M370),('RFM input'!$M$350*(1+vanilla6)^0.5)/A20stdlife))</f>
        <v>0</v>
      </c>
      <c r="O370" s="60">
        <f>IF(A20stdlife="n/a","n/a",IF(O$3&gt;(A20stdlife+$F370),('RFM input'!$M$350*(1+vanilla6)^0.5)-SUM($M370:N370),('RFM input'!$M$350*(1+vanilla6)^0.5)/A20stdlife))</f>
        <v>0</v>
      </c>
      <c r="P370" s="60">
        <f>IF(A20stdlife="n/a","n/a",IF(P$3&gt;(A20stdlife+$F370),('RFM input'!$M$350*(1+vanilla6)^0.5)-SUM($M370:O370),('RFM input'!$M$350*(1+vanilla6)^0.5)/A20stdlife))</f>
        <v>0</v>
      </c>
      <c r="Q370" s="60">
        <f>IF(A20stdlife="n/a","n/a",IF(Q$3&gt;(A20stdlife+$F370),('RFM input'!$M$350*(1+vanilla6)^0.5)-SUM($M370:P370),('RFM input'!$M$350*(1+vanilla6)^0.5)/A20stdlife))</f>
        <v>0</v>
      </c>
      <c r="R370" s="60"/>
      <c r="S370" s="94"/>
      <c r="T370" s="94"/>
      <c r="U370" s="94"/>
      <c r="V370" s="94"/>
      <c r="W370" s="94"/>
      <c r="X370" s="94"/>
      <c r="Y370" s="94"/>
      <c r="Z370" s="94"/>
      <c r="AA370" s="249"/>
    </row>
    <row r="371" spans="1:27" hidden="1" outlineLevel="2">
      <c r="A371" s="4"/>
      <c r="B371" s="4"/>
      <c r="C371" s="4"/>
      <c r="D371" s="19"/>
      <c r="E371" s="1292"/>
      <c r="F371" s="78">
        <v>7</v>
      </c>
      <c r="G371" s="20"/>
      <c r="H371" s="134"/>
      <c r="I371" s="136"/>
      <c r="J371" s="136"/>
      <c r="K371" s="136"/>
      <c r="L371" s="136"/>
      <c r="M371" s="136"/>
      <c r="N371" s="135"/>
      <c r="O371" s="60">
        <f>IF(A20stdlife="n/a","n/a",IF(O$3&gt;(A20stdlife+$F371),('RFM input'!N$350*(1+vanilla7)^0.5)-SUM($N371:N371),('RFM input'!$N$350*(1+vanilla7)^0.5)/A20stdlife))</f>
        <v>0</v>
      </c>
      <c r="P371" s="60">
        <f>IF(A20stdlife="n/a","n/a",IF(P$3&gt;(A20stdlife+$F371),('RFM input'!O$350*(1+vanilla7)^0.5)-SUM($N371:O371),('RFM input'!$N$350*(1+vanilla7)^0.5)/A20stdlife))</f>
        <v>0</v>
      </c>
      <c r="Q371" s="60">
        <f>IF(A20stdlife="n/a","n/a",IF(Q$3&gt;(A20stdlife+$F371),('RFM input'!P$350*(1+vanilla7)^0.5)-SUM($N371:P371),('RFM input'!$N$350*(1+vanilla7)^0.5)/A20stdlife))</f>
        <v>0</v>
      </c>
      <c r="R371" s="60"/>
      <c r="S371" s="94"/>
      <c r="T371" s="94"/>
      <c r="U371" s="94"/>
      <c r="V371" s="94"/>
      <c r="W371" s="94"/>
      <c r="X371" s="94"/>
      <c r="Y371" s="94"/>
      <c r="Z371" s="94"/>
      <c r="AA371" s="249"/>
    </row>
    <row r="372" spans="1:27" hidden="1" outlineLevel="2">
      <c r="A372" s="4"/>
      <c r="B372" s="4"/>
      <c r="C372" s="4"/>
      <c r="D372" s="19"/>
      <c r="E372" s="1292"/>
      <c r="F372" s="78">
        <v>8</v>
      </c>
      <c r="G372" s="20"/>
      <c r="H372" s="134"/>
      <c r="I372" s="136"/>
      <c r="J372" s="136"/>
      <c r="K372" s="136"/>
      <c r="L372" s="136"/>
      <c r="M372" s="136"/>
      <c r="N372" s="136"/>
      <c r="O372" s="135"/>
      <c r="P372" s="60">
        <f>IF(A20stdlife="n/a","n/a",IF(P$3&gt;(A20stdlife+$F372),('RFM input'!$O$350*(1+vanilla8)^0.5)-SUM($O372:O372),('RFM input'!$O$350*(1+vanilla8)^0.5)/A20stdlife))</f>
        <v>0</v>
      </c>
      <c r="Q372" s="60">
        <f>IF(A20stdlife="n/a","n/a",IF(Q$3&gt;(A20stdlife+$F372),('RFM input'!$O$350*(1+vanilla8)^0.5)-SUM($O372:P372),('RFM input'!$O$350*(1+vanilla8)^0.5)/A20stdlife))</f>
        <v>0</v>
      </c>
      <c r="R372" s="60"/>
      <c r="S372" s="94"/>
      <c r="T372" s="94"/>
      <c r="U372" s="94"/>
      <c r="V372" s="94"/>
      <c r="W372" s="94"/>
      <c r="X372" s="94"/>
      <c r="Y372" s="94"/>
      <c r="Z372" s="94"/>
      <c r="AA372" s="249"/>
    </row>
    <row r="373" spans="1:27" hidden="1" outlineLevel="2">
      <c r="A373" s="4"/>
      <c r="B373" s="4"/>
      <c r="C373" s="4"/>
      <c r="D373" s="19"/>
      <c r="E373" s="1292"/>
      <c r="F373" s="78">
        <v>9</v>
      </c>
      <c r="G373" s="20"/>
      <c r="H373" s="134"/>
      <c r="I373" s="136"/>
      <c r="J373" s="136"/>
      <c r="K373" s="136"/>
      <c r="L373" s="136"/>
      <c r="M373" s="136"/>
      <c r="N373" s="136"/>
      <c r="O373" s="136"/>
      <c r="P373" s="135"/>
      <c r="Q373" s="60">
        <f>IF(A20stdlife="n/a","n/a",IF(Q$3&gt;(A20stdlife+$F373),('RFM input'!$P$350*(1+vanilla9)^0.5)-SUM($P373:P373),('RFM input'!$P$350*(1+vanilla9)^0.5)/A20stdlife))</f>
        <v>0</v>
      </c>
      <c r="R373" s="60"/>
      <c r="S373" s="94"/>
      <c r="T373" s="94"/>
      <c r="U373" s="94"/>
      <c r="V373" s="94"/>
      <c r="W373" s="94"/>
      <c r="X373" s="94"/>
      <c r="Y373" s="94"/>
      <c r="Z373" s="94"/>
      <c r="AA373" s="249"/>
    </row>
    <row r="374" spans="1:27" hidden="1" outlineLevel="2">
      <c r="A374" s="4"/>
      <c r="B374" s="4"/>
      <c r="C374" s="4"/>
      <c r="D374" s="19"/>
      <c r="E374" s="1292"/>
      <c r="F374" s="79">
        <v>10</v>
      </c>
      <c r="G374" s="20"/>
      <c r="H374" s="134"/>
      <c r="I374" s="136"/>
      <c r="J374" s="136"/>
      <c r="K374" s="136"/>
      <c r="L374" s="136"/>
      <c r="M374" s="136"/>
      <c r="N374" s="136"/>
      <c r="O374" s="136"/>
      <c r="P374" s="136"/>
      <c r="Q374" s="135"/>
      <c r="R374" s="60"/>
      <c r="S374" s="94"/>
      <c r="T374" s="94"/>
      <c r="U374" s="94"/>
      <c r="V374" s="94"/>
      <c r="W374" s="94"/>
      <c r="X374" s="94"/>
      <c r="Y374" s="94"/>
      <c r="Z374" s="94"/>
      <c r="AA374" s="249"/>
    </row>
    <row r="375" spans="1:27" hidden="1" outlineLevel="1" collapsed="1">
      <c r="A375" s="4"/>
      <c r="B375" s="4"/>
      <c r="C375" s="4"/>
      <c r="D375" s="218">
        <f>Asset20</f>
        <v>0</v>
      </c>
      <c r="E375" s="4"/>
      <c r="F375" s="4"/>
      <c r="G375" s="112"/>
      <c r="H375" s="435">
        <f>IF('RFM input'!$E$396='RFM input'!$G$395,-'RFM input'!H420,-SUM(H363:H374))</f>
        <v>0</v>
      </c>
      <c r="I375" s="435">
        <f>IF('RFM input'!$E$396='RFM input'!$G$395,-'RFM input'!I420,-SUM(I363:I374))</f>
        <v>0</v>
      </c>
      <c r="J375" s="435">
        <f>IF(COUNT($H375:I375)&gt;='RFM input'!$AA$7,0,IF('RFM input'!$E$396='RFM input'!$G$395,-'RFM input'!J420,-SUM(J363:J374)))</f>
        <v>0</v>
      </c>
      <c r="K375" s="435">
        <f>IF(COUNT($H375:J375)&gt;='RFM input'!$AA$7,0,IF('RFM input'!$E$396='RFM input'!$G$395,-'RFM input'!K420,-SUM(K363:K374)))</f>
        <v>0</v>
      </c>
      <c r="L375" s="435">
        <f>IF(COUNT($H375:K375)&gt;='RFM input'!$AA$7,0,IF('RFM input'!$E$396='RFM input'!$G$395,-'RFM input'!L420,-SUM(L363:L374)))</f>
        <v>0</v>
      </c>
      <c r="M375" s="435">
        <f>IF(COUNT($H375:L375)&gt;='RFM input'!$AA$7,0,IF('RFM input'!$E$396='RFM input'!$G$395,-'RFM input'!M420,-SUM(M363:M374)))</f>
        <v>0</v>
      </c>
      <c r="N375" s="435">
        <f>IF(COUNT($H375:M375)&gt;='RFM input'!$AA$7,0,IF('RFM input'!$E$396='RFM input'!$G$395,-'RFM input'!N420,-SUM(N363:N374)))</f>
        <v>0</v>
      </c>
      <c r="O375" s="435">
        <f>IF(COUNT($H375:N375)&gt;='RFM input'!$AA$7,0,IF('RFM input'!$E$396='RFM input'!$G$395,-'RFM input'!O420,-SUM(O363:O374)))</f>
        <v>0</v>
      </c>
      <c r="P375" s="435">
        <f>IF(COUNT($H375:O375)&gt;='RFM input'!$AA$7,0,IF('RFM input'!$E$396='RFM input'!$G$395,-'RFM input'!P420,-SUM(P363:P374)))</f>
        <v>0</v>
      </c>
      <c r="Q375" s="435">
        <f>IF(COUNT($H375:P375)&gt;='RFM input'!$AA$7,0,IF('RFM input'!$E$396='RFM input'!$G$395,-'RFM input'!Q420,-SUM(Q363:Q374)))</f>
        <v>0</v>
      </c>
      <c r="R375" s="58"/>
      <c r="S375" s="96"/>
      <c r="T375" s="96"/>
      <c r="U375" s="96"/>
      <c r="V375" s="96"/>
      <c r="W375" s="96"/>
      <c r="X375" s="96"/>
      <c r="Y375" s="96"/>
      <c r="Z375" s="96"/>
      <c r="AA375" s="249"/>
    </row>
    <row r="376" spans="1:27" hidden="1" outlineLevel="2">
      <c r="A376" s="4"/>
      <c r="B376" s="4"/>
      <c r="C376" s="219">
        <f>Asset21</f>
        <v>0</v>
      </c>
      <c r="D376" s="146"/>
      <c r="E376" s="25" t="s">
        <v>23</v>
      </c>
      <c r="F376" s="24"/>
      <c r="G376" s="167"/>
      <c r="H376" s="436">
        <f>IF(H$3&gt;A21remlife,A21value-SUM($G376:G376),IF(A21remlife="N/A","n/a",A21value/A21remlife))</f>
        <v>0</v>
      </c>
      <c r="I376" s="436">
        <f>IF(I$3&gt;A21remlife,A21value-SUM($G376:H376),IF(A21remlife="N/A","n/a",A21value/A21remlife))</f>
        <v>0</v>
      </c>
      <c r="J376" s="436">
        <f>IF(J$3&gt;A21remlife,A21value-SUM($G376:I376),IF(A21remlife="N/A","n/a",A21value/A21remlife))</f>
        <v>0</v>
      </c>
      <c r="K376" s="436">
        <f>IF(K$3&gt;A21remlife,A21value-SUM($G376:J376),IF(A21remlife="N/A","n/a",A21value/A21remlife))</f>
        <v>0</v>
      </c>
      <c r="L376" s="436">
        <f>IF(L$3&gt;A21remlife,A21value-SUM($G376:K376),IF(A21remlife="N/A","n/a",A21value/A21remlife))</f>
        <v>0</v>
      </c>
      <c r="M376" s="436">
        <f>IF(M$3&gt;A21remlife,A21value-SUM($G376:L376),IF(A21remlife="N/A","n/a",A21value/A21remlife))</f>
        <v>0</v>
      </c>
      <c r="N376" s="436">
        <f>IF(N$3&gt;A21remlife,A21value-SUM($G376:M376),IF(A21remlife="N/A","n/a",A21value/A21remlife))</f>
        <v>0</v>
      </c>
      <c r="O376" s="436">
        <f>IF(O$3&gt;A21remlife,A21value-SUM($G376:N376),IF(A21remlife="N/A","n/a",A21value/A21remlife))</f>
        <v>0</v>
      </c>
      <c r="P376" s="436">
        <f>IF(P$3&gt;A21remlife,A21value-SUM($G376:O376),IF(A21remlife="N/A","n/a",A21value/A21remlife))</f>
        <v>0</v>
      </c>
      <c r="Q376" s="436">
        <f>IF(Q$3&gt;A21remlife,A21value-SUM($G376:P376),IF(A21remlife="N/A","n/a",A21value/A21remlife))</f>
        <v>0</v>
      </c>
      <c r="R376" s="59"/>
      <c r="S376" s="94"/>
      <c r="T376" s="94"/>
      <c r="U376" s="94"/>
      <c r="V376" s="94"/>
      <c r="W376" s="94"/>
      <c r="X376" s="94"/>
      <c r="Y376" s="94"/>
      <c r="Z376" s="94"/>
      <c r="AA376" s="249"/>
    </row>
    <row r="377" spans="1:27" ht="12.75" hidden="1" customHeight="1" outlineLevel="2">
      <c r="A377" s="4"/>
      <c r="B377" s="4"/>
      <c r="C377" s="4"/>
      <c r="D377" s="19"/>
      <c r="E377" s="1291" t="s">
        <v>50</v>
      </c>
      <c r="F377" s="78"/>
      <c r="G377" s="112"/>
      <c r="H377" s="60"/>
      <c r="I377" s="60"/>
      <c r="J377" s="60"/>
      <c r="K377" s="60"/>
      <c r="L377" s="60"/>
      <c r="M377" s="148"/>
      <c r="N377" s="103"/>
      <c r="O377" s="60"/>
      <c r="P377" s="60"/>
      <c r="Q377" s="60"/>
      <c r="R377" s="60"/>
      <c r="S377" s="94"/>
      <c r="T377" s="94"/>
      <c r="U377" s="94"/>
      <c r="V377" s="94"/>
      <c r="W377" s="94"/>
      <c r="X377" s="94"/>
      <c r="Y377" s="94"/>
      <c r="Z377" s="94"/>
      <c r="AA377" s="249"/>
    </row>
    <row r="378" spans="1:27" hidden="1" outlineLevel="2">
      <c r="A378" s="4"/>
      <c r="B378" s="4"/>
      <c r="C378" s="4"/>
      <c r="D378" s="19"/>
      <c r="E378" s="1292"/>
      <c r="F378" s="78">
        <v>1</v>
      </c>
      <c r="G378" s="112"/>
      <c r="H378" s="133"/>
      <c r="I378" s="60">
        <f>IF(A21stdlife="n/a","n/a",IF(I$3&gt;(A21stdlife+$F378),('RFM input'!$H$351*(1+vanilla1)^0.5)-SUM($H378:H378),('RFM input'!$H$351*(1+vanilla1)^0.5)/A21stdlife))</f>
        <v>0</v>
      </c>
      <c r="J378" s="60">
        <f>IF(A21stdlife="n/a","n/a",IF(J$3&gt;(A21stdlife+$F378),('RFM input'!$H$351*(1+vanilla1)^0.5)-SUM($H378:I378),('RFM input'!$H$351*(1+vanilla1)^0.5)/A21stdlife))</f>
        <v>0</v>
      </c>
      <c r="K378" s="60">
        <f>IF(A21stdlife="n/a","n/a",IF(K$3&gt;(A21stdlife+$F378),('RFM input'!$H$351*(1+vanilla1)^0.5)-SUM($H378:J378),('RFM input'!$H$351*(1+vanilla1)^0.5)/A21stdlife))</f>
        <v>0</v>
      </c>
      <c r="L378" s="60">
        <f>IF(A21stdlife="n/a","n/a",IF(L$3&gt;(A21stdlife+$F378),('RFM input'!$H$351*(1+vanilla1)^0.5)-SUM($H378:K378),('RFM input'!$H$351*(1+vanilla1)^0.5)/A21stdlife))</f>
        <v>0</v>
      </c>
      <c r="M378" s="60">
        <f>IF(A21stdlife="n/a","n/a",IF(M$3&gt;(A21stdlife+$F378),('RFM input'!$H$351*(1+vanilla1)^0.5)-SUM($H378:L378),('RFM input'!$H$351*(1+vanilla1)^0.5)/A21stdlife))</f>
        <v>0</v>
      </c>
      <c r="N378" s="60">
        <f>IF(A21stdlife="n/a","n/a",IF(N$3&gt;(A21stdlife+$F378),('RFM input'!$H$351*(1+vanilla1)^0.5)-SUM($H378:M378),('RFM input'!$H$351*(1+vanilla1)^0.5)/A21stdlife))</f>
        <v>0</v>
      </c>
      <c r="O378" s="60">
        <f>IF(A21stdlife="n/a","n/a",IF(O$3&gt;(A21stdlife+$F378),('RFM input'!$H$351*(1+vanilla1)^0.5)-SUM($H378:N378),('RFM input'!$H$351*(1+vanilla1)^0.5)/A21stdlife))</f>
        <v>0</v>
      </c>
      <c r="P378" s="60">
        <f>IF(A21stdlife="n/a","n/a",IF(P$3&gt;(A21stdlife+$F378),('RFM input'!$H$351*(1+vanilla1)^0.5)-SUM($H378:O378),('RFM input'!$H$351*(1+vanilla1)^0.5)/A21stdlife))</f>
        <v>0</v>
      </c>
      <c r="Q378" s="60">
        <f>IF(A21stdlife="n/a","n/a",IF(Q$3&gt;(A21stdlife+$F378),('RFM input'!$H$351*(1+vanilla1)^0.5)-SUM($H378:P378),('RFM input'!$H$351*(1+vanilla1)^0.5)/A21stdlife))</f>
        <v>0</v>
      </c>
      <c r="R378" s="60"/>
      <c r="S378" s="94"/>
      <c r="T378" s="94"/>
      <c r="U378" s="94"/>
      <c r="V378" s="94"/>
      <c r="W378" s="94"/>
      <c r="X378" s="94"/>
      <c r="Y378" s="94"/>
      <c r="Z378" s="94"/>
      <c r="AA378" s="249"/>
    </row>
    <row r="379" spans="1:27" hidden="1" outlineLevel="2">
      <c r="A379" s="4"/>
      <c r="B379" s="4"/>
      <c r="C379" s="4"/>
      <c r="D379" s="19"/>
      <c r="E379" s="1292"/>
      <c r="F379" s="78">
        <v>2</v>
      </c>
      <c r="G379" s="112"/>
      <c r="H379" s="134"/>
      <c r="I379" s="135"/>
      <c r="J379" s="60">
        <f>IF(A21stdlife="n/a","n/a",IF(J$3&gt;(A21stdlife+$F379),('RFM input'!$I$351*(1+vanilla2)^0.5)-SUM($I379:I379),('RFM input'!$I$351*(1+vanilla2)^0.5)/A21stdlife))</f>
        <v>0</v>
      </c>
      <c r="K379" s="60">
        <f>IF(A21stdlife="n/a","n/a",IF(K$3&gt;(A21stdlife+$F379),('RFM input'!$I$351*(1+vanilla2)^0.5)-SUM($I379:J379),('RFM input'!$I$351*(1+vanilla2)^0.5)/A21stdlife))</f>
        <v>0</v>
      </c>
      <c r="L379" s="60">
        <f>IF(A21stdlife="n/a","n/a",IF(L$3&gt;(A21stdlife+$F379),('RFM input'!$I$351*(1+vanilla2)^0.5)-SUM($I379:K379),('RFM input'!$I$351*(1+vanilla2)^0.5)/A21stdlife))</f>
        <v>0</v>
      </c>
      <c r="M379" s="60">
        <f>IF(A21stdlife="n/a","n/a",IF(M$3&gt;(A21stdlife+$F379),('RFM input'!$I$351*(1+vanilla2)^0.5)-SUM($I379:L379),('RFM input'!$I$351*(1+vanilla2)^0.5)/A21stdlife))</f>
        <v>0</v>
      </c>
      <c r="N379" s="60">
        <f>IF(A21stdlife="n/a","n/a",IF(N$3&gt;(A21stdlife+$F379),('RFM input'!$I$351*(1+vanilla2)^0.5)-SUM($I379:M379),('RFM input'!$I$351*(1+vanilla2)^0.5)/A21stdlife))</f>
        <v>0</v>
      </c>
      <c r="O379" s="60">
        <f>IF(A21stdlife="n/a","n/a",IF(O$3&gt;(A21stdlife+$F379),('RFM input'!$I$351*(1+vanilla2)^0.5)-SUM($I379:N379),('RFM input'!$I$351*(1+vanilla2)^0.5)/A21stdlife))</f>
        <v>0</v>
      </c>
      <c r="P379" s="60">
        <f>IF(A21stdlife="n/a","n/a",IF(P$3&gt;(A21stdlife+$F379),('RFM input'!$I$351*(1+vanilla2)^0.5)-SUM($I379:O379),('RFM input'!$I$351*(1+vanilla2)^0.5)/A21stdlife))</f>
        <v>0</v>
      </c>
      <c r="Q379" s="60">
        <f>IF(A21stdlife="n/a","n/a",IF(Q$3&gt;(A21stdlife+$F379),('RFM input'!$I$351*(1+vanilla2)^0.5)-SUM($I379:P379),('RFM input'!$I$351*(1+vanilla2)^0.5)/A21stdlife))</f>
        <v>0</v>
      </c>
      <c r="R379" s="60"/>
      <c r="S379" s="94"/>
      <c r="T379" s="94"/>
      <c r="U379" s="94"/>
      <c r="V379" s="94"/>
      <c r="W379" s="94"/>
      <c r="X379" s="94"/>
      <c r="Y379" s="94"/>
      <c r="Z379" s="94"/>
      <c r="AA379" s="249"/>
    </row>
    <row r="380" spans="1:27" hidden="1" outlineLevel="2">
      <c r="A380" s="4"/>
      <c r="B380" s="4"/>
      <c r="C380" s="4"/>
      <c r="D380" s="19"/>
      <c r="E380" s="1292"/>
      <c r="F380" s="78">
        <v>3</v>
      </c>
      <c r="G380" s="112"/>
      <c r="H380" s="134"/>
      <c r="I380" s="136"/>
      <c r="J380" s="135"/>
      <c r="K380" s="60">
        <f>IF(A21stdlife="n/a","n/a",IF(K$3&gt;(A21stdlife+$F380),('RFM input'!$J$351*(1+vanilla3)^0.5)-SUM($J380:J380),('RFM input'!$J$351*(1+vanilla3)^0.5)/A21stdlife))</f>
        <v>0</v>
      </c>
      <c r="L380" s="60">
        <f>IF(A21stdlife="n/a","n/a",IF(L$3&gt;(A21stdlife+$F380),('RFM input'!$J$351*(1+vanilla3)^0.5)-SUM($J380:K380),('RFM input'!$J$351*(1+vanilla3)^0.5)/A21stdlife))</f>
        <v>0</v>
      </c>
      <c r="M380" s="60">
        <f>IF(A21stdlife="n/a","n/a",IF(M$3&gt;(A21stdlife+$F380),('RFM input'!$J$351*(1+vanilla3)^0.5)-SUM($J380:L380),('RFM input'!$J$351*(1+vanilla3)^0.5)/A21stdlife))</f>
        <v>0</v>
      </c>
      <c r="N380" s="60">
        <f>IF(A21stdlife="n/a","n/a",IF(N$3&gt;(A21stdlife+$F380),('RFM input'!$J$351*(1+vanilla3)^0.5)-SUM($J380:M380),('RFM input'!$J$351*(1+vanilla3)^0.5)/A21stdlife))</f>
        <v>0</v>
      </c>
      <c r="O380" s="60">
        <f>IF(A21stdlife="n/a","n/a",IF(O$3&gt;(A21stdlife+$F380),('RFM input'!$J$351*(1+vanilla3)^0.5)-SUM($J380:N380),('RFM input'!$J$351*(1+vanilla3)^0.5)/A21stdlife))</f>
        <v>0</v>
      </c>
      <c r="P380" s="60">
        <f>IF(A21stdlife="n/a","n/a",IF(P$3&gt;(A21stdlife+$F380),('RFM input'!$J$351*(1+vanilla3)^0.5)-SUM($J380:O380),('RFM input'!$J$351*(1+vanilla3)^0.5)/A21stdlife))</f>
        <v>0</v>
      </c>
      <c r="Q380" s="60">
        <f>IF(A21stdlife="n/a","n/a",IF(Q$3&gt;(A21stdlife+$F380),('RFM input'!$J$351*(1+vanilla3)^0.5)-SUM($J380:P380),('RFM input'!$J$351*(1+vanilla3)^0.5)/A21stdlife))</f>
        <v>0</v>
      </c>
      <c r="R380" s="60"/>
      <c r="S380" s="94"/>
      <c r="T380" s="94"/>
      <c r="U380" s="94"/>
      <c r="V380" s="94"/>
      <c r="W380" s="94"/>
      <c r="X380" s="94"/>
      <c r="Y380" s="94"/>
      <c r="Z380" s="94"/>
      <c r="AA380" s="249"/>
    </row>
    <row r="381" spans="1:27" hidden="1" outlineLevel="2">
      <c r="A381" s="4"/>
      <c r="B381" s="4"/>
      <c r="C381" s="4"/>
      <c r="D381" s="19"/>
      <c r="E381" s="1292"/>
      <c r="F381" s="78">
        <v>4</v>
      </c>
      <c r="G381" s="112"/>
      <c r="H381" s="134"/>
      <c r="I381" s="136"/>
      <c r="J381" s="136"/>
      <c r="K381" s="135"/>
      <c r="L381" s="60">
        <f>IF(A21stdlife="n/a","n/a",IF(L$3&gt;(A21stdlife+$F381),('RFM input'!$K$351*(1+vanilla4)^0.5)-SUM($K381:K381),('RFM input'!$K$351*(1+vanilla4)^0.5)/A21stdlife))</f>
        <v>0</v>
      </c>
      <c r="M381" s="60">
        <f>IF(A21stdlife="n/a","n/a",IF(M$3&gt;(A21stdlife+$F381),('RFM input'!$K$351*(1+vanilla4)^0.5)-SUM($K381:L381),('RFM input'!$K$351*(1+vanilla4)^0.5)/A21stdlife))</f>
        <v>0</v>
      </c>
      <c r="N381" s="60">
        <f>IF(A21stdlife="n/a","n/a",IF(N$3&gt;(A21stdlife+$F381),('RFM input'!$K$351*(1+vanilla4)^0.5)-SUM($K381:M381),('RFM input'!$K$351*(1+vanilla4)^0.5)/A21stdlife))</f>
        <v>0</v>
      </c>
      <c r="O381" s="60">
        <f>IF(A21stdlife="n/a","n/a",IF(O$3&gt;(A21stdlife+$F381),('RFM input'!$K$351*(1+vanilla4)^0.5)-SUM($K381:N381),('RFM input'!$K$351*(1+vanilla4)^0.5)/A21stdlife))</f>
        <v>0</v>
      </c>
      <c r="P381" s="60">
        <f>IF(A21stdlife="n/a","n/a",IF(P$3&gt;(A21stdlife+$F381),('RFM input'!$K$351*(1+vanilla4)^0.5)-SUM($K381:O381),('RFM input'!$K$351*(1+vanilla4)^0.5)/A21stdlife))</f>
        <v>0</v>
      </c>
      <c r="Q381" s="60">
        <f>IF(A21stdlife="n/a","n/a",IF(Q$3&gt;(A21stdlife+$F381),('RFM input'!$K$351*(1+vanilla4)^0.5)-SUM($K381:P381),('RFM input'!$K$351*(1+vanilla4)^0.5)/A21stdlife))</f>
        <v>0</v>
      </c>
      <c r="R381" s="60"/>
      <c r="S381" s="94"/>
      <c r="T381" s="94"/>
      <c r="U381" s="94"/>
      <c r="V381" s="94"/>
      <c r="W381" s="94"/>
      <c r="X381" s="94"/>
      <c r="Y381" s="94"/>
      <c r="Z381" s="94"/>
      <c r="AA381" s="249"/>
    </row>
    <row r="382" spans="1:27" hidden="1" outlineLevel="2">
      <c r="A382" s="4"/>
      <c r="B382" s="4"/>
      <c r="C382" s="4"/>
      <c r="D382" s="19"/>
      <c r="E382" s="1292"/>
      <c r="F382" s="78">
        <v>5</v>
      </c>
      <c r="G382" s="20"/>
      <c r="H382" s="134"/>
      <c r="I382" s="136"/>
      <c r="J382" s="136"/>
      <c r="K382" s="136"/>
      <c r="L382" s="135"/>
      <c r="M382" s="60">
        <f>IF(A21stdlife="n/a","n/a",IF(M$3&gt;(A21stdlife+$F382),('RFM input'!$L$351*(1+vanilla5)^0.5)-SUM($L382:L382),('RFM input'!$L$351*(1+vanilla5)^0.5)/A21stdlife))</f>
        <v>0</v>
      </c>
      <c r="N382" s="60">
        <f>IF(A21stdlife="n/a","n/a",IF(N$3&gt;(A21stdlife+$F382),('RFM input'!$L$351*(1+vanilla5)^0.5)-SUM($L382:M382),('RFM input'!$L$351*(1+vanilla5)^0.5)/A21stdlife))</f>
        <v>0</v>
      </c>
      <c r="O382" s="60">
        <f>IF(A21stdlife="n/a","n/a",IF(O$3&gt;(A21stdlife+$F382),('RFM input'!$L$351*(1+vanilla5)^0.5)-SUM($L382:N382),('RFM input'!$L$351*(1+vanilla5)^0.5)/A21stdlife))</f>
        <v>0</v>
      </c>
      <c r="P382" s="60">
        <f>IF(A21stdlife="n/a","n/a",IF(P$3&gt;(A21stdlife+$F382),('RFM input'!$L$351*(1+vanilla5)^0.5)-SUM($L382:O382),('RFM input'!$L$351*(1+vanilla5)^0.5)/A21stdlife))</f>
        <v>0</v>
      </c>
      <c r="Q382" s="60">
        <f>IF(A21stdlife="n/a","n/a",IF(Q$3&gt;(A21stdlife+$F382),('RFM input'!$L$351*(1+vanilla5)^0.5)-SUM($L382:P382),('RFM input'!$L$351*(1+vanilla5)^0.5)/A21stdlife))</f>
        <v>0</v>
      </c>
      <c r="R382" s="60"/>
      <c r="S382" s="94"/>
      <c r="T382" s="94"/>
      <c r="U382" s="94"/>
      <c r="V382" s="94"/>
      <c r="W382" s="94"/>
      <c r="X382" s="94"/>
      <c r="Y382" s="94"/>
      <c r="Z382" s="94"/>
      <c r="AA382" s="249"/>
    </row>
    <row r="383" spans="1:27" hidden="1" outlineLevel="2">
      <c r="A383" s="4"/>
      <c r="B383" s="4"/>
      <c r="C383" s="4"/>
      <c r="D383" s="19"/>
      <c r="E383" s="1292"/>
      <c r="F383" s="78">
        <v>6</v>
      </c>
      <c r="G383" s="20"/>
      <c r="H383" s="134"/>
      <c r="I383" s="136"/>
      <c r="J383" s="136"/>
      <c r="K383" s="136"/>
      <c r="L383" s="136"/>
      <c r="M383" s="135"/>
      <c r="N383" s="60">
        <f>IF(A21stdlife="n/a","n/a",IF(N$3&gt;(A21stdlife+$F383),('RFM input'!$M$351*(1+vanilla6)^0.5)-SUM($M383:M383),('RFM input'!$M$351*(1+vanilla6)^0.5)/A21stdlife))</f>
        <v>0</v>
      </c>
      <c r="O383" s="60">
        <f>IF(A21stdlife="n/a","n/a",IF(O$3&gt;(A21stdlife+$F383),('RFM input'!$M$351*(1+vanilla6)^0.5)-SUM($M383:N383),('RFM input'!$M$351*(1+vanilla6)^0.5)/A21stdlife))</f>
        <v>0</v>
      </c>
      <c r="P383" s="60">
        <f>IF(A21stdlife="n/a","n/a",IF(P$3&gt;(A21stdlife+$F383),('RFM input'!$M$351*(1+vanilla6)^0.5)-SUM($M383:O383),('RFM input'!$M$351*(1+vanilla6)^0.5)/A21stdlife))</f>
        <v>0</v>
      </c>
      <c r="Q383" s="60">
        <f>IF(A21stdlife="n/a","n/a",IF(Q$3&gt;(A21stdlife+$F383),('RFM input'!$M$351*(1+vanilla6)^0.5)-SUM($M383:P383),('RFM input'!$M$351*(1+vanilla6)^0.5)/A21stdlife))</f>
        <v>0</v>
      </c>
      <c r="R383" s="60"/>
      <c r="S383" s="94"/>
      <c r="T383" s="94"/>
      <c r="U383" s="94"/>
      <c r="V383" s="94"/>
      <c r="W383" s="94"/>
      <c r="X383" s="94"/>
      <c r="Y383" s="94"/>
      <c r="Z383" s="94"/>
      <c r="AA383" s="249"/>
    </row>
    <row r="384" spans="1:27" hidden="1" outlineLevel="2">
      <c r="A384" s="4"/>
      <c r="B384" s="4"/>
      <c r="C384" s="4"/>
      <c r="D384" s="19"/>
      <c r="E384" s="1292"/>
      <c r="F384" s="78">
        <v>7</v>
      </c>
      <c r="G384" s="20"/>
      <c r="H384" s="134"/>
      <c r="I384" s="136"/>
      <c r="J384" s="136"/>
      <c r="K384" s="136"/>
      <c r="L384" s="136"/>
      <c r="M384" s="136"/>
      <c r="N384" s="135"/>
      <c r="O384" s="60">
        <f>IF(A22stdlife="n/a","n/a",IF(O$3&gt;(A22stdlife+$F384),('RFM input'!N$351*(1+vanilla7)^0.5)-SUM($N384:N384),('RFM input'!$N$351*(1+vanilla7)^0.5)/A21stdlife))</f>
        <v>0</v>
      </c>
      <c r="P384" s="60">
        <f>IF(A22stdlife="n/a","n/a",IF(P$3&gt;(A22stdlife+$F384),('RFM input'!O$351*(1+vanilla7)^0.5)-SUM($N384:O384),('RFM input'!$N$351*(1+vanilla7)^0.5)/A21stdlife))</f>
        <v>0</v>
      </c>
      <c r="Q384" s="60">
        <f>IF(A22stdlife="n/a","n/a",IF(Q$3&gt;(A22stdlife+$F384),('RFM input'!P$351*(1+vanilla7)^0.5)-SUM($N384:P384),('RFM input'!$N$351*(1+vanilla7)^0.5)/A21stdlife))</f>
        <v>0</v>
      </c>
      <c r="R384" s="60"/>
      <c r="S384" s="94"/>
      <c r="T384" s="94"/>
      <c r="U384" s="94"/>
      <c r="V384" s="94"/>
      <c r="W384" s="94"/>
      <c r="X384" s="94"/>
      <c r="Y384" s="94"/>
      <c r="Z384" s="94"/>
      <c r="AA384" s="249"/>
    </row>
    <row r="385" spans="1:27" hidden="1" outlineLevel="2">
      <c r="A385" s="4"/>
      <c r="B385" s="4"/>
      <c r="C385" s="4"/>
      <c r="D385" s="19"/>
      <c r="E385" s="1292"/>
      <c r="F385" s="78">
        <v>8</v>
      </c>
      <c r="G385" s="20"/>
      <c r="H385" s="134"/>
      <c r="I385" s="136"/>
      <c r="J385" s="136"/>
      <c r="K385" s="136"/>
      <c r="L385" s="136"/>
      <c r="M385" s="136"/>
      <c r="N385" s="136"/>
      <c r="O385" s="135"/>
      <c r="P385" s="60">
        <f>IF(A21stdlife="n/a","n/a",IF(P$3&gt;(A21stdlife+$F385),('RFM input'!$O$351*(1+vanilla8)^0.5)-SUM($O385:O385),('RFM input'!$O$351*(1+vanilla8)^0.5)/A21stdlife))</f>
        <v>0</v>
      </c>
      <c r="Q385" s="60">
        <f>IF(A21stdlife="n/a","n/a",IF(Q$3&gt;(A21stdlife+$F385),('RFM input'!$O$351*(1+vanilla8)^0.5)-SUM($O385:P385),('RFM input'!$O$351*(1+vanilla8)^0.5)/A21stdlife))</f>
        <v>0</v>
      </c>
      <c r="R385" s="60"/>
      <c r="S385" s="94"/>
      <c r="T385" s="94"/>
      <c r="U385" s="94"/>
      <c r="V385" s="94"/>
      <c r="W385" s="94"/>
      <c r="X385" s="94"/>
      <c r="Y385" s="94"/>
      <c r="Z385" s="94"/>
      <c r="AA385" s="249"/>
    </row>
    <row r="386" spans="1:27" hidden="1" outlineLevel="2">
      <c r="A386" s="4"/>
      <c r="B386" s="4"/>
      <c r="C386" s="4"/>
      <c r="D386" s="19"/>
      <c r="E386" s="1292"/>
      <c r="F386" s="78">
        <v>9</v>
      </c>
      <c r="G386" s="20"/>
      <c r="H386" s="134"/>
      <c r="I386" s="136"/>
      <c r="J386" s="136"/>
      <c r="K386" s="136"/>
      <c r="L386" s="136"/>
      <c r="M386" s="136"/>
      <c r="N386" s="136"/>
      <c r="O386" s="136"/>
      <c r="P386" s="135"/>
      <c r="Q386" s="60">
        <f>IF(A21stdlife="n/a","n/a",IF(Q$3&gt;(A21stdlife+$F386),('RFM input'!$P$351*(1+vanilla9)^0.5)-SUM($P386:P386),('RFM input'!$P$351*(1+vanilla9)^0.5)/A21stdlife))</f>
        <v>0</v>
      </c>
      <c r="R386" s="60"/>
      <c r="S386" s="94"/>
      <c r="T386" s="94"/>
      <c r="U386" s="94"/>
      <c r="V386" s="94"/>
      <c r="W386" s="94"/>
      <c r="X386" s="94"/>
      <c r="Y386" s="94"/>
      <c r="Z386" s="94"/>
      <c r="AA386" s="249"/>
    </row>
    <row r="387" spans="1:27" hidden="1" outlineLevel="2">
      <c r="A387" s="4"/>
      <c r="B387" s="4"/>
      <c r="C387" s="4"/>
      <c r="D387" s="19"/>
      <c r="E387" s="1292"/>
      <c r="F387" s="79">
        <v>10</v>
      </c>
      <c r="G387" s="20"/>
      <c r="H387" s="134"/>
      <c r="I387" s="136"/>
      <c r="J387" s="136"/>
      <c r="K387" s="136"/>
      <c r="L387" s="136"/>
      <c r="M387" s="136"/>
      <c r="N387" s="136"/>
      <c r="O387" s="136"/>
      <c r="P387" s="136"/>
      <c r="Q387" s="135"/>
      <c r="R387" s="60"/>
      <c r="S387" s="94"/>
      <c r="T387" s="94"/>
      <c r="U387" s="94"/>
      <c r="V387" s="94"/>
      <c r="W387" s="94"/>
      <c r="X387" s="94"/>
      <c r="Y387" s="94"/>
      <c r="Z387" s="94"/>
      <c r="AA387" s="249"/>
    </row>
    <row r="388" spans="1:27" hidden="1" outlineLevel="1" collapsed="1">
      <c r="A388" s="4"/>
      <c r="B388" s="4"/>
      <c r="C388" s="4"/>
      <c r="D388" s="218">
        <f>Asset21</f>
        <v>0</v>
      </c>
      <c r="E388" s="4"/>
      <c r="F388" s="4"/>
      <c r="G388" s="112"/>
      <c r="H388" s="435">
        <f>IF('RFM input'!$E$396='RFM input'!$G$395,-'RFM input'!H421,-SUM(H376:H387))</f>
        <v>0</v>
      </c>
      <c r="I388" s="435">
        <f>IF('RFM input'!$E$396='RFM input'!$G$395,-'RFM input'!I421,-SUM(I376:I387))</f>
        <v>0</v>
      </c>
      <c r="J388" s="435">
        <f>IF(COUNT($H388:I388)&gt;='RFM input'!$AA$7,0,IF('RFM input'!$E$396='RFM input'!$G$395,-'RFM input'!J421,-SUM(J376:J387)))</f>
        <v>0</v>
      </c>
      <c r="K388" s="435">
        <f>IF(COUNT($H388:J388)&gt;='RFM input'!$AA$7,0,IF('RFM input'!$E$396='RFM input'!$G$395,-'RFM input'!K421,-SUM(K376:K387)))</f>
        <v>0</v>
      </c>
      <c r="L388" s="435">
        <f>IF(COUNT($H388:K388)&gt;='RFM input'!$AA$7,0,IF('RFM input'!$E$396='RFM input'!$G$395,-'RFM input'!L421,-SUM(L376:L387)))</f>
        <v>0</v>
      </c>
      <c r="M388" s="435">
        <f>IF(COUNT($H388:L388)&gt;='RFM input'!$AA$7,0,IF('RFM input'!$E$396='RFM input'!$G$395,-'RFM input'!M421,-SUM(M376:M387)))</f>
        <v>0</v>
      </c>
      <c r="N388" s="435">
        <f>IF(COUNT($H388:M388)&gt;='RFM input'!$AA$7,0,IF('RFM input'!$E$396='RFM input'!$G$395,-'RFM input'!N421,-SUM(N376:N387)))</f>
        <v>0</v>
      </c>
      <c r="O388" s="435">
        <f>IF(COUNT($H388:N388)&gt;='RFM input'!$AA$7,0,IF('RFM input'!$E$396='RFM input'!$G$395,-'RFM input'!O421,-SUM(O376:O387)))</f>
        <v>0</v>
      </c>
      <c r="P388" s="435">
        <f>IF(COUNT($H388:O388)&gt;='RFM input'!$AA$7,0,IF('RFM input'!$E$396='RFM input'!$G$395,-'RFM input'!P421,-SUM(P376:P387)))</f>
        <v>0</v>
      </c>
      <c r="Q388" s="435">
        <f>IF(COUNT($H388:P388)&gt;='RFM input'!$AA$7,0,IF('RFM input'!$E$396='RFM input'!$G$395,-'RFM input'!Q421,-SUM(Q376:Q387)))</f>
        <v>0</v>
      </c>
      <c r="R388" s="58"/>
      <c r="S388" s="96"/>
      <c r="T388" s="96"/>
      <c r="U388" s="96"/>
      <c r="V388" s="96"/>
      <c r="W388" s="96"/>
      <c r="X388" s="96"/>
      <c r="Y388" s="96"/>
      <c r="Z388" s="96"/>
      <c r="AA388" s="249"/>
    </row>
    <row r="389" spans="1:27" hidden="1" outlineLevel="2">
      <c r="A389" s="4"/>
      <c r="B389" s="4"/>
      <c r="C389" s="219">
        <f>Asset22</f>
        <v>0</v>
      </c>
      <c r="D389" s="146"/>
      <c r="E389" s="25" t="s">
        <v>23</v>
      </c>
      <c r="F389" s="24"/>
      <c r="G389" s="167"/>
      <c r="H389" s="436">
        <f>IF(H$3&gt;A22remlife,A22value-SUM($G389:G389),IF(A22remlife="N/A","n/a",A22value/A22remlife))</f>
        <v>0</v>
      </c>
      <c r="I389" s="436">
        <f>IF(I$3&gt;A22remlife,A22value-SUM($G389:H389),IF(A22remlife="N/A","n/a",A22value/A22remlife))</f>
        <v>0</v>
      </c>
      <c r="J389" s="436">
        <f>IF(J$3&gt;A22remlife,A22value-SUM($G389:I389),IF(A22remlife="N/A","n/a",A22value/A22remlife))</f>
        <v>0</v>
      </c>
      <c r="K389" s="436">
        <f>IF(K$3&gt;A22remlife,A22value-SUM($G389:J389),IF(A22remlife="N/A","n/a",A22value/A22remlife))</f>
        <v>0</v>
      </c>
      <c r="L389" s="436">
        <f>IF(L$3&gt;A22remlife,A22value-SUM($G389:K389),IF(A22remlife="N/A","n/a",A22value/A22remlife))</f>
        <v>0</v>
      </c>
      <c r="M389" s="436">
        <f>IF(M$3&gt;A22remlife,A22value-SUM($G389:L389),IF(A22remlife="N/A","n/a",A22value/A22remlife))</f>
        <v>0</v>
      </c>
      <c r="N389" s="436">
        <f>IF(N$3&gt;A22remlife,A22value-SUM($G389:M389),IF(A22remlife="N/A","n/a",A22value/A22remlife))</f>
        <v>0</v>
      </c>
      <c r="O389" s="436">
        <f>IF(O$3&gt;A22remlife,A22value-SUM($G389:N389),IF(A22remlife="N/A","n/a",A22value/A22remlife))</f>
        <v>0</v>
      </c>
      <c r="P389" s="436">
        <f>IF(P$3&gt;A22remlife,A22value-SUM($G389:O389),IF(A22remlife="N/A","n/a",A22value/A22remlife))</f>
        <v>0</v>
      </c>
      <c r="Q389" s="436">
        <f>IF(Q$3&gt;A22remlife,A22value-SUM($G389:P389),IF(A22remlife="N/A","n/a",A22value/A22remlife))</f>
        <v>0</v>
      </c>
      <c r="R389" s="59"/>
      <c r="S389" s="94"/>
      <c r="T389" s="94"/>
      <c r="U389" s="94"/>
      <c r="V389" s="94"/>
      <c r="W389" s="94"/>
      <c r="X389" s="94"/>
      <c r="Y389" s="94"/>
      <c r="Z389" s="94"/>
      <c r="AA389" s="249"/>
    </row>
    <row r="390" spans="1:27" ht="12.75" hidden="1" customHeight="1" outlineLevel="2">
      <c r="A390" s="4"/>
      <c r="B390" s="4"/>
      <c r="C390" s="4"/>
      <c r="D390" s="19"/>
      <c r="E390" s="1291" t="s">
        <v>50</v>
      </c>
      <c r="F390" s="78"/>
      <c r="G390" s="112"/>
      <c r="H390" s="60"/>
      <c r="I390" s="60"/>
      <c r="J390" s="60"/>
      <c r="K390" s="60"/>
      <c r="L390" s="60"/>
      <c r="M390" s="148"/>
      <c r="N390" s="103"/>
      <c r="O390" s="60"/>
      <c r="P390" s="60"/>
      <c r="Q390" s="60"/>
      <c r="R390" s="60"/>
      <c r="S390" s="94"/>
      <c r="T390" s="94"/>
      <c r="U390" s="94"/>
      <c r="V390" s="94"/>
      <c r="W390" s="94"/>
      <c r="X390" s="94"/>
      <c r="Y390" s="94"/>
      <c r="Z390" s="94"/>
      <c r="AA390" s="249"/>
    </row>
    <row r="391" spans="1:27" hidden="1" outlineLevel="2">
      <c r="A391" s="4"/>
      <c r="B391" s="4"/>
      <c r="C391" s="4"/>
      <c r="D391" s="19"/>
      <c r="E391" s="1292"/>
      <c r="F391" s="78">
        <v>1</v>
      </c>
      <c r="G391" s="112"/>
      <c r="H391" s="133"/>
      <c r="I391" s="60">
        <f>IF(A22stdlife="n/a","n/a",IF(I$3&gt;(A22stdlife+$F391),('RFM input'!$H$352*(1+vanilla1)^0.5)-SUM($H391:H391),('RFM input'!$H$352*(1+vanilla1)^0.5)/A22stdlife))</f>
        <v>0</v>
      </c>
      <c r="J391" s="60">
        <f>IF(A22stdlife="n/a","n/a",IF(J$3&gt;(A22stdlife+$F391),('RFM input'!$H$352*(1+vanilla1)^0.5)-SUM($H391:I391),('RFM input'!$H$352*(1+vanilla1)^0.5)/A22stdlife))</f>
        <v>0</v>
      </c>
      <c r="K391" s="60">
        <f>IF(A22stdlife="n/a","n/a",IF(K$3&gt;(A22stdlife+$F391),('RFM input'!$H$352*(1+vanilla1)^0.5)-SUM($H391:J391),('RFM input'!$H$352*(1+vanilla1)^0.5)/A22stdlife))</f>
        <v>0</v>
      </c>
      <c r="L391" s="60">
        <f>IF(A22stdlife="n/a","n/a",IF(L$3&gt;(A22stdlife+$F391),('RFM input'!$H$352*(1+vanilla1)^0.5)-SUM($H391:K391),('RFM input'!$H$352*(1+vanilla1)^0.5)/A22stdlife))</f>
        <v>0</v>
      </c>
      <c r="M391" s="60">
        <f>IF(A22stdlife="n/a","n/a",IF(M$3&gt;(A22stdlife+$F391),('RFM input'!$H$352*(1+vanilla1)^0.5)-SUM($H391:L391),('RFM input'!$H$352*(1+vanilla1)^0.5)/A22stdlife))</f>
        <v>0</v>
      </c>
      <c r="N391" s="60">
        <f>IF(A22stdlife="n/a","n/a",IF(N$3&gt;(A22stdlife+$F391),('RFM input'!$H$352*(1+vanilla1)^0.5)-SUM($H391:M391),('RFM input'!$H$352*(1+vanilla1)^0.5)/A22stdlife))</f>
        <v>0</v>
      </c>
      <c r="O391" s="60">
        <f>IF(A22stdlife="n/a","n/a",IF(O$3&gt;(A22stdlife+$F391),('RFM input'!$H$352*(1+vanilla1)^0.5)-SUM($H391:N391),('RFM input'!$H$352*(1+vanilla1)^0.5)/A22stdlife))</f>
        <v>0</v>
      </c>
      <c r="P391" s="60">
        <f>IF(A22stdlife="n/a","n/a",IF(P$3&gt;(A22stdlife+$F391),('RFM input'!$H$352*(1+vanilla1)^0.5)-SUM($H391:O391),('RFM input'!$H$352*(1+vanilla1)^0.5)/A22stdlife))</f>
        <v>0</v>
      </c>
      <c r="Q391" s="60">
        <f>IF(A22stdlife="n/a","n/a",IF(Q$3&gt;(A22stdlife+$F391),('RFM input'!$H$352*(1+vanilla1)^0.5)-SUM($H391:P391),('RFM input'!$H$352*(1+vanilla1)^0.5)/A22stdlife))</f>
        <v>0</v>
      </c>
      <c r="R391" s="60"/>
      <c r="S391" s="94"/>
      <c r="T391" s="94"/>
      <c r="U391" s="94"/>
      <c r="V391" s="94"/>
      <c r="W391" s="94"/>
      <c r="X391" s="94"/>
      <c r="Y391" s="94"/>
      <c r="Z391" s="94"/>
      <c r="AA391" s="249"/>
    </row>
    <row r="392" spans="1:27" hidden="1" outlineLevel="2">
      <c r="A392" s="4"/>
      <c r="B392" s="4"/>
      <c r="C392" s="4"/>
      <c r="D392" s="19"/>
      <c r="E392" s="1292"/>
      <c r="F392" s="78">
        <v>2</v>
      </c>
      <c r="G392" s="112"/>
      <c r="H392" s="134"/>
      <c r="I392" s="135"/>
      <c r="J392" s="60">
        <f>IF(A22stdlife="n/a","n/a",IF(J$3&gt;(A22stdlife+$F392),('RFM input'!$I$352*(1+vanilla2)^0.5)-SUM($I392:I392),('RFM input'!$I$352*(1+vanilla2)^0.5)/A22stdlife))</f>
        <v>0</v>
      </c>
      <c r="K392" s="60">
        <f>IF(A22stdlife="n/a","n/a",IF(K$3&gt;(A22stdlife+$F392),('RFM input'!$I$352*(1+vanilla2)^0.5)-SUM($I392:J392),('RFM input'!$I$352*(1+vanilla2)^0.5)/A22stdlife))</f>
        <v>0</v>
      </c>
      <c r="L392" s="60">
        <f>IF(A22stdlife="n/a","n/a",IF(L$3&gt;(A22stdlife+$F392),('RFM input'!$I$352*(1+vanilla2)^0.5)-SUM($I392:K392),('RFM input'!$I$352*(1+vanilla2)^0.5)/A22stdlife))</f>
        <v>0</v>
      </c>
      <c r="M392" s="60">
        <f>IF(A22stdlife="n/a","n/a",IF(M$3&gt;(A22stdlife+$F392),('RFM input'!$I$352*(1+vanilla2)^0.5)-SUM($I392:L392),('RFM input'!$I$352*(1+vanilla2)^0.5)/A22stdlife))</f>
        <v>0</v>
      </c>
      <c r="N392" s="60">
        <f>IF(A22stdlife="n/a","n/a",IF(N$3&gt;(A22stdlife+$F392),('RFM input'!$I$352*(1+vanilla2)^0.5)-SUM($I392:M392),('RFM input'!$I$352*(1+vanilla2)^0.5)/A22stdlife))</f>
        <v>0</v>
      </c>
      <c r="O392" s="60">
        <f>IF(A22stdlife="n/a","n/a",IF(O$3&gt;(A22stdlife+$F392),('RFM input'!$I$352*(1+vanilla2)^0.5)-SUM($I392:N392),('RFM input'!$I$352*(1+vanilla2)^0.5)/A22stdlife))</f>
        <v>0</v>
      </c>
      <c r="P392" s="60">
        <f>IF(A22stdlife="n/a","n/a",IF(P$3&gt;(A22stdlife+$F392),('RFM input'!$I$352*(1+vanilla2)^0.5)-SUM($I392:O392),('RFM input'!$I$352*(1+vanilla2)^0.5)/A22stdlife))</f>
        <v>0</v>
      </c>
      <c r="Q392" s="60">
        <f>IF(A22stdlife="n/a","n/a",IF(Q$3&gt;(A22stdlife+$F392),('RFM input'!$I$352*(1+vanilla2)^0.5)-SUM($I392:P392),('RFM input'!$I$352*(1+vanilla2)^0.5)/A22stdlife))</f>
        <v>0</v>
      </c>
      <c r="R392" s="60"/>
      <c r="S392" s="94"/>
      <c r="T392" s="94"/>
      <c r="U392" s="94"/>
      <c r="V392" s="94"/>
      <c r="W392" s="94"/>
      <c r="X392" s="94"/>
      <c r="Y392" s="94"/>
      <c r="Z392" s="94"/>
      <c r="AA392" s="249"/>
    </row>
    <row r="393" spans="1:27" hidden="1" outlineLevel="2">
      <c r="A393" s="4"/>
      <c r="B393" s="4"/>
      <c r="C393" s="4"/>
      <c r="D393" s="19"/>
      <c r="E393" s="1292"/>
      <c r="F393" s="78">
        <v>3</v>
      </c>
      <c r="G393" s="112"/>
      <c r="H393" s="134"/>
      <c r="I393" s="136"/>
      <c r="J393" s="135"/>
      <c r="K393" s="60">
        <f>IF(A22stdlife="n/a","n/a",IF(K$3&gt;(A22stdlife+$F393),('RFM input'!$J$352*(1+vanilla3)^0.5)-SUM($J393:J393),('RFM input'!$J$352*(1+vanilla3)^0.5)/A22stdlife))</f>
        <v>0</v>
      </c>
      <c r="L393" s="60">
        <f>IF(A22stdlife="n/a","n/a",IF(L$3&gt;(A22stdlife+$F393),('RFM input'!$J$352*(1+vanilla3)^0.5)-SUM($J393:K393),('RFM input'!$J$352*(1+vanilla3)^0.5)/A22stdlife))</f>
        <v>0</v>
      </c>
      <c r="M393" s="60">
        <f>IF(A22stdlife="n/a","n/a",IF(M$3&gt;(A22stdlife+$F393),('RFM input'!$J$352*(1+vanilla3)^0.5)-SUM($J393:L393),('RFM input'!$J$352*(1+vanilla3)^0.5)/A22stdlife))</f>
        <v>0</v>
      </c>
      <c r="N393" s="60">
        <f>IF(A22stdlife="n/a","n/a",IF(N$3&gt;(A22stdlife+$F393),('RFM input'!$J$352*(1+vanilla3)^0.5)-SUM($J393:M393),('RFM input'!$J$352*(1+vanilla3)^0.5)/A22stdlife))</f>
        <v>0</v>
      </c>
      <c r="O393" s="60">
        <f>IF(A22stdlife="n/a","n/a",IF(O$3&gt;(A22stdlife+$F393),('RFM input'!$J$352*(1+vanilla3)^0.5)-SUM($J393:N393),('RFM input'!$J$352*(1+vanilla3)^0.5)/A22stdlife))</f>
        <v>0</v>
      </c>
      <c r="P393" s="60">
        <f>IF(A22stdlife="n/a","n/a",IF(P$3&gt;(A22stdlife+$F393),('RFM input'!$J$352*(1+vanilla3)^0.5)-SUM($J393:O393),('RFM input'!$J$352*(1+vanilla3)^0.5)/A22stdlife))</f>
        <v>0</v>
      </c>
      <c r="Q393" s="60">
        <f>IF(A22stdlife="n/a","n/a",IF(Q$3&gt;(A22stdlife+$F393),('RFM input'!$J$352*(1+vanilla3)^0.5)-SUM($J393:P393),('RFM input'!$J$352*(1+vanilla3)^0.5)/A22stdlife))</f>
        <v>0</v>
      </c>
      <c r="R393" s="60"/>
      <c r="S393" s="94"/>
      <c r="T393" s="94"/>
      <c r="U393" s="94"/>
      <c r="V393" s="94"/>
      <c r="W393" s="94"/>
      <c r="X393" s="94"/>
      <c r="Y393" s="94"/>
      <c r="Z393" s="94"/>
      <c r="AA393" s="249"/>
    </row>
    <row r="394" spans="1:27" hidden="1" outlineLevel="2">
      <c r="A394" s="4"/>
      <c r="B394" s="4"/>
      <c r="C394" s="4"/>
      <c r="D394" s="19"/>
      <c r="E394" s="1292"/>
      <c r="F394" s="78">
        <v>4</v>
      </c>
      <c r="G394" s="112"/>
      <c r="H394" s="134"/>
      <c r="I394" s="136"/>
      <c r="J394" s="136"/>
      <c r="K394" s="135"/>
      <c r="L394" s="60">
        <f>IF(A22stdlife="n/a","n/a",IF(L$3&gt;(A22stdlife+$F394),('RFM input'!$K$352*(1+vanilla4)^0.5)-SUM($K394:K394),('RFM input'!$K$352*(1+vanilla4)^0.5)/A22stdlife))</f>
        <v>0</v>
      </c>
      <c r="M394" s="60">
        <f>IF(A22stdlife="n/a","n/a",IF(M$3&gt;(A22stdlife+$F394),('RFM input'!$K$352*(1+vanilla4)^0.5)-SUM($K394:L394),('RFM input'!$K$352*(1+vanilla4)^0.5)/A22stdlife))</f>
        <v>0</v>
      </c>
      <c r="N394" s="60">
        <f>IF(A22stdlife="n/a","n/a",IF(N$3&gt;(A22stdlife+$F394),('RFM input'!$K$352*(1+vanilla4)^0.5)-SUM($K394:M394),('RFM input'!$K$352*(1+vanilla4)^0.5)/A22stdlife))</f>
        <v>0</v>
      </c>
      <c r="O394" s="60">
        <f>IF(A22stdlife="n/a","n/a",IF(O$3&gt;(A22stdlife+$F394),('RFM input'!$K$352*(1+vanilla4)^0.5)-SUM($K394:N394),('RFM input'!$K$352*(1+vanilla4)^0.5)/A22stdlife))</f>
        <v>0</v>
      </c>
      <c r="P394" s="60">
        <f>IF(A22stdlife="n/a","n/a",IF(P$3&gt;(A22stdlife+$F394),('RFM input'!$K$352*(1+vanilla4)^0.5)-SUM($K394:O394),('RFM input'!$K$352*(1+vanilla4)^0.5)/A22stdlife))</f>
        <v>0</v>
      </c>
      <c r="Q394" s="60">
        <f>IF(A22stdlife="n/a","n/a",IF(Q$3&gt;(A22stdlife+$F394),('RFM input'!$K$352*(1+vanilla4)^0.5)-SUM($K394:P394),('RFM input'!$K$352*(1+vanilla4)^0.5)/A22stdlife))</f>
        <v>0</v>
      </c>
      <c r="R394" s="60"/>
      <c r="S394" s="94"/>
      <c r="T394" s="94"/>
      <c r="U394" s="94"/>
      <c r="V394" s="94"/>
      <c r="W394" s="94"/>
      <c r="X394" s="94"/>
      <c r="Y394" s="94"/>
      <c r="Z394" s="94"/>
      <c r="AA394" s="249"/>
    </row>
    <row r="395" spans="1:27" hidden="1" outlineLevel="2">
      <c r="A395" s="4"/>
      <c r="B395" s="4"/>
      <c r="C395" s="4"/>
      <c r="D395" s="19"/>
      <c r="E395" s="1292"/>
      <c r="F395" s="78">
        <v>5</v>
      </c>
      <c r="G395" s="20"/>
      <c r="H395" s="134"/>
      <c r="I395" s="136"/>
      <c r="J395" s="136"/>
      <c r="K395" s="136"/>
      <c r="L395" s="135"/>
      <c r="M395" s="60">
        <f>IF(A22stdlife="n/a","n/a",IF(M$3&gt;(A22stdlife+$F395),('RFM input'!$L$352*(1+vanilla5)^0.5)-SUM($L395:L395),('RFM input'!$L$352*(1+vanilla5)^0.5)/A22stdlife))</f>
        <v>0</v>
      </c>
      <c r="N395" s="60">
        <f>IF(A22stdlife="n/a","n/a",IF(N$3&gt;(A22stdlife+$F395),('RFM input'!$L$352*(1+vanilla5)^0.5)-SUM($L395:M395),('RFM input'!$L$352*(1+vanilla5)^0.5)/A22stdlife))</f>
        <v>0</v>
      </c>
      <c r="O395" s="60">
        <f>IF(A22stdlife="n/a","n/a",IF(O$3&gt;(A22stdlife+$F395),('RFM input'!$L$352*(1+vanilla5)^0.5)-SUM($L395:N395),('RFM input'!$L$352*(1+vanilla5)^0.5)/A22stdlife))</f>
        <v>0</v>
      </c>
      <c r="P395" s="60">
        <f>IF(A22stdlife="n/a","n/a",IF(P$3&gt;(A22stdlife+$F395),('RFM input'!$L$352*(1+vanilla5)^0.5)-SUM($L395:O395),('RFM input'!$L$352*(1+vanilla5)^0.5)/A22stdlife))</f>
        <v>0</v>
      </c>
      <c r="Q395" s="60">
        <f>IF(A22stdlife="n/a","n/a",IF(Q$3&gt;(A22stdlife+$F395),('RFM input'!$L$352*(1+vanilla5)^0.5)-SUM($L395:P395),('RFM input'!$L$352*(1+vanilla5)^0.5)/A22stdlife))</f>
        <v>0</v>
      </c>
      <c r="R395" s="60"/>
      <c r="S395" s="94"/>
      <c r="T395" s="94"/>
      <c r="U395" s="94"/>
      <c r="V395" s="94"/>
      <c r="W395" s="94"/>
      <c r="X395" s="94"/>
      <c r="Y395" s="94"/>
      <c r="Z395" s="94"/>
      <c r="AA395" s="249"/>
    </row>
    <row r="396" spans="1:27" hidden="1" outlineLevel="2">
      <c r="A396" s="4"/>
      <c r="B396" s="4"/>
      <c r="C396" s="4"/>
      <c r="D396" s="19"/>
      <c r="E396" s="1292"/>
      <c r="F396" s="78">
        <v>6</v>
      </c>
      <c r="G396" s="20"/>
      <c r="H396" s="134"/>
      <c r="I396" s="136"/>
      <c r="J396" s="136"/>
      <c r="K396" s="136"/>
      <c r="L396" s="136"/>
      <c r="M396" s="135"/>
      <c r="N396" s="60">
        <f>IF(A22stdlife="n/a","n/a",IF(N$3&gt;(A22stdlife+$F396),('RFM input'!$M$352*(1+vanilla6)^0.5)-SUM($M396:M396),('RFM input'!$M$352*(1+vanilla6)^0.5)/A22stdlife))</f>
        <v>0</v>
      </c>
      <c r="O396" s="60">
        <f>IF(A22stdlife="n/a","n/a",IF(O$3&gt;(A22stdlife+$F396),('RFM input'!$M$352*(1+vanilla6)^0.5)-SUM($M396:N396),('RFM input'!$M$352*(1+vanilla6)^0.5)/A22stdlife))</f>
        <v>0</v>
      </c>
      <c r="P396" s="60">
        <f>IF(A22stdlife="n/a","n/a",IF(P$3&gt;(A22stdlife+$F396),('RFM input'!$M$352*(1+vanilla6)^0.5)-SUM($M396:O396),('RFM input'!$M$352*(1+vanilla6)^0.5)/A22stdlife))</f>
        <v>0</v>
      </c>
      <c r="Q396" s="60">
        <f>IF(A22stdlife="n/a","n/a",IF(Q$3&gt;(A22stdlife+$F396),('RFM input'!$M$352*(1+vanilla6)^0.5)-SUM($M396:P396),('RFM input'!$M$352*(1+vanilla6)^0.5)/A22stdlife))</f>
        <v>0</v>
      </c>
      <c r="R396" s="60"/>
      <c r="S396" s="94"/>
      <c r="T396" s="94"/>
      <c r="U396" s="94"/>
      <c r="V396" s="94"/>
      <c r="W396" s="94"/>
      <c r="X396" s="94"/>
      <c r="Y396" s="94"/>
      <c r="Z396" s="94"/>
      <c r="AA396" s="249"/>
    </row>
    <row r="397" spans="1:27" hidden="1" outlineLevel="2">
      <c r="A397" s="4"/>
      <c r="B397" s="4"/>
      <c r="C397" s="4"/>
      <c r="D397" s="19"/>
      <c r="E397" s="1292"/>
      <c r="F397" s="78">
        <v>7</v>
      </c>
      <c r="G397" s="20"/>
      <c r="H397" s="134"/>
      <c r="I397" s="136"/>
      <c r="J397" s="136"/>
      <c r="K397" s="136"/>
      <c r="L397" s="136"/>
      <c r="M397" s="136"/>
      <c r="N397" s="135"/>
      <c r="O397" s="60">
        <f>IF(A22stdlife="n/a","n/a",IF(O$3&gt;(A22stdlife+$F397),('RFM input'!N$352*(1+vanilla7)^0.5)-SUM($N397:N397),('RFM input'!$N$352*(1+vanilla7)^0.5)/A22stdlife))</f>
        <v>0</v>
      </c>
      <c r="P397" s="60">
        <f>IF(A22stdlife="n/a","n/a",IF(P$3&gt;(A22stdlife+$F397),('RFM input'!O$352*(1+vanilla7)^0.5)-SUM($N397:O397),('RFM input'!$N$352*(1+vanilla7)^0.5)/A22stdlife))</f>
        <v>0</v>
      </c>
      <c r="Q397" s="60">
        <f>IF(A22stdlife="n/a","n/a",IF(Q$3&gt;(A22stdlife+$F397),('RFM input'!P$352*(1+vanilla7)^0.5)-SUM($N397:P397),('RFM input'!$N$352*(1+vanilla7)^0.5)/A22stdlife))</f>
        <v>0</v>
      </c>
      <c r="R397" s="60"/>
      <c r="S397" s="94"/>
      <c r="T397" s="94"/>
      <c r="U397" s="94"/>
      <c r="V397" s="94"/>
      <c r="W397" s="94"/>
      <c r="X397" s="94"/>
      <c r="Y397" s="94"/>
      <c r="Z397" s="94"/>
      <c r="AA397" s="249"/>
    </row>
    <row r="398" spans="1:27" hidden="1" outlineLevel="2">
      <c r="A398" s="4"/>
      <c r="B398" s="4"/>
      <c r="C398" s="4"/>
      <c r="D398" s="19"/>
      <c r="E398" s="1292"/>
      <c r="F398" s="78">
        <v>8</v>
      </c>
      <c r="G398" s="20"/>
      <c r="H398" s="134"/>
      <c r="I398" s="136"/>
      <c r="J398" s="136"/>
      <c r="K398" s="136"/>
      <c r="L398" s="136"/>
      <c r="M398" s="136"/>
      <c r="N398" s="136"/>
      <c r="O398" s="135"/>
      <c r="P398" s="60">
        <f>IF(A22stdlife="n/a","n/a",IF(P$3&gt;(A22stdlife+$F398),('RFM input'!$O$352*(1+vanilla8)^0.5)-SUM($O398:O398),('RFM input'!$O$352*(1+vanilla8)^0.5)/A22stdlife))</f>
        <v>0</v>
      </c>
      <c r="Q398" s="60">
        <f>IF(A22stdlife="n/a","n/a",IF(Q$3&gt;(A22stdlife+$F398),('RFM input'!$O$352*(1+vanilla8)^0.5)-SUM($O398:P398),('RFM input'!$O$352*(1+vanilla8)^0.5)/A22stdlife))</f>
        <v>0</v>
      </c>
      <c r="R398" s="60"/>
      <c r="S398" s="94"/>
      <c r="T398" s="94"/>
      <c r="U398" s="94"/>
      <c r="V398" s="94"/>
      <c r="W398" s="94"/>
      <c r="X398" s="94"/>
      <c r="Y398" s="94"/>
      <c r="Z398" s="94"/>
      <c r="AA398" s="249"/>
    </row>
    <row r="399" spans="1:27" hidden="1" outlineLevel="2">
      <c r="A399" s="4"/>
      <c r="B399" s="4"/>
      <c r="C399" s="4"/>
      <c r="D399" s="19"/>
      <c r="E399" s="1292"/>
      <c r="F399" s="78">
        <v>9</v>
      </c>
      <c r="G399" s="20"/>
      <c r="H399" s="134"/>
      <c r="I399" s="136"/>
      <c r="J399" s="136"/>
      <c r="K399" s="136"/>
      <c r="L399" s="136"/>
      <c r="M399" s="136"/>
      <c r="N399" s="136"/>
      <c r="O399" s="136"/>
      <c r="P399" s="135"/>
      <c r="Q399" s="60">
        <f>IF(A22stdlife="n/a","n/a",IF(Q$3&gt;(A22stdlife+$F399),('RFM input'!$P$352*(1+vanilla9)^0.5)-SUM($P399:P399),('RFM input'!$P$352*(1+vanilla9)^0.5)/A22stdlife))</f>
        <v>0</v>
      </c>
      <c r="R399" s="60"/>
      <c r="S399" s="94"/>
      <c r="T399" s="94"/>
      <c r="U399" s="94"/>
      <c r="V399" s="94"/>
      <c r="W399" s="94"/>
      <c r="X399" s="94"/>
      <c r="Y399" s="94"/>
      <c r="Z399" s="94"/>
      <c r="AA399" s="249"/>
    </row>
    <row r="400" spans="1:27" hidden="1" outlineLevel="2">
      <c r="A400" s="4"/>
      <c r="B400" s="4"/>
      <c r="C400" s="4"/>
      <c r="D400" s="19"/>
      <c r="E400" s="1292"/>
      <c r="F400" s="79">
        <v>10</v>
      </c>
      <c r="G400" s="20"/>
      <c r="H400" s="134"/>
      <c r="I400" s="136"/>
      <c r="J400" s="136"/>
      <c r="K400" s="136"/>
      <c r="L400" s="136"/>
      <c r="M400" s="136"/>
      <c r="N400" s="136"/>
      <c r="O400" s="136"/>
      <c r="P400" s="136"/>
      <c r="Q400" s="135"/>
      <c r="R400" s="60"/>
      <c r="S400" s="94"/>
      <c r="T400" s="94"/>
      <c r="U400" s="94"/>
      <c r="V400" s="94"/>
      <c r="W400" s="94"/>
      <c r="X400" s="94"/>
      <c r="Y400" s="94"/>
      <c r="Z400" s="94"/>
      <c r="AA400" s="249"/>
    </row>
    <row r="401" spans="1:27" hidden="1" outlineLevel="1" collapsed="1">
      <c r="A401" s="4"/>
      <c r="B401" s="4"/>
      <c r="C401" s="4"/>
      <c r="D401" s="218">
        <f>Asset22</f>
        <v>0</v>
      </c>
      <c r="E401" s="4"/>
      <c r="F401" s="4"/>
      <c r="G401" s="112"/>
      <c r="H401" s="435">
        <f>IF('RFM input'!$E$396='RFM input'!$G$395,-'RFM input'!H422,-SUM(H389:H400))</f>
        <v>0</v>
      </c>
      <c r="I401" s="435">
        <f>IF('RFM input'!$E$396='RFM input'!$G$395,-'RFM input'!I422,-SUM(I389:I400))</f>
        <v>0</v>
      </c>
      <c r="J401" s="435">
        <f>IF(COUNT($H401:I401)&gt;='RFM input'!$AA$7,0,IF('RFM input'!$E$396='RFM input'!$G$395,-'RFM input'!J422,-SUM(J389:J400)))</f>
        <v>0</v>
      </c>
      <c r="K401" s="435">
        <f>IF(COUNT($H401:J401)&gt;='RFM input'!$AA$7,0,IF('RFM input'!$E$396='RFM input'!$G$395,-'RFM input'!K422,-SUM(K389:K400)))</f>
        <v>0</v>
      </c>
      <c r="L401" s="435">
        <f>IF(COUNT($H401:K401)&gt;='RFM input'!$AA$7,0,IF('RFM input'!$E$396='RFM input'!$G$395,-'RFM input'!L422,-SUM(L389:L400)))</f>
        <v>0</v>
      </c>
      <c r="M401" s="435">
        <f>IF(COUNT($H401:L401)&gt;='RFM input'!$AA$7,0,IF('RFM input'!$E$396='RFM input'!$G$395,-'RFM input'!M422,-SUM(M389:M400)))</f>
        <v>0</v>
      </c>
      <c r="N401" s="435">
        <f>IF(COUNT($H401:M401)&gt;='RFM input'!$AA$7,0,IF('RFM input'!$E$396='RFM input'!$G$395,-'RFM input'!N422,-SUM(N389:N400)))</f>
        <v>0</v>
      </c>
      <c r="O401" s="435">
        <f>IF(COUNT($H401:N401)&gt;='RFM input'!$AA$7,0,IF('RFM input'!$E$396='RFM input'!$G$395,-'RFM input'!O422,-SUM(O389:O400)))</f>
        <v>0</v>
      </c>
      <c r="P401" s="435">
        <f>IF(COUNT($H401:O401)&gt;='RFM input'!$AA$7,0,IF('RFM input'!$E$396='RFM input'!$G$395,-'RFM input'!P422,-SUM(P389:P400)))</f>
        <v>0</v>
      </c>
      <c r="Q401" s="435">
        <f>IF(COUNT($H401:P401)&gt;='RFM input'!$AA$7,0,IF('RFM input'!$E$396='RFM input'!$G$395,-'RFM input'!Q422,-SUM(Q389:Q400)))</f>
        <v>0</v>
      </c>
      <c r="R401" s="58"/>
      <c r="S401" s="96"/>
      <c r="T401" s="96"/>
      <c r="U401" s="96"/>
      <c r="V401" s="96"/>
      <c r="W401" s="96"/>
      <c r="X401" s="96"/>
      <c r="Y401" s="96"/>
      <c r="Z401" s="96"/>
      <c r="AA401" s="249"/>
    </row>
    <row r="402" spans="1:27" ht="12.75" hidden="1" customHeight="1" outlineLevel="2">
      <c r="A402" s="4"/>
      <c r="B402" s="4"/>
      <c r="C402" s="219">
        <f>Asset23</f>
        <v>0</v>
      </c>
      <c r="D402" s="146"/>
      <c r="E402" s="25" t="s">
        <v>23</v>
      </c>
      <c r="F402" s="24"/>
      <c r="G402" s="167"/>
      <c r="H402" s="436">
        <f>IF(H$3&gt;A23remlife,A23value-SUM($G402:G402),IF(A23remlife="N/A","n/a",A23value/A23remlife))</f>
        <v>0</v>
      </c>
      <c r="I402" s="436">
        <f>IF(I$3&gt;A23remlife,A23value-SUM($G402:H402),IF(A23remlife="N/A","n/a",A23value/A23remlife))</f>
        <v>0</v>
      </c>
      <c r="J402" s="436">
        <f>IF(J$3&gt;A23remlife,A23value-SUM($G402:I402),IF(A23remlife="N/A","n/a",A23value/A23remlife))</f>
        <v>0</v>
      </c>
      <c r="K402" s="436">
        <f>IF(K$3&gt;A23remlife,A23value-SUM($G402:J402),IF(A23remlife="N/A","n/a",A23value/A23remlife))</f>
        <v>0</v>
      </c>
      <c r="L402" s="436">
        <f>IF(L$3&gt;A23remlife,A23value-SUM($G402:K402),IF(A23remlife="N/A","n/a",A23value/A23remlife))</f>
        <v>0</v>
      </c>
      <c r="M402" s="436">
        <f>IF(M$3&gt;A23remlife,A23value-SUM($G402:L402),IF(A23remlife="N/A","n/a",A23value/A23remlife))</f>
        <v>0</v>
      </c>
      <c r="N402" s="436">
        <f>IF(N$3&gt;A23remlife,A23value-SUM($G402:M402),IF(A23remlife="N/A","n/a",A23value/A23remlife))</f>
        <v>0</v>
      </c>
      <c r="O402" s="436">
        <f>IF(O$3&gt;A23remlife,A23value-SUM($G402:N402),IF(A23remlife="N/A","n/a",A23value/A23remlife))</f>
        <v>0</v>
      </c>
      <c r="P402" s="436">
        <f>IF(P$3&gt;A23remlife,A23value-SUM($G402:O402),IF(A23remlife="N/A","n/a",A23value/A23remlife))</f>
        <v>0</v>
      </c>
      <c r="Q402" s="436">
        <f>IF(Q$3&gt;A23remlife,A23value-SUM($G402:P402),IF(A23remlife="N/A","n/a",A23value/A23remlife))</f>
        <v>0</v>
      </c>
      <c r="R402" s="59"/>
      <c r="S402" s="94"/>
      <c r="T402" s="94"/>
      <c r="U402" s="94"/>
      <c r="V402" s="94"/>
      <c r="W402" s="94"/>
      <c r="X402" s="94"/>
      <c r="Y402" s="94"/>
      <c r="Z402" s="94"/>
      <c r="AA402" s="249"/>
    </row>
    <row r="403" spans="1:27" ht="12.75" hidden="1" customHeight="1" outlineLevel="2">
      <c r="A403" s="4"/>
      <c r="B403" s="4"/>
      <c r="C403" s="4"/>
      <c r="D403" s="19"/>
      <c r="E403" s="1291" t="s">
        <v>50</v>
      </c>
      <c r="F403" s="78"/>
      <c r="G403" s="112"/>
      <c r="H403" s="60"/>
      <c r="I403" s="60"/>
      <c r="J403" s="60"/>
      <c r="K403" s="60"/>
      <c r="L403" s="60"/>
      <c r="M403" s="148"/>
      <c r="N403" s="103"/>
      <c r="O403" s="60"/>
      <c r="P403" s="60"/>
      <c r="Q403" s="60"/>
      <c r="R403" s="60"/>
      <c r="S403" s="94"/>
      <c r="T403" s="94"/>
      <c r="U403" s="94"/>
      <c r="V403" s="94"/>
      <c r="W403" s="94"/>
      <c r="X403" s="94"/>
      <c r="Y403" s="94"/>
      <c r="Z403" s="94"/>
      <c r="AA403" s="249"/>
    </row>
    <row r="404" spans="1:27" ht="12.75" hidden="1" customHeight="1" outlineLevel="2">
      <c r="A404" s="4"/>
      <c r="B404" s="4"/>
      <c r="C404" s="4"/>
      <c r="D404" s="19"/>
      <c r="E404" s="1292"/>
      <c r="F404" s="78">
        <v>1</v>
      </c>
      <c r="G404" s="112"/>
      <c r="H404" s="133"/>
      <c r="I404" s="60">
        <f>IF(A23stdlife="n/a","n/a",IF(I$3&gt;(A23stdlife+$F404),('RFM input'!$H$353*(1+vanilla1)^0.5)-SUM($H404:H404),('RFM input'!$H$353*(1+vanilla1)^0.5)/A23stdlife))</f>
        <v>0</v>
      </c>
      <c r="J404" s="60">
        <f>IF(A23stdlife="n/a","n/a",IF(J$3&gt;(A23stdlife+$F404),('RFM input'!$H$353*(1+vanilla1)^0.5)-SUM($H404:I404),('RFM input'!$H$353*(1+vanilla1)^0.5)/A23stdlife))</f>
        <v>0</v>
      </c>
      <c r="K404" s="60">
        <f>IF(A23stdlife="n/a","n/a",IF(K$3&gt;(A23stdlife+$F404),('RFM input'!$H$353*(1+vanilla1)^0.5)-SUM($H404:J404),('RFM input'!$H$353*(1+vanilla1)^0.5)/A23stdlife))</f>
        <v>0</v>
      </c>
      <c r="L404" s="60">
        <f>IF(A23stdlife="n/a","n/a",IF(L$3&gt;(A23stdlife+$F404),('RFM input'!$H$353*(1+vanilla1)^0.5)-SUM($H404:K404),('RFM input'!$H$353*(1+vanilla1)^0.5)/A23stdlife))</f>
        <v>0</v>
      </c>
      <c r="M404" s="60">
        <f>IF(A23stdlife="n/a","n/a",IF(M$3&gt;(A23stdlife+$F404),('RFM input'!$H$353*(1+vanilla1)^0.5)-SUM($H404:L404),('RFM input'!$H$353*(1+vanilla1)^0.5)/A23stdlife))</f>
        <v>0</v>
      </c>
      <c r="N404" s="60">
        <f>IF(A23stdlife="n/a","n/a",IF(N$3&gt;(A23stdlife+$F404),('RFM input'!$H$353*(1+vanilla1)^0.5)-SUM($H404:M404),('RFM input'!$H$353*(1+vanilla1)^0.5)/A23stdlife))</f>
        <v>0</v>
      </c>
      <c r="O404" s="60">
        <f>IF(A23stdlife="n/a","n/a",IF(O$3&gt;(A23stdlife+$F404),('RFM input'!$H$353*(1+vanilla1)^0.5)-SUM($H404:N404),('RFM input'!$H$353*(1+vanilla1)^0.5)/A23stdlife))</f>
        <v>0</v>
      </c>
      <c r="P404" s="60">
        <f>IF(A23stdlife="n/a","n/a",IF(P$3&gt;(A23stdlife+$F404),('RFM input'!$H$353*(1+vanilla1)^0.5)-SUM($H404:O404),('RFM input'!$H$353*(1+vanilla1)^0.5)/A23stdlife))</f>
        <v>0</v>
      </c>
      <c r="Q404" s="60">
        <f>IF(A23stdlife="n/a","n/a",IF(Q$3&gt;(A23stdlife+$F404),('RFM input'!$H$353*(1+vanilla1)^0.5)-SUM($H404:P404),('RFM input'!$H$353*(1+vanilla1)^0.5)/A23stdlife))</f>
        <v>0</v>
      </c>
      <c r="R404" s="60"/>
      <c r="S404" s="94"/>
      <c r="T404" s="94"/>
      <c r="U404" s="94"/>
      <c r="V404" s="94"/>
      <c r="W404" s="94"/>
      <c r="X404" s="94"/>
      <c r="Y404" s="94"/>
      <c r="Z404" s="94"/>
      <c r="AA404" s="249"/>
    </row>
    <row r="405" spans="1:27" ht="12.75" hidden="1" customHeight="1" outlineLevel="2">
      <c r="A405" s="4"/>
      <c r="B405" s="4"/>
      <c r="C405" s="4"/>
      <c r="D405" s="19"/>
      <c r="E405" s="1292"/>
      <c r="F405" s="78">
        <v>2</v>
      </c>
      <c r="G405" s="112"/>
      <c r="H405" s="134"/>
      <c r="I405" s="135"/>
      <c r="J405" s="60">
        <f>IF(A23stdlife="n/a","n/a",IF(J$3&gt;(A23stdlife+$F405),('RFM input'!$I$353*(1+vanilla2)^0.5)-SUM($I405:I405),('RFM input'!$I$353*(1+vanilla2)^0.5)/A23stdlife))</f>
        <v>0</v>
      </c>
      <c r="K405" s="60">
        <f>IF(A23stdlife="n/a","n/a",IF(K$3&gt;(A23stdlife+$F405),('RFM input'!$I$353*(1+vanilla2)^0.5)-SUM($I405:J405),('RFM input'!$I$353*(1+vanilla2)^0.5)/A23stdlife))</f>
        <v>0</v>
      </c>
      <c r="L405" s="60">
        <f>IF(A23stdlife="n/a","n/a",IF(L$3&gt;(A23stdlife+$F405),('RFM input'!$I$353*(1+vanilla2)^0.5)-SUM($I405:K405),('RFM input'!$I$353*(1+vanilla2)^0.5)/A23stdlife))</f>
        <v>0</v>
      </c>
      <c r="M405" s="60">
        <f>IF(A23stdlife="n/a","n/a",IF(M$3&gt;(A23stdlife+$F405),('RFM input'!$I$353*(1+vanilla2)^0.5)-SUM($I405:L405),('RFM input'!$I$353*(1+vanilla2)^0.5)/A23stdlife))</f>
        <v>0</v>
      </c>
      <c r="N405" s="60">
        <f>IF(A23stdlife="n/a","n/a",IF(N$3&gt;(A23stdlife+$F405),('RFM input'!$I$353*(1+vanilla2)^0.5)-SUM($I405:M405),('RFM input'!$I$353*(1+vanilla2)^0.5)/A23stdlife))</f>
        <v>0</v>
      </c>
      <c r="O405" s="60">
        <f>IF(A23stdlife="n/a","n/a",IF(O$3&gt;(A23stdlife+$F405),('RFM input'!$I$353*(1+vanilla2)^0.5)-SUM($I405:N405),('RFM input'!$I$353*(1+vanilla2)^0.5)/A23stdlife))</f>
        <v>0</v>
      </c>
      <c r="P405" s="60">
        <f>IF(A23stdlife="n/a","n/a",IF(P$3&gt;(A23stdlife+$F405),('RFM input'!$I$353*(1+vanilla2)^0.5)-SUM($I405:O405),('RFM input'!$I$353*(1+vanilla2)^0.5)/A23stdlife))</f>
        <v>0</v>
      </c>
      <c r="Q405" s="60">
        <f>IF(A23stdlife="n/a","n/a",IF(Q$3&gt;(A23stdlife+$F405),('RFM input'!$I$353*(1+vanilla2)^0.5)-SUM($I405:P405),('RFM input'!$I$353*(1+vanilla2)^0.5)/A23stdlife))</f>
        <v>0</v>
      </c>
      <c r="R405" s="60"/>
      <c r="S405" s="94"/>
      <c r="T405" s="94"/>
      <c r="U405" s="94"/>
      <c r="V405" s="94"/>
      <c r="W405" s="94"/>
      <c r="X405" s="94"/>
      <c r="Y405" s="94"/>
      <c r="Z405" s="94"/>
      <c r="AA405" s="249"/>
    </row>
    <row r="406" spans="1:27" ht="12.75" hidden="1" customHeight="1" outlineLevel="2">
      <c r="A406" s="4"/>
      <c r="B406" s="4"/>
      <c r="C406" s="4"/>
      <c r="D406" s="19"/>
      <c r="E406" s="1292"/>
      <c r="F406" s="78">
        <v>3</v>
      </c>
      <c r="G406" s="112"/>
      <c r="H406" s="134"/>
      <c r="I406" s="136"/>
      <c r="J406" s="135"/>
      <c r="K406" s="60">
        <f>IF(A23stdlife="n/a","n/a",IF(K$3&gt;(A23stdlife+$F406),('RFM input'!$J$353*(1+vanilla3)^0.5)-SUM($J406:J406),('RFM input'!$J$353*(1+vanilla3)^0.5)/A23stdlife))</f>
        <v>0</v>
      </c>
      <c r="L406" s="60">
        <f>IF(A23stdlife="n/a","n/a",IF(L$3&gt;(A23stdlife+$F406),('RFM input'!$J$353*(1+vanilla3)^0.5)-SUM($J406:K406),('RFM input'!$J$353*(1+vanilla3)^0.5)/A23stdlife))</f>
        <v>0</v>
      </c>
      <c r="M406" s="60">
        <f>IF(A23stdlife="n/a","n/a",IF(M$3&gt;(A23stdlife+$F406),('RFM input'!$J$353*(1+vanilla3)^0.5)-SUM($J406:L406),('RFM input'!$J$353*(1+vanilla3)^0.5)/A23stdlife))</f>
        <v>0</v>
      </c>
      <c r="N406" s="60">
        <f>IF(A23stdlife="n/a","n/a",IF(N$3&gt;(A23stdlife+$F406),('RFM input'!$J$353*(1+vanilla3)^0.5)-SUM($J406:M406),('RFM input'!$J$353*(1+vanilla3)^0.5)/A23stdlife))</f>
        <v>0</v>
      </c>
      <c r="O406" s="60">
        <f>IF(A23stdlife="n/a","n/a",IF(O$3&gt;(A23stdlife+$F406),('RFM input'!$J$353*(1+vanilla3)^0.5)-SUM($J406:N406),('RFM input'!$J$353*(1+vanilla3)^0.5)/A23stdlife))</f>
        <v>0</v>
      </c>
      <c r="P406" s="60">
        <f>IF(A23stdlife="n/a","n/a",IF(P$3&gt;(A23stdlife+$F406),('RFM input'!$J$353*(1+vanilla3)^0.5)-SUM($J406:O406),('RFM input'!$J$353*(1+vanilla3)^0.5)/A23stdlife))</f>
        <v>0</v>
      </c>
      <c r="Q406" s="60">
        <f>IF(A23stdlife="n/a","n/a",IF(Q$3&gt;(A23stdlife+$F406),('RFM input'!$J$353*(1+vanilla3)^0.5)-SUM($J406:P406),('RFM input'!$J$353*(1+vanilla3)^0.5)/A23stdlife))</f>
        <v>0</v>
      </c>
      <c r="R406" s="60"/>
      <c r="S406" s="94"/>
      <c r="T406" s="94"/>
      <c r="U406" s="94"/>
      <c r="V406" s="94"/>
      <c r="W406" s="94"/>
      <c r="X406" s="94"/>
      <c r="Y406" s="94"/>
      <c r="Z406" s="94"/>
      <c r="AA406" s="249"/>
    </row>
    <row r="407" spans="1:27" ht="12.75" hidden="1" customHeight="1" outlineLevel="2">
      <c r="A407" s="4"/>
      <c r="B407" s="4"/>
      <c r="C407" s="4"/>
      <c r="D407" s="19"/>
      <c r="E407" s="1292"/>
      <c r="F407" s="78">
        <v>4</v>
      </c>
      <c r="G407" s="112"/>
      <c r="H407" s="134"/>
      <c r="I407" s="136"/>
      <c r="J407" s="136"/>
      <c r="K407" s="135"/>
      <c r="L407" s="60">
        <f>IF(A23stdlife="n/a","n/a",IF(L$3&gt;(A23stdlife+$F407),('RFM input'!$K$353*(1+vanilla4)^0.5)-SUM($K407:K407),('RFM input'!$K$353*(1+vanilla4)^0.5)/A23stdlife))</f>
        <v>0</v>
      </c>
      <c r="M407" s="60">
        <f>IF(A23stdlife="n/a","n/a",IF(M$3&gt;(A23stdlife+$F407),('RFM input'!$K$353*(1+vanilla4)^0.5)-SUM($K407:L407),('RFM input'!$K$353*(1+vanilla4)^0.5)/A23stdlife))</f>
        <v>0</v>
      </c>
      <c r="N407" s="60">
        <f>IF(A23stdlife="n/a","n/a",IF(N$3&gt;(A23stdlife+$F407),('RFM input'!$K$353*(1+vanilla4)^0.5)-SUM($K407:M407),('RFM input'!$K$353*(1+vanilla4)^0.5)/A23stdlife))</f>
        <v>0</v>
      </c>
      <c r="O407" s="60">
        <f>IF(A23stdlife="n/a","n/a",IF(O$3&gt;(A23stdlife+$F407),('RFM input'!$K$353*(1+vanilla4)^0.5)-SUM($K407:N407),('RFM input'!$K$353*(1+vanilla4)^0.5)/A23stdlife))</f>
        <v>0</v>
      </c>
      <c r="P407" s="60">
        <f>IF(A23stdlife="n/a","n/a",IF(P$3&gt;(A23stdlife+$F407),('RFM input'!$K$353*(1+vanilla4)^0.5)-SUM($K407:O407),('RFM input'!$K$353*(1+vanilla4)^0.5)/A23stdlife))</f>
        <v>0</v>
      </c>
      <c r="Q407" s="60">
        <f>IF(A23stdlife="n/a","n/a",IF(Q$3&gt;(A23stdlife+$F407),('RFM input'!$K$353*(1+vanilla4)^0.5)-SUM($K407:P407),('RFM input'!$K$353*(1+vanilla4)^0.5)/A23stdlife))</f>
        <v>0</v>
      </c>
      <c r="R407" s="60"/>
      <c r="S407" s="94"/>
      <c r="T407" s="94"/>
      <c r="U407" s="94"/>
      <c r="V407" s="94"/>
      <c r="W407" s="94"/>
      <c r="X407" s="94"/>
      <c r="Y407" s="94"/>
      <c r="Z407" s="94"/>
      <c r="AA407" s="249"/>
    </row>
    <row r="408" spans="1:27" ht="12.75" hidden="1" customHeight="1" outlineLevel="2">
      <c r="A408" s="4"/>
      <c r="B408" s="4"/>
      <c r="C408" s="4"/>
      <c r="D408" s="19"/>
      <c r="E408" s="1292"/>
      <c r="F408" s="78">
        <v>5</v>
      </c>
      <c r="G408" s="20"/>
      <c r="H408" s="134"/>
      <c r="I408" s="136"/>
      <c r="J408" s="136"/>
      <c r="K408" s="136"/>
      <c r="L408" s="135"/>
      <c r="M408" s="60">
        <f>IF(A23stdlife="n/a","n/a",IF(M$3&gt;(A23stdlife+$F408),('RFM input'!$L$353*(1+vanilla5)^0.5)-SUM($L408:L408),('RFM input'!$L$353*(1+vanilla5)^0.5)/A23stdlife))</f>
        <v>0</v>
      </c>
      <c r="N408" s="60">
        <f>IF(A23stdlife="n/a","n/a",IF(N$3&gt;(A23stdlife+$F408),('RFM input'!$L$353*(1+vanilla5)^0.5)-SUM($L408:M408),('RFM input'!$L$353*(1+vanilla5)^0.5)/A23stdlife))</f>
        <v>0</v>
      </c>
      <c r="O408" s="60">
        <f>IF(A23stdlife="n/a","n/a",IF(O$3&gt;(A23stdlife+$F408),('RFM input'!$L$353*(1+vanilla5)^0.5)-SUM($L408:N408),('RFM input'!$L$353*(1+vanilla5)^0.5)/A23stdlife))</f>
        <v>0</v>
      </c>
      <c r="P408" s="60">
        <f>IF(A23stdlife="n/a","n/a",IF(P$3&gt;(A23stdlife+$F408),('RFM input'!$L$353*(1+vanilla5)^0.5)-SUM($L408:O408),('RFM input'!$L$353*(1+vanilla5)^0.5)/A23stdlife))</f>
        <v>0</v>
      </c>
      <c r="Q408" s="60">
        <f>IF(A23stdlife="n/a","n/a",IF(Q$3&gt;(A23stdlife+$F408),('RFM input'!$L$353*(1+vanilla5)^0.5)-SUM($L408:P408),('RFM input'!$L$353*(1+vanilla5)^0.5)/A23stdlife))</f>
        <v>0</v>
      </c>
      <c r="R408" s="60"/>
      <c r="S408" s="94"/>
      <c r="T408" s="94"/>
      <c r="U408" s="94"/>
      <c r="V408" s="94"/>
      <c r="W408" s="94"/>
      <c r="X408" s="94"/>
      <c r="Y408" s="94"/>
      <c r="Z408" s="94"/>
      <c r="AA408" s="249"/>
    </row>
    <row r="409" spans="1:27" ht="12.75" hidden="1" customHeight="1" outlineLevel="2">
      <c r="A409" s="4"/>
      <c r="B409" s="4"/>
      <c r="C409" s="4"/>
      <c r="D409" s="19"/>
      <c r="E409" s="1292"/>
      <c r="F409" s="78">
        <v>6</v>
      </c>
      <c r="G409" s="20"/>
      <c r="H409" s="134"/>
      <c r="I409" s="136"/>
      <c r="J409" s="136"/>
      <c r="K409" s="136"/>
      <c r="L409" s="136"/>
      <c r="M409" s="135"/>
      <c r="N409" s="60">
        <f>IF(A23stdlife="n/a","n/a",IF(N$3&gt;(A23stdlife+$F409),('RFM input'!$M$353*(1+vanilla6)^0.5)-SUM($M409:M409),('RFM input'!$M$353*(1+vanilla6)^0.5)/A23stdlife))</f>
        <v>0</v>
      </c>
      <c r="O409" s="60">
        <f>IF(A23stdlife="n/a","n/a",IF(O$3&gt;(A23stdlife+$F409),('RFM input'!$M$353*(1+vanilla6)^0.5)-SUM($M409:N409),('RFM input'!$M$353*(1+vanilla6)^0.5)/A23stdlife))</f>
        <v>0</v>
      </c>
      <c r="P409" s="60">
        <f>IF(A23stdlife="n/a","n/a",IF(P$3&gt;(A23stdlife+$F409),('RFM input'!$M$353*(1+vanilla6)^0.5)-SUM($M409:O409),('RFM input'!$M$353*(1+vanilla6)^0.5)/A23stdlife))</f>
        <v>0</v>
      </c>
      <c r="Q409" s="60">
        <f>IF(A23stdlife="n/a","n/a",IF(Q$3&gt;(A23stdlife+$F409),('RFM input'!$M$353*(1+vanilla6)^0.5)-SUM($M409:P409),('RFM input'!$M$353*(1+vanilla6)^0.5)/A23stdlife))</f>
        <v>0</v>
      </c>
      <c r="R409" s="60"/>
      <c r="S409" s="94"/>
      <c r="T409" s="94"/>
      <c r="U409" s="94"/>
      <c r="V409" s="94"/>
      <c r="W409" s="94"/>
      <c r="X409" s="94"/>
      <c r="Y409" s="94"/>
      <c r="Z409" s="94"/>
      <c r="AA409" s="249"/>
    </row>
    <row r="410" spans="1:27" ht="12.75" hidden="1" customHeight="1" outlineLevel="2">
      <c r="A410" s="4"/>
      <c r="B410" s="4"/>
      <c r="C410" s="4"/>
      <c r="D410" s="19"/>
      <c r="E410" s="1292"/>
      <c r="F410" s="78">
        <v>7</v>
      </c>
      <c r="G410" s="20"/>
      <c r="H410" s="134"/>
      <c r="I410" s="136"/>
      <c r="J410" s="136"/>
      <c r="K410" s="136"/>
      <c r="L410" s="136"/>
      <c r="M410" s="136"/>
      <c r="N410" s="135"/>
      <c r="O410" s="60">
        <f>IF(A23stdlife="n/a","n/a",IF(O$3&gt;(A23stdlife+$F410),('RFM input'!N$353*(1+vanilla7)^0.5)-SUM($N410:N410),('RFM input'!$N$353*(1+vanilla7)^0.5)/A23stdlife))</f>
        <v>0</v>
      </c>
      <c r="P410" s="60">
        <f>IF(A23stdlife="n/a","n/a",IF(P$3&gt;(A23stdlife+$F410),('RFM input'!O$353*(1+vanilla7)^0.5)-SUM($N410:O410),('RFM input'!$N$353*(1+vanilla7)^0.5)/A23stdlife))</f>
        <v>0</v>
      </c>
      <c r="Q410" s="60">
        <f>IF(A23stdlife="n/a","n/a",IF(Q$3&gt;(A23stdlife+$F410),('RFM input'!P$353*(1+vanilla7)^0.5)-SUM($N410:P410),('RFM input'!$N$353*(1+vanilla7)^0.5)/A23stdlife))</f>
        <v>0</v>
      </c>
      <c r="R410" s="60"/>
      <c r="S410" s="94"/>
      <c r="T410" s="94"/>
      <c r="U410" s="94"/>
      <c r="V410" s="94"/>
      <c r="W410" s="94"/>
      <c r="X410" s="94"/>
      <c r="Y410" s="94"/>
      <c r="Z410" s="94"/>
      <c r="AA410" s="249"/>
    </row>
    <row r="411" spans="1:27" ht="12.75" hidden="1" customHeight="1" outlineLevel="2">
      <c r="A411" s="4"/>
      <c r="B411" s="4"/>
      <c r="C411" s="4"/>
      <c r="D411" s="19"/>
      <c r="E411" s="1292"/>
      <c r="F411" s="78">
        <v>8</v>
      </c>
      <c r="G411" s="20"/>
      <c r="H411" s="134"/>
      <c r="I411" s="136"/>
      <c r="J411" s="136"/>
      <c r="K411" s="136"/>
      <c r="L411" s="136"/>
      <c r="M411" s="136"/>
      <c r="N411" s="136"/>
      <c r="O411" s="135"/>
      <c r="P411" s="60">
        <f>IF(A23stdlife="n/a","n/a",IF(P$3&gt;(A23stdlife+$F411),('RFM input'!$O$353*(1+vanilla8)^0.5)-SUM($O411:O411),('RFM input'!$O$353*(1+vanilla8)^0.5)/A23stdlife))</f>
        <v>0</v>
      </c>
      <c r="Q411" s="60">
        <f>IF(A23stdlife="n/a","n/a",IF(Q$3&gt;(A23stdlife+$F411),('RFM input'!$O$353*(1+vanilla8)^0.5)-SUM($O411:P411),('RFM input'!$O$353*(1+vanilla8)^0.5)/A23stdlife))</f>
        <v>0</v>
      </c>
      <c r="R411" s="60"/>
      <c r="S411" s="94"/>
      <c r="T411" s="94"/>
      <c r="U411" s="94"/>
      <c r="V411" s="94"/>
      <c r="W411" s="94"/>
      <c r="X411" s="94"/>
      <c r="Y411" s="94"/>
      <c r="Z411" s="94"/>
      <c r="AA411" s="249"/>
    </row>
    <row r="412" spans="1:27" ht="12.75" hidden="1" customHeight="1" outlineLevel="2">
      <c r="A412" s="4"/>
      <c r="B412" s="4"/>
      <c r="C412" s="4"/>
      <c r="D412" s="19"/>
      <c r="E412" s="1292"/>
      <c r="F412" s="78">
        <v>9</v>
      </c>
      <c r="G412" s="20"/>
      <c r="H412" s="134"/>
      <c r="I412" s="136"/>
      <c r="J412" s="136"/>
      <c r="K412" s="136"/>
      <c r="L412" s="136"/>
      <c r="M412" s="136"/>
      <c r="N412" s="136"/>
      <c r="O412" s="136"/>
      <c r="P412" s="135"/>
      <c r="Q412" s="60">
        <f>IF(A23stdlife="n/a","n/a",IF(Q$3&gt;(A23stdlife+$F412),('RFM input'!$P$353*(1+vanilla9)^0.5)-SUM($P412:P412),('RFM input'!$P$353*(1+vanilla9)^0.5)/A23stdlife))</f>
        <v>0</v>
      </c>
      <c r="R412" s="60"/>
      <c r="S412" s="94"/>
      <c r="T412" s="94"/>
      <c r="U412" s="94"/>
      <c r="V412" s="94"/>
      <c r="W412" s="94"/>
      <c r="X412" s="94"/>
      <c r="Y412" s="94"/>
      <c r="Z412" s="94"/>
      <c r="AA412" s="249"/>
    </row>
    <row r="413" spans="1:27" ht="12.75" hidden="1" customHeight="1" outlineLevel="2">
      <c r="A413" s="4"/>
      <c r="B413" s="4"/>
      <c r="C413" s="4"/>
      <c r="D413" s="19"/>
      <c r="E413" s="1292"/>
      <c r="F413" s="79">
        <v>10</v>
      </c>
      <c r="G413" s="20"/>
      <c r="H413" s="134"/>
      <c r="I413" s="136"/>
      <c r="J413" s="136"/>
      <c r="K413" s="136"/>
      <c r="L413" s="136"/>
      <c r="M413" s="136"/>
      <c r="N413" s="136"/>
      <c r="O413" s="136"/>
      <c r="P413" s="136"/>
      <c r="Q413" s="135"/>
      <c r="R413" s="60"/>
      <c r="S413" s="94"/>
      <c r="T413" s="94"/>
      <c r="U413" s="94"/>
      <c r="V413" s="94"/>
      <c r="W413" s="94"/>
      <c r="X413" s="94"/>
      <c r="Y413" s="94"/>
      <c r="Z413" s="94"/>
      <c r="AA413" s="249"/>
    </row>
    <row r="414" spans="1:27" hidden="1" outlineLevel="1" collapsed="1">
      <c r="A414" s="4"/>
      <c r="B414" s="4"/>
      <c r="C414" s="4"/>
      <c r="D414" s="218">
        <f>Asset23</f>
        <v>0</v>
      </c>
      <c r="E414" s="4"/>
      <c r="F414" s="4"/>
      <c r="G414" s="112"/>
      <c r="H414" s="435">
        <f>IF('RFM input'!$E$396='RFM input'!$G$395,-'RFM input'!H423,-SUM(H402:H413))</f>
        <v>0</v>
      </c>
      <c r="I414" s="435">
        <f>IF('RFM input'!$E$396='RFM input'!$G$395,-'RFM input'!I423,-SUM(I402:I413))</f>
        <v>0</v>
      </c>
      <c r="J414" s="435">
        <f>IF(COUNT($H414:I414)&gt;='RFM input'!$AA$7,0,IF('RFM input'!$E$396='RFM input'!$G$395,-'RFM input'!J423,-SUM(J402:J413)))</f>
        <v>0</v>
      </c>
      <c r="K414" s="435">
        <f>IF(COUNT($H414:J414)&gt;='RFM input'!$AA$7,0,IF('RFM input'!$E$396='RFM input'!$G$395,-'RFM input'!K423,-SUM(K402:K413)))</f>
        <v>0</v>
      </c>
      <c r="L414" s="435">
        <f>IF(COUNT($H414:K414)&gt;='RFM input'!$AA$7,0,IF('RFM input'!$E$396='RFM input'!$G$395,-'RFM input'!L423,-SUM(L402:L413)))</f>
        <v>0</v>
      </c>
      <c r="M414" s="435">
        <f>IF(COUNT($H414:L414)&gt;='RFM input'!$AA$7,0,IF('RFM input'!$E$396='RFM input'!$G$395,-'RFM input'!M423,-SUM(M402:M413)))</f>
        <v>0</v>
      </c>
      <c r="N414" s="435">
        <f>IF(COUNT($H414:M414)&gt;='RFM input'!$AA$7,0,IF('RFM input'!$E$396='RFM input'!$G$395,-'RFM input'!N423,-SUM(N402:N413)))</f>
        <v>0</v>
      </c>
      <c r="O414" s="435">
        <f>IF(COUNT($H414:N414)&gt;='RFM input'!$AA$7,0,IF('RFM input'!$E$396='RFM input'!$G$395,-'RFM input'!O423,-SUM(O402:O413)))</f>
        <v>0</v>
      </c>
      <c r="P414" s="435">
        <f>IF(COUNT($H414:O414)&gt;='RFM input'!$AA$7,0,IF('RFM input'!$E$396='RFM input'!$G$395,-'RFM input'!P423,-SUM(P402:P413)))</f>
        <v>0</v>
      </c>
      <c r="Q414" s="435">
        <f>IF(COUNT($H414:P414)&gt;='RFM input'!$AA$7,0,IF('RFM input'!$E$396='RFM input'!$G$395,-'RFM input'!Q423,-SUM(Q402:Q413)))</f>
        <v>0</v>
      </c>
      <c r="R414" s="58"/>
      <c r="S414" s="96"/>
      <c r="T414" s="96"/>
      <c r="U414" s="96"/>
      <c r="V414" s="96"/>
      <c r="W414" s="96"/>
      <c r="X414" s="96"/>
      <c r="Y414" s="96"/>
      <c r="Z414" s="96"/>
      <c r="AA414" s="249"/>
    </row>
    <row r="415" spans="1:27" hidden="1" outlineLevel="2">
      <c r="A415" s="4"/>
      <c r="B415" s="4"/>
      <c r="C415" s="219">
        <f>Asset24</f>
        <v>0</v>
      </c>
      <c r="D415" s="146"/>
      <c r="E415" s="25" t="s">
        <v>23</v>
      </c>
      <c r="F415" s="24"/>
      <c r="G415" s="167"/>
      <c r="H415" s="436">
        <f>IF(H$3&gt;A24remlife,A24value-SUM($G415:G415),IF(A24remlife="N/A","n/a",A24value/A24remlife))</f>
        <v>0</v>
      </c>
      <c r="I415" s="436">
        <f>IF(I$3&gt;A24remlife,A24value-SUM($G415:H415),IF(A24remlife="N/A","n/a",A24value/A24remlife))</f>
        <v>0</v>
      </c>
      <c r="J415" s="436">
        <f>IF(J$3&gt;A24remlife,A24value-SUM($G415:I415),IF(A24remlife="N/A","n/a",A24value/A24remlife))</f>
        <v>0</v>
      </c>
      <c r="K415" s="436">
        <f>IF(K$3&gt;A24remlife,A24value-SUM($G415:J415),IF(A24remlife="N/A","n/a",A24value/A24remlife))</f>
        <v>0</v>
      </c>
      <c r="L415" s="436">
        <f>IF(L$3&gt;A24remlife,A24value-SUM($G415:K415),IF(A24remlife="N/A","n/a",A24value/A24remlife))</f>
        <v>0</v>
      </c>
      <c r="M415" s="436">
        <f>IF(M$3&gt;A24remlife,A24value-SUM($G415:L415),IF(A24remlife="N/A","n/a",A24value/A24remlife))</f>
        <v>0</v>
      </c>
      <c r="N415" s="436">
        <f>IF(N$3&gt;A24remlife,A24value-SUM($G415:M415),IF(A24remlife="N/A","n/a",A24value/A24remlife))</f>
        <v>0</v>
      </c>
      <c r="O415" s="436">
        <f>IF(O$3&gt;A24remlife,A24value-SUM($G415:N415),IF(A24remlife="N/A","n/a",A24value/A24remlife))</f>
        <v>0</v>
      </c>
      <c r="P415" s="436">
        <f>IF(P$3&gt;A24remlife,A24value-SUM($G415:O415),IF(A24remlife="N/A","n/a",A24value/A24remlife))</f>
        <v>0</v>
      </c>
      <c r="Q415" s="436">
        <f>IF(Q$3&gt;A24remlife,A24value-SUM($G415:P415),IF(A24remlife="N/A","n/a",A24value/A24remlife))</f>
        <v>0</v>
      </c>
      <c r="R415" s="59"/>
      <c r="S415" s="94"/>
      <c r="T415" s="94"/>
      <c r="U415" s="94"/>
      <c r="V415" s="94"/>
      <c r="W415" s="94"/>
      <c r="X415" s="94"/>
      <c r="Y415" s="94"/>
      <c r="Z415" s="94"/>
      <c r="AA415" s="249"/>
    </row>
    <row r="416" spans="1:27" ht="12.75" hidden="1" customHeight="1" outlineLevel="2">
      <c r="A416" s="4"/>
      <c r="B416" s="4"/>
      <c r="C416" s="4"/>
      <c r="D416" s="19"/>
      <c r="E416" s="1291" t="s">
        <v>50</v>
      </c>
      <c r="F416" s="78"/>
      <c r="G416" s="112"/>
      <c r="H416" s="60"/>
      <c r="I416" s="60"/>
      <c r="J416" s="60"/>
      <c r="K416" s="60"/>
      <c r="L416" s="60"/>
      <c r="M416" s="148"/>
      <c r="N416" s="103"/>
      <c r="O416" s="60"/>
      <c r="P416" s="60"/>
      <c r="Q416" s="60"/>
      <c r="R416" s="60"/>
      <c r="S416" s="94"/>
      <c r="T416" s="94"/>
      <c r="U416" s="94"/>
      <c r="V416" s="94"/>
      <c r="W416" s="94"/>
      <c r="X416" s="94"/>
      <c r="Y416" s="94"/>
      <c r="Z416" s="94"/>
      <c r="AA416" s="249"/>
    </row>
    <row r="417" spans="1:27" hidden="1" outlineLevel="2">
      <c r="A417" s="4"/>
      <c r="B417" s="4"/>
      <c r="C417" s="4"/>
      <c r="D417" s="19"/>
      <c r="E417" s="1292"/>
      <c r="F417" s="78">
        <v>1</v>
      </c>
      <c r="G417" s="112"/>
      <c r="H417" s="133"/>
      <c r="I417" s="60">
        <f>IF(A24stdlife="n/a","n/a",IF(I$3&gt;(A24stdlife+$F417),('RFM input'!$H$354*(1+vanilla1)^0.5)-SUM($H417:H417),('RFM input'!$H$354*(1+vanilla1)^0.5)/A24stdlife))</f>
        <v>0</v>
      </c>
      <c r="J417" s="60">
        <f>IF(A24stdlife="n/a","n/a",IF(J$3&gt;(A24stdlife+$F417),('RFM input'!$H$354*(1+vanilla1)^0.5)-SUM($H417:I417),('RFM input'!$H$354*(1+vanilla1)^0.5)/A24stdlife))</f>
        <v>0</v>
      </c>
      <c r="K417" s="60">
        <f>IF(A24stdlife="n/a","n/a",IF(K$3&gt;(A24stdlife+$F417),('RFM input'!$H$354*(1+vanilla1)^0.5)-SUM($H417:J417),('RFM input'!$H$354*(1+vanilla1)^0.5)/A24stdlife))</f>
        <v>0</v>
      </c>
      <c r="L417" s="60">
        <f>IF(A24stdlife="n/a","n/a",IF(L$3&gt;(A24stdlife+$F417),('RFM input'!$H$354*(1+vanilla1)^0.5)-SUM($H417:K417),('RFM input'!$H$354*(1+vanilla1)^0.5)/A24stdlife))</f>
        <v>0</v>
      </c>
      <c r="M417" s="60">
        <f>IF(A24stdlife="n/a","n/a",IF(M$3&gt;(A24stdlife+$F417),('RFM input'!$H$354*(1+vanilla1)^0.5)-SUM($H417:L417),('RFM input'!$H$354*(1+vanilla1)^0.5)/A24stdlife))</f>
        <v>0</v>
      </c>
      <c r="N417" s="60">
        <f>IF(A24stdlife="n/a","n/a",IF(N$3&gt;(A24stdlife+$F417),('RFM input'!$H$354*(1+vanilla1)^0.5)-SUM($H417:M417),('RFM input'!$H$354*(1+vanilla1)^0.5)/A24stdlife))</f>
        <v>0</v>
      </c>
      <c r="O417" s="60">
        <f>IF(A24stdlife="n/a","n/a",IF(O$3&gt;(A24stdlife+$F417),('RFM input'!$H$354*(1+vanilla1)^0.5)-SUM($H417:N417),('RFM input'!$H$354*(1+vanilla1)^0.5)/A24stdlife))</f>
        <v>0</v>
      </c>
      <c r="P417" s="60">
        <f>IF(A24stdlife="n/a","n/a",IF(P$3&gt;(A24stdlife+$F417),('RFM input'!$H$354*(1+vanilla1)^0.5)-SUM($H417:O417),('RFM input'!$H$354*(1+vanilla1)^0.5)/A24stdlife))</f>
        <v>0</v>
      </c>
      <c r="Q417" s="60">
        <f>IF(A24stdlife="n/a","n/a",IF(Q$3&gt;(A24stdlife+$F417),('RFM input'!$H$354*(1+vanilla1)^0.5)-SUM($H417:P417),('RFM input'!$H$354*(1+vanilla1)^0.5)/A24stdlife))</f>
        <v>0</v>
      </c>
      <c r="R417" s="60"/>
      <c r="S417" s="94"/>
      <c r="T417" s="94"/>
      <c r="U417" s="94"/>
      <c r="V417" s="94"/>
      <c r="W417" s="94"/>
      <c r="X417" s="94"/>
      <c r="Y417" s="94"/>
      <c r="Z417" s="94"/>
      <c r="AA417" s="249"/>
    </row>
    <row r="418" spans="1:27" hidden="1" outlineLevel="2">
      <c r="A418" s="4"/>
      <c r="B418" s="4"/>
      <c r="C418" s="4"/>
      <c r="D418" s="19"/>
      <c r="E418" s="1292"/>
      <c r="F418" s="78">
        <v>2</v>
      </c>
      <c r="G418" s="112"/>
      <c r="H418" s="134"/>
      <c r="I418" s="135"/>
      <c r="J418" s="60">
        <f>IF(A24stdlife="n/a","n/a",IF(J$3&gt;(A24stdlife+$F418),('RFM input'!$I$354*(1+vanilla2)^0.5)-SUM($I418:I418),('RFM input'!$I$354*(1+vanilla2)^0.5)/A24stdlife))</f>
        <v>0</v>
      </c>
      <c r="K418" s="60">
        <f>IF(A24stdlife="n/a","n/a",IF(K$3&gt;(A24stdlife+$F418),('RFM input'!$I$354*(1+vanilla2)^0.5)-SUM($I418:J418),('RFM input'!$I$354*(1+vanilla2)^0.5)/A24stdlife))</f>
        <v>0</v>
      </c>
      <c r="L418" s="60">
        <f>IF(A24stdlife="n/a","n/a",IF(L$3&gt;(A24stdlife+$F418),('RFM input'!$I$354*(1+vanilla2)^0.5)-SUM($I418:K418),('RFM input'!$I$354*(1+vanilla2)^0.5)/A24stdlife))</f>
        <v>0</v>
      </c>
      <c r="M418" s="60">
        <f>IF(A24stdlife="n/a","n/a",IF(M$3&gt;(A24stdlife+$F418),('RFM input'!$I$354*(1+vanilla2)^0.5)-SUM($I418:L418),('RFM input'!$I$354*(1+vanilla2)^0.5)/A24stdlife))</f>
        <v>0</v>
      </c>
      <c r="N418" s="60">
        <f>IF(A24stdlife="n/a","n/a",IF(N$3&gt;(A24stdlife+$F418),('RFM input'!$I$354*(1+vanilla2)^0.5)-SUM($I418:M418),('RFM input'!$I$354*(1+vanilla2)^0.5)/A24stdlife))</f>
        <v>0</v>
      </c>
      <c r="O418" s="60">
        <f>IF(A24stdlife="n/a","n/a",IF(O$3&gt;(A24stdlife+$F418),('RFM input'!$I$354*(1+vanilla2)^0.5)-SUM($I418:N418),('RFM input'!$I$354*(1+vanilla2)^0.5)/A24stdlife))</f>
        <v>0</v>
      </c>
      <c r="P418" s="60">
        <f>IF(A24stdlife="n/a","n/a",IF(P$3&gt;(A24stdlife+$F418),('RFM input'!$I$354*(1+vanilla2)^0.5)-SUM($I418:O418),('RFM input'!$I$354*(1+vanilla2)^0.5)/A24stdlife))</f>
        <v>0</v>
      </c>
      <c r="Q418" s="60">
        <f>IF(A24stdlife="n/a","n/a",IF(Q$3&gt;(A24stdlife+$F418),('RFM input'!$I$354*(1+vanilla2)^0.5)-SUM($I418:P418),('RFM input'!$I$354*(1+vanilla2)^0.5)/A24stdlife))</f>
        <v>0</v>
      </c>
      <c r="R418" s="60"/>
      <c r="S418" s="94"/>
      <c r="T418" s="94"/>
      <c r="U418" s="94"/>
      <c r="V418" s="94"/>
      <c r="W418" s="94"/>
      <c r="X418" s="94"/>
      <c r="Y418" s="94"/>
      <c r="Z418" s="94"/>
      <c r="AA418" s="249"/>
    </row>
    <row r="419" spans="1:27" hidden="1" outlineLevel="2">
      <c r="A419" s="4"/>
      <c r="B419" s="4"/>
      <c r="C419" s="4"/>
      <c r="D419" s="19"/>
      <c r="E419" s="1292"/>
      <c r="F419" s="78">
        <v>3</v>
      </c>
      <c r="G419" s="112"/>
      <c r="H419" s="134"/>
      <c r="I419" s="136"/>
      <c r="J419" s="135"/>
      <c r="K419" s="60">
        <f>IF(A24stdlife="n/a","n/a",IF(K$3&gt;(A24stdlife+$F419),('RFM input'!$J$354*(1+vanilla3)^0.5)-SUM($J419:J419),('RFM input'!$J$354*(1+vanilla3)^0.5)/A24stdlife))</f>
        <v>0</v>
      </c>
      <c r="L419" s="60">
        <f>IF(A24stdlife="n/a","n/a",IF(L$3&gt;(A24stdlife+$F419),('RFM input'!$J$354*(1+vanilla3)^0.5)-SUM($J419:K419),('RFM input'!$J$354*(1+vanilla3)^0.5)/A24stdlife))</f>
        <v>0</v>
      </c>
      <c r="M419" s="60">
        <f>IF(A24stdlife="n/a","n/a",IF(M$3&gt;(A24stdlife+$F419),('RFM input'!$J$354*(1+vanilla3)^0.5)-SUM($J419:L419),('RFM input'!$J$354*(1+vanilla3)^0.5)/A24stdlife))</f>
        <v>0</v>
      </c>
      <c r="N419" s="60">
        <f>IF(A24stdlife="n/a","n/a",IF(N$3&gt;(A24stdlife+$F419),('RFM input'!$J$354*(1+vanilla3)^0.5)-SUM($J419:M419),('RFM input'!$J$354*(1+vanilla3)^0.5)/A24stdlife))</f>
        <v>0</v>
      </c>
      <c r="O419" s="60">
        <f>IF(A24stdlife="n/a","n/a",IF(O$3&gt;(A24stdlife+$F419),('RFM input'!$J$354*(1+vanilla3)^0.5)-SUM($J419:N419),('RFM input'!$J$354*(1+vanilla3)^0.5)/A24stdlife))</f>
        <v>0</v>
      </c>
      <c r="P419" s="60">
        <f>IF(A24stdlife="n/a","n/a",IF(P$3&gt;(A24stdlife+$F419),('RFM input'!$J$354*(1+vanilla3)^0.5)-SUM($J419:O419),('RFM input'!$J$354*(1+vanilla3)^0.5)/A24stdlife))</f>
        <v>0</v>
      </c>
      <c r="Q419" s="60">
        <f>IF(A24stdlife="n/a","n/a",IF(Q$3&gt;(A24stdlife+$F419),('RFM input'!$J$354*(1+vanilla3)^0.5)-SUM($J419:P419),('RFM input'!$J$354*(1+vanilla3)^0.5)/A24stdlife))</f>
        <v>0</v>
      </c>
      <c r="R419" s="60"/>
      <c r="S419" s="94"/>
      <c r="T419" s="94"/>
      <c r="U419" s="94"/>
      <c r="V419" s="94"/>
      <c r="W419" s="94"/>
      <c r="X419" s="94"/>
      <c r="Y419" s="94"/>
      <c r="Z419" s="94"/>
      <c r="AA419" s="249"/>
    </row>
    <row r="420" spans="1:27" hidden="1" outlineLevel="2">
      <c r="A420" s="4"/>
      <c r="B420" s="4"/>
      <c r="C420" s="4"/>
      <c r="D420" s="19"/>
      <c r="E420" s="1292"/>
      <c r="F420" s="78">
        <v>4</v>
      </c>
      <c r="G420" s="112"/>
      <c r="H420" s="134"/>
      <c r="I420" s="136"/>
      <c r="J420" s="136"/>
      <c r="K420" s="135"/>
      <c r="L420" s="60">
        <f>IF(A24stdlife="n/a","n/a",IF(L$3&gt;(A24stdlife+$F420),('RFM input'!$K$354*(1+vanilla4)^0.5)-SUM($K420:K420),('RFM input'!$K$354*(1+vanilla4)^0.5)/A24stdlife))</f>
        <v>0</v>
      </c>
      <c r="M420" s="60">
        <f>IF(A24stdlife="n/a","n/a",IF(M$3&gt;(A24stdlife+$F420),('RFM input'!$K$354*(1+vanilla4)^0.5)-SUM($K420:L420),('RFM input'!$K$354*(1+vanilla4)^0.5)/A24stdlife))</f>
        <v>0</v>
      </c>
      <c r="N420" s="60">
        <f>IF(A24stdlife="n/a","n/a",IF(N$3&gt;(A24stdlife+$F420),('RFM input'!$K$354*(1+vanilla4)^0.5)-SUM($K420:M420),('RFM input'!$K$354*(1+vanilla4)^0.5)/A24stdlife))</f>
        <v>0</v>
      </c>
      <c r="O420" s="60">
        <f>IF(A24stdlife="n/a","n/a",IF(O$3&gt;(A24stdlife+$F420),('RFM input'!$K$354*(1+vanilla4)^0.5)-SUM($K420:N420),('RFM input'!$K$354*(1+vanilla4)^0.5)/A24stdlife))</f>
        <v>0</v>
      </c>
      <c r="P420" s="60">
        <f>IF(A24stdlife="n/a","n/a",IF(P$3&gt;(A24stdlife+$F420),('RFM input'!$K$354*(1+vanilla4)^0.5)-SUM($K420:O420),('RFM input'!$K$354*(1+vanilla4)^0.5)/A24stdlife))</f>
        <v>0</v>
      </c>
      <c r="Q420" s="60">
        <f>IF(A24stdlife="n/a","n/a",IF(Q$3&gt;(A24stdlife+$F420),('RFM input'!$K$354*(1+vanilla4)^0.5)-SUM($K420:P420),('RFM input'!$K$354*(1+vanilla4)^0.5)/A24stdlife))</f>
        <v>0</v>
      </c>
      <c r="R420" s="60"/>
      <c r="S420" s="94"/>
      <c r="T420" s="94"/>
      <c r="U420" s="94"/>
      <c r="V420" s="94"/>
      <c r="W420" s="94"/>
      <c r="X420" s="94"/>
      <c r="Y420" s="94"/>
      <c r="Z420" s="94"/>
      <c r="AA420" s="249"/>
    </row>
    <row r="421" spans="1:27" hidden="1" outlineLevel="2">
      <c r="A421" s="4"/>
      <c r="B421" s="4"/>
      <c r="C421" s="4"/>
      <c r="D421" s="19"/>
      <c r="E421" s="1292"/>
      <c r="F421" s="78">
        <v>5</v>
      </c>
      <c r="G421" s="20"/>
      <c r="H421" s="134"/>
      <c r="I421" s="136"/>
      <c r="J421" s="136"/>
      <c r="K421" s="136"/>
      <c r="L421" s="135"/>
      <c r="M421" s="60">
        <f>IF(A24stdlife="n/a","n/a",IF(M$3&gt;(A24stdlife+$F421),('RFM input'!$L$354*(1+vanilla5)^0.5)-SUM($L421:L421),('RFM input'!$L$354*(1+vanilla5)^0.5)/A24stdlife))</f>
        <v>0</v>
      </c>
      <c r="N421" s="60">
        <f>IF(A24stdlife="n/a","n/a",IF(N$3&gt;(A24stdlife+$F421),('RFM input'!$L$354*(1+vanilla5)^0.5)-SUM($L421:M421),('RFM input'!$L$354*(1+vanilla5)^0.5)/A24stdlife))</f>
        <v>0</v>
      </c>
      <c r="O421" s="60">
        <f>IF(A24stdlife="n/a","n/a",IF(O$3&gt;(A24stdlife+$F421),('RFM input'!$L$354*(1+vanilla5)^0.5)-SUM($L421:N421),('RFM input'!$L$354*(1+vanilla5)^0.5)/A24stdlife))</f>
        <v>0</v>
      </c>
      <c r="P421" s="60">
        <f>IF(A24stdlife="n/a","n/a",IF(P$3&gt;(A24stdlife+$F421),('RFM input'!$L$354*(1+vanilla5)^0.5)-SUM($L421:O421),('RFM input'!$L$354*(1+vanilla5)^0.5)/A24stdlife))</f>
        <v>0</v>
      </c>
      <c r="Q421" s="60">
        <f>IF(A24stdlife="n/a","n/a",IF(Q$3&gt;(A24stdlife+$F421),('RFM input'!$L$354*(1+vanilla5)^0.5)-SUM($L421:P421),('RFM input'!$L$354*(1+vanilla5)^0.5)/A24stdlife))</f>
        <v>0</v>
      </c>
      <c r="R421" s="60"/>
      <c r="S421" s="94"/>
      <c r="T421" s="94"/>
      <c r="U421" s="94"/>
      <c r="V421" s="94"/>
      <c r="W421" s="94"/>
      <c r="X421" s="94"/>
      <c r="Y421" s="94"/>
      <c r="Z421" s="94"/>
      <c r="AA421" s="249"/>
    </row>
    <row r="422" spans="1:27" hidden="1" outlineLevel="2">
      <c r="A422" s="4"/>
      <c r="B422" s="4"/>
      <c r="C422" s="4"/>
      <c r="D422" s="19"/>
      <c r="E422" s="1292"/>
      <c r="F422" s="78">
        <v>6</v>
      </c>
      <c r="G422" s="20"/>
      <c r="H422" s="134"/>
      <c r="I422" s="136"/>
      <c r="J422" s="136"/>
      <c r="K422" s="136"/>
      <c r="L422" s="136"/>
      <c r="M422" s="135"/>
      <c r="N422" s="60">
        <f>IF(A24stdlife="n/a","n/a",IF(N$3&gt;(A24stdlife+$F422),('RFM input'!$M$354*(1+vanilla6)^0.5)-SUM($M422:M422),('RFM input'!$M$354*(1+vanilla6)^0.5)/A24stdlife))</f>
        <v>0</v>
      </c>
      <c r="O422" s="60">
        <f>IF(A24stdlife="n/a","n/a",IF(O$3&gt;(A24stdlife+$F422),('RFM input'!$M$354*(1+vanilla6)^0.5)-SUM($M422:N422),('RFM input'!$M$354*(1+vanilla6)^0.5)/A24stdlife))</f>
        <v>0</v>
      </c>
      <c r="P422" s="60">
        <f>IF(A24stdlife="n/a","n/a",IF(P$3&gt;(A24stdlife+$F422),('RFM input'!$M$354*(1+vanilla6)^0.5)-SUM($M422:O422),('RFM input'!$M$354*(1+vanilla6)^0.5)/A24stdlife))</f>
        <v>0</v>
      </c>
      <c r="Q422" s="60">
        <f>IF(A24stdlife="n/a","n/a",IF(Q$3&gt;(A24stdlife+$F422),('RFM input'!$M$354*(1+vanilla6)^0.5)-SUM($M422:P422),('RFM input'!$M$354*(1+vanilla6)^0.5)/A24stdlife))</f>
        <v>0</v>
      </c>
      <c r="R422" s="60"/>
      <c r="S422" s="94"/>
      <c r="T422" s="94"/>
      <c r="U422" s="94"/>
      <c r="V422" s="94"/>
      <c r="W422" s="94"/>
      <c r="X422" s="94"/>
      <c r="Y422" s="94"/>
      <c r="Z422" s="94"/>
      <c r="AA422" s="249"/>
    </row>
    <row r="423" spans="1:27" hidden="1" outlineLevel="2">
      <c r="A423" s="4"/>
      <c r="B423" s="4"/>
      <c r="C423" s="4"/>
      <c r="D423" s="19"/>
      <c r="E423" s="1292"/>
      <c r="F423" s="78">
        <v>7</v>
      </c>
      <c r="G423" s="20"/>
      <c r="H423" s="134"/>
      <c r="I423" s="136"/>
      <c r="J423" s="136"/>
      <c r="K423" s="136"/>
      <c r="L423" s="136"/>
      <c r="M423" s="136"/>
      <c r="N423" s="135"/>
      <c r="O423" s="60">
        <f>IF(A24stdlife="n/a","n/a",IF(O$3&gt;(A24stdlife+$F423),('RFM input'!N$354*(1+vanilla7)^0.5)-SUM($N423:N423),('RFM input'!$N$354*(1+vanilla7)^0.5)/A24stdlife))</f>
        <v>0</v>
      </c>
      <c r="P423" s="60">
        <f>IF(A24stdlife="n/a","n/a",IF(P$3&gt;(A24stdlife+$F423),('RFM input'!O$354*(1+vanilla7)^0.5)-SUM($N423:O423),('RFM input'!$N$354*(1+vanilla7)^0.5)/A24stdlife))</f>
        <v>0</v>
      </c>
      <c r="Q423" s="60">
        <f>IF(A24stdlife="n/a","n/a",IF(Q$3&gt;(A24stdlife+$F423),('RFM input'!P$354*(1+vanilla7)^0.5)-SUM($N423:P423),('RFM input'!$N$354*(1+vanilla7)^0.5)/A24stdlife))</f>
        <v>0</v>
      </c>
      <c r="R423" s="60"/>
      <c r="S423" s="94"/>
      <c r="T423" s="94"/>
      <c r="U423" s="94"/>
      <c r="V423" s="94"/>
      <c r="W423" s="94"/>
      <c r="X423" s="94"/>
      <c r="Y423" s="94"/>
      <c r="Z423" s="94"/>
      <c r="AA423" s="249"/>
    </row>
    <row r="424" spans="1:27" hidden="1" outlineLevel="2">
      <c r="A424" s="4"/>
      <c r="B424" s="4"/>
      <c r="C424" s="4"/>
      <c r="D424" s="19"/>
      <c r="E424" s="1292"/>
      <c r="F424" s="78">
        <v>8</v>
      </c>
      <c r="G424" s="20"/>
      <c r="H424" s="134"/>
      <c r="I424" s="136"/>
      <c r="J424" s="136"/>
      <c r="K424" s="136"/>
      <c r="L424" s="136"/>
      <c r="M424" s="136"/>
      <c r="N424" s="136"/>
      <c r="O424" s="135"/>
      <c r="P424" s="60">
        <f>IF(A24stdlife="n/a","n/a",IF(P$3&gt;(A24stdlife+$F424),('RFM input'!$O$354*(1+vanilla8)^0.5)-SUM($O424:O424),('RFM input'!$O$354*(1+vanilla8)^0.5)/A24stdlife))</f>
        <v>0</v>
      </c>
      <c r="Q424" s="60">
        <f>IF(A24stdlife="n/a","n/a",IF(Q$3&gt;(A24stdlife+$F424),('RFM input'!$O$354*(1+vanilla8)^0.5)-SUM($O424:P424),('RFM input'!$O$354*(1+vanilla8)^0.5)/A24stdlife))</f>
        <v>0</v>
      </c>
      <c r="R424" s="60"/>
      <c r="S424" s="94"/>
      <c r="T424" s="94"/>
      <c r="U424" s="94"/>
      <c r="V424" s="94"/>
      <c r="W424" s="94"/>
      <c r="X424" s="94"/>
      <c r="Y424" s="94"/>
      <c r="Z424" s="94"/>
      <c r="AA424" s="249"/>
    </row>
    <row r="425" spans="1:27" hidden="1" outlineLevel="2">
      <c r="A425" s="4"/>
      <c r="B425" s="4"/>
      <c r="C425" s="4"/>
      <c r="D425" s="19"/>
      <c r="E425" s="1292"/>
      <c r="F425" s="78">
        <v>9</v>
      </c>
      <c r="G425" s="20"/>
      <c r="H425" s="134"/>
      <c r="I425" s="136"/>
      <c r="J425" s="136"/>
      <c r="K425" s="136"/>
      <c r="L425" s="136"/>
      <c r="M425" s="136"/>
      <c r="N425" s="136"/>
      <c r="O425" s="136"/>
      <c r="P425" s="135"/>
      <c r="Q425" s="60">
        <f>IF(A24stdlife="n/a","n/a",IF(Q$3&gt;(A24stdlife+$F425),('RFM input'!$P$354*(1+vanilla9)^0.5)-SUM($P425:P425),('RFM input'!$P$354*(1+vanilla9)^0.5)/A24stdlife))</f>
        <v>0</v>
      </c>
      <c r="R425" s="60"/>
      <c r="S425" s="94"/>
      <c r="T425" s="94"/>
      <c r="U425" s="94"/>
      <c r="V425" s="94"/>
      <c r="W425" s="94"/>
      <c r="X425" s="94"/>
      <c r="Y425" s="94"/>
      <c r="Z425" s="94"/>
      <c r="AA425" s="249"/>
    </row>
    <row r="426" spans="1:27" hidden="1" outlineLevel="2">
      <c r="A426" s="4"/>
      <c r="B426" s="4"/>
      <c r="C426" s="4"/>
      <c r="D426" s="19"/>
      <c r="E426" s="1292"/>
      <c r="F426" s="79">
        <v>10</v>
      </c>
      <c r="G426" s="20"/>
      <c r="H426" s="134"/>
      <c r="I426" s="136"/>
      <c r="J426" s="136"/>
      <c r="K426" s="136"/>
      <c r="L426" s="136"/>
      <c r="M426" s="136"/>
      <c r="N426" s="136"/>
      <c r="O426" s="136"/>
      <c r="P426" s="136"/>
      <c r="Q426" s="135"/>
      <c r="R426" s="60"/>
      <c r="S426" s="94"/>
      <c r="T426" s="94"/>
      <c r="U426" s="94"/>
      <c r="V426" s="94"/>
      <c r="W426" s="94"/>
      <c r="X426" s="94"/>
      <c r="Y426" s="94"/>
      <c r="Z426" s="94"/>
      <c r="AA426" s="249"/>
    </row>
    <row r="427" spans="1:27" hidden="1" outlineLevel="1" collapsed="1">
      <c r="A427" s="4"/>
      <c r="B427" s="4"/>
      <c r="C427" s="4"/>
      <c r="D427" s="218">
        <f>Asset24</f>
        <v>0</v>
      </c>
      <c r="E427" s="4"/>
      <c r="F427" s="4"/>
      <c r="G427" s="112"/>
      <c r="H427" s="435">
        <f>IF('RFM input'!$E$396='RFM input'!$G$395,-'RFM input'!H424,-SUM(H415:H426))</f>
        <v>0</v>
      </c>
      <c r="I427" s="435">
        <f>IF('RFM input'!$E$396='RFM input'!$G$395,-'RFM input'!I424,-SUM(I415:I426))</f>
        <v>0</v>
      </c>
      <c r="J427" s="435">
        <f>IF(COUNT($H427:I427)&gt;='RFM input'!$AA$7,0,IF('RFM input'!$E$396='RFM input'!$G$395,-'RFM input'!J424,-SUM(J415:J426)))</f>
        <v>0</v>
      </c>
      <c r="K427" s="435">
        <f>IF(COUNT($H427:J427)&gt;='RFM input'!$AA$7,0,IF('RFM input'!$E$396='RFM input'!$G$395,-'RFM input'!K424,-SUM(K415:K426)))</f>
        <v>0</v>
      </c>
      <c r="L427" s="435">
        <f>IF(COUNT($H427:K427)&gt;='RFM input'!$AA$7,0,IF('RFM input'!$E$396='RFM input'!$G$395,-'RFM input'!L424,-SUM(L415:L426)))</f>
        <v>0</v>
      </c>
      <c r="M427" s="435">
        <f>IF(COUNT($H427:L427)&gt;='RFM input'!$AA$7,0,IF('RFM input'!$E$396='RFM input'!$G$395,-'RFM input'!M424,-SUM(M415:M426)))</f>
        <v>0</v>
      </c>
      <c r="N427" s="435">
        <f>IF(COUNT($H427:M427)&gt;='RFM input'!$AA$7,0,IF('RFM input'!$E$396='RFM input'!$G$395,-'RFM input'!N424,-SUM(N415:N426)))</f>
        <v>0</v>
      </c>
      <c r="O427" s="435">
        <f>IF(COUNT($H427:N427)&gt;='RFM input'!$AA$7,0,IF('RFM input'!$E$396='RFM input'!$G$395,-'RFM input'!O424,-SUM(O415:O426)))</f>
        <v>0</v>
      </c>
      <c r="P427" s="435">
        <f>IF(COUNT($H427:O427)&gt;='RFM input'!$AA$7,0,IF('RFM input'!$E$396='RFM input'!$G$395,-'RFM input'!P424,-SUM(P415:P426)))</f>
        <v>0</v>
      </c>
      <c r="Q427" s="435">
        <f>IF(COUNT($H427:P427)&gt;='RFM input'!$AA$7,0,IF('RFM input'!$E$396='RFM input'!$G$395,-'RFM input'!Q424,-SUM(Q415:Q426)))</f>
        <v>0</v>
      </c>
      <c r="R427" s="58"/>
      <c r="S427" s="96"/>
      <c r="T427" s="96"/>
      <c r="U427" s="96"/>
      <c r="V427" s="96"/>
      <c r="W427" s="96"/>
      <c r="X427" s="96"/>
      <c r="Y427" s="96"/>
      <c r="Z427" s="96"/>
      <c r="AA427" s="249"/>
    </row>
    <row r="428" spans="1:27" hidden="1" outlineLevel="2">
      <c r="A428" s="4"/>
      <c r="B428" s="4"/>
      <c r="C428" s="219">
        <f>Asset25</f>
        <v>0</v>
      </c>
      <c r="D428" s="146"/>
      <c r="E428" s="25" t="s">
        <v>23</v>
      </c>
      <c r="F428" s="24"/>
      <c r="G428" s="167"/>
      <c r="H428" s="436">
        <f>IF(H$3&gt;A25remlife,A25value-SUM($G428:G428),IF(A25remlife="N/A","n/a",A25value/A25remlife))</f>
        <v>0</v>
      </c>
      <c r="I428" s="436">
        <f>IF(I$3&gt;A25remlife,A25value-SUM($G428:H428),IF(A25remlife="N/A","n/a",A25value/A25remlife))</f>
        <v>0</v>
      </c>
      <c r="J428" s="436">
        <f>IF(J$3&gt;A25remlife,A25value-SUM($G428:I428),IF(A25remlife="N/A","n/a",A25value/A25remlife))</f>
        <v>0</v>
      </c>
      <c r="K428" s="436">
        <f>IF(K$3&gt;A25remlife,A25value-SUM($G428:J428),IF(A25remlife="N/A","n/a",A25value/A25remlife))</f>
        <v>0</v>
      </c>
      <c r="L428" s="436">
        <f>IF(L$3&gt;A25remlife,A25value-SUM($G428:K428),IF(A25remlife="N/A","n/a",A25value/A25remlife))</f>
        <v>0</v>
      </c>
      <c r="M428" s="436">
        <f>IF(M$3&gt;A25remlife,A25value-SUM($G428:L428),IF(A25remlife="N/A","n/a",A25value/A25remlife))</f>
        <v>0</v>
      </c>
      <c r="N428" s="436">
        <f>IF(N$3&gt;A25remlife,A25value-SUM($G428:M428),IF(A25remlife="N/A","n/a",A25value/A25remlife))</f>
        <v>0</v>
      </c>
      <c r="O428" s="436">
        <f>IF(O$3&gt;A25remlife,A25value-SUM($G428:N428),IF(A25remlife="N/A","n/a",A25value/A25remlife))</f>
        <v>0</v>
      </c>
      <c r="P428" s="436">
        <f>IF(P$3&gt;A25remlife,A25value-SUM($G428:O428),IF(A25remlife="N/A","n/a",A25value/A25remlife))</f>
        <v>0</v>
      </c>
      <c r="Q428" s="436">
        <f>IF(Q$3&gt;A25remlife,A25value-SUM($G428:P428),IF(A25remlife="N/A","n/a",A25value/A25remlife))</f>
        <v>0</v>
      </c>
      <c r="R428" s="59"/>
      <c r="S428" s="94"/>
      <c r="T428" s="94"/>
      <c r="U428" s="94"/>
      <c r="V428" s="94"/>
      <c r="W428" s="94"/>
      <c r="X428" s="94"/>
      <c r="Y428" s="94"/>
      <c r="Z428" s="94"/>
      <c r="AA428" s="249"/>
    </row>
    <row r="429" spans="1:27" ht="12.75" hidden="1" customHeight="1" outlineLevel="2">
      <c r="A429" s="4"/>
      <c r="B429" s="4"/>
      <c r="C429" s="4"/>
      <c r="D429" s="19"/>
      <c r="E429" s="1291" t="s">
        <v>50</v>
      </c>
      <c r="F429" s="78"/>
      <c r="G429" s="112"/>
      <c r="H429" s="60"/>
      <c r="I429" s="60"/>
      <c r="J429" s="60"/>
      <c r="K429" s="60"/>
      <c r="L429" s="60"/>
      <c r="M429" s="148"/>
      <c r="N429" s="103"/>
      <c r="O429" s="60"/>
      <c r="P429" s="60"/>
      <c r="Q429" s="60"/>
      <c r="R429" s="60"/>
      <c r="S429" s="94"/>
      <c r="T429" s="94"/>
      <c r="U429" s="94"/>
      <c r="V429" s="94"/>
      <c r="W429" s="94"/>
      <c r="X429" s="94"/>
      <c r="Y429" s="94"/>
      <c r="Z429" s="94"/>
      <c r="AA429" s="249"/>
    </row>
    <row r="430" spans="1:27" hidden="1" outlineLevel="2">
      <c r="A430" s="4"/>
      <c r="B430" s="4"/>
      <c r="C430" s="4"/>
      <c r="D430" s="19"/>
      <c r="E430" s="1292"/>
      <c r="F430" s="78">
        <v>1</v>
      </c>
      <c r="G430" s="112"/>
      <c r="H430" s="133"/>
      <c r="I430" s="60">
        <f>IF(A25stdlife="n/a","n/a",IF(I$3&gt;(A25stdlife+$F430),('RFM input'!$H$355*(1+vanilla1)^0.5)-SUM($H430:H430),('RFM input'!$H$355*(1+vanilla1)^0.5)/A25stdlife))</f>
        <v>0</v>
      </c>
      <c r="J430" s="60">
        <f>IF(A25stdlife="n/a","n/a",IF(J$3&gt;(A25stdlife+$F430),('RFM input'!$H$355*(1+vanilla1)^0.5)-SUM($H430:I430),('RFM input'!$H$355*(1+vanilla1)^0.5)/A25stdlife))</f>
        <v>0</v>
      </c>
      <c r="K430" s="60">
        <f>IF(A25stdlife="n/a","n/a",IF(K$3&gt;(A25stdlife+$F430),('RFM input'!$H$355*(1+vanilla1)^0.5)-SUM($H430:J430),('RFM input'!$H$355*(1+vanilla1)^0.5)/A25stdlife))</f>
        <v>0</v>
      </c>
      <c r="L430" s="60">
        <f>IF(A25stdlife="n/a","n/a",IF(L$3&gt;(A25stdlife+$F430),('RFM input'!$H$355*(1+vanilla1)^0.5)-SUM($H430:K430),('RFM input'!$H$355*(1+vanilla1)^0.5)/A25stdlife))</f>
        <v>0</v>
      </c>
      <c r="M430" s="60">
        <f>IF(A25stdlife="n/a","n/a",IF(M$3&gt;(A25stdlife+$F430),('RFM input'!$H$355*(1+vanilla1)^0.5)-SUM($H430:L430),('RFM input'!$H$355*(1+vanilla1)^0.5)/A25stdlife))</f>
        <v>0</v>
      </c>
      <c r="N430" s="60">
        <f>IF(A25stdlife="n/a","n/a",IF(N$3&gt;(A25stdlife+$F430),('RFM input'!$H$355*(1+vanilla1)^0.5)-SUM($H430:M430),('RFM input'!$H$355*(1+vanilla1)^0.5)/A25stdlife))</f>
        <v>0</v>
      </c>
      <c r="O430" s="60">
        <f>IF(A25stdlife="n/a","n/a",IF(O$3&gt;(A25stdlife+$F430),('RFM input'!$H$355*(1+vanilla1)^0.5)-SUM($H430:N430),('RFM input'!$H$355*(1+vanilla1)^0.5)/A25stdlife))</f>
        <v>0</v>
      </c>
      <c r="P430" s="60">
        <f>IF(A25stdlife="n/a","n/a",IF(P$3&gt;(A25stdlife+$F430),('RFM input'!$H$355*(1+vanilla1)^0.5)-SUM($H430:O430),('RFM input'!$H$355*(1+vanilla1)^0.5)/A25stdlife))</f>
        <v>0</v>
      </c>
      <c r="Q430" s="60">
        <f>IF(A25stdlife="n/a","n/a",IF(Q$3&gt;(A25stdlife+$F430),('RFM input'!$H$355*(1+vanilla1)^0.5)-SUM($H430:P430),('RFM input'!$H$355*(1+vanilla1)^0.5)/A25stdlife))</f>
        <v>0</v>
      </c>
      <c r="R430" s="60"/>
      <c r="S430" s="94"/>
      <c r="T430" s="94"/>
      <c r="U430" s="94"/>
      <c r="V430" s="94"/>
      <c r="W430" s="94"/>
      <c r="X430" s="94"/>
      <c r="Y430" s="94"/>
      <c r="Z430" s="94"/>
      <c r="AA430" s="249"/>
    </row>
    <row r="431" spans="1:27" hidden="1" outlineLevel="2">
      <c r="A431" s="4"/>
      <c r="B431" s="4"/>
      <c r="C431" s="4"/>
      <c r="D431" s="19"/>
      <c r="E431" s="1292"/>
      <c r="F431" s="78">
        <v>2</v>
      </c>
      <c r="G431" s="112"/>
      <c r="H431" s="134"/>
      <c r="I431" s="135"/>
      <c r="J431" s="60">
        <f>IF(A25stdlife="n/a","n/a",IF(J$3&gt;(A25stdlife+$F431),('RFM input'!$I$355*(1+vanilla2)^0.5)-SUM($I431:I431),('RFM input'!$I$355*(1+vanilla2)^0.5)/A25stdlife))</f>
        <v>0</v>
      </c>
      <c r="K431" s="60">
        <f>IF(A25stdlife="n/a","n/a",IF(K$3&gt;(A25stdlife+$F431),('RFM input'!$I$355*(1+vanilla2)^0.5)-SUM($I431:J431),('RFM input'!$I$355*(1+vanilla2)^0.5)/A25stdlife))</f>
        <v>0</v>
      </c>
      <c r="L431" s="60">
        <f>IF(A25stdlife="n/a","n/a",IF(L$3&gt;(A25stdlife+$F431),('RFM input'!$I$355*(1+vanilla2)^0.5)-SUM($I431:K431),('RFM input'!$I$355*(1+vanilla2)^0.5)/A25stdlife))</f>
        <v>0</v>
      </c>
      <c r="M431" s="60">
        <f>IF(A25stdlife="n/a","n/a",IF(M$3&gt;(A25stdlife+$F431),('RFM input'!$I$355*(1+vanilla2)^0.5)-SUM($I431:L431),('RFM input'!$I$355*(1+vanilla2)^0.5)/A25stdlife))</f>
        <v>0</v>
      </c>
      <c r="N431" s="60">
        <f>IF(A25stdlife="n/a","n/a",IF(N$3&gt;(A25stdlife+$F431),('RFM input'!$I$355*(1+vanilla2)^0.5)-SUM($I431:M431),('RFM input'!$I$355*(1+vanilla2)^0.5)/A25stdlife))</f>
        <v>0</v>
      </c>
      <c r="O431" s="60">
        <f>IF(A25stdlife="n/a","n/a",IF(O$3&gt;(A25stdlife+$F431),('RFM input'!$I$355*(1+vanilla2)^0.5)-SUM($I431:N431),('RFM input'!$I$355*(1+vanilla2)^0.5)/A25stdlife))</f>
        <v>0</v>
      </c>
      <c r="P431" s="60">
        <f>IF(A25stdlife="n/a","n/a",IF(P$3&gt;(A25stdlife+$F431),('RFM input'!$I$355*(1+vanilla2)^0.5)-SUM($I431:O431),('RFM input'!$I$355*(1+vanilla2)^0.5)/A25stdlife))</f>
        <v>0</v>
      </c>
      <c r="Q431" s="60">
        <f>IF(A25stdlife="n/a","n/a",IF(Q$3&gt;(A25stdlife+$F431),('RFM input'!$I$355*(1+vanilla2)^0.5)-SUM($I431:P431),('RFM input'!$I$355*(1+vanilla2)^0.5)/A25stdlife))</f>
        <v>0</v>
      </c>
      <c r="R431" s="60"/>
      <c r="S431" s="94"/>
      <c r="T431" s="94"/>
      <c r="U431" s="94"/>
      <c r="V431" s="94"/>
      <c r="W431" s="94"/>
      <c r="X431" s="94"/>
      <c r="Y431" s="94"/>
      <c r="Z431" s="94"/>
      <c r="AA431" s="249"/>
    </row>
    <row r="432" spans="1:27" hidden="1" outlineLevel="2">
      <c r="A432" s="4"/>
      <c r="B432" s="4"/>
      <c r="C432" s="4"/>
      <c r="D432" s="19"/>
      <c r="E432" s="1292"/>
      <c r="F432" s="78">
        <v>3</v>
      </c>
      <c r="G432" s="112"/>
      <c r="H432" s="134"/>
      <c r="I432" s="136"/>
      <c r="J432" s="135"/>
      <c r="K432" s="60">
        <f>IF(A25stdlife="n/a","n/a",IF(K$3&gt;(A25stdlife+$F432),('RFM input'!$J$355*(1+vanilla3)^0.5)-SUM($J432:J432),('RFM input'!$J$355*(1+vanilla3)^0.5)/A25stdlife))</f>
        <v>0</v>
      </c>
      <c r="L432" s="60">
        <f>IF(A25stdlife="n/a","n/a",IF(L$3&gt;(A25stdlife+$F432),('RFM input'!$J$355*(1+vanilla3)^0.5)-SUM($J432:K432),('RFM input'!$J$355*(1+vanilla3)^0.5)/A25stdlife))</f>
        <v>0</v>
      </c>
      <c r="M432" s="60">
        <f>IF(A25stdlife="n/a","n/a",IF(M$3&gt;(A25stdlife+$F432),('RFM input'!$J$355*(1+vanilla3)^0.5)-SUM($J432:L432),('RFM input'!$J$355*(1+vanilla3)^0.5)/A25stdlife))</f>
        <v>0</v>
      </c>
      <c r="N432" s="60">
        <f>IF(A25stdlife="n/a","n/a",IF(N$3&gt;(A25stdlife+$F432),('RFM input'!$J$355*(1+vanilla3)^0.5)-SUM($J432:M432),('RFM input'!$J$355*(1+vanilla3)^0.5)/A25stdlife))</f>
        <v>0</v>
      </c>
      <c r="O432" s="60">
        <f>IF(A25stdlife="n/a","n/a",IF(O$3&gt;(A25stdlife+$F432),('RFM input'!$J$355*(1+vanilla3)^0.5)-SUM($J432:N432),('RFM input'!$J$355*(1+vanilla3)^0.5)/A25stdlife))</f>
        <v>0</v>
      </c>
      <c r="P432" s="60">
        <f>IF(A25stdlife="n/a","n/a",IF(P$3&gt;(A25stdlife+$F432),('RFM input'!$J$355*(1+vanilla3)^0.5)-SUM($J432:O432),('RFM input'!$J$355*(1+vanilla3)^0.5)/A25stdlife))</f>
        <v>0</v>
      </c>
      <c r="Q432" s="60">
        <f>IF(A25stdlife="n/a","n/a",IF(Q$3&gt;(A25stdlife+$F432),('RFM input'!$J$355*(1+vanilla3)^0.5)-SUM($J432:P432),('RFM input'!$J$355*(1+vanilla3)^0.5)/A25stdlife))</f>
        <v>0</v>
      </c>
      <c r="R432" s="60"/>
      <c r="S432" s="94"/>
      <c r="T432" s="94"/>
      <c r="U432" s="94"/>
      <c r="V432" s="94"/>
      <c r="W432" s="94"/>
      <c r="X432" s="94"/>
      <c r="Y432" s="94"/>
      <c r="Z432" s="94"/>
      <c r="AA432" s="249"/>
    </row>
    <row r="433" spans="1:27" hidden="1" outlineLevel="2">
      <c r="A433" s="4"/>
      <c r="B433" s="4"/>
      <c r="C433" s="4"/>
      <c r="D433" s="19"/>
      <c r="E433" s="1292"/>
      <c r="F433" s="78">
        <v>4</v>
      </c>
      <c r="G433" s="112"/>
      <c r="H433" s="134"/>
      <c r="I433" s="136"/>
      <c r="J433" s="136"/>
      <c r="K433" s="135"/>
      <c r="L433" s="60">
        <f>IF(A25stdlife="n/a","n/a",IF(L$3&gt;(A25stdlife+$F433),('RFM input'!$K$355*(1+vanilla4)^0.5)-SUM($K433:K433),('RFM input'!$K$355*(1+vanilla4)^0.5)/A25stdlife))</f>
        <v>0</v>
      </c>
      <c r="M433" s="60">
        <f>IF(A25stdlife="n/a","n/a",IF(M$3&gt;(A25stdlife+$F433),('RFM input'!$K$355*(1+vanilla4)^0.5)-SUM($K433:L433),('RFM input'!$K$355*(1+vanilla4)^0.5)/A25stdlife))</f>
        <v>0</v>
      </c>
      <c r="N433" s="60">
        <f>IF(A25stdlife="n/a","n/a",IF(N$3&gt;(A25stdlife+$F433),('RFM input'!$K$355*(1+vanilla4)^0.5)-SUM($K433:M433),('RFM input'!$K$355*(1+vanilla4)^0.5)/A25stdlife))</f>
        <v>0</v>
      </c>
      <c r="O433" s="60">
        <f>IF(A25stdlife="n/a","n/a",IF(O$3&gt;(A25stdlife+$F433),('RFM input'!$K$355*(1+vanilla4)^0.5)-SUM($K433:N433),('RFM input'!$K$355*(1+vanilla4)^0.5)/A25stdlife))</f>
        <v>0</v>
      </c>
      <c r="P433" s="60">
        <f>IF(A25stdlife="n/a","n/a",IF(P$3&gt;(A25stdlife+$F433),('RFM input'!$K$355*(1+vanilla4)^0.5)-SUM($K433:O433),('RFM input'!$K$355*(1+vanilla4)^0.5)/A25stdlife))</f>
        <v>0</v>
      </c>
      <c r="Q433" s="60">
        <f>IF(A25stdlife="n/a","n/a",IF(Q$3&gt;(A25stdlife+$F433),('RFM input'!$K$355*(1+vanilla4)^0.5)-SUM($K433:P433),('RFM input'!$K$355*(1+vanilla4)^0.5)/A25stdlife))</f>
        <v>0</v>
      </c>
      <c r="R433" s="60"/>
      <c r="S433" s="94"/>
      <c r="T433" s="94"/>
      <c r="U433" s="94"/>
      <c r="V433" s="94"/>
      <c r="W433" s="94"/>
      <c r="X433" s="94"/>
      <c r="Y433" s="94"/>
      <c r="Z433" s="94"/>
      <c r="AA433" s="249"/>
    </row>
    <row r="434" spans="1:27" hidden="1" outlineLevel="2">
      <c r="A434" s="4"/>
      <c r="B434" s="4"/>
      <c r="C434" s="4"/>
      <c r="D434" s="19"/>
      <c r="E434" s="1292"/>
      <c r="F434" s="78">
        <v>5</v>
      </c>
      <c r="G434" s="20"/>
      <c r="H434" s="134"/>
      <c r="I434" s="136"/>
      <c r="J434" s="136"/>
      <c r="K434" s="136"/>
      <c r="L434" s="135"/>
      <c r="M434" s="60">
        <f>IF(A25stdlife="n/a","n/a",IF(M$3&gt;(A25stdlife+$F434),('RFM input'!$L$355*(1+vanilla5)^0.5)-SUM($L434:L434),('RFM input'!$L$355*(1+vanilla5)^0.5)/A25stdlife))</f>
        <v>0</v>
      </c>
      <c r="N434" s="60">
        <f>IF(A25stdlife="n/a","n/a",IF(N$3&gt;(A25stdlife+$F434),('RFM input'!$L$355*(1+vanilla5)^0.5)-SUM($L434:M434),('RFM input'!$L$355*(1+vanilla5)^0.5)/A25stdlife))</f>
        <v>0</v>
      </c>
      <c r="O434" s="60">
        <f>IF(A25stdlife="n/a","n/a",IF(O$3&gt;(A25stdlife+$F434),('RFM input'!$L$355*(1+vanilla5)^0.5)-SUM($L434:N434),('RFM input'!$L$355*(1+vanilla5)^0.5)/A25stdlife))</f>
        <v>0</v>
      </c>
      <c r="P434" s="60">
        <f>IF(A25stdlife="n/a","n/a",IF(P$3&gt;(A25stdlife+$F434),('RFM input'!$L$355*(1+vanilla5)^0.5)-SUM($L434:O434),('RFM input'!$L$355*(1+vanilla5)^0.5)/A25stdlife))</f>
        <v>0</v>
      </c>
      <c r="Q434" s="60">
        <f>IF(A25stdlife="n/a","n/a",IF(Q$3&gt;(A25stdlife+$F434),('RFM input'!$L$355*(1+vanilla5)^0.5)-SUM($L434:P434),('RFM input'!$L$355*(1+vanilla5)^0.5)/A25stdlife))</f>
        <v>0</v>
      </c>
      <c r="R434" s="60"/>
      <c r="S434" s="94"/>
      <c r="T434" s="94"/>
      <c r="U434" s="94"/>
      <c r="V434" s="94"/>
      <c r="W434" s="94"/>
      <c r="X434" s="94"/>
      <c r="Y434" s="94"/>
      <c r="Z434" s="94"/>
      <c r="AA434" s="249"/>
    </row>
    <row r="435" spans="1:27" hidden="1" outlineLevel="2">
      <c r="A435" s="4"/>
      <c r="B435" s="4"/>
      <c r="C435" s="4"/>
      <c r="D435" s="19"/>
      <c r="E435" s="1292"/>
      <c r="F435" s="78">
        <v>6</v>
      </c>
      <c r="G435" s="20"/>
      <c r="H435" s="134"/>
      <c r="I435" s="136"/>
      <c r="J435" s="136"/>
      <c r="K435" s="136"/>
      <c r="L435" s="136"/>
      <c r="M435" s="135"/>
      <c r="N435" s="60">
        <f>IF(A25stdlife="n/a","n/a",IF(N$3&gt;(A25stdlife+$F435),('RFM input'!$M$355*(1+vanilla6)^0.5)-SUM($M435:M435),('RFM input'!$M$355*(1+vanilla6)^0.5)/A25stdlife))</f>
        <v>0</v>
      </c>
      <c r="O435" s="60">
        <f>IF(A25stdlife="n/a","n/a",IF(O$3&gt;(A25stdlife+$F435),('RFM input'!$M$355*(1+vanilla6)^0.5)-SUM($M435:N435),('RFM input'!$M$355*(1+vanilla6)^0.5)/A25stdlife))</f>
        <v>0</v>
      </c>
      <c r="P435" s="60">
        <f>IF(A25stdlife="n/a","n/a",IF(P$3&gt;(A25stdlife+$F435),('RFM input'!$M$355*(1+vanilla6)^0.5)-SUM($M435:O435),('RFM input'!$M$355*(1+vanilla6)^0.5)/A25stdlife))</f>
        <v>0</v>
      </c>
      <c r="Q435" s="60">
        <f>IF(A25stdlife="n/a","n/a",IF(Q$3&gt;(A25stdlife+$F435),('RFM input'!$M$355*(1+vanilla6)^0.5)-SUM($M435:P435),('RFM input'!$M$355*(1+vanilla6)^0.5)/A25stdlife))</f>
        <v>0</v>
      </c>
      <c r="R435" s="60"/>
      <c r="S435" s="94"/>
      <c r="T435" s="94"/>
      <c r="U435" s="94"/>
      <c r="V435" s="94"/>
      <c r="W435" s="94"/>
      <c r="X435" s="94"/>
      <c r="Y435" s="94"/>
      <c r="Z435" s="94"/>
      <c r="AA435" s="249"/>
    </row>
    <row r="436" spans="1:27" hidden="1" outlineLevel="2">
      <c r="A436" s="4"/>
      <c r="B436" s="4"/>
      <c r="C436" s="4"/>
      <c r="D436" s="19"/>
      <c r="E436" s="1292"/>
      <c r="F436" s="78">
        <v>7</v>
      </c>
      <c r="G436" s="20"/>
      <c r="H436" s="134"/>
      <c r="I436" s="136"/>
      <c r="J436" s="136"/>
      <c r="K436" s="136"/>
      <c r="L436" s="136"/>
      <c r="M436" s="136"/>
      <c r="N436" s="135"/>
      <c r="O436" s="60">
        <f>IF(A25stdlife="n/a","n/a",IF(O$3&gt;(A25stdlife+$F436),('RFM input'!N$355*(1+vanilla7)^0.5)-SUM($N436:N436),('RFM input'!$N$355*(1+vanilla7)^0.5)/A25stdlife))</f>
        <v>0</v>
      </c>
      <c r="P436" s="60">
        <f>IF(A25stdlife="n/a","n/a",IF(P$3&gt;(A25stdlife+$F436),('RFM input'!O$355*(1+vanilla7)^0.5)-SUM($N436:O436),('RFM input'!$N$355*(1+vanilla7)^0.5)/A25stdlife))</f>
        <v>0</v>
      </c>
      <c r="Q436" s="60">
        <f>IF(A25stdlife="n/a","n/a",IF(Q$3&gt;(A25stdlife+$F436),('RFM input'!P$355*(1+vanilla7)^0.5)-SUM($N436:P436),('RFM input'!$N$355*(1+vanilla7)^0.5)/A25stdlife))</f>
        <v>0</v>
      </c>
      <c r="R436" s="60"/>
      <c r="S436" s="94"/>
      <c r="T436" s="94"/>
      <c r="U436" s="94"/>
      <c r="V436" s="94"/>
      <c r="W436" s="94"/>
      <c r="X436" s="94"/>
      <c r="Y436" s="94"/>
      <c r="Z436" s="94"/>
      <c r="AA436" s="249"/>
    </row>
    <row r="437" spans="1:27" hidden="1" outlineLevel="2">
      <c r="A437" s="4"/>
      <c r="B437" s="4"/>
      <c r="C437" s="4"/>
      <c r="D437" s="19"/>
      <c r="E437" s="1292"/>
      <c r="F437" s="78">
        <v>8</v>
      </c>
      <c r="G437" s="20"/>
      <c r="H437" s="134"/>
      <c r="I437" s="136"/>
      <c r="J437" s="136"/>
      <c r="K437" s="136"/>
      <c r="L437" s="136"/>
      <c r="M437" s="136"/>
      <c r="N437" s="136"/>
      <c r="O437" s="135"/>
      <c r="P437" s="60">
        <f>IF(A25stdlife="n/a","n/a",IF(P$3&gt;(A25stdlife+$F437),('RFM input'!$O$355*(1+vanilla8)^0.5)-SUM($O437:O437),('RFM input'!$O$355*(1+vanilla8)^0.5)/A25stdlife))</f>
        <v>0</v>
      </c>
      <c r="Q437" s="60">
        <f>IF(A25stdlife="n/a","n/a",IF(Q$3&gt;(A25stdlife+$F437),('RFM input'!$O$355*(1+vanilla8)^0.5)-SUM($O437:P437),('RFM input'!$O$355*(1+vanilla8)^0.5)/A25stdlife))</f>
        <v>0</v>
      </c>
      <c r="R437" s="60"/>
      <c r="S437" s="94"/>
      <c r="T437" s="94"/>
      <c r="U437" s="94"/>
      <c r="V437" s="94"/>
      <c r="W437" s="94"/>
      <c r="X437" s="94"/>
      <c r="Y437" s="94"/>
      <c r="Z437" s="94"/>
      <c r="AA437" s="249"/>
    </row>
    <row r="438" spans="1:27" hidden="1" outlineLevel="2">
      <c r="A438" s="4"/>
      <c r="B438" s="4"/>
      <c r="C438" s="4"/>
      <c r="D438" s="19"/>
      <c r="E438" s="1292"/>
      <c r="F438" s="78">
        <v>9</v>
      </c>
      <c r="G438" s="20"/>
      <c r="H438" s="134"/>
      <c r="I438" s="136"/>
      <c r="J438" s="136"/>
      <c r="K438" s="136"/>
      <c r="L438" s="136"/>
      <c r="M438" s="136"/>
      <c r="N438" s="136"/>
      <c r="O438" s="136"/>
      <c r="P438" s="135"/>
      <c r="Q438" s="60">
        <f>IF(A25stdlife="n/a","n/a",IF(Q$3&gt;(A25stdlife+$F438),('RFM input'!$P$355*(1+vanilla9)^0.5)-SUM($P438:P438),('RFM input'!$P$355*(1+vanilla9)^0.5)/A25stdlife))</f>
        <v>0</v>
      </c>
      <c r="R438" s="60"/>
      <c r="S438" s="94"/>
      <c r="T438" s="94"/>
      <c r="U438" s="94"/>
      <c r="V438" s="94"/>
      <c r="W438" s="94"/>
      <c r="X438" s="94"/>
      <c r="Y438" s="94"/>
      <c r="Z438" s="94"/>
      <c r="AA438" s="249"/>
    </row>
    <row r="439" spans="1:27" hidden="1" outlineLevel="2">
      <c r="A439" s="4"/>
      <c r="B439" s="4"/>
      <c r="C439" s="4"/>
      <c r="D439" s="19"/>
      <c r="E439" s="1292"/>
      <c r="F439" s="79">
        <v>10</v>
      </c>
      <c r="G439" s="20"/>
      <c r="H439" s="134"/>
      <c r="I439" s="136"/>
      <c r="J439" s="136"/>
      <c r="K439" s="136"/>
      <c r="L439" s="136"/>
      <c r="M439" s="136"/>
      <c r="N439" s="136"/>
      <c r="O439" s="136"/>
      <c r="P439" s="136"/>
      <c r="Q439" s="135"/>
      <c r="R439" s="60"/>
      <c r="S439" s="94"/>
      <c r="T439" s="94"/>
      <c r="U439" s="94"/>
      <c r="V439" s="94"/>
      <c r="W439" s="94"/>
      <c r="X439" s="94"/>
      <c r="Y439" s="94"/>
      <c r="Z439" s="94"/>
      <c r="AA439" s="249"/>
    </row>
    <row r="440" spans="1:27" hidden="1" outlineLevel="1" collapsed="1">
      <c r="A440" s="4"/>
      <c r="B440" s="4"/>
      <c r="C440" s="4"/>
      <c r="D440" s="218">
        <f>Asset25</f>
        <v>0</v>
      </c>
      <c r="E440" s="4"/>
      <c r="F440" s="4"/>
      <c r="G440" s="112"/>
      <c r="H440" s="435">
        <f>IF('RFM input'!$E$396='RFM input'!$G$395,-'RFM input'!H425,-SUM(H428:H439))</f>
        <v>0</v>
      </c>
      <c r="I440" s="435">
        <f>IF('RFM input'!$E$396='RFM input'!$G$395,-'RFM input'!I425,-SUM(I428:I439))</f>
        <v>0</v>
      </c>
      <c r="J440" s="435">
        <f>IF(COUNT($H440:I440)&gt;='RFM input'!$AA$7,0,IF('RFM input'!$E$396='RFM input'!$G$395,-'RFM input'!J425,-SUM(J428:J439)))</f>
        <v>0</v>
      </c>
      <c r="K440" s="435">
        <f>IF(COUNT($H440:J440)&gt;='RFM input'!$AA$7,0,IF('RFM input'!$E$396='RFM input'!$G$395,-'RFM input'!K425,-SUM(K428:K439)))</f>
        <v>0</v>
      </c>
      <c r="L440" s="435">
        <f>IF(COUNT($H440:K440)&gt;='RFM input'!$AA$7,0,IF('RFM input'!$E$396='RFM input'!$G$395,-'RFM input'!L425,-SUM(L428:L439)))</f>
        <v>0</v>
      </c>
      <c r="M440" s="435">
        <f>IF(COUNT($H440:L440)&gt;='RFM input'!$AA$7,0,IF('RFM input'!$E$396='RFM input'!$G$395,-'RFM input'!M425,-SUM(M428:M439)))</f>
        <v>0</v>
      </c>
      <c r="N440" s="435">
        <f>IF(COUNT($H440:M440)&gt;='RFM input'!$AA$7,0,IF('RFM input'!$E$396='RFM input'!$G$395,-'RFM input'!N425,-SUM(N428:N439)))</f>
        <v>0</v>
      </c>
      <c r="O440" s="435">
        <f>IF(COUNT($H440:N440)&gt;='RFM input'!$AA$7,0,IF('RFM input'!$E$396='RFM input'!$G$395,-'RFM input'!O425,-SUM(O428:O439)))</f>
        <v>0</v>
      </c>
      <c r="P440" s="435">
        <f>IF(COUNT($H440:O440)&gt;='RFM input'!$AA$7,0,IF('RFM input'!$E$396='RFM input'!$G$395,-'RFM input'!P425,-SUM(P428:P439)))</f>
        <v>0</v>
      </c>
      <c r="Q440" s="435">
        <f>IF(COUNT($H440:P440)&gt;='RFM input'!$AA$7,0,IF('RFM input'!$E$396='RFM input'!$G$395,-'RFM input'!Q425,-SUM(Q428:Q439)))</f>
        <v>0</v>
      </c>
      <c r="R440" s="441"/>
      <c r="S440" s="96"/>
      <c r="T440" s="96"/>
      <c r="U440" s="96"/>
      <c r="V440" s="96"/>
      <c r="W440" s="96"/>
      <c r="X440" s="96"/>
      <c r="Y440" s="96"/>
      <c r="Z440" s="96"/>
      <c r="AA440" s="249"/>
    </row>
    <row r="441" spans="1:27" hidden="1" outlineLevel="2">
      <c r="A441" s="4"/>
      <c r="B441" s="4"/>
      <c r="C441" s="219">
        <f>Asset26</f>
        <v>0</v>
      </c>
      <c r="D441" s="146"/>
      <c r="E441" s="25" t="s">
        <v>23</v>
      </c>
      <c r="F441" s="24"/>
      <c r="G441" s="167"/>
      <c r="H441" s="436">
        <f>IF(H$3&gt;A26remlife,A26value-SUM($G441:G441),IF(A26remlife="N/A","n/a",A26value/A26remlife))</f>
        <v>0</v>
      </c>
      <c r="I441" s="436">
        <f>IF(I$3&gt;A26remlife,A26value-SUM($G441:H441),IF(A26remlife="N/A","n/a",A26value/A26remlife))</f>
        <v>0</v>
      </c>
      <c r="J441" s="436">
        <f>IF(J$3&gt;A26remlife,A26value-SUM($G441:I441),IF(A26remlife="N/A","n/a",A26value/A26remlife))</f>
        <v>0</v>
      </c>
      <c r="K441" s="436">
        <f>IF(K$3&gt;A26remlife,A26value-SUM($G441:J441),IF(A26remlife="N/A","n/a",A26value/A26remlife))</f>
        <v>0</v>
      </c>
      <c r="L441" s="436">
        <f>IF(L$3&gt;A26remlife,A26value-SUM($G441:K441),IF(A26remlife="N/A","n/a",A26value/A26remlife))</f>
        <v>0</v>
      </c>
      <c r="M441" s="436">
        <f>IF(M$3&gt;A26remlife,A26value-SUM($G441:L441),IF(A26remlife="N/A","n/a",A26value/A26remlife))</f>
        <v>0</v>
      </c>
      <c r="N441" s="436">
        <f>IF(N$3&gt;A26remlife,A26value-SUM($G441:M441),IF(A26remlife="N/A","n/a",A26value/A26remlife))</f>
        <v>0</v>
      </c>
      <c r="O441" s="436">
        <f>IF(O$3&gt;A26remlife,A26value-SUM($G441:N441),IF(A26remlife="N/A","n/a",A26value/A26remlife))</f>
        <v>0</v>
      </c>
      <c r="P441" s="436">
        <f>IF(P$3&gt;A26remlife,A26value-SUM($G441:O441),IF(A26remlife="N/A","n/a",A26value/A26remlife))</f>
        <v>0</v>
      </c>
      <c r="Q441" s="436">
        <f>IF(Q$3&gt;A26remlife,A26value-SUM($G441:P441),IF(A26remlife="N/A","n/a",A26value/A26remlife))</f>
        <v>0</v>
      </c>
      <c r="R441" s="436"/>
      <c r="S441" s="94"/>
      <c r="T441" s="94"/>
      <c r="U441" s="94"/>
      <c r="V441" s="94"/>
      <c r="W441" s="94"/>
      <c r="X441" s="94"/>
      <c r="Y441" s="94"/>
      <c r="Z441" s="94"/>
      <c r="AA441" s="249"/>
    </row>
    <row r="442" spans="1:27" ht="12.75" hidden="1" customHeight="1" outlineLevel="2">
      <c r="A442" s="4"/>
      <c r="B442" s="4"/>
      <c r="C442" s="4"/>
      <c r="D442" s="19"/>
      <c r="E442" s="1291" t="s">
        <v>50</v>
      </c>
      <c r="F442" s="78"/>
      <c r="G442" s="112"/>
      <c r="H442" s="60"/>
      <c r="I442" s="60"/>
      <c r="J442" s="60"/>
      <c r="K442" s="60"/>
      <c r="L442" s="60"/>
      <c r="M442" s="148"/>
      <c r="N442" s="103"/>
      <c r="O442" s="60"/>
      <c r="P442" s="60"/>
      <c r="Q442" s="60"/>
      <c r="R442" s="60"/>
      <c r="S442" s="94"/>
      <c r="T442" s="94"/>
      <c r="U442" s="94"/>
      <c r="V442" s="94"/>
      <c r="W442" s="94"/>
      <c r="X442" s="94"/>
      <c r="Y442" s="94"/>
      <c r="Z442" s="94"/>
      <c r="AA442" s="249"/>
    </row>
    <row r="443" spans="1:27" hidden="1" outlineLevel="2">
      <c r="A443" s="4"/>
      <c r="B443" s="4"/>
      <c r="C443" s="4"/>
      <c r="D443" s="19"/>
      <c r="E443" s="1292"/>
      <c r="F443" s="78">
        <v>1</v>
      </c>
      <c r="G443" s="112"/>
      <c r="H443" s="133"/>
      <c r="I443" s="60">
        <f>IF(A26stdlife="n/a","n/a",IF(I$3&gt;(A26stdlife+$F443),('RFM input'!$H$356*(1+vanilla1)^0.5)-SUM($H443:H443),('RFM input'!$H$356*(1+vanilla1)^0.5)/A26stdlife))</f>
        <v>0</v>
      </c>
      <c r="J443" s="60">
        <f>IF(A26stdlife="n/a","n/a",IF(J$3&gt;(A26stdlife+$F443),('RFM input'!$H$356*(1+vanilla1)^0.5)-SUM($H443:I443),('RFM input'!$H$356*(1+vanilla1)^0.5)/A26stdlife))</f>
        <v>0</v>
      </c>
      <c r="K443" s="60">
        <f>IF(A26stdlife="n/a","n/a",IF(K$3&gt;(A26stdlife+$F443),('RFM input'!$H$356*(1+vanilla1)^0.5)-SUM($H443:J443),('RFM input'!$H$356*(1+vanilla1)^0.5)/A26stdlife))</f>
        <v>0</v>
      </c>
      <c r="L443" s="60">
        <f>IF(A26stdlife="n/a","n/a",IF(L$3&gt;(A26stdlife+$F443),('RFM input'!$H$356*(1+vanilla1)^0.5)-SUM($H443:K443),('RFM input'!$H$356*(1+vanilla1)^0.5)/A26stdlife))</f>
        <v>0</v>
      </c>
      <c r="M443" s="60">
        <f>IF(A26stdlife="n/a","n/a",IF(M$3&gt;(A26stdlife+$F443),('RFM input'!$H$356*(1+vanilla1)^0.5)-SUM($H443:L443),('RFM input'!$H$356*(1+vanilla1)^0.5)/A26stdlife))</f>
        <v>0</v>
      </c>
      <c r="N443" s="60">
        <f>IF(A26stdlife="n/a","n/a",IF(N$3&gt;(A26stdlife+$F443),('RFM input'!$H$356*(1+vanilla1)^0.5)-SUM($H443:M443),('RFM input'!$H$356*(1+vanilla1)^0.5)/A26stdlife))</f>
        <v>0</v>
      </c>
      <c r="O443" s="60">
        <f>IF(A26stdlife="n/a","n/a",IF(O$3&gt;(A26stdlife+$F443),('RFM input'!$H$356*(1+vanilla1)^0.5)-SUM($H443:N443),('RFM input'!$H$356*(1+vanilla1)^0.5)/A26stdlife))</f>
        <v>0</v>
      </c>
      <c r="P443" s="60">
        <f>IF(A26stdlife="n/a","n/a",IF(P$3&gt;(A26stdlife+$F443),('RFM input'!$H$356*(1+vanilla1)^0.5)-SUM($H443:O443),('RFM input'!$H$356*(1+vanilla1)^0.5)/A26stdlife))</f>
        <v>0</v>
      </c>
      <c r="Q443" s="60">
        <f>IF(A26stdlife="n/a","n/a",IF(Q$3&gt;(A26stdlife+$F443),('RFM input'!$H$356*(1+vanilla1)^0.5)-SUM($H443:P443),('RFM input'!$H$356*(1+vanilla1)^0.5)/A26stdlife))</f>
        <v>0</v>
      </c>
      <c r="R443" s="60"/>
      <c r="S443" s="94"/>
      <c r="T443" s="94"/>
      <c r="U443" s="94"/>
      <c r="V443" s="94"/>
      <c r="W443" s="94"/>
      <c r="X443" s="94"/>
      <c r="Y443" s="94"/>
      <c r="Z443" s="94"/>
      <c r="AA443" s="249"/>
    </row>
    <row r="444" spans="1:27" hidden="1" outlineLevel="2">
      <c r="A444" s="4"/>
      <c r="B444" s="4"/>
      <c r="C444" s="4"/>
      <c r="D444" s="19"/>
      <c r="E444" s="1292"/>
      <c r="F444" s="78">
        <v>2</v>
      </c>
      <c r="G444" s="112"/>
      <c r="H444" s="134"/>
      <c r="I444" s="135"/>
      <c r="J444" s="60">
        <f>IF(A26stdlife="n/a","n/a",IF(J$3&gt;(A26stdlife+$F444),('RFM input'!$I$356*(1+vanilla2)^0.5)-SUM($I444:I444),('RFM input'!$I$356*(1+vanilla2)^0.5)/A26stdlife))</f>
        <v>0</v>
      </c>
      <c r="K444" s="60">
        <f>IF(A26stdlife="n/a","n/a",IF(K$3&gt;(A26stdlife+$F444),('RFM input'!$I$356*(1+vanilla2)^0.5)-SUM($I444:J444),('RFM input'!$I$356*(1+vanilla2)^0.5)/A26stdlife))</f>
        <v>0</v>
      </c>
      <c r="L444" s="60">
        <f>IF(A26stdlife="n/a","n/a",IF(L$3&gt;(A26stdlife+$F444),('RFM input'!$I$356*(1+vanilla2)^0.5)-SUM($I444:K444),('RFM input'!$I$356*(1+vanilla2)^0.5)/A26stdlife))</f>
        <v>0</v>
      </c>
      <c r="M444" s="60">
        <f>IF(A26stdlife="n/a","n/a",IF(M$3&gt;(A26stdlife+$F444),('RFM input'!$I$356*(1+vanilla2)^0.5)-SUM($I444:L444),('RFM input'!$I$356*(1+vanilla2)^0.5)/A26stdlife))</f>
        <v>0</v>
      </c>
      <c r="N444" s="60">
        <f>IF(A26stdlife="n/a","n/a",IF(N$3&gt;(A26stdlife+$F444),('RFM input'!$I$356*(1+vanilla2)^0.5)-SUM($I444:M444),('RFM input'!$I$356*(1+vanilla2)^0.5)/A26stdlife))</f>
        <v>0</v>
      </c>
      <c r="O444" s="60">
        <f>IF(A26stdlife="n/a","n/a",IF(O$3&gt;(A26stdlife+$F444),('RFM input'!$I$356*(1+vanilla2)^0.5)-SUM($I444:N444),('RFM input'!$I$356*(1+vanilla2)^0.5)/A26stdlife))</f>
        <v>0</v>
      </c>
      <c r="P444" s="60">
        <f>IF(A26stdlife="n/a","n/a",IF(P$3&gt;(A26stdlife+$F444),('RFM input'!$I$356*(1+vanilla2)^0.5)-SUM($I444:O444),('RFM input'!$I$356*(1+vanilla2)^0.5)/A26stdlife))</f>
        <v>0</v>
      </c>
      <c r="Q444" s="60">
        <f>IF(A26stdlife="n/a","n/a",IF(Q$3&gt;(A26stdlife+$F444),('RFM input'!$I$356*(1+vanilla2)^0.5)-SUM($I444:P444),('RFM input'!$I$356*(1+vanilla2)^0.5)/A26stdlife))</f>
        <v>0</v>
      </c>
      <c r="R444" s="60"/>
      <c r="S444" s="94"/>
      <c r="T444" s="94"/>
      <c r="U444" s="94"/>
      <c r="V444" s="94"/>
      <c r="W444" s="94"/>
      <c r="X444" s="94"/>
      <c r="Y444" s="94"/>
      <c r="Z444" s="94"/>
      <c r="AA444" s="249"/>
    </row>
    <row r="445" spans="1:27" hidden="1" outlineLevel="2">
      <c r="A445" s="4"/>
      <c r="B445" s="4"/>
      <c r="C445" s="4"/>
      <c r="D445" s="19"/>
      <c r="E445" s="1292"/>
      <c r="F445" s="78">
        <v>3</v>
      </c>
      <c r="G445" s="112"/>
      <c r="H445" s="134"/>
      <c r="I445" s="136"/>
      <c r="J445" s="135"/>
      <c r="K445" s="60">
        <f>IF(A26stdlife="n/a","n/a",IF(K$3&gt;(A26stdlife+$F445),('RFM input'!$J$356*(1+vanilla3)^0.5)-SUM($J445:J445),('RFM input'!$J$356*(1+vanilla3)^0.5)/A26stdlife))</f>
        <v>0</v>
      </c>
      <c r="L445" s="60">
        <f>IF(A26stdlife="n/a","n/a",IF(L$3&gt;(A26stdlife+$F445),('RFM input'!$J$356*(1+vanilla3)^0.5)-SUM($J445:K445),('RFM input'!$J$356*(1+vanilla3)^0.5)/A26stdlife))</f>
        <v>0</v>
      </c>
      <c r="M445" s="60">
        <f>IF(A26stdlife="n/a","n/a",IF(M$3&gt;(A26stdlife+$F445),('RFM input'!$J$356*(1+vanilla3)^0.5)-SUM($J445:L445),('RFM input'!$J$356*(1+vanilla3)^0.5)/A26stdlife))</f>
        <v>0</v>
      </c>
      <c r="N445" s="60">
        <f>IF(A26stdlife="n/a","n/a",IF(N$3&gt;(A26stdlife+$F445),('RFM input'!$J$356*(1+vanilla3)^0.5)-SUM($J445:M445),('RFM input'!$J$356*(1+vanilla3)^0.5)/A26stdlife))</f>
        <v>0</v>
      </c>
      <c r="O445" s="60">
        <f>IF(A26stdlife="n/a","n/a",IF(O$3&gt;(A26stdlife+$F445),('RFM input'!$J$356*(1+vanilla3)^0.5)-SUM($J445:N445),('RFM input'!$J$356*(1+vanilla3)^0.5)/A26stdlife))</f>
        <v>0</v>
      </c>
      <c r="P445" s="60">
        <f>IF(A26stdlife="n/a","n/a",IF(P$3&gt;(A26stdlife+$F445),('RFM input'!$J$356*(1+vanilla3)^0.5)-SUM($J445:O445),('RFM input'!$J$356*(1+vanilla3)^0.5)/A26stdlife))</f>
        <v>0</v>
      </c>
      <c r="Q445" s="60">
        <f>IF(A26stdlife="n/a","n/a",IF(Q$3&gt;(A26stdlife+$F445),('RFM input'!$J$356*(1+vanilla3)^0.5)-SUM($J445:P445),('RFM input'!$J$356*(1+vanilla3)^0.5)/A26stdlife))</f>
        <v>0</v>
      </c>
      <c r="R445" s="60"/>
      <c r="S445" s="94"/>
      <c r="T445" s="94"/>
      <c r="U445" s="94"/>
      <c r="V445" s="94"/>
      <c r="W445" s="94"/>
      <c r="X445" s="94"/>
      <c r="Y445" s="94"/>
      <c r="Z445" s="94"/>
      <c r="AA445" s="249"/>
    </row>
    <row r="446" spans="1:27" hidden="1" outlineLevel="2">
      <c r="A446" s="4"/>
      <c r="B446" s="4"/>
      <c r="C446" s="4"/>
      <c r="D446" s="19"/>
      <c r="E446" s="1292"/>
      <c r="F446" s="78">
        <v>4</v>
      </c>
      <c r="G446" s="112"/>
      <c r="H446" s="134"/>
      <c r="I446" s="136"/>
      <c r="J446" s="136"/>
      <c r="K446" s="135"/>
      <c r="L446" s="60">
        <f>IF(A26stdlife="n/a","n/a",IF(L$3&gt;(A26stdlife+$F446),('RFM input'!$K$356*(1+vanilla4)^0.5)-SUM($K446:K446),('RFM input'!$K$356*(1+vanilla4)^0.5)/A26stdlife))</f>
        <v>0</v>
      </c>
      <c r="M446" s="60">
        <f>IF(A26stdlife="n/a","n/a",IF(M$3&gt;(A26stdlife+$F446),('RFM input'!$K$356*(1+vanilla4)^0.5)-SUM($K446:L446),('RFM input'!$K$356*(1+vanilla4)^0.5)/A26stdlife))</f>
        <v>0</v>
      </c>
      <c r="N446" s="60">
        <f>IF(A26stdlife="n/a","n/a",IF(N$3&gt;(A26stdlife+$F446),('RFM input'!$K$356*(1+vanilla4)^0.5)-SUM($K446:M446),('RFM input'!$K$356*(1+vanilla4)^0.5)/A26stdlife))</f>
        <v>0</v>
      </c>
      <c r="O446" s="60">
        <f>IF(A26stdlife="n/a","n/a",IF(O$3&gt;(A26stdlife+$F446),('RFM input'!$K$356*(1+vanilla4)^0.5)-SUM($K446:N446),('RFM input'!$K$356*(1+vanilla4)^0.5)/A26stdlife))</f>
        <v>0</v>
      </c>
      <c r="P446" s="60">
        <f>IF(A26stdlife="n/a","n/a",IF(P$3&gt;(A26stdlife+$F446),('RFM input'!$K$356*(1+vanilla4)^0.5)-SUM($K446:O446),('RFM input'!$K$356*(1+vanilla4)^0.5)/A26stdlife))</f>
        <v>0</v>
      </c>
      <c r="Q446" s="60">
        <f>IF(A26stdlife="n/a","n/a",IF(Q$3&gt;(A26stdlife+$F446),('RFM input'!$K$356*(1+vanilla4)^0.5)-SUM($K446:P446),('RFM input'!$K$356*(1+vanilla4)^0.5)/A26stdlife))</f>
        <v>0</v>
      </c>
      <c r="R446" s="60"/>
      <c r="S446" s="94"/>
      <c r="T446" s="94"/>
      <c r="U446" s="94"/>
      <c r="V446" s="94"/>
      <c r="W446" s="94"/>
      <c r="X446" s="94"/>
      <c r="Y446" s="94"/>
      <c r="Z446" s="94"/>
      <c r="AA446" s="249"/>
    </row>
    <row r="447" spans="1:27" hidden="1" outlineLevel="2">
      <c r="A447" s="4"/>
      <c r="B447" s="4"/>
      <c r="C447" s="4"/>
      <c r="D447" s="19"/>
      <c r="E447" s="1292"/>
      <c r="F447" s="78">
        <v>5</v>
      </c>
      <c r="G447" s="20"/>
      <c r="H447" s="134"/>
      <c r="I447" s="136"/>
      <c r="J447" s="136"/>
      <c r="K447" s="136"/>
      <c r="L447" s="135"/>
      <c r="M447" s="60">
        <f>IF(A26stdlife="n/a","n/a",IF(M$3&gt;(A26stdlife+$F447),('RFM input'!$L$356*(1+vanilla5)^0.5)-SUM($L447:L447),('RFM input'!$L$356*(1+vanilla5)^0.5)/A26stdlife))</f>
        <v>0</v>
      </c>
      <c r="N447" s="60">
        <f>IF(A26stdlife="n/a","n/a",IF(N$3&gt;(A26stdlife+$F447),('RFM input'!$L$356*(1+vanilla5)^0.5)-SUM($L447:M447),('RFM input'!$L$356*(1+vanilla5)^0.5)/A26stdlife))</f>
        <v>0</v>
      </c>
      <c r="O447" s="60">
        <f>IF(A26stdlife="n/a","n/a",IF(O$3&gt;(A26stdlife+$F447),('RFM input'!$L$356*(1+vanilla5)^0.5)-SUM($L447:N447),('RFM input'!$L$356*(1+vanilla5)^0.5)/A26stdlife))</f>
        <v>0</v>
      </c>
      <c r="P447" s="60">
        <f>IF(A26stdlife="n/a","n/a",IF(P$3&gt;(A26stdlife+$F447),('RFM input'!$L$356*(1+vanilla5)^0.5)-SUM($L447:O447),('RFM input'!$L$356*(1+vanilla5)^0.5)/A26stdlife))</f>
        <v>0</v>
      </c>
      <c r="Q447" s="60">
        <f>IF(A26stdlife="n/a","n/a",IF(Q$3&gt;(A26stdlife+$F447),('RFM input'!$L$356*(1+vanilla5)^0.5)-SUM($L447:P447),('RFM input'!$L$356*(1+vanilla5)^0.5)/A26stdlife))</f>
        <v>0</v>
      </c>
      <c r="R447" s="60"/>
      <c r="S447" s="94"/>
      <c r="T447" s="94"/>
      <c r="U447" s="94"/>
      <c r="V447" s="94"/>
      <c r="W447" s="94"/>
      <c r="X447" s="94"/>
      <c r="Y447" s="94"/>
      <c r="Z447" s="94"/>
      <c r="AA447" s="249"/>
    </row>
    <row r="448" spans="1:27" hidden="1" outlineLevel="2">
      <c r="A448" s="4"/>
      <c r="B448" s="4"/>
      <c r="C448" s="4"/>
      <c r="D448" s="19"/>
      <c r="E448" s="1292"/>
      <c r="F448" s="78">
        <v>6</v>
      </c>
      <c r="G448" s="20"/>
      <c r="H448" s="134"/>
      <c r="I448" s="136"/>
      <c r="J448" s="136"/>
      <c r="K448" s="136"/>
      <c r="L448" s="136"/>
      <c r="M448" s="135"/>
      <c r="N448" s="60">
        <f>IF(A26stdlife="n/a","n/a",IF(N$3&gt;(A26stdlife+$F448),('RFM input'!$M$356*(1+vanilla6)^0.5)-SUM($M448:M448),('RFM input'!$M$356*(1+vanilla6)^0.5)/A26stdlife))</f>
        <v>0</v>
      </c>
      <c r="O448" s="60">
        <f>IF(A26stdlife="n/a","n/a",IF(O$3&gt;(A26stdlife+$F448),('RFM input'!$M$356*(1+vanilla6)^0.5)-SUM($M448:N448),('RFM input'!$M$356*(1+vanilla6)^0.5)/A26stdlife))</f>
        <v>0</v>
      </c>
      <c r="P448" s="60">
        <f>IF(A26stdlife="n/a","n/a",IF(P$3&gt;(A26stdlife+$F448),('RFM input'!$M$356*(1+vanilla6)^0.5)-SUM($M448:O448),('RFM input'!$M$356*(1+vanilla6)^0.5)/A26stdlife))</f>
        <v>0</v>
      </c>
      <c r="Q448" s="60">
        <f>IF(A26stdlife="n/a","n/a",IF(Q$3&gt;(A26stdlife+$F448),('RFM input'!$M$356*(1+vanilla6)^0.5)-SUM($M448:P448),('RFM input'!$M$356*(1+vanilla6)^0.5)/A26stdlife))</f>
        <v>0</v>
      </c>
      <c r="R448" s="60"/>
      <c r="S448" s="94"/>
      <c r="T448" s="94"/>
      <c r="U448" s="94"/>
      <c r="V448" s="94"/>
      <c r="W448" s="94"/>
      <c r="X448" s="94"/>
      <c r="Y448" s="94"/>
      <c r="Z448" s="94"/>
      <c r="AA448" s="249"/>
    </row>
    <row r="449" spans="1:27" hidden="1" outlineLevel="2">
      <c r="A449" s="4"/>
      <c r="B449" s="4"/>
      <c r="C449" s="4"/>
      <c r="D449" s="19"/>
      <c r="E449" s="1292"/>
      <c r="F449" s="78">
        <v>7</v>
      </c>
      <c r="G449" s="20"/>
      <c r="H449" s="134"/>
      <c r="I449" s="136"/>
      <c r="J449" s="136"/>
      <c r="K449" s="136"/>
      <c r="L449" s="136"/>
      <c r="M449" s="136"/>
      <c r="N449" s="135"/>
      <c r="O449" s="60">
        <f>IF(A26stdlife="n/a","n/a",IF(O$3&gt;(A26stdlife+$F449),('RFM input'!N$356*(1+vanilla7)^0.5)-SUM($N449:N449),('RFM input'!$N$356*(1+vanilla7)^0.5)/A26stdlife))</f>
        <v>0</v>
      </c>
      <c r="P449" s="60">
        <f>IF(A26stdlife="n/a","n/a",IF(P$3&gt;(A26stdlife+$F449),('RFM input'!O$356*(1+vanilla7)^0.5)-SUM($N449:O449),('RFM input'!$N$356*(1+vanilla7)^0.5)/A26stdlife))</f>
        <v>0</v>
      </c>
      <c r="Q449" s="60">
        <f>IF(A26stdlife="n/a","n/a",IF(Q$3&gt;(A26stdlife+$F449),('RFM input'!P$356*(1+vanilla7)^0.5)-SUM($N449:P449),('RFM input'!$N$356*(1+vanilla7)^0.5)/A26stdlife))</f>
        <v>0</v>
      </c>
      <c r="R449" s="60"/>
      <c r="S449" s="94"/>
      <c r="T449" s="94"/>
      <c r="U449" s="94"/>
      <c r="V449" s="94"/>
      <c r="W449" s="94"/>
      <c r="X449" s="94"/>
      <c r="Y449" s="94"/>
      <c r="Z449" s="94"/>
      <c r="AA449" s="249"/>
    </row>
    <row r="450" spans="1:27" hidden="1" outlineLevel="2">
      <c r="A450" s="4"/>
      <c r="B450" s="4"/>
      <c r="C450" s="4"/>
      <c r="D450" s="19"/>
      <c r="E450" s="1292"/>
      <c r="F450" s="78">
        <v>8</v>
      </c>
      <c r="G450" s="20"/>
      <c r="H450" s="134"/>
      <c r="I450" s="136"/>
      <c r="J450" s="136"/>
      <c r="K450" s="136"/>
      <c r="L450" s="136"/>
      <c r="M450" s="136"/>
      <c r="N450" s="136"/>
      <c r="O450" s="135"/>
      <c r="P450" s="60">
        <f>IF(A26stdlife="n/a","n/a",IF(P$3&gt;(A26stdlife+$F450),('RFM input'!$O$356*(1+vanilla8)^0.5)-SUM($O450:O450),('RFM input'!$O$356*(1+vanilla8)^0.5)/A26stdlife))</f>
        <v>0</v>
      </c>
      <c r="Q450" s="60">
        <f>IF(A26stdlife="n/a","n/a",IF(Q$3&gt;(A26stdlife+$F450),('RFM input'!$O$356*(1+vanilla8)^0.5)-SUM($O450:P450),('RFM input'!$O$356*(1+vanilla8)^0.5)/A26stdlife))</f>
        <v>0</v>
      </c>
      <c r="R450" s="60"/>
      <c r="S450" s="94"/>
      <c r="T450" s="94"/>
      <c r="U450" s="94"/>
      <c r="V450" s="94"/>
      <c r="W450" s="94"/>
      <c r="X450" s="94"/>
      <c r="Y450" s="94"/>
      <c r="Z450" s="94"/>
      <c r="AA450" s="249"/>
    </row>
    <row r="451" spans="1:27" hidden="1" outlineLevel="2">
      <c r="A451" s="4"/>
      <c r="B451" s="4"/>
      <c r="C451" s="4"/>
      <c r="D451" s="19"/>
      <c r="E451" s="1292"/>
      <c r="F451" s="78">
        <v>9</v>
      </c>
      <c r="G451" s="20"/>
      <c r="H451" s="134"/>
      <c r="I451" s="136"/>
      <c r="J451" s="136"/>
      <c r="K451" s="136"/>
      <c r="L451" s="136"/>
      <c r="M451" s="136"/>
      <c r="N451" s="136"/>
      <c r="O451" s="136"/>
      <c r="P451" s="135"/>
      <c r="Q451" s="60">
        <f>IF(A26stdlife="n/a","n/a",IF(Q$3&gt;(A26stdlife+$F451),('RFM input'!$P$356*(1+vanilla9)^0.5)-SUM($P451:P451),('RFM input'!$P$356*(1+vanilla9)^0.5)/A26stdlife))</f>
        <v>0</v>
      </c>
      <c r="R451" s="60"/>
      <c r="S451" s="94"/>
      <c r="T451" s="94"/>
      <c r="U451" s="94"/>
      <c r="V451" s="94"/>
      <c r="W451" s="94"/>
      <c r="X451" s="94"/>
      <c r="Y451" s="94"/>
      <c r="Z451" s="94"/>
      <c r="AA451" s="249"/>
    </row>
    <row r="452" spans="1:27" hidden="1" outlineLevel="2">
      <c r="A452" s="4"/>
      <c r="B452" s="4"/>
      <c r="C452" s="4"/>
      <c r="D452" s="19"/>
      <c r="E452" s="1292"/>
      <c r="F452" s="79">
        <v>10</v>
      </c>
      <c r="G452" s="20"/>
      <c r="H452" s="134"/>
      <c r="I452" s="136"/>
      <c r="J452" s="136"/>
      <c r="K452" s="136"/>
      <c r="L452" s="136"/>
      <c r="M452" s="136"/>
      <c r="N452" s="136"/>
      <c r="O452" s="136"/>
      <c r="P452" s="136"/>
      <c r="Q452" s="135"/>
      <c r="R452" s="60"/>
      <c r="S452" s="94"/>
      <c r="T452" s="94"/>
      <c r="U452" s="94"/>
      <c r="V452" s="94"/>
      <c r="W452" s="94"/>
      <c r="X452" s="94"/>
      <c r="Y452" s="94"/>
      <c r="Z452" s="94"/>
      <c r="AA452" s="249"/>
    </row>
    <row r="453" spans="1:27" hidden="1" outlineLevel="1" collapsed="1">
      <c r="A453" s="4"/>
      <c r="B453" s="4"/>
      <c r="C453" s="4"/>
      <c r="D453" s="218">
        <f>Asset26</f>
        <v>0</v>
      </c>
      <c r="E453" s="4"/>
      <c r="F453" s="4"/>
      <c r="G453" s="112"/>
      <c r="H453" s="435">
        <f>IF('RFM input'!$E$396='RFM input'!$G$395,-'RFM input'!H426,-SUM(H441:H452))</f>
        <v>0</v>
      </c>
      <c r="I453" s="435">
        <f>IF('RFM input'!$E$396='RFM input'!$G$395,-'RFM input'!I426,-SUM(I441:I452))</f>
        <v>0</v>
      </c>
      <c r="J453" s="435">
        <f>IF(COUNT($H453:I453)&gt;='RFM input'!$AA$7,0,IF('RFM input'!$E$396='RFM input'!$G$395,-'RFM input'!J426,-SUM(J441:J452)))</f>
        <v>0</v>
      </c>
      <c r="K453" s="435">
        <f>IF(COUNT($H453:J453)&gt;='RFM input'!$AA$7,0,IF('RFM input'!$E$396='RFM input'!$G$395,-'RFM input'!K426,-SUM(K441:K452)))</f>
        <v>0</v>
      </c>
      <c r="L453" s="435">
        <f>IF(COUNT($H453:K453)&gt;='RFM input'!$AA$7,0,IF('RFM input'!$E$396='RFM input'!$G$395,-'RFM input'!L426,-SUM(L441:L452)))</f>
        <v>0</v>
      </c>
      <c r="M453" s="435">
        <f>IF(COUNT($H453:L453)&gt;='RFM input'!$AA$7,0,IF('RFM input'!$E$396='RFM input'!$G$395,-'RFM input'!M426,-SUM(M441:M452)))</f>
        <v>0</v>
      </c>
      <c r="N453" s="435">
        <f>IF(COUNT($H453:M453)&gt;='RFM input'!$AA$7,0,IF('RFM input'!$E$396='RFM input'!$G$395,-'RFM input'!N426,-SUM(N441:N452)))</f>
        <v>0</v>
      </c>
      <c r="O453" s="435">
        <f>IF(COUNT($H453:N453)&gt;='RFM input'!$AA$7,0,IF('RFM input'!$E$396='RFM input'!$G$395,-'RFM input'!O426,-SUM(O441:O452)))</f>
        <v>0</v>
      </c>
      <c r="P453" s="435">
        <f>IF(COUNT($H453:O453)&gt;='RFM input'!$AA$7,0,IF('RFM input'!$E$396='RFM input'!$G$395,-'RFM input'!P426,-SUM(P441:P452)))</f>
        <v>0</v>
      </c>
      <c r="Q453" s="435">
        <f>IF(COUNT($H453:P453)&gt;='RFM input'!$AA$7,0,IF('RFM input'!$E$396='RFM input'!$G$395,-'RFM input'!Q426,-SUM(Q441:Q452)))</f>
        <v>0</v>
      </c>
      <c r="R453" s="58"/>
      <c r="S453" s="96"/>
      <c r="T453" s="96"/>
      <c r="U453" s="96"/>
      <c r="V453" s="96"/>
      <c r="W453" s="96"/>
      <c r="X453" s="96"/>
      <c r="Y453" s="96"/>
      <c r="Z453" s="96"/>
      <c r="AA453" s="249"/>
    </row>
    <row r="454" spans="1:27" hidden="1" outlineLevel="2">
      <c r="A454" s="4"/>
      <c r="B454" s="4"/>
      <c r="C454" s="219">
        <f>Asset27</f>
        <v>0</v>
      </c>
      <c r="D454" s="146"/>
      <c r="E454" s="25" t="s">
        <v>23</v>
      </c>
      <c r="F454" s="24"/>
      <c r="G454" s="167"/>
      <c r="H454" s="436">
        <f>IF(H$3&gt;A27remlife,A27value-SUM($G454:G454),IF(A27remlife="N/A","n/a",A27value/A27remlife))</f>
        <v>0</v>
      </c>
      <c r="I454" s="436">
        <f>IF(I$3&gt;A27remlife,A27value-SUM($G454:H454),IF(A27remlife="N/A","n/a",A27value/A27remlife))</f>
        <v>0</v>
      </c>
      <c r="J454" s="436">
        <f>IF(J$3&gt;A27remlife,A27value-SUM($G454:I454),IF(A27remlife="N/A","n/a",A27value/A27remlife))</f>
        <v>0</v>
      </c>
      <c r="K454" s="436">
        <f>IF(K$3&gt;A27remlife,A27value-SUM($G454:J454),IF(A27remlife="N/A","n/a",A27value/A27remlife))</f>
        <v>0</v>
      </c>
      <c r="L454" s="436">
        <f>IF(L$3&gt;A27remlife,A27value-SUM($G454:K454),IF(A27remlife="N/A","n/a",A27value/A27remlife))</f>
        <v>0</v>
      </c>
      <c r="M454" s="436">
        <f>IF(M$3&gt;A27remlife,A27value-SUM($G454:L454),IF(A27remlife="N/A","n/a",A27value/A27remlife))</f>
        <v>0</v>
      </c>
      <c r="N454" s="436">
        <f>IF(N$3&gt;A27remlife,A27value-SUM($G454:M454),IF(A27remlife="N/A","n/a",A27value/A27remlife))</f>
        <v>0</v>
      </c>
      <c r="O454" s="436">
        <f>IF(O$3&gt;A27remlife,A27value-SUM($G454:N454),IF(A27remlife="N/A","n/a",A27value/A27remlife))</f>
        <v>0</v>
      </c>
      <c r="P454" s="436">
        <f>IF(P$3&gt;A27remlife,A27value-SUM($G454:O454),IF(A27remlife="N/A","n/a",A27value/A27remlife))</f>
        <v>0</v>
      </c>
      <c r="Q454" s="436">
        <f>IF(Q$3&gt;A27remlife,A27value-SUM($G454:P454),IF(A27remlife="N/A","n/a",A27value/A27remlife))</f>
        <v>0</v>
      </c>
      <c r="R454" s="59"/>
      <c r="S454" s="94"/>
      <c r="T454" s="94"/>
      <c r="U454" s="94"/>
      <c r="V454" s="94"/>
      <c r="W454" s="94"/>
      <c r="X454" s="94"/>
      <c r="Y454" s="94"/>
      <c r="Z454" s="94"/>
      <c r="AA454" s="249"/>
    </row>
    <row r="455" spans="1:27" ht="12.75" hidden="1" customHeight="1" outlineLevel="2">
      <c r="A455" s="4"/>
      <c r="B455" s="4"/>
      <c r="C455" s="4"/>
      <c r="D455" s="19"/>
      <c r="E455" s="1291" t="s">
        <v>50</v>
      </c>
      <c r="F455" s="78"/>
      <c r="G455" s="112"/>
      <c r="H455" s="60"/>
      <c r="I455" s="60"/>
      <c r="J455" s="60"/>
      <c r="K455" s="60"/>
      <c r="L455" s="60"/>
      <c r="M455" s="148"/>
      <c r="N455" s="103"/>
      <c r="O455" s="60"/>
      <c r="P455" s="60"/>
      <c r="Q455" s="60"/>
      <c r="R455" s="60"/>
      <c r="S455" s="94"/>
      <c r="T455" s="94"/>
      <c r="U455" s="94"/>
      <c r="V455" s="94"/>
      <c r="W455" s="94"/>
      <c r="X455" s="94"/>
      <c r="Y455" s="94"/>
      <c r="Z455" s="94"/>
      <c r="AA455" s="249"/>
    </row>
    <row r="456" spans="1:27" hidden="1" outlineLevel="2">
      <c r="A456" s="4"/>
      <c r="B456" s="4"/>
      <c r="C456" s="4"/>
      <c r="D456" s="19"/>
      <c r="E456" s="1292"/>
      <c r="F456" s="78">
        <v>1</v>
      </c>
      <c r="G456" s="112"/>
      <c r="H456" s="133"/>
      <c r="I456" s="60">
        <f>IF(A27stdlife="n/a","n/a",IF(I$3&gt;(A27stdlife+$F456),('RFM input'!$H$357*(1+vanilla1)^0.5)-SUM($H456:H456),('RFM input'!$H$357*(1+vanilla1)^0.5)/A27stdlife))</f>
        <v>0</v>
      </c>
      <c r="J456" s="60">
        <f>IF(A27stdlife="n/a","n/a",IF(J$3&gt;(A27stdlife+$F456),('RFM input'!$H$357*(1+vanilla1)^0.5)-SUM($H456:I456),('RFM input'!$H$357*(1+vanilla1)^0.5)/A27stdlife))</f>
        <v>0</v>
      </c>
      <c r="K456" s="60">
        <f>IF(A27stdlife="n/a","n/a",IF(K$3&gt;(A27stdlife+$F456),('RFM input'!$H$357*(1+vanilla1)^0.5)-SUM($H456:J456),('RFM input'!$H$357*(1+vanilla1)^0.5)/A27stdlife))</f>
        <v>0</v>
      </c>
      <c r="L456" s="60">
        <f>IF(A27stdlife="n/a","n/a",IF(L$3&gt;(A27stdlife+$F456),('RFM input'!$H$357*(1+vanilla1)^0.5)-SUM($H456:K456),('RFM input'!$H$357*(1+vanilla1)^0.5)/A27stdlife))</f>
        <v>0</v>
      </c>
      <c r="M456" s="60">
        <f>IF(A27stdlife="n/a","n/a",IF(M$3&gt;(A27stdlife+$F456),('RFM input'!$H$357*(1+vanilla1)^0.5)-SUM($H456:L456),('RFM input'!$H$357*(1+vanilla1)^0.5)/A27stdlife))</f>
        <v>0</v>
      </c>
      <c r="N456" s="60">
        <f>IF(A27stdlife="n/a","n/a",IF(N$3&gt;(A27stdlife+$F456),('RFM input'!$H$357*(1+vanilla1)^0.5)-SUM($H456:M456),('RFM input'!$H$357*(1+vanilla1)^0.5)/A27stdlife))</f>
        <v>0</v>
      </c>
      <c r="O456" s="60">
        <f>IF(A27stdlife="n/a","n/a",IF(O$3&gt;(A27stdlife+$F456),('RFM input'!$H$357*(1+vanilla1)^0.5)-SUM($H456:N456),('RFM input'!$H$357*(1+vanilla1)^0.5)/A27stdlife))</f>
        <v>0</v>
      </c>
      <c r="P456" s="60">
        <f>IF(A27stdlife="n/a","n/a",IF(P$3&gt;(A27stdlife+$F456),('RFM input'!$H$357*(1+vanilla1)^0.5)-SUM($H456:O456),('RFM input'!$H$357*(1+vanilla1)^0.5)/A27stdlife))</f>
        <v>0</v>
      </c>
      <c r="Q456" s="60">
        <f>IF(A27stdlife="n/a","n/a",IF(Q$3&gt;(A27stdlife+$F456),('RFM input'!$H$357*(1+vanilla1)^0.5)-SUM($H456:P456),('RFM input'!$H$357*(1+vanilla1)^0.5)/A27stdlife))</f>
        <v>0</v>
      </c>
      <c r="R456" s="60"/>
      <c r="S456" s="94"/>
      <c r="T456" s="94"/>
      <c r="U456" s="94"/>
      <c r="V456" s="94"/>
      <c r="W456" s="94"/>
      <c r="X456" s="94"/>
      <c r="Y456" s="94"/>
      <c r="Z456" s="94"/>
      <c r="AA456" s="249"/>
    </row>
    <row r="457" spans="1:27" hidden="1" outlineLevel="2">
      <c r="A457" s="4"/>
      <c r="B457" s="4"/>
      <c r="C457" s="4"/>
      <c r="D457" s="19"/>
      <c r="E457" s="1292"/>
      <c r="F457" s="78">
        <v>2</v>
      </c>
      <c r="G457" s="112"/>
      <c r="H457" s="134"/>
      <c r="I457" s="135"/>
      <c r="J457" s="60">
        <f>IF(A27stdlife="n/a","n/a",IF(J$3&gt;(A27stdlife+$F457),('RFM input'!$I$357*(1+vanilla2)^0.5)-SUM($I457:I457),('RFM input'!$I$357*(1+vanilla2)^0.5)/A27stdlife))</f>
        <v>0</v>
      </c>
      <c r="K457" s="60">
        <f>IF(A27stdlife="n/a","n/a",IF(K$3&gt;(A27stdlife+$F457),('RFM input'!$I$357*(1+vanilla2)^0.5)-SUM($I457:J457),('RFM input'!$I$357*(1+vanilla2)^0.5)/A27stdlife))</f>
        <v>0</v>
      </c>
      <c r="L457" s="60">
        <f>IF(A27stdlife="n/a","n/a",IF(L$3&gt;(A27stdlife+$F457),('RFM input'!$I$357*(1+vanilla2)^0.5)-SUM($I457:K457),('RFM input'!$I$357*(1+vanilla2)^0.5)/A27stdlife))</f>
        <v>0</v>
      </c>
      <c r="M457" s="60">
        <f>IF(A27stdlife="n/a","n/a",IF(M$3&gt;(A27stdlife+$F457),('RFM input'!$I$357*(1+vanilla2)^0.5)-SUM($I457:L457),('RFM input'!$I$357*(1+vanilla2)^0.5)/A27stdlife))</f>
        <v>0</v>
      </c>
      <c r="N457" s="60">
        <f>IF(A27stdlife="n/a","n/a",IF(N$3&gt;(A27stdlife+$F457),('RFM input'!$I$357*(1+vanilla2)^0.5)-SUM($I457:M457),('RFM input'!$I$357*(1+vanilla2)^0.5)/A27stdlife))</f>
        <v>0</v>
      </c>
      <c r="O457" s="60">
        <f>IF(A27stdlife="n/a","n/a",IF(O$3&gt;(A27stdlife+$F457),('RFM input'!$I$357*(1+vanilla2)^0.5)-SUM($I457:N457),('RFM input'!$I$357*(1+vanilla2)^0.5)/A27stdlife))</f>
        <v>0</v>
      </c>
      <c r="P457" s="60">
        <f>IF(A27stdlife="n/a","n/a",IF(P$3&gt;(A27stdlife+$F457),('RFM input'!$I$357*(1+vanilla2)^0.5)-SUM($I457:O457),('RFM input'!$I$357*(1+vanilla2)^0.5)/A27stdlife))</f>
        <v>0</v>
      </c>
      <c r="Q457" s="60">
        <f>IF(A27stdlife="n/a","n/a",IF(Q$3&gt;(A27stdlife+$F457),('RFM input'!$I$357*(1+vanilla2)^0.5)-SUM($I457:P457),('RFM input'!$I$357*(1+vanilla2)^0.5)/A27stdlife))</f>
        <v>0</v>
      </c>
      <c r="R457" s="60"/>
      <c r="S457" s="94"/>
      <c r="T457" s="94"/>
      <c r="U457" s="94"/>
      <c r="V457" s="94"/>
      <c r="W457" s="94"/>
      <c r="X457" s="94"/>
      <c r="Y457" s="94"/>
      <c r="Z457" s="94"/>
      <c r="AA457" s="249"/>
    </row>
    <row r="458" spans="1:27" hidden="1" outlineLevel="2">
      <c r="A458" s="4"/>
      <c r="B458" s="4"/>
      <c r="C458" s="4"/>
      <c r="D458" s="19"/>
      <c r="E458" s="1292"/>
      <c r="F458" s="78">
        <v>3</v>
      </c>
      <c r="G458" s="112"/>
      <c r="H458" s="134"/>
      <c r="I458" s="136"/>
      <c r="J458" s="135"/>
      <c r="K458" s="60">
        <f>IF(A27stdlife="n/a","n/a",IF(K$3&gt;(A27stdlife+$F458),('RFM input'!$J$357*(1+vanilla3)^0.5)-SUM($J458:J458),('RFM input'!$J$357*(1+vanilla3)^0.5)/A27stdlife))</f>
        <v>0</v>
      </c>
      <c r="L458" s="60">
        <f>IF(A27stdlife="n/a","n/a",IF(L$3&gt;(A27stdlife+$F458),('RFM input'!$J$357*(1+vanilla3)^0.5)-SUM($J458:K458),('RFM input'!$J$357*(1+vanilla3)^0.5)/A27stdlife))</f>
        <v>0</v>
      </c>
      <c r="M458" s="60">
        <f>IF(A27stdlife="n/a","n/a",IF(M$3&gt;(A27stdlife+$F458),('RFM input'!$J$357*(1+vanilla3)^0.5)-SUM($J458:L458),('RFM input'!$J$357*(1+vanilla3)^0.5)/A27stdlife))</f>
        <v>0</v>
      </c>
      <c r="N458" s="60">
        <f>IF(A27stdlife="n/a","n/a",IF(N$3&gt;(A27stdlife+$F458),('RFM input'!$J$357*(1+vanilla3)^0.5)-SUM($J458:M458),('RFM input'!$J$357*(1+vanilla3)^0.5)/A27stdlife))</f>
        <v>0</v>
      </c>
      <c r="O458" s="60">
        <f>IF(A27stdlife="n/a","n/a",IF(O$3&gt;(A27stdlife+$F458),('RFM input'!$J$357*(1+vanilla3)^0.5)-SUM($J458:N458),('RFM input'!$J$357*(1+vanilla3)^0.5)/A27stdlife))</f>
        <v>0</v>
      </c>
      <c r="P458" s="60">
        <f>IF(A27stdlife="n/a","n/a",IF(P$3&gt;(A27stdlife+$F458),('RFM input'!$J$357*(1+vanilla3)^0.5)-SUM($J458:O458),('RFM input'!$J$357*(1+vanilla3)^0.5)/A27stdlife))</f>
        <v>0</v>
      </c>
      <c r="Q458" s="60">
        <f>IF(A27stdlife="n/a","n/a",IF(Q$3&gt;(A27stdlife+$F458),('RFM input'!$J$357*(1+vanilla3)^0.5)-SUM($J458:P458),('RFM input'!$J$357*(1+vanilla3)^0.5)/A27stdlife))</f>
        <v>0</v>
      </c>
      <c r="R458" s="60"/>
      <c r="S458" s="94"/>
      <c r="T458" s="94"/>
      <c r="U458" s="94"/>
      <c r="V458" s="94"/>
      <c r="W458" s="94"/>
      <c r="X458" s="94"/>
      <c r="Y458" s="94"/>
      <c r="Z458" s="94"/>
      <c r="AA458" s="249"/>
    </row>
    <row r="459" spans="1:27" hidden="1" outlineLevel="2">
      <c r="A459" s="4"/>
      <c r="B459" s="4"/>
      <c r="C459" s="4"/>
      <c r="D459" s="19"/>
      <c r="E459" s="1292"/>
      <c r="F459" s="78">
        <v>4</v>
      </c>
      <c r="G459" s="112"/>
      <c r="H459" s="134"/>
      <c r="I459" s="136"/>
      <c r="J459" s="136"/>
      <c r="K459" s="135"/>
      <c r="L459" s="60">
        <f>IF(A27stdlife="n/a","n/a",IF(L$3&gt;(A27stdlife+$F459),('RFM input'!$K$357*(1+vanilla4)^0.5)-SUM($K459:K459),('RFM input'!$K$357*(1+vanilla4)^0.5)/A27stdlife))</f>
        <v>0</v>
      </c>
      <c r="M459" s="60">
        <f>IF(A27stdlife="n/a","n/a",IF(M$3&gt;(A27stdlife+$F459),('RFM input'!$K$357*(1+vanilla4)^0.5)-SUM($K459:L459),('RFM input'!$K$357*(1+vanilla4)^0.5)/A27stdlife))</f>
        <v>0</v>
      </c>
      <c r="N459" s="60">
        <f>IF(A27stdlife="n/a","n/a",IF(N$3&gt;(A27stdlife+$F459),('RFM input'!$K$357*(1+vanilla4)^0.5)-SUM($K459:M459),('RFM input'!$K$357*(1+vanilla4)^0.5)/A27stdlife))</f>
        <v>0</v>
      </c>
      <c r="O459" s="60">
        <f>IF(A27stdlife="n/a","n/a",IF(O$3&gt;(A27stdlife+$F459),('RFM input'!$K$357*(1+vanilla4)^0.5)-SUM($K459:N459),('RFM input'!$K$357*(1+vanilla4)^0.5)/A27stdlife))</f>
        <v>0</v>
      </c>
      <c r="P459" s="60">
        <f>IF(A27stdlife="n/a","n/a",IF(P$3&gt;(A27stdlife+$F459),('RFM input'!$K$357*(1+vanilla4)^0.5)-SUM($K459:O459),('RFM input'!$K$357*(1+vanilla4)^0.5)/A27stdlife))</f>
        <v>0</v>
      </c>
      <c r="Q459" s="60">
        <f>IF(A27stdlife="n/a","n/a",IF(Q$3&gt;(A27stdlife+$F459),('RFM input'!$K$357*(1+vanilla4)^0.5)-SUM($K459:P459),('RFM input'!$K$357*(1+vanilla4)^0.5)/A27stdlife))</f>
        <v>0</v>
      </c>
      <c r="R459" s="60"/>
      <c r="S459" s="94"/>
      <c r="T459" s="94"/>
      <c r="U459" s="94"/>
      <c r="V459" s="94"/>
      <c r="W459" s="94"/>
      <c r="X459" s="94"/>
      <c r="Y459" s="94"/>
      <c r="Z459" s="94"/>
      <c r="AA459" s="249"/>
    </row>
    <row r="460" spans="1:27" hidden="1" outlineLevel="2">
      <c r="A460" s="4"/>
      <c r="B460" s="4"/>
      <c r="C460" s="4"/>
      <c r="D460" s="19"/>
      <c r="E460" s="1292"/>
      <c r="F460" s="78">
        <v>5</v>
      </c>
      <c r="G460" s="20"/>
      <c r="H460" s="134"/>
      <c r="I460" s="136"/>
      <c r="J460" s="136"/>
      <c r="K460" s="136"/>
      <c r="L460" s="135"/>
      <c r="M460" s="60">
        <f>IF(A27stdlife="n/a","n/a",IF(M$3&gt;(A27stdlife+$F460),('RFM input'!$L$357*(1+vanilla5)^0.5)-SUM($L460:L460),('RFM input'!$L$357*(1+vanilla5)^0.5)/A27stdlife))</f>
        <v>0</v>
      </c>
      <c r="N460" s="60">
        <f>IF(A27stdlife="n/a","n/a",IF(N$3&gt;(A27stdlife+$F460),('RFM input'!$L$357*(1+vanilla5)^0.5)-SUM($L460:M460),('RFM input'!$L$357*(1+vanilla5)^0.5)/A27stdlife))</f>
        <v>0</v>
      </c>
      <c r="O460" s="60">
        <f>IF(A27stdlife="n/a","n/a",IF(O$3&gt;(A27stdlife+$F460),('RFM input'!$L$357*(1+vanilla5)^0.5)-SUM($L460:N460),('RFM input'!$L$357*(1+vanilla5)^0.5)/A27stdlife))</f>
        <v>0</v>
      </c>
      <c r="P460" s="60">
        <f>IF(A27stdlife="n/a","n/a",IF(P$3&gt;(A27stdlife+$F460),('RFM input'!$L$357*(1+vanilla5)^0.5)-SUM($L460:O460),('RFM input'!$L$357*(1+vanilla5)^0.5)/A27stdlife))</f>
        <v>0</v>
      </c>
      <c r="Q460" s="60">
        <f>IF(A27stdlife="n/a","n/a",IF(Q$3&gt;(A27stdlife+$F460),('RFM input'!$L$357*(1+vanilla5)^0.5)-SUM($L460:P460),('RFM input'!$L$357*(1+vanilla5)^0.5)/A27stdlife))</f>
        <v>0</v>
      </c>
      <c r="R460" s="60"/>
      <c r="S460" s="94"/>
      <c r="T460" s="94"/>
      <c r="U460" s="94"/>
      <c r="V460" s="94"/>
      <c r="W460" s="94"/>
      <c r="X460" s="94"/>
      <c r="Y460" s="94"/>
      <c r="Z460" s="94"/>
      <c r="AA460" s="249"/>
    </row>
    <row r="461" spans="1:27" hidden="1" outlineLevel="2">
      <c r="A461" s="4"/>
      <c r="B461" s="4"/>
      <c r="C461" s="4"/>
      <c r="D461" s="19"/>
      <c r="E461" s="1292"/>
      <c r="F461" s="78">
        <v>6</v>
      </c>
      <c r="G461" s="20"/>
      <c r="H461" s="134"/>
      <c r="I461" s="136"/>
      <c r="J461" s="136"/>
      <c r="K461" s="136"/>
      <c r="L461" s="136"/>
      <c r="M461" s="135"/>
      <c r="N461" s="60">
        <f>IF(A27stdlife="n/a","n/a",IF(N$3&gt;(A27stdlife+$F461),('RFM input'!$M$357*(1+vanilla6)^0.5)-SUM($M461:M461),('RFM input'!$M$357*(1+vanilla6)^0.5)/A27stdlife))</f>
        <v>0</v>
      </c>
      <c r="O461" s="60">
        <f>IF(A27stdlife="n/a","n/a",IF(O$3&gt;(A27stdlife+$F461),('RFM input'!$M$357*(1+vanilla6)^0.5)-SUM($M461:N461),('RFM input'!$M$357*(1+vanilla6)^0.5)/A27stdlife))</f>
        <v>0</v>
      </c>
      <c r="P461" s="60">
        <f>IF(A27stdlife="n/a","n/a",IF(P$3&gt;(A27stdlife+$F461),('RFM input'!$M$357*(1+vanilla6)^0.5)-SUM($M461:O461),('RFM input'!$M$357*(1+vanilla6)^0.5)/A27stdlife))</f>
        <v>0</v>
      </c>
      <c r="Q461" s="60">
        <f>IF(A27stdlife="n/a","n/a",IF(Q$3&gt;(A27stdlife+$F461),('RFM input'!$M$357*(1+vanilla6)^0.5)-SUM($M461:P461),('RFM input'!$M$357*(1+vanilla6)^0.5)/A27stdlife))</f>
        <v>0</v>
      </c>
      <c r="R461" s="60"/>
      <c r="S461" s="94"/>
      <c r="T461" s="94"/>
      <c r="U461" s="94"/>
      <c r="V461" s="94"/>
      <c r="W461" s="94"/>
      <c r="X461" s="94"/>
      <c r="Y461" s="94"/>
      <c r="Z461" s="94"/>
      <c r="AA461" s="249"/>
    </row>
    <row r="462" spans="1:27" hidden="1" outlineLevel="2">
      <c r="A462" s="4"/>
      <c r="B462" s="4"/>
      <c r="C462" s="4"/>
      <c r="D462" s="19"/>
      <c r="E462" s="1292"/>
      <c r="F462" s="78">
        <v>7</v>
      </c>
      <c r="G462" s="20"/>
      <c r="H462" s="134"/>
      <c r="I462" s="136"/>
      <c r="J462" s="136"/>
      <c r="K462" s="136"/>
      <c r="L462" s="136"/>
      <c r="M462" s="136"/>
      <c r="N462" s="135"/>
      <c r="O462" s="60">
        <f>IF(A27stdlife="n/a","n/a",IF(O$3&gt;(A27stdlife+$F462),('RFM input'!N$357*(1+vanilla7)^0.5)-SUM($N462:N462),('RFM input'!$N$357*(1+vanilla7)^0.5)/A27stdlife))</f>
        <v>0</v>
      </c>
      <c r="P462" s="60">
        <f>IF(A27stdlife="n/a","n/a",IF(P$3&gt;(A27stdlife+$F462),('RFM input'!O$357*(1+vanilla7)^0.5)-SUM($N462:O462),('RFM input'!$N$357*(1+vanilla7)^0.5)/A27stdlife))</f>
        <v>0</v>
      </c>
      <c r="Q462" s="60">
        <f>IF(A27stdlife="n/a","n/a",IF(Q$3&gt;(A27stdlife+$F462),('RFM input'!P$357*(1+vanilla7)^0.5)-SUM($N462:P462),('RFM input'!$N$357*(1+vanilla7)^0.5)/A27stdlife))</f>
        <v>0</v>
      </c>
      <c r="R462" s="60"/>
      <c r="S462" s="94"/>
      <c r="T462" s="94"/>
      <c r="U462" s="94"/>
      <c r="V462" s="94"/>
      <c r="W462" s="94"/>
      <c r="X462" s="94"/>
      <c r="Y462" s="94"/>
      <c r="Z462" s="94"/>
      <c r="AA462" s="249"/>
    </row>
    <row r="463" spans="1:27" hidden="1" outlineLevel="2">
      <c r="A463" s="4"/>
      <c r="B463" s="4"/>
      <c r="C463" s="4"/>
      <c r="D463" s="19"/>
      <c r="E463" s="1292"/>
      <c r="F463" s="78">
        <v>8</v>
      </c>
      <c r="G463" s="20"/>
      <c r="H463" s="134"/>
      <c r="I463" s="136"/>
      <c r="J463" s="136"/>
      <c r="K463" s="136"/>
      <c r="L463" s="136"/>
      <c r="M463" s="136"/>
      <c r="N463" s="136"/>
      <c r="O463" s="135"/>
      <c r="P463" s="60">
        <f>IF(A27stdlife="n/a","n/a",IF(P$3&gt;(A27stdlife+$F463),('RFM input'!$O$357*(1+vanilla8)^0.5)-SUM($O463:O463),('RFM input'!$O$357*(1+vanilla8)^0.5)/A27stdlife))</f>
        <v>0</v>
      </c>
      <c r="Q463" s="60">
        <f>IF(A27stdlife="n/a","n/a",IF(Q$3&gt;(A27stdlife+$F463),('RFM input'!$O$357*(1+vanilla8)^0.5)-SUM($O463:P463),('RFM input'!$O$357*(1+vanilla8)^0.5)/A27stdlife))</f>
        <v>0</v>
      </c>
      <c r="R463" s="60"/>
      <c r="S463" s="94"/>
      <c r="T463" s="94"/>
      <c r="U463" s="94"/>
      <c r="V463" s="94"/>
      <c r="W463" s="94"/>
      <c r="X463" s="94"/>
      <c r="Y463" s="94"/>
      <c r="Z463" s="94"/>
      <c r="AA463" s="249"/>
    </row>
    <row r="464" spans="1:27" hidden="1" outlineLevel="2">
      <c r="A464" s="4"/>
      <c r="B464" s="4"/>
      <c r="C464" s="4"/>
      <c r="D464" s="19"/>
      <c r="E464" s="1292"/>
      <c r="F464" s="78">
        <v>9</v>
      </c>
      <c r="G464" s="20"/>
      <c r="H464" s="134"/>
      <c r="I464" s="136"/>
      <c r="J464" s="136"/>
      <c r="K464" s="136"/>
      <c r="L464" s="136"/>
      <c r="M464" s="136"/>
      <c r="N464" s="136"/>
      <c r="O464" s="136"/>
      <c r="P464" s="135"/>
      <c r="Q464" s="60">
        <f>IF(A27stdlife="n/a","n/a",IF(Q$3&gt;(A27stdlife+$F464),('RFM input'!$P$357*(1+vanilla9)^0.5)-SUM($P464:P464),('RFM input'!$P$357*(1+vanilla9)^0.5)/A27stdlife))</f>
        <v>0</v>
      </c>
      <c r="R464" s="60"/>
      <c r="S464" s="94"/>
      <c r="T464" s="94"/>
      <c r="U464" s="94"/>
      <c r="V464" s="94"/>
      <c r="W464" s="94"/>
      <c r="X464" s="94"/>
      <c r="Y464" s="94"/>
      <c r="Z464" s="94"/>
      <c r="AA464" s="249"/>
    </row>
    <row r="465" spans="1:27" hidden="1" outlineLevel="2">
      <c r="A465" s="4"/>
      <c r="B465" s="4"/>
      <c r="C465" s="4"/>
      <c r="D465" s="19"/>
      <c r="E465" s="1292"/>
      <c r="F465" s="79">
        <v>10</v>
      </c>
      <c r="G465" s="20"/>
      <c r="H465" s="134"/>
      <c r="I465" s="136"/>
      <c r="J465" s="136"/>
      <c r="K465" s="136"/>
      <c r="L465" s="136"/>
      <c r="M465" s="136"/>
      <c r="N465" s="136"/>
      <c r="O465" s="136"/>
      <c r="P465" s="136"/>
      <c r="Q465" s="135"/>
      <c r="R465" s="60"/>
      <c r="S465" s="94"/>
      <c r="T465" s="94"/>
      <c r="U465" s="94"/>
      <c r="V465" s="94"/>
      <c r="W465" s="94"/>
      <c r="X465" s="94"/>
      <c r="Y465" s="94"/>
      <c r="Z465" s="94"/>
      <c r="AA465" s="249"/>
    </row>
    <row r="466" spans="1:27" hidden="1" outlineLevel="1" collapsed="1">
      <c r="A466" s="4"/>
      <c r="B466" s="4"/>
      <c r="C466" s="4"/>
      <c r="D466" s="218">
        <f>Asset27</f>
        <v>0</v>
      </c>
      <c r="E466" s="4"/>
      <c r="F466" s="4"/>
      <c r="G466" s="112"/>
      <c r="H466" s="435">
        <f>IF('RFM input'!$E$396='RFM input'!$G$395,-'RFM input'!H427,-SUM(H454:H465))</f>
        <v>0</v>
      </c>
      <c r="I466" s="435">
        <f>IF('RFM input'!$E$396='RFM input'!$G$395,-'RFM input'!I427,-SUM(I454:I465))</f>
        <v>0</v>
      </c>
      <c r="J466" s="435">
        <f>IF(COUNT($H466:I466)&gt;='RFM input'!$AA$7,0,IF('RFM input'!$E$396='RFM input'!$G$395,-'RFM input'!J427,-SUM(J454:J465)))</f>
        <v>0</v>
      </c>
      <c r="K466" s="435">
        <f>IF(COUNT($H466:J466)&gt;='RFM input'!$AA$7,0,IF('RFM input'!$E$396='RFM input'!$G$395,-'RFM input'!K427,-SUM(K454:K465)))</f>
        <v>0</v>
      </c>
      <c r="L466" s="435">
        <f>IF(COUNT($H466:K466)&gt;='RFM input'!$AA$7,0,IF('RFM input'!$E$396='RFM input'!$G$395,-'RFM input'!L427,-SUM(L454:L465)))</f>
        <v>0</v>
      </c>
      <c r="M466" s="435">
        <f>IF(COUNT($H466:L466)&gt;='RFM input'!$AA$7,0,IF('RFM input'!$E$396='RFM input'!$G$395,-'RFM input'!M427,-SUM(M454:M465)))</f>
        <v>0</v>
      </c>
      <c r="N466" s="435">
        <f>IF(COUNT($H466:M466)&gt;='RFM input'!$AA$7,0,IF('RFM input'!$E$396='RFM input'!$G$395,-'RFM input'!N427,-SUM(N454:N465)))</f>
        <v>0</v>
      </c>
      <c r="O466" s="435">
        <f>IF(COUNT($H466:N466)&gt;='RFM input'!$AA$7,0,IF('RFM input'!$E$396='RFM input'!$G$395,-'RFM input'!O427,-SUM(O454:O465)))</f>
        <v>0</v>
      </c>
      <c r="P466" s="435">
        <f>IF(COUNT($H466:O466)&gt;='RFM input'!$AA$7,0,IF('RFM input'!$E$396='RFM input'!$G$395,-'RFM input'!P427,-SUM(P454:P465)))</f>
        <v>0</v>
      </c>
      <c r="Q466" s="435">
        <f>IF(COUNT($H466:P466)&gt;='RFM input'!$AA$7,0,IF('RFM input'!$E$396='RFM input'!$G$395,-'RFM input'!Q427,-SUM(Q454:Q465)))</f>
        <v>0</v>
      </c>
      <c r="R466" s="58"/>
      <c r="S466" s="96"/>
      <c r="T466" s="96"/>
      <c r="U466" s="96"/>
      <c r="V466" s="96"/>
      <c r="W466" s="96"/>
      <c r="X466" s="96"/>
      <c r="Y466" s="96"/>
      <c r="Z466" s="96"/>
      <c r="AA466" s="249"/>
    </row>
    <row r="467" spans="1:27" hidden="1" outlineLevel="2">
      <c r="A467" s="4"/>
      <c r="B467" s="4"/>
      <c r="C467" s="219">
        <f>Asset28</f>
        <v>0</v>
      </c>
      <c r="D467" s="146"/>
      <c r="E467" s="25" t="s">
        <v>23</v>
      </c>
      <c r="F467" s="24"/>
      <c r="G467" s="167"/>
      <c r="H467" s="436">
        <f>IF(H$3&gt;A28remlife,A28value-SUM($G467:G467),IF(A28remlife="N/A","n/a",A28value/A28remlife))</f>
        <v>0</v>
      </c>
      <c r="I467" s="436">
        <f>IF(I$3&gt;A28remlife,A28value-SUM($G467:H467),IF(A28remlife="N/A","n/a",A28value/A28remlife))</f>
        <v>0</v>
      </c>
      <c r="J467" s="436">
        <f>IF(J$3&gt;A28remlife,A28value-SUM($G467:I467),IF(A28remlife="N/A","n/a",A28value/A28remlife))</f>
        <v>0</v>
      </c>
      <c r="K467" s="436">
        <f>IF(K$3&gt;A28remlife,A28value-SUM($G467:J467),IF(A28remlife="N/A","n/a",A28value/A28remlife))</f>
        <v>0</v>
      </c>
      <c r="L467" s="436">
        <f>IF(L$3&gt;A28remlife,A28value-SUM($G467:K467),IF(A28remlife="N/A","n/a",A28value/A28remlife))</f>
        <v>0</v>
      </c>
      <c r="M467" s="436">
        <f>IF(M$3&gt;A28remlife,A28value-SUM($G467:L467),IF(A28remlife="N/A","n/a",A28value/A28remlife))</f>
        <v>0</v>
      </c>
      <c r="N467" s="436">
        <f>IF(N$3&gt;A28remlife,A28value-SUM($G467:M467),IF(A28remlife="N/A","n/a",A28value/A28remlife))</f>
        <v>0</v>
      </c>
      <c r="O467" s="436">
        <f>IF(O$3&gt;A28remlife,A28value-SUM($G467:N467),IF(A28remlife="N/A","n/a",A28value/A28remlife))</f>
        <v>0</v>
      </c>
      <c r="P467" s="436">
        <f>IF(P$3&gt;A28remlife,A28value-SUM($G467:O467),IF(A28remlife="N/A","n/a",A28value/A28remlife))</f>
        <v>0</v>
      </c>
      <c r="Q467" s="436">
        <f>IF(Q$3&gt;A28remlife,A28value-SUM($G467:P467),IF(A28remlife="N/A","n/a",A28value/A28remlife))</f>
        <v>0</v>
      </c>
      <c r="R467" s="59"/>
      <c r="S467" s="94"/>
      <c r="T467" s="94"/>
      <c r="U467" s="94"/>
      <c r="V467" s="94"/>
      <c r="W467" s="94"/>
      <c r="X467" s="94"/>
      <c r="Y467" s="94"/>
      <c r="Z467" s="94"/>
      <c r="AA467" s="249"/>
    </row>
    <row r="468" spans="1:27" ht="12.75" hidden="1" customHeight="1" outlineLevel="2">
      <c r="A468" s="4"/>
      <c r="B468" s="4"/>
      <c r="C468" s="4"/>
      <c r="D468" s="19"/>
      <c r="E468" s="1291" t="s">
        <v>50</v>
      </c>
      <c r="F468" s="78"/>
      <c r="G468" s="112"/>
      <c r="H468" s="60"/>
      <c r="I468" s="60"/>
      <c r="J468" s="60"/>
      <c r="K468" s="60"/>
      <c r="L468" s="60"/>
      <c r="M468" s="148"/>
      <c r="N468" s="103"/>
      <c r="O468" s="60"/>
      <c r="P468" s="60"/>
      <c r="Q468" s="60"/>
      <c r="R468" s="60"/>
      <c r="S468" s="94"/>
      <c r="T468" s="94"/>
      <c r="U468" s="94"/>
      <c r="V468" s="94"/>
      <c r="W468" s="94"/>
      <c r="X468" s="94"/>
      <c r="Y468" s="94"/>
      <c r="Z468" s="94"/>
      <c r="AA468" s="249"/>
    </row>
    <row r="469" spans="1:27" hidden="1" outlineLevel="2">
      <c r="A469" s="4"/>
      <c r="B469" s="4"/>
      <c r="C469" s="4"/>
      <c r="D469" s="19"/>
      <c r="E469" s="1292"/>
      <c r="F469" s="78">
        <v>1</v>
      </c>
      <c r="G469" s="112"/>
      <c r="H469" s="133"/>
      <c r="I469" s="60">
        <f>IF(A28stdlife="n/a","n/a",IF(I$3&gt;(A28stdlife+$F469),('RFM input'!$H$358*(1+vanilla1)^0.5)-SUM($H469:H469),('RFM input'!$H$358*(1+vanilla1)^0.5)/A28stdlife))</f>
        <v>0</v>
      </c>
      <c r="J469" s="60">
        <f>IF(A28stdlife="n/a","n/a",IF(J$3&gt;(A28stdlife+$F469),('RFM input'!$H$358*(1+vanilla1)^0.5)-SUM($H469:I469),('RFM input'!$H$358*(1+vanilla1)^0.5)/A28stdlife))</f>
        <v>0</v>
      </c>
      <c r="K469" s="60">
        <f>IF(A28stdlife="n/a","n/a",IF(K$3&gt;(A28stdlife+$F469),('RFM input'!$H$358*(1+vanilla1)^0.5)-SUM($H469:J469),('RFM input'!$H$358*(1+vanilla1)^0.5)/A28stdlife))</f>
        <v>0</v>
      </c>
      <c r="L469" s="60">
        <f>IF(A28stdlife="n/a","n/a",IF(L$3&gt;(A28stdlife+$F469),('RFM input'!$H$358*(1+vanilla1)^0.5)-SUM($H469:K469),('RFM input'!$H$358*(1+vanilla1)^0.5)/A28stdlife))</f>
        <v>0</v>
      </c>
      <c r="M469" s="60">
        <f>IF(A28stdlife="n/a","n/a",IF(M$3&gt;(A28stdlife+$F469),('RFM input'!$H$358*(1+vanilla1)^0.5)-SUM($H469:L469),('RFM input'!$H$358*(1+vanilla1)^0.5)/A28stdlife))</f>
        <v>0</v>
      </c>
      <c r="N469" s="60">
        <f>IF(A28stdlife="n/a","n/a",IF(N$3&gt;(A28stdlife+$F469),('RFM input'!$H$358*(1+vanilla1)^0.5)-SUM($H469:M469),('RFM input'!$H$358*(1+vanilla1)^0.5)/A28stdlife))</f>
        <v>0</v>
      </c>
      <c r="O469" s="60">
        <f>IF(A28stdlife="n/a","n/a",IF(O$3&gt;(A28stdlife+$F469),('RFM input'!$H$358*(1+vanilla1)^0.5)-SUM($H469:N469),('RFM input'!$H$358*(1+vanilla1)^0.5)/A28stdlife))</f>
        <v>0</v>
      </c>
      <c r="P469" s="60">
        <f>IF(A28stdlife="n/a","n/a",IF(P$3&gt;(A28stdlife+$F469),('RFM input'!$H$358*(1+vanilla1)^0.5)-SUM($H469:O469),('RFM input'!$H$358*(1+vanilla1)^0.5)/A28stdlife))</f>
        <v>0</v>
      </c>
      <c r="Q469" s="60">
        <f>IF(A28stdlife="n/a","n/a",IF(Q$3&gt;(A28stdlife+$F469),('RFM input'!$H$358*(1+vanilla1)^0.5)-SUM($H469:P469),('RFM input'!$H$358*(1+vanilla1)^0.5)/A28stdlife))</f>
        <v>0</v>
      </c>
      <c r="R469" s="60"/>
      <c r="S469" s="94"/>
      <c r="T469" s="94"/>
      <c r="U469" s="94"/>
      <c r="V469" s="94"/>
      <c r="W469" s="94"/>
      <c r="X469" s="94"/>
      <c r="Y469" s="94"/>
      <c r="Z469" s="94"/>
      <c r="AA469" s="249"/>
    </row>
    <row r="470" spans="1:27" hidden="1" outlineLevel="2">
      <c r="A470" s="4"/>
      <c r="B470" s="4"/>
      <c r="C470" s="4"/>
      <c r="D470" s="19"/>
      <c r="E470" s="1292"/>
      <c r="F470" s="78">
        <v>2</v>
      </c>
      <c r="G470" s="112"/>
      <c r="H470" s="134"/>
      <c r="I470" s="135"/>
      <c r="J470" s="60">
        <f>IF(A28stdlife="n/a","n/a",IF(J$3&gt;(A28stdlife+$F470),('RFM input'!$I$358*(1+vanilla2)^0.5)-SUM($I470:I470),('RFM input'!$I$358*(1+vanilla2)^0.5)/A28stdlife))</f>
        <v>0</v>
      </c>
      <c r="K470" s="60">
        <f>IF(A28stdlife="n/a","n/a",IF(K$3&gt;(A28stdlife+$F470),('RFM input'!$I$358*(1+vanilla2)^0.5)-SUM($I470:J470),('RFM input'!$I$358*(1+vanilla2)^0.5)/A28stdlife))</f>
        <v>0</v>
      </c>
      <c r="L470" s="60">
        <f>IF(A28stdlife="n/a","n/a",IF(L$3&gt;(A28stdlife+$F470),('RFM input'!$I$358*(1+vanilla2)^0.5)-SUM($I470:K470),('RFM input'!$I$358*(1+vanilla2)^0.5)/A28stdlife))</f>
        <v>0</v>
      </c>
      <c r="M470" s="60">
        <f>IF(A28stdlife="n/a","n/a",IF(M$3&gt;(A28stdlife+$F470),('RFM input'!$I$358*(1+vanilla2)^0.5)-SUM($I470:L470),('RFM input'!$I$358*(1+vanilla2)^0.5)/A28stdlife))</f>
        <v>0</v>
      </c>
      <c r="N470" s="60">
        <f>IF(A28stdlife="n/a","n/a",IF(N$3&gt;(A28stdlife+$F470),('RFM input'!$I$358*(1+vanilla2)^0.5)-SUM($I470:M470),('RFM input'!$I$358*(1+vanilla2)^0.5)/A28stdlife))</f>
        <v>0</v>
      </c>
      <c r="O470" s="60">
        <f>IF(A28stdlife="n/a","n/a",IF(O$3&gt;(A28stdlife+$F470),('RFM input'!$I$358*(1+vanilla2)^0.5)-SUM($I470:N470),('RFM input'!$I$358*(1+vanilla2)^0.5)/A28stdlife))</f>
        <v>0</v>
      </c>
      <c r="P470" s="60">
        <f>IF(A28stdlife="n/a","n/a",IF(P$3&gt;(A28stdlife+$F470),('RFM input'!$I$358*(1+vanilla2)^0.5)-SUM($I470:O470),('RFM input'!$I$358*(1+vanilla2)^0.5)/A28stdlife))</f>
        <v>0</v>
      </c>
      <c r="Q470" s="60">
        <f>IF(A28stdlife="n/a","n/a",IF(Q$3&gt;(A28stdlife+$F470),('RFM input'!$I$358*(1+vanilla2)^0.5)-SUM($I470:P470),('RFM input'!$I$358*(1+vanilla2)^0.5)/A28stdlife))</f>
        <v>0</v>
      </c>
      <c r="R470" s="60"/>
      <c r="S470" s="94"/>
      <c r="T470" s="94"/>
      <c r="U470" s="94"/>
      <c r="V470" s="94"/>
      <c r="W470" s="94"/>
      <c r="X470" s="94"/>
      <c r="Y470" s="94"/>
      <c r="Z470" s="94"/>
      <c r="AA470" s="249"/>
    </row>
    <row r="471" spans="1:27" hidden="1" outlineLevel="2">
      <c r="A471" s="4"/>
      <c r="B471" s="4"/>
      <c r="C471" s="4"/>
      <c r="D471" s="19"/>
      <c r="E471" s="1292"/>
      <c r="F471" s="78">
        <v>3</v>
      </c>
      <c r="G471" s="112"/>
      <c r="H471" s="134"/>
      <c r="I471" s="136"/>
      <c r="J471" s="135"/>
      <c r="K471" s="60">
        <f>IF(A28stdlife="n/a","n/a",IF(K$3&gt;(A28stdlife+$F471),('RFM input'!$J$358*(1+vanilla3)^0.5)-SUM($J471:J471),('RFM input'!$J$358*(1+vanilla3)^0.5)/A28stdlife))</f>
        <v>0</v>
      </c>
      <c r="L471" s="60">
        <f>IF(A28stdlife="n/a","n/a",IF(L$3&gt;(A28stdlife+$F471),('RFM input'!$J$358*(1+vanilla3)^0.5)-SUM($J471:K471),('RFM input'!$J$358*(1+vanilla3)^0.5)/A28stdlife))</f>
        <v>0</v>
      </c>
      <c r="M471" s="60">
        <f>IF(A28stdlife="n/a","n/a",IF(M$3&gt;(A28stdlife+$F471),('RFM input'!$J$358*(1+vanilla3)^0.5)-SUM($J471:L471),('RFM input'!$J$358*(1+vanilla3)^0.5)/A28stdlife))</f>
        <v>0</v>
      </c>
      <c r="N471" s="60">
        <f>IF(A28stdlife="n/a","n/a",IF(N$3&gt;(A28stdlife+$F471),('RFM input'!$J$358*(1+vanilla3)^0.5)-SUM($J471:M471),('RFM input'!$J$358*(1+vanilla3)^0.5)/A28stdlife))</f>
        <v>0</v>
      </c>
      <c r="O471" s="60">
        <f>IF(A28stdlife="n/a","n/a",IF(O$3&gt;(A28stdlife+$F471),('RFM input'!$J$358*(1+vanilla3)^0.5)-SUM($J471:N471),('RFM input'!$J$358*(1+vanilla3)^0.5)/A28stdlife))</f>
        <v>0</v>
      </c>
      <c r="P471" s="60">
        <f>IF(A28stdlife="n/a","n/a",IF(P$3&gt;(A28stdlife+$F471),('RFM input'!$J$358*(1+vanilla3)^0.5)-SUM($J471:O471),('RFM input'!$J$358*(1+vanilla3)^0.5)/A28stdlife))</f>
        <v>0</v>
      </c>
      <c r="Q471" s="60">
        <f>IF(A28stdlife="n/a","n/a",IF(Q$3&gt;(A28stdlife+$F471),('RFM input'!$J$358*(1+vanilla3)^0.5)-SUM($J471:P471),('RFM input'!$J$358*(1+vanilla3)^0.5)/A28stdlife))</f>
        <v>0</v>
      </c>
      <c r="R471" s="60"/>
      <c r="S471" s="94"/>
      <c r="T471" s="94"/>
      <c r="U471" s="94"/>
      <c r="V471" s="94"/>
      <c r="W471" s="94"/>
      <c r="X471" s="94"/>
      <c r="Y471" s="94"/>
      <c r="Z471" s="94"/>
      <c r="AA471" s="249"/>
    </row>
    <row r="472" spans="1:27" hidden="1" outlineLevel="2">
      <c r="A472" s="4"/>
      <c r="B472" s="4"/>
      <c r="C472" s="4"/>
      <c r="D472" s="19"/>
      <c r="E472" s="1292"/>
      <c r="F472" s="78">
        <v>4</v>
      </c>
      <c r="G472" s="112"/>
      <c r="H472" s="134"/>
      <c r="I472" s="136"/>
      <c r="J472" s="136"/>
      <c r="K472" s="135"/>
      <c r="L472" s="60">
        <f>IF(A28stdlife="n/a","n/a",IF(L$3&gt;(A28stdlife+$F472),('RFM input'!$K$358*(1+vanilla4)^0.5)-SUM($K472:K472),('RFM input'!$K$358*(1+vanilla4)^0.5)/A28stdlife))</f>
        <v>0</v>
      </c>
      <c r="M472" s="60">
        <f>IF(A28stdlife="n/a","n/a",IF(M$3&gt;(A28stdlife+$F472),('RFM input'!$K$358*(1+vanilla4)^0.5)-SUM($K472:L472),('RFM input'!$K$358*(1+vanilla4)^0.5)/A28stdlife))</f>
        <v>0</v>
      </c>
      <c r="N472" s="60">
        <f>IF(A28stdlife="n/a","n/a",IF(N$3&gt;(A28stdlife+$F472),('RFM input'!$K$358*(1+vanilla4)^0.5)-SUM($K472:M472),('RFM input'!$K$358*(1+vanilla4)^0.5)/A28stdlife))</f>
        <v>0</v>
      </c>
      <c r="O472" s="60">
        <f>IF(A28stdlife="n/a","n/a",IF(O$3&gt;(A28stdlife+$F472),('RFM input'!$K$358*(1+vanilla4)^0.5)-SUM($K472:N472),('RFM input'!$K$358*(1+vanilla4)^0.5)/A28stdlife))</f>
        <v>0</v>
      </c>
      <c r="P472" s="60">
        <f>IF(A28stdlife="n/a","n/a",IF(P$3&gt;(A28stdlife+$F472),('RFM input'!$K$358*(1+vanilla4)^0.5)-SUM($K472:O472),('RFM input'!$K$358*(1+vanilla4)^0.5)/A28stdlife))</f>
        <v>0</v>
      </c>
      <c r="Q472" s="60">
        <f>IF(A28stdlife="n/a","n/a",IF(Q$3&gt;(A28stdlife+$F472),('RFM input'!$K$358*(1+vanilla4)^0.5)-SUM($K472:P472),('RFM input'!$K$358*(1+vanilla4)^0.5)/A28stdlife))</f>
        <v>0</v>
      </c>
      <c r="R472" s="60"/>
      <c r="S472" s="94"/>
      <c r="T472" s="94"/>
      <c r="U472" s="94"/>
      <c r="V472" s="94"/>
      <c r="W472" s="94"/>
      <c r="X472" s="94"/>
      <c r="Y472" s="94"/>
      <c r="Z472" s="94"/>
      <c r="AA472" s="249"/>
    </row>
    <row r="473" spans="1:27" hidden="1" outlineLevel="2">
      <c r="A473" s="4"/>
      <c r="B473" s="4"/>
      <c r="C473" s="4"/>
      <c r="D473" s="19"/>
      <c r="E473" s="1292"/>
      <c r="F473" s="78">
        <v>5</v>
      </c>
      <c r="G473" s="20"/>
      <c r="H473" s="134"/>
      <c r="I473" s="136"/>
      <c r="J473" s="136"/>
      <c r="K473" s="136"/>
      <c r="L473" s="135"/>
      <c r="M473" s="60">
        <f>IF(A28stdlife="n/a","n/a",IF(M$3&gt;(A28stdlife+$F473),('RFM input'!$L$358*(1+vanilla5)^0.5)-SUM($L473:L473),('RFM input'!$L$358*(1+vanilla5)^0.5)/A28stdlife))</f>
        <v>0</v>
      </c>
      <c r="N473" s="60">
        <f>IF(A28stdlife="n/a","n/a",IF(N$3&gt;(A28stdlife+$F473),('RFM input'!$L$358*(1+vanilla5)^0.5)-SUM($L473:M473),('RFM input'!$L$358*(1+vanilla5)^0.5)/A28stdlife))</f>
        <v>0</v>
      </c>
      <c r="O473" s="60">
        <f>IF(A28stdlife="n/a","n/a",IF(O$3&gt;(A28stdlife+$F473),('RFM input'!$L$358*(1+vanilla5)^0.5)-SUM($L473:N473),('RFM input'!$L$358*(1+vanilla5)^0.5)/A28stdlife))</f>
        <v>0</v>
      </c>
      <c r="P473" s="60">
        <f>IF(A28stdlife="n/a","n/a",IF(P$3&gt;(A28stdlife+$F473),('RFM input'!$L$358*(1+vanilla5)^0.5)-SUM($L473:O473),('RFM input'!$L$358*(1+vanilla5)^0.5)/A28stdlife))</f>
        <v>0</v>
      </c>
      <c r="Q473" s="60">
        <f>IF(A28stdlife="n/a","n/a",IF(Q$3&gt;(A28stdlife+$F473),('RFM input'!$L$358*(1+vanilla5)^0.5)-SUM($L473:P473),('RFM input'!$L$358*(1+vanilla5)^0.5)/A28stdlife))</f>
        <v>0</v>
      </c>
      <c r="R473" s="60"/>
      <c r="S473" s="94"/>
      <c r="T473" s="94"/>
      <c r="U473" s="94"/>
      <c r="V473" s="94"/>
      <c r="W473" s="94"/>
      <c r="X473" s="94"/>
      <c r="Y473" s="94"/>
      <c r="Z473" s="94"/>
      <c r="AA473" s="249"/>
    </row>
    <row r="474" spans="1:27" hidden="1" outlineLevel="2">
      <c r="A474" s="4"/>
      <c r="B474" s="4"/>
      <c r="C474" s="4"/>
      <c r="D474" s="19"/>
      <c r="E474" s="1292"/>
      <c r="F474" s="78">
        <v>6</v>
      </c>
      <c r="G474" s="20"/>
      <c r="H474" s="134"/>
      <c r="I474" s="136"/>
      <c r="J474" s="136"/>
      <c r="K474" s="136"/>
      <c r="L474" s="136"/>
      <c r="M474" s="135"/>
      <c r="N474" s="60">
        <f>IF(A28stdlife="n/a","n/a",IF(N$3&gt;(A28stdlife+$F474),('RFM input'!$M$358*(1+vanilla6)^0.5)-SUM($M474:M474),('RFM input'!$M$358*(1+vanilla6)^0.5)/A28stdlife))</f>
        <v>0</v>
      </c>
      <c r="O474" s="60">
        <f>IF(A28stdlife="n/a","n/a",IF(O$3&gt;(A28stdlife+$F474),('RFM input'!$M$358*(1+vanilla6)^0.5)-SUM($M474:N474),('RFM input'!$M$358*(1+vanilla6)^0.5)/A28stdlife))</f>
        <v>0</v>
      </c>
      <c r="P474" s="60">
        <f>IF(A28stdlife="n/a","n/a",IF(P$3&gt;(A28stdlife+$F474),('RFM input'!$M$358*(1+vanilla6)^0.5)-SUM($M474:O474),('RFM input'!$M$358*(1+vanilla6)^0.5)/A28stdlife))</f>
        <v>0</v>
      </c>
      <c r="Q474" s="60">
        <f>IF(A28stdlife="n/a","n/a",IF(Q$3&gt;(A28stdlife+$F474),('RFM input'!$M$358*(1+vanilla6)^0.5)-SUM($M474:P474),('RFM input'!$M$358*(1+vanilla6)^0.5)/A28stdlife))</f>
        <v>0</v>
      </c>
      <c r="R474" s="60"/>
      <c r="S474" s="94"/>
      <c r="T474" s="94"/>
      <c r="U474" s="94"/>
      <c r="V474" s="94"/>
      <c r="W474" s="94"/>
      <c r="X474" s="94"/>
      <c r="Y474" s="94"/>
      <c r="Z474" s="94"/>
      <c r="AA474" s="249"/>
    </row>
    <row r="475" spans="1:27" hidden="1" outlineLevel="2">
      <c r="A475" s="4"/>
      <c r="B475" s="4"/>
      <c r="C475" s="4"/>
      <c r="D475" s="19"/>
      <c r="E475" s="1292"/>
      <c r="F475" s="78">
        <v>7</v>
      </c>
      <c r="G475" s="20"/>
      <c r="H475" s="134"/>
      <c r="I475" s="136"/>
      <c r="J475" s="136"/>
      <c r="K475" s="136"/>
      <c r="L475" s="136"/>
      <c r="M475" s="136"/>
      <c r="N475" s="135"/>
      <c r="O475" s="60">
        <f>IF(A28stdlife="n/a","n/a",IF(O$3&gt;(A28stdlife+$F475),('RFM input'!N$358*(1+vanilla7)^0.5)-SUM($N475:N475),('RFM input'!$N$358*(1+vanilla7)^0.5)/A28stdlife))</f>
        <v>0</v>
      </c>
      <c r="P475" s="60">
        <f>IF(A28stdlife="n/a","n/a",IF(P$3&gt;(A28stdlife+$F475),('RFM input'!O$358*(1+vanilla7)^0.5)-SUM($N475:O475),('RFM input'!$N$358*(1+vanilla7)^0.5)/A28stdlife))</f>
        <v>0</v>
      </c>
      <c r="Q475" s="60">
        <f>IF(A28stdlife="n/a","n/a",IF(Q$3&gt;(A28stdlife+$F475),('RFM input'!P$358*(1+vanilla7)^0.5)-SUM($N475:P475),('RFM input'!$N$358*(1+vanilla7)^0.5)/A28stdlife))</f>
        <v>0</v>
      </c>
      <c r="R475" s="60"/>
      <c r="S475" s="94"/>
      <c r="T475" s="94"/>
      <c r="U475" s="94"/>
      <c r="V475" s="94"/>
      <c r="W475" s="94"/>
      <c r="X475" s="94"/>
      <c r="Y475" s="94"/>
      <c r="Z475" s="94"/>
      <c r="AA475" s="249"/>
    </row>
    <row r="476" spans="1:27" hidden="1" outlineLevel="2">
      <c r="A476" s="4"/>
      <c r="B476" s="4"/>
      <c r="C476" s="4"/>
      <c r="D476" s="19"/>
      <c r="E476" s="1292"/>
      <c r="F476" s="78">
        <v>8</v>
      </c>
      <c r="G476" s="20"/>
      <c r="H476" s="134"/>
      <c r="I476" s="136"/>
      <c r="J476" s="136"/>
      <c r="K476" s="136"/>
      <c r="L476" s="136"/>
      <c r="M476" s="136"/>
      <c r="N476" s="136"/>
      <c r="O476" s="135"/>
      <c r="P476" s="60">
        <f>IF(A28stdlife="n/a","n/a",IF(P$3&gt;(A28stdlife+$F476),('RFM input'!$O$358*(1+vanilla8)^0.5)-SUM($O476:O476),('RFM input'!$O$358*(1+vanilla8)^0.5)/A28stdlife))</f>
        <v>0</v>
      </c>
      <c r="Q476" s="60">
        <f>IF(A28stdlife="n/a","n/a",IF(Q$3&gt;(A28stdlife+$F476),('RFM input'!$O$358*(1+vanilla8)^0.5)-SUM($O476:P476),('RFM input'!$O$358*(1+vanilla8)^0.5)/A28stdlife))</f>
        <v>0</v>
      </c>
      <c r="R476" s="60"/>
      <c r="S476" s="94"/>
      <c r="T476" s="94"/>
      <c r="U476" s="94"/>
      <c r="V476" s="94"/>
      <c r="W476" s="94"/>
      <c r="X476" s="94"/>
      <c r="Y476" s="94"/>
      <c r="Z476" s="94"/>
      <c r="AA476" s="249"/>
    </row>
    <row r="477" spans="1:27" hidden="1" outlineLevel="2">
      <c r="A477" s="4"/>
      <c r="B477" s="4"/>
      <c r="C477" s="4"/>
      <c r="D477" s="19"/>
      <c r="E477" s="1292"/>
      <c r="F477" s="78">
        <v>9</v>
      </c>
      <c r="G477" s="20"/>
      <c r="H477" s="134"/>
      <c r="I477" s="136"/>
      <c r="J477" s="136"/>
      <c r="K477" s="136"/>
      <c r="L477" s="136"/>
      <c r="M477" s="136"/>
      <c r="N477" s="136"/>
      <c r="O477" s="136"/>
      <c r="P477" s="135"/>
      <c r="Q477" s="60">
        <f>IF(A28stdlife="n/a","n/a",IF(Q$3&gt;(A28stdlife+$F477),('RFM input'!$P$358*(1+vanilla9)^0.5)-SUM($P477:P477),('RFM input'!$P$358*(1+vanilla9)^0.5)/A28stdlife))</f>
        <v>0</v>
      </c>
      <c r="R477" s="60"/>
      <c r="S477" s="94"/>
      <c r="T477" s="94"/>
      <c r="U477" s="94"/>
      <c r="V477" s="94"/>
      <c r="W477" s="94"/>
      <c r="X477" s="94"/>
      <c r="Y477" s="94"/>
      <c r="Z477" s="94"/>
      <c r="AA477" s="249"/>
    </row>
    <row r="478" spans="1:27" hidden="1" outlineLevel="2">
      <c r="A478" s="4"/>
      <c r="B478" s="4"/>
      <c r="C478" s="4"/>
      <c r="D478" s="19"/>
      <c r="E478" s="1292"/>
      <c r="F478" s="79">
        <v>10</v>
      </c>
      <c r="G478" s="20"/>
      <c r="H478" s="134"/>
      <c r="I478" s="136"/>
      <c r="J478" s="136"/>
      <c r="K478" s="136"/>
      <c r="L478" s="136"/>
      <c r="M478" s="136"/>
      <c r="N478" s="136"/>
      <c r="O478" s="136"/>
      <c r="P478" s="136"/>
      <c r="Q478" s="135"/>
      <c r="R478" s="60"/>
      <c r="S478" s="94"/>
      <c r="T478" s="94"/>
      <c r="U478" s="94"/>
      <c r="V478" s="94"/>
      <c r="W478" s="94"/>
      <c r="X478" s="94"/>
      <c r="Y478" s="94"/>
      <c r="Z478" s="94"/>
      <c r="AA478" s="249"/>
    </row>
    <row r="479" spans="1:27" hidden="1" outlineLevel="1" collapsed="1">
      <c r="A479" s="4"/>
      <c r="B479" s="4"/>
      <c r="C479" s="4"/>
      <c r="D479" s="218">
        <f>Asset28</f>
        <v>0</v>
      </c>
      <c r="E479" s="4"/>
      <c r="F479" s="4"/>
      <c r="G479" s="112"/>
      <c r="H479" s="435">
        <f>IF('RFM input'!$E$396='RFM input'!$G$395,-'RFM input'!H428,-SUM(H467:H478))</f>
        <v>0</v>
      </c>
      <c r="I479" s="435">
        <f>IF('RFM input'!$E$396='RFM input'!$G$395,-'RFM input'!I428,-SUM(I467:I478))</f>
        <v>0</v>
      </c>
      <c r="J479" s="435">
        <f>IF(COUNT($H479:I479)&gt;='RFM input'!$AA$7,0,IF('RFM input'!$E$396='RFM input'!$G$395,-'RFM input'!J428,-SUM(J467:J478)))</f>
        <v>0</v>
      </c>
      <c r="K479" s="435">
        <f>IF(COUNT($H479:J479)&gt;='RFM input'!$AA$7,0,IF('RFM input'!$E$396='RFM input'!$G$395,-'RFM input'!K428,-SUM(K467:K478)))</f>
        <v>0</v>
      </c>
      <c r="L479" s="435">
        <f>IF(COUNT($H479:K479)&gt;='RFM input'!$AA$7,0,IF('RFM input'!$E$396='RFM input'!$G$395,-'RFM input'!L428,-SUM(L467:L478)))</f>
        <v>0</v>
      </c>
      <c r="M479" s="435">
        <f>IF(COUNT($H479:L479)&gt;='RFM input'!$AA$7,0,IF('RFM input'!$E$396='RFM input'!$G$395,-'RFM input'!M428,-SUM(M467:M478)))</f>
        <v>0</v>
      </c>
      <c r="N479" s="435">
        <f>IF(COUNT($H479:M479)&gt;='RFM input'!$AA$7,0,IF('RFM input'!$E$396='RFM input'!$G$395,-'RFM input'!N428,-SUM(N467:N478)))</f>
        <v>0</v>
      </c>
      <c r="O479" s="435">
        <f>IF(COUNT($H479:N479)&gt;='RFM input'!$AA$7,0,IF('RFM input'!$E$396='RFM input'!$G$395,-'RFM input'!O428,-SUM(O467:O478)))</f>
        <v>0</v>
      </c>
      <c r="P479" s="435">
        <f>IF(COUNT($H479:O479)&gt;='RFM input'!$AA$7,0,IF('RFM input'!$E$396='RFM input'!$G$395,-'RFM input'!P428,-SUM(P467:P478)))</f>
        <v>0</v>
      </c>
      <c r="Q479" s="435">
        <f>IF(COUNT($H479:P479)&gt;='RFM input'!$AA$7,0,IF('RFM input'!$E$396='RFM input'!$G$395,-'RFM input'!Q428,-SUM(Q467:Q478)))</f>
        <v>0</v>
      </c>
      <c r="R479" s="441"/>
      <c r="S479" s="96"/>
      <c r="T479" s="96"/>
      <c r="U479" s="96"/>
      <c r="V479" s="96"/>
      <c r="W479" s="96"/>
      <c r="X479" s="96"/>
      <c r="Y479" s="96"/>
      <c r="Z479" s="96"/>
      <c r="AA479" s="249"/>
    </row>
    <row r="480" spans="1:27" ht="12.75" hidden="1" customHeight="1" outlineLevel="2">
      <c r="A480" s="4"/>
      <c r="B480" s="4"/>
      <c r="C480" s="219">
        <f>Asset29</f>
        <v>0</v>
      </c>
      <c r="D480" s="146"/>
      <c r="E480" s="25" t="s">
        <v>23</v>
      </c>
      <c r="F480" s="24"/>
      <c r="G480" s="167"/>
      <c r="H480" s="436">
        <f>IF(H$3&gt;A29remlife,A29value-SUM($G480:G480),IF(A29remlife="N/A","n/a",A29value/A29remlife))</f>
        <v>0</v>
      </c>
      <c r="I480" s="436">
        <f>IF(I$3&gt;A29remlife,A29value-SUM($G480:H480),IF(A29remlife="N/A","n/a",A29value/A29remlife))</f>
        <v>0</v>
      </c>
      <c r="J480" s="436">
        <f>IF(J$3&gt;A29remlife,A29value-SUM($G480:I480),IF(A29remlife="N/A","n/a",A29value/A29remlife))</f>
        <v>0</v>
      </c>
      <c r="K480" s="436">
        <f>IF(K$3&gt;A29remlife,A29value-SUM($G480:J480),IF(A29remlife="N/A","n/a",A29value/A29remlife))</f>
        <v>0</v>
      </c>
      <c r="L480" s="436">
        <f>IF(L$3&gt;A29remlife,A29value-SUM($G480:K480),IF(A29remlife="N/A","n/a",A29value/A29remlife))</f>
        <v>0</v>
      </c>
      <c r="M480" s="436">
        <f>IF(M$3&gt;A29remlife,A29value-SUM($G480:L480),IF(A29remlife="N/A","n/a",A29value/A29remlife))</f>
        <v>0</v>
      </c>
      <c r="N480" s="436">
        <f>IF(N$3&gt;A29remlife,A29value-SUM($G480:M480),IF(A29remlife="N/A","n/a",A29value/A29remlife))</f>
        <v>0</v>
      </c>
      <c r="O480" s="436">
        <f>IF(O$3&gt;A29remlife,A29value-SUM($G480:N480),IF(A29remlife="N/A","n/a",A29value/A29remlife))</f>
        <v>0</v>
      </c>
      <c r="P480" s="436">
        <f>IF(P$3&gt;A29remlife,A29value-SUM($G480:O480),IF(A29remlife="N/A","n/a",A29value/A29remlife))</f>
        <v>0</v>
      </c>
      <c r="Q480" s="436">
        <f>IF(Q$3&gt;A29remlife,A29value-SUM($G480:P480),IF(A29remlife="N/A","n/a",A29value/A29remlife))</f>
        <v>0</v>
      </c>
      <c r="R480" s="436"/>
      <c r="S480" s="94"/>
      <c r="T480" s="94"/>
      <c r="U480" s="94"/>
      <c r="V480" s="94"/>
      <c r="W480" s="94"/>
      <c r="X480" s="94"/>
      <c r="Y480" s="94"/>
      <c r="Z480" s="94"/>
      <c r="AA480" s="249"/>
    </row>
    <row r="481" spans="1:27" ht="12.75" hidden="1" customHeight="1" outlineLevel="2">
      <c r="A481" s="4"/>
      <c r="B481" s="4"/>
      <c r="C481" s="4"/>
      <c r="D481" s="19"/>
      <c r="E481" s="1291" t="s">
        <v>50</v>
      </c>
      <c r="F481" s="78"/>
      <c r="G481" s="112"/>
      <c r="H481" s="60"/>
      <c r="I481" s="60"/>
      <c r="J481" s="60"/>
      <c r="K481" s="60"/>
      <c r="L481" s="60"/>
      <c r="M481" s="148"/>
      <c r="N481" s="103"/>
      <c r="O481" s="60"/>
      <c r="P481" s="60"/>
      <c r="Q481" s="60"/>
      <c r="R481" s="60"/>
      <c r="S481" s="94"/>
      <c r="T481" s="94"/>
      <c r="U481" s="94"/>
      <c r="V481" s="94"/>
      <c r="W481" s="94"/>
      <c r="X481" s="94"/>
      <c r="Y481" s="94"/>
      <c r="Z481" s="94"/>
      <c r="AA481" s="249"/>
    </row>
    <row r="482" spans="1:27" ht="12.75" hidden="1" customHeight="1" outlineLevel="2">
      <c r="A482" s="4"/>
      <c r="B482" s="4"/>
      <c r="C482" s="4"/>
      <c r="D482" s="19"/>
      <c r="E482" s="1292"/>
      <c r="F482" s="78">
        <v>1</v>
      </c>
      <c r="G482" s="112"/>
      <c r="H482" s="133"/>
      <c r="I482" s="60">
        <f>IF(A29stdlife="n/a","n/a",IF(I$3&gt;(A29stdlife+$F482),('RFM input'!$H$359*(1+vanilla1)^0.5)-SUM($H482:H482),('RFM input'!$H$359*(1+vanilla1)^0.5)/A29stdlife))</f>
        <v>0</v>
      </c>
      <c r="J482" s="60">
        <f>IF(A29stdlife="n/a","n/a",IF(J$3&gt;(A29stdlife+$F482),('RFM input'!$H$359*(1+vanilla1)^0.5)-SUM($H482:I482),('RFM input'!$H$359*(1+vanilla1)^0.5)/A29stdlife))</f>
        <v>0</v>
      </c>
      <c r="K482" s="60">
        <f>IF(A29stdlife="n/a","n/a",IF(K$3&gt;(A29stdlife+$F482),('RFM input'!$H$359*(1+vanilla1)^0.5)-SUM($H482:J482),('RFM input'!$H$359*(1+vanilla1)^0.5)/A29stdlife))</f>
        <v>0</v>
      </c>
      <c r="L482" s="60">
        <f>IF(A29stdlife="n/a","n/a",IF(L$3&gt;(A29stdlife+$F482),('RFM input'!$H$359*(1+vanilla1)^0.5)-SUM($H482:K482),('RFM input'!$H$359*(1+vanilla1)^0.5)/A29stdlife))</f>
        <v>0</v>
      </c>
      <c r="M482" s="60">
        <f>IF(A29stdlife="n/a","n/a",IF(M$3&gt;(A29stdlife+$F482),('RFM input'!$H$359*(1+vanilla1)^0.5)-SUM($H482:L482),('RFM input'!$H$359*(1+vanilla1)^0.5)/A29stdlife))</f>
        <v>0</v>
      </c>
      <c r="N482" s="60">
        <f>IF(A29stdlife="n/a","n/a",IF(N$3&gt;(A29stdlife+$F482),('RFM input'!$H$359*(1+vanilla1)^0.5)-SUM($H482:M482),('RFM input'!$H$359*(1+vanilla1)^0.5)/A29stdlife))</f>
        <v>0</v>
      </c>
      <c r="O482" s="60">
        <f>IF(A29stdlife="n/a","n/a",IF(O$3&gt;(A29stdlife+$F482),('RFM input'!$H$359*(1+vanilla1)^0.5)-SUM($H482:N482),('RFM input'!$H$359*(1+vanilla1)^0.5)/A29stdlife))</f>
        <v>0</v>
      </c>
      <c r="P482" s="60">
        <f>IF(A29stdlife="n/a","n/a",IF(P$3&gt;(A29stdlife+$F482),('RFM input'!$H$359*(1+vanilla1)^0.5)-SUM($H482:O482),('RFM input'!$H$359*(1+vanilla1)^0.5)/A29stdlife))</f>
        <v>0</v>
      </c>
      <c r="Q482" s="60">
        <f>IF(A29stdlife="n/a","n/a",IF(Q$3&gt;(A29stdlife+$F482),('RFM input'!$H$359*(1+vanilla1)^0.5)-SUM($H482:P482),('RFM input'!$H$359*(1+vanilla1)^0.5)/A29stdlife))</f>
        <v>0</v>
      </c>
      <c r="R482" s="60"/>
      <c r="S482" s="94"/>
      <c r="T482" s="94"/>
      <c r="U482" s="94"/>
      <c r="V482" s="94"/>
      <c r="W482" s="94"/>
      <c r="X482" s="94"/>
      <c r="Y482" s="94"/>
      <c r="Z482" s="94"/>
      <c r="AA482" s="249"/>
    </row>
    <row r="483" spans="1:27" ht="12.75" hidden="1" customHeight="1" outlineLevel="2">
      <c r="A483" s="4"/>
      <c r="B483" s="4"/>
      <c r="C483" s="4"/>
      <c r="D483" s="19"/>
      <c r="E483" s="1292"/>
      <c r="F483" s="78">
        <v>2</v>
      </c>
      <c r="G483" s="112"/>
      <c r="H483" s="134"/>
      <c r="I483" s="135"/>
      <c r="J483" s="60">
        <f>IF(A29stdlife="n/a","n/a",IF(J$3&gt;(A29stdlife+$F483),('RFM input'!$I$359*(1+vanilla2)^0.5)-SUM($I483:I483),('RFM input'!$I$359*(1+vanilla2)^0.5)/A29stdlife))</f>
        <v>0</v>
      </c>
      <c r="K483" s="60">
        <f>IF(A29stdlife="n/a","n/a",IF(K$3&gt;(A29stdlife+$F483),('RFM input'!$I$359*(1+vanilla2)^0.5)-SUM($I483:J483),('RFM input'!$I$359*(1+vanilla2)^0.5)/A29stdlife))</f>
        <v>0</v>
      </c>
      <c r="L483" s="60">
        <f>IF(A29stdlife="n/a","n/a",IF(L$3&gt;(A29stdlife+$F483),('RFM input'!$I$359*(1+vanilla2)^0.5)-SUM($I483:K483),('RFM input'!$I$359*(1+vanilla2)^0.5)/A29stdlife))</f>
        <v>0</v>
      </c>
      <c r="M483" s="60">
        <f>IF(A29stdlife="n/a","n/a",IF(M$3&gt;(A29stdlife+$F483),('RFM input'!$I$359*(1+vanilla2)^0.5)-SUM($I483:L483),('RFM input'!$I$359*(1+vanilla2)^0.5)/A29stdlife))</f>
        <v>0</v>
      </c>
      <c r="N483" s="60">
        <f>IF(A29stdlife="n/a","n/a",IF(N$3&gt;(A29stdlife+$F483),('RFM input'!$I$359*(1+vanilla2)^0.5)-SUM($I483:M483),('RFM input'!$I$359*(1+vanilla2)^0.5)/A29stdlife))</f>
        <v>0</v>
      </c>
      <c r="O483" s="60">
        <f>IF(A29stdlife="n/a","n/a",IF(O$3&gt;(A29stdlife+$F483),('RFM input'!$I$359*(1+vanilla2)^0.5)-SUM($I483:N483),('RFM input'!$I$359*(1+vanilla2)^0.5)/A29stdlife))</f>
        <v>0</v>
      </c>
      <c r="P483" s="60">
        <f>IF(A29stdlife="n/a","n/a",IF(P$3&gt;(A29stdlife+$F483),('RFM input'!$I$359*(1+vanilla2)^0.5)-SUM($I483:O483),('RFM input'!$I$359*(1+vanilla2)^0.5)/A29stdlife))</f>
        <v>0</v>
      </c>
      <c r="Q483" s="60">
        <f>IF(A29stdlife="n/a","n/a",IF(Q$3&gt;(A29stdlife+$F483),('RFM input'!$I$359*(1+vanilla2)^0.5)-SUM($I483:P483),('RFM input'!$I$359*(1+vanilla2)^0.5)/A29stdlife))</f>
        <v>0</v>
      </c>
      <c r="R483" s="60"/>
      <c r="S483" s="94"/>
      <c r="T483" s="94"/>
      <c r="U483" s="94"/>
      <c r="V483" s="94"/>
      <c r="W483" s="94"/>
      <c r="X483" s="94"/>
      <c r="Y483" s="94"/>
      <c r="Z483" s="94"/>
      <c r="AA483" s="249"/>
    </row>
    <row r="484" spans="1:27" ht="12.75" hidden="1" customHeight="1" outlineLevel="2">
      <c r="A484" s="4"/>
      <c r="B484" s="4"/>
      <c r="C484" s="4"/>
      <c r="D484" s="19"/>
      <c r="E484" s="1292"/>
      <c r="F484" s="78">
        <v>3</v>
      </c>
      <c r="G484" s="112"/>
      <c r="H484" s="134"/>
      <c r="I484" s="136"/>
      <c r="J484" s="135"/>
      <c r="K484" s="60">
        <f>IF(A29stdlife="n/a","n/a",IF(K$3&gt;(A29stdlife+$F484),('RFM input'!$J$359*(1+vanilla3)^0.5)-SUM($J484:J484),('RFM input'!$J$359*(1+vanilla3)^0.5)/A29stdlife))</f>
        <v>0</v>
      </c>
      <c r="L484" s="60">
        <f>IF(A29stdlife="n/a","n/a",IF(L$3&gt;(A29stdlife+$F484),('RFM input'!$J$359*(1+vanilla3)^0.5)-SUM($J484:K484),('RFM input'!$J$359*(1+vanilla3)^0.5)/A29stdlife))</f>
        <v>0</v>
      </c>
      <c r="M484" s="60">
        <f>IF(A29stdlife="n/a","n/a",IF(M$3&gt;(A29stdlife+$F484),('RFM input'!$J$359*(1+vanilla3)^0.5)-SUM($J484:L484),('RFM input'!$J$359*(1+vanilla3)^0.5)/A29stdlife))</f>
        <v>0</v>
      </c>
      <c r="N484" s="60">
        <f>IF(A29stdlife="n/a","n/a",IF(N$3&gt;(A29stdlife+$F484),('RFM input'!$J$359*(1+vanilla3)^0.5)-SUM($J484:M484),('RFM input'!$J$359*(1+vanilla3)^0.5)/A29stdlife))</f>
        <v>0</v>
      </c>
      <c r="O484" s="60">
        <f>IF(A29stdlife="n/a","n/a",IF(O$3&gt;(A29stdlife+$F484),('RFM input'!$J$359*(1+vanilla3)^0.5)-SUM($J484:N484),('RFM input'!$J$359*(1+vanilla3)^0.5)/A29stdlife))</f>
        <v>0</v>
      </c>
      <c r="P484" s="60">
        <f>IF(A29stdlife="n/a","n/a",IF(P$3&gt;(A29stdlife+$F484),('RFM input'!$J$359*(1+vanilla3)^0.5)-SUM($J484:O484),('RFM input'!$J$359*(1+vanilla3)^0.5)/A29stdlife))</f>
        <v>0</v>
      </c>
      <c r="Q484" s="60">
        <f>IF(A29stdlife="n/a","n/a",IF(Q$3&gt;(A29stdlife+$F484),('RFM input'!$J$359*(1+vanilla3)^0.5)-SUM($J484:P484),('RFM input'!$J$359*(1+vanilla3)^0.5)/A29stdlife))</f>
        <v>0</v>
      </c>
      <c r="R484" s="60"/>
      <c r="S484" s="94"/>
      <c r="T484" s="94"/>
      <c r="U484" s="94"/>
      <c r="V484" s="94"/>
      <c r="W484" s="94"/>
      <c r="X484" s="94"/>
      <c r="Y484" s="94"/>
      <c r="Z484" s="94"/>
      <c r="AA484" s="249"/>
    </row>
    <row r="485" spans="1:27" ht="12.75" hidden="1" customHeight="1" outlineLevel="2">
      <c r="A485" s="4"/>
      <c r="B485" s="4"/>
      <c r="C485" s="4"/>
      <c r="D485" s="19"/>
      <c r="E485" s="1292"/>
      <c r="F485" s="78">
        <v>4</v>
      </c>
      <c r="G485" s="112"/>
      <c r="H485" s="134"/>
      <c r="I485" s="136"/>
      <c r="J485" s="136"/>
      <c r="K485" s="135"/>
      <c r="L485" s="60">
        <f>IF(A29stdlife="n/a","n/a",IF(L$3&gt;(A29stdlife+$F485),('RFM input'!$K$359*(1+vanilla4)^0.5)-SUM($K485:K485),('RFM input'!$K$359*(1+vanilla4)^0.5)/A29stdlife))</f>
        <v>0</v>
      </c>
      <c r="M485" s="60">
        <f>IF(A29stdlife="n/a","n/a",IF(M$3&gt;(A29stdlife+$F485),('RFM input'!$K$359*(1+vanilla4)^0.5)-SUM($K485:L485),('RFM input'!$K$359*(1+vanilla4)^0.5)/A29stdlife))</f>
        <v>0</v>
      </c>
      <c r="N485" s="60">
        <f>IF(A29stdlife="n/a","n/a",IF(N$3&gt;(A29stdlife+$F485),('RFM input'!$K$359*(1+vanilla4)^0.5)-SUM($K485:M485),('RFM input'!$K$359*(1+vanilla4)^0.5)/A29stdlife))</f>
        <v>0</v>
      </c>
      <c r="O485" s="60">
        <f>IF(A29stdlife="n/a","n/a",IF(O$3&gt;(A29stdlife+$F485),('RFM input'!$K$359*(1+vanilla4)^0.5)-SUM($K485:N485),('RFM input'!$K$359*(1+vanilla4)^0.5)/A29stdlife))</f>
        <v>0</v>
      </c>
      <c r="P485" s="60">
        <f>IF(A29stdlife="n/a","n/a",IF(P$3&gt;(A29stdlife+$F485),('RFM input'!$K$359*(1+vanilla4)^0.5)-SUM($K485:O485),('RFM input'!$K$359*(1+vanilla4)^0.5)/A29stdlife))</f>
        <v>0</v>
      </c>
      <c r="Q485" s="60">
        <f>IF(A29stdlife="n/a","n/a",IF(Q$3&gt;(A29stdlife+$F485),('RFM input'!$K$359*(1+vanilla4)^0.5)-SUM($K485:P485),('RFM input'!$K$359*(1+vanilla4)^0.5)/A29stdlife))</f>
        <v>0</v>
      </c>
      <c r="R485" s="60"/>
      <c r="S485" s="94"/>
      <c r="T485" s="94"/>
      <c r="U485" s="94"/>
      <c r="V485" s="94"/>
      <c r="W485" s="94"/>
      <c r="X485" s="94"/>
      <c r="Y485" s="94"/>
      <c r="Z485" s="94"/>
      <c r="AA485" s="249"/>
    </row>
    <row r="486" spans="1:27" ht="12.75" hidden="1" customHeight="1" outlineLevel="2">
      <c r="A486" s="4"/>
      <c r="B486" s="4"/>
      <c r="C486" s="4"/>
      <c r="D486" s="19"/>
      <c r="E486" s="1292"/>
      <c r="F486" s="78">
        <v>5</v>
      </c>
      <c r="G486" s="20"/>
      <c r="H486" s="134"/>
      <c r="I486" s="136"/>
      <c r="J486" s="136"/>
      <c r="K486" s="136"/>
      <c r="L486" s="135"/>
      <c r="M486" s="60">
        <f>IF(A29stdlife="n/a","n/a",IF(M$3&gt;(A29stdlife+$F486),('RFM input'!$L$359*(1+vanilla5)^0.5)-SUM($L486:L486),('RFM input'!$L$359*(1+vanilla5)^0.5)/A29stdlife))</f>
        <v>0</v>
      </c>
      <c r="N486" s="60">
        <f>IF(A29stdlife="n/a","n/a",IF(N$3&gt;(A29stdlife+$F486),('RFM input'!$L$359*(1+vanilla5)^0.5)-SUM($L486:M486),('RFM input'!$L$359*(1+vanilla5)^0.5)/A29stdlife))</f>
        <v>0</v>
      </c>
      <c r="O486" s="60">
        <f>IF(A29stdlife="n/a","n/a",IF(O$3&gt;(A29stdlife+$F486),('RFM input'!$L$359*(1+vanilla5)^0.5)-SUM($L486:N486),('RFM input'!$L$359*(1+vanilla5)^0.5)/A29stdlife))</f>
        <v>0</v>
      </c>
      <c r="P486" s="60">
        <f>IF(A29stdlife="n/a","n/a",IF(P$3&gt;(A29stdlife+$F486),('RFM input'!$L$359*(1+vanilla5)^0.5)-SUM($L486:O486),('RFM input'!$L$359*(1+vanilla5)^0.5)/A29stdlife))</f>
        <v>0</v>
      </c>
      <c r="Q486" s="60">
        <f>IF(A29stdlife="n/a","n/a",IF(Q$3&gt;(A29stdlife+$F486),('RFM input'!$L$359*(1+vanilla5)^0.5)-SUM($L486:P486),('RFM input'!$L$359*(1+vanilla5)^0.5)/A29stdlife))</f>
        <v>0</v>
      </c>
      <c r="R486" s="60"/>
      <c r="S486" s="94"/>
      <c r="T486" s="94"/>
      <c r="U486" s="94"/>
      <c r="V486" s="94"/>
      <c r="W486" s="94"/>
      <c r="X486" s="94"/>
      <c r="Y486" s="94"/>
      <c r="Z486" s="94"/>
      <c r="AA486" s="249"/>
    </row>
    <row r="487" spans="1:27" ht="12.75" hidden="1" customHeight="1" outlineLevel="2">
      <c r="A487" s="4"/>
      <c r="B487" s="4"/>
      <c r="C487" s="4"/>
      <c r="D487" s="19"/>
      <c r="E487" s="1292"/>
      <c r="F487" s="78">
        <v>6</v>
      </c>
      <c r="G487" s="20"/>
      <c r="H487" s="134"/>
      <c r="I487" s="136"/>
      <c r="J487" s="136"/>
      <c r="K487" s="136"/>
      <c r="L487" s="136"/>
      <c r="M487" s="135"/>
      <c r="N487" s="60">
        <f>IF(A29stdlife="n/a","n/a",IF(N$3&gt;(A29stdlife+$F487),('RFM input'!$M$359*(1+vanilla6)^0.5)-SUM($M487:M487),('RFM input'!$M$359*(1+vanilla6)^0.5)/A29stdlife))</f>
        <v>0</v>
      </c>
      <c r="O487" s="60">
        <f>IF(A29stdlife="n/a","n/a",IF(O$3&gt;(A29stdlife+$F487),('RFM input'!$M$359*(1+vanilla6)^0.5)-SUM($M487:N487),('RFM input'!$M$359*(1+vanilla6)^0.5)/A29stdlife))</f>
        <v>0</v>
      </c>
      <c r="P487" s="60">
        <f>IF(A29stdlife="n/a","n/a",IF(P$3&gt;(A29stdlife+$F487),('RFM input'!$M$359*(1+vanilla6)^0.5)-SUM($M487:O487),('RFM input'!$M$359*(1+vanilla6)^0.5)/A29stdlife))</f>
        <v>0</v>
      </c>
      <c r="Q487" s="60">
        <f>IF(A29stdlife="n/a","n/a",IF(Q$3&gt;(A29stdlife+$F487),('RFM input'!$M$359*(1+vanilla6)^0.5)-SUM($M487:P487),('RFM input'!$M$359*(1+vanilla6)^0.5)/A29stdlife))</f>
        <v>0</v>
      </c>
      <c r="R487" s="60"/>
      <c r="S487" s="94"/>
      <c r="T487" s="94"/>
      <c r="U487" s="94"/>
      <c r="V487" s="94"/>
      <c r="W487" s="94"/>
      <c r="X487" s="94"/>
      <c r="Y487" s="94"/>
      <c r="Z487" s="94"/>
      <c r="AA487" s="249"/>
    </row>
    <row r="488" spans="1:27" ht="12.75" hidden="1" customHeight="1" outlineLevel="2">
      <c r="A488" s="4"/>
      <c r="B488" s="4"/>
      <c r="C488" s="4"/>
      <c r="D488" s="19"/>
      <c r="E488" s="1292"/>
      <c r="F488" s="78">
        <v>7</v>
      </c>
      <c r="G488" s="20"/>
      <c r="H488" s="134"/>
      <c r="I488" s="136"/>
      <c r="J488" s="136"/>
      <c r="K488" s="136"/>
      <c r="L488" s="136"/>
      <c r="M488" s="136"/>
      <c r="N488" s="135"/>
      <c r="O488" s="60">
        <f>IF(A29stdlife="n/a","n/a",IF(O$3&gt;(A29stdlife+$F488),('RFM input'!N$359*(1+vanilla7)^0.5)-SUM($N488:N488),('RFM input'!$N$359*(1+vanilla7)^0.5)/A29stdlife))</f>
        <v>0</v>
      </c>
      <c r="P488" s="60">
        <f>IF(A29stdlife="n/a","n/a",IF(P$3&gt;(A29stdlife+$F488),('RFM input'!O$359*(1+vanilla7)^0.5)-SUM($N488:O488),('RFM input'!$N$359*(1+vanilla7)^0.5)/A29stdlife))</f>
        <v>0</v>
      </c>
      <c r="Q488" s="60">
        <f>IF(A29stdlife="n/a","n/a",IF(Q$3&gt;(A29stdlife+$F488),('RFM input'!P$359*(1+vanilla7)^0.5)-SUM($N488:P488),('RFM input'!$N$359*(1+vanilla7)^0.5)/A29stdlife))</f>
        <v>0</v>
      </c>
      <c r="R488" s="60"/>
      <c r="S488" s="94"/>
      <c r="T488" s="94"/>
      <c r="U488" s="94"/>
      <c r="V488" s="94"/>
      <c r="W488" s="94"/>
      <c r="X488" s="94"/>
      <c r="Y488" s="94"/>
      <c r="Z488" s="94"/>
      <c r="AA488" s="249"/>
    </row>
    <row r="489" spans="1:27" ht="12.75" hidden="1" customHeight="1" outlineLevel="2">
      <c r="A489" s="4"/>
      <c r="B489" s="4"/>
      <c r="C489" s="4"/>
      <c r="D489" s="19"/>
      <c r="E489" s="1292"/>
      <c r="F489" s="78">
        <v>8</v>
      </c>
      <c r="G489" s="20"/>
      <c r="H489" s="134"/>
      <c r="I489" s="136"/>
      <c r="J489" s="136"/>
      <c r="K489" s="136"/>
      <c r="L489" s="136"/>
      <c r="M489" s="136"/>
      <c r="N489" s="136"/>
      <c r="O489" s="135"/>
      <c r="P489" s="60">
        <f>IF(A29stdlife="n/a","n/a",IF(P$3&gt;(A29stdlife+$F489),('RFM input'!$O$359*(1+vanilla8)^0.5)-SUM($O489:O489),('RFM input'!$O$359*(1+vanilla8)^0.5)/A29stdlife))</f>
        <v>0</v>
      </c>
      <c r="Q489" s="60">
        <f>IF(A29stdlife="n/a","n/a",IF(Q$3&gt;(A29stdlife+$F489),('RFM input'!$O$359*(1+vanilla8)^0.5)-SUM($O489:P489),('RFM input'!$O$359*(1+vanilla8)^0.5)/A29stdlife))</f>
        <v>0</v>
      </c>
      <c r="R489" s="60"/>
      <c r="S489" s="94"/>
      <c r="T489" s="94"/>
      <c r="U489" s="94"/>
      <c r="V489" s="94"/>
      <c r="W489" s="94"/>
      <c r="X489" s="94"/>
      <c r="Y489" s="94"/>
      <c r="Z489" s="94"/>
      <c r="AA489" s="249"/>
    </row>
    <row r="490" spans="1:27" ht="12.75" hidden="1" customHeight="1" outlineLevel="2">
      <c r="A490" s="4"/>
      <c r="B490" s="4"/>
      <c r="C490" s="4"/>
      <c r="D490" s="19"/>
      <c r="E490" s="1292"/>
      <c r="F490" s="78">
        <v>9</v>
      </c>
      <c r="G490" s="20"/>
      <c r="H490" s="134"/>
      <c r="I490" s="136"/>
      <c r="J490" s="136"/>
      <c r="K490" s="136"/>
      <c r="L490" s="136"/>
      <c r="M490" s="136"/>
      <c r="N490" s="136"/>
      <c r="O490" s="136"/>
      <c r="P490" s="135"/>
      <c r="Q490" s="60">
        <f>IF(A29stdlife="n/a","n/a",IF(Q$3&gt;(A29stdlife+$F490),('RFM input'!$P$359*(1+vanilla9)^0.5)-SUM($P490:P490),('RFM input'!$P$359*(1+vanilla9)^0.5)/A29stdlife))</f>
        <v>0</v>
      </c>
      <c r="R490" s="60"/>
      <c r="S490" s="94"/>
      <c r="T490" s="94"/>
      <c r="U490" s="94"/>
      <c r="V490" s="94"/>
      <c r="W490" s="94"/>
      <c r="X490" s="94"/>
      <c r="Y490" s="94"/>
      <c r="Z490" s="94"/>
      <c r="AA490" s="249"/>
    </row>
    <row r="491" spans="1:27" ht="12.75" hidden="1" customHeight="1" outlineLevel="2">
      <c r="A491" s="4"/>
      <c r="B491" s="4"/>
      <c r="C491" s="4"/>
      <c r="D491" s="19"/>
      <c r="E491" s="1292"/>
      <c r="F491" s="79">
        <v>10</v>
      </c>
      <c r="G491" s="20"/>
      <c r="H491" s="134"/>
      <c r="I491" s="136"/>
      <c r="J491" s="136"/>
      <c r="K491" s="136"/>
      <c r="L491" s="136"/>
      <c r="M491" s="136"/>
      <c r="N491" s="136"/>
      <c r="O491" s="136"/>
      <c r="P491" s="136"/>
      <c r="Q491" s="135"/>
      <c r="R491" s="60"/>
      <c r="S491" s="94"/>
      <c r="T491" s="94"/>
      <c r="U491" s="94"/>
      <c r="V491" s="94"/>
      <c r="W491" s="94"/>
      <c r="X491" s="94"/>
      <c r="Y491" s="94"/>
      <c r="Z491" s="94"/>
      <c r="AA491" s="249"/>
    </row>
    <row r="492" spans="1:27" hidden="1" outlineLevel="1" collapsed="1">
      <c r="A492" s="4"/>
      <c r="B492" s="4"/>
      <c r="C492" s="4"/>
      <c r="D492" s="218">
        <f>Asset29</f>
        <v>0</v>
      </c>
      <c r="E492" s="4"/>
      <c r="F492" s="4"/>
      <c r="G492" s="112"/>
      <c r="H492" s="435">
        <f>IF('RFM input'!$E$396='RFM input'!$G$395,-'RFM input'!H429,-SUM(H480:H491))</f>
        <v>0</v>
      </c>
      <c r="I492" s="435">
        <f>IF('RFM input'!$E$396='RFM input'!$G$395,-'RFM input'!I429,-SUM(I480:I491))</f>
        <v>0</v>
      </c>
      <c r="J492" s="435">
        <f>IF(COUNT($H492:I492)&gt;='RFM input'!$AA$7,0,IF('RFM input'!$E$396='RFM input'!$G$395,-'RFM input'!J429,-SUM(J480:J491)))</f>
        <v>0</v>
      </c>
      <c r="K492" s="435">
        <f>IF(COUNT($H492:J492)&gt;='RFM input'!$AA$7,0,IF('RFM input'!$E$396='RFM input'!$G$395,-'RFM input'!K429,-SUM(K480:K491)))</f>
        <v>0</v>
      </c>
      <c r="L492" s="435">
        <f>IF(COUNT($H492:K492)&gt;='RFM input'!$AA$7,0,IF('RFM input'!$E$396='RFM input'!$G$395,-'RFM input'!L429,-SUM(L480:L491)))</f>
        <v>0</v>
      </c>
      <c r="M492" s="435">
        <f>IF(COUNT($H492:L492)&gt;='RFM input'!$AA$7,0,IF('RFM input'!$E$396='RFM input'!$G$395,-'RFM input'!M429,-SUM(M480:M491)))</f>
        <v>0</v>
      </c>
      <c r="N492" s="435">
        <f>IF(COUNT($H492:M492)&gt;='RFM input'!$AA$7,0,IF('RFM input'!$E$396='RFM input'!$G$395,-'RFM input'!N429,-SUM(N480:N491)))</f>
        <v>0</v>
      </c>
      <c r="O492" s="435">
        <f>IF(COUNT($H492:N492)&gt;='RFM input'!$AA$7,0,IF('RFM input'!$E$396='RFM input'!$G$395,-'RFM input'!O429,-SUM(O480:O491)))</f>
        <v>0</v>
      </c>
      <c r="P492" s="435">
        <f>IF(COUNT($H492:O492)&gt;='RFM input'!$AA$7,0,IF('RFM input'!$E$396='RFM input'!$G$395,-'RFM input'!P429,-SUM(P480:P491)))</f>
        <v>0</v>
      </c>
      <c r="Q492" s="435">
        <f>IF(COUNT($H492:P492)&gt;='RFM input'!$AA$7,0,IF('RFM input'!$E$396='RFM input'!$G$395,-'RFM input'!Q429,-SUM(Q480:Q491)))</f>
        <v>0</v>
      </c>
      <c r="R492" s="58"/>
      <c r="S492" s="96"/>
      <c r="T492" s="96"/>
      <c r="U492" s="96"/>
      <c r="V492" s="96"/>
      <c r="W492" s="96"/>
      <c r="X492" s="96"/>
      <c r="Y492" s="96"/>
      <c r="Z492" s="96"/>
      <c r="AA492" s="249"/>
    </row>
    <row r="493" spans="1:27" ht="12.75" hidden="1" customHeight="1" outlineLevel="2">
      <c r="A493" s="4"/>
      <c r="B493" s="4"/>
      <c r="C493" s="219">
        <f>Asset30</f>
        <v>0</v>
      </c>
      <c r="D493" s="146"/>
      <c r="E493" s="25" t="s">
        <v>23</v>
      </c>
      <c r="F493" s="24"/>
      <c r="G493" s="167"/>
      <c r="H493" s="436">
        <f>IF(H$3&gt;A30remlife,A30value-SUM($G493:G493),IF(A30remlife="N/A","n/a",A30value/A30remlife))</f>
        <v>0</v>
      </c>
      <c r="I493" s="436">
        <f>IF(I$3&gt;A30remlife,A30value-SUM($G493:H493),IF(A30remlife="N/A","n/a",A30value/A30remlife))</f>
        <v>0</v>
      </c>
      <c r="J493" s="436">
        <f>IF(J$3&gt;A30remlife,A30value-SUM($G493:I493),IF(A30remlife="N/A","n/a",A30value/A30remlife))</f>
        <v>0</v>
      </c>
      <c r="K493" s="436">
        <f>IF(K$3&gt;A30remlife,A30value-SUM($G493:J493),IF(A30remlife="N/A","n/a",A30value/A30remlife))</f>
        <v>0</v>
      </c>
      <c r="L493" s="436">
        <f>IF(L$3&gt;A30remlife,A30value-SUM($G493:K493),IF(A30remlife="N/A","n/a",A30value/A30remlife))</f>
        <v>0</v>
      </c>
      <c r="M493" s="436">
        <f>IF(M$3&gt;A30remlife,A30value-SUM($G493:L493),IF(A30remlife="N/A","n/a",A30value/A30remlife))</f>
        <v>0</v>
      </c>
      <c r="N493" s="436">
        <f>IF(N$3&gt;A30remlife,A30value-SUM($G493:M493),IF(A30remlife="N/A","n/a",A30value/A30remlife))</f>
        <v>0</v>
      </c>
      <c r="O493" s="436">
        <f>IF(O$3&gt;A30remlife,A30value-SUM($G493:N493),IF(A30remlife="N/A","n/a",A30value/A30remlife))</f>
        <v>0</v>
      </c>
      <c r="P493" s="436">
        <f>IF(P$3&gt;A30remlife,A30value-SUM($G493:O493),IF(A30remlife="N/A","n/a",A30value/A30remlife))</f>
        <v>0</v>
      </c>
      <c r="Q493" s="436">
        <f>IF(Q$3&gt;A30remlife,A30value-SUM($G493:P493),IF(A30remlife="N/A","n/a",A30value/A30remlife))</f>
        <v>0</v>
      </c>
      <c r="R493" s="59"/>
      <c r="S493" s="94"/>
      <c r="T493" s="94"/>
      <c r="U493" s="94"/>
      <c r="V493" s="94"/>
      <c r="W493" s="94"/>
      <c r="X493" s="94"/>
      <c r="Y493" s="94"/>
      <c r="Z493" s="94"/>
      <c r="AA493" s="249"/>
    </row>
    <row r="494" spans="1:27" ht="12.75" hidden="1" customHeight="1" outlineLevel="2">
      <c r="A494" s="4"/>
      <c r="B494" s="4"/>
      <c r="C494" s="4"/>
      <c r="D494" s="19"/>
      <c r="E494" s="1291" t="s">
        <v>50</v>
      </c>
      <c r="F494" s="78"/>
      <c r="G494" s="112"/>
      <c r="H494" s="60"/>
      <c r="I494" s="60"/>
      <c r="J494" s="60"/>
      <c r="K494" s="60"/>
      <c r="L494" s="60"/>
      <c r="M494" s="148"/>
      <c r="N494" s="103"/>
      <c r="O494" s="60"/>
      <c r="P494" s="60"/>
      <c r="Q494" s="60"/>
      <c r="R494" s="60"/>
      <c r="S494" s="94"/>
      <c r="T494" s="94"/>
      <c r="U494" s="94"/>
      <c r="V494" s="94"/>
      <c r="W494" s="94"/>
      <c r="X494" s="94"/>
      <c r="Y494" s="94"/>
      <c r="Z494" s="94"/>
      <c r="AA494" s="249"/>
    </row>
    <row r="495" spans="1:27" ht="12.75" hidden="1" customHeight="1" outlineLevel="2">
      <c r="A495" s="4"/>
      <c r="B495" s="4"/>
      <c r="C495" s="4"/>
      <c r="D495" s="19"/>
      <c r="E495" s="1292"/>
      <c r="F495" s="78">
        <v>1</v>
      </c>
      <c r="G495" s="112"/>
      <c r="H495" s="133"/>
      <c r="I495" s="60">
        <f>IF(A30stdlife="n/a","n/a",IF(I$3&gt;(A30stdlife+$F495),('RFM input'!$H$360*(1+vanilla1)^0.5)-SUM($H495:H495),('RFM input'!$H$360*(1+vanilla1)^0.5)/A30stdlife))</f>
        <v>0</v>
      </c>
      <c r="J495" s="60">
        <f>IF(A30stdlife="n/a","n/a",IF(J$3&gt;(A30stdlife+$F495),('RFM input'!$H$360*(1+vanilla1)^0.5)-SUM($H495:I495),('RFM input'!$H$360*(1+vanilla1)^0.5)/A30stdlife))</f>
        <v>0</v>
      </c>
      <c r="K495" s="60">
        <f>IF(A30stdlife="n/a","n/a",IF(K$3&gt;(A30stdlife+$F495),('RFM input'!$H$360*(1+vanilla1)^0.5)-SUM($H495:J495),('RFM input'!$H$360*(1+vanilla1)^0.5)/A30stdlife))</f>
        <v>0</v>
      </c>
      <c r="L495" s="60">
        <f>IF(A30stdlife="n/a","n/a",IF(L$3&gt;(A30stdlife+$F495),('RFM input'!$H$360*(1+vanilla1)^0.5)-SUM($H495:K495),('RFM input'!$H$360*(1+vanilla1)^0.5)/A30stdlife))</f>
        <v>0</v>
      </c>
      <c r="M495" s="60">
        <f>IF(A30stdlife="n/a","n/a",IF(M$3&gt;(A30stdlife+$F495),('RFM input'!$H$360*(1+vanilla1)^0.5)-SUM($H495:L495),('RFM input'!$H$360*(1+vanilla1)^0.5)/A30stdlife))</f>
        <v>0</v>
      </c>
      <c r="N495" s="60">
        <f>IF(A30stdlife="n/a","n/a",IF(N$3&gt;(A30stdlife+$F495),('RFM input'!$H$360*(1+vanilla1)^0.5)-SUM($H495:M495),('RFM input'!$H$360*(1+vanilla1)^0.5)/A30stdlife))</f>
        <v>0</v>
      </c>
      <c r="O495" s="60">
        <f>IF(A30stdlife="n/a","n/a",IF(O$3&gt;(A30stdlife+$F495),('RFM input'!$H$360*(1+vanilla1)^0.5)-SUM($H495:N495),('RFM input'!$H$360*(1+vanilla1)^0.5)/A30stdlife))</f>
        <v>0</v>
      </c>
      <c r="P495" s="60">
        <f>IF(A30stdlife="n/a","n/a",IF(P$3&gt;(A30stdlife+$F495),('RFM input'!$H$360*(1+vanilla1)^0.5)-SUM($H495:O495),('RFM input'!$H$360*(1+vanilla1)^0.5)/A30stdlife))</f>
        <v>0</v>
      </c>
      <c r="Q495" s="60">
        <f>IF(A30stdlife="n/a","n/a",IF(Q$3&gt;(A30stdlife+$F495),('RFM input'!$H$360*(1+vanilla1)^0.5)-SUM($H495:P495),('RFM input'!$H$360*(1+vanilla1)^0.5)/A30stdlife))</f>
        <v>0</v>
      </c>
      <c r="R495" s="60"/>
      <c r="S495" s="94"/>
      <c r="T495" s="94"/>
      <c r="U495" s="94"/>
      <c r="V495" s="94"/>
      <c r="W495" s="94"/>
      <c r="X495" s="94"/>
      <c r="Y495" s="94"/>
      <c r="Z495" s="94"/>
      <c r="AA495" s="249"/>
    </row>
    <row r="496" spans="1:27" ht="12.75" hidden="1" customHeight="1" outlineLevel="2">
      <c r="A496" s="4"/>
      <c r="B496" s="4"/>
      <c r="C496" s="4"/>
      <c r="D496" s="19"/>
      <c r="E496" s="1292"/>
      <c r="F496" s="78">
        <v>2</v>
      </c>
      <c r="G496" s="112"/>
      <c r="H496" s="134"/>
      <c r="I496" s="135"/>
      <c r="J496" s="60">
        <f>IF(A30stdlife="n/a","n/a",IF(J$3&gt;(A30stdlife+$F496),('RFM input'!$I$360*(1+vanilla2)^0.5)-SUM($I496:I496),('RFM input'!$I$360*(1+vanilla2)^0.5)/A30stdlife))</f>
        <v>0</v>
      </c>
      <c r="K496" s="60">
        <f>IF(A30stdlife="n/a","n/a",IF(K$3&gt;(A30stdlife+$F496),('RFM input'!$I$360*(1+vanilla2)^0.5)-SUM($I496:J496),('RFM input'!$I$360*(1+vanilla2)^0.5)/A30stdlife))</f>
        <v>0</v>
      </c>
      <c r="L496" s="60">
        <f>IF(A30stdlife="n/a","n/a",IF(L$3&gt;(A30stdlife+$F496),('RFM input'!$I$360*(1+vanilla2)^0.5)-SUM($I496:K496),('RFM input'!$I$360*(1+vanilla2)^0.5)/A30stdlife))</f>
        <v>0</v>
      </c>
      <c r="M496" s="60">
        <f>IF(A30stdlife="n/a","n/a",IF(M$3&gt;(A30stdlife+$F496),('RFM input'!$I$360*(1+vanilla2)^0.5)-SUM($I496:L496),('RFM input'!$I$360*(1+vanilla2)^0.5)/A30stdlife))</f>
        <v>0</v>
      </c>
      <c r="N496" s="60">
        <f>IF(A30stdlife="n/a","n/a",IF(N$3&gt;(A30stdlife+$F496),('RFM input'!$I$360*(1+vanilla2)^0.5)-SUM($I496:M496),('RFM input'!$I$360*(1+vanilla2)^0.5)/A30stdlife))</f>
        <v>0</v>
      </c>
      <c r="O496" s="60">
        <f>IF(A30stdlife="n/a","n/a",IF(O$3&gt;(A30stdlife+$F496),('RFM input'!$I$360*(1+vanilla2)^0.5)-SUM($I496:N496),('RFM input'!$I$360*(1+vanilla2)^0.5)/A30stdlife))</f>
        <v>0</v>
      </c>
      <c r="P496" s="60">
        <f>IF(A30stdlife="n/a","n/a",IF(P$3&gt;(A30stdlife+$F496),('RFM input'!$I$360*(1+vanilla2)^0.5)-SUM($I496:O496),('RFM input'!$I$360*(1+vanilla2)^0.5)/A30stdlife))</f>
        <v>0</v>
      </c>
      <c r="Q496" s="60">
        <f>IF(A30stdlife="n/a","n/a",IF(Q$3&gt;(A30stdlife+$F496),('RFM input'!$I$360*(1+vanilla2)^0.5)-SUM($I496:P496),('RFM input'!$I$360*(1+vanilla2)^0.5)/A30stdlife))</f>
        <v>0</v>
      </c>
      <c r="R496" s="60"/>
      <c r="S496" s="94"/>
      <c r="T496" s="94"/>
      <c r="U496" s="94"/>
      <c r="V496" s="94"/>
      <c r="W496" s="94"/>
      <c r="X496" s="94"/>
      <c r="Y496" s="94"/>
      <c r="Z496" s="94"/>
      <c r="AA496" s="249"/>
    </row>
    <row r="497" spans="1:27" ht="12.75" hidden="1" customHeight="1" outlineLevel="2">
      <c r="A497" s="4"/>
      <c r="B497" s="4"/>
      <c r="C497" s="4"/>
      <c r="D497" s="19"/>
      <c r="E497" s="1292"/>
      <c r="F497" s="78">
        <v>3</v>
      </c>
      <c r="G497" s="112"/>
      <c r="H497" s="134"/>
      <c r="I497" s="136"/>
      <c r="J497" s="135"/>
      <c r="K497" s="60">
        <f>IF(A30stdlife="n/a","n/a",IF(K$3&gt;(A30stdlife+$F497),('RFM input'!$J$360*(1+vanilla3)^0.5)-SUM($J497:J497),('RFM input'!$J$360*(1+vanilla3)^0.5)/A30stdlife))</f>
        <v>0</v>
      </c>
      <c r="L497" s="60">
        <f>IF(A30stdlife="n/a","n/a",IF(L$3&gt;(A30stdlife+$F497),('RFM input'!$J$360*(1+vanilla3)^0.5)-SUM($J497:K497),('RFM input'!$J$360*(1+vanilla3)^0.5)/A30stdlife))</f>
        <v>0</v>
      </c>
      <c r="M497" s="60">
        <f>IF(A30stdlife="n/a","n/a",IF(M$3&gt;(A30stdlife+$F497),('RFM input'!$J$360*(1+vanilla3)^0.5)-SUM($J497:L497),('RFM input'!$J$360*(1+vanilla3)^0.5)/A30stdlife))</f>
        <v>0</v>
      </c>
      <c r="N497" s="60">
        <f>IF(A30stdlife="n/a","n/a",IF(N$3&gt;(A30stdlife+$F497),('RFM input'!$J$360*(1+vanilla3)^0.5)-SUM($J497:M497),('RFM input'!$J$360*(1+vanilla3)^0.5)/A30stdlife))</f>
        <v>0</v>
      </c>
      <c r="O497" s="60">
        <f>IF(A30stdlife="n/a","n/a",IF(O$3&gt;(A30stdlife+$F497),('RFM input'!$J$360*(1+vanilla3)^0.5)-SUM($J497:N497),('RFM input'!$J$360*(1+vanilla3)^0.5)/A30stdlife))</f>
        <v>0</v>
      </c>
      <c r="P497" s="60">
        <f>IF(A30stdlife="n/a","n/a",IF(P$3&gt;(A30stdlife+$F497),('RFM input'!$J$360*(1+vanilla3)^0.5)-SUM($J497:O497),('RFM input'!$J$360*(1+vanilla3)^0.5)/A30stdlife))</f>
        <v>0</v>
      </c>
      <c r="Q497" s="60">
        <f>IF(A30stdlife="n/a","n/a",IF(Q$3&gt;(A30stdlife+$F497),('RFM input'!$J$360*(1+vanilla3)^0.5)-SUM($J497:P497),('RFM input'!$J$360*(1+vanilla3)^0.5)/A30stdlife))</f>
        <v>0</v>
      </c>
      <c r="R497" s="60"/>
      <c r="S497" s="94"/>
      <c r="T497" s="94"/>
      <c r="U497" s="94"/>
      <c r="V497" s="94"/>
      <c r="W497" s="94"/>
      <c r="X497" s="94"/>
      <c r="Y497" s="94"/>
      <c r="Z497" s="94"/>
      <c r="AA497" s="249"/>
    </row>
    <row r="498" spans="1:27" ht="12.75" hidden="1" customHeight="1" outlineLevel="2">
      <c r="A498" s="4"/>
      <c r="B498" s="4"/>
      <c r="C498" s="4"/>
      <c r="D498" s="19"/>
      <c r="E498" s="1292"/>
      <c r="F498" s="78">
        <v>4</v>
      </c>
      <c r="G498" s="112"/>
      <c r="H498" s="134"/>
      <c r="I498" s="136"/>
      <c r="J498" s="136"/>
      <c r="K498" s="135"/>
      <c r="L498" s="60">
        <f>IF(A30stdlife="n/a","n/a",IF(L$3&gt;(A30stdlife+$F498),('RFM input'!$K$360*(1+vanilla4)^0.5)-SUM($K498:K498),('RFM input'!$K$360*(1+vanilla4)^0.5)/A30stdlife))</f>
        <v>0</v>
      </c>
      <c r="M498" s="60">
        <f>IF(A30stdlife="n/a","n/a",IF(M$3&gt;(A30stdlife+$F498),('RFM input'!$K$360*(1+vanilla4)^0.5)-SUM($K498:L498),('RFM input'!$K$360*(1+vanilla4)^0.5)/A30stdlife))</f>
        <v>0</v>
      </c>
      <c r="N498" s="60">
        <f>IF(A30stdlife="n/a","n/a",IF(N$3&gt;(A30stdlife+$F498),('RFM input'!$K$360*(1+vanilla4)^0.5)-SUM($K498:M498),('RFM input'!$K$360*(1+vanilla4)^0.5)/A30stdlife))</f>
        <v>0</v>
      </c>
      <c r="O498" s="60">
        <f>IF(A30stdlife="n/a","n/a",IF(O$3&gt;(A30stdlife+$F498),('RFM input'!$K$360*(1+vanilla4)^0.5)-SUM($K498:N498),('RFM input'!$K$360*(1+vanilla4)^0.5)/A30stdlife))</f>
        <v>0</v>
      </c>
      <c r="P498" s="60">
        <f>IF(A30stdlife="n/a","n/a",IF(P$3&gt;(A30stdlife+$F498),('RFM input'!$K$360*(1+vanilla4)^0.5)-SUM($K498:O498),('RFM input'!$K$360*(1+vanilla4)^0.5)/A30stdlife))</f>
        <v>0</v>
      </c>
      <c r="Q498" s="60">
        <f>IF(A30stdlife="n/a","n/a",IF(Q$3&gt;(A30stdlife+$F498),('RFM input'!$K$360*(1+vanilla4)^0.5)-SUM($K498:P498),('RFM input'!$K$360*(1+vanilla4)^0.5)/A30stdlife))</f>
        <v>0</v>
      </c>
      <c r="R498" s="60"/>
      <c r="S498" s="94"/>
      <c r="T498" s="94"/>
      <c r="U498" s="94"/>
      <c r="V498" s="94"/>
      <c r="W498" s="94"/>
      <c r="X498" s="94"/>
      <c r="Y498" s="94"/>
      <c r="Z498" s="94"/>
      <c r="AA498" s="249"/>
    </row>
    <row r="499" spans="1:27" ht="12.75" hidden="1" customHeight="1" outlineLevel="2">
      <c r="A499" s="4"/>
      <c r="B499" s="4"/>
      <c r="C499" s="4"/>
      <c r="D499" s="19"/>
      <c r="E499" s="1292"/>
      <c r="F499" s="78">
        <v>5</v>
      </c>
      <c r="G499" s="20"/>
      <c r="H499" s="134"/>
      <c r="I499" s="136"/>
      <c r="J499" s="136"/>
      <c r="K499" s="136"/>
      <c r="L499" s="135"/>
      <c r="M499" s="60">
        <f>IF(A30stdlife="n/a","n/a",IF(M$3&gt;(A30stdlife+$F499),('RFM input'!$L$360*(1+vanilla5)^0.5)-SUM($L499:L499),('RFM input'!$L$360*(1+vanilla5)^0.5)/A30stdlife))</f>
        <v>0</v>
      </c>
      <c r="N499" s="60">
        <f>IF(A30stdlife="n/a","n/a",IF(N$3&gt;(A30stdlife+$F499),('RFM input'!$L$360*(1+vanilla5)^0.5)-SUM($L499:M499),('RFM input'!$L$360*(1+vanilla5)^0.5)/A30stdlife))</f>
        <v>0</v>
      </c>
      <c r="O499" s="60">
        <f>IF(A30stdlife="n/a","n/a",IF(O$3&gt;(A30stdlife+$F499),('RFM input'!$L$360*(1+vanilla5)^0.5)-SUM($L499:N499),('RFM input'!$L$360*(1+vanilla5)^0.5)/A30stdlife))</f>
        <v>0</v>
      </c>
      <c r="P499" s="60">
        <f>IF(A30stdlife="n/a","n/a",IF(P$3&gt;(A30stdlife+$F499),('RFM input'!$L$360*(1+vanilla5)^0.5)-SUM($L499:O499),('RFM input'!$L$360*(1+vanilla5)^0.5)/A30stdlife))</f>
        <v>0</v>
      </c>
      <c r="Q499" s="60">
        <f>IF(A30stdlife="n/a","n/a",IF(Q$3&gt;(A30stdlife+$F499),('RFM input'!$L$360*(1+vanilla5)^0.5)-SUM($L499:P499),('RFM input'!$L$360*(1+vanilla5)^0.5)/A30stdlife))</f>
        <v>0</v>
      </c>
      <c r="R499" s="60"/>
      <c r="S499" s="94"/>
      <c r="T499" s="94"/>
      <c r="U499" s="94"/>
      <c r="V499" s="94"/>
      <c r="W499" s="94"/>
      <c r="X499" s="94"/>
      <c r="Y499" s="94"/>
      <c r="Z499" s="94"/>
      <c r="AA499" s="249"/>
    </row>
    <row r="500" spans="1:27" ht="12.75" hidden="1" customHeight="1" outlineLevel="2">
      <c r="A500" s="4"/>
      <c r="B500" s="4"/>
      <c r="C500" s="4"/>
      <c r="D500" s="19"/>
      <c r="E500" s="1292"/>
      <c r="F500" s="78">
        <v>6</v>
      </c>
      <c r="G500" s="20"/>
      <c r="H500" s="134"/>
      <c r="I500" s="136"/>
      <c r="J500" s="136"/>
      <c r="K500" s="136"/>
      <c r="L500" s="136"/>
      <c r="M500" s="135"/>
      <c r="N500" s="60">
        <f>IF(A30stdlife="n/a","n/a",IF(N$3&gt;(A30stdlife+$F500),('RFM input'!$M$360*(1+vanilla6)^0.5)-SUM($M500:M500),('RFM input'!$M$360*(1+vanilla6)^0.5)/A30stdlife))</f>
        <v>0</v>
      </c>
      <c r="O500" s="60">
        <f>IF(A30stdlife="n/a","n/a",IF(O$3&gt;(A30stdlife+$F500),('RFM input'!$M$360*(1+vanilla6)^0.5)-SUM($M500:N500),('RFM input'!$M$360*(1+vanilla6)^0.5)/A30stdlife))</f>
        <v>0</v>
      </c>
      <c r="P500" s="60">
        <f>IF(A30stdlife="n/a","n/a",IF(P$3&gt;(A30stdlife+$F500),('RFM input'!$M$360*(1+vanilla6)^0.5)-SUM($M500:O500),('RFM input'!$M$360*(1+vanilla6)^0.5)/A30stdlife))</f>
        <v>0</v>
      </c>
      <c r="Q500" s="60">
        <f>IF(A30stdlife="n/a","n/a",IF(Q$3&gt;(A30stdlife+$F500),('RFM input'!$M$360*(1+vanilla6)^0.5)-SUM($M500:P500),('RFM input'!$M$360*(1+vanilla6)^0.5)/A30stdlife))</f>
        <v>0</v>
      </c>
      <c r="R500" s="60"/>
      <c r="S500" s="94"/>
      <c r="T500" s="94"/>
      <c r="U500" s="94"/>
      <c r="V500" s="94"/>
      <c r="W500" s="94"/>
      <c r="X500" s="94"/>
      <c r="Y500" s="94"/>
      <c r="Z500" s="94"/>
      <c r="AA500" s="249"/>
    </row>
    <row r="501" spans="1:27" ht="12.75" hidden="1" customHeight="1" outlineLevel="2">
      <c r="A501" s="4"/>
      <c r="B501" s="4"/>
      <c r="C501" s="4"/>
      <c r="D501" s="19"/>
      <c r="E501" s="1292"/>
      <c r="F501" s="78">
        <v>7</v>
      </c>
      <c r="G501" s="20"/>
      <c r="H501" s="134"/>
      <c r="I501" s="136"/>
      <c r="J501" s="136"/>
      <c r="K501" s="136"/>
      <c r="L501" s="136"/>
      <c r="M501" s="136"/>
      <c r="N501" s="135"/>
      <c r="O501" s="60">
        <f>IF(A30stdlife="n/a","n/a",IF(O$3&gt;(A30stdlife+$F501),('RFM input'!N$360*(1+vanilla7)^0.5)-SUM($N501:N501),('RFM input'!$N$360*(1+vanilla7)^0.5)/A30stdlife))</f>
        <v>0</v>
      </c>
      <c r="P501" s="60">
        <f>IF(A30stdlife="n/a","n/a",IF(P$3&gt;(A30stdlife+$F501),('RFM input'!O$360*(1+vanilla7)^0.5)-SUM($N501:O501),('RFM input'!$N$360*(1+vanilla7)^0.5)/A30stdlife))</f>
        <v>0</v>
      </c>
      <c r="Q501" s="60">
        <f>IF(A30stdlife="n/a","n/a",IF(Q$3&gt;(A30stdlife+$F501),('RFM input'!P$360*(1+vanilla7)^0.5)-SUM($N501:P501),('RFM input'!$N$360*(1+vanilla7)^0.5)/A30stdlife))</f>
        <v>0</v>
      </c>
      <c r="R501" s="60"/>
      <c r="S501" s="94"/>
      <c r="T501" s="94"/>
      <c r="U501" s="94"/>
      <c r="V501" s="94"/>
      <c r="W501" s="94"/>
      <c r="X501" s="94"/>
      <c r="Y501" s="94"/>
      <c r="Z501" s="94"/>
      <c r="AA501" s="249"/>
    </row>
    <row r="502" spans="1:27" ht="12.75" hidden="1" customHeight="1" outlineLevel="2">
      <c r="A502" s="4"/>
      <c r="B502" s="4"/>
      <c r="C502" s="4"/>
      <c r="D502" s="19"/>
      <c r="E502" s="1292"/>
      <c r="F502" s="78">
        <v>8</v>
      </c>
      <c r="G502" s="20"/>
      <c r="H502" s="134"/>
      <c r="I502" s="136"/>
      <c r="J502" s="136"/>
      <c r="K502" s="136"/>
      <c r="L502" s="136"/>
      <c r="M502" s="136"/>
      <c r="N502" s="136"/>
      <c r="O502" s="135"/>
      <c r="P502" s="60">
        <f>IF(A30stdlife="n/a","n/a",IF(P$3&gt;(A30stdlife+$F502),('RFM input'!$O$360*(1+vanilla8)^0.5)-SUM($O502:O502),('RFM input'!$O$360*(1+vanilla8)^0.5)/A30stdlife))</f>
        <v>0</v>
      </c>
      <c r="Q502" s="60">
        <f>IF(A30stdlife="n/a","n/a",IF(Q$3&gt;(A30stdlife+$F502),('RFM input'!$O$360*(1+vanilla8)^0.5)-SUM($O502:P502),('RFM input'!$O$360*(1+vanilla8)^0.5)/A30stdlife))</f>
        <v>0</v>
      </c>
      <c r="R502" s="60"/>
      <c r="S502" s="94"/>
      <c r="T502" s="94"/>
      <c r="U502" s="94"/>
      <c r="V502" s="94"/>
      <c r="W502" s="94"/>
      <c r="X502" s="94"/>
      <c r="Y502" s="94"/>
      <c r="Z502" s="94"/>
      <c r="AA502" s="249"/>
    </row>
    <row r="503" spans="1:27" ht="12.75" hidden="1" customHeight="1" outlineLevel="2">
      <c r="A503" s="4"/>
      <c r="B503" s="4"/>
      <c r="C503" s="4"/>
      <c r="D503" s="19"/>
      <c r="E503" s="1292"/>
      <c r="F503" s="78">
        <v>9</v>
      </c>
      <c r="G503" s="20"/>
      <c r="H503" s="134"/>
      <c r="I503" s="136"/>
      <c r="J503" s="136"/>
      <c r="K503" s="136"/>
      <c r="L503" s="136"/>
      <c r="M503" s="136"/>
      <c r="N503" s="136"/>
      <c r="O503" s="136"/>
      <c r="P503" s="135"/>
      <c r="Q503" s="60">
        <f>IF(A30stdlife="n/a","n/a",IF(Q$3&gt;(A30stdlife+$F503),('RFM input'!$P$360*(1+vanilla9)^0.5)-SUM($P503:P503),('RFM input'!$P$360*(1+vanilla9)^0.5)/A30stdlife))</f>
        <v>0</v>
      </c>
      <c r="R503" s="60"/>
      <c r="S503" s="94"/>
      <c r="T503" s="94"/>
      <c r="U503" s="94"/>
      <c r="V503" s="94"/>
      <c r="W503" s="94"/>
      <c r="X503" s="94"/>
      <c r="Y503" s="94"/>
      <c r="Z503" s="94"/>
      <c r="AA503" s="249"/>
    </row>
    <row r="504" spans="1:27" ht="12.75" hidden="1" customHeight="1" outlineLevel="2">
      <c r="A504" s="4"/>
      <c r="B504" s="4"/>
      <c r="C504" s="4"/>
      <c r="D504" s="19"/>
      <c r="E504" s="1292"/>
      <c r="F504" s="79">
        <v>10</v>
      </c>
      <c r="G504" s="20"/>
      <c r="H504" s="134"/>
      <c r="I504" s="136"/>
      <c r="J504" s="136"/>
      <c r="K504" s="136"/>
      <c r="L504" s="136"/>
      <c r="M504" s="136"/>
      <c r="N504" s="136"/>
      <c r="O504" s="136"/>
      <c r="P504" s="136"/>
      <c r="Q504" s="135"/>
      <c r="R504" s="60"/>
      <c r="S504" s="94"/>
      <c r="T504" s="94"/>
      <c r="U504" s="94"/>
      <c r="V504" s="94"/>
      <c r="W504" s="94"/>
      <c r="X504" s="94"/>
      <c r="Y504" s="94"/>
      <c r="Z504" s="94"/>
      <c r="AA504" s="249"/>
    </row>
    <row r="505" spans="1:27" hidden="1" outlineLevel="1" collapsed="1">
      <c r="A505" s="4"/>
      <c r="B505" s="4"/>
      <c r="C505" s="4"/>
      <c r="D505" s="218">
        <f>Asset30</f>
        <v>0</v>
      </c>
      <c r="E505" s="4"/>
      <c r="F505" s="4"/>
      <c r="G505" s="112"/>
      <c r="H505" s="435">
        <f>IF('RFM input'!$E$396='RFM input'!$G$395,-'RFM input'!H$430,-SUM(H493:H504))</f>
        <v>0</v>
      </c>
      <c r="I505" s="435">
        <f>IF('RFM input'!$E$396='RFM input'!$G$395,-'RFM input'!I$430,-SUM(I493:I504))</f>
        <v>0</v>
      </c>
      <c r="J505" s="435">
        <f>IF(COUNT($H505:I505)&gt;='RFM input'!$AA$7,0,IF('RFM input'!$E$396='RFM input'!$G$395,-'RFM input'!J$430,-SUM(J493:J504)))</f>
        <v>0</v>
      </c>
      <c r="K505" s="435">
        <f>IF(COUNT($H505:J505)&gt;='RFM input'!$AA$7,0,IF('RFM input'!$E$396='RFM input'!$G$395,-'RFM input'!K$430,-SUM(K493:K504)))</f>
        <v>0</v>
      </c>
      <c r="L505" s="435">
        <f>IF(COUNT($H505:K505)&gt;='RFM input'!$AA$7,0,IF('RFM input'!$E$396='RFM input'!$G$395,-'RFM input'!L$430,-SUM(L493:L504)))</f>
        <v>0</v>
      </c>
      <c r="M505" s="435">
        <f>IF(COUNT($H505:L505)&gt;='RFM input'!$AA$7,0,IF('RFM input'!$E$396='RFM input'!$G$395,-'RFM input'!M$430,-SUM(M493:M504)))</f>
        <v>0</v>
      </c>
      <c r="N505" s="435">
        <f>IF(COUNT($H505:M505)&gt;='RFM input'!$AA$7,0,IF('RFM input'!$E$396='RFM input'!$G$395,-'RFM input'!N$430,-SUM(N493:N504)))</f>
        <v>0</v>
      </c>
      <c r="O505" s="435">
        <f>IF(COUNT($H505:N505)&gt;='RFM input'!$AA$7,0,IF('RFM input'!$E$396='RFM input'!$G$395,-'RFM input'!O$430,-SUM(O493:O504)))</f>
        <v>0</v>
      </c>
      <c r="P505" s="435">
        <f>IF(COUNT($H505:O505)&gt;='RFM input'!$AA$7,0,IF('RFM input'!$E$396='RFM input'!$G$395,-'RFM input'!P$430,-SUM(P493:P504)))</f>
        <v>0</v>
      </c>
      <c r="Q505" s="435">
        <f>IF(COUNT($H505:P505)&gt;='RFM input'!$AA$7,0,IF('RFM input'!$E$396='RFM input'!$G$395,-'RFM input'!Q$430,-SUM(Q493:Q504)))</f>
        <v>0</v>
      </c>
      <c r="R505" s="58"/>
      <c r="S505" s="96"/>
      <c r="T505" s="96"/>
      <c r="U505" s="96"/>
      <c r="V505" s="96"/>
      <c r="W505" s="96"/>
      <c r="X505" s="96"/>
      <c r="Y505" s="96"/>
      <c r="Z505" s="96"/>
      <c r="AA505" s="249"/>
    </row>
    <row r="506" spans="1:27" ht="12.75" hidden="1" customHeight="1" outlineLevel="2">
      <c r="A506" s="4"/>
      <c r="B506" s="4"/>
      <c r="C506" s="219">
        <f>Asset31</f>
        <v>0</v>
      </c>
      <c r="D506" s="146"/>
      <c r="E506" s="25" t="s">
        <v>23</v>
      </c>
      <c r="F506" s="24"/>
      <c r="G506" s="167"/>
      <c r="H506" s="436">
        <f>IF(H$3&gt;A31remlife,A31value-SUM($G506:G506),IF(A31remlife="N/A","n/a",A31value/A31remlife))</f>
        <v>0</v>
      </c>
      <c r="I506" s="436">
        <f>IF(I$3&gt;A31remlife,A31value-SUM($G506:H506),IF(A31remlife="N/A","n/a",A31value/A31remlife))</f>
        <v>0</v>
      </c>
      <c r="J506" s="436">
        <f>IF(J$3&gt;A31remlife,A31value-SUM($G506:I506),IF(A31remlife="N/A","n/a",A31value/A31remlife))</f>
        <v>0</v>
      </c>
      <c r="K506" s="436">
        <f>IF(K$3&gt;A31remlife,A31value-SUM($G506:J506),IF(A31remlife="N/A","n/a",A31value/A31remlife))</f>
        <v>0</v>
      </c>
      <c r="L506" s="436">
        <f>IF(L$3&gt;A31remlife,A31value-SUM($G506:K506),IF(A31remlife="N/A","n/a",A31value/A31remlife))</f>
        <v>0</v>
      </c>
      <c r="M506" s="436">
        <f>IF(M$3&gt;A31remlife,A31value-SUM($G506:L506),IF(A31remlife="N/A","n/a",A31value/A31remlife))</f>
        <v>0</v>
      </c>
      <c r="N506" s="436">
        <f>IF(N$3&gt;A31remlife,A31value-SUM($G506:M506),IF(A31remlife="N/A","n/a",A31value/A31remlife))</f>
        <v>0</v>
      </c>
      <c r="O506" s="436">
        <f>IF(O$3&gt;A31remlife,A31value-SUM($G506:N506),IF(A31remlife="N/A","n/a",A31value/A31remlife))</f>
        <v>0</v>
      </c>
      <c r="P506" s="436">
        <f>IF(P$3&gt;A31remlife,A31value-SUM($G506:O506),IF(A31remlife="N/A","n/a",A31value/A31remlife))</f>
        <v>0</v>
      </c>
      <c r="Q506" s="436">
        <f>IF(Q$3&gt;A31remlife,A31value-SUM($G506:P506),IF(A31remlife="N/A","n/a",A31value/A31remlife))</f>
        <v>0</v>
      </c>
      <c r="R506" s="59"/>
      <c r="S506" s="94"/>
      <c r="T506" s="94"/>
      <c r="U506" s="94"/>
      <c r="V506" s="94"/>
      <c r="W506" s="94"/>
      <c r="X506" s="94"/>
      <c r="Y506" s="94"/>
      <c r="Z506" s="94"/>
      <c r="AA506" s="249"/>
    </row>
    <row r="507" spans="1:27" ht="12.75" hidden="1" customHeight="1" outlineLevel="2">
      <c r="A507" s="4"/>
      <c r="B507" s="4"/>
      <c r="C507" s="4"/>
      <c r="D507" s="19"/>
      <c r="E507" s="1291" t="s">
        <v>50</v>
      </c>
      <c r="F507" s="78"/>
      <c r="G507" s="112"/>
      <c r="H507" s="60"/>
      <c r="I507" s="60"/>
      <c r="J507" s="60"/>
      <c r="K507" s="60"/>
      <c r="L507" s="60"/>
      <c r="M507" s="148"/>
      <c r="N507" s="103"/>
      <c r="O507" s="60"/>
      <c r="P507" s="60"/>
      <c r="Q507" s="60"/>
      <c r="R507" s="60"/>
      <c r="S507" s="94"/>
      <c r="T507" s="94"/>
      <c r="U507" s="94"/>
      <c r="V507" s="94"/>
      <c r="W507" s="94"/>
      <c r="X507" s="94"/>
      <c r="Y507" s="94"/>
      <c r="Z507" s="94"/>
      <c r="AA507" s="249"/>
    </row>
    <row r="508" spans="1:27" ht="12.75" hidden="1" customHeight="1" outlineLevel="2">
      <c r="A508" s="4"/>
      <c r="B508" s="4"/>
      <c r="C508" s="4"/>
      <c r="D508" s="19"/>
      <c r="E508" s="1292"/>
      <c r="F508" s="78">
        <v>1</v>
      </c>
      <c r="G508" s="112"/>
      <c r="H508" s="133"/>
      <c r="I508" s="60">
        <f>IF(A31stdlife="n/a","n/a",IF(I$3&gt;(A31stdlife+$F508),('RFM input'!$H$361*(1+vanilla1)^0.5)-SUM($H508:H508),('RFM input'!$H$361*(1+vanilla1)^0.5)/A31stdlife))</f>
        <v>0</v>
      </c>
      <c r="J508" s="60">
        <f>IF(A31stdlife="n/a","n/a",IF(J$3&gt;(A31stdlife+$F508),('RFM input'!$H$361*(1+vanilla1)^0.5)-SUM($H508:I508),('RFM input'!$H$361*(1+vanilla1)^0.5)/A31stdlife))</f>
        <v>0</v>
      </c>
      <c r="K508" s="60">
        <f>IF(A31stdlife="n/a","n/a",IF(K$3&gt;(A31stdlife+$F508),('RFM input'!$H$361*(1+vanilla1)^0.5)-SUM($H508:J508),('RFM input'!$H$361*(1+vanilla1)^0.5)/A31stdlife))</f>
        <v>0</v>
      </c>
      <c r="L508" s="60">
        <f>IF(A31stdlife="n/a","n/a",IF(L$3&gt;(A31stdlife+$F508),('RFM input'!$H$361*(1+vanilla1)^0.5)-SUM($H508:K508),('RFM input'!$H$361*(1+vanilla1)^0.5)/A31stdlife))</f>
        <v>0</v>
      </c>
      <c r="M508" s="60">
        <f>IF(A31stdlife="n/a","n/a",IF(M$3&gt;(A31stdlife+$F508),('RFM input'!$H$361*(1+vanilla1)^0.5)-SUM($H508:L508),('RFM input'!$H$361*(1+vanilla1)^0.5)/A31stdlife))</f>
        <v>0</v>
      </c>
      <c r="N508" s="60">
        <f>IF(A31stdlife="n/a","n/a",IF(N$3&gt;(A31stdlife+$F508),('RFM input'!$H$361*(1+vanilla1)^0.5)-SUM($H508:M508),('RFM input'!$H$361*(1+vanilla1)^0.5)/A31stdlife))</f>
        <v>0</v>
      </c>
      <c r="O508" s="60">
        <f>IF(A31stdlife="n/a","n/a",IF(O$3&gt;(A31stdlife+$F508),('RFM input'!$H$361*(1+vanilla1)^0.5)-SUM($H508:N508),('RFM input'!$H$361*(1+vanilla1)^0.5)/A31stdlife))</f>
        <v>0</v>
      </c>
      <c r="P508" s="60">
        <f>IF(A31stdlife="n/a","n/a",IF(P$3&gt;(A31stdlife+$F508),('RFM input'!$H$361*(1+vanilla1)^0.5)-SUM($H508:O508),('RFM input'!$H$361*(1+vanilla1)^0.5)/A31stdlife))</f>
        <v>0</v>
      </c>
      <c r="Q508" s="60">
        <f>IF(A31stdlife="n/a","n/a",IF(Q$3&gt;(A31stdlife+$F508),('RFM input'!$H$361*(1+vanilla1)^0.5)-SUM($H508:P508),('RFM input'!$H$361*(1+vanilla1)^0.5)/A31stdlife))</f>
        <v>0</v>
      </c>
      <c r="R508" s="60"/>
      <c r="S508" s="94"/>
      <c r="T508" s="94"/>
      <c r="U508" s="94"/>
      <c r="V508" s="94"/>
      <c r="W508" s="94"/>
      <c r="X508" s="94"/>
      <c r="Y508" s="94"/>
      <c r="Z508" s="94"/>
      <c r="AA508" s="249"/>
    </row>
    <row r="509" spans="1:27" ht="12.75" hidden="1" customHeight="1" outlineLevel="2">
      <c r="A509" s="4"/>
      <c r="B509" s="4"/>
      <c r="C509" s="4"/>
      <c r="D509" s="19"/>
      <c r="E509" s="1292"/>
      <c r="F509" s="78">
        <v>2</v>
      </c>
      <c r="G509" s="112"/>
      <c r="H509" s="134"/>
      <c r="I509" s="135"/>
      <c r="J509" s="60">
        <f>IF(A31stdlife="n/a","n/a",IF(J$3&gt;(A31stdlife+$F509),('RFM input'!$I$361*(1+vanilla2)^0.5)-SUM($I509:I509),('RFM input'!$I$361*(1+vanilla2)^0.5)/A31stdlife))</f>
        <v>0</v>
      </c>
      <c r="K509" s="60">
        <f>IF(A31stdlife="n/a","n/a",IF(K$3&gt;(A31stdlife+$F509),('RFM input'!$I$361*(1+vanilla2)^0.5)-SUM($I509:J509),('RFM input'!$I$361*(1+vanilla2)^0.5)/A31stdlife))</f>
        <v>0</v>
      </c>
      <c r="L509" s="60">
        <f>IF(A31stdlife="n/a","n/a",IF(L$3&gt;(A31stdlife+$F509),('RFM input'!$I$361*(1+vanilla2)^0.5)-SUM($I509:K509),('RFM input'!$I$361*(1+vanilla2)^0.5)/A31stdlife))</f>
        <v>0</v>
      </c>
      <c r="M509" s="60">
        <f>IF(A31stdlife="n/a","n/a",IF(M$3&gt;(A31stdlife+$F509),('RFM input'!$I$361*(1+vanilla2)^0.5)-SUM($I509:L509),('RFM input'!$I$361*(1+vanilla2)^0.5)/A31stdlife))</f>
        <v>0</v>
      </c>
      <c r="N509" s="60">
        <f>IF(A31stdlife="n/a","n/a",IF(N$3&gt;(A31stdlife+$F509),('RFM input'!$I$361*(1+vanilla2)^0.5)-SUM($I509:M509),('RFM input'!$I$361*(1+vanilla2)^0.5)/A31stdlife))</f>
        <v>0</v>
      </c>
      <c r="O509" s="60">
        <f>IF(A31stdlife="n/a","n/a",IF(O$3&gt;(A31stdlife+$F509),('RFM input'!$I$361*(1+vanilla2)^0.5)-SUM($I509:N509),('RFM input'!$I$361*(1+vanilla2)^0.5)/A31stdlife))</f>
        <v>0</v>
      </c>
      <c r="P509" s="60">
        <f>IF(A31stdlife="n/a","n/a",IF(P$3&gt;(A31stdlife+$F509),('RFM input'!$I$361*(1+vanilla2)^0.5)-SUM($I509:O509),('RFM input'!$I$361*(1+vanilla2)^0.5)/A31stdlife))</f>
        <v>0</v>
      </c>
      <c r="Q509" s="60">
        <f>IF(A31stdlife="n/a","n/a",IF(Q$3&gt;(A31stdlife+$F509),('RFM input'!$I$361*(1+vanilla2)^0.5)-SUM($I509:P509),('RFM input'!$I$361*(1+vanilla2)^0.5)/A31stdlife))</f>
        <v>0</v>
      </c>
      <c r="R509" s="60"/>
      <c r="S509" s="94"/>
      <c r="T509" s="94"/>
      <c r="U509" s="94"/>
      <c r="V509" s="94"/>
      <c r="W509" s="94"/>
      <c r="X509" s="94"/>
      <c r="Y509" s="94"/>
      <c r="Z509" s="94"/>
      <c r="AA509" s="249"/>
    </row>
    <row r="510" spans="1:27" ht="12.75" hidden="1" customHeight="1" outlineLevel="2">
      <c r="A510" s="4"/>
      <c r="B510" s="4"/>
      <c r="C510" s="4"/>
      <c r="D510" s="19"/>
      <c r="E510" s="1292"/>
      <c r="F510" s="78">
        <v>3</v>
      </c>
      <c r="G510" s="112"/>
      <c r="H510" s="134"/>
      <c r="I510" s="136"/>
      <c r="J510" s="135"/>
      <c r="K510" s="60">
        <f>IF(A31stdlife="n/a","n/a",IF(K$3&gt;(A31stdlife+$F510),('RFM input'!$J$361*(1+vanilla3)^0.5)-SUM($J510:J510),('RFM input'!$J$361*(1+vanilla3)^0.5)/A31stdlife))</f>
        <v>0</v>
      </c>
      <c r="L510" s="60">
        <f>IF(A31stdlife="n/a","n/a",IF(L$3&gt;(A31stdlife+$F510),('RFM input'!$J$361*(1+vanilla3)^0.5)-SUM($J510:K510),('RFM input'!$J$361*(1+vanilla3)^0.5)/A31stdlife))</f>
        <v>0</v>
      </c>
      <c r="M510" s="60">
        <f>IF(A31stdlife="n/a","n/a",IF(M$3&gt;(A31stdlife+$F510),('RFM input'!$J$361*(1+vanilla3)^0.5)-SUM($J510:L510),('RFM input'!$J$361*(1+vanilla3)^0.5)/A31stdlife))</f>
        <v>0</v>
      </c>
      <c r="N510" s="60">
        <f>IF(A31stdlife="n/a","n/a",IF(N$3&gt;(A31stdlife+$F510),('RFM input'!$J$361*(1+vanilla3)^0.5)-SUM($J510:M510),('RFM input'!$J$361*(1+vanilla3)^0.5)/A31stdlife))</f>
        <v>0</v>
      </c>
      <c r="O510" s="60">
        <f>IF(A31stdlife="n/a","n/a",IF(O$3&gt;(A31stdlife+$F510),('RFM input'!$J$361*(1+vanilla3)^0.5)-SUM($J510:N510),('RFM input'!$J$361*(1+vanilla3)^0.5)/A31stdlife))</f>
        <v>0</v>
      </c>
      <c r="P510" s="60">
        <f>IF(A31stdlife="n/a","n/a",IF(P$3&gt;(A31stdlife+$F510),('RFM input'!$J$361*(1+vanilla3)^0.5)-SUM($J510:O510),('RFM input'!$J$361*(1+vanilla3)^0.5)/A31stdlife))</f>
        <v>0</v>
      </c>
      <c r="Q510" s="60">
        <f>IF(A31stdlife="n/a","n/a",IF(Q$3&gt;(A31stdlife+$F510),('RFM input'!$J$361*(1+vanilla3)^0.5)-SUM($J510:P510),('RFM input'!$J$361*(1+vanilla3)^0.5)/A31stdlife))</f>
        <v>0</v>
      </c>
      <c r="R510" s="60"/>
      <c r="S510" s="94"/>
      <c r="T510" s="94"/>
      <c r="U510" s="94"/>
      <c r="V510" s="94"/>
      <c r="W510" s="94"/>
      <c r="X510" s="94"/>
      <c r="Y510" s="94"/>
      <c r="Z510" s="94"/>
      <c r="AA510" s="249"/>
    </row>
    <row r="511" spans="1:27" ht="12.75" hidden="1" customHeight="1" outlineLevel="2">
      <c r="A511" s="4"/>
      <c r="B511" s="4"/>
      <c r="C511" s="4"/>
      <c r="D511" s="19"/>
      <c r="E511" s="1292"/>
      <c r="F511" s="78">
        <v>4</v>
      </c>
      <c r="G511" s="112"/>
      <c r="H511" s="134"/>
      <c r="I511" s="136"/>
      <c r="J511" s="136"/>
      <c r="K511" s="135"/>
      <c r="L511" s="60">
        <f>IF(A31stdlife="n/a","n/a",IF(L$3&gt;(A31stdlife+$F511),('RFM input'!$K$361*(1+vanilla4)^0.5)-SUM($K511:K511),('RFM input'!$K$361*(1+vanilla4)^0.5)/A31stdlife))</f>
        <v>0</v>
      </c>
      <c r="M511" s="60">
        <f>IF(A31stdlife="n/a","n/a",IF(M$3&gt;(A31stdlife+$F511),('RFM input'!$K$361*(1+vanilla4)^0.5)-SUM($K511:L511),('RFM input'!$K$361*(1+vanilla4)^0.5)/A31stdlife))</f>
        <v>0</v>
      </c>
      <c r="N511" s="60">
        <f>IF(A31stdlife="n/a","n/a",IF(N$3&gt;(A31stdlife+$F511),('RFM input'!$K$361*(1+vanilla4)^0.5)-SUM($K511:M511),('RFM input'!$K$361*(1+vanilla4)^0.5)/A31stdlife))</f>
        <v>0</v>
      </c>
      <c r="O511" s="60">
        <f>IF(A31stdlife="n/a","n/a",IF(O$3&gt;(A31stdlife+$F511),('RFM input'!$K$361*(1+vanilla4)^0.5)-SUM($K511:N511),('RFM input'!$K$361*(1+vanilla4)^0.5)/A31stdlife))</f>
        <v>0</v>
      </c>
      <c r="P511" s="60">
        <f>IF(A31stdlife="n/a","n/a",IF(P$3&gt;(A31stdlife+$F511),('RFM input'!$K$361*(1+vanilla4)^0.5)-SUM($K511:O511),('RFM input'!$K$361*(1+vanilla4)^0.5)/A31stdlife))</f>
        <v>0</v>
      </c>
      <c r="Q511" s="60">
        <f>IF(A31stdlife="n/a","n/a",IF(Q$3&gt;(A31stdlife+$F511),('RFM input'!$K$361*(1+vanilla4)^0.5)-SUM($K511:P511),('RFM input'!$K$361*(1+vanilla4)^0.5)/A31stdlife))</f>
        <v>0</v>
      </c>
      <c r="R511" s="60"/>
      <c r="S511" s="94"/>
      <c r="T511" s="94"/>
      <c r="U511" s="94"/>
      <c r="V511" s="94"/>
      <c r="W511" s="94"/>
      <c r="X511" s="94"/>
      <c r="Y511" s="94"/>
      <c r="Z511" s="94"/>
      <c r="AA511" s="249"/>
    </row>
    <row r="512" spans="1:27" ht="12.75" hidden="1" customHeight="1" outlineLevel="2">
      <c r="A512" s="4"/>
      <c r="B512" s="4"/>
      <c r="C512" s="4"/>
      <c r="D512" s="19"/>
      <c r="E512" s="1292"/>
      <c r="F512" s="78">
        <v>5</v>
      </c>
      <c r="G512" s="20"/>
      <c r="H512" s="134"/>
      <c r="I512" s="136"/>
      <c r="J512" s="136"/>
      <c r="K512" s="136"/>
      <c r="L512" s="135"/>
      <c r="M512" s="60">
        <f>IF(A31stdlife="n/a","n/a",IF(M$3&gt;(A31stdlife+$F512),('RFM input'!$L$361*(1+vanilla5)^0.5)-SUM($L512:L512),('RFM input'!$L$361*(1+vanilla5)^0.5)/A31stdlife))</f>
        <v>0</v>
      </c>
      <c r="N512" s="60">
        <f>IF(A31stdlife="n/a","n/a",IF(N$3&gt;(A31stdlife+$F512),('RFM input'!$L$361*(1+vanilla5)^0.5)-SUM($L512:M512),('RFM input'!$L$361*(1+vanilla5)^0.5)/A31stdlife))</f>
        <v>0</v>
      </c>
      <c r="O512" s="60">
        <f>IF(A31stdlife="n/a","n/a",IF(O$3&gt;(A31stdlife+$F512),('RFM input'!$L$361*(1+vanilla5)^0.5)-SUM($L512:N512),('RFM input'!$L$361*(1+vanilla5)^0.5)/A31stdlife))</f>
        <v>0</v>
      </c>
      <c r="P512" s="60">
        <f>IF(A31stdlife="n/a","n/a",IF(P$3&gt;(A31stdlife+$F512),('RFM input'!$L$361*(1+vanilla5)^0.5)-SUM($L512:O512),('RFM input'!$L$361*(1+vanilla5)^0.5)/A31stdlife))</f>
        <v>0</v>
      </c>
      <c r="Q512" s="60">
        <f>IF(A31stdlife="n/a","n/a",IF(Q$3&gt;(A31stdlife+$F512),('RFM input'!$L$361*(1+vanilla5)^0.5)-SUM($L512:P512),('RFM input'!$L$361*(1+vanilla5)^0.5)/A31stdlife))</f>
        <v>0</v>
      </c>
      <c r="R512" s="60"/>
      <c r="S512" s="94"/>
      <c r="T512" s="94"/>
      <c r="U512" s="94"/>
      <c r="V512" s="94"/>
      <c r="W512" s="94"/>
      <c r="X512" s="94"/>
      <c r="Y512" s="94"/>
      <c r="Z512" s="94"/>
      <c r="AA512" s="249"/>
    </row>
    <row r="513" spans="1:27" ht="12.75" hidden="1" customHeight="1" outlineLevel="2">
      <c r="A513" s="4"/>
      <c r="B513" s="4"/>
      <c r="C513" s="4"/>
      <c r="D513" s="19"/>
      <c r="E513" s="1292"/>
      <c r="F513" s="78">
        <v>6</v>
      </c>
      <c r="G513" s="20"/>
      <c r="H513" s="134"/>
      <c r="I513" s="136"/>
      <c r="J513" s="136"/>
      <c r="K513" s="136"/>
      <c r="L513" s="136"/>
      <c r="M513" s="135"/>
      <c r="N513" s="60">
        <f>IF(A31stdlife="n/a","n/a",IF(N$3&gt;(A31stdlife+$F513),('RFM input'!$M$361*(1+vanilla6)^0.5)-SUM($M513:M513),('RFM input'!$M$361*(1+vanilla6)^0.5)/A31stdlife))</f>
        <v>0</v>
      </c>
      <c r="O513" s="60">
        <f>IF(A31stdlife="n/a","n/a",IF(O$3&gt;(A31stdlife+$F513),('RFM input'!$M$361*(1+vanilla6)^0.5)-SUM($M513:N513),('RFM input'!$M$361*(1+vanilla6)^0.5)/A31stdlife))</f>
        <v>0</v>
      </c>
      <c r="P513" s="60">
        <f>IF(A31stdlife="n/a","n/a",IF(P$3&gt;(A31stdlife+$F513),('RFM input'!$M$361*(1+vanilla6)^0.5)-SUM($M513:O513),('RFM input'!$M$361*(1+vanilla6)^0.5)/A31stdlife))</f>
        <v>0</v>
      </c>
      <c r="Q513" s="60">
        <f>IF(A31stdlife="n/a","n/a",IF(Q$3&gt;(A31stdlife+$F513),('RFM input'!$M$361*(1+vanilla6)^0.5)-SUM($M513:P513),('RFM input'!$M$361*(1+vanilla6)^0.5)/A31stdlife))</f>
        <v>0</v>
      </c>
      <c r="R513" s="60"/>
      <c r="S513" s="94"/>
      <c r="T513" s="94"/>
      <c r="U513" s="94"/>
      <c r="V513" s="94"/>
      <c r="W513" s="94"/>
      <c r="X513" s="94"/>
      <c r="Y513" s="94"/>
      <c r="Z513" s="94"/>
      <c r="AA513" s="249"/>
    </row>
    <row r="514" spans="1:27" ht="12.75" hidden="1" customHeight="1" outlineLevel="2">
      <c r="A514" s="4"/>
      <c r="B514" s="4"/>
      <c r="C514" s="4"/>
      <c r="D514" s="19"/>
      <c r="E514" s="1292"/>
      <c r="F514" s="78">
        <v>7</v>
      </c>
      <c r="G514" s="20"/>
      <c r="H514" s="134"/>
      <c r="I514" s="136"/>
      <c r="J514" s="136"/>
      <c r="K514" s="136"/>
      <c r="L514" s="136"/>
      <c r="M514" s="136"/>
      <c r="N514" s="135"/>
      <c r="O514" s="60">
        <f>IF(A31stdlife="n/a","n/a",IF(O$3&gt;(A31stdlife+$F514),('RFM input'!N$361*(1+vanilla7)^0.5)-SUM($N514:N514),('RFM input'!$N$361*(1+vanilla7)^0.5)/A31stdlife))</f>
        <v>0</v>
      </c>
      <c r="P514" s="60">
        <f>IF(A31stdlife="n/a","n/a",IF(P$3&gt;(A31stdlife+$F514),('RFM input'!O$361*(1+vanilla7)^0.5)-SUM($N514:O514),('RFM input'!$N$361*(1+vanilla7)^0.5)/A31stdlife))</f>
        <v>0</v>
      </c>
      <c r="Q514" s="60">
        <f>IF(A31stdlife="n/a","n/a",IF(Q$3&gt;(A31stdlife+$F514),('RFM input'!P$361*(1+vanilla7)^0.5)-SUM($N514:P514),('RFM input'!$N$361*(1+vanilla7)^0.5)/A31stdlife))</f>
        <v>0</v>
      </c>
      <c r="R514" s="60"/>
      <c r="S514" s="94"/>
      <c r="T514" s="94"/>
      <c r="U514" s="94"/>
      <c r="V514" s="94"/>
      <c r="W514" s="94"/>
      <c r="X514" s="94"/>
      <c r="Y514" s="94"/>
      <c r="Z514" s="94"/>
      <c r="AA514" s="249"/>
    </row>
    <row r="515" spans="1:27" ht="12.75" hidden="1" customHeight="1" outlineLevel="2">
      <c r="A515" s="4"/>
      <c r="B515" s="4"/>
      <c r="C515" s="4"/>
      <c r="D515" s="19"/>
      <c r="E515" s="1292"/>
      <c r="F515" s="78">
        <v>8</v>
      </c>
      <c r="G515" s="20"/>
      <c r="H515" s="134"/>
      <c r="I515" s="136"/>
      <c r="J515" s="136"/>
      <c r="K515" s="136"/>
      <c r="L515" s="136"/>
      <c r="M515" s="136"/>
      <c r="N515" s="136"/>
      <c r="O515" s="135"/>
      <c r="P515" s="60">
        <f>IF(A31stdlife="n/a","n/a",IF(P$3&gt;(A31stdlife+$F515),('RFM input'!$O$361*(1+vanilla8)^0.5)-SUM($O515:O515),('RFM input'!$O$361*(1+vanilla8)^0.5)/A31stdlife))</f>
        <v>0</v>
      </c>
      <c r="Q515" s="60">
        <f>IF(A31stdlife="n/a","n/a",IF(Q$3&gt;(A31stdlife+$F515),('RFM input'!$O$361*(1+vanilla8)^0.5)-SUM($O515:P515),('RFM input'!$O$361*(1+vanilla8)^0.5)/A31stdlife))</f>
        <v>0</v>
      </c>
      <c r="R515" s="60"/>
      <c r="S515" s="94"/>
      <c r="T515" s="94"/>
      <c r="U515" s="94"/>
      <c r="V515" s="94"/>
      <c r="W515" s="94"/>
      <c r="X515" s="94"/>
      <c r="Y515" s="94"/>
      <c r="Z515" s="94"/>
      <c r="AA515" s="249"/>
    </row>
    <row r="516" spans="1:27" ht="12.75" hidden="1" customHeight="1" outlineLevel="2">
      <c r="A516" s="4"/>
      <c r="B516" s="4"/>
      <c r="C516" s="4"/>
      <c r="D516" s="19"/>
      <c r="E516" s="1292"/>
      <c r="F516" s="78">
        <v>9</v>
      </c>
      <c r="G516" s="20"/>
      <c r="H516" s="134"/>
      <c r="I516" s="136"/>
      <c r="J516" s="136"/>
      <c r="K516" s="136"/>
      <c r="L516" s="136"/>
      <c r="M516" s="136"/>
      <c r="N516" s="136"/>
      <c r="O516" s="136"/>
      <c r="P516" s="135"/>
      <c r="Q516" s="60">
        <f>IF(A31stdlife="n/a","n/a",IF(Q$3&gt;(A31stdlife+$F516),('RFM input'!$P$361*(1+vanilla9)^0.5)-SUM($P516:P516),('RFM input'!$P$361*(1+vanilla9)^0.5)/A31stdlife))</f>
        <v>0</v>
      </c>
      <c r="R516" s="60"/>
      <c r="S516" s="94"/>
      <c r="T516" s="94"/>
      <c r="U516" s="94"/>
      <c r="V516" s="94"/>
      <c r="W516" s="94"/>
      <c r="X516" s="94"/>
      <c r="Y516" s="94"/>
      <c r="Z516" s="94"/>
      <c r="AA516" s="249"/>
    </row>
    <row r="517" spans="1:27" ht="12.75" hidden="1" customHeight="1" outlineLevel="2">
      <c r="A517" s="4"/>
      <c r="B517" s="4"/>
      <c r="C517" s="4"/>
      <c r="D517" s="19"/>
      <c r="E517" s="1292"/>
      <c r="F517" s="79">
        <v>10</v>
      </c>
      <c r="G517" s="20"/>
      <c r="H517" s="134"/>
      <c r="I517" s="136"/>
      <c r="J517" s="136"/>
      <c r="K517" s="136"/>
      <c r="L517" s="136"/>
      <c r="M517" s="136"/>
      <c r="N517" s="136"/>
      <c r="O517" s="136"/>
      <c r="P517" s="136"/>
      <c r="Q517" s="135"/>
      <c r="R517" s="60"/>
      <c r="S517" s="94"/>
      <c r="T517" s="94"/>
      <c r="U517" s="94"/>
      <c r="V517" s="94"/>
      <c r="W517" s="94"/>
      <c r="X517" s="94"/>
      <c r="Y517" s="94"/>
      <c r="Z517" s="94"/>
      <c r="AA517" s="249"/>
    </row>
    <row r="518" spans="1:27" hidden="1" outlineLevel="1" collapsed="1">
      <c r="A518" s="4"/>
      <c r="B518" s="4"/>
      <c r="C518" s="4"/>
      <c r="D518" s="218">
        <f>Asset31</f>
        <v>0</v>
      </c>
      <c r="E518" s="4"/>
      <c r="F518" s="4"/>
      <c r="G518" s="112"/>
      <c r="H518" s="435">
        <f>IF('RFM input'!$E$396='RFM input'!$G$395,-'RFM input'!H$431,-SUM(H506:H517))</f>
        <v>0</v>
      </c>
      <c r="I518" s="435">
        <f>IF('RFM input'!$E$396='RFM input'!$G$395,-'RFM input'!I$431,-SUM(I506:I517))</f>
        <v>0</v>
      </c>
      <c r="J518" s="435">
        <f>IF(COUNT($H518:I518)&gt;='RFM input'!$AA$7,0,IF('RFM input'!$E$396='RFM input'!$G$395,-'RFM input'!J$431,-SUM(J506:J517)))</f>
        <v>0</v>
      </c>
      <c r="K518" s="435">
        <f>IF(COUNT($H518:J518)&gt;='RFM input'!$AA$7,0,IF('RFM input'!$E$396='RFM input'!$G$395,-'RFM input'!K$431,-SUM(K506:K517)))</f>
        <v>0</v>
      </c>
      <c r="L518" s="435">
        <f>IF(COUNT($H518:K518)&gt;='RFM input'!$AA$7,0,IF('RFM input'!$E$396='RFM input'!$G$395,-'RFM input'!L$431,-SUM(L506:L517)))</f>
        <v>0</v>
      </c>
      <c r="M518" s="435">
        <f>IF(COUNT($H518:L518)&gt;='RFM input'!$AA$7,0,IF('RFM input'!$E$396='RFM input'!$G$395,-'RFM input'!M$431,-SUM(M506:M517)))</f>
        <v>0</v>
      </c>
      <c r="N518" s="435">
        <f>IF(COUNT($H518:M518)&gt;='RFM input'!$AA$7,0,IF('RFM input'!$E$396='RFM input'!$G$395,-'RFM input'!N$431,-SUM(N506:N517)))</f>
        <v>0</v>
      </c>
      <c r="O518" s="435">
        <f>IF(COUNT($H518:N518)&gt;='RFM input'!$AA$7,0,IF('RFM input'!$E$396='RFM input'!$G$395,-'RFM input'!O$431,-SUM(O506:O517)))</f>
        <v>0</v>
      </c>
      <c r="P518" s="435">
        <f>IF(COUNT($H518:O518)&gt;='RFM input'!$AA$7,0,IF('RFM input'!$E$396='RFM input'!$G$395,-'RFM input'!P$431,-SUM(P506:P517)))</f>
        <v>0</v>
      </c>
      <c r="Q518" s="435">
        <f>IF(COUNT($H518:P518)&gt;='RFM input'!$AA$7,0,IF('RFM input'!$E$396='RFM input'!$G$395,-'RFM input'!Q$431,-SUM(Q506:Q517)))</f>
        <v>0</v>
      </c>
      <c r="R518" s="58"/>
      <c r="S518" s="96"/>
      <c r="T518" s="96"/>
      <c r="U518" s="96"/>
      <c r="V518" s="96"/>
      <c r="W518" s="96"/>
      <c r="X518" s="96"/>
      <c r="Y518" s="96"/>
      <c r="Z518" s="96"/>
      <c r="AA518" s="249"/>
    </row>
    <row r="519" spans="1:27" ht="12.75" hidden="1" customHeight="1" outlineLevel="2">
      <c r="A519" s="4"/>
      <c r="B519" s="4"/>
      <c r="C519" s="219">
        <f>Asset32</f>
        <v>0</v>
      </c>
      <c r="D519" s="146"/>
      <c r="E519" s="25" t="s">
        <v>23</v>
      </c>
      <c r="F519" s="24"/>
      <c r="G519" s="167"/>
      <c r="H519" s="436">
        <f>IF(H$3&gt;A32remlife,A32value-SUM($G519:G519),IF(A32remlife="N/A","n/a",A32value/A32remlife))</f>
        <v>0</v>
      </c>
      <c r="I519" s="436">
        <f>IF(I$3&gt;A32remlife,A32value-SUM($G519:H519),IF(A32remlife="N/A","n/a",A32value/A32remlife))</f>
        <v>0</v>
      </c>
      <c r="J519" s="436">
        <f>IF(J$3&gt;A32remlife,A32value-SUM($G519:I519),IF(A32remlife="N/A","n/a",A32value/A32remlife))</f>
        <v>0</v>
      </c>
      <c r="K519" s="436">
        <f>IF(K$3&gt;A32remlife,A32value-SUM($G519:J519),IF(A32remlife="N/A","n/a",A32value/A32remlife))</f>
        <v>0</v>
      </c>
      <c r="L519" s="436">
        <f>IF(L$3&gt;A32remlife,A32value-SUM($G519:K519),IF(A32remlife="N/A","n/a",A32value/A32remlife))</f>
        <v>0</v>
      </c>
      <c r="M519" s="436">
        <f>IF(M$3&gt;A32remlife,A32value-SUM($G519:L519),IF(A32remlife="N/A","n/a",A32value/A32remlife))</f>
        <v>0</v>
      </c>
      <c r="N519" s="436">
        <f>IF(N$3&gt;A32remlife,A32value-SUM($G519:M519),IF(A32remlife="N/A","n/a",A32value/A32remlife))</f>
        <v>0</v>
      </c>
      <c r="O519" s="436">
        <f>IF(O$3&gt;A32remlife,A32value-SUM($G519:N519),IF(A32remlife="N/A","n/a",A32value/A32remlife))</f>
        <v>0</v>
      </c>
      <c r="P519" s="436">
        <f>IF(P$3&gt;A32remlife,A32value-SUM($G519:O519),IF(A32remlife="N/A","n/a",A32value/A32remlife))</f>
        <v>0</v>
      </c>
      <c r="Q519" s="436">
        <f>IF(Q$3&gt;A32remlife,A32value-SUM($G519:P519),IF(A32remlife="N/A","n/a",A32value/A32remlife))</f>
        <v>0</v>
      </c>
      <c r="R519" s="59"/>
      <c r="S519" s="94"/>
      <c r="T519" s="94"/>
      <c r="U519" s="94"/>
      <c r="V519" s="94"/>
      <c r="W519" s="94"/>
      <c r="X519" s="94"/>
      <c r="Y519" s="94"/>
      <c r="Z519" s="94"/>
      <c r="AA519" s="249"/>
    </row>
    <row r="520" spans="1:27" ht="12.75" hidden="1" customHeight="1" outlineLevel="2">
      <c r="A520" s="4"/>
      <c r="B520" s="4"/>
      <c r="C520" s="4"/>
      <c r="D520" s="19"/>
      <c r="E520" s="1291" t="s">
        <v>50</v>
      </c>
      <c r="F520" s="78"/>
      <c r="G520" s="112"/>
      <c r="H520" s="60"/>
      <c r="I520" s="60"/>
      <c r="J520" s="60"/>
      <c r="K520" s="60"/>
      <c r="L520" s="60"/>
      <c r="M520" s="148"/>
      <c r="N520" s="103"/>
      <c r="O520" s="60"/>
      <c r="P520" s="60"/>
      <c r="Q520" s="60"/>
      <c r="R520" s="60"/>
      <c r="S520" s="94"/>
      <c r="T520" s="94"/>
      <c r="U520" s="94"/>
      <c r="V520" s="94"/>
      <c r="W520" s="94"/>
      <c r="X520" s="94"/>
      <c r="Y520" s="94"/>
      <c r="Z520" s="94"/>
      <c r="AA520" s="249"/>
    </row>
    <row r="521" spans="1:27" ht="12.75" hidden="1" customHeight="1" outlineLevel="2">
      <c r="A521" s="4"/>
      <c r="B521" s="4"/>
      <c r="C521" s="4"/>
      <c r="D521" s="19"/>
      <c r="E521" s="1292"/>
      <c r="F521" s="78">
        <v>1</v>
      </c>
      <c r="G521" s="112"/>
      <c r="H521" s="133"/>
      <c r="I521" s="60">
        <f>IF(A32stdlife="n/a","n/a",IF(I$3&gt;(A32stdlife+$F521),('RFM input'!$H$362*(1+vanilla1)^0.5)-SUM($H521:H521),('RFM input'!$H$362*(1+vanilla1)^0.5)/A32stdlife))</f>
        <v>0</v>
      </c>
      <c r="J521" s="60">
        <f>IF(A32stdlife="n/a","n/a",IF(J$3&gt;(A32stdlife+$F521),('RFM input'!$H$362*(1+vanilla1)^0.5)-SUM($H521:I521),('RFM input'!$H$362*(1+vanilla1)^0.5)/A32stdlife))</f>
        <v>0</v>
      </c>
      <c r="K521" s="60">
        <f>IF(A32stdlife="n/a","n/a",IF(K$3&gt;(A32stdlife+$F521),('RFM input'!$H$362*(1+vanilla1)^0.5)-SUM($H521:J521),('RFM input'!$H$362*(1+vanilla1)^0.5)/A32stdlife))</f>
        <v>0</v>
      </c>
      <c r="L521" s="60">
        <f>IF(A32stdlife="n/a","n/a",IF(L$3&gt;(A32stdlife+$F521),('RFM input'!$H$362*(1+vanilla1)^0.5)-SUM($H521:K521),('RFM input'!$H$362*(1+vanilla1)^0.5)/A32stdlife))</f>
        <v>0</v>
      </c>
      <c r="M521" s="60">
        <f>IF(A32stdlife="n/a","n/a",IF(M$3&gt;(A32stdlife+$F521),('RFM input'!$H$362*(1+vanilla1)^0.5)-SUM($H521:L521),('RFM input'!$H$362*(1+vanilla1)^0.5)/A32stdlife))</f>
        <v>0</v>
      </c>
      <c r="N521" s="60">
        <f>IF(A32stdlife="n/a","n/a",IF(N$3&gt;(A32stdlife+$F521),('RFM input'!$H$362*(1+vanilla1)^0.5)-SUM($H521:M521),('RFM input'!$H$362*(1+vanilla1)^0.5)/A32stdlife))</f>
        <v>0</v>
      </c>
      <c r="O521" s="60">
        <f>IF(A32stdlife="n/a","n/a",IF(O$3&gt;(A32stdlife+$F521),('RFM input'!$H$362*(1+vanilla1)^0.5)-SUM($H521:N521),('RFM input'!$H$362*(1+vanilla1)^0.5)/A32stdlife))</f>
        <v>0</v>
      </c>
      <c r="P521" s="60">
        <f>IF(A32stdlife="n/a","n/a",IF(P$3&gt;(A32stdlife+$F521),('RFM input'!$H$362*(1+vanilla1)^0.5)-SUM($H521:O521),('RFM input'!$H$362*(1+vanilla1)^0.5)/A32stdlife))</f>
        <v>0</v>
      </c>
      <c r="Q521" s="60">
        <f>IF(A32stdlife="n/a","n/a",IF(Q$3&gt;(A32stdlife+$F521),('RFM input'!$H$362*(1+vanilla1)^0.5)-SUM($H521:P521),('RFM input'!$H$362*(1+vanilla1)^0.5)/A32stdlife))</f>
        <v>0</v>
      </c>
      <c r="R521" s="60"/>
      <c r="S521" s="94"/>
      <c r="T521" s="94"/>
      <c r="U521" s="94"/>
      <c r="V521" s="94"/>
      <c r="W521" s="94"/>
      <c r="X521" s="94"/>
      <c r="Y521" s="94"/>
      <c r="Z521" s="94"/>
      <c r="AA521" s="249"/>
    </row>
    <row r="522" spans="1:27" ht="12.75" hidden="1" customHeight="1" outlineLevel="2">
      <c r="A522" s="4"/>
      <c r="B522" s="4"/>
      <c r="C522" s="4"/>
      <c r="D522" s="19"/>
      <c r="E522" s="1292"/>
      <c r="F522" s="78">
        <v>2</v>
      </c>
      <c r="G522" s="112"/>
      <c r="H522" s="134"/>
      <c r="I522" s="135"/>
      <c r="J522" s="60">
        <f>IF(A32stdlife="n/a","n/a",IF(J$3&gt;(A32stdlife+$F522),('RFM input'!$I$362*(1+vanilla2)^0.5)-SUM($I522:I522),('RFM input'!$I$362*(1+vanilla2)^0.5)/A32stdlife))</f>
        <v>0</v>
      </c>
      <c r="K522" s="60">
        <f>IF(A32stdlife="n/a","n/a",IF(K$3&gt;(A32stdlife+$F522),('RFM input'!$I$362*(1+vanilla2)^0.5)-SUM($I522:J522),('RFM input'!$I$362*(1+vanilla2)^0.5)/A32stdlife))</f>
        <v>0</v>
      </c>
      <c r="L522" s="60">
        <f>IF(A32stdlife="n/a","n/a",IF(L$3&gt;(A32stdlife+$F522),('RFM input'!$I$362*(1+vanilla2)^0.5)-SUM($I522:K522),('RFM input'!$I$362*(1+vanilla2)^0.5)/A32stdlife))</f>
        <v>0</v>
      </c>
      <c r="M522" s="60">
        <f>IF(A32stdlife="n/a","n/a",IF(M$3&gt;(A32stdlife+$F522),('RFM input'!$I$362*(1+vanilla2)^0.5)-SUM($I522:L522),('RFM input'!$I$362*(1+vanilla2)^0.5)/A32stdlife))</f>
        <v>0</v>
      </c>
      <c r="N522" s="60">
        <f>IF(A32stdlife="n/a","n/a",IF(N$3&gt;(A32stdlife+$F522),('RFM input'!$I$362*(1+vanilla2)^0.5)-SUM($I522:M522),('RFM input'!$I$362*(1+vanilla2)^0.5)/A32stdlife))</f>
        <v>0</v>
      </c>
      <c r="O522" s="60">
        <f>IF(A32stdlife="n/a","n/a",IF(O$3&gt;(A32stdlife+$F522),('RFM input'!$I$362*(1+vanilla2)^0.5)-SUM($I522:N522),('RFM input'!$I$362*(1+vanilla2)^0.5)/A32stdlife))</f>
        <v>0</v>
      </c>
      <c r="P522" s="60">
        <f>IF(A32stdlife="n/a","n/a",IF(P$3&gt;(A32stdlife+$F522),('RFM input'!$I$362*(1+vanilla2)^0.5)-SUM($I522:O522),('RFM input'!$I$362*(1+vanilla2)^0.5)/A32stdlife))</f>
        <v>0</v>
      </c>
      <c r="Q522" s="60">
        <f>IF(A32stdlife="n/a","n/a",IF(Q$3&gt;(A32stdlife+$F522),('RFM input'!$I$362*(1+vanilla2)^0.5)-SUM($I522:P522),('RFM input'!$I$362*(1+vanilla2)^0.5)/A32stdlife))</f>
        <v>0</v>
      </c>
      <c r="R522" s="60"/>
      <c r="S522" s="94"/>
      <c r="T522" s="94"/>
      <c r="U522" s="94"/>
      <c r="V522" s="94"/>
      <c r="W522" s="94"/>
      <c r="X522" s="94"/>
      <c r="Y522" s="94"/>
      <c r="Z522" s="94"/>
      <c r="AA522" s="249"/>
    </row>
    <row r="523" spans="1:27" ht="12.75" hidden="1" customHeight="1" outlineLevel="2">
      <c r="A523" s="4"/>
      <c r="B523" s="4"/>
      <c r="C523" s="4"/>
      <c r="D523" s="19"/>
      <c r="E523" s="1292"/>
      <c r="F523" s="78">
        <v>3</v>
      </c>
      <c r="G523" s="112"/>
      <c r="H523" s="134"/>
      <c r="I523" s="136"/>
      <c r="J523" s="135"/>
      <c r="K523" s="60">
        <f>IF(A32stdlife="n/a","n/a",IF(K$3&gt;(A32stdlife+$F523),('RFM input'!$J$362*(1+vanilla3)^0.5)-SUM($J523:J523),('RFM input'!$J$362*(1+vanilla3)^0.5)/A32stdlife))</f>
        <v>0</v>
      </c>
      <c r="L523" s="60">
        <f>IF(A32stdlife="n/a","n/a",IF(L$3&gt;(A32stdlife+$F523),('RFM input'!$J$362*(1+vanilla3)^0.5)-SUM($J523:K523),('RFM input'!$J$362*(1+vanilla3)^0.5)/A32stdlife))</f>
        <v>0</v>
      </c>
      <c r="M523" s="60">
        <f>IF(A32stdlife="n/a","n/a",IF(M$3&gt;(A32stdlife+$F523),('RFM input'!$J$362*(1+vanilla3)^0.5)-SUM($J523:L523),('RFM input'!$J$362*(1+vanilla3)^0.5)/A32stdlife))</f>
        <v>0</v>
      </c>
      <c r="N523" s="60">
        <f>IF(A32stdlife="n/a","n/a",IF(N$3&gt;(A32stdlife+$F523),('RFM input'!$J$362*(1+vanilla3)^0.5)-SUM($J523:M523),('RFM input'!$J$362*(1+vanilla3)^0.5)/A32stdlife))</f>
        <v>0</v>
      </c>
      <c r="O523" s="60">
        <f>IF(A32stdlife="n/a","n/a",IF(O$3&gt;(A32stdlife+$F523),('RFM input'!$J$362*(1+vanilla3)^0.5)-SUM($J523:N523),('RFM input'!$J$362*(1+vanilla3)^0.5)/A32stdlife))</f>
        <v>0</v>
      </c>
      <c r="P523" s="60">
        <f>IF(A32stdlife="n/a","n/a",IF(P$3&gt;(A32stdlife+$F523),('RFM input'!$J$362*(1+vanilla3)^0.5)-SUM($J523:O523),('RFM input'!$J$362*(1+vanilla3)^0.5)/A32stdlife))</f>
        <v>0</v>
      </c>
      <c r="Q523" s="60">
        <f>IF(A32stdlife="n/a","n/a",IF(Q$3&gt;(A32stdlife+$F523),('RFM input'!$J$362*(1+vanilla3)^0.5)-SUM($J523:P523),('RFM input'!$J$362*(1+vanilla3)^0.5)/A32stdlife))</f>
        <v>0</v>
      </c>
      <c r="R523" s="60"/>
      <c r="S523" s="94"/>
      <c r="T523" s="94"/>
      <c r="U523" s="94"/>
      <c r="V523" s="94"/>
      <c r="W523" s="94"/>
      <c r="X523" s="94"/>
      <c r="Y523" s="94"/>
      <c r="Z523" s="94"/>
      <c r="AA523" s="249"/>
    </row>
    <row r="524" spans="1:27" ht="12.75" hidden="1" customHeight="1" outlineLevel="2">
      <c r="A524" s="4"/>
      <c r="B524" s="4"/>
      <c r="C524" s="4"/>
      <c r="D524" s="19"/>
      <c r="E524" s="1292"/>
      <c r="F524" s="78">
        <v>4</v>
      </c>
      <c r="G524" s="112"/>
      <c r="H524" s="134"/>
      <c r="I524" s="136"/>
      <c r="J524" s="136"/>
      <c r="K524" s="135"/>
      <c r="L524" s="60">
        <f>IF(A32stdlife="n/a","n/a",IF(L$3&gt;(A32stdlife+$F524),('RFM input'!$K$362*(1+vanilla4)^0.5)-SUM($K524:K524),('RFM input'!$K$362*(1+vanilla4)^0.5)/A32stdlife))</f>
        <v>0</v>
      </c>
      <c r="M524" s="60">
        <f>IF(A32stdlife="n/a","n/a",IF(M$3&gt;(A32stdlife+$F524),('RFM input'!$K$362*(1+vanilla4)^0.5)-SUM($K524:L524),('RFM input'!$K$362*(1+vanilla4)^0.5)/A32stdlife))</f>
        <v>0</v>
      </c>
      <c r="N524" s="60">
        <f>IF(A32stdlife="n/a","n/a",IF(N$3&gt;(A32stdlife+$F524),('RFM input'!$K$362*(1+vanilla4)^0.5)-SUM($K524:M524),('RFM input'!$K$362*(1+vanilla4)^0.5)/A32stdlife))</f>
        <v>0</v>
      </c>
      <c r="O524" s="60">
        <f>IF(A32stdlife="n/a","n/a",IF(O$3&gt;(A32stdlife+$F524),('RFM input'!$K$362*(1+vanilla4)^0.5)-SUM($K524:N524),('RFM input'!$K$362*(1+vanilla4)^0.5)/A32stdlife))</f>
        <v>0</v>
      </c>
      <c r="P524" s="60">
        <f>IF(A32stdlife="n/a","n/a",IF(P$3&gt;(A32stdlife+$F524),('RFM input'!$K$362*(1+vanilla4)^0.5)-SUM($K524:O524),('RFM input'!$K$362*(1+vanilla4)^0.5)/A32stdlife))</f>
        <v>0</v>
      </c>
      <c r="Q524" s="60">
        <f>IF(A32stdlife="n/a","n/a",IF(Q$3&gt;(A32stdlife+$F524),('RFM input'!$K$362*(1+vanilla4)^0.5)-SUM($K524:P524),('RFM input'!$K$362*(1+vanilla4)^0.5)/A32stdlife))</f>
        <v>0</v>
      </c>
      <c r="R524" s="60"/>
      <c r="S524" s="94"/>
      <c r="T524" s="94"/>
      <c r="U524" s="94"/>
      <c r="V524" s="94"/>
      <c r="W524" s="94"/>
      <c r="X524" s="94"/>
      <c r="Y524" s="94"/>
      <c r="Z524" s="94"/>
      <c r="AA524" s="249"/>
    </row>
    <row r="525" spans="1:27" ht="12.75" hidden="1" customHeight="1" outlineLevel="2">
      <c r="A525" s="4"/>
      <c r="B525" s="4"/>
      <c r="C525" s="4"/>
      <c r="D525" s="19"/>
      <c r="E525" s="1292"/>
      <c r="F525" s="78">
        <v>5</v>
      </c>
      <c r="G525" s="20"/>
      <c r="H525" s="134"/>
      <c r="I525" s="136"/>
      <c r="J525" s="136"/>
      <c r="K525" s="136"/>
      <c r="L525" s="135"/>
      <c r="M525" s="60">
        <f>IF(A32stdlife="n/a","n/a",IF(M$3&gt;(A32stdlife+$F525),('RFM input'!$L$362*(1+vanilla5)^0.5)-SUM($L525:L525),('RFM input'!$L$362*(1+vanilla5)^0.5)/A32stdlife))</f>
        <v>0</v>
      </c>
      <c r="N525" s="60">
        <f>IF(A32stdlife="n/a","n/a",IF(N$3&gt;(A32stdlife+$F525),('RFM input'!$L$362*(1+vanilla5)^0.5)-SUM($L525:M525),('RFM input'!$L$362*(1+vanilla5)^0.5)/A32stdlife))</f>
        <v>0</v>
      </c>
      <c r="O525" s="60">
        <f>IF(A32stdlife="n/a","n/a",IF(O$3&gt;(A32stdlife+$F525),('RFM input'!$L$362*(1+vanilla5)^0.5)-SUM($L525:N525),('RFM input'!$L$362*(1+vanilla5)^0.5)/A32stdlife))</f>
        <v>0</v>
      </c>
      <c r="P525" s="60">
        <f>IF(A32stdlife="n/a","n/a",IF(P$3&gt;(A32stdlife+$F525),('RFM input'!$L$362*(1+vanilla5)^0.5)-SUM($L525:O525),('RFM input'!$L$362*(1+vanilla5)^0.5)/A32stdlife))</f>
        <v>0</v>
      </c>
      <c r="Q525" s="60">
        <f>IF(A32stdlife="n/a","n/a",IF(Q$3&gt;(A32stdlife+$F525),('RFM input'!$L$362*(1+vanilla5)^0.5)-SUM($L525:P525),('RFM input'!$L$362*(1+vanilla5)^0.5)/A32stdlife))</f>
        <v>0</v>
      </c>
      <c r="R525" s="60"/>
      <c r="S525" s="94"/>
      <c r="T525" s="94"/>
      <c r="U525" s="94"/>
      <c r="V525" s="94"/>
      <c r="W525" s="94"/>
      <c r="X525" s="94"/>
      <c r="Y525" s="94"/>
      <c r="Z525" s="94"/>
      <c r="AA525" s="249"/>
    </row>
    <row r="526" spans="1:27" ht="12.75" hidden="1" customHeight="1" outlineLevel="2">
      <c r="A526" s="4"/>
      <c r="B526" s="4"/>
      <c r="C526" s="4"/>
      <c r="D526" s="19"/>
      <c r="E526" s="1292"/>
      <c r="F526" s="78">
        <v>6</v>
      </c>
      <c r="G526" s="20"/>
      <c r="H526" s="134"/>
      <c r="I526" s="136"/>
      <c r="J526" s="136"/>
      <c r="K526" s="136"/>
      <c r="L526" s="136"/>
      <c r="M526" s="135"/>
      <c r="N526" s="60">
        <f>IF(A32stdlife="n/a","n/a",IF(N$3&gt;(A32stdlife+$F526),('RFM input'!$M$362*(1+vanilla6)^0.5)-SUM($M526:M526),('RFM input'!$M$362*(1+vanilla6)^0.5)/A32stdlife))</f>
        <v>0</v>
      </c>
      <c r="O526" s="60">
        <f>IF(A32stdlife="n/a","n/a",IF(O$3&gt;(A32stdlife+$F526),('RFM input'!$M$362*(1+vanilla6)^0.5)-SUM($M526:N526),('RFM input'!$M$362*(1+vanilla6)^0.5)/A32stdlife))</f>
        <v>0</v>
      </c>
      <c r="P526" s="60">
        <f>IF(A32stdlife="n/a","n/a",IF(P$3&gt;(A32stdlife+$F526),('RFM input'!$M$362*(1+vanilla6)^0.5)-SUM($M526:O526),('RFM input'!$M$362*(1+vanilla6)^0.5)/A32stdlife))</f>
        <v>0</v>
      </c>
      <c r="Q526" s="60">
        <f>IF(A32stdlife="n/a","n/a",IF(Q$3&gt;(A32stdlife+$F526),('RFM input'!$M$362*(1+vanilla6)^0.5)-SUM($M526:P526),('RFM input'!$M$362*(1+vanilla6)^0.5)/A32stdlife))</f>
        <v>0</v>
      </c>
      <c r="R526" s="60"/>
      <c r="S526" s="94"/>
      <c r="T526" s="94"/>
      <c r="U526" s="94"/>
      <c r="V526" s="94"/>
      <c r="W526" s="94"/>
      <c r="X526" s="94"/>
      <c r="Y526" s="94"/>
      <c r="Z526" s="94"/>
      <c r="AA526" s="249"/>
    </row>
    <row r="527" spans="1:27" ht="12.75" hidden="1" customHeight="1" outlineLevel="2">
      <c r="A527" s="4"/>
      <c r="B527" s="4"/>
      <c r="C527" s="4"/>
      <c r="D527" s="19"/>
      <c r="E527" s="1292"/>
      <c r="F527" s="78">
        <v>7</v>
      </c>
      <c r="G527" s="20"/>
      <c r="H527" s="134"/>
      <c r="I527" s="136"/>
      <c r="J527" s="136"/>
      <c r="K527" s="136"/>
      <c r="L527" s="136"/>
      <c r="M527" s="136"/>
      <c r="N527" s="135"/>
      <c r="O527" s="60">
        <f>IF(A32stdlife="n/a","n/a",IF(O$3&gt;(A32stdlife+$F527),('RFM input'!N$362*(1+vanilla7)^0.5)-SUM($N527:N527),('RFM input'!$N$362*(1+vanilla7)^0.5)/A32stdlife))</f>
        <v>0</v>
      </c>
      <c r="P527" s="60">
        <f>IF(A32stdlife="n/a","n/a",IF(P$3&gt;(A32stdlife+$F527),('RFM input'!O$362*(1+vanilla7)^0.5)-SUM($N527:O527),('RFM input'!$N$362*(1+vanilla7)^0.5)/A32stdlife))</f>
        <v>0</v>
      </c>
      <c r="Q527" s="60">
        <f>IF(A32stdlife="n/a","n/a",IF(Q$3&gt;(A32stdlife+$F527),('RFM input'!P$362*(1+vanilla7)^0.5)-SUM($N527:P527),('RFM input'!$N$362*(1+vanilla7)^0.5)/A32stdlife))</f>
        <v>0</v>
      </c>
      <c r="R527" s="60"/>
      <c r="S527" s="94"/>
      <c r="T527" s="94"/>
      <c r="U527" s="94"/>
      <c r="V527" s="94"/>
      <c r="W527" s="94"/>
      <c r="X527" s="94"/>
      <c r="Y527" s="94"/>
      <c r="Z527" s="94"/>
      <c r="AA527" s="249"/>
    </row>
    <row r="528" spans="1:27" ht="12.75" hidden="1" customHeight="1" outlineLevel="2">
      <c r="A528" s="4"/>
      <c r="B528" s="4"/>
      <c r="C528" s="4"/>
      <c r="D528" s="19"/>
      <c r="E528" s="1292"/>
      <c r="F528" s="78">
        <v>8</v>
      </c>
      <c r="G528" s="20"/>
      <c r="H528" s="134"/>
      <c r="I528" s="136"/>
      <c r="J528" s="136"/>
      <c r="K528" s="136"/>
      <c r="L528" s="136"/>
      <c r="M528" s="136"/>
      <c r="N528" s="136"/>
      <c r="O528" s="135"/>
      <c r="P528" s="60">
        <f>IF(A32stdlife="n/a","n/a",IF(P$3&gt;(A32stdlife+$F528),('RFM input'!$O$362*(1+vanilla8)^0.5)-SUM($O528:O528),('RFM input'!$O$362*(1+vanilla8)^0.5)/A32stdlife))</f>
        <v>0</v>
      </c>
      <c r="Q528" s="60">
        <f>IF(A32stdlife="n/a","n/a",IF(Q$3&gt;(A32stdlife+$F528),('RFM input'!$O$362*(1+vanilla8)^0.5)-SUM($O528:P528),('RFM input'!$O$362*(1+vanilla8)^0.5)/A32stdlife))</f>
        <v>0</v>
      </c>
      <c r="R528" s="60"/>
      <c r="S528" s="94"/>
      <c r="T528" s="94"/>
      <c r="U528" s="94"/>
      <c r="V528" s="94"/>
      <c r="W528" s="94"/>
      <c r="X528" s="94"/>
      <c r="Y528" s="94"/>
      <c r="Z528" s="94"/>
      <c r="AA528" s="249"/>
    </row>
    <row r="529" spans="1:27" ht="12.75" hidden="1" customHeight="1" outlineLevel="2">
      <c r="A529" s="4"/>
      <c r="B529" s="4"/>
      <c r="C529" s="4"/>
      <c r="D529" s="19"/>
      <c r="E529" s="1292"/>
      <c r="F529" s="78">
        <v>9</v>
      </c>
      <c r="G529" s="20"/>
      <c r="H529" s="134"/>
      <c r="I529" s="136"/>
      <c r="J529" s="136"/>
      <c r="K529" s="136"/>
      <c r="L529" s="136"/>
      <c r="M529" s="136"/>
      <c r="N529" s="136"/>
      <c r="O529" s="136"/>
      <c r="P529" s="135"/>
      <c r="Q529" s="60">
        <f>IF(A32stdlife="n/a","n/a",IF(Q$3&gt;(A32stdlife+$F529),('RFM input'!$P$362*(1+vanilla9)^0.5)-SUM($P529:P529),('RFM input'!$P$362*(1+vanilla9)^0.5)/A32stdlife))</f>
        <v>0</v>
      </c>
      <c r="R529" s="60"/>
      <c r="S529" s="94"/>
      <c r="T529" s="94"/>
      <c r="U529" s="94"/>
      <c r="V529" s="94"/>
      <c r="W529" s="94"/>
      <c r="X529" s="94"/>
      <c r="Y529" s="94"/>
      <c r="Z529" s="94"/>
      <c r="AA529" s="249"/>
    </row>
    <row r="530" spans="1:27" ht="12.75" hidden="1" customHeight="1" outlineLevel="2">
      <c r="A530" s="4"/>
      <c r="B530" s="4"/>
      <c r="C530" s="4"/>
      <c r="D530" s="19"/>
      <c r="E530" s="1292"/>
      <c r="F530" s="79">
        <v>10</v>
      </c>
      <c r="G530" s="20"/>
      <c r="H530" s="134"/>
      <c r="I530" s="136"/>
      <c r="J530" s="136"/>
      <c r="K530" s="136"/>
      <c r="L530" s="136"/>
      <c r="M530" s="136"/>
      <c r="N530" s="136"/>
      <c r="O530" s="136"/>
      <c r="P530" s="136"/>
      <c r="Q530" s="135"/>
      <c r="R530" s="60"/>
      <c r="S530" s="94"/>
      <c r="T530" s="94"/>
      <c r="U530" s="94"/>
      <c r="V530" s="94"/>
      <c r="W530" s="94"/>
      <c r="X530" s="94"/>
      <c r="Y530" s="94"/>
      <c r="Z530" s="94"/>
      <c r="AA530" s="249"/>
    </row>
    <row r="531" spans="1:27" hidden="1" outlineLevel="1" collapsed="1">
      <c r="A531" s="4"/>
      <c r="B531" s="4"/>
      <c r="C531" s="4"/>
      <c r="D531" s="218">
        <f>Asset32</f>
        <v>0</v>
      </c>
      <c r="E531" s="4"/>
      <c r="F531" s="4"/>
      <c r="G531" s="112"/>
      <c r="H531" s="435">
        <f>IF('RFM input'!$E$396='RFM input'!$G$395,-'RFM input'!H$432,-SUM(H519:H530))</f>
        <v>0</v>
      </c>
      <c r="I531" s="435">
        <f>IF('RFM input'!$E$396='RFM input'!$G$395,-'RFM input'!I$432,-SUM(I519:I530))</f>
        <v>0</v>
      </c>
      <c r="J531" s="435">
        <f>IF(COUNT($H531:I531)&gt;='RFM input'!$AA$7,0,IF('RFM input'!$E$396='RFM input'!$G$395,-'RFM input'!J$432,-SUM(J519:J530)))</f>
        <v>0</v>
      </c>
      <c r="K531" s="435">
        <f>IF(COUNT($H531:J531)&gt;='RFM input'!$AA$7,0,IF('RFM input'!$E$396='RFM input'!$G$395,-'RFM input'!K$432,-SUM(K519:K530)))</f>
        <v>0</v>
      </c>
      <c r="L531" s="435">
        <f>IF(COUNT($H531:K531)&gt;='RFM input'!$AA$7,0,IF('RFM input'!$E$396='RFM input'!$G$395,-'RFM input'!L$432,-SUM(L519:L530)))</f>
        <v>0</v>
      </c>
      <c r="M531" s="435">
        <f>IF(COUNT($H531:L531)&gt;='RFM input'!$AA$7,0,IF('RFM input'!$E$396='RFM input'!$G$395,-'RFM input'!M$432,-SUM(M519:M530)))</f>
        <v>0</v>
      </c>
      <c r="N531" s="435">
        <f>IF(COUNT($H531:M531)&gt;='RFM input'!$AA$7,0,IF('RFM input'!$E$396='RFM input'!$G$395,-'RFM input'!N$432,-SUM(N519:N530)))</f>
        <v>0</v>
      </c>
      <c r="O531" s="435">
        <f>IF(COUNT($H531:N531)&gt;='RFM input'!$AA$7,0,IF('RFM input'!$E$396='RFM input'!$G$395,-'RFM input'!O$432,-SUM(O519:O530)))</f>
        <v>0</v>
      </c>
      <c r="P531" s="435">
        <f>IF(COUNT($H531:O531)&gt;='RFM input'!$AA$7,0,IF('RFM input'!$E$396='RFM input'!$G$395,-'RFM input'!P$432,-SUM(P519:P530)))</f>
        <v>0</v>
      </c>
      <c r="Q531" s="435">
        <f>IF(COUNT($H531:P531)&gt;='RFM input'!$AA$7,0,IF('RFM input'!$E$396='RFM input'!$G$395,-'RFM input'!Q$432,-SUM(Q519:Q530)))</f>
        <v>0</v>
      </c>
      <c r="R531" s="58"/>
      <c r="S531" s="96"/>
      <c r="T531" s="96"/>
      <c r="U531" s="96"/>
      <c r="V531" s="96"/>
      <c r="W531" s="96"/>
      <c r="X531" s="96"/>
      <c r="Y531" s="96"/>
      <c r="Z531" s="96"/>
      <c r="AA531" s="249"/>
    </row>
    <row r="532" spans="1:27" ht="12.75" hidden="1" customHeight="1" outlineLevel="2">
      <c r="A532" s="4"/>
      <c r="B532" s="4"/>
      <c r="C532" s="219">
        <f>Asset33</f>
        <v>0</v>
      </c>
      <c r="D532" s="146"/>
      <c r="E532" s="25" t="s">
        <v>23</v>
      </c>
      <c r="F532" s="24"/>
      <c r="G532" s="167"/>
      <c r="H532" s="436">
        <f>IF(H$3&gt;A33remlife,A33value-SUM($G532:G532),IF(A33remlife="N/A","n/a",A33value/A33remlife))</f>
        <v>0</v>
      </c>
      <c r="I532" s="436">
        <f>IF(I$3&gt;A33remlife,A33value-SUM($G532:H532),IF(A33remlife="N/A","n/a",A33value/A33remlife))</f>
        <v>0</v>
      </c>
      <c r="J532" s="436">
        <f>IF(J$3&gt;A33remlife,A33value-SUM($G532:I532),IF(A33remlife="N/A","n/a",A33value/A33remlife))</f>
        <v>0</v>
      </c>
      <c r="K532" s="436">
        <f>IF(K$3&gt;A33remlife,A33value-SUM($G532:J532),IF(A33remlife="N/A","n/a",A33value/A33remlife))</f>
        <v>0</v>
      </c>
      <c r="L532" s="436">
        <f>IF(L$3&gt;A33remlife,A33value-SUM($G532:K532),IF(A33remlife="N/A","n/a",A33value/A33remlife))</f>
        <v>0</v>
      </c>
      <c r="M532" s="436">
        <f>IF(M$3&gt;A33remlife,A33value-SUM($G532:L532),IF(A33remlife="N/A","n/a",A33value/A33remlife))</f>
        <v>0</v>
      </c>
      <c r="N532" s="436">
        <f>IF(N$3&gt;A33remlife,A33value-SUM($G532:M532),IF(A33remlife="N/A","n/a",A33value/A33remlife))</f>
        <v>0</v>
      </c>
      <c r="O532" s="436">
        <f>IF(O$3&gt;A33remlife,A33value-SUM($G532:N532),IF(A33remlife="N/A","n/a",A33value/A33remlife))</f>
        <v>0</v>
      </c>
      <c r="P532" s="436">
        <f>IF(P$3&gt;A33remlife,A33value-SUM($G532:O532),IF(A33remlife="N/A","n/a",A33value/A33remlife))</f>
        <v>0</v>
      </c>
      <c r="Q532" s="436">
        <f>IF(Q$3&gt;A33remlife,A33value-SUM($G532:P532),IF(A33remlife="N/A","n/a",A33value/A33remlife))</f>
        <v>0</v>
      </c>
      <c r="R532" s="59"/>
      <c r="S532" s="94"/>
      <c r="T532" s="94"/>
      <c r="U532" s="94"/>
      <c r="V532" s="94"/>
      <c r="W532" s="94"/>
      <c r="X532" s="94"/>
      <c r="Y532" s="94"/>
      <c r="Z532" s="94"/>
      <c r="AA532" s="249"/>
    </row>
    <row r="533" spans="1:27" ht="12.75" hidden="1" customHeight="1" outlineLevel="2">
      <c r="A533" s="4"/>
      <c r="B533" s="4"/>
      <c r="C533" s="4"/>
      <c r="D533" s="19"/>
      <c r="E533" s="1291" t="s">
        <v>50</v>
      </c>
      <c r="F533" s="78"/>
      <c r="G533" s="112"/>
      <c r="H533" s="60"/>
      <c r="I533" s="60"/>
      <c r="J533" s="60"/>
      <c r="K533" s="60"/>
      <c r="L533" s="60"/>
      <c r="M533" s="148"/>
      <c r="N533" s="103"/>
      <c r="O533" s="60"/>
      <c r="P533" s="60"/>
      <c r="Q533" s="60"/>
      <c r="R533" s="60"/>
      <c r="S533" s="94"/>
      <c r="T533" s="94"/>
      <c r="U533" s="94"/>
      <c r="V533" s="94"/>
      <c r="W533" s="94"/>
      <c r="X533" s="94"/>
      <c r="Y533" s="94"/>
      <c r="Z533" s="94"/>
      <c r="AA533" s="249"/>
    </row>
    <row r="534" spans="1:27" ht="12.75" hidden="1" customHeight="1" outlineLevel="2">
      <c r="A534" s="4"/>
      <c r="B534" s="4"/>
      <c r="C534" s="4"/>
      <c r="D534" s="19"/>
      <c r="E534" s="1292"/>
      <c r="F534" s="78">
        <v>1</v>
      </c>
      <c r="G534" s="112"/>
      <c r="H534" s="133"/>
      <c r="I534" s="60">
        <f>IF(A33stdlife="n/a","n/a",IF(I$3&gt;(A33stdlife+$F534),('RFM input'!$H$363*(1+vanilla1)^0.5)-SUM($H534:H534),('RFM input'!$H$363*(1+vanilla1)^0.5)/A33stdlife))</f>
        <v>0</v>
      </c>
      <c r="J534" s="60">
        <f>IF(A33stdlife="n/a","n/a",IF(J$3&gt;(A33stdlife+$F534),('RFM input'!$H$363*(1+vanilla1)^0.5)-SUM($H534:I534),('RFM input'!$H$363*(1+vanilla1)^0.5)/A33stdlife))</f>
        <v>0</v>
      </c>
      <c r="K534" s="60">
        <f>IF(A33stdlife="n/a","n/a",IF(K$3&gt;(A33stdlife+$F534),('RFM input'!$H$363*(1+vanilla1)^0.5)-SUM($H534:J534),('RFM input'!$H$363*(1+vanilla1)^0.5)/A33stdlife))</f>
        <v>0</v>
      </c>
      <c r="L534" s="60">
        <f>IF(A33stdlife="n/a","n/a",IF(L$3&gt;(A33stdlife+$F534),('RFM input'!$H$363*(1+vanilla1)^0.5)-SUM($H534:K534),('RFM input'!$H$363*(1+vanilla1)^0.5)/A33stdlife))</f>
        <v>0</v>
      </c>
      <c r="M534" s="60">
        <f>IF(A33stdlife="n/a","n/a",IF(M$3&gt;(A33stdlife+$F534),('RFM input'!$H$363*(1+vanilla1)^0.5)-SUM($H534:L534),('RFM input'!$H$363*(1+vanilla1)^0.5)/A33stdlife))</f>
        <v>0</v>
      </c>
      <c r="N534" s="60">
        <f>IF(A33stdlife="n/a","n/a",IF(N$3&gt;(A33stdlife+$F534),('RFM input'!$H$363*(1+vanilla1)^0.5)-SUM($H534:M534),('RFM input'!$H$363*(1+vanilla1)^0.5)/A33stdlife))</f>
        <v>0</v>
      </c>
      <c r="O534" s="60">
        <f>IF(A33stdlife="n/a","n/a",IF(O$3&gt;(A33stdlife+$F534),('RFM input'!$H$363*(1+vanilla1)^0.5)-SUM($H534:N534),('RFM input'!$H$363*(1+vanilla1)^0.5)/A33stdlife))</f>
        <v>0</v>
      </c>
      <c r="P534" s="60">
        <f>IF(A33stdlife="n/a","n/a",IF(P$3&gt;(A33stdlife+$F534),('RFM input'!$H$363*(1+vanilla1)^0.5)-SUM($H534:O534),('RFM input'!$H$363*(1+vanilla1)^0.5)/A33stdlife))</f>
        <v>0</v>
      </c>
      <c r="Q534" s="60">
        <f>IF(A33stdlife="n/a","n/a",IF(Q$3&gt;(A33stdlife+$F534),('RFM input'!$H$363*(1+vanilla1)^0.5)-SUM($H534:P534),('RFM input'!$H$363*(1+vanilla1)^0.5)/A33stdlife))</f>
        <v>0</v>
      </c>
      <c r="R534" s="60"/>
      <c r="S534" s="94"/>
      <c r="T534" s="94"/>
      <c r="U534" s="94"/>
      <c r="V534" s="94"/>
      <c r="W534" s="94"/>
      <c r="X534" s="94"/>
      <c r="Y534" s="94"/>
      <c r="Z534" s="94"/>
      <c r="AA534" s="249"/>
    </row>
    <row r="535" spans="1:27" ht="12.75" hidden="1" customHeight="1" outlineLevel="2">
      <c r="A535" s="4"/>
      <c r="B535" s="4"/>
      <c r="C535" s="4"/>
      <c r="D535" s="19"/>
      <c r="E535" s="1292"/>
      <c r="F535" s="78">
        <v>2</v>
      </c>
      <c r="G535" s="112"/>
      <c r="H535" s="134"/>
      <c r="I535" s="135"/>
      <c r="J535" s="60">
        <f>IF(A33stdlife="n/a","n/a",IF(J$3&gt;(A33stdlife+$F535),('RFM input'!$I$363*(1+vanilla2)^0.5)-SUM($I535:I535),('RFM input'!$I$363*(1+vanilla2)^0.5)/A33stdlife))</f>
        <v>0</v>
      </c>
      <c r="K535" s="60">
        <f>IF(A33stdlife="n/a","n/a",IF(K$3&gt;(A33stdlife+$F535),('RFM input'!$I$363*(1+vanilla2)^0.5)-SUM($I535:J535),('RFM input'!$I$363*(1+vanilla2)^0.5)/A33stdlife))</f>
        <v>0</v>
      </c>
      <c r="L535" s="60">
        <f>IF(A33stdlife="n/a","n/a",IF(L$3&gt;(A33stdlife+$F535),('RFM input'!$I$363*(1+vanilla2)^0.5)-SUM($I535:K535),('RFM input'!$I$363*(1+vanilla2)^0.5)/A33stdlife))</f>
        <v>0</v>
      </c>
      <c r="M535" s="60">
        <f>IF(A33stdlife="n/a","n/a",IF(M$3&gt;(A33stdlife+$F535),('RFM input'!$I$363*(1+vanilla2)^0.5)-SUM($I535:L535),('RFM input'!$I$363*(1+vanilla2)^0.5)/A33stdlife))</f>
        <v>0</v>
      </c>
      <c r="N535" s="60">
        <f>IF(A33stdlife="n/a","n/a",IF(N$3&gt;(A33stdlife+$F535),('RFM input'!$I$363*(1+vanilla2)^0.5)-SUM($I535:M535),('RFM input'!$I$363*(1+vanilla2)^0.5)/A33stdlife))</f>
        <v>0</v>
      </c>
      <c r="O535" s="60">
        <f>IF(A33stdlife="n/a","n/a",IF(O$3&gt;(A33stdlife+$F535),('RFM input'!$I$363*(1+vanilla2)^0.5)-SUM($I535:N535),('RFM input'!$I$363*(1+vanilla2)^0.5)/A33stdlife))</f>
        <v>0</v>
      </c>
      <c r="P535" s="60">
        <f>IF(A33stdlife="n/a","n/a",IF(P$3&gt;(A33stdlife+$F535),('RFM input'!$I$363*(1+vanilla2)^0.5)-SUM($I535:O535),('RFM input'!$I$363*(1+vanilla2)^0.5)/A33stdlife))</f>
        <v>0</v>
      </c>
      <c r="Q535" s="60">
        <f>IF(A33stdlife="n/a","n/a",IF(Q$3&gt;(A33stdlife+$F535),('RFM input'!$I$363*(1+vanilla2)^0.5)-SUM($I535:P535),('RFM input'!$I$363*(1+vanilla2)^0.5)/A33stdlife))</f>
        <v>0</v>
      </c>
      <c r="R535" s="60"/>
      <c r="S535" s="94"/>
      <c r="T535" s="94"/>
      <c r="U535" s="94"/>
      <c r="V535" s="94"/>
      <c r="W535" s="94"/>
      <c r="X535" s="94"/>
      <c r="Y535" s="94"/>
      <c r="Z535" s="94"/>
      <c r="AA535" s="249"/>
    </row>
    <row r="536" spans="1:27" ht="12.75" hidden="1" customHeight="1" outlineLevel="2">
      <c r="A536" s="4"/>
      <c r="B536" s="4"/>
      <c r="C536" s="4"/>
      <c r="D536" s="19"/>
      <c r="E536" s="1292"/>
      <c r="F536" s="78">
        <v>3</v>
      </c>
      <c r="G536" s="112"/>
      <c r="H536" s="134"/>
      <c r="I536" s="136"/>
      <c r="J536" s="135"/>
      <c r="K536" s="60">
        <f>IF(A33stdlife="n/a","n/a",IF(K$3&gt;(A33stdlife+$F536),('RFM input'!$J$363*(1+vanilla3)^0.5)-SUM($J536:J536),('RFM input'!$J$363*(1+vanilla3)^0.5)/A33stdlife))</f>
        <v>0</v>
      </c>
      <c r="L536" s="60">
        <f>IF(A33stdlife="n/a","n/a",IF(L$3&gt;(A33stdlife+$F536),('RFM input'!$J$363*(1+vanilla3)^0.5)-SUM($J536:K536),('RFM input'!$J$363*(1+vanilla3)^0.5)/A33stdlife))</f>
        <v>0</v>
      </c>
      <c r="M536" s="60">
        <f>IF(A33stdlife="n/a","n/a",IF(M$3&gt;(A33stdlife+$F536),('RFM input'!$J$363*(1+vanilla3)^0.5)-SUM($J536:L536),('RFM input'!$J$363*(1+vanilla3)^0.5)/A33stdlife))</f>
        <v>0</v>
      </c>
      <c r="N536" s="60">
        <f>IF(A33stdlife="n/a","n/a",IF(N$3&gt;(A33stdlife+$F536),('RFM input'!$J$363*(1+vanilla3)^0.5)-SUM($J536:M536),('RFM input'!$J$363*(1+vanilla3)^0.5)/A33stdlife))</f>
        <v>0</v>
      </c>
      <c r="O536" s="60">
        <f>IF(A33stdlife="n/a","n/a",IF(O$3&gt;(A33stdlife+$F536),('RFM input'!$J$363*(1+vanilla3)^0.5)-SUM($J536:N536),('RFM input'!$J$363*(1+vanilla3)^0.5)/A33stdlife))</f>
        <v>0</v>
      </c>
      <c r="P536" s="60">
        <f>IF(A33stdlife="n/a","n/a",IF(P$3&gt;(A33stdlife+$F536),('RFM input'!$J$363*(1+vanilla3)^0.5)-SUM($J536:O536),('RFM input'!$J$363*(1+vanilla3)^0.5)/A33stdlife))</f>
        <v>0</v>
      </c>
      <c r="Q536" s="60">
        <f>IF(A33stdlife="n/a","n/a",IF(Q$3&gt;(A33stdlife+$F536),('RFM input'!$J$363*(1+vanilla3)^0.5)-SUM($J536:P536),('RFM input'!$J$363*(1+vanilla3)^0.5)/A33stdlife))</f>
        <v>0</v>
      </c>
      <c r="R536" s="60"/>
      <c r="S536" s="94"/>
      <c r="T536" s="94"/>
      <c r="U536" s="94"/>
      <c r="V536" s="94"/>
      <c r="W536" s="94"/>
      <c r="X536" s="94"/>
      <c r="Y536" s="94"/>
      <c r="Z536" s="94"/>
      <c r="AA536" s="249"/>
    </row>
    <row r="537" spans="1:27" ht="12.75" hidden="1" customHeight="1" outlineLevel="2">
      <c r="A537" s="4"/>
      <c r="B537" s="4"/>
      <c r="C537" s="4"/>
      <c r="D537" s="19"/>
      <c r="E537" s="1292"/>
      <c r="F537" s="78">
        <v>4</v>
      </c>
      <c r="G537" s="112"/>
      <c r="H537" s="134"/>
      <c r="I537" s="136"/>
      <c r="J537" s="136"/>
      <c r="K537" s="135"/>
      <c r="L537" s="60">
        <f>IF(A33stdlife="n/a","n/a",IF(L$3&gt;(A33stdlife+$F537),('RFM input'!$K$363*(1+vanilla4)^0.5)-SUM($K537:K537),('RFM input'!$K$363*(1+vanilla4)^0.5)/A33stdlife))</f>
        <v>0</v>
      </c>
      <c r="M537" s="60">
        <f>IF(A33stdlife="n/a","n/a",IF(M$3&gt;(A33stdlife+$F537),('RFM input'!$K$363*(1+vanilla4)^0.5)-SUM($K537:L537),('RFM input'!$K$363*(1+vanilla4)^0.5)/A33stdlife))</f>
        <v>0</v>
      </c>
      <c r="N537" s="60">
        <f>IF(A33stdlife="n/a","n/a",IF(N$3&gt;(A33stdlife+$F537),('RFM input'!$K$363*(1+vanilla4)^0.5)-SUM($K537:M537),('RFM input'!$K$363*(1+vanilla4)^0.5)/A33stdlife))</f>
        <v>0</v>
      </c>
      <c r="O537" s="60">
        <f>IF(A33stdlife="n/a","n/a",IF(O$3&gt;(A33stdlife+$F537),('RFM input'!$K$363*(1+vanilla4)^0.5)-SUM($K537:N537),('RFM input'!$K$363*(1+vanilla4)^0.5)/A33stdlife))</f>
        <v>0</v>
      </c>
      <c r="P537" s="60">
        <f>IF(A33stdlife="n/a","n/a",IF(P$3&gt;(A33stdlife+$F537),('RFM input'!$K$363*(1+vanilla4)^0.5)-SUM($K537:O537),('RFM input'!$K$363*(1+vanilla4)^0.5)/A33stdlife))</f>
        <v>0</v>
      </c>
      <c r="Q537" s="60">
        <f>IF(A33stdlife="n/a","n/a",IF(Q$3&gt;(A33stdlife+$F537),('RFM input'!$K$363*(1+vanilla4)^0.5)-SUM($K537:P537),('RFM input'!$K$363*(1+vanilla4)^0.5)/A33stdlife))</f>
        <v>0</v>
      </c>
      <c r="R537" s="60"/>
      <c r="S537" s="94"/>
      <c r="T537" s="94"/>
      <c r="U537" s="94"/>
      <c r="V537" s="94"/>
      <c r="W537" s="94"/>
      <c r="X537" s="94"/>
      <c r="Y537" s="94"/>
      <c r="Z537" s="94"/>
      <c r="AA537" s="249"/>
    </row>
    <row r="538" spans="1:27" ht="12.75" hidden="1" customHeight="1" outlineLevel="2">
      <c r="A538" s="4"/>
      <c r="B538" s="4"/>
      <c r="C538" s="4"/>
      <c r="D538" s="19"/>
      <c r="E538" s="1292"/>
      <c r="F538" s="78">
        <v>5</v>
      </c>
      <c r="G538" s="20"/>
      <c r="H538" s="134"/>
      <c r="I538" s="136"/>
      <c r="J538" s="136"/>
      <c r="K538" s="136"/>
      <c r="L538" s="135"/>
      <c r="M538" s="60">
        <f>IF(A33stdlife="n/a","n/a",IF(M$3&gt;(A33stdlife+$F538),('RFM input'!$L$363*(1+vanilla5)^0.5)-SUM($L538:L538),('RFM input'!$L$363*(1+vanilla5)^0.5)/A33stdlife))</f>
        <v>0</v>
      </c>
      <c r="N538" s="60">
        <f>IF(A33stdlife="n/a","n/a",IF(N$3&gt;(A33stdlife+$F538),('RFM input'!$L$363*(1+vanilla5)^0.5)-SUM($L538:M538),('RFM input'!$L$363*(1+vanilla5)^0.5)/A33stdlife))</f>
        <v>0</v>
      </c>
      <c r="O538" s="60">
        <f>IF(A33stdlife="n/a","n/a",IF(O$3&gt;(A33stdlife+$F538),('RFM input'!$L$363*(1+vanilla5)^0.5)-SUM($L538:N538),('RFM input'!$L$363*(1+vanilla5)^0.5)/A33stdlife))</f>
        <v>0</v>
      </c>
      <c r="P538" s="60">
        <f>IF(A33stdlife="n/a","n/a",IF(P$3&gt;(A33stdlife+$F538),('RFM input'!$L$363*(1+vanilla5)^0.5)-SUM($L538:O538),('RFM input'!$L$363*(1+vanilla5)^0.5)/A33stdlife))</f>
        <v>0</v>
      </c>
      <c r="Q538" s="60">
        <f>IF(A33stdlife="n/a","n/a",IF(Q$3&gt;(A33stdlife+$F538),('RFM input'!$L$363*(1+vanilla5)^0.5)-SUM($L538:P538),('RFM input'!$L$363*(1+vanilla5)^0.5)/A33stdlife))</f>
        <v>0</v>
      </c>
      <c r="R538" s="60"/>
      <c r="S538" s="94"/>
      <c r="T538" s="94"/>
      <c r="U538" s="94"/>
      <c r="V538" s="94"/>
      <c r="W538" s="94"/>
      <c r="X538" s="94"/>
      <c r="Y538" s="94"/>
      <c r="Z538" s="94"/>
      <c r="AA538" s="249"/>
    </row>
    <row r="539" spans="1:27" ht="12.75" hidden="1" customHeight="1" outlineLevel="2">
      <c r="A539" s="4"/>
      <c r="B539" s="4"/>
      <c r="C539" s="4"/>
      <c r="D539" s="19"/>
      <c r="E539" s="1292"/>
      <c r="F539" s="78">
        <v>6</v>
      </c>
      <c r="G539" s="20"/>
      <c r="H539" s="134"/>
      <c r="I539" s="136"/>
      <c r="J539" s="136"/>
      <c r="K539" s="136"/>
      <c r="L539" s="136"/>
      <c r="M539" s="135"/>
      <c r="N539" s="60">
        <f>IF(A33stdlife="n/a","n/a",IF(N$3&gt;(A33stdlife+$F539),('RFM input'!$M$363*(1+vanilla6)^0.5)-SUM($M539:M539),('RFM input'!$M$363*(1+vanilla6)^0.5)/A33stdlife))</f>
        <v>0</v>
      </c>
      <c r="O539" s="60">
        <f>IF(A33stdlife="n/a","n/a",IF(O$3&gt;(A33stdlife+$F539),('RFM input'!$M$363*(1+vanilla6)^0.5)-SUM($M539:N539),('RFM input'!$M$363*(1+vanilla6)^0.5)/A33stdlife))</f>
        <v>0</v>
      </c>
      <c r="P539" s="60">
        <f>IF(A33stdlife="n/a","n/a",IF(P$3&gt;(A33stdlife+$F539),('RFM input'!$M$363*(1+vanilla6)^0.5)-SUM($M539:O539),('RFM input'!$M$363*(1+vanilla6)^0.5)/A33stdlife))</f>
        <v>0</v>
      </c>
      <c r="Q539" s="60">
        <f>IF(A33stdlife="n/a","n/a",IF(Q$3&gt;(A33stdlife+$F539),('RFM input'!$M$363*(1+vanilla6)^0.5)-SUM($M539:P539),('RFM input'!$M$363*(1+vanilla6)^0.5)/A33stdlife))</f>
        <v>0</v>
      </c>
      <c r="R539" s="60"/>
      <c r="S539" s="94"/>
      <c r="T539" s="94"/>
      <c r="U539" s="94"/>
      <c r="V539" s="94"/>
      <c r="W539" s="94"/>
      <c r="X539" s="94"/>
      <c r="Y539" s="94"/>
      <c r="Z539" s="94"/>
      <c r="AA539" s="249"/>
    </row>
    <row r="540" spans="1:27" ht="12.75" hidden="1" customHeight="1" outlineLevel="2">
      <c r="A540" s="4"/>
      <c r="B540" s="4"/>
      <c r="C540" s="4"/>
      <c r="D540" s="19"/>
      <c r="E540" s="1292"/>
      <c r="F540" s="78">
        <v>7</v>
      </c>
      <c r="G540" s="20"/>
      <c r="H540" s="134"/>
      <c r="I540" s="136"/>
      <c r="J540" s="136"/>
      <c r="K540" s="136"/>
      <c r="L540" s="136"/>
      <c r="M540" s="136"/>
      <c r="N540" s="135"/>
      <c r="O540" s="60">
        <f>IF(A33stdlife="n/a","n/a",IF(O$3&gt;(A33stdlife+$F540),('RFM input'!N$363*(1+vanilla7)^0.5)-SUM($N540:N540),('RFM input'!$N$363*(1+vanilla7)^0.5)/A33stdlife))</f>
        <v>0</v>
      </c>
      <c r="P540" s="60">
        <f>IF(A33stdlife="n/a","n/a",IF(P$3&gt;(A33stdlife+$F540),('RFM input'!O$363*(1+vanilla7)^0.5)-SUM($N540:O540),('RFM input'!$N$363*(1+vanilla7)^0.5)/A33stdlife))</f>
        <v>0</v>
      </c>
      <c r="Q540" s="60">
        <f>IF(A33stdlife="n/a","n/a",IF(Q$3&gt;(A33stdlife+$F540),('RFM input'!P$363*(1+vanilla7)^0.5)-SUM($N540:P540),('RFM input'!$N$363*(1+vanilla7)^0.5)/A33stdlife))</f>
        <v>0</v>
      </c>
      <c r="R540" s="60"/>
      <c r="S540" s="94"/>
      <c r="T540" s="94"/>
      <c r="U540" s="94"/>
      <c r="V540" s="94"/>
      <c r="W540" s="94"/>
      <c r="X540" s="94"/>
      <c r="Y540" s="94"/>
      <c r="Z540" s="94"/>
      <c r="AA540" s="249"/>
    </row>
    <row r="541" spans="1:27" ht="12.75" hidden="1" customHeight="1" outlineLevel="2">
      <c r="A541" s="4"/>
      <c r="B541" s="4"/>
      <c r="C541" s="4"/>
      <c r="D541" s="19"/>
      <c r="E541" s="1292"/>
      <c r="F541" s="78">
        <v>8</v>
      </c>
      <c r="G541" s="20"/>
      <c r="H541" s="134"/>
      <c r="I541" s="136"/>
      <c r="J541" s="136"/>
      <c r="K541" s="136"/>
      <c r="L541" s="136"/>
      <c r="M541" s="136"/>
      <c r="N541" s="136"/>
      <c r="O541" s="135"/>
      <c r="P541" s="60">
        <f>IF(A33stdlife="n/a","n/a",IF(P$3&gt;(A33stdlife+$F541),('RFM input'!$O$363*(1+vanilla8)^0.5)-SUM($O541:O541),('RFM input'!$O$363*(1+vanilla8)^0.5)/A33stdlife))</f>
        <v>0</v>
      </c>
      <c r="Q541" s="60">
        <f>IF(A33stdlife="n/a","n/a",IF(Q$3&gt;(A33stdlife+$F541),('RFM input'!$O$363*(1+vanilla8)^0.5)-SUM($O541:P541),('RFM input'!$O$363*(1+vanilla8)^0.5)/A33stdlife))</f>
        <v>0</v>
      </c>
      <c r="R541" s="60"/>
      <c r="S541" s="94"/>
      <c r="T541" s="94"/>
      <c r="U541" s="94"/>
      <c r="V541" s="94"/>
      <c r="W541" s="94"/>
      <c r="X541" s="94"/>
      <c r="Y541" s="94"/>
      <c r="Z541" s="94"/>
      <c r="AA541" s="249"/>
    </row>
    <row r="542" spans="1:27" ht="12.75" hidden="1" customHeight="1" outlineLevel="2">
      <c r="A542" s="4"/>
      <c r="B542" s="4"/>
      <c r="C542" s="4"/>
      <c r="D542" s="19"/>
      <c r="E542" s="1292"/>
      <c r="F542" s="78">
        <v>9</v>
      </c>
      <c r="G542" s="20"/>
      <c r="H542" s="134"/>
      <c r="I542" s="136"/>
      <c r="J542" s="136"/>
      <c r="K542" s="136"/>
      <c r="L542" s="136"/>
      <c r="M542" s="136"/>
      <c r="N542" s="136"/>
      <c r="O542" s="136"/>
      <c r="P542" s="135"/>
      <c r="Q542" s="60">
        <f>IF(A33stdlife="n/a","n/a",IF(Q$3&gt;(A33stdlife+$F542),('RFM input'!$P$363*(1+vanilla9)^0.5)-SUM($P542:P542),('RFM input'!$P$363*(1+vanilla9)^0.5)/A33stdlife))</f>
        <v>0</v>
      </c>
      <c r="R542" s="60"/>
      <c r="S542" s="94"/>
      <c r="T542" s="94"/>
      <c r="U542" s="94"/>
      <c r="V542" s="94"/>
      <c r="W542" s="94"/>
      <c r="X542" s="94"/>
      <c r="Y542" s="94"/>
      <c r="Z542" s="94"/>
      <c r="AA542" s="249"/>
    </row>
    <row r="543" spans="1:27" ht="12.75" hidden="1" customHeight="1" outlineLevel="2">
      <c r="A543" s="4"/>
      <c r="B543" s="4"/>
      <c r="C543" s="4"/>
      <c r="D543" s="19"/>
      <c r="E543" s="1292"/>
      <c r="F543" s="79">
        <v>10</v>
      </c>
      <c r="G543" s="20"/>
      <c r="H543" s="134"/>
      <c r="I543" s="136"/>
      <c r="J543" s="136"/>
      <c r="K543" s="136"/>
      <c r="L543" s="136"/>
      <c r="M543" s="136"/>
      <c r="N543" s="136"/>
      <c r="O543" s="136"/>
      <c r="P543" s="136"/>
      <c r="Q543" s="135"/>
      <c r="R543" s="60"/>
      <c r="S543" s="94"/>
      <c r="T543" s="94"/>
      <c r="U543" s="94"/>
      <c r="V543" s="94"/>
      <c r="W543" s="94"/>
      <c r="X543" s="94"/>
      <c r="Y543" s="94"/>
      <c r="Z543" s="94"/>
      <c r="AA543" s="249"/>
    </row>
    <row r="544" spans="1:27" hidden="1" outlineLevel="1" collapsed="1">
      <c r="A544" s="4"/>
      <c r="B544" s="4"/>
      <c r="C544" s="4"/>
      <c r="D544" s="218">
        <f>Asset33</f>
        <v>0</v>
      </c>
      <c r="E544" s="4"/>
      <c r="F544" s="4"/>
      <c r="G544" s="440"/>
      <c r="H544" s="435">
        <f>IF('RFM input'!$E$396='RFM input'!$G$395,-'RFM input'!H$433,-SUM(H532:H543))</f>
        <v>0</v>
      </c>
      <c r="I544" s="435">
        <f>IF('RFM input'!$E$396='RFM input'!$G$395,-'RFM input'!I$433,-SUM(I532:I543))</f>
        <v>0</v>
      </c>
      <c r="J544" s="435">
        <f>IF(COUNT($H544:I544)&gt;='RFM input'!$AA$7,0,IF('RFM input'!$E$396='RFM input'!$G$395,-'RFM input'!J$433,-SUM(J532:J543)))</f>
        <v>0</v>
      </c>
      <c r="K544" s="435">
        <f>IF(COUNT($H544:J544)&gt;='RFM input'!$AA$7,0,IF('RFM input'!$E$396='RFM input'!$G$395,-'RFM input'!K$433,-SUM(K532:K543)))</f>
        <v>0</v>
      </c>
      <c r="L544" s="435">
        <f>IF(COUNT($H544:K544)&gt;='RFM input'!$AA$7,0,IF('RFM input'!$E$396='RFM input'!$G$395,-'RFM input'!L$433,-SUM(L532:L543)))</f>
        <v>0</v>
      </c>
      <c r="M544" s="435">
        <f>IF(COUNT($H544:L544)&gt;='RFM input'!$AA$7,0,IF('RFM input'!$E$396='RFM input'!$G$395,-'RFM input'!M$433,-SUM(M532:M543)))</f>
        <v>0</v>
      </c>
      <c r="N544" s="435">
        <f>IF(COUNT($H544:M544)&gt;='RFM input'!$AA$7,0,IF('RFM input'!$E$396='RFM input'!$G$395,-'RFM input'!N$433,-SUM(N532:N543)))</f>
        <v>0</v>
      </c>
      <c r="O544" s="435">
        <f>IF(COUNT($H544:N544)&gt;='RFM input'!$AA$7,0,IF('RFM input'!$E$396='RFM input'!$G$395,-'RFM input'!O$433,-SUM(O532:O543)))</f>
        <v>0</v>
      </c>
      <c r="P544" s="435">
        <f>IF(COUNT($H544:O544)&gt;='RFM input'!$AA$7,0,IF('RFM input'!$E$396='RFM input'!$G$395,-'RFM input'!P$433,-SUM(P532:P543)))</f>
        <v>0</v>
      </c>
      <c r="Q544" s="435">
        <f>IF(COUNT($H544:P544)&gt;='RFM input'!$AA$7,0,IF('RFM input'!$E$396='RFM input'!$G$395,-'RFM input'!Q$433,-SUM(Q532:Q543)))</f>
        <v>0</v>
      </c>
      <c r="R544" s="58"/>
      <c r="S544" s="96"/>
      <c r="T544" s="96"/>
      <c r="U544" s="96"/>
      <c r="V544" s="96"/>
      <c r="W544" s="96"/>
      <c r="X544" s="96"/>
      <c r="Y544" s="96"/>
      <c r="Z544" s="96"/>
      <c r="AA544" s="249"/>
    </row>
    <row r="545" spans="1:27" ht="12.75" hidden="1" customHeight="1" outlineLevel="2">
      <c r="A545" s="4"/>
      <c r="B545" s="4"/>
      <c r="C545" s="219">
        <f>Asset34</f>
        <v>0</v>
      </c>
      <c r="D545" s="146"/>
      <c r="E545" s="25" t="s">
        <v>23</v>
      </c>
      <c r="F545" s="24"/>
      <c r="G545" s="439"/>
      <c r="H545" s="436">
        <f>IF(H$3&gt;A34remlife,A34value-SUM($G545:G545),IF(A34remlife="N/A","n/a",A34value/A34remlife))</f>
        <v>0</v>
      </c>
      <c r="I545" s="436">
        <f>IF(I$3&gt;A34remlife,A34value-SUM($G545:H545),IF(A34remlife="N/A","n/a",A34value/A34remlife))</f>
        <v>0</v>
      </c>
      <c r="J545" s="436">
        <f>IF(J$3&gt;A34remlife,A34value-SUM($G545:I545),IF(A34remlife="N/A","n/a",A34value/A34remlife))</f>
        <v>0</v>
      </c>
      <c r="K545" s="436">
        <f>IF(K$3&gt;A34remlife,A34value-SUM($G545:J545),IF(A34remlife="N/A","n/a",A34value/A34remlife))</f>
        <v>0</v>
      </c>
      <c r="L545" s="436">
        <f>IF(L$3&gt;A34remlife,A34value-SUM($G545:K545),IF(A34remlife="N/A","n/a",A34value/A34remlife))</f>
        <v>0</v>
      </c>
      <c r="M545" s="436">
        <f>IF(M$3&gt;A34remlife,A34value-SUM($G545:L545),IF(A34remlife="N/A","n/a",A34value/A34remlife))</f>
        <v>0</v>
      </c>
      <c r="N545" s="436">
        <f>IF(N$3&gt;A34remlife,A34value-SUM($G545:M545),IF(A34remlife="N/A","n/a",A34value/A34remlife))</f>
        <v>0</v>
      </c>
      <c r="O545" s="436">
        <f>IF(O$3&gt;A34remlife,A34value-SUM($G545:N545),IF(A34remlife="N/A","n/a",A34value/A34remlife))</f>
        <v>0</v>
      </c>
      <c r="P545" s="436">
        <f>IF(P$3&gt;A34remlife,A34value-SUM($G545:O545),IF(A34remlife="N/A","n/a",A34value/A34remlife))</f>
        <v>0</v>
      </c>
      <c r="Q545" s="436">
        <f>IF(Q$3&gt;A34remlife,A34value-SUM($G545:P545),IF(A34remlife="N/A","n/a",A34value/A34remlife))</f>
        <v>0</v>
      </c>
      <c r="R545" s="59"/>
      <c r="S545" s="94"/>
      <c r="T545" s="94"/>
      <c r="U545" s="94"/>
      <c r="V545" s="94"/>
      <c r="W545" s="94"/>
      <c r="X545" s="94"/>
      <c r="Y545" s="94"/>
      <c r="Z545" s="94"/>
      <c r="AA545" s="249"/>
    </row>
    <row r="546" spans="1:27" ht="12.75" hidden="1" customHeight="1" outlineLevel="2">
      <c r="A546" s="4"/>
      <c r="B546" s="4"/>
      <c r="C546" s="4"/>
      <c r="D546" s="19"/>
      <c r="E546" s="1291" t="s">
        <v>50</v>
      </c>
      <c r="F546" s="78"/>
      <c r="G546" s="112"/>
      <c r="H546" s="60"/>
      <c r="I546" s="60"/>
      <c r="J546" s="60"/>
      <c r="K546" s="60"/>
      <c r="L546" s="60"/>
      <c r="M546" s="148"/>
      <c r="N546" s="103"/>
      <c r="O546" s="60"/>
      <c r="P546" s="60"/>
      <c r="Q546" s="60"/>
      <c r="R546" s="60"/>
      <c r="S546" s="94"/>
      <c r="T546" s="94"/>
      <c r="U546" s="94"/>
      <c r="V546" s="94"/>
      <c r="W546" s="94"/>
      <c r="X546" s="94"/>
      <c r="Y546" s="94"/>
      <c r="Z546" s="94"/>
      <c r="AA546" s="249"/>
    </row>
    <row r="547" spans="1:27" ht="12.75" hidden="1" customHeight="1" outlineLevel="2">
      <c r="A547" s="4"/>
      <c r="B547" s="4"/>
      <c r="C547" s="4"/>
      <c r="D547" s="19"/>
      <c r="E547" s="1292"/>
      <c r="F547" s="78">
        <v>1</v>
      </c>
      <c r="G547" s="112"/>
      <c r="H547" s="133"/>
      <c r="I547" s="60">
        <f>IF(A34stdlife="n/a","n/a",IF(I$3&gt;(A34stdlife+$F547),('RFM input'!$H$364*(1+vanilla1)^0.5)-SUM($H547:H547),('RFM input'!$H$364*(1+vanilla1)^0.5)/A34stdlife))</f>
        <v>0</v>
      </c>
      <c r="J547" s="60">
        <f>IF(A34stdlife="n/a","n/a",IF(J$3&gt;(A34stdlife+$F547),('RFM input'!$H$364*(1+vanilla1)^0.5)-SUM($H547:I547),('RFM input'!$H$364*(1+vanilla1)^0.5)/A34stdlife))</f>
        <v>0</v>
      </c>
      <c r="K547" s="60">
        <f>IF(A34stdlife="n/a","n/a",IF(K$3&gt;(A34stdlife+$F547),('RFM input'!$H$364*(1+vanilla1)^0.5)-SUM($H547:J547),('RFM input'!$H$364*(1+vanilla1)^0.5)/A34stdlife))</f>
        <v>0</v>
      </c>
      <c r="L547" s="60">
        <f>IF(A34stdlife="n/a","n/a",IF(L$3&gt;(A34stdlife+$F547),('RFM input'!$H$364*(1+vanilla1)^0.5)-SUM($H547:K547),('RFM input'!$H$364*(1+vanilla1)^0.5)/A34stdlife))</f>
        <v>0</v>
      </c>
      <c r="M547" s="60">
        <f>IF(A34stdlife="n/a","n/a",IF(M$3&gt;(A34stdlife+$F547),('RFM input'!$H$364*(1+vanilla1)^0.5)-SUM($H547:L547),('RFM input'!$H$364*(1+vanilla1)^0.5)/A34stdlife))</f>
        <v>0</v>
      </c>
      <c r="N547" s="60">
        <f>IF(A34stdlife="n/a","n/a",IF(N$3&gt;(A34stdlife+$F547),('RFM input'!$H$364*(1+vanilla1)^0.5)-SUM($H547:M547),('RFM input'!$H$364*(1+vanilla1)^0.5)/A34stdlife))</f>
        <v>0</v>
      </c>
      <c r="O547" s="60">
        <f>IF(A34stdlife="n/a","n/a",IF(O$3&gt;(A34stdlife+$F547),('RFM input'!$H$364*(1+vanilla1)^0.5)-SUM($H547:N547),('RFM input'!$H$364*(1+vanilla1)^0.5)/A34stdlife))</f>
        <v>0</v>
      </c>
      <c r="P547" s="60">
        <f>IF(A34stdlife="n/a","n/a",IF(P$3&gt;(A34stdlife+$F547),('RFM input'!$H$364*(1+vanilla1)^0.5)-SUM($H547:O547),('RFM input'!$H$364*(1+vanilla1)^0.5)/A34stdlife))</f>
        <v>0</v>
      </c>
      <c r="Q547" s="60">
        <f>IF(A34stdlife="n/a","n/a",IF(Q$3&gt;(A34stdlife+$F547),('RFM input'!$H$364*(1+vanilla1)^0.5)-SUM($H547:P547),('RFM input'!$H$364*(1+vanilla1)^0.5)/A34stdlife))</f>
        <v>0</v>
      </c>
      <c r="R547" s="60"/>
      <c r="S547" s="94"/>
      <c r="T547" s="94"/>
      <c r="U547" s="94"/>
      <c r="V547" s="94"/>
      <c r="W547" s="94"/>
      <c r="X547" s="94"/>
      <c r="Y547" s="94"/>
      <c r="Z547" s="94"/>
      <c r="AA547" s="249"/>
    </row>
    <row r="548" spans="1:27" ht="12.75" hidden="1" customHeight="1" outlineLevel="2">
      <c r="A548" s="4"/>
      <c r="B548" s="4"/>
      <c r="C548" s="4"/>
      <c r="D548" s="19"/>
      <c r="E548" s="1292"/>
      <c r="F548" s="78">
        <v>2</v>
      </c>
      <c r="G548" s="112"/>
      <c r="H548" s="134"/>
      <c r="I548" s="135"/>
      <c r="J548" s="60">
        <f>IF(A34stdlife="n/a","n/a",IF(J$3&gt;(A34stdlife+$F548),('RFM input'!$I$364*(1+vanilla2)^0.5)-SUM($I548:I548),('RFM input'!$I$364*(1+vanilla2)^0.5)/A34stdlife))</f>
        <v>0</v>
      </c>
      <c r="K548" s="60">
        <f>IF(A34stdlife="n/a","n/a",IF(K$3&gt;(A34stdlife+$F548),('RFM input'!$I$364*(1+vanilla2)^0.5)-SUM($I548:J548),('RFM input'!$I$364*(1+vanilla2)^0.5)/A34stdlife))</f>
        <v>0</v>
      </c>
      <c r="L548" s="60">
        <f>IF(A34stdlife="n/a","n/a",IF(L$3&gt;(A34stdlife+$F548),('RFM input'!$I$364*(1+vanilla2)^0.5)-SUM($I548:K548),('RFM input'!$I$364*(1+vanilla2)^0.5)/A34stdlife))</f>
        <v>0</v>
      </c>
      <c r="M548" s="60">
        <f>IF(A34stdlife="n/a","n/a",IF(M$3&gt;(A34stdlife+$F548),('RFM input'!$I$364*(1+vanilla2)^0.5)-SUM($I548:L548),('RFM input'!$I$364*(1+vanilla2)^0.5)/A34stdlife))</f>
        <v>0</v>
      </c>
      <c r="N548" s="60">
        <f>IF(A34stdlife="n/a","n/a",IF(N$3&gt;(A34stdlife+$F548),('RFM input'!$I$364*(1+vanilla2)^0.5)-SUM($I548:M548),('RFM input'!$I$364*(1+vanilla2)^0.5)/A34stdlife))</f>
        <v>0</v>
      </c>
      <c r="O548" s="60">
        <f>IF(A34stdlife="n/a","n/a",IF(O$3&gt;(A34stdlife+$F548),('RFM input'!$I$364*(1+vanilla2)^0.5)-SUM($I548:N548),('RFM input'!$I$364*(1+vanilla2)^0.5)/A34stdlife))</f>
        <v>0</v>
      </c>
      <c r="P548" s="60">
        <f>IF(A34stdlife="n/a","n/a",IF(P$3&gt;(A34stdlife+$F548),('RFM input'!$I$364*(1+vanilla2)^0.5)-SUM($I548:O548),('RFM input'!$I$364*(1+vanilla2)^0.5)/A34stdlife))</f>
        <v>0</v>
      </c>
      <c r="Q548" s="60">
        <f>IF(A34stdlife="n/a","n/a",IF(Q$3&gt;(A34stdlife+$F548),('RFM input'!$I$364*(1+vanilla2)^0.5)-SUM($I548:P548),('RFM input'!$I$364*(1+vanilla2)^0.5)/A34stdlife))</f>
        <v>0</v>
      </c>
      <c r="R548" s="60"/>
      <c r="S548" s="94"/>
      <c r="T548" s="94"/>
      <c r="U548" s="94"/>
      <c r="V548" s="94"/>
      <c r="W548" s="94"/>
      <c r="X548" s="94"/>
      <c r="Y548" s="94"/>
      <c r="Z548" s="94"/>
      <c r="AA548" s="249"/>
    </row>
    <row r="549" spans="1:27" ht="12.75" hidden="1" customHeight="1" outlineLevel="2">
      <c r="A549" s="4"/>
      <c r="B549" s="4"/>
      <c r="C549" s="4"/>
      <c r="D549" s="19"/>
      <c r="E549" s="1292"/>
      <c r="F549" s="78">
        <v>3</v>
      </c>
      <c r="G549" s="112"/>
      <c r="H549" s="134"/>
      <c r="I549" s="136"/>
      <c r="J549" s="135"/>
      <c r="K549" s="60">
        <f>IF(A34stdlife="n/a","n/a",IF(K$3&gt;(A34stdlife+$F549),('RFM input'!$J$364*(1+vanilla3)^0.5)-SUM($J549:J549),('RFM input'!$J$364*(1+vanilla3)^0.5)/A34stdlife))</f>
        <v>0</v>
      </c>
      <c r="L549" s="60">
        <f>IF(A34stdlife="n/a","n/a",IF(L$3&gt;(A34stdlife+$F549),('RFM input'!$J$364*(1+vanilla3)^0.5)-SUM($J549:K549),('RFM input'!$J$364*(1+vanilla3)^0.5)/A34stdlife))</f>
        <v>0</v>
      </c>
      <c r="M549" s="60">
        <f>IF(A34stdlife="n/a","n/a",IF(M$3&gt;(A34stdlife+$F549),('RFM input'!$J$364*(1+vanilla3)^0.5)-SUM($J549:L549),('RFM input'!$J$364*(1+vanilla3)^0.5)/A34stdlife))</f>
        <v>0</v>
      </c>
      <c r="N549" s="60">
        <f>IF(A34stdlife="n/a","n/a",IF(N$3&gt;(A34stdlife+$F549),('RFM input'!$J$364*(1+vanilla3)^0.5)-SUM($J549:M549),('RFM input'!$J$364*(1+vanilla3)^0.5)/A34stdlife))</f>
        <v>0</v>
      </c>
      <c r="O549" s="60">
        <f>IF(A34stdlife="n/a","n/a",IF(O$3&gt;(A34stdlife+$F549),('RFM input'!$J$364*(1+vanilla3)^0.5)-SUM($J549:N549),('RFM input'!$J$364*(1+vanilla3)^0.5)/A34stdlife))</f>
        <v>0</v>
      </c>
      <c r="P549" s="60">
        <f>IF(A34stdlife="n/a","n/a",IF(P$3&gt;(A34stdlife+$F549),('RFM input'!$J$364*(1+vanilla3)^0.5)-SUM($J549:O549),('RFM input'!$J$364*(1+vanilla3)^0.5)/A34stdlife))</f>
        <v>0</v>
      </c>
      <c r="Q549" s="60">
        <f>IF(A34stdlife="n/a","n/a",IF(Q$3&gt;(A34stdlife+$F549),('RFM input'!$J$364*(1+vanilla3)^0.5)-SUM($J549:P549),('RFM input'!$J$364*(1+vanilla3)^0.5)/A34stdlife))</f>
        <v>0</v>
      </c>
      <c r="R549" s="60"/>
      <c r="S549" s="94"/>
      <c r="T549" s="94"/>
      <c r="U549" s="94"/>
      <c r="V549" s="94"/>
      <c r="W549" s="94"/>
      <c r="X549" s="94"/>
      <c r="Y549" s="94"/>
      <c r="Z549" s="94"/>
      <c r="AA549" s="249"/>
    </row>
    <row r="550" spans="1:27" ht="12.75" hidden="1" customHeight="1" outlineLevel="2">
      <c r="A550" s="4"/>
      <c r="B550" s="4"/>
      <c r="C550" s="4"/>
      <c r="D550" s="19"/>
      <c r="E550" s="1292"/>
      <c r="F550" s="78">
        <v>4</v>
      </c>
      <c r="G550" s="112"/>
      <c r="H550" s="134"/>
      <c r="I550" s="136"/>
      <c r="J550" s="136"/>
      <c r="K550" s="135"/>
      <c r="L550" s="60">
        <f>IF(A34stdlife="n/a","n/a",IF(L$3&gt;(A34stdlife+$F550),('RFM input'!$K$364*(1+vanilla4)^0.5)-SUM($K550:K550),('RFM input'!$K$364*(1+vanilla4)^0.5)/A34stdlife))</f>
        <v>0</v>
      </c>
      <c r="M550" s="60">
        <f>IF(A34stdlife="n/a","n/a",IF(M$3&gt;(A34stdlife+$F550),('RFM input'!$K$364*(1+vanilla4)^0.5)-SUM($K550:L550),('RFM input'!$K$364*(1+vanilla4)^0.5)/A34stdlife))</f>
        <v>0</v>
      </c>
      <c r="N550" s="60">
        <f>IF(A34stdlife="n/a","n/a",IF(N$3&gt;(A34stdlife+$F550),('RFM input'!$K$364*(1+vanilla4)^0.5)-SUM($K550:M550),('RFM input'!$K$364*(1+vanilla4)^0.5)/A34stdlife))</f>
        <v>0</v>
      </c>
      <c r="O550" s="60">
        <f>IF(A34stdlife="n/a","n/a",IF(O$3&gt;(A34stdlife+$F550),('RFM input'!$K$364*(1+vanilla4)^0.5)-SUM($K550:N550),('RFM input'!$K$364*(1+vanilla4)^0.5)/A34stdlife))</f>
        <v>0</v>
      </c>
      <c r="P550" s="60">
        <f>IF(A34stdlife="n/a","n/a",IF(P$3&gt;(A34stdlife+$F550),('RFM input'!$K$364*(1+vanilla4)^0.5)-SUM($K550:O550),('RFM input'!$K$364*(1+vanilla4)^0.5)/A34stdlife))</f>
        <v>0</v>
      </c>
      <c r="Q550" s="60">
        <f>IF(A34stdlife="n/a","n/a",IF(Q$3&gt;(A34stdlife+$F550),('RFM input'!$K$364*(1+vanilla4)^0.5)-SUM($K550:P550),('RFM input'!$K$364*(1+vanilla4)^0.5)/A34stdlife))</f>
        <v>0</v>
      </c>
      <c r="R550" s="60"/>
      <c r="S550" s="94"/>
      <c r="T550" s="94"/>
      <c r="U550" s="94"/>
      <c r="V550" s="94"/>
      <c r="W550" s="94"/>
      <c r="X550" s="94"/>
      <c r="Y550" s="94"/>
      <c r="Z550" s="94"/>
      <c r="AA550" s="249"/>
    </row>
    <row r="551" spans="1:27" ht="12.75" hidden="1" customHeight="1" outlineLevel="2">
      <c r="A551" s="4"/>
      <c r="B551" s="4"/>
      <c r="C551" s="4"/>
      <c r="D551" s="19"/>
      <c r="E551" s="1292"/>
      <c r="F551" s="78">
        <v>5</v>
      </c>
      <c r="G551" s="20"/>
      <c r="H551" s="134"/>
      <c r="I551" s="136"/>
      <c r="J551" s="136"/>
      <c r="K551" s="136"/>
      <c r="L551" s="135"/>
      <c r="M551" s="60">
        <f>IF(A34stdlife="n/a","n/a",IF(M$3&gt;(A34stdlife+$F551),('RFM input'!$L$364*(1+vanilla5)^0.5)-SUM($L551:L551),('RFM input'!$L$364*(1+vanilla5)^0.5)/A34stdlife))</f>
        <v>0</v>
      </c>
      <c r="N551" s="60">
        <f>IF(A34stdlife="n/a","n/a",IF(N$3&gt;(A34stdlife+$F551),('RFM input'!$L$364*(1+vanilla5)^0.5)-SUM($L551:M551),('RFM input'!$L$364*(1+vanilla5)^0.5)/A34stdlife))</f>
        <v>0</v>
      </c>
      <c r="O551" s="60">
        <f>IF(A34stdlife="n/a","n/a",IF(O$3&gt;(A34stdlife+$F551),('RFM input'!$L$364*(1+vanilla5)^0.5)-SUM($L551:N551),('RFM input'!$L$364*(1+vanilla5)^0.5)/A34stdlife))</f>
        <v>0</v>
      </c>
      <c r="P551" s="60">
        <f>IF(A34stdlife="n/a","n/a",IF(P$3&gt;(A34stdlife+$F551),('RFM input'!$L$364*(1+vanilla5)^0.5)-SUM($L551:O551),('RFM input'!$L$364*(1+vanilla5)^0.5)/A34stdlife))</f>
        <v>0</v>
      </c>
      <c r="Q551" s="60">
        <f>IF(A34stdlife="n/a","n/a",IF(Q$3&gt;(A34stdlife+$F551),('RFM input'!$L$364*(1+vanilla5)^0.5)-SUM($L551:P551),('RFM input'!$L$364*(1+vanilla5)^0.5)/A34stdlife))</f>
        <v>0</v>
      </c>
      <c r="R551" s="60"/>
      <c r="S551" s="94"/>
      <c r="T551" s="94"/>
      <c r="U551" s="94"/>
      <c r="V551" s="94"/>
      <c r="W551" s="94"/>
      <c r="X551" s="94"/>
      <c r="Y551" s="94"/>
      <c r="Z551" s="94"/>
      <c r="AA551" s="249"/>
    </row>
    <row r="552" spans="1:27" ht="12.75" hidden="1" customHeight="1" outlineLevel="2">
      <c r="A552" s="4"/>
      <c r="B552" s="4"/>
      <c r="C552" s="4"/>
      <c r="D552" s="19"/>
      <c r="E552" s="1292"/>
      <c r="F552" s="78">
        <v>6</v>
      </c>
      <c r="G552" s="20"/>
      <c r="H552" s="134"/>
      <c r="I552" s="136"/>
      <c r="J552" s="136"/>
      <c r="K552" s="136"/>
      <c r="L552" s="136"/>
      <c r="M552" s="135"/>
      <c r="N552" s="60">
        <f>IF(A34stdlife="n/a","n/a",IF(N$3&gt;(A34stdlife+$F552),('RFM input'!$M$364*(1+vanilla6)^0.5)-SUM($M552:M552),('RFM input'!$M$364*(1+vanilla6)^0.5)/A34stdlife))</f>
        <v>0</v>
      </c>
      <c r="O552" s="60">
        <f>IF(A34stdlife="n/a","n/a",IF(O$3&gt;(A34stdlife+$F552),('RFM input'!$M$364*(1+vanilla6)^0.5)-SUM($M552:N552),('RFM input'!$M$364*(1+vanilla6)^0.5)/A34stdlife))</f>
        <v>0</v>
      </c>
      <c r="P552" s="60">
        <f>IF(A34stdlife="n/a","n/a",IF(P$3&gt;(A34stdlife+$F552),('RFM input'!$M$364*(1+vanilla6)^0.5)-SUM($M552:O552),('RFM input'!$M$364*(1+vanilla6)^0.5)/A34stdlife))</f>
        <v>0</v>
      </c>
      <c r="Q552" s="60">
        <f>IF(A34stdlife="n/a","n/a",IF(Q$3&gt;(A34stdlife+$F552),('RFM input'!$M$364*(1+vanilla6)^0.5)-SUM($M552:P552),('RFM input'!$M$364*(1+vanilla6)^0.5)/A34stdlife))</f>
        <v>0</v>
      </c>
      <c r="R552" s="60"/>
      <c r="S552" s="94"/>
      <c r="T552" s="94"/>
      <c r="U552" s="94"/>
      <c r="V552" s="94"/>
      <c r="W552" s="94"/>
      <c r="X552" s="94"/>
      <c r="Y552" s="94"/>
      <c r="Z552" s="94"/>
      <c r="AA552" s="249"/>
    </row>
    <row r="553" spans="1:27" ht="12.75" hidden="1" customHeight="1" outlineLevel="2">
      <c r="A553" s="4"/>
      <c r="B553" s="4"/>
      <c r="C553" s="4"/>
      <c r="D553" s="19"/>
      <c r="E553" s="1292"/>
      <c r="F553" s="78">
        <v>7</v>
      </c>
      <c r="G553" s="20"/>
      <c r="H553" s="134"/>
      <c r="I553" s="136"/>
      <c r="J553" s="136"/>
      <c r="K553" s="136"/>
      <c r="L553" s="136"/>
      <c r="M553" s="136"/>
      <c r="N553" s="135"/>
      <c r="O553" s="60">
        <f>IF(A34stdlife="n/a","n/a",IF(O$3&gt;(A34stdlife+$F553),('RFM input'!N$364*(1+vanilla7)^0.5)-SUM($N553:N553),('RFM input'!$N$364*(1+vanilla7)^0.5)/A34stdlife))</f>
        <v>0</v>
      </c>
      <c r="P553" s="60">
        <f>IF(A34stdlife="n/a","n/a",IF(P$3&gt;(A34stdlife+$F553),('RFM input'!O$364*(1+vanilla7)^0.5)-SUM($N553:O553),('RFM input'!$N$364*(1+vanilla7)^0.5)/A34stdlife))</f>
        <v>0</v>
      </c>
      <c r="Q553" s="60">
        <f>IF(A34stdlife="n/a","n/a",IF(Q$3&gt;(A34stdlife+$F553),('RFM input'!P$364*(1+vanilla7)^0.5)-SUM($N553:P553),('RFM input'!$N$364*(1+vanilla7)^0.5)/A34stdlife))</f>
        <v>0</v>
      </c>
      <c r="R553" s="60"/>
      <c r="S553" s="94"/>
      <c r="T553" s="94"/>
      <c r="U553" s="94"/>
      <c r="V553" s="94"/>
      <c r="W553" s="94"/>
      <c r="X553" s="94"/>
      <c r="Y553" s="94"/>
      <c r="Z553" s="94"/>
      <c r="AA553" s="249"/>
    </row>
    <row r="554" spans="1:27" ht="12.75" hidden="1" customHeight="1" outlineLevel="2">
      <c r="A554" s="4"/>
      <c r="B554" s="4"/>
      <c r="C554" s="4"/>
      <c r="D554" s="19"/>
      <c r="E554" s="1292"/>
      <c r="F554" s="78">
        <v>8</v>
      </c>
      <c r="G554" s="20"/>
      <c r="H554" s="134"/>
      <c r="I554" s="136"/>
      <c r="J554" s="136"/>
      <c r="K554" s="136"/>
      <c r="L554" s="136"/>
      <c r="M554" s="136"/>
      <c r="N554" s="136"/>
      <c r="O554" s="135"/>
      <c r="P554" s="60">
        <f>IF(A34stdlife="n/a","n/a",IF(P$3&gt;(A34stdlife+$F554),('RFM input'!$O$364*(1+vanilla8)^0.5)-SUM($O554:O554),('RFM input'!$O$364*(1+vanilla8)^0.5)/A34stdlife))</f>
        <v>0</v>
      </c>
      <c r="Q554" s="60">
        <f>IF(A34stdlife="n/a","n/a",IF(Q$3&gt;(A34stdlife+$F554),('RFM input'!$O$364*(1+vanilla8)^0.5)-SUM($O554:P554),('RFM input'!$O$364*(1+vanilla8)^0.5)/A34stdlife))</f>
        <v>0</v>
      </c>
      <c r="R554" s="60"/>
      <c r="S554" s="94"/>
      <c r="T554" s="94"/>
      <c r="U554" s="94"/>
      <c r="V554" s="94"/>
      <c r="W554" s="94"/>
      <c r="X554" s="94"/>
      <c r="Y554" s="94"/>
      <c r="Z554" s="94"/>
      <c r="AA554" s="249"/>
    </row>
    <row r="555" spans="1:27" ht="12.75" hidden="1" customHeight="1" outlineLevel="2">
      <c r="A555" s="4"/>
      <c r="B555" s="4"/>
      <c r="C555" s="4"/>
      <c r="D555" s="19"/>
      <c r="E555" s="1292"/>
      <c r="F555" s="78">
        <v>9</v>
      </c>
      <c r="G555" s="20"/>
      <c r="H555" s="134"/>
      <c r="I555" s="136"/>
      <c r="J555" s="136"/>
      <c r="K555" s="136"/>
      <c r="L555" s="136"/>
      <c r="M555" s="136"/>
      <c r="N555" s="136"/>
      <c r="O555" s="136"/>
      <c r="P555" s="135"/>
      <c r="Q555" s="60">
        <f>IF(A34stdlife="n/a","n/a",IF(Q$3&gt;(A34stdlife+$F555),('RFM input'!$P$364*(1+vanilla9)^0.5)-SUM($P555:P555),('RFM input'!$P$364*(1+vanilla9)^0.5)/A34stdlife))</f>
        <v>0</v>
      </c>
      <c r="R555" s="60"/>
      <c r="S555" s="94"/>
      <c r="T555" s="94"/>
      <c r="U555" s="94"/>
      <c r="V555" s="94"/>
      <c r="W555" s="94"/>
      <c r="X555" s="94"/>
      <c r="Y555" s="94"/>
      <c r="Z555" s="94"/>
      <c r="AA555" s="249"/>
    </row>
    <row r="556" spans="1:27" ht="12.75" hidden="1" customHeight="1" outlineLevel="2">
      <c r="A556" s="4"/>
      <c r="B556" s="4"/>
      <c r="C556" s="4"/>
      <c r="D556" s="19"/>
      <c r="E556" s="1292"/>
      <c r="F556" s="79">
        <v>10</v>
      </c>
      <c r="G556" s="20"/>
      <c r="H556" s="134"/>
      <c r="I556" s="136"/>
      <c r="J556" s="136"/>
      <c r="K556" s="136"/>
      <c r="L556" s="136"/>
      <c r="M556" s="136"/>
      <c r="N556" s="136"/>
      <c r="O556" s="136"/>
      <c r="P556" s="136"/>
      <c r="Q556" s="135"/>
      <c r="R556" s="60"/>
      <c r="S556" s="94"/>
      <c r="T556" s="94"/>
      <c r="U556" s="94"/>
      <c r="V556" s="94"/>
      <c r="W556" s="94"/>
      <c r="X556" s="94"/>
      <c r="Y556" s="94"/>
      <c r="Z556" s="94"/>
      <c r="AA556" s="249"/>
    </row>
    <row r="557" spans="1:27" hidden="1" outlineLevel="1" collapsed="1">
      <c r="A557" s="4"/>
      <c r="B557" s="4"/>
      <c r="C557" s="4"/>
      <c r="D557" s="218">
        <f>Asset34</f>
        <v>0</v>
      </c>
      <c r="E557" s="4"/>
      <c r="F557" s="4"/>
      <c r="G557" s="112"/>
      <c r="H557" s="435">
        <f>IF('RFM input'!$E$396='RFM input'!$G$395,-'RFM input'!H$434,-SUM(H545:H556))</f>
        <v>0</v>
      </c>
      <c r="I557" s="435">
        <f>IF('RFM input'!$E$396='RFM input'!$G$395,-'RFM input'!I$434,-SUM(I545:I556))</f>
        <v>0</v>
      </c>
      <c r="J557" s="435">
        <f>IF(COUNT($H557:I557)&gt;='RFM input'!$AA$7,0,IF('RFM input'!$E$396='RFM input'!$G$395,-'RFM input'!J$434,-SUM(J545:J556)))</f>
        <v>0</v>
      </c>
      <c r="K557" s="435">
        <f>IF(COUNT($H557:J557)&gt;='RFM input'!$AA$7,0,IF('RFM input'!$E$396='RFM input'!$G$395,-'RFM input'!K$434,-SUM(K545:K556)))</f>
        <v>0</v>
      </c>
      <c r="L557" s="435">
        <f>IF(COUNT($H557:K557)&gt;='RFM input'!$AA$7,0,IF('RFM input'!$E$396='RFM input'!$G$395,-'RFM input'!L$434,-SUM(L545:L556)))</f>
        <v>0</v>
      </c>
      <c r="M557" s="435">
        <f>IF(COUNT($H557:L557)&gt;='RFM input'!$AA$7,0,IF('RFM input'!$E$396='RFM input'!$G$395,-'RFM input'!M$434,-SUM(M545:M556)))</f>
        <v>0</v>
      </c>
      <c r="N557" s="435">
        <f>IF(COUNT($H557:M557)&gt;='RFM input'!$AA$7,0,IF('RFM input'!$E$396='RFM input'!$G$395,-'RFM input'!N$434,-SUM(N545:N556)))</f>
        <v>0</v>
      </c>
      <c r="O557" s="435">
        <f>IF(COUNT($H557:N557)&gt;='RFM input'!$AA$7,0,IF('RFM input'!$E$396='RFM input'!$G$395,-'RFM input'!O$434,-SUM(O545:O556)))</f>
        <v>0</v>
      </c>
      <c r="P557" s="435">
        <f>IF(COUNT($H557:O557)&gt;='RFM input'!$AA$7,0,IF('RFM input'!$E$396='RFM input'!$G$395,-'RFM input'!P$434,-SUM(P545:P556)))</f>
        <v>0</v>
      </c>
      <c r="Q557" s="435">
        <f>IF(COUNT($H557:P557)&gt;='RFM input'!$AA$7,0,IF('RFM input'!$E$396='RFM input'!$G$395,-'RFM input'!Q$434,-SUM(Q545:Q556)))</f>
        <v>0</v>
      </c>
      <c r="R557" s="58"/>
      <c r="S557" s="96"/>
      <c r="T557" s="96"/>
      <c r="U557" s="96"/>
      <c r="V557" s="96"/>
      <c r="W557" s="96"/>
      <c r="X557" s="96"/>
      <c r="Y557" s="96"/>
      <c r="Z557" s="96"/>
      <c r="AA557" s="249"/>
    </row>
    <row r="558" spans="1:27" ht="12.75" hidden="1" customHeight="1" outlineLevel="2">
      <c r="A558" s="4"/>
      <c r="B558" s="4"/>
      <c r="C558" s="219">
        <f>Asset35</f>
        <v>0</v>
      </c>
      <c r="D558" s="146"/>
      <c r="E558" s="25" t="s">
        <v>23</v>
      </c>
      <c r="F558" s="24"/>
      <c r="G558" s="167"/>
      <c r="H558" s="436">
        <f>IF(H$3&gt;A35remlife,A35value-SUM($G558:G558),IF(A35remlife="N/A","n/a",A35value/A35remlife))</f>
        <v>0</v>
      </c>
      <c r="I558" s="436">
        <f>IF(I$3&gt;A35remlife,A35value-SUM($G558:H558),IF(A35remlife="N/A","n/a",A35value/A35remlife))</f>
        <v>0</v>
      </c>
      <c r="J558" s="436">
        <f>IF(J$3&gt;A35remlife,A35value-SUM($G558:I558),IF(A35remlife="N/A","n/a",A35value/A35remlife))</f>
        <v>0</v>
      </c>
      <c r="K558" s="436">
        <f>IF(K$3&gt;A35remlife,A35value-SUM($G558:J558),IF(A35remlife="N/A","n/a",A35value/A35remlife))</f>
        <v>0</v>
      </c>
      <c r="L558" s="436">
        <f>IF(L$3&gt;A35remlife,A35value-SUM($G558:K558),IF(A35remlife="N/A","n/a",A35value/A35remlife))</f>
        <v>0</v>
      </c>
      <c r="M558" s="436">
        <f>IF(M$3&gt;A35remlife,A35value-SUM($G558:L558),IF(A35remlife="N/A","n/a",A35value/A35remlife))</f>
        <v>0</v>
      </c>
      <c r="N558" s="436">
        <f>IF(N$3&gt;A35remlife,A35value-SUM($G558:M558),IF(A35remlife="N/A","n/a",A35value/A35remlife))</f>
        <v>0</v>
      </c>
      <c r="O558" s="436">
        <f>IF(O$3&gt;A35remlife,A35value-SUM($G558:N558),IF(A35remlife="N/A","n/a",A35value/A35remlife))</f>
        <v>0</v>
      </c>
      <c r="P558" s="436">
        <f>IF(P$3&gt;A35remlife,A35value-SUM($G558:O558),IF(A35remlife="N/A","n/a",A35value/A35remlife))</f>
        <v>0</v>
      </c>
      <c r="Q558" s="436">
        <f>IF(Q$3&gt;A35remlife,A35value-SUM($G558:P558),IF(A35remlife="N/A","n/a",A35value/A35remlife))</f>
        <v>0</v>
      </c>
      <c r="R558" s="59"/>
      <c r="S558" s="94"/>
      <c r="T558" s="94"/>
      <c r="U558" s="94"/>
      <c r="V558" s="94"/>
      <c r="W558" s="94"/>
      <c r="X558" s="94"/>
      <c r="Y558" s="94"/>
      <c r="Z558" s="94"/>
      <c r="AA558" s="249"/>
    </row>
    <row r="559" spans="1:27" ht="12.75" hidden="1" customHeight="1" outlineLevel="2">
      <c r="A559" s="4"/>
      <c r="B559" s="4"/>
      <c r="C559" s="4"/>
      <c r="D559" s="19"/>
      <c r="E559" s="1291" t="s">
        <v>50</v>
      </c>
      <c r="F559" s="78"/>
      <c r="G559" s="112"/>
      <c r="H559" s="60"/>
      <c r="I559" s="60"/>
      <c r="J559" s="60"/>
      <c r="K559" s="60"/>
      <c r="L559" s="60"/>
      <c r="M559" s="148"/>
      <c r="N559" s="103"/>
      <c r="O559" s="60"/>
      <c r="P559" s="60"/>
      <c r="Q559" s="60"/>
      <c r="R559" s="60"/>
      <c r="S559" s="94"/>
      <c r="T559" s="94"/>
      <c r="U559" s="94"/>
      <c r="V559" s="94"/>
      <c r="W559" s="94"/>
      <c r="X559" s="94"/>
      <c r="Y559" s="94"/>
      <c r="Z559" s="94"/>
      <c r="AA559" s="249"/>
    </row>
    <row r="560" spans="1:27" ht="12.75" hidden="1" customHeight="1" outlineLevel="2">
      <c r="A560" s="4"/>
      <c r="B560" s="4"/>
      <c r="C560" s="4"/>
      <c r="D560" s="19"/>
      <c r="E560" s="1292"/>
      <c r="F560" s="78">
        <v>1</v>
      </c>
      <c r="G560" s="112"/>
      <c r="H560" s="133"/>
      <c r="I560" s="60">
        <f>IF(A35stdlife="n/a","n/a",IF(I$3&gt;(A35stdlife+$F560),('RFM input'!$H$365*(1+vanilla1)^0.5)-SUM($H560:H560),('RFM input'!$H$365*(1+vanilla1)^0.5)/A35stdlife))</f>
        <v>0</v>
      </c>
      <c r="J560" s="60">
        <f>IF(A35stdlife="n/a","n/a",IF(J$3&gt;(A35stdlife+$F560),('RFM input'!$H$365*(1+vanilla1)^0.5)-SUM($H560:I560),('RFM input'!$H$365*(1+vanilla1)^0.5)/A35stdlife))</f>
        <v>0</v>
      </c>
      <c r="K560" s="60">
        <f>IF(A35stdlife="n/a","n/a",IF(K$3&gt;(A35stdlife+$F560),('RFM input'!$H$365*(1+vanilla1)^0.5)-SUM($H560:J560),('RFM input'!$H$365*(1+vanilla1)^0.5)/A35stdlife))</f>
        <v>0</v>
      </c>
      <c r="L560" s="60">
        <f>IF(A35stdlife="n/a","n/a",IF(L$3&gt;(A35stdlife+$F560),('RFM input'!$H$365*(1+vanilla1)^0.5)-SUM($H560:K560),('RFM input'!$H$365*(1+vanilla1)^0.5)/A35stdlife))</f>
        <v>0</v>
      </c>
      <c r="M560" s="60">
        <f>IF(A35stdlife="n/a","n/a",IF(M$3&gt;(A35stdlife+$F560),('RFM input'!$H$365*(1+vanilla1)^0.5)-SUM($H560:L560),('RFM input'!$H$365*(1+vanilla1)^0.5)/A35stdlife))</f>
        <v>0</v>
      </c>
      <c r="N560" s="60">
        <f>IF(A35stdlife="n/a","n/a",IF(N$3&gt;(A35stdlife+$F560),('RFM input'!$H$365*(1+vanilla1)^0.5)-SUM($H560:M560),('RFM input'!$H$365*(1+vanilla1)^0.5)/A35stdlife))</f>
        <v>0</v>
      </c>
      <c r="O560" s="60">
        <f>IF(A35stdlife="n/a","n/a",IF(O$3&gt;(A35stdlife+$F560),('RFM input'!$H$365*(1+vanilla1)^0.5)-SUM($H560:N560),('RFM input'!$H$365*(1+vanilla1)^0.5)/A35stdlife))</f>
        <v>0</v>
      </c>
      <c r="P560" s="60">
        <f>IF(A35stdlife="n/a","n/a",IF(P$3&gt;(A35stdlife+$F560),('RFM input'!$H$365*(1+vanilla1)^0.5)-SUM($H560:O560),('RFM input'!$H$365*(1+vanilla1)^0.5)/A35stdlife))</f>
        <v>0</v>
      </c>
      <c r="Q560" s="60">
        <f>IF(A35stdlife="n/a","n/a",IF(Q$3&gt;(A35stdlife+$F560),('RFM input'!$H$365*(1+vanilla1)^0.5)-SUM($H560:P560),('RFM input'!$H$365*(1+vanilla1)^0.5)/A35stdlife))</f>
        <v>0</v>
      </c>
      <c r="R560" s="60"/>
      <c r="S560" s="94"/>
      <c r="T560" s="94"/>
      <c r="U560" s="94"/>
      <c r="V560" s="94"/>
      <c r="W560" s="94"/>
      <c r="X560" s="94"/>
      <c r="Y560" s="94"/>
      <c r="Z560" s="94"/>
      <c r="AA560" s="249"/>
    </row>
    <row r="561" spans="1:27" ht="12.75" hidden="1" customHeight="1" outlineLevel="2">
      <c r="A561" s="4"/>
      <c r="B561" s="4"/>
      <c r="C561" s="4"/>
      <c r="D561" s="19"/>
      <c r="E561" s="1292"/>
      <c r="F561" s="78">
        <v>2</v>
      </c>
      <c r="G561" s="112"/>
      <c r="H561" s="134"/>
      <c r="I561" s="135"/>
      <c r="J561" s="60">
        <f>IF(A35stdlife="n/a","n/a",IF(J$3&gt;(A35stdlife+$F561),('RFM input'!$I$365*(1+vanilla2)^0.5)-SUM($I561:I561),('RFM input'!$I$365*(1+vanilla2)^0.5)/A35stdlife))</f>
        <v>0</v>
      </c>
      <c r="K561" s="60">
        <f>IF(A35stdlife="n/a","n/a",IF(K$3&gt;(A35stdlife+$F561),('RFM input'!$I$365*(1+vanilla2)^0.5)-SUM($I561:J561),('RFM input'!$I$365*(1+vanilla2)^0.5)/A35stdlife))</f>
        <v>0</v>
      </c>
      <c r="L561" s="60">
        <f>IF(A35stdlife="n/a","n/a",IF(L$3&gt;(A35stdlife+$F561),('RFM input'!$I$365*(1+vanilla2)^0.5)-SUM($I561:K561),('RFM input'!$I$365*(1+vanilla2)^0.5)/A35stdlife))</f>
        <v>0</v>
      </c>
      <c r="M561" s="60">
        <f>IF(A35stdlife="n/a","n/a",IF(M$3&gt;(A35stdlife+$F561),('RFM input'!$I$365*(1+vanilla2)^0.5)-SUM($I561:L561),('RFM input'!$I$365*(1+vanilla2)^0.5)/A35stdlife))</f>
        <v>0</v>
      </c>
      <c r="N561" s="60">
        <f>IF(A35stdlife="n/a","n/a",IF(N$3&gt;(A35stdlife+$F561),('RFM input'!$I$365*(1+vanilla2)^0.5)-SUM($I561:M561),('RFM input'!$I$365*(1+vanilla2)^0.5)/A35stdlife))</f>
        <v>0</v>
      </c>
      <c r="O561" s="60">
        <f>IF(A35stdlife="n/a","n/a",IF(O$3&gt;(A35stdlife+$F561),('RFM input'!$I$365*(1+vanilla2)^0.5)-SUM($I561:N561),('RFM input'!$I$365*(1+vanilla2)^0.5)/A35stdlife))</f>
        <v>0</v>
      </c>
      <c r="P561" s="60">
        <f>IF(A35stdlife="n/a","n/a",IF(P$3&gt;(A35stdlife+$F561),('RFM input'!$I$365*(1+vanilla2)^0.5)-SUM($I561:O561),('RFM input'!$I$365*(1+vanilla2)^0.5)/A35stdlife))</f>
        <v>0</v>
      </c>
      <c r="Q561" s="60">
        <f>IF(A35stdlife="n/a","n/a",IF(Q$3&gt;(A35stdlife+$F561),('RFM input'!$I$365*(1+vanilla2)^0.5)-SUM($I561:P561),('RFM input'!$I$365*(1+vanilla2)^0.5)/A35stdlife))</f>
        <v>0</v>
      </c>
      <c r="R561" s="60"/>
      <c r="S561" s="94"/>
      <c r="T561" s="94"/>
      <c r="U561" s="94"/>
      <c r="V561" s="94"/>
      <c r="W561" s="94"/>
      <c r="X561" s="94"/>
      <c r="Y561" s="94"/>
      <c r="Z561" s="94"/>
      <c r="AA561" s="249"/>
    </row>
    <row r="562" spans="1:27" ht="12.75" hidden="1" customHeight="1" outlineLevel="2">
      <c r="A562" s="4"/>
      <c r="B562" s="4"/>
      <c r="C562" s="4"/>
      <c r="D562" s="19"/>
      <c r="E562" s="1292"/>
      <c r="F562" s="78">
        <v>3</v>
      </c>
      <c r="G562" s="112"/>
      <c r="H562" s="134"/>
      <c r="I562" s="136"/>
      <c r="J562" s="135"/>
      <c r="K562" s="60">
        <f>IF(A35stdlife="n/a","n/a",IF(K$3&gt;(A35stdlife+$F562),('RFM input'!$J$365*(1+vanilla3)^0.5)-SUM($J562:J562),('RFM input'!$J$365*(1+vanilla3)^0.5)/A35stdlife))</f>
        <v>0</v>
      </c>
      <c r="L562" s="60">
        <f>IF(A35stdlife="n/a","n/a",IF(L$3&gt;(A35stdlife+$F562),('RFM input'!$J$365*(1+vanilla3)^0.5)-SUM($J562:K562),('RFM input'!$J$365*(1+vanilla3)^0.5)/A35stdlife))</f>
        <v>0</v>
      </c>
      <c r="M562" s="60">
        <f>IF(A35stdlife="n/a","n/a",IF(M$3&gt;(A35stdlife+$F562),('RFM input'!$J$365*(1+vanilla3)^0.5)-SUM($J562:L562),('RFM input'!$J$365*(1+vanilla3)^0.5)/A35stdlife))</f>
        <v>0</v>
      </c>
      <c r="N562" s="60">
        <f>IF(A35stdlife="n/a","n/a",IF(N$3&gt;(A35stdlife+$F562),('RFM input'!$J$365*(1+vanilla3)^0.5)-SUM($J562:M562),('RFM input'!$J$365*(1+vanilla3)^0.5)/A35stdlife))</f>
        <v>0</v>
      </c>
      <c r="O562" s="60">
        <f>IF(A35stdlife="n/a","n/a",IF(O$3&gt;(A35stdlife+$F562),('RFM input'!$J$365*(1+vanilla3)^0.5)-SUM($J562:N562),('RFM input'!$J$365*(1+vanilla3)^0.5)/A35stdlife))</f>
        <v>0</v>
      </c>
      <c r="P562" s="60">
        <f>IF(A35stdlife="n/a","n/a",IF(P$3&gt;(A35stdlife+$F562),('RFM input'!$J$365*(1+vanilla3)^0.5)-SUM($J562:O562),('RFM input'!$J$365*(1+vanilla3)^0.5)/A35stdlife))</f>
        <v>0</v>
      </c>
      <c r="Q562" s="60">
        <f>IF(A35stdlife="n/a","n/a",IF(Q$3&gt;(A35stdlife+$F562),('RFM input'!$J$365*(1+vanilla3)^0.5)-SUM($J562:P562),('RFM input'!$J$365*(1+vanilla3)^0.5)/A35stdlife))</f>
        <v>0</v>
      </c>
      <c r="R562" s="60"/>
      <c r="S562" s="94"/>
      <c r="T562" s="94"/>
      <c r="U562" s="94"/>
      <c r="V562" s="94"/>
      <c r="W562" s="94"/>
      <c r="X562" s="94"/>
      <c r="Y562" s="94"/>
      <c r="Z562" s="94"/>
      <c r="AA562" s="249"/>
    </row>
    <row r="563" spans="1:27" ht="12.75" hidden="1" customHeight="1" outlineLevel="2">
      <c r="A563" s="4"/>
      <c r="B563" s="4"/>
      <c r="C563" s="4"/>
      <c r="D563" s="19"/>
      <c r="E563" s="1292"/>
      <c r="F563" s="78">
        <v>4</v>
      </c>
      <c r="G563" s="112"/>
      <c r="H563" s="134"/>
      <c r="I563" s="136"/>
      <c r="J563" s="136"/>
      <c r="K563" s="135"/>
      <c r="L563" s="60">
        <f>IF(A35stdlife="n/a","n/a",IF(L$3&gt;(A35stdlife+$F563),('RFM input'!$K$365*(1+vanilla4)^0.5)-SUM($K563:K563),('RFM input'!$K$365*(1+vanilla4)^0.5)/A35stdlife))</f>
        <v>0</v>
      </c>
      <c r="M563" s="60">
        <f>IF(A35stdlife="n/a","n/a",IF(M$3&gt;(A35stdlife+$F563),('RFM input'!$K$365*(1+vanilla4)^0.5)-SUM($K563:L563),('RFM input'!$K$365*(1+vanilla4)^0.5)/A35stdlife))</f>
        <v>0</v>
      </c>
      <c r="N563" s="60">
        <f>IF(A35stdlife="n/a","n/a",IF(N$3&gt;(A35stdlife+$F563),('RFM input'!$K$365*(1+vanilla4)^0.5)-SUM($K563:M563),('RFM input'!$K$365*(1+vanilla4)^0.5)/A35stdlife))</f>
        <v>0</v>
      </c>
      <c r="O563" s="60">
        <f>IF(A35stdlife="n/a","n/a",IF(O$3&gt;(A35stdlife+$F563),('RFM input'!$K$365*(1+vanilla4)^0.5)-SUM($K563:N563),('RFM input'!$K$365*(1+vanilla4)^0.5)/A35stdlife))</f>
        <v>0</v>
      </c>
      <c r="P563" s="60">
        <f>IF(A35stdlife="n/a","n/a",IF(P$3&gt;(A35stdlife+$F563),('RFM input'!$K$365*(1+vanilla4)^0.5)-SUM($K563:O563),('RFM input'!$K$365*(1+vanilla4)^0.5)/A35stdlife))</f>
        <v>0</v>
      </c>
      <c r="Q563" s="60">
        <f>IF(A35stdlife="n/a","n/a",IF(Q$3&gt;(A35stdlife+$F563),('RFM input'!$K$365*(1+vanilla4)^0.5)-SUM($K563:P563),('RFM input'!$K$365*(1+vanilla4)^0.5)/A35stdlife))</f>
        <v>0</v>
      </c>
      <c r="R563" s="60"/>
      <c r="S563" s="94"/>
      <c r="T563" s="94"/>
      <c r="U563" s="94"/>
      <c r="V563" s="94"/>
      <c r="W563" s="94"/>
      <c r="X563" s="94"/>
      <c r="Y563" s="94"/>
      <c r="Z563" s="94"/>
      <c r="AA563" s="249"/>
    </row>
    <row r="564" spans="1:27" ht="12.75" hidden="1" customHeight="1" outlineLevel="2">
      <c r="A564" s="4"/>
      <c r="B564" s="4"/>
      <c r="C564" s="4"/>
      <c r="D564" s="19"/>
      <c r="E564" s="1292"/>
      <c r="F564" s="78">
        <v>5</v>
      </c>
      <c r="G564" s="20"/>
      <c r="H564" s="134"/>
      <c r="I564" s="136"/>
      <c r="J564" s="136"/>
      <c r="K564" s="136"/>
      <c r="L564" s="135"/>
      <c r="M564" s="60">
        <f>IF(A35stdlife="n/a","n/a",IF(M$3&gt;(A35stdlife+$F564),('RFM input'!$L$365*(1+vanilla5)^0.5)-SUM($L564:L564),('RFM input'!$L$365*(1+vanilla5)^0.5)/A35stdlife))</f>
        <v>0</v>
      </c>
      <c r="N564" s="60">
        <f>IF(A35stdlife="n/a","n/a",IF(N$3&gt;(A35stdlife+$F564),('RFM input'!$L$365*(1+vanilla5)^0.5)-SUM($L564:M564),('RFM input'!$L$365*(1+vanilla5)^0.5)/A35stdlife))</f>
        <v>0</v>
      </c>
      <c r="O564" s="60">
        <f>IF(A35stdlife="n/a","n/a",IF(O$3&gt;(A35stdlife+$F564),('RFM input'!$L$365*(1+vanilla5)^0.5)-SUM($L564:N564),('RFM input'!$L$365*(1+vanilla5)^0.5)/A35stdlife))</f>
        <v>0</v>
      </c>
      <c r="P564" s="60">
        <f>IF(A35stdlife="n/a","n/a",IF(P$3&gt;(A35stdlife+$F564),('RFM input'!$L$365*(1+vanilla5)^0.5)-SUM($L564:O564),('RFM input'!$L$365*(1+vanilla5)^0.5)/A35stdlife))</f>
        <v>0</v>
      </c>
      <c r="Q564" s="60">
        <f>IF(A35stdlife="n/a","n/a",IF(Q$3&gt;(A35stdlife+$F564),('RFM input'!$L$365*(1+vanilla5)^0.5)-SUM($L564:P564),('RFM input'!$L$365*(1+vanilla5)^0.5)/A35stdlife))</f>
        <v>0</v>
      </c>
      <c r="R564" s="60"/>
      <c r="S564" s="94"/>
      <c r="T564" s="94"/>
      <c r="U564" s="94"/>
      <c r="V564" s="94"/>
      <c r="W564" s="94"/>
      <c r="X564" s="94"/>
      <c r="Y564" s="94"/>
      <c r="Z564" s="94"/>
      <c r="AA564" s="249"/>
    </row>
    <row r="565" spans="1:27" ht="12.75" hidden="1" customHeight="1" outlineLevel="2">
      <c r="A565" s="4"/>
      <c r="B565" s="4"/>
      <c r="C565" s="4"/>
      <c r="D565" s="19"/>
      <c r="E565" s="1292"/>
      <c r="F565" s="78">
        <v>6</v>
      </c>
      <c r="G565" s="20"/>
      <c r="H565" s="134"/>
      <c r="I565" s="136"/>
      <c r="J565" s="136"/>
      <c r="K565" s="136"/>
      <c r="L565" s="136"/>
      <c r="M565" s="135"/>
      <c r="N565" s="60">
        <f>IF(A35stdlife="n/a","n/a",IF(N$3&gt;(A35stdlife+$F565),('RFM input'!$M$365*(1+vanilla6)^0.5)-SUM($M565:M565),('RFM input'!$M$365*(1+vanilla6)^0.5)/A35stdlife))</f>
        <v>0</v>
      </c>
      <c r="O565" s="60">
        <f>IF(A35stdlife="n/a","n/a",IF(O$3&gt;(A35stdlife+$F565),('RFM input'!$M$365*(1+vanilla6)^0.5)-SUM($M565:N565),('RFM input'!$M$365*(1+vanilla6)^0.5)/A35stdlife))</f>
        <v>0</v>
      </c>
      <c r="P565" s="60">
        <f>IF(A35stdlife="n/a","n/a",IF(P$3&gt;(A35stdlife+$F565),('RFM input'!$M$365*(1+vanilla6)^0.5)-SUM($M565:O565),('RFM input'!$M$365*(1+vanilla6)^0.5)/A35stdlife))</f>
        <v>0</v>
      </c>
      <c r="Q565" s="60">
        <f>IF(A35stdlife="n/a","n/a",IF(Q$3&gt;(A35stdlife+$F565),('RFM input'!$M$365*(1+vanilla6)^0.5)-SUM($M565:P565),('RFM input'!$M$365*(1+vanilla6)^0.5)/A35stdlife))</f>
        <v>0</v>
      </c>
      <c r="R565" s="60"/>
      <c r="S565" s="94"/>
      <c r="T565" s="94"/>
      <c r="U565" s="94"/>
      <c r="V565" s="94"/>
      <c r="W565" s="94"/>
      <c r="X565" s="94"/>
      <c r="Y565" s="94"/>
      <c r="Z565" s="94"/>
      <c r="AA565" s="249"/>
    </row>
    <row r="566" spans="1:27" ht="12.75" hidden="1" customHeight="1" outlineLevel="2">
      <c r="A566" s="4"/>
      <c r="B566" s="4"/>
      <c r="C566" s="4"/>
      <c r="D566" s="19"/>
      <c r="E566" s="1292"/>
      <c r="F566" s="78">
        <v>7</v>
      </c>
      <c r="G566" s="20"/>
      <c r="H566" s="134"/>
      <c r="I566" s="136"/>
      <c r="J566" s="136"/>
      <c r="K566" s="136"/>
      <c r="L566" s="136"/>
      <c r="M566" s="136"/>
      <c r="N566" s="135"/>
      <c r="O566" s="60">
        <f>IF(A35stdlife="n/a","n/a",IF(O$3&gt;(A35stdlife+$F566),('RFM input'!N$365*(1+vanilla7)^0.5)-SUM($N566:N566),('RFM input'!$N$365*(1+vanilla7)^0.5)/A35stdlife))</f>
        <v>0</v>
      </c>
      <c r="P566" s="60">
        <f>IF(A35stdlife="n/a","n/a",IF(P$3&gt;(A35stdlife+$F566),('RFM input'!O$365*(1+vanilla7)^0.5)-SUM($N566:O566),('RFM input'!$N$365*(1+vanilla7)^0.5)/A35stdlife))</f>
        <v>0</v>
      </c>
      <c r="Q566" s="60">
        <f>IF(A35stdlife="n/a","n/a",IF(Q$3&gt;(A35stdlife+$F566),('RFM input'!P$365*(1+vanilla7)^0.5)-SUM($N566:P566),('RFM input'!$N$365*(1+vanilla7)^0.5)/A35stdlife))</f>
        <v>0</v>
      </c>
      <c r="R566" s="60"/>
      <c r="S566" s="94"/>
      <c r="T566" s="94"/>
      <c r="U566" s="94"/>
      <c r="V566" s="94"/>
      <c r="W566" s="94"/>
      <c r="X566" s="94"/>
      <c r="Y566" s="94"/>
      <c r="Z566" s="94"/>
      <c r="AA566" s="249"/>
    </row>
    <row r="567" spans="1:27" ht="12.75" hidden="1" customHeight="1" outlineLevel="2">
      <c r="A567" s="4"/>
      <c r="B567" s="4"/>
      <c r="C567" s="4"/>
      <c r="D567" s="19"/>
      <c r="E567" s="1292"/>
      <c r="F567" s="78">
        <v>8</v>
      </c>
      <c r="G567" s="20"/>
      <c r="H567" s="134"/>
      <c r="I567" s="136"/>
      <c r="J567" s="136"/>
      <c r="K567" s="136"/>
      <c r="L567" s="136"/>
      <c r="M567" s="136"/>
      <c r="N567" s="136"/>
      <c r="O567" s="135"/>
      <c r="P567" s="60">
        <f>IF(A35stdlife="n/a","n/a",IF(P$3&gt;(A35stdlife+$F567),('RFM input'!$O$365*(1+vanilla8)^0.5)-SUM($O567:O567),('RFM input'!$O$365*(1+vanilla8)^0.5)/A35stdlife))</f>
        <v>0</v>
      </c>
      <c r="Q567" s="60">
        <f>IF(A35stdlife="n/a","n/a",IF(Q$3&gt;(A35stdlife+$F567),('RFM input'!$O$365*(1+vanilla8)^0.5)-SUM($O567:P567),('RFM input'!$O$365*(1+vanilla8)^0.5)/A35stdlife))</f>
        <v>0</v>
      </c>
      <c r="R567" s="60"/>
      <c r="S567" s="94"/>
      <c r="T567" s="94"/>
      <c r="U567" s="94"/>
      <c r="V567" s="94"/>
      <c r="W567" s="94"/>
      <c r="X567" s="94"/>
      <c r="Y567" s="94"/>
      <c r="Z567" s="94"/>
      <c r="AA567" s="249"/>
    </row>
    <row r="568" spans="1:27" ht="12.75" hidden="1" customHeight="1" outlineLevel="2">
      <c r="A568" s="4"/>
      <c r="B568" s="4"/>
      <c r="C568" s="4"/>
      <c r="D568" s="19"/>
      <c r="E568" s="1292"/>
      <c r="F568" s="78">
        <v>9</v>
      </c>
      <c r="G568" s="20"/>
      <c r="H568" s="134"/>
      <c r="I568" s="136"/>
      <c r="J568" s="136"/>
      <c r="K568" s="136"/>
      <c r="L568" s="136"/>
      <c r="M568" s="136"/>
      <c r="N568" s="136"/>
      <c r="O568" s="136"/>
      <c r="P568" s="135"/>
      <c r="Q568" s="60">
        <f>IF(A35stdlife="n/a","n/a",IF(Q$3&gt;(A35stdlife+$F568),('RFM input'!$P$365*(1+vanilla9)^0.5)-SUM($P568:P568),('RFM input'!$P$365*(1+vanilla9)^0.5)/A35stdlife))</f>
        <v>0</v>
      </c>
      <c r="R568" s="60"/>
      <c r="S568" s="94"/>
      <c r="T568" s="94"/>
      <c r="U568" s="94"/>
      <c r="V568" s="94"/>
      <c r="W568" s="94"/>
      <c r="X568" s="94"/>
      <c r="Y568" s="94"/>
      <c r="Z568" s="94"/>
      <c r="AA568" s="249"/>
    </row>
    <row r="569" spans="1:27" ht="12.75" hidden="1" customHeight="1" outlineLevel="2">
      <c r="A569" s="4"/>
      <c r="B569" s="4"/>
      <c r="C569" s="4"/>
      <c r="D569" s="19"/>
      <c r="E569" s="1292"/>
      <c r="F569" s="79">
        <v>10</v>
      </c>
      <c r="G569" s="20"/>
      <c r="H569" s="134"/>
      <c r="I569" s="136"/>
      <c r="J569" s="136"/>
      <c r="K569" s="136"/>
      <c r="L569" s="136"/>
      <c r="M569" s="136"/>
      <c r="N569" s="136"/>
      <c r="O569" s="136"/>
      <c r="P569" s="136"/>
      <c r="Q569" s="135"/>
      <c r="R569" s="60"/>
      <c r="S569" s="94"/>
      <c r="T569" s="94"/>
      <c r="U569" s="94"/>
      <c r="V569" s="94"/>
      <c r="W569" s="94"/>
      <c r="X569" s="94"/>
      <c r="Y569" s="94"/>
      <c r="Z569" s="94"/>
      <c r="AA569" s="249"/>
    </row>
    <row r="570" spans="1:27" hidden="1" outlineLevel="1" collapsed="1">
      <c r="A570" s="4"/>
      <c r="B570" s="4"/>
      <c r="C570" s="4"/>
      <c r="D570" s="218">
        <f>Asset35</f>
        <v>0</v>
      </c>
      <c r="E570" s="4"/>
      <c r="F570" s="4"/>
      <c r="G570" s="112"/>
      <c r="H570" s="435">
        <f>IF('RFM input'!$E$396='RFM input'!$G$395,-'RFM input'!H$435,-SUM(H558:H569))</f>
        <v>0</v>
      </c>
      <c r="I570" s="435">
        <f>IF('RFM input'!$E$396='RFM input'!$G$395,-'RFM input'!I$435,-SUM(I558:I569))</f>
        <v>0</v>
      </c>
      <c r="J570" s="435">
        <f>IF(COUNT($H570:I570)&gt;='RFM input'!$AA$7,0,IF('RFM input'!$E$396='RFM input'!$G$395,-'RFM input'!J$435,-SUM(J558:J569)))</f>
        <v>0</v>
      </c>
      <c r="K570" s="435">
        <f>IF(COUNT($H570:J570)&gt;='RFM input'!$AA$7,0,IF('RFM input'!$E$396='RFM input'!$G$395,-'RFM input'!K$435,-SUM(K558:K569)))</f>
        <v>0</v>
      </c>
      <c r="L570" s="435">
        <f>IF(COUNT($H570:K570)&gt;='RFM input'!$AA$7,0,IF('RFM input'!$E$396='RFM input'!$G$395,-'RFM input'!L$435,-SUM(L558:L569)))</f>
        <v>0</v>
      </c>
      <c r="M570" s="435">
        <f>IF(COUNT($H570:L570)&gt;='RFM input'!$AA$7,0,IF('RFM input'!$E$396='RFM input'!$G$395,-'RFM input'!M$435,-SUM(M558:M569)))</f>
        <v>0</v>
      </c>
      <c r="N570" s="435">
        <f>IF(COUNT($H570:M570)&gt;='RFM input'!$AA$7,0,IF('RFM input'!$E$396='RFM input'!$G$395,-'RFM input'!N$435,-SUM(N558:N569)))</f>
        <v>0</v>
      </c>
      <c r="O570" s="435">
        <f>IF(COUNT($H570:N570)&gt;='RFM input'!$AA$7,0,IF('RFM input'!$E$396='RFM input'!$G$395,-'RFM input'!O$435,-SUM(O558:O569)))</f>
        <v>0</v>
      </c>
      <c r="P570" s="435">
        <f>IF(COUNT($H570:O570)&gt;='RFM input'!$AA$7,0,IF('RFM input'!$E$396='RFM input'!$G$395,-'RFM input'!P$435,-SUM(P558:P569)))</f>
        <v>0</v>
      </c>
      <c r="Q570" s="435">
        <f>IF(COUNT($H570:P570)&gt;='RFM input'!$AA$7,0,IF('RFM input'!$E$396='RFM input'!$G$395,-'RFM input'!Q$435,-SUM(Q558:Q569)))</f>
        <v>0</v>
      </c>
      <c r="R570" s="58"/>
      <c r="S570" s="96"/>
      <c r="T570" s="96"/>
      <c r="U570" s="96"/>
      <c r="V570" s="96"/>
      <c r="W570" s="96"/>
      <c r="X570" s="96"/>
      <c r="Y570" s="96"/>
      <c r="Z570" s="96"/>
      <c r="AA570" s="249"/>
    </row>
    <row r="571" spans="1:27" ht="12.75" hidden="1" customHeight="1" outlineLevel="2">
      <c r="A571" s="4"/>
      <c r="B571" s="4"/>
      <c r="C571" s="219">
        <f>Asset36</f>
        <v>0</v>
      </c>
      <c r="D571" s="146"/>
      <c r="E571" s="25" t="s">
        <v>23</v>
      </c>
      <c r="F571" s="24"/>
      <c r="G571" s="167"/>
      <c r="H571" s="436">
        <f>IF(H$3&gt;A36remlife,A36value-SUM($G571:G571),IF(A36remlife="N/A","n/a",A36value/A36remlife))</f>
        <v>0</v>
      </c>
      <c r="I571" s="436">
        <f>IF(I$3&gt;A36remlife,A36value-SUM($G571:H571),IF(A36remlife="N/A","n/a",A36value/A36remlife))</f>
        <v>0</v>
      </c>
      <c r="J571" s="436">
        <f>IF(J$3&gt;A36remlife,A36value-SUM($G571:I571),IF(A36remlife="N/A","n/a",A36value/A36remlife))</f>
        <v>0</v>
      </c>
      <c r="K571" s="436">
        <f>IF(K$3&gt;A36remlife,A36value-SUM($G571:J571),IF(A36remlife="N/A","n/a",A36value/A36remlife))</f>
        <v>0</v>
      </c>
      <c r="L571" s="436">
        <f>IF(L$3&gt;A36remlife,A36value-SUM($G571:K571),IF(A36remlife="N/A","n/a",A36value/A36remlife))</f>
        <v>0</v>
      </c>
      <c r="M571" s="436">
        <f>IF(M$3&gt;A36remlife,A36value-SUM($G571:L571),IF(A36remlife="N/A","n/a",A36value/A36remlife))</f>
        <v>0</v>
      </c>
      <c r="N571" s="436">
        <f>IF(N$3&gt;A36remlife,A36value-SUM($G571:M571),IF(A36remlife="N/A","n/a",A36value/A36remlife))</f>
        <v>0</v>
      </c>
      <c r="O571" s="436">
        <f>IF(O$3&gt;A36remlife,A36value-SUM($G571:N571),IF(A36remlife="N/A","n/a",A36value/A36remlife))</f>
        <v>0</v>
      </c>
      <c r="P571" s="436">
        <f>IF(P$3&gt;A36remlife,A36value-SUM($G571:O571),IF(A36remlife="N/A","n/a",A36value/A36remlife))</f>
        <v>0</v>
      </c>
      <c r="Q571" s="436">
        <f>IF(Q$3&gt;A36remlife,A36value-SUM($G571:P571),IF(A36remlife="N/A","n/a",A36value/A36remlife))</f>
        <v>0</v>
      </c>
      <c r="R571" s="59"/>
      <c r="S571" s="94"/>
      <c r="T571" s="94"/>
      <c r="U571" s="94"/>
      <c r="V571" s="94"/>
      <c r="W571" s="94"/>
      <c r="X571" s="94"/>
      <c r="Y571" s="94"/>
      <c r="Z571" s="94"/>
      <c r="AA571" s="249"/>
    </row>
    <row r="572" spans="1:27" ht="12.75" hidden="1" customHeight="1" outlineLevel="2">
      <c r="A572" s="4"/>
      <c r="B572" s="4"/>
      <c r="C572" s="4"/>
      <c r="D572" s="19"/>
      <c r="E572" s="1291" t="s">
        <v>50</v>
      </c>
      <c r="F572" s="78"/>
      <c r="G572" s="112"/>
      <c r="H572" s="60"/>
      <c r="I572" s="60"/>
      <c r="J572" s="60"/>
      <c r="K572" s="60"/>
      <c r="L572" s="60"/>
      <c r="M572" s="148"/>
      <c r="N572" s="103"/>
      <c r="O572" s="60"/>
      <c r="P572" s="60"/>
      <c r="Q572" s="60"/>
      <c r="R572" s="60"/>
      <c r="S572" s="94"/>
      <c r="T572" s="94"/>
      <c r="U572" s="94"/>
      <c r="V572" s="94"/>
      <c r="W572" s="94"/>
      <c r="X572" s="94"/>
      <c r="Y572" s="94"/>
      <c r="Z572" s="94"/>
      <c r="AA572" s="249"/>
    </row>
    <row r="573" spans="1:27" ht="12.75" hidden="1" customHeight="1" outlineLevel="2">
      <c r="A573" s="4"/>
      <c r="B573" s="4"/>
      <c r="C573" s="4"/>
      <c r="D573" s="19"/>
      <c r="E573" s="1292"/>
      <c r="F573" s="78">
        <v>1</v>
      </c>
      <c r="G573" s="112"/>
      <c r="H573" s="133"/>
      <c r="I573" s="60">
        <f>IF(A36stdlife="n/a","n/a",IF(I$3&gt;(A36stdlife+$F573),('RFM input'!$H$366*(1+vanilla1)^0.5)-SUM($H573:H573),('RFM input'!$H$366*(1+vanilla1)^0.5)/A36stdlife))</f>
        <v>0</v>
      </c>
      <c r="J573" s="60">
        <f>IF(A36stdlife="n/a","n/a",IF(J$3&gt;(A36stdlife+$F573),('RFM input'!$H$366*(1+vanilla1)^0.5)-SUM($H573:I573),('RFM input'!$H$366*(1+vanilla1)^0.5)/A36stdlife))</f>
        <v>0</v>
      </c>
      <c r="K573" s="60">
        <f>IF(A36stdlife="n/a","n/a",IF(K$3&gt;(A36stdlife+$F573),('RFM input'!$H$366*(1+vanilla1)^0.5)-SUM($H573:J573),('RFM input'!$H$366*(1+vanilla1)^0.5)/A36stdlife))</f>
        <v>0</v>
      </c>
      <c r="L573" s="60">
        <f>IF(A36stdlife="n/a","n/a",IF(L$3&gt;(A36stdlife+$F573),('RFM input'!$H$366*(1+vanilla1)^0.5)-SUM($H573:K573),('RFM input'!$H$366*(1+vanilla1)^0.5)/A36stdlife))</f>
        <v>0</v>
      </c>
      <c r="M573" s="60">
        <f>IF(A36stdlife="n/a","n/a",IF(M$3&gt;(A36stdlife+$F573),('RFM input'!$H$366*(1+vanilla1)^0.5)-SUM($H573:L573),('RFM input'!$H$366*(1+vanilla1)^0.5)/A36stdlife))</f>
        <v>0</v>
      </c>
      <c r="N573" s="60">
        <f>IF(A36stdlife="n/a","n/a",IF(N$3&gt;(A36stdlife+$F573),('RFM input'!$H$366*(1+vanilla1)^0.5)-SUM($H573:M573),('RFM input'!$H$366*(1+vanilla1)^0.5)/A36stdlife))</f>
        <v>0</v>
      </c>
      <c r="O573" s="60">
        <f>IF(A36stdlife="n/a","n/a",IF(O$3&gt;(A36stdlife+$F573),('RFM input'!$H$366*(1+vanilla1)^0.5)-SUM($H573:N573),('RFM input'!$H$366*(1+vanilla1)^0.5)/A36stdlife))</f>
        <v>0</v>
      </c>
      <c r="P573" s="60">
        <f>IF(A36stdlife="n/a","n/a",IF(P$3&gt;(A36stdlife+$F573),('RFM input'!$H$366*(1+vanilla1)^0.5)-SUM($H573:O573),('RFM input'!$H$366*(1+vanilla1)^0.5)/A36stdlife))</f>
        <v>0</v>
      </c>
      <c r="Q573" s="60">
        <f>IF(A36stdlife="n/a","n/a",IF(Q$3&gt;(A36stdlife+$F573),('RFM input'!$H$366*(1+vanilla1)^0.5)-SUM($H573:P573),('RFM input'!$H$366*(1+vanilla1)^0.5)/A36stdlife))</f>
        <v>0</v>
      </c>
      <c r="R573" s="60"/>
      <c r="S573" s="94"/>
      <c r="T573" s="94"/>
      <c r="U573" s="94"/>
      <c r="V573" s="94"/>
      <c r="W573" s="94"/>
      <c r="X573" s="94"/>
      <c r="Y573" s="94"/>
      <c r="Z573" s="94"/>
      <c r="AA573" s="249"/>
    </row>
    <row r="574" spans="1:27" ht="12.75" hidden="1" customHeight="1" outlineLevel="2">
      <c r="A574" s="4"/>
      <c r="B574" s="4"/>
      <c r="C574" s="4"/>
      <c r="D574" s="19"/>
      <c r="E574" s="1292"/>
      <c r="F574" s="78">
        <v>2</v>
      </c>
      <c r="G574" s="112"/>
      <c r="H574" s="134"/>
      <c r="I574" s="135"/>
      <c r="J574" s="60">
        <f>IF(A36stdlife="n/a","n/a",IF(J$3&gt;(A36stdlife+$F574),('RFM input'!$I$366*(1+vanilla2)^0.5)-SUM($I574:I574),('RFM input'!$I$366*(1+vanilla2)^0.5)/A36stdlife))</f>
        <v>0</v>
      </c>
      <c r="K574" s="60">
        <f>IF(A36stdlife="n/a","n/a",IF(K$3&gt;(A36stdlife+$F574),('RFM input'!$I$366*(1+vanilla2)^0.5)-SUM($I574:J574),('RFM input'!$I$366*(1+vanilla2)^0.5)/A36stdlife))</f>
        <v>0</v>
      </c>
      <c r="L574" s="60">
        <f>IF(A36stdlife="n/a","n/a",IF(L$3&gt;(A36stdlife+$F574),('RFM input'!$I$366*(1+vanilla2)^0.5)-SUM($I574:K574),('RFM input'!$I$366*(1+vanilla2)^0.5)/A36stdlife))</f>
        <v>0</v>
      </c>
      <c r="M574" s="60">
        <f>IF(A36stdlife="n/a","n/a",IF(M$3&gt;(A36stdlife+$F574),('RFM input'!$I$366*(1+vanilla2)^0.5)-SUM($I574:L574),('RFM input'!$I$366*(1+vanilla2)^0.5)/A36stdlife))</f>
        <v>0</v>
      </c>
      <c r="N574" s="60">
        <f>IF(A36stdlife="n/a","n/a",IF(N$3&gt;(A36stdlife+$F574),('RFM input'!$I$366*(1+vanilla2)^0.5)-SUM($I574:M574),('RFM input'!$I$366*(1+vanilla2)^0.5)/A36stdlife))</f>
        <v>0</v>
      </c>
      <c r="O574" s="60">
        <f>IF(A36stdlife="n/a","n/a",IF(O$3&gt;(A36stdlife+$F574),('RFM input'!$I$366*(1+vanilla2)^0.5)-SUM($I574:N574),('RFM input'!$I$366*(1+vanilla2)^0.5)/A36stdlife))</f>
        <v>0</v>
      </c>
      <c r="P574" s="60">
        <f>IF(A36stdlife="n/a","n/a",IF(P$3&gt;(A36stdlife+$F574),('RFM input'!$I$366*(1+vanilla2)^0.5)-SUM($I574:O574),('RFM input'!$I$366*(1+vanilla2)^0.5)/A36stdlife))</f>
        <v>0</v>
      </c>
      <c r="Q574" s="60">
        <f>IF(A36stdlife="n/a","n/a",IF(Q$3&gt;(A36stdlife+$F574),('RFM input'!$I$366*(1+vanilla2)^0.5)-SUM($I574:P574),('RFM input'!$I$366*(1+vanilla2)^0.5)/A36stdlife))</f>
        <v>0</v>
      </c>
      <c r="R574" s="60"/>
      <c r="S574" s="94"/>
      <c r="T574" s="94"/>
      <c r="U574" s="94"/>
      <c r="V574" s="94"/>
      <c r="W574" s="94"/>
      <c r="X574" s="94"/>
      <c r="Y574" s="94"/>
      <c r="Z574" s="94"/>
      <c r="AA574" s="249"/>
    </row>
    <row r="575" spans="1:27" ht="12.75" hidden="1" customHeight="1" outlineLevel="2">
      <c r="A575" s="4"/>
      <c r="B575" s="4"/>
      <c r="C575" s="4"/>
      <c r="D575" s="19"/>
      <c r="E575" s="1292"/>
      <c r="F575" s="78">
        <v>3</v>
      </c>
      <c r="G575" s="112"/>
      <c r="H575" s="134"/>
      <c r="I575" s="136"/>
      <c r="J575" s="135"/>
      <c r="K575" s="60">
        <f>IF(A36stdlife="n/a","n/a",IF(K$3&gt;(A36stdlife+$F575),('RFM input'!$J$366*(1+vanilla3)^0.5)-SUM($J575:J575),('RFM input'!$J$366*(1+vanilla3)^0.5)/A36stdlife))</f>
        <v>0</v>
      </c>
      <c r="L575" s="60">
        <f>IF(A36stdlife="n/a","n/a",IF(L$3&gt;(A36stdlife+$F575),('RFM input'!$J$366*(1+vanilla3)^0.5)-SUM($J575:K575),('RFM input'!$J$366*(1+vanilla3)^0.5)/A36stdlife))</f>
        <v>0</v>
      </c>
      <c r="M575" s="60">
        <f>IF(A36stdlife="n/a","n/a",IF(M$3&gt;(A36stdlife+$F575),('RFM input'!$J$366*(1+vanilla3)^0.5)-SUM($J575:L575),('RFM input'!$J$366*(1+vanilla3)^0.5)/A36stdlife))</f>
        <v>0</v>
      </c>
      <c r="N575" s="60">
        <f>IF(A36stdlife="n/a","n/a",IF(N$3&gt;(A36stdlife+$F575),('RFM input'!$J$366*(1+vanilla3)^0.5)-SUM($J575:M575),('RFM input'!$J$366*(1+vanilla3)^0.5)/A36stdlife))</f>
        <v>0</v>
      </c>
      <c r="O575" s="60">
        <f>IF(A36stdlife="n/a","n/a",IF(O$3&gt;(A36stdlife+$F575),('RFM input'!$J$366*(1+vanilla3)^0.5)-SUM($J575:N575),('RFM input'!$J$366*(1+vanilla3)^0.5)/A36stdlife))</f>
        <v>0</v>
      </c>
      <c r="P575" s="60">
        <f>IF(A36stdlife="n/a","n/a",IF(P$3&gt;(A36stdlife+$F575),('RFM input'!$J$366*(1+vanilla3)^0.5)-SUM($J575:O575),('RFM input'!$J$366*(1+vanilla3)^0.5)/A36stdlife))</f>
        <v>0</v>
      </c>
      <c r="Q575" s="60">
        <f>IF(A36stdlife="n/a","n/a",IF(Q$3&gt;(A36stdlife+$F575),('RFM input'!$J$366*(1+vanilla3)^0.5)-SUM($J575:P575),('RFM input'!$J$366*(1+vanilla3)^0.5)/A36stdlife))</f>
        <v>0</v>
      </c>
      <c r="R575" s="60"/>
      <c r="S575" s="94"/>
      <c r="T575" s="94"/>
      <c r="U575" s="94"/>
      <c r="V575" s="94"/>
      <c r="W575" s="94"/>
      <c r="X575" s="94"/>
      <c r="Y575" s="94"/>
      <c r="Z575" s="94"/>
      <c r="AA575" s="249"/>
    </row>
    <row r="576" spans="1:27" ht="12.75" hidden="1" customHeight="1" outlineLevel="2">
      <c r="A576" s="4"/>
      <c r="B576" s="4"/>
      <c r="C576" s="4"/>
      <c r="D576" s="19"/>
      <c r="E576" s="1292"/>
      <c r="F576" s="78">
        <v>4</v>
      </c>
      <c r="G576" s="112"/>
      <c r="H576" s="134"/>
      <c r="I576" s="136"/>
      <c r="J576" s="136"/>
      <c r="K576" s="135"/>
      <c r="L576" s="60">
        <f>IF(A36stdlife="n/a","n/a",IF(L$3&gt;(A36stdlife+$F576),('RFM input'!$K$366*(1+vanilla4)^0.5)-SUM($K576:K576),('RFM input'!$K$366*(1+vanilla4)^0.5)/A36stdlife))</f>
        <v>0</v>
      </c>
      <c r="M576" s="60">
        <f>IF(A36stdlife="n/a","n/a",IF(M$3&gt;(A36stdlife+$F576),('RFM input'!$K$366*(1+vanilla4)^0.5)-SUM($K576:L576),('RFM input'!$K$366*(1+vanilla4)^0.5)/A36stdlife))</f>
        <v>0</v>
      </c>
      <c r="N576" s="60">
        <f>IF(A36stdlife="n/a","n/a",IF(N$3&gt;(A36stdlife+$F576),('RFM input'!$K$366*(1+vanilla4)^0.5)-SUM($K576:M576),('RFM input'!$K$366*(1+vanilla4)^0.5)/A36stdlife))</f>
        <v>0</v>
      </c>
      <c r="O576" s="60">
        <f>IF(A36stdlife="n/a","n/a",IF(O$3&gt;(A36stdlife+$F576),('RFM input'!$K$366*(1+vanilla4)^0.5)-SUM($K576:N576),('RFM input'!$K$366*(1+vanilla4)^0.5)/A36stdlife))</f>
        <v>0</v>
      </c>
      <c r="P576" s="60">
        <f>IF(A36stdlife="n/a","n/a",IF(P$3&gt;(A36stdlife+$F576),('RFM input'!$K$366*(1+vanilla4)^0.5)-SUM($K576:O576),('RFM input'!$K$366*(1+vanilla4)^0.5)/A36stdlife))</f>
        <v>0</v>
      </c>
      <c r="Q576" s="60">
        <f>IF(A36stdlife="n/a","n/a",IF(Q$3&gt;(A36stdlife+$F576),('RFM input'!$K$366*(1+vanilla4)^0.5)-SUM($K576:P576),('RFM input'!$K$366*(1+vanilla4)^0.5)/A36stdlife))</f>
        <v>0</v>
      </c>
      <c r="R576" s="60"/>
      <c r="S576" s="94"/>
      <c r="T576" s="94"/>
      <c r="U576" s="94"/>
      <c r="V576" s="94"/>
      <c r="W576" s="94"/>
      <c r="X576" s="94"/>
      <c r="Y576" s="94"/>
      <c r="Z576" s="94"/>
      <c r="AA576" s="249"/>
    </row>
    <row r="577" spans="1:27" ht="12.75" hidden="1" customHeight="1" outlineLevel="2">
      <c r="A577" s="4"/>
      <c r="B577" s="4"/>
      <c r="C577" s="4"/>
      <c r="D577" s="19"/>
      <c r="E577" s="1292"/>
      <c r="F577" s="78">
        <v>5</v>
      </c>
      <c r="G577" s="20"/>
      <c r="H577" s="134"/>
      <c r="I577" s="136"/>
      <c r="J577" s="136"/>
      <c r="K577" s="136"/>
      <c r="L577" s="135"/>
      <c r="M577" s="60">
        <f>IF(A36stdlife="n/a","n/a",IF(M$3&gt;(A36stdlife+$F577),('RFM input'!$L$366*(1+vanilla5)^0.5)-SUM($L577:L577),('RFM input'!$L$366*(1+vanilla5)^0.5)/A36stdlife))</f>
        <v>0</v>
      </c>
      <c r="N577" s="60">
        <f>IF(A36stdlife="n/a","n/a",IF(N$3&gt;(A36stdlife+$F577),('RFM input'!$L$366*(1+vanilla5)^0.5)-SUM($L577:M577),('RFM input'!$L$366*(1+vanilla5)^0.5)/A36stdlife))</f>
        <v>0</v>
      </c>
      <c r="O577" s="60">
        <f>IF(A36stdlife="n/a","n/a",IF(O$3&gt;(A36stdlife+$F577),('RFM input'!$L$366*(1+vanilla5)^0.5)-SUM($L577:N577),('RFM input'!$L$366*(1+vanilla5)^0.5)/A36stdlife))</f>
        <v>0</v>
      </c>
      <c r="P577" s="60">
        <f>IF(A36stdlife="n/a","n/a",IF(P$3&gt;(A36stdlife+$F577),('RFM input'!$L$366*(1+vanilla5)^0.5)-SUM($L577:O577),('RFM input'!$L$366*(1+vanilla5)^0.5)/A36stdlife))</f>
        <v>0</v>
      </c>
      <c r="Q577" s="60">
        <f>IF(A36stdlife="n/a","n/a",IF(Q$3&gt;(A36stdlife+$F577),('RFM input'!$L$366*(1+vanilla5)^0.5)-SUM($L577:P577),('RFM input'!$L$366*(1+vanilla5)^0.5)/A36stdlife))</f>
        <v>0</v>
      </c>
      <c r="R577" s="60"/>
      <c r="S577" s="94"/>
      <c r="T577" s="94"/>
      <c r="U577" s="94"/>
      <c r="V577" s="94"/>
      <c r="W577" s="94"/>
      <c r="X577" s="94"/>
      <c r="Y577" s="94"/>
      <c r="Z577" s="94"/>
      <c r="AA577" s="249"/>
    </row>
    <row r="578" spans="1:27" ht="12.75" hidden="1" customHeight="1" outlineLevel="2">
      <c r="A578" s="4"/>
      <c r="B578" s="4"/>
      <c r="C578" s="4"/>
      <c r="D578" s="19"/>
      <c r="E578" s="1292"/>
      <c r="F578" s="78">
        <v>6</v>
      </c>
      <c r="G578" s="20"/>
      <c r="H578" s="134"/>
      <c r="I578" s="136"/>
      <c r="J578" s="136"/>
      <c r="K578" s="136"/>
      <c r="L578" s="136"/>
      <c r="M578" s="135"/>
      <c r="N578" s="60">
        <f>IF(A36stdlife="n/a","n/a",IF(N$3&gt;(A36stdlife+$F578),('RFM input'!$M$366*(1+vanilla6)^0.5)-SUM($M578:M578),('RFM input'!$M$366*(1+vanilla6)^0.5)/A36stdlife))</f>
        <v>0</v>
      </c>
      <c r="O578" s="60">
        <f>IF(A36stdlife="n/a","n/a",IF(O$3&gt;(A36stdlife+$F578),('RFM input'!$M$366*(1+vanilla6)^0.5)-SUM($M578:N578),('RFM input'!$M$366*(1+vanilla6)^0.5)/A36stdlife))</f>
        <v>0</v>
      </c>
      <c r="P578" s="60">
        <f>IF(A36stdlife="n/a","n/a",IF(P$3&gt;(A36stdlife+$F578),('RFM input'!$M$366*(1+vanilla6)^0.5)-SUM($M578:O578),('RFM input'!$M$366*(1+vanilla6)^0.5)/A36stdlife))</f>
        <v>0</v>
      </c>
      <c r="Q578" s="60">
        <f>IF(A36stdlife="n/a","n/a",IF(Q$3&gt;(A36stdlife+$F578),('RFM input'!$M$366*(1+vanilla6)^0.5)-SUM($M578:P578),('RFM input'!$M$366*(1+vanilla6)^0.5)/A36stdlife))</f>
        <v>0</v>
      </c>
      <c r="R578" s="60"/>
      <c r="S578" s="94"/>
      <c r="T578" s="94"/>
      <c r="U578" s="94"/>
      <c r="V578" s="94"/>
      <c r="W578" s="94"/>
      <c r="X578" s="94"/>
      <c r="Y578" s="94"/>
      <c r="Z578" s="94"/>
      <c r="AA578" s="249"/>
    </row>
    <row r="579" spans="1:27" ht="12.75" hidden="1" customHeight="1" outlineLevel="2">
      <c r="A579" s="4"/>
      <c r="B579" s="4"/>
      <c r="C579" s="4"/>
      <c r="D579" s="19"/>
      <c r="E579" s="1292"/>
      <c r="F579" s="78">
        <v>7</v>
      </c>
      <c r="G579" s="20"/>
      <c r="H579" s="134"/>
      <c r="I579" s="136"/>
      <c r="J579" s="136"/>
      <c r="K579" s="136"/>
      <c r="L579" s="136"/>
      <c r="M579" s="136"/>
      <c r="N579" s="135"/>
      <c r="O579" s="60">
        <f>IF(A36stdlife="n/a","n/a",IF(O$3&gt;(A36stdlife+$F579),('RFM input'!N$366*(1+vanilla7)^0.5)-SUM($N579:N579),('RFM input'!$N$366*(1+vanilla7)^0.5)/A36stdlife))</f>
        <v>0</v>
      </c>
      <c r="P579" s="60">
        <f>IF(A36stdlife="n/a","n/a",IF(P$3&gt;(A36stdlife+$F579),('RFM input'!O$366*(1+vanilla7)^0.5)-SUM($N579:O579),('RFM input'!$N$366*(1+vanilla7)^0.5)/A36stdlife))</f>
        <v>0</v>
      </c>
      <c r="Q579" s="60">
        <f>IF(A36stdlife="n/a","n/a",IF(Q$3&gt;(A36stdlife+$F579),('RFM input'!P$366*(1+vanilla7)^0.5)-SUM($N579:P579),('RFM input'!$N$366*(1+vanilla7)^0.5)/A36stdlife))</f>
        <v>0</v>
      </c>
      <c r="R579" s="60"/>
      <c r="S579" s="94"/>
      <c r="T579" s="94"/>
      <c r="U579" s="94"/>
      <c r="V579" s="94"/>
      <c r="W579" s="94"/>
      <c r="X579" s="94"/>
      <c r="Y579" s="94"/>
      <c r="Z579" s="94"/>
      <c r="AA579" s="249"/>
    </row>
    <row r="580" spans="1:27" ht="12.75" hidden="1" customHeight="1" outlineLevel="2">
      <c r="A580" s="4"/>
      <c r="B580" s="4"/>
      <c r="C580" s="4"/>
      <c r="D580" s="19"/>
      <c r="E580" s="1292"/>
      <c r="F580" s="78">
        <v>8</v>
      </c>
      <c r="G580" s="20"/>
      <c r="H580" s="134"/>
      <c r="I580" s="136"/>
      <c r="J580" s="136"/>
      <c r="K580" s="136"/>
      <c r="L580" s="136"/>
      <c r="M580" s="136"/>
      <c r="N580" s="136"/>
      <c r="O580" s="135"/>
      <c r="P580" s="60">
        <f>IF(A36stdlife="n/a","n/a",IF(P$3&gt;(A36stdlife+$F580),('RFM input'!$O$366*(1+vanilla8)^0.5)-SUM($O580:O580),('RFM input'!$O$366*(1+vanilla8)^0.5)/A36stdlife))</f>
        <v>0</v>
      </c>
      <c r="Q580" s="60">
        <f>IF(A36stdlife="n/a","n/a",IF(Q$3&gt;(A36stdlife+$F580),('RFM input'!$O$366*(1+vanilla8)^0.5)-SUM($O580:P580),('RFM input'!$O$366*(1+vanilla8)^0.5)/A36stdlife))</f>
        <v>0</v>
      </c>
      <c r="R580" s="60"/>
      <c r="S580" s="94"/>
      <c r="T580" s="94"/>
      <c r="U580" s="94"/>
      <c r="V580" s="94"/>
      <c r="W580" s="94"/>
      <c r="X580" s="94"/>
      <c r="Y580" s="94"/>
      <c r="Z580" s="94"/>
      <c r="AA580" s="249"/>
    </row>
    <row r="581" spans="1:27" ht="12.75" hidden="1" customHeight="1" outlineLevel="2">
      <c r="A581" s="4"/>
      <c r="B581" s="4"/>
      <c r="C581" s="4"/>
      <c r="D581" s="19"/>
      <c r="E581" s="1292"/>
      <c r="F581" s="78">
        <v>9</v>
      </c>
      <c r="G581" s="20"/>
      <c r="H581" s="134"/>
      <c r="I581" s="136"/>
      <c r="J581" s="136"/>
      <c r="K581" s="136"/>
      <c r="L581" s="136"/>
      <c r="M581" s="136"/>
      <c r="N581" s="136"/>
      <c r="O581" s="136"/>
      <c r="P581" s="135"/>
      <c r="Q581" s="60">
        <f>IF(A36stdlife="n/a","n/a",IF(Q$3&gt;(A36stdlife+$F581),('RFM input'!$P$366*(1+vanilla9)^0.5)-SUM($P581:P581),('RFM input'!$P$366*(1+vanilla9)^0.5)/A36stdlife))</f>
        <v>0</v>
      </c>
      <c r="R581" s="60"/>
      <c r="S581" s="94"/>
      <c r="T581" s="94"/>
      <c r="U581" s="94"/>
      <c r="V581" s="94"/>
      <c r="W581" s="94"/>
      <c r="X581" s="94"/>
      <c r="Y581" s="94"/>
      <c r="Z581" s="94"/>
      <c r="AA581" s="249"/>
    </row>
    <row r="582" spans="1:27" ht="12.75" hidden="1" customHeight="1" outlineLevel="2">
      <c r="A582" s="4"/>
      <c r="B582" s="4"/>
      <c r="C582" s="4"/>
      <c r="D582" s="19"/>
      <c r="E582" s="1292"/>
      <c r="F582" s="79">
        <v>10</v>
      </c>
      <c r="G582" s="20"/>
      <c r="H582" s="134"/>
      <c r="I582" s="136"/>
      <c r="J582" s="136"/>
      <c r="K582" s="136"/>
      <c r="L582" s="136"/>
      <c r="M582" s="136"/>
      <c r="N582" s="136"/>
      <c r="O582" s="136"/>
      <c r="P582" s="136"/>
      <c r="Q582" s="135"/>
      <c r="R582" s="60"/>
      <c r="S582" s="94"/>
      <c r="T582" s="94"/>
      <c r="U582" s="94"/>
      <c r="V582" s="94"/>
      <c r="W582" s="94"/>
      <c r="X582" s="94"/>
      <c r="Y582" s="94"/>
      <c r="Z582" s="94"/>
      <c r="AA582" s="249"/>
    </row>
    <row r="583" spans="1:27" hidden="1" outlineLevel="1" collapsed="1">
      <c r="A583" s="4"/>
      <c r="B583" s="4"/>
      <c r="C583" s="4"/>
      <c r="D583" s="218">
        <f>Asset36</f>
        <v>0</v>
      </c>
      <c r="E583" s="4"/>
      <c r="F583" s="4"/>
      <c r="G583" s="112"/>
      <c r="H583" s="435">
        <f>IF('RFM input'!$E$396='RFM input'!$G$395,-'RFM input'!H$436,-SUM(H571:H582))</f>
        <v>0</v>
      </c>
      <c r="I583" s="435">
        <f>IF('RFM input'!$E$396='RFM input'!$G$395,-'RFM input'!I$436,-SUM(I571:I582))</f>
        <v>0</v>
      </c>
      <c r="J583" s="435">
        <f>IF(COUNT($H583:I583)&gt;='RFM input'!$AA$7,0,IF('RFM input'!$E$396='RFM input'!$G$395,-'RFM input'!J$436,-SUM(J571:J582)))</f>
        <v>0</v>
      </c>
      <c r="K583" s="435">
        <f>IF(COUNT($H583:J583)&gt;='RFM input'!$AA$7,0,IF('RFM input'!$E$396='RFM input'!$G$395,-'RFM input'!K$436,-SUM(K571:K582)))</f>
        <v>0</v>
      </c>
      <c r="L583" s="435">
        <f>IF(COUNT($H583:K583)&gt;='RFM input'!$AA$7,0,IF('RFM input'!$E$396='RFM input'!$G$395,-'RFM input'!L$436,-SUM(L571:L582)))</f>
        <v>0</v>
      </c>
      <c r="M583" s="435">
        <f>IF(COUNT($H583:L583)&gt;='RFM input'!$AA$7,0,IF('RFM input'!$E$396='RFM input'!$G$395,-'RFM input'!M$436,-SUM(M571:M582)))</f>
        <v>0</v>
      </c>
      <c r="N583" s="435">
        <f>IF(COUNT($H583:M583)&gt;='RFM input'!$AA$7,0,IF('RFM input'!$E$396='RFM input'!$G$395,-'RFM input'!N$436,-SUM(N571:N582)))</f>
        <v>0</v>
      </c>
      <c r="O583" s="435">
        <f>IF(COUNT($H583:N583)&gt;='RFM input'!$AA$7,0,IF('RFM input'!$E$396='RFM input'!$G$395,-'RFM input'!O$436,-SUM(O571:O582)))</f>
        <v>0</v>
      </c>
      <c r="P583" s="435">
        <f>IF(COUNT($H583:O583)&gt;='RFM input'!$AA$7,0,IF('RFM input'!$E$396='RFM input'!$G$395,-'RFM input'!P$436,-SUM(P571:P582)))</f>
        <v>0</v>
      </c>
      <c r="Q583" s="435">
        <f>IF(COUNT($H583:P583)&gt;='RFM input'!$AA$7,0,IF('RFM input'!$E$396='RFM input'!$G$395,-'RFM input'!Q$436,-SUM(Q571:Q582)))</f>
        <v>0</v>
      </c>
      <c r="R583" s="58"/>
      <c r="S583" s="96"/>
      <c r="T583" s="96"/>
      <c r="U583" s="96"/>
      <c r="V583" s="96"/>
      <c r="W583" s="96"/>
      <c r="X583" s="96"/>
      <c r="Y583" s="96"/>
      <c r="Z583" s="96"/>
      <c r="AA583" s="249"/>
    </row>
    <row r="584" spans="1:27" ht="12.75" hidden="1" customHeight="1" outlineLevel="2">
      <c r="A584" s="4"/>
      <c r="B584" s="4"/>
      <c r="C584" s="219">
        <f>Asset37</f>
        <v>0</v>
      </c>
      <c r="D584" s="146"/>
      <c r="E584" s="25" t="s">
        <v>23</v>
      </c>
      <c r="F584" s="24"/>
      <c r="G584" s="167"/>
      <c r="H584" s="436">
        <f>IF(H$3&gt;A37remlife,A37value-SUM($G584:G584),IF(A37remlife="N/A","n/a",A37value/A37remlife))</f>
        <v>0</v>
      </c>
      <c r="I584" s="436">
        <f>IF(I$3&gt;A37remlife,A37value-SUM($G584:H584),IF(A37remlife="N/A","n/a",A37value/A37remlife))</f>
        <v>0</v>
      </c>
      <c r="J584" s="436">
        <f>IF(J$3&gt;A37remlife,A37value-SUM($G584:I584),IF(A37remlife="N/A","n/a",A37value/A37remlife))</f>
        <v>0</v>
      </c>
      <c r="K584" s="436">
        <f>IF(K$3&gt;A37remlife,A37value-SUM($G584:J584),IF(A37remlife="N/A","n/a",A37value/A37remlife))</f>
        <v>0</v>
      </c>
      <c r="L584" s="436">
        <f>IF(L$3&gt;A37remlife,A37value-SUM($G584:K584),IF(A37remlife="N/A","n/a",A37value/A37remlife))</f>
        <v>0</v>
      </c>
      <c r="M584" s="436">
        <f>IF(M$3&gt;A37remlife,A37value-SUM($G584:L584),IF(A37remlife="N/A","n/a",A37value/A37remlife))</f>
        <v>0</v>
      </c>
      <c r="N584" s="436">
        <f>IF(N$3&gt;A37remlife,A37value-SUM($G584:M584),IF(A37remlife="N/A","n/a",A37value/A37remlife))</f>
        <v>0</v>
      </c>
      <c r="O584" s="436">
        <f>IF(O$3&gt;A37remlife,A37value-SUM($G584:N584),IF(A37remlife="N/A","n/a",A37value/A37remlife))</f>
        <v>0</v>
      </c>
      <c r="P584" s="436">
        <f>IF(P$3&gt;A37remlife,A37value-SUM($G584:O584),IF(A37remlife="N/A","n/a",A37value/A37remlife))</f>
        <v>0</v>
      </c>
      <c r="Q584" s="436">
        <f>IF(Q$3&gt;A37remlife,A37value-SUM($G584:P584),IF(A37remlife="N/A","n/a",A37value/A37remlife))</f>
        <v>0</v>
      </c>
      <c r="R584" s="59"/>
      <c r="S584" s="94"/>
      <c r="T584" s="94"/>
      <c r="U584" s="94"/>
      <c r="V584" s="94"/>
      <c r="W584" s="94"/>
      <c r="X584" s="94"/>
      <c r="Y584" s="94"/>
      <c r="Z584" s="94"/>
      <c r="AA584" s="249"/>
    </row>
    <row r="585" spans="1:27" ht="12.75" hidden="1" customHeight="1" outlineLevel="2">
      <c r="A585" s="4"/>
      <c r="B585" s="4"/>
      <c r="C585" s="4"/>
      <c r="D585" s="19"/>
      <c r="E585" s="1291" t="s">
        <v>50</v>
      </c>
      <c r="F585" s="78"/>
      <c r="G585" s="112"/>
      <c r="H585" s="60"/>
      <c r="I585" s="60"/>
      <c r="J585" s="60"/>
      <c r="K585" s="60"/>
      <c r="L585" s="60"/>
      <c r="M585" s="148"/>
      <c r="N585" s="103"/>
      <c r="O585" s="60"/>
      <c r="P585" s="60"/>
      <c r="Q585" s="60"/>
      <c r="R585" s="60"/>
      <c r="S585" s="94"/>
      <c r="T585" s="94"/>
      <c r="U585" s="94"/>
      <c r="V585" s="94"/>
      <c r="W585" s="94"/>
      <c r="X585" s="94"/>
      <c r="Y585" s="94"/>
      <c r="Z585" s="94"/>
      <c r="AA585" s="249"/>
    </row>
    <row r="586" spans="1:27" ht="12.75" hidden="1" customHeight="1" outlineLevel="2">
      <c r="A586" s="4"/>
      <c r="B586" s="4"/>
      <c r="C586" s="4"/>
      <c r="D586" s="19"/>
      <c r="E586" s="1292"/>
      <c r="F586" s="78">
        <v>1</v>
      </c>
      <c r="G586" s="112"/>
      <c r="H586" s="133"/>
      <c r="I586" s="60">
        <f>IF(A37stdlife="n/a","n/a",IF(I$3&gt;(A37stdlife+$F586),('RFM input'!$H$367*(1+vanilla1)^0.5)-SUM($H586:H586),('RFM input'!$H$367*(1+vanilla1)^0.5)/A37stdlife))</f>
        <v>0</v>
      </c>
      <c r="J586" s="60">
        <f>IF(A37stdlife="n/a","n/a",IF(J$3&gt;(A37stdlife+$F586),('RFM input'!$H$367*(1+vanilla1)^0.5)-SUM($H586:I586),('RFM input'!$H$367*(1+vanilla1)^0.5)/A37stdlife))</f>
        <v>0</v>
      </c>
      <c r="K586" s="60">
        <f>IF(A37stdlife="n/a","n/a",IF(K$3&gt;(A37stdlife+$F586),('RFM input'!$H$367*(1+vanilla1)^0.5)-SUM($H586:J586),('RFM input'!$H$367*(1+vanilla1)^0.5)/A37stdlife))</f>
        <v>0</v>
      </c>
      <c r="L586" s="60">
        <f>IF(A37stdlife="n/a","n/a",IF(L$3&gt;(A37stdlife+$F586),('RFM input'!$H$367*(1+vanilla1)^0.5)-SUM($H586:K586),('RFM input'!$H$367*(1+vanilla1)^0.5)/A37stdlife))</f>
        <v>0</v>
      </c>
      <c r="M586" s="60">
        <f>IF(A37stdlife="n/a","n/a",IF(M$3&gt;(A37stdlife+$F586),('RFM input'!$H$367*(1+vanilla1)^0.5)-SUM($H586:L586),('RFM input'!$H$367*(1+vanilla1)^0.5)/A37stdlife))</f>
        <v>0</v>
      </c>
      <c r="N586" s="60">
        <f>IF(A37stdlife="n/a","n/a",IF(N$3&gt;(A37stdlife+$F586),('RFM input'!$H$367*(1+vanilla1)^0.5)-SUM($H586:M586),('RFM input'!$H$367*(1+vanilla1)^0.5)/A37stdlife))</f>
        <v>0</v>
      </c>
      <c r="O586" s="60">
        <f>IF(A37stdlife="n/a","n/a",IF(O$3&gt;(A37stdlife+$F586),('RFM input'!$H$367*(1+vanilla1)^0.5)-SUM($H586:N586),('RFM input'!$H$367*(1+vanilla1)^0.5)/A37stdlife))</f>
        <v>0</v>
      </c>
      <c r="P586" s="60">
        <f>IF(A37stdlife="n/a","n/a",IF(P$3&gt;(A37stdlife+$F586),('RFM input'!$H$367*(1+vanilla1)^0.5)-SUM($H586:O586),('RFM input'!$H$367*(1+vanilla1)^0.5)/A37stdlife))</f>
        <v>0</v>
      </c>
      <c r="Q586" s="60">
        <f>IF(A37stdlife="n/a","n/a",IF(Q$3&gt;(A37stdlife+$F586),('RFM input'!$H$367*(1+vanilla1)^0.5)-SUM($H586:P586),('RFM input'!$H$367*(1+vanilla1)^0.5)/A37stdlife))</f>
        <v>0</v>
      </c>
      <c r="R586" s="60"/>
      <c r="S586" s="94"/>
      <c r="T586" s="94"/>
      <c r="U586" s="94"/>
      <c r="V586" s="94"/>
      <c r="W586" s="94"/>
      <c r="X586" s="94"/>
      <c r="Y586" s="94"/>
      <c r="Z586" s="94"/>
      <c r="AA586" s="249"/>
    </row>
    <row r="587" spans="1:27" ht="12.75" hidden="1" customHeight="1" outlineLevel="2">
      <c r="A587" s="4"/>
      <c r="B587" s="4"/>
      <c r="C587" s="4"/>
      <c r="D587" s="19"/>
      <c r="E587" s="1292"/>
      <c r="F587" s="78">
        <v>2</v>
      </c>
      <c r="G587" s="112"/>
      <c r="H587" s="134"/>
      <c r="I587" s="135"/>
      <c r="J587" s="60">
        <f>IF(A37stdlife="n/a","n/a",IF(J$3&gt;(A37stdlife+$F587),('RFM input'!$I$367*(1+vanilla2)^0.5)-SUM($I587:I587),('RFM input'!$I$367*(1+vanilla2)^0.5)/A37stdlife))</f>
        <v>0</v>
      </c>
      <c r="K587" s="60">
        <f>IF(A37stdlife="n/a","n/a",IF(K$3&gt;(A37stdlife+$F587),('RFM input'!$I$367*(1+vanilla2)^0.5)-SUM($I587:J587),('RFM input'!$I$367*(1+vanilla2)^0.5)/A37stdlife))</f>
        <v>0</v>
      </c>
      <c r="L587" s="60">
        <f>IF(A37stdlife="n/a","n/a",IF(L$3&gt;(A37stdlife+$F587),('RFM input'!$I$367*(1+vanilla2)^0.5)-SUM($I587:K587),('RFM input'!$I$367*(1+vanilla2)^0.5)/A37stdlife))</f>
        <v>0</v>
      </c>
      <c r="M587" s="60">
        <f>IF(A37stdlife="n/a","n/a",IF(M$3&gt;(A37stdlife+$F587),('RFM input'!$I$367*(1+vanilla2)^0.5)-SUM($I587:L587),('RFM input'!$I$367*(1+vanilla2)^0.5)/A37stdlife))</f>
        <v>0</v>
      </c>
      <c r="N587" s="60">
        <f>IF(A37stdlife="n/a","n/a",IF(N$3&gt;(A37stdlife+$F587),('RFM input'!$I$367*(1+vanilla2)^0.5)-SUM($I587:M587),('RFM input'!$I$367*(1+vanilla2)^0.5)/A37stdlife))</f>
        <v>0</v>
      </c>
      <c r="O587" s="60">
        <f>IF(A37stdlife="n/a","n/a",IF(O$3&gt;(A37stdlife+$F587),('RFM input'!$I$367*(1+vanilla2)^0.5)-SUM($I587:N587),('RFM input'!$I$367*(1+vanilla2)^0.5)/A37stdlife))</f>
        <v>0</v>
      </c>
      <c r="P587" s="60">
        <f>IF(A37stdlife="n/a","n/a",IF(P$3&gt;(A37stdlife+$F587),('RFM input'!$I$367*(1+vanilla2)^0.5)-SUM($I587:O587),('RFM input'!$I$367*(1+vanilla2)^0.5)/A37stdlife))</f>
        <v>0</v>
      </c>
      <c r="Q587" s="60">
        <f>IF(A37stdlife="n/a","n/a",IF(Q$3&gt;(A37stdlife+$F587),('RFM input'!$I$367*(1+vanilla2)^0.5)-SUM($I587:P587),('RFM input'!$I$367*(1+vanilla2)^0.5)/A37stdlife))</f>
        <v>0</v>
      </c>
      <c r="R587" s="60"/>
      <c r="S587" s="94"/>
      <c r="T587" s="94"/>
      <c r="U587" s="94"/>
      <c r="V587" s="94"/>
      <c r="W587" s="94"/>
      <c r="X587" s="94"/>
      <c r="Y587" s="94"/>
      <c r="Z587" s="94"/>
      <c r="AA587" s="249"/>
    </row>
    <row r="588" spans="1:27" ht="12.75" hidden="1" customHeight="1" outlineLevel="2">
      <c r="A588" s="4"/>
      <c r="B588" s="4"/>
      <c r="C588" s="4"/>
      <c r="D588" s="19"/>
      <c r="E588" s="1292"/>
      <c r="F588" s="78">
        <v>3</v>
      </c>
      <c r="G588" s="112"/>
      <c r="H588" s="134"/>
      <c r="I588" s="136"/>
      <c r="J588" s="135"/>
      <c r="K588" s="60">
        <f>IF(A37stdlife="n/a","n/a",IF(K$3&gt;(A37stdlife+$F588),('RFM input'!$J$367*(1+vanilla3)^0.5)-SUM($J588:J588),('RFM input'!$J$367*(1+vanilla3)^0.5)/A37stdlife))</f>
        <v>0</v>
      </c>
      <c r="L588" s="60">
        <f>IF(A37stdlife="n/a","n/a",IF(L$3&gt;(A37stdlife+$F588),('RFM input'!$J$367*(1+vanilla3)^0.5)-SUM($J588:K588),('RFM input'!$J$367*(1+vanilla3)^0.5)/A37stdlife))</f>
        <v>0</v>
      </c>
      <c r="M588" s="60">
        <f>IF(A37stdlife="n/a","n/a",IF(M$3&gt;(A37stdlife+$F588),('RFM input'!$J$367*(1+vanilla3)^0.5)-SUM($J588:L588),('RFM input'!$J$367*(1+vanilla3)^0.5)/A37stdlife))</f>
        <v>0</v>
      </c>
      <c r="N588" s="60">
        <f>IF(A37stdlife="n/a","n/a",IF(N$3&gt;(A37stdlife+$F588),('RFM input'!$J$367*(1+vanilla3)^0.5)-SUM($J588:M588),('RFM input'!$J$367*(1+vanilla3)^0.5)/A37stdlife))</f>
        <v>0</v>
      </c>
      <c r="O588" s="60">
        <f>IF(A37stdlife="n/a","n/a",IF(O$3&gt;(A37stdlife+$F588),('RFM input'!$J$367*(1+vanilla3)^0.5)-SUM($J588:N588),('RFM input'!$J$367*(1+vanilla3)^0.5)/A37stdlife))</f>
        <v>0</v>
      </c>
      <c r="P588" s="60">
        <f>IF(A37stdlife="n/a","n/a",IF(P$3&gt;(A37stdlife+$F588),('RFM input'!$J$367*(1+vanilla3)^0.5)-SUM($J588:O588),('RFM input'!$J$367*(1+vanilla3)^0.5)/A37stdlife))</f>
        <v>0</v>
      </c>
      <c r="Q588" s="60">
        <f>IF(A37stdlife="n/a","n/a",IF(Q$3&gt;(A37stdlife+$F588),('RFM input'!$J$367*(1+vanilla3)^0.5)-SUM($J588:P588),('RFM input'!$J$367*(1+vanilla3)^0.5)/A37stdlife))</f>
        <v>0</v>
      </c>
      <c r="R588" s="60"/>
      <c r="S588" s="94"/>
      <c r="T588" s="94"/>
      <c r="U588" s="94"/>
      <c r="V588" s="94"/>
      <c r="W588" s="94"/>
      <c r="X588" s="94"/>
      <c r="Y588" s="94"/>
      <c r="Z588" s="94"/>
      <c r="AA588" s="249"/>
    </row>
    <row r="589" spans="1:27" ht="12.75" hidden="1" customHeight="1" outlineLevel="2">
      <c r="A589" s="4"/>
      <c r="B589" s="4"/>
      <c r="C589" s="4"/>
      <c r="D589" s="19"/>
      <c r="E589" s="1292"/>
      <c r="F589" s="78">
        <v>4</v>
      </c>
      <c r="G589" s="112"/>
      <c r="H589" s="134"/>
      <c r="I589" s="136"/>
      <c r="J589" s="136"/>
      <c r="K589" s="135"/>
      <c r="L589" s="60">
        <f>IF(A37stdlife="n/a","n/a",IF(L$3&gt;(A37stdlife+$F589),('RFM input'!$K$367*(1+vanilla4)^0.5)-SUM($K589:K589),('RFM input'!$K$367*(1+vanilla4)^0.5)/A37stdlife))</f>
        <v>0</v>
      </c>
      <c r="M589" s="60">
        <f>IF(A37stdlife="n/a","n/a",IF(M$3&gt;(A37stdlife+$F589),('RFM input'!$K$367*(1+vanilla4)^0.5)-SUM($K589:L589),('RFM input'!$K$367*(1+vanilla4)^0.5)/A37stdlife))</f>
        <v>0</v>
      </c>
      <c r="N589" s="60">
        <f>IF(A37stdlife="n/a","n/a",IF(N$3&gt;(A37stdlife+$F589),('RFM input'!$K$367*(1+vanilla4)^0.5)-SUM($K589:M589),('RFM input'!$K$367*(1+vanilla4)^0.5)/A37stdlife))</f>
        <v>0</v>
      </c>
      <c r="O589" s="60">
        <f>IF(A37stdlife="n/a","n/a",IF(O$3&gt;(A37stdlife+$F589),('RFM input'!$K$367*(1+vanilla4)^0.5)-SUM($K589:N589),('RFM input'!$K$367*(1+vanilla4)^0.5)/A37stdlife))</f>
        <v>0</v>
      </c>
      <c r="P589" s="60">
        <f>IF(A37stdlife="n/a","n/a",IF(P$3&gt;(A37stdlife+$F589),('RFM input'!$K$367*(1+vanilla4)^0.5)-SUM($K589:O589),('RFM input'!$K$367*(1+vanilla4)^0.5)/A37stdlife))</f>
        <v>0</v>
      </c>
      <c r="Q589" s="60">
        <f>IF(A37stdlife="n/a","n/a",IF(Q$3&gt;(A37stdlife+$F589),('RFM input'!$K$367*(1+vanilla4)^0.5)-SUM($K589:P589),('RFM input'!$K$367*(1+vanilla4)^0.5)/A37stdlife))</f>
        <v>0</v>
      </c>
      <c r="R589" s="60"/>
      <c r="S589" s="94"/>
      <c r="T589" s="94"/>
      <c r="U589" s="94"/>
      <c r="V589" s="94"/>
      <c r="W589" s="94"/>
      <c r="X589" s="94"/>
      <c r="Y589" s="94"/>
      <c r="Z589" s="94"/>
      <c r="AA589" s="249"/>
    </row>
    <row r="590" spans="1:27" ht="12.75" hidden="1" customHeight="1" outlineLevel="2">
      <c r="A590" s="4"/>
      <c r="B590" s="4"/>
      <c r="C590" s="4"/>
      <c r="D590" s="19"/>
      <c r="E590" s="1292"/>
      <c r="F590" s="78">
        <v>5</v>
      </c>
      <c r="G590" s="20"/>
      <c r="H590" s="134"/>
      <c r="I590" s="136"/>
      <c r="J590" s="136"/>
      <c r="K590" s="136"/>
      <c r="L590" s="135"/>
      <c r="M590" s="60">
        <f>IF(A37stdlife="n/a","n/a",IF(M$3&gt;(A37stdlife+$F590),('RFM input'!$L$367*(1+vanilla5)^0.5)-SUM($L590:L590),('RFM input'!$L$367*(1+vanilla5)^0.5)/A37stdlife))</f>
        <v>0</v>
      </c>
      <c r="N590" s="60">
        <f>IF(A37stdlife="n/a","n/a",IF(N$3&gt;(A37stdlife+$F590),('RFM input'!$L$367*(1+vanilla5)^0.5)-SUM($L590:M590),('RFM input'!$L$367*(1+vanilla5)^0.5)/A37stdlife))</f>
        <v>0</v>
      </c>
      <c r="O590" s="60">
        <f>IF(A37stdlife="n/a","n/a",IF(O$3&gt;(A37stdlife+$F590),('RFM input'!$L$367*(1+vanilla5)^0.5)-SUM($L590:N590),('RFM input'!$L$367*(1+vanilla5)^0.5)/A37stdlife))</f>
        <v>0</v>
      </c>
      <c r="P590" s="60">
        <f>IF(A37stdlife="n/a","n/a",IF(P$3&gt;(A37stdlife+$F590),('RFM input'!$L$367*(1+vanilla5)^0.5)-SUM($L590:O590),('RFM input'!$L$367*(1+vanilla5)^0.5)/A37stdlife))</f>
        <v>0</v>
      </c>
      <c r="Q590" s="60">
        <f>IF(A37stdlife="n/a","n/a",IF(Q$3&gt;(A37stdlife+$F590),('RFM input'!$L$367*(1+vanilla5)^0.5)-SUM($L590:P590),('RFM input'!$L$367*(1+vanilla5)^0.5)/A37stdlife))</f>
        <v>0</v>
      </c>
      <c r="R590" s="60"/>
      <c r="S590" s="94"/>
      <c r="T590" s="94"/>
      <c r="U590" s="94"/>
      <c r="V590" s="94"/>
      <c r="W590" s="94"/>
      <c r="X590" s="94"/>
      <c r="Y590" s="94"/>
      <c r="Z590" s="94"/>
      <c r="AA590" s="249"/>
    </row>
    <row r="591" spans="1:27" ht="12.75" hidden="1" customHeight="1" outlineLevel="2">
      <c r="A591" s="4"/>
      <c r="B591" s="4"/>
      <c r="C591" s="4"/>
      <c r="D591" s="19"/>
      <c r="E591" s="1292"/>
      <c r="F591" s="78">
        <v>6</v>
      </c>
      <c r="G591" s="20"/>
      <c r="H591" s="134"/>
      <c r="I591" s="136"/>
      <c r="J591" s="136"/>
      <c r="K591" s="136"/>
      <c r="L591" s="136"/>
      <c r="M591" s="135"/>
      <c r="N591" s="60">
        <f>IF(A37stdlife="n/a","n/a",IF(N$3&gt;(A37stdlife+$F591),('RFM input'!$M$367*(1+vanilla6)^0.5)-SUM($M591:M591),('RFM input'!$M$367*(1+vanilla6)^0.5)/A37stdlife))</f>
        <v>0</v>
      </c>
      <c r="O591" s="60">
        <f>IF(A37stdlife="n/a","n/a",IF(O$3&gt;(A37stdlife+$F591),('RFM input'!$M$367*(1+vanilla6)^0.5)-SUM($M591:N591),('RFM input'!$M$367*(1+vanilla6)^0.5)/A37stdlife))</f>
        <v>0</v>
      </c>
      <c r="P591" s="60">
        <f>IF(A37stdlife="n/a","n/a",IF(P$3&gt;(A37stdlife+$F591),('RFM input'!$M$367*(1+vanilla6)^0.5)-SUM($M591:O591),('RFM input'!$M$367*(1+vanilla6)^0.5)/A37stdlife))</f>
        <v>0</v>
      </c>
      <c r="Q591" s="60">
        <f>IF(A37stdlife="n/a","n/a",IF(Q$3&gt;(A37stdlife+$F591),('RFM input'!$M$367*(1+vanilla6)^0.5)-SUM($M591:P591),('RFM input'!$M$367*(1+vanilla6)^0.5)/A37stdlife))</f>
        <v>0</v>
      </c>
      <c r="R591" s="60"/>
      <c r="S591" s="94"/>
      <c r="T591" s="94"/>
      <c r="U591" s="94"/>
      <c r="V591" s="94"/>
      <c r="W591" s="94"/>
      <c r="X591" s="94"/>
      <c r="Y591" s="94"/>
      <c r="Z591" s="94"/>
      <c r="AA591" s="249"/>
    </row>
    <row r="592" spans="1:27" ht="12.75" hidden="1" customHeight="1" outlineLevel="2">
      <c r="A592" s="4"/>
      <c r="B592" s="4"/>
      <c r="C592" s="4"/>
      <c r="D592" s="19"/>
      <c r="E592" s="1292"/>
      <c r="F592" s="78">
        <v>7</v>
      </c>
      <c r="G592" s="20"/>
      <c r="H592" s="134"/>
      <c r="I592" s="136"/>
      <c r="J592" s="136"/>
      <c r="K592" s="136"/>
      <c r="L592" s="136"/>
      <c r="M592" s="136"/>
      <c r="N592" s="135"/>
      <c r="O592" s="60">
        <f>IF(A37stdlife="n/a","n/a",IF(O$3&gt;(A37stdlife+$F592),('RFM input'!N$367*(1+vanilla7)^0.5)-SUM($N592:N592),('RFM input'!$N$367*(1+vanilla7)^0.5)/A37stdlife))</f>
        <v>0</v>
      </c>
      <c r="P592" s="60">
        <f>IF(A37stdlife="n/a","n/a",IF(P$3&gt;(A37stdlife+$F592),('RFM input'!O$367*(1+vanilla7)^0.5)-SUM($N592:O592),('RFM input'!$N$367*(1+vanilla7)^0.5)/A37stdlife))</f>
        <v>0</v>
      </c>
      <c r="Q592" s="60">
        <f>IF(A37stdlife="n/a","n/a",IF(Q$3&gt;(A37stdlife+$F592),('RFM input'!P$367*(1+vanilla7)^0.5)-SUM($N592:P592),('RFM input'!$N$367*(1+vanilla7)^0.5)/A37stdlife))</f>
        <v>0</v>
      </c>
      <c r="R592" s="60"/>
      <c r="S592" s="94"/>
      <c r="T592" s="94"/>
      <c r="U592" s="94"/>
      <c r="V592" s="94"/>
      <c r="W592" s="94"/>
      <c r="X592" s="94"/>
      <c r="Y592" s="94"/>
      <c r="Z592" s="94"/>
      <c r="AA592" s="249"/>
    </row>
    <row r="593" spans="1:27" ht="12.75" hidden="1" customHeight="1" outlineLevel="2">
      <c r="A593" s="4"/>
      <c r="B593" s="4"/>
      <c r="C593" s="4"/>
      <c r="D593" s="19"/>
      <c r="E593" s="1292"/>
      <c r="F593" s="78">
        <v>8</v>
      </c>
      <c r="G593" s="20"/>
      <c r="H593" s="134"/>
      <c r="I593" s="136"/>
      <c r="J593" s="136"/>
      <c r="K593" s="136"/>
      <c r="L593" s="136"/>
      <c r="M593" s="136"/>
      <c r="N593" s="136"/>
      <c r="O593" s="135"/>
      <c r="P593" s="60">
        <f>IF(A37stdlife="n/a","n/a",IF(P$3&gt;(A37stdlife+$F593),('RFM input'!$O$367*(1+vanilla8)^0.5)-SUM($O593:O593),('RFM input'!$O$367*(1+vanilla8)^0.5)/A37stdlife))</f>
        <v>0</v>
      </c>
      <c r="Q593" s="60">
        <f>IF(A37stdlife="n/a","n/a",IF(Q$3&gt;(A37stdlife+$F593),('RFM input'!$O$367*(1+vanilla8)^0.5)-SUM($O593:P593),('RFM input'!$O$367*(1+vanilla8)^0.5)/A37stdlife))</f>
        <v>0</v>
      </c>
      <c r="R593" s="60"/>
      <c r="S593" s="94"/>
      <c r="T593" s="94"/>
      <c r="U593" s="94"/>
      <c r="V593" s="94"/>
      <c r="W593" s="94"/>
      <c r="X593" s="94"/>
      <c r="Y593" s="94"/>
      <c r="Z593" s="94"/>
      <c r="AA593" s="249"/>
    </row>
    <row r="594" spans="1:27" ht="12.75" hidden="1" customHeight="1" outlineLevel="2">
      <c r="A594" s="4"/>
      <c r="B594" s="4"/>
      <c r="C594" s="4"/>
      <c r="D594" s="19"/>
      <c r="E594" s="1292"/>
      <c r="F594" s="78">
        <v>9</v>
      </c>
      <c r="G594" s="20"/>
      <c r="H594" s="134"/>
      <c r="I594" s="136"/>
      <c r="J594" s="136"/>
      <c r="K594" s="136"/>
      <c r="L594" s="136"/>
      <c r="M594" s="136"/>
      <c r="N594" s="136"/>
      <c r="O594" s="136"/>
      <c r="P594" s="135"/>
      <c r="Q594" s="60">
        <f>IF(A37stdlife="n/a","n/a",IF(Q$3&gt;(A37stdlife+$F594),('RFM input'!$P$367*(1+vanilla9)^0.5)-SUM($P594:P594),('RFM input'!$P$367*(1+vanilla9)^0.5)/A37stdlife))</f>
        <v>0</v>
      </c>
      <c r="R594" s="60"/>
      <c r="S594" s="94"/>
      <c r="T594" s="94"/>
      <c r="U594" s="94"/>
      <c r="V594" s="94"/>
      <c r="W594" s="94"/>
      <c r="X594" s="94"/>
      <c r="Y594" s="94"/>
      <c r="Z594" s="94"/>
      <c r="AA594" s="249"/>
    </row>
    <row r="595" spans="1:27" ht="12.75" hidden="1" customHeight="1" outlineLevel="2">
      <c r="A595" s="4"/>
      <c r="B595" s="4"/>
      <c r="C595" s="4"/>
      <c r="D595" s="19"/>
      <c r="E595" s="1292"/>
      <c r="F595" s="79">
        <v>10</v>
      </c>
      <c r="G595" s="20"/>
      <c r="H595" s="134"/>
      <c r="I595" s="136"/>
      <c r="J595" s="136"/>
      <c r="K595" s="136"/>
      <c r="L595" s="136"/>
      <c r="M595" s="136"/>
      <c r="N595" s="136"/>
      <c r="O595" s="136"/>
      <c r="P595" s="136"/>
      <c r="Q595" s="135"/>
      <c r="R595" s="60"/>
      <c r="S595" s="94"/>
      <c r="T595" s="94"/>
      <c r="U595" s="94"/>
      <c r="V595" s="94"/>
      <c r="W595" s="94"/>
      <c r="X595" s="94"/>
      <c r="Y595" s="94"/>
      <c r="Z595" s="94"/>
      <c r="AA595" s="249"/>
    </row>
    <row r="596" spans="1:27" hidden="1" outlineLevel="1" collapsed="1">
      <c r="A596" s="4"/>
      <c r="B596" s="4"/>
      <c r="C596" s="4"/>
      <c r="D596" s="218">
        <f>Asset37</f>
        <v>0</v>
      </c>
      <c r="E596" s="4"/>
      <c r="F596" s="4"/>
      <c r="G596" s="112"/>
      <c r="H596" s="435">
        <f>IF('RFM input'!$E$396='RFM input'!$G$395,-'RFM input'!H$437,-SUM(H584:H595))</f>
        <v>0</v>
      </c>
      <c r="I596" s="435">
        <f>IF('RFM input'!$E$396='RFM input'!$G$395,-'RFM input'!I$437,-SUM(I584:I595))</f>
        <v>0</v>
      </c>
      <c r="J596" s="435">
        <f>IF(COUNT($H596:I596)&gt;='RFM input'!$AA$7,0,IF('RFM input'!$E$396='RFM input'!$G$395,-'RFM input'!J$437,-SUM(J584:J595)))</f>
        <v>0</v>
      </c>
      <c r="K596" s="435">
        <f>IF(COUNT($H596:J596)&gt;='RFM input'!$AA$7,0,IF('RFM input'!$E$396='RFM input'!$G$395,-'RFM input'!K$437,-SUM(K584:K595)))</f>
        <v>0</v>
      </c>
      <c r="L596" s="435">
        <f>IF(COUNT($H596:K596)&gt;='RFM input'!$AA$7,0,IF('RFM input'!$E$396='RFM input'!$G$395,-'RFM input'!L$437,-SUM(L584:L595)))</f>
        <v>0</v>
      </c>
      <c r="M596" s="435">
        <f>IF(COUNT($H596:L596)&gt;='RFM input'!$AA$7,0,IF('RFM input'!$E$396='RFM input'!$G$395,-'RFM input'!M$437,-SUM(M584:M595)))</f>
        <v>0</v>
      </c>
      <c r="N596" s="435">
        <f>IF(COUNT($H596:M596)&gt;='RFM input'!$AA$7,0,IF('RFM input'!$E$396='RFM input'!$G$395,-'RFM input'!N$437,-SUM(N584:N595)))</f>
        <v>0</v>
      </c>
      <c r="O596" s="435">
        <f>IF(COUNT($H596:N596)&gt;='RFM input'!$AA$7,0,IF('RFM input'!$E$396='RFM input'!$G$395,-'RFM input'!O$437,-SUM(O584:O595)))</f>
        <v>0</v>
      </c>
      <c r="P596" s="435">
        <f>IF(COUNT($H596:O596)&gt;='RFM input'!$AA$7,0,IF('RFM input'!$E$396='RFM input'!$G$395,-'RFM input'!P$437,-SUM(P584:P595)))</f>
        <v>0</v>
      </c>
      <c r="Q596" s="435">
        <f>IF(COUNT($H596:P596)&gt;='RFM input'!$AA$7,0,IF('RFM input'!$E$396='RFM input'!$G$395,-'RFM input'!Q$437,-SUM(Q584:Q595)))</f>
        <v>0</v>
      </c>
      <c r="R596" s="58"/>
      <c r="S596" s="96"/>
      <c r="T596" s="96"/>
      <c r="U596" s="96"/>
      <c r="V596" s="96"/>
      <c r="W596" s="96"/>
      <c r="X596" s="96"/>
      <c r="Y596" s="96"/>
      <c r="Z596" s="96"/>
      <c r="AA596" s="249"/>
    </row>
    <row r="597" spans="1:27" ht="12.75" hidden="1" customHeight="1" outlineLevel="2">
      <c r="A597" s="4"/>
      <c r="B597" s="4"/>
      <c r="C597" s="219">
        <f>Asset38</f>
        <v>0</v>
      </c>
      <c r="D597" s="146"/>
      <c r="E597" s="25" t="s">
        <v>23</v>
      </c>
      <c r="F597" s="24"/>
      <c r="G597" s="167"/>
      <c r="H597" s="436">
        <f>IF(H$3&gt;A38remlife,A38value-SUM($G597:G597),IF(A38remlife="N/A","n/a",A38value/A38remlife))</f>
        <v>0</v>
      </c>
      <c r="I597" s="436">
        <f>IF(I$3&gt;A38remlife,A38value-SUM($G597:H597),IF(A38remlife="N/A","n/a",A38value/A38remlife))</f>
        <v>0</v>
      </c>
      <c r="J597" s="436">
        <f>IF(J$3&gt;A38remlife,A38value-SUM($G597:I597),IF(A38remlife="N/A","n/a",A38value/A38remlife))</f>
        <v>0</v>
      </c>
      <c r="K597" s="436">
        <f>IF(K$3&gt;A38remlife,A38value-SUM($G597:J597),IF(A38remlife="N/A","n/a",A38value/A38remlife))</f>
        <v>0</v>
      </c>
      <c r="L597" s="436">
        <f>IF(L$3&gt;A38remlife,A38value-SUM($G597:K597),IF(A38remlife="N/A","n/a",A38value/A38remlife))</f>
        <v>0</v>
      </c>
      <c r="M597" s="436">
        <f>IF(M$3&gt;A38remlife,A38value-SUM($G597:L597),IF(A38remlife="N/A","n/a",A38value/A38remlife))</f>
        <v>0</v>
      </c>
      <c r="N597" s="436">
        <f>IF(N$3&gt;A38remlife,A38value-SUM($G597:M597),IF(A38remlife="N/A","n/a",A38value/A38remlife))</f>
        <v>0</v>
      </c>
      <c r="O597" s="436">
        <f>IF(O$3&gt;A38remlife,A38value-SUM($G597:N597),IF(A38remlife="N/A","n/a",A38value/A38remlife))</f>
        <v>0</v>
      </c>
      <c r="P597" s="436">
        <f>IF(P$3&gt;A38remlife,A38value-SUM($G597:O597),IF(A38remlife="N/A","n/a",A38value/A38remlife))</f>
        <v>0</v>
      </c>
      <c r="Q597" s="436">
        <f>IF(Q$3&gt;A38remlife,A38value-SUM($G597:P597),IF(A38remlife="N/A","n/a",A38value/A38remlife))</f>
        <v>0</v>
      </c>
      <c r="R597" s="59"/>
      <c r="S597" s="94"/>
      <c r="T597" s="94"/>
      <c r="U597" s="94"/>
      <c r="V597" s="94"/>
      <c r="W597" s="94"/>
      <c r="X597" s="94"/>
      <c r="Y597" s="94"/>
      <c r="Z597" s="94"/>
      <c r="AA597" s="249"/>
    </row>
    <row r="598" spans="1:27" ht="12.75" hidden="1" customHeight="1" outlineLevel="2">
      <c r="A598" s="4"/>
      <c r="B598" s="4"/>
      <c r="C598" s="4"/>
      <c r="D598" s="19"/>
      <c r="E598" s="1291" t="s">
        <v>50</v>
      </c>
      <c r="F598" s="78"/>
      <c r="G598" s="112"/>
      <c r="H598" s="60"/>
      <c r="I598" s="60"/>
      <c r="J598" s="60"/>
      <c r="K598" s="60"/>
      <c r="L598" s="60"/>
      <c r="M598" s="148"/>
      <c r="N598" s="103"/>
      <c r="O598" s="60"/>
      <c r="P598" s="60"/>
      <c r="Q598" s="60"/>
      <c r="R598" s="60"/>
      <c r="S598" s="94"/>
      <c r="T598" s="94"/>
      <c r="U598" s="94"/>
      <c r="V598" s="94"/>
      <c r="W598" s="94"/>
      <c r="X598" s="94"/>
      <c r="Y598" s="94"/>
      <c r="Z598" s="94"/>
      <c r="AA598" s="249"/>
    </row>
    <row r="599" spans="1:27" ht="12.75" hidden="1" customHeight="1" outlineLevel="2">
      <c r="A599" s="4"/>
      <c r="B599" s="4"/>
      <c r="C599" s="4"/>
      <c r="D599" s="19"/>
      <c r="E599" s="1292"/>
      <c r="F599" s="78">
        <v>1</v>
      </c>
      <c r="G599" s="112"/>
      <c r="H599" s="133"/>
      <c r="I599" s="60">
        <f>IF(A38stdlife="n/a","n/a",IF(I$3&gt;(A38stdlife+$F599),('RFM input'!$H$368*(1+vanilla1)^0.5)-SUM($H599:H599),('RFM input'!$H$368*(1+vanilla1)^0.5)/A38stdlife))</f>
        <v>0</v>
      </c>
      <c r="J599" s="60">
        <f>IF(A38stdlife="n/a","n/a",IF(J$3&gt;(A38stdlife+$F599),('RFM input'!$H$368*(1+vanilla1)^0.5)-SUM($H599:I599),('RFM input'!$H$368*(1+vanilla1)^0.5)/A38stdlife))</f>
        <v>0</v>
      </c>
      <c r="K599" s="60">
        <f>IF(A38stdlife="n/a","n/a",IF(K$3&gt;(A38stdlife+$F599),('RFM input'!$H$368*(1+vanilla1)^0.5)-SUM($H599:J599),('RFM input'!$H$368*(1+vanilla1)^0.5)/A38stdlife))</f>
        <v>0</v>
      </c>
      <c r="L599" s="60">
        <f>IF(A38stdlife="n/a","n/a",IF(L$3&gt;(A38stdlife+$F599),('RFM input'!$H$368*(1+vanilla1)^0.5)-SUM($H599:K599),('RFM input'!$H$368*(1+vanilla1)^0.5)/A38stdlife))</f>
        <v>0</v>
      </c>
      <c r="M599" s="60">
        <f>IF(A38stdlife="n/a","n/a",IF(M$3&gt;(A38stdlife+$F599),('RFM input'!$H$368*(1+vanilla1)^0.5)-SUM($H599:L599),('RFM input'!$H$368*(1+vanilla1)^0.5)/A38stdlife))</f>
        <v>0</v>
      </c>
      <c r="N599" s="60">
        <f>IF(A38stdlife="n/a","n/a",IF(N$3&gt;(A38stdlife+$F599),('RFM input'!$H$368*(1+vanilla1)^0.5)-SUM($H599:M599),('RFM input'!$H$368*(1+vanilla1)^0.5)/A38stdlife))</f>
        <v>0</v>
      </c>
      <c r="O599" s="60">
        <f>IF(A38stdlife="n/a","n/a",IF(O$3&gt;(A38stdlife+$F599),('RFM input'!$H$368*(1+vanilla1)^0.5)-SUM($H599:N599),('RFM input'!$H$368*(1+vanilla1)^0.5)/A38stdlife))</f>
        <v>0</v>
      </c>
      <c r="P599" s="60">
        <f>IF(A38stdlife="n/a","n/a",IF(P$3&gt;(A38stdlife+$F599),('RFM input'!$H$368*(1+vanilla1)^0.5)-SUM($H599:O599),('RFM input'!$H$368*(1+vanilla1)^0.5)/A38stdlife))</f>
        <v>0</v>
      </c>
      <c r="Q599" s="60">
        <f>IF(A38stdlife="n/a","n/a",IF(Q$3&gt;(A38stdlife+$F599),('RFM input'!$H$368*(1+vanilla1)^0.5)-SUM($H599:P599),('RFM input'!$H$368*(1+vanilla1)^0.5)/A38stdlife))</f>
        <v>0</v>
      </c>
      <c r="R599" s="60"/>
      <c r="S599" s="94"/>
      <c r="T599" s="94"/>
      <c r="U599" s="94"/>
      <c r="V599" s="94"/>
      <c r="W599" s="94"/>
      <c r="X599" s="94"/>
      <c r="Y599" s="94"/>
      <c r="Z599" s="94"/>
      <c r="AA599" s="249"/>
    </row>
    <row r="600" spans="1:27" ht="12.75" hidden="1" customHeight="1" outlineLevel="2">
      <c r="A600" s="4"/>
      <c r="B600" s="4"/>
      <c r="C600" s="4"/>
      <c r="D600" s="19"/>
      <c r="E600" s="1292"/>
      <c r="F600" s="78">
        <v>2</v>
      </c>
      <c r="G600" s="112"/>
      <c r="H600" s="134"/>
      <c r="I600" s="135"/>
      <c r="J600" s="60">
        <f>IF(A38stdlife="n/a","n/a",IF(J$3&gt;(A38stdlife+$F600),('RFM input'!$I$368*(1+vanilla2)^0.5)-SUM($I600:I600),('RFM input'!$I$368*(1+vanilla2)^0.5)/A38stdlife))</f>
        <v>0</v>
      </c>
      <c r="K600" s="60">
        <f>IF(A38stdlife="n/a","n/a",IF(K$3&gt;(A38stdlife+$F600),('RFM input'!$I$368*(1+vanilla2)^0.5)-SUM($I600:J600),('RFM input'!$I$368*(1+vanilla2)^0.5)/A38stdlife))</f>
        <v>0</v>
      </c>
      <c r="L600" s="60">
        <f>IF(A38stdlife="n/a","n/a",IF(L$3&gt;(A38stdlife+$F600),('RFM input'!$I$368*(1+vanilla2)^0.5)-SUM($I600:K600),('RFM input'!$I$368*(1+vanilla2)^0.5)/A38stdlife))</f>
        <v>0</v>
      </c>
      <c r="M600" s="60">
        <f>IF(A38stdlife="n/a","n/a",IF(M$3&gt;(A38stdlife+$F600),('RFM input'!$I$368*(1+vanilla2)^0.5)-SUM($I600:L600),('RFM input'!$I$368*(1+vanilla2)^0.5)/A38stdlife))</f>
        <v>0</v>
      </c>
      <c r="N600" s="60">
        <f>IF(A38stdlife="n/a","n/a",IF(N$3&gt;(A38stdlife+$F600),('RFM input'!$I$368*(1+vanilla2)^0.5)-SUM($I600:M600),('RFM input'!$I$368*(1+vanilla2)^0.5)/A38stdlife))</f>
        <v>0</v>
      </c>
      <c r="O600" s="60">
        <f>IF(A38stdlife="n/a","n/a",IF(O$3&gt;(A38stdlife+$F600),('RFM input'!$I$368*(1+vanilla2)^0.5)-SUM($I600:N600),('RFM input'!$I$368*(1+vanilla2)^0.5)/A38stdlife))</f>
        <v>0</v>
      </c>
      <c r="P600" s="60">
        <f>IF(A38stdlife="n/a","n/a",IF(P$3&gt;(A38stdlife+$F600),('RFM input'!$I$368*(1+vanilla2)^0.5)-SUM($I600:O600),('RFM input'!$I$368*(1+vanilla2)^0.5)/A38stdlife))</f>
        <v>0</v>
      </c>
      <c r="Q600" s="60">
        <f>IF(A38stdlife="n/a","n/a",IF(Q$3&gt;(A38stdlife+$F600),('RFM input'!$I$368*(1+vanilla2)^0.5)-SUM($I600:P600),('RFM input'!$I$368*(1+vanilla2)^0.5)/A38stdlife))</f>
        <v>0</v>
      </c>
      <c r="R600" s="60"/>
      <c r="S600" s="94"/>
      <c r="T600" s="94"/>
      <c r="U600" s="94"/>
      <c r="V600" s="94"/>
      <c r="W600" s="94"/>
      <c r="X600" s="94"/>
      <c r="Y600" s="94"/>
      <c r="Z600" s="94"/>
      <c r="AA600" s="249"/>
    </row>
    <row r="601" spans="1:27" ht="12.75" hidden="1" customHeight="1" outlineLevel="2">
      <c r="A601" s="4"/>
      <c r="B601" s="4"/>
      <c r="C601" s="4"/>
      <c r="D601" s="19"/>
      <c r="E601" s="1292"/>
      <c r="F601" s="78">
        <v>3</v>
      </c>
      <c r="G601" s="112"/>
      <c r="H601" s="134"/>
      <c r="I601" s="136"/>
      <c r="J601" s="135"/>
      <c r="K601" s="60">
        <f>IF(A38stdlife="n/a","n/a",IF(K$3&gt;(A38stdlife+$F601),('RFM input'!$J$368*(1+vanilla3)^0.5)-SUM($J601:J601),('RFM input'!$J$368*(1+vanilla3)^0.5)/A38stdlife))</f>
        <v>0</v>
      </c>
      <c r="L601" s="60">
        <f>IF(A38stdlife="n/a","n/a",IF(L$3&gt;(A38stdlife+$F601),('RFM input'!$J$368*(1+vanilla3)^0.5)-SUM($J601:K601),('RFM input'!$J$368*(1+vanilla3)^0.5)/A38stdlife))</f>
        <v>0</v>
      </c>
      <c r="M601" s="60">
        <f>IF(A38stdlife="n/a","n/a",IF(M$3&gt;(A38stdlife+$F601),('RFM input'!$J$368*(1+vanilla3)^0.5)-SUM($J601:L601),('RFM input'!$J$368*(1+vanilla3)^0.5)/A38stdlife))</f>
        <v>0</v>
      </c>
      <c r="N601" s="60">
        <f>IF(A38stdlife="n/a","n/a",IF(N$3&gt;(A38stdlife+$F601),('RFM input'!$J$368*(1+vanilla3)^0.5)-SUM($J601:M601),('RFM input'!$J$368*(1+vanilla3)^0.5)/A38stdlife))</f>
        <v>0</v>
      </c>
      <c r="O601" s="60">
        <f>IF(A38stdlife="n/a","n/a",IF(O$3&gt;(A38stdlife+$F601),('RFM input'!$J$368*(1+vanilla3)^0.5)-SUM($J601:N601),('RFM input'!$J$368*(1+vanilla3)^0.5)/A38stdlife))</f>
        <v>0</v>
      </c>
      <c r="P601" s="60">
        <f>IF(A38stdlife="n/a","n/a",IF(P$3&gt;(A38stdlife+$F601),('RFM input'!$J$368*(1+vanilla3)^0.5)-SUM($J601:O601),('RFM input'!$J$368*(1+vanilla3)^0.5)/A38stdlife))</f>
        <v>0</v>
      </c>
      <c r="Q601" s="60">
        <f>IF(A38stdlife="n/a","n/a",IF(Q$3&gt;(A38stdlife+$F601),('RFM input'!$J$368*(1+vanilla3)^0.5)-SUM($J601:P601),('RFM input'!$J$368*(1+vanilla3)^0.5)/A38stdlife))</f>
        <v>0</v>
      </c>
      <c r="R601" s="60"/>
      <c r="S601" s="94"/>
      <c r="T601" s="94"/>
      <c r="U601" s="94"/>
      <c r="V601" s="94"/>
      <c r="W601" s="94"/>
      <c r="X601" s="94"/>
      <c r="Y601" s="94"/>
      <c r="Z601" s="94"/>
      <c r="AA601" s="249"/>
    </row>
    <row r="602" spans="1:27" ht="12.75" hidden="1" customHeight="1" outlineLevel="2">
      <c r="A602" s="4"/>
      <c r="B602" s="4"/>
      <c r="C602" s="4"/>
      <c r="D602" s="19"/>
      <c r="E602" s="1292"/>
      <c r="F602" s="78">
        <v>4</v>
      </c>
      <c r="G602" s="112"/>
      <c r="H602" s="134"/>
      <c r="I602" s="136"/>
      <c r="J602" s="136"/>
      <c r="K602" s="135"/>
      <c r="L602" s="60">
        <f>IF(A38stdlife="n/a","n/a",IF(L$3&gt;(A38stdlife+$F602),('RFM input'!$K$368*(1+vanilla4)^0.5)-SUM($K602:K602),('RFM input'!$K$368*(1+vanilla4)^0.5)/A38stdlife))</f>
        <v>0</v>
      </c>
      <c r="M602" s="60">
        <f>IF(A38stdlife="n/a","n/a",IF(M$3&gt;(A38stdlife+$F602),('RFM input'!$K$368*(1+vanilla4)^0.5)-SUM($K602:L602),('RFM input'!$K$368*(1+vanilla4)^0.5)/A38stdlife))</f>
        <v>0</v>
      </c>
      <c r="N602" s="60">
        <f>IF(A38stdlife="n/a","n/a",IF(N$3&gt;(A38stdlife+$F602),('RFM input'!$K$368*(1+vanilla4)^0.5)-SUM($K602:M602),('RFM input'!$K$368*(1+vanilla4)^0.5)/A38stdlife))</f>
        <v>0</v>
      </c>
      <c r="O602" s="60">
        <f>IF(A38stdlife="n/a","n/a",IF(O$3&gt;(A38stdlife+$F602),('RFM input'!$K$368*(1+vanilla4)^0.5)-SUM($K602:N602),('RFM input'!$K$368*(1+vanilla4)^0.5)/A38stdlife))</f>
        <v>0</v>
      </c>
      <c r="P602" s="60">
        <f>IF(A38stdlife="n/a","n/a",IF(P$3&gt;(A38stdlife+$F602),('RFM input'!$K$368*(1+vanilla4)^0.5)-SUM($K602:O602),('RFM input'!$K$368*(1+vanilla4)^0.5)/A38stdlife))</f>
        <v>0</v>
      </c>
      <c r="Q602" s="60">
        <f>IF(A38stdlife="n/a","n/a",IF(Q$3&gt;(A38stdlife+$F602),('RFM input'!$K$368*(1+vanilla4)^0.5)-SUM($K602:P602),('RFM input'!$K$368*(1+vanilla4)^0.5)/A38stdlife))</f>
        <v>0</v>
      </c>
      <c r="R602" s="60"/>
      <c r="S602" s="94"/>
      <c r="T602" s="94"/>
      <c r="U602" s="94"/>
      <c r="V602" s="94"/>
      <c r="W602" s="94"/>
      <c r="X602" s="94"/>
      <c r="Y602" s="94"/>
      <c r="Z602" s="94"/>
      <c r="AA602" s="249"/>
    </row>
    <row r="603" spans="1:27" ht="12.75" hidden="1" customHeight="1" outlineLevel="2">
      <c r="A603" s="4"/>
      <c r="B603" s="4"/>
      <c r="C603" s="4"/>
      <c r="D603" s="19"/>
      <c r="E603" s="1292"/>
      <c r="F603" s="78">
        <v>5</v>
      </c>
      <c r="G603" s="20"/>
      <c r="H603" s="134"/>
      <c r="I603" s="136"/>
      <c r="J603" s="136"/>
      <c r="K603" s="136"/>
      <c r="L603" s="135"/>
      <c r="M603" s="60">
        <f>IF(A38stdlife="n/a","n/a",IF(M$3&gt;(A38stdlife+$F603),('RFM input'!$L$368*(1+vanilla5)^0.5)-SUM($L603:L603),('RFM input'!$L$368*(1+vanilla5)^0.5)/A38stdlife))</f>
        <v>0</v>
      </c>
      <c r="N603" s="60">
        <f>IF(A38stdlife="n/a","n/a",IF(N$3&gt;(A38stdlife+$F603),('RFM input'!$L$368*(1+vanilla5)^0.5)-SUM($L603:M603),('RFM input'!$L$368*(1+vanilla5)^0.5)/A38stdlife))</f>
        <v>0</v>
      </c>
      <c r="O603" s="60">
        <f>IF(A38stdlife="n/a","n/a",IF(O$3&gt;(A38stdlife+$F603),('RFM input'!$L$368*(1+vanilla5)^0.5)-SUM($L603:N603),('RFM input'!$L$368*(1+vanilla5)^0.5)/A38stdlife))</f>
        <v>0</v>
      </c>
      <c r="P603" s="60">
        <f>IF(A38stdlife="n/a","n/a",IF(P$3&gt;(A38stdlife+$F603),('RFM input'!$L$368*(1+vanilla5)^0.5)-SUM($L603:O603),('RFM input'!$L$368*(1+vanilla5)^0.5)/A38stdlife))</f>
        <v>0</v>
      </c>
      <c r="Q603" s="60">
        <f>IF(A38stdlife="n/a","n/a",IF(Q$3&gt;(A38stdlife+$F603),('RFM input'!$L$368*(1+vanilla5)^0.5)-SUM($L603:P603),('RFM input'!$L$368*(1+vanilla5)^0.5)/A38stdlife))</f>
        <v>0</v>
      </c>
      <c r="R603" s="60"/>
      <c r="S603" s="94"/>
      <c r="T603" s="94"/>
      <c r="U603" s="94"/>
      <c r="V603" s="94"/>
      <c r="W603" s="94"/>
      <c r="X603" s="94"/>
      <c r="Y603" s="94"/>
      <c r="Z603" s="94"/>
      <c r="AA603" s="249"/>
    </row>
    <row r="604" spans="1:27" ht="12.75" hidden="1" customHeight="1" outlineLevel="2">
      <c r="A604" s="4"/>
      <c r="B604" s="4"/>
      <c r="C604" s="4"/>
      <c r="D604" s="19"/>
      <c r="E604" s="1292"/>
      <c r="F604" s="78">
        <v>6</v>
      </c>
      <c r="G604" s="20"/>
      <c r="H604" s="134"/>
      <c r="I604" s="136"/>
      <c r="J604" s="136"/>
      <c r="K604" s="136"/>
      <c r="L604" s="136"/>
      <c r="M604" s="135"/>
      <c r="N604" s="60">
        <f>IF(A38stdlife="n/a","n/a",IF(N$3&gt;(A38stdlife+$F604),('RFM input'!$M$368*(1+vanilla6)^0.5)-SUM($M604:M604),('RFM input'!$M$368*(1+vanilla6)^0.5)/A38stdlife))</f>
        <v>0</v>
      </c>
      <c r="O604" s="60">
        <f>IF(A38stdlife="n/a","n/a",IF(O$3&gt;(A38stdlife+$F604),('RFM input'!$M$368*(1+vanilla6)^0.5)-SUM($M604:N604),('RFM input'!$M$368*(1+vanilla6)^0.5)/A38stdlife))</f>
        <v>0</v>
      </c>
      <c r="P604" s="60">
        <f>IF(A38stdlife="n/a","n/a",IF(P$3&gt;(A38stdlife+$F604),('RFM input'!$M$368*(1+vanilla6)^0.5)-SUM($M604:O604),('RFM input'!$M$368*(1+vanilla6)^0.5)/A38stdlife))</f>
        <v>0</v>
      </c>
      <c r="Q604" s="60">
        <f>IF(A38stdlife="n/a","n/a",IF(Q$3&gt;(A38stdlife+$F604),('RFM input'!$M$368*(1+vanilla6)^0.5)-SUM($M604:P604),('RFM input'!$M$368*(1+vanilla6)^0.5)/A38stdlife))</f>
        <v>0</v>
      </c>
      <c r="R604" s="60"/>
      <c r="S604" s="94"/>
      <c r="T604" s="94"/>
      <c r="U604" s="94"/>
      <c r="V604" s="94"/>
      <c r="W604" s="94"/>
      <c r="X604" s="94"/>
      <c r="Y604" s="94"/>
      <c r="Z604" s="94"/>
      <c r="AA604" s="249"/>
    </row>
    <row r="605" spans="1:27" ht="12.75" hidden="1" customHeight="1" outlineLevel="2">
      <c r="A605" s="4"/>
      <c r="B605" s="4"/>
      <c r="C605" s="4"/>
      <c r="D605" s="19"/>
      <c r="E605" s="1292"/>
      <c r="F605" s="78">
        <v>7</v>
      </c>
      <c r="G605" s="20"/>
      <c r="H605" s="134"/>
      <c r="I605" s="136"/>
      <c r="J605" s="136"/>
      <c r="K605" s="136"/>
      <c r="L605" s="136"/>
      <c r="M605" s="136"/>
      <c r="N605" s="135"/>
      <c r="O605" s="60">
        <f>IF(A38stdlife="n/a","n/a",IF(O$3&gt;(A38stdlife+$F605),('RFM input'!N$368*(1+vanilla7)^0.5)-SUM($N605:N605),('RFM input'!$N$368*(1+vanilla7)^0.5)/A38stdlife))</f>
        <v>0</v>
      </c>
      <c r="P605" s="60">
        <f>IF(A38stdlife="n/a","n/a",IF(P$3&gt;(A38stdlife+$F605),('RFM input'!O$368*(1+vanilla7)^0.5)-SUM($N605:O605),('RFM input'!$N$368*(1+vanilla7)^0.5)/A38stdlife))</f>
        <v>0</v>
      </c>
      <c r="Q605" s="60">
        <f>IF(A38stdlife="n/a","n/a",IF(Q$3&gt;(A38stdlife+$F605),('RFM input'!P$368*(1+vanilla7)^0.5)-SUM($N605:P605),('RFM input'!$N$368*(1+vanilla7)^0.5)/A38stdlife))</f>
        <v>0</v>
      </c>
      <c r="R605" s="60"/>
      <c r="S605" s="94"/>
      <c r="T605" s="94"/>
      <c r="U605" s="94"/>
      <c r="V605" s="94"/>
      <c r="W605" s="94"/>
      <c r="X605" s="94"/>
      <c r="Y605" s="94"/>
      <c r="Z605" s="94"/>
      <c r="AA605" s="249"/>
    </row>
    <row r="606" spans="1:27" ht="12.75" hidden="1" customHeight="1" outlineLevel="2">
      <c r="A606" s="4"/>
      <c r="B606" s="4"/>
      <c r="C606" s="4"/>
      <c r="D606" s="19"/>
      <c r="E606" s="1292"/>
      <c r="F606" s="78">
        <v>8</v>
      </c>
      <c r="G606" s="20"/>
      <c r="H606" s="134"/>
      <c r="I606" s="136"/>
      <c r="J606" s="136"/>
      <c r="K606" s="136"/>
      <c r="L606" s="136"/>
      <c r="M606" s="136"/>
      <c r="N606" s="136"/>
      <c r="O606" s="135"/>
      <c r="P606" s="60">
        <f>IF(A38stdlife="n/a","n/a",IF(P$3&gt;(A38stdlife+$F606),('RFM input'!$O$368*(1+vanilla8)^0.5)-SUM($O606:O606),('RFM input'!$O$368*(1+vanilla8)^0.5)/A38stdlife))</f>
        <v>0</v>
      </c>
      <c r="Q606" s="60">
        <f>IF(A38stdlife="n/a","n/a",IF(Q$3&gt;(A38stdlife+$F606),('RFM input'!$O$368*(1+vanilla8)^0.5)-SUM($O606:P606),('RFM input'!$O$368*(1+vanilla8)^0.5)/A38stdlife))</f>
        <v>0</v>
      </c>
      <c r="R606" s="60"/>
      <c r="S606" s="94"/>
      <c r="T606" s="94"/>
      <c r="U606" s="94"/>
      <c r="V606" s="94"/>
      <c r="W606" s="94"/>
      <c r="X606" s="94"/>
      <c r="Y606" s="94"/>
      <c r="Z606" s="94"/>
      <c r="AA606" s="249"/>
    </row>
    <row r="607" spans="1:27" ht="12.75" hidden="1" customHeight="1" outlineLevel="2">
      <c r="A607" s="4"/>
      <c r="B607" s="4"/>
      <c r="C607" s="4"/>
      <c r="D607" s="19"/>
      <c r="E607" s="1292"/>
      <c r="F607" s="78">
        <v>9</v>
      </c>
      <c r="G607" s="20"/>
      <c r="H607" s="134"/>
      <c r="I607" s="136"/>
      <c r="J607" s="136"/>
      <c r="K607" s="136"/>
      <c r="L607" s="136"/>
      <c r="M607" s="136"/>
      <c r="N607" s="136"/>
      <c r="O607" s="136"/>
      <c r="P607" s="135"/>
      <c r="Q607" s="60">
        <f>IF(A38stdlife="n/a","n/a",IF(Q$3&gt;(A38stdlife+$F607),('RFM input'!$P$368*(1+vanilla9)^0.5)-SUM($P607:P607),('RFM input'!$P$368*(1+vanilla9)^0.5)/A38stdlife))</f>
        <v>0</v>
      </c>
      <c r="R607" s="60"/>
      <c r="S607" s="94"/>
      <c r="T607" s="94"/>
      <c r="U607" s="94"/>
      <c r="V607" s="94"/>
      <c r="W607" s="94"/>
      <c r="X607" s="94"/>
      <c r="Y607" s="94"/>
      <c r="Z607" s="94"/>
      <c r="AA607" s="249"/>
    </row>
    <row r="608" spans="1:27" ht="12.75" hidden="1" customHeight="1" outlineLevel="2">
      <c r="A608" s="4"/>
      <c r="B608" s="4"/>
      <c r="C608" s="4"/>
      <c r="D608" s="19"/>
      <c r="E608" s="1292"/>
      <c r="F608" s="79">
        <v>10</v>
      </c>
      <c r="G608" s="20"/>
      <c r="H608" s="134"/>
      <c r="I608" s="136"/>
      <c r="J608" s="136"/>
      <c r="K608" s="136"/>
      <c r="L608" s="136"/>
      <c r="M608" s="136"/>
      <c r="N608" s="136"/>
      <c r="O608" s="136"/>
      <c r="P608" s="136"/>
      <c r="Q608" s="135"/>
      <c r="R608" s="60"/>
      <c r="S608" s="94"/>
      <c r="T608" s="94"/>
      <c r="U608" s="94"/>
      <c r="V608" s="94"/>
      <c r="W608" s="94"/>
      <c r="X608" s="94"/>
      <c r="Y608" s="94"/>
      <c r="Z608" s="94"/>
      <c r="AA608" s="249"/>
    </row>
    <row r="609" spans="1:27" hidden="1" outlineLevel="1" collapsed="1">
      <c r="A609" s="4"/>
      <c r="B609" s="4"/>
      <c r="C609" s="4"/>
      <c r="D609" s="218">
        <f>Asset38</f>
        <v>0</v>
      </c>
      <c r="E609" s="4"/>
      <c r="F609" s="4"/>
      <c r="G609" s="112"/>
      <c r="H609" s="435">
        <f>IF('RFM input'!$E$396='RFM input'!$G$395,-'RFM input'!H$438,-SUM(H597:H608))</f>
        <v>0</v>
      </c>
      <c r="I609" s="435">
        <f>IF('RFM input'!$E$396='RFM input'!$G$395,-'RFM input'!I$438,-SUM(I597:I608))</f>
        <v>0</v>
      </c>
      <c r="J609" s="435">
        <f>IF(COUNT($H609:I609)&gt;='RFM input'!$AA$7,0,IF('RFM input'!$E$396='RFM input'!$G$395,-'RFM input'!J$438,-SUM(J597:J608)))</f>
        <v>0</v>
      </c>
      <c r="K609" s="435">
        <f>IF(COUNT($H609:J609)&gt;='RFM input'!$AA$7,0,IF('RFM input'!$E$396='RFM input'!$G$395,-'RFM input'!K$438,-SUM(K597:K608)))</f>
        <v>0</v>
      </c>
      <c r="L609" s="435">
        <f>IF(COUNT($H609:K609)&gt;='RFM input'!$AA$7,0,IF('RFM input'!$E$396='RFM input'!$G$395,-'RFM input'!L$438,-SUM(L597:L608)))</f>
        <v>0</v>
      </c>
      <c r="M609" s="435">
        <f>IF(COUNT($H609:L609)&gt;='RFM input'!$AA$7,0,IF('RFM input'!$E$396='RFM input'!$G$395,-'RFM input'!M$438,-SUM(M597:M608)))</f>
        <v>0</v>
      </c>
      <c r="N609" s="435">
        <f>IF(COUNT($H609:M609)&gt;='RFM input'!$AA$7,0,IF('RFM input'!$E$396='RFM input'!$G$395,-'RFM input'!N$438,-SUM(N597:N608)))</f>
        <v>0</v>
      </c>
      <c r="O609" s="435">
        <f>IF(COUNT($H609:N609)&gt;='RFM input'!$AA$7,0,IF('RFM input'!$E$396='RFM input'!$G$395,-'RFM input'!O$438,-SUM(O597:O608)))</f>
        <v>0</v>
      </c>
      <c r="P609" s="435">
        <f>IF(COUNT($H609:O609)&gt;='RFM input'!$AA$7,0,IF('RFM input'!$E$396='RFM input'!$G$395,-'RFM input'!P$438,-SUM(P597:P608)))</f>
        <v>0</v>
      </c>
      <c r="Q609" s="435">
        <f>IF(COUNT($H609:P609)&gt;='RFM input'!$AA$7,0,IF('RFM input'!$E$396='RFM input'!$G$395,-'RFM input'!Q$438,-SUM(Q597:Q608)))</f>
        <v>0</v>
      </c>
      <c r="R609" s="441"/>
      <c r="S609" s="96"/>
      <c r="T609" s="96"/>
      <c r="U609" s="96"/>
      <c r="V609" s="96"/>
      <c r="W609" s="96"/>
      <c r="X609" s="96"/>
      <c r="Y609" s="96"/>
      <c r="Z609" s="96"/>
      <c r="AA609" s="249"/>
    </row>
    <row r="610" spans="1:27" ht="12.75" hidden="1" customHeight="1" outlineLevel="2">
      <c r="A610" s="4"/>
      <c r="B610" s="4"/>
      <c r="C610" s="219">
        <f>Asset39</f>
        <v>0</v>
      </c>
      <c r="D610" s="146"/>
      <c r="E610" s="25" t="s">
        <v>23</v>
      </c>
      <c r="F610" s="24"/>
      <c r="G610" s="167"/>
      <c r="H610" s="436">
        <f>IF(H$3&gt;A39remlife,A39value-SUM($G610:G610),IF(A39remlife="N/A","n/a",A39value/A39remlife))</f>
        <v>0</v>
      </c>
      <c r="I610" s="436">
        <f>IF(I$3&gt;A39remlife,A39value-SUM($G610:H610),IF(A39remlife="N/A","n/a",A39value/A39remlife))</f>
        <v>0</v>
      </c>
      <c r="J610" s="436">
        <f>IF(J$3&gt;A39remlife,A39value-SUM($G610:I610),IF(A39remlife="N/A","n/a",A39value/A39remlife))</f>
        <v>0</v>
      </c>
      <c r="K610" s="436">
        <f>IF(K$3&gt;A39remlife,A39value-SUM($G610:J610),IF(A39remlife="N/A","n/a",A39value/A39remlife))</f>
        <v>0</v>
      </c>
      <c r="L610" s="436">
        <f>IF(L$3&gt;A39remlife,A39value-SUM($G610:K610),IF(A39remlife="N/A","n/a",A39value/A39remlife))</f>
        <v>0</v>
      </c>
      <c r="M610" s="436">
        <f>IF(M$3&gt;A39remlife,A39value-SUM($G610:L610),IF(A39remlife="N/A","n/a",A39value/A39remlife))</f>
        <v>0</v>
      </c>
      <c r="N610" s="436">
        <f>IF(N$3&gt;A39remlife,A39value-SUM($G610:M610),IF(A39remlife="N/A","n/a",A39value/A39remlife))</f>
        <v>0</v>
      </c>
      <c r="O610" s="436">
        <f>IF(O$3&gt;A39remlife,A39value-SUM($G610:N610),IF(A39remlife="N/A","n/a",A39value/A39remlife))</f>
        <v>0</v>
      </c>
      <c r="P610" s="436">
        <f>IF(P$3&gt;A39remlife,A39value-SUM($G610:O610),IF(A39remlife="N/A","n/a",A39value/A39remlife))</f>
        <v>0</v>
      </c>
      <c r="Q610" s="436">
        <f>IF(Q$3&gt;A39remlife,A39value-SUM($G610:P610),IF(A39remlife="N/A","n/a",A39value/A39remlife))</f>
        <v>0</v>
      </c>
      <c r="R610" s="436"/>
      <c r="S610" s="94"/>
      <c r="T610" s="94"/>
      <c r="U610" s="94"/>
      <c r="V610" s="94"/>
      <c r="W610" s="94"/>
      <c r="X610" s="94"/>
      <c r="Y610" s="94"/>
      <c r="Z610" s="94"/>
      <c r="AA610" s="249"/>
    </row>
    <row r="611" spans="1:27" ht="12.75" hidden="1" customHeight="1" outlineLevel="2">
      <c r="A611" s="4"/>
      <c r="B611" s="4"/>
      <c r="C611" s="4"/>
      <c r="D611" s="19"/>
      <c r="E611" s="1291" t="s">
        <v>50</v>
      </c>
      <c r="F611" s="78"/>
      <c r="G611" s="112"/>
      <c r="H611" s="60"/>
      <c r="I611" s="60"/>
      <c r="J611" s="60"/>
      <c r="K611" s="60"/>
      <c r="L611" s="60"/>
      <c r="M611" s="148"/>
      <c r="N611" s="103"/>
      <c r="O611" s="60"/>
      <c r="P611" s="60"/>
      <c r="Q611" s="60"/>
      <c r="R611" s="60"/>
      <c r="S611" s="94"/>
      <c r="T611" s="94"/>
      <c r="U611" s="94"/>
      <c r="V611" s="94"/>
      <c r="W611" s="94"/>
      <c r="X611" s="94"/>
      <c r="Y611" s="94"/>
      <c r="Z611" s="94"/>
      <c r="AA611" s="249"/>
    </row>
    <row r="612" spans="1:27" ht="12.75" hidden="1" customHeight="1" outlineLevel="2">
      <c r="A612" s="4"/>
      <c r="B612" s="4"/>
      <c r="C612" s="4"/>
      <c r="D612" s="19"/>
      <c r="E612" s="1292"/>
      <c r="F612" s="78">
        <v>1</v>
      </c>
      <c r="G612" s="112"/>
      <c r="H612" s="133"/>
      <c r="I612" s="60">
        <f>IF(A39stdlife="n/a","n/a",IF(I$3&gt;(A39stdlife+$F612),('RFM input'!$H$369*(1+vanilla1)^0.5)-SUM($H612:H612),('RFM input'!$H$369*(1+vanilla1)^0.5)/A39stdlife))</f>
        <v>0</v>
      </c>
      <c r="J612" s="60">
        <f>IF(A39stdlife="n/a","n/a",IF(J$3&gt;(A39stdlife+$F612),('RFM input'!$H$369*(1+vanilla1)^0.5)-SUM($H612:I612),('RFM input'!$H$369*(1+vanilla1)^0.5)/A39stdlife))</f>
        <v>0</v>
      </c>
      <c r="K612" s="60">
        <f>IF(A39stdlife="n/a","n/a",IF(K$3&gt;(A39stdlife+$F612),('RFM input'!$H$369*(1+vanilla1)^0.5)-SUM($H612:J612),('RFM input'!$H$369*(1+vanilla1)^0.5)/A39stdlife))</f>
        <v>0</v>
      </c>
      <c r="L612" s="60">
        <f>IF(A39stdlife="n/a","n/a",IF(L$3&gt;(A39stdlife+$F612),('RFM input'!$H$369*(1+vanilla1)^0.5)-SUM($H612:K612),('RFM input'!$H$369*(1+vanilla1)^0.5)/A39stdlife))</f>
        <v>0</v>
      </c>
      <c r="M612" s="60">
        <f>IF(A39stdlife="n/a","n/a",IF(M$3&gt;(A39stdlife+$F612),('RFM input'!$H$369*(1+vanilla1)^0.5)-SUM($H612:L612),('RFM input'!$H$369*(1+vanilla1)^0.5)/A39stdlife))</f>
        <v>0</v>
      </c>
      <c r="N612" s="60">
        <f>IF(A39stdlife="n/a","n/a",IF(N$3&gt;(A39stdlife+$F612),('RFM input'!$H$369*(1+vanilla1)^0.5)-SUM($H612:M612),('RFM input'!$H$369*(1+vanilla1)^0.5)/A39stdlife))</f>
        <v>0</v>
      </c>
      <c r="O612" s="60">
        <f>IF(A39stdlife="n/a","n/a",IF(O$3&gt;(A39stdlife+$F612),('RFM input'!$H$369*(1+vanilla1)^0.5)-SUM($H612:N612),('RFM input'!$H$369*(1+vanilla1)^0.5)/A39stdlife))</f>
        <v>0</v>
      </c>
      <c r="P612" s="60">
        <f>IF(A39stdlife="n/a","n/a",IF(P$3&gt;(A39stdlife+$F612),('RFM input'!$H$369*(1+vanilla1)^0.5)-SUM($H612:O612),('RFM input'!$H$369*(1+vanilla1)^0.5)/A39stdlife))</f>
        <v>0</v>
      </c>
      <c r="Q612" s="60">
        <f>IF(A39stdlife="n/a","n/a",IF(Q$3&gt;(A39stdlife+$F612),('RFM input'!$H$369*(1+vanilla1)^0.5)-SUM($H612:P612),('RFM input'!$H$369*(1+vanilla1)^0.5)/A39stdlife))</f>
        <v>0</v>
      </c>
      <c r="R612" s="60"/>
      <c r="S612" s="94"/>
      <c r="T612" s="94"/>
      <c r="U612" s="94"/>
      <c r="V612" s="94"/>
      <c r="W612" s="94"/>
      <c r="X612" s="94"/>
      <c r="Y612" s="94"/>
      <c r="Z612" s="94"/>
      <c r="AA612" s="249"/>
    </row>
    <row r="613" spans="1:27" ht="12.75" hidden="1" customHeight="1" outlineLevel="2">
      <c r="A613" s="4"/>
      <c r="B613" s="4"/>
      <c r="C613" s="4"/>
      <c r="D613" s="19"/>
      <c r="E613" s="1292"/>
      <c r="F613" s="78">
        <v>2</v>
      </c>
      <c r="G613" s="112"/>
      <c r="H613" s="134"/>
      <c r="I613" s="135"/>
      <c r="J613" s="60">
        <f>IF(A39stdlife="n/a","n/a",IF(J$3&gt;(A39stdlife+$F613),('RFM input'!$I$369*(1+vanilla2)^0.5)-SUM($I613:I613),('RFM input'!$I$369*(1+vanilla2)^0.5)/A39stdlife))</f>
        <v>0</v>
      </c>
      <c r="K613" s="60">
        <f>IF(A39stdlife="n/a","n/a",IF(K$3&gt;(A39stdlife+$F613),('RFM input'!$I$369*(1+vanilla2)^0.5)-SUM($I613:J613),('RFM input'!$I$369*(1+vanilla2)^0.5)/A39stdlife))</f>
        <v>0</v>
      </c>
      <c r="L613" s="60">
        <f>IF(A39stdlife="n/a","n/a",IF(L$3&gt;(A39stdlife+$F613),('RFM input'!$I$369*(1+vanilla2)^0.5)-SUM($I613:K613),('RFM input'!$I$369*(1+vanilla2)^0.5)/A39stdlife))</f>
        <v>0</v>
      </c>
      <c r="M613" s="60">
        <f>IF(A39stdlife="n/a","n/a",IF(M$3&gt;(A39stdlife+$F613),('RFM input'!$I$369*(1+vanilla2)^0.5)-SUM($I613:L613),('RFM input'!$I$369*(1+vanilla2)^0.5)/A39stdlife))</f>
        <v>0</v>
      </c>
      <c r="N613" s="60">
        <f>IF(A39stdlife="n/a","n/a",IF(N$3&gt;(A39stdlife+$F613),('RFM input'!$I$369*(1+vanilla2)^0.5)-SUM($I613:M613),('RFM input'!$I$369*(1+vanilla2)^0.5)/A39stdlife))</f>
        <v>0</v>
      </c>
      <c r="O613" s="60">
        <f>IF(A39stdlife="n/a","n/a",IF(O$3&gt;(A39stdlife+$F613),('RFM input'!$I$369*(1+vanilla2)^0.5)-SUM($I613:N613),('RFM input'!$I$369*(1+vanilla2)^0.5)/A39stdlife))</f>
        <v>0</v>
      </c>
      <c r="P613" s="60">
        <f>IF(A39stdlife="n/a","n/a",IF(P$3&gt;(A39stdlife+$F613),('RFM input'!$I$369*(1+vanilla2)^0.5)-SUM($I613:O613),('RFM input'!$I$369*(1+vanilla2)^0.5)/A39stdlife))</f>
        <v>0</v>
      </c>
      <c r="Q613" s="60">
        <f>IF(A39stdlife="n/a","n/a",IF(Q$3&gt;(A39stdlife+$F613),('RFM input'!$I$369*(1+vanilla2)^0.5)-SUM($I613:P613),('RFM input'!$I$369*(1+vanilla2)^0.5)/A39stdlife))</f>
        <v>0</v>
      </c>
      <c r="R613" s="60"/>
      <c r="S613" s="94"/>
      <c r="T613" s="94"/>
      <c r="U613" s="94"/>
      <c r="V613" s="94"/>
      <c r="W613" s="94"/>
      <c r="X613" s="94"/>
      <c r="Y613" s="94"/>
      <c r="Z613" s="94"/>
      <c r="AA613" s="249"/>
    </row>
    <row r="614" spans="1:27" ht="12.75" hidden="1" customHeight="1" outlineLevel="2">
      <c r="A614" s="4"/>
      <c r="B614" s="4"/>
      <c r="C614" s="4"/>
      <c r="D614" s="19"/>
      <c r="E614" s="1292"/>
      <c r="F614" s="78">
        <v>3</v>
      </c>
      <c r="G614" s="112"/>
      <c r="H614" s="134"/>
      <c r="I614" s="136"/>
      <c r="J614" s="135"/>
      <c r="K614" s="60">
        <f>IF(A39stdlife="n/a","n/a",IF(K$3&gt;(A39stdlife+$F614),('RFM input'!$J$369*(1+vanilla3)^0.5)-SUM($J614:J614),('RFM input'!$J$369*(1+vanilla3)^0.5)/A39stdlife))</f>
        <v>0</v>
      </c>
      <c r="L614" s="60">
        <f>IF(A39stdlife="n/a","n/a",IF(L$3&gt;(A39stdlife+$F614),('RFM input'!$J$369*(1+vanilla3)^0.5)-SUM($J614:K614),('RFM input'!$J$369*(1+vanilla3)^0.5)/A39stdlife))</f>
        <v>0</v>
      </c>
      <c r="M614" s="60">
        <f>IF(A39stdlife="n/a","n/a",IF(M$3&gt;(A39stdlife+$F614),('RFM input'!$J$369*(1+vanilla3)^0.5)-SUM($J614:L614),('RFM input'!$J$369*(1+vanilla3)^0.5)/A39stdlife))</f>
        <v>0</v>
      </c>
      <c r="N614" s="60">
        <f>IF(A39stdlife="n/a","n/a",IF(N$3&gt;(A39stdlife+$F614),('RFM input'!$J$369*(1+vanilla3)^0.5)-SUM($J614:M614),('RFM input'!$J$369*(1+vanilla3)^0.5)/A39stdlife))</f>
        <v>0</v>
      </c>
      <c r="O614" s="60">
        <f>IF(A39stdlife="n/a","n/a",IF(O$3&gt;(A39stdlife+$F614),('RFM input'!$J$369*(1+vanilla3)^0.5)-SUM($J614:N614),('RFM input'!$J$369*(1+vanilla3)^0.5)/A39stdlife))</f>
        <v>0</v>
      </c>
      <c r="P614" s="60">
        <f>IF(A39stdlife="n/a","n/a",IF(P$3&gt;(A39stdlife+$F614),('RFM input'!$J$369*(1+vanilla3)^0.5)-SUM($J614:O614),('RFM input'!$J$369*(1+vanilla3)^0.5)/A39stdlife))</f>
        <v>0</v>
      </c>
      <c r="Q614" s="60">
        <f>IF(A39stdlife="n/a","n/a",IF(Q$3&gt;(A39stdlife+$F614),('RFM input'!$J$369*(1+vanilla3)^0.5)-SUM($J614:P614),('RFM input'!$J$369*(1+vanilla3)^0.5)/A39stdlife))</f>
        <v>0</v>
      </c>
      <c r="R614" s="60"/>
      <c r="S614" s="94"/>
      <c r="T614" s="94"/>
      <c r="U614" s="94"/>
      <c r="V614" s="94"/>
      <c r="W614" s="94"/>
      <c r="X614" s="94"/>
      <c r="Y614" s="94"/>
      <c r="Z614" s="94"/>
      <c r="AA614" s="249"/>
    </row>
    <row r="615" spans="1:27" ht="12.75" hidden="1" customHeight="1" outlineLevel="2">
      <c r="A615" s="4"/>
      <c r="B615" s="4"/>
      <c r="C615" s="4"/>
      <c r="D615" s="19"/>
      <c r="E615" s="1292"/>
      <c r="F615" s="78">
        <v>4</v>
      </c>
      <c r="G615" s="112"/>
      <c r="H615" s="134"/>
      <c r="I615" s="136"/>
      <c r="J615" s="136"/>
      <c r="K615" s="135"/>
      <c r="L615" s="60">
        <f>IF(A39stdlife="n/a","n/a",IF(L$3&gt;(A39stdlife+$F615),('RFM input'!$K$369*(1+vanilla4)^0.5)-SUM($K615:K615),('RFM input'!$K$369*(1+vanilla4)^0.5)/A39stdlife))</f>
        <v>0</v>
      </c>
      <c r="M615" s="60">
        <f>IF(A39stdlife="n/a","n/a",IF(M$3&gt;(A39stdlife+$F615),('RFM input'!$K$369*(1+vanilla4)^0.5)-SUM($K615:L615),('RFM input'!$K$369*(1+vanilla4)^0.5)/A39stdlife))</f>
        <v>0</v>
      </c>
      <c r="N615" s="60">
        <f>IF(A39stdlife="n/a","n/a",IF(N$3&gt;(A39stdlife+$F615),('RFM input'!$K$369*(1+vanilla4)^0.5)-SUM($K615:M615),('RFM input'!$K$369*(1+vanilla4)^0.5)/A39stdlife))</f>
        <v>0</v>
      </c>
      <c r="O615" s="60">
        <f>IF(A39stdlife="n/a","n/a",IF(O$3&gt;(A39stdlife+$F615),('RFM input'!$K$369*(1+vanilla4)^0.5)-SUM($K615:N615),('RFM input'!$K$369*(1+vanilla4)^0.5)/A39stdlife))</f>
        <v>0</v>
      </c>
      <c r="P615" s="60">
        <f>IF(A39stdlife="n/a","n/a",IF(P$3&gt;(A39stdlife+$F615),('RFM input'!$K$369*(1+vanilla4)^0.5)-SUM($K615:O615),('RFM input'!$K$369*(1+vanilla4)^0.5)/A39stdlife))</f>
        <v>0</v>
      </c>
      <c r="Q615" s="60">
        <f>IF(A39stdlife="n/a","n/a",IF(Q$3&gt;(A39stdlife+$F615),('RFM input'!$K$369*(1+vanilla4)^0.5)-SUM($K615:P615),('RFM input'!$K$369*(1+vanilla4)^0.5)/A39stdlife))</f>
        <v>0</v>
      </c>
      <c r="R615" s="60"/>
      <c r="S615" s="94"/>
      <c r="T615" s="94"/>
      <c r="U615" s="94"/>
      <c r="V615" s="94"/>
      <c r="W615" s="94"/>
      <c r="X615" s="94"/>
      <c r="Y615" s="94"/>
      <c r="Z615" s="94"/>
      <c r="AA615" s="249"/>
    </row>
    <row r="616" spans="1:27" ht="12.75" hidden="1" customHeight="1" outlineLevel="2">
      <c r="A616" s="4"/>
      <c r="B616" s="4"/>
      <c r="C616" s="4"/>
      <c r="D616" s="19"/>
      <c r="E616" s="1292"/>
      <c r="F616" s="78">
        <v>5</v>
      </c>
      <c r="G616" s="20"/>
      <c r="H616" s="134"/>
      <c r="I616" s="136"/>
      <c r="J616" s="136"/>
      <c r="K616" s="136"/>
      <c r="L616" s="135"/>
      <c r="M616" s="60">
        <f>IF(A39stdlife="n/a","n/a",IF(M$3&gt;(A39stdlife+$F616),('RFM input'!$L$369*(1+vanilla5)^0.5)-SUM($L616:L616),('RFM input'!$L$369*(1+vanilla5)^0.5)/A39stdlife))</f>
        <v>0</v>
      </c>
      <c r="N616" s="60">
        <f>IF(A39stdlife="n/a","n/a",IF(N$3&gt;(A39stdlife+$F616),('RFM input'!$L$369*(1+vanilla5)^0.5)-SUM($L616:M616),('RFM input'!$L$369*(1+vanilla5)^0.5)/A39stdlife))</f>
        <v>0</v>
      </c>
      <c r="O616" s="60">
        <f>IF(A39stdlife="n/a","n/a",IF(O$3&gt;(A39stdlife+$F616),('RFM input'!$L$369*(1+vanilla5)^0.5)-SUM($L616:N616),('RFM input'!$L$369*(1+vanilla5)^0.5)/A39stdlife))</f>
        <v>0</v>
      </c>
      <c r="P616" s="60">
        <f>IF(A39stdlife="n/a","n/a",IF(P$3&gt;(A39stdlife+$F616),('RFM input'!$L$369*(1+vanilla5)^0.5)-SUM($L616:O616),('RFM input'!$L$369*(1+vanilla5)^0.5)/A39stdlife))</f>
        <v>0</v>
      </c>
      <c r="Q616" s="60">
        <f>IF(A39stdlife="n/a","n/a",IF(Q$3&gt;(A39stdlife+$F616),('RFM input'!$L$369*(1+vanilla5)^0.5)-SUM($L616:P616),('RFM input'!$L$369*(1+vanilla5)^0.5)/A39stdlife))</f>
        <v>0</v>
      </c>
      <c r="R616" s="60"/>
      <c r="S616" s="94"/>
      <c r="T616" s="94"/>
      <c r="U616" s="94"/>
      <c r="V616" s="94"/>
      <c r="W616" s="94"/>
      <c r="X616" s="94"/>
      <c r="Y616" s="94"/>
      <c r="Z616" s="94"/>
      <c r="AA616" s="249"/>
    </row>
    <row r="617" spans="1:27" ht="12.75" hidden="1" customHeight="1" outlineLevel="2">
      <c r="A617" s="4"/>
      <c r="B617" s="4"/>
      <c r="C617" s="4"/>
      <c r="D617" s="19"/>
      <c r="E617" s="1292"/>
      <c r="F617" s="78">
        <v>6</v>
      </c>
      <c r="G617" s="20"/>
      <c r="H617" s="134"/>
      <c r="I617" s="136"/>
      <c r="J617" s="136"/>
      <c r="K617" s="136"/>
      <c r="L617" s="136"/>
      <c r="M617" s="135"/>
      <c r="N617" s="60">
        <f>IF(A39stdlife="n/a","n/a",IF(N$3&gt;(A39stdlife+$F617),('RFM input'!$M$369*(1+vanilla6)^0.5)-SUM($M617:M617),('RFM input'!$M$369*(1+vanilla6)^0.5)/A39stdlife))</f>
        <v>0</v>
      </c>
      <c r="O617" s="60">
        <f>IF(A39stdlife="n/a","n/a",IF(O$3&gt;(A39stdlife+$F617),('RFM input'!$M$369*(1+vanilla6)^0.5)-SUM($M617:N617),('RFM input'!$M$369*(1+vanilla6)^0.5)/A39stdlife))</f>
        <v>0</v>
      </c>
      <c r="P617" s="60">
        <f>IF(A39stdlife="n/a","n/a",IF(P$3&gt;(A39stdlife+$F617),('RFM input'!$M$369*(1+vanilla6)^0.5)-SUM($M617:O617),('RFM input'!$M$369*(1+vanilla6)^0.5)/A39stdlife))</f>
        <v>0</v>
      </c>
      <c r="Q617" s="60">
        <f>IF(A39stdlife="n/a","n/a",IF(Q$3&gt;(A39stdlife+$F617),('RFM input'!$M$369*(1+vanilla6)^0.5)-SUM($M617:P617),('RFM input'!$M$369*(1+vanilla6)^0.5)/A39stdlife))</f>
        <v>0</v>
      </c>
      <c r="R617" s="60"/>
      <c r="S617" s="94"/>
      <c r="T617" s="94"/>
      <c r="U617" s="94"/>
      <c r="V617" s="94"/>
      <c r="W617" s="94"/>
      <c r="X617" s="94"/>
      <c r="Y617" s="94"/>
      <c r="Z617" s="94"/>
      <c r="AA617" s="249"/>
    </row>
    <row r="618" spans="1:27" ht="12.75" hidden="1" customHeight="1" outlineLevel="2">
      <c r="A618" s="4"/>
      <c r="B618" s="4"/>
      <c r="C618" s="4"/>
      <c r="D618" s="19"/>
      <c r="E618" s="1292"/>
      <c r="F618" s="78">
        <v>7</v>
      </c>
      <c r="G618" s="20"/>
      <c r="H618" s="134"/>
      <c r="I618" s="136"/>
      <c r="J618" s="136"/>
      <c r="K618" s="136"/>
      <c r="L618" s="136"/>
      <c r="M618" s="136"/>
      <c r="N618" s="135"/>
      <c r="O618" s="60">
        <f>IF(A39stdlife="n/a","n/a",IF(O$3&gt;(A39stdlife+$F618),('RFM input'!N$369*(1+vanilla7)^0.5)-SUM($N618:N618),('RFM input'!$N$369*(1+vanilla7)^0.5)/A39stdlife))</f>
        <v>0</v>
      </c>
      <c r="P618" s="60">
        <f>IF(A39stdlife="n/a","n/a",IF(P$3&gt;(A39stdlife+$F618),('RFM input'!O$369*(1+vanilla7)^0.5)-SUM($N618:O618),('RFM input'!$N$369*(1+vanilla7)^0.5)/A39stdlife))</f>
        <v>0</v>
      </c>
      <c r="Q618" s="60">
        <f>IF(A39stdlife="n/a","n/a",IF(Q$3&gt;(A39stdlife+$F618),('RFM input'!P$369*(1+vanilla7)^0.5)-SUM($N618:P618),('RFM input'!$N$369*(1+vanilla7)^0.5)/A39stdlife))</f>
        <v>0</v>
      </c>
      <c r="R618" s="60"/>
      <c r="S618" s="94"/>
      <c r="T618" s="94"/>
      <c r="U618" s="94"/>
      <c r="V618" s="94"/>
      <c r="W618" s="94"/>
      <c r="X618" s="94"/>
      <c r="Y618" s="94"/>
      <c r="Z618" s="94"/>
      <c r="AA618" s="249"/>
    </row>
    <row r="619" spans="1:27" ht="12.75" hidden="1" customHeight="1" outlineLevel="2">
      <c r="A619" s="4"/>
      <c r="B619" s="4"/>
      <c r="C619" s="4"/>
      <c r="D619" s="19"/>
      <c r="E619" s="1292"/>
      <c r="F619" s="78">
        <v>8</v>
      </c>
      <c r="G619" s="20"/>
      <c r="H619" s="134"/>
      <c r="I619" s="136"/>
      <c r="J619" s="136"/>
      <c r="K619" s="136"/>
      <c r="L619" s="136"/>
      <c r="M619" s="136"/>
      <c r="N619" s="136"/>
      <c r="O619" s="135"/>
      <c r="P619" s="60">
        <f>IF(A39stdlife="n/a","n/a",IF(P$3&gt;(A39stdlife+$F619),('RFM input'!$O$369*(1+vanilla8)^0.5)-SUM($O619:O619),('RFM input'!$O$369*(1+vanilla8)^0.5)/A39stdlife))</f>
        <v>0</v>
      </c>
      <c r="Q619" s="60">
        <f>IF(A39stdlife="n/a","n/a",IF(Q$3&gt;(A39stdlife+$F619),('RFM input'!$O$369*(1+vanilla8)^0.5)-SUM($O619:P619),('RFM input'!$O$369*(1+vanilla8)^0.5)/A39stdlife))</f>
        <v>0</v>
      </c>
      <c r="R619" s="60"/>
      <c r="S619" s="94"/>
      <c r="T619" s="94"/>
      <c r="U619" s="94"/>
      <c r="V619" s="94"/>
      <c r="W619" s="94"/>
      <c r="X619" s="94"/>
      <c r="Y619" s="94"/>
      <c r="Z619" s="94"/>
      <c r="AA619" s="249"/>
    </row>
    <row r="620" spans="1:27" ht="12.75" hidden="1" customHeight="1" outlineLevel="2">
      <c r="A620" s="4"/>
      <c r="B620" s="4"/>
      <c r="C620" s="4"/>
      <c r="D620" s="19"/>
      <c r="E620" s="1292"/>
      <c r="F620" s="78">
        <v>9</v>
      </c>
      <c r="G620" s="20"/>
      <c r="H620" s="134"/>
      <c r="I620" s="136"/>
      <c r="J620" s="136"/>
      <c r="K620" s="136"/>
      <c r="L620" s="136"/>
      <c r="M620" s="136"/>
      <c r="N620" s="136"/>
      <c r="O620" s="136"/>
      <c r="P620" s="135"/>
      <c r="Q620" s="60">
        <f>IF(A39stdlife="n/a","n/a",IF(Q$3&gt;(A39stdlife+$F620),('RFM input'!$P$369*(1+vanilla9)^0.5)-SUM($P620:P620),('RFM input'!$P$369*(1+vanilla9)^0.5)/A39stdlife))</f>
        <v>0</v>
      </c>
      <c r="R620" s="60"/>
      <c r="S620" s="94"/>
      <c r="T620" s="94"/>
      <c r="U620" s="94"/>
      <c r="V620" s="94"/>
      <c r="W620" s="94"/>
      <c r="X620" s="94"/>
      <c r="Y620" s="94"/>
      <c r="Z620" s="94"/>
      <c r="AA620" s="249"/>
    </row>
    <row r="621" spans="1:27" ht="12.75" hidden="1" customHeight="1" outlineLevel="2">
      <c r="A621" s="4"/>
      <c r="B621" s="4"/>
      <c r="C621" s="4"/>
      <c r="D621" s="19"/>
      <c r="E621" s="1292"/>
      <c r="F621" s="79">
        <v>10</v>
      </c>
      <c r="G621" s="20"/>
      <c r="H621" s="134"/>
      <c r="I621" s="136"/>
      <c r="J621" s="136"/>
      <c r="K621" s="136"/>
      <c r="L621" s="136"/>
      <c r="M621" s="136"/>
      <c r="N621" s="136"/>
      <c r="O621" s="136"/>
      <c r="P621" s="136"/>
      <c r="Q621" s="135"/>
      <c r="R621" s="60"/>
      <c r="S621" s="94"/>
      <c r="T621" s="94"/>
      <c r="U621" s="94"/>
      <c r="V621" s="94"/>
      <c r="W621" s="94"/>
      <c r="X621" s="94"/>
      <c r="Y621" s="94"/>
      <c r="Z621" s="94"/>
      <c r="AA621" s="249"/>
    </row>
    <row r="622" spans="1:27" hidden="1" outlineLevel="1" collapsed="1">
      <c r="A622" s="4"/>
      <c r="B622" s="4"/>
      <c r="C622" s="4"/>
      <c r="D622" s="218">
        <f>Asset39</f>
        <v>0</v>
      </c>
      <c r="E622" s="4"/>
      <c r="F622" s="4"/>
      <c r="G622" s="112"/>
      <c r="H622" s="435">
        <f>IF('RFM input'!$E$396='RFM input'!$G$395,-'RFM input'!H$439,-SUM(H610:H621))</f>
        <v>0</v>
      </c>
      <c r="I622" s="435">
        <f>IF('RFM input'!$E$396='RFM input'!$G$395,-'RFM input'!I$439,-SUM(I610:I621))</f>
        <v>0</v>
      </c>
      <c r="J622" s="435">
        <f>IF(COUNT($H622:I622)&gt;='RFM input'!$AA$7,0,IF('RFM input'!$E$396='RFM input'!$G$395,-'RFM input'!J$439,-SUM(J610:J621)))</f>
        <v>0</v>
      </c>
      <c r="K622" s="435">
        <f>IF(COUNT($H622:J622)&gt;='RFM input'!$AA$7,0,IF('RFM input'!$E$396='RFM input'!$G$395,-'RFM input'!K$439,-SUM(K610:K621)))</f>
        <v>0</v>
      </c>
      <c r="L622" s="435">
        <f>IF(COUNT($H622:K622)&gt;='RFM input'!$AA$7,0,IF('RFM input'!$E$396='RFM input'!$G$395,-'RFM input'!L$439,-SUM(L610:L621)))</f>
        <v>0</v>
      </c>
      <c r="M622" s="435">
        <f>IF(COUNT($H622:L622)&gt;='RFM input'!$AA$7,0,IF('RFM input'!$E$396='RFM input'!$G$395,-'RFM input'!M$439,-SUM(M610:M621)))</f>
        <v>0</v>
      </c>
      <c r="N622" s="435">
        <f>IF(COUNT($H622:M622)&gt;='RFM input'!$AA$7,0,IF('RFM input'!$E$396='RFM input'!$G$395,-'RFM input'!N$439,-SUM(N610:N621)))</f>
        <v>0</v>
      </c>
      <c r="O622" s="435">
        <f>IF(COUNT($H622:N622)&gt;='RFM input'!$AA$7,0,IF('RFM input'!$E$396='RFM input'!$G$395,-'RFM input'!O$439,-SUM(O610:O621)))</f>
        <v>0</v>
      </c>
      <c r="P622" s="435">
        <f>IF(COUNT($H622:O622)&gt;='RFM input'!$AA$7,0,IF('RFM input'!$E$396='RFM input'!$G$395,-'RFM input'!P$439,-SUM(P610:P621)))</f>
        <v>0</v>
      </c>
      <c r="Q622" s="435">
        <f>IF(COUNT($H622:P622)&gt;='RFM input'!$AA$7,0,IF('RFM input'!$E$396='RFM input'!$G$395,-'RFM input'!Q$439,-SUM(Q610:Q621)))</f>
        <v>0</v>
      </c>
      <c r="R622" s="58"/>
      <c r="S622" s="96"/>
      <c r="T622" s="96"/>
      <c r="U622" s="96"/>
      <c r="V622" s="96"/>
      <c r="W622" s="96"/>
      <c r="X622" s="96"/>
      <c r="Y622" s="96"/>
      <c r="Z622" s="96"/>
      <c r="AA622" s="249"/>
    </row>
    <row r="623" spans="1:27" ht="12.75" hidden="1" customHeight="1" outlineLevel="2">
      <c r="A623" s="4"/>
      <c r="B623" s="4"/>
      <c r="C623" s="219">
        <f>Asset40</f>
        <v>0</v>
      </c>
      <c r="D623" s="146"/>
      <c r="E623" s="25" t="s">
        <v>23</v>
      </c>
      <c r="F623" s="24"/>
      <c r="G623" s="167"/>
      <c r="H623" s="436">
        <f>IF(H$3&gt;A40remlife,A40value-SUM($G623:G623),IF(A40remlife="N/A","n/a",A40value/A40remlife))</f>
        <v>0</v>
      </c>
      <c r="I623" s="436">
        <f>IF(I$3&gt;A40remlife,A40value-SUM($G623:H623),IF(A40remlife="N/A","n/a",A40value/A40remlife))</f>
        <v>0</v>
      </c>
      <c r="J623" s="436">
        <f>IF(J$3&gt;A40remlife,A40value-SUM($G623:I623),IF(A40remlife="N/A","n/a",A40value/A40remlife))</f>
        <v>0</v>
      </c>
      <c r="K623" s="436">
        <f>IF(K$3&gt;A40remlife,A40value-SUM($G623:J623),IF(A40remlife="N/A","n/a",A40value/A40remlife))</f>
        <v>0</v>
      </c>
      <c r="L623" s="436">
        <f>IF(L$3&gt;A40remlife,A40value-SUM($G623:K623),IF(A40remlife="N/A","n/a",A40value/A40remlife))</f>
        <v>0</v>
      </c>
      <c r="M623" s="436">
        <f>IF(M$3&gt;A40remlife,A40value-SUM($G623:L623),IF(A40remlife="N/A","n/a",A40value/A40remlife))</f>
        <v>0</v>
      </c>
      <c r="N623" s="436">
        <f>IF(N$3&gt;A40remlife,A40value-SUM($G623:M623),IF(A40remlife="N/A","n/a",A40value/A40remlife))</f>
        <v>0</v>
      </c>
      <c r="O623" s="436">
        <f>IF(O$3&gt;A40remlife,A40value-SUM($G623:N623),IF(A40remlife="N/A","n/a",A40value/A40remlife))</f>
        <v>0</v>
      </c>
      <c r="P623" s="436">
        <f>IF(P$3&gt;A40remlife,A40value-SUM($G623:O623),IF(A40remlife="N/A","n/a",A40value/A40remlife))</f>
        <v>0</v>
      </c>
      <c r="Q623" s="436">
        <f>IF(Q$3&gt;A40remlife,A40value-SUM($G623:P623),IF(A40remlife="N/A","n/a",A40value/A40remlife))</f>
        <v>0</v>
      </c>
      <c r="R623" s="59"/>
      <c r="S623" s="94"/>
      <c r="T623" s="94"/>
      <c r="U623" s="94"/>
      <c r="V623" s="94"/>
      <c r="W623" s="94"/>
      <c r="X623" s="94"/>
      <c r="Y623" s="94"/>
      <c r="Z623" s="94"/>
      <c r="AA623" s="249"/>
    </row>
    <row r="624" spans="1:27" ht="12.75" hidden="1" customHeight="1" outlineLevel="2">
      <c r="A624" s="4"/>
      <c r="B624" s="4"/>
      <c r="C624" s="4"/>
      <c r="D624" s="19"/>
      <c r="E624" s="1291" t="s">
        <v>50</v>
      </c>
      <c r="F624" s="78"/>
      <c r="G624" s="112"/>
      <c r="H624" s="60"/>
      <c r="I624" s="60"/>
      <c r="J624" s="60"/>
      <c r="K624" s="60"/>
      <c r="L624" s="60"/>
      <c r="M624" s="148"/>
      <c r="N624" s="103"/>
      <c r="O624" s="60"/>
      <c r="P624" s="60"/>
      <c r="Q624" s="60"/>
      <c r="R624" s="60"/>
      <c r="S624" s="94"/>
      <c r="T624" s="94"/>
      <c r="U624" s="94"/>
      <c r="V624" s="94"/>
      <c r="W624" s="94"/>
      <c r="X624" s="94"/>
      <c r="Y624" s="94"/>
      <c r="Z624" s="94"/>
      <c r="AA624" s="249"/>
    </row>
    <row r="625" spans="1:27" ht="12.75" hidden="1" customHeight="1" outlineLevel="2">
      <c r="A625" s="4"/>
      <c r="B625" s="4"/>
      <c r="C625" s="4"/>
      <c r="D625" s="19"/>
      <c r="E625" s="1292"/>
      <c r="F625" s="78">
        <v>1</v>
      </c>
      <c r="G625" s="112"/>
      <c r="H625" s="133"/>
      <c r="I625" s="60">
        <f>IF(A40stdlife="n/a","n/a",IF(I$3&gt;(A40stdlife+$F625),('RFM input'!$H$370*(1+vanilla1)^0.5)-SUM($H625:H625),('RFM input'!$H$370*(1+vanilla1)^0.5)/A40stdlife))</f>
        <v>0</v>
      </c>
      <c r="J625" s="60">
        <f>IF(A40stdlife="n/a","n/a",IF(J$3&gt;(A40stdlife+$F625),('RFM input'!$H$370*(1+vanilla1)^0.5)-SUM($H625:I625),('RFM input'!$H$370*(1+vanilla1)^0.5)/A40stdlife))</f>
        <v>0</v>
      </c>
      <c r="K625" s="60">
        <f>IF(A40stdlife="n/a","n/a",IF(K$3&gt;(A40stdlife+$F625),('RFM input'!$H$370*(1+vanilla1)^0.5)-SUM($H625:J625),('RFM input'!$H$370*(1+vanilla1)^0.5)/A40stdlife))</f>
        <v>0</v>
      </c>
      <c r="L625" s="60">
        <f>IF(A40stdlife="n/a","n/a",IF(L$3&gt;(A40stdlife+$F625),('RFM input'!$H$370*(1+vanilla1)^0.5)-SUM($H625:K625),('RFM input'!$H$370*(1+vanilla1)^0.5)/A40stdlife))</f>
        <v>0</v>
      </c>
      <c r="M625" s="60">
        <f>IF(A40stdlife="n/a","n/a",IF(M$3&gt;(A40stdlife+$F625),('RFM input'!$H$370*(1+vanilla1)^0.5)-SUM($H625:L625),('RFM input'!$H$370*(1+vanilla1)^0.5)/A40stdlife))</f>
        <v>0</v>
      </c>
      <c r="N625" s="60">
        <f>IF(A40stdlife="n/a","n/a",IF(N$3&gt;(A40stdlife+$F625),('RFM input'!$H$370*(1+vanilla1)^0.5)-SUM($H625:M625),('RFM input'!$H$370*(1+vanilla1)^0.5)/A40stdlife))</f>
        <v>0</v>
      </c>
      <c r="O625" s="60">
        <f>IF(A40stdlife="n/a","n/a",IF(O$3&gt;(A40stdlife+$F625),('RFM input'!$H$370*(1+vanilla1)^0.5)-SUM($H625:N625),('RFM input'!$H$370*(1+vanilla1)^0.5)/A40stdlife))</f>
        <v>0</v>
      </c>
      <c r="P625" s="60">
        <f>IF(A40stdlife="n/a","n/a",IF(P$3&gt;(A40stdlife+$F625),('RFM input'!$H$370*(1+vanilla1)^0.5)-SUM($H625:O625),('RFM input'!$H$370*(1+vanilla1)^0.5)/A40stdlife))</f>
        <v>0</v>
      </c>
      <c r="Q625" s="60">
        <f>IF(A40stdlife="n/a","n/a",IF(Q$3&gt;(A40stdlife+$F625),('RFM input'!$H$370*(1+vanilla1)^0.5)-SUM($H625:P625),('RFM input'!$H$370*(1+vanilla1)^0.5)/A40stdlife))</f>
        <v>0</v>
      </c>
      <c r="R625" s="60"/>
      <c r="S625" s="94"/>
      <c r="T625" s="94"/>
      <c r="U625" s="94"/>
      <c r="V625" s="94"/>
      <c r="W625" s="94"/>
      <c r="X625" s="94"/>
      <c r="Y625" s="94"/>
      <c r="Z625" s="94"/>
      <c r="AA625" s="249"/>
    </row>
    <row r="626" spans="1:27" ht="12.75" hidden="1" customHeight="1" outlineLevel="2">
      <c r="A626" s="4"/>
      <c r="B626" s="4"/>
      <c r="C626" s="4"/>
      <c r="D626" s="19"/>
      <c r="E626" s="1292"/>
      <c r="F626" s="78">
        <v>2</v>
      </c>
      <c r="G626" s="112"/>
      <c r="H626" s="134"/>
      <c r="I626" s="135"/>
      <c r="J626" s="60">
        <f>IF(A40stdlife="n/a","n/a",IF(J$3&gt;(A40stdlife+$F626),('RFM input'!$I$370*(1+vanilla2)^0.5)-SUM($I626:I626),('RFM input'!$I$370*(1+vanilla2)^0.5)/A40stdlife))</f>
        <v>0</v>
      </c>
      <c r="K626" s="60">
        <f>IF(A40stdlife="n/a","n/a",IF(K$3&gt;(A40stdlife+$F626),('RFM input'!$I$370*(1+vanilla2)^0.5)-SUM($I626:J626),('RFM input'!$I$370*(1+vanilla2)^0.5)/A40stdlife))</f>
        <v>0</v>
      </c>
      <c r="L626" s="60">
        <f>IF(A40stdlife="n/a","n/a",IF(L$3&gt;(A40stdlife+$F626),('RFM input'!$I$370*(1+vanilla2)^0.5)-SUM($I626:K626),('RFM input'!$I$370*(1+vanilla2)^0.5)/A40stdlife))</f>
        <v>0</v>
      </c>
      <c r="M626" s="60">
        <f>IF(A40stdlife="n/a","n/a",IF(M$3&gt;(A40stdlife+$F626),('RFM input'!$I$370*(1+vanilla2)^0.5)-SUM($I626:L626),('RFM input'!$I$370*(1+vanilla2)^0.5)/A40stdlife))</f>
        <v>0</v>
      </c>
      <c r="N626" s="60">
        <f>IF(A40stdlife="n/a","n/a",IF(N$3&gt;(A40stdlife+$F626),('RFM input'!$I$370*(1+vanilla2)^0.5)-SUM($I626:M626),('RFM input'!$I$370*(1+vanilla2)^0.5)/A40stdlife))</f>
        <v>0</v>
      </c>
      <c r="O626" s="60">
        <f>IF(A40stdlife="n/a","n/a",IF(O$3&gt;(A40stdlife+$F626),('RFM input'!$I$370*(1+vanilla2)^0.5)-SUM($I626:N626),('RFM input'!$I$370*(1+vanilla2)^0.5)/A40stdlife))</f>
        <v>0</v>
      </c>
      <c r="P626" s="60">
        <f>IF(A40stdlife="n/a","n/a",IF(P$3&gt;(A40stdlife+$F626),('RFM input'!$I$370*(1+vanilla2)^0.5)-SUM($I626:O626),('RFM input'!$I$370*(1+vanilla2)^0.5)/A40stdlife))</f>
        <v>0</v>
      </c>
      <c r="Q626" s="60">
        <f>IF(A40stdlife="n/a","n/a",IF(Q$3&gt;(A40stdlife+$F626),('RFM input'!$I$370*(1+vanilla2)^0.5)-SUM($I626:P626),('RFM input'!$I$370*(1+vanilla2)^0.5)/A40stdlife))</f>
        <v>0</v>
      </c>
      <c r="R626" s="60"/>
      <c r="S626" s="94"/>
      <c r="T626" s="94"/>
      <c r="U626" s="94"/>
      <c r="V626" s="94"/>
      <c r="W626" s="94"/>
      <c r="X626" s="94"/>
      <c r="Y626" s="94"/>
      <c r="Z626" s="94"/>
      <c r="AA626" s="249"/>
    </row>
    <row r="627" spans="1:27" ht="12.75" hidden="1" customHeight="1" outlineLevel="2">
      <c r="A627" s="4"/>
      <c r="B627" s="4"/>
      <c r="C627" s="4"/>
      <c r="D627" s="19"/>
      <c r="E627" s="1292"/>
      <c r="F627" s="78">
        <v>3</v>
      </c>
      <c r="G627" s="112"/>
      <c r="H627" s="134"/>
      <c r="I627" s="136"/>
      <c r="J627" s="135"/>
      <c r="K627" s="60">
        <f>IF(A40stdlife="n/a","n/a",IF(K$3&gt;(A40stdlife+$F627),('RFM input'!$J$370*(1+vanilla3)^0.5)-SUM($J627:J627),('RFM input'!$J$370*(1+vanilla3)^0.5)/A40stdlife))</f>
        <v>0</v>
      </c>
      <c r="L627" s="60">
        <f>IF(A40stdlife="n/a","n/a",IF(L$3&gt;(A40stdlife+$F627),('RFM input'!$J$370*(1+vanilla3)^0.5)-SUM($J627:K627),('RFM input'!$J$370*(1+vanilla3)^0.5)/A40stdlife))</f>
        <v>0</v>
      </c>
      <c r="M627" s="60">
        <f>IF(A40stdlife="n/a","n/a",IF(M$3&gt;(A40stdlife+$F627),('RFM input'!$J$370*(1+vanilla3)^0.5)-SUM($J627:L627),('RFM input'!$J$370*(1+vanilla3)^0.5)/A40stdlife))</f>
        <v>0</v>
      </c>
      <c r="N627" s="60">
        <f>IF(A40stdlife="n/a","n/a",IF(N$3&gt;(A40stdlife+$F627),('RFM input'!$J$370*(1+vanilla3)^0.5)-SUM($J627:M627),('RFM input'!$J$370*(1+vanilla3)^0.5)/A40stdlife))</f>
        <v>0</v>
      </c>
      <c r="O627" s="60">
        <f>IF(A40stdlife="n/a","n/a",IF(O$3&gt;(A40stdlife+$F627),('RFM input'!$J$370*(1+vanilla3)^0.5)-SUM($J627:N627),('RFM input'!$J$370*(1+vanilla3)^0.5)/A40stdlife))</f>
        <v>0</v>
      </c>
      <c r="P627" s="60">
        <f>IF(A40stdlife="n/a","n/a",IF(P$3&gt;(A40stdlife+$F627),('RFM input'!$J$370*(1+vanilla3)^0.5)-SUM($J627:O627),('RFM input'!$J$370*(1+vanilla3)^0.5)/A40stdlife))</f>
        <v>0</v>
      </c>
      <c r="Q627" s="60">
        <f>IF(A40stdlife="n/a","n/a",IF(Q$3&gt;(A40stdlife+$F627),('RFM input'!$J$370*(1+vanilla3)^0.5)-SUM($J627:P627),('RFM input'!$J$370*(1+vanilla3)^0.5)/A40stdlife))</f>
        <v>0</v>
      </c>
      <c r="R627" s="60"/>
      <c r="S627" s="94"/>
      <c r="T627" s="94"/>
      <c r="U627" s="94"/>
      <c r="V627" s="94"/>
      <c r="W627" s="94"/>
      <c r="X627" s="94"/>
      <c r="Y627" s="94"/>
      <c r="Z627" s="94"/>
      <c r="AA627" s="249"/>
    </row>
    <row r="628" spans="1:27" ht="12.75" hidden="1" customHeight="1" outlineLevel="2">
      <c r="A628" s="4"/>
      <c r="B628" s="4"/>
      <c r="C628" s="4"/>
      <c r="D628" s="19"/>
      <c r="E628" s="1292"/>
      <c r="F628" s="78">
        <v>4</v>
      </c>
      <c r="G628" s="112"/>
      <c r="H628" s="134"/>
      <c r="I628" s="136"/>
      <c r="J628" s="136"/>
      <c r="K628" s="135"/>
      <c r="L628" s="60">
        <f>IF(A40stdlife="n/a","n/a",IF(L$3&gt;(A40stdlife+$F628),('RFM input'!$K$370*(1+vanilla4)^0.5)-SUM($K628:K628),('RFM input'!$K$370*(1+vanilla4)^0.5)/A40stdlife))</f>
        <v>0</v>
      </c>
      <c r="M628" s="60">
        <f>IF(A40stdlife="n/a","n/a",IF(M$3&gt;(A40stdlife+$F628),('RFM input'!$K$370*(1+vanilla4)^0.5)-SUM($K628:L628),('RFM input'!$K$370*(1+vanilla4)^0.5)/A40stdlife))</f>
        <v>0</v>
      </c>
      <c r="N628" s="60">
        <f>IF(A40stdlife="n/a","n/a",IF(N$3&gt;(A40stdlife+$F628),('RFM input'!$K$370*(1+vanilla4)^0.5)-SUM($K628:M628),('RFM input'!$K$370*(1+vanilla4)^0.5)/A40stdlife))</f>
        <v>0</v>
      </c>
      <c r="O628" s="60">
        <f>IF(A40stdlife="n/a","n/a",IF(O$3&gt;(A40stdlife+$F628),('RFM input'!$K$370*(1+vanilla4)^0.5)-SUM($K628:N628),('RFM input'!$K$370*(1+vanilla4)^0.5)/A40stdlife))</f>
        <v>0</v>
      </c>
      <c r="P628" s="60">
        <f>IF(A40stdlife="n/a","n/a",IF(P$3&gt;(A40stdlife+$F628),('RFM input'!$K$370*(1+vanilla4)^0.5)-SUM($K628:O628),('RFM input'!$K$370*(1+vanilla4)^0.5)/A40stdlife))</f>
        <v>0</v>
      </c>
      <c r="Q628" s="60">
        <f>IF(A40stdlife="n/a","n/a",IF(Q$3&gt;(A40stdlife+$F628),('RFM input'!$K$370*(1+vanilla4)^0.5)-SUM($K628:P628),('RFM input'!$K$370*(1+vanilla4)^0.5)/A40stdlife))</f>
        <v>0</v>
      </c>
      <c r="R628" s="60"/>
      <c r="S628" s="94"/>
      <c r="T628" s="94"/>
      <c r="U628" s="94"/>
      <c r="V628" s="94"/>
      <c r="W628" s="94"/>
      <c r="X628" s="94"/>
      <c r="Y628" s="94"/>
      <c r="Z628" s="94"/>
      <c r="AA628" s="249"/>
    </row>
    <row r="629" spans="1:27" ht="12.75" hidden="1" customHeight="1" outlineLevel="2">
      <c r="A629" s="4"/>
      <c r="B629" s="4"/>
      <c r="C629" s="4"/>
      <c r="D629" s="19"/>
      <c r="E629" s="1292"/>
      <c r="F629" s="78">
        <v>5</v>
      </c>
      <c r="G629" s="20"/>
      <c r="H629" s="134"/>
      <c r="I629" s="136"/>
      <c r="J629" s="136"/>
      <c r="K629" s="136"/>
      <c r="L629" s="135"/>
      <c r="M629" s="60">
        <f>IF(A40stdlife="n/a","n/a",IF(M$3&gt;(A40stdlife+$F629),('RFM input'!$L$370*(1+vanilla5)^0.5)-SUM($L629:L629),('RFM input'!$L$370*(1+vanilla5)^0.5)/A40stdlife))</f>
        <v>0</v>
      </c>
      <c r="N629" s="60">
        <f>IF(A40stdlife="n/a","n/a",IF(N$3&gt;(A40stdlife+$F629),('RFM input'!$L$370*(1+vanilla5)^0.5)-SUM($L629:M629),('RFM input'!$L$370*(1+vanilla5)^0.5)/A40stdlife))</f>
        <v>0</v>
      </c>
      <c r="O629" s="60">
        <f>IF(A40stdlife="n/a","n/a",IF(O$3&gt;(A40stdlife+$F629),('RFM input'!$L$370*(1+vanilla5)^0.5)-SUM($L629:N629),('RFM input'!$L$370*(1+vanilla5)^0.5)/A40stdlife))</f>
        <v>0</v>
      </c>
      <c r="P629" s="60">
        <f>IF(A40stdlife="n/a","n/a",IF(P$3&gt;(A40stdlife+$F629),('RFM input'!$L$370*(1+vanilla5)^0.5)-SUM($L629:O629),('RFM input'!$L$370*(1+vanilla5)^0.5)/A40stdlife))</f>
        <v>0</v>
      </c>
      <c r="Q629" s="60">
        <f>IF(A40stdlife="n/a","n/a",IF(Q$3&gt;(A40stdlife+$F629),('RFM input'!$L$370*(1+vanilla5)^0.5)-SUM($L629:P629),('RFM input'!$L$370*(1+vanilla5)^0.5)/A40stdlife))</f>
        <v>0</v>
      </c>
      <c r="R629" s="60"/>
      <c r="S629" s="94"/>
      <c r="T629" s="94"/>
      <c r="U629" s="94"/>
      <c r="V629" s="94"/>
      <c r="W629" s="94"/>
      <c r="X629" s="94"/>
      <c r="Y629" s="94"/>
      <c r="Z629" s="94"/>
      <c r="AA629" s="249"/>
    </row>
    <row r="630" spans="1:27" ht="12.75" hidden="1" customHeight="1" outlineLevel="2">
      <c r="A630" s="4"/>
      <c r="B630" s="4"/>
      <c r="C630" s="4"/>
      <c r="D630" s="19"/>
      <c r="E630" s="1292"/>
      <c r="F630" s="78">
        <v>6</v>
      </c>
      <c r="G630" s="20"/>
      <c r="H630" s="134"/>
      <c r="I630" s="136"/>
      <c r="J630" s="136"/>
      <c r="K630" s="136"/>
      <c r="L630" s="136"/>
      <c r="M630" s="135"/>
      <c r="N630" s="60">
        <f>IF(A40stdlife="n/a","n/a",IF(N$3&gt;(A40stdlife+$F630),('RFM input'!$M$370*(1+vanilla6)^0.5)-SUM($M630:M630),('RFM input'!$M$370*(1+vanilla6)^0.5)/A40stdlife))</f>
        <v>0</v>
      </c>
      <c r="O630" s="60">
        <f>IF(A40stdlife="n/a","n/a",IF(O$3&gt;(A40stdlife+$F630),('RFM input'!$M$370*(1+vanilla6)^0.5)-SUM($M630:N630),('RFM input'!$M$370*(1+vanilla6)^0.5)/A40stdlife))</f>
        <v>0</v>
      </c>
      <c r="P630" s="60">
        <f>IF(A40stdlife="n/a","n/a",IF(P$3&gt;(A40stdlife+$F630),('RFM input'!$M$370*(1+vanilla6)^0.5)-SUM($M630:O630),('RFM input'!$M$370*(1+vanilla6)^0.5)/A40stdlife))</f>
        <v>0</v>
      </c>
      <c r="Q630" s="60">
        <f>IF(A40stdlife="n/a","n/a",IF(Q$3&gt;(A40stdlife+$F630),('RFM input'!$M$370*(1+vanilla6)^0.5)-SUM($M630:P630),('RFM input'!$M$370*(1+vanilla6)^0.5)/A40stdlife))</f>
        <v>0</v>
      </c>
      <c r="R630" s="60"/>
      <c r="S630" s="94"/>
      <c r="T630" s="94"/>
      <c r="U630" s="94"/>
      <c r="V630" s="94"/>
      <c r="W630" s="94"/>
      <c r="X630" s="94"/>
      <c r="Y630" s="94"/>
      <c r="Z630" s="94"/>
      <c r="AA630" s="249"/>
    </row>
    <row r="631" spans="1:27" ht="12.75" hidden="1" customHeight="1" outlineLevel="2">
      <c r="A631" s="4"/>
      <c r="B631" s="4"/>
      <c r="C631" s="4"/>
      <c r="D631" s="19"/>
      <c r="E631" s="1292"/>
      <c r="F631" s="78">
        <v>7</v>
      </c>
      <c r="G631" s="20"/>
      <c r="H631" s="134"/>
      <c r="I631" s="136"/>
      <c r="J631" s="136"/>
      <c r="K631" s="136"/>
      <c r="L631" s="136"/>
      <c r="M631" s="136"/>
      <c r="N631" s="135"/>
      <c r="O631" s="60">
        <f>IF(A40stdlife="n/a","n/a",IF(O$3&gt;(A40stdlife+$F631),('RFM input'!N$370*(1+vanilla7)^0.5)-SUM($N631:N631),('RFM input'!$N$370*(1+vanilla7)^0.5)/A40stdlife))</f>
        <v>0</v>
      </c>
      <c r="P631" s="60">
        <f>IF(A40stdlife="n/a","n/a",IF(P$3&gt;(A40stdlife+$F631),('RFM input'!O$370*(1+vanilla7)^0.5)-SUM($N631:O631),('RFM input'!$N$370*(1+vanilla7)^0.5)/A40stdlife))</f>
        <v>0</v>
      </c>
      <c r="Q631" s="60">
        <f>IF(A40stdlife="n/a","n/a",IF(Q$3&gt;(A40stdlife+$F631),('RFM input'!P$370*(1+vanilla7)^0.5)-SUM($N631:P631),('RFM input'!$N$370*(1+vanilla7)^0.5)/A40stdlife))</f>
        <v>0</v>
      </c>
      <c r="R631" s="60"/>
      <c r="S631" s="94"/>
      <c r="T631" s="94"/>
      <c r="U631" s="94"/>
      <c r="V631" s="94"/>
      <c r="W631" s="94"/>
      <c r="X631" s="94"/>
      <c r="Y631" s="94"/>
      <c r="Z631" s="94"/>
      <c r="AA631" s="249"/>
    </row>
    <row r="632" spans="1:27" ht="12.75" hidden="1" customHeight="1" outlineLevel="2">
      <c r="A632" s="4"/>
      <c r="B632" s="4"/>
      <c r="C632" s="4"/>
      <c r="D632" s="19"/>
      <c r="E632" s="1292"/>
      <c r="F632" s="78">
        <v>8</v>
      </c>
      <c r="G632" s="20"/>
      <c r="H632" s="134"/>
      <c r="I632" s="136"/>
      <c r="J632" s="136"/>
      <c r="K632" s="136"/>
      <c r="L632" s="136"/>
      <c r="M632" s="136"/>
      <c r="N632" s="136"/>
      <c r="O632" s="135"/>
      <c r="P632" s="60">
        <f>IF(A40stdlife="n/a","n/a",IF(P$3&gt;(A40stdlife+$F632),('RFM input'!$O$370*(1+vanilla8)^0.5)-SUM($O632:O632),('RFM input'!$O$370*(1+vanilla8)^0.5)/A40stdlife))</f>
        <v>0</v>
      </c>
      <c r="Q632" s="60">
        <f>IF(A40stdlife="n/a","n/a",IF(Q$3&gt;(A40stdlife+$F632),('RFM input'!$O$370*(1+vanilla8)^0.5)-SUM($O632:P632),('RFM input'!$O$370*(1+vanilla8)^0.5)/A40stdlife))</f>
        <v>0</v>
      </c>
      <c r="R632" s="60"/>
      <c r="S632" s="94"/>
      <c r="T632" s="94"/>
      <c r="U632" s="94"/>
      <c r="V632" s="94"/>
      <c r="W632" s="94"/>
      <c r="X632" s="94"/>
      <c r="Y632" s="94"/>
      <c r="Z632" s="94"/>
      <c r="AA632" s="249"/>
    </row>
    <row r="633" spans="1:27" ht="12.75" hidden="1" customHeight="1" outlineLevel="2">
      <c r="A633" s="4"/>
      <c r="B633" s="4"/>
      <c r="C633" s="4"/>
      <c r="D633" s="19"/>
      <c r="E633" s="1292"/>
      <c r="F633" s="78">
        <v>9</v>
      </c>
      <c r="G633" s="20"/>
      <c r="H633" s="134"/>
      <c r="I633" s="136"/>
      <c r="J633" s="136"/>
      <c r="K633" s="136"/>
      <c r="L633" s="136"/>
      <c r="M633" s="136"/>
      <c r="N633" s="136"/>
      <c r="O633" s="136"/>
      <c r="P633" s="135"/>
      <c r="Q633" s="60">
        <f>IF(A40stdlife="n/a","n/a",IF(Q$3&gt;(A40stdlife+$F633),('RFM input'!$P$370*(1+vanilla9)^0.5)-SUM($P633:P633),('RFM input'!$P$370*(1+vanilla9)^0.5)/A40stdlife))</f>
        <v>0</v>
      </c>
      <c r="R633" s="60"/>
      <c r="S633" s="94"/>
      <c r="T633" s="94"/>
      <c r="U633" s="94"/>
      <c r="V633" s="94"/>
      <c r="W633" s="94"/>
      <c r="X633" s="94"/>
      <c r="Y633" s="94"/>
      <c r="Z633" s="94"/>
      <c r="AA633" s="249"/>
    </row>
    <row r="634" spans="1:27" ht="12.75" hidden="1" customHeight="1" outlineLevel="2">
      <c r="A634" s="4"/>
      <c r="B634" s="4"/>
      <c r="C634" s="4"/>
      <c r="D634" s="19"/>
      <c r="E634" s="1292"/>
      <c r="F634" s="79">
        <v>10</v>
      </c>
      <c r="G634" s="20"/>
      <c r="H634" s="134"/>
      <c r="I634" s="136"/>
      <c r="J634" s="136"/>
      <c r="K634" s="136"/>
      <c r="L634" s="136"/>
      <c r="M634" s="136"/>
      <c r="N634" s="136"/>
      <c r="O634" s="136"/>
      <c r="P634" s="136"/>
      <c r="Q634" s="135"/>
      <c r="R634" s="60"/>
      <c r="S634" s="94"/>
      <c r="T634" s="94"/>
      <c r="U634" s="94"/>
      <c r="V634" s="94"/>
      <c r="W634" s="94"/>
      <c r="X634" s="94"/>
      <c r="Y634" s="94"/>
      <c r="Z634" s="94"/>
      <c r="AA634" s="249"/>
    </row>
    <row r="635" spans="1:27" hidden="1" outlineLevel="1" collapsed="1">
      <c r="A635" s="4"/>
      <c r="B635" s="4"/>
      <c r="C635" s="4"/>
      <c r="D635" s="218">
        <f>Asset40</f>
        <v>0</v>
      </c>
      <c r="E635" s="4"/>
      <c r="F635" s="4"/>
      <c r="G635" s="112"/>
      <c r="H635" s="435">
        <f>IF('RFM input'!$E$396='RFM input'!$G$395,-'RFM input'!H$440,-SUM(H623:H634))</f>
        <v>0</v>
      </c>
      <c r="I635" s="435">
        <f>IF('RFM input'!$E$396='RFM input'!$G$395,-'RFM input'!I$440,-SUM(I623:I634))</f>
        <v>0</v>
      </c>
      <c r="J635" s="435">
        <f>IF(COUNT($H635:I635)&gt;='RFM input'!$AA$7,0,IF('RFM input'!$E$396='RFM input'!$G$395,-'RFM input'!J$440,-SUM(J623:J634)))</f>
        <v>0</v>
      </c>
      <c r="K635" s="435">
        <f>IF(COUNT($H635:J635)&gt;='RFM input'!$AA$7,0,IF('RFM input'!$E$396='RFM input'!$G$395,-'RFM input'!K$440,-SUM(K623:K634)))</f>
        <v>0</v>
      </c>
      <c r="L635" s="435">
        <f>IF(COUNT($H635:K635)&gt;='RFM input'!$AA$7,0,IF('RFM input'!$E$396='RFM input'!$G$395,-'RFM input'!L$440,-SUM(L623:L634)))</f>
        <v>0</v>
      </c>
      <c r="M635" s="435">
        <f>IF(COUNT($H635:L635)&gt;='RFM input'!$AA$7,0,IF('RFM input'!$E$396='RFM input'!$G$395,-'RFM input'!M$440,-SUM(M623:M634)))</f>
        <v>0</v>
      </c>
      <c r="N635" s="435">
        <f>IF(COUNT($H635:M635)&gt;='RFM input'!$AA$7,0,IF('RFM input'!$E$396='RFM input'!$G$395,-'RFM input'!N$440,-SUM(N623:N634)))</f>
        <v>0</v>
      </c>
      <c r="O635" s="435">
        <f>IF(COUNT($H635:N635)&gt;='RFM input'!$AA$7,0,IF('RFM input'!$E$396='RFM input'!$G$395,-'RFM input'!O$440,-SUM(O623:O634)))</f>
        <v>0</v>
      </c>
      <c r="P635" s="435">
        <f>IF(COUNT($H635:O635)&gt;='RFM input'!$AA$7,0,IF('RFM input'!$E$396='RFM input'!$G$395,-'RFM input'!P$440,-SUM(P623:P634)))</f>
        <v>0</v>
      </c>
      <c r="Q635" s="435">
        <f>IF(COUNT($H635:P635)&gt;='RFM input'!$AA$7,0,IF('RFM input'!$E$396='RFM input'!$G$395,-'RFM input'!Q$440,-SUM(Q623:Q634)))</f>
        <v>0</v>
      </c>
      <c r="R635" s="58"/>
      <c r="S635" s="96"/>
      <c r="T635" s="96"/>
      <c r="U635" s="96"/>
      <c r="V635" s="96"/>
      <c r="W635" s="96"/>
      <c r="X635" s="96"/>
      <c r="Y635" s="96"/>
      <c r="Z635" s="96"/>
      <c r="AA635" s="249"/>
    </row>
    <row r="636" spans="1:27" ht="12.75" hidden="1" customHeight="1" outlineLevel="2">
      <c r="A636" s="4"/>
      <c r="B636" s="4"/>
      <c r="C636" s="219">
        <f>Asset41</f>
        <v>0</v>
      </c>
      <c r="D636" s="146"/>
      <c r="E636" s="25" t="s">
        <v>23</v>
      </c>
      <c r="F636" s="24"/>
      <c r="G636" s="167"/>
      <c r="H636" s="436">
        <f>IF(H$3&gt;A41remlife,A41value-SUM($G636:G636),IF(A41remlife="N/A","n/a",A41value/A41remlife))</f>
        <v>0</v>
      </c>
      <c r="I636" s="436">
        <f>IF(I$3&gt;A41remlife,A41value-SUM($G636:H636),IF(A41remlife="N/A","n/a",A41value/A41remlife))</f>
        <v>0</v>
      </c>
      <c r="J636" s="436">
        <f>IF(J$3&gt;A41remlife,A41value-SUM($G636:I636),IF(A41remlife="N/A","n/a",A41value/A41remlife))</f>
        <v>0</v>
      </c>
      <c r="K636" s="436">
        <f>IF(K$3&gt;A41remlife,A41value-SUM($G636:J636),IF(A41remlife="N/A","n/a",A41value/A41remlife))</f>
        <v>0</v>
      </c>
      <c r="L636" s="436">
        <f>IF(L$3&gt;A41remlife,A41value-SUM($G636:K636),IF(A41remlife="N/A","n/a",A41value/A41remlife))</f>
        <v>0</v>
      </c>
      <c r="M636" s="436">
        <f>IF(M$3&gt;A41remlife,A41value-SUM($G636:L636),IF(A41remlife="N/A","n/a",A41value/A41remlife))</f>
        <v>0</v>
      </c>
      <c r="N636" s="436">
        <f>IF(N$3&gt;A41remlife,A41value-SUM($G636:M636),IF(A41remlife="N/A","n/a",A41value/A41remlife))</f>
        <v>0</v>
      </c>
      <c r="O636" s="436">
        <f>IF(O$3&gt;A41remlife,A41value-SUM($G636:N636),IF(A41remlife="N/A","n/a",A41value/A41remlife))</f>
        <v>0</v>
      </c>
      <c r="P636" s="436">
        <f>IF(P$3&gt;A41remlife,A41value-SUM($G636:O636),IF(A41remlife="N/A","n/a",A41value/A41remlife))</f>
        <v>0</v>
      </c>
      <c r="Q636" s="436">
        <f>IF(Q$3&gt;A41remlife,A41value-SUM($G636:P636),IF(A41remlife="N/A","n/a",A41value/A41remlife))</f>
        <v>0</v>
      </c>
      <c r="R636" s="59"/>
      <c r="S636" s="94"/>
      <c r="T636" s="94"/>
      <c r="U636" s="94"/>
      <c r="V636" s="94"/>
      <c r="W636" s="94"/>
      <c r="X636" s="94"/>
      <c r="Y636" s="94"/>
      <c r="Z636" s="94"/>
      <c r="AA636" s="249"/>
    </row>
    <row r="637" spans="1:27" ht="12.75" hidden="1" customHeight="1" outlineLevel="2">
      <c r="A637" s="4"/>
      <c r="B637" s="4"/>
      <c r="C637" s="4"/>
      <c r="D637" s="19"/>
      <c r="E637" s="1291" t="s">
        <v>50</v>
      </c>
      <c r="F637" s="78"/>
      <c r="G637" s="112"/>
      <c r="H637" s="60"/>
      <c r="I637" s="60"/>
      <c r="J637" s="60"/>
      <c r="K637" s="60"/>
      <c r="L637" s="60"/>
      <c r="M637" s="148"/>
      <c r="N637" s="103"/>
      <c r="O637" s="60"/>
      <c r="P637" s="60"/>
      <c r="Q637" s="60"/>
      <c r="R637" s="60"/>
      <c r="S637" s="94"/>
      <c r="T637" s="94"/>
      <c r="U637" s="94"/>
      <c r="V637" s="94"/>
      <c r="W637" s="94"/>
      <c r="X637" s="94"/>
      <c r="Y637" s="94"/>
      <c r="Z637" s="94"/>
      <c r="AA637" s="249"/>
    </row>
    <row r="638" spans="1:27" ht="12.75" hidden="1" customHeight="1" outlineLevel="2">
      <c r="A638" s="4"/>
      <c r="B638" s="4"/>
      <c r="C638" s="4"/>
      <c r="D638" s="19"/>
      <c r="E638" s="1292"/>
      <c r="F638" s="78">
        <v>1</v>
      </c>
      <c r="G638" s="112"/>
      <c r="H638" s="133"/>
      <c r="I638" s="60">
        <f>IF(A41stdlife="n/a","n/a",IF(I$3&gt;(A41stdlife+$F638),('RFM input'!$H$371*(1+vanilla1)^0.5)-SUM($H638:H638),('RFM input'!$H$371*(1+vanilla1)^0.5)/A41stdlife))</f>
        <v>0</v>
      </c>
      <c r="J638" s="60">
        <f>IF(A41stdlife="n/a","n/a",IF(J$3&gt;(A41stdlife+$F638),('RFM input'!$H$371*(1+vanilla1)^0.5)-SUM($H638:I638),('RFM input'!$H$371*(1+vanilla1)^0.5)/A41stdlife))</f>
        <v>0</v>
      </c>
      <c r="K638" s="60">
        <f>IF(A41stdlife="n/a","n/a",IF(K$3&gt;(A41stdlife+$F638),('RFM input'!$H$371*(1+vanilla1)^0.5)-SUM($H638:J638),('RFM input'!$H$371*(1+vanilla1)^0.5)/A41stdlife))</f>
        <v>0</v>
      </c>
      <c r="L638" s="60">
        <f>IF(A41stdlife="n/a","n/a",IF(L$3&gt;(A41stdlife+$F638),('RFM input'!$H$371*(1+vanilla1)^0.5)-SUM($H638:K638),('RFM input'!$H$371*(1+vanilla1)^0.5)/A41stdlife))</f>
        <v>0</v>
      </c>
      <c r="M638" s="60">
        <f>IF(A41stdlife="n/a","n/a",IF(M$3&gt;(A41stdlife+$F638),('RFM input'!$H$371*(1+vanilla1)^0.5)-SUM($H638:L638),('RFM input'!$H$371*(1+vanilla1)^0.5)/A41stdlife))</f>
        <v>0</v>
      </c>
      <c r="N638" s="60">
        <f>IF(A41stdlife="n/a","n/a",IF(N$3&gt;(A41stdlife+$F638),('RFM input'!$H$371*(1+vanilla1)^0.5)-SUM($H638:M638),('RFM input'!$H$371*(1+vanilla1)^0.5)/A41stdlife))</f>
        <v>0</v>
      </c>
      <c r="O638" s="60">
        <f>IF(A41stdlife="n/a","n/a",IF(O$3&gt;(A41stdlife+$F638),('RFM input'!$H$371*(1+vanilla1)^0.5)-SUM($H638:N638),('RFM input'!$H$371*(1+vanilla1)^0.5)/A41stdlife))</f>
        <v>0</v>
      </c>
      <c r="P638" s="60">
        <f>IF(A41stdlife="n/a","n/a",IF(P$3&gt;(A41stdlife+$F638),('RFM input'!$H$371*(1+vanilla1)^0.5)-SUM($H638:O638),('RFM input'!$H$371*(1+vanilla1)^0.5)/A41stdlife))</f>
        <v>0</v>
      </c>
      <c r="Q638" s="60">
        <f>IF(A41stdlife="n/a","n/a",IF(Q$3&gt;(A41stdlife+$F638),('RFM input'!$H$371*(1+vanilla1)^0.5)-SUM($H638:P638),('RFM input'!$H$371*(1+vanilla1)^0.5)/A41stdlife))</f>
        <v>0</v>
      </c>
      <c r="R638" s="60"/>
      <c r="S638" s="94"/>
      <c r="T638" s="94"/>
      <c r="U638" s="94"/>
      <c r="V638" s="94"/>
      <c r="W638" s="94"/>
      <c r="X638" s="94"/>
      <c r="Y638" s="94"/>
      <c r="Z638" s="94"/>
      <c r="AA638" s="249"/>
    </row>
    <row r="639" spans="1:27" ht="12.75" hidden="1" customHeight="1" outlineLevel="2">
      <c r="A639" s="4"/>
      <c r="B639" s="4"/>
      <c r="C639" s="4"/>
      <c r="D639" s="19"/>
      <c r="E639" s="1292"/>
      <c r="F639" s="78">
        <v>2</v>
      </c>
      <c r="G639" s="112"/>
      <c r="H639" s="134"/>
      <c r="I639" s="135"/>
      <c r="J639" s="60">
        <f>IF(A41stdlife="n/a","n/a",IF(J$3&gt;(A41stdlife+$F639),('RFM input'!$I$371*(1+vanilla2)^0.5)-SUM($I639:I639),('RFM input'!$I$371*(1+vanilla2)^0.5)/A41stdlife))</f>
        <v>0</v>
      </c>
      <c r="K639" s="60">
        <f>IF(A41stdlife="n/a","n/a",IF(K$3&gt;(A41stdlife+$F639),('RFM input'!$I$371*(1+vanilla2)^0.5)-SUM($I639:J639),('RFM input'!$I$371*(1+vanilla2)^0.5)/A41stdlife))</f>
        <v>0</v>
      </c>
      <c r="L639" s="60">
        <f>IF(A41stdlife="n/a","n/a",IF(L$3&gt;(A41stdlife+$F639),('RFM input'!$I$371*(1+vanilla2)^0.5)-SUM($I639:K639),('RFM input'!$I$371*(1+vanilla2)^0.5)/A41stdlife))</f>
        <v>0</v>
      </c>
      <c r="M639" s="60">
        <f>IF(A41stdlife="n/a","n/a",IF(M$3&gt;(A41stdlife+$F639),('RFM input'!$I$371*(1+vanilla2)^0.5)-SUM($I639:L639),('RFM input'!$I$371*(1+vanilla2)^0.5)/A41stdlife))</f>
        <v>0</v>
      </c>
      <c r="N639" s="60">
        <f>IF(A41stdlife="n/a","n/a",IF(N$3&gt;(A41stdlife+$F639),('RFM input'!$I$371*(1+vanilla2)^0.5)-SUM($I639:M639),('RFM input'!$I$371*(1+vanilla2)^0.5)/A41stdlife))</f>
        <v>0</v>
      </c>
      <c r="O639" s="60">
        <f>IF(A41stdlife="n/a","n/a",IF(O$3&gt;(A41stdlife+$F639),('RFM input'!$I$371*(1+vanilla2)^0.5)-SUM($I639:N639),('RFM input'!$I$371*(1+vanilla2)^0.5)/A41stdlife))</f>
        <v>0</v>
      </c>
      <c r="P639" s="60">
        <f>IF(A41stdlife="n/a","n/a",IF(P$3&gt;(A41stdlife+$F639),('RFM input'!$I$371*(1+vanilla2)^0.5)-SUM($I639:O639),('RFM input'!$I$371*(1+vanilla2)^0.5)/A41stdlife))</f>
        <v>0</v>
      </c>
      <c r="Q639" s="60">
        <f>IF(A41stdlife="n/a","n/a",IF(Q$3&gt;(A41stdlife+$F639),('RFM input'!$I$371*(1+vanilla2)^0.5)-SUM($I639:P639),('RFM input'!$I$371*(1+vanilla2)^0.5)/A41stdlife))</f>
        <v>0</v>
      </c>
      <c r="R639" s="60"/>
      <c r="S639" s="94"/>
      <c r="T639" s="94"/>
      <c r="U639" s="94"/>
      <c r="V639" s="94"/>
      <c r="W639" s="94"/>
      <c r="X639" s="94"/>
      <c r="Y639" s="94"/>
      <c r="Z639" s="94"/>
      <c r="AA639" s="249"/>
    </row>
    <row r="640" spans="1:27" ht="12.75" hidden="1" customHeight="1" outlineLevel="2">
      <c r="A640" s="4"/>
      <c r="B640" s="4"/>
      <c r="C640" s="4"/>
      <c r="D640" s="19"/>
      <c r="E640" s="1292"/>
      <c r="F640" s="78">
        <v>3</v>
      </c>
      <c r="G640" s="112"/>
      <c r="H640" s="134"/>
      <c r="I640" s="136"/>
      <c r="J640" s="135"/>
      <c r="K640" s="60">
        <f>IF(A41stdlife="n/a","n/a",IF(K$3&gt;(A41stdlife+$F640),('RFM input'!$J$371*(1+vanilla3)^0.5)-SUM($J640:J640),('RFM input'!$J$371*(1+vanilla3)^0.5)/A41stdlife))</f>
        <v>0</v>
      </c>
      <c r="L640" s="60">
        <f>IF(A41stdlife="n/a","n/a",IF(L$3&gt;(A41stdlife+$F640),('RFM input'!$J$371*(1+vanilla3)^0.5)-SUM($J640:K640),('RFM input'!$J$371*(1+vanilla3)^0.5)/A41stdlife))</f>
        <v>0</v>
      </c>
      <c r="M640" s="60">
        <f>IF(A41stdlife="n/a","n/a",IF(M$3&gt;(A41stdlife+$F640),('RFM input'!$J$371*(1+vanilla3)^0.5)-SUM($J640:L640),('RFM input'!$J$371*(1+vanilla3)^0.5)/A41stdlife))</f>
        <v>0</v>
      </c>
      <c r="N640" s="60">
        <f>IF(A41stdlife="n/a","n/a",IF(N$3&gt;(A41stdlife+$F640),('RFM input'!$J$371*(1+vanilla3)^0.5)-SUM($J640:M640),('RFM input'!$J$371*(1+vanilla3)^0.5)/A41stdlife))</f>
        <v>0</v>
      </c>
      <c r="O640" s="60">
        <f>IF(A41stdlife="n/a","n/a",IF(O$3&gt;(A41stdlife+$F640),('RFM input'!$J$371*(1+vanilla3)^0.5)-SUM($J640:N640),('RFM input'!$J$371*(1+vanilla3)^0.5)/A41stdlife))</f>
        <v>0</v>
      </c>
      <c r="P640" s="60">
        <f>IF(A41stdlife="n/a","n/a",IF(P$3&gt;(A41stdlife+$F640),('RFM input'!$J$371*(1+vanilla3)^0.5)-SUM($J640:O640),('RFM input'!$J$371*(1+vanilla3)^0.5)/A41stdlife))</f>
        <v>0</v>
      </c>
      <c r="Q640" s="60">
        <f>IF(A41stdlife="n/a","n/a",IF(Q$3&gt;(A41stdlife+$F640),('RFM input'!$J$371*(1+vanilla3)^0.5)-SUM($J640:P640),('RFM input'!$J$371*(1+vanilla3)^0.5)/A41stdlife))</f>
        <v>0</v>
      </c>
      <c r="R640" s="60"/>
      <c r="S640" s="94"/>
      <c r="T640" s="94"/>
      <c r="U640" s="94"/>
      <c r="V640" s="94"/>
      <c r="W640" s="94"/>
      <c r="X640" s="94"/>
      <c r="Y640" s="94"/>
      <c r="Z640" s="94"/>
      <c r="AA640" s="249"/>
    </row>
    <row r="641" spans="1:27" ht="12.75" hidden="1" customHeight="1" outlineLevel="2">
      <c r="A641" s="4"/>
      <c r="B641" s="4"/>
      <c r="C641" s="4"/>
      <c r="D641" s="19"/>
      <c r="E641" s="1292"/>
      <c r="F641" s="78">
        <v>4</v>
      </c>
      <c r="G641" s="112"/>
      <c r="H641" s="134"/>
      <c r="I641" s="136"/>
      <c r="J641" s="136"/>
      <c r="K641" s="135"/>
      <c r="L641" s="60">
        <f>IF(A41stdlife="n/a","n/a",IF(L$3&gt;(A41stdlife+$F641),('RFM input'!$K$371*(1+vanilla4)^0.5)-SUM($K641:K641),('RFM input'!$K$371*(1+vanilla4)^0.5)/A41stdlife))</f>
        <v>0</v>
      </c>
      <c r="M641" s="60">
        <f>IF(A41stdlife="n/a","n/a",IF(M$3&gt;(A41stdlife+$F641),('RFM input'!$K$371*(1+vanilla4)^0.5)-SUM($K641:L641),('RFM input'!$K$371*(1+vanilla4)^0.5)/A41stdlife))</f>
        <v>0</v>
      </c>
      <c r="N641" s="60">
        <f>IF(A41stdlife="n/a","n/a",IF(N$3&gt;(A41stdlife+$F641),('RFM input'!$K$371*(1+vanilla4)^0.5)-SUM($K641:M641),('RFM input'!$K$371*(1+vanilla4)^0.5)/A41stdlife))</f>
        <v>0</v>
      </c>
      <c r="O641" s="60">
        <f>IF(A41stdlife="n/a","n/a",IF(O$3&gt;(A41stdlife+$F641),('RFM input'!$K$371*(1+vanilla4)^0.5)-SUM($K641:N641),('RFM input'!$K$371*(1+vanilla4)^0.5)/A41stdlife))</f>
        <v>0</v>
      </c>
      <c r="P641" s="60">
        <f>IF(A41stdlife="n/a","n/a",IF(P$3&gt;(A41stdlife+$F641),('RFM input'!$K$371*(1+vanilla4)^0.5)-SUM($K641:O641),('RFM input'!$K$371*(1+vanilla4)^0.5)/A41stdlife))</f>
        <v>0</v>
      </c>
      <c r="Q641" s="60">
        <f>IF(A41stdlife="n/a","n/a",IF(Q$3&gt;(A41stdlife+$F641),('RFM input'!$K$371*(1+vanilla4)^0.5)-SUM($K641:P641),('RFM input'!$K$371*(1+vanilla4)^0.5)/A41stdlife))</f>
        <v>0</v>
      </c>
      <c r="R641" s="60"/>
      <c r="S641" s="94"/>
      <c r="T641" s="94"/>
      <c r="U641" s="94"/>
      <c r="V641" s="94"/>
      <c r="W641" s="94"/>
      <c r="X641" s="94"/>
      <c r="Y641" s="94"/>
      <c r="Z641" s="94"/>
      <c r="AA641" s="249"/>
    </row>
    <row r="642" spans="1:27" ht="12.75" hidden="1" customHeight="1" outlineLevel="2">
      <c r="A642" s="4"/>
      <c r="B642" s="4"/>
      <c r="C642" s="4"/>
      <c r="D642" s="19"/>
      <c r="E642" s="1292"/>
      <c r="F642" s="78">
        <v>5</v>
      </c>
      <c r="G642" s="20"/>
      <c r="H642" s="134"/>
      <c r="I642" s="136"/>
      <c r="J642" s="136"/>
      <c r="K642" s="136"/>
      <c r="L642" s="135"/>
      <c r="M642" s="60">
        <f>IF(A41stdlife="n/a","n/a",IF(M$3&gt;(A41stdlife+$F642),('RFM input'!$L$371*(1+vanilla5)^0.5)-SUM($L642:L642),('RFM input'!$L$371*(1+vanilla5)^0.5)/A41stdlife))</f>
        <v>0</v>
      </c>
      <c r="N642" s="60">
        <f>IF(A41stdlife="n/a","n/a",IF(N$3&gt;(A41stdlife+$F642),('RFM input'!$L$371*(1+vanilla5)^0.5)-SUM($L642:M642),('RFM input'!$L$371*(1+vanilla5)^0.5)/A41stdlife))</f>
        <v>0</v>
      </c>
      <c r="O642" s="60">
        <f>IF(A41stdlife="n/a","n/a",IF(O$3&gt;(A41stdlife+$F642),('RFM input'!$L$371*(1+vanilla5)^0.5)-SUM($L642:N642),('RFM input'!$L$371*(1+vanilla5)^0.5)/A41stdlife))</f>
        <v>0</v>
      </c>
      <c r="P642" s="60">
        <f>IF(A41stdlife="n/a","n/a",IF(P$3&gt;(A41stdlife+$F642),('RFM input'!$L$371*(1+vanilla5)^0.5)-SUM($L642:O642),('RFM input'!$L$371*(1+vanilla5)^0.5)/A41stdlife))</f>
        <v>0</v>
      </c>
      <c r="Q642" s="60">
        <f>IF(A41stdlife="n/a","n/a",IF(Q$3&gt;(A41stdlife+$F642),('RFM input'!$L$371*(1+vanilla5)^0.5)-SUM($L642:P642),('RFM input'!$L$371*(1+vanilla5)^0.5)/A41stdlife))</f>
        <v>0</v>
      </c>
      <c r="R642" s="60"/>
      <c r="S642" s="94"/>
      <c r="T642" s="94"/>
      <c r="U642" s="94"/>
      <c r="V642" s="94"/>
      <c r="W642" s="94"/>
      <c r="X642" s="94"/>
      <c r="Y642" s="94"/>
      <c r="Z642" s="94"/>
      <c r="AA642" s="249"/>
    </row>
    <row r="643" spans="1:27" ht="12.75" hidden="1" customHeight="1" outlineLevel="2">
      <c r="A643" s="4"/>
      <c r="B643" s="4"/>
      <c r="C643" s="4"/>
      <c r="D643" s="19"/>
      <c r="E643" s="1292"/>
      <c r="F643" s="78">
        <v>6</v>
      </c>
      <c r="G643" s="20"/>
      <c r="H643" s="134"/>
      <c r="I643" s="136"/>
      <c r="J643" s="136"/>
      <c r="K643" s="136"/>
      <c r="L643" s="136"/>
      <c r="M643" s="135"/>
      <c r="N643" s="60">
        <f>IF(A41stdlife="n/a","n/a",IF(N$3&gt;(A41stdlife+$F643),('RFM input'!$M$371*(1+vanilla6)^0.5)-SUM($M643:M643),('RFM input'!$M$371*(1+vanilla6)^0.5)/A41stdlife))</f>
        <v>0</v>
      </c>
      <c r="O643" s="60">
        <f>IF(A41stdlife="n/a","n/a",IF(O$3&gt;(A41stdlife+$F643),('RFM input'!$M$371*(1+vanilla6)^0.5)-SUM($M643:N643),('RFM input'!$M$371*(1+vanilla6)^0.5)/A41stdlife))</f>
        <v>0</v>
      </c>
      <c r="P643" s="60">
        <f>IF(A41stdlife="n/a","n/a",IF(P$3&gt;(A41stdlife+$F643),('RFM input'!$M$371*(1+vanilla6)^0.5)-SUM($M643:O643),('RFM input'!$M$371*(1+vanilla6)^0.5)/A41stdlife))</f>
        <v>0</v>
      </c>
      <c r="Q643" s="60">
        <f>IF(A41stdlife="n/a","n/a",IF(Q$3&gt;(A41stdlife+$F643),('RFM input'!$M$371*(1+vanilla6)^0.5)-SUM($M643:P643),('RFM input'!$M$371*(1+vanilla6)^0.5)/A41stdlife))</f>
        <v>0</v>
      </c>
      <c r="R643" s="60"/>
      <c r="S643" s="94"/>
      <c r="T643" s="94"/>
      <c r="U643" s="94"/>
      <c r="V643" s="94"/>
      <c r="W643" s="94"/>
      <c r="X643" s="94"/>
      <c r="Y643" s="94"/>
      <c r="Z643" s="94"/>
      <c r="AA643" s="249"/>
    </row>
    <row r="644" spans="1:27" ht="12.75" hidden="1" customHeight="1" outlineLevel="2">
      <c r="A644" s="4"/>
      <c r="B644" s="4"/>
      <c r="C644" s="4"/>
      <c r="D644" s="19"/>
      <c r="E644" s="1292"/>
      <c r="F644" s="78">
        <v>7</v>
      </c>
      <c r="G644" s="20"/>
      <c r="H644" s="134"/>
      <c r="I644" s="136"/>
      <c r="J644" s="136"/>
      <c r="K644" s="136"/>
      <c r="L644" s="136"/>
      <c r="M644" s="136"/>
      <c r="N644" s="135"/>
      <c r="O644" s="60">
        <f>IF(A41stdlife="n/a","n/a",IF(O$3&gt;(A41stdlife+$F644),('RFM input'!N$371*(1+vanilla7)^0.5)-SUM($N644:N644),('RFM input'!$N$371*(1+vanilla7)^0.5)/A41stdlife))</f>
        <v>0</v>
      </c>
      <c r="P644" s="60">
        <f>IF(A41stdlife="n/a","n/a",IF(P$3&gt;(A41stdlife+$F644),('RFM input'!O$371*(1+vanilla7)^0.5)-SUM($N644:O644),('RFM input'!$N$371*(1+vanilla7)^0.5)/A41stdlife))</f>
        <v>0</v>
      </c>
      <c r="Q644" s="60">
        <f>IF(A41stdlife="n/a","n/a",IF(Q$3&gt;(A41stdlife+$F644),('RFM input'!P$371*(1+vanilla7)^0.5)-SUM($N644:P644),('RFM input'!$N$371*(1+vanilla7)^0.5)/A41stdlife))</f>
        <v>0</v>
      </c>
      <c r="R644" s="60"/>
      <c r="S644" s="94"/>
      <c r="T644" s="94"/>
      <c r="U644" s="94"/>
      <c r="V644" s="94"/>
      <c r="W644" s="94"/>
      <c r="X644" s="94"/>
      <c r="Y644" s="94"/>
      <c r="Z644" s="94"/>
      <c r="AA644" s="249"/>
    </row>
    <row r="645" spans="1:27" ht="12.75" hidden="1" customHeight="1" outlineLevel="2">
      <c r="A645" s="4"/>
      <c r="B645" s="4"/>
      <c r="C645" s="4"/>
      <c r="D645" s="19"/>
      <c r="E645" s="1292"/>
      <c r="F645" s="78">
        <v>8</v>
      </c>
      <c r="G645" s="20"/>
      <c r="H645" s="134"/>
      <c r="I645" s="136"/>
      <c r="J645" s="136"/>
      <c r="K645" s="136"/>
      <c r="L645" s="136"/>
      <c r="M645" s="136"/>
      <c r="N645" s="136"/>
      <c r="O645" s="135"/>
      <c r="P645" s="60">
        <f>IF(A41stdlife="n/a","n/a",IF(P$3&gt;(A41stdlife+$F645),('RFM input'!$O$371*(1+vanilla8)^0.5)-SUM($O645:O645),('RFM input'!$O$371*(1+vanilla8)^0.5)/A41stdlife))</f>
        <v>0</v>
      </c>
      <c r="Q645" s="60">
        <f>IF(A41stdlife="n/a","n/a",IF(Q$3&gt;(A41stdlife+$F645),('RFM input'!$O$371*(1+vanilla8)^0.5)-SUM($O645:P645),('RFM input'!$O$371*(1+vanilla8)^0.5)/A41stdlife))</f>
        <v>0</v>
      </c>
      <c r="R645" s="60"/>
      <c r="S645" s="94"/>
      <c r="T645" s="94"/>
      <c r="U645" s="94"/>
      <c r="V645" s="94"/>
      <c r="W645" s="94"/>
      <c r="X645" s="94"/>
      <c r="Y645" s="94"/>
      <c r="Z645" s="94"/>
      <c r="AA645" s="249"/>
    </row>
    <row r="646" spans="1:27" ht="12.75" hidden="1" customHeight="1" outlineLevel="2">
      <c r="A646" s="4"/>
      <c r="B646" s="4"/>
      <c r="C646" s="4"/>
      <c r="D646" s="19"/>
      <c r="E646" s="1292"/>
      <c r="F646" s="78">
        <v>9</v>
      </c>
      <c r="G646" s="20"/>
      <c r="H646" s="134"/>
      <c r="I646" s="136"/>
      <c r="J646" s="136"/>
      <c r="K646" s="136"/>
      <c r="L646" s="136"/>
      <c r="M646" s="136"/>
      <c r="N646" s="136"/>
      <c r="O646" s="136"/>
      <c r="P646" s="135"/>
      <c r="Q646" s="60">
        <f>IF(A41stdlife="n/a","n/a",IF(Q$3&gt;(A41stdlife+$F646),('RFM input'!$P$371*(1+vanilla9)^0.5)-SUM($P646:P646),('RFM input'!$P$371*(1+vanilla9)^0.5)/A41stdlife))</f>
        <v>0</v>
      </c>
      <c r="R646" s="60"/>
      <c r="S646" s="94"/>
      <c r="T646" s="94"/>
      <c r="U646" s="94"/>
      <c r="V646" s="94"/>
      <c r="W646" s="94"/>
      <c r="X646" s="94"/>
      <c r="Y646" s="94"/>
      <c r="Z646" s="94"/>
      <c r="AA646" s="249"/>
    </row>
    <row r="647" spans="1:27" ht="12.75" hidden="1" customHeight="1" outlineLevel="2">
      <c r="A647" s="4"/>
      <c r="B647" s="4"/>
      <c r="C647" s="4"/>
      <c r="D647" s="19"/>
      <c r="E647" s="1292"/>
      <c r="F647" s="79">
        <v>10</v>
      </c>
      <c r="G647" s="20"/>
      <c r="H647" s="134"/>
      <c r="I647" s="136"/>
      <c r="J647" s="136"/>
      <c r="K647" s="136"/>
      <c r="L647" s="136"/>
      <c r="M647" s="136"/>
      <c r="N647" s="136"/>
      <c r="O647" s="136"/>
      <c r="P647" s="136"/>
      <c r="Q647" s="135"/>
      <c r="R647" s="60"/>
      <c r="S647" s="94"/>
      <c r="T647" s="94"/>
      <c r="U647" s="94"/>
      <c r="V647" s="94"/>
      <c r="W647" s="94"/>
      <c r="X647" s="94"/>
      <c r="Y647" s="94"/>
      <c r="Z647" s="94"/>
      <c r="AA647" s="249"/>
    </row>
    <row r="648" spans="1:27" hidden="1" outlineLevel="1" collapsed="1">
      <c r="A648" s="4"/>
      <c r="B648" s="4"/>
      <c r="C648" s="4"/>
      <c r="D648" s="218">
        <f>Asset41</f>
        <v>0</v>
      </c>
      <c r="E648" s="4"/>
      <c r="F648" s="4"/>
      <c r="G648" s="112"/>
      <c r="H648" s="435">
        <f>IF('RFM input'!$E$396='RFM input'!$G$395,-'RFM input'!H$441,-SUM(H636:H647))</f>
        <v>0</v>
      </c>
      <c r="I648" s="435">
        <f>IF('RFM input'!$E$396='RFM input'!$G$395,-'RFM input'!I$441,-SUM(I636:I647))</f>
        <v>0</v>
      </c>
      <c r="J648" s="435">
        <f>IF(COUNT($H648:I648)&gt;='RFM input'!$AA$7,0,IF('RFM input'!$E$396='RFM input'!$G$395,-'RFM input'!J$441,-SUM(J636:J647)))</f>
        <v>0</v>
      </c>
      <c r="K648" s="435">
        <f>IF(COUNT($H648:J648)&gt;='RFM input'!$AA$7,0,IF('RFM input'!$E$396='RFM input'!$G$395,-'RFM input'!K$441,-SUM(K636:K647)))</f>
        <v>0</v>
      </c>
      <c r="L648" s="435">
        <f>IF(COUNT($H648:K648)&gt;='RFM input'!$AA$7,0,IF('RFM input'!$E$396='RFM input'!$G$395,-'RFM input'!L$441,-SUM(L636:L647)))</f>
        <v>0</v>
      </c>
      <c r="M648" s="435">
        <f>IF(COUNT($H648:L648)&gt;='RFM input'!$AA$7,0,IF('RFM input'!$E$396='RFM input'!$G$395,-'RFM input'!M$441,-SUM(M636:M647)))</f>
        <v>0</v>
      </c>
      <c r="N648" s="435">
        <f>IF(COUNT($H648:M648)&gt;='RFM input'!$AA$7,0,IF('RFM input'!$E$396='RFM input'!$G$395,-'RFM input'!N$441,-SUM(N636:N647)))</f>
        <v>0</v>
      </c>
      <c r="O648" s="435">
        <f>IF(COUNT($H648:N648)&gt;='RFM input'!$AA$7,0,IF('RFM input'!$E$396='RFM input'!$G$395,-'RFM input'!O$441,-SUM(O636:O647)))</f>
        <v>0</v>
      </c>
      <c r="P648" s="435">
        <f>IF(COUNT($H648:O648)&gt;='RFM input'!$AA$7,0,IF('RFM input'!$E$396='RFM input'!$G$395,-'RFM input'!P$441,-SUM(P636:P647)))</f>
        <v>0</v>
      </c>
      <c r="Q648" s="435">
        <f>IF(COUNT($H648:P648)&gt;='RFM input'!$AA$7,0,IF('RFM input'!$E$396='RFM input'!$G$395,-'RFM input'!Q$441,-SUM(Q636:Q647)))</f>
        <v>0</v>
      </c>
      <c r="R648" s="58"/>
      <c r="S648" s="96"/>
      <c r="T648" s="96"/>
      <c r="U648" s="96"/>
      <c r="V648" s="96"/>
      <c r="W648" s="96"/>
      <c r="X648" s="96"/>
      <c r="Y648" s="96"/>
      <c r="Z648" s="96"/>
      <c r="AA648" s="249"/>
    </row>
    <row r="649" spans="1:27" ht="12.75" hidden="1" customHeight="1" outlineLevel="2">
      <c r="A649" s="4"/>
      <c r="B649" s="4"/>
      <c r="C649" s="219">
        <f>Asset42</f>
        <v>0</v>
      </c>
      <c r="D649" s="146"/>
      <c r="E649" s="25" t="s">
        <v>23</v>
      </c>
      <c r="F649" s="24"/>
      <c r="G649" s="167"/>
      <c r="H649" s="436">
        <f>IF(H$3&gt;A42remlife,A42value-SUM($G649:G649),IF(A42remlife="N/A","n/a",A42value/A42remlife))</f>
        <v>0</v>
      </c>
      <c r="I649" s="436">
        <f>IF(I$3&gt;A42remlife,A42value-SUM($G649:H649),IF(A42remlife="N/A","n/a",A42value/A42remlife))</f>
        <v>0</v>
      </c>
      <c r="J649" s="436">
        <f>IF(J$3&gt;A42remlife,A42value-SUM($G649:I649),IF(A42remlife="N/A","n/a",A42value/A42remlife))</f>
        <v>0</v>
      </c>
      <c r="K649" s="436">
        <f>IF(K$3&gt;A42remlife,A42value-SUM($G649:J649),IF(A42remlife="N/A","n/a",A42value/A42remlife))</f>
        <v>0</v>
      </c>
      <c r="L649" s="436">
        <f>IF(L$3&gt;A42remlife,A42value-SUM($G649:K649),IF(A42remlife="N/A","n/a",A42value/A42remlife))</f>
        <v>0</v>
      </c>
      <c r="M649" s="436">
        <f>IF(M$3&gt;A42remlife,A42value-SUM($G649:L649),IF(A42remlife="N/A","n/a",A42value/A42remlife))</f>
        <v>0</v>
      </c>
      <c r="N649" s="436">
        <f>IF(N$3&gt;A42remlife,A42value-SUM($G649:M649),IF(A42remlife="N/A","n/a",A42value/A42remlife))</f>
        <v>0</v>
      </c>
      <c r="O649" s="436">
        <f>IF(O$3&gt;A42remlife,A42value-SUM($G649:N649),IF(A42remlife="N/A","n/a",A42value/A42remlife))</f>
        <v>0</v>
      </c>
      <c r="P649" s="436">
        <f>IF(P$3&gt;A42remlife,A42value-SUM($G649:O649),IF(A42remlife="N/A","n/a",A42value/A42remlife))</f>
        <v>0</v>
      </c>
      <c r="Q649" s="436">
        <f>IF(Q$3&gt;A42remlife,A42value-SUM($G649:P649),IF(A42remlife="N/A","n/a",A42value/A42remlife))</f>
        <v>0</v>
      </c>
      <c r="R649" s="59"/>
      <c r="S649" s="94"/>
      <c r="T649" s="94"/>
      <c r="U649" s="94"/>
      <c r="V649" s="94"/>
      <c r="W649" s="94"/>
      <c r="X649" s="94"/>
      <c r="Y649" s="94"/>
      <c r="Z649" s="94"/>
      <c r="AA649" s="249"/>
    </row>
    <row r="650" spans="1:27" ht="12.75" hidden="1" customHeight="1" outlineLevel="2">
      <c r="A650" s="4"/>
      <c r="B650" s="4"/>
      <c r="C650" s="4"/>
      <c r="D650" s="19"/>
      <c r="E650" s="1291" t="s">
        <v>50</v>
      </c>
      <c r="F650" s="78"/>
      <c r="G650" s="112"/>
      <c r="H650" s="60"/>
      <c r="I650" s="60"/>
      <c r="J650" s="60"/>
      <c r="K650" s="60"/>
      <c r="L650" s="60"/>
      <c r="M650" s="148"/>
      <c r="N650" s="103"/>
      <c r="O650" s="60"/>
      <c r="P650" s="60"/>
      <c r="Q650" s="60"/>
      <c r="R650" s="60"/>
      <c r="S650" s="94"/>
      <c r="T650" s="94"/>
      <c r="U650" s="94"/>
      <c r="V650" s="94"/>
      <c r="W650" s="94"/>
      <c r="X650" s="94"/>
      <c r="Y650" s="94"/>
      <c r="Z650" s="94"/>
      <c r="AA650" s="249"/>
    </row>
    <row r="651" spans="1:27" ht="12.75" hidden="1" customHeight="1" outlineLevel="2">
      <c r="A651" s="4"/>
      <c r="B651" s="4"/>
      <c r="C651" s="4"/>
      <c r="D651" s="19"/>
      <c r="E651" s="1292"/>
      <c r="F651" s="78">
        <v>1</v>
      </c>
      <c r="G651" s="112"/>
      <c r="H651" s="133"/>
      <c r="I651" s="60">
        <f>IF(A42stdlife="n/a","n/a",IF(I$3&gt;(A42stdlife+$F651),('RFM input'!$H$372*(1+vanilla1)^0.5)-SUM($H651:H651),('RFM input'!$H$372*(1+vanilla1)^0.5)/A42stdlife))</f>
        <v>0</v>
      </c>
      <c r="J651" s="60">
        <f>IF(A42stdlife="n/a","n/a",IF(J$3&gt;(A42stdlife+$F651),('RFM input'!$H$372*(1+vanilla1)^0.5)-SUM($H651:I651),('RFM input'!$H$372*(1+vanilla1)^0.5)/A42stdlife))</f>
        <v>0</v>
      </c>
      <c r="K651" s="60">
        <f>IF(A42stdlife="n/a","n/a",IF(K$3&gt;(A42stdlife+$F651),('RFM input'!$H$372*(1+vanilla1)^0.5)-SUM($H651:J651),('RFM input'!$H$372*(1+vanilla1)^0.5)/A42stdlife))</f>
        <v>0</v>
      </c>
      <c r="L651" s="60">
        <f>IF(A42stdlife="n/a","n/a",IF(L$3&gt;(A42stdlife+$F651),('RFM input'!$H$372*(1+vanilla1)^0.5)-SUM($H651:K651),('RFM input'!$H$372*(1+vanilla1)^0.5)/A42stdlife))</f>
        <v>0</v>
      </c>
      <c r="M651" s="60">
        <f>IF(A42stdlife="n/a","n/a",IF(M$3&gt;(A42stdlife+$F651),('RFM input'!$H$372*(1+vanilla1)^0.5)-SUM($H651:L651),('RFM input'!$H$372*(1+vanilla1)^0.5)/A42stdlife))</f>
        <v>0</v>
      </c>
      <c r="N651" s="60">
        <f>IF(A42stdlife="n/a","n/a",IF(N$3&gt;(A42stdlife+$F651),('RFM input'!$H$372*(1+vanilla1)^0.5)-SUM($H651:M651),('RFM input'!$H$372*(1+vanilla1)^0.5)/A42stdlife))</f>
        <v>0</v>
      </c>
      <c r="O651" s="60">
        <f>IF(A42stdlife="n/a","n/a",IF(O$3&gt;(A42stdlife+$F651),('RFM input'!$H$372*(1+vanilla1)^0.5)-SUM($H651:N651),('RFM input'!$H$372*(1+vanilla1)^0.5)/A42stdlife))</f>
        <v>0</v>
      </c>
      <c r="P651" s="60">
        <f>IF(A42stdlife="n/a","n/a",IF(P$3&gt;(A42stdlife+$F651),('RFM input'!$H$372*(1+vanilla1)^0.5)-SUM($H651:O651),('RFM input'!$H$372*(1+vanilla1)^0.5)/A42stdlife))</f>
        <v>0</v>
      </c>
      <c r="Q651" s="60">
        <f>IF(A42stdlife="n/a","n/a",IF(Q$3&gt;(A42stdlife+$F651),('RFM input'!$H$372*(1+vanilla1)^0.5)-SUM($H651:P651),('RFM input'!$H$372*(1+vanilla1)^0.5)/A42stdlife))</f>
        <v>0</v>
      </c>
      <c r="R651" s="60"/>
      <c r="S651" s="94"/>
      <c r="T651" s="94"/>
      <c r="U651" s="94"/>
      <c r="V651" s="94"/>
      <c r="W651" s="94"/>
      <c r="X651" s="94"/>
      <c r="Y651" s="94"/>
      <c r="Z651" s="94"/>
      <c r="AA651" s="249"/>
    </row>
    <row r="652" spans="1:27" ht="12.75" hidden="1" customHeight="1" outlineLevel="2">
      <c r="A652" s="4"/>
      <c r="B652" s="4"/>
      <c r="C652" s="4"/>
      <c r="D652" s="19"/>
      <c r="E652" s="1292"/>
      <c r="F652" s="78">
        <v>2</v>
      </c>
      <c r="G652" s="112"/>
      <c r="H652" s="134"/>
      <c r="I652" s="135"/>
      <c r="J652" s="60">
        <f>IF(A42stdlife="n/a","n/a",IF(J$3&gt;(A42stdlife+$F652),('RFM input'!$I$372*(1+vanilla2)^0.5)-SUM($I652:I652),('RFM input'!$I$372*(1+vanilla2)^0.5)/A42stdlife))</f>
        <v>0</v>
      </c>
      <c r="K652" s="60">
        <f>IF(A42stdlife="n/a","n/a",IF(K$3&gt;(A42stdlife+$F652),('RFM input'!$I$372*(1+vanilla2)^0.5)-SUM($I652:J652),('RFM input'!$I$372*(1+vanilla2)^0.5)/A42stdlife))</f>
        <v>0</v>
      </c>
      <c r="L652" s="60">
        <f>IF(A42stdlife="n/a","n/a",IF(L$3&gt;(A42stdlife+$F652),('RFM input'!$I$372*(1+vanilla2)^0.5)-SUM($I652:K652),('RFM input'!$I$372*(1+vanilla2)^0.5)/A42stdlife))</f>
        <v>0</v>
      </c>
      <c r="M652" s="60">
        <f>IF(A42stdlife="n/a","n/a",IF(M$3&gt;(A42stdlife+$F652),('RFM input'!$I$372*(1+vanilla2)^0.5)-SUM($I652:L652),('RFM input'!$I$372*(1+vanilla2)^0.5)/A42stdlife))</f>
        <v>0</v>
      </c>
      <c r="N652" s="60">
        <f>IF(A42stdlife="n/a","n/a",IF(N$3&gt;(A42stdlife+$F652),('RFM input'!$I$372*(1+vanilla2)^0.5)-SUM($I652:M652),('RFM input'!$I$372*(1+vanilla2)^0.5)/A42stdlife))</f>
        <v>0</v>
      </c>
      <c r="O652" s="60">
        <f>IF(A42stdlife="n/a","n/a",IF(O$3&gt;(A42stdlife+$F652),('RFM input'!$I$372*(1+vanilla2)^0.5)-SUM($I652:N652),('RFM input'!$I$372*(1+vanilla2)^0.5)/A42stdlife))</f>
        <v>0</v>
      </c>
      <c r="P652" s="60">
        <f>IF(A42stdlife="n/a","n/a",IF(P$3&gt;(A42stdlife+$F652),('RFM input'!$I$372*(1+vanilla2)^0.5)-SUM($I652:O652),('RFM input'!$I$372*(1+vanilla2)^0.5)/A42stdlife))</f>
        <v>0</v>
      </c>
      <c r="Q652" s="60">
        <f>IF(A42stdlife="n/a","n/a",IF(Q$3&gt;(A42stdlife+$F652),('RFM input'!$I$372*(1+vanilla2)^0.5)-SUM($I652:P652),('RFM input'!$I$372*(1+vanilla2)^0.5)/A42stdlife))</f>
        <v>0</v>
      </c>
      <c r="R652" s="60"/>
      <c r="S652" s="94"/>
      <c r="T652" s="94"/>
      <c r="U652" s="94"/>
      <c r="V652" s="94"/>
      <c r="W652" s="94"/>
      <c r="X652" s="94"/>
      <c r="Y652" s="94"/>
      <c r="Z652" s="94"/>
      <c r="AA652" s="249"/>
    </row>
    <row r="653" spans="1:27" ht="12.75" hidden="1" customHeight="1" outlineLevel="2">
      <c r="A653" s="4"/>
      <c r="B653" s="4"/>
      <c r="C653" s="4"/>
      <c r="D653" s="19"/>
      <c r="E653" s="1292"/>
      <c r="F653" s="78">
        <v>3</v>
      </c>
      <c r="G653" s="112"/>
      <c r="H653" s="134"/>
      <c r="I653" s="136"/>
      <c r="J653" s="135"/>
      <c r="K653" s="60">
        <f>IF(A42stdlife="n/a","n/a",IF(K$3&gt;(A42stdlife+$F653),('RFM input'!$J$372*(1+vanilla3)^0.5)-SUM($J653:J653),('RFM input'!$J$372*(1+vanilla3)^0.5)/A42stdlife))</f>
        <v>0</v>
      </c>
      <c r="L653" s="60">
        <f>IF(A42stdlife="n/a","n/a",IF(L$3&gt;(A42stdlife+$F653),('RFM input'!$J$372*(1+vanilla3)^0.5)-SUM($J653:K653),('RFM input'!$J$372*(1+vanilla3)^0.5)/A42stdlife))</f>
        <v>0</v>
      </c>
      <c r="M653" s="60">
        <f>IF(A42stdlife="n/a","n/a",IF(M$3&gt;(A42stdlife+$F653),('RFM input'!$J$372*(1+vanilla3)^0.5)-SUM($J653:L653),('RFM input'!$J$372*(1+vanilla3)^0.5)/A42stdlife))</f>
        <v>0</v>
      </c>
      <c r="N653" s="60">
        <f>IF(A42stdlife="n/a","n/a",IF(N$3&gt;(A42stdlife+$F653),('RFM input'!$J$372*(1+vanilla3)^0.5)-SUM($J653:M653),('RFM input'!$J$372*(1+vanilla3)^0.5)/A42stdlife))</f>
        <v>0</v>
      </c>
      <c r="O653" s="60">
        <f>IF(A42stdlife="n/a","n/a",IF(O$3&gt;(A42stdlife+$F653),('RFM input'!$J$372*(1+vanilla3)^0.5)-SUM($J653:N653),('RFM input'!$J$372*(1+vanilla3)^0.5)/A42stdlife))</f>
        <v>0</v>
      </c>
      <c r="P653" s="60">
        <f>IF(A42stdlife="n/a","n/a",IF(P$3&gt;(A42stdlife+$F653),('RFM input'!$J$372*(1+vanilla3)^0.5)-SUM($J653:O653),('RFM input'!$J$372*(1+vanilla3)^0.5)/A42stdlife))</f>
        <v>0</v>
      </c>
      <c r="Q653" s="60">
        <f>IF(A42stdlife="n/a","n/a",IF(Q$3&gt;(A42stdlife+$F653),('RFM input'!$J$372*(1+vanilla3)^0.5)-SUM($J653:P653),('RFM input'!$J$372*(1+vanilla3)^0.5)/A42stdlife))</f>
        <v>0</v>
      </c>
      <c r="R653" s="60"/>
      <c r="S653" s="94"/>
      <c r="T653" s="94"/>
      <c r="U653" s="94"/>
      <c r="V653" s="94"/>
      <c r="W653" s="94"/>
      <c r="X653" s="94"/>
      <c r="Y653" s="94"/>
      <c r="Z653" s="94"/>
      <c r="AA653" s="249"/>
    </row>
    <row r="654" spans="1:27" ht="12.75" hidden="1" customHeight="1" outlineLevel="2">
      <c r="A654" s="4"/>
      <c r="B654" s="4"/>
      <c r="C654" s="4"/>
      <c r="D654" s="19"/>
      <c r="E654" s="1292"/>
      <c r="F654" s="78">
        <v>4</v>
      </c>
      <c r="G654" s="112"/>
      <c r="H654" s="134"/>
      <c r="I654" s="136"/>
      <c r="J654" s="136"/>
      <c r="K654" s="135"/>
      <c r="L654" s="60">
        <f>IF(A42stdlife="n/a","n/a",IF(L$3&gt;(A42stdlife+$F654),('RFM input'!$K$372*(1+vanilla4)^0.5)-SUM($K654:K654),('RFM input'!$K$372*(1+vanilla4)^0.5)/A42stdlife))</f>
        <v>0</v>
      </c>
      <c r="M654" s="60">
        <f>IF(A42stdlife="n/a","n/a",IF(M$3&gt;(A42stdlife+$F654),('RFM input'!$K$372*(1+vanilla4)^0.5)-SUM($K654:L654),('RFM input'!$K$372*(1+vanilla4)^0.5)/A42stdlife))</f>
        <v>0</v>
      </c>
      <c r="N654" s="60">
        <f>IF(A42stdlife="n/a","n/a",IF(N$3&gt;(A42stdlife+$F654),('RFM input'!$K$372*(1+vanilla4)^0.5)-SUM($K654:M654),('RFM input'!$K$372*(1+vanilla4)^0.5)/A42stdlife))</f>
        <v>0</v>
      </c>
      <c r="O654" s="60">
        <f>IF(A42stdlife="n/a","n/a",IF(O$3&gt;(A42stdlife+$F654),('RFM input'!$K$372*(1+vanilla4)^0.5)-SUM($K654:N654),('RFM input'!$K$372*(1+vanilla4)^0.5)/A42stdlife))</f>
        <v>0</v>
      </c>
      <c r="P654" s="60">
        <f>IF(A42stdlife="n/a","n/a",IF(P$3&gt;(A42stdlife+$F654),('RFM input'!$K$372*(1+vanilla4)^0.5)-SUM($K654:O654),('RFM input'!$K$372*(1+vanilla4)^0.5)/A42stdlife))</f>
        <v>0</v>
      </c>
      <c r="Q654" s="60">
        <f>IF(A42stdlife="n/a","n/a",IF(Q$3&gt;(A42stdlife+$F654),('RFM input'!$K$372*(1+vanilla4)^0.5)-SUM($K654:P654),('RFM input'!$K$372*(1+vanilla4)^0.5)/A42stdlife))</f>
        <v>0</v>
      </c>
      <c r="R654" s="60"/>
      <c r="S654" s="94"/>
      <c r="T654" s="94"/>
      <c r="U654" s="94"/>
      <c r="V654" s="94"/>
      <c r="W654" s="94"/>
      <c r="X654" s="94"/>
      <c r="Y654" s="94"/>
      <c r="Z654" s="94"/>
      <c r="AA654" s="249"/>
    </row>
    <row r="655" spans="1:27" ht="12.75" hidden="1" customHeight="1" outlineLevel="2">
      <c r="A655" s="4"/>
      <c r="B655" s="4"/>
      <c r="C655" s="4"/>
      <c r="D655" s="19"/>
      <c r="E655" s="1292"/>
      <c r="F655" s="78">
        <v>5</v>
      </c>
      <c r="G655" s="20"/>
      <c r="H655" s="134"/>
      <c r="I655" s="136"/>
      <c r="J655" s="136"/>
      <c r="K655" s="136"/>
      <c r="L655" s="135"/>
      <c r="M655" s="60">
        <f>IF(A42stdlife="n/a","n/a",IF(M$3&gt;(A42stdlife+$F655),('RFM input'!$L$372*(1+vanilla5)^0.5)-SUM($L655:L655),('RFM input'!$L$372*(1+vanilla5)^0.5)/A42stdlife))</f>
        <v>0</v>
      </c>
      <c r="N655" s="60">
        <f>IF(A42stdlife="n/a","n/a",IF(N$3&gt;(A42stdlife+$F655),('RFM input'!$L$372*(1+vanilla5)^0.5)-SUM($L655:M655),('RFM input'!$L$372*(1+vanilla5)^0.5)/A42stdlife))</f>
        <v>0</v>
      </c>
      <c r="O655" s="60">
        <f>IF(A42stdlife="n/a","n/a",IF(O$3&gt;(A42stdlife+$F655),('RFM input'!$L$372*(1+vanilla5)^0.5)-SUM($L655:N655),('RFM input'!$L$372*(1+vanilla5)^0.5)/A42stdlife))</f>
        <v>0</v>
      </c>
      <c r="P655" s="60">
        <f>IF(A42stdlife="n/a","n/a",IF(P$3&gt;(A42stdlife+$F655),('RFM input'!$L$372*(1+vanilla5)^0.5)-SUM($L655:O655),('RFM input'!$L$372*(1+vanilla5)^0.5)/A42stdlife))</f>
        <v>0</v>
      </c>
      <c r="Q655" s="60">
        <f>IF(A42stdlife="n/a","n/a",IF(Q$3&gt;(A42stdlife+$F655),('RFM input'!$L$372*(1+vanilla5)^0.5)-SUM($L655:P655),('RFM input'!$L$372*(1+vanilla5)^0.5)/A42stdlife))</f>
        <v>0</v>
      </c>
      <c r="R655" s="60"/>
      <c r="S655" s="94"/>
      <c r="T655" s="94"/>
      <c r="U655" s="94"/>
      <c r="V655" s="94"/>
      <c r="W655" s="94"/>
      <c r="X655" s="94"/>
      <c r="Y655" s="94"/>
      <c r="Z655" s="94"/>
      <c r="AA655" s="249"/>
    </row>
    <row r="656" spans="1:27" ht="12.75" hidden="1" customHeight="1" outlineLevel="2">
      <c r="A656" s="4"/>
      <c r="B656" s="4"/>
      <c r="C656" s="4"/>
      <c r="D656" s="19"/>
      <c r="E656" s="1292"/>
      <c r="F656" s="78">
        <v>6</v>
      </c>
      <c r="G656" s="20"/>
      <c r="H656" s="134"/>
      <c r="I656" s="136"/>
      <c r="J656" s="136"/>
      <c r="K656" s="136"/>
      <c r="L656" s="136"/>
      <c r="M656" s="135"/>
      <c r="N656" s="60">
        <f>IF(A42stdlife="n/a","n/a",IF(N$3&gt;(A42stdlife+$F656),('RFM input'!$M$372*(1+vanilla6)^0.5)-SUM($M656:M656),('RFM input'!$M$372*(1+vanilla6)^0.5)/A42stdlife))</f>
        <v>0</v>
      </c>
      <c r="O656" s="60">
        <f>IF(A42stdlife="n/a","n/a",IF(O$3&gt;(A42stdlife+$F656),('RFM input'!$M$372*(1+vanilla6)^0.5)-SUM($M656:N656),('RFM input'!$M$372*(1+vanilla6)^0.5)/A42stdlife))</f>
        <v>0</v>
      </c>
      <c r="P656" s="60">
        <f>IF(A42stdlife="n/a","n/a",IF(P$3&gt;(A42stdlife+$F656),('RFM input'!$M$372*(1+vanilla6)^0.5)-SUM($M656:O656),('RFM input'!$M$372*(1+vanilla6)^0.5)/A42stdlife))</f>
        <v>0</v>
      </c>
      <c r="Q656" s="60">
        <f>IF(A42stdlife="n/a","n/a",IF(Q$3&gt;(A42stdlife+$F656),('RFM input'!$M$372*(1+vanilla6)^0.5)-SUM($M656:P656),('RFM input'!$M$372*(1+vanilla6)^0.5)/A42stdlife))</f>
        <v>0</v>
      </c>
      <c r="R656" s="60"/>
      <c r="S656" s="94"/>
      <c r="T656" s="94"/>
      <c r="U656" s="94"/>
      <c r="V656" s="94"/>
      <c r="W656" s="94"/>
      <c r="X656" s="94"/>
      <c r="Y656" s="94"/>
      <c r="Z656" s="94"/>
      <c r="AA656" s="249"/>
    </row>
    <row r="657" spans="1:27" ht="12.75" hidden="1" customHeight="1" outlineLevel="2">
      <c r="A657" s="4"/>
      <c r="B657" s="4"/>
      <c r="C657" s="4"/>
      <c r="D657" s="19"/>
      <c r="E657" s="1292"/>
      <c r="F657" s="78">
        <v>7</v>
      </c>
      <c r="G657" s="20"/>
      <c r="H657" s="134"/>
      <c r="I657" s="136"/>
      <c r="J657" s="136"/>
      <c r="K657" s="136"/>
      <c r="L657" s="136"/>
      <c r="M657" s="136"/>
      <c r="N657" s="135"/>
      <c r="O657" s="60">
        <f>IF(A42stdlife="n/a","n/a",IF(O$3&gt;(A42stdlife+$F657),('RFM input'!N$372*(1+vanilla7)^0.5)-SUM($N657:N657),('RFM input'!$N$372*(1+vanilla7)^0.5)/A42stdlife))</f>
        <v>0</v>
      </c>
      <c r="P657" s="60">
        <f>IF(A42stdlife="n/a","n/a",IF(P$3&gt;(A42stdlife+$F657),('RFM input'!O$372*(1+vanilla7)^0.5)-SUM($N657:O657),('RFM input'!$N$372*(1+vanilla7)^0.5)/A42stdlife))</f>
        <v>0</v>
      </c>
      <c r="Q657" s="60">
        <f>IF(A42stdlife="n/a","n/a",IF(Q$3&gt;(A42stdlife+$F657),('RFM input'!P$372*(1+vanilla7)^0.5)-SUM($N657:P657),('RFM input'!$N$372*(1+vanilla7)^0.5)/A42stdlife))</f>
        <v>0</v>
      </c>
      <c r="R657" s="60"/>
      <c r="S657" s="94"/>
      <c r="T657" s="94"/>
      <c r="U657" s="94"/>
      <c r="V657" s="94"/>
      <c r="W657" s="94"/>
      <c r="X657" s="94"/>
      <c r="Y657" s="94"/>
      <c r="Z657" s="94"/>
      <c r="AA657" s="249"/>
    </row>
    <row r="658" spans="1:27" ht="12.75" hidden="1" customHeight="1" outlineLevel="2">
      <c r="A658" s="4"/>
      <c r="B658" s="4"/>
      <c r="C658" s="4"/>
      <c r="D658" s="19"/>
      <c r="E658" s="1292"/>
      <c r="F658" s="78">
        <v>8</v>
      </c>
      <c r="G658" s="20"/>
      <c r="H658" s="134"/>
      <c r="I658" s="136"/>
      <c r="J658" s="136"/>
      <c r="K658" s="136"/>
      <c r="L658" s="136"/>
      <c r="M658" s="136"/>
      <c r="N658" s="136"/>
      <c r="O658" s="135"/>
      <c r="P658" s="60">
        <f>IF(A42stdlife="n/a","n/a",IF(P$3&gt;(A42stdlife+$F658),('RFM input'!$O$372*(1+vanilla8)^0.5)-SUM($O658:O658),('RFM input'!$O$372*(1+vanilla8)^0.5)/A42stdlife))</f>
        <v>0</v>
      </c>
      <c r="Q658" s="60">
        <f>IF(A42stdlife="n/a","n/a",IF(Q$3&gt;(A42stdlife+$F658),('RFM input'!$O$372*(1+vanilla8)^0.5)-SUM($O658:P658),('RFM input'!$O$372*(1+vanilla8)^0.5)/A42stdlife))</f>
        <v>0</v>
      </c>
      <c r="R658" s="60"/>
      <c r="S658" s="94"/>
      <c r="T658" s="94"/>
      <c r="U658" s="94"/>
      <c r="V658" s="94"/>
      <c r="W658" s="94"/>
      <c r="X658" s="94"/>
      <c r="Y658" s="94"/>
      <c r="Z658" s="94"/>
      <c r="AA658" s="249"/>
    </row>
    <row r="659" spans="1:27" ht="12.75" hidden="1" customHeight="1" outlineLevel="2">
      <c r="A659" s="4"/>
      <c r="B659" s="4"/>
      <c r="C659" s="4"/>
      <c r="D659" s="19"/>
      <c r="E659" s="1292"/>
      <c r="F659" s="78">
        <v>9</v>
      </c>
      <c r="G659" s="20"/>
      <c r="H659" s="134"/>
      <c r="I659" s="136"/>
      <c r="J659" s="136"/>
      <c r="K659" s="136"/>
      <c r="L659" s="136"/>
      <c r="M659" s="136"/>
      <c r="N659" s="136"/>
      <c r="O659" s="136"/>
      <c r="P659" s="135"/>
      <c r="Q659" s="60">
        <f>IF(A42stdlife="n/a","n/a",IF(Q$3&gt;(A42stdlife+$F659),('RFM input'!$P$372*(1+vanilla9)^0.5)-SUM($P659:P659),('RFM input'!$P$372*(1+vanilla9)^0.5)/A42stdlife))</f>
        <v>0</v>
      </c>
      <c r="R659" s="60"/>
      <c r="S659" s="94"/>
      <c r="T659" s="94"/>
      <c r="U659" s="94"/>
      <c r="V659" s="94"/>
      <c r="W659" s="94"/>
      <c r="X659" s="94"/>
      <c r="Y659" s="94"/>
      <c r="Z659" s="94"/>
      <c r="AA659" s="249"/>
    </row>
    <row r="660" spans="1:27" ht="12.75" hidden="1" customHeight="1" outlineLevel="2">
      <c r="A660" s="4"/>
      <c r="B660" s="4"/>
      <c r="C660" s="4"/>
      <c r="D660" s="19"/>
      <c r="E660" s="1292"/>
      <c r="F660" s="79">
        <v>10</v>
      </c>
      <c r="G660" s="20"/>
      <c r="H660" s="134"/>
      <c r="I660" s="136"/>
      <c r="J660" s="136"/>
      <c r="K660" s="136"/>
      <c r="L660" s="136"/>
      <c r="M660" s="136"/>
      <c r="N660" s="136"/>
      <c r="O660" s="136"/>
      <c r="P660" s="136"/>
      <c r="Q660" s="135"/>
      <c r="R660" s="60"/>
      <c r="S660" s="94"/>
      <c r="T660" s="94"/>
      <c r="U660" s="94"/>
      <c r="V660" s="94"/>
      <c r="W660" s="94"/>
      <c r="X660" s="94"/>
      <c r="Y660" s="94"/>
      <c r="Z660" s="94"/>
      <c r="AA660" s="249"/>
    </row>
    <row r="661" spans="1:27" hidden="1" outlineLevel="1" collapsed="1">
      <c r="A661" s="4"/>
      <c r="B661" s="4"/>
      <c r="C661" s="4"/>
      <c r="D661" s="218">
        <f>Asset42</f>
        <v>0</v>
      </c>
      <c r="E661" s="4"/>
      <c r="F661" s="4"/>
      <c r="G661" s="112"/>
      <c r="H661" s="435">
        <f>IF('RFM input'!$E$396='RFM input'!$G$395,-'RFM input'!H$442,-SUM(H649:H660))</f>
        <v>0</v>
      </c>
      <c r="I661" s="435">
        <f>IF('RFM input'!$E$396='RFM input'!$G$395,-'RFM input'!I$442,-SUM(I649:I660))</f>
        <v>0</v>
      </c>
      <c r="J661" s="435">
        <f>IF(COUNT($H661:I661)&gt;='RFM input'!$AA$7,0,IF('RFM input'!$E$396='RFM input'!$G$395,-'RFM input'!J$442,-SUM(J649:J660)))</f>
        <v>0</v>
      </c>
      <c r="K661" s="435">
        <f>IF(COUNT($H661:J661)&gt;='RFM input'!$AA$7,0,IF('RFM input'!$E$396='RFM input'!$G$395,-'RFM input'!K$442,-SUM(K649:K660)))</f>
        <v>0</v>
      </c>
      <c r="L661" s="435">
        <f>IF(COUNT($H661:K661)&gt;='RFM input'!$AA$7,0,IF('RFM input'!$E$396='RFM input'!$G$395,-'RFM input'!L$442,-SUM(L649:L660)))</f>
        <v>0</v>
      </c>
      <c r="M661" s="435">
        <f>IF(COUNT($H661:L661)&gt;='RFM input'!$AA$7,0,IF('RFM input'!$E$396='RFM input'!$G$395,-'RFM input'!M$442,-SUM(M649:M660)))</f>
        <v>0</v>
      </c>
      <c r="N661" s="435">
        <f>IF(COUNT($H661:M661)&gt;='RFM input'!$AA$7,0,IF('RFM input'!$E$396='RFM input'!$G$395,-'RFM input'!N$442,-SUM(N649:N660)))</f>
        <v>0</v>
      </c>
      <c r="O661" s="435">
        <f>IF(COUNT($H661:N661)&gt;='RFM input'!$AA$7,0,IF('RFM input'!$E$396='RFM input'!$G$395,-'RFM input'!O$442,-SUM(O649:O660)))</f>
        <v>0</v>
      </c>
      <c r="P661" s="435">
        <f>IF(COUNT($H661:O661)&gt;='RFM input'!$AA$7,0,IF('RFM input'!$E$396='RFM input'!$G$395,-'RFM input'!P$442,-SUM(P649:P660)))</f>
        <v>0</v>
      </c>
      <c r="Q661" s="435">
        <f>IF(COUNT($H661:P661)&gt;='RFM input'!$AA$7,0,IF('RFM input'!$E$396='RFM input'!$G$395,-'RFM input'!Q$442,-SUM(Q649:Q660)))</f>
        <v>0</v>
      </c>
      <c r="R661" s="58"/>
      <c r="S661" s="96"/>
      <c r="T661" s="96"/>
      <c r="U661" s="96"/>
      <c r="V661" s="96"/>
      <c r="W661" s="96"/>
      <c r="X661" s="96"/>
      <c r="Y661" s="96"/>
      <c r="Z661" s="96"/>
      <c r="AA661" s="249"/>
    </row>
    <row r="662" spans="1:27" ht="12.75" hidden="1" customHeight="1" outlineLevel="2">
      <c r="A662" s="4"/>
      <c r="B662" s="4"/>
      <c r="C662" s="219">
        <f>Asset43</f>
        <v>0</v>
      </c>
      <c r="D662" s="146"/>
      <c r="E662" s="25" t="s">
        <v>23</v>
      </c>
      <c r="F662" s="24"/>
      <c r="G662" s="167"/>
      <c r="H662" s="436">
        <f>IF(H$3&gt;A43remlife,A43value-SUM($G662:G662),IF(A43remlife="N/A","n/a",A43value/A43remlife))</f>
        <v>0</v>
      </c>
      <c r="I662" s="436">
        <f>IF(I$3&gt;A43remlife,A43value-SUM($G662:H662),IF(A43remlife="N/A","n/a",A43value/A43remlife))</f>
        <v>0</v>
      </c>
      <c r="J662" s="436">
        <f>IF(J$3&gt;A43remlife,A43value-SUM($G662:I662),IF(A43remlife="N/A","n/a",A43value/A43remlife))</f>
        <v>0</v>
      </c>
      <c r="K662" s="436">
        <f>IF(K$3&gt;A43remlife,A43value-SUM($G662:J662),IF(A43remlife="N/A","n/a",A43value/A43remlife))</f>
        <v>0</v>
      </c>
      <c r="L662" s="436">
        <f>IF(L$3&gt;A43remlife,A43value-SUM($G662:K662),IF(A43remlife="N/A","n/a",A43value/A43remlife))</f>
        <v>0</v>
      </c>
      <c r="M662" s="436">
        <f>IF(M$3&gt;A43remlife,A43value-SUM($G662:L662),IF(A43remlife="N/A","n/a",A43value/A43remlife))</f>
        <v>0</v>
      </c>
      <c r="N662" s="436">
        <f>IF(N$3&gt;A43remlife,A43value-SUM($G662:M662),IF(A43remlife="N/A","n/a",A43value/A43remlife))</f>
        <v>0</v>
      </c>
      <c r="O662" s="436">
        <f>IF(O$3&gt;A43remlife,A43value-SUM($G662:N662),IF(A43remlife="N/A","n/a",A43value/A43remlife))</f>
        <v>0</v>
      </c>
      <c r="P662" s="436">
        <f>IF(P$3&gt;A43remlife,A43value-SUM($G662:O662),IF(A43remlife="N/A","n/a",A43value/A43remlife))</f>
        <v>0</v>
      </c>
      <c r="Q662" s="436">
        <f>IF(Q$3&gt;A43remlife,A43value-SUM($G662:P662),IF(A43remlife="N/A","n/a",A43value/A43remlife))</f>
        <v>0</v>
      </c>
      <c r="R662" s="59"/>
      <c r="S662" s="94"/>
      <c r="T662" s="94"/>
      <c r="U662" s="94"/>
      <c r="V662" s="94"/>
      <c r="W662" s="94"/>
      <c r="X662" s="94"/>
      <c r="Y662" s="94"/>
      <c r="Z662" s="94"/>
      <c r="AA662" s="249"/>
    </row>
    <row r="663" spans="1:27" ht="12.75" hidden="1" customHeight="1" outlineLevel="2">
      <c r="A663" s="4"/>
      <c r="B663" s="4"/>
      <c r="C663" s="4"/>
      <c r="D663" s="19"/>
      <c r="E663" s="1291" t="s">
        <v>50</v>
      </c>
      <c r="F663" s="78"/>
      <c r="G663" s="112"/>
      <c r="H663" s="434"/>
      <c r="I663" s="434"/>
      <c r="J663" s="434"/>
      <c r="K663" s="434"/>
      <c r="L663" s="434"/>
      <c r="M663" s="437"/>
      <c r="N663" s="438"/>
      <c r="O663" s="434"/>
      <c r="P663" s="434"/>
      <c r="Q663" s="434"/>
      <c r="R663" s="60"/>
      <c r="S663" s="94"/>
      <c r="T663" s="94"/>
      <c r="U663" s="94"/>
      <c r="V663" s="94"/>
      <c r="W663" s="94"/>
      <c r="X663" s="94"/>
      <c r="Y663" s="94"/>
      <c r="Z663" s="94"/>
      <c r="AA663" s="249"/>
    </row>
    <row r="664" spans="1:27" ht="12.75" hidden="1" customHeight="1" outlineLevel="2">
      <c r="A664" s="4"/>
      <c r="B664" s="4"/>
      <c r="C664" s="4"/>
      <c r="D664" s="19"/>
      <c r="E664" s="1292"/>
      <c r="F664" s="78">
        <v>1</v>
      </c>
      <c r="G664" s="112"/>
      <c r="H664" s="133"/>
      <c r="I664" s="60">
        <f>IF(A43stdlife="n/a","n/a",IF(I$3&gt;(A43stdlife+$F664),('RFM input'!$H$373*(1+vanilla1)^0.5)-SUM($H664:H664),('RFM input'!$H$373*(1+vanilla1)^0.5)/A43stdlife))</f>
        <v>0</v>
      </c>
      <c r="J664" s="60">
        <f>IF(A43stdlife="n/a","n/a",IF(J$3&gt;(A43stdlife+$F664),('RFM input'!$H$373*(1+vanilla1)^0.5)-SUM($H664:I664),('RFM input'!$H$373*(1+vanilla1)^0.5)/A43stdlife))</f>
        <v>0</v>
      </c>
      <c r="K664" s="60">
        <f>IF(A43stdlife="n/a","n/a",IF(K$3&gt;(A43stdlife+$F664),('RFM input'!$H$373*(1+vanilla1)^0.5)-SUM($H664:J664),('RFM input'!$H$373*(1+vanilla1)^0.5)/A43stdlife))</f>
        <v>0</v>
      </c>
      <c r="L664" s="60">
        <f>IF(A43stdlife="n/a","n/a",IF(L$3&gt;(A43stdlife+$F664),('RFM input'!$H$373*(1+vanilla1)^0.5)-SUM($H664:K664),('RFM input'!$H$373*(1+vanilla1)^0.5)/A43stdlife))</f>
        <v>0</v>
      </c>
      <c r="M664" s="60">
        <f>IF(A43stdlife="n/a","n/a",IF(M$3&gt;(A43stdlife+$F664),('RFM input'!$H$373*(1+vanilla1)^0.5)-SUM($H664:L664),('RFM input'!$H$373*(1+vanilla1)^0.5)/A43stdlife))</f>
        <v>0</v>
      </c>
      <c r="N664" s="60">
        <f>IF(A43stdlife="n/a","n/a",IF(N$3&gt;(A43stdlife+$F664),('RFM input'!$H$373*(1+vanilla1)^0.5)-SUM($H664:M664),('RFM input'!$H$373*(1+vanilla1)^0.5)/A43stdlife))</f>
        <v>0</v>
      </c>
      <c r="O664" s="60">
        <f>IF(A43stdlife="n/a","n/a",IF(O$3&gt;(A43stdlife+$F664),('RFM input'!$H$373*(1+vanilla1)^0.5)-SUM($H664:N664),('RFM input'!$H$373*(1+vanilla1)^0.5)/A43stdlife))</f>
        <v>0</v>
      </c>
      <c r="P664" s="60">
        <f>IF(A43stdlife="n/a","n/a",IF(P$3&gt;(A43stdlife+$F664),('RFM input'!$H$373*(1+vanilla1)^0.5)-SUM($H664:O664),('RFM input'!$H$373*(1+vanilla1)^0.5)/A43stdlife))</f>
        <v>0</v>
      </c>
      <c r="Q664" s="60">
        <f>IF(A43stdlife="n/a","n/a",IF(Q$3&gt;(A43stdlife+$F664),('RFM input'!$H$373*(1+vanilla1)^0.5)-SUM($H664:P664),('RFM input'!$H$373*(1+vanilla1)^0.5)/A43stdlife))</f>
        <v>0</v>
      </c>
      <c r="R664" s="60"/>
      <c r="S664" s="94"/>
      <c r="T664" s="94"/>
      <c r="U664" s="94"/>
      <c r="V664" s="94"/>
      <c r="W664" s="94"/>
      <c r="X664" s="94"/>
      <c r="Y664" s="94"/>
      <c r="Z664" s="94"/>
      <c r="AA664" s="249"/>
    </row>
    <row r="665" spans="1:27" ht="12.75" hidden="1" customHeight="1" outlineLevel="2">
      <c r="A665" s="4"/>
      <c r="B665" s="4"/>
      <c r="C665" s="4"/>
      <c r="D665" s="19"/>
      <c r="E665" s="1292"/>
      <c r="F665" s="78">
        <v>2</v>
      </c>
      <c r="G665" s="112"/>
      <c r="H665" s="134"/>
      <c r="I665" s="135"/>
      <c r="J665" s="60">
        <f>IF(A43stdlife="n/a","n/a",IF(J$3&gt;(A43stdlife+$F665),('RFM input'!$I$373*(1+vanilla2)^0.5)-SUM($I665:I665),('RFM input'!$I$373*(1+vanilla2)^0.5)/A43stdlife))</f>
        <v>0</v>
      </c>
      <c r="K665" s="60">
        <f>IF(A43stdlife="n/a","n/a",IF(K$3&gt;(A43stdlife+$F665),('RFM input'!$I$373*(1+vanilla2)^0.5)-SUM($I665:J665),('RFM input'!$I$373*(1+vanilla2)^0.5)/A43stdlife))</f>
        <v>0</v>
      </c>
      <c r="L665" s="60">
        <f>IF(A43stdlife="n/a","n/a",IF(L$3&gt;(A43stdlife+$F665),('RFM input'!$I$373*(1+vanilla2)^0.5)-SUM($I665:K665),('RFM input'!$I$373*(1+vanilla2)^0.5)/A43stdlife))</f>
        <v>0</v>
      </c>
      <c r="M665" s="60">
        <f>IF(A43stdlife="n/a","n/a",IF(M$3&gt;(A43stdlife+$F665),('RFM input'!$I$373*(1+vanilla2)^0.5)-SUM($I665:L665),('RFM input'!$I$373*(1+vanilla2)^0.5)/A43stdlife))</f>
        <v>0</v>
      </c>
      <c r="N665" s="60">
        <f>IF(A43stdlife="n/a","n/a",IF(N$3&gt;(A43stdlife+$F665),('RFM input'!$I$373*(1+vanilla2)^0.5)-SUM($I665:M665),('RFM input'!$I$373*(1+vanilla2)^0.5)/A43stdlife))</f>
        <v>0</v>
      </c>
      <c r="O665" s="60">
        <f>IF(A43stdlife="n/a","n/a",IF(O$3&gt;(A43stdlife+$F665),('RFM input'!$I$373*(1+vanilla2)^0.5)-SUM($I665:N665),('RFM input'!$I$373*(1+vanilla2)^0.5)/A43stdlife))</f>
        <v>0</v>
      </c>
      <c r="P665" s="60">
        <f>IF(A43stdlife="n/a","n/a",IF(P$3&gt;(A43stdlife+$F665),('RFM input'!$I$373*(1+vanilla2)^0.5)-SUM($I665:O665),('RFM input'!$I$373*(1+vanilla2)^0.5)/A43stdlife))</f>
        <v>0</v>
      </c>
      <c r="Q665" s="60">
        <f>IF(A43stdlife="n/a","n/a",IF(Q$3&gt;(A43stdlife+$F665),('RFM input'!$I$373*(1+vanilla2)^0.5)-SUM($I665:P665),('RFM input'!$I$373*(1+vanilla2)^0.5)/A43stdlife))</f>
        <v>0</v>
      </c>
      <c r="R665" s="60"/>
      <c r="S665" s="94"/>
      <c r="T665" s="94"/>
      <c r="U665" s="94"/>
      <c r="V665" s="94"/>
      <c r="W665" s="94"/>
      <c r="X665" s="94"/>
      <c r="Y665" s="94"/>
      <c r="Z665" s="94"/>
      <c r="AA665" s="249"/>
    </row>
    <row r="666" spans="1:27" ht="12.75" hidden="1" customHeight="1" outlineLevel="2">
      <c r="A666" s="4"/>
      <c r="B666" s="4"/>
      <c r="C666" s="4"/>
      <c r="D666" s="19"/>
      <c r="E666" s="1292"/>
      <c r="F666" s="78">
        <v>3</v>
      </c>
      <c r="G666" s="112"/>
      <c r="H666" s="134"/>
      <c r="I666" s="136"/>
      <c r="J666" s="135"/>
      <c r="K666" s="60">
        <f>IF(A43stdlife="n/a","n/a",IF(K$3&gt;(A43stdlife+$F666),('RFM input'!$J$373*(1+vanilla3)^0.5)-SUM($J666:J666),('RFM input'!$J$373*(1+vanilla3)^0.5)/A43stdlife))</f>
        <v>0</v>
      </c>
      <c r="L666" s="60">
        <f>IF(A43stdlife="n/a","n/a",IF(L$3&gt;(A43stdlife+$F666),('RFM input'!$J$373*(1+vanilla3)^0.5)-SUM($J666:K666),('RFM input'!$J$373*(1+vanilla3)^0.5)/A43stdlife))</f>
        <v>0</v>
      </c>
      <c r="M666" s="60">
        <f>IF(A43stdlife="n/a","n/a",IF(M$3&gt;(A43stdlife+$F666),('RFM input'!$J$373*(1+vanilla3)^0.5)-SUM($J666:L666),('RFM input'!$J$373*(1+vanilla3)^0.5)/A43stdlife))</f>
        <v>0</v>
      </c>
      <c r="N666" s="60">
        <f>IF(A43stdlife="n/a","n/a",IF(N$3&gt;(A43stdlife+$F666),('RFM input'!$J$373*(1+vanilla3)^0.5)-SUM($J666:M666),('RFM input'!$J$373*(1+vanilla3)^0.5)/A43stdlife))</f>
        <v>0</v>
      </c>
      <c r="O666" s="60">
        <f>IF(A43stdlife="n/a","n/a",IF(O$3&gt;(A43stdlife+$F666),('RFM input'!$J$373*(1+vanilla3)^0.5)-SUM($J666:N666),('RFM input'!$J$373*(1+vanilla3)^0.5)/A43stdlife))</f>
        <v>0</v>
      </c>
      <c r="P666" s="60">
        <f>IF(A43stdlife="n/a","n/a",IF(P$3&gt;(A43stdlife+$F666),('RFM input'!$J$373*(1+vanilla3)^0.5)-SUM($J666:O666),('RFM input'!$J$373*(1+vanilla3)^0.5)/A43stdlife))</f>
        <v>0</v>
      </c>
      <c r="Q666" s="60">
        <f>IF(A43stdlife="n/a","n/a",IF(Q$3&gt;(A43stdlife+$F666),('RFM input'!$J$373*(1+vanilla3)^0.5)-SUM($J666:P666),('RFM input'!$J$373*(1+vanilla3)^0.5)/A43stdlife))</f>
        <v>0</v>
      </c>
      <c r="R666" s="60"/>
      <c r="S666" s="94"/>
      <c r="T666" s="94"/>
      <c r="U666" s="94"/>
      <c r="V666" s="94"/>
      <c r="W666" s="94"/>
      <c r="X666" s="94"/>
      <c r="Y666" s="94"/>
      <c r="Z666" s="94"/>
      <c r="AA666" s="249"/>
    </row>
    <row r="667" spans="1:27" ht="12.75" hidden="1" customHeight="1" outlineLevel="2">
      <c r="A667" s="4"/>
      <c r="B667" s="4"/>
      <c r="C667" s="4"/>
      <c r="D667" s="19"/>
      <c r="E667" s="1292"/>
      <c r="F667" s="78">
        <v>4</v>
      </c>
      <c r="G667" s="112"/>
      <c r="H667" s="134"/>
      <c r="I667" s="136"/>
      <c r="J667" s="136"/>
      <c r="K667" s="135"/>
      <c r="L667" s="60">
        <f>IF(A43stdlife="n/a","n/a",IF(L$3&gt;(A43stdlife+$F667),('RFM input'!$K$373*(1+vanilla4)^0.5)-SUM($K667:K667),('RFM input'!$K$373*(1+vanilla4)^0.5)/A43stdlife))</f>
        <v>0</v>
      </c>
      <c r="M667" s="60">
        <f>IF(A43stdlife="n/a","n/a",IF(M$3&gt;(A43stdlife+$F667),('RFM input'!$K$373*(1+vanilla4)^0.5)-SUM($K667:L667),('RFM input'!$K$373*(1+vanilla4)^0.5)/A43stdlife))</f>
        <v>0</v>
      </c>
      <c r="N667" s="60">
        <f>IF(A43stdlife="n/a","n/a",IF(N$3&gt;(A43stdlife+$F667),('RFM input'!$K$373*(1+vanilla4)^0.5)-SUM($K667:M667),('RFM input'!$K$373*(1+vanilla4)^0.5)/A43stdlife))</f>
        <v>0</v>
      </c>
      <c r="O667" s="60">
        <f>IF(A43stdlife="n/a","n/a",IF(O$3&gt;(A43stdlife+$F667),('RFM input'!$K$373*(1+vanilla4)^0.5)-SUM($K667:N667),('RFM input'!$K$373*(1+vanilla4)^0.5)/A43stdlife))</f>
        <v>0</v>
      </c>
      <c r="P667" s="60">
        <f>IF(A43stdlife="n/a","n/a",IF(P$3&gt;(A43stdlife+$F667),('RFM input'!$K$373*(1+vanilla4)^0.5)-SUM($K667:O667),('RFM input'!$K$373*(1+vanilla4)^0.5)/A43stdlife))</f>
        <v>0</v>
      </c>
      <c r="Q667" s="60">
        <f>IF(A43stdlife="n/a","n/a",IF(Q$3&gt;(A43stdlife+$F667),('RFM input'!$K$373*(1+vanilla4)^0.5)-SUM($K667:P667),('RFM input'!$K$373*(1+vanilla4)^0.5)/A43stdlife))</f>
        <v>0</v>
      </c>
      <c r="R667" s="60"/>
      <c r="S667" s="94"/>
      <c r="T667" s="94"/>
      <c r="U667" s="94"/>
      <c r="V667" s="94"/>
      <c r="W667" s="94"/>
      <c r="X667" s="94"/>
      <c r="Y667" s="94"/>
      <c r="Z667" s="94"/>
      <c r="AA667" s="249"/>
    </row>
    <row r="668" spans="1:27" ht="12.75" hidden="1" customHeight="1" outlineLevel="2">
      <c r="A668" s="4"/>
      <c r="B668" s="4"/>
      <c r="C668" s="4"/>
      <c r="D668" s="19"/>
      <c r="E668" s="1292"/>
      <c r="F668" s="78">
        <v>5</v>
      </c>
      <c r="G668" s="20"/>
      <c r="H668" s="134"/>
      <c r="I668" s="136"/>
      <c r="J668" s="136"/>
      <c r="K668" s="136"/>
      <c r="L668" s="135"/>
      <c r="M668" s="60">
        <f>IF(A43stdlife="n/a","n/a",IF(M$3&gt;(A43stdlife+$F668),('RFM input'!$L$373*(1+vanilla5)^0.5)-SUM($L668:L668),('RFM input'!$L$373*(1+vanilla5)^0.5)/A43stdlife))</f>
        <v>0</v>
      </c>
      <c r="N668" s="60">
        <f>IF(A43stdlife="n/a","n/a",IF(N$3&gt;(A43stdlife+$F668),('RFM input'!$L$373*(1+vanilla5)^0.5)-SUM($L668:M668),('RFM input'!$L$373*(1+vanilla5)^0.5)/A43stdlife))</f>
        <v>0</v>
      </c>
      <c r="O668" s="60">
        <f>IF(A43stdlife="n/a","n/a",IF(O$3&gt;(A43stdlife+$F668),('RFM input'!$L$373*(1+vanilla5)^0.5)-SUM($L668:N668),('RFM input'!$L$373*(1+vanilla5)^0.5)/A43stdlife))</f>
        <v>0</v>
      </c>
      <c r="P668" s="60">
        <f>IF(A43stdlife="n/a","n/a",IF(P$3&gt;(A43stdlife+$F668),('RFM input'!$L$373*(1+vanilla5)^0.5)-SUM($L668:O668),('RFM input'!$L$373*(1+vanilla5)^0.5)/A43stdlife))</f>
        <v>0</v>
      </c>
      <c r="Q668" s="60">
        <f>IF(A43stdlife="n/a","n/a",IF(Q$3&gt;(A43stdlife+$F668),('RFM input'!$L$373*(1+vanilla5)^0.5)-SUM($L668:P668),('RFM input'!$L$373*(1+vanilla5)^0.5)/A43stdlife))</f>
        <v>0</v>
      </c>
      <c r="R668" s="60"/>
      <c r="S668" s="94"/>
      <c r="T668" s="94"/>
      <c r="U668" s="94"/>
      <c r="V668" s="94"/>
      <c r="W668" s="94"/>
      <c r="X668" s="94"/>
      <c r="Y668" s="94"/>
      <c r="Z668" s="94"/>
      <c r="AA668" s="249"/>
    </row>
    <row r="669" spans="1:27" ht="12.75" hidden="1" customHeight="1" outlineLevel="2">
      <c r="A669" s="4"/>
      <c r="B669" s="4"/>
      <c r="C669" s="4"/>
      <c r="D669" s="19"/>
      <c r="E669" s="1292"/>
      <c r="F669" s="78">
        <v>6</v>
      </c>
      <c r="G669" s="20"/>
      <c r="H669" s="134"/>
      <c r="I669" s="136"/>
      <c r="J669" s="136"/>
      <c r="K669" s="136"/>
      <c r="L669" s="136"/>
      <c r="M669" s="135"/>
      <c r="N669" s="60">
        <f>IF(A43stdlife="n/a","n/a",IF(N$3&gt;(A43stdlife+$F669),('RFM input'!$M$373*(1+vanilla6)^0.5)-SUM($M669:M669),('RFM input'!$M$373*(1+vanilla6)^0.5)/A43stdlife))</f>
        <v>0</v>
      </c>
      <c r="O669" s="60">
        <f>IF(A43stdlife="n/a","n/a",IF(O$3&gt;(A43stdlife+$F669),('RFM input'!$M$373*(1+vanilla6)^0.5)-SUM($M669:N669),('RFM input'!$M$373*(1+vanilla6)^0.5)/A43stdlife))</f>
        <v>0</v>
      </c>
      <c r="P669" s="60">
        <f>IF(A43stdlife="n/a","n/a",IF(P$3&gt;(A43stdlife+$F669),('RFM input'!$M$373*(1+vanilla6)^0.5)-SUM($M669:O669),('RFM input'!$M$373*(1+vanilla6)^0.5)/A43stdlife))</f>
        <v>0</v>
      </c>
      <c r="Q669" s="60">
        <f>IF(A43stdlife="n/a","n/a",IF(Q$3&gt;(A43stdlife+$F669),('RFM input'!$M$373*(1+vanilla6)^0.5)-SUM($M669:P669),('RFM input'!$M$373*(1+vanilla6)^0.5)/A43stdlife))</f>
        <v>0</v>
      </c>
      <c r="R669" s="60"/>
      <c r="S669" s="94"/>
      <c r="T669" s="94"/>
      <c r="U669" s="94"/>
      <c r="V669" s="94"/>
      <c r="W669" s="94"/>
      <c r="X669" s="94"/>
      <c r="Y669" s="94"/>
      <c r="Z669" s="94"/>
      <c r="AA669" s="249"/>
    </row>
    <row r="670" spans="1:27" ht="12.75" hidden="1" customHeight="1" outlineLevel="2">
      <c r="A670" s="4"/>
      <c r="B670" s="4"/>
      <c r="C670" s="4"/>
      <c r="D670" s="19"/>
      <c r="E670" s="1292"/>
      <c r="F670" s="78">
        <v>7</v>
      </c>
      <c r="G670" s="20"/>
      <c r="H670" s="134"/>
      <c r="I670" s="136"/>
      <c r="J670" s="136"/>
      <c r="K670" s="136"/>
      <c r="L670" s="136"/>
      <c r="M670" s="136"/>
      <c r="N670" s="135"/>
      <c r="O670" s="60">
        <f>IF(A43stdlife="n/a","n/a",IF(O$3&gt;(A43stdlife+$F670),('RFM input'!N$373*(1+vanilla7)^0.5)-SUM($N670:N670),('RFM input'!$N$373*(1+vanilla7)^0.5)/A43stdlife))</f>
        <v>0</v>
      </c>
      <c r="P670" s="60">
        <f>IF(A43stdlife="n/a","n/a",IF(P$3&gt;(A43stdlife+$F670),('RFM input'!O$373*(1+vanilla7)^0.5)-SUM($N670:O670),('RFM input'!$N$373*(1+vanilla7)^0.5)/A43stdlife))</f>
        <v>0</v>
      </c>
      <c r="Q670" s="60">
        <f>IF(A43stdlife="n/a","n/a",IF(Q$3&gt;(A43stdlife+$F670),('RFM input'!P$373*(1+vanilla7)^0.5)-SUM($N670:P670),('RFM input'!$N$373*(1+vanilla7)^0.5)/A43stdlife))</f>
        <v>0</v>
      </c>
      <c r="R670" s="60"/>
      <c r="S670" s="94"/>
      <c r="T670" s="94"/>
      <c r="U670" s="94"/>
      <c r="V670" s="94"/>
      <c r="W670" s="94"/>
      <c r="X670" s="94"/>
      <c r="Y670" s="94"/>
      <c r="Z670" s="94"/>
      <c r="AA670" s="249"/>
    </row>
    <row r="671" spans="1:27" ht="12.75" hidden="1" customHeight="1" outlineLevel="2">
      <c r="A671" s="4"/>
      <c r="B671" s="4"/>
      <c r="C671" s="4"/>
      <c r="D671" s="19"/>
      <c r="E671" s="1292"/>
      <c r="F671" s="78">
        <v>8</v>
      </c>
      <c r="G671" s="20"/>
      <c r="H671" s="134"/>
      <c r="I671" s="136"/>
      <c r="J671" s="136"/>
      <c r="K671" s="136"/>
      <c r="L671" s="136"/>
      <c r="M671" s="136"/>
      <c r="N671" s="136"/>
      <c r="O671" s="135"/>
      <c r="P671" s="60">
        <f>IF(A43stdlife="n/a","n/a",IF(P$3&gt;(A43stdlife+$F671),('RFM input'!$O$373*(1+vanilla8)^0.5)-SUM($O671:O671),('RFM input'!$O$373*(1+vanilla8)^0.5)/A43stdlife))</f>
        <v>0</v>
      </c>
      <c r="Q671" s="60">
        <f>IF(A43stdlife="n/a","n/a",IF(Q$3&gt;(A43stdlife+$F671),('RFM input'!$O$373*(1+vanilla8)^0.5)-SUM($O671:P671),('RFM input'!$O$373*(1+vanilla8)^0.5)/A43stdlife))</f>
        <v>0</v>
      </c>
      <c r="R671" s="60"/>
      <c r="S671" s="94"/>
      <c r="T671" s="94"/>
      <c r="U671" s="94"/>
      <c r="V671" s="94"/>
      <c r="W671" s="94"/>
      <c r="X671" s="94"/>
      <c r="Y671" s="94"/>
      <c r="Z671" s="94"/>
      <c r="AA671" s="249"/>
    </row>
    <row r="672" spans="1:27" ht="12.75" hidden="1" customHeight="1" outlineLevel="2">
      <c r="A672" s="4"/>
      <c r="B672" s="4"/>
      <c r="C672" s="4"/>
      <c r="D672" s="19"/>
      <c r="E672" s="1292"/>
      <c r="F672" s="78">
        <v>9</v>
      </c>
      <c r="G672" s="20"/>
      <c r="H672" s="134"/>
      <c r="I672" s="136"/>
      <c r="J672" s="136"/>
      <c r="K672" s="136"/>
      <c r="L672" s="136"/>
      <c r="M672" s="136"/>
      <c r="N672" s="136"/>
      <c r="O672" s="136"/>
      <c r="P672" s="135"/>
      <c r="Q672" s="60">
        <f>IF(A43stdlife="n/a","n/a",IF(Q$3&gt;(A43stdlife+$F672),('RFM input'!$P$373*(1+vanilla9)^0.5)-SUM($P672:P672),('RFM input'!$P$373*(1+vanilla9)^0.5)/A43stdlife))</f>
        <v>0</v>
      </c>
      <c r="R672" s="60"/>
      <c r="S672" s="94"/>
      <c r="T672" s="94"/>
      <c r="U672" s="94"/>
      <c r="V672" s="94"/>
      <c r="W672" s="94"/>
      <c r="X672" s="94"/>
      <c r="Y672" s="94"/>
      <c r="Z672" s="94"/>
      <c r="AA672" s="249"/>
    </row>
    <row r="673" spans="1:27" ht="12.75" hidden="1" customHeight="1" outlineLevel="2">
      <c r="A673" s="4"/>
      <c r="B673" s="4"/>
      <c r="C673" s="4"/>
      <c r="D673" s="19"/>
      <c r="E673" s="1292"/>
      <c r="F673" s="79">
        <v>10</v>
      </c>
      <c r="G673" s="20"/>
      <c r="H673" s="134"/>
      <c r="I673" s="136"/>
      <c r="J673" s="136"/>
      <c r="K673" s="136"/>
      <c r="L673" s="136"/>
      <c r="M673" s="136"/>
      <c r="N673" s="136"/>
      <c r="O673" s="136"/>
      <c r="P673" s="136"/>
      <c r="Q673" s="135"/>
      <c r="R673" s="60"/>
      <c r="S673" s="94"/>
      <c r="T673" s="94"/>
      <c r="U673" s="94"/>
      <c r="V673" s="94"/>
      <c r="W673" s="94"/>
      <c r="X673" s="94"/>
      <c r="Y673" s="94"/>
      <c r="Z673" s="94"/>
      <c r="AA673" s="249"/>
    </row>
    <row r="674" spans="1:27" hidden="1" outlineLevel="1" collapsed="1">
      <c r="A674" s="4"/>
      <c r="B674" s="4"/>
      <c r="C674" s="4"/>
      <c r="D674" s="218">
        <f>Asset43</f>
        <v>0</v>
      </c>
      <c r="E674" s="4"/>
      <c r="F674" s="4"/>
      <c r="G674" s="112"/>
      <c r="H674" s="435">
        <f>IF('RFM input'!$E$396='RFM input'!$G$395,-'RFM input'!H$443,-SUM(H662:H673))</f>
        <v>0</v>
      </c>
      <c r="I674" s="435">
        <f>IF('RFM input'!$E$396='RFM input'!$G$395,-'RFM input'!I$443,-SUM(I662:I673))</f>
        <v>0</v>
      </c>
      <c r="J674" s="435">
        <f>IF(COUNT($H674:I674)&gt;='RFM input'!$AA$7,0,IF('RFM input'!$E$396='RFM input'!$G$395,-'RFM input'!J$443,-SUM(J662:J673)))</f>
        <v>0</v>
      </c>
      <c r="K674" s="435">
        <f>IF(COUNT($H674:J674)&gt;='RFM input'!$AA$7,0,IF('RFM input'!$E$396='RFM input'!$G$395,-'RFM input'!K$443,-SUM(K662:K673)))</f>
        <v>0</v>
      </c>
      <c r="L674" s="435">
        <f>IF(COUNT($H674:K674)&gt;='RFM input'!$AA$7,0,IF('RFM input'!$E$396='RFM input'!$G$395,-'RFM input'!L$443,-SUM(L662:L673)))</f>
        <v>0</v>
      </c>
      <c r="M674" s="435">
        <f>IF(COUNT($H674:L674)&gt;='RFM input'!$AA$7,0,IF('RFM input'!$E$396='RFM input'!$G$395,-'RFM input'!M$443,-SUM(M662:M673)))</f>
        <v>0</v>
      </c>
      <c r="N674" s="435">
        <f>IF(COUNT($H674:M674)&gt;='RFM input'!$AA$7,0,IF('RFM input'!$E$396='RFM input'!$G$395,-'RFM input'!N$443,-SUM(N662:N673)))</f>
        <v>0</v>
      </c>
      <c r="O674" s="435">
        <f>IF(COUNT($H674:N674)&gt;='RFM input'!$AA$7,0,IF('RFM input'!$E$396='RFM input'!$G$395,-'RFM input'!O$443,-SUM(O662:O673)))</f>
        <v>0</v>
      </c>
      <c r="P674" s="435">
        <f>IF(COUNT($H674:O674)&gt;='RFM input'!$AA$7,0,IF('RFM input'!$E$396='RFM input'!$G$395,-'RFM input'!P$443,-SUM(P662:P673)))</f>
        <v>0</v>
      </c>
      <c r="Q674" s="435">
        <f>IF(COUNT($H674:P674)&gt;='RFM input'!$AA$7,0,IF('RFM input'!$E$396='RFM input'!$G$395,-'RFM input'!Q$443,-SUM(Q662:Q673)))</f>
        <v>0</v>
      </c>
      <c r="R674" s="58"/>
      <c r="S674" s="96"/>
      <c r="T674" s="96"/>
      <c r="U674" s="96"/>
      <c r="V674" s="96"/>
      <c r="W674" s="96"/>
      <c r="X674" s="96"/>
      <c r="Y674" s="96"/>
      <c r="Z674" s="96"/>
      <c r="AA674" s="249"/>
    </row>
    <row r="675" spans="1:27" ht="12.75" hidden="1" customHeight="1" outlineLevel="2">
      <c r="A675" s="4"/>
      <c r="B675" s="4"/>
      <c r="C675" s="219">
        <f>Asset44</f>
        <v>0</v>
      </c>
      <c r="D675" s="146"/>
      <c r="E675" s="25" t="s">
        <v>23</v>
      </c>
      <c r="F675" s="24"/>
      <c r="G675" s="167"/>
      <c r="H675" s="436">
        <f>IF(H$3&gt;A44remlife,A44value-SUM($G675:G675),IF(A44remlife="N/A","n/a",A44value/A44remlife))</f>
        <v>0</v>
      </c>
      <c r="I675" s="436">
        <f>IF(I$3&gt;A44remlife,A44value-SUM($G675:H675),IF(A44remlife="N/A","n/a",A44value/A44remlife))</f>
        <v>0</v>
      </c>
      <c r="J675" s="436">
        <f>IF(J$3&gt;A44remlife,A44value-SUM($G675:I675),IF(A44remlife="N/A","n/a",A44value/A44remlife))</f>
        <v>0</v>
      </c>
      <c r="K675" s="436">
        <f>IF(K$3&gt;A44remlife,A44value-SUM($G675:J675),IF(A44remlife="N/A","n/a",A44value/A44remlife))</f>
        <v>0</v>
      </c>
      <c r="L675" s="436">
        <f>IF(L$3&gt;A44remlife,A44value-SUM($G675:K675),IF(A44remlife="N/A","n/a",A44value/A44remlife))</f>
        <v>0</v>
      </c>
      <c r="M675" s="436">
        <f>IF(M$3&gt;A44remlife,A44value-SUM($G675:L675),IF(A44remlife="N/A","n/a",A44value/A44remlife))</f>
        <v>0</v>
      </c>
      <c r="N675" s="436">
        <f>IF(N$3&gt;A44remlife,A44value-SUM($G675:M675),IF(A44remlife="N/A","n/a",A44value/A44remlife))</f>
        <v>0</v>
      </c>
      <c r="O675" s="436">
        <f>IF(O$3&gt;A44remlife,A44value-SUM($G675:N675),IF(A44remlife="N/A","n/a",A44value/A44remlife))</f>
        <v>0</v>
      </c>
      <c r="P675" s="436">
        <f>IF(P$3&gt;A44remlife,A44value-SUM($G675:O675),IF(A44remlife="N/A","n/a",A44value/A44remlife))</f>
        <v>0</v>
      </c>
      <c r="Q675" s="436">
        <f>IF(Q$3&gt;A44remlife,A44value-SUM($G675:P675),IF(A44remlife="N/A","n/a",A44value/A44remlife))</f>
        <v>0</v>
      </c>
      <c r="R675" s="59"/>
      <c r="S675" s="94"/>
      <c r="T675" s="94"/>
      <c r="U675" s="94"/>
      <c r="V675" s="94"/>
      <c r="W675" s="94"/>
      <c r="X675" s="94"/>
      <c r="Y675" s="94"/>
      <c r="Z675" s="94"/>
      <c r="AA675" s="249"/>
    </row>
    <row r="676" spans="1:27" ht="12.75" hidden="1" customHeight="1" outlineLevel="2">
      <c r="A676" s="4"/>
      <c r="B676" s="4"/>
      <c r="C676" s="4"/>
      <c r="D676" s="19"/>
      <c r="E676" s="1291" t="s">
        <v>50</v>
      </c>
      <c r="F676" s="78"/>
      <c r="G676" s="112"/>
      <c r="H676" s="434"/>
      <c r="I676" s="434"/>
      <c r="J676" s="434"/>
      <c r="K676" s="434"/>
      <c r="L676" s="434"/>
      <c r="M676" s="437"/>
      <c r="N676" s="438"/>
      <c r="O676" s="434"/>
      <c r="P676" s="434"/>
      <c r="Q676" s="434"/>
      <c r="R676" s="60"/>
      <c r="S676" s="94"/>
      <c r="T676" s="94"/>
      <c r="U676" s="94"/>
      <c r="V676" s="94"/>
      <c r="W676" s="94"/>
      <c r="X676" s="94"/>
      <c r="Y676" s="94"/>
      <c r="Z676" s="94"/>
      <c r="AA676" s="249"/>
    </row>
    <row r="677" spans="1:27" ht="12.75" hidden="1" customHeight="1" outlineLevel="2">
      <c r="A677" s="4"/>
      <c r="B677" s="4"/>
      <c r="C677" s="4"/>
      <c r="D677" s="19"/>
      <c r="E677" s="1292"/>
      <c r="F677" s="78">
        <v>1</v>
      </c>
      <c r="G677" s="112"/>
      <c r="H677" s="133"/>
      <c r="I677" s="60">
        <f>IF(A44stdlife="n/a","n/a",IF(I$3&gt;(A44stdlife+$F677),('RFM input'!$H$374*(1+vanilla1)^0.5)-SUM($H677:H677),('RFM input'!$H$374*(1+vanilla1)^0.5)/A44stdlife))</f>
        <v>0</v>
      </c>
      <c r="J677" s="60">
        <f>IF(A44stdlife="n/a","n/a",IF(J$3&gt;(A44stdlife+$F677),('RFM input'!$H$374*(1+vanilla1)^0.5)-SUM($H677:I677),('RFM input'!$H$374*(1+vanilla1)^0.5)/A44stdlife))</f>
        <v>0</v>
      </c>
      <c r="K677" s="60">
        <f>IF(A44stdlife="n/a","n/a",IF(K$3&gt;(A44stdlife+$F677),('RFM input'!$H$374*(1+vanilla1)^0.5)-SUM($H677:J677),('RFM input'!$H$374*(1+vanilla1)^0.5)/A44stdlife))</f>
        <v>0</v>
      </c>
      <c r="L677" s="60">
        <f>IF(A44stdlife="n/a","n/a",IF(L$3&gt;(A44stdlife+$F677),('RFM input'!$H$374*(1+vanilla1)^0.5)-SUM($H677:K677),('RFM input'!$H$374*(1+vanilla1)^0.5)/A44stdlife))</f>
        <v>0</v>
      </c>
      <c r="M677" s="60">
        <f>IF(A44stdlife="n/a","n/a",IF(M$3&gt;(A44stdlife+$F677),('RFM input'!$H$374*(1+vanilla1)^0.5)-SUM($H677:L677),('RFM input'!$H$374*(1+vanilla1)^0.5)/A44stdlife))</f>
        <v>0</v>
      </c>
      <c r="N677" s="60">
        <f>IF(A44stdlife="n/a","n/a",IF(N$3&gt;(A44stdlife+$F677),('RFM input'!$H$374*(1+vanilla1)^0.5)-SUM($H677:M677),('RFM input'!$H$374*(1+vanilla1)^0.5)/A44stdlife))</f>
        <v>0</v>
      </c>
      <c r="O677" s="60">
        <f>IF(A44stdlife="n/a","n/a",IF(O$3&gt;(A44stdlife+$F677),('RFM input'!$H$374*(1+vanilla1)^0.5)-SUM($H677:N677),('RFM input'!$H$374*(1+vanilla1)^0.5)/A44stdlife))</f>
        <v>0</v>
      </c>
      <c r="P677" s="60">
        <f>IF(A44stdlife="n/a","n/a",IF(P$3&gt;(A44stdlife+$F677),('RFM input'!$H$374*(1+vanilla1)^0.5)-SUM($H677:O677),('RFM input'!$H$374*(1+vanilla1)^0.5)/A44stdlife))</f>
        <v>0</v>
      </c>
      <c r="Q677" s="60">
        <f>IF(A44stdlife="n/a","n/a",IF(Q$3&gt;(A44stdlife+$F677),('RFM input'!$H$374*(1+vanilla1)^0.5)-SUM($H677:P677),('RFM input'!$H$374*(1+vanilla1)^0.5)/A44stdlife))</f>
        <v>0</v>
      </c>
      <c r="R677" s="60"/>
      <c r="S677" s="94"/>
      <c r="T677" s="94"/>
      <c r="U677" s="94"/>
      <c r="V677" s="94"/>
      <c r="W677" s="94"/>
      <c r="X677" s="94"/>
      <c r="Y677" s="94"/>
      <c r="Z677" s="94"/>
      <c r="AA677" s="249"/>
    </row>
    <row r="678" spans="1:27" ht="12.75" hidden="1" customHeight="1" outlineLevel="2">
      <c r="A678" s="4"/>
      <c r="B678" s="4"/>
      <c r="C678" s="4"/>
      <c r="D678" s="19"/>
      <c r="E678" s="1292"/>
      <c r="F678" s="78">
        <v>2</v>
      </c>
      <c r="G678" s="112"/>
      <c r="H678" s="134"/>
      <c r="I678" s="135"/>
      <c r="J678" s="60">
        <f>IF(A44stdlife="n/a","n/a",IF(J$3&gt;(A44stdlife+$F678),('RFM input'!$I$374*(1+vanilla2)^0.5)-SUM($I678:I678),('RFM input'!$I$374*(1+vanilla2)^0.5)/A44stdlife))</f>
        <v>0</v>
      </c>
      <c r="K678" s="60">
        <f>IF(A44stdlife="n/a","n/a",IF(K$3&gt;(A44stdlife+$F678),('RFM input'!$I$374*(1+vanilla2)^0.5)-SUM($I678:J678),('RFM input'!$I$374*(1+vanilla2)^0.5)/A44stdlife))</f>
        <v>0</v>
      </c>
      <c r="L678" s="60">
        <f>IF(A44stdlife="n/a","n/a",IF(L$3&gt;(A44stdlife+$F678),('RFM input'!$I$374*(1+vanilla2)^0.5)-SUM($I678:K678),('RFM input'!$I$374*(1+vanilla2)^0.5)/A44stdlife))</f>
        <v>0</v>
      </c>
      <c r="M678" s="60">
        <f>IF(A44stdlife="n/a","n/a",IF(M$3&gt;(A44stdlife+$F678),('RFM input'!$I$374*(1+vanilla2)^0.5)-SUM($I678:L678),('RFM input'!$I$374*(1+vanilla2)^0.5)/A44stdlife))</f>
        <v>0</v>
      </c>
      <c r="N678" s="60">
        <f>IF(A44stdlife="n/a","n/a",IF(N$3&gt;(A44stdlife+$F678),('RFM input'!$I$374*(1+vanilla2)^0.5)-SUM($I678:M678),('RFM input'!$I$374*(1+vanilla2)^0.5)/A44stdlife))</f>
        <v>0</v>
      </c>
      <c r="O678" s="60">
        <f>IF(A44stdlife="n/a","n/a",IF(O$3&gt;(A44stdlife+$F678),('RFM input'!$I$374*(1+vanilla2)^0.5)-SUM($I678:N678),('RFM input'!$I$374*(1+vanilla2)^0.5)/A44stdlife))</f>
        <v>0</v>
      </c>
      <c r="P678" s="60">
        <f>IF(A44stdlife="n/a","n/a",IF(P$3&gt;(A44stdlife+$F678),('RFM input'!$I$374*(1+vanilla2)^0.5)-SUM($I678:O678),('RFM input'!$I$374*(1+vanilla2)^0.5)/A44stdlife))</f>
        <v>0</v>
      </c>
      <c r="Q678" s="60">
        <f>IF(A44stdlife="n/a","n/a",IF(Q$3&gt;(A44stdlife+$F678),('RFM input'!$I$374*(1+vanilla2)^0.5)-SUM($I678:P678),('RFM input'!$I$374*(1+vanilla2)^0.5)/A44stdlife))</f>
        <v>0</v>
      </c>
      <c r="R678" s="60"/>
      <c r="S678" s="94"/>
      <c r="T678" s="94"/>
      <c r="U678" s="94"/>
      <c r="V678" s="94"/>
      <c r="W678" s="94"/>
      <c r="X678" s="94"/>
      <c r="Y678" s="94"/>
      <c r="Z678" s="94"/>
      <c r="AA678" s="249"/>
    </row>
    <row r="679" spans="1:27" ht="12.75" hidden="1" customHeight="1" outlineLevel="2">
      <c r="A679" s="4"/>
      <c r="B679" s="4"/>
      <c r="C679" s="4"/>
      <c r="D679" s="19"/>
      <c r="E679" s="1292"/>
      <c r="F679" s="78">
        <v>3</v>
      </c>
      <c r="G679" s="112"/>
      <c r="H679" s="134"/>
      <c r="I679" s="136"/>
      <c r="J679" s="135"/>
      <c r="K679" s="60">
        <f>IF(A44stdlife="n/a","n/a",IF(K$3&gt;(A44stdlife+$F679),('RFM input'!$J$374*(1+vanilla3)^0.5)-SUM($J679:J679),('RFM input'!$J$374*(1+vanilla3)^0.5)/A44stdlife))</f>
        <v>0</v>
      </c>
      <c r="L679" s="60">
        <f>IF(A44stdlife="n/a","n/a",IF(L$3&gt;(A44stdlife+$F679),('RFM input'!$J$374*(1+vanilla3)^0.5)-SUM($J679:K679),('RFM input'!$J$374*(1+vanilla3)^0.5)/A44stdlife))</f>
        <v>0</v>
      </c>
      <c r="M679" s="60">
        <f>IF(A44stdlife="n/a","n/a",IF(M$3&gt;(A44stdlife+$F679),('RFM input'!$J$374*(1+vanilla3)^0.5)-SUM($J679:L679),('RFM input'!$J$374*(1+vanilla3)^0.5)/A44stdlife))</f>
        <v>0</v>
      </c>
      <c r="N679" s="60">
        <f>IF(A44stdlife="n/a","n/a",IF(N$3&gt;(A44stdlife+$F679),('RFM input'!$J$374*(1+vanilla3)^0.5)-SUM($J679:M679),('RFM input'!$J$374*(1+vanilla3)^0.5)/A44stdlife))</f>
        <v>0</v>
      </c>
      <c r="O679" s="60">
        <f>IF(A44stdlife="n/a","n/a",IF(O$3&gt;(A44stdlife+$F679),('RFM input'!$J$374*(1+vanilla3)^0.5)-SUM($J679:N679),('RFM input'!$J$374*(1+vanilla3)^0.5)/A44stdlife))</f>
        <v>0</v>
      </c>
      <c r="P679" s="60">
        <f>IF(A44stdlife="n/a","n/a",IF(P$3&gt;(A44stdlife+$F679),('RFM input'!$J$374*(1+vanilla3)^0.5)-SUM($J679:O679),('RFM input'!$J$374*(1+vanilla3)^0.5)/A44stdlife))</f>
        <v>0</v>
      </c>
      <c r="Q679" s="60">
        <f>IF(A44stdlife="n/a","n/a",IF(Q$3&gt;(A44stdlife+$F679),('RFM input'!$J$374*(1+vanilla3)^0.5)-SUM($J679:P679),('RFM input'!$J$374*(1+vanilla3)^0.5)/A44stdlife))</f>
        <v>0</v>
      </c>
      <c r="R679" s="60"/>
      <c r="S679" s="94"/>
      <c r="T679" s="94"/>
      <c r="U679" s="94"/>
      <c r="V679" s="94"/>
      <c r="W679" s="94"/>
      <c r="X679" s="94"/>
      <c r="Y679" s="94"/>
      <c r="Z679" s="94"/>
      <c r="AA679" s="249"/>
    </row>
    <row r="680" spans="1:27" ht="12.75" hidden="1" customHeight="1" outlineLevel="2">
      <c r="A680" s="4"/>
      <c r="B680" s="4"/>
      <c r="C680" s="4"/>
      <c r="D680" s="19"/>
      <c r="E680" s="1292"/>
      <c r="F680" s="78">
        <v>4</v>
      </c>
      <c r="G680" s="112"/>
      <c r="H680" s="134"/>
      <c r="I680" s="136"/>
      <c r="J680" s="136"/>
      <c r="K680" s="135"/>
      <c r="L680" s="60">
        <f>IF(A44stdlife="n/a","n/a",IF(L$3&gt;(A44stdlife+$F680),('RFM input'!$K$374*(1+vanilla4)^0.5)-SUM($K680:K680),('RFM input'!$K$374*(1+vanilla4)^0.5)/A44stdlife))</f>
        <v>0</v>
      </c>
      <c r="M680" s="60">
        <f>IF(A44stdlife="n/a","n/a",IF(M$3&gt;(A44stdlife+$F680),('RFM input'!$K$374*(1+vanilla4)^0.5)-SUM($K680:L680),('RFM input'!$K$374*(1+vanilla4)^0.5)/A44stdlife))</f>
        <v>0</v>
      </c>
      <c r="N680" s="60">
        <f>IF(A44stdlife="n/a","n/a",IF(N$3&gt;(A44stdlife+$F680),('RFM input'!$K$374*(1+vanilla4)^0.5)-SUM($K680:M680),('RFM input'!$K$374*(1+vanilla4)^0.5)/A44stdlife))</f>
        <v>0</v>
      </c>
      <c r="O680" s="60">
        <f>IF(A44stdlife="n/a","n/a",IF(O$3&gt;(A44stdlife+$F680),('RFM input'!$K$374*(1+vanilla4)^0.5)-SUM($K680:N680),('RFM input'!$K$374*(1+vanilla4)^0.5)/A44stdlife))</f>
        <v>0</v>
      </c>
      <c r="P680" s="60">
        <f>IF(A44stdlife="n/a","n/a",IF(P$3&gt;(A44stdlife+$F680),('RFM input'!$K$374*(1+vanilla4)^0.5)-SUM($K680:O680),('RFM input'!$K$374*(1+vanilla4)^0.5)/A44stdlife))</f>
        <v>0</v>
      </c>
      <c r="Q680" s="60">
        <f>IF(A44stdlife="n/a","n/a",IF(Q$3&gt;(A44stdlife+$F680),('RFM input'!$K$374*(1+vanilla4)^0.5)-SUM($K680:P680),('RFM input'!$K$374*(1+vanilla4)^0.5)/A44stdlife))</f>
        <v>0</v>
      </c>
      <c r="R680" s="60"/>
      <c r="S680" s="94"/>
      <c r="T680" s="94"/>
      <c r="U680" s="94"/>
      <c r="V680" s="94"/>
      <c r="W680" s="94"/>
      <c r="X680" s="94"/>
      <c r="Y680" s="94"/>
      <c r="Z680" s="94"/>
      <c r="AA680" s="249"/>
    </row>
    <row r="681" spans="1:27" ht="12.75" hidden="1" customHeight="1" outlineLevel="2">
      <c r="A681" s="4"/>
      <c r="B681" s="4"/>
      <c r="C681" s="4"/>
      <c r="D681" s="19"/>
      <c r="E681" s="1292"/>
      <c r="F681" s="78">
        <v>5</v>
      </c>
      <c r="G681" s="20"/>
      <c r="H681" s="134"/>
      <c r="I681" s="136"/>
      <c r="J681" s="136"/>
      <c r="K681" s="136"/>
      <c r="L681" s="135"/>
      <c r="M681" s="60">
        <f>IF(A44stdlife="n/a","n/a",IF(M$3&gt;(A44stdlife+$F681),('RFM input'!$L$374*(1+vanilla5)^0.5)-SUM($L681:L681),('RFM input'!$L$374*(1+vanilla5)^0.5)/A44stdlife))</f>
        <v>0</v>
      </c>
      <c r="N681" s="60">
        <f>IF(A44stdlife="n/a","n/a",IF(N$3&gt;(A44stdlife+$F681),('RFM input'!$L$374*(1+vanilla5)^0.5)-SUM($L681:M681),('RFM input'!$L$374*(1+vanilla5)^0.5)/A44stdlife))</f>
        <v>0</v>
      </c>
      <c r="O681" s="60">
        <f>IF(A44stdlife="n/a","n/a",IF(O$3&gt;(A44stdlife+$F681),('RFM input'!$L$374*(1+vanilla5)^0.5)-SUM($L681:N681),('RFM input'!$L$374*(1+vanilla5)^0.5)/A44stdlife))</f>
        <v>0</v>
      </c>
      <c r="P681" s="60">
        <f>IF(A44stdlife="n/a","n/a",IF(P$3&gt;(A44stdlife+$F681),('RFM input'!$L$374*(1+vanilla5)^0.5)-SUM($L681:O681),('RFM input'!$L$374*(1+vanilla5)^0.5)/A44stdlife))</f>
        <v>0</v>
      </c>
      <c r="Q681" s="60">
        <f>IF(A44stdlife="n/a","n/a",IF(Q$3&gt;(A44stdlife+$F681),('RFM input'!$L$374*(1+vanilla5)^0.5)-SUM($L681:P681),('RFM input'!$L$374*(1+vanilla5)^0.5)/A44stdlife))</f>
        <v>0</v>
      </c>
      <c r="R681" s="60"/>
      <c r="S681" s="94"/>
      <c r="T681" s="94"/>
      <c r="U681" s="94"/>
      <c r="V681" s="94"/>
      <c r="W681" s="94"/>
      <c r="X681" s="94"/>
      <c r="Y681" s="94"/>
      <c r="Z681" s="94"/>
      <c r="AA681" s="249"/>
    </row>
    <row r="682" spans="1:27" ht="12.75" hidden="1" customHeight="1" outlineLevel="2">
      <c r="A682" s="4"/>
      <c r="B682" s="4"/>
      <c r="C682" s="4"/>
      <c r="D682" s="19"/>
      <c r="E682" s="1292"/>
      <c r="F682" s="78">
        <v>6</v>
      </c>
      <c r="G682" s="20"/>
      <c r="H682" s="134"/>
      <c r="I682" s="136"/>
      <c r="J682" s="136"/>
      <c r="K682" s="136"/>
      <c r="L682" s="136"/>
      <c r="M682" s="135"/>
      <c r="N682" s="60">
        <f>IF(A44stdlife="n/a","n/a",IF(N$3&gt;(A44stdlife+$F682),('RFM input'!$M$374*(1+vanilla6)^0.5)-SUM($M682:M682),('RFM input'!$M$374*(1+vanilla6)^0.5)/A44stdlife))</f>
        <v>0</v>
      </c>
      <c r="O682" s="60">
        <f>IF(A44stdlife="n/a","n/a",IF(O$3&gt;(A44stdlife+$F682),('RFM input'!$M$374*(1+vanilla6)^0.5)-SUM($M682:N682),('RFM input'!$M$374*(1+vanilla6)^0.5)/A44stdlife))</f>
        <v>0</v>
      </c>
      <c r="P682" s="60">
        <f>IF(A44stdlife="n/a","n/a",IF(P$3&gt;(A44stdlife+$F682),('RFM input'!$M$374*(1+vanilla6)^0.5)-SUM($M682:O682),('RFM input'!$M$374*(1+vanilla6)^0.5)/A44stdlife))</f>
        <v>0</v>
      </c>
      <c r="Q682" s="60">
        <f>IF(A44stdlife="n/a","n/a",IF(Q$3&gt;(A44stdlife+$F682),('RFM input'!$M$374*(1+vanilla6)^0.5)-SUM($M682:P682),('RFM input'!$M$374*(1+vanilla6)^0.5)/A44stdlife))</f>
        <v>0</v>
      </c>
      <c r="R682" s="60"/>
      <c r="S682" s="94"/>
      <c r="T682" s="94"/>
      <c r="U682" s="94"/>
      <c r="V682" s="94"/>
      <c r="W682" s="94"/>
      <c r="X682" s="94"/>
      <c r="Y682" s="94"/>
      <c r="Z682" s="94"/>
      <c r="AA682" s="249"/>
    </row>
    <row r="683" spans="1:27" ht="12.75" hidden="1" customHeight="1" outlineLevel="2">
      <c r="A683" s="4"/>
      <c r="B683" s="4"/>
      <c r="C683" s="4"/>
      <c r="D683" s="19"/>
      <c r="E683" s="1292"/>
      <c r="F683" s="78">
        <v>7</v>
      </c>
      <c r="G683" s="20"/>
      <c r="H683" s="134"/>
      <c r="I683" s="136"/>
      <c r="J683" s="136"/>
      <c r="K683" s="136"/>
      <c r="L683" s="136"/>
      <c r="M683" s="136"/>
      <c r="N683" s="135"/>
      <c r="O683" s="60">
        <f>IF(A44stdlife="n/a","n/a",IF(O$3&gt;(A44stdlife+$F683),('RFM input'!N$374*(1+vanilla7)^0.5)-SUM($N683:N683),('RFM input'!$N$374*(1+vanilla7)^0.5)/A44stdlife))</f>
        <v>0</v>
      </c>
      <c r="P683" s="60">
        <f>IF(A44stdlife="n/a","n/a",IF(P$3&gt;(A44stdlife+$F683),('RFM input'!O$374*(1+vanilla7)^0.5)-SUM($N683:O683),('RFM input'!$N$374*(1+vanilla7)^0.5)/A44stdlife))</f>
        <v>0</v>
      </c>
      <c r="Q683" s="60">
        <f>IF(A44stdlife="n/a","n/a",IF(Q$3&gt;(A44stdlife+$F683),('RFM input'!P$374*(1+vanilla7)^0.5)-SUM($N683:P683),('RFM input'!$N$374*(1+vanilla7)^0.5)/A44stdlife))</f>
        <v>0</v>
      </c>
      <c r="R683" s="60"/>
      <c r="S683" s="94"/>
      <c r="T683" s="94"/>
      <c r="U683" s="94"/>
      <c r="V683" s="94"/>
      <c r="W683" s="94"/>
      <c r="X683" s="94"/>
      <c r="Y683" s="94"/>
      <c r="Z683" s="94"/>
      <c r="AA683" s="249"/>
    </row>
    <row r="684" spans="1:27" ht="12.75" hidden="1" customHeight="1" outlineLevel="2">
      <c r="A684" s="4"/>
      <c r="B684" s="4"/>
      <c r="C684" s="4"/>
      <c r="D684" s="19"/>
      <c r="E684" s="1292"/>
      <c r="F684" s="78">
        <v>8</v>
      </c>
      <c r="G684" s="20"/>
      <c r="H684" s="134"/>
      <c r="I684" s="136"/>
      <c r="J684" s="136"/>
      <c r="K684" s="136"/>
      <c r="L684" s="136"/>
      <c r="M684" s="136"/>
      <c r="N684" s="136"/>
      <c r="O684" s="135"/>
      <c r="P684" s="60">
        <f>IF(A44stdlife="n/a","n/a",IF(P$3&gt;(A44stdlife+$F684),('RFM input'!$O$374*(1+vanilla8)^0.5)-SUM($O684:O684),('RFM input'!$O$374*(1+vanilla8)^0.5)/A44stdlife))</f>
        <v>0</v>
      </c>
      <c r="Q684" s="60">
        <f>IF(A44stdlife="n/a","n/a",IF(Q$3&gt;(A44stdlife+$F684),('RFM input'!$O$374*(1+vanilla8)^0.5)-SUM($O684:P684),('RFM input'!$O$374*(1+vanilla8)^0.5)/A44stdlife))</f>
        <v>0</v>
      </c>
      <c r="R684" s="60"/>
      <c r="S684" s="94"/>
      <c r="T684" s="94"/>
      <c r="U684" s="94"/>
      <c r="V684" s="94"/>
      <c r="W684" s="94"/>
      <c r="X684" s="94"/>
      <c r="Y684" s="94"/>
      <c r="Z684" s="94"/>
      <c r="AA684" s="249"/>
    </row>
    <row r="685" spans="1:27" ht="12.75" hidden="1" customHeight="1" outlineLevel="2">
      <c r="A685" s="4"/>
      <c r="B685" s="4"/>
      <c r="C685" s="4"/>
      <c r="D685" s="19"/>
      <c r="E685" s="1292"/>
      <c r="F685" s="78">
        <v>9</v>
      </c>
      <c r="G685" s="20"/>
      <c r="H685" s="134"/>
      <c r="I685" s="136"/>
      <c r="J685" s="136"/>
      <c r="K685" s="136"/>
      <c r="L685" s="136"/>
      <c r="M685" s="136"/>
      <c r="N685" s="136"/>
      <c r="O685" s="136"/>
      <c r="P685" s="135"/>
      <c r="Q685" s="60">
        <f>IF(A44stdlife="n/a","n/a",IF(Q$3&gt;(A44stdlife+$F685),('RFM input'!$P$374*(1+vanilla9)^0.5)-SUM($P685:P685),('RFM input'!$P$374*(1+vanilla9)^0.5)/A44stdlife))</f>
        <v>0</v>
      </c>
      <c r="R685" s="60"/>
      <c r="S685" s="94"/>
      <c r="T685" s="94"/>
      <c r="U685" s="94"/>
      <c r="V685" s="94"/>
      <c r="W685" s="94"/>
      <c r="X685" s="94"/>
      <c r="Y685" s="94"/>
      <c r="Z685" s="94"/>
      <c r="AA685" s="249"/>
    </row>
    <row r="686" spans="1:27" ht="12.75" hidden="1" customHeight="1" outlineLevel="2">
      <c r="A686" s="4"/>
      <c r="B686" s="4"/>
      <c r="C686" s="4"/>
      <c r="D686" s="19"/>
      <c r="E686" s="1292"/>
      <c r="F686" s="79">
        <v>10</v>
      </c>
      <c r="G686" s="20"/>
      <c r="H686" s="134"/>
      <c r="I686" s="136"/>
      <c r="J686" s="136"/>
      <c r="K686" s="136"/>
      <c r="L686" s="136"/>
      <c r="M686" s="136"/>
      <c r="N686" s="136"/>
      <c r="O686" s="136"/>
      <c r="P686" s="136"/>
      <c r="Q686" s="135"/>
      <c r="R686" s="60"/>
      <c r="S686" s="94"/>
      <c r="T686" s="94"/>
      <c r="U686" s="94"/>
      <c r="V686" s="94"/>
      <c r="W686" s="94"/>
      <c r="X686" s="94"/>
      <c r="Y686" s="94"/>
      <c r="Z686" s="94"/>
      <c r="AA686" s="249"/>
    </row>
    <row r="687" spans="1:27" hidden="1" outlineLevel="1" collapsed="1">
      <c r="A687" s="4"/>
      <c r="B687" s="4"/>
      <c r="C687" s="4"/>
      <c r="D687" s="218">
        <f>Asset44</f>
        <v>0</v>
      </c>
      <c r="E687" s="4"/>
      <c r="F687" s="4"/>
      <c r="G687" s="112"/>
      <c r="H687" s="435">
        <f>IF('RFM input'!$E$396='RFM input'!$G$395,-'RFM input'!H$444,-SUM(H675:H686))</f>
        <v>0</v>
      </c>
      <c r="I687" s="435">
        <f>IF('RFM input'!$E$396='RFM input'!$G$395,-'RFM input'!I$444,-SUM(I675:I686))</f>
        <v>0</v>
      </c>
      <c r="J687" s="435">
        <f>IF(COUNT($H687:I687)&gt;='RFM input'!$AA$7,0,IF('RFM input'!$E$396='RFM input'!$G$395,-'RFM input'!J$444,-SUM(J675:J686)))</f>
        <v>0</v>
      </c>
      <c r="K687" s="435">
        <f>IF(COUNT($H687:J687)&gt;='RFM input'!$AA$7,0,IF('RFM input'!$E$396='RFM input'!$G$395,-'RFM input'!K$444,-SUM(K675:K686)))</f>
        <v>0</v>
      </c>
      <c r="L687" s="435">
        <f>IF(COUNT($H687:K687)&gt;='RFM input'!$AA$7,0,IF('RFM input'!$E$396='RFM input'!$G$395,-'RFM input'!L$444,-SUM(L675:L686)))</f>
        <v>0</v>
      </c>
      <c r="M687" s="435">
        <f>IF(COUNT($H687:L687)&gt;='RFM input'!$AA$7,0,IF('RFM input'!$E$396='RFM input'!$G$395,-'RFM input'!M$444,-SUM(M675:M686)))</f>
        <v>0</v>
      </c>
      <c r="N687" s="435">
        <f>IF(COUNT($H687:M687)&gt;='RFM input'!$AA$7,0,IF('RFM input'!$E$396='RFM input'!$G$395,-'RFM input'!N$444,-SUM(N675:N686)))</f>
        <v>0</v>
      </c>
      <c r="O687" s="435">
        <f>IF(COUNT($H687:N687)&gt;='RFM input'!$AA$7,0,IF('RFM input'!$E$396='RFM input'!$G$395,-'RFM input'!O$444,-SUM(O675:O686)))</f>
        <v>0</v>
      </c>
      <c r="P687" s="435">
        <f>IF(COUNT($H687:O687)&gt;='RFM input'!$AA$7,0,IF('RFM input'!$E$396='RFM input'!$G$395,-'RFM input'!P$444,-SUM(P675:P686)))</f>
        <v>0</v>
      </c>
      <c r="Q687" s="435">
        <f>IF(COUNT($H687:P687)&gt;='RFM input'!$AA$7,0,IF('RFM input'!$E$396='RFM input'!$G$395,-'RFM input'!Q$444,-SUM(Q675:Q686)))</f>
        <v>0</v>
      </c>
      <c r="R687" s="58"/>
      <c r="S687" s="96"/>
      <c r="T687" s="96"/>
      <c r="U687" s="96"/>
      <c r="V687" s="96"/>
      <c r="W687" s="96"/>
      <c r="X687" s="96"/>
      <c r="Y687" s="96"/>
      <c r="Z687" s="96"/>
      <c r="AA687" s="249"/>
    </row>
    <row r="688" spans="1:27" ht="12.75" hidden="1" customHeight="1" outlineLevel="2">
      <c r="A688" s="4"/>
      <c r="B688" s="4"/>
      <c r="C688" s="219">
        <f>Asset45</f>
        <v>0</v>
      </c>
      <c r="D688" s="146"/>
      <c r="E688" s="25" t="s">
        <v>23</v>
      </c>
      <c r="F688" s="24"/>
      <c r="G688" s="167"/>
      <c r="H688" s="436">
        <f>IF(H$3&gt;A45remlife,A45value-SUM($G688:G688),IF(A45remlife="N/A","n/a",A45value/A45remlife))</f>
        <v>0</v>
      </c>
      <c r="I688" s="436">
        <f>IF(I$3&gt;A45remlife,A45value-SUM($G688:H688),IF(A45remlife="N/A","n/a",A45value/A45remlife))</f>
        <v>0</v>
      </c>
      <c r="J688" s="436">
        <f>IF(J$3&gt;A45remlife,A45value-SUM($G688:I688),IF(A45remlife="N/A","n/a",A45value/A45remlife))</f>
        <v>0</v>
      </c>
      <c r="K688" s="436">
        <f>IF(K$3&gt;A45remlife,A45value-SUM($G688:J688),IF(A45remlife="N/A","n/a",A45value/A45remlife))</f>
        <v>0</v>
      </c>
      <c r="L688" s="436">
        <f>IF(L$3&gt;A45remlife,A45value-SUM($G688:K688),IF(A45remlife="N/A","n/a",A45value/A45remlife))</f>
        <v>0</v>
      </c>
      <c r="M688" s="436">
        <f>IF(M$3&gt;A45remlife,A45value-SUM($G688:L688),IF(A45remlife="N/A","n/a",A45value/A45remlife))</f>
        <v>0</v>
      </c>
      <c r="N688" s="436">
        <f>IF(N$3&gt;A45remlife,A45value-SUM($G688:M688),IF(A45remlife="N/A","n/a",A45value/A45remlife))</f>
        <v>0</v>
      </c>
      <c r="O688" s="436">
        <f>IF(O$3&gt;A45remlife,A45value-SUM($G688:N688),IF(A45remlife="N/A","n/a",A45value/A45remlife))</f>
        <v>0</v>
      </c>
      <c r="P688" s="436">
        <f>IF(P$3&gt;A45remlife,A45value-SUM($G688:O688),IF(A45remlife="N/A","n/a",A45value/A45remlife))</f>
        <v>0</v>
      </c>
      <c r="Q688" s="436">
        <f>IF(Q$3&gt;A45remlife,A45value-SUM($G688:P688),IF(A45remlife="N/A","n/a",A45value/A45remlife))</f>
        <v>0</v>
      </c>
      <c r="R688" s="59"/>
      <c r="S688" s="94"/>
      <c r="T688" s="94"/>
      <c r="U688" s="94"/>
      <c r="V688" s="94"/>
      <c r="W688" s="94"/>
      <c r="X688" s="94"/>
      <c r="Y688" s="94"/>
      <c r="Z688" s="94"/>
      <c r="AA688" s="249"/>
    </row>
    <row r="689" spans="1:27" ht="12.75" hidden="1" customHeight="1" outlineLevel="2">
      <c r="A689" s="4"/>
      <c r="B689" s="4"/>
      <c r="C689" s="4"/>
      <c r="D689" s="19"/>
      <c r="E689" s="1291" t="s">
        <v>50</v>
      </c>
      <c r="F689" s="78"/>
      <c r="G689" s="112"/>
      <c r="H689" s="60"/>
      <c r="I689" s="60"/>
      <c r="J689" s="60"/>
      <c r="K689" s="60"/>
      <c r="L689" s="60"/>
      <c r="M689" s="148"/>
      <c r="N689" s="103"/>
      <c r="O689" s="60"/>
      <c r="P689" s="60"/>
      <c r="Q689" s="60"/>
      <c r="R689" s="60"/>
      <c r="S689" s="94"/>
      <c r="T689" s="94"/>
      <c r="U689" s="94"/>
      <c r="V689" s="94"/>
      <c r="W689" s="94"/>
      <c r="X689" s="94"/>
      <c r="Y689" s="94"/>
      <c r="Z689" s="94"/>
      <c r="AA689" s="249"/>
    </row>
    <row r="690" spans="1:27" ht="12.75" hidden="1" customHeight="1" outlineLevel="2">
      <c r="A690" s="4"/>
      <c r="B690" s="4"/>
      <c r="C690" s="4"/>
      <c r="D690" s="19"/>
      <c r="E690" s="1292"/>
      <c r="F690" s="78">
        <v>1</v>
      </c>
      <c r="G690" s="112"/>
      <c r="H690" s="133"/>
      <c r="I690" s="60">
        <f>IF(A45stdlife="n/a","n/a",IF(I$3&gt;(A45stdlife+$F690),('RFM input'!$H$375*(1+vanilla1)^0.5)-SUM($H690:H690),('RFM input'!$H$375*(1+vanilla1)^0.5)/A45stdlife))</f>
        <v>0</v>
      </c>
      <c r="J690" s="60">
        <f>IF(A45stdlife="n/a","n/a",IF(J$3&gt;(A45stdlife+$F690),('RFM input'!$H$375*(1+vanilla1)^0.5)-SUM($H690:I690),('RFM input'!$H$375*(1+vanilla1)^0.5)/A45stdlife))</f>
        <v>0</v>
      </c>
      <c r="K690" s="60">
        <f>IF(A45stdlife="n/a","n/a",IF(K$3&gt;(A45stdlife+$F690),('RFM input'!$H$375*(1+vanilla1)^0.5)-SUM($H690:J690),('RFM input'!$H$375*(1+vanilla1)^0.5)/A45stdlife))</f>
        <v>0</v>
      </c>
      <c r="L690" s="60">
        <f>IF(A45stdlife="n/a","n/a",IF(L$3&gt;(A45stdlife+$F690),('RFM input'!$H$375*(1+vanilla1)^0.5)-SUM($H690:K690),('RFM input'!$H$375*(1+vanilla1)^0.5)/A45stdlife))</f>
        <v>0</v>
      </c>
      <c r="M690" s="60">
        <f>IF(A45stdlife="n/a","n/a",IF(M$3&gt;(A45stdlife+$F690),('RFM input'!$H$375*(1+vanilla1)^0.5)-SUM($H690:L690),('RFM input'!$H$375*(1+vanilla1)^0.5)/A45stdlife))</f>
        <v>0</v>
      </c>
      <c r="N690" s="60">
        <f>IF(A45stdlife="n/a","n/a",IF(N$3&gt;(A45stdlife+$F690),('RFM input'!$H$375*(1+vanilla1)^0.5)-SUM($H690:M690),('RFM input'!$H$375*(1+vanilla1)^0.5)/A45stdlife))</f>
        <v>0</v>
      </c>
      <c r="O690" s="60">
        <f>IF(A45stdlife="n/a","n/a",IF(O$3&gt;(A45stdlife+$F690),('RFM input'!$H$375*(1+vanilla1)^0.5)-SUM($H690:N690),('RFM input'!$H$375*(1+vanilla1)^0.5)/A45stdlife))</f>
        <v>0</v>
      </c>
      <c r="P690" s="60">
        <f>IF(A45stdlife="n/a","n/a",IF(P$3&gt;(A45stdlife+$F690),('RFM input'!$H$375*(1+vanilla1)^0.5)-SUM($H690:O690),('RFM input'!$H$375*(1+vanilla1)^0.5)/A45stdlife))</f>
        <v>0</v>
      </c>
      <c r="Q690" s="60">
        <f>IF(A45stdlife="n/a","n/a",IF(Q$3&gt;(A45stdlife+$F690),('RFM input'!$H$375*(1+vanilla1)^0.5)-SUM($H690:P690),('RFM input'!$H$375*(1+vanilla1)^0.5)/A45stdlife))</f>
        <v>0</v>
      </c>
      <c r="R690" s="60"/>
      <c r="S690" s="94"/>
      <c r="T690" s="94"/>
      <c r="U690" s="94"/>
      <c r="V690" s="94"/>
      <c r="W690" s="94"/>
      <c r="X690" s="94"/>
      <c r="Y690" s="94"/>
      <c r="Z690" s="94"/>
      <c r="AA690" s="249"/>
    </row>
    <row r="691" spans="1:27" ht="12.75" hidden="1" customHeight="1" outlineLevel="2">
      <c r="A691" s="4"/>
      <c r="B691" s="4"/>
      <c r="C691" s="4"/>
      <c r="D691" s="19"/>
      <c r="E691" s="1292"/>
      <c r="F691" s="78">
        <v>2</v>
      </c>
      <c r="G691" s="112"/>
      <c r="H691" s="134"/>
      <c r="I691" s="135"/>
      <c r="J691" s="60">
        <f>IF(A45stdlife="n/a","n/a",IF(J$3&gt;(A45stdlife+$F691),('RFM input'!$I$375*(1+vanilla2)^0.5)-SUM($I691:I691),('RFM input'!$I$375*(1+vanilla2)^0.5)/A45stdlife))</f>
        <v>0</v>
      </c>
      <c r="K691" s="60">
        <f>IF(A45stdlife="n/a","n/a",IF(K$3&gt;(A45stdlife+$F691),('RFM input'!$I$375*(1+vanilla2)^0.5)-SUM($I691:J691),('RFM input'!$I$375*(1+vanilla2)^0.5)/A45stdlife))</f>
        <v>0</v>
      </c>
      <c r="L691" s="60">
        <f>IF(A45stdlife="n/a","n/a",IF(L$3&gt;(A45stdlife+$F691),('RFM input'!$I$375*(1+vanilla2)^0.5)-SUM($I691:K691),('RFM input'!$I$375*(1+vanilla2)^0.5)/A45stdlife))</f>
        <v>0</v>
      </c>
      <c r="M691" s="60">
        <f>IF(A45stdlife="n/a","n/a",IF(M$3&gt;(A45stdlife+$F691),('RFM input'!$I$375*(1+vanilla2)^0.5)-SUM($I691:L691),('RFM input'!$I$375*(1+vanilla2)^0.5)/A45stdlife))</f>
        <v>0</v>
      </c>
      <c r="N691" s="60">
        <f>IF(A45stdlife="n/a","n/a",IF(N$3&gt;(A45stdlife+$F691),('RFM input'!$I$375*(1+vanilla2)^0.5)-SUM($I691:M691),('RFM input'!$I$375*(1+vanilla2)^0.5)/A45stdlife))</f>
        <v>0</v>
      </c>
      <c r="O691" s="60">
        <f>IF(A45stdlife="n/a","n/a",IF(O$3&gt;(A45stdlife+$F691),('RFM input'!$I$375*(1+vanilla2)^0.5)-SUM($I691:N691),('RFM input'!$I$375*(1+vanilla2)^0.5)/A45stdlife))</f>
        <v>0</v>
      </c>
      <c r="P691" s="60">
        <f>IF(A45stdlife="n/a","n/a",IF(P$3&gt;(A45stdlife+$F691),('RFM input'!$I$375*(1+vanilla2)^0.5)-SUM($I691:O691),('RFM input'!$I$375*(1+vanilla2)^0.5)/A45stdlife))</f>
        <v>0</v>
      </c>
      <c r="Q691" s="60">
        <f>IF(A45stdlife="n/a","n/a",IF(Q$3&gt;(A45stdlife+$F691),('RFM input'!$I$375*(1+vanilla2)^0.5)-SUM($I691:P691),('RFM input'!$I$375*(1+vanilla2)^0.5)/A45stdlife))</f>
        <v>0</v>
      </c>
      <c r="R691" s="60"/>
      <c r="S691" s="94"/>
      <c r="T691" s="94"/>
      <c r="U691" s="94"/>
      <c r="V691" s="94"/>
      <c r="W691" s="94"/>
      <c r="X691" s="94"/>
      <c r="Y691" s="94"/>
      <c r="Z691" s="94"/>
      <c r="AA691" s="249"/>
    </row>
    <row r="692" spans="1:27" ht="12.75" hidden="1" customHeight="1" outlineLevel="2">
      <c r="A692" s="4"/>
      <c r="B692" s="4"/>
      <c r="C692" s="4"/>
      <c r="D692" s="19"/>
      <c r="E692" s="1292"/>
      <c r="F692" s="78">
        <v>3</v>
      </c>
      <c r="G692" s="112"/>
      <c r="H692" s="134"/>
      <c r="I692" s="136"/>
      <c r="J692" s="135"/>
      <c r="K692" s="60">
        <f>IF(A45stdlife="n/a","n/a",IF(K$3&gt;(A45stdlife+$F692),('RFM input'!$J$375*(1+vanilla3)^0.5)-SUM($J692:J692),('RFM input'!$J$375*(1+vanilla3)^0.5)/A45stdlife))</f>
        <v>0</v>
      </c>
      <c r="L692" s="60">
        <f>IF(A45stdlife="n/a","n/a",IF(L$3&gt;(A45stdlife+$F692),('RFM input'!$J$375*(1+vanilla3)^0.5)-SUM($J692:K692),('RFM input'!$J$375*(1+vanilla3)^0.5)/A45stdlife))</f>
        <v>0</v>
      </c>
      <c r="M692" s="60">
        <f>IF(A45stdlife="n/a","n/a",IF(M$3&gt;(A45stdlife+$F692),('RFM input'!$J$375*(1+vanilla3)^0.5)-SUM($J692:L692),('RFM input'!$J$375*(1+vanilla3)^0.5)/A45stdlife))</f>
        <v>0</v>
      </c>
      <c r="N692" s="60">
        <f>IF(A45stdlife="n/a","n/a",IF(N$3&gt;(A45stdlife+$F692),('RFM input'!$J$375*(1+vanilla3)^0.5)-SUM($J692:M692),('RFM input'!$J$375*(1+vanilla3)^0.5)/A45stdlife))</f>
        <v>0</v>
      </c>
      <c r="O692" s="60">
        <f>IF(A45stdlife="n/a","n/a",IF(O$3&gt;(A45stdlife+$F692),('RFM input'!$J$375*(1+vanilla3)^0.5)-SUM($J692:N692),('RFM input'!$J$375*(1+vanilla3)^0.5)/A45stdlife))</f>
        <v>0</v>
      </c>
      <c r="P692" s="60">
        <f>IF(A45stdlife="n/a","n/a",IF(P$3&gt;(A45stdlife+$F692),('RFM input'!$J$375*(1+vanilla3)^0.5)-SUM($J692:O692),('RFM input'!$J$375*(1+vanilla3)^0.5)/A45stdlife))</f>
        <v>0</v>
      </c>
      <c r="Q692" s="60">
        <f>IF(A45stdlife="n/a","n/a",IF(Q$3&gt;(A45stdlife+$F692),('RFM input'!$J$375*(1+vanilla3)^0.5)-SUM($J692:P692),('RFM input'!$J$375*(1+vanilla3)^0.5)/A45stdlife))</f>
        <v>0</v>
      </c>
      <c r="R692" s="60"/>
      <c r="S692" s="94"/>
      <c r="T692" s="94"/>
      <c r="U692" s="94"/>
      <c r="V692" s="94"/>
      <c r="W692" s="94"/>
      <c r="X692" s="94"/>
      <c r="Y692" s="94"/>
      <c r="Z692" s="94"/>
      <c r="AA692" s="249"/>
    </row>
    <row r="693" spans="1:27" ht="12.75" hidden="1" customHeight="1" outlineLevel="2">
      <c r="A693" s="4"/>
      <c r="B693" s="4"/>
      <c r="C693" s="4"/>
      <c r="D693" s="19"/>
      <c r="E693" s="1292"/>
      <c r="F693" s="78">
        <v>4</v>
      </c>
      <c r="G693" s="112"/>
      <c r="H693" s="134"/>
      <c r="I693" s="136"/>
      <c r="J693" s="136"/>
      <c r="K693" s="135"/>
      <c r="L693" s="60">
        <f>IF(A45stdlife="n/a","n/a",IF(L$3&gt;(A45stdlife+$F693),('RFM input'!$K$375*(1+vanilla4)^0.5)-SUM($K693:K693),('RFM input'!$K$375*(1+vanilla4)^0.5)/A45stdlife))</f>
        <v>0</v>
      </c>
      <c r="M693" s="60">
        <f>IF(A45stdlife="n/a","n/a",IF(M$3&gt;(A45stdlife+$F693),('RFM input'!$K$375*(1+vanilla4)^0.5)-SUM($K693:L693),('RFM input'!$K$375*(1+vanilla4)^0.5)/A45stdlife))</f>
        <v>0</v>
      </c>
      <c r="N693" s="60">
        <f>IF(A45stdlife="n/a","n/a",IF(N$3&gt;(A45stdlife+$F693),('RFM input'!$K$375*(1+vanilla4)^0.5)-SUM($K693:M693),('RFM input'!$K$375*(1+vanilla4)^0.5)/A45stdlife))</f>
        <v>0</v>
      </c>
      <c r="O693" s="60">
        <f>IF(A45stdlife="n/a","n/a",IF(O$3&gt;(A45stdlife+$F693),('RFM input'!$K$375*(1+vanilla4)^0.5)-SUM($K693:N693),('RFM input'!$K$375*(1+vanilla4)^0.5)/A45stdlife))</f>
        <v>0</v>
      </c>
      <c r="P693" s="60">
        <f>IF(A45stdlife="n/a","n/a",IF(P$3&gt;(A45stdlife+$F693),('RFM input'!$K$375*(1+vanilla4)^0.5)-SUM($K693:O693),('RFM input'!$K$375*(1+vanilla4)^0.5)/A45stdlife))</f>
        <v>0</v>
      </c>
      <c r="Q693" s="60">
        <f>IF(A45stdlife="n/a","n/a",IF(Q$3&gt;(A45stdlife+$F693),('RFM input'!$K$375*(1+vanilla4)^0.5)-SUM($K693:P693),('RFM input'!$K$375*(1+vanilla4)^0.5)/A45stdlife))</f>
        <v>0</v>
      </c>
      <c r="R693" s="60"/>
      <c r="S693" s="94"/>
      <c r="T693" s="94"/>
      <c r="U693" s="94"/>
      <c r="V693" s="94"/>
      <c r="W693" s="94"/>
      <c r="X693" s="94"/>
      <c r="Y693" s="94"/>
      <c r="Z693" s="94"/>
      <c r="AA693" s="249"/>
    </row>
    <row r="694" spans="1:27" ht="12.75" hidden="1" customHeight="1" outlineLevel="2">
      <c r="A694" s="4"/>
      <c r="B694" s="4"/>
      <c r="C694" s="4"/>
      <c r="D694" s="19"/>
      <c r="E694" s="1292"/>
      <c r="F694" s="78">
        <v>5</v>
      </c>
      <c r="G694" s="20"/>
      <c r="H694" s="134"/>
      <c r="I694" s="136"/>
      <c r="J694" s="136"/>
      <c r="K694" s="136"/>
      <c r="L694" s="135"/>
      <c r="M694" s="60">
        <f>IF(A45stdlife="n/a","n/a",IF(M$3&gt;(A45stdlife+$F694),('RFM input'!$L$375*(1+vanilla5)^0.5)-SUM($L694:L694),('RFM input'!$L$375*(1+vanilla5)^0.5)/A45stdlife))</f>
        <v>0</v>
      </c>
      <c r="N694" s="60">
        <f>IF(A45stdlife="n/a","n/a",IF(N$3&gt;(A45stdlife+$F694),('RFM input'!$L$375*(1+vanilla5)^0.5)-SUM($L694:M694),('RFM input'!$L$375*(1+vanilla5)^0.5)/A45stdlife))</f>
        <v>0</v>
      </c>
      <c r="O694" s="60">
        <f>IF(A45stdlife="n/a","n/a",IF(O$3&gt;(A45stdlife+$F694),('RFM input'!$L$375*(1+vanilla5)^0.5)-SUM($L694:N694),('RFM input'!$L$375*(1+vanilla5)^0.5)/A45stdlife))</f>
        <v>0</v>
      </c>
      <c r="P694" s="60">
        <f>IF(A45stdlife="n/a","n/a",IF(P$3&gt;(A45stdlife+$F694),('RFM input'!$L$375*(1+vanilla5)^0.5)-SUM($L694:O694),('RFM input'!$L$375*(1+vanilla5)^0.5)/A45stdlife))</f>
        <v>0</v>
      </c>
      <c r="Q694" s="60">
        <f>IF(A45stdlife="n/a","n/a",IF(Q$3&gt;(A45stdlife+$F694),('RFM input'!$L$375*(1+vanilla5)^0.5)-SUM($L694:P694),('RFM input'!$L$375*(1+vanilla5)^0.5)/A45stdlife))</f>
        <v>0</v>
      </c>
      <c r="R694" s="60"/>
      <c r="S694" s="94"/>
      <c r="T694" s="94"/>
      <c r="U694" s="94"/>
      <c r="V694" s="94"/>
      <c r="W694" s="94"/>
      <c r="X694" s="94"/>
      <c r="Y694" s="94"/>
      <c r="Z694" s="94"/>
      <c r="AA694" s="249"/>
    </row>
    <row r="695" spans="1:27" ht="12.75" hidden="1" customHeight="1" outlineLevel="2">
      <c r="A695" s="4"/>
      <c r="B695" s="4"/>
      <c r="C695" s="4"/>
      <c r="D695" s="19"/>
      <c r="E695" s="1292"/>
      <c r="F695" s="78">
        <v>6</v>
      </c>
      <c r="G695" s="20"/>
      <c r="H695" s="134"/>
      <c r="I695" s="136"/>
      <c r="J695" s="136"/>
      <c r="K695" s="136"/>
      <c r="L695" s="136"/>
      <c r="M695" s="135"/>
      <c r="N695" s="60">
        <f>IF(A45stdlife="n/a","n/a",IF(N$3&gt;(A45stdlife+$F695),('RFM input'!$M$375*(1+vanilla6)^0.5)-SUM($M695:M695),('RFM input'!$M$375*(1+vanilla6)^0.5)/A45stdlife))</f>
        <v>0</v>
      </c>
      <c r="O695" s="60">
        <f>IF(A45stdlife="n/a","n/a",IF(O$3&gt;(A45stdlife+$F695),('RFM input'!$M$375*(1+vanilla6)^0.5)-SUM($M695:N695),('RFM input'!$M$375*(1+vanilla6)^0.5)/A45stdlife))</f>
        <v>0</v>
      </c>
      <c r="P695" s="60">
        <f>IF(A45stdlife="n/a","n/a",IF(P$3&gt;(A45stdlife+$F695),('RFM input'!$M$375*(1+vanilla6)^0.5)-SUM($M695:O695),('RFM input'!$M$375*(1+vanilla6)^0.5)/A45stdlife))</f>
        <v>0</v>
      </c>
      <c r="Q695" s="60">
        <f>IF(A45stdlife="n/a","n/a",IF(Q$3&gt;(A45stdlife+$F695),('RFM input'!$M$375*(1+vanilla6)^0.5)-SUM($M695:P695),('RFM input'!$M$375*(1+vanilla6)^0.5)/A45stdlife))</f>
        <v>0</v>
      </c>
      <c r="R695" s="60"/>
      <c r="S695" s="94"/>
      <c r="T695" s="94"/>
      <c r="U695" s="94"/>
      <c r="V695" s="94"/>
      <c r="W695" s="94"/>
      <c r="X695" s="94"/>
      <c r="Y695" s="94"/>
      <c r="Z695" s="94"/>
      <c r="AA695" s="249"/>
    </row>
    <row r="696" spans="1:27" ht="12.75" hidden="1" customHeight="1" outlineLevel="2">
      <c r="A696" s="4"/>
      <c r="B696" s="4"/>
      <c r="C696" s="4"/>
      <c r="D696" s="19"/>
      <c r="E696" s="1292"/>
      <c r="F696" s="78">
        <v>7</v>
      </c>
      <c r="G696" s="20"/>
      <c r="H696" s="134"/>
      <c r="I696" s="136"/>
      <c r="J696" s="136"/>
      <c r="K696" s="136"/>
      <c r="L696" s="136"/>
      <c r="M696" s="136"/>
      <c r="N696" s="135"/>
      <c r="O696" s="60">
        <f>IF(A45stdlife="n/a","n/a",IF(O$3&gt;(A45stdlife+$F696),('RFM input'!N$375*(1+vanilla7)^0.5)-SUM($N696:N696),('RFM input'!$N$375*(1+vanilla7)^0.5)/A45stdlife))</f>
        <v>0</v>
      </c>
      <c r="P696" s="60">
        <f>IF(A45stdlife="n/a","n/a",IF(P$3&gt;(A45stdlife+$F696),('RFM input'!O$375*(1+vanilla7)^0.5)-SUM($N696:O696),('RFM input'!$N$375*(1+vanilla7)^0.5)/A45stdlife))</f>
        <v>0</v>
      </c>
      <c r="Q696" s="60">
        <f>IF(A45stdlife="n/a","n/a",IF(Q$3&gt;(A45stdlife+$F696),('RFM input'!P$375*(1+vanilla7)^0.5)-SUM($N696:P696),('RFM input'!$N$375*(1+vanilla7)^0.5)/A45stdlife))</f>
        <v>0</v>
      </c>
      <c r="R696" s="60"/>
      <c r="S696" s="94"/>
      <c r="T696" s="94"/>
      <c r="U696" s="94"/>
      <c r="V696" s="94"/>
      <c r="W696" s="94"/>
      <c r="X696" s="94"/>
      <c r="Y696" s="94"/>
      <c r="Z696" s="94"/>
      <c r="AA696" s="249"/>
    </row>
    <row r="697" spans="1:27" ht="12.75" hidden="1" customHeight="1" outlineLevel="2">
      <c r="A697" s="4"/>
      <c r="B697" s="4"/>
      <c r="C697" s="4"/>
      <c r="D697" s="19"/>
      <c r="E697" s="1292"/>
      <c r="F697" s="78">
        <v>8</v>
      </c>
      <c r="G697" s="20"/>
      <c r="H697" s="134"/>
      <c r="I697" s="136"/>
      <c r="J697" s="136"/>
      <c r="K697" s="136"/>
      <c r="L697" s="136"/>
      <c r="M697" s="136"/>
      <c r="N697" s="136"/>
      <c r="O697" s="135"/>
      <c r="P697" s="60">
        <f>IF(A45stdlife="n/a","n/a",IF(P$3&gt;(A45stdlife+$F697),('RFM input'!$O$375*(1+vanilla8)^0.5)-SUM($O697:O697),('RFM input'!$O$375*(1+vanilla8)^0.5)/A45stdlife))</f>
        <v>0</v>
      </c>
      <c r="Q697" s="60">
        <f>IF(A45stdlife="n/a","n/a",IF(Q$3&gt;(A45stdlife+$F697),('RFM input'!$O$375*(1+vanilla8)^0.5)-SUM($O697:P697),('RFM input'!$O$375*(1+vanilla8)^0.5)/A45stdlife))</f>
        <v>0</v>
      </c>
      <c r="R697" s="60"/>
      <c r="S697" s="94"/>
      <c r="T697" s="94"/>
      <c r="U697" s="94"/>
      <c r="V697" s="94"/>
      <c r="W697" s="94"/>
      <c r="X697" s="94"/>
      <c r="Y697" s="94"/>
      <c r="Z697" s="94"/>
      <c r="AA697" s="249"/>
    </row>
    <row r="698" spans="1:27" ht="12.75" hidden="1" customHeight="1" outlineLevel="2">
      <c r="A698" s="4"/>
      <c r="B698" s="4"/>
      <c r="C698" s="4"/>
      <c r="D698" s="19"/>
      <c r="E698" s="1292"/>
      <c r="F698" s="78">
        <v>9</v>
      </c>
      <c r="G698" s="20"/>
      <c r="H698" s="134"/>
      <c r="I698" s="136"/>
      <c r="J698" s="136"/>
      <c r="K698" s="136"/>
      <c r="L698" s="136"/>
      <c r="M698" s="136"/>
      <c r="N698" s="136"/>
      <c r="O698" s="136"/>
      <c r="P698" s="135"/>
      <c r="Q698" s="60">
        <f>IF(A45stdlife="n/a","n/a",IF(Q$3&gt;(A45stdlife+$F698),('RFM input'!$P$375*(1+vanilla9)^0.5)-SUM($P698:P698),('RFM input'!$P$375*(1+vanilla9)^0.5)/A45stdlife))</f>
        <v>0</v>
      </c>
      <c r="R698" s="60"/>
      <c r="S698" s="94"/>
      <c r="T698" s="94"/>
      <c r="U698" s="94"/>
      <c r="V698" s="94"/>
      <c r="W698" s="94"/>
      <c r="X698" s="94"/>
      <c r="Y698" s="94"/>
      <c r="Z698" s="94"/>
      <c r="AA698" s="249"/>
    </row>
    <row r="699" spans="1:27" ht="12.75" hidden="1" customHeight="1" outlineLevel="2">
      <c r="A699" s="4"/>
      <c r="B699" s="4"/>
      <c r="C699" s="4"/>
      <c r="D699" s="19"/>
      <c r="E699" s="1292"/>
      <c r="F699" s="79">
        <v>10</v>
      </c>
      <c r="G699" s="20"/>
      <c r="H699" s="134"/>
      <c r="I699" s="136"/>
      <c r="J699" s="136"/>
      <c r="K699" s="136"/>
      <c r="L699" s="136"/>
      <c r="M699" s="136"/>
      <c r="N699" s="136"/>
      <c r="O699" s="136"/>
      <c r="P699" s="136"/>
      <c r="Q699" s="135"/>
      <c r="R699" s="60"/>
      <c r="S699" s="94"/>
      <c r="T699" s="94"/>
      <c r="U699" s="94"/>
      <c r="V699" s="94"/>
      <c r="W699" s="94"/>
      <c r="X699" s="94"/>
      <c r="Y699" s="94"/>
      <c r="Z699" s="94"/>
      <c r="AA699" s="249"/>
    </row>
    <row r="700" spans="1:27" hidden="1" outlineLevel="1" collapsed="1">
      <c r="A700" s="4"/>
      <c r="B700" s="4"/>
      <c r="C700" s="4"/>
      <c r="D700" s="218">
        <f>Asset45</f>
        <v>0</v>
      </c>
      <c r="E700" s="4"/>
      <c r="F700" s="4"/>
      <c r="G700" s="112"/>
      <c r="H700" s="435">
        <f>IF('RFM input'!$E$396='RFM input'!$G$395,-'RFM input'!H$445,-SUM(H688:H699))</f>
        <v>0</v>
      </c>
      <c r="I700" s="435">
        <f>IF('RFM input'!$E$396='RFM input'!$G$395,-'RFM input'!I$445,-SUM(I688:I699))</f>
        <v>0</v>
      </c>
      <c r="J700" s="435">
        <f>IF(COUNT($H700:I700)&gt;='RFM input'!$AA$7,0,IF('RFM input'!$E$396='RFM input'!$G$395,-'RFM input'!J$445,-SUM(J688:J699)))</f>
        <v>0</v>
      </c>
      <c r="K700" s="435">
        <f>IF(COUNT($H700:J700)&gt;='RFM input'!$AA$7,0,IF('RFM input'!$E$396='RFM input'!$G$395,-'RFM input'!K$445,-SUM(K688:K699)))</f>
        <v>0</v>
      </c>
      <c r="L700" s="435">
        <f>IF(COUNT($H700:K700)&gt;='RFM input'!$AA$7,0,IF('RFM input'!$E$396='RFM input'!$G$395,-'RFM input'!L$445,-SUM(L688:L699)))</f>
        <v>0</v>
      </c>
      <c r="M700" s="435">
        <f>IF(COUNT($H700:L700)&gt;='RFM input'!$AA$7,0,IF('RFM input'!$E$396='RFM input'!$G$395,-'RFM input'!M$445,-SUM(M688:M699)))</f>
        <v>0</v>
      </c>
      <c r="N700" s="435">
        <f>IF(COUNT($H700:M700)&gt;='RFM input'!$AA$7,0,IF('RFM input'!$E$396='RFM input'!$G$395,-'RFM input'!N$445,-SUM(N688:N699)))</f>
        <v>0</v>
      </c>
      <c r="O700" s="435">
        <f>IF(COUNT($H700:N700)&gt;='RFM input'!$AA$7,0,IF('RFM input'!$E$396='RFM input'!$G$395,-'RFM input'!O$445,-SUM(O688:O699)))</f>
        <v>0</v>
      </c>
      <c r="P700" s="435">
        <f>IF(COUNT($H700:O700)&gt;='RFM input'!$AA$7,0,IF('RFM input'!$E$396='RFM input'!$G$395,-'RFM input'!P$445,-SUM(P688:P699)))</f>
        <v>0</v>
      </c>
      <c r="Q700" s="435">
        <f>IF(COUNT($H700:P700)&gt;='RFM input'!$AA$7,0,IF('RFM input'!$E$396='RFM input'!$G$395,-'RFM input'!Q$445,-SUM(Q688:Q699)))</f>
        <v>0</v>
      </c>
      <c r="R700" s="58"/>
      <c r="S700" s="96"/>
      <c r="T700" s="96"/>
      <c r="U700" s="96"/>
      <c r="V700" s="96"/>
      <c r="W700" s="96"/>
      <c r="X700" s="96"/>
      <c r="Y700" s="96"/>
      <c r="Z700" s="96"/>
      <c r="AA700" s="249"/>
    </row>
    <row r="701" spans="1:27" ht="12.75" hidden="1" customHeight="1" outlineLevel="2">
      <c r="A701" s="4"/>
      <c r="B701" s="4"/>
      <c r="C701" s="219">
        <f>Asset46</f>
        <v>0</v>
      </c>
      <c r="D701" s="146"/>
      <c r="E701" s="25" t="s">
        <v>23</v>
      </c>
      <c r="F701" s="24"/>
      <c r="G701" s="167"/>
      <c r="H701" s="436">
        <f>IF(H$3&gt;A46remlife,A46value-SUM($G701:G701),IF(A46remlife="N/A","n/a",A46value/A46remlife))</f>
        <v>0</v>
      </c>
      <c r="I701" s="436">
        <f>IF(I$3&gt;A46remlife,A46value-SUM($G701:H701),IF(A46remlife="N/A","n/a",A46value/A46remlife))</f>
        <v>0</v>
      </c>
      <c r="J701" s="436">
        <f>IF(J$3&gt;A46remlife,A46value-SUM($G701:I701),IF(A46remlife="N/A","n/a",A46value/A46remlife))</f>
        <v>0</v>
      </c>
      <c r="K701" s="436">
        <f>IF(K$3&gt;A46remlife,A46value-SUM($G701:J701),IF(A46remlife="N/A","n/a",A46value/A46remlife))</f>
        <v>0</v>
      </c>
      <c r="L701" s="436">
        <f>IF(L$3&gt;A46remlife,A46value-SUM($G701:K701),IF(A46remlife="N/A","n/a",A46value/A46remlife))</f>
        <v>0</v>
      </c>
      <c r="M701" s="436">
        <f>IF(M$3&gt;A46remlife,A46value-SUM($G701:L701),IF(A46remlife="N/A","n/a",A46value/A46remlife))</f>
        <v>0</v>
      </c>
      <c r="N701" s="436">
        <f>IF(N$3&gt;A46remlife,A46value-SUM($G701:M701),IF(A46remlife="N/A","n/a",A46value/A46remlife))</f>
        <v>0</v>
      </c>
      <c r="O701" s="436">
        <f>IF(O$3&gt;A46remlife,A46value-SUM($G701:N701),IF(A46remlife="N/A","n/a",A46value/A46remlife))</f>
        <v>0</v>
      </c>
      <c r="P701" s="436">
        <f>IF(P$3&gt;A46remlife,A46value-SUM($G701:O701),IF(A46remlife="N/A","n/a",A46value/A46remlife))</f>
        <v>0</v>
      </c>
      <c r="Q701" s="436">
        <f>IF(Q$3&gt;A46remlife,A46value-SUM($G701:P701),IF(A46remlife="N/A","n/a",A46value/A46remlife))</f>
        <v>0</v>
      </c>
      <c r="R701" s="59"/>
      <c r="S701" s="94"/>
      <c r="T701" s="94"/>
      <c r="U701" s="94"/>
      <c r="V701" s="94"/>
      <c r="W701" s="94"/>
      <c r="X701" s="94"/>
      <c r="Y701" s="94"/>
      <c r="Z701" s="94"/>
      <c r="AA701" s="249"/>
    </row>
    <row r="702" spans="1:27" ht="12.75" hidden="1" customHeight="1" outlineLevel="2">
      <c r="A702" s="4"/>
      <c r="B702" s="4"/>
      <c r="C702" s="4"/>
      <c r="D702" s="19"/>
      <c r="E702" s="1291" t="s">
        <v>50</v>
      </c>
      <c r="F702" s="78"/>
      <c r="G702" s="112"/>
      <c r="H702" s="60"/>
      <c r="I702" s="60"/>
      <c r="J702" s="60"/>
      <c r="K702" s="60"/>
      <c r="L702" s="60"/>
      <c r="M702" s="148"/>
      <c r="N702" s="103"/>
      <c r="O702" s="60"/>
      <c r="P702" s="60"/>
      <c r="Q702" s="60"/>
      <c r="R702" s="60"/>
      <c r="S702" s="94"/>
      <c r="T702" s="94"/>
      <c r="U702" s="94"/>
      <c r="V702" s="94"/>
      <c r="W702" s="94"/>
      <c r="X702" s="94"/>
      <c r="Y702" s="94"/>
      <c r="Z702" s="94"/>
      <c r="AA702" s="249"/>
    </row>
    <row r="703" spans="1:27" ht="12.75" hidden="1" customHeight="1" outlineLevel="2">
      <c r="A703" s="4"/>
      <c r="B703" s="4"/>
      <c r="C703" s="4"/>
      <c r="D703" s="19"/>
      <c r="E703" s="1292"/>
      <c r="F703" s="78">
        <v>1</v>
      </c>
      <c r="G703" s="112"/>
      <c r="H703" s="133"/>
      <c r="I703" s="60">
        <f>IF(A46stdlife="n/a","n/a",IF(I$3&gt;(A46stdlife+$F703),('RFM input'!$H$376*(1+vanilla1)^0.5)-SUM($H703:H703),('RFM input'!$H$376*(1+vanilla1)^0.5)/A46stdlife))</f>
        <v>0</v>
      </c>
      <c r="J703" s="60">
        <f>IF(A46stdlife="n/a","n/a",IF(J$3&gt;(A46stdlife+$F703),('RFM input'!$H$376*(1+vanilla1)^0.5)-SUM($H703:I703),('RFM input'!$H$376*(1+vanilla1)^0.5)/A46stdlife))</f>
        <v>0</v>
      </c>
      <c r="K703" s="60">
        <f>IF(A46stdlife="n/a","n/a",IF(K$3&gt;(A46stdlife+$F703),('RFM input'!$H$376*(1+vanilla1)^0.5)-SUM($H703:J703),('RFM input'!$H$376*(1+vanilla1)^0.5)/A46stdlife))</f>
        <v>0</v>
      </c>
      <c r="L703" s="60">
        <f>IF(A46stdlife="n/a","n/a",IF(L$3&gt;(A46stdlife+$F703),('RFM input'!$H$376*(1+vanilla1)^0.5)-SUM($H703:K703),('RFM input'!$H$376*(1+vanilla1)^0.5)/A46stdlife))</f>
        <v>0</v>
      </c>
      <c r="M703" s="60">
        <f>IF(A46stdlife="n/a","n/a",IF(M$3&gt;(A46stdlife+$F703),('RFM input'!$H$376*(1+vanilla1)^0.5)-SUM($H703:L703),('RFM input'!$H$376*(1+vanilla1)^0.5)/A46stdlife))</f>
        <v>0</v>
      </c>
      <c r="N703" s="60">
        <f>IF(A46stdlife="n/a","n/a",IF(N$3&gt;(A46stdlife+$F703),('RFM input'!$H$376*(1+vanilla1)^0.5)-SUM($H703:M703),('RFM input'!$H$376*(1+vanilla1)^0.5)/A46stdlife))</f>
        <v>0</v>
      </c>
      <c r="O703" s="60">
        <f>IF(A46stdlife="n/a","n/a",IF(O$3&gt;(A46stdlife+$F703),('RFM input'!$H$376*(1+vanilla1)^0.5)-SUM($H703:N703),('RFM input'!$H$376*(1+vanilla1)^0.5)/A46stdlife))</f>
        <v>0</v>
      </c>
      <c r="P703" s="60">
        <f>IF(A46stdlife="n/a","n/a",IF(P$3&gt;(A46stdlife+$F703),('RFM input'!$H$376*(1+vanilla1)^0.5)-SUM($H703:O703),('RFM input'!$H$376*(1+vanilla1)^0.5)/A46stdlife))</f>
        <v>0</v>
      </c>
      <c r="Q703" s="60">
        <f>IF(A46stdlife="n/a","n/a",IF(Q$3&gt;(A46stdlife+$F703),('RFM input'!$H$376*(1+vanilla1)^0.5)-SUM($H703:P703),('RFM input'!$H$376*(1+vanilla1)^0.5)/A46stdlife))</f>
        <v>0</v>
      </c>
      <c r="R703" s="60"/>
      <c r="S703" s="94"/>
      <c r="T703" s="94"/>
      <c r="U703" s="94"/>
      <c r="V703" s="94"/>
      <c r="W703" s="94"/>
      <c r="X703" s="94"/>
      <c r="Y703" s="94"/>
      <c r="Z703" s="94"/>
      <c r="AA703" s="249"/>
    </row>
    <row r="704" spans="1:27" ht="12.75" hidden="1" customHeight="1" outlineLevel="2">
      <c r="A704" s="4"/>
      <c r="B704" s="4"/>
      <c r="C704" s="4"/>
      <c r="D704" s="19"/>
      <c r="E704" s="1292"/>
      <c r="F704" s="78">
        <v>2</v>
      </c>
      <c r="G704" s="112"/>
      <c r="H704" s="134"/>
      <c r="I704" s="135"/>
      <c r="J704" s="60">
        <f>IF(A46stdlife="n/a","n/a",IF(J$3&gt;(A46stdlife+$F704),('RFM input'!$I$376*(1+vanilla2)^0.5)-SUM($I704:I704),('RFM input'!$I$376*(1+vanilla2)^0.5)/A46stdlife))</f>
        <v>0</v>
      </c>
      <c r="K704" s="60">
        <f>IF(A46stdlife="n/a","n/a",IF(K$3&gt;(A46stdlife+$F704),('RFM input'!$I$376*(1+vanilla2)^0.5)-SUM($I704:J704),('RFM input'!$I$376*(1+vanilla2)^0.5)/A46stdlife))</f>
        <v>0</v>
      </c>
      <c r="L704" s="60">
        <f>IF(A46stdlife="n/a","n/a",IF(L$3&gt;(A46stdlife+$F704),('RFM input'!$I$376*(1+vanilla2)^0.5)-SUM($I704:K704),('RFM input'!$I$376*(1+vanilla2)^0.5)/A46stdlife))</f>
        <v>0</v>
      </c>
      <c r="M704" s="60">
        <f>IF(A46stdlife="n/a","n/a",IF(M$3&gt;(A46stdlife+$F704),('RFM input'!$I$376*(1+vanilla2)^0.5)-SUM($I704:L704),('RFM input'!$I$376*(1+vanilla2)^0.5)/A46stdlife))</f>
        <v>0</v>
      </c>
      <c r="N704" s="60">
        <f>IF(A46stdlife="n/a","n/a",IF(N$3&gt;(A46stdlife+$F704),('RFM input'!$I$376*(1+vanilla2)^0.5)-SUM($I704:M704),('RFM input'!$I$376*(1+vanilla2)^0.5)/A46stdlife))</f>
        <v>0</v>
      </c>
      <c r="O704" s="60">
        <f>IF(A46stdlife="n/a","n/a",IF(O$3&gt;(A46stdlife+$F704),('RFM input'!$I$376*(1+vanilla2)^0.5)-SUM($I704:N704),('RFM input'!$I$376*(1+vanilla2)^0.5)/A46stdlife))</f>
        <v>0</v>
      </c>
      <c r="P704" s="60">
        <f>IF(A46stdlife="n/a","n/a",IF(P$3&gt;(A46stdlife+$F704),('RFM input'!$I$376*(1+vanilla2)^0.5)-SUM($I704:O704),('RFM input'!$I$376*(1+vanilla2)^0.5)/A46stdlife))</f>
        <v>0</v>
      </c>
      <c r="Q704" s="60">
        <f>IF(A46stdlife="n/a","n/a",IF(Q$3&gt;(A46stdlife+$F704),('RFM input'!$I$376*(1+vanilla2)^0.5)-SUM($I704:P704),('RFM input'!$I$376*(1+vanilla2)^0.5)/A46stdlife))</f>
        <v>0</v>
      </c>
      <c r="R704" s="60"/>
      <c r="S704" s="94"/>
      <c r="T704" s="94"/>
      <c r="U704" s="94"/>
      <c r="V704" s="94"/>
      <c r="W704" s="94"/>
      <c r="X704" s="94"/>
      <c r="Y704" s="94"/>
      <c r="Z704" s="94"/>
      <c r="AA704" s="249"/>
    </row>
    <row r="705" spans="1:27" ht="12.75" hidden="1" customHeight="1" outlineLevel="2">
      <c r="A705" s="4"/>
      <c r="B705" s="4"/>
      <c r="C705" s="4"/>
      <c r="D705" s="19"/>
      <c r="E705" s="1292"/>
      <c r="F705" s="78">
        <v>3</v>
      </c>
      <c r="G705" s="112"/>
      <c r="H705" s="134"/>
      <c r="I705" s="136"/>
      <c r="J705" s="135"/>
      <c r="K705" s="60">
        <f>IF(A46stdlife="n/a","n/a",IF(K$3&gt;(A46stdlife+$F705),('RFM input'!$J$376*(1+vanilla3)^0.5)-SUM($J705:J705),('RFM input'!$J$376*(1+vanilla3)^0.5)/A46stdlife))</f>
        <v>0</v>
      </c>
      <c r="L705" s="60">
        <f>IF(A46stdlife="n/a","n/a",IF(L$3&gt;(A46stdlife+$F705),('RFM input'!$J$376*(1+vanilla3)^0.5)-SUM($J705:K705),('RFM input'!$J$376*(1+vanilla3)^0.5)/A46stdlife))</f>
        <v>0</v>
      </c>
      <c r="M705" s="60">
        <f>IF(A46stdlife="n/a","n/a",IF(M$3&gt;(A46stdlife+$F705),('RFM input'!$J$376*(1+vanilla3)^0.5)-SUM($J705:L705),('RFM input'!$J$376*(1+vanilla3)^0.5)/A46stdlife))</f>
        <v>0</v>
      </c>
      <c r="N705" s="60">
        <f>IF(A46stdlife="n/a","n/a",IF(N$3&gt;(A46stdlife+$F705),('RFM input'!$J$376*(1+vanilla3)^0.5)-SUM($J705:M705),('RFM input'!$J$376*(1+vanilla3)^0.5)/A46stdlife))</f>
        <v>0</v>
      </c>
      <c r="O705" s="60">
        <f>IF(A46stdlife="n/a","n/a",IF(O$3&gt;(A46stdlife+$F705),('RFM input'!$J$376*(1+vanilla3)^0.5)-SUM($J705:N705),('RFM input'!$J$376*(1+vanilla3)^0.5)/A46stdlife))</f>
        <v>0</v>
      </c>
      <c r="P705" s="60">
        <f>IF(A46stdlife="n/a","n/a",IF(P$3&gt;(A46stdlife+$F705),('RFM input'!$J$376*(1+vanilla3)^0.5)-SUM($J705:O705),('RFM input'!$J$376*(1+vanilla3)^0.5)/A46stdlife))</f>
        <v>0</v>
      </c>
      <c r="Q705" s="60">
        <f>IF(A46stdlife="n/a","n/a",IF(Q$3&gt;(A46stdlife+$F705),('RFM input'!$J$376*(1+vanilla3)^0.5)-SUM($J705:P705),('RFM input'!$J$376*(1+vanilla3)^0.5)/A46stdlife))</f>
        <v>0</v>
      </c>
      <c r="R705" s="60"/>
      <c r="S705" s="94"/>
      <c r="T705" s="94"/>
      <c r="U705" s="94"/>
      <c r="V705" s="94"/>
      <c r="W705" s="94"/>
      <c r="X705" s="94"/>
      <c r="Y705" s="94"/>
      <c r="Z705" s="94"/>
      <c r="AA705" s="249"/>
    </row>
    <row r="706" spans="1:27" ht="12.75" hidden="1" customHeight="1" outlineLevel="2">
      <c r="A706" s="4"/>
      <c r="B706" s="4"/>
      <c r="C706" s="4"/>
      <c r="D706" s="19"/>
      <c r="E706" s="1292"/>
      <c r="F706" s="78">
        <v>4</v>
      </c>
      <c r="G706" s="112"/>
      <c r="H706" s="134"/>
      <c r="I706" s="136"/>
      <c r="J706" s="136"/>
      <c r="K706" s="135"/>
      <c r="L706" s="60">
        <f>IF(A46stdlife="n/a","n/a",IF(L$3&gt;(A46stdlife+$F706),('RFM input'!$K$376*(1+vanilla4)^0.5)-SUM($K706:K706),('RFM input'!$K$376*(1+vanilla4)^0.5)/A46stdlife))</f>
        <v>0</v>
      </c>
      <c r="M706" s="60">
        <f>IF(A46stdlife="n/a","n/a",IF(M$3&gt;(A46stdlife+$F706),('RFM input'!$K$376*(1+vanilla4)^0.5)-SUM($K706:L706),('RFM input'!$K$376*(1+vanilla4)^0.5)/A46stdlife))</f>
        <v>0</v>
      </c>
      <c r="N706" s="60">
        <f>IF(A46stdlife="n/a","n/a",IF(N$3&gt;(A46stdlife+$F706),('RFM input'!$K$376*(1+vanilla4)^0.5)-SUM($K706:M706),('RFM input'!$K$376*(1+vanilla4)^0.5)/A46stdlife))</f>
        <v>0</v>
      </c>
      <c r="O706" s="60">
        <f>IF(A46stdlife="n/a","n/a",IF(O$3&gt;(A46stdlife+$F706),('RFM input'!$K$376*(1+vanilla4)^0.5)-SUM($K706:N706),('RFM input'!$K$376*(1+vanilla4)^0.5)/A46stdlife))</f>
        <v>0</v>
      </c>
      <c r="P706" s="60">
        <f>IF(A46stdlife="n/a","n/a",IF(P$3&gt;(A46stdlife+$F706),('RFM input'!$K$376*(1+vanilla4)^0.5)-SUM($K706:O706),('RFM input'!$K$376*(1+vanilla4)^0.5)/A46stdlife))</f>
        <v>0</v>
      </c>
      <c r="Q706" s="60">
        <f>IF(A46stdlife="n/a","n/a",IF(Q$3&gt;(A46stdlife+$F706),('RFM input'!$K$376*(1+vanilla4)^0.5)-SUM($K706:P706),('RFM input'!$K$376*(1+vanilla4)^0.5)/A46stdlife))</f>
        <v>0</v>
      </c>
      <c r="R706" s="60"/>
      <c r="S706" s="94"/>
      <c r="T706" s="94"/>
      <c r="U706" s="94"/>
      <c r="V706" s="94"/>
      <c r="W706" s="94"/>
      <c r="X706" s="94"/>
      <c r="Y706" s="94"/>
      <c r="Z706" s="94"/>
      <c r="AA706" s="249"/>
    </row>
    <row r="707" spans="1:27" ht="12.75" hidden="1" customHeight="1" outlineLevel="2">
      <c r="A707" s="4"/>
      <c r="B707" s="4"/>
      <c r="C707" s="4"/>
      <c r="D707" s="19"/>
      <c r="E707" s="1292"/>
      <c r="F707" s="78">
        <v>5</v>
      </c>
      <c r="G707" s="20"/>
      <c r="H707" s="134"/>
      <c r="I707" s="136"/>
      <c r="J707" s="136"/>
      <c r="K707" s="136"/>
      <c r="L707" s="135"/>
      <c r="M707" s="60">
        <f>IF(A46stdlife="n/a","n/a",IF(M$3&gt;(A46stdlife+$F707),('RFM input'!$L$376*(1+vanilla5)^0.5)-SUM($L707:L707),('RFM input'!$L$376*(1+vanilla5)^0.5)/A46stdlife))</f>
        <v>0</v>
      </c>
      <c r="N707" s="60">
        <f>IF(A46stdlife="n/a","n/a",IF(N$3&gt;(A46stdlife+$F707),('RFM input'!$L$376*(1+vanilla5)^0.5)-SUM($L707:M707),('RFM input'!$L$376*(1+vanilla5)^0.5)/A46stdlife))</f>
        <v>0</v>
      </c>
      <c r="O707" s="60">
        <f>IF(A46stdlife="n/a","n/a",IF(O$3&gt;(A46stdlife+$F707),('RFM input'!$L$376*(1+vanilla5)^0.5)-SUM($L707:N707),('RFM input'!$L$376*(1+vanilla5)^0.5)/A46stdlife))</f>
        <v>0</v>
      </c>
      <c r="P707" s="60">
        <f>IF(A46stdlife="n/a","n/a",IF(P$3&gt;(A46stdlife+$F707),('RFM input'!$L$376*(1+vanilla5)^0.5)-SUM($L707:O707),('RFM input'!$L$376*(1+vanilla5)^0.5)/A46stdlife))</f>
        <v>0</v>
      </c>
      <c r="Q707" s="60">
        <f>IF(A46stdlife="n/a","n/a",IF(Q$3&gt;(A46stdlife+$F707),('RFM input'!$L$376*(1+vanilla5)^0.5)-SUM($L707:P707),('RFM input'!$L$376*(1+vanilla5)^0.5)/A46stdlife))</f>
        <v>0</v>
      </c>
      <c r="R707" s="60"/>
      <c r="S707" s="94"/>
      <c r="T707" s="94"/>
      <c r="U707" s="94"/>
      <c r="V707" s="94"/>
      <c r="W707" s="94"/>
      <c r="X707" s="94"/>
      <c r="Y707" s="94"/>
      <c r="Z707" s="94"/>
      <c r="AA707" s="249"/>
    </row>
    <row r="708" spans="1:27" ht="12.75" hidden="1" customHeight="1" outlineLevel="2">
      <c r="A708" s="4"/>
      <c r="B708" s="4"/>
      <c r="C708" s="4"/>
      <c r="D708" s="19"/>
      <c r="E708" s="1292"/>
      <c r="F708" s="78">
        <v>6</v>
      </c>
      <c r="G708" s="20"/>
      <c r="H708" s="134"/>
      <c r="I708" s="136"/>
      <c r="J708" s="136"/>
      <c r="K708" s="136"/>
      <c r="L708" s="136"/>
      <c r="M708" s="135"/>
      <c r="N708" s="60">
        <f>IF(A46stdlife="n/a","n/a",IF(N$3&gt;(A46stdlife+$F708),('RFM input'!$M$376*(1+vanilla6)^0.5)-SUM($M708:M708),('RFM input'!$M$376*(1+vanilla6)^0.5)/A46stdlife))</f>
        <v>0</v>
      </c>
      <c r="O708" s="60">
        <f>IF(A46stdlife="n/a","n/a",IF(O$3&gt;(A46stdlife+$F708),('RFM input'!$M$376*(1+vanilla6)^0.5)-SUM($M708:N708),('RFM input'!$M$376*(1+vanilla6)^0.5)/A46stdlife))</f>
        <v>0</v>
      </c>
      <c r="P708" s="60">
        <f>IF(A46stdlife="n/a","n/a",IF(P$3&gt;(A46stdlife+$F708),('RFM input'!$M$376*(1+vanilla6)^0.5)-SUM($M708:O708),('RFM input'!$M$376*(1+vanilla6)^0.5)/A46stdlife))</f>
        <v>0</v>
      </c>
      <c r="Q708" s="60">
        <f>IF(A46stdlife="n/a","n/a",IF(Q$3&gt;(A46stdlife+$F708),('RFM input'!$M$376*(1+vanilla6)^0.5)-SUM($M708:P708),('RFM input'!$M$376*(1+vanilla6)^0.5)/A46stdlife))</f>
        <v>0</v>
      </c>
      <c r="R708" s="60"/>
      <c r="S708" s="94"/>
      <c r="T708" s="94"/>
      <c r="U708" s="94"/>
      <c r="V708" s="94"/>
      <c r="W708" s="94"/>
      <c r="X708" s="94"/>
      <c r="Y708" s="94"/>
      <c r="Z708" s="94"/>
      <c r="AA708" s="249"/>
    </row>
    <row r="709" spans="1:27" ht="12.75" hidden="1" customHeight="1" outlineLevel="2">
      <c r="A709" s="4"/>
      <c r="B709" s="4"/>
      <c r="C709" s="4"/>
      <c r="D709" s="19"/>
      <c r="E709" s="1292"/>
      <c r="F709" s="78">
        <v>7</v>
      </c>
      <c r="G709" s="20"/>
      <c r="H709" s="134"/>
      <c r="I709" s="136"/>
      <c r="J709" s="136"/>
      <c r="K709" s="136"/>
      <c r="L709" s="136"/>
      <c r="M709" s="136"/>
      <c r="N709" s="135"/>
      <c r="O709" s="60">
        <f>IF(A46stdlife="n/a","n/a",IF(O$3&gt;(A46stdlife+$F709),('RFM input'!N$376*(1+vanilla7)^0.5)-SUM($N709:N709),('RFM input'!$N$376*(1+vanilla7)^0.5)/A46stdlife))</f>
        <v>0</v>
      </c>
      <c r="P709" s="60">
        <f>IF(A46stdlife="n/a","n/a",IF(P$3&gt;(A46stdlife+$F709),('RFM input'!O$376*(1+vanilla7)^0.5)-SUM($N709:O709),('RFM input'!$N$376*(1+vanilla7)^0.5)/A46stdlife))</f>
        <v>0</v>
      </c>
      <c r="Q709" s="60">
        <f>IF(A46stdlife="n/a","n/a",IF(Q$3&gt;(A46stdlife+$F709),('RFM input'!P$376*(1+vanilla7)^0.5)-SUM($N709:P709),('RFM input'!$N$376*(1+vanilla7)^0.5)/A46stdlife))</f>
        <v>0</v>
      </c>
      <c r="R709" s="60"/>
      <c r="S709" s="94"/>
      <c r="T709" s="94"/>
      <c r="U709" s="94"/>
      <c r="V709" s="94"/>
      <c r="W709" s="94"/>
      <c r="X709" s="94"/>
      <c r="Y709" s="94"/>
      <c r="Z709" s="94"/>
      <c r="AA709" s="249"/>
    </row>
    <row r="710" spans="1:27" ht="12.75" hidden="1" customHeight="1" outlineLevel="2">
      <c r="A710" s="4"/>
      <c r="B710" s="4"/>
      <c r="C710" s="4"/>
      <c r="D710" s="19"/>
      <c r="E710" s="1292"/>
      <c r="F710" s="78">
        <v>8</v>
      </c>
      <c r="G710" s="20"/>
      <c r="H710" s="134"/>
      <c r="I710" s="136"/>
      <c r="J710" s="136"/>
      <c r="K710" s="136"/>
      <c r="L710" s="136"/>
      <c r="M710" s="136"/>
      <c r="N710" s="136"/>
      <c r="O710" s="135"/>
      <c r="P710" s="60">
        <f>IF(A46stdlife="n/a","n/a",IF(P$3&gt;(A46stdlife+$F710),('RFM input'!$O$376*(1+vanilla8)^0.5)-SUM($O710:O710),('RFM input'!$O$376*(1+vanilla8)^0.5)/A46stdlife))</f>
        <v>0</v>
      </c>
      <c r="Q710" s="60">
        <f>IF(A46stdlife="n/a","n/a",IF(Q$3&gt;(A46stdlife+$F710),('RFM input'!$O$376*(1+vanilla8)^0.5)-SUM($O710:P710),('RFM input'!$O$376*(1+vanilla8)^0.5)/A46stdlife))</f>
        <v>0</v>
      </c>
      <c r="R710" s="60"/>
      <c r="S710" s="94"/>
      <c r="T710" s="94"/>
      <c r="U710" s="94"/>
      <c r="V710" s="94"/>
      <c r="W710" s="94"/>
      <c r="X710" s="94"/>
      <c r="Y710" s="94"/>
      <c r="Z710" s="94"/>
      <c r="AA710" s="249"/>
    </row>
    <row r="711" spans="1:27" ht="12.75" hidden="1" customHeight="1" outlineLevel="2">
      <c r="A711" s="4"/>
      <c r="B711" s="4"/>
      <c r="C711" s="4"/>
      <c r="D711" s="19"/>
      <c r="E711" s="1292"/>
      <c r="F711" s="78">
        <v>9</v>
      </c>
      <c r="G711" s="20"/>
      <c r="H711" s="134"/>
      <c r="I711" s="136"/>
      <c r="J711" s="136"/>
      <c r="K711" s="136"/>
      <c r="L711" s="136"/>
      <c r="M711" s="136"/>
      <c r="N711" s="136"/>
      <c r="O711" s="136"/>
      <c r="P711" s="135"/>
      <c r="Q711" s="60">
        <f>IF(A46stdlife="n/a","n/a",IF(Q$3&gt;(A46stdlife+$F711),('RFM input'!$P$376*(1+vanilla9)^0.5)-SUM($P711:P711),('RFM input'!$P$376*(1+vanilla9)^0.5)/A46stdlife))</f>
        <v>0</v>
      </c>
      <c r="R711" s="60"/>
      <c r="S711" s="94"/>
      <c r="T711" s="94"/>
      <c r="U711" s="94"/>
      <c r="V711" s="94"/>
      <c r="W711" s="94"/>
      <c r="X711" s="94"/>
      <c r="Y711" s="94"/>
      <c r="Z711" s="94"/>
      <c r="AA711" s="249"/>
    </row>
    <row r="712" spans="1:27" ht="12.75" hidden="1" customHeight="1" outlineLevel="2">
      <c r="A712" s="4"/>
      <c r="B712" s="4"/>
      <c r="C712" s="4"/>
      <c r="D712" s="19"/>
      <c r="E712" s="1292"/>
      <c r="F712" s="79">
        <v>10</v>
      </c>
      <c r="G712" s="20"/>
      <c r="H712" s="134"/>
      <c r="I712" s="136"/>
      <c r="J712" s="136"/>
      <c r="K712" s="136"/>
      <c r="L712" s="136"/>
      <c r="M712" s="136"/>
      <c r="N712" s="136"/>
      <c r="O712" s="136"/>
      <c r="P712" s="136"/>
      <c r="Q712" s="135"/>
      <c r="R712" s="60"/>
      <c r="S712" s="94"/>
      <c r="T712" s="94"/>
      <c r="U712" s="94"/>
      <c r="V712" s="94"/>
      <c r="W712" s="94"/>
      <c r="X712" s="94"/>
      <c r="Y712" s="94"/>
      <c r="Z712" s="94"/>
      <c r="AA712" s="249"/>
    </row>
    <row r="713" spans="1:27" hidden="1" outlineLevel="1" collapsed="1">
      <c r="A713" s="4"/>
      <c r="B713" s="4"/>
      <c r="C713" s="4"/>
      <c r="D713" s="218">
        <f>Asset46</f>
        <v>0</v>
      </c>
      <c r="E713" s="4"/>
      <c r="F713" s="4"/>
      <c r="G713" s="112"/>
      <c r="H713" s="435">
        <f>IF('RFM input'!$E$396='RFM input'!$G$395,-'RFM input'!H$446,-SUM(H701:H712))</f>
        <v>0</v>
      </c>
      <c r="I713" s="435">
        <f>IF('RFM input'!$E$396='RFM input'!$G$395,-'RFM input'!I$446,-SUM(I701:I712))</f>
        <v>0</v>
      </c>
      <c r="J713" s="435">
        <f>IF(COUNT($H713:I713)&gt;='RFM input'!$AA$7,0,IF('RFM input'!$E$396='RFM input'!$G$395,-'RFM input'!J$446,-SUM(J701:J712)))</f>
        <v>0</v>
      </c>
      <c r="K713" s="435">
        <f>IF(COUNT($H713:J713)&gt;='RFM input'!$AA$7,0,IF('RFM input'!$E$396='RFM input'!$G$395,-'RFM input'!K$446,-SUM(K701:K712)))</f>
        <v>0</v>
      </c>
      <c r="L713" s="435">
        <f>IF(COUNT($H713:K713)&gt;='RFM input'!$AA$7,0,IF('RFM input'!$E$396='RFM input'!$G$395,-'RFM input'!L$446,-SUM(L701:L712)))</f>
        <v>0</v>
      </c>
      <c r="M713" s="435">
        <f>IF(COUNT($H713:L713)&gt;='RFM input'!$AA$7,0,IF('RFM input'!$E$396='RFM input'!$G$395,-'RFM input'!M$446,-SUM(M701:M712)))</f>
        <v>0</v>
      </c>
      <c r="N713" s="435">
        <f>IF(COUNT($H713:M713)&gt;='RFM input'!$AA$7,0,IF('RFM input'!$E$396='RFM input'!$G$395,-'RFM input'!N$446,-SUM(N701:N712)))</f>
        <v>0</v>
      </c>
      <c r="O713" s="435">
        <f>IF(COUNT($H713:N713)&gt;='RFM input'!$AA$7,0,IF('RFM input'!$E$396='RFM input'!$G$395,-'RFM input'!O$446,-SUM(O701:O712)))</f>
        <v>0</v>
      </c>
      <c r="P713" s="435">
        <f>IF(COUNT($H713:O713)&gt;='RFM input'!$AA$7,0,IF('RFM input'!$E$396='RFM input'!$G$395,-'RFM input'!P$446,-SUM(P701:P712)))</f>
        <v>0</v>
      </c>
      <c r="Q713" s="435">
        <f>IF(COUNT($H713:P713)&gt;='RFM input'!$AA$7,0,IF('RFM input'!$E$396='RFM input'!$G$395,-'RFM input'!Q$446,-SUM(Q701:Q712)))</f>
        <v>0</v>
      </c>
      <c r="R713" s="58"/>
      <c r="S713" s="96"/>
      <c r="T713" s="96"/>
      <c r="U713" s="96"/>
      <c r="V713" s="96"/>
      <c r="W713" s="96"/>
      <c r="X713" s="96"/>
      <c r="Y713" s="96"/>
      <c r="Z713" s="96"/>
      <c r="AA713" s="249"/>
    </row>
    <row r="714" spans="1:27" ht="12.75" hidden="1" customHeight="1" outlineLevel="2">
      <c r="A714" s="4"/>
      <c r="B714" s="4"/>
      <c r="C714" s="219">
        <f>Asset47</f>
        <v>0</v>
      </c>
      <c r="D714" s="146"/>
      <c r="E714" s="25" t="s">
        <v>23</v>
      </c>
      <c r="F714" s="24"/>
      <c r="G714" s="167"/>
      <c r="H714" s="436">
        <f>IF(H$3&gt;A47remlife,A47value-SUM($G714:G714),IF(A47remlife="N/A","n/a",A47value/A47remlife))</f>
        <v>0</v>
      </c>
      <c r="I714" s="436">
        <f>IF(I$3&gt;A47remlife,A47value-SUM($G714:H714),IF(A47remlife="N/A","n/a",A47value/A47remlife))</f>
        <v>0</v>
      </c>
      <c r="J714" s="436">
        <f>IF(J$3&gt;A47remlife,A47value-SUM($G714:I714),IF(A47remlife="N/A","n/a",A47value/A47remlife))</f>
        <v>0</v>
      </c>
      <c r="K714" s="436">
        <f>IF(K$3&gt;A47remlife,A47value-SUM($G714:J714),IF(A47remlife="N/A","n/a",A47value/A47remlife))</f>
        <v>0</v>
      </c>
      <c r="L714" s="436">
        <f>IF(L$3&gt;A47remlife,A47value-SUM($G714:K714),IF(A47remlife="N/A","n/a",A47value/A47remlife))</f>
        <v>0</v>
      </c>
      <c r="M714" s="436">
        <f>IF(M$3&gt;A47remlife,A47value-SUM($G714:L714),IF(A47remlife="N/A","n/a",A47value/A47remlife))</f>
        <v>0</v>
      </c>
      <c r="N714" s="436">
        <f>IF(N$3&gt;A47remlife,A47value-SUM($G714:M714),IF(A47remlife="N/A","n/a",A47value/A47remlife))</f>
        <v>0</v>
      </c>
      <c r="O714" s="436">
        <f>IF(O$3&gt;A47remlife,A47value-SUM($G714:N714),IF(A47remlife="N/A","n/a",A47value/A47remlife))</f>
        <v>0</v>
      </c>
      <c r="P714" s="436">
        <f>IF(P$3&gt;A47remlife,A47value-SUM($G714:O714),IF(A47remlife="N/A","n/a",A47value/A47remlife))</f>
        <v>0</v>
      </c>
      <c r="Q714" s="436">
        <f>IF(Q$3&gt;A47remlife,A47value-SUM($G714:P714),IF(A47remlife="N/A","n/a",A47value/A47remlife))</f>
        <v>0</v>
      </c>
      <c r="R714" s="59"/>
      <c r="S714" s="94"/>
      <c r="T714" s="94"/>
      <c r="U714" s="94"/>
      <c r="V714" s="94"/>
      <c r="W714" s="94"/>
      <c r="X714" s="94"/>
      <c r="Y714" s="94"/>
      <c r="Z714" s="94"/>
      <c r="AA714" s="249"/>
    </row>
    <row r="715" spans="1:27" ht="12.75" hidden="1" customHeight="1" outlineLevel="2">
      <c r="A715" s="4"/>
      <c r="B715" s="4"/>
      <c r="C715" s="4"/>
      <c r="D715" s="19"/>
      <c r="E715" s="1291" t="s">
        <v>50</v>
      </c>
      <c r="F715" s="78"/>
      <c r="G715" s="112"/>
      <c r="H715" s="60"/>
      <c r="I715" s="60"/>
      <c r="J715" s="60"/>
      <c r="K715" s="60"/>
      <c r="L715" s="60"/>
      <c r="M715" s="148"/>
      <c r="N715" s="103"/>
      <c r="O715" s="60"/>
      <c r="P715" s="60"/>
      <c r="Q715" s="60"/>
      <c r="R715" s="60"/>
      <c r="S715" s="94"/>
      <c r="T715" s="94"/>
      <c r="U715" s="94"/>
      <c r="V715" s="94"/>
      <c r="W715" s="94"/>
      <c r="X715" s="94"/>
      <c r="Y715" s="94"/>
      <c r="Z715" s="94"/>
      <c r="AA715" s="249"/>
    </row>
    <row r="716" spans="1:27" ht="12.75" hidden="1" customHeight="1" outlineLevel="2">
      <c r="A716" s="4"/>
      <c r="B716" s="4"/>
      <c r="C716" s="4"/>
      <c r="D716" s="19"/>
      <c r="E716" s="1292"/>
      <c r="F716" s="78">
        <v>1</v>
      </c>
      <c r="G716" s="112"/>
      <c r="H716" s="133"/>
      <c r="I716" s="60">
        <f>IF(A47stdlife="n/a","n/a",IF(I$3&gt;(A47stdlife+$F716),('RFM input'!$H$377*(1+vanilla1)^0.5)-SUM($H716:H716),('RFM input'!$H$377*(1+vanilla1)^0.5)/A47stdlife))</f>
        <v>0</v>
      </c>
      <c r="J716" s="60">
        <f>IF(A47stdlife="n/a","n/a",IF(J$3&gt;(A47stdlife+$F716),('RFM input'!$H$377*(1+vanilla1)^0.5)-SUM($H716:I716),('RFM input'!$H$377*(1+vanilla1)^0.5)/A47stdlife))</f>
        <v>0</v>
      </c>
      <c r="K716" s="60">
        <f>IF(A47stdlife="n/a","n/a",IF(K$3&gt;(A47stdlife+$F716),('RFM input'!$H$377*(1+vanilla1)^0.5)-SUM($H716:J716),('RFM input'!$H$377*(1+vanilla1)^0.5)/A47stdlife))</f>
        <v>0</v>
      </c>
      <c r="L716" s="60">
        <f>IF(A47stdlife="n/a","n/a",IF(L$3&gt;(A47stdlife+$F716),('RFM input'!$H$377*(1+vanilla1)^0.5)-SUM($H716:K716),('RFM input'!$H$377*(1+vanilla1)^0.5)/A47stdlife))</f>
        <v>0</v>
      </c>
      <c r="M716" s="60">
        <f>IF(A47stdlife="n/a","n/a",IF(M$3&gt;(A47stdlife+$F716),('RFM input'!$H$377*(1+vanilla1)^0.5)-SUM($H716:L716),('RFM input'!$H$377*(1+vanilla1)^0.5)/A47stdlife))</f>
        <v>0</v>
      </c>
      <c r="N716" s="60">
        <f>IF(A47stdlife="n/a","n/a",IF(N$3&gt;(A47stdlife+$F716),('RFM input'!$H$377*(1+vanilla1)^0.5)-SUM($H716:M716),('RFM input'!$H$377*(1+vanilla1)^0.5)/A47stdlife))</f>
        <v>0</v>
      </c>
      <c r="O716" s="60">
        <f>IF(A47stdlife="n/a","n/a",IF(O$3&gt;(A47stdlife+$F716),('RFM input'!$H$377*(1+vanilla1)^0.5)-SUM($H716:N716),('RFM input'!$H$377*(1+vanilla1)^0.5)/A47stdlife))</f>
        <v>0</v>
      </c>
      <c r="P716" s="60">
        <f>IF(A47stdlife="n/a","n/a",IF(P$3&gt;(A47stdlife+$F716),('RFM input'!$H$377*(1+vanilla1)^0.5)-SUM($H716:O716),('RFM input'!$H$377*(1+vanilla1)^0.5)/A47stdlife))</f>
        <v>0</v>
      </c>
      <c r="Q716" s="60">
        <f>IF(A47stdlife="n/a","n/a",IF(Q$3&gt;(A47stdlife+$F716),('RFM input'!$H$377*(1+vanilla1)^0.5)-SUM($H716:P716),('RFM input'!$H$377*(1+vanilla1)^0.5)/A47stdlife))</f>
        <v>0</v>
      </c>
      <c r="R716" s="60"/>
      <c r="S716" s="94"/>
      <c r="T716" s="94"/>
      <c r="U716" s="94"/>
      <c r="V716" s="94"/>
      <c r="W716" s="94"/>
      <c r="X716" s="94"/>
      <c r="Y716" s="94"/>
      <c r="Z716" s="94"/>
      <c r="AA716" s="249"/>
    </row>
    <row r="717" spans="1:27" ht="12.75" hidden="1" customHeight="1" outlineLevel="2">
      <c r="A717" s="4"/>
      <c r="B717" s="4"/>
      <c r="C717" s="4"/>
      <c r="D717" s="19"/>
      <c r="E717" s="1292"/>
      <c r="F717" s="78">
        <v>2</v>
      </c>
      <c r="G717" s="112"/>
      <c r="H717" s="134"/>
      <c r="I717" s="135"/>
      <c r="J717" s="60">
        <f>IF(A47stdlife="n/a","n/a",IF(J$3&gt;(A47stdlife+$F717),('RFM input'!$I$377*(1+vanilla2)^0.5)-SUM($I717:I717),('RFM input'!$I$377*(1+vanilla2)^0.5)/A47stdlife))</f>
        <v>0</v>
      </c>
      <c r="K717" s="60">
        <f>IF(A47stdlife="n/a","n/a",IF(K$3&gt;(A47stdlife+$F717),('RFM input'!$I$377*(1+vanilla2)^0.5)-SUM($I717:J717),('RFM input'!$I$377*(1+vanilla2)^0.5)/A47stdlife))</f>
        <v>0</v>
      </c>
      <c r="L717" s="60">
        <f>IF(A47stdlife="n/a","n/a",IF(L$3&gt;(A47stdlife+$F717),('RFM input'!$I$377*(1+vanilla2)^0.5)-SUM($I717:K717),('RFM input'!$I$377*(1+vanilla2)^0.5)/A47stdlife))</f>
        <v>0</v>
      </c>
      <c r="M717" s="60">
        <f>IF(A47stdlife="n/a","n/a",IF(M$3&gt;(A47stdlife+$F717),('RFM input'!$I$377*(1+vanilla2)^0.5)-SUM($I717:L717),('RFM input'!$I$377*(1+vanilla2)^0.5)/A47stdlife))</f>
        <v>0</v>
      </c>
      <c r="N717" s="60">
        <f>IF(A47stdlife="n/a","n/a",IF(N$3&gt;(A47stdlife+$F717),('RFM input'!$I$377*(1+vanilla2)^0.5)-SUM($I717:M717),('RFM input'!$I$377*(1+vanilla2)^0.5)/A47stdlife))</f>
        <v>0</v>
      </c>
      <c r="O717" s="60">
        <f>IF(A47stdlife="n/a","n/a",IF(O$3&gt;(A47stdlife+$F717),('RFM input'!$I$377*(1+vanilla2)^0.5)-SUM($I717:N717),('RFM input'!$I$377*(1+vanilla2)^0.5)/A47stdlife))</f>
        <v>0</v>
      </c>
      <c r="P717" s="60">
        <f>IF(A47stdlife="n/a","n/a",IF(P$3&gt;(A47stdlife+$F717),('RFM input'!$I$377*(1+vanilla2)^0.5)-SUM($I717:O717),('RFM input'!$I$377*(1+vanilla2)^0.5)/A47stdlife))</f>
        <v>0</v>
      </c>
      <c r="Q717" s="60">
        <f>IF(A47stdlife="n/a","n/a",IF(Q$3&gt;(A47stdlife+$F717),('RFM input'!$I$377*(1+vanilla2)^0.5)-SUM($I717:P717),('RFM input'!$I$377*(1+vanilla2)^0.5)/A47stdlife))</f>
        <v>0</v>
      </c>
      <c r="R717" s="60"/>
      <c r="S717" s="94"/>
      <c r="T717" s="94"/>
      <c r="U717" s="94"/>
      <c r="V717" s="94"/>
      <c r="W717" s="94"/>
      <c r="X717" s="94"/>
      <c r="Y717" s="94"/>
      <c r="Z717" s="94"/>
      <c r="AA717" s="249"/>
    </row>
    <row r="718" spans="1:27" ht="12.75" hidden="1" customHeight="1" outlineLevel="2">
      <c r="A718" s="4"/>
      <c r="B718" s="4"/>
      <c r="C718" s="4"/>
      <c r="D718" s="19"/>
      <c r="E718" s="1292"/>
      <c r="F718" s="78">
        <v>3</v>
      </c>
      <c r="G718" s="112"/>
      <c r="H718" s="134"/>
      <c r="I718" s="136"/>
      <c r="J718" s="135"/>
      <c r="K718" s="60">
        <f>IF(A47stdlife="n/a","n/a",IF(K$3&gt;(A47stdlife+$F718),('RFM input'!$J$377*(1+vanilla3)^0.5)-SUM($J718:J718),('RFM input'!$J$377*(1+vanilla3)^0.5)/A47stdlife))</f>
        <v>0</v>
      </c>
      <c r="L718" s="60">
        <f>IF(A47stdlife="n/a","n/a",IF(L$3&gt;(A47stdlife+$F718),('RFM input'!$J$377*(1+vanilla3)^0.5)-SUM($J718:K718),('RFM input'!$J$377*(1+vanilla3)^0.5)/A47stdlife))</f>
        <v>0</v>
      </c>
      <c r="M718" s="60">
        <f>IF(A47stdlife="n/a","n/a",IF(M$3&gt;(A47stdlife+$F718),('RFM input'!$J$377*(1+vanilla3)^0.5)-SUM($J718:L718),('RFM input'!$J$377*(1+vanilla3)^0.5)/A47stdlife))</f>
        <v>0</v>
      </c>
      <c r="N718" s="60">
        <f>IF(A47stdlife="n/a","n/a",IF(N$3&gt;(A47stdlife+$F718),('RFM input'!$J$377*(1+vanilla3)^0.5)-SUM($J718:M718),('RFM input'!$J$377*(1+vanilla3)^0.5)/A47stdlife))</f>
        <v>0</v>
      </c>
      <c r="O718" s="60">
        <f>IF(A47stdlife="n/a","n/a",IF(O$3&gt;(A47stdlife+$F718),('RFM input'!$J$377*(1+vanilla3)^0.5)-SUM($J718:N718),('RFM input'!$J$377*(1+vanilla3)^0.5)/A47stdlife))</f>
        <v>0</v>
      </c>
      <c r="P718" s="60">
        <f>IF(A47stdlife="n/a","n/a",IF(P$3&gt;(A47stdlife+$F718),('RFM input'!$J$377*(1+vanilla3)^0.5)-SUM($J718:O718),('RFM input'!$J$377*(1+vanilla3)^0.5)/A47stdlife))</f>
        <v>0</v>
      </c>
      <c r="Q718" s="60">
        <f>IF(A47stdlife="n/a","n/a",IF(Q$3&gt;(A47stdlife+$F718),('RFM input'!$J$377*(1+vanilla3)^0.5)-SUM($J718:P718),('RFM input'!$J$377*(1+vanilla3)^0.5)/A47stdlife))</f>
        <v>0</v>
      </c>
      <c r="R718" s="60"/>
      <c r="S718" s="94"/>
      <c r="T718" s="94"/>
      <c r="U718" s="94"/>
      <c r="V718" s="94"/>
      <c r="W718" s="94"/>
      <c r="X718" s="94"/>
      <c r="Y718" s="94"/>
      <c r="Z718" s="94"/>
      <c r="AA718" s="249"/>
    </row>
    <row r="719" spans="1:27" ht="12.75" hidden="1" customHeight="1" outlineLevel="2">
      <c r="A719" s="4"/>
      <c r="B719" s="4"/>
      <c r="C719" s="4"/>
      <c r="D719" s="19"/>
      <c r="E719" s="1292"/>
      <c r="F719" s="78">
        <v>4</v>
      </c>
      <c r="G719" s="112"/>
      <c r="H719" s="134"/>
      <c r="I719" s="136"/>
      <c r="J719" s="136"/>
      <c r="K719" s="135"/>
      <c r="L719" s="60">
        <f>IF(A47stdlife="n/a","n/a",IF(L$3&gt;(A47stdlife+$F719),('RFM input'!$K$377*(1+vanilla4)^0.5)-SUM($K719:K719),('RFM input'!$K$377*(1+vanilla4)^0.5)/A47stdlife))</f>
        <v>0</v>
      </c>
      <c r="M719" s="60">
        <f>IF(A47stdlife="n/a","n/a",IF(M$3&gt;(A47stdlife+$F719),('RFM input'!$K$377*(1+vanilla4)^0.5)-SUM($K719:L719),('RFM input'!$K$377*(1+vanilla4)^0.5)/A47stdlife))</f>
        <v>0</v>
      </c>
      <c r="N719" s="60">
        <f>IF(A47stdlife="n/a","n/a",IF(N$3&gt;(A47stdlife+$F719),('RFM input'!$K$377*(1+vanilla4)^0.5)-SUM($K719:M719),('RFM input'!$K$377*(1+vanilla4)^0.5)/A47stdlife))</f>
        <v>0</v>
      </c>
      <c r="O719" s="60">
        <f>IF(A47stdlife="n/a","n/a",IF(O$3&gt;(A47stdlife+$F719),('RFM input'!$K$377*(1+vanilla4)^0.5)-SUM($K719:N719),('RFM input'!$K$377*(1+vanilla4)^0.5)/A47stdlife))</f>
        <v>0</v>
      </c>
      <c r="P719" s="60">
        <f>IF(A47stdlife="n/a","n/a",IF(P$3&gt;(A47stdlife+$F719),('RFM input'!$K$377*(1+vanilla4)^0.5)-SUM($K719:O719),('RFM input'!$K$377*(1+vanilla4)^0.5)/A47stdlife))</f>
        <v>0</v>
      </c>
      <c r="Q719" s="60">
        <f>IF(A47stdlife="n/a","n/a",IF(Q$3&gt;(A47stdlife+$F719),('RFM input'!$K$377*(1+vanilla4)^0.5)-SUM($K719:P719),('RFM input'!$K$377*(1+vanilla4)^0.5)/A47stdlife))</f>
        <v>0</v>
      </c>
      <c r="R719" s="60"/>
      <c r="S719" s="94"/>
      <c r="T719" s="94"/>
      <c r="U719" s="94"/>
      <c r="V719" s="94"/>
      <c r="W719" s="94"/>
      <c r="X719" s="94"/>
      <c r="Y719" s="94"/>
      <c r="Z719" s="94"/>
      <c r="AA719" s="249"/>
    </row>
    <row r="720" spans="1:27" ht="12.75" hidden="1" customHeight="1" outlineLevel="2">
      <c r="A720" s="4"/>
      <c r="B720" s="4"/>
      <c r="C720" s="4"/>
      <c r="D720" s="19"/>
      <c r="E720" s="1292"/>
      <c r="F720" s="78">
        <v>5</v>
      </c>
      <c r="G720" s="20"/>
      <c r="H720" s="134"/>
      <c r="I720" s="136"/>
      <c r="J720" s="136"/>
      <c r="K720" s="136"/>
      <c r="L720" s="135"/>
      <c r="M720" s="60">
        <f>IF(A47stdlife="n/a","n/a",IF(M$3&gt;(A47stdlife+$F720),('RFM input'!$L$377*(1+vanilla5)^0.5)-SUM($L720:L720),('RFM input'!$L$377*(1+vanilla5)^0.5)/A47stdlife))</f>
        <v>0</v>
      </c>
      <c r="N720" s="60">
        <f>IF(A47stdlife="n/a","n/a",IF(N$3&gt;(A47stdlife+$F720),('RFM input'!$L$377*(1+vanilla5)^0.5)-SUM($L720:M720),('RFM input'!$L$377*(1+vanilla5)^0.5)/A47stdlife))</f>
        <v>0</v>
      </c>
      <c r="O720" s="60">
        <f>IF(A47stdlife="n/a","n/a",IF(O$3&gt;(A47stdlife+$F720),('RFM input'!$L$377*(1+vanilla5)^0.5)-SUM($L720:N720),('RFM input'!$L$377*(1+vanilla5)^0.5)/A47stdlife))</f>
        <v>0</v>
      </c>
      <c r="P720" s="60">
        <f>IF(A47stdlife="n/a","n/a",IF(P$3&gt;(A47stdlife+$F720),('RFM input'!$L$377*(1+vanilla5)^0.5)-SUM($L720:O720),('RFM input'!$L$377*(1+vanilla5)^0.5)/A47stdlife))</f>
        <v>0</v>
      </c>
      <c r="Q720" s="60">
        <f>IF(A47stdlife="n/a","n/a",IF(Q$3&gt;(A47stdlife+$F720),('RFM input'!$L$377*(1+vanilla5)^0.5)-SUM($L720:P720),('RFM input'!$L$377*(1+vanilla5)^0.5)/A47stdlife))</f>
        <v>0</v>
      </c>
      <c r="R720" s="60"/>
      <c r="S720" s="94"/>
      <c r="T720" s="94"/>
      <c r="U720" s="94"/>
      <c r="V720" s="94"/>
      <c r="W720" s="94"/>
      <c r="X720" s="94"/>
      <c r="Y720" s="94"/>
      <c r="Z720" s="94"/>
      <c r="AA720" s="249"/>
    </row>
    <row r="721" spans="1:27" ht="12.75" hidden="1" customHeight="1" outlineLevel="2">
      <c r="A721" s="4"/>
      <c r="B721" s="4"/>
      <c r="C721" s="4"/>
      <c r="D721" s="19"/>
      <c r="E721" s="1292"/>
      <c r="F721" s="78">
        <v>6</v>
      </c>
      <c r="G721" s="20"/>
      <c r="H721" s="134"/>
      <c r="I721" s="136"/>
      <c r="J721" s="136"/>
      <c r="K721" s="136"/>
      <c r="L721" s="136"/>
      <c r="M721" s="135"/>
      <c r="N721" s="60">
        <f>IF(A47stdlife="n/a","n/a",IF(N$3&gt;(A47stdlife+$F721),('RFM input'!$M$377*(1+vanilla6)^0.5)-SUM($M721:M721),('RFM input'!$M$377*(1+vanilla6)^0.5)/A47stdlife))</f>
        <v>0</v>
      </c>
      <c r="O721" s="60">
        <f>IF(A47stdlife="n/a","n/a",IF(O$3&gt;(A47stdlife+$F721),('RFM input'!$M$377*(1+vanilla6)^0.5)-SUM($M721:N721),('RFM input'!$M$377*(1+vanilla6)^0.5)/A47stdlife))</f>
        <v>0</v>
      </c>
      <c r="P721" s="60">
        <f>IF(A47stdlife="n/a","n/a",IF(P$3&gt;(A47stdlife+$F721),('RFM input'!$M$377*(1+vanilla6)^0.5)-SUM($M721:O721),('RFM input'!$M$377*(1+vanilla6)^0.5)/A47stdlife))</f>
        <v>0</v>
      </c>
      <c r="Q721" s="60">
        <f>IF(A47stdlife="n/a","n/a",IF(Q$3&gt;(A47stdlife+$F721),('RFM input'!$M$377*(1+vanilla6)^0.5)-SUM($M721:P721),('RFM input'!$M$377*(1+vanilla6)^0.5)/A47stdlife))</f>
        <v>0</v>
      </c>
      <c r="R721" s="60"/>
      <c r="S721" s="94"/>
      <c r="T721" s="94"/>
      <c r="U721" s="94"/>
      <c r="V721" s="94"/>
      <c r="W721" s="94"/>
      <c r="X721" s="94"/>
      <c r="Y721" s="94"/>
      <c r="Z721" s="94"/>
      <c r="AA721" s="249"/>
    </row>
    <row r="722" spans="1:27" ht="12.75" hidden="1" customHeight="1" outlineLevel="2">
      <c r="A722" s="4"/>
      <c r="B722" s="4"/>
      <c r="C722" s="4"/>
      <c r="D722" s="19"/>
      <c r="E722" s="1292"/>
      <c r="F722" s="78">
        <v>7</v>
      </c>
      <c r="G722" s="20"/>
      <c r="H722" s="134"/>
      <c r="I722" s="136"/>
      <c r="J722" s="136"/>
      <c r="K722" s="136"/>
      <c r="L722" s="136"/>
      <c r="M722" s="136"/>
      <c r="N722" s="135"/>
      <c r="O722" s="60">
        <f>IF(A47stdlife="n/a","n/a",IF(O$3&gt;(A47stdlife+$F722),('RFM input'!N$377*(1+vanilla7)^0.5)-SUM($N722:N722),('RFM input'!$N$377*(1+vanilla7)^0.5)/A47stdlife))</f>
        <v>0</v>
      </c>
      <c r="P722" s="60">
        <f>IF(A47stdlife="n/a","n/a",IF(P$3&gt;(A47stdlife+$F722),('RFM input'!O$377*(1+vanilla7)^0.5)-SUM($N722:O722),('RFM input'!$N$377*(1+vanilla7)^0.5)/A47stdlife))</f>
        <v>0</v>
      </c>
      <c r="Q722" s="60">
        <f>IF(A47stdlife="n/a","n/a",IF(Q$3&gt;(A47stdlife+$F722),('RFM input'!P$377*(1+vanilla7)^0.5)-SUM($N722:P722),('RFM input'!$N$377*(1+vanilla7)^0.5)/A47stdlife))</f>
        <v>0</v>
      </c>
      <c r="R722" s="60"/>
      <c r="S722" s="94"/>
      <c r="T722" s="94"/>
      <c r="U722" s="94"/>
      <c r="V722" s="94"/>
      <c r="W722" s="94"/>
      <c r="X722" s="94"/>
      <c r="Y722" s="94"/>
      <c r="Z722" s="94"/>
      <c r="AA722" s="249"/>
    </row>
    <row r="723" spans="1:27" ht="12.75" hidden="1" customHeight="1" outlineLevel="2">
      <c r="A723" s="4"/>
      <c r="B723" s="4"/>
      <c r="C723" s="4"/>
      <c r="D723" s="19"/>
      <c r="E723" s="1292"/>
      <c r="F723" s="78">
        <v>8</v>
      </c>
      <c r="G723" s="20"/>
      <c r="H723" s="134"/>
      <c r="I723" s="136"/>
      <c r="J723" s="136"/>
      <c r="K723" s="136"/>
      <c r="L723" s="136"/>
      <c r="M723" s="136"/>
      <c r="N723" s="136"/>
      <c r="O723" s="135"/>
      <c r="P723" s="60">
        <f>IF(A47stdlife="n/a","n/a",IF(P$3&gt;(A47stdlife+$F723),('RFM input'!$O$377*(1+vanilla8)^0.5)-SUM($O723:O723),('RFM input'!$O$377*(1+vanilla8)^0.5)/A47stdlife))</f>
        <v>0</v>
      </c>
      <c r="Q723" s="60">
        <f>IF(A47stdlife="n/a","n/a",IF(Q$3&gt;(A47stdlife+$F723),('RFM input'!$O$377*(1+vanilla8)^0.5)-SUM($O723:P723),('RFM input'!$O$377*(1+vanilla8)^0.5)/A47stdlife))</f>
        <v>0</v>
      </c>
      <c r="R723" s="60"/>
      <c r="S723" s="94"/>
      <c r="T723" s="94"/>
      <c r="U723" s="94"/>
      <c r="V723" s="94"/>
      <c r="W723" s="94"/>
      <c r="X723" s="94"/>
      <c r="Y723" s="94"/>
      <c r="Z723" s="94"/>
      <c r="AA723" s="249"/>
    </row>
    <row r="724" spans="1:27" ht="12.75" hidden="1" customHeight="1" outlineLevel="2">
      <c r="A724" s="4"/>
      <c r="B724" s="4"/>
      <c r="C724" s="4"/>
      <c r="D724" s="19"/>
      <c r="E724" s="1292"/>
      <c r="F724" s="78">
        <v>9</v>
      </c>
      <c r="G724" s="20"/>
      <c r="H724" s="134"/>
      <c r="I724" s="136"/>
      <c r="J724" s="136"/>
      <c r="K724" s="136"/>
      <c r="L724" s="136"/>
      <c r="M724" s="136"/>
      <c r="N724" s="136"/>
      <c r="O724" s="136"/>
      <c r="P724" s="135"/>
      <c r="Q724" s="60">
        <f>IF(A47stdlife="n/a","n/a",IF(Q$3&gt;(A47stdlife+$F724),('RFM input'!$P$377*(1+vanilla9)^0.5)-SUM($P724:P724),('RFM input'!$P$377*(1+vanilla9)^0.5)/A47stdlife))</f>
        <v>0</v>
      </c>
      <c r="R724" s="60"/>
      <c r="S724" s="94"/>
      <c r="T724" s="94"/>
      <c r="U724" s="94"/>
      <c r="V724" s="94"/>
      <c r="W724" s="94"/>
      <c r="X724" s="94"/>
      <c r="Y724" s="94"/>
      <c r="Z724" s="94"/>
      <c r="AA724" s="249"/>
    </row>
    <row r="725" spans="1:27" ht="12.75" hidden="1" customHeight="1" outlineLevel="2">
      <c r="A725" s="4"/>
      <c r="B725" s="4"/>
      <c r="C725" s="4"/>
      <c r="D725" s="19"/>
      <c r="E725" s="1292"/>
      <c r="F725" s="79">
        <v>10</v>
      </c>
      <c r="G725" s="20"/>
      <c r="H725" s="134"/>
      <c r="I725" s="136"/>
      <c r="J725" s="136"/>
      <c r="K725" s="136"/>
      <c r="L725" s="136"/>
      <c r="M725" s="136"/>
      <c r="N725" s="136"/>
      <c r="O725" s="136"/>
      <c r="P725" s="136"/>
      <c r="Q725" s="135"/>
      <c r="R725" s="60"/>
      <c r="S725" s="94"/>
      <c r="T725" s="94"/>
      <c r="U725" s="94"/>
      <c r="V725" s="94"/>
      <c r="W725" s="94"/>
      <c r="X725" s="94"/>
      <c r="Y725" s="94"/>
      <c r="Z725" s="94"/>
      <c r="AA725" s="249"/>
    </row>
    <row r="726" spans="1:27" hidden="1" outlineLevel="1" collapsed="1">
      <c r="A726" s="4"/>
      <c r="B726" s="4"/>
      <c r="C726" s="4"/>
      <c r="D726" s="218">
        <f>Asset47</f>
        <v>0</v>
      </c>
      <c r="E726" s="4"/>
      <c r="F726" s="4"/>
      <c r="G726" s="112"/>
      <c r="H726" s="435">
        <f>IF('RFM input'!$E$396='RFM input'!$G$395,-'RFM input'!H$447,-SUM(H714:H725))</f>
        <v>0</v>
      </c>
      <c r="I726" s="435">
        <f>IF('RFM input'!$E$396='RFM input'!$G$395,-'RFM input'!I$447,-SUM(I714:I725))</f>
        <v>0</v>
      </c>
      <c r="J726" s="435">
        <f>IF(COUNT($H726:I726)&gt;='RFM input'!$AA$7,0,IF('RFM input'!$E$396='RFM input'!$G$395,-'RFM input'!J$447,-SUM(J714:J725)))</f>
        <v>0</v>
      </c>
      <c r="K726" s="435">
        <f>IF(COUNT($H726:J726)&gt;='RFM input'!$AA$7,0,IF('RFM input'!$E$396='RFM input'!$G$395,-'RFM input'!K$447,-SUM(K714:K725)))</f>
        <v>0</v>
      </c>
      <c r="L726" s="435">
        <f>IF(COUNT($H726:K726)&gt;='RFM input'!$AA$7,0,IF('RFM input'!$E$396='RFM input'!$G$395,-'RFM input'!L$447,-SUM(L714:L725)))</f>
        <v>0</v>
      </c>
      <c r="M726" s="435">
        <f>IF(COUNT($H726:L726)&gt;='RFM input'!$AA$7,0,IF('RFM input'!$E$396='RFM input'!$G$395,-'RFM input'!M$447,-SUM(M714:M725)))</f>
        <v>0</v>
      </c>
      <c r="N726" s="435">
        <f>IF(COUNT($H726:M726)&gt;='RFM input'!$AA$7,0,IF('RFM input'!$E$396='RFM input'!$G$395,-'RFM input'!N$447,-SUM(N714:N725)))</f>
        <v>0</v>
      </c>
      <c r="O726" s="435">
        <f>IF(COUNT($H726:N726)&gt;='RFM input'!$AA$7,0,IF('RFM input'!$E$396='RFM input'!$G$395,-'RFM input'!O$447,-SUM(O714:O725)))</f>
        <v>0</v>
      </c>
      <c r="P726" s="435">
        <f>IF(COUNT($H726:O726)&gt;='RFM input'!$AA$7,0,IF('RFM input'!$E$396='RFM input'!$G$395,-'RFM input'!P$447,-SUM(P714:P725)))</f>
        <v>0</v>
      </c>
      <c r="Q726" s="435">
        <f>IF(COUNT($H726:P726)&gt;='RFM input'!$AA$7,0,IF('RFM input'!$E$396='RFM input'!$G$395,-'RFM input'!Q$447,-SUM(Q714:Q725)))</f>
        <v>0</v>
      </c>
      <c r="R726" s="58"/>
      <c r="S726" s="96"/>
      <c r="T726" s="96"/>
      <c r="U726" s="96"/>
      <c r="V726" s="96"/>
      <c r="W726" s="96"/>
      <c r="X726" s="96"/>
      <c r="Y726" s="96"/>
      <c r="Z726" s="96"/>
      <c r="AA726" s="249"/>
    </row>
    <row r="727" spans="1:27" ht="12.75" hidden="1" customHeight="1" outlineLevel="2">
      <c r="A727" s="4"/>
      <c r="B727" s="4"/>
      <c r="C727" s="219">
        <f>Asset48</f>
        <v>0</v>
      </c>
      <c r="D727" s="146"/>
      <c r="E727" s="25" t="s">
        <v>23</v>
      </c>
      <c r="F727" s="24"/>
      <c r="G727" s="167"/>
      <c r="H727" s="436">
        <f>IF(H$3&gt;A48remlife,A48value-SUM($G727:G727),IF(A48remlife="N/A","n/a",A48value/A48remlife))</f>
        <v>0</v>
      </c>
      <c r="I727" s="436">
        <f>IF(I$3&gt;A48remlife,A48value-SUM($G727:H727),IF(A48remlife="N/A","n/a",A48value/A48remlife))</f>
        <v>0</v>
      </c>
      <c r="J727" s="436">
        <f>IF(J$3&gt;A48remlife,A48value-SUM($G727:I727),IF(A48remlife="N/A","n/a",A48value/A48remlife))</f>
        <v>0</v>
      </c>
      <c r="K727" s="436">
        <f>IF(K$3&gt;A48remlife,A48value-SUM($G727:J727),IF(A48remlife="N/A","n/a",A48value/A48remlife))</f>
        <v>0</v>
      </c>
      <c r="L727" s="436">
        <f>IF(L$3&gt;A48remlife,A48value-SUM($G727:K727),IF(A48remlife="N/A","n/a",A48value/A48remlife))</f>
        <v>0</v>
      </c>
      <c r="M727" s="436">
        <f>IF(M$3&gt;A48remlife,A48value-SUM($G727:L727),IF(A48remlife="N/A","n/a",A48value/A48remlife))</f>
        <v>0</v>
      </c>
      <c r="N727" s="436">
        <f>IF(N$3&gt;A48remlife,A48value-SUM($G727:M727),IF(A48remlife="N/A","n/a",A48value/A48remlife))</f>
        <v>0</v>
      </c>
      <c r="O727" s="436">
        <f>IF(O$3&gt;A48remlife,A48value-SUM($G727:N727),IF(A48remlife="N/A","n/a",A48value/A48remlife))</f>
        <v>0</v>
      </c>
      <c r="P727" s="436">
        <f>IF(P$3&gt;A48remlife,A48value-SUM($G727:O727),IF(A48remlife="N/A","n/a",A48value/A48remlife))</f>
        <v>0</v>
      </c>
      <c r="Q727" s="436">
        <f>IF(Q$3&gt;A48remlife,A48value-SUM($G727:P727),IF(A48remlife="N/A","n/a",A48value/A48remlife))</f>
        <v>0</v>
      </c>
      <c r="R727" s="59"/>
      <c r="S727" s="94"/>
      <c r="T727" s="94"/>
      <c r="U727" s="94"/>
      <c r="V727" s="94"/>
      <c r="W727" s="94"/>
      <c r="X727" s="94"/>
      <c r="Y727" s="94"/>
      <c r="Z727" s="94"/>
      <c r="AA727" s="249"/>
    </row>
    <row r="728" spans="1:27" ht="12.75" hidden="1" customHeight="1" outlineLevel="2">
      <c r="A728" s="4"/>
      <c r="B728" s="4"/>
      <c r="C728" s="4"/>
      <c r="D728" s="19"/>
      <c r="E728" s="1291" t="s">
        <v>50</v>
      </c>
      <c r="F728" s="78"/>
      <c r="G728" s="112"/>
      <c r="H728" s="60"/>
      <c r="I728" s="60"/>
      <c r="J728" s="60"/>
      <c r="K728" s="60"/>
      <c r="L728" s="60"/>
      <c r="M728" s="148"/>
      <c r="N728" s="103"/>
      <c r="O728" s="60"/>
      <c r="P728" s="60"/>
      <c r="Q728" s="60"/>
      <c r="R728" s="60"/>
      <c r="S728" s="94"/>
      <c r="T728" s="94"/>
      <c r="U728" s="94"/>
      <c r="V728" s="94"/>
      <c r="W728" s="94"/>
      <c r="X728" s="94"/>
      <c r="Y728" s="94"/>
      <c r="Z728" s="94"/>
      <c r="AA728" s="249"/>
    </row>
    <row r="729" spans="1:27" ht="12.75" hidden="1" customHeight="1" outlineLevel="2">
      <c r="A729" s="4"/>
      <c r="B729" s="4"/>
      <c r="C729" s="4"/>
      <c r="D729" s="19"/>
      <c r="E729" s="1292"/>
      <c r="F729" s="78">
        <v>1</v>
      </c>
      <c r="G729" s="112"/>
      <c r="H729" s="133"/>
      <c r="I729" s="60">
        <f>IF(A48stdlife="n/a","n/a",IF(I$3&gt;(A48stdlife+$F729),('RFM input'!$H$378*(1+vanilla1)^0.5)-SUM($H729:H729),('RFM input'!$H$378*(1+vanilla1)^0.5)/A48stdlife))</f>
        <v>0</v>
      </c>
      <c r="J729" s="60">
        <f>IF(A48stdlife="n/a","n/a",IF(J$3&gt;(A48stdlife+$F729),('RFM input'!$H$378*(1+vanilla1)^0.5)-SUM($H729:I729),('RFM input'!$H$378*(1+vanilla1)^0.5)/A48stdlife))</f>
        <v>0</v>
      </c>
      <c r="K729" s="60">
        <f>IF(A48stdlife="n/a","n/a",IF(K$3&gt;(A48stdlife+$F729),('RFM input'!$H$378*(1+vanilla1)^0.5)-SUM($H729:J729),('RFM input'!$H$378*(1+vanilla1)^0.5)/A48stdlife))</f>
        <v>0</v>
      </c>
      <c r="L729" s="60">
        <f>IF(A48stdlife="n/a","n/a",IF(L$3&gt;(A48stdlife+$F729),('RFM input'!$H$378*(1+vanilla1)^0.5)-SUM($H729:K729),('RFM input'!$H$378*(1+vanilla1)^0.5)/A48stdlife))</f>
        <v>0</v>
      </c>
      <c r="M729" s="60">
        <f>IF(A48stdlife="n/a","n/a",IF(M$3&gt;(A48stdlife+$F729),('RFM input'!$H$378*(1+vanilla1)^0.5)-SUM($H729:L729),('RFM input'!$H$378*(1+vanilla1)^0.5)/A48stdlife))</f>
        <v>0</v>
      </c>
      <c r="N729" s="60">
        <f>IF(A48stdlife="n/a","n/a",IF(N$3&gt;(A48stdlife+$F729),('RFM input'!$H$378*(1+vanilla1)^0.5)-SUM($H729:M729),('RFM input'!$H$378*(1+vanilla1)^0.5)/A48stdlife))</f>
        <v>0</v>
      </c>
      <c r="O729" s="60">
        <f>IF(A48stdlife="n/a","n/a",IF(O$3&gt;(A48stdlife+$F729),('RFM input'!$H$378*(1+vanilla1)^0.5)-SUM($H729:N729),('RFM input'!$H$378*(1+vanilla1)^0.5)/A48stdlife))</f>
        <v>0</v>
      </c>
      <c r="P729" s="60">
        <f>IF(A48stdlife="n/a","n/a",IF(P$3&gt;(A48stdlife+$F729),('RFM input'!$H$378*(1+vanilla1)^0.5)-SUM($H729:O729),('RFM input'!$H$378*(1+vanilla1)^0.5)/A48stdlife))</f>
        <v>0</v>
      </c>
      <c r="Q729" s="60">
        <f>IF(A48stdlife="n/a","n/a",IF(Q$3&gt;(A48stdlife+$F729),('RFM input'!$H$378*(1+vanilla1)^0.5)-SUM($H729:P729),('RFM input'!$H$378*(1+vanilla1)^0.5)/A48stdlife))</f>
        <v>0</v>
      </c>
      <c r="R729" s="60"/>
      <c r="S729" s="94"/>
      <c r="T729" s="94"/>
      <c r="U729" s="94"/>
      <c r="V729" s="94"/>
      <c r="W729" s="94"/>
      <c r="X729" s="94"/>
      <c r="Y729" s="94"/>
      <c r="Z729" s="94"/>
      <c r="AA729" s="249"/>
    </row>
    <row r="730" spans="1:27" ht="12.75" hidden="1" customHeight="1" outlineLevel="2">
      <c r="A730" s="4"/>
      <c r="B730" s="4"/>
      <c r="C730" s="4"/>
      <c r="D730" s="19"/>
      <c r="E730" s="1292"/>
      <c r="F730" s="78">
        <v>2</v>
      </c>
      <c r="G730" s="112"/>
      <c r="H730" s="134"/>
      <c r="I730" s="135"/>
      <c r="J730" s="60">
        <f>IF(A48stdlife="n/a","n/a",IF(J$3&gt;(A48stdlife+$F730),('RFM input'!$I$378*(1+vanilla2)^0.5)-SUM($I730:I730),('RFM input'!$I$378*(1+vanilla2)^0.5)/A48stdlife))</f>
        <v>0</v>
      </c>
      <c r="K730" s="60">
        <f>IF(A48stdlife="n/a","n/a",IF(K$3&gt;(A48stdlife+$F730),('RFM input'!$I$378*(1+vanilla2)^0.5)-SUM($I730:J730),('RFM input'!$I$378*(1+vanilla2)^0.5)/A48stdlife))</f>
        <v>0</v>
      </c>
      <c r="L730" s="60">
        <f>IF(A48stdlife="n/a","n/a",IF(L$3&gt;(A48stdlife+$F730),('RFM input'!$I$378*(1+vanilla2)^0.5)-SUM($I730:K730),('RFM input'!$I$378*(1+vanilla2)^0.5)/A48stdlife))</f>
        <v>0</v>
      </c>
      <c r="M730" s="60">
        <f>IF(A48stdlife="n/a","n/a",IF(M$3&gt;(A48stdlife+$F730),('RFM input'!$I$378*(1+vanilla2)^0.5)-SUM($I730:L730),('RFM input'!$I$378*(1+vanilla2)^0.5)/A48stdlife))</f>
        <v>0</v>
      </c>
      <c r="N730" s="60">
        <f>IF(A48stdlife="n/a","n/a",IF(N$3&gt;(A48stdlife+$F730),('RFM input'!$I$378*(1+vanilla2)^0.5)-SUM($I730:M730),('RFM input'!$I$378*(1+vanilla2)^0.5)/A48stdlife))</f>
        <v>0</v>
      </c>
      <c r="O730" s="60">
        <f>IF(A48stdlife="n/a","n/a",IF(O$3&gt;(A48stdlife+$F730),('RFM input'!$I$378*(1+vanilla2)^0.5)-SUM($I730:N730),('RFM input'!$I$378*(1+vanilla2)^0.5)/A48stdlife))</f>
        <v>0</v>
      </c>
      <c r="P730" s="60">
        <f>IF(A48stdlife="n/a","n/a",IF(P$3&gt;(A48stdlife+$F730),('RFM input'!$I$378*(1+vanilla2)^0.5)-SUM($I730:O730),('RFM input'!$I$378*(1+vanilla2)^0.5)/A48stdlife))</f>
        <v>0</v>
      </c>
      <c r="Q730" s="60">
        <f>IF(A48stdlife="n/a","n/a",IF(Q$3&gt;(A48stdlife+$F730),('RFM input'!$I$378*(1+vanilla2)^0.5)-SUM($I730:P730),('RFM input'!$I$378*(1+vanilla2)^0.5)/A48stdlife))</f>
        <v>0</v>
      </c>
      <c r="R730" s="60"/>
      <c r="S730" s="94"/>
      <c r="T730" s="94"/>
      <c r="U730" s="94"/>
      <c r="V730" s="94"/>
      <c r="W730" s="94"/>
      <c r="X730" s="94"/>
      <c r="Y730" s="94"/>
      <c r="Z730" s="94"/>
      <c r="AA730" s="249"/>
    </row>
    <row r="731" spans="1:27" ht="12.75" hidden="1" customHeight="1" outlineLevel="2">
      <c r="A731" s="4"/>
      <c r="B731" s="4"/>
      <c r="C731" s="4"/>
      <c r="D731" s="19"/>
      <c r="E731" s="1292"/>
      <c r="F731" s="78">
        <v>3</v>
      </c>
      <c r="G731" s="112"/>
      <c r="H731" s="134"/>
      <c r="I731" s="136"/>
      <c r="J731" s="135"/>
      <c r="K731" s="60">
        <f>IF(A48stdlife="n/a","n/a",IF(K$3&gt;(A48stdlife+$F731),('RFM input'!$J$378*(1+vanilla3)^0.5)-SUM($J731:J731),('RFM input'!$J$378*(1+vanilla3)^0.5)/A48stdlife))</f>
        <v>0</v>
      </c>
      <c r="L731" s="60">
        <f>IF(A48stdlife="n/a","n/a",IF(L$3&gt;(A48stdlife+$F731),('RFM input'!$J$378*(1+vanilla3)^0.5)-SUM($J731:K731),('RFM input'!$J$378*(1+vanilla3)^0.5)/A48stdlife))</f>
        <v>0</v>
      </c>
      <c r="M731" s="60">
        <f>IF(A48stdlife="n/a","n/a",IF(M$3&gt;(A48stdlife+$F731),('RFM input'!$J$378*(1+vanilla3)^0.5)-SUM($J731:L731),('RFM input'!$J$378*(1+vanilla3)^0.5)/A48stdlife))</f>
        <v>0</v>
      </c>
      <c r="N731" s="60">
        <f>IF(A48stdlife="n/a","n/a",IF(N$3&gt;(A48stdlife+$F731),('RFM input'!$J$378*(1+vanilla3)^0.5)-SUM($J731:M731),('RFM input'!$J$378*(1+vanilla3)^0.5)/A48stdlife))</f>
        <v>0</v>
      </c>
      <c r="O731" s="60">
        <f>IF(A48stdlife="n/a","n/a",IF(O$3&gt;(A48stdlife+$F731),('RFM input'!$J$378*(1+vanilla3)^0.5)-SUM($J731:N731),('RFM input'!$J$378*(1+vanilla3)^0.5)/A48stdlife))</f>
        <v>0</v>
      </c>
      <c r="P731" s="60">
        <f>IF(A48stdlife="n/a","n/a",IF(P$3&gt;(A48stdlife+$F731),('RFM input'!$J$378*(1+vanilla3)^0.5)-SUM($J731:O731),('RFM input'!$J$378*(1+vanilla3)^0.5)/A48stdlife))</f>
        <v>0</v>
      </c>
      <c r="Q731" s="60">
        <f>IF(A48stdlife="n/a","n/a",IF(Q$3&gt;(A48stdlife+$F731),('RFM input'!$J$378*(1+vanilla3)^0.5)-SUM($J731:P731),('RFM input'!$J$378*(1+vanilla3)^0.5)/A48stdlife))</f>
        <v>0</v>
      </c>
      <c r="R731" s="60"/>
      <c r="S731" s="94"/>
      <c r="T731" s="94"/>
      <c r="U731" s="94"/>
      <c r="V731" s="94"/>
      <c r="W731" s="94"/>
      <c r="X731" s="94"/>
      <c r="Y731" s="94"/>
      <c r="Z731" s="94"/>
      <c r="AA731" s="249"/>
    </row>
    <row r="732" spans="1:27" ht="12.75" hidden="1" customHeight="1" outlineLevel="2">
      <c r="A732" s="4"/>
      <c r="B732" s="4"/>
      <c r="C732" s="4"/>
      <c r="D732" s="19"/>
      <c r="E732" s="1292"/>
      <c r="F732" s="78">
        <v>4</v>
      </c>
      <c r="G732" s="112"/>
      <c r="H732" s="134"/>
      <c r="I732" s="136"/>
      <c r="J732" s="136"/>
      <c r="K732" s="135"/>
      <c r="L732" s="60">
        <f>IF(A48stdlife="n/a","n/a",IF(L$3&gt;(A48stdlife+$F732),('RFM input'!$K$378*(1+vanilla4)^0.5)-SUM($K732:K732),('RFM input'!$K$378*(1+vanilla4)^0.5)/A48stdlife))</f>
        <v>0</v>
      </c>
      <c r="M732" s="60">
        <f>IF(A48stdlife="n/a","n/a",IF(M$3&gt;(A48stdlife+$F732),('RFM input'!$K$378*(1+vanilla4)^0.5)-SUM($K732:L732),('RFM input'!$K$378*(1+vanilla4)^0.5)/A48stdlife))</f>
        <v>0</v>
      </c>
      <c r="N732" s="60">
        <f>IF(A48stdlife="n/a","n/a",IF(N$3&gt;(A48stdlife+$F732),('RFM input'!$K$378*(1+vanilla4)^0.5)-SUM($K732:M732),('RFM input'!$K$378*(1+vanilla4)^0.5)/A48stdlife))</f>
        <v>0</v>
      </c>
      <c r="O732" s="60">
        <f>IF(A48stdlife="n/a","n/a",IF(O$3&gt;(A48stdlife+$F732),('RFM input'!$K$378*(1+vanilla4)^0.5)-SUM($K732:N732),('RFM input'!$K$378*(1+vanilla4)^0.5)/A48stdlife))</f>
        <v>0</v>
      </c>
      <c r="P732" s="60">
        <f>IF(A48stdlife="n/a","n/a",IF(P$3&gt;(A48stdlife+$F732),('RFM input'!$K$378*(1+vanilla4)^0.5)-SUM($K732:O732),('RFM input'!$K$378*(1+vanilla4)^0.5)/A48stdlife))</f>
        <v>0</v>
      </c>
      <c r="Q732" s="60">
        <f>IF(A48stdlife="n/a","n/a",IF(Q$3&gt;(A48stdlife+$F732),('RFM input'!$K$378*(1+vanilla4)^0.5)-SUM($K732:P732),('RFM input'!$K$378*(1+vanilla4)^0.5)/A48stdlife))</f>
        <v>0</v>
      </c>
      <c r="R732" s="60"/>
      <c r="S732" s="94"/>
      <c r="T732" s="94"/>
      <c r="U732" s="94"/>
      <c r="V732" s="94"/>
      <c r="W732" s="94"/>
      <c r="X732" s="94"/>
      <c r="Y732" s="94"/>
      <c r="Z732" s="94"/>
      <c r="AA732" s="249"/>
    </row>
    <row r="733" spans="1:27" ht="12.75" hidden="1" customHeight="1" outlineLevel="2">
      <c r="A733" s="4"/>
      <c r="B733" s="4"/>
      <c r="C733" s="4"/>
      <c r="D733" s="19"/>
      <c r="E733" s="1292"/>
      <c r="F733" s="78">
        <v>5</v>
      </c>
      <c r="G733" s="20"/>
      <c r="H733" s="134"/>
      <c r="I733" s="136"/>
      <c r="J733" s="136"/>
      <c r="K733" s="136"/>
      <c r="L733" s="135"/>
      <c r="M733" s="60">
        <f>IF(A48stdlife="n/a","n/a",IF(M$3&gt;(A48stdlife+$F733),('RFM input'!$L$378*(1+vanilla5)^0.5)-SUM($L733:L733),('RFM input'!$L$378*(1+vanilla5)^0.5)/A48stdlife))</f>
        <v>0</v>
      </c>
      <c r="N733" s="60">
        <f>IF(A48stdlife="n/a","n/a",IF(N$3&gt;(A48stdlife+$F733),('RFM input'!$L$378*(1+vanilla5)^0.5)-SUM($L733:M733),('RFM input'!$L$378*(1+vanilla5)^0.5)/A48stdlife))</f>
        <v>0</v>
      </c>
      <c r="O733" s="60">
        <f>IF(A48stdlife="n/a","n/a",IF(O$3&gt;(A48stdlife+$F733),('RFM input'!$L$378*(1+vanilla5)^0.5)-SUM($L733:N733),('RFM input'!$L$378*(1+vanilla5)^0.5)/A48stdlife))</f>
        <v>0</v>
      </c>
      <c r="P733" s="60">
        <f>IF(A48stdlife="n/a","n/a",IF(P$3&gt;(A48stdlife+$F733),('RFM input'!$L$378*(1+vanilla5)^0.5)-SUM($L733:O733),('RFM input'!$L$378*(1+vanilla5)^0.5)/A48stdlife))</f>
        <v>0</v>
      </c>
      <c r="Q733" s="60">
        <f>IF(A48stdlife="n/a","n/a",IF(Q$3&gt;(A48stdlife+$F733),('RFM input'!$L$378*(1+vanilla5)^0.5)-SUM($L733:P733),('RFM input'!$L$378*(1+vanilla5)^0.5)/A48stdlife))</f>
        <v>0</v>
      </c>
      <c r="R733" s="60"/>
      <c r="S733" s="94"/>
      <c r="T733" s="94"/>
      <c r="U733" s="94"/>
      <c r="V733" s="94"/>
      <c r="W733" s="94"/>
      <c r="X733" s="94"/>
      <c r="Y733" s="94"/>
      <c r="Z733" s="94"/>
      <c r="AA733" s="249"/>
    </row>
    <row r="734" spans="1:27" ht="12.75" hidden="1" customHeight="1" outlineLevel="2">
      <c r="A734" s="4"/>
      <c r="B734" s="4"/>
      <c r="C734" s="4"/>
      <c r="D734" s="19"/>
      <c r="E734" s="1292"/>
      <c r="F734" s="78">
        <v>6</v>
      </c>
      <c r="G734" s="20"/>
      <c r="H734" s="134"/>
      <c r="I734" s="136"/>
      <c r="J734" s="136"/>
      <c r="K734" s="136"/>
      <c r="L734" s="136"/>
      <c r="M734" s="135"/>
      <c r="N734" s="60">
        <f>IF(A48stdlife="n/a","n/a",IF(N$3&gt;(A48stdlife+$F734),('RFM input'!$M$378*(1+vanilla6)^0.5)-SUM($M734:M734),('RFM input'!$M$378*(1+vanilla6)^0.5)/A48stdlife))</f>
        <v>0</v>
      </c>
      <c r="O734" s="60">
        <f>IF(A48stdlife="n/a","n/a",IF(O$3&gt;(A48stdlife+$F734),('RFM input'!$M$378*(1+vanilla6)^0.5)-SUM($M734:N734),('RFM input'!$M$378*(1+vanilla6)^0.5)/A48stdlife))</f>
        <v>0</v>
      </c>
      <c r="P734" s="60">
        <f>IF(A48stdlife="n/a","n/a",IF(P$3&gt;(A48stdlife+$F734),('RFM input'!$M$378*(1+vanilla6)^0.5)-SUM($M734:O734),('RFM input'!$M$378*(1+vanilla6)^0.5)/A48stdlife))</f>
        <v>0</v>
      </c>
      <c r="Q734" s="60">
        <f>IF(A48stdlife="n/a","n/a",IF(Q$3&gt;(A48stdlife+$F734),('RFM input'!$M$378*(1+vanilla6)^0.5)-SUM($M734:P734),('RFM input'!$M$378*(1+vanilla6)^0.5)/A48stdlife))</f>
        <v>0</v>
      </c>
      <c r="R734" s="60"/>
      <c r="S734" s="94"/>
      <c r="T734" s="94"/>
      <c r="U734" s="94"/>
      <c r="V734" s="94"/>
      <c r="W734" s="94"/>
      <c r="X734" s="94"/>
      <c r="Y734" s="94"/>
      <c r="Z734" s="94"/>
      <c r="AA734" s="249"/>
    </row>
    <row r="735" spans="1:27" ht="12.75" hidden="1" customHeight="1" outlineLevel="2">
      <c r="A735" s="4"/>
      <c r="B735" s="4"/>
      <c r="C735" s="4"/>
      <c r="D735" s="19"/>
      <c r="E735" s="1292"/>
      <c r="F735" s="78">
        <v>7</v>
      </c>
      <c r="G735" s="20"/>
      <c r="H735" s="134"/>
      <c r="I735" s="136"/>
      <c r="J735" s="136"/>
      <c r="K735" s="136"/>
      <c r="L735" s="136"/>
      <c r="M735" s="136"/>
      <c r="N735" s="135"/>
      <c r="O735" s="60">
        <f>IF(A48stdlife="n/a","n/a",IF(O$3&gt;(A48stdlife+$F735),('RFM input'!N$378*(1+vanilla7)^0.5)-SUM($N735:N735),('RFM input'!$N$378*(1+vanilla7)^0.5)/A48stdlife))</f>
        <v>0</v>
      </c>
      <c r="P735" s="60">
        <f>IF(A48stdlife="n/a","n/a",IF(P$3&gt;(A48stdlife+$F735),('RFM input'!O$378*(1+vanilla7)^0.5)-SUM($N735:O735),('RFM input'!$N$378*(1+vanilla7)^0.5)/A48stdlife))</f>
        <v>0</v>
      </c>
      <c r="Q735" s="60">
        <f>IF(A48stdlife="n/a","n/a",IF(Q$3&gt;(A48stdlife+$F735),('RFM input'!P$378*(1+vanilla7)^0.5)-SUM($N735:P735),('RFM input'!$N$378*(1+vanilla7)^0.5)/A48stdlife))</f>
        <v>0</v>
      </c>
      <c r="R735" s="60"/>
      <c r="S735" s="94"/>
      <c r="T735" s="94"/>
      <c r="U735" s="94"/>
      <c r="V735" s="94"/>
      <c r="W735" s="94"/>
      <c r="X735" s="94"/>
      <c r="Y735" s="94"/>
      <c r="Z735" s="94"/>
      <c r="AA735" s="249"/>
    </row>
    <row r="736" spans="1:27" ht="12.75" hidden="1" customHeight="1" outlineLevel="2">
      <c r="A736" s="4"/>
      <c r="B736" s="4"/>
      <c r="C736" s="4"/>
      <c r="D736" s="19"/>
      <c r="E736" s="1292"/>
      <c r="F736" s="78">
        <v>8</v>
      </c>
      <c r="G736" s="20"/>
      <c r="H736" s="134"/>
      <c r="I736" s="136"/>
      <c r="J736" s="136"/>
      <c r="K736" s="136"/>
      <c r="L736" s="136"/>
      <c r="M736" s="136"/>
      <c r="N736" s="136"/>
      <c r="O736" s="135"/>
      <c r="P736" s="60">
        <f>IF(A48stdlife="n/a","n/a",IF(P$3&gt;(A48stdlife+$F736),('RFM input'!$O$378*(1+vanilla8)^0.5)-SUM($O736:O736),('RFM input'!$O$378*(1+vanilla8)^0.5)/A48stdlife))</f>
        <v>0</v>
      </c>
      <c r="Q736" s="60">
        <f>IF(A48stdlife="n/a","n/a",IF(Q$3&gt;(A48stdlife+$F736),('RFM input'!$O$378*(1+vanilla8)^0.5)-SUM($O736:P736),('RFM input'!$O$378*(1+vanilla8)^0.5)/A48stdlife))</f>
        <v>0</v>
      </c>
      <c r="R736" s="60"/>
      <c r="S736" s="94"/>
      <c r="T736" s="94"/>
      <c r="U736" s="94"/>
      <c r="V736" s="94"/>
      <c r="W736" s="94"/>
      <c r="X736" s="94"/>
      <c r="Y736" s="94"/>
      <c r="Z736" s="94"/>
      <c r="AA736" s="249"/>
    </row>
    <row r="737" spans="1:27" ht="12.75" hidden="1" customHeight="1" outlineLevel="2">
      <c r="A737" s="4"/>
      <c r="B737" s="4"/>
      <c r="C737" s="4"/>
      <c r="D737" s="19"/>
      <c r="E737" s="1292"/>
      <c r="F737" s="78">
        <v>9</v>
      </c>
      <c r="G737" s="20"/>
      <c r="H737" s="134"/>
      <c r="I737" s="136"/>
      <c r="J737" s="136"/>
      <c r="K737" s="136"/>
      <c r="L737" s="136"/>
      <c r="M737" s="136"/>
      <c r="N737" s="136"/>
      <c r="O737" s="136"/>
      <c r="P737" s="135"/>
      <c r="Q737" s="60">
        <f>IF(A48stdlife="n/a","n/a",IF(Q$3&gt;(A48stdlife+$F737),('RFM input'!$P$378*(1+vanilla9)^0.5)-SUM($P737:P737),('RFM input'!$P$378*(1+vanilla9)^0.5)/A48stdlife))</f>
        <v>0</v>
      </c>
      <c r="R737" s="60"/>
      <c r="S737" s="94"/>
      <c r="T737" s="94"/>
      <c r="U737" s="94"/>
      <c r="V737" s="94"/>
      <c r="W737" s="94"/>
      <c r="X737" s="94"/>
      <c r="Y737" s="94"/>
      <c r="Z737" s="94"/>
      <c r="AA737" s="249"/>
    </row>
    <row r="738" spans="1:27" ht="12.75" hidden="1" customHeight="1" outlineLevel="2">
      <c r="A738" s="4"/>
      <c r="B738" s="4"/>
      <c r="C738" s="4"/>
      <c r="D738" s="19"/>
      <c r="E738" s="1292"/>
      <c r="F738" s="79">
        <v>10</v>
      </c>
      <c r="G738" s="20"/>
      <c r="H738" s="134"/>
      <c r="I738" s="136"/>
      <c r="J738" s="136"/>
      <c r="K738" s="136"/>
      <c r="L738" s="136"/>
      <c r="M738" s="136"/>
      <c r="N738" s="136"/>
      <c r="O738" s="136"/>
      <c r="P738" s="136"/>
      <c r="Q738" s="135"/>
      <c r="R738" s="60"/>
      <c r="S738" s="94"/>
      <c r="T738" s="94"/>
      <c r="U738" s="94"/>
      <c r="V738" s="94"/>
      <c r="W738" s="94"/>
      <c r="X738" s="94"/>
      <c r="Y738" s="94"/>
      <c r="Z738" s="94"/>
      <c r="AA738" s="249"/>
    </row>
    <row r="739" spans="1:27" hidden="1" outlineLevel="1" collapsed="1">
      <c r="A739" s="4"/>
      <c r="B739" s="4"/>
      <c r="C739" s="4"/>
      <c r="D739" s="218">
        <f>Asset48</f>
        <v>0</v>
      </c>
      <c r="E739" s="4"/>
      <c r="F739" s="4"/>
      <c r="G739" s="112"/>
      <c r="H739" s="435">
        <f>IF('RFM input'!$E$396='RFM input'!$G$395,-'RFM input'!H$448,-SUM(H727:H738))</f>
        <v>0</v>
      </c>
      <c r="I739" s="435">
        <f>IF('RFM input'!$E$396='RFM input'!$G$395,-'RFM input'!I$448,-SUM(I727:I738))</f>
        <v>0</v>
      </c>
      <c r="J739" s="435">
        <f>IF(COUNT($H739:I739)&gt;='RFM input'!$AA$7,0,IF('RFM input'!$E$396='RFM input'!$G$395,-'RFM input'!J$448,-SUM(J727:J738)))</f>
        <v>0</v>
      </c>
      <c r="K739" s="435">
        <f>IF(COUNT($H739:J739)&gt;='RFM input'!$AA$7,0,IF('RFM input'!$E$396='RFM input'!$G$395,-'RFM input'!K$448,-SUM(K727:K738)))</f>
        <v>0</v>
      </c>
      <c r="L739" s="435">
        <f>IF(COUNT($H739:K739)&gt;='RFM input'!$AA$7,0,IF('RFM input'!$E$396='RFM input'!$G$395,-'RFM input'!L$448,-SUM(L727:L738)))</f>
        <v>0</v>
      </c>
      <c r="M739" s="435">
        <f>IF(COUNT($H739:L739)&gt;='RFM input'!$AA$7,0,IF('RFM input'!$E$396='RFM input'!$G$395,-'RFM input'!M$448,-SUM(M727:M738)))</f>
        <v>0</v>
      </c>
      <c r="N739" s="435">
        <f>IF(COUNT($H739:M739)&gt;='RFM input'!$AA$7,0,IF('RFM input'!$E$396='RFM input'!$G$395,-'RFM input'!N$448,-SUM(N727:N738)))</f>
        <v>0</v>
      </c>
      <c r="O739" s="435">
        <f>IF(COUNT($H739:N739)&gt;='RFM input'!$AA$7,0,IF('RFM input'!$E$396='RFM input'!$G$395,-'RFM input'!O$448,-SUM(O727:O738)))</f>
        <v>0</v>
      </c>
      <c r="P739" s="435">
        <f>IF(COUNT($H739:O739)&gt;='RFM input'!$AA$7,0,IF('RFM input'!$E$396='RFM input'!$G$395,-'RFM input'!P$448,-SUM(P727:P738)))</f>
        <v>0</v>
      </c>
      <c r="Q739" s="435">
        <f>IF(COUNT($H739:P739)&gt;='RFM input'!$AA$7,0,IF('RFM input'!$E$396='RFM input'!$G$395,-'RFM input'!Q$448,-SUM(Q727:Q738)))</f>
        <v>0</v>
      </c>
      <c r="R739" s="58"/>
      <c r="S739" s="96"/>
      <c r="T739" s="96"/>
      <c r="U739" s="96"/>
      <c r="V739" s="96"/>
      <c r="W739" s="96"/>
      <c r="X739" s="96"/>
      <c r="Y739" s="96"/>
      <c r="Z739" s="96"/>
      <c r="AA739" s="249"/>
    </row>
    <row r="740" spans="1:27" ht="12.75" hidden="1" customHeight="1" outlineLevel="2">
      <c r="A740" s="4"/>
      <c r="B740" s="4"/>
      <c r="C740" s="219">
        <f>Asset49</f>
        <v>0</v>
      </c>
      <c r="D740" s="146"/>
      <c r="E740" s="25" t="s">
        <v>23</v>
      </c>
      <c r="F740" s="24"/>
      <c r="G740" s="167"/>
      <c r="H740" s="436">
        <f>IF(H$3&gt;A49remlife,A49value-SUM($G740:G740),IF(A49remlife="N/A","n/a",A49value/A49remlife))</f>
        <v>0</v>
      </c>
      <c r="I740" s="436">
        <f>IF(I$3&gt;A49remlife,A49value-SUM($G740:H740),IF(A49remlife="N/A","n/a",A49value/A49remlife))</f>
        <v>0</v>
      </c>
      <c r="J740" s="436">
        <f>IF(J$3&gt;A49remlife,A49value-SUM($G740:I740),IF(A49remlife="N/A","n/a",A49value/A49remlife))</f>
        <v>0</v>
      </c>
      <c r="K740" s="436">
        <f>IF(K$3&gt;A49remlife,A49value-SUM($G740:J740),IF(A49remlife="N/A","n/a",A49value/A49remlife))</f>
        <v>0</v>
      </c>
      <c r="L740" s="436">
        <f>IF(L$3&gt;A49remlife,A49value-SUM($G740:K740),IF(A49remlife="N/A","n/a",A49value/A49remlife))</f>
        <v>0</v>
      </c>
      <c r="M740" s="436">
        <f>IF(M$3&gt;A49remlife,A49value-SUM($G740:L740),IF(A49remlife="N/A","n/a",A49value/A49remlife))</f>
        <v>0</v>
      </c>
      <c r="N740" s="436">
        <f>IF(N$3&gt;A49remlife,A49value-SUM($G740:M740),IF(A49remlife="N/A","n/a",A49value/A49remlife))</f>
        <v>0</v>
      </c>
      <c r="O740" s="436">
        <f>IF(O$3&gt;A49remlife,A49value-SUM($G740:N740),IF(A49remlife="N/A","n/a",A49value/A49remlife))</f>
        <v>0</v>
      </c>
      <c r="P740" s="436">
        <f>IF(P$3&gt;A49remlife,A49value-SUM($G740:O740),IF(A49remlife="N/A","n/a",A49value/A49remlife))</f>
        <v>0</v>
      </c>
      <c r="Q740" s="436">
        <f>IF(Q$3&gt;A49remlife,A49value-SUM($G740:P740),IF(A49remlife="N/A","n/a",A49value/A49remlife))</f>
        <v>0</v>
      </c>
      <c r="R740" s="59"/>
      <c r="S740" s="94"/>
      <c r="T740" s="94"/>
      <c r="U740" s="94"/>
      <c r="V740" s="94"/>
      <c r="W740" s="94"/>
      <c r="X740" s="94"/>
      <c r="Y740" s="94"/>
      <c r="Z740" s="94"/>
      <c r="AA740" s="249"/>
    </row>
    <row r="741" spans="1:27" ht="12.75" hidden="1" customHeight="1" outlineLevel="2">
      <c r="A741" s="4"/>
      <c r="B741" s="4"/>
      <c r="C741" s="4"/>
      <c r="D741" s="19"/>
      <c r="E741" s="1291" t="s">
        <v>50</v>
      </c>
      <c r="F741" s="78"/>
      <c r="G741" s="112"/>
      <c r="H741" s="60"/>
      <c r="I741" s="60"/>
      <c r="J741" s="60"/>
      <c r="K741" s="60"/>
      <c r="L741" s="60"/>
      <c r="M741" s="148"/>
      <c r="N741" s="103"/>
      <c r="O741" s="60"/>
      <c r="P741" s="60"/>
      <c r="Q741" s="60"/>
      <c r="R741" s="60"/>
      <c r="S741" s="94"/>
      <c r="T741" s="94"/>
      <c r="U741" s="94"/>
      <c r="V741" s="94"/>
      <c r="W741" s="94"/>
      <c r="X741" s="94"/>
      <c r="Y741" s="94"/>
      <c r="Z741" s="94"/>
      <c r="AA741" s="249"/>
    </row>
    <row r="742" spans="1:27" ht="12.75" hidden="1" customHeight="1" outlineLevel="2">
      <c r="A742" s="4"/>
      <c r="B742" s="4"/>
      <c r="C742" s="4"/>
      <c r="D742" s="19"/>
      <c r="E742" s="1292"/>
      <c r="F742" s="78">
        <v>1</v>
      </c>
      <c r="G742" s="112"/>
      <c r="H742" s="133"/>
      <c r="I742" s="60">
        <f>IF(A49stdlife="n/a","n/a",IF(I$3&gt;(A49stdlife+$F742),('RFM input'!$H$379*(1+vanilla1)^0.5)-SUM($H742:H742),('RFM input'!$H$379*(1+vanilla1)^0.5)/A49stdlife))</f>
        <v>0</v>
      </c>
      <c r="J742" s="60">
        <f>IF(A49stdlife="n/a","n/a",IF(J$3&gt;(A49stdlife+$F742),('RFM input'!$H$379*(1+vanilla1)^0.5)-SUM($H742:I742),('RFM input'!$H$379*(1+vanilla1)^0.5)/A49stdlife))</f>
        <v>0</v>
      </c>
      <c r="K742" s="60">
        <f>IF(A49stdlife="n/a","n/a",IF(K$3&gt;(A49stdlife+$F742),('RFM input'!$H$379*(1+vanilla1)^0.5)-SUM($H742:J742),('RFM input'!$H$379*(1+vanilla1)^0.5)/A49stdlife))</f>
        <v>0</v>
      </c>
      <c r="L742" s="60">
        <f>IF(A49stdlife="n/a","n/a",IF(L$3&gt;(A49stdlife+$F742),('RFM input'!$H$379*(1+vanilla1)^0.5)-SUM($H742:K742),('RFM input'!$H$379*(1+vanilla1)^0.5)/A49stdlife))</f>
        <v>0</v>
      </c>
      <c r="M742" s="60">
        <f>IF(A49stdlife="n/a","n/a",IF(M$3&gt;(A49stdlife+$F742),('RFM input'!$H$379*(1+vanilla1)^0.5)-SUM($H742:L742),('RFM input'!$H$379*(1+vanilla1)^0.5)/A49stdlife))</f>
        <v>0</v>
      </c>
      <c r="N742" s="60">
        <f>IF(A49stdlife="n/a","n/a",IF(N$3&gt;(A49stdlife+$F742),('RFM input'!$H$379*(1+vanilla1)^0.5)-SUM($H742:M742),('RFM input'!$H$379*(1+vanilla1)^0.5)/A49stdlife))</f>
        <v>0</v>
      </c>
      <c r="O742" s="60">
        <f>IF(A49stdlife="n/a","n/a",IF(O$3&gt;(A49stdlife+$F742),('RFM input'!$H$379*(1+vanilla1)^0.5)-SUM($H742:N742),('RFM input'!$H$379*(1+vanilla1)^0.5)/A49stdlife))</f>
        <v>0</v>
      </c>
      <c r="P742" s="60">
        <f>IF(A49stdlife="n/a","n/a",IF(P$3&gt;(A49stdlife+$F742),('RFM input'!$H$379*(1+vanilla1)^0.5)-SUM($H742:O742),('RFM input'!$H$379*(1+vanilla1)^0.5)/A49stdlife))</f>
        <v>0</v>
      </c>
      <c r="Q742" s="60">
        <f>IF(A49stdlife="n/a","n/a",IF(Q$3&gt;(A49stdlife+$F742),('RFM input'!$H$379*(1+vanilla1)^0.5)-SUM($H742:P742),('RFM input'!$H$379*(1+vanilla1)^0.5)/A49stdlife))</f>
        <v>0</v>
      </c>
      <c r="R742" s="60"/>
      <c r="S742" s="94"/>
      <c r="T742" s="94"/>
      <c r="U742" s="94"/>
      <c r="V742" s="94"/>
      <c r="W742" s="94"/>
      <c r="X742" s="94"/>
      <c r="Y742" s="94"/>
      <c r="Z742" s="94"/>
      <c r="AA742" s="249"/>
    </row>
    <row r="743" spans="1:27" ht="12.75" hidden="1" customHeight="1" outlineLevel="2">
      <c r="A743" s="4"/>
      <c r="B743" s="4"/>
      <c r="C743" s="4"/>
      <c r="D743" s="19"/>
      <c r="E743" s="1292"/>
      <c r="F743" s="78">
        <v>2</v>
      </c>
      <c r="G743" s="112"/>
      <c r="H743" s="134"/>
      <c r="I743" s="135"/>
      <c r="J743" s="60">
        <f>IF(A49stdlife="n/a","n/a",IF(J$3&gt;(A49stdlife+$F743),('RFM input'!$I$379*(1+vanilla2)^0.5)-SUM($I743:I743),('RFM input'!$I$379*(1+vanilla2)^0.5)/A49stdlife))</f>
        <v>0</v>
      </c>
      <c r="K743" s="60">
        <f>IF(A49stdlife="n/a","n/a",IF(K$3&gt;(A49stdlife+$F743),('RFM input'!$I$379*(1+vanilla2)^0.5)-SUM($I743:J743),('RFM input'!$I$379*(1+vanilla2)^0.5)/A49stdlife))</f>
        <v>0</v>
      </c>
      <c r="L743" s="60">
        <f>IF(A49stdlife="n/a","n/a",IF(L$3&gt;(A49stdlife+$F743),('RFM input'!$I$379*(1+vanilla2)^0.5)-SUM($I743:K743),('RFM input'!$I$379*(1+vanilla2)^0.5)/A49stdlife))</f>
        <v>0</v>
      </c>
      <c r="M743" s="60">
        <f>IF(A49stdlife="n/a","n/a",IF(M$3&gt;(A49stdlife+$F743),('RFM input'!$I$379*(1+vanilla2)^0.5)-SUM($I743:L743),('RFM input'!$I$379*(1+vanilla2)^0.5)/A49stdlife))</f>
        <v>0</v>
      </c>
      <c r="N743" s="60">
        <f>IF(A49stdlife="n/a","n/a",IF(N$3&gt;(A49stdlife+$F743),('RFM input'!$I$379*(1+vanilla2)^0.5)-SUM($I743:M743),('RFM input'!$I$379*(1+vanilla2)^0.5)/A49stdlife))</f>
        <v>0</v>
      </c>
      <c r="O743" s="60">
        <f>IF(A49stdlife="n/a","n/a",IF(O$3&gt;(A49stdlife+$F743),('RFM input'!$I$379*(1+vanilla2)^0.5)-SUM($I743:N743),('RFM input'!$I$379*(1+vanilla2)^0.5)/A49stdlife))</f>
        <v>0</v>
      </c>
      <c r="P743" s="60">
        <f>IF(A49stdlife="n/a","n/a",IF(P$3&gt;(A49stdlife+$F743),('RFM input'!$I$379*(1+vanilla2)^0.5)-SUM($I743:O743),('RFM input'!$I$379*(1+vanilla2)^0.5)/A49stdlife))</f>
        <v>0</v>
      </c>
      <c r="Q743" s="60">
        <f>IF(A49stdlife="n/a","n/a",IF(Q$3&gt;(A49stdlife+$F743),('RFM input'!$I$379*(1+vanilla2)^0.5)-SUM($I743:P743),('RFM input'!$I$379*(1+vanilla2)^0.5)/A49stdlife))</f>
        <v>0</v>
      </c>
      <c r="R743" s="60"/>
      <c r="S743" s="94"/>
      <c r="T743" s="94"/>
      <c r="U743" s="94"/>
      <c r="V743" s="94"/>
      <c r="W743" s="94"/>
      <c r="X743" s="94"/>
      <c r="Y743" s="94"/>
      <c r="Z743" s="94"/>
      <c r="AA743" s="249"/>
    </row>
    <row r="744" spans="1:27" ht="12.75" hidden="1" customHeight="1" outlineLevel="2">
      <c r="A744" s="4"/>
      <c r="B744" s="4"/>
      <c r="C744" s="4"/>
      <c r="D744" s="19"/>
      <c r="E744" s="1292"/>
      <c r="F744" s="78">
        <v>3</v>
      </c>
      <c r="G744" s="112"/>
      <c r="H744" s="134"/>
      <c r="I744" s="136"/>
      <c r="J744" s="135"/>
      <c r="K744" s="60">
        <f>IF(A49stdlife="n/a","n/a",IF(K$3&gt;(A49stdlife+$F744),('RFM input'!$J$379*(1+vanilla3)^0.5)-SUM($J744:J744),('RFM input'!$J$379*(1+vanilla3)^0.5)/A49stdlife))</f>
        <v>0</v>
      </c>
      <c r="L744" s="60">
        <f>IF(A49stdlife="n/a","n/a",IF(L$3&gt;(A49stdlife+$F744),('RFM input'!$J$379*(1+vanilla3)^0.5)-SUM($J744:K744),('RFM input'!$J$379*(1+vanilla3)^0.5)/A49stdlife))</f>
        <v>0</v>
      </c>
      <c r="M744" s="60">
        <f>IF(A49stdlife="n/a","n/a",IF(M$3&gt;(A49stdlife+$F744),('RFM input'!$J$379*(1+vanilla3)^0.5)-SUM($J744:L744),('RFM input'!$J$379*(1+vanilla3)^0.5)/A49stdlife))</f>
        <v>0</v>
      </c>
      <c r="N744" s="60">
        <f>IF(A49stdlife="n/a","n/a",IF(N$3&gt;(A49stdlife+$F744),('RFM input'!$J$379*(1+vanilla3)^0.5)-SUM($J744:M744),('RFM input'!$J$379*(1+vanilla3)^0.5)/A49stdlife))</f>
        <v>0</v>
      </c>
      <c r="O744" s="60">
        <f>IF(A49stdlife="n/a","n/a",IF(O$3&gt;(A49stdlife+$F744),('RFM input'!$J$379*(1+vanilla3)^0.5)-SUM($J744:N744),('RFM input'!$J$379*(1+vanilla3)^0.5)/A49stdlife))</f>
        <v>0</v>
      </c>
      <c r="P744" s="60">
        <f>IF(A49stdlife="n/a","n/a",IF(P$3&gt;(A49stdlife+$F744),('RFM input'!$J$379*(1+vanilla3)^0.5)-SUM($J744:O744),('RFM input'!$J$379*(1+vanilla3)^0.5)/A49stdlife))</f>
        <v>0</v>
      </c>
      <c r="Q744" s="60">
        <f>IF(A49stdlife="n/a","n/a",IF(Q$3&gt;(A49stdlife+$F744),('RFM input'!$J$379*(1+vanilla3)^0.5)-SUM($J744:P744),('RFM input'!$J$379*(1+vanilla3)^0.5)/A49stdlife))</f>
        <v>0</v>
      </c>
      <c r="R744" s="60"/>
      <c r="S744" s="94"/>
      <c r="T744" s="94"/>
      <c r="U744" s="94"/>
      <c r="V744" s="94"/>
      <c r="W744" s="94"/>
      <c r="X744" s="94"/>
      <c r="Y744" s="94"/>
      <c r="Z744" s="94"/>
      <c r="AA744" s="249"/>
    </row>
    <row r="745" spans="1:27" ht="12.75" hidden="1" customHeight="1" outlineLevel="2">
      <c r="A745" s="4"/>
      <c r="B745" s="4"/>
      <c r="C745" s="4"/>
      <c r="D745" s="19"/>
      <c r="E745" s="1292"/>
      <c r="F745" s="78">
        <v>4</v>
      </c>
      <c r="G745" s="112"/>
      <c r="H745" s="134"/>
      <c r="I745" s="136"/>
      <c r="J745" s="136"/>
      <c r="K745" s="135"/>
      <c r="L745" s="60">
        <f>IF(A49stdlife="n/a","n/a",IF(L$3&gt;(A49stdlife+$F745),('RFM input'!$K$379*(1+vanilla4)^0.5)-SUM($K745:K745),('RFM input'!$K$379*(1+vanilla4)^0.5)/A49stdlife))</f>
        <v>0</v>
      </c>
      <c r="M745" s="60">
        <f>IF(A49stdlife="n/a","n/a",IF(M$3&gt;(A49stdlife+$F745),('RFM input'!$K$379*(1+vanilla4)^0.5)-SUM($K745:L745),('RFM input'!$K$379*(1+vanilla4)^0.5)/A49stdlife))</f>
        <v>0</v>
      </c>
      <c r="N745" s="60">
        <f>IF(A49stdlife="n/a","n/a",IF(N$3&gt;(A49stdlife+$F745),('RFM input'!$K$379*(1+vanilla4)^0.5)-SUM($K745:M745),('RFM input'!$K$379*(1+vanilla4)^0.5)/A49stdlife))</f>
        <v>0</v>
      </c>
      <c r="O745" s="60">
        <f>IF(A49stdlife="n/a","n/a",IF(O$3&gt;(A49stdlife+$F745),('RFM input'!$K$379*(1+vanilla4)^0.5)-SUM($K745:N745),('RFM input'!$K$379*(1+vanilla4)^0.5)/A49stdlife))</f>
        <v>0</v>
      </c>
      <c r="P745" s="60">
        <f>IF(A49stdlife="n/a","n/a",IF(P$3&gt;(A49stdlife+$F745),('RFM input'!$K$379*(1+vanilla4)^0.5)-SUM($K745:O745),('RFM input'!$K$379*(1+vanilla4)^0.5)/A49stdlife))</f>
        <v>0</v>
      </c>
      <c r="Q745" s="60">
        <f>IF(A49stdlife="n/a","n/a",IF(Q$3&gt;(A49stdlife+$F745),('RFM input'!$K$379*(1+vanilla4)^0.5)-SUM($K745:P745),('RFM input'!$K$379*(1+vanilla4)^0.5)/A49stdlife))</f>
        <v>0</v>
      </c>
      <c r="R745" s="60"/>
      <c r="S745" s="94"/>
      <c r="T745" s="94"/>
      <c r="U745" s="94"/>
      <c r="V745" s="94"/>
      <c r="W745" s="94"/>
      <c r="X745" s="94"/>
      <c r="Y745" s="94"/>
      <c r="Z745" s="94"/>
      <c r="AA745" s="249"/>
    </row>
    <row r="746" spans="1:27" ht="12.75" hidden="1" customHeight="1" outlineLevel="2">
      <c r="A746" s="4"/>
      <c r="B746" s="4"/>
      <c r="C746" s="4"/>
      <c r="D746" s="19"/>
      <c r="E746" s="1292"/>
      <c r="F746" s="78">
        <v>5</v>
      </c>
      <c r="G746" s="20"/>
      <c r="H746" s="134"/>
      <c r="I746" s="136"/>
      <c r="J746" s="136"/>
      <c r="K746" s="136"/>
      <c r="L746" s="135"/>
      <c r="M746" s="60">
        <f>IF(A49stdlife="n/a","n/a",IF(M$3&gt;(A49stdlife+$F746),('RFM input'!$L$379*(1+vanilla5)^0.5)-SUM($L746:L746),('RFM input'!$L$379*(1+vanilla5)^0.5)/A49stdlife))</f>
        <v>0</v>
      </c>
      <c r="N746" s="60">
        <f>IF(A49stdlife="n/a","n/a",IF(N$3&gt;(A49stdlife+$F746),('RFM input'!$L$379*(1+vanilla5)^0.5)-SUM($L746:M746),('RFM input'!$L$379*(1+vanilla5)^0.5)/A49stdlife))</f>
        <v>0</v>
      </c>
      <c r="O746" s="60">
        <f>IF(A49stdlife="n/a","n/a",IF(O$3&gt;(A49stdlife+$F746),('RFM input'!$L$379*(1+vanilla5)^0.5)-SUM($L746:N746),('RFM input'!$L$379*(1+vanilla5)^0.5)/A49stdlife))</f>
        <v>0</v>
      </c>
      <c r="P746" s="60">
        <f>IF(A49stdlife="n/a","n/a",IF(P$3&gt;(A49stdlife+$F746),('RFM input'!$L$379*(1+vanilla5)^0.5)-SUM($L746:O746),('RFM input'!$L$379*(1+vanilla5)^0.5)/A49stdlife))</f>
        <v>0</v>
      </c>
      <c r="Q746" s="60">
        <f>IF(A49stdlife="n/a","n/a",IF(Q$3&gt;(A49stdlife+$F746),('RFM input'!$L$379*(1+vanilla5)^0.5)-SUM($L746:P746),('RFM input'!$L$379*(1+vanilla5)^0.5)/A49stdlife))</f>
        <v>0</v>
      </c>
      <c r="R746" s="60"/>
      <c r="S746" s="94"/>
      <c r="T746" s="94"/>
      <c r="U746" s="94"/>
      <c r="V746" s="94"/>
      <c r="W746" s="94"/>
      <c r="X746" s="94"/>
      <c r="Y746" s="94"/>
      <c r="Z746" s="94"/>
      <c r="AA746" s="249"/>
    </row>
    <row r="747" spans="1:27" ht="12.75" hidden="1" customHeight="1" outlineLevel="2">
      <c r="A747" s="4"/>
      <c r="B747" s="4"/>
      <c r="C747" s="4"/>
      <c r="D747" s="19"/>
      <c r="E747" s="1292"/>
      <c r="F747" s="78">
        <v>6</v>
      </c>
      <c r="G747" s="20"/>
      <c r="H747" s="134"/>
      <c r="I747" s="136"/>
      <c r="J747" s="136"/>
      <c r="K747" s="136"/>
      <c r="L747" s="136"/>
      <c r="M747" s="135"/>
      <c r="N747" s="60">
        <f>IF(A49stdlife="n/a","n/a",IF(N$3&gt;(A49stdlife+$F747),('RFM input'!$M$379*(1+vanilla6)^0.5)-SUM($M747:M747),('RFM input'!$M$379*(1+vanilla6)^0.5)/A49stdlife))</f>
        <v>0</v>
      </c>
      <c r="O747" s="60">
        <f>IF(A49stdlife="n/a","n/a",IF(O$3&gt;(A49stdlife+$F747),('RFM input'!$M$379*(1+vanilla6)^0.5)-SUM($M747:N747),('RFM input'!$M$379*(1+vanilla6)^0.5)/A49stdlife))</f>
        <v>0</v>
      </c>
      <c r="P747" s="60">
        <f>IF(A49stdlife="n/a","n/a",IF(P$3&gt;(A49stdlife+$F747),('RFM input'!$M$379*(1+vanilla6)^0.5)-SUM($M747:O747),('RFM input'!$M$379*(1+vanilla6)^0.5)/A49stdlife))</f>
        <v>0</v>
      </c>
      <c r="Q747" s="60">
        <f>IF(A49stdlife="n/a","n/a",IF(Q$3&gt;(A49stdlife+$F747),('RFM input'!$M$379*(1+vanilla6)^0.5)-SUM($M747:P747),('RFM input'!$M$379*(1+vanilla6)^0.5)/A49stdlife))</f>
        <v>0</v>
      </c>
      <c r="R747" s="60"/>
      <c r="S747" s="94"/>
      <c r="T747" s="94"/>
      <c r="U747" s="94"/>
      <c r="V747" s="94"/>
      <c r="W747" s="94"/>
      <c r="X747" s="94"/>
      <c r="Y747" s="94"/>
      <c r="Z747" s="94"/>
      <c r="AA747" s="249"/>
    </row>
    <row r="748" spans="1:27" ht="12.75" hidden="1" customHeight="1" outlineLevel="2">
      <c r="A748" s="4"/>
      <c r="B748" s="4"/>
      <c r="C748" s="4"/>
      <c r="D748" s="19"/>
      <c r="E748" s="1292"/>
      <c r="F748" s="78">
        <v>7</v>
      </c>
      <c r="G748" s="20"/>
      <c r="H748" s="134"/>
      <c r="I748" s="136"/>
      <c r="J748" s="136"/>
      <c r="K748" s="136"/>
      <c r="L748" s="136"/>
      <c r="M748" s="136"/>
      <c r="N748" s="135"/>
      <c r="O748" s="60">
        <f>IF(A49stdlife="n/a","n/a",IF(O$3&gt;(A49stdlife+$F748),('RFM input'!N$379*(1+vanilla7)^0.5)-SUM($N748:N748),('RFM input'!$N$379*(1+vanilla7)^0.5)/A49stdlife))</f>
        <v>0</v>
      </c>
      <c r="P748" s="60">
        <f>IF(A49stdlife="n/a","n/a",IF(P$3&gt;(A49stdlife+$F748),('RFM input'!O$379*(1+vanilla7)^0.5)-SUM($N748:O748),('RFM input'!$N$379*(1+vanilla7)^0.5)/A49stdlife))</f>
        <v>0</v>
      </c>
      <c r="Q748" s="60">
        <f>IF(A49stdlife="n/a","n/a",IF(Q$3&gt;(A49stdlife+$F748),('RFM input'!P$379*(1+vanilla7)^0.5)-SUM($N748:P748),('RFM input'!$N$379*(1+vanilla7)^0.5)/A49stdlife))</f>
        <v>0</v>
      </c>
      <c r="R748" s="60"/>
      <c r="S748" s="94"/>
      <c r="T748" s="94"/>
      <c r="U748" s="94"/>
      <c r="V748" s="94"/>
      <c r="W748" s="94"/>
      <c r="X748" s="94"/>
      <c r="Y748" s="94"/>
      <c r="Z748" s="94"/>
      <c r="AA748" s="249"/>
    </row>
    <row r="749" spans="1:27" ht="12.75" hidden="1" customHeight="1" outlineLevel="2">
      <c r="A749" s="4"/>
      <c r="B749" s="4"/>
      <c r="C749" s="4"/>
      <c r="D749" s="19"/>
      <c r="E749" s="1292"/>
      <c r="F749" s="78">
        <v>8</v>
      </c>
      <c r="G749" s="20"/>
      <c r="H749" s="134"/>
      <c r="I749" s="136"/>
      <c r="J749" s="136"/>
      <c r="K749" s="136"/>
      <c r="L749" s="136"/>
      <c r="M749" s="136"/>
      <c r="N749" s="136"/>
      <c r="O749" s="135"/>
      <c r="P749" s="60">
        <f>IF(A49stdlife="n/a","n/a",IF(P$3&gt;(A49stdlife+$F749),('RFM input'!$O$379*(1+vanilla8)^0.5)-SUM($O749:O749),('RFM input'!$O$379*(1+vanilla8)^0.5)/A49stdlife))</f>
        <v>0</v>
      </c>
      <c r="Q749" s="60">
        <f>IF(A49stdlife="n/a","n/a",IF(Q$3&gt;(A49stdlife+$F749),('RFM input'!$O$379*(1+vanilla8)^0.5)-SUM($O749:P749),('RFM input'!$O$379*(1+vanilla8)^0.5)/A49stdlife))</f>
        <v>0</v>
      </c>
      <c r="R749" s="60"/>
      <c r="S749" s="94"/>
      <c r="T749" s="94"/>
      <c r="U749" s="94"/>
      <c r="V749" s="94"/>
      <c r="W749" s="94"/>
      <c r="X749" s="94"/>
      <c r="Y749" s="94"/>
      <c r="Z749" s="94"/>
      <c r="AA749" s="249"/>
    </row>
    <row r="750" spans="1:27" ht="12.75" hidden="1" customHeight="1" outlineLevel="2">
      <c r="A750" s="4"/>
      <c r="B750" s="4"/>
      <c r="C750" s="4"/>
      <c r="D750" s="19"/>
      <c r="E750" s="1292"/>
      <c r="F750" s="78">
        <v>9</v>
      </c>
      <c r="G750" s="20"/>
      <c r="H750" s="134"/>
      <c r="I750" s="136"/>
      <c r="J750" s="136"/>
      <c r="K750" s="136"/>
      <c r="L750" s="136"/>
      <c r="M750" s="136"/>
      <c r="N750" s="136"/>
      <c r="O750" s="136"/>
      <c r="P750" s="135"/>
      <c r="Q750" s="60">
        <f>IF(A49stdlife="n/a","n/a",IF(Q$3&gt;(A49stdlife+$F750),('RFM input'!$P$379*(1+vanilla9)^0.5)-SUM($P750:P750),('RFM input'!$P$379*(1+vanilla9)^0.5)/A49stdlife))</f>
        <v>0</v>
      </c>
      <c r="R750" s="60"/>
      <c r="S750" s="94"/>
      <c r="T750" s="94" t="s">
        <v>160</v>
      </c>
      <c r="U750" s="94"/>
      <c r="V750" s="94"/>
      <c r="W750" s="94"/>
      <c r="X750" s="94"/>
      <c r="Y750" s="94"/>
      <c r="Z750" s="94"/>
      <c r="AA750" s="249"/>
    </row>
    <row r="751" spans="1:27" ht="12.75" hidden="1" customHeight="1" outlineLevel="2">
      <c r="A751" s="4"/>
      <c r="B751" s="4"/>
      <c r="C751" s="4"/>
      <c r="D751" s="19"/>
      <c r="E751" s="1292"/>
      <c r="F751" s="79">
        <v>10</v>
      </c>
      <c r="G751" s="20"/>
      <c r="H751" s="134"/>
      <c r="I751" s="136"/>
      <c r="J751" s="136"/>
      <c r="K751" s="136"/>
      <c r="L751" s="136"/>
      <c r="M751" s="136"/>
      <c r="N751" s="136"/>
      <c r="O751" s="136"/>
      <c r="P751" s="136"/>
      <c r="Q751" s="135"/>
      <c r="R751" s="60"/>
      <c r="S751" s="94"/>
      <c r="T751" s="94"/>
      <c r="U751" s="94"/>
      <c r="V751" s="94"/>
      <c r="W751" s="94"/>
      <c r="X751" s="94"/>
      <c r="Y751" s="94"/>
      <c r="Z751" s="94"/>
      <c r="AA751" s="249"/>
    </row>
    <row r="752" spans="1:27" hidden="1" outlineLevel="1" collapsed="1">
      <c r="A752" s="4"/>
      <c r="B752" s="4"/>
      <c r="C752" s="4"/>
      <c r="D752" s="218">
        <f>Asset49</f>
        <v>0</v>
      </c>
      <c r="E752" s="4"/>
      <c r="F752" s="4"/>
      <c r="G752" s="112"/>
      <c r="H752" s="435">
        <f>IF('RFM input'!$E$396='RFM input'!$G$395,-'RFM input'!H$449,-SUM(H740:H751))</f>
        <v>0</v>
      </c>
      <c r="I752" s="435">
        <f>IF('RFM input'!$E$396='RFM input'!$G$395,-'RFM input'!I$449,-SUM(I740:I751))</f>
        <v>0</v>
      </c>
      <c r="J752" s="435">
        <f>IF(COUNT($H752:I752)&gt;='RFM input'!$AA$7,0,IF('RFM input'!$E$396='RFM input'!$G$395,-'RFM input'!J$449,-SUM(J740:J751)))</f>
        <v>0</v>
      </c>
      <c r="K752" s="435">
        <f>IF(COUNT($H752:J752)&gt;='RFM input'!$AA$7,0,IF('RFM input'!$E$396='RFM input'!$G$395,-'RFM input'!K$449,-SUM(K740:K751)))</f>
        <v>0</v>
      </c>
      <c r="L752" s="435">
        <f>IF(COUNT($H752:K752)&gt;='RFM input'!$AA$7,0,IF('RFM input'!$E$396='RFM input'!$G$395,-'RFM input'!L$449,-SUM(L740:L751)))</f>
        <v>0</v>
      </c>
      <c r="M752" s="435">
        <f>IF(COUNT($H752:L752)&gt;='RFM input'!$AA$7,0,IF('RFM input'!$E$396='RFM input'!$G$395,-'RFM input'!M$449,-SUM(M740:M751)))</f>
        <v>0</v>
      </c>
      <c r="N752" s="435">
        <f>IF(COUNT($H752:M752)&gt;='RFM input'!$AA$7,0,IF('RFM input'!$E$396='RFM input'!$G$395,-'RFM input'!N$449,-SUM(N740:N751)))</f>
        <v>0</v>
      </c>
      <c r="O752" s="435">
        <f>IF(COUNT($H752:N752)&gt;='RFM input'!$AA$7,0,IF('RFM input'!$E$396='RFM input'!$G$395,-'RFM input'!O$449,-SUM(O740:O751)))</f>
        <v>0</v>
      </c>
      <c r="P752" s="435">
        <f>IF(COUNT($H752:O752)&gt;='RFM input'!$AA$7,0,IF('RFM input'!$E$396='RFM input'!$G$395,-'RFM input'!P$449,-SUM(P740:P751)))</f>
        <v>0</v>
      </c>
      <c r="Q752" s="435">
        <f>IF(COUNT($H752:P752)&gt;='RFM input'!$AA$7,0,IF('RFM input'!$E$396='RFM input'!$G$395,-'RFM input'!Q$449,-SUM(Q740:Q751)))</f>
        <v>0</v>
      </c>
      <c r="R752" s="60"/>
      <c r="S752" s="96"/>
      <c r="T752" s="96"/>
      <c r="U752" s="96"/>
      <c r="V752" s="96"/>
      <c r="W752" s="96"/>
      <c r="X752" s="96"/>
      <c r="Y752" s="96"/>
      <c r="Z752" s="96"/>
      <c r="AA752" s="249"/>
    </row>
    <row r="753" spans="1:27" ht="12.75" hidden="1" customHeight="1" outlineLevel="2">
      <c r="A753" s="4"/>
      <c r="B753" s="4"/>
      <c r="C753" s="219" t="str">
        <f>Asset50</f>
        <v>Equity raising costs</v>
      </c>
      <c r="D753" s="146"/>
      <c r="E753" s="25" t="s">
        <v>23</v>
      </c>
      <c r="F753" s="24"/>
      <c r="G753" s="167"/>
      <c r="H753" s="436">
        <f>IF(H$3&gt;A50remlife,A50value-SUM($G753:G753),IF(A50remlife="N/A","n/a",A50value/A50remlife))</f>
        <v>0</v>
      </c>
      <c r="I753" s="436">
        <f>IF(I$3&gt;A50remlife,A50value-SUM($G753:H753),IF(A50remlife="N/A","n/a",A50value/A50remlife))</f>
        <v>0</v>
      </c>
      <c r="J753" s="436">
        <f>IF(J$3&gt;A50remlife,A50value-SUM($G753:I753),IF(A50remlife="N/A","n/a",A50value/A50remlife))</f>
        <v>0</v>
      </c>
      <c r="K753" s="436">
        <f>IF(K$3&gt;A50remlife,A50value-SUM($G753:J753),IF(A50remlife="N/A","n/a",A50value/A50remlife))</f>
        <v>0</v>
      </c>
      <c r="L753" s="436">
        <f>IF(L$3&gt;A50remlife,A50value-SUM($G753:K753),IF(A50remlife="N/A","n/a",A50value/A50remlife))</f>
        <v>0</v>
      </c>
      <c r="M753" s="436">
        <f>IF(M$3&gt;A50remlife,A50value-SUM($G753:L753),IF(A50remlife="N/A","n/a",A50value/A50remlife))</f>
        <v>0</v>
      </c>
      <c r="N753" s="436">
        <f>IF(N$3&gt;A50remlife,A50value-SUM($G753:M753),IF(A50remlife="N/A","n/a",A50value/A50remlife))</f>
        <v>0</v>
      </c>
      <c r="O753" s="436">
        <f>IF(O$3&gt;A50remlife,A50value-SUM($G753:N753),IF(A50remlife="N/A","n/a",A50value/A50remlife))</f>
        <v>0</v>
      </c>
      <c r="P753" s="436">
        <f>IF(P$3&gt;A50remlife,A50value-SUM($G753:O753),IF(A50remlife="N/A","n/a",A50value/A50remlife))</f>
        <v>0</v>
      </c>
      <c r="Q753" s="436">
        <f>IF(Q$3&gt;A50remlife,A50value-SUM($G753:P753),IF(A50remlife="N/A","n/a",A50value/A50remlife))</f>
        <v>0</v>
      </c>
      <c r="R753" s="59"/>
      <c r="S753" s="94"/>
      <c r="T753" s="94"/>
      <c r="U753" s="94"/>
      <c r="V753" s="94"/>
      <c r="W753" s="94"/>
      <c r="X753" s="94"/>
      <c r="Y753" s="94"/>
      <c r="Z753" s="94"/>
      <c r="AA753" s="249"/>
    </row>
    <row r="754" spans="1:27" ht="12.75" hidden="1" customHeight="1" outlineLevel="2">
      <c r="A754" s="4"/>
      <c r="B754" s="4"/>
      <c r="C754" s="4"/>
      <c r="D754" s="19"/>
      <c r="E754" s="1291" t="s">
        <v>50</v>
      </c>
      <c r="F754" s="78"/>
      <c r="G754" s="112"/>
      <c r="H754" s="434"/>
      <c r="I754" s="434"/>
      <c r="J754" s="434"/>
      <c r="K754" s="434"/>
      <c r="L754" s="434"/>
      <c r="M754" s="437"/>
      <c r="N754" s="438"/>
      <c r="O754" s="434"/>
      <c r="P754" s="434"/>
      <c r="Q754" s="434"/>
      <c r="R754" s="60"/>
      <c r="S754" s="94"/>
      <c r="T754" s="94"/>
      <c r="U754" s="94"/>
      <c r="V754" s="94"/>
      <c r="W754" s="94"/>
      <c r="X754" s="94"/>
      <c r="Y754" s="94"/>
      <c r="Z754" s="94"/>
      <c r="AA754" s="249"/>
    </row>
    <row r="755" spans="1:27" ht="12.75" hidden="1" customHeight="1" outlineLevel="2">
      <c r="A755" s="4"/>
      <c r="B755" s="4"/>
      <c r="C755" s="4"/>
      <c r="D755" s="19"/>
      <c r="E755" s="1292"/>
      <c r="F755" s="78">
        <v>1</v>
      </c>
      <c r="G755" s="112"/>
      <c r="H755" s="133"/>
      <c r="I755" s="60">
        <f>IF(A50stdlife="n/a","n/a",IF(I$3&gt;(A50stdlife+$F755),('RFM input'!$H$380*(1+vanilla1)^0.5)-SUM($H755:H755),('RFM input'!$H$380*(1+vanilla1)^0.5)/A50stdlife))</f>
        <v>0</v>
      </c>
      <c r="J755" s="60">
        <f>IF(A50stdlife="n/a","n/a",IF(J$3&gt;(A50stdlife+$F755),('RFM input'!$H$380*(1+vanilla1)^0.5)-SUM($H755:I755),('RFM input'!$H$380*(1+vanilla1)^0.5)/A50stdlife))</f>
        <v>0</v>
      </c>
      <c r="K755" s="60">
        <f>IF(A50stdlife="n/a","n/a",IF(K$3&gt;(A50stdlife+$F755),('RFM input'!$H$380*(1+vanilla1)^0.5)-SUM($H755:J755),('RFM input'!$H$380*(1+vanilla1)^0.5)/A50stdlife))</f>
        <v>0</v>
      </c>
      <c r="L755" s="60">
        <f>IF(A50stdlife="n/a","n/a",IF(L$3&gt;(A50stdlife+$F755),('RFM input'!$H$380*(1+vanilla1)^0.5)-SUM($H755:K755),('RFM input'!$H$380*(1+vanilla1)^0.5)/A50stdlife))</f>
        <v>0</v>
      </c>
      <c r="M755" s="60">
        <f>IF(A50stdlife="n/a","n/a",IF(M$3&gt;(A50stdlife+$F755),('RFM input'!$H$380*(1+vanilla1)^0.5)-SUM($H755:L755),('RFM input'!$H$380*(1+vanilla1)^0.5)/A50stdlife))</f>
        <v>0</v>
      </c>
      <c r="N755" s="60">
        <f>IF(A50stdlife="n/a","n/a",IF(N$3&gt;(A50stdlife+$F755),('RFM input'!$H$380*(1+vanilla1)^0.5)-SUM($H755:M755),('RFM input'!$H$380*(1+vanilla1)^0.5)/A50stdlife))</f>
        <v>0</v>
      </c>
      <c r="O755" s="60">
        <f>IF(A50stdlife="n/a","n/a",IF(O$3&gt;(A50stdlife+$F755),('RFM input'!$H$380*(1+vanilla1)^0.5)-SUM($H755:N755),('RFM input'!$H$380*(1+vanilla1)^0.5)/A50stdlife))</f>
        <v>0</v>
      </c>
      <c r="P755" s="60">
        <f>IF(A50stdlife="n/a","n/a",IF(P$3&gt;(A50stdlife+$F755),('RFM input'!$H$380*(1+vanilla1)^0.5)-SUM($H755:O755),('RFM input'!$H$380*(1+vanilla1)^0.5)/A50stdlife))</f>
        <v>0</v>
      </c>
      <c r="Q755" s="60">
        <f>IF(A50stdlife="n/a","n/a",IF(Q$3&gt;(A50stdlife+$F755),('RFM input'!$H$380*(1+vanilla1)^0.5)-SUM($H755:P755),('RFM input'!$H$380*(1+vanilla1)^0.5)/A50stdlife))</f>
        <v>0</v>
      </c>
      <c r="R755" s="60"/>
      <c r="S755" s="94"/>
      <c r="T755" s="94"/>
      <c r="U755" s="94"/>
      <c r="V755" s="94"/>
      <c r="W755" s="94"/>
      <c r="X755" s="94"/>
      <c r="Y755" s="94"/>
      <c r="Z755" s="94"/>
      <c r="AA755" s="249"/>
    </row>
    <row r="756" spans="1:27" ht="12.75" hidden="1" customHeight="1" outlineLevel="2">
      <c r="A756" s="4"/>
      <c r="B756" s="4"/>
      <c r="C756" s="4"/>
      <c r="D756" s="19"/>
      <c r="E756" s="1292"/>
      <c r="F756" s="78">
        <v>2</v>
      </c>
      <c r="G756" s="112"/>
      <c r="H756" s="134"/>
      <c r="I756" s="135"/>
      <c r="J756" s="60">
        <f>IF(A50stdlife="n/a","n/a",IF(J$3&gt;(A50stdlife+$F756),('RFM input'!$I$380*(1+vanilla2)^0.5)-SUM($I756:I756),('RFM input'!$I$380*(1+vanilla2)^0.5)/A50stdlife))</f>
        <v>0</v>
      </c>
      <c r="K756" s="60">
        <f>IF(A50stdlife="n/a","n/a",IF(K$3&gt;(A50stdlife+$F756),('RFM input'!$I$380*(1+vanilla2)^0.5)-SUM($I756:J756),('RFM input'!$I$380*(1+vanilla2)^0.5)/A50stdlife))</f>
        <v>0</v>
      </c>
      <c r="L756" s="60">
        <f>IF(A50stdlife="n/a","n/a",IF(L$3&gt;(A50stdlife+$F756),('RFM input'!$I$380*(1+vanilla2)^0.5)-SUM($I756:K756),('RFM input'!$I$380*(1+vanilla2)^0.5)/A50stdlife))</f>
        <v>0</v>
      </c>
      <c r="M756" s="60">
        <f>IF(A50stdlife="n/a","n/a",IF(M$3&gt;(A50stdlife+$F756),('RFM input'!$I$380*(1+vanilla2)^0.5)-SUM($I756:L756),('RFM input'!$I$380*(1+vanilla2)^0.5)/A50stdlife))</f>
        <v>0</v>
      </c>
      <c r="N756" s="60">
        <f>IF(A50stdlife="n/a","n/a",IF(N$3&gt;(A50stdlife+$F756),('RFM input'!$I$380*(1+vanilla2)^0.5)-SUM($I756:M756),('RFM input'!$I$380*(1+vanilla2)^0.5)/A50stdlife))</f>
        <v>0</v>
      </c>
      <c r="O756" s="60">
        <f>IF(A50stdlife="n/a","n/a",IF(O$3&gt;(A50stdlife+$F756),('RFM input'!$I$380*(1+vanilla2)^0.5)-SUM($I756:N756),('RFM input'!$I$380*(1+vanilla2)^0.5)/A50stdlife))</f>
        <v>0</v>
      </c>
      <c r="P756" s="60">
        <f>IF(A50stdlife="n/a","n/a",IF(P$3&gt;(A50stdlife+$F756),('RFM input'!$I$380*(1+vanilla2)^0.5)-SUM($I756:O756),('RFM input'!$I$380*(1+vanilla2)^0.5)/A50stdlife))</f>
        <v>0</v>
      </c>
      <c r="Q756" s="60">
        <f>IF(A50stdlife="n/a","n/a",IF(Q$3&gt;(A50stdlife+$F756),('RFM input'!$I$380*(1+vanilla2)^0.5)-SUM($I756:P756),('RFM input'!$I$380*(1+vanilla2)^0.5)/A50stdlife))</f>
        <v>0</v>
      </c>
      <c r="R756" s="60"/>
      <c r="S756" s="94"/>
      <c r="T756" s="94"/>
      <c r="U756" s="94"/>
      <c r="V756" s="94"/>
      <c r="W756" s="94"/>
      <c r="X756" s="94"/>
      <c r="Y756" s="94"/>
      <c r="Z756" s="94"/>
      <c r="AA756" s="249"/>
    </row>
    <row r="757" spans="1:27" ht="12.75" hidden="1" customHeight="1" outlineLevel="2">
      <c r="A757" s="4"/>
      <c r="B757" s="4"/>
      <c r="C757" s="4"/>
      <c r="D757" s="19"/>
      <c r="E757" s="1292"/>
      <c r="F757" s="78">
        <v>3</v>
      </c>
      <c r="G757" s="112"/>
      <c r="H757" s="134"/>
      <c r="I757" s="136"/>
      <c r="J757" s="135"/>
      <c r="K757" s="60">
        <f>IF(A50stdlife="n/a","n/a",IF(K$3&gt;(A50stdlife+$F757),('RFM input'!$J$380*(1+vanilla3)^0.5)-SUM($J757:J757),('RFM input'!$J$380*(1+vanilla3)^0.5)/A50stdlife))</f>
        <v>0</v>
      </c>
      <c r="L757" s="60">
        <f>IF(A50stdlife="n/a","n/a",IF(L$3&gt;(A50stdlife+$F757),('RFM input'!$J$380*(1+vanilla3)^0.5)-SUM($J757:K757),('RFM input'!$J$380*(1+vanilla3)^0.5)/A50stdlife))</f>
        <v>0</v>
      </c>
      <c r="M757" s="60">
        <f>IF(A50stdlife="n/a","n/a",IF(M$3&gt;(A50stdlife+$F757),('RFM input'!$J$380*(1+vanilla3)^0.5)-SUM($J757:L757),('RFM input'!$J$380*(1+vanilla3)^0.5)/A50stdlife))</f>
        <v>0</v>
      </c>
      <c r="N757" s="60">
        <f>IF(A50stdlife="n/a","n/a",IF(N$3&gt;(A50stdlife+$F757),('RFM input'!$J$380*(1+vanilla3)^0.5)-SUM($J757:M757),('RFM input'!$J$380*(1+vanilla3)^0.5)/A50stdlife))</f>
        <v>0</v>
      </c>
      <c r="O757" s="60">
        <f>IF(A50stdlife="n/a","n/a",IF(O$3&gt;(A50stdlife+$F757),('RFM input'!$J$380*(1+vanilla3)^0.5)-SUM($J757:N757),('RFM input'!$J$380*(1+vanilla3)^0.5)/A50stdlife))</f>
        <v>0</v>
      </c>
      <c r="P757" s="60">
        <f>IF(A50stdlife="n/a","n/a",IF(P$3&gt;(A50stdlife+$F757),('RFM input'!$J$380*(1+vanilla3)^0.5)-SUM($J757:O757),('RFM input'!$J$380*(1+vanilla3)^0.5)/A50stdlife))</f>
        <v>0</v>
      </c>
      <c r="Q757" s="60">
        <f>IF(A50stdlife="n/a","n/a",IF(Q$3&gt;(A50stdlife+$F757),('RFM input'!$J$380*(1+vanilla3)^0.5)-SUM($J757:P757),('RFM input'!$J$380*(1+vanilla3)^0.5)/A50stdlife))</f>
        <v>0</v>
      </c>
      <c r="R757" s="60"/>
      <c r="S757" s="94"/>
      <c r="T757" s="94"/>
      <c r="U757" s="94"/>
      <c r="V757" s="94"/>
      <c r="W757" s="94"/>
      <c r="X757" s="94"/>
      <c r="Y757" s="94"/>
      <c r="Z757" s="94"/>
      <c r="AA757" s="249"/>
    </row>
    <row r="758" spans="1:27" ht="12.75" hidden="1" customHeight="1" outlineLevel="2">
      <c r="A758" s="4"/>
      <c r="B758" s="4"/>
      <c r="C758" s="4"/>
      <c r="D758" s="19"/>
      <c r="E758" s="1292"/>
      <c r="F758" s="78">
        <v>4</v>
      </c>
      <c r="G758" s="112"/>
      <c r="H758" s="134"/>
      <c r="I758" s="136"/>
      <c r="J758" s="136"/>
      <c r="K758" s="135"/>
      <c r="L758" s="60">
        <f>IF(A50stdlife="n/a","n/a",IF(L$3&gt;(A50stdlife+$F758),('RFM input'!$K$380*(1+vanilla4)^0.5)-SUM($K758:K758),('RFM input'!$K$380*(1+vanilla4)^0.5)/A50stdlife))</f>
        <v>0</v>
      </c>
      <c r="M758" s="60">
        <f>IF(A50stdlife="n/a","n/a",IF(M$3&gt;(A50stdlife+$F758),('RFM input'!$K$380*(1+vanilla4)^0.5)-SUM($K758:L758),('RFM input'!$K$380*(1+vanilla4)^0.5)/A50stdlife))</f>
        <v>0</v>
      </c>
      <c r="N758" s="60">
        <f>IF(A50stdlife="n/a","n/a",IF(N$3&gt;(A50stdlife+$F758),('RFM input'!$K$380*(1+vanilla4)^0.5)-SUM($K758:M758),('RFM input'!$K$380*(1+vanilla4)^0.5)/A50stdlife))</f>
        <v>0</v>
      </c>
      <c r="O758" s="60">
        <f>IF(A50stdlife="n/a","n/a",IF(O$3&gt;(A50stdlife+$F758),('RFM input'!$K$380*(1+vanilla4)^0.5)-SUM($K758:N758),('RFM input'!$K$380*(1+vanilla4)^0.5)/A50stdlife))</f>
        <v>0</v>
      </c>
      <c r="P758" s="60">
        <f>IF(A50stdlife="n/a","n/a",IF(P$3&gt;(A50stdlife+$F758),('RFM input'!$K$380*(1+vanilla4)^0.5)-SUM($K758:O758),('RFM input'!$K$380*(1+vanilla4)^0.5)/A50stdlife))</f>
        <v>0</v>
      </c>
      <c r="Q758" s="60">
        <f>IF(A50stdlife="n/a","n/a",IF(Q$3&gt;(A50stdlife+$F758),('RFM input'!$K$380*(1+vanilla4)^0.5)-SUM($K758:P758),('RFM input'!$K$380*(1+vanilla4)^0.5)/A50stdlife))</f>
        <v>0</v>
      </c>
      <c r="R758" s="60"/>
      <c r="S758" s="94"/>
      <c r="T758" s="94"/>
      <c r="U758" s="94"/>
      <c r="V758" s="94"/>
      <c r="W758" s="94"/>
      <c r="X758" s="94"/>
      <c r="Y758" s="94"/>
      <c r="Z758" s="94"/>
      <c r="AA758" s="249"/>
    </row>
    <row r="759" spans="1:27" ht="12.75" hidden="1" customHeight="1" outlineLevel="2">
      <c r="A759" s="4"/>
      <c r="B759" s="4"/>
      <c r="C759" s="4"/>
      <c r="D759" s="19"/>
      <c r="E759" s="1292"/>
      <c r="F759" s="78">
        <v>5</v>
      </c>
      <c r="G759" s="20"/>
      <c r="H759" s="134"/>
      <c r="I759" s="136"/>
      <c r="J759" s="136"/>
      <c r="K759" s="136"/>
      <c r="L759" s="135"/>
      <c r="M759" s="60">
        <f>IF(A50stdlife="n/a","n/a",IF(M$3&gt;(A50stdlife+$F759),('RFM input'!$L$380*(1+vanilla5)^0.5)-SUM($L759:L759),('RFM input'!$L$380*(1+vanilla5)^0.5)/A50stdlife))</f>
        <v>0</v>
      </c>
      <c r="N759" s="60">
        <f>IF(A50stdlife="n/a","n/a",IF(N$3&gt;(A50stdlife+$F759),('RFM input'!$L$380*(1+vanilla5)^0.5)-SUM($L759:M759),('RFM input'!$L$380*(1+vanilla5)^0.5)/A50stdlife))</f>
        <v>0</v>
      </c>
      <c r="O759" s="60">
        <f>IF(A50stdlife="n/a","n/a",IF(O$3&gt;(A50stdlife+$F759),('RFM input'!$L$380*(1+vanilla5)^0.5)-SUM($L759:N759),('RFM input'!$L$380*(1+vanilla5)^0.5)/A50stdlife))</f>
        <v>0</v>
      </c>
      <c r="P759" s="60">
        <f>IF(A50stdlife="n/a","n/a",IF(P$3&gt;(A50stdlife+$F759),('RFM input'!$L$380*(1+vanilla5)^0.5)-SUM($L759:O759),('RFM input'!$L$380*(1+vanilla5)^0.5)/A50stdlife))</f>
        <v>0</v>
      </c>
      <c r="Q759" s="60">
        <f>IF(A50stdlife="n/a","n/a",IF(Q$3&gt;(A50stdlife+$F759),('RFM input'!$L$380*(1+vanilla5)^0.5)-SUM($L759:P759),('RFM input'!$L$380*(1+vanilla5)^0.5)/A50stdlife))</f>
        <v>0</v>
      </c>
      <c r="R759" s="60"/>
      <c r="S759" s="94"/>
      <c r="T759" s="94"/>
      <c r="U759" s="94"/>
      <c r="V759" s="94"/>
      <c r="W759" s="94"/>
      <c r="X759" s="94"/>
      <c r="Y759" s="94"/>
      <c r="Z759" s="94"/>
      <c r="AA759" s="249"/>
    </row>
    <row r="760" spans="1:27" ht="12.75" hidden="1" customHeight="1" outlineLevel="2">
      <c r="A760" s="4"/>
      <c r="B760" s="4"/>
      <c r="C760" s="4"/>
      <c r="D760" s="19"/>
      <c r="E760" s="1292"/>
      <c r="F760" s="78">
        <v>6</v>
      </c>
      <c r="G760" s="20"/>
      <c r="H760" s="134"/>
      <c r="I760" s="136"/>
      <c r="J760" s="136"/>
      <c r="K760" s="136"/>
      <c r="L760" s="136"/>
      <c r="M760" s="135"/>
      <c r="N760" s="60">
        <f>IF(A50stdlife="n/a","n/a",IF(N$3&gt;(A50stdlife+$F760),('RFM input'!$M$380*(1+vanilla6)^0.5)-SUM($M760:M760),('RFM input'!$M$380*(1+vanilla6)^0.5)/A50stdlife))</f>
        <v>0</v>
      </c>
      <c r="O760" s="60">
        <f>IF(A50stdlife="n/a","n/a",IF(O$3&gt;(A50stdlife+$F760),('RFM input'!$M$380*(1+vanilla6)^0.5)-SUM($M760:N760),('RFM input'!$M$380*(1+vanilla6)^0.5)/A50stdlife))</f>
        <v>0</v>
      </c>
      <c r="P760" s="60">
        <f>IF(A50stdlife="n/a","n/a",IF(P$3&gt;(A50stdlife+$F760),('RFM input'!$M$380*(1+vanilla6)^0.5)-SUM($M760:O760),('RFM input'!$M$380*(1+vanilla6)^0.5)/A50stdlife))</f>
        <v>0</v>
      </c>
      <c r="Q760" s="60">
        <f>IF(A50stdlife="n/a","n/a",IF(Q$3&gt;(A50stdlife+$F760),('RFM input'!$M$380*(1+vanilla6)^0.5)-SUM($M760:P760),('RFM input'!$M$380*(1+vanilla6)^0.5)/A50stdlife))</f>
        <v>0</v>
      </c>
      <c r="R760" s="60"/>
      <c r="S760" s="94"/>
      <c r="T760" s="94"/>
      <c r="U760" s="94"/>
      <c r="V760" s="94"/>
      <c r="W760" s="94"/>
      <c r="X760" s="94"/>
      <c r="Y760" s="94"/>
      <c r="Z760" s="94"/>
      <c r="AA760" s="249"/>
    </row>
    <row r="761" spans="1:27" ht="12.75" hidden="1" customHeight="1" outlineLevel="2">
      <c r="A761" s="4"/>
      <c r="B761" s="4"/>
      <c r="C761" s="4"/>
      <c r="D761" s="19"/>
      <c r="E761" s="1292"/>
      <c r="F761" s="78">
        <v>7</v>
      </c>
      <c r="G761" s="20"/>
      <c r="H761" s="134"/>
      <c r="I761" s="136"/>
      <c r="J761" s="136"/>
      <c r="K761" s="136"/>
      <c r="L761" s="136"/>
      <c r="M761" s="136"/>
      <c r="N761" s="135"/>
      <c r="O761" s="60">
        <f>IF(A50stdlife="n/a","n/a",IF(O$3&gt;(A50stdlife+$F761),('RFM input'!N$380*(1+vanilla7)^0.5)-SUM($N761:N761),('RFM input'!$N$380*(1+vanilla7)^0.5)/A50stdlife))</f>
        <v>0</v>
      </c>
      <c r="P761" s="60">
        <f>IF(A50stdlife="n/a","n/a",IF(P$3&gt;(A50stdlife+$F761),('RFM input'!O$380*(1+vanilla7)^0.5)-SUM($N761:O761),('RFM input'!$N$380*(1+vanilla7)^0.5)/A50stdlife))</f>
        <v>0</v>
      </c>
      <c r="Q761" s="60">
        <f>IF(A50stdlife="n/a","n/a",IF(Q$3&gt;(A50stdlife+$F761),('RFM input'!P$380*(1+vanilla7)^0.5)-SUM($N761:P761),('RFM input'!$N$380*(1+vanilla7)^0.5)/A50stdlife))</f>
        <v>0</v>
      </c>
      <c r="R761" s="60"/>
      <c r="S761" s="94"/>
      <c r="T761" s="94"/>
      <c r="U761" s="94"/>
      <c r="V761" s="94"/>
      <c r="W761" s="94"/>
      <c r="X761" s="94"/>
      <c r="Y761" s="94"/>
      <c r="Z761" s="94"/>
      <c r="AA761" s="249"/>
    </row>
    <row r="762" spans="1:27" ht="12.75" hidden="1" customHeight="1" outlineLevel="2">
      <c r="A762" s="4"/>
      <c r="B762" s="4"/>
      <c r="C762" s="4"/>
      <c r="D762" s="19"/>
      <c r="E762" s="1292"/>
      <c r="F762" s="78">
        <v>8</v>
      </c>
      <c r="G762" s="20"/>
      <c r="H762" s="134"/>
      <c r="I762" s="136"/>
      <c r="J762" s="136"/>
      <c r="K762" s="136"/>
      <c r="L762" s="136"/>
      <c r="M762" s="136"/>
      <c r="N762" s="136"/>
      <c r="O762" s="135"/>
      <c r="P762" s="60">
        <f>IF(A50stdlife="n/a","n/a",IF(P$3&gt;(A50stdlife+$F762),('RFM input'!$O$380*(1+vanilla8)^0.5)-SUM($O762:O762),('RFM input'!$O$380*(1+vanilla8)^0.5)/A50stdlife))</f>
        <v>0</v>
      </c>
      <c r="Q762" s="60">
        <f>IF(A50stdlife="n/a","n/a",IF(Q$3&gt;(A50stdlife+$F762),('RFM input'!$O$380*(1+vanilla8)^0.5)-SUM($O762:P762),('RFM input'!$O$380*(1+vanilla8)^0.5)/A50stdlife))</f>
        <v>0</v>
      </c>
      <c r="R762" s="60"/>
      <c r="S762" s="94"/>
      <c r="T762" s="94"/>
      <c r="U762" s="94"/>
      <c r="V762" s="94"/>
      <c r="W762" s="94"/>
      <c r="X762" s="94"/>
      <c r="Y762" s="94"/>
      <c r="Z762" s="94"/>
      <c r="AA762" s="249"/>
    </row>
    <row r="763" spans="1:27" ht="12.75" hidden="1" customHeight="1" outlineLevel="2">
      <c r="A763" s="4"/>
      <c r="B763" s="4"/>
      <c r="C763" s="4"/>
      <c r="D763" s="19"/>
      <c r="E763" s="1292"/>
      <c r="F763" s="78">
        <v>9</v>
      </c>
      <c r="G763" s="20"/>
      <c r="H763" s="134"/>
      <c r="I763" s="136"/>
      <c r="J763" s="136"/>
      <c r="K763" s="136"/>
      <c r="L763" s="136"/>
      <c r="M763" s="136"/>
      <c r="N763" s="136"/>
      <c r="O763" s="136"/>
      <c r="P763" s="135"/>
      <c r="Q763" s="60">
        <f>IF(A50stdlife="n/a","n/a",IF(Q$3&gt;(A50stdlife+$F763),('RFM input'!$P$380*(1+vanilla9)^0.5)-SUM($P763:P763),('RFM input'!$P$380*(1+vanilla9)^0.5)/A50stdlife))</f>
        <v>0</v>
      </c>
      <c r="R763" s="60"/>
      <c r="S763" s="94"/>
      <c r="T763" s="94"/>
      <c r="U763" s="94"/>
      <c r="V763" s="94"/>
      <c r="W763" s="94"/>
      <c r="X763" s="94"/>
      <c r="Y763" s="94"/>
      <c r="Z763" s="94"/>
      <c r="AA763" s="249"/>
    </row>
    <row r="764" spans="1:27" ht="12.75" hidden="1" customHeight="1" outlineLevel="2">
      <c r="A764" s="4"/>
      <c r="B764" s="4"/>
      <c r="C764" s="4"/>
      <c r="D764" s="19"/>
      <c r="E764" s="1292"/>
      <c r="F764" s="79">
        <v>10</v>
      </c>
      <c r="G764" s="20"/>
      <c r="H764" s="134"/>
      <c r="I764" s="136"/>
      <c r="J764" s="136"/>
      <c r="K764" s="136"/>
      <c r="L764" s="136"/>
      <c r="M764" s="136"/>
      <c r="N764" s="136"/>
      <c r="O764" s="136"/>
      <c r="P764" s="136"/>
      <c r="Q764" s="135"/>
      <c r="R764" s="60"/>
      <c r="S764" s="94"/>
      <c r="T764" s="94"/>
      <c r="U764" s="94"/>
      <c r="V764" s="94"/>
      <c r="W764" s="94"/>
      <c r="X764" s="94"/>
      <c r="Y764" s="94"/>
      <c r="Z764" s="94"/>
      <c r="AA764" s="249"/>
    </row>
    <row r="765" spans="1:27" hidden="1" outlineLevel="1" collapsed="1">
      <c r="A765" s="4"/>
      <c r="B765" s="4"/>
      <c r="C765" s="4"/>
      <c r="D765" s="218" t="str">
        <f>Asset50</f>
        <v>Equity raising costs</v>
      </c>
      <c r="E765" s="4"/>
      <c r="F765" s="4"/>
      <c r="G765" s="112"/>
      <c r="H765" s="435">
        <f>IF('RFM input'!$E$396='RFM input'!$G$395,-'RFM input'!H$450,-SUM(H753:H764))</f>
        <v>0</v>
      </c>
      <c r="I765" s="435">
        <f>IF('RFM input'!$E$396='RFM input'!$G$395,-'RFM input'!I$450,-SUM(I753:I764))</f>
        <v>0</v>
      </c>
      <c r="J765" s="435">
        <f>IF(COUNT($H765:I765)&gt;='RFM input'!$AA$7,0,IF('RFM input'!$E$396='RFM input'!$G$395,-'RFM input'!J$450,-SUM(J753:J764)))</f>
        <v>0</v>
      </c>
      <c r="K765" s="435">
        <f>IF(COUNT($H765:J765)&gt;='RFM input'!$AA$7,0,IF('RFM input'!$E$396='RFM input'!$G$395,-'RFM input'!K$450,-SUM(K753:K764)))</f>
        <v>0</v>
      </c>
      <c r="L765" s="435">
        <f>IF(COUNT($H765:K765)&gt;='RFM input'!$AA$7,0,IF('RFM input'!$E$396='RFM input'!$G$395,-'RFM input'!L$450,-SUM(L753:L764)))</f>
        <v>0</v>
      </c>
      <c r="M765" s="435">
        <f>IF(COUNT($H765:L765)&gt;='RFM input'!$AA$7,0,IF('RFM input'!$E$396='RFM input'!$G$395,-'RFM input'!M$450,-SUM(M753:M764)))</f>
        <v>0</v>
      </c>
      <c r="N765" s="435">
        <f>IF(COUNT($H765:M765)&gt;='RFM input'!$AA$7,0,IF('RFM input'!$E$396='RFM input'!$G$395,-'RFM input'!N$450,-SUM(N753:N764)))</f>
        <v>0</v>
      </c>
      <c r="O765" s="435">
        <f>IF(COUNT($H765:N765)&gt;='RFM input'!$AA$7,0,IF('RFM input'!$E$396='RFM input'!$G$395,-'RFM input'!O$450,-SUM(O753:O764)))</f>
        <v>0</v>
      </c>
      <c r="P765" s="435">
        <f>IF(COUNT($H765:O765)&gt;='RFM input'!$AA$7,0,IF('RFM input'!$E$396='RFM input'!$G$395,-'RFM input'!P$450,-SUM(P753:P764)))</f>
        <v>0</v>
      </c>
      <c r="Q765" s="435">
        <f>IF(COUNT($H765:P765)&gt;='RFM input'!$AA$7,0,IF('RFM input'!$E$396='RFM input'!$G$395,-'RFM input'!Q$450,-SUM(Q753:Q764)))</f>
        <v>0</v>
      </c>
      <c r="R765" s="58"/>
      <c r="S765" s="96"/>
      <c r="T765" s="96"/>
      <c r="U765" s="96"/>
      <c r="V765" s="96"/>
      <c r="W765" s="96"/>
      <c r="X765" s="96"/>
      <c r="Y765" s="96"/>
      <c r="Z765" s="96"/>
      <c r="AA765" s="249"/>
    </row>
    <row r="766" spans="1:27" collapsed="1">
      <c r="A766" s="4"/>
      <c r="B766" s="4"/>
      <c r="C766" s="4"/>
      <c r="D766" s="4"/>
      <c r="E766" s="4"/>
      <c r="F766" s="4"/>
      <c r="G766" s="4"/>
      <c r="H766" s="249"/>
      <c r="I766" s="249"/>
      <c r="J766" s="249"/>
      <c r="K766" s="249"/>
      <c r="L766" s="249"/>
      <c r="M766" s="249"/>
      <c r="N766" s="249"/>
      <c r="O766" s="249"/>
      <c r="P766" s="249"/>
      <c r="Q766" s="249"/>
      <c r="R766" s="4"/>
      <c r="S766" s="4"/>
      <c r="T766" s="4"/>
      <c r="U766" s="4"/>
      <c r="V766" s="4"/>
      <c r="W766" s="4"/>
      <c r="X766" s="4"/>
      <c r="Y766" s="4"/>
      <c r="Z766" s="4"/>
      <c r="AA766" s="249"/>
    </row>
    <row r="767" spans="1:27">
      <c r="A767" s="65"/>
      <c r="B767" s="65"/>
      <c r="C767" s="72" t="s">
        <v>63</v>
      </c>
      <c r="D767" s="65"/>
      <c r="E767" s="65"/>
      <c r="F767" s="65"/>
      <c r="G767" s="75"/>
      <c r="H767" s="108"/>
      <c r="I767" s="108"/>
      <c r="J767" s="108"/>
      <c r="K767" s="108"/>
      <c r="L767" s="108"/>
      <c r="M767" s="108"/>
      <c r="N767" s="76"/>
      <c r="O767" s="76"/>
      <c r="P767" s="76"/>
      <c r="Q767" s="76"/>
      <c r="R767" s="76"/>
      <c r="S767" s="76"/>
      <c r="T767" s="97"/>
      <c r="U767" s="97"/>
      <c r="V767" s="97"/>
      <c r="W767" s="97"/>
      <c r="X767" s="97"/>
      <c r="Y767" s="97"/>
      <c r="Z767" s="97"/>
      <c r="AA767" s="249"/>
    </row>
    <row r="768" spans="1:27">
      <c r="A768" s="4"/>
      <c r="B768" s="7"/>
      <c r="C768" s="11"/>
      <c r="D768" s="7"/>
      <c r="E768" s="7"/>
      <c r="F768" s="7"/>
      <c r="G768" s="105"/>
      <c r="H768" s="109"/>
      <c r="I768" s="109"/>
      <c r="J768" s="109"/>
      <c r="K768" s="109"/>
      <c r="L768" s="109"/>
      <c r="M768" s="109"/>
      <c r="N768" s="97"/>
      <c r="O768" s="97"/>
      <c r="P768" s="97"/>
      <c r="Q768" s="97"/>
      <c r="R768" s="97"/>
      <c r="S768" s="97"/>
      <c r="T768" s="97"/>
      <c r="U768" s="97"/>
      <c r="V768" s="97"/>
      <c r="W768" s="97"/>
      <c r="X768" s="97"/>
      <c r="Y768" s="97"/>
      <c r="Z768" s="97"/>
      <c r="AA768" s="249"/>
    </row>
    <row r="769" spans="1:27">
      <c r="A769" s="4"/>
      <c r="B769" s="4"/>
      <c r="C769" s="36" t="s">
        <v>54</v>
      </c>
      <c r="D769" s="4"/>
      <c r="E769" s="4"/>
      <c r="F769" s="4"/>
      <c r="G769" s="243">
        <f>SUM(G770:G819)</f>
        <v>635.85952364174318</v>
      </c>
      <c r="H769" s="299">
        <f t="shared" ref="H769:R769" si="4">SUM(H770:H819)</f>
        <v>635.85952364174318</v>
      </c>
      <c r="I769" s="299">
        <f t="shared" si="4"/>
        <v>649.51138425349654</v>
      </c>
      <c r="J769" s="299">
        <f t="shared" si="4"/>
        <v>740.95647522588195</v>
      </c>
      <c r="K769" s="299">
        <f t="shared" si="4"/>
        <v>754.6609147828608</v>
      </c>
      <c r="L769" s="299">
        <f t="shared" si="4"/>
        <v>754.50985706532356</v>
      </c>
      <c r="M769" s="1075">
        <f>SUM(M770:M819)</f>
        <v>753.0076657520317</v>
      </c>
      <c r="N769" s="299">
        <f t="shared" si="4"/>
        <v>0</v>
      </c>
      <c r="O769" s="299">
        <f t="shared" si="4"/>
        <v>0</v>
      </c>
      <c r="P769" s="299">
        <f t="shared" si="4"/>
        <v>0</v>
      </c>
      <c r="Q769" s="299">
        <f t="shared" si="4"/>
        <v>0</v>
      </c>
      <c r="R769" s="299">
        <f t="shared" si="4"/>
        <v>0</v>
      </c>
      <c r="S769" s="90"/>
      <c r="T769" s="90"/>
      <c r="U769" s="90"/>
      <c r="V769" s="90"/>
      <c r="W769" s="90"/>
      <c r="X769" s="90"/>
      <c r="Y769" s="90"/>
      <c r="Z769" s="90"/>
      <c r="AA769" s="249"/>
    </row>
    <row r="770" spans="1:27" hidden="1" outlineLevel="1">
      <c r="A770" s="4"/>
      <c r="B770" s="4"/>
      <c r="C770" s="4"/>
      <c r="D770" s="217" t="str">
        <f>Asset1</f>
        <v xml:space="preserve">Pipelines </v>
      </c>
      <c r="E770" s="4"/>
      <c r="F770" s="4"/>
      <c r="G770" s="181">
        <f>'RFM input'!I7</f>
        <v>443.32942149968454</v>
      </c>
      <c r="H770" s="102">
        <f>G770+G822+G874+G926+G978+G1030</f>
        <v>443.32942149968454</v>
      </c>
      <c r="I770" s="102">
        <f t="shared" ref="I770:J779" si="5">H770+H822+H874</f>
        <v>444.16106654730305</v>
      </c>
      <c r="J770" s="102">
        <f t="shared" si="5"/>
        <v>485.74047439846822</v>
      </c>
      <c r="K770" s="102">
        <f>IF(COUNT($H770:J770)&gt;'RFM input'!$AA$7,0, J770+J822+J874)</f>
        <v>497.38955398490214</v>
      </c>
      <c r="L770" s="102">
        <f>IF(COUNT($H770:K770)&gt;'RFM input'!$AA$7,0, K770+K822+K874)</f>
        <v>501.55585406095651</v>
      </c>
      <c r="M770" s="102">
        <f>IF(COUNT($H770:L770)&gt;'RFM input'!$AA$7,0, L770+L822+L874)</f>
        <v>500.91464609110642</v>
      </c>
      <c r="N770" s="102">
        <f>IF(COUNT($H770:M770)&gt;'RFM input'!$AA$7,0, M770+M822+M874)</f>
        <v>0</v>
      </c>
      <c r="O770" s="102">
        <f>IF(COUNT($H770:N770)&gt;'RFM input'!$AA$7,0, N770+N822+N874)</f>
        <v>0</v>
      </c>
      <c r="P770" s="102">
        <f>IF(COUNT($H770:O770)&gt;'RFM input'!$AA$7,0, O770+O822+O874)</f>
        <v>0</v>
      </c>
      <c r="Q770" s="102">
        <f>IF(COUNT($H770:P770)&gt;'RFM input'!$AA$7,0, P770+P822+P874)</f>
        <v>0</v>
      </c>
      <c r="R770" s="102">
        <f>IF(COUNT($H770:Q770)&gt;'RFM input'!$AA$7,0, Q770+Q822+Q874)</f>
        <v>0</v>
      </c>
      <c r="S770" s="4"/>
      <c r="T770" s="4"/>
      <c r="U770" s="4"/>
      <c r="V770" s="4"/>
      <c r="W770" s="4"/>
      <c r="X770" s="4"/>
      <c r="Y770" s="4"/>
      <c r="Z770" s="4"/>
      <c r="AA770" s="249"/>
    </row>
    <row r="771" spans="1:27" hidden="1" outlineLevel="1">
      <c r="A771" s="4"/>
      <c r="B771" s="4"/>
      <c r="C771" s="36"/>
      <c r="D771" s="217" t="str">
        <f>Asset2</f>
        <v xml:space="preserve">Compressors </v>
      </c>
      <c r="E771" s="4"/>
      <c r="F771" s="4"/>
      <c r="G771" s="181">
        <f>'RFM input'!I8</f>
        <v>122.00908075343909</v>
      </c>
      <c r="H771" s="102">
        <f t="shared" ref="H771:H799" si="6">G771+G823+G875+G927+G979+G1031</f>
        <v>122.00908075343909</v>
      </c>
      <c r="I771" s="102">
        <f t="shared" si="5"/>
        <v>126.64699069719737</v>
      </c>
      <c r="J771" s="102">
        <f t="shared" si="5"/>
        <v>163.78862002518656</v>
      </c>
      <c r="K771" s="102">
        <f>IF(COUNT($H771:J771)&gt;'RFM input'!$AA$7,0, J771+J823+J875)</f>
        <v>163.12450494137136</v>
      </c>
      <c r="L771" s="102">
        <f>IF(COUNT($H771:K771)&gt;'RFM input'!$AA$7,0, K771+K823+K875)</f>
        <v>160.52892150734476</v>
      </c>
      <c r="M771" s="102">
        <f>IF(COUNT($H771:L771)&gt;'RFM input'!$AA$7,0, L771+L823+L875)</f>
        <v>157.60185336330471</v>
      </c>
      <c r="N771" s="102">
        <f>IF(COUNT($H771:M771)&gt;'RFM input'!$AA$7,0, M771+M823+M875)</f>
        <v>0</v>
      </c>
      <c r="O771" s="102">
        <f>IF(COUNT($H771:N771)&gt;'RFM input'!$AA$7,0, N771+N823+N875)</f>
        <v>0</v>
      </c>
      <c r="P771" s="102">
        <f>IF(COUNT($H771:O771)&gt;'RFM input'!$AA$7,0, O771+O823+O875)</f>
        <v>0</v>
      </c>
      <c r="Q771" s="102">
        <f>IF(COUNT($H771:P771)&gt;'RFM input'!$AA$7,0, P771+P823+P875)</f>
        <v>0</v>
      </c>
      <c r="R771" s="102">
        <f>IF(COUNT($H771:Q771)&gt;'RFM input'!$AA$7,0, Q771+Q823+Q875)</f>
        <v>0</v>
      </c>
      <c r="S771" s="91"/>
      <c r="T771" s="91"/>
      <c r="U771" s="91"/>
      <c r="V771" s="91"/>
      <c r="W771" s="91"/>
      <c r="X771" s="91"/>
      <c r="Y771" s="91"/>
      <c r="Z771" s="91"/>
      <c r="AA771" s="249"/>
    </row>
    <row r="772" spans="1:27" hidden="1" outlineLevel="1">
      <c r="A772" s="4"/>
      <c r="B772" s="4"/>
      <c r="C772" s="36"/>
      <c r="D772" s="217" t="str">
        <f>Asset3</f>
        <v>City Gates &amp; Field Regulators</v>
      </c>
      <c r="E772" s="4"/>
      <c r="F772" s="4"/>
      <c r="G772" s="181">
        <f>'RFM input'!I9</f>
        <v>45.048991928348478</v>
      </c>
      <c r="H772" s="102">
        <f t="shared" si="6"/>
        <v>45.048991928348478</v>
      </c>
      <c r="I772" s="102">
        <f t="shared" si="5"/>
        <v>50.336023512502621</v>
      </c>
      <c r="J772" s="102">
        <f t="shared" si="5"/>
        <v>58.960740811961173</v>
      </c>
      <c r="K772" s="102">
        <f>IF(COUNT($H772:J772)&gt;'RFM input'!$AA$7,0, J772+J824+J876)</f>
        <v>62.46864215947636</v>
      </c>
      <c r="L772" s="102">
        <f>IF(COUNT($H772:K772)&gt;'RFM input'!$AA$7,0, K772+K824+K876)</f>
        <v>62.989331533152836</v>
      </c>
      <c r="M772" s="102">
        <f>IF(COUNT($H772:L772)&gt;'RFM input'!$AA$7,0, L772+L824+L876)</f>
        <v>62.243474333282528</v>
      </c>
      <c r="N772" s="102">
        <f>IF(COUNT($H772:M772)&gt;'RFM input'!$AA$7,0, M772+M824+M876)</f>
        <v>0</v>
      </c>
      <c r="O772" s="102">
        <f>IF(COUNT($H772:N772)&gt;'RFM input'!$AA$7,0, N772+N824+N876)</f>
        <v>0</v>
      </c>
      <c r="P772" s="102">
        <f>IF(COUNT($H772:O772)&gt;'RFM input'!$AA$7,0, O772+O824+O876)</f>
        <v>0</v>
      </c>
      <c r="Q772" s="102">
        <f>IF(COUNT($H772:P772)&gt;'RFM input'!$AA$7,0, P772+P824+P876)</f>
        <v>0</v>
      </c>
      <c r="R772" s="102">
        <f>IF(COUNT($H772:Q772)&gt;'RFM input'!$AA$7,0, Q772+Q824+Q876)</f>
        <v>0</v>
      </c>
      <c r="S772" s="91"/>
      <c r="T772" s="91"/>
      <c r="U772" s="91"/>
      <c r="V772" s="91"/>
      <c r="W772" s="91"/>
      <c r="X772" s="91"/>
      <c r="Y772" s="91"/>
      <c r="Z772" s="91"/>
      <c r="AA772" s="249"/>
    </row>
    <row r="773" spans="1:27" hidden="1" outlineLevel="1">
      <c r="A773" s="4"/>
      <c r="B773" s="4"/>
      <c r="C773" s="36"/>
      <c r="D773" s="217" t="str">
        <f>Asset4</f>
        <v>Odourant Plants</v>
      </c>
      <c r="E773" s="4"/>
      <c r="F773" s="4"/>
      <c r="G773" s="181">
        <f>'RFM input'!I10</f>
        <v>0.32095886366075593</v>
      </c>
      <c r="H773" s="102">
        <f t="shared" si="6"/>
        <v>0.32095886366075593</v>
      </c>
      <c r="I773" s="102">
        <f t="shared" si="5"/>
        <v>0.31770134944898376</v>
      </c>
      <c r="J773" s="102">
        <f t="shared" si="5"/>
        <v>0.31074140816976853</v>
      </c>
      <c r="K773" s="102">
        <f>IF(COUNT($H773:J773)&gt;'RFM input'!$AA$7,0, J773+J825+J877)</f>
        <v>0.30323490648318696</v>
      </c>
      <c r="L773" s="102">
        <f>IF(COUNT($H773:K773)&gt;'RFM input'!$AA$7,0, K773+K825+K877)</f>
        <v>0.2951588663321702</v>
      </c>
      <c r="M773" s="102">
        <f>IF(COUNT($H773:L773)&gt;'RFM input'!$AA$7,0, L773+L825+L877)</f>
        <v>0.28648950235705062</v>
      </c>
      <c r="N773" s="102">
        <f>IF(COUNT($H773:M773)&gt;'RFM input'!$AA$7,0, M773+M825+M877)</f>
        <v>0</v>
      </c>
      <c r="O773" s="102">
        <f>IF(COUNT($H773:N773)&gt;'RFM input'!$AA$7,0, N773+N825+N877)</f>
        <v>0</v>
      </c>
      <c r="P773" s="102">
        <f>IF(COUNT($H773:O773)&gt;'RFM input'!$AA$7,0, O773+O825+O877)</f>
        <v>0</v>
      </c>
      <c r="Q773" s="102">
        <f>IF(COUNT($H773:P773)&gt;'RFM input'!$AA$7,0, P773+P825+P877)</f>
        <v>0</v>
      </c>
      <c r="R773" s="102">
        <f>IF(COUNT($H773:Q773)&gt;'RFM input'!$AA$7,0, Q773+Q825+Q877)</f>
        <v>0</v>
      </c>
      <c r="S773" s="91"/>
      <c r="T773" s="91"/>
      <c r="U773" s="91"/>
      <c r="V773" s="91"/>
      <c r="W773" s="91"/>
      <c r="X773" s="91"/>
      <c r="Y773" s="91"/>
      <c r="Z773" s="91"/>
      <c r="AA773" s="249"/>
    </row>
    <row r="774" spans="1:27" hidden="1" outlineLevel="1">
      <c r="A774" s="4"/>
      <c r="B774" s="4"/>
      <c r="C774" s="36"/>
      <c r="D774" s="217" t="str">
        <f>Asset5</f>
        <v>Gas Quality</v>
      </c>
      <c r="E774" s="4"/>
      <c r="F774" s="4"/>
      <c r="G774" s="181">
        <f>'RFM input'!I11</f>
        <v>-0.10153668007027455</v>
      </c>
      <c r="H774" s="102">
        <f t="shared" si="6"/>
        <v>-0.10153668007027455</v>
      </c>
      <c r="I774" s="102">
        <f t="shared" si="5"/>
        <v>0.12983377961438672</v>
      </c>
      <c r="J774" s="102">
        <f t="shared" si="5"/>
        <v>0.48272676966523431</v>
      </c>
      <c r="K774" s="102">
        <f>IF(COUNT($H774:J774)&gt;'RFM input'!$AA$7,0, J774+J826+J878)</f>
        <v>0.54145497885127902</v>
      </c>
      <c r="L774" s="102">
        <f>IF(COUNT($H774:K774)&gt;'RFM input'!$AA$7,0, K774+K826+K878)</f>
        <v>0.59177612547833092</v>
      </c>
      <c r="M774" s="102">
        <f>IF(COUNT($H774:L774)&gt;'RFM input'!$AA$7,0, L774+L826+L878)</f>
        <v>0.51766844985221383</v>
      </c>
      <c r="N774" s="102">
        <f>IF(COUNT($H774:M774)&gt;'RFM input'!$AA$7,0, M774+M826+M878)</f>
        <v>0</v>
      </c>
      <c r="O774" s="102">
        <f>IF(COUNT($H774:N774)&gt;'RFM input'!$AA$7,0, N774+N826+N878)</f>
        <v>0</v>
      </c>
      <c r="P774" s="102">
        <f>IF(COUNT($H774:O774)&gt;'RFM input'!$AA$7,0, O774+O826+O878)</f>
        <v>0</v>
      </c>
      <c r="Q774" s="102">
        <f>IF(COUNT($H774:P774)&gt;'RFM input'!$AA$7,0, P774+P826+P878)</f>
        <v>0</v>
      </c>
      <c r="R774" s="102">
        <f>IF(COUNT($H774:Q774)&gt;'RFM input'!$AA$7,0, Q774+Q826+Q878)</f>
        <v>0</v>
      </c>
      <c r="S774" s="91"/>
      <c r="T774" s="91"/>
      <c r="U774" s="91"/>
      <c r="V774" s="91"/>
      <c r="W774" s="91"/>
      <c r="X774" s="91"/>
      <c r="Y774" s="91"/>
      <c r="Z774" s="91"/>
      <c r="AA774" s="249"/>
    </row>
    <row r="775" spans="1:27" hidden="1" outlineLevel="1">
      <c r="A775" s="4"/>
      <c r="B775" s="4"/>
      <c r="C775" s="36"/>
      <c r="D775" s="217" t="str">
        <f>Asset6</f>
        <v xml:space="preserve">Other </v>
      </c>
      <c r="E775" s="4"/>
      <c r="F775" s="4"/>
      <c r="G775" s="181">
        <f>'RFM input'!I12</f>
        <v>12.052552502778481</v>
      </c>
      <c r="H775" s="102">
        <f t="shared" si="6"/>
        <v>12.052552502778481</v>
      </c>
      <c r="I775" s="102">
        <f t="shared" si="5"/>
        <v>9.9792244539635355</v>
      </c>
      <c r="J775" s="102">
        <f t="shared" si="5"/>
        <v>7.5766948805318801</v>
      </c>
      <c r="K775" s="102">
        <f>IF(COUNT($H775:J775)&gt;'RFM input'!$AA$7,0, J775+J827+J879)</f>
        <v>6.0279332847043108</v>
      </c>
      <c r="L775" s="102">
        <f>IF(COUNT($H775:K775)&gt;'RFM input'!$AA$7,0, K775+K827+K879)</f>
        <v>3.3320515660202021</v>
      </c>
      <c r="M775" s="102">
        <f>IF(COUNT($H775:L775)&gt;'RFM input'!$AA$7,0, L775+L827+L879)</f>
        <v>5.9862720059516006</v>
      </c>
      <c r="N775" s="102">
        <f>IF(COUNT($H775:M775)&gt;'RFM input'!$AA$7,0, M775+M827+M879)</f>
        <v>0</v>
      </c>
      <c r="O775" s="102">
        <f>IF(COUNT($H775:N775)&gt;'RFM input'!$AA$7,0, N775+N827+N879)</f>
        <v>0</v>
      </c>
      <c r="P775" s="102">
        <f>IF(COUNT($H775:O775)&gt;'RFM input'!$AA$7,0, O775+O827+O879)</f>
        <v>0</v>
      </c>
      <c r="Q775" s="102">
        <f>IF(COUNT($H775:P775)&gt;'RFM input'!$AA$7,0, P775+P827+P879)</f>
        <v>0</v>
      </c>
      <c r="R775" s="102">
        <f>IF(COUNT($H775:Q775)&gt;'RFM input'!$AA$7,0, Q775+Q827+Q879)</f>
        <v>0</v>
      </c>
      <c r="S775" s="91"/>
      <c r="T775" s="91"/>
      <c r="U775" s="91"/>
      <c r="V775" s="91"/>
      <c r="W775" s="91"/>
      <c r="X775" s="91"/>
      <c r="Y775" s="91"/>
      <c r="Z775" s="91"/>
      <c r="AA775" s="249"/>
    </row>
    <row r="776" spans="1:27" hidden="1" outlineLevel="1">
      <c r="A776" s="4"/>
      <c r="B776" s="4"/>
      <c r="C776" s="36"/>
      <c r="D776" s="217" t="str">
        <f>Asset7</f>
        <v>General Building</v>
      </c>
      <c r="E776" s="4"/>
      <c r="F776" s="4"/>
      <c r="G776" s="181">
        <f>'RFM input'!I13</f>
        <v>6.9312494839216319</v>
      </c>
      <c r="H776" s="102">
        <f t="shared" si="6"/>
        <v>6.9312494839216319</v>
      </c>
      <c r="I776" s="102">
        <f t="shared" si="5"/>
        <v>11.593378557361394</v>
      </c>
      <c r="J776" s="102">
        <f t="shared" si="5"/>
        <v>17.590632441891241</v>
      </c>
      <c r="K776" s="102">
        <f>IF(COUNT($H776:J776)&gt;'RFM input'!$AA$7,0, J776+J828+J880)</f>
        <v>17.862730062057697</v>
      </c>
      <c r="L776" s="102">
        <f>IF(COUNT($H776:K776)&gt;'RFM input'!$AA$7,0, K776+K828+K880)</f>
        <v>18.100331429399091</v>
      </c>
      <c r="M776" s="102">
        <f>IF(COUNT($H776:L776)&gt;'RFM input'!$AA$7,0, L776+L828+L880)</f>
        <v>18.162919230121524</v>
      </c>
      <c r="N776" s="102">
        <f>IF(COUNT($H776:M776)&gt;'RFM input'!$AA$7,0, M776+M828+M880)</f>
        <v>0</v>
      </c>
      <c r="O776" s="102">
        <f>IF(COUNT($H776:N776)&gt;'RFM input'!$AA$7,0, N776+N828+N880)</f>
        <v>0</v>
      </c>
      <c r="P776" s="102">
        <f>IF(COUNT($H776:O776)&gt;'RFM input'!$AA$7,0, O776+O828+O880)</f>
        <v>0</v>
      </c>
      <c r="Q776" s="102">
        <f>IF(COUNT($H776:P776)&gt;'RFM input'!$AA$7,0, P776+P828+P880)</f>
        <v>0</v>
      </c>
      <c r="R776" s="102">
        <f>IF(COUNT($H776:Q776)&gt;'RFM input'!$AA$7,0, Q776+Q828+Q880)</f>
        <v>0</v>
      </c>
      <c r="S776" s="91"/>
      <c r="T776" s="91"/>
      <c r="U776" s="91"/>
      <c r="V776" s="91"/>
      <c r="W776" s="91"/>
      <c r="X776" s="91"/>
      <c r="Y776" s="91"/>
      <c r="Z776" s="91"/>
      <c r="AA776" s="249"/>
    </row>
    <row r="777" spans="1:27" hidden="1" outlineLevel="1">
      <c r="A777" s="4"/>
      <c r="B777" s="4"/>
      <c r="C777" s="36"/>
      <c r="D777" s="217" t="str">
        <f>Asset8</f>
        <v>General Land</v>
      </c>
      <c r="E777" s="4"/>
      <c r="F777" s="4"/>
      <c r="G777" s="181">
        <f>'RFM input'!I14</f>
        <v>6.2688052899804951</v>
      </c>
      <c r="H777" s="102">
        <f t="shared" si="6"/>
        <v>6.2688052899804951</v>
      </c>
      <c r="I777" s="102">
        <f t="shared" si="5"/>
        <v>6.3471653561052515</v>
      </c>
      <c r="J777" s="102">
        <f t="shared" si="5"/>
        <v>6.5058444900078829</v>
      </c>
      <c r="K777" s="102">
        <f>IF(COUNT($H777:J777)&gt;'RFM input'!$AA$7,0, J777+J829+J881)</f>
        <v>6.9428604650143564</v>
      </c>
      <c r="L777" s="102">
        <f>IF(COUNT($H777:K777)&gt;'RFM input'!$AA$7,0, K777+K829+K881)</f>
        <v>7.1164319766397153</v>
      </c>
      <c r="M777" s="102">
        <f>IF(COUNT($H777:L777)&gt;'RFM input'!$AA$7,0, L777+L829+L881)</f>
        <v>7.294342776055708</v>
      </c>
      <c r="N777" s="102">
        <f>IF(COUNT($H777:M777)&gt;'RFM input'!$AA$7,0, M777+M829+M881)</f>
        <v>0</v>
      </c>
      <c r="O777" s="102">
        <f>IF(COUNT($H777:N777)&gt;'RFM input'!$AA$7,0, N777+N829+N881)</f>
        <v>0</v>
      </c>
      <c r="P777" s="102">
        <f>IF(COUNT($H777:O777)&gt;'RFM input'!$AA$7,0, O777+O829+O881)</f>
        <v>0</v>
      </c>
      <c r="Q777" s="102">
        <f>IF(COUNT($H777:P777)&gt;'RFM input'!$AA$7,0, P777+P829+P881)</f>
        <v>0</v>
      </c>
      <c r="R777" s="102">
        <f>IF(COUNT($H777:Q777)&gt;'RFM input'!$AA$7,0, Q777+Q829+Q881)</f>
        <v>0</v>
      </c>
      <c r="S777" s="91"/>
      <c r="T777" s="91"/>
      <c r="U777" s="91"/>
      <c r="V777" s="91"/>
      <c r="W777" s="91"/>
      <c r="X777" s="91"/>
      <c r="Y777" s="91"/>
      <c r="Z777" s="91"/>
      <c r="AA777" s="249"/>
    </row>
    <row r="778" spans="1:27" hidden="1" outlineLevel="1">
      <c r="A778" s="4"/>
      <c r="B778" s="4"/>
      <c r="C778" s="36"/>
      <c r="D778" s="217">
        <f>Asset9</f>
        <v>0</v>
      </c>
      <c r="E778" s="4"/>
      <c r="F778" s="4"/>
      <c r="G778" s="181">
        <f>'RFM input'!I15</f>
        <v>0</v>
      </c>
      <c r="H778" s="102">
        <f t="shared" si="6"/>
        <v>0</v>
      </c>
      <c r="I778" s="102">
        <f t="shared" si="5"/>
        <v>0</v>
      </c>
      <c r="J778" s="102">
        <f t="shared" si="5"/>
        <v>0</v>
      </c>
      <c r="K778" s="102">
        <f>IF(COUNT($H778:J778)&gt;'RFM input'!$AA$7,0, J778+J830+J882)</f>
        <v>0</v>
      </c>
      <c r="L778" s="102">
        <f>IF(COUNT($H778:K778)&gt;'RFM input'!$AA$7,0, K778+K830+K882)</f>
        <v>0</v>
      </c>
      <c r="M778" s="102">
        <f>IF(COUNT($H778:L778)&gt;'RFM input'!$AA$7,0, L778+L830+L882)</f>
        <v>0</v>
      </c>
      <c r="N778" s="102">
        <f>IF(COUNT($H778:M778)&gt;'RFM input'!$AA$7,0, M778+M830+M882)</f>
        <v>0</v>
      </c>
      <c r="O778" s="102">
        <f>IF(COUNT($H778:N778)&gt;'RFM input'!$AA$7,0, N778+N830+N882)</f>
        <v>0</v>
      </c>
      <c r="P778" s="102">
        <f>IF(COUNT($H778:O778)&gt;'RFM input'!$AA$7,0, O778+O830+O882)</f>
        <v>0</v>
      </c>
      <c r="Q778" s="102">
        <f>IF(COUNT($H778:P778)&gt;'RFM input'!$AA$7,0, P778+P830+P882)</f>
        <v>0</v>
      </c>
      <c r="R778" s="102">
        <f>IF(COUNT($H778:Q778)&gt;'RFM input'!$AA$7,0, Q778+Q830+Q882)</f>
        <v>0</v>
      </c>
      <c r="S778" s="91"/>
      <c r="T778" s="91"/>
      <c r="U778" s="91"/>
      <c r="V778" s="91"/>
      <c r="W778" s="91"/>
      <c r="X778" s="91"/>
      <c r="Y778" s="91"/>
      <c r="Z778" s="91"/>
      <c r="AA778" s="249"/>
    </row>
    <row r="779" spans="1:27" hidden="1" outlineLevel="1">
      <c r="A779" s="4"/>
      <c r="B779" s="4"/>
      <c r="C779" s="36"/>
      <c r="D779" s="217">
        <f>Asset10</f>
        <v>0</v>
      </c>
      <c r="E779" s="4"/>
      <c r="F779" s="4"/>
      <c r="G779" s="181">
        <f>'RFM input'!I16</f>
        <v>0</v>
      </c>
      <c r="H779" s="102">
        <f t="shared" si="6"/>
        <v>0</v>
      </c>
      <c r="I779" s="102">
        <f t="shared" si="5"/>
        <v>0</v>
      </c>
      <c r="J779" s="102">
        <f t="shared" si="5"/>
        <v>0</v>
      </c>
      <c r="K779" s="102">
        <f>IF(COUNT($H779:J779)&gt;'RFM input'!$AA$7,0, J779+J831+J883)</f>
        <v>0</v>
      </c>
      <c r="L779" s="102">
        <f>IF(COUNT($H779:K779)&gt;'RFM input'!$AA$7,0, K779+K831+K883)</f>
        <v>0</v>
      </c>
      <c r="M779" s="102">
        <f>IF(COUNT($H779:L779)&gt;'RFM input'!$AA$7,0, L779+L831+L883)</f>
        <v>0</v>
      </c>
      <c r="N779" s="102">
        <f>IF(COUNT($H779:M779)&gt;'RFM input'!$AA$7,0, M779+M831+M883)</f>
        <v>0</v>
      </c>
      <c r="O779" s="102">
        <f>IF(COUNT($H779:N779)&gt;'RFM input'!$AA$7,0, N779+N831+N883)</f>
        <v>0</v>
      </c>
      <c r="P779" s="102">
        <f>IF(COUNT($H779:O779)&gt;'RFM input'!$AA$7,0, O779+O831+O883)</f>
        <v>0</v>
      </c>
      <c r="Q779" s="102">
        <f>IF(COUNT($H779:P779)&gt;'RFM input'!$AA$7,0, P779+P831+P883)</f>
        <v>0</v>
      </c>
      <c r="R779" s="102">
        <f>IF(COUNT($H779:Q779)&gt;'RFM input'!$AA$7,0, Q779+Q831+Q883)</f>
        <v>0</v>
      </c>
      <c r="S779" s="91"/>
      <c r="T779" s="91"/>
      <c r="U779" s="91"/>
      <c r="V779" s="91"/>
      <c r="W779" s="91"/>
      <c r="X779" s="91"/>
      <c r="Y779" s="91"/>
      <c r="Z779" s="91"/>
      <c r="AA779" s="249"/>
    </row>
    <row r="780" spans="1:27" hidden="1" outlineLevel="1">
      <c r="A780" s="4"/>
      <c r="B780" s="4"/>
      <c r="C780" s="36"/>
      <c r="D780" s="217">
        <f>Asset11</f>
        <v>0</v>
      </c>
      <c r="E780" s="4"/>
      <c r="F780" s="4"/>
      <c r="G780" s="181">
        <f>'RFM input'!I17</f>
        <v>0</v>
      </c>
      <c r="H780" s="102">
        <f t="shared" si="6"/>
        <v>0</v>
      </c>
      <c r="I780" s="102">
        <f t="shared" ref="I780:J789" si="7">H780+H832+H884</f>
        <v>0</v>
      </c>
      <c r="J780" s="102">
        <f t="shared" si="7"/>
        <v>0</v>
      </c>
      <c r="K780" s="102">
        <f>IF(COUNT($H780:J780)&gt;'RFM input'!$AA$7,0, J780+J832+J884)</f>
        <v>0</v>
      </c>
      <c r="L780" s="102">
        <f>IF(COUNT($H780:K780)&gt;'RFM input'!$AA$7,0, K780+K832+K884)</f>
        <v>0</v>
      </c>
      <c r="M780" s="102">
        <f>IF(COUNT($H780:L780)&gt;'RFM input'!$AA$7,0, L780+L832+L884)</f>
        <v>0</v>
      </c>
      <c r="N780" s="102">
        <f>IF(COUNT($H780:M780)&gt;'RFM input'!$AA$7,0, M780+M832+M884)</f>
        <v>0</v>
      </c>
      <c r="O780" s="102">
        <f>IF(COUNT($H780:N780)&gt;'RFM input'!$AA$7,0, N780+N832+N884)</f>
        <v>0</v>
      </c>
      <c r="P780" s="102">
        <f>IF(COUNT($H780:O780)&gt;'RFM input'!$AA$7,0, O780+O832+O884)</f>
        <v>0</v>
      </c>
      <c r="Q780" s="102">
        <f>IF(COUNT($H780:P780)&gt;'RFM input'!$AA$7,0, P780+P832+P884)</f>
        <v>0</v>
      </c>
      <c r="R780" s="102">
        <f>IF(COUNT($H780:Q780)&gt;'RFM input'!$AA$7,0, Q780+Q832+Q884)</f>
        <v>0</v>
      </c>
      <c r="S780" s="91"/>
      <c r="T780" s="91"/>
      <c r="U780" s="91"/>
      <c r="V780" s="91"/>
      <c r="W780" s="91"/>
      <c r="X780" s="91"/>
      <c r="Y780" s="91"/>
      <c r="Z780" s="91"/>
      <c r="AA780" s="249"/>
    </row>
    <row r="781" spans="1:27" hidden="1" outlineLevel="1">
      <c r="A781" s="4"/>
      <c r="B781" s="4"/>
      <c r="C781" s="36"/>
      <c r="D781" s="217">
        <f>Asset12</f>
        <v>0</v>
      </c>
      <c r="E781" s="4"/>
      <c r="F781" s="4"/>
      <c r="G781" s="181">
        <f>'RFM input'!I18</f>
        <v>0</v>
      </c>
      <c r="H781" s="102">
        <f t="shared" si="6"/>
        <v>0</v>
      </c>
      <c r="I781" s="102">
        <f t="shared" si="7"/>
        <v>0</v>
      </c>
      <c r="J781" s="102">
        <f t="shared" si="7"/>
        <v>0</v>
      </c>
      <c r="K781" s="102">
        <f>IF(COUNT($H781:J781)&gt;'RFM input'!$AA$7,0, J781+J833+J885)</f>
        <v>0</v>
      </c>
      <c r="L781" s="102">
        <f>IF(COUNT($H781:K781)&gt;'RFM input'!$AA$7,0, K781+K833+K885)</f>
        <v>0</v>
      </c>
      <c r="M781" s="102">
        <f>IF(COUNT($H781:L781)&gt;'RFM input'!$AA$7,0, L781+L833+L885)</f>
        <v>0</v>
      </c>
      <c r="N781" s="102">
        <f>IF(COUNT($H781:M781)&gt;'RFM input'!$AA$7,0, M781+M833+M885)</f>
        <v>0</v>
      </c>
      <c r="O781" s="102">
        <f>IF(COUNT($H781:N781)&gt;'RFM input'!$AA$7,0, N781+N833+N885)</f>
        <v>0</v>
      </c>
      <c r="P781" s="102">
        <f>IF(COUNT($H781:O781)&gt;'RFM input'!$AA$7,0, O781+O833+O885)</f>
        <v>0</v>
      </c>
      <c r="Q781" s="102">
        <f>IF(COUNT($H781:P781)&gt;'RFM input'!$AA$7,0, P781+P833+P885)</f>
        <v>0</v>
      </c>
      <c r="R781" s="102">
        <f>IF(COUNT($H781:Q781)&gt;'RFM input'!$AA$7,0, Q781+Q833+Q885)</f>
        <v>0</v>
      </c>
      <c r="S781" s="91"/>
      <c r="T781" s="91"/>
      <c r="U781" s="91"/>
      <c r="V781" s="91"/>
      <c r="W781" s="91"/>
      <c r="X781" s="91"/>
      <c r="Y781" s="91"/>
      <c r="Z781" s="91"/>
      <c r="AA781" s="249"/>
    </row>
    <row r="782" spans="1:27" hidden="1" outlineLevel="1">
      <c r="A782" s="4"/>
      <c r="B782" s="4"/>
      <c r="C782" s="36"/>
      <c r="D782" s="217">
        <f>Asset13</f>
        <v>0</v>
      </c>
      <c r="E782" s="4"/>
      <c r="F782" s="4"/>
      <c r="G782" s="181">
        <f>'RFM input'!I19</f>
        <v>0</v>
      </c>
      <c r="H782" s="102">
        <f t="shared" si="6"/>
        <v>0</v>
      </c>
      <c r="I782" s="102">
        <f t="shared" si="7"/>
        <v>0</v>
      </c>
      <c r="J782" s="102">
        <f t="shared" si="7"/>
        <v>0</v>
      </c>
      <c r="K782" s="102">
        <f>IF(COUNT($H782:J782)&gt;'RFM input'!$AA$7,0, J782+J834+J886)</f>
        <v>0</v>
      </c>
      <c r="L782" s="102">
        <f>IF(COUNT($H782:K782)&gt;'RFM input'!$AA$7,0, K782+K834+K886)</f>
        <v>0</v>
      </c>
      <c r="M782" s="102">
        <f>IF(COUNT($H782:L782)&gt;'RFM input'!$AA$7,0, L782+L834+L886)</f>
        <v>0</v>
      </c>
      <c r="N782" s="102">
        <f>IF(COUNT($H782:M782)&gt;'RFM input'!$AA$7,0, M782+M834+M886)</f>
        <v>0</v>
      </c>
      <c r="O782" s="102">
        <f>IF(COUNT($H782:N782)&gt;'RFM input'!$AA$7,0, N782+N834+N886)</f>
        <v>0</v>
      </c>
      <c r="P782" s="102">
        <f>IF(COUNT($H782:O782)&gt;'RFM input'!$AA$7,0, O782+O834+O886)</f>
        <v>0</v>
      </c>
      <c r="Q782" s="102">
        <f>IF(COUNT($H782:P782)&gt;'RFM input'!$AA$7,0, P782+P834+P886)</f>
        <v>0</v>
      </c>
      <c r="R782" s="102">
        <f>IF(COUNT($H782:Q782)&gt;'RFM input'!$AA$7,0, Q782+Q834+Q886)</f>
        <v>0</v>
      </c>
      <c r="S782" s="91"/>
      <c r="T782" s="91"/>
      <c r="U782" s="91"/>
      <c r="V782" s="91"/>
      <c r="W782" s="91"/>
      <c r="X782" s="91"/>
      <c r="Y782" s="91"/>
      <c r="Z782" s="91"/>
      <c r="AA782" s="249"/>
    </row>
    <row r="783" spans="1:27" hidden="1" outlineLevel="1">
      <c r="A783" s="4"/>
      <c r="B783" s="4"/>
      <c r="C783" s="36"/>
      <c r="D783" s="217">
        <f>Asset14</f>
        <v>0</v>
      </c>
      <c r="E783" s="4"/>
      <c r="F783" s="4"/>
      <c r="G783" s="181">
        <f>'RFM input'!I20</f>
        <v>0</v>
      </c>
      <c r="H783" s="102">
        <f t="shared" si="6"/>
        <v>0</v>
      </c>
      <c r="I783" s="102">
        <f t="shared" si="7"/>
        <v>0</v>
      </c>
      <c r="J783" s="102">
        <f t="shared" si="7"/>
        <v>0</v>
      </c>
      <c r="K783" s="102">
        <f>IF(COUNT($H783:J783)&gt;'RFM input'!$AA$7,0, J783+J835+J887)</f>
        <v>0</v>
      </c>
      <c r="L783" s="102">
        <f>IF(COUNT($H783:K783)&gt;'RFM input'!$AA$7,0, K783+K835+K887)</f>
        <v>0</v>
      </c>
      <c r="M783" s="102">
        <f>IF(COUNT($H783:L783)&gt;'RFM input'!$AA$7,0, L783+L835+L887)</f>
        <v>0</v>
      </c>
      <c r="N783" s="102">
        <f>IF(COUNT($H783:M783)&gt;'RFM input'!$AA$7,0, M783+M835+M887)</f>
        <v>0</v>
      </c>
      <c r="O783" s="102">
        <f>IF(COUNT($H783:N783)&gt;'RFM input'!$AA$7,0, N783+N835+N887)</f>
        <v>0</v>
      </c>
      <c r="P783" s="102">
        <f>IF(COUNT($H783:O783)&gt;'RFM input'!$AA$7,0, O783+O835+O887)</f>
        <v>0</v>
      </c>
      <c r="Q783" s="102">
        <f>IF(COUNT($H783:P783)&gt;'RFM input'!$AA$7,0, P783+P835+P887)</f>
        <v>0</v>
      </c>
      <c r="R783" s="102">
        <f>IF(COUNT($H783:Q783)&gt;'RFM input'!$AA$7,0, Q783+Q835+Q887)</f>
        <v>0</v>
      </c>
      <c r="S783" s="91"/>
      <c r="T783" s="91"/>
      <c r="U783" s="91"/>
      <c r="V783" s="91"/>
      <c r="W783" s="91"/>
      <c r="X783" s="91"/>
      <c r="Y783" s="91"/>
      <c r="Z783" s="91"/>
      <c r="AA783" s="249"/>
    </row>
    <row r="784" spans="1:27" hidden="1" outlineLevel="1">
      <c r="A784" s="4"/>
      <c r="B784" s="4"/>
      <c r="C784" s="36"/>
      <c r="D784" s="217">
        <f>Asset15</f>
        <v>0</v>
      </c>
      <c r="E784" s="4"/>
      <c r="F784" s="4"/>
      <c r="G784" s="181">
        <f>'RFM input'!I21</f>
        <v>0</v>
      </c>
      <c r="H784" s="102">
        <f t="shared" si="6"/>
        <v>0</v>
      </c>
      <c r="I784" s="102">
        <f t="shared" si="7"/>
        <v>0</v>
      </c>
      <c r="J784" s="102">
        <f t="shared" si="7"/>
        <v>0</v>
      </c>
      <c r="K784" s="102">
        <f>IF(COUNT($H784:J784)&gt;'RFM input'!$AA$7,0, J784+J836+J888)</f>
        <v>0</v>
      </c>
      <c r="L784" s="102">
        <f>IF(COUNT($H784:K784)&gt;'RFM input'!$AA$7,0, K784+K836+K888)</f>
        <v>0</v>
      </c>
      <c r="M784" s="102">
        <f>IF(COUNT($H784:L784)&gt;'RFM input'!$AA$7,0, L784+L836+L888)</f>
        <v>0</v>
      </c>
      <c r="N784" s="102">
        <f>IF(COUNT($H784:M784)&gt;'RFM input'!$AA$7,0, M784+M836+M888)</f>
        <v>0</v>
      </c>
      <c r="O784" s="102">
        <f>IF(COUNT($H784:N784)&gt;'RFM input'!$AA$7,0, N784+N836+N888)</f>
        <v>0</v>
      </c>
      <c r="P784" s="102">
        <f>IF(COUNT($H784:O784)&gt;'RFM input'!$AA$7,0, O784+O836+O888)</f>
        <v>0</v>
      </c>
      <c r="Q784" s="102">
        <f>IF(COUNT($H784:P784)&gt;'RFM input'!$AA$7,0, P784+P836+P888)</f>
        <v>0</v>
      </c>
      <c r="R784" s="102">
        <f>IF(COUNT($H784:Q784)&gt;'RFM input'!$AA$7,0, Q784+Q836+Q888)</f>
        <v>0</v>
      </c>
      <c r="S784" s="91"/>
      <c r="T784" s="91"/>
      <c r="U784" s="91"/>
      <c r="V784" s="91"/>
      <c r="W784" s="91"/>
      <c r="X784" s="91"/>
      <c r="Y784" s="91"/>
      <c r="Z784" s="91"/>
      <c r="AA784" s="249"/>
    </row>
    <row r="785" spans="1:27" hidden="1" outlineLevel="1">
      <c r="A785" s="4"/>
      <c r="B785" s="4"/>
      <c r="C785" s="36"/>
      <c r="D785" s="217">
        <f>Asset16</f>
        <v>0</v>
      </c>
      <c r="E785" s="4"/>
      <c r="F785" s="4"/>
      <c r="G785" s="181">
        <f>'RFM input'!I22</f>
        <v>0</v>
      </c>
      <c r="H785" s="102">
        <f t="shared" si="6"/>
        <v>0</v>
      </c>
      <c r="I785" s="102">
        <f t="shared" si="7"/>
        <v>0</v>
      </c>
      <c r="J785" s="102">
        <f t="shared" si="7"/>
        <v>0</v>
      </c>
      <c r="K785" s="102">
        <f>IF(COUNT($H785:J785)&gt;'RFM input'!$AA$7,0, J785+J837+J889)</f>
        <v>0</v>
      </c>
      <c r="L785" s="102">
        <f>IF(COUNT($H785:K785)&gt;'RFM input'!$AA$7,0, K785+K837+K889)</f>
        <v>0</v>
      </c>
      <c r="M785" s="102">
        <f>IF(COUNT($H785:L785)&gt;'RFM input'!$AA$7,0, L785+L837+L889)</f>
        <v>0</v>
      </c>
      <c r="N785" s="102">
        <f>IF(COUNT($H785:M785)&gt;'RFM input'!$AA$7,0, M785+M837+M889)</f>
        <v>0</v>
      </c>
      <c r="O785" s="102">
        <f>IF(COUNT($H785:N785)&gt;'RFM input'!$AA$7,0, N785+N837+N889)</f>
        <v>0</v>
      </c>
      <c r="P785" s="102">
        <f>IF(COUNT($H785:O785)&gt;'RFM input'!$AA$7,0, O785+O837+O889)</f>
        <v>0</v>
      </c>
      <c r="Q785" s="102">
        <f>IF(COUNT($H785:P785)&gt;'RFM input'!$AA$7,0, P785+P837+P889)</f>
        <v>0</v>
      </c>
      <c r="R785" s="102">
        <f>IF(COUNT($H785:Q785)&gt;'RFM input'!$AA$7,0, Q785+Q837+Q889)</f>
        <v>0</v>
      </c>
      <c r="S785" s="91"/>
      <c r="T785" s="91"/>
      <c r="U785" s="91"/>
      <c r="V785" s="91"/>
      <c r="W785" s="91"/>
      <c r="X785" s="91"/>
      <c r="Y785" s="91"/>
      <c r="Z785" s="91"/>
      <c r="AA785" s="249"/>
    </row>
    <row r="786" spans="1:27" hidden="1" outlineLevel="1">
      <c r="A786" s="4"/>
      <c r="B786" s="4"/>
      <c r="C786" s="36"/>
      <c r="D786" s="217">
        <f>Asset17</f>
        <v>0</v>
      </c>
      <c r="E786" s="4"/>
      <c r="F786" s="4"/>
      <c r="G786" s="181">
        <f>'RFM input'!I23</f>
        <v>0</v>
      </c>
      <c r="H786" s="102">
        <f t="shared" si="6"/>
        <v>0</v>
      </c>
      <c r="I786" s="102">
        <f t="shared" si="7"/>
        <v>0</v>
      </c>
      <c r="J786" s="102">
        <f t="shared" si="7"/>
        <v>0</v>
      </c>
      <c r="K786" s="102">
        <f>IF(COUNT($H786:J786)&gt;'RFM input'!$AA$7,0, J786+J838+J890)</f>
        <v>0</v>
      </c>
      <c r="L786" s="102">
        <f>IF(COUNT($H786:K786)&gt;'RFM input'!$AA$7,0, K786+K838+K890)</f>
        <v>0</v>
      </c>
      <c r="M786" s="102">
        <f>IF(COUNT($H786:L786)&gt;'RFM input'!$AA$7,0, L786+L838+L890)</f>
        <v>0</v>
      </c>
      <c r="N786" s="102">
        <f>IF(COUNT($H786:M786)&gt;'RFM input'!$AA$7,0, M786+M838+M890)</f>
        <v>0</v>
      </c>
      <c r="O786" s="102">
        <f>IF(COUNT($H786:N786)&gt;'RFM input'!$AA$7,0, N786+N838+N890)</f>
        <v>0</v>
      </c>
      <c r="P786" s="102">
        <f>IF(COUNT($H786:O786)&gt;'RFM input'!$AA$7,0, O786+O838+O890)</f>
        <v>0</v>
      </c>
      <c r="Q786" s="102">
        <f>IF(COUNT($H786:P786)&gt;'RFM input'!$AA$7,0, P786+P838+P890)</f>
        <v>0</v>
      </c>
      <c r="R786" s="102">
        <f>IF(COUNT($H786:Q786)&gt;'RFM input'!$AA$7,0, Q786+Q838+Q890)</f>
        <v>0</v>
      </c>
      <c r="S786" s="91"/>
      <c r="T786" s="91"/>
      <c r="U786" s="91"/>
      <c r="V786" s="91"/>
      <c r="W786" s="91"/>
      <c r="X786" s="91"/>
      <c r="Y786" s="91"/>
      <c r="Z786" s="91"/>
      <c r="AA786" s="249"/>
    </row>
    <row r="787" spans="1:27" hidden="1" outlineLevel="1">
      <c r="A787" s="4"/>
      <c r="B787" s="4"/>
      <c r="C787" s="36"/>
      <c r="D787" s="217">
        <f>Asset18</f>
        <v>0</v>
      </c>
      <c r="E787" s="4"/>
      <c r="F787" s="4"/>
      <c r="G787" s="181">
        <f>'RFM input'!I24</f>
        <v>0</v>
      </c>
      <c r="H787" s="102">
        <f t="shared" si="6"/>
        <v>0</v>
      </c>
      <c r="I787" s="102">
        <f t="shared" si="7"/>
        <v>0</v>
      </c>
      <c r="J787" s="102">
        <f t="shared" si="7"/>
        <v>0</v>
      </c>
      <c r="K787" s="102">
        <f>IF(COUNT($H787:J787)&gt;'RFM input'!$AA$7,0, J787+J839+J891)</f>
        <v>0</v>
      </c>
      <c r="L787" s="102">
        <f>IF(COUNT($H787:K787)&gt;'RFM input'!$AA$7,0, K787+K839+K891)</f>
        <v>0</v>
      </c>
      <c r="M787" s="102">
        <f>IF(COUNT($H787:L787)&gt;'RFM input'!$AA$7,0, L787+L839+L891)</f>
        <v>0</v>
      </c>
      <c r="N787" s="102">
        <f>IF(COUNT($H787:M787)&gt;'RFM input'!$AA$7,0, M787+M839+M891)</f>
        <v>0</v>
      </c>
      <c r="O787" s="102">
        <f>IF(COUNT($H787:N787)&gt;'RFM input'!$AA$7,0, N787+N839+N891)</f>
        <v>0</v>
      </c>
      <c r="P787" s="102">
        <f>IF(COUNT($H787:O787)&gt;'RFM input'!$AA$7,0, O787+O839+O891)</f>
        <v>0</v>
      </c>
      <c r="Q787" s="102">
        <f>IF(COUNT($H787:P787)&gt;'RFM input'!$AA$7,0, P787+P839+P891)</f>
        <v>0</v>
      </c>
      <c r="R787" s="102">
        <f>IF(COUNT($H787:Q787)&gt;'RFM input'!$AA$7,0, Q787+Q839+Q891)</f>
        <v>0</v>
      </c>
      <c r="S787" s="91"/>
      <c r="T787" s="91"/>
      <c r="U787" s="91"/>
      <c r="V787" s="91"/>
      <c r="W787" s="91"/>
      <c r="X787" s="91"/>
      <c r="Y787" s="91"/>
      <c r="Z787" s="91"/>
      <c r="AA787" s="249"/>
    </row>
    <row r="788" spans="1:27" hidden="1" outlineLevel="1">
      <c r="A788" s="4"/>
      <c r="B788" s="4"/>
      <c r="C788" s="36"/>
      <c r="D788" s="217">
        <f>Asset19</f>
        <v>0</v>
      </c>
      <c r="E788" s="4"/>
      <c r="F788" s="4"/>
      <c r="G788" s="181">
        <f>'RFM input'!I25</f>
        <v>0</v>
      </c>
      <c r="H788" s="102">
        <f t="shared" si="6"/>
        <v>0</v>
      </c>
      <c r="I788" s="102">
        <f t="shared" si="7"/>
        <v>0</v>
      </c>
      <c r="J788" s="102">
        <f t="shared" si="7"/>
        <v>0</v>
      </c>
      <c r="K788" s="102">
        <f>IF(COUNT($H788:J788)&gt;'RFM input'!$AA$7,0, J788+J840+J892)</f>
        <v>0</v>
      </c>
      <c r="L788" s="102">
        <f>IF(COUNT($H788:K788)&gt;'RFM input'!$AA$7,0, K788+K840+K892)</f>
        <v>0</v>
      </c>
      <c r="M788" s="102">
        <f>IF(COUNT($H788:L788)&gt;'RFM input'!$AA$7,0, L788+L840+L892)</f>
        <v>0</v>
      </c>
      <c r="N788" s="102">
        <f>IF(COUNT($H788:M788)&gt;'RFM input'!$AA$7,0, M788+M840+M892)</f>
        <v>0</v>
      </c>
      <c r="O788" s="102">
        <f>IF(COUNT($H788:N788)&gt;'RFM input'!$AA$7,0, N788+N840+N892)</f>
        <v>0</v>
      </c>
      <c r="P788" s="102">
        <f>IF(COUNT($H788:O788)&gt;'RFM input'!$AA$7,0, O788+O840+O892)</f>
        <v>0</v>
      </c>
      <c r="Q788" s="102">
        <f>IF(COUNT($H788:P788)&gt;'RFM input'!$AA$7,0, P788+P840+P892)</f>
        <v>0</v>
      </c>
      <c r="R788" s="102">
        <f>IF(COUNT($H788:Q788)&gt;'RFM input'!$AA$7,0, Q788+Q840+Q892)</f>
        <v>0</v>
      </c>
      <c r="S788" s="91"/>
      <c r="T788" s="91"/>
      <c r="U788" s="91"/>
      <c r="V788" s="91"/>
      <c r="W788" s="91"/>
      <c r="X788" s="91"/>
      <c r="Y788" s="91"/>
      <c r="Z788" s="91"/>
      <c r="AA788" s="249"/>
    </row>
    <row r="789" spans="1:27" hidden="1" outlineLevel="1">
      <c r="A789" s="4"/>
      <c r="B789" s="4"/>
      <c r="C789" s="36"/>
      <c r="D789" s="217">
        <f>Asset20</f>
        <v>0</v>
      </c>
      <c r="E789" s="4"/>
      <c r="F789" s="4"/>
      <c r="G789" s="181">
        <f>'RFM input'!I26</f>
        <v>0</v>
      </c>
      <c r="H789" s="102">
        <f t="shared" si="6"/>
        <v>0</v>
      </c>
      <c r="I789" s="102">
        <f t="shared" si="7"/>
        <v>0</v>
      </c>
      <c r="J789" s="102">
        <f t="shared" si="7"/>
        <v>0</v>
      </c>
      <c r="K789" s="102">
        <f>IF(COUNT($H789:J789)&gt;'RFM input'!$AA$7,0, J789+J841+J893)</f>
        <v>0</v>
      </c>
      <c r="L789" s="102">
        <f>IF(COUNT($H789:K789)&gt;'RFM input'!$AA$7,0, K789+K841+K893)</f>
        <v>0</v>
      </c>
      <c r="M789" s="102">
        <f>IF(COUNT($H789:L789)&gt;'RFM input'!$AA$7,0, L789+L841+L893)</f>
        <v>0</v>
      </c>
      <c r="N789" s="102">
        <f>IF(COUNT($H789:M789)&gt;'RFM input'!$AA$7,0, M789+M841+M893)</f>
        <v>0</v>
      </c>
      <c r="O789" s="102">
        <f>IF(COUNT($H789:N789)&gt;'RFM input'!$AA$7,0, N789+N841+N893)</f>
        <v>0</v>
      </c>
      <c r="P789" s="102">
        <f>IF(COUNT($H789:O789)&gt;'RFM input'!$AA$7,0, O789+O841+O893)</f>
        <v>0</v>
      </c>
      <c r="Q789" s="102">
        <f>IF(COUNT($H789:P789)&gt;'RFM input'!$AA$7,0, P789+P841+P893)</f>
        <v>0</v>
      </c>
      <c r="R789" s="102">
        <f>IF(COUNT($H789:Q789)&gt;'RFM input'!$AA$7,0, Q789+Q841+Q893)</f>
        <v>0</v>
      </c>
      <c r="S789" s="91"/>
      <c r="T789" s="91"/>
      <c r="U789" s="91"/>
      <c r="V789" s="91"/>
      <c r="W789" s="91"/>
      <c r="X789" s="91"/>
      <c r="Y789" s="91"/>
      <c r="Z789" s="91"/>
      <c r="AA789" s="249"/>
    </row>
    <row r="790" spans="1:27" hidden="1" outlineLevel="1">
      <c r="A790" s="4"/>
      <c r="B790" s="4"/>
      <c r="C790" s="36"/>
      <c r="D790" s="217">
        <f>Asset21</f>
        <v>0</v>
      </c>
      <c r="E790" s="4"/>
      <c r="F790" s="4"/>
      <c r="G790" s="181">
        <f>'RFM input'!I27</f>
        <v>0</v>
      </c>
      <c r="H790" s="102">
        <f t="shared" si="6"/>
        <v>0</v>
      </c>
      <c r="I790" s="102">
        <f t="shared" ref="I790:J799" si="8">H790+H842+H894</f>
        <v>0</v>
      </c>
      <c r="J790" s="102">
        <f t="shared" si="8"/>
        <v>0</v>
      </c>
      <c r="K790" s="102">
        <f>IF(COUNT($H790:J790)&gt;'RFM input'!$AA$7,0, J790+J842+J894)</f>
        <v>0</v>
      </c>
      <c r="L790" s="102">
        <f>IF(COUNT($H790:K790)&gt;'RFM input'!$AA$7,0, K790+K842+K894)</f>
        <v>0</v>
      </c>
      <c r="M790" s="102">
        <f>IF(COUNT($H790:L790)&gt;'RFM input'!$AA$7,0, L790+L842+L894)</f>
        <v>0</v>
      </c>
      <c r="N790" s="102">
        <f>IF(COUNT($H790:M790)&gt;'RFM input'!$AA$7,0, M790+M842+M894)</f>
        <v>0</v>
      </c>
      <c r="O790" s="102">
        <f>IF(COUNT($H790:N790)&gt;'RFM input'!$AA$7,0, N790+N842+N894)</f>
        <v>0</v>
      </c>
      <c r="P790" s="102">
        <f>IF(COUNT($H790:O790)&gt;'RFM input'!$AA$7,0, O790+O842+O894)</f>
        <v>0</v>
      </c>
      <c r="Q790" s="102">
        <f>IF(COUNT($H790:P790)&gt;'RFM input'!$AA$7,0, P790+P842+P894)</f>
        <v>0</v>
      </c>
      <c r="R790" s="102">
        <f>IF(COUNT($H790:Q790)&gt;'RFM input'!$AA$7,0, Q790+Q842+Q894)</f>
        <v>0</v>
      </c>
      <c r="S790" s="91"/>
      <c r="T790" s="91"/>
      <c r="U790" s="91"/>
      <c r="V790" s="91"/>
      <c r="W790" s="91"/>
      <c r="X790" s="91"/>
      <c r="Y790" s="91"/>
      <c r="Z790" s="91"/>
      <c r="AA790" s="249"/>
    </row>
    <row r="791" spans="1:27" hidden="1" outlineLevel="1">
      <c r="A791" s="4"/>
      <c r="B791" s="4"/>
      <c r="C791" s="36"/>
      <c r="D791" s="217">
        <f>Asset22</f>
        <v>0</v>
      </c>
      <c r="E791" s="4"/>
      <c r="F791" s="4"/>
      <c r="G791" s="181">
        <f>'RFM input'!I28</f>
        <v>0</v>
      </c>
      <c r="H791" s="102">
        <f t="shared" si="6"/>
        <v>0</v>
      </c>
      <c r="I791" s="102">
        <f t="shared" si="8"/>
        <v>0</v>
      </c>
      <c r="J791" s="102">
        <f t="shared" si="8"/>
        <v>0</v>
      </c>
      <c r="K791" s="102">
        <f>IF(COUNT($H791:J791)&gt;'RFM input'!$AA$7,0, J791+J843+J895)</f>
        <v>0</v>
      </c>
      <c r="L791" s="102">
        <f>IF(COUNT($H791:K791)&gt;'RFM input'!$AA$7,0, K791+K843+K895)</f>
        <v>0</v>
      </c>
      <c r="M791" s="102">
        <f>IF(COUNT($H791:L791)&gt;'RFM input'!$AA$7,0, L791+L843+L895)</f>
        <v>0</v>
      </c>
      <c r="N791" s="102">
        <f>IF(COUNT($H791:M791)&gt;'RFM input'!$AA$7,0, M791+M843+M895)</f>
        <v>0</v>
      </c>
      <c r="O791" s="102">
        <f>IF(COUNT($H791:N791)&gt;'RFM input'!$AA$7,0, N791+N843+N895)</f>
        <v>0</v>
      </c>
      <c r="P791" s="102">
        <f>IF(COUNT($H791:O791)&gt;'RFM input'!$AA$7,0, O791+O843+O895)</f>
        <v>0</v>
      </c>
      <c r="Q791" s="102">
        <f>IF(COUNT($H791:P791)&gt;'RFM input'!$AA$7,0, P791+P843+P895)</f>
        <v>0</v>
      </c>
      <c r="R791" s="102">
        <f>IF(COUNT($H791:Q791)&gt;'RFM input'!$AA$7,0, Q791+Q843+Q895)</f>
        <v>0</v>
      </c>
      <c r="S791" s="91"/>
      <c r="T791" s="91"/>
      <c r="U791" s="91"/>
      <c r="V791" s="91"/>
      <c r="W791" s="91"/>
      <c r="X791" s="91"/>
      <c r="Y791" s="91"/>
      <c r="Z791" s="91"/>
      <c r="AA791" s="249"/>
    </row>
    <row r="792" spans="1:27" hidden="1" outlineLevel="1">
      <c r="A792" s="4"/>
      <c r="B792" s="4"/>
      <c r="C792" s="36"/>
      <c r="D792" s="217">
        <f>Asset23</f>
        <v>0</v>
      </c>
      <c r="E792" s="4"/>
      <c r="F792" s="4"/>
      <c r="G792" s="181">
        <f>'RFM input'!I29</f>
        <v>0</v>
      </c>
      <c r="H792" s="102">
        <f t="shared" si="6"/>
        <v>0</v>
      </c>
      <c r="I792" s="102">
        <f t="shared" si="8"/>
        <v>0</v>
      </c>
      <c r="J792" s="102">
        <f t="shared" si="8"/>
        <v>0</v>
      </c>
      <c r="K792" s="102">
        <f>IF(COUNT($H792:J792)&gt;'RFM input'!$AA$7,0, J792+J844+J896)</f>
        <v>0</v>
      </c>
      <c r="L792" s="102">
        <f>IF(COUNT($H792:K792)&gt;'RFM input'!$AA$7,0, K792+K844+K896)</f>
        <v>0</v>
      </c>
      <c r="M792" s="102">
        <f>IF(COUNT($H792:L792)&gt;'RFM input'!$AA$7,0, L792+L844+L896)</f>
        <v>0</v>
      </c>
      <c r="N792" s="102">
        <f>IF(COUNT($H792:M792)&gt;'RFM input'!$AA$7,0, M792+M844+M896)</f>
        <v>0</v>
      </c>
      <c r="O792" s="102">
        <f>IF(COUNT($H792:N792)&gt;'RFM input'!$AA$7,0, N792+N844+N896)</f>
        <v>0</v>
      </c>
      <c r="P792" s="102">
        <f>IF(COUNT($H792:O792)&gt;'RFM input'!$AA$7,0, O792+O844+O896)</f>
        <v>0</v>
      </c>
      <c r="Q792" s="102">
        <f>IF(COUNT($H792:P792)&gt;'RFM input'!$AA$7,0, P792+P844+P896)</f>
        <v>0</v>
      </c>
      <c r="R792" s="102">
        <f>IF(COUNT($H792:Q792)&gt;'RFM input'!$AA$7,0, Q792+Q844+Q896)</f>
        <v>0</v>
      </c>
      <c r="S792" s="91"/>
      <c r="T792" s="91"/>
      <c r="U792" s="91"/>
      <c r="V792" s="91"/>
      <c r="W792" s="91"/>
      <c r="X792" s="91"/>
      <c r="Y792" s="91"/>
      <c r="Z792" s="91"/>
      <c r="AA792" s="249"/>
    </row>
    <row r="793" spans="1:27" hidden="1" outlineLevel="1">
      <c r="A793" s="4"/>
      <c r="B793" s="4"/>
      <c r="C793" s="36"/>
      <c r="D793" s="217">
        <f>Asset24</f>
        <v>0</v>
      </c>
      <c r="E793" s="4"/>
      <c r="F793" s="4"/>
      <c r="G793" s="181">
        <f>'RFM input'!I30</f>
        <v>0</v>
      </c>
      <c r="H793" s="102">
        <f t="shared" si="6"/>
        <v>0</v>
      </c>
      <c r="I793" s="102">
        <f t="shared" si="8"/>
        <v>0</v>
      </c>
      <c r="J793" s="102">
        <f t="shared" si="8"/>
        <v>0</v>
      </c>
      <c r="K793" s="102">
        <f>IF(COUNT($H793:J793)&gt;'RFM input'!$AA$7,0, J793+J845+J897)</f>
        <v>0</v>
      </c>
      <c r="L793" s="102">
        <f>IF(COUNT($H793:K793)&gt;'RFM input'!$AA$7,0, K793+K845+K897)</f>
        <v>0</v>
      </c>
      <c r="M793" s="102">
        <f>IF(COUNT($H793:L793)&gt;'RFM input'!$AA$7,0, L793+L845+L897)</f>
        <v>0</v>
      </c>
      <c r="N793" s="102">
        <f>IF(COUNT($H793:M793)&gt;'RFM input'!$AA$7,0, M793+M845+M897)</f>
        <v>0</v>
      </c>
      <c r="O793" s="102">
        <f>IF(COUNT($H793:N793)&gt;'RFM input'!$AA$7,0, N793+N845+N897)</f>
        <v>0</v>
      </c>
      <c r="P793" s="102">
        <f>IF(COUNT($H793:O793)&gt;'RFM input'!$AA$7,0, O793+O845+O897)</f>
        <v>0</v>
      </c>
      <c r="Q793" s="102">
        <f>IF(COUNT($H793:P793)&gt;'RFM input'!$AA$7,0, P793+P845+P897)</f>
        <v>0</v>
      </c>
      <c r="R793" s="102">
        <f>IF(COUNT($H793:Q793)&gt;'RFM input'!$AA$7,0, Q793+Q845+Q897)</f>
        <v>0</v>
      </c>
      <c r="S793" s="91"/>
      <c r="T793" s="91"/>
      <c r="U793" s="91"/>
      <c r="V793" s="91"/>
      <c r="W793" s="91"/>
      <c r="X793" s="91"/>
      <c r="Y793" s="91"/>
      <c r="Z793" s="91"/>
      <c r="AA793" s="249"/>
    </row>
    <row r="794" spans="1:27" hidden="1" outlineLevel="1">
      <c r="A794" s="4"/>
      <c r="B794" s="4"/>
      <c r="C794" s="36"/>
      <c r="D794" s="217">
        <f>Asset25</f>
        <v>0</v>
      </c>
      <c r="E794" s="4"/>
      <c r="F794" s="4"/>
      <c r="G794" s="181">
        <f>'RFM input'!I31</f>
        <v>0</v>
      </c>
      <c r="H794" s="102">
        <f t="shared" si="6"/>
        <v>0</v>
      </c>
      <c r="I794" s="102">
        <f t="shared" si="8"/>
        <v>0</v>
      </c>
      <c r="J794" s="102">
        <f t="shared" si="8"/>
        <v>0</v>
      </c>
      <c r="K794" s="102">
        <f>IF(COUNT($H794:J794)&gt;'RFM input'!$AA$7,0, J794+J846+J898)</f>
        <v>0</v>
      </c>
      <c r="L794" s="102">
        <f>IF(COUNT($H794:K794)&gt;'RFM input'!$AA$7,0, K794+K846+K898)</f>
        <v>0</v>
      </c>
      <c r="M794" s="102">
        <f>IF(COUNT($H794:L794)&gt;'RFM input'!$AA$7,0, L794+L846+L898)</f>
        <v>0</v>
      </c>
      <c r="N794" s="102">
        <f>IF(COUNT($H794:M794)&gt;'RFM input'!$AA$7,0, M794+M846+M898)</f>
        <v>0</v>
      </c>
      <c r="O794" s="102">
        <f>IF(COUNT($H794:N794)&gt;'RFM input'!$AA$7,0, N794+N846+N898)</f>
        <v>0</v>
      </c>
      <c r="P794" s="102">
        <f>IF(COUNT($H794:O794)&gt;'RFM input'!$AA$7,0, O794+O846+O898)</f>
        <v>0</v>
      </c>
      <c r="Q794" s="102">
        <f>IF(COUNT($H794:P794)&gt;'RFM input'!$AA$7,0, P794+P846+P898)</f>
        <v>0</v>
      </c>
      <c r="R794" s="102">
        <f>IF(COUNT($H794:Q794)&gt;'RFM input'!$AA$7,0, Q794+Q846+Q898)</f>
        <v>0</v>
      </c>
      <c r="S794" s="91"/>
      <c r="T794" s="91"/>
      <c r="U794" s="91"/>
      <c r="V794" s="91"/>
      <c r="W794" s="91"/>
      <c r="X794" s="91"/>
      <c r="Y794" s="91"/>
      <c r="Z794" s="91"/>
      <c r="AA794" s="249"/>
    </row>
    <row r="795" spans="1:27" hidden="1" outlineLevel="1">
      <c r="A795" s="4"/>
      <c r="B795" s="4"/>
      <c r="C795" s="36"/>
      <c r="D795" s="217">
        <f>Asset26</f>
        <v>0</v>
      </c>
      <c r="E795" s="4"/>
      <c r="F795" s="4"/>
      <c r="G795" s="181">
        <f>'RFM input'!I32</f>
        <v>0</v>
      </c>
      <c r="H795" s="102">
        <f t="shared" si="6"/>
        <v>0</v>
      </c>
      <c r="I795" s="102">
        <f t="shared" si="8"/>
        <v>0</v>
      </c>
      <c r="J795" s="102">
        <f t="shared" si="8"/>
        <v>0</v>
      </c>
      <c r="K795" s="102">
        <f>IF(COUNT($H795:J795)&gt;'RFM input'!$AA$7,0, J795+J847+J899)</f>
        <v>0</v>
      </c>
      <c r="L795" s="102">
        <f>IF(COUNT($H795:K795)&gt;'RFM input'!$AA$7,0, K795+K847+K899)</f>
        <v>0</v>
      </c>
      <c r="M795" s="102">
        <f>IF(COUNT($H795:L795)&gt;'RFM input'!$AA$7,0, L795+L847+L899)</f>
        <v>0</v>
      </c>
      <c r="N795" s="102">
        <f>IF(COUNT($H795:M795)&gt;'RFM input'!$AA$7,0, M795+M847+M899)</f>
        <v>0</v>
      </c>
      <c r="O795" s="102">
        <f>IF(COUNT($H795:N795)&gt;'RFM input'!$AA$7,0, N795+N847+N899)</f>
        <v>0</v>
      </c>
      <c r="P795" s="102">
        <f>IF(COUNT($H795:O795)&gt;'RFM input'!$AA$7,0, O795+O847+O899)</f>
        <v>0</v>
      </c>
      <c r="Q795" s="102">
        <f>IF(COUNT($H795:P795)&gt;'RFM input'!$AA$7,0, P795+P847+P899)</f>
        <v>0</v>
      </c>
      <c r="R795" s="102">
        <f>IF(COUNT($H795:Q795)&gt;'RFM input'!$AA$7,0, Q795+Q847+Q899)</f>
        <v>0</v>
      </c>
      <c r="S795" s="91"/>
      <c r="T795" s="91"/>
      <c r="U795" s="91"/>
      <c r="V795" s="91"/>
      <c r="W795" s="91"/>
      <c r="X795" s="91"/>
      <c r="Y795" s="91"/>
      <c r="Z795" s="91"/>
      <c r="AA795" s="249"/>
    </row>
    <row r="796" spans="1:27" hidden="1" outlineLevel="1">
      <c r="A796" s="4"/>
      <c r="B796" s="4"/>
      <c r="C796" s="36"/>
      <c r="D796" s="217">
        <f>Asset27</f>
        <v>0</v>
      </c>
      <c r="E796" s="4"/>
      <c r="F796" s="4"/>
      <c r="G796" s="181">
        <f>'RFM input'!I33</f>
        <v>0</v>
      </c>
      <c r="H796" s="102">
        <f t="shared" si="6"/>
        <v>0</v>
      </c>
      <c r="I796" s="102">
        <f t="shared" si="8"/>
        <v>0</v>
      </c>
      <c r="J796" s="102">
        <f t="shared" si="8"/>
        <v>0</v>
      </c>
      <c r="K796" s="102">
        <f>IF(COUNT($H796:J796)&gt;'RFM input'!$AA$7,0, J796+J848+J900)</f>
        <v>0</v>
      </c>
      <c r="L796" s="102">
        <f>IF(COUNT($H796:K796)&gt;'RFM input'!$AA$7,0, K796+K848+K900)</f>
        <v>0</v>
      </c>
      <c r="M796" s="102">
        <f>IF(COUNT($H796:L796)&gt;'RFM input'!$AA$7,0, L796+L848+L900)</f>
        <v>0</v>
      </c>
      <c r="N796" s="102">
        <f>IF(COUNT($H796:M796)&gt;'RFM input'!$AA$7,0, M796+M848+M900)</f>
        <v>0</v>
      </c>
      <c r="O796" s="102">
        <f>IF(COUNT($H796:N796)&gt;'RFM input'!$AA$7,0, N796+N848+N900)</f>
        <v>0</v>
      </c>
      <c r="P796" s="102">
        <f>IF(COUNT($H796:O796)&gt;'RFM input'!$AA$7,0, O796+O848+O900)</f>
        <v>0</v>
      </c>
      <c r="Q796" s="102">
        <f>IF(COUNT($H796:P796)&gt;'RFM input'!$AA$7,0, P796+P848+P900)</f>
        <v>0</v>
      </c>
      <c r="R796" s="102">
        <f>IF(COUNT($H796:Q796)&gt;'RFM input'!$AA$7,0, Q796+Q848+Q900)</f>
        <v>0</v>
      </c>
      <c r="S796" s="91"/>
      <c r="T796" s="91"/>
      <c r="U796" s="91"/>
      <c r="V796" s="91"/>
      <c r="W796" s="91"/>
      <c r="X796" s="91"/>
      <c r="Y796" s="91"/>
      <c r="Z796" s="91"/>
      <c r="AA796" s="249"/>
    </row>
    <row r="797" spans="1:27" hidden="1" outlineLevel="1">
      <c r="A797" s="4"/>
      <c r="B797" s="4"/>
      <c r="C797" s="36"/>
      <c r="D797" s="217">
        <f>Asset28</f>
        <v>0</v>
      </c>
      <c r="E797" s="4"/>
      <c r="F797" s="4"/>
      <c r="G797" s="181">
        <f>'RFM input'!I34</f>
        <v>0</v>
      </c>
      <c r="H797" s="102">
        <f t="shared" si="6"/>
        <v>0</v>
      </c>
      <c r="I797" s="102">
        <f t="shared" si="8"/>
        <v>0</v>
      </c>
      <c r="J797" s="102">
        <f t="shared" si="8"/>
        <v>0</v>
      </c>
      <c r="K797" s="102">
        <f>IF(COUNT($H797:J797)&gt;'RFM input'!$AA$7,0, J797+J849+J901)</f>
        <v>0</v>
      </c>
      <c r="L797" s="102">
        <f>IF(COUNT($H797:K797)&gt;'RFM input'!$AA$7,0, K797+K849+K901)</f>
        <v>0</v>
      </c>
      <c r="M797" s="102">
        <f>IF(COUNT($H797:L797)&gt;'RFM input'!$AA$7,0, L797+L849+L901)</f>
        <v>0</v>
      </c>
      <c r="N797" s="102">
        <f>IF(COUNT($H797:M797)&gt;'RFM input'!$AA$7,0, M797+M849+M901)</f>
        <v>0</v>
      </c>
      <c r="O797" s="102">
        <f>IF(COUNT($H797:N797)&gt;'RFM input'!$AA$7,0, N797+N849+N901)</f>
        <v>0</v>
      </c>
      <c r="P797" s="102">
        <f>IF(COUNT($H797:O797)&gt;'RFM input'!$AA$7,0, O797+O849+O901)</f>
        <v>0</v>
      </c>
      <c r="Q797" s="102">
        <f>IF(COUNT($H797:P797)&gt;'RFM input'!$AA$7,0, P797+P849+P901)</f>
        <v>0</v>
      </c>
      <c r="R797" s="102">
        <f>IF(COUNT($H797:Q797)&gt;'RFM input'!$AA$7,0, Q797+Q849+Q901)</f>
        <v>0</v>
      </c>
      <c r="S797" s="91"/>
      <c r="T797" s="91"/>
      <c r="U797" s="91"/>
      <c r="V797" s="91"/>
      <c r="W797" s="91"/>
      <c r="X797" s="91"/>
      <c r="Y797" s="91"/>
      <c r="Z797" s="91"/>
      <c r="AA797" s="249"/>
    </row>
    <row r="798" spans="1:27" hidden="1" outlineLevel="1">
      <c r="A798" s="4"/>
      <c r="B798" s="4"/>
      <c r="C798" s="36"/>
      <c r="D798" s="217">
        <f>Asset29</f>
        <v>0</v>
      </c>
      <c r="E798" s="4"/>
      <c r="F798" s="4"/>
      <c r="G798" s="181">
        <f>'RFM input'!I35</f>
        <v>0</v>
      </c>
      <c r="H798" s="102">
        <f t="shared" si="6"/>
        <v>0</v>
      </c>
      <c r="I798" s="102">
        <f t="shared" si="8"/>
        <v>0</v>
      </c>
      <c r="J798" s="102">
        <f t="shared" si="8"/>
        <v>0</v>
      </c>
      <c r="K798" s="102">
        <f>IF(COUNT($H798:J798)&gt;'RFM input'!$AA$7,0, J798+J850+J902)</f>
        <v>0</v>
      </c>
      <c r="L798" s="102">
        <f>IF(COUNT($H798:K798)&gt;'RFM input'!$AA$7,0, K798+K850+K902)</f>
        <v>0</v>
      </c>
      <c r="M798" s="102">
        <f>IF(COUNT($H798:L798)&gt;'RFM input'!$AA$7,0, L798+L850+L902)</f>
        <v>0</v>
      </c>
      <c r="N798" s="102">
        <f>IF(COUNT($H798:M798)&gt;'RFM input'!$AA$7,0, M798+M850+M902)</f>
        <v>0</v>
      </c>
      <c r="O798" s="102">
        <f>IF(COUNT($H798:N798)&gt;'RFM input'!$AA$7,0, N798+N850+N902)</f>
        <v>0</v>
      </c>
      <c r="P798" s="102">
        <f>IF(COUNT($H798:O798)&gt;'RFM input'!$AA$7,0, O798+O850+O902)</f>
        <v>0</v>
      </c>
      <c r="Q798" s="102">
        <f>IF(COUNT($H798:P798)&gt;'RFM input'!$AA$7,0, P798+P850+P902)</f>
        <v>0</v>
      </c>
      <c r="R798" s="102">
        <f>IF(COUNT($H798:Q798)&gt;'RFM input'!$AA$7,0, Q798+Q850+Q902)</f>
        <v>0</v>
      </c>
      <c r="S798" s="91"/>
      <c r="T798" s="91"/>
      <c r="U798" s="91"/>
      <c r="V798" s="91"/>
      <c r="W798" s="91"/>
      <c r="X798" s="91"/>
      <c r="Y798" s="91"/>
      <c r="Z798" s="91"/>
      <c r="AA798" s="249"/>
    </row>
    <row r="799" spans="1:27" hidden="1" outlineLevel="1">
      <c r="A799" s="4"/>
      <c r="B799" s="4"/>
      <c r="C799" s="36"/>
      <c r="D799" s="217">
        <f>Asset30</f>
        <v>0</v>
      </c>
      <c r="E799" s="4"/>
      <c r="F799" s="4"/>
      <c r="G799" s="181">
        <f>'RFM input'!I36</f>
        <v>0</v>
      </c>
      <c r="H799" s="102">
        <f t="shared" si="6"/>
        <v>0</v>
      </c>
      <c r="I799" s="102">
        <f t="shared" si="8"/>
        <v>0</v>
      </c>
      <c r="J799" s="102">
        <f t="shared" si="8"/>
        <v>0</v>
      </c>
      <c r="K799" s="102">
        <f>IF(COUNT($H799:J799)&gt;'RFM input'!$AA$7,0, J799+J851+J903)</f>
        <v>0</v>
      </c>
      <c r="L799" s="102">
        <f>IF(COUNT($H799:K799)&gt;'RFM input'!$AA$7,0, K799+K851+K903)</f>
        <v>0</v>
      </c>
      <c r="M799" s="102">
        <f>IF(COUNT($H799:L799)&gt;'RFM input'!$AA$7,0, L799+L851+L903)</f>
        <v>0</v>
      </c>
      <c r="N799" s="102">
        <f>IF(COUNT($H799:M799)&gt;'RFM input'!$AA$7,0, M799+M851+M903)</f>
        <v>0</v>
      </c>
      <c r="O799" s="102">
        <f>IF(COUNT($H799:N799)&gt;'RFM input'!$AA$7,0, N799+N851+N903)</f>
        <v>0</v>
      </c>
      <c r="P799" s="102">
        <f>IF(COUNT($H799:O799)&gt;'RFM input'!$AA$7,0, O799+O851+O903)</f>
        <v>0</v>
      </c>
      <c r="Q799" s="102">
        <f>IF(COUNT($H799:P799)&gt;'RFM input'!$AA$7,0, P799+P851+P903)</f>
        <v>0</v>
      </c>
      <c r="R799" s="102">
        <f>IF(COUNT($H799:Q799)&gt;'RFM input'!$AA$7,0, Q799+Q851+Q903)</f>
        <v>0</v>
      </c>
      <c r="S799" s="91"/>
      <c r="T799" s="91"/>
      <c r="U799" s="91"/>
      <c r="V799" s="91"/>
      <c r="W799" s="91"/>
      <c r="X799" s="91"/>
      <c r="Y799" s="91"/>
      <c r="Z799" s="91"/>
      <c r="AA799" s="249"/>
    </row>
    <row r="800" spans="1:27" hidden="1" outlineLevel="1">
      <c r="A800" s="4"/>
      <c r="B800" s="4"/>
      <c r="C800" s="36"/>
      <c r="D800" s="217">
        <f>Asset31</f>
        <v>0</v>
      </c>
      <c r="E800" s="4"/>
      <c r="F800" s="4"/>
      <c r="G800" s="181">
        <f>'RFM input'!I37</f>
        <v>0</v>
      </c>
      <c r="H800" s="102">
        <f t="shared" ref="H800:H819" si="9">G800+G852+G904+G956+G1008+G1060</f>
        <v>0</v>
      </c>
      <c r="I800" s="102">
        <f t="shared" ref="I800:J819" si="10">H800+H852+H904</f>
        <v>0</v>
      </c>
      <c r="J800" s="102">
        <f t="shared" si="10"/>
        <v>0</v>
      </c>
      <c r="K800" s="102">
        <f>IF(COUNT($H800:J800)&gt;'RFM input'!$AA$7,0, J800+J852+J904)</f>
        <v>0</v>
      </c>
      <c r="L800" s="102">
        <f>IF(COUNT($H800:K800)&gt;'RFM input'!$AA$7,0, K800+K852+K904)</f>
        <v>0</v>
      </c>
      <c r="M800" s="102">
        <f>IF(COUNT($H800:L800)&gt;'RFM input'!$AA$7,0, L800+L852+L904)</f>
        <v>0</v>
      </c>
      <c r="N800" s="102">
        <f>IF(COUNT($H800:M800)&gt;'RFM input'!$AA$7,0, M800+M852+M904)</f>
        <v>0</v>
      </c>
      <c r="O800" s="102">
        <f>IF(COUNT($H800:N800)&gt;'RFM input'!$AA$7,0, N800+N852+N904)</f>
        <v>0</v>
      </c>
      <c r="P800" s="102">
        <f>IF(COUNT($H800:O800)&gt;'RFM input'!$AA$7,0, O800+O852+O904)</f>
        <v>0</v>
      </c>
      <c r="Q800" s="102">
        <f>IF(COUNT($H800:P800)&gt;'RFM input'!$AA$7,0, P800+P852+P904)</f>
        <v>0</v>
      </c>
      <c r="R800" s="102">
        <f>IF(COUNT($H800:Q800)&gt;'RFM input'!$AA$7,0, Q800+Q852+Q904)</f>
        <v>0</v>
      </c>
      <c r="S800" s="91"/>
      <c r="T800" s="91"/>
      <c r="U800" s="91"/>
      <c r="V800" s="91"/>
      <c r="W800" s="91"/>
      <c r="X800" s="91"/>
      <c r="Y800" s="91"/>
      <c r="Z800" s="91"/>
      <c r="AA800" s="249"/>
    </row>
    <row r="801" spans="1:27" hidden="1" outlineLevel="1">
      <c r="A801" s="4"/>
      <c r="B801" s="4"/>
      <c r="C801" s="36"/>
      <c r="D801" s="217">
        <f>Asset32</f>
        <v>0</v>
      </c>
      <c r="E801" s="4"/>
      <c r="F801" s="4"/>
      <c r="G801" s="181">
        <f>'RFM input'!I38</f>
        <v>0</v>
      </c>
      <c r="H801" s="102">
        <f t="shared" si="9"/>
        <v>0</v>
      </c>
      <c r="I801" s="102">
        <f t="shared" si="10"/>
        <v>0</v>
      </c>
      <c r="J801" s="102">
        <f t="shared" si="10"/>
        <v>0</v>
      </c>
      <c r="K801" s="102">
        <f>IF(COUNT($H801:J801)&gt;'RFM input'!$AA$7,0, J801+J853+J905)</f>
        <v>0</v>
      </c>
      <c r="L801" s="102">
        <f>IF(COUNT($H801:K801)&gt;'RFM input'!$AA$7,0, K801+K853+K905)</f>
        <v>0</v>
      </c>
      <c r="M801" s="102">
        <f>IF(COUNT($H801:L801)&gt;'RFM input'!$AA$7,0, L801+L853+L905)</f>
        <v>0</v>
      </c>
      <c r="N801" s="102">
        <f>IF(COUNT($H801:M801)&gt;'RFM input'!$AA$7,0, M801+M853+M905)</f>
        <v>0</v>
      </c>
      <c r="O801" s="102">
        <f>IF(COUNT($H801:N801)&gt;'RFM input'!$AA$7,0, N801+N853+N905)</f>
        <v>0</v>
      </c>
      <c r="P801" s="102">
        <f>IF(COUNT($H801:O801)&gt;'RFM input'!$AA$7,0, O801+O853+O905)</f>
        <v>0</v>
      </c>
      <c r="Q801" s="102">
        <f>IF(COUNT($H801:P801)&gt;'RFM input'!$AA$7,0, P801+P853+P905)</f>
        <v>0</v>
      </c>
      <c r="R801" s="102">
        <f>IF(COUNT($H801:Q801)&gt;'RFM input'!$AA$7,0, Q801+Q853+Q905)</f>
        <v>0</v>
      </c>
      <c r="S801" s="91"/>
      <c r="T801" s="91"/>
      <c r="U801" s="91"/>
      <c r="V801" s="91"/>
      <c r="W801" s="91"/>
      <c r="X801" s="91"/>
      <c r="Y801" s="91"/>
      <c r="Z801" s="91"/>
      <c r="AA801" s="249"/>
    </row>
    <row r="802" spans="1:27" hidden="1" outlineLevel="1">
      <c r="A802" s="4"/>
      <c r="B802" s="4"/>
      <c r="C802" s="36"/>
      <c r="D802" s="217">
        <f>Asset33</f>
        <v>0</v>
      </c>
      <c r="E802" s="4"/>
      <c r="F802" s="4"/>
      <c r="G802" s="181">
        <f>'RFM input'!I39</f>
        <v>0</v>
      </c>
      <c r="H802" s="102">
        <f t="shared" si="9"/>
        <v>0</v>
      </c>
      <c r="I802" s="102">
        <f t="shared" si="10"/>
        <v>0</v>
      </c>
      <c r="J802" s="102">
        <f t="shared" si="10"/>
        <v>0</v>
      </c>
      <c r="K802" s="102">
        <f>IF(COUNT($H802:J802)&gt;'RFM input'!$AA$7,0, J802+J854+J906)</f>
        <v>0</v>
      </c>
      <c r="L802" s="102">
        <f>IF(COUNT($H802:K802)&gt;'RFM input'!$AA$7,0, K802+K854+K906)</f>
        <v>0</v>
      </c>
      <c r="M802" s="102">
        <f>IF(COUNT($H802:L802)&gt;'RFM input'!$AA$7,0, L802+L854+L906)</f>
        <v>0</v>
      </c>
      <c r="N802" s="102">
        <f>IF(COUNT($H802:M802)&gt;'RFM input'!$AA$7,0, M802+M854+M906)</f>
        <v>0</v>
      </c>
      <c r="O802" s="102">
        <f>IF(COUNT($H802:N802)&gt;'RFM input'!$AA$7,0, N802+N854+N906)</f>
        <v>0</v>
      </c>
      <c r="P802" s="102">
        <f>IF(COUNT($H802:O802)&gt;'RFM input'!$AA$7,0, O802+O854+O906)</f>
        <v>0</v>
      </c>
      <c r="Q802" s="102">
        <f>IF(COUNT($H802:P802)&gt;'RFM input'!$AA$7,0, P802+P854+P906)</f>
        <v>0</v>
      </c>
      <c r="R802" s="102">
        <f>IF(COUNT($H802:Q802)&gt;'RFM input'!$AA$7,0, Q802+Q854+Q906)</f>
        <v>0</v>
      </c>
      <c r="S802" s="91"/>
      <c r="T802" s="91"/>
      <c r="U802" s="91"/>
      <c r="V802" s="91"/>
      <c r="W802" s="91"/>
      <c r="X802" s="91"/>
      <c r="Y802" s="91"/>
      <c r="Z802" s="91"/>
      <c r="AA802" s="249"/>
    </row>
    <row r="803" spans="1:27" hidden="1" outlineLevel="1">
      <c r="A803" s="4"/>
      <c r="B803" s="4"/>
      <c r="C803" s="36"/>
      <c r="D803" s="217">
        <f>Asset34</f>
        <v>0</v>
      </c>
      <c r="E803" s="4"/>
      <c r="F803" s="4"/>
      <c r="G803" s="181">
        <f>'RFM input'!I40</f>
        <v>0</v>
      </c>
      <c r="H803" s="102">
        <f t="shared" si="9"/>
        <v>0</v>
      </c>
      <c r="I803" s="102">
        <f t="shared" si="10"/>
        <v>0</v>
      </c>
      <c r="J803" s="102">
        <f t="shared" si="10"/>
        <v>0</v>
      </c>
      <c r="K803" s="102">
        <f>IF(COUNT($H803:J803)&gt;'RFM input'!$AA$7,0, J803+J855+J907)</f>
        <v>0</v>
      </c>
      <c r="L803" s="102">
        <f>IF(COUNT($H803:K803)&gt;'RFM input'!$AA$7,0, K803+K855+K907)</f>
        <v>0</v>
      </c>
      <c r="M803" s="102">
        <f>IF(COUNT($H803:L803)&gt;'RFM input'!$AA$7,0, L803+L855+L907)</f>
        <v>0</v>
      </c>
      <c r="N803" s="102">
        <f>IF(COUNT($H803:M803)&gt;'RFM input'!$AA$7,0, M803+M855+M907)</f>
        <v>0</v>
      </c>
      <c r="O803" s="102">
        <f>IF(COUNT($H803:N803)&gt;'RFM input'!$AA$7,0, N803+N855+N907)</f>
        <v>0</v>
      </c>
      <c r="P803" s="102">
        <f>IF(COUNT($H803:O803)&gt;'RFM input'!$AA$7,0, O803+O855+O907)</f>
        <v>0</v>
      </c>
      <c r="Q803" s="102">
        <f>IF(COUNT($H803:P803)&gt;'RFM input'!$AA$7,0, P803+P855+P907)</f>
        <v>0</v>
      </c>
      <c r="R803" s="102">
        <f>IF(COUNT($H803:Q803)&gt;'RFM input'!$AA$7,0, Q803+Q855+Q907)</f>
        <v>0</v>
      </c>
      <c r="S803" s="91"/>
      <c r="T803" s="91"/>
      <c r="U803" s="91"/>
      <c r="V803" s="91"/>
      <c r="W803" s="91"/>
      <c r="X803" s="91"/>
      <c r="Y803" s="91"/>
      <c r="Z803" s="91"/>
      <c r="AA803" s="249"/>
    </row>
    <row r="804" spans="1:27" hidden="1" outlineLevel="1">
      <c r="A804" s="4"/>
      <c r="B804" s="4"/>
      <c r="C804" s="36"/>
      <c r="D804" s="217">
        <f>Asset35</f>
        <v>0</v>
      </c>
      <c r="E804" s="4"/>
      <c r="F804" s="4"/>
      <c r="G804" s="181">
        <f>'RFM input'!I41</f>
        <v>0</v>
      </c>
      <c r="H804" s="102">
        <f t="shared" si="9"/>
        <v>0</v>
      </c>
      <c r="I804" s="102">
        <f t="shared" si="10"/>
        <v>0</v>
      </c>
      <c r="J804" s="102">
        <f t="shared" si="10"/>
        <v>0</v>
      </c>
      <c r="K804" s="102">
        <f>IF(COUNT($H804:J804)&gt;'RFM input'!$AA$7,0, J804+J856+J908)</f>
        <v>0</v>
      </c>
      <c r="L804" s="102">
        <f>IF(COUNT($H804:K804)&gt;'RFM input'!$AA$7,0, K804+K856+K908)</f>
        <v>0</v>
      </c>
      <c r="M804" s="102">
        <f>IF(COUNT($H804:L804)&gt;'RFM input'!$AA$7,0, L804+L856+L908)</f>
        <v>0</v>
      </c>
      <c r="N804" s="102">
        <f>IF(COUNT($H804:M804)&gt;'RFM input'!$AA$7,0, M804+M856+M908)</f>
        <v>0</v>
      </c>
      <c r="O804" s="102">
        <f>IF(COUNT($H804:N804)&gt;'RFM input'!$AA$7,0, N804+N856+N908)</f>
        <v>0</v>
      </c>
      <c r="P804" s="102">
        <f>IF(COUNT($H804:O804)&gt;'RFM input'!$AA$7,0, O804+O856+O908)</f>
        <v>0</v>
      </c>
      <c r="Q804" s="102">
        <f>IF(COUNT($H804:P804)&gt;'RFM input'!$AA$7,0, P804+P856+P908)</f>
        <v>0</v>
      </c>
      <c r="R804" s="102">
        <f>IF(COUNT($H804:Q804)&gt;'RFM input'!$AA$7,0, Q804+Q856+Q908)</f>
        <v>0</v>
      </c>
      <c r="S804" s="91"/>
      <c r="T804" s="91"/>
      <c r="U804" s="91"/>
      <c r="V804" s="91"/>
      <c r="W804" s="91"/>
      <c r="X804" s="91"/>
      <c r="Y804" s="91"/>
      <c r="Z804" s="91"/>
      <c r="AA804" s="249"/>
    </row>
    <row r="805" spans="1:27" hidden="1" outlineLevel="1">
      <c r="A805" s="4"/>
      <c r="B805" s="4"/>
      <c r="C805" s="36"/>
      <c r="D805" s="217">
        <f>Asset36</f>
        <v>0</v>
      </c>
      <c r="E805" s="4"/>
      <c r="F805" s="4"/>
      <c r="G805" s="181">
        <f>'RFM input'!I42</f>
        <v>0</v>
      </c>
      <c r="H805" s="102">
        <f t="shared" si="9"/>
        <v>0</v>
      </c>
      <c r="I805" s="102">
        <f t="shared" si="10"/>
        <v>0</v>
      </c>
      <c r="J805" s="102">
        <f t="shared" si="10"/>
        <v>0</v>
      </c>
      <c r="K805" s="102">
        <f>IF(COUNT($H805:J805)&gt;'RFM input'!$AA$7,0, J805+J857+J909)</f>
        <v>0</v>
      </c>
      <c r="L805" s="102">
        <f>IF(COUNT($H805:K805)&gt;'RFM input'!$AA$7,0, K805+K857+K909)</f>
        <v>0</v>
      </c>
      <c r="M805" s="102">
        <f>IF(COUNT($H805:L805)&gt;'RFM input'!$AA$7,0, L805+L857+L909)</f>
        <v>0</v>
      </c>
      <c r="N805" s="102">
        <f>IF(COUNT($H805:M805)&gt;'RFM input'!$AA$7,0, M805+M857+M909)</f>
        <v>0</v>
      </c>
      <c r="O805" s="102">
        <f>IF(COUNT($H805:N805)&gt;'RFM input'!$AA$7,0, N805+N857+N909)</f>
        <v>0</v>
      </c>
      <c r="P805" s="102">
        <f>IF(COUNT($H805:O805)&gt;'RFM input'!$AA$7,0, O805+O857+O909)</f>
        <v>0</v>
      </c>
      <c r="Q805" s="102">
        <f>IF(COUNT($H805:P805)&gt;'RFM input'!$AA$7,0, P805+P857+P909)</f>
        <v>0</v>
      </c>
      <c r="R805" s="102">
        <f>IF(COUNT($H805:Q805)&gt;'RFM input'!$AA$7,0, Q805+Q857+Q909)</f>
        <v>0</v>
      </c>
      <c r="S805" s="91"/>
      <c r="T805" s="91"/>
      <c r="U805" s="91"/>
      <c r="V805" s="91"/>
      <c r="W805" s="91"/>
      <c r="X805" s="91"/>
      <c r="Y805" s="91"/>
      <c r="Z805" s="91"/>
      <c r="AA805" s="249"/>
    </row>
    <row r="806" spans="1:27" hidden="1" outlineLevel="1">
      <c r="A806" s="4"/>
      <c r="B806" s="4"/>
      <c r="C806" s="36"/>
      <c r="D806" s="217">
        <f>Asset37</f>
        <v>0</v>
      </c>
      <c r="E806" s="4"/>
      <c r="F806" s="4"/>
      <c r="G806" s="181">
        <f>'RFM input'!I43</f>
        <v>0</v>
      </c>
      <c r="H806" s="102">
        <f t="shared" si="9"/>
        <v>0</v>
      </c>
      <c r="I806" s="102">
        <f t="shared" si="10"/>
        <v>0</v>
      </c>
      <c r="J806" s="102">
        <f t="shared" si="10"/>
        <v>0</v>
      </c>
      <c r="K806" s="102">
        <f>IF(COUNT($H806:J806)&gt;'RFM input'!$AA$7,0, J806+J858+J910)</f>
        <v>0</v>
      </c>
      <c r="L806" s="102">
        <f>IF(COUNT($H806:K806)&gt;'RFM input'!$AA$7,0, K806+K858+K910)</f>
        <v>0</v>
      </c>
      <c r="M806" s="102">
        <f>IF(COUNT($H806:L806)&gt;'RFM input'!$AA$7,0, L806+L858+L910)</f>
        <v>0</v>
      </c>
      <c r="N806" s="102">
        <f>IF(COUNT($H806:M806)&gt;'RFM input'!$AA$7,0, M806+M858+M910)</f>
        <v>0</v>
      </c>
      <c r="O806" s="102">
        <f>IF(COUNT($H806:N806)&gt;'RFM input'!$AA$7,0, N806+N858+N910)</f>
        <v>0</v>
      </c>
      <c r="P806" s="102">
        <f>IF(COUNT($H806:O806)&gt;'RFM input'!$AA$7,0, O806+O858+O910)</f>
        <v>0</v>
      </c>
      <c r="Q806" s="102">
        <f>IF(COUNT($H806:P806)&gt;'RFM input'!$AA$7,0, P806+P858+P910)</f>
        <v>0</v>
      </c>
      <c r="R806" s="102">
        <f>IF(COUNT($H806:Q806)&gt;'RFM input'!$AA$7,0, Q806+Q858+Q910)</f>
        <v>0</v>
      </c>
      <c r="S806" s="91"/>
      <c r="T806" s="91"/>
      <c r="U806" s="91"/>
      <c r="V806" s="91"/>
      <c r="W806" s="91"/>
      <c r="X806" s="91"/>
      <c r="Y806" s="91"/>
      <c r="Z806" s="91"/>
      <c r="AA806" s="249"/>
    </row>
    <row r="807" spans="1:27" hidden="1" outlineLevel="1">
      <c r="A807" s="4"/>
      <c r="B807" s="4"/>
      <c r="C807" s="36"/>
      <c r="D807" s="217">
        <f>Asset38</f>
        <v>0</v>
      </c>
      <c r="E807" s="4"/>
      <c r="F807" s="4"/>
      <c r="G807" s="181">
        <f>'RFM input'!I44</f>
        <v>0</v>
      </c>
      <c r="H807" s="102">
        <f t="shared" si="9"/>
        <v>0</v>
      </c>
      <c r="I807" s="102">
        <f t="shared" si="10"/>
        <v>0</v>
      </c>
      <c r="J807" s="102">
        <f t="shared" si="10"/>
        <v>0</v>
      </c>
      <c r="K807" s="102">
        <f>IF(COUNT($H807:J807)&gt;'RFM input'!$AA$7,0, J807+J859+J911)</f>
        <v>0</v>
      </c>
      <c r="L807" s="102">
        <f>IF(COUNT($H807:K807)&gt;'RFM input'!$AA$7,0, K807+K859+K911)</f>
        <v>0</v>
      </c>
      <c r="M807" s="102">
        <f>IF(COUNT($H807:L807)&gt;'RFM input'!$AA$7,0, L807+L859+L911)</f>
        <v>0</v>
      </c>
      <c r="N807" s="102">
        <f>IF(COUNT($H807:M807)&gt;'RFM input'!$AA$7,0, M807+M859+M911)</f>
        <v>0</v>
      </c>
      <c r="O807" s="102">
        <f>IF(COUNT($H807:N807)&gt;'RFM input'!$AA$7,0, N807+N859+N911)</f>
        <v>0</v>
      </c>
      <c r="P807" s="102">
        <f>IF(COUNT($H807:O807)&gt;'RFM input'!$AA$7,0, O807+O859+O911)</f>
        <v>0</v>
      </c>
      <c r="Q807" s="102">
        <f>IF(COUNT($H807:P807)&gt;'RFM input'!$AA$7,0, P807+P859+P911)</f>
        <v>0</v>
      </c>
      <c r="R807" s="102">
        <f>IF(COUNT($H807:Q807)&gt;'RFM input'!$AA$7,0, Q807+Q859+Q911)</f>
        <v>0</v>
      </c>
      <c r="S807" s="91"/>
      <c r="T807" s="91"/>
      <c r="U807" s="91"/>
      <c r="V807" s="91"/>
      <c r="W807" s="91"/>
      <c r="X807" s="91"/>
      <c r="Y807" s="91"/>
      <c r="Z807" s="91"/>
      <c r="AA807" s="249"/>
    </row>
    <row r="808" spans="1:27" hidden="1" outlineLevel="1">
      <c r="A808" s="4"/>
      <c r="B808" s="4"/>
      <c r="C808" s="36"/>
      <c r="D808" s="217">
        <f>Asset39</f>
        <v>0</v>
      </c>
      <c r="E808" s="4"/>
      <c r="F808" s="4"/>
      <c r="G808" s="181">
        <f>'RFM input'!I45</f>
        <v>0</v>
      </c>
      <c r="H808" s="102">
        <f t="shared" si="9"/>
        <v>0</v>
      </c>
      <c r="I808" s="102">
        <f t="shared" si="10"/>
        <v>0</v>
      </c>
      <c r="J808" s="102">
        <f t="shared" si="10"/>
        <v>0</v>
      </c>
      <c r="K808" s="102">
        <f>IF(COUNT($H808:J808)&gt;'RFM input'!$AA$7,0, J808+J860+J912)</f>
        <v>0</v>
      </c>
      <c r="L808" s="102">
        <f>IF(COUNT($H808:K808)&gt;'RFM input'!$AA$7,0, K808+K860+K912)</f>
        <v>0</v>
      </c>
      <c r="M808" s="102">
        <f>IF(COUNT($H808:L808)&gt;'RFM input'!$AA$7,0, L808+L860+L912)</f>
        <v>0</v>
      </c>
      <c r="N808" s="102">
        <f>IF(COUNT($H808:M808)&gt;'RFM input'!$AA$7,0, M808+M860+M912)</f>
        <v>0</v>
      </c>
      <c r="O808" s="102">
        <f>IF(COUNT($H808:N808)&gt;'RFM input'!$AA$7,0, N808+N860+N912)</f>
        <v>0</v>
      </c>
      <c r="P808" s="102">
        <f>IF(COUNT($H808:O808)&gt;'RFM input'!$AA$7,0, O808+O860+O912)</f>
        <v>0</v>
      </c>
      <c r="Q808" s="102">
        <f>IF(COUNT($H808:P808)&gt;'RFM input'!$AA$7,0, P808+P860+P912)</f>
        <v>0</v>
      </c>
      <c r="R808" s="102">
        <f>IF(COUNT($H808:Q808)&gt;'RFM input'!$AA$7,0, Q808+Q860+Q912)</f>
        <v>0</v>
      </c>
      <c r="S808" s="91"/>
      <c r="T808" s="91"/>
      <c r="U808" s="91"/>
      <c r="V808" s="91"/>
      <c r="W808" s="91"/>
      <c r="X808" s="91"/>
      <c r="Y808" s="91"/>
      <c r="Z808" s="91"/>
      <c r="AA808" s="249"/>
    </row>
    <row r="809" spans="1:27" hidden="1" outlineLevel="1">
      <c r="A809" s="4"/>
      <c r="B809" s="4"/>
      <c r="C809" s="36"/>
      <c r="D809" s="217">
        <f>Asset40</f>
        <v>0</v>
      </c>
      <c r="E809" s="4"/>
      <c r="F809" s="4"/>
      <c r="G809" s="181">
        <f>'RFM input'!I46</f>
        <v>0</v>
      </c>
      <c r="H809" s="102">
        <f t="shared" si="9"/>
        <v>0</v>
      </c>
      <c r="I809" s="102">
        <f t="shared" si="10"/>
        <v>0</v>
      </c>
      <c r="J809" s="102">
        <f t="shared" si="10"/>
        <v>0</v>
      </c>
      <c r="K809" s="102">
        <f>IF(COUNT($H809:J809)&gt;'RFM input'!$AA$7,0, J809+J861+J913)</f>
        <v>0</v>
      </c>
      <c r="L809" s="102">
        <f>IF(COUNT($H809:K809)&gt;'RFM input'!$AA$7,0, K809+K861+K913)</f>
        <v>0</v>
      </c>
      <c r="M809" s="102">
        <f>IF(COUNT($H809:L809)&gt;'RFM input'!$AA$7,0, L809+L861+L913)</f>
        <v>0</v>
      </c>
      <c r="N809" s="102">
        <f>IF(COUNT($H809:M809)&gt;'RFM input'!$AA$7,0, M809+M861+M913)</f>
        <v>0</v>
      </c>
      <c r="O809" s="102">
        <f>IF(COUNT($H809:N809)&gt;'RFM input'!$AA$7,0, N809+N861+N913)</f>
        <v>0</v>
      </c>
      <c r="P809" s="102">
        <f>IF(COUNT($H809:O809)&gt;'RFM input'!$AA$7,0, O809+O861+O913)</f>
        <v>0</v>
      </c>
      <c r="Q809" s="102">
        <f>IF(COUNT($H809:P809)&gt;'RFM input'!$AA$7,0, P809+P861+P913)</f>
        <v>0</v>
      </c>
      <c r="R809" s="102">
        <f>IF(COUNT($H809:Q809)&gt;'RFM input'!$AA$7,0, Q809+Q861+Q913)</f>
        <v>0</v>
      </c>
      <c r="S809" s="91"/>
      <c r="T809" s="91"/>
      <c r="U809" s="91"/>
      <c r="V809" s="91"/>
      <c r="W809" s="91"/>
      <c r="X809" s="91"/>
      <c r="Y809" s="91"/>
      <c r="Z809" s="91"/>
      <c r="AA809" s="249"/>
    </row>
    <row r="810" spans="1:27" hidden="1" outlineLevel="1">
      <c r="A810" s="4"/>
      <c r="B810" s="4"/>
      <c r="C810" s="36"/>
      <c r="D810" s="217">
        <f>Asset41</f>
        <v>0</v>
      </c>
      <c r="E810" s="4"/>
      <c r="F810" s="4"/>
      <c r="G810" s="181">
        <f>'RFM input'!I47</f>
        <v>0</v>
      </c>
      <c r="H810" s="102">
        <f t="shared" si="9"/>
        <v>0</v>
      </c>
      <c r="I810" s="102">
        <f t="shared" si="10"/>
        <v>0</v>
      </c>
      <c r="J810" s="102">
        <f t="shared" si="10"/>
        <v>0</v>
      </c>
      <c r="K810" s="102">
        <f>IF(COUNT($H810:J810)&gt;'RFM input'!$AA$7,0, J810+J862+J914)</f>
        <v>0</v>
      </c>
      <c r="L810" s="102">
        <f>IF(COUNT($H810:K810)&gt;'RFM input'!$AA$7,0, K810+K862+K914)</f>
        <v>0</v>
      </c>
      <c r="M810" s="102">
        <f>IF(COUNT($H810:L810)&gt;'RFM input'!$AA$7,0, L810+L862+L914)</f>
        <v>0</v>
      </c>
      <c r="N810" s="102">
        <f>IF(COUNT($H810:M810)&gt;'RFM input'!$AA$7,0, M810+M862+M914)</f>
        <v>0</v>
      </c>
      <c r="O810" s="102">
        <f>IF(COUNT($H810:N810)&gt;'RFM input'!$AA$7,0, N810+N862+N914)</f>
        <v>0</v>
      </c>
      <c r="P810" s="102">
        <f>IF(COUNT($H810:O810)&gt;'RFM input'!$AA$7,0, O810+O862+O914)</f>
        <v>0</v>
      </c>
      <c r="Q810" s="102">
        <f>IF(COUNT($H810:P810)&gt;'RFM input'!$AA$7,0, P810+P862+P914)</f>
        <v>0</v>
      </c>
      <c r="R810" s="102">
        <f>IF(COUNT($H810:Q810)&gt;'RFM input'!$AA$7,0, Q810+Q862+Q914)</f>
        <v>0</v>
      </c>
      <c r="S810" s="91"/>
      <c r="T810" s="91"/>
      <c r="U810" s="91"/>
      <c r="V810" s="91"/>
      <c r="W810" s="91"/>
      <c r="X810" s="91"/>
      <c r="Y810" s="91"/>
      <c r="Z810" s="91"/>
      <c r="AA810" s="249"/>
    </row>
    <row r="811" spans="1:27" hidden="1" outlineLevel="1">
      <c r="A811" s="4"/>
      <c r="B811" s="4"/>
      <c r="C811" s="36"/>
      <c r="D811" s="217">
        <f>Asset42</f>
        <v>0</v>
      </c>
      <c r="E811" s="4"/>
      <c r="F811" s="4"/>
      <c r="G811" s="181">
        <f>'RFM input'!I48</f>
        <v>0</v>
      </c>
      <c r="H811" s="102">
        <f t="shared" si="9"/>
        <v>0</v>
      </c>
      <c r="I811" s="102">
        <f t="shared" si="10"/>
        <v>0</v>
      </c>
      <c r="J811" s="102">
        <f t="shared" si="10"/>
        <v>0</v>
      </c>
      <c r="K811" s="102">
        <f>IF(COUNT($H811:J811)&gt;'RFM input'!$AA$7,0, J811+J863+J915)</f>
        <v>0</v>
      </c>
      <c r="L811" s="102">
        <f>IF(COUNT($H811:K811)&gt;'RFM input'!$AA$7,0, K811+K863+K915)</f>
        <v>0</v>
      </c>
      <c r="M811" s="102">
        <f>IF(COUNT($H811:L811)&gt;'RFM input'!$AA$7,0, L811+L863+L915)</f>
        <v>0</v>
      </c>
      <c r="N811" s="102">
        <f>IF(COUNT($H811:M811)&gt;'RFM input'!$AA$7,0, M811+M863+M915)</f>
        <v>0</v>
      </c>
      <c r="O811" s="102">
        <f>IF(COUNT($H811:N811)&gt;'RFM input'!$AA$7,0, N811+N863+N915)</f>
        <v>0</v>
      </c>
      <c r="P811" s="102">
        <f>IF(COUNT($H811:O811)&gt;'RFM input'!$AA$7,0, O811+O863+O915)</f>
        <v>0</v>
      </c>
      <c r="Q811" s="102">
        <f>IF(COUNT($H811:P811)&gt;'RFM input'!$AA$7,0, P811+P863+P915)</f>
        <v>0</v>
      </c>
      <c r="R811" s="102">
        <f>IF(COUNT($H811:Q811)&gt;'RFM input'!$AA$7,0, Q811+Q863+Q915)</f>
        <v>0</v>
      </c>
      <c r="S811" s="91"/>
      <c r="T811" s="91"/>
      <c r="U811" s="91"/>
      <c r="V811" s="91"/>
      <c r="W811" s="91"/>
      <c r="X811" s="91"/>
      <c r="Y811" s="91"/>
      <c r="Z811" s="91"/>
      <c r="AA811" s="249"/>
    </row>
    <row r="812" spans="1:27" hidden="1" outlineLevel="1">
      <c r="A812" s="4"/>
      <c r="B812" s="4"/>
      <c r="C812" s="36"/>
      <c r="D812" s="217">
        <f>Asset43</f>
        <v>0</v>
      </c>
      <c r="E812" s="4"/>
      <c r="F812" s="4"/>
      <c r="G812" s="181">
        <f>'RFM input'!I49</f>
        <v>0</v>
      </c>
      <c r="H812" s="102">
        <f t="shared" si="9"/>
        <v>0</v>
      </c>
      <c r="I812" s="102">
        <f t="shared" si="10"/>
        <v>0</v>
      </c>
      <c r="J812" s="102">
        <f t="shared" si="10"/>
        <v>0</v>
      </c>
      <c r="K812" s="102">
        <f>IF(COUNT($H812:J812)&gt;'RFM input'!$AA$7,0, J812+J864+J916)</f>
        <v>0</v>
      </c>
      <c r="L812" s="102">
        <f>IF(COUNT($H812:K812)&gt;'RFM input'!$AA$7,0, K812+K864+K916)</f>
        <v>0</v>
      </c>
      <c r="M812" s="102">
        <f>IF(COUNT($H812:L812)&gt;'RFM input'!$AA$7,0, L812+L864+L916)</f>
        <v>0</v>
      </c>
      <c r="N812" s="102">
        <f>IF(COUNT($H812:M812)&gt;'RFM input'!$AA$7,0, M812+M864+M916)</f>
        <v>0</v>
      </c>
      <c r="O812" s="102">
        <f>IF(COUNT($H812:N812)&gt;'RFM input'!$AA$7,0, N812+N864+N916)</f>
        <v>0</v>
      </c>
      <c r="P812" s="102">
        <f>IF(COUNT($H812:O812)&gt;'RFM input'!$AA$7,0, O812+O864+O916)</f>
        <v>0</v>
      </c>
      <c r="Q812" s="102">
        <f>IF(COUNT($H812:P812)&gt;'RFM input'!$AA$7,0, P812+P864+P916)</f>
        <v>0</v>
      </c>
      <c r="R812" s="102">
        <f>IF(COUNT($H812:Q812)&gt;'RFM input'!$AA$7,0, Q812+Q864+Q916)</f>
        <v>0</v>
      </c>
      <c r="S812" s="91"/>
      <c r="T812" s="91"/>
      <c r="U812" s="91"/>
      <c r="V812" s="91"/>
      <c r="W812" s="91"/>
      <c r="X812" s="91"/>
      <c r="Y812" s="91"/>
      <c r="Z812" s="91"/>
      <c r="AA812" s="249"/>
    </row>
    <row r="813" spans="1:27" hidden="1" outlineLevel="1">
      <c r="A813" s="4"/>
      <c r="B813" s="4"/>
      <c r="C813" s="36"/>
      <c r="D813" s="217">
        <f>Asset44</f>
        <v>0</v>
      </c>
      <c r="E813" s="4"/>
      <c r="F813" s="4"/>
      <c r="G813" s="181">
        <f>'RFM input'!I50</f>
        <v>0</v>
      </c>
      <c r="H813" s="102">
        <f t="shared" si="9"/>
        <v>0</v>
      </c>
      <c r="I813" s="102">
        <f t="shared" si="10"/>
        <v>0</v>
      </c>
      <c r="J813" s="102">
        <f t="shared" si="10"/>
        <v>0</v>
      </c>
      <c r="K813" s="102">
        <f>IF(COUNT($H813:J813)&gt;'RFM input'!$AA$7,0, J813+J865+J917)</f>
        <v>0</v>
      </c>
      <c r="L813" s="102">
        <f>IF(COUNT($H813:K813)&gt;'RFM input'!$AA$7,0, K813+K865+K917)</f>
        <v>0</v>
      </c>
      <c r="M813" s="102">
        <f>IF(COUNT($H813:L813)&gt;'RFM input'!$AA$7,0, L813+L865+L917)</f>
        <v>0</v>
      </c>
      <c r="N813" s="102">
        <f>IF(COUNT($H813:M813)&gt;'RFM input'!$AA$7,0, M813+M865+M917)</f>
        <v>0</v>
      </c>
      <c r="O813" s="102">
        <f>IF(COUNT($H813:N813)&gt;'RFM input'!$AA$7,0, N813+N865+N917)</f>
        <v>0</v>
      </c>
      <c r="P813" s="102">
        <f>IF(COUNT($H813:O813)&gt;'RFM input'!$AA$7,0, O813+O865+O917)</f>
        <v>0</v>
      </c>
      <c r="Q813" s="102">
        <f>IF(COUNT($H813:P813)&gt;'RFM input'!$AA$7,0, P813+P865+P917)</f>
        <v>0</v>
      </c>
      <c r="R813" s="102">
        <f>IF(COUNT($H813:Q813)&gt;'RFM input'!$AA$7,0, Q813+Q865+Q917)</f>
        <v>0</v>
      </c>
      <c r="S813" s="91"/>
      <c r="T813" s="91"/>
      <c r="U813" s="91"/>
      <c r="V813" s="91"/>
      <c r="W813" s="91"/>
      <c r="X813" s="91"/>
      <c r="Y813" s="91"/>
      <c r="Z813" s="91"/>
      <c r="AA813" s="249"/>
    </row>
    <row r="814" spans="1:27" hidden="1" outlineLevel="1">
      <c r="A814" s="4"/>
      <c r="B814" s="4"/>
      <c r="C814" s="36"/>
      <c r="D814" s="217">
        <f>Asset45</f>
        <v>0</v>
      </c>
      <c r="E814" s="4"/>
      <c r="F814" s="4"/>
      <c r="G814" s="181">
        <f>'RFM input'!I51</f>
        <v>0</v>
      </c>
      <c r="H814" s="102">
        <f t="shared" si="9"/>
        <v>0</v>
      </c>
      <c r="I814" s="102">
        <f t="shared" si="10"/>
        <v>0</v>
      </c>
      <c r="J814" s="102">
        <f t="shared" si="10"/>
        <v>0</v>
      </c>
      <c r="K814" s="102">
        <f>IF(COUNT($H814:J814)&gt;'RFM input'!$AA$7,0, J814+J866+J918)</f>
        <v>0</v>
      </c>
      <c r="L814" s="102">
        <f>IF(COUNT($H814:K814)&gt;'RFM input'!$AA$7,0, K814+K866+K918)</f>
        <v>0</v>
      </c>
      <c r="M814" s="102">
        <f>IF(COUNT($H814:L814)&gt;'RFM input'!$AA$7,0, L814+L866+L918)</f>
        <v>0</v>
      </c>
      <c r="N814" s="102">
        <f>IF(COUNT($H814:M814)&gt;'RFM input'!$AA$7,0, M814+M866+M918)</f>
        <v>0</v>
      </c>
      <c r="O814" s="102">
        <f>IF(COUNT($H814:N814)&gt;'RFM input'!$AA$7,0, N814+N866+N918)</f>
        <v>0</v>
      </c>
      <c r="P814" s="102">
        <f>IF(COUNT($H814:O814)&gt;'RFM input'!$AA$7,0, O814+O866+O918)</f>
        <v>0</v>
      </c>
      <c r="Q814" s="102">
        <f>IF(COUNT($H814:P814)&gt;'RFM input'!$AA$7,0, P814+P866+P918)</f>
        <v>0</v>
      </c>
      <c r="R814" s="102">
        <f>IF(COUNT($H814:Q814)&gt;'RFM input'!$AA$7,0, Q814+Q866+Q918)</f>
        <v>0</v>
      </c>
      <c r="S814" s="91"/>
      <c r="T814" s="91"/>
      <c r="U814" s="91"/>
      <c r="V814" s="91"/>
      <c r="W814" s="91"/>
      <c r="X814" s="91"/>
      <c r="Y814" s="91"/>
      <c r="Z814" s="91"/>
      <c r="AA814" s="249"/>
    </row>
    <row r="815" spans="1:27" hidden="1" outlineLevel="1">
      <c r="A815" s="4"/>
      <c r="B815" s="4"/>
      <c r="C815" s="36"/>
      <c r="D815" s="217">
        <f>Asset46</f>
        <v>0</v>
      </c>
      <c r="E815" s="4"/>
      <c r="F815" s="4"/>
      <c r="G815" s="181">
        <f>'RFM input'!I52</f>
        <v>0</v>
      </c>
      <c r="H815" s="102">
        <f t="shared" si="9"/>
        <v>0</v>
      </c>
      <c r="I815" s="102">
        <f t="shared" si="10"/>
        <v>0</v>
      </c>
      <c r="J815" s="102">
        <f t="shared" si="10"/>
        <v>0</v>
      </c>
      <c r="K815" s="102">
        <f>IF(COUNT($H815:J815)&gt;'RFM input'!$AA$7,0, J815+J867+J919)</f>
        <v>0</v>
      </c>
      <c r="L815" s="102">
        <f>IF(COUNT($H815:K815)&gt;'RFM input'!$AA$7,0, K815+K867+K919)</f>
        <v>0</v>
      </c>
      <c r="M815" s="102">
        <f>IF(COUNT($H815:L815)&gt;'RFM input'!$AA$7,0, L815+L867+L919)</f>
        <v>0</v>
      </c>
      <c r="N815" s="102">
        <f>IF(COUNT($H815:M815)&gt;'RFM input'!$AA$7,0, M815+M867+M919)</f>
        <v>0</v>
      </c>
      <c r="O815" s="102">
        <f>IF(COUNT($H815:N815)&gt;'RFM input'!$AA$7,0, N815+N867+N919)</f>
        <v>0</v>
      </c>
      <c r="P815" s="102">
        <f>IF(COUNT($H815:O815)&gt;'RFM input'!$AA$7,0, O815+O867+O919)</f>
        <v>0</v>
      </c>
      <c r="Q815" s="102">
        <f>IF(COUNT($H815:P815)&gt;'RFM input'!$AA$7,0, P815+P867+P919)</f>
        <v>0</v>
      </c>
      <c r="R815" s="102">
        <f>IF(COUNT($H815:Q815)&gt;'RFM input'!$AA$7,0, Q815+Q867+Q919)</f>
        <v>0</v>
      </c>
      <c r="S815" s="91"/>
      <c r="T815" s="91"/>
      <c r="U815" s="91"/>
      <c r="V815" s="91"/>
      <c r="W815" s="91"/>
      <c r="X815" s="91"/>
      <c r="Y815" s="91"/>
      <c r="Z815" s="91"/>
      <c r="AA815" s="249"/>
    </row>
    <row r="816" spans="1:27" hidden="1" outlineLevel="1">
      <c r="A816" s="4"/>
      <c r="B816" s="4"/>
      <c r="C816" s="36"/>
      <c r="D816" s="217">
        <f>Asset47</f>
        <v>0</v>
      </c>
      <c r="E816" s="4"/>
      <c r="F816" s="4"/>
      <c r="G816" s="181">
        <f>'RFM input'!I53</f>
        <v>0</v>
      </c>
      <c r="H816" s="102">
        <f t="shared" si="9"/>
        <v>0</v>
      </c>
      <c r="I816" s="102">
        <f t="shared" si="10"/>
        <v>0</v>
      </c>
      <c r="J816" s="102">
        <f t="shared" si="10"/>
        <v>0</v>
      </c>
      <c r="K816" s="102">
        <f>IF(COUNT($H816:J816)&gt;'RFM input'!$AA$7,0, J816+J868+J920)</f>
        <v>0</v>
      </c>
      <c r="L816" s="102">
        <f>IF(COUNT($H816:K816)&gt;'RFM input'!$AA$7,0, K816+K868+K920)</f>
        <v>0</v>
      </c>
      <c r="M816" s="102">
        <f>IF(COUNT($H816:L816)&gt;'RFM input'!$AA$7,0, L816+L868+L920)</f>
        <v>0</v>
      </c>
      <c r="N816" s="102">
        <f>IF(COUNT($H816:M816)&gt;'RFM input'!$AA$7,0, M816+M868+M920)</f>
        <v>0</v>
      </c>
      <c r="O816" s="102">
        <f>IF(COUNT($H816:N816)&gt;'RFM input'!$AA$7,0, N816+N868+N920)</f>
        <v>0</v>
      </c>
      <c r="P816" s="102">
        <f>IF(COUNT($H816:O816)&gt;'RFM input'!$AA$7,0, O816+O868+O920)</f>
        <v>0</v>
      </c>
      <c r="Q816" s="102">
        <f>IF(COUNT($H816:P816)&gt;'RFM input'!$AA$7,0, P816+P868+P920)</f>
        <v>0</v>
      </c>
      <c r="R816" s="102">
        <f>IF(COUNT($H816:Q816)&gt;'RFM input'!$AA$7,0, Q816+Q868+Q920)</f>
        <v>0</v>
      </c>
      <c r="S816" s="91"/>
      <c r="T816" s="91"/>
      <c r="U816" s="91"/>
      <c r="V816" s="91"/>
      <c r="W816" s="91"/>
      <c r="X816" s="91"/>
      <c r="Y816" s="91"/>
      <c r="Z816" s="91"/>
      <c r="AA816" s="249"/>
    </row>
    <row r="817" spans="1:27" hidden="1" outlineLevel="1">
      <c r="A817" s="4"/>
      <c r="B817" s="4"/>
      <c r="C817" s="36"/>
      <c r="D817" s="217">
        <f>Asset48</f>
        <v>0</v>
      </c>
      <c r="E817" s="4"/>
      <c r="F817" s="4"/>
      <c r="G817" s="181">
        <f>'RFM input'!I54</f>
        <v>0</v>
      </c>
      <c r="H817" s="102">
        <f t="shared" si="9"/>
        <v>0</v>
      </c>
      <c r="I817" s="102">
        <f t="shared" si="10"/>
        <v>0</v>
      </c>
      <c r="J817" s="102">
        <f t="shared" si="10"/>
        <v>0</v>
      </c>
      <c r="K817" s="102">
        <f>IF(COUNT($H817:J817)&gt;'RFM input'!$AA$7,0, J817+J869+J921)</f>
        <v>0</v>
      </c>
      <c r="L817" s="102">
        <f>IF(COUNT($H817:K817)&gt;'RFM input'!$AA$7,0, K817+K869+K921)</f>
        <v>0</v>
      </c>
      <c r="M817" s="102">
        <f>IF(COUNT($H817:L817)&gt;'RFM input'!$AA$7,0, L817+L869+L921)</f>
        <v>0</v>
      </c>
      <c r="N817" s="102">
        <f>IF(COUNT($H817:M817)&gt;'RFM input'!$AA$7,0, M817+M869+M921)</f>
        <v>0</v>
      </c>
      <c r="O817" s="102">
        <f>IF(COUNT($H817:N817)&gt;'RFM input'!$AA$7,0, N817+N869+N921)</f>
        <v>0</v>
      </c>
      <c r="P817" s="102">
        <f>IF(COUNT($H817:O817)&gt;'RFM input'!$AA$7,0, O817+O869+O921)</f>
        <v>0</v>
      </c>
      <c r="Q817" s="102">
        <f>IF(COUNT($H817:P817)&gt;'RFM input'!$AA$7,0, P817+P869+P921)</f>
        <v>0</v>
      </c>
      <c r="R817" s="102">
        <f>IF(COUNT($H817:Q817)&gt;'RFM input'!$AA$7,0, Q817+Q869+Q921)</f>
        <v>0</v>
      </c>
      <c r="S817" s="91"/>
      <c r="T817" s="91"/>
      <c r="U817" s="91"/>
      <c r="V817" s="91"/>
      <c r="W817" s="91"/>
      <c r="X817" s="91"/>
      <c r="Y817" s="91"/>
      <c r="Z817" s="91"/>
      <c r="AA817" s="249"/>
    </row>
    <row r="818" spans="1:27" hidden="1" outlineLevel="1">
      <c r="A818" s="4"/>
      <c r="B818" s="4"/>
      <c r="C818" s="36"/>
      <c r="D818" s="217">
        <f>Asset49</f>
        <v>0</v>
      </c>
      <c r="E818" s="4"/>
      <c r="F818" s="4"/>
      <c r="G818" s="181">
        <f>'RFM input'!I55</f>
        <v>0</v>
      </c>
      <c r="H818" s="102">
        <f t="shared" si="9"/>
        <v>0</v>
      </c>
      <c r="I818" s="102">
        <f t="shared" si="10"/>
        <v>0</v>
      </c>
      <c r="J818" s="102">
        <f t="shared" si="10"/>
        <v>0</v>
      </c>
      <c r="K818" s="102">
        <f>IF(COUNT($H818:J818)&gt;'RFM input'!$AA$7,0, J818+J870+J922)</f>
        <v>0</v>
      </c>
      <c r="L818" s="102">
        <f>IF(COUNT($H818:K818)&gt;'RFM input'!$AA$7,0, K818+K870+K922)</f>
        <v>0</v>
      </c>
      <c r="M818" s="102">
        <f>IF(COUNT($H818:L818)&gt;'RFM input'!$AA$7,0, L818+L870+L922)</f>
        <v>0</v>
      </c>
      <c r="N818" s="102">
        <f>IF(COUNT($H818:M818)&gt;'RFM input'!$AA$7,0, M818+M870+M922)</f>
        <v>0</v>
      </c>
      <c r="O818" s="102">
        <f>IF(COUNT($H818:N818)&gt;'RFM input'!$AA$7,0, N818+N870+N922)</f>
        <v>0</v>
      </c>
      <c r="P818" s="102">
        <f>IF(COUNT($H818:O818)&gt;'RFM input'!$AA$7,0, O818+O870+O922)</f>
        <v>0</v>
      </c>
      <c r="Q818" s="102">
        <f>IF(COUNT($H818:P818)&gt;'RFM input'!$AA$7,0, P818+P870+P922)</f>
        <v>0</v>
      </c>
      <c r="R818" s="102">
        <f>IF(COUNT($H818:Q818)&gt;'RFM input'!$AA$7,0, Q818+Q870+Q922)</f>
        <v>0</v>
      </c>
      <c r="S818" s="91"/>
      <c r="T818" s="91"/>
      <c r="U818" s="91"/>
      <c r="V818" s="91"/>
      <c r="W818" s="91"/>
      <c r="X818" s="91"/>
      <c r="Y818" s="91"/>
      <c r="Z818" s="91"/>
      <c r="AA818" s="249"/>
    </row>
    <row r="819" spans="1:27" hidden="1" outlineLevel="1">
      <c r="A819" s="4"/>
      <c r="B819" s="4"/>
      <c r="C819" s="36"/>
      <c r="D819" s="217" t="str">
        <f>Asset50</f>
        <v>Equity raising costs</v>
      </c>
      <c r="E819" s="4"/>
      <c r="F819" s="4"/>
      <c r="G819" s="181">
        <f>'RFM input'!I56</f>
        <v>0</v>
      </c>
      <c r="H819" s="102">
        <f t="shared" si="9"/>
        <v>0</v>
      </c>
      <c r="I819" s="102">
        <f t="shared" si="10"/>
        <v>0</v>
      </c>
      <c r="J819" s="102">
        <f t="shared" si="10"/>
        <v>0</v>
      </c>
      <c r="K819" s="102">
        <f>IF(COUNT($H819:J819)&gt;'RFM input'!$AA$7,0, J819+J871+J923)</f>
        <v>0</v>
      </c>
      <c r="L819" s="102">
        <f>IF(COUNT($H819:K819)&gt;'RFM input'!$AA$7,0, K819+K871+K923)</f>
        <v>0</v>
      </c>
      <c r="M819" s="102">
        <f>IF(COUNT($H819:L819)&gt;'RFM input'!$AA$7,0, L819+L871+L923)</f>
        <v>0</v>
      </c>
      <c r="N819" s="102">
        <f>IF(COUNT($H819:M819)&gt;'RFM input'!$AA$7,0, M819+M871+M923)</f>
        <v>0</v>
      </c>
      <c r="O819" s="102">
        <f>IF(COUNT($H819:N819)&gt;'RFM input'!$AA$7,0, N819+N871+N923)</f>
        <v>0</v>
      </c>
      <c r="P819" s="102">
        <f>IF(COUNT($H819:O819)&gt;'RFM input'!$AA$7,0, O819+O871+O923)</f>
        <v>0</v>
      </c>
      <c r="Q819" s="102">
        <f>IF(COUNT($H819:P819)&gt;'RFM input'!$AA$7,0, P819+P871+P923)</f>
        <v>0</v>
      </c>
      <c r="R819" s="102">
        <f>IF(COUNT($H819:Q819)&gt;'RFM input'!$AA$7,0, Q819+Q871+Q923)</f>
        <v>0</v>
      </c>
      <c r="S819" s="91"/>
      <c r="T819" s="91"/>
      <c r="U819" s="91"/>
      <c r="V819" s="91"/>
      <c r="W819" s="91"/>
      <c r="X819" s="91"/>
      <c r="Y819" s="91"/>
      <c r="Z819" s="91"/>
      <c r="AA819" s="249"/>
    </row>
    <row r="820" spans="1:27" collapsed="1">
      <c r="A820" s="4"/>
      <c r="B820" s="4"/>
      <c r="C820" s="36"/>
      <c r="D820" s="104"/>
      <c r="E820" s="4"/>
      <c r="F820" s="4"/>
      <c r="G820" s="188"/>
      <c r="H820" s="28"/>
      <c r="I820" s="28"/>
      <c r="J820" s="28"/>
      <c r="K820" s="28"/>
      <c r="L820" s="28"/>
      <c r="M820" s="28"/>
      <c r="N820" s="22"/>
      <c r="O820" s="22"/>
      <c r="P820" s="22"/>
      <c r="Q820" s="22"/>
      <c r="R820" s="22"/>
      <c r="S820" s="91"/>
      <c r="T820" s="91"/>
      <c r="U820" s="91"/>
      <c r="V820" s="91"/>
      <c r="W820" s="91"/>
      <c r="X820" s="91"/>
      <c r="Y820" s="91"/>
      <c r="Z820" s="91"/>
      <c r="AA820" s="249"/>
    </row>
    <row r="821" spans="1:27">
      <c r="A821" s="4"/>
      <c r="B821" s="4"/>
      <c r="C821" s="36" t="s">
        <v>26</v>
      </c>
      <c r="D821" s="4"/>
      <c r="E821" s="4"/>
      <c r="F821" s="4"/>
      <c r="G821" s="182">
        <f>SUM(G822:G871)</f>
        <v>0</v>
      </c>
      <c r="H821" s="28">
        <f t="shared" ref="H821:Q821" si="11">SUM(H822:H871)</f>
        <v>18.499512930571221</v>
      </c>
      <c r="I821" s="28">
        <f t="shared" si="11"/>
        <v>101.68551102114957</v>
      </c>
      <c r="J821" s="28">
        <f t="shared" si="11"/>
        <v>25.673197205312842</v>
      </c>
      <c r="K821" s="28">
        <f t="shared" si="11"/>
        <v>14.56065422580201</v>
      </c>
      <c r="L821" s="28">
        <f t="shared" si="11"/>
        <v>9.7043536677339421</v>
      </c>
      <c r="M821" s="28">
        <f t="shared" si="11"/>
        <v>0</v>
      </c>
      <c r="N821" s="28">
        <f t="shared" si="11"/>
        <v>0</v>
      </c>
      <c r="O821" s="28">
        <f t="shared" si="11"/>
        <v>0</v>
      </c>
      <c r="P821" s="28">
        <f t="shared" si="11"/>
        <v>0</v>
      </c>
      <c r="Q821" s="28">
        <f t="shared" si="11"/>
        <v>0</v>
      </c>
      <c r="R821" s="22"/>
      <c r="S821" s="91"/>
      <c r="T821" s="91"/>
      <c r="U821" s="91"/>
      <c r="V821" s="91"/>
      <c r="W821" s="91"/>
      <c r="X821" s="91"/>
      <c r="Y821" s="91"/>
      <c r="Z821" s="91"/>
      <c r="AA821" s="249"/>
    </row>
    <row r="822" spans="1:27" hidden="1" outlineLevel="1">
      <c r="A822" s="4"/>
      <c r="B822" s="4"/>
      <c r="C822" s="36"/>
      <c r="D822" s="217" t="str">
        <f>Asset1</f>
        <v xml:space="preserve">Pipelines </v>
      </c>
      <c r="E822" s="4"/>
      <c r="F822" s="4"/>
      <c r="G822" s="442">
        <f>'RFM input'!M7</f>
        <v>0</v>
      </c>
      <c r="H822" s="102">
        <f>H12*H$7</f>
        <v>2.9317473883675929</v>
      </c>
      <c r="I822" s="102">
        <f t="shared" ref="I822:Q822" si="12">I12*I$7</f>
        <v>46.192702655796488</v>
      </c>
      <c r="J822" s="102">
        <f t="shared" si="12"/>
        <v>16.530740034094816</v>
      </c>
      <c r="K822" s="102">
        <f t="shared" si="12"/>
        <v>9.5165903232061009</v>
      </c>
      <c r="L822" s="102">
        <f t="shared" si="12"/>
        <v>5.2269051737446315</v>
      </c>
      <c r="M822" s="102">
        <f t="shared" si="12"/>
        <v>0</v>
      </c>
      <c r="N822" s="102">
        <f t="shared" si="12"/>
        <v>0</v>
      </c>
      <c r="O822" s="102">
        <f t="shared" si="12"/>
        <v>0</v>
      </c>
      <c r="P822" s="102">
        <f t="shared" si="12"/>
        <v>0</v>
      </c>
      <c r="Q822" s="102">
        <f t="shared" si="12"/>
        <v>0</v>
      </c>
      <c r="R822" s="22"/>
      <c r="S822" s="91"/>
      <c r="T822" s="91"/>
      <c r="U822" s="91"/>
      <c r="V822" s="91"/>
      <c r="W822" s="91"/>
      <c r="X822" s="91"/>
      <c r="Y822" s="91"/>
      <c r="Z822" s="91"/>
      <c r="AA822" s="249"/>
    </row>
    <row r="823" spans="1:27" hidden="1" outlineLevel="1">
      <c r="A823" s="4"/>
      <c r="B823" s="4"/>
      <c r="C823" s="36"/>
      <c r="D823" s="217" t="str">
        <f>Asset2</f>
        <v xml:space="preserve">Compressors </v>
      </c>
      <c r="E823" s="4"/>
      <c r="F823" s="4"/>
      <c r="G823" s="442">
        <f>'RFM input'!M8</f>
        <v>0</v>
      </c>
      <c r="H823" s="102">
        <f t="shared" ref="H823:Q823" si="13">H13*H$7</f>
        <v>5.6423967922904268</v>
      </c>
      <c r="I823" s="102">
        <f t="shared" si="13"/>
        <v>39.20571531439807</v>
      </c>
      <c r="J823" s="102">
        <f t="shared" si="13"/>
        <v>2.2090014047235673</v>
      </c>
      <c r="K823" s="102">
        <f t="shared" si="13"/>
        <v>0.53574312702049676</v>
      </c>
      <c r="L823" s="102">
        <f t="shared" si="13"/>
        <v>0.47729463264197031</v>
      </c>
      <c r="M823" s="102">
        <f t="shared" si="13"/>
        <v>0</v>
      </c>
      <c r="N823" s="102">
        <f t="shared" si="13"/>
        <v>0</v>
      </c>
      <c r="O823" s="102">
        <f t="shared" si="13"/>
        <v>0</v>
      </c>
      <c r="P823" s="102">
        <f t="shared" si="13"/>
        <v>0</v>
      </c>
      <c r="Q823" s="102">
        <f t="shared" si="13"/>
        <v>0</v>
      </c>
      <c r="R823" s="22"/>
      <c r="S823" s="91"/>
      <c r="T823" s="91"/>
      <c r="U823" s="91"/>
      <c r="V823" s="91"/>
      <c r="W823" s="91"/>
      <c r="X823" s="91"/>
      <c r="Y823" s="91"/>
      <c r="Z823" s="91"/>
      <c r="AA823" s="249"/>
    </row>
    <row r="824" spans="1:27" hidden="1" outlineLevel="1">
      <c r="A824" s="4"/>
      <c r="B824" s="4"/>
      <c r="C824" s="36"/>
      <c r="D824" s="217" t="str">
        <f>Asset3</f>
        <v>City Gates &amp; Field Regulators</v>
      </c>
      <c r="E824" s="4"/>
      <c r="F824" s="4"/>
      <c r="G824" s="442">
        <f>'RFM input'!M9</f>
        <v>0</v>
      </c>
      <c r="H824" s="102">
        <f t="shared" ref="H824:Q824" si="14">H14*H$7</f>
        <v>5.672273059343417</v>
      </c>
      <c r="I824" s="102">
        <f t="shared" si="14"/>
        <v>9.3469986729793284</v>
      </c>
      <c r="J824" s="102">
        <f t="shared" si="14"/>
        <v>4.565561180327971</v>
      </c>
      <c r="K824" s="102">
        <f t="shared" si="14"/>
        <v>1.7099336677217818</v>
      </c>
      <c r="L824" s="102">
        <f t="shared" si="14"/>
        <v>0.55756661307912314</v>
      </c>
      <c r="M824" s="102">
        <f t="shared" si="14"/>
        <v>0</v>
      </c>
      <c r="N824" s="102">
        <f t="shared" si="14"/>
        <v>0</v>
      </c>
      <c r="O824" s="102">
        <f t="shared" si="14"/>
        <v>0</v>
      </c>
      <c r="P824" s="102">
        <f t="shared" si="14"/>
        <v>0</v>
      </c>
      <c r="Q824" s="102">
        <f t="shared" si="14"/>
        <v>0</v>
      </c>
      <c r="R824" s="22"/>
      <c r="S824" s="91"/>
      <c r="T824" s="91"/>
      <c r="U824" s="91"/>
      <c r="V824" s="91"/>
      <c r="W824" s="91"/>
      <c r="X824" s="91"/>
      <c r="Y824" s="91"/>
      <c r="Z824" s="91"/>
      <c r="AA824" s="249"/>
    </row>
    <row r="825" spans="1:27" hidden="1" outlineLevel="1">
      <c r="A825" s="4"/>
      <c r="B825" s="4"/>
      <c r="C825" s="36"/>
      <c r="D825" s="217" t="str">
        <f>Asset4</f>
        <v>Odourant Plants</v>
      </c>
      <c r="E825" s="4"/>
      <c r="F825" s="4"/>
      <c r="G825" s="442">
        <f>'RFM input'!M10</f>
        <v>0</v>
      </c>
      <c r="H825" s="102">
        <f t="shared" ref="H825:Q825" si="15">H15*H$7</f>
        <v>0</v>
      </c>
      <c r="I825" s="102">
        <f t="shared" si="15"/>
        <v>0</v>
      </c>
      <c r="J825" s="102">
        <f t="shared" si="15"/>
        <v>0</v>
      </c>
      <c r="K825" s="102">
        <f t="shared" si="15"/>
        <v>0</v>
      </c>
      <c r="L825" s="102">
        <f t="shared" si="15"/>
        <v>0</v>
      </c>
      <c r="M825" s="102">
        <f t="shared" si="15"/>
        <v>0</v>
      </c>
      <c r="N825" s="102">
        <f t="shared" si="15"/>
        <v>0</v>
      </c>
      <c r="O825" s="102">
        <f t="shared" si="15"/>
        <v>0</v>
      </c>
      <c r="P825" s="102">
        <f t="shared" si="15"/>
        <v>0</v>
      </c>
      <c r="Q825" s="102">
        <f t="shared" si="15"/>
        <v>0</v>
      </c>
      <c r="R825" s="22"/>
      <c r="S825" s="91"/>
      <c r="T825" s="91"/>
      <c r="U825" s="91"/>
      <c r="V825" s="91"/>
      <c r="W825" s="91"/>
      <c r="X825" s="91"/>
      <c r="Y825" s="91"/>
      <c r="Z825" s="91"/>
      <c r="AA825" s="249"/>
    </row>
    <row r="826" spans="1:27" hidden="1" outlineLevel="1">
      <c r="A826" s="4"/>
      <c r="B826" s="4"/>
      <c r="C826" s="36"/>
      <c r="D826" s="217" t="str">
        <f>Asset5</f>
        <v>Gas Quality</v>
      </c>
      <c r="E826" s="4"/>
      <c r="F826" s="4"/>
      <c r="G826" s="442">
        <f>'RFM input'!M11</f>
        <v>0</v>
      </c>
      <c r="H826" s="102">
        <f t="shared" ref="H826:Q826" si="16">H16*H$7</f>
        <v>0.23263966818553972</v>
      </c>
      <c r="I826" s="102">
        <f t="shared" si="16"/>
        <v>0.37349271599761202</v>
      </c>
      <c r="J826" s="102">
        <f t="shared" si="16"/>
        <v>0.10938476017345947</v>
      </c>
      <c r="K826" s="102">
        <f t="shared" si="16"/>
        <v>0.11228955039977476</v>
      </c>
      <c r="L826" s="102">
        <f t="shared" si="16"/>
        <v>0</v>
      </c>
      <c r="M826" s="102">
        <f t="shared" si="16"/>
        <v>0</v>
      </c>
      <c r="N826" s="102">
        <f t="shared" si="16"/>
        <v>0</v>
      </c>
      <c r="O826" s="102">
        <f t="shared" si="16"/>
        <v>0</v>
      </c>
      <c r="P826" s="102">
        <f t="shared" si="16"/>
        <v>0</v>
      </c>
      <c r="Q826" s="102">
        <f t="shared" si="16"/>
        <v>0</v>
      </c>
      <c r="R826" s="22"/>
      <c r="S826" s="91"/>
      <c r="T826" s="91"/>
      <c r="U826" s="91"/>
      <c r="V826" s="91"/>
      <c r="W826" s="91"/>
      <c r="X826" s="91"/>
      <c r="Y826" s="91"/>
      <c r="Z826" s="91"/>
      <c r="AA826" s="249"/>
    </row>
    <row r="827" spans="1:27" hidden="1" outlineLevel="1">
      <c r="A827" s="4"/>
      <c r="B827" s="4"/>
      <c r="C827" s="36"/>
      <c r="D827" s="217" t="str">
        <f>Asset6</f>
        <v xml:space="preserve">Other </v>
      </c>
      <c r="E827" s="4"/>
      <c r="F827" s="4"/>
      <c r="G827" s="442">
        <f>'RFM input'!M12</f>
        <v>0</v>
      </c>
      <c r="H827" s="102">
        <f t="shared" ref="H827:Q827" si="17">H17*H$7</f>
        <v>-0.65664275644034586</v>
      </c>
      <c r="I827" s="102">
        <f t="shared" si="17"/>
        <v>0.63861687575441384</v>
      </c>
      <c r="J827" s="102">
        <f t="shared" si="17"/>
        <v>1.7546866726176888</v>
      </c>
      <c r="K827" s="102">
        <f t="shared" si="17"/>
        <v>2.4840950953472491</v>
      </c>
      <c r="L827" s="102">
        <f t="shared" si="17"/>
        <v>3.4078132772681498</v>
      </c>
      <c r="M827" s="102">
        <f t="shared" si="17"/>
        <v>0</v>
      </c>
      <c r="N827" s="102">
        <f t="shared" si="17"/>
        <v>0</v>
      </c>
      <c r="O827" s="102">
        <f t="shared" si="17"/>
        <v>0</v>
      </c>
      <c r="P827" s="102">
        <f t="shared" si="17"/>
        <v>0</v>
      </c>
      <c r="Q827" s="102">
        <f t="shared" si="17"/>
        <v>0</v>
      </c>
      <c r="R827" s="22"/>
      <c r="S827" s="91"/>
      <c r="T827" s="91"/>
      <c r="U827" s="91"/>
      <c r="V827" s="91"/>
      <c r="W827" s="91"/>
      <c r="X827" s="91"/>
      <c r="Y827" s="91"/>
      <c r="Z827" s="91"/>
      <c r="AA827" s="249"/>
    </row>
    <row r="828" spans="1:27" hidden="1" outlineLevel="1">
      <c r="A828" s="4"/>
      <c r="B828" s="4"/>
      <c r="C828" s="36"/>
      <c r="D828" s="217" t="str">
        <f>Asset7</f>
        <v>General Building</v>
      </c>
      <c r="E828" s="4"/>
      <c r="F828" s="4"/>
      <c r="G828" s="442">
        <f>'RFM input'!M13</f>
        <v>0</v>
      </c>
      <c r="H828" s="102">
        <f t="shared" ref="H828:Q828" si="18">H18*H$7</f>
        <v>4.6770987788245906</v>
      </c>
      <c r="I828" s="102">
        <f t="shared" si="18"/>
        <v>5.9279847862236563</v>
      </c>
      <c r="J828" s="102">
        <f t="shared" si="18"/>
        <v>0.22945329061906214</v>
      </c>
      <c r="K828" s="102">
        <f t="shared" si="18"/>
        <v>0.20200246210660777</v>
      </c>
      <c r="L828" s="102">
        <f t="shared" si="18"/>
        <v>3.477397100006744E-2</v>
      </c>
      <c r="M828" s="102">
        <f t="shared" si="18"/>
        <v>0</v>
      </c>
      <c r="N828" s="102">
        <f t="shared" si="18"/>
        <v>0</v>
      </c>
      <c r="O828" s="102">
        <f t="shared" si="18"/>
        <v>0</v>
      </c>
      <c r="P828" s="102">
        <f t="shared" si="18"/>
        <v>0</v>
      </c>
      <c r="Q828" s="102">
        <f t="shared" si="18"/>
        <v>0</v>
      </c>
      <c r="R828" s="22"/>
      <c r="S828" s="91"/>
      <c r="T828" s="91"/>
      <c r="U828" s="91"/>
      <c r="V828" s="91"/>
      <c r="W828" s="91"/>
      <c r="X828" s="91"/>
      <c r="Y828" s="91"/>
      <c r="Z828" s="91"/>
      <c r="AA828" s="249"/>
    </row>
    <row r="829" spans="1:27" hidden="1" outlineLevel="1">
      <c r="A829" s="4"/>
      <c r="B829" s="4"/>
      <c r="C829" s="36"/>
      <c r="D829" s="217" t="str">
        <f>Asset8</f>
        <v>General Land</v>
      </c>
      <c r="E829" s="4"/>
      <c r="F829" s="4"/>
      <c r="G829" s="442">
        <f>'RFM input'!M14</f>
        <v>0</v>
      </c>
      <c r="H829" s="102">
        <f t="shared" ref="H829:Q829" si="19">H19*H$7</f>
        <v>0</v>
      </c>
      <c r="I829" s="102">
        <f t="shared" si="19"/>
        <v>0</v>
      </c>
      <c r="J829" s="102">
        <f t="shared" si="19"/>
        <v>0.27436986275627634</v>
      </c>
      <c r="K829" s="102">
        <f t="shared" si="19"/>
        <v>0</v>
      </c>
      <c r="L829" s="102">
        <f t="shared" si="19"/>
        <v>0</v>
      </c>
      <c r="M829" s="102">
        <f t="shared" si="19"/>
        <v>0</v>
      </c>
      <c r="N829" s="102">
        <f t="shared" si="19"/>
        <v>0</v>
      </c>
      <c r="O829" s="102">
        <f t="shared" si="19"/>
        <v>0</v>
      </c>
      <c r="P829" s="102">
        <f t="shared" si="19"/>
        <v>0</v>
      </c>
      <c r="Q829" s="102">
        <f t="shared" si="19"/>
        <v>0</v>
      </c>
      <c r="R829" s="22"/>
      <c r="S829" s="91"/>
      <c r="T829" s="91"/>
      <c r="U829" s="91"/>
      <c r="V829" s="91"/>
      <c r="W829" s="91"/>
      <c r="X829" s="91"/>
      <c r="Y829" s="91"/>
      <c r="Z829" s="91"/>
      <c r="AA829" s="249"/>
    </row>
    <row r="830" spans="1:27" hidden="1" outlineLevel="1">
      <c r="A830" s="4"/>
      <c r="B830" s="4"/>
      <c r="C830" s="36"/>
      <c r="D830" s="217">
        <f>Asset9</f>
        <v>0</v>
      </c>
      <c r="E830" s="4"/>
      <c r="F830" s="4"/>
      <c r="G830" s="442">
        <f>'RFM input'!M15</f>
        <v>0</v>
      </c>
      <c r="H830" s="102">
        <f t="shared" ref="H830:Q830" si="20">H20*H$7</f>
        <v>0</v>
      </c>
      <c r="I830" s="102">
        <f t="shared" si="20"/>
        <v>0</v>
      </c>
      <c r="J830" s="102">
        <f t="shared" si="20"/>
        <v>0</v>
      </c>
      <c r="K830" s="102">
        <f t="shared" si="20"/>
        <v>0</v>
      </c>
      <c r="L830" s="102">
        <f t="shared" si="20"/>
        <v>0</v>
      </c>
      <c r="M830" s="102">
        <f t="shared" si="20"/>
        <v>0</v>
      </c>
      <c r="N830" s="102">
        <f t="shared" si="20"/>
        <v>0</v>
      </c>
      <c r="O830" s="102">
        <f t="shared" si="20"/>
        <v>0</v>
      </c>
      <c r="P830" s="102">
        <f t="shared" si="20"/>
        <v>0</v>
      </c>
      <c r="Q830" s="102">
        <f t="shared" si="20"/>
        <v>0</v>
      </c>
      <c r="R830" s="22"/>
      <c r="S830" s="91"/>
      <c r="T830" s="91"/>
      <c r="U830" s="91"/>
      <c r="V830" s="91"/>
      <c r="W830" s="91"/>
      <c r="X830" s="91"/>
      <c r="Y830" s="91"/>
      <c r="Z830" s="91"/>
      <c r="AA830" s="249"/>
    </row>
    <row r="831" spans="1:27" hidden="1" outlineLevel="1">
      <c r="A831" s="4"/>
      <c r="B831" s="4"/>
      <c r="C831" s="36"/>
      <c r="D831" s="217">
        <f>Asset10</f>
        <v>0</v>
      </c>
      <c r="E831" s="4"/>
      <c r="F831" s="4"/>
      <c r="G831" s="442">
        <f>'RFM input'!M16</f>
        <v>0</v>
      </c>
      <c r="H831" s="102">
        <f t="shared" ref="H831:Q831" si="21">H21*H$7</f>
        <v>0</v>
      </c>
      <c r="I831" s="102">
        <f t="shared" si="21"/>
        <v>0</v>
      </c>
      <c r="J831" s="102">
        <f t="shared" si="21"/>
        <v>0</v>
      </c>
      <c r="K831" s="102">
        <f t="shared" si="21"/>
        <v>0</v>
      </c>
      <c r="L831" s="102">
        <f t="shared" si="21"/>
        <v>0</v>
      </c>
      <c r="M831" s="102">
        <f t="shared" si="21"/>
        <v>0</v>
      </c>
      <c r="N831" s="102">
        <f t="shared" si="21"/>
        <v>0</v>
      </c>
      <c r="O831" s="102">
        <f t="shared" si="21"/>
        <v>0</v>
      </c>
      <c r="P831" s="102">
        <f t="shared" si="21"/>
        <v>0</v>
      </c>
      <c r="Q831" s="102">
        <f t="shared" si="21"/>
        <v>0</v>
      </c>
      <c r="R831" s="22"/>
      <c r="S831" s="91"/>
      <c r="T831" s="91"/>
      <c r="U831" s="91"/>
      <c r="V831" s="91"/>
      <c r="W831" s="91"/>
      <c r="X831" s="91"/>
      <c r="Y831" s="91"/>
      <c r="Z831" s="91"/>
      <c r="AA831" s="249"/>
    </row>
    <row r="832" spans="1:27" hidden="1" outlineLevel="1">
      <c r="A832" s="4"/>
      <c r="B832" s="4"/>
      <c r="C832" s="36"/>
      <c r="D832" s="217">
        <f>Asset11</f>
        <v>0</v>
      </c>
      <c r="E832" s="4"/>
      <c r="F832" s="4"/>
      <c r="G832" s="442">
        <f>'RFM input'!M17</f>
        <v>0</v>
      </c>
      <c r="H832" s="102">
        <f t="shared" ref="H832:Q832" si="22">H22*H$7</f>
        <v>0</v>
      </c>
      <c r="I832" s="102">
        <f t="shared" si="22"/>
        <v>0</v>
      </c>
      <c r="J832" s="102">
        <f t="shared" si="22"/>
        <v>0</v>
      </c>
      <c r="K832" s="102">
        <f t="shared" si="22"/>
        <v>0</v>
      </c>
      <c r="L832" s="102">
        <f t="shared" si="22"/>
        <v>0</v>
      </c>
      <c r="M832" s="102">
        <f t="shared" si="22"/>
        <v>0</v>
      </c>
      <c r="N832" s="102">
        <f t="shared" si="22"/>
        <v>0</v>
      </c>
      <c r="O832" s="102">
        <f t="shared" si="22"/>
        <v>0</v>
      </c>
      <c r="P832" s="102">
        <f t="shared" si="22"/>
        <v>0</v>
      </c>
      <c r="Q832" s="102">
        <f t="shared" si="22"/>
        <v>0</v>
      </c>
      <c r="R832" s="22"/>
      <c r="S832" s="91"/>
      <c r="T832" s="91"/>
      <c r="U832" s="91"/>
      <c r="V832" s="91"/>
      <c r="W832" s="91"/>
      <c r="X832" s="91"/>
      <c r="Y832" s="91"/>
      <c r="Z832" s="91"/>
      <c r="AA832" s="249"/>
    </row>
    <row r="833" spans="1:27" hidden="1" outlineLevel="1">
      <c r="A833" s="4"/>
      <c r="B833" s="4"/>
      <c r="C833" s="36"/>
      <c r="D833" s="217">
        <f>Asset12</f>
        <v>0</v>
      </c>
      <c r="E833" s="4"/>
      <c r="F833" s="4"/>
      <c r="G833" s="442">
        <f>'RFM input'!M18</f>
        <v>0</v>
      </c>
      <c r="H833" s="102">
        <f t="shared" ref="H833:Q833" si="23">H23*H$7</f>
        <v>0</v>
      </c>
      <c r="I833" s="102">
        <f t="shared" si="23"/>
        <v>0</v>
      </c>
      <c r="J833" s="102">
        <f t="shared" si="23"/>
        <v>0</v>
      </c>
      <c r="K833" s="102">
        <f t="shared" si="23"/>
        <v>0</v>
      </c>
      <c r="L833" s="102">
        <f t="shared" si="23"/>
        <v>0</v>
      </c>
      <c r="M833" s="102">
        <f t="shared" si="23"/>
        <v>0</v>
      </c>
      <c r="N833" s="102">
        <f t="shared" si="23"/>
        <v>0</v>
      </c>
      <c r="O833" s="102">
        <f t="shared" si="23"/>
        <v>0</v>
      </c>
      <c r="P833" s="102">
        <f t="shared" si="23"/>
        <v>0</v>
      </c>
      <c r="Q833" s="102">
        <f t="shared" si="23"/>
        <v>0</v>
      </c>
      <c r="R833" s="22"/>
      <c r="S833" s="91"/>
      <c r="T833" s="91"/>
      <c r="U833" s="91"/>
      <c r="V833" s="91"/>
      <c r="W833" s="91"/>
      <c r="X833" s="91"/>
      <c r="Y833" s="91"/>
      <c r="Z833" s="91"/>
      <c r="AA833" s="249"/>
    </row>
    <row r="834" spans="1:27" hidden="1" outlineLevel="1">
      <c r="A834" s="4"/>
      <c r="B834" s="4"/>
      <c r="C834" s="36"/>
      <c r="D834" s="217">
        <f>Asset13</f>
        <v>0</v>
      </c>
      <c r="E834" s="4"/>
      <c r="F834" s="4"/>
      <c r="G834" s="442">
        <f>'RFM input'!M19</f>
        <v>0</v>
      </c>
      <c r="H834" s="102">
        <f t="shared" ref="H834:Q834" si="24">H24*H$7</f>
        <v>0</v>
      </c>
      <c r="I834" s="102">
        <f t="shared" si="24"/>
        <v>0</v>
      </c>
      <c r="J834" s="102">
        <f t="shared" si="24"/>
        <v>0</v>
      </c>
      <c r="K834" s="102">
        <f t="shared" si="24"/>
        <v>0</v>
      </c>
      <c r="L834" s="102">
        <f t="shared" si="24"/>
        <v>0</v>
      </c>
      <c r="M834" s="102">
        <f t="shared" si="24"/>
        <v>0</v>
      </c>
      <c r="N834" s="102">
        <f t="shared" si="24"/>
        <v>0</v>
      </c>
      <c r="O834" s="102">
        <f t="shared" si="24"/>
        <v>0</v>
      </c>
      <c r="P834" s="102">
        <f t="shared" si="24"/>
        <v>0</v>
      </c>
      <c r="Q834" s="102">
        <f t="shared" si="24"/>
        <v>0</v>
      </c>
      <c r="R834" s="22"/>
      <c r="S834" s="91"/>
      <c r="T834" s="91"/>
      <c r="U834" s="91"/>
      <c r="V834" s="91"/>
      <c r="W834" s="91"/>
      <c r="X834" s="91"/>
      <c r="Y834" s="91"/>
      <c r="Z834" s="91"/>
      <c r="AA834" s="249"/>
    </row>
    <row r="835" spans="1:27" hidden="1" outlineLevel="1">
      <c r="A835" s="4"/>
      <c r="B835" s="4"/>
      <c r="C835" s="36"/>
      <c r="D835" s="217">
        <f>Asset14</f>
        <v>0</v>
      </c>
      <c r="E835" s="4"/>
      <c r="F835" s="4"/>
      <c r="G835" s="442">
        <f>'RFM input'!M20</f>
        <v>0</v>
      </c>
      <c r="H835" s="102">
        <f t="shared" ref="H835:Q835" si="25">H25*H$7</f>
        <v>0</v>
      </c>
      <c r="I835" s="102">
        <f t="shared" si="25"/>
        <v>0</v>
      </c>
      <c r="J835" s="102">
        <f t="shared" si="25"/>
        <v>0</v>
      </c>
      <c r="K835" s="102">
        <f t="shared" si="25"/>
        <v>0</v>
      </c>
      <c r="L835" s="102">
        <f t="shared" si="25"/>
        <v>0</v>
      </c>
      <c r="M835" s="102">
        <f t="shared" si="25"/>
        <v>0</v>
      </c>
      <c r="N835" s="102">
        <f t="shared" si="25"/>
        <v>0</v>
      </c>
      <c r="O835" s="102">
        <f t="shared" si="25"/>
        <v>0</v>
      </c>
      <c r="P835" s="102">
        <f t="shared" si="25"/>
        <v>0</v>
      </c>
      <c r="Q835" s="102">
        <f t="shared" si="25"/>
        <v>0</v>
      </c>
      <c r="R835" s="22"/>
      <c r="S835" s="91"/>
      <c r="T835" s="91"/>
      <c r="U835" s="91"/>
      <c r="V835" s="91"/>
      <c r="W835" s="91"/>
      <c r="X835" s="91"/>
      <c r="Y835" s="91"/>
      <c r="Z835" s="91"/>
      <c r="AA835" s="249"/>
    </row>
    <row r="836" spans="1:27" hidden="1" outlineLevel="1">
      <c r="A836" s="4"/>
      <c r="B836" s="4"/>
      <c r="C836" s="36"/>
      <c r="D836" s="217">
        <f>Asset15</f>
        <v>0</v>
      </c>
      <c r="E836" s="4"/>
      <c r="F836" s="4"/>
      <c r="G836" s="442">
        <f>'RFM input'!M21</f>
        <v>0</v>
      </c>
      <c r="H836" s="102">
        <f t="shared" ref="H836:Q836" si="26">H26*H$7</f>
        <v>0</v>
      </c>
      <c r="I836" s="102">
        <f t="shared" si="26"/>
        <v>0</v>
      </c>
      <c r="J836" s="102">
        <f t="shared" si="26"/>
        <v>0</v>
      </c>
      <c r="K836" s="102">
        <f t="shared" si="26"/>
        <v>0</v>
      </c>
      <c r="L836" s="102">
        <f t="shared" si="26"/>
        <v>0</v>
      </c>
      <c r="M836" s="102">
        <f t="shared" si="26"/>
        <v>0</v>
      </c>
      <c r="N836" s="102">
        <f t="shared" si="26"/>
        <v>0</v>
      </c>
      <c r="O836" s="102">
        <f t="shared" si="26"/>
        <v>0</v>
      </c>
      <c r="P836" s="102">
        <f t="shared" si="26"/>
        <v>0</v>
      </c>
      <c r="Q836" s="102">
        <f t="shared" si="26"/>
        <v>0</v>
      </c>
      <c r="R836" s="22"/>
      <c r="S836" s="91"/>
      <c r="T836" s="91"/>
      <c r="U836" s="91"/>
      <c r="V836" s="91"/>
      <c r="W836" s="91"/>
      <c r="X836" s="91"/>
      <c r="Y836" s="91"/>
      <c r="Z836" s="91"/>
      <c r="AA836" s="249"/>
    </row>
    <row r="837" spans="1:27" hidden="1" outlineLevel="1">
      <c r="A837" s="4"/>
      <c r="B837" s="4"/>
      <c r="C837" s="36"/>
      <c r="D837" s="217">
        <f>Asset16</f>
        <v>0</v>
      </c>
      <c r="E837" s="4"/>
      <c r="F837" s="4"/>
      <c r="G837" s="442">
        <f>'RFM input'!M22</f>
        <v>0</v>
      </c>
      <c r="H837" s="102">
        <f t="shared" ref="H837:Q837" si="27">H27*H$7</f>
        <v>0</v>
      </c>
      <c r="I837" s="102">
        <f t="shared" si="27"/>
        <v>0</v>
      </c>
      <c r="J837" s="102">
        <f t="shared" si="27"/>
        <v>0</v>
      </c>
      <c r="K837" s="102">
        <f t="shared" si="27"/>
        <v>0</v>
      </c>
      <c r="L837" s="102">
        <f t="shared" si="27"/>
        <v>0</v>
      </c>
      <c r="M837" s="102">
        <f t="shared" si="27"/>
        <v>0</v>
      </c>
      <c r="N837" s="102">
        <f t="shared" si="27"/>
        <v>0</v>
      </c>
      <c r="O837" s="102">
        <f t="shared" si="27"/>
        <v>0</v>
      </c>
      <c r="P837" s="102">
        <f t="shared" si="27"/>
        <v>0</v>
      </c>
      <c r="Q837" s="102">
        <f t="shared" si="27"/>
        <v>0</v>
      </c>
      <c r="R837" s="22"/>
      <c r="S837" s="91"/>
      <c r="T837" s="91"/>
      <c r="U837" s="91"/>
      <c r="V837" s="91"/>
      <c r="W837" s="91"/>
      <c r="X837" s="91"/>
      <c r="Y837" s="91"/>
      <c r="Z837" s="91"/>
      <c r="AA837" s="249"/>
    </row>
    <row r="838" spans="1:27" hidden="1" outlineLevel="1">
      <c r="A838" s="4"/>
      <c r="B838" s="4"/>
      <c r="C838" s="36"/>
      <c r="D838" s="217">
        <f>Asset17</f>
        <v>0</v>
      </c>
      <c r="E838" s="4"/>
      <c r="F838" s="4"/>
      <c r="G838" s="442">
        <f>'RFM input'!M23</f>
        <v>0</v>
      </c>
      <c r="H838" s="102">
        <f t="shared" ref="H838:Q838" si="28">H28*H$7</f>
        <v>0</v>
      </c>
      <c r="I838" s="102">
        <f t="shared" si="28"/>
        <v>0</v>
      </c>
      <c r="J838" s="102">
        <f t="shared" si="28"/>
        <v>0</v>
      </c>
      <c r="K838" s="102">
        <f t="shared" si="28"/>
        <v>0</v>
      </c>
      <c r="L838" s="102">
        <f t="shared" si="28"/>
        <v>0</v>
      </c>
      <c r="M838" s="102">
        <f t="shared" si="28"/>
        <v>0</v>
      </c>
      <c r="N838" s="102">
        <f t="shared" si="28"/>
        <v>0</v>
      </c>
      <c r="O838" s="102">
        <f t="shared" si="28"/>
        <v>0</v>
      </c>
      <c r="P838" s="102">
        <f t="shared" si="28"/>
        <v>0</v>
      </c>
      <c r="Q838" s="102">
        <f t="shared" si="28"/>
        <v>0</v>
      </c>
      <c r="R838" s="22"/>
      <c r="S838" s="91"/>
      <c r="T838" s="91"/>
      <c r="U838" s="91"/>
      <c r="V838" s="91"/>
      <c r="W838" s="91"/>
      <c r="X838" s="91"/>
      <c r="Y838" s="91"/>
      <c r="Z838" s="91"/>
      <c r="AA838" s="249"/>
    </row>
    <row r="839" spans="1:27" hidden="1" outlineLevel="1">
      <c r="A839" s="4"/>
      <c r="B839" s="4"/>
      <c r="C839" s="36"/>
      <c r="D839" s="217">
        <f>Asset18</f>
        <v>0</v>
      </c>
      <c r="E839" s="4"/>
      <c r="F839" s="4"/>
      <c r="G839" s="442">
        <f>'RFM input'!M24</f>
        <v>0</v>
      </c>
      <c r="H839" s="102">
        <f t="shared" ref="H839:Q839" si="29">H29*H$7</f>
        <v>0</v>
      </c>
      <c r="I839" s="102">
        <f t="shared" si="29"/>
        <v>0</v>
      </c>
      <c r="J839" s="102">
        <f t="shared" si="29"/>
        <v>0</v>
      </c>
      <c r="K839" s="102">
        <f t="shared" si="29"/>
        <v>0</v>
      </c>
      <c r="L839" s="102">
        <f t="shared" si="29"/>
        <v>0</v>
      </c>
      <c r="M839" s="102">
        <f t="shared" si="29"/>
        <v>0</v>
      </c>
      <c r="N839" s="102">
        <f t="shared" si="29"/>
        <v>0</v>
      </c>
      <c r="O839" s="102">
        <f t="shared" si="29"/>
        <v>0</v>
      </c>
      <c r="P839" s="102">
        <f t="shared" si="29"/>
        <v>0</v>
      </c>
      <c r="Q839" s="102">
        <f t="shared" si="29"/>
        <v>0</v>
      </c>
      <c r="R839" s="22"/>
      <c r="S839" s="91"/>
      <c r="T839" s="91"/>
      <c r="U839" s="91"/>
      <c r="V839" s="91"/>
      <c r="W839" s="91"/>
      <c r="X839" s="91"/>
      <c r="Y839" s="91"/>
      <c r="Z839" s="91"/>
      <c r="AA839" s="249"/>
    </row>
    <row r="840" spans="1:27" hidden="1" outlineLevel="1">
      <c r="A840" s="4"/>
      <c r="B840" s="4"/>
      <c r="C840" s="36"/>
      <c r="D840" s="217">
        <f>Asset19</f>
        <v>0</v>
      </c>
      <c r="E840" s="4"/>
      <c r="F840" s="4"/>
      <c r="G840" s="442">
        <f>'RFM input'!M25</f>
        <v>0</v>
      </c>
      <c r="H840" s="102">
        <f t="shared" ref="H840:Q840" si="30">H30*H$7</f>
        <v>0</v>
      </c>
      <c r="I840" s="102">
        <f t="shared" si="30"/>
        <v>0</v>
      </c>
      <c r="J840" s="102">
        <f t="shared" si="30"/>
        <v>0</v>
      </c>
      <c r="K840" s="102">
        <f t="shared" si="30"/>
        <v>0</v>
      </c>
      <c r="L840" s="102">
        <f t="shared" si="30"/>
        <v>0</v>
      </c>
      <c r="M840" s="102">
        <f t="shared" si="30"/>
        <v>0</v>
      </c>
      <c r="N840" s="102">
        <f t="shared" si="30"/>
        <v>0</v>
      </c>
      <c r="O840" s="102">
        <f t="shared" si="30"/>
        <v>0</v>
      </c>
      <c r="P840" s="102">
        <f t="shared" si="30"/>
        <v>0</v>
      </c>
      <c r="Q840" s="102">
        <f t="shared" si="30"/>
        <v>0</v>
      </c>
      <c r="R840" s="22"/>
      <c r="S840" s="91"/>
      <c r="T840" s="91"/>
      <c r="U840" s="91"/>
      <c r="V840" s="91"/>
      <c r="W840" s="91"/>
      <c r="X840" s="91"/>
      <c r="Y840" s="91"/>
      <c r="Z840" s="91"/>
      <c r="AA840" s="249"/>
    </row>
    <row r="841" spans="1:27" hidden="1" outlineLevel="1">
      <c r="A841" s="4"/>
      <c r="B841" s="4"/>
      <c r="C841" s="36"/>
      <c r="D841" s="217">
        <f>Asset20</f>
        <v>0</v>
      </c>
      <c r="E841" s="4"/>
      <c r="F841" s="4"/>
      <c r="G841" s="442">
        <f>'RFM input'!M26</f>
        <v>0</v>
      </c>
      <c r="H841" s="102">
        <f t="shared" ref="H841:Q841" si="31">H31*H$7</f>
        <v>0</v>
      </c>
      <c r="I841" s="102">
        <f t="shared" si="31"/>
        <v>0</v>
      </c>
      <c r="J841" s="102">
        <f t="shared" si="31"/>
        <v>0</v>
      </c>
      <c r="K841" s="102">
        <f t="shared" si="31"/>
        <v>0</v>
      </c>
      <c r="L841" s="102">
        <f t="shared" si="31"/>
        <v>0</v>
      </c>
      <c r="M841" s="102">
        <f t="shared" si="31"/>
        <v>0</v>
      </c>
      <c r="N841" s="102">
        <f t="shared" si="31"/>
        <v>0</v>
      </c>
      <c r="O841" s="102">
        <f t="shared" si="31"/>
        <v>0</v>
      </c>
      <c r="P841" s="102">
        <f t="shared" si="31"/>
        <v>0</v>
      </c>
      <c r="Q841" s="102">
        <f t="shared" si="31"/>
        <v>0</v>
      </c>
      <c r="R841" s="22"/>
      <c r="S841" s="91"/>
      <c r="T841" s="91"/>
      <c r="U841" s="91"/>
      <c r="V841" s="91"/>
      <c r="W841" s="91"/>
      <c r="X841" s="91"/>
      <c r="Y841" s="91"/>
      <c r="Z841" s="91"/>
      <c r="AA841" s="249"/>
    </row>
    <row r="842" spans="1:27" hidden="1" outlineLevel="1">
      <c r="A842" s="4"/>
      <c r="B842" s="4"/>
      <c r="C842" s="36"/>
      <c r="D842" s="217">
        <f>Asset21</f>
        <v>0</v>
      </c>
      <c r="E842" s="4"/>
      <c r="F842" s="4"/>
      <c r="G842" s="442">
        <f>'RFM input'!M27</f>
        <v>0</v>
      </c>
      <c r="H842" s="102">
        <f t="shared" ref="H842:Q842" si="32">H32*H$7</f>
        <v>0</v>
      </c>
      <c r="I842" s="102">
        <f t="shared" si="32"/>
        <v>0</v>
      </c>
      <c r="J842" s="102">
        <f t="shared" si="32"/>
        <v>0</v>
      </c>
      <c r="K842" s="102">
        <f t="shared" si="32"/>
        <v>0</v>
      </c>
      <c r="L842" s="102">
        <f t="shared" si="32"/>
        <v>0</v>
      </c>
      <c r="M842" s="102">
        <f t="shared" si="32"/>
        <v>0</v>
      </c>
      <c r="N842" s="102">
        <f t="shared" si="32"/>
        <v>0</v>
      </c>
      <c r="O842" s="102">
        <f t="shared" si="32"/>
        <v>0</v>
      </c>
      <c r="P842" s="102">
        <f t="shared" si="32"/>
        <v>0</v>
      </c>
      <c r="Q842" s="102">
        <f t="shared" si="32"/>
        <v>0</v>
      </c>
      <c r="R842" s="22"/>
      <c r="S842" s="91"/>
      <c r="T842" s="91"/>
      <c r="U842" s="91"/>
      <c r="V842" s="91"/>
      <c r="W842" s="91"/>
      <c r="X842" s="91"/>
      <c r="Y842" s="91"/>
      <c r="Z842" s="91"/>
      <c r="AA842" s="249"/>
    </row>
    <row r="843" spans="1:27" hidden="1" outlineLevel="1">
      <c r="A843" s="4"/>
      <c r="B843" s="4"/>
      <c r="C843" s="36"/>
      <c r="D843" s="217">
        <f>Asset22</f>
        <v>0</v>
      </c>
      <c r="E843" s="4"/>
      <c r="F843" s="4"/>
      <c r="G843" s="442">
        <f>'RFM input'!M28</f>
        <v>0</v>
      </c>
      <c r="H843" s="102">
        <f t="shared" ref="H843:Q843" si="33">H33*H$7</f>
        <v>0</v>
      </c>
      <c r="I843" s="102">
        <f t="shared" si="33"/>
        <v>0</v>
      </c>
      <c r="J843" s="102">
        <f t="shared" si="33"/>
        <v>0</v>
      </c>
      <c r="K843" s="102">
        <f t="shared" si="33"/>
        <v>0</v>
      </c>
      <c r="L843" s="102">
        <f t="shared" si="33"/>
        <v>0</v>
      </c>
      <c r="M843" s="102">
        <f t="shared" si="33"/>
        <v>0</v>
      </c>
      <c r="N843" s="102">
        <f t="shared" si="33"/>
        <v>0</v>
      </c>
      <c r="O843" s="102">
        <f t="shared" si="33"/>
        <v>0</v>
      </c>
      <c r="P843" s="102">
        <f t="shared" si="33"/>
        <v>0</v>
      </c>
      <c r="Q843" s="102">
        <f t="shared" si="33"/>
        <v>0</v>
      </c>
      <c r="R843" s="22"/>
      <c r="S843" s="91"/>
      <c r="T843" s="91"/>
      <c r="U843" s="91"/>
      <c r="V843" s="91"/>
      <c r="W843" s="91"/>
      <c r="X843" s="91"/>
      <c r="Y843" s="91"/>
      <c r="Z843" s="91"/>
      <c r="AA843" s="249"/>
    </row>
    <row r="844" spans="1:27" hidden="1" outlineLevel="1">
      <c r="A844" s="4"/>
      <c r="B844" s="4"/>
      <c r="C844" s="36"/>
      <c r="D844" s="217">
        <f>Asset23</f>
        <v>0</v>
      </c>
      <c r="E844" s="4"/>
      <c r="F844" s="4"/>
      <c r="G844" s="442">
        <f>'RFM input'!M29</f>
        <v>0</v>
      </c>
      <c r="H844" s="102">
        <f t="shared" ref="H844:Q844" si="34">H34*H$7</f>
        <v>0</v>
      </c>
      <c r="I844" s="102">
        <f t="shared" si="34"/>
        <v>0</v>
      </c>
      <c r="J844" s="102">
        <f t="shared" si="34"/>
        <v>0</v>
      </c>
      <c r="K844" s="102">
        <f t="shared" si="34"/>
        <v>0</v>
      </c>
      <c r="L844" s="102">
        <f t="shared" si="34"/>
        <v>0</v>
      </c>
      <c r="M844" s="102">
        <f t="shared" si="34"/>
        <v>0</v>
      </c>
      <c r="N844" s="102">
        <f t="shared" si="34"/>
        <v>0</v>
      </c>
      <c r="O844" s="102">
        <f t="shared" si="34"/>
        <v>0</v>
      </c>
      <c r="P844" s="102">
        <f t="shared" si="34"/>
        <v>0</v>
      </c>
      <c r="Q844" s="102">
        <f t="shared" si="34"/>
        <v>0</v>
      </c>
      <c r="R844" s="22"/>
      <c r="S844" s="91"/>
      <c r="T844" s="91"/>
      <c r="U844" s="91"/>
      <c r="V844" s="91"/>
      <c r="W844" s="91"/>
      <c r="X844" s="91"/>
      <c r="Y844" s="91"/>
      <c r="Z844" s="91"/>
      <c r="AA844" s="249"/>
    </row>
    <row r="845" spans="1:27" hidden="1" outlineLevel="1">
      <c r="A845" s="4"/>
      <c r="B845" s="4"/>
      <c r="C845" s="36"/>
      <c r="D845" s="217">
        <f>Asset24</f>
        <v>0</v>
      </c>
      <c r="E845" s="4"/>
      <c r="F845" s="4"/>
      <c r="G845" s="442">
        <f>'RFM input'!M30</f>
        <v>0</v>
      </c>
      <c r="H845" s="102">
        <f t="shared" ref="H845:Q845" si="35">H35*H$7</f>
        <v>0</v>
      </c>
      <c r="I845" s="102">
        <f t="shared" si="35"/>
        <v>0</v>
      </c>
      <c r="J845" s="102">
        <f t="shared" si="35"/>
        <v>0</v>
      </c>
      <c r="K845" s="102">
        <f t="shared" si="35"/>
        <v>0</v>
      </c>
      <c r="L845" s="102">
        <f t="shared" si="35"/>
        <v>0</v>
      </c>
      <c r="M845" s="102">
        <f t="shared" si="35"/>
        <v>0</v>
      </c>
      <c r="N845" s="102">
        <f t="shared" si="35"/>
        <v>0</v>
      </c>
      <c r="O845" s="102">
        <f t="shared" si="35"/>
        <v>0</v>
      </c>
      <c r="P845" s="102">
        <f t="shared" si="35"/>
        <v>0</v>
      </c>
      <c r="Q845" s="102">
        <f t="shared" si="35"/>
        <v>0</v>
      </c>
      <c r="R845" s="22"/>
      <c r="S845" s="91"/>
      <c r="T845" s="91"/>
      <c r="U845" s="91"/>
      <c r="V845" s="91"/>
      <c r="W845" s="91"/>
      <c r="X845" s="91"/>
      <c r="Y845" s="91"/>
      <c r="Z845" s="91"/>
      <c r="AA845" s="249"/>
    </row>
    <row r="846" spans="1:27" hidden="1" outlineLevel="1">
      <c r="A846" s="4"/>
      <c r="B846" s="4"/>
      <c r="C846" s="36"/>
      <c r="D846" s="217">
        <f>Asset25</f>
        <v>0</v>
      </c>
      <c r="E846" s="4"/>
      <c r="F846" s="4"/>
      <c r="G846" s="442">
        <f>'RFM input'!M31</f>
        <v>0</v>
      </c>
      <c r="H846" s="102">
        <f t="shared" ref="H846:Q846" si="36">H36*H$7</f>
        <v>0</v>
      </c>
      <c r="I846" s="102">
        <f t="shared" si="36"/>
        <v>0</v>
      </c>
      <c r="J846" s="102">
        <f t="shared" si="36"/>
        <v>0</v>
      </c>
      <c r="K846" s="102">
        <f t="shared" si="36"/>
        <v>0</v>
      </c>
      <c r="L846" s="102">
        <f t="shared" si="36"/>
        <v>0</v>
      </c>
      <c r="M846" s="102">
        <f t="shared" si="36"/>
        <v>0</v>
      </c>
      <c r="N846" s="102">
        <f t="shared" si="36"/>
        <v>0</v>
      </c>
      <c r="O846" s="102">
        <f t="shared" si="36"/>
        <v>0</v>
      </c>
      <c r="P846" s="102">
        <f t="shared" si="36"/>
        <v>0</v>
      </c>
      <c r="Q846" s="102">
        <f t="shared" si="36"/>
        <v>0</v>
      </c>
      <c r="R846" s="22"/>
      <c r="S846" s="91"/>
      <c r="T846" s="91"/>
      <c r="U846" s="91"/>
      <c r="V846" s="91"/>
      <c r="W846" s="91"/>
      <c r="X846" s="91"/>
      <c r="Y846" s="91"/>
      <c r="Z846" s="91"/>
      <c r="AA846" s="249"/>
    </row>
    <row r="847" spans="1:27" hidden="1" outlineLevel="1">
      <c r="A847" s="4"/>
      <c r="B847" s="4"/>
      <c r="C847" s="36"/>
      <c r="D847" s="217">
        <f>Asset26</f>
        <v>0</v>
      </c>
      <c r="E847" s="4"/>
      <c r="F847" s="4"/>
      <c r="G847" s="442">
        <f>'RFM input'!M32</f>
        <v>0</v>
      </c>
      <c r="H847" s="102">
        <f t="shared" ref="H847:Q847" si="37">H37*H$7</f>
        <v>0</v>
      </c>
      <c r="I847" s="102">
        <f t="shared" si="37"/>
        <v>0</v>
      </c>
      <c r="J847" s="102">
        <f t="shared" si="37"/>
        <v>0</v>
      </c>
      <c r="K847" s="102">
        <f t="shared" si="37"/>
        <v>0</v>
      </c>
      <c r="L847" s="102">
        <f t="shared" si="37"/>
        <v>0</v>
      </c>
      <c r="M847" s="102">
        <f t="shared" si="37"/>
        <v>0</v>
      </c>
      <c r="N847" s="102">
        <f t="shared" si="37"/>
        <v>0</v>
      </c>
      <c r="O847" s="102">
        <f t="shared" si="37"/>
        <v>0</v>
      </c>
      <c r="P847" s="102">
        <f t="shared" si="37"/>
        <v>0</v>
      </c>
      <c r="Q847" s="102">
        <f t="shared" si="37"/>
        <v>0</v>
      </c>
      <c r="R847" s="22"/>
      <c r="S847" s="91"/>
      <c r="T847" s="91"/>
      <c r="U847" s="91"/>
      <c r="V847" s="91"/>
      <c r="W847" s="91"/>
      <c r="X847" s="91"/>
      <c r="Y847" s="91"/>
      <c r="Z847" s="91"/>
      <c r="AA847" s="249"/>
    </row>
    <row r="848" spans="1:27" hidden="1" outlineLevel="1">
      <c r="A848" s="4"/>
      <c r="B848" s="4"/>
      <c r="C848" s="36"/>
      <c r="D848" s="217">
        <f>Asset27</f>
        <v>0</v>
      </c>
      <c r="E848" s="4"/>
      <c r="F848" s="4"/>
      <c r="G848" s="442">
        <f>'RFM input'!M33</f>
        <v>0</v>
      </c>
      <c r="H848" s="102">
        <f t="shared" ref="H848:Q848" si="38">H38*H$7</f>
        <v>0</v>
      </c>
      <c r="I848" s="102">
        <f t="shared" si="38"/>
        <v>0</v>
      </c>
      <c r="J848" s="102">
        <f t="shared" si="38"/>
        <v>0</v>
      </c>
      <c r="K848" s="102">
        <f t="shared" si="38"/>
        <v>0</v>
      </c>
      <c r="L848" s="102">
        <f t="shared" si="38"/>
        <v>0</v>
      </c>
      <c r="M848" s="102">
        <f t="shared" si="38"/>
        <v>0</v>
      </c>
      <c r="N848" s="102">
        <f t="shared" si="38"/>
        <v>0</v>
      </c>
      <c r="O848" s="102">
        <f t="shared" si="38"/>
        <v>0</v>
      </c>
      <c r="P848" s="102">
        <f t="shared" si="38"/>
        <v>0</v>
      </c>
      <c r="Q848" s="102">
        <f t="shared" si="38"/>
        <v>0</v>
      </c>
      <c r="R848" s="22"/>
      <c r="S848" s="91"/>
      <c r="T848" s="91"/>
      <c r="U848" s="91"/>
      <c r="V848" s="91"/>
      <c r="W848" s="91"/>
      <c r="X848" s="91"/>
      <c r="Y848" s="91"/>
      <c r="Z848" s="91"/>
      <c r="AA848" s="249"/>
    </row>
    <row r="849" spans="1:27" hidden="1" outlineLevel="1">
      <c r="A849" s="4"/>
      <c r="B849" s="4"/>
      <c r="C849" s="36"/>
      <c r="D849" s="217">
        <f>Asset28</f>
        <v>0</v>
      </c>
      <c r="E849" s="4"/>
      <c r="F849" s="4"/>
      <c r="G849" s="442">
        <f>'RFM input'!M34</f>
        <v>0</v>
      </c>
      <c r="H849" s="102">
        <f t="shared" ref="H849:Q849" si="39">H39*H$7</f>
        <v>0</v>
      </c>
      <c r="I849" s="102">
        <f t="shared" si="39"/>
        <v>0</v>
      </c>
      <c r="J849" s="102">
        <f t="shared" si="39"/>
        <v>0</v>
      </c>
      <c r="K849" s="102">
        <f t="shared" si="39"/>
        <v>0</v>
      </c>
      <c r="L849" s="102">
        <f t="shared" si="39"/>
        <v>0</v>
      </c>
      <c r="M849" s="102">
        <f t="shared" si="39"/>
        <v>0</v>
      </c>
      <c r="N849" s="102">
        <f t="shared" si="39"/>
        <v>0</v>
      </c>
      <c r="O849" s="102">
        <f t="shared" si="39"/>
        <v>0</v>
      </c>
      <c r="P849" s="102">
        <f t="shared" si="39"/>
        <v>0</v>
      </c>
      <c r="Q849" s="102">
        <f t="shared" si="39"/>
        <v>0</v>
      </c>
      <c r="R849" s="22"/>
      <c r="S849" s="91"/>
      <c r="T849" s="91"/>
      <c r="U849" s="91"/>
      <c r="V849" s="91"/>
      <c r="W849" s="91"/>
      <c r="X849" s="91"/>
      <c r="Y849" s="91"/>
      <c r="Z849" s="91"/>
      <c r="AA849" s="249"/>
    </row>
    <row r="850" spans="1:27" hidden="1" outlineLevel="1">
      <c r="A850" s="4"/>
      <c r="B850" s="4"/>
      <c r="C850" s="36"/>
      <c r="D850" s="217">
        <f>Asset29</f>
        <v>0</v>
      </c>
      <c r="E850" s="4"/>
      <c r="F850" s="4"/>
      <c r="G850" s="442">
        <f>'RFM input'!M35</f>
        <v>0</v>
      </c>
      <c r="H850" s="102">
        <f t="shared" ref="H850:Q850" si="40">H40*H$7</f>
        <v>0</v>
      </c>
      <c r="I850" s="102">
        <f t="shared" si="40"/>
        <v>0</v>
      </c>
      <c r="J850" s="102">
        <f t="shared" si="40"/>
        <v>0</v>
      </c>
      <c r="K850" s="102">
        <f t="shared" si="40"/>
        <v>0</v>
      </c>
      <c r="L850" s="102">
        <f t="shared" si="40"/>
        <v>0</v>
      </c>
      <c r="M850" s="102">
        <f t="shared" si="40"/>
        <v>0</v>
      </c>
      <c r="N850" s="102">
        <f t="shared" si="40"/>
        <v>0</v>
      </c>
      <c r="O850" s="102">
        <f t="shared" si="40"/>
        <v>0</v>
      </c>
      <c r="P850" s="102">
        <f t="shared" si="40"/>
        <v>0</v>
      </c>
      <c r="Q850" s="102">
        <f t="shared" si="40"/>
        <v>0</v>
      </c>
      <c r="R850" s="22"/>
      <c r="S850" s="91"/>
      <c r="T850" s="91"/>
      <c r="U850" s="91"/>
      <c r="V850" s="91"/>
      <c r="W850" s="91"/>
      <c r="X850" s="91"/>
      <c r="Y850" s="91"/>
      <c r="Z850" s="91"/>
      <c r="AA850" s="249"/>
    </row>
    <row r="851" spans="1:27" hidden="1" outlineLevel="1">
      <c r="A851" s="4"/>
      <c r="B851" s="4"/>
      <c r="C851" s="36"/>
      <c r="D851" s="217">
        <f>Asset30</f>
        <v>0</v>
      </c>
      <c r="E851" s="4"/>
      <c r="F851" s="4"/>
      <c r="G851" s="442">
        <f>'RFM input'!M36</f>
        <v>0</v>
      </c>
      <c r="H851" s="102">
        <f t="shared" ref="H851:Q851" si="41">H41*H$7</f>
        <v>0</v>
      </c>
      <c r="I851" s="102">
        <f t="shared" si="41"/>
        <v>0</v>
      </c>
      <c r="J851" s="102">
        <f t="shared" si="41"/>
        <v>0</v>
      </c>
      <c r="K851" s="102">
        <f t="shared" si="41"/>
        <v>0</v>
      </c>
      <c r="L851" s="102">
        <f t="shared" si="41"/>
        <v>0</v>
      </c>
      <c r="M851" s="102">
        <f t="shared" si="41"/>
        <v>0</v>
      </c>
      <c r="N851" s="102">
        <f t="shared" si="41"/>
        <v>0</v>
      </c>
      <c r="O851" s="102">
        <f t="shared" si="41"/>
        <v>0</v>
      </c>
      <c r="P851" s="102">
        <f t="shared" si="41"/>
        <v>0</v>
      </c>
      <c r="Q851" s="102">
        <f t="shared" si="41"/>
        <v>0</v>
      </c>
      <c r="R851" s="22"/>
      <c r="S851" s="91"/>
      <c r="T851" s="91"/>
      <c r="U851" s="91"/>
      <c r="V851" s="91"/>
      <c r="W851" s="91"/>
      <c r="X851" s="91"/>
      <c r="Y851" s="91"/>
      <c r="Z851" s="91"/>
      <c r="AA851" s="249"/>
    </row>
    <row r="852" spans="1:27" hidden="1" outlineLevel="1">
      <c r="A852" s="4"/>
      <c r="B852" s="4"/>
      <c r="C852" s="36"/>
      <c r="D852" s="217">
        <f>Asset31</f>
        <v>0</v>
      </c>
      <c r="E852" s="4"/>
      <c r="F852" s="4"/>
      <c r="G852" s="442">
        <f>'RFM input'!M37</f>
        <v>0</v>
      </c>
      <c r="H852" s="102">
        <f t="shared" ref="H852:Q852" si="42">H42*H$7</f>
        <v>0</v>
      </c>
      <c r="I852" s="102">
        <f t="shared" si="42"/>
        <v>0</v>
      </c>
      <c r="J852" s="102">
        <f t="shared" si="42"/>
        <v>0</v>
      </c>
      <c r="K852" s="102">
        <f t="shared" si="42"/>
        <v>0</v>
      </c>
      <c r="L852" s="102">
        <f t="shared" si="42"/>
        <v>0</v>
      </c>
      <c r="M852" s="102">
        <f t="shared" si="42"/>
        <v>0</v>
      </c>
      <c r="N852" s="102">
        <f t="shared" si="42"/>
        <v>0</v>
      </c>
      <c r="O852" s="102">
        <f t="shared" si="42"/>
        <v>0</v>
      </c>
      <c r="P852" s="102">
        <f t="shared" si="42"/>
        <v>0</v>
      </c>
      <c r="Q852" s="102">
        <f t="shared" si="42"/>
        <v>0</v>
      </c>
      <c r="R852" s="22"/>
      <c r="S852" s="91"/>
      <c r="T852" s="91"/>
      <c r="U852" s="91"/>
      <c r="V852" s="91"/>
      <c r="W852" s="91"/>
      <c r="X852" s="91"/>
      <c r="Y852" s="91"/>
      <c r="Z852" s="91"/>
      <c r="AA852" s="249"/>
    </row>
    <row r="853" spans="1:27" hidden="1" outlineLevel="1">
      <c r="A853" s="4"/>
      <c r="B853" s="4"/>
      <c r="C853" s="36"/>
      <c r="D853" s="217">
        <f>Asset32</f>
        <v>0</v>
      </c>
      <c r="E853" s="4"/>
      <c r="F853" s="4"/>
      <c r="G853" s="442">
        <f>'RFM input'!M38</f>
        <v>0</v>
      </c>
      <c r="H853" s="102">
        <f t="shared" ref="H853:Q853" si="43">H43*H$7</f>
        <v>0</v>
      </c>
      <c r="I853" s="102">
        <f t="shared" si="43"/>
        <v>0</v>
      </c>
      <c r="J853" s="102">
        <f t="shared" si="43"/>
        <v>0</v>
      </c>
      <c r="K853" s="102">
        <f t="shared" si="43"/>
        <v>0</v>
      </c>
      <c r="L853" s="102">
        <f t="shared" si="43"/>
        <v>0</v>
      </c>
      <c r="M853" s="102">
        <f t="shared" si="43"/>
        <v>0</v>
      </c>
      <c r="N853" s="102">
        <f t="shared" si="43"/>
        <v>0</v>
      </c>
      <c r="O853" s="102">
        <f t="shared" si="43"/>
        <v>0</v>
      </c>
      <c r="P853" s="102">
        <f t="shared" si="43"/>
        <v>0</v>
      </c>
      <c r="Q853" s="102">
        <f t="shared" si="43"/>
        <v>0</v>
      </c>
      <c r="R853" s="22"/>
      <c r="S853" s="91"/>
      <c r="T853" s="91"/>
      <c r="U853" s="91"/>
      <c r="V853" s="91"/>
      <c r="W853" s="91"/>
      <c r="X853" s="91"/>
      <c r="Y853" s="91"/>
      <c r="Z853" s="91"/>
      <c r="AA853" s="249"/>
    </row>
    <row r="854" spans="1:27" hidden="1" outlineLevel="1">
      <c r="A854" s="4"/>
      <c r="B854" s="4"/>
      <c r="C854" s="36"/>
      <c r="D854" s="217">
        <f>Asset33</f>
        <v>0</v>
      </c>
      <c r="E854" s="4"/>
      <c r="F854" s="4"/>
      <c r="G854" s="442">
        <f>'RFM input'!M39</f>
        <v>0</v>
      </c>
      <c r="H854" s="102">
        <f t="shared" ref="H854:Q854" si="44">H44*H$7</f>
        <v>0</v>
      </c>
      <c r="I854" s="102">
        <f t="shared" si="44"/>
        <v>0</v>
      </c>
      <c r="J854" s="102">
        <f t="shared" si="44"/>
        <v>0</v>
      </c>
      <c r="K854" s="102">
        <f t="shared" si="44"/>
        <v>0</v>
      </c>
      <c r="L854" s="102">
        <f t="shared" si="44"/>
        <v>0</v>
      </c>
      <c r="M854" s="102">
        <f t="shared" si="44"/>
        <v>0</v>
      </c>
      <c r="N854" s="102">
        <f t="shared" si="44"/>
        <v>0</v>
      </c>
      <c r="O854" s="102">
        <f t="shared" si="44"/>
        <v>0</v>
      </c>
      <c r="P854" s="102">
        <f t="shared" si="44"/>
        <v>0</v>
      </c>
      <c r="Q854" s="102">
        <f t="shared" si="44"/>
        <v>0</v>
      </c>
      <c r="R854" s="22"/>
      <c r="S854" s="91"/>
      <c r="T854" s="91"/>
      <c r="U854" s="91"/>
      <c r="V854" s="91"/>
      <c r="W854" s="91"/>
      <c r="X854" s="91"/>
      <c r="Y854" s="91"/>
      <c r="Z854" s="91"/>
      <c r="AA854" s="249"/>
    </row>
    <row r="855" spans="1:27" hidden="1" outlineLevel="1">
      <c r="A855" s="4"/>
      <c r="B855" s="4"/>
      <c r="C855" s="36"/>
      <c r="D855" s="217">
        <f>Asset34</f>
        <v>0</v>
      </c>
      <c r="E855" s="4"/>
      <c r="F855" s="4"/>
      <c r="G855" s="442">
        <f>'RFM input'!M40</f>
        <v>0</v>
      </c>
      <c r="H855" s="102">
        <f t="shared" ref="H855:Q855" si="45">H45*H$7</f>
        <v>0</v>
      </c>
      <c r="I855" s="102">
        <f t="shared" si="45"/>
        <v>0</v>
      </c>
      <c r="J855" s="102">
        <f t="shared" si="45"/>
        <v>0</v>
      </c>
      <c r="K855" s="102">
        <f t="shared" si="45"/>
        <v>0</v>
      </c>
      <c r="L855" s="102">
        <f t="shared" si="45"/>
        <v>0</v>
      </c>
      <c r="M855" s="102">
        <f t="shared" si="45"/>
        <v>0</v>
      </c>
      <c r="N855" s="102">
        <f t="shared" si="45"/>
        <v>0</v>
      </c>
      <c r="O855" s="102">
        <f t="shared" si="45"/>
        <v>0</v>
      </c>
      <c r="P855" s="102">
        <f t="shared" si="45"/>
        <v>0</v>
      </c>
      <c r="Q855" s="102">
        <f t="shared" si="45"/>
        <v>0</v>
      </c>
      <c r="R855" s="22"/>
      <c r="S855" s="91"/>
      <c r="T855" s="91"/>
      <c r="U855" s="91"/>
      <c r="V855" s="91"/>
      <c r="W855" s="91"/>
      <c r="X855" s="91"/>
      <c r="Y855" s="91"/>
      <c r="Z855" s="91"/>
      <c r="AA855" s="249"/>
    </row>
    <row r="856" spans="1:27" hidden="1" outlineLevel="1">
      <c r="A856" s="4"/>
      <c r="B856" s="4"/>
      <c r="C856" s="36"/>
      <c r="D856" s="217">
        <f>Asset35</f>
        <v>0</v>
      </c>
      <c r="E856" s="4"/>
      <c r="F856" s="4"/>
      <c r="G856" s="442">
        <f>'RFM input'!M41</f>
        <v>0</v>
      </c>
      <c r="H856" s="102">
        <f t="shared" ref="H856:Q856" si="46">H46*H$7</f>
        <v>0</v>
      </c>
      <c r="I856" s="102">
        <f t="shared" si="46"/>
        <v>0</v>
      </c>
      <c r="J856" s="102">
        <f t="shared" si="46"/>
        <v>0</v>
      </c>
      <c r="K856" s="102">
        <f t="shared" si="46"/>
        <v>0</v>
      </c>
      <c r="L856" s="102">
        <f t="shared" si="46"/>
        <v>0</v>
      </c>
      <c r="M856" s="102">
        <f t="shared" si="46"/>
        <v>0</v>
      </c>
      <c r="N856" s="102">
        <f t="shared" si="46"/>
        <v>0</v>
      </c>
      <c r="O856" s="102">
        <f t="shared" si="46"/>
        <v>0</v>
      </c>
      <c r="P856" s="102">
        <f t="shared" si="46"/>
        <v>0</v>
      </c>
      <c r="Q856" s="102">
        <f t="shared" si="46"/>
        <v>0</v>
      </c>
      <c r="R856" s="22"/>
      <c r="S856" s="91"/>
      <c r="T856" s="91"/>
      <c r="U856" s="91"/>
      <c r="V856" s="91"/>
      <c r="W856" s="91"/>
      <c r="X856" s="91"/>
      <c r="Y856" s="91"/>
      <c r="Z856" s="91"/>
      <c r="AA856" s="249"/>
    </row>
    <row r="857" spans="1:27" hidden="1" outlineLevel="1">
      <c r="A857" s="4"/>
      <c r="B857" s="4"/>
      <c r="C857" s="36"/>
      <c r="D857" s="217">
        <f>Asset36</f>
        <v>0</v>
      </c>
      <c r="E857" s="4"/>
      <c r="F857" s="4"/>
      <c r="G857" s="442">
        <f>'RFM input'!M42</f>
        <v>0</v>
      </c>
      <c r="H857" s="102">
        <f t="shared" ref="H857:Q857" si="47">H47*H$7</f>
        <v>0</v>
      </c>
      <c r="I857" s="102">
        <f t="shared" si="47"/>
        <v>0</v>
      </c>
      <c r="J857" s="102">
        <f t="shared" si="47"/>
        <v>0</v>
      </c>
      <c r="K857" s="102">
        <f t="shared" si="47"/>
        <v>0</v>
      </c>
      <c r="L857" s="102">
        <f t="shared" si="47"/>
        <v>0</v>
      </c>
      <c r="M857" s="102">
        <f t="shared" si="47"/>
        <v>0</v>
      </c>
      <c r="N857" s="102">
        <f t="shared" si="47"/>
        <v>0</v>
      </c>
      <c r="O857" s="102">
        <f t="shared" si="47"/>
        <v>0</v>
      </c>
      <c r="P857" s="102">
        <f t="shared" si="47"/>
        <v>0</v>
      </c>
      <c r="Q857" s="102">
        <f t="shared" si="47"/>
        <v>0</v>
      </c>
      <c r="R857" s="22"/>
      <c r="S857" s="91"/>
      <c r="T857" s="91"/>
      <c r="U857" s="91"/>
      <c r="V857" s="91"/>
      <c r="W857" s="91"/>
      <c r="X857" s="91"/>
      <c r="Y857" s="91"/>
      <c r="Z857" s="91"/>
      <c r="AA857" s="249"/>
    </row>
    <row r="858" spans="1:27" hidden="1" outlineLevel="1">
      <c r="A858" s="4"/>
      <c r="B858" s="4"/>
      <c r="C858" s="36"/>
      <c r="D858" s="217">
        <f>Asset37</f>
        <v>0</v>
      </c>
      <c r="E858" s="4"/>
      <c r="F858" s="4"/>
      <c r="G858" s="442">
        <f>'RFM input'!M43</f>
        <v>0</v>
      </c>
      <c r="H858" s="102">
        <f t="shared" ref="H858:Q858" si="48">H48*H$7</f>
        <v>0</v>
      </c>
      <c r="I858" s="102">
        <f t="shared" si="48"/>
        <v>0</v>
      </c>
      <c r="J858" s="102">
        <f t="shared" si="48"/>
        <v>0</v>
      </c>
      <c r="K858" s="102">
        <f t="shared" si="48"/>
        <v>0</v>
      </c>
      <c r="L858" s="102">
        <f t="shared" si="48"/>
        <v>0</v>
      </c>
      <c r="M858" s="102">
        <f t="shared" si="48"/>
        <v>0</v>
      </c>
      <c r="N858" s="102">
        <f t="shared" si="48"/>
        <v>0</v>
      </c>
      <c r="O858" s="102">
        <f t="shared" si="48"/>
        <v>0</v>
      </c>
      <c r="P858" s="102">
        <f t="shared" si="48"/>
        <v>0</v>
      </c>
      <c r="Q858" s="102">
        <f t="shared" si="48"/>
        <v>0</v>
      </c>
      <c r="R858" s="22"/>
      <c r="S858" s="91"/>
      <c r="T858" s="91"/>
      <c r="U858" s="91"/>
      <c r="V858" s="91"/>
      <c r="W858" s="91"/>
      <c r="X858" s="91"/>
      <c r="Y858" s="91"/>
      <c r="Z858" s="91"/>
      <c r="AA858" s="249"/>
    </row>
    <row r="859" spans="1:27" hidden="1" outlineLevel="1">
      <c r="A859" s="4"/>
      <c r="B859" s="4"/>
      <c r="C859" s="36"/>
      <c r="D859" s="217">
        <f>Asset38</f>
        <v>0</v>
      </c>
      <c r="E859" s="4"/>
      <c r="F859" s="4"/>
      <c r="G859" s="442">
        <f>'RFM input'!M44</f>
        <v>0</v>
      </c>
      <c r="H859" s="102">
        <f t="shared" ref="H859:Q859" si="49">H49*H$7</f>
        <v>0</v>
      </c>
      <c r="I859" s="102">
        <f t="shared" si="49"/>
        <v>0</v>
      </c>
      <c r="J859" s="102">
        <f t="shared" si="49"/>
        <v>0</v>
      </c>
      <c r="K859" s="102">
        <f t="shared" si="49"/>
        <v>0</v>
      </c>
      <c r="L859" s="102">
        <f t="shared" si="49"/>
        <v>0</v>
      </c>
      <c r="M859" s="102">
        <f t="shared" si="49"/>
        <v>0</v>
      </c>
      <c r="N859" s="102">
        <f t="shared" si="49"/>
        <v>0</v>
      </c>
      <c r="O859" s="102">
        <f t="shared" si="49"/>
        <v>0</v>
      </c>
      <c r="P859" s="102">
        <f t="shared" si="49"/>
        <v>0</v>
      </c>
      <c r="Q859" s="102">
        <f t="shared" si="49"/>
        <v>0</v>
      </c>
      <c r="R859" s="22"/>
      <c r="S859" s="91"/>
      <c r="T859" s="91"/>
      <c r="U859" s="91"/>
      <c r="V859" s="91"/>
      <c r="W859" s="91"/>
      <c r="X859" s="91"/>
      <c r="Y859" s="91"/>
      <c r="Z859" s="91"/>
      <c r="AA859" s="249"/>
    </row>
    <row r="860" spans="1:27" hidden="1" outlineLevel="1">
      <c r="A860" s="4"/>
      <c r="B860" s="4"/>
      <c r="C860" s="36"/>
      <c r="D860" s="217">
        <f>Asset39</f>
        <v>0</v>
      </c>
      <c r="E860" s="4"/>
      <c r="F860" s="4"/>
      <c r="G860" s="442">
        <f>'RFM input'!M45</f>
        <v>0</v>
      </c>
      <c r="H860" s="102">
        <f t="shared" ref="H860:Q860" si="50">H50*H$7</f>
        <v>0</v>
      </c>
      <c r="I860" s="102">
        <f t="shared" si="50"/>
        <v>0</v>
      </c>
      <c r="J860" s="102">
        <f t="shared" si="50"/>
        <v>0</v>
      </c>
      <c r="K860" s="102">
        <f t="shared" si="50"/>
        <v>0</v>
      </c>
      <c r="L860" s="102">
        <f t="shared" si="50"/>
        <v>0</v>
      </c>
      <c r="M860" s="102">
        <f t="shared" si="50"/>
        <v>0</v>
      </c>
      <c r="N860" s="102">
        <f t="shared" si="50"/>
        <v>0</v>
      </c>
      <c r="O860" s="102">
        <f t="shared" si="50"/>
        <v>0</v>
      </c>
      <c r="P860" s="102">
        <f t="shared" si="50"/>
        <v>0</v>
      </c>
      <c r="Q860" s="102">
        <f t="shared" si="50"/>
        <v>0</v>
      </c>
      <c r="R860" s="22"/>
      <c r="S860" s="91"/>
      <c r="T860" s="91"/>
      <c r="U860" s="91"/>
      <c r="V860" s="91"/>
      <c r="W860" s="91"/>
      <c r="X860" s="91"/>
      <c r="Y860" s="91"/>
      <c r="Z860" s="91"/>
      <c r="AA860" s="249"/>
    </row>
    <row r="861" spans="1:27" hidden="1" outlineLevel="1">
      <c r="A861" s="4"/>
      <c r="B861" s="4"/>
      <c r="C861" s="36"/>
      <c r="D861" s="217">
        <f>Asset40</f>
        <v>0</v>
      </c>
      <c r="E861" s="4"/>
      <c r="F861" s="4"/>
      <c r="G861" s="442">
        <f>'RFM input'!M46</f>
        <v>0</v>
      </c>
      <c r="H861" s="102">
        <f t="shared" ref="H861:Q861" si="51">H51*H$7</f>
        <v>0</v>
      </c>
      <c r="I861" s="102">
        <f t="shared" si="51"/>
        <v>0</v>
      </c>
      <c r="J861" s="102">
        <f t="shared" si="51"/>
        <v>0</v>
      </c>
      <c r="K861" s="102">
        <f t="shared" si="51"/>
        <v>0</v>
      </c>
      <c r="L861" s="102">
        <f t="shared" si="51"/>
        <v>0</v>
      </c>
      <c r="M861" s="102">
        <f t="shared" si="51"/>
        <v>0</v>
      </c>
      <c r="N861" s="102">
        <f t="shared" si="51"/>
        <v>0</v>
      </c>
      <c r="O861" s="102">
        <f t="shared" si="51"/>
        <v>0</v>
      </c>
      <c r="P861" s="102">
        <f t="shared" si="51"/>
        <v>0</v>
      </c>
      <c r="Q861" s="102">
        <f t="shared" si="51"/>
        <v>0</v>
      </c>
      <c r="R861" s="22"/>
      <c r="S861" s="91"/>
      <c r="T861" s="91"/>
      <c r="U861" s="91"/>
      <c r="V861" s="91"/>
      <c r="W861" s="91"/>
      <c r="X861" s="91"/>
      <c r="Y861" s="91"/>
      <c r="Z861" s="91"/>
      <c r="AA861" s="249"/>
    </row>
    <row r="862" spans="1:27" hidden="1" outlineLevel="1">
      <c r="A862" s="4"/>
      <c r="B862" s="4"/>
      <c r="C862" s="36"/>
      <c r="D862" s="217">
        <f>Asset41</f>
        <v>0</v>
      </c>
      <c r="E862" s="4"/>
      <c r="F862" s="4"/>
      <c r="G862" s="442">
        <f>'RFM input'!M47</f>
        <v>0</v>
      </c>
      <c r="H862" s="102">
        <f t="shared" ref="H862:Q862" si="52">H52*H$7</f>
        <v>0</v>
      </c>
      <c r="I862" s="102">
        <f t="shared" si="52"/>
        <v>0</v>
      </c>
      <c r="J862" s="102">
        <f t="shared" si="52"/>
        <v>0</v>
      </c>
      <c r="K862" s="102">
        <f t="shared" si="52"/>
        <v>0</v>
      </c>
      <c r="L862" s="102">
        <f t="shared" si="52"/>
        <v>0</v>
      </c>
      <c r="M862" s="102">
        <f t="shared" si="52"/>
        <v>0</v>
      </c>
      <c r="N862" s="102">
        <f t="shared" si="52"/>
        <v>0</v>
      </c>
      <c r="O862" s="102">
        <f t="shared" si="52"/>
        <v>0</v>
      </c>
      <c r="P862" s="102">
        <f t="shared" si="52"/>
        <v>0</v>
      </c>
      <c r="Q862" s="102">
        <f t="shared" si="52"/>
        <v>0</v>
      </c>
      <c r="R862" s="22"/>
      <c r="S862" s="91"/>
      <c r="T862" s="91"/>
      <c r="U862" s="91"/>
      <c r="V862" s="91"/>
      <c r="W862" s="91"/>
      <c r="X862" s="91"/>
      <c r="Y862" s="91"/>
      <c r="Z862" s="91"/>
      <c r="AA862" s="249"/>
    </row>
    <row r="863" spans="1:27" hidden="1" outlineLevel="1">
      <c r="A863" s="4"/>
      <c r="B863" s="4"/>
      <c r="C863" s="36"/>
      <c r="D863" s="217">
        <f>Asset42</f>
        <v>0</v>
      </c>
      <c r="E863" s="4"/>
      <c r="F863" s="4"/>
      <c r="G863" s="442">
        <f>'RFM input'!M48</f>
        <v>0</v>
      </c>
      <c r="H863" s="102">
        <f t="shared" ref="H863:Q863" si="53">H53*H$7</f>
        <v>0</v>
      </c>
      <c r="I863" s="102">
        <f t="shared" si="53"/>
        <v>0</v>
      </c>
      <c r="J863" s="102">
        <f t="shared" si="53"/>
        <v>0</v>
      </c>
      <c r="K863" s="102">
        <f t="shared" si="53"/>
        <v>0</v>
      </c>
      <c r="L863" s="102">
        <f t="shared" si="53"/>
        <v>0</v>
      </c>
      <c r="M863" s="102">
        <f t="shared" si="53"/>
        <v>0</v>
      </c>
      <c r="N863" s="102">
        <f t="shared" si="53"/>
        <v>0</v>
      </c>
      <c r="O863" s="102">
        <f t="shared" si="53"/>
        <v>0</v>
      </c>
      <c r="P863" s="102">
        <f t="shared" si="53"/>
        <v>0</v>
      </c>
      <c r="Q863" s="102">
        <f t="shared" si="53"/>
        <v>0</v>
      </c>
      <c r="R863" s="22"/>
      <c r="S863" s="91"/>
      <c r="T863" s="91"/>
      <c r="U863" s="91"/>
      <c r="V863" s="91"/>
      <c r="W863" s="91"/>
      <c r="X863" s="91"/>
      <c r="Y863" s="91"/>
      <c r="Z863" s="91"/>
      <c r="AA863" s="249"/>
    </row>
    <row r="864" spans="1:27" hidden="1" outlineLevel="1">
      <c r="A864" s="4"/>
      <c r="B864" s="4"/>
      <c r="C864" s="36"/>
      <c r="D864" s="217">
        <f>Asset43</f>
        <v>0</v>
      </c>
      <c r="E864" s="4"/>
      <c r="F864" s="4"/>
      <c r="G864" s="442">
        <f>'RFM input'!M49</f>
        <v>0</v>
      </c>
      <c r="H864" s="102">
        <f t="shared" ref="H864:Q864" si="54">H54*H$7</f>
        <v>0</v>
      </c>
      <c r="I864" s="102">
        <f t="shared" si="54"/>
        <v>0</v>
      </c>
      <c r="J864" s="102">
        <f t="shared" si="54"/>
        <v>0</v>
      </c>
      <c r="K864" s="102">
        <f t="shared" si="54"/>
        <v>0</v>
      </c>
      <c r="L864" s="102">
        <f t="shared" si="54"/>
        <v>0</v>
      </c>
      <c r="M864" s="102">
        <f t="shared" si="54"/>
        <v>0</v>
      </c>
      <c r="N864" s="102">
        <f t="shared" si="54"/>
        <v>0</v>
      </c>
      <c r="O864" s="102">
        <f t="shared" si="54"/>
        <v>0</v>
      </c>
      <c r="P864" s="102">
        <f t="shared" si="54"/>
        <v>0</v>
      </c>
      <c r="Q864" s="102">
        <f t="shared" si="54"/>
        <v>0</v>
      </c>
      <c r="R864" s="22"/>
      <c r="S864" s="91"/>
      <c r="T864" s="91"/>
      <c r="U864" s="91"/>
      <c r="V864" s="91"/>
      <c r="W864" s="91"/>
      <c r="X864" s="91"/>
      <c r="Y864" s="91"/>
      <c r="Z864" s="91"/>
      <c r="AA864" s="249"/>
    </row>
    <row r="865" spans="1:27" hidden="1" outlineLevel="1">
      <c r="A865" s="4"/>
      <c r="B865" s="4"/>
      <c r="C865" s="36"/>
      <c r="D865" s="217">
        <f>Asset44</f>
        <v>0</v>
      </c>
      <c r="E865" s="4"/>
      <c r="F865" s="4"/>
      <c r="G865" s="442">
        <f>'RFM input'!M50</f>
        <v>0</v>
      </c>
      <c r="H865" s="102">
        <f t="shared" ref="H865:Q865" si="55">H55*H$7</f>
        <v>0</v>
      </c>
      <c r="I865" s="102">
        <f t="shared" si="55"/>
        <v>0</v>
      </c>
      <c r="J865" s="102">
        <f t="shared" si="55"/>
        <v>0</v>
      </c>
      <c r="K865" s="102">
        <f t="shared" si="55"/>
        <v>0</v>
      </c>
      <c r="L865" s="102">
        <f t="shared" si="55"/>
        <v>0</v>
      </c>
      <c r="M865" s="102">
        <f t="shared" si="55"/>
        <v>0</v>
      </c>
      <c r="N865" s="102">
        <f t="shared" si="55"/>
        <v>0</v>
      </c>
      <c r="O865" s="102">
        <f t="shared" si="55"/>
        <v>0</v>
      </c>
      <c r="P865" s="102">
        <f t="shared" si="55"/>
        <v>0</v>
      </c>
      <c r="Q865" s="102">
        <f t="shared" si="55"/>
        <v>0</v>
      </c>
      <c r="R865" s="22"/>
      <c r="S865" s="91"/>
      <c r="T865" s="91"/>
      <c r="U865" s="91"/>
      <c r="V865" s="91"/>
      <c r="W865" s="91"/>
      <c r="X865" s="91"/>
      <c r="Y865" s="91"/>
      <c r="Z865" s="91"/>
      <c r="AA865" s="249"/>
    </row>
    <row r="866" spans="1:27" hidden="1" outlineLevel="1">
      <c r="A866" s="4"/>
      <c r="B866" s="4"/>
      <c r="C866" s="36"/>
      <c r="D866" s="217">
        <f>Asset45</f>
        <v>0</v>
      </c>
      <c r="E866" s="4"/>
      <c r="F866" s="4"/>
      <c r="G866" s="442">
        <f>'RFM input'!M51</f>
        <v>0</v>
      </c>
      <c r="H866" s="102">
        <f t="shared" ref="H866:Q866" si="56">H56*H$7</f>
        <v>0</v>
      </c>
      <c r="I866" s="102">
        <f t="shared" si="56"/>
        <v>0</v>
      </c>
      <c r="J866" s="102">
        <f t="shared" si="56"/>
        <v>0</v>
      </c>
      <c r="K866" s="102">
        <f t="shared" si="56"/>
        <v>0</v>
      </c>
      <c r="L866" s="102">
        <f t="shared" si="56"/>
        <v>0</v>
      </c>
      <c r="M866" s="102">
        <f t="shared" si="56"/>
        <v>0</v>
      </c>
      <c r="N866" s="102">
        <f t="shared" si="56"/>
        <v>0</v>
      </c>
      <c r="O866" s="102">
        <f t="shared" si="56"/>
        <v>0</v>
      </c>
      <c r="P866" s="102">
        <f t="shared" si="56"/>
        <v>0</v>
      </c>
      <c r="Q866" s="102">
        <f t="shared" si="56"/>
        <v>0</v>
      </c>
      <c r="R866" s="22"/>
      <c r="S866" s="91"/>
      <c r="T866" s="91"/>
      <c r="U866" s="91"/>
      <c r="V866" s="91"/>
      <c r="W866" s="91"/>
      <c r="X866" s="91"/>
      <c r="Y866" s="91"/>
      <c r="Z866" s="91"/>
      <c r="AA866" s="249"/>
    </row>
    <row r="867" spans="1:27" hidden="1" outlineLevel="1">
      <c r="A867" s="4"/>
      <c r="B867" s="4"/>
      <c r="C867" s="36"/>
      <c r="D867" s="217">
        <f>Asset46</f>
        <v>0</v>
      </c>
      <c r="E867" s="4"/>
      <c r="F867" s="4"/>
      <c r="G867" s="442">
        <f>'RFM input'!M52</f>
        <v>0</v>
      </c>
      <c r="H867" s="102">
        <f t="shared" ref="H867:Q867" si="57">H57*H$7</f>
        <v>0</v>
      </c>
      <c r="I867" s="102">
        <f t="shared" si="57"/>
        <v>0</v>
      </c>
      <c r="J867" s="102">
        <f t="shared" si="57"/>
        <v>0</v>
      </c>
      <c r="K867" s="102">
        <f t="shared" si="57"/>
        <v>0</v>
      </c>
      <c r="L867" s="102">
        <f t="shared" si="57"/>
        <v>0</v>
      </c>
      <c r="M867" s="102">
        <f t="shared" si="57"/>
        <v>0</v>
      </c>
      <c r="N867" s="102">
        <f t="shared" si="57"/>
        <v>0</v>
      </c>
      <c r="O867" s="102">
        <f t="shared" si="57"/>
        <v>0</v>
      </c>
      <c r="P867" s="102">
        <f t="shared" si="57"/>
        <v>0</v>
      </c>
      <c r="Q867" s="102">
        <f t="shared" si="57"/>
        <v>0</v>
      </c>
      <c r="R867" s="22"/>
      <c r="S867" s="91"/>
      <c r="T867" s="91"/>
      <c r="U867" s="91"/>
      <c r="V867" s="91"/>
      <c r="W867" s="91"/>
      <c r="X867" s="91"/>
      <c r="Y867" s="91"/>
      <c r="Z867" s="91"/>
      <c r="AA867" s="249"/>
    </row>
    <row r="868" spans="1:27" hidden="1" outlineLevel="1">
      <c r="A868" s="4"/>
      <c r="B868" s="4"/>
      <c r="C868" s="36"/>
      <c r="D868" s="217">
        <f>Asset47</f>
        <v>0</v>
      </c>
      <c r="E868" s="4"/>
      <c r="F868" s="4"/>
      <c r="G868" s="442">
        <f>'RFM input'!M53</f>
        <v>0</v>
      </c>
      <c r="H868" s="102">
        <f t="shared" ref="H868:Q868" si="58">H58*H$7</f>
        <v>0</v>
      </c>
      <c r="I868" s="102">
        <f t="shared" si="58"/>
        <v>0</v>
      </c>
      <c r="J868" s="102">
        <f t="shared" si="58"/>
        <v>0</v>
      </c>
      <c r="K868" s="102">
        <f t="shared" si="58"/>
        <v>0</v>
      </c>
      <c r="L868" s="102">
        <f t="shared" si="58"/>
        <v>0</v>
      </c>
      <c r="M868" s="102">
        <f t="shared" si="58"/>
        <v>0</v>
      </c>
      <c r="N868" s="102">
        <f t="shared" si="58"/>
        <v>0</v>
      </c>
      <c r="O868" s="102">
        <f t="shared" si="58"/>
        <v>0</v>
      </c>
      <c r="P868" s="102">
        <f t="shared" si="58"/>
        <v>0</v>
      </c>
      <c r="Q868" s="102">
        <f t="shared" si="58"/>
        <v>0</v>
      </c>
      <c r="R868" s="22"/>
      <c r="S868" s="91"/>
      <c r="T868" s="91"/>
      <c r="U868" s="91"/>
      <c r="V868" s="91"/>
      <c r="W868" s="91"/>
      <c r="X868" s="91"/>
      <c r="Y868" s="91"/>
      <c r="Z868" s="91"/>
      <c r="AA868" s="249"/>
    </row>
    <row r="869" spans="1:27" hidden="1" outlineLevel="1">
      <c r="A869" s="4"/>
      <c r="B869" s="4"/>
      <c r="C869" s="36"/>
      <c r="D869" s="217">
        <f>Asset48</f>
        <v>0</v>
      </c>
      <c r="E869" s="4"/>
      <c r="F869" s="4"/>
      <c r="G869" s="442">
        <f>'RFM input'!M54</f>
        <v>0</v>
      </c>
      <c r="H869" s="102">
        <f t="shared" ref="H869:Q869" si="59">H59*H$7</f>
        <v>0</v>
      </c>
      <c r="I869" s="102">
        <f t="shared" si="59"/>
        <v>0</v>
      </c>
      <c r="J869" s="102">
        <f t="shared" si="59"/>
        <v>0</v>
      </c>
      <c r="K869" s="102">
        <f t="shared" si="59"/>
        <v>0</v>
      </c>
      <c r="L869" s="102">
        <f t="shared" si="59"/>
        <v>0</v>
      </c>
      <c r="M869" s="102">
        <f t="shared" si="59"/>
        <v>0</v>
      </c>
      <c r="N869" s="102">
        <f t="shared" si="59"/>
        <v>0</v>
      </c>
      <c r="O869" s="102">
        <f t="shared" si="59"/>
        <v>0</v>
      </c>
      <c r="P869" s="102">
        <f t="shared" si="59"/>
        <v>0</v>
      </c>
      <c r="Q869" s="102">
        <f t="shared" si="59"/>
        <v>0</v>
      </c>
      <c r="R869" s="22"/>
      <c r="S869" s="91"/>
      <c r="T869" s="91"/>
      <c r="U869" s="91"/>
      <c r="V869" s="91"/>
      <c r="W869" s="91"/>
      <c r="X869" s="91"/>
      <c r="Y869" s="91"/>
      <c r="Z869" s="91"/>
      <c r="AA869" s="249"/>
    </row>
    <row r="870" spans="1:27" hidden="1" outlineLevel="1">
      <c r="A870" s="4"/>
      <c r="B870" s="4"/>
      <c r="C870" s="36"/>
      <c r="D870" s="217">
        <f>Asset49</f>
        <v>0</v>
      </c>
      <c r="E870" s="4"/>
      <c r="F870" s="4"/>
      <c r="G870" s="442">
        <f>'RFM input'!M55</f>
        <v>0</v>
      </c>
      <c r="H870" s="102">
        <f t="shared" ref="H870:Q870" si="60">H60*H$7</f>
        <v>0</v>
      </c>
      <c r="I870" s="102">
        <f t="shared" si="60"/>
        <v>0</v>
      </c>
      <c r="J870" s="102">
        <f t="shared" si="60"/>
        <v>0</v>
      </c>
      <c r="K870" s="102">
        <f t="shared" si="60"/>
        <v>0</v>
      </c>
      <c r="L870" s="102">
        <f t="shared" si="60"/>
        <v>0</v>
      </c>
      <c r="M870" s="102">
        <f t="shared" si="60"/>
        <v>0</v>
      </c>
      <c r="N870" s="102">
        <f t="shared" si="60"/>
        <v>0</v>
      </c>
      <c r="O870" s="102">
        <f t="shared" si="60"/>
        <v>0</v>
      </c>
      <c r="P870" s="102">
        <f t="shared" si="60"/>
        <v>0</v>
      </c>
      <c r="Q870" s="102">
        <f t="shared" si="60"/>
        <v>0</v>
      </c>
      <c r="R870" s="22"/>
      <c r="S870" s="91"/>
      <c r="T870" s="91"/>
      <c r="U870" s="91"/>
      <c r="V870" s="91"/>
      <c r="W870" s="91"/>
      <c r="X870" s="91"/>
      <c r="Y870" s="91"/>
      <c r="Z870" s="91"/>
      <c r="AA870" s="249"/>
    </row>
    <row r="871" spans="1:27" hidden="1" outlineLevel="1">
      <c r="A871" s="4"/>
      <c r="B871" s="4"/>
      <c r="C871" s="36"/>
      <c r="D871" s="217" t="str">
        <f>Asset50</f>
        <v>Equity raising costs</v>
      </c>
      <c r="E871" s="4"/>
      <c r="F871" s="4"/>
      <c r="G871" s="442">
        <f>'RFM input'!M56</f>
        <v>0</v>
      </c>
      <c r="H871" s="102">
        <f t="shared" ref="H871:Q871" si="61">H61*H$7</f>
        <v>0</v>
      </c>
      <c r="I871" s="102">
        <f t="shared" si="61"/>
        <v>0</v>
      </c>
      <c r="J871" s="102">
        <f t="shared" si="61"/>
        <v>0</v>
      </c>
      <c r="K871" s="102">
        <f t="shared" si="61"/>
        <v>0</v>
      </c>
      <c r="L871" s="102">
        <f t="shared" si="61"/>
        <v>0</v>
      </c>
      <c r="M871" s="102">
        <f t="shared" si="61"/>
        <v>0</v>
      </c>
      <c r="N871" s="102">
        <f t="shared" si="61"/>
        <v>0</v>
      </c>
      <c r="O871" s="102">
        <f t="shared" si="61"/>
        <v>0</v>
      </c>
      <c r="P871" s="102">
        <f t="shared" si="61"/>
        <v>0</v>
      </c>
      <c r="Q871" s="102">
        <f t="shared" si="61"/>
        <v>0</v>
      </c>
      <c r="R871" s="22"/>
      <c r="S871" s="91"/>
      <c r="T871" s="91"/>
      <c r="U871" s="91"/>
      <c r="V871" s="91"/>
      <c r="W871" s="91"/>
      <c r="X871" s="91"/>
      <c r="Y871" s="91"/>
      <c r="Z871" s="91"/>
      <c r="AA871" s="249"/>
    </row>
    <row r="872" spans="1:27" collapsed="1">
      <c r="A872" s="4"/>
      <c r="B872" s="4"/>
      <c r="C872" s="36"/>
      <c r="D872" s="104"/>
      <c r="E872" s="4"/>
      <c r="F872" s="4"/>
      <c r="G872" s="188"/>
      <c r="H872" s="28"/>
      <c r="I872" s="28"/>
      <c r="J872" s="28"/>
      <c r="K872" s="28"/>
      <c r="L872" s="28"/>
      <c r="M872" s="28"/>
      <c r="N872" s="22"/>
      <c r="O872" s="22"/>
      <c r="P872" s="22"/>
      <c r="Q872" s="22"/>
      <c r="R872" s="22"/>
      <c r="S872" s="91"/>
      <c r="T872" s="91"/>
      <c r="U872" s="91"/>
      <c r="V872" s="91"/>
      <c r="W872" s="91"/>
      <c r="X872" s="91"/>
      <c r="Y872" s="91"/>
      <c r="Z872" s="91"/>
      <c r="AA872" s="249"/>
    </row>
    <row r="873" spans="1:27">
      <c r="A873" s="4"/>
      <c r="B873" s="4"/>
      <c r="C873" s="443" t="str">
        <f>"Nominal "&amp;'RFM input'!$G$397&amp; " Regulatory Depreciation"</f>
        <v>Nominal Forecast Regulatory Depreciation</v>
      </c>
      <c r="D873" s="286"/>
      <c r="E873" s="249"/>
      <c r="F873" s="4"/>
      <c r="G873" s="182">
        <f>SUM(G874:G923)</f>
        <v>0</v>
      </c>
      <c r="H873" s="297">
        <f t="shared" ref="H873:Q873" si="62">SUM(H874:H923)</f>
        <v>-4.8476523188178025</v>
      </c>
      <c r="I873" s="297">
        <f t="shared" si="62"/>
        <v>-10.240420048764214</v>
      </c>
      <c r="J873" s="297">
        <f t="shared" si="62"/>
        <v>-11.968757648334147</v>
      </c>
      <c r="K873" s="297">
        <f t="shared" si="62"/>
        <v>-14.711711943339097</v>
      </c>
      <c r="L873" s="297">
        <f t="shared" si="62"/>
        <v>-11.206544981025738</v>
      </c>
      <c r="M873" s="297">
        <f t="shared" si="62"/>
        <v>0</v>
      </c>
      <c r="N873" s="297">
        <f t="shared" si="62"/>
        <v>0</v>
      </c>
      <c r="O873" s="297">
        <f t="shared" si="62"/>
        <v>0</v>
      </c>
      <c r="P873" s="297">
        <f t="shared" si="62"/>
        <v>0</v>
      </c>
      <c r="Q873" s="297">
        <f t="shared" si="62"/>
        <v>0</v>
      </c>
      <c r="R873" s="22"/>
      <c r="S873" s="91"/>
      <c r="T873" s="91"/>
      <c r="U873" s="91"/>
      <c r="V873" s="91"/>
      <c r="W873" s="91"/>
      <c r="X873" s="91"/>
      <c r="Y873" s="91"/>
      <c r="Z873" s="91"/>
      <c r="AA873" s="249"/>
    </row>
    <row r="874" spans="1:27" ht="12.75" customHeight="1" outlineLevel="1">
      <c r="A874" s="4"/>
      <c r="B874" s="4"/>
      <c r="C874" s="36"/>
      <c r="D874" s="217" t="str">
        <f>Asset1</f>
        <v xml:space="preserve">Pipelines </v>
      </c>
      <c r="E874" s="4"/>
      <c r="F874" s="4"/>
      <c r="G874" s="442">
        <f>-'RFM input'!O7</f>
        <v>0</v>
      </c>
      <c r="H874" s="102">
        <f t="shared" ref="H874:Q874" si="63">H1084+H1136</f>
        <v>-2.1001023407490553</v>
      </c>
      <c r="I874" s="102">
        <f t="shared" si="63"/>
        <v>-4.6132948046313356</v>
      </c>
      <c r="J874" s="102">
        <f t="shared" si="63"/>
        <v>-4.8816604476609342</v>
      </c>
      <c r="K874" s="102">
        <f t="shared" si="63"/>
        <v>-5.3502902471517224</v>
      </c>
      <c r="L874" s="102">
        <f t="shared" si="63"/>
        <v>-5.8681131435946838</v>
      </c>
      <c r="M874" s="102">
        <f t="shared" si="63"/>
        <v>0</v>
      </c>
      <c r="N874" s="102">
        <f t="shared" si="63"/>
        <v>0</v>
      </c>
      <c r="O874" s="102">
        <f t="shared" si="63"/>
        <v>0</v>
      </c>
      <c r="P874" s="102">
        <f t="shared" si="63"/>
        <v>0</v>
      </c>
      <c r="Q874" s="102">
        <f t="shared" si="63"/>
        <v>0</v>
      </c>
      <c r="R874" s="22"/>
      <c r="S874" s="91"/>
      <c r="T874" s="91"/>
      <c r="U874" s="91"/>
      <c r="V874" s="91"/>
      <c r="W874" s="91"/>
      <c r="X874" s="91"/>
      <c r="Y874" s="91"/>
      <c r="Z874" s="91"/>
      <c r="AA874" s="249"/>
    </row>
    <row r="875" spans="1:27" ht="12.75" customHeight="1" outlineLevel="1">
      <c r="A875" s="4"/>
      <c r="B875" s="4"/>
      <c r="C875" s="36"/>
      <c r="D875" s="217" t="str">
        <f>Asset2</f>
        <v xml:space="preserve">Compressors </v>
      </c>
      <c r="E875" s="4"/>
      <c r="F875" s="4"/>
      <c r="G875" s="442">
        <f>-'RFM input'!O8</f>
        <v>0</v>
      </c>
      <c r="H875" s="102">
        <f t="shared" ref="H875:Q875" si="64">H1085+H1137</f>
        <v>-1.0044868485321459</v>
      </c>
      <c r="I875" s="102">
        <f t="shared" si="64"/>
        <v>-2.0640859864088723</v>
      </c>
      <c r="J875" s="102">
        <f t="shared" si="64"/>
        <v>-2.8731164885387717</v>
      </c>
      <c r="K875" s="102">
        <f t="shared" si="64"/>
        <v>-3.1313265610471106</v>
      </c>
      <c r="L875" s="102">
        <f t="shared" si="64"/>
        <v>-3.4043627766819933</v>
      </c>
      <c r="M875" s="102">
        <f t="shared" si="64"/>
        <v>0</v>
      </c>
      <c r="N875" s="102">
        <f t="shared" si="64"/>
        <v>0</v>
      </c>
      <c r="O875" s="102">
        <f t="shared" si="64"/>
        <v>0</v>
      </c>
      <c r="P875" s="102">
        <f t="shared" si="64"/>
        <v>0</v>
      </c>
      <c r="Q875" s="102">
        <f t="shared" si="64"/>
        <v>0</v>
      </c>
      <c r="R875" s="22"/>
      <c r="S875" s="91"/>
      <c r="T875" s="91"/>
      <c r="U875" s="91"/>
      <c r="V875" s="91"/>
      <c r="W875" s="91"/>
      <c r="X875" s="91"/>
      <c r="Y875" s="91"/>
      <c r="Z875" s="91"/>
      <c r="AA875" s="249"/>
    </row>
    <row r="876" spans="1:27" ht="12.75" customHeight="1" outlineLevel="1">
      <c r="A876" s="4"/>
      <c r="B876" s="4"/>
      <c r="C876" s="36"/>
      <c r="D876" s="217" t="str">
        <f>Asset3</f>
        <v>City Gates &amp; Field Regulators</v>
      </c>
      <c r="E876" s="4"/>
      <c r="F876" s="4"/>
      <c r="G876" s="442">
        <f>-'RFM input'!O9</f>
        <v>0</v>
      </c>
      <c r="H876" s="102">
        <f t="shared" ref="H876:Q876" si="65">H1086+H1138</f>
        <v>-0.38524147518927809</v>
      </c>
      <c r="I876" s="102">
        <f t="shared" si="65"/>
        <v>-0.72228137352077515</v>
      </c>
      <c r="J876" s="102">
        <f t="shared" si="65"/>
        <v>-1.0576598328127804</v>
      </c>
      <c r="K876" s="102">
        <f t="shared" si="65"/>
        <v>-1.1892442940453123</v>
      </c>
      <c r="L876" s="102">
        <f t="shared" si="65"/>
        <v>-1.3034238129494318</v>
      </c>
      <c r="M876" s="102">
        <f t="shared" si="65"/>
        <v>0</v>
      </c>
      <c r="N876" s="102">
        <f t="shared" si="65"/>
        <v>0</v>
      </c>
      <c r="O876" s="102">
        <f t="shared" si="65"/>
        <v>0</v>
      </c>
      <c r="P876" s="102">
        <f t="shared" si="65"/>
        <v>0</v>
      </c>
      <c r="Q876" s="102">
        <f t="shared" si="65"/>
        <v>0</v>
      </c>
      <c r="R876" s="22"/>
      <c r="S876" s="91"/>
      <c r="T876" s="91"/>
      <c r="U876" s="91"/>
      <c r="V876" s="91"/>
      <c r="W876" s="91"/>
      <c r="X876" s="91"/>
      <c r="Y876" s="91"/>
      <c r="Z876" s="91"/>
      <c r="AA876" s="249"/>
    </row>
    <row r="877" spans="1:27" ht="12.75" customHeight="1" outlineLevel="1">
      <c r="A877" s="4"/>
      <c r="B877" s="4"/>
      <c r="C877" s="36"/>
      <c r="D877" s="217" t="str">
        <f>Asset4</f>
        <v>Odourant Plants</v>
      </c>
      <c r="E877" s="4"/>
      <c r="F877" s="4"/>
      <c r="G877" s="442">
        <f>-'RFM input'!O10</f>
        <v>0</v>
      </c>
      <c r="H877" s="102">
        <f t="shared" ref="H877:Q877" si="66">H1087+H1139</f>
        <v>-3.2575142117721653E-3</v>
      </c>
      <c r="I877" s="102">
        <f t="shared" si="66"/>
        <v>-6.9599412792152125E-3</v>
      </c>
      <c r="J877" s="102">
        <f t="shared" si="66"/>
        <v>-7.506501686581589E-3</v>
      </c>
      <c r="K877" s="102">
        <f t="shared" si="66"/>
        <v>-8.0760401510167716E-3</v>
      </c>
      <c r="L877" s="102">
        <f t="shared" si="66"/>
        <v>-8.669363975119599E-3</v>
      </c>
      <c r="M877" s="102">
        <f t="shared" si="66"/>
        <v>0</v>
      </c>
      <c r="N877" s="102">
        <f t="shared" si="66"/>
        <v>0</v>
      </c>
      <c r="O877" s="102">
        <f t="shared" si="66"/>
        <v>0</v>
      </c>
      <c r="P877" s="102">
        <f t="shared" si="66"/>
        <v>0</v>
      </c>
      <c r="Q877" s="102">
        <f t="shared" si="66"/>
        <v>0</v>
      </c>
      <c r="R877" s="22"/>
      <c r="S877" s="91"/>
      <c r="T877" s="91"/>
      <c r="U877" s="91"/>
      <c r="V877" s="91"/>
      <c r="W877" s="91"/>
      <c r="X877" s="91"/>
      <c r="Y877" s="91"/>
      <c r="Z877" s="91"/>
      <c r="AA877" s="249"/>
    </row>
    <row r="878" spans="1:27" ht="12.75" customHeight="1" outlineLevel="1">
      <c r="A878" s="4"/>
      <c r="B878" s="4"/>
      <c r="C878" s="36"/>
      <c r="D878" s="217" t="str">
        <f>Asset5</f>
        <v>Gas Quality</v>
      </c>
      <c r="E878" s="4"/>
      <c r="F878" s="4"/>
      <c r="G878" s="442">
        <f>-'RFM input'!O11</f>
        <v>0</v>
      </c>
      <c r="H878" s="102">
        <f t="shared" ref="H878:Q878" si="67">H1088+H1140</f>
        <v>-1.269208500878432E-3</v>
      </c>
      <c r="I878" s="102">
        <f t="shared" si="67"/>
        <v>-2.059972594676442E-2</v>
      </c>
      <c r="J878" s="102">
        <f t="shared" si="67"/>
        <v>-5.0656550987414783E-2</v>
      </c>
      <c r="K878" s="102">
        <f t="shared" si="67"/>
        <v>-6.1968403772722849E-2</v>
      </c>
      <c r="L878" s="102">
        <f t="shared" si="67"/>
        <v>-7.4107675626117059E-2</v>
      </c>
      <c r="M878" s="102">
        <f t="shared" si="67"/>
        <v>0</v>
      </c>
      <c r="N878" s="102">
        <f t="shared" si="67"/>
        <v>0</v>
      </c>
      <c r="O878" s="102">
        <f t="shared" si="67"/>
        <v>0</v>
      </c>
      <c r="P878" s="102">
        <f t="shared" si="67"/>
        <v>0</v>
      </c>
      <c r="Q878" s="102">
        <f t="shared" si="67"/>
        <v>0</v>
      </c>
      <c r="R878" s="22"/>
      <c r="S878" s="91"/>
      <c r="T878" s="91"/>
      <c r="U878" s="91"/>
      <c r="V878" s="91"/>
      <c r="W878" s="91"/>
      <c r="X878" s="91"/>
      <c r="Y878" s="91"/>
      <c r="Z878" s="91"/>
      <c r="AA878" s="249"/>
    </row>
    <row r="879" spans="1:27" ht="12.75" customHeight="1" outlineLevel="1">
      <c r="A879" s="4"/>
      <c r="B879" s="4"/>
      <c r="C879" s="36"/>
      <c r="D879" s="217" t="str">
        <f>Asset6</f>
        <v xml:space="preserve">Other </v>
      </c>
      <c r="E879" s="4"/>
      <c r="F879" s="4"/>
      <c r="G879" s="442">
        <f>-'RFM input'!O12</f>
        <v>0</v>
      </c>
      <c r="H879" s="102">
        <f t="shared" ref="H879:Q879" si="68">H1089+H1141</f>
        <v>-1.4166852923745992</v>
      </c>
      <c r="I879" s="102">
        <f t="shared" si="68"/>
        <v>-3.0411464491860696</v>
      </c>
      <c r="J879" s="102">
        <f t="shared" si="68"/>
        <v>-3.3034482684452584</v>
      </c>
      <c r="K879" s="102">
        <f t="shared" si="68"/>
        <v>-5.1799768140313587</v>
      </c>
      <c r="L879" s="102">
        <f t="shared" si="68"/>
        <v>-0.7535928373367512</v>
      </c>
      <c r="M879" s="102">
        <f t="shared" si="68"/>
        <v>0</v>
      </c>
      <c r="N879" s="102">
        <f t="shared" si="68"/>
        <v>0</v>
      </c>
      <c r="O879" s="102">
        <f t="shared" si="68"/>
        <v>0</v>
      </c>
      <c r="P879" s="102">
        <f t="shared" si="68"/>
        <v>0</v>
      </c>
      <c r="Q879" s="102">
        <f t="shared" si="68"/>
        <v>0</v>
      </c>
      <c r="R879" s="22"/>
      <c r="S879" s="91"/>
      <c r="T879" s="91"/>
      <c r="U879" s="91"/>
      <c r="V879" s="91"/>
      <c r="W879" s="91"/>
      <c r="X879" s="91"/>
      <c r="Y879" s="91"/>
      <c r="Z879" s="91"/>
      <c r="AA879" s="249"/>
    </row>
    <row r="880" spans="1:27" ht="12.75" customHeight="1" outlineLevel="1">
      <c r="A880" s="4"/>
      <c r="B880" s="4"/>
      <c r="C880" s="36"/>
      <c r="D880" s="217" t="str">
        <f>Asset7</f>
        <v>General Building</v>
      </c>
      <c r="E880" s="4"/>
      <c r="F880" s="4"/>
      <c r="G880" s="442">
        <f>-'RFM input'!O13</f>
        <v>0</v>
      </c>
      <c r="H880" s="102">
        <f t="shared" ref="H880:Q880" si="69">H1090+H1142</f>
        <v>-1.496970538482921E-2</v>
      </c>
      <c r="I880" s="102">
        <f t="shared" si="69"/>
        <v>6.9269098306188576E-2</v>
      </c>
      <c r="J880" s="102">
        <f t="shared" si="69"/>
        <v>4.2644329547394666E-2</v>
      </c>
      <c r="K880" s="102">
        <f t="shared" si="69"/>
        <v>3.5598905234786149E-2</v>
      </c>
      <c r="L880" s="102">
        <f t="shared" si="69"/>
        <v>2.7813829722363792E-2</v>
      </c>
      <c r="M880" s="102">
        <f t="shared" si="69"/>
        <v>0</v>
      </c>
      <c r="N880" s="102">
        <f t="shared" si="69"/>
        <v>0</v>
      </c>
      <c r="O880" s="102">
        <f t="shared" si="69"/>
        <v>0</v>
      </c>
      <c r="P880" s="102">
        <f t="shared" si="69"/>
        <v>0</v>
      </c>
      <c r="Q880" s="102">
        <f t="shared" si="69"/>
        <v>0</v>
      </c>
      <c r="R880" s="22"/>
      <c r="S880" s="91"/>
      <c r="T880" s="91"/>
      <c r="U880" s="91"/>
      <c r="V880" s="91"/>
      <c r="W880" s="91"/>
      <c r="X880" s="91"/>
      <c r="Y880" s="91"/>
      <c r="Z880" s="91"/>
      <c r="AA880" s="249"/>
    </row>
    <row r="881" spans="1:27" ht="12.75" customHeight="1" outlineLevel="1">
      <c r="A881" s="4"/>
      <c r="B881" s="4"/>
      <c r="C881" s="36"/>
      <c r="D881" s="217" t="str">
        <f>Asset8</f>
        <v>General Land</v>
      </c>
      <c r="E881" s="4"/>
      <c r="F881" s="4"/>
      <c r="G881" s="442">
        <f>-'RFM input'!O14</f>
        <v>0</v>
      </c>
      <c r="H881" s="102">
        <f t="shared" ref="H881:Q881" si="70">H1091+H1143</f>
        <v>7.8360066124756197E-2</v>
      </c>
      <c r="I881" s="102">
        <f t="shared" si="70"/>
        <v>0.1586791339026313</v>
      </c>
      <c r="J881" s="102">
        <f t="shared" si="70"/>
        <v>0.16264611225019709</v>
      </c>
      <c r="K881" s="102">
        <f t="shared" si="70"/>
        <v>0.17357151162535892</v>
      </c>
      <c r="L881" s="102">
        <f t="shared" si="70"/>
        <v>0.17791079941599289</v>
      </c>
      <c r="M881" s="102">
        <f t="shared" si="70"/>
        <v>0</v>
      </c>
      <c r="N881" s="102">
        <f t="shared" si="70"/>
        <v>0</v>
      </c>
      <c r="O881" s="102">
        <f t="shared" si="70"/>
        <v>0</v>
      </c>
      <c r="P881" s="102">
        <f t="shared" si="70"/>
        <v>0</v>
      </c>
      <c r="Q881" s="102">
        <f t="shared" si="70"/>
        <v>0</v>
      </c>
      <c r="R881" s="22"/>
      <c r="S881" s="91"/>
      <c r="T881" s="91"/>
      <c r="U881" s="91"/>
      <c r="V881" s="91"/>
      <c r="W881" s="91"/>
      <c r="X881" s="91"/>
      <c r="Y881" s="91"/>
      <c r="Z881" s="91"/>
      <c r="AA881" s="249"/>
    </row>
    <row r="882" spans="1:27" ht="12.75" customHeight="1" outlineLevel="1">
      <c r="A882" s="4"/>
      <c r="B882" s="4"/>
      <c r="C882" s="36"/>
      <c r="D882" s="217">
        <f>Asset9</f>
        <v>0</v>
      </c>
      <c r="E882" s="4"/>
      <c r="F882" s="4"/>
      <c r="G882" s="442">
        <f>-'RFM input'!O15</f>
        <v>0</v>
      </c>
      <c r="H882" s="102">
        <f t="shared" ref="H882:Q882" si="71">H1092+H1144</f>
        <v>0</v>
      </c>
      <c r="I882" s="102">
        <f t="shared" si="71"/>
        <v>0</v>
      </c>
      <c r="J882" s="102">
        <f t="shared" si="71"/>
        <v>0</v>
      </c>
      <c r="K882" s="102">
        <f t="shared" si="71"/>
        <v>0</v>
      </c>
      <c r="L882" s="102">
        <f t="shared" si="71"/>
        <v>0</v>
      </c>
      <c r="M882" s="102">
        <f t="shared" si="71"/>
        <v>0</v>
      </c>
      <c r="N882" s="102">
        <f t="shared" si="71"/>
        <v>0</v>
      </c>
      <c r="O882" s="102">
        <f t="shared" si="71"/>
        <v>0</v>
      </c>
      <c r="P882" s="102">
        <f t="shared" si="71"/>
        <v>0</v>
      </c>
      <c r="Q882" s="102">
        <f t="shared" si="71"/>
        <v>0</v>
      </c>
      <c r="R882" s="22"/>
      <c r="S882" s="91"/>
      <c r="T882" s="91"/>
      <c r="U882" s="91"/>
      <c r="V882" s="91"/>
      <c r="W882" s="91"/>
      <c r="X882" s="91"/>
      <c r="Y882" s="91"/>
      <c r="Z882" s="91"/>
      <c r="AA882" s="249"/>
    </row>
    <row r="883" spans="1:27" ht="12.75" customHeight="1" outlineLevel="1">
      <c r="A883" s="4"/>
      <c r="B883" s="4"/>
      <c r="C883" s="36"/>
      <c r="D883" s="217">
        <f>Asset10</f>
        <v>0</v>
      </c>
      <c r="E883" s="4"/>
      <c r="F883" s="4"/>
      <c r="G883" s="442">
        <f>-'RFM input'!O16</f>
        <v>0</v>
      </c>
      <c r="H883" s="102">
        <f t="shared" ref="H883:Q883" si="72">H1093+H1145</f>
        <v>0</v>
      </c>
      <c r="I883" s="102">
        <f t="shared" si="72"/>
        <v>0</v>
      </c>
      <c r="J883" s="102">
        <f t="shared" si="72"/>
        <v>0</v>
      </c>
      <c r="K883" s="102">
        <f t="shared" si="72"/>
        <v>0</v>
      </c>
      <c r="L883" s="102">
        <f t="shared" si="72"/>
        <v>0</v>
      </c>
      <c r="M883" s="102">
        <f t="shared" si="72"/>
        <v>0</v>
      </c>
      <c r="N883" s="102">
        <f t="shared" si="72"/>
        <v>0</v>
      </c>
      <c r="O883" s="102">
        <f t="shared" si="72"/>
        <v>0</v>
      </c>
      <c r="P883" s="102">
        <f t="shared" si="72"/>
        <v>0</v>
      </c>
      <c r="Q883" s="102">
        <f t="shared" si="72"/>
        <v>0</v>
      </c>
      <c r="R883" s="22"/>
      <c r="S883" s="91"/>
      <c r="T883" s="91"/>
      <c r="U883" s="91"/>
      <c r="V883" s="91"/>
      <c r="W883" s="91"/>
      <c r="X883" s="91"/>
      <c r="Y883" s="91"/>
      <c r="Z883" s="91"/>
      <c r="AA883" s="249"/>
    </row>
    <row r="884" spans="1:27" ht="12.75" customHeight="1" outlineLevel="1">
      <c r="A884" s="4"/>
      <c r="B884" s="4"/>
      <c r="C884" s="36"/>
      <c r="D884" s="217">
        <f>Asset11</f>
        <v>0</v>
      </c>
      <c r="E884" s="4"/>
      <c r="F884" s="4"/>
      <c r="G884" s="442">
        <f>-'RFM input'!O17</f>
        <v>0</v>
      </c>
      <c r="H884" s="102">
        <f t="shared" ref="H884:Q884" si="73">H1094+H1146</f>
        <v>0</v>
      </c>
      <c r="I884" s="102">
        <f t="shared" si="73"/>
        <v>0</v>
      </c>
      <c r="J884" s="102">
        <f t="shared" si="73"/>
        <v>0</v>
      </c>
      <c r="K884" s="102">
        <f t="shared" si="73"/>
        <v>0</v>
      </c>
      <c r="L884" s="102">
        <f t="shared" si="73"/>
        <v>0</v>
      </c>
      <c r="M884" s="102">
        <f t="shared" si="73"/>
        <v>0</v>
      </c>
      <c r="N884" s="102">
        <f t="shared" si="73"/>
        <v>0</v>
      </c>
      <c r="O884" s="102">
        <f t="shared" si="73"/>
        <v>0</v>
      </c>
      <c r="P884" s="102">
        <f t="shared" si="73"/>
        <v>0</v>
      </c>
      <c r="Q884" s="102">
        <f t="shared" si="73"/>
        <v>0</v>
      </c>
      <c r="R884" s="22"/>
      <c r="S884" s="91"/>
      <c r="T884" s="91"/>
      <c r="U884" s="91"/>
      <c r="V884" s="91"/>
      <c r="W884" s="91"/>
      <c r="X884" s="91"/>
      <c r="Y884" s="91"/>
      <c r="Z884" s="91"/>
      <c r="AA884" s="249"/>
    </row>
    <row r="885" spans="1:27" ht="12.75" customHeight="1" outlineLevel="1">
      <c r="A885" s="4"/>
      <c r="B885" s="4"/>
      <c r="C885" s="36"/>
      <c r="D885" s="217">
        <f>Asset12</f>
        <v>0</v>
      </c>
      <c r="E885" s="4"/>
      <c r="F885" s="4"/>
      <c r="G885" s="442">
        <f>-'RFM input'!O18</f>
        <v>0</v>
      </c>
      <c r="H885" s="102">
        <f t="shared" ref="H885:Q885" si="74">H1095+H1147</f>
        <v>0</v>
      </c>
      <c r="I885" s="102">
        <f t="shared" si="74"/>
        <v>0</v>
      </c>
      <c r="J885" s="102">
        <f t="shared" si="74"/>
        <v>0</v>
      </c>
      <c r="K885" s="102">
        <f t="shared" si="74"/>
        <v>0</v>
      </c>
      <c r="L885" s="102">
        <f t="shared" si="74"/>
        <v>0</v>
      </c>
      <c r="M885" s="102">
        <f t="shared" si="74"/>
        <v>0</v>
      </c>
      <c r="N885" s="102">
        <f t="shared" si="74"/>
        <v>0</v>
      </c>
      <c r="O885" s="102">
        <f t="shared" si="74"/>
        <v>0</v>
      </c>
      <c r="P885" s="102">
        <f t="shared" si="74"/>
        <v>0</v>
      </c>
      <c r="Q885" s="102">
        <f t="shared" si="74"/>
        <v>0</v>
      </c>
      <c r="R885" s="22"/>
      <c r="S885" s="91"/>
      <c r="T885" s="91"/>
      <c r="U885" s="91"/>
      <c r="V885" s="91"/>
      <c r="W885" s="91"/>
      <c r="X885" s="91"/>
      <c r="Y885" s="91"/>
      <c r="Z885" s="91"/>
      <c r="AA885" s="249"/>
    </row>
    <row r="886" spans="1:27" ht="12.75" customHeight="1" outlineLevel="1">
      <c r="A886" s="4"/>
      <c r="B886" s="4"/>
      <c r="C886" s="36"/>
      <c r="D886" s="217">
        <f>Asset13</f>
        <v>0</v>
      </c>
      <c r="E886" s="4"/>
      <c r="F886" s="4"/>
      <c r="G886" s="442">
        <f>-'RFM input'!O19</f>
        <v>0</v>
      </c>
      <c r="H886" s="102">
        <f t="shared" ref="H886:Q886" si="75">H1096+H1148</f>
        <v>0</v>
      </c>
      <c r="I886" s="102">
        <f t="shared" si="75"/>
        <v>0</v>
      </c>
      <c r="J886" s="102">
        <f t="shared" si="75"/>
        <v>0</v>
      </c>
      <c r="K886" s="102">
        <f t="shared" si="75"/>
        <v>0</v>
      </c>
      <c r="L886" s="102">
        <f t="shared" si="75"/>
        <v>0</v>
      </c>
      <c r="M886" s="102">
        <f t="shared" si="75"/>
        <v>0</v>
      </c>
      <c r="N886" s="102">
        <f t="shared" si="75"/>
        <v>0</v>
      </c>
      <c r="O886" s="102">
        <f t="shared" si="75"/>
        <v>0</v>
      </c>
      <c r="P886" s="102">
        <f t="shared" si="75"/>
        <v>0</v>
      </c>
      <c r="Q886" s="102">
        <f t="shared" si="75"/>
        <v>0</v>
      </c>
      <c r="R886" s="22"/>
      <c r="S886" s="91"/>
      <c r="T886" s="91"/>
      <c r="U886" s="91"/>
      <c r="V886" s="91"/>
      <c r="W886" s="91"/>
      <c r="X886" s="91"/>
      <c r="Y886" s="91"/>
      <c r="Z886" s="91"/>
      <c r="AA886" s="249"/>
    </row>
    <row r="887" spans="1:27" ht="12.75" customHeight="1" outlineLevel="1">
      <c r="A887" s="4"/>
      <c r="B887" s="4"/>
      <c r="C887" s="36"/>
      <c r="D887" s="217">
        <f>Asset14</f>
        <v>0</v>
      </c>
      <c r="E887" s="4"/>
      <c r="F887" s="4"/>
      <c r="G887" s="442">
        <f>-'RFM input'!O20</f>
        <v>0</v>
      </c>
      <c r="H887" s="102">
        <f t="shared" ref="H887:Q887" si="76">H1097+H1149</f>
        <v>0</v>
      </c>
      <c r="I887" s="102">
        <f t="shared" si="76"/>
        <v>0</v>
      </c>
      <c r="J887" s="102">
        <f t="shared" si="76"/>
        <v>0</v>
      </c>
      <c r="K887" s="102">
        <f t="shared" si="76"/>
        <v>0</v>
      </c>
      <c r="L887" s="102">
        <f t="shared" si="76"/>
        <v>0</v>
      </c>
      <c r="M887" s="102">
        <f t="shared" si="76"/>
        <v>0</v>
      </c>
      <c r="N887" s="102">
        <f t="shared" si="76"/>
        <v>0</v>
      </c>
      <c r="O887" s="102">
        <f t="shared" si="76"/>
        <v>0</v>
      </c>
      <c r="P887" s="102">
        <f t="shared" si="76"/>
        <v>0</v>
      </c>
      <c r="Q887" s="102">
        <f t="shared" si="76"/>
        <v>0</v>
      </c>
      <c r="R887" s="22"/>
      <c r="S887" s="91"/>
      <c r="T887" s="91"/>
      <c r="U887" s="91"/>
      <c r="V887" s="91"/>
      <c r="W887" s="91"/>
      <c r="X887" s="91"/>
      <c r="Y887" s="91"/>
      <c r="Z887" s="91"/>
      <c r="AA887" s="249"/>
    </row>
    <row r="888" spans="1:27" ht="12.75" customHeight="1" outlineLevel="1">
      <c r="A888" s="4"/>
      <c r="B888" s="4"/>
      <c r="C888" s="36"/>
      <c r="D888" s="217">
        <f>Asset15</f>
        <v>0</v>
      </c>
      <c r="E888" s="4"/>
      <c r="F888" s="4"/>
      <c r="G888" s="442">
        <f>-'RFM input'!O21</f>
        <v>0</v>
      </c>
      <c r="H888" s="102">
        <f t="shared" ref="H888:Q888" si="77">H1098+H1150</f>
        <v>0</v>
      </c>
      <c r="I888" s="102">
        <f t="shared" si="77"/>
        <v>0</v>
      </c>
      <c r="J888" s="102">
        <f t="shared" si="77"/>
        <v>0</v>
      </c>
      <c r="K888" s="102">
        <f t="shared" si="77"/>
        <v>0</v>
      </c>
      <c r="L888" s="102">
        <f t="shared" si="77"/>
        <v>0</v>
      </c>
      <c r="M888" s="102">
        <f t="shared" si="77"/>
        <v>0</v>
      </c>
      <c r="N888" s="102">
        <f t="shared" si="77"/>
        <v>0</v>
      </c>
      <c r="O888" s="102">
        <f t="shared" si="77"/>
        <v>0</v>
      </c>
      <c r="P888" s="102">
        <f t="shared" si="77"/>
        <v>0</v>
      </c>
      <c r="Q888" s="102">
        <f t="shared" si="77"/>
        <v>0</v>
      </c>
      <c r="R888" s="22"/>
      <c r="S888" s="91"/>
      <c r="T888" s="91"/>
      <c r="U888" s="91"/>
      <c r="V888" s="91"/>
      <c r="W888" s="91"/>
      <c r="X888" s="91"/>
      <c r="Y888" s="91"/>
      <c r="Z888" s="91"/>
      <c r="AA888" s="249"/>
    </row>
    <row r="889" spans="1:27" ht="12.75" customHeight="1" outlineLevel="1">
      <c r="A889" s="4"/>
      <c r="B889" s="4"/>
      <c r="C889" s="36"/>
      <c r="D889" s="217">
        <f>Asset16</f>
        <v>0</v>
      </c>
      <c r="E889" s="4"/>
      <c r="F889" s="4"/>
      <c r="G889" s="442">
        <f>-'RFM input'!O22</f>
        <v>0</v>
      </c>
      <c r="H889" s="102">
        <f t="shared" ref="H889:Q889" si="78">H1099+H1151</f>
        <v>0</v>
      </c>
      <c r="I889" s="102">
        <f t="shared" si="78"/>
        <v>0</v>
      </c>
      <c r="J889" s="102">
        <f t="shared" si="78"/>
        <v>0</v>
      </c>
      <c r="K889" s="102">
        <f t="shared" si="78"/>
        <v>0</v>
      </c>
      <c r="L889" s="102">
        <f t="shared" si="78"/>
        <v>0</v>
      </c>
      <c r="M889" s="102">
        <f t="shared" si="78"/>
        <v>0</v>
      </c>
      <c r="N889" s="102">
        <f t="shared" si="78"/>
        <v>0</v>
      </c>
      <c r="O889" s="102">
        <f t="shared" si="78"/>
        <v>0</v>
      </c>
      <c r="P889" s="102">
        <f t="shared" si="78"/>
        <v>0</v>
      </c>
      <c r="Q889" s="102">
        <f t="shared" si="78"/>
        <v>0</v>
      </c>
      <c r="R889" s="22"/>
      <c r="S889" s="91"/>
      <c r="T889" s="91"/>
      <c r="U889" s="91"/>
      <c r="V889" s="91"/>
      <c r="W889" s="91"/>
      <c r="X889" s="91"/>
      <c r="Y889" s="91"/>
      <c r="Z889" s="91"/>
      <c r="AA889" s="249"/>
    </row>
    <row r="890" spans="1:27" ht="12.75" customHeight="1" outlineLevel="1">
      <c r="A890" s="4"/>
      <c r="B890" s="4"/>
      <c r="C890" s="36"/>
      <c r="D890" s="217">
        <f>Asset17</f>
        <v>0</v>
      </c>
      <c r="E890" s="4"/>
      <c r="F890" s="4"/>
      <c r="G890" s="442">
        <f>-'RFM input'!O23</f>
        <v>0</v>
      </c>
      <c r="H890" s="102">
        <f t="shared" ref="H890:Q890" si="79">H1100+H1152</f>
        <v>0</v>
      </c>
      <c r="I890" s="102">
        <f t="shared" si="79"/>
        <v>0</v>
      </c>
      <c r="J890" s="102">
        <f t="shared" si="79"/>
        <v>0</v>
      </c>
      <c r="K890" s="102">
        <f t="shared" si="79"/>
        <v>0</v>
      </c>
      <c r="L890" s="102">
        <f t="shared" si="79"/>
        <v>0</v>
      </c>
      <c r="M890" s="102">
        <f t="shared" si="79"/>
        <v>0</v>
      </c>
      <c r="N890" s="102">
        <f t="shared" si="79"/>
        <v>0</v>
      </c>
      <c r="O890" s="102">
        <f t="shared" si="79"/>
        <v>0</v>
      </c>
      <c r="P890" s="102">
        <f t="shared" si="79"/>
        <v>0</v>
      </c>
      <c r="Q890" s="102">
        <f t="shared" si="79"/>
        <v>0</v>
      </c>
      <c r="R890" s="22"/>
      <c r="S890" s="91"/>
      <c r="T890" s="91"/>
      <c r="U890" s="91"/>
      <c r="V890" s="91"/>
      <c r="W890" s="91"/>
      <c r="X890" s="91"/>
      <c r="Y890" s="91"/>
      <c r="Z890" s="91"/>
      <c r="AA890" s="249"/>
    </row>
    <row r="891" spans="1:27" ht="12.75" customHeight="1" outlineLevel="1">
      <c r="A891" s="4"/>
      <c r="B891" s="4"/>
      <c r="C891" s="36"/>
      <c r="D891" s="217">
        <f>Asset18</f>
        <v>0</v>
      </c>
      <c r="E891" s="4"/>
      <c r="F891" s="4"/>
      <c r="G891" s="442">
        <f>-'RFM input'!O24</f>
        <v>0</v>
      </c>
      <c r="H891" s="102">
        <f t="shared" ref="H891:Q891" si="80">H1101+H1153</f>
        <v>0</v>
      </c>
      <c r="I891" s="102">
        <f t="shared" si="80"/>
        <v>0</v>
      </c>
      <c r="J891" s="102">
        <f t="shared" si="80"/>
        <v>0</v>
      </c>
      <c r="K891" s="102">
        <f t="shared" si="80"/>
        <v>0</v>
      </c>
      <c r="L891" s="102">
        <f t="shared" si="80"/>
        <v>0</v>
      </c>
      <c r="M891" s="102">
        <f t="shared" si="80"/>
        <v>0</v>
      </c>
      <c r="N891" s="102">
        <f t="shared" si="80"/>
        <v>0</v>
      </c>
      <c r="O891" s="102">
        <f t="shared" si="80"/>
        <v>0</v>
      </c>
      <c r="P891" s="102">
        <f t="shared" si="80"/>
        <v>0</v>
      </c>
      <c r="Q891" s="102">
        <f t="shared" si="80"/>
        <v>0</v>
      </c>
      <c r="R891" s="22"/>
      <c r="S891" s="91"/>
      <c r="T891" s="91"/>
      <c r="U891" s="91"/>
      <c r="V891" s="91"/>
      <c r="W891" s="91"/>
      <c r="X891" s="91"/>
      <c r="Y891" s="91"/>
      <c r="Z891" s="91"/>
      <c r="AA891" s="249"/>
    </row>
    <row r="892" spans="1:27" ht="12.75" customHeight="1" outlineLevel="1">
      <c r="A892" s="4"/>
      <c r="B892" s="4"/>
      <c r="C892" s="36"/>
      <c r="D892" s="217">
        <f>Asset19</f>
        <v>0</v>
      </c>
      <c r="E892" s="4"/>
      <c r="F892" s="4"/>
      <c r="G892" s="442">
        <f>-'RFM input'!O25</f>
        <v>0</v>
      </c>
      <c r="H892" s="102">
        <f t="shared" ref="H892:Q892" si="81">H1102+H1154</f>
        <v>0</v>
      </c>
      <c r="I892" s="102">
        <f t="shared" si="81"/>
        <v>0</v>
      </c>
      <c r="J892" s="102">
        <f t="shared" si="81"/>
        <v>0</v>
      </c>
      <c r="K892" s="102">
        <f t="shared" si="81"/>
        <v>0</v>
      </c>
      <c r="L892" s="102">
        <f t="shared" si="81"/>
        <v>0</v>
      </c>
      <c r="M892" s="102">
        <f t="shared" si="81"/>
        <v>0</v>
      </c>
      <c r="N892" s="102">
        <f t="shared" si="81"/>
        <v>0</v>
      </c>
      <c r="O892" s="102">
        <f t="shared" si="81"/>
        <v>0</v>
      </c>
      <c r="P892" s="102">
        <f t="shared" si="81"/>
        <v>0</v>
      </c>
      <c r="Q892" s="102">
        <f t="shared" si="81"/>
        <v>0</v>
      </c>
      <c r="R892" s="22"/>
      <c r="S892" s="91"/>
      <c r="T892" s="91"/>
      <c r="U892" s="91"/>
      <c r="V892" s="91"/>
      <c r="W892" s="91"/>
      <c r="X892" s="91"/>
      <c r="Y892" s="91"/>
      <c r="Z892" s="91"/>
      <c r="AA892" s="249"/>
    </row>
    <row r="893" spans="1:27" ht="12.75" customHeight="1" outlineLevel="1">
      <c r="A893" s="4"/>
      <c r="B893" s="4"/>
      <c r="C893" s="36"/>
      <c r="D893" s="217">
        <f>Asset20</f>
        <v>0</v>
      </c>
      <c r="E893" s="4"/>
      <c r="F893" s="4"/>
      <c r="G893" s="442">
        <f>-'RFM input'!O26</f>
        <v>0</v>
      </c>
      <c r="H893" s="102">
        <f t="shared" ref="H893:Q893" si="82">H1103+H1155</f>
        <v>0</v>
      </c>
      <c r="I893" s="102">
        <f t="shared" si="82"/>
        <v>0</v>
      </c>
      <c r="J893" s="102">
        <f t="shared" si="82"/>
        <v>0</v>
      </c>
      <c r="K893" s="102">
        <f t="shared" si="82"/>
        <v>0</v>
      </c>
      <c r="L893" s="102">
        <f t="shared" si="82"/>
        <v>0</v>
      </c>
      <c r="M893" s="102">
        <f t="shared" si="82"/>
        <v>0</v>
      </c>
      <c r="N893" s="102">
        <f t="shared" si="82"/>
        <v>0</v>
      </c>
      <c r="O893" s="102">
        <f t="shared" si="82"/>
        <v>0</v>
      </c>
      <c r="P893" s="102">
        <f t="shared" si="82"/>
        <v>0</v>
      </c>
      <c r="Q893" s="102">
        <f t="shared" si="82"/>
        <v>0</v>
      </c>
      <c r="R893" s="22"/>
      <c r="S893" s="91"/>
      <c r="T893" s="91"/>
      <c r="U893" s="91"/>
      <c r="V893" s="91"/>
      <c r="W893" s="91"/>
      <c r="X893" s="91"/>
      <c r="Y893" s="91"/>
      <c r="Z893" s="91"/>
      <c r="AA893" s="249"/>
    </row>
    <row r="894" spans="1:27" ht="12.75" customHeight="1" outlineLevel="1">
      <c r="A894" s="4"/>
      <c r="B894" s="4"/>
      <c r="C894" s="36"/>
      <c r="D894" s="217">
        <f>Asset21</f>
        <v>0</v>
      </c>
      <c r="E894" s="4"/>
      <c r="F894" s="4"/>
      <c r="G894" s="442">
        <f>-'RFM input'!O27</f>
        <v>0</v>
      </c>
      <c r="H894" s="102">
        <f t="shared" ref="H894:Q894" si="83">H1104+H1156</f>
        <v>0</v>
      </c>
      <c r="I894" s="102">
        <f t="shared" si="83"/>
        <v>0</v>
      </c>
      <c r="J894" s="102">
        <f t="shared" si="83"/>
        <v>0</v>
      </c>
      <c r="K894" s="102">
        <f t="shared" si="83"/>
        <v>0</v>
      </c>
      <c r="L894" s="102">
        <f t="shared" si="83"/>
        <v>0</v>
      </c>
      <c r="M894" s="102">
        <f t="shared" si="83"/>
        <v>0</v>
      </c>
      <c r="N894" s="102">
        <f t="shared" si="83"/>
        <v>0</v>
      </c>
      <c r="O894" s="102">
        <f t="shared" si="83"/>
        <v>0</v>
      </c>
      <c r="P894" s="102">
        <f t="shared" si="83"/>
        <v>0</v>
      </c>
      <c r="Q894" s="102">
        <f t="shared" si="83"/>
        <v>0</v>
      </c>
      <c r="R894" s="22"/>
      <c r="S894" s="91"/>
      <c r="T894" s="91"/>
      <c r="U894" s="91"/>
      <c r="V894" s="91"/>
      <c r="W894" s="91"/>
      <c r="X894" s="91"/>
      <c r="Y894" s="91"/>
      <c r="Z894" s="91"/>
      <c r="AA894" s="249"/>
    </row>
    <row r="895" spans="1:27" ht="12.75" customHeight="1" outlineLevel="1">
      <c r="A895" s="4"/>
      <c r="B895" s="4"/>
      <c r="C895" s="36"/>
      <c r="D895" s="217">
        <f>Asset22</f>
        <v>0</v>
      </c>
      <c r="E895" s="4"/>
      <c r="F895" s="4"/>
      <c r="G895" s="442">
        <f>-'RFM input'!O28</f>
        <v>0</v>
      </c>
      <c r="H895" s="102">
        <f t="shared" ref="H895:Q895" si="84">H1105+H1157</f>
        <v>0</v>
      </c>
      <c r="I895" s="102">
        <f t="shared" si="84"/>
        <v>0</v>
      </c>
      <c r="J895" s="102">
        <f t="shared" si="84"/>
        <v>0</v>
      </c>
      <c r="K895" s="102">
        <f t="shared" si="84"/>
        <v>0</v>
      </c>
      <c r="L895" s="102">
        <f t="shared" si="84"/>
        <v>0</v>
      </c>
      <c r="M895" s="102">
        <f t="shared" si="84"/>
        <v>0</v>
      </c>
      <c r="N895" s="102">
        <f t="shared" si="84"/>
        <v>0</v>
      </c>
      <c r="O895" s="102">
        <f t="shared" si="84"/>
        <v>0</v>
      </c>
      <c r="P895" s="102">
        <f t="shared" si="84"/>
        <v>0</v>
      </c>
      <c r="Q895" s="102">
        <f t="shared" si="84"/>
        <v>0</v>
      </c>
      <c r="R895" s="22"/>
      <c r="S895" s="91"/>
      <c r="T895" s="91"/>
      <c r="U895" s="91"/>
      <c r="V895" s="91"/>
      <c r="W895" s="91"/>
      <c r="X895" s="91"/>
      <c r="Y895" s="91"/>
      <c r="Z895" s="91"/>
      <c r="AA895" s="249"/>
    </row>
    <row r="896" spans="1:27" ht="12.75" customHeight="1" outlineLevel="1">
      <c r="A896" s="4"/>
      <c r="B896" s="4"/>
      <c r="C896" s="36"/>
      <c r="D896" s="217">
        <f>Asset23</f>
        <v>0</v>
      </c>
      <c r="E896" s="4"/>
      <c r="F896" s="4"/>
      <c r="G896" s="442">
        <f>-'RFM input'!O29</f>
        <v>0</v>
      </c>
      <c r="H896" s="102">
        <f t="shared" ref="H896:Q896" si="85">H1106+H1158</f>
        <v>0</v>
      </c>
      <c r="I896" s="102">
        <f t="shared" si="85"/>
        <v>0</v>
      </c>
      <c r="J896" s="102">
        <f t="shared" si="85"/>
        <v>0</v>
      </c>
      <c r="K896" s="102">
        <f t="shared" si="85"/>
        <v>0</v>
      </c>
      <c r="L896" s="102">
        <f t="shared" si="85"/>
        <v>0</v>
      </c>
      <c r="M896" s="102">
        <f t="shared" si="85"/>
        <v>0</v>
      </c>
      <c r="N896" s="102">
        <f t="shared" si="85"/>
        <v>0</v>
      </c>
      <c r="O896" s="102">
        <f t="shared" si="85"/>
        <v>0</v>
      </c>
      <c r="P896" s="102">
        <f t="shared" si="85"/>
        <v>0</v>
      </c>
      <c r="Q896" s="102">
        <f t="shared" si="85"/>
        <v>0</v>
      </c>
      <c r="R896" s="22"/>
      <c r="S896" s="91"/>
      <c r="T896" s="91"/>
      <c r="U896" s="91"/>
      <c r="V896" s="91"/>
      <c r="W896" s="91"/>
      <c r="X896" s="91"/>
      <c r="Y896" s="91"/>
      <c r="Z896" s="91"/>
      <c r="AA896" s="249"/>
    </row>
    <row r="897" spans="1:27" ht="12.75" customHeight="1" outlineLevel="1">
      <c r="A897" s="4"/>
      <c r="B897" s="4"/>
      <c r="C897" s="36"/>
      <c r="D897" s="217">
        <f>Asset24</f>
        <v>0</v>
      </c>
      <c r="E897" s="4"/>
      <c r="F897" s="4"/>
      <c r="G897" s="442">
        <f>-'RFM input'!O30</f>
        <v>0</v>
      </c>
      <c r="H897" s="102">
        <f t="shared" ref="H897:Q897" si="86">H1107+H1159</f>
        <v>0</v>
      </c>
      <c r="I897" s="102">
        <f t="shared" si="86"/>
        <v>0</v>
      </c>
      <c r="J897" s="102">
        <f t="shared" si="86"/>
        <v>0</v>
      </c>
      <c r="K897" s="102">
        <f t="shared" si="86"/>
        <v>0</v>
      </c>
      <c r="L897" s="102">
        <f t="shared" si="86"/>
        <v>0</v>
      </c>
      <c r="M897" s="102">
        <f t="shared" si="86"/>
        <v>0</v>
      </c>
      <c r="N897" s="102">
        <f t="shared" si="86"/>
        <v>0</v>
      </c>
      <c r="O897" s="102">
        <f t="shared" si="86"/>
        <v>0</v>
      </c>
      <c r="P897" s="102">
        <f t="shared" si="86"/>
        <v>0</v>
      </c>
      <c r="Q897" s="102">
        <f t="shared" si="86"/>
        <v>0</v>
      </c>
      <c r="R897" s="22"/>
      <c r="S897" s="91"/>
      <c r="T897" s="91"/>
      <c r="U897" s="91"/>
      <c r="V897" s="91"/>
      <c r="W897" s="91"/>
      <c r="X897" s="91"/>
      <c r="Y897" s="91"/>
      <c r="Z897" s="91"/>
      <c r="AA897" s="249"/>
    </row>
    <row r="898" spans="1:27" ht="12.75" customHeight="1" outlineLevel="1">
      <c r="A898" s="4"/>
      <c r="B898" s="4"/>
      <c r="C898" s="36"/>
      <c r="D898" s="217">
        <f>Asset25</f>
        <v>0</v>
      </c>
      <c r="E898" s="4"/>
      <c r="F898" s="4"/>
      <c r="G898" s="442">
        <f>-'RFM input'!O31</f>
        <v>0</v>
      </c>
      <c r="H898" s="102">
        <f t="shared" ref="H898:Q898" si="87">H1108+H1160</f>
        <v>0</v>
      </c>
      <c r="I898" s="102">
        <f t="shared" si="87"/>
        <v>0</v>
      </c>
      <c r="J898" s="102">
        <f t="shared" si="87"/>
        <v>0</v>
      </c>
      <c r="K898" s="102">
        <f t="shared" si="87"/>
        <v>0</v>
      </c>
      <c r="L898" s="102">
        <f t="shared" si="87"/>
        <v>0</v>
      </c>
      <c r="M898" s="102">
        <f t="shared" si="87"/>
        <v>0</v>
      </c>
      <c r="N898" s="102">
        <f t="shared" si="87"/>
        <v>0</v>
      </c>
      <c r="O898" s="102">
        <f t="shared" si="87"/>
        <v>0</v>
      </c>
      <c r="P898" s="102">
        <f t="shared" si="87"/>
        <v>0</v>
      </c>
      <c r="Q898" s="102">
        <f t="shared" si="87"/>
        <v>0</v>
      </c>
      <c r="R898" s="22"/>
      <c r="S898" s="91"/>
      <c r="T898" s="91"/>
      <c r="U898" s="91"/>
      <c r="V898" s="91"/>
      <c r="W898" s="91"/>
      <c r="X898" s="91"/>
      <c r="Y898" s="91"/>
      <c r="Z898" s="91"/>
      <c r="AA898" s="249"/>
    </row>
    <row r="899" spans="1:27" ht="12.75" customHeight="1" outlineLevel="1">
      <c r="A899" s="4"/>
      <c r="B899" s="4"/>
      <c r="C899" s="36"/>
      <c r="D899" s="217">
        <f>Asset26</f>
        <v>0</v>
      </c>
      <c r="E899" s="4"/>
      <c r="F899" s="4"/>
      <c r="G899" s="442">
        <f>-'RFM input'!O32</f>
        <v>0</v>
      </c>
      <c r="H899" s="102">
        <f t="shared" ref="H899:Q899" si="88">H1109+H1161</f>
        <v>0</v>
      </c>
      <c r="I899" s="102">
        <f t="shared" si="88"/>
        <v>0</v>
      </c>
      <c r="J899" s="102">
        <f t="shared" si="88"/>
        <v>0</v>
      </c>
      <c r="K899" s="102">
        <f t="shared" si="88"/>
        <v>0</v>
      </c>
      <c r="L899" s="102">
        <f t="shared" si="88"/>
        <v>0</v>
      </c>
      <c r="M899" s="102">
        <f t="shared" si="88"/>
        <v>0</v>
      </c>
      <c r="N899" s="102">
        <f t="shared" si="88"/>
        <v>0</v>
      </c>
      <c r="O899" s="102">
        <f t="shared" si="88"/>
        <v>0</v>
      </c>
      <c r="P899" s="102">
        <f t="shared" si="88"/>
        <v>0</v>
      </c>
      <c r="Q899" s="102">
        <f t="shared" si="88"/>
        <v>0</v>
      </c>
      <c r="R899" s="22"/>
      <c r="S899" s="91"/>
      <c r="T899" s="91"/>
      <c r="U899" s="91"/>
      <c r="V899" s="91"/>
      <c r="W899" s="91"/>
      <c r="X899" s="91"/>
      <c r="Y899" s="91"/>
      <c r="Z899" s="91"/>
      <c r="AA899" s="249"/>
    </row>
    <row r="900" spans="1:27" ht="12.75" customHeight="1" outlineLevel="1">
      <c r="A900" s="4"/>
      <c r="B900" s="4"/>
      <c r="C900" s="36"/>
      <c r="D900" s="217">
        <f>Asset27</f>
        <v>0</v>
      </c>
      <c r="E900" s="4"/>
      <c r="F900" s="4"/>
      <c r="G900" s="442">
        <f>-'RFM input'!O33</f>
        <v>0</v>
      </c>
      <c r="H900" s="102">
        <f t="shared" ref="H900:Q900" si="89">H1110+H1162</f>
        <v>0</v>
      </c>
      <c r="I900" s="102">
        <f t="shared" si="89"/>
        <v>0</v>
      </c>
      <c r="J900" s="102">
        <f t="shared" si="89"/>
        <v>0</v>
      </c>
      <c r="K900" s="102">
        <f t="shared" si="89"/>
        <v>0</v>
      </c>
      <c r="L900" s="102">
        <f t="shared" si="89"/>
        <v>0</v>
      </c>
      <c r="M900" s="102">
        <f t="shared" si="89"/>
        <v>0</v>
      </c>
      <c r="N900" s="102">
        <f t="shared" si="89"/>
        <v>0</v>
      </c>
      <c r="O900" s="102">
        <f t="shared" si="89"/>
        <v>0</v>
      </c>
      <c r="P900" s="102">
        <f t="shared" si="89"/>
        <v>0</v>
      </c>
      <c r="Q900" s="102">
        <f t="shared" si="89"/>
        <v>0</v>
      </c>
      <c r="R900" s="22"/>
      <c r="S900" s="91"/>
      <c r="T900" s="91"/>
      <c r="U900" s="91"/>
      <c r="V900" s="91"/>
      <c r="W900" s="91"/>
      <c r="X900" s="91"/>
      <c r="Y900" s="91"/>
      <c r="Z900" s="91"/>
      <c r="AA900" s="249"/>
    </row>
    <row r="901" spans="1:27" ht="12.75" customHeight="1" outlineLevel="1">
      <c r="A901" s="4"/>
      <c r="B901" s="4"/>
      <c r="C901" s="36"/>
      <c r="D901" s="217">
        <f>Asset28</f>
        <v>0</v>
      </c>
      <c r="E901" s="4"/>
      <c r="F901" s="4"/>
      <c r="G901" s="442">
        <f>-'RFM input'!O34</f>
        <v>0</v>
      </c>
      <c r="H901" s="102">
        <f t="shared" ref="H901:Q901" si="90">H1111+H1163</f>
        <v>0</v>
      </c>
      <c r="I901" s="102">
        <f t="shared" si="90"/>
        <v>0</v>
      </c>
      <c r="J901" s="102">
        <f t="shared" si="90"/>
        <v>0</v>
      </c>
      <c r="K901" s="102">
        <f t="shared" si="90"/>
        <v>0</v>
      </c>
      <c r="L901" s="102">
        <f t="shared" si="90"/>
        <v>0</v>
      </c>
      <c r="M901" s="102">
        <f t="shared" si="90"/>
        <v>0</v>
      </c>
      <c r="N901" s="102">
        <f t="shared" si="90"/>
        <v>0</v>
      </c>
      <c r="O901" s="102">
        <f t="shared" si="90"/>
        <v>0</v>
      </c>
      <c r="P901" s="102">
        <f t="shared" si="90"/>
        <v>0</v>
      </c>
      <c r="Q901" s="102">
        <f t="shared" si="90"/>
        <v>0</v>
      </c>
      <c r="R901" s="22"/>
      <c r="S901" s="91"/>
      <c r="T901" s="91"/>
      <c r="U901" s="91"/>
      <c r="V901" s="91"/>
      <c r="W901" s="91"/>
      <c r="X901" s="91"/>
      <c r="Y901" s="91"/>
      <c r="Z901" s="91"/>
      <c r="AA901" s="249"/>
    </row>
    <row r="902" spans="1:27" ht="12.75" customHeight="1" outlineLevel="1">
      <c r="A902" s="4"/>
      <c r="B902" s="4"/>
      <c r="C902" s="36"/>
      <c r="D902" s="217">
        <f>Asset29</f>
        <v>0</v>
      </c>
      <c r="E902" s="4"/>
      <c r="F902" s="4"/>
      <c r="G902" s="442">
        <f>-'RFM input'!O35</f>
        <v>0</v>
      </c>
      <c r="H902" s="102">
        <f t="shared" ref="H902:Q902" si="91">H1112+H1164</f>
        <v>0</v>
      </c>
      <c r="I902" s="102">
        <f t="shared" si="91"/>
        <v>0</v>
      </c>
      <c r="J902" s="102">
        <f t="shared" si="91"/>
        <v>0</v>
      </c>
      <c r="K902" s="102">
        <f t="shared" si="91"/>
        <v>0</v>
      </c>
      <c r="L902" s="102">
        <f t="shared" si="91"/>
        <v>0</v>
      </c>
      <c r="M902" s="102">
        <f t="shared" si="91"/>
        <v>0</v>
      </c>
      <c r="N902" s="102">
        <f t="shared" si="91"/>
        <v>0</v>
      </c>
      <c r="O902" s="102">
        <f t="shared" si="91"/>
        <v>0</v>
      </c>
      <c r="P902" s="102">
        <f t="shared" si="91"/>
        <v>0</v>
      </c>
      <c r="Q902" s="102">
        <f t="shared" si="91"/>
        <v>0</v>
      </c>
      <c r="R902" s="22"/>
      <c r="S902" s="91"/>
      <c r="T902" s="91"/>
      <c r="U902" s="91"/>
      <c r="V902" s="91"/>
      <c r="W902" s="91"/>
      <c r="X902" s="91"/>
      <c r="Y902" s="91"/>
      <c r="Z902" s="91"/>
      <c r="AA902" s="249"/>
    </row>
    <row r="903" spans="1:27" ht="12.75" customHeight="1" outlineLevel="1">
      <c r="A903" s="4"/>
      <c r="B903" s="4"/>
      <c r="C903" s="36"/>
      <c r="D903" s="217">
        <f>Asset30</f>
        <v>0</v>
      </c>
      <c r="E903" s="4"/>
      <c r="F903" s="4"/>
      <c r="G903" s="442">
        <f>-'RFM input'!O36</f>
        <v>0</v>
      </c>
      <c r="H903" s="102">
        <f t="shared" ref="H903:Q903" si="92">H1113+H1165</f>
        <v>0</v>
      </c>
      <c r="I903" s="102">
        <f t="shared" si="92"/>
        <v>0</v>
      </c>
      <c r="J903" s="102">
        <f t="shared" si="92"/>
        <v>0</v>
      </c>
      <c r="K903" s="102">
        <f t="shared" si="92"/>
        <v>0</v>
      </c>
      <c r="L903" s="102">
        <f t="shared" si="92"/>
        <v>0</v>
      </c>
      <c r="M903" s="102">
        <f t="shared" si="92"/>
        <v>0</v>
      </c>
      <c r="N903" s="102">
        <f t="shared" si="92"/>
        <v>0</v>
      </c>
      <c r="O903" s="102">
        <f t="shared" si="92"/>
        <v>0</v>
      </c>
      <c r="P903" s="102">
        <f t="shared" si="92"/>
        <v>0</v>
      </c>
      <c r="Q903" s="102">
        <f t="shared" si="92"/>
        <v>0</v>
      </c>
      <c r="R903" s="22"/>
      <c r="S903" s="91"/>
      <c r="T903" s="91"/>
      <c r="U903" s="91"/>
      <c r="V903" s="91"/>
      <c r="W903" s="91"/>
      <c r="X903" s="91"/>
      <c r="Y903" s="91"/>
      <c r="Z903" s="91"/>
      <c r="AA903" s="249"/>
    </row>
    <row r="904" spans="1:27" ht="12.75" customHeight="1" outlineLevel="1">
      <c r="A904" s="4"/>
      <c r="B904" s="4"/>
      <c r="C904" s="36"/>
      <c r="D904" s="217">
        <f>Asset31</f>
        <v>0</v>
      </c>
      <c r="E904" s="4"/>
      <c r="F904" s="4"/>
      <c r="G904" s="442">
        <f>-'RFM input'!O37</f>
        <v>0</v>
      </c>
      <c r="H904" s="102">
        <f t="shared" ref="H904:Q904" si="93">H1114+H1166</f>
        <v>0</v>
      </c>
      <c r="I904" s="102">
        <f t="shared" si="93"/>
        <v>0</v>
      </c>
      <c r="J904" s="102">
        <f t="shared" si="93"/>
        <v>0</v>
      </c>
      <c r="K904" s="102">
        <f t="shared" si="93"/>
        <v>0</v>
      </c>
      <c r="L904" s="102">
        <f t="shared" si="93"/>
        <v>0</v>
      </c>
      <c r="M904" s="102">
        <f t="shared" si="93"/>
        <v>0</v>
      </c>
      <c r="N904" s="102">
        <f t="shared" si="93"/>
        <v>0</v>
      </c>
      <c r="O904" s="102">
        <f t="shared" si="93"/>
        <v>0</v>
      </c>
      <c r="P904" s="102">
        <f t="shared" si="93"/>
        <v>0</v>
      </c>
      <c r="Q904" s="102">
        <f t="shared" si="93"/>
        <v>0</v>
      </c>
      <c r="R904" s="22"/>
      <c r="S904" s="91"/>
      <c r="T904" s="91"/>
      <c r="U904" s="91"/>
      <c r="V904" s="91"/>
      <c r="W904" s="91"/>
      <c r="X904" s="91"/>
      <c r="Y904" s="91"/>
      <c r="Z904" s="91"/>
      <c r="AA904" s="249"/>
    </row>
    <row r="905" spans="1:27" ht="12.75" customHeight="1" outlineLevel="1">
      <c r="A905" s="4"/>
      <c r="B905" s="4"/>
      <c r="C905" s="36"/>
      <c r="D905" s="217">
        <f>Asset32</f>
        <v>0</v>
      </c>
      <c r="E905" s="4"/>
      <c r="F905" s="4"/>
      <c r="G905" s="442">
        <f>-'RFM input'!O38</f>
        <v>0</v>
      </c>
      <c r="H905" s="102">
        <f t="shared" ref="H905:Q905" si="94">H1115+H1167</f>
        <v>0</v>
      </c>
      <c r="I905" s="102">
        <f t="shared" si="94"/>
        <v>0</v>
      </c>
      <c r="J905" s="102">
        <f t="shared" si="94"/>
        <v>0</v>
      </c>
      <c r="K905" s="102">
        <f t="shared" si="94"/>
        <v>0</v>
      </c>
      <c r="L905" s="102">
        <f t="shared" si="94"/>
        <v>0</v>
      </c>
      <c r="M905" s="102">
        <f t="shared" si="94"/>
        <v>0</v>
      </c>
      <c r="N905" s="102">
        <f t="shared" si="94"/>
        <v>0</v>
      </c>
      <c r="O905" s="102">
        <f t="shared" si="94"/>
        <v>0</v>
      </c>
      <c r="P905" s="102">
        <f t="shared" si="94"/>
        <v>0</v>
      </c>
      <c r="Q905" s="102">
        <f t="shared" si="94"/>
        <v>0</v>
      </c>
      <c r="R905" s="22"/>
      <c r="S905" s="91"/>
      <c r="T905" s="91"/>
      <c r="U905" s="91"/>
      <c r="V905" s="91"/>
      <c r="W905" s="91"/>
      <c r="X905" s="91"/>
      <c r="Y905" s="91"/>
      <c r="Z905" s="91"/>
      <c r="AA905" s="249"/>
    </row>
    <row r="906" spans="1:27" ht="12.75" customHeight="1" outlineLevel="1">
      <c r="A906" s="4"/>
      <c r="B906" s="4"/>
      <c r="C906" s="36"/>
      <c r="D906" s="217">
        <f>Asset33</f>
        <v>0</v>
      </c>
      <c r="E906" s="4"/>
      <c r="F906" s="4"/>
      <c r="G906" s="442">
        <f>-'RFM input'!O39</f>
        <v>0</v>
      </c>
      <c r="H906" s="102">
        <f t="shared" ref="H906:Q906" si="95">H1116+H1168</f>
        <v>0</v>
      </c>
      <c r="I906" s="102">
        <f t="shared" si="95"/>
        <v>0</v>
      </c>
      <c r="J906" s="102">
        <f t="shared" si="95"/>
        <v>0</v>
      </c>
      <c r="K906" s="102">
        <f t="shared" si="95"/>
        <v>0</v>
      </c>
      <c r="L906" s="102">
        <f t="shared" si="95"/>
        <v>0</v>
      </c>
      <c r="M906" s="102">
        <f t="shared" si="95"/>
        <v>0</v>
      </c>
      <c r="N906" s="102">
        <f t="shared" si="95"/>
        <v>0</v>
      </c>
      <c r="O906" s="102">
        <f t="shared" si="95"/>
        <v>0</v>
      </c>
      <c r="P906" s="102">
        <f t="shared" si="95"/>
        <v>0</v>
      </c>
      <c r="Q906" s="102">
        <f t="shared" si="95"/>
        <v>0</v>
      </c>
      <c r="R906" s="22"/>
      <c r="S906" s="91"/>
      <c r="T906" s="91"/>
      <c r="U906" s="91"/>
      <c r="V906" s="91"/>
      <c r="W906" s="91"/>
      <c r="X906" s="91"/>
      <c r="Y906" s="91"/>
      <c r="Z906" s="91"/>
      <c r="AA906" s="249"/>
    </row>
    <row r="907" spans="1:27" ht="12.75" customHeight="1" outlineLevel="1">
      <c r="A907" s="4"/>
      <c r="B907" s="4"/>
      <c r="C907" s="36"/>
      <c r="D907" s="217">
        <f>Asset34</f>
        <v>0</v>
      </c>
      <c r="E907" s="4"/>
      <c r="F907" s="4"/>
      <c r="G907" s="442">
        <f>-'RFM input'!O40</f>
        <v>0</v>
      </c>
      <c r="H907" s="102">
        <f t="shared" ref="H907:Q907" si="96">H1117+H1169</f>
        <v>0</v>
      </c>
      <c r="I907" s="102">
        <f t="shared" si="96"/>
        <v>0</v>
      </c>
      <c r="J907" s="102">
        <f t="shared" si="96"/>
        <v>0</v>
      </c>
      <c r="K907" s="102">
        <f t="shared" si="96"/>
        <v>0</v>
      </c>
      <c r="L907" s="102">
        <f t="shared" si="96"/>
        <v>0</v>
      </c>
      <c r="M907" s="102">
        <f t="shared" si="96"/>
        <v>0</v>
      </c>
      <c r="N907" s="102">
        <f t="shared" si="96"/>
        <v>0</v>
      </c>
      <c r="O907" s="102">
        <f t="shared" si="96"/>
        <v>0</v>
      </c>
      <c r="P907" s="102">
        <f t="shared" si="96"/>
        <v>0</v>
      </c>
      <c r="Q907" s="102">
        <f t="shared" si="96"/>
        <v>0</v>
      </c>
      <c r="R907" s="22"/>
      <c r="S907" s="91"/>
      <c r="T907" s="91"/>
      <c r="U907" s="91"/>
      <c r="V907" s="91"/>
      <c r="W907" s="91"/>
      <c r="X907" s="91"/>
      <c r="Y907" s="91"/>
      <c r="Z907" s="91"/>
      <c r="AA907" s="249"/>
    </row>
    <row r="908" spans="1:27" ht="12.75" customHeight="1" outlineLevel="1">
      <c r="A908" s="4"/>
      <c r="B908" s="4"/>
      <c r="C908" s="36"/>
      <c r="D908" s="217">
        <f>Asset35</f>
        <v>0</v>
      </c>
      <c r="E908" s="4"/>
      <c r="F908" s="4"/>
      <c r="G908" s="442">
        <f>-'RFM input'!O41</f>
        <v>0</v>
      </c>
      <c r="H908" s="102">
        <f t="shared" ref="H908:Q908" si="97">H1118+H1170</f>
        <v>0</v>
      </c>
      <c r="I908" s="102">
        <f t="shared" si="97"/>
        <v>0</v>
      </c>
      <c r="J908" s="102">
        <f t="shared" si="97"/>
        <v>0</v>
      </c>
      <c r="K908" s="102">
        <f t="shared" si="97"/>
        <v>0</v>
      </c>
      <c r="L908" s="102">
        <f t="shared" si="97"/>
        <v>0</v>
      </c>
      <c r="M908" s="102">
        <f t="shared" si="97"/>
        <v>0</v>
      </c>
      <c r="N908" s="102">
        <f t="shared" si="97"/>
        <v>0</v>
      </c>
      <c r="O908" s="102">
        <f t="shared" si="97"/>
        <v>0</v>
      </c>
      <c r="P908" s="102">
        <f t="shared" si="97"/>
        <v>0</v>
      </c>
      <c r="Q908" s="102">
        <f t="shared" si="97"/>
        <v>0</v>
      </c>
      <c r="R908" s="22"/>
      <c r="S908" s="91"/>
      <c r="T908" s="91"/>
      <c r="U908" s="91"/>
      <c r="V908" s="91"/>
      <c r="W908" s="91"/>
      <c r="X908" s="91"/>
      <c r="Y908" s="91"/>
      <c r="Z908" s="91"/>
      <c r="AA908" s="249"/>
    </row>
    <row r="909" spans="1:27" ht="12.75" customHeight="1" outlineLevel="1">
      <c r="A909" s="4"/>
      <c r="B909" s="4"/>
      <c r="C909" s="36"/>
      <c r="D909" s="217">
        <f>Asset36</f>
        <v>0</v>
      </c>
      <c r="E909" s="4"/>
      <c r="F909" s="4"/>
      <c r="G909" s="442">
        <f>-'RFM input'!O42</f>
        <v>0</v>
      </c>
      <c r="H909" s="102">
        <f t="shared" ref="H909:Q909" si="98">H1119+H1171</f>
        <v>0</v>
      </c>
      <c r="I909" s="102">
        <f t="shared" si="98"/>
        <v>0</v>
      </c>
      <c r="J909" s="102">
        <f t="shared" si="98"/>
        <v>0</v>
      </c>
      <c r="K909" s="102">
        <f t="shared" si="98"/>
        <v>0</v>
      </c>
      <c r="L909" s="102">
        <f t="shared" si="98"/>
        <v>0</v>
      </c>
      <c r="M909" s="102">
        <f t="shared" si="98"/>
        <v>0</v>
      </c>
      <c r="N909" s="102">
        <f t="shared" si="98"/>
        <v>0</v>
      </c>
      <c r="O909" s="102">
        <f t="shared" si="98"/>
        <v>0</v>
      </c>
      <c r="P909" s="102">
        <f t="shared" si="98"/>
        <v>0</v>
      </c>
      <c r="Q909" s="102">
        <f t="shared" si="98"/>
        <v>0</v>
      </c>
      <c r="R909" s="22"/>
      <c r="S909" s="91"/>
      <c r="T909" s="91"/>
      <c r="U909" s="91"/>
      <c r="V909" s="91"/>
      <c r="W909" s="91"/>
      <c r="X909" s="91"/>
      <c r="Y909" s="91"/>
      <c r="Z909" s="91"/>
      <c r="AA909" s="249"/>
    </row>
    <row r="910" spans="1:27" ht="12.75" customHeight="1" outlineLevel="1">
      <c r="A910" s="4"/>
      <c r="B910" s="4"/>
      <c r="C910" s="36"/>
      <c r="D910" s="217">
        <f>Asset37</f>
        <v>0</v>
      </c>
      <c r="E910" s="4"/>
      <c r="F910" s="4"/>
      <c r="G910" s="442">
        <f>-'RFM input'!O43</f>
        <v>0</v>
      </c>
      <c r="H910" s="102">
        <f t="shared" ref="H910:Q910" si="99">H1120+H1172</f>
        <v>0</v>
      </c>
      <c r="I910" s="102">
        <f t="shared" si="99"/>
        <v>0</v>
      </c>
      <c r="J910" s="102">
        <f t="shared" si="99"/>
        <v>0</v>
      </c>
      <c r="K910" s="102">
        <f t="shared" si="99"/>
        <v>0</v>
      </c>
      <c r="L910" s="102">
        <f t="shared" si="99"/>
        <v>0</v>
      </c>
      <c r="M910" s="102">
        <f t="shared" si="99"/>
        <v>0</v>
      </c>
      <c r="N910" s="102">
        <f t="shared" si="99"/>
        <v>0</v>
      </c>
      <c r="O910" s="102">
        <f t="shared" si="99"/>
        <v>0</v>
      </c>
      <c r="P910" s="102">
        <f t="shared" si="99"/>
        <v>0</v>
      </c>
      <c r="Q910" s="102">
        <f t="shared" si="99"/>
        <v>0</v>
      </c>
      <c r="R910" s="22"/>
      <c r="S910" s="91"/>
      <c r="T910" s="91"/>
      <c r="U910" s="91"/>
      <c r="V910" s="91"/>
      <c r="W910" s="91"/>
      <c r="X910" s="91"/>
      <c r="Y910" s="91"/>
      <c r="Z910" s="91"/>
      <c r="AA910" s="249"/>
    </row>
    <row r="911" spans="1:27" ht="12.75" customHeight="1" outlineLevel="1">
      <c r="A911" s="4"/>
      <c r="B911" s="4"/>
      <c r="C911" s="36"/>
      <c r="D911" s="217">
        <f>Asset38</f>
        <v>0</v>
      </c>
      <c r="E911" s="4"/>
      <c r="F911" s="4"/>
      <c r="G911" s="442">
        <f>-'RFM input'!O44</f>
        <v>0</v>
      </c>
      <c r="H911" s="102">
        <f t="shared" ref="H911:Q911" si="100">H1121+H1173</f>
        <v>0</v>
      </c>
      <c r="I911" s="102">
        <f t="shared" si="100"/>
        <v>0</v>
      </c>
      <c r="J911" s="102">
        <f t="shared" si="100"/>
        <v>0</v>
      </c>
      <c r="K911" s="102">
        <f t="shared" si="100"/>
        <v>0</v>
      </c>
      <c r="L911" s="102">
        <f t="shared" si="100"/>
        <v>0</v>
      </c>
      <c r="M911" s="102">
        <f t="shared" si="100"/>
        <v>0</v>
      </c>
      <c r="N911" s="102">
        <f t="shared" si="100"/>
        <v>0</v>
      </c>
      <c r="O911" s="102">
        <f t="shared" si="100"/>
        <v>0</v>
      </c>
      <c r="P911" s="102">
        <f t="shared" si="100"/>
        <v>0</v>
      </c>
      <c r="Q911" s="102">
        <f t="shared" si="100"/>
        <v>0</v>
      </c>
      <c r="R911" s="22"/>
      <c r="S911" s="91"/>
      <c r="T911" s="91"/>
      <c r="U911" s="91"/>
      <c r="V911" s="91"/>
      <c r="W911" s="91"/>
      <c r="X911" s="91"/>
      <c r="Y911" s="91"/>
      <c r="Z911" s="91"/>
      <c r="AA911" s="249"/>
    </row>
    <row r="912" spans="1:27" ht="12.75" customHeight="1" outlineLevel="1">
      <c r="A912" s="4"/>
      <c r="B912" s="4"/>
      <c r="C912" s="36"/>
      <c r="D912" s="217">
        <f>Asset39</f>
        <v>0</v>
      </c>
      <c r="E912" s="4"/>
      <c r="F912" s="4"/>
      <c r="G912" s="442">
        <f>-'RFM input'!O45</f>
        <v>0</v>
      </c>
      <c r="H912" s="102">
        <f t="shared" ref="H912:Q912" si="101">H1122+H1174</f>
        <v>0</v>
      </c>
      <c r="I912" s="102">
        <f t="shared" si="101"/>
        <v>0</v>
      </c>
      <c r="J912" s="102">
        <f t="shared" si="101"/>
        <v>0</v>
      </c>
      <c r="K912" s="102">
        <f t="shared" si="101"/>
        <v>0</v>
      </c>
      <c r="L912" s="102">
        <f t="shared" si="101"/>
        <v>0</v>
      </c>
      <c r="M912" s="102">
        <f t="shared" si="101"/>
        <v>0</v>
      </c>
      <c r="N912" s="102">
        <f t="shared" si="101"/>
        <v>0</v>
      </c>
      <c r="O912" s="102">
        <f t="shared" si="101"/>
        <v>0</v>
      </c>
      <c r="P912" s="102">
        <f t="shared" si="101"/>
        <v>0</v>
      </c>
      <c r="Q912" s="102">
        <f t="shared" si="101"/>
        <v>0</v>
      </c>
      <c r="R912" s="22"/>
      <c r="S912" s="91"/>
      <c r="T912" s="91"/>
      <c r="U912" s="91"/>
      <c r="V912" s="91"/>
      <c r="W912" s="91"/>
      <c r="X912" s="91"/>
      <c r="Y912" s="91"/>
      <c r="Z912" s="91"/>
      <c r="AA912" s="249"/>
    </row>
    <row r="913" spans="1:27" ht="12.75" customHeight="1" outlineLevel="1">
      <c r="A913" s="4"/>
      <c r="B913" s="4"/>
      <c r="C913" s="36"/>
      <c r="D913" s="217">
        <f>Asset40</f>
        <v>0</v>
      </c>
      <c r="E913" s="4"/>
      <c r="F913" s="4"/>
      <c r="G913" s="442">
        <f>-'RFM input'!O46</f>
        <v>0</v>
      </c>
      <c r="H913" s="102">
        <f t="shared" ref="H913:Q913" si="102">H1123+H1175</f>
        <v>0</v>
      </c>
      <c r="I913" s="102">
        <f t="shared" si="102"/>
        <v>0</v>
      </c>
      <c r="J913" s="102">
        <f t="shared" si="102"/>
        <v>0</v>
      </c>
      <c r="K913" s="102">
        <f t="shared" si="102"/>
        <v>0</v>
      </c>
      <c r="L913" s="102">
        <f t="shared" si="102"/>
        <v>0</v>
      </c>
      <c r="M913" s="102">
        <f t="shared" si="102"/>
        <v>0</v>
      </c>
      <c r="N913" s="102">
        <f t="shared" si="102"/>
        <v>0</v>
      </c>
      <c r="O913" s="102">
        <f t="shared" si="102"/>
        <v>0</v>
      </c>
      <c r="P913" s="102">
        <f t="shared" si="102"/>
        <v>0</v>
      </c>
      <c r="Q913" s="102">
        <f t="shared" si="102"/>
        <v>0</v>
      </c>
      <c r="R913" s="22"/>
      <c r="S913" s="91"/>
      <c r="T913" s="91"/>
      <c r="U913" s="91"/>
      <c r="V913" s="91"/>
      <c r="W913" s="91"/>
      <c r="X913" s="91"/>
      <c r="Y913" s="91"/>
      <c r="Z913" s="91"/>
      <c r="AA913" s="249"/>
    </row>
    <row r="914" spans="1:27" ht="12.75" customHeight="1" outlineLevel="1">
      <c r="A914" s="4"/>
      <c r="B914" s="4"/>
      <c r="C914" s="36"/>
      <c r="D914" s="217">
        <f>Asset41</f>
        <v>0</v>
      </c>
      <c r="E914" s="4"/>
      <c r="F914" s="4"/>
      <c r="G914" s="442">
        <f>-'RFM input'!O47</f>
        <v>0</v>
      </c>
      <c r="H914" s="102">
        <f t="shared" ref="H914:Q914" si="103">H1124+H1176</f>
        <v>0</v>
      </c>
      <c r="I914" s="102">
        <f t="shared" si="103"/>
        <v>0</v>
      </c>
      <c r="J914" s="102">
        <f t="shared" si="103"/>
        <v>0</v>
      </c>
      <c r="K914" s="102">
        <f t="shared" si="103"/>
        <v>0</v>
      </c>
      <c r="L914" s="102">
        <f t="shared" si="103"/>
        <v>0</v>
      </c>
      <c r="M914" s="102">
        <f t="shared" si="103"/>
        <v>0</v>
      </c>
      <c r="N914" s="102">
        <f t="shared" si="103"/>
        <v>0</v>
      </c>
      <c r="O914" s="102">
        <f t="shared" si="103"/>
        <v>0</v>
      </c>
      <c r="P914" s="102">
        <f t="shared" si="103"/>
        <v>0</v>
      </c>
      <c r="Q914" s="102">
        <f t="shared" si="103"/>
        <v>0</v>
      </c>
      <c r="R914" s="22"/>
      <c r="S914" s="91"/>
      <c r="T914" s="91"/>
      <c r="U914" s="91"/>
      <c r="V914" s="91"/>
      <c r="W914" s="91"/>
      <c r="X914" s="91"/>
      <c r="Y914" s="91"/>
      <c r="Z914" s="91"/>
      <c r="AA914" s="249"/>
    </row>
    <row r="915" spans="1:27" ht="12.75" customHeight="1" outlineLevel="1">
      <c r="A915" s="4"/>
      <c r="B915" s="4"/>
      <c r="C915" s="36"/>
      <c r="D915" s="217">
        <f>Asset42</f>
        <v>0</v>
      </c>
      <c r="E915" s="4"/>
      <c r="F915" s="4"/>
      <c r="G915" s="442">
        <f>-'RFM input'!O48</f>
        <v>0</v>
      </c>
      <c r="H915" s="102">
        <f t="shared" ref="H915:Q915" si="104">H1125+H1177</f>
        <v>0</v>
      </c>
      <c r="I915" s="102">
        <f t="shared" si="104"/>
        <v>0</v>
      </c>
      <c r="J915" s="102">
        <f t="shared" si="104"/>
        <v>0</v>
      </c>
      <c r="K915" s="102">
        <f t="shared" si="104"/>
        <v>0</v>
      </c>
      <c r="L915" s="102">
        <f t="shared" si="104"/>
        <v>0</v>
      </c>
      <c r="M915" s="102">
        <f t="shared" si="104"/>
        <v>0</v>
      </c>
      <c r="N915" s="102">
        <f t="shared" si="104"/>
        <v>0</v>
      </c>
      <c r="O915" s="102">
        <f t="shared" si="104"/>
        <v>0</v>
      </c>
      <c r="P915" s="102">
        <f t="shared" si="104"/>
        <v>0</v>
      </c>
      <c r="Q915" s="102">
        <f t="shared" si="104"/>
        <v>0</v>
      </c>
      <c r="R915" s="22"/>
      <c r="S915" s="91"/>
      <c r="T915" s="91"/>
      <c r="U915" s="91"/>
      <c r="V915" s="91"/>
      <c r="W915" s="91"/>
      <c r="X915" s="91"/>
      <c r="Y915" s="91"/>
      <c r="Z915" s="91"/>
      <c r="AA915" s="249"/>
    </row>
    <row r="916" spans="1:27" ht="12.75" customHeight="1" outlineLevel="1">
      <c r="A916" s="4"/>
      <c r="B916" s="4"/>
      <c r="C916" s="36"/>
      <c r="D916" s="217">
        <f>Asset43</f>
        <v>0</v>
      </c>
      <c r="E916" s="4"/>
      <c r="F916" s="4"/>
      <c r="G916" s="442">
        <f>-'RFM input'!O49</f>
        <v>0</v>
      </c>
      <c r="H916" s="102">
        <f t="shared" ref="H916:Q916" si="105">H1126+H1178</f>
        <v>0</v>
      </c>
      <c r="I916" s="102">
        <f t="shared" si="105"/>
        <v>0</v>
      </c>
      <c r="J916" s="102">
        <f t="shared" si="105"/>
        <v>0</v>
      </c>
      <c r="K916" s="102">
        <f t="shared" si="105"/>
        <v>0</v>
      </c>
      <c r="L916" s="102">
        <f t="shared" si="105"/>
        <v>0</v>
      </c>
      <c r="M916" s="102">
        <f t="shared" si="105"/>
        <v>0</v>
      </c>
      <c r="N916" s="102">
        <f t="shared" si="105"/>
        <v>0</v>
      </c>
      <c r="O916" s="102">
        <f t="shared" si="105"/>
        <v>0</v>
      </c>
      <c r="P916" s="102">
        <f t="shared" si="105"/>
        <v>0</v>
      </c>
      <c r="Q916" s="102">
        <f t="shared" si="105"/>
        <v>0</v>
      </c>
      <c r="R916" s="22"/>
      <c r="S916" s="91"/>
      <c r="T916" s="91"/>
      <c r="U916" s="91"/>
      <c r="V916" s="91"/>
      <c r="W916" s="91"/>
      <c r="X916" s="91"/>
      <c r="Y916" s="91"/>
      <c r="Z916" s="91"/>
      <c r="AA916" s="249"/>
    </row>
    <row r="917" spans="1:27" ht="12.75" customHeight="1" outlineLevel="1">
      <c r="A917" s="4"/>
      <c r="B917" s="4"/>
      <c r="C917" s="36"/>
      <c r="D917" s="217">
        <f>Asset44</f>
        <v>0</v>
      </c>
      <c r="E917" s="4"/>
      <c r="F917" s="4"/>
      <c r="G917" s="442">
        <f>-'RFM input'!O50</f>
        <v>0</v>
      </c>
      <c r="H917" s="102">
        <f t="shared" ref="H917:Q917" si="106">H1127+H1179</f>
        <v>0</v>
      </c>
      <c r="I917" s="102">
        <f t="shared" si="106"/>
        <v>0</v>
      </c>
      <c r="J917" s="102">
        <f t="shared" si="106"/>
        <v>0</v>
      </c>
      <c r="K917" s="102">
        <f t="shared" si="106"/>
        <v>0</v>
      </c>
      <c r="L917" s="102">
        <f t="shared" si="106"/>
        <v>0</v>
      </c>
      <c r="M917" s="102">
        <f t="shared" si="106"/>
        <v>0</v>
      </c>
      <c r="N917" s="102">
        <f t="shared" si="106"/>
        <v>0</v>
      </c>
      <c r="O917" s="102">
        <f t="shared" si="106"/>
        <v>0</v>
      </c>
      <c r="P917" s="102">
        <f t="shared" si="106"/>
        <v>0</v>
      </c>
      <c r="Q917" s="102">
        <f t="shared" si="106"/>
        <v>0</v>
      </c>
      <c r="R917" s="22"/>
      <c r="S917" s="91"/>
      <c r="T917" s="91"/>
      <c r="U917" s="91"/>
      <c r="V917" s="91"/>
      <c r="W917" s="91"/>
      <c r="X917" s="91"/>
      <c r="Y917" s="91"/>
      <c r="Z917" s="91"/>
      <c r="AA917" s="249"/>
    </row>
    <row r="918" spans="1:27" ht="12.75" customHeight="1" outlineLevel="1">
      <c r="A918" s="4"/>
      <c r="B918" s="4"/>
      <c r="C918" s="36"/>
      <c r="D918" s="217">
        <f>Asset45</f>
        <v>0</v>
      </c>
      <c r="E918" s="4"/>
      <c r="F918" s="4"/>
      <c r="G918" s="442">
        <f>-'RFM input'!O51</f>
        <v>0</v>
      </c>
      <c r="H918" s="102">
        <f t="shared" ref="H918:Q918" si="107">H1128+H1180</f>
        <v>0</v>
      </c>
      <c r="I918" s="102">
        <f t="shared" si="107"/>
        <v>0</v>
      </c>
      <c r="J918" s="102">
        <f t="shared" si="107"/>
        <v>0</v>
      </c>
      <c r="K918" s="102">
        <f t="shared" si="107"/>
        <v>0</v>
      </c>
      <c r="L918" s="102">
        <f t="shared" si="107"/>
        <v>0</v>
      </c>
      <c r="M918" s="102">
        <f t="shared" si="107"/>
        <v>0</v>
      </c>
      <c r="N918" s="102">
        <f t="shared" si="107"/>
        <v>0</v>
      </c>
      <c r="O918" s="102">
        <f t="shared" si="107"/>
        <v>0</v>
      </c>
      <c r="P918" s="102">
        <f t="shared" si="107"/>
        <v>0</v>
      </c>
      <c r="Q918" s="102">
        <f t="shared" si="107"/>
        <v>0</v>
      </c>
      <c r="R918" s="22"/>
      <c r="S918" s="91"/>
      <c r="T918" s="91"/>
      <c r="U918" s="91"/>
      <c r="V918" s="91"/>
      <c r="W918" s="91"/>
      <c r="X918" s="91"/>
      <c r="Y918" s="91"/>
      <c r="Z918" s="91"/>
      <c r="AA918" s="249"/>
    </row>
    <row r="919" spans="1:27" ht="12.75" customHeight="1" outlineLevel="1">
      <c r="A919" s="4"/>
      <c r="B919" s="4"/>
      <c r="C919" s="36"/>
      <c r="D919" s="217">
        <f>Asset46</f>
        <v>0</v>
      </c>
      <c r="E919" s="4"/>
      <c r="F919" s="4"/>
      <c r="G919" s="442">
        <f>-'RFM input'!O52</f>
        <v>0</v>
      </c>
      <c r="H919" s="102">
        <f t="shared" ref="H919:Q919" si="108">H1129+H1181</f>
        <v>0</v>
      </c>
      <c r="I919" s="102">
        <f t="shared" si="108"/>
        <v>0</v>
      </c>
      <c r="J919" s="102">
        <f t="shared" si="108"/>
        <v>0</v>
      </c>
      <c r="K919" s="102">
        <f t="shared" si="108"/>
        <v>0</v>
      </c>
      <c r="L919" s="102">
        <f t="shared" si="108"/>
        <v>0</v>
      </c>
      <c r="M919" s="102">
        <f t="shared" si="108"/>
        <v>0</v>
      </c>
      <c r="N919" s="102">
        <f t="shared" si="108"/>
        <v>0</v>
      </c>
      <c r="O919" s="102">
        <f t="shared" si="108"/>
        <v>0</v>
      </c>
      <c r="P919" s="102">
        <f t="shared" si="108"/>
        <v>0</v>
      </c>
      <c r="Q919" s="102">
        <f t="shared" si="108"/>
        <v>0</v>
      </c>
      <c r="R919" s="22"/>
      <c r="S919" s="91"/>
      <c r="T919" s="91"/>
      <c r="U919" s="91"/>
      <c r="V919" s="91"/>
      <c r="W919" s="91"/>
      <c r="X919" s="91"/>
      <c r="Y919" s="91"/>
      <c r="Z919" s="91"/>
      <c r="AA919" s="249"/>
    </row>
    <row r="920" spans="1:27" ht="12.75" customHeight="1" outlineLevel="1">
      <c r="A920" s="4"/>
      <c r="B920" s="4"/>
      <c r="C920" s="36"/>
      <c r="D920" s="217">
        <f>Asset47</f>
        <v>0</v>
      </c>
      <c r="E920" s="4"/>
      <c r="F920" s="4"/>
      <c r="G920" s="442">
        <f>-'RFM input'!O53</f>
        <v>0</v>
      </c>
      <c r="H920" s="102">
        <f t="shared" ref="H920:Q920" si="109">H1130+H1182</f>
        <v>0</v>
      </c>
      <c r="I920" s="102">
        <f t="shared" si="109"/>
        <v>0</v>
      </c>
      <c r="J920" s="102">
        <f t="shared" si="109"/>
        <v>0</v>
      </c>
      <c r="K920" s="102">
        <f t="shared" si="109"/>
        <v>0</v>
      </c>
      <c r="L920" s="102">
        <f t="shared" si="109"/>
        <v>0</v>
      </c>
      <c r="M920" s="102">
        <f t="shared" si="109"/>
        <v>0</v>
      </c>
      <c r="N920" s="102">
        <f t="shared" si="109"/>
        <v>0</v>
      </c>
      <c r="O920" s="102">
        <f t="shared" si="109"/>
        <v>0</v>
      </c>
      <c r="P920" s="102">
        <f t="shared" si="109"/>
        <v>0</v>
      </c>
      <c r="Q920" s="102">
        <f t="shared" si="109"/>
        <v>0</v>
      </c>
      <c r="R920" s="22"/>
      <c r="S920" s="91"/>
      <c r="T920" s="91"/>
      <c r="U920" s="91"/>
      <c r="V920" s="91"/>
      <c r="W920" s="91"/>
      <c r="X920" s="91"/>
      <c r="Y920" s="91"/>
      <c r="Z920" s="91"/>
      <c r="AA920" s="249"/>
    </row>
    <row r="921" spans="1:27" ht="12.75" customHeight="1" outlineLevel="1">
      <c r="A921" s="4"/>
      <c r="B921" s="4"/>
      <c r="C921" s="36"/>
      <c r="D921" s="217">
        <f>Asset48</f>
        <v>0</v>
      </c>
      <c r="E921" s="4"/>
      <c r="F921" s="4"/>
      <c r="G921" s="442">
        <f>-'RFM input'!O54</f>
        <v>0</v>
      </c>
      <c r="H921" s="102">
        <f t="shared" ref="H921:Q921" si="110">H1131+H1183</f>
        <v>0</v>
      </c>
      <c r="I921" s="102">
        <f t="shared" si="110"/>
        <v>0</v>
      </c>
      <c r="J921" s="102">
        <f t="shared" si="110"/>
        <v>0</v>
      </c>
      <c r="K921" s="102">
        <f t="shared" si="110"/>
        <v>0</v>
      </c>
      <c r="L921" s="102">
        <f t="shared" si="110"/>
        <v>0</v>
      </c>
      <c r="M921" s="102">
        <f t="shared" si="110"/>
        <v>0</v>
      </c>
      <c r="N921" s="102">
        <f t="shared" si="110"/>
        <v>0</v>
      </c>
      <c r="O921" s="102">
        <f t="shared" si="110"/>
        <v>0</v>
      </c>
      <c r="P921" s="102">
        <f t="shared" si="110"/>
        <v>0</v>
      </c>
      <c r="Q921" s="102">
        <f t="shared" si="110"/>
        <v>0</v>
      </c>
      <c r="R921" s="22"/>
      <c r="S921" s="91"/>
      <c r="T921" s="91"/>
      <c r="U921" s="91"/>
      <c r="V921" s="91"/>
      <c r="W921" s="91"/>
      <c r="X921" s="91"/>
      <c r="Y921" s="91"/>
      <c r="Z921" s="91"/>
      <c r="AA921" s="249"/>
    </row>
    <row r="922" spans="1:27" ht="12.75" customHeight="1" outlineLevel="1">
      <c r="A922" s="4"/>
      <c r="B922" s="4"/>
      <c r="C922" s="36"/>
      <c r="D922" s="217">
        <f>Asset49</f>
        <v>0</v>
      </c>
      <c r="E922" s="4"/>
      <c r="F922" s="4"/>
      <c r="G922" s="442">
        <f>-'RFM input'!O55</f>
        <v>0</v>
      </c>
      <c r="H922" s="102">
        <f t="shared" ref="H922:Q922" si="111">H1132+H1184</f>
        <v>0</v>
      </c>
      <c r="I922" s="102">
        <f t="shared" si="111"/>
        <v>0</v>
      </c>
      <c r="J922" s="102">
        <f t="shared" si="111"/>
        <v>0</v>
      </c>
      <c r="K922" s="102">
        <f t="shared" si="111"/>
        <v>0</v>
      </c>
      <c r="L922" s="102">
        <f t="shared" si="111"/>
        <v>0</v>
      </c>
      <c r="M922" s="102">
        <f t="shared" si="111"/>
        <v>0</v>
      </c>
      <c r="N922" s="102">
        <f t="shared" si="111"/>
        <v>0</v>
      </c>
      <c r="O922" s="102">
        <f t="shared" si="111"/>
        <v>0</v>
      </c>
      <c r="P922" s="102">
        <f t="shared" si="111"/>
        <v>0</v>
      </c>
      <c r="Q922" s="102">
        <f t="shared" si="111"/>
        <v>0</v>
      </c>
      <c r="R922" s="22"/>
      <c r="S922" s="91"/>
      <c r="T922" s="91"/>
      <c r="U922" s="91"/>
      <c r="V922" s="91"/>
      <c r="W922" s="91"/>
      <c r="X922" s="91"/>
      <c r="Y922" s="91"/>
      <c r="Z922" s="91"/>
      <c r="AA922" s="249"/>
    </row>
    <row r="923" spans="1:27" ht="12.75" customHeight="1" outlineLevel="1">
      <c r="A923" s="4"/>
      <c r="B923" s="4"/>
      <c r="C923" s="36"/>
      <c r="D923" s="217" t="str">
        <f>Asset50</f>
        <v>Equity raising costs</v>
      </c>
      <c r="E923" s="4"/>
      <c r="F923" s="4"/>
      <c r="G923" s="442">
        <f>-'RFM input'!O56</f>
        <v>0</v>
      </c>
      <c r="H923" s="102">
        <f t="shared" ref="H923:Q923" si="112">H1133+H1185</f>
        <v>0</v>
      </c>
      <c r="I923" s="102">
        <f t="shared" si="112"/>
        <v>0</v>
      </c>
      <c r="J923" s="102">
        <f t="shared" si="112"/>
        <v>0</v>
      </c>
      <c r="K923" s="102">
        <f t="shared" si="112"/>
        <v>0</v>
      </c>
      <c r="L923" s="102">
        <f t="shared" si="112"/>
        <v>0</v>
      </c>
      <c r="M923" s="102">
        <f t="shared" si="112"/>
        <v>0</v>
      </c>
      <c r="N923" s="102">
        <f t="shared" si="112"/>
        <v>0</v>
      </c>
      <c r="O923" s="102">
        <f t="shared" si="112"/>
        <v>0</v>
      </c>
      <c r="P923" s="102">
        <f t="shared" si="112"/>
        <v>0</v>
      </c>
      <c r="Q923" s="102">
        <f t="shared" si="112"/>
        <v>0</v>
      </c>
      <c r="R923" s="22"/>
      <c r="S923" s="91"/>
      <c r="T923" s="91"/>
      <c r="U923" s="91"/>
      <c r="V923" s="91"/>
      <c r="W923" s="91"/>
      <c r="X923" s="91"/>
      <c r="Y923" s="91"/>
      <c r="Z923" s="91"/>
      <c r="AA923" s="249"/>
    </row>
    <row r="924" spans="1:27">
      <c r="A924" s="4"/>
      <c r="B924" s="4"/>
      <c r="C924" s="36"/>
      <c r="D924" s="118"/>
      <c r="E924" s="4"/>
      <c r="F924" s="4"/>
      <c r="G924" s="188"/>
      <c r="H924" s="102"/>
      <c r="I924" s="102"/>
      <c r="J924" s="102"/>
      <c r="K924" s="102"/>
      <c r="L924" s="102"/>
      <c r="M924" s="102"/>
      <c r="N924" s="22"/>
      <c r="O924" s="22"/>
      <c r="P924" s="22"/>
      <c r="Q924" s="22"/>
      <c r="R924" s="22"/>
      <c r="S924" s="91"/>
      <c r="T924" s="91"/>
      <c r="U924" s="91"/>
      <c r="V924" s="91"/>
      <c r="W924" s="91"/>
      <c r="X924" s="91"/>
      <c r="Y924" s="91"/>
      <c r="Z924" s="91"/>
      <c r="AA924" s="249"/>
    </row>
    <row r="925" spans="1:27">
      <c r="A925" s="4"/>
      <c r="B925" s="4"/>
      <c r="C925" s="253" t="s">
        <v>90</v>
      </c>
      <c r="D925" s="444"/>
      <c r="E925" s="4"/>
      <c r="F925" s="4"/>
      <c r="G925" s="243">
        <f>SUM(G926:G975)</f>
        <v>0</v>
      </c>
      <c r="H925" s="28"/>
      <c r="I925" s="28"/>
      <c r="J925" s="28"/>
      <c r="K925" s="28"/>
      <c r="L925" s="28"/>
      <c r="M925" s="28"/>
      <c r="N925" s="22"/>
      <c r="O925" s="22"/>
      <c r="P925" s="22"/>
      <c r="Q925" s="22"/>
      <c r="R925" s="22"/>
      <c r="S925" s="91"/>
      <c r="T925" s="91"/>
      <c r="U925" s="91"/>
      <c r="V925" s="91"/>
      <c r="W925" s="91"/>
      <c r="X925" s="91"/>
      <c r="Y925" s="91"/>
      <c r="Z925" s="91"/>
      <c r="AA925" s="249"/>
    </row>
    <row r="926" spans="1:27" hidden="1" outlineLevel="1">
      <c r="A926" s="4"/>
      <c r="B926" s="4"/>
      <c r="C926" s="4"/>
      <c r="D926" s="217" t="str">
        <f>Asset1</f>
        <v xml:space="preserve">Pipelines </v>
      </c>
      <c r="E926" s="4"/>
      <c r="F926" s="4"/>
      <c r="G926" s="442">
        <f>'RFM input'!Q7</f>
        <v>0</v>
      </c>
      <c r="H926" s="28"/>
      <c r="I926" s="28"/>
      <c r="J926" s="28"/>
      <c r="K926" s="28"/>
      <c r="L926" s="28"/>
      <c r="M926" s="28"/>
      <c r="N926" s="22"/>
      <c r="O926" s="22"/>
      <c r="P926" s="22"/>
      <c r="Q926" s="22"/>
      <c r="R926" s="22"/>
      <c r="S926" s="91"/>
      <c r="T926" s="91"/>
      <c r="U926" s="91"/>
      <c r="V926" s="91"/>
      <c r="W926" s="91"/>
      <c r="X926" s="91"/>
      <c r="Y926" s="91"/>
      <c r="Z926" s="91"/>
      <c r="AA926" s="249"/>
    </row>
    <row r="927" spans="1:27" hidden="1" outlineLevel="1">
      <c r="A927" s="4"/>
      <c r="B927" s="4"/>
      <c r="C927" s="36"/>
      <c r="D927" s="217" t="str">
        <f>Asset2</f>
        <v xml:space="preserve">Compressors </v>
      </c>
      <c r="E927" s="4"/>
      <c r="F927" s="4"/>
      <c r="G927" s="442">
        <f>'RFM input'!Q8</f>
        <v>0</v>
      </c>
      <c r="H927" s="28"/>
      <c r="I927" s="28"/>
      <c r="J927" s="28"/>
      <c r="K927" s="28"/>
      <c r="L927" s="28"/>
      <c r="M927" s="28"/>
      <c r="N927" s="22"/>
      <c r="O927" s="22"/>
      <c r="P927" s="22"/>
      <c r="Q927" s="22"/>
      <c r="R927" s="22"/>
      <c r="S927" s="91"/>
      <c r="T927" s="91"/>
      <c r="U927" s="91"/>
      <c r="V927" s="91"/>
      <c r="W927" s="91"/>
      <c r="X927" s="91"/>
      <c r="Y927" s="91"/>
      <c r="Z927" s="91"/>
      <c r="AA927" s="249"/>
    </row>
    <row r="928" spans="1:27" hidden="1" outlineLevel="1">
      <c r="A928" s="4"/>
      <c r="B928" s="4"/>
      <c r="C928" s="36"/>
      <c r="D928" s="217" t="str">
        <f>Asset3</f>
        <v>City Gates &amp; Field Regulators</v>
      </c>
      <c r="E928" s="4"/>
      <c r="F928" s="4"/>
      <c r="G928" s="442">
        <f>'RFM input'!Q9</f>
        <v>0</v>
      </c>
      <c r="H928" s="28"/>
      <c r="I928" s="28"/>
      <c r="J928" s="28"/>
      <c r="K928" s="28"/>
      <c r="L928" s="28"/>
      <c r="M928" s="28"/>
      <c r="N928" s="22"/>
      <c r="O928" s="22"/>
      <c r="P928" s="22"/>
      <c r="Q928" s="22"/>
      <c r="R928" s="22"/>
      <c r="S928" s="91"/>
      <c r="T928" s="91"/>
      <c r="U928" s="91"/>
      <c r="V928" s="91"/>
      <c r="W928" s="91"/>
      <c r="X928" s="91"/>
      <c r="Y928" s="91"/>
      <c r="Z928" s="91"/>
      <c r="AA928" s="249"/>
    </row>
    <row r="929" spans="1:27" hidden="1" outlineLevel="1">
      <c r="A929" s="4"/>
      <c r="B929" s="4"/>
      <c r="C929" s="36"/>
      <c r="D929" s="217" t="str">
        <f>Asset4</f>
        <v>Odourant Plants</v>
      </c>
      <c r="E929" s="4"/>
      <c r="F929" s="4"/>
      <c r="G929" s="442">
        <f>'RFM input'!Q10</f>
        <v>0</v>
      </c>
      <c r="H929" s="28"/>
      <c r="I929" s="28"/>
      <c r="J929" s="28"/>
      <c r="K929" s="28"/>
      <c r="L929" s="28"/>
      <c r="M929" s="28"/>
      <c r="N929" s="22"/>
      <c r="O929" s="22"/>
      <c r="P929" s="22"/>
      <c r="Q929" s="22"/>
      <c r="R929" s="22"/>
      <c r="S929" s="91"/>
      <c r="T929" s="91"/>
      <c r="U929" s="91"/>
      <c r="V929" s="91"/>
      <c r="W929" s="91"/>
      <c r="X929" s="91"/>
      <c r="Y929" s="91"/>
      <c r="Z929" s="91"/>
      <c r="AA929" s="249"/>
    </row>
    <row r="930" spans="1:27" hidden="1" outlineLevel="1">
      <c r="A930" s="4"/>
      <c r="B930" s="4"/>
      <c r="C930" s="36"/>
      <c r="D930" s="217" t="str">
        <f>Asset5</f>
        <v>Gas Quality</v>
      </c>
      <c r="E930" s="4"/>
      <c r="F930" s="4"/>
      <c r="G930" s="442">
        <f>'RFM input'!Q11</f>
        <v>0</v>
      </c>
      <c r="H930" s="28"/>
      <c r="I930" s="28"/>
      <c r="J930" s="28"/>
      <c r="K930" s="28"/>
      <c r="L930" s="28"/>
      <c r="M930" s="28"/>
      <c r="N930" s="22"/>
      <c r="O930" s="22"/>
      <c r="P930" s="22"/>
      <c r="Q930" s="22"/>
      <c r="R930" s="22"/>
      <c r="S930" s="91"/>
      <c r="T930" s="91"/>
      <c r="U930" s="91"/>
      <c r="V930" s="91"/>
      <c r="W930" s="91"/>
      <c r="X930" s="91"/>
      <c r="Y930" s="91"/>
      <c r="Z930" s="91"/>
      <c r="AA930" s="249"/>
    </row>
    <row r="931" spans="1:27" hidden="1" outlineLevel="1">
      <c r="A931" s="4"/>
      <c r="B931" s="4"/>
      <c r="C931" s="36"/>
      <c r="D931" s="217" t="str">
        <f>Asset6</f>
        <v xml:space="preserve">Other </v>
      </c>
      <c r="E931" s="4"/>
      <c r="F931" s="4"/>
      <c r="G931" s="442">
        <f>'RFM input'!Q12</f>
        <v>0</v>
      </c>
      <c r="H931" s="28"/>
      <c r="I931" s="28"/>
      <c r="J931" s="28"/>
      <c r="K931" s="28"/>
      <c r="L931" s="28"/>
      <c r="M931" s="28"/>
      <c r="N931" s="22"/>
      <c r="O931" s="22"/>
      <c r="P931" s="22"/>
      <c r="Q931" s="22"/>
      <c r="R931" s="22"/>
      <c r="S931" s="91"/>
      <c r="T931" s="91"/>
      <c r="U931" s="91"/>
      <c r="V931" s="91"/>
      <c r="W931" s="91"/>
      <c r="X931" s="91"/>
      <c r="Y931" s="91"/>
      <c r="Z931" s="91"/>
      <c r="AA931" s="249"/>
    </row>
    <row r="932" spans="1:27" hidden="1" outlineLevel="1">
      <c r="A932" s="4"/>
      <c r="B932" s="4"/>
      <c r="C932" s="36"/>
      <c r="D932" s="217" t="str">
        <f>Asset7</f>
        <v>General Building</v>
      </c>
      <c r="E932" s="4"/>
      <c r="F932" s="4"/>
      <c r="G932" s="442">
        <f>'RFM input'!Q13</f>
        <v>0</v>
      </c>
      <c r="H932" s="28"/>
      <c r="I932" s="28"/>
      <c r="J932" s="28"/>
      <c r="K932" s="28"/>
      <c r="L932" s="28"/>
      <c r="M932" s="28"/>
      <c r="N932" s="22"/>
      <c r="O932" s="22"/>
      <c r="P932" s="22"/>
      <c r="Q932" s="22"/>
      <c r="R932" s="22"/>
      <c r="S932" s="91"/>
      <c r="T932" s="91"/>
      <c r="U932" s="91"/>
      <c r="V932" s="91"/>
      <c r="W932" s="91"/>
      <c r="X932" s="91"/>
      <c r="Y932" s="91"/>
      <c r="Z932" s="91"/>
      <c r="AA932" s="249"/>
    </row>
    <row r="933" spans="1:27" hidden="1" outlineLevel="1">
      <c r="A933" s="4"/>
      <c r="B933" s="4"/>
      <c r="C933" s="36"/>
      <c r="D933" s="217" t="str">
        <f>Asset8</f>
        <v>General Land</v>
      </c>
      <c r="E933" s="4"/>
      <c r="F933" s="4"/>
      <c r="G933" s="442">
        <f>'RFM input'!Q14</f>
        <v>0</v>
      </c>
      <c r="H933" s="28"/>
      <c r="I933" s="28"/>
      <c r="J933" s="28"/>
      <c r="K933" s="28"/>
      <c r="L933" s="28"/>
      <c r="M933" s="28"/>
      <c r="N933" s="22"/>
      <c r="O933" s="22"/>
      <c r="P933" s="22"/>
      <c r="Q933" s="22"/>
      <c r="R933" s="22"/>
      <c r="S933" s="91"/>
      <c r="T933" s="91"/>
      <c r="U933" s="91"/>
      <c r="V933" s="91"/>
      <c r="W933" s="91"/>
      <c r="X933" s="91"/>
      <c r="Y933" s="91"/>
      <c r="Z933" s="91"/>
      <c r="AA933" s="249"/>
    </row>
    <row r="934" spans="1:27" hidden="1" outlineLevel="1">
      <c r="A934" s="4"/>
      <c r="B934" s="4"/>
      <c r="C934" s="36"/>
      <c r="D934" s="217">
        <f>Asset9</f>
        <v>0</v>
      </c>
      <c r="E934" s="4"/>
      <c r="F934" s="4"/>
      <c r="G934" s="442">
        <f>'RFM input'!Q15</f>
        <v>0</v>
      </c>
      <c r="H934" s="28"/>
      <c r="I934" s="28"/>
      <c r="J934" s="28"/>
      <c r="K934" s="28"/>
      <c r="L934" s="28"/>
      <c r="M934" s="28"/>
      <c r="N934" s="22"/>
      <c r="O934" s="22"/>
      <c r="P934" s="22"/>
      <c r="Q934" s="22"/>
      <c r="R934" s="22"/>
      <c r="S934" s="91"/>
      <c r="T934" s="91"/>
      <c r="U934" s="91"/>
      <c r="V934" s="91"/>
      <c r="W934" s="91"/>
      <c r="X934" s="91"/>
      <c r="Y934" s="91"/>
      <c r="Z934" s="91"/>
      <c r="AA934" s="249"/>
    </row>
    <row r="935" spans="1:27" hidden="1" outlineLevel="1">
      <c r="A935" s="4"/>
      <c r="B935" s="4"/>
      <c r="C935" s="36"/>
      <c r="D935" s="217">
        <f>Asset10</f>
        <v>0</v>
      </c>
      <c r="E935" s="4"/>
      <c r="F935" s="4"/>
      <c r="G935" s="442">
        <f>'RFM input'!Q16</f>
        <v>0</v>
      </c>
      <c r="H935" s="28"/>
      <c r="I935" s="28"/>
      <c r="J935" s="28"/>
      <c r="K935" s="28"/>
      <c r="L935" s="28"/>
      <c r="M935" s="28"/>
      <c r="N935" s="22"/>
      <c r="O935" s="22"/>
      <c r="P935" s="22"/>
      <c r="Q935" s="22"/>
      <c r="R935" s="22"/>
      <c r="S935" s="91"/>
      <c r="T935" s="91"/>
      <c r="U935" s="91"/>
      <c r="V935" s="91"/>
      <c r="W935" s="91"/>
      <c r="X935" s="91"/>
      <c r="Y935" s="91"/>
      <c r="Z935" s="91"/>
      <c r="AA935" s="249"/>
    </row>
    <row r="936" spans="1:27" hidden="1" outlineLevel="1">
      <c r="A936" s="4"/>
      <c r="B936" s="4"/>
      <c r="C936" s="36"/>
      <c r="D936" s="217">
        <f>Asset11</f>
        <v>0</v>
      </c>
      <c r="E936" s="4"/>
      <c r="F936" s="4"/>
      <c r="G936" s="442">
        <f>'RFM input'!Q17</f>
        <v>0</v>
      </c>
      <c r="H936" s="28"/>
      <c r="I936" s="28"/>
      <c r="J936" s="28"/>
      <c r="K936" s="28"/>
      <c r="L936" s="28"/>
      <c r="M936" s="28"/>
      <c r="N936" s="22"/>
      <c r="O936" s="22"/>
      <c r="P936" s="22"/>
      <c r="Q936" s="22"/>
      <c r="R936" s="22"/>
      <c r="S936" s="91"/>
      <c r="T936" s="91"/>
      <c r="U936" s="91"/>
      <c r="V936" s="91"/>
      <c r="W936" s="91"/>
      <c r="X936" s="91"/>
      <c r="Y936" s="91"/>
      <c r="Z936" s="91"/>
      <c r="AA936" s="249"/>
    </row>
    <row r="937" spans="1:27" hidden="1" outlineLevel="1">
      <c r="A937" s="4"/>
      <c r="B937" s="4"/>
      <c r="C937" s="36"/>
      <c r="D937" s="217">
        <f>Asset12</f>
        <v>0</v>
      </c>
      <c r="E937" s="4"/>
      <c r="F937" s="4"/>
      <c r="G937" s="442">
        <f>'RFM input'!Q18</f>
        <v>0</v>
      </c>
      <c r="H937" s="28"/>
      <c r="I937" s="28"/>
      <c r="J937" s="28"/>
      <c r="K937" s="28"/>
      <c r="L937" s="28"/>
      <c r="M937" s="28"/>
      <c r="N937" s="22"/>
      <c r="O937" s="22"/>
      <c r="P937" s="22"/>
      <c r="Q937" s="22"/>
      <c r="R937" s="22"/>
      <c r="S937" s="91"/>
      <c r="T937" s="91"/>
      <c r="U937" s="91"/>
      <c r="V937" s="91"/>
      <c r="W937" s="91"/>
      <c r="X937" s="91"/>
      <c r="Y937" s="91"/>
      <c r="Z937" s="91"/>
      <c r="AA937" s="249"/>
    </row>
    <row r="938" spans="1:27" hidden="1" outlineLevel="1">
      <c r="A938" s="4"/>
      <c r="B938" s="4"/>
      <c r="C938" s="36"/>
      <c r="D938" s="217">
        <f>Asset13</f>
        <v>0</v>
      </c>
      <c r="E938" s="4"/>
      <c r="F938" s="4"/>
      <c r="G938" s="442">
        <f>'RFM input'!Q19</f>
        <v>0</v>
      </c>
      <c r="H938" s="28"/>
      <c r="I938" s="28"/>
      <c r="J938" s="28"/>
      <c r="K938" s="28"/>
      <c r="L938" s="28"/>
      <c r="M938" s="28"/>
      <c r="N938" s="22"/>
      <c r="O938" s="22"/>
      <c r="P938" s="22"/>
      <c r="Q938" s="22"/>
      <c r="R938" s="22"/>
      <c r="S938" s="91"/>
      <c r="T938" s="91"/>
      <c r="U938" s="91"/>
      <c r="V938" s="91"/>
      <c r="W938" s="91"/>
      <c r="X938" s="91"/>
      <c r="Y938" s="91"/>
      <c r="Z938" s="91"/>
      <c r="AA938" s="249"/>
    </row>
    <row r="939" spans="1:27" hidden="1" outlineLevel="1">
      <c r="A939" s="4"/>
      <c r="B939" s="4"/>
      <c r="C939" s="36"/>
      <c r="D939" s="217">
        <f>Asset14</f>
        <v>0</v>
      </c>
      <c r="E939" s="4"/>
      <c r="F939" s="4"/>
      <c r="G939" s="442">
        <f>'RFM input'!Q20</f>
        <v>0</v>
      </c>
      <c r="H939" s="28"/>
      <c r="I939" s="28"/>
      <c r="J939" s="28"/>
      <c r="K939" s="28"/>
      <c r="L939" s="28"/>
      <c r="M939" s="28"/>
      <c r="N939" s="22"/>
      <c r="O939" s="22"/>
      <c r="P939" s="22"/>
      <c r="Q939" s="22"/>
      <c r="R939" s="22"/>
      <c r="S939" s="91"/>
      <c r="T939" s="91"/>
      <c r="U939" s="91"/>
      <c r="V939" s="91"/>
      <c r="W939" s="91"/>
      <c r="X939" s="91"/>
      <c r="Y939" s="91"/>
      <c r="Z939" s="91"/>
      <c r="AA939" s="249"/>
    </row>
    <row r="940" spans="1:27" hidden="1" outlineLevel="1">
      <c r="A940" s="4"/>
      <c r="B940" s="4"/>
      <c r="C940" s="36"/>
      <c r="D940" s="217">
        <f>Asset15</f>
        <v>0</v>
      </c>
      <c r="E940" s="4"/>
      <c r="F940" s="4"/>
      <c r="G940" s="442">
        <f>'RFM input'!Q21</f>
        <v>0</v>
      </c>
      <c r="H940" s="28"/>
      <c r="I940" s="28"/>
      <c r="J940" s="28"/>
      <c r="K940" s="28"/>
      <c r="L940" s="28"/>
      <c r="M940" s="28"/>
      <c r="N940" s="22"/>
      <c r="O940" s="22"/>
      <c r="P940" s="22"/>
      <c r="Q940" s="22"/>
      <c r="R940" s="22"/>
      <c r="S940" s="91"/>
      <c r="T940" s="91"/>
      <c r="U940" s="91"/>
      <c r="V940" s="91"/>
      <c r="W940" s="91"/>
      <c r="X940" s="91"/>
      <c r="Y940" s="91"/>
      <c r="Z940" s="91"/>
      <c r="AA940" s="249"/>
    </row>
    <row r="941" spans="1:27" hidden="1" outlineLevel="1">
      <c r="A941" s="4"/>
      <c r="B941" s="4"/>
      <c r="C941" s="36"/>
      <c r="D941" s="217">
        <f>Asset16</f>
        <v>0</v>
      </c>
      <c r="E941" s="4"/>
      <c r="F941" s="4"/>
      <c r="G941" s="442">
        <f>'RFM input'!Q22</f>
        <v>0</v>
      </c>
      <c r="H941" s="28"/>
      <c r="I941" s="28"/>
      <c r="J941" s="28"/>
      <c r="K941" s="28"/>
      <c r="L941" s="28"/>
      <c r="M941" s="28"/>
      <c r="N941" s="22"/>
      <c r="O941" s="22"/>
      <c r="P941" s="22"/>
      <c r="Q941" s="22"/>
      <c r="R941" s="22"/>
      <c r="S941" s="91"/>
      <c r="T941" s="91"/>
      <c r="U941" s="91"/>
      <c r="V941" s="91"/>
      <c r="W941" s="91"/>
      <c r="X941" s="91"/>
      <c r="Y941" s="91"/>
      <c r="Z941" s="91"/>
      <c r="AA941" s="249"/>
    </row>
    <row r="942" spans="1:27" hidden="1" outlineLevel="1">
      <c r="A942" s="4"/>
      <c r="B942" s="4"/>
      <c r="C942" s="36"/>
      <c r="D942" s="217">
        <f>Asset17</f>
        <v>0</v>
      </c>
      <c r="E942" s="4"/>
      <c r="F942" s="4"/>
      <c r="G942" s="442">
        <f>'RFM input'!Q23</f>
        <v>0</v>
      </c>
      <c r="H942" s="28"/>
      <c r="I942" s="28"/>
      <c r="J942" s="28"/>
      <c r="K942" s="28"/>
      <c r="L942" s="28"/>
      <c r="M942" s="28"/>
      <c r="N942" s="22"/>
      <c r="O942" s="22"/>
      <c r="P942" s="22"/>
      <c r="Q942" s="22"/>
      <c r="R942" s="22"/>
      <c r="S942" s="91"/>
      <c r="T942" s="91"/>
      <c r="U942" s="91"/>
      <c r="V942" s="91"/>
      <c r="W942" s="91"/>
      <c r="X942" s="91"/>
      <c r="Y942" s="91"/>
      <c r="Z942" s="91"/>
      <c r="AA942" s="249"/>
    </row>
    <row r="943" spans="1:27" hidden="1" outlineLevel="1">
      <c r="A943" s="4"/>
      <c r="B943" s="4"/>
      <c r="C943" s="36"/>
      <c r="D943" s="217">
        <f>Asset18</f>
        <v>0</v>
      </c>
      <c r="E943" s="4"/>
      <c r="F943" s="4"/>
      <c r="G943" s="442">
        <f>'RFM input'!Q24</f>
        <v>0</v>
      </c>
      <c r="H943" s="28"/>
      <c r="I943" s="28"/>
      <c r="J943" s="28"/>
      <c r="K943" s="28"/>
      <c r="L943" s="28"/>
      <c r="M943" s="28"/>
      <c r="N943" s="22"/>
      <c r="O943" s="22"/>
      <c r="P943" s="22"/>
      <c r="Q943" s="22"/>
      <c r="R943" s="22"/>
      <c r="S943" s="91"/>
      <c r="T943" s="91"/>
      <c r="U943" s="91"/>
      <c r="V943" s="91"/>
      <c r="W943" s="91"/>
      <c r="X943" s="91"/>
      <c r="Y943" s="91"/>
      <c r="Z943" s="91"/>
      <c r="AA943" s="249"/>
    </row>
    <row r="944" spans="1:27" hidden="1" outlineLevel="1">
      <c r="A944" s="4"/>
      <c r="B944" s="4"/>
      <c r="C944" s="36"/>
      <c r="D944" s="217">
        <f>Asset19</f>
        <v>0</v>
      </c>
      <c r="E944" s="4"/>
      <c r="F944" s="4"/>
      <c r="G944" s="442">
        <f>'RFM input'!Q25</f>
        <v>0</v>
      </c>
      <c r="H944" s="28"/>
      <c r="I944" s="28"/>
      <c r="J944" s="28"/>
      <c r="K944" s="28"/>
      <c r="L944" s="28"/>
      <c r="M944" s="28"/>
      <c r="N944" s="22"/>
      <c r="O944" s="22"/>
      <c r="P944" s="22"/>
      <c r="Q944" s="22"/>
      <c r="R944" s="22"/>
      <c r="S944" s="91"/>
      <c r="T944" s="91"/>
      <c r="U944" s="91"/>
      <c r="V944" s="91"/>
      <c r="W944" s="91"/>
      <c r="X944" s="91"/>
      <c r="Y944" s="91"/>
      <c r="Z944" s="91"/>
      <c r="AA944" s="249"/>
    </row>
    <row r="945" spans="1:27" hidden="1" outlineLevel="1">
      <c r="A945" s="4"/>
      <c r="B945" s="4"/>
      <c r="C945" s="36"/>
      <c r="D945" s="217">
        <f>Asset20</f>
        <v>0</v>
      </c>
      <c r="E945" s="4"/>
      <c r="F945" s="4"/>
      <c r="G945" s="442">
        <f>'RFM input'!Q26</f>
        <v>0</v>
      </c>
      <c r="H945" s="28"/>
      <c r="I945" s="28"/>
      <c r="J945" s="28"/>
      <c r="K945" s="28"/>
      <c r="L945" s="28"/>
      <c r="M945" s="28"/>
      <c r="N945" s="22"/>
      <c r="O945" s="22"/>
      <c r="P945" s="22"/>
      <c r="Q945" s="22"/>
      <c r="R945" s="22"/>
      <c r="S945" s="91"/>
      <c r="T945" s="91"/>
      <c r="U945" s="91"/>
      <c r="V945" s="91"/>
      <c r="W945" s="91"/>
      <c r="X945" s="91"/>
      <c r="Y945" s="91"/>
      <c r="Z945" s="91"/>
      <c r="AA945" s="249"/>
    </row>
    <row r="946" spans="1:27" hidden="1" outlineLevel="1">
      <c r="A946" s="4"/>
      <c r="B946" s="4"/>
      <c r="C946" s="36"/>
      <c r="D946" s="217">
        <f>Asset21</f>
        <v>0</v>
      </c>
      <c r="E946" s="4"/>
      <c r="F946" s="4"/>
      <c r="G946" s="442">
        <f>'RFM input'!Q27</f>
        <v>0</v>
      </c>
      <c r="H946" s="28"/>
      <c r="I946" s="28"/>
      <c r="J946" s="28"/>
      <c r="K946" s="28"/>
      <c r="L946" s="28"/>
      <c r="M946" s="28"/>
      <c r="N946" s="22"/>
      <c r="O946" s="22"/>
      <c r="P946" s="22"/>
      <c r="Q946" s="22"/>
      <c r="R946" s="22"/>
      <c r="S946" s="91"/>
      <c r="T946" s="91"/>
      <c r="U946" s="91"/>
      <c r="V946" s="91"/>
      <c r="W946" s="91"/>
      <c r="X946" s="91"/>
      <c r="Y946" s="91"/>
      <c r="Z946" s="91"/>
      <c r="AA946" s="249"/>
    </row>
    <row r="947" spans="1:27" hidden="1" outlineLevel="1">
      <c r="A947" s="4"/>
      <c r="B947" s="4"/>
      <c r="C947" s="36"/>
      <c r="D947" s="217">
        <f>Asset22</f>
        <v>0</v>
      </c>
      <c r="E947" s="4"/>
      <c r="F947" s="4"/>
      <c r="G947" s="442">
        <f>'RFM input'!Q28</f>
        <v>0</v>
      </c>
      <c r="H947" s="28"/>
      <c r="I947" s="28"/>
      <c r="J947" s="28"/>
      <c r="K947" s="28"/>
      <c r="L947" s="28"/>
      <c r="M947" s="28"/>
      <c r="N947" s="22"/>
      <c r="O947" s="22"/>
      <c r="P947" s="22"/>
      <c r="Q947" s="22"/>
      <c r="R947" s="22"/>
      <c r="S947" s="91"/>
      <c r="T947" s="91"/>
      <c r="U947" s="91"/>
      <c r="V947" s="91"/>
      <c r="W947" s="91"/>
      <c r="X947" s="91"/>
      <c r="Y947" s="91"/>
      <c r="Z947" s="91"/>
      <c r="AA947" s="249"/>
    </row>
    <row r="948" spans="1:27" hidden="1" outlineLevel="1">
      <c r="A948" s="4"/>
      <c r="B948" s="4"/>
      <c r="C948" s="36"/>
      <c r="D948" s="217">
        <f>Asset23</f>
        <v>0</v>
      </c>
      <c r="E948" s="4"/>
      <c r="F948" s="4"/>
      <c r="G948" s="442">
        <f>'RFM input'!Q29</f>
        <v>0</v>
      </c>
      <c r="H948" s="28"/>
      <c r="I948" s="28"/>
      <c r="J948" s="28"/>
      <c r="K948" s="28"/>
      <c r="L948" s="28"/>
      <c r="M948" s="28"/>
      <c r="N948" s="22"/>
      <c r="O948" s="22"/>
      <c r="P948" s="22"/>
      <c r="Q948" s="22"/>
      <c r="R948" s="22"/>
      <c r="S948" s="91"/>
      <c r="T948" s="91"/>
      <c r="U948" s="91"/>
      <c r="V948" s="91"/>
      <c r="W948" s="91"/>
      <c r="X948" s="91"/>
      <c r="Y948" s="91"/>
      <c r="Z948" s="91"/>
      <c r="AA948" s="249"/>
    </row>
    <row r="949" spans="1:27" hidden="1" outlineLevel="1">
      <c r="A949" s="4"/>
      <c r="B949" s="4"/>
      <c r="C949" s="36"/>
      <c r="D949" s="217">
        <f>Asset24</f>
        <v>0</v>
      </c>
      <c r="E949" s="4"/>
      <c r="F949" s="4"/>
      <c r="G949" s="442">
        <f>'RFM input'!Q30</f>
        <v>0</v>
      </c>
      <c r="H949" s="28"/>
      <c r="I949" s="28"/>
      <c r="J949" s="28"/>
      <c r="K949" s="28"/>
      <c r="L949" s="28"/>
      <c r="M949" s="28"/>
      <c r="N949" s="22"/>
      <c r="O949" s="22"/>
      <c r="P949" s="22"/>
      <c r="Q949" s="22"/>
      <c r="R949" s="22"/>
      <c r="S949" s="91"/>
      <c r="T949" s="91"/>
      <c r="U949" s="91"/>
      <c r="V949" s="91"/>
      <c r="W949" s="91"/>
      <c r="X949" s="91"/>
      <c r="Y949" s="91"/>
      <c r="Z949" s="91"/>
      <c r="AA949" s="249"/>
    </row>
    <row r="950" spans="1:27" hidden="1" outlineLevel="1">
      <c r="A950" s="4"/>
      <c r="B950" s="4"/>
      <c r="C950" s="36"/>
      <c r="D950" s="217">
        <f>Asset25</f>
        <v>0</v>
      </c>
      <c r="E950" s="4"/>
      <c r="F950" s="4"/>
      <c r="G950" s="442">
        <f>'RFM input'!Q31</f>
        <v>0</v>
      </c>
      <c r="H950" s="28"/>
      <c r="I950" s="28"/>
      <c r="J950" s="28"/>
      <c r="K950" s="28"/>
      <c r="L950" s="28"/>
      <c r="M950" s="28"/>
      <c r="N950" s="22"/>
      <c r="O950" s="22"/>
      <c r="P950" s="22"/>
      <c r="Q950" s="22"/>
      <c r="R950" s="22"/>
      <c r="S950" s="91"/>
      <c r="T950" s="91"/>
      <c r="U950" s="91"/>
      <c r="V950" s="91"/>
      <c r="W950" s="91"/>
      <c r="X950" s="91"/>
      <c r="Y950" s="91"/>
      <c r="Z950" s="91"/>
      <c r="AA950" s="249"/>
    </row>
    <row r="951" spans="1:27" hidden="1" outlineLevel="1">
      <c r="A951" s="4"/>
      <c r="B951" s="4"/>
      <c r="C951" s="36"/>
      <c r="D951" s="217">
        <f>Asset26</f>
        <v>0</v>
      </c>
      <c r="E951" s="4"/>
      <c r="F951" s="4"/>
      <c r="G951" s="442">
        <f>'RFM input'!Q32</f>
        <v>0</v>
      </c>
      <c r="H951" s="28"/>
      <c r="I951" s="28"/>
      <c r="J951" s="28"/>
      <c r="K951" s="28"/>
      <c r="L951" s="28"/>
      <c r="M951" s="28"/>
      <c r="N951" s="22"/>
      <c r="O951" s="22"/>
      <c r="P951" s="22"/>
      <c r="Q951" s="22"/>
      <c r="R951" s="22"/>
      <c r="S951" s="91"/>
      <c r="T951" s="91"/>
      <c r="U951" s="91"/>
      <c r="V951" s="91"/>
      <c r="W951" s="91"/>
      <c r="X951" s="91"/>
      <c r="Y951" s="91"/>
      <c r="Z951" s="91"/>
      <c r="AA951" s="249"/>
    </row>
    <row r="952" spans="1:27" hidden="1" outlineLevel="1">
      <c r="A952" s="4"/>
      <c r="B952" s="4"/>
      <c r="C952" s="36"/>
      <c r="D952" s="217">
        <f>Asset27</f>
        <v>0</v>
      </c>
      <c r="E952" s="4"/>
      <c r="F952" s="4"/>
      <c r="G952" s="442">
        <f>'RFM input'!Q33</f>
        <v>0</v>
      </c>
      <c r="H952" s="28"/>
      <c r="I952" s="28"/>
      <c r="J952" s="28"/>
      <c r="K952" s="28"/>
      <c r="L952" s="28"/>
      <c r="M952" s="28"/>
      <c r="N952" s="22"/>
      <c r="O952" s="22"/>
      <c r="P952" s="22"/>
      <c r="Q952" s="22"/>
      <c r="R952" s="22"/>
      <c r="S952" s="91"/>
      <c r="T952" s="91"/>
      <c r="U952" s="91"/>
      <c r="V952" s="91"/>
      <c r="W952" s="91"/>
      <c r="X952" s="91"/>
      <c r="Y952" s="91"/>
      <c r="Z952" s="91"/>
      <c r="AA952" s="249"/>
    </row>
    <row r="953" spans="1:27" hidden="1" outlineLevel="1">
      <c r="A953" s="4"/>
      <c r="B953" s="4"/>
      <c r="C953" s="36"/>
      <c r="D953" s="217">
        <f>Asset28</f>
        <v>0</v>
      </c>
      <c r="E953" s="4"/>
      <c r="F953" s="4"/>
      <c r="G953" s="442">
        <f>'RFM input'!Q34</f>
        <v>0</v>
      </c>
      <c r="H953" s="28"/>
      <c r="I953" s="28"/>
      <c r="J953" s="28"/>
      <c r="K953" s="28"/>
      <c r="L953" s="28"/>
      <c r="M953" s="28"/>
      <c r="N953" s="22"/>
      <c r="O953" s="22"/>
      <c r="P953" s="22"/>
      <c r="Q953" s="22"/>
      <c r="R953" s="22"/>
      <c r="S953" s="91"/>
      <c r="T953" s="91"/>
      <c r="U953" s="91"/>
      <c r="V953" s="91"/>
      <c r="W953" s="91"/>
      <c r="X953" s="91"/>
      <c r="Y953" s="91"/>
      <c r="Z953" s="91"/>
      <c r="AA953" s="249"/>
    </row>
    <row r="954" spans="1:27" hidden="1" outlineLevel="1">
      <c r="A954" s="4"/>
      <c r="B954" s="4"/>
      <c r="C954" s="36"/>
      <c r="D954" s="217">
        <f>Asset29</f>
        <v>0</v>
      </c>
      <c r="E954" s="4"/>
      <c r="F954" s="4"/>
      <c r="G954" s="442">
        <f>'RFM input'!Q35</f>
        <v>0</v>
      </c>
      <c r="H954" s="28"/>
      <c r="I954" s="28"/>
      <c r="J954" s="28"/>
      <c r="K954" s="28"/>
      <c r="L954" s="28"/>
      <c r="M954" s="28"/>
      <c r="N954" s="22"/>
      <c r="O954" s="22"/>
      <c r="P954" s="22"/>
      <c r="Q954" s="22"/>
      <c r="R954" s="22"/>
      <c r="S954" s="91"/>
      <c r="T954" s="91"/>
      <c r="U954" s="91"/>
      <c r="V954" s="91"/>
      <c r="W954" s="91"/>
      <c r="X954" s="91"/>
      <c r="Y954" s="91"/>
      <c r="Z954" s="91"/>
      <c r="AA954" s="249"/>
    </row>
    <row r="955" spans="1:27" hidden="1" outlineLevel="1">
      <c r="A955" s="4"/>
      <c r="B955" s="4"/>
      <c r="C955" s="36"/>
      <c r="D955" s="217">
        <f>Asset30</f>
        <v>0</v>
      </c>
      <c r="E955" s="4"/>
      <c r="F955" s="4"/>
      <c r="G955" s="442">
        <f>'RFM input'!Q36</f>
        <v>0</v>
      </c>
      <c r="H955" s="28"/>
      <c r="I955" s="28"/>
      <c r="J955" s="28"/>
      <c r="K955" s="28"/>
      <c r="L955" s="28"/>
      <c r="M955" s="28"/>
      <c r="N955" s="22"/>
      <c r="O955" s="22"/>
      <c r="P955" s="22"/>
      <c r="Q955" s="22"/>
      <c r="R955" s="22"/>
      <c r="S955" s="91"/>
      <c r="T955" s="91"/>
      <c r="U955" s="91"/>
      <c r="V955" s="91"/>
      <c r="W955" s="91"/>
      <c r="X955" s="91"/>
      <c r="Y955" s="91"/>
      <c r="Z955" s="91"/>
      <c r="AA955" s="249"/>
    </row>
    <row r="956" spans="1:27" hidden="1" outlineLevel="1">
      <c r="A956" s="4"/>
      <c r="B956" s="4"/>
      <c r="C956" s="36"/>
      <c r="D956" s="217">
        <f>Asset31</f>
        <v>0</v>
      </c>
      <c r="E956" s="4"/>
      <c r="F956" s="4"/>
      <c r="G956" s="442">
        <f>'RFM input'!Q37</f>
        <v>0</v>
      </c>
      <c r="H956" s="28"/>
      <c r="I956" s="28"/>
      <c r="J956" s="28"/>
      <c r="K956" s="28"/>
      <c r="L956" s="28"/>
      <c r="M956" s="28"/>
      <c r="N956" s="22"/>
      <c r="O956" s="22"/>
      <c r="P956" s="22"/>
      <c r="Q956" s="22"/>
      <c r="R956" s="22"/>
      <c r="S956" s="91"/>
      <c r="T956" s="91"/>
      <c r="U956" s="91"/>
      <c r="V956" s="91"/>
      <c r="W956" s="91"/>
      <c r="X956" s="91"/>
      <c r="Y956" s="91"/>
      <c r="Z956" s="91"/>
      <c r="AA956" s="249"/>
    </row>
    <row r="957" spans="1:27" hidden="1" outlineLevel="1">
      <c r="A957" s="4"/>
      <c r="B957" s="4"/>
      <c r="C957" s="36"/>
      <c r="D957" s="217">
        <f>Asset32</f>
        <v>0</v>
      </c>
      <c r="E957" s="4"/>
      <c r="F957" s="4"/>
      <c r="G957" s="442">
        <f>'RFM input'!Q38</f>
        <v>0</v>
      </c>
      <c r="H957" s="28"/>
      <c r="I957" s="28"/>
      <c r="J957" s="28"/>
      <c r="K957" s="28"/>
      <c r="L957" s="28"/>
      <c r="M957" s="28"/>
      <c r="N957" s="22"/>
      <c r="O957" s="22"/>
      <c r="P957" s="22"/>
      <c r="Q957" s="22"/>
      <c r="R957" s="22"/>
      <c r="S957" s="91"/>
      <c r="T957" s="91"/>
      <c r="U957" s="91"/>
      <c r="V957" s="91"/>
      <c r="W957" s="91"/>
      <c r="X957" s="91"/>
      <c r="Y957" s="91"/>
      <c r="Z957" s="91"/>
      <c r="AA957" s="249"/>
    </row>
    <row r="958" spans="1:27" hidden="1" outlineLevel="1">
      <c r="A958" s="4"/>
      <c r="B958" s="4"/>
      <c r="C958" s="36"/>
      <c r="D958" s="217">
        <f>Asset33</f>
        <v>0</v>
      </c>
      <c r="E958" s="4"/>
      <c r="F958" s="4"/>
      <c r="G958" s="442">
        <f>'RFM input'!Q39</f>
        <v>0</v>
      </c>
      <c r="H958" s="28"/>
      <c r="I958" s="28"/>
      <c r="J958" s="28"/>
      <c r="K958" s="28"/>
      <c r="L958" s="28"/>
      <c r="M958" s="28"/>
      <c r="N958" s="22"/>
      <c r="O958" s="22"/>
      <c r="P958" s="22"/>
      <c r="Q958" s="22"/>
      <c r="R958" s="22"/>
      <c r="S958" s="91"/>
      <c r="T958" s="91"/>
      <c r="U958" s="91"/>
      <c r="V958" s="91"/>
      <c r="W958" s="91"/>
      <c r="X958" s="91"/>
      <c r="Y958" s="91"/>
      <c r="Z958" s="91"/>
      <c r="AA958" s="249"/>
    </row>
    <row r="959" spans="1:27" hidden="1" outlineLevel="1">
      <c r="A959" s="4"/>
      <c r="B959" s="4"/>
      <c r="C959" s="36"/>
      <c r="D959" s="217">
        <f>Asset34</f>
        <v>0</v>
      </c>
      <c r="E959" s="4"/>
      <c r="F959" s="4"/>
      <c r="G959" s="442">
        <f>'RFM input'!Q40</f>
        <v>0</v>
      </c>
      <c r="H959" s="28"/>
      <c r="I959" s="28"/>
      <c r="J959" s="28"/>
      <c r="K959" s="28"/>
      <c r="L959" s="28"/>
      <c r="M959" s="28"/>
      <c r="N959" s="22"/>
      <c r="O959" s="22"/>
      <c r="P959" s="22"/>
      <c r="Q959" s="22"/>
      <c r="R959" s="22"/>
      <c r="S959" s="91"/>
      <c r="T959" s="91"/>
      <c r="U959" s="91"/>
      <c r="V959" s="91"/>
      <c r="W959" s="91"/>
      <c r="X959" s="91"/>
      <c r="Y959" s="91"/>
      <c r="Z959" s="91"/>
      <c r="AA959" s="249"/>
    </row>
    <row r="960" spans="1:27" hidden="1" outlineLevel="1">
      <c r="A960" s="4"/>
      <c r="B960" s="4"/>
      <c r="C960" s="36"/>
      <c r="D960" s="217">
        <f>Asset35</f>
        <v>0</v>
      </c>
      <c r="E960" s="4"/>
      <c r="F960" s="4"/>
      <c r="G960" s="442">
        <f>'RFM input'!Q41</f>
        <v>0</v>
      </c>
      <c r="H960" s="28"/>
      <c r="I960" s="28"/>
      <c r="J960" s="28"/>
      <c r="K960" s="28"/>
      <c r="L960" s="28"/>
      <c r="M960" s="28"/>
      <c r="N960" s="22"/>
      <c r="O960" s="22"/>
      <c r="P960" s="22"/>
      <c r="Q960" s="22"/>
      <c r="R960" s="22"/>
      <c r="S960" s="91"/>
      <c r="T960" s="91"/>
      <c r="U960" s="91"/>
      <c r="V960" s="91"/>
      <c r="W960" s="91"/>
      <c r="X960" s="91"/>
      <c r="Y960" s="91"/>
      <c r="Z960" s="91"/>
      <c r="AA960" s="249"/>
    </row>
    <row r="961" spans="1:27" hidden="1" outlineLevel="1">
      <c r="A961" s="4"/>
      <c r="B961" s="4"/>
      <c r="C961" s="36"/>
      <c r="D961" s="217">
        <f>Asset36</f>
        <v>0</v>
      </c>
      <c r="E961" s="4"/>
      <c r="F961" s="4"/>
      <c r="G961" s="442">
        <f>'RFM input'!Q42</f>
        <v>0</v>
      </c>
      <c r="H961" s="28"/>
      <c r="I961" s="28"/>
      <c r="J961" s="28"/>
      <c r="K961" s="28"/>
      <c r="L961" s="28"/>
      <c r="M961" s="28"/>
      <c r="N961" s="22"/>
      <c r="O961" s="22"/>
      <c r="P961" s="22"/>
      <c r="Q961" s="22"/>
      <c r="R961" s="22"/>
      <c r="S961" s="91"/>
      <c r="T961" s="91"/>
      <c r="U961" s="91"/>
      <c r="V961" s="91"/>
      <c r="W961" s="91"/>
      <c r="X961" s="91"/>
      <c r="Y961" s="91"/>
      <c r="Z961" s="91"/>
      <c r="AA961" s="249"/>
    </row>
    <row r="962" spans="1:27" hidden="1" outlineLevel="1">
      <c r="A962" s="4"/>
      <c r="B962" s="4"/>
      <c r="C962" s="36"/>
      <c r="D962" s="217">
        <f>Asset37</f>
        <v>0</v>
      </c>
      <c r="E962" s="4"/>
      <c r="F962" s="4"/>
      <c r="G962" s="442">
        <f>'RFM input'!Q43</f>
        <v>0</v>
      </c>
      <c r="H962" s="28"/>
      <c r="I962" s="28"/>
      <c r="J962" s="28"/>
      <c r="K962" s="28"/>
      <c r="L962" s="28"/>
      <c r="M962" s="28"/>
      <c r="N962" s="22"/>
      <c r="O962" s="22"/>
      <c r="P962" s="22"/>
      <c r="Q962" s="22"/>
      <c r="R962" s="22"/>
      <c r="S962" s="91"/>
      <c r="T962" s="91"/>
      <c r="U962" s="91"/>
      <c r="V962" s="91"/>
      <c r="W962" s="91"/>
      <c r="X962" s="91"/>
      <c r="Y962" s="91"/>
      <c r="Z962" s="91"/>
      <c r="AA962" s="249"/>
    </row>
    <row r="963" spans="1:27" hidden="1" outlineLevel="1">
      <c r="A963" s="4"/>
      <c r="B963" s="4"/>
      <c r="C963" s="36"/>
      <c r="D963" s="217">
        <f>Asset38</f>
        <v>0</v>
      </c>
      <c r="E963" s="4"/>
      <c r="F963" s="4"/>
      <c r="G963" s="442">
        <f>'RFM input'!Q44</f>
        <v>0</v>
      </c>
      <c r="H963" s="28"/>
      <c r="I963" s="28"/>
      <c r="J963" s="28"/>
      <c r="K963" s="28"/>
      <c r="L963" s="28"/>
      <c r="M963" s="28"/>
      <c r="N963" s="22"/>
      <c r="O963" s="22"/>
      <c r="P963" s="22"/>
      <c r="Q963" s="22"/>
      <c r="R963" s="22"/>
      <c r="S963" s="91"/>
      <c r="T963" s="91"/>
      <c r="U963" s="91"/>
      <c r="V963" s="91"/>
      <c r="W963" s="91"/>
      <c r="X963" s="91"/>
      <c r="Y963" s="91"/>
      <c r="Z963" s="91"/>
      <c r="AA963" s="249"/>
    </row>
    <row r="964" spans="1:27" hidden="1" outlineLevel="1">
      <c r="A964" s="4"/>
      <c r="B964" s="4"/>
      <c r="C964" s="36"/>
      <c r="D964" s="217">
        <f>Asset39</f>
        <v>0</v>
      </c>
      <c r="E964" s="4"/>
      <c r="F964" s="4"/>
      <c r="G964" s="442">
        <f>'RFM input'!Q45</f>
        <v>0</v>
      </c>
      <c r="H964" s="28"/>
      <c r="I964" s="28"/>
      <c r="J964" s="28"/>
      <c r="K964" s="28"/>
      <c r="L964" s="28"/>
      <c r="M964" s="28"/>
      <c r="N964" s="22"/>
      <c r="O964" s="22"/>
      <c r="P964" s="22"/>
      <c r="Q964" s="22"/>
      <c r="R964" s="22"/>
      <c r="S964" s="91"/>
      <c r="T964" s="91"/>
      <c r="U964" s="91"/>
      <c r="V964" s="91"/>
      <c r="W964" s="91"/>
      <c r="X964" s="91"/>
      <c r="Y964" s="91"/>
      <c r="Z964" s="91"/>
      <c r="AA964" s="249"/>
    </row>
    <row r="965" spans="1:27" hidden="1" outlineLevel="1">
      <c r="A965" s="4"/>
      <c r="B965" s="4"/>
      <c r="C965" s="36"/>
      <c r="D965" s="217">
        <f>Asset40</f>
        <v>0</v>
      </c>
      <c r="E965" s="4"/>
      <c r="F965" s="4"/>
      <c r="G965" s="442">
        <f>'RFM input'!Q46</f>
        <v>0</v>
      </c>
      <c r="H965" s="28"/>
      <c r="I965" s="28"/>
      <c r="J965" s="28"/>
      <c r="K965" s="28"/>
      <c r="L965" s="28"/>
      <c r="M965" s="28"/>
      <c r="N965" s="22"/>
      <c r="O965" s="22"/>
      <c r="P965" s="22"/>
      <c r="Q965" s="22"/>
      <c r="R965" s="22"/>
      <c r="S965" s="91"/>
      <c r="T965" s="91"/>
      <c r="U965" s="91"/>
      <c r="V965" s="91"/>
      <c r="W965" s="91"/>
      <c r="X965" s="91"/>
      <c r="Y965" s="91"/>
      <c r="Z965" s="91"/>
      <c r="AA965" s="249"/>
    </row>
    <row r="966" spans="1:27" hidden="1" outlineLevel="1">
      <c r="A966" s="4"/>
      <c r="B966" s="4"/>
      <c r="C966" s="36"/>
      <c r="D966" s="217">
        <f>Asset41</f>
        <v>0</v>
      </c>
      <c r="E966" s="4"/>
      <c r="F966" s="4"/>
      <c r="G966" s="442">
        <f>'RFM input'!Q47</f>
        <v>0</v>
      </c>
      <c r="H966" s="28"/>
      <c r="I966" s="28"/>
      <c r="J966" s="28"/>
      <c r="K966" s="28"/>
      <c r="L966" s="28"/>
      <c r="M966" s="28"/>
      <c r="N966" s="22"/>
      <c r="O966" s="22"/>
      <c r="P966" s="22"/>
      <c r="Q966" s="22"/>
      <c r="R966" s="22"/>
      <c r="S966" s="91"/>
      <c r="T966" s="91"/>
      <c r="U966" s="91"/>
      <c r="V966" s="91"/>
      <c r="W966" s="91"/>
      <c r="X966" s="91"/>
      <c r="Y966" s="91"/>
      <c r="Z966" s="91"/>
      <c r="AA966" s="249"/>
    </row>
    <row r="967" spans="1:27" hidden="1" outlineLevel="1">
      <c r="A967" s="4"/>
      <c r="B967" s="4"/>
      <c r="C967" s="36"/>
      <c r="D967" s="217">
        <f>Asset42</f>
        <v>0</v>
      </c>
      <c r="E967" s="4"/>
      <c r="F967" s="4"/>
      <c r="G967" s="442">
        <f>'RFM input'!Q48</f>
        <v>0</v>
      </c>
      <c r="H967" s="28"/>
      <c r="I967" s="28"/>
      <c r="J967" s="28"/>
      <c r="K967" s="28"/>
      <c r="L967" s="28"/>
      <c r="M967" s="28"/>
      <c r="N967" s="22"/>
      <c r="O967" s="22"/>
      <c r="P967" s="22"/>
      <c r="Q967" s="22"/>
      <c r="R967" s="22"/>
      <c r="S967" s="91"/>
      <c r="T967" s="91"/>
      <c r="U967" s="91"/>
      <c r="V967" s="91"/>
      <c r="W967" s="91"/>
      <c r="X967" s="91"/>
      <c r="Y967" s="91"/>
      <c r="Z967" s="91"/>
      <c r="AA967" s="249"/>
    </row>
    <row r="968" spans="1:27" hidden="1" outlineLevel="1">
      <c r="A968" s="4"/>
      <c r="B968" s="4"/>
      <c r="C968" s="36"/>
      <c r="D968" s="217">
        <f>Asset43</f>
        <v>0</v>
      </c>
      <c r="E968" s="4"/>
      <c r="F968" s="4"/>
      <c r="G968" s="442">
        <f>'RFM input'!Q49</f>
        <v>0</v>
      </c>
      <c r="H968" s="28"/>
      <c r="I968" s="28"/>
      <c r="J968" s="28"/>
      <c r="K968" s="28"/>
      <c r="L968" s="28"/>
      <c r="M968" s="28"/>
      <c r="N968" s="22"/>
      <c r="O968" s="22"/>
      <c r="P968" s="22"/>
      <c r="Q968" s="22"/>
      <c r="R968" s="22"/>
      <c r="S968" s="91"/>
      <c r="T968" s="91"/>
      <c r="U968" s="91"/>
      <c r="V968" s="91"/>
      <c r="W968" s="91"/>
      <c r="X968" s="91"/>
      <c r="Y968" s="91"/>
      <c r="Z968" s="91"/>
      <c r="AA968" s="249"/>
    </row>
    <row r="969" spans="1:27" hidden="1" outlineLevel="1">
      <c r="A969" s="4"/>
      <c r="B969" s="4"/>
      <c r="C969" s="36"/>
      <c r="D969" s="217">
        <f>Asset44</f>
        <v>0</v>
      </c>
      <c r="E969" s="4"/>
      <c r="F969" s="4"/>
      <c r="G969" s="442">
        <f>'RFM input'!Q50</f>
        <v>0</v>
      </c>
      <c r="H969" s="28"/>
      <c r="I969" s="28"/>
      <c r="J969" s="28"/>
      <c r="K969" s="28"/>
      <c r="L969" s="28"/>
      <c r="M969" s="28"/>
      <c r="N969" s="22"/>
      <c r="O969" s="22"/>
      <c r="P969" s="22"/>
      <c r="Q969" s="22"/>
      <c r="R969" s="22"/>
      <c r="S969" s="91"/>
      <c r="T969" s="91"/>
      <c r="U969" s="91"/>
      <c r="V969" s="91"/>
      <c r="W969" s="91"/>
      <c r="X969" s="91"/>
      <c r="Y969" s="91"/>
      <c r="Z969" s="91"/>
      <c r="AA969" s="249"/>
    </row>
    <row r="970" spans="1:27" hidden="1" outlineLevel="1">
      <c r="A970" s="4"/>
      <c r="B970" s="4"/>
      <c r="C970" s="36"/>
      <c r="D970" s="217">
        <f>Asset45</f>
        <v>0</v>
      </c>
      <c r="E970" s="4"/>
      <c r="F970" s="4"/>
      <c r="G970" s="442">
        <f>'RFM input'!Q51</f>
        <v>0</v>
      </c>
      <c r="H970" s="28"/>
      <c r="I970" s="28"/>
      <c r="J970" s="28"/>
      <c r="K970" s="28"/>
      <c r="L970" s="28"/>
      <c r="M970" s="28"/>
      <c r="N970" s="22"/>
      <c r="O970" s="22"/>
      <c r="P970" s="22"/>
      <c r="Q970" s="22"/>
      <c r="R970" s="22"/>
      <c r="S970" s="91"/>
      <c r="T970" s="91"/>
      <c r="U970" s="91"/>
      <c r="V970" s="91"/>
      <c r="W970" s="91"/>
      <c r="X970" s="91"/>
      <c r="Y970" s="91"/>
      <c r="Z970" s="91"/>
      <c r="AA970" s="249"/>
    </row>
    <row r="971" spans="1:27" hidden="1" outlineLevel="1">
      <c r="A971" s="4"/>
      <c r="B971" s="4"/>
      <c r="C971" s="36"/>
      <c r="D971" s="217">
        <f>Asset46</f>
        <v>0</v>
      </c>
      <c r="E971" s="4"/>
      <c r="F971" s="4"/>
      <c r="G971" s="442">
        <f>'RFM input'!Q52</f>
        <v>0</v>
      </c>
      <c r="H971" s="28"/>
      <c r="I971" s="28"/>
      <c r="J971" s="28"/>
      <c r="K971" s="28"/>
      <c r="L971" s="28"/>
      <c r="M971" s="28"/>
      <c r="N971" s="22"/>
      <c r="O971" s="22"/>
      <c r="P971" s="22"/>
      <c r="Q971" s="22"/>
      <c r="R971" s="22"/>
      <c r="S971" s="91"/>
      <c r="T971" s="91"/>
      <c r="U971" s="91"/>
      <c r="V971" s="91"/>
      <c r="W971" s="91"/>
      <c r="X971" s="91"/>
      <c r="Y971" s="91"/>
      <c r="Z971" s="91"/>
      <c r="AA971" s="249"/>
    </row>
    <row r="972" spans="1:27" hidden="1" outlineLevel="1">
      <c r="A972" s="4"/>
      <c r="B972" s="4"/>
      <c r="C972" s="36"/>
      <c r="D972" s="217">
        <f>Asset47</f>
        <v>0</v>
      </c>
      <c r="E972" s="4"/>
      <c r="F972" s="4"/>
      <c r="G972" s="442">
        <f>'RFM input'!Q53</f>
        <v>0</v>
      </c>
      <c r="H972" s="28"/>
      <c r="I972" s="28"/>
      <c r="J972" s="28"/>
      <c r="K972" s="28"/>
      <c r="L972" s="28"/>
      <c r="M972" s="28"/>
      <c r="N972" s="22"/>
      <c r="O972" s="22"/>
      <c r="P972" s="22"/>
      <c r="Q972" s="22"/>
      <c r="R972" s="22"/>
      <c r="S972" s="91"/>
      <c r="T972" s="91"/>
      <c r="U972" s="91"/>
      <c r="V972" s="91"/>
      <c r="W972" s="91"/>
      <c r="X972" s="91"/>
      <c r="Y972" s="91"/>
      <c r="Z972" s="91"/>
      <c r="AA972" s="249"/>
    </row>
    <row r="973" spans="1:27" hidden="1" outlineLevel="1">
      <c r="A973" s="4"/>
      <c r="B973" s="4"/>
      <c r="C973" s="36"/>
      <c r="D973" s="217">
        <f>Asset48</f>
        <v>0</v>
      </c>
      <c r="E973" s="4"/>
      <c r="F973" s="4"/>
      <c r="G973" s="442">
        <f>'RFM input'!Q54</f>
        <v>0</v>
      </c>
      <c r="H973" s="28"/>
      <c r="I973" s="28"/>
      <c r="J973" s="28"/>
      <c r="K973" s="28"/>
      <c r="L973" s="28"/>
      <c r="M973" s="28"/>
      <c r="N973" s="22"/>
      <c r="O973" s="22"/>
      <c r="P973" s="22"/>
      <c r="Q973" s="22"/>
      <c r="R973" s="22"/>
      <c r="S973" s="91"/>
      <c r="T973" s="91"/>
      <c r="U973" s="91"/>
      <c r="V973" s="91"/>
      <c r="W973" s="91"/>
      <c r="X973" s="91"/>
      <c r="Y973" s="91"/>
      <c r="Z973" s="91"/>
      <c r="AA973" s="249"/>
    </row>
    <row r="974" spans="1:27" hidden="1" outlineLevel="1">
      <c r="A974" s="4"/>
      <c r="B974" s="4"/>
      <c r="C974" s="36"/>
      <c r="D974" s="217">
        <f>Asset49</f>
        <v>0</v>
      </c>
      <c r="E974" s="4"/>
      <c r="F974" s="4"/>
      <c r="G974" s="442">
        <f>'RFM input'!Q55</f>
        <v>0</v>
      </c>
      <c r="H974" s="28"/>
      <c r="I974" s="28"/>
      <c r="J974" s="28"/>
      <c r="K974" s="28"/>
      <c r="L974" s="28"/>
      <c r="M974" s="28"/>
      <c r="N974" s="22"/>
      <c r="O974" s="22"/>
      <c r="P974" s="22"/>
      <c r="Q974" s="22"/>
      <c r="R974" s="22"/>
      <c r="S974" s="91"/>
      <c r="T974" s="91"/>
      <c r="U974" s="91"/>
      <c r="V974" s="91"/>
      <c r="W974" s="91"/>
      <c r="X974" s="91"/>
      <c r="Y974" s="91"/>
      <c r="Z974" s="91"/>
      <c r="AA974" s="249"/>
    </row>
    <row r="975" spans="1:27" hidden="1" outlineLevel="1">
      <c r="A975" s="4"/>
      <c r="B975" s="4"/>
      <c r="C975" s="36"/>
      <c r="D975" s="217" t="str">
        <f>Asset50</f>
        <v>Equity raising costs</v>
      </c>
      <c r="E975" s="4"/>
      <c r="F975" s="4"/>
      <c r="G975" s="442">
        <f>'RFM input'!Q56</f>
        <v>0</v>
      </c>
      <c r="H975" s="28"/>
      <c r="I975" s="28"/>
      <c r="J975" s="28"/>
      <c r="K975" s="28"/>
      <c r="L975" s="28"/>
      <c r="M975" s="28"/>
      <c r="N975" s="22"/>
      <c r="O975" s="22"/>
      <c r="P975" s="22"/>
      <c r="Q975" s="22"/>
      <c r="R975" s="22"/>
      <c r="S975" s="91"/>
      <c r="T975" s="91"/>
      <c r="U975" s="91"/>
      <c r="V975" s="91"/>
      <c r="W975" s="91"/>
      <c r="X975" s="91"/>
      <c r="Y975" s="91"/>
      <c r="Z975" s="91"/>
      <c r="AA975" s="249"/>
    </row>
    <row r="976" spans="1:27" collapsed="1">
      <c r="A976" s="4"/>
      <c r="B976" s="4"/>
      <c r="C976" s="36"/>
      <c r="D976" s="104"/>
      <c r="E976" s="4"/>
      <c r="F976" s="4"/>
      <c r="G976" s="188"/>
      <c r="H976" s="28"/>
      <c r="I976" s="28"/>
      <c r="J976" s="28"/>
      <c r="K976" s="28"/>
      <c r="L976" s="28"/>
      <c r="M976" s="28"/>
      <c r="N976" s="22"/>
      <c r="O976" s="22"/>
      <c r="P976" s="22"/>
      <c r="Q976" s="22"/>
      <c r="R976" s="22"/>
      <c r="S976" s="91"/>
      <c r="T976" s="91"/>
      <c r="U976" s="91"/>
      <c r="V976" s="91"/>
      <c r="W976" s="91"/>
      <c r="X976" s="91"/>
      <c r="Y976" s="91"/>
      <c r="Z976" s="91"/>
      <c r="AA976" s="249"/>
    </row>
    <row r="977" spans="1:27">
      <c r="A977" s="4"/>
      <c r="B977" s="4"/>
      <c r="C977" s="253" t="s">
        <v>91</v>
      </c>
      <c r="D977" s="444"/>
      <c r="E977" s="249"/>
      <c r="F977" s="4"/>
      <c r="G977" s="243">
        <f>SUM(G978:G1027)</f>
        <v>0</v>
      </c>
      <c r="H977" s="28"/>
      <c r="I977" s="28"/>
      <c r="J977" s="28"/>
      <c r="K977" s="28"/>
      <c r="L977" s="28"/>
      <c r="M977" s="28"/>
      <c r="N977" s="22"/>
      <c r="O977" s="22"/>
      <c r="P977" s="22"/>
      <c r="Q977" s="22"/>
      <c r="R977" s="22"/>
      <c r="S977" s="91"/>
      <c r="T977" s="91"/>
      <c r="U977" s="91"/>
      <c r="V977" s="91"/>
      <c r="W977" s="91"/>
      <c r="X977" s="91"/>
      <c r="Y977" s="91"/>
      <c r="Z977" s="91"/>
      <c r="AA977" s="249"/>
    </row>
    <row r="978" spans="1:27" hidden="1" outlineLevel="1">
      <c r="A978" s="4"/>
      <c r="B978" s="4"/>
      <c r="C978" s="4"/>
      <c r="D978" s="217" t="str">
        <f>Asset1</f>
        <v xml:space="preserve">Pipelines </v>
      </c>
      <c r="E978" s="4"/>
      <c r="F978" s="4"/>
      <c r="G978" s="442">
        <f>'RFM input'!S7</f>
        <v>0</v>
      </c>
      <c r="H978" s="28"/>
      <c r="I978" s="28"/>
      <c r="J978" s="28"/>
      <c r="K978" s="28"/>
      <c r="L978" s="28"/>
      <c r="M978" s="28"/>
      <c r="N978" s="22"/>
      <c r="O978" s="22"/>
      <c r="P978" s="22"/>
      <c r="Q978" s="22"/>
      <c r="R978" s="22"/>
      <c r="S978" s="91"/>
      <c r="T978" s="91"/>
      <c r="U978" s="91"/>
      <c r="V978" s="91"/>
      <c r="W978" s="91"/>
      <c r="X978" s="91"/>
      <c r="Y978" s="91"/>
      <c r="Z978" s="91"/>
      <c r="AA978" s="249"/>
    </row>
    <row r="979" spans="1:27" hidden="1" outlineLevel="1">
      <c r="A979" s="4"/>
      <c r="B979" s="4"/>
      <c r="C979" s="36"/>
      <c r="D979" s="217" t="str">
        <f>Asset2</f>
        <v xml:space="preserve">Compressors </v>
      </c>
      <c r="E979" s="4"/>
      <c r="F979" s="4"/>
      <c r="G979" s="442">
        <f>'RFM input'!S8</f>
        <v>0</v>
      </c>
      <c r="H979" s="28"/>
      <c r="I979" s="28"/>
      <c r="J979" s="28"/>
      <c r="K979" s="28"/>
      <c r="L979" s="28"/>
      <c r="M979" s="28"/>
      <c r="N979" s="22"/>
      <c r="O979" s="22"/>
      <c r="P979" s="22"/>
      <c r="Q979" s="22"/>
      <c r="R979" s="22"/>
      <c r="S979" s="91"/>
      <c r="T979" s="91"/>
      <c r="U979" s="91"/>
      <c r="V979" s="91"/>
      <c r="W979" s="91"/>
      <c r="X979" s="91"/>
      <c r="Y979" s="91"/>
      <c r="Z979" s="91"/>
      <c r="AA979" s="249"/>
    </row>
    <row r="980" spans="1:27" hidden="1" outlineLevel="1">
      <c r="A980" s="4"/>
      <c r="B980" s="4"/>
      <c r="C980" s="36"/>
      <c r="D980" s="217" t="str">
        <f>Asset3</f>
        <v>City Gates &amp; Field Regulators</v>
      </c>
      <c r="E980" s="4"/>
      <c r="F980" s="4"/>
      <c r="G980" s="442">
        <f>'RFM input'!S9</f>
        <v>0</v>
      </c>
      <c r="H980" s="28"/>
      <c r="I980" s="28"/>
      <c r="J980" s="28"/>
      <c r="K980" s="28"/>
      <c r="L980" s="28"/>
      <c r="M980" s="28"/>
      <c r="N980" s="22"/>
      <c r="O980" s="22"/>
      <c r="P980" s="22"/>
      <c r="Q980" s="22"/>
      <c r="R980" s="22"/>
      <c r="S980" s="91"/>
      <c r="T980" s="91"/>
      <c r="U980" s="91"/>
      <c r="V980" s="91"/>
      <c r="W980" s="91"/>
      <c r="X980" s="91"/>
      <c r="Y980" s="91"/>
      <c r="Z980" s="91"/>
      <c r="AA980" s="249"/>
    </row>
    <row r="981" spans="1:27" hidden="1" outlineLevel="1">
      <c r="A981" s="4"/>
      <c r="B981" s="4"/>
      <c r="C981" s="36"/>
      <c r="D981" s="217" t="str">
        <f>Asset4</f>
        <v>Odourant Plants</v>
      </c>
      <c r="E981" s="4"/>
      <c r="F981" s="4"/>
      <c r="G981" s="442">
        <f>'RFM input'!S10</f>
        <v>0</v>
      </c>
      <c r="H981" s="28"/>
      <c r="I981" s="28"/>
      <c r="J981" s="28"/>
      <c r="K981" s="28"/>
      <c r="L981" s="28"/>
      <c r="M981" s="28"/>
      <c r="N981" s="22"/>
      <c r="O981" s="22"/>
      <c r="P981" s="22"/>
      <c r="Q981" s="22"/>
      <c r="R981" s="22"/>
      <c r="S981" s="91"/>
      <c r="T981" s="91"/>
      <c r="U981" s="91"/>
      <c r="V981" s="91"/>
      <c r="W981" s="91"/>
      <c r="X981" s="91"/>
      <c r="Y981" s="91"/>
      <c r="Z981" s="91"/>
      <c r="AA981" s="249"/>
    </row>
    <row r="982" spans="1:27" hidden="1" outlineLevel="1">
      <c r="A982" s="4"/>
      <c r="B982" s="4"/>
      <c r="C982" s="36"/>
      <c r="D982" s="217" t="str">
        <f>Asset5</f>
        <v>Gas Quality</v>
      </c>
      <c r="E982" s="4"/>
      <c r="F982" s="4"/>
      <c r="G982" s="442">
        <f>'RFM input'!S11</f>
        <v>0</v>
      </c>
      <c r="H982" s="28"/>
      <c r="I982" s="28"/>
      <c r="J982" s="28"/>
      <c r="K982" s="28"/>
      <c r="L982" s="28"/>
      <c r="M982" s="28"/>
      <c r="N982" s="22"/>
      <c r="O982" s="22"/>
      <c r="P982" s="22"/>
      <c r="Q982" s="22"/>
      <c r="R982" s="22"/>
      <c r="S982" s="91"/>
      <c r="T982" s="91"/>
      <c r="U982" s="91"/>
      <c r="V982" s="91"/>
      <c r="W982" s="91"/>
      <c r="X982" s="91"/>
      <c r="Y982" s="91"/>
      <c r="Z982" s="91"/>
      <c r="AA982" s="249"/>
    </row>
    <row r="983" spans="1:27" hidden="1" outlineLevel="1">
      <c r="A983" s="4"/>
      <c r="B983" s="4"/>
      <c r="C983" s="36"/>
      <c r="D983" s="217" t="str">
        <f>Asset6</f>
        <v xml:space="preserve">Other </v>
      </c>
      <c r="E983" s="4"/>
      <c r="F983" s="4"/>
      <c r="G983" s="442">
        <f>'RFM input'!S12</f>
        <v>0</v>
      </c>
      <c r="H983" s="28"/>
      <c r="I983" s="28"/>
      <c r="J983" s="28"/>
      <c r="K983" s="28"/>
      <c r="L983" s="28"/>
      <c r="M983" s="28"/>
      <c r="N983" s="22"/>
      <c r="O983" s="22"/>
      <c r="P983" s="22"/>
      <c r="Q983" s="22"/>
      <c r="R983" s="22"/>
      <c r="S983" s="91"/>
      <c r="T983" s="91"/>
      <c r="U983" s="91"/>
      <c r="V983" s="91"/>
      <c r="W983" s="91"/>
      <c r="X983" s="91"/>
      <c r="Y983" s="91"/>
      <c r="Z983" s="91"/>
      <c r="AA983" s="249"/>
    </row>
    <row r="984" spans="1:27" hidden="1" outlineLevel="1">
      <c r="A984" s="4"/>
      <c r="B984" s="4"/>
      <c r="C984" s="36"/>
      <c r="D984" s="217" t="str">
        <f>Asset7</f>
        <v>General Building</v>
      </c>
      <c r="E984" s="4"/>
      <c r="F984" s="4"/>
      <c r="G984" s="442">
        <f>'RFM input'!S13</f>
        <v>0</v>
      </c>
      <c r="H984" s="28"/>
      <c r="I984" s="28"/>
      <c r="J984" s="28"/>
      <c r="K984" s="28"/>
      <c r="L984" s="28"/>
      <c r="M984" s="28"/>
      <c r="N984" s="22"/>
      <c r="O984" s="22"/>
      <c r="P984" s="22"/>
      <c r="Q984" s="22"/>
      <c r="R984" s="22"/>
      <c r="S984" s="91"/>
      <c r="T984" s="91"/>
      <c r="U984" s="91"/>
      <c r="V984" s="91"/>
      <c r="W984" s="91"/>
      <c r="X984" s="91"/>
      <c r="Y984" s="91"/>
      <c r="Z984" s="91"/>
      <c r="AA984" s="249"/>
    </row>
    <row r="985" spans="1:27" hidden="1" outlineLevel="1">
      <c r="A985" s="4"/>
      <c r="B985" s="4"/>
      <c r="C985" s="36"/>
      <c r="D985" s="217" t="str">
        <f>Asset8</f>
        <v>General Land</v>
      </c>
      <c r="E985" s="4"/>
      <c r="F985" s="4"/>
      <c r="G985" s="442">
        <f>'RFM input'!S14</f>
        <v>0</v>
      </c>
      <c r="H985" s="28"/>
      <c r="I985" s="28"/>
      <c r="J985" s="28"/>
      <c r="K985" s="28"/>
      <c r="L985" s="28"/>
      <c r="M985" s="28"/>
      <c r="N985" s="22"/>
      <c r="O985" s="22"/>
      <c r="P985" s="22"/>
      <c r="Q985" s="22"/>
      <c r="R985" s="22"/>
      <c r="S985" s="91"/>
      <c r="T985" s="91"/>
      <c r="U985" s="91"/>
      <c r="V985" s="91"/>
      <c r="W985" s="91"/>
      <c r="X985" s="91"/>
      <c r="Y985" s="91"/>
      <c r="Z985" s="91"/>
      <c r="AA985" s="249"/>
    </row>
    <row r="986" spans="1:27" hidden="1" outlineLevel="1">
      <c r="A986" s="4"/>
      <c r="B986" s="4"/>
      <c r="C986" s="36"/>
      <c r="D986" s="217">
        <f>Asset9</f>
        <v>0</v>
      </c>
      <c r="E986" s="4"/>
      <c r="F986" s="4"/>
      <c r="G986" s="442">
        <f>'RFM input'!S15</f>
        <v>0</v>
      </c>
      <c r="H986" s="28"/>
      <c r="I986" s="28"/>
      <c r="J986" s="28"/>
      <c r="K986" s="28"/>
      <c r="L986" s="28"/>
      <c r="M986" s="28"/>
      <c r="N986" s="22"/>
      <c r="O986" s="22"/>
      <c r="P986" s="22"/>
      <c r="Q986" s="22"/>
      <c r="R986" s="22"/>
      <c r="S986" s="91"/>
      <c r="T986" s="91"/>
      <c r="U986" s="91"/>
      <c r="V986" s="91"/>
      <c r="W986" s="91"/>
      <c r="X986" s="91"/>
      <c r="Y986" s="91"/>
      <c r="Z986" s="91"/>
      <c r="AA986" s="249"/>
    </row>
    <row r="987" spans="1:27" hidden="1" outlineLevel="1">
      <c r="A987" s="4"/>
      <c r="B987" s="4"/>
      <c r="C987" s="36"/>
      <c r="D987" s="217">
        <f>Asset10</f>
        <v>0</v>
      </c>
      <c r="E987" s="4"/>
      <c r="F987" s="4"/>
      <c r="G987" s="442">
        <f>'RFM input'!S16</f>
        <v>0</v>
      </c>
      <c r="H987" s="28"/>
      <c r="I987" s="28"/>
      <c r="J987" s="28"/>
      <c r="K987" s="28"/>
      <c r="L987" s="28"/>
      <c r="M987" s="28"/>
      <c r="N987" s="22"/>
      <c r="O987" s="22"/>
      <c r="P987" s="22"/>
      <c r="Q987" s="22"/>
      <c r="R987" s="22"/>
      <c r="S987" s="91"/>
      <c r="T987" s="91"/>
      <c r="U987" s="91"/>
      <c r="V987" s="91"/>
      <c r="W987" s="91"/>
      <c r="X987" s="91"/>
      <c r="Y987" s="91"/>
      <c r="Z987" s="91"/>
      <c r="AA987" s="249"/>
    </row>
    <row r="988" spans="1:27" hidden="1" outlineLevel="1">
      <c r="A988" s="4"/>
      <c r="B988" s="4"/>
      <c r="C988" s="36"/>
      <c r="D988" s="217">
        <f>Asset11</f>
        <v>0</v>
      </c>
      <c r="E988" s="4"/>
      <c r="F988" s="4"/>
      <c r="G988" s="442">
        <f>'RFM input'!S17</f>
        <v>0</v>
      </c>
      <c r="H988" s="28"/>
      <c r="I988" s="28"/>
      <c r="J988" s="28"/>
      <c r="K988" s="28"/>
      <c r="L988" s="28"/>
      <c r="M988" s="28"/>
      <c r="N988" s="22"/>
      <c r="O988" s="22"/>
      <c r="P988" s="22"/>
      <c r="Q988" s="22"/>
      <c r="R988" s="22"/>
      <c r="S988" s="91"/>
      <c r="T988" s="91"/>
      <c r="U988" s="91"/>
      <c r="V988" s="91"/>
      <c r="W988" s="91"/>
      <c r="X988" s="91"/>
      <c r="Y988" s="91"/>
      <c r="Z988" s="91"/>
      <c r="AA988" s="249"/>
    </row>
    <row r="989" spans="1:27" hidden="1" outlineLevel="1">
      <c r="A989" s="4"/>
      <c r="B989" s="4"/>
      <c r="C989" s="36"/>
      <c r="D989" s="217">
        <f>Asset12</f>
        <v>0</v>
      </c>
      <c r="E989" s="4"/>
      <c r="F989" s="4"/>
      <c r="G989" s="442">
        <f>'RFM input'!S18</f>
        <v>0</v>
      </c>
      <c r="H989" s="28"/>
      <c r="I989" s="28"/>
      <c r="J989" s="28"/>
      <c r="K989" s="28"/>
      <c r="L989" s="28"/>
      <c r="M989" s="28"/>
      <c r="N989" s="22"/>
      <c r="O989" s="22"/>
      <c r="P989" s="22"/>
      <c r="Q989" s="22"/>
      <c r="R989" s="22"/>
      <c r="S989" s="91"/>
      <c r="T989" s="91"/>
      <c r="U989" s="91"/>
      <c r="V989" s="91"/>
      <c r="W989" s="91"/>
      <c r="X989" s="91"/>
      <c r="Y989" s="91"/>
      <c r="Z989" s="91"/>
      <c r="AA989" s="249"/>
    </row>
    <row r="990" spans="1:27" hidden="1" outlineLevel="1">
      <c r="A990" s="4"/>
      <c r="B990" s="4"/>
      <c r="C990" s="36"/>
      <c r="D990" s="217">
        <f>Asset13</f>
        <v>0</v>
      </c>
      <c r="E990" s="4"/>
      <c r="F990" s="4"/>
      <c r="G990" s="442">
        <f>'RFM input'!S19</f>
        <v>0</v>
      </c>
      <c r="H990" s="28"/>
      <c r="I990" s="28"/>
      <c r="J990" s="28"/>
      <c r="K990" s="28"/>
      <c r="L990" s="28"/>
      <c r="M990" s="28"/>
      <c r="N990" s="22"/>
      <c r="O990" s="22"/>
      <c r="P990" s="22"/>
      <c r="Q990" s="22"/>
      <c r="R990" s="22"/>
      <c r="S990" s="91"/>
      <c r="T990" s="91"/>
      <c r="U990" s="91"/>
      <c r="V990" s="91"/>
      <c r="W990" s="91"/>
      <c r="X990" s="91"/>
      <c r="Y990" s="91"/>
      <c r="Z990" s="91"/>
      <c r="AA990" s="249"/>
    </row>
    <row r="991" spans="1:27" hidden="1" outlineLevel="1">
      <c r="A991" s="4"/>
      <c r="B991" s="4"/>
      <c r="C991" s="36"/>
      <c r="D991" s="217">
        <f>Asset14</f>
        <v>0</v>
      </c>
      <c r="E991" s="4"/>
      <c r="F991" s="4"/>
      <c r="G991" s="442">
        <f>'RFM input'!S20</f>
        <v>0</v>
      </c>
      <c r="H991" s="28"/>
      <c r="I991" s="28"/>
      <c r="J991" s="28"/>
      <c r="K991" s="28"/>
      <c r="L991" s="28"/>
      <c r="M991" s="28"/>
      <c r="N991" s="22"/>
      <c r="O991" s="22"/>
      <c r="P991" s="22"/>
      <c r="Q991" s="22"/>
      <c r="R991" s="22"/>
      <c r="S991" s="91"/>
      <c r="T991" s="91"/>
      <c r="U991" s="91"/>
      <c r="V991" s="91"/>
      <c r="W991" s="91"/>
      <c r="X991" s="91"/>
      <c r="Y991" s="91"/>
      <c r="Z991" s="91"/>
      <c r="AA991" s="249"/>
    </row>
    <row r="992" spans="1:27" hidden="1" outlineLevel="1">
      <c r="A992" s="4"/>
      <c r="B992" s="4"/>
      <c r="C992" s="36"/>
      <c r="D992" s="217">
        <f>Asset15</f>
        <v>0</v>
      </c>
      <c r="E992" s="4"/>
      <c r="F992" s="4"/>
      <c r="G992" s="442">
        <f>'RFM input'!S21</f>
        <v>0</v>
      </c>
      <c r="H992" s="28"/>
      <c r="I992" s="28"/>
      <c r="J992" s="28"/>
      <c r="K992" s="28"/>
      <c r="L992" s="28"/>
      <c r="M992" s="28"/>
      <c r="N992" s="22"/>
      <c r="O992" s="22"/>
      <c r="P992" s="22"/>
      <c r="Q992" s="22"/>
      <c r="R992" s="22"/>
      <c r="S992" s="91"/>
      <c r="T992" s="91"/>
      <c r="U992" s="91"/>
      <c r="V992" s="91"/>
      <c r="W992" s="91"/>
      <c r="X992" s="91"/>
      <c r="Y992" s="91"/>
      <c r="Z992" s="91"/>
      <c r="AA992" s="249"/>
    </row>
    <row r="993" spans="1:27" hidden="1" outlineLevel="1">
      <c r="A993" s="4"/>
      <c r="B993" s="4"/>
      <c r="C993" s="36"/>
      <c r="D993" s="217">
        <f>Asset16</f>
        <v>0</v>
      </c>
      <c r="E993" s="4"/>
      <c r="F993" s="4"/>
      <c r="G993" s="442">
        <f>'RFM input'!S22</f>
        <v>0</v>
      </c>
      <c r="H993" s="28"/>
      <c r="I993" s="28"/>
      <c r="J993" s="28"/>
      <c r="K993" s="28"/>
      <c r="L993" s="28"/>
      <c r="M993" s="28"/>
      <c r="N993" s="22"/>
      <c r="O993" s="22"/>
      <c r="P993" s="22"/>
      <c r="Q993" s="22"/>
      <c r="R993" s="22"/>
      <c r="S993" s="91"/>
      <c r="T993" s="91"/>
      <c r="U993" s="91"/>
      <c r="V993" s="91"/>
      <c r="W993" s="91"/>
      <c r="X993" s="91"/>
      <c r="Y993" s="91"/>
      <c r="Z993" s="91"/>
      <c r="AA993" s="249"/>
    </row>
    <row r="994" spans="1:27" hidden="1" outlineLevel="1">
      <c r="A994" s="4"/>
      <c r="B994" s="4"/>
      <c r="C994" s="36"/>
      <c r="D994" s="217">
        <f>Asset17</f>
        <v>0</v>
      </c>
      <c r="E994" s="4"/>
      <c r="F994" s="4"/>
      <c r="G994" s="442">
        <f>'RFM input'!S23</f>
        <v>0</v>
      </c>
      <c r="H994" s="28"/>
      <c r="I994" s="28"/>
      <c r="J994" s="28"/>
      <c r="K994" s="28"/>
      <c r="L994" s="28"/>
      <c r="M994" s="28"/>
      <c r="N994" s="22"/>
      <c r="O994" s="22"/>
      <c r="P994" s="22"/>
      <c r="Q994" s="22"/>
      <c r="R994" s="22"/>
      <c r="S994" s="91"/>
      <c r="T994" s="91"/>
      <c r="U994" s="91"/>
      <c r="V994" s="91"/>
      <c r="W994" s="91"/>
      <c r="X994" s="91"/>
      <c r="Y994" s="91"/>
      <c r="Z994" s="91"/>
      <c r="AA994" s="249"/>
    </row>
    <row r="995" spans="1:27" hidden="1" outlineLevel="1">
      <c r="A995" s="4"/>
      <c r="B995" s="4"/>
      <c r="C995" s="36"/>
      <c r="D995" s="217">
        <f>Asset18</f>
        <v>0</v>
      </c>
      <c r="E995" s="4"/>
      <c r="F995" s="4"/>
      <c r="G995" s="442">
        <f>'RFM input'!S24</f>
        <v>0</v>
      </c>
      <c r="H995" s="28"/>
      <c r="I995" s="28"/>
      <c r="J995" s="28"/>
      <c r="K995" s="28"/>
      <c r="L995" s="28"/>
      <c r="M995" s="28"/>
      <c r="N995" s="22"/>
      <c r="O995" s="22"/>
      <c r="P995" s="22"/>
      <c r="Q995" s="22"/>
      <c r="R995" s="22"/>
      <c r="S995" s="91"/>
      <c r="T995" s="91"/>
      <c r="U995" s="91"/>
      <c r="V995" s="91"/>
      <c r="W995" s="91"/>
      <c r="X995" s="91"/>
      <c r="Y995" s="91"/>
      <c r="Z995" s="91"/>
      <c r="AA995" s="249"/>
    </row>
    <row r="996" spans="1:27" hidden="1" outlineLevel="1">
      <c r="A996" s="4"/>
      <c r="B996" s="4"/>
      <c r="C996" s="36"/>
      <c r="D996" s="217">
        <f>Asset19</f>
        <v>0</v>
      </c>
      <c r="E996" s="4"/>
      <c r="F996" s="4"/>
      <c r="G996" s="442">
        <f>'RFM input'!S25</f>
        <v>0</v>
      </c>
      <c r="H996" s="28"/>
      <c r="I996" s="28"/>
      <c r="J996" s="28"/>
      <c r="K996" s="28"/>
      <c r="L996" s="28"/>
      <c r="M996" s="28"/>
      <c r="N996" s="22"/>
      <c r="O996" s="22"/>
      <c r="P996" s="22"/>
      <c r="Q996" s="22"/>
      <c r="R996" s="22"/>
      <c r="S996" s="91"/>
      <c r="T996" s="91"/>
      <c r="U996" s="91"/>
      <c r="V996" s="91"/>
      <c r="W996" s="91"/>
      <c r="X996" s="91"/>
      <c r="Y996" s="91"/>
      <c r="Z996" s="91"/>
      <c r="AA996" s="249"/>
    </row>
    <row r="997" spans="1:27" hidden="1" outlineLevel="1">
      <c r="A997" s="4"/>
      <c r="B997" s="4"/>
      <c r="C997" s="36"/>
      <c r="D997" s="217">
        <f>Asset20</f>
        <v>0</v>
      </c>
      <c r="E997" s="4"/>
      <c r="F997" s="4"/>
      <c r="G997" s="442">
        <f>'RFM input'!S26</f>
        <v>0</v>
      </c>
      <c r="H997" s="28"/>
      <c r="I997" s="28"/>
      <c r="J997" s="28"/>
      <c r="K997" s="28"/>
      <c r="L997" s="28"/>
      <c r="M997" s="28"/>
      <c r="N997" s="22"/>
      <c r="O997" s="22"/>
      <c r="P997" s="22"/>
      <c r="Q997" s="22"/>
      <c r="R997" s="22"/>
      <c r="S997" s="91"/>
      <c r="T997" s="91"/>
      <c r="U997" s="91"/>
      <c r="V997" s="91"/>
      <c r="W997" s="91"/>
      <c r="X997" s="91"/>
      <c r="Y997" s="91"/>
      <c r="Z997" s="91"/>
      <c r="AA997" s="249"/>
    </row>
    <row r="998" spans="1:27" hidden="1" outlineLevel="1">
      <c r="A998" s="4"/>
      <c r="B998" s="4"/>
      <c r="C998" s="36"/>
      <c r="D998" s="217">
        <f>Asset21</f>
        <v>0</v>
      </c>
      <c r="E998" s="4"/>
      <c r="F998" s="4"/>
      <c r="G998" s="442">
        <f>'RFM input'!S27</f>
        <v>0</v>
      </c>
      <c r="H998" s="28"/>
      <c r="I998" s="28"/>
      <c r="J998" s="28"/>
      <c r="K998" s="28"/>
      <c r="L998" s="28"/>
      <c r="M998" s="28"/>
      <c r="N998" s="22"/>
      <c r="O998" s="22"/>
      <c r="P998" s="22"/>
      <c r="Q998" s="22"/>
      <c r="R998" s="22"/>
      <c r="S998" s="91"/>
      <c r="T998" s="91"/>
      <c r="U998" s="91"/>
      <c r="V998" s="91"/>
      <c r="W998" s="91"/>
      <c r="X998" s="91"/>
      <c r="Y998" s="91"/>
      <c r="Z998" s="91"/>
      <c r="AA998" s="249"/>
    </row>
    <row r="999" spans="1:27" hidden="1" outlineLevel="1">
      <c r="A999" s="4"/>
      <c r="B999" s="4"/>
      <c r="C999" s="36"/>
      <c r="D999" s="217">
        <f>Asset22</f>
        <v>0</v>
      </c>
      <c r="E999" s="4"/>
      <c r="F999" s="4"/>
      <c r="G999" s="442">
        <f>'RFM input'!S28</f>
        <v>0</v>
      </c>
      <c r="H999" s="28"/>
      <c r="I999" s="28"/>
      <c r="J999" s="28"/>
      <c r="K999" s="28"/>
      <c r="L999" s="28"/>
      <c r="M999" s="28"/>
      <c r="N999" s="22"/>
      <c r="O999" s="22"/>
      <c r="P999" s="22"/>
      <c r="Q999" s="22"/>
      <c r="R999" s="22"/>
      <c r="S999" s="91"/>
      <c r="T999" s="91"/>
      <c r="U999" s="91"/>
      <c r="V999" s="91"/>
      <c r="W999" s="91"/>
      <c r="X999" s="91"/>
      <c r="Y999" s="91"/>
      <c r="Z999" s="91"/>
      <c r="AA999" s="249"/>
    </row>
    <row r="1000" spans="1:27" hidden="1" outlineLevel="1">
      <c r="A1000" s="4"/>
      <c r="B1000" s="4"/>
      <c r="C1000" s="36"/>
      <c r="D1000" s="217">
        <f>Asset23</f>
        <v>0</v>
      </c>
      <c r="E1000" s="4"/>
      <c r="F1000" s="4"/>
      <c r="G1000" s="442">
        <f>'RFM input'!S29</f>
        <v>0</v>
      </c>
      <c r="H1000" s="28"/>
      <c r="I1000" s="28"/>
      <c r="J1000" s="28"/>
      <c r="K1000" s="28"/>
      <c r="L1000" s="28"/>
      <c r="M1000" s="28"/>
      <c r="N1000" s="22"/>
      <c r="O1000" s="22"/>
      <c r="P1000" s="22"/>
      <c r="Q1000" s="22"/>
      <c r="R1000" s="22"/>
      <c r="S1000" s="91"/>
      <c r="T1000" s="91"/>
      <c r="U1000" s="91"/>
      <c r="V1000" s="91"/>
      <c r="W1000" s="91"/>
      <c r="X1000" s="91"/>
      <c r="Y1000" s="91"/>
      <c r="Z1000" s="91"/>
      <c r="AA1000" s="249"/>
    </row>
    <row r="1001" spans="1:27" hidden="1" outlineLevel="1">
      <c r="A1001" s="4"/>
      <c r="B1001" s="4"/>
      <c r="C1001" s="36"/>
      <c r="D1001" s="217">
        <f>Asset24</f>
        <v>0</v>
      </c>
      <c r="E1001" s="4"/>
      <c r="F1001" s="4"/>
      <c r="G1001" s="442">
        <f>'RFM input'!S30</f>
        <v>0</v>
      </c>
      <c r="H1001" s="28"/>
      <c r="I1001" s="28"/>
      <c r="J1001" s="28"/>
      <c r="K1001" s="28"/>
      <c r="L1001" s="28"/>
      <c r="M1001" s="28"/>
      <c r="N1001" s="22"/>
      <c r="O1001" s="22"/>
      <c r="P1001" s="22"/>
      <c r="Q1001" s="22"/>
      <c r="R1001" s="22"/>
      <c r="S1001" s="91"/>
      <c r="T1001" s="91"/>
      <c r="U1001" s="91"/>
      <c r="V1001" s="91"/>
      <c r="W1001" s="91"/>
      <c r="X1001" s="91"/>
      <c r="Y1001" s="91"/>
      <c r="Z1001" s="91"/>
      <c r="AA1001" s="249"/>
    </row>
    <row r="1002" spans="1:27" hidden="1" outlineLevel="1">
      <c r="A1002" s="4"/>
      <c r="B1002" s="4"/>
      <c r="C1002" s="36"/>
      <c r="D1002" s="217">
        <f>Asset25</f>
        <v>0</v>
      </c>
      <c r="E1002" s="4"/>
      <c r="F1002" s="4"/>
      <c r="G1002" s="442">
        <f>'RFM input'!S31</f>
        <v>0</v>
      </c>
      <c r="H1002" s="28"/>
      <c r="I1002" s="28"/>
      <c r="J1002" s="28"/>
      <c r="K1002" s="28"/>
      <c r="L1002" s="28"/>
      <c r="M1002" s="28"/>
      <c r="N1002" s="22"/>
      <c r="O1002" s="22"/>
      <c r="P1002" s="22"/>
      <c r="Q1002" s="22"/>
      <c r="R1002" s="22"/>
      <c r="S1002" s="91"/>
      <c r="T1002" s="91"/>
      <c r="U1002" s="91"/>
      <c r="V1002" s="91"/>
      <c r="W1002" s="91"/>
      <c r="X1002" s="91"/>
      <c r="Y1002" s="91"/>
      <c r="Z1002" s="91"/>
      <c r="AA1002" s="249"/>
    </row>
    <row r="1003" spans="1:27" hidden="1" outlineLevel="1">
      <c r="A1003" s="4"/>
      <c r="B1003" s="4"/>
      <c r="C1003" s="36"/>
      <c r="D1003" s="217">
        <f>Asset26</f>
        <v>0</v>
      </c>
      <c r="E1003" s="4"/>
      <c r="F1003" s="4"/>
      <c r="G1003" s="442">
        <f>'RFM input'!S32</f>
        <v>0</v>
      </c>
      <c r="H1003" s="28"/>
      <c r="I1003" s="28"/>
      <c r="J1003" s="28"/>
      <c r="K1003" s="28"/>
      <c r="L1003" s="28"/>
      <c r="M1003" s="28"/>
      <c r="N1003" s="22"/>
      <c r="O1003" s="22"/>
      <c r="P1003" s="22"/>
      <c r="Q1003" s="22"/>
      <c r="R1003" s="22"/>
      <c r="S1003" s="91"/>
      <c r="T1003" s="91"/>
      <c r="U1003" s="91"/>
      <c r="V1003" s="91"/>
      <c r="W1003" s="91"/>
      <c r="X1003" s="91"/>
      <c r="Y1003" s="91"/>
      <c r="Z1003" s="91"/>
      <c r="AA1003" s="249"/>
    </row>
    <row r="1004" spans="1:27" hidden="1" outlineLevel="1">
      <c r="A1004" s="4"/>
      <c r="B1004" s="4"/>
      <c r="C1004" s="36"/>
      <c r="D1004" s="217">
        <f>Asset27</f>
        <v>0</v>
      </c>
      <c r="E1004" s="4"/>
      <c r="F1004" s="4"/>
      <c r="G1004" s="442">
        <f>'RFM input'!S33</f>
        <v>0</v>
      </c>
      <c r="H1004" s="28"/>
      <c r="I1004" s="28"/>
      <c r="J1004" s="28"/>
      <c r="K1004" s="28"/>
      <c r="L1004" s="28"/>
      <c r="M1004" s="28"/>
      <c r="N1004" s="22"/>
      <c r="O1004" s="22"/>
      <c r="P1004" s="22"/>
      <c r="Q1004" s="22"/>
      <c r="R1004" s="22"/>
      <c r="S1004" s="91"/>
      <c r="T1004" s="91"/>
      <c r="U1004" s="91"/>
      <c r="V1004" s="91"/>
      <c r="W1004" s="91"/>
      <c r="X1004" s="91"/>
      <c r="Y1004" s="91"/>
      <c r="Z1004" s="91"/>
      <c r="AA1004" s="249"/>
    </row>
    <row r="1005" spans="1:27" hidden="1" outlineLevel="1">
      <c r="A1005" s="4"/>
      <c r="B1005" s="4"/>
      <c r="C1005" s="36"/>
      <c r="D1005" s="217">
        <f>Asset28</f>
        <v>0</v>
      </c>
      <c r="E1005" s="4"/>
      <c r="F1005" s="4"/>
      <c r="G1005" s="442">
        <f>'RFM input'!S34</f>
        <v>0</v>
      </c>
      <c r="H1005" s="28"/>
      <c r="I1005" s="28"/>
      <c r="J1005" s="28"/>
      <c r="K1005" s="28"/>
      <c r="L1005" s="28"/>
      <c r="M1005" s="28"/>
      <c r="N1005" s="22"/>
      <c r="O1005" s="22"/>
      <c r="P1005" s="22"/>
      <c r="Q1005" s="22"/>
      <c r="R1005" s="22"/>
      <c r="S1005" s="91"/>
      <c r="T1005" s="91"/>
      <c r="U1005" s="91"/>
      <c r="V1005" s="91"/>
      <c r="W1005" s="91"/>
      <c r="X1005" s="91"/>
      <c r="Y1005" s="91"/>
      <c r="Z1005" s="91"/>
      <c r="AA1005" s="249"/>
    </row>
    <row r="1006" spans="1:27" hidden="1" outlineLevel="1">
      <c r="A1006" s="4"/>
      <c r="B1006" s="4"/>
      <c r="C1006" s="36"/>
      <c r="D1006" s="217">
        <f>Asset29</f>
        <v>0</v>
      </c>
      <c r="E1006" s="4"/>
      <c r="F1006" s="4"/>
      <c r="G1006" s="442">
        <f>'RFM input'!S35</f>
        <v>0</v>
      </c>
      <c r="H1006" s="28"/>
      <c r="I1006" s="28"/>
      <c r="J1006" s="28"/>
      <c r="K1006" s="28"/>
      <c r="L1006" s="28"/>
      <c r="M1006" s="28"/>
      <c r="N1006" s="22"/>
      <c r="O1006" s="22"/>
      <c r="P1006" s="22"/>
      <c r="Q1006" s="22"/>
      <c r="R1006" s="22"/>
      <c r="S1006" s="91"/>
      <c r="T1006" s="91"/>
      <c r="U1006" s="91"/>
      <c r="V1006" s="91"/>
      <c r="W1006" s="91"/>
      <c r="X1006" s="91"/>
      <c r="Y1006" s="91"/>
      <c r="Z1006" s="91"/>
      <c r="AA1006" s="249"/>
    </row>
    <row r="1007" spans="1:27" hidden="1" outlineLevel="1">
      <c r="A1007" s="4"/>
      <c r="B1007" s="4"/>
      <c r="C1007" s="36"/>
      <c r="D1007" s="217">
        <f>Asset30</f>
        <v>0</v>
      </c>
      <c r="E1007" s="4"/>
      <c r="F1007" s="4"/>
      <c r="G1007" s="442">
        <f>'RFM input'!S36</f>
        <v>0</v>
      </c>
      <c r="H1007" s="28"/>
      <c r="I1007" s="28"/>
      <c r="J1007" s="28"/>
      <c r="K1007" s="28"/>
      <c r="L1007" s="28"/>
      <c r="M1007" s="28"/>
      <c r="N1007" s="22"/>
      <c r="O1007" s="22"/>
      <c r="P1007" s="22"/>
      <c r="Q1007" s="22"/>
      <c r="R1007" s="22"/>
      <c r="S1007" s="91"/>
      <c r="T1007" s="91"/>
      <c r="U1007" s="91"/>
      <c r="V1007" s="91"/>
      <c r="W1007" s="91"/>
      <c r="X1007" s="91"/>
      <c r="Y1007" s="91"/>
      <c r="Z1007" s="91"/>
      <c r="AA1007" s="249"/>
    </row>
    <row r="1008" spans="1:27" hidden="1" outlineLevel="1">
      <c r="A1008" s="4"/>
      <c r="B1008" s="4"/>
      <c r="C1008" s="36"/>
      <c r="D1008" s="217">
        <f>Asset31</f>
        <v>0</v>
      </c>
      <c r="E1008" s="4"/>
      <c r="F1008" s="4"/>
      <c r="G1008" s="442">
        <f>'RFM input'!S37</f>
        <v>0</v>
      </c>
      <c r="H1008" s="28"/>
      <c r="I1008" s="28"/>
      <c r="J1008" s="28"/>
      <c r="K1008" s="28"/>
      <c r="L1008" s="28"/>
      <c r="M1008" s="28"/>
      <c r="N1008" s="22"/>
      <c r="O1008" s="22"/>
      <c r="P1008" s="22"/>
      <c r="Q1008" s="22"/>
      <c r="R1008" s="22"/>
      <c r="S1008" s="91"/>
      <c r="T1008" s="91"/>
      <c r="U1008" s="91"/>
      <c r="V1008" s="91"/>
      <c r="W1008" s="91"/>
      <c r="X1008" s="91"/>
      <c r="Y1008" s="91"/>
      <c r="Z1008" s="91"/>
      <c r="AA1008" s="249"/>
    </row>
    <row r="1009" spans="1:27" hidden="1" outlineLevel="1">
      <c r="A1009" s="4"/>
      <c r="B1009" s="4"/>
      <c r="C1009" s="36"/>
      <c r="D1009" s="217">
        <f>Asset32</f>
        <v>0</v>
      </c>
      <c r="E1009" s="4"/>
      <c r="F1009" s="4"/>
      <c r="G1009" s="442">
        <f>'RFM input'!S38</f>
        <v>0</v>
      </c>
      <c r="H1009" s="28"/>
      <c r="I1009" s="28"/>
      <c r="J1009" s="28"/>
      <c r="K1009" s="28"/>
      <c r="L1009" s="28"/>
      <c r="M1009" s="28"/>
      <c r="N1009" s="22"/>
      <c r="O1009" s="22"/>
      <c r="P1009" s="22"/>
      <c r="Q1009" s="22"/>
      <c r="R1009" s="22"/>
      <c r="S1009" s="91"/>
      <c r="T1009" s="91"/>
      <c r="U1009" s="91"/>
      <c r="V1009" s="91"/>
      <c r="W1009" s="91"/>
      <c r="X1009" s="91"/>
      <c r="Y1009" s="91"/>
      <c r="Z1009" s="91"/>
      <c r="AA1009" s="249"/>
    </row>
    <row r="1010" spans="1:27" hidden="1" outlineLevel="1">
      <c r="A1010" s="4"/>
      <c r="B1010" s="4"/>
      <c r="C1010" s="36"/>
      <c r="D1010" s="217">
        <f>Asset33</f>
        <v>0</v>
      </c>
      <c r="E1010" s="4"/>
      <c r="F1010" s="4"/>
      <c r="G1010" s="442">
        <f>'RFM input'!S39</f>
        <v>0</v>
      </c>
      <c r="H1010" s="28"/>
      <c r="I1010" s="28"/>
      <c r="J1010" s="28"/>
      <c r="K1010" s="28"/>
      <c r="L1010" s="28"/>
      <c r="M1010" s="28"/>
      <c r="N1010" s="22"/>
      <c r="O1010" s="22"/>
      <c r="P1010" s="22"/>
      <c r="Q1010" s="22"/>
      <c r="R1010" s="22"/>
      <c r="S1010" s="91"/>
      <c r="T1010" s="91"/>
      <c r="U1010" s="91"/>
      <c r="V1010" s="91"/>
      <c r="W1010" s="91"/>
      <c r="X1010" s="91"/>
      <c r="Y1010" s="91"/>
      <c r="Z1010" s="91"/>
      <c r="AA1010" s="249"/>
    </row>
    <row r="1011" spans="1:27" hidden="1" outlineLevel="1">
      <c r="A1011" s="4"/>
      <c r="B1011" s="4"/>
      <c r="C1011" s="36"/>
      <c r="D1011" s="217">
        <f>Asset34</f>
        <v>0</v>
      </c>
      <c r="E1011" s="4"/>
      <c r="F1011" s="4"/>
      <c r="G1011" s="442">
        <f>'RFM input'!S40</f>
        <v>0</v>
      </c>
      <c r="H1011" s="28"/>
      <c r="I1011" s="28"/>
      <c r="J1011" s="28"/>
      <c r="K1011" s="28"/>
      <c r="L1011" s="28"/>
      <c r="M1011" s="28"/>
      <c r="N1011" s="22"/>
      <c r="O1011" s="22"/>
      <c r="P1011" s="22"/>
      <c r="Q1011" s="22"/>
      <c r="R1011" s="22"/>
      <c r="S1011" s="91"/>
      <c r="T1011" s="91"/>
      <c r="U1011" s="91"/>
      <c r="V1011" s="91"/>
      <c r="W1011" s="91"/>
      <c r="X1011" s="91"/>
      <c r="Y1011" s="91"/>
      <c r="Z1011" s="91"/>
      <c r="AA1011" s="249"/>
    </row>
    <row r="1012" spans="1:27" hidden="1" outlineLevel="1">
      <c r="A1012" s="4"/>
      <c r="B1012" s="4"/>
      <c r="C1012" s="36"/>
      <c r="D1012" s="217">
        <f>Asset35</f>
        <v>0</v>
      </c>
      <c r="E1012" s="4"/>
      <c r="F1012" s="4"/>
      <c r="G1012" s="442">
        <f>'RFM input'!S41</f>
        <v>0</v>
      </c>
      <c r="H1012" s="28"/>
      <c r="I1012" s="28"/>
      <c r="J1012" s="28"/>
      <c r="K1012" s="28"/>
      <c r="L1012" s="28"/>
      <c r="M1012" s="28"/>
      <c r="N1012" s="22"/>
      <c r="O1012" s="22"/>
      <c r="P1012" s="22"/>
      <c r="Q1012" s="22"/>
      <c r="R1012" s="22"/>
      <c r="S1012" s="91"/>
      <c r="T1012" s="91"/>
      <c r="U1012" s="91"/>
      <c r="V1012" s="91"/>
      <c r="W1012" s="91"/>
      <c r="X1012" s="91"/>
      <c r="Y1012" s="91"/>
      <c r="Z1012" s="91"/>
      <c r="AA1012" s="249"/>
    </row>
    <row r="1013" spans="1:27" hidden="1" outlineLevel="1">
      <c r="A1013" s="4"/>
      <c r="B1013" s="4"/>
      <c r="C1013" s="36"/>
      <c r="D1013" s="217">
        <f>Asset36</f>
        <v>0</v>
      </c>
      <c r="E1013" s="4"/>
      <c r="F1013" s="4"/>
      <c r="G1013" s="442">
        <f>'RFM input'!S42</f>
        <v>0</v>
      </c>
      <c r="H1013" s="28"/>
      <c r="I1013" s="28"/>
      <c r="J1013" s="28"/>
      <c r="K1013" s="28"/>
      <c r="L1013" s="28"/>
      <c r="M1013" s="28"/>
      <c r="N1013" s="22"/>
      <c r="O1013" s="22"/>
      <c r="P1013" s="22"/>
      <c r="Q1013" s="22"/>
      <c r="R1013" s="22"/>
      <c r="S1013" s="91"/>
      <c r="T1013" s="91"/>
      <c r="U1013" s="91"/>
      <c r="V1013" s="91"/>
      <c r="W1013" s="91"/>
      <c r="X1013" s="91"/>
      <c r="Y1013" s="91"/>
      <c r="Z1013" s="91"/>
      <c r="AA1013" s="249"/>
    </row>
    <row r="1014" spans="1:27" hidden="1" outlineLevel="1">
      <c r="A1014" s="4"/>
      <c r="B1014" s="4"/>
      <c r="C1014" s="36"/>
      <c r="D1014" s="217">
        <f>Asset37</f>
        <v>0</v>
      </c>
      <c r="E1014" s="4"/>
      <c r="F1014" s="4"/>
      <c r="G1014" s="442">
        <f>'RFM input'!S43</f>
        <v>0</v>
      </c>
      <c r="H1014" s="28"/>
      <c r="I1014" s="28"/>
      <c r="J1014" s="28"/>
      <c r="K1014" s="28"/>
      <c r="L1014" s="28"/>
      <c r="M1014" s="28"/>
      <c r="N1014" s="22"/>
      <c r="O1014" s="22"/>
      <c r="P1014" s="22"/>
      <c r="Q1014" s="22"/>
      <c r="R1014" s="22"/>
      <c r="S1014" s="91"/>
      <c r="T1014" s="91"/>
      <c r="U1014" s="91"/>
      <c r="V1014" s="91"/>
      <c r="W1014" s="91"/>
      <c r="X1014" s="91"/>
      <c r="Y1014" s="91"/>
      <c r="Z1014" s="91"/>
      <c r="AA1014" s="249"/>
    </row>
    <row r="1015" spans="1:27" hidden="1" outlineLevel="1">
      <c r="A1015" s="4"/>
      <c r="B1015" s="4"/>
      <c r="C1015" s="36"/>
      <c r="D1015" s="217">
        <f>Asset38</f>
        <v>0</v>
      </c>
      <c r="E1015" s="4"/>
      <c r="F1015" s="4"/>
      <c r="G1015" s="442">
        <f>'RFM input'!S44</f>
        <v>0</v>
      </c>
      <c r="H1015" s="28"/>
      <c r="I1015" s="28"/>
      <c r="J1015" s="28"/>
      <c r="K1015" s="28"/>
      <c r="L1015" s="28"/>
      <c r="M1015" s="28"/>
      <c r="N1015" s="22"/>
      <c r="O1015" s="22"/>
      <c r="P1015" s="22"/>
      <c r="Q1015" s="22"/>
      <c r="R1015" s="22"/>
      <c r="S1015" s="91"/>
      <c r="T1015" s="91"/>
      <c r="U1015" s="91"/>
      <c r="V1015" s="91"/>
      <c r="W1015" s="91"/>
      <c r="X1015" s="91"/>
      <c r="Y1015" s="91"/>
      <c r="Z1015" s="91"/>
      <c r="AA1015" s="249"/>
    </row>
    <row r="1016" spans="1:27" hidden="1" outlineLevel="1">
      <c r="A1016" s="4"/>
      <c r="B1016" s="4"/>
      <c r="C1016" s="36"/>
      <c r="D1016" s="217">
        <f>Asset39</f>
        <v>0</v>
      </c>
      <c r="E1016" s="4"/>
      <c r="F1016" s="4"/>
      <c r="G1016" s="442">
        <f>'RFM input'!S45</f>
        <v>0</v>
      </c>
      <c r="H1016" s="28"/>
      <c r="I1016" s="28"/>
      <c r="J1016" s="28"/>
      <c r="K1016" s="28"/>
      <c r="L1016" s="28"/>
      <c r="M1016" s="28"/>
      <c r="N1016" s="22"/>
      <c r="O1016" s="22"/>
      <c r="P1016" s="22"/>
      <c r="Q1016" s="22"/>
      <c r="R1016" s="22"/>
      <c r="S1016" s="91"/>
      <c r="T1016" s="91"/>
      <c r="U1016" s="91"/>
      <c r="V1016" s="91"/>
      <c r="W1016" s="91"/>
      <c r="X1016" s="91"/>
      <c r="Y1016" s="91"/>
      <c r="Z1016" s="91"/>
      <c r="AA1016" s="249"/>
    </row>
    <row r="1017" spans="1:27" hidden="1" outlineLevel="1">
      <c r="A1017" s="4"/>
      <c r="B1017" s="4"/>
      <c r="C1017" s="36"/>
      <c r="D1017" s="217">
        <f>Asset40</f>
        <v>0</v>
      </c>
      <c r="E1017" s="4"/>
      <c r="F1017" s="4"/>
      <c r="G1017" s="442">
        <f>'RFM input'!S46</f>
        <v>0</v>
      </c>
      <c r="H1017" s="28"/>
      <c r="I1017" s="28"/>
      <c r="J1017" s="28"/>
      <c r="K1017" s="28"/>
      <c r="L1017" s="28"/>
      <c r="M1017" s="28"/>
      <c r="N1017" s="22"/>
      <c r="O1017" s="22"/>
      <c r="P1017" s="22"/>
      <c r="Q1017" s="22"/>
      <c r="R1017" s="22"/>
      <c r="S1017" s="91"/>
      <c r="T1017" s="91"/>
      <c r="U1017" s="91"/>
      <c r="V1017" s="91"/>
      <c r="W1017" s="91"/>
      <c r="X1017" s="91"/>
      <c r="Y1017" s="91"/>
      <c r="Z1017" s="91"/>
      <c r="AA1017" s="249"/>
    </row>
    <row r="1018" spans="1:27" hidden="1" outlineLevel="1">
      <c r="A1018" s="4"/>
      <c r="B1018" s="4"/>
      <c r="C1018" s="36"/>
      <c r="D1018" s="217">
        <f>Asset41</f>
        <v>0</v>
      </c>
      <c r="E1018" s="4"/>
      <c r="F1018" s="4"/>
      <c r="G1018" s="442">
        <f>'RFM input'!S47</f>
        <v>0</v>
      </c>
      <c r="H1018" s="28"/>
      <c r="I1018" s="28"/>
      <c r="J1018" s="28"/>
      <c r="K1018" s="28"/>
      <c r="L1018" s="28"/>
      <c r="M1018" s="28"/>
      <c r="N1018" s="22"/>
      <c r="O1018" s="22"/>
      <c r="P1018" s="22"/>
      <c r="Q1018" s="22"/>
      <c r="R1018" s="22"/>
      <c r="S1018" s="91"/>
      <c r="T1018" s="91"/>
      <c r="U1018" s="91"/>
      <c r="V1018" s="91"/>
      <c r="W1018" s="91"/>
      <c r="X1018" s="91"/>
      <c r="Y1018" s="91"/>
      <c r="Z1018" s="91"/>
      <c r="AA1018" s="249"/>
    </row>
    <row r="1019" spans="1:27" hidden="1" outlineLevel="1">
      <c r="A1019" s="4"/>
      <c r="B1019" s="4"/>
      <c r="C1019" s="36"/>
      <c r="D1019" s="217">
        <f>Asset42</f>
        <v>0</v>
      </c>
      <c r="E1019" s="4"/>
      <c r="F1019" s="4"/>
      <c r="G1019" s="442">
        <f>'RFM input'!S48</f>
        <v>0</v>
      </c>
      <c r="H1019" s="28"/>
      <c r="I1019" s="28"/>
      <c r="J1019" s="28"/>
      <c r="K1019" s="28"/>
      <c r="L1019" s="28"/>
      <c r="M1019" s="28"/>
      <c r="N1019" s="22"/>
      <c r="O1019" s="22"/>
      <c r="P1019" s="22"/>
      <c r="Q1019" s="22"/>
      <c r="R1019" s="22"/>
      <c r="S1019" s="91"/>
      <c r="T1019" s="91"/>
      <c r="U1019" s="91"/>
      <c r="V1019" s="91"/>
      <c r="W1019" s="91"/>
      <c r="X1019" s="91"/>
      <c r="Y1019" s="91"/>
      <c r="Z1019" s="91"/>
      <c r="AA1019" s="249"/>
    </row>
    <row r="1020" spans="1:27" hidden="1" outlineLevel="1">
      <c r="A1020" s="4"/>
      <c r="B1020" s="4"/>
      <c r="C1020" s="36"/>
      <c r="D1020" s="217">
        <f>Asset43</f>
        <v>0</v>
      </c>
      <c r="E1020" s="4"/>
      <c r="F1020" s="4"/>
      <c r="G1020" s="442">
        <f>'RFM input'!S49</f>
        <v>0</v>
      </c>
      <c r="H1020" s="28"/>
      <c r="I1020" s="28"/>
      <c r="J1020" s="28"/>
      <c r="K1020" s="28"/>
      <c r="L1020" s="28"/>
      <c r="M1020" s="28"/>
      <c r="N1020" s="22"/>
      <c r="O1020" s="22"/>
      <c r="P1020" s="22"/>
      <c r="Q1020" s="22"/>
      <c r="R1020" s="22"/>
      <c r="S1020" s="91"/>
      <c r="T1020" s="91"/>
      <c r="U1020" s="91"/>
      <c r="V1020" s="91"/>
      <c r="W1020" s="91"/>
      <c r="X1020" s="91"/>
      <c r="Y1020" s="91"/>
      <c r="Z1020" s="91"/>
      <c r="AA1020" s="249"/>
    </row>
    <row r="1021" spans="1:27" hidden="1" outlineLevel="1">
      <c r="A1021" s="4"/>
      <c r="B1021" s="4"/>
      <c r="C1021" s="36"/>
      <c r="D1021" s="217">
        <f>Asset44</f>
        <v>0</v>
      </c>
      <c r="E1021" s="4"/>
      <c r="F1021" s="4"/>
      <c r="G1021" s="442">
        <f>'RFM input'!S50</f>
        <v>0</v>
      </c>
      <c r="H1021" s="28"/>
      <c r="I1021" s="28"/>
      <c r="J1021" s="28"/>
      <c r="K1021" s="28"/>
      <c r="L1021" s="28"/>
      <c r="M1021" s="28"/>
      <c r="N1021" s="22"/>
      <c r="O1021" s="22"/>
      <c r="P1021" s="22"/>
      <c r="Q1021" s="22"/>
      <c r="R1021" s="22"/>
      <c r="S1021" s="91"/>
      <c r="T1021" s="91"/>
      <c r="U1021" s="91"/>
      <c r="V1021" s="91"/>
      <c r="W1021" s="91"/>
      <c r="X1021" s="91"/>
      <c r="Y1021" s="91"/>
      <c r="Z1021" s="91"/>
      <c r="AA1021" s="249"/>
    </row>
    <row r="1022" spans="1:27" hidden="1" outlineLevel="1">
      <c r="A1022" s="4"/>
      <c r="B1022" s="4"/>
      <c r="C1022" s="36"/>
      <c r="D1022" s="217">
        <f>Asset45</f>
        <v>0</v>
      </c>
      <c r="E1022" s="4"/>
      <c r="F1022" s="4"/>
      <c r="G1022" s="442">
        <f>'RFM input'!S51</f>
        <v>0</v>
      </c>
      <c r="H1022" s="28"/>
      <c r="I1022" s="28"/>
      <c r="J1022" s="28"/>
      <c r="K1022" s="28"/>
      <c r="L1022" s="28"/>
      <c r="M1022" s="28"/>
      <c r="N1022" s="22"/>
      <c r="O1022" s="22"/>
      <c r="P1022" s="22"/>
      <c r="Q1022" s="22"/>
      <c r="R1022" s="22"/>
      <c r="S1022" s="91"/>
      <c r="T1022" s="91"/>
      <c r="U1022" s="91"/>
      <c r="V1022" s="91"/>
      <c r="W1022" s="91"/>
      <c r="X1022" s="91"/>
      <c r="Y1022" s="91"/>
      <c r="Z1022" s="91"/>
      <c r="AA1022" s="249"/>
    </row>
    <row r="1023" spans="1:27" hidden="1" outlineLevel="1">
      <c r="A1023" s="4"/>
      <c r="B1023" s="4"/>
      <c r="C1023" s="36"/>
      <c r="D1023" s="217">
        <f>Asset46</f>
        <v>0</v>
      </c>
      <c r="E1023" s="4"/>
      <c r="F1023" s="4"/>
      <c r="G1023" s="442">
        <f>'RFM input'!S52</f>
        <v>0</v>
      </c>
      <c r="H1023" s="28"/>
      <c r="I1023" s="28"/>
      <c r="J1023" s="28"/>
      <c r="K1023" s="28"/>
      <c r="L1023" s="28"/>
      <c r="M1023" s="28"/>
      <c r="N1023" s="22"/>
      <c r="O1023" s="22"/>
      <c r="P1023" s="22"/>
      <c r="Q1023" s="22"/>
      <c r="R1023" s="22"/>
      <c r="S1023" s="91"/>
      <c r="T1023" s="91"/>
      <c r="U1023" s="91"/>
      <c r="V1023" s="91"/>
      <c r="W1023" s="91"/>
      <c r="X1023" s="91"/>
      <c r="Y1023" s="91"/>
      <c r="Z1023" s="91"/>
      <c r="AA1023" s="249"/>
    </row>
    <row r="1024" spans="1:27" hidden="1" outlineLevel="1">
      <c r="A1024" s="4"/>
      <c r="B1024" s="4"/>
      <c r="C1024" s="36"/>
      <c r="D1024" s="217">
        <f>Asset47</f>
        <v>0</v>
      </c>
      <c r="E1024" s="4"/>
      <c r="F1024" s="4"/>
      <c r="G1024" s="442">
        <f>'RFM input'!S53</f>
        <v>0</v>
      </c>
      <c r="H1024" s="28"/>
      <c r="I1024" s="28"/>
      <c r="J1024" s="28"/>
      <c r="K1024" s="28"/>
      <c r="L1024" s="28"/>
      <c r="M1024" s="28"/>
      <c r="N1024" s="22"/>
      <c r="O1024" s="22"/>
      <c r="P1024" s="22"/>
      <c r="Q1024" s="22"/>
      <c r="R1024" s="22"/>
      <c r="S1024" s="91"/>
      <c r="T1024" s="91"/>
      <c r="U1024" s="91"/>
      <c r="V1024" s="91"/>
      <c r="W1024" s="91"/>
      <c r="X1024" s="91"/>
      <c r="Y1024" s="91"/>
      <c r="Z1024" s="91"/>
      <c r="AA1024" s="249"/>
    </row>
    <row r="1025" spans="1:27" hidden="1" outlineLevel="1">
      <c r="A1025" s="4"/>
      <c r="B1025" s="4"/>
      <c r="C1025" s="36"/>
      <c r="D1025" s="217">
        <f>Asset48</f>
        <v>0</v>
      </c>
      <c r="E1025" s="4"/>
      <c r="F1025" s="4"/>
      <c r="G1025" s="442">
        <f>'RFM input'!S54</f>
        <v>0</v>
      </c>
      <c r="H1025" s="28"/>
      <c r="I1025" s="28"/>
      <c r="J1025" s="28"/>
      <c r="K1025" s="28"/>
      <c r="L1025" s="28"/>
      <c r="M1025" s="28"/>
      <c r="N1025" s="22"/>
      <c r="O1025" s="22"/>
      <c r="P1025" s="22"/>
      <c r="Q1025" s="22"/>
      <c r="R1025" s="22"/>
      <c r="S1025" s="91"/>
      <c r="T1025" s="91"/>
      <c r="U1025" s="91"/>
      <c r="V1025" s="91"/>
      <c r="W1025" s="91"/>
      <c r="X1025" s="91"/>
      <c r="Y1025" s="91"/>
      <c r="Z1025" s="91"/>
      <c r="AA1025" s="249"/>
    </row>
    <row r="1026" spans="1:27" hidden="1" outlineLevel="1">
      <c r="A1026" s="4"/>
      <c r="B1026" s="4"/>
      <c r="C1026" s="36"/>
      <c r="D1026" s="217">
        <f>Asset49</f>
        <v>0</v>
      </c>
      <c r="E1026" s="4"/>
      <c r="F1026" s="4"/>
      <c r="G1026" s="442">
        <f>'RFM input'!S55</f>
        <v>0</v>
      </c>
      <c r="H1026" s="28"/>
      <c r="I1026" s="28"/>
      <c r="J1026" s="28"/>
      <c r="K1026" s="28"/>
      <c r="L1026" s="28"/>
      <c r="M1026" s="28"/>
      <c r="N1026" s="22"/>
      <c r="O1026" s="22"/>
      <c r="P1026" s="22"/>
      <c r="Q1026" s="22"/>
      <c r="R1026" s="22"/>
      <c r="S1026" s="91"/>
      <c r="T1026" s="91"/>
      <c r="U1026" s="91"/>
      <c r="V1026" s="91"/>
      <c r="W1026" s="91"/>
      <c r="X1026" s="91"/>
      <c r="Y1026" s="91"/>
      <c r="Z1026" s="91"/>
      <c r="AA1026" s="249"/>
    </row>
    <row r="1027" spans="1:27" hidden="1" outlineLevel="1">
      <c r="A1027" s="4"/>
      <c r="B1027" s="4"/>
      <c r="C1027" s="36"/>
      <c r="D1027" s="217" t="str">
        <f>Asset50</f>
        <v>Equity raising costs</v>
      </c>
      <c r="E1027" s="4"/>
      <c r="F1027" s="4"/>
      <c r="G1027" s="442">
        <f>'RFM input'!S56</f>
        <v>0</v>
      </c>
      <c r="H1027" s="28"/>
      <c r="I1027" s="28"/>
      <c r="J1027" s="28"/>
      <c r="K1027" s="28"/>
      <c r="L1027" s="28"/>
      <c r="M1027" s="28"/>
      <c r="N1027" s="22"/>
      <c r="O1027" s="22"/>
      <c r="P1027" s="22"/>
      <c r="Q1027" s="22"/>
      <c r="R1027" s="22"/>
      <c r="S1027" s="91"/>
      <c r="T1027" s="91"/>
      <c r="U1027" s="91"/>
      <c r="V1027" s="91"/>
      <c r="W1027" s="91"/>
      <c r="X1027" s="91"/>
      <c r="Y1027" s="91"/>
      <c r="Z1027" s="91"/>
      <c r="AA1027" s="249"/>
    </row>
    <row r="1028" spans="1:27" collapsed="1">
      <c r="A1028" s="4"/>
      <c r="B1028" s="4"/>
      <c r="C1028" s="36"/>
      <c r="D1028" s="104"/>
      <c r="E1028" s="4"/>
      <c r="F1028" s="4"/>
      <c r="G1028" s="446"/>
      <c r="H1028" s="28"/>
      <c r="I1028" s="28"/>
      <c r="J1028" s="28"/>
      <c r="K1028" s="28"/>
      <c r="L1028" s="28"/>
      <c r="M1028" s="28"/>
      <c r="N1028" s="22"/>
      <c r="O1028" s="22"/>
      <c r="P1028" s="22"/>
      <c r="Q1028" s="22"/>
      <c r="R1028" s="22"/>
      <c r="S1028" s="91"/>
      <c r="T1028" s="91"/>
      <c r="U1028" s="91"/>
      <c r="V1028" s="91"/>
      <c r="W1028" s="91"/>
      <c r="X1028" s="91"/>
      <c r="Y1028" s="91"/>
      <c r="Z1028" s="91"/>
      <c r="AA1028" s="249"/>
    </row>
    <row r="1029" spans="1:27">
      <c r="A1029" s="4"/>
      <c r="B1029" s="4"/>
      <c r="C1029" s="253" t="s">
        <v>92</v>
      </c>
      <c r="D1029" s="445"/>
      <c r="E1029" s="4"/>
      <c r="F1029" s="4"/>
      <c r="G1029" s="447">
        <f>SUM(G1030:G1079)</f>
        <v>0</v>
      </c>
      <c r="H1029" s="102"/>
      <c r="I1029" s="102"/>
      <c r="J1029" s="102"/>
      <c r="K1029" s="102"/>
      <c r="L1029" s="102"/>
      <c r="M1029" s="102"/>
      <c r="N1029" s="22"/>
      <c r="O1029" s="22"/>
      <c r="P1029" s="22"/>
      <c r="Q1029" s="22"/>
      <c r="R1029" s="22"/>
      <c r="S1029" s="91"/>
      <c r="T1029" s="91"/>
      <c r="U1029" s="91"/>
      <c r="V1029" s="91"/>
      <c r="W1029" s="91"/>
      <c r="X1029" s="91"/>
      <c r="Y1029" s="91"/>
      <c r="Z1029" s="91"/>
      <c r="AA1029" s="249"/>
    </row>
    <row r="1030" spans="1:27" hidden="1" outlineLevel="1">
      <c r="A1030" s="4"/>
      <c r="B1030" s="4"/>
      <c r="C1030" s="36"/>
      <c r="D1030" s="217" t="str">
        <f>Asset1</f>
        <v xml:space="preserve">Pipelines </v>
      </c>
      <c r="E1030" s="4"/>
      <c r="F1030" s="4"/>
      <c r="G1030" s="442">
        <f>'RFM input'!U7</f>
        <v>0</v>
      </c>
      <c r="H1030" s="102"/>
      <c r="I1030" s="102"/>
      <c r="J1030" s="102"/>
      <c r="K1030" s="102"/>
      <c r="L1030" s="102"/>
      <c r="M1030" s="102"/>
      <c r="N1030" s="22"/>
      <c r="O1030" s="22"/>
      <c r="P1030" s="22"/>
      <c r="Q1030" s="22"/>
      <c r="R1030" s="22"/>
      <c r="S1030" s="91"/>
      <c r="T1030" s="91"/>
      <c r="U1030" s="91"/>
      <c r="V1030" s="91"/>
      <c r="W1030" s="91"/>
      <c r="X1030" s="91"/>
      <c r="Y1030" s="91"/>
      <c r="Z1030" s="91"/>
      <c r="AA1030" s="249"/>
    </row>
    <row r="1031" spans="1:27" hidden="1" outlineLevel="1">
      <c r="A1031" s="4"/>
      <c r="B1031" s="4"/>
      <c r="C1031" s="36"/>
      <c r="D1031" s="217" t="str">
        <f>Asset2</f>
        <v xml:space="preserve">Compressors </v>
      </c>
      <c r="E1031" s="4"/>
      <c r="F1031" s="4"/>
      <c r="G1031" s="442">
        <f>'RFM input'!U8</f>
        <v>0</v>
      </c>
      <c r="H1031" s="102"/>
      <c r="I1031" s="102"/>
      <c r="J1031" s="102"/>
      <c r="K1031" s="102"/>
      <c r="L1031" s="102"/>
      <c r="M1031" s="102"/>
      <c r="N1031" s="22"/>
      <c r="O1031" s="22"/>
      <c r="P1031" s="22"/>
      <c r="Q1031" s="22"/>
      <c r="R1031" s="22"/>
      <c r="S1031" s="91"/>
      <c r="T1031" s="91"/>
      <c r="U1031" s="91"/>
      <c r="V1031" s="91"/>
      <c r="W1031" s="91"/>
      <c r="X1031" s="91"/>
      <c r="Y1031" s="91"/>
      <c r="Z1031" s="91"/>
      <c r="AA1031" s="249"/>
    </row>
    <row r="1032" spans="1:27" hidden="1" outlineLevel="1">
      <c r="A1032" s="4"/>
      <c r="B1032" s="4"/>
      <c r="C1032" s="36"/>
      <c r="D1032" s="217" t="str">
        <f>Asset3</f>
        <v>City Gates &amp; Field Regulators</v>
      </c>
      <c r="E1032" s="4"/>
      <c r="F1032" s="4"/>
      <c r="G1032" s="442">
        <f>'RFM input'!U9</f>
        <v>0</v>
      </c>
      <c r="H1032" s="102"/>
      <c r="I1032" s="102"/>
      <c r="J1032" s="102"/>
      <c r="K1032" s="102"/>
      <c r="L1032" s="102"/>
      <c r="M1032" s="102"/>
      <c r="N1032" s="22"/>
      <c r="O1032" s="22"/>
      <c r="P1032" s="22"/>
      <c r="Q1032" s="22"/>
      <c r="R1032" s="22"/>
      <c r="S1032" s="91"/>
      <c r="T1032" s="91"/>
      <c r="U1032" s="91"/>
      <c r="V1032" s="91"/>
      <c r="W1032" s="91"/>
      <c r="X1032" s="91"/>
      <c r="Y1032" s="91"/>
      <c r="Z1032" s="91"/>
      <c r="AA1032" s="249"/>
    </row>
    <row r="1033" spans="1:27" hidden="1" outlineLevel="1">
      <c r="A1033" s="4"/>
      <c r="B1033" s="4"/>
      <c r="C1033" s="36"/>
      <c r="D1033" s="217" t="str">
        <f>Asset4</f>
        <v>Odourant Plants</v>
      </c>
      <c r="E1033" s="4"/>
      <c r="F1033" s="4"/>
      <c r="G1033" s="442">
        <f>'RFM input'!U10</f>
        <v>0</v>
      </c>
      <c r="H1033" s="102"/>
      <c r="I1033" s="102"/>
      <c r="J1033" s="102"/>
      <c r="K1033" s="102"/>
      <c r="L1033" s="102"/>
      <c r="M1033" s="102"/>
      <c r="N1033" s="22"/>
      <c r="O1033" s="22"/>
      <c r="P1033" s="22"/>
      <c r="Q1033" s="22"/>
      <c r="R1033" s="22"/>
      <c r="S1033" s="91"/>
      <c r="T1033" s="91"/>
      <c r="U1033" s="91"/>
      <c r="V1033" s="91"/>
      <c r="W1033" s="91"/>
      <c r="X1033" s="91"/>
      <c r="Y1033" s="91"/>
      <c r="Z1033" s="91"/>
      <c r="AA1033" s="249"/>
    </row>
    <row r="1034" spans="1:27" hidden="1" outlineLevel="1">
      <c r="A1034" s="4"/>
      <c r="B1034" s="4"/>
      <c r="C1034" s="36"/>
      <c r="D1034" s="217" t="str">
        <f>Asset5</f>
        <v>Gas Quality</v>
      </c>
      <c r="E1034" s="4"/>
      <c r="F1034" s="4"/>
      <c r="G1034" s="442">
        <f>'RFM input'!U11</f>
        <v>0</v>
      </c>
      <c r="H1034" s="102"/>
      <c r="I1034" s="102"/>
      <c r="J1034" s="102"/>
      <c r="K1034" s="102"/>
      <c r="L1034" s="102"/>
      <c r="M1034" s="102"/>
      <c r="N1034" s="22"/>
      <c r="O1034" s="22"/>
      <c r="P1034" s="22"/>
      <c r="Q1034" s="22"/>
      <c r="R1034" s="22"/>
      <c r="S1034" s="91"/>
      <c r="T1034" s="91"/>
      <c r="U1034" s="91"/>
      <c r="V1034" s="91"/>
      <c r="W1034" s="91"/>
      <c r="X1034" s="91"/>
      <c r="Y1034" s="91"/>
      <c r="Z1034" s="91"/>
      <c r="AA1034" s="249"/>
    </row>
    <row r="1035" spans="1:27" hidden="1" outlineLevel="1">
      <c r="A1035" s="4"/>
      <c r="B1035" s="4"/>
      <c r="C1035" s="36"/>
      <c r="D1035" s="217" t="str">
        <f>Asset6</f>
        <v xml:space="preserve">Other </v>
      </c>
      <c r="E1035" s="4"/>
      <c r="F1035" s="4"/>
      <c r="G1035" s="442">
        <f>'RFM input'!U12</f>
        <v>0</v>
      </c>
      <c r="H1035" s="102"/>
      <c r="I1035" s="102"/>
      <c r="J1035" s="102"/>
      <c r="K1035" s="102"/>
      <c r="L1035" s="102"/>
      <c r="M1035" s="102"/>
      <c r="N1035" s="22"/>
      <c r="O1035" s="22"/>
      <c r="P1035" s="22"/>
      <c r="Q1035" s="22"/>
      <c r="R1035" s="22"/>
      <c r="S1035" s="91"/>
      <c r="T1035" s="91"/>
      <c r="U1035" s="91"/>
      <c r="V1035" s="91"/>
      <c r="W1035" s="91"/>
      <c r="X1035" s="91"/>
      <c r="Y1035" s="91"/>
      <c r="Z1035" s="91"/>
      <c r="AA1035" s="249"/>
    </row>
    <row r="1036" spans="1:27" hidden="1" outlineLevel="1">
      <c r="A1036" s="4"/>
      <c r="B1036" s="4"/>
      <c r="C1036" s="36"/>
      <c r="D1036" s="217" t="str">
        <f>Asset7</f>
        <v>General Building</v>
      </c>
      <c r="E1036" s="4"/>
      <c r="F1036" s="4"/>
      <c r="G1036" s="442">
        <f>'RFM input'!U13</f>
        <v>0</v>
      </c>
      <c r="H1036" s="102"/>
      <c r="I1036" s="102"/>
      <c r="J1036" s="102"/>
      <c r="K1036" s="102"/>
      <c r="L1036" s="102"/>
      <c r="M1036" s="102"/>
      <c r="N1036" s="22"/>
      <c r="O1036" s="22"/>
      <c r="P1036" s="22"/>
      <c r="Q1036" s="22"/>
      <c r="R1036" s="22"/>
      <c r="S1036" s="91"/>
      <c r="T1036" s="91"/>
      <c r="U1036" s="91"/>
      <c r="V1036" s="91"/>
      <c r="W1036" s="91"/>
      <c r="X1036" s="91"/>
      <c r="Y1036" s="91"/>
      <c r="Z1036" s="91"/>
      <c r="AA1036" s="249"/>
    </row>
    <row r="1037" spans="1:27" hidden="1" outlineLevel="1">
      <c r="A1037" s="4"/>
      <c r="B1037" s="4"/>
      <c r="C1037" s="36"/>
      <c r="D1037" s="217" t="str">
        <f>Asset8</f>
        <v>General Land</v>
      </c>
      <c r="E1037" s="4"/>
      <c r="F1037" s="4"/>
      <c r="G1037" s="442">
        <f>'RFM input'!U14</f>
        <v>0</v>
      </c>
      <c r="H1037" s="102"/>
      <c r="I1037" s="102"/>
      <c r="J1037" s="102"/>
      <c r="K1037" s="102"/>
      <c r="L1037" s="102"/>
      <c r="M1037" s="102"/>
      <c r="N1037" s="22"/>
      <c r="O1037" s="22"/>
      <c r="P1037" s="22"/>
      <c r="Q1037" s="22"/>
      <c r="R1037" s="22"/>
      <c r="S1037" s="91"/>
      <c r="T1037" s="91"/>
      <c r="U1037" s="91"/>
      <c r="V1037" s="91"/>
      <c r="W1037" s="91"/>
      <c r="X1037" s="91"/>
      <c r="Y1037" s="91"/>
      <c r="Z1037" s="91"/>
      <c r="AA1037" s="249"/>
    </row>
    <row r="1038" spans="1:27" hidden="1" outlineLevel="1">
      <c r="A1038" s="4"/>
      <c r="B1038" s="4"/>
      <c r="C1038" s="36"/>
      <c r="D1038" s="217">
        <f>Asset9</f>
        <v>0</v>
      </c>
      <c r="E1038" s="4"/>
      <c r="F1038" s="4"/>
      <c r="G1038" s="442">
        <f>'RFM input'!U15</f>
        <v>0</v>
      </c>
      <c r="H1038" s="102"/>
      <c r="I1038" s="102"/>
      <c r="J1038" s="102"/>
      <c r="K1038" s="102"/>
      <c r="L1038" s="102"/>
      <c r="M1038" s="102"/>
      <c r="N1038" s="22"/>
      <c r="O1038" s="22"/>
      <c r="P1038" s="22"/>
      <c r="Q1038" s="22"/>
      <c r="R1038" s="22"/>
      <c r="S1038" s="91"/>
      <c r="T1038" s="91"/>
      <c r="U1038" s="91"/>
      <c r="V1038" s="91"/>
      <c r="W1038" s="91"/>
      <c r="X1038" s="91"/>
      <c r="Y1038" s="91"/>
      <c r="Z1038" s="91"/>
      <c r="AA1038" s="249"/>
    </row>
    <row r="1039" spans="1:27" hidden="1" outlineLevel="1">
      <c r="A1039" s="4"/>
      <c r="B1039" s="4"/>
      <c r="C1039" s="36"/>
      <c r="D1039" s="217">
        <f>Asset10</f>
        <v>0</v>
      </c>
      <c r="E1039" s="4"/>
      <c r="F1039" s="4"/>
      <c r="G1039" s="442">
        <f>'RFM input'!U16</f>
        <v>0</v>
      </c>
      <c r="H1039" s="102"/>
      <c r="I1039" s="102"/>
      <c r="J1039" s="102"/>
      <c r="K1039" s="102"/>
      <c r="L1039" s="102"/>
      <c r="M1039" s="102"/>
      <c r="N1039" s="22"/>
      <c r="O1039" s="22"/>
      <c r="P1039" s="22"/>
      <c r="Q1039" s="22"/>
      <c r="R1039" s="22"/>
      <c r="S1039" s="91"/>
      <c r="T1039" s="91"/>
      <c r="U1039" s="91"/>
      <c r="V1039" s="91"/>
      <c r="W1039" s="91"/>
      <c r="X1039" s="91"/>
      <c r="Y1039" s="91"/>
      <c r="Z1039" s="91"/>
      <c r="AA1039" s="249"/>
    </row>
    <row r="1040" spans="1:27" hidden="1" outlineLevel="1">
      <c r="A1040" s="4"/>
      <c r="B1040" s="4"/>
      <c r="C1040" s="36"/>
      <c r="D1040" s="217">
        <f>Asset11</f>
        <v>0</v>
      </c>
      <c r="E1040" s="4"/>
      <c r="F1040" s="4"/>
      <c r="G1040" s="442">
        <f>'RFM input'!U17</f>
        <v>0</v>
      </c>
      <c r="H1040" s="102"/>
      <c r="I1040" s="102"/>
      <c r="J1040" s="102"/>
      <c r="K1040" s="102"/>
      <c r="L1040" s="102"/>
      <c r="M1040" s="102"/>
      <c r="N1040" s="22"/>
      <c r="O1040" s="22"/>
      <c r="P1040" s="22"/>
      <c r="Q1040" s="22"/>
      <c r="R1040" s="22"/>
      <c r="S1040" s="91"/>
      <c r="T1040" s="91"/>
      <c r="U1040" s="91"/>
      <c r="V1040" s="91"/>
      <c r="W1040" s="91"/>
      <c r="X1040" s="91"/>
      <c r="Y1040" s="91"/>
      <c r="Z1040" s="91"/>
      <c r="AA1040" s="249"/>
    </row>
    <row r="1041" spans="1:27" hidden="1" outlineLevel="1">
      <c r="A1041" s="4"/>
      <c r="B1041" s="4"/>
      <c r="C1041" s="36"/>
      <c r="D1041" s="217">
        <f>Asset12</f>
        <v>0</v>
      </c>
      <c r="E1041" s="4"/>
      <c r="F1041" s="4"/>
      <c r="G1041" s="442">
        <f>'RFM input'!U18</f>
        <v>0</v>
      </c>
      <c r="H1041" s="102"/>
      <c r="I1041" s="102"/>
      <c r="J1041" s="102"/>
      <c r="K1041" s="102"/>
      <c r="L1041" s="102"/>
      <c r="M1041" s="102"/>
      <c r="N1041" s="22"/>
      <c r="O1041" s="22"/>
      <c r="P1041" s="22"/>
      <c r="Q1041" s="22"/>
      <c r="R1041" s="22"/>
      <c r="S1041" s="91"/>
      <c r="T1041" s="91"/>
      <c r="U1041" s="91"/>
      <c r="V1041" s="91"/>
      <c r="W1041" s="91"/>
      <c r="X1041" s="91"/>
      <c r="Y1041" s="91"/>
      <c r="Z1041" s="91"/>
      <c r="AA1041" s="249"/>
    </row>
    <row r="1042" spans="1:27" hidden="1" outlineLevel="1">
      <c r="A1042" s="4"/>
      <c r="B1042" s="4"/>
      <c r="C1042" s="36"/>
      <c r="D1042" s="217">
        <f>Asset13</f>
        <v>0</v>
      </c>
      <c r="E1042" s="4"/>
      <c r="F1042" s="4"/>
      <c r="G1042" s="442">
        <f>'RFM input'!U19</f>
        <v>0</v>
      </c>
      <c r="H1042" s="102"/>
      <c r="I1042" s="102"/>
      <c r="J1042" s="102"/>
      <c r="K1042" s="102"/>
      <c r="L1042" s="102"/>
      <c r="M1042" s="102"/>
      <c r="N1042" s="22"/>
      <c r="O1042" s="22"/>
      <c r="P1042" s="22"/>
      <c r="Q1042" s="22"/>
      <c r="R1042" s="22"/>
      <c r="S1042" s="91"/>
      <c r="T1042" s="91"/>
      <c r="U1042" s="91"/>
      <c r="V1042" s="91"/>
      <c r="W1042" s="91"/>
      <c r="X1042" s="91"/>
      <c r="Y1042" s="91"/>
      <c r="Z1042" s="91"/>
      <c r="AA1042" s="249"/>
    </row>
    <row r="1043" spans="1:27" hidden="1" outlineLevel="1">
      <c r="A1043" s="4"/>
      <c r="B1043" s="4"/>
      <c r="C1043" s="36"/>
      <c r="D1043" s="217">
        <f>Asset14</f>
        <v>0</v>
      </c>
      <c r="E1043" s="4"/>
      <c r="F1043" s="4"/>
      <c r="G1043" s="442">
        <f>'RFM input'!U20</f>
        <v>0</v>
      </c>
      <c r="H1043" s="102"/>
      <c r="I1043" s="102"/>
      <c r="J1043" s="102"/>
      <c r="K1043" s="102"/>
      <c r="L1043" s="102"/>
      <c r="M1043" s="102"/>
      <c r="N1043" s="22"/>
      <c r="O1043" s="22"/>
      <c r="P1043" s="22"/>
      <c r="Q1043" s="22"/>
      <c r="R1043" s="22"/>
      <c r="S1043" s="91"/>
      <c r="T1043" s="91"/>
      <c r="U1043" s="91"/>
      <c r="V1043" s="91"/>
      <c r="W1043" s="91"/>
      <c r="X1043" s="91"/>
      <c r="Y1043" s="91"/>
      <c r="Z1043" s="91"/>
      <c r="AA1043" s="249"/>
    </row>
    <row r="1044" spans="1:27" hidden="1" outlineLevel="1">
      <c r="A1044" s="4"/>
      <c r="B1044" s="4"/>
      <c r="C1044" s="36"/>
      <c r="D1044" s="217">
        <f>Asset15</f>
        <v>0</v>
      </c>
      <c r="E1044" s="4"/>
      <c r="F1044" s="4"/>
      <c r="G1044" s="442">
        <f>'RFM input'!U21</f>
        <v>0</v>
      </c>
      <c r="H1044" s="102"/>
      <c r="I1044" s="102"/>
      <c r="J1044" s="102"/>
      <c r="K1044" s="102"/>
      <c r="L1044" s="102"/>
      <c r="M1044" s="102"/>
      <c r="N1044" s="22"/>
      <c r="O1044" s="22"/>
      <c r="P1044" s="22"/>
      <c r="Q1044" s="22"/>
      <c r="R1044" s="22"/>
      <c r="S1044" s="91"/>
      <c r="T1044" s="91"/>
      <c r="U1044" s="91"/>
      <c r="V1044" s="91"/>
      <c r="W1044" s="91"/>
      <c r="X1044" s="91"/>
      <c r="Y1044" s="91"/>
      <c r="Z1044" s="91"/>
      <c r="AA1044" s="249"/>
    </row>
    <row r="1045" spans="1:27" hidden="1" outlineLevel="1">
      <c r="A1045" s="4"/>
      <c r="B1045" s="4"/>
      <c r="C1045" s="36"/>
      <c r="D1045" s="217">
        <f>Asset16</f>
        <v>0</v>
      </c>
      <c r="E1045" s="4"/>
      <c r="F1045" s="4"/>
      <c r="G1045" s="442">
        <f>'RFM input'!U22</f>
        <v>0</v>
      </c>
      <c r="H1045" s="102"/>
      <c r="I1045" s="102"/>
      <c r="J1045" s="102"/>
      <c r="K1045" s="102"/>
      <c r="L1045" s="102"/>
      <c r="M1045" s="102"/>
      <c r="N1045" s="22"/>
      <c r="O1045" s="22"/>
      <c r="P1045" s="22"/>
      <c r="Q1045" s="22"/>
      <c r="R1045" s="22"/>
      <c r="S1045" s="91"/>
      <c r="T1045" s="91"/>
      <c r="U1045" s="91"/>
      <c r="V1045" s="91"/>
      <c r="W1045" s="91"/>
      <c r="X1045" s="91"/>
      <c r="Y1045" s="91"/>
      <c r="Z1045" s="91"/>
      <c r="AA1045" s="249"/>
    </row>
    <row r="1046" spans="1:27" hidden="1" outlineLevel="1">
      <c r="A1046" s="4"/>
      <c r="B1046" s="4"/>
      <c r="C1046" s="36"/>
      <c r="D1046" s="217">
        <f>Asset17</f>
        <v>0</v>
      </c>
      <c r="E1046" s="4"/>
      <c r="F1046" s="4"/>
      <c r="G1046" s="442">
        <f>'RFM input'!U23</f>
        <v>0</v>
      </c>
      <c r="H1046" s="102"/>
      <c r="I1046" s="102"/>
      <c r="J1046" s="102"/>
      <c r="K1046" s="102"/>
      <c r="L1046" s="102"/>
      <c r="M1046" s="102"/>
      <c r="N1046" s="22"/>
      <c r="O1046" s="22"/>
      <c r="P1046" s="22"/>
      <c r="Q1046" s="22"/>
      <c r="R1046" s="22"/>
      <c r="S1046" s="91"/>
      <c r="T1046" s="91"/>
      <c r="U1046" s="91"/>
      <c r="V1046" s="91"/>
      <c r="W1046" s="91"/>
      <c r="X1046" s="91"/>
      <c r="Y1046" s="91"/>
      <c r="Z1046" s="91"/>
      <c r="AA1046" s="249"/>
    </row>
    <row r="1047" spans="1:27" hidden="1" outlineLevel="1">
      <c r="A1047" s="4"/>
      <c r="B1047" s="4"/>
      <c r="C1047" s="36"/>
      <c r="D1047" s="217">
        <f>Asset18</f>
        <v>0</v>
      </c>
      <c r="E1047" s="4"/>
      <c r="F1047" s="4"/>
      <c r="G1047" s="442">
        <f>'RFM input'!U24</f>
        <v>0</v>
      </c>
      <c r="H1047" s="102"/>
      <c r="I1047" s="102"/>
      <c r="J1047" s="102"/>
      <c r="K1047" s="102"/>
      <c r="L1047" s="102"/>
      <c r="M1047" s="102"/>
      <c r="N1047" s="22"/>
      <c r="O1047" s="22"/>
      <c r="P1047" s="22"/>
      <c r="Q1047" s="22"/>
      <c r="R1047" s="22"/>
      <c r="S1047" s="91"/>
      <c r="T1047" s="91"/>
      <c r="U1047" s="91"/>
      <c r="V1047" s="91"/>
      <c r="W1047" s="91"/>
      <c r="X1047" s="91"/>
      <c r="Y1047" s="91"/>
      <c r="Z1047" s="91"/>
      <c r="AA1047" s="249"/>
    </row>
    <row r="1048" spans="1:27" hidden="1" outlineLevel="1">
      <c r="A1048" s="4"/>
      <c r="B1048" s="4"/>
      <c r="C1048" s="36"/>
      <c r="D1048" s="217">
        <f>Asset19</f>
        <v>0</v>
      </c>
      <c r="E1048" s="4"/>
      <c r="F1048" s="4"/>
      <c r="G1048" s="442">
        <f>'RFM input'!U25</f>
        <v>0</v>
      </c>
      <c r="H1048" s="102"/>
      <c r="I1048" s="102"/>
      <c r="J1048" s="102"/>
      <c r="K1048" s="102"/>
      <c r="L1048" s="102"/>
      <c r="M1048" s="102"/>
      <c r="N1048" s="22"/>
      <c r="O1048" s="22"/>
      <c r="P1048" s="22"/>
      <c r="Q1048" s="22"/>
      <c r="R1048" s="22"/>
      <c r="S1048" s="91"/>
      <c r="T1048" s="91"/>
      <c r="U1048" s="91"/>
      <c r="V1048" s="91"/>
      <c r="W1048" s="91"/>
      <c r="X1048" s="91"/>
      <c r="Y1048" s="91"/>
      <c r="Z1048" s="91"/>
      <c r="AA1048" s="249"/>
    </row>
    <row r="1049" spans="1:27" hidden="1" outlineLevel="1">
      <c r="A1049" s="4"/>
      <c r="B1049" s="4"/>
      <c r="C1049" s="36"/>
      <c r="D1049" s="217">
        <f>Asset20</f>
        <v>0</v>
      </c>
      <c r="E1049" s="4"/>
      <c r="F1049" s="4"/>
      <c r="G1049" s="442">
        <f>'RFM input'!U26</f>
        <v>0</v>
      </c>
      <c r="H1049" s="102"/>
      <c r="I1049" s="102"/>
      <c r="J1049" s="102"/>
      <c r="K1049" s="102"/>
      <c r="L1049" s="102"/>
      <c r="M1049" s="102"/>
      <c r="N1049" s="22"/>
      <c r="O1049" s="22"/>
      <c r="P1049" s="22"/>
      <c r="Q1049" s="22"/>
      <c r="R1049" s="22"/>
      <c r="S1049" s="91"/>
      <c r="T1049" s="91"/>
      <c r="U1049" s="91"/>
      <c r="V1049" s="91"/>
      <c r="W1049" s="91"/>
      <c r="X1049" s="91"/>
      <c r="Y1049" s="91"/>
      <c r="Z1049" s="91"/>
      <c r="AA1049" s="249"/>
    </row>
    <row r="1050" spans="1:27" hidden="1" outlineLevel="1">
      <c r="A1050" s="4"/>
      <c r="B1050" s="4"/>
      <c r="C1050" s="36"/>
      <c r="D1050" s="217">
        <f>Asset21</f>
        <v>0</v>
      </c>
      <c r="E1050" s="4"/>
      <c r="F1050" s="4"/>
      <c r="G1050" s="442">
        <f>'RFM input'!U27</f>
        <v>0</v>
      </c>
      <c r="H1050" s="102"/>
      <c r="I1050" s="102"/>
      <c r="J1050" s="102"/>
      <c r="K1050" s="102"/>
      <c r="L1050" s="102"/>
      <c r="M1050" s="102"/>
      <c r="N1050" s="22"/>
      <c r="O1050" s="22"/>
      <c r="P1050" s="22"/>
      <c r="Q1050" s="22"/>
      <c r="R1050" s="22"/>
      <c r="S1050" s="91"/>
      <c r="T1050" s="91"/>
      <c r="U1050" s="91"/>
      <c r="V1050" s="91"/>
      <c r="W1050" s="91"/>
      <c r="X1050" s="91"/>
      <c r="Y1050" s="91"/>
      <c r="Z1050" s="91"/>
      <c r="AA1050" s="249"/>
    </row>
    <row r="1051" spans="1:27" hidden="1" outlineLevel="1">
      <c r="A1051" s="4"/>
      <c r="B1051" s="4"/>
      <c r="C1051" s="36"/>
      <c r="D1051" s="217">
        <f>Asset22</f>
        <v>0</v>
      </c>
      <c r="E1051" s="4"/>
      <c r="F1051" s="4"/>
      <c r="G1051" s="442">
        <f>'RFM input'!U28</f>
        <v>0</v>
      </c>
      <c r="H1051" s="102"/>
      <c r="I1051" s="102"/>
      <c r="J1051" s="102"/>
      <c r="K1051" s="102"/>
      <c r="L1051" s="102"/>
      <c r="M1051" s="102"/>
      <c r="N1051" s="22"/>
      <c r="O1051" s="22"/>
      <c r="P1051" s="22"/>
      <c r="Q1051" s="22"/>
      <c r="R1051" s="22"/>
      <c r="S1051" s="91"/>
      <c r="T1051" s="91"/>
      <c r="U1051" s="91"/>
      <c r="V1051" s="91"/>
      <c r="W1051" s="91"/>
      <c r="X1051" s="91"/>
      <c r="Y1051" s="91"/>
      <c r="Z1051" s="91"/>
      <c r="AA1051" s="249"/>
    </row>
    <row r="1052" spans="1:27" hidden="1" outlineLevel="1">
      <c r="A1052" s="4"/>
      <c r="B1052" s="4"/>
      <c r="C1052" s="36"/>
      <c r="D1052" s="217">
        <f>Asset23</f>
        <v>0</v>
      </c>
      <c r="E1052" s="4"/>
      <c r="F1052" s="4"/>
      <c r="G1052" s="442">
        <f>'RFM input'!U29</f>
        <v>0</v>
      </c>
      <c r="H1052" s="102"/>
      <c r="I1052" s="102"/>
      <c r="J1052" s="102"/>
      <c r="K1052" s="102"/>
      <c r="L1052" s="102"/>
      <c r="M1052" s="102"/>
      <c r="N1052" s="22"/>
      <c r="O1052" s="22"/>
      <c r="P1052" s="22"/>
      <c r="Q1052" s="22"/>
      <c r="R1052" s="22"/>
      <c r="S1052" s="91"/>
      <c r="T1052" s="91"/>
      <c r="U1052" s="91"/>
      <c r="V1052" s="91"/>
      <c r="W1052" s="91"/>
      <c r="X1052" s="91"/>
      <c r="Y1052" s="91"/>
      <c r="Z1052" s="91"/>
      <c r="AA1052" s="249"/>
    </row>
    <row r="1053" spans="1:27" hidden="1" outlineLevel="1">
      <c r="A1053" s="4"/>
      <c r="B1053" s="4"/>
      <c r="C1053" s="36"/>
      <c r="D1053" s="217">
        <f>Asset24</f>
        <v>0</v>
      </c>
      <c r="E1053" s="4"/>
      <c r="F1053" s="4"/>
      <c r="G1053" s="442">
        <f>'RFM input'!U30</f>
        <v>0</v>
      </c>
      <c r="H1053" s="102"/>
      <c r="I1053" s="102"/>
      <c r="J1053" s="102"/>
      <c r="K1053" s="102"/>
      <c r="L1053" s="102"/>
      <c r="M1053" s="102"/>
      <c r="N1053" s="22"/>
      <c r="O1053" s="22"/>
      <c r="P1053" s="22"/>
      <c r="Q1053" s="22"/>
      <c r="R1053" s="22"/>
      <c r="S1053" s="91"/>
      <c r="T1053" s="91"/>
      <c r="U1053" s="91"/>
      <c r="V1053" s="91"/>
      <c r="W1053" s="91"/>
      <c r="X1053" s="91"/>
      <c r="Y1053" s="91"/>
      <c r="Z1053" s="91"/>
      <c r="AA1053" s="249"/>
    </row>
    <row r="1054" spans="1:27" hidden="1" outlineLevel="1">
      <c r="A1054" s="4"/>
      <c r="B1054" s="4"/>
      <c r="C1054" s="36"/>
      <c r="D1054" s="217">
        <f>Asset25</f>
        <v>0</v>
      </c>
      <c r="E1054" s="4"/>
      <c r="F1054" s="4"/>
      <c r="G1054" s="442">
        <f>'RFM input'!U31</f>
        <v>0</v>
      </c>
      <c r="H1054" s="102"/>
      <c r="I1054" s="102"/>
      <c r="J1054" s="102"/>
      <c r="K1054" s="102"/>
      <c r="L1054" s="102"/>
      <c r="M1054" s="102"/>
      <c r="N1054" s="22"/>
      <c r="O1054" s="22"/>
      <c r="P1054" s="22"/>
      <c r="Q1054" s="22"/>
      <c r="R1054" s="22"/>
      <c r="S1054" s="91"/>
      <c r="T1054" s="91"/>
      <c r="U1054" s="91"/>
      <c r="V1054" s="91"/>
      <c r="W1054" s="91"/>
      <c r="X1054" s="91"/>
      <c r="Y1054" s="91"/>
      <c r="Z1054" s="91"/>
      <c r="AA1054" s="249"/>
    </row>
    <row r="1055" spans="1:27" hidden="1" outlineLevel="1">
      <c r="A1055" s="4"/>
      <c r="B1055" s="4"/>
      <c r="C1055" s="36"/>
      <c r="D1055" s="217">
        <f>Asset26</f>
        <v>0</v>
      </c>
      <c r="E1055" s="4"/>
      <c r="F1055" s="4"/>
      <c r="G1055" s="442">
        <f>'RFM input'!U32</f>
        <v>0</v>
      </c>
      <c r="H1055" s="102"/>
      <c r="I1055" s="102"/>
      <c r="J1055" s="102"/>
      <c r="K1055" s="102"/>
      <c r="L1055" s="102"/>
      <c r="M1055" s="102"/>
      <c r="N1055" s="22"/>
      <c r="O1055" s="22"/>
      <c r="P1055" s="22"/>
      <c r="Q1055" s="22"/>
      <c r="R1055" s="22"/>
      <c r="S1055" s="91"/>
      <c r="T1055" s="91"/>
      <c r="U1055" s="91"/>
      <c r="V1055" s="91"/>
      <c r="W1055" s="91"/>
      <c r="X1055" s="91"/>
      <c r="Y1055" s="91"/>
      <c r="Z1055" s="91"/>
      <c r="AA1055" s="249"/>
    </row>
    <row r="1056" spans="1:27" hidden="1" outlineLevel="1">
      <c r="A1056" s="4"/>
      <c r="B1056" s="4"/>
      <c r="C1056" s="36"/>
      <c r="D1056" s="217">
        <f>Asset27</f>
        <v>0</v>
      </c>
      <c r="E1056" s="4"/>
      <c r="F1056" s="4"/>
      <c r="G1056" s="442">
        <f>'RFM input'!U33</f>
        <v>0</v>
      </c>
      <c r="H1056" s="102"/>
      <c r="I1056" s="102"/>
      <c r="J1056" s="102"/>
      <c r="K1056" s="102"/>
      <c r="L1056" s="102"/>
      <c r="M1056" s="102"/>
      <c r="N1056" s="22"/>
      <c r="O1056" s="22"/>
      <c r="P1056" s="22"/>
      <c r="Q1056" s="22"/>
      <c r="R1056" s="22"/>
      <c r="S1056" s="91"/>
      <c r="T1056" s="91"/>
      <c r="U1056" s="91"/>
      <c r="V1056" s="91"/>
      <c r="W1056" s="91"/>
      <c r="X1056" s="91"/>
      <c r="Y1056" s="91"/>
      <c r="Z1056" s="91"/>
      <c r="AA1056" s="249"/>
    </row>
    <row r="1057" spans="1:27" hidden="1" outlineLevel="1">
      <c r="A1057" s="4"/>
      <c r="B1057" s="4"/>
      <c r="C1057" s="36"/>
      <c r="D1057" s="217">
        <f>Asset28</f>
        <v>0</v>
      </c>
      <c r="E1057" s="4"/>
      <c r="F1057" s="4"/>
      <c r="G1057" s="442">
        <f>'RFM input'!U34</f>
        <v>0</v>
      </c>
      <c r="H1057" s="102"/>
      <c r="I1057" s="102"/>
      <c r="J1057" s="102"/>
      <c r="K1057" s="102"/>
      <c r="L1057" s="102"/>
      <c r="M1057" s="102"/>
      <c r="N1057" s="22"/>
      <c r="O1057" s="22"/>
      <c r="P1057" s="22"/>
      <c r="Q1057" s="22"/>
      <c r="R1057" s="22"/>
      <c r="S1057" s="91"/>
      <c r="T1057" s="91"/>
      <c r="U1057" s="91"/>
      <c r="V1057" s="91"/>
      <c r="W1057" s="91"/>
      <c r="X1057" s="91"/>
      <c r="Y1057" s="91"/>
      <c r="Z1057" s="91"/>
      <c r="AA1057" s="249"/>
    </row>
    <row r="1058" spans="1:27" hidden="1" outlineLevel="1">
      <c r="A1058" s="4"/>
      <c r="B1058" s="4"/>
      <c r="C1058" s="36"/>
      <c r="D1058" s="217">
        <f>Asset29</f>
        <v>0</v>
      </c>
      <c r="E1058" s="4"/>
      <c r="F1058" s="4"/>
      <c r="G1058" s="442">
        <f>'RFM input'!U35</f>
        <v>0</v>
      </c>
      <c r="H1058" s="102"/>
      <c r="I1058" s="102"/>
      <c r="J1058" s="102"/>
      <c r="K1058" s="102"/>
      <c r="L1058" s="102"/>
      <c r="M1058" s="102"/>
      <c r="N1058" s="22"/>
      <c r="O1058" s="22"/>
      <c r="P1058" s="22"/>
      <c r="Q1058" s="22"/>
      <c r="R1058" s="22"/>
      <c r="S1058" s="91"/>
      <c r="T1058" s="91"/>
      <c r="U1058" s="91"/>
      <c r="V1058" s="91"/>
      <c r="W1058" s="91"/>
      <c r="X1058" s="91"/>
      <c r="Y1058" s="91"/>
      <c r="Z1058" s="91"/>
      <c r="AA1058" s="249"/>
    </row>
    <row r="1059" spans="1:27" hidden="1" outlineLevel="1">
      <c r="A1059" s="4"/>
      <c r="B1059" s="4"/>
      <c r="C1059" s="36"/>
      <c r="D1059" s="217">
        <f>Asset30</f>
        <v>0</v>
      </c>
      <c r="E1059" s="4"/>
      <c r="F1059" s="4"/>
      <c r="G1059" s="442">
        <f>'RFM input'!U36</f>
        <v>0</v>
      </c>
      <c r="H1059" s="102"/>
      <c r="I1059" s="102"/>
      <c r="J1059" s="102"/>
      <c r="K1059" s="102"/>
      <c r="L1059" s="102"/>
      <c r="M1059" s="102"/>
      <c r="N1059" s="22"/>
      <c r="O1059" s="22"/>
      <c r="P1059" s="22"/>
      <c r="Q1059" s="22"/>
      <c r="R1059" s="22"/>
      <c r="S1059" s="91"/>
      <c r="T1059" s="91"/>
      <c r="U1059" s="91"/>
      <c r="V1059" s="91"/>
      <c r="W1059" s="91"/>
      <c r="X1059" s="91"/>
      <c r="Y1059" s="91"/>
      <c r="Z1059" s="91"/>
      <c r="AA1059" s="249"/>
    </row>
    <row r="1060" spans="1:27" hidden="1" outlineLevel="1">
      <c r="A1060" s="4"/>
      <c r="B1060" s="4"/>
      <c r="C1060" s="36"/>
      <c r="D1060" s="217">
        <f>Asset31</f>
        <v>0</v>
      </c>
      <c r="E1060" s="4"/>
      <c r="F1060" s="4"/>
      <c r="G1060" s="442">
        <f>'RFM input'!U37</f>
        <v>0</v>
      </c>
      <c r="H1060" s="102"/>
      <c r="I1060" s="102"/>
      <c r="J1060" s="102"/>
      <c r="K1060" s="102"/>
      <c r="L1060" s="102"/>
      <c r="M1060" s="102"/>
      <c r="N1060" s="22"/>
      <c r="O1060" s="22"/>
      <c r="P1060" s="22"/>
      <c r="Q1060" s="22"/>
      <c r="R1060" s="22"/>
      <c r="S1060" s="91"/>
      <c r="T1060" s="91"/>
      <c r="U1060" s="91"/>
      <c r="V1060" s="91"/>
      <c r="W1060" s="91"/>
      <c r="X1060" s="91"/>
      <c r="Y1060" s="91"/>
      <c r="Z1060" s="91"/>
      <c r="AA1060" s="249"/>
    </row>
    <row r="1061" spans="1:27" hidden="1" outlineLevel="1">
      <c r="A1061" s="4"/>
      <c r="B1061" s="4"/>
      <c r="C1061" s="36"/>
      <c r="D1061" s="217">
        <f>Asset32</f>
        <v>0</v>
      </c>
      <c r="E1061" s="4"/>
      <c r="F1061" s="4"/>
      <c r="G1061" s="442">
        <f>'RFM input'!U38</f>
        <v>0</v>
      </c>
      <c r="H1061" s="102"/>
      <c r="I1061" s="102"/>
      <c r="J1061" s="102"/>
      <c r="K1061" s="102"/>
      <c r="L1061" s="102"/>
      <c r="M1061" s="102"/>
      <c r="N1061" s="22"/>
      <c r="O1061" s="22"/>
      <c r="P1061" s="22"/>
      <c r="Q1061" s="22"/>
      <c r="R1061" s="22"/>
      <c r="S1061" s="91"/>
      <c r="T1061" s="91"/>
      <c r="U1061" s="91"/>
      <c r="V1061" s="91"/>
      <c r="W1061" s="91"/>
      <c r="X1061" s="91"/>
      <c r="Y1061" s="91"/>
      <c r="Z1061" s="91"/>
      <c r="AA1061" s="249"/>
    </row>
    <row r="1062" spans="1:27" hidden="1" outlineLevel="1">
      <c r="A1062" s="4"/>
      <c r="B1062" s="4"/>
      <c r="C1062" s="36"/>
      <c r="D1062" s="217">
        <f>Asset33</f>
        <v>0</v>
      </c>
      <c r="E1062" s="4"/>
      <c r="F1062" s="4"/>
      <c r="G1062" s="442">
        <f>'RFM input'!U39</f>
        <v>0</v>
      </c>
      <c r="H1062" s="102"/>
      <c r="I1062" s="102"/>
      <c r="J1062" s="102"/>
      <c r="K1062" s="102"/>
      <c r="L1062" s="102"/>
      <c r="M1062" s="102"/>
      <c r="N1062" s="22"/>
      <c r="O1062" s="22"/>
      <c r="P1062" s="22"/>
      <c r="Q1062" s="22"/>
      <c r="R1062" s="22"/>
      <c r="S1062" s="91"/>
      <c r="T1062" s="91"/>
      <c r="U1062" s="91"/>
      <c r="V1062" s="91"/>
      <c r="W1062" s="91"/>
      <c r="X1062" s="91"/>
      <c r="Y1062" s="91"/>
      <c r="Z1062" s="91"/>
      <c r="AA1062" s="249"/>
    </row>
    <row r="1063" spans="1:27" hidden="1" outlineLevel="1">
      <c r="A1063" s="4"/>
      <c r="B1063" s="4"/>
      <c r="C1063" s="36"/>
      <c r="D1063" s="217">
        <f>Asset34</f>
        <v>0</v>
      </c>
      <c r="E1063" s="4"/>
      <c r="F1063" s="4"/>
      <c r="G1063" s="442">
        <f>'RFM input'!U40</f>
        <v>0</v>
      </c>
      <c r="H1063" s="102"/>
      <c r="I1063" s="102"/>
      <c r="J1063" s="102"/>
      <c r="K1063" s="102"/>
      <c r="L1063" s="102"/>
      <c r="M1063" s="102"/>
      <c r="N1063" s="22"/>
      <c r="O1063" s="22"/>
      <c r="P1063" s="22"/>
      <c r="Q1063" s="22"/>
      <c r="R1063" s="22"/>
      <c r="S1063" s="91"/>
      <c r="T1063" s="91"/>
      <c r="U1063" s="91"/>
      <c r="V1063" s="91"/>
      <c r="W1063" s="91"/>
      <c r="X1063" s="91"/>
      <c r="Y1063" s="91"/>
      <c r="Z1063" s="91"/>
      <c r="AA1063" s="249"/>
    </row>
    <row r="1064" spans="1:27" hidden="1" outlineLevel="1">
      <c r="A1064" s="4"/>
      <c r="B1064" s="4"/>
      <c r="C1064" s="36"/>
      <c r="D1064" s="217">
        <f>Asset35</f>
        <v>0</v>
      </c>
      <c r="E1064" s="4"/>
      <c r="F1064" s="4"/>
      <c r="G1064" s="442">
        <f>'RFM input'!U41</f>
        <v>0</v>
      </c>
      <c r="H1064" s="102"/>
      <c r="I1064" s="102"/>
      <c r="J1064" s="102"/>
      <c r="K1064" s="102"/>
      <c r="L1064" s="102"/>
      <c r="M1064" s="102"/>
      <c r="N1064" s="22"/>
      <c r="O1064" s="22"/>
      <c r="P1064" s="22"/>
      <c r="Q1064" s="22"/>
      <c r="R1064" s="22"/>
      <c r="S1064" s="91"/>
      <c r="T1064" s="91"/>
      <c r="U1064" s="91"/>
      <c r="V1064" s="91"/>
      <c r="W1064" s="91"/>
      <c r="X1064" s="91"/>
      <c r="Y1064" s="91"/>
      <c r="Z1064" s="91"/>
      <c r="AA1064" s="249"/>
    </row>
    <row r="1065" spans="1:27" hidden="1" outlineLevel="1">
      <c r="A1065" s="4"/>
      <c r="B1065" s="4"/>
      <c r="C1065" s="36"/>
      <c r="D1065" s="217">
        <f>Asset36</f>
        <v>0</v>
      </c>
      <c r="E1065" s="4"/>
      <c r="F1065" s="4"/>
      <c r="G1065" s="442">
        <f>'RFM input'!U42</f>
        <v>0</v>
      </c>
      <c r="H1065" s="102"/>
      <c r="I1065" s="102"/>
      <c r="J1065" s="102"/>
      <c r="K1065" s="102"/>
      <c r="L1065" s="102"/>
      <c r="M1065" s="102"/>
      <c r="N1065" s="22"/>
      <c r="O1065" s="22"/>
      <c r="P1065" s="22"/>
      <c r="Q1065" s="22"/>
      <c r="R1065" s="22"/>
      <c r="S1065" s="91"/>
      <c r="T1065" s="91"/>
      <c r="U1065" s="91"/>
      <c r="V1065" s="91"/>
      <c r="W1065" s="91"/>
      <c r="X1065" s="91"/>
      <c r="Y1065" s="91"/>
      <c r="Z1065" s="91"/>
      <c r="AA1065" s="249"/>
    </row>
    <row r="1066" spans="1:27" hidden="1" outlineLevel="1">
      <c r="A1066" s="4"/>
      <c r="B1066" s="4"/>
      <c r="C1066" s="36"/>
      <c r="D1066" s="217">
        <f>Asset37</f>
        <v>0</v>
      </c>
      <c r="E1066" s="4"/>
      <c r="F1066" s="4"/>
      <c r="G1066" s="442">
        <f>'RFM input'!U43</f>
        <v>0</v>
      </c>
      <c r="H1066" s="102"/>
      <c r="I1066" s="102"/>
      <c r="J1066" s="102"/>
      <c r="K1066" s="102"/>
      <c r="L1066" s="102"/>
      <c r="M1066" s="102"/>
      <c r="N1066" s="22"/>
      <c r="O1066" s="22"/>
      <c r="P1066" s="22"/>
      <c r="Q1066" s="22"/>
      <c r="R1066" s="22"/>
      <c r="S1066" s="91"/>
      <c r="T1066" s="91"/>
      <c r="U1066" s="91"/>
      <c r="V1066" s="91"/>
      <c r="W1066" s="91"/>
      <c r="X1066" s="91"/>
      <c r="Y1066" s="91"/>
      <c r="Z1066" s="91"/>
      <c r="AA1066" s="249"/>
    </row>
    <row r="1067" spans="1:27" hidden="1" outlineLevel="1">
      <c r="A1067" s="4"/>
      <c r="B1067" s="4"/>
      <c r="C1067" s="36"/>
      <c r="D1067" s="217">
        <f>Asset38</f>
        <v>0</v>
      </c>
      <c r="E1067" s="4"/>
      <c r="F1067" s="4"/>
      <c r="G1067" s="442">
        <f>'RFM input'!U44</f>
        <v>0</v>
      </c>
      <c r="H1067" s="102"/>
      <c r="I1067" s="102"/>
      <c r="J1067" s="102"/>
      <c r="K1067" s="102"/>
      <c r="L1067" s="102"/>
      <c r="M1067" s="102"/>
      <c r="N1067" s="22"/>
      <c r="O1067" s="22"/>
      <c r="P1067" s="22"/>
      <c r="Q1067" s="22"/>
      <c r="R1067" s="22"/>
      <c r="S1067" s="91"/>
      <c r="T1067" s="91"/>
      <c r="U1067" s="91"/>
      <c r="V1067" s="91"/>
      <c r="W1067" s="91"/>
      <c r="X1067" s="91"/>
      <c r="Y1067" s="91"/>
      <c r="Z1067" s="91"/>
      <c r="AA1067" s="249"/>
    </row>
    <row r="1068" spans="1:27" hidden="1" outlineLevel="1">
      <c r="A1068" s="4"/>
      <c r="B1068" s="4"/>
      <c r="C1068" s="36"/>
      <c r="D1068" s="217">
        <f>Asset39</f>
        <v>0</v>
      </c>
      <c r="E1068" s="4"/>
      <c r="F1068" s="4"/>
      <c r="G1068" s="442">
        <f>'RFM input'!U45</f>
        <v>0</v>
      </c>
      <c r="H1068" s="102"/>
      <c r="I1068" s="102"/>
      <c r="J1068" s="102"/>
      <c r="K1068" s="102"/>
      <c r="L1068" s="102"/>
      <c r="M1068" s="102"/>
      <c r="N1068" s="22"/>
      <c r="O1068" s="22"/>
      <c r="P1068" s="22"/>
      <c r="Q1068" s="22"/>
      <c r="R1068" s="22"/>
      <c r="S1068" s="91"/>
      <c r="T1068" s="91"/>
      <c r="U1068" s="91"/>
      <c r="V1068" s="91"/>
      <c r="W1068" s="91"/>
      <c r="X1068" s="91"/>
      <c r="Y1068" s="91"/>
      <c r="Z1068" s="91"/>
      <c r="AA1068" s="249"/>
    </row>
    <row r="1069" spans="1:27" hidden="1" outlineLevel="1">
      <c r="A1069" s="4"/>
      <c r="B1069" s="4"/>
      <c r="C1069" s="36"/>
      <c r="D1069" s="217">
        <f>Asset40</f>
        <v>0</v>
      </c>
      <c r="E1069" s="4"/>
      <c r="F1069" s="4"/>
      <c r="G1069" s="442">
        <f>'RFM input'!U46</f>
        <v>0</v>
      </c>
      <c r="H1069" s="102"/>
      <c r="I1069" s="102"/>
      <c r="J1069" s="102"/>
      <c r="K1069" s="102"/>
      <c r="L1069" s="102"/>
      <c r="M1069" s="102"/>
      <c r="N1069" s="22"/>
      <c r="O1069" s="22"/>
      <c r="P1069" s="22"/>
      <c r="Q1069" s="22"/>
      <c r="R1069" s="22"/>
      <c r="S1069" s="91"/>
      <c r="T1069" s="91"/>
      <c r="U1069" s="91"/>
      <c r="V1069" s="91"/>
      <c r="W1069" s="91"/>
      <c r="X1069" s="91"/>
      <c r="Y1069" s="91"/>
      <c r="Z1069" s="91"/>
      <c r="AA1069" s="249"/>
    </row>
    <row r="1070" spans="1:27" hidden="1" outlineLevel="1">
      <c r="A1070" s="4"/>
      <c r="B1070" s="4"/>
      <c r="C1070" s="36"/>
      <c r="D1070" s="217">
        <f>Asset41</f>
        <v>0</v>
      </c>
      <c r="E1070" s="4"/>
      <c r="F1070" s="4"/>
      <c r="G1070" s="442">
        <f>'RFM input'!U47</f>
        <v>0</v>
      </c>
      <c r="H1070" s="102"/>
      <c r="I1070" s="102"/>
      <c r="J1070" s="102"/>
      <c r="K1070" s="102"/>
      <c r="L1070" s="102"/>
      <c r="M1070" s="102"/>
      <c r="N1070" s="22"/>
      <c r="O1070" s="22"/>
      <c r="P1070" s="22"/>
      <c r="Q1070" s="22"/>
      <c r="R1070" s="22"/>
      <c r="S1070" s="91"/>
      <c r="T1070" s="91"/>
      <c r="U1070" s="91"/>
      <c r="V1070" s="91"/>
      <c r="W1070" s="91"/>
      <c r="X1070" s="91"/>
      <c r="Y1070" s="91"/>
      <c r="Z1070" s="91"/>
      <c r="AA1070" s="249"/>
    </row>
    <row r="1071" spans="1:27" hidden="1" outlineLevel="1">
      <c r="A1071" s="4"/>
      <c r="B1071" s="4"/>
      <c r="C1071" s="36"/>
      <c r="D1071" s="217">
        <f>Asset42</f>
        <v>0</v>
      </c>
      <c r="E1071" s="4"/>
      <c r="F1071" s="4"/>
      <c r="G1071" s="442">
        <f>'RFM input'!U48</f>
        <v>0</v>
      </c>
      <c r="H1071" s="102"/>
      <c r="I1071" s="102"/>
      <c r="J1071" s="102"/>
      <c r="K1071" s="102"/>
      <c r="L1071" s="102"/>
      <c r="M1071" s="102"/>
      <c r="N1071" s="22"/>
      <c r="O1071" s="22"/>
      <c r="P1071" s="22"/>
      <c r="Q1071" s="22"/>
      <c r="R1071" s="22"/>
      <c r="S1071" s="91"/>
      <c r="T1071" s="91"/>
      <c r="U1071" s="91"/>
      <c r="V1071" s="91"/>
      <c r="W1071" s="91"/>
      <c r="X1071" s="91"/>
      <c r="Y1071" s="91"/>
      <c r="Z1071" s="91"/>
      <c r="AA1071" s="249"/>
    </row>
    <row r="1072" spans="1:27" hidden="1" outlineLevel="1">
      <c r="A1072" s="4"/>
      <c r="B1072" s="4"/>
      <c r="C1072" s="36"/>
      <c r="D1072" s="217">
        <f>Asset43</f>
        <v>0</v>
      </c>
      <c r="E1072" s="4"/>
      <c r="F1072" s="4"/>
      <c r="G1072" s="442">
        <f>'RFM input'!U49</f>
        <v>0</v>
      </c>
      <c r="H1072" s="102"/>
      <c r="I1072" s="102"/>
      <c r="J1072" s="102"/>
      <c r="K1072" s="102"/>
      <c r="L1072" s="102"/>
      <c r="M1072" s="102"/>
      <c r="N1072" s="22"/>
      <c r="O1072" s="22"/>
      <c r="P1072" s="22"/>
      <c r="Q1072" s="22"/>
      <c r="R1072" s="22"/>
      <c r="S1072" s="91"/>
      <c r="T1072" s="91"/>
      <c r="U1072" s="91"/>
      <c r="V1072" s="91"/>
      <c r="W1072" s="91"/>
      <c r="X1072" s="91"/>
      <c r="Y1072" s="91"/>
      <c r="Z1072" s="91"/>
      <c r="AA1072" s="249"/>
    </row>
    <row r="1073" spans="1:27" hidden="1" outlineLevel="1">
      <c r="A1073" s="4"/>
      <c r="B1073" s="4"/>
      <c r="C1073" s="36"/>
      <c r="D1073" s="217">
        <f>Asset44</f>
        <v>0</v>
      </c>
      <c r="E1073" s="4"/>
      <c r="F1073" s="4"/>
      <c r="G1073" s="442">
        <f>'RFM input'!U50</f>
        <v>0</v>
      </c>
      <c r="H1073" s="102"/>
      <c r="I1073" s="102"/>
      <c r="J1073" s="102"/>
      <c r="K1073" s="102"/>
      <c r="L1073" s="102"/>
      <c r="M1073" s="102"/>
      <c r="N1073" s="22"/>
      <c r="O1073" s="22"/>
      <c r="P1073" s="22"/>
      <c r="Q1073" s="22"/>
      <c r="R1073" s="22"/>
      <c r="S1073" s="91"/>
      <c r="T1073" s="91"/>
      <c r="U1073" s="91"/>
      <c r="V1073" s="91"/>
      <c r="W1073" s="91"/>
      <c r="X1073" s="91"/>
      <c r="Y1073" s="91"/>
      <c r="Z1073" s="91"/>
      <c r="AA1073" s="249"/>
    </row>
    <row r="1074" spans="1:27" hidden="1" outlineLevel="1">
      <c r="A1074" s="4"/>
      <c r="B1074" s="4"/>
      <c r="C1074" s="36"/>
      <c r="D1074" s="217">
        <f>Asset45</f>
        <v>0</v>
      </c>
      <c r="E1074" s="4"/>
      <c r="F1074" s="4"/>
      <c r="G1074" s="442">
        <f>'RFM input'!U51</f>
        <v>0</v>
      </c>
      <c r="H1074" s="102"/>
      <c r="I1074" s="102"/>
      <c r="J1074" s="102"/>
      <c r="K1074" s="102"/>
      <c r="L1074" s="102"/>
      <c r="M1074" s="102"/>
      <c r="N1074" s="22"/>
      <c r="O1074" s="22"/>
      <c r="P1074" s="22"/>
      <c r="Q1074" s="22"/>
      <c r="R1074" s="22"/>
      <c r="S1074" s="91"/>
      <c r="T1074" s="91"/>
      <c r="U1074" s="91"/>
      <c r="V1074" s="91"/>
      <c r="W1074" s="91"/>
      <c r="X1074" s="91"/>
      <c r="Y1074" s="91"/>
      <c r="Z1074" s="91"/>
      <c r="AA1074" s="249"/>
    </row>
    <row r="1075" spans="1:27" hidden="1" outlineLevel="1">
      <c r="A1075" s="4"/>
      <c r="B1075" s="4"/>
      <c r="C1075" s="36"/>
      <c r="D1075" s="217">
        <f>Asset46</f>
        <v>0</v>
      </c>
      <c r="E1075" s="4"/>
      <c r="F1075" s="4"/>
      <c r="G1075" s="442">
        <f>'RFM input'!U52</f>
        <v>0</v>
      </c>
      <c r="H1075" s="102"/>
      <c r="I1075" s="102"/>
      <c r="J1075" s="102"/>
      <c r="K1075" s="102"/>
      <c r="L1075" s="102"/>
      <c r="M1075" s="102"/>
      <c r="N1075" s="22"/>
      <c r="O1075" s="22"/>
      <c r="P1075" s="22"/>
      <c r="Q1075" s="22"/>
      <c r="R1075" s="22"/>
      <c r="S1075" s="91"/>
      <c r="T1075" s="91"/>
      <c r="U1075" s="91"/>
      <c r="V1075" s="91"/>
      <c r="W1075" s="91"/>
      <c r="X1075" s="91"/>
      <c r="Y1075" s="91"/>
      <c r="Z1075" s="91"/>
      <c r="AA1075" s="249"/>
    </row>
    <row r="1076" spans="1:27" hidden="1" outlineLevel="1">
      <c r="A1076" s="4"/>
      <c r="B1076" s="4"/>
      <c r="C1076" s="36"/>
      <c r="D1076" s="217">
        <f>Asset47</f>
        <v>0</v>
      </c>
      <c r="E1076" s="4"/>
      <c r="F1076" s="4"/>
      <c r="G1076" s="442">
        <f>'RFM input'!U53</f>
        <v>0</v>
      </c>
      <c r="H1076" s="102"/>
      <c r="I1076" s="102"/>
      <c r="J1076" s="102"/>
      <c r="K1076" s="102"/>
      <c r="L1076" s="102"/>
      <c r="M1076" s="102"/>
      <c r="N1076" s="22"/>
      <c r="O1076" s="22"/>
      <c r="P1076" s="22"/>
      <c r="Q1076" s="22"/>
      <c r="R1076" s="22"/>
      <c r="S1076" s="91"/>
      <c r="T1076" s="91"/>
      <c r="U1076" s="91"/>
      <c r="V1076" s="91"/>
      <c r="W1076" s="91"/>
      <c r="X1076" s="91"/>
      <c r="Y1076" s="91"/>
      <c r="Z1076" s="91"/>
      <c r="AA1076" s="249"/>
    </row>
    <row r="1077" spans="1:27" hidden="1" outlineLevel="1">
      <c r="A1077" s="4"/>
      <c r="B1077" s="4"/>
      <c r="C1077" s="36"/>
      <c r="D1077" s="217">
        <f>Asset48</f>
        <v>0</v>
      </c>
      <c r="E1077" s="4"/>
      <c r="F1077" s="4"/>
      <c r="G1077" s="442">
        <f>'RFM input'!U54</f>
        <v>0</v>
      </c>
      <c r="H1077" s="102"/>
      <c r="I1077" s="102"/>
      <c r="J1077" s="102"/>
      <c r="K1077" s="102"/>
      <c r="L1077" s="102"/>
      <c r="M1077" s="102"/>
      <c r="N1077" s="22"/>
      <c r="O1077" s="22"/>
      <c r="P1077" s="22"/>
      <c r="Q1077" s="22"/>
      <c r="R1077" s="22"/>
      <c r="S1077" s="91"/>
      <c r="T1077" s="91"/>
      <c r="U1077" s="91"/>
      <c r="V1077" s="91"/>
      <c r="W1077" s="91"/>
      <c r="X1077" s="91"/>
      <c r="Y1077" s="91"/>
      <c r="Z1077" s="91"/>
      <c r="AA1077" s="249"/>
    </row>
    <row r="1078" spans="1:27" hidden="1" outlineLevel="1">
      <c r="A1078" s="4"/>
      <c r="B1078" s="4"/>
      <c r="C1078" s="36"/>
      <c r="D1078" s="217">
        <f>Asset49</f>
        <v>0</v>
      </c>
      <c r="E1078" s="4"/>
      <c r="F1078" s="4"/>
      <c r="G1078" s="442">
        <f>'RFM input'!U55</f>
        <v>0</v>
      </c>
      <c r="H1078" s="102"/>
      <c r="I1078" s="102"/>
      <c r="J1078" s="102"/>
      <c r="K1078" s="102"/>
      <c r="L1078" s="102"/>
      <c r="M1078" s="102"/>
      <c r="N1078" s="22"/>
      <c r="O1078" s="22"/>
      <c r="P1078" s="22"/>
      <c r="Q1078" s="22"/>
      <c r="R1078" s="22"/>
      <c r="S1078" s="91"/>
      <c r="T1078" s="91"/>
      <c r="U1078" s="91"/>
      <c r="V1078" s="91"/>
      <c r="W1078" s="91"/>
      <c r="X1078" s="91"/>
      <c r="Y1078" s="91"/>
      <c r="Z1078" s="91"/>
      <c r="AA1078" s="249"/>
    </row>
    <row r="1079" spans="1:27" hidden="1" outlineLevel="1">
      <c r="A1079" s="4"/>
      <c r="B1079" s="4"/>
      <c r="C1079" s="36"/>
      <c r="D1079" s="217" t="str">
        <f>Asset50</f>
        <v>Equity raising costs</v>
      </c>
      <c r="E1079" s="4"/>
      <c r="F1079" s="4"/>
      <c r="G1079" s="442">
        <f>'RFM input'!U56</f>
        <v>0</v>
      </c>
      <c r="H1079" s="102"/>
      <c r="I1079" s="102"/>
      <c r="J1079" s="102"/>
      <c r="K1079" s="102"/>
      <c r="L1079" s="102"/>
      <c r="M1079" s="102"/>
      <c r="N1079" s="22"/>
      <c r="O1079" s="22"/>
      <c r="P1079" s="22"/>
      <c r="Q1079" s="22"/>
      <c r="R1079" s="22"/>
      <c r="S1079" s="91"/>
      <c r="T1079" s="91"/>
      <c r="U1079" s="91"/>
      <c r="V1079" s="91"/>
      <c r="W1079" s="91"/>
      <c r="X1079" s="91"/>
      <c r="Y1079" s="91"/>
      <c r="Z1079" s="91"/>
      <c r="AA1079" s="249"/>
    </row>
    <row r="1080" spans="1:27" collapsed="1">
      <c r="A1080" s="4"/>
      <c r="B1080" s="4"/>
      <c r="C1080" s="36"/>
      <c r="D1080" s="118"/>
      <c r="E1080" s="4"/>
      <c r="F1080" s="4"/>
      <c r="G1080" s="21"/>
      <c r="H1080" s="102"/>
      <c r="I1080" s="102"/>
      <c r="J1080" s="102"/>
      <c r="K1080" s="102"/>
      <c r="L1080" s="102"/>
      <c r="M1080" s="102"/>
      <c r="N1080" s="22"/>
      <c r="O1080" s="22"/>
      <c r="P1080" s="22"/>
      <c r="Q1080" s="22"/>
      <c r="R1080" s="22"/>
      <c r="S1080" s="91"/>
      <c r="T1080" s="91"/>
      <c r="U1080" s="91"/>
      <c r="V1080" s="91"/>
      <c r="W1080" s="91"/>
      <c r="X1080" s="91"/>
      <c r="Y1080" s="91"/>
      <c r="Z1080" s="91"/>
      <c r="AA1080" s="249"/>
    </row>
    <row r="1081" spans="1:27">
      <c r="A1081" s="113"/>
      <c r="B1081" s="113"/>
      <c r="C1081" s="113"/>
      <c r="D1081" s="114"/>
      <c r="E1081" s="99"/>
      <c r="F1081" s="99"/>
      <c r="G1081" s="115"/>
      <c r="H1081" s="116"/>
      <c r="I1081" s="116"/>
      <c r="J1081" s="116"/>
      <c r="K1081" s="116"/>
      <c r="L1081" s="116"/>
      <c r="M1081" s="116"/>
      <c r="N1081" s="117"/>
      <c r="O1081" s="117"/>
      <c r="P1081" s="117"/>
      <c r="Q1081" s="117"/>
      <c r="R1081" s="117"/>
      <c r="S1081" s="117"/>
      <c r="T1081" s="91"/>
      <c r="U1081" s="91"/>
      <c r="V1081" s="91"/>
      <c r="W1081" s="91"/>
      <c r="X1081" s="91"/>
      <c r="Y1081" s="91"/>
      <c r="Z1081" s="91"/>
      <c r="AA1081" s="249"/>
    </row>
    <row r="1082" spans="1:27">
      <c r="A1082" s="4"/>
      <c r="B1082" s="7"/>
      <c r="C1082" s="81"/>
      <c r="D1082" s="104"/>
      <c r="E1082" s="7"/>
      <c r="F1082" s="7"/>
      <c r="G1082" s="128"/>
      <c r="H1082" s="129"/>
      <c r="I1082" s="129"/>
      <c r="J1082" s="129"/>
      <c r="K1082" s="129"/>
      <c r="L1082" s="129"/>
      <c r="M1082" s="129"/>
      <c r="N1082" s="91"/>
      <c r="O1082" s="91"/>
      <c r="P1082" s="91"/>
      <c r="Q1082" s="91"/>
      <c r="R1082" s="91"/>
      <c r="S1082" s="91"/>
      <c r="T1082" s="91"/>
      <c r="U1082" s="91"/>
      <c r="V1082" s="91"/>
      <c r="W1082" s="91"/>
      <c r="X1082" s="91"/>
      <c r="Y1082" s="91"/>
      <c r="Z1082" s="91"/>
      <c r="AA1082" s="249"/>
    </row>
    <row r="1083" spans="1:27">
      <c r="A1083" s="4"/>
      <c r="B1083" s="7"/>
      <c r="C1083" s="317" t="str">
        <f>"Nominal "&amp;'RFM input'!$G$397&amp; " Straight-line Depreciation"</f>
        <v>Nominal Forecast Straight-line Depreciation</v>
      </c>
      <c r="D1083" s="286"/>
      <c r="E1083" s="7"/>
      <c r="F1083" s="7"/>
      <c r="G1083" s="303">
        <f>SUM(G1084:G1133)</f>
        <v>-7.9482440455217906</v>
      </c>
      <c r="H1083" s="302">
        <f t="shared" ref="H1083:Q1083" si="113">SUM(H1084:H1133)</f>
        <v>-12.795896364339594</v>
      </c>
      <c r="I1083" s="302">
        <f t="shared" si="113"/>
        <v>-26.478204655101628</v>
      </c>
      <c r="J1083" s="302">
        <f t="shared" si="113"/>
        <v>-30.4926695289812</v>
      </c>
      <c r="K1083" s="302">
        <f t="shared" si="113"/>
        <v>-33.578234812910615</v>
      </c>
      <c r="L1083" s="302">
        <f t="shared" si="113"/>
        <v>-30.069291407658831</v>
      </c>
      <c r="M1083" s="302">
        <f t="shared" si="113"/>
        <v>0</v>
      </c>
      <c r="N1083" s="302">
        <f t="shared" si="113"/>
        <v>0</v>
      </c>
      <c r="O1083" s="302">
        <f t="shared" si="113"/>
        <v>0</v>
      </c>
      <c r="P1083" s="302">
        <f t="shared" si="113"/>
        <v>0</v>
      </c>
      <c r="Q1083" s="302">
        <f t="shared" si="113"/>
        <v>0</v>
      </c>
      <c r="R1083" s="97"/>
      <c r="S1083" s="97"/>
      <c r="T1083" s="97"/>
      <c r="U1083" s="97"/>
      <c r="V1083" s="97"/>
      <c r="W1083" s="97"/>
      <c r="X1083" s="97"/>
      <c r="Y1083" s="97"/>
      <c r="Z1083" s="97"/>
      <c r="AA1083" s="249"/>
    </row>
    <row r="1084" spans="1:27" ht="12" customHeight="1" outlineLevel="1">
      <c r="A1084" s="4"/>
      <c r="B1084" s="4"/>
      <c r="C1084" s="4"/>
      <c r="D1084" s="217" t="str">
        <f>Asset1</f>
        <v xml:space="preserve">Pipelines </v>
      </c>
      <c r="E1084" s="4"/>
      <c r="F1084" s="4"/>
      <c r="G1084" s="181">
        <f t="shared" ref="G1084:G1133" si="114">-(G1136-G874)</f>
        <v>-5.5416177687460575</v>
      </c>
      <c r="H1084" s="102">
        <f>H$128*H$7</f>
        <v>-7.6417201094951128</v>
      </c>
      <c r="I1084" s="102">
        <f t="shared" ref="I1084:Q1084" si="115">I$128*I$7</f>
        <v>-15.717321468313912</v>
      </c>
      <c r="J1084" s="102">
        <f t="shared" si="115"/>
        <v>-17.02517230762264</v>
      </c>
      <c r="K1084" s="102">
        <f t="shared" si="115"/>
        <v>-17.785029096774277</v>
      </c>
      <c r="L1084" s="102">
        <f t="shared" si="115"/>
        <v>-18.407009495118597</v>
      </c>
      <c r="M1084" s="102">
        <f t="shared" si="115"/>
        <v>0</v>
      </c>
      <c r="N1084" s="102">
        <f t="shared" si="115"/>
        <v>0</v>
      </c>
      <c r="O1084" s="102">
        <f t="shared" si="115"/>
        <v>0</v>
      </c>
      <c r="P1084" s="102">
        <f t="shared" si="115"/>
        <v>0</v>
      </c>
      <c r="Q1084" s="102">
        <f t="shared" si="115"/>
        <v>0</v>
      </c>
      <c r="R1084" s="4"/>
      <c r="S1084" s="7"/>
      <c r="T1084" s="7"/>
      <c r="U1084" s="7"/>
      <c r="V1084" s="7"/>
      <c r="W1084" s="7"/>
      <c r="X1084" s="7"/>
      <c r="Y1084" s="7"/>
      <c r="Z1084" s="7"/>
      <c r="AA1084" s="249"/>
    </row>
    <row r="1085" spans="1:27" ht="12" customHeight="1" outlineLevel="1">
      <c r="A1085" s="4"/>
      <c r="B1085" s="4"/>
      <c r="C1085" s="4"/>
      <c r="D1085" s="217" t="str">
        <f>Asset2</f>
        <v xml:space="preserve">Compressors </v>
      </c>
      <c r="E1085" s="4"/>
      <c r="F1085" s="4"/>
      <c r="G1085" s="181">
        <f t="shared" si="114"/>
        <v>-1.5251135094179888</v>
      </c>
      <c r="H1085" s="102">
        <f t="shared" ref="H1085:Q1085" si="116">H$141*H$7</f>
        <v>-2.5296003579501347</v>
      </c>
      <c r="I1085" s="102">
        <f t="shared" si="116"/>
        <v>-5.2302607538388068</v>
      </c>
      <c r="J1085" s="102">
        <f t="shared" si="116"/>
        <v>-6.9678319891684355</v>
      </c>
      <c r="K1085" s="102">
        <f t="shared" si="116"/>
        <v>-7.2094391845813943</v>
      </c>
      <c r="L1085" s="102">
        <f t="shared" si="116"/>
        <v>-7.4175858143656122</v>
      </c>
      <c r="M1085" s="102">
        <f t="shared" si="116"/>
        <v>0</v>
      </c>
      <c r="N1085" s="102">
        <f t="shared" si="116"/>
        <v>0</v>
      </c>
      <c r="O1085" s="102">
        <f t="shared" si="116"/>
        <v>0</v>
      </c>
      <c r="P1085" s="102">
        <f t="shared" si="116"/>
        <v>0</v>
      </c>
      <c r="Q1085" s="102">
        <f t="shared" si="116"/>
        <v>0</v>
      </c>
      <c r="R1085" s="4"/>
      <c r="S1085" s="7"/>
      <c r="T1085" s="7"/>
      <c r="U1085" s="7"/>
      <c r="V1085" s="7"/>
      <c r="W1085" s="7"/>
      <c r="X1085" s="7"/>
      <c r="Y1085" s="7"/>
      <c r="Z1085" s="7"/>
      <c r="AA1085" s="249"/>
    </row>
    <row r="1086" spans="1:27" ht="12" customHeight="1" outlineLevel="1">
      <c r="A1086" s="4"/>
      <c r="B1086" s="4"/>
      <c r="C1086" s="4"/>
      <c r="D1086" s="217" t="str">
        <f>Asset3</f>
        <v>City Gates &amp; Field Regulators</v>
      </c>
      <c r="E1086" s="4"/>
      <c r="F1086" s="4"/>
      <c r="G1086" s="181">
        <f t="shared" si="114"/>
        <v>-0.56311239910435595</v>
      </c>
      <c r="H1086" s="102">
        <f t="shared" ref="H1086:Q1086" si="117">H$154*H$7</f>
        <v>-0.94835387429363405</v>
      </c>
      <c r="I1086" s="102">
        <f t="shared" si="117"/>
        <v>-1.9806819613333408</v>
      </c>
      <c r="J1086" s="102">
        <f t="shared" si="117"/>
        <v>-2.5316783531118099</v>
      </c>
      <c r="K1086" s="102">
        <f t="shared" si="117"/>
        <v>-2.7509603480322213</v>
      </c>
      <c r="L1086" s="102">
        <f t="shared" si="117"/>
        <v>-2.8781571012782527</v>
      </c>
      <c r="M1086" s="102">
        <f t="shared" si="117"/>
        <v>0</v>
      </c>
      <c r="N1086" s="102">
        <f t="shared" si="117"/>
        <v>0</v>
      </c>
      <c r="O1086" s="102">
        <f t="shared" si="117"/>
        <v>0</v>
      </c>
      <c r="P1086" s="102">
        <f t="shared" si="117"/>
        <v>0</v>
      </c>
      <c r="Q1086" s="102">
        <f t="shared" si="117"/>
        <v>0</v>
      </c>
      <c r="R1086" s="4"/>
      <c r="S1086" s="7"/>
      <c r="T1086" s="7"/>
      <c r="U1086" s="7"/>
      <c r="V1086" s="7"/>
      <c r="W1086" s="7"/>
      <c r="X1086" s="7"/>
      <c r="Y1086" s="7"/>
      <c r="Z1086" s="7"/>
      <c r="AA1086" s="249"/>
    </row>
    <row r="1087" spans="1:27" ht="12" customHeight="1" outlineLevel="1">
      <c r="A1087" s="4"/>
      <c r="B1087" s="4"/>
      <c r="C1087" s="4"/>
      <c r="D1087" s="217" t="str">
        <f>Asset4</f>
        <v>Odourant Plants</v>
      </c>
      <c r="E1087" s="4"/>
      <c r="F1087" s="4"/>
      <c r="G1087" s="181">
        <f t="shared" si="114"/>
        <v>-4.0119857957594497E-3</v>
      </c>
      <c r="H1087" s="102">
        <f t="shared" ref="H1087:Q1087" si="118">H$167*H$7</f>
        <v>-7.269500007531615E-3</v>
      </c>
      <c r="I1087" s="102">
        <f t="shared" si="118"/>
        <v>-1.4902475015439808E-2</v>
      </c>
      <c r="J1087" s="102">
        <f t="shared" si="118"/>
        <v>-1.5275036890825803E-2</v>
      </c>
      <c r="K1087" s="102">
        <f t="shared" si="118"/>
        <v>-1.5656912813096446E-2</v>
      </c>
      <c r="L1087" s="102">
        <f t="shared" si="118"/>
        <v>-1.6048335633423855E-2</v>
      </c>
      <c r="M1087" s="102">
        <f t="shared" si="118"/>
        <v>0</v>
      </c>
      <c r="N1087" s="102">
        <f t="shared" si="118"/>
        <v>0</v>
      </c>
      <c r="O1087" s="102">
        <f t="shared" si="118"/>
        <v>0</v>
      </c>
      <c r="P1087" s="102">
        <f t="shared" si="118"/>
        <v>0</v>
      </c>
      <c r="Q1087" s="102">
        <f t="shared" si="118"/>
        <v>0</v>
      </c>
      <c r="R1087" s="4"/>
      <c r="S1087" s="7"/>
      <c r="T1087" s="7"/>
      <c r="U1087" s="7"/>
      <c r="V1087" s="7"/>
      <c r="W1087" s="7"/>
      <c r="X1087" s="7"/>
      <c r="Y1087" s="7"/>
      <c r="Z1087" s="7"/>
      <c r="AA1087" s="249"/>
    </row>
    <row r="1088" spans="1:27" ht="12" customHeight="1" outlineLevel="1">
      <c r="A1088" s="4"/>
      <c r="B1088" s="4"/>
      <c r="C1088" s="4"/>
      <c r="D1088" s="217" t="str">
        <f>Asset5</f>
        <v>Gas Quality</v>
      </c>
      <c r="E1088" s="4"/>
      <c r="F1088" s="4"/>
      <c r="G1088" s="181">
        <f t="shared" si="114"/>
        <v>1.269208500878432E-3</v>
      </c>
      <c r="H1088" s="102">
        <f t="shared" ref="H1088:Q1088" si="119">H$180*H$7</f>
        <v>0</v>
      </c>
      <c r="I1088" s="102">
        <f t="shared" si="119"/>
        <v>-2.3845570437124087E-2</v>
      </c>
      <c r="J1088" s="102">
        <f t="shared" si="119"/>
        <v>-6.2724720229045641E-2</v>
      </c>
      <c r="K1088" s="102">
        <f t="shared" si="119"/>
        <v>-7.5504778244004825E-2</v>
      </c>
      <c r="L1088" s="102">
        <f t="shared" si="119"/>
        <v>-8.8902078763075335E-2</v>
      </c>
      <c r="M1088" s="102">
        <f t="shared" si="119"/>
        <v>0</v>
      </c>
      <c r="N1088" s="102">
        <f t="shared" si="119"/>
        <v>0</v>
      </c>
      <c r="O1088" s="102">
        <f t="shared" si="119"/>
        <v>0</v>
      </c>
      <c r="P1088" s="102">
        <f t="shared" si="119"/>
        <v>0</v>
      </c>
      <c r="Q1088" s="102">
        <f t="shared" si="119"/>
        <v>0</v>
      </c>
      <c r="R1088" s="4"/>
      <c r="S1088" s="7"/>
      <c r="T1088" s="7"/>
      <c r="U1088" s="7"/>
      <c r="V1088" s="7"/>
      <c r="W1088" s="7"/>
      <c r="X1088" s="7"/>
      <c r="Y1088" s="7"/>
      <c r="Z1088" s="7"/>
      <c r="AA1088" s="249"/>
    </row>
    <row r="1089" spans="1:27" ht="12" customHeight="1" outlineLevel="1">
      <c r="A1089" s="4"/>
      <c r="B1089" s="4"/>
      <c r="C1089" s="4"/>
      <c r="D1089" s="217" t="str">
        <f>Asset6</f>
        <v xml:space="preserve">Other </v>
      </c>
      <c r="E1089" s="4"/>
      <c r="F1089" s="4"/>
      <c r="G1089" s="181">
        <f t="shared" si="114"/>
        <v>-0.15065690628473102</v>
      </c>
      <c r="H1089" s="102">
        <f t="shared" ref="H1089:Q1089" si="120">H$193*H$7</f>
        <v>-1.5673421986593301</v>
      </c>
      <c r="I1089" s="102">
        <f t="shared" si="120"/>
        <v>-3.290627060535158</v>
      </c>
      <c r="J1089" s="102">
        <f t="shared" si="120"/>
        <v>-3.4928656404585552</v>
      </c>
      <c r="K1089" s="102">
        <f t="shared" si="120"/>
        <v>-5.3306751461489661</v>
      </c>
      <c r="L1089" s="102">
        <f t="shared" si="120"/>
        <v>-0.83689412648725625</v>
      </c>
      <c r="M1089" s="102">
        <f t="shared" si="120"/>
        <v>0</v>
      </c>
      <c r="N1089" s="102">
        <f t="shared" si="120"/>
        <v>0</v>
      </c>
      <c r="O1089" s="102">
        <f t="shared" si="120"/>
        <v>0</v>
      </c>
      <c r="P1089" s="102">
        <f t="shared" si="120"/>
        <v>0</v>
      </c>
      <c r="Q1089" s="102">
        <f t="shared" si="120"/>
        <v>0</v>
      </c>
      <c r="R1089" s="4"/>
      <c r="S1089" s="7"/>
      <c r="T1089" s="7"/>
      <c r="U1089" s="7"/>
      <c r="V1089" s="7"/>
      <c r="W1089" s="7"/>
      <c r="X1089" s="7"/>
      <c r="Y1089" s="7"/>
      <c r="Z1089" s="7"/>
      <c r="AA1089" s="249"/>
    </row>
    <row r="1090" spans="1:27" ht="12" customHeight="1" outlineLevel="1">
      <c r="A1090" s="4"/>
      <c r="B1090" s="4"/>
      <c r="C1090" s="4"/>
      <c r="D1090" s="217" t="str">
        <f>Asset7</f>
        <v>General Building</v>
      </c>
      <c r="E1090" s="4"/>
      <c r="F1090" s="4"/>
      <c r="G1090" s="181">
        <f t="shared" si="114"/>
        <v>-8.6640618549020401E-2</v>
      </c>
      <c r="H1090" s="102">
        <f t="shared" ref="H1090:Q1090" si="121">H$206*H$7</f>
        <v>-0.10161032393384961</v>
      </c>
      <c r="I1090" s="102">
        <f t="shared" si="121"/>
        <v>-0.22056536562784626</v>
      </c>
      <c r="J1090" s="102">
        <f t="shared" si="121"/>
        <v>-0.39712148149988641</v>
      </c>
      <c r="K1090" s="102">
        <f t="shared" si="121"/>
        <v>-0.41096934631665627</v>
      </c>
      <c r="L1090" s="102">
        <f t="shared" si="121"/>
        <v>-0.42469445601261352</v>
      </c>
      <c r="M1090" s="102">
        <f t="shared" si="121"/>
        <v>0</v>
      </c>
      <c r="N1090" s="102">
        <f t="shared" si="121"/>
        <v>0</v>
      </c>
      <c r="O1090" s="102">
        <f t="shared" si="121"/>
        <v>0</v>
      </c>
      <c r="P1090" s="102">
        <f t="shared" si="121"/>
        <v>0</v>
      </c>
      <c r="Q1090" s="102">
        <f t="shared" si="121"/>
        <v>0</v>
      </c>
      <c r="R1090" s="4"/>
      <c r="S1090" s="7"/>
      <c r="T1090" s="7"/>
      <c r="U1090" s="7"/>
      <c r="V1090" s="7"/>
      <c r="W1090" s="7"/>
      <c r="X1090" s="7"/>
      <c r="Y1090" s="7"/>
      <c r="Z1090" s="7"/>
      <c r="AA1090" s="249"/>
    </row>
    <row r="1091" spans="1:27" ht="12" customHeight="1" outlineLevel="1">
      <c r="A1091" s="4"/>
      <c r="B1091" s="4"/>
      <c r="C1091" s="4"/>
      <c r="D1091" s="217" t="str">
        <f>Asset8</f>
        <v>General Land</v>
      </c>
      <c r="E1091" s="4"/>
      <c r="F1091" s="4"/>
      <c r="G1091" s="181">
        <f t="shared" si="114"/>
        <v>-7.8360066124756197E-2</v>
      </c>
      <c r="H1091" s="102">
        <f t="shared" ref="H1091:Q1091" si="122">H$219*H$7</f>
        <v>0</v>
      </c>
      <c r="I1091" s="102">
        <f t="shared" si="122"/>
        <v>0</v>
      </c>
      <c r="J1091" s="102">
        <f t="shared" si="122"/>
        <v>0</v>
      </c>
      <c r="K1091" s="102">
        <f t="shared" si="122"/>
        <v>0</v>
      </c>
      <c r="L1091" s="102">
        <f t="shared" si="122"/>
        <v>0</v>
      </c>
      <c r="M1091" s="102">
        <f t="shared" si="122"/>
        <v>0</v>
      </c>
      <c r="N1091" s="102">
        <f t="shared" si="122"/>
        <v>0</v>
      </c>
      <c r="O1091" s="102">
        <f t="shared" si="122"/>
        <v>0</v>
      </c>
      <c r="P1091" s="102">
        <f t="shared" si="122"/>
        <v>0</v>
      </c>
      <c r="Q1091" s="102">
        <f t="shared" si="122"/>
        <v>0</v>
      </c>
      <c r="R1091" s="4"/>
      <c r="S1091" s="7"/>
      <c r="T1091" s="7"/>
      <c r="U1091" s="7"/>
      <c r="V1091" s="7"/>
      <c r="W1091" s="7"/>
      <c r="X1091" s="7"/>
      <c r="Y1091" s="7"/>
      <c r="Z1091" s="7"/>
      <c r="AA1091" s="249"/>
    </row>
    <row r="1092" spans="1:27" ht="12" customHeight="1" outlineLevel="1">
      <c r="A1092" s="4"/>
      <c r="B1092" s="4"/>
      <c r="C1092" s="4"/>
      <c r="D1092" s="217">
        <f>Asset9</f>
        <v>0</v>
      </c>
      <c r="E1092" s="4"/>
      <c r="F1092" s="4"/>
      <c r="G1092" s="181">
        <f t="shared" si="114"/>
        <v>0</v>
      </c>
      <c r="H1092" s="102">
        <f t="shared" ref="H1092:Q1092" si="123">H$232*H$7</f>
        <v>0</v>
      </c>
      <c r="I1092" s="102">
        <f t="shared" si="123"/>
        <v>0</v>
      </c>
      <c r="J1092" s="102">
        <f t="shared" si="123"/>
        <v>0</v>
      </c>
      <c r="K1092" s="102">
        <f t="shared" si="123"/>
        <v>0</v>
      </c>
      <c r="L1092" s="102">
        <f t="shared" si="123"/>
        <v>0</v>
      </c>
      <c r="M1092" s="102">
        <f t="shared" si="123"/>
        <v>0</v>
      </c>
      <c r="N1092" s="102">
        <f t="shared" si="123"/>
        <v>0</v>
      </c>
      <c r="O1092" s="102">
        <f t="shared" si="123"/>
        <v>0</v>
      </c>
      <c r="P1092" s="102">
        <f t="shared" si="123"/>
        <v>0</v>
      </c>
      <c r="Q1092" s="102">
        <f t="shared" si="123"/>
        <v>0</v>
      </c>
      <c r="R1092" s="4"/>
      <c r="S1092" s="7"/>
      <c r="T1092" s="7"/>
      <c r="U1092" s="7"/>
      <c r="V1092" s="7"/>
      <c r="W1092" s="7"/>
      <c r="X1092" s="7"/>
      <c r="Y1092" s="7"/>
      <c r="Z1092" s="7"/>
      <c r="AA1092" s="249"/>
    </row>
    <row r="1093" spans="1:27" ht="12" customHeight="1" outlineLevel="1">
      <c r="A1093" s="4"/>
      <c r="B1093" s="4"/>
      <c r="C1093" s="4"/>
      <c r="D1093" s="217">
        <f>Asset10</f>
        <v>0</v>
      </c>
      <c r="E1093" s="4"/>
      <c r="F1093" s="4"/>
      <c r="G1093" s="181">
        <f t="shared" si="114"/>
        <v>0</v>
      </c>
      <c r="H1093" s="102">
        <f t="shared" ref="H1093:Q1093" si="124">H$245*H$7</f>
        <v>0</v>
      </c>
      <c r="I1093" s="102">
        <f t="shared" si="124"/>
        <v>0</v>
      </c>
      <c r="J1093" s="102">
        <f t="shared" si="124"/>
        <v>0</v>
      </c>
      <c r="K1093" s="102">
        <f t="shared" si="124"/>
        <v>0</v>
      </c>
      <c r="L1093" s="102">
        <f t="shared" si="124"/>
        <v>0</v>
      </c>
      <c r="M1093" s="102">
        <f t="shared" si="124"/>
        <v>0</v>
      </c>
      <c r="N1093" s="102">
        <f t="shared" si="124"/>
        <v>0</v>
      </c>
      <c r="O1093" s="102">
        <f t="shared" si="124"/>
        <v>0</v>
      </c>
      <c r="P1093" s="102">
        <f t="shared" si="124"/>
        <v>0</v>
      </c>
      <c r="Q1093" s="102">
        <f t="shared" si="124"/>
        <v>0</v>
      </c>
      <c r="R1093" s="4"/>
      <c r="S1093" s="7"/>
      <c r="T1093" s="7"/>
      <c r="U1093" s="7"/>
      <c r="V1093" s="7"/>
      <c r="W1093" s="7"/>
      <c r="X1093" s="7"/>
      <c r="Y1093" s="7"/>
      <c r="Z1093" s="7"/>
      <c r="AA1093" s="249"/>
    </row>
    <row r="1094" spans="1:27" ht="12" customHeight="1" outlineLevel="1">
      <c r="A1094" s="4"/>
      <c r="B1094" s="4"/>
      <c r="C1094" s="4"/>
      <c r="D1094" s="217">
        <f>Asset11</f>
        <v>0</v>
      </c>
      <c r="E1094" s="4"/>
      <c r="F1094" s="4"/>
      <c r="G1094" s="181">
        <f t="shared" si="114"/>
        <v>0</v>
      </c>
      <c r="H1094" s="102">
        <f t="shared" ref="H1094:Q1094" si="125">H$258*H$7</f>
        <v>0</v>
      </c>
      <c r="I1094" s="102">
        <f t="shared" si="125"/>
        <v>0</v>
      </c>
      <c r="J1094" s="102">
        <f t="shared" si="125"/>
        <v>0</v>
      </c>
      <c r="K1094" s="102">
        <f t="shared" si="125"/>
        <v>0</v>
      </c>
      <c r="L1094" s="102">
        <f t="shared" si="125"/>
        <v>0</v>
      </c>
      <c r="M1094" s="102">
        <f t="shared" si="125"/>
        <v>0</v>
      </c>
      <c r="N1094" s="102">
        <f t="shared" si="125"/>
        <v>0</v>
      </c>
      <c r="O1094" s="102">
        <f t="shared" si="125"/>
        <v>0</v>
      </c>
      <c r="P1094" s="102">
        <f t="shared" si="125"/>
        <v>0</v>
      </c>
      <c r="Q1094" s="102">
        <f t="shared" si="125"/>
        <v>0</v>
      </c>
      <c r="R1094" s="4"/>
      <c r="S1094" s="7"/>
      <c r="T1094" s="7"/>
      <c r="U1094" s="7"/>
      <c r="V1094" s="7"/>
      <c r="W1094" s="7"/>
      <c r="X1094" s="7"/>
      <c r="Y1094" s="7"/>
      <c r="Z1094" s="7"/>
      <c r="AA1094" s="249"/>
    </row>
    <row r="1095" spans="1:27" ht="12" customHeight="1" outlineLevel="1">
      <c r="A1095" s="4"/>
      <c r="B1095" s="4"/>
      <c r="C1095" s="4"/>
      <c r="D1095" s="217">
        <f>Asset12</f>
        <v>0</v>
      </c>
      <c r="E1095" s="4"/>
      <c r="F1095" s="4"/>
      <c r="G1095" s="181">
        <f t="shared" si="114"/>
        <v>0</v>
      </c>
      <c r="H1095" s="102">
        <f t="shared" ref="H1095:Q1095" si="126">H$271*H$7</f>
        <v>0</v>
      </c>
      <c r="I1095" s="102">
        <f t="shared" si="126"/>
        <v>0</v>
      </c>
      <c r="J1095" s="102">
        <f t="shared" si="126"/>
        <v>0</v>
      </c>
      <c r="K1095" s="102">
        <f t="shared" si="126"/>
        <v>0</v>
      </c>
      <c r="L1095" s="102">
        <f t="shared" si="126"/>
        <v>0</v>
      </c>
      <c r="M1095" s="102">
        <f t="shared" si="126"/>
        <v>0</v>
      </c>
      <c r="N1095" s="102">
        <f t="shared" si="126"/>
        <v>0</v>
      </c>
      <c r="O1095" s="102">
        <f t="shared" si="126"/>
        <v>0</v>
      </c>
      <c r="P1095" s="102">
        <f t="shared" si="126"/>
        <v>0</v>
      </c>
      <c r="Q1095" s="102">
        <f t="shared" si="126"/>
        <v>0</v>
      </c>
      <c r="R1095" s="4"/>
      <c r="S1095" s="7"/>
      <c r="T1095" s="7"/>
      <c r="U1095" s="7"/>
      <c r="V1095" s="7"/>
      <c r="W1095" s="7"/>
      <c r="X1095" s="7"/>
      <c r="Y1095" s="7"/>
      <c r="Z1095" s="7"/>
      <c r="AA1095" s="249"/>
    </row>
    <row r="1096" spans="1:27" ht="12" customHeight="1" outlineLevel="1">
      <c r="A1096" s="4"/>
      <c r="B1096" s="4"/>
      <c r="C1096" s="4"/>
      <c r="D1096" s="217">
        <f>Asset13</f>
        <v>0</v>
      </c>
      <c r="E1096" s="4"/>
      <c r="F1096" s="4"/>
      <c r="G1096" s="181">
        <f t="shared" si="114"/>
        <v>0</v>
      </c>
      <c r="H1096" s="102">
        <f t="shared" ref="H1096:Q1096" si="127">H$284*H$7</f>
        <v>0</v>
      </c>
      <c r="I1096" s="102">
        <f t="shared" si="127"/>
        <v>0</v>
      </c>
      <c r="J1096" s="102">
        <f t="shared" si="127"/>
        <v>0</v>
      </c>
      <c r="K1096" s="102">
        <f t="shared" si="127"/>
        <v>0</v>
      </c>
      <c r="L1096" s="102">
        <f t="shared" si="127"/>
        <v>0</v>
      </c>
      <c r="M1096" s="102">
        <f t="shared" si="127"/>
        <v>0</v>
      </c>
      <c r="N1096" s="102">
        <f t="shared" si="127"/>
        <v>0</v>
      </c>
      <c r="O1096" s="102">
        <f t="shared" si="127"/>
        <v>0</v>
      </c>
      <c r="P1096" s="102">
        <f t="shared" si="127"/>
        <v>0</v>
      </c>
      <c r="Q1096" s="102">
        <f t="shared" si="127"/>
        <v>0</v>
      </c>
      <c r="R1096" s="4"/>
      <c r="S1096" s="7"/>
      <c r="T1096" s="7"/>
      <c r="U1096" s="7"/>
      <c r="V1096" s="7"/>
      <c r="W1096" s="7"/>
      <c r="X1096" s="7"/>
      <c r="Y1096" s="7"/>
      <c r="Z1096" s="7"/>
      <c r="AA1096" s="249"/>
    </row>
    <row r="1097" spans="1:27" ht="12" customHeight="1" outlineLevel="1">
      <c r="A1097" s="4"/>
      <c r="B1097" s="4"/>
      <c r="C1097" s="4"/>
      <c r="D1097" s="217">
        <f>Asset14</f>
        <v>0</v>
      </c>
      <c r="E1097" s="4"/>
      <c r="F1097" s="4"/>
      <c r="G1097" s="181">
        <f t="shared" si="114"/>
        <v>0</v>
      </c>
      <c r="H1097" s="102">
        <f t="shared" ref="H1097:Q1097" si="128">H$297*H$7</f>
        <v>0</v>
      </c>
      <c r="I1097" s="102">
        <f t="shared" si="128"/>
        <v>0</v>
      </c>
      <c r="J1097" s="102">
        <f t="shared" si="128"/>
        <v>0</v>
      </c>
      <c r="K1097" s="102">
        <f t="shared" si="128"/>
        <v>0</v>
      </c>
      <c r="L1097" s="102">
        <f t="shared" si="128"/>
        <v>0</v>
      </c>
      <c r="M1097" s="102">
        <f t="shared" si="128"/>
        <v>0</v>
      </c>
      <c r="N1097" s="102">
        <f t="shared" si="128"/>
        <v>0</v>
      </c>
      <c r="O1097" s="102">
        <f t="shared" si="128"/>
        <v>0</v>
      </c>
      <c r="P1097" s="102">
        <f t="shared" si="128"/>
        <v>0</v>
      </c>
      <c r="Q1097" s="102">
        <f t="shared" si="128"/>
        <v>0</v>
      </c>
      <c r="R1097" s="4"/>
      <c r="S1097" s="7"/>
      <c r="T1097" s="7"/>
      <c r="U1097" s="7"/>
      <c r="V1097" s="7"/>
      <c r="W1097" s="7"/>
      <c r="X1097" s="7"/>
      <c r="Y1097" s="7"/>
      <c r="Z1097" s="7"/>
      <c r="AA1097" s="249"/>
    </row>
    <row r="1098" spans="1:27" ht="12" customHeight="1" outlineLevel="1">
      <c r="A1098" s="4"/>
      <c r="B1098" s="4"/>
      <c r="C1098" s="4"/>
      <c r="D1098" s="217">
        <f>Asset15</f>
        <v>0</v>
      </c>
      <c r="E1098" s="4"/>
      <c r="F1098" s="4"/>
      <c r="G1098" s="181">
        <f t="shared" si="114"/>
        <v>0</v>
      </c>
      <c r="H1098" s="102">
        <f t="shared" ref="H1098:Q1098" si="129">H$310*H$7</f>
        <v>0</v>
      </c>
      <c r="I1098" s="102">
        <f t="shared" si="129"/>
        <v>0</v>
      </c>
      <c r="J1098" s="102">
        <f t="shared" si="129"/>
        <v>0</v>
      </c>
      <c r="K1098" s="102">
        <f t="shared" si="129"/>
        <v>0</v>
      </c>
      <c r="L1098" s="102">
        <f t="shared" si="129"/>
        <v>0</v>
      </c>
      <c r="M1098" s="102">
        <f t="shared" si="129"/>
        <v>0</v>
      </c>
      <c r="N1098" s="102">
        <f t="shared" si="129"/>
        <v>0</v>
      </c>
      <c r="O1098" s="102">
        <f t="shared" si="129"/>
        <v>0</v>
      </c>
      <c r="P1098" s="102">
        <f t="shared" si="129"/>
        <v>0</v>
      </c>
      <c r="Q1098" s="102">
        <f t="shared" si="129"/>
        <v>0</v>
      </c>
      <c r="R1098" s="4"/>
      <c r="S1098" s="7"/>
      <c r="T1098" s="7"/>
      <c r="U1098" s="7"/>
      <c r="V1098" s="7"/>
      <c r="W1098" s="7"/>
      <c r="X1098" s="7"/>
      <c r="Y1098" s="7"/>
      <c r="Z1098" s="7"/>
      <c r="AA1098" s="249"/>
    </row>
    <row r="1099" spans="1:27" ht="12" customHeight="1" outlineLevel="1">
      <c r="A1099" s="4"/>
      <c r="B1099" s="4"/>
      <c r="C1099" s="4"/>
      <c r="D1099" s="217">
        <f>Asset16</f>
        <v>0</v>
      </c>
      <c r="E1099" s="4"/>
      <c r="F1099" s="4"/>
      <c r="G1099" s="181">
        <f t="shared" si="114"/>
        <v>0</v>
      </c>
      <c r="H1099" s="102">
        <f t="shared" ref="H1099:Q1099" si="130">H$323*H$7</f>
        <v>0</v>
      </c>
      <c r="I1099" s="102">
        <f t="shared" si="130"/>
        <v>0</v>
      </c>
      <c r="J1099" s="102">
        <f t="shared" si="130"/>
        <v>0</v>
      </c>
      <c r="K1099" s="102">
        <f t="shared" si="130"/>
        <v>0</v>
      </c>
      <c r="L1099" s="102">
        <f t="shared" si="130"/>
        <v>0</v>
      </c>
      <c r="M1099" s="102">
        <f t="shared" si="130"/>
        <v>0</v>
      </c>
      <c r="N1099" s="102">
        <f t="shared" si="130"/>
        <v>0</v>
      </c>
      <c r="O1099" s="102">
        <f t="shared" si="130"/>
        <v>0</v>
      </c>
      <c r="P1099" s="102">
        <f t="shared" si="130"/>
        <v>0</v>
      </c>
      <c r="Q1099" s="102">
        <f t="shared" si="130"/>
        <v>0</v>
      </c>
      <c r="R1099" s="4"/>
      <c r="S1099" s="7"/>
      <c r="T1099" s="7"/>
      <c r="U1099" s="7"/>
      <c r="V1099" s="7"/>
      <c r="W1099" s="7"/>
      <c r="X1099" s="7"/>
      <c r="Y1099" s="7"/>
      <c r="Z1099" s="7"/>
      <c r="AA1099" s="249"/>
    </row>
    <row r="1100" spans="1:27" ht="12" customHeight="1" outlineLevel="1">
      <c r="A1100" s="4"/>
      <c r="B1100" s="4"/>
      <c r="C1100" s="4"/>
      <c r="D1100" s="217">
        <f>Asset17</f>
        <v>0</v>
      </c>
      <c r="E1100" s="4"/>
      <c r="F1100" s="4"/>
      <c r="G1100" s="181">
        <f t="shared" si="114"/>
        <v>0</v>
      </c>
      <c r="H1100" s="102">
        <f t="shared" ref="H1100:Q1100" si="131">H$336*H$7</f>
        <v>0</v>
      </c>
      <c r="I1100" s="102">
        <f t="shared" si="131"/>
        <v>0</v>
      </c>
      <c r="J1100" s="102">
        <f t="shared" si="131"/>
        <v>0</v>
      </c>
      <c r="K1100" s="102">
        <f t="shared" si="131"/>
        <v>0</v>
      </c>
      <c r="L1100" s="102">
        <f t="shared" si="131"/>
        <v>0</v>
      </c>
      <c r="M1100" s="102">
        <f t="shared" si="131"/>
        <v>0</v>
      </c>
      <c r="N1100" s="102">
        <f t="shared" si="131"/>
        <v>0</v>
      </c>
      <c r="O1100" s="102">
        <f t="shared" si="131"/>
        <v>0</v>
      </c>
      <c r="P1100" s="102">
        <f t="shared" si="131"/>
        <v>0</v>
      </c>
      <c r="Q1100" s="102">
        <f t="shared" si="131"/>
        <v>0</v>
      </c>
      <c r="R1100" s="4"/>
      <c r="S1100" s="7"/>
      <c r="T1100" s="7"/>
      <c r="U1100" s="7"/>
      <c r="V1100" s="7"/>
      <c r="W1100" s="7"/>
      <c r="X1100" s="7"/>
      <c r="Y1100" s="7"/>
      <c r="Z1100" s="7"/>
      <c r="AA1100" s="249"/>
    </row>
    <row r="1101" spans="1:27" ht="12" customHeight="1" outlineLevel="1">
      <c r="A1101" s="4"/>
      <c r="B1101" s="4"/>
      <c r="C1101" s="4"/>
      <c r="D1101" s="217">
        <f>Asset18</f>
        <v>0</v>
      </c>
      <c r="E1101" s="4"/>
      <c r="F1101" s="4"/>
      <c r="G1101" s="181">
        <f t="shared" si="114"/>
        <v>0</v>
      </c>
      <c r="H1101" s="102">
        <f t="shared" ref="H1101:Q1101" si="132">H$349*H$7</f>
        <v>0</v>
      </c>
      <c r="I1101" s="102">
        <f t="shared" si="132"/>
        <v>0</v>
      </c>
      <c r="J1101" s="102">
        <f t="shared" si="132"/>
        <v>0</v>
      </c>
      <c r="K1101" s="102">
        <f t="shared" si="132"/>
        <v>0</v>
      </c>
      <c r="L1101" s="102">
        <f t="shared" si="132"/>
        <v>0</v>
      </c>
      <c r="M1101" s="102">
        <f t="shared" si="132"/>
        <v>0</v>
      </c>
      <c r="N1101" s="102">
        <f t="shared" si="132"/>
        <v>0</v>
      </c>
      <c r="O1101" s="102">
        <f t="shared" si="132"/>
        <v>0</v>
      </c>
      <c r="P1101" s="102">
        <f t="shared" si="132"/>
        <v>0</v>
      </c>
      <c r="Q1101" s="102">
        <f t="shared" si="132"/>
        <v>0</v>
      </c>
      <c r="R1101" s="4"/>
      <c r="S1101" s="7"/>
      <c r="T1101" s="7"/>
      <c r="U1101" s="7"/>
      <c r="V1101" s="7"/>
      <c r="W1101" s="7"/>
      <c r="X1101" s="7"/>
      <c r="Y1101" s="7"/>
      <c r="Z1101" s="7"/>
      <c r="AA1101" s="249"/>
    </row>
    <row r="1102" spans="1:27" ht="12" customHeight="1" outlineLevel="1">
      <c r="A1102" s="4"/>
      <c r="B1102" s="4"/>
      <c r="C1102" s="4"/>
      <c r="D1102" s="217">
        <f>Asset19</f>
        <v>0</v>
      </c>
      <c r="E1102" s="4"/>
      <c r="F1102" s="4"/>
      <c r="G1102" s="181">
        <f t="shared" si="114"/>
        <v>0</v>
      </c>
      <c r="H1102" s="102">
        <f t="shared" ref="H1102:Q1102" si="133">H$362*H$7</f>
        <v>0</v>
      </c>
      <c r="I1102" s="102">
        <f t="shared" si="133"/>
        <v>0</v>
      </c>
      <c r="J1102" s="102">
        <f t="shared" si="133"/>
        <v>0</v>
      </c>
      <c r="K1102" s="102">
        <f t="shared" si="133"/>
        <v>0</v>
      </c>
      <c r="L1102" s="102">
        <f t="shared" si="133"/>
        <v>0</v>
      </c>
      <c r="M1102" s="102">
        <f t="shared" si="133"/>
        <v>0</v>
      </c>
      <c r="N1102" s="102">
        <f t="shared" si="133"/>
        <v>0</v>
      </c>
      <c r="O1102" s="102">
        <f t="shared" si="133"/>
        <v>0</v>
      </c>
      <c r="P1102" s="102">
        <f t="shared" si="133"/>
        <v>0</v>
      </c>
      <c r="Q1102" s="102">
        <f t="shared" si="133"/>
        <v>0</v>
      </c>
      <c r="R1102" s="4"/>
      <c r="S1102" s="7"/>
      <c r="T1102" s="7"/>
      <c r="U1102" s="7"/>
      <c r="V1102" s="7"/>
      <c r="W1102" s="7"/>
      <c r="X1102" s="7"/>
      <c r="Y1102" s="7"/>
      <c r="Z1102" s="7"/>
      <c r="AA1102" s="249"/>
    </row>
    <row r="1103" spans="1:27" ht="12" customHeight="1" outlineLevel="1">
      <c r="A1103" s="4"/>
      <c r="B1103" s="4"/>
      <c r="C1103" s="4"/>
      <c r="D1103" s="217">
        <f>Asset20</f>
        <v>0</v>
      </c>
      <c r="E1103" s="4"/>
      <c r="F1103" s="4"/>
      <c r="G1103" s="181">
        <f t="shared" si="114"/>
        <v>0</v>
      </c>
      <c r="H1103" s="102">
        <f>H$375*H$7</f>
        <v>0</v>
      </c>
      <c r="I1103" s="102">
        <f t="shared" ref="I1103:Q1103" si="134">I$375*I$7</f>
        <v>0</v>
      </c>
      <c r="J1103" s="102">
        <f t="shared" si="134"/>
        <v>0</v>
      </c>
      <c r="K1103" s="102">
        <f t="shared" si="134"/>
        <v>0</v>
      </c>
      <c r="L1103" s="102">
        <f t="shared" si="134"/>
        <v>0</v>
      </c>
      <c r="M1103" s="102">
        <f t="shared" si="134"/>
        <v>0</v>
      </c>
      <c r="N1103" s="102">
        <f t="shared" si="134"/>
        <v>0</v>
      </c>
      <c r="O1103" s="102">
        <f t="shared" si="134"/>
        <v>0</v>
      </c>
      <c r="P1103" s="102">
        <f t="shared" si="134"/>
        <v>0</v>
      </c>
      <c r="Q1103" s="102">
        <f t="shared" si="134"/>
        <v>0</v>
      </c>
      <c r="R1103" s="4"/>
      <c r="S1103" s="7"/>
      <c r="T1103" s="7"/>
      <c r="U1103" s="7"/>
      <c r="V1103" s="7"/>
      <c r="W1103" s="7"/>
      <c r="X1103" s="7"/>
      <c r="Y1103" s="7"/>
      <c r="Z1103" s="7"/>
      <c r="AA1103" s="249"/>
    </row>
    <row r="1104" spans="1:27" ht="12" customHeight="1" outlineLevel="1">
      <c r="A1104" s="4"/>
      <c r="B1104" s="4"/>
      <c r="C1104" s="4"/>
      <c r="D1104" s="217">
        <f>Asset21</f>
        <v>0</v>
      </c>
      <c r="E1104" s="4"/>
      <c r="F1104" s="4"/>
      <c r="G1104" s="181">
        <f t="shared" si="114"/>
        <v>0</v>
      </c>
      <c r="H1104" s="102">
        <f t="shared" ref="H1104:Q1104" si="135">H$388*H$7</f>
        <v>0</v>
      </c>
      <c r="I1104" s="102">
        <f t="shared" si="135"/>
        <v>0</v>
      </c>
      <c r="J1104" s="102">
        <f t="shared" si="135"/>
        <v>0</v>
      </c>
      <c r="K1104" s="102">
        <f t="shared" si="135"/>
        <v>0</v>
      </c>
      <c r="L1104" s="102">
        <f t="shared" si="135"/>
        <v>0</v>
      </c>
      <c r="M1104" s="102">
        <f t="shared" si="135"/>
        <v>0</v>
      </c>
      <c r="N1104" s="102">
        <f t="shared" si="135"/>
        <v>0</v>
      </c>
      <c r="O1104" s="102">
        <f t="shared" si="135"/>
        <v>0</v>
      </c>
      <c r="P1104" s="102">
        <f t="shared" si="135"/>
        <v>0</v>
      </c>
      <c r="Q1104" s="102">
        <f t="shared" si="135"/>
        <v>0</v>
      </c>
      <c r="R1104" s="4"/>
      <c r="S1104" s="7"/>
      <c r="T1104" s="7"/>
      <c r="U1104" s="7"/>
      <c r="V1104" s="7"/>
      <c r="W1104" s="7"/>
      <c r="X1104" s="7"/>
      <c r="Y1104" s="7"/>
      <c r="Z1104" s="7"/>
      <c r="AA1104" s="249"/>
    </row>
    <row r="1105" spans="1:27" ht="12" customHeight="1" outlineLevel="1">
      <c r="A1105" s="4"/>
      <c r="B1105" s="4"/>
      <c r="C1105" s="4"/>
      <c r="D1105" s="217">
        <f>Asset22</f>
        <v>0</v>
      </c>
      <c r="E1105" s="4"/>
      <c r="F1105" s="4"/>
      <c r="G1105" s="181">
        <f t="shared" si="114"/>
        <v>0</v>
      </c>
      <c r="H1105" s="102">
        <f>H$401*H$7</f>
        <v>0</v>
      </c>
      <c r="I1105" s="102">
        <f t="shared" ref="I1105:Q1105" si="136">I$401*I$7</f>
        <v>0</v>
      </c>
      <c r="J1105" s="102">
        <f t="shared" si="136"/>
        <v>0</v>
      </c>
      <c r="K1105" s="102">
        <f t="shared" si="136"/>
        <v>0</v>
      </c>
      <c r="L1105" s="102">
        <f t="shared" si="136"/>
        <v>0</v>
      </c>
      <c r="M1105" s="102">
        <f t="shared" si="136"/>
        <v>0</v>
      </c>
      <c r="N1105" s="102">
        <f t="shared" si="136"/>
        <v>0</v>
      </c>
      <c r="O1105" s="102">
        <f t="shared" si="136"/>
        <v>0</v>
      </c>
      <c r="P1105" s="102">
        <f t="shared" si="136"/>
        <v>0</v>
      </c>
      <c r="Q1105" s="102">
        <f t="shared" si="136"/>
        <v>0</v>
      </c>
      <c r="R1105" s="4"/>
      <c r="S1105" s="7"/>
      <c r="T1105" s="7"/>
      <c r="U1105" s="7"/>
      <c r="V1105" s="7"/>
      <c r="W1105" s="7"/>
      <c r="X1105" s="7"/>
      <c r="Y1105" s="7"/>
      <c r="Z1105" s="7"/>
      <c r="AA1105" s="249"/>
    </row>
    <row r="1106" spans="1:27" ht="12" customHeight="1" outlineLevel="1">
      <c r="A1106" s="4"/>
      <c r="B1106" s="4"/>
      <c r="C1106" s="4"/>
      <c r="D1106" s="217">
        <f>Asset23</f>
        <v>0</v>
      </c>
      <c r="E1106" s="4"/>
      <c r="F1106" s="4"/>
      <c r="G1106" s="181">
        <f t="shared" si="114"/>
        <v>0</v>
      </c>
      <c r="H1106" s="102">
        <f>H$414*H$7</f>
        <v>0</v>
      </c>
      <c r="I1106" s="102">
        <f t="shared" ref="I1106:P1106" si="137">I$414*I$7</f>
        <v>0</v>
      </c>
      <c r="J1106" s="102">
        <f t="shared" si="137"/>
        <v>0</v>
      </c>
      <c r="K1106" s="102">
        <f t="shared" si="137"/>
        <v>0</v>
      </c>
      <c r="L1106" s="102">
        <f t="shared" si="137"/>
        <v>0</v>
      </c>
      <c r="M1106" s="102">
        <f t="shared" si="137"/>
        <v>0</v>
      </c>
      <c r="N1106" s="102">
        <f t="shared" si="137"/>
        <v>0</v>
      </c>
      <c r="O1106" s="102">
        <f t="shared" si="137"/>
        <v>0</v>
      </c>
      <c r="P1106" s="102">
        <f t="shared" si="137"/>
        <v>0</v>
      </c>
      <c r="Q1106" s="102">
        <f>Q$414*Q$7</f>
        <v>0</v>
      </c>
      <c r="R1106" s="4"/>
      <c r="S1106" s="7"/>
      <c r="T1106" s="7"/>
      <c r="U1106" s="7"/>
      <c r="V1106" s="7"/>
      <c r="W1106" s="7"/>
      <c r="X1106" s="7"/>
      <c r="Y1106" s="7"/>
      <c r="Z1106" s="7"/>
      <c r="AA1106" s="249"/>
    </row>
    <row r="1107" spans="1:27" ht="12" customHeight="1" outlineLevel="1">
      <c r="A1107" s="4"/>
      <c r="B1107" s="4"/>
      <c r="C1107" s="4"/>
      <c r="D1107" s="217">
        <f>Asset24</f>
        <v>0</v>
      </c>
      <c r="E1107" s="4"/>
      <c r="F1107" s="4"/>
      <c r="G1107" s="181">
        <f t="shared" si="114"/>
        <v>0</v>
      </c>
      <c r="H1107" s="102">
        <f>H$427*H$7</f>
        <v>0</v>
      </c>
      <c r="I1107" s="102">
        <f t="shared" ref="I1107:P1107" si="138">I$427*I$7</f>
        <v>0</v>
      </c>
      <c r="J1107" s="102">
        <f t="shared" si="138"/>
        <v>0</v>
      </c>
      <c r="K1107" s="102">
        <f t="shared" si="138"/>
        <v>0</v>
      </c>
      <c r="L1107" s="102">
        <f t="shared" si="138"/>
        <v>0</v>
      </c>
      <c r="M1107" s="102">
        <f t="shared" si="138"/>
        <v>0</v>
      </c>
      <c r="N1107" s="102">
        <f t="shared" si="138"/>
        <v>0</v>
      </c>
      <c r="O1107" s="102">
        <f t="shared" si="138"/>
        <v>0</v>
      </c>
      <c r="P1107" s="102">
        <f t="shared" si="138"/>
        <v>0</v>
      </c>
      <c r="Q1107" s="102">
        <f>Q$427*Q$7</f>
        <v>0</v>
      </c>
      <c r="R1107" s="4"/>
      <c r="S1107" s="7"/>
      <c r="T1107" s="7"/>
      <c r="U1107" s="7"/>
      <c r="V1107" s="7"/>
      <c r="W1107" s="7"/>
      <c r="X1107" s="7"/>
      <c r="Y1107" s="7"/>
      <c r="Z1107" s="7"/>
      <c r="AA1107" s="249"/>
    </row>
    <row r="1108" spans="1:27" ht="12" customHeight="1" outlineLevel="1">
      <c r="A1108" s="4"/>
      <c r="B1108" s="4"/>
      <c r="C1108" s="4"/>
      <c r="D1108" s="217">
        <f>Asset25</f>
        <v>0</v>
      </c>
      <c r="E1108" s="4"/>
      <c r="F1108" s="4"/>
      <c r="G1108" s="181">
        <f t="shared" si="114"/>
        <v>0</v>
      </c>
      <c r="H1108" s="102">
        <f>H$440*H$7</f>
        <v>0</v>
      </c>
      <c r="I1108" s="102">
        <f t="shared" ref="I1108:P1108" si="139">I$440*I$7</f>
        <v>0</v>
      </c>
      <c r="J1108" s="102">
        <f t="shared" si="139"/>
        <v>0</v>
      </c>
      <c r="K1108" s="102">
        <f t="shared" si="139"/>
        <v>0</v>
      </c>
      <c r="L1108" s="102">
        <f t="shared" si="139"/>
        <v>0</v>
      </c>
      <c r="M1108" s="102">
        <f t="shared" si="139"/>
        <v>0</v>
      </c>
      <c r="N1108" s="102">
        <f t="shared" si="139"/>
        <v>0</v>
      </c>
      <c r="O1108" s="102">
        <f t="shared" si="139"/>
        <v>0</v>
      </c>
      <c r="P1108" s="102">
        <f t="shared" si="139"/>
        <v>0</v>
      </c>
      <c r="Q1108" s="102">
        <f>Q$440*Q$7</f>
        <v>0</v>
      </c>
      <c r="R1108" s="4"/>
      <c r="S1108" s="7"/>
      <c r="T1108" s="7"/>
      <c r="U1108" s="7"/>
      <c r="V1108" s="7"/>
      <c r="W1108" s="7"/>
      <c r="X1108" s="7"/>
      <c r="Y1108" s="7"/>
      <c r="Z1108" s="7"/>
      <c r="AA1108" s="249"/>
    </row>
    <row r="1109" spans="1:27" ht="12" customHeight="1" outlineLevel="1">
      <c r="A1109" s="4"/>
      <c r="B1109" s="4"/>
      <c r="C1109" s="4"/>
      <c r="D1109" s="217">
        <f>Asset26</f>
        <v>0</v>
      </c>
      <c r="E1109" s="4"/>
      <c r="F1109" s="4"/>
      <c r="G1109" s="181">
        <f t="shared" si="114"/>
        <v>0</v>
      </c>
      <c r="H1109" s="102">
        <f>H$453*H$7</f>
        <v>0</v>
      </c>
      <c r="I1109" s="102">
        <f t="shared" ref="I1109:Q1109" si="140">I$453*I$7</f>
        <v>0</v>
      </c>
      <c r="J1109" s="102">
        <f t="shared" si="140"/>
        <v>0</v>
      </c>
      <c r="K1109" s="102">
        <f t="shared" si="140"/>
        <v>0</v>
      </c>
      <c r="L1109" s="102">
        <f t="shared" si="140"/>
        <v>0</v>
      </c>
      <c r="M1109" s="102">
        <f t="shared" si="140"/>
        <v>0</v>
      </c>
      <c r="N1109" s="102">
        <f t="shared" si="140"/>
        <v>0</v>
      </c>
      <c r="O1109" s="102">
        <f t="shared" si="140"/>
        <v>0</v>
      </c>
      <c r="P1109" s="102">
        <f t="shared" si="140"/>
        <v>0</v>
      </c>
      <c r="Q1109" s="102">
        <f t="shared" si="140"/>
        <v>0</v>
      </c>
      <c r="R1109" s="4"/>
      <c r="S1109" s="7"/>
      <c r="T1109" s="7"/>
      <c r="U1109" s="7"/>
      <c r="V1109" s="7"/>
      <c r="W1109" s="7"/>
      <c r="X1109" s="7"/>
      <c r="Y1109" s="7"/>
      <c r="Z1109" s="7"/>
      <c r="AA1109" s="249"/>
    </row>
    <row r="1110" spans="1:27" ht="12" customHeight="1" outlineLevel="1">
      <c r="A1110" s="4"/>
      <c r="B1110" s="4"/>
      <c r="C1110" s="4"/>
      <c r="D1110" s="217">
        <f>Asset27</f>
        <v>0</v>
      </c>
      <c r="E1110" s="4"/>
      <c r="F1110" s="4"/>
      <c r="G1110" s="181">
        <f t="shared" si="114"/>
        <v>0</v>
      </c>
      <c r="H1110" s="102">
        <f>H$466*H$7</f>
        <v>0</v>
      </c>
      <c r="I1110" s="102">
        <f t="shared" ref="I1110:Q1110" si="141">I$466*I$7</f>
        <v>0</v>
      </c>
      <c r="J1110" s="102">
        <f t="shared" si="141"/>
        <v>0</v>
      </c>
      <c r="K1110" s="102">
        <f t="shared" si="141"/>
        <v>0</v>
      </c>
      <c r="L1110" s="102">
        <f t="shared" si="141"/>
        <v>0</v>
      </c>
      <c r="M1110" s="102">
        <f t="shared" si="141"/>
        <v>0</v>
      </c>
      <c r="N1110" s="102">
        <f t="shared" si="141"/>
        <v>0</v>
      </c>
      <c r="O1110" s="102">
        <f t="shared" si="141"/>
        <v>0</v>
      </c>
      <c r="P1110" s="102">
        <f t="shared" si="141"/>
        <v>0</v>
      </c>
      <c r="Q1110" s="102">
        <f t="shared" si="141"/>
        <v>0</v>
      </c>
      <c r="R1110" s="4"/>
      <c r="S1110" s="7"/>
      <c r="T1110" s="7"/>
      <c r="U1110" s="7"/>
      <c r="V1110" s="7"/>
      <c r="W1110" s="7"/>
      <c r="X1110" s="7"/>
      <c r="Y1110" s="7"/>
      <c r="Z1110" s="7"/>
      <c r="AA1110" s="249"/>
    </row>
    <row r="1111" spans="1:27" ht="12" customHeight="1" outlineLevel="1">
      <c r="A1111" s="4"/>
      <c r="B1111" s="4"/>
      <c r="C1111" s="4"/>
      <c r="D1111" s="217">
        <f>Asset28</f>
        <v>0</v>
      </c>
      <c r="E1111" s="4"/>
      <c r="F1111" s="4"/>
      <c r="G1111" s="181">
        <f t="shared" si="114"/>
        <v>0</v>
      </c>
      <c r="H1111" s="102">
        <f>H$479*H$7</f>
        <v>0</v>
      </c>
      <c r="I1111" s="102">
        <f t="shared" ref="I1111:Q1111" si="142">I$479*I$7</f>
        <v>0</v>
      </c>
      <c r="J1111" s="102">
        <f t="shared" si="142"/>
        <v>0</v>
      </c>
      <c r="K1111" s="102">
        <f t="shared" si="142"/>
        <v>0</v>
      </c>
      <c r="L1111" s="102">
        <f t="shared" si="142"/>
        <v>0</v>
      </c>
      <c r="M1111" s="102">
        <f t="shared" si="142"/>
        <v>0</v>
      </c>
      <c r="N1111" s="102">
        <f t="shared" si="142"/>
        <v>0</v>
      </c>
      <c r="O1111" s="102">
        <f t="shared" si="142"/>
        <v>0</v>
      </c>
      <c r="P1111" s="102">
        <f t="shared" si="142"/>
        <v>0</v>
      </c>
      <c r="Q1111" s="102">
        <f t="shared" si="142"/>
        <v>0</v>
      </c>
      <c r="R1111" s="4"/>
      <c r="S1111" s="7"/>
      <c r="T1111" s="7"/>
      <c r="U1111" s="7"/>
      <c r="V1111" s="7"/>
      <c r="W1111" s="7"/>
      <c r="X1111" s="7"/>
      <c r="Y1111" s="7"/>
      <c r="Z1111" s="7"/>
      <c r="AA1111" s="249"/>
    </row>
    <row r="1112" spans="1:27" ht="12" customHeight="1" outlineLevel="1">
      <c r="A1112" s="4"/>
      <c r="B1112" s="4"/>
      <c r="C1112" s="4"/>
      <c r="D1112" s="217">
        <f>Asset29</f>
        <v>0</v>
      </c>
      <c r="E1112" s="4"/>
      <c r="F1112" s="4"/>
      <c r="G1112" s="181">
        <f t="shared" si="114"/>
        <v>0</v>
      </c>
      <c r="H1112" s="102">
        <f>H$492*H$7</f>
        <v>0</v>
      </c>
      <c r="I1112" s="102">
        <f t="shared" ref="I1112:Q1112" si="143">I$492*I$7</f>
        <v>0</v>
      </c>
      <c r="J1112" s="102">
        <f t="shared" si="143"/>
        <v>0</v>
      </c>
      <c r="K1112" s="102">
        <f t="shared" si="143"/>
        <v>0</v>
      </c>
      <c r="L1112" s="102">
        <f t="shared" si="143"/>
        <v>0</v>
      </c>
      <c r="M1112" s="102">
        <f t="shared" si="143"/>
        <v>0</v>
      </c>
      <c r="N1112" s="102">
        <f t="shared" si="143"/>
        <v>0</v>
      </c>
      <c r="O1112" s="102">
        <f t="shared" si="143"/>
        <v>0</v>
      </c>
      <c r="P1112" s="102">
        <f t="shared" si="143"/>
        <v>0</v>
      </c>
      <c r="Q1112" s="102">
        <f t="shared" si="143"/>
        <v>0</v>
      </c>
      <c r="R1112" s="4"/>
      <c r="S1112" s="7"/>
      <c r="T1112" s="7"/>
      <c r="U1112" s="7"/>
      <c r="V1112" s="7"/>
      <c r="W1112" s="7"/>
      <c r="X1112" s="7"/>
      <c r="Y1112" s="7"/>
      <c r="Z1112" s="7"/>
      <c r="AA1112" s="249"/>
    </row>
    <row r="1113" spans="1:27" ht="12" customHeight="1" outlineLevel="1">
      <c r="A1113" s="4"/>
      <c r="B1113" s="4"/>
      <c r="C1113" s="4"/>
      <c r="D1113" s="217">
        <f>Asset30</f>
        <v>0</v>
      </c>
      <c r="E1113" s="4"/>
      <c r="F1113" s="4"/>
      <c r="G1113" s="181">
        <f t="shared" si="114"/>
        <v>0</v>
      </c>
      <c r="H1113" s="102">
        <f>H$505*H$7</f>
        <v>0</v>
      </c>
      <c r="I1113" s="102">
        <f t="shared" ref="I1113:P1113" si="144">I$505*I$7</f>
        <v>0</v>
      </c>
      <c r="J1113" s="102">
        <f t="shared" si="144"/>
        <v>0</v>
      </c>
      <c r="K1113" s="102">
        <f t="shared" si="144"/>
        <v>0</v>
      </c>
      <c r="L1113" s="102">
        <f t="shared" si="144"/>
        <v>0</v>
      </c>
      <c r="M1113" s="102">
        <f t="shared" si="144"/>
        <v>0</v>
      </c>
      <c r="N1113" s="102">
        <f t="shared" si="144"/>
        <v>0</v>
      </c>
      <c r="O1113" s="102">
        <f t="shared" si="144"/>
        <v>0</v>
      </c>
      <c r="P1113" s="102">
        <f t="shared" si="144"/>
        <v>0</v>
      </c>
      <c r="Q1113" s="102">
        <f>Q$505*Q$7</f>
        <v>0</v>
      </c>
      <c r="R1113" s="4"/>
      <c r="S1113" s="7"/>
      <c r="T1113" s="7"/>
      <c r="U1113" s="7"/>
      <c r="V1113" s="7"/>
      <c r="W1113" s="7"/>
      <c r="X1113" s="7"/>
      <c r="Y1113" s="7"/>
      <c r="Z1113" s="7"/>
      <c r="AA1113" s="249"/>
    </row>
    <row r="1114" spans="1:27" ht="12" customHeight="1" outlineLevel="1">
      <c r="A1114" s="4"/>
      <c r="B1114" s="4"/>
      <c r="C1114" s="4"/>
      <c r="D1114" s="217">
        <f>Asset31</f>
        <v>0</v>
      </c>
      <c r="E1114" s="4"/>
      <c r="F1114" s="4"/>
      <c r="G1114" s="181">
        <f t="shared" si="114"/>
        <v>0</v>
      </c>
      <c r="H1114" s="102">
        <f>H$518*H$7</f>
        <v>0</v>
      </c>
      <c r="I1114" s="102">
        <f t="shared" ref="I1114:Q1114" si="145">I$518*I$7</f>
        <v>0</v>
      </c>
      <c r="J1114" s="102">
        <f t="shared" si="145"/>
        <v>0</v>
      </c>
      <c r="K1114" s="102">
        <f t="shared" si="145"/>
        <v>0</v>
      </c>
      <c r="L1114" s="102">
        <f t="shared" si="145"/>
        <v>0</v>
      </c>
      <c r="M1114" s="102">
        <f t="shared" si="145"/>
        <v>0</v>
      </c>
      <c r="N1114" s="102">
        <f t="shared" si="145"/>
        <v>0</v>
      </c>
      <c r="O1114" s="102">
        <f t="shared" si="145"/>
        <v>0</v>
      </c>
      <c r="P1114" s="102">
        <f t="shared" si="145"/>
        <v>0</v>
      </c>
      <c r="Q1114" s="102">
        <f t="shared" si="145"/>
        <v>0</v>
      </c>
      <c r="R1114" s="4"/>
      <c r="S1114" s="7"/>
      <c r="T1114" s="7"/>
      <c r="U1114" s="7"/>
      <c r="V1114" s="7"/>
      <c r="W1114" s="7"/>
      <c r="X1114" s="7"/>
      <c r="Y1114" s="7"/>
      <c r="Z1114" s="7"/>
      <c r="AA1114" s="249"/>
    </row>
    <row r="1115" spans="1:27" ht="12" customHeight="1" outlineLevel="1">
      <c r="A1115" s="4"/>
      <c r="B1115" s="4"/>
      <c r="C1115" s="4"/>
      <c r="D1115" s="217">
        <f>Asset32</f>
        <v>0</v>
      </c>
      <c r="E1115" s="4"/>
      <c r="F1115" s="4"/>
      <c r="G1115" s="181">
        <f t="shared" si="114"/>
        <v>0</v>
      </c>
      <c r="H1115" s="102">
        <f>H$531*H$7</f>
        <v>0</v>
      </c>
      <c r="I1115" s="102">
        <f t="shared" ref="I1115:Q1115" si="146">I$531*I$7</f>
        <v>0</v>
      </c>
      <c r="J1115" s="102">
        <f t="shared" si="146"/>
        <v>0</v>
      </c>
      <c r="K1115" s="102">
        <f t="shared" si="146"/>
        <v>0</v>
      </c>
      <c r="L1115" s="102">
        <f t="shared" si="146"/>
        <v>0</v>
      </c>
      <c r="M1115" s="102">
        <f t="shared" si="146"/>
        <v>0</v>
      </c>
      <c r="N1115" s="102">
        <f t="shared" si="146"/>
        <v>0</v>
      </c>
      <c r="O1115" s="102">
        <f t="shared" si="146"/>
        <v>0</v>
      </c>
      <c r="P1115" s="102">
        <f t="shared" si="146"/>
        <v>0</v>
      </c>
      <c r="Q1115" s="102">
        <f t="shared" si="146"/>
        <v>0</v>
      </c>
      <c r="R1115" s="4"/>
      <c r="S1115" s="7"/>
      <c r="T1115" s="7"/>
      <c r="U1115" s="7"/>
      <c r="V1115" s="7"/>
      <c r="W1115" s="7"/>
      <c r="X1115" s="7"/>
      <c r="Y1115" s="7"/>
      <c r="Z1115" s="7"/>
      <c r="AA1115" s="249"/>
    </row>
    <row r="1116" spans="1:27" ht="12" customHeight="1" outlineLevel="1">
      <c r="A1116" s="4"/>
      <c r="B1116" s="4"/>
      <c r="C1116" s="4"/>
      <c r="D1116" s="217">
        <f>Asset33</f>
        <v>0</v>
      </c>
      <c r="E1116" s="4"/>
      <c r="F1116" s="4"/>
      <c r="G1116" s="181">
        <f t="shared" si="114"/>
        <v>0</v>
      </c>
      <c r="H1116" s="102">
        <f>H$544*H$7</f>
        <v>0</v>
      </c>
      <c r="I1116" s="102">
        <f t="shared" ref="I1116:Q1116" si="147">I$544*I$7</f>
        <v>0</v>
      </c>
      <c r="J1116" s="102">
        <f t="shared" si="147"/>
        <v>0</v>
      </c>
      <c r="K1116" s="102">
        <f t="shared" si="147"/>
        <v>0</v>
      </c>
      <c r="L1116" s="102">
        <f t="shared" si="147"/>
        <v>0</v>
      </c>
      <c r="M1116" s="102">
        <f t="shared" si="147"/>
        <v>0</v>
      </c>
      <c r="N1116" s="102">
        <f t="shared" si="147"/>
        <v>0</v>
      </c>
      <c r="O1116" s="102">
        <f t="shared" si="147"/>
        <v>0</v>
      </c>
      <c r="P1116" s="102">
        <f t="shared" si="147"/>
        <v>0</v>
      </c>
      <c r="Q1116" s="102">
        <f t="shared" si="147"/>
        <v>0</v>
      </c>
      <c r="R1116" s="4"/>
      <c r="S1116" s="7"/>
      <c r="T1116" s="7"/>
      <c r="U1116" s="7"/>
      <c r="V1116" s="7"/>
      <c r="W1116" s="7"/>
      <c r="X1116" s="7"/>
      <c r="Y1116" s="7"/>
      <c r="Z1116" s="7"/>
      <c r="AA1116" s="249"/>
    </row>
    <row r="1117" spans="1:27" ht="12" customHeight="1" outlineLevel="1">
      <c r="A1117" s="4"/>
      <c r="B1117" s="4"/>
      <c r="C1117" s="4"/>
      <c r="D1117" s="217">
        <f>Asset34</f>
        <v>0</v>
      </c>
      <c r="E1117" s="4"/>
      <c r="F1117" s="4"/>
      <c r="G1117" s="181">
        <f t="shared" si="114"/>
        <v>0</v>
      </c>
      <c r="H1117" s="102">
        <f>H$557*H$7</f>
        <v>0</v>
      </c>
      <c r="I1117" s="102">
        <f t="shared" ref="I1117:Q1117" si="148">I$557*I$7</f>
        <v>0</v>
      </c>
      <c r="J1117" s="102">
        <f t="shared" si="148"/>
        <v>0</v>
      </c>
      <c r="K1117" s="102">
        <f t="shared" si="148"/>
        <v>0</v>
      </c>
      <c r="L1117" s="102">
        <f t="shared" si="148"/>
        <v>0</v>
      </c>
      <c r="M1117" s="102">
        <f t="shared" si="148"/>
        <v>0</v>
      </c>
      <c r="N1117" s="102">
        <f t="shared" si="148"/>
        <v>0</v>
      </c>
      <c r="O1117" s="102">
        <f t="shared" si="148"/>
        <v>0</v>
      </c>
      <c r="P1117" s="102">
        <f t="shared" si="148"/>
        <v>0</v>
      </c>
      <c r="Q1117" s="102">
        <f t="shared" si="148"/>
        <v>0</v>
      </c>
      <c r="R1117" s="4"/>
      <c r="S1117" s="7"/>
      <c r="T1117" s="7"/>
      <c r="U1117" s="7"/>
      <c r="V1117" s="7"/>
      <c r="W1117" s="7"/>
      <c r="X1117" s="7"/>
      <c r="Y1117" s="7"/>
      <c r="Z1117" s="7"/>
      <c r="AA1117" s="249"/>
    </row>
    <row r="1118" spans="1:27" ht="12" customHeight="1" outlineLevel="1">
      <c r="A1118" s="4"/>
      <c r="B1118" s="4"/>
      <c r="C1118" s="4"/>
      <c r="D1118" s="217">
        <f>Asset35</f>
        <v>0</v>
      </c>
      <c r="E1118" s="4"/>
      <c r="F1118" s="4"/>
      <c r="G1118" s="181">
        <f t="shared" si="114"/>
        <v>0</v>
      </c>
      <c r="H1118" s="102">
        <f>H$570*H$7</f>
        <v>0</v>
      </c>
      <c r="I1118" s="102">
        <f t="shared" ref="I1118:Q1118" si="149">I$570*I$7</f>
        <v>0</v>
      </c>
      <c r="J1118" s="102">
        <f t="shared" si="149"/>
        <v>0</v>
      </c>
      <c r="K1118" s="102">
        <f t="shared" si="149"/>
        <v>0</v>
      </c>
      <c r="L1118" s="102">
        <f t="shared" si="149"/>
        <v>0</v>
      </c>
      <c r="M1118" s="102">
        <f t="shared" si="149"/>
        <v>0</v>
      </c>
      <c r="N1118" s="102">
        <f t="shared" si="149"/>
        <v>0</v>
      </c>
      <c r="O1118" s="102">
        <f t="shared" si="149"/>
        <v>0</v>
      </c>
      <c r="P1118" s="102">
        <f t="shared" si="149"/>
        <v>0</v>
      </c>
      <c r="Q1118" s="102">
        <f t="shared" si="149"/>
        <v>0</v>
      </c>
      <c r="R1118" s="4"/>
      <c r="S1118" s="7"/>
      <c r="T1118" s="7"/>
      <c r="U1118" s="7"/>
      <c r="V1118" s="7"/>
      <c r="W1118" s="7"/>
      <c r="X1118" s="7"/>
      <c r="Y1118" s="7"/>
      <c r="Z1118" s="7"/>
      <c r="AA1118" s="249"/>
    </row>
    <row r="1119" spans="1:27" ht="12" customHeight="1" outlineLevel="1">
      <c r="A1119" s="4"/>
      <c r="B1119" s="4"/>
      <c r="C1119" s="4"/>
      <c r="D1119" s="217">
        <f>Asset36</f>
        <v>0</v>
      </c>
      <c r="E1119" s="4"/>
      <c r="F1119" s="4"/>
      <c r="G1119" s="181">
        <f t="shared" si="114"/>
        <v>0</v>
      </c>
      <c r="H1119" s="102">
        <f>H$583*H$7</f>
        <v>0</v>
      </c>
      <c r="I1119" s="102">
        <f t="shared" ref="I1119:Q1119" si="150">I$583*I$7</f>
        <v>0</v>
      </c>
      <c r="J1119" s="102">
        <f t="shared" si="150"/>
        <v>0</v>
      </c>
      <c r="K1119" s="102">
        <f t="shared" si="150"/>
        <v>0</v>
      </c>
      <c r="L1119" s="102">
        <f t="shared" si="150"/>
        <v>0</v>
      </c>
      <c r="M1119" s="102">
        <f t="shared" si="150"/>
        <v>0</v>
      </c>
      <c r="N1119" s="102">
        <f t="shared" si="150"/>
        <v>0</v>
      </c>
      <c r="O1119" s="102">
        <f t="shared" si="150"/>
        <v>0</v>
      </c>
      <c r="P1119" s="102">
        <f t="shared" si="150"/>
        <v>0</v>
      </c>
      <c r="Q1119" s="102">
        <f t="shared" si="150"/>
        <v>0</v>
      </c>
      <c r="R1119" s="4"/>
      <c r="S1119" s="7"/>
      <c r="T1119" s="7"/>
      <c r="U1119" s="7"/>
      <c r="V1119" s="7"/>
      <c r="W1119" s="7"/>
      <c r="X1119" s="7"/>
      <c r="Y1119" s="7"/>
      <c r="Z1119" s="7"/>
      <c r="AA1119" s="249"/>
    </row>
    <row r="1120" spans="1:27" ht="12" customHeight="1" outlineLevel="1">
      <c r="A1120" s="4"/>
      <c r="B1120" s="4"/>
      <c r="C1120" s="4"/>
      <c r="D1120" s="217">
        <f>Asset37</f>
        <v>0</v>
      </c>
      <c r="E1120" s="4"/>
      <c r="F1120" s="4"/>
      <c r="G1120" s="181">
        <f t="shared" si="114"/>
        <v>0</v>
      </c>
      <c r="H1120" s="102">
        <f>H$596*H$7</f>
        <v>0</v>
      </c>
      <c r="I1120" s="102">
        <f t="shared" ref="I1120:Q1120" si="151">I$596*I$7</f>
        <v>0</v>
      </c>
      <c r="J1120" s="102">
        <f t="shared" si="151"/>
        <v>0</v>
      </c>
      <c r="K1120" s="102">
        <f t="shared" si="151"/>
        <v>0</v>
      </c>
      <c r="L1120" s="102">
        <f t="shared" si="151"/>
        <v>0</v>
      </c>
      <c r="M1120" s="102">
        <f t="shared" si="151"/>
        <v>0</v>
      </c>
      <c r="N1120" s="102">
        <f t="shared" si="151"/>
        <v>0</v>
      </c>
      <c r="O1120" s="102">
        <f t="shared" si="151"/>
        <v>0</v>
      </c>
      <c r="P1120" s="102">
        <f t="shared" si="151"/>
        <v>0</v>
      </c>
      <c r="Q1120" s="102">
        <f t="shared" si="151"/>
        <v>0</v>
      </c>
      <c r="R1120" s="4"/>
      <c r="S1120" s="7"/>
      <c r="T1120" s="7"/>
      <c r="U1120" s="7"/>
      <c r="V1120" s="7"/>
      <c r="W1120" s="7"/>
      <c r="X1120" s="7"/>
      <c r="Y1120" s="7"/>
      <c r="Z1120" s="7"/>
      <c r="AA1120" s="249"/>
    </row>
    <row r="1121" spans="1:27" ht="12" customHeight="1" outlineLevel="1">
      <c r="A1121" s="4"/>
      <c r="B1121" s="4"/>
      <c r="C1121" s="4"/>
      <c r="D1121" s="217">
        <f>Asset38</f>
        <v>0</v>
      </c>
      <c r="E1121" s="4"/>
      <c r="F1121" s="4"/>
      <c r="G1121" s="181">
        <f t="shared" si="114"/>
        <v>0</v>
      </c>
      <c r="H1121" s="102">
        <f>H$609*H$7</f>
        <v>0</v>
      </c>
      <c r="I1121" s="102">
        <f t="shared" ref="I1121:Q1121" si="152">I$609*I$7</f>
        <v>0</v>
      </c>
      <c r="J1121" s="102">
        <f t="shared" si="152"/>
        <v>0</v>
      </c>
      <c r="K1121" s="102">
        <f t="shared" si="152"/>
        <v>0</v>
      </c>
      <c r="L1121" s="102">
        <f t="shared" si="152"/>
        <v>0</v>
      </c>
      <c r="M1121" s="102">
        <f t="shared" si="152"/>
        <v>0</v>
      </c>
      <c r="N1121" s="102">
        <f t="shared" si="152"/>
        <v>0</v>
      </c>
      <c r="O1121" s="102">
        <f t="shared" si="152"/>
        <v>0</v>
      </c>
      <c r="P1121" s="102">
        <f t="shared" si="152"/>
        <v>0</v>
      </c>
      <c r="Q1121" s="102">
        <f t="shared" si="152"/>
        <v>0</v>
      </c>
      <c r="R1121" s="4"/>
      <c r="S1121" s="7"/>
      <c r="T1121" s="7"/>
      <c r="U1121" s="7"/>
      <c r="V1121" s="7"/>
      <c r="W1121" s="7"/>
      <c r="X1121" s="7"/>
      <c r="Y1121" s="7"/>
      <c r="Z1121" s="7"/>
      <c r="AA1121" s="249"/>
    </row>
    <row r="1122" spans="1:27" ht="12" customHeight="1" outlineLevel="1">
      <c r="A1122" s="4"/>
      <c r="B1122" s="4"/>
      <c r="C1122" s="4"/>
      <c r="D1122" s="217">
        <f>Asset39</f>
        <v>0</v>
      </c>
      <c r="E1122" s="4"/>
      <c r="F1122" s="4"/>
      <c r="G1122" s="181">
        <f t="shared" si="114"/>
        <v>0</v>
      </c>
      <c r="H1122" s="102">
        <f>H$622*H$7</f>
        <v>0</v>
      </c>
      <c r="I1122" s="102">
        <f t="shared" ref="I1122:Q1122" si="153">I$622*I$7</f>
        <v>0</v>
      </c>
      <c r="J1122" s="102">
        <f t="shared" si="153"/>
        <v>0</v>
      </c>
      <c r="K1122" s="102">
        <f t="shared" si="153"/>
        <v>0</v>
      </c>
      <c r="L1122" s="102">
        <f t="shared" si="153"/>
        <v>0</v>
      </c>
      <c r="M1122" s="102">
        <f t="shared" si="153"/>
        <v>0</v>
      </c>
      <c r="N1122" s="102">
        <f t="shared" si="153"/>
        <v>0</v>
      </c>
      <c r="O1122" s="102">
        <f t="shared" si="153"/>
        <v>0</v>
      </c>
      <c r="P1122" s="102">
        <f t="shared" si="153"/>
        <v>0</v>
      </c>
      <c r="Q1122" s="102">
        <f t="shared" si="153"/>
        <v>0</v>
      </c>
      <c r="R1122" s="4"/>
      <c r="S1122" s="7"/>
      <c r="T1122" s="7"/>
      <c r="U1122" s="7"/>
      <c r="V1122" s="7"/>
      <c r="W1122" s="7"/>
      <c r="X1122" s="7"/>
      <c r="Y1122" s="7"/>
      <c r="Z1122" s="7"/>
      <c r="AA1122" s="249"/>
    </row>
    <row r="1123" spans="1:27" ht="12" customHeight="1" outlineLevel="1">
      <c r="A1123" s="4"/>
      <c r="B1123" s="4"/>
      <c r="C1123" s="4"/>
      <c r="D1123" s="217">
        <f>Asset40</f>
        <v>0</v>
      </c>
      <c r="E1123" s="4"/>
      <c r="F1123" s="4"/>
      <c r="G1123" s="181">
        <f t="shared" si="114"/>
        <v>0</v>
      </c>
      <c r="H1123" s="102">
        <f>H$635*H$7</f>
        <v>0</v>
      </c>
      <c r="I1123" s="102">
        <f t="shared" ref="I1123:Q1123" si="154">I$635*I$7</f>
        <v>0</v>
      </c>
      <c r="J1123" s="102">
        <f t="shared" si="154"/>
        <v>0</v>
      </c>
      <c r="K1123" s="102">
        <f t="shared" si="154"/>
        <v>0</v>
      </c>
      <c r="L1123" s="102">
        <f t="shared" si="154"/>
        <v>0</v>
      </c>
      <c r="M1123" s="102">
        <f t="shared" si="154"/>
        <v>0</v>
      </c>
      <c r="N1123" s="102">
        <f t="shared" si="154"/>
        <v>0</v>
      </c>
      <c r="O1123" s="102">
        <f t="shared" si="154"/>
        <v>0</v>
      </c>
      <c r="P1123" s="102">
        <f t="shared" si="154"/>
        <v>0</v>
      </c>
      <c r="Q1123" s="102">
        <f t="shared" si="154"/>
        <v>0</v>
      </c>
      <c r="R1123" s="4"/>
      <c r="S1123" s="7"/>
      <c r="T1123" s="7"/>
      <c r="U1123" s="7"/>
      <c r="V1123" s="7"/>
      <c r="W1123" s="7"/>
      <c r="X1123" s="7"/>
      <c r="Y1123" s="7"/>
      <c r="Z1123" s="7"/>
      <c r="AA1123" s="249"/>
    </row>
    <row r="1124" spans="1:27" ht="12" customHeight="1" outlineLevel="1">
      <c r="A1124" s="4"/>
      <c r="B1124" s="4"/>
      <c r="C1124" s="4"/>
      <c r="D1124" s="217">
        <f>Asset41</f>
        <v>0</v>
      </c>
      <c r="E1124" s="4"/>
      <c r="F1124" s="4"/>
      <c r="G1124" s="181">
        <f t="shared" si="114"/>
        <v>0</v>
      </c>
      <c r="H1124" s="102">
        <f>H$648*H$7</f>
        <v>0</v>
      </c>
      <c r="I1124" s="102">
        <f t="shared" ref="I1124:Q1124" si="155">I$648*I$7</f>
        <v>0</v>
      </c>
      <c r="J1124" s="102">
        <f t="shared" si="155"/>
        <v>0</v>
      </c>
      <c r="K1124" s="102">
        <f t="shared" si="155"/>
        <v>0</v>
      </c>
      <c r="L1124" s="102">
        <f t="shared" si="155"/>
        <v>0</v>
      </c>
      <c r="M1124" s="102">
        <f t="shared" si="155"/>
        <v>0</v>
      </c>
      <c r="N1124" s="102">
        <f t="shared" si="155"/>
        <v>0</v>
      </c>
      <c r="O1124" s="102">
        <f t="shared" si="155"/>
        <v>0</v>
      </c>
      <c r="P1124" s="102">
        <f t="shared" si="155"/>
        <v>0</v>
      </c>
      <c r="Q1124" s="102">
        <f t="shared" si="155"/>
        <v>0</v>
      </c>
      <c r="R1124" s="4"/>
      <c r="S1124" s="7"/>
      <c r="T1124" s="7"/>
      <c r="U1124" s="7"/>
      <c r="V1124" s="7"/>
      <c r="W1124" s="7"/>
      <c r="X1124" s="7"/>
      <c r="Y1124" s="7"/>
      <c r="Z1124" s="7"/>
      <c r="AA1124" s="249"/>
    </row>
    <row r="1125" spans="1:27" ht="12" customHeight="1" outlineLevel="1">
      <c r="A1125" s="4"/>
      <c r="B1125" s="4"/>
      <c r="C1125" s="4"/>
      <c r="D1125" s="217">
        <f>Asset42</f>
        <v>0</v>
      </c>
      <c r="E1125" s="4"/>
      <c r="F1125" s="4"/>
      <c r="G1125" s="181">
        <f t="shared" si="114"/>
        <v>0</v>
      </c>
      <c r="H1125" s="102">
        <f>H$661*H$7</f>
        <v>0</v>
      </c>
      <c r="I1125" s="102">
        <f t="shared" ref="I1125:Q1125" si="156">I$661*I$7</f>
        <v>0</v>
      </c>
      <c r="J1125" s="102">
        <f t="shared" si="156"/>
        <v>0</v>
      </c>
      <c r="K1125" s="102">
        <f t="shared" si="156"/>
        <v>0</v>
      </c>
      <c r="L1125" s="102">
        <f t="shared" si="156"/>
        <v>0</v>
      </c>
      <c r="M1125" s="102">
        <f t="shared" si="156"/>
        <v>0</v>
      </c>
      <c r="N1125" s="102">
        <f t="shared" si="156"/>
        <v>0</v>
      </c>
      <c r="O1125" s="102">
        <f t="shared" si="156"/>
        <v>0</v>
      </c>
      <c r="P1125" s="102">
        <f t="shared" si="156"/>
        <v>0</v>
      </c>
      <c r="Q1125" s="102">
        <f t="shared" si="156"/>
        <v>0</v>
      </c>
      <c r="R1125" s="4"/>
      <c r="S1125" s="7"/>
      <c r="T1125" s="7"/>
      <c r="U1125" s="7"/>
      <c r="V1125" s="7"/>
      <c r="W1125" s="7"/>
      <c r="X1125" s="7"/>
      <c r="Y1125" s="7"/>
      <c r="Z1125" s="7"/>
      <c r="AA1125" s="249"/>
    </row>
    <row r="1126" spans="1:27" ht="12" customHeight="1" outlineLevel="1">
      <c r="A1126" s="4"/>
      <c r="B1126" s="4"/>
      <c r="C1126" s="4"/>
      <c r="D1126" s="217">
        <f>Asset43</f>
        <v>0</v>
      </c>
      <c r="E1126" s="4"/>
      <c r="F1126" s="4"/>
      <c r="G1126" s="181">
        <f t="shared" si="114"/>
        <v>0</v>
      </c>
      <c r="H1126" s="102">
        <f>H$674*H$7</f>
        <v>0</v>
      </c>
      <c r="I1126" s="102">
        <f t="shared" ref="I1126:Q1126" si="157">I$674*I$7</f>
        <v>0</v>
      </c>
      <c r="J1126" s="102">
        <f t="shared" si="157"/>
        <v>0</v>
      </c>
      <c r="K1126" s="102">
        <f t="shared" si="157"/>
        <v>0</v>
      </c>
      <c r="L1126" s="102">
        <f t="shared" si="157"/>
        <v>0</v>
      </c>
      <c r="M1126" s="102">
        <f t="shared" si="157"/>
        <v>0</v>
      </c>
      <c r="N1126" s="102">
        <f t="shared" si="157"/>
        <v>0</v>
      </c>
      <c r="O1126" s="102">
        <f t="shared" si="157"/>
        <v>0</v>
      </c>
      <c r="P1126" s="102">
        <f t="shared" si="157"/>
        <v>0</v>
      </c>
      <c r="Q1126" s="102">
        <f t="shared" si="157"/>
        <v>0</v>
      </c>
      <c r="R1126" s="4"/>
      <c r="S1126" s="7"/>
      <c r="T1126" s="7"/>
      <c r="U1126" s="7"/>
      <c r="V1126" s="7"/>
      <c r="W1126" s="7"/>
      <c r="X1126" s="7"/>
      <c r="Y1126" s="7"/>
      <c r="Z1126" s="7"/>
      <c r="AA1126" s="249"/>
    </row>
    <row r="1127" spans="1:27" ht="12" customHeight="1" outlineLevel="1">
      <c r="A1127" s="4"/>
      <c r="B1127" s="4"/>
      <c r="C1127" s="4"/>
      <c r="D1127" s="217">
        <f>Asset44</f>
        <v>0</v>
      </c>
      <c r="E1127" s="4"/>
      <c r="F1127" s="4"/>
      <c r="G1127" s="181">
        <f t="shared" si="114"/>
        <v>0</v>
      </c>
      <c r="H1127" s="102">
        <f>H$687*H$7</f>
        <v>0</v>
      </c>
      <c r="I1127" s="102">
        <f t="shared" ref="I1127:Q1127" si="158">I$687*I$7</f>
        <v>0</v>
      </c>
      <c r="J1127" s="102">
        <f t="shared" si="158"/>
        <v>0</v>
      </c>
      <c r="K1127" s="102">
        <f t="shared" si="158"/>
        <v>0</v>
      </c>
      <c r="L1127" s="102">
        <f t="shared" si="158"/>
        <v>0</v>
      </c>
      <c r="M1127" s="102">
        <f t="shared" si="158"/>
        <v>0</v>
      </c>
      <c r="N1127" s="102">
        <f t="shared" si="158"/>
        <v>0</v>
      </c>
      <c r="O1127" s="102">
        <f t="shared" si="158"/>
        <v>0</v>
      </c>
      <c r="P1127" s="102">
        <f t="shared" si="158"/>
        <v>0</v>
      </c>
      <c r="Q1127" s="102">
        <f t="shared" si="158"/>
        <v>0</v>
      </c>
      <c r="R1127" s="4"/>
      <c r="S1127" s="7"/>
      <c r="T1127" s="7"/>
      <c r="U1127" s="7"/>
      <c r="V1127" s="7"/>
      <c r="W1127" s="7"/>
      <c r="X1127" s="7"/>
      <c r="Y1127" s="7"/>
      <c r="Z1127" s="7"/>
      <c r="AA1127" s="249"/>
    </row>
    <row r="1128" spans="1:27" ht="12" customHeight="1" outlineLevel="1">
      <c r="A1128" s="4"/>
      <c r="B1128" s="4"/>
      <c r="C1128" s="4"/>
      <c r="D1128" s="217">
        <f>Asset45</f>
        <v>0</v>
      </c>
      <c r="E1128" s="4"/>
      <c r="F1128" s="4"/>
      <c r="G1128" s="181">
        <f t="shared" si="114"/>
        <v>0</v>
      </c>
      <c r="H1128" s="102">
        <f>H$700*H$7</f>
        <v>0</v>
      </c>
      <c r="I1128" s="102">
        <f t="shared" ref="I1128:Q1128" si="159">I$700*I$7</f>
        <v>0</v>
      </c>
      <c r="J1128" s="102">
        <f t="shared" si="159"/>
        <v>0</v>
      </c>
      <c r="K1128" s="102">
        <f t="shared" si="159"/>
        <v>0</v>
      </c>
      <c r="L1128" s="102">
        <f t="shared" si="159"/>
        <v>0</v>
      </c>
      <c r="M1128" s="102">
        <f t="shared" si="159"/>
        <v>0</v>
      </c>
      <c r="N1128" s="102">
        <f t="shared" si="159"/>
        <v>0</v>
      </c>
      <c r="O1128" s="102">
        <f t="shared" si="159"/>
        <v>0</v>
      </c>
      <c r="P1128" s="102">
        <f t="shared" si="159"/>
        <v>0</v>
      </c>
      <c r="Q1128" s="102">
        <f t="shared" si="159"/>
        <v>0</v>
      </c>
      <c r="R1128" s="4"/>
      <c r="S1128" s="7"/>
      <c r="T1128" s="7"/>
      <c r="U1128" s="7"/>
      <c r="V1128" s="7"/>
      <c r="W1128" s="7"/>
      <c r="X1128" s="7"/>
      <c r="Y1128" s="7"/>
      <c r="Z1128" s="7"/>
      <c r="AA1128" s="249"/>
    </row>
    <row r="1129" spans="1:27" ht="12" customHeight="1" outlineLevel="1">
      <c r="A1129" s="4"/>
      <c r="B1129" s="4"/>
      <c r="C1129" s="4"/>
      <c r="D1129" s="217">
        <f>Asset46</f>
        <v>0</v>
      </c>
      <c r="E1129" s="4"/>
      <c r="F1129" s="4"/>
      <c r="G1129" s="181">
        <f t="shared" si="114"/>
        <v>0</v>
      </c>
      <c r="H1129" s="102">
        <f>H$713*H$7</f>
        <v>0</v>
      </c>
      <c r="I1129" s="102">
        <f t="shared" ref="I1129:Q1129" si="160">I$713*I$7</f>
        <v>0</v>
      </c>
      <c r="J1129" s="102">
        <f t="shared" si="160"/>
        <v>0</v>
      </c>
      <c r="K1129" s="102">
        <f t="shared" si="160"/>
        <v>0</v>
      </c>
      <c r="L1129" s="102">
        <f t="shared" si="160"/>
        <v>0</v>
      </c>
      <c r="M1129" s="102">
        <f t="shared" si="160"/>
        <v>0</v>
      </c>
      <c r="N1129" s="102">
        <f t="shared" si="160"/>
        <v>0</v>
      </c>
      <c r="O1129" s="102">
        <f t="shared" si="160"/>
        <v>0</v>
      </c>
      <c r="P1129" s="102">
        <f t="shared" si="160"/>
        <v>0</v>
      </c>
      <c r="Q1129" s="102">
        <f t="shared" si="160"/>
        <v>0</v>
      </c>
      <c r="R1129" s="4"/>
      <c r="S1129" s="7"/>
      <c r="T1129" s="7"/>
      <c r="U1129" s="7"/>
      <c r="V1129" s="7"/>
      <c r="W1129" s="7"/>
      <c r="X1129" s="7"/>
      <c r="Y1129" s="7"/>
      <c r="Z1129" s="7"/>
      <c r="AA1129" s="249"/>
    </row>
    <row r="1130" spans="1:27" ht="12" customHeight="1" outlineLevel="1">
      <c r="A1130" s="4"/>
      <c r="B1130" s="4"/>
      <c r="C1130" s="4"/>
      <c r="D1130" s="217">
        <f>Asset47</f>
        <v>0</v>
      </c>
      <c r="E1130" s="4"/>
      <c r="F1130" s="4"/>
      <c r="G1130" s="181">
        <f t="shared" si="114"/>
        <v>0</v>
      </c>
      <c r="H1130" s="102">
        <f>H$726*H$7</f>
        <v>0</v>
      </c>
      <c r="I1130" s="102">
        <f t="shared" ref="I1130:Q1130" si="161">I$726*I$7</f>
        <v>0</v>
      </c>
      <c r="J1130" s="102">
        <f t="shared" si="161"/>
        <v>0</v>
      </c>
      <c r="K1130" s="102">
        <f t="shared" si="161"/>
        <v>0</v>
      </c>
      <c r="L1130" s="102">
        <f t="shared" si="161"/>
        <v>0</v>
      </c>
      <c r="M1130" s="102">
        <f t="shared" si="161"/>
        <v>0</v>
      </c>
      <c r="N1130" s="102">
        <f t="shared" si="161"/>
        <v>0</v>
      </c>
      <c r="O1130" s="102">
        <f t="shared" si="161"/>
        <v>0</v>
      </c>
      <c r="P1130" s="102">
        <f t="shared" si="161"/>
        <v>0</v>
      </c>
      <c r="Q1130" s="102">
        <f t="shared" si="161"/>
        <v>0</v>
      </c>
      <c r="R1130" s="4"/>
      <c r="S1130" s="7"/>
      <c r="T1130" s="7"/>
      <c r="U1130" s="7"/>
      <c r="V1130" s="7"/>
      <c r="W1130" s="7"/>
      <c r="X1130" s="7"/>
      <c r="Y1130" s="7"/>
      <c r="Z1130" s="7"/>
      <c r="AA1130" s="249"/>
    </row>
    <row r="1131" spans="1:27" ht="12" customHeight="1" outlineLevel="1">
      <c r="A1131" s="4"/>
      <c r="B1131" s="4"/>
      <c r="C1131" s="4"/>
      <c r="D1131" s="217">
        <f>Asset48</f>
        <v>0</v>
      </c>
      <c r="E1131" s="4"/>
      <c r="F1131" s="4"/>
      <c r="G1131" s="181">
        <f t="shared" si="114"/>
        <v>0</v>
      </c>
      <c r="H1131" s="102">
        <f>H$739*H$7</f>
        <v>0</v>
      </c>
      <c r="I1131" s="102">
        <f t="shared" ref="I1131:Q1131" si="162">I$739*I$7</f>
        <v>0</v>
      </c>
      <c r="J1131" s="102">
        <f t="shared" si="162"/>
        <v>0</v>
      </c>
      <c r="K1131" s="102">
        <f t="shared" si="162"/>
        <v>0</v>
      </c>
      <c r="L1131" s="102">
        <f t="shared" si="162"/>
        <v>0</v>
      </c>
      <c r="M1131" s="102">
        <f t="shared" si="162"/>
        <v>0</v>
      </c>
      <c r="N1131" s="102">
        <f t="shared" si="162"/>
        <v>0</v>
      </c>
      <c r="O1131" s="102">
        <f t="shared" si="162"/>
        <v>0</v>
      </c>
      <c r="P1131" s="102">
        <f t="shared" si="162"/>
        <v>0</v>
      </c>
      <c r="Q1131" s="102">
        <f t="shared" si="162"/>
        <v>0</v>
      </c>
      <c r="R1131" s="4"/>
      <c r="S1131" s="7"/>
      <c r="T1131" s="7"/>
      <c r="U1131" s="7"/>
      <c r="V1131" s="7"/>
      <c r="W1131" s="7"/>
      <c r="X1131" s="7"/>
      <c r="Y1131" s="7"/>
      <c r="Z1131" s="7"/>
      <c r="AA1131" s="249"/>
    </row>
    <row r="1132" spans="1:27" ht="12" customHeight="1" outlineLevel="1">
      <c r="A1132" s="4"/>
      <c r="B1132" s="4"/>
      <c r="C1132" s="4"/>
      <c r="D1132" s="217">
        <f>Asset49</f>
        <v>0</v>
      </c>
      <c r="E1132" s="4"/>
      <c r="F1132" s="4"/>
      <c r="G1132" s="181">
        <f t="shared" si="114"/>
        <v>0</v>
      </c>
      <c r="H1132" s="102">
        <f>H$752*H$7</f>
        <v>0</v>
      </c>
      <c r="I1132" s="102">
        <f t="shared" ref="I1132:Q1132" si="163">I$752*I$7</f>
        <v>0</v>
      </c>
      <c r="J1132" s="102">
        <f t="shared" si="163"/>
        <v>0</v>
      </c>
      <c r="K1132" s="102">
        <f t="shared" si="163"/>
        <v>0</v>
      </c>
      <c r="L1132" s="102">
        <f t="shared" si="163"/>
        <v>0</v>
      </c>
      <c r="M1132" s="102">
        <f t="shared" si="163"/>
        <v>0</v>
      </c>
      <c r="N1132" s="102">
        <f t="shared" si="163"/>
        <v>0</v>
      </c>
      <c r="O1132" s="102">
        <f t="shared" si="163"/>
        <v>0</v>
      </c>
      <c r="P1132" s="102">
        <f t="shared" si="163"/>
        <v>0</v>
      </c>
      <c r="Q1132" s="102">
        <f t="shared" si="163"/>
        <v>0</v>
      </c>
      <c r="R1132" s="4"/>
      <c r="S1132" s="7"/>
      <c r="T1132" s="7"/>
      <c r="U1132" s="7"/>
      <c r="V1132" s="7"/>
      <c r="W1132" s="7"/>
      <c r="X1132" s="7"/>
      <c r="Y1132" s="7"/>
      <c r="Z1132" s="7"/>
      <c r="AA1132" s="249"/>
    </row>
    <row r="1133" spans="1:27" ht="12" customHeight="1" outlineLevel="1">
      <c r="A1133" s="4"/>
      <c r="B1133" s="4"/>
      <c r="C1133" s="4"/>
      <c r="D1133" s="217" t="str">
        <f>Asset50</f>
        <v>Equity raising costs</v>
      </c>
      <c r="E1133" s="4"/>
      <c r="F1133" s="4"/>
      <c r="G1133" s="181">
        <f t="shared" si="114"/>
        <v>0</v>
      </c>
      <c r="H1133" s="102">
        <f>H$765*H$7</f>
        <v>0</v>
      </c>
      <c r="I1133" s="102">
        <f t="shared" ref="I1133:Q1133" si="164">I$765*I$7</f>
        <v>0</v>
      </c>
      <c r="J1133" s="102">
        <f t="shared" si="164"/>
        <v>0</v>
      </c>
      <c r="K1133" s="102">
        <f t="shared" si="164"/>
        <v>0</v>
      </c>
      <c r="L1133" s="102">
        <f t="shared" si="164"/>
        <v>0</v>
      </c>
      <c r="M1133" s="102">
        <f t="shared" si="164"/>
        <v>0</v>
      </c>
      <c r="N1133" s="102">
        <f t="shared" si="164"/>
        <v>0</v>
      </c>
      <c r="O1133" s="102">
        <f t="shared" si="164"/>
        <v>0</v>
      </c>
      <c r="P1133" s="102">
        <f t="shared" si="164"/>
        <v>0</v>
      </c>
      <c r="Q1133" s="102">
        <f t="shared" si="164"/>
        <v>0</v>
      </c>
      <c r="R1133" s="4"/>
      <c r="S1133" s="7"/>
      <c r="T1133" s="7"/>
      <c r="U1133" s="7"/>
      <c r="V1133" s="7"/>
      <c r="W1133" s="7"/>
      <c r="X1133" s="7"/>
      <c r="Y1133" s="7"/>
      <c r="Z1133" s="7"/>
      <c r="AA1133" s="249"/>
    </row>
    <row r="1134" spans="1:27" ht="12" customHeight="1">
      <c r="A1134" s="4"/>
      <c r="B1134" s="4"/>
      <c r="C1134" s="4"/>
      <c r="D1134" s="4"/>
      <c r="E1134" s="4"/>
      <c r="F1134" s="4"/>
      <c r="G1134" s="189"/>
      <c r="H1134" s="4"/>
      <c r="I1134" s="4"/>
      <c r="J1134" s="4"/>
      <c r="K1134" s="4"/>
      <c r="L1134" s="4"/>
      <c r="M1134" s="4"/>
      <c r="N1134" s="4"/>
      <c r="O1134" s="4"/>
      <c r="P1134" s="4"/>
      <c r="Q1134" s="4"/>
      <c r="R1134" s="4"/>
      <c r="S1134" s="7"/>
      <c r="T1134" s="7"/>
      <c r="U1134" s="7"/>
      <c r="V1134" s="7"/>
      <c r="W1134" s="7"/>
      <c r="X1134" s="7"/>
      <c r="Y1134" s="7"/>
      <c r="Z1134" s="7"/>
      <c r="AA1134" s="249"/>
    </row>
    <row r="1135" spans="1:27" ht="12" customHeight="1">
      <c r="A1135" s="4"/>
      <c r="B1135" s="7"/>
      <c r="C1135" s="81" t="s">
        <v>35</v>
      </c>
      <c r="D1135" s="7"/>
      <c r="E1135" s="7"/>
      <c r="F1135" s="7"/>
      <c r="G1135" s="185">
        <f>SUM(G1136:G1185)</f>
        <v>7.9482440455217906</v>
      </c>
      <c r="H1135" s="109">
        <f t="shared" ref="H1135:P1135" si="165">SUM(H1136:H1185)</f>
        <v>7.9482440455217906</v>
      </c>
      <c r="I1135" s="109">
        <f t="shared" si="165"/>
        <v>16.237784606337417</v>
      </c>
      <c r="J1135" s="109">
        <f t="shared" si="165"/>
        <v>18.523911880647049</v>
      </c>
      <c r="K1135" s="109">
        <f t="shared" si="165"/>
        <v>18.866522869571519</v>
      </c>
      <c r="L1135" s="109">
        <f t="shared" si="165"/>
        <v>18.862746426633095</v>
      </c>
      <c r="M1135" s="109">
        <f>SUM(M1136:M1185)</f>
        <v>0</v>
      </c>
      <c r="N1135" s="109">
        <f t="shared" si="165"/>
        <v>0</v>
      </c>
      <c r="O1135" s="109">
        <f t="shared" si="165"/>
        <v>0</v>
      </c>
      <c r="P1135" s="109">
        <f t="shared" si="165"/>
        <v>0</v>
      </c>
      <c r="Q1135" s="109">
        <f>SUM(Q1136:Q1185)</f>
        <v>0</v>
      </c>
      <c r="R1135" s="4"/>
      <c r="S1135" s="7"/>
      <c r="T1135" s="7"/>
      <c r="U1135" s="7"/>
      <c r="V1135" s="7"/>
      <c r="W1135" s="7"/>
      <c r="X1135" s="7"/>
      <c r="Y1135" s="7"/>
      <c r="Z1135" s="7"/>
      <c r="AA1135" s="249"/>
    </row>
    <row r="1136" spans="1:27" ht="12" hidden="1" customHeight="1" outlineLevel="1">
      <c r="A1136" s="4"/>
      <c r="B1136" s="4"/>
      <c r="C1136" s="4"/>
      <c r="D1136" s="217" t="str">
        <f>Asset1</f>
        <v xml:space="preserve">Pipelines </v>
      </c>
      <c r="E1136" s="4"/>
      <c r="F1136" s="4"/>
      <c r="G1136" s="181">
        <f t="shared" ref="G1136:J1145" si="166">G770*G$6</f>
        <v>5.5416177687460575</v>
      </c>
      <c r="H1136" s="102">
        <f>H770*H$6</f>
        <v>5.5416177687460575</v>
      </c>
      <c r="I1136" s="102">
        <f t="shared" si="166"/>
        <v>11.104026663682577</v>
      </c>
      <c r="J1136" s="102">
        <f t="shared" si="166"/>
        <v>12.143511859961706</v>
      </c>
      <c r="K1136" s="102">
        <f>IF(COUNT($H1136:J1136)&gt;='RFM input'!$AA$7,0,K770*K$6)</f>
        <v>12.434738849622555</v>
      </c>
      <c r="L1136" s="102">
        <f>IF(COUNT($H1136:K1136)&gt;='RFM input'!$AA$7,0,L770*L$6)</f>
        <v>12.538896351523913</v>
      </c>
      <c r="M1136" s="102">
        <f>IF(COUNT($H1136:L1136)&gt;='RFM input'!$AA$7,0,M770*M$6)</f>
        <v>0</v>
      </c>
      <c r="N1136" s="102">
        <f>IF(COUNT($H1136:M1136)&gt;='RFM input'!$AA$7,0,N770*N$6)</f>
        <v>0</v>
      </c>
      <c r="O1136" s="102">
        <f>IF(COUNT($H1136:N1136)&gt;='RFM input'!$AA$7,0,O770*O$6)</f>
        <v>0</v>
      </c>
      <c r="P1136" s="102">
        <f>IF(COUNT($H1136:O1136)&gt;='RFM input'!$AA$7,0,P770*P$6)</f>
        <v>0</v>
      </c>
      <c r="Q1136" s="102">
        <f>IF(COUNT($H1136:P1136)&gt;='RFM input'!$AA$7,0,Q770*Q$6)</f>
        <v>0</v>
      </c>
      <c r="R1136" s="4"/>
      <c r="S1136" s="7"/>
      <c r="T1136" s="7"/>
      <c r="U1136" s="7"/>
      <c r="V1136" s="7"/>
      <c r="W1136" s="7"/>
      <c r="X1136" s="7"/>
      <c r="Y1136" s="7"/>
      <c r="Z1136" s="7"/>
      <c r="AA1136" s="249"/>
    </row>
    <row r="1137" spans="1:27" hidden="1" outlineLevel="1">
      <c r="A1137" s="4"/>
      <c r="B1137" s="4"/>
      <c r="C1137" s="4"/>
      <c r="D1137" s="217" t="str">
        <f>Asset2</f>
        <v xml:space="preserve">Compressors </v>
      </c>
      <c r="E1137" s="4"/>
      <c r="F1137" s="4"/>
      <c r="G1137" s="181">
        <f t="shared" si="166"/>
        <v>1.5251135094179888</v>
      </c>
      <c r="H1137" s="102">
        <f t="shared" si="166"/>
        <v>1.5251135094179888</v>
      </c>
      <c r="I1137" s="102">
        <f t="shared" si="166"/>
        <v>3.1661747674299345</v>
      </c>
      <c r="J1137" s="102">
        <f t="shared" si="166"/>
        <v>4.0947155006296638</v>
      </c>
      <c r="K1137" s="102">
        <f>IF(COUNT($H1137:J1137)&gt;='RFM input'!$AA$7,0,K771*K$6)</f>
        <v>4.0781126235342837</v>
      </c>
      <c r="L1137" s="102">
        <f>IF(COUNT($H1137:K1137)&gt;='RFM input'!$AA$7,0,L771*L$6)</f>
        <v>4.0132230376836189</v>
      </c>
      <c r="M1137" s="102">
        <f>IF(COUNT($H1137:L1137)&gt;='RFM input'!$AA$7,0,M771*M$6)</f>
        <v>0</v>
      </c>
      <c r="N1137" s="102">
        <f>IF(COUNT($H1137:M1137)&gt;='RFM input'!$AA$7,0,N771*N$6)</f>
        <v>0</v>
      </c>
      <c r="O1137" s="102">
        <f>IF(COUNT($H1137:N1137)&gt;='RFM input'!$AA$7,0,O771*O$6)</f>
        <v>0</v>
      </c>
      <c r="P1137" s="102">
        <f>IF(COUNT($H1137:O1137)&gt;='RFM input'!$AA$7,0,P771*P$6)</f>
        <v>0</v>
      </c>
      <c r="Q1137" s="102">
        <f>IF(COUNT($H1137:P1137)&gt;='RFM input'!$AA$7,0,Q771*Q$6)</f>
        <v>0</v>
      </c>
      <c r="R1137" s="22"/>
      <c r="S1137" s="91"/>
      <c r="T1137" s="91"/>
      <c r="U1137" s="91"/>
      <c r="V1137" s="91"/>
      <c r="W1137" s="91"/>
      <c r="X1137" s="91"/>
      <c r="Y1137" s="91"/>
      <c r="Z1137" s="91"/>
      <c r="AA1137" s="249"/>
    </row>
    <row r="1138" spans="1:27" ht="12" hidden="1" customHeight="1" outlineLevel="1">
      <c r="A1138" s="4"/>
      <c r="B1138" s="4"/>
      <c r="C1138" s="4"/>
      <c r="D1138" s="217" t="str">
        <f>Asset3</f>
        <v>City Gates &amp; Field Regulators</v>
      </c>
      <c r="E1138" s="4"/>
      <c r="F1138" s="4"/>
      <c r="G1138" s="181">
        <f t="shared" si="166"/>
        <v>0.56311239910435595</v>
      </c>
      <c r="H1138" s="102">
        <f t="shared" si="166"/>
        <v>0.56311239910435595</v>
      </c>
      <c r="I1138" s="102">
        <f t="shared" si="166"/>
        <v>1.2584005878125657</v>
      </c>
      <c r="J1138" s="102">
        <f t="shared" si="166"/>
        <v>1.4740185202990295</v>
      </c>
      <c r="K1138" s="102">
        <f>IF(COUNT($H1138:J1138)&gt;='RFM input'!$AA$7,0,K772*K$6)</f>
        <v>1.561716053986909</v>
      </c>
      <c r="L1138" s="102">
        <f>IF(COUNT($H1138:K1138)&gt;='RFM input'!$AA$7,0,L772*L$6)</f>
        <v>1.574733288328821</v>
      </c>
      <c r="M1138" s="102">
        <f>IF(COUNT($H1138:L1138)&gt;='RFM input'!$AA$7,0,M772*M$6)</f>
        <v>0</v>
      </c>
      <c r="N1138" s="102">
        <f>IF(COUNT($H1138:M1138)&gt;='RFM input'!$AA$7,0,N772*N$6)</f>
        <v>0</v>
      </c>
      <c r="O1138" s="102">
        <f>IF(COUNT($H1138:N1138)&gt;='RFM input'!$AA$7,0,O772*O$6)</f>
        <v>0</v>
      </c>
      <c r="P1138" s="102">
        <f>IF(COUNT($H1138:O1138)&gt;='RFM input'!$AA$7,0,P772*P$6)</f>
        <v>0</v>
      </c>
      <c r="Q1138" s="102">
        <f>IF(COUNT($H1138:P1138)&gt;='RFM input'!$AA$7,0,Q772*Q$6)</f>
        <v>0</v>
      </c>
      <c r="R1138" s="4"/>
      <c r="S1138" s="7"/>
      <c r="T1138" s="7"/>
      <c r="U1138" s="7"/>
      <c r="V1138" s="7"/>
      <c r="W1138" s="7"/>
      <c r="X1138" s="7"/>
      <c r="Y1138" s="7"/>
      <c r="Z1138" s="7"/>
      <c r="AA1138" s="249"/>
    </row>
    <row r="1139" spans="1:27" ht="12" hidden="1" customHeight="1" outlineLevel="1">
      <c r="A1139" s="4"/>
      <c r="B1139" s="4"/>
      <c r="C1139" s="4"/>
      <c r="D1139" s="217" t="str">
        <f>Asset4</f>
        <v>Odourant Plants</v>
      </c>
      <c r="E1139" s="4"/>
      <c r="F1139" s="4"/>
      <c r="G1139" s="181">
        <f t="shared" si="166"/>
        <v>4.0119857957594497E-3</v>
      </c>
      <c r="H1139" s="102">
        <f t="shared" si="166"/>
        <v>4.0119857957594497E-3</v>
      </c>
      <c r="I1139" s="102">
        <f t="shared" si="166"/>
        <v>7.9425337362245951E-3</v>
      </c>
      <c r="J1139" s="102">
        <f t="shared" si="166"/>
        <v>7.7685352042442136E-3</v>
      </c>
      <c r="K1139" s="102">
        <f>IF(COUNT($H1139:J1139)&gt;='RFM input'!$AA$7,0,K773*K$6)</f>
        <v>7.5808726620796747E-3</v>
      </c>
      <c r="L1139" s="102">
        <f>IF(COUNT($H1139:K1139)&gt;='RFM input'!$AA$7,0,L773*L$6)</f>
        <v>7.3789716583042555E-3</v>
      </c>
      <c r="M1139" s="102">
        <f>IF(COUNT($H1139:L1139)&gt;='RFM input'!$AA$7,0,M773*M$6)</f>
        <v>0</v>
      </c>
      <c r="N1139" s="102">
        <f>IF(COUNT($H1139:M1139)&gt;='RFM input'!$AA$7,0,N773*N$6)</f>
        <v>0</v>
      </c>
      <c r="O1139" s="102">
        <f>IF(COUNT($H1139:N1139)&gt;='RFM input'!$AA$7,0,O773*O$6)</f>
        <v>0</v>
      </c>
      <c r="P1139" s="102">
        <f>IF(COUNT($H1139:O1139)&gt;='RFM input'!$AA$7,0,P773*P$6)</f>
        <v>0</v>
      </c>
      <c r="Q1139" s="102">
        <f>IF(COUNT($H1139:P1139)&gt;='RFM input'!$AA$7,0,Q773*Q$6)</f>
        <v>0</v>
      </c>
      <c r="R1139" s="4"/>
      <c r="S1139" s="7"/>
      <c r="T1139" s="7"/>
      <c r="U1139" s="7"/>
      <c r="V1139" s="7"/>
      <c r="W1139" s="7"/>
      <c r="X1139" s="7"/>
      <c r="Y1139" s="7"/>
      <c r="Z1139" s="7"/>
      <c r="AA1139" s="249"/>
    </row>
    <row r="1140" spans="1:27" ht="12" hidden="1" customHeight="1" outlineLevel="1">
      <c r="A1140" s="4"/>
      <c r="B1140" s="4"/>
      <c r="C1140" s="4"/>
      <c r="D1140" s="217" t="str">
        <f>Asset5</f>
        <v>Gas Quality</v>
      </c>
      <c r="E1140" s="4"/>
      <c r="F1140" s="4"/>
      <c r="G1140" s="181">
        <f t="shared" si="166"/>
        <v>-1.269208500878432E-3</v>
      </c>
      <c r="H1140" s="102">
        <f t="shared" si="166"/>
        <v>-1.269208500878432E-3</v>
      </c>
      <c r="I1140" s="102">
        <f t="shared" si="166"/>
        <v>3.2458444903596681E-3</v>
      </c>
      <c r="J1140" s="102">
        <f t="shared" si="166"/>
        <v>1.2068169241630858E-2</v>
      </c>
      <c r="K1140" s="102">
        <f>IF(COUNT($H1140:J1140)&gt;='RFM input'!$AA$7,0,K774*K$6)</f>
        <v>1.3536374471281976E-2</v>
      </c>
      <c r="L1140" s="102">
        <f>IF(COUNT($H1140:K1140)&gt;='RFM input'!$AA$7,0,L774*L$6)</f>
        <v>1.4794403136958274E-2</v>
      </c>
      <c r="M1140" s="102">
        <f>IF(COUNT($H1140:L1140)&gt;='RFM input'!$AA$7,0,M774*M$6)</f>
        <v>0</v>
      </c>
      <c r="N1140" s="102">
        <f>IF(COUNT($H1140:M1140)&gt;='RFM input'!$AA$7,0,N774*N$6)</f>
        <v>0</v>
      </c>
      <c r="O1140" s="102">
        <f>IF(COUNT($H1140:N1140)&gt;='RFM input'!$AA$7,0,O774*O$6)</f>
        <v>0</v>
      </c>
      <c r="P1140" s="102">
        <f>IF(COUNT($H1140:O1140)&gt;='RFM input'!$AA$7,0,P774*P$6)</f>
        <v>0</v>
      </c>
      <c r="Q1140" s="102">
        <f>IF(COUNT($H1140:P1140)&gt;='RFM input'!$AA$7,0,Q774*Q$6)</f>
        <v>0</v>
      </c>
      <c r="R1140" s="4"/>
      <c r="S1140" s="7"/>
      <c r="T1140" s="7"/>
      <c r="U1140" s="7"/>
      <c r="V1140" s="7"/>
      <c r="W1140" s="7"/>
      <c r="X1140" s="7"/>
      <c r="Y1140" s="7"/>
      <c r="Z1140" s="7"/>
      <c r="AA1140" s="249"/>
    </row>
    <row r="1141" spans="1:27" hidden="1" outlineLevel="1">
      <c r="A1141" s="4"/>
      <c r="B1141" s="4"/>
      <c r="C1141" s="4"/>
      <c r="D1141" s="217" t="str">
        <f>Asset6</f>
        <v xml:space="preserve">Other </v>
      </c>
      <c r="E1141" s="4"/>
      <c r="F1141" s="4"/>
      <c r="G1141" s="181">
        <f t="shared" si="166"/>
        <v>0.15065690628473102</v>
      </c>
      <c r="H1141" s="102">
        <f t="shared" si="166"/>
        <v>0.15065690628473102</v>
      </c>
      <c r="I1141" s="102">
        <f t="shared" si="166"/>
        <v>0.24948061134908839</v>
      </c>
      <c r="J1141" s="102">
        <f t="shared" si="166"/>
        <v>0.189417372013297</v>
      </c>
      <c r="K1141" s="102">
        <f>IF(COUNT($H1141:J1141)&gt;='RFM input'!$AA$7,0,K775*K$6)</f>
        <v>0.15069833211760778</v>
      </c>
      <c r="L1141" s="102">
        <f>IF(COUNT($H1141:K1141)&gt;='RFM input'!$AA$7,0,L775*L$6)</f>
        <v>8.3301289150505053E-2</v>
      </c>
      <c r="M1141" s="102">
        <f>IF(COUNT($H1141:L1141)&gt;='RFM input'!$AA$7,0,M775*M$6)</f>
        <v>0</v>
      </c>
      <c r="N1141" s="102">
        <f>IF(COUNT($H1141:M1141)&gt;='RFM input'!$AA$7,0,N775*N$6)</f>
        <v>0</v>
      </c>
      <c r="O1141" s="102">
        <f>IF(COUNT($H1141:N1141)&gt;='RFM input'!$AA$7,0,O775*O$6)</f>
        <v>0</v>
      </c>
      <c r="P1141" s="102">
        <f>IF(COUNT($H1141:O1141)&gt;='RFM input'!$AA$7,0,P775*P$6)</f>
        <v>0</v>
      </c>
      <c r="Q1141" s="102">
        <f>IF(COUNT($H1141:P1141)&gt;='RFM input'!$AA$7,0,Q775*Q$6)</f>
        <v>0</v>
      </c>
      <c r="R1141" s="4"/>
      <c r="S1141" s="7"/>
      <c r="T1141" s="7"/>
      <c r="U1141" s="7"/>
      <c r="V1141" s="7"/>
      <c r="W1141" s="7"/>
      <c r="X1141" s="7"/>
      <c r="Y1141" s="7"/>
      <c r="Z1141" s="7"/>
      <c r="AA1141" s="249"/>
    </row>
    <row r="1142" spans="1:27" hidden="1" outlineLevel="1">
      <c r="A1142" s="4"/>
      <c r="B1142" s="4"/>
      <c r="C1142" s="4"/>
      <c r="D1142" s="217" t="str">
        <f>Asset7</f>
        <v>General Building</v>
      </c>
      <c r="E1142" s="4"/>
      <c r="F1142" s="4"/>
      <c r="G1142" s="181">
        <f t="shared" si="166"/>
        <v>8.6640618549020401E-2</v>
      </c>
      <c r="H1142" s="102">
        <f t="shared" si="166"/>
        <v>8.6640618549020401E-2</v>
      </c>
      <c r="I1142" s="102">
        <f t="shared" si="166"/>
        <v>0.28983446393403484</v>
      </c>
      <c r="J1142" s="102">
        <f t="shared" si="166"/>
        <v>0.43976581104728107</v>
      </c>
      <c r="K1142" s="102">
        <f>IF(COUNT($H1142:J1142)&gt;='RFM input'!$AA$7,0,K776*K$6)</f>
        <v>0.44656825155144242</v>
      </c>
      <c r="L1142" s="102">
        <f>IF(COUNT($H1142:K1142)&gt;='RFM input'!$AA$7,0,L776*L$6)</f>
        <v>0.45250828573497731</v>
      </c>
      <c r="M1142" s="102">
        <f>IF(COUNT($H1142:L1142)&gt;='RFM input'!$AA$7,0,M776*M$6)</f>
        <v>0</v>
      </c>
      <c r="N1142" s="102">
        <f>IF(COUNT($H1142:M1142)&gt;='RFM input'!$AA$7,0,N776*N$6)</f>
        <v>0</v>
      </c>
      <c r="O1142" s="102">
        <f>IF(COUNT($H1142:N1142)&gt;='RFM input'!$AA$7,0,O776*O$6)</f>
        <v>0</v>
      </c>
      <c r="P1142" s="102">
        <f>IF(COUNT($H1142:O1142)&gt;='RFM input'!$AA$7,0,P776*P$6)</f>
        <v>0</v>
      </c>
      <c r="Q1142" s="102">
        <f>IF(COUNT($H1142:P1142)&gt;='RFM input'!$AA$7,0,Q776*Q$6)</f>
        <v>0</v>
      </c>
      <c r="R1142" s="4"/>
      <c r="S1142" s="4"/>
      <c r="T1142" s="4"/>
      <c r="U1142" s="4"/>
      <c r="V1142" s="4"/>
      <c r="W1142" s="4"/>
      <c r="X1142" s="4"/>
      <c r="Y1142" s="4"/>
      <c r="Z1142" s="4"/>
      <c r="AA1142" s="249"/>
    </row>
    <row r="1143" spans="1:27" hidden="1" outlineLevel="1">
      <c r="A1143" s="4"/>
      <c r="B1143" s="4"/>
      <c r="C1143" s="4"/>
      <c r="D1143" s="217" t="str">
        <f>Asset8</f>
        <v>General Land</v>
      </c>
      <c r="E1143" s="4"/>
      <c r="F1143" s="4"/>
      <c r="G1143" s="181">
        <f t="shared" si="166"/>
        <v>7.8360066124756197E-2</v>
      </c>
      <c r="H1143" s="102">
        <f t="shared" si="166"/>
        <v>7.8360066124756197E-2</v>
      </c>
      <c r="I1143" s="102">
        <f t="shared" si="166"/>
        <v>0.1586791339026313</v>
      </c>
      <c r="J1143" s="102">
        <f t="shared" si="166"/>
        <v>0.16264611225019709</v>
      </c>
      <c r="K1143" s="102">
        <f>IF(COUNT($H1143:J1143)&gt;='RFM input'!$AA$7,0,K777*K$6)</f>
        <v>0.17357151162535892</v>
      </c>
      <c r="L1143" s="102">
        <f>IF(COUNT($H1143:K1143)&gt;='RFM input'!$AA$7,0,L777*L$6)</f>
        <v>0.17791079941599289</v>
      </c>
      <c r="M1143" s="102">
        <f>IF(COUNT($H1143:L1143)&gt;='RFM input'!$AA$7,0,M777*M$6)</f>
        <v>0</v>
      </c>
      <c r="N1143" s="102">
        <f>IF(COUNT($H1143:M1143)&gt;='RFM input'!$AA$7,0,N777*N$6)</f>
        <v>0</v>
      </c>
      <c r="O1143" s="102">
        <f>IF(COUNT($H1143:N1143)&gt;='RFM input'!$AA$7,0,O777*O$6)</f>
        <v>0</v>
      </c>
      <c r="P1143" s="102">
        <f>IF(COUNT($H1143:O1143)&gt;='RFM input'!$AA$7,0,P777*P$6)</f>
        <v>0</v>
      </c>
      <c r="Q1143" s="102">
        <f>IF(COUNT($H1143:P1143)&gt;='RFM input'!$AA$7,0,Q777*Q$6)</f>
        <v>0</v>
      </c>
      <c r="R1143" s="4"/>
      <c r="S1143" s="4"/>
      <c r="T1143" s="4"/>
      <c r="U1143" s="4"/>
      <c r="V1143" s="4"/>
      <c r="W1143" s="4"/>
      <c r="X1143" s="4"/>
      <c r="Y1143" s="4"/>
      <c r="Z1143" s="4"/>
      <c r="AA1143" s="249"/>
    </row>
    <row r="1144" spans="1:27" hidden="1" outlineLevel="1">
      <c r="A1144" s="4"/>
      <c r="B1144" s="4"/>
      <c r="C1144" s="4"/>
      <c r="D1144" s="217">
        <f>Asset9</f>
        <v>0</v>
      </c>
      <c r="E1144" s="4"/>
      <c r="F1144" s="4"/>
      <c r="G1144" s="181">
        <f t="shared" si="166"/>
        <v>0</v>
      </c>
      <c r="H1144" s="102">
        <f t="shared" si="166"/>
        <v>0</v>
      </c>
      <c r="I1144" s="102">
        <f t="shared" si="166"/>
        <v>0</v>
      </c>
      <c r="J1144" s="102">
        <f t="shared" si="166"/>
        <v>0</v>
      </c>
      <c r="K1144" s="102">
        <f>IF(COUNT($H1144:J1144)&gt;='RFM input'!$AA$7,0,K778*K$6)</f>
        <v>0</v>
      </c>
      <c r="L1144" s="102">
        <f>IF(COUNT($H1144:K1144)&gt;='RFM input'!$AA$7,0,L778*L$6)</f>
        <v>0</v>
      </c>
      <c r="M1144" s="102">
        <f>IF(COUNT($H1144:L1144)&gt;='RFM input'!$AA$7,0,M778*M$6)</f>
        <v>0</v>
      </c>
      <c r="N1144" s="102">
        <f>IF(COUNT($H1144:M1144)&gt;='RFM input'!$AA$7,0,N778*N$6)</f>
        <v>0</v>
      </c>
      <c r="O1144" s="102">
        <f>IF(COUNT($H1144:N1144)&gt;='RFM input'!$AA$7,0,O778*O$6)</f>
        <v>0</v>
      </c>
      <c r="P1144" s="102">
        <f>IF(COUNT($H1144:O1144)&gt;='RFM input'!$AA$7,0,P778*P$6)</f>
        <v>0</v>
      </c>
      <c r="Q1144" s="102">
        <f>IF(COUNT($H1144:P1144)&gt;='RFM input'!$AA$7,0,Q778*Q$6)</f>
        <v>0</v>
      </c>
      <c r="R1144" s="4"/>
      <c r="S1144" s="4"/>
      <c r="T1144" s="4"/>
      <c r="U1144" s="4"/>
      <c r="V1144" s="4"/>
      <c r="W1144" s="4"/>
      <c r="X1144" s="4"/>
      <c r="Y1144" s="4"/>
      <c r="Z1144" s="4"/>
      <c r="AA1144" s="249"/>
    </row>
    <row r="1145" spans="1:27" hidden="1" outlineLevel="1">
      <c r="A1145" s="4"/>
      <c r="B1145" s="4"/>
      <c r="C1145" s="4"/>
      <c r="D1145" s="217">
        <f>Asset10</f>
        <v>0</v>
      </c>
      <c r="E1145" s="4"/>
      <c r="F1145" s="4"/>
      <c r="G1145" s="181">
        <f t="shared" si="166"/>
        <v>0</v>
      </c>
      <c r="H1145" s="102">
        <f t="shared" si="166"/>
        <v>0</v>
      </c>
      <c r="I1145" s="102">
        <f t="shared" si="166"/>
        <v>0</v>
      </c>
      <c r="J1145" s="102">
        <f t="shared" si="166"/>
        <v>0</v>
      </c>
      <c r="K1145" s="102">
        <f>IF(COUNT($H1145:J1145)&gt;='RFM input'!$AA$7,0,K779*K$6)</f>
        <v>0</v>
      </c>
      <c r="L1145" s="102">
        <f>IF(COUNT($H1145:K1145)&gt;='RFM input'!$AA$7,0,L779*L$6)</f>
        <v>0</v>
      </c>
      <c r="M1145" s="102">
        <f>IF(COUNT($H1145:L1145)&gt;='RFM input'!$AA$7,0,M779*M$6)</f>
        <v>0</v>
      </c>
      <c r="N1145" s="102">
        <f>IF(COUNT($H1145:M1145)&gt;='RFM input'!$AA$7,0,N779*N$6)</f>
        <v>0</v>
      </c>
      <c r="O1145" s="102">
        <f>IF(COUNT($H1145:N1145)&gt;='RFM input'!$AA$7,0,O779*O$6)</f>
        <v>0</v>
      </c>
      <c r="P1145" s="102">
        <f>IF(COUNT($H1145:O1145)&gt;='RFM input'!$AA$7,0,P779*P$6)</f>
        <v>0</v>
      </c>
      <c r="Q1145" s="102">
        <f>IF(COUNT($H1145:P1145)&gt;='RFM input'!$AA$7,0,Q779*Q$6)</f>
        <v>0</v>
      </c>
      <c r="R1145" s="4"/>
      <c r="S1145" s="4"/>
      <c r="T1145" s="4"/>
      <c r="U1145" s="4"/>
      <c r="V1145" s="4"/>
      <c r="W1145" s="4"/>
      <c r="X1145" s="4"/>
      <c r="Y1145" s="4"/>
      <c r="Z1145" s="4"/>
      <c r="AA1145" s="249"/>
    </row>
    <row r="1146" spans="1:27" hidden="1" outlineLevel="1">
      <c r="A1146" s="4"/>
      <c r="B1146" s="4"/>
      <c r="C1146" s="4"/>
      <c r="D1146" s="217">
        <f>Asset11</f>
        <v>0</v>
      </c>
      <c r="E1146" s="4"/>
      <c r="F1146" s="4"/>
      <c r="G1146" s="181">
        <f t="shared" ref="G1146:J1155" si="167">G780*G$6</f>
        <v>0</v>
      </c>
      <c r="H1146" s="102">
        <f t="shared" si="167"/>
        <v>0</v>
      </c>
      <c r="I1146" s="102">
        <f t="shared" si="167"/>
        <v>0</v>
      </c>
      <c r="J1146" s="102">
        <f t="shared" si="167"/>
        <v>0</v>
      </c>
      <c r="K1146" s="102">
        <f>IF(COUNT($H1146:J1146)&gt;='RFM input'!$AA$7,0,K780*K$6)</f>
        <v>0</v>
      </c>
      <c r="L1146" s="102">
        <f>IF(COUNT($H1146:K1146)&gt;='RFM input'!$AA$7,0,L780*L$6)</f>
        <v>0</v>
      </c>
      <c r="M1146" s="102">
        <f>IF(COUNT($H1146:L1146)&gt;='RFM input'!$AA$7,0,M780*M$6)</f>
        <v>0</v>
      </c>
      <c r="N1146" s="102">
        <f>IF(COUNT($H1146:M1146)&gt;='RFM input'!$AA$7,0,N780*N$6)</f>
        <v>0</v>
      </c>
      <c r="O1146" s="102">
        <f>IF(COUNT($H1146:N1146)&gt;='RFM input'!$AA$7,0,O780*O$6)</f>
        <v>0</v>
      </c>
      <c r="P1146" s="102">
        <f>IF(COUNT($H1146:O1146)&gt;='RFM input'!$AA$7,0,P780*P$6)</f>
        <v>0</v>
      </c>
      <c r="Q1146" s="102">
        <f>IF(COUNT($H1146:P1146)&gt;='RFM input'!$AA$7,0,Q780*Q$6)</f>
        <v>0</v>
      </c>
      <c r="R1146" s="4"/>
      <c r="S1146" s="4"/>
      <c r="T1146" s="4"/>
      <c r="U1146" s="4"/>
      <c r="V1146" s="4"/>
      <c r="W1146" s="4"/>
      <c r="X1146" s="4"/>
      <c r="Y1146" s="4"/>
      <c r="Z1146" s="4"/>
      <c r="AA1146" s="249"/>
    </row>
    <row r="1147" spans="1:27" hidden="1" outlineLevel="1">
      <c r="A1147" s="4"/>
      <c r="B1147" s="4"/>
      <c r="C1147" s="4"/>
      <c r="D1147" s="217">
        <f>Asset12</f>
        <v>0</v>
      </c>
      <c r="E1147" s="4"/>
      <c r="F1147" s="4"/>
      <c r="G1147" s="181">
        <f t="shared" si="167"/>
        <v>0</v>
      </c>
      <c r="H1147" s="102">
        <f t="shared" si="167"/>
        <v>0</v>
      </c>
      <c r="I1147" s="102">
        <f t="shared" si="167"/>
        <v>0</v>
      </c>
      <c r="J1147" s="102">
        <f t="shared" si="167"/>
        <v>0</v>
      </c>
      <c r="K1147" s="102">
        <f>IF(COUNT($H1147:J1147)&gt;='RFM input'!$AA$7,0,K781*K$6)</f>
        <v>0</v>
      </c>
      <c r="L1147" s="102">
        <f>IF(COUNT($H1147:K1147)&gt;='RFM input'!$AA$7,0,L781*L$6)</f>
        <v>0</v>
      </c>
      <c r="M1147" s="102">
        <f>IF(COUNT($H1147:L1147)&gt;='RFM input'!$AA$7,0,M781*M$6)</f>
        <v>0</v>
      </c>
      <c r="N1147" s="102">
        <f>IF(COUNT($H1147:M1147)&gt;='RFM input'!$AA$7,0,N781*N$6)</f>
        <v>0</v>
      </c>
      <c r="O1147" s="102">
        <f>IF(COUNT($H1147:N1147)&gt;='RFM input'!$AA$7,0,O781*O$6)</f>
        <v>0</v>
      </c>
      <c r="P1147" s="102">
        <f>IF(COUNT($H1147:O1147)&gt;='RFM input'!$AA$7,0,P781*P$6)</f>
        <v>0</v>
      </c>
      <c r="Q1147" s="102">
        <f>IF(COUNT($H1147:P1147)&gt;='RFM input'!$AA$7,0,Q781*Q$6)</f>
        <v>0</v>
      </c>
      <c r="R1147" s="4"/>
      <c r="S1147" s="4"/>
      <c r="T1147" s="4"/>
      <c r="U1147" s="4"/>
      <c r="V1147" s="4"/>
      <c r="W1147" s="4"/>
      <c r="X1147" s="4"/>
      <c r="Y1147" s="4"/>
      <c r="Z1147" s="4"/>
      <c r="AA1147" s="249"/>
    </row>
    <row r="1148" spans="1:27" hidden="1" outlineLevel="1">
      <c r="A1148" s="4"/>
      <c r="B1148" s="4"/>
      <c r="C1148" s="4"/>
      <c r="D1148" s="217">
        <f>Asset13</f>
        <v>0</v>
      </c>
      <c r="E1148" s="4"/>
      <c r="F1148" s="4"/>
      <c r="G1148" s="181">
        <f t="shared" si="167"/>
        <v>0</v>
      </c>
      <c r="H1148" s="102">
        <f t="shared" si="167"/>
        <v>0</v>
      </c>
      <c r="I1148" s="102">
        <f t="shared" si="167"/>
        <v>0</v>
      </c>
      <c r="J1148" s="102">
        <f t="shared" si="167"/>
        <v>0</v>
      </c>
      <c r="K1148" s="102">
        <f>IF(COUNT($H1148:J1148)&gt;='RFM input'!$AA$7,0,K782*K$6)</f>
        <v>0</v>
      </c>
      <c r="L1148" s="102">
        <f>IF(COUNT($H1148:K1148)&gt;='RFM input'!$AA$7,0,L782*L$6)</f>
        <v>0</v>
      </c>
      <c r="M1148" s="102">
        <f>IF(COUNT($H1148:L1148)&gt;='RFM input'!$AA$7,0,M782*M$6)</f>
        <v>0</v>
      </c>
      <c r="N1148" s="102">
        <f>IF(COUNT($H1148:M1148)&gt;='RFM input'!$AA$7,0,N782*N$6)</f>
        <v>0</v>
      </c>
      <c r="O1148" s="102">
        <f>IF(COUNT($H1148:N1148)&gt;='RFM input'!$AA$7,0,O782*O$6)</f>
        <v>0</v>
      </c>
      <c r="P1148" s="102">
        <f>IF(COUNT($H1148:O1148)&gt;='RFM input'!$AA$7,0,P782*P$6)</f>
        <v>0</v>
      </c>
      <c r="Q1148" s="102">
        <f>IF(COUNT($H1148:P1148)&gt;='RFM input'!$AA$7,0,Q782*Q$6)</f>
        <v>0</v>
      </c>
      <c r="R1148" s="4"/>
      <c r="S1148" s="4"/>
      <c r="T1148" s="4"/>
      <c r="U1148" s="4"/>
      <c r="V1148" s="4"/>
      <c r="W1148" s="4"/>
      <c r="X1148" s="4"/>
      <c r="Y1148" s="4"/>
      <c r="Z1148" s="4"/>
      <c r="AA1148" s="249"/>
    </row>
    <row r="1149" spans="1:27" hidden="1" outlineLevel="1">
      <c r="A1149" s="4"/>
      <c r="B1149" s="4"/>
      <c r="C1149" s="4"/>
      <c r="D1149" s="217">
        <f>Asset14</f>
        <v>0</v>
      </c>
      <c r="E1149" s="4"/>
      <c r="F1149" s="4"/>
      <c r="G1149" s="181">
        <f t="shared" si="167"/>
        <v>0</v>
      </c>
      <c r="H1149" s="102">
        <f t="shared" si="167"/>
        <v>0</v>
      </c>
      <c r="I1149" s="102">
        <f t="shared" si="167"/>
        <v>0</v>
      </c>
      <c r="J1149" s="102">
        <f t="shared" si="167"/>
        <v>0</v>
      </c>
      <c r="K1149" s="102">
        <f>IF(COUNT($H1149:J1149)&gt;='RFM input'!$AA$7,0,K783*K$6)</f>
        <v>0</v>
      </c>
      <c r="L1149" s="102">
        <f>IF(COUNT($H1149:K1149)&gt;='RFM input'!$AA$7,0,L783*L$6)</f>
        <v>0</v>
      </c>
      <c r="M1149" s="102">
        <f>IF(COUNT($H1149:L1149)&gt;='RFM input'!$AA$7,0,M783*M$6)</f>
        <v>0</v>
      </c>
      <c r="N1149" s="102">
        <f>IF(COUNT($H1149:M1149)&gt;='RFM input'!$AA$7,0,N783*N$6)</f>
        <v>0</v>
      </c>
      <c r="O1149" s="102">
        <f>IF(COUNT($H1149:N1149)&gt;='RFM input'!$AA$7,0,O783*O$6)</f>
        <v>0</v>
      </c>
      <c r="P1149" s="102">
        <f>IF(COUNT($H1149:O1149)&gt;='RFM input'!$AA$7,0,P783*P$6)</f>
        <v>0</v>
      </c>
      <c r="Q1149" s="102">
        <f>IF(COUNT($H1149:P1149)&gt;='RFM input'!$AA$7,0,Q783*Q$6)</f>
        <v>0</v>
      </c>
      <c r="R1149" s="4"/>
      <c r="S1149" s="4"/>
      <c r="T1149" s="4"/>
      <c r="U1149" s="4"/>
      <c r="V1149" s="4"/>
      <c r="W1149" s="4"/>
      <c r="X1149" s="4"/>
      <c r="Y1149" s="4"/>
      <c r="Z1149" s="4"/>
      <c r="AA1149" s="249"/>
    </row>
    <row r="1150" spans="1:27" hidden="1" outlineLevel="1">
      <c r="A1150" s="4"/>
      <c r="B1150" s="4"/>
      <c r="C1150" s="4"/>
      <c r="D1150" s="217">
        <f>Asset15</f>
        <v>0</v>
      </c>
      <c r="E1150" s="4"/>
      <c r="F1150" s="4"/>
      <c r="G1150" s="181">
        <f t="shared" si="167"/>
        <v>0</v>
      </c>
      <c r="H1150" s="102">
        <f t="shared" si="167"/>
        <v>0</v>
      </c>
      <c r="I1150" s="102">
        <f t="shared" si="167"/>
        <v>0</v>
      </c>
      <c r="J1150" s="102">
        <f t="shared" si="167"/>
        <v>0</v>
      </c>
      <c r="K1150" s="102">
        <f>IF(COUNT($H1150:J1150)&gt;='RFM input'!$AA$7,0,K784*K$6)</f>
        <v>0</v>
      </c>
      <c r="L1150" s="102">
        <f>IF(COUNT($H1150:K1150)&gt;='RFM input'!$AA$7,0,L784*L$6)</f>
        <v>0</v>
      </c>
      <c r="M1150" s="102">
        <f>IF(COUNT($H1150:L1150)&gt;='RFM input'!$AA$7,0,M784*M$6)</f>
        <v>0</v>
      </c>
      <c r="N1150" s="102">
        <f>IF(COUNT($H1150:M1150)&gt;='RFM input'!$AA$7,0,N784*N$6)</f>
        <v>0</v>
      </c>
      <c r="O1150" s="102">
        <f>IF(COUNT($H1150:N1150)&gt;='RFM input'!$AA$7,0,O784*O$6)</f>
        <v>0</v>
      </c>
      <c r="P1150" s="102">
        <f>IF(COUNT($H1150:O1150)&gt;='RFM input'!$AA$7,0,P784*P$6)</f>
        <v>0</v>
      </c>
      <c r="Q1150" s="102">
        <f>IF(COUNT($H1150:P1150)&gt;='RFM input'!$AA$7,0,Q784*Q$6)</f>
        <v>0</v>
      </c>
      <c r="R1150" s="4"/>
      <c r="S1150" s="4"/>
      <c r="T1150" s="4"/>
      <c r="U1150" s="4"/>
      <c r="V1150" s="4"/>
      <c r="W1150" s="4"/>
      <c r="X1150" s="4"/>
      <c r="Y1150" s="4"/>
      <c r="Z1150" s="4"/>
      <c r="AA1150" s="249"/>
    </row>
    <row r="1151" spans="1:27" hidden="1" outlineLevel="1">
      <c r="A1151" s="4"/>
      <c r="B1151" s="4"/>
      <c r="C1151" s="4"/>
      <c r="D1151" s="217">
        <f>Asset16</f>
        <v>0</v>
      </c>
      <c r="E1151" s="4"/>
      <c r="F1151" s="4"/>
      <c r="G1151" s="181">
        <f t="shared" si="167"/>
        <v>0</v>
      </c>
      <c r="H1151" s="102">
        <f t="shared" si="167"/>
        <v>0</v>
      </c>
      <c r="I1151" s="102">
        <f t="shared" si="167"/>
        <v>0</v>
      </c>
      <c r="J1151" s="102">
        <f t="shared" si="167"/>
        <v>0</v>
      </c>
      <c r="K1151" s="102">
        <f>IF(COUNT($H1151:J1151)&gt;='RFM input'!$AA$7,0,K785*K$6)</f>
        <v>0</v>
      </c>
      <c r="L1151" s="102">
        <f>IF(COUNT($H1151:K1151)&gt;='RFM input'!$AA$7,0,L785*L$6)</f>
        <v>0</v>
      </c>
      <c r="M1151" s="102">
        <f>IF(COUNT($H1151:L1151)&gt;='RFM input'!$AA$7,0,M785*M$6)</f>
        <v>0</v>
      </c>
      <c r="N1151" s="102">
        <f>IF(COUNT($H1151:M1151)&gt;='RFM input'!$AA$7,0,N785*N$6)</f>
        <v>0</v>
      </c>
      <c r="O1151" s="102">
        <f>IF(COUNT($H1151:N1151)&gt;='RFM input'!$AA$7,0,O785*O$6)</f>
        <v>0</v>
      </c>
      <c r="P1151" s="102">
        <f>IF(COUNT($H1151:O1151)&gt;='RFM input'!$AA$7,0,P785*P$6)</f>
        <v>0</v>
      </c>
      <c r="Q1151" s="102">
        <f>IF(COUNT($H1151:P1151)&gt;='RFM input'!$AA$7,0,Q785*Q$6)</f>
        <v>0</v>
      </c>
      <c r="R1151" s="4"/>
      <c r="S1151" s="4"/>
      <c r="T1151" s="4"/>
      <c r="U1151" s="4"/>
      <c r="V1151" s="4"/>
      <c r="W1151" s="4"/>
      <c r="X1151" s="4"/>
      <c r="Y1151" s="4"/>
      <c r="Z1151" s="4"/>
      <c r="AA1151" s="249"/>
    </row>
    <row r="1152" spans="1:27" hidden="1" outlineLevel="1">
      <c r="A1152" s="4"/>
      <c r="B1152" s="4"/>
      <c r="C1152" s="4"/>
      <c r="D1152" s="217">
        <f>Asset17</f>
        <v>0</v>
      </c>
      <c r="E1152" s="4"/>
      <c r="F1152" s="4"/>
      <c r="G1152" s="181">
        <f t="shared" si="167"/>
        <v>0</v>
      </c>
      <c r="H1152" s="102">
        <f t="shared" si="167"/>
        <v>0</v>
      </c>
      <c r="I1152" s="102">
        <f t="shared" si="167"/>
        <v>0</v>
      </c>
      <c r="J1152" s="102">
        <f t="shared" si="167"/>
        <v>0</v>
      </c>
      <c r="K1152" s="102">
        <f>IF(COUNT($H1152:J1152)&gt;='RFM input'!$AA$7,0,K786*K$6)</f>
        <v>0</v>
      </c>
      <c r="L1152" s="102">
        <f>IF(COUNT($H1152:K1152)&gt;='RFM input'!$AA$7,0,L786*L$6)</f>
        <v>0</v>
      </c>
      <c r="M1152" s="102">
        <f>IF(COUNT($H1152:L1152)&gt;='RFM input'!$AA$7,0,M786*M$6)</f>
        <v>0</v>
      </c>
      <c r="N1152" s="102">
        <f>IF(COUNT($H1152:M1152)&gt;='RFM input'!$AA$7,0,N786*N$6)</f>
        <v>0</v>
      </c>
      <c r="O1152" s="102">
        <f>IF(COUNT($H1152:N1152)&gt;='RFM input'!$AA$7,0,O786*O$6)</f>
        <v>0</v>
      </c>
      <c r="P1152" s="102">
        <f>IF(COUNT($H1152:O1152)&gt;='RFM input'!$AA$7,0,P786*P$6)</f>
        <v>0</v>
      </c>
      <c r="Q1152" s="102">
        <f>IF(COUNT($H1152:P1152)&gt;='RFM input'!$AA$7,0,Q786*Q$6)</f>
        <v>0</v>
      </c>
      <c r="R1152" s="4"/>
      <c r="S1152" s="4"/>
      <c r="T1152" s="4"/>
      <c r="U1152" s="4"/>
      <c r="V1152" s="4"/>
      <c r="W1152" s="4"/>
      <c r="X1152" s="4"/>
      <c r="Y1152" s="4"/>
      <c r="Z1152" s="4"/>
      <c r="AA1152" s="249"/>
    </row>
    <row r="1153" spans="1:27" hidden="1" outlineLevel="1">
      <c r="A1153" s="4"/>
      <c r="B1153" s="4"/>
      <c r="C1153" s="4"/>
      <c r="D1153" s="217">
        <f>Asset18</f>
        <v>0</v>
      </c>
      <c r="E1153" s="4"/>
      <c r="F1153" s="4"/>
      <c r="G1153" s="181">
        <f t="shared" si="167"/>
        <v>0</v>
      </c>
      <c r="H1153" s="102">
        <f t="shared" si="167"/>
        <v>0</v>
      </c>
      <c r="I1153" s="102">
        <f t="shared" si="167"/>
        <v>0</v>
      </c>
      <c r="J1153" s="102">
        <f t="shared" si="167"/>
        <v>0</v>
      </c>
      <c r="K1153" s="102">
        <f>IF(COUNT($H1153:J1153)&gt;='RFM input'!$AA$7,0,K787*K$6)</f>
        <v>0</v>
      </c>
      <c r="L1153" s="102">
        <f>IF(COUNT($H1153:K1153)&gt;='RFM input'!$AA$7,0,L787*L$6)</f>
        <v>0</v>
      </c>
      <c r="M1153" s="102">
        <f>IF(COUNT($H1153:L1153)&gt;='RFM input'!$AA$7,0,M787*M$6)</f>
        <v>0</v>
      </c>
      <c r="N1153" s="102">
        <f>IF(COUNT($H1153:M1153)&gt;='RFM input'!$AA$7,0,N787*N$6)</f>
        <v>0</v>
      </c>
      <c r="O1153" s="102">
        <f>IF(COUNT($H1153:N1153)&gt;='RFM input'!$AA$7,0,O787*O$6)</f>
        <v>0</v>
      </c>
      <c r="P1153" s="102">
        <f>IF(COUNT($H1153:O1153)&gt;='RFM input'!$AA$7,0,P787*P$6)</f>
        <v>0</v>
      </c>
      <c r="Q1153" s="102">
        <f>IF(COUNT($H1153:P1153)&gt;='RFM input'!$AA$7,0,Q787*Q$6)</f>
        <v>0</v>
      </c>
      <c r="R1153" s="4"/>
      <c r="S1153" s="4"/>
      <c r="T1153" s="4"/>
      <c r="U1153" s="4"/>
      <c r="V1153" s="4"/>
      <c r="W1153" s="4"/>
      <c r="X1153" s="4"/>
      <c r="Y1153" s="4"/>
      <c r="Z1153" s="4"/>
      <c r="AA1153" s="249"/>
    </row>
    <row r="1154" spans="1:27" hidden="1" outlineLevel="1">
      <c r="A1154" s="4"/>
      <c r="B1154" s="4"/>
      <c r="C1154" s="4"/>
      <c r="D1154" s="217">
        <f>Asset19</f>
        <v>0</v>
      </c>
      <c r="E1154" s="4"/>
      <c r="F1154" s="4"/>
      <c r="G1154" s="181">
        <f t="shared" si="167"/>
        <v>0</v>
      </c>
      <c r="H1154" s="102">
        <f t="shared" si="167"/>
        <v>0</v>
      </c>
      <c r="I1154" s="102">
        <f t="shared" si="167"/>
        <v>0</v>
      </c>
      <c r="J1154" s="102">
        <f t="shared" si="167"/>
        <v>0</v>
      </c>
      <c r="K1154" s="102">
        <f>IF(COUNT($H1154:J1154)&gt;='RFM input'!$AA$7,0,K788*K$6)</f>
        <v>0</v>
      </c>
      <c r="L1154" s="102">
        <f>IF(COUNT($H1154:K1154)&gt;='RFM input'!$AA$7,0,L788*L$6)</f>
        <v>0</v>
      </c>
      <c r="M1154" s="102">
        <f>IF(COUNT($H1154:L1154)&gt;='RFM input'!$AA$7,0,M788*M$6)</f>
        <v>0</v>
      </c>
      <c r="N1154" s="102">
        <f>IF(COUNT($H1154:M1154)&gt;='RFM input'!$AA$7,0,N788*N$6)</f>
        <v>0</v>
      </c>
      <c r="O1154" s="102">
        <f>IF(COUNT($H1154:N1154)&gt;='RFM input'!$AA$7,0,O788*O$6)</f>
        <v>0</v>
      </c>
      <c r="P1154" s="102">
        <f>IF(COUNT($H1154:O1154)&gt;='RFM input'!$AA$7,0,P788*P$6)</f>
        <v>0</v>
      </c>
      <c r="Q1154" s="102">
        <f>IF(COUNT($H1154:P1154)&gt;='RFM input'!$AA$7,0,Q788*Q$6)</f>
        <v>0</v>
      </c>
      <c r="R1154" s="4"/>
      <c r="S1154" s="4"/>
      <c r="T1154" s="4"/>
      <c r="U1154" s="4"/>
      <c r="V1154" s="4"/>
      <c r="W1154" s="4"/>
      <c r="X1154" s="4"/>
      <c r="Y1154" s="4"/>
      <c r="Z1154" s="4"/>
      <c r="AA1154" s="249"/>
    </row>
    <row r="1155" spans="1:27" hidden="1" outlineLevel="1">
      <c r="A1155" s="4"/>
      <c r="B1155" s="4"/>
      <c r="C1155" s="4"/>
      <c r="D1155" s="217">
        <f>Asset20</f>
        <v>0</v>
      </c>
      <c r="E1155" s="4"/>
      <c r="F1155" s="4"/>
      <c r="G1155" s="181">
        <f t="shared" si="167"/>
        <v>0</v>
      </c>
      <c r="H1155" s="102">
        <f t="shared" si="167"/>
        <v>0</v>
      </c>
      <c r="I1155" s="102">
        <f t="shared" si="167"/>
        <v>0</v>
      </c>
      <c r="J1155" s="102">
        <f t="shared" si="167"/>
        <v>0</v>
      </c>
      <c r="K1155" s="102">
        <f>IF(COUNT($H1155:J1155)&gt;='RFM input'!$AA$7,0,K789*K$6)</f>
        <v>0</v>
      </c>
      <c r="L1155" s="102">
        <f>IF(COUNT($H1155:K1155)&gt;='RFM input'!$AA$7,0,L789*L$6)</f>
        <v>0</v>
      </c>
      <c r="M1155" s="102">
        <f>IF(COUNT($H1155:L1155)&gt;='RFM input'!$AA$7,0,M789*M$6)</f>
        <v>0</v>
      </c>
      <c r="N1155" s="102">
        <f>IF(COUNT($H1155:M1155)&gt;='RFM input'!$AA$7,0,N789*N$6)</f>
        <v>0</v>
      </c>
      <c r="O1155" s="102">
        <f>IF(COUNT($H1155:N1155)&gt;='RFM input'!$AA$7,0,O789*O$6)</f>
        <v>0</v>
      </c>
      <c r="P1155" s="102">
        <f>IF(COUNT($H1155:O1155)&gt;='RFM input'!$AA$7,0,P789*P$6)</f>
        <v>0</v>
      </c>
      <c r="Q1155" s="102">
        <f>IF(COUNT($H1155:P1155)&gt;='RFM input'!$AA$7,0,Q789*Q$6)</f>
        <v>0</v>
      </c>
      <c r="R1155" s="4"/>
      <c r="S1155" s="4"/>
      <c r="T1155" s="4"/>
      <c r="U1155" s="4"/>
      <c r="V1155" s="4"/>
      <c r="W1155" s="4"/>
      <c r="X1155" s="4"/>
      <c r="Y1155" s="4"/>
      <c r="Z1155" s="4"/>
      <c r="AA1155" s="249"/>
    </row>
    <row r="1156" spans="1:27" hidden="1" outlineLevel="1">
      <c r="A1156" s="4"/>
      <c r="B1156" s="4"/>
      <c r="C1156" s="4"/>
      <c r="D1156" s="217">
        <f>Asset21</f>
        <v>0</v>
      </c>
      <c r="E1156" s="4"/>
      <c r="F1156" s="4"/>
      <c r="G1156" s="181">
        <f t="shared" ref="G1156:J1164" si="168">G790*G$6</f>
        <v>0</v>
      </c>
      <c r="H1156" s="102">
        <f t="shared" si="168"/>
        <v>0</v>
      </c>
      <c r="I1156" s="102">
        <f t="shared" si="168"/>
        <v>0</v>
      </c>
      <c r="J1156" s="102">
        <f t="shared" si="168"/>
        <v>0</v>
      </c>
      <c r="K1156" s="102">
        <f>IF(COUNT($H1156:J1156)&gt;='RFM input'!$AA$7,0,K790*K$6)</f>
        <v>0</v>
      </c>
      <c r="L1156" s="102">
        <f>IF(COUNT($H1156:K1156)&gt;='RFM input'!$AA$7,0,L790*L$6)</f>
        <v>0</v>
      </c>
      <c r="M1156" s="102">
        <f>IF(COUNT($H1156:L1156)&gt;='RFM input'!$AA$7,0,M790*M$6)</f>
        <v>0</v>
      </c>
      <c r="N1156" s="102">
        <f>IF(COUNT($H1156:M1156)&gt;='RFM input'!$AA$7,0,N790*N$6)</f>
        <v>0</v>
      </c>
      <c r="O1156" s="102">
        <f>IF(COUNT($H1156:N1156)&gt;='RFM input'!$AA$7,0,O790*O$6)</f>
        <v>0</v>
      </c>
      <c r="P1156" s="102">
        <f>IF(COUNT($H1156:O1156)&gt;='RFM input'!$AA$7,0,P790*P$6)</f>
        <v>0</v>
      </c>
      <c r="Q1156" s="102">
        <f>IF(COUNT($H1156:P1156)&gt;='RFM input'!$AA$7,0,Q790*Q$6)</f>
        <v>0</v>
      </c>
      <c r="R1156" s="4"/>
      <c r="S1156" s="4"/>
      <c r="T1156" s="4"/>
      <c r="U1156" s="4"/>
      <c r="V1156" s="4"/>
      <c r="W1156" s="4"/>
      <c r="X1156" s="4"/>
      <c r="Y1156" s="4"/>
      <c r="Z1156" s="4"/>
      <c r="AA1156" s="249"/>
    </row>
    <row r="1157" spans="1:27" hidden="1" outlineLevel="1">
      <c r="A1157" s="4"/>
      <c r="B1157" s="4"/>
      <c r="C1157" s="4"/>
      <c r="D1157" s="217">
        <f>Asset22</f>
        <v>0</v>
      </c>
      <c r="E1157" s="4"/>
      <c r="F1157" s="4"/>
      <c r="G1157" s="181">
        <f t="shared" si="168"/>
        <v>0</v>
      </c>
      <c r="H1157" s="102">
        <f t="shared" si="168"/>
        <v>0</v>
      </c>
      <c r="I1157" s="102">
        <f t="shared" si="168"/>
        <v>0</v>
      </c>
      <c r="J1157" s="102">
        <f t="shared" si="168"/>
        <v>0</v>
      </c>
      <c r="K1157" s="102">
        <f>IF(COUNT($H1157:J1157)&gt;='RFM input'!$AA$7,0,K791*K$6)</f>
        <v>0</v>
      </c>
      <c r="L1157" s="102">
        <f>IF(COUNT($H1157:K1157)&gt;='RFM input'!$AA$7,0,L791*L$6)</f>
        <v>0</v>
      </c>
      <c r="M1157" s="102">
        <f>IF(COUNT($H1157:L1157)&gt;='RFM input'!$AA$7,0,M791*M$6)</f>
        <v>0</v>
      </c>
      <c r="N1157" s="102">
        <f>IF(COUNT($H1157:M1157)&gt;='RFM input'!$AA$7,0,N791*N$6)</f>
        <v>0</v>
      </c>
      <c r="O1157" s="102">
        <f>IF(COUNT($H1157:N1157)&gt;='RFM input'!$AA$7,0,O791*O$6)</f>
        <v>0</v>
      </c>
      <c r="P1157" s="102">
        <f>IF(COUNT($H1157:O1157)&gt;='RFM input'!$AA$7,0,P791*P$6)</f>
        <v>0</v>
      </c>
      <c r="Q1157" s="102">
        <f>IF(COUNT($H1157:P1157)&gt;='RFM input'!$AA$7,0,Q791*Q$6)</f>
        <v>0</v>
      </c>
      <c r="R1157" s="4"/>
      <c r="S1157" s="4"/>
      <c r="T1157" s="4"/>
      <c r="U1157" s="4"/>
      <c r="V1157" s="4"/>
      <c r="W1157" s="4"/>
      <c r="X1157" s="4"/>
      <c r="Y1157" s="4"/>
      <c r="Z1157" s="4"/>
      <c r="AA1157" s="249"/>
    </row>
    <row r="1158" spans="1:27" hidden="1" outlineLevel="1">
      <c r="A1158" s="4"/>
      <c r="B1158" s="4"/>
      <c r="C1158" s="4"/>
      <c r="D1158" s="217">
        <f>Asset23</f>
        <v>0</v>
      </c>
      <c r="E1158" s="4"/>
      <c r="F1158" s="4"/>
      <c r="G1158" s="181">
        <f t="shared" si="168"/>
        <v>0</v>
      </c>
      <c r="H1158" s="102">
        <f t="shared" si="168"/>
        <v>0</v>
      </c>
      <c r="I1158" s="102">
        <f t="shared" si="168"/>
        <v>0</v>
      </c>
      <c r="J1158" s="102">
        <f t="shared" si="168"/>
        <v>0</v>
      </c>
      <c r="K1158" s="102">
        <f>IF(COUNT($H1158:J1158)&gt;='RFM input'!$AA$7,0,K792*K$6)</f>
        <v>0</v>
      </c>
      <c r="L1158" s="102">
        <f>IF(COUNT($H1158:K1158)&gt;='RFM input'!$AA$7,0,L792*L$6)</f>
        <v>0</v>
      </c>
      <c r="M1158" s="102">
        <f>IF(COUNT($H1158:L1158)&gt;='RFM input'!$AA$7,0,M792*M$6)</f>
        <v>0</v>
      </c>
      <c r="N1158" s="102">
        <f>IF(COUNT($H1158:M1158)&gt;='RFM input'!$AA$7,0,N792*N$6)</f>
        <v>0</v>
      </c>
      <c r="O1158" s="102">
        <f>IF(COUNT($H1158:N1158)&gt;='RFM input'!$AA$7,0,O792*O$6)</f>
        <v>0</v>
      </c>
      <c r="P1158" s="102">
        <f>IF(COUNT($H1158:O1158)&gt;='RFM input'!$AA$7,0,P792*P$6)</f>
        <v>0</v>
      </c>
      <c r="Q1158" s="102">
        <f>IF(COUNT($H1158:P1158)&gt;='RFM input'!$AA$7,0,Q792*Q$6)</f>
        <v>0</v>
      </c>
      <c r="R1158" s="4"/>
      <c r="S1158" s="4"/>
      <c r="T1158" s="4"/>
      <c r="U1158" s="4"/>
      <c r="V1158" s="4"/>
      <c r="W1158" s="4"/>
      <c r="X1158" s="4"/>
      <c r="Y1158" s="4"/>
      <c r="Z1158" s="4"/>
      <c r="AA1158" s="249"/>
    </row>
    <row r="1159" spans="1:27" hidden="1" outlineLevel="1">
      <c r="A1159" s="4"/>
      <c r="B1159" s="4"/>
      <c r="C1159" s="4"/>
      <c r="D1159" s="217">
        <f>Asset24</f>
        <v>0</v>
      </c>
      <c r="E1159" s="4"/>
      <c r="F1159" s="4"/>
      <c r="G1159" s="181">
        <f t="shared" si="168"/>
        <v>0</v>
      </c>
      <c r="H1159" s="102">
        <f t="shared" si="168"/>
        <v>0</v>
      </c>
      <c r="I1159" s="102">
        <f t="shared" si="168"/>
        <v>0</v>
      </c>
      <c r="J1159" s="102">
        <f t="shared" si="168"/>
        <v>0</v>
      </c>
      <c r="K1159" s="102">
        <f>IF(COUNT($H1159:J1159)&gt;='RFM input'!$AA$7,0,K793*K$6)</f>
        <v>0</v>
      </c>
      <c r="L1159" s="102">
        <f>IF(COUNT($H1159:K1159)&gt;='RFM input'!$AA$7,0,L793*L$6)</f>
        <v>0</v>
      </c>
      <c r="M1159" s="102">
        <f>IF(COUNT($H1159:L1159)&gt;='RFM input'!$AA$7,0,M793*M$6)</f>
        <v>0</v>
      </c>
      <c r="N1159" s="102">
        <f>IF(COUNT($H1159:M1159)&gt;='RFM input'!$AA$7,0,N793*N$6)</f>
        <v>0</v>
      </c>
      <c r="O1159" s="102">
        <f>IF(COUNT($H1159:N1159)&gt;='RFM input'!$AA$7,0,O793*O$6)</f>
        <v>0</v>
      </c>
      <c r="P1159" s="102">
        <f>IF(COUNT($H1159:O1159)&gt;='RFM input'!$AA$7,0,P793*P$6)</f>
        <v>0</v>
      </c>
      <c r="Q1159" s="102">
        <f>IF(COUNT($H1159:P1159)&gt;='RFM input'!$AA$7,0,Q793*Q$6)</f>
        <v>0</v>
      </c>
      <c r="R1159" s="4"/>
      <c r="S1159" s="4"/>
      <c r="T1159" s="4"/>
      <c r="U1159" s="4"/>
      <c r="V1159" s="4"/>
      <c r="W1159" s="4"/>
      <c r="X1159" s="4"/>
      <c r="Y1159" s="4"/>
      <c r="Z1159" s="4"/>
      <c r="AA1159" s="249"/>
    </row>
    <row r="1160" spans="1:27" hidden="1" outlineLevel="1">
      <c r="A1160" s="4"/>
      <c r="B1160" s="4"/>
      <c r="C1160" s="4"/>
      <c r="D1160" s="217">
        <f>Asset25</f>
        <v>0</v>
      </c>
      <c r="E1160" s="4"/>
      <c r="F1160" s="4"/>
      <c r="G1160" s="181">
        <f t="shared" si="168"/>
        <v>0</v>
      </c>
      <c r="H1160" s="102">
        <f t="shared" si="168"/>
        <v>0</v>
      </c>
      <c r="I1160" s="102">
        <f t="shared" si="168"/>
        <v>0</v>
      </c>
      <c r="J1160" s="102">
        <f t="shared" si="168"/>
        <v>0</v>
      </c>
      <c r="K1160" s="102">
        <f>IF(COUNT($H1160:J1160)&gt;='RFM input'!$AA$7,0,K794*K$6)</f>
        <v>0</v>
      </c>
      <c r="L1160" s="102">
        <f>IF(COUNT($H1160:K1160)&gt;='RFM input'!$AA$7,0,L794*L$6)</f>
        <v>0</v>
      </c>
      <c r="M1160" s="102">
        <f>IF(COUNT($H1160:L1160)&gt;='RFM input'!$AA$7,0,M794*M$6)</f>
        <v>0</v>
      </c>
      <c r="N1160" s="102">
        <f>IF(COUNT($H1160:M1160)&gt;='RFM input'!$AA$7,0,N794*N$6)</f>
        <v>0</v>
      </c>
      <c r="O1160" s="102">
        <f>IF(COUNT($H1160:N1160)&gt;='RFM input'!$AA$7,0,O794*O$6)</f>
        <v>0</v>
      </c>
      <c r="P1160" s="102">
        <f>IF(COUNT($H1160:O1160)&gt;='RFM input'!$AA$7,0,P794*P$6)</f>
        <v>0</v>
      </c>
      <c r="Q1160" s="102">
        <f>IF(COUNT($H1160:P1160)&gt;='RFM input'!$AA$7,0,Q794*Q$6)</f>
        <v>0</v>
      </c>
      <c r="R1160" s="4"/>
      <c r="S1160" s="4"/>
      <c r="T1160" s="4"/>
      <c r="U1160" s="4"/>
      <c r="V1160" s="4"/>
      <c r="W1160" s="4"/>
      <c r="X1160" s="4"/>
      <c r="Y1160" s="4"/>
      <c r="Z1160" s="4"/>
      <c r="AA1160" s="249"/>
    </row>
    <row r="1161" spans="1:27" hidden="1" outlineLevel="1">
      <c r="A1161" s="4"/>
      <c r="B1161" s="4"/>
      <c r="C1161" s="4"/>
      <c r="D1161" s="217">
        <f>Asset26</f>
        <v>0</v>
      </c>
      <c r="E1161" s="4"/>
      <c r="F1161" s="4"/>
      <c r="G1161" s="181">
        <f t="shared" si="168"/>
        <v>0</v>
      </c>
      <c r="H1161" s="102">
        <f t="shared" si="168"/>
        <v>0</v>
      </c>
      <c r="I1161" s="102">
        <f t="shared" si="168"/>
        <v>0</v>
      </c>
      <c r="J1161" s="102">
        <f t="shared" si="168"/>
        <v>0</v>
      </c>
      <c r="K1161" s="102">
        <f>IF(COUNT($H1161:J1161)&gt;='RFM input'!$AA$7,0,K795*K$6)</f>
        <v>0</v>
      </c>
      <c r="L1161" s="102">
        <f>IF(COUNT($H1161:K1161)&gt;='RFM input'!$AA$7,0,L795*L$6)</f>
        <v>0</v>
      </c>
      <c r="M1161" s="102">
        <f>IF(COUNT($H1161:L1161)&gt;='RFM input'!$AA$7,0,M795*M$6)</f>
        <v>0</v>
      </c>
      <c r="N1161" s="102">
        <f>IF(COUNT($H1161:M1161)&gt;='RFM input'!$AA$7,0,N795*N$6)</f>
        <v>0</v>
      </c>
      <c r="O1161" s="102">
        <f>IF(COUNT($H1161:N1161)&gt;='RFM input'!$AA$7,0,O795*O$6)</f>
        <v>0</v>
      </c>
      <c r="P1161" s="102">
        <f>IF(COUNT($H1161:O1161)&gt;='RFM input'!$AA$7,0,P795*P$6)</f>
        <v>0</v>
      </c>
      <c r="Q1161" s="102">
        <f>IF(COUNT($H1161:P1161)&gt;='RFM input'!$AA$7,0,Q795*Q$6)</f>
        <v>0</v>
      </c>
      <c r="R1161" s="4"/>
      <c r="S1161" s="4"/>
      <c r="T1161" s="4"/>
      <c r="U1161" s="4"/>
      <c r="V1161" s="4"/>
      <c r="W1161" s="4"/>
      <c r="X1161" s="4"/>
      <c r="Y1161" s="4"/>
      <c r="Z1161" s="4"/>
      <c r="AA1161" s="249"/>
    </row>
    <row r="1162" spans="1:27" hidden="1" outlineLevel="1">
      <c r="A1162" s="4"/>
      <c r="B1162" s="4"/>
      <c r="C1162" s="4"/>
      <c r="D1162" s="217">
        <f>Asset27</f>
        <v>0</v>
      </c>
      <c r="E1162" s="4"/>
      <c r="F1162" s="4"/>
      <c r="G1162" s="181">
        <f t="shared" si="168"/>
        <v>0</v>
      </c>
      <c r="H1162" s="102">
        <f t="shared" si="168"/>
        <v>0</v>
      </c>
      <c r="I1162" s="102">
        <f t="shared" si="168"/>
        <v>0</v>
      </c>
      <c r="J1162" s="102">
        <f t="shared" si="168"/>
        <v>0</v>
      </c>
      <c r="K1162" s="102">
        <f>IF(COUNT($H1162:J1162)&gt;='RFM input'!$AA$7,0,K796*K$6)</f>
        <v>0</v>
      </c>
      <c r="L1162" s="102">
        <f>IF(COUNT($H1162:K1162)&gt;='RFM input'!$AA$7,0,L796*L$6)</f>
        <v>0</v>
      </c>
      <c r="M1162" s="102">
        <f>IF(COUNT($H1162:L1162)&gt;='RFM input'!$AA$7,0,M796*M$6)</f>
        <v>0</v>
      </c>
      <c r="N1162" s="102">
        <f>IF(COUNT($H1162:M1162)&gt;='RFM input'!$AA$7,0,N796*N$6)</f>
        <v>0</v>
      </c>
      <c r="O1162" s="102">
        <f>IF(COUNT($H1162:N1162)&gt;='RFM input'!$AA$7,0,O796*O$6)</f>
        <v>0</v>
      </c>
      <c r="P1162" s="102">
        <f>IF(COUNT($H1162:O1162)&gt;='RFM input'!$AA$7,0,P796*P$6)</f>
        <v>0</v>
      </c>
      <c r="Q1162" s="102">
        <f>IF(COUNT($H1162:P1162)&gt;='RFM input'!$AA$7,0,Q796*Q$6)</f>
        <v>0</v>
      </c>
      <c r="R1162" s="4"/>
      <c r="S1162" s="4"/>
      <c r="T1162" s="4"/>
      <c r="U1162" s="4"/>
      <c r="V1162" s="4"/>
      <c r="W1162" s="4"/>
      <c r="X1162" s="4"/>
      <c r="Y1162" s="4"/>
      <c r="Z1162" s="4"/>
      <c r="AA1162" s="249"/>
    </row>
    <row r="1163" spans="1:27" hidden="1" outlineLevel="1">
      <c r="A1163" s="4"/>
      <c r="B1163" s="4"/>
      <c r="C1163" s="4"/>
      <c r="D1163" s="217">
        <f>Asset28</f>
        <v>0</v>
      </c>
      <c r="E1163" s="4"/>
      <c r="F1163" s="4"/>
      <c r="G1163" s="181">
        <f t="shared" si="168"/>
        <v>0</v>
      </c>
      <c r="H1163" s="102">
        <f t="shared" si="168"/>
        <v>0</v>
      </c>
      <c r="I1163" s="102">
        <f t="shared" si="168"/>
        <v>0</v>
      </c>
      <c r="J1163" s="102">
        <f t="shared" si="168"/>
        <v>0</v>
      </c>
      <c r="K1163" s="102">
        <f>IF(COUNT($H1163:J1163)&gt;='RFM input'!$AA$7,0,K797*K$6)</f>
        <v>0</v>
      </c>
      <c r="L1163" s="102">
        <f>IF(COUNT($H1163:K1163)&gt;='RFM input'!$AA$7,0,L797*L$6)</f>
        <v>0</v>
      </c>
      <c r="M1163" s="102">
        <f>IF(COUNT($H1163:L1163)&gt;='RFM input'!$AA$7,0,M797*M$6)</f>
        <v>0</v>
      </c>
      <c r="N1163" s="102">
        <f>IF(COUNT($H1163:M1163)&gt;='RFM input'!$AA$7,0,N797*N$6)</f>
        <v>0</v>
      </c>
      <c r="O1163" s="102">
        <f>IF(COUNT($H1163:N1163)&gt;='RFM input'!$AA$7,0,O797*O$6)</f>
        <v>0</v>
      </c>
      <c r="P1163" s="102">
        <f>IF(COUNT($H1163:O1163)&gt;='RFM input'!$AA$7,0,P797*P$6)</f>
        <v>0</v>
      </c>
      <c r="Q1163" s="102">
        <f>IF(COUNT($H1163:P1163)&gt;='RFM input'!$AA$7,0,Q797*Q$6)</f>
        <v>0</v>
      </c>
      <c r="R1163" s="4"/>
      <c r="S1163" s="4"/>
      <c r="T1163" s="4"/>
      <c r="U1163" s="4"/>
      <c r="V1163" s="4"/>
      <c r="W1163" s="4"/>
      <c r="X1163" s="4"/>
      <c r="Y1163" s="4"/>
      <c r="Z1163" s="4"/>
      <c r="AA1163" s="249"/>
    </row>
    <row r="1164" spans="1:27" hidden="1" outlineLevel="1">
      <c r="A1164" s="4"/>
      <c r="B1164" s="4"/>
      <c r="C1164" s="4"/>
      <c r="D1164" s="217">
        <f>Asset29</f>
        <v>0</v>
      </c>
      <c r="E1164" s="4"/>
      <c r="F1164" s="4"/>
      <c r="G1164" s="181">
        <f t="shared" si="168"/>
        <v>0</v>
      </c>
      <c r="H1164" s="102">
        <f t="shared" si="168"/>
        <v>0</v>
      </c>
      <c r="I1164" s="102">
        <f t="shared" si="168"/>
        <v>0</v>
      </c>
      <c r="J1164" s="102">
        <f t="shared" si="168"/>
        <v>0</v>
      </c>
      <c r="K1164" s="102">
        <f>IF(COUNT($H1164:J1164)&gt;='RFM input'!$AA$7,0,K798*K$6)</f>
        <v>0</v>
      </c>
      <c r="L1164" s="102">
        <f>IF(COUNT($H1164:K1164)&gt;='RFM input'!$AA$7,0,L798*L$6)</f>
        <v>0</v>
      </c>
      <c r="M1164" s="102">
        <f>IF(COUNT($H1164:L1164)&gt;='RFM input'!$AA$7,0,M798*M$6)</f>
        <v>0</v>
      </c>
      <c r="N1164" s="102">
        <f>IF(COUNT($H1164:M1164)&gt;='RFM input'!$AA$7,0,N798*N$6)</f>
        <v>0</v>
      </c>
      <c r="O1164" s="102">
        <f>IF(COUNT($H1164:N1164)&gt;='RFM input'!$AA$7,0,O798*O$6)</f>
        <v>0</v>
      </c>
      <c r="P1164" s="102">
        <f>IF(COUNT($H1164:O1164)&gt;='RFM input'!$AA$7,0,P798*P$6)</f>
        <v>0</v>
      </c>
      <c r="Q1164" s="102">
        <f>IF(COUNT($H1164:P1164)&gt;='RFM input'!$AA$7,0,Q798*Q$6)</f>
        <v>0</v>
      </c>
      <c r="R1164" s="4"/>
      <c r="S1164" s="4"/>
      <c r="T1164" s="4"/>
      <c r="U1164" s="4"/>
      <c r="V1164" s="4"/>
      <c r="W1164" s="4"/>
      <c r="X1164" s="4"/>
      <c r="Y1164" s="4"/>
      <c r="Z1164" s="4"/>
      <c r="AA1164" s="249"/>
    </row>
    <row r="1165" spans="1:27" hidden="1" outlineLevel="1">
      <c r="A1165" s="4"/>
      <c r="B1165" s="4"/>
      <c r="C1165" s="4"/>
      <c r="D1165" s="217">
        <f>Asset30</f>
        <v>0</v>
      </c>
      <c r="E1165" s="4"/>
      <c r="F1165" s="4"/>
      <c r="G1165" s="181">
        <f t="shared" ref="G1165:J1185" si="169">G799*G$6</f>
        <v>0</v>
      </c>
      <c r="H1165" s="102">
        <f t="shared" si="169"/>
        <v>0</v>
      </c>
      <c r="I1165" s="102">
        <f t="shared" si="169"/>
        <v>0</v>
      </c>
      <c r="J1165" s="102">
        <f t="shared" si="169"/>
        <v>0</v>
      </c>
      <c r="K1165" s="102">
        <f>IF(COUNT($H1165:J1165)&gt;='RFM input'!$AA$7,0,K799*K$6)</f>
        <v>0</v>
      </c>
      <c r="L1165" s="102">
        <f>IF(COUNT($H1165:K1165)&gt;='RFM input'!$AA$7,0,L799*L$6)</f>
        <v>0</v>
      </c>
      <c r="M1165" s="102">
        <f>IF(COUNT($H1165:L1165)&gt;='RFM input'!$AA$7,0,M799*M$6)</f>
        <v>0</v>
      </c>
      <c r="N1165" s="102">
        <f>IF(COUNT($H1165:M1165)&gt;='RFM input'!$AA$7,0,N799*N$6)</f>
        <v>0</v>
      </c>
      <c r="O1165" s="102">
        <f>IF(COUNT($H1165:N1165)&gt;='RFM input'!$AA$7,0,O799*O$6)</f>
        <v>0</v>
      </c>
      <c r="P1165" s="102">
        <f>IF(COUNT($H1165:O1165)&gt;='RFM input'!$AA$7,0,P799*P$6)</f>
        <v>0</v>
      </c>
      <c r="Q1165" s="102">
        <f>IF(COUNT($H1165:P1165)&gt;='RFM input'!$AA$7,0,Q799*Q$6)</f>
        <v>0</v>
      </c>
      <c r="R1165" s="4"/>
      <c r="S1165" s="4"/>
      <c r="T1165" s="4"/>
      <c r="U1165" s="4"/>
      <c r="V1165" s="4"/>
      <c r="W1165" s="4"/>
      <c r="X1165" s="4"/>
      <c r="Y1165" s="4"/>
      <c r="Z1165" s="4"/>
      <c r="AA1165" s="249"/>
    </row>
    <row r="1166" spans="1:27" hidden="1" outlineLevel="1">
      <c r="A1166" s="4"/>
      <c r="B1166" s="4"/>
      <c r="C1166" s="4"/>
      <c r="D1166" s="217">
        <f>Asset31</f>
        <v>0</v>
      </c>
      <c r="E1166" s="4"/>
      <c r="F1166" s="4"/>
      <c r="G1166" s="181">
        <f t="shared" si="169"/>
        <v>0</v>
      </c>
      <c r="H1166" s="102">
        <f t="shared" si="169"/>
        <v>0</v>
      </c>
      <c r="I1166" s="102">
        <f t="shared" si="169"/>
        <v>0</v>
      </c>
      <c r="J1166" s="102">
        <f t="shared" si="169"/>
        <v>0</v>
      </c>
      <c r="K1166" s="102">
        <f>IF(COUNT($H1166:J1166)&gt;='RFM input'!$AA$7,0,K800*K$6)</f>
        <v>0</v>
      </c>
      <c r="L1166" s="102">
        <f>IF(COUNT($H1166:K1166)&gt;='RFM input'!$AA$7,0,L800*L$6)</f>
        <v>0</v>
      </c>
      <c r="M1166" s="102">
        <f>IF(COUNT($H1166:L1166)&gt;='RFM input'!$AA$7,0,M800*M$6)</f>
        <v>0</v>
      </c>
      <c r="N1166" s="102">
        <f>IF(COUNT($H1166:M1166)&gt;='RFM input'!$AA$7,0,N800*N$6)</f>
        <v>0</v>
      </c>
      <c r="O1166" s="102">
        <f>IF(COUNT($H1166:N1166)&gt;='RFM input'!$AA$7,0,O800*O$6)</f>
        <v>0</v>
      </c>
      <c r="P1166" s="102">
        <f>IF(COUNT($H1166:O1166)&gt;='RFM input'!$AA$7,0,P800*P$6)</f>
        <v>0</v>
      </c>
      <c r="Q1166" s="102">
        <f>IF(COUNT($H1166:P1166)&gt;='RFM input'!$AA$7,0,Q800*Q$6)</f>
        <v>0</v>
      </c>
      <c r="R1166" s="4"/>
      <c r="S1166" s="4"/>
      <c r="T1166" s="4"/>
      <c r="U1166" s="4"/>
      <c r="V1166" s="4"/>
      <c r="W1166" s="4"/>
      <c r="X1166" s="4"/>
      <c r="Y1166" s="4"/>
      <c r="Z1166" s="4"/>
      <c r="AA1166" s="249"/>
    </row>
    <row r="1167" spans="1:27" hidden="1" outlineLevel="1">
      <c r="A1167" s="4"/>
      <c r="B1167" s="4"/>
      <c r="C1167" s="4"/>
      <c r="D1167" s="217">
        <f>Asset32</f>
        <v>0</v>
      </c>
      <c r="E1167" s="4"/>
      <c r="F1167" s="4"/>
      <c r="G1167" s="181">
        <f t="shared" si="169"/>
        <v>0</v>
      </c>
      <c r="H1167" s="102">
        <f t="shared" si="169"/>
        <v>0</v>
      </c>
      <c r="I1167" s="102">
        <f t="shared" si="169"/>
        <v>0</v>
      </c>
      <c r="J1167" s="102">
        <f t="shared" si="169"/>
        <v>0</v>
      </c>
      <c r="K1167" s="102">
        <f>IF(COUNT($H1167:J1167)&gt;='RFM input'!$AA$7,0,K801*K$6)</f>
        <v>0</v>
      </c>
      <c r="L1167" s="102">
        <f>IF(COUNT($H1167:K1167)&gt;='RFM input'!$AA$7,0,L801*L$6)</f>
        <v>0</v>
      </c>
      <c r="M1167" s="102">
        <f>IF(COUNT($H1167:L1167)&gt;='RFM input'!$AA$7,0,M801*M$6)</f>
        <v>0</v>
      </c>
      <c r="N1167" s="102">
        <f>IF(COUNT($H1167:M1167)&gt;='RFM input'!$AA$7,0,N801*N$6)</f>
        <v>0</v>
      </c>
      <c r="O1167" s="102">
        <f>IF(COUNT($H1167:N1167)&gt;='RFM input'!$AA$7,0,O801*O$6)</f>
        <v>0</v>
      </c>
      <c r="P1167" s="102">
        <f>IF(COUNT($H1167:O1167)&gt;='RFM input'!$AA$7,0,P801*P$6)</f>
        <v>0</v>
      </c>
      <c r="Q1167" s="102">
        <f>IF(COUNT($H1167:P1167)&gt;='RFM input'!$AA$7,0,Q801*Q$6)</f>
        <v>0</v>
      </c>
      <c r="R1167" s="4"/>
      <c r="S1167" s="4"/>
      <c r="T1167" s="4"/>
      <c r="U1167" s="4"/>
      <c r="V1167" s="4"/>
      <c r="W1167" s="4"/>
      <c r="X1167" s="4"/>
      <c r="Y1167" s="4"/>
      <c r="Z1167" s="4"/>
      <c r="AA1167" s="249"/>
    </row>
    <row r="1168" spans="1:27" hidden="1" outlineLevel="1">
      <c r="A1168" s="4"/>
      <c r="B1168" s="4"/>
      <c r="C1168" s="4"/>
      <c r="D1168" s="217">
        <f>Asset33</f>
        <v>0</v>
      </c>
      <c r="E1168" s="4"/>
      <c r="F1168" s="4"/>
      <c r="G1168" s="181">
        <f t="shared" si="169"/>
        <v>0</v>
      </c>
      <c r="H1168" s="102">
        <f t="shared" si="169"/>
        <v>0</v>
      </c>
      <c r="I1168" s="102">
        <f t="shared" si="169"/>
        <v>0</v>
      </c>
      <c r="J1168" s="102">
        <f t="shared" si="169"/>
        <v>0</v>
      </c>
      <c r="K1168" s="102">
        <f>IF(COUNT($H1168:J1168)&gt;='RFM input'!$AA$7,0,K802*K$6)</f>
        <v>0</v>
      </c>
      <c r="L1168" s="102">
        <f>IF(COUNT($H1168:K1168)&gt;='RFM input'!$AA$7,0,L802*L$6)</f>
        <v>0</v>
      </c>
      <c r="M1168" s="102">
        <f>IF(COUNT($H1168:L1168)&gt;='RFM input'!$AA$7,0,M802*M$6)</f>
        <v>0</v>
      </c>
      <c r="N1168" s="102">
        <f>IF(COUNT($H1168:M1168)&gt;='RFM input'!$AA$7,0,N802*N$6)</f>
        <v>0</v>
      </c>
      <c r="O1168" s="102">
        <f>IF(COUNT($H1168:N1168)&gt;='RFM input'!$AA$7,0,O802*O$6)</f>
        <v>0</v>
      </c>
      <c r="P1168" s="102">
        <f>IF(COUNT($H1168:O1168)&gt;='RFM input'!$AA$7,0,P802*P$6)</f>
        <v>0</v>
      </c>
      <c r="Q1168" s="102">
        <f>IF(COUNT($H1168:P1168)&gt;='RFM input'!$AA$7,0,Q802*Q$6)</f>
        <v>0</v>
      </c>
      <c r="R1168" s="4"/>
      <c r="S1168" s="4"/>
      <c r="T1168" s="4"/>
      <c r="U1168" s="4"/>
      <c r="V1168" s="4"/>
      <c r="W1168" s="4"/>
      <c r="X1168" s="4"/>
      <c r="Y1168" s="4"/>
      <c r="Z1168" s="4"/>
      <c r="AA1168" s="249"/>
    </row>
    <row r="1169" spans="1:27" hidden="1" outlineLevel="1">
      <c r="A1169" s="4"/>
      <c r="B1169" s="4"/>
      <c r="C1169" s="4"/>
      <c r="D1169" s="217">
        <f>Asset34</f>
        <v>0</v>
      </c>
      <c r="E1169" s="4"/>
      <c r="F1169" s="4"/>
      <c r="G1169" s="181">
        <f t="shared" si="169"/>
        <v>0</v>
      </c>
      <c r="H1169" s="102">
        <f t="shared" si="169"/>
        <v>0</v>
      </c>
      <c r="I1169" s="102">
        <f t="shared" si="169"/>
        <v>0</v>
      </c>
      <c r="J1169" s="102">
        <f t="shared" si="169"/>
        <v>0</v>
      </c>
      <c r="K1169" s="102">
        <f>IF(COUNT($H1169:J1169)&gt;='RFM input'!$AA$7,0,K803*K$6)</f>
        <v>0</v>
      </c>
      <c r="L1169" s="102">
        <f>IF(COUNT($H1169:K1169)&gt;='RFM input'!$AA$7,0,L803*L$6)</f>
        <v>0</v>
      </c>
      <c r="M1169" s="102">
        <f>IF(COUNT($H1169:L1169)&gt;='RFM input'!$AA$7,0,M803*M$6)</f>
        <v>0</v>
      </c>
      <c r="N1169" s="102">
        <f>IF(COUNT($H1169:M1169)&gt;='RFM input'!$AA$7,0,N803*N$6)</f>
        <v>0</v>
      </c>
      <c r="O1169" s="102">
        <f>IF(COUNT($H1169:N1169)&gt;='RFM input'!$AA$7,0,O803*O$6)</f>
        <v>0</v>
      </c>
      <c r="P1169" s="102">
        <f>IF(COUNT($H1169:O1169)&gt;='RFM input'!$AA$7,0,P803*P$6)</f>
        <v>0</v>
      </c>
      <c r="Q1169" s="102">
        <f>IF(COUNT($H1169:P1169)&gt;='RFM input'!$AA$7,0,Q803*Q$6)</f>
        <v>0</v>
      </c>
      <c r="R1169" s="4"/>
      <c r="S1169" s="4"/>
      <c r="T1169" s="4"/>
      <c r="U1169" s="4"/>
      <c r="V1169" s="4"/>
      <c r="W1169" s="4"/>
      <c r="X1169" s="4"/>
      <c r="Y1169" s="4"/>
      <c r="Z1169" s="4"/>
      <c r="AA1169" s="249"/>
    </row>
    <row r="1170" spans="1:27" hidden="1" outlineLevel="1">
      <c r="A1170" s="4"/>
      <c r="B1170" s="4"/>
      <c r="C1170" s="4"/>
      <c r="D1170" s="217">
        <f>Asset35</f>
        <v>0</v>
      </c>
      <c r="E1170" s="4"/>
      <c r="F1170" s="4"/>
      <c r="G1170" s="181">
        <f t="shared" si="169"/>
        <v>0</v>
      </c>
      <c r="H1170" s="102">
        <f t="shared" si="169"/>
        <v>0</v>
      </c>
      <c r="I1170" s="102">
        <f t="shared" si="169"/>
        <v>0</v>
      </c>
      <c r="J1170" s="102">
        <f t="shared" si="169"/>
        <v>0</v>
      </c>
      <c r="K1170" s="102">
        <f>IF(COUNT($H1170:J1170)&gt;='RFM input'!$AA$7,0,K804*K$6)</f>
        <v>0</v>
      </c>
      <c r="L1170" s="102">
        <f>IF(COUNT($H1170:K1170)&gt;='RFM input'!$AA$7,0,L804*L$6)</f>
        <v>0</v>
      </c>
      <c r="M1170" s="102">
        <f>IF(COUNT($H1170:L1170)&gt;='RFM input'!$AA$7,0,M804*M$6)</f>
        <v>0</v>
      </c>
      <c r="N1170" s="102">
        <f>IF(COUNT($H1170:M1170)&gt;='RFM input'!$AA$7,0,N804*N$6)</f>
        <v>0</v>
      </c>
      <c r="O1170" s="102">
        <f>IF(COUNT($H1170:N1170)&gt;='RFM input'!$AA$7,0,O804*O$6)</f>
        <v>0</v>
      </c>
      <c r="P1170" s="102">
        <f>IF(COUNT($H1170:O1170)&gt;='RFM input'!$AA$7,0,P804*P$6)</f>
        <v>0</v>
      </c>
      <c r="Q1170" s="102">
        <f>IF(COUNT($H1170:P1170)&gt;='RFM input'!$AA$7,0,Q804*Q$6)</f>
        <v>0</v>
      </c>
      <c r="R1170" s="4"/>
      <c r="S1170" s="4"/>
      <c r="T1170" s="4"/>
      <c r="U1170" s="4"/>
      <c r="V1170" s="4"/>
      <c r="W1170" s="4"/>
      <c r="X1170" s="4"/>
      <c r="Y1170" s="4"/>
      <c r="Z1170" s="4"/>
      <c r="AA1170" s="249"/>
    </row>
    <row r="1171" spans="1:27" hidden="1" outlineLevel="1">
      <c r="A1171" s="4"/>
      <c r="B1171" s="4"/>
      <c r="C1171" s="4"/>
      <c r="D1171" s="217">
        <f>Asset36</f>
        <v>0</v>
      </c>
      <c r="E1171" s="4"/>
      <c r="F1171" s="4"/>
      <c r="G1171" s="181">
        <f t="shared" si="169"/>
        <v>0</v>
      </c>
      <c r="H1171" s="102">
        <f t="shared" si="169"/>
        <v>0</v>
      </c>
      <c r="I1171" s="102">
        <f t="shared" si="169"/>
        <v>0</v>
      </c>
      <c r="J1171" s="102">
        <f t="shared" si="169"/>
        <v>0</v>
      </c>
      <c r="K1171" s="102">
        <f>IF(COUNT($H1171:J1171)&gt;='RFM input'!$AA$7,0,K805*K$6)</f>
        <v>0</v>
      </c>
      <c r="L1171" s="102">
        <f>IF(COUNT($H1171:K1171)&gt;='RFM input'!$AA$7,0,L805*L$6)</f>
        <v>0</v>
      </c>
      <c r="M1171" s="102">
        <f>IF(COUNT($H1171:L1171)&gt;='RFM input'!$AA$7,0,M805*M$6)</f>
        <v>0</v>
      </c>
      <c r="N1171" s="102">
        <f>IF(COUNT($H1171:M1171)&gt;='RFM input'!$AA$7,0,N805*N$6)</f>
        <v>0</v>
      </c>
      <c r="O1171" s="102">
        <f>IF(COUNT($H1171:N1171)&gt;='RFM input'!$AA$7,0,O805*O$6)</f>
        <v>0</v>
      </c>
      <c r="P1171" s="102">
        <f>IF(COUNT($H1171:O1171)&gt;='RFM input'!$AA$7,0,P805*P$6)</f>
        <v>0</v>
      </c>
      <c r="Q1171" s="102">
        <f>IF(COUNT($H1171:P1171)&gt;='RFM input'!$AA$7,0,Q805*Q$6)</f>
        <v>0</v>
      </c>
      <c r="R1171" s="4"/>
      <c r="S1171" s="4"/>
      <c r="T1171" s="4"/>
      <c r="U1171" s="4"/>
      <c r="V1171" s="4"/>
      <c r="W1171" s="4"/>
      <c r="X1171" s="4"/>
      <c r="Y1171" s="4"/>
      <c r="Z1171" s="4"/>
      <c r="AA1171" s="249"/>
    </row>
    <row r="1172" spans="1:27" hidden="1" outlineLevel="1">
      <c r="A1172" s="4"/>
      <c r="B1172" s="4"/>
      <c r="C1172" s="4"/>
      <c r="D1172" s="217">
        <f>Asset37</f>
        <v>0</v>
      </c>
      <c r="E1172" s="4"/>
      <c r="F1172" s="4"/>
      <c r="G1172" s="181">
        <f t="shared" si="169"/>
        <v>0</v>
      </c>
      <c r="H1172" s="102">
        <f t="shared" si="169"/>
        <v>0</v>
      </c>
      <c r="I1172" s="102">
        <f t="shared" si="169"/>
        <v>0</v>
      </c>
      <c r="J1172" s="102">
        <f t="shared" si="169"/>
        <v>0</v>
      </c>
      <c r="K1172" s="102">
        <f>IF(COUNT($H1172:J1172)&gt;='RFM input'!$AA$7,0,K806*K$6)</f>
        <v>0</v>
      </c>
      <c r="L1172" s="102">
        <f>IF(COUNT($H1172:K1172)&gt;='RFM input'!$AA$7,0,L806*L$6)</f>
        <v>0</v>
      </c>
      <c r="M1172" s="102">
        <f>IF(COUNT($H1172:L1172)&gt;='RFM input'!$AA$7,0,M806*M$6)</f>
        <v>0</v>
      </c>
      <c r="N1172" s="102">
        <f>IF(COUNT($H1172:M1172)&gt;='RFM input'!$AA$7,0,N806*N$6)</f>
        <v>0</v>
      </c>
      <c r="O1172" s="102">
        <f>IF(COUNT($H1172:N1172)&gt;='RFM input'!$AA$7,0,O806*O$6)</f>
        <v>0</v>
      </c>
      <c r="P1172" s="102">
        <f>IF(COUNT($H1172:O1172)&gt;='RFM input'!$AA$7,0,P806*P$6)</f>
        <v>0</v>
      </c>
      <c r="Q1172" s="102">
        <f>IF(COUNT($H1172:P1172)&gt;='RFM input'!$AA$7,0,Q806*Q$6)</f>
        <v>0</v>
      </c>
      <c r="R1172" s="4"/>
      <c r="S1172" s="4"/>
      <c r="T1172" s="4"/>
      <c r="U1172" s="4"/>
      <c r="V1172" s="4"/>
      <c r="W1172" s="4"/>
      <c r="X1172" s="4"/>
      <c r="Y1172" s="4"/>
      <c r="Z1172" s="4"/>
      <c r="AA1172" s="249"/>
    </row>
    <row r="1173" spans="1:27" hidden="1" outlineLevel="1">
      <c r="A1173" s="4"/>
      <c r="B1173" s="4"/>
      <c r="C1173" s="4"/>
      <c r="D1173" s="217">
        <f>Asset38</f>
        <v>0</v>
      </c>
      <c r="E1173" s="4"/>
      <c r="F1173" s="4"/>
      <c r="G1173" s="181">
        <f t="shared" si="169"/>
        <v>0</v>
      </c>
      <c r="H1173" s="102">
        <f t="shared" si="169"/>
        <v>0</v>
      </c>
      <c r="I1173" s="102">
        <f t="shared" si="169"/>
        <v>0</v>
      </c>
      <c r="J1173" s="102">
        <f t="shared" si="169"/>
        <v>0</v>
      </c>
      <c r="K1173" s="102">
        <f>IF(COUNT($H1173:J1173)&gt;='RFM input'!$AA$7,0,K807*K$6)</f>
        <v>0</v>
      </c>
      <c r="L1173" s="102">
        <f>IF(COUNT($H1173:K1173)&gt;='RFM input'!$AA$7,0,L807*L$6)</f>
        <v>0</v>
      </c>
      <c r="M1173" s="102">
        <f>IF(COUNT($H1173:L1173)&gt;='RFM input'!$AA$7,0,M807*M$6)</f>
        <v>0</v>
      </c>
      <c r="N1173" s="102">
        <f>IF(COUNT($H1173:M1173)&gt;='RFM input'!$AA$7,0,N807*N$6)</f>
        <v>0</v>
      </c>
      <c r="O1173" s="102">
        <f>IF(COUNT($H1173:N1173)&gt;='RFM input'!$AA$7,0,O807*O$6)</f>
        <v>0</v>
      </c>
      <c r="P1173" s="102">
        <f>IF(COUNT($H1173:O1173)&gt;='RFM input'!$AA$7,0,P807*P$6)</f>
        <v>0</v>
      </c>
      <c r="Q1173" s="102">
        <f>IF(COUNT($H1173:P1173)&gt;='RFM input'!$AA$7,0,Q807*Q$6)</f>
        <v>0</v>
      </c>
      <c r="R1173" s="4"/>
      <c r="S1173" s="4"/>
      <c r="T1173" s="4"/>
      <c r="U1173" s="4"/>
      <c r="V1173" s="4"/>
      <c r="W1173" s="4"/>
      <c r="X1173" s="4"/>
      <c r="Y1173" s="4"/>
      <c r="Z1173" s="4"/>
      <c r="AA1173" s="249"/>
    </row>
    <row r="1174" spans="1:27" hidden="1" outlineLevel="1">
      <c r="A1174" s="4"/>
      <c r="B1174" s="4"/>
      <c r="C1174" s="4"/>
      <c r="D1174" s="217">
        <f>Asset39</f>
        <v>0</v>
      </c>
      <c r="E1174" s="4"/>
      <c r="F1174" s="4"/>
      <c r="G1174" s="181">
        <f t="shared" si="169"/>
        <v>0</v>
      </c>
      <c r="H1174" s="102">
        <f t="shared" si="169"/>
        <v>0</v>
      </c>
      <c r="I1174" s="102">
        <f t="shared" si="169"/>
        <v>0</v>
      </c>
      <c r="J1174" s="102">
        <f t="shared" si="169"/>
        <v>0</v>
      </c>
      <c r="K1174" s="102">
        <f>IF(COUNT($H1174:J1174)&gt;='RFM input'!$AA$7,0,K808*K$6)</f>
        <v>0</v>
      </c>
      <c r="L1174" s="102">
        <f>IF(COUNT($H1174:K1174)&gt;='RFM input'!$AA$7,0,L808*L$6)</f>
        <v>0</v>
      </c>
      <c r="M1174" s="102">
        <f>IF(COUNT($H1174:L1174)&gt;='RFM input'!$AA$7,0,M808*M$6)</f>
        <v>0</v>
      </c>
      <c r="N1174" s="102">
        <f>IF(COUNT($H1174:M1174)&gt;='RFM input'!$AA$7,0,N808*N$6)</f>
        <v>0</v>
      </c>
      <c r="O1174" s="102">
        <f>IF(COUNT($H1174:N1174)&gt;='RFM input'!$AA$7,0,O808*O$6)</f>
        <v>0</v>
      </c>
      <c r="P1174" s="102">
        <f>IF(COUNT($H1174:O1174)&gt;='RFM input'!$AA$7,0,P808*P$6)</f>
        <v>0</v>
      </c>
      <c r="Q1174" s="102">
        <f>IF(COUNT($H1174:P1174)&gt;='RFM input'!$AA$7,0,Q808*Q$6)</f>
        <v>0</v>
      </c>
      <c r="R1174" s="4"/>
      <c r="S1174" s="4"/>
      <c r="T1174" s="4"/>
      <c r="U1174" s="4"/>
      <c r="V1174" s="4"/>
      <c r="W1174" s="4"/>
      <c r="X1174" s="4"/>
      <c r="Y1174" s="4"/>
      <c r="Z1174" s="4"/>
      <c r="AA1174" s="249"/>
    </row>
    <row r="1175" spans="1:27" hidden="1" outlineLevel="1">
      <c r="A1175" s="4"/>
      <c r="B1175" s="4"/>
      <c r="C1175" s="4"/>
      <c r="D1175" s="217">
        <f>Asset40</f>
        <v>0</v>
      </c>
      <c r="E1175" s="4"/>
      <c r="F1175" s="4"/>
      <c r="G1175" s="181">
        <f t="shared" si="169"/>
        <v>0</v>
      </c>
      <c r="H1175" s="102">
        <f t="shared" si="169"/>
        <v>0</v>
      </c>
      <c r="I1175" s="102">
        <f t="shared" si="169"/>
        <v>0</v>
      </c>
      <c r="J1175" s="102">
        <f t="shared" si="169"/>
        <v>0</v>
      </c>
      <c r="K1175" s="102">
        <f>IF(COUNT($H1175:J1175)&gt;='RFM input'!$AA$7,0,K809*K$6)</f>
        <v>0</v>
      </c>
      <c r="L1175" s="102">
        <f>IF(COUNT($H1175:K1175)&gt;='RFM input'!$AA$7,0,L809*L$6)</f>
        <v>0</v>
      </c>
      <c r="M1175" s="102">
        <f>IF(COUNT($H1175:L1175)&gt;='RFM input'!$AA$7,0,M809*M$6)</f>
        <v>0</v>
      </c>
      <c r="N1175" s="102">
        <f>IF(COUNT($H1175:M1175)&gt;='RFM input'!$AA$7,0,N809*N$6)</f>
        <v>0</v>
      </c>
      <c r="O1175" s="102">
        <f>IF(COUNT($H1175:N1175)&gt;='RFM input'!$AA$7,0,O809*O$6)</f>
        <v>0</v>
      </c>
      <c r="P1175" s="102">
        <f>IF(COUNT($H1175:O1175)&gt;='RFM input'!$AA$7,0,P809*P$6)</f>
        <v>0</v>
      </c>
      <c r="Q1175" s="102">
        <f>IF(COUNT($H1175:P1175)&gt;='RFM input'!$AA$7,0,Q809*Q$6)</f>
        <v>0</v>
      </c>
      <c r="R1175" s="4"/>
      <c r="S1175" s="4"/>
      <c r="T1175" s="4"/>
      <c r="U1175" s="4"/>
      <c r="V1175" s="4"/>
      <c r="W1175" s="4"/>
      <c r="X1175" s="4"/>
      <c r="Y1175" s="4"/>
      <c r="Z1175" s="4"/>
      <c r="AA1175" s="249"/>
    </row>
    <row r="1176" spans="1:27" hidden="1" outlineLevel="1">
      <c r="A1176" s="4"/>
      <c r="B1176" s="4"/>
      <c r="C1176" s="4"/>
      <c r="D1176" s="217">
        <f>Asset41</f>
        <v>0</v>
      </c>
      <c r="E1176" s="4"/>
      <c r="F1176" s="4"/>
      <c r="G1176" s="181">
        <f t="shared" si="169"/>
        <v>0</v>
      </c>
      <c r="H1176" s="102">
        <f t="shared" si="169"/>
        <v>0</v>
      </c>
      <c r="I1176" s="102">
        <f t="shared" si="169"/>
        <v>0</v>
      </c>
      <c r="J1176" s="102">
        <f t="shared" si="169"/>
        <v>0</v>
      </c>
      <c r="K1176" s="102">
        <f>IF(COUNT($H1176:J1176)&gt;='RFM input'!$AA$7,0,K810*K$6)</f>
        <v>0</v>
      </c>
      <c r="L1176" s="102">
        <f>IF(COUNT($H1176:K1176)&gt;='RFM input'!$AA$7,0,L810*L$6)</f>
        <v>0</v>
      </c>
      <c r="M1176" s="102">
        <f>IF(COUNT($H1176:L1176)&gt;='RFM input'!$AA$7,0,M810*M$6)</f>
        <v>0</v>
      </c>
      <c r="N1176" s="102">
        <f>IF(COUNT($H1176:M1176)&gt;='RFM input'!$AA$7,0,N810*N$6)</f>
        <v>0</v>
      </c>
      <c r="O1176" s="102">
        <f>IF(COUNT($H1176:N1176)&gt;='RFM input'!$AA$7,0,O810*O$6)</f>
        <v>0</v>
      </c>
      <c r="P1176" s="102">
        <f>IF(COUNT($H1176:O1176)&gt;='RFM input'!$AA$7,0,P810*P$6)</f>
        <v>0</v>
      </c>
      <c r="Q1176" s="102">
        <f>IF(COUNT($H1176:P1176)&gt;='RFM input'!$AA$7,0,Q810*Q$6)</f>
        <v>0</v>
      </c>
      <c r="R1176" s="4"/>
      <c r="S1176" s="4"/>
      <c r="T1176" s="4"/>
      <c r="U1176" s="4"/>
      <c r="V1176" s="4"/>
      <c r="W1176" s="4"/>
      <c r="X1176" s="4"/>
      <c r="Y1176" s="4"/>
      <c r="Z1176" s="4"/>
      <c r="AA1176" s="249"/>
    </row>
    <row r="1177" spans="1:27" hidden="1" outlineLevel="1">
      <c r="A1177" s="4"/>
      <c r="B1177" s="4"/>
      <c r="C1177" s="4"/>
      <c r="D1177" s="217">
        <f>Asset42</f>
        <v>0</v>
      </c>
      <c r="E1177" s="4"/>
      <c r="F1177" s="4"/>
      <c r="G1177" s="181">
        <f t="shared" si="169"/>
        <v>0</v>
      </c>
      <c r="H1177" s="102">
        <f t="shared" si="169"/>
        <v>0</v>
      </c>
      <c r="I1177" s="102">
        <f t="shared" si="169"/>
        <v>0</v>
      </c>
      <c r="J1177" s="102">
        <f t="shared" si="169"/>
        <v>0</v>
      </c>
      <c r="K1177" s="102">
        <f>IF(COUNT($H1177:J1177)&gt;='RFM input'!$AA$7,0,K811*K$6)</f>
        <v>0</v>
      </c>
      <c r="L1177" s="102">
        <f>IF(COUNT($H1177:K1177)&gt;='RFM input'!$AA$7,0,L811*L$6)</f>
        <v>0</v>
      </c>
      <c r="M1177" s="102">
        <f>IF(COUNT($H1177:L1177)&gt;='RFM input'!$AA$7,0,M811*M$6)</f>
        <v>0</v>
      </c>
      <c r="N1177" s="102">
        <f>IF(COUNT($H1177:M1177)&gt;='RFM input'!$AA$7,0,N811*N$6)</f>
        <v>0</v>
      </c>
      <c r="O1177" s="102">
        <f>IF(COUNT($H1177:N1177)&gt;='RFM input'!$AA$7,0,O811*O$6)</f>
        <v>0</v>
      </c>
      <c r="P1177" s="102">
        <f>IF(COUNT($H1177:O1177)&gt;='RFM input'!$AA$7,0,P811*P$6)</f>
        <v>0</v>
      </c>
      <c r="Q1177" s="102">
        <f>IF(COUNT($H1177:P1177)&gt;='RFM input'!$AA$7,0,Q811*Q$6)</f>
        <v>0</v>
      </c>
      <c r="R1177" s="4"/>
      <c r="S1177" s="4"/>
      <c r="T1177" s="4"/>
      <c r="U1177" s="4"/>
      <c r="V1177" s="4"/>
      <c r="W1177" s="4"/>
      <c r="X1177" s="4"/>
      <c r="Y1177" s="4"/>
      <c r="Z1177" s="4"/>
      <c r="AA1177" s="249"/>
    </row>
    <row r="1178" spans="1:27" hidden="1" outlineLevel="1">
      <c r="A1178" s="4"/>
      <c r="B1178" s="4"/>
      <c r="C1178" s="4"/>
      <c r="D1178" s="217">
        <f>Asset43</f>
        <v>0</v>
      </c>
      <c r="E1178" s="4"/>
      <c r="F1178" s="4"/>
      <c r="G1178" s="181">
        <f t="shared" si="169"/>
        <v>0</v>
      </c>
      <c r="H1178" s="102">
        <f t="shared" si="169"/>
        <v>0</v>
      </c>
      <c r="I1178" s="102">
        <f t="shared" si="169"/>
        <v>0</v>
      </c>
      <c r="J1178" s="102">
        <f t="shared" si="169"/>
        <v>0</v>
      </c>
      <c r="K1178" s="102">
        <f>IF(COUNT($H1178:J1178)&gt;='RFM input'!$AA$7,0,K812*K$6)</f>
        <v>0</v>
      </c>
      <c r="L1178" s="102">
        <f>IF(COUNT($H1178:K1178)&gt;='RFM input'!$AA$7,0,L812*L$6)</f>
        <v>0</v>
      </c>
      <c r="M1178" s="102">
        <f>IF(COUNT($H1178:L1178)&gt;='RFM input'!$AA$7,0,M812*M$6)</f>
        <v>0</v>
      </c>
      <c r="N1178" s="102">
        <f>IF(COUNT($H1178:M1178)&gt;='RFM input'!$AA$7,0,N812*N$6)</f>
        <v>0</v>
      </c>
      <c r="O1178" s="102">
        <f>IF(COUNT($H1178:N1178)&gt;='RFM input'!$AA$7,0,O812*O$6)</f>
        <v>0</v>
      </c>
      <c r="P1178" s="102">
        <f>IF(COUNT($H1178:O1178)&gt;='RFM input'!$AA$7,0,P812*P$6)</f>
        <v>0</v>
      </c>
      <c r="Q1178" s="102">
        <f>IF(COUNT($H1178:P1178)&gt;='RFM input'!$AA$7,0,Q812*Q$6)</f>
        <v>0</v>
      </c>
      <c r="R1178" s="4"/>
      <c r="S1178" s="4"/>
      <c r="T1178" s="4"/>
      <c r="U1178" s="4"/>
      <c r="V1178" s="4"/>
      <c r="W1178" s="4"/>
      <c r="X1178" s="4"/>
      <c r="Y1178" s="4"/>
      <c r="Z1178" s="4"/>
      <c r="AA1178" s="249"/>
    </row>
    <row r="1179" spans="1:27" hidden="1" outlineLevel="1">
      <c r="A1179" s="4"/>
      <c r="B1179" s="4"/>
      <c r="C1179" s="4"/>
      <c r="D1179" s="217">
        <f>Asset44</f>
        <v>0</v>
      </c>
      <c r="E1179" s="4"/>
      <c r="F1179" s="4"/>
      <c r="G1179" s="181">
        <f t="shared" si="169"/>
        <v>0</v>
      </c>
      <c r="H1179" s="102">
        <f t="shared" si="169"/>
        <v>0</v>
      </c>
      <c r="I1179" s="102">
        <f t="shared" si="169"/>
        <v>0</v>
      </c>
      <c r="J1179" s="102">
        <f t="shared" si="169"/>
        <v>0</v>
      </c>
      <c r="K1179" s="102">
        <f>IF(COUNT($H1179:J1179)&gt;='RFM input'!$AA$7,0,K813*K$6)</f>
        <v>0</v>
      </c>
      <c r="L1179" s="102">
        <f>IF(COUNT($H1179:K1179)&gt;='RFM input'!$AA$7,0,L813*L$6)</f>
        <v>0</v>
      </c>
      <c r="M1179" s="102">
        <f>IF(COUNT($H1179:L1179)&gt;='RFM input'!$AA$7,0,M813*M$6)</f>
        <v>0</v>
      </c>
      <c r="N1179" s="102">
        <f>IF(COUNT($H1179:M1179)&gt;='RFM input'!$AA$7,0,N813*N$6)</f>
        <v>0</v>
      </c>
      <c r="O1179" s="102">
        <f>IF(COUNT($H1179:N1179)&gt;='RFM input'!$AA$7,0,O813*O$6)</f>
        <v>0</v>
      </c>
      <c r="P1179" s="102">
        <f>IF(COUNT($H1179:O1179)&gt;='RFM input'!$AA$7,0,P813*P$6)</f>
        <v>0</v>
      </c>
      <c r="Q1179" s="102">
        <f>IF(COUNT($H1179:P1179)&gt;='RFM input'!$AA$7,0,Q813*Q$6)</f>
        <v>0</v>
      </c>
      <c r="R1179" s="4"/>
      <c r="S1179" s="4"/>
      <c r="T1179" s="4"/>
      <c r="U1179" s="4"/>
      <c r="V1179" s="4"/>
      <c r="W1179" s="4"/>
      <c r="X1179" s="4"/>
      <c r="Y1179" s="4"/>
      <c r="Z1179" s="4"/>
      <c r="AA1179" s="249"/>
    </row>
    <row r="1180" spans="1:27" hidden="1" outlineLevel="1">
      <c r="A1180" s="4"/>
      <c r="B1180" s="4"/>
      <c r="C1180" s="4"/>
      <c r="D1180" s="217">
        <f>Asset45</f>
        <v>0</v>
      </c>
      <c r="E1180" s="4"/>
      <c r="F1180" s="4"/>
      <c r="G1180" s="181">
        <f t="shared" si="169"/>
        <v>0</v>
      </c>
      <c r="H1180" s="102">
        <f t="shared" si="169"/>
        <v>0</v>
      </c>
      <c r="I1180" s="102">
        <f t="shared" si="169"/>
        <v>0</v>
      </c>
      <c r="J1180" s="102">
        <f t="shared" si="169"/>
        <v>0</v>
      </c>
      <c r="K1180" s="102">
        <f>IF(COUNT($H1180:J1180)&gt;='RFM input'!$AA$7,0,K814*K$6)</f>
        <v>0</v>
      </c>
      <c r="L1180" s="102">
        <f>IF(COUNT($H1180:K1180)&gt;='RFM input'!$AA$7,0,L814*L$6)</f>
        <v>0</v>
      </c>
      <c r="M1180" s="102">
        <f>IF(COUNT($H1180:L1180)&gt;='RFM input'!$AA$7,0,M814*M$6)</f>
        <v>0</v>
      </c>
      <c r="N1180" s="102">
        <f>IF(COUNT($H1180:M1180)&gt;='RFM input'!$AA$7,0,N814*N$6)</f>
        <v>0</v>
      </c>
      <c r="O1180" s="102">
        <f>IF(COUNT($H1180:N1180)&gt;='RFM input'!$AA$7,0,O814*O$6)</f>
        <v>0</v>
      </c>
      <c r="P1180" s="102">
        <f>IF(COUNT($H1180:O1180)&gt;='RFM input'!$AA$7,0,P814*P$6)</f>
        <v>0</v>
      </c>
      <c r="Q1180" s="102">
        <f>IF(COUNT($H1180:P1180)&gt;='RFM input'!$AA$7,0,Q814*Q$6)</f>
        <v>0</v>
      </c>
      <c r="R1180" s="4"/>
      <c r="S1180" s="4"/>
      <c r="T1180" s="4"/>
      <c r="U1180" s="4"/>
      <c r="V1180" s="4"/>
      <c r="W1180" s="4"/>
      <c r="X1180" s="4"/>
      <c r="Y1180" s="4"/>
      <c r="Z1180" s="4"/>
      <c r="AA1180" s="249"/>
    </row>
    <row r="1181" spans="1:27" hidden="1" outlineLevel="1">
      <c r="A1181" s="4"/>
      <c r="B1181" s="4"/>
      <c r="C1181" s="4"/>
      <c r="D1181" s="217">
        <f>Asset46</f>
        <v>0</v>
      </c>
      <c r="E1181" s="4"/>
      <c r="F1181" s="4"/>
      <c r="G1181" s="181">
        <f t="shared" si="169"/>
        <v>0</v>
      </c>
      <c r="H1181" s="102">
        <f t="shared" si="169"/>
        <v>0</v>
      </c>
      <c r="I1181" s="102">
        <f t="shared" si="169"/>
        <v>0</v>
      </c>
      <c r="J1181" s="102">
        <f t="shared" si="169"/>
        <v>0</v>
      </c>
      <c r="K1181" s="102">
        <f>IF(COUNT($H1181:J1181)&gt;='RFM input'!$AA$7,0,K815*K$6)</f>
        <v>0</v>
      </c>
      <c r="L1181" s="102">
        <f>IF(COUNT($H1181:K1181)&gt;='RFM input'!$AA$7,0,L815*L$6)</f>
        <v>0</v>
      </c>
      <c r="M1181" s="102">
        <f>IF(COUNT($H1181:L1181)&gt;='RFM input'!$AA$7,0,M815*M$6)</f>
        <v>0</v>
      </c>
      <c r="N1181" s="102">
        <f>IF(COUNT($H1181:M1181)&gt;='RFM input'!$AA$7,0,N815*N$6)</f>
        <v>0</v>
      </c>
      <c r="O1181" s="102">
        <f>IF(COUNT($H1181:N1181)&gt;='RFM input'!$AA$7,0,O815*O$6)</f>
        <v>0</v>
      </c>
      <c r="P1181" s="102">
        <f>IF(COUNT($H1181:O1181)&gt;='RFM input'!$AA$7,0,P815*P$6)</f>
        <v>0</v>
      </c>
      <c r="Q1181" s="102">
        <f>IF(COUNT($H1181:P1181)&gt;='RFM input'!$AA$7,0,Q815*Q$6)</f>
        <v>0</v>
      </c>
      <c r="R1181" s="4"/>
      <c r="S1181" s="4"/>
      <c r="T1181" s="4"/>
      <c r="U1181" s="4"/>
      <c r="V1181" s="4"/>
      <c r="W1181" s="4"/>
      <c r="X1181" s="4"/>
      <c r="Y1181" s="4"/>
      <c r="Z1181" s="4"/>
      <c r="AA1181" s="249"/>
    </row>
    <row r="1182" spans="1:27" hidden="1" outlineLevel="1">
      <c r="A1182" s="4"/>
      <c r="B1182" s="4"/>
      <c r="C1182" s="4"/>
      <c r="D1182" s="217">
        <f>Asset47</f>
        <v>0</v>
      </c>
      <c r="E1182" s="4"/>
      <c r="F1182" s="4"/>
      <c r="G1182" s="181">
        <f t="shared" si="169"/>
        <v>0</v>
      </c>
      <c r="H1182" s="102">
        <f t="shared" si="169"/>
        <v>0</v>
      </c>
      <c r="I1182" s="102">
        <f t="shared" si="169"/>
        <v>0</v>
      </c>
      <c r="J1182" s="102">
        <f t="shared" si="169"/>
        <v>0</v>
      </c>
      <c r="K1182" s="102">
        <f>IF(COUNT($H1182:J1182)&gt;='RFM input'!$AA$7,0,K816*K$6)</f>
        <v>0</v>
      </c>
      <c r="L1182" s="102">
        <f>IF(COUNT($H1182:K1182)&gt;='RFM input'!$AA$7,0,L816*L$6)</f>
        <v>0</v>
      </c>
      <c r="M1182" s="102">
        <f>IF(COUNT($H1182:L1182)&gt;='RFM input'!$AA$7,0,M816*M$6)</f>
        <v>0</v>
      </c>
      <c r="N1182" s="102">
        <f>IF(COUNT($H1182:M1182)&gt;='RFM input'!$AA$7,0,N816*N$6)</f>
        <v>0</v>
      </c>
      <c r="O1182" s="102">
        <f>IF(COUNT($H1182:N1182)&gt;='RFM input'!$AA$7,0,O816*O$6)</f>
        <v>0</v>
      </c>
      <c r="P1182" s="102">
        <f>IF(COUNT($H1182:O1182)&gt;='RFM input'!$AA$7,0,P816*P$6)</f>
        <v>0</v>
      </c>
      <c r="Q1182" s="102">
        <f>IF(COUNT($H1182:P1182)&gt;='RFM input'!$AA$7,0,Q816*Q$6)</f>
        <v>0</v>
      </c>
      <c r="R1182" s="4"/>
      <c r="S1182" s="4"/>
      <c r="T1182" s="4"/>
      <c r="U1182" s="4"/>
      <c r="V1182" s="4"/>
      <c r="W1182" s="4"/>
      <c r="X1182" s="4"/>
      <c r="Y1182" s="4"/>
      <c r="Z1182" s="4"/>
      <c r="AA1182" s="249"/>
    </row>
    <row r="1183" spans="1:27" hidden="1" outlineLevel="1">
      <c r="A1183" s="4"/>
      <c r="B1183" s="4"/>
      <c r="C1183" s="4"/>
      <c r="D1183" s="217">
        <f>Asset48</f>
        <v>0</v>
      </c>
      <c r="E1183" s="4"/>
      <c r="F1183" s="4"/>
      <c r="G1183" s="181">
        <f t="shared" si="169"/>
        <v>0</v>
      </c>
      <c r="H1183" s="102">
        <f t="shared" si="169"/>
        <v>0</v>
      </c>
      <c r="I1183" s="102">
        <f t="shared" si="169"/>
        <v>0</v>
      </c>
      <c r="J1183" s="102">
        <f t="shared" si="169"/>
        <v>0</v>
      </c>
      <c r="K1183" s="102">
        <f>IF(COUNT($H1183:J1183)&gt;='RFM input'!$AA$7,0,K817*K$6)</f>
        <v>0</v>
      </c>
      <c r="L1183" s="102">
        <f>IF(COUNT($H1183:K1183)&gt;='RFM input'!$AA$7,0,L817*L$6)</f>
        <v>0</v>
      </c>
      <c r="M1183" s="102">
        <f>IF(COUNT($H1183:L1183)&gt;='RFM input'!$AA$7,0,M817*M$6)</f>
        <v>0</v>
      </c>
      <c r="N1183" s="102">
        <f>IF(COUNT($H1183:M1183)&gt;='RFM input'!$AA$7,0,N817*N$6)</f>
        <v>0</v>
      </c>
      <c r="O1183" s="102">
        <f>IF(COUNT($H1183:N1183)&gt;='RFM input'!$AA$7,0,O817*O$6)</f>
        <v>0</v>
      </c>
      <c r="P1183" s="102">
        <f>IF(COUNT($H1183:O1183)&gt;='RFM input'!$AA$7,0,P817*P$6)</f>
        <v>0</v>
      </c>
      <c r="Q1183" s="102">
        <f>IF(COUNT($H1183:P1183)&gt;='RFM input'!$AA$7,0,Q817*Q$6)</f>
        <v>0</v>
      </c>
      <c r="R1183" s="4"/>
      <c r="S1183" s="4"/>
      <c r="T1183" s="4"/>
      <c r="U1183" s="4"/>
      <c r="V1183" s="4"/>
      <c r="W1183" s="4"/>
      <c r="X1183" s="4"/>
      <c r="Y1183" s="4"/>
      <c r="Z1183" s="4"/>
      <c r="AA1183" s="249"/>
    </row>
    <row r="1184" spans="1:27" hidden="1" outlineLevel="1">
      <c r="A1184" s="4"/>
      <c r="B1184" s="4"/>
      <c r="C1184" s="4"/>
      <c r="D1184" s="217">
        <f>Asset49</f>
        <v>0</v>
      </c>
      <c r="E1184" s="4"/>
      <c r="F1184" s="4"/>
      <c r="G1184" s="181">
        <f t="shared" si="169"/>
        <v>0</v>
      </c>
      <c r="H1184" s="102">
        <f t="shared" si="169"/>
        <v>0</v>
      </c>
      <c r="I1184" s="102">
        <f t="shared" si="169"/>
        <v>0</v>
      </c>
      <c r="J1184" s="102">
        <f t="shared" si="169"/>
        <v>0</v>
      </c>
      <c r="K1184" s="102">
        <f>IF(COUNT($H1184:J1184)&gt;='RFM input'!$AA$7,0,K818*K$6)</f>
        <v>0</v>
      </c>
      <c r="L1184" s="102">
        <f>IF(COUNT($H1184:K1184)&gt;='RFM input'!$AA$7,0,L818*L$6)</f>
        <v>0</v>
      </c>
      <c r="M1184" s="102">
        <f>IF(COUNT($H1184:L1184)&gt;='RFM input'!$AA$7,0,M818*M$6)</f>
        <v>0</v>
      </c>
      <c r="N1184" s="102">
        <f>IF(COUNT($H1184:M1184)&gt;='RFM input'!$AA$7,0,N818*N$6)</f>
        <v>0</v>
      </c>
      <c r="O1184" s="102">
        <f>IF(COUNT($H1184:N1184)&gt;='RFM input'!$AA$7,0,O818*O$6)</f>
        <v>0</v>
      </c>
      <c r="P1184" s="102">
        <f>IF(COUNT($H1184:O1184)&gt;='RFM input'!$AA$7,0,P818*P$6)</f>
        <v>0</v>
      </c>
      <c r="Q1184" s="102">
        <f>IF(COUNT($H1184:P1184)&gt;='RFM input'!$AA$7,0,Q818*Q$6)</f>
        <v>0</v>
      </c>
      <c r="R1184" s="4"/>
      <c r="S1184" s="4"/>
      <c r="T1184" s="4"/>
      <c r="U1184" s="4"/>
      <c r="V1184" s="4"/>
      <c r="W1184" s="4"/>
      <c r="X1184" s="4"/>
      <c r="Y1184" s="4"/>
      <c r="Z1184" s="4"/>
      <c r="AA1184" s="249"/>
    </row>
    <row r="1185" spans="1:27" hidden="1" outlineLevel="1">
      <c r="A1185" s="4"/>
      <c r="B1185" s="4"/>
      <c r="C1185" s="4"/>
      <c r="D1185" s="217" t="str">
        <f>Asset50</f>
        <v>Equity raising costs</v>
      </c>
      <c r="E1185" s="4"/>
      <c r="F1185" s="4"/>
      <c r="G1185" s="181">
        <f t="shared" si="169"/>
        <v>0</v>
      </c>
      <c r="H1185" s="102">
        <f t="shared" si="169"/>
        <v>0</v>
      </c>
      <c r="I1185" s="102">
        <f t="shared" si="169"/>
        <v>0</v>
      </c>
      <c r="J1185" s="102">
        <f t="shared" si="169"/>
        <v>0</v>
      </c>
      <c r="K1185" s="102">
        <f>IF(COUNT($H1185:J1185)&gt;='RFM input'!$AA$7,0,K819*K$6)</f>
        <v>0</v>
      </c>
      <c r="L1185" s="102">
        <f>IF(COUNT($H1185:K1185)&gt;='RFM input'!$AA$7,0,L819*L$6)</f>
        <v>0</v>
      </c>
      <c r="M1185" s="102">
        <f>IF(COUNT($H1185:L1185)&gt;='RFM input'!$AA$7,0,M819*M$6)</f>
        <v>0</v>
      </c>
      <c r="N1185" s="102">
        <f>IF(COUNT($H1185:M1185)&gt;='RFM input'!$AA$7,0,N819*N$6)</f>
        <v>0</v>
      </c>
      <c r="O1185" s="102">
        <f>IF(COUNT($H1185:N1185)&gt;='RFM input'!$AA$7,0,O819*O$6)</f>
        <v>0</v>
      </c>
      <c r="P1185" s="102">
        <f>IF(COUNT($H1185:O1185)&gt;='RFM input'!$AA$7,0,P819*P$6)</f>
        <v>0</v>
      </c>
      <c r="Q1185" s="102">
        <f>IF(COUNT($H1185:P1185)&gt;='RFM input'!$AA$7,0,Q819*Q$6)</f>
        <v>0</v>
      </c>
      <c r="R1185" s="4"/>
      <c r="S1185" s="4"/>
      <c r="T1185" s="4"/>
      <c r="U1185" s="4"/>
      <c r="V1185" s="4"/>
      <c r="W1185" s="4"/>
      <c r="X1185" s="4"/>
      <c r="Y1185" s="4"/>
      <c r="Z1185" s="4"/>
      <c r="AA1185" s="249"/>
    </row>
    <row r="1186" spans="1:27" collapsed="1">
      <c r="A1186" s="4"/>
      <c r="B1186" s="4"/>
      <c r="C1186" s="4"/>
      <c r="D1186" s="4"/>
      <c r="E1186" s="4"/>
      <c r="F1186" s="4"/>
      <c r="G1186" s="4"/>
      <c r="H1186" s="4"/>
      <c r="I1186" s="4"/>
      <c r="J1186" s="4"/>
      <c r="K1186" s="4"/>
      <c r="L1186" s="4"/>
      <c r="M1186" s="4"/>
      <c r="N1186" s="4"/>
      <c r="O1186" s="4"/>
      <c r="P1186" s="4"/>
      <c r="Q1186" s="4"/>
      <c r="R1186" s="4"/>
      <c r="S1186" s="4"/>
      <c r="T1186" s="4"/>
      <c r="U1186" s="4"/>
      <c r="V1186" s="4"/>
      <c r="W1186" s="4"/>
      <c r="X1186" s="4"/>
      <c r="Y1186" s="4"/>
      <c r="Z1186" s="4"/>
      <c r="AA1186" s="249"/>
    </row>
    <row r="1187" spans="1:27">
      <c r="A1187" s="65"/>
      <c r="B1187" s="65"/>
      <c r="C1187" s="72" t="s">
        <v>64</v>
      </c>
      <c r="D1187" s="65"/>
      <c r="E1187" s="65"/>
      <c r="F1187" s="65"/>
      <c r="G1187" s="75"/>
      <c r="H1187" s="108"/>
      <c r="I1187" s="108"/>
      <c r="J1187" s="108"/>
      <c r="K1187" s="108"/>
      <c r="L1187" s="108"/>
      <c r="M1187" s="108"/>
      <c r="N1187" s="76"/>
      <c r="O1187" s="76"/>
      <c r="P1187" s="76"/>
      <c r="Q1187" s="76"/>
      <c r="R1187" s="76"/>
      <c r="S1187" s="76"/>
      <c r="T1187" s="97"/>
      <c r="U1187" s="97"/>
      <c r="V1187" s="97"/>
      <c r="W1187" s="97"/>
      <c r="X1187" s="97"/>
      <c r="Y1187" s="97"/>
      <c r="Z1187" s="97"/>
      <c r="AA1187" s="249"/>
    </row>
    <row r="1188" spans="1:27">
      <c r="A1188" s="4"/>
      <c r="B1188" s="4"/>
      <c r="C1188" s="4"/>
      <c r="D1188" s="4"/>
      <c r="E1188" s="4"/>
      <c r="F1188" s="4"/>
      <c r="G1188" s="4"/>
      <c r="H1188" s="4"/>
      <c r="I1188" s="4"/>
      <c r="J1188" s="4"/>
      <c r="K1188" s="4"/>
      <c r="L1188" s="4"/>
      <c r="M1188" s="4"/>
      <c r="N1188" s="4"/>
      <c r="O1188" s="4"/>
      <c r="P1188" s="4"/>
      <c r="Q1188" s="4"/>
      <c r="R1188" s="4"/>
      <c r="S1188" s="4"/>
      <c r="T1188" s="97"/>
      <c r="U1188" s="97"/>
      <c r="V1188" s="97"/>
      <c r="W1188" s="97"/>
      <c r="X1188" s="97"/>
      <c r="Y1188" s="97"/>
      <c r="Z1188" s="97"/>
      <c r="AA1188" s="249"/>
    </row>
    <row r="1189" spans="1:27">
      <c r="A1189" s="4"/>
      <c r="B1189" s="4"/>
      <c r="C1189" s="36" t="s">
        <v>54</v>
      </c>
      <c r="D1189" s="4"/>
      <c r="E1189" s="4"/>
      <c r="F1189" s="4"/>
      <c r="G1189" s="244">
        <f>SUM(G1190:G1239)</f>
        <v>626.7474246375225</v>
      </c>
      <c r="H1189" s="298">
        <f>SUM(H1190:H1239)</f>
        <v>626.7474246375225</v>
      </c>
      <c r="I1189" s="298">
        <f t="shared" ref="I1189:R1189" si="170">SUM(I1190:I1239)</f>
        <v>628.57534446943373</v>
      </c>
      <c r="J1189" s="298">
        <f t="shared" si="170"/>
        <v>741.09449043901191</v>
      </c>
      <c r="K1189" s="298">
        <f t="shared" si="170"/>
        <v>756.24429254940924</v>
      </c>
      <c r="L1189" s="298">
        <f t="shared" si="170"/>
        <v>755.42097497220323</v>
      </c>
      <c r="M1189" s="298">
        <f t="shared" si="170"/>
        <v>755.38906710174626</v>
      </c>
      <c r="N1189" s="298">
        <f t="shared" si="170"/>
        <v>0</v>
      </c>
      <c r="O1189" s="298">
        <f t="shared" si="170"/>
        <v>0</v>
      </c>
      <c r="P1189" s="298">
        <f t="shared" si="170"/>
        <v>0</v>
      </c>
      <c r="Q1189" s="298">
        <f t="shared" si="170"/>
        <v>0</v>
      </c>
      <c r="R1189" s="298">
        <f t="shared" si="170"/>
        <v>0</v>
      </c>
      <c r="S1189" s="223"/>
      <c r="T1189" s="90"/>
      <c r="U1189" s="90"/>
      <c r="V1189" s="90"/>
      <c r="W1189" s="90"/>
      <c r="X1189" s="90"/>
      <c r="Y1189" s="90"/>
      <c r="Z1189" s="90"/>
      <c r="AA1189" s="249"/>
    </row>
    <row r="1190" spans="1:27" hidden="1" outlineLevel="1">
      <c r="A1190" s="4"/>
      <c r="B1190" s="4"/>
      <c r="C1190" s="4"/>
      <c r="D1190" s="217" t="str">
        <f>Asset1</f>
        <v xml:space="preserve">Pipelines </v>
      </c>
      <c r="E1190" s="4"/>
      <c r="F1190" s="4"/>
      <c r="G1190" s="422">
        <f>'RFM input'!J7</f>
        <v>439.39476067938108</v>
      </c>
      <c r="H1190" s="308">
        <f t="shared" ref="H1190:H1219" si="171">G1190+G1242+G1294+G1346+G1398+G1450</f>
        <v>439.39476067938108</v>
      </c>
      <c r="I1190" s="102">
        <f t="shared" ref="I1190:J1199" si="172">H1190+H1242+H1294</f>
        <v>440.01657374492379</v>
      </c>
      <c r="J1190" s="102">
        <f t="shared" si="172"/>
        <v>485.00268391590447</v>
      </c>
      <c r="K1190" s="102">
        <f>IF(COUNT($H1190:J1190)&gt;'RFM input'!$AA$7,0, J1190+J1242+J1294)</f>
        <v>498.25952596911878</v>
      </c>
      <c r="L1190" s="102">
        <f>IF(COUNT($H1190:K1190)&gt;'RFM input'!$AA$7,0, K1190+K1242+K1294)</f>
        <v>502.56579839102773</v>
      </c>
      <c r="M1190" s="102">
        <f>IF(COUNT($H1190:L1190)&gt;'RFM input'!$AA$7,0, L1190+L1242+L1294)</f>
        <v>502.01477201814794</v>
      </c>
      <c r="N1190" s="102">
        <f>IF(COUNT($H1190:M1190)&gt;'RFM input'!$AA$7,0, M1190+M1242+M1294)</f>
        <v>0</v>
      </c>
      <c r="O1190" s="102">
        <f>IF(COUNT($H1190:N1190)&gt;'RFM input'!$AA$7,0, N1190+N1242+N1294)</f>
        <v>0</v>
      </c>
      <c r="P1190" s="102">
        <f>IF(COUNT($H1190:O1190)&gt;'RFM input'!$AA$7,0, O1190+O1242+O1294)</f>
        <v>0</v>
      </c>
      <c r="Q1190" s="102">
        <f>IF(COUNT($H1190:P1190)&gt;'RFM input'!$AA$7,0, P1190+P1242+P1294)</f>
        <v>0</v>
      </c>
      <c r="R1190" s="102">
        <f>IF(COUNT($H1190:Q1190)&gt;'RFM input'!$AA$7,0, Q1190+Q1242+Q1294)</f>
        <v>0</v>
      </c>
      <c r="S1190" s="4"/>
      <c r="T1190" s="4"/>
      <c r="U1190" s="4"/>
      <c r="V1190" s="4"/>
      <c r="W1190" s="4"/>
      <c r="X1190" s="4"/>
      <c r="Y1190" s="4"/>
      <c r="Z1190" s="4"/>
      <c r="AA1190" s="249"/>
    </row>
    <row r="1191" spans="1:27" hidden="1" outlineLevel="1">
      <c r="A1191" s="4"/>
      <c r="B1191" s="4"/>
      <c r="C1191" s="36"/>
      <c r="D1191" s="217" t="str">
        <f>Asset2</f>
        <v xml:space="preserve">Compressors </v>
      </c>
      <c r="E1191" s="4"/>
      <c r="F1191" s="4"/>
      <c r="G1191" s="422">
        <f>'RFM input'!J8</f>
        <v>118.4568743871171</v>
      </c>
      <c r="H1191" s="308">
        <f t="shared" si="171"/>
        <v>118.4568743871171</v>
      </c>
      <c r="I1191" s="102">
        <f t="shared" si="172"/>
        <v>118.9459356512403</v>
      </c>
      <c r="J1191" s="102">
        <f t="shared" si="172"/>
        <v>164.30226796114573</v>
      </c>
      <c r="K1191" s="102">
        <f>IF(COUNT($H1191:J1191)&gt;'RFM input'!$AA$7,0, J1191+J1243+J1295)</f>
        <v>163.43951921844004</v>
      </c>
      <c r="L1191" s="102">
        <f>IF(COUNT($H1191:K1191)&gt;'RFM input'!$AA$7,0, K1191+K1243+K1295)</f>
        <v>161.14311311707411</v>
      </c>
      <c r="M1191" s="102">
        <f>IF(COUNT($H1191:L1191)&gt;'RFM input'!$AA$7,0, L1191+L1243+L1295)</f>
        <v>158.23732911649236</v>
      </c>
      <c r="N1191" s="102">
        <f>IF(COUNT($H1191:M1191)&gt;'RFM input'!$AA$7,0, M1191+M1243+M1295)</f>
        <v>0</v>
      </c>
      <c r="O1191" s="102">
        <f>IF(COUNT($H1191:N1191)&gt;'RFM input'!$AA$7,0, N1191+N1243+N1295)</f>
        <v>0</v>
      </c>
      <c r="P1191" s="102">
        <f>IF(COUNT($H1191:O1191)&gt;'RFM input'!$AA$7,0, O1191+O1243+O1295)</f>
        <v>0</v>
      </c>
      <c r="Q1191" s="102">
        <f>IF(COUNT($H1191:P1191)&gt;'RFM input'!$AA$7,0, P1191+P1243+P1295)</f>
        <v>0</v>
      </c>
      <c r="R1191" s="102">
        <f>IF(COUNT($H1191:Q1191)&gt;'RFM input'!$AA$7,0, Q1191+Q1243+Q1295)</f>
        <v>0</v>
      </c>
      <c r="S1191" s="91"/>
      <c r="T1191" s="91"/>
      <c r="U1191" s="91"/>
      <c r="V1191" s="91"/>
      <c r="W1191" s="91"/>
      <c r="X1191" s="91"/>
      <c r="Y1191" s="91"/>
      <c r="Z1191" s="91"/>
      <c r="AA1191" s="249"/>
    </row>
    <row r="1192" spans="1:27" hidden="1" outlineLevel="1">
      <c r="A1192" s="4"/>
      <c r="B1192" s="4"/>
      <c r="C1192" s="36"/>
      <c r="D1192" s="217" t="str">
        <f>Asset3</f>
        <v>City Gates &amp; Field Regulators</v>
      </c>
      <c r="E1192" s="4"/>
      <c r="F1192" s="4"/>
      <c r="G1192" s="422">
        <f>'RFM input'!J9</f>
        <v>44.515701566267474</v>
      </c>
      <c r="H1192" s="308">
        <f t="shared" si="171"/>
        <v>44.515701566267474</v>
      </c>
      <c r="I1192" s="102">
        <f t="shared" si="172"/>
        <v>45.167206781297736</v>
      </c>
      <c r="J1192" s="102">
        <f t="shared" si="172"/>
        <v>59.175481885715094</v>
      </c>
      <c r="K1192" s="102">
        <f>IF(COUNT($H1192:J1192)&gt;'RFM input'!$AA$7,0, J1192+J1244+J1296)</f>
        <v>62.745468980448635</v>
      </c>
      <c r="L1192" s="102">
        <f>IF(COUNT($H1192:K1192)&gt;'RFM input'!$AA$7,0, K1192+K1244+K1296)</f>
        <v>63.29432125114193</v>
      </c>
      <c r="M1192" s="102">
        <f>IF(COUNT($H1192:L1192)&gt;'RFM input'!$AA$7,0, L1192+L1244+L1296)</f>
        <v>62.563015353130197</v>
      </c>
      <c r="N1192" s="102">
        <f>IF(COUNT($H1192:M1192)&gt;'RFM input'!$AA$7,0, M1192+M1244+M1296)</f>
        <v>0</v>
      </c>
      <c r="O1192" s="102">
        <f>IF(COUNT($H1192:N1192)&gt;'RFM input'!$AA$7,0, N1192+N1244+N1296)</f>
        <v>0</v>
      </c>
      <c r="P1192" s="102">
        <f>IF(COUNT($H1192:O1192)&gt;'RFM input'!$AA$7,0, O1192+O1244+O1296)</f>
        <v>0</v>
      </c>
      <c r="Q1192" s="102">
        <f>IF(COUNT($H1192:P1192)&gt;'RFM input'!$AA$7,0, P1192+P1244+P1296)</f>
        <v>0</v>
      </c>
      <c r="R1192" s="102">
        <f>IF(COUNT($H1192:Q1192)&gt;'RFM input'!$AA$7,0, Q1192+Q1244+Q1296)</f>
        <v>0</v>
      </c>
      <c r="S1192" s="91"/>
      <c r="T1192" s="91"/>
      <c r="U1192" s="91"/>
      <c r="V1192" s="91"/>
      <c r="W1192" s="91"/>
      <c r="X1192" s="91"/>
      <c r="Y1192" s="91"/>
      <c r="Z1192" s="91"/>
      <c r="AA1192" s="249"/>
    </row>
    <row r="1193" spans="1:27" hidden="1" outlineLevel="1">
      <c r="A1193" s="4"/>
      <c r="B1193" s="4"/>
      <c r="C1193" s="36"/>
      <c r="D1193" s="217" t="str">
        <f>Asset4</f>
        <v>Odourant Plants</v>
      </c>
      <c r="E1193" s="4"/>
      <c r="F1193" s="4"/>
      <c r="G1193" s="422">
        <f>'RFM input'!J10</f>
        <v>0.32095886366075593</v>
      </c>
      <c r="H1193" s="308">
        <f t="shared" si="171"/>
        <v>0.32095886366075593</v>
      </c>
      <c r="I1193" s="102">
        <f t="shared" si="172"/>
        <v>0.31770134944898376</v>
      </c>
      <c r="J1193" s="102">
        <f t="shared" si="172"/>
        <v>0.31074140816976853</v>
      </c>
      <c r="K1193" s="102">
        <f>IF(COUNT($H1193:J1193)&gt;'RFM input'!$AA$7,0, J1193+J1245+J1297)</f>
        <v>0.30323490648318696</v>
      </c>
      <c r="L1193" s="102">
        <f>IF(COUNT($H1193:K1193)&gt;'RFM input'!$AA$7,0, K1193+K1245+K1297)</f>
        <v>0.2951588663321702</v>
      </c>
      <c r="M1193" s="102">
        <f>IF(COUNT($H1193:L1193)&gt;'RFM input'!$AA$7,0, L1193+L1245+L1297)</f>
        <v>0.28648950235705062</v>
      </c>
      <c r="N1193" s="102">
        <f>IF(COUNT($H1193:M1193)&gt;'RFM input'!$AA$7,0, M1193+M1245+M1297)</f>
        <v>0</v>
      </c>
      <c r="O1193" s="102">
        <f>IF(COUNT($H1193:N1193)&gt;'RFM input'!$AA$7,0, N1193+N1245+N1297)</f>
        <v>0</v>
      </c>
      <c r="P1193" s="102">
        <f>IF(COUNT($H1193:O1193)&gt;'RFM input'!$AA$7,0, O1193+O1245+O1297)</f>
        <v>0</v>
      </c>
      <c r="Q1193" s="102">
        <f>IF(COUNT($H1193:P1193)&gt;'RFM input'!$AA$7,0, P1193+P1245+P1297)</f>
        <v>0</v>
      </c>
      <c r="R1193" s="102">
        <f>IF(COUNT($H1193:Q1193)&gt;'RFM input'!$AA$7,0, Q1193+Q1245+Q1297)</f>
        <v>0</v>
      </c>
      <c r="S1193" s="91"/>
      <c r="T1193" s="91"/>
      <c r="U1193" s="91"/>
      <c r="V1193" s="91"/>
      <c r="W1193" s="91"/>
      <c r="X1193" s="91"/>
      <c r="Y1193" s="91"/>
      <c r="Z1193" s="91"/>
      <c r="AA1193" s="249"/>
    </row>
    <row r="1194" spans="1:27" hidden="1" outlineLevel="1">
      <c r="A1194" s="4"/>
      <c r="B1194" s="4"/>
      <c r="C1194" s="36"/>
      <c r="D1194" s="217" t="str">
        <f>Asset5</f>
        <v>Gas Quality</v>
      </c>
      <c r="E1194" s="4"/>
      <c r="F1194" s="4"/>
      <c r="G1194" s="422">
        <f>'RFM input'!J11</f>
        <v>-0.10153668007027455</v>
      </c>
      <c r="H1194" s="308">
        <f t="shared" si="171"/>
        <v>-0.10153668007027455</v>
      </c>
      <c r="I1194" s="102">
        <f t="shared" si="172"/>
        <v>0.13272382419098447</v>
      </c>
      <c r="J1194" s="102">
        <f t="shared" si="172"/>
        <v>0.4903289043256131</v>
      </c>
      <c r="K1194" s="102">
        <f>IF(COUNT($H1194:J1194)&gt;'RFM input'!$AA$7,0, J1194+J1246+J1298)</f>
        <v>0.55060603587659462</v>
      </c>
      <c r="L1194" s="102">
        <f>IF(COUNT($H1194:K1194)&gt;'RFM input'!$AA$7,0, K1194+K1246+K1298)</f>
        <v>0.60255091366194635</v>
      </c>
      <c r="M1194" s="102">
        <f>IF(COUNT($H1194:L1194)&gt;'RFM input'!$AA$7,0, L1194+L1246+L1298)</f>
        <v>0.52871260774041962</v>
      </c>
      <c r="N1194" s="102">
        <f>IF(COUNT($H1194:M1194)&gt;'RFM input'!$AA$7,0, M1194+M1246+M1298)</f>
        <v>0</v>
      </c>
      <c r="O1194" s="102">
        <f>IF(COUNT($H1194:N1194)&gt;'RFM input'!$AA$7,0, N1194+N1246+N1298)</f>
        <v>0</v>
      </c>
      <c r="P1194" s="102">
        <f>IF(COUNT($H1194:O1194)&gt;'RFM input'!$AA$7,0, O1194+O1246+O1298)</f>
        <v>0</v>
      </c>
      <c r="Q1194" s="102">
        <f>IF(COUNT($H1194:P1194)&gt;'RFM input'!$AA$7,0, P1194+P1246+P1298)</f>
        <v>0</v>
      </c>
      <c r="R1194" s="102">
        <f>IF(COUNT($H1194:Q1194)&gt;'RFM input'!$AA$7,0, Q1194+Q1246+Q1298)</f>
        <v>0</v>
      </c>
      <c r="S1194" s="91"/>
      <c r="T1194" s="91"/>
      <c r="U1194" s="91"/>
      <c r="V1194" s="91"/>
      <c r="W1194" s="91"/>
      <c r="X1194" s="91"/>
      <c r="Y1194" s="91"/>
      <c r="Z1194" s="91"/>
      <c r="AA1194" s="249"/>
    </row>
    <row r="1195" spans="1:27" hidden="1" outlineLevel="1">
      <c r="A1195" s="4"/>
      <c r="B1195" s="4"/>
      <c r="C1195" s="36"/>
      <c r="D1195" s="217" t="str">
        <f>Asset6</f>
        <v xml:space="preserve">Other </v>
      </c>
      <c r="E1195" s="4"/>
      <c r="F1195" s="4"/>
      <c r="G1195" s="422">
        <f>'RFM input'!J12</f>
        <v>10.990530510964277</v>
      </c>
      <c r="H1195" s="308">
        <f t="shared" si="171"/>
        <v>10.990530510964277</v>
      </c>
      <c r="I1195" s="102">
        <f t="shared" si="172"/>
        <v>10.028972966342241</v>
      </c>
      <c r="J1195" s="102">
        <f t="shared" si="172"/>
        <v>7.5815740569113981</v>
      </c>
      <c r="K1195" s="102">
        <f>IF(COUNT($H1195:J1195)&gt;'RFM input'!$AA$7,0, J1195+J1247+J1299)</f>
        <v>5.9957792399632233</v>
      </c>
      <c r="L1195" s="102">
        <f>IF(COUNT($H1195:K1195)&gt;'RFM input'!$AA$7,0, K1195+K1247+K1299)</f>
        <v>2.1525777195469811</v>
      </c>
      <c r="M1195" s="102">
        <f>IF(COUNT($H1195:L1195)&gt;'RFM input'!$AA$7,0, L1195+L1247+L1299)</f>
        <v>6.1465959162785007</v>
      </c>
      <c r="N1195" s="102">
        <f>IF(COUNT($H1195:M1195)&gt;'RFM input'!$AA$7,0, M1195+M1247+M1299)</f>
        <v>0</v>
      </c>
      <c r="O1195" s="102">
        <f>IF(COUNT($H1195:N1195)&gt;'RFM input'!$AA$7,0, N1195+N1247+N1299)</f>
        <v>0</v>
      </c>
      <c r="P1195" s="102">
        <f>IF(COUNT($H1195:O1195)&gt;'RFM input'!$AA$7,0, O1195+O1247+O1299)</f>
        <v>0</v>
      </c>
      <c r="Q1195" s="102">
        <f>IF(COUNT($H1195:P1195)&gt;'RFM input'!$AA$7,0, P1195+P1247+P1299)</f>
        <v>0</v>
      </c>
      <c r="R1195" s="102">
        <f>IF(COUNT($H1195:Q1195)&gt;'RFM input'!$AA$7,0, Q1195+Q1247+Q1299)</f>
        <v>0</v>
      </c>
      <c r="S1195" s="91"/>
      <c r="T1195" s="91"/>
      <c r="U1195" s="91"/>
      <c r="V1195" s="91"/>
      <c r="W1195" s="91"/>
      <c r="X1195" s="91"/>
      <c r="Y1195" s="91"/>
      <c r="Z1195" s="91"/>
      <c r="AA1195" s="249"/>
    </row>
    <row r="1196" spans="1:27" hidden="1" outlineLevel="1">
      <c r="A1196" s="4"/>
      <c r="B1196" s="4"/>
      <c r="C1196" s="36"/>
      <c r="D1196" s="217" t="str">
        <f>Asset7</f>
        <v>General Building</v>
      </c>
      <c r="E1196" s="4"/>
      <c r="F1196" s="4"/>
      <c r="G1196" s="422">
        <f>'RFM input'!J13</f>
        <v>6.9013300202216321</v>
      </c>
      <c r="H1196" s="308">
        <f t="shared" si="171"/>
        <v>6.9013300202216321</v>
      </c>
      <c r="I1196" s="102">
        <f t="shared" si="172"/>
        <v>7.6190647958843591</v>
      </c>
      <c r="J1196" s="102">
        <f t="shared" si="172"/>
        <v>17.725567816831997</v>
      </c>
      <c r="K1196" s="102">
        <f>IF(COUNT($H1196:J1196)&gt;'RFM input'!$AA$7,0, J1196+J1248+J1300)</f>
        <v>18.003889282100825</v>
      </c>
      <c r="L1196" s="102">
        <f>IF(COUNT($H1196:K1196)&gt;'RFM input'!$AA$7,0, K1196+K1248+K1300)</f>
        <v>18.247529073515945</v>
      </c>
      <c r="M1196" s="102">
        <f>IF(COUNT($H1196:L1196)&gt;'RFM input'!$AA$7,0, L1196+L1248+L1300)</f>
        <v>18.314228806699777</v>
      </c>
      <c r="N1196" s="102">
        <f>IF(COUNT($H1196:M1196)&gt;'RFM input'!$AA$7,0, M1196+M1248+M1300)</f>
        <v>0</v>
      </c>
      <c r="O1196" s="102">
        <f>IF(COUNT($H1196:N1196)&gt;'RFM input'!$AA$7,0, N1196+N1248+N1300)</f>
        <v>0</v>
      </c>
      <c r="P1196" s="102">
        <f>IF(COUNT($H1196:O1196)&gt;'RFM input'!$AA$7,0, O1196+O1248+O1300)</f>
        <v>0</v>
      </c>
      <c r="Q1196" s="102">
        <f>IF(COUNT($H1196:P1196)&gt;'RFM input'!$AA$7,0, P1196+P1248+P1300)</f>
        <v>0</v>
      </c>
      <c r="R1196" s="102">
        <f>IF(COUNT($H1196:Q1196)&gt;'RFM input'!$AA$7,0, Q1196+Q1248+Q1300)</f>
        <v>0</v>
      </c>
      <c r="S1196" s="91"/>
      <c r="T1196" s="91"/>
      <c r="U1196" s="91"/>
      <c r="V1196" s="91"/>
      <c r="W1196" s="91"/>
      <c r="X1196" s="91"/>
      <c r="Y1196" s="91"/>
      <c r="Z1196" s="91"/>
      <c r="AA1196" s="249"/>
    </row>
    <row r="1197" spans="1:27" hidden="1" outlineLevel="1">
      <c r="A1197" s="4"/>
      <c r="B1197" s="4"/>
      <c r="C1197" s="36"/>
      <c r="D1197" s="217" t="str">
        <f>Asset8</f>
        <v>General Land</v>
      </c>
      <c r="E1197" s="4"/>
      <c r="F1197" s="4"/>
      <c r="G1197" s="422">
        <f>'RFM input'!J14</f>
        <v>6.2688052899804951</v>
      </c>
      <c r="H1197" s="308">
        <f t="shared" si="171"/>
        <v>6.2688052899804951</v>
      </c>
      <c r="I1197" s="102">
        <f t="shared" si="172"/>
        <v>6.3471653561052515</v>
      </c>
      <c r="J1197" s="102">
        <f t="shared" si="172"/>
        <v>6.5058444900078829</v>
      </c>
      <c r="K1197" s="102">
        <f>IF(COUNT($H1197:J1197)&gt;'RFM input'!$AA$7,0, J1197+J1249+J1301)</f>
        <v>6.9462689169779663</v>
      </c>
      <c r="L1197" s="102">
        <f>IF(COUNT($H1197:K1197)&gt;'RFM input'!$AA$7,0, K1197+K1249+K1301)</f>
        <v>7.1199256399024158</v>
      </c>
      <c r="M1197" s="102">
        <f>IF(COUNT($H1197:L1197)&gt;'RFM input'!$AA$7,0, L1197+L1249+L1301)</f>
        <v>7.2979237808999766</v>
      </c>
      <c r="N1197" s="102">
        <f>IF(COUNT($H1197:M1197)&gt;'RFM input'!$AA$7,0, M1197+M1249+M1301)</f>
        <v>0</v>
      </c>
      <c r="O1197" s="102">
        <f>IF(COUNT($H1197:N1197)&gt;'RFM input'!$AA$7,0, N1197+N1249+N1301)</f>
        <v>0</v>
      </c>
      <c r="P1197" s="102">
        <f>IF(COUNT($H1197:O1197)&gt;'RFM input'!$AA$7,0, O1197+O1249+O1301)</f>
        <v>0</v>
      </c>
      <c r="Q1197" s="102">
        <f>IF(COUNT($H1197:P1197)&gt;'RFM input'!$AA$7,0, P1197+P1249+P1301)</f>
        <v>0</v>
      </c>
      <c r="R1197" s="102">
        <f>IF(COUNT($H1197:Q1197)&gt;'RFM input'!$AA$7,0, Q1197+Q1249+Q1301)</f>
        <v>0</v>
      </c>
      <c r="S1197" s="91"/>
      <c r="T1197" s="91"/>
      <c r="U1197" s="91"/>
      <c r="V1197" s="91"/>
      <c r="W1197" s="91"/>
      <c r="X1197" s="91"/>
      <c r="Y1197" s="91"/>
      <c r="Z1197" s="91"/>
      <c r="AA1197" s="249"/>
    </row>
    <row r="1198" spans="1:27" hidden="1" outlineLevel="1">
      <c r="A1198" s="4"/>
      <c r="B1198" s="4"/>
      <c r="C1198" s="36"/>
      <c r="D1198" s="217">
        <f>Asset9</f>
        <v>0</v>
      </c>
      <c r="E1198" s="4"/>
      <c r="F1198" s="4"/>
      <c r="G1198" s="422">
        <f>'RFM input'!J15</f>
        <v>0</v>
      </c>
      <c r="H1198" s="308">
        <f t="shared" si="171"/>
        <v>0</v>
      </c>
      <c r="I1198" s="102">
        <f t="shared" si="172"/>
        <v>0</v>
      </c>
      <c r="J1198" s="102">
        <f t="shared" si="172"/>
        <v>0</v>
      </c>
      <c r="K1198" s="102">
        <f>IF(COUNT($H1198:J1198)&gt;'RFM input'!$AA$7,0, J1198+J1250+J1302)</f>
        <v>0</v>
      </c>
      <c r="L1198" s="102">
        <f>IF(COUNT($H1198:K1198)&gt;'RFM input'!$AA$7,0, K1198+K1250+K1302)</f>
        <v>0</v>
      </c>
      <c r="M1198" s="102">
        <f>IF(COUNT($H1198:L1198)&gt;'RFM input'!$AA$7,0, L1198+L1250+L1302)</f>
        <v>0</v>
      </c>
      <c r="N1198" s="102">
        <f>IF(COUNT($H1198:M1198)&gt;'RFM input'!$AA$7,0, M1198+M1250+M1302)</f>
        <v>0</v>
      </c>
      <c r="O1198" s="102">
        <f>IF(COUNT($H1198:N1198)&gt;'RFM input'!$AA$7,0, N1198+N1250+N1302)</f>
        <v>0</v>
      </c>
      <c r="P1198" s="102">
        <f>IF(COUNT($H1198:O1198)&gt;'RFM input'!$AA$7,0, O1198+O1250+O1302)</f>
        <v>0</v>
      </c>
      <c r="Q1198" s="102">
        <f>IF(COUNT($H1198:P1198)&gt;'RFM input'!$AA$7,0, P1198+P1250+P1302)</f>
        <v>0</v>
      </c>
      <c r="R1198" s="102">
        <f>IF(COUNT($H1198:Q1198)&gt;'RFM input'!$AA$7,0, Q1198+Q1250+Q1302)</f>
        <v>0</v>
      </c>
      <c r="S1198" s="91"/>
      <c r="T1198" s="91"/>
      <c r="U1198" s="91"/>
      <c r="V1198" s="91"/>
      <c r="W1198" s="91"/>
      <c r="X1198" s="91"/>
      <c r="Y1198" s="91"/>
      <c r="Z1198" s="91"/>
      <c r="AA1198" s="249"/>
    </row>
    <row r="1199" spans="1:27" hidden="1" outlineLevel="1">
      <c r="A1199" s="4"/>
      <c r="B1199" s="4"/>
      <c r="C1199" s="36"/>
      <c r="D1199" s="217">
        <f>Asset10</f>
        <v>0</v>
      </c>
      <c r="E1199" s="4"/>
      <c r="F1199" s="4"/>
      <c r="G1199" s="422">
        <f>'RFM input'!J16</f>
        <v>0</v>
      </c>
      <c r="H1199" s="308">
        <f t="shared" si="171"/>
        <v>0</v>
      </c>
      <c r="I1199" s="102">
        <f t="shared" si="172"/>
        <v>0</v>
      </c>
      <c r="J1199" s="102">
        <f t="shared" si="172"/>
        <v>0</v>
      </c>
      <c r="K1199" s="102">
        <f>IF(COUNT($H1199:J1199)&gt;'RFM input'!$AA$7,0, J1199+J1251+J1303)</f>
        <v>0</v>
      </c>
      <c r="L1199" s="102">
        <f>IF(COUNT($H1199:K1199)&gt;'RFM input'!$AA$7,0, K1199+K1251+K1303)</f>
        <v>0</v>
      </c>
      <c r="M1199" s="102">
        <f>IF(COUNT($H1199:L1199)&gt;'RFM input'!$AA$7,0, L1199+L1251+L1303)</f>
        <v>0</v>
      </c>
      <c r="N1199" s="102">
        <f>IF(COUNT($H1199:M1199)&gt;'RFM input'!$AA$7,0, M1199+M1251+M1303)</f>
        <v>0</v>
      </c>
      <c r="O1199" s="102">
        <f>IF(COUNT($H1199:N1199)&gt;'RFM input'!$AA$7,0, N1199+N1251+N1303)</f>
        <v>0</v>
      </c>
      <c r="P1199" s="102">
        <f>IF(COUNT($H1199:O1199)&gt;'RFM input'!$AA$7,0, O1199+O1251+O1303)</f>
        <v>0</v>
      </c>
      <c r="Q1199" s="102">
        <f>IF(COUNT($H1199:P1199)&gt;'RFM input'!$AA$7,0, P1199+P1251+P1303)</f>
        <v>0</v>
      </c>
      <c r="R1199" s="102">
        <f>IF(COUNT($H1199:Q1199)&gt;'RFM input'!$AA$7,0, Q1199+Q1251+Q1303)</f>
        <v>0</v>
      </c>
      <c r="S1199" s="91"/>
      <c r="T1199" s="91"/>
      <c r="U1199" s="91"/>
      <c r="V1199" s="91"/>
      <c r="W1199" s="91"/>
      <c r="X1199" s="91"/>
      <c r="Y1199" s="91"/>
      <c r="Z1199" s="91"/>
      <c r="AA1199" s="249"/>
    </row>
    <row r="1200" spans="1:27" hidden="1" outlineLevel="1">
      <c r="A1200" s="4"/>
      <c r="B1200" s="4"/>
      <c r="C1200" s="36"/>
      <c r="D1200" s="217">
        <f>Asset11</f>
        <v>0</v>
      </c>
      <c r="E1200" s="4"/>
      <c r="F1200" s="4"/>
      <c r="G1200" s="422">
        <f>'RFM input'!J17</f>
        <v>0</v>
      </c>
      <c r="H1200" s="308">
        <f t="shared" si="171"/>
        <v>0</v>
      </c>
      <c r="I1200" s="102">
        <f t="shared" ref="I1200:J1209" si="173">H1200+H1252+H1304</f>
        <v>0</v>
      </c>
      <c r="J1200" s="102">
        <f t="shared" si="173"/>
        <v>0</v>
      </c>
      <c r="K1200" s="102">
        <f>IF(COUNT($H1200:J1200)&gt;'RFM input'!$AA$7,0, J1200+J1252+J1304)</f>
        <v>0</v>
      </c>
      <c r="L1200" s="102">
        <f>IF(COUNT($H1200:K1200)&gt;'RFM input'!$AA$7,0, K1200+K1252+K1304)</f>
        <v>0</v>
      </c>
      <c r="M1200" s="102">
        <f>IF(COUNT($H1200:L1200)&gt;'RFM input'!$AA$7,0, L1200+L1252+L1304)</f>
        <v>0</v>
      </c>
      <c r="N1200" s="102">
        <f>IF(COUNT($H1200:M1200)&gt;'RFM input'!$AA$7,0, M1200+M1252+M1304)</f>
        <v>0</v>
      </c>
      <c r="O1200" s="102">
        <f>IF(COUNT($H1200:N1200)&gt;'RFM input'!$AA$7,0, N1200+N1252+N1304)</f>
        <v>0</v>
      </c>
      <c r="P1200" s="102">
        <f>IF(COUNT($H1200:O1200)&gt;'RFM input'!$AA$7,0, O1200+O1252+O1304)</f>
        <v>0</v>
      </c>
      <c r="Q1200" s="102">
        <f>IF(COUNT($H1200:P1200)&gt;'RFM input'!$AA$7,0, P1200+P1252+P1304)</f>
        <v>0</v>
      </c>
      <c r="R1200" s="102">
        <f>IF(COUNT($H1200:Q1200)&gt;'RFM input'!$AA$7,0, Q1200+Q1252+Q1304)</f>
        <v>0</v>
      </c>
      <c r="S1200" s="91"/>
      <c r="T1200" s="91"/>
      <c r="U1200" s="91"/>
      <c r="V1200" s="91"/>
      <c r="W1200" s="91"/>
      <c r="X1200" s="91"/>
      <c r="Y1200" s="91"/>
      <c r="Z1200" s="91"/>
      <c r="AA1200" s="249"/>
    </row>
    <row r="1201" spans="1:27" hidden="1" outlineLevel="1">
      <c r="A1201" s="4"/>
      <c r="B1201" s="4"/>
      <c r="C1201" s="36"/>
      <c r="D1201" s="217">
        <f>Asset12</f>
        <v>0</v>
      </c>
      <c r="E1201" s="4"/>
      <c r="F1201" s="4"/>
      <c r="G1201" s="422">
        <f>'RFM input'!J18</f>
        <v>0</v>
      </c>
      <c r="H1201" s="308">
        <f t="shared" si="171"/>
        <v>0</v>
      </c>
      <c r="I1201" s="102">
        <f t="shared" si="173"/>
        <v>0</v>
      </c>
      <c r="J1201" s="102">
        <f t="shared" si="173"/>
        <v>0</v>
      </c>
      <c r="K1201" s="102">
        <f>IF(COUNT($H1201:J1201)&gt;'RFM input'!$AA$7,0, J1201+J1253+J1305)</f>
        <v>0</v>
      </c>
      <c r="L1201" s="102">
        <f>IF(COUNT($H1201:K1201)&gt;'RFM input'!$AA$7,0, K1201+K1253+K1305)</f>
        <v>0</v>
      </c>
      <c r="M1201" s="102">
        <f>IF(COUNT($H1201:L1201)&gt;'RFM input'!$AA$7,0, L1201+L1253+L1305)</f>
        <v>0</v>
      </c>
      <c r="N1201" s="102">
        <f>IF(COUNT($H1201:M1201)&gt;'RFM input'!$AA$7,0, M1201+M1253+M1305)</f>
        <v>0</v>
      </c>
      <c r="O1201" s="102">
        <f>IF(COUNT($H1201:N1201)&gt;'RFM input'!$AA$7,0, N1201+N1253+N1305)</f>
        <v>0</v>
      </c>
      <c r="P1201" s="102">
        <f>IF(COUNT($H1201:O1201)&gt;'RFM input'!$AA$7,0, O1201+O1253+O1305)</f>
        <v>0</v>
      </c>
      <c r="Q1201" s="102">
        <f>IF(COUNT($H1201:P1201)&gt;'RFM input'!$AA$7,0, P1201+P1253+P1305)</f>
        <v>0</v>
      </c>
      <c r="R1201" s="102">
        <f>IF(COUNT($H1201:Q1201)&gt;'RFM input'!$AA$7,0, Q1201+Q1253+Q1305)</f>
        <v>0</v>
      </c>
      <c r="S1201" s="91"/>
      <c r="T1201" s="91"/>
      <c r="U1201" s="91"/>
      <c r="V1201" s="91"/>
      <c r="W1201" s="91"/>
      <c r="X1201" s="91"/>
      <c r="Y1201" s="91"/>
      <c r="Z1201" s="91"/>
      <c r="AA1201" s="249"/>
    </row>
    <row r="1202" spans="1:27" hidden="1" outlineLevel="1">
      <c r="A1202" s="4"/>
      <c r="B1202" s="4"/>
      <c r="C1202" s="36"/>
      <c r="D1202" s="217">
        <f>Asset13</f>
        <v>0</v>
      </c>
      <c r="E1202" s="4"/>
      <c r="F1202" s="4"/>
      <c r="G1202" s="422">
        <f>'RFM input'!J19</f>
        <v>0</v>
      </c>
      <c r="H1202" s="308">
        <f t="shared" si="171"/>
        <v>0</v>
      </c>
      <c r="I1202" s="102">
        <f t="shared" si="173"/>
        <v>0</v>
      </c>
      <c r="J1202" s="102">
        <f t="shared" si="173"/>
        <v>0</v>
      </c>
      <c r="K1202" s="102">
        <f>IF(COUNT($H1202:J1202)&gt;'RFM input'!$AA$7,0, J1202+J1254+J1306)</f>
        <v>0</v>
      </c>
      <c r="L1202" s="102">
        <f>IF(COUNT($H1202:K1202)&gt;'RFM input'!$AA$7,0, K1202+K1254+K1306)</f>
        <v>0</v>
      </c>
      <c r="M1202" s="102">
        <f>IF(COUNT($H1202:L1202)&gt;'RFM input'!$AA$7,0, L1202+L1254+L1306)</f>
        <v>0</v>
      </c>
      <c r="N1202" s="102">
        <f>IF(COUNT($H1202:M1202)&gt;'RFM input'!$AA$7,0, M1202+M1254+M1306)</f>
        <v>0</v>
      </c>
      <c r="O1202" s="102">
        <f>IF(COUNT($H1202:N1202)&gt;'RFM input'!$AA$7,0, N1202+N1254+N1306)</f>
        <v>0</v>
      </c>
      <c r="P1202" s="102">
        <f>IF(COUNT($H1202:O1202)&gt;'RFM input'!$AA$7,0, O1202+O1254+O1306)</f>
        <v>0</v>
      </c>
      <c r="Q1202" s="102">
        <f>IF(COUNT($H1202:P1202)&gt;'RFM input'!$AA$7,0, P1202+P1254+P1306)</f>
        <v>0</v>
      </c>
      <c r="R1202" s="102">
        <f>IF(COUNT($H1202:Q1202)&gt;'RFM input'!$AA$7,0, Q1202+Q1254+Q1306)</f>
        <v>0</v>
      </c>
      <c r="S1202" s="91"/>
      <c r="T1202" s="91"/>
      <c r="U1202" s="91"/>
      <c r="V1202" s="91"/>
      <c r="W1202" s="91"/>
      <c r="X1202" s="91"/>
      <c r="Y1202" s="91"/>
      <c r="Z1202" s="91"/>
      <c r="AA1202" s="249"/>
    </row>
    <row r="1203" spans="1:27" hidden="1" outlineLevel="1">
      <c r="A1203" s="4"/>
      <c r="B1203" s="4"/>
      <c r="C1203" s="36"/>
      <c r="D1203" s="217">
        <f>Asset14</f>
        <v>0</v>
      </c>
      <c r="E1203" s="4"/>
      <c r="F1203" s="4"/>
      <c r="G1203" s="422">
        <f>'RFM input'!J20</f>
        <v>0</v>
      </c>
      <c r="H1203" s="308">
        <f t="shared" si="171"/>
        <v>0</v>
      </c>
      <c r="I1203" s="102">
        <f t="shared" si="173"/>
        <v>0</v>
      </c>
      <c r="J1203" s="102">
        <f t="shared" si="173"/>
        <v>0</v>
      </c>
      <c r="K1203" s="102">
        <f>IF(COUNT($H1203:J1203)&gt;'RFM input'!$AA$7,0, J1203+J1255+J1307)</f>
        <v>0</v>
      </c>
      <c r="L1203" s="102">
        <f>IF(COUNT($H1203:K1203)&gt;'RFM input'!$AA$7,0, K1203+K1255+K1307)</f>
        <v>0</v>
      </c>
      <c r="M1203" s="102">
        <f>IF(COUNT($H1203:L1203)&gt;'RFM input'!$AA$7,0, L1203+L1255+L1307)</f>
        <v>0</v>
      </c>
      <c r="N1203" s="102">
        <f>IF(COUNT($H1203:M1203)&gt;'RFM input'!$AA$7,0, M1203+M1255+M1307)</f>
        <v>0</v>
      </c>
      <c r="O1203" s="102">
        <f>IF(COUNT($H1203:N1203)&gt;'RFM input'!$AA$7,0, N1203+N1255+N1307)</f>
        <v>0</v>
      </c>
      <c r="P1203" s="102">
        <f>IF(COUNT($H1203:O1203)&gt;'RFM input'!$AA$7,0, O1203+O1255+O1307)</f>
        <v>0</v>
      </c>
      <c r="Q1203" s="102">
        <f>IF(COUNT($H1203:P1203)&gt;'RFM input'!$AA$7,0, P1203+P1255+P1307)</f>
        <v>0</v>
      </c>
      <c r="R1203" s="102">
        <f>IF(COUNT($H1203:Q1203)&gt;'RFM input'!$AA$7,0, Q1203+Q1255+Q1307)</f>
        <v>0</v>
      </c>
      <c r="S1203" s="91"/>
      <c r="T1203" s="91"/>
      <c r="U1203" s="91"/>
      <c r="V1203" s="91"/>
      <c r="W1203" s="91"/>
      <c r="X1203" s="91"/>
      <c r="Y1203" s="91"/>
      <c r="Z1203" s="91"/>
      <c r="AA1203" s="249"/>
    </row>
    <row r="1204" spans="1:27" hidden="1" outlineLevel="1">
      <c r="A1204" s="4"/>
      <c r="B1204" s="4"/>
      <c r="C1204" s="36"/>
      <c r="D1204" s="217">
        <f>Asset15</f>
        <v>0</v>
      </c>
      <c r="E1204" s="4"/>
      <c r="F1204" s="4"/>
      <c r="G1204" s="422">
        <f>'RFM input'!J21</f>
        <v>0</v>
      </c>
      <c r="H1204" s="308">
        <f t="shared" si="171"/>
        <v>0</v>
      </c>
      <c r="I1204" s="102">
        <f t="shared" si="173"/>
        <v>0</v>
      </c>
      <c r="J1204" s="102">
        <f t="shared" si="173"/>
        <v>0</v>
      </c>
      <c r="K1204" s="102">
        <f>IF(COUNT($H1204:J1204)&gt;'RFM input'!$AA$7,0, J1204+J1256+J1308)</f>
        <v>0</v>
      </c>
      <c r="L1204" s="102">
        <f>IF(COUNT($H1204:K1204)&gt;'RFM input'!$AA$7,0, K1204+K1256+K1308)</f>
        <v>0</v>
      </c>
      <c r="M1204" s="102">
        <f>IF(COUNT($H1204:L1204)&gt;'RFM input'!$AA$7,0, L1204+L1256+L1308)</f>
        <v>0</v>
      </c>
      <c r="N1204" s="102">
        <f>IF(COUNT($H1204:M1204)&gt;'RFM input'!$AA$7,0, M1204+M1256+M1308)</f>
        <v>0</v>
      </c>
      <c r="O1204" s="102">
        <f>IF(COUNT($H1204:N1204)&gt;'RFM input'!$AA$7,0, N1204+N1256+N1308)</f>
        <v>0</v>
      </c>
      <c r="P1204" s="102">
        <f>IF(COUNT($H1204:O1204)&gt;'RFM input'!$AA$7,0, O1204+O1256+O1308)</f>
        <v>0</v>
      </c>
      <c r="Q1204" s="102">
        <f>IF(COUNT($H1204:P1204)&gt;'RFM input'!$AA$7,0, P1204+P1256+P1308)</f>
        <v>0</v>
      </c>
      <c r="R1204" s="102">
        <f>IF(COUNT($H1204:Q1204)&gt;'RFM input'!$AA$7,0, Q1204+Q1256+Q1308)</f>
        <v>0</v>
      </c>
      <c r="S1204" s="91"/>
      <c r="T1204" s="91"/>
      <c r="U1204" s="91"/>
      <c r="V1204" s="91"/>
      <c r="W1204" s="91"/>
      <c r="X1204" s="91"/>
      <c r="Y1204" s="91"/>
      <c r="Z1204" s="91"/>
      <c r="AA1204" s="249"/>
    </row>
    <row r="1205" spans="1:27" hidden="1" outlineLevel="1">
      <c r="A1205" s="4"/>
      <c r="B1205" s="4"/>
      <c r="C1205" s="36"/>
      <c r="D1205" s="217">
        <f>Asset16</f>
        <v>0</v>
      </c>
      <c r="E1205" s="4"/>
      <c r="F1205" s="4"/>
      <c r="G1205" s="422">
        <f>'RFM input'!J22</f>
        <v>0</v>
      </c>
      <c r="H1205" s="308">
        <f t="shared" si="171"/>
        <v>0</v>
      </c>
      <c r="I1205" s="102">
        <f t="shared" si="173"/>
        <v>0</v>
      </c>
      <c r="J1205" s="102">
        <f t="shared" si="173"/>
        <v>0</v>
      </c>
      <c r="K1205" s="102">
        <f>IF(COUNT($H1205:J1205)&gt;'RFM input'!$AA$7,0, J1205+J1257+J1309)</f>
        <v>0</v>
      </c>
      <c r="L1205" s="102">
        <f>IF(COUNT($H1205:K1205)&gt;'RFM input'!$AA$7,0, K1205+K1257+K1309)</f>
        <v>0</v>
      </c>
      <c r="M1205" s="102">
        <f>IF(COUNT($H1205:L1205)&gt;'RFM input'!$AA$7,0, L1205+L1257+L1309)</f>
        <v>0</v>
      </c>
      <c r="N1205" s="102">
        <f>IF(COUNT($H1205:M1205)&gt;'RFM input'!$AA$7,0, M1205+M1257+M1309)</f>
        <v>0</v>
      </c>
      <c r="O1205" s="102">
        <f>IF(COUNT($H1205:N1205)&gt;'RFM input'!$AA$7,0, N1205+N1257+N1309)</f>
        <v>0</v>
      </c>
      <c r="P1205" s="102">
        <f>IF(COUNT($H1205:O1205)&gt;'RFM input'!$AA$7,0, O1205+O1257+O1309)</f>
        <v>0</v>
      </c>
      <c r="Q1205" s="102">
        <f>IF(COUNT($H1205:P1205)&gt;'RFM input'!$AA$7,0, P1205+P1257+P1309)</f>
        <v>0</v>
      </c>
      <c r="R1205" s="102">
        <f>IF(COUNT($H1205:Q1205)&gt;'RFM input'!$AA$7,0, Q1205+Q1257+Q1309)</f>
        <v>0</v>
      </c>
      <c r="S1205" s="91"/>
      <c r="T1205" s="91"/>
      <c r="U1205" s="91"/>
      <c r="V1205" s="91"/>
      <c r="W1205" s="91"/>
      <c r="X1205" s="91"/>
      <c r="Y1205" s="91"/>
      <c r="Z1205" s="91"/>
      <c r="AA1205" s="249"/>
    </row>
    <row r="1206" spans="1:27" hidden="1" outlineLevel="1">
      <c r="A1206" s="4"/>
      <c r="B1206" s="4"/>
      <c r="C1206" s="36"/>
      <c r="D1206" s="217">
        <f>Asset17</f>
        <v>0</v>
      </c>
      <c r="E1206" s="4"/>
      <c r="F1206" s="4"/>
      <c r="G1206" s="422">
        <f>'RFM input'!J23</f>
        <v>0</v>
      </c>
      <c r="H1206" s="308">
        <f t="shared" si="171"/>
        <v>0</v>
      </c>
      <c r="I1206" s="102">
        <f t="shared" si="173"/>
        <v>0</v>
      </c>
      <c r="J1206" s="102">
        <f t="shared" si="173"/>
        <v>0</v>
      </c>
      <c r="K1206" s="102">
        <f>IF(COUNT($H1206:J1206)&gt;'RFM input'!$AA$7,0, J1206+J1258+J1310)</f>
        <v>0</v>
      </c>
      <c r="L1206" s="102">
        <f>IF(COUNT($H1206:K1206)&gt;'RFM input'!$AA$7,0, K1206+K1258+K1310)</f>
        <v>0</v>
      </c>
      <c r="M1206" s="102">
        <f>IF(COUNT($H1206:L1206)&gt;'RFM input'!$AA$7,0, L1206+L1258+L1310)</f>
        <v>0</v>
      </c>
      <c r="N1206" s="102">
        <f>IF(COUNT($H1206:M1206)&gt;'RFM input'!$AA$7,0, M1206+M1258+M1310)</f>
        <v>0</v>
      </c>
      <c r="O1206" s="102">
        <f>IF(COUNT($H1206:N1206)&gt;'RFM input'!$AA$7,0, N1206+N1258+N1310)</f>
        <v>0</v>
      </c>
      <c r="P1206" s="102">
        <f>IF(COUNT($H1206:O1206)&gt;'RFM input'!$AA$7,0, O1206+O1258+O1310)</f>
        <v>0</v>
      </c>
      <c r="Q1206" s="102">
        <f>IF(COUNT($H1206:P1206)&gt;'RFM input'!$AA$7,0, P1206+P1258+P1310)</f>
        <v>0</v>
      </c>
      <c r="R1206" s="102">
        <f>IF(COUNT($H1206:Q1206)&gt;'RFM input'!$AA$7,0, Q1206+Q1258+Q1310)</f>
        <v>0</v>
      </c>
      <c r="S1206" s="91"/>
      <c r="T1206" s="91"/>
      <c r="U1206" s="91"/>
      <c r="V1206" s="91"/>
      <c r="W1206" s="91"/>
      <c r="X1206" s="91"/>
      <c r="Y1206" s="91"/>
      <c r="Z1206" s="91"/>
      <c r="AA1206" s="249"/>
    </row>
    <row r="1207" spans="1:27" hidden="1" outlineLevel="1">
      <c r="A1207" s="4"/>
      <c r="B1207" s="4"/>
      <c r="C1207" s="36"/>
      <c r="D1207" s="217">
        <f>Asset18</f>
        <v>0</v>
      </c>
      <c r="E1207" s="4"/>
      <c r="F1207" s="4"/>
      <c r="G1207" s="422">
        <f>'RFM input'!J24</f>
        <v>0</v>
      </c>
      <c r="H1207" s="308">
        <f t="shared" si="171"/>
        <v>0</v>
      </c>
      <c r="I1207" s="102">
        <f t="shared" si="173"/>
        <v>0</v>
      </c>
      <c r="J1207" s="102">
        <f t="shared" si="173"/>
        <v>0</v>
      </c>
      <c r="K1207" s="102">
        <f>IF(COUNT($H1207:J1207)&gt;'RFM input'!$AA$7,0, J1207+J1259+J1311)</f>
        <v>0</v>
      </c>
      <c r="L1207" s="102">
        <f>IF(COUNT($H1207:K1207)&gt;'RFM input'!$AA$7,0, K1207+K1259+K1311)</f>
        <v>0</v>
      </c>
      <c r="M1207" s="102">
        <f>IF(COUNT($H1207:L1207)&gt;'RFM input'!$AA$7,0, L1207+L1259+L1311)</f>
        <v>0</v>
      </c>
      <c r="N1207" s="102">
        <f>IF(COUNT($H1207:M1207)&gt;'RFM input'!$AA$7,0, M1207+M1259+M1311)</f>
        <v>0</v>
      </c>
      <c r="O1207" s="102">
        <f>IF(COUNT($H1207:N1207)&gt;'RFM input'!$AA$7,0, N1207+N1259+N1311)</f>
        <v>0</v>
      </c>
      <c r="P1207" s="102">
        <f>IF(COUNT($H1207:O1207)&gt;'RFM input'!$AA$7,0, O1207+O1259+O1311)</f>
        <v>0</v>
      </c>
      <c r="Q1207" s="102">
        <f>IF(COUNT($H1207:P1207)&gt;'RFM input'!$AA$7,0, P1207+P1259+P1311)</f>
        <v>0</v>
      </c>
      <c r="R1207" s="102">
        <f>IF(COUNT($H1207:Q1207)&gt;'RFM input'!$AA$7,0, Q1207+Q1259+Q1311)</f>
        <v>0</v>
      </c>
      <c r="S1207" s="91"/>
      <c r="T1207" s="91"/>
      <c r="U1207" s="91"/>
      <c r="V1207" s="91"/>
      <c r="W1207" s="91"/>
      <c r="X1207" s="91"/>
      <c r="Y1207" s="91"/>
      <c r="Z1207" s="91"/>
      <c r="AA1207" s="249"/>
    </row>
    <row r="1208" spans="1:27" hidden="1" outlineLevel="1">
      <c r="A1208" s="4"/>
      <c r="B1208" s="4"/>
      <c r="C1208" s="36"/>
      <c r="D1208" s="217">
        <f>Asset19</f>
        <v>0</v>
      </c>
      <c r="E1208" s="4"/>
      <c r="F1208" s="4"/>
      <c r="G1208" s="422">
        <f>'RFM input'!J25</f>
        <v>0</v>
      </c>
      <c r="H1208" s="308">
        <f t="shared" si="171"/>
        <v>0</v>
      </c>
      <c r="I1208" s="102">
        <f t="shared" si="173"/>
        <v>0</v>
      </c>
      <c r="J1208" s="102">
        <f t="shared" si="173"/>
        <v>0</v>
      </c>
      <c r="K1208" s="102">
        <f>IF(COUNT($H1208:J1208)&gt;'RFM input'!$AA$7,0, J1208+J1260+J1312)</f>
        <v>0</v>
      </c>
      <c r="L1208" s="102">
        <f>IF(COUNT($H1208:K1208)&gt;'RFM input'!$AA$7,0, K1208+K1260+K1312)</f>
        <v>0</v>
      </c>
      <c r="M1208" s="102">
        <f>IF(COUNT($H1208:L1208)&gt;'RFM input'!$AA$7,0, L1208+L1260+L1312)</f>
        <v>0</v>
      </c>
      <c r="N1208" s="102">
        <f>IF(COUNT($H1208:M1208)&gt;'RFM input'!$AA$7,0, M1208+M1260+M1312)</f>
        <v>0</v>
      </c>
      <c r="O1208" s="102">
        <f>IF(COUNT($H1208:N1208)&gt;'RFM input'!$AA$7,0, N1208+N1260+N1312)</f>
        <v>0</v>
      </c>
      <c r="P1208" s="102">
        <f>IF(COUNT($H1208:O1208)&gt;'RFM input'!$AA$7,0, O1208+O1260+O1312)</f>
        <v>0</v>
      </c>
      <c r="Q1208" s="102">
        <f>IF(COUNT($H1208:P1208)&gt;'RFM input'!$AA$7,0, P1208+P1260+P1312)</f>
        <v>0</v>
      </c>
      <c r="R1208" s="102">
        <f>IF(COUNT($H1208:Q1208)&gt;'RFM input'!$AA$7,0, Q1208+Q1260+Q1312)</f>
        <v>0</v>
      </c>
      <c r="S1208" s="91"/>
      <c r="T1208" s="91"/>
      <c r="U1208" s="91"/>
      <c r="V1208" s="91"/>
      <c r="W1208" s="91"/>
      <c r="X1208" s="91"/>
      <c r="Y1208" s="91"/>
      <c r="Z1208" s="91"/>
      <c r="AA1208" s="249"/>
    </row>
    <row r="1209" spans="1:27" hidden="1" outlineLevel="1">
      <c r="A1209" s="4"/>
      <c r="B1209" s="4"/>
      <c r="C1209" s="36"/>
      <c r="D1209" s="217">
        <f>Asset20</f>
        <v>0</v>
      </c>
      <c r="E1209" s="4"/>
      <c r="F1209" s="4"/>
      <c r="G1209" s="422">
        <f>'RFM input'!J26</f>
        <v>0</v>
      </c>
      <c r="H1209" s="308">
        <f t="shared" si="171"/>
        <v>0</v>
      </c>
      <c r="I1209" s="102">
        <f t="shared" si="173"/>
        <v>0</v>
      </c>
      <c r="J1209" s="102">
        <f t="shared" si="173"/>
        <v>0</v>
      </c>
      <c r="K1209" s="102">
        <f>IF(COUNT($H1209:J1209)&gt;'RFM input'!$AA$7,0, J1209+J1261+J1313)</f>
        <v>0</v>
      </c>
      <c r="L1209" s="102">
        <f>IF(COUNT($H1209:K1209)&gt;'RFM input'!$AA$7,0, K1209+K1261+K1313)</f>
        <v>0</v>
      </c>
      <c r="M1209" s="102">
        <f>IF(COUNT($H1209:L1209)&gt;'RFM input'!$AA$7,0, L1209+L1261+L1313)</f>
        <v>0</v>
      </c>
      <c r="N1209" s="102">
        <f>IF(COUNT($H1209:M1209)&gt;'RFM input'!$AA$7,0, M1209+M1261+M1313)</f>
        <v>0</v>
      </c>
      <c r="O1209" s="102">
        <f>IF(COUNT($H1209:N1209)&gt;'RFM input'!$AA$7,0, N1209+N1261+N1313)</f>
        <v>0</v>
      </c>
      <c r="P1209" s="102">
        <f>IF(COUNT($H1209:O1209)&gt;'RFM input'!$AA$7,0, O1209+O1261+O1313)</f>
        <v>0</v>
      </c>
      <c r="Q1209" s="102">
        <f>IF(COUNT($H1209:P1209)&gt;'RFM input'!$AA$7,0, P1209+P1261+P1313)</f>
        <v>0</v>
      </c>
      <c r="R1209" s="102">
        <f>IF(COUNT($H1209:Q1209)&gt;'RFM input'!$AA$7,0, Q1209+Q1261+Q1313)</f>
        <v>0</v>
      </c>
      <c r="S1209" s="91"/>
      <c r="T1209" s="91"/>
      <c r="U1209" s="91"/>
      <c r="V1209" s="91"/>
      <c r="W1209" s="91"/>
      <c r="X1209" s="91"/>
      <c r="Y1209" s="91"/>
      <c r="Z1209" s="91"/>
      <c r="AA1209" s="249"/>
    </row>
    <row r="1210" spans="1:27" hidden="1" outlineLevel="1">
      <c r="A1210" s="4"/>
      <c r="B1210" s="4"/>
      <c r="C1210" s="36"/>
      <c r="D1210" s="217">
        <f>Asset21</f>
        <v>0</v>
      </c>
      <c r="E1210" s="4"/>
      <c r="F1210" s="4"/>
      <c r="G1210" s="422">
        <f>'RFM input'!J27</f>
        <v>0</v>
      </c>
      <c r="H1210" s="308">
        <f t="shared" si="171"/>
        <v>0</v>
      </c>
      <c r="I1210" s="102">
        <f t="shared" ref="I1210:J1219" si="174">H1210+H1262+H1314</f>
        <v>0</v>
      </c>
      <c r="J1210" s="102">
        <f t="shared" si="174"/>
        <v>0</v>
      </c>
      <c r="K1210" s="102">
        <f>IF(COUNT($H1210:J1210)&gt;'RFM input'!$AA$7,0, J1210+J1262+J1314)</f>
        <v>0</v>
      </c>
      <c r="L1210" s="102">
        <f>IF(COUNT($H1210:K1210)&gt;'RFM input'!$AA$7,0, K1210+K1262+K1314)</f>
        <v>0</v>
      </c>
      <c r="M1210" s="102">
        <f>IF(COUNT($H1210:L1210)&gt;'RFM input'!$AA$7,0, L1210+L1262+L1314)</f>
        <v>0</v>
      </c>
      <c r="N1210" s="102">
        <f>IF(COUNT($H1210:M1210)&gt;'RFM input'!$AA$7,0, M1210+M1262+M1314)</f>
        <v>0</v>
      </c>
      <c r="O1210" s="102">
        <f>IF(COUNT($H1210:N1210)&gt;'RFM input'!$AA$7,0, N1210+N1262+N1314)</f>
        <v>0</v>
      </c>
      <c r="P1210" s="102">
        <f>IF(COUNT($H1210:O1210)&gt;'RFM input'!$AA$7,0, O1210+O1262+O1314)</f>
        <v>0</v>
      </c>
      <c r="Q1210" s="102">
        <f>IF(COUNT($H1210:P1210)&gt;'RFM input'!$AA$7,0, P1210+P1262+P1314)</f>
        <v>0</v>
      </c>
      <c r="R1210" s="102">
        <f>IF(COUNT($H1210:Q1210)&gt;'RFM input'!$AA$7,0, Q1210+Q1262+Q1314)</f>
        <v>0</v>
      </c>
      <c r="S1210" s="91"/>
      <c r="T1210" s="91"/>
      <c r="U1210" s="91"/>
      <c r="V1210" s="91"/>
      <c r="W1210" s="91"/>
      <c r="X1210" s="91"/>
      <c r="Y1210" s="91"/>
      <c r="Z1210" s="91"/>
      <c r="AA1210" s="249"/>
    </row>
    <row r="1211" spans="1:27" hidden="1" outlineLevel="1">
      <c r="A1211" s="4"/>
      <c r="B1211" s="4"/>
      <c r="C1211" s="36"/>
      <c r="D1211" s="217">
        <f>Asset22</f>
        <v>0</v>
      </c>
      <c r="E1211" s="4"/>
      <c r="F1211" s="4"/>
      <c r="G1211" s="422">
        <f>'RFM input'!J28</f>
        <v>0</v>
      </c>
      <c r="H1211" s="308">
        <f t="shared" si="171"/>
        <v>0</v>
      </c>
      <c r="I1211" s="102">
        <f t="shared" si="174"/>
        <v>0</v>
      </c>
      <c r="J1211" s="102">
        <f t="shared" si="174"/>
        <v>0</v>
      </c>
      <c r="K1211" s="102">
        <f>IF(COUNT($H1211:J1211)&gt;'RFM input'!$AA$7,0, J1211+J1263+J1315)</f>
        <v>0</v>
      </c>
      <c r="L1211" s="102">
        <f>IF(COUNT($H1211:K1211)&gt;'RFM input'!$AA$7,0, K1211+K1263+K1315)</f>
        <v>0</v>
      </c>
      <c r="M1211" s="102">
        <f>IF(COUNT($H1211:L1211)&gt;'RFM input'!$AA$7,0, L1211+L1263+L1315)</f>
        <v>0</v>
      </c>
      <c r="N1211" s="102">
        <f>IF(COUNT($H1211:M1211)&gt;'RFM input'!$AA$7,0, M1211+M1263+M1315)</f>
        <v>0</v>
      </c>
      <c r="O1211" s="102">
        <f>IF(COUNT($H1211:N1211)&gt;'RFM input'!$AA$7,0, N1211+N1263+N1315)</f>
        <v>0</v>
      </c>
      <c r="P1211" s="102">
        <f>IF(COUNT($H1211:O1211)&gt;'RFM input'!$AA$7,0, O1211+O1263+O1315)</f>
        <v>0</v>
      </c>
      <c r="Q1211" s="102">
        <f>IF(COUNT($H1211:P1211)&gt;'RFM input'!$AA$7,0, P1211+P1263+P1315)</f>
        <v>0</v>
      </c>
      <c r="R1211" s="102">
        <f>IF(COUNT($H1211:Q1211)&gt;'RFM input'!$AA$7,0, Q1211+Q1263+Q1315)</f>
        <v>0</v>
      </c>
      <c r="S1211" s="91"/>
      <c r="T1211" s="91"/>
      <c r="U1211" s="91"/>
      <c r="V1211" s="91"/>
      <c r="W1211" s="91"/>
      <c r="X1211" s="91"/>
      <c r="Y1211" s="91"/>
      <c r="Z1211" s="91"/>
      <c r="AA1211" s="249"/>
    </row>
    <row r="1212" spans="1:27" hidden="1" outlineLevel="1">
      <c r="A1212" s="4"/>
      <c r="B1212" s="4"/>
      <c r="C1212" s="36"/>
      <c r="D1212" s="217">
        <f>Asset23</f>
        <v>0</v>
      </c>
      <c r="E1212" s="4"/>
      <c r="F1212" s="4"/>
      <c r="G1212" s="422">
        <f>'RFM input'!J29</f>
        <v>0</v>
      </c>
      <c r="H1212" s="308">
        <f t="shared" si="171"/>
        <v>0</v>
      </c>
      <c r="I1212" s="102">
        <f t="shared" si="174"/>
        <v>0</v>
      </c>
      <c r="J1212" s="102">
        <f t="shared" si="174"/>
        <v>0</v>
      </c>
      <c r="K1212" s="102">
        <f>IF(COUNT($H1212:J1212)&gt;'RFM input'!$AA$7,0, J1212+J1264+J1316)</f>
        <v>0</v>
      </c>
      <c r="L1212" s="102">
        <f>IF(COUNT($H1212:K1212)&gt;'RFM input'!$AA$7,0, K1212+K1264+K1316)</f>
        <v>0</v>
      </c>
      <c r="M1212" s="102">
        <f>IF(COUNT($H1212:L1212)&gt;'RFM input'!$AA$7,0, L1212+L1264+L1316)</f>
        <v>0</v>
      </c>
      <c r="N1212" s="102">
        <f>IF(COUNT($H1212:M1212)&gt;'RFM input'!$AA$7,0, M1212+M1264+M1316)</f>
        <v>0</v>
      </c>
      <c r="O1212" s="102">
        <f>IF(COUNT($H1212:N1212)&gt;'RFM input'!$AA$7,0, N1212+N1264+N1316)</f>
        <v>0</v>
      </c>
      <c r="P1212" s="102">
        <f>IF(COUNT($H1212:O1212)&gt;'RFM input'!$AA$7,0, O1212+O1264+O1316)</f>
        <v>0</v>
      </c>
      <c r="Q1212" s="102">
        <f>IF(COUNT($H1212:P1212)&gt;'RFM input'!$AA$7,0, P1212+P1264+P1316)</f>
        <v>0</v>
      </c>
      <c r="R1212" s="102">
        <f>IF(COUNT($H1212:Q1212)&gt;'RFM input'!$AA$7,0, Q1212+Q1264+Q1316)</f>
        <v>0</v>
      </c>
      <c r="S1212" s="91"/>
      <c r="T1212" s="91"/>
      <c r="U1212" s="91"/>
      <c r="V1212" s="91"/>
      <c r="W1212" s="91"/>
      <c r="X1212" s="91"/>
      <c r="Y1212" s="91"/>
      <c r="Z1212" s="91"/>
      <c r="AA1212" s="249"/>
    </row>
    <row r="1213" spans="1:27" hidden="1" outlineLevel="1">
      <c r="A1213" s="4"/>
      <c r="B1213" s="4"/>
      <c r="C1213" s="36"/>
      <c r="D1213" s="217">
        <f>Asset24</f>
        <v>0</v>
      </c>
      <c r="E1213" s="4"/>
      <c r="F1213" s="4"/>
      <c r="G1213" s="422">
        <f>'RFM input'!J30</f>
        <v>0</v>
      </c>
      <c r="H1213" s="308">
        <f t="shared" si="171"/>
        <v>0</v>
      </c>
      <c r="I1213" s="102">
        <f t="shared" si="174"/>
        <v>0</v>
      </c>
      <c r="J1213" s="102">
        <f t="shared" si="174"/>
        <v>0</v>
      </c>
      <c r="K1213" s="102">
        <f>IF(COUNT($H1213:J1213)&gt;'RFM input'!$AA$7,0, J1213+J1265+J1317)</f>
        <v>0</v>
      </c>
      <c r="L1213" s="102">
        <f>IF(COUNT($H1213:K1213)&gt;'RFM input'!$AA$7,0, K1213+K1265+K1317)</f>
        <v>0</v>
      </c>
      <c r="M1213" s="102">
        <f>IF(COUNT($H1213:L1213)&gt;'RFM input'!$AA$7,0, L1213+L1265+L1317)</f>
        <v>0</v>
      </c>
      <c r="N1213" s="102">
        <f>IF(COUNT($H1213:M1213)&gt;'RFM input'!$AA$7,0, M1213+M1265+M1317)</f>
        <v>0</v>
      </c>
      <c r="O1213" s="102">
        <f>IF(COUNT($H1213:N1213)&gt;'RFM input'!$AA$7,0, N1213+N1265+N1317)</f>
        <v>0</v>
      </c>
      <c r="P1213" s="102">
        <f>IF(COUNT($H1213:O1213)&gt;'RFM input'!$AA$7,0, O1213+O1265+O1317)</f>
        <v>0</v>
      </c>
      <c r="Q1213" s="102">
        <f>IF(COUNT($H1213:P1213)&gt;'RFM input'!$AA$7,0, P1213+P1265+P1317)</f>
        <v>0</v>
      </c>
      <c r="R1213" s="102">
        <f>IF(COUNT($H1213:Q1213)&gt;'RFM input'!$AA$7,0, Q1213+Q1265+Q1317)</f>
        <v>0</v>
      </c>
      <c r="S1213" s="91"/>
      <c r="T1213" s="91"/>
      <c r="U1213" s="91"/>
      <c r="V1213" s="91"/>
      <c r="W1213" s="91"/>
      <c r="X1213" s="91"/>
      <c r="Y1213" s="91"/>
      <c r="Z1213" s="91"/>
      <c r="AA1213" s="249"/>
    </row>
    <row r="1214" spans="1:27" hidden="1" outlineLevel="1">
      <c r="A1214" s="4"/>
      <c r="B1214" s="4"/>
      <c r="C1214" s="36"/>
      <c r="D1214" s="217">
        <f>Asset25</f>
        <v>0</v>
      </c>
      <c r="E1214" s="4"/>
      <c r="F1214" s="4"/>
      <c r="G1214" s="422">
        <f>'RFM input'!J31</f>
        <v>0</v>
      </c>
      <c r="H1214" s="308">
        <f t="shared" si="171"/>
        <v>0</v>
      </c>
      <c r="I1214" s="102">
        <f t="shared" si="174"/>
        <v>0</v>
      </c>
      <c r="J1214" s="102">
        <f t="shared" si="174"/>
        <v>0</v>
      </c>
      <c r="K1214" s="102">
        <f>IF(COUNT($H1214:J1214)&gt;'RFM input'!$AA$7,0, J1214+J1266+J1318)</f>
        <v>0</v>
      </c>
      <c r="L1214" s="102">
        <f>IF(COUNT($H1214:K1214)&gt;'RFM input'!$AA$7,0, K1214+K1266+K1318)</f>
        <v>0</v>
      </c>
      <c r="M1214" s="102">
        <f>IF(COUNT($H1214:L1214)&gt;'RFM input'!$AA$7,0, L1214+L1266+L1318)</f>
        <v>0</v>
      </c>
      <c r="N1214" s="102">
        <f>IF(COUNT($H1214:M1214)&gt;'RFM input'!$AA$7,0, M1214+M1266+M1318)</f>
        <v>0</v>
      </c>
      <c r="O1214" s="102">
        <f>IF(COUNT($H1214:N1214)&gt;'RFM input'!$AA$7,0, N1214+N1266+N1318)</f>
        <v>0</v>
      </c>
      <c r="P1214" s="102">
        <f>IF(COUNT($H1214:O1214)&gt;'RFM input'!$AA$7,0, O1214+O1266+O1318)</f>
        <v>0</v>
      </c>
      <c r="Q1214" s="102">
        <f>IF(COUNT($H1214:P1214)&gt;'RFM input'!$AA$7,0, P1214+P1266+P1318)</f>
        <v>0</v>
      </c>
      <c r="R1214" s="102">
        <f>IF(COUNT($H1214:Q1214)&gt;'RFM input'!$AA$7,0, Q1214+Q1266+Q1318)</f>
        <v>0</v>
      </c>
      <c r="S1214" s="91"/>
      <c r="T1214" s="91"/>
      <c r="U1214" s="91"/>
      <c r="V1214" s="91"/>
      <c r="W1214" s="91"/>
      <c r="X1214" s="91"/>
      <c r="Y1214" s="91"/>
      <c r="Z1214" s="91"/>
      <c r="AA1214" s="249"/>
    </row>
    <row r="1215" spans="1:27" hidden="1" outlineLevel="1">
      <c r="A1215" s="4"/>
      <c r="B1215" s="4"/>
      <c r="C1215" s="36"/>
      <c r="D1215" s="217">
        <f>Asset26</f>
        <v>0</v>
      </c>
      <c r="E1215" s="4"/>
      <c r="F1215" s="4"/>
      <c r="G1215" s="422">
        <f>'RFM input'!J32</f>
        <v>0</v>
      </c>
      <c r="H1215" s="308">
        <f t="shared" si="171"/>
        <v>0</v>
      </c>
      <c r="I1215" s="102">
        <f t="shared" si="174"/>
        <v>0</v>
      </c>
      <c r="J1215" s="102">
        <f t="shared" si="174"/>
        <v>0</v>
      </c>
      <c r="K1215" s="102">
        <f>IF(COUNT($H1215:J1215)&gt;'RFM input'!$AA$7,0, J1215+J1267+J1319)</f>
        <v>0</v>
      </c>
      <c r="L1215" s="102">
        <f>IF(COUNT($H1215:K1215)&gt;'RFM input'!$AA$7,0, K1215+K1267+K1319)</f>
        <v>0</v>
      </c>
      <c r="M1215" s="102">
        <f>IF(COUNT($H1215:L1215)&gt;'RFM input'!$AA$7,0, L1215+L1267+L1319)</f>
        <v>0</v>
      </c>
      <c r="N1215" s="102">
        <f>IF(COUNT($H1215:M1215)&gt;'RFM input'!$AA$7,0, M1215+M1267+M1319)</f>
        <v>0</v>
      </c>
      <c r="O1215" s="102">
        <f>IF(COUNT($H1215:N1215)&gt;'RFM input'!$AA$7,0, N1215+N1267+N1319)</f>
        <v>0</v>
      </c>
      <c r="P1215" s="102">
        <f>IF(COUNT($H1215:O1215)&gt;'RFM input'!$AA$7,0, O1215+O1267+O1319)</f>
        <v>0</v>
      </c>
      <c r="Q1215" s="102">
        <f>IF(COUNT($H1215:P1215)&gt;'RFM input'!$AA$7,0, P1215+P1267+P1319)</f>
        <v>0</v>
      </c>
      <c r="R1215" s="102">
        <f>IF(COUNT($H1215:Q1215)&gt;'RFM input'!$AA$7,0, Q1215+Q1267+Q1319)</f>
        <v>0</v>
      </c>
      <c r="S1215" s="91"/>
      <c r="T1215" s="91"/>
      <c r="U1215" s="91"/>
      <c r="V1215" s="91"/>
      <c r="W1215" s="91"/>
      <c r="X1215" s="91"/>
      <c r="Y1215" s="91"/>
      <c r="Z1215" s="91"/>
      <c r="AA1215" s="249"/>
    </row>
    <row r="1216" spans="1:27" hidden="1" outlineLevel="1">
      <c r="A1216" s="4"/>
      <c r="B1216" s="4"/>
      <c r="C1216" s="36"/>
      <c r="D1216" s="217">
        <f>Asset27</f>
        <v>0</v>
      </c>
      <c r="E1216" s="4"/>
      <c r="F1216" s="4"/>
      <c r="G1216" s="422">
        <f>'RFM input'!J33</f>
        <v>0</v>
      </c>
      <c r="H1216" s="308">
        <f t="shared" si="171"/>
        <v>0</v>
      </c>
      <c r="I1216" s="102">
        <f t="shared" si="174"/>
        <v>0</v>
      </c>
      <c r="J1216" s="102">
        <f t="shared" si="174"/>
        <v>0</v>
      </c>
      <c r="K1216" s="102">
        <f>IF(COUNT($H1216:J1216)&gt;'RFM input'!$AA$7,0, J1216+J1268+J1320)</f>
        <v>0</v>
      </c>
      <c r="L1216" s="102">
        <f>IF(COUNT($H1216:K1216)&gt;'RFM input'!$AA$7,0, K1216+K1268+K1320)</f>
        <v>0</v>
      </c>
      <c r="M1216" s="102">
        <f>IF(COUNT($H1216:L1216)&gt;'RFM input'!$AA$7,0, L1216+L1268+L1320)</f>
        <v>0</v>
      </c>
      <c r="N1216" s="102">
        <f>IF(COUNT($H1216:M1216)&gt;'RFM input'!$AA$7,0, M1216+M1268+M1320)</f>
        <v>0</v>
      </c>
      <c r="O1216" s="102">
        <f>IF(COUNT($H1216:N1216)&gt;'RFM input'!$AA$7,0, N1216+N1268+N1320)</f>
        <v>0</v>
      </c>
      <c r="P1216" s="102">
        <f>IF(COUNT($H1216:O1216)&gt;'RFM input'!$AA$7,0, O1216+O1268+O1320)</f>
        <v>0</v>
      </c>
      <c r="Q1216" s="102">
        <f>IF(COUNT($H1216:P1216)&gt;'RFM input'!$AA$7,0, P1216+P1268+P1320)</f>
        <v>0</v>
      </c>
      <c r="R1216" s="102">
        <f>IF(COUNT($H1216:Q1216)&gt;'RFM input'!$AA$7,0, Q1216+Q1268+Q1320)</f>
        <v>0</v>
      </c>
      <c r="S1216" s="91"/>
      <c r="T1216" s="91"/>
      <c r="U1216" s="91"/>
      <c r="V1216" s="91"/>
      <c r="W1216" s="91"/>
      <c r="X1216" s="91"/>
      <c r="Y1216" s="91"/>
      <c r="Z1216" s="91"/>
      <c r="AA1216" s="249"/>
    </row>
    <row r="1217" spans="1:27" hidden="1" outlineLevel="1">
      <c r="A1217" s="4"/>
      <c r="B1217" s="4"/>
      <c r="C1217" s="36"/>
      <c r="D1217" s="217">
        <f>Asset28</f>
        <v>0</v>
      </c>
      <c r="E1217" s="4"/>
      <c r="F1217" s="4"/>
      <c r="G1217" s="422">
        <f>'RFM input'!J34</f>
        <v>0</v>
      </c>
      <c r="H1217" s="308">
        <f t="shared" si="171"/>
        <v>0</v>
      </c>
      <c r="I1217" s="102">
        <f t="shared" si="174"/>
        <v>0</v>
      </c>
      <c r="J1217" s="102">
        <f t="shared" si="174"/>
        <v>0</v>
      </c>
      <c r="K1217" s="102">
        <f>IF(COUNT($H1217:J1217)&gt;'RFM input'!$AA$7,0, J1217+J1269+J1321)</f>
        <v>0</v>
      </c>
      <c r="L1217" s="102">
        <f>IF(COUNT($H1217:K1217)&gt;'RFM input'!$AA$7,0, K1217+K1269+K1321)</f>
        <v>0</v>
      </c>
      <c r="M1217" s="102">
        <f>IF(COUNT($H1217:L1217)&gt;'RFM input'!$AA$7,0, L1217+L1269+L1321)</f>
        <v>0</v>
      </c>
      <c r="N1217" s="102">
        <f>IF(COUNT($H1217:M1217)&gt;'RFM input'!$AA$7,0, M1217+M1269+M1321)</f>
        <v>0</v>
      </c>
      <c r="O1217" s="102">
        <f>IF(COUNT($H1217:N1217)&gt;'RFM input'!$AA$7,0, N1217+N1269+N1321)</f>
        <v>0</v>
      </c>
      <c r="P1217" s="102">
        <f>IF(COUNT($H1217:O1217)&gt;'RFM input'!$AA$7,0, O1217+O1269+O1321)</f>
        <v>0</v>
      </c>
      <c r="Q1217" s="102">
        <f>IF(COUNT($H1217:P1217)&gt;'RFM input'!$AA$7,0, P1217+P1269+P1321)</f>
        <v>0</v>
      </c>
      <c r="R1217" s="102">
        <f>IF(COUNT($H1217:Q1217)&gt;'RFM input'!$AA$7,0, Q1217+Q1269+Q1321)</f>
        <v>0</v>
      </c>
      <c r="S1217" s="91"/>
      <c r="T1217" s="91"/>
      <c r="U1217" s="91"/>
      <c r="V1217" s="91"/>
      <c r="W1217" s="91"/>
      <c r="X1217" s="91"/>
      <c r="Y1217" s="91"/>
      <c r="Z1217" s="91"/>
      <c r="AA1217" s="249"/>
    </row>
    <row r="1218" spans="1:27" hidden="1" outlineLevel="1">
      <c r="A1218" s="4"/>
      <c r="B1218" s="4"/>
      <c r="C1218" s="36"/>
      <c r="D1218" s="217">
        <f>Asset29</f>
        <v>0</v>
      </c>
      <c r="E1218" s="4"/>
      <c r="F1218" s="4"/>
      <c r="G1218" s="422">
        <f>'RFM input'!J35</f>
        <v>0</v>
      </c>
      <c r="H1218" s="308">
        <f t="shared" si="171"/>
        <v>0</v>
      </c>
      <c r="I1218" s="102">
        <f t="shared" si="174"/>
        <v>0</v>
      </c>
      <c r="J1218" s="102">
        <f t="shared" si="174"/>
        <v>0</v>
      </c>
      <c r="K1218" s="102">
        <f>IF(COUNT($H1218:J1218)&gt;'RFM input'!$AA$7,0, J1218+J1270+J1322)</f>
        <v>0</v>
      </c>
      <c r="L1218" s="102">
        <f>IF(COUNT($H1218:K1218)&gt;'RFM input'!$AA$7,0, K1218+K1270+K1322)</f>
        <v>0</v>
      </c>
      <c r="M1218" s="102">
        <f>IF(COUNT($H1218:L1218)&gt;'RFM input'!$AA$7,0, L1218+L1270+L1322)</f>
        <v>0</v>
      </c>
      <c r="N1218" s="102">
        <f>IF(COUNT($H1218:M1218)&gt;'RFM input'!$AA$7,0, M1218+M1270+M1322)</f>
        <v>0</v>
      </c>
      <c r="O1218" s="102">
        <f>IF(COUNT($H1218:N1218)&gt;'RFM input'!$AA$7,0, N1218+N1270+N1322)</f>
        <v>0</v>
      </c>
      <c r="P1218" s="102">
        <f>IF(COUNT($H1218:O1218)&gt;'RFM input'!$AA$7,0, O1218+O1270+O1322)</f>
        <v>0</v>
      </c>
      <c r="Q1218" s="102">
        <f>IF(COUNT($H1218:P1218)&gt;'RFM input'!$AA$7,0, P1218+P1270+P1322)</f>
        <v>0</v>
      </c>
      <c r="R1218" s="102">
        <f>IF(COUNT($H1218:Q1218)&gt;'RFM input'!$AA$7,0, Q1218+Q1270+Q1322)</f>
        <v>0</v>
      </c>
      <c r="S1218" s="91"/>
      <c r="T1218" s="91"/>
      <c r="U1218" s="91"/>
      <c r="V1218" s="91"/>
      <c r="W1218" s="91"/>
      <c r="X1218" s="91"/>
      <c r="Y1218" s="91"/>
      <c r="Z1218" s="91"/>
      <c r="AA1218" s="249"/>
    </row>
    <row r="1219" spans="1:27" hidden="1" outlineLevel="1">
      <c r="A1219" s="4"/>
      <c r="B1219" s="4"/>
      <c r="C1219" s="36"/>
      <c r="D1219" s="217">
        <f>Asset30</f>
        <v>0</v>
      </c>
      <c r="E1219" s="4"/>
      <c r="F1219" s="4"/>
      <c r="G1219" s="422">
        <f>'RFM input'!J36</f>
        <v>0</v>
      </c>
      <c r="H1219" s="308">
        <f t="shared" si="171"/>
        <v>0</v>
      </c>
      <c r="I1219" s="102">
        <f t="shared" si="174"/>
        <v>0</v>
      </c>
      <c r="J1219" s="102">
        <f t="shared" si="174"/>
        <v>0</v>
      </c>
      <c r="K1219" s="102">
        <f>IF(COUNT($H1219:J1219)&gt;'RFM input'!$AA$7,0, J1219+J1271+J1323)</f>
        <v>0</v>
      </c>
      <c r="L1219" s="102">
        <f>IF(COUNT($H1219:K1219)&gt;'RFM input'!$AA$7,0, K1219+K1271+K1323)</f>
        <v>0</v>
      </c>
      <c r="M1219" s="102">
        <f>IF(COUNT($H1219:L1219)&gt;'RFM input'!$AA$7,0, L1219+L1271+L1323)</f>
        <v>0</v>
      </c>
      <c r="N1219" s="102">
        <f>IF(COUNT($H1219:M1219)&gt;'RFM input'!$AA$7,0, M1219+M1271+M1323)</f>
        <v>0</v>
      </c>
      <c r="O1219" s="102">
        <f>IF(COUNT($H1219:N1219)&gt;'RFM input'!$AA$7,0, N1219+N1271+N1323)</f>
        <v>0</v>
      </c>
      <c r="P1219" s="102">
        <f>IF(COUNT($H1219:O1219)&gt;'RFM input'!$AA$7,0, O1219+O1271+O1323)</f>
        <v>0</v>
      </c>
      <c r="Q1219" s="102">
        <f>IF(COUNT($H1219:P1219)&gt;'RFM input'!$AA$7,0, P1219+P1271+P1323)</f>
        <v>0</v>
      </c>
      <c r="R1219" s="102">
        <f>IF(COUNT($H1219:Q1219)&gt;'RFM input'!$AA$7,0, Q1219+Q1271+Q1323)</f>
        <v>0</v>
      </c>
      <c r="S1219" s="91"/>
      <c r="T1219" s="91"/>
      <c r="U1219" s="91"/>
      <c r="V1219" s="91"/>
      <c r="W1219" s="91"/>
      <c r="X1219" s="91"/>
      <c r="Y1219" s="91"/>
      <c r="Z1219" s="91"/>
      <c r="AA1219" s="249"/>
    </row>
    <row r="1220" spans="1:27" hidden="1" outlineLevel="1">
      <c r="A1220" s="4"/>
      <c r="B1220" s="4"/>
      <c r="C1220" s="36"/>
      <c r="D1220" s="217">
        <f>Asset31</f>
        <v>0</v>
      </c>
      <c r="E1220" s="4"/>
      <c r="F1220" s="4"/>
      <c r="G1220" s="422">
        <f>'RFM input'!J37</f>
        <v>0</v>
      </c>
      <c r="H1220" s="308">
        <f t="shared" ref="H1220:H1239" si="175">G1220+G1272+G1324+G1376+G1428+G1480</f>
        <v>0</v>
      </c>
      <c r="I1220" s="102">
        <f t="shared" ref="I1220:J1239" si="176">H1220+H1272+H1324</f>
        <v>0</v>
      </c>
      <c r="J1220" s="102">
        <f t="shared" si="176"/>
        <v>0</v>
      </c>
      <c r="K1220" s="102">
        <f>IF(COUNT($H1220:J1220)&gt;'RFM input'!$AA$7,0, J1220+J1272+J1324)</f>
        <v>0</v>
      </c>
      <c r="L1220" s="102">
        <f>IF(COUNT($H1220:K1220)&gt;'RFM input'!$AA$7,0, K1220+K1272+K1324)</f>
        <v>0</v>
      </c>
      <c r="M1220" s="102">
        <f>IF(COUNT($H1220:L1220)&gt;'RFM input'!$AA$7,0, L1220+L1272+L1324)</f>
        <v>0</v>
      </c>
      <c r="N1220" s="102">
        <f>IF(COUNT($H1220:M1220)&gt;'RFM input'!$AA$7,0, M1220+M1272+M1324)</f>
        <v>0</v>
      </c>
      <c r="O1220" s="102">
        <f>IF(COUNT($H1220:N1220)&gt;'RFM input'!$AA$7,0, N1220+N1272+N1324)</f>
        <v>0</v>
      </c>
      <c r="P1220" s="102">
        <f>IF(COUNT($H1220:O1220)&gt;'RFM input'!$AA$7,0, O1220+O1272+O1324)</f>
        <v>0</v>
      </c>
      <c r="Q1220" s="102">
        <f>IF(COUNT($H1220:P1220)&gt;'RFM input'!$AA$7,0, P1220+P1272+P1324)</f>
        <v>0</v>
      </c>
      <c r="R1220" s="102">
        <f>IF(COUNT($H1220:Q1220)&gt;'RFM input'!$AA$7,0, Q1220+Q1272+Q1324)</f>
        <v>0</v>
      </c>
      <c r="S1220" s="91"/>
      <c r="T1220" s="91"/>
      <c r="U1220" s="91"/>
      <c r="V1220" s="91"/>
      <c r="W1220" s="91"/>
      <c r="X1220" s="91"/>
      <c r="Y1220" s="91"/>
      <c r="Z1220" s="91"/>
      <c r="AA1220" s="249"/>
    </row>
    <row r="1221" spans="1:27" hidden="1" outlineLevel="1">
      <c r="A1221" s="4"/>
      <c r="B1221" s="4"/>
      <c r="C1221" s="106"/>
      <c r="D1221" s="217">
        <f>Asset32</f>
        <v>0</v>
      </c>
      <c r="E1221" s="4"/>
      <c r="F1221" s="4"/>
      <c r="G1221" s="422">
        <f>'RFM input'!J38</f>
        <v>0</v>
      </c>
      <c r="H1221" s="308">
        <f t="shared" si="175"/>
        <v>0</v>
      </c>
      <c r="I1221" s="102">
        <f t="shared" si="176"/>
        <v>0</v>
      </c>
      <c r="J1221" s="102">
        <f t="shared" si="176"/>
        <v>0</v>
      </c>
      <c r="K1221" s="102">
        <f>IF(COUNT($H1221:J1221)&gt;'RFM input'!$AA$7,0, J1221+J1273+J1325)</f>
        <v>0</v>
      </c>
      <c r="L1221" s="102">
        <f>IF(COUNT($H1221:K1221)&gt;'RFM input'!$AA$7,0, K1221+K1273+K1325)</f>
        <v>0</v>
      </c>
      <c r="M1221" s="102">
        <f>IF(COUNT($H1221:L1221)&gt;'RFM input'!$AA$7,0, L1221+L1273+L1325)</f>
        <v>0</v>
      </c>
      <c r="N1221" s="102">
        <f>IF(COUNT($H1221:M1221)&gt;'RFM input'!$AA$7,0, M1221+M1273+M1325)</f>
        <v>0</v>
      </c>
      <c r="O1221" s="102">
        <f>IF(COUNT($H1221:N1221)&gt;'RFM input'!$AA$7,0, N1221+N1273+N1325)</f>
        <v>0</v>
      </c>
      <c r="P1221" s="102">
        <f>IF(COUNT($H1221:O1221)&gt;'RFM input'!$AA$7,0, O1221+O1273+O1325)</f>
        <v>0</v>
      </c>
      <c r="Q1221" s="102">
        <f>IF(COUNT($H1221:P1221)&gt;'RFM input'!$AA$7,0, P1221+P1273+P1325)</f>
        <v>0</v>
      </c>
      <c r="R1221" s="102">
        <f>IF(COUNT($H1221:Q1221)&gt;'RFM input'!$AA$7,0, Q1221+Q1273+Q1325)</f>
        <v>0</v>
      </c>
      <c r="S1221" s="91"/>
      <c r="T1221" s="91"/>
      <c r="U1221" s="91"/>
      <c r="V1221" s="91"/>
      <c r="W1221" s="91"/>
      <c r="X1221" s="91"/>
      <c r="Y1221" s="91"/>
      <c r="Z1221" s="91"/>
      <c r="AA1221" s="249"/>
    </row>
    <row r="1222" spans="1:27" hidden="1" outlineLevel="1">
      <c r="A1222" s="4"/>
      <c r="B1222" s="4"/>
      <c r="C1222" s="106"/>
      <c r="D1222" s="217">
        <f>Asset33</f>
        <v>0</v>
      </c>
      <c r="E1222" s="4"/>
      <c r="F1222" s="4"/>
      <c r="G1222" s="422">
        <f>'RFM input'!J39</f>
        <v>0</v>
      </c>
      <c r="H1222" s="308">
        <f t="shared" si="175"/>
        <v>0</v>
      </c>
      <c r="I1222" s="102">
        <f t="shared" si="176"/>
        <v>0</v>
      </c>
      <c r="J1222" s="102">
        <f t="shared" si="176"/>
        <v>0</v>
      </c>
      <c r="K1222" s="102">
        <f>IF(COUNT($H1222:J1222)&gt;'RFM input'!$AA$7,0, J1222+J1274+J1326)</f>
        <v>0</v>
      </c>
      <c r="L1222" s="102">
        <f>IF(COUNT($H1222:K1222)&gt;'RFM input'!$AA$7,0, K1222+K1274+K1326)</f>
        <v>0</v>
      </c>
      <c r="M1222" s="102">
        <f>IF(COUNT($H1222:L1222)&gt;'RFM input'!$AA$7,0, L1222+L1274+L1326)</f>
        <v>0</v>
      </c>
      <c r="N1222" s="102">
        <f>IF(COUNT($H1222:M1222)&gt;'RFM input'!$AA$7,0, M1222+M1274+M1326)</f>
        <v>0</v>
      </c>
      <c r="O1222" s="102">
        <f>IF(COUNT($H1222:N1222)&gt;'RFM input'!$AA$7,0, N1222+N1274+N1326)</f>
        <v>0</v>
      </c>
      <c r="P1222" s="102">
        <f>IF(COUNT($H1222:O1222)&gt;'RFM input'!$AA$7,0, O1222+O1274+O1326)</f>
        <v>0</v>
      </c>
      <c r="Q1222" s="102">
        <f>IF(COUNT($H1222:P1222)&gt;'RFM input'!$AA$7,0, P1222+P1274+P1326)</f>
        <v>0</v>
      </c>
      <c r="R1222" s="102">
        <f>IF(COUNT($H1222:Q1222)&gt;'RFM input'!$AA$7,0, Q1222+Q1274+Q1326)</f>
        <v>0</v>
      </c>
      <c r="S1222" s="91"/>
      <c r="T1222" s="91"/>
      <c r="U1222" s="91"/>
      <c r="V1222" s="91"/>
      <c r="W1222" s="91"/>
      <c r="X1222" s="91"/>
      <c r="Y1222" s="91"/>
      <c r="Z1222" s="91"/>
      <c r="AA1222" s="249"/>
    </row>
    <row r="1223" spans="1:27" hidden="1" outlineLevel="1">
      <c r="A1223" s="4"/>
      <c r="B1223" s="4"/>
      <c r="C1223" s="106"/>
      <c r="D1223" s="217">
        <f>Asset34</f>
        <v>0</v>
      </c>
      <c r="E1223" s="4"/>
      <c r="F1223" s="4"/>
      <c r="G1223" s="422">
        <f>'RFM input'!J40</f>
        <v>0</v>
      </c>
      <c r="H1223" s="308">
        <f t="shared" si="175"/>
        <v>0</v>
      </c>
      <c r="I1223" s="102">
        <f t="shared" si="176"/>
        <v>0</v>
      </c>
      <c r="J1223" s="102">
        <f t="shared" si="176"/>
        <v>0</v>
      </c>
      <c r="K1223" s="102">
        <f>IF(COUNT($H1223:J1223)&gt;'RFM input'!$AA$7,0, J1223+J1275+J1327)</f>
        <v>0</v>
      </c>
      <c r="L1223" s="102">
        <f>IF(COUNT($H1223:K1223)&gt;'RFM input'!$AA$7,0, K1223+K1275+K1327)</f>
        <v>0</v>
      </c>
      <c r="M1223" s="102">
        <f>IF(COUNT($H1223:L1223)&gt;'RFM input'!$AA$7,0, L1223+L1275+L1327)</f>
        <v>0</v>
      </c>
      <c r="N1223" s="102">
        <f>IF(COUNT($H1223:M1223)&gt;'RFM input'!$AA$7,0, M1223+M1275+M1327)</f>
        <v>0</v>
      </c>
      <c r="O1223" s="102">
        <f>IF(COUNT($H1223:N1223)&gt;'RFM input'!$AA$7,0, N1223+N1275+N1327)</f>
        <v>0</v>
      </c>
      <c r="P1223" s="102">
        <f>IF(COUNT($H1223:O1223)&gt;'RFM input'!$AA$7,0, O1223+O1275+O1327)</f>
        <v>0</v>
      </c>
      <c r="Q1223" s="102">
        <f>IF(COUNT($H1223:P1223)&gt;'RFM input'!$AA$7,0, P1223+P1275+P1327)</f>
        <v>0</v>
      </c>
      <c r="R1223" s="102">
        <f>IF(COUNT($H1223:Q1223)&gt;'RFM input'!$AA$7,0, Q1223+Q1275+Q1327)</f>
        <v>0</v>
      </c>
      <c r="S1223" s="91"/>
      <c r="T1223" s="91"/>
      <c r="U1223" s="91"/>
      <c r="V1223" s="91"/>
      <c r="W1223" s="91"/>
      <c r="X1223" s="91"/>
      <c r="Y1223" s="91"/>
      <c r="Z1223" s="91"/>
      <c r="AA1223" s="249"/>
    </row>
    <row r="1224" spans="1:27" hidden="1" outlineLevel="1">
      <c r="A1224" s="4"/>
      <c r="B1224" s="4"/>
      <c r="C1224" s="106"/>
      <c r="D1224" s="217">
        <f>Asset35</f>
        <v>0</v>
      </c>
      <c r="E1224" s="4"/>
      <c r="F1224" s="4"/>
      <c r="G1224" s="422">
        <f>'RFM input'!J41</f>
        <v>0</v>
      </c>
      <c r="H1224" s="308">
        <f t="shared" si="175"/>
        <v>0</v>
      </c>
      <c r="I1224" s="102">
        <f t="shared" si="176"/>
        <v>0</v>
      </c>
      <c r="J1224" s="102">
        <f t="shared" si="176"/>
        <v>0</v>
      </c>
      <c r="K1224" s="102">
        <f>IF(COUNT($H1224:J1224)&gt;'RFM input'!$AA$7,0, J1224+J1276+J1328)</f>
        <v>0</v>
      </c>
      <c r="L1224" s="102">
        <f>IF(COUNT($H1224:K1224)&gt;'RFM input'!$AA$7,0, K1224+K1276+K1328)</f>
        <v>0</v>
      </c>
      <c r="M1224" s="102">
        <f>IF(COUNT($H1224:L1224)&gt;'RFM input'!$AA$7,0, L1224+L1276+L1328)</f>
        <v>0</v>
      </c>
      <c r="N1224" s="102">
        <f>IF(COUNT($H1224:M1224)&gt;'RFM input'!$AA$7,0, M1224+M1276+M1328)</f>
        <v>0</v>
      </c>
      <c r="O1224" s="102">
        <f>IF(COUNT($H1224:N1224)&gt;'RFM input'!$AA$7,0, N1224+N1276+N1328)</f>
        <v>0</v>
      </c>
      <c r="P1224" s="102">
        <f>IF(COUNT($H1224:O1224)&gt;'RFM input'!$AA$7,0, O1224+O1276+O1328)</f>
        <v>0</v>
      </c>
      <c r="Q1224" s="102">
        <f>IF(COUNT($H1224:P1224)&gt;'RFM input'!$AA$7,0, P1224+P1276+P1328)</f>
        <v>0</v>
      </c>
      <c r="R1224" s="102">
        <f>IF(COUNT($H1224:Q1224)&gt;'RFM input'!$AA$7,0, Q1224+Q1276+Q1328)</f>
        <v>0</v>
      </c>
      <c r="S1224" s="91"/>
      <c r="T1224" s="91"/>
      <c r="U1224" s="91"/>
      <c r="V1224" s="91"/>
      <c r="W1224" s="91"/>
      <c r="X1224" s="91"/>
      <c r="Y1224" s="91"/>
      <c r="Z1224" s="91"/>
      <c r="AA1224" s="249"/>
    </row>
    <row r="1225" spans="1:27" hidden="1" outlineLevel="1">
      <c r="A1225" s="4"/>
      <c r="B1225" s="4"/>
      <c r="C1225" s="106"/>
      <c r="D1225" s="217">
        <f>Asset36</f>
        <v>0</v>
      </c>
      <c r="E1225" s="4"/>
      <c r="F1225" s="4"/>
      <c r="G1225" s="422">
        <f>'RFM input'!J42</f>
        <v>0</v>
      </c>
      <c r="H1225" s="308">
        <f t="shared" si="175"/>
        <v>0</v>
      </c>
      <c r="I1225" s="102">
        <f t="shared" si="176"/>
        <v>0</v>
      </c>
      <c r="J1225" s="102">
        <f t="shared" si="176"/>
        <v>0</v>
      </c>
      <c r="K1225" s="102">
        <f>IF(COUNT($H1225:J1225)&gt;'RFM input'!$AA$7,0, J1225+J1277+J1329)</f>
        <v>0</v>
      </c>
      <c r="L1225" s="102">
        <f>IF(COUNT($H1225:K1225)&gt;'RFM input'!$AA$7,0, K1225+K1277+K1329)</f>
        <v>0</v>
      </c>
      <c r="M1225" s="102">
        <f>IF(COUNT($H1225:L1225)&gt;'RFM input'!$AA$7,0, L1225+L1277+L1329)</f>
        <v>0</v>
      </c>
      <c r="N1225" s="102">
        <f>IF(COUNT($H1225:M1225)&gt;'RFM input'!$AA$7,0, M1225+M1277+M1329)</f>
        <v>0</v>
      </c>
      <c r="O1225" s="102">
        <f>IF(COUNT($H1225:N1225)&gt;'RFM input'!$AA$7,0, N1225+N1277+N1329)</f>
        <v>0</v>
      </c>
      <c r="P1225" s="102">
        <f>IF(COUNT($H1225:O1225)&gt;'RFM input'!$AA$7,0, O1225+O1277+O1329)</f>
        <v>0</v>
      </c>
      <c r="Q1225" s="102">
        <f>IF(COUNT($H1225:P1225)&gt;'RFM input'!$AA$7,0, P1225+P1277+P1329)</f>
        <v>0</v>
      </c>
      <c r="R1225" s="102">
        <f>IF(COUNT($H1225:Q1225)&gt;'RFM input'!$AA$7,0, Q1225+Q1277+Q1329)</f>
        <v>0</v>
      </c>
      <c r="S1225" s="91"/>
      <c r="T1225" s="91"/>
      <c r="U1225" s="91"/>
      <c r="V1225" s="91"/>
      <c r="W1225" s="91"/>
      <c r="X1225" s="91"/>
      <c r="Y1225" s="91"/>
      <c r="Z1225" s="91"/>
      <c r="AA1225" s="249"/>
    </row>
    <row r="1226" spans="1:27" hidden="1" outlineLevel="1">
      <c r="A1226" s="4"/>
      <c r="B1226" s="4"/>
      <c r="C1226" s="106"/>
      <c r="D1226" s="217">
        <f>Asset37</f>
        <v>0</v>
      </c>
      <c r="E1226" s="4"/>
      <c r="F1226" s="4"/>
      <c r="G1226" s="422">
        <f>'RFM input'!J43</f>
        <v>0</v>
      </c>
      <c r="H1226" s="308">
        <f t="shared" si="175"/>
        <v>0</v>
      </c>
      <c r="I1226" s="102">
        <f t="shared" si="176"/>
        <v>0</v>
      </c>
      <c r="J1226" s="102">
        <f t="shared" si="176"/>
        <v>0</v>
      </c>
      <c r="K1226" s="102">
        <f>IF(COUNT($H1226:J1226)&gt;'RFM input'!$AA$7,0, J1226+J1278+J1330)</f>
        <v>0</v>
      </c>
      <c r="L1226" s="102">
        <f>IF(COUNT($H1226:K1226)&gt;'RFM input'!$AA$7,0, K1226+K1278+K1330)</f>
        <v>0</v>
      </c>
      <c r="M1226" s="102">
        <f>IF(COUNT($H1226:L1226)&gt;'RFM input'!$AA$7,0, L1226+L1278+L1330)</f>
        <v>0</v>
      </c>
      <c r="N1226" s="102">
        <f>IF(COUNT($H1226:M1226)&gt;'RFM input'!$AA$7,0, M1226+M1278+M1330)</f>
        <v>0</v>
      </c>
      <c r="O1226" s="102">
        <f>IF(COUNT($H1226:N1226)&gt;'RFM input'!$AA$7,0, N1226+N1278+N1330)</f>
        <v>0</v>
      </c>
      <c r="P1226" s="102">
        <f>IF(COUNT($H1226:O1226)&gt;'RFM input'!$AA$7,0, O1226+O1278+O1330)</f>
        <v>0</v>
      </c>
      <c r="Q1226" s="102">
        <f>IF(COUNT($H1226:P1226)&gt;'RFM input'!$AA$7,0, P1226+P1278+P1330)</f>
        <v>0</v>
      </c>
      <c r="R1226" s="102">
        <f>IF(COUNT($H1226:Q1226)&gt;'RFM input'!$AA$7,0, Q1226+Q1278+Q1330)</f>
        <v>0</v>
      </c>
      <c r="S1226" s="91"/>
      <c r="T1226" s="91"/>
      <c r="U1226" s="91"/>
      <c r="V1226" s="91"/>
      <c r="W1226" s="91"/>
      <c r="X1226" s="91"/>
      <c r="Y1226" s="91"/>
      <c r="Z1226" s="91"/>
      <c r="AA1226" s="249"/>
    </row>
    <row r="1227" spans="1:27" hidden="1" outlineLevel="1">
      <c r="A1227" s="4"/>
      <c r="B1227" s="4"/>
      <c r="C1227" s="106"/>
      <c r="D1227" s="217">
        <f>Asset38</f>
        <v>0</v>
      </c>
      <c r="E1227" s="4"/>
      <c r="F1227" s="4"/>
      <c r="G1227" s="422">
        <f>'RFM input'!J44</f>
        <v>0</v>
      </c>
      <c r="H1227" s="308">
        <f t="shared" si="175"/>
        <v>0</v>
      </c>
      <c r="I1227" s="102">
        <f t="shared" si="176"/>
        <v>0</v>
      </c>
      <c r="J1227" s="102">
        <f t="shared" si="176"/>
        <v>0</v>
      </c>
      <c r="K1227" s="102">
        <f>IF(COUNT($H1227:J1227)&gt;'RFM input'!$AA$7,0, J1227+J1279+J1331)</f>
        <v>0</v>
      </c>
      <c r="L1227" s="102">
        <f>IF(COUNT($H1227:K1227)&gt;'RFM input'!$AA$7,0, K1227+K1279+K1331)</f>
        <v>0</v>
      </c>
      <c r="M1227" s="102">
        <f>IF(COUNT($H1227:L1227)&gt;'RFM input'!$AA$7,0, L1227+L1279+L1331)</f>
        <v>0</v>
      </c>
      <c r="N1227" s="102">
        <f>IF(COUNT($H1227:M1227)&gt;'RFM input'!$AA$7,0, M1227+M1279+M1331)</f>
        <v>0</v>
      </c>
      <c r="O1227" s="102">
        <f>IF(COUNT($H1227:N1227)&gt;'RFM input'!$AA$7,0, N1227+N1279+N1331)</f>
        <v>0</v>
      </c>
      <c r="P1227" s="102">
        <f>IF(COUNT($H1227:O1227)&gt;'RFM input'!$AA$7,0, O1227+O1279+O1331)</f>
        <v>0</v>
      </c>
      <c r="Q1227" s="102">
        <f>IF(COUNT($H1227:P1227)&gt;'RFM input'!$AA$7,0, P1227+P1279+P1331)</f>
        <v>0</v>
      </c>
      <c r="R1227" s="102">
        <f>IF(COUNT($H1227:Q1227)&gt;'RFM input'!$AA$7,0, Q1227+Q1279+Q1331)</f>
        <v>0</v>
      </c>
      <c r="S1227" s="91"/>
      <c r="T1227" s="91"/>
      <c r="U1227" s="91"/>
      <c r="V1227" s="91"/>
      <c r="W1227" s="91"/>
      <c r="X1227" s="91"/>
      <c r="Y1227" s="91"/>
      <c r="Z1227" s="91"/>
      <c r="AA1227" s="249"/>
    </row>
    <row r="1228" spans="1:27" hidden="1" outlineLevel="1">
      <c r="A1228" s="4"/>
      <c r="B1228" s="4"/>
      <c r="C1228" s="106"/>
      <c r="D1228" s="217">
        <f>Asset39</f>
        <v>0</v>
      </c>
      <c r="E1228" s="4"/>
      <c r="F1228" s="4"/>
      <c r="G1228" s="422">
        <f>'RFM input'!J45</f>
        <v>0</v>
      </c>
      <c r="H1228" s="308">
        <f t="shared" si="175"/>
        <v>0</v>
      </c>
      <c r="I1228" s="102">
        <f t="shared" si="176"/>
        <v>0</v>
      </c>
      <c r="J1228" s="102">
        <f t="shared" si="176"/>
        <v>0</v>
      </c>
      <c r="K1228" s="102">
        <f>IF(COUNT($H1228:J1228)&gt;'RFM input'!$AA$7,0, J1228+J1280+J1332)</f>
        <v>0</v>
      </c>
      <c r="L1228" s="102">
        <f>IF(COUNT($H1228:K1228)&gt;'RFM input'!$AA$7,0, K1228+K1280+K1332)</f>
        <v>0</v>
      </c>
      <c r="M1228" s="102">
        <f>IF(COUNT($H1228:L1228)&gt;'RFM input'!$AA$7,0, L1228+L1280+L1332)</f>
        <v>0</v>
      </c>
      <c r="N1228" s="102">
        <f>IF(COUNT($H1228:M1228)&gt;'RFM input'!$AA$7,0, M1228+M1280+M1332)</f>
        <v>0</v>
      </c>
      <c r="O1228" s="102">
        <f>IF(COUNT($H1228:N1228)&gt;'RFM input'!$AA$7,0, N1228+N1280+N1332)</f>
        <v>0</v>
      </c>
      <c r="P1228" s="102">
        <f>IF(COUNT($H1228:O1228)&gt;'RFM input'!$AA$7,0, O1228+O1280+O1332)</f>
        <v>0</v>
      </c>
      <c r="Q1228" s="102">
        <f>IF(COUNT($H1228:P1228)&gt;'RFM input'!$AA$7,0, P1228+P1280+P1332)</f>
        <v>0</v>
      </c>
      <c r="R1228" s="102">
        <f>IF(COUNT($H1228:Q1228)&gt;'RFM input'!$AA$7,0, Q1228+Q1280+Q1332)</f>
        <v>0</v>
      </c>
      <c r="S1228" s="91"/>
      <c r="T1228" s="91"/>
      <c r="U1228" s="91"/>
      <c r="V1228" s="91"/>
      <c r="W1228" s="91"/>
      <c r="X1228" s="91"/>
      <c r="Y1228" s="91"/>
      <c r="Z1228" s="91"/>
      <c r="AA1228" s="249"/>
    </row>
    <row r="1229" spans="1:27" hidden="1" outlineLevel="1">
      <c r="A1229" s="4"/>
      <c r="B1229" s="4"/>
      <c r="C1229" s="106"/>
      <c r="D1229" s="217">
        <f>Asset40</f>
        <v>0</v>
      </c>
      <c r="E1229" s="4"/>
      <c r="F1229" s="4"/>
      <c r="G1229" s="422">
        <f>'RFM input'!J46</f>
        <v>0</v>
      </c>
      <c r="H1229" s="308">
        <f t="shared" si="175"/>
        <v>0</v>
      </c>
      <c r="I1229" s="102">
        <f t="shared" si="176"/>
        <v>0</v>
      </c>
      <c r="J1229" s="102">
        <f t="shared" si="176"/>
        <v>0</v>
      </c>
      <c r="K1229" s="102">
        <f>IF(COUNT($H1229:J1229)&gt;'RFM input'!$AA$7,0, J1229+J1281+J1333)</f>
        <v>0</v>
      </c>
      <c r="L1229" s="102">
        <f>IF(COUNT($H1229:K1229)&gt;'RFM input'!$AA$7,0, K1229+K1281+K1333)</f>
        <v>0</v>
      </c>
      <c r="M1229" s="102">
        <f>IF(COUNT($H1229:L1229)&gt;'RFM input'!$AA$7,0, L1229+L1281+L1333)</f>
        <v>0</v>
      </c>
      <c r="N1229" s="102">
        <f>IF(COUNT($H1229:M1229)&gt;'RFM input'!$AA$7,0, M1229+M1281+M1333)</f>
        <v>0</v>
      </c>
      <c r="O1229" s="102">
        <f>IF(COUNT($H1229:N1229)&gt;'RFM input'!$AA$7,0, N1229+N1281+N1333)</f>
        <v>0</v>
      </c>
      <c r="P1229" s="102">
        <f>IF(COUNT($H1229:O1229)&gt;'RFM input'!$AA$7,0, O1229+O1281+O1333)</f>
        <v>0</v>
      </c>
      <c r="Q1229" s="102">
        <f>IF(COUNT($H1229:P1229)&gt;'RFM input'!$AA$7,0, P1229+P1281+P1333)</f>
        <v>0</v>
      </c>
      <c r="R1229" s="102">
        <f>IF(COUNT($H1229:Q1229)&gt;'RFM input'!$AA$7,0, Q1229+Q1281+Q1333)</f>
        <v>0</v>
      </c>
      <c r="S1229" s="91"/>
      <c r="T1229" s="91"/>
      <c r="U1229" s="91"/>
      <c r="V1229" s="91"/>
      <c r="W1229" s="91"/>
      <c r="X1229" s="91"/>
      <c r="Y1229" s="91"/>
      <c r="Z1229" s="91"/>
      <c r="AA1229" s="249"/>
    </row>
    <row r="1230" spans="1:27" hidden="1" outlineLevel="1">
      <c r="A1230" s="4"/>
      <c r="B1230" s="4"/>
      <c r="C1230" s="106"/>
      <c r="D1230" s="217">
        <f>Asset41</f>
        <v>0</v>
      </c>
      <c r="E1230" s="4"/>
      <c r="F1230" s="4"/>
      <c r="G1230" s="422">
        <f>'RFM input'!J47</f>
        <v>0</v>
      </c>
      <c r="H1230" s="308">
        <f t="shared" si="175"/>
        <v>0</v>
      </c>
      <c r="I1230" s="102">
        <f t="shared" si="176"/>
        <v>0</v>
      </c>
      <c r="J1230" s="102">
        <f t="shared" si="176"/>
        <v>0</v>
      </c>
      <c r="K1230" s="102">
        <f>IF(COUNT($H1230:J1230)&gt;'RFM input'!$AA$7,0, J1230+J1282+J1334)</f>
        <v>0</v>
      </c>
      <c r="L1230" s="102">
        <f>IF(COUNT($H1230:K1230)&gt;'RFM input'!$AA$7,0, K1230+K1282+K1334)</f>
        <v>0</v>
      </c>
      <c r="M1230" s="102">
        <f>IF(COUNT($H1230:L1230)&gt;'RFM input'!$AA$7,0, L1230+L1282+L1334)</f>
        <v>0</v>
      </c>
      <c r="N1230" s="102">
        <f>IF(COUNT($H1230:M1230)&gt;'RFM input'!$AA$7,0, M1230+M1282+M1334)</f>
        <v>0</v>
      </c>
      <c r="O1230" s="102">
        <f>IF(COUNT($H1230:N1230)&gt;'RFM input'!$AA$7,0, N1230+N1282+N1334)</f>
        <v>0</v>
      </c>
      <c r="P1230" s="102">
        <f>IF(COUNT($H1230:O1230)&gt;'RFM input'!$AA$7,0, O1230+O1282+O1334)</f>
        <v>0</v>
      </c>
      <c r="Q1230" s="102">
        <f>IF(COUNT($H1230:P1230)&gt;'RFM input'!$AA$7,0, P1230+P1282+P1334)</f>
        <v>0</v>
      </c>
      <c r="R1230" s="102">
        <f>IF(COUNT($H1230:Q1230)&gt;'RFM input'!$AA$7,0, Q1230+Q1282+Q1334)</f>
        <v>0</v>
      </c>
      <c r="S1230" s="91"/>
      <c r="T1230" s="91"/>
      <c r="U1230" s="91"/>
      <c r="V1230" s="91"/>
      <c r="W1230" s="91"/>
      <c r="X1230" s="91"/>
      <c r="Y1230" s="91"/>
      <c r="Z1230" s="91"/>
      <c r="AA1230" s="249"/>
    </row>
    <row r="1231" spans="1:27" hidden="1" outlineLevel="1">
      <c r="A1231" s="4"/>
      <c r="B1231" s="4"/>
      <c r="C1231" s="106"/>
      <c r="D1231" s="217">
        <f>Asset42</f>
        <v>0</v>
      </c>
      <c r="E1231" s="4"/>
      <c r="F1231" s="4"/>
      <c r="G1231" s="422">
        <f>'RFM input'!J48</f>
        <v>0</v>
      </c>
      <c r="H1231" s="308">
        <f t="shared" si="175"/>
        <v>0</v>
      </c>
      <c r="I1231" s="102">
        <f t="shared" si="176"/>
        <v>0</v>
      </c>
      <c r="J1231" s="102">
        <f t="shared" si="176"/>
        <v>0</v>
      </c>
      <c r="K1231" s="102">
        <f>IF(COUNT($H1231:J1231)&gt;'RFM input'!$AA$7,0, J1231+J1283+J1335)</f>
        <v>0</v>
      </c>
      <c r="L1231" s="102">
        <f>IF(COUNT($H1231:K1231)&gt;'RFM input'!$AA$7,0, K1231+K1283+K1335)</f>
        <v>0</v>
      </c>
      <c r="M1231" s="102">
        <f>IF(COUNT($H1231:L1231)&gt;'RFM input'!$AA$7,0, L1231+L1283+L1335)</f>
        <v>0</v>
      </c>
      <c r="N1231" s="102">
        <f>IF(COUNT($H1231:M1231)&gt;'RFM input'!$AA$7,0, M1231+M1283+M1335)</f>
        <v>0</v>
      </c>
      <c r="O1231" s="102">
        <f>IF(COUNT($H1231:N1231)&gt;'RFM input'!$AA$7,0, N1231+N1283+N1335)</f>
        <v>0</v>
      </c>
      <c r="P1231" s="102">
        <f>IF(COUNT($H1231:O1231)&gt;'RFM input'!$AA$7,0, O1231+O1283+O1335)</f>
        <v>0</v>
      </c>
      <c r="Q1231" s="102">
        <f>IF(COUNT($H1231:P1231)&gt;'RFM input'!$AA$7,0, P1231+P1283+P1335)</f>
        <v>0</v>
      </c>
      <c r="R1231" s="102">
        <f>IF(COUNT($H1231:Q1231)&gt;'RFM input'!$AA$7,0, Q1231+Q1283+Q1335)</f>
        <v>0</v>
      </c>
      <c r="S1231" s="91"/>
      <c r="T1231" s="91"/>
      <c r="U1231" s="91"/>
      <c r="V1231" s="91"/>
      <c r="W1231" s="91"/>
      <c r="X1231" s="91"/>
      <c r="Y1231" s="91"/>
      <c r="Z1231" s="91"/>
      <c r="AA1231" s="249"/>
    </row>
    <row r="1232" spans="1:27" hidden="1" outlineLevel="1">
      <c r="A1232" s="4"/>
      <c r="B1232" s="4"/>
      <c r="C1232" s="106"/>
      <c r="D1232" s="217">
        <f>Asset43</f>
        <v>0</v>
      </c>
      <c r="E1232" s="4"/>
      <c r="F1232" s="4"/>
      <c r="G1232" s="422">
        <f>'RFM input'!J49</f>
        <v>0</v>
      </c>
      <c r="H1232" s="308">
        <f t="shared" si="175"/>
        <v>0</v>
      </c>
      <c r="I1232" s="102">
        <f t="shared" si="176"/>
        <v>0</v>
      </c>
      <c r="J1232" s="102">
        <f t="shared" si="176"/>
        <v>0</v>
      </c>
      <c r="K1232" s="102">
        <f>IF(COUNT($H1232:J1232)&gt;'RFM input'!$AA$7,0, J1232+J1284+J1336)</f>
        <v>0</v>
      </c>
      <c r="L1232" s="102">
        <f>IF(COUNT($H1232:K1232)&gt;'RFM input'!$AA$7,0, K1232+K1284+K1336)</f>
        <v>0</v>
      </c>
      <c r="M1232" s="102">
        <f>IF(COUNT($H1232:L1232)&gt;'RFM input'!$AA$7,0, L1232+L1284+L1336)</f>
        <v>0</v>
      </c>
      <c r="N1232" s="102">
        <f>IF(COUNT($H1232:M1232)&gt;'RFM input'!$AA$7,0, M1232+M1284+M1336)</f>
        <v>0</v>
      </c>
      <c r="O1232" s="102">
        <f>IF(COUNT($H1232:N1232)&gt;'RFM input'!$AA$7,0, N1232+N1284+N1336)</f>
        <v>0</v>
      </c>
      <c r="P1232" s="102">
        <f>IF(COUNT($H1232:O1232)&gt;'RFM input'!$AA$7,0, O1232+O1284+O1336)</f>
        <v>0</v>
      </c>
      <c r="Q1232" s="102">
        <f>IF(COUNT($H1232:P1232)&gt;'RFM input'!$AA$7,0, P1232+P1284+P1336)</f>
        <v>0</v>
      </c>
      <c r="R1232" s="102">
        <f>IF(COUNT($H1232:Q1232)&gt;'RFM input'!$AA$7,0, Q1232+Q1284+Q1336)</f>
        <v>0</v>
      </c>
      <c r="S1232" s="91"/>
      <c r="T1232" s="91"/>
      <c r="U1232" s="91"/>
      <c r="V1232" s="91"/>
      <c r="W1232" s="91"/>
      <c r="X1232" s="91"/>
      <c r="Y1232" s="91"/>
      <c r="Z1232" s="91"/>
      <c r="AA1232" s="249"/>
    </row>
    <row r="1233" spans="1:27" hidden="1" outlineLevel="1">
      <c r="A1233" s="4"/>
      <c r="B1233" s="4"/>
      <c r="C1233" s="106"/>
      <c r="D1233" s="217">
        <f>Asset44</f>
        <v>0</v>
      </c>
      <c r="E1233" s="4"/>
      <c r="F1233" s="4"/>
      <c r="G1233" s="422">
        <f>'RFM input'!J50</f>
        <v>0</v>
      </c>
      <c r="H1233" s="308">
        <f t="shared" si="175"/>
        <v>0</v>
      </c>
      <c r="I1233" s="102">
        <f t="shared" si="176"/>
        <v>0</v>
      </c>
      <c r="J1233" s="102">
        <f t="shared" si="176"/>
        <v>0</v>
      </c>
      <c r="K1233" s="102">
        <f>IF(COUNT($H1233:J1233)&gt;'RFM input'!$AA$7,0, J1233+J1285+J1337)</f>
        <v>0</v>
      </c>
      <c r="L1233" s="102">
        <f>IF(COUNT($H1233:K1233)&gt;'RFM input'!$AA$7,0, K1233+K1285+K1337)</f>
        <v>0</v>
      </c>
      <c r="M1233" s="102">
        <f>IF(COUNT($H1233:L1233)&gt;'RFM input'!$AA$7,0, L1233+L1285+L1337)</f>
        <v>0</v>
      </c>
      <c r="N1233" s="102">
        <f>IF(COUNT($H1233:M1233)&gt;'RFM input'!$AA$7,0, M1233+M1285+M1337)</f>
        <v>0</v>
      </c>
      <c r="O1233" s="102">
        <f>IF(COUNT($H1233:N1233)&gt;'RFM input'!$AA$7,0, N1233+N1285+N1337)</f>
        <v>0</v>
      </c>
      <c r="P1233" s="102">
        <f>IF(COUNT($H1233:O1233)&gt;'RFM input'!$AA$7,0, O1233+O1285+O1337)</f>
        <v>0</v>
      </c>
      <c r="Q1233" s="102">
        <f>IF(COUNT($H1233:P1233)&gt;'RFM input'!$AA$7,0, P1233+P1285+P1337)</f>
        <v>0</v>
      </c>
      <c r="R1233" s="102">
        <f>IF(COUNT($H1233:Q1233)&gt;'RFM input'!$AA$7,0, Q1233+Q1285+Q1337)</f>
        <v>0</v>
      </c>
      <c r="S1233" s="91"/>
      <c r="T1233" s="91"/>
      <c r="U1233" s="91"/>
      <c r="V1233" s="91"/>
      <c r="W1233" s="91"/>
      <c r="X1233" s="91"/>
      <c r="Y1233" s="91"/>
      <c r="Z1233" s="91"/>
      <c r="AA1233" s="249"/>
    </row>
    <row r="1234" spans="1:27" hidden="1" outlineLevel="1">
      <c r="A1234" s="4"/>
      <c r="B1234" s="4"/>
      <c r="C1234" s="106"/>
      <c r="D1234" s="217">
        <f>Asset45</f>
        <v>0</v>
      </c>
      <c r="E1234" s="4"/>
      <c r="F1234" s="4"/>
      <c r="G1234" s="422">
        <f>'RFM input'!J51</f>
        <v>0</v>
      </c>
      <c r="H1234" s="308">
        <f t="shared" si="175"/>
        <v>0</v>
      </c>
      <c r="I1234" s="102">
        <f t="shared" si="176"/>
        <v>0</v>
      </c>
      <c r="J1234" s="102">
        <f t="shared" si="176"/>
        <v>0</v>
      </c>
      <c r="K1234" s="102">
        <f>IF(COUNT($H1234:J1234)&gt;'RFM input'!$AA$7,0, J1234+J1286+J1338)</f>
        <v>0</v>
      </c>
      <c r="L1234" s="102">
        <f>IF(COUNT($H1234:K1234)&gt;'RFM input'!$AA$7,0, K1234+K1286+K1338)</f>
        <v>0</v>
      </c>
      <c r="M1234" s="102">
        <f>IF(COUNT($H1234:L1234)&gt;'RFM input'!$AA$7,0, L1234+L1286+L1338)</f>
        <v>0</v>
      </c>
      <c r="N1234" s="102">
        <f>IF(COUNT($H1234:M1234)&gt;'RFM input'!$AA$7,0, M1234+M1286+M1338)</f>
        <v>0</v>
      </c>
      <c r="O1234" s="102">
        <f>IF(COUNT($H1234:N1234)&gt;'RFM input'!$AA$7,0, N1234+N1286+N1338)</f>
        <v>0</v>
      </c>
      <c r="P1234" s="102">
        <f>IF(COUNT($H1234:O1234)&gt;'RFM input'!$AA$7,0, O1234+O1286+O1338)</f>
        <v>0</v>
      </c>
      <c r="Q1234" s="102">
        <f>IF(COUNT($H1234:P1234)&gt;'RFM input'!$AA$7,0, P1234+P1286+P1338)</f>
        <v>0</v>
      </c>
      <c r="R1234" s="102">
        <f>IF(COUNT($H1234:Q1234)&gt;'RFM input'!$AA$7,0, Q1234+Q1286+Q1338)</f>
        <v>0</v>
      </c>
      <c r="S1234" s="91"/>
      <c r="T1234" s="91"/>
      <c r="U1234" s="91"/>
      <c r="V1234" s="91"/>
      <c r="W1234" s="91"/>
      <c r="X1234" s="91"/>
      <c r="Y1234" s="91"/>
      <c r="Z1234" s="91"/>
      <c r="AA1234" s="249"/>
    </row>
    <row r="1235" spans="1:27" hidden="1" outlineLevel="1">
      <c r="A1235" s="4"/>
      <c r="B1235" s="4"/>
      <c r="C1235" s="106"/>
      <c r="D1235" s="217">
        <f>Asset46</f>
        <v>0</v>
      </c>
      <c r="E1235" s="4"/>
      <c r="F1235" s="4"/>
      <c r="G1235" s="422">
        <f>'RFM input'!J52</f>
        <v>0</v>
      </c>
      <c r="H1235" s="308">
        <f t="shared" si="175"/>
        <v>0</v>
      </c>
      <c r="I1235" s="102">
        <f t="shared" si="176"/>
        <v>0</v>
      </c>
      <c r="J1235" s="102">
        <f t="shared" si="176"/>
        <v>0</v>
      </c>
      <c r="K1235" s="102">
        <f>IF(COUNT($H1235:J1235)&gt;'RFM input'!$AA$7,0, J1235+J1287+J1339)</f>
        <v>0</v>
      </c>
      <c r="L1235" s="102">
        <f>IF(COUNT($H1235:K1235)&gt;'RFM input'!$AA$7,0, K1235+K1287+K1339)</f>
        <v>0</v>
      </c>
      <c r="M1235" s="102">
        <f>IF(COUNT($H1235:L1235)&gt;'RFM input'!$AA$7,0, L1235+L1287+L1339)</f>
        <v>0</v>
      </c>
      <c r="N1235" s="102">
        <f>IF(COUNT($H1235:M1235)&gt;'RFM input'!$AA$7,0, M1235+M1287+M1339)</f>
        <v>0</v>
      </c>
      <c r="O1235" s="102">
        <f>IF(COUNT($H1235:N1235)&gt;'RFM input'!$AA$7,0, N1235+N1287+N1339)</f>
        <v>0</v>
      </c>
      <c r="P1235" s="102">
        <f>IF(COUNT($H1235:O1235)&gt;'RFM input'!$AA$7,0, O1235+O1287+O1339)</f>
        <v>0</v>
      </c>
      <c r="Q1235" s="102">
        <f>IF(COUNT($H1235:P1235)&gt;'RFM input'!$AA$7,0, P1235+P1287+P1339)</f>
        <v>0</v>
      </c>
      <c r="R1235" s="102">
        <f>IF(COUNT($H1235:Q1235)&gt;'RFM input'!$AA$7,0, Q1235+Q1287+Q1339)</f>
        <v>0</v>
      </c>
      <c r="S1235" s="91"/>
      <c r="T1235" s="91"/>
      <c r="U1235" s="91"/>
      <c r="V1235" s="91"/>
      <c r="W1235" s="91"/>
      <c r="X1235" s="91"/>
      <c r="Y1235" s="91"/>
      <c r="Z1235" s="91"/>
      <c r="AA1235" s="249"/>
    </row>
    <row r="1236" spans="1:27" hidden="1" outlineLevel="1">
      <c r="A1236" s="4"/>
      <c r="B1236" s="4"/>
      <c r="C1236" s="106"/>
      <c r="D1236" s="217">
        <f>Asset47</f>
        <v>0</v>
      </c>
      <c r="E1236" s="4"/>
      <c r="F1236" s="4"/>
      <c r="G1236" s="422">
        <f>'RFM input'!J53</f>
        <v>0</v>
      </c>
      <c r="H1236" s="308">
        <f t="shared" si="175"/>
        <v>0</v>
      </c>
      <c r="I1236" s="102">
        <f t="shared" si="176"/>
        <v>0</v>
      </c>
      <c r="J1236" s="102">
        <f t="shared" si="176"/>
        <v>0</v>
      </c>
      <c r="K1236" s="102">
        <f>IF(COUNT($H1236:J1236)&gt;'RFM input'!$AA$7,0, J1236+J1288+J1340)</f>
        <v>0</v>
      </c>
      <c r="L1236" s="102">
        <f>IF(COUNT($H1236:K1236)&gt;'RFM input'!$AA$7,0, K1236+K1288+K1340)</f>
        <v>0</v>
      </c>
      <c r="M1236" s="102">
        <f>IF(COUNT($H1236:L1236)&gt;'RFM input'!$AA$7,0, L1236+L1288+L1340)</f>
        <v>0</v>
      </c>
      <c r="N1236" s="102">
        <f>IF(COUNT($H1236:M1236)&gt;'RFM input'!$AA$7,0, M1236+M1288+M1340)</f>
        <v>0</v>
      </c>
      <c r="O1236" s="102">
        <f>IF(COUNT($H1236:N1236)&gt;'RFM input'!$AA$7,0, N1236+N1288+N1340)</f>
        <v>0</v>
      </c>
      <c r="P1236" s="102">
        <f>IF(COUNT($H1236:O1236)&gt;'RFM input'!$AA$7,0, O1236+O1288+O1340)</f>
        <v>0</v>
      </c>
      <c r="Q1236" s="102">
        <f>IF(COUNT($H1236:P1236)&gt;'RFM input'!$AA$7,0, P1236+P1288+P1340)</f>
        <v>0</v>
      </c>
      <c r="R1236" s="102">
        <f>IF(COUNT($H1236:Q1236)&gt;'RFM input'!$AA$7,0, Q1236+Q1288+Q1340)</f>
        <v>0</v>
      </c>
      <c r="S1236" s="91"/>
      <c r="T1236" s="91"/>
      <c r="U1236" s="91"/>
      <c r="V1236" s="91"/>
      <c r="W1236" s="91"/>
      <c r="X1236" s="91"/>
      <c r="Y1236" s="91"/>
      <c r="Z1236" s="91"/>
      <c r="AA1236" s="249"/>
    </row>
    <row r="1237" spans="1:27" hidden="1" outlineLevel="1">
      <c r="A1237" s="4"/>
      <c r="B1237" s="4"/>
      <c r="C1237" s="106"/>
      <c r="D1237" s="217">
        <f>Asset48</f>
        <v>0</v>
      </c>
      <c r="E1237" s="4"/>
      <c r="F1237" s="4"/>
      <c r="G1237" s="422">
        <f>'RFM input'!J54</f>
        <v>0</v>
      </c>
      <c r="H1237" s="308">
        <f t="shared" si="175"/>
        <v>0</v>
      </c>
      <c r="I1237" s="102">
        <f t="shared" si="176"/>
        <v>0</v>
      </c>
      <c r="J1237" s="102">
        <f t="shared" si="176"/>
        <v>0</v>
      </c>
      <c r="K1237" s="102">
        <f>IF(COUNT($H1237:J1237)&gt;'RFM input'!$AA$7,0, J1237+J1289+J1341)</f>
        <v>0</v>
      </c>
      <c r="L1237" s="102">
        <f>IF(COUNT($H1237:K1237)&gt;'RFM input'!$AA$7,0, K1237+K1289+K1341)</f>
        <v>0</v>
      </c>
      <c r="M1237" s="102">
        <f>IF(COUNT($H1237:L1237)&gt;'RFM input'!$AA$7,0, L1237+L1289+L1341)</f>
        <v>0</v>
      </c>
      <c r="N1237" s="102">
        <f>IF(COUNT($H1237:M1237)&gt;'RFM input'!$AA$7,0, M1237+M1289+M1341)</f>
        <v>0</v>
      </c>
      <c r="O1237" s="102">
        <f>IF(COUNT($H1237:N1237)&gt;'RFM input'!$AA$7,0, N1237+N1289+N1341)</f>
        <v>0</v>
      </c>
      <c r="P1237" s="102">
        <f>IF(COUNT($H1237:O1237)&gt;'RFM input'!$AA$7,0, O1237+O1289+O1341)</f>
        <v>0</v>
      </c>
      <c r="Q1237" s="102">
        <f>IF(COUNT($H1237:P1237)&gt;'RFM input'!$AA$7,0, P1237+P1289+P1341)</f>
        <v>0</v>
      </c>
      <c r="R1237" s="102">
        <f>IF(COUNT($H1237:Q1237)&gt;'RFM input'!$AA$7,0, Q1237+Q1289+Q1341)</f>
        <v>0</v>
      </c>
      <c r="S1237" s="91"/>
      <c r="T1237" s="91"/>
      <c r="U1237" s="91"/>
      <c r="V1237" s="91"/>
      <c r="W1237" s="91"/>
      <c r="X1237" s="91"/>
      <c r="Y1237" s="91"/>
      <c r="Z1237" s="91"/>
      <c r="AA1237" s="249"/>
    </row>
    <row r="1238" spans="1:27" hidden="1" outlineLevel="1">
      <c r="A1238" s="4"/>
      <c r="B1238" s="4"/>
      <c r="C1238" s="106"/>
      <c r="D1238" s="217">
        <f>Asset49</f>
        <v>0</v>
      </c>
      <c r="E1238" s="4"/>
      <c r="F1238" s="4"/>
      <c r="G1238" s="422">
        <f>'RFM input'!J55</f>
        <v>0</v>
      </c>
      <c r="H1238" s="308">
        <f t="shared" si="175"/>
        <v>0</v>
      </c>
      <c r="I1238" s="102">
        <f t="shared" si="176"/>
        <v>0</v>
      </c>
      <c r="J1238" s="102">
        <f t="shared" si="176"/>
        <v>0</v>
      </c>
      <c r="K1238" s="102">
        <f>IF(COUNT($H1238:J1238)&gt;'RFM input'!$AA$7,0, J1238+J1290+J1342)</f>
        <v>0</v>
      </c>
      <c r="L1238" s="102">
        <f>IF(COUNT($H1238:K1238)&gt;'RFM input'!$AA$7,0, K1238+K1290+K1342)</f>
        <v>0</v>
      </c>
      <c r="M1238" s="102">
        <f>IF(COUNT($H1238:L1238)&gt;'RFM input'!$AA$7,0, L1238+L1290+L1342)</f>
        <v>0</v>
      </c>
      <c r="N1238" s="102">
        <f>IF(COUNT($H1238:M1238)&gt;'RFM input'!$AA$7,0, M1238+M1290+M1342)</f>
        <v>0</v>
      </c>
      <c r="O1238" s="102">
        <f>IF(COUNT($H1238:N1238)&gt;'RFM input'!$AA$7,0, N1238+N1290+N1342)</f>
        <v>0</v>
      </c>
      <c r="P1238" s="102">
        <f>IF(COUNT($H1238:O1238)&gt;'RFM input'!$AA$7,0, O1238+O1290+O1342)</f>
        <v>0</v>
      </c>
      <c r="Q1238" s="102">
        <f>IF(COUNT($H1238:P1238)&gt;'RFM input'!$AA$7,0, P1238+P1290+P1342)</f>
        <v>0</v>
      </c>
      <c r="R1238" s="102">
        <f>IF(COUNT($H1238:Q1238)&gt;'RFM input'!$AA$7,0, Q1238+Q1290+Q1342)</f>
        <v>0</v>
      </c>
      <c r="S1238" s="91"/>
      <c r="T1238" s="91"/>
      <c r="U1238" s="91"/>
      <c r="V1238" s="91"/>
      <c r="W1238" s="91"/>
      <c r="X1238" s="91"/>
      <c r="Y1238" s="91"/>
      <c r="Z1238" s="91"/>
      <c r="AA1238" s="249"/>
    </row>
    <row r="1239" spans="1:27" hidden="1" outlineLevel="1">
      <c r="A1239" s="4"/>
      <c r="B1239" s="4"/>
      <c r="C1239" s="106"/>
      <c r="D1239" s="217" t="str">
        <f>Asset50</f>
        <v>Equity raising costs</v>
      </c>
      <c r="E1239" s="4"/>
      <c r="F1239" s="4"/>
      <c r="G1239" s="422">
        <f>'RFM input'!J56</f>
        <v>0</v>
      </c>
      <c r="H1239" s="308">
        <f t="shared" si="175"/>
        <v>0</v>
      </c>
      <c r="I1239" s="102">
        <f t="shared" si="176"/>
        <v>0</v>
      </c>
      <c r="J1239" s="102">
        <f t="shared" si="176"/>
        <v>0</v>
      </c>
      <c r="K1239" s="102">
        <f>IF(COUNT($H1239:J1239)&gt;'RFM input'!$AA$7,0, J1239+J1291+J1343)</f>
        <v>0</v>
      </c>
      <c r="L1239" s="102">
        <f>IF(COUNT($H1239:K1239)&gt;'RFM input'!$AA$7,0, K1239+K1291+K1343)</f>
        <v>0</v>
      </c>
      <c r="M1239" s="102">
        <f>IF(COUNT($H1239:L1239)&gt;'RFM input'!$AA$7,0, L1239+L1291+L1343)</f>
        <v>0</v>
      </c>
      <c r="N1239" s="102">
        <f>IF(COUNT($H1239:M1239)&gt;'RFM input'!$AA$7,0, M1239+M1291+M1343)</f>
        <v>0</v>
      </c>
      <c r="O1239" s="102">
        <f>IF(COUNT($H1239:N1239)&gt;'RFM input'!$AA$7,0, N1239+N1291+N1343)</f>
        <v>0</v>
      </c>
      <c r="P1239" s="102">
        <f>IF(COUNT($H1239:O1239)&gt;'RFM input'!$AA$7,0, O1239+O1291+O1343)</f>
        <v>0</v>
      </c>
      <c r="Q1239" s="102">
        <f>IF(COUNT($H1239:P1239)&gt;'RFM input'!$AA$7,0, P1239+P1291+P1343)</f>
        <v>0</v>
      </c>
      <c r="R1239" s="102">
        <f>IF(COUNT($H1239:Q1239)&gt;'RFM input'!$AA$7,0, Q1239+Q1291+Q1343)</f>
        <v>0</v>
      </c>
      <c r="S1239" s="91"/>
      <c r="T1239" s="91"/>
      <c r="U1239" s="91"/>
      <c r="V1239" s="91"/>
      <c r="W1239" s="91"/>
      <c r="X1239" s="91"/>
      <c r="Y1239" s="91"/>
      <c r="Z1239" s="91"/>
      <c r="AA1239" s="249"/>
    </row>
    <row r="1240" spans="1:27" collapsed="1">
      <c r="A1240" s="4"/>
      <c r="B1240" s="4"/>
      <c r="C1240" s="36"/>
      <c r="D1240" s="217"/>
      <c r="E1240" s="4"/>
      <c r="F1240" s="4"/>
      <c r="G1240" s="224"/>
      <c r="H1240" s="28"/>
      <c r="I1240" s="28"/>
      <c r="J1240" s="28"/>
      <c r="K1240" s="28"/>
      <c r="L1240" s="28"/>
      <c r="M1240" s="28"/>
      <c r="N1240" s="22"/>
      <c r="O1240" s="22"/>
      <c r="P1240" s="22"/>
      <c r="Q1240" s="22"/>
      <c r="R1240" s="22"/>
      <c r="S1240" s="91"/>
      <c r="T1240" s="91"/>
      <c r="U1240" s="91"/>
      <c r="V1240" s="91"/>
      <c r="W1240" s="91"/>
      <c r="X1240" s="91"/>
      <c r="Y1240" s="91"/>
      <c r="Z1240" s="91"/>
      <c r="AA1240" s="249"/>
    </row>
    <row r="1241" spans="1:27">
      <c r="A1241" s="4"/>
      <c r="B1241" s="4"/>
      <c r="C1241" s="36" t="s">
        <v>26</v>
      </c>
      <c r="D1241" s="4"/>
      <c r="E1241" s="4"/>
      <c r="F1241" s="4"/>
      <c r="G1241" s="182">
        <f>SUM(G1242:G1291)</f>
        <v>0</v>
      </c>
      <c r="H1241" s="28">
        <f t="shared" ref="H1241:Q1241" si="177">SUM(H1242:H1291)</f>
        <v>6.7894733882817038</v>
      </c>
      <c r="I1241" s="28">
        <f t="shared" si="177"/>
        <v>123.2829670129441</v>
      </c>
      <c r="J1241" s="28">
        <f t="shared" si="177"/>
        <v>27.115109378403201</v>
      </c>
      <c r="K1241" s="28">
        <f t="shared" si="177"/>
        <v>13.848809921969343</v>
      </c>
      <c r="L1241" s="28">
        <f t="shared" si="177"/>
        <v>11.151859162896793</v>
      </c>
      <c r="M1241" s="28">
        <f t="shared" si="177"/>
        <v>0</v>
      </c>
      <c r="N1241" s="28">
        <f t="shared" si="177"/>
        <v>0</v>
      </c>
      <c r="O1241" s="28">
        <f t="shared" si="177"/>
        <v>0</v>
      </c>
      <c r="P1241" s="28">
        <f t="shared" si="177"/>
        <v>0</v>
      </c>
      <c r="Q1241" s="28">
        <f t="shared" si="177"/>
        <v>0</v>
      </c>
      <c r="R1241" s="22"/>
      <c r="S1241" s="91"/>
      <c r="T1241" s="91"/>
      <c r="U1241" s="91"/>
      <c r="V1241" s="91"/>
      <c r="W1241" s="91"/>
      <c r="X1241" s="91"/>
      <c r="Y1241" s="91"/>
      <c r="Z1241" s="91"/>
      <c r="AA1241" s="249"/>
    </row>
    <row r="1242" spans="1:27" hidden="1" outlineLevel="1">
      <c r="A1242" s="4"/>
      <c r="B1242" s="4"/>
      <c r="C1242" s="36"/>
      <c r="D1242" s="217" t="str">
        <f>Asset1</f>
        <v xml:space="preserve">Pipelines </v>
      </c>
      <c r="E1242" s="4"/>
      <c r="F1242" s="4"/>
      <c r="G1242" s="442">
        <f>'RFM input'!N7</f>
        <v>0</v>
      </c>
      <c r="H1242" s="102">
        <f t="shared" ref="H1242:Q1242" si="178">H64*H$7</f>
        <v>2.771098666545595</v>
      </c>
      <c r="I1242" s="102">
        <f t="shared" si="178"/>
        <v>49.703017295671494</v>
      </c>
      <c r="J1242" s="102">
        <f t="shared" si="178"/>
        <v>18.156947262939351</v>
      </c>
      <c r="K1242" s="102">
        <f t="shared" si="178"/>
        <v>9.6348133694552445</v>
      </c>
      <c r="L1242" s="102">
        <f t="shared" si="178"/>
        <v>5.2918381624631481</v>
      </c>
      <c r="M1242" s="102">
        <f t="shared" si="178"/>
        <v>0</v>
      </c>
      <c r="N1242" s="102">
        <f t="shared" si="178"/>
        <v>0</v>
      </c>
      <c r="O1242" s="102">
        <f t="shared" si="178"/>
        <v>0</v>
      </c>
      <c r="P1242" s="102">
        <f t="shared" si="178"/>
        <v>0</v>
      </c>
      <c r="Q1242" s="102">
        <f t="shared" si="178"/>
        <v>0</v>
      </c>
      <c r="R1242" s="22"/>
      <c r="S1242" s="91"/>
      <c r="T1242" s="91"/>
      <c r="U1242" s="91"/>
      <c r="V1242" s="91"/>
      <c r="W1242" s="91"/>
      <c r="X1242" s="91"/>
      <c r="Y1242" s="91"/>
      <c r="Z1242" s="91"/>
      <c r="AA1242" s="249"/>
    </row>
    <row r="1243" spans="1:27" hidden="1" outlineLevel="1">
      <c r="A1243" s="4"/>
      <c r="B1243" s="4"/>
      <c r="C1243" s="36"/>
      <c r="D1243" s="217" t="str">
        <f>Asset2</f>
        <v xml:space="preserve">Compressors </v>
      </c>
      <c r="E1243" s="4"/>
      <c r="F1243" s="4"/>
      <c r="G1243" s="442">
        <f>'RFM input'!N8</f>
        <v>0</v>
      </c>
      <c r="H1243" s="102">
        <f t="shared" ref="H1243:Q1243" si="179">H65*H$7</f>
        <v>1.5379506922343715</v>
      </c>
      <c r="I1243" s="102">
        <f t="shared" si="179"/>
        <v>47.612944672463222</v>
      </c>
      <c r="J1243" s="102">
        <f t="shared" si="179"/>
        <v>1.9975265474340893</v>
      </c>
      <c r="K1243" s="102">
        <f t="shared" si="179"/>
        <v>0.82704510275446164</v>
      </c>
      <c r="L1243" s="102">
        <f t="shared" si="179"/>
        <v>0.48322398585702908</v>
      </c>
      <c r="M1243" s="102">
        <f t="shared" si="179"/>
        <v>0</v>
      </c>
      <c r="N1243" s="102">
        <f t="shared" si="179"/>
        <v>0</v>
      </c>
      <c r="O1243" s="102">
        <f t="shared" si="179"/>
        <v>0</v>
      </c>
      <c r="P1243" s="102">
        <f t="shared" si="179"/>
        <v>0</v>
      </c>
      <c r="Q1243" s="102">
        <f t="shared" si="179"/>
        <v>0</v>
      </c>
      <c r="R1243" s="22"/>
      <c r="S1243" s="91"/>
      <c r="T1243" s="91"/>
      <c r="U1243" s="91"/>
      <c r="V1243" s="91"/>
      <c r="W1243" s="91"/>
      <c r="X1243" s="91"/>
      <c r="Y1243" s="91"/>
      <c r="Z1243" s="91"/>
      <c r="AA1243" s="249"/>
    </row>
    <row r="1244" spans="1:27" hidden="1" outlineLevel="1">
      <c r="A1244" s="4"/>
      <c r="B1244" s="4"/>
      <c r="C1244" s="36"/>
      <c r="D1244" s="217" t="str">
        <f>Asset3</f>
        <v>City Gates &amp; Field Regulators</v>
      </c>
      <c r="E1244" s="4"/>
      <c r="F1244" s="4"/>
      <c r="G1244" s="442">
        <f>'RFM input'!N9</f>
        <v>0</v>
      </c>
      <c r="H1244" s="102">
        <f t="shared" ref="H1244:Q1244" si="180">H66*H$7</f>
        <v>1.0434128197455521</v>
      </c>
      <c r="I1244" s="102">
        <f t="shared" si="180"/>
        <v>14.859776896218259</v>
      </c>
      <c r="J1244" s="102">
        <f t="shared" si="180"/>
        <v>4.6222784007024798</v>
      </c>
      <c r="K1244" s="102">
        <f t="shared" si="180"/>
        <v>1.7311758942142985</v>
      </c>
      <c r="L1244" s="102">
        <f t="shared" si="180"/>
        <v>0.564493171987968</v>
      </c>
      <c r="M1244" s="102">
        <f t="shared" si="180"/>
        <v>0</v>
      </c>
      <c r="N1244" s="102">
        <f t="shared" si="180"/>
        <v>0</v>
      </c>
      <c r="O1244" s="102">
        <f t="shared" si="180"/>
        <v>0</v>
      </c>
      <c r="P1244" s="102">
        <f t="shared" si="180"/>
        <v>0</v>
      </c>
      <c r="Q1244" s="102">
        <f t="shared" si="180"/>
        <v>0</v>
      </c>
      <c r="R1244" s="22"/>
      <c r="S1244" s="91"/>
      <c r="T1244" s="91"/>
      <c r="U1244" s="91"/>
      <c r="V1244" s="91"/>
      <c r="W1244" s="91"/>
      <c r="X1244" s="91"/>
      <c r="Y1244" s="91"/>
      <c r="Z1244" s="91"/>
      <c r="AA1244" s="249"/>
    </row>
    <row r="1245" spans="1:27" hidden="1" outlineLevel="1">
      <c r="A1245" s="4"/>
      <c r="B1245" s="4"/>
      <c r="C1245" s="36"/>
      <c r="D1245" s="217" t="str">
        <f>Asset4</f>
        <v>Odourant Plants</v>
      </c>
      <c r="E1245" s="4"/>
      <c r="F1245" s="4"/>
      <c r="G1245" s="442">
        <f>'RFM input'!N10</f>
        <v>0</v>
      </c>
      <c r="H1245" s="102">
        <f t="shared" ref="H1245:Q1245" si="181">H67*H$7</f>
        <v>0</v>
      </c>
      <c r="I1245" s="102">
        <f t="shared" si="181"/>
        <v>0</v>
      </c>
      <c r="J1245" s="102">
        <f t="shared" si="181"/>
        <v>0</v>
      </c>
      <c r="K1245" s="102">
        <f t="shared" si="181"/>
        <v>0</v>
      </c>
      <c r="L1245" s="102">
        <f t="shared" si="181"/>
        <v>0</v>
      </c>
      <c r="M1245" s="102">
        <f t="shared" si="181"/>
        <v>0</v>
      </c>
      <c r="N1245" s="102">
        <f t="shared" si="181"/>
        <v>0</v>
      </c>
      <c r="O1245" s="102">
        <f t="shared" si="181"/>
        <v>0</v>
      </c>
      <c r="P1245" s="102">
        <f t="shared" si="181"/>
        <v>0</v>
      </c>
      <c r="Q1245" s="102">
        <f t="shared" si="181"/>
        <v>0</v>
      </c>
      <c r="R1245" s="22"/>
      <c r="S1245" s="91"/>
      <c r="T1245" s="91"/>
      <c r="U1245" s="91"/>
      <c r="V1245" s="91"/>
      <c r="W1245" s="91"/>
      <c r="X1245" s="91"/>
      <c r="Y1245" s="91"/>
      <c r="Z1245" s="91"/>
      <c r="AA1245" s="249"/>
    </row>
    <row r="1246" spans="1:27" hidden="1" outlineLevel="1">
      <c r="A1246" s="4"/>
      <c r="B1246" s="4"/>
      <c r="C1246" s="36"/>
      <c r="D1246" s="217" t="str">
        <f>Asset5</f>
        <v>Gas Quality</v>
      </c>
      <c r="E1246" s="4"/>
      <c r="F1246" s="4"/>
      <c r="G1246" s="442">
        <f>'RFM input'!N11</f>
        <v>0</v>
      </c>
      <c r="H1246" s="102">
        <f t="shared" ref="H1246:Q1246" si="182">H68*H$7</f>
        <v>0.23552971276213747</v>
      </c>
      <c r="I1246" s="102">
        <f t="shared" si="182"/>
        <v>0.37813255496697806</v>
      </c>
      <c r="J1246" s="102">
        <f t="shared" si="182"/>
        <v>0.11074362917188679</v>
      </c>
      <c r="K1246" s="102">
        <f t="shared" si="182"/>
        <v>0.1136845051324416</v>
      </c>
      <c r="L1246" s="102">
        <f t="shared" si="182"/>
        <v>0</v>
      </c>
      <c r="M1246" s="102">
        <f t="shared" si="182"/>
        <v>0</v>
      </c>
      <c r="N1246" s="102">
        <f t="shared" si="182"/>
        <v>0</v>
      </c>
      <c r="O1246" s="102">
        <f t="shared" si="182"/>
        <v>0</v>
      </c>
      <c r="P1246" s="102">
        <f t="shared" si="182"/>
        <v>0</v>
      </c>
      <c r="Q1246" s="102">
        <f t="shared" si="182"/>
        <v>0</v>
      </c>
      <c r="R1246" s="22"/>
      <c r="S1246" s="91"/>
      <c r="T1246" s="91"/>
      <c r="U1246" s="91"/>
      <c r="V1246" s="91"/>
      <c r="W1246" s="91"/>
      <c r="X1246" s="91"/>
      <c r="Y1246" s="91"/>
      <c r="Z1246" s="91"/>
      <c r="AA1246" s="249"/>
    </row>
    <row r="1247" spans="1:27" hidden="1" outlineLevel="1">
      <c r="A1247" s="4"/>
      <c r="B1247" s="4"/>
      <c r="C1247" s="36"/>
      <c r="D1247" s="217" t="str">
        <f>Asset6</f>
        <v xml:space="preserve">Other </v>
      </c>
      <c r="E1247" s="4"/>
      <c r="F1247" s="4"/>
      <c r="G1247" s="442">
        <f>'RFM input'!N12</f>
        <v>0</v>
      </c>
      <c r="H1247" s="102">
        <f t="shared" ref="H1247:Q1247" si="183">H69*H$7</f>
        <v>0.46840302265024086</v>
      </c>
      <c r="I1247" s="102">
        <f t="shared" si="183"/>
        <v>0.59250382694575798</v>
      </c>
      <c r="J1247" s="102">
        <f t="shared" si="183"/>
        <v>1.7175314720875949</v>
      </c>
      <c r="K1247" s="102">
        <f t="shared" si="183"/>
        <v>1.3375791447336434</v>
      </c>
      <c r="L1247" s="102">
        <f t="shared" si="183"/>
        <v>4.7770978802301016</v>
      </c>
      <c r="M1247" s="102">
        <f t="shared" si="183"/>
        <v>0</v>
      </c>
      <c r="N1247" s="102">
        <f t="shared" si="183"/>
        <v>0</v>
      </c>
      <c r="O1247" s="102">
        <f t="shared" si="183"/>
        <v>0</v>
      </c>
      <c r="P1247" s="102">
        <f t="shared" si="183"/>
        <v>0</v>
      </c>
      <c r="Q1247" s="102">
        <f t="shared" si="183"/>
        <v>0</v>
      </c>
      <c r="R1247" s="22"/>
      <c r="S1247" s="91"/>
      <c r="T1247" s="91"/>
      <c r="U1247" s="91"/>
      <c r="V1247" s="91"/>
      <c r="W1247" s="91"/>
      <c r="X1247" s="91"/>
      <c r="Y1247" s="91"/>
      <c r="Z1247" s="91"/>
      <c r="AA1247" s="249"/>
    </row>
    <row r="1248" spans="1:27" hidden="1" outlineLevel="1">
      <c r="A1248" s="4"/>
      <c r="B1248" s="4"/>
      <c r="C1248" s="36"/>
      <c r="D1248" s="217" t="str">
        <f>Asset7</f>
        <v>General Building</v>
      </c>
      <c r="E1248" s="4"/>
      <c r="F1248" s="4"/>
      <c r="G1248" s="442">
        <f>'RFM input'!N13</f>
        <v>0</v>
      </c>
      <c r="H1248" s="102">
        <f t="shared" ref="H1248:Q1248" si="184">H70*H$7</f>
        <v>0.7330784743438058</v>
      </c>
      <c r="I1248" s="102">
        <f t="shared" si="184"/>
        <v>10.136591766678375</v>
      </c>
      <c r="J1248" s="102">
        <f t="shared" si="184"/>
        <v>0.23230375134791451</v>
      </c>
      <c r="K1248" s="102">
        <f t="shared" si="184"/>
        <v>0.20451190567925331</v>
      </c>
      <c r="L1248" s="102">
        <f t="shared" si="184"/>
        <v>3.5205962358546172E-2</v>
      </c>
      <c r="M1248" s="102">
        <f t="shared" si="184"/>
        <v>0</v>
      </c>
      <c r="N1248" s="102">
        <f t="shared" si="184"/>
        <v>0</v>
      </c>
      <c r="O1248" s="102">
        <f t="shared" si="184"/>
        <v>0</v>
      </c>
      <c r="P1248" s="102">
        <f t="shared" si="184"/>
        <v>0</v>
      </c>
      <c r="Q1248" s="102">
        <f t="shared" si="184"/>
        <v>0</v>
      </c>
      <c r="R1248" s="22"/>
      <c r="S1248" s="91"/>
      <c r="T1248" s="91"/>
      <c r="U1248" s="91"/>
      <c r="V1248" s="91"/>
      <c r="W1248" s="91"/>
      <c r="X1248" s="91"/>
      <c r="Y1248" s="91"/>
      <c r="Z1248" s="91"/>
      <c r="AA1248" s="249"/>
    </row>
    <row r="1249" spans="1:27" hidden="1" outlineLevel="1">
      <c r="A1249" s="4"/>
      <c r="B1249" s="4"/>
      <c r="C1249" s="36"/>
      <c r="D1249" s="217" t="str">
        <f>Asset8</f>
        <v>General Land</v>
      </c>
      <c r="E1249" s="4"/>
      <c r="F1249" s="4"/>
      <c r="G1249" s="442">
        <f>'RFM input'!N14</f>
        <v>0</v>
      </c>
      <c r="H1249" s="102">
        <f t="shared" ref="H1249:Q1249" si="185">H71*H$7</f>
        <v>0</v>
      </c>
      <c r="I1249" s="102">
        <f t="shared" si="185"/>
        <v>0</v>
      </c>
      <c r="J1249" s="102">
        <f t="shared" si="185"/>
        <v>0.27777831471988662</v>
      </c>
      <c r="K1249" s="102">
        <f t="shared" si="185"/>
        <v>0</v>
      </c>
      <c r="L1249" s="102">
        <f t="shared" si="185"/>
        <v>0</v>
      </c>
      <c r="M1249" s="102">
        <f t="shared" si="185"/>
        <v>0</v>
      </c>
      <c r="N1249" s="102">
        <f t="shared" si="185"/>
        <v>0</v>
      </c>
      <c r="O1249" s="102">
        <f t="shared" si="185"/>
        <v>0</v>
      </c>
      <c r="P1249" s="102">
        <f t="shared" si="185"/>
        <v>0</v>
      </c>
      <c r="Q1249" s="102">
        <f t="shared" si="185"/>
        <v>0</v>
      </c>
      <c r="R1249" s="22"/>
      <c r="S1249" s="91"/>
      <c r="T1249" s="91"/>
      <c r="U1249" s="91"/>
      <c r="V1249" s="91"/>
      <c r="W1249" s="91"/>
      <c r="X1249" s="91"/>
      <c r="Y1249" s="91"/>
      <c r="Z1249" s="91"/>
      <c r="AA1249" s="249"/>
    </row>
    <row r="1250" spans="1:27" hidden="1" outlineLevel="1">
      <c r="A1250" s="4"/>
      <c r="B1250" s="4"/>
      <c r="C1250" s="36"/>
      <c r="D1250" s="217">
        <f>Asset9</f>
        <v>0</v>
      </c>
      <c r="E1250" s="4"/>
      <c r="F1250" s="4"/>
      <c r="G1250" s="442">
        <f>'RFM input'!N15</f>
        <v>0</v>
      </c>
      <c r="H1250" s="102">
        <f t="shared" ref="H1250:Q1250" si="186">H72*H$7</f>
        <v>0</v>
      </c>
      <c r="I1250" s="102">
        <f t="shared" si="186"/>
        <v>0</v>
      </c>
      <c r="J1250" s="102">
        <f t="shared" si="186"/>
        <v>0</v>
      </c>
      <c r="K1250" s="102">
        <f t="shared" si="186"/>
        <v>0</v>
      </c>
      <c r="L1250" s="102">
        <f t="shared" si="186"/>
        <v>0</v>
      </c>
      <c r="M1250" s="102">
        <f t="shared" si="186"/>
        <v>0</v>
      </c>
      <c r="N1250" s="102">
        <f t="shared" si="186"/>
        <v>0</v>
      </c>
      <c r="O1250" s="102">
        <f t="shared" si="186"/>
        <v>0</v>
      </c>
      <c r="P1250" s="102">
        <f t="shared" si="186"/>
        <v>0</v>
      </c>
      <c r="Q1250" s="102">
        <f t="shared" si="186"/>
        <v>0</v>
      </c>
      <c r="R1250" s="22"/>
      <c r="S1250" s="91"/>
      <c r="T1250" s="91"/>
      <c r="U1250" s="91"/>
      <c r="V1250" s="91"/>
      <c r="W1250" s="91"/>
      <c r="X1250" s="91"/>
      <c r="Y1250" s="91"/>
      <c r="Z1250" s="91"/>
      <c r="AA1250" s="249"/>
    </row>
    <row r="1251" spans="1:27" hidden="1" outlineLevel="1">
      <c r="A1251" s="4"/>
      <c r="B1251" s="4"/>
      <c r="C1251" s="36"/>
      <c r="D1251" s="217">
        <f>Asset10</f>
        <v>0</v>
      </c>
      <c r="E1251" s="4"/>
      <c r="F1251" s="4"/>
      <c r="G1251" s="442">
        <f>'RFM input'!N16</f>
        <v>0</v>
      </c>
      <c r="H1251" s="102">
        <f t="shared" ref="H1251:Q1251" si="187">H73*H$7</f>
        <v>0</v>
      </c>
      <c r="I1251" s="102">
        <f t="shared" si="187"/>
        <v>0</v>
      </c>
      <c r="J1251" s="102">
        <f t="shared" si="187"/>
        <v>0</v>
      </c>
      <c r="K1251" s="102">
        <f t="shared" si="187"/>
        <v>0</v>
      </c>
      <c r="L1251" s="102">
        <f t="shared" si="187"/>
        <v>0</v>
      </c>
      <c r="M1251" s="102">
        <f t="shared" si="187"/>
        <v>0</v>
      </c>
      <c r="N1251" s="102">
        <f t="shared" si="187"/>
        <v>0</v>
      </c>
      <c r="O1251" s="102">
        <f t="shared" si="187"/>
        <v>0</v>
      </c>
      <c r="P1251" s="102">
        <f t="shared" si="187"/>
        <v>0</v>
      </c>
      <c r="Q1251" s="102">
        <f t="shared" si="187"/>
        <v>0</v>
      </c>
      <c r="R1251" s="22"/>
      <c r="S1251" s="91"/>
      <c r="T1251" s="91"/>
      <c r="U1251" s="91"/>
      <c r="V1251" s="91"/>
      <c r="W1251" s="91"/>
      <c r="X1251" s="91"/>
      <c r="Y1251" s="91"/>
      <c r="Z1251" s="91"/>
      <c r="AA1251" s="249"/>
    </row>
    <row r="1252" spans="1:27" hidden="1" outlineLevel="1">
      <c r="A1252" s="4"/>
      <c r="B1252" s="4"/>
      <c r="C1252" s="36"/>
      <c r="D1252" s="217">
        <f>Asset11</f>
        <v>0</v>
      </c>
      <c r="E1252" s="4"/>
      <c r="F1252" s="4"/>
      <c r="G1252" s="442">
        <f>'RFM input'!N17</f>
        <v>0</v>
      </c>
      <c r="H1252" s="102">
        <f t="shared" ref="H1252:Q1252" si="188">H74*H$7</f>
        <v>0</v>
      </c>
      <c r="I1252" s="102">
        <f t="shared" si="188"/>
        <v>0</v>
      </c>
      <c r="J1252" s="102">
        <f t="shared" si="188"/>
        <v>0</v>
      </c>
      <c r="K1252" s="102">
        <f t="shared" si="188"/>
        <v>0</v>
      </c>
      <c r="L1252" s="102">
        <f t="shared" si="188"/>
        <v>0</v>
      </c>
      <c r="M1252" s="102">
        <f t="shared" si="188"/>
        <v>0</v>
      </c>
      <c r="N1252" s="102">
        <f t="shared" si="188"/>
        <v>0</v>
      </c>
      <c r="O1252" s="102">
        <f t="shared" si="188"/>
        <v>0</v>
      </c>
      <c r="P1252" s="102">
        <f t="shared" si="188"/>
        <v>0</v>
      </c>
      <c r="Q1252" s="102">
        <f t="shared" si="188"/>
        <v>0</v>
      </c>
      <c r="R1252" s="22"/>
      <c r="S1252" s="91"/>
      <c r="T1252" s="91"/>
      <c r="U1252" s="91"/>
      <c r="V1252" s="91"/>
      <c r="W1252" s="91"/>
      <c r="X1252" s="91"/>
      <c r="Y1252" s="91"/>
      <c r="Z1252" s="91"/>
      <c r="AA1252" s="249"/>
    </row>
    <row r="1253" spans="1:27" hidden="1" outlineLevel="1">
      <c r="A1253" s="4"/>
      <c r="B1253" s="4"/>
      <c r="C1253" s="36"/>
      <c r="D1253" s="217">
        <f>Asset12</f>
        <v>0</v>
      </c>
      <c r="E1253" s="4"/>
      <c r="F1253" s="4"/>
      <c r="G1253" s="442">
        <f>'RFM input'!N18</f>
        <v>0</v>
      </c>
      <c r="H1253" s="102">
        <f t="shared" ref="H1253:Q1253" si="189">H75*H$7</f>
        <v>0</v>
      </c>
      <c r="I1253" s="102">
        <f t="shared" si="189"/>
        <v>0</v>
      </c>
      <c r="J1253" s="102">
        <f t="shared" si="189"/>
        <v>0</v>
      </c>
      <c r="K1253" s="102">
        <f t="shared" si="189"/>
        <v>0</v>
      </c>
      <c r="L1253" s="102">
        <f t="shared" si="189"/>
        <v>0</v>
      </c>
      <c r="M1253" s="102">
        <f t="shared" si="189"/>
        <v>0</v>
      </c>
      <c r="N1253" s="102">
        <f t="shared" si="189"/>
        <v>0</v>
      </c>
      <c r="O1253" s="102">
        <f t="shared" si="189"/>
        <v>0</v>
      </c>
      <c r="P1253" s="102">
        <f t="shared" si="189"/>
        <v>0</v>
      </c>
      <c r="Q1253" s="102">
        <f t="shared" si="189"/>
        <v>0</v>
      </c>
      <c r="R1253" s="22"/>
      <c r="S1253" s="91"/>
      <c r="T1253" s="91"/>
      <c r="U1253" s="91"/>
      <c r="V1253" s="91"/>
      <c r="W1253" s="91"/>
      <c r="X1253" s="91"/>
      <c r="Y1253" s="91"/>
      <c r="Z1253" s="91"/>
      <c r="AA1253" s="249"/>
    </row>
    <row r="1254" spans="1:27" hidden="1" outlineLevel="1">
      <c r="A1254" s="4"/>
      <c r="B1254" s="4"/>
      <c r="C1254" s="36"/>
      <c r="D1254" s="217">
        <f>Asset13</f>
        <v>0</v>
      </c>
      <c r="E1254" s="4"/>
      <c r="F1254" s="4"/>
      <c r="G1254" s="442">
        <f>'RFM input'!N19</f>
        <v>0</v>
      </c>
      <c r="H1254" s="102">
        <f t="shared" ref="H1254:Q1254" si="190">H76*H$7</f>
        <v>0</v>
      </c>
      <c r="I1254" s="102">
        <f t="shared" si="190"/>
        <v>0</v>
      </c>
      <c r="J1254" s="102">
        <f t="shared" si="190"/>
        <v>0</v>
      </c>
      <c r="K1254" s="102">
        <f t="shared" si="190"/>
        <v>0</v>
      </c>
      <c r="L1254" s="102">
        <f t="shared" si="190"/>
        <v>0</v>
      </c>
      <c r="M1254" s="102">
        <f t="shared" si="190"/>
        <v>0</v>
      </c>
      <c r="N1254" s="102">
        <f t="shared" si="190"/>
        <v>0</v>
      </c>
      <c r="O1254" s="102">
        <f t="shared" si="190"/>
        <v>0</v>
      </c>
      <c r="P1254" s="102">
        <f t="shared" si="190"/>
        <v>0</v>
      </c>
      <c r="Q1254" s="102">
        <f t="shared" si="190"/>
        <v>0</v>
      </c>
      <c r="R1254" s="22"/>
      <c r="S1254" s="91"/>
      <c r="T1254" s="91"/>
      <c r="U1254" s="91"/>
      <c r="V1254" s="91"/>
      <c r="W1254" s="91"/>
      <c r="X1254" s="91"/>
      <c r="Y1254" s="91"/>
      <c r="Z1254" s="91"/>
      <c r="AA1254" s="249"/>
    </row>
    <row r="1255" spans="1:27" hidden="1" outlineLevel="1">
      <c r="A1255" s="4"/>
      <c r="B1255" s="4"/>
      <c r="C1255" s="36"/>
      <c r="D1255" s="217">
        <f>Asset14</f>
        <v>0</v>
      </c>
      <c r="E1255" s="4"/>
      <c r="F1255" s="4"/>
      <c r="G1255" s="442">
        <f>'RFM input'!N20</f>
        <v>0</v>
      </c>
      <c r="H1255" s="102">
        <f t="shared" ref="H1255:Q1255" si="191">H77*H$7</f>
        <v>0</v>
      </c>
      <c r="I1255" s="102">
        <f t="shared" si="191"/>
        <v>0</v>
      </c>
      <c r="J1255" s="102">
        <f t="shared" si="191"/>
        <v>0</v>
      </c>
      <c r="K1255" s="102">
        <f t="shared" si="191"/>
        <v>0</v>
      </c>
      <c r="L1255" s="102">
        <f t="shared" si="191"/>
        <v>0</v>
      </c>
      <c r="M1255" s="102">
        <f t="shared" si="191"/>
        <v>0</v>
      </c>
      <c r="N1255" s="102">
        <f t="shared" si="191"/>
        <v>0</v>
      </c>
      <c r="O1255" s="102">
        <f t="shared" si="191"/>
        <v>0</v>
      </c>
      <c r="P1255" s="102">
        <f t="shared" si="191"/>
        <v>0</v>
      </c>
      <c r="Q1255" s="102">
        <f t="shared" si="191"/>
        <v>0</v>
      </c>
      <c r="R1255" s="22"/>
      <c r="S1255" s="91"/>
      <c r="T1255" s="91"/>
      <c r="U1255" s="91"/>
      <c r="V1255" s="91"/>
      <c r="W1255" s="91"/>
      <c r="X1255" s="91"/>
      <c r="Y1255" s="91"/>
      <c r="Z1255" s="91"/>
      <c r="AA1255" s="249"/>
    </row>
    <row r="1256" spans="1:27" hidden="1" outlineLevel="1">
      <c r="A1256" s="4"/>
      <c r="B1256" s="4"/>
      <c r="C1256" s="36"/>
      <c r="D1256" s="217">
        <f>Asset15</f>
        <v>0</v>
      </c>
      <c r="E1256" s="4"/>
      <c r="F1256" s="4"/>
      <c r="G1256" s="442">
        <f>'RFM input'!N21</f>
        <v>0</v>
      </c>
      <c r="H1256" s="102">
        <f t="shared" ref="H1256:Q1256" si="192">H78*H$7</f>
        <v>0</v>
      </c>
      <c r="I1256" s="102">
        <f t="shared" si="192"/>
        <v>0</v>
      </c>
      <c r="J1256" s="102">
        <f t="shared" si="192"/>
        <v>0</v>
      </c>
      <c r="K1256" s="102">
        <f t="shared" si="192"/>
        <v>0</v>
      </c>
      <c r="L1256" s="102">
        <f t="shared" si="192"/>
        <v>0</v>
      </c>
      <c r="M1256" s="102">
        <f t="shared" si="192"/>
        <v>0</v>
      </c>
      <c r="N1256" s="102">
        <f t="shared" si="192"/>
        <v>0</v>
      </c>
      <c r="O1256" s="102">
        <f t="shared" si="192"/>
        <v>0</v>
      </c>
      <c r="P1256" s="102">
        <f t="shared" si="192"/>
        <v>0</v>
      </c>
      <c r="Q1256" s="102">
        <f t="shared" si="192"/>
        <v>0</v>
      </c>
      <c r="R1256" s="22"/>
      <c r="S1256" s="91"/>
      <c r="T1256" s="91"/>
      <c r="U1256" s="91"/>
      <c r="V1256" s="91"/>
      <c r="W1256" s="91"/>
      <c r="X1256" s="91"/>
      <c r="Y1256" s="91"/>
      <c r="Z1256" s="91"/>
      <c r="AA1256" s="249"/>
    </row>
    <row r="1257" spans="1:27" hidden="1" outlineLevel="1">
      <c r="A1257" s="4"/>
      <c r="B1257" s="4"/>
      <c r="C1257" s="36"/>
      <c r="D1257" s="217">
        <f>Asset16</f>
        <v>0</v>
      </c>
      <c r="E1257" s="4"/>
      <c r="F1257" s="4"/>
      <c r="G1257" s="442">
        <f>'RFM input'!N22</f>
        <v>0</v>
      </c>
      <c r="H1257" s="102">
        <f t="shared" ref="H1257:Q1257" si="193">H79*H$7</f>
        <v>0</v>
      </c>
      <c r="I1257" s="102">
        <f t="shared" si="193"/>
        <v>0</v>
      </c>
      <c r="J1257" s="102">
        <f t="shared" si="193"/>
        <v>0</v>
      </c>
      <c r="K1257" s="102">
        <f t="shared" si="193"/>
        <v>0</v>
      </c>
      <c r="L1257" s="102">
        <f t="shared" si="193"/>
        <v>0</v>
      </c>
      <c r="M1257" s="102">
        <f t="shared" si="193"/>
        <v>0</v>
      </c>
      <c r="N1257" s="102">
        <f t="shared" si="193"/>
        <v>0</v>
      </c>
      <c r="O1257" s="102">
        <f t="shared" si="193"/>
        <v>0</v>
      </c>
      <c r="P1257" s="102">
        <f t="shared" si="193"/>
        <v>0</v>
      </c>
      <c r="Q1257" s="102">
        <f t="shared" si="193"/>
        <v>0</v>
      </c>
      <c r="R1257" s="22"/>
      <c r="S1257" s="91"/>
      <c r="T1257" s="91"/>
      <c r="U1257" s="91"/>
      <c r="V1257" s="91"/>
      <c r="W1257" s="91"/>
      <c r="X1257" s="91"/>
      <c r="Y1257" s="91"/>
      <c r="Z1257" s="91"/>
      <c r="AA1257" s="249"/>
    </row>
    <row r="1258" spans="1:27" hidden="1" outlineLevel="1">
      <c r="A1258" s="4"/>
      <c r="B1258" s="4"/>
      <c r="C1258" s="36"/>
      <c r="D1258" s="217">
        <f>Asset17</f>
        <v>0</v>
      </c>
      <c r="E1258" s="4"/>
      <c r="F1258" s="4"/>
      <c r="G1258" s="442">
        <f>'RFM input'!N23</f>
        <v>0</v>
      </c>
      <c r="H1258" s="102">
        <f t="shared" ref="H1258:Q1258" si="194">H80*H$7</f>
        <v>0</v>
      </c>
      <c r="I1258" s="102">
        <f t="shared" si="194"/>
        <v>0</v>
      </c>
      <c r="J1258" s="102">
        <f t="shared" si="194"/>
        <v>0</v>
      </c>
      <c r="K1258" s="102">
        <f t="shared" si="194"/>
        <v>0</v>
      </c>
      <c r="L1258" s="102">
        <f t="shared" si="194"/>
        <v>0</v>
      </c>
      <c r="M1258" s="102">
        <f t="shared" si="194"/>
        <v>0</v>
      </c>
      <c r="N1258" s="102">
        <f t="shared" si="194"/>
        <v>0</v>
      </c>
      <c r="O1258" s="102">
        <f t="shared" si="194"/>
        <v>0</v>
      </c>
      <c r="P1258" s="102">
        <f t="shared" si="194"/>
        <v>0</v>
      </c>
      <c r="Q1258" s="102">
        <f t="shared" si="194"/>
        <v>0</v>
      </c>
      <c r="R1258" s="22"/>
      <c r="S1258" s="91"/>
      <c r="T1258" s="91"/>
      <c r="U1258" s="91"/>
      <c r="V1258" s="91"/>
      <c r="W1258" s="91"/>
      <c r="X1258" s="91"/>
      <c r="Y1258" s="91"/>
      <c r="Z1258" s="91"/>
      <c r="AA1258" s="249"/>
    </row>
    <row r="1259" spans="1:27" hidden="1" outlineLevel="1">
      <c r="A1259" s="4"/>
      <c r="B1259" s="4"/>
      <c r="C1259" s="36"/>
      <c r="D1259" s="217">
        <f>Asset18</f>
        <v>0</v>
      </c>
      <c r="E1259" s="4"/>
      <c r="F1259" s="4"/>
      <c r="G1259" s="442">
        <f>'RFM input'!N24</f>
        <v>0</v>
      </c>
      <c r="H1259" s="102">
        <f t="shared" ref="H1259:Q1259" si="195">H81*H$7</f>
        <v>0</v>
      </c>
      <c r="I1259" s="102">
        <f t="shared" si="195"/>
        <v>0</v>
      </c>
      <c r="J1259" s="102">
        <f t="shared" si="195"/>
        <v>0</v>
      </c>
      <c r="K1259" s="102">
        <f t="shared" si="195"/>
        <v>0</v>
      </c>
      <c r="L1259" s="102">
        <f t="shared" si="195"/>
        <v>0</v>
      </c>
      <c r="M1259" s="102">
        <f t="shared" si="195"/>
        <v>0</v>
      </c>
      <c r="N1259" s="102">
        <f t="shared" si="195"/>
        <v>0</v>
      </c>
      <c r="O1259" s="102">
        <f t="shared" si="195"/>
        <v>0</v>
      </c>
      <c r="P1259" s="102">
        <f t="shared" si="195"/>
        <v>0</v>
      </c>
      <c r="Q1259" s="102">
        <f t="shared" si="195"/>
        <v>0</v>
      </c>
      <c r="R1259" s="22"/>
      <c r="S1259" s="91"/>
      <c r="T1259" s="91"/>
      <c r="U1259" s="91"/>
      <c r="V1259" s="91"/>
      <c r="W1259" s="91"/>
      <c r="X1259" s="91"/>
      <c r="Y1259" s="91"/>
      <c r="Z1259" s="91"/>
      <c r="AA1259" s="249"/>
    </row>
    <row r="1260" spans="1:27" hidden="1" outlineLevel="1">
      <c r="A1260" s="4"/>
      <c r="B1260" s="4"/>
      <c r="C1260" s="36"/>
      <c r="D1260" s="217">
        <f>Asset19</f>
        <v>0</v>
      </c>
      <c r="E1260" s="4"/>
      <c r="F1260" s="4"/>
      <c r="G1260" s="442">
        <f>'RFM input'!N25</f>
        <v>0</v>
      </c>
      <c r="H1260" s="102">
        <f t="shared" ref="H1260:Q1260" si="196">H82*H$7</f>
        <v>0</v>
      </c>
      <c r="I1260" s="102">
        <f t="shared" si="196"/>
        <v>0</v>
      </c>
      <c r="J1260" s="102">
        <f t="shared" si="196"/>
        <v>0</v>
      </c>
      <c r="K1260" s="102">
        <f t="shared" si="196"/>
        <v>0</v>
      </c>
      <c r="L1260" s="102">
        <f t="shared" si="196"/>
        <v>0</v>
      </c>
      <c r="M1260" s="102">
        <f t="shared" si="196"/>
        <v>0</v>
      </c>
      <c r="N1260" s="102">
        <f t="shared" si="196"/>
        <v>0</v>
      </c>
      <c r="O1260" s="102">
        <f t="shared" si="196"/>
        <v>0</v>
      </c>
      <c r="P1260" s="102">
        <f t="shared" si="196"/>
        <v>0</v>
      </c>
      <c r="Q1260" s="102">
        <f t="shared" si="196"/>
        <v>0</v>
      </c>
      <c r="R1260" s="22"/>
      <c r="S1260" s="91"/>
      <c r="T1260" s="91"/>
      <c r="U1260" s="91"/>
      <c r="V1260" s="91"/>
      <c r="W1260" s="91"/>
      <c r="X1260" s="91"/>
      <c r="Y1260" s="91"/>
      <c r="Z1260" s="91"/>
      <c r="AA1260" s="249"/>
    </row>
    <row r="1261" spans="1:27" hidden="1" outlineLevel="1">
      <c r="A1261" s="4"/>
      <c r="B1261" s="4"/>
      <c r="C1261" s="36"/>
      <c r="D1261" s="217">
        <f>Asset20</f>
        <v>0</v>
      </c>
      <c r="E1261" s="4"/>
      <c r="F1261" s="4"/>
      <c r="G1261" s="442">
        <f>'RFM input'!N26</f>
        <v>0</v>
      </c>
      <c r="H1261" s="102">
        <f t="shared" ref="H1261:Q1261" si="197">H83*H$7</f>
        <v>0</v>
      </c>
      <c r="I1261" s="102">
        <f t="shared" si="197"/>
        <v>0</v>
      </c>
      <c r="J1261" s="102">
        <f t="shared" si="197"/>
        <v>0</v>
      </c>
      <c r="K1261" s="102">
        <f t="shared" si="197"/>
        <v>0</v>
      </c>
      <c r="L1261" s="102">
        <f t="shared" si="197"/>
        <v>0</v>
      </c>
      <c r="M1261" s="102">
        <f t="shared" si="197"/>
        <v>0</v>
      </c>
      <c r="N1261" s="102">
        <f t="shared" si="197"/>
        <v>0</v>
      </c>
      <c r="O1261" s="102">
        <f t="shared" si="197"/>
        <v>0</v>
      </c>
      <c r="P1261" s="102">
        <f t="shared" si="197"/>
        <v>0</v>
      </c>
      <c r="Q1261" s="102">
        <f t="shared" si="197"/>
        <v>0</v>
      </c>
      <c r="R1261" s="22"/>
      <c r="S1261" s="91"/>
      <c r="T1261" s="91"/>
      <c r="U1261" s="91"/>
      <c r="V1261" s="91"/>
      <c r="W1261" s="91"/>
      <c r="X1261" s="91"/>
      <c r="Y1261" s="91"/>
      <c r="Z1261" s="91"/>
      <c r="AA1261" s="249"/>
    </row>
    <row r="1262" spans="1:27" hidden="1" outlineLevel="1">
      <c r="A1262" s="4"/>
      <c r="B1262" s="4"/>
      <c r="C1262" s="36"/>
      <c r="D1262" s="217">
        <f>Asset21</f>
        <v>0</v>
      </c>
      <c r="E1262" s="4"/>
      <c r="F1262" s="4"/>
      <c r="G1262" s="442">
        <f>'RFM input'!N27</f>
        <v>0</v>
      </c>
      <c r="H1262" s="102">
        <f t="shared" ref="H1262:Q1262" si="198">H84*H$7</f>
        <v>0</v>
      </c>
      <c r="I1262" s="102">
        <f t="shared" si="198"/>
        <v>0</v>
      </c>
      <c r="J1262" s="102">
        <f t="shared" si="198"/>
        <v>0</v>
      </c>
      <c r="K1262" s="102">
        <f t="shared" si="198"/>
        <v>0</v>
      </c>
      <c r="L1262" s="102">
        <f t="shared" si="198"/>
        <v>0</v>
      </c>
      <c r="M1262" s="102">
        <f t="shared" si="198"/>
        <v>0</v>
      </c>
      <c r="N1262" s="102">
        <f t="shared" si="198"/>
        <v>0</v>
      </c>
      <c r="O1262" s="102">
        <f t="shared" si="198"/>
        <v>0</v>
      </c>
      <c r="P1262" s="102">
        <f t="shared" si="198"/>
        <v>0</v>
      </c>
      <c r="Q1262" s="102">
        <f t="shared" si="198"/>
        <v>0</v>
      </c>
      <c r="R1262" s="22"/>
      <c r="S1262" s="91"/>
      <c r="T1262" s="91"/>
      <c r="U1262" s="91"/>
      <c r="V1262" s="91"/>
      <c r="W1262" s="91"/>
      <c r="X1262" s="91"/>
      <c r="Y1262" s="91"/>
      <c r="Z1262" s="91"/>
      <c r="AA1262" s="249"/>
    </row>
    <row r="1263" spans="1:27" hidden="1" outlineLevel="1">
      <c r="A1263" s="4"/>
      <c r="B1263" s="4"/>
      <c r="C1263" s="36"/>
      <c r="D1263" s="217">
        <f>Asset22</f>
        <v>0</v>
      </c>
      <c r="E1263" s="4"/>
      <c r="F1263" s="4"/>
      <c r="G1263" s="442">
        <f>'RFM input'!N28</f>
        <v>0</v>
      </c>
      <c r="H1263" s="102">
        <f t="shared" ref="H1263:Q1263" si="199">H85*H$7</f>
        <v>0</v>
      </c>
      <c r="I1263" s="102">
        <f t="shared" si="199"/>
        <v>0</v>
      </c>
      <c r="J1263" s="102">
        <f t="shared" si="199"/>
        <v>0</v>
      </c>
      <c r="K1263" s="102">
        <f t="shared" si="199"/>
        <v>0</v>
      </c>
      <c r="L1263" s="102">
        <f t="shared" si="199"/>
        <v>0</v>
      </c>
      <c r="M1263" s="102">
        <f t="shared" si="199"/>
        <v>0</v>
      </c>
      <c r="N1263" s="102">
        <f t="shared" si="199"/>
        <v>0</v>
      </c>
      <c r="O1263" s="102">
        <f t="shared" si="199"/>
        <v>0</v>
      </c>
      <c r="P1263" s="102">
        <f t="shared" si="199"/>
        <v>0</v>
      </c>
      <c r="Q1263" s="102">
        <f t="shared" si="199"/>
        <v>0</v>
      </c>
      <c r="R1263" s="22"/>
      <c r="S1263" s="91"/>
      <c r="T1263" s="91"/>
      <c r="U1263" s="91"/>
      <c r="V1263" s="91"/>
      <c r="W1263" s="91"/>
      <c r="X1263" s="91"/>
      <c r="Y1263" s="91"/>
      <c r="Z1263" s="91"/>
      <c r="AA1263" s="249"/>
    </row>
    <row r="1264" spans="1:27" hidden="1" outlineLevel="1">
      <c r="A1264" s="4"/>
      <c r="B1264" s="4"/>
      <c r="C1264" s="36"/>
      <c r="D1264" s="217">
        <f>Asset23</f>
        <v>0</v>
      </c>
      <c r="E1264" s="4"/>
      <c r="F1264" s="4"/>
      <c r="G1264" s="442">
        <f>'RFM input'!N29</f>
        <v>0</v>
      </c>
      <c r="H1264" s="102">
        <f t="shared" ref="H1264:Q1264" si="200">H86*H$7</f>
        <v>0</v>
      </c>
      <c r="I1264" s="102">
        <f t="shared" si="200"/>
        <v>0</v>
      </c>
      <c r="J1264" s="102">
        <f t="shared" si="200"/>
        <v>0</v>
      </c>
      <c r="K1264" s="102">
        <f t="shared" si="200"/>
        <v>0</v>
      </c>
      <c r="L1264" s="102">
        <f t="shared" si="200"/>
        <v>0</v>
      </c>
      <c r="M1264" s="102">
        <f t="shared" si="200"/>
        <v>0</v>
      </c>
      <c r="N1264" s="102">
        <f t="shared" si="200"/>
        <v>0</v>
      </c>
      <c r="O1264" s="102">
        <f t="shared" si="200"/>
        <v>0</v>
      </c>
      <c r="P1264" s="102">
        <f t="shared" si="200"/>
        <v>0</v>
      </c>
      <c r="Q1264" s="102">
        <f t="shared" si="200"/>
        <v>0</v>
      </c>
      <c r="R1264" s="22"/>
      <c r="S1264" s="91"/>
      <c r="T1264" s="91"/>
      <c r="U1264" s="91"/>
      <c r="V1264" s="91"/>
      <c r="W1264" s="91"/>
      <c r="X1264" s="91"/>
      <c r="Y1264" s="91"/>
      <c r="Z1264" s="91"/>
      <c r="AA1264" s="249"/>
    </row>
    <row r="1265" spans="1:27" hidden="1" outlineLevel="1">
      <c r="A1265" s="4"/>
      <c r="B1265" s="4"/>
      <c r="C1265" s="36"/>
      <c r="D1265" s="217">
        <f>Asset24</f>
        <v>0</v>
      </c>
      <c r="E1265" s="4"/>
      <c r="F1265" s="4"/>
      <c r="G1265" s="442">
        <f>'RFM input'!N30</f>
        <v>0</v>
      </c>
      <c r="H1265" s="102">
        <f t="shared" ref="H1265:Q1265" si="201">H87*H$7</f>
        <v>0</v>
      </c>
      <c r="I1265" s="102">
        <f t="shared" si="201"/>
        <v>0</v>
      </c>
      <c r="J1265" s="102">
        <f t="shared" si="201"/>
        <v>0</v>
      </c>
      <c r="K1265" s="102">
        <f t="shared" si="201"/>
        <v>0</v>
      </c>
      <c r="L1265" s="102">
        <f t="shared" si="201"/>
        <v>0</v>
      </c>
      <c r="M1265" s="102">
        <f t="shared" si="201"/>
        <v>0</v>
      </c>
      <c r="N1265" s="102">
        <f t="shared" si="201"/>
        <v>0</v>
      </c>
      <c r="O1265" s="102">
        <f t="shared" si="201"/>
        <v>0</v>
      </c>
      <c r="P1265" s="102">
        <f t="shared" si="201"/>
        <v>0</v>
      </c>
      <c r="Q1265" s="102">
        <f t="shared" si="201"/>
        <v>0</v>
      </c>
      <c r="R1265" s="22"/>
      <c r="S1265" s="91"/>
      <c r="T1265" s="91"/>
      <c r="U1265" s="91"/>
      <c r="V1265" s="91"/>
      <c r="W1265" s="91"/>
      <c r="X1265" s="91"/>
      <c r="Y1265" s="91"/>
      <c r="Z1265" s="91"/>
      <c r="AA1265" s="249"/>
    </row>
    <row r="1266" spans="1:27" hidden="1" outlineLevel="1">
      <c r="A1266" s="4"/>
      <c r="B1266" s="4"/>
      <c r="C1266" s="36"/>
      <c r="D1266" s="217">
        <f>Asset25</f>
        <v>0</v>
      </c>
      <c r="E1266" s="4"/>
      <c r="F1266" s="4"/>
      <c r="G1266" s="442">
        <f>'RFM input'!N31</f>
        <v>0</v>
      </c>
      <c r="H1266" s="102">
        <f t="shared" ref="H1266:Q1266" si="202">H88*H$7</f>
        <v>0</v>
      </c>
      <c r="I1266" s="102">
        <f t="shared" si="202"/>
        <v>0</v>
      </c>
      <c r="J1266" s="102">
        <f t="shared" si="202"/>
        <v>0</v>
      </c>
      <c r="K1266" s="102">
        <f t="shared" si="202"/>
        <v>0</v>
      </c>
      <c r="L1266" s="102">
        <f t="shared" si="202"/>
        <v>0</v>
      </c>
      <c r="M1266" s="102">
        <f t="shared" si="202"/>
        <v>0</v>
      </c>
      <c r="N1266" s="102">
        <f t="shared" si="202"/>
        <v>0</v>
      </c>
      <c r="O1266" s="102">
        <f t="shared" si="202"/>
        <v>0</v>
      </c>
      <c r="P1266" s="102">
        <f t="shared" si="202"/>
        <v>0</v>
      </c>
      <c r="Q1266" s="102">
        <f t="shared" si="202"/>
        <v>0</v>
      </c>
      <c r="R1266" s="22"/>
      <c r="S1266" s="91"/>
      <c r="T1266" s="91"/>
      <c r="U1266" s="91"/>
      <c r="V1266" s="91"/>
      <c r="W1266" s="91"/>
      <c r="X1266" s="91"/>
      <c r="Y1266" s="91"/>
      <c r="Z1266" s="91"/>
      <c r="AA1266" s="249"/>
    </row>
    <row r="1267" spans="1:27" hidden="1" outlineLevel="1">
      <c r="A1267" s="4"/>
      <c r="B1267" s="4"/>
      <c r="C1267" s="36"/>
      <c r="D1267" s="217">
        <f>Asset26</f>
        <v>0</v>
      </c>
      <c r="E1267" s="4"/>
      <c r="F1267" s="4"/>
      <c r="G1267" s="442">
        <f>'RFM input'!N32</f>
        <v>0</v>
      </c>
      <c r="H1267" s="102">
        <f t="shared" ref="H1267:Q1267" si="203">H89*H$7</f>
        <v>0</v>
      </c>
      <c r="I1267" s="102">
        <f t="shared" si="203"/>
        <v>0</v>
      </c>
      <c r="J1267" s="102">
        <f t="shared" si="203"/>
        <v>0</v>
      </c>
      <c r="K1267" s="102">
        <f t="shared" si="203"/>
        <v>0</v>
      </c>
      <c r="L1267" s="102">
        <f t="shared" si="203"/>
        <v>0</v>
      </c>
      <c r="M1267" s="102">
        <f t="shared" si="203"/>
        <v>0</v>
      </c>
      <c r="N1267" s="102">
        <f t="shared" si="203"/>
        <v>0</v>
      </c>
      <c r="O1267" s="102">
        <f t="shared" si="203"/>
        <v>0</v>
      </c>
      <c r="P1267" s="102">
        <f t="shared" si="203"/>
        <v>0</v>
      </c>
      <c r="Q1267" s="102">
        <f t="shared" si="203"/>
        <v>0</v>
      </c>
      <c r="R1267" s="22"/>
      <c r="S1267" s="91"/>
      <c r="T1267" s="91"/>
      <c r="U1267" s="91"/>
      <c r="V1267" s="91"/>
      <c r="W1267" s="91"/>
      <c r="X1267" s="91"/>
      <c r="Y1267" s="91"/>
      <c r="Z1267" s="91"/>
      <c r="AA1267" s="249"/>
    </row>
    <row r="1268" spans="1:27" hidden="1" outlineLevel="1">
      <c r="A1268" s="4"/>
      <c r="B1268" s="4"/>
      <c r="C1268" s="36"/>
      <c r="D1268" s="217">
        <f>Asset27</f>
        <v>0</v>
      </c>
      <c r="E1268" s="4"/>
      <c r="F1268" s="4"/>
      <c r="G1268" s="442">
        <f>'RFM input'!N33</f>
        <v>0</v>
      </c>
      <c r="H1268" s="102">
        <f t="shared" ref="H1268:Q1268" si="204">H90*H$7</f>
        <v>0</v>
      </c>
      <c r="I1268" s="102">
        <f t="shared" si="204"/>
        <v>0</v>
      </c>
      <c r="J1268" s="102">
        <f t="shared" si="204"/>
        <v>0</v>
      </c>
      <c r="K1268" s="102">
        <f t="shared" si="204"/>
        <v>0</v>
      </c>
      <c r="L1268" s="102">
        <f t="shared" si="204"/>
        <v>0</v>
      </c>
      <c r="M1268" s="102">
        <f t="shared" si="204"/>
        <v>0</v>
      </c>
      <c r="N1268" s="102">
        <f t="shared" si="204"/>
        <v>0</v>
      </c>
      <c r="O1268" s="102">
        <f t="shared" si="204"/>
        <v>0</v>
      </c>
      <c r="P1268" s="102">
        <f t="shared" si="204"/>
        <v>0</v>
      </c>
      <c r="Q1268" s="102">
        <f t="shared" si="204"/>
        <v>0</v>
      </c>
      <c r="R1268" s="22"/>
      <c r="S1268" s="91"/>
      <c r="T1268" s="91"/>
      <c r="U1268" s="91"/>
      <c r="V1268" s="91"/>
      <c r="W1268" s="91"/>
      <c r="X1268" s="91"/>
      <c r="Y1268" s="91"/>
      <c r="Z1268" s="91"/>
      <c r="AA1268" s="249"/>
    </row>
    <row r="1269" spans="1:27" hidden="1" outlineLevel="1">
      <c r="A1269" s="4"/>
      <c r="B1269" s="4"/>
      <c r="C1269" s="36"/>
      <c r="D1269" s="217">
        <f>Asset28</f>
        <v>0</v>
      </c>
      <c r="E1269" s="4"/>
      <c r="F1269" s="4"/>
      <c r="G1269" s="442">
        <f>'RFM input'!N34</f>
        <v>0</v>
      </c>
      <c r="H1269" s="102">
        <f t="shared" ref="H1269:Q1269" si="205">H91*H$7</f>
        <v>0</v>
      </c>
      <c r="I1269" s="102">
        <f t="shared" si="205"/>
        <v>0</v>
      </c>
      <c r="J1269" s="102">
        <f t="shared" si="205"/>
        <v>0</v>
      </c>
      <c r="K1269" s="102">
        <f t="shared" si="205"/>
        <v>0</v>
      </c>
      <c r="L1269" s="102">
        <f t="shared" si="205"/>
        <v>0</v>
      </c>
      <c r="M1269" s="102">
        <f t="shared" si="205"/>
        <v>0</v>
      </c>
      <c r="N1269" s="102">
        <f t="shared" si="205"/>
        <v>0</v>
      </c>
      <c r="O1269" s="102">
        <f t="shared" si="205"/>
        <v>0</v>
      </c>
      <c r="P1269" s="102">
        <f t="shared" si="205"/>
        <v>0</v>
      </c>
      <c r="Q1269" s="102">
        <f t="shared" si="205"/>
        <v>0</v>
      </c>
      <c r="R1269" s="22"/>
      <c r="S1269" s="91"/>
      <c r="T1269" s="91"/>
      <c r="U1269" s="91"/>
      <c r="V1269" s="91"/>
      <c r="W1269" s="91"/>
      <c r="X1269" s="91"/>
      <c r="Y1269" s="91"/>
      <c r="Z1269" s="91"/>
      <c r="AA1269" s="249"/>
    </row>
    <row r="1270" spans="1:27" hidden="1" outlineLevel="1">
      <c r="A1270" s="4"/>
      <c r="B1270" s="4"/>
      <c r="C1270" s="36"/>
      <c r="D1270" s="217">
        <f>Asset29</f>
        <v>0</v>
      </c>
      <c r="E1270" s="4"/>
      <c r="F1270" s="4"/>
      <c r="G1270" s="442">
        <f>'RFM input'!N35</f>
        <v>0</v>
      </c>
      <c r="H1270" s="102">
        <f t="shared" ref="H1270:Q1270" si="206">H92*H$7</f>
        <v>0</v>
      </c>
      <c r="I1270" s="102">
        <f t="shared" si="206"/>
        <v>0</v>
      </c>
      <c r="J1270" s="102">
        <f t="shared" si="206"/>
        <v>0</v>
      </c>
      <c r="K1270" s="102">
        <f t="shared" si="206"/>
        <v>0</v>
      </c>
      <c r="L1270" s="102">
        <f t="shared" si="206"/>
        <v>0</v>
      </c>
      <c r="M1270" s="102">
        <f t="shared" si="206"/>
        <v>0</v>
      </c>
      <c r="N1270" s="102">
        <f t="shared" si="206"/>
        <v>0</v>
      </c>
      <c r="O1270" s="102">
        <f t="shared" si="206"/>
        <v>0</v>
      </c>
      <c r="P1270" s="102">
        <f t="shared" si="206"/>
        <v>0</v>
      </c>
      <c r="Q1270" s="102">
        <f t="shared" si="206"/>
        <v>0</v>
      </c>
      <c r="R1270" s="22"/>
      <c r="S1270" s="91"/>
      <c r="T1270" s="91"/>
      <c r="U1270" s="91"/>
      <c r="V1270" s="91"/>
      <c r="W1270" s="91"/>
      <c r="X1270" s="91"/>
      <c r="Y1270" s="91"/>
      <c r="Z1270" s="91"/>
      <c r="AA1270" s="249"/>
    </row>
    <row r="1271" spans="1:27" hidden="1" outlineLevel="1">
      <c r="A1271" s="4"/>
      <c r="B1271" s="4"/>
      <c r="C1271" s="36"/>
      <c r="D1271" s="217">
        <f>Asset30</f>
        <v>0</v>
      </c>
      <c r="E1271" s="4"/>
      <c r="F1271" s="4"/>
      <c r="G1271" s="442">
        <f>'RFM input'!N36</f>
        <v>0</v>
      </c>
      <c r="H1271" s="102">
        <f t="shared" ref="H1271:Q1271" si="207">H93*H$7</f>
        <v>0</v>
      </c>
      <c r="I1271" s="102">
        <f t="shared" si="207"/>
        <v>0</v>
      </c>
      <c r="J1271" s="102">
        <f t="shared" si="207"/>
        <v>0</v>
      </c>
      <c r="K1271" s="102">
        <f t="shared" si="207"/>
        <v>0</v>
      </c>
      <c r="L1271" s="102">
        <f t="shared" si="207"/>
        <v>0</v>
      </c>
      <c r="M1271" s="102">
        <f t="shared" si="207"/>
        <v>0</v>
      </c>
      <c r="N1271" s="102">
        <f t="shared" si="207"/>
        <v>0</v>
      </c>
      <c r="O1271" s="102">
        <f t="shared" si="207"/>
        <v>0</v>
      </c>
      <c r="P1271" s="102">
        <f t="shared" si="207"/>
        <v>0</v>
      </c>
      <c r="Q1271" s="102">
        <f t="shared" si="207"/>
        <v>0</v>
      </c>
      <c r="R1271" s="22"/>
      <c r="S1271" s="91"/>
      <c r="T1271" s="91"/>
      <c r="U1271" s="91"/>
      <c r="V1271" s="91"/>
      <c r="W1271" s="91"/>
      <c r="X1271" s="91"/>
      <c r="Y1271" s="91"/>
      <c r="Z1271" s="91"/>
      <c r="AA1271" s="249"/>
    </row>
    <row r="1272" spans="1:27" hidden="1" outlineLevel="1">
      <c r="A1272" s="4"/>
      <c r="B1272" s="4"/>
      <c r="C1272" s="36"/>
      <c r="D1272" s="217">
        <f>Asset31</f>
        <v>0</v>
      </c>
      <c r="E1272" s="4"/>
      <c r="F1272" s="4"/>
      <c r="G1272" s="442">
        <f>'RFM input'!N37</f>
        <v>0</v>
      </c>
      <c r="H1272" s="102">
        <f t="shared" ref="H1272:Q1272" si="208">H94*H$7</f>
        <v>0</v>
      </c>
      <c r="I1272" s="102">
        <f t="shared" si="208"/>
        <v>0</v>
      </c>
      <c r="J1272" s="102">
        <f t="shared" si="208"/>
        <v>0</v>
      </c>
      <c r="K1272" s="102">
        <f t="shared" si="208"/>
        <v>0</v>
      </c>
      <c r="L1272" s="102">
        <f t="shared" si="208"/>
        <v>0</v>
      </c>
      <c r="M1272" s="102">
        <f t="shared" si="208"/>
        <v>0</v>
      </c>
      <c r="N1272" s="102">
        <f t="shared" si="208"/>
        <v>0</v>
      </c>
      <c r="O1272" s="102">
        <f t="shared" si="208"/>
        <v>0</v>
      </c>
      <c r="P1272" s="102">
        <f t="shared" si="208"/>
        <v>0</v>
      </c>
      <c r="Q1272" s="102">
        <f t="shared" si="208"/>
        <v>0</v>
      </c>
      <c r="R1272" s="22"/>
      <c r="S1272" s="91"/>
      <c r="T1272" s="91"/>
      <c r="U1272" s="91"/>
      <c r="V1272" s="91"/>
      <c r="W1272" s="91"/>
      <c r="X1272" s="91"/>
      <c r="Y1272" s="91"/>
      <c r="Z1272" s="91"/>
      <c r="AA1272" s="249"/>
    </row>
    <row r="1273" spans="1:27" hidden="1" outlineLevel="1">
      <c r="A1273" s="4"/>
      <c r="B1273" s="4"/>
      <c r="C1273" s="36"/>
      <c r="D1273" s="217">
        <f>Asset32</f>
        <v>0</v>
      </c>
      <c r="E1273" s="4"/>
      <c r="F1273" s="4"/>
      <c r="G1273" s="442">
        <f>'RFM input'!N38</f>
        <v>0</v>
      </c>
      <c r="H1273" s="102">
        <f t="shared" ref="H1273:Q1273" si="209">H95*H$7</f>
        <v>0</v>
      </c>
      <c r="I1273" s="102">
        <f t="shared" si="209"/>
        <v>0</v>
      </c>
      <c r="J1273" s="102">
        <f t="shared" si="209"/>
        <v>0</v>
      </c>
      <c r="K1273" s="102">
        <f t="shared" si="209"/>
        <v>0</v>
      </c>
      <c r="L1273" s="102">
        <f t="shared" si="209"/>
        <v>0</v>
      </c>
      <c r="M1273" s="102">
        <f t="shared" si="209"/>
        <v>0</v>
      </c>
      <c r="N1273" s="102">
        <f t="shared" si="209"/>
        <v>0</v>
      </c>
      <c r="O1273" s="102">
        <f t="shared" si="209"/>
        <v>0</v>
      </c>
      <c r="P1273" s="102">
        <f t="shared" si="209"/>
        <v>0</v>
      </c>
      <c r="Q1273" s="102">
        <f t="shared" si="209"/>
        <v>0</v>
      </c>
      <c r="R1273" s="22"/>
      <c r="S1273" s="91"/>
      <c r="T1273" s="91"/>
      <c r="U1273" s="91"/>
      <c r="V1273" s="91"/>
      <c r="W1273" s="91"/>
      <c r="X1273" s="91"/>
      <c r="Y1273" s="91"/>
      <c r="Z1273" s="91"/>
      <c r="AA1273" s="249"/>
    </row>
    <row r="1274" spans="1:27" hidden="1" outlineLevel="1">
      <c r="A1274" s="4"/>
      <c r="B1274" s="4"/>
      <c r="C1274" s="36"/>
      <c r="D1274" s="217">
        <f>Asset33</f>
        <v>0</v>
      </c>
      <c r="E1274" s="4"/>
      <c r="F1274" s="4"/>
      <c r="G1274" s="442">
        <f>'RFM input'!N39</f>
        <v>0</v>
      </c>
      <c r="H1274" s="102">
        <f t="shared" ref="H1274:Q1274" si="210">H96*H$7</f>
        <v>0</v>
      </c>
      <c r="I1274" s="102">
        <f t="shared" si="210"/>
        <v>0</v>
      </c>
      <c r="J1274" s="102">
        <f t="shared" si="210"/>
        <v>0</v>
      </c>
      <c r="K1274" s="102">
        <f t="shared" si="210"/>
        <v>0</v>
      </c>
      <c r="L1274" s="102">
        <f t="shared" si="210"/>
        <v>0</v>
      </c>
      <c r="M1274" s="102">
        <f t="shared" si="210"/>
        <v>0</v>
      </c>
      <c r="N1274" s="102">
        <f t="shared" si="210"/>
        <v>0</v>
      </c>
      <c r="O1274" s="102">
        <f t="shared" si="210"/>
        <v>0</v>
      </c>
      <c r="P1274" s="102">
        <f t="shared" si="210"/>
        <v>0</v>
      </c>
      <c r="Q1274" s="102">
        <f t="shared" si="210"/>
        <v>0</v>
      </c>
      <c r="R1274" s="22"/>
      <c r="S1274" s="91"/>
      <c r="T1274" s="91"/>
      <c r="U1274" s="91"/>
      <c r="V1274" s="91"/>
      <c r="W1274" s="91"/>
      <c r="X1274" s="91"/>
      <c r="Y1274" s="91"/>
      <c r="Z1274" s="91"/>
      <c r="AA1274" s="249"/>
    </row>
    <row r="1275" spans="1:27" hidden="1" outlineLevel="1">
      <c r="A1275" s="4"/>
      <c r="B1275" s="4"/>
      <c r="C1275" s="36"/>
      <c r="D1275" s="217">
        <f>Asset34</f>
        <v>0</v>
      </c>
      <c r="E1275" s="4"/>
      <c r="F1275" s="4"/>
      <c r="G1275" s="442">
        <f>'RFM input'!N40</f>
        <v>0</v>
      </c>
      <c r="H1275" s="102">
        <f t="shared" ref="H1275:Q1275" si="211">H97*H$7</f>
        <v>0</v>
      </c>
      <c r="I1275" s="102">
        <f t="shared" si="211"/>
        <v>0</v>
      </c>
      <c r="J1275" s="102">
        <f t="shared" si="211"/>
        <v>0</v>
      </c>
      <c r="K1275" s="102">
        <f t="shared" si="211"/>
        <v>0</v>
      </c>
      <c r="L1275" s="102">
        <f t="shared" si="211"/>
        <v>0</v>
      </c>
      <c r="M1275" s="102">
        <f t="shared" si="211"/>
        <v>0</v>
      </c>
      <c r="N1275" s="102">
        <f t="shared" si="211"/>
        <v>0</v>
      </c>
      <c r="O1275" s="102">
        <f t="shared" si="211"/>
        <v>0</v>
      </c>
      <c r="P1275" s="102">
        <f t="shared" si="211"/>
        <v>0</v>
      </c>
      <c r="Q1275" s="102">
        <f t="shared" si="211"/>
        <v>0</v>
      </c>
      <c r="R1275" s="22"/>
      <c r="S1275" s="91"/>
      <c r="T1275" s="91"/>
      <c r="U1275" s="91"/>
      <c r="V1275" s="91"/>
      <c r="W1275" s="91"/>
      <c r="X1275" s="91"/>
      <c r="Y1275" s="91"/>
      <c r="Z1275" s="91"/>
      <c r="AA1275" s="249"/>
    </row>
    <row r="1276" spans="1:27" hidden="1" outlineLevel="1">
      <c r="A1276" s="4"/>
      <c r="B1276" s="4"/>
      <c r="C1276" s="36"/>
      <c r="D1276" s="217">
        <f>Asset35</f>
        <v>0</v>
      </c>
      <c r="E1276" s="4"/>
      <c r="F1276" s="4"/>
      <c r="G1276" s="442">
        <f>'RFM input'!N41</f>
        <v>0</v>
      </c>
      <c r="H1276" s="102">
        <f t="shared" ref="H1276:Q1276" si="212">H98*H$7</f>
        <v>0</v>
      </c>
      <c r="I1276" s="102">
        <f t="shared" si="212"/>
        <v>0</v>
      </c>
      <c r="J1276" s="102">
        <f t="shared" si="212"/>
        <v>0</v>
      </c>
      <c r="K1276" s="102">
        <f t="shared" si="212"/>
        <v>0</v>
      </c>
      <c r="L1276" s="102">
        <f t="shared" si="212"/>
        <v>0</v>
      </c>
      <c r="M1276" s="102">
        <f t="shared" si="212"/>
        <v>0</v>
      </c>
      <c r="N1276" s="102">
        <f t="shared" si="212"/>
        <v>0</v>
      </c>
      <c r="O1276" s="102">
        <f t="shared" si="212"/>
        <v>0</v>
      </c>
      <c r="P1276" s="102">
        <f t="shared" si="212"/>
        <v>0</v>
      </c>
      <c r="Q1276" s="102">
        <f t="shared" si="212"/>
        <v>0</v>
      </c>
      <c r="R1276" s="22"/>
      <c r="S1276" s="91"/>
      <c r="T1276" s="91"/>
      <c r="U1276" s="91"/>
      <c r="V1276" s="91"/>
      <c r="W1276" s="91"/>
      <c r="X1276" s="91"/>
      <c r="Y1276" s="91"/>
      <c r="Z1276" s="91"/>
      <c r="AA1276" s="249"/>
    </row>
    <row r="1277" spans="1:27" hidden="1" outlineLevel="1">
      <c r="A1277" s="4"/>
      <c r="B1277" s="4"/>
      <c r="C1277" s="36"/>
      <c r="D1277" s="217">
        <f>Asset36</f>
        <v>0</v>
      </c>
      <c r="E1277" s="4"/>
      <c r="F1277" s="4"/>
      <c r="G1277" s="442">
        <f>'RFM input'!N42</f>
        <v>0</v>
      </c>
      <c r="H1277" s="102">
        <f t="shared" ref="H1277:Q1277" si="213">H99*H$7</f>
        <v>0</v>
      </c>
      <c r="I1277" s="102">
        <f t="shared" si="213"/>
        <v>0</v>
      </c>
      <c r="J1277" s="102">
        <f t="shared" si="213"/>
        <v>0</v>
      </c>
      <c r="K1277" s="102">
        <f t="shared" si="213"/>
        <v>0</v>
      </c>
      <c r="L1277" s="102">
        <f t="shared" si="213"/>
        <v>0</v>
      </c>
      <c r="M1277" s="102">
        <f t="shared" si="213"/>
        <v>0</v>
      </c>
      <c r="N1277" s="102">
        <f t="shared" si="213"/>
        <v>0</v>
      </c>
      <c r="O1277" s="102">
        <f t="shared" si="213"/>
        <v>0</v>
      </c>
      <c r="P1277" s="102">
        <f t="shared" si="213"/>
        <v>0</v>
      </c>
      <c r="Q1277" s="102">
        <f t="shared" si="213"/>
        <v>0</v>
      </c>
      <c r="R1277" s="22"/>
      <c r="S1277" s="91"/>
      <c r="T1277" s="91"/>
      <c r="U1277" s="91"/>
      <c r="V1277" s="91"/>
      <c r="W1277" s="91"/>
      <c r="X1277" s="91"/>
      <c r="Y1277" s="91"/>
      <c r="Z1277" s="91"/>
      <c r="AA1277" s="249"/>
    </row>
    <row r="1278" spans="1:27" hidden="1" outlineLevel="1">
      <c r="A1278" s="4"/>
      <c r="B1278" s="4"/>
      <c r="C1278" s="36"/>
      <c r="D1278" s="217">
        <f>Asset37</f>
        <v>0</v>
      </c>
      <c r="E1278" s="4"/>
      <c r="F1278" s="4"/>
      <c r="G1278" s="442">
        <f>'RFM input'!N43</f>
        <v>0</v>
      </c>
      <c r="H1278" s="102">
        <f t="shared" ref="H1278:Q1278" si="214">H100*H$7</f>
        <v>0</v>
      </c>
      <c r="I1278" s="102">
        <f t="shared" si="214"/>
        <v>0</v>
      </c>
      <c r="J1278" s="102">
        <f t="shared" si="214"/>
        <v>0</v>
      </c>
      <c r="K1278" s="102">
        <f t="shared" si="214"/>
        <v>0</v>
      </c>
      <c r="L1278" s="102">
        <f t="shared" si="214"/>
        <v>0</v>
      </c>
      <c r="M1278" s="102">
        <f t="shared" si="214"/>
        <v>0</v>
      </c>
      <c r="N1278" s="102">
        <f t="shared" si="214"/>
        <v>0</v>
      </c>
      <c r="O1278" s="102">
        <f t="shared" si="214"/>
        <v>0</v>
      </c>
      <c r="P1278" s="102">
        <f t="shared" si="214"/>
        <v>0</v>
      </c>
      <c r="Q1278" s="102">
        <f t="shared" si="214"/>
        <v>0</v>
      </c>
      <c r="R1278" s="22"/>
      <c r="S1278" s="91"/>
      <c r="T1278" s="91"/>
      <c r="U1278" s="91"/>
      <c r="V1278" s="91"/>
      <c r="W1278" s="91"/>
      <c r="X1278" s="91"/>
      <c r="Y1278" s="91"/>
      <c r="Z1278" s="91"/>
      <c r="AA1278" s="249"/>
    </row>
    <row r="1279" spans="1:27" hidden="1" outlineLevel="1">
      <c r="A1279" s="4"/>
      <c r="B1279" s="4"/>
      <c r="C1279" s="36"/>
      <c r="D1279" s="217">
        <f>Asset38</f>
        <v>0</v>
      </c>
      <c r="E1279" s="4"/>
      <c r="F1279" s="4"/>
      <c r="G1279" s="442">
        <f>'RFM input'!N44</f>
        <v>0</v>
      </c>
      <c r="H1279" s="102">
        <f t="shared" ref="H1279:Q1279" si="215">H101*H$7</f>
        <v>0</v>
      </c>
      <c r="I1279" s="102">
        <f t="shared" si="215"/>
        <v>0</v>
      </c>
      <c r="J1279" s="102">
        <f t="shared" si="215"/>
        <v>0</v>
      </c>
      <c r="K1279" s="102">
        <f t="shared" si="215"/>
        <v>0</v>
      </c>
      <c r="L1279" s="102">
        <f t="shared" si="215"/>
        <v>0</v>
      </c>
      <c r="M1279" s="102">
        <f t="shared" si="215"/>
        <v>0</v>
      </c>
      <c r="N1279" s="102">
        <f t="shared" si="215"/>
        <v>0</v>
      </c>
      <c r="O1279" s="102">
        <f t="shared" si="215"/>
        <v>0</v>
      </c>
      <c r="P1279" s="102">
        <f t="shared" si="215"/>
        <v>0</v>
      </c>
      <c r="Q1279" s="102">
        <f t="shared" si="215"/>
        <v>0</v>
      </c>
      <c r="R1279" s="22"/>
      <c r="S1279" s="91"/>
      <c r="T1279" s="91"/>
      <c r="U1279" s="91"/>
      <c r="V1279" s="91"/>
      <c r="W1279" s="91"/>
      <c r="X1279" s="91"/>
      <c r="Y1279" s="91"/>
      <c r="Z1279" s="91"/>
      <c r="AA1279" s="249"/>
    </row>
    <row r="1280" spans="1:27" hidden="1" outlineLevel="1">
      <c r="A1280" s="4"/>
      <c r="B1280" s="4"/>
      <c r="C1280" s="36"/>
      <c r="D1280" s="217">
        <f>Asset39</f>
        <v>0</v>
      </c>
      <c r="E1280" s="4"/>
      <c r="F1280" s="4"/>
      <c r="G1280" s="442">
        <f>'RFM input'!N45</f>
        <v>0</v>
      </c>
      <c r="H1280" s="102">
        <f t="shared" ref="H1280:Q1280" si="216">H102*H$7</f>
        <v>0</v>
      </c>
      <c r="I1280" s="102">
        <f t="shared" si="216"/>
        <v>0</v>
      </c>
      <c r="J1280" s="102">
        <f t="shared" si="216"/>
        <v>0</v>
      </c>
      <c r="K1280" s="102">
        <f t="shared" si="216"/>
        <v>0</v>
      </c>
      <c r="L1280" s="102">
        <f t="shared" si="216"/>
        <v>0</v>
      </c>
      <c r="M1280" s="102">
        <f t="shared" si="216"/>
        <v>0</v>
      </c>
      <c r="N1280" s="102">
        <f t="shared" si="216"/>
        <v>0</v>
      </c>
      <c r="O1280" s="102">
        <f t="shared" si="216"/>
        <v>0</v>
      </c>
      <c r="P1280" s="102">
        <f t="shared" si="216"/>
        <v>0</v>
      </c>
      <c r="Q1280" s="102">
        <f t="shared" si="216"/>
        <v>0</v>
      </c>
      <c r="R1280" s="22"/>
      <c r="S1280" s="91"/>
      <c r="T1280" s="91"/>
      <c r="U1280" s="91"/>
      <c r="V1280" s="91"/>
      <c r="W1280" s="91"/>
      <c r="X1280" s="91"/>
      <c r="Y1280" s="91"/>
      <c r="Z1280" s="91"/>
      <c r="AA1280" s="249"/>
    </row>
    <row r="1281" spans="1:27" hidden="1" outlineLevel="1">
      <c r="A1281" s="4"/>
      <c r="B1281" s="4"/>
      <c r="C1281" s="36"/>
      <c r="D1281" s="217">
        <f>Asset40</f>
        <v>0</v>
      </c>
      <c r="E1281" s="4"/>
      <c r="F1281" s="4"/>
      <c r="G1281" s="442">
        <f>'RFM input'!N46</f>
        <v>0</v>
      </c>
      <c r="H1281" s="102">
        <f t="shared" ref="H1281:Q1281" si="217">H103*H$7</f>
        <v>0</v>
      </c>
      <c r="I1281" s="102">
        <f t="shared" si="217"/>
        <v>0</v>
      </c>
      <c r="J1281" s="102">
        <f t="shared" si="217"/>
        <v>0</v>
      </c>
      <c r="K1281" s="102">
        <f t="shared" si="217"/>
        <v>0</v>
      </c>
      <c r="L1281" s="102">
        <f t="shared" si="217"/>
        <v>0</v>
      </c>
      <c r="M1281" s="102">
        <f t="shared" si="217"/>
        <v>0</v>
      </c>
      <c r="N1281" s="102">
        <f t="shared" si="217"/>
        <v>0</v>
      </c>
      <c r="O1281" s="102">
        <f t="shared" si="217"/>
        <v>0</v>
      </c>
      <c r="P1281" s="102">
        <f t="shared" si="217"/>
        <v>0</v>
      </c>
      <c r="Q1281" s="102">
        <f t="shared" si="217"/>
        <v>0</v>
      </c>
      <c r="R1281" s="22"/>
      <c r="S1281" s="91"/>
      <c r="T1281" s="91"/>
      <c r="U1281" s="91"/>
      <c r="V1281" s="91"/>
      <c r="W1281" s="91"/>
      <c r="X1281" s="91"/>
      <c r="Y1281" s="91"/>
      <c r="Z1281" s="91"/>
      <c r="AA1281" s="249"/>
    </row>
    <row r="1282" spans="1:27" hidden="1" outlineLevel="1">
      <c r="A1282" s="4"/>
      <c r="B1282" s="4"/>
      <c r="C1282" s="36"/>
      <c r="D1282" s="217">
        <f>Asset41</f>
        <v>0</v>
      </c>
      <c r="E1282" s="4"/>
      <c r="F1282" s="4"/>
      <c r="G1282" s="442">
        <f>'RFM input'!N47</f>
        <v>0</v>
      </c>
      <c r="H1282" s="102">
        <f t="shared" ref="H1282:Q1282" si="218">H104*H$7</f>
        <v>0</v>
      </c>
      <c r="I1282" s="102">
        <f t="shared" si="218"/>
        <v>0</v>
      </c>
      <c r="J1282" s="102">
        <f t="shared" si="218"/>
        <v>0</v>
      </c>
      <c r="K1282" s="102">
        <f t="shared" si="218"/>
        <v>0</v>
      </c>
      <c r="L1282" s="102">
        <f t="shared" si="218"/>
        <v>0</v>
      </c>
      <c r="M1282" s="102">
        <f t="shared" si="218"/>
        <v>0</v>
      </c>
      <c r="N1282" s="102">
        <f t="shared" si="218"/>
        <v>0</v>
      </c>
      <c r="O1282" s="102">
        <f t="shared" si="218"/>
        <v>0</v>
      </c>
      <c r="P1282" s="102">
        <f t="shared" si="218"/>
        <v>0</v>
      </c>
      <c r="Q1282" s="102">
        <f t="shared" si="218"/>
        <v>0</v>
      </c>
      <c r="R1282" s="22"/>
      <c r="S1282" s="91"/>
      <c r="T1282" s="91"/>
      <c r="U1282" s="91"/>
      <c r="V1282" s="91"/>
      <c r="W1282" s="91"/>
      <c r="X1282" s="91"/>
      <c r="Y1282" s="91"/>
      <c r="Z1282" s="91"/>
      <c r="AA1282" s="249"/>
    </row>
    <row r="1283" spans="1:27" hidden="1" outlineLevel="1">
      <c r="A1283" s="4"/>
      <c r="B1283" s="4"/>
      <c r="C1283" s="36"/>
      <c r="D1283" s="217">
        <f>Asset42</f>
        <v>0</v>
      </c>
      <c r="E1283" s="4"/>
      <c r="F1283" s="4"/>
      <c r="G1283" s="442">
        <f>'RFM input'!N48</f>
        <v>0</v>
      </c>
      <c r="H1283" s="102">
        <f t="shared" ref="H1283:Q1283" si="219">H105*H$7</f>
        <v>0</v>
      </c>
      <c r="I1283" s="102">
        <f t="shared" si="219"/>
        <v>0</v>
      </c>
      <c r="J1283" s="102">
        <f t="shared" si="219"/>
        <v>0</v>
      </c>
      <c r="K1283" s="102">
        <f t="shared" si="219"/>
        <v>0</v>
      </c>
      <c r="L1283" s="102">
        <f t="shared" si="219"/>
        <v>0</v>
      </c>
      <c r="M1283" s="102">
        <f t="shared" si="219"/>
        <v>0</v>
      </c>
      <c r="N1283" s="102">
        <f t="shared" si="219"/>
        <v>0</v>
      </c>
      <c r="O1283" s="102">
        <f t="shared" si="219"/>
        <v>0</v>
      </c>
      <c r="P1283" s="102">
        <f t="shared" si="219"/>
        <v>0</v>
      </c>
      <c r="Q1283" s="102">
        <f t="shared" si="219"/>
        <v>0</v>
      </c>
      <c r="R1283" s="22"/>
      <c r="S1283" s="91"/>
      <c r="T1283" s="91"/>
      <c r="U1283" s="91"/>
      <c r="V1283" s="91"/>
      <c r="W1283" s="91"/>
      <c r="X1283" s="91"/>
      <c r="Y1283" s="91"/>
      <c r="Z1283" s="91"/>
      <c r="AA1283" s="249"/>
    </row>
    <row r="1284" spans="1:27" hidden="1" outlineLevel="1">
      <c r="A1284" s="4"/>
      <c r="B1284" s="4"/>
      <c r="C1284" s="36"/>
      <c r="D1284" s="217">
        <f>Asset43</f>
        <v>0</v>
      </c>
      <c r="E1284" s="4"/>
      <c r="F1284" s="4"/>
      <c r="G1284" s="442">
        <f>'RFM input'!N49</f>
        <v>0</v>
      </c>
      <c r="H1284" s="102">
        <f t="shared" ref="H1284:Q1284" si="220">H106*H$7</f>
        <v>0</v>
      </c>
      <c r="I1284" s="102">
        <f t="shared" si="220"/>
        <v>0</v>
      </c>
      <c r="J1284" s="102">
        <f t="shared" si="220"/>
        <v>0</v>
      </c>
      <c r="K1284" s="102">
        <f t="shared" si="220"/>
        <v>0</v>
      </c>
      <c r="L1284" s="102">
        <f t="shared" si="220"/>
        <v>0</v>
      </c>
      <c r="M1284" s="102">
        <f t="shared" si="220"/>
        <v>0</v>
      </c>
      <c r="N1284" s="102">
        <f t="shared" si="220"/>
        <v>0</v>
      </c>
      <c r="O1284" s="102">
        <f t="shared" si="220"/>
        <v>0</v>
      </c>
      <c r="P1284" s="102">
        <f t="shared" si="220"/>
        <v>0</v>
      </c>
      <c r="Q1284" s="102">
        <f t="shared" si="220"/>
        <v>0</v>
      </c>
      <c r="R1284" s="22"/>
      <c r="S1284" s="91"/>
      <c r="T1284" s="91"/>
      <c r="U1284" s="91"/>
      <c r="V1284" s="91"/>
      <c r="W1284" s="91"/>
      <c r="X1284" s="91"/>
      <c r="Y1284" s="91"/>
      <c r="Z1284" s="91"/>
      <c r="AA1284" s="249"/>
    </row>
    <row r="1285" spans="1:27" hidden="1" outlineLevel="1">
      <c r="A1285" s="4"/>
      <c r="B1285" s="4"/>
      <c r="C1285" s="36"/>
      <c r="D1285" s="217">
        <f>Asset44</f>
        <v>0</v>
      </c>
      <c r="E1285" s="4"/>
      <c r="F1285" s="4"/>
      <c r="G1285" s="442">
        <f>'RFM input'!N50</f>
        <v>0</v>
      </c>
      <c r="H1285" s="102">
        <f t="shared" ref="H1285:Q1285" si="221">H107*H$7</f>
        <v>0</v>
      </c>
      <c r="I1285" s="102">
        <f t="shared" si="221"/>
        <v>0</v>
      </c>
      <c r="J1285" s="102">
        <f t="shared" si="221"/>
        <v>0</v>
      </c>
      <c r="K1285" s="102">
        <f t="shared" si="221"/>
        <v>0</v>
      </c>
      <c r="L1285" s="102">
        <f t="shared" si="221"/>
        <v>0</v>
      </c>
      <c r="M1285" s="102">
        <f t="shared" si="221"/>
        <v>0</v>
      </c>
      <c r="N1285" s="102">
        <f t="shared" si="221"/>
        <v>0</v>
      </c>
      <c r="O1285" s="102">
        <f t="shared" si="221"/>
        <v>0</v>
      </c>
      <c r="P1285" s="102">
        <f t="shared" si="221"/>
        <v>0</v>
      </c>
      <c r="Q1285" s="102">
        <f t="shared" si="221"/>
        <v>0</v>
      </c>
      <c r="R1285" s="22"/>
      <c r="S1285" s="91"/>
      <c r="T1285" s="91"/>
      <c r="U1285" s="91"/>
      <c r="V1285" s="91"/>
      <c r="W1285" s="91"/>
      <c r="X1285" s="91"/>
      <c r="Y1285" s="91"/>
      <c r="Z1285" s="91"/>
      <c r="AA1285" s="249"/>
    </row>
    <row r="1286" spans="1:27" hidden="1" outlineLevel="1">
      <c r="A1286" s="4"/>
      <c r="B1286" s="4"/>
      <c r="C1286" s="36"/>
      <c r="D1286" s="217">
        <f>Asset45</f>
        <v>0</v>
      </c>
      <c r="E1286" s="4"/>
      <c r="F1286" s="4"/>
      <c r="G1286" s="442">
        <f>'RFM input'!N51</f>
        <v>0</v>
      </c>
      <c r="H1286" s="102">
        <f t="shared" ref="H1286:Q1286" si="222">H108*H$7</f>
        <v>0</v>
      </c>
      <c r="I1286" s="102">
        <f t="shared" si="222"/>
        <v>0</v>
      </c>
      <c r="J1286" s="102">
        <f t="shared" si="222"/>
        <v>0</v>
      </c>
      <c r="K1286" s="102">
        <f t="shared" si="222"/>
        <v>0</v>
      </c>
      <c r="L1286" s="102">
        <f t="shared" si="222"/>
        <v>0</v>
      </c>
      <c r="M1286" s="102">
        <f t="shared" si="222"/>
        <v>0</v>
      </c>
      <c r="N1286" s="102">
        <f t="shared" si="222"/>
        <v>0</v>
      </c>
      <c r="O1286" s="102">
        <f t="shared" si="222"/>
        <v>0</v>
      </c>
      <c r="P1286" s="102">
        <f t="shared" si="222"/>
        <v>0</v>
      </c>
      <c r="Q1286" s="102">
        <f t="shared" si="222"/>
        <v>0</v>
      </c>
      <c r="R1286" s="22"/>
      <c r="S1286" s="91"/>
      <c r="T1286" s="91"/>
      <c r="U1286" s="91"/>
      <c r="V1286" s="91"/>
      <c r="W1286" s="91"/>
      <c r="X1286" s="91"/>
      <c r="Y1286" s="91"/>
      <c r="Z1286" s="91"/>
      <c r="AA1286" s="249"/>
    </row>
    <row r="1287" spans="1:27" hidden="1" outlineLevel="1">
      <c r="A1287" s="4"/>
      <c r="B1287" s="4"/>
      <c r="C1287" s="36"/>
      <c r="D1287" s="217">
        <f>Asset46</f>
        <v>0</v>
      </c>
      <c r="E1287" s="4"/>
      <c r="F1287" s="4"/>
      <c r="G1287" s="442">
        <f>'RFM input'!N52</f>
        <v>0</v>
      </c>
      <c r="H1287" s="102">
        <f t="shared" ref="H1287:Q1287" si="223">H109*H$7</f>
        <v>0</v>
      </c>
      <c r="I1287" s="102">
        <f t="shared" si="223"/>
        <v>0</v>
      </c>
      <c r="J1287" s="102">
        <f t="shared" si="223"/>
        <v>0</v>
      </c>
      <c r="K1287" s="102">
        <f t="shared" si="223"/>
        <v>0</v>
      </c>
      <c r="L1287" s="102">
        <f t="shared" si="223"/>
        <v>0</v>
      </c>
      <c r="M1287" s="102">
        <f t="shared" si="223"/>
        <v>0</v>
      </c>
      <c r="N1287" s="102">
        <f t="shared" si="223"/>
        <v>0</v>
      </c>
      <c r="O1287" s="102">
        <f t="shared" si="223"/>
        <v>0</v>
      </c>
      <c r="P1287" s="102">
        <f t="shared" si="223"/>
        <v>0</v>
      </c>
      <c r="Q1287" s="102">
        <f t="shared" si="223"/>
        <v>0</v>
      </c>
      <c r="R1287" s="22"/>
      <c r="S1287" s="91"/>
      <c r="T1287" s="91"/>
      <c r="U1287" s="91"/>
      <c r="V1287" s="91"/>
      <c r="W1287" s="91"/>
      <c r="X1287" s="91"/>
      <c r="Y1287" s="91"/>
      <c r="Z1287" s="91"/>
      <c r="AA1287" s="249"/>
    </row>
    <row r="1288" spans="1:27" hidden="1" outlineLevel="1">
      <c r="A1288" s="4"/>
      <c r="B1288" s="4"/>
      <c r="C1288" s="36"/>
      <c r="D1288" s="217">
        <f>Asset47</f>
        <v>0</v>
      </c>
      <c r="E1288" s="4"/>
      <c r="F1288" s="4"/>
      <c r="G1288" s="442">
        <f>'RFM input'!N53</f>
        <v>0</v>
      </c>
      <c r="H1288" s="102">
        <f t="shared" ref="H1288:Q1288" si="224">H110*H$7</f>
        <v>0</v>
      </c>
      <c r="I1288" s="102">
        <f t="shared" si="224"/>
        <v>0</v>
      </c>
      <c r="J1288" s="102">
        <f t="shared" si="224"/>
        <v>0</v>
      </c>
      <c r="K1288" s="102">
        <f t="shared" si="224"/>
        <v>0</v>
      </c>
      <c r="L1288" s="102">
        <f t="shared" si="224"/>
        <v>0</v>
      </c>
      <c r="M1288" s="102">
        <f t="shared" si="224"/>
        <v>0</v>
      </c>
      <c r="N1288" s="102">
        <f t="shared" si="224"/>
        <v>0</v>
      </c>
      <c r="O1288" s="102">
        <f t="shared" si="224"/>
        <v>0</v>
      </c>
      <c r="P1288" s="102">
        <f t="shared" si="224"/>
        <v>0</v>
      </c>
      <c r="Q1288" s="102">
        <f t="shared" si="224"/>
        <v>0</v>
      </c>
      <c r="R1288" s="22"/>
      <c r="S1288" s="91"/>
      <c r="T1288" s="91"/>
      <c r="U1288" s="91"/>
      <c r="V1288" s="91"/>
      <c r="W1288" s="91"/>
      <c r="X1288" s="91"/>
      <c r="Y1288" s="91"/>
      <c r="Z1288" s="91"/>
      <c r="AA1288" s="249"/>
    </row>
    <row r="1289" spans="1:27" hidden="1" outlineLevel="1">
      <c r="A1289" s="4"/>
      <c r="B1289" s="4"/>
      <c r="C1289" s="36"/>
      <c r="D1289" s="217">
        <f>Asset48</f>
        <v>0</v>
      </c>
      <c r="E1289" s="4"/>
      <c r="F1289" s="4"/>
      <c r="G1289" s="442">
        <f>'RFM input'!N54</f>
        <v>0</v>
      </c>
      <c r="H1289" s="102">
        <f t="shared" ref="H1289:Q1289" si="225">H111*H$7</f>
        <v>0</v>
      </c>
      <c r="I1289" s="102">
        <f t="shared" si="225"/>
        <v>0</v>
      </c>
      <c r="J1289" s="102">
        <f t="shared" si="225"/>
        <v>0</v>
      </c>
      <c r="K1289" s="102">
        <f t="shared" si="225"/>
        <v>0</v>
      </c>
      <c r="L1289" s="102">
        <f t="shared" si="225"/>
        <v>0</v>
      </c>
      <c r="M1289" s="102">
        <f t="shared" si="225"/>
        <v>0</v>
      </c>
      <c r="N1289" s="102">
        <f t="shared" si="225"/>
        <v>0</v>
      </c>
      <c r="O1289" s="102">
        <f t="shared" si="225"/>
        <v>0</v>
      </c>
      <c r="P1289" s="102">
        <f t="shared" si="225"/>
        <v>0</v>
      </c>
      <c r="Q1289" s="102">
        <f t="shared" si="225"/>
        <v>0</v>
      </c>
      <c r="R1289" s="22"/>
      <c r="S1289" s="91"/>
      <c r="T1289" s="91"/>
      <c r="U1289" s="91"/>
      <c r="V1289" s="91"/>
      <c r="W1289" s="91"/>
      <c r="X1289" s="91"/>
      <c r="Y1289" s="91"/>
      <c r="Z1289" s="91"/>
      <c r="AA1289" s="249"/>
    </row>
    <row r="1290" spans="1:27" hidden="1" outlineLevel="1">
      <c r="A1290" s="4"/>
      <c r="B1290" s="4"/>
      <c r="C1290" s="36"/>
      <c r="D1290" s="217">
        <f>Asset49</f>
        <v>0</v>
      </c>
      <c r="E1290" s="4"/>
      <c r="F1290" s="4"/>
      <c r="G1290" s="442">
        <f>'RFM input'!N55</f>
        <v>0</v>
      </c>
      <c r="H1290" s="102">
        <f t="shared" ref="H1290:Q1290" si="226">H112*H$7</f>
        <v>0</v>
      </c>
      <c r="I1290" s="102">
        <f t="shared" si="226"/>
        <v>0</v>
      </c>
      <c r="J1290" s="102">
        <f t="shared" si="226"/>
        <v>0</v>
      </c>
      <c r="K1290" s="102">
        <f t="shared" si="226"/>
        <v>0</v>
      </c>
      <c r="L1290" s="102">
        <f t="shared" si="226"/>
        <v>0</v>
      </c>
      <c r="M1290" s="102">
        <f t="shared" si="226"/>
        <v>0</v>
      </c>
      <c r="N1290" s="102">
        <f t="shared" si="226"/>
        <v>0</v>
      </c>
      <c r="O1290" s="102">
        <f t="shared" si="226"/>
        <v>0</v>
      </c>
      <c r="P1290" s="102">
        <f t="shared" si="226"/>
        <v>0</v>
      </c>
      <c r="Q1290" s="102">
        <f t="shared" si="226"/>
        <v>0</v>
      </c>
      <c r="R1290" s="22"/>
      <c r="S1290" s="91"/>
      <c r="T1290" s="91"/>
      <c r="U1290" s="91"/>
      <c r="V1290" s="91"/>
      <c r="W1290" s="91"/>
      <c r="X1290" s="91"/>
      <c r="Y1290" s="91"/>
      <c r="Z1290" s="91"/>
      <c r="AA1290" s="249"/>
    </row>
    <row r="1291" spans="1:27" hidden="1" outlineLevel="1">
      <c r="A1291" s="4"/>
      <c r="B1291" s="4"/>
      <c r="C1291" s="36"/>
      <c r="D1291" s="217" t="str">
        <f>Asset50</f>
        <v>Equity raising costs</v>
      </c>
      <c r="E1291" s="4"/>
      <c r="F1291" s="4"/>
      <c r="G1291" s="442">
        <f>'RFM input'!N56</f>
        <v>0</v>
      </c>
      <c r="H1291" s="102">
        <f t="shared" ref="H1291:Q1291" si="227">H113*H$7</f>
        <v>0</v>
      </c>
      <c r="I1291" s="102">
        <f t="shared" si="227"/>
        <v>0</v>
      </c>
      <c r="J1291" s="102">
        <f t="shared" si="227"/>
        <v>0</v>
      </c>
      <c r="K1291" s="102">
        <f t="shared" si="227"/>
        <v>0</v>
      </c>
      <c r="L1291" s="102">
        <f t="shared" si="227"/>
        <v>0</v>
      </c>
      <c r="M1291" s="102">
        <f t="shared" si="227"/>
        <v>0</v>
      </c>
      <c r="N1291" s="102">
        <f t="shared" si="227"/>
        <v>0</v>
      </c>
      <c r="O1291" s="102">
        <f t="shared" si="227"/>
        <v>0</v>
      </c>
      <c r="P1291" s="102">
        <f t="shared" si="227"/>
        <v>0</v>
      </c>
      <c r="Q1291" s="102">
        <f t="shared" si="227"/>
        <v>0</v>
      </c>
      <c r="R1291" s="22"/>
      <c r="S1291" s="91"/>
      <c r="T1291" s="91"/>
      <c r="U1291" s="91"/>
      <c r="V1291" s="91"/>
      <c r="W1291" s="91"/>
      <c r="X1291" s="91"/>
      <c r="Y1291" s="91"/>
      <c r="Z1291" s="91"/>
      <c r="AA1291" s="249"/>
    </row>
    <row r="1292" spans="1:27" collapsed="1">
      <c r="A1292" s="4"/>
      <c r="B1292" s="4"/>
      <c r="C1292" s="36"/>
      <c r="D1292" s="104"/>
      <c r="E1292" s="4"/>
      <c r="F1292" s="4"/>
      <c r="G1292" s="448"/>
      <c r="H1292" s="28"/>
      <c r="I1292" s="28"/>
      <c r="J1292" s="28"/>
      <c r="K1292" s="28"/>
      <c r="L1292" s="28"/>
      <c r="M1292" s="28"/>
      <c r="N1292" s="22"/>
      <c r="O1292" s="22"/>
      <c r="P1292" s="22"/>
      <c r="Q1292" s="22"/>
      <c r="R1292" s="22"/>
      <c r="S1292" s="91"/>
      <c r="T1292" s="91"/>
      <c r="U1292" s="91"/>
      <c r="V1292" s="91"/>
      <c r="W1292" s="91"/>
      <c r="X1292" s="91"/>
      <c r="Y1292" s="91"/>
      <c r="Z1292" s="91"/>
      <c r="AA1292" s="249"/>
    </row>
    <row r="1293" spans="1:27">
      <c r="A1293" s="4"/>
      <c r="B1293" s="4"/>
      <c r="C1293" s="443" t="str">
        <f>"Nominal "&amp;'RFM input'!$G$397&amp; " Regulatory Depreciation"</f>
        <v>Nominal Forecast Regulatory Depreciation</v>
      </c>
      <c r="D1293" s="286"/>
      <c r="E1293" s="4"/>
      <c r="F1293" s="4"/>
      <c r="G1293" s="449">
        <f>SUM(G1294:G1343)</f>
        <v>0</v>
      </c>
      <c r="H1293" s="297">
        <f>SUM(H1294:H1343)</f>
        <v>-4.9615535563705606</v>
      </c>
      <c r="I1293" s="297">
        <f t="shared" ref="I1293:Q1293" si="228">SUM(I1294:I1343)</f>
        <v>-10.763821043365787</v>
      </c>
      <c r="J1293" s="297">
        <f t="shared" si="228"/>
        <v>-11.965307268005896</v>
      </c>
      <c r="K1293" s="297">
        <f t="shared" si="228"/>
        <v>-14.672127499175385</v>
      </c>
      <c r="L1293" s="297">
        <f t="shared" si="228"/>
        <v>-11.183767033353748</v>
      </c>
      <c r="M1293" s="297">
        <f t="shared" si="228"/>
        <v>0</v>
      </c>
      <c r="N1293" s="297">
        <f t="shared" si="228"/>
        <v>0</v>
      </c>
      <c r="O1293" s="297">
        <f t="shared" si="228"/>
        <v>0</v>
      </c>
      <c r="P1293" s="297">
        <f t="shared" si="228"/>
        <v>0</v>
      </c>
      <c r="Q1293" s="297">
        <f t="shared" si="228"/>
        <v>0</v>
      </c>
      <c r="R1293" s="22"/>
      <c r="S1293" s="91"/>
      <c r="T1293" s="91"/>
      <c r="U1293" s="91"/>
      <c r="V1293" s="91"/>
      <c r="W1293" s="91"/>
      <c r="X1293" s="91"/>
      <c r="Y1293" s="91"/>
      <c r="Z1293" s="91"/>
      <c r="AA1293" s="249"/>
    </row>
    <row r="1294" spans="1:27" ht="12.75" hidden="1" customHeight="1" outlineLevel="1">
      <c r="A1294" s="4"/>
      <c r="B1294" s="4"/>
      <c r="C1294" s="36"/>
      <c r="D1294" s="217" t="str">
        <f>Asset1</f>
        <v xml:space="preserve">Pipelines </v>
      </c>
      <c r="E1294" s="4"/>
      <c r="F1294" s="4"/>
      <c r="G1294" s="442">
        <f>-'RFM input'!P7</f>
        <v>0</v>
      </c>
      <c r="H1294" s="102">
        <f>H1504+H1556</f>
        <v>-2.1492856010028492</v>
      </c>
      <c r="I1294" s="102">
        <f t="shared" ref="I1294:Q1294" si="229">I1504+I1556</f>
        <v>-4.7169071246908167</v>
      </c>
      <c r="J1294" s="102">
        <f t="shared" si="229"/>
        <v>-4.9001052097250266</v>
      </c>
      <c r="K1294" s="102">
        <f t="shared" si="229"/>
        <v>-5.3285409475463066</v>
      </c>
      <c r="L1294" s="102">
        <f t="shared" si="229"/>
        <v>-5.842864535342903</v>
      </c>
      <c r="M1294" s="102">
        <f t="shared" si="229"/>
        <v>0</v>
      </c>
      <c r="N1294" s="102">
        <f t="shared" si="229"/>
        <v>0</v>
      </c>
      <c r="O1294" s="102">
        <f t="shared" si="229"/>
        <v>0</v>
      </c>
      <c r="P1294" s="102">
        <f t="shared" si="229"/>
        <v>0</v>
      </c>
      <c r="Q1294" s="102">
        <f t="shared" si="229"/>
        <v>0</v>
      </c>
      <c r="R1294" s="22"/>
      <c r="S1294" s="91"/>
      <c r="T1294" s="91"/>
      <c r="U1294" s="91"/>
      <c r="V1294" s="91"/>
      <c r="W1294" s="91"/>
      <c r="X1294" s="91"/>
      <c r="Y1294" s="91"/>
      <c r="Z1294" s="91"/>
      <c r="AA1294" s="249"/>
    </row>
    <row r="1295" spans="1:27" ht="12.75" hidden="1" customHeight="1" outlineLevel="1">
      <c r="A1295" s="4"/>
      <c r="B1295" s="4"/>
      <c r="C1295" s="36"/>
      <c r="D1295" s="217" t="str">
        <f>Asset2</f>
        <v xml:space="preserve">Compressors </v>
      </c>
      <c r="E1295" s="4"/>
      <c r="F1295" s="4"/>
      <c r="G1295" s="442">
        <f>-'RFM input'!P8</f>
        <v>0</v>
      </c>
      <c r="H1295" s="102">
        <f t="shared" ref="H1295:Q1295" si="230">H1505+H1557</f>
        <v>-1.0488894281111709</v>
      </c>
      <c r="I1295" s="102">
        <f t="shared" si="230"/>
        <v>-2.256612362557799</v>
      </c>
      <c r="J1295" s="102">
        <f t="shared" si="230"/>
        <v>-2.8602752901397919</v>
      </c>
      <c r="K1295" s="102">
        <f t="shared" si="230"/>
        <v>-3.1234512041203928</v>
      </c>
      <c r="L1295" s="102">
        <f t="shared" si="230"/>
        <v>-3.3890079864387594</v>
      </c>
      <c r="M1295" s="102">
        <f t="shared" si="230"/>
        <v>0</v>
      </c>
      <c r="N1295" s="102">
        <f t="shared" si="230"/>
        <v>0</v>
      </c>
      <c r="O1295" s="102">
        <f t="shared" si="230"/>
        <v>0</v>
      </c>
      <c r="P1295" s="102">
        <f t="shared" si="230"/>
        <v>0</v>
      </c>
      <c r="Q1295" s="102">
        <f t="shared" si="230"/>
        <v>0</v>
      </c>
      <c r="R1295" s="22"/>
      <c r="S1295" s="91"/>
      <c r="T1295" s="91"/>
      <c r="U1295" s="91"/>
      <c r="V1295" s="91"/>
      <c r="W1295" s="91"/>
      <c r="X1295" s="91"/>
      <c r="Y1295" s="91"/>
      <c r="Z1295" s="91"/>
      <c r="AA1295" s="249"/>
    </row>
    <row r="1296" spans="1:27" ht="12.75" hidden="1" customHeight="1" outlineLevel="1">
      <c r="A1296" s="4"/>
      <c r="B1296" s="4"/>
      <c r="C1296" s="36"/>
      <c r="D1296" s="217" t="str">
        <f>Asset3</f>
        <v>City Gates &amp; Field Regulators</v>
      </c>
      <c r="E1296" s="4"/>
      <c r="F1296" s="4"/>
      <c r="G1296" s="442">
        <f>-'RFM input'!P9</f>
        <v>0</v>
      </c>
      <c r="H1296" s="102">
        <f t="shared" ref="H1296:Q1296" si="231">H1506+H1558</f>
        <v>-0.39190760471529063</v>
      </c>
      <c r="I1296" s="102">
        <f t="shared" si="231"/>
        <v>-0.85150179180089736</v>
      </c>
      <c r="J1296" s="102">
        <f t="shared" si="231"/>
        <v>-1.0522913059689325</v>
      </c>
      <c r="K1296" s="102">
        <f t="shared" si="231"/>
        <v>-1.1823236235210053</v>
      </c>
      <c r="L1296" s="102">
        <f t="shared" si="231"/>
        <v>-1.2957990699997044</v>
      </c>
      <c r="M1296" s="102">
        <f t="shared" si="231"/>
        <v>0</v>
      </c>
      <c r="N1296" s="102">
        <f t="shared" si="231"/>
        <v>0</v>
      </c>
      <c r="O1296" s="102">
        <f t="shared" si="231"/>
        <v>0</v>
      </c>
      <c r="P1296" s="102">
        <f t="shared" si="231"/>
        <v>0</v>
      </c>
      <c r="Q1296" s="102">
        <f t="shared" si="231"/>
        <v>0</v>
      </c>
      <c r="R1296" s="22"/>
      <c r="S1296" s="91"/>
      <c r="T1296" s="91"/>
      <c r="U1296" s="91"/>
      <c r="V1296" s="91"/>
      <c r="W1296" s="91"/>
      <c r="X1296" s="91"/>
      <c r="Y1296" s="91"/>
      <c r="Z1296" s="91"/>
      <c r="AA1296" s="249"/>
    </row>
    <row r="1297" spans="1:27" ht="12.75" hidden="1" customHeight="1" outlineLevel="1">
      <c r="A1297" s="4"/>
      <c r="B1297" s="4"/>
      <c r="C1297" s="36"/>
      <c r="D1297" s="217" t="str">
        <f>Asset4</f>
        <v>Odourant Plants</v>
      </c>
      <c r="E1297" s="4"/>
      <c r="F1297" s="4"/>
      <c r="G1297" s="442">
        <f>-'RFM input'!P10</f>
        <v>0</v>
      </c>
      <c r="H1297" s="102">
        <f t="shared" ref="H1297:Q1297" si="232">H1507+H1559</f>
        <v>-3.2575142117721653E-3</v>
      </c>
      <c r="I1297" s="102">
        <f t="shared" si="232"/>
        <v>-6.9599412792152125E-3</v>
      </c>
      <c r="J1297" s="102">
        <f t="shared" si="232"/>
        <v>-7.506501686581589E-3</v>
      </c>
      <c r="K1297" s="102">
        <f t="shared" si="232"/>
        <v>-8.0760401510167716E-3</v>
      </c>
      <c r="L1297" s="102">
        <f t="shared" si="232"/>
        <v>-8.669363975119599E-3</v>
      </c>
      <c r="M1297" s="102">
        <f t="shared" si="232"/>
        <v>0</v>
      </c>
      <c r="N1297" s="102">
        <f t="shared" si="232"/>
        <v>0</v>
      </c>
      <c r="O1297" s="102">
        <f t="shared" si="232"/>
        <v>0</v>
      </c>
      <c r="P1297" s="102">
        <f t="shared" si="232"/>
        <v>0</v>
      </c>
      <c r="Q1297" s="102">
        <f t="shared" si="232"/>
        <v>0</v>
      </c>
      <c r="R1297" s="22"/>
      <c r="S1297" s="91"/>
      <c r="T1297" s="91"/>
      <c r="U1297" s="91"/>
      <c r="V1297" s="91"/>
      <c r="W1297" s="91"/>
      <c r="X1297" s="91"/>
      <c r="Y1297" s="91"/>
      <c r="Z1297" s="91"/>
      <c r="AA1297" s="249"/>
    </row>
    <row r="1298" spans="1:27" ht="12.75" hidden="1" customHeight="1" outlineLevel="1">
      <c r="A1298" s="4"/>
      <c r="B1298" s="4"/>
      <c r="C1298" s="36"/>
      <c r="D1298" s="217" t="str">
        <f>Asset5</f>
        <v>Gas Quality</v>
      </c>
      <c r="E1298" s="4"/>
      <c r="F1298" s="4"/>
      <c r="G1298" s="442">
        <f>-'RFM input'!P11</f>
        <v>0</v>
      </c>
      <c r="H1298" s="102">
        <f t="shared" ref="H1298:Q1298" si="233">H1508+H1560</f>
        <v>-1.269208500878432E-3</v>
      </c>
      <c r="I1298" s="102">
        <f t="shared" si="233"/>
        <v>-2.0527474832349474E-2</v>
      </c>
      <c r="J1298" s="102">
        <f t="shared" si="233"/>
        <v>-5.0466497620905312E-2</v>
      </c>
      <c r="K1298" s="102">
        <f t="shared" si="233"/>
        <v>-6.1739627347089959E-2</v>
      </c>
      <c r="L1298" s="102">
        <f t="shared" si="233"/>
        <v>-7.3838305921526681E-2</v>
      </c>
      <c r="M1298" s="102">
        <f t="shared" si="233"/>
        <v>0</v>
      </c>
      <c r="N1298" s="102">
        <f t="shared" si="233"/>
        <v>0</v>
      </c>
      <c r="O1298" s="102">
        <f t="shared" si="233"/>
        <v>0</v>
      </c>
      <c r="P1298" s="102">
        <f t="shared" si="233"/>
        <v>0</v>
      </c>
      <c r="Q1298" s="102">
        <f t="shared" si="233"/>
        <v>0</v>
      </c>
      <c r="R1298" s="22"/>
      <c r="S1298" s="91"/>
      <c r="T1298" s="91"/>
      <c r="U1298" s="91"/>
      <c r="V1298" s="91"/>
      <c r="W1298" s="91"/>
      <c r="X1298" s="91"/>
      <c r="Y1298" s="91"/>
      <c r="Z1298" s="91"/>
      <c r="AA1298" s="249"/>
    </row>
    <row r="1299" spans="1:27" ht="12.75" hidden="1" customHeight="1" outlineLevel="1">
      <c r="A1299" s="4"/>
      <c r="B1299" s="4"/>
      <c r="C1299" s="36"/>
      <c r="D1299" s="217" t="str">
        <f>Asset6</f>
        <v xml:space="preserve">Other </v>
      </c>
      <c r="E1299" s="4"/>
      <c r="F1299" s="4"/>
      <c r="G1299" s="442">
        <f>-'RFM input'!P12</f>
        <v>0</v>
      </c>
      <c r="H1299" s="102">
        <f t="shared" ref="H1299:Q1299" si="234">H1509+H1561</f>
        <v>-1.4299605672722766</v>
      </c>
      <c r="I1299" s="102">
        <f t="shared" si="234"/>
        <v>-3.039902736376602</v>
      </c>
      <c r="J1299" s="102">
        <f t="shared" si="234"/>
        <v>-3.3033262890357702</v>
      </c>
      <c r="K1299" s="102">
        <f t="shared" si="234"/>
        <v>-5.1807806651498858</v>
      </c>
      <c r="L1299" s="102">
        <f t="shared" si="234"/>
        <v>-0.7830796834985817</v>
      </c>
      <c r="M1299" s="102">
        <f t="shared" si="234"/>
        <v>0</v>
      </c>
      <c r="N1299" s="102">
        <f t="shared" si="234"/>
        <v>0</v>
      </c>
      <c r="O1299" s="102">
        <f t="shared" si="234"/>
        <v>0</v>
      </c>
      <c r="P1299" s="102">
        <f t="shared" si="234"/>
        <v>0</v>
      </c>
      <c r="Q1299" s="102">
        <f t="shared" si="234"/>
        <v>0</v>
      </c>
      <c r="R1299" s="22"/>
      <c r="S1299" s="91"/>
      <c r="T1299" s="91"/>
      <c r="U1299" s="91"/>
      <c r="V1299" s="91"/>
      <c r="W1299" s="91"/>
      <c r="X1299" s="91"/>
      <c r="Y1299" s="91"/>
      <c r="Z1299" s="91"/>
      <c r="AA1299" s="249"/>
    </row>
    <row r="1300" spans="1:27" ht="12.75" hidden="1" customHeight="1" outlineLevel="1">
      <c r="A1300" s="4"/>
      <c r="B1300" s="4"/>
      <c r="C1300" s="36"/>
      <c r="D1300" s="217" t="str">
        <f>Asset7</f>
        <v>General Building</v>
      </c>
      <c r="E1300" s="4"/>
      <c r="F1300" s="4"/>
      <c r="G1300" s="442">
        <f>-'RFM input'!P13</f>
        <v>0</v>
      </c>
      <c r="H1300" s="102">
        <f t="shared" ref="H1300:Q1300" si="235">H1510+H1562</f>
        <v>-1.534369868107921E-2</v>
      </c>
      <c r="I1300" s="102">
        <f t="shared" si="235"/>
        <v>-3.0088745730737276E-2</v>
      </c>
      <c r="J1300" s="102">
        <f t="shared" si="235"/>
        <v>4.6017713920913528E-2</v>
      </c>
      <c r="K1300" s="102">
        <f t="shared" si="235"/>
        <v>3.9127885735864398E-2</v>
      </c>
      <c r="L1300" s="102">
        <f t="shared" si="235"/>
        <v>3.149377082528515E-2</v>
      </c>
      <c r="M1300" s="102">
        <f t="shared" si="235"/>
        <v>0</v>
      </c>
      <c r="N1300" s="102">
        <f t="shared" si="235"/>
        <v>0</v>
      </c>
      <c r="O1300" s="102">
        <f t="shared" si="235"/>
        <v>0</v>
      </c>
      <c r="P1300" s="102">
        <f t="shared" si="235"/>
        <v>0</v>
      </c>
      <c r="Q1300" s="102">
        <f t="shared" si="235"/>
        <v>0</v>
      </c>
      <c r="R1300" s="22"/>
      <c r="S1300" s="91"/>
      <c r="T1300" s="91"/>
      <c r="U1300" s="91"/>
      <c r="V1300" s="91"/>
      <c r="W1300" s="91"/>
      <c r="X1300" s="91"/>
      <c r="Y1300" s="91"/>
      <c r="Z1300" s="91"/>
      <c r="AA1300" s="249"/>
    </row>
    <row r="1301" spans="1:27" ht="12.75" hidden="1" customHeight="1" outlineLevel="1">
      <c r="A1301" s="4"/>
      <c r="B1301" s="4"/>
      <c r="C1301" s="36"/>
      <c r="D1301" s="217" t="str">
        <f>Asset8</f>
        <v>General Land</v>
      </c>
      <c r="E1301" s="4"/>
      <c r="F1301" s="4"/>
      <c r="G1301" s="442">
        <f>-'RFM input'!P14</f>
        <v>0</v>
      </c>
      <c r="H1301" s="102">
        <f t="shared" ref="H1301:Q1301" si="236">H1511+H1563</f>
        <v>7.8360066124756197E-2</v>
      </c>
      <c r="I1301" s="102">
        <f t="shared" si="236"/>
        <v>0.1586791339026313</v>
      </c>
      <c r="J1301" s="102">
        <f t="shared" si="236"/>
        <v>0.16264611225019709</v>
      </c>
      <c r="K1301" s="102">
        <f t="shared" si="236"/>
        <v>0.17365672292444917</v>
      </c>
      <c r="L1301" s="102">
        <f t="shared" si="236"/>
        <v>0.17799814099756039</v>
      </c>
      <c r="M1301" s="102">
        <f t="shared" si="236"/>
        <v>0</v>
      </c>
      <c r="N1301" s="102">
        <f t="shared" si="236"/>
        <v>0</v>
      </c>
      <c r="O1301" s="102">
        <f t="shared" si="236"/>
        <v>0</v>
      </c>
      <c r="P1301" s="102">
        <f t="shared" si="236"/>
        <v>0</v>
      </c>
      <c r="Q1301" s="102">
        <f t="shared" si="236"/>
        <v>0</v>
      </c>
      <c r="R1301" s="22"/>
      <c r="S1301" s="91"/>
      <c r="T1301" s="91"/>
      <c r="U1301" s="91"/>
      <c r="V1301" s="91"/>
      <c r="W1301" s="91"/>
      <c r="X1301" s="91"/>
      <c r="Y1301" s="91"/>
      <c r="Z1301" s="91"/>
      <c r="AA1301" s="249"/>
    </row>
    <row r="1302" spans="1:27" ht="12.75" hidden="1" customHeight="1" outlineLevel="1">
      <c r="A1302" s="4"/>
      <c r="B1302" s="4"/>
      <c r="C1302" s="36"/>
      <c r="D1302" s="217">
        <f>Asset9</f>
        <v>0</v>
      </c>
      <c r="E1302" s="4"/>
      <c r="F1302" s="4"/>
      <c r="G1302" s="442">
        <f>-'RFM input'!P15</f>
        <v>0</v>
      </c>
      <c r="H1302" s="102">
        <f t="shared" ref="H1302:Q1302" si="237">H1512+H1564</f>
        <v>0</v>
      </c>
      <c r="I1302" s="102">
        <f t="shared" si="237"/>
        <v>0</v>
      </c>
      <c r="J1302" s="102">
        <f t="shared" si="237"/>
        <v>0</v>
      </c>
      <c r="K1302" s="102">
        <f t="shared" si="237"/>
        <v>0</v>
      </c>
      <c r="L1302" s="102">
        <f t="shared" si="237"/>
        <v>0</v>
      </c>
      <c r="M1302" s="102">
        <f t="shared" si="237"/>
        <v>0</v>
      </c>
      <c r="N1302" s="102">
        <f t="shared" si="237"/>
        <v>0</v>
      </c>
      <c r="O1302" s="102">
        <f t="shared" si="237"/>
        <v>0</v>
      </c>
      <c r="P1302" s="102">
        <f t="shared" si="237"/>
        <v>0</v>
      </c>
      <c r="Q1302" s="102">
        <f t="shared" si="237"/>
        <v>0</v>
      </c>
      <c r="R1302" s="22"/>
      <c r="S1302" s="91"/>
      <c r="T1302" s="91"/>
      <c r="U1302" s="91"/>
      <c r="V1302" s="91"/>
      <c r="W1302" s="91"/>
      <c r="X1302" s="91"/>
      <c r="Y1302" s="91"/>
      <c r="Z1302" s="91"/>
      <c r="AA1302" s="249"/>
    </row>
    <row r="1303" spans="1:27" ht="12.75" hidden="1" customHeight="1" outlineLevel="1">
      <c r="A1303" s="4"/>
      <c r="B1303" s="4"/>
      <c r="C1303" s="36"/>
      <c r="D1303" s="217">
        <f>Asset10</f>
        <v>0</v>
      </c>
      <c r="E1303" s="4"/>
      <c r="F1303" s="4"/>
      <c r="G1303" s="442">
        <f>-'RFM input'!P16</f>
        <v>0</v>
      </c>
      <c r="H1303" s="102">
        <f t="shared" ref="H1303:Q1303" si="238">H1513+H1565</f>
        <v>0</v>
      </c>
      <c r="I1303" s="102">
        <f t="shared" si="238"/>
        <v>0</v>
      </c>
      <c r="J1303" s="102">
        <f t="shared" si="238"/>
        <v>0</v>
      </c>
      <c r="K1303" s="102">
        <f t="shared" si="238"/>
        <v>0</v>
      </c>
      <c r="L1303" s="102">
        <f t="shared" si="238"/>
        <v>0</v>
      </c>
      <c r="M1303" s="102">
        <f t="shared" si="238"/>
        <v>0</v>
      </c>
      <c r="N1303" s="102">
        <f t="shared" si="238"/>
        <v>0</v>
      </c>
      <c r="O1303" s="102">
        <f t="shared" si="238"/>
        <v>0</v>
      </c>
      <c r="P1303" s="102">
        <f t="shared" si="238"/>
        <v>0</v>
      </c>
      <c r="Q1303" s="102">
        <f t="shared" si="238"/>
        <v>0</v>
      </c>
      <c r="R1303" s="22"/>
      <c r="S1303" s="91"/>
      <c r="T1303" s="91"/>
      <c r="U1303" s="91"/>
      <c r="V1303" s="91"/>
      <c r="W1303" s="91"/>
      <c r="X1303" s="91"/>
      <c r="Y1303" s="91"/>
      <c r="Z1303" s="91"/>
      <c r="AA1303" s="249"/>
    </row>
    <row r="1304" spans="1:27" ht="12.75" hidden="1" customHeight="1" outlineLevel="1">
      <c r="A1304" s="4"/>
      <c r="B1304" s="4"/>
      <c r="C1304" s="36"/>
      <c r="D1304" s="217">
        <f>Asset11</f>
        <v>0</v>
      </c>
      <c r="E1304" s="4"/>
      <c r="F1304" s="4"/>
      <c r="G1304" s="442">
        <f>-'RFM input'!P17</f>
        <v>0</v>
      </c>
      <c r="H1304" s="102">
        <f t="shared" ref="H1304:Q1304" si="239">H1514+H1566</f>
        <v>0</v>
      </c>
      <c r="I1304" s="102">
        <f t="shared" si="239"/>
        <v>0</v>
      </c>
      <c r="J1304" s="102">
        <f t="shared" si="239"/>
        <v>0</v>
      </c>
      <c r="K1304" s="102">
        <f t="shared" si="239"/>
        <v>0</v>
      </c>
      <c r="L1304" s="102">
        <f t="shared" si="239"/>
        <v>0</v>
      </c>
      <c r="M1304" s="102">
        <f t="shared" si="239"/>
        <v>0</v>
      </c>
      <c r="N1304" s="102">
        <f t="shared" si="239"/>
        <v>0</v>
      </c>
      <c r="O1304" s="102">
        <f t="shared" si="239"/>
        <v>0</v>
      </c>
      <c r="P1304" s="102">
        <f t="shared" si="239"/>
        <v>0</v>
      </c>
      <c r="Q1304" s="102">
        <f t="shared" si="239"/>
        <v>0</v>
      </c>
      <c r="R1304" s="22"/>
      <c r="S1304" s="91"/>
      <c r="T1304" s="91"/>
      <c r="U1304" s="91"/>
      <c r="V1304" s="91"/>
      <c r="W1304" s="91"/>
      <c r="X1304" s="91"/>
      <c r="Y1304" s="91"/>
      <c r="Z1304" s="91"/>
      <c r="AA1304" s="249"/>
    </row>
    <row r="1305" spans="1:27" ht="12.75" hidden="1" customHeight="1" outlineLevel="1">
      <c r="A1305" s="4"/>
      <c r="B1305" s="4"/>
      <c r="C1305" s="36"/>
      <c r="D1305" s="217">
        <f>Asset12</f>
        <v>0</v>
      </c>
      <c r="E1305" s="4"/>
      <c r="F1305" s="4"/>
      <c r="G1305" s="442">
        <f>-'RFM input'!P18</f>
        <v>0</v>
      </c>
      <c r="H1305" s="102">
        <f t="shared" ref="H1305:Q1305" si="240">H1515+H1567</f>
        <v>0</v>
      </c>
      <c r="I1305" s="102">
        <f t="shared" si="240"/>
        <v>0</v>
      </c>
      <c r="J1305" s="102">
        <f t="shared" si="240"/>
        <v>0</v>
      </c>
      <c r="K1305" s="102">
        <f t="shared" si="240"/>
        <v>0</v>
      </c>
      <c r="L1305" s="102">
        <f t="shared" si="240"/>
        <v>0</v>
      </c>
      <c r="M1305" s="102">
        <f t="shared" si="240"/>
        <v>0</v>
      </c>
      <c r="N1305" s="102">
        <f t="shared" si="240"/>
        <v>0</v>
      </c>
      <c r="O1305" s="102">
        <f t="shared" si="240"/>
        <v>0</v>
      </c>
      <c r="P1305" s="102">
        <f t="shared" si="240"/>
        <v>0</v>
      </c>
      <c r="Q1305" s="102">
        <f t="shared" si="240"/>
        <v>0</v>
      </c>
      <c r="R1305" s="22"/>
      <c r="S1305" s="91"/>
      <c r="T1305" s="91"/>
      <c r="U1305" s="91"/>
      <c r="V1305" s="91"/>
      <c r="W1305" s="91"/>
      <c r="X1305" s="91"/>
      <c r="Y1305" s="91"/>
      <c r="Z1305" s="91"/>
      <c r="AA1305" s="249"/>
    </row>
    <row r="1306" spans="1:27" ht="12.75" hidden="1" customHeight="1" outlineLevel="1">
      <c r="A1306" s="4"/>
      <c r="B1306" s="4"/>
      <c r="C1306" s="36"/>
      <c r="D1306" s="217">
        <f>Asset13</f>
        <v>0</v>
      </c>
      <c r="E1306" s="4"/>
      <c r="F1306" s="4"/>
      <c r="G1306" s="442">
        <f>-'RFM input'!P19</f>
        <v>0</v>
      </c>
      <c r="H1306" s="102">
        <f t="shared" ref="H1306:Q1306" si="241">H1516+H1568</f>
        <v>0</v>
      </c>
      <c r="I1306" s="102">
        <f t="shared" si="241"/>
        <v>0</v>
      </c>
      <c r="J1306" s="102">
        <f t="shared" si="241"/>
        <v>0</v>
      </c>
      <c r="K1306" s="102">
        <f t="shared" si="241"/>
        <v>0</v>
      </c>
      <c r="L1306" s="102">
        <f t="shared" si="241"/>
        <v>0</v>
      </c>
      <c r="M1306" s="102">
        <f t="shared" si="241"/>
        <v>0</v>
      </c>
      <c r="N1306" s="102">
        <f t="shared" si="241"/>
        <v>0</v>
      </c>
      <c r="O1306" s="102">
        <f t="shared" si="241"/>
        <v>0</v>
      </c>
      <c r="P1306" s="102">
        <f t="shared" si="241"/>
        <v>0</v>
      </c>
      <c r="Q1306" s="102">
        <f t="shared" si="241"/>
        <v>0</v>
      </c>
      <c r="R1306" s="22"/>
      <c r="S1306" s="91"/>
      <c r="T1306" s="91"/>
      <c r="U1306" s="91"/>
      <c r="V1306" s="91"/>
      <c r="W1306" s="91"/>
      <c r="X1306" s="91"/>
      <c r="Y1306" s="91"/>
      <c r="Z1306" s="91"/>
      <c r="AA1306" s="249"/>
    </row>
    <row r="1307" spans="1:27" ht="12.75" hidden="1" customHeight="1" outlineLevel="1">
      <c r="A1307" s="4"/>
      <c r="B1307" s="4"/>
      <c r="C1307" s="36"/>
      <c r="D1307" s="217">
        <f>Asset14</f>
        <v>0</v>
      </c>
      <c r="E1307" s="4"/>
      <c r="F1307" s="4"/>
      <c r="G1307" s="442">
        <f>-'RFM input'!P20</f>
        <v>0</v>
      </c>
      <c r="H1307" s="102">
        <f t="shared" ref="H1307:Q1307" si="242">H1517+H1569</f>
        <v>0</v>
      </c>
      <c r="I1307" s="102">
        <f t="shared" si="242"/>
        <v>0</v>
      </c>
      <c r="J1307" s="102">
        <f t="shared" si="242"/>
        <v>0</v>
      </c>
      <c r="K1307" s="102">
        <f t="shared" si="242"/>
        <v>0</v>
      </c>
      <c r="L1307" s="102">
        <f t="shared" si="242"/>
        <v>0</v>
      </c>
      <c r="M1307" s="102">
        <f t="shared" si="242"/>
        <v>0</v>
      </c>
      <c r="N1307" s="102">
        <f t="shared" si="242"/>
        <v>0</v>
      </c>
      <c r="O1307" s="102">
        <f t="shared" si="242"/>
        <v>0</v>
      </c>
      <c r="P1307" s="102">
        <f t="shared" si="242"/>
        <v>0</v>
      </c>
      <c r="Q1307" s="102">
        <f t="shared" si="242"/>
        <v>0</v>
      </c>
      <c r="R1307" s="22"/>
      <c r="S1307" s="91"/>
      <c r="T1307" s="91"/>
      <c r="U1307" s="91"/>
      <c r="V1307" s="91"/>
      <c r="W1307" s="91"/>
      <c r="X1307" s="91"/>
      <c r="Y1307" s="91"/>
      <c r="Z1307" s="91"/>
      <c r="AA1307" s="249"/>
    </row>
    <row r="1308" spans="1:27" ht="12.75" hidden="1" customHeight="1" outlineLevel="1">
      <c r="A1308" s="4"/>
      <c r="B1308" s="4"/>
      <c r="C1308" s="36"/>
      <c r="D1308" s="217">
        <f>Asset15</f>
        <v>0</v>
      </c>
      <c r="E1308" s="4"/>
      <c r="F1308" s="4"/>
      <c r="G1308" s="442">
        <f>-'RFM input'!P21</f>
        <v>0</v>
      </c>
      <c r="H1308" s="102">
        <f t="shared" ref="H1308:Q1308" si="243">H1518+H1570</f>
        <v>0</v>
      </c>
      <c r="I1308" s="102">
        <f t="shared" si="243"/>
        <v>0</v>
      </c>
      <c r="J1308" s="102">
        <f t="shared" si="243"/>
        <v>0</v>
      </c>
      <c r="K1308" s="102">
        <f t="shared" si="243"/>
        <v>0</v>
      </c>
      <c r="L1308" s="102">
        <f t="shared" si="243"/>
        <v>0</v>
      </c>
      <c r="M1308" s="102">
        <f t="shared" si="243"/>
        <v>0</v>
      </c>
      <c r="N1308" s="102">
        <f t="shared" si="243"/>
        <v>0</v>
      </c>
      <c r="O1308" s="102">
        <f t="shared" si="243"/>
        <v>0</v>
      </c>
      <c r="P1308" s="102">
        <f t="shared" si="243"/>
        <v>0</v>
      </c>
      <c r="Q1308" s="102">
        <f t="shared" si="243"/>
        <v>0</v>
      </c>
      <c r="R1308" s="22"/>
      <c r="S1308" s="91"/>
      <c r="T1308" s="91"/>
      <c r="U1308" s="91"/>
      <c r="V1308" s="91"/>
      <c r="W1308" s="91"/>
      <c r="X1308" s="91"/>
      <c r="Y1308" s="91"/>
      <c r="Z1308" s="91"/>
      <c r="AA1308" s="249"/>
    </row>
    <row r="1309" spans="1:27" ht="12.75" hidden="1" customHeight="1" outlineLevel="1">
      <c r="A1309" s="4"/>
      <c r="B1309" s="4"/>
      <c r="C1309" s="36"/>
      <c r="D1309" s="217">
        <f>Asset16</f>
        <v>0</v>
      </c>
      <c r="E1309" s="4"/>
      <c r="F1309" s="4"/>
      <c r="G1309" s="442">
        <f>-'RFM input'!P22</f>
        <v>0</v>
      </c>
      <c r="H1309" s="102">
        <f t="shared" ref="H1309:Q1309" si="244">H1519+H1571</f>
        <v>0</v>
      </c>
      <c r="I1309" s="102">
        <f t="shared" si="244"/>
        <v>0</v>
      </c>
      <c r="J1309" s="102">
        <f t="shared" si="244"/>
        <v>0</v>
      </c>
      <c r="K1309" s="102">
        <f t="shared" si="244"/>
        <v>0</v>
      </c>
      <c r="L1309" s="102">
        <f t="shared" si="244"/>
        <v>0</v>
      </c>
      <c r="M1309" s="102">
        <f t="shared" si="244"/>
        <v>0</v>
      </c>
      <c r="N1309" s="102">
        <f t="shared" si="244"/>
        <v>0</v>
      </c>
      <c r="O1309" s="102">
        <f t="shared" si="244"/>
        <v>0</v>
      </c>
      <c r="P1309" s="102">
        <f t="shared" si="244"/>
        <v>0</v>
      </c>
      <c r="Q1309" s="102">
        <f t="shared" si="244"/>
        <v>0</v>
      </c>
      <c r="R1309" s="22"/>
      <c r="S1309" s="91"/>
      <c r="T1309" s="91"/>
      <c r="U1309" s="91"/>
      <c r="V1309" s="91"/>
      <c r="W1309" s="91"/>
      <c r="X1309" s="91"/>
      <c r="Y1309" s="91"/>
      <c r="Z1309" s="91"/>
      <c r="AA1309" s="249"/>
    </row>
    <row r="1310" spans="1:27" ht="12.75" hidden="1" customHeight="1" outlineLevel="1">
      <c r="A1310" s="4"/>
      <c r="B1310" s="4"/>
      <c r="C1310" s="36"/>
      <c r="D1310" s="217">
        <f>Asset17</f>
        <v>0</v>
      </c>
      <c r="E1310" s="4"/>
      <c r="F1310" s="4"/>
      <c r="G1310" s="442">
        <f>-'RFM input'!P23</f>
        <v>0</v>
      </c>
      <c r="H1310" s="102">
        <f t="shared" ref="H1310:Q1310" si="245">H1520+H1572</f>
        <v>0</v>
      </c>
      <c r="I1310" s="102">
        <f t="shared" si="245"/>
        <v>0</v>
      </c>
      <c r="J1310" s="102">
        <f t="shared" si="245"/>
        <v>0</v>
      </c>
      <c r="K1310" s="102">
        <f t="shared" si="245"/>
        <v>0</v>
      </c>
      <c r="L1310" s="102">
        <f t="shared" si="245"/>
        <v>0</v>
      </c>
      <c r="M1310" s="102">
        <f t="shared" si="245"/>
        <v>0</v>
      </c>
      <c r="N1310" s="102">
        <f t="shared" si="245"/>
        <v>0</v>
      </c>
      <c r="O1310" s="102">
        <f t="shared" si="245"/>
        <v>0</v>
      </c>
      <c r="P1310" s="102">
        <f t="shared" si="245"/>
        <v>0</v>
      </c>
      <c r="Q1310" s="102">
        <f t="shared" si="245"/>
        <v>0</v>
      </c>
      <c r="R1310" s="22"/>
      <c r="S1310" s="91"/>
      <c r="T1310" s="91"/>
      <c r="U1310" s="91"/>
      <c r="V1310" s="91"/>
      <c r="W1310" s="91"/>
      <c r="X1310" s="91"/>
      <c r="Y1310" s="91"/>
      <c r="Z1310" s="91"/>
      <c r="AA1310" s="249"/>
    </row>
    <row r="1311" spans="1:27" ht="12.75" hidden="1" customHeight="1" outlineLevel="1">
      <c r="A1311" s="4"/>
      <c r="B1311" s="4"/>
      <c r="C1311" s="36"/>
      <c r="D1311" s="217">
        <f>Asset18</f>
        <v>0</v>
      </c>
      <c r="E1311" s="4"/>
      <c r="F1311" s="4"/>
      <c r="G1311" s="442">
        <f>-'RFM input'!P24</f>
        <v>0</v>
      </c>
      <c r="H1311" s="102">
        <f t="shared" ref="H1311:Q1311" si="246">H1521+H1573</f>
        <v>0</v>
      </c>
      <c r="I1311" s="102">
        <f t="shared" si="246"/>
        <v>0</v>
      </c>
      <c r="J1311" s="102">
        <f t="shared" si="246"/>
        <v>0</v>
      </c>
      <c r="K1311" s="102">
        <f t="shared" si="246"/>
        <v>0</v>
      </c>
      <c r="L1311" s="102">
        <f t="shared" si="246"/>
        <v>0</v>
      </c>
      <c r="M1311" s="102">
        <f t="shared" si="246"/>
        <v>0</v>
      </c>
      <c r="N1311" s="102">
        <f t="shared" si="246"/>
        <v>0</v>
      </c>
      <c r="O1311" s="102">
        <f t="shared" si="246"/>
        <v>0</v>
      </c>
      <c r="P1311" s="102">
        <f t="shared" si="246"/>
        <v>0</v>
      </c>
      <c r="Q1311" s="102">
        <f t="shared" si="246"/>
        <v>0</v>
      </c>
      <c r="R1311" s="22"/>
      <c r="S1311" s="91"/>
      <c r="T1311" s="91"/>
      <c r="U1311" s="91"/>
      <c r="V1311" s="91"/>
      <c r="W1311" s="91"/>
      <c r="X1311" s="91"/>
      <c r="Y1311" s="91"/>
      <c r="Z1311" s="91"/>
      <c r="AA1311" s="249"/>
    </row>
    <row r="1312" spans="1:27" ht="12.75" hidden="1" customHeight="1" outlineLevel="1">
      <c r="A1312" s="4"/>
      <c r="B1312" s="4"/>
      <c r="C1312" s="36"/>
      <c r="D1312" s="217">
        <f>Asset19</f>
        <v>0</v>
      </c>
      <c r="E1312" s="4"/>
      <c r="F1312" s="4"/>
      <c r="G1312" s="442">
        <f>-'RFM input'!P25</f>
        <v>0</v>
      </c>
      <c r="H1312" s="102">
        <f t="shared" ref="H1312:Q1312" si="247">H1522+H1574</f>
        <v>0</v>
      </c>
      <c r="I1312" s="102">
        <f t="shared" si="247"/>
        <v>0</v>
      </c>
      <c r="J1312" s="102">
        <f t="shared" si="247"/>
        <v>0</v>
      </c>
      <c r="K1312" s="102">
        <f t="shared" si="247"/>
        <v>0</v>
      </c>
      <c r="L1312" s="102">
        <f t="shared" si="247"/>
        <v>0</v>
      </c>
      <c r="M1312" s="102">
        <f t="shared" si="247"/>
        <v>0</v>
      </c>
      <c r="N1312" s="102">
        <f t="shared" si="247"/>
        <v>0</v>
      </c>
      <c r="O1312" s="102">
        <f t="shared" si="247"/>
        <v>0</v>
      </c>
      <c r="P1312" s="102">
        <f t="shared" si="247"/>
        <v>0</v>
      </c>
      <c r="Q1312" s="102">
        <f t="shared" si="247"/>
        <v>0</v>
      </c>
      <c r="R1312" s="22"/>
      <c r="S1312" s="91"/>
      <c r="T1312" s="91"/>
      <c r="U1312" s="91"/>
      <c r="V1312" s="91"/>
      <c r="W1312" s="91"/>
      <c r="X1312" s="91"/>
      <c r="Y1312" s="91"/>
      <c r="Z1312" s="91"/>
      <c r="AA1312" s="249"/>
    </row>
    <row r="1313" spans="1:27" ht="12.75" hidden="1" customHeight="1" outlineLevel="1">
      <c r="A1313" s="4"/>
      <c r="B1313" s="4"/>
      <c r="C1313" s="36"/>
      <c r="D1313" s="217">
        <f>Asset20</f>
        <v>0</v>
      </c>
      <c r="E1313" s="4"/>
      <c r="F1313" s="4"/>
      <c r="G1313" s="442">
        <f>-'RFM input'!P26</f>
        <v>0</v>
      </c>
      <c r="H1313" s="102">
        <f t="shared" ref="H1313:Q1313" si="248">H1523+H1575</f>
        <v>0</v>
      </c>
      <c r="I1313" s="102">
        <f t="shared" si="248"/>
        <v>0</v>
      </c>
      <c r="J1313" s="102">
        <f t="shared" si="248"/>
        <v>0</v>
      </c>
      <c r="K1313" s="102">
        <f t="shared" si="248"/>
        <v>0</v>
      </c>
      <c r="L1313" s="102">
        <f t="shared" si="248"/>
        <v>0</v>
      </c>
      <c r="M1313" s="102">
        <f t="shared" si="248"/>
        <v>0</v>
      </c>
      <c r="N1313" s="102">
        <f t="shared" si="248"/>
        <v>0</v>
      </c>
      <c r="O1313" s="102">
        <f t="shared" si="248"/>
        <v>0</v>
      </c>
      <c r="P1313" s="102">
        <f t="shared" si="248"/>
        <v>0</v>
      </c>
      <c r="Q1313" s="102">
        <f t="shared" si="248"/>
        <v>0</v>
      </c>
      <c r="R1313" s="22"/>
      <c r="S1313" s="91"/>
      <c r="T1313" s="91"/>
      <c r="U1313" s="91"/>
      <c r="V1313" s="91"/>
      <c r="W1313" s="91"/>
      <c r="X1313" s="91"/>
      <c r="Y1313" s="91"/>
      <c r="Z1313" s="91"/>
      <c r="AA1313" s="249"/>
    </row>
    <row r="1314" spans="1:27" ht="12.75" hidden="1" customHeight="1" outlineLevel="1">
      <c r="A1314" s="4"/>
      <c r="B1314" s="4"/>
      <c r="C1314" s="36"/>
      <c r="D1314" s="217">
        <f>Asset21</f>
        <v>0</v>
      </c>
      <c r="E1314" s="4"/>
      <c r="F1314" s="4"/>
      <c r="G1314" s="442">
        <f>-'RFM input'!P27</f>
        <v>0</v>
      </c>
      <c r="H1314" s="102">
        <f>H1524+H1576</f>
        <v>0</v>
      </c>
      <c r="I1314" s="102">
        <f t="shared" ref="I1314:Q1314" si="249">I1524+I1576</f>
        <v>0</v>
      </c>
      <c r="J1314" s="102">
        <f t="shared" si="249"/>
        <v>0</v>
      </c>
      <c r="K1314" s="102">
        <f t="shared" si="249"/>
        <v>0</v>
      </c>
      <c r="L1314" s="102">
        <f t="shared" si="249"/>
        <v>0</v>
      </c>
      <c r="M1314" s="102">
        <f t="shared" si="249"/>
        <v>0</v>
      </c>
      <c r="N1314" s="102">
        <f t="shared" si="249"/>
        <v>0</v>
      </c>
      <c r="O1314" s="102">
        <f t="shared" si="249"/>
        <v>0</v>
      </c>
      <c r="P1314" s="102">
        <f t="shared" si="249"/>
        <v>0</v>
      </c>
      <c r="Q1314" s="102">
        <f t="shared" si="249"/>
        <v>0</v>
      </c>
      <c r="R1314" s="22"/>
      <c r="S1314" s="91"/>
      <c r="T1314" s="91"/>
      <c r="U1314" s="91"/>
      <c r="V1314" s="91"/>
      <c r="W1314" s="91"/>
      <c r="X1314" s="91"/>
      <c r="Y1314" s="91"/>
      <c r="Z1314" s="91"/>
      <c r="AA1314" s="249"/>
    </row>
    <row r="1315" spans="1:27" ht="12.75" hidden="1" customHeight="1" outlineLevel="1">
      <c r="A1315" s="4"/>
      <c r="B1315" s="4"/>
      <c r="C1315" s="36"/>
      <c r="D1315" s="217">
        <f>Asset22</f>
        <v>0</v>
      </c>
      <c r="E1315" s="4"/>
      <c r="F1315" s="4"/>
      <c r="G1315" s="442">
        <f>-'RFM input'!P28</f>
        <v>0</v>
      </c>
      <c r="H1315" s="102">
        <f t="shared" ref="H1315:Q1315" si="250">H1525+H1577</f>
        <v>0</v>
      </c>
      <c r="I1315" s="102">
        <f t="shared" si="250"/>
        <v>0</v>
      </c>
      <c r="J1315" s="102">
        <f t="shared" si="250"/>
        <v>0</v>
      </c>
      <c r="K1315" s="102">
        <f t="shared" si="250"/>
        <v>0</v>
      </c>
      <c r="L1315" s="102">
        <f t="shared" si="250"/>
        <v>0</v>
      </c>
      <c r="M1315" s="102">
        <f t="shared" si="250"/>
        <v>0</v>
      </c>
      <c r="N1315" s="102">
        <f t="shared" si="250"/>
        <v>0</v>
      </c>
      <c r="O1315" s="102">
        <f t="shared" si="250"/>
        <v>0</v>
      </c>
      <c r="P1315" s="102">
        <f t="shared" si="250"/>
        <v>0</v>
      </c>
      <c r="Q1315" s="102">
        <f t="shared" si="250"/>
        <v>0</v>
      </c>
      <c r="R1315" s="22"/>
      <c r="S1315" s="91"/>
      <c r="T1315" s="91"/>
      <c r="U1315" s="91"/>
      <c r="V1315" s="91"/>
      <c r="W1315" s="91"/>
      <c r="X1315" s="91"/>
      <c r="Y1315" s="91"/>
      <c r="Z1315" s="91"/>
      <c r="AA1315" s="249"/>
    </row>
    <row r="1316" spans="1:27" ht="12.75" hidden="1" customHeight="1" outlineLevel="1">
      <c r="A1316" s="4"/>
      <c r="B1316" s="4"/>
      <c r="C1316" s="36"/>
      <c r="D1316" s="217">
        <f>Asset23</f>
        <v>0</v>
      </c>
      <c r="E1316" s="4"/>
      <c r="F1316" s="4"/>
      <c r="G1316" s="442">
        <f>-'RFM input'!P29</f>
        <v>0</v>
      </c>
      <c r="H1316" s="102">
        <f t="shared" ref="H1316:Q1316" si="251">H1526+H1578</f>
        <v>0</v>
      </c>
      <c r="I1316" s="102">
        <f t="shared" si="251"/>
        <v>0</v>
      </c>
      <c r="J1316" s="102">
        <f t="shared" si="251"/>
        <v>0</v>
      </c>
      <c r="K1316" s="102">
        <f t="shared" si="251"/>
        <v>0</v>
      </c>
      <c r="L1316" s="102">
        <f t="shared" si="251"/>
        <v>0</v>
      </c>
      <c r="M1316" s="102">
        <f t="shared" si="251"/>
        <v>0</v>
      </c>
      <c r="N1316" s="102">
        <f t="shared" si="251"/>
        <v>0</v>
      </c>
      <c r="O1316" s="102">
        <f t="shared" si="251"/>
        <v>0</v>
      </c>
      <c r="P1316" s="102">
        <f t="shared" si="251"/>
        <v>0</v>
      </c>
      <c r="Q1316" s="102">
        <f t="shared" si="251"/>
        <v>0</v>
      </c>
      <c r="R1316" s="22"/>
      <c r="S1316" s="91"/>
      <c r="T1316" s="91"/>
      <c r="U1316" s="91"/>
      <c r="V1316" s="91"/>
      <c r="W1316" s="91"/>
      <c r="X1316" s="91"/>
      <c r="Y1316" s="91"/>
      <c r="Z1316" s="91"/>
      <c r="AA1316" s="249"/>
    </row>
    <row r="1317" spans="1:27" ht="12.75" hidden="1" customHeight="1" outlineLevel="1">
      <c r="A1317" s="4"/>
      <c r="B1317" s="4"/>
      <c r="C1317" s="36"/>
      <c r="D1317" s="217">
        <f>Asset24</f>
        <v>0</v>
      </c>
      <c r="E1317" s="4"/>
      <c r="F1317" s="4"/>
      <c r="G1317" s="442">
        <f>-'RFM input'!P30</f>
        <v>0</v>
      </c>
      <c r="H1317" s="102">
        <f t="shared" ref="H1317:Q1317" si="252">H1527+H1579</f>
        <v>0</v>
      </c>
      <c r="I1317" s="102">
        <f t="shared" si="252"/>
        <v>0</v>
      </c>
      <c r="J1317" s="102">
        <f t="shared" si="252"/>
        <v>0</v>
      </c>
      <c r="K1317" s="102">
        <f t="shared" si="252"/>
        <v>0</v>
      </c>
      <c r="L1317" s="102">
        <f t="shared" si="252"/>
        <v>0</v>
      </c>
      <c r="M1317" s="102">
        <f t="shared" si="252"/>
        <v>0</v>
      </c>
      <c r="N1317" s="102">
        <f t="shared" si="252"/>
        <v>0</v>
      </c>
      <c r="O1317" s="102">
        <f t="shared" si="252"/>
        <v>0</v>
      </c>
      <c r="P1317" s="102">
        <f t="shared" si="252"/>
        <v>0</v>
      </c>
      <c r="Q1317" s="102">
        <f t="shared" si="252"/>
        <v>0</v>
      </c>
      <c r="R1317" s="22"/>
      <c r="S1317" s="91"/>
      <c r="T1317" s="91"/>
      <c r="U1317" s="91"/>
      <c r="V1317" s="91"/>
      <c r="W1317" s="91"/>
      <c r="X1317" s="91"/>
      <c r="Y1317" s="91"/>
      <c r="Z1317" s="91"/>
      <c r="AA1317" s="249"/>
    </row>
    <row r="1318" spans="1:27" ht="12.75" hidden="1" customHeight="1" outlineLevel="1">
      <c r="A1318" s="4"/>
      <c r="B1318" s="4"/>
      <c r="C1318" s="36"/>
      <c r="D1318" s="217">
        <f>Asset25</f>
        <v>0</v>
      </c>
      <c r="E1318" s="4"/>
      <c r="F1318" s="4"/>
      <c r="G1318" s="442">
        <f>-'RFM input'!P31</f>
        <v>0</v>
      </c>
      <c r="H1318" s="102">
        <f t="shared" ref="H1318:Q1318" si="253">H1528+H1580</f>
        <v>0</v>
      </c>
      <c r="I1318" s="102">
        <f t="shared" si="253"/>
        <v>0</v>
      </c>
      <c r="J1318" s="102">
        <f t="shared" si="253"/>
        <v>0</v>
      </c>
      <c r="K1318" s="102">
        <f t="shared" si="253"/>
        <v>0</v>
      </c>
      <c r="L1318" s="102">
        <f t="shared" si="253"/>
        <v>0</v>
      </c>
      <c r="M1318" s="102">
        <f t="shared" si="253"/>
        <v>0</v>
      </c>
      <c r="N1318" s="102">
        <f t="shared" si="253"/>
        <v>0</v>
      </c>
      <c r="O1318" s="102">
        <f t="shared" si="253"/>
        <v>0</v>
      </c>
      <c r="P1318" s="102">
        <f t="shared" si="253"/>
        <v>0</v>
      </c>
      <c r="Q1318" s="102">
        <f t="shared" si="253"/>
        <v>0</v>
      </c>
      <c r="R1318" s="22"/>
      <c r="S1318" s="91"/>
      <c r="T1318" s="91"/>
      <c r="U1318" s="91"/>
      <c r="V1318" s="91"/>
      <c r="W1318" s="91"/>
      <c r="X1318" s="91"/>
      <c r="Y1318" s="91"/>
      <c r="Z1318" s="91"/>
      <c r="AA1318" s="249"/>
    </row>
    <row r="1319" spans="1:27" ht="12.75" hidden="1" customHeight="1" outlineLevel="1">
      <c r="A1319" s="4"/>
      <c r="B1319" s="4"/>
      <c r="C1319" s="36"/>
      <c r="D1319" s="217">
        <f>Asset26</f>
        <v>0</v>
      </c>
      <c r="E1319" s="4"/>
      <c r="F1319" s="4"/>
      <c r="G1319" s="442">
        <f>-'RFM input'!P32</f>
        <v>0</v>
      </c>
      <c r="H1319" s="102">
        <f t="shared" ref="H1319:Q1319" si="254">H1529+H1581</f>
        <v>0</v>
      </c>
      <c r="I1319" s="102">
        <f t="shared" si="254"/>
        <v>0</v>
      </c>
      <c r="J1319" s="102">
        <f t="shared" si="254"/>
        <v>0</v>
      </c>
      <c r="K1319" s="102">
        <f t="shared" si="254"/>
        <v>0</v>
      </c>
      <c r="L1319" s="102">
        <f t="shared" si="254"/>
        <v>0</v>
      </c>
      <c r="M1319" s="102">
        <f t="shared" si="254"/>
        <v>0</v>
      </c>
      <c r="N1319" s="102">
        <f t="shared" si="254"/>
        <v>0</v>
      </c>
      <c r="O1319" s="102">
        <f t="shared" si="254"/>
        <v>0</v>
      </c>
      <c r="P1319" s="102">
        <f t="shared" si="254"/>
        <v>0</v>
      </c>
      <c r="Q1319" s="102">
        <f t="shared" si="254"/>
        <v>0</v>
      </c>
      <c r="R1319" s="22"/>
      <c r="S1319" s="91"/>
      <c r="T1319" s="91"/>
      <c r="U1319" s="91"/>
      <c r="V1319" s="91"/>
      <c r="W1319" s="91"/>
      <c r="X1319" s="91"/>
      <c r="Y1319" s="91"/>
      <c r="Z1319" s="91"/>
      <c r="AA1319" s="249"/>
    </row>
    <row r="1320" spans="1:27" ht="12.75" hidden="1" customHeight="1" outlineLevel="1">
      <c r="A1320" s="4"/>
      <c r="B1320" s="4"/>
      <c r="C1320" s="36"/>
      <c r="D1320" s="217">
        <f>Asset27</f>
        <v>0</v>
      </c>
      <c r="E1320" s="4"/>
      <c r="F1320" s="4"/>
      <c r="G1320" s="442">
        <f>-'RFM input'!P33</f>
        <v>0</v>
      </c>
      <c r="H1320" s="102">
        <f t="shared" ref="H1320:Q1320" si="255">H1530+H1582</f>
        <v>0</v>
      </c>
      <c r="I1320" s="102">
        <f t="shared" si="255"/>
        <v>0</v>
      </c>
      <c r="J1320" s="102">
        <f t="shared" si="255"/>
        <v>0</v>
      </c>
      <c r="K1320" s="102">
        <f t="shared" si="255"/>
        <v>0</v>
      </c>
      <c r="L1320" s="102">
        <f t="shared" si="255"/>
        <v>0</v>
      </c>
      <c r="M1320" s="102">
        <f t="shared" si="255"/>
        <v>0</v>
      </c>
      <c r="N1320" s="102">
        <f t="shared" si="255"/>
        <v>0</v>
      </c>
      <c r="O1320" s="102">
        <f t="shared" si="255"/>
        <v>0</v>
      </c>
      <c r="P1320" s="102">
        <f t="shared" si="255"/>
        <v>0</v>
      </c>
      <c r="Q1320" s="102">
        <f t="shared" si="255"/>
        <v>0</v>
      </c>
      <c r="R1320" s="22"/>
      <c r="S1320" s="91"/>
      <c r="T1320" s="91"/>
      <c r="U1320" s="91"/>
      <c r="V1320" s="91"/>
      <c r="W1320" s="91"/>
      <c r="X1320" s="91"/>
      <c r="Y1320" s="91"/>
      <c r="Z1320" s="91"/>
      <c r="AA1320" s="249"/>
    </row>
    <row r="1321" spans="1:27" ht="12.75" hidden="1" customHeight="1" outlineLevel="1">
      <c r="A1321" s="4"/>
      <c r="B1321" s="4"/>
      <c r="C1321" s="36"/>
      <c r="D1321" s="217">
        <f>Asset28</f>
        <v>0</v>
      </c>
      <c r="E1321" s="4"/>
      <c r="F1321" s="4"/>
      <c r="G1321" s="442">
        <f>-'RFM input'!P34</f>
        <v>0</v>
      </c>
      <c r="H1321" s="102">
        <f t="shared" ref="H1321:Q1321" si="256">H1531+H1583</f>
        <v>0</v>
      </c>
      <c r="I1321" s="102">
        <f t="shared" si="256"/>
        <v>0</v>
      </c>
      <c r="J1321" s="102">
        <f t="shared" si="256"/>
        <v>0</v>
      </c>
      <c r="K1321" s="102">
        <f t="shared" si="256"/>
        <v>0</v>
      </c>
      <c r="L1321" s="102">
        <f t="shared" si="256"/>
        <v>0</v>
      </c>
      <c r="M1321" s="102">
        <f t="shared" si="256"/>
        <v>0</v>
      </c>
      <c r="N1321" s="102">
        <f t="shared" si="256"/>
        <v>0</v>
      </c>
      <c r="O1321" s="102">
        <f t="shared" si="256"/>
        <v>0</v>
      </c>
      <c r="P1321" s="102">
        <f t="shared" si="256"/>
        <v>0</v>
      </c>
      <c r="Q1321" s="102">
        <f t="shared" si="256"/>
        <v>0</v>
      </c>
      <c r="R1321" s="22"/>
      <c r="S1321" s="91"/>
      <c r="T1321" s="91"/>
      <c r="U1321" s="91"/>
      <c r="V1321" s="91"/>
      <c r="W1321" s="91"/>
      <c r="X1321" s="91"/>
      <c r="Y1321" s="91"/>
      <c r="Z1321" s="91"/>
      <c r="AA1321" s="249"/>
    </row>
    <row r="1322" spans="1:27" ht="12.75" hidden="1" customHeight="1" outlineLevel="1">
      <c r="A1322" s="4"/>
      <c r="B1322" s="4"/>
      <c r="C1322" s="36"/>
      <c r="D1322" s="217">
        <f>Asset29</f>
        <v>0</v>
      </c>
      <c r="E1322" s="4"/>
      <c r="F1322" s="4"/>
      <c r="G1322" s="442">
        <f>-'RFM input'!P35</f>
        <v>0</v>
      </c>
      <c r="H1322" s="102">
        <f t="shared" ref="H1322:Q1322" si="257">H1532+H1584</f>
        <v>0</v>
      </c>
      <c r="I1322" s="102">
        <f t="shared" si="257"/>
        <v>0</v>
      </c>
      <c r="J1322" s="102">
        <f t="shared" si="257"/>
        <v>0</v>
      </c>
      <c r="K1322" s="102">
        <f t="shared" si="257"/>
        <v>0</v>
      </c>
      <c r="L1322" s="102">
        <f t="shared" si="257"/>
        <v>0</v>
      </c>
      <c r="M1322" s="102">
        <f t="shared" si="257"/>
        <v>0</v>
      </c>
      <c r="N1322" s="102">
        <f t="shared" si="257"/>
        <v>0</v>
      </c>
      <c r="O1322" s="102">
        <f t="shared" si="257"/>
        <v>0</v>
      </c>
      <c r="P1322" s="102">
        <f t="shared" si="257"/>
        <v>0</v>
      </c>
      <c r="Q1322" s="102">
        <f t="shared" si="257"/>
        <v>0</v>
      </c>
      <c r="R1322" s="22"/>
      <c r="S1322" s="91"/>
      <c r="T1322" s="91"/>
      <c r="U1322" s="91"/>
      <c r="V1322" s="91"/>
      <c r="W1322" s="91"/>
      <c r="X1322" s="91"/>
      <c r="Y1322" s="91"/>
      <c r="Z1322" s="91"/>
      <c r="AA1322" s="249"/>
    </row>
    <row r="1323" spans="1:27" ht="12.75" hidden="1" customHeight="1" outlineLevel="1">
      <c r="A1323" s="4"/>
      <c r="B1323" s="4"/>
      <c r="C1323" s="36"/>
      <c r="D1323" s="217">
        <f>Asset30</f>
        <v>0</v>
      </c>
      <c r="E1323" s="4"/>
      <c r="F1323" s="4"/>
      <c r="G1323" s="442">
        <f>-'RFM input'!P36</f>
        <v>0</v>
      </c>
      <c r="H1323" s="102">
        <f>H1533+H1585</f>
        <v>0</v>
      </c>
      <c r="I1323" s="102">
        <f t="shared" ref="I1323:P1323" si="258">I1533+I1585</f>
        <v>0</v>
      </c>
      <c r="J1323" s="102">
        <f t="shared" si="258"/>
        <v>0</v>
      </c>
      <c r="K1323" s="102">
        <f t="shared" si="258"/>
        <v>0</v>
      </c>
      <c r="L1323" s="102">
        <f t="shared" si="258"/>
        <v>0</v>
      </c>
      <c r="M1323" s="102">
        <f t="shared" si="258"/>
        <v>0</v>
      </c>
      <c r="N1323" s="102">
        <f t="shared" si="258"/>
        <v>0</v>
      </c>
      <c r="O1323" s="102">
        <f t="shared" si="258"/>
        <v>0</v>
      </c>
      <c r="P1323" s="102">
        <f t="shared" si="258"/>
        <v>0</v>
      </c>
      <c r="Q1323" s="102">
        <f>Q1533+Q1585</f>
        <v>0</v>
      </c>
      <c r="R1323" s="22"/>
      <c r="S1323" s="91"/>
      <c r="T1323" s="91"/>
      <c r="U1323" s="91"/>
      <c r="V1323" s="91"/>
      <c r="W1323" s="91"/>
      <c r="X1323" s="91"/>
      <c r="Y1323" s="91"/>
      <c r="Z1323" s="91"/>
      <c r="AA1323" s="249"/>
    </row>
    <row r="1324" spans="1:27" ht="12.75" hidden="1" customHeight="1" outlineLevel="1">
      <c r="A1324" s="4"/>
      <c r="B1324" s="4"/>
      <c r="C1324" s="36"/>
      <c r="D1324" s="217">
        <f>Asset31</f>
        <v>0</v>
      </c>
      <c r="E1324" s="4"/>
      <c r="F1324" s="4"/>
      <c r="G1324" s="442">
        <f>-'RFM input'!P37</f>
        <v>0</v>
      </c>
      <c r="H1324" s="102">
        <f t="shared" ref="H1324:Q1324" si="259">H1534+H1586</f>
        <v>0</v>
      </c>
      <c r="I1324" s="102">
        <f t="shared" si="259"/>
        <v>0</v>
      </c>
      <c r="J1324" s="102">
        <f t="shared" si="259"/>
        <v>0</v>
      </c>
      <c r="K1324" s="102">
        <f t="shared" si="259"/>
        <v>0</v>
      </c>
      <c r="L1324" s="102">
        <f t="shared" si="259"/>
        <v>0</v>
      </c>
      <c r="M1324" s="102">
        <f t="shared" si="259"/>
        <v>0</v>
      </c>
      <c r="N1324" s="102">
        <f t="shared" si="259"/>
        <v>0</v>
      </c>
      <c r="O1324" s="102">
        <f t="shared" si="259"/>
        <v>0</v>
      </c>
      <c r="P1324" s="102">
        <f t="shared" si="259"/>
        <v>0</v>
      </c>
      <c r="Q1324" s="102">
        <f t="shared" si="259"/>
        <v>0</v>
      </c>
      <c r="R1324" s="22"/>
      <c r="S1324" s="91"/>
      <c r="T1324" s="91"/>
      <c r="U1324" s="91"/>
      <c r="V1324" s="91"/>
      <c r="W1324" s="91"/>
      <c r="X1324" s="91"/>
      <c r="Y1324" s="91"/>
      <c r="Z1324" s="91"/>
      <c r="AA1324" s="249"/>
    </row>
    <row r="1325" spans="1:27" ht="12.75" hidden="1" customHeight="1" outlineLevel="1">
      <c r="A1325" s="4"/>
      <c r="B1325" s="4"/>
      <c r="C1325" s="36"/>
      <c r="D1325" s="217">
        <f>Asset32</f>
        <v>0</v>
      </c>
      <c r="E1325" s="4"/>
      <c r="F1325" s="4"/>
      <c r="G1325" s="442">
        <f>-'RFM input'!P38</f>
        <v>0</v>
      </c>
      <c r="H1325" s="102">
        <f t="shared" ref="H1325:Q1325" si="260">H1535+H1587</f>
        <v>0</v>
      </c>
      <c r="I1325" s="102">
        <f t="shared" si="260"/>
        <v>0</v>
      </c>
      <c r="J1325" s="102">
        <f t="shared" si="260"/>
        <v>0</v>
      </c>
      <c r="K1325" s="102">
        <f t="shared" si="260"/>
        <v>0</v>
      </c>
      <c r="L1325" s="102">
        <f t="shared" si="260"/>
        <v>0</v>
      </c>
      <c r="M1325" s="102">
        <f t="shared" si="260"/>
        <v>0</v>
      </c>
      <c r="N1325" s="102">
        <f t="shared" si="260"/>
        <v>0</v>
      </c>
      <c r="O1325" s="102">
        <f t="shared" si="260"/>
        <v>0</v>
      </c>
      <c r="P1325" s="102">
        <f t="shared" si="260"/>
        <v>0</v>
      </c>
      <c r="Q1325" s="102">
        <f t="shared" si="260"/>
        <v>0</v>
      </c>
      <c r="R1325" s="22"/>
      <c r="S1325" s="91"/>
      <c r="T1325" s="91"/>
      <c r="U1325" s="91"/>
      <c r="V1325" s="91"/>
      <c r="W1325" s="91"/>
      <c r="X1325" s="91"/>
      <c r="Y1325" s="91"/>
      <c r="Z1325" s="91"/>
      <c r="AA1325" s="249"/>
    </row>
    <row r="1326" spans="1:27" ht="12.75" hidden="1" customHeight="1" outlineLevel="1">
      <c r="A1326" s="4"/>
      <c r="B1326" s="4"/>
      <c r="C1326" s="36"/>
      <c r="D1326" s="217">
        <f>Asset33</f>
        <v>0</v>
      </c>
      <c r="E1326" s="4"/>
      <c r="F1326" s="4"/>
      <c r="G1326" s="442">
        <f>-'RFM input'!P39</f>
        <v>0</v>
      </c>
      <c r="H1326" s="102">
        <f t="shared" ref="H1326:Q1326" si="261">H1536+H1588</f>
        <v>0</v>
      </c>
      <c r="I1326" s="102">
        <f t="shared" si="261"/>
        <v>0</v>
      </c>
      <c r="J1326" s="102">
        <f t="shared" si="261"/>
        <v>0</v>
      </c>
      <c r="K1326" s="102">
        <f t="shared" si="261"/>
        <v>0</v>
      </c>
      <c r="L1326" s="102">
        <f t="shared" si="261"/>
        <v>0</v>
      </c>
      <c r="M1326" s="102">
        <f t="shared" si="261"/>
        <v>0</v>
      </c>
      <c r="N1326" s="102">
        <f t="shared" si="261"/>
        <v>0</v>
      </c>
      <c r="O1326" s="102">
        <f t="shared" si="261"/>
        <v>0</v>
      </c>
      <c r="P1326" s="102">
        <f t="shared" si="261"/>
        <v>0</v>
      </c>
      <c r="Q1326" s="102">
        <f t="shared" si="261"/>
        <v>0</v>
      </c>
      <c r="R1326" s="22"/>
      <c r="S1326" s="91"/>
      <c r="T1326" s="91"/>
      <c r="U1326" s="91"/>
      <c r="V1326" s="91"/>
      <c r="W1326" s="91"/>
      <c r="X1326" s="91"/>
      <c r="Y1326" s="91"/>
      <c r="Z1326" s="91"/>
      <c r="AA1326" s="249"/>
    </row>
    <row r="1327" spans="1:27" ht="12.75" hidden="1" customHeight="1" outlineLevel="1">
      <c r="A1327" s="4"/>
      <c r="B1327" s="4"/>
      <c r="C1327" s="36"/>
      <c r="D1327" s="217">
        <f>Asset34</f>
        <v>0</v>
      </c>
      <c r="E1327" s="4"/>
      <c r="F1327" s="4"/>
      <c r="G1327" s="442">
        <f>-'RFM input'!P40</f>
        <v>0</v>
      </c>
      <c r="H1327" s="102">
        <f t="shared" ref="H1327:Q1327" si="262">H1537+H1589</f>
        <v>0</v>
      </c>
      <c r="I1327" s="102">
        <f t="shared" si="262"/>
        <v>0</v>
      </c>
      <c r="J1327" s="102">
        <f t="shared" si="262"/>
        <v>0</v>
      </c>
      <c r="K1327" s="102">
        <f t="shared" si="262"/>
        <v>0</v>
      </c>
      <c r="L1327" s="102">
        <f t="shared" si="262"/>
        <v>0</v>
      </c>
      <c r="M1327" s="102">
        <f t="shared" si="262"/>
        <v>0</v>
      </c>
      <c r="N1327" s="102">
        <f t="shared" si="262"/>
        <v>0</v>
      </c>
      <c r="O1327" s="102">
        <f t="shared" si="262"/>
        <v>0</v>
      </c>
      <c r="P1327" s="102">
        <f t="shared" si="262"/>
        <v>0</v>
      </c>
      <c r="Q1327" s="102">
        <f t="shared" si="262"/>
        <v>0</v>
      </c>
      <c r="R1327" s="22"/>
      <c r="S1327" s="91"/>
      <c r="T1327" s="91"/>
      <c r="U1327" s="91"/>
      <c r="V1327" s="91"/>
      <c r="W1327" s="91"/>
      <c r="X1327" s="91"/>
      <c r="Y1327" s="91"/>
      <c r="Z1327" s="91"/>
      <c r="AA1327" s="249"/>
    </row>
    <row r="1328" spans="1:27" ht="12.75" hidden="1" customHeight="1" outlineLevel="1">
      <c r="A1328" s="4"/>
      <c r="B1328" s="4"/>
      <c r="C1328" s="36"/>
      <c r="D1328" s="217">
        <f>Asset35</f>
        <v>0</v>
      </c>
      <c r="E1328" s="4"/>
      <c r="F1328" s="4"/>
      <c r="G1328" s="442">
        <f>-'RFM input'!P41</f>
        <v>0</v>
      </c>
      <c r="H1328" s="102">
        <f t="shared" ref="H1328:Q1328" si="263">H1538+H1590</f>
        <v>0</v>
      </c>
      <c r="I1328" s="102">
        <f t="shared" si="263"/>
        <v>0</v>
      </c>
      <c r="J1328" s="102">
        <f t="shared" si="263"/>
        <v>0</v>
      </c>
      <c r="K1328" s="102">
        <f t="shared" si="263"/>
        <v>0</v>
      </c>
      <c r="L1328" s="102">
        <f t="shared" si="263"/>
        <v>0</v>
      </c>
      <c r="M1328" s="102">
        <f t="shared" si="263"/>
        <v>0</v>
      </c>
      <c r="N1328" s="102">
        <f t="shared" si="263"/>
        <v>0</v>
      </c>
      <c r="O1328" s="102">
        <f t="shared" si="263"/>
        <v>0</v>
      </c>
      <c r="P1328" s="102">
        <f t="shared" si="263"/>
        <v>0</v>
      </c>
      <c r="Q1328" s="102">
        <f t="shared" si="263"/>
        <v>0</v>
      </c>
      <c r="R1328" s="22"/>
      <c r="S1328" s="91"/>
      <c r="T1328" s="91"/>
      <c r="U1328" s="91"/>
      <c r="V1328" s="91"/>
      <c r="W1328" s="91"/>
      <c r="X1328" s="91"/>
      <c r="Y1328" s="91"/>
      <c r="Z1328" s="91"/>
      <c r="AA1328" s="249"/>
    </row>
    <row r="1329" spans="1:27" ht="12.75" hidden="1" customHeight="1" outlineLevel="1">
      <c r="A1329" s="4"/>
      <c r="B1329" s="4"/>
      <c r="C1329" s="36"/>
      <c r="D1329" s="217">
        <f>Asset36</f>
        <v>0</v>
      </c>
      <c r="E1329" s="4"/>
      <c r="F1329" s="4"/>
      <c r="G1329" s="442">
        <f>-'RFM input'!P42</f>
        <v>0</v>
      </c>
      <c r="H1329" s="102">
        <f t="shared" ref="H1329:Q1329" si="264">H1539+H1591</f>
        <v>0</v>
      </c>
      <c r="I1329" s="102">
        <f t="shared" si="264"/>
        <v>0</v>
      </c>
      <c r="J1329" s="102">
        <f t="shared" si="264"/>
        <v>0</v>
      </c>
      <c r="K1329" s="102">
        <f t="shared" si="264"/>
        <v>0</v>
      </c>
      <c r="L1329" s="102">
        <f t="shared" si="264"/>
        <v>0</v>
      </c>
      <c r="M1329" s="102">
        <f t="shared" si="264"/>
        <v>0</v>
      </c>
      <c r="N1329" s="102">
        <f t="shared" si="264"/>
        <v>0</v>
      </c>
      <c r="O1329" s="102">
        <f t="shared" si="264"/>
        <v>0</v>
      </c>
      <c r="P1329" s="102">
        <f t="shared" si="264"/>
        <v>0</v>
      </c>
      <c r="Q1329" s="102">
        <f t="shared" si="264"/>
        <v>0</v>
      </c>
      <c r="R1329" s="22"/>
      <c r="S1329" s="91"/>
      <c r="T1329" s="91"/>
      <c r="U1329" s="91"/>
      <c r="V1329" s="91"/>
      <c r="W1329" s="91"/>
      <c r="X1329" s="91"/>
      <c r="Y1329" s="91"/>
      <c r="Z1329" s="91"/>
      <c r="AA1329" s="249"/>
    </row>
    <row r="1330" spans="1:27" ht="12.75" hidden="1" customHeight="1" outlineLevel="1">
      <c r="A1330" s="4"/>
      <c r="B1330" s="4"/>
      <c r="C1330" s="36"/>
      <c r="D1330" s="217">
        <f>Asset37</f>
        <v>0</v>
      </c>
      <c r="E1330" s="4"/>
      <c r="F1330" s="4"/>
      <c r="G1330" s="442">
        <f>-'RFM input'!P43</f>
        <v>0</v>
      </c>
      <c r="H1330" s="102">
        <f t="shared" ref="H1330:Q1330" si="265">H1540+H1592</f>
        <v>0</v>
      </c>
      <c r="I1330" s="102">
        <f t="shared" si="265"/>
        <v>0</v>
      </c>
      <c r="J1330" s="102">
        <f t="shared" si="265"/>
        <v>0</v>
      </c>
      <c r="K1330" s="102">
        <f t="shared" si="265"/>
        <v>0</v>
      </c>
      <c r="L1330" s="102">
        <f t="shared" si="265"/>
        <v>0</v>
      </c>
      <c r="M1330" s="102">
        <f t="shared" si="265"/>
        <v>0</v>
      </c>
      <c r="N1330" s="102">
        <f t="shared" si="265"/>
        <v>0</v>
      </c>
      <c r="O1330" s="102">
        <f t="shared" si="265"/>
        <v>0</v>
      </c>
      <c r="P1330" s="102">
        <f t="shared" si="265"/>
        <v>0</v>
      </c>
      <c r="Q1330" s="102">
        <f t="shared" si="265"/>
        <v>0</v>
      </c>
      <c r="R1330" s="22"/>
      <c r="S1330" s="91"/>
      <c r="T1330" s="91"/>
      <c r="U1330" s="91"/>
      <c r="V1330" s="91"/>
      <c r="W1330" s="91"/>
      <c r="X1330" s="91"/>
      <c r="Y1330" s="91"/>
      <c r="Z1330" s="91"/>
      <c r="AA1330" s="249"/>
    </row>
    <row r="1331" spans="1:27" ht="12.75" hidden="1" customHeight="1" outlineLevel="1">
      <c r="A1331" s="4"/>
      <c r="B1331" s="4"/>
      <c r="C1331" s="36"/>
      <c r="D1331" s="217">
        <f>Asset38</f>
        <v>0</v>
      </c>
      <c r="E1331" s="4"/>
      <c r="F1331" s="4"/>
      <c r="G1331" s="442">
        <f>-'RFM input'!P44</f>
        <v>0</v>
      </c>
      <c r="H1331" s="102">
        <f t="shared" ref="H1331:Q1331" si="266">H1541+H1593</f>
        <v>0</v>
      </c>
      <c r="I1331" s="102">
        <f t="shared" si="266"/>
        <v>0</v>
      </c>
      <c r="J1331" s="102">
        <f t="shared" si="266"/>
        <v>0</v>
      </c>
      <c r="K1331" s="102">
        <f t="shared" si="266"/>
        <v>0</v>
      </c>
      <c r="L1331" s="102">
        <f t="shared" si="266"/>
        <v>0</v>
      </c>
      <c r="M1331" s="102">
        <f t="shared" si="266"/>
        <v>0</v>
      </c>
      <c r="N1331" s="102">
        <f t="shared" si="266"/>
        <v>0</v>
      </c>
      <c r="O1331" s="102">
        <f t="shared" si="266"/>
        <v>0</v>
      </c>
      <c r="P1331" s="102">
        <f t="shared" si="266"/>
        <v>0</v>
      </c>
      <c r="Q1331" s="102">
        <f t="shared" si="266"/>
        <v>0</v>
      </c>
      <c r="R1331" s="22"/>
      <c r="S1331" s="91"/>
      <c r="T1331" s="91"/>
      <c r="U1331" s="91"/>
      <c r="V1331" s="91"/>
      <c r="W1331" s="91"/>
      <c r="X1331" s="91"/>
      <c r="Y1331" s="91"/>
      <c r="Z1331" s="91"/>
      <c r="AA1331" s="249"/>
    </row>
    <row r="1332" spans="1:27" ht="12.75" hidden="1" customHeight="1" outlineLevel="1">
      <c r="A1332" s="4"/>
      <c r="B1332" s="4"/>
      <c r="C1332" s="36"/>
      <c r="D1332" s="217">
        <f>Asset39</f>
        <v>0</v>
      </c>
      <c r="E1332" s="4"/>
      <c r="F1332" s="4"/>
      <c r="G1332" s="442">
        <f>-'RFM input'!P45</f>
        <v>0</v>
      </c>
      <c r="H1332" s="102">
        <f t="shared" ref="H1332:Q1332" si="267">H1542+H1594</f>
        <v>0</v>
      </c>
      <c r="I1332" s="102">
        <f t="shared" si="267"/>
        <v>0</v>
      </c>
      <c r="J1332" s="102">
        <f t="shared" si="267"/>
        <v>0</v>
      </c>
      <c r="K1332" s="102">
        <f t="shared" si="267"/>
        <v>0</v>
      </c>
      <c r="L1332" s="102">
        <f t="shared" si="267"/>
        <v>0</v>
      </c>
      <c r="M1332" s="102">
        <f t="shared" si="267"/>
        <v>0</v>
      </c>
      <c r="N1332" s="102">
        <f t="shared" si="267"/>
        <v>0</v>
      </c>
      <c r="O1332" s="102">
        <f t="shared" si="267"/>
        <v>0</v>
      </c>
      <c r="P1332" s="102">
        <f t="shared" si="267"/>
        <v>0</v>
      </c>
      <c r="Q1332" s="102">
        <f t="shared" si="267"/>
        <v>0</v>
      </c>
      <c r="R1332" s="22"/>
      <c r="S1332" s="91"/>
      <c r="T1332" s="91"/>
      <c r="U1332" s="91"/>
      <c r="V1332" s="91"/>
      <c r="W1332" s="91"/>
      <c r="X1332" s="91"/>
      <c r="Y1332" s="91"/>
      <c r="Z1332" s="91"/>
      <c r="AA1332" s="249"/>
    </row>
    <row r="1333" spans="1:27" ht="12.75" hidden="1" customHeight="1" outlineLevel="1">
      <c r="A1333" s="4"/>
      <c r="B1333" s="4"/>
      <c r="C1333" s="36"/>
      <c r="D1333" s="217">
        <f>Asset40</f>
        <v>0</v>
      </c>
      <c r="E1333" s="4"/>
      <c r="F1333" s="4"/>
      <c r="G1333" s="442">
        <f>-'RFM input'!P46</f>
        <v>0</v>
      </c>
      <c r="H1333" s="102">
        <f t="shared" ref="H1333:Q1333" si="268">H1543+H1595</f>
        <v>0</v>
      </c>
      <c r="I1333" s="102">
        <f t="shared" si="268"/>
        <v>0</v>
      </c>
      <c r="J1333" s="102">
        <f t="shared" si="268"/>
        <v>0</v>
      </c>
      <c r="K1333" s="102">
        <f t="shared" si="268"/>
        <v>0</v>
      </c>
      <c r="L1333" s="102">
        <f t="shared" si="268"/>
        <v>0</v>
      </c>
      <c r="M1333" s="102">
        <f t="shared" si="268"/>
        <v>0</v>
      </c>
      <c r="N1333" s="102">
        <f t="shared" si="268"/>
        <v>0</v>
      </c>
      <c r="O1333" s="102">
        <f t="shared" si="268"/>
        <v>0</v>
      </c>
      <c r="P1333" s="102">
        <f t="shared" si="268"/>
        <v>0</v>
      </c>
      <c r="Q1333" s="102">
        <f t="shared" si="268"/>
        <v>0</v>
      </c>
      <c r="R1333" s="22"/>
      <c r="S1333" s="91"/>
      <c r="T1333" s="91"/>
      <c r="U1333" s="91"/>
      <c r="V1333" s="91"/>
      <c r="W1333" s="91"/>
      <c r="X1333" s="91"/>
      <c r="Y1333" s="91"/>
      <c r="Z1333" s="91"/>
      <c r="AA1333" s="249"/>
    </row>
    <row r="1334" spans="1:27" ht="12.75" hidden="1" customHeight="1" outlineLevel="1">
      <c r="A1334" s="4"/>
      <c r="B1334" s="4"/>
      <c r="C1334" s="36"/>
      <c r="D1334" s="217">
        <f>Asset41</f>
        <v>0</v>
      </c>
      <c r="E1334" s="4"/>
      <c r="F1334" s="4"/>
      <c r="G1334" s="442">
        <f>-'RFM input'!P47</f>
        <v>0</v>
      </c>
      <c r="H1334" s="102">
        <f t="shared" ref="H1334:Q1334" si="269">H1544+H1596</f>
        <v>0</v>
      </c>
      <c r="I1334" s="102">
        <f t="shared" si="269"/>
        <v>0</v>
      </c>
      <c r="J1334" s="102">
        <f t="shared" si="269"/>
        <v>0</v>
      </c>
      <c r="K1334" s="102">
        <f t="shared" si="269"/>
        <v>0</v>
      </c>
      <c r="L1334" s="102">
        <f t="shared" si="269"/>
        <v>0</v>
      </c>
      <c r="M1334" s="102">
        <f t="shared" si="269"/>
        <v>0</v>
      </c>
      <c r="N1334" s="102">
        <f t="shared" si="269"/>
        <v>0</v>
      </c>
      <c r="O1334" s="102">
        <f t="shared" si="269"/>
        <v>0</v>
      </c>
      <c r="P1334" s="102">
        <f t="shared" si="269"/>
        <v>0</v>
      </c>
      <c r="Q1334" s="102">
        <f t="shared" si="269"/>
        <v>0</v>
      </c>
      <c r="R1334" s="22"/>
      <c r="S1334" s="91"/>
      <c r="T1334" s="91"/>
      <c r="U1334" s="91"/>
      <c r="V1334" s="91"/>
      <c r="W1334" s="91"/>
      <c r="X1334" s="91"/>
      <c r="Y1334" s="91"/>
      <c r="Z1334" s="91"/>
      <c r="AA1334" s="249"/>
    </row>
    <row r="1335" spans="1:27" ht="12.75" hidden="1" customHeight="1" outlineLevel="1">
      <c r="A1335" s="4"/>
      <c r="B1335" s="4"/>
      <c r="C1335" s="36"/>
      <c r="D1335" s="217">
        <f>Asset42</f>
        <v>0</v>
      </c>
      <c r="E1335" s="4"/>
      <c r="F1335" s="4"/>
      <c r="G1335" s="442">
        <f>-'RFM input'!P48</f>
        <v>0</v>
      </c>
      <c r="H1335" s="102">
        <f t="shared" ref="H1335:Q1335" si="270">H1545+H1597</f>
        <v>0</v>
      </c>
      <c r="I1335" s="102">
        <f t="shared" si="270"/>
        <v>0</v>
      </c>
      <c r="J1335" s="102">
        <f t="shared" si="270"/>
        <v>0</v>
      </c>
      <c r="K1335" s="102">
        <f t="shared" si="270"/>
        <v>0</v>
      </c>
      <c r="L1335" s="102">
        <f t="shared" si="270"/>
        <v>0</v>
      </c>
      <c r="M1335" s="102">
        <f t="shared" si="270"/>
        <v>0</v>
      </c>
      <c r="N1335" s="102">
        <f t="shared" si="270"/>
        <v>0</v>
      </c>
      <c r="O1335" s="102">
        <f t="shared" si="270"/>
        <v>0</v>
      </c>
      <c r="P1335" s="102">
        <f t="shared" si="270"/>
        <v>0</v>
      </c>
      <c r="Q1335" s="102">
        <f t="shared" si="270"/>
        <v>0</v>
      </c>
      <c r="R1335" s="22"/>
      <c r="S1335" s="91"/>
      <c r="T1335" s="91"/>
      <c r="U1335" s="91"/>
      <c r="V1335" s="91"/>
      <c r="W1335" s="91"/>
      <c r="X1335" s="91"/>
      <c r="Y1335" s="91"/>
      <c r="Z1335" s="91"/>
      <c r="AA1335" s="249"/>
    </row>
    <row r="1336" spans="1:27" ht="12.75" hidden="1" customHeight="1" outlineLevel="1">
      <c r="A1336" s="4"/>
      <c r="B1336" s="4"/>
      <c r="C1336" s="36"/>
      <c r="D1336" s="217">
        <f>Asset43</f>
        <v>0</v>
      </c>
      <c r="E1336" s="4"/>
      <c r="F1336" s="4"/>
      <c r="G1336" s="442">
        <f>-'RFM input'!P49</f>
        <v>0</v>
      </c>
      <c r="H1336" s="102">
        <f t="shared" ref="H1336:Q1336" si="271">H1546+H1598</f>
        <v>0</v>
      </c>
      <c r="I1336" s="102">
        <f t="shared" si="271"/>
        <v>0</v>
      </c>
      <c r="J1336" s="102">
        <f t="shared" si="271"/>
        <v>0</v>
      </c>
      <c r="K1336" s="102">
        <f t="shared" si="271"/>
        <v>0</v>
      </c>
      <c r="L1336" s="102">
        <f t="shared" si="271"/>
        <v>0</v>
      </c>
      <c r="M1336" s="102">
        <f t="shared" si="271"/>
        <v>0</v>
      </c>
      <c r="N1336" s="102">
        <f t="shared" si="271"/>
        <v>0</v>
      </c>
      <c r="O1336" s="102">
        <f t="shared" si="271"/>
        <v>0</v>
      </c>
      <c r="P1336" s="102">
        <f t="shared" si="271"/>
        <v>0</v>
      </c>
      <c r="Q1336" s="102">
        <f t="shared" si="271"/>
        <v>0</v>
      </c>
      <c r="R1336" s="22"/>
      <c r="S1336" s="91"/>
      <c r="T1336" s="91"/>
      <c r="U1336" s="91"/>
      <c r="V1336" s="91"/>
      <c r="W1336" s="91"/>
      <c r="X1336" s="91"/>
      <c r="Y1336" s="91"/>
      <c r="Z1336" s="91"/>
      <c r="AA1336" s="249"/>
    </row>
    <row r="1337" spans="1:27" ht="12.75" hidden="1" customHeight="1" outlineLevel="1">
      <c r="A1337" s="4"/>
      <c r="B1337" s="4"/>
      <c r="C1337" s="36"/>
      <c r="D1337" s="217">
        <f>Asset44</f>
        <v>0</v>
      </c>
      <c r="E1337" s="4"/>
      <c r="F1337" s="4"/>
      <c r="G1337" s="442">
        <f>-'RFM input'!P50</f>
        <v>0</v>
      </c>
      <c r="H1337" s="102">
        <f t="shared" ref="H1337:Q1337" si="272">H1547+H1599</f>
        <v>0</v>
      </c>
      <c r="I1337" s="102">
        <f t="shared" si="272"/>
        <v>0</v>
      </c>
      <c r="J1337" s="102">
        <f t="shared" si="272"/>
        <v>0</v>
      </c>
      <c r="K1337" s="102">
        <f t="shared" si="272"/>
        <v>0</v>
      </c>
      <c r="L1337" s="102">
        <f t="shared" si="272"/>
        <v>0</v>
      </c>
      <c r="M1337" s="102">
        <f t="shared" si="272"/>
        <v>0</v>
      </c>
      <c r="N1337" s="102">
        <f t="shared" si="272"/>
        <v>0</v>
      </c>
      <c r="O1337" s="102">
        <f t="shared" si="272"/>
        <v>0</v>
      </c>
      <c r="P1337" s="102">
        <f t="shared" si="272"/>
        <v>0</v>
      </c>
      <c r="Q1337" s="102">
        <f t="shared" si="272"/>
        <v>0</v>
      </c>
      <c r="R1337" s="22"/>
      <c r="S1337" s="91"/>
      <c r="T1337" s="91"/>
      <c r="U1337" s="91"/>
      <c r="V1337" s="91"/>
      <c r="W1337" s="91"/>
      <c r="X1337" s="91"/>
      <c r="Y1337" s="91"/>
      <c r="Z1337" s="91"/>
      <c r="AA1337" s="249"/>
    </row>
    <row r="1338" spans="1:27" ht="12.75" hidden="1" customHeight="1" outlineLevel="1">
      <c r="A1338" s="4"/>
      <c r="B1338" s="4"/>
      <c r="C1338" s="36"/>
      <c r="D1338" s="217">
        <f>Asset45</f>
        <v>0</v>
      </c>
      <c r="E1338" s="4"/>
      <c r="F1338" s="4"/>
      <c r="G1338" s="442">
        <f>-'RFM input'!P51</f>
        <v>0</v>
      </c>
      <c r="H1338" s="102">
        <f t="shared" ref="H1338:Q1338" si="273">H1548+H1600</f>
        <v>0</v>
      </c>
      <c r="I1338" s="102">
        <f t="shared" si="273"/>
        <v>0</v>
      </c>
      <c r="J1338" s="102">
        <f t="shared" si="273"/>
        <v>0</v>
      </c>
      <c r="K1338" s="102">
        <f t="shared" si="273"/>
        <v>0</v>
      </c>
      <c r="L1338" s="102">
        <f t="shared" si="273"/>
        <v>0</v>
      </c>
      <c r="M1338" s="102">
        <f t="shared" si="273"/>
        <v>0</v>
      </c>
      <c r="N1338" s="102">
        <f t="shared" si="273"/>
        <v>0</v>
      </c>
      <c r="O1338" s="102">
        <f t="shared" si="273"/>
        <v>0</v>
      </c>
      <c r="P1338" s="102">
        <f t="shared" si="273"/>
        <v>0</v>
      </c>
      <c r="Q1338" s="102">
        <f t="shared" si="273"/>
        <v>0</v>
      </c>
      <c r="R1338" s="22"/>
      <c r="S1338" s="91"/>
      <c r="T1338" s="91"/>
      <c r="U1338" s="91"/>
      <c r="V1338" s="91"/>
      <c r="W1338" s="91"/>
      <c r="X1338" s="91"/>
      <c r="Y1338" s="91"/>
      <c r="Z1338" s="91"/>
      <c r="AA1338" s="249"/>
    </row>
    <row r="1339" spans="1:27" ht="12.75" hidden="1" customHeight="1" outlineLevel="1">
      <c r="A1339" s="4"/>
      <c r="B1339" s="4"/>
      <c r="C1339" s="36"/>
      <c r="D1339" s="217">
        <f>Asset46</f>
        <v>0</v>
      </c>
      <c r="E1339" s="4"/>
      <c r="F1339" s="4"/>
      <c r="G1339" s="442">
        <f>-'RFM input'!P52</f>
        <v>0</v>
      </c>
      <c r="H1339" s="102">
        <f t="shared" ref="H1339:Q1339" si="274">H1549+H1601</f>
        <v>0</v>
      </c>
      <c r="I1339" s="102">
        <f t="shared" si="274"/>
        <v>0</v>
      </c>
      <c r="J1339" s="102">
        <f t="shared" si="274"/>
        <v>0</v>
      </c>
      <c r="K1339" s="102">
        <f t="shared" si="274"/>
        <v>0</v>
      </c>
      <c r="L1339" s="102">
        <f t="shared" si="274"/>
        <v>0</v>
      </c>
      <c r="M1339" s="102">
        <f t="shared" si="274"/>
        <v>0</v>
      </c>
      <c r="N1339" s="102">
        <f t="shared" si="274"/>
        <v>0</v>
      </c>
      <c r="O1339" s="102">
        <f t="shared" si="274"/>
        <v>0</v>
      </c>
      <c r="P1339" s="102">
        <f t="shared" si="274"/>
        <v>0</v>
      </c>
      <c r="Q1339" s="102">
        <f t="shared" si="274"/>
        <v>0</v>
      </c>
      <c r="R1339" s="22"/>
      <c r="S1339" s="91"/>
      <c r="T1339" s="91"/>
      <c r="U1339" s="91"/>
      <c r="V1339" s="91"/>
      <c r="W1339" s="91"/>
      <c r="X1339" s="91"/>
      <c r="Y1339" s="91"/>
      <c r="Z1339" s="91"/>
      <c r="AA1339" s="249"/>
    </row>
    <row r="1340" spans="1:27" ht="12.75" hidden="1" customHeight="1" outlineLevel="1">
      <c r="A1340" s="4"/>
      <c r="B1340" s="4"/>
      <c r="C1340" s="36"/>
      <c r="D1340" s="217">
        <f>Asset47</f>
        <v>0</v>
      </c>
      <c r="E1340" s="4"/>
      <c r="F1340" s="4"/>
      <c r="G1340" s="442">
        <f>-'RFM input'!P53</f>
        <v>0</v>
      </c>
      <c r="H1340" s="102">
        <f t="shared" ref="H1340:Q1340" si="275">H1550+H1602</f>
        <v>0</v>
      </c>
      <c r="I1340" s="102">
        <f t="shared" si="275"/>
        <v>0</v>
      </c>
      <c r="J1340" s="102">
        <f t="shared" si="275"/>
        <v>0</v>
      </c>
      <c r="K1340" s="102">
        <f t="shared" si="275"/>
        <v>0</v>
      </c>
      <c r="L1340" s="102">
        <f t="shared" si="275"/>
        <v>0</v>
      </c>
      <c r="M1340" s="102">
        <f t="shared" si="275"/>
        <v>0</v>
      </c>
      <c r="N1340" s="102">
        <f t="shared" si="275"/>
        <v>0</v>
      </c>
      <c r="O1340" s="102">
        <f t="shared" si="275"/>
        <v>0</v>
      </c>
      <c r="P1340" s="102">
        <f t="shared" si="275"/>
        <v>0</v>
      </c>
      <c r="Q1340" s="102">
        <f t="shared" si="275"/>
        <v>0</v>
      </c>
      <c r="R1340" s="22"/>
      <c r="S1340" s="91"/>
      <c r="T1340" s="91"/>
      <c r="U1340" s="91"/>
      <c r="V1340" s="91"/>
      <c r="W1340" s="91"/>
      <c r="X1340" s="91"/>
      <c r="Y1340" s="91"/>
      <c r="Z1340" s="91"/>
      <c r="AA1340" s="249"/>
    </row>
    <row r="1341" spans="1:27" ht="12.75" hidden="1" customHeight="1" outlineLevel="1">
      <c r="A1341" s="4"/>
      <c r="B1341" s="4"/>
      <c r="C1341" s="36"/>
      <c r="D1341" s="217">
        <f>Asset48</f>
        <v>0</v>
      </c>
      <c r="E1341" s="4"/>
      <c r="F1341" s="4"/>
      <c r="G1341" s="442">
        <f>-'RFM input'!P54</f>
        <v>0</v>
      </c>
      <c r="H1341" s="102">
        <f t="shared" ref="H1341:Q1341" si="276">H1551+H1603</f>
        <v>0</v>
      </c>
      <c r="I1341" s="102">
        <f t="shared" si="276"/>
        <v>0</v>
      </c>
      <c r="J1341" s="102">
        <f t="shared" si="276"/>
        <v>0</v>
      </c>
      <c r="K1341" s="102">
        <f t="shared" si="276"/>
        <v>0</v>
      </c>
      <c r="L1341" s="102">
        <f t="shared" si="276"/>
        <v>0</v>
      </c>
      <c r="M1341" s="102">
        <f t="shared" si="276"/>
        <v>0</v>
      </c>
      <c r="N1341" s="102">
        <f t="shared" si="276"/>
        <v>0</v>
      </c>
      <c r="O1341" s="102">
        <f t="shared" si="276"/>
        <v>0</v>
      </c>
      <c r="P1341" s="102">
        <f t="shared" si="276"/>
        <v>0</v>
      </c>
      <c r="Q1341" s="102">
        <f t="shared" si="276"/>
        <v>0</v>
      </c>
      <c r="R1341" s="22"/>
      <c r="S1341" s="91"/>
      <c r="T1341" s="91"/>
      <c r="U1341" s="91"/>
      <c r="V1341" s="91"/>
      <c r="W1341" s="91"/>
      <c r="X1341" s="91"/>
      <c r="Y1341" s="91"/>
      <c r="Z1341" s="91"/>
      <c r="AA1341" s="249"/>
    </row>
    <row r="1342" spans="1:27" ht="12.75" hidden="1" customHeight="1" outlineLevel="1">
      <c r="A1342" s="4"/>
      <c r="B1342" s="4"/>
      <c r="C1342" s="36"/>
      <c r="D1342" s="217">
        <f>Asset49</f>
        <v>0</v>
      </c>
      <c r="E1342" s="4"/>
      <c r="F1342" s="4"/>
      <c r="G1342" s="442">
        <f>-'RFM input'!P55</f>
        <v>0</v>
      </c>
      <c r="H1342" s="102">
        <f t="shared" ref="H1342:Q1342" si="277">H1552+H1604</f>
        <v>0</v>
      </c>
      <c r="I1342" s="102">
        <f t="shared" si="277"/>
        <v>0</v>
      </c>
      <c r="J1342" s="102">
        <f t="shared" si="277"/>
        <v>0</v>
      </c>
      <c r="K1342" s="102">
        <f t="shared" si="277"/>
        <v>0</v>
      </c>
      <c r="L1342" s="102">
        <f t="shared" si="277"/>
        <v>0</v>
      </c>
      <c r="M1342" s="102">
        <f t="shared" si="277"/>
        <v>0</v>
      </c>
      <c r="N1342" s="102">
        <f t="shared" si="277"/>
        <v>0</v>
      </c>
      <c r="O1342" s="102">
        <f t="shared" si="277"/>
        <v>0</v>
      </c>
      <c r="P1342" s="102">
        <f t="shared" si="277"/>
        <v>0</v>
      </c>
      <c r="Q1342" s="102">
        <f t="shared" si="277"/>
        <v>0</v>
      </c>
      <c r="R1342" s="22"/>
      <c r="S1342" s="91"/>
      <c r="T1342" s="91"/>
      <c r="U1342" s="91"/>
      <c r="V1342" s="91"/>
      <c r="W1342" s="91"/>
      <c r="X1342" s="91"/>
      <c r="Y1342" s="91"/>
      <c r="Z1342" s="91"/>
      <c r="AA1342" s="249"/>
    </row>
    <row r="1343" spans="1:27" ht="12.75" hidden="1" customHeight="1" outlineLevel="1">
      <c r="A1343" s="4"/>
      <c r="B1343" s="4"/>
      <c r="C1343" s="36"/>
      <c r="D1343" s="217" t="str">
        <f>Asset50</f>
        <v>Equity raising costs</v>
      </c>
      <c r="E1343" s="4"/>
      <c r="F1343" s="4"/>
      <c r="G1343" s="442">
        <f>-'RFM input'!P56</f>
        <v>0</v>
      </c>
      <c r="H1343" s="102">
        <f t="shared" ref="H1343:Q1343" si="278">H1553+H1605</f>
        <v>0</v>
      </c>
      <c r="I1343" s="102">
        <f t="shared" si="278"/>
        <v>0</v>
      </c>
      <c r="J1343" s="102">
        <f t="shared" si="278"/>
        <v>0</v>
      </c>
      <c r="K1343" s="102">
        <f t="shared" si="278"/>
        <v>0</v>
      </c>
      <c r="L1343" s="102">
        <f t="shared" si="278"/>
        <v>0</v>
      </c>
      <c r="M1343" s="102">
        <f t="shared" si="278"/>
        <v>0</v>
      </c>
      <c r="N1343" s="102">
        <f t="shared" si="278"/>
        <v>0</v>
      </c>
      <c r="O1343" s="102">
        <f t="shared" si="278"/>
        <v>0</v>
      </c>
      <c r="P1343" s="102">
        <f t="shared" si="278"/>
        <v>0</v>
      </c>
      <c r="Q1343" s="102">
        <f t="shared" si="278"/>
        <v>0</v>
      </c>
      <c r="R1343" s="22"/>
      <c r="S1343" s="91"/>
      <c r="T1343" s="91"/>
      <c r="U1343" s="91"/>
      <c r="V1343" s="91"/>
      <c r="W1343" s="91"/>
      <c r="X1343" s="91"/>
      <c r="Y1343" s="91"/>
      <c r="Z1343" s="91"/>
      <c r="AA1343" s="249"/>
    </row>
    <row r="1344" spans="1:27" collapsed="1">
      <c r="A1344" s="4"/>
      <c r="B1344" s="4"/>
      <c r="C1344" s="36"/>
      <c r="D1344" s="118"/>
      <c r="E1344" s="4"/>
      <c r="F1344" s="4"/>
      <c r="G1344" s="448"/>
      <c r="H1344" s="102"/>
      <c r="I1344" s="102"/>
      <c r="J1344" s="102"/>
      <c r="K1344" s="102"/>
      <c r="L1344" s="102"/>
      <c r="M1344" s="102"/>
      <c r="N1344" s="22"/>
      <c r="O1344" s="22"/>
      <c r="P1344" s="22"/>
      <c r="Q1344" s="22"/>
      <c r="R1344" s="22"/>
      <c r="S1344" s="91"/>
      <c r="T1344" s="91"/>
      <c r="U1344" s="91"/>
      <c r="V1344" s="91"/>
      <c r="W1344" s="91"/>
      <c r="X1344" s="91"/>
      <c r="Y1344" s="91"/>
      <c r="Z1344" s="91"/>
      <c r="AA1344" s="249"/>
    </row>
    <row r="1345" spans="1:27">
      <c r="A1345" s="4"/>
      <c r="B1345" s="4"/>
      <c r="C1345" s="253" t="s">
        <v>90</v>
      </c>
      <c r="D1345" s="444"/>
      <c r="E1345" s="4"/>
      <c r="F1345" s="4"/>
      <c r="G1345" s="450">
        <f>SUM(G1346:G1395)</f>
        <v>0</v>
      </c>
      <c r="H1345" s="28"/>
      <c r="I1345" s="28"/>
      <c r="J1345" s="28"/>
      <c r="K1345" s="28"/>
      <c r="L1345" s="28"/>
      <c r="M1345" s="28"/>
      <c r="N1345" s="22"/>
      <c r="O1345" s="22"/>
      <c r="P1345" s="22"/>
      <c r="Q1345" s="22"/>
      <c r="R1345" s="22"/>
      <c r="S1345" s="91"/>
      <c r="T1345" s="91"/>
      <c r="U1345" s="91"/>
      <c r="V1345" s="91"/>
      <c r="W1345" s="91"/>
      <c r="X1345" s="91"/>
      <c r="Y1345" s="91"/>
      <c r="Z1345" s="91"/>
      <c r="AA1345" s="249"/>
    </row>
    <row r="1346" spans="1:27" hidden="1" outlineLevel="1">
      <c r="A1346" s="4"/>
      <c r="B1346" s="4"/>
      <c r="C1346" s="249"/>
      <c r="D1346" s="428" t="str">
        <f>Asset1</f>
        <v xml:space="preserve">Pipelines </v>
      </c>
      <c r="E1346" s="4"/>
      <c r="F1346" s="4"/>
      <c r="G1346" s="442">
        <f>'RFM input'!R7</f>
        <v>0</v>
      </c>
      <c r="H1346" s="28"/>
      <c r="I1346" s="28"/>
      <c r="J1346" s="28"/>
      <c r="K1346" s="28"/>
      <c r="L1346" s="28"/>
      <c r="M1346" s="28"/>
      <c r="N1346" s="22"/>
      <c r="O1346" s="22"/>
      <c r="P1346" s="22"/>
      <c r="Q1346" s="22"/>
      <c r="R1346" s="22"/>
      <c r="S1346" s="91"/>
      <c r="T1346" s="91"/>
      <c r="U1346" s="91"/>
      <c r="V1346" s="91"/>
      <c r="W1346" s="91"/>
      <c r="X1346" s="91"/>
      <c r="Y1346" s="91"/>
      <c r="Z1346" s="91"/>
      <c r="AA1346" s="249"/>
    </row>
    <row r="1347" spans="1:27" hidden="1" outlineLevel="1">
      <c r="A1347" s="4"/>
      <c r="B1347" s="4"/>
      <c r="C1347" s="36"/>
      <c r="D1347" s="217" t="str">
        <f>Asset2</f>
        <v xml:space="preserve">Compressors </v>
      </c>
      <c r="E1347" s="4"/>
      <c r="F1347" s="4"/>
      <c r="G1347" s="442">
        <f>'RFM input'!R8</f>
        <v>0</v>
      </c>
      <c r="H1347" s="28"/>
      <c r="I1347" s="28"/>
      <c r="J1347" s="28"/>
      <c r="K1347" s="28"/>
      <c r="L1347" s="28"/>
      <c r="M1347" s="28"/>
      <c r="N1347" s="22"/>
      <c r="O1347" s="22"/>
      <c r="P1347" s="22"/>
      <c r="Q1347" s="22"/>
      <c r="R1347" s="22"/>
      <c r="S1347" s="91"/>
      <c r="T1347" s="91"/>
      <c r="U1347" s="91"/>
      <c r="V1347" s="91"/>
      <c r="W1347" s="91"/>
      <c r="X1347" s="91"/>
      <c r="Y1347" s="91"/>
      <c r="Z1347" s="91"/>
      <c r="AA1347" s="249"/>
    </row>
    <row r="1348" spans="1:27" hidden="1" outlineLevel="1">
      <c r="A1348" s="4"/>
      <c r="B1348" s="4"/>
      <c r="C1348" s="36"/>
      <c r="D1348" s="217" t="str">
        <f>Asset3</f>
        <v>City Gates &amp; Field Regulators</v>
      </c>
      <c r="E1348" s="4"/>
      <c r="F1348" s="4"/>
      <c r="G1348" s="442">
        <f>'RFM input'!R9</f>
        <v>0</v>
      </c>
      <c r="H1348" s="28"/>
      <c r="I1348" s="28"/>
      <c r="J1348" s="28"/>
      <c r="K1348" s="28"/>
      <c r="L1348" s="28"/>
      <c r="M1348" s="28"/>
      <c r="N1348" s="22"/>
      <c r="O1348" s="22"/>
      <c r="P1348" s="22"/>
      <c r="Q1348" s="22"/>
      <c r="R1348" s="22"/>
      <c r="S1348" s="91"/>
      <c r="T1348" s="91"/>
      <c r="U1348" s="91"/>
      <c r="V1348" s="91"/>
      <c r="W1348" s="91"/>
      <c r="X1348" s="91"/>
      <c r="Y1348" s="91"/>
      <c r="Z1348" s="91"/>
      <c r="AA1348" s="249"/>
    </row>
    <row r="1349" spans="1:27" hidden="1" outlineLevel="1">
      <c r="A1349" s="4"/>
      <c r="B1349" s="4"/>
      <c r="C1349" s="36"/>
      <c r="D1349" s="217" t="str">
        <f>Asset4</f>
        <v>Odourant Plants</v>
      </c>
      <c r="E1349" s="4"/>
      <c r="F1349" s="4"/>
      <c r="G1349" s="442">
        <f>'RFM input'!R10</f>
        <v>0</v>
      </c>
      <c r="H1349" s="28"/>
      <c r="I1349" s="28"/>
      <c r="J1349" s="28"/>
      <c r="K1349" s="28"/>
      <c r="L1349" s="28"/>
      <c r="M1349" s="28"/>
      <c r="N1349" s="22"/>
      <c r="O1349" s="22"/>
      <c r="P1349" s="22"/>
      <c r="Q1349" s="22"/>
      <c r="R1349" s="22"/>
      <c r="S1349" s="91"/>
      <c r="T1349" s="91"/>
      <c r="U1349" s="91"/>
      <c r="V1349" s="91"/>
      <c r="W1349" s="91"/>
      <c r="X1349" s="91"/>
      <c r="Y1349" s="91"/>
      <c r="Z1349" s="91"/>
      <c r="AA1349" s="249"/>
    </row>
    <row r="1350" spans="1:27" hidden="1" outlineLevel="1">
      <c r="A1350" s="4"/>
      <c r="B1350" s="4"/>
      <c r="C1350" s="36"/>
      <c r="D1350" s="217" t="str">
        <f>Asset5</f>
        <v>Gas Quality</v>
      </c>
      <c r="E1350" s="4"/>
      <c r="F1350" s="4"/>
      <c r="G1350" s="442">
        <f>'RFM input'!R11</f>
        <v>0</v>
      </c>
      <c r="H1350" s="28"/>
      <c r="I1350" s="28"/>
      <c r="J1350" s="28"/>
      <c r="K1350" s="28"/>
      <c r="L1350" s="28"/>
      <c r="M1350" s="28"/>
      <c r="N1350" s="22"/>
      <c r="O1350" s="22"/>
      <c r="P1350" s="22"/>
      <c r="Q1350" s="22"/>
      <c r="R1350" s="22"/>
      <c r="S1350" s="91"/>
      <c r="T1350" s="91"/>
      <c r="U1350" s="91"/>
      <c r="V1350" s="91"/>
      <c r="W1350" s="91"/>
      <c r="X1350" s="91"/>
      <c r="Y1350" s="91"/>
      <c r="Z1350" s="91"/>
      <c r="AA1350" s="249"/>
    </row>
    <row r="1351" spans="1:27" hidden="1" outlineLevel="1">
      <c r="A1351" s="4"/>
      <c r="B1351" s="4"/>
      <c r="C1351" s="36"/>
      <c r="D1351" s="217" t="str">
        <f>Asset6</f>
        <v xml:space="preserve">Other </v>
      </c>
      <c r="E1351" s="4"/>
      <c r="F1351" s="4"/>
      <c r="G1351" s="442">
        <f>'RFM input'!R12</f>
        <v>0</v>
      </c>
      <c r="H1351" s="28"/>
      <c r="I1351" s="28"/>
      <c r="J1351" s="28"/>
      <c r="K1351" s="28"/>
      <c r="L1351" s="28"/>
      <c r="M1351" s="28"/>
      <c r="N1351" s="22"/>
      <c r="O1351" s="22"/>
      <c r="P1351" s="22"/>
      <c r="Q1351" s="22"/>
      <c r="R1351" s="22"/>
      <c r="S1351" s="91"/>
      <c r="T1351" s="91"/>
      <c r="U1351" s="91"/>
      <c r="V1351" s="91"/>
      <c r="W1351" s="91"/>
      <c r="X1351" s="91"/>
      <c r="Y1351" s="91"/>
      <c r="Z1351" s="91"/>
      <c r="AA1351" s="249"/>
    </row>
    <row r="1352" spans="1:27" hidden="1" outlineLevel="1">
      <c r="A1352" s="4"/>
      <c r="B1352" s="4"/>
      <c r="C1352" s="36"/>
      <c r="D1352" s="217" t="str">
        <f>Asset7</f>
        <v>General Building</v>
      </c>
      <c r="E1352" s="4"/>
      <c r="F1352" s="4"/>
      <c r="G1352" s="442">
        <f>'RFM input'!R13</f>
        <v>0</v>
      </c>
      <c r="H1352" s="28"/>
      <c r="I1352" s="28"/>
      <c r="J1352" s="28"/>
      <c r="K1352" s="28"/>
      <c r="L1352" s="28"/>
      <c r="M1352" s="28"/>
      <c r="N1352" s="22"/>
      <c r="O1352" s="22"/>
      <c r="P1352" s="22"/>
      <c r="Q1352" s="22"/>
      <c r="R1352" s="22"/>
      <c r="S1352" s="91"/>
      <c r="T1352" s="91"/>
      <c r="U1352" s="91"/>
      <c r="V1352" s="91"/>
      <c r="W1352" s="91"/>
      <c r="X1352" s="91"/>
      <c r="Y1352" s="91"/>
      <c r="Z1352" s="91"/>
      <c r="AA1352" s="249"/>
    </row>
    <row r="1353" spans="1:27" hidden="1" outlineLevel="1">
      <c r="A1353" s="4"/>
      <c r="B1353" s="4"/>
      <c r="C1353" s="36"/>
      <c r="D1353" s="217" t="str">
        <f>Asset8</f>
        <v>General Land</v>
      </c>
      <c r="E1353" s="4"/>
      <c r="F1353" s="4"/>
      <c r="G1353" s="442">
        <f>'RFM input'!R14</f>
        <v>0</v>
      </c>
      <c r="H1353" s="28"/>
      <c r="I1353" s="28"/>
      <c r="J1353" s="28"/>
      <c r="K1353" s="28"/>
      <c r="L1353" s="28"/>
      <c r="M1353" s="28"/>
      <c r="N1353" s="22"/>
      <c r="O1353" s="22"/>
      <c r="P1353" s="22"/>
      <c r="Q1353" s="22"/>
      <c r="R1353" s="22"/>
      <c r="S1353" s="91"/>
      <c r="T1353" s="91"/>
      <c r="U1353" s="91"/>
      <c r="V1353" s="91"/>
      <c r="W1353" s="91"/>
      <c r="X1353" s="91"/>
      <c r="Y1353" s="91"/>
      <c r="Z1353" s="91"/>
      <c r="AA1353" s="249"/>
    </row>
    <row r="1354" spans="1:27" hidden="1" outlineLevel="1">
      <c r="A1354" s="4"/>
      <c r="B1354" s="4"/>
      <c r="C1354" s="36"/>
      <c r="D1354" s="217">
        <f>Asset9</f>
        <v>0</v>
      </c>
      <c r="E1354" s="4"/>
      <c r="F1354" s="4"/>
      <c r="G1354" s="442">
        <f>'RFM input'!R15</f>
        <v>0</v>
      </c>
      <c r="H1354" s="28"/>
      <c r="I1354" s="28"/>
      <c r="J1354" s="28"/>
      <c r="K1354" s="28"/>
      <c r="L1354" s="28"/>
      <c r="M1354" s="28"/>
      <c r="N1354" s="22"/>
      <c r="O1354" s="22"/>
      <c r="P1354" s="22"/>
      <c r="Q1354" s="22"/>
      <c r="R1354" s="22"/>
      <c r="S1354" s="91"/>
      <c r="T1354" s="91"/>
      <c r="U1354" s="91"/>
      <c r="V1354" s="91"/>
      <c r="W1354" s="91"/>
      <c r="X1354" s="91"/>
      <c r="Y1354" s="91"/>
      <c r="Z1354" s="91"/>
      <c r="AA1354" s="249"/>
    </row>
    <row r="1355" spans="1:27" hidden="1" outlineLevel="1">
      <c r="A1355" s="4"/>
      <c r="B1355" s="4"/>
      <c r="C1355" s="36"/>
      <c r="D1355" s="217">
        <f>Asset10</f>
        <v>0</v>
      </c>
      <c r="E1355" s="4"/>
      <c r="F1355" s="4"/>
      <c r="G1355" s="442">
        <f>'RFM input'!R16</f>
        <v>0</v>
      </c>
      <c r="H1355" s="28"/>
      <c r="I1355" s="28"/>
      <c r="J1355" s="28"/>
      <c r="K1355" s="28"/>
      <c r="L1355" s="28"/>
      <c r="M1355" s="28"/>
      <c r="N1355" s="22"/>
      <c r="O1355" s="22"/>
      <c r="P1355" s="22"/>
      <c r="Q1355" s="22"/>
      <c r="R1355" s="22"/>
      <c r="S1355" s="91"/>
      <c r="T1355" s="91"/>
      <c r="U1355" s="91"/>
      <c r="V1355" s="91"/>
      <c r="W1355" s="91"/>
      <c r="X1355" s="91"/>
      <c r="Y1355" s="91"/>
      <c r="Z1355" s="91"/>
      <c r="AA1355" s="249"/>
    </row>
    <row r="1356" spans="1:27" hidden="1" outlineLevel="1">
      <c r="A1356" s="4"/>
      <c r="B1356" s="4"/>
      <c r="C1356" s="36"/>
      <c r="D1356" s="217">
        <f>Asset11</f>
        <v>0</v>
      </c>
      <c r="E1356" s="4"/>
      <c r="F1356" s="4"/>
      <c r="G1356" s="442">
        <f>'RFM input'!R17</f>
        <v>0</v>
      </c>
      <c r="H1356" s="28"/>
      <c r="I1356" s="28"/>
      <c r="J1356" s="28"/>
      <c r="K1356" s="28"/>
      <c r="L1356" s="28"/>
      <c r="M1356" s="28"/>
      <c r="N1356" s="22"/>
      <c r="O1356" s="22"/>
      <c r="P1356" s="22"/>
      <c r="Q1356" s="22"/>
      <c r="R1356" s="22"/>
      <c r="S1356" s="91"/>
      <c r="T1356" s="91"/>
      <c r="U1356" s="91"/>
      <c r="V1356" s="91"/>
      <c r="W1356" s="91"/>
      <c r="X1356" s="91"/>
      <c r="Y1356" s="91"/>
      <c r="Z1356" s="91"/>
      <c r="AA1356" s="249"/>
    </row>
    <row r="1357" spans="1:27" hidden="1" outlineLevel="1">
      <c r="A1357" s="4"/>
      <c r="B1357" s="4"/>
      <c r="C1357" s="36"/>
      <c r="D1357" s="217">
        <f>Asset12</f>
        <v>0</v>
      </c>
      <c r="E1357" s="4"/>
      <c r="F1357" s="4"/>
      <c r="G1357" s="442">
        <f>'RFM input'!R18</f>
        <v>0</v>
      </c>
      <c r="H1357" s="28"/>
      <c r="I1357" s="28"/>
      <c r="J1357" s="28"/>
      <c r="K1357" s="28"/>
      <c r="L1357" s="28"/>
      <c r="M1357" s="28"/>
      <c r="N1357" s="22"/>
      <c r="O1357" s="22"/>
      <c r="P1357" s="22"/>
      <c r="Q1357" s="22"/>
      <c r="R1357" s="22"/>
      <c r="S1357" s="91"/>
      <c r="T1357" s="91"/>
      <c r="U1357" s="91"/>
      <c r="V1357" s="91"/>
      <c r="W1357" s="91"/>
      <c r="X1357" s="91"/>
      <c r="Y1357" s="91"/>
      <c r="Z1357" s="91"/>
      <c r="AA1357" s="249"/>
    </row>
    <row r="1358" spans="1:27" hidden="1" outlineLevel="1">
      <c r="A1358" s="4"/>
      <c r="B1358" s="4"/>
      <c r="C1358" s="36"/>
      <c r="D1358" s="217">
        <f>Asset13</f>
        <v>0</v>
      </c>
      <c r="E1358" s="4"/>
      <c r="F1358" s="4"/>
      <c r="G1358" s="442">
        <f>'RFM input'!R19</f>
        <v>0</v>
      </c>
      <c r="H1358" s="28"/>
      <c r="I1358" s="28"/>
      <c r="J1358" s="28"/>
      <c r="K1358" s="28"/>
      <c r="L1358" s="28"/>
      <c r="M1358" s="28"/>
      <c r="N1358" s="22"/>
      <c r="O1358" s="22"/>
      <c r="P1358" s="22"/>
      <c r="Q1358" s="22"/>
      <c r="R1358" s="22"/>
      <c r="S1358" s="91"/>
      <c r="T1358" s="91"/>
      <c r="U1358" s="91"/>
      <c r="V1358" s="91"/>
      <c r="W1358" s="91"/>
      <c r="X1358" s="91"/>
      <c r="Y1358" s="91"/>
      <c r="Z1358" s="91"/>
      <c r="AA1358" s="249"/>
    </row>
    <row r="1359" spans="1:27" hidden="1" outlineLevel="1">
      <c r="A1359" s="4"/>
      <c r="B1359" s="4"/>
      <c r="C1359" s="36"/>
      <c r="D1359" s="217">
        <f>Asset14</f>
        <v>0</v>
      </c>
      <c r="E1359" s="4"/>
      <c r="F1359" s="4"/>
      <c r="G1359" s="442">
        <f>'RFM input'!R20</f>
        <v>0</v>
      </c>
      <c r="H1359" s="28"/>
      <c r="I1359" s="28"/>
      <c r="J1359" s="28"/>
      <c r="K1359" s="28"/>
      <c r="L1359" s="28"/>
      <c r="M1359" s="28"/>
      <c r="N1359" s="22"/>
      <c r="O1359" s="22"/>
      <c r="P1359" s="22"/>
      <c r="Q1359" s="22"/>
      <c r="R1359" s="22"/>
      <c r="S1359" s="91"/>
      <c r="T1359" s="91"/>
      <c r="U1359" s="91"/>
      <c r="V1359" s="91"/>
      <c r="W1359" s="91"/>
      <c r="X1359" s="91"/>
      <c r="Y1359" s="91"/>
      <c r="Z1359" s="91"/>
      <c r="AA1359" s="249"/>
    </row>
    <row r="1360" spans="1:27" hidden="1" outlineLevel="1">
      <c r="A1360" s="4"/>
      <c r="B1360" s="4"/>
      <c r="C1360" s="36"/>
      <c r="D1360" s="217">
        <f>Asset15</f>
        <v>0</v>
      </c>
      <c r="E1360" s="4"/>
      <c r="F1360" s="4"/>
      <c r="G1360" s="442">
        <f>'RFM input'!R21</f>
        <v>0</v>
      </c>
      <c r="H1360" s="28"/>
      <c r="I1360" s="28"/>
      <c r="J1360" s="28"/>
      <c r="K1360" s="28"/>
      <c r="L1360" s="28"/>
      <c r="M1360" s="28"/>
      <c r="N1360" s="22"/>
      <c r="O1360" s="22"/>
      <c r="P1360" s="22"/>
      <c r="Q1360" s="22"/>
      <c r="R1360" s="22"/>
      <c r="S1360" s="91"/>
      <c r="T1360" s="91"/>
      <c r="U1360" s="91"/>
      <c r="V1360" s="91"/>
      <c r="W1360" s="91"/>
      <c r="X1360" s="91"/>
      <c r="Y1360" s="91"/>
      <c r="Z1360" s="91"/>
      <c r="AA1360" s="249"/>
    </row>
    <row r="1361" spans="1:27" hidden="1" outlineLevel="1">
      <c r="A1361" s="4"/>
      <c r="B1361" s="4"/>
      <c r="C1361" s="36"/>
      <c r="D1361" s="217">
        <f>Asset16</f>
        <v>0</v>
      </c>
      <c r="E1361" s="4"/>
      <c r="F1361" s="4"/>
      <c r="G1361" s="442">
        <f>'RFM input'!R22</f>
        <v>0</v>
      </c>
      <c r="H1361" s="28"/>
      <c r="I1361" s="28"/>
      <c r="J1361" s="28"/>
      <c r="K1361" s="28"/>
      <c r="L1361" s="28"/>
      <c r="M1361" s="28"/>
      <c r="N1361" s="22"/>
      <c r="O1361" s="22"/>
      <c r="P1361" s="22"/>
      <c r="Q1361" s="22"/>
      <c r="R1361" s="22"/>
      <c r="S1361" s="91"/>
      <c r="T1361" s="91"/>
      <c r="U1361" s="91"/>
      <c r="V1361" s="91"/>
      <c r="W1361" s="91"/>
      <c r="X1361" s="91"/>
      <c r="Y1361" s="91"/>
      <c r="Z1361" s="91"/>
      <c r="AA1361" s="249"/>
    </row>
    <row r="1362" spans="1:27" hidden="1" outlineLevel="1">
      <c r="A1362" s="4"/>
      <c r="B1362" s="4"/>
      <c r="C1362" s="36"/>
      <c r="D1362" s="217">
        <f>Asset17</f>
        <v>0</v>
      </c>
      <c r="E1362" s="4"/>
      <c r="F1362" s="4"/>
      <c r="G1362" s="442">
        <f>'RFM input'!R23</f>
        <v>0</v>
      </c>
      <c r="H1362" s="28"/>
      <c r="I1362" s="28"/>
      <c r="J1362" s="28"/>
      <c r="K1362" s="28"/>
      <c r="L1362" s="28"/>
      <c r="M1362" s="28"/>
      <c r="N1362" s="22"/>
      <c r="O1362" s="22"/>
      <c r="P1362" s="22"/>
      <c r="Q1362" s="22"/>
      <c r="R1362" s="22"/>
      <c r="S1362" s="91"/>
      <c r="T1362" s="91"/>
      <c r="U1362" s="91"/>
      <c r="V1362" s="91"/>
      <c r="W1362" s="91"/>
      <c r="X1362" s="91"/>
      <c r="Y1362" s="91"/>
      <c r="Z1362" s="91"/>
      <c r="AA1362" s="249"/>
    </row>
    <row r="1363" spans="1:27" hidden="1" outlineLevel="1">
      <c r="A1363" s="4"/>
      <c r="B1363" s="4"/>
      <c r="C1363" s="36"/>
      <c r="D1363" s="217">
        <f>Asset18</f>
        <v>0</v>
      </c>
      <c r="E1363" s="4"/>
      <c r="F1363" s="4"/>
      <c r="G1363" s="442">
        <f>'RFM input'!R24</f>
        <v>0</v>
      </c>
      <c r="H1363" s="28"/>
      <c r="I1363" s="28"/>
      <c r="J1363" s="28"/>
      <c r="K1363" s="28"/>
      <c r="L1363" s="28"/>
      <c r="M1363" s="28"/>
      <c r="N1363" s="22"/>
      <c r="O1363" s="22"/>
      <c r="P1363" s="22"/>
      <c r="Q1363" s="22"/>
      <c r="R1363" s="22"/>
      <c r="S1363" s="91"/>
      <c r="T1363" s="91"/>
      <c r="U1363" s="91"/>
      <c r="V1363" s="91"/>
      <c r="W1363" s="91"/>
      <c r="X1363" s="91"/>
      <c r="Y1363" s="91"/>
      <c r="Z1363" s="91"/>
      <c r="AA1363" s="249"/>
    </row>
    <row r="1364" spans="1:27" hidden="1" outlineLevel="1">
      <c r="A1364" s="4"/>
      <c r="B1364" s="4"/>
      <c r="C1364" s="36"/>
      <c r="D1364" s="217">
        <f>Asset19</f>
        <v>0</v>
      </c>
      <c r="E1364" s="4"/>
      <c r="F1364" s="4"/>
      <c r="G1364" s="442">
        <f>'RFM input'!R25</f>
        <v>0</v>
      </c>
      <c r="H1364" s="28"/>
      <c r="I1364" s="28"/>
      <c r="J1364" s="28"/>
      <c r="K1364" s="28"/>
      <c r="L1364" s="28"/>
      <c r="M1364" s="28"/>
      <c r="N1364" s="22"/>
      <c r="O1364" s="22"/>
      <c r="P1364" s="22"/>
      <c r="Q1364" s="22"/>
      <c r="R1364" s="22"/>
      <c r="S1364" s="91"/>
      <c r="T1364" s="91"/>
      <c r="U1364" s="91"/>
      <c r="V1364" s="91"/>
      <c r="W1364" s="91"/>
      <c r="X1364" s="91"/>
      <c r="Y1364" s="91"/>
      <c r="Z1364" s="91"/>
      <c r="AA1364" s="249"/>
    </row>
    <row r="1365" spans="1:27" hidden="1" outlineLevel="1">
      <c r="A1365" s="4"/>
      <c r="B1365" s="4"/>
      <c r="C1365" s="36"/>
      <c r="D1365" s="217">
        <f>Asset20</f>
        <v>0</v>
      </c>
      <c r="E1365" s="4"/>
      <c r="F1365" s="4"/>
      <c r="G1365" s="442">
        <f>'RFM input'!R26</f>
        <v>0</v>
      </c>
      <c r="H1365" s="28"/>
      <c r="I1365" s="28"/>
      <c r="J1365" s="28"/>
      <c r="K1365" s="28"/>
      <c r="L1365" s="28"/>
      <c r="M1365" s="28"/>
      <c r="N1365" s="22"/>
      <c r="O1365" s="22"/>
      <c r="P1365" s="22"/>
      <c r="Q1365" s="22"/>
      <c r="R1365" s="22"/>
      <c r="S1365" s="91"/>
      <c r="T1365" s="91"/>
      <c r="U1365" s="91"/>
      <c r="V1365" s="91"/>
      <c r="W1365" s="91"/>
      <c r="X1365" s="91"/>
      <c r="Y1365" s="91"/>
      <c r="Z1365" s="91"/>
      <c r="AA1365" s="249"/>
    </row>
    <row r="1366" spans="1:27" hidden="1" outlineLevel="1">
      <c r="A1366" s="4"/>
      <c r="B1366" s="4"/>
      <c r="C1366" s="36"/>
      <c r="D1366" s="217">
        <f>Asset21</f>
        <v>0</v>
      </c>
      <c r="E1366" s="4"/>
      <c r="F1366" s="4"/>
      <c r="G1366" s="442">
        <f>'RFM input'!R27</f>
        <v>0</v>
      </c>
      <c r="H1366" s="28"/>
      <c r="I1366" s="28"/>
      <c r="J1366" s="28"/>
      <c r="K1366" s="28"/>
      <c r="L1366" s="28"/>
      <c r="M1366" s="28"/>
      <c r="N1366" s="22"/>
      <c r="O1366" s="22"/>
      <c r="P1366" s="22"/>
      <c r="Q1366" s="22"/>
      <c r="R1366" s="22"/>
      <c r="S1366" s="91"/>
      <c r="T1366" s="91"/>
      <c r="U1366" s="91"/>
      <c r="V1366" s="91"/>
      <c r="W1366" s="91"/>
      <c r="X1366" s="91"/>
      <c r="Y1366" s="91"/>
      <c r="Z1366" s="91"/>
      <c r="AA1366" s="249"/>
    </row>
    <row r="1367" spans="1:27" hidden="1" outlineLevel="1">
      <c r="A1367" s="4"/>
      <c r="B1367" s="4"/>
      <c r="C1367" s="36"/>
      <c r="D1367" s="217">
        <f>Asset22</f>
        <v>0</v>
      </c>
      <c r="E1367" s="4"/>
      <c r="F1367" s="4"/>
      <c r="G1367" s="442">
        <f>'RFM input'!R28</f>
        <v>0</v>
      </c>
      <c r="H1367" s="28"/>
      <c r="I1367" s="28"/>
      <c r="J1367" s="28"/>
      <c r="K1367" s="28"/>
      <c r="L1367" s="28"/>
      <c r="M1367" s="28"/>
      <c r="N1367" s="22"/>
      <c r="O1367" s="22"/>
      <c r="P1367" s="22"/>
      <c r="Q1367" s="22"/>
      <c r="R1367" s="22"/>
      <c r="S1367" s="91"/>
      <c r="T1367" s="91"/>
      <c r="U1367" s="91"/>
      <c r="V1367" s="91"/>
      <c r="W1367" s="91"/>
      <c r="X1367" s="91"/>
      <c r="Y1367" s="91"/>
      <c r="Z1367" s="91"/>
      <c r="AA1367" s="249"/>
    </row>
    <row r="1368" spans="1:27" hidden="1" outlineLevel="1">
      <c r="A1368" s="4"/>
      <c r="B1368" s="4"/>
      <c r="C1368" s="36"/>
      <c r="D1368" s="217">
        <f>Asset23</f>
        <v>0</v>
      </c>
      <c r="E1368" s="4"/>
      <c r="F1368" s="4"/>
      <c r="G1368" s="442">
        <f>'RFM input'!R29</f>
        <v>0</v>
      </c>
      <c r="H1368" s="28"/>
      <c r="I1368" s="28"/>
      <c r="J1368" s="28"/>
      <c r="K1368" s="28"/>
      <c r="L1368" s="28"/>
      <c r="M1368" s="28"/>
      <c r="N1368" s="22"/>
      <c r="O1368" s="22"/>
      <c r="P1368" s="22"/>
      <c r="Q1368" s="22"/>
      <c r="R1368" s="22"/>
      <c r="S1368" s="91"/>
      <c r="T1368" s="91"/>
      <c r="U1368" s="91"/>
      <c r="V1368" s="91"/>
      <c r="W1368" s="91"/>
      <c r="X1368" s="91"/>
      <c r="Y1368" s="91"/>
      <c r="Z1368" s="91"/>
      <c r="AA1368" s="249"/>
    </row>
    <row r="1369" spans="1:27" hidden="1" outlineLevel="1">
      <c r="A1369" s="4"/>
      <c r="B1369" s="4"/>
      <c r="C1369" s="36"/>
      <c r="D1369" s="217">
        <f>Asset24</f>
        <v>0</v>
      </c>
      <c r="E1369" s="4"/>
      <c r="F1369" s="4"/>
      <c r="G1369" s="442">
        <f>'RFM input'!R30</f>
        <v>0</v>
      </c>
      <c r="H1369" s="28"/>
      <c r="I1369" s="28"/>
      <c r="J1369" s="28"/>
      <c r="K1369" s="28"/>
      <c r="L1369" s="28"/>
      <c r="M1369" s="28"/>
      <c r="N1369" s="22"/>
      <c r="O1369" s="22"/>
      <c r="P1369" s="22"/>
      <c r="Q1369" s="22"/>
      <c r="R1369" s="22"/>
      <c r="S1369" s="91"/>
      <c r="T1369" s="91"/>
      <c r="U1369" s="91"/>
      <c r="V1369" s="91"/>
      <c r="W1369" s="91"/>
      <c r="X1369" s="91"/>
      <c r="Y1369" s="91"/>
      <c r="Z1369" s="91"/>
      <c r="AA1369" s="249"/>
    </row>
    <row r="1370" spans="1:27" hidden="1" outlineLevel="1">
      <c r="A1370" s="4"/>
      <c r="B1370" s="4"/>
      <c r="C1370" s="36"/>
      <c r="D1370" s="217">
        <f>Asset25</f>
        <v>0</v>
      </c>
      <c r="E1370" s="4"/>
      <c r="F1370" s="4"/>
      <c r="G1370" s="442">
        <f>'RFM input'!R31</f>
        <v>0</v>
      </c>
      <c r="H1370" s="28"/>
      <c r="I1370" s="28"/>
      <c r="J1370" s="28"/>
      <c r="K1370" s="28"/>
      <c r="L1370" s="28"/>
      <c r="M1370" s="28"/>
      <c r="N1370" s="22"/>
      <c r="O1370" s="22"/>
      <c r="P1370" s="22"/>
      <c r="Q1370" s="22"/>
      <c r="R1370" s="22"/>
      <c r="S1370" s="91"/>
      <c r="T1370" s="91"/>
      <c r="U1370" s="91"/>
      <c r="V1370" s="91"/>
      <c r="W1370" s="91"/>
      <c r="X1370" s="91"/>
      <c r="Y1370" s="91"/>
      <c r="Z1370" s="91"/>
      <c r="AA1370" s="249"/>
    </row>
    <row r="1371" spans="1:27" hidden="1" outlineLevel="1">
      <c r="A1371" s="4"/>
      <c r="B1371" s="4"/>
      <c r="C1371" s="36"/>
      <c r="D1371" s="217">
        <f>Asset26</f>
        <v>0</v>
      </c>
      <c r="E1371" s="4"/>
      <c r="F1371" s="4"/>
      <c r="G1371" s="442">
        <f>'RFM input'!R32</f>
        <v>0</v>
      </c>
      <c r="H1371" s="28"/>
      <c r="I1371" s="28"/>
      <c r="J1371" s="28"/>
      <c r="K1371" s="28"/>
      <c r="L1371" s="28"/>
      <c r="M1371" s="28"/>
      <c r="N1371" s="22"/>
      <c r="O1371" s="22"/>
      <c r="P1371" s="22"/>
      <c r="Q1371" s="22"/>
      <c r="R1371" s="22"/>
      <c r="S1371" s="91"/>
      <c r="T1371" s="91"/>
      <c r="U1371" s="91"/>
      <c r="V1371" s="91"/>
      <c r="W1371" s="91"/>
      <c r="X1371" s="91"/>
      <c r="Y1371" s="91"/>
      <c r="Z1371" s="91"/>
      <c r="AA1371" s="249"/>
    </row>
    <row r="1372" spans="1:27" hidden="1" outlineLevel="1">
      <c r="A1372" s="4"/>
      <c r="B1372" s="4"/>
      <c r="C1372" s="36"/>
      <c r="D1372" s="217">
        <f>Asset27</f>
        <v>0</v>
      </c>
      <c r="E1372" s="4"/>
      <c r="F1372" s="4"/>
      <c r="G1372" s="442">
        <f>'RFM input'!R33</f>
        <v>0</v>
      </c>
      <c r="H1372" s="28"/>
      <c r="I1372" s="28"/>
      <c r="J1372" s="28"/>
      <c r="K1372" s="28"/>
      <c r="L1372" s="28"/>
      <c r="M1372" s="28"/>
      <c r="N1372" s="22"/>
      <c r="O1372" s="22"/>
      <c r="P1372" s="22"/>
      <c r="Q1372" s="22"/>
      <c r="R1372" s="22"/>
      <c r="S1372" s="91"/>
      <c r="T1372" s="91"/>
      <c r="U1372" s="91"/>
      <c r="V1372" s="91"/>
      <c r="W1372" s="91"/>
      <c r="X1372" s="91"/>
      <c r="Y1372" s="91"/>
      <c r="Z1372" s="91"/>
      <c r="AA1372" s="249"/>
    </row>
    <row r="1373" spans="1:27" hidden="1" outlineLevel="1">
      <c r="A1373" s="4"/>
      <c r="B1373" s="4"/>
      <c r="C1373" s="36"/>
      <c r="D1373" s="217">
        <f>Asset28</f>
        <v>0</v>
      </c>
      <c r="E1373" s="4"/>
      <c r="F1373" s="4"/>
      <c r="G1373" s="442">
        <f>'RFM input'!R34</f>
        <v>0</v>
      </c>
      <c r="H1373" s="28"/>
      <c r="I1373" s="28"/>
      <c r="J1373" s="28"/>
      <c r="K1373" s="28"/>
      <c r="L1373" s="28"/>
      <c r="M1373" s="28"/>
      <c r="N1373" s="22"/>
      <c r="O1373" s="22"/>
      <c r="P1373" s="22"/>
      <c r="Q1373" s="22"/>
      <c r="R1373" s="22"/>
      <c r="S1373" s="91"/>
      <c r="T1373" s="91"/>
      <c r="U1373" s="91"/>
      <c r="V1373" s="91"/>
      <c r="W1373" s="91"/>
      <c r="X1373" s="91"/>
      <c r="Y1373" s="91"/>
      <c r="Z1373" s="91"/>
      <c r="AA1373" s="249"/>
    </row>
    <row r="1374" spans="1:27" hidden="1" outlineLevel="1">
      <c r="A1374" s="4"/>
      <c r="B1374" s="4"/>
      <c r="C1374" s="36"/>
      <c r="D1374" s="217">
        <f>Asset29</f>
        <v>0</v>
      </c>
      <c r="E1374" s="4"/>
      <c r="F1374" s="4"/>
      <c r="G1374" s="442">
        <f>'RFM input'!R35</f>
        <v>0</v>
      </c>
      <c r="H1374" s="28"/>
      <c r="I1374" s="28"/>
      <c r="J1374" s="28"/>
      <c r="K1374" s="28"/>
      <c r="L1374" s="28"/>
      <c r="M1374" s="28"/>
      <c r="N1374" s="22"/>
      <c r="O1374" s="22"/>
      <c r="P1374" s="22"/>
      <c r="Q1374" s="22"/>
      <c r="R1374" s="22"/>
      <c r="S1374" s="91"/>
      <c r="T1374" s="91"/>
      <c r="U1374" s="91"/>
      <c r="V1374" s="91"/>
      <c r="W1374" s="91"/>
      <c r="X1374" s="91"/>
      <c r="Y1374" s="91"/>
      <c r="Z1374" s="91"/>
      <c r="AA1374" s="249"/>
    </row>
    <row r="1375" spans="1:27" hidden="1" outlineLevel="1">
      <c r="A1375" s="4"/>
      <c r="B1375" s="4"/>
      <c r="C1375" s="36"/>
      <c r="D1375" s="217">
        <f>Asset30</f>
        <v>0</v>
      </c>
      <c r="E1375" s="4"/>
      <c r="F1375" s="4"/>
      <c r="G1375" s="442">
        <f>'RFM input'!R36</f>
        <v>0</v>
      </c>
      <c r="H1375" s="28"/>
      <c r="I1375" s="28"/>
      <c r="J1375" s="28"/>
      <c r="K1375" s="28"/>
      <c r="L1375" s="28"/>
      <c r="M1375" s="28"/>
      <c r="N1375" s="22"/>
      <c r="O1375" s="22"/>
      <c r="P1375" s="22"/>
      <c r="Q1375" s="22"/>
      <c r="R1375" s="22"/>
      <c r="S1375" s="91"/>
      <c r="T1375" s="91"/>
      <c r="U1375" s="91"/>
      <c r="V1375" s="91"/>
      <c r="W1375" s="91"/>
      <c r="X1375" s="91"/>
      <c r="Y1375" s="91"/>
      <c r="Z1375" s="91"/>
      <c r="AA1375" s="249"/>
    </row>
    <row r="1376" spans="1:27" hidden="1" outlineLevel="1">
      <c r="A1376" s="4"/>
      <c r="B1376" s="4"/>
      <c r="C1376" s="36"/>
      <c r="D1376" s="217">
        <f>Asset31</f>
        <v>0</v>
      </c>
      <c r="E1376" s="4"/>
      <c r="F1376" s="4"/>
      <c r="G1376" s="442">
        <f>'RFM input'!R37</f>
        <v>0</v>
      </c>
      <c r="H1376" s="28"/>
      <c r="I1376" s="28"/>
      <c r="J1376" s="28"/>
      <c r="K1376" s="28"/>
      <c r="L1376" s="28"/>
      <c r="M1376" s="28"/>
      <c r="N1376" s="22"/>
      <c r="O1376" s="22"/>
      <c r="P1376" s="22"/>
      <c r="Q1376" s="22"/>
      <c r="R1376" s="22"/>
      <c r="S1376" s="91"/>
      <c r="T1376" s="91"/>
      <c r="U1376" s="91"/>
      <c r="V1376" s="91"/>
      <c r="W1376" s="91"/>
      <c r="X1376" s="91"/>
      <c r="Y1376" s="91"/>
      <c r="Z1376" s="91"/>
      <c r="AA1376" s="249"/>
    </row>
    <row r="1377" spans="1:27" hidden="1" outlineLevel="1">
      <c r="A1377" s="4"/>
      <c r="B1377" s="4"/>
      <c r="C1377" s="36"/>
      <c r="D1377" s="217">
        <f>Asset32</f>
        <v>0</v>
      </c>
      <c r="E1377" s="4"/>
      <c r="F1377" s="4"/>
      <c r="G1377" s="442">
        <f>'RFM input'!R38</f>
        <v>0</v>
      </c>
      <c r="H1377" s="28"/>
      <c r="I1377" s="28"/>
      <c r="J1377" s="28"/>
      <c r="K1377" s="28"/>
      <c r="L1377" s="28"/>
      <c r="M1377" s="28"/>
      <c r="N1377" s="22"/>
      <c r="O1377" s="22"/>
      <c r="P1377" s="22"/>
      <c r="Q1377" s="22"/>
      <c r="R1377" s="22"/>
      <c r="S1377" s="91"/>
      <c r="T1377" s="91"/>
      <c r="U1377" s="91"/>
      <c r="V1377" s="91"/>
      <c r="W1377" s="91"/>
      <c r="X1377" s="91"/>
      <c r="Y1377" s="91"/>
      <c r="Z1377" s="91"/>
      <c r="AA1377" s="249"/>
    </row>
    <row r="1378" spans="1:27" hidden="1" outlineLevel="1">
      <c r="A1378" s="4"/>
      <c r="B1378" s="4"/>
      <c r="C1378" s="36"/>
      <c r="D1378" s="217">
        <f>Asset33</f>
        <v>0</v>
      </c>
      <c r="E1378" s="4"/>
      <c r="F1378" s="4"/>
      <c r="G1378" s="442">
        <f>'RFM input'!R39</f>
        <v>0</v>
      </c>
      <c r="H1378" s="28"/>
      <c r="I1378" s="28"/>
      <c r="J1378" s="28"/>
      <c r="K1378" s="28"/>
      <c r="L1378" s="28"/>
      <c r="M1378" s="28"/>
      <c r="N1378" s="22"/>
      <c r="O1378" s="22"/>
      <c r="P1378" s="22"/>
      <c r="Q1378" s="22"/>
      <c r="R1378" s="22"/>
      <c r="S1378" s="91"/>
      <c r="T1378" s="91"/>
      <c r="U1378" s="91"/>
      <c r="V1378" s="91"/>
      <c r="W1378" s="91"/>
      <c r="X1378" s="91"/>
      <c r="Y1378" s="91"/>
      <c r="Z1378" s="91"/>
      <c r="AA1378" s="249"/>
    </row>
    <row r="1379" spans="1:27" hidden="1" outlineLevel="1">
      <c r="A1379" s="4"/>
      <c r="B1379" s="4"/>
      <c r="C1379" s="36"/>
      <c r="D1379" s="217">
        <f>Asset34</f>
        <v>0</v>
      </c>
      <c r="E1379" s="4"/>
      <c r="F1379" s="4"/>
      <c r="G1379" s="442">
        <f>'RFM input'!R40</f>
        <v>0</v>
      </c>
      <c r="H1379" s="28"/>
      <c r="I1379" s="28"/>
      <c r="J1379" s="28"/>
      <c r="K1379" s="28"/>
      <c r="L1379" s="28"/>
      <c r="M1379" s="28"/>
      <c r="N1379" s="22"/>
      <c r="O1379" s="22"/>
      <c r="P1379" s="22"/>
      <c r="Q1379" s="22"/>
      <c r="R1379" s="22"/>
      <c r="S1379" s="91"/>
      <c r="T1379" s="91"/>
      <c r="U1379" s="91"/>
      <c r="V1379" s="91"/>
      <c r="W1379" s="91"/>
      <c r="X1379" s="91"/>
      <c r="Y1379" s="91"/>
      <c r="Z1379" s="91"/>
      <c r="AA1379" s="249"/>
    </row>
    <row r="1380" spans="1:27" hidden="1" outlineLevel="1">
      <c r="A1380" s="4"/>
      <c r="B1380" s="4"/>
      <c r="C1380" s="36"/>
      <c r="D1380" s="217">
        <f>Asset35</f>
        <v>0</v>
      </c>
      <c r="E1380" s="4"/>
      <c r="F1380" s="4"/>
      <c r="G1380" s="442">
        <f>'RFM input'!R41</f>
        <v>0</v>
      </c>
      <c r="H1380" s="28"/>
      <c r="I1380" s="28"/>
      <c r="J1380" s="28"/>
      <c r="K1380" s="28"/>
      <c r="L1380" s="28"/>
      <c r="M1380" s="28"/>
      <c r="N1380" s="22"/>
      <c r="O1380" s="22"/>
      <c r="P1380" s="22"/>
      <c r="Q1380" s="22"/>
      <c r="R1380" s="22"/>
      <c r="S1380" s="91"/>
      <c r="T1380" s="91"/>
      <c r="U1380" s="91"/>
      <c r="V1380" s="91"/>
      <c r="W1380" s="91"/>
      <c r="X1380" s="91"/>
      <c r="Y1380" s="91"/>
      <c r="Z1380" s="91"/>
      <c r="AA1380" s="249"/>
    </row>
    <row r="1381" spans="1:27" hidden="1" outlineLevel="1">
      <c r="A1381" s="4"/>
      <c r="B1381" s="4"/>
      <c r="C1381" s="36"/>
      <c r="D1381" s="217">
        <f>Asset36</f>
        <v>0</v>
      </c>
      <c r="E1381" s="4"/>
      <c r="F1381" s="4"/>
      <c r="G1381" s="442">
        <f>'RFM input'!R42</f>
        <v>0</v>
      </c>
      <c r="H1381" s="28"/>
      <c r="I1381" s="28"/>
      <c r="J1381" s="28"/>
      <c r="K1381" s="28"/>
      <c r="L1381" s="28"/>
      <c r="M1381" s="28"/>
      <c r="N1381" s="22"/>
      <c r="O1381" s="22"/>
      <c r="P1381" s="22"/>
      <c r="Q1381" s="22"/>
      <c r="R1381" s="22"/>
      <c r="S1381" s="91"/>
      <c r="T1381" s="91"/>
      <c r="U1381" s="91"/>
      <c r="V1381" s="91"/>
      <c r="W1381" s="91"/>
      <c r="X1381" s="91"/>
      <c r="Y1381" s="91"/>
      <c r="Z1381" s="91"/>
      <c r="AA1381" s="249"/>
    </row>
    <row r="1382" spans="1:27" hidden="1" outlineLevel="1">
      <c r="A1382" s="4"/>
      <c r="B1382" s="4"/>
      <c r="C1382" s="36"/>
      <c r="D1382" s="217">
        <f>Asset37</f>
        <v>0</v>
      </c>
      <c r="E1382" s="4"/>
      <c r="F1382" s="4"/>
      <c r="G1382" s="442">
        <f>'RFM input'!R43</f>
        <v>0</v>
      </c>
      <c r="H1382" s="28"/>
      <c r="I1382" s="28"/>
      <c r="J1382" s="28"/>
      <c r="K1382" s="28"/>
      <c r="L1382" s="28"/>
      <c r="M1382" s="28"/>
      <c r="N1382" s="22"/>
      <c r="O1382" s="22"/>
      <c r="P1382" s="22"/>
      <c r="Q1382" s="22"/>
      <c r="R1382" s="22"/>
      <c r="S1382" s="91"/>
      <c r="T1382" s="91"/>
      <c r="U1382" s="91"/>
      <c r="V1382" s="91"/>
      <c r="W1382" s="91"/>
      <c r="X1382" s="91"/>
      <c r="Y1382" s="91"/>
      <c r="Z1382" s="91"/>
      <c r="AA1382" s="249"/>
    </row>
    <row r="1383" spans="1:27" hidden="1" outlineLevel="1">
      <c r="A1383" s="4"/>
      <c r="B1383" s="4"/>
      <c r="C1383" s="36"/>
      <c r="D1383" s="217">
        <f>Asset38</f>
        <v>0</v>
      </c>
      <c r="E1383" s="4"/>
      <c r="F1383" s="4"/>
      <c r="G1383" s="442">
        <f>'RFM input'!R44</f>
        <v>0</v>
      </c>
      <c r="H1383" s="28"/>
      <c r="I1383" s="28"/>
      <c r="J1383" s="28"/>
      <c r="K1383" s="28"/>
      <c r="L1383" s="28"/>
      <c r="M1383" s="28"/>
      <c r="N1383" s="22"/>
      <c r="O1383" s="22"/>
      <c r="P1383" s="22"/>
      <c r="Q1383" s="22"/>
      <c r="R1383" s="22"/>
      <c r="S1383" s="91"/>
      <c r="T1383" s="91"/>
      <c r="U1383" s="91"/>
      <c r="V1383" s="91"/>
      <c r="W1383" s="91"/>
      <c r="X1383" s="91"/>
      <c r="Y1383" s="91"/>
      <c r="Z1383" s="91"/>
      <c r="AA1383" s="249"/>
    </row>
    <row r="1384" spans="1:27" hidden="1" outlineLevel="1">
      <c r="A1384" s="4"/>
      <c r="B1384" s="4"/>
      <c r="C1384" s="36"/>
      <c r="D1384" s="217">
        <f>Asset39</f>
        <v>0</v>
      </c>
      <c r="E1384" s="4"/>
      <c r="F1384" s="4"/>
      <c r="G1384" s="442">
        <f>'RFM input'!R45</f>
        <v>0</v>
      </c>
      <c r="H1384" s="28"/>
      <c r="I1384" s="28"/>
      <c r="J1384" s="28"/>
      <c r="K1384" s="28"/>
      <c r="L1384" s="28"/>
      <c r="M1384" s="28"/>
      <c r="N1384" s="22"/>
      <c r="O1384" s="22"/>
      <c r="P1384" s="22"/>
      <c r="Q1384" s="22"/>
      <c r="R1384" s="22"/>
      <c r="S1384" s="91"/>
      <c r="T1384" s="91"/>
      <c r="U1384" s="91"/>
      <c r="V1384" s="91"/>
      <c r="W1384" s="91"/>
      <c r="X1384" s="91"/>
      <c r="Y1384" s="91"/>
      <c r="Z1384" s="91"/>
      <c r="AA1384" s="249"/>
    </row>
    <row r="1385" spans="1:27" hidden="1" outlineLevel="1">
      <c r="A1385" s="4"/>
      <c r="B1385" s="4"/>
      <c r="C1385" s="36"/>
      <c r="D1385" s="217">
        <f>Asset40</f>
        <v>0</v>
      </c>
      <c r="E1385" s="4"/>
      <c r="F1385" s="4"/>
      <c r="G1385" s="442">
        <f>'RFM input'!R46</f>
        <v>0</v>
      </c>
      <c r="H1385" s="28"/>
      <c r="I1385" s="28"/>
      <c r="J1385" s="28"/>
      <c r="K1385" s="28"/>
      <c r="L1385" s="28"/>
      <c r="M1385" s="28"/>
      <c r="N1385" s="22"/>
      <c r="O1385" s="22"/>
      <c r="P1385" s="22"/>
      <c r="Q1385" s="22"/>
      <c r="R1385" s="22"/>
      <c r="S1385" s="91"/>
      <c r="T1385" s="91"/>
      <c r="U1385" s="91"/>
      <c r="V1385" s="91"/>
      <c r="W1385" s="91"/>
      <c r="X1385" s="91"/>
      <c r="Y1385" s="91"/>
      <c r="Z1385" s="91"/>
      <c r="AA1385" s="249"/>
    </row>
    <row r="1386" spans="1:27" hidden="1" outlineLevel="1">
      <c r="A1386" s="4"/>
      <c r="B1386" s="4"/>
      <c r="C1386" s="36"/>
      <c r="D1386" s="217">
        <f>Asset41</f>
        <v>0</v>
      </c>
      <c r="E1386" s="4"/>
      <c r="F1386" s="4"/>
      <c r="G1386" s="442">
        <f>'RFM input'!R47</f>
        <v>0</v>
      </c>
      <c r="H1386" s="28"/>
      <c r="I1386" s="28"/>
      <c r="J1386" s="28"/>
      <c r="K1386" s="28"/>
      <c r="L1386" s="28"/>
      <c r="M1386" s="28"/>
      <c r="N1386" s="22"/>
      <c r="O1386" s="22"/>
      <c r="P1386" s="22"/>
      <c r="Q1386" s="22"/>
      <c r="R1386" s="22"/>
      <c r="S1386" s="91"/>
      <c r="T1386" s="91"/>
      <c r="U1386" s="91"/>
      <c r="V1386" s="91"/>
      <c r="W1386" s="91"/>
      <c r="X1386" s="91"/>
      <c r="Y1386" s="91"/>
      <c r="Z1386" s="91"/>
      <c r="AA1386" s="249"/>
    </row>
    <row r="1387" spans="1:27" hidden="1" outlineLevel="1">
      <c r="A1387" s="4"/>
      <c r="B1387" s="4"/>
      <c r="C1387" s="36"/>
      <c r="D1387" s="217">
        <f>Asset42</f>
        <v>0</v>
      </c>
      <c r="E1387" s="4"/>
      <c r="F1387" s="4"/>
      <c r="G1387" s="442">
        <f>'RFM input'!R48</f>
        <v>0</v>
      </c>
      <c r="H1387" s="28"/>
      <c r="I1387" s="28"/>
      <c r="J1387" s="28"/>
      <c r="K1387" s="28"/>
      <c r="L1387" s="28"/>
      <c r="M1387" s="28"/>
      <c r="N1387" s="22"/>
      <c r="O1387" s="22"/>
      <c r="P1387" s="22"/>
      <c r="Q1387" s="22"/>
      <c r="R1387" s="22"/>
      <c r="S1387" s="91"/>
      <c r="T1387" s="91"/>
      <c r="U1387" s="91"/>
      <c r="V1387" s="91"/>
      <c r="W1387" s="91"/>
      <c r="X1387" s="91"/>
      <c r="Y1387" s="91"/>
      <c r="Z1387" s="91"/>
      <c r="AA1387" s="249"/>
    </row>
    <row r="1388" spans="1:27" hidden="1" outlineLevel="1">
      <c r="A1388" s="4"/>
      <c r="B1388" s="4"/>
      <c r="C1388" s="36"/>
      <c r="D1388" s="217">
        <f>Asset43</f>
        <v>0</v>
      </c>
      <c r="E1388" s="4"/>
      <c r="F1388" s="4"/>
      <c r="G1388" s="442">
        <f>'RFM input'!R49</f>
        <v>0</v>
      </c>
      <c r="H1388" s="28"/>
      <c r="I1388" s="28"/>
      <c r="J1388" s="28"/>
      <c r="K1388" s="28"/>
      <c r="L1388" s="28"/>
      <c r="M1388" s="28"/>
      <c r="N1388" s="22"/>
      <c r="O1388" s="22"/>
      <c r="P1388" s="22"/>
      <c r="Q1388" s="22"/>
      <c r="R1388" s="22"/>
      <c r="S1388" s="91"/>
      <c r="T1388" s="91"/>
      <c r="U1388" s="91"/>
      <c r="V1388" s="91"/>
      <c r="W1388" s="91"/>
      <c r="X1388" s="91"/>
      <c r="Y1388" s="91"/>
      <c r="Z1388" s="91"/>
      <c r="AA1388" s="249"/>
    </row>
    <row r="1389" spans="1:27" hidden="1" outlineLevel="1">
      <c r="A1389" s="4"/>
      <c r="B1389" s="4"/>
      <c r="C1389" s="36"/>
      <c r="D1389" s="217">
        <f>Asset44</f>
        <v>0</v>
      </c>
      <c r="E1389" s="4"/>
      <c r="F1389" s="4"/>
      <c r="G1389" s="442">
        <f>'RFM input'!R50</f>
        <v>0</v>
      </c>
      <c r="H1389" s="28"/>
      <c r="I1389" s="28"/>
      <c r="J1389" s="28"/>
      <c r="K1389" s="28"/>
      <c r="L1389" s="28"/>
      <c r="M1389" s="28"/>
      <c r="N1389" s="22"/>
      <c r="O1389" s="22"/>
      <c r="P1389" s="22"/>
      <c r="Q1389" s="22"/>
      <c r="R1389" s="22"/>
      <c r="S1389" s="91"/>
      <c r="T1389" s="91"/>
      <c r="U1389" s="91"/>
      <c r="V1389" s="91"/>
      <c r="W1389" s="91"/>
      <c r="X1389" s="91"/>
      <c r="Y1389" s="91"/>
      <c r="Z1389" s="91"/>
      <c r="AA1389" s="249"/>
    </row>
    <row r="1390" spans="1:27" hidden="1" outlineLevel="1">
      <c r="A1390" s="4"/>
      <c r="B1390" s="4"/>
      <c r="C1390" s="36"/>
      <c r="D1390" s="217">
        <f>Asset45</f>
        <v>0</v>
      </c>
      <c r="E1390" s="4"/>
      <c r="F1390" s="4"/>
      <c r="G1390" s="442">
        <f>'RFM input'!R51</f>
        <v>0</v>
      </c>
      <c r="H1390" s="28"/>
      <c r="I1390" s="28"/>
      <c r="J1390" s="28"/>
      <c r="K1390" s="28"/>
      <c r="L1390" s="28"/>
      <c r="M1390" s="28"/>
      <c r="N1390" s="22"/>
      <c r="O1390" s="22"/>
      <c r="P1390" s="22"/>
      <c r="Q1390" s="22"/>
      <c r="R1390" s="22"/>
      <c r="S1390" s="91"/>
      <c r="T1390" s="91"/>
      <c r="U1390" s="91"/>
      <c r="V1390" s="91"/>
      <c r="W1390" s="91"/>
      <c r="X1390" s="91"/>
      <c r="Y1390" s="91"/>
      <c r="Z1390" s="91"/>
      <c r="AA1390" s="249"/>
    </row>
    <row r="1391" spans="1:27" hidden="1" outlineLevel="1">
      <c r="A1391" s="4"/>
      <c r="B1391" s="4"/>
      <c r="C1391" s="36"/>
      <c r="D1391" s="217">
        <f>Asset46</f>
        <v>0</v>
      </c>
      <c r="E1391" s="4"/>
      <c r="F1391" s="4"/>
      <c r="G1391" s="442">
        <f>'RFM input'!R52</f>
        <v>0</v>
      </c>
      <c r="H1391" s="28"/>
      <c r="I1391" s="28"/>
      <c r="J1391" s="28"/>
      <c r="K1391" s="28"/>
      <c r="L1391" s="28"/>
      <c r="M1391" s="28"/>
      <c r="N1391" s="22"/>
      <c r="O1391" s="22"/>
      <c r="P1391" s="22"/>
      <c r="Q1391" s="22"/>
      <c r="R1391" s="22"/>
      <c r="S1391" s="91"/>
      <c r="T1391" s="91"/>
      <c r="U1391" s="91"/>
      <c r="V1391" s="91"/>
      <c r="W1391" s="91"/>
      <c r="X1391" s="91"/>
      <c r="Y1391" s="91"/>
      <c r="Z1391" s="91"/>
      <c r="AA1391" s="249"/>
    </row>
    <row r="1392" spans="1:27" hidden="1" outlineLevel="1">
      <c r="A1392" s="4"/>
      <c r="B1392" s="4"/>
      <c r="C1392" s="36"/>
      <c r="D1392" s="217">
        <f>Asset47</f>
        <v>0</v>
      </c>
      <c r="E1392" s="4"/>
      <c r="F1392" s="4"/>
      <c r="G1392" s="442">
        <f>'RFM input'!R53</f>
        <v>0</v>
      </c>
      <c r="H1392" s="28"/>
      <c r="I1392" s="28"/>
      <c r="J1392" s="28"/>
      <c r="K1392" s="28"/>
      <c r="L1392" s="28"/>
      <c r="M1392" s="28"/>
      <c r="N1392" s="22"/>
      <c r="O1392" s="22"/>
      <c r="P1392" s="22"/>
      <c r="Q1392" s="22"/>
      <c r="R1392" s="22"/>
      <c r="S1392" s="91"/>
      <c r="T1392" s="91"/>
      <c r="U1392" s="91"/>
      <c r="V1392" s="91"/>
      <c r="W1392" s="91"/>
      <c r="X1392" s="91"/>
      <c r="Y1392" s="91"/>
      <c r="Z1392" s="91"/>
      <c r="AA1392" s="249"/>
    </row>
    <row r="1393" spans="1:27" hidden="1" outlineLevel="1">
      <c r="A1393" s="4"/>
      <c r="B1393" s="4"/>
      <c r="C1393" s="36"/>
      <c r="D1393" s="217">
        <f>Asset48</f>
        <v>0</v>
      </c>
      <c r="E1393" s="4"/>
      <c r="F1393" s="4"/>
      <c r="G1393" s="442">
        <f>'RFM input'!R54</f>
        <v>0</v>
      </c>
      <c r="H1393" s="28"/>
      <c r="I1393" s="28"/>
      <c r="J1393" s="28"/>
      <c r="K1393" s="28"/>
      <c r="L1393" s="28"/>
      <c r="M1393" s="28"/>
      <c r="N1393" s="22"/>
      <c r="O1393" s="22"/>
      <c r="P1393" s="22"/>
      <c r="Q1393" s="22"/>
      <c r="R1393" s="22"/>
      <c r="S1393" s="91"/>
      <c r="T1393" s="91"/>
      <c r="U1393" s="91"/>
      <c r="V1393" s="91"/>
      <c r="W1393" s="91"/>
      <c r="X1393" s="91"/>
      <c r="Y1393" s="91"/>
      <c r="Z1393" s="91"/>
      <c r="AA1393" s="249"/>
    </row>
    <row r="1394" spans="1:27" hidden="1" outlineLevel="1">
      <c r="A1394" s="4"/>
      <c r="B1394" s="4"/>
      <c r="C1394" s="36"/>
      <c r="D1394" s="217">
        <f>Asset49</f>
        <v>0</v>
      </c>
      <c r="E1394" s="4"/>
      <c r="F1394" s="4"/>
      <c r="G1394" s="442">
        <f>'RFM input'!R55</f>
        <v>0</v>
      </c>
      <c r="H1394" s="28"/>
      <c r="I1394" s="28"/>
      <c r="J1394" s="28"/>
      <c r="K1394" s="28"/>
      <c r="L1394" s="28"/>
      <c r="M1394" s="28"/>
      <c r="N1394" s="22"/>
      <c r="O1394" s="22"/>
      <c r="P1394" s="22"/>
      <c r="Q1394" s="22"/>
      <c r="R1394" s="22"/>
      <c r="S1394" s="91"/>
      <c r="T1394" s="91"/>
      <c r="U1394" s="91"/>
      <c r="V1394" s="91"/>
      <c r="W1394" s="91"/>
      <c r="X1394" s="91"/>
      <c r="Y1394" s="91"/>
      <c r="Z1394" s="91"/>
      <c r="AA1394" s="249"/>
    </row>
    <row r="1395" spans="1:27" hidden="1" outlineLevel="1">
      <c r="A1395" s="4"/>
      <c r="B1395" s="4"/>
      <c r="C1395" s="36"/>
      <c r="D1395" s="217" t="str">
        <f>Asset50</f>
        <v>Equity raising costs</v>
      </c>
      <c r="E1395" s="4"/>
      <c r="F1395" s="4"/>
      <c r="G1395" s="442">
        <f>'RFM input'!R56</f>
        <v>0</v>
      </c>
      <c r="H1395" s="28"/>
      <c r="I1395" s="28"/>
      <c r="J1395" s="28"/>
      <c r="K1395" s="28"/>
      <c r="L1395" s="28"/>
      <c r="M1395" s="28"/>
      <c r="N1395" s="22"/>
      <c r="O1395" s="22"/>
      <c r="P1395" s="22"/>
      <c r="Q1395" s="22"/>
      <c r="R1395" s="22"/>
      <c r="S1395" s="91"/>
      <c r="T1395" s="91"/>
      <c r="U1395" s="91"/>
      <c r="V1395" s="91"/>
      <c r="W1395" s="91"/>
      <c r="X1395" s="91"/>
      <c r="Y1395" s="91"/>
      <c r="Z1395" s="91"/>
      <c r="AA1395" s="249"/>
    </row>
    <row r="1396" spans="1:27" collapsed="1">
      <c r="A1396" s="4"/>
      <c r="B1396" s="4"/>
      <c r="C1396" s="36"/>
      <c r="D1396" s="104"/>
      <c r="E1396" s="4"/>
      <c r="F1396" s="4"/>
      <c r="G1396" s="448"/>
      <c r="H1396" s="28"/>
      <c r="I1396" s="28"/>
      <c r="J1396" s="28"/>
      <c r="K1396" s="28"/>
      <c r="L1396" s="28"/>
      <c r="M1396" s="28"/>
      <c r="N1396" s="22"/>
      <c r="O1396" s="22"/>
      <c r="P1396" s="22"/>
      <c r="Q1396" s="22"/>
      <c r="R1396" s="22"/>
      <c r="S1396" s="91"/>
      <c r="T1396" s="91"/>
      <c r="U1396" s="91"/>
      <c r="V1396" s="91"/>
      <c r="W1396" s="91"/>
      <c r="X1396" s="91"/>
      <c r="Y1396" s="91"/>
      <c r="Z1396" s="91"/>
      <c r="AA1396" s="249"/>
    </row>
    <row r="1397" spans="1:27">
      <c r="A1397" s="4"/>
      <c r="B1397" s="4"/>
      <c r="C1397" s="253" t="s">
        <v>91</v>
      </c>
      <c r="D1397" s="444"/>
      <c r="E1397" s="249"/>
      <c r="F1397" s="4"/>
      <c r="G1397" s="450">
        <f>SUM(G1398:G1447)</f>
        <v>0</v>
      </c>
      <c r="H1397" s="28"/>
      <c r="I1397" s="28"/>
      <c r="J1397" s="28"/>
      <c r="K1397" s="28"/>
      <c r="L1397" s="28"/>
      <c r="M1397" s="28"/>
      <c r="N1397" s="22"/>
      <c r="O1397" s="22"/>
      <c r="P1397" s="22"/>
      <c r="Q1397" s="22"/>
      <c r="R1397" s="22"/>
      <c r="S1397" s="91"/>
      <c r="T1397" s="91"/>
      <c r="U1397" s="91"/>
      <c r="V1397" s="91"/>
      <c r="W1397" s="91"/>
      <c r="X1397" s="91"/>
      <c r="Y1397" s="91"/>
      <c r="Z1397" s="91"/>
      <c r="AA1397" s="249"/>
    </row>
    <row r="1398" spans="1:27" hidden="1" outlineLevel="1">
      <c r="A1398" s="4"/>
      <c r="B1398" s="4"/>
      <c r="C1398" s="4"/>
      <c r="D1398" s="217" t="str">
        <f>Asset1</f>
        <v xml:space="preserve">Pipelines </v>
      </c>
      <c r="E1398" s="4"/>
      <c r="F1398" s="4"/>
      <c r="G1398" s="442">
        <f>'RFM input'!T7</f>
        <v>0</v>
      </c>
      <c r="H1398" s="28"/>
      <c r="I1398" s="28"/>
      <c r="J1398" s="28"/>
      <c r="K1398" s="28"/>
      <c r="L1398" s="28"/>
      <c r="M1398" s="28"/>
      <c r="N1398" s="22"/>
      <c r="O1398" s="22"/>
      <c r="P1398" s="22"/>
      <c r="Q1398" s="22"/>
      <c r="R1398" s="22"/>
      <c r="S1398" s="91"/>
      <c r="T1398" s="91"/>
      <c r="U1398" s="91"/>
      <c r="V1398" s="91"/>
      <c r="W1398" s="91"/>
      <c r="X1398" s="91"/>
      <c r="Y1398" s="91"/>
      <c r="Z1398" s="91"/>
      <c r="AA1398" s="249"/>
    </row>
    <row r="1399" spans="1:27" hidden="1" outlineLevel="1">
      <c r="A1399" s="4"/>
      <c r="B1399" s="4"/>
      <c r="C1399" s="36"/>
      <c r="D1399" s="217" t="str">
        <f>Asset2</f>
        <v xml:space="preserve">Compressors </v>
      </c>
      <c r="E1399" s="4"/>
      <c r="F1399" s="4"/>
      <c r="G1399" s="442">
        <f>'RFM input'!T8</f>
        <v>0</v>
      </c>
      <c r="H1399" s="28"/>
      <c r="I1399" s="28"/>
      <c r="J1399" s="28"/>
      <c r="K1399" s="28"/>
      <c r="L1399" s="28"/>
      <c r="M1399" s="28"/>
      <c r="N1399" s="22"/>
      <c r="O1399" s="22"/>
      <c r="P1399" s="22"/>
      <c r="Q1399" s="22"/>
      <c r="R1399" s="22"/>
      <c r="S1399" s="91"/>
      <c r="T1399" s="91"/>
      <c r="U1399" s="91"/>
      <c r="V1399" s="91"/>
      <c r="W1399" s="91"/>
      <c r="X1399" s="91"/>
      <c r="Y1399" s="91"/>
      <c r="Z1399" s="91"/>
      <c r="AA1399" s="249"/>
    </row>
    <row r="1400" spans="1:27" hidden="1" outlineLevel="1">
      <c r="A1400" s="4"/>
      <c r="B1400" s="4"/>
      <c r="C1400" s="36"/>
      <c r="D1400" s="217" t="str">
        <f>Asset3</f>
        <v>City Gates &amp; Field Regulators</v>
      </c>
      <c r="E1400" s="4"/>
      <c r="F1400" s="4"/>
      <c r="G1400" s="442">
        <f>'RFM input'!T9</f>
        <v>0</v>
      </c>
      <c r="H1400" s="28"/>
      <c r="I1400" s="28"/>
      <c r="J1400" s="28"/>
      <c r="K1400" s="28"/>
      <c r="L1400" s="28"/>
      <c r="M1400" s="28"/>
      <c r="N1400" s="22"/>
      <c r="O1400" s="22"/>
      <c r="P1400" s="22"/>
      <c r="Q1400" s="22"/>
      <c r="R1400" s="22"/>
      <c r="S1400" s="91"/>
      <c r="T1400" s="91"/>
      <c r="U1400" s="91"/>
      <c r="V1400" s="91"/>
      <c r="W1400" s="91"/>
      <c r="X1400" s="91"/>
      <c r="Y1400" s="91"/>
      <c r="Z1400" s="91"/>
      <c r="AA1400" s="249"/>
    </row>
    <row r="1401" spans="1:27" hidden="1" outlineLevel="1">
      <c r="A1401" s="4"/>
      <c r="B1401" s="4"/>
      <c r="C1401" s="36"/>
      <c r="D1401" s="217" t="str">
        <f>Asset4</f>
        <v>Odourant Plants</v>
      </c>
      <c r="E1401" s="4"/>
      <c r="F1401" s="4"/>
      <c r="G1401" s="442">
        <f>'RFM input'!T10</f>
        <v>0</v>
      </c>
      <c r="H1401" s="28"/>
      <c r="I1401" s="28"/>
      <c r="J1401" s="28"/>
      <c r="K1401" s="28"/>
      <c r="L1401" s="28"/>
      <c r="M1401" s="28"/>
      <c r="N1401" s="22"/>
      <c r="O1401" s="22"/>
      <c r="P1401" s="22"/>
      <c r="Q1401" s="22"/>
      <c r="R1401" s="22"/>
      <c r="S1401" s="91"/>
      <c r="T1401" s="91"/>
      <c r="U1401" s="91"/>
      <c r="V1401" s="91"/>
      <c r="W1401" s="91"/>
      <c r="X1401" s="91"/>
      <c r="Y1401" s="91"/>
      <c r="Z1401" s="91"/>
      <c r="AA1401" s="249"/>
    </row>
    <row r="1402" spans="1:27" hidden="1" outlineLevel="1">
      <c r="A1402" s="4"/>
      <c r="B1402" s="4"/>
      <c r="C1402" s="36"/>
      <c r="D1402" s="217" t="str">
        <f>Asset5</f>
        <v>Gas Quality</v>
      </c>
      <c r="E1402" s="4"/>
      <c r="F1402" s="4"/>
      <c r="G1402" s="442">
        <f>'RFM input'!T11</f>
        <v>0</v>
      </c>
      <c r="H1402" s="28"/>
      <c r="I1402" s="28"/>
      <c r="J1402" s="28"/>
      <c r="K1402" s="28"/>
      <c r="L1402" s="28"/>
      <c r="M1402" s="28"/>
      <c r="N1402" s="22"/>
      <c r="O1402" s="22"/>
      <c r="P1402" s="22"/>
      <c r="Q1402" s="22"/>
      <c r="R1402" s="22"/>
      <c r="S1402" s="91"/>
      <c r="T1402" s="91"/>
      <c r="U1402" s="91"/>
      <c r="V1402" s="91"/>
      <c r="W1402" s="91"/>
      <c r="X1402" s="91"/>
      <c r="Y1402" s="91"/>
      <c r="Z1402" s="91"/>
      <c r="AA1402" s="249"/>
    </row>
    <row r="1403" spans="1:27" hidden="1" outlineLevel="1">
      <c r="A1403" s="4"/>
      <c r="B1403" s="4"/>
      <c r="C1403" s="36"/>
      <c r="D1403" s="217" t="str">
        <f>Asset6</f>
        <v xml:space="preserve">Other </v>
      </c>
      <c r="E1403" s="4"/>
      <c r="F1403" s="4"/>
      <c r="G1403" s="442">
        <f>'RFM input'!T12</f>
        <v>0</v>
      </c>
      <c r="H1403" s="28"/>
      <c r="I1403" s="28"/>
      <c r="J1403" s="28"/>
      <c r="K1403" s="28"/>
      <c r="L1403" s="28"/>
      <c r="M1403" s="28"/>
      <c r="N1403" s="22"/>
      <c r="O1403" s="22"/>
      <c r="P1403" s="22"/>
      <c r="Q1403" s="22"/>
      <c r="R1403" s="22"/>
      <c r="S1403" s="91"/>
      <c r="T1403" s="91"/>
      <c r="U1403" s="91"/>
      <c r="V1403" s="91"/>
      <c r="W1403" s="91"/>
      <c r="X1403" s="91"/>
      <c r="Y1403" s="91"/>
      <c r="Z1403" s="91"/>
      <c r="AA1403" s="249"/>
    </row>
    <row r="1404" spans="1:27" hidden="1" outlineLevel="1">
      <c r="A1404" s="4"/>
      <c r="B1404" s="4"/>
      <c r="C1404" s="36"/>
      <c r="D1404" s="217" t="str">
        <f>Asset7</f>
        <v>General Building</v>
      </c>
      <c r="E1404" s="4"/>
      <c r="F1404" s="4"/>
      <c r="G1404" s="442">
        <f>'RFM input'!T13</f>
        <v>0</v>
      </c>
      <c r="H1404" s="28"/>
      <c r="I1404" s="28"/>
      <c r="J1404" s="28"/>
      <c r="K1404" s="28"/>
      <c r="L1404" s="28"/>
      <c r="M1404" s="28"/>
      <c r="N1404" s="22"/>
      <c r="O1404" s="22"/>
      <c r="P1404" s="22"/>
      <c r="Q1404" s="22"/>
      <c r="R1404" s="22"/>
      <c r="S1404" s="91"/>
      <c r="T1404" s="91"/>
      <c r="U1404" s="91"/>
      <c r="V1404" s="91"/>
      <c r="W1404" s="91"/>
      <c r="X1404" s="91"/>
      <c r="Y1404" s="91"/>
      <c r="Z1404" s="91"/>
      <c r="AA1404" s="249"/>
    </row>
    <row r="1405" spans="1:27" hidden="1" outlineLevel="1">
      <c r="A1405" s="4"/>
      <c r="B1405" s="4"/>
      <c r="C1405" s="36"/>
      <c r="D1405" s="217" t="str">
        <f>Asset8</f>
        <v>General Land</v>
      </c>
      <c r="E1405" s="4"/>
      <c r="F1405" s="4"/>
      <c r="G1405" s="442">
        <f>'RFM input'!T14</f>
        <v>0</v>
      </c>
      <c r="H1405" s="28"/>
      <c r="I1405" s="28"/>
      <c r="J1405" s="28"/>
      <c r="K1405" s="28"/>
      <c r="L1405" s="28"/>
      <c r="M1405" s="28"/>
      <c r="N1405" s="22"/>
      <c r="O1405" s="22"/>
      <c r="P1405" s="22"/>
      <c r="Q1405" s="22"/>
      <c r="R1405" s="22"/>
      <c r="S1405" s="91"/>
      <c r="T1405" s="91"/>
      <c r="U1405" s="91"/>
      <c r="V1405" s="91"/>
      <c r="W1405" s="91"/>
      <c r="X1405" s="91"/>
      <c r="Y1405" s="91"/>
      <c r="Z1405" s="91"/>
      <c r="AA1405" s="249"/>
    </row>
    <row r="1406" spans="1:27" hidden="1" outlineLevel="1">
      <c r="A1406" s="4"/>
      <c r="B1406" s="4"/>
      <c r="C1406" s="36"/>
      <c r="D1406" s="217">
        <f>Asset9</f>
        <v>0</v>
      </c>
      <c r="E1406" s="4"/>
      <c r="F1406" s="4"/>
      <c r="G1406" s="442">
        <f>'RFM input'!T15</f>
        <v>0</v>
      </c>
      <c r="H1406" s="28"/>
      <c r="I1406" s="28"/>
      <c r="J1406" s="28"/>
      <c r="K1406" s="28"/>
      <c r="L1406" s="28"/>
      <c r="M1406" s="28"/>
      <c r="N1406" s="22"/>
      <c r="O1406" s="22"/>
      <c r="P1406" s="22"/>
      <c r="Q1406" s="22"/>
      <c r="R1406" s="22"/>
      <c r="S1406" s="91"/>
      <c r="T1406" s="91"/>
      <c r="U1406" s="91"/>
      <c r="V1406" s="91"/>
      <c r="W1406" s="91"/>
      <c r="X1406" s="91"/>
      <c r="Y1406" s="91"/>
      <c r="Z1406" s="91"/>
      <c r="AA1406" s="249"/>
    </row>
    <row r="1407" spans="1:27" hidden="1" outlineLevel="1">
      <c r="A1407" s="4"/>
      <c r="B1407" s="4"/>
      <c r="C1407" s="36"/>
      <c r="D1407" s="217">
        <f>Asset10</f>
        <v>0</v>
      </c>
      <c r="E1407" s="4"/>
      <c r="F1407" s="4"/>
      <c r="G1407" s="442">
        <f>'RFM input'!T16</f>
        <v>0</v>
      </c>
      <c r="H1407" s="28"/>
      <c r="I1407" s="28"/>
      <c r="J1407" s="28"/>
      <c r="K1407" s="28"/>
      <c r="L1407" s="28"/>
      <c r="M1407" s="28"/>
      <c r="N1407" s="22"/>
      <c r="O1407" s="22"/>
      <c r="P1407" s="22"/>
      <c r="Q1407" s="22"/>
      <c r="R1407" s="22"/>
      <c r="S1407" s="91"/>
      <c r="T1407" s="91"/>
      <c r="U1407" s="91"/>
      <c r="V1407" s="91"/>
      <c r="W1407" s="91"/>
      <c r="X1407" s="91"/>
      <c r="Y1407" s="91"/>
      <c r="Z1407" s="91"/>
      <c r="AA1407" s="249"/>
    </row>
    <row r="1408" spans="1:27" hidden="1" outlineLevel="1">
      <c r="A1408" s="4"/>
      <c r="B1408" s="4"/>
      <c r="C1408" s="36"/>
      <c r="D1408" s="217">
        <f>Asset11</f>
        <v>0</v>
      </c>
      <c r="E1408" s="4"/>
      <c r="F1408" s="4"/>
      <c r="G1408" s="442">
        <f>'RFM input'!T17</f>
        <v>0</v>
      </c>
      <c r="H1408" s="28"/>
      <c r="I1408" s="28"/>
      <c r="J1408" s="28"/>
      <c r="K1408" s="28"/>
      <c r="L1408" s="28"/>
      <c r="M1408" s="28"/>
      <c r="N1408" s="22"/>
      <c r="O1408" s="22"/>
      <c r="P1408" s="22"/>
      <c r="Q1408" s="22"/>
      <c r="R1408" s="22"/>
      <c r="S1408" s="91"/>
      <c r="T1408" s="91"/>
      <c r="U1408" s="91"/>
      <c r="V1408" s="91"/>
      <c r="W1408" s="91"/>
      <c r="X1408" s="91"/>
      <c r="Y1408" s="91"/>
      <c r="Z1408" s="91"/>
      <c r="AA1408" s="249"/>
    </row>
    <row r="1409" spans="1:27" hidden="1" outlineLevel="1">
      <c r="A1409" s="4"/>
      <c r="B1409" s="4"/>
      <c r="C1409" s="36"/>
      <c r="D1409" s="217">
        <f>Asset12</f>
        <v>0</v>
      </c>
      <c r="E1409" s="4"/>
      <c r="F1409" s="4"/>
      <c r="G1409" s="442">
        <f>'RFM input'!T18</f>
        <v>0</v>
      </c>
      <c r="H1409" s="28"/>
      <c r="I1409" s="28"/>
      <c r="J1409" s="28"/>
      <c r="K1409" s="28"/>
      <c r="L1409" s="28"/>
      <c r="M1409" s="28"/>
      <c r="N1409" s="22"/>
      <c r="O1409" s="22"/>
      <c r="P1409" s="22"/>
      <c r="Q1409" s="22"/>
      <c r="R1409" s="22"/>
      <c r="S1409" s="91"/>
      <c r="T1409" s="91"/>
      <c r="U1409" s="91"/>
      <c r="V1409" s="91"/>
      <c r="W1409" s="91"/>
      <c r="X1409" s="91"/>
      <c r="Y1409" s="91"/>
      <c r="Z1409" s="91"/>
      <c r="AA1409" s="249"/>
    </row>
    <row r="1410" spans="1:27" hidden="1" outlineLevel="1">
      <c r="A1410" s="4"/>
      <c r="B1410" s="4"/>
      <c r="C1410" s="36"/>
      <c r="D1410" s="217">
        <f>Asset13</f>
        <v>0</v>
      </c>
      <c r="E1410" s="4"/>
      <c r="F1410" s="4"/>
      <c r="G1410" s="442">
        <f>'RFM input'!T19</f>
        <v>0</v>
      </c>
      <c r="H1410" s="28"/>
      <c r="I1410" s="28"/>
      <c r="J1410" s="28"/>
      <c r="K1410" s="28"/>
      <c r="L1410" s="28"/>
      <c r="M1410" s="28"/>
      <c r="N1410" s="22"/>
      <c r="O1410" s="22"/>
      <c r="P1410" s="22"/>
      <c r="Q1410" s="22"/>
      <c r="R1410" s="22"/>
      <c r="S1410" s="91"/>
      <c r="T1410" s="91"/>
      <c r="U1410" s="91"/>
      <c r="V1410" s="91"/>
      <c r="W1410" s="91"/>
      <c r="X1410" s="91"/>
      <c r="Y1410" s="91"/>
      <c r="Z1410" s="91"/>
      <c r="AA1410" s="249"/>
    </row>
    <row r="1411" spans="1:27" hidden="1" outlineLevel="1">
      <c r="A1411" s="4"/>
      <c r="B1411" s="4"/>
      <c r="C1411" s="36"/>
      <c r="D1411" s="217">
        <f>Asset14</f>
        <v>0</v>
      </c>
      <c r="E1411" s="4"/>
      <c r="F1411" s="4"/>
      <c r="G1411" s="442">
        <f>'RFM input'!T20</f>
        <v>0</v>
      </c>
      <c r="H1411" s="28"/>
      <c r="I1411" s="28"/>
      <c r="J1411" s="28"/>
      <c r="K1411" s="28"/>
      <c r="L1411" s="28"/>
      <c r="M1411" s="28"/>
      <c r="N1411" s="22"/>
      <c r="O1411" s="22"/>
      <c r="P1411" s="22"/>
      <c r="Q1411" s="22"/>
      <c r="R1411" s="22"/>
      <c r="S1411" s="91"/>
      <c r="T1411" s="91"/>
      <c r="U1411" s="91"/>
      <c r="V1411" s="91"/>
      <c r="W1411" s="91"/>
      <c r="X1411" s="91"/>
      <c r="Y1411" s="91"/>
      <c r="Z1411" s="91"/>
      <c r="AA1411" s="249"/>
    </row>
    <row r="1412" spans="1:27" hidden="1" outlineLevel="1">
      <c r="A1412" s="4"/>
      <c r="B1412" s="4"/>
      <c r="C1412" s="36"/>
      <c r="D1412" s="217">
        <f>Asset15</f>
        <v>0</v>
      </c>
      <c r="E1412" s="4"/>
      <c r="F1412" s="4"/>
      <c r="G1412" s="442">
        <f>'RFM input'!T21</f>
        <v>0</v>
      </c>
      <c r="H1412" s="28"/>
      <c r="I1412" s="28"/>
      <c r="J1412" s="28"/>
      <c r="K1412" s="28"/>
      <c r="L1412" s="28"/>
      <c r="M1412" s="28"/>
      <c r="N1412" s="22"/>
      <c r="O1412" s="22"/>
      <c r="P1412" s="22"/>
      <c r="Q1412" s="22"/>
      <c r="R1412" s="22"/>
      <c r="S1412" s="91"/>
      <c r="T1412" s="91"/>
      <c r="U1412" s="91"/>
      <c r="V1412" s="91"/>
      <c r="W1412" s="91"/>
      <c r="X1412" s="91"/>
      <c r="Y1412" s="91"/>
      <c r="Z1412" s="91"/>
      <c r="AA1412" s="249"/>
    </row>
    <row r="1413" spans="1:27" hidden="1" outlineLevel="1">
      <c r="A1413" s="4"/>
      <c r="B1413" s="4"/>
      <c r="C1413" s="36"/>
      <c r="D1413" s="217">
        <f>Asset16</f>
        <v>0</v>
      </c>
      <c r="E1413" s="4"/>
      <c r="F1413" s="4"/>
      <c r="G1413" s="442">
        <f>'RFM input'!T22</f>
        <v>0</v>
      </c>
      <c r="H1413" s="28"/>
      <c r="I1413" s="28"/>
      <c r="J1413" s="28"/>
      <c r="K1413" s="28"/>
      <c r="L1413" s="28"/>
      <c r="M1413" s="28"/>
      <c r="N1413" s="22"/>
      <c r="O1413" s="22"/>
      <c r="P1413" s="22"/>
      <c r="Q1413" s="22"/>
      <c r="R1413" s="22"/>
      <c r="S1413" s="91"/>
      <c r="T1413" s="91"/>
      <c r="U1413" s="91"/>
      <c r="V1413" s="91"/>
      <c r="W1413" s="91"/>
      <c r="X1413" s="91"/>
      <c r="Y1413" s="91"/>
      <c r="Z1413" s="91"/>
      <c r="AA1413" s="249"/>
    </row>
    <row r="1414" spans="1:27" hidden="1" outlineLevel="1">
      <c r="A1414" s="4"/>
      <c r="B1414" s="4"/>
      <c r="C1414" s="36"/>
      <c r="D1414" s="217">
        <f>Asset17</f>
        <v>0</v>
      </c>
      <c r="E1414" s="4"/>
      <c r="F1414" s="4"/>
      <c r="G1414" s="442">
        <f>'RFM input'!T23</f>
        <v>0</v>
      </c>
      <c r="H1414" s="28"/>
      <c r="I1414" s="28"/>
      <c r="J1414" s="28"/>
      <c r="K1414" s="28"/>
      <c r="L1414" s="28"/>
      <c r="M1414" s="28"/>
      <c r="N1414" s="22"/>
      <c r="O1414" s="22"/>
      <c r="P1414" s="22"/>
      <c r="Q1414" s="22"/>
      <c r="R1414" s="22"/>
      <c r="S1414" s="91"/>
      <c r="T1414" s="91"/>
      <c r="U1414" s="91"/>
      <c r="V1414" s="91"/>
      <c r="W1414" s="91"/>
      <c r="X1414" s="91"/>
      <c r="Y1414" s="91"/>
      <c r="Z1414" s="91"/>
      <c r="AA1414" s="249"/>
    </row>
    <row r="1415" spans="1:27" hidden="1" outlineLevel="1">
      <c r="A1415" s="4"/>
      <c r="B1415" s="4"/>
      <c r="C1415" s="36"/>
      <c r="D1415" s="217">
        <f>Asset18</f>
        <v>0</v>
      </c>
      <c r="E1415" s="4"/>
      <c r="F1415" s="4"/>
      <c r="G1415" s="442">
        <f>'RFM input'!T24</f>
        <v>0</v>
      </c>
      <c r="H1415" s="28"/>
      <c r="I1415" s="28"/>
      <c r="J1415" s="28"/>
      <c r="K1415" s="28"/>
      <c r="L1415" s="28"/>
      <c r="M1415" s="28"/>
      <c r="N1415" s="22"/>
      <c r="O1415" s="22"/>
      <c r="P1415" s="22"/>
      <c r="Q1415" s="22"/>
      <c r="R1415" s="22"/>
      <c r="S1415" s="91"/>
      <c r="T1415" s="91"/>
      <c r="U1415" s="91"/>
      <c r="V1415" s="91"/>
      <c r="W1415" s="91"/>
      <c r="X1415" s="91"/>
      <c r="Y1415" s="91"/>
      <c r="Z1415" s="91"/>
      <c r="AA1415" s="249"/>
    </row>
    <row r="1416" spans="1:27" hidden="1" outlineLevel="1">
      <c r="A1416" s="4"/>
      <c r="B1416" s="4"/>
      <c r="C1416" s="36"/>
      <c r="D1416" s="217">
        <f>Asset19</f>
        <v>0</v>
      </c>
      <c r="E1416" s="4"/>
      <c r="F1416" s="4"/>
      <c r="G1416" s="442">
        <f>'RFM input'!T25</f>
        <v>0</v>
      </c>
      <c r="H1416" s="28"/>
      <c r="I1416" s="28"/>
      <c r="J1416" s="28"/>
      <c r="K1416" s="28"/>
      <c r="L1416" s="28"/>
      <c r="M1416" s="28"/>
      <c r="N1416" s="22"/>
      <c r="O1416" s="22"/>
      <c r="P1416" s="22"/>
      <c r="Q1416" s="22"/>
      <c r="R1416" s="22"/>
      <c r="S1416" s="91"/>
      <c r="T1416" s="91"/>
      <c r="U1416" s="91"/>
      <c r="V1416" s="91"/>
      <c r="W1416" s="91"/>
      <c r="X1416" s="91"/>
      <c r="Y1416" s="91"/>
      <c r="Z1416" s="91"/>
      <c r="AA1416" s="249"/>
    </row>
    <row r="1417" spans="1:27" hidden="1" outlineLevel="1">
      <c r="A1417" s="4"/>
      <c r="B1417" s="4"/>
      <c r="C1417" s="36"/>
      <c r="D1417" s="217">
        <f>Asset20</f>
        <v>0</v>
      </c>
      <c r="E1417" s="4"/>
      <c r="F1417" s="4"/>
      <c r="G1417" s="442">
        <f>'RFM input'!T26</f>
        <v>0</v>
      </c>
      <c r="H1417" s="28"/>
      <c r="I1417" s="28"/>
      <c r="J1417" s="28"/>
      <c r="K1417" s="28"/>
      <c r="L1417" s="28"/>
      <c r="M1417" s="28"/>
      <c r="N1417" s="22"/>
      <c r="O1417" s="22"/>
      <c r="P1417" s="22"/>
      <c r="Q1417" s="22"/>
      <c r="R1417" s="22"/>
      <c r="S1417" s="91"/>
      <c r="T1417" s="91"/>
      <c r="U1417" s="91"/>
      <c r="V1417" s="91"/>
      <c r="W1417" s="91"/>
      <c r="X1417" s="91"/>
      <c r="Y1417" s="91"/>
      <c r="Z1417" s="91"/>
      <c r="AA1417" s="249"/>
    </row>
    <row r="1418" spans="1:27" hidden="1" outlineLevel="1">
      <c r="A1418" s="4"/>
      <c r="B1418" s="4"/>
      <c r="C1418" s="36"/>
      <c r="D1418" s="217">
        <f>Asset21</f>
        <v>0</v>
      </c>
      <c r="E1418" s="4"/>
      <c r="F1418" s="4"/>
      <c r="G1418" s="442">
        <f>'RFM input'!T27</f>
        <v>0</v>
      </c>
      <c r="H1418" s="28"/>
      <c r="I1418" s="28"/>
      <c r="J1418" s="28"/>
      <c r="K1418" s="28"/>
      <c r="L1418" s="28"/>
      <c r="M1418" s="28"/>
      <c r="N1418" s="22"/>
      <c r="O1418" s="22"/>
      <c r="P1418" s="22"/>
      <c r="Q1418" s="22"/>
      <c r="R1418" s="22"/>
      <c r="S1418" s="91"/>
      <c r="T1418" s="91"/>
      <c r="U1418" s="91"/>
      <c r="V1418" s="91"/>
      <c r="W1418" s="91"/>
      <c r="X1418" s="91"/>
      <c r="Y1418" s="91"/>
      <c r="Z1418" s="91"/>
      <c r="AA1418" s="249"/>
    </row>
    <row r="1419" spans="1:27" hidden="1" outlineLevel="1">
      <c r="A1419" s="4"/>
      <c r="B1419" s="4"/>
      <c r="C1419" s="36"/>
      <c r="D1419" s="217">
        <f>Asset22</f>
        <v>0</v>
      </c>
      <c r="E1419" s="4"/>
      <c r="F1419" s="4"/>
      <c r="G1419" s="442">
        <f>'RFM input'!T28</f>
        <v>0</v>
      </c>
      <c r="H1419" s="28"/>
      <c r="I1419" s="28"/>
      <c r="J1419" s="28"/>
      <c r="K1419" s="28"/>
      <c r="L1419" s="28"/>
      <c r="M1419" s="28"/>
      <c r="N1419" s="22"/>
      <c r="O1419" s="22"/>
      <c r="P1419" s="22"/>
      <c r="Q1419" s="22"/>
      <c r="R1419" s="22"/>
      <c r="S1419" s="91"/>
      <c r="T1419" s="91"/>
      <c r="U1419" s="91"/>
      <c r="V1419" s="91"/>
      <c r="W1419" s="91"/>
      <c r="X1419" s="91"/>
      <c r="Y1419" s="91"/>
      <c r="Z1419" s="91"/>
      <c r="AA1419" s="249"/>
    </row>
    <row r="1420" spans="1:27" hidden="1" outlineLevel="1">
      <c r="A1420" s="4"/>
      <c r="B1420" s="4"/>
      <c r="C1420" s="36"/>
      <c r="D1420" s="217">
        <f>Asset23</f>
        <v>0</v>
      </c>
      <c r="E1420" s="4"/>
      <c r="F1420" s="4"/>
      <c r="G1420" s="442">
        <f>'RFM input'!T29</f>
        <v>0</v>
      </c>
      <c r="H1420" s="28"/>
      <c r="I1420" s="28"/>
      <c r="J1420" s="28"/>
      <c r="K1420" s="28"/>
      <c r="L1420" s="28"/>
      <c r="M1420" s="28"/>
      <c r="N1420" s="22"/>
      <c r="O1420" s="22"/>
      <c r="P1420" s="22"/>
      <c r="Q1420" s="22"/>
      <c r="R1420" s="22"/>
      <c r="S1420" s="91"/>
      <c r="T1420" s="91"/>
      <c r="U1420" s="91"/>
      <c r="V1420" s="91"/>
      <c r="W1420" s="91"/>
      <c r="X1420" s="91"/>
      <c r="Y1420" s="91"/>
      <c r="Z1420" s="91"/>
      <c r="AA1420" s="249"/>
    </row>
    <row r="1421" spans="1:27" hidden="1" outlineLevel="1">
      <c r="A1421" s="4"/>
      <c r="B1421" s="4"/>
      <c r="C1421" s="36"/>
      <c r="D1421" s="217">
        <f>Asset24</f>
        <v>0</v>
      </c>
      <c r="E1421" s="4"/>
      <c r="F1421" s="4"/>
      <c r="G1421" s="442">
        <f>'RFM input'!T30</f>
        <v>0</v>
      </c>
      <c r="H1421" s="28"/>
      <c r="I1421" s="28"/>
      <c r="J1421" s="28"/>
      <c r="K1421" s="28"/>
      <c r="L1421" s="28"/>
      <c r="M1421" s="28"/>
      <c r="N1421" s="22"/>
      <c r="O1421" s="22"/>
      <c r="P1421" s="22"/>
      <c r="Q1421" s="22"/>
      <c r="R1421" s="22"/>
      <c r="S1421" s="91"/>
      <c r="T1421" s="91"/>
      <c r="U1421" s="91"/>
      <c r="V1421" s="91"/>
      <c r="W1421" s="91"/>
      <c r="X1421" s="91"/>
      <c r="Y1421" s="91"/>
      <c r="Z1421" s="91"/>
      <c r="AA1421" s="249"/>
    </row>
    <row r="1422" spans="1:27" hidden="1" outlineLevel="1">
      <c r="A1422" s="4"/>
      <c r="B1422" s="4"/>
      <c r="C1422" s="36"/>
      <c r="D1422" s="217">
        <f>Asset25</f>
        <v>0</v>
      </c>
      <c r="E1422" s="4"/>
      <c r="F1422" s="4"/>
      <c r="G1422" s="442">
        <f>'RFM input'!T31</f>
        <v>0</v>
      </c>
      <c r="H1422" s="28"/>
      <c r="I1422" s="28"/>
      <c r="J1422" s="28"/>
      <c r="K1422" s="28"/>
      <c r="L1422" s="28"/>
      <c r="M1422" s="28"/>
      <c r="N1422" s="22"/>
      <c r="O1422" s="22"/>
      <c r="P1422" s="22"/>
      <c r="Q1422" s="22"/>
      <c r="R1422" s="22"/>
      <c r="S1422" s="91"/>
      <c r="T1422" s="91"/>
      <c r="U1422" s="91"/>
      <c r="V1422" s="91"/>
      <c r="W1422" s="91"/>
      <c r="X1422" s="91"/>
      <c r="Y1422" s="91"/>
      <c r="Z1422" s="91"/>
      <c r="AA1422" s="249"/>
    </row>
    <row r="1423" spans="1:27" hidden="1" outlineLevel="1">
      <c r="A1423" s="4"/>
      <c r="B1423" s="4"/>
      <c r="C1423" s="36"/>
      <c r="D1423" s="217">
        <f>Asset26</f>
        <v>0</v>
      </c>
      <c r="E1423" s="4"/>
      <c r="F1423" s="4"/>
      <c r="G1423" s="442">
        <f>'RFM input'!T32</f>
        <v>0</v>
      </c>
      <c r="H1423" s="28"/>
      <c r="I1423" s="28"/>
      <c r="J1423" s="28"/>
      <c r="K1423" s="28"/>
      <c r="L1423" s="28"/>
      <c r="M1423" s="28"/>
      <c r="N1423" s="22"/>
      <c r="O1423" s="22"/>
      <c r="P1423" s="22"/>
      <c r="Q1423" s="22"/>
      <c r="R1423" s="22"/>
      <c r="S1423" s="91"/>
      <c r="T1423" s="91"/>
      <c r="U1423" s="91"/>
      <c r="V1423" s="91"/>
      <c r="W1423" s="91"/>
      <c r="X1423" s="91"/>
      <c r="Y1423" s="91"/>
      <c r="Z1423" s="91"/>
      <c r="AA1423" s="249"/>
    </row>
    <row r="1424" spans="1:27" hidden="1" outlineLevel="1">
      <c r="A1424" s="4"/>
      <c r="B1424" s="4"/>
      <c r="C1424" s="36"/>
      <c r="D1424" s="217">
        <f>Asset27</f>
        <v>0</v>
      </c>
      <c r="E1424" s="4"/>
      <c r="F1424" s="4"/>
      <c r="G1424" s="442">
        <f>'RFM input'!T33</f>
        <v>0</v>
      </c>
      <c r="H1424" s="28"/>
      <c r="I1424" s="28"/>
      <c r="J1424" s="28"/>
      <c r="K1424" s="28"/>
      <c r="L1424" s="28"/>
      <c r="M1424" s="28"/>
      <c r="N1424" s="22"/>
      <c r="O1424" s="22"/>
      <c r="P1424" s="22"/>
      <c r="Q1424" s="22"/>
      <c r="R1424" s="22"/>
      <c r="S1424" s="91"/>
      <c r="T1424" s="91"/>
      <c r="U1424" s="91"/>
      <c r="V1424" s="91"/>
      <c r="W1424" s="91"/>
      <c r="X1424" s="91"/>
      <c r="Y1424" s="91"/>
      <c r="Z1424" s="91"/>
      <c r="AA1424" s="249"/>
    </row>
    <row r="1425" spans="1:27" hidden="1" outlineLevel="1">
      <c r="A1425" s="4"/>
      <c r="B1425" s="4"/>
      <c r="C1425" s="36"/>
      <c r="D1425" s="217">
        <f>Asset28</f>
        <v>0</v>
      </c>
      <c r="E1425" s="4"/>
      <c r="F1425" s="4"/>
      <c r="G1425" s="442">
        <f>'RFM input'!T34</f>
        <v>0</v>
      </c>
      <c r="H1425" s="28"/>
      <c r="I1425" s="28"/>
      <c r="J1425" s="28"/>
      <c r="K1425" s="28"/>
      <c r="L1425" s="28"/>
      <c r="M1425" s="28"/>
      <c r="N1425" s="22"/>
      <c r="O1425" s="22"/>
      <c r="P1425" s="22"/>
      <c r="Q1425" s="22"/>
      <c r="R1425" s="22"/>
      <c r="S1425" s="91"/>
      <c r="T1425" s="91"/>
      <c r="U1425" s="91"/>
      <c r="V1425" s="91"/>
      <c r="W1425" s="91"/>
      <c r="X1425" s="91"/>
      <c r="Y1425" s="91"/>
      <c r="Z1425" s="91"/>
      <c r="AA1425" s="249"/>
    </row>
    <row r="1426" spans="1:27" hidden="1" outlineLevel="1">
      <c r="A1426" s="4"/>
      <c r="B1426" s="4"/>
      <c r="C1426" s="36"/>
      <c r="D1426" s="217">
        <f>Asset29</f>
        <v>0</v>
      </c>
      <c r="E1426" s="4"/>
      <c r="F1426" s="4"/>
      <c r="G1426" s="442">
        <f>'RFM input'!T35</f>
        <v>0</v>
      </c>
      <c r="H1426" s="28"/>
      <c r="I1426" s="28"/>
      <c r="J1426" s="28"/>
      <c r="K1426" s="28"/>
      <c r="L1426" s="28"/>
      <c r="M1426" s="28"/>
      <c r="N1426" s="22"/>
      <c r="O1426" s="22"/>
      <c r="P1426" s="22"/>
      <c r="Q1426" s="22"/>
      <c r="R1426" s="22"/>
      <c r="S1426" s="91"/>
      <c r="T1426" s="91"/>
      <c r="U1426" s="91"/>
      <c r="V1426" s="91"/>
      <c r="W1426" s="91"/>
      <c r="X1426" s="91"/>
      <c r="Y1426" s="91"/>
      <c r="Z1426" s="91"/>
      <c r="AA1426" s="249"/>
    </row>
    <row r="1427" spans="1:27" hidden="1" outlineLevel="1">
      <c r="A1427" s="4"/>
      <c r="B1427" s="4"/>
      <c r="C1427" s="36"/>
      <c r="D1427" s="217">
        <f>Asset30</f>
        <v>0</v>
      </c>
      <c r="E1427" s="4"/>
      <c r="F1427" s="4"/>
      <c r="G1427" s="442">
        <f>'RFM input'!T36</f>
        <v>0</v>
      </c>
      <c r="H1427" s="28"/>
      <c r="I1427" s="28"/>
      <c r="J1427" s="28"/>
      <c r="K1427" s="28"/>
      <c r="L1427" s="28"/>
      <c r="M1427" s="28"/>
      <c r="N1427" s="22"/>
      <c r="O1427" s="22"/>
      <c r="P1427" s="22"/>
      <c r="Q1427" s="22"/>
      <c r="R1427" s="22"/>
      <c r="S1427" s="91"/>
      <c r="T1427" s="91"/>
      <c r="U1427" s="91"/>
      <c r="V1427" s="91"/>
      <c r="W1427" s="91"/>
      <c r="X1427" s="91"/>
      <c r="Y1427" s="91"/>
      <c r="Z1427" s="91"/>
      <c r="AA1427" s="249"/>
    </row>
    <row r="1428" spans="1:27" hidden="1" outlineLevel="1">
      <c r="A1428" s="4"/>
      <c r="B1428" s="4"/>
      <c r="C1428" s="36"/>
      <c r="D1428" s="217">
        <f>Asset31</f>
        <v>0</v>
      </c>
      <c r="E1428" s="4"/>
      <c r="F1428" s="4"/>
      <c r="G1428" s="442">
        <f>'RFM input'!T37</f>
        <v>0</v>
      </c>
      <c r="H1428" s="28"/>
      <c r="I1428" s="28"/>
      <c r="J1428" s="28"/>
      <c r="K1428" s="28"/>
      <c r="L1428" s="28"/>
      <c r="M1428" s="28"/>
      <c r="N1428" s="22"/>
      <c r="O1428" s="22"/>
      <c r="P1428" s="22"/>
      <c r="Q1428" s="22"/>
      <c r="R1428" s="22"/>
      <c r="S1428" s="91"/>
      <c r="T1428" s="91"/>
      <c r="U1428" s="91"/>
      <c r="V1428" s="91"/>
      <c r="W1428" s="91"/>
      <c r="X1428" s="91"/>
      <c r="Y1428" s="91"/>
      <c r="Z1428" s="91"/>
      <c r="AA1428" s="249"/>
    </row>
    <row r="1429" spans="1:27" hidden="1" outlineLevel="1">
      <c r="A1429" s="4"/>
      <c r="B1429" s="4"/>
      <c r="C1429" s="36"/>
      <c r="D1429" s="217">
        <f>Asset32</f>
        <v>0</v>
      </c>
      <c r="E1429" s="4"/>
      <c r="F1429" s="4"/>
      <c r="G1429" s="442">
        <f>'RFM input'!T38</f>
        <v>0</v>
      </c>
      <c r="H1429" s="28"/>
      <c r="I1429" s="28"/>
      <c r="J1429" s="28"/>
      <c r="K1429" s="28"/>
      <c r="L1429" s="28"/>
      <c r="M1429" s="28"/>
      <c r="N1429" s="22"/>
      <c r="O1429" s="22"/>
      <c r="P1429" s="22"/>
      <c r="Q1429" s="22"/>
      <c r="R1429" s="22"/>
      <c r="S1429" s="91"/>
      <c r="T1429" s="91"/>
      <c r="U1429" s="91"/>
      <c r="V1429" s="91"/>
      <c r="W1429" s="91"/>
      <c r="X1429" s="91"/>
      <c r="Y1429" s="91"/>
      <c r="Z1429" s="91"/>
      <c r="AA1429" s="249"/>
    </row>
    <row r="1430" spans="1:27" hidden="1" outlineLevel="1">
      <c r="A1430" s="4"/>
      <c r="B1430" s="4"/>
      <c r="C1430" s="36"/>
      <c r="D1430" s="217">
        <f>Asset33</f>
        <v>0</v>
      </c>
      <c r="E1430" s="4"/>
      <c r="F1430" s="4"/>
      <c r="G1430" s="442">
        <f>'RFM input'!T39</f>
        <v>0</v>
      </c>
      <c r="H1430" s="28"/>
      <c r="I1430" s="28"/>
      <c r="J1430" s="28"/>
      <c r="K1430" s="28"/>
      <c r="L1430" s="28"/>
      <c r="M1430" s="28"/>
      <c r="N1430" s="22"/>
      <c r="O1430" s="22"/>
      <c r="P1430" s="22"/>
      <c r="Q1430" s="22"/>
      <c r="R1430" s="22"/>
      <c r="S1430" s="91"/>
      <c r="T1430" s="91"/>
      <c r="U1430" s="91"/>
      <c r="V1430" s="91"/>
      <c r="W1430" s="91"/>
      <c r="X1430" s="91"/>
      <c r="Y1430" s="91"/>
      <c r="Z1430" s="91"/>
      <c r="AA1430" s="249"/>
    </row>
    <row r="1431" spans="1:27" hidden="1" outlineLevel="1">
      <c r="A1431" s="4"/>
      <c r="B1431" s="4"/>
      <c r="C1431" s="36"/>
      <c r="D1431" s="217">
        <f>Asset34</f>
        <v>0</v>
      </c>
      <c r="E1431" s="4"/>
      <c r="F1431" s="4"/>
      <c r="G1431" s="442">
        <f>'RFM input'!T40</f>
        <v>0</v>
      </c>
      <c r="H1431" s="28"/>
      <c r="I1431" s="28"/>
      <c r="J1431" s="28"/>
      <c r="K1431" s="28"/>
      <c r="L1431" s="28"/>
      <c r="M1431" s="28"/>
      <c r="N1431" s="22"/>
      <c r="O1431" s="22"/>
      <c r="P1431" s="22"/>
      <c r="Q1431" s="22"/>
      <c r="R1431" s="22"/>
      <c r="S1431" s="91"/>
      <c r="T1431" s="91"/>
      <c r="U1431" s="91"/>
      <c r="V1431" s="91"/>
      <c r="W1431" s="91"/>
      <c r="X1431" s="91"/>
      <c r="Y1431" s="91"/>
      <c r="Z1431" s="91"/>
      <c r="AA1431" s="249"/>
    </row>
    <row r="1432" spans="1:27" hidden="1" outlineLevel="1">
      <c r="A1432" s="4"/>
      <c r="B1432" s="4"/>
      <c r="C1432" s="36"/>
      <c r="D1432" s="217">
        <f>Asset35</f>
        <v>0</v>
      </c>
      <c r="E1432" s="4"/>
      <c r="F1432" s="4"/>
      <c r="G1432" s="442">
        <f>'RFM input'!T41</f>
        <v>0</v>
      </c>
      <c r="H1432" s="28"/>
      <c r="I1432" s="28"/>
      <c r="J1432" s="28"/>
      <c r="K1432" s="28"/>
      <c r="L1432" s="28"/>
      <c r="M1432" s="28"/>
      <c r="N1432" s="22"/>
      <c r="O1432" s="22"/>
      <c r="P1432" s="22"/>
      <c r="Q1432" s="22"/>
      <c r="R1432" s="22"/>
      <c r="S1432" s="91"/>
      <c r="T1432" s="91"/>
      <c r="U1432" s="91"/>
      <c r="V1432" s="91"/>
      <c r="W1432" s="91"/>
      <c r="X1432" s="91"/>
      <c r="Y1432" s="91"/>
      <c r="Z1432" s="91"/>
      <c r="AA1432" s="249"/>
    </row>
    <row r="1433" spans="1:27" hidden="1" outlineLevel="1">
      <c r="A1433" s="4"/>
      <c r="B1433" s="4"/>
      <c r="C1433" s="36"/>
      <c r="D1433" s="217">
        <f>Asset36</f>
        <v>0</v>
      </c>
      <c r="E1433" s="4"/>
      <c r="F1433" s="4"/>
      <c r="G1433" s="442">
        <f>'RFM input'!T42</f>
        <v>0</v>
      </c>
      <c r="H1433" s="28"/>
      <c r="I1433" s="28"/>
      <c r="J1433" s="28"/>
      <c r="K1433" s="28"/>
      <c r="L1433" s="28"/>
      <c r="M1433" s="28"/>
      <c r="N1433" s="22"/>
      <c r="O1433" s="22"/>
      <c r="P1433" s="22"/>
      <c r="Q1433" s="22"/>
      <c r="R1433" s="22"/>
      <c r="S1433" s="91"/>
      <c r="T1433" s="91"/>
      <c r="U1433" s="91"/>
      <c r="V1433" s="91"/>
      <c r="W1433" s="91"/>
      <c r="X1433" s="91"/>
      <c r="Y1433" s="91"/>
      <c r="Z1433" s="91"/>
      <c r="AA1433" s="249"/>
    </row>
    <row r="1434" spans="1:27" hidden="1" outlineLevel="1">
      <c r="A1434" s="4"/>
      <c r="B1434" s="4"/>
      <c r="C1434" s="36"/>
      <c r="D1434" s="217">
        <f>Asset37</f>
        <v>0</v>
      </c>
      <c r="E1434" s="4"/>
      <c r="F1434" s="4"/>
      <c r="G1434" s="442">
        <f>'RFM input'!T43</f>
        <v>0</v>
      </c>
      <c r="H1434" s="28"/>
      <c r="I1434" s="28"/>
      <c r="J1434" s="28"/>
      <c r="K1434" s="28"/>
      <c r="L1434" s="28"/>
      <c r="M1434" s="28"/>
      <c r="N1434" s="22"/>
      <c r="O1434" s="22"/>
      <c r="P1434" s="22"/>
      <c r="Q1434" s="22"/>
      <c r="R1434" s="22"/>
      <c r="S1434" s="91"/>
      <c r="T1434" s="91"/>
      <c r="U1434" s="91"/>
      <c r="V1434" s="91"/>
      <c r="W1434" s="91"/>
      <c r="X1434" s="91"/>
      <c r="Y1434" s="91"/>
      <c r="Z1434" s="91"/>
      <c r="AA1434" s="249"/>
    </row>
    <row r="1435" spans="1:27" hidden="1" outlineLevel="1">
      <c r="A1435" s="4"/>
      <c r="B1435" s="4"/>
      <c r="C1435" s="36"/>
      <c r="D1435" s="217">
        <f>Asset38</f>
        <v>0</v>
      </c>
      <c r="E1435" s="4"/>
      <c r="F1435" s="4"/>
      <c r="G1435" s="442">
        <f>'RFM input'!T44</f>
        <v>0</v>
      </c>
      <c r="H1435" s="28"/>
      <c r="I1435" s="28"/>
      <c r="J1435" s="28"/>
      <c r="K1435" s="28"/>
      <c r="L1435" s="28"/>
      <c r="M1435" s="28"/>
      <c r="N1435" s="22"/>
      <c r="O1435" s="22"/>
      <c r="P1435" s="22"/>
      <c r="Q1435" s="22"/>
      <c r="R1435" s="22"/>
      <c r="S1435" s="91"/>
      <c r="T1435" s="91"/>
      <c r="U1435" s="91"/>
      <c r="V1435" s="91"/>
      <c r="W1435" s="91"/>
      <c r="X1435" s="91"/>
      <c r="Y1435" s="91"/>
      <c r="Z1435" s="91"/>
      <c r="AA1435" s="249"/>
    </row>
    <row r="1436" spans="1:27" hidden="1" outlineLevel="1">
      <c r="A1436" s="4"/>
      <c r="B1436" s="4"/>
      <c r="C1436" s="36"/>
      <c r="D1436" s="217">
        <f>Asset39</f>
        <v>0</v>
      </c>
      <c r="E1436" s="4"/>
      <c r="F1436" s="4"/>
      <c r="G1436" s="442">
        <f>'RFM input'!T45</f>
        <v>0</v>
      </c>
      <c r="H1436" s="28"/>
      <c r="I1436" s="28"/>
      <c r="J1436" s="28"/>
      <c r="K1436" s="28"/>
      <c r="L1436" s="28"/>
      <c r="M1436" s="28"/>
      <c r="N1436" s="22"/>
      <c r="O1436" s="22"/>
      <c r="P1436" s="22"/>
      <c r="Q1436" s="22"/>
      <c r="R1436" s="22"/>
      <c r="S1436" s="91"/>
      <c r="T1436" s="91"/>
      <c r="U1436" s="91"/>
      <c r="V1436" s="91"/>
      <c r="W1436" s="91"/>
      <c r="X1436" s="91"/>
      <c r="Y1436" s="91"/>
      <c r="Z1436" s="91"/>
      <c r="AA1436" s="249"/>
    </row>
    <row r="1437" spans="1:27" hidden="1" outlineLevel="1">
      <c r="A1437" s="4"/>
      <c r="B1437" s="4"/>
      <c r="C1437" s="36"/>
      <c r="D1437" s="217">
        <f>Asset40</f>
        <v>0</v>
      </c>
      <c r="E1437" s="4"/>
      <c r="F1437" s="4"/>
      <c r="G1437" s="442">
        <f>'RFM input'!T46</f>
        <v>0</v>
      </c>
      <c r="H1437" s="28"/>
      <c r="I1437" s="28"/>
      <c r="J1437" s="28"/>
      <c r="K1437" s="28"/>
      <c r="L1437" s="28"/>
      <c r="M1437" s="28"/>
      <c r="N1437" s="22"/>
      <c r="O1437" s="22"/>
      <c r="P1437" s="22"/>
      <c r="Q1437" s="22"/>
      <c r="R1437" s="22"/>
      <c r="S1437" s="91"/>
      <c r="T1437" s="91"/>
      <c r="U1437" s="91"/>
      <c r="V1437" s="91"/>
      <c r="W1437" s="91"/>
      <c r="X1437" s="91"/>
      <c r="Y1437" s="91"/>
      <c r="Z1437" s="91"/>
      <c r="AA1437" s="249"/>
    </row>
    <row r="1438" spans="1:27" hidden="1" outlineLevel="1">
      <c r="A1438" s="4"/>
      <c r="B1438" s="4"/>
      <c r="C1438" s="36"/>
      <c r="D1438" s="217">
        <f>Asset41</f>
        <v>0</v>
      </c>
      <c r="E1438" s="4"/>
      <c r="F1438" s="4"/>
      <c r="G1438" s="442">
        <f>'RFM input'!T47</f>
        <v>0</v>
      </c>
      <c r="H1438" s="28"/>
      <c r="I1438" s="28"/>
      <c r="J1438" s="28"/>
      <c r="K1438" s="28"/>
      <c r="L1438" s="28"/>
      <c r="M1438" s="28"/>
      <c r="N1438" s="22"/>
      <c r="O1438" s="22"/>
      <c r="P1438" s="22"/>
      <c r="Q1438" s="22"/>
      <c r="R1438" s="22"/>
      <c r="S1438" s="91"/>
      <c r="T1438" s="91"/>
      <c r="U1438" s="91"/>
      <c r="V1438" s="91"/>
      <c r="W1438" s="91"/>
      <c r="X1438" s="91"/>
      <c r="Y1438" s="91"/>
      <c r="Z1438" s="91"/>
      <c r="AA1438" s="249"/>
    </row>
    <row r="1439" spans="1:27" hidden="1" outlineLevel="1">
      <c r="A1439" s="4"/>
      <c r="B1439" s="4"/>
      <c r="C1439" s="36"/>
      <c r="D1439" s="217">
        <f>Asset42</f>
        <v>0</v>
      </c>
      <c r="E1439" s="4"/>
      <c r="F1439" s="4"/>
      <c r="G1439" s="442">
        <f>'RFM input'!T48</f>
        <v>0</v>
      </c>
      <c r="H1439" s="28"/>
      <c r="I1439" s="28"/>
      <c r="J1439" s="28"/>
      <c r="K1439" s="28"/>
      <c r="L1439" s="28"/>
      <c r="M1439" s="28"/>
      <c r="N1439" s="22"/>
      <c r="O1439" s="22"/>
      <c r="P1439" s="22"/>
      <c r="Q1439" s="22"/>
      <c r="R1439" s="22"/>
      <c r="S1439" s="91"/>
      <c r="T1439" s="91"/>
      <c r="U1439" s="91"/>
      <c r="V1439" s="91"/>
      <c r="W1439" s="91"/>
      <c r="X1439" s="91"/>
      <c r="Y1439" s="91"/>
      <c r="Z1439" s="91"/>
      <c r="AA1439" s="249"/>
    </row>
    <row r="1440" spans="1:27" hidden="1" outlineLevel="1">
      <c r="A1440" s="4"/>
      <c r="B1440" s="4"/>
      <c r="C1440" s="36"/>
      <c r="D1440" s="217">
        <f>Asset43</f>
        <v>0</v>
      </c>
      <c r="E1440" s="4"/>
      <c r="F1440" s="4"/>
      <c r="G1440" s="442">
        <f>'RFM input'!T49</f>
        <v>0</v>
      </c>
      <c r="H1440" s="28"/>
      <c r="I1440" s="28"/>
      <c r="J1440" s="28"/>
      <c r="K1440" s="28"/>
      <c r="L1440" s="28"/>
      <c r="M1440" s="28"/>
      <c r="N1440" s="22"/>
      <c r="O1440" s="22"/>
      <c r="P1440" s="22"/>
      <c r="Q1440" s="22"/>
      <c r="R1440" s="22"/>
      <c r="S1440" s="91"/>
      <c r="T1440" s="91"/>
      <c r="U1440" s="91"/>
      <c r="V1440" s="91"/>
      <c r="W1440" s="91"/>
      <c r="X1440" s="91"/>
      <c r="Y1440" s="91"/>
      <c r="Z1440" s="91"/>
      <c r="AA1440" s="249"/>
    </row>
    <row r="1441" spans="1:27" hidden="1" outlineLevel="1">
      <c r="A1441" s="4"/>
      <c r="B1441" s="4"/>
      <c r="C1441" s="36"/>
      <c r="D1441" s="217">
        <f>Asset44</f>
        <v>0</v>
      </c>
      <c r="E1441" s="4"/>
      <c r="F1441" s="4"/>
      <c r="G1441" s="442">
        <f>'RFM input'!T50</f>
        <v>0</v>
      </c>
      <c r="H1441" s="28"/>
      <c r="I1441" s="28"/>
      <c r="J1441" s="28"/>
      <c r="K1441" s="28"/>
      <c r="L1441" s="28"/>
      <c r="M1441" s="28"/>
      <c r="N1441" s="22"/>
      <c r="O1441" s="22"/>
      <c r="P1441" s="22"/>
      <c r="Q1441" s="22"/>
      <c r="R1441" s="22"/>
      <c r="S1441" s="91"/>
      <c r="T1441" s="91"/>
      <c r="U1441" s="91"/>
      <c r="V1441" s="91"/>
      <c r="W1441" s="91"/>
      <c r="X1441" s="91"/>
      <c r="Y1441" s="91"/>
      <c r="Z1441" s="91"/>
      <c r="AA1441" s="249"/>
    </row>
    <row r="1442" spans="1:27" hidden="1" outlineLevel="1">
      <c r="A1442" s="4"/>
      <c r="B1442" s="4"/>
      <c r="C1442" s="36"/>
      <c r="D1442" s="217">
        <f>Asset45</f>
        <v>0</v>
      </c>
      <c r="E1442" s="4"/>
      <c r="F1442" s="4"/>
      <c r="G1442" s="442">
        <f>'RFM input'!T51</f>
        <v>0</v>
      </c>
      <c r="H1442" s="28"/>
      <c r="I1442" s="28"/>
      <c r="J1442" s="28"/>
      <c r="K1442" s="28"/>
      <c r="L1442" s="28"/>
      <c r="M1442" s="28"/>
      <c r="N1442" s="22"/>
      <c r="O1442" s="22"/>
      <c r="P1442" s="22"/>
      <c r="Q1442" s="22"/>
      <c r="R1442" s="22"/>
      <c r="S1442" s="91"/>
      <c r="T1442" s="91"/>
      <c r="U1442" s="91"/>
      <c r="V1442" s="91"/>
      <c r="W1442" s="91"/>
      <c r="X1442" s="91"/>
      <c r="Y1442" s="91"/>
      <c r="Z1442" s="91"/>
      <c r="AA1442" s="249"/>
    </row>
    <row r="1443" spans="1:27" hidden="1" outlineLevel="1">
      <c r="A1443" s="4"/>
      <c r="B1443" s="4"/>
      <c r="C1443" s="36"/>
      <c r="D1443" s="217">
        <f>Asset46</f>
        <v>0</v>
      </c>
      <c r="E1443" s="4"/>
      <c r="F1443" s="4"/>
      <c r="G1443" s="442">
        <f>'RFM input'!T52</f>
        <v>0</v>
      </c>
      <c r="H1443" s="28"/>
      <c r="I1443" s="28"/>
      <c r="J1443" s="28"/>
      <c r="K1443" s="28"/>
      <c r="L1443" s="28"/>
      <c r="M1443" s="28"/>
      <c r="N1443" s="22"/>
      <c r="O1443" s="22"/>
      <c r="P1443" s="22"/>
      <c r="Q1443" s="22"/>
      <c r="R1443" s="22"/>
      <c r="S1443" s="91"/>
      <c r="T1443" s="91"/>
      <c r="U1443" s="91"/>
      <c r="V1443" s="91"/>
      <c r="W1443" s="91"/>
      <c r="X1443" s="91"/>
      <c r="Y1443" s="91"/>
      <c r="Z1443" s="91"/>
      <c r="AA1443" s="249"/>
    </row>
    <row r="1444" spans="1:27" hidden="1" outlineLevel="1">
      <c r="A1444" s="4"/>
      <c r="B1444" s="4"/>
      <c r="C1444" s="36"/>
      <c r="D1444" s="217">
        <f>Asset47</f>
        <v>0</v>
      </c>
      <c r="E1444" s="4"/>
      <c r="F1444" s="4"/>
      <c r="G1444" s="442">
        <f>'RFM input'!T53</f>
        <v>0</v>
      </c>
      <c r="H1444" s="28"/>
      <c r="I1444" s="28"/>
      <c r="J1444" s="28"/>
      <c r="K1444" s="28"/>
      <c r="L1444" s="28"/>
      <c r="M1444" s="28"/>
      <c r="N1444" s="22"/>
      <c r="O1444" s="22"/>
      <c r="P1444" s="22"/>
      <c r="Q1444" s="22"/>
      <c r="R1444" s="22"/>
      <c r="S1444" s="91"/>
      <c r="T1444" s="91"/>
      <c r="U1444" s="91"/>
      <c r="V1444" s="91"/>
      <c r="W1444" s="91"/>
      <c r="X1444" s="91"/>
      <c r="Y1444" s="91"/>
      <c r="Z1444" s="91"/>
      <c r="AA1444" s="249"/>
    </row>
    <row r="1445" spans="1:27" hidden="1" outlineLevel="1">
      <c r="A1445" s="4"/>
      <c r="B1445" s="4"/>
      <c r="C1445" s="36"/>
      <c r="D1445" s="217">
        <f>Asset48</f>
        <v>0</v>
      </c>
      <c r="E1445" s="4"/>
      <c r="F1445" s="4"/>
      <c r="G1445" s="442">
        <f>'RFM input'!T54</f>
        <v>0</v>
      </c>
      <c r="H1445" s="28"/>
      <c r="I1445" s="28"/>
      <c r="J1445" s="28"/>
      <c r="K1445" s="28"/>
      <c r="L1445" s="28"/>
      <c r="M1445" s="28"/>
      <c r="N1445" s="22"/>
      <c r="O1445" s="22"/>
      <c r="P1445" s="22"/>
      <c r="Q1445" s="22"/>
      <c r="R1445" s="22"/>
      <c r="S1445" s="91"/>
      <c r="T1445" s="91"/>
      <c r="U1445" s="91"/>
      <c r="V1445" s="91"/>
      <c r="W1445" s="91"/>
      <c r="X1445" s="91"/>
      <c r="Y1445" s="91"/>
      <c r="Z1445" s="91"/>
      <c r="AA1445" s="249"/>
    </row>
    <row r="1446" spans="1:27" hidden="1" outlineLevel="1">
      <c r="A1446" s="4"/>
      <c r="B1446" s="4"/>
      <c r="C1446" s="36"/>
      <c r="D1446" s="217">
        <f>Asset49</f>
        <v>0</v>
      </c>
      <c r="E1446" s="4"/>
      <c r="F1446" s="4"/>
      <c r="G1446" s="442">
        <f>'RFM input'!T55</f>
        <v>0</v>
      </c>
      <c r="H1446" s="28"/>
      <c r="I1446" s="28"/>
      <c r="J1446" s="28"/>
      <c r="K1446" s="28"/>
      <c r="L1446" s="28"/>
      <c r="M1446" s="28"/>
      <c r="N1446" s="22"/>
      <c r="O1446" s="22"/>
      <c r="P1446" s="22"/>
      <c r="Q1446" s="22"/>
      <c r="R1446" s="22"/>
      <c r="S1446" s="91"/>
      <c r="T1446" s="91"/>
      <c r="U1446" s="91"/>
      <c r="V1446" s="91"/>
      <c r="W1446" s="91"/>
      <c r="X1446" s="91"/>
      <c r="Y1446" s="91"/>
      <c r="Z1446" s="91"/>
      <c r="AA1446" s="249"/>
    </row>
    <row r="1447" spans="1:27" hidden="1" outlineLevel="1">
      <c r="A1447" s="4"/>
      <c r="B1447" s="4"/>
      <c r="C1447" s="36"/>
      <c r="D1447" s="217" t="str">
        <f>Asset50</f>
        <v>Equity raising costs</v>
      </c>
      <c r="E1447" s="4"/>
      <c r="F1447" s="4"/>
      <c r="G1447" s="442">
        <f>'RFM input'!T56</f>
        <v>0</v>
      </c>
      <c r="H1447" s="28"/>
      <c r="I1447" s="28"/>
      <c r="J1447" s="28"/>
      <c r="K1447" s="28"/>
      <c r="L1447" s="28"/>
      <c r="M1447" s="28"/>
      <c r="N1447" s="22"/>
      <c r="O1447" s="22"/>
      <c r="P1447" s="22"/>
      <c r="Q1447" s="22"/>
      <c r="R1447" s="22"/>
      <c r="S1447" s="91"/>
      <c r="T1447" s="91"/>
      <c r="U1447" s="91"/>
      <c r="V1447" s="91"/>
      <c r="W1447" s="91"/>
      <c r="X1447" s="91"/>
      <c r="Y1447" s="91"/>
      <c r="Z1447" s="91"/>
      <c r="AA1447" s="249"/>
    </row>
    <row r="1448" spans="1:27" collapsed="1">
      <c r="A1448" s="4"/>
      <c r="B1448" s="4"/>
      <c r="C1448" s="91"/>
      <c r="D1448" s="91"/>
      <c r="E1448" s="91"/>
      <c r="F1448" s="91"/>
      <c r="G1448" s="427"/>
      <c r="H1448" s="91"/>
      <c r="I1448" s="91"/>
      <c r="J1448" s="91"/>
      <c r="K1448" s="91"/>
      <c r="L1448" s="91"/>
      <c r="M1448" s="91"/>
      <c r="N1448" s="91"/>
      <c r="O1448" s="91"/>
      <c r="P1448" s="91"/>
      <c r="Q1448" s="91"/>
      <c r="R1448" s="91"/>
      <c r="S1448" s="91"/>
      <c r="T1448" s="91"/>
      <c r="U1448" s="91"/>
      <c r="V1448" s="91"/>
      <c r="W1448" s="91"/>
      <c r="X1448" s="91"/>
      <c r="Y1448" s="91"/>
      <c r="Z1448" s="91"/>
      <c r="AA1448" s="249"/>
    </row>
    <row r="1449" spans="1:27">
      <c r="A1449" s="4"/>
      <c r="B1449" s="4"/>
      <c r="C1449" s="253" t="s">
        <v>92</v>
      </c>
      <c r="D1449" s="445"/>
      <c r="E1449" s="249"/>
      <c r="F1449" s="249"/>
      <c r="G1449" s="447">
        <f>SUM(G1450:G1499)</f>
        <v>0</v>
      </c>
      <c r="H1449" s="102"/>
      <c r="I1449" s="102"/>
      <c r="J1449" s="102"/>
      <c r="K1449" s="102"/>
      <c r="L1449" s="102"/>
      <c r="M1449" s="102"/>
      <c r="N1449" s="22"/>
      <c r="O1449" s="22"/>
      <c r="P1449" s="22"/>
      <c r="Q1449" s="22"/>
      <c r="R1449" s="22"/>
      <c r="S1449" s="91"/>
      <c r="T1449" s="91"/>
      <c r="U1449" s="91"/>
      <c r="V1449" s="91"/>
      <c r="W1449" s="91"/>
      <c r="X1449" s="91"/>
      <c r="Y1449" s="91"/>
      <c r="Z1449" s="91"/>
      <c r="AA1449" s="249"/>
    </row>
    <row r="1450" spans="1:27" hidden="1" outlineLevel="1">
      <c r="A1450" s="4"/>
      <c r="B1450" s="4"/>
      <c r="C1450" s="253"/>
      <c r="D1450" s="428" t="str">
        <f>Asset1</f>
        <v xml:space="preserve">Pipelines </v>
      </c>
      <c r="E1450" s="249"/>
      <c r="F1450" s="249"/>
      <c r="G1450" s="442">
        <f>'RFM input'!V7</f>
        <v>0</v>
      </c>
      <c r="H1450" s="102"/>
      <c r="I1450" s="102"/>
      <c r="J1450" s="102"/>
      <c r="K1450" s="102"/>
      <c r="L1450" s="102"/>
      <c r="M1450" s="102"/>
      <c r="N1450" s="22"/>
      <c r="O1450" s="22"/>
      <c r="P1450" s="22"/>
      <c r="Q1450" s="22"/>
      <c r="R1450" s="22"/>
      <c r="S1450" s="91"/>
      <c r="T1450" s="91"/>
      <c r="U1450" s="91"/>
      <c r="V1450" s="91"/>
      <c r="W1450" s="91"/>
      <c r="X1450" s="91"/>
      <c r="Y1450" s="91"/>
      <c r="Z1450" s="91"/>
      <c r="AA1450" s="249"/>
    </row>
    <row r="1451" spans="1:27" hidden="1" outlineLevel="1">
      <c r="A1451" s="4"/>
      <c r="B1451" s="4"/>
      <c r="C1451" s="253"/>
      <c r="D1451" s="428" t="str">
        <f>Asset2</f>
        <v xml:space="preserve">Compressors </v>
      </c>
      <c r="E1451" s="249"/>
      <c r="F1451" s="249"/>
      <c r="G1451" s="442">
        <f>'RFM input'!V8</f>
        <v>0</v>
      </c>
      <c r="H1451" s="102"/>
      <c r="I1451" s="102"/>
      <c r="J1451" s="102"/>
      <c r="K1451" s="102"/>
      <c r="L1451" s="102"/>
      <c r="M1451" s="102"/>
      <c r="N1451" s="22"/>
      <c r="O1451" s="22"/>
      <c r="P1451" s="22"/>
      <c r="Q1451" s="22"/>
      <c r="R1451" s="22"/>
      <c r="S1451" s="91"/>
      <c r="T1451" s="91"/>
      <c r="U1451" s="91"/>
      <c r="V1451" s="91"/>
      <c r="W1451" s="91"/>
      <c r="X1451" s="91"/>
      <c r="Y1451" s="91"/>
      <c r="Z1451" s="91"/>
      <c r="AA1451" s="249"/>
    </row>
    <row r="1452" spans="1:27" hidden="1" outlineLevel="1">
      <c r="A1452" s="4"/>
      <c r="B1452" s="4"/>
      <c r="C1452" s="253"/>
      <c r="D1452" s="428" t="str">
        <f>Asset3</f>
        <v>City Gates &amp; Field Regulators</v>
      </c>
      <c r="E1452" s="249"/>
      <c r="F1452" s="249"/>
      <c r="G1452" s="442">
        <f>'RFM input'!V9</f>
        <v>0</v>
      </c>
      <c r="H1452" s="102"/>
      <c r="I1452" s="102"/>
      <c r="J1452" s="102"/>
      <c r="K1452" s="102"/>
      <c r="L1452" s="102"/>
      <c r="M1452" s="102"/>
      <c r="N1452" s="22"/>
      <c r="O1452" s="22"/>
      <c r="P1452" s="22"/>
      <c r="Q1452" s="22"/>
      <c r="R1452" s="22"/>
      <c r="S1452" s="91"/>
      <c r="T1452" s="91"/>
      <c r="U1452" s="91"/>
      <c r="V1452" s="91"/>
      <c r="W1452" s="91"/>
      <c r="X1452" s="91"/>
      <c r="Y1452" s="91"/>
      <c r="Z1452" s="91"/>
      <c r="AA1452" s="249"/>
    </row>
    <row r="1453" spans="1:27" hidden="1" outlineLevel="1">
      <c r="A1453" s="4"/>
      <c r="B1453" s="4"/>
      <c r="C1453" s="253"/>
      <c r="D1453" s="428" t="str">
        <f>Asset4</f>
        <v>Odourant Plants</v>
      </c>
      <c r="E1453" s="249"/>
      <c r="F1453" s="249"/>
      <c r="G1453" s="442">
        <f>'RFM input'!V10</f>
        <v>0</v>
      </c>
      <c r="H1453" s="102"/>
      <c r="I1453" s="102"/>
      <c r="J1453" s="102"/>
      <c r="K1453" s="102"/>
      <c r="L1453" s="102"/>
      <c r="M1453" s="102"/>
      <c r="N1453" s="22"/>
      <c r="O1453" s="22"/>
      <c r="P1453" s="22"/>
      <c r="Q1453" s="22"/>
      <c r="R1453" s="22"/>
      <c r="S1453" s="91"/>
      <c r="T1453" s="91"/>
      <c r="U1453" s="91"/>
      <c r="V1453" s="91"/>
      <c r="W1453" s="91"/>
      <c r="X1453" s="91"/>
      <c r="Y1453" s="91"/>
      <c r="Z1453" s="91"/>
      <c r="AA1453" s="249"/>
    </row>
    <row r="1454" spans="1:27" hidden="1" outlineLevel="1">
      <c r="A1454" s="4"/>
      <c r="B1454" s="4"/>
      <c r="C1454" s="253"/>
      <c r="D1454" s="428" t="str">
        <f>Asset5</f>
        <v>Gas Quality</v>
      </c>
      <c r="E1454" s="249"/>
      <c r="F1454" s="249"/>
      <c r="G1454" s="442">
        <f>'RFM input'!V11</f>
        <v>0</v>
      </c>
      <c r="H1454" s="102"/>
      <c r="I1454" s="102"/>
      <c r="J1454" s="102"/>
      <c r="K1454" s="102"/>
      <c r="L1454" s="102"/>
      <c r="M1454" s="102"/>
      <c r="N1454" s="22"/>
      <c r="O1454" s="22"/>
      <c r="P1454" s="22"/>
      <c r="Q1454" s="22"/>
      <c r="R1454" s="22"/>
      <c r="S1454" s="91"/>
      <c r="T1454" s="91"/>
      <c r="U1454" s="91"/>
      <c r="V1454" s="91"/>
      <c r="W1454" s="91"/>
      <c r="X1454" s="91"/>
      <c r="Y1454" s="91"/>
      <c r="Z1454" s="91"/>
      <c r="AA1454" s="249"/>
    </row>
    <row r="1455" spans="1:27" hidden="1" outlineLevel="1">
      <c r="A1455" s="4"/>
      <c r="B1455" s="4"/>
      <c r="C1455" s="253"/>
      <c r="D1455" s="428" t="str">
        <f>Asset6</f>
        <v xml:space="preserve">Other </v>
      </c>
      <c r="E1455" s="249"/>
      <c r="F1455" s="249"/>
      <c r="G1455" s="442">
        <f>'RFM input'!V12</f>
        <v>0</v>
      </c>
      <c r="H1455" s="102"/>
      <c r="I1455" s="102"/>
      <c r="J1455" s="102"/>
      <c r="K1455" s="102"/>
      <c r="L1455" s="102"/>
      <c r="M1455" s="102"/>
      <c r="N1455" s="22"/>
      <c r="O1455" s="22"/>
      <c r="P1455" s="22"/>
      <c r="Q1455" s="22"/>
      <c r="R1455" s="22"/>
      <c r="S1455" s="91"/>
      <c r="T1455" s="91"/>
      <c r="U1455" s="91"/>
      <c r="V1455" s="91"/>
      <c r="W1455" s="91"/>
      <c r="X1455" s="91"/>
      <c r="Y1455" s="91"/>
      <c r="Z1455" s="91"/>
      <c r="AA1455" s="249"/>
    </row>
    <row r="1456" spans="1:27" hidden="1" outlineLevel="1">
      <c r="A1456" s="4"/>
      <c r="B1456" s="4"/>
      <c r="C1456" s="253"/>
      <c r="D1456" s="428" t="str">
        <f>Asset7</f>
        <v>General Building</v>
      </c>
      <c r="E1456" s="249"/>
      <c r="F1456" s="249"/>
      <c r="G1456" s="442">
        <f>'RFM input'!V13</f>
        <v>0</v>
      </c>
      <c r="H1456" s="102"/>
      <c r="I1456" s="102"/>
      <c r="J1456" s="102"/>
      <c r="K1456" s="102"/>
      <c r="L1456" s="102"/>
      <c r="M1456" s="102"/>
      <c r="N1456" s="22"/>
      <c r="O1456" s="22"/>
      <c r="P1456" s="22"/>
      <c r="Q1456" s="22"/>
      <c r="R1456" s="22"/>
      <c r="S1456" s="91"/>
      <c r="T1456" s="91"/>
      <c r="U1456" s="91"/>
      <c r="V1456" s="91"/>
      <c r="W1456" s="91"/>
      <c r="X1456" s="91"/>
      <c r="Y1456" s="91"/>
      <c r="Z1456" s="91"/>
      <c r="AA1456" s="249"/>
    </row>
    <row r="1457" spans="1:27" hidden="1" outlineLevel="1">
      <c r="A1457" s="4"/>
      <c r="B1457" s="4"/>
      <c r="C1457" s="253"/>
      <c r="D1457" s="428" t="str">
        <f>Asset8</f>
        <v>General Land</v>
      </c>
      <c r="E1457" s="249"/>
      <c r="F1457" s="249"/>
      <c r="G1457" s="442">
        <f>'RFM input'!V14</f>
        <v>0</v>
      </c>
      <c r="H1457" s="102"/>
      <c r="I1457" s="102"/>
      <c r="J1457" s="102"/>
      <c r="K1457" s="102"/>
      <c r="L1457" s="102"/>
      <c r="M1457" s="102"/>
      <c r="N1457" s="22"/>
      <c r="O1457" s="22"/>
      <c r="P1457" s="22"/>
      <c r="Q1457" s="22"/>
      <c r="R1457" s="22"/>
      <c r="S1457" s="91"/>
      <c r="T1457" s="91"/>
      <c r="U1457" s="91"/>
      <c r="V1457" s="91"/>
      <c r="W1457" s="91"/>
      <c r="X1457" s="91"/>
      <c r="Y1457" s="91"/>
      <c r="Z1457" s="91"/>
      <c r="AA1457" s="249"/>
    </row>
    <row r="1458" spans="1:27" hidden="1" outlineLevel="1">
      <c r="A1458" s="4"/>
      <c r="B1458" s="4"/>
      <c r="C1458" s="253"/>
      <c r="D1458" s="428">
        <f>Asset9</f>
        <v>0</v>
      </c>
      <c r="E1458" s="249"/>
      <c r="F1458" s="249"/>
      <c r="G1458" s="442">
        <f>'RFM input'!V15</f>
        <v>0</v>
      </c>
      <c r="H1458" s="102"/>
      <c r="I1458" s="102"/>
      <c r="J1458" s="102"/>
      <c r="K1458" s="102"/>
      <c r="L1458" s="102"/>
      <c r="M1458" s="102"/>
      <c r="N1458" s="22"/>
      <c r="O1458" s="22"/>
      <c r="P1458" s="22"/>
      <c r="Q1458" s="22"/>
      <c r="R1458" s="22"/>
      <c r="S1458" s="91"/>
      <c r="T1458" s="91"/>
      <c r="U1458" s="91"/>
      <c r="V1458" s="91"/>
      <c r="W1458" s="91"/>
      <c r="X1458" s="91"/>
      <c r="Y1458" s="91"/>
      <c r="Z1458" s="91"/>
      <c r="AA1458" s="249"/>
    </row>
    <row r="1459" spans="1:27" hidden="1" outlineLevel="1">
      <c r="A1459" s="4"/>
      <c r="B1459" s="4"/>
      <c r="C1459" s="253"/>
      <c r="D1459" s="428">
        <f>Asset10</f>
        <v>0</v>
      </c>
      <c r="E1459" s="249"/>
      <c r="F1459" s="249"/>
      <c r="G1459" s="442">
        <f>'RFM input'!V16</f>
        <v>0</v>
      </c>
      <c r="H1459" s="102"/>
      <c r="I1459" s="102"/>
      <c r="J1459" s="102"/>
      <c r="K1459" s="102"/>
      <c r="L1459" s="102"/>
      <c r="M1459" s="102"/>
      <c r="N1459" s="22"/>
      <c r="O1459" s="22"/>
      <c r="P1459" s="22"/>
      <c r="Q1459" s="22"/>
      <c r="R1459" s="22"/>
      <c r="S1459" s="91"/>
      <c r="T1459" s="91"/>
      <c r="U1459" s="91"/>
      <c r="V1459" s="91"/>
      <c r="W1459" s="91"/>
      <c r="X1459" s="91"/>
      <c r="Y1459" s="91"/>
      <c r="Z1459" s="91"/>
      <c r="AA1459" s="249"/>
    </row>
    <row r="1460" spans="1:27" hidden="1" outlineLevel="1">
      <c r="A1460" s="4"/>
      <c r="B1460" s="4"/>
      <c r="C1460" s="253"/>
      <c r="D1460" s="428">
        <f>Asset11</f>
        <v>0</v>
      </c>
      <c r="E1460" s="249"/>
      <c r="F1460" s="249"/>
      <c r="G1460" s="442">
        <f>'RFM input'!V17</f>
        <v>0</v>
      </c>
      <c r="H1460" s="102"/>
      <c r="I1460" s="102"/>
      <c r="J1460" s="102"/>
      <c r="K1460" s="102"/>
      <c r="L1460" s="102"/>
      <c r="M1460" s="102"/>
      <c r="N1460" s="22"/>
      <c r="O1460" s="22"/>
      <c r="P1460" s="22"/>
      <c r="Q1460" s="22"/>
      <c r="R1460" s="22"/>
      <c r="S1460" s="91"/>
      <c r="T1460" s="91"/>
      <c r="U1460" s="91"/>
      <c r="V1460" s="91"/>
      <c r="W1460" s="91"/>
      <c r="X1460" s="91"/>
      <c r="Y1460" s="91"/>
      <c r="Z1460" s="91"/>
      <c r="AA1460" s="249"/>
    </row>
    <row r="1461" spans="1:27" hidden="1" outlineLevel="1">
      <c r="A1461" s="4"/>
      <c r="B1461" s="4"/>
      <c r="C1461" s="253"/>
      <c r="D1461" s="428">
        <f>Asset12</f>
        <v>0</v>
      </c>
      <c r="E1461" s="249"/>
      <c r="F1461" s="249"/>
      <c r="G1461" s="442">
        <f>'RFM input'!V18</f>
        <v>0</v>
      </c>
      <c r="H1461" s="102"/>
      <c r="I1461" s="102"/>
      <c r="J1461" s="102"/>
      <c r="K1461" s="102"/>
      <c r="L1461" s="102"/>
      <c r="M1461" s="102"/>
      <c r="N1461" s="22"/>
      <c r="O1461" s="22"/>
      <c r="P1461" s="22"/>
      <c r="Q1461" s="22"/>
      <c r="R1461" s="22"/>
      <c r="S1461" s="91"/>
      <c r="T1461" s="91"/>
      <c r="U1461" s="91"/>
      <c r="V1461" s="91"/>
      <c r="W1461" s="91"/>
      <c r="X1461" s="91"/>
      <c r="Y1461" s="91"/>
      <c r="Z1461" s="91"/>
      <c r="AA1461" s="249"/>
    </row>
    <row r="1462" spans="1:27" hidden="1" outlineLevel="1">
      <c r="A1462" s="4"/>
      <c r="B1462" s="4"/>
      <c r="C1462" s="253"/>
      <c r="D1462" s="428">
        <f>Asset13</f>
        <v>0</v>
      </c>
      <c r="E1462" s="249"/>
      <c r="F1462" s="249"/>
      <c r="G1462" s="442">
        <f>'RFM input'!V19</f>
        <v>0</v>
      </c>
      <c r="H1462" s="102"/>
      <c r="I1462" s="102"/>
      <c r="J1462" s="102"/>
      <c r="K1462" s="102"/>
      <c r="L1462" s="102"/>
      <c r="M1462" s="102"/>
      <c r="N1462" s="22"/>
      <c r="O1462" s="22"/>
      <c r="P1462" s="22"/>
      <c r="Q1462" s="22"/>
      <c r="R1462" s="22"/>
      <c r="S1462" s="91"/>
      <c r="T1462" s="91"/>
      <c r="U1462" s="91"/>
      <c r="V1462" s="91"/>
      <c r="W1462" s="91"/>
      <c r="X1462" s="91"/>
      <c r="Y1462" s="91"/>
      <c r="Z1462" s="91"/>
      <c r="AA1462" s="249"/>
    </row>
    <row r="1463" spans="1:27" hidden="1" outlineLevel="1">
      <c r="A1463" s="4"/>
      <c r="B1463" s="4"/>
      <c r="C1463" s="253"/>
      <c r="D1463" s="428">
        <f>Asset14</f>
        <v>0</v>
      </c>
      <c r="E1463" s="249"/>
      <c r="F1463" s="249"/>
      <c r="G1463" s="442">
        <f>'RFM input'!V20</f>
        <v>0</v>
      </c>
      <c r="H1463" s="102"/>
      <c r="I1463" s="102"/>
      <c r="J1463" s="102"/>
      <c r="K1463" s="102"/>
      <c r="L1463" s="102"/>
      <c r="M1463" s="102"/>
      <c r="N1463" s="22"/>
      <c r="O1463" s="22"/>
      <c r="P1463" s="22"/>
      <c r="Q1463" s="22"/>
      <c r="R1463" s="22"/>
      <c r="S1463" s="91"/>
      <c r="T1463" s="91"/>
      <c r="U1463" s="91"/>
      <c r="V1463" s="91"/>
      <c r="W1463" s="91"/>
      <c r="X1463" s="91"/>
      <c r="Y1463" s="91"/>
      <c r="Z1463" s="91"/>
      <c r="AA1463" s="249"/>
    </row>
    <row r="1464" spans="1:27" hidden="1" outlineLevel="1">
      <c r="A1464" s="4"/>
      <c r="B1464" s="4"/>
      <c r="C1464" s="253"/>
      <c r="D1464" s="428">
        <f>Asset15</f>
        <v>0</v>
      </c>
      <c r="E1464" s="249"/>
      <c r="F1464" s="249"/>
      <c r="G1464" s="442">
        <f>'RFM input'!V21</f>
        <v>0</v>
      </c>
      <c r="H1464" s="102"/>
      <c r="I1464" s="102"/>
      <c r="J1464" s="102"/>
      <c r="K1464" s="102"/>
      <c r="L1464" s="102"/>
      <c r="M1464" s="102"/>
      <c r="N1464" s="22"/>
      <c r="O1464" s="22"/>
      <c r="P1464" s="22"/>
      <c r="Q1464" s="22"/>
      <c r="R1464" s="22"/>
      <c r="S1464" s="91"/>
      <c r="T1464" s="91"/>
      <c r="U1464" s="91"/>
      <c r="V1464" s="91"/>
      <c r="W1464" s="91"/>
      <c r="X1464" s="91"/>
      <c r="Y1464" s="91"/>
      <c r="Z1464" s="91"/>
      <c r="AA1464" s="249"/>
    </row>
    <row r="1465" spans="1:27" hidden="1" outlineLevel="1">
      <c r="A1465" s="4"/>
      <c r="B1465" s="4"/>
      <c r="C1465" s="253"/>
      <c r="D1465" s="428">
        <f>Asset16</f>
        <v>0</v>
      </c>
      <c r="E1465" s="249"/>
      <c r="F1465" s="249"/>
      <c r="G1465" s="442">
        <f>'RFM input'!V22</f>
        <v>0</v>
      </c>
      <c r="H1465" s="102"/>
      <c r="I1465" s="102"/>
      <c r="J1465" s="102"/>
      <c r="K1465" s="102"/>
      <c r="L1465" s="102"/>
      <c r="M1465" s="102"/>
      <c r="N1465" s="22"/>
      <c r="O1465" s="22"/>
      <c r="P1465" s="22"/>
      <c r="Q1465" s="22"/>
      <c r="R1465" s="22"/>
      <c r="S1465" s="91"/>
      <c r="T1465" s="91"/>
      <c r="U1465" s="91"/>
      <c r="V1465" s="91"/>
      <c r="W1465" s="91"/>
      <c r="X1465" s="91"/>
      <c r="Y1465" s="91"/>
      <c r="Z1465" s="91"/>
      <c r="AA1465" s="249"/>
    </row>
    <row r="1466" spans="1:27" hidden="1" outlineLevel="1">
      <c r="A1466" s="4"/>
      <c r="B1466" s="4"/>
      <c r="C1466" s="253"/>
      <c r="D1466" s="428">
        <f>Asset17</f>
        <v>0</v>
      </c>
      <c r="E1466" s="249"/>
      <c r="F1466" s="249"/>
      <c r="G1466" s="442">
        <f>'RFM input'!V23</f>
        <v>0</v>
      </c>
      <c r="H1466" s="102"/>
      <c r="I1466" s="102"/>
      <c r="J1466" s="102"/>
      <c r="K1466" s="102"/>
      <c r="L1466" s="102"/>
      <c r="M1466" s="102"/>
      <c r="N1466" s="22"/>
      <c r="O1466" s="22"/>
      <c r="P1466" s="22"/>
      <c r="Q1466" s="22"/>
      <c r="R1466" s="22"/>
      <c r="S1466" s="91"/>
      <c r="T1466" s="91"/>
      <c r="U1466" s="91"/>
      <c r="V1466" s="91"/>
      <c r="W1466" s="91"/>
      <c r="X1466" s="91"/>
      <c r="Y1466" s="91"/>
      <c r="Z1466" s="91"/>
      <c r="AA1466" s="249"/>
    </row>
    <row r="1467" spans="1:27" hidden="1" outlineLevel="1">
      <c r="A1467" s="4"/>
      <c r="B1467" s="4"/>
      <c r="C1467" s="253"/>
      <c r="D1467" s="428">
        <f>Asset18</f>
        <v>0</v>
      </c>
      <c r="E1467" s="249"/>
      <c r="F1467" s="249"/>
      <c r="G1467" s="442">
        <f>'RFM input'!V24</f>
        <v>0</v>
      </c>
      <c r="H1467" s="102"/>
      <c r="I1467" s="102"/>
      <c r="J1467" s="102"/>
      <c r="K1467" s="102"/>
      <c r="L1467" s="102"/>
      <c r="M1467" s="102"/>
      <c r="N1467" s="22"/>
      <c r="O1467" s="22"/>
      <c r="P1467" s="22"/>
      <c r="Q1467" s="22"/>
      <c r="R1467" s="22"/>
      <c r="S1467" s="91"/>
      <c r="T1467" s="91"/>
      <c r="U1467" s="91"/>
      <c r="V1467" s="91"/>
      <c r="W1467" s="91"/>
      <c r="X1467" s="91"/>
      <c r="Y1467" s="91"/>
      <c r="Z1467" s="91"/>
      <c r="AA1467" s="249"/>
    </row>
    <row r="1468" spans="1:27" hidden="1" outlineLevel="1">
      <c r="A1468" s="4"/>
      <c r="B1468" s="4"/>
      <c r="C1468" s="253"/>
      <c r="D1468" s="428">
        <f>Asset19</f>
        <v>0</v>
      </c>
      <c r="E1468" s="249"/>
      <c r="F1468" s="249"/>
      <c r="G1468" s="442">
        <f>'RFM input'!V25</f>
        <v>0</v>
      </c>
      <c r="H1468" s="102"/>
      <c r="I1468" s="102"/>
      <c r="J1468" s="102"/>
      <c r="K1468" s="102"/>
      <c r="L1468" s="102"/>
      <c r="M1468" s="102"/>
      <c r="N1468" s="22"/>
      <c r="O1468" s="22"/>
      <c r="P1468" s="22"/>
      <c r="Q1468" s="22"/>
      <c r="R1468" s="22"/>
      <c r="S1468" s="91"/>
      <c r="T1468" s="91"/>
      <c r="U1468" s="91"/>
      <c r="V1468" s="91"/>
      <c r="W1468" s="91"/>
      <c r="X1468" s="91"/>
      <c r="Y1468" s="91"/>
      <c r="Z1468" s="91"/>
      <c r="AA1468" s="249"/>
    </row>
    <row r="1469" spans="1:27" hidden="1" outlineLevel="1">
      <c r="A1469" s="4"/>
      <c r="B1469" s="4"/>
      <c r="C1469" s="253"/>
      <c r="D1469" s="428">
        <f>Asset20</f>
        <v>0</v>
      </c>
      <c r="E1469" s="249"/>
      <c r="F1469" s="249"/>
      <c r="G1469" s="442">
        <f>'RFM input'!V26</f>
        <v>0</v>
      </c>
      <c r="H1469" s="102"/>
      <c r="I1469" s="102"/>
      <c r="J1469" s="102"/>
      <c r="K1469" s="102"/>
      <c r="L1469" s="102"/>
      <c r="M1469" s="102"/>
      <c r="N1469" s="22"/>
      <c r="O1469" s="22"/>
      <c r="P1469" s="22"/>
      <c r="Q1469" s="22"/>
      <c r="R1469" s="22"/>
      <c r="S1469" s="91"/>
      <c r="T1469" s="91"/>
      <c r="U1469" s="91"/>
      <c r="V1469" s="91"/>
      <c r="W1469" s="91"/>
      <c r="X1469" s="91"/>
      <c r="Y1469" s="91"/>
      <c r="Z1469" s="91"/>
      <c r="AA1469" s="249"/>
    </row>
    <row r="1470" spans="1:27" hidden="1" outlineLevel="1">
      <c r="A1470" s="4"/>
      <c r="B1470" s="4"/>
      <c r="C1470" s="253"/>
      <c r="D1470" s="428">
        <f>Asset21</f>
        <v>0</v>
      </c>
      <c r="E1470" s="249"/>
      <c r="F1470" s="249"/>
      <c r="G1470" s="442">
        <f>'RFM input'!V27</f>
        <v>0</v>
      </c>
      <c r="H1470" s="102"/>
      <c r="I1470" s="102"/>
      <c r="J1470" s="102"/>
      <c r="K1470" s="102"/>
      <c r="L1470" s="102"/>
      <c r="M1470" s="102"/>
      <c r="N1470" s="22"/>
      <c r="O1470" s="22"/>
      <c r="P1470" s="22"/>
      <c r="Q1470" s="22"/>
      <c r="R1470" s="22"/>
      <c r="S1470" s="91"/>
      <c r="T1470" s="91"/>
      <c r="U1470" s="91"/>
      <c r="V1470" s="91"/>
      <c r="W1470" s="91"/>
      <c r="X1470" s="91"/>
      <c r="Y1470" s="91"/>
      <c r="Z1470" s="91"/>
      <c r="AA1470" s="249"/>
    </row>
    <row r="1471" spans="1:27" hidden="1" outlineLevel="1">
      <c r="A1471" s="4"/>
      <c r="B1471" s="4"/>
      <c r="C1471" s="253"/>
      <c r="D1471" s="428">
        <f>Asset22</f>
        <v>0</v>
      </c>
      <c r="E1471" s="249"/>
      <c r="F1471" s="249"/>
      <c r="G1471" s="442">
        <f>'RFM input'!V28</f>
        <v>0</v>
      </c>
      <c r="H1471" s="102"/>
      <c r="I1471" s="102"/>
      <c r="J1471" s="102"/>
      <c r="K1471" s="102"/>
      <c r="L1471" s="102"/>
      <c r="M1471" s="102"/>
      <c r="N1471" s="22"/>
      <c r="O1471" s="22"/>
      <c r="P1471" s="22"/>
      <c r="Q1471" s="22"/>
      <c r="R1471" s="22"/>
      <c r="S1471" s="91"/>
      <c r="T1471" s="91"/>
      <c r="U1471" s="91"/>
      <c r="V1471" s="91"/>
      <c r="W1471" s="91"/>
      <c r="X1471" s="91"/>
      <c r="Y1471" s="91"/>
      <c r="Z1471" s="91"/>
      <c r="AA1471" s="249"/>
    </row>
    <row r="1472" spans="1:27" hidden="1" outlineLevel="1">
      <c r="A1472" s="4"/>
      <c r="B1472" s="4"/>
      <c r="C1472" s="253"/>
      <c r="D1472" s="428">
        <f>Asset23</f>
        <v>0</v>
      </c>
      <c r="E1472" s="249"/>
      <c r="F1472" s="249"/>
      <c r="G1472" s="442">
        <f>'RFM input'!V29</f>
        <v>0</v>
      </c>
      <c r="H1472" s="102"/>
      <c r="I1472" s="102"/>
      <c r="J1472" s="102"/>
      <c r="K1472" s="102"/>
      <c r="L1472" s="102"/>
      <c r="M1472" s="102"/>
      <c r="N1472" s="22"/>
      <c r="O1472" s="22"/>
      <c r="P1472" s="22"/>
      <c r="Q1472" s="22"/>
      <c r="R1472" s="22"/>
      <c r="S1472" s="91"/>
      <c r="T1472" s="91"/>
      <c r="U1472" s="91"/>
      <c r="V1472" s="91"/>
      <c r="W1472" s="91"/>
      <c r="X1472" s="91"/>
      <c r="Y1472" s="91"/>
      <c r="Z1472" s="91"/>
      <c r="AA1472" s="249"/>
    </row>
    <row r="1473" spans="1:27" hidden="1" outlineLevel="1">
      <c r="A1473" s="4"/>
      <c r="B1473" s="4"/>
      <c r="C1473" s="253"/>
      <c r="D1473" s="428">
        <f>Asset24</f>
        <v>0</v>
      </c>
      <c r="E1473" s="249"/>
      <c r="F1473" s="249"/>
      <c r="G1473" s="442">
        <f>'RFM input'!V30</f>
        <v>0</v>
      </c>
      <c r="H1473" s="102"/>
      <c r="I1473" s="102"/>
      <c r="J1473" s="102"/>
      <c r="K1473" s="102"/>
      <c r="L1473" s="102"/>
      <c r="M1473" s="102"/>
      <c r="N1473" s="22"/>
      <c r="O1473" s="22"/>
      <c r="P1473" s="22"/>
      <c r="Q1473" s="22"/>
      <c r="R1473" s="22"/>
      <c r="S1473" s="91"/>
      <c r="T1473" s="91"/>
      <c r="U1473" s="91"/>
      <c r="V1473" s="91"/>
      <c r="W1473" s="91"/>
      <c r="X1473" s="91"/>
      <c r="Y1473" s="91"/>
      <c r="Z1473" s="91"/>
      <c r="AA1473" s="249"/>
    </row>
    <row r="1474" spans="1:27" hidden="1" outlineLevel="1">
      <c r="A1474" s="4"/>
      <c r="B1474" s="4"/>
      <c r="C1474" s="253"/>
      <c r="D1474" s="428">
        <f>Asset25</f>
        <v>0</v>
      </c>
      <c r="E1474" s="249"/>
      <c r="F1474" s="249"/>
      <c r="G1474" s="442">
        <f>'RFM input'!V31</f>
        <v>0</v>
      </c>
      <c r="H1474" s="102"/>
      <c r="I1474" s="102"/>
      <c r="J1474" s="102"/>
      <c r="K1474" s="102"/>
      <c r="L1474" s="102"/>
      <c r="M1474" s="102"/>
      <c r="N1474" s="22"/>
      <c r="O1474" s="22"/>
      <c r="P1474" s="22"/>
      <c r="Q1474" s="22"/>
      <c r="R1474" s="22"/>
      <c r="S1474" s="91"/>
      <c r="T1474" s="91"/>
      <c r="U1474" s="91"/>
      <c r="V1474" s="91"/>
      <c r="W1474" s="91"/>
      <c r="X1474" s="91"/>
      <c r="Y1474" s="91"/>
      <c r="Z1474" s="91"/>
      <c r="AA1474" s="249"/>
    </row>
    <row r="1475" spans="1:27" hidden="1" outlineLevel="1">
      <c r="A1475" s="4"/>
      <c r="B1475" s="4"/>
      <c r="C1475" s="253"/>
      <c r="D1475" s="428">
        <f>Asset26</f>
        <v>0</v>
      </c>
      <c r="E1475" s="249"/>
      <c r="F1475" s="249"/>
      <c r="G1475" s="442">
        <f>'RFM input'!V32</f>
        <v>0</v>
      </c>
      <c r="H1475" s="102"/>
      <c r="I1475" s="102"/>
      <c r="J1475" s="102"/>
      <c r="K1475" s="102"/>
      <c r="L1475" s="102"/>
      <c r="M1475" s="102"/>
      <c r="N1475" s="22"/>
      <c r="O1475" s="22"/>
      <c r="P1475" s="22"/>
      <c r="Q1475" s="22"/>
      <c r="R1475" s="22"/>
      <c r="S1475" s="91"/>
      <c r="T1475" s="91"/>
      <c r="U1475" s="91"/>
      <c r="V1475" s="91"/>
      <c r="W1475" s="91"/>
      <c r="X1475" s="91"/>
      <c r="Y1475" s="91"/>
      <c r="Z1475" s="91"/>
      <c r="AA1475" s="249"/>
    </row>
    <row r="1476" spans="1:27" hidden="1" outlineLevel="1">
      <c r="A1476" s="4"/>
      <c r="B1476" s="4"/>
      <c r="C1476" s="253"/>
      <c r="D1476" s="428">
        <f>Asset27</f>
        <v>0</v>
      </c>
      <c r="E1476" s="249"/>
      <c r="F1476" s="249"/>
      <c r="G1476" s="442">
        <f>'RFM input'!V33</f>
        <v>0</v>
      </c>
      <c r="H1476" s="102"/>
      <c r="I1476" s="102"/>
      <c r="J1476" s="102"/>
      <c r="K1476" s="102"/>
      <c r="L1476" s="102"/>
      <c r="M1476" s="102"/>
      <c r="N1476" s="22"/>
      <c r="O1476" s="22"/>
      <c r="P1476" s="22"/>
      <c r="Q1476" s="22"/>
      <c r="R1476" s="22"/>
      <c r="S1476" s="91"/>
      <c r="T1476" s="91"/>
      <c r="U1476" s="91"/>
      <c r="V1476" s="91"/>
      <c r="W1476" s="91"/>
      <c r="X1476" s="91"/>
      <c r="Y1476" s="91"/>
      <c r="Z1476" s="91"/>
      <c r="AA1476" s="249"/>
    </row>
    <row r="1477" spans="1:27" hidden="1" outlineLevel="1">
      <c r="A1477" s="4"/>
      <c r="B1477" s="4"/>
      <c r="C1477" s="253"/>
      <c r="D1477" s="428">
        <f>Asset28</f>
        <v>0</v>
      </c>
      <c r="E1477" s="249"/>
      <c r="F1477" s="249"/>
      <c r="G1477" s="442">
        <f>'RFM input'!V34</f>
        <v>0</v>
      </c>
      <c r="H1477" s="102"/>
      <c r="I1477" s="102"/>
      <c r="J1477" s="102"/>
      <c r="K1477" s="102"/>
      <c r="L1477" s="102"/>
      <c r="M1477" s="102"/>
      <c r="N1477" s="22"/>
      <c r="O1477" s="22"/>
      <c r="P1477" s="22"/>
      <c r="Q1477" s="22"/>
      <c r="R1477" s="22"/>
      <c r="S1477" s="91"/>
      <c r="T1477" s="91"/>
      <c r="U1477" s="91"/>
      <c r="V1477" s="91"/>
      <c r="W1477" s="91"/>
      <c r="X1477" s="91"/>
      <c r="Y1477" s="91"/>
      <c r="Z1477" s="91"/>
      <c r="AA1477" s="249"/>
    </row>
    <row r="1478" spans="1:27" hidden="1" outlineLevel="1">
      <c r="A1478" s="4"/>
      <c r="B1478" s="4"/>
      <c r="C1478" s="253"/>
      <c r="D1478" s="428">
        <f>Asset29</f>
        <v>0</v>
      </c>
      <c r="E1478" s="249"/>
      <c r="F1478" s="249"/>
      <c r="G1478" s="442">
        <f>'RFM input'!V35</f>
        <v>0</v>
      </c>
      <c r="H1478" s="102"/>
      <c r="I1478" s="102"/>
      <c r="J1478" s="102"/>
      <c r="K1478" s="102"/>
      <c r="L1478" s="102"/>
      <c r="M1478" s="102"/>
      <c r="N1478" s="22"/>
      <c r="O1478" s="22"/>
      <c r="P1478" s="22"/>
      <c r="Q1478" s="22"/>
      <c r="R1478" s="22"/>
      <c r="S1478" s="91"/>
      <c r="T1478" s="91"/>
      <c r="U1478" s="91"/>
      <c r="V1478" s="91"/>
      <c r="W1478" s="91"/>
      <c r="X1478" s="91"/>
      <c r="Y1478" s="91"/>
      <c r="Z1478" s="91"/>
      <c r="AA1478" s="249"/>
    </row>
    <row r="1479" spans="1:27" hidden="1" outlineLevel="1">
      <c r="A1479" s="4"/>
      <c r="B1479" s="4"/>
      <c r="C1479" s="253"/>
      <c r="D1479" s="428">
        <f>Asset30</f>
        <v>0</v>
      </c>
      <c r="E1479" s="249"/>
      <c r="F1479" s="249"/>
      <c r="G1479" s="442">
        <f>'RFM input'!V36</f>
        <v>0</v>
      </c>
      <c r="H1479" s="102"/>
      <c r="I1479" s="102"/>
      <c r="J1479" s="102"/>
      <c r="K1479" s="102"/>
      <c r="L1479" s="102"/>
      <c r="M1479" s="102"/>
      <c r="N1479" s="22"/>
      <c r="O1479" s="22"/>
      <c r="P1479" s="22"/>
      <c r="Q1479" s="22"/>
      <c r="R1479" s="22"/>
      <c r="S1479" s="91"/>
      <c r="T1479" s="91"/>
      <c r="U1479" s="91"/>
      <c r="V1479" s="91"/>
      <c r="W1479" s="91"/>
      <c r="X1479" s="91"/>
      <c r="Y1479" s="91"/>
      <c r="Z1479" s="91"/>
      <c r="AA1479" s="249"/>
    </row>
    <row r="1480" spans="1:27" hidden="1" outlineLevel="1">
      <c r="A1480" s="4"/>
      <c r="B1480" s="4"/>
      <c r="C1480" s="253"/>
      <c r="D1480" s="428">
        <f>Asset31</f>
        <v>0</v>
      </c>
      <c r="E1480" s="249"/>
      <c r="F1480" s="249"/>
      <c r="G1480" s="442">
        <f>'RFM input'!V37</f>
        <v>0</v>
      </c>
      <c r="H1480" s="102"/>
      <c r="I1480" s="102"/>
      <c r="J1480" s="102"/>
      <c r="K1480" s="102"/>
      <c r="L1480" s="102"/>
      <c r="M1480" s="102"/>
      <c r="N1480" s="22"/>
      <c r="O1480" s="22"/>
      <c r="P1480" s="22"/>
      <c r="Q1480" s="22"/>
      <c r="R1480" s="22"/>
      <c r="S1480" s="91"/>
      <c r="T1480" s="91"/>
      <c r="U1480" s="91"/>
      <c r="V1480" s="91"/>
      <c r="W1480" s="91"/>
      <c r="X1480" s="91"/>
      <c r="Y1480" s="91"/>
      <c r="Z1480" s="91"/>
      <c r="AA1480" s="249"/>
    </row>
    <row r="1481" spans="1:27" hidden="1" outlineLevel="1">
      <c r="A1481" s="4"/>
      <c r="B1481" s="4"/>
      <c r="C1481" s="253"/>
      <c r="D1481" s="428">
        <f>Asset32</f>
        <v>0</v>
      </c>
      <c r="E1481" s="249"/>
      <c r="F1481" s="249"/>
      <c r="G1481" s="442">
        <f>'RFM input'!V38</f>
        <v>0</v>
      </c>
      <c r="H1481" s="102"/>
      <c r="I1481" s="102"/>
      <c r="J1481" s="102"/>
      <c r="K1481" s="102"/>
      <c r="L1481" s="102"/>
      <c r="M1481" s="102"/>
      <c r="N1481" s="22"/>
      <c r="O1481" s="22"/>
      <c r="P1481" s="22"/>
      <c r="Q1481" s="22"/>
      <c r="R1481" s="22"/>
      <c r="S1481" s="91"/>
      <c r="T1481" s="91"/>
      <c r="U1481" s="91"/>
      <c r="V1481" s="91"/>
      <c r="W1481" s="91"/>
      <c r="X1481" s="91"/>
      <c r="Y1481" s="91"/>
      <c r="Z1481" s="91"/>
      <c r="AA1481" s="249"/>
    </row>
    <row r="1482" spans="1:27" hidden="1" outlineLevel="1">
      <c r="A1482" s="4"/>
      <c r="B1482" s="4"/>
      <c r="C1482" s="253"/>
      <c r="D1482" s="428">
        <f>Asset33</f>
        <v>0</v>
      </c>
      <c r="E1482" s="249"/>
      <c r="F1482" s="249"/>
      <c r="G1482" s="442">
        <f>'RFM input'!V39</f>
        <v>0</v>
      </c>
      <c r="H1482" s="102"/>
      <c r="I1482" s="102"/>
      <c r="J1482" s="102"/>
      <c r="K1482" s="102"/>
      <c r="L1482" s="102"/>
      <c r="M1482" s="102"/>
      <c r="N1482" s="22"/>
      <c r="O1482" s="22"/>
      <c r="P1482" s="22"/>
      <c r="Q1482" s="22"/>
      <c r="R1482" s="22"/>
      <c r="S1482" s="91"/>
      <c r="T1482" s="91"/>
      <c r="U1482" s="91"/>
      <c r="V1482" s="91"/>
      <c r="W1482" s="91"/>
      <c r="X1482" s="91"/>
      <c r="Y1482" s="91"/>
      <c r="Z1482" s="91"/>
      <c r="AA1482" s="249"/>
    </row>
    <row r="1483" spans="1:27" hidden="1" outlineLevel="1">
      <c r="A1483" s="4"/>
      <c r="B1483" s="4"/>
      <c r="C1483" s="253"/>
      <c r="D1483" s="428">
        <f>Asset34</f>
        <v>0</v>
      </c>
      <c r="E1483" s="249"/>
      <c r="F1483" s="249"/>
      <c r="G1483" s="442">
        <f>'RFM input'!V40</f>
        <v>0</v>
      </c>
      <c r="H1483" s="102"/>
      <c r="I1483" s="102"/>
      <c r="J1483" s="102"/>
      <c r="K1483" s="102"/>
      <c r="L1483" s="102"/>
      <c r="M1483" s="102"/>
      <c r="N1483" s="22"/>
      <c r="O1483" s="22"/>
      <c r="P1483" s="22"/>
      <c r="Q1483" s="22"/>
      <c r="R1483" s="22"/>
      <c r="S1483" s="91"/>
      <c r="T1483" s="91"/>
      <c r="U1483" s="91"/>
      <c r="V1483" s="91"/>
      <c r="W1483" s="91"/>
      <c r="X1483" s="91"/>
      <c r="Y1483" s="91"/>
      <c r="Z1483" s="91"/>
      <c r="AA1483" s="249"/>
    </row>
    <row r="1484" spans="1:27" hidden="1" outlineLevel="1">
      <c r="A1484" s="4"/>
      <c r="B1484" s="4"/>
      <c r="C1484" s="253"/>
      <c r="D1484" s="428">
        <f>Asset35</f>
        <v>0</v>
      </c>
      <c r="E1484" s="249"/>
      <c r="F1484" s="249"/>
      <c r="G1484" s="442">
        <f>'RFM input'!V41</f>
        <v>0</v>
      </c>
      <c r="H1484" s="102"/>
      <c r="I1484" s="102"/>
      <c r="J1484" s="102"/>
      <c r="K1484" s="102"/>
      <c r="L1484" s="102"/>
      <c r="M1484" s="102"/>
      <c r="N1484" s="22"/>
      <c r="O1484" s="22"/>
      <c r="P1484" s="22"/>
      <c r="Q1484" s="22"/>
      <c r="R1484" s="22"/>
      <c r="S1484" s="91"/>
      <c r="T1484" s="91"/>
      <c r="U1484" s="91"/>
      <c r="V1484" s="91"/>
      <c r="W1484" s="91"/>
      <c r="X1484" s="91"/>
      <c r="Y1484" s="91"/>
      <c r="Z1484" s="91"/>
      <c r="AA1484" s="249"/>
    </row>
    <row r="1485" spans="1:27" hidden="1" outlineLevel="1">
      <c r="A1485" s="4"/>
      <c r="B1485" s="4"/>
      <c r="C1485" s="253"/>
      <c r="D1485" s="428">
        <f>Asset36</f>
        <v>0</v>
      </c>
      <c r="E1485" s="249"/>
      <c r="F1485" s="249"/>
      <c r="G1485" s="442">
        <f>'RFM input'!V42</f>
        <v>0</v>
      </c>
      <c r="H1485" s="102"/>
      <c r="I1485" s="102"/>
      <c r="J1485" s="102"/>
      <c r="K1485" s="102"/>
      <c r="L1485" s="102"/>
      <c r="M1485" s="102"/>
      <c r="N1485" s="22"/>
      <c r="O1485" s="22"/>
      <c r="P1485" s="22"/>
      <c r="Q1485" s="22"/>
      <c r="R1485" s="22"/>
      <c r="S1485" s="91"/>
      <c r="T1485" s="91"/>
      <c r="U1485" s="91"/>
      <c r="V1485" s="91"/>
      <c r="W1485" s="91"/>
      <c r="X1485" s="91"/>
      <c r="Y1485" s="91"/>
      <c r="Z1485" s="91"/>
      <c r="AA1485" s="249"/>
    </row>
    <row r="1486" spans="1:27" hidden="1" outlineLevel="1">
      <c r="A1486" s="4"/>
      <c r="B1486" s="4"/>
      <c r="C1486" s="253"/>
      <c r="D1486" s="428">
        <f>Asset37</f>
        <v>0</v>
      </c>
      <c r="E1486" s="249"/>
      <c r="F1486" s="249"/>
      <c r="G1486" s="442">
        <f>'RFM input'!V43</f>
        <v>0</v>
      </c>
      <c r="H1486" s="102"/>
      <c r="I1486" s="102"/>
      <c r="J1486" s="102"/>
      <c r="K1486" s="102"/>
      <c r="L1486" s="102"/>
      <c r="M1486" s="102"/>
      <c r="N1486" s="22"/>
      <c r="O1486" s="22"/>
      <c r="P1486" s="22"/>
      <c r="Q1486" s="22"/>
      <c r="R1486" s="22"/>
      <c r="S1486" s="91"/>
      <c r="T1486" s="91"/>
      <c r="U1486" s="91"/>
      <c r="V1486" s="91"/>
      <c r="W1486" s="91"/>
      <c r="X1486" s="91"/>
      <c r="Y1486" s="91"/>
      <c r="Z1486" s="91"/>
      <c r="AA1486" s="249"/>
    </row>
    <row r="1487" spans="1:27" hidden="1" outlineLevel="1">
      <c r="A1487" s="4"/>
      <c r="B1487" s="4"/>
      <c r="C1487" s="253"/>
      <c r="D1487" s="428">
        <f>Asset38</f>
        <v>0</v>
      </c>
      <c r="E1487" s="249"/>
      <c r="F1487" s="249"/>
      <c r="G1487" s="442">
        <f>'RFM input'!V44</f>
        <v>0</v>
      </c>
      <c r="H1487" s="102"/>
      <c r="I1487" s="102"/>
      <c r="J1487" s="102"/>
      <c r="K1487" s="102"/>
      <c r="L1487" s="102"/>
      <c r="M1487" s="102"/>
      <c r="N1487" s="22"/>
      <c r="O1487" s="22"/>
      <c r="P1487" s="22"/>
      <c r="Q1487" s="22"/>
      <c r="R1487" s="22"/>
      <c r="S1487" s="91"/>
      <c r="T1487" s="91"/>
      <c r="U1487" s="91"/>
      <c r="V1487" s="91"/>
      <c r="W1487" s="91"/>
      <c r="X1487" s="91"/>
      <c r="Y1487" s="91"/>
      <c r="Z1487" s="91"/>
      <c r="AA1487" s="249"/>
    </row>
    <row r="1488" spans="1:27" hidden="1" outlineLevel="1">
      <c r="A1488" s="4"/>
      <c r="B1488" s="4"/>
      <c r="C1488" s="253"/>
      <c r="D1488" s="428">
        <f>Asset39</f>
        <v>0</v>
      </c>
      <c r="E1488" s="249"/>
      <c r="F1488" s="249"/>
      <c r="G1488" s="442">
        <f>'RFM input'!V45</f>
        <v>0</v>
      </c>
      <c r="H1488" s="102"/>
      <c r="I1488" s="102"/>
      <c r="J1488" s="102"/>
      <c r="K1488" s="102"/>
      <c r="L1488" s="102"/>
      <c r="M1488" s="102"/>
      <c r="N1488" s="22"/>
      <c r="O1488" s="22"/>
      <c r="P1488" s="22"/>
      <c r="Q1488" s="22"/>
      <c r="R1488" s="22"/>
      <c r="S1488" s="91"/>
      <c r="T1488" s="91"/>
      <c r="U1488" s="91"/>
      <c r="V1488" s="91"/>
      <c r="W1488" s="91"/>
      <c r="X1488" s="91"/>
      <c r="Y1488" s="91"/>
      <c r="Z1488" s="91"/>
      <c r="AA1488" s="249"/>
    </row>
    <row r="1489" spans="1:27" hidden="1" outlineLevel="1">
      <c r="A1489" s="4"/>
      <c r="B1489" s="4"/>
      <c r="C1489" s="253"/>
      <c r="D1489" s="428">
        <f>Asset40</f>
        <v>0</v>
      </c>
      <c r="E1489" s="249"/>
      <c r="F1489" s="249"/>
      <c r="G1489" s="442">
        <f>'RFM input'!V46</f>
        <v>0</v>
      </c>
      <c r="H1489" s="102"/>
      <c r="I1489" s="102"/>
      <c r="J1489" s="102"/>
      <c r="K1489" s="102"/>
      <c r="L1489" s="102"/>
      <c r="M1489" s="102"/>
      <c r="N1489" s="22"/>
      <c r="O1489" s="22"/>
      <c r="P1489" s="22"/>
      <c r="Q1489" s="22"/>
      <c r="R1489" s="22"/>
      <c r="S1489" s="91"/>
      <c r="T1489" s="91"/>
      <c r="U1489" s="91"/>
      <c r="V1489" s="91"/>
      <c r="W1489" s="91"/>
      <c r="X1489" s="91"/>
      <c r="Y1489" s="91"/>
      <c r="Z1489" s="91"/>
      <c r="AA1489" s="249"/>
    </row>
    <row r="1490" spans="1:27" hidden="1" outlineLevel="1">
      <c r="A1490" s="4"/>
      <c r="B1490" s="4"/>
      <c r="C1490" s="253"/>
      <c r="D1490" s="428">
        <f>Asset41</f>
        <v>0</v>
      </c>
      <c r="E1490" s="249"/>
      <c r="F1490" s="249"/>
      <c r="G1490" s="442">
        <f>'RFM input'!V47</f>
        <v>0</v>
      </c>
      <c r="H1490" s="102"/>
      <c r="I1490" s="102"/>
      <c r="J1490" s="102"/>
      <c r="K1490" s="102"/>
      <c r="L1490" s="102"/>
      <c r="M1490" s="102"/>
      <c r="N1490" s="22"/>
      <c r="O1490" s="22"/>
      <c r="P1490" s="22"/>
      <c r="Q1490" s="22"/>
      <c r="R1490" s="22"/>
      <c r="S1490" s="91"/>
      <c r="T1490" s="91"/>
      <c r="U1490" s="91"/>
      <c r="V1490" s="91"/>
      <c r="W1490" s="91"/>
      <c r="X1490" s="91"/>
      <c r="Y1490" s="91"/>
      <c r="Z1490" s="91"/>
      <c r="AA1490" s="249"/>
    </row>
    <row r="1491" spans="1:27" hidden="1" outlineLevel="1">
      <c r="A1491" s="4"/>
      <c r="B1491" s="4"/>
      <c r="C1491" s="253"/>
      <c r="D1491" s="428">
        <f>Asset42</f>
        <v>0</v>
      </c>
      <c r="E1491" s="249"/>
      <c r="F1491" s="249"/>
      <c r="G1491" s="442">
        <f>'RFM input'!V48</f>
        <v>0</v>
      </c>
      <c r="H1491" s="102"/>
      <c r="I1491" s="102"/>
      <c r="J1491" s="102"/>
      <c r="K1491" s="102"/>
      <c r="L1491" s="102"/>
      <c r="M1491" s="102"/>
      <c r="N1491" s="22"/>
      <c r="O1491" s="22"/>
      <c r="P1491" s="22"/>
      <c r="Q1491" s="22"/>
      <c r="R1491" s="22"/>
      <c r="S1491" s="91"/>
      <c r="T1491" s="91"/>
      <c r="U1491" s="91"/>
      <c r="V1491" s="91"/>
      <c r="W1491" s="91"/>
      <c r="X1491" s="91"/>
      <c r="Y1491" s="91"/>
      <c r="Z1491" s="91"/>
      <c r="AA1491" s="249"/>
    </row>
    <row r="1492" spans="1:27" hidden="1" outlineLevel="1">
      <c r="A1492" s="4"/>
      <c r="B1492" s="4"/>
      <c r="C1492" s="253"/>
      <c r="D1492" s="428">
        <f>Asset43</f>
        <v>0</v>
      </c>
      <c r="E1492" s="249"/>
      <c r="F1492" s="249"/>
      <c r="G1492" s="442">
        <f>'RFM input'!V49</f>
        <v>0</v>
      </c>
      <c r="H1492" s="102"/>
      <c r="I1492" s="102"/>
      <c r="J1492" s="102"/>
      <c r="K1492" s="102"/>
      <c r="L1492" s="102"/>
      <c r="M1492" s="102"/>
      <c r="N1492" s="22"/>
      <c r="O1492" s="22"/>
      <c r="P1492" s="22"/>
      <c r="Q1492" s="22"/>
      <c r="R1492" s="22"/>
      <c r="S1492" s="91"/>
      <c r="T1492" s="91"/>
      <c r="U1492" s="91"/>
      <c r="V1492" s="91"/>
      <c r="W1492" s="91"/>
      <c r="X1492" s="91"/>
      <c r="Y1492" s="91"/>
      <c r="Z1492" s="91"/>
      <c r="AA1492" s="249"/>
    </row>
    <row r="1493" spans="1:27" hidden="1" outlineLevel="1">
      <c r="A1493" s="4"/>
      <c r="B1493" s="4"/>
      <c r="C1493" s="253"/>
      <c r="D1493" s="428">
        <f>Asset44</f>
        <v>0</v>
      </c>
      <c r="E1493" s="249"/>
      <c r="F1493" s="249"/>
      <c r="G1493" s="442">
        <f>'RFM input'!V50</f>
        <v>0</v>
      </c>
      <c r="H1493" s="102"/>
      <c r="I1493" s="102"/>
      <c r="J1493" s="102"/>
      <c r="K1493" s="102"/>
      <c r="L1493" s="102"/>
      <c r="M1493" s="102"/>
      <c r="N1493" s="22"/>
      <c r="O1493" s="22"/>
      <c r="P1493" s="22"/>
      <c r="Q1493" s="22"/>
      <c r="R1493" s="22"/>
      <c r="S1493" s="91"/>
      <c r="T1493" s="91"/>
      <c r="U1493" s="91"/>
      <c r="V1493" s="91"/>
      <c r="W1493" s="91"/>
      <c r="X1493" s="91"/>
      <c r="Y1493" s="91"/>
      <c r="Z1493" s="91"/>
      <c r="AA1493" s="249"/>
    </row>
    <row r="1494" spans="1:27" hidden="1" outlineLevel="1">
      <c r="A1494" s="4"/>
      <c r="B1494" s="4"/>
      <c r="C1494" s="253"/>
      <c r="D1494" s="428">
        <f>Asset45</f>
        <v>0</v>
      </c>
      <c r="E1494" s="249"/>
      <c r="F1494" s="249"/>
      <c r="G1494" s="442">
        <f>'RFM input'!V51</f>
        <v>0</v>
      </c>
      <c r="H1494" s="102"/>
      <c r="I1494" s="102"/>
      <c r="J1494" s="102"/>
      <c r="K1494" s="102"/>
      <c r="L1494" s="102"/>
      <c r="M1494" s="102"/>
      <c r="N1494" s="22"/>
      <c r="O1494" s="22"/>
      <c r="P1494" s="22"/>
      <c r="Q1494" s="22"/>
      <c r="R1494" s="22"/>
      <c r="S1494" s="91"/>
      <c r="T1494" s="91"/>
      <c r="U1494" s="91"/>
      <c r="V1494" s="91"/>
      <c r="W1494" s="91"/>
      <c r="X1494" s="91"/>
      <c r="Y1494" s="91"/>
      <c r="Z1494" s="91"/>
      <c r="AA1494" s="249"/>
    </row>
    <row r="1495" spans="1:27" hidden="1" outlineLevel="1">
      <c r="A1495" s="4"/>
      <c r="B1495" s="4"/>
      <c r="C1495" s="253"/>
      <c r="D1495" s="428">
        <f>Asset46</f>
        <v>0</v>
      </c>
      <c r="E1495" s="249"/>
      <c r="F1495" s="249"/>
      <c r="G1495" s="442">
        <f>'RFM input'!V52</f>
        <v>0</v>
      </c>
      <c r="H1495" s="102"/>
      <c r="I1495" s="102"/>
      <c r="J1495" s="102"/>
      <c r="K1495" s="102"/>
      <c r="L1495" s="102"/>
      <c r="M1495" s="102"/>
      <c r="N1495" s="22"/>
      <c r="O1495" s="22"/>
      <c r="P1495" s="22"/>
      <c r="Q1495" s="22"/>
      <c r="R1495" s="22"/>
      <c r="S1495" s="91"/>
      <c r="T1495" s="91"/>
      <c r="U1495" s="91"/>
      <c r="V1495" s="91"/>
      <c r="W1495" s="91"/>
      <c r="X1495" s="91"/>
      <c r="Y1495" s="91"/>
      <c r="Z1495" s="91"/>
      <c r="AA1495" s="249"/>
    </row>
    <row r="1496" spans="1:27" hidden="1" outlineLevel="1">
      <c r="A1496" s="4"/>
      <c r="B1496" s="4"/>
      <c r="C1496" s="253"/>
      <c r="D1496" s="428">
        <f>Asset47</f>
        <v>0</v>
      </c>
      <c r="E1496" s="249"/>
      <c r="F1496" s="249"/>
      <c r="G1496" s="442">
        <f>'RFM input'!V53</f>
        <v>0</v>
      </c>
      <c r="H1496" s="102"/>
      <c r="I1496" s="102"/>
      <c r="J1496" s="102"/>
      <c r="K1496" s="102"/>
      <c r="L1496" s="102"/>
      <c r="M1496" s="102"/>
      <c r="N1496" s="22"/>
      <c r="O1496" s="22"/>
      <c r="P1496" s="22"/>
      <c r="Q1496" s="22"/>
      <c r="R1496" s="22"/>
      <c r="S1496" s="91"/>
      <c r="T1496" s="91"/>
      <c r="U1496" s="91"/>
      <c r="V1496" s="91"/>
      <c r="W1496" s="91"/>
      <c r="X1496" s="91"/>
      <c r="Y1496" s="91"/>
      <c r="Z1496" s="91"/>
      <c r="AA1496" s="249"/>
    </row>
    <row r="1497" spans="1:27" hidden="1" outlineLevel="1">
      <c r="A1497" s="4"/>
      <c r="B1497" s="4"/>
      <c r="C1497" s="253"/>
      <c r="D1497" s="428">
        <f>Asset48</f>
        <v>0</v>
      </c>
      <c r="E1497" s="249"/>
      <c r="F1497" s="249"/>
      <c r="G1497" s="442">
        <f>'RFM input'!V54</f>
        <v>0</v>
      </c>
      <c r="H1497" s="102"/>
      <c r="I1497" s="102"/>
      <c r="J1497" s="102"/>
      <c r="K1497" s="102"/>
      <c r="L1497" s="102"/>
      <c r="M1497" s="102"/>
      <c r="N1497" s="22"/>
      <c r="O1497" s="22"/>
      <c r="P1497" s="22"/>
      <c r="Q1497" s="22"/>
      <c r="R1497" s="22"/>
      <c r="S1497" s="91"/>
      <c r="T1497" s="91"/>
      <c r="U1497" s="91"/>
      <c r="V1497" s="91"/>
      <c r="W1497" s="91"/>
      <c r="X1497" s="91"/>
      <c r="Y1497" s="91"/>
      <c r="Z1497" s="91"/>
      <c r="AA1497" s="249"/>
    </row>
    <row r="1498" spans="1:27" hidden="1" outlineLevel="1">
      <c r="A1498" s="4"/>
      <c r="B1498" s="4"/>
      <c r="C1498" s="253"/>
      <c r="D1498" s="428">
        <f>Asset49</f>
        <v>0</v>
      </c>
      <c r="E1498" s="249"/>
      <c r="F1498" s="249"/>
      <c r="G1498" s="442">
        <f>'RFM input'!V55</f>
        <v>0</v>
      </c>
      <c r="H1498" s="102"/>
      <c r="I1498" s="102"/>
      <c r="J1498" s="102"/>
      <c r="K1498" s="102"/>
      <c r="L1498" s="102"/>
      <c r="M1498" s="102"/>
      <c r="N1498" s="22"/>
      <c r="O1498" s="22"/>
      <c r="P1498" s="22"/>
      <c r="Q1498" s="22"/>
      <c r="R1498" s="22"/>
      <c r="S1498" s="91"/>
      <c r="T1498" s="91"/>
      <c r="U1498" s="91"/>
      <c r="V1498" s="91"/>
      <c r="W1498" s="91"/>
      <c r="X1498" s="91"/>
      <c r="Y1498" s="91"/>
      <c r="Z1498" s="91"/>
      <c r="AA1498" s="249"/>
    </row>
    <row r="1499" spans="1:27" hidden="1" outlineLevel="1">
      <c r="A1499" s="4"/>
      <c r="B1499" s="4"/>
      <c r="C1499" s="253"/>
      <c r="D1499" s="428" t="str">
        <f>Asset50</f>
        <v>Equity raising costs</v>
      </c>
      <c r="E1499" s="249"/>
      <c r="F1499" s="249"/>
      <c r="G1499" s="442">
        <f>'RFM input'!V56</f>
        <v>0</v>
      </c>
      <c r="H1499" s="102"/>
      <c r="I1499" s="102"/>
      <c r="J1499" s="102"/>
      <c r="K1499" s="102"/>
      <c r="L1499" s="102"/>
      <c r="M1499" s="102"/>
      <c r="N1499" s="22"/>
      <c r="O1499" s="22"/>
      <c r="P1499" s="22"/>
      <c r="Q1499" s="22"/>
      <c r="R1499" s="22"/>
      <c r="S1499" s="91"/>
      <c r="T1499" s="91"/>
      <c r="U1499" s="91"/>
      <c r="V1499" s="91"/>
      <c r="W1499" s="91"/>
      <c r="X1499" s="91"/>
      <c r="Y1499" s="91"/>
      <c r="Z1499" s="91"/>
      <c r="AA1499" s="249"/>
    </row>
    <row r="1500" spans="1:27" collapsed="1">
      <c r="A1500" s="4"/>
      <c r="B1500" s="4"/>
      <c r="C1500" s="36"/>
      <c r="D1500" s="118"/>
      <c r="E1500" s="4"/>
      <c r="F1500" s="4"/>
      <c r="G1500" s="21"/>
      <c r="H1500" s="102"/>
      <c r="I1500" s="102"/>
      <c r="J1500" s="102"/>
      <c r="K1500" s="102"/>
      <c r="L1500" s="102"/>
      <c r="M1500" s="102"/>
      <c r="N1500" s="22"/>
      <c r="O1500" s="22"/>
      <c r="P1500" s="22"/>
      <c r="Q1500" s="22"/>
      <c r="R1500" s="22"/>
      <c r="S1500" s="91"/>
      <c r="T1500" s="91"/>
      <c r="U1500" s="91"/>
      <c r="V1500" s="91"/>
      <c r="W1500" s="91"/>
      <c r="X1500" s="91"/>
      <c r="Y1500" s="91"/>
      <c r="Z1500" s="91"/>
      <c r="AA1500" s="249"/>
    </row>
    <row r="1501" spans="1:27">
      <c r="A1501" s="113"/>
      <c r="B1501" s="113"/>
      <c r="C1501" s="113"/>
      <c r="D1501" s="114"/>
      <c r="E1501" s="99"/>
      <c r="F1501" s="99"/>
      <c r="G1501" s="115"/>
      <c r="H1501" s="116"/>
      <c r="I1501" s="116"/>
      <c r="J1501" s="116"/>
      <c r="K1501" s="116"/>
      <c r="L1501" s="116"/>
      <c r="M1501" s="116"/>
      <c r="N1501" s="117"/>
      <c r="O1501" s="117"/>
      <c r="P1501" s="117"/>
      <c r="Q1501" s="117"/>
      <c r="R1501" s="117"/>
      <c r="S1501" s="117"/>
      <c r="T1501" s="91"/>
      <c r="U1501" s="91"/>
      <c r="V1501" s="91"/>
      <c r="W1501" s="91"/>
      <c r="X1501" s="91"/>
      <c r="Y1501" s="91"/>
      <c r="Z1501" s="91"/>
      <c r="AA1501" s="249"/>
    </row>
    <row r="1502" spans="1:27">
      <c r="A1502" s="91"/>
      <c r="B1502" s="91"/>
      <c r="C1502" s="91"/>
      <c r="D1502" s="91"/>
      <c r="E1502" s="91"/>
      <c r="F1502" s="91"/>
      <c r="G1502" s="91"/>
      <c r="H1502" s="91"/>
      <c r="I1502" s="91"/>
      <c r="J1502" s="91"/>
      <c r="K1502" s="91"/>
      <c r="L1502" s="91"/>
      <c r="M1502" s="91"/>
      <c r="N1502" s="91"/>
      <c r="O1502" s="91"/>
      <c r="P1502" s="91"/>
      <c r="Q1502" s="91"/>
      <c r="R1502" s="91"/>
      <c r="S1502" s="91"/>
      <c r="T1502" s="91"/>
      <c r="U1502" s="91"/>
      <c r="V1502" s="91"/>
      <c r="W1502" s="91"/>
      <c r="X1502" s="91"/>
      <c r="Y1502" s="91"/>
      <c r="Z1502" s="91"/>
      <c r="AA1502" s="249"/>
    </row>
    <row r="1503" spans="1:27">
      <c r="A1503" s="4"/>
      <c r="B1503" s="7"/>
      <c r="C1503" s="317" t="str">
        <f>"Nominal "&amp;'RFM input'!$G$397&amp; " Straight-line Depreciation"</f>
        <v>Nominal Forecast Straight-line Depreciation</v>
      </c>
      <c r="D1503" s="286"/>
      <c r="E1503" s="7"/>
      <c r="F1503" s="7"/>
      <c r="G1503" s="303">
        <f>SUM(G1504:G1553)</f>
        <v>-7.8343428079690316</v>
      </c>
      <c r="H1503" s="302">
        <f t="shared" ref="H1503:Q1503" si="279">SUM(H1504:H1553)</f>
        <v>-12.795896364339594</v>
      </c>
      <c r="I1503" s="302">
        <f t="shared" si="279"/>
        <v>-26.478204655101628</v>
      </c>
      <c r="J1503" s="302">
        <f t="shared" si="279"/>
        <v>-30.4926695289812</v>
      </c>
      <c r="K1503" s="302">
        <f t="shared" si="279"/>
        <v>-33.578234812910615</v>
      </c>
      <c r="L1503" s="302">
        <f t="shared" si="279"/>
        <v>-30.069291407658831</v>
      </c>
      <c r="M1503" s="302">
        <f t="shared" si="279"/>
        <v>0</v>
      </c>
      <c r="N1503" s="302">
        <f t="shared" si="279"/>
        <v>0</v>
      </c>
      <c r="O1503" s="302">
        <f t="shared" si="279"/>
        <v>0</v>
      </c>
      <c r="P1503" s="302">
        <f t="shared" si="279"/>
        <v>0</v>
      </c>
      <c r="Q1503" s="302">
        <f t="shared" si="279"/>
        <v>0</v>
      </c>
      <c r="R1503" s="97"/>
      <c r="S1503" s="97"/>
      <c r="T1503" s="97"/>
      <c r="U1503" s="97"/>
      <c r="V1503" s="97"/>
      <c r="W1503" s="97"/>
      <c r="X1503" s="97"/>
      <c r="Y1503" s="97"/>
      <c r="Z1503" s="97"/>
      <c r="AA1503" s="249"/>
    </row>
    <row r="1504" spans="1:27" ht="12" hidden="1" customHeight="1" outlineLevel="1">
      <c r="A1504" s="4"/>
      <c r="B1504" s="4"/>
      <c r="C1504" s="4"/>
      <c r="D1504" s="217" t="str">
        <f>Asset1</f>
        <v xml:space="preserve">Pipelines </v>
      </c>
      <c r="E1504" s="4"/>
      <c r="F1504" s="4"/>
      <c r="G1504" s="181">
        <f t="shared" ref="G1504:G1553" si="280">-(G1556-G1294)</f>
        <v>-5.4924345084922637</v>
      </c>
      <c r="H1504" s="102">
        <f t="shared" ref="H1504:Q1504" si="281">H$128*H$7</f>
        <v>-7.6417201094951128</v>
      </c>
      <c r="I1504" s="102">
        <f t="shared" si="281"/>
        <v>-15.717321468313912</v>
      </c>
      <c r="J1504" s="102">
        <f t="shared" si="281"/>
        <v>-17.02517230762264</v>
      </c>
      <c r="K1504" s="102">
        <f t="shared" si="281"/>
        <v>-17.785029096774277</v>
      </c>
      <c r="L1504" s="102">
        <f t="shared" si="281"/>
        <v>-18.407009495118597</v>
      </c>
      <c r="M1504" s="102">
        <f t="shared" si="281"/>
        <v>0</v>
      </c>
      <c r="N1504" s="102">
        <f t="shared" si="281"/>
        <v>0</v>
      </c>
      <c r="O1504" s="102">
        <f t="shared" si="281"/>
        <v>0</v>
      </c>
      <c r="P1504" s="102">
        <f t="shared" si="281"/>
        <v>0</v>
      </c>
      <c r="Q1504" s="102">
        <f t="shared" si="281"/>
        <v>0</v>
      </c>
      <c r="R1504" s="4"/>
      <c r="S1504" s="7"/>
      <c r="T1504" s="7"/>
      <c r="U1504" s="7"/>
      <c r="V1504" s="7"/>
      <c r="W1504" s="7"/>
      <c r="X1504" s="7"/>
      <c r="Y1504" s="7"/>
      <c r="Z1504" s="7"/>
      <c r="AA1504" s="249"/>
    </row>
    <row r="1505" spans="1:27" ht="12" hidden="1" customHeight="1" outlineLevel="1">
      <c r="A1505" s="4"/>
      <c r="B1505" s="4"/>
      <c r="C1505" s="4"/>
      <c r="D1505" s="217" t="str">
        <f>Asset2</f>
        <v xml:space="preserve">Compressors </v>
      </c>
      <c r="E1505" s="4"/>
      <c r="F1505" s="4"/>
      <c r="G1505" s="181">
        <f t="shared" si="280"/>
        <v>-1.4807109298389638</v>
      </c>
      <c r="H1505" s="102">
        <f t="shared" ref="H1505:Q1505" si="282">H$141*H$7</f>
        <v>-2.5296003579501347</v>
      </c>
      <c r="I1505" s="102">
        <f t="shared" si="282"/>
        <v>-5.2302607538388068</v>
      </c>
      <c r="J1505" s="102">
        <f t="shared" si="282"/>
        <v>-6.9678319891684355</v>
      </c>
      <c r="K1505" s="102">
        <f t="shared" si="282"/>
        <v>-7.2094391845813943</v>
      </c>
      <c r="L1505" s="102">
        <f t="shared" si="282"/>
        <v>-7.4175858143656122</v>
      </c>
      <c r="M1505" s="102">
        <f t="shared" si="282"/>
        <v>0</v>
      </c>
      <c r="N1505" s="102">
        <f t="shared" si="282"/>
        <v>0</v>
      </c>
      <c r="O1505" s="102">
        <f t="shared" si="282"/>
        <v>0</v>
      </c>
      <c r="P1505" s="102">
        <f t="shared" si="282"/>
        <v>0</v>
      </c>
      <c r="Q1505" s="102">
        <f t="shared" si="282"/>
        <v>0</v>
      </c>
      <c r="R1505" s="4"/>
      <c r="S1505" s="7"/>
      <c r="T1505" s="7"/>
      <c r="U1505" s="7"/>
      <c r="V1505" s="7"/>
      <c r="W1505" s="7"/>
      <c r="X1505" s="7"/>
      <c r="Y1505" s="7"/>
      <c r="Z1505" s="7"/>
      <c r="AA1505" s="249"/>
    </row>
    <row r="1506" spans="1:27" ht="12" hidden="1" customHeight="1" outlineLevel="1">
      <c r="A1506" s="4"/>
      <c r="B1506" s="4"/>
      <c r="C1506" s="4"/>
      <c r="D1506" s="217" t="str">
        <f>Asset3</f>
        <v>City Gates &amp; Field Regulators</v>
      </c>
      <c r="E1506" s="4"/>
      <c r="F1506" s="4"/>
      <c r="G1506" s="181">
        <f t="shared" si="280"/>
        <v>-0.55644626957834342</v>
      </c>
      <c r="H1506" s="102">
        <f t="shared" ref="H1506:Q1506" si="283">H$154*H$7</f>
        <v>-0.94835387429363405</v>
      </c>
      <c r="I1506" s="102">
        <f t="shared" si="283"/>
        <v>-1.9806819613333408</v>
      </c>
      <c r="J1506" s="102">
        <f t="shared" si="283"/>
        <v>-2.5316783531118099</v>
      </c>
      <c r="K1506" s="102">
        <f t="shared" si="283"/>
        <v>-2.7509603480322213</v>
      </c>
      <c r="L1506" s="102">
        <f t="shared" si="283"/>
        <v>-2.8781571012782527</v>
      </c>
      <c r="M1506" s="102">
        <f t="shared" si="283"/>
        <v>0</v>
      </c>
      <c r="N1506" s="102">
        <f t="shared" si="283"/>
        <v>0</v>
      </c>
      <c r="O1506" s="102">
        <f t="shared" si="283"/>
        <v>0</v>
      </c>
      <c r="P1506" s="102">
        <f t="shared" si="283"/>
        <v>0</v>
      </c>
      <c r="Q1506" s="102">
        <f t="shared" si="283"/>
        <v>0</v>
      </c>
      <c r="R1506" s="4"/>
      <c r="S1506" s="7"/>
      <c r="T1506" s="7"/>
      <c r="U1506" s="7"/>
      <c r="V1506" s="7"/>
      <c r="W1506" s="7"/>
      <c r="X1506" s="7"/>
      <c r="Y1506" s="7"/>
      <c r="Z1506" s="7"/>
      <c r="AA1506" s="249"/>
    </row>
    <row r="1507" spans="1:27" ht="12" hidden="1" customHeight="1" outlineLevel="1">
      <c r="A1507" s="4"/>
      <c r="B1507" s="4"/>
      <c r="C1507" s="4"/>
      <c r="D1507" s="217" t="str">
        <f>Asset4</f>
        <v>Odourant Plants</v>
      </c>
      <c r="E1507" s="4"/>
      <c r="F1507" s="4"/>
      <c r="G1507" s="181">
        <f t="shared" si="280"/>
        <v>-4.0119857957594497E-3</v>
      </c>
      <c r="H1507" s="102">
        <f>H$167*H$7</f>
        <v>-7.269500007531615E-3</v>
      </c>
      <c r="I1507" s="102">
        <f t="shared" ref="I1507:Q1507" si="284">I$167*I$7</f>
        <v>-1.4902475015439808E-2</v>
      </c>
      <c r="J1507" s="102">
        <f t="shared" si="284"/>
        <v>-1.5275036890825803E-2</v>
      </c>
      <c r="K1507" s="102">
        <f t="shared" si="284"/>
        <v>-1.5656912813096446E-2</v>
      </c>
      <c r="L1507" s="102">
        <f t="shared" si="284"/>
        <v>-1.6048335633423855E-2</v>
      </c>
      <c r="M1507" s="102">
        <f t="shared" si="284"/>
        <v>0</v>
      </c>
      <c r="N1507" s="102">
        <f t="shared" si="284"/>
        <v>0</v>
      </c>
      <c r="O1507" s="102">
        <f t="shared" si="284"/>
        <v>0</v>
      </c>
      <c r="P1507" s="102">
        <f t="shared" si="284"/>
        <v>0</v>
      </c>
      <c r="Q1507" s="102">
        <f t="shared" si="284"/>
        <v>0</v>
      </c>
      <c r="R1507" s="4"/>
      <c r="S1507" s="7"/>
      <c r="T1507" s="7"/>
      <c r="U1507" s="7"/>
      <c r="V1507" s="7"/>
      <c r="W1507" s="7"/>
      <c r="X1507" s="7"/>
      <c r="Y1507" s="7"/>
      <c r="Z1507" s="7"/>
      <c r="AA1507" s="249"/>
    </row>
    <row r="1508" spans="1:27" ht="12" hidden="1" customHeight="1" outlineLevel="1">
      <c r="A1508" s="4"/>
      <c r="B1508" s="4"/>
      <c r="C1508" s="4"/>
      <c r="D1508" s="217" t="str">
        <f>Asset5</f>
        <v>Gas Quality</v>
      </c>
      <c r="E1508" s="4"/>
      <c r="F1508" s="4"/>
      <c r="G1508" s="181">
        <f t="shared" si="280"/>
        <v>1.269208500878432E-3</v>
      </c>
      <c r="H1508" s="102">
        <f t="shared" ref="H1508:Q1508" si="285">H$180*H$7</f>
        <v>0</v>
      </c>
      <c r="I1508" s="102">
        <f t="shared" si="285"/>
        <v>-2.3845570437124087E-2</v>
      </c>
      <c r="J1508" s="102">
        <f t="shared" si="285"/>
        <v>-6.2724720229045641E-2</v>
      </c>
      <c r="K1508" s="102">
        <f t="shared" si="285"/>
        <v>-7.5504778244004825E-2</v>
      </c>
      <c r="L1508" s="102">
        <f t="shared" si="285"/>
        <v>-8.8902078763075335E-2</v>
      </c>
      <c r="M1508" s="102">
        <f t="shared" si="285"/>
        <v>0</v>
      </c>
      <c r="N1508" s="102">
        <f t="shared" si="285"/>
        <v>0</v>
      </c>
      <c r="O1508" s="102">
        <f t="shared" si="285"/>
        <v>0</v>
      </c>
      <c r="P1508" s="102">
        <f t="shared" si="285"/>
        <v>0</v>
      </c>
      <c r="Q1508" s="102">
        <f t="shared" si="285"/>
        <v>0</v>
      </c>
      <c r="R1508" s="4"/>
      <c r="S1508" s="7"/>
      <c r="T1508" s="7"/>
      <c r="U1508" s="7"/>
      <c r="V1508" s="7"/>
      <c r="W1508" s="7"/>
      <c r="X1508" s="7"/>
      <c r="Y1508" s="7"/>
      <c r="Z1508" s="7"/>
      <c r="AA1508" s="249"/>
    </row>
    <row r="1509" spans="1:27" ht="12" hidden="1" customHeight="1" outlineLevel="1">
      <c r="A1509" s="4"/>
      <c r="B1509" s="4"/>
      <c r="C1509" s="4"/>
      <c r="D1509" s="217" t="str">
        <f>Asset6</f>
        <v xml:space="preserve">Other </v>
      </c>
      <c r="E1509" s="4"/>
      <c r="F1509" s="4"/>
      <c r="G1509" s="181">
        <f t="shared" si="280"/>
        <v>-0.13738163138705348</v>
      </c>
      <c r="H1509" s="102">
        <f t="shared" ref="H1509:Q1509" si="286">H$193*H$7</f>
        <v>-1.5673421986593301</v>
      </c>
      <c r="I1509" s="102">
        <f t="shared" si="286"/>
        <v>-3.290627060535158</v>
      </c>
      <c r="J1509" s="102">
        <f t="shared" si="286"/>
        <v>-3.4928656404585552</v>
      </c>
      <c r="K1509" s="102">
        <f t="shared" si="286"/>
        <v>-5.3306751461489661</v>
      </c>
      <c r="L1509" s="102">
        <f t="shared" si="286"/>
        <v>-0.83689412648725625</v>
      </c>
      <c r="M1509" s="102">
        <f t="shared" si="286"/>
        <v>0</v>
      </c>
      <c r="N1509" s="102">
        <f t="shared" si="286"/>
        <v>0</v>
      </c>
      <c r="O1509" s="102">
        <f t="shared" si="286"/>
        <v>0</v>
      </c>
      <c r="P1509" s="102">
        <f t="shared" si="286"/>
        <v>0</v>
      </c>
      <c r="Q1509" s="102">
        <f t="shared" si="286"/>
        <v>0</v>
      </c>
      <c r="R1509" s="4"/>
      <c r="S1509" s="7"/>
      <c r="T1509" s="7"/>
      <c r="U1509" s="7"/>
      <c r="V1509" s="7"/>
      <c r="W1509" s="7"/>
      <c r="X1509" s="7"/>
      <c r="Y1509" s="7"/>
      <c r="Z1509" s="7"/>
      <c r="AA1509" s="249"/>
    </row>
    <row r="1510" spans="1:27" ht="12" hidden="1" customHeight="1" outlineLevel="1">
      <c r="A1510" s="4"/>
      <c r="B1510" s="4"/>
      <c r="C1510" s="4"/>
      <c r="D1510" s="217" t="str">
        <f>Asset7</f>
        <v>General Building</v>
      </c>
      <c r="E1510" s="4"/>
      <c r="F1510" s="4"/>
      <c r="G1510" s="181">
        <f t="shared" si="280"/>
        <v>-8.6266625252770401E-2</v>
      </c>
      <c r="H1510" s="102">
        <f t="shared" ref="H1510:Q1510" si="287">H$206*H$7</f>
        <v>-0.10161032393384961</v>
      </c>
      <c r="I1510" s="102">
        <f t="shared" si="287"/>
        <v>-0.22056536562784626</v>
      </c>
      <c r="J1510" s="102">
        <f t="shared" si="287"/>
        <v>-0.39712148149988641</v>
      </c>
      <c r="K1510" s="102">
        <f t="shared" si="287"/>
        <v>-0.41096934631665627</v>
      </c>
      <c r="L1510" s="102">
        <f t="shared" si="287"/>
        <v>-0.42469445601261352</v>
      </c>
      <c r="M1510" s="102">
        <f t="shared" si="287"/>
        <v>0</v>
      </c>
      <c r="N1510" s="102">
        <f t="shared" si="287"/>
        <v>0</v>
      </c>
      <c r="O1510" s="102">
        <f t="shared" si="287"/>
        <v>0</v>
      </c>
      <c r="P1510" s="102">
        <f t="shared" si="287"/>
        <v>0</v>
      </c>
      <c r="Q1510" s="102">
        <f t="shared" si="287"/>
        <v>0</v>
      </c>
      <c r="R1510" s="4"/>
      <c r="S1510" s="7"/>
      <c r="T1510" s="7"/>
      <c r="U1510" s="7"/>
      <c r="V1510" s="7"/>
      <c r="W1510" s="7"/>
      <c r="X1510" s="7"/>
      <c r="Y1510" s="7"/>
      <c r="Z1510" s="7"/>
      <c r="AA1510" s="249"/>
    </row>
    <row r="1511" spans="1:27" ht="12" hidden="1" customHeight="1" outlineLevel="1">
      <c r="A1511" s="4"/>
      <c r="B1511" s="4"/>
      <c r="C1511" s="4"/>
      <c r="D1511" s="217" t="str">
        <f>Asset8</f>
        <v>General Land</v>
      </c>
      <c r="E1511" s="4"/>
      <c r="F1511" s="4"/>
      <c r="G1511" s="181">
        <f t="shared" si="280"/>
        <v>-7.8360066124756197E-2</v>
      </c>
      <c r="H1511" s="102">
        <f t="shared" ref="H1511:Q1511" si="288">H$219*H$7</f>
        <v>0</v>
      </c>
      <c r="I1511" s="102">
        <f t="shared" si="288"/>
        <v>0</v>
      </c>
      <c r="J1511" s="102">
        <f t="shared" si="288"/>
        <v>0</v>
      </c>
      <c r="K1511" s="102">
        <f t="shared" si="288"/>
        <v>0</v>
      </c>
      <c r="L1511" s="102">
        <f t="shared" si="288"/>
        <v>0</v>
      </c>
      <c r="M1511" s="102">
        <f t="shared" si="288"/>
        <v>0</v>
      </c>
      <c r="N1511" s="102">
        <f t="shared" si="288"/>
        <v>0</v>
      </c>
      <c r="O1511" s="102">
        <f t="shared" si="288"/>
        <v>0</v>
      </c>
      <c r="P1511" s="102">
        <f t="shared" si="288"/>
        <v>0</v>
      </c>
      <c r="Q1511" s="102">
        <f t="shared" si="288"/>
        <v>0</v>
      </c>
      <c r="R1511" s="4"/>
      <c r="S1511" s="7"/>
      <c r="T1511" s="7"/>
      <c r="U1511" s="7"/>
      <c r="V1511" s="7"/>
      <c r="W1511" s="7"/>
      <c r="X1511" s="7"/>
      <c r="Y1511" s="7"/>
      <c r="Z1511" s="7"/>
      <c r="AA1511" s="249"/>
    </row>
    <row r="1512" spans="1:27" ht="12" hidden="1" customHeight="1" outlineLevel="1">
      <c r="A1512" s="4"/>
      <c r="B1512" s="4"/>
      <c r="C1512" s="4"/>
      <c r="D1512" s="217">
        <f>Asset9</f>
        <v>0</v>
      </c>
      <c r="E1512" s="4"/>
      <c r="F1512" s="4"/>
      <c r="G1512" s="181">
        <f t="shared" si="280"/>
        <v>0</v>
      </c>
      <c r="H1512" s="102">
        <f t="shared" ref="H1512:Q1512" si="289">H$232*H$7</f>
        <v>0</v>
      </c>
      <c r="I1512" s="102">
        <f t="shared" si="289"/>
        <v>0</v>
      </c>
      <c r="J1512" s="102">
        <f t="shared" si="289"/>
        <v>0</v>
      </c>
      <c r="K1512" s="102">
        <f t="shared" si="289"/>
        <v>0</v>
      </c>
      <c r="L1512" s="102">
        <f t="shared" si="289"/>
        <v>0</v>
      </c>
      <c r="M1512" s="102">
        <f t="shared" si="289"/>
        <v>0</v>
      </c>
      <c r="N1512" s="102">
        <f t="shared" si="289"/>
        <v>0</v>
      </c>
      <c r="O1512" s="102">
        <f t="shared" si="289"/>
        <v>0</v>
      </c>
      <c r="P1512" s="102">
        <f t="shared" si="289"/>
        <v>0</v>
      </c>
      <c r="Q1512" s="102">
        <f t="shared" si="289"/>
        <v>0</v>
      </c>
      <c r="R1512" s="4"/>
      <c r="S1512" s="7"/>
      <c r="T1512" s="7"/>
      <c r="U1512" s="7"/>
      <c r="V1512" s="7"/>
      <c r="W1512" s="7"/>
      <c r="X1512" s="7"/>
      <c r="Y1512" s="7"/>
      <c r="Z1512" s="7"/>
      <c r="AA1512" s="249"/>
    </row>
    <row r="1513" spans="1:27" ht="12" hidden="1" customHeight="1" outlineLevel="1">
      <c r="A1513" s="4"/>
      <c r="B1513" s="4"/>
      <c r="C1513" s="4"/>
      <c r="D1513" s="217">
        <f>Asset10</f>
        <v>0</v>
      </c>
      <c r="E1513" s="4"/>
      <c r="F1513" s="4"/>
      <c r="G1513" s="181">
        <f t="shared" si="280"/>
        <v>0</v>
      </c>
      <c r="H1513" s="102">
        <f t="shared" ref="H1513:Q1513" si="290">H$245*H$7</f>
        <v>0</v>
      </c>
      <c r="I1513" s="102">
        <f t="shared" si="290"/>
        <v>0</v>
      </c>
      <c r="J1513" s="102">
        <f t="shared" si="290"/>
        <v>0</v>
      </c>
      <c r="K1513" s="102">
        <f t="shared" si="290"/>
        <v>0</v>
      </c>
      <c r="L1513" s="102">
        <f t="shared" si="290"/>
        <v>0</v>
      </c>
      <c r="M1513" s="102">
        <f t="shared" si="290"/>
        <v>0</v>
      </c>
      <c r="N1513" s="102">
        <f t="shared" si="290"/>
        <v>0</v>
      </c>
      <c r="O1513" s="102">
        <f t="shared" si="290"/>
        <v>0</v>
      </c>
      <c r="P1513" s="102">
        <f t="shared" si="290"/>
        <v>0</v>
      </c>
      <c r="Q1513" s="102">
        <f t="shared" si="290"/>
        <v>0</v>
      </c>
      <c r="R1513" s="4"/>
      <c r="S1513" s="7"/>
      <c r="T1513" s="7"/>
      <c r="U1513" s="7"/>
      <c r="V1513" s="7"/>
      <c r="W1513" s="7"/>
      <c r="X1513" s="7"/>
      <c r="Y1513" s="7"/>
      <c r="Z1513" s="7"/>
      <c r="AA1513" s="249"/>
    </row>
    <row r="1514" spans="1:27" ht="12" hidden="1" customHeight="1" outlineLevel="1">
      <c r="A1514" s="4"/>
      <c r="B1514" s="4"/>
      <c r="C1514" s="4"/>
      <c r="D1514" s="217">
        <f>Asset11</f>
        <v>0</v>
      </c>
      <c r="E1514" s="4"/>
      <c r="F1514" s="4"/>
      <c r="G1514" s="181">
        <f t="shared" si="280"/>
        <v>0</v>
      </c>
      <c r="H1514" s="102">
        <f t="shared" ref="H1514:Q1514" si="291">H$258*H$7</f>
        <v>0</v>
      </c>
      <c r="I1514" s="102">
        <f t="shared" si="291"/>
        <v>0</v>
      </c>
      <c r="J1514" s="102">
        <f t="shared" si="291"/>
        <v>0</v>
      </c>
      <c r="K1514" s="102">
        <f t="shared" si="291"/>
        <v>0</v>
      </c>
      <c r="L1514" s="102">
        <f t="shared" si="291"/>
        <v>0</v>
      </c>
      <c r="M1514" s="102">
        <f t="shared" si="291"/>
        <v>0</v>
      </c>
      <c r="N1514" s="102">
        <f t="shared" si="291"/>
        <v>0</v>
      </c>
      <c r="O1514" s="102">
        <f t="shared" si="291"/>
        <v>0</v>
      </c>
      <c r="P1514" s="102">
        <f t="shared" si="291"/>
        <v>0</v>
      </c>
      <c r="Q1514" s="102">
        <f t="shared" si="291"/>
        <v>0</v>
      </c>
      <c r="R1514" s="4"/>
      <c r="S1514" s="7"/>
      <c r="T1514" s="7"/>
      <c r="U1514" s="7"/>
      <c r="V1514" s="7"/>
      <c r="W1514" s="7"/>
      <c r="X1514" s="7"/>
      <c r="Y1514" s="7"/>
      <c r="Z1514" s="7"/>
      <c r="AA1514" s="249"/>
    </row>
    <row r="1515" spans="1:27" ht="12" hidden="1" customHeight="1" outlineLevel="1">
      <c r="A1515" s="4"/>
      <c r="B1515" s="4"/>
      <c r="C1515" s="4"/>
      <c r="D1515" s="217">
        <f>Asset12</f>
        <v>0</v>
      </c>
      <c r="E1515" s="4"/>
      <c r="F1515" s="4"/>
      <c r="G1515" s="181">
        <f t="shared" si="280"/>
        <v>0</v>
      </c>
      <c r="H1515" s="102">
        <f t="shared" ref="H1515:Q1515" si="292">H$271*H$7</f>
        <v>0</v>
      </c>
      <c r="I1515" s="102">
        <f t="shared" si="292"/>
        <v>0</v>
      </c>
      <c r="J1515" s="102">
        <f t="shared" si="292"/>
        <v>0</v>
      </c>
      <c r="K1515" s="102">
        <f t="shared" si="292"/>
        <v>0</v>
      </c>
      <c r="L1515" s="102">
        <f t="shared" si="292"/>
        <v>0</v>
      </c>
      <c r="M1515" s="102">
        <f t="shared" si="292"/>
        <v>0</v>
      </c>
      <c r="N1515" s="102">
        <f t="shared" si="292"/>
        <v>0</v>
      </c>
      <c r="O1515" s="102">
        <f t="shared" si="292"/>
        <v>0</v>
      </c>
      <c r="P1515" s="102">
        <f t="shared" si="292"/>
        <v>0</v>
      </c>
      <c r="Q1515" s="102">
        <f t="shared" si="292"/>
        <v>0</v>
      </c>
      <c r="R1515" s="4"/>
      <c r="S1515" s="7"/>
      <c r="T1515" s="7"/>
      <c r="U1515" s="7"/>
      <c r="V1515" s="7"/>
      <c r="W1515" s="7"/>
      <c r="X1515" s="7"/>
      <c r="Y1515" s="7"/>
      <c r="Z1515" s="7"/>
      <c r="AA1515" s="249"/>
    </row>
    <row r="1516" spans="1:27" ht="12" hidden="1" customHeight="1" outlineLevel="1">
      <c r="A1516" s="4"/>
      <c r="B1516" s="4"/>
      <c r="C1516" s="4"/>
      <c r="D1516" s="217">
        <f>Asset13</f>
        <v>0</v>
      </c>
      <c r="E1516" s="4"/>
      <c r="F1516" s="4"/>
      <c r="G1516" s="181">
        <f t="shared" si="280"/>
        <v>0</v>
      </c>
      <c r="H1516" s="102">
        <f t="shared" ref="H1516:Q1516" si="293">H$284*H$7</f>
        <v>0</v>
      </c>
      <c r="I1516" s="102">
        <f t="shared" si="293"/>
        <v>0</v>
      </c>
      <c r="J1516" s="102">
        <f t="shared" si="293"/>
        <v>0</v>
      </c>
      <c r="K1516" s="102">
        <f t="shared" si="293"/>
        <v>0</v>
      </c>
      <c r="L1516" s="102">
        <f t="shared" si="293"/>
        <v>0</v>
      </c>
      <c r="M1516" s="102">
        <f t="shared" si="293"/>
        <v>0</v>
      </c>
      <c r="N1516" s="102">
        <f t="shared" si="293"/>
        <v>0</v>
      </c>
      <c r="O1516" s="102">
        <f t="shared" si="293"/>
        <v>0</v>
      </c>
      <c r="P1516" s="102">
        <f t="shared" si="293"/>
        <v>0</v>
      </c>
      <c r="Q1516" s="102">
        <f t="shared" si="293"/>
        <v>0</v>
      </c>
      <c r="R1516" s="4"/>
      <c r="S1516" s="7"/>
      <c r="T1516" s="7"/>
      <c r="U1516" s="7"/>
      <c r="V1516" s="7"/>
      <c r="W1516" s="7"/>
      <c r="X1516" s="7"/>
      <c r="Y1516" s="7"/>
      <c r="Z1516" s="7"/>
      <c r="AA1516" s="249"/>
    </row>
    <row r="1517" spans="1:27" ht="12" hidden="1" customHeight="1" outlineLevel="1">
      <c r="A1517" s="4"/>
      <c r="B1517" s="4"/>
      <c r="C1517" s="4"/>
      <c r="D1517" s="217">
        <f>Asset14</f>
        <v>0</v>
      </c>
      <c r="E1517" s="4"/>
      <c r="F1517" s="4"/>
      <c r="G1517" s="181">
        <f t="shared" si="280"/>
        <v>0</v>
      </c>
      <c r="H1517" s="102">
        <f t="shared" ref="H1517:Q1517" si="294">H$297*H$7</f>
        <v>0</v>
      </c>
      <c r="I1517" s="102">
        <f t="shared" si="294"/>
        <v>0</v>
      </c>
      <c r="J1517" s="102">
        <f t="shared" si="294"/>
        <v>0</v>
      </c>
      <c r="K1517" s="102">
        <f t="shared" si="294"/>
        <v>0</v>
      </c>
      <c r="L1517" s="102">
        <f t="shared" si="294"/>
        <v>0</v>
      </c>
      <c r="M1517" s="102">
        <f t="shared" si="294"/>
        <v>0</v>
      </c>
      <c r="N1517" s="102">
        <f t="shared" si="294"/>
        <v>0</v>
      </c>
      <c r="O1517" s="102">
        <f t="shared" si="294"/>
        <v>0</v>
      </c>
      <c r="P1517" s="102">
        <f t="shared" si="294"/>
        <v>0</v>
      </c>
      <c r="Q1517" s="102">
        <f t="shared" si="294"/>
        <v>0</v>
      </c>
      <c r="R1517" s="4"/>
      <c r="S1517" s="7"/>
      <c r="T1517" s="7"/>
      <c r="U1517" s="7"/>
      <c r="V1517" s="7"/>
      <c r="W1517" s="7"/>
      <c r="X1517" s="7"/>
      <c r="Y1517" s="7"/>
      <c r="Z1517" s="7"/>
      <c r="AA1517" s="249"/>
    </row>
    <row r="1518" spans="1:27" ht="12" hidden="1" customHeight="1" outlineLevel="1">
      <c r="A1518" s="4"/>
      <c r="B1518" s="4"/>
      <c r="C1518" s="4"/>
      <c r="D1518" s="217">
        <f>Asset15</f>
        <v>0</v>
      </c>
      <c r="E1518" s="4"/>
      <c r="F1518" s="4"/>
      <c r="G1518" s="181">
        <f t="shared" si="280"/>
        <v>0</v>
      </c>
      <c r="H1518" s="102">
        <f t="shared" ref="H1518:Q1518" si="295">H$310*H$7</f>
        <v>0</v>
      </c>
      <c r="I1518" s="102">
        <f t="shared" si="295"/>
        <v>0</v>
      </c>
      <c r="J1518" s="102">
        <f t="shared" si="295"/>
        <v>0</v>
      </c>
      <c r="K1518" s="102">
        <f t="shared" si="295"/>
        <v>0</v>
      </c>
      <c r="L1518" s="102">
        <f t="shared" si="295"/>
        <v>0</v>
      </c>
      <c r="M1518" s="102">
        <f t="shared" si="295"/>
        <v>0</v>
      </c>
      <c r="N1518" s="102">
        <f t="shared" si="295"/>
        <v>0</v>
      </c>
      <c r="O1518" s="102">
        <f t="shared" si="295"/>
        <v>0</v>
      </c>
      <c r="P1518" s="102">
        <f t="shared" si="295"/>
        <v>0</v>
      </c>
      <c r="Q1518" s="102">
        <f t="shared" si="295"/>
        <v>0</v>
      </c>
      <c r="R1518" s="4"/>
      <c r="S1518" s="7"/>
      <c r="T1518" s="7"/>
      <c r="U1518" s="7"/>
      <c r="V1518" s="7"/>
      <c r="W1518" s="7"/>
      <c r="X1518" s="7"/>
      <c r="Y1518" s="7"/>
      <c r="Z1518" s="7"/>
      <c r="AA1518" s="249"/>
    </row>
    <row r="1519" spans="1:27" ht="12" hidden="1" customHeight="1" outlineLevel="1">
      <c r="A1519" s="4"/>
      <c r="B1519" s="4"/>
      <c r="C1519" s="4"/>
      <c r="D1519" s="217">
        <f>Asset16</f>
        <v>0</v>
      </c>
      <c r="E1519" s="4"/>
      <c r="F1519" s="4"/>
      <c r="G1519" s="181">
        <f t="shared" si="280"/>
        <v>0</v>
      </c>
      <c r="H1519" s="102">
        <f t="shared" ref="H1519:Q1519" si="296">H$323*H$7</f>
        <v>0</v>
      </c>
      <c r="I1519" s="102">
        <f t="shared" si="296"/>
        <v>0</v>
      </c>
      <c r="J1519" s="102">
        <f t="shared" si="296"/>
        <v>0</v>
      </c>
      <c r="K1519" s="102">
        <f t="shared" si="296"/>
        <v>0</v>
      </c>
      <c r="L1519" s="102">
        <f t="shared" si="296"/>
        <v>0</v>
      </c>
      <c r="M1519" s="102">
        <f t="shared" si="296"/>
        <v>0</v>
      </c>
      <c r="N1519" s="102">
        <f t="shared" si="296"/>
        <v>0</v>
      </c>
      <c r="O1519" s="102">
        <f t="shared" si="296"/>
        <v>0</v>
      </c>
      <c r="P1519" s="102">
        <f t="shared" si="296"/>
        <v>0</v>
      </c>
      <c r="Q1519" s="102">
        <f t="shared" si="296"/>
        <v>0</v>
      </c>
      <c r="R1519" s="4"/>
      <c r="S1519" s="7"/>
      <c r="T1519" s="7"/>
      <c r="U1519" s="7"/>
      <c r="V1519" s="7"/>
      <c r="W1519" s="7"/>
      <c r="X1519" s="7"/>
      <c r="Y1519" s="7"/>
      <c r="Z1519" s="7"/>
      <c r="AA1519" s="249"/>
    </row>
    <row r="1520" spans="1:27" ht="12" hidden="1" customHeight="1" outlineLevel="1">
      <c r="A1520" s="4"/>
      <c r="B1520" s="4"/>
      <c r="C1520" s="4"/>
      <c r="D1520" s="217">
        <f>Asset17</f>
        <v>0</v>
      </c>
      <c r="E1520" s="4"/>
      <c r="F1520" s="4"/>
      <c r="G1520" s="181">
        <f t="shared" si="280"/>
        <v>0</v>
      </c>
      <c r="H1520" s="102">
        <f t="shared" ref="H1520:Q1520" si="297">H$336*H$7</f>
        <v>0</v>
      </c>
      <c r="I1520" s="102">
        <f t="shared" si="297"/>
        <v>0</v>
      </c>
      <c r="J1520" s="102">
        <f t="shared" si="297"/>
        <v>0</v>
      </c>
      <c r="K1520" s="102">
        <f t="shared" si="297"/>
        <v>0</v>
      </c>
      <c r="L1520" s="102">
        <f t="shared" si="297"/>
        <v>0</v>
      </c>
      <c r="M1520" s="102">
        <f t="shared" si="297"/>
        <v>0</v>
      </c>
      <c r="N1520" s="102">
        <f t="shared" si="297"/>
        <v>0</v>
      </c>
      <c r="O1520" s="102">
        <f t="shared" si="297"/>
        <v>0</v>
      </c>
      <c r="P1520" s="102">
        <f t="shared" si="297"/>
        <v>0</v>
      </c>
      <c r="Q1520" s="102">
        <f t="shared" si="297"/>
        <v>0</v>
      </c>
      <c r="R1520" s="4"/>
      <c r="S1520" s="7"/>
      <c r="T1520" s="7"/>
      <c r="U1520" s="7"/>
      <c r="V1520" s="7"/>
      <c r="W1520" s="7"/>
      <c r="X1520" s="7"/>
      <c r="Y1520" s="7"/>
      <c r="Z1520" s="7"/>
      <c r="AA1520" s="249"/>
    </row>
    <row r="1521" spans="1:27" ht="12" hidden="1" customHeight="1" outlineLevel="1">
      <c r="A1521" s="4"/>
      <c r="B1521" s="4"/>
      <c r="C1521" s="4"/>
      <c r="D1521" s="217">
        <f>Asset18</f>
        <v>0</v>
      </c>
      <c r="E1521" s="4"/>
      <c r="F1521" s="4"/>
      <c r="G1521" s="181">
        <f t="shared" si="280"/>
        <v>0</v>
      </c>
      <c r="H1521" s="102">
        <f t="shared" ref="H1521:Q1521" si="298">H$349*H$7</f>
        <v>0</v>
      </c>
      <c r="I1521" s="102">
        <f t="shared" si="298"/>
        <v>0</v>
      </c>
      <c r="J1521" s="102">
        <f t="shared" si="298"/>
        <v>0</v>
      </c>
      <c r="K1521" s="102">
        <f t="shared" si="298"/>
        <v>0</v>
      </c>
      <c r="L1521" s="102">
        <f t="shared" si="298"/>
        <v>0</v>
      </c>
      <c r="M1521" s="102">
        <f t="shared" si="298"/>
        <v>0</v>
      </c>
      <c r="N1521" s="102">
        <f t="shared" si="298"/>
        <v>0</v>
      </c>
      <c r="O1521" s="102">
        <f t="shared" si="298"/>
        <v>0</v>
      </c>
      <c r="P1521" s="102">
        <f t="shared" si="298"/>
        <v>0</v>
      </c>
      <c r="Q1521" s="102">
        <f t="shared" si="298"/>
        <v>0</v>
      </c>
      <c r="R1521" s="4"/>
      <c r="S1521" s="7"/>
      <c r="T1521" s="7"/>
      <c r="U1521" s="7"/>
      <c r="V1521" s="7"/>
      <c r="W1521" s="7"/>
      <c r="X1521" s="7"/>
      <c r="Y1521" s="7"/>
      <c r="Z1521" s="7"/>
      <c r="AA1521" s="249"/>
    </row>
    <row r="1522" spans="1:27" ht="12" hidden="1" customHeight="1" outlineLevel="1">
      <c r="A1522" s="4"/>
      <c r="B1522" s="4"/>
      <c r="C1522" s="4"/>
      <c r="D1522" s="217">
        <f>Asset19</f>
        <v>0</v>
      </c>
      <c r="E1522" s="4"/>
      <c r="F1522" s="4"/>
      <c r="G1522" s="181">
        <f t="shared" si="280"/>
        <v>0</v>
      </c>
      <c r="H1522" s="102">
        <f t="shared" ref="H1522:Q1522" si="299">H$362*H$7</f>
        <v>0</v>
      </c>
      <c r="I1522" s="102">
        <f t="shared" si="299"/>
        <v>0</v>
      </c>
      <c r="J1522" s="102">
        <f t="shared" si="299"/>
        <v>0</v>
      </c>
      <c r="K1522" s="102">
        <f t="shared" si="299"/>
        <v>0</v>
      </c>
      <c r="L1522" s="102">
        <f t="shared" si="299"/>
        <v>0</v>
      </c>
      <c r="M1522" s="102">
        <f t="shared" si="299"/>
        <v>0</v>
      </c>
      <c r="N1522" s="102">
        <f t="shared" si="299"/>
        <v>0</v>
      </c>
      <c r="O1522" s="102">
        <f t="shared" si="299"/>
        <v>0</v>
      </c>
      <c r="P1522" s="102">
        <f t="shared" si="299"/>
        <v>0</v>
      </c>
      <c r="Q1522" s="102">
        <f t="shared" si="299"/>
        <v>0</v>
      </c>
      <c r="R1522" s="4"/>
      <c r="S1522" s="7"/>
      <c r="T1522" s="7"/>
      <c r="U1522" s="7"/>
      <c r="V1522" s="7"/>
      <c r="W1522" s="7"/>
      <c r="X1522" s="7"/>
      <c r="Y1522" s="7"/>
      <c r="Z1522" s="7"/>
      <c r="AA1522" s="249"/>
    </row>
    <row r="1523" spans="1:27" ht="12" hidden="1" customHeight="1" outlineLevel="1">
      <c r="A1523" s="4"/>
      <c r="B1523" s="4"/>
      <c r="C1523" s="4"/>
      <c r="D1523" s="217">
        <f>Asset20</f>
        <v>0</v>
      </c>
      <c r="E1523" s="4"/>
      <c r="F1523" s="4"/>
      <c r="G1523" s="181">
        <f t="shared" si="280"/>
        <v>0</v>
      </c>
      <c r="H1523" s="102">
        <f t="shared" ref="H1523:Q1523" si="300">H$375*H$7</f>
        <v>0</v>
      </c>
      <c r="I1523" s="102">
        <f t="shared" si="300"/>
        <v>0</v>
      </c>
      <c r="J1523" s="102">
        <f t="shared" si="300"/>
        <v>0</v>
      </c>
      <c r="K1523" s="102">
        <f t="shared" si="300"/>
        <v>0</v>
      </c>
      <c r="L1523" s="102">
        <f t="shared" si="300"/>
        <v>0</v>
      </c>
      <c r="M1523" s="102">
        <f t="shared" si="300"/>
        <v>0</v>
      </c>
      <c r="N1523" s="102">
        <f t="shared" si="300"/>
        <v>0</v>
      </c>
      <c r="O1523" s="102">
        <f t="shared" si="300"/>
        <v>0</v>
      </c>
      <c r="P1523" s="102">
        <f t="shared" si="300"/>
        <v>0</v>
      </c>
      <c r="Q1523" s="102">
        <f t="shared" si="300"/>
        <v>0</v>
      </c>
      <c r="R1523" s="4"/>
      <c r="S1523" s="7"/>
      <c r="T1523" s="7"/>
      <c r="U1523" s="7"/>
      <c r="V1523" s="7"/>
      <c r="W1523" s="7"/>
      <c r="X1523" s="7"/>
      <c r="Y1523" s="7"/>
      <c r="Z1523" s="7"/>
      <c r="AA1523" s="249"/>
    </row>
    <row r="1524" spans="1:27" ht="12" hidden="1" customHeight="1" outlineLevel="1">
      <c r="A1524" s="4"/>
      <c r="B1524" s="4"/>
      <c r="C1524" s="4"/>
      <c r="D1524" s="217">
        <f>Asset21</f>
        <v>0</v>
      </c>
      <c r="E1524" s="4"/>
      <c r="F1524" s="4"/>
      <c r="G1524" s="181">
        <f t="shared" si="280"/>
        <v>0</v>
      </c>
      <c r="H1524" s="102">
        <f>H$388*H$7</f>
        <v>0</v>
      </c>
      <c r="I1524" s="102">
        <f t="shared" ref="I1524:Q1524" si="301">I$388*I$7</f>
        <v>0</v>
      </c>
      <c r="J1524" s="102">
        <f t="shared" si="301"/>
        <v>0</v>
      </c>
      <c r="K1524" s="102">
        <f t="shared" si="301"/>
        <v>0</v>
      </c>
      <c r="L1524" s="102">
        <f t="shared" si="301"/>
        <v>0</v>
      </c>
      <c r="M1524" s="102">
        <f t="shared" si="301"/>
        <v>0</v>
      </c>
      <c r="N1524" s="102">
        <f t="shared" si="301"/>
        <v>0</v>
      </c>
      <c r="O1524" s="102">
        <f t="shared" si="301"/>
        <v>0</v>
      </c>
      <c r="P1524" s="102">
        <f t="shared" si="301"/>
        <v>0</v>
      </c>
      <c r="Q1524" s="102">
        <f t="shared" si="301"/>
        <v>0</v>
      </c>
      <c r="R1524" s="4"/>
      <c r="S1524" s="7"/>
      <c r="T1524" s="7"/>
      <c r="U1524" s="7"/>
      <c r="V1524" s="7"/>
      <c r="W1524" s="7"/>
      <c r="X1524" s="7"/>
      <c r="Y1524" s="7"/>
      <c r="Z1524" s="7"/>
      <c r="AA1524" s="249"/>
    </row>
    <row r="1525" spans="1:27" ht="12" hidden="1" customHeight="1" outlineLevel="1">
      <c r="A1525" s="4"/>
      <c r="B1525" s="4"/>
      <c r="C1525" s="4"/>
      <c r="D1525" s="217">
        <f>Asset22</f>
        <v>0</v>
      </c>
      <c r="E1525" s="4"/>
      <c r="F1525" s="4"/>
      <c r="G1525" s="181">
        <f t="shared" si="280"/>
        <v>0</v>
      </c>
      <c r="H1525" s="102">
        <f>H$401*H$7</f>
        <v>0</v>
      </c>
      <c r="I1525" s="102">
        <f t="shared" ref="I1525:P1525" si="302">I$401*I$7</f>
        <v>0</v>
      </c>
      <c r="J1525" s="102">
        <f t="shared" si="302"/>
        <v>0</v>
      </c>
      <c r="K1525" s="102">
        <f t="shared" si="302"/>
        <v>0</v>
      </c>
      <c r="L1525" s="102">
        <f t="shared" si="302"/>
        <v>0</v>
      </c>
      <c r="M1525" s="102">
        <f t="shared" si="302"/>
        <v>0</v>
      </c>
      <c r="N1525" s="102">
        <f t="shared" si="302"/>
        <v>0</v>
      </c>
      <c r="O1525" s="102">
        <f t="shared" si="302"/>
        <v>0</v>
      </c>
      <c r="P1525" s="102">
        <f t="shared" si="302"/>
        <v>0</v>
      </c>
      <c r="Q1525" s="102">
        <f>Q$401*Q$7</f>
        <v>0</v>
      </c>
      <c r="R1525" s="4"/>
      <c r="S1525" s="7"/>
      <c r="T1525" s="7"/>
      <c r="U1525" s="7"/>
      <c r="V1525" s="7"/>
      <c r="W1525" s="7"/>
      <c r="X1525" s="7"/>
      <c r="Y1525" s="7"/>
      <c r="Z1525" s="7"/>
      <c r="AA1525" s="249"/>
    </row>
    <row r="1526" spans="1:27" ht="12" hidden="1" customHeight="1" outlineLevel="1">
      <c r="A1526" s="4"/>
      <c r="B1526" s="4"/>
      <c r="C1526" s="4"/>
      <c r="D1526" s="217">
        <f>Asset23</f>
        <v>0</v>
      </c>
      <c r="E1526" s="4"/>
      <c r="F1526" s="4"/>
      <c r="G1526" s="181">
        <f t="shared" si="280"/>
        <v>0</v>
      </c>
      <c r="H1526" s="102">
        <f>H$414*H$7</f>
        <v>0</v>
      </c>
      <c r="I1526" s="102">
        <f t="shared" ref="I1526:P1526" si="303">I$414*I$7</f>
        <v>0</v>
      </c>
      <c r="J1526" s="102">
        <f t="shared" si="303"/>
        <v>0</v>
      </c>
      <c r="K1526" s="102">
        <f t="shared" si="303"/>
        <v>0</v>
      </c>
      <c r="L1526" s="102">
        <f t="shared" si="303"/>
        <v>0</v>
      </c>
      <c r="M1526" s="102">
        <f t="shared" si="303"/>
        <v>0</v>
      </c>
      <c r="N1526" s="102">
        <f t="shared" si="303"/>
        <v>0</v>
      </c>
      <c r="O1526" s="102">
        <f t="shared" si="303"/>
        <v>0</v>
      </c>
      <c r="P1526" s="102">
        <f t="shared" si="303"/>
        <v>0</v>
      </c>
      <c r="Q1526" s="102">
        <f>Q$414*Q$7</f>
        <v>0</v>
      </c>
      <c r="R1526" s="4"/>
      <c r="S1526" s="7"/>
      <c r="T1526" s="7"/>
      <c r="U1526" s="7"/>
      <c r="V1526" s="7"/>
      <c r="W1526" s="7"/>
      <c r="X1526" s="7"/>
      <c r="Y1526" s="7"/>
      <c r="Z1526" s="7"/>
      <c r="AA1526" s="249"/>
    </row>
    <row r="1527" spans="1:27" ht="12" hidden="1" customHeight="1" outlineLevel="1">
      <c r="A1527" s="4"/>
      <c r="B1527" s="4"/>
      <c r="C1527" s="4"/>
      <c r="D1527" s="217">
        <f>Asset24</f>
        <v>0</v>
      </c>
      <c r="E1527" s="4"/>
      <c r="F1527" s="4"/>
      <c r="G1527" s="181">
        <f t="shared" si="280"/>
        <v>0</v>
      </c>
      <c r="H1527" s="102">
        <f>H$427*H$7</f>
        <v>0</v>
      </c>
      <c r="I1527" s="102">
        <f t="shared" ref="I1527:P1527" si="304">I$427*I$7</f>
        <v>0</v>
      </c>
      <c r="J1527" s="102">
        <f t="shared" si="304"/>
        <v>0</v>
      </c>
      <c r="K1527" s="102">
        <f t="shared" si="304"/>
        <v>0</v>
      </c>
      <c r="L1527" s="102">
        <f t="shared" si="304"/>
        <v>0</v>
      </c>
      <c r="M1527" s="102">
        <f t="shared" si="304"/>
        <v>0</v>
      </c>
      <c r="N1527" s="102">
        <f t="shared" si="304"/>
        <v>0</v>
      </c>
      <c r="O1527" s="102">
        <f t="shared" si="304"/>
        <v>0</v>
      </c>
      <c r="P1527" s="102">
        <f t="shared" si="304"/>
        <v>0</v>
      </c>
      <c r="Q1527" s="102">
        <f>Q$427*Q$7</f>
        <v>0</v>
      </c>
      <c r="R1527" s="4"/>
      <c r="S1527" s="7"/>
      <c r="T1527" s="7"/>
      <c r="U1527" s="7"/>
      <c r="V1527" s="7"/>
      <c r="W1527" s="7"/>
      <c r="X1527" s="7"/>
      <c r="Y1527" s="7"/>
      <c r="Z1527" s="7"/>
      <c r="AA1527" s="249"/>
    </row>
    <row r="1528" spans="1:27" ht="12" hidden="1" customHeight="1" outlineLevel="1">
      <c r="A1528" s="4"/>
      <c r="B1528" s="4"/>
      <c r="C1528" s="4"/>
      <c r="D1528" s="217">
        <f>Asset25</f>
        <v>0</v>
      </c>
      <c r="E1528" s="4"/>
      <c r="F1528" s="4"/>
      <c r="G1528" s="181">
        <f t="shared" si="280"/>
        <v>0</v>
      </c>
      <c r="H1528" s="102">
        <f>H$440*H$7</f>
        <v>0</v>
      </c>
      <c r="I1528" s="102">
        <f t="shared" ref="I1528:P1528" si="305">I$440*I$7</f>
        <v>0</v>
      </c>
      <c r="J1528" s="102">
        <f t="shared" si="305"/>
        <v>0</v>
      </c>
      <c r="K1528" s="102">
        <f t="shared" si="305"/>
        <v>0</v>
      </c>
      <c r="L1528" s="102">
        <f t="shared" si="305"/>
        <v>0</v>
      </c>
      <c r="M1528" s="102">
        <f t="shared" si="305"/>
        <v>0</v>
      </c>
      <c r="N1528" s="102">
        <f t="shared" si="305"/>
        <v>0</v>
      </c>
      <c r="O1528" s="102">
        <f t="shared" si="305"/>
        <v>0</v>
      </c>
      <c r="P1528" s="102">
        <f t="shared" si="305"/>
        <v>0</v>
      </c>
      <c r="Q1528" s="102">
        <f>Q$440*Q$7</f>
        <v>0</v>
      </c>
      <c r="R1528" s="4"/>
      <c r="S1528" s="7"/>
      <c r="T1528" s="7"/>
      <c r="U1528" s="7"/>
      <c r="V1528" s="7"/>
      <c r="W1528" s="7"/>
      <c r="X1528" s="7"/>
      <c r="Y1528" s="7"/>
      <c r="Z1528" s="7"/>
      <c r="AA1528" s="249"/>
    </row>
    <row r="1529" spans="1:27" ht="12" hidden="1" customHeight="1" outlineLevel="1">
      <c r="A1529" s="4"/>
      <c r="B1529" s="4"/>
      <c r="C1529" s="4"/>
      <c r="D1529" s="217">
        <f>Asset26</f>
        <v>0</v>
      </c>
      <c r="E1529" s="4"/>
      <c r="F1529" s="4"/>
      <c r="G1529" s="181">
        <f t="shared" si="280"/>
        <v>0</v>
      </c>
      <c r="H1529" s="102">
        <f>H$453*H$7</f>
        <v>0</v>
      </c>
      <c r="I1529" s="102">
        <f t="shared" ref="I1529:P1529" si="306">I$453*I$7</f>
        <v>0</v>
      </c>
      <c r="J1529" s="102">
        <f t="shared" si="306"/>
        <v>0</v>
      </c>
      <c r="K1529" s="102">
        <f t="shared" si="306"/>
        <v>0</v>
      </c>
      <c r="L1529" s="102">
        <f t="shared" si="306"/>
        <v>0</v>
      </c>
      <c r="M1529" s="102">
        <f t="shared" si="306"/>
        <v>0</v>
      </c>
      <c r="N1529" s="102">
        <f t="shared" si="306"/>
        <v>0</v>
      </c>
      <c r="O1529" s="102">
        <f t="shared" si="306"/>
        <v>0</v>
      </c>
      <c r="P1529" s="102">
        <f t="shared" si="306"/>
        <v>0</v>
      </c>
      <c r="Q1529" s="102">
        <f>Q$453*Q$7</f>
        <v>0</v>
      </c>
      <c r="R1529" s="4"/>
      <c r="S1529" s="7"/>
      <c r="T1529" s="7"/>
      <c r="U1529" s="7"/>
      <c r="V1529" s="7"/>
      <c r="W1529" s="7"/>
      <c r="X1529" s="7"/>
      <c r="Y1529" s="7"/>
      <c r="Z1529" s="7"/>
      <c r="AA1529" s="249"/>
    </row>
    <row r="1530" spans="1:27" ht="12" hidden="1" customHeight="1" outlineLevel="1">
      <c r="A1530" s="4"/>
      <c r="B1530" s="4"/>
      <c r="C1530" s="4"/>
      <c r="D1530" s="217">
        <f>Asset27</f>
        <v>0</v>
      </c>
      <c r="E1530" s="4"/>
      <c r="F1530" s="4"/>
      <c r="G1530" s="181">
        <f t="shared" si="280"/>
        <v>0</v>
      </c>
      <c r="H1530" s="102">
        <f>H$466*H$7</f>
        <v>0</v>
      </c>
      <c r="I1530" s="102">
        <f t="shared" ref="I1530:Q1530" si="307">I$466*I$7</f>
        <v>0</v>
      </c>
      <c r="J1530" s="102">
        <f t="shared" si="307"/>
        <v>0</v>
      </c>
      <c r="K1530" s="102">
        <f t="shared" si="307"/>
        <v>0</v>
      </c>
      <c r="L1530" s="102">
        <f t="shared" si="307"/>
        <v>0</v>
      </c>
      <c r="M1530" s="102">
        <f t="shared" si="307"/>
        <v>0</v>
      </c>
      <c r="N1530" s="102">
        <f t="shared" si="307"/>
        <v>0</v>
      </c>
      <c r="O1530" s="102">
        <f t="shared" si="307"/>
        <v>0</v>
      </c>
      <c r="P1530" s="102">
        <f t="shared" si="307"/>
        <v>0</v>
      </c>
      <c r="Q1530" s="102">
        <f t="shared" si="307"/>
        <v>0</v>
      </c>
      <c r="R1530" s="4"/>
      <c r="S1530" s="7"/>
      <c r="T1530" s="7"/>
      <c r="U1530" s="7"/>
      <c r="V1530" s="7"/>
      <c r="W1530" s="7"/>
      <c r="X1530" s="7"/>
      <c r="Y1530" s="7"/>
      <c r="Z1530" s="7"/>
      <c r="AA1530" s="249"/>
    </row>
    <row r="1531" spans="1:27" ht="12" hidden="1" customHeight="1" outlineLevel="1">
      <c r="A1531" s="4"/>
      <c r="B1531" s="4"/>
      <c r="C1531" s="4"/>
      <c r="D1531" s="217">
        <f>Asset28</f>
        <v>0</v>
      </c>
      <c r="E1531" s="4"/>
      <c r="F1531" s="4"/>
      <c r="G1531" s="181">
        <f t="shared" si="280"/>
        <v>0</v>
      </c>
      <c r="H1531" s="102">
        <f>H$479*H$7</f>
        <v>0</v>
      </c>
      <c r="I1531" s="102">
        <f t="shared" ref="I1531:P1531" si="308">I$479*I$7</f>
        <v>0</v>
      </c>
      <c r="J1531" s="102">
        <f t="shared" si="308"/>
        <v>0</v>
      </c>
      <c r="K1531" s="102">
        <f t="shared" si="308"/>
        <v>0</v>
      </c>
      <c r="L1531" s="102">
        <f t="shared" si="308"/>
        <v>0</v>
      </c>
      <c r="M1531" s="102">
        <f t="shared" si="308"/>
        <v>0</v>
      </c>
      <c r="N1531" s="102">
        <f t="shared" si="308"/>
        <v>0</v>
      </c>
      <c r="O1531" s="102">
        <f t="shared" si="308"/>
        <v>0</v>
      </c>
      <c r="P1531" s="102">
        <f t="shared" si="308"/>
        <v>0</v>
      </c>
      <c r="Q1531" s="102">
        <f>Q$479*Q$7</f>
        <v>0</v>
      </c>
      <c r="R1531" s="4"/>
      <c r="S1531" s="7"/>
      <c r="T1531" s="7"/>
      <c r="U1531" s="7"/>
      <c r="V1531" s="7"/>
      <c r="W1531" s="7"/>
      <c r="X1531" s="7"/>
      <c r="Y1531" s="7"/>
      <c r="Z1531" s="7"/>
      <c r="AA1531" s="249"/>
    </row>
    <row r="1532" spans="1:27" ht="12" hidden="1" customHeight="1" outlineLevel="1">
      <c r="A1532" s="4"/>
      <c r="B1532" s="4"/>
      <c r="C1532" s="4"/>
      <c r="D1532" s="217">
        <f>Asset29</f>
        <v>0</v>
      </c>
      <c r="E1532" s="4"/>
      <c r="F1532" s="4"/>
      <c r="G1532" s="181">
        <f t="shared" si="280"/>
        <v>0</v>
      </c>
      <c r="H1532" s="102">
        <f>H$492*H$7</f>
        <v>0</v>
      </c>
      <c r="I1532" s="102">
        <f t="shared" ref="I1532:P1532" si="309">I$492*I$7</f>
        <v>0</v>
      </c>
      <c r="J1532" s="102">
        <f t="shared" si="309"/>
        <v>0</v>
      </c>
      <c r="K1532" s="102">
        <f t="shared" si="309"/>
        <v>0</v>
      </c>
      <c r="L1532" s="102">
        <f t="shared" si="309"/>
        <v>0</v>
      </c>
      <c r="M1532" s="102">
        <f t="shared" si="309"/>
        <v>0</v>
      </c>
      <c r="N1532" s="102">
        <f t="shared" si="309"/>
        <v>0</v>
      </c>
      <c r="O1532" s="102">
        <f t="shared" si="309"/>
        <v>0</v>
      </c>
      <c r="P1532" s="102">
        <f t="shared" si="309"/>
        <v>0</v>
      </c>
      <c r="Q1532" s="102">
        <f>Q$492*Q$7</f>
        <v>0</v>
      </c>
      <c r="R1532" s="4"/>
      <c r="S1532" s="7"/>
      <c r="T1532" s="7"/>
      <c r="U1532" s="7"/>
      <c r="V1532" s="7"/>
      <c r="W1532" s="7"/>
      <c r="X1532" s="7"/>
      <c r="Y1532" s="7"/>
      <c r="Z1532" s="7"/>
      <c r="AA1532" s="249"/>
    </row>
    <row r="1533" spans="1:27" ht="12" hidden="1" customHeight="1" outlineLevel="1">
      <c r="A1533" s="4"/>
      <c r="B1533" s="4"/>
      <c r="C1533" s="4"/>
      <c r="D1533" s="217">
        <f>Asset30</f>
        <v>0</v>
      </c>
      <c r="E1533" s="4"/>
      <c r="F1533" s="4"/>
      <c r="G1533" s="181">
        <f t="shared" si="280"/>
        <v>0</v>
      </c>
      <c r="H1533" s="102">
        <f>H$505*H$7</f>
        <v>0</v>
      </c>
      <c r="I1533" s="102">
        <f t="shared" ref="I1533:P1533" si="310">I$505*I$7</f>
        <v>0</v>
      </c>
      <c r="J1533" s="102">
        <f t="shared" si="310"/>
        <v>0</v>
      </c>
      <c r="K1533" s="102">
        <f t="shared" si="310"/>
        <v>0</v>
      </c>
      <c r="L1533" s="102">
        <f t="shared" si="310"/>
        <v>0</v>
      </c>
      <c r="M1533" s="102">
        <f t="shared" si="310"/>
        <v>0</v>
      </c>
      <c r="N1533" s="102">
        <f t="shared" si="310"/>
        <v>0</v>
      </c>
      <c r="O1533" s="102">
        <f t="shared" si="310"/>
        <v>0</v>
      </c>
      <c r="P1533" s="102">
        <f t="shared" si="310"/>
        <v>0</v>
      </c>
      <c r="Q1533" s="102">
        <f>Q$505*Q$7</f>
        <v>0</v>
      </c>
      <c r="R1533" s="4"/>
      <c r="S1533" s="7"/>
      <c r="T1533" s="7"/>
      <c r="U1533" s="7"/>
      <c r="V1533" s="7"/>
      <c r="W1533" s="7"/>
      <c r="X1533" s="7"/>
      <c r="Y1533" s="7"/>
      <c r="Z1533" s="7"/>
      <c r="AA1533" s="249"/>
    </row>
    <row r="1534" spans="1:27" ht="12" hidden="1" customHeight="1" outlineLevel="1">
      <c r="A1534" s="4"/>
      <c r="B1534" s="4"/>
      <c r="C1534" s="4"/>
      <c r="D1534" s="217">
        <f>Asset31</f>
        <v>0</v>
      </c>
      <c r="E1534" s="4"/>
      <c r="F1534" s="4"/>
      <c r="G1534" s="181">
        <f t="shared" si="280"/>
        <v>0</v>
      </c>
      <c r="H1534" s="102">
        <f>H$518*H$7</f>
        <v>0</v>
      </c>
      <c r="I1534" s="102">
        <f t="shared" ref="I1534:Q1534" si="311">I$518*I$7</f>
        <v>0</v>
      </c>
      <c r="J1534" s="102">
        <f t="shared" si="311"/>
        <v>0</v>
      </c>
      <c r="K1534" s="102">
        <f t="shared" si="311"/>
        <v>0</v>
      </c>
      <c r="L1534" s="102">
        <f t="shared" si="311"/>
        <v>0</v>
      </c>
      <c r="M1534" s="102">
        <f t="shared" si="311"/>
        <v>0</v>
      </c>
      <c r="N1534" s="102">
        <f t="shared" si="311"/>
        <v>0</v>
      </c>
      <c r="O1534" s="102">
        <f t="shared" si="311"/>
        <v>0</v>
      </c>
      <c r="P1534" s="102">
        <f t="shared" si="311"/>
        <v>0</v>
      </c>
      <c r="Q1534" s="102">
        <f t="shared" si="311"/>
        <v>0</v>
      </c>
      <c r="R1534" s="4"/>
      <c r="S1534" s="7"/>
      <c r="T1534" s="7"/>
      <c r="U1534" s="7"/>
      <c r="V1534" s="7"/>
      <c r="W1534" s="7"/>
      <c r="X1534" s="7"/>
      <c r="Y1534" s="7"/>
      <c r="Z1534" s="7"/>
      <c r="AA1534" s="249"/>
    </row>
    <row r="1535" spans="1:27" ht="12" hidden="1" customHeight="1" outlineLevel="1">
      <c r="A1535" s="4"/>
      <c r="B1535" s="4"/>
      <c r="C1535" s="4"/>
      <c r="D1535" s="217">
        <f>Asset32</f>
        <v>0</v>
      </c>
      <c r="E1535" s="4"/>
      <c r="F1535" s="4"/>
      <c r="G1535" s="181">
        <f t="shared" si="280"/>
        <v>0</v>
      </c>
      <c r="H1535" s="102">
        <f>H$531*H$7</f>
        <v>0</v>
      </c>
      <c r="I1535" s="102">
        <f t="shared" ref="I1535:Q1535" si="312">I$531*I$7</f>
        <v>0</v>
      </c>
      <c r="J1535" s="102">
        <f t="shared" si="312"/>
        <v>0</v>
      </c>
      <c r="K1535" s="102">
        <f t="shared" si="312"/>
        <v>0</v>
      </c>
      <c r="L1535" s="102">
        <f t="shared" si="312"/>
        <v>0</v>
      </c>
      <c r="M1535" s="102">
        <f t="shared" si="312"/>
        <v>0</v>
      </c>
      <c r="N1535" s="102">
        <f t="shared" si="312"/>
        <v>0</v>
      </c>
      <c r="O1535" s="102">
        <f t="shared" si="312"/>
        <v>0</v>
      </c>
      <c r="P1535" s="102">
        <f t="shared" si="312"/>
        <v>0</v>
      </c>
      <c r="Q1535" s="102">
        <f t="shared" si="312"/>
        <v>0</v>
      </c>
      <c r="R1535" s="4"/>
      <c r="S1535" s="7"/>
      <c r="T1535" s="7"/>
      <c r="U1535" s="7"/>
      <c r="V1535" s="7"/>
      <c r="W1535" s="7"/>
      <c r="X1535" s="7"/>
      <c r="Y1535" s="7"/>
      <c r="Z1535" s="7"/>
      <c r="AA1535" s="249"/>
    </row>
    <row r="1536" spans="1:27" ht="12" hidden="1" customHeight="1" outlineLevel="1">
      <c r="A1536" s="4"/>
      <c r="B1536" s="4"/>
      <c r="C1536" s="4"/>
      <c r="D1536" s="217">
        <f>Asset33</f>
        <v>0</v>
      </c>
      <c r="E1536" s="4"/>
      <c r="F1536" s="4"/>
      <c r="G1536" s="181">
        <f t="shared" si="280"/>
        <v>0</v>
      </c>
      <c r="H1536" s="102">
        <f>H$544*H$7</f>
        <v>0</v>
      </c>
      <c r="I1536" s="102">
        <f t="shared" ref="I1536:Q1536" si="313">I$544*I$7</f>
        <v>0</v>
      </c>
      <c r="J1536" s="102">
        <f t="shared" si="313"/>
        <v>0</v>
      </c>
      <c r="K1536" s="102">
        <f t="shared" si="313"/>
        <v>0</v>
      </c>
      <c r="L1536" s="102">
        <f t="shared" si="313"/>
        <v>0</v>
      </c>
      <c r="M1536" s="102">
        <f t="shared" si="313"/>
        <v>0</v>
      </c>
      <c r="N1536" s="102">
        <f t="shared" si="313"/>
        <v>0</v>
      </c>
      <c r="O1536" s="102">
        <f t="shared" si="313"/>
        <v>0</v>
      </c>
      <c r="P1536" s="102">
        <f t="shared" si="313"/>
        <v>0</v>
      </c>
      <c r="Q1536" s="102">
        <f t="shared" si="313"/>
        <v>0</v>
      </c>
      <c r="R1536" s="4"/>
      <c r="S1536" s="7"/>
      <c r="T1536" s="7"/>
      <c r="U1536" s="7"/>
      <c r="V1536" s="7"/>
      <c r="W1536" s="7"/>
      <c r="X1536" s="7"/>
      <c r="Y1536" s="7"/>
      <c r="Z1536" s="7"/>
      <c r="AA1536" s="249"/>
    </row>
    <row r="1537" spans="1:27" ht="12" hidden="1" customHeight="1" outlineLevel="1">
      <c r="A1537" s="4"/>
      <c r="B1537" s="4"/>
      <c r="C1537" s="4"/>
      <c r="D1537" s="217">
        <f>Asset34</f>
        <v>0</v>
      </c>
      <c r="E1537" s="4"/>
      <c r="F1537" s="4"/>
      <c r="G1537" s="181">
        <f t="shared" si="280"/>
        <v>0</v>
      </c>
      <c r="H1537" s="102">
        <f>H$557*H$7</f>
        <v>0</v>
      </c>
      <c r="I1537" s="102">
        <f t="shared" ref="I1537:Q1537" si="314">I$557*I$7</f>
        <v>0</v>
      </c>
      <c r="J1537" s="102">
        <f t="shared" si="314"/>
        <v>0</v>
      </c>
      <c r="K1537" s="102">
        <f t="shared" si="314"/>
        <v>0</v>
      </c>
      <c r="L1537" s="102">
        <f t="shared" si="314"/>
        <v>0</v>
      </c>
      <c r="M1537" s="102">
        <f t="shared" si="314"/>
        <v>0</v>
      </c>
      <c r="N1537" s="102">
        <f t="shared" si="314"/>
        <v>0</v>
      </c>
      <c r="O1537" s="102">
        <f t="shared" si="314"/>
        <v>0</v>
      </c>
      <c r="P1537" s="102">
        <f t="shared" si="314"/>
        <v>0</v>
      </c>
      <c r="Q1537" s="102">
        <f t="shared" si="314"/>
        <v>0</v>
      </c>
      <c r="R1537" s="4"/>
      <c r="S1537" s="7"/>
      <c r="T1537" s="7"/>
      <c r="U1537" s="7"/>
      <c r="V1537" s="7"/>
      <c r="W1537" s="7"/>
      <c r="X1537" s="7"/>
      <c r="Y1537" s="7"/>
      <c r="Z1537" s="7"/>
      <c r="AA1537" s="249"/>
    </row>
    <row r="1538" spans="1:27" ht="12" hidden="1" customHeight="1" outlineLevel="1">
      <c r="A1538" s="4"/>
      <c r="B1538" s="4"/>
      <c r="C1538" s="4"/>
      <c r="D1538" s="217">
        <f>Asset35</f>
        <v>0</v>
      </c>
      <c r="E1538" s="4"/>
      <c r="F1538" s="4"/>
      <c r="G1538" s="181">
        <f t="shared" si="280"/>
        <v>0</v>
      </c>
      <c r="H1538" s="102">
        <f>H$570*H$7</f>
        <v>0</v>
      </c>
      <c r="I1538" s="102">
        <f t="shared" ref="I1538:Q1538" si="315">I$570*I$7</f>
        <v>0</v>
      </c>
      <c r="J1538" s="102">
        <f t="shared" si="315"/>
        <v>0</v>
      </c>
      <c r="K1538" s="102">
        <f t="shared" si="315"/>
        <v>0</v>
      </c>
      <c r="L1538" s="102">
        <f t="shared" si="315"/>
        <v>0</v>
      </c>
      <c r="M1538" s="102">
        <f t="shared" si="315"/>
        <v>0</v>
      </c>
      <c r="N1538" s="102">
        <f t="shared" si="315"/>
        <v>0</v>
      </c>
      <c r="O1538" s="102">
        <f t="shared" si="315"/>
        <v>0</v>
      </c>
      <c r="P1538" s="102">
        <f t="shared" si="315"/>
        <v>0</v>
      </c>
      <c r="Q1538" s="102">
        <f t="shared" si="315"/>
        <v>0</v>
      </c>
      <c r="R1538" s="4"/>
      <c r="S1538" s="7"/>
      <c r="T1538" s="7"/>
      <c r="U1538" s="7"/>
      <c r="V1538" s="7"/>
      <c r="W1538" s="7"/>
      <c r="X1538" s="7"/>
      <c r="Y1538" s="7"/>
      <c r="Z1538" s="7"/>
      <c r="AA1538" s="249"/>
    </row>
    <row r="1539" spans="1:27" ht="12" hidden="1" customHeight="1" outlineLevel="1">
      <c r="A1539" s="4"/>
      <c r="B1539" s="4"/>
      <c r="C1539" s="4"/>
      <c r="D1539" s="217">
        <f>Asset36</f>
        <v>0</v>
      </c>
      <c r="E1539" s="4"/>
      <c r="F1539" s="4"/>
      <c r="G1539" s="181">
        <f t="shared" si="280"/>
        <v>0</v>
      </c>
      <c r="H1539" s="102">
        <f>H$583*H$7</f>
        <v>0</v>
      </c>
      <c r="I1539" s="102">
        <f t="shared" ref="I1539:Q1539" si="316">I$583*I$7</f>
        <v>0</v>
      </c>
      <c r="J1539" s="102">
        <f t="shared" si="316"/>
        <v>0</v>
      </c>
      <c r="K1539" s="102">
        <f t="shared" si="316"/>
        <v>0</v>
      </c>
      <c r="L1539" s="102">
        <f t="shared" si="316"/>
        <v>0</v>
      </c>
      <c r="M1539" s="102">
        <f t="shared" si="316"/>
        <v>0</v>
      </c>
      <c r="N1539" s="102">
        <f t="shared" si="316"/>
        <v>0</v>
      </c>
      <c r="O1539" s="102">
        <f t="shared" si="316"/>
        <v>0</v>
      </c>
      <c r="P1539" s="102">
        <f t="shared" si="316"/>
        <v>0</v>
      </c>
      <c r="Q1539" s="102">
        <f t="shared" si="316"/>
        <v>0</v>
      </c>
      <c r="R1539" s="4"/>
      <c r="S1539" s="7"/>
      <c r="T1539" s="7"/>
      <c r="U1539" s="7"/>
      <c r="V1539" s="7"/>
      <c r="W1539" s="7"/>
      <c r="X1539" s="7"/>
      <c r="Y1539" s="7"/>
      <c r="Z1539" s="7"/>
      <c r="AA1539" s="249"/>
    </row>
    <row r="1540" spans="1:27" ht="12" hidden="1" customHeight="1" outlineLevel="1">
      <c r="A1540" s="4"/>
      <c r="B1540" s="4"/>
      <c r="C1540" s="4"/>
      <c r="D1540" s="217">
        <f>Asset37</f>
        <v>0</v>
      </c>
      <c r="E1540" s="4"/>
      <c r="F1540" s="4"/>
      <c r="G1540" s="181">
        <f t="shared" si="280"/>
        <v>0</v>
      </c>
      <c r="H1540" s="102">
        <f>H$596*H$7</f>
        <v>0</v>
      </c>
      <c r="I1540" s="102">
        <f t="shared" ref="I1540:Q1540" si="317">I$596*I$7</f>
        <v>0</v>
      </c>
      <c r="J1540" s="102">
        <f t="shared" si="317"/>
        <v>0</v>
      </c>
      <c r="K1540" s="102">
        <f t="shared" si="317"/>
        <v>0</v>
      </c>
      <c r="L1540" s="102">
        <f t="shared" si="317"/>
        <v>0</v>
      </c>
      <c r="M1540" s="102">
        <f t="shared" si="317"/>
        <v>0</v>
      </c>
      <c r="N1540" s="102">
        <f t="shared" si="317"/>
        <v>0</v>
      </c>
      <c r="O1540" s="102">
        <f t="shared" si="317"/>
        <v>0</v>
      </c>
      <c r="P1540" s="102">
        <f t="shared" si="317"/>
        <v>0</v>
      </c>
      <c r="Q1540" s="102">
        <f t="shared" si="317"/>
        <v>0</v>
      </c>
      <c r="R1540" s="4"/>
      <c r="S1540" s="7"/>
      <c r="T1540" s="7"/>
      <c r="U1540" s="7"/>
      <c r="V1540" s="7"/>
      <c r="W1540" s="7"/>
      <c r="X1540" s="7"/>
      <c r="Y1540" s="7"/>
      <c r="Z1540" s="7"/>
      <c r="AA1540" s="249"/>
    </row>
    <row r="1541" spans="1:27" ht="12" hidden="1" customHeight="1" outlineLevel="1">
      <c r="A1541" s="4"/>
      <c r="B1541" s="4"/>
      <c r="C1541" s="4"/>
      <c r="D1541" s="217">
        <f>Asset38</f>
        <v>0</v>
      </c>
      <c r="E1541" s="4"/>
      <c r="F1541" s="4"/>
      <c r="G1541" s="181">
        <f t="shared" si="280"/>
        <v>0</v>
      </c>
      <c r="H1541" s="102">
        <f>H$609*H$7</f>
        <v>0</v>
      </c>
      <c r="I1541" s="102">
        <f t="shared" ref="I1541:Q1541" si="318">I$609*I$7</f>
        <v>0</v>
      </c>
      <c r="J1541" s="102">
        <f t="shared" si="318"/>
        <v>0</v>
      </c>
      <c r="K1541" s="102">
        <f t="shared" si="318"/>
        <v>0</v>
      </c>
      <c r="L1541" s="102">
        <f t="shared" si="318"/>
        <v>0</v>
      </c>
      <c r="M1541" s="102">
        <f t="shared" si="318"/>
        <v>0</v>
      </c>
      <c r="N1541" s="102">
        <f t="shared" si="318"/>
        <v>0</v>
      </c>
      <c r="O1541" s="102">
        <f t="shared" si="318"/>
        <v>0</v>
      </c>
      <c r="P1541" s="102">
        <f t="shared" si="318"/>
        <v>0</v>
      </c>
      <c r="Q1541" s="102">
        <f t="shared" si="318"/>
        <v>0</v>
      </c>
      <c r="R1541" s="4"/>
      <c r="S1541" s="7"/>
      <c r="T1541" s="7"/>
      <c r="U1541" s="7"/>
      <c r="V1541" s="7"/>
      <c r="W1541" s="7"/>
      <c r="X1541" s="7"/>
      <c r="Y1541" s="7"/>
      <c r="Z1541" s="7"/>
      <c r="AA1541" s="249"/>
    </row>
    <row r="1542" spans="1:27" ht="12" hidden="1" customHeight="1" outlineLevel="1">
      <c r="A1542" s="4"/>
      <c r="B1542" s="4"/>
      <c r="C1542" s="4"/>
      <c r="D1542" s="217">
        <f>Asset39</f>
        <v>0</v>
      </c>
      <c r="E1542" s="4"/>
      <c r="F1542" s="4"/>
      <c r="G1542" s="181">
        <f t="shared" si="280"/>
        <v>0</v>
      </c>
      <c r="H1542" s="102">
        <f>H$622*H$7</f>
        <v>0</v>
      </c>
      <c r="I1542" s="102">
        <f t="shared" ref="I1542:Q1542" si="319">I$622*I$7</f>
        <v>0</v>
      </c>
      <c r="J1542" s="102">
        <f t="shared" si="319"/>
        <v>0</v>
      </c>
      <c r="K1542" s="102">
        <f t="shared" si="319"/>
        <v>0</v>
      </c>
      <c r="L1542" s="102">
        <f t="shared" si="319"/>
        <v>0</v>
      </c>
      <c r="M1542" s="102">
        <f t="shared" si="319"/>
        <v>0</v>
      </c>
      <c r="N1542" s="102">
        <f t="shared" si="319"/>
        <v>0</v>
      </c>
      <c r="O1542" s="102">
        <f t="shared" si="319"/>
        <v>0</v>
      </c>
      <c r="P1542" s="102">
        <f t="shared" si="319"/>
        <v>0</v>
      </c>
      <c r="Q1542" s="102">
        <f t="shared" si="319"/>
        <v>0</v>
      </c>
      <c r="R1542" s="4"/>
      <c r="S1542" s="7"/>
      <c r="T1542" s="7"/>
      <c r="U1542" s="7"/>
      <c r="V1542" s="7"/>
      <c r="W1542" s="7"/>
      <c r="X1542" s="7"/>
      <c r="Y1542" s="7"/>
      <c r="Z1542" s="7"/>
      <c r="AA1542" s="249"/>
    </row>
    <row r="1543" spans="1:27" ht="12" hidden="1" customHeight="1" outlineLevel="1">
      <c r="A1543" s="4"/>
      <c r="B1543" s="4"/>
      <c r="C1543" s="4"/>
      <c r="D1543" s="217">
        <f>Asset40</f>
        <v>0</v>
      </c>
      <c r="E1543" s="4"/>
      <c r="F1543" s="4"/>
      <c r="G1543" s="181">
        <f t="shared" si="280"/>
        <v>0</v>
      </c>
      <c r="H1543" s="102">
        <f>H$635*H$7</f>
        <v>0</v>
      </c>
      <c r="I1543" s="102">
        <f t="shared" ref="I1543:Q1543" si="320">I$635*I$7</f>
        <v>0</v>
      </c>
      <c r="J1543" s="102">
        <f t="shared" si="320"/>
        <v>0</v>
      </c>
      <c r="K1543" s="102">
        <f t="shared" si="320"/>
        <v>0</v>
      </c>
      <c r="L1543" s="102">
        <f t="shared" si="320"/>
        <v>0</v>
      </c>
      <c r="M1543" s="102">
        <f t="shared" si="320"/>
        <v>0</v>
      </c>
      <c r="N1543" s="102">
        <f t="shared" si="320"/>
        <v>0</v>
      </c>
      <c r="O1543" s="102">
        <f t="shared" si="320"/>
        <v>0</v>
      </c>
      <c r="P1543" s="102">
        <f t="shared" si="320"/>
        <v>0</v>
      </c>
      <c r="Q1543" s="102">
        <f t="shared" si="320"/>
        <v>0</v>
      </c>
      <c r="R1543" s="4"/>
      <c r="S1543" s="7"/>
      <c r="T1543" s="7"/>
      <c r="U1543" s="7"/>
      <c r="V1543" s="7"/>
      <c r="W1543" s="7"/>
      <c r="X1543" s="7"/>
      <c r="Y1543" s="7"/>
      <c r="Z1543" s="7"/>
      <c r="AA1543" s="249"/>
    </row>
    <row r="1544" spans="1:27" ht="12" hidden="1" customHeight="1" outlineLevel="1">
      <c r="A1544" s="4"/>
      <c r="B1544" s="4"/>
      <c r="C1544" s="4"/>
      <c r="D1544" s="217">
        <f>Asset41</f>
        <v>0</v>
      </c>
      <c r="E1544" s="4"/>
      <c r="F1544" s="4"/>
      <c r="G1544" s="181">
        <f t="shared" si="280"/>
        <v>0</v>
      </c>
      <c r="H1544" s="102">
        <f>H$648*H$7</f>
        <v>0</v>
      </c>
      <c r="I1544" s="102">
        <f t="shared" ref="I1544:Q1544" si="321">I$648*I$7</f>
        <v>0</v>
      </c>
      <c r="J1544" s="102">
        <f t="shared" si="321"/>
        <v>0</v>
      </c>
      <c r="K1544" s="102">
        <f t="shared" si="321"/>
        <v>0</v>
      </c>
      <c r="L1544" s="102">
        <f t="shared" si="321"/>
        <v>0</v>
      </c>
      <c r="M1544" s="102">
        <f t="shared" si="321"/>
        <v>0</v>
      </c>
      <c r="N1544" s="102">
        <f t="shared" si="321"/>
        <v>0</v>
      </c>
      <c r="O1544" s="102">
        <f t="shared" si="321"/>
        <v>0</v>
      </c>
      <c r="P1544" s="102">
        <f t="shared" si="321"/>
        <v>0</v>
      </c>
      <c r="Q1544" s="102">
        <f t="shared" si="321"/>
        <v>0</v>
      </c>
      <c r="R1544" s="4"/>
      <c r="S1544" s="7"/>
      <c r="T1544" s="7"/>
      <c r="U1544" s="7"/>
      <c r="V1544" s="7"/>
      <c r="W1544" s="7"/>
      <c r="X1544" s="7"/>
      <c r="Y1544" s="7"/>
      <c r="Z1544" s="7"/>
      <c r="AA1544" s="249"/>
    </row>
    <row r="1545" spans="1:27" ht="12" hidden="1" customHeight="1" outlineLevel="1">
      <c r="A1545" s="4"/>
      <c r="B1545" s="4"/>
      <c r="C1545" s="4"/>
      <c r="D1545" s="217">
        <f>Asset42</f>
        <v>0</v>
      </c>
      <c r="E1545" s="4"/>
      <c r="F1545" s="4"/>
      <c r="G1545" s="181">
        <f t="shared" si="280"/>
        <v>0</v>
      </c>
      <c r="H1545" s="102">
        <f>H$661*H$7</f>
        <v>0</v>
      </c>
      <c r="I1545" s="102">
        <f t="shared" ref="I1545:Q1545" si="322">I$661*I$7</f>
        <v>0</v>
      </c>
      <c r="J1545" s="102">
        <f t="shared" si="322"/>
        <v>0</v>
      </c>
      <c r="K1545" s="102">
        <f t="shared" si="322"/>
        <v>0</v>
      </c>
      <c r="L1545" s="102">
        <f t="shared" si="322"/>
        <v>0</v>
      </c>
      <c r="M1545" s="102">
        <f t="shared" si="322"/>
        <v>0</v>
      </c>
      <c r="N1545" s="102">
        <f t="shared" si="322"/>
        <v>0</v>
      </c>
      <c r="O1545" s="102">
        <f t="shared" si="322"/>
        <v>0</v>
      </c>
      <c r="P1545" s="102">
        <f t="shared" si="322"/>
        <v>0</v>
      </c>
      <c r="Q1545" s="102">
        <f t="shared" si="322"/>
        <v>0</v>
      </c>
      <c r="R1545" s="4"/>
      <c r="S1545" s="7"/>
      <c r="T1545" s="7"/>
      <c r="U1545" s="7"/>
      <c r="V1545" s="7"/>
      <c r="W1545" s="7"/>
      <c r="X1545" s="7"/>
      <c r="Y1545" s="7"/>
      <c r="Z1545" s="7"/>
      <c r="AA1545" s="249"/>
    </row>
    <row r="1546" spans="1:27" ht="12" hidden="1" customHeight="1" outlineLevel="1">
      <c r="A1546" s="4"/>
      <c r="B1546" s="4"/>
      <c r="C1546" s="4"/>
      <c r="D1546" s="217">
        <f>Asset43</f>
        <v>0</v>
      </c>
      <c r="E1546" s="4"/>
      <c r="F1546" s="4"/>
      <c r="G1546" s="181">
        <f t="shared" si="280"/>
        <v>0</v>
      </c>
      <c r="H1546" s="102">
        <f>H$674*H$7</f>
        <v>0</v>
      </c>
      <c r="I1546" s="102">
        <f t="shared" ref="I1546:Q1546" si="323">I$674*I$7</f>
        <v>0</v>
      </c>
      <c r="J1546" s="102">
        <f t="shared" si="323"/>
        <v>0</v>
      </c>
      <c r="K1546" s="102">
        <f t="shared" si="323"/>
        <v>0</v>
      </c>
      <c r="L1546" s="102">
        <f t="shared" si="323"/>
        <v>0</v>
      </c>
      <c r="M1546" s="102">
        <f t="shared" si="323"/>
        <v>0</v>
      </c>
      <c r="N1546" s="102">
        <f t="shared" si="323"/>
        <v>0</v>
      </c>
      <c r="O1546" s="102">
        <f t="shared" si="323"/>
        <v>0</v>
      </c>
      <c r="P1546" s="102">
        <f t="shared" si="323"/>
        <v>0</v>
      </c>
      <c r="Q1546" s="102">
        <f t="shared" si="323"/>
        <v>0</v>
      </c>
      <c r="R1546" s="4"/>
      <c r="S1546" s="7"/>
      <c r="T1546" s="7"/>
      <c r="U1546" s="7"/>
      <c r="V1546" s="7"/>
      <c r="W1546" s="7"/>
      <c r="X1546" s="7"/>
      <c r="Y1546" s="7"/>
      <c r="Z1546" s="7"/>
      <c r="AA1546" s="249"/>
    </row>
    <row r="1547" spans="1:27" ht="12" hidden="1" customHeight="1" outlineLevel="1">
      <c r="A1547" s="4"/>
      <c r="B1547" s="4"/>
      <c r="C1547" s="4"/>
      <c r="D1547" s="217">
        <f>Asset44</f>
        <v>0</v>
      </c>
      <c r="E1547" s="4"/>
      <c r="F1547" s="4"/>
      <c r="G1547" s="181">
        <f t="shared" si="280"/>
        <v>0</v>
      </c>
      <c r="H1547" s="102">
        <f>H$687*H$7</f>
        <v>0</v>
      </c>
      <c r="I1547" s="102">
        <f t="shared" ref="I1547:Q1547" si="324">I$687*I$7</f>
        <v>0</v>
      </c>
      <c r="J1547" s="102">
        <f t="shared" si="324"/>
        <v>0</v>
      </c>
      <c r="K1547" s="102">
        <f t="shared" si="324"/>
        <v>0</v>
      </c>
      <c r="L1547" s="102">
        <f t="shared" si="324"/>
        <v>0</v>
      </c>
      <c r="M1547" s="102">
        <f t="shared" si="324"/>
        <v>0</v>
      </c>
      <c r="N1547" s="102">
        <f t="shared" si="324"/>
        <v>0</v>
      </c>
      <c r="O1547" s="102">
        <f t="shared" si="324"/>
        <v>0</v>
      </c>
      <c r="P1547" s="102">
        <f t="shared" si="324"/>
        <v>0</v>
      </c>
      <c r="Q1547" s="102">
        <f t="shared" si="324"/>
        <v>0</v>
      </c>
      <c r="R1547" s="4"/>
      <c r="S1547" s="7"/>
      <c r="T1547" s="7"/>
      <c r="U1547" s="7"/>
      <c r="V1547" s="7"/>
      <c r="W1547" s="7"/>
      <c r="X1547" s="7"/>
      <c r="Y1547" s="7"/>
      <c r="Z1547" s="7"/>
      <c r="AA1547" s="249"/>
    </row>
    <row r="1548" spans="1:27" ht="12" hidden="1" customHeight="1" outlineLevel="1">
      <c r="A1548" s="4"/>
      <c r="B1548" s="4"/>
      <c r="C1548" s="4"/>
      <c r="D1548" s="217">
        <f>Asset45</f>
        <v>0</v>
      </c>
      <c r="E1548" s="4"/>
      <c r="F1548" s="4"/>
      <c r="G1548" s="181">
        <f t="shared" si="280"/>
        <v>0</v>
      </c>
      <c r="H1548" s="102">
        <f>H$700*H$7</f>
        <v>0</v>
      </c>
      <c r="I1548" s="102">
        <f t="shared" ref="I1548:Q1548" si="325">I$700*I$7</f>
        <v>0</v>
      </c>
      <c r="J1548" s="102">
        <f t="shared" si="325"/>
        <v>0</v>
      </c>
      <c r="K1548" s="102">
        <f t="shared" si="325"/>
        <v>0</v>
      </c>
      <c r="L1548" s="102">
        <f t="shared" si="325"/>
        <v>0</v>
      </c>
      <c r="M1548" s="102">
        <f t="shared" si="325"/>
        <v>0</v>
      </c>
      <c r="N1548" s="102">
        <f t="shared" si="325"/>
        <v>0</v>
      </c>
      <c r="O1548" s="102">
        <f t="shared" si="325"/>
        <v>0</v>
      </c>
      <c r="P1548" s="102">
        <f t="shared" si="325"/>
        <v>0</v>
      </c>
      <c r="Q1548" s="102">
        <f t="shared" si="325"/>
        <v>0</v>
      </c>
      <c r="R1548" s="4"/>
      <c r="S1548" s="7"/>
      <c r="T1548" s="7"/>
      <c r="U1548" s="7"/>
      <c r="V1548" s="7"/>
      <c r="W1548" s="7"/>
      <c r="X1548" s="7"/>
      <c r="Y1548" s="7"/>
      <c r="Z1548" s="7"/>
      <c r="AA1548" s="249"/>
    </row>
    <row r="1549" spans="1:27" ht="12" hidden="1" customHeight="1" outlineLevel="1">
      <c r="A1549" s="4"/>
      <c r="B1549" s="4"/>
      <c r="C1549" s="4"/>
      <c r="D1549" s="217">
        <f>Asset46</f>
        <v>0</v>
      </c>
      <c r="E1549" s="4"/>
      <c r="F1549" s="4"/>
      <c r="G1549" s="181">
        <f t="shared" si="280"/>
        <v>0</v>
      </c>
      <c r="H1549" s="102">
        <f>H$713*H$7</f>
        <v>0</v>
      </c>
      <c r="I1549" s="102">
        <f t="shared" ref="I1549:Q1549" si="326">I$713*I$7</f>
        <v>0</v>
      </c>
      <c r="J1549" s="102">
        <f t="shared" si="326"/>
        <v>0</v>
      </c>
      <c r="K1549" s="102">
        <f t="shared" si="326"/>
        <v>0</v>
      </c>
      <c r="L1549" s="102">
        <f t="shared" si="326"/>
        <v>0</v>
      </c>
      <c r="M1549" s="102">
        <f t="shared" si="326"/>
        <v>0</v>
      </c>
      <c r="N1549" s="102">
        <f t="shared" si="326"/>
        <v>0</v>
      </c>
      <c r="O1549" s="102">
        <f t="shared" si="326"/>
        <v>0</v>
      </c>
      <c r="P1549" s="102">
        <f t="shared" si="326"/>
        <v>0</v>
      </c>
      <c r="Q1549" s="102">
        <f t="shared" si="326"/>
        <v>0</v>
      </c>
      <c r="R1549" s="4"/>
      <c r="S1549" s="7"/>
      <c r="T1549" s="7"/>
      <c r="U1549" s="7"/>
      <c r="V1549" s="7"/>
      <c r="W1549" s="7"/>
      <c r="X1549" s="7"/>
      <c r="Y1549" s="7"/>
      <c r="Z1549" s="7"/>
      <c r="AA1549" s="249"/>
    </row>
    <row r="1550" spans="1:27" ht="12" hidden="1" customHeight="1" outlineLevel="1">
      <c r="A1550" s="4"/>
      <c r="B1550" s="4"/>
      <c r="C1550" s="4"/>
      <c r="D1550" s="217">
        <f>Asset47</f>
        <v>0</v>
      </c>
      <c r="E1550" s="4"/>
      <c r="F1550" s="4"/>
      <c r="G1550" s="181">
        <f t="shared" si="280"/>
        <v>0</v>
      </c>
      <c r="H1550" s="102">
        <f>H$726*H$7</f>
        <v>0</v>
      </c>
      <c r="I1550" s="102">
        <f t="shared" ref="I1550:Q1550" si="327">I$726*I$7</f>
        <v>0</v>
      </c>
      <c r="J1550" s="102">
        <f t="shared" si="327"/>
        <v>0</v>
      </c>
      <c r="K1550" s="102">
        <f t="shared" si="327"/>
        <v>0</v>
      </c>
      <c r="L1550" s="102">
        <f t="shared" si="327"/>
        <v>0</v>
      </c>
      <c r="M1550" s="102">
        <f t="shared" si="327"/>
        <v>0</v>
      </c>
      <c r="N1550" s="102">
        <f t="shared" si="327"/>
        <v>0</v>
      </c>
      <c r="O1550" s="102">
        <f t="shared" si="327"/>
        <v>0</v>
      </c>
      <c r="P1550" s="102">
        <f t="shared" si="327"/>
        <v>0</v>
      </c>
      <c r="Q1550" s="102">
        <f t="shared" si="327"/>
        <v>0</v>
      </c>
      <c r="R1550" s="4"/>
      <c r="S1550" s="7"/>
      <c r="T1550" s="7"/>
      <c r="U1550" s="7"/>
      <c r="V1550" s="7"/>
      <c r="W1550" s="7"/>
      <c r="X1550" s="7"/>
      <c r="Y1550" s="7"/>
      <c r="Z1550" s="7"/>
      <c r="AA1550" s="249"/>
    </row>
    <row r="1551" spans="1:27" ht="12" hidden="1" customHeight="1" outlineLevel="1">
      <c r="A1551" s="4"/>
      <c r="B1551" s="4"/>
      <c r="C1551" s="4"/>
      <c r="D1551" s="217">
        <f>Asset48</f>
        <v>0</v>
      </c>
      <c r="E1551" s="4"/>
      <c r="F1551" s="4"/>
      <c r="G1551" s="181">
        <f t="shared" si="280"/>
        <v>0</v>
      </c>
      <c r="H1551" s="102">
        <f>H$739*H$7</f>
        <v>0</v>
      </c>
      <c r="I1551" s="102">
        <f t="shared" ref="I1551:Q1551" si="328">I$739*I$7</f>
        <v>0</v>
      </c>
      <c r="J1551" s="102">
        <f t="shared" si="328"/>
        <v>0</v>
      </c>
      <c r="K1551" s="102">
        <f t="shared" si="328"/>
        <v>0</v>
      </c>
      <c r="L1551" s="102">
        <f t="shared" si="328"/>
        <v>0</v>
      </c>
      <c r="M1551" s="102">
        <f t="shared" si="328"/>
        <v>0</v>
      </c>
      <c r="N1551" s="102">
        <f t="shared" si="328"/>
        <v>0</v>
      </c>
      <c r="O1551" s="102">
        <f t="shared" si="328"/>
        <v>0</v>
      </c>
      <c r="P1551" s="102">
        <f t="shared" si="328"/>
        <v>0</v>
      </c>
      <c r="Q1551" s="102">
        <f t="shared" si="328"/>
        <v>0</v>
      </c>
      <c r="R1551" s="4"/>
      <c r="S1551" s="7"/>
      <c r="T1551" s="7"/>
      <c r="U1551" s="7"/>
      <c r="V1551" s="7"/>
      <c r="W1551" s="7"/>
      <c r="X1551" s="7"/>
      <c r="Y1551" s="7"/>
      <c r="Z1551" s="7"/>
      <c r="AA1551" s="249"/>
    </row>
    <row r="1552" spans="1:27" ht="12" hidden="1" customHeight="1" outlineLevel="1">
      <c r="A1552" s="4"/>
      <c r="B1552" s="4"/>
      <c r="C1552" s="4"/>
      <c r="D1552" s="217">
        <f>Asset49</f>
        <v>0</v>
      </c>
      <c r="E1552" s="4"/>
      <c r="F1552" s="4"/>
      <c r="G1552" s="181">
        <f t="shared" si="280"/>
        <v>0</v>
      </c>
      <c r="H1552" s="102">
        <f>H$752*H$7</f>
        <v>0</v>
      </c>
      <c r="I1552" s="102">
        <f t="shared" ref="I1552:Q1552" si="329">I$752*I$7</f>
        <v>0</v>
      </c>
      <c r="J1552" s="102">
        <f t="shared" si="329"/>
        <v>0</v>
      </c>
      <c r="K1552" s="102">
        <f t="shared" si="329"/>
        <v>0</v>
      </c>
      <c r="L1552" s="102">
        <f t="shared" si="329"/>
        <v>0</v>
      </c>
      <c r="M1552" s="102">
        <f t="shared" si="329"/>
        <v>0</v>
      </c>
      <c r="N1552" s="102">
        <f t="shared" si="329"/>
        <v>0</v>
      </c>
      <c r="O1552" s="102">
        <f t="shared" si="329"/>
        <v>0</v>
      </c>
      <c r="P1552" s="102">
        <f t="shared" si="329"/>
        <v>0</v>
      </c>
      <c r="Q1552" s="102">
        <f t="shared" si="329"/>
        <v>0</v>
      </c>
      <c r="R1552" s="4"/>
      <c r="S1552" s="7"/>
      <c r="T1552" s="7"/>
      <c r="U1552" s="7"/>
      <c r="V1552" s="7"/>
      <c r="W1552" s="7"/>
      <c r="X1552" s="7"/>
      <c r="Y1552" s="7"/>
      <c r="Z1552" s="7"/>
      <c r="AA1552" s="249"/>
    </row>
    <row r="1553" spans="1:27" ht="12" hidden="1" customHeight="1" outlineLevel="1">
      <c r="A1553" s="4"/>
      <c r="B1553" s="4"/>
      <c r="C1553" s="4"/>
      <c r="D1553" s="217" t="str">
        <f>Asset50</f>
        <v>Equity raising costs</v>
      </c>
      <c r="E1553" s="4"/>
      <c r="F1553" s="4"/>
      <c r="G1553" s="181">
        <f t="shared" si="280"/>
        <v>0</v>
      </c>
      <c r="H1553" s="102">
        <f>H$765*H$7</f>
        <v>0</v>
      </c>
      <c r="I1553" s="102">
        <f t="shared" ref="I1553:Q1553" si="330">I$765*I$7</f>
        <v>0</v>
      </c>
      <c r="J1553" s="102">
        <f t="shared" si="330"/>
        <v>0</v>
      </c>
      <c r="K1553" s="102">
        <f t="shared" si="330"/>
        <v>0</v>
      </c>
      <c r="L1553" s="102">
        <f t="shared" si="330"/>
        <v>0</v>
      </c>
      <c r="M1553" s="102">
        <f t="shared" si="330"/>
        <v>0</v>
      </c>
      <c r="N1553" s="102">
        <f t="shared" si="330"/>
        <v>0</v>
      </c>
      <c r="O1553" s="102">
        <f t="shared" si="330"/>
        <v>0</v>
      </c>
      <c r="P1553" s="102">
        <f t="shared" si="330"/>
        <v>0</v>
      </c>
      <c r="Q1553" s="102">
        <f t="shared" si="330"/>
        <v>0</v>
      </c>
      <c r="R1553" s="4"/>
      <c r="S1553" s="7"/>
      <c r="T1553" s="7"/>
      <c r="U1553" s="7"/>
      <c r="V1553" s="7"/>
      <c r="W1553" s="7"/>
      <c r="X1553" s="7"/>
      <c r="Y1553" s="7"/>
      <c r="Z1553" s="7"/>
      <c r="AA1553" s="249"/>
    </row>
    <row r="1554" spans="1:27" ht="12" customHeight="1" collapsed="1">
      <c r="A1554" s="4"/>
      <c r="B1554" s="4"/>
      <c r="C1554" s="4"/>
      <c r="D1554" s="4"/>
      <c r="E1554" s="4"/>
      <c r="F1554" s="4"/>
      <c r="G1554" s="189"/>
      <c r="H1554" s="4"/>
      <c r="I1554" s="4"/>
      <c r="J1554" s="4"/>
      <c r="K1554" s="4"/>
      <c r="L1554" s="4"/>
      <c r="M1554" s="4"/>
      <c r="N1554" s="4"/>
      <c r="O1554" s="4"/>
      <c r="P1554" s="4"/>
      <c r="Q1554" s="4"/>
      <c r="R1554" s="4"/>
      <c r="S1554" s="7"/>
      <c r="T1554" s="7"/>
      <c r="U1554" s="7"/>
      <c r="V1554" s="7"/>
      <c r="W1554" s="7"/>
      <c r="X1554" s="7"/>
      <c r="Y1554" s="7"/>
      <c r="Z1554" s="7"/>
      <c r="AA1554" s="249"/>
    </row>
    <row r="1555" spans="1:27" ht="12" customHeight="1">
      <c r="A1555" s="4"/>
      <c r="B1555" s="7"/>
      <c r="C1555" s="81" t="s">
        <v>35</v>
      </c>
      <c r="D1555" s="7"/>
      <c r="E1555" s="7"/>
      <c r="F1555" s="7"/>
      <c r="G1555" s="185">
        <f>SUM(G1556:G1605)</f>
        <v>7.8343428079690316</v>
      </c>
      <c r="H1555" s="109">
        <f t="shared" ref="H1555:Q1555" si="331">SUM(H1556:H1605)</f>
        <v>7.8343428079690316</v>
      </c>
      <c r="I1555" s="109">
        <f t="shared" si="331"/>
        <v>15.71438361173584</v>
      </c>
      <c r="J1555" s="109">
        <f t="shared" si="331"/>
        <v>18.527362260975298</v>
      </c>
      <c r="K1555" s="109">
        <f t="shared" si="331"/>
        <v>18.90610731373523</v>
      </c>
      <c r="L1555" s="109">
        <f t="shared" si="331"/>
        <v>18.885524374305085</v>
      </c>
      <c r="M1555" s="109">
        <f t="shared" si="331"/>
        <v>0</v>
      </c>
      <c r="N1555" s="109">
        <f t="shared" si="331"/>
        <v>0</v>
      </c>
      <c r="O1555" s="109">
        <f t="shared" si="331"/>
        <v>0</v>
      </c>
      <c r="P1555" s="109">
        <f t="shared" si="331"/>
        <v>0</v>
      </c>
      <c r="Q1555" s="109">
        <f t="shared" si="331"/>
        <v>0</v>
      </c>
      <c r="R1555" s="4"/>
      <c r="S1555" s="7"/>
      <c r="T1555" s="7"/>
      <c r="U1555" s="7"/>
      <c r="V1555" s="7"/>
      <c r="W1555" s="7"/>
      <c r="X1555" s="7"/>
      <c r="Y1555" s="7"/>
      <c r="Z1555" s="7"/>
      <c r="AA1555" s="249"/>
    </row>
    <row r="1556" spans="1:27" ht="12" hidden="1" customHeight="1" outlineLevel="1">
      <c r="A1556" s="4"/>
      <c r="B1556" s="4"/>
      <c r="C1556" s="4"/>
      <c r="D1556" s="217" t="str">
        <f>Asset1</f>
        <v xml:space="preserve">Pipelines </v>
      </c>
      <c r="E1556" s="4"/>
      <c r="F1556" s="4"/>
      <c r="G1556" s="181">
        <f>G1190*G$6</f>
        <v>5.4924345084922637</v>
      </c>
      <c r="H1556" s="102">
        <f>H1190*H$6</f>
        <v>5.4924345084922637</v>
      </c>
      <c r="I1556" s="102">
        <f>I1190*I$6</f>
        <v>11.000414343623095</v>
      </c>
      <c r="J1556" s="102">
        <f>J1190*J$6</f>
        <v>12.125067097897613</v>
      </c>
      <c r="K1556" s="102">
        <f>IF(COUNT($H1556:J1556)&gt;='RFM input'!$AA$7,0,K1190*K$6)</f>
        <v>12.456488149227971</v>
      </c>
      <c r="L1556" s="102">
        <f>IF(COUNT($H1556:K1556)&gt;='RFM input'!$AA$7,0,L1190*L$6)</f>
        <v>12.564144959775694</v>
      </c>
      <c r="M1556" s="102">
        <f>IF(COUNT($H1556:L1556)&gt;='RFM input'!$AA$7,0,M1190*M$6)</f>
        <v>0</v>
      </c>
      <c r="N1556" s="102">
        <f>IF(COUNT($H1556:M1556)&gt;='RFM input'!$AA$7,0,N1190*N$6)</f>
        <v>0</v>
      </c>
      <c r="O1556" s="102">
        <f>IF(COUNT($H1556:N1556)&gt;='RFM input'!$AA$7,0,O1190*O$6)</f>
        <v>0</v>
      </c>
      <c r="P1556" s="102">
        <f>IF(COUNT($H1556:O1556)&gt;='RFM input'!$AA$7,0,P1190*P$6)</f>
        <v>0</v>
      </c>
      <c r="Q1556" s="102">
        <f>IF(COUNT($H1556:P1556)&gt;='RFM input'!$AA$7,0,Q1190*Q$6)</f>
        <v>0</v>
      </c>
      <c r="R1556" s="4"/>
      <c r="S1556" s="7"/>
      <c r="T1556" s="7"/>
      <c r="U1556" s="7"/>
      <c r="V1556" s="7"/>
      <c r="W1556" s="7"/>
      <c r="X1556" s="7"/>
      <c r="Y1556" s="7"/>
      <c r="Z1556" s="7"/>
      <c r="AA1556" s="249"/>
    </row>
    <row r="1557" spans="1:27" hidden="1" outlineLevel="1">
      <c r="A1557" s="4"/>
      <c r="B1557" s="4"/>
      <c r="C1557" s="4"/>
      <c r="D1557" s="217" t="str">
        <f>Asset2</f>
        <v xml:space="preserve">Compressors </v>
      </c>
      <c r="E1557" s="4"/>
      <c r="F1557" s="4"/>
      <c r="G1557" s="181">
        <f t="shared" ref="G1557:J1572" si="332">G1191*G$6</f>
        <v>1.4807109298389638</v>
      </c>
      <c r="H1557" s="102">
        <f t="shared" si="332"/>
        <v>1.4807109298389638</v>
      </c>
      <c r="I1557" s="102">
        <f t="shared" si="332"/>
        <v>2.9736483912810079</v>
      </c>
      <c r="J1557" s="102">
        <f t="shared" si="332"/>
        <v>4.1075566990286436</v>
      </c>
      <c r="K1557" s="102">
        <f>IF(COUNT($H1557:J1557)&gt;='RFM input'!$AA$7,0,K1191*K$6)</f>
        <v>4.0859879804610015</v>
      </c>
      <c r="L1557" s="102">
        <f>IF(COUNT($H1557:K1557)&gt;='RFM input'!$AA$7,0,L1191*L$6)</f>
        <v>4.0285778279268527</v>
      </c>
      <c r="M1557" s="102">
        <f>IF(COUNT($H1557:L1557)&gt;='RFM input'!$AA$7,0,M1191*M$6)</f>
        <v>0</v>
      </c>
      <c r="N1557" s="102">
        <f>IF(COUNT($H1557:M1557)&gt;='RFM input'!$AA$7,0,N1191*N$6)</f>
        <v>0</v>
      </c>
      <c r="O1557" s="102">
        <f>IF(COUNT($H1557:N1557)&gt;='RFM input'!$AA$7,0,O1191*O$6)</f>
        <v>0</v>
      </c>
      <c r="P1557" s="102">
        <f>IF(COUNT($H1557:O1557)&gt;='RFM input'!$AA$7,0,P1191*P$6)</f>
        <v>0</v>
      </c>
      <c r="Q1557" s="102">
        <f>IF(COUNT($H1557:P1557)&gt;='RFM input'!$AA$7,0,Q1191*Q$6)</f>
        <v>0</v>
      </c>
      <c r="R1557" s="22"/>
      <c r="S1557" s="91"/>
      <c r="T1557" s="91"/>
      <c r="U1557" s="91"/>
      <c r="V1557" s="91"/>
      <c r="W1557" s="91"/>
      <c r="X1557" s="91"/>
      <c r="Y1557" s="91"/>
      <c r="Z1557" s="91"/>
      <c r="AA1557" s="249"/>
    </row>
    <row r="1558" spans="1:27" ht="12" hidden="1" customHeight="1" outlineLevel="1">
      <c r="A1558" s="4"/>
      <c r="B1558" s="4"/>
      <c r="C1558" s="4"/>
      <c r="D1558" s="217" t="str">
        <f>Asset3</f>
        <v>City Gates &amp; Field Regulators</v>
      </c>
      <c r="E1558" s="4"/>
      <c r="F1558" s="4"/>
      <c r="G1558" s="181">
        <f t="shared" si="332"/>
        <v>0.55644626957834342</v>
      </c>
      <c r="H1558" s="102">
        <f t="shared" si="332"/>
        <v>0.55644626957834342</v>
      </c>
      <c r="I1558" s="102">
        <f t="shared" si="332"/>
        <v>1.1291801695324435</v>
      </c>
      <c r="J1558" s="102">
        <f t="shared" si="332"/>
        <v>1.4793870471428774</v>
      </c>
      <c r="K1558" s="102">
        <f>IF(COUNT($H1558:J1558)&gt;='RFM input'!$AA$7,0,K1192*K$6)</f>
        <v>1.5686367245112161</v>
      </c>
      <c r="L1558" s="102">
        <f>IF(COUNT($H1558:K1558)&gt;='RFM input'!$AA$7,0,L1192*L$6)</f>
        <v>1.5823580312785483</v>
      </c>
      <c r="M1558" s="102">
        <f>IF(COUNT($H1558:L1558)&gt;='RFM input'!$AA$7,0,M1192*M$6)</f>
        <v>0</v>
      </c>
      <c r="N1558" s="102">
        <f>IF(COUNT($H1558:M1558)&gt;='RFM input'!$AA$7,0,N1192*N$6)</f>
        <v>0</v>
      </c>
      <c r="O1558" s="102">
        <f>IF(COUNT($H1558:N1558)&gt;='RFM input'!$AA$7,0,O1192*O$6)</f>
        <v>0</v>
      </c>
      <c r="P1558" s="102">
        <f>IF(COUNT($H1558:O1558)&gt;='RFM input'!$AA$7,0,P1192*P$6)</f>
        <v>0</v>
      </c>
      <c r="Q1558" s="102">
        <f>IF(COUNT($H1558:P1558)&gt;='RFM input'!$AA$7,0,Q1192*Q$6)</f>
        <v>0</v>
      </c>
      <c r="R1558" s="4"/>
      <c r="S1558" s="7"/>
      <c r="T1558" s="7"/>
      <c r="U1558" s="7"/>
      <c r="V1558" s="7"/>
      <c r="W1558" s="7"/>
      <c r="X1558" s="7"/>
      <c r="Y1558" s="7"/>
      <c r="Z1558" s="7"/>
      <c r="AA1558" s="249"/>
    </row>
    <row r="1559" spans="1:27" ht="12" hidden="1" customHeight="1" outlineLevel="1">
      <c r="A1559" s="4"/>
      <c r="B1559" s="4"/>
      <c r="C1559" s="4"/>
      <c r="D1559" s="217" t="str">
        <f>Asset4</f>
        <v>Odourant Plants</v>
      </c>
      <c r="E1559" s="4"/>
      <c r="F1559" s="4"/>
      <c r="G1559" s="181">
        <f t="shared" si="332"/>
        <v>4.0119857957594497E-3</v>
      </c>
      <c r="H1559" s="102">
        <f t="shared" si="332"/>
        <v>4.0119857957594497E-3</v>
      </c>
      <c r="I1559" s="102">
        <f t="shared" si="332"/>
        <v>7.9425337362245951E-3</v>
      </c>
      <c r="J1559" s="102">
        <f t="shared" si="332"/>
        <v>7.7685352042442136E-3</v>
      </c>
      <c r="K1559" s="102">
        <f>IF(COUNT($H1559:J1559)&gt;='RFM input'!$AA$7,0,K1193*K$6)</f>
        <v>7.5808726620796747E-3</v>
      </c>
      <c r="L1559" s="102">
        <f>IF(COUNT($H1559:K1559)&gt;='RFM input'!$AA$7,0,L1193*L$6)</f>
        <v>7.3789716583042555E-3</v>
      </c>
      <c r="M1559" s="102">
        <f>IF(COUNT($H1559:L1559)&gt;='RFM input'!$AA$7,0,M1193*M$6)</f>
        <v>0</v>
      </c>
      <c r="N1559" s="102">
        <f>IF(COUNT($H1559:M1559)&gt;='RFM input'!$AA$7,0,N1193*N$6)</f>
        <v>0</v>
      </c>
      <c r="O1559" s="102">
        <f>IF(COUNT($H1559:N1559)&gt;='RFM input'!$AA$7,0,O1193*O$6)</f>
        <v>0</v>
      </c>
      <c r="P1559" s="102">
        <f>IF(COUNT($H1559:O1559)&gt;='RFM input'!$AA$7,0,P1193*P$6)</f>
        <v>0</v>
      </c>
      <c r="Q1559" s="102">
        <f>IF(COUNT($H1559:P1559)&gt;='RFM input'!$AA$7,0,Q1193*Q$6)</f>
        <v>0</v>
      </c>
      <c r="R1559" s="4"/>
      <c r="S1559" s="7"/>
      <c r="T1559" s="7"/>
      <c r="U1559" s="7"/>
      <c r="V1559" s="7"/>
      <c r="W1559" s="7"/>
      <c r="X1559" s="7"/>
      <c r="Y1559" s="7"/>
      <c r="Z1559" s="7"/>
      <c r="AA1559" s="249"/>
    </row>
    <row r="1560" spans="1:27" ht="12" hidden="1" customHeight="1" outlineLevel="1">
      <c r="A1560" s="4"/>
      <c r="B1560" s="4"/>
      <c r="C1560" s="4"/>
      <c r="D1560" s="217" t="str">
        <f>Asset5</f>
        <v>Gas Quality</v>
      </c>
      <c r="E1560" s="4"/>
      <c r="F1560" s="4"/>
      <c r="G1560" s="181">
        <f t="shared" si="332"/>
        <v>-1.269208500878432E-3</v>
      </c>
      <c r="H1560" s="102">
        <f t="shared" si="332"/>
        <v>-1.269208500878432E-3</v>
      </c>
      <c r="I1560" s="102">
        <f t="shared" si="332"/>
        <v>3.318095604774612E-3</v>
      </c>
      <c r="J1560" s="102">
        <f t="shared" si="332"/>
        <v>1.2258222608140329E-2</v>
      </c>
      <c r="K1560" s="102">
        <f>IF(COUNT($H1560:J1560)&gt;='RFM input'!$AA$7,0,K1194*K$6)</f>
        <v>1.3765150896914866E-2</v>
      </c>
      <c r="L1560" s="102">
        <f>IF(COUNT($H1560:K1560)&gt;='RFM input'!$AA$7,0,L1194*L$6)</f>
        <v>1.506377284154866E-2</v>
      </c>
      <c r="M1560" s="102">
        <f>IF(COUNT($H1560:L1560)&gt;='RFM input'!$AA$7,0,M1194*M$6)</f>
        <v>0</v>
      </c>
      <c r="N1560" s="102">
        <f>IF(COUNT($H1560:M1560)&gt;='RFM input'!$AA$7,0,N1194*N$6)</f>
        <v>0</v>
      </c>
      <c r="O1560" s="102">
        <f>IF(COUNT($H1560:N1560)&gt;='RFM input'!$AA$7,0,O1194*O$6)</f>
        <v>0</v>
      </c>
      <c r="P1560" s="102">
        <f>IF(COUNT($H1560:O1560)&gt;='RFM input'!$AA$7,0,P1194*P$6)</f>
        <v>0</v>
      </c>
      <c r="Q1560" s="102">
        <f>IF(COUNT($H1560:P1560)&gt;='RFM input'!$AA$7,0,Q1194*Q$6)</f>
        <v>0</v>
      </c>
      <c r="R1560" s="4"/>
      <c r="S1560" s="7"/>
      <c r="T1560" s="7"/>
      <c r="U1560" s="7"/>
      <c r="V1560" s="7"/>
      <c r="W1560" s="7"/>
      <c r="X1560" s="7"/>
      <c r="Y1560" s="7"/>
      <c r="Z1560" s="7"/>
      <c r="AA1560" s="249"/>
    </row>
    <row r="1561" spans="1:27" hidden="1" outlineLevel="1">
      <c r="A1561" s="4"/>
      <c r="B1561" s="4"/>
      <c r="C1561" s="4"/>
      <c r="D1561" s="217" t="str">
        <f>Asset6</f>
        <v xml:space="preserve">Other </v>
      </c>
      <c r="E1561" s="4"/>
      <c r="F1561" s="4"/>
      <c r="G1561" s="181">
        <f t="shared" si="332"/>
        <v>0.13738163138705348</v>
      </c>
      <c r="H1561" s="102">
        <f t="shared" si="332"/>
        <v>0.13738163138705348</v>
      </c>
      <c r="I1561" s="102">
        <f t="shared" si="332"/>
        <v>0.25072432415855606</v>
      </c>
      <c r="J1561" s="102">
        <f t="shared" si="332"/>
        <v>0.18953935142278497</v>
      </c>
      <c r="K1561" s="102">
        <f>IF(COUNT($H1561:J1561)&gt;='RFM input'!$AA$7,0,K1195*K$6)</f>
        <v>0.14989448099908059</v>
      </c>
      <c r="L1561" s="102">
        <f>IF(COUNT($H1561:K1561)&gt;='RFM input'!$AA$7,0,L1195*L$6)</f>
        <v>5.3814442988674528E-2</v>
      </c>
      <c r="M1561" s="102">
        <f>IF(COUNT($H1561:L1561)&gt;='RFM input'!$AA$7,0,M1195*M$6)</f>
        <v>0</v>
      </c>
      <c r="N1561" s="102">
        <f>IF(COUNT($H1561:M1561)&gt;='RFM input'!$AA$7,0,N1195*N$6)</f>
        <v>0</v>
      </c>
      <c r="O1561" s="102">
        <f>IF(COUNT($H1561:N1561)&gt;='RFM input'!$AA$7,0,O1195*O$6)</f>
        <v>0</v>
      </c>
      <c r="P1561" s="102">
        <f>IF(COUNT($H1561:O1561)&gt;='RFM input'!$AA$7,0,P1195*P$6)</f>
        <v>0</v>
      </c>
      <c r="Q1561" s="102">
        <f>IF(COUNT($H1561:P1561)&gt;='RFM input'!$AA$7,0,Q1195*Q$6)</f>
        <v>0</v>
      </c>
      <c r="R1561" s="4"/>
      <c r="S1561" s="7"/>
      <c r="T1561" s="7"/>
      <c r="U1561" s="7"/>
      <c r="V1561" s="7"/>
      <c r="W1561" s="7"/>
      <c r="X1561" s="7"/>
      <c r="Y1561" s="7"/>
      <c r="Z1561" s="7"/>
      <c r="AA1561" s="249"/>
    </row>
    <row r="1562" spans="1:27" hidden="1" outlineLevel="1">
      <c r="A1562" s="4"/>
      <c r="B1562" s="4"/>
      <c r="C1562" s="4"/>
      <c r="D1562" s="217" t="str">
        <f>Asset7</f>
        <v>General Building</v>
      </c>
      <c r="E1562" s="4"/>
      <c r="F1562" s="4"/>
      <c r="G1562" s="181">
        <f t="shared" si="332"/>
        <v>8.6266625252770401E-2</v>
      </c>
      <c r="H1562" s="102">
        <f t="shared" si="332"/>
        <v>8.6266625252770401E-2</v>
      </c>
      <c r="I1562" s="102">
        <f t="shared" si="332"/>
        <v>0.19047661989710898</v>
      </c>
      <c r="J1562" s="102">
        <f t="shared" si="332"/>
        <v>0.44313919542079994</v>
      </c>
      <c r="K1562" s="102">
        <f>IF(COUNT($H1562:J1562)&gt;='RFM input'!$AA$7,0,K1196*K$6)</f>
        <v>0.45009723205252067</v>
      </c>
      <c r="L1562" s="102">
        <f>IF(COUNT($H1562:K1562)&gt;='RFM input'!$AA$7,0,L1196*L$6)</f>
        <v>0.45618822683789867</v>
      </c>
      <c r="M1562" s="102">
        <f>IF(COUNT($H1562:L1562)&gt;='RFM input'!$AA$7,0,M1196*M$6)</f>
        <v>0</v>
      </c>
      <c r="N1562" s="102">
        <f>IF(COUNT($H1562:M1562)&gt;='RFM input'!$AA$7,0,N1196*N$6)</f>
        <v>0</v>
      </c>
      <c r="O1562" s="102">
        <f>IF(COUNT($H1562:N1562)&gt;='RFM input'!$AA$7,0,O1196*O$6)</f>
        <v>0</v>
      </c>
      <c r="P1562" s="102">
        <f>IF(COUNT($H1562:O1562)&gt;='RFM input'!$AA$7,0,P1196*P$6)</f>
        <v>0</v>
      </c>
      <c r="Q1562" s="102">
        <f>IF(COUNT($H1562:P1562)&gt;='RFM input'!$AA$7,0,Q1196*Q$6)</f>
        <v>0</v>
      </c>
      <c r="R1562" s="4"/>
      <c r="S1562" s="4"/>
      <c r="T1562" s="4"/>
      <c r="U1562" s="4"/>
      <c r="V1562" s="4"/>
      <c r="W1562" s="4"/>
      <c r="X1562" s="4"/>
      <c r="Y1562" s="4"/>
      <c r="Z1562" s="4"/>
      <c r="AA1562" s="249"/>
    </row>
    <row r="1563" spans="1:27" hidden="1" outlineLevel="1">
      <c r="A1563" s="4"/>
      <c r="B1563" s="4"/>
      <c r="C1563" s="4"/>
      <c r="D1563" s="217" t="str">
        <f>Asset8</f>
        <v>General Land</v>
      </c>
      <c r="E1563" s="4"/>
      <c r="F1563" s="4"/>
      <c r="G1563" s="181">
        <f t="shared" si="332"/>
        <v>7.8360066124756197E-2</v>
      </c>
      <c r="H1563" s="102">
        <f t="shared" si="332"/>
        <v>7.8360066124756197E-2</v>
      </c>
      <c r="I1563" s="102">
        <f t="shared" si="332"/>
        <v>0.1586791339026313</v>
      </c>
      <c r="J1563" s="102">
        <f t="shared" si="332"/>
        <v>0.16264611225019709</v>
      </c>
      <c r="K1563" s="102">
        <f>IF(COUNT($H1563:J1563)&gt;='RFM input'!$AA$7,0,K1197*K$6)</f>
        <v>0.17365672292444917</v>
      </c>
      <c r="L1563" s="102">
        <f>IF(COUNT($H1563:K1563)&gt;='RFM input'!$AA$7,0,L1197*L$6)</f>
        <v>0.17799814099756039</v>
      </c>
      <c r="M1563" s="102">
        <f>IF(COUNT($H1563:L1563)&gt;='RFM input'!$AA$7,0,M1197*M$6)</f>
        <v>0</v>
      </c>
      <c r="N1563" s="102">
        <f>IF(COUNT($H1563:M1563)&gt;='RFM input'!$AA$7,0,N1197*N$6)</f>
        <v>0</v>
      </c>
      <c r="O1563" s="102">
        <f>IF(COUNT($H1563:N1563)&gt;='RFM input'!$AA$7,0,O1197*O$6)</f>
        <v>0</v>
      </c>
      <c r="P1563" s="102">
        <f>IF(COUNT($H1563:O1563)&gt;='RFM input'!$AA$7,0,P1197*P$6)</f>
        <v>0</v>
      </c>
      <c r="Q1563" s="102">
        <f>IF(COUNT($H1563:P1563)&gt;='RFM input'!$AA$7,0,Q1197*Q$6)</f>
        <v>0</v>
      </c>
      <c r="R1563" s="4"/>
      <c r="S1563" s="4"/>
      <c r="T1563" s="4"/>
      <c r="U1563" s="4"/>
      <c r="V1563" s="4"/>
      <c r="W1563" s="4"/>
      <c r="X1563" s="4"/>
      <c r="Y1563" s="4"/>
      <c r="Z1563" s="4"/>
      <c r="AA1563" s="249"/>
    </row>
    <row r="1564" spans="1:27" hidden="1" outlineLevel="1">
      <c r="A1564" s="4"/>
      <c r="B1564" s="4"/>
      <c r="C1564" s="4"/>
      <c r="D1564" s="217">
        <f>Asset9</f>
        <v>0</v>
      </c>
      <c r="E1564" s="4"/>
      <c r="F1564" s="4"/>
      <c r="G1564" s="181">
        <f t="shared" si="332"/>
        <v>0</v>
      </c>
      <c r="H1564" s="102">
        <f t="shared" si="332"/>
        <v>0</v>
      </c>
      <c r="I1564" s="102">
        <f t="shared" si="332"/>
        <v>0</v>
      </c>
      <c r="J1564" s="102">
        <f t="shared" si="332"/>
        <v>0</v>
      </c>
      <c r="K1564" s="102">
        <f>IF(COUNT($H1564:J1564)&gt;='RFM input'!$AA$7,0,K1198*K$6)</f>
        <v>0</v>
      </c>
      <c r="L1564" s="102">
        <f>IF(COUNT($H1564:K1564)&gt;='RFM input'!$AA$7,0,L1198*L$6)</f>
        <v>0</v>
      </c>
      <c r="M1564" s="102">
        <f>IF(COUNT($H1564:L1564)&gt;='RFM input'!$AA$7,0,M1198*M$6)</f>
        <v>0</v>
      </c>
      <c r="N1564" s="102">
        <f>IF(COUNT($H1564:M1564)&gt;='RFM input'!$AA$7,0,N1198*N$6)</f>
        <v>0</v>
      </c>
      <c r="O1564" s="102">
        <f>IF(COUNT($H1564:N1564)&gt;='RFM input'!$AA$7,0,O1198*O$6)</f>
        <v>0</v>
      </c>
      <c r="P1564" s="102">
        <f>IF(COUNT($H1564:O1564)&gt;='RFM input'!$AA$7,0,P1198*P$6)</f>
        <v>0</v>
      </c>
      <c r="Q1564" s="102">
        <f>IF(COUNT($H1564:P1564)&gt;='RFM input'!$AA$7,0,Q1198*Q$6)</f>
        <v>0</v>
      </c>
      <c r="R1564" s="4"/>
      <c r="S1564" s="4"/>
      <c r="T1564" s="4"/>
      <c r="U1564" s="4"/>
      <c r="V1564" s="4"/>
      <c r="W1564" s="4"/>
      <c r="X1564" s="4"/>
      <c r="Y1564" s="4"/>
      <c r="Z1564" s="4"/>
      <c r="AA1564" s="249"/>
    </row>
    <row r="1565" spans="1:27" hidden="1" outlineLevel="1">
      <c r="A1565" s="4"/>
      <c r="B1565" s="4"/>
      <c r="C1565" s="4"/>
      <c r="D1565" s="217">
        <f>Asset10</f>
        <v>0</v>
      </c>
      <c r="E1565" s="4"/>
      <c r="F1565" s="4"/>
      <c r="G1565" s="181">
        <f t="shared" si="332"/>
        <v>0</v>
      </c>
      <c r="H1565" s="102">
        <f t="shared" si="332"/>
        <v>0</v>
      </c>
      <c r="I1565" s="102">
        <f t="shared" si="332"/>
        <v>0</v>
      </c>
      <c r="J1565" s="102">
        <f t="shared" si="332"/>
        <v>0</v>
      </c>
      <c r="K1565" s="102">
        <f>IF(COUNT($H1565:J1565)&gt;='RFM input'!$AA$7,0,K1199*K$6)</f>
        <v>0</v>
      </c>
      <c r="L1565" s="102">
        <f>IF(COUNT($H1565:K1565)&gt;='RFM input'!$AA$7,0,L1199*L$6)</f>
        <v>0</v>
      </c>
      <c r="M1565" s="102">
        <f>IF(COUNT($H1565:L1565)&gt;='RFM input'!$AA$7,0,M1199*M$6)</f>
        <v>0</v>
      </c>
      <c r="N1565" s="102">
        <f>IF(COUNT($H1565:M1565)&gt;='RFM input'!$AA$7,0,N1199*N$6)</f>
        <v>0</v>
      </c>
      <c r="O1565" s="102">
        <f>IF(COUNT($H1565:N1565)&gt;='RFM input'!$AA$7,0,O1199*O$6)</f>
        <v>0</v>
      </c>
      <c r="P1565" s="102">
        <f>IF(COUNT($H1565:O1565)&gt;='RFM input'!$AA$7,0,P1199*P$6)</f>
        <v>0</v>
      </c>
      <c r="Q1565" s="102">
        <f>IF(COUNT($H1565:P1565)&gt;='RFM input'!$AA$7,0,Q1199*Q$6)</f>
        <v>0</v>
      </c>
      <c r="R1565" s="4"/>
      <c r="S1565" s="4"/>
      <c r="T1565" s="4"/>
      <c r="U1565" s="4"/>
      <c r="V1565" s="4"/>
      <c r="W1565" s="4"/>
      <c r="X1565" s="4"/>
      <c r="Y1565" s="4"/>
      <c r="Z1565" s="4"/>
      <c r="AA1565" s="249"/>
    </row>
    <row r="1566" spans="1:27" hidden="1" outlineLevel="1">
      <c r="A1566" s="4"/>
      <c r="B1566" s="4"/>
      <c r="C1566" s="4"/>
      <c r="D1566" s="217">
        <f>Asset11</f>
        <v>0</v>
      </c>
      <c r="E1566" s="4"/>
      <c r="F1566" s="4"/>
      <c r="G1566" s="181">
        <f t="shared" si="332"/>
        <v>0</v>
      </c>
      <c r="H1566" s="102">
        <f t="shared" si="332"/>
        <v>0</v>
      </c>
      <c r="I1566" s="102">
        <f t="shared" si="332"/>
        <v>0</v>
      </c>
      <c r="J1566" s="102">
        <f t="shared" si="332"/>
        <v>0</v>
      </c>
      <c r="K1566" s="102">
        <f>IF(COUNT($H1566:J1566)&gt;='RFM input'!$AA$7,0,K1200*K$6)</f>
        <v>0</v>
      </c>
      <c r="L1566" s="102">
        <f>IF(COUNT($H1566:K1566)&gt;='RFM input'!$AA$7,0,L1200*L$6)</f>
        <v>0</v>
      </c>
      <c r="M1566" s="102">
        <f>IF(COUNT($H1566:L1566)&gt;='RFM input'!$AA$7,0,M1200*M$6)</f>
        <v>0</v>
      </c>
      <c r="N1566" s="102">
        <f>IF(COUNT($H1566:M1566)&gt;='RFM input'!$AA$7,0,N1200*N$6)</f>
        <v>0</v>
      </c>
      <c r="O1566" s="102">
        <f>IF(COUNT($H1566:N1566)&gt;='RFM input'!$AA$7,0,O1200*O$6)</f>
        <v>0</v>
      </c>
      <c r="P1566" s="102">
        <f>IF(COUNT($H1566:O1566)&gt;='RFM input'!$AA$7,0,P1200*P$6)</f>
        <v>0</v>
      </c>
      <c r="Q1566" s="102">
        <f>IF(COUNT($H1566:P1566)&gt;='RFM input'!$AA$7,0,Q1200*Q$6)</f>
        <v>0</v>
      </c>
      <c r="R1566" s="4"/>
      <c r="S1566" s="4"/>
      <c r="T1566" s="4"/>
      <c r="U1566" s="4"/>
      <c r="V1566" s="4"/>
      <c r="W1566" s="4"/>
      <c r="X1566" s="4"/>
      <c r="Y1566" s="4"/>
      <c r="Z1566" s="4"/>
      <c r="AA1566" s="249"/>
    </row>
    <row r="1567" spans="1:27" hidden="1" outlineLevel="1">
      <c r="A1567" s="4"/>
      <c r="B1567" s="4"/>
      <c r="C1567" s="4"/>
      <c r="D1567" s="217">
        <f>Asset12</f>
        <v>0</v>
      </c>
      <c r="E1567" s="4"/>
      <c r="F1567" s="4"/>
      <c r="G1567" s="181">
        <f t="shared" si="332"/>
        <v>0</v>
      </c>
      <c r="H1567" s="102">
        <f t="shared" si="332"/>
        <v>0</v>
      </c>
      <c r="I1567" s="102">
        <f t="shared" si="332"/>
        <v>0</v>
      </c>
      <c r="J1567" s="102">
        <f t="shared" si="332"/>
        <v>0</v>
      </c>
      <c r="K1567" s="102">
        <f>IF(COUNT($H1567:J1567)&gt;='RFM input'!$AA$7,0,K1201*K$6)</f>
        <v>0</v>
      </c>
      <c r="L1567" s="102">
        <f>IF(COUNT($H1567:K1567)&gt;='RFM input'!$AA$7,0,L1201*L$6)</f>
        <v>0</v>
      </c>
      <c r="M1567" s="102">
        <f>IF(COUNT($H1567:L1567)&gt;='RFM input'!$AA$7,0,M1201*M$6)</f>
        <v>0</v>
      </c>
      <c r="N1567" s="102">
        <f>IF(COUNT($H1567:M1567)&gt;='RFM input'!$AA$7,0,N1201*N$6)</f>
        <v>0</v>
      </c>
      <c r="O1567" s="102">
        <f>IF(COUNT($H1567:N1567)&gt;='RFM input'!$AA$7,0,O1201*O$6)</f>
        <v>0</v>
      </c>
      <c r="P1567" s="102">
        <f>IF(COUNT($H1567:O1567)&gt;='RFM input'!$AA$7,0,P1201*P$6)</f>
        <v>0</v>
      </c>
      <c r="Q1567" s="102">
        <f>IF(COUNT($H1567:P1567)&gt;='RFM input'!$AA$7,0,Q1201*Q$6)</f>
        <v>0</v>
      </c>
      <c r="R1567" s="4"/>
      <c r="S1567" s="4"/>
      <c r="T1567" s="4"/>
      <c r="U1567" s="4"/>
      <c r="V1567" s="4"/>
      <c r="W1567" s="4"/>
      <c r="X1567" s="4"/>
      <c r="Y1567" s="4"/>
      <c r="Z1567" s="4"/>
      <c r="AA1567" s="249"/>
    </row>
    <row r="1568" spans="1:27" hidden="1" outlineLevel="1">
      <c r="A1568" s="4"/>
      <c r="B1568" s="4"/>
      <c r="C1568" s="4"/>
      <c r="D1568" s="217">
        <f>Asset13</f>
        <v>0</v>
      </c>
      <c r="E1568" s="4"/>
      <c r="F1568" s="4"/>
      <c r="G1568" s="181">
        <f t="shared" si="332"/>
        <v>0</v>
      </c>
      <c r="H1568" s="102">
        <f t="shared" si="332"/>
        <v>0</v>
      </c>
      <c r="I1568" s="102">
        <f t="shared" si="332"/>
        <v>0</v>
      </c>
      <c r="J1568" s="102">
        <f t="shared" si="332"/>
        <v>0</v>
      </c>
      <c r="K1568" s="102">
        <f>IF(COUNT($H1568:J1568)&gt;='RFM input'!$AA$7,0,K1202*K$6)</f>
        <v>0</v>
      </c>
      <c r="L1568" s="102">
        <f>IF(COUNT($H1568:K1568)&gt;='RFM input'!$AA$7,0,L1202*L$6)</f>
        <v>0</v>
      </c>
      <c r="M1568" s="102">
        <f>IF(COUNT($H1568:L1568)&gt;='RFM input'!$AA$7,0,M1202*M$6)</f>
        <v>0</v>
      </c>
      <c r="N1568" s="102">
        <f>IF(COUNT($H1568:M1568)&gt;='RFM input'!$AA$7,0,N1202*N$6)</f>
        <v>0</v>
      </c>
      <c r="O1568" s="102">
        <f>IF(COUNT($H1568:N1568)&gt;='RFM input'!$AA$7,0,O1202*O$6)</f>
        <v>0</v>
      </c>
      <c r="P1568" s="102">
        <f>IF(COUNT($H1568:O1568)&gt;='RFM input'!$AA$7,0,P1202*P$6)</f>
        <v>0</v>
      </c>
      <c r="Q1568" s="102">
        <f>IF(COUNT($H1568:P1568)&gt;='RFM input'!$AA$7,0,Q1202*Q$6)</f>
        <v>0</v>
      </c>
      <c r="R1568" s="4"/>
      <c r="S1568" s="4"/>
      <c r="T1568" s="4"/>
      <c r="U1568" s="4"/>
      <c r="V1568" s="4"/>
      <c r="W1568" s="4"/>
      <c r="X1568" s="4"/>
      <c r="Y1568" s="4"/>
      <c r="Z1568" s="4"/>
      <c r="AA1568" s="249"/>
    </row>
    <row r="1569" spans="1:27" hidden="1" outlineLevel="1">
      <c r="A1569" s="4"/>
      <c r="B1569" s="4"/>
      <c r="C1569" s="4"/>
      <c r="D1569" s="217">
        <f>Asset14</f>
        <v>0</v>
      </c>
      <c r="E1569" s="4"/>
      <c r="F1569" s="4"/>
      <c r="G1569" s="181">
        <f t="shared" si="332"/>
        <v>0</v>
      </c>
      <c r="H1569" s="102">
        <f t="shared" si="332"/>
        <v>0</v>
      </c>
      <c r="I1569" s="102">
        <f t="shared" si="332"/>
        <v>0</v>
      </c>
      <c r="J1569" s="102">
        <f t="shared" si="332"/>
        <v>0</v>
      </c>
      <c r="K1569" s="102">
        <f>IF(COUNT($H1569:J1569)&gt;='RFM input'!$AA$7,0,K1203*K$6)</f>
        <v>0</v>
      </c>
      <c r="L1569" s="102">
        <f>IF(COUNT($H1569:K1569)&gt;='RFM input'!$AA$7,0,L1203*L$6)</f>
        <v>0</v>
      </c>
      <c r="M1569" s="102">
        <f>IF(COUNT($H1569:L1569)&gt;='RFM input'!$AA$7,0,M1203*M$6)</f>
        <v>0</v>
      </c>
      <c r="N1569" s="102">
        <f>IF(COUNT($H1569:M1569)&gt;='RFM input'!$AA$7,0,N1203*N$6)</f>
        <v>0</v>
      </c>
      <c r="O1569" s="102">
        <f>IF(COUNT($H1569:N1569)&gt;='RFM input'!$AA$7,0,O1203*O$6)</f>
        <v>0</v>
      </c>
      <c r="P1569" s="102">
        <f>IF(COUNT($H1569:O1569)&gt;='RFM input'!$AA$7,0,P1203*P$6)</f>
        <v>0</v>
      </c>
      <c r="Q1569" s="102">
        <f>IF(COUNT($H1569:P1569)&gt;='RFM input'!$AA$7,0,Q1203*Q$6)</f>
        <v>0</v>
      </c>
      <c r="R1569" s="4"/>
      <c r="S1569" s="4"/>
      <c r="T1569" s="4"/>
      <c r="U1569" s="4"/>
      <c r="V1569" s="4"/>
      <c r="W1569" s="4"/>
      <c r="X1569" s="4"/>
      <c r="Y1569" s="4"/>
      <c r="Z1569" s="4"/>
      <c r="AA1569" s="249"/>
    </row>
    <row r="1570" spans="1:27" hidden="1" outlineLevel="1">
      <c r="A1570" s="4"/>
      <c r="B1570" s="4"/>
      <c r="C1570" s="4"/>
      <c r="D1570" s="217">
        <f>Asset15</f>
        <v>0</v>
      </c>
      <c r="E1570" s="4"/>
      <c r="F1570" s="4"/>
      <c r="G1570" s="181">
        <f t="shared" si="332"/>
        <v>0</v>
      </c>
      <c r="H1570" s="102">
        <f t="shared" si="332"/>
        <v>0</v>
      </c>
      <c r="I1570" s="102">
        <f t="shared" si="332"/>
        <v>0</v>
      </c>
      <c r="J1570" s="102">
        <f t="shared" si="332"/>
        <v>0</v>
      </c>
      <c r="K1570" s="102">
        <f>IF(COUNT($H1570:J1570)&gt;='RFM input'!$AA$7,0,K1204*K$6)</f>
        <v>0</v>
      </c>
      <c r="L1570" s="102">
        <f>IF(COUNT($H1570:K1570)&gt;='RFM input'!$AA$7,0,L1204*L$6)</f>
        <v>0</v>
      </c>
      <c r="M1570" s="102">
        <f>IF(COUNT($H1570:L1570)&gt;='RFM input'!$AA$7,0,M1204*M$6)</f>
        <v>0</v>
      </c>
      <c r="N1570" s="102">
        <f>IF(COUNT($H1570:M1570)&gt;='RFM input'!$AA$7,0,N1204*N$6)</f>
        <v>0</v>
      </c>
      <c r="O1570" s="102">
        <f>IF(COUNT($H1570:N1570)&gt;='RFM input'!$AA$7,0,O1204*O$6)</f>
        <v>0</v>
      </c>
      <c r="P1570" s="102">
        <f>IF(COUNT($H1570:O1570)&gt;='RFM input'!$AA$7,0,P1204*P$6)</f>
        <v>0</v>
      </c>
      <c r="Q1570" s="102">
        <f>IF(COUNT($H1570:P1570)&gt;='RFM input'!$AA$7,0,Q1204*Q$6)</f>
        <v>0</v>
      </c>
      <c r="R1570" s="4"/>
      <c r="S1570" s="4"/>
      <c r="T1570" s="4"/>
      <c r="U1570" s="4"/>
      <c r="V1570" s="4"/>
      <c r="W1570" s="4"/>
      <c r="X1570" s="4"/>
      <c r="Y1570" s="4"/>
      <c r="Z1570" s="4"/>
      <c r="AA1570" s="249"/>
    </row>
    <row r="1571" spans="1:27" hidden="1" outlineLevel="1">
      <c r="A1571" s="4"/>
      <c r="B1571" s="4"/>
      <c r="C1571" s="4"/>
      <c r="D1571" s="217">
        <f>Asset16</f>
        <v>0</v>
      </c>
      <c r="E1571" s="4"/>
      <c r="F1571" s="4"/>
      <c r="G1571" s="181">
        <f t="shared" si="332"/>
        <v>0</v>
      </c>
      <c r="H1571" s="102">
        <f t="shared" si="332"/>
        <v>0</v>
      </c>
      <c r="I1571" s="102">
        <f t="shared" si="332"/>
        <v>0</v>
      </c>
      <c r="J1571" s="102">
        <f t="shared" si="332"/>
        <v>0</v>
      </c>
      <c r="K1571" s="102">
        <f>IF(COUNT($H1571:J1571)&gt;='RFM input'!$AA$7,0,K1205*K$6)</f>
        <v>0</v>
      </c>
      <c r="L1571" s="102">
        <f>IF(COUNT($H1571:K1571)&gt;='RFM input'!$AA$7,0,L1205*L$6)</f>
        <v>0</v>
      </c>
      <c r="M1571" s="102">
        <f>IF(COUNT($H1571:L1571)&gt;='RFM input'!$AA$7,0,M1205*M$6)</f>
        <v>0</v>
      </c>
      <c r="N1571" s="102">
        <f>IF(COUNT($H1571:M1571)&gt;='RFM input'!$AA$7,0,N1205*N$6)</f>
        <v>0</v>
      </c>
      <c r="O1571" s="102">
        <f>IF(COUNT($H1571:N1571)&gt;='RFM input'!$AA$7,0,O1205*O$6)</f>
        <v>0</v>
      </c>
      <c r="P1571" s="102">
        <f>IF(COUNT($H1571:O1571)&gt;='RFM input'!$AA$7,0,P1205*P$6)</f>
        <v>0</v>
      </c>
      <c r="Q1571" s="102">
        <f>IF(COUNT($H1571:P1571)&gt;='RFM input'!$AA$7,0,Q1205*Q$6)</f>
        <v>0</v>
      </c>
      <c r="R1571" s="4"/>
      <c r="S1571" s="4"/>
      <c r="T1571" s="4"/>
      <c r="U1571" s="4"/>
      <c r="V1571" s="4"/>
      <c r="W1571" s="4"/>
      <c r="X1571" s="4"/>
      <c r="Y1571" s="4"/>
      <c r="Z1571" s="4"/>
      <c r="AA1571" s="249"/>
    </row>
    <row r="1572" spans="1:27" hidden="1" outlineLevel="1">
      <c r="A1572" s="4"/>
      <c r="B1572" s="4"/>
      <c r="C1572" s="4"/>
      <c r="D1572" s="217">
        <f>Asset17</f>
        <v>0</v>
      </c>
      <c r="E1572" s="4"/>
      <c r="F1572" s="4"/>
      <c r="G1572" s="181">
        <f t="shared" si="332"/>
        <v>0</v>
      </c>
      <c r="H1572" s="102">
        <f t="shared" si="332"/>
        <v>0</v>
      </c>
      <c r="I1572" s="102">
        <f t="shared" si="332"/>
        <v>0</v>
      </c>
      <c r="J1572" s="102">
        <f t="shared" si="332"/>
        <v>0</v>
      </c>
      <c r="K1572" s="102">
        <f>IF(COUNT($H1572:J1572)&gt;='RFM input'!$AA$7,0,K1206*K$6)</f>
        <v>0</v>
      </c>
      <c r="L1572" s="102">
        <f>IF(COUNT($H1572:K1572)&gt;='RFM input'!$AA$7,0,L1206*L$6)</f>
        <v>0</v>
      </c>
      <c r="M1572" s="102">
        <f>IF(COUNT($H1572:L1572)&gt;='RFM input'!$AA$7,0,M1206*M$6)</f>
        <v>0</v>
      </c>
      <c r="N1572" s="102">
        <f>IF(COUNT($H1572:M1572)&gt;='RFM input'!$AA$7,0,N1206*N$6)</f>
        <v>0</v>
      </c>
      <c r="O1572" s="102">
        <f>IF(COUNT($H1572:N1572)&gt;='RFM input'!$AA$7,0,O1206*O$6)</f>
        <v>0</v>
      </c>
      <c r="P1572" s="102">
        <f>IF(COUNT($H1572:O1572)&gt;='RFM input'!$AA$7,0,P1206*P$6)</f>
        <v>0</v>
      </c>
      <c r="Q1572" s="102">
        <f>IF(COUNT($H1572:P1572)&gt;='RFM input'!$AA$7,0,Q1206*Q$6)</f>
        <v>0</v>
      </c>
      <c r="R1572" s="4"/>
      <c r="S1572" s="4"/>
      <c r="T1572" s="4"/>
      <c r="U1572" s="4"/>
      <c r="V1572" s="4"/>
      <c r="W1572" s="4"/>
      <c r="X1572" s="4"/>
      <c r="Y1572" s="4"/>
      <c r="Z1572" s="4"/>
      <c r="AA1572" s="249"/>
    </row>
    <row r="1573" spans="1:27" hidden="1" outlineLevel="1">
      <c r="A1573" s="4"/>
      <c r="B1573" s="4"/>
      <c r="C1573" s="4"/>
      <c r="D1573" s="217">
        <f>Asset18</f>
        <v>0</v>
      </c>
      <c r="E1573" s="4"/>
      <c r="F1573" s="4"/>
      <c r="G1573" s="181">
        <f t="shared" ref="G1573:J1575" si="333">G1207*G$6</f>
        <v>0</v>
      </c>
      <c r="H1573" s="102">
        <f t="shared" si="333"/>
        <v>0</v>
      </c>
      <c r="I1573" s="102">
        <f t="shared" si="333"/>
        <v>0</v>
      </c>
      <c r="J1573" s="102">
        <f t="shared" si="333"/>
        <v>0</v>
      </c>
      <c r="K1573" s="102">
        <f>IF(COUNT($H1573:J1573)&gt;='RFM input'!$AA$7,0,K1207*K$6)</f>
        <v>0</v>
      </c>
      <c r="L1573" s="102">
        <f>IF(COUNT($H1573:K1573)&gt;='RFM input'!$AA$7,0,L1207*L$6)</f>
        <v>0</v>
      </c>
      <c r="M1573" s="102">
        <f>IF(COUNT($H1573:L1573)&gt;='RFM input'!$AA$7,0,M1207*M$6)</f>
        <v>0</v>
      </c>
      <c r="N1573" s="102">
        <f>IF(COUNT($H1573:M1573)&gt;='RFM input'!$AA$7,0,N1207*N$6)</f>
        <v>0</v>
      </c>
      <c r="O1573" s="102">
        <f>IF(COUNT($H1573:N1573)&gt;='RFM input'!$AA$7,0,O1207*O$6)</f>
        <v>0</v>
      </c>
      <c r="P1573" s="102">
        <f>IF(COUNT($H1573:O1573)&gt;='RFM input'!$AA$7,0,P1207*P$6)</f>
        <v>0</v>
      </c>
      <c r="Q1573" s="102">
        <f>IF(COUNT($H1573:P1573)&gt;='RFM input'!$AA$7,0,Q1207*Q$6)</f>
        <v>0</v>
      </c>
      <c r="R1573" s="4"/>
      <c r="S1573" s="4"/>
      <c r="T1573" s="4"/>
      <c r="U1573" s="4"/>
      <c r="V1573" s="4"/>
      <c r="W1573" s="4"/>
      <c r="X1573" s="4"/>
      <c r="Y1573" s="4"/>
      <c r="Z1573" s="4"/>
      <c r="AA1573" s="249"/>
    </row>
    <row r="1574" spans="1:27" hidden="1" outlineLevel="1">
      <c r="A1574" s="4"/>
      <c r="B1574" s="4"/>
      <c r="C1574" s="4"/>
      <c r="D1574" s="217">
        <f>Asset19</f>
        <v>0</v>
      </c>
      <c r="E1574" s="4"/>
      <c r="F1574" s="4"/>
      <c r="G1574" s="181">
        <f t="shared" si="333"/>
        <v>0</v>
      </c>
      <c r="H1574" s="102">
        <f t="shared" si="333"/>
        <v>0</v>
      </c>
      <c r="I1574" s="102">
        <f t="shared" si="333"/>
        <v>0</v>
      </c>
      <c r="J1574" s="102">
        <f t="shared" si="333"/>
        <v>0</v>
      </c>
      <c r="K1574" s="102">
        <f>IF(COUNT($H1574:J1574)&gt;='RFM input'!$AA$7,0,K1208*K$6)</f>
        <v>0</v>
      </c>
      <c r="L1574" s="102">
        <f>IF(COUNT($H1574:K1574)&gt;='RFM input'!$AA$7,0,L1208*L$6)</f>
        <v>0</v>
      </c>
      <c r="M1574" s="102">
        <f>IF(COUNT($H1574:L1574)&gt;='RFM input'!$AA$7,0,M1208*M$6)</f>
        <v>0</v>
      </c>
      <c r="N1574" s="102">
        <f>IF(COUNT($H1574:M1574)&gt;='RFM input'!$AA$7,0,N1208*N$6)</f>
        <v>0</v>
      </c>
      <c r="O1574" s="102">
        <f>IF(COUNT($H1574:N1574)&gt;='RFM input'!$AA$7,0,O1208*O$6)</f>
        <v>0</v>
      </c>
      <c r="P1574" s="102">
        <f>IF(COUNT($H1574:O1574)&gt;='RFM input'!$AA$7,0,P1208*P$6)</f>
        <v>0</v>
      </c>
      <c r="Q1574" s="102">
        <f>IF(COUNT($H1574:P1574)&gt;='RFM input'!$AA$7,0,Q1208*Q$6)</f>
        <v>0</v>
      </c>
      <c r="R1574" s="4"/>
      <c r="S1574" s="4"/>
      <c r="T1574" s="4"/>
      <c r="U1574" s="4"/>
      <c r="V1574" s="4"/>
      <c r="W1574" s="4"/>
      <c r="X1574" s="4"/>
      <c r="Y1574" s="4"/>
      <c r="Z1574" s="4"/>
      <c r="AA1574" s="249"/>
    </row>
    <row r="1575" spans="1:27" hidden="1" outlineLevel="1">
      <c r="A1575" s="4"/>
      <c r="B1575" s="4"/>
      <c r="C1575" s="4"/>
      <c r="D1575" s="217">
        <f>Asset20</f>
        <v>0</v>
      </c>
      <c r="E1575" s="4"/>
      <c r="F1575" s="4"/>
      <c r="G1575" s="181">
        <f t="shared" si="333"/>
        <v>0</v>
      </c>
      <c r="H1575" s="102">
        <f t="shared" ref="H1575:H1605" si="334">H1209*H$6</f>
        <v>0</v>
      </c>
      <c r="I1575" s="102">
        <f t="shared" si="333"/>
        <v>0</v>
      </c>
      <c r="J1575" s="102">
        <f t="shared" si="333"/>
        <v>0</v>
      </c>
      <c r="K1575" s="102">
        <f>IF(COUNT($H1575:J1575)&gt;='RFM input'!$AA$7,0,K1209*K$6)</f>
        <v>0</v>
      </c>
      <c r="L1575" s="102">
        <f>IF(COUNT($H1575:K1575)&gt;='RFM input'!$AA$7,0,L1209*L$6)</f>
        <v>0</v>
      </c>
      <c r="M1575" s="102">
        <f>IF(COUNT($H1575:L1575)&gt;='RFM input'!$AA$7,0,M1209*M$6)</f>
        <v>0</v>
      </c>
      <c r="N1575" s="102">
        <f>IF(COUNT($H1575:M1575)&gt;='RFM input'!$AA$7,0,N1209*N$6)</f>
        <v>0</v>
      </c>
      <c r="O1575" s="102">
        <f>IF(COUNT($H1575:N1575)&gt;='RFM input'!$AA$7,0,O1209*O$6)</f>
        <v>0</v>
      </c>
      <c r="P1575" s="102">
        <f>IF(COUNT($H1575:O1575)&gt;='RFM input'!$AA$7,0,P1209*P$6)</f>
        <v>0</v>
      </c>
      <c r="Q1575" s="102">
        <f>IF(COUNT($H1575:P1575)&gt;='RFM input'!$AA$7,0,Q1209*Q$6)</f>
        <v>0</v>
      </c>
      <c r="R1575" s="4"/>
      <c r="S1575" s="4"/>
      <c r="T1575" s="4"/>
      <c r="U1575" s="4"/>
      <c r="V1575" s="4"/>
      <c r="W1575" s="4"/>
      <c r="X1575" s="4"/>
      <c r="Y1575" s="4"/>
      <c r="Z1575" s="4"/>
      <c r="AA1575" s="249"/>
    </row>
    <row r="1576" spans="1:27" hidden="1" outlineLevel="1">
      <c r="A1576" s="4"/>
      <c r="B1576" s="4"/>
      <c r="C1576" s="4"/>
      <c r="D1576" s="217">
        <f>Asset21</f>
        <v>0</v>
      </c>
      <c r="E1576" s="4"/>
      <c r="F1576" s="4"/>
      <c r="G1576" s="181">
        <f t="shared" ref="G1576:G1605" si="335">G1210*G$6</f>
        <v>0</v>
      </c>
      <c r="H1576" s="102">
        <f t="shared" si="334"/>
        <v>0</v>
      </c>
      <c r="I1576" s="102">
        <f t="shared" ref="I1576:J1605" si="336">I1210*I$6</f>
        <v>0</v>
      </c>
      <c r="J1576" s="102">
        <f t="shared" si="336"/>
        <v>0</v>
      </c>
      <c r="K1576" s="102">
        <f>IF(COUNT($H1576:J1576)&gt;='RFM input'!$AA$7,0,K1210*K$6)</f>
        <v>0</v>
      </c>
      <c r="L1576" s="102">
        <f>IF(COUNT($H1576:K1576)&gt;='RFM input'!$AA$7,0,L1210*L$6)</f>
        <v>0</v>
      </c>
      <c r="M1576" s="102">
        <f>IF(COUNT($H1576:L1576)&gt;='RFM input'!$AA$7,0,M1210*M$6)</f>
        <v>0</v>
      </c>
      <c r="N1576" s="102">
        <f>IF(COUNT($H1576:M1576)&gt;='RFM input'!$AA$7,0,N1210*N$6)</f>
        <v>0</v>
      </c>
      <c r="O1576" s="102">
        <f>IF(COUNT($H1576:N1576)&gt;='RFM input'!$AA$7,0,O1210*O$6)</f>
        <v>0</v>
      </c>
      <c r="P1576" s="102">
        <f>IF(COUNT($H1576:O1576)&gt;='RFM input'!$AA$7,0,P1210*P$6)</f>
        <v>0</v>
      </c>
      <c r="Q1576" s="102">
        <f>IF(COUNT($H1576:P1576)&gt;='RFM input'!$AA$7,0,Q1210*Q$6)</f>
        <v>0</v>
      </c>
      <c r="R1576" s="4"/>
      <c r="S1576" s="4"/>
      <c r="T1576" s="4"/>
      <c r="U1576" s="4"/>
      <c r="V1576" s="4"/>
      <c r="W1576" s="4"/>
      <c r="X1576" s="4"/>
      <c r="Y1576" s="4"/>
      <c r="Z1576" s="4"/>
      <c r="AA1576" s="249"/>
    </row>
    <row r="1577" spans="1:27" hidden="1" outlineLevel="1">
      <c r="A1577" s="4"/>
      <c r="B1577" s="4"/>
      <c r="C1577" s="4"/>
      <c r="D1577" s="217">
        <f>Asset22</f>
        <v>0</v>
      </c>
      <c r="E1577" s="4"/>
      <c r="F1577" s="4"/>
      <c r="G1577" s="181">
        <f t="shared" si="335"/>
        <v>0</v>
      </c>
      <c r="H1577" s="102">
        <f t="shared" si="334"/>
        <v>0</v>
      </c>
      <c r="I1577" s="102">
        <f t="shared" si="336"/>
        <v>0</v>
      </c>
      <c r="J1577" s="102">
        <f t="shared" si="336"/>
        <v>0</v>
      </c>
      <c r="K1577" s="102">
        <f>IF(COUNT($H1577:J1577)&gt;='RFM input'!$AA$7,0,K1211*K$6)</f>
        <v>0</v>
      </c>
      <c r="L1577" s="102">
        <f>IF(COUNT($H1577:K1577)&gt;='RFM input'!$AA$7,0,L1211*L$6)</f>
        <v>0</v>
      </c>
      <c r="M1577" s="102">
        <f>IF(COUNT($H1577:L1577)&gt;='RFM input'!$AA$7,0,M1211*M$6)</f>
        <v>0</v>
      </c>
      <c r="N1577" s="102">
        <f>IF(COUNT($H1577:M1577)&gt;='RFM input'!$AA$7,0,N1211*N$6)</f>
        <v>0</v>
      </c>
      <c r="O1577" s="102">
        <f>IF(COUNT($H1577:N1577)&gt;='RFM input'!$AA$7,0,O1211*O$6)</f>
        <v>0</v>
      </c>
      <c r="P1577" s="102">
        <f>IF(COUNT($H1577:O1577)&gt;='RFM input'!$AA$7,0,P1211*P$6)</f>
        <v>0</v>
      </c>
      <c r="Q1577" s="102">
        <f>IF(COUNT($H1577:P1577)&gt;='RFM input'!$AA$7,0,Q1211*Q$6)</f>
        <v>0</v>
      </c>
      <c r="R1577" s="4"/>
      <c r="S1577" s="4"/>
      <c r="T1577" s="4"/>
      <c r="U1577" s="4"/>
      <c r="V1577" s="4"/>
      <c r="W1577" s="4"/>
      <c r="X1577" s="4"/>
      <c r="Y1577" s="4"/>
      <c r="Z1577" s="4"/>
      <c r="AA1577" s="249"/>
    </row>
    <row r="1578" spans="1:27" hidden="1" outlineLevel="1">
      <c r="A1578" s="4"/>
      <c r="B1578" s="4"/>
      <c r="C1578" s="4"/>
      <c r="D1578" s="217">
        <f>Asset23</f>
        <v>0</v>
      </c>
      <c r="E1578" s="4"/>
      <c r="F1578" s="4"/>
      <c r="G1578" s="181">
        <f t="shared" si="335"/>
        <v>0</v>
      </c>
      <c r="H1578" s="102">
        <f t="shared" si="334"/>
        <v>0</v>
      </c>
      <c r="I1578" s="102">
        <f t="shared" si="336"/>
        <v>0</v>
      </c>
      <c r="J1578" s="102">
        <f t="shared" si="336"/>
        <v>0</v>
      </c>
      <c r="K1578" s="102">
        <f>IF(COUNT($H1578:J1578)&gt;='RFM input'!$AA$7,0,K1212*K$6)</f>
        <v>0</v>
      </c>
      <c r="L1578" s="102">
        <f>IF(COUNT($H1578:K1578)&gt;='RFM input'!$AA$7,0,L1212*L$6)</f>
        <v>0</v>
      </c>
      <c r="M1578" s="102">
        <f>IF(COUNT($H1578:L1578)&gt;='RFM input'!$AA$7,0,M1212*M$6)</f>
        <v>0</v>
      </c>
      <c r="N1578" s="102">
        <f>IF(COUNT($H1578:M1578)&gt;='RFM input'!$AA$7,0,N1212*N$6)</f>
        <v>0</v>
      </c>
      <c r="O1578" s="102">
        <f>IF(COUNT($H1578:N1578)&gt;='RFM input'!$AA$7,0,O1212*O$6)</f>
        <v>0</v>
      </c>
      <c r="P1578" s="102">
        <f>IF(COUNT($H1578:O1578)&gt;='RFM input'!$AA$7,0,P1212*P$6)</f>
        <v>0</v>
      </c>
      <c r="Q1578" s="102">
        <f>IF(COUNT($H1578:P1578)&gt;='RFM input'!$AA$7,0,Q1212*Q$6)</f>
        <v>0</v>
      </c>
      <c r="R1578" s="4"/>
      <c r="S1578" s="4"/>
      <c r="T1578" s="4"/>
      <c r="U1578" s="4"/>
      <c r="V1578" s="4"/>
      <c r="W1578" s="4"/>
      <c r="X1578" s="4"/>
      <c r="Y1578" s="4"/>
      <c r="Z1578" s="4"/>
      <c r="AA1578" s="249"/>
    </row>
    <row r="1579" spans="1:27" hidden="1" outlineLevel="1">
      <c r="A1579" s="4"/>
      <c r="B1579" s="4"/>
      <c r="C1579" s="4"/>
      <c r="D1579" s="217">
        <f>Asset24</f>
        <v>0</v>
      </c>
      <c r="E1579" s="4"/>
      <c r="F1579" s="4"/>
      <c r="G1579" s="181">
        <f t="shared" si="335"/>
        <v>0</v>
      </c>
      <c r="H1579" s="102">
        <f t="shared" si="334"/>
        <v>0</v>
      </c>
      <c r="I1579" s="102">
        <f t="shared" si="336"/>
        <v>0</v>
      </c>
      <c r="J1579" s="102">
        <f t="shared" si="336"/>
        <v>0</v>
      </c>
      <c r="K1579" s="102">
        <f>IF(COUNT($H1579:J1579)&gt;='RFM input'!$AA$7,0,K1213*K$6)</f>
        <v>0</v>
      </c>
      <c r="L1579" s="102">
        <f>IF(COUNT($H1579:K1579)&gt;='RFM input'!$AA$7,0,L1213*L$6)</f>
        <v>0</v>
      </c>
      <c r="M1579" s="102">
        <f>IF(COUNT($H1579:L1579)&gt;='RFM input'!$AA$7,0,M1213*M$6)</f>
        <v>0</v>
      </c>
      <c r="N1579" s="102">
        <f>IF(COUNT($H1579:M1579)&gt;='RFM input'!$AA$7,0,N1213*N$6)</f>
        <v>0</v>
      </c>
      <c r="O1579" s="102">
        <f>IF(COUNT($H1579:N1579)&gt;='RFM input'!$AA$7,0,O1213*O$6)</f>
        <v>0</v>
      </c>
      <c r="P1579" s="102">
        <f>IF(COUNT($H1579:O1579)&gt;='RFM input'!$AA$7,0,P1213*P$6)</f>
        <v>0</v>
      </c>
      <c r="Q1579" s="102">
        <f>IF(COUNT($H1579:P1579)&gt;='RFM input'!$AA$7,0,Q1213*Q$6)</f>
        <v>0</v>
      </c>
      <c r="R1579" s="4"/>
      <c r="S1579" s="4"/>
      <c r="T1579" s="4"/>
      <c r="U1579" s="4"/>
      <c r="V1579" s="4"/>
      <c r="W1579" s="4"/>
      <c r="X1579" s="4"/>
      <c r="Y1579" s="4"/>
      <c r="Z1579" s="4"/>
      <c r="AA1579" s="249"/>
    </row>
    <row r="1580" spans="1:27" hidden="1" outlineLevel="1">
      <c r="A1580" s="4"/>
      <c r="B1580" s="4"/>
      <c r="C1580" s="4"/>
      <c r="D1580" s="217">
        <f>Asset25</f>
        <v>0</v>
      </c>
      <c r="E1580" s="4"/>
      <c r="F1580" s="4"/>
      <c r="G1580" s="181">
        <f t="shared" si="335"/>
        <v>0</v>
      </c>
      <c r="H1580" s="102">
        <f t="shared" si="334"/>
        <v>0</v>
      </c>
      <c r="I1580" s="102">
        <f t="shared" si="336"/>
        <v>0</v>
      </c>
      <c r="J1580" s="102">
        <f t="shared" si="336"/>
        <v>0</v>
      </c>
      <c r="K1580" s="102">
        <f>IF(COUNT($H1580:J1580)&gt;='RFM input'!$AA$7,0,K1214*K$6)</f>
        <v>0</v>
      </c>
      <c r="L1580" s="102">
        <f>IF(COUNT($H1580:K1580)&gt;='RFM input'!$AA$7,0,L1214*L$6)</f>
        <v>0</v>
      </c>
      <c r="M1580" s="102">
        <f>IF(COUNT($H1580:L1580)&gt;='RFM input'!$AA$7,0,M1214*M$6)</f>
        <v>0</v>
      </c>
      <c r="N1580" s="102">
        <f>IF(COUNT($H1580:M1580)&gt;='RFM input'!$AA$7,0,N1214*N$6)</f>
        <v>0</v>
      </c>
      <c r="O1580" s="102">
        <f>IF(COUNT($H1580:N1580)&gt;='RFM input'!$AA$7,0,O1214*O$6)</f>
        <v>0</v>
      </c>
      <c r="P1580" s="102">
        <f>IF(COUNT($H1580:O1580)&gt;='RFM input'!$AA$7,0,P1214*P$6)</f>
        <v>0</v>
      </c>
      <c r="Q1580" s="102">
        <f>IF(COUNT($H1580:P1580)&gt;='RFM input'!$AA$7,0,Q1214*Q$6)</f>
        <v>0</v>
      </c>
      <c r="R1580" s="4"/>
      <c r="S1580" s="4"/>
      <c r="T1580" s="4"/>
      <c r="U1580" s="4"/>
      <c r="V1580" s="4"/>
      <c r="W1580" s="4"/>
      <c r="X1580" s="4"/>
      <c r="Y1580" s="4"/>
      <c r="Z1580" s="4"/>
      <c r="AA1580" s="249"/>
    </row>
    <row r="1581" spans="1:27" hidden="1" outlineLevel="1">
      <c r="A1581" s="4"/>
      <c r="B1581" s="4"/>
      <c r="C1581" s="4"/>
      <c r="D1581" s="217">
        <f>Asset26</f>
        <v>0</v>
      </c>
      <c r="E1581" s="4"/>
      <c r="F1581" s="4"/>
      <c r="G1581" s="181">
        <f t="shared" si="335"/>
        <v>0</v>
      </c>
      <c r="H1581" s="102">
        <f t="shared" si="334"/>
        <v>0</v>
      </c>
      <c r="I1581" s="102">
        <f t="shared" si="336"/>
        <v>0</v>
      </c>
      <c r="J1581" s="102">
        <f t="shared" si="336"/>
        <v>0</v>
      </c>
      <c r="K1581" s="102">
        <f>IF(COUNT($H1581:J1581)&gt;='RFM input'!$AA$7,0,K1215*K$6)</f>
        <v>0</v>
      </c>
      <c r="L1581" s="102">
        <f>IF(COUNT($H1581:K1581)&gt;='RFM input'!$AA$7,0,L1215*L$6)</f>
        <v>0</v>
      </c>
      <c r="M1581" s="102">
        <f>IF(COUNT($H1581:L1581)&gt;='RFM input'!$AA$7,0,M1215*M$6)</f>
        <v>0</v>
      </c>
      <c r="N1581" s="102">
        <f>IF(COUNT($H1581:M1581)&gt;='RFM input'!$AA$7,0,N1215*N$6)</f>
        <v>0</v>
      </c>
      <c r="O1581" s="102">
        <f>IF(COUNT($H1581:N1581)&gt;='RFM input'!$AA$7,0,O1215*O$6)</f>
        <v>0</v>
      </c>
      <c r="P1581" s="102">
        <f>IF(COUNT($H1581:O1581)&gt;='RFM input'!$AA$7,0,P1215*P$6)</f>
        <v>0</v>
      </c>
      <c r="Q1581" s="102">
        <f>IF(COUNT($H1581:P1581)&gt;='RFM input'!$AA$7,0,Q1215*Q$6)</f>
        <v>0</v>
      </c>
      <c r="R1581" s="4"/>
      <c r="S1581" s="4"/>
      <c r="T1581" s="4"/>
      <c r="U1581" s="4"/>
      <c r="V1581" s="4"/>
      <c r="W1581" s="4"/>
      <c r="X1581" s="4"/>
      <c r="Y1581" s="4"/>
      <c r="Z1581" s="4"/>
      <c r="AA1581" s="249"/>
    </row>
    <row r="1582" spans="1:27" hidden="1" outlineLevel="1">
      <c r="A1582" s="4"/>
      <c r="B1582" s="4"/>
      <c r="C1582" s="4"/>
      <c r="D1582" s="217">
        <f>Asset27</f>
        <v>0</v>
      </c>
      <c r="E1582" s="4"/>
      <c r="F1582" s="4"/>
      <c r="G1582" s="181">
        <f t="shared" si="335"/>
        <v>0</v>
      </c>
      <c r="H1582" s="102">
        <f t="shared" si="334"/>
        <v>0</v>
      </c>
      <c r="I1582" s="102">
        <f t="shared" si="336"/>
        <v>0</v>
      </c>
      <c r="J1582" s="102">
        <f t="shared" si="336"/>
        <v>0</v>
      </c>
      <c r="K1582" s="102">
        <f>IF(COUNT($H1582:J1582)&gt;='RFM input'!$AA$7,0,K1216*K$6)</f>
        <v>0</v>
      </c>
      <c r="L1582" s="102">
        <f>IF(COUNT($H1582:K1582)&gt;='RFM input'!$AA$7,0,L1216*L$6)</f>
        <v>0</v>
      </c>
      <c r="M1582" s="102">
        <f>IF(COUNT($H1582:L1582)&gt;='RFM input'!$AA$7,0,M1216*M$6)</f>
        <v>0</v>
      </c>
      <c r="N1582" s="102">
        <f>IF(COUNT($H1582:M1582)&gt;='RFM input'!$AA$7,0,N1216*N$6)</f>
        <v>0</v>
      </c>
      <c r="O1582" s="102">
        <f>IF(COUNT($H1582:N1582)&gt;='RFM input'!$AA$7,0,O1216*O$6)</f>
        <v>0</v>
      </c>
      <c r="P1582" s="102">
        <f>IF(COUNT($H1582:O1582)&gt;='RFM input'!$AA$7,0,P1216*P$6)</f>
        <v>0</v>
      </c>
      <c r="Q1582" s="102">
        <f>IF(COUNT($H1582:P1582)&gt;='RFM input'!$AA$7,0,Q1216*Q$6)</f>
        <v>0</v>
      </c>
      <c r="R1582" s="4"/>
      <c r="S1582" s="4"/>
      <c r="T1582" s="4"/>
      <c r="U1582" s="4"/>
      <c r="V1582" s="4"/>
      <c r="W1582" s="4"/>
      <c r="X1582" s="4"/>
      <c r="Y1582" s="4"/>
      <c r="Z1582" s="4"/>
      <c r="AA1582" s="249"/>
    </row>
    <row r="1583" spans="1:27" hidden="1" outlineLevel="1">
      <c r="A1583" s="4"/>
      <c r="B1583" s="4"/>
      <c r="C1583" s="4"/>
      <c r="D1583" s="217">
        <f>Asset28</f>
        <v>0</v>
      </c>
      <c r="E1583" s="4"/>
      <c r="F1583" s="4"/>
      <c r="G1583" s="181">
        <f t="shared" si="335"/>
        <v>0</v>
      </c>
      <c r="H1583" s="102">
        <f t="shared" si="334"/>
        <v>0</v>
      </c>
      <c r="I1583" s="102">
        <f t="shared" si="336"/>
        <v>0</v>
      </c>
      <c r="J1583" s="102">
        <f t="shared" si="336"/>
        <v>0</v>
      </c>
      <c r="K1583" s="102">
        <f>IF(COUNT($H1583:J1583)&gt;='RFM input'!$AA$7,0,K1217*K$6)</f>
        <v>0</v>
      </c>
      <c r="L1583" s="102">
        <f>IF(COUNT($H1583:K1583)&gt;='RFM input'!$AA$7,0,L1217*L$6)</f>
        <v>0</v>
      </c>
      <c r="M1583" s="102">
        <f>IF(COUNT($H1583:L1583)&gt;='RFM input'!$AA$7,0,M1217*M$6)</f>
        <v>0</v>
      </c>
      <c r="N1583" s="102">
        <f>IF(COUNT($H1583:M1583)&gt;='RFM input'!$AA$7,0,N1217*N$6)</f>
        <v>0</v>
      </c>
      <c r="O1583" s="102">
        <f>IF(COUNT($H1583:N1583)&gt;='RFM input'!$AA$7,0,O1217*O$6)</f>
        <v>0</v>
      </c>
      <c r="P1583" s="102">
        <f>IF(COUNT($H1583:O1583)&gt;='RFM input'!$AA$7,0,P1217*P$6)</f>
        <v>0</v>
      </c>
      <c r="Q1583" s="102">
        <f>IF(COUNT($H1583:P1583)&gt;='RFM input'!$AA$7,0,Q1217*Q$6)</f>
        <v>0</v>
      </c>
      <c r="R1583" s="4"/>
      <c r="S1583" s="4"/>
      <c r="T1583" s="4"/>
      <c r="U1583" s="4"/>
      <c r="V1583" s="4"/>
      <c r="W1583" s="4"/>
      <c r="X1583" s="4"/>
      <c r="Y1583" s="4"/>
      <c r="Z1583" s="4"/>
      <c r="AA1583" s="249"/>
    </row>
    <row r="1584" spans="1:27" hidden="1" outlineLevel="1">
      <c r="A1584" s="4"/>
      <c r="B1584" s="4"/>
      <c r="C1584" s="4"/>
      <c r="D1584" s="217">
        <f>Asset29</f>
        <v>0</v>
      </c>
      <c r="E1584" s="4"/>
      <c r="F1584" s="4"/>
      <c r="G1584" s="181">
        <f t="shared" si="335"/>
        <v>0</v>
      </c>
      <c r="H1584" s="102">
        <f t="shared" si="334"/>
        <v>0</v>
      </c>
      <c r="I1584" s="102">
        <f t="shared" si="336"/>
        <v>0</v>
      </c>
      <c r="J1584" s="102">
        <f t="shared" si="336"/>
        <v>0</v>
      </c>
      <c r="K1584" s="102">
        <f>IF(COUNT($H1584:J1584)&gt;='RFM input'!$AA$7,0,K1218*K$6)</f>
        <v>0</v>
      </c>
      <c r="L1584" s="102">
        <f>IF(COUNT($H1584:K1584)&gt;='RFM input'!$AA$7,0,L1218*L$6)</f>
        <v>0</v>
      </c>
      <c r="M1584" s="102">
        <f>IF(COUNT($H1584:L1584)&gt;='RFM input'!$AA$7,0,M1218*M$6)</f>
        <v>0</v>
      </c>
      <c r="N1584" s="102">
        <f>IF(COUNT($H1584:M1584)&gt;='RFM input'!$AA$7,0,N1218*N$6)</f>
        <v>0</v>
      </c>
      <c r="O1584" s="102">
        <f>IF(COUNT($H1584:N1584)&gt;='RFM input'!$AA$7,0,O1218*O$6)</f>
        <v>0</v>
      </c>
      <c r="P1584" s="102">
        <f>IF(COUNT($H1584:O1584)&gt;='RFM input'!$AA$7,0,P1218*P$6)</f>
        <v>0</v>
      </c>
      <c r="Q1584" s="102">
        <f>IF(COUNT($H1584:P1584)&gt;='RFM input'!$AA$7,0,Q1218*Q$6)</f>
        <v>0</v>
      </c>
      <c r="R1584" s="4"/>
      <c r="S1584" s="4"/>
      <c r="T1584" s="4"/>
      <c r="U1584" s="4"/>
      <c r="V1584" s="4"/>
      <c r="W1584" s="4"/>
      <c r="X1584" s="4"/>
      <c r="Y1584" s="4"/>
      <c r="Z1584" s="4"/>
      <c r="AA1584" s="249"/>
    </row>
    <row r="1585" spans="1:27" hidden="1" outlineLevel="1">
      <c r="A1585" s="4"/>
      <c r="B1585" s="4"/>
      <c r="C1585" s="4"/>
      <c r="D1585" s="217">
        <f>Asset30</f>
        <v>0</v>
      </c>
      <c r="E1585" s="4"/>
      <c r="F1585" s="4"/>
      <c r="G1585" s="181">
        <f t="shared" si="335"/>
        <v>0</v>
      </c>
      <c r="H1585" s="102">
        <f t="shared" si="334"/>
        <v>0</v>
      </c>
      <c r="I1585" s="102">
        <f t="shared" si="336"/>
        <v>0</v>
      </c>
      <c r="J1585" s="102">
        <f t="shared" si="336"/>
        <v>0</v>
      </c>
      <c r="K1585" s="102">
        <f>IF(COUNT($H1585:J1585)&gt;='RFM input'!$AA$7,0,K1219*K$6)</f>
        <v>0</v>
      </c>
      <c r="L1585" s="102">
        <f>IF(COUNT($H1585:K1585)&gt;='RFM input'!$AA$7,0,L1219*L$6)</f>
        <v>0</v>
      </c>
      <c r="M1585" s="102">
        <f>IF(COUNT($H1585:L1585)&gt;='RFM input'!$AA$7,0,M1219*M$6)</f>
        <v>0</v>
      </c>
      <c r="N1585" s="102">
        <f>IF(COUNT($H1585:M1585)&gt;='RFM input'!$AA$7,0,N1219*N$6)</f>
        <v>0</v>
      </c>
      <c r="O1585" s="102">
        <f>IF(COUNT($H1585:N1585)&gt;='RFM input'!$AA$7,0,O1219*O$6)</f>
        <v>0</v>
      </c>
      <c r="P1585" s="102">
        <f>IF(COUNT($H1585:O1585)&gt;='RFM input'!$AA$7,0,P1219*P$6)</f>
        <v>0</v>
      </c>
      <c r="Q1585" s="102">
        <f>IF(COUNT($H1585:P1585)&gt;='RFM input'!$AA$7,0,Q1219*Q$6)</f>
        <v>0</v>
      </c>
      <c r="R1585" s="4"/>
      <c r="S1585" s="4"/>
      <c r="T1585" s="4"/>
      <c r="U1585" s="4"/>
      <c r="V1585" s="4"/>
      <c r="W1585" s="4"/>
      <c r="X1585" s="4"/>
      <c r="Y1585" s="4"/>
      <c r="Z1585" s="4"/>
      <c r="AA1585" s="249"/>
    </row>
    <row r="1586" spans="1:27" hidden="1" outlineLevel="1">
      <c r="A1586" s="4"/>
      <c r="B1586" s="4"/>
      <c r="C1586" s="4"/>
      <c r="D1586" s="217">
        <f>Asset31</f>
        <v>0</v>
      </c>
      <c r="E1586" s="4"/>
      <c r="F1586" s="4"/>
      <c r="G1586" s="181">
        <f t="shared" si="335"/>
        <v>0</v>
      </c>
      <c r="H1586" s="102">
        <f t="shared" si="334"/>
        <v>0</v>
      </c>
      <c r="I1586" s="102">
        <f t="shared" si="336"/>
        <v>0</v>
      </c>
      <c r="J1586" s="102">
        <f t="shared" si="336"/>
        <v>0</v>
      </c>
      <c r="K1586" s="102">
        <f>IF(COUNT($H1586:J1586)&gt;='RFM input'!$AA$7,0,K1220*K$6)</f>
        <v>0</v>
      </c>
      <c r="L1586" s="102">
        <f>IF(COUNT($H1586:K1586)&gt;='RFM input'!$AA$7,0,L1220*L$6)</f>
        <v>0</v>
      </c>
      <c r="M1586" s="102">
        <f>IF(COUNT($H1586:L1586)&gt;='RFM input'!$AA$7,0,M1220*M$6)</f>
        <v>0</v>
      </c>
      <c r="N1586" s="102">
        <f>IF(COUNT($H1586:M1586)&gt;='RFM input'!$AA$7,0,N1220*N$6)</f>
        <v>0</v>
      </c>
      <c r="O1586" s="102">
        <f>IF(COUNT($H1586:N1586)&gt;='RFM input'!$AA$7,0,O1220*O$6)</f>
        <v>0</v>
      </c>
      <c r="P1586" s="102">
        <f>IF(COUNT($H1586:O1586)&gt;='RFM input'!$AA$7,0,P1220*P$6)</f>
        <v>0</v>
      </c>
      <c r="Q1586" s="102">
        <f>IF(COUNT($H1586:P1586)&gt;='RFM input'!$AA$7,0,Q1220*Q$6)</f>
        <v>0</v>
      </c>
      <c r="R1586" s="4"/>
      <c r="S1586" s="4"/>
      <c r="T1586" s="4"/>
      <c r="U1586" s="4"/>
      <c r="V1586" s="4"/>
      <c r="W1586" s="4"/>
      <c r="X1586" s="4"/>
      <c r="Y1586" s="4"/>
      <c r="Z1586" s="4"/>
      <c r="AA1586" s="249"/>
    </row>
    <row r="1587" spans="1:27" hidden="1" outlineLevel="1">
      <c r="A1587" s="4"/>
      <c r="B1587" s="4"/>
      <c r="C1587" s="4"/>
      <c r="D1587" s="217">
        <f>Asset32</f>
        <v>0</v>
      </c>
      <c r="E1587" s="4"/>
      <c r="F1587" s="4"/>
      <c r="G1587" s="181">
        <f t="shared" si="335"/>
        <v>0</v>
      </c>
      <c r="H1587" s="102">
        <f t="shared" si="334"/>
        <v>0</v>
      </c>
      <c r="I1587" s="102">
        <f t="shared" si="336"/>
        <v>0</v>
      </c>
      <c r="J1587" s="102">
        <f t="shared" si="336"/>
        <v>0</v>
      </c>
      <c r="K1587" s="102">
        <f>IF(COUNT($H1587:J1587)&gt;='RFM input'!$AA$7,0,K1221*K$6)</f>
        <v>0</v>
      </c>
      <c r="L1587" s="102">
        <f>IF(COUNT($H1587:K1587)&gt;='RFM input'!$AA$7,0,L1221*L$6)</f>
        <v>0</v>
      </c>
      <c r="M1587" s="102">
        <f>IF(COUNT($H1587:L1587)&gt;='RFM input'!$AA$7,0,M1221*M$6)</f>
        <v>0</v>
      </c>
      <c r="N1587" s="102">
        <f>IF(COUNT($H1587:M1587)&gt;='RFM input'!$AA$7,0,N1221*N$6)</f>
        <v>0</v>
      </c>
      <c r="O1587" s="102">
        <f>IF(COUNT($H1587:N1587)&gt;='RFM input'!$AA$7,0,O1221*O$6)</f>
        <v>0</v>
      </c>
      <c r="P1587" s="102">
        <f>IF(COUNT($H1587:O1587)&gt;='RFM input'!$AA$7,0,P1221*P$6)</f>
        <v>0</v>
      </c>
      <c r="Q1587" s="102">
        <f>IF(COUNT($H1587:P1587)&gt;='RFM input'!$AA$7,0,Q1221*Q$6)</f>
        <v>0</v>
      </c>
      <c r="R1587" s="4"/>
      <c r="S1587" s="4"/>
      <c r="T1587" s="4"/>
      <c r="U1587" s="4"/>
      <c r="V1587" s="4"/>
      <c r="W1587" s="4"/>
      <c r="X1587" s="4"/>
      <c r="Y1587" s="4"/>
      <c r="Z1587" s="4"/>
      <c r="AA1587" s="249"/>
    </row>
    <row r="1588" spans="1:27" hidden="1" outlineLevel="1">
      <c r="A1588" s="4"/>
      <c r="B1588" s="4"/>
      <c r="C1588" s="4"/>
      <c r="D1588" s="217">
        <f>Asset33</f>
        <v>0</v>
      </c>
      <c r="E1588" s="4"/>
      <c r="F1588" s="4"/>
      <c r="G1588" s="181">
        <f t="shared" si="335"/>
        <v>0</v>
      </c>
      <c r="H1588" s="102">
        <f t="shared" si="334"/>
        <v>0</v>
      </c>
      <c r="I1588" s="102">
        <f t="shared" si="336"/>
        <v>0</v>
      </c>
      <c r="J1588" s="102">
        <f t="shared" si="336"/>
        <v>0</v>
      </c>
      <c r="K1588" s="102">
        <f>IF(COUNT($H1588:J1588)&gt;='RFM input'!$AA$7,0,K1222*K$6)</f>
        <v>0</v>
      </c>
      <c r="L1588" s="102">
        <f>IF(COUNT($H1588:K1588)&gt;='RFM input'!$AA$7,0,L1222*L$6)</f>
        <v>0</v>
      </c>
      <c r="M1588" s="102">
        <f>IF(COUNT($H1588:L1588)&gt;='RFM input'!$AA$7,0,M1222*M$6)</f>
        <v>0</v>
      </c>
      <c r="N1588" s="102">
        <f>IF(COUNT($H1588:M1588)&gt;='RFM input'!$AA$7,0,N1222*N$6)</f>
        <v>0</v>
      </c>
      <c r="O1588" s="102">
        <f>IF(COUNT($H1588:N1588)&gt;='RFM input'!$AA$7,0,O1222*O$6)</f>
        <v>0</v>
      </c>
      <c r="P1588" s="102">
        <f>IF(COUNT($H1588:O1588)&gt;='RFM input'!$AA$7,0,P1222*P$6)</f>
        <v>0</v>
      </c>
      <c r="Q1588" s="102">
        <f>IF(COUNT($H1588:P1588)&gt;='RFM input'!$AA$7,0,Q1222*Q$6)</f>
        <v>0</v>
      </c>
      <c r="R1588" s="4"/>
      <c r="S1588" s="4"/>
      <c r="T1588" s="4"/>
      <c r="U1588" s="4"/>
      <c r="V1588" s="4"/>
      <c r="W1588" s="4"/>
      <c r="X1588" s="4"/>
      <c r="Y1588" s="4"/>
      <c r="Z1588" s="4"/>
      <c r="AA1588" s="249"/>
    </row>
    <row r="1589" spans="1:27" hidden="1" outlineLevel="1">
      <c r="A1589" s="4"/>
      <c r="B1589" s="4"/>
      <c r="C1589" s="4"/>
      <c r="D1589" s="217">
        <f>Asset34</f>
        <v>0</v>
      </c>
      <c r="E1589" s="4"/>
      <c r="F1589" s="4"/>
      <c r="G1589" s="181">
        <f t="shared" si="335"/>
        <v>0</v>
      </c>
      <c r="H1589" s="102">
        <f t="shared" si="334"/>
        <v>0</v>
      </c>
      <c r="I1589" s="102">
        <f t="shared" si="336"/>
        <v>0</v>
      </c>
      <c r="J1589" s="102">
        <f t="shared" si="336"/>
        <v>0</v>
      </c>
      <c r="K1589" s="102">
        <f>IF(COUNT($H1589:J1589)&gt;='RFM input'!$AA$7,0,K1223*K$6)</f>
        <v>0</v>
      </c>
      <c r="L1589" s="102">
        <f>IF(COUNT($H1589:K1589)&gt;='RFM input'!$AA$7,0,L1223*L$6)</f>
        <v>0</v>
      </c>
      <c r="M1589" s="102">
        <f>IF(COUNT($H1589:L1589)&gt;='RFM input'!$AA$7,0,M1223*M$6)</f>
        <v>0</v>
      </c>
      <c r="N1589" s="102">
        <f>IF(COUNT($H1589:M1589)&gt;='RFM input'!$AA$7,0,N1223*N$6)</f>
        <v>0</v>
      </c>
      <c r="O1589" s="102">
        <f>IF(COUNT($H1589:N1589)&gt;='RFM input'!$AA$7,0,O1223*O$6)</f>
        <v>0</v>
      </c>
      <c r="P1589" s="102">
        <f>IF(COUNT($H1589:O1589)&gt;='RFM input'!$AA$7,0,P1223*P$6)</f>
        <v>0</v>
      </c>
      <c r="Q1589" s="102">
        <f>IF(COUNT($H1589:P1589)&gt;='RFM input'!$AA$7,0,Q1223*Q$6)</f>
        <v>0</v>
      </c>
      <c r="R1589" s="4"/>
      <c r="S1589" s="4"/>
      <c r="T1589" s="4"/>
      <c r="U1589" s="4"/>
      <c r="V1589" s="4"/>
      <c r="W1589" s="4"/>
      <c r="X1589" s="4"/>
      <c r="Y1589" s="4"/>
      <c r="Z1589" s="4"/>
      <c r="AA1589" s="249"/>
    </row>
    <row r="1590" spans="1:27" hidden="1" outlineLevel="1">
      <c r="A1590" s="4"/>
      <c r="B1590" s="4"/>
      <c r="C1590" s="4"/>
      <c r="D1590" s="217">
        <f>Asset35</f>
        <v>0</v>
      </c>
      <c r="E1590" s="4"/>
      <c r="F1590" s="4"/>
      <c r="G1590" s="181">
        <f t="shared" si="335"/>
        <v>0</v>
      </c>
      <c r="H1590" s="102">
        <f t="shared" si="334"/>
        <v>0</v>
      </c>
      <c r="I1590" s="102">
        <f t="shared" si="336"/>
        <v>0</v>
      </c>
      <c r="J1590" s="102">
        <f t="shared" si="336"/>
        <v>0</v>
      </c>
      <c r="K1590" s="102">
        <f>IF(COUNT($H1590:J1590)&gt;='RFM input'!$AA$7,0,K1224*K$6)</f>
        <v>0</v>
      </c>
      <c r="L1590" s="102">
        <f>IF(COUNT($H1590:K1590)&gt;='RFM input'!$AA$7,0,L1224*L$6)</f>
        <v>0</v>
      </c>
      <c r="M1590" s="102">
        <f>IF(COUNT($H1590:L1590)&gt;='RFM input'!$AA$7,0,M1224*M$6)</f>
        <v>0</v>
      </c>
      <c r="N1590" s="102">
        <f>IF(COUNT($H1590:M1590)&gt;='RFM input'!$AA$7,0,N1224*N$6)</f>
        <v>0</v>
      </c>
      <c r="O1590" s="102">
        <f>IF(COUNT($H1590:N1590)&gt;='RFM input'!$AA$7,0,O1224*O$6)</f>
        <v>0</v>
      </c>
      <c r="P1590" s="102">
        <f>IF(COUNT($H1590:O1590)&gt;='RFM input'!$AA$7,0,P1224*P$6)</f>
        <v>0</v>
      </c>
      <c r="Q1590" s="102">
        <f>IF(COUNT($H1590:P1590)&gt;='RFM input'!$AA$7,0,Q1224*Q$6)</f>
        <v>0</v>
      </c>
      <c r="R1590" s="4"/>
      <c r="S1590" s="4"/>
      <c r="T1590" s="4"/>
      <c r="U1590" s="4"/>
      <c r="V1590" s="4"/>
      <c r="W1590" s="4"/>
      <c r="X1590" s="4"/>
      <c r="Y1590" s="4"/>
      <c r="Z1590" s="4"/>
      <c r="AA1590" s="249"/>
    </row>
    <row r="1591" spans="1:27" hidden="1" outlineLevel="1">
      <c r="A1591" s="4"/>
      <c r="B1591" s="4"/>
      <c r="C1591" s="4"/>
      <c r="D1591" s="217">
        <f>Asset36</f>
        <v>0</v>
      </c>
      <c r="E1591" s="4"/>
      <c r="F1591" s="4"/>
      <c r="G1591" s="181">
        <f t="shared" si="335"/>
        <v>0</v>
      </c>
      <c r="H1591" s="102">
        <f t="shared" si="334"/>
        <v>0</v>
      </c>
      <c r="I1591" s="102">
        <f t="shared" si="336"/>
        <v>0</v>
      </c>
      <c r="J1591" s="102">
        <f t="shared" si="336"/>
        <v>0</v>
      </c>
      <c r="K1591" s="102">
        <f>IF(COUNT($H1591:J1591)&gt;='RFM input'!$AA$7,0,K1225*K$6)</f>
        <v>0</v>
      </c>
      <c r="L1591" s="102">
        <f>IF(COUNT($H1591:K1591)&gt;='RFM input'!$AA$7,0,L1225*L$6)</f>
        <v>0</v>
      </c>
      <c r="M1591" s="102">
        <f>IF(COUNT($H1591:L1591)&gt;='RFM input'!$AA$7,0,M1225*M$6)</f>
        <v>0</v>
      </c>
      <c r="N1591" s="102">
        <f>IF(COUNT($H1591:M1591)&gt;='RFM input'!$AA$7,0,N1225*N$6)</f>
        <v>0</v>
      </c>
      <c r="O1591" s="102">
        <f>IF(COUNT($H1591:N1591)&gt;='RFM input'!$AA$7,0,O1225*O$6)</f>
        <v>0</v>
      </c>
      <c r="P1591" s="102">
        <f>IF(COUNT($H1591:O1591)&gt;='RFM input'!$AA$7,0,P1225*P$6)</f>
        <v>0</v>
      </c>
      <c r="Q1591" s="102">
        <f>IF(COUNT($H1591:P1591)&gt;='RFM input'!$AA$7,0,Q1225*Q$6)</f>
        <v>0</v>
      </c>
      <c r="R1591" s="4"/>
      <c r="S1591" s="4"/>
      <c r="T1591" s="4"/>
      <c r="U1591" s="4"/>
      <c r="V1591" s="4"/>
      <c r="W1591" s="4"/>
      <c r="X1591" s="4"/>
      <c r="Y1591" s="4"/>
      <c r="Z1591" s="4"/>
      <c r="AA1591" s="249"/>
    </row>
    <row r="1592" spans="1:27" hidden="1" outlineLevel="1">
      <c r="A1592" s="4"/>
      <c r="B1592" s="4"/>
      <c r="C1592" s="4"/>
      <c r="D1592" s="217">
        <f>Asset37</f>
        <v>0</v>
      </c>
      <c r="E1592" s="4"/>
      <c r="F1592" s="4"/>
      <c r="G1592" s="181">
        <f t="shared" si="335"/>
        <v>0</v>
      </c>
      <c r="H1592" s="102">
        <f t="shared" si="334"/>
        <v>0</v>
      </c>
      <c r="I1592" s="102">
        <f t="shared" si="336"/>
        <v>0</v>
      </c>
      <c r="J1592" s="102">
        <f t="shared" si="336"/>
        <v>0</v>
      </c>
      <c r="K1592" s="102">
        <f>IF(COUNT($H1592:J1592)&gt;='RFM input'!$AA$7,0,K1226*K$6)</f>
        <v>0</v>
      </c>
      <c r="L1592" s="102">
        <f>IF(COUNT($H1592:K1592)&gt;='RFM input'!$AA$7,0,L1226*L$6)</f>
        <v>0</v>
      </c>
      <c r="M1592" s="102">
        <f>IF(COUNT($H1592:L1592)&gt;='RFM input'!$AA$7,0,M1226*M$6)</f>
        <v>0</v>
      </c>
      <c r="N1592" s="102">
        <f>IF(COUNT($H1592:M1592)&gt;='RFM input'!$AA$7,0,N1226*N$6)</f>
        <v>0</v>
      </c>
      <c r="O1592" s="102">
        <f>IF(COUNT($H1592:N1592)&gt;='RFM input'!$AA$7,0,O1226*O$6)</f>
        <v>0</v>
      </c>
      <c r="P1592" s="102">
        <f>IF(COUNT($H1592:O1592)&gt;='RFM input'!$AA$7,0,P1226*P$6)</f>
        <v>0</v>
      </c>
      <c r="Q1592" s="102">
        <f>IF(COUNT($H1592:P1592)&gt;='RFM input'!$AA$7,0,Q1226*Q$6)</f>
        <v>0</v>
      </c>
      <c r="R1592" s="4"/>
      <c r="S1592" s="4"/>
      <c r="T1592" s="4"/>
      <c r="U1592" s="4"/>
      <c r="V1592" s="4"/>
      <c r="W1592" s="4"/>
      <c r="X1592" s="4"/>
      <c r="Y1592" s="4"/>
      <c r="Z1592" s="4"/>
      <c r="AA1592" s="249"/>
    </row>
    <row r="1593" spans="1:27" hidden="1" outlineLevel="1">
      <c r="A1593" s="4"/>
      <c r="B1593" s="4"/>
      <c r="C1593" s="4"/>
      <c r="D1593" s="217">
        <f>Asset38</f>
        <v>0</v>
      </c>
      <c r="E1593" s="4"/>
      <c r="F1593" s="4"/>
      <c r="G1593" s="181">
        <f t="shared" si="335"/>
        <v>0</v>
      </c>
      <c r="H1593" s="102">
        <f t="shared" si="334"/>
        <v>0</v>
      </c>
      <c r="I1593" s="102">
        <f t="shared" si="336"/>
        <v>0</v>
      </c>
      <c r="J1593" s="102">
        <f t="shared" si="336"/>
        <v>0</v>
      </c>
      <c r="K1593" s="102">
        <f>IF(COUNT($H1593:J1593)&gt;='RFM input'!$AA$7,0,K1227*K$6)</f>
        <v>0</v>
      </c>
      <c r="L1593" s="102">
        <f>IF(COUNT($H1593:K1593)&gt;='RFM input'!$AA$7,0,L1227*L$6)</f>
        <v>0</v>
      </c>
      <c r="M1593" s="102">
        <f>IF(COUNT($H1593:L1593)&gt;='RFM input'!$AA$7,0,M1227*M$6)</f>
        <v>0</v>
      </c>
      <c r="N1593" s="102">
        <f>IF(COUNT($H1593:M1593)&gt;='RFM input'!$AA$7,0,N1227*N$6)</f>
        <v>0</v>
      </c>
      <c r="O1593" s="102">
        <f>IF(COUNT($H1593:N1593)&gt;='RFM input'!$AA$7,0,O1227*O$6)</f>
        <v>0</v>
      </c>
      <c r="P1593" s="102">
        <f>IF(COUNT($H1593:O1593)&gt;='RFM input'!$AA$7,0,P1227*P$6)</f>
        <v>0</v>
      </c>
      <c r="Q1593" s="102">
        <f>IF(COUNT($H1593:P1593)&gt;='RFM input'!$AA$7,0,Q1227*Q$6)</f>
        <v>0</v>
      </c>
      <c r="R1593" s="4"/>
      <c r="S1593" s="4"/>
      <c r="T1593" s="4"/>
      <c r="U1593" s="4"/>
      <c r="V1593" s="4"/>
      <c r="W1593" s="4"/>
      <c r="X1593" s="4"/>
      <c r="Y1593" s="4"/>
      <c r="Z1593" s="4"/>
      <c r="AA1593" s="249"/>
    </row>
    <row r="1594" spans="1:27" hidden="1" outlineLevel="1">
      <c r="A1594" s="4"/>
      <c r="B1594" s="4"/>
      <c r="C1594" s="4"/>
      <c r="D1594" s="217">
        <f>Asset39</f>
        <v>0</v>
      </c>
      <c r="E1594" s="4"/>
      <c r="F1594" s="4"/>
      <c r="G1594" s="181">
        <f t="shared" si="335"/>
        <v>0</v>
      </c>
      <c r="H1594" s="102">
        <f t="shared" si="334"/>
        <v>0</v>
      </c>
      <c r="I1594" s="102">
        <f t="shared" si="336"/>
        <v>0</v>
      </c>
      <c r="J1594" s="102">
        <f t="shared" si="336"/>
        <v>0</v>
      </c>
      <c r="K1594" s="102">
        <f>IF(COUNT($H1594:J1594)&gt;='RFM input'!$AA$7,0,K1228*K$6)</f>
        <v>0</v>
      </c>
      <c r="L1594" s="102">
        <f>IF(COUNT($H1594:K1594)&gt;='RFM input'!$AA$7,0,L1228*L$6)</f>
        <v>0</v>
      </c>
      <c r="M1594" s="102">
        <f>IF(COUNT($H1594:L1594)&gt;='RFM input'!$AA$7,0,M1228*M$6)</f>
        <v>0</v>
      </c>
      <c r="N1594" s="102">
        <f>IF(COUNT($H1594:M1594)&gt;='RFM input'!$AA$7,0,N1228*N$6)</f>
        <v>0</v>
      </c>
      <c r="O1594" s="102">
        <f>IF(COUNT($H1594:N1594)&gt;='RFM input'!$AA$7,0,O1228*O$6)</f>
        <v>0</v>
      </c>
      <c r="P1594" s="102">
        <f>IF(COUNT($H1594:O1594)&gt;='RFM input'!$AA$7,0,P1228*P$6)</f>
        <v>0</v>
      </c>
      <c r="Q1594" s="102">
        <f>IF(COUNT($H1594:P1594)&gt;='RFM input'!$AA$7,0,Q1228*Q$6)</f>
        <v>0</v>
      </c>
      <c r="R1594" s="4"/>
      <c r="S1594" s="4"/>
      <c r="T1594" s="4"/>
      <c r="U1594" s="4"/>
      <c r="V1594" s="4"/>
      <c r="W1594" s="4"/>
      <c r="X1594" s="4"/>
      <c r="Y1594" s="4"/>
      <c r="Z1594" s="4"/>
      <c r="AA1594" s="249"/>
    </row>
    <row r="1595" spans="1:27" hidden="1" outlineLevel="1">
      <c r="A1595" s="4"/>
      <c r="B1595" s="4"/>
      <c r="C1595" s="4"/>
      <c r="D1595" s="217">
        <f>Asset40</f>
        <v>0</v>
      </c>
      <c r="E1595" s="4"/>
      <c r="F1595" s="4"/>
      <c r="G1595" s="181">
        <f t="shared" si="335"/>
        <v>0</v>
      </c>
      <c r="H1595" s="102">
        <f t="shared" si="334"/>
        <v>0</v>
      </c>
      <c r="I1595" s="102">
        <f t="shared" si="336"/>
        <v>0</v>
      </c>
      <c r="J1595" s="102">
        <f t="shared" si="336"/>
        <v>0</v>
      </c>
      <c r="K1595" s="102">
        <f>IF(COUNT($H1595:J1595)&gt;='RFM input'!$AA$7,0,K1229*K$6)</f>
        <v>0</v>
      </c>
      <c r="L1595" s="102">
        <f>IF(COUNT($H1595:K1595)&gt;='RFM input'!$AA$7,0,L1229*L$6)</f>
        <v>0</v>
      </c>
      <c r="M1595" s="102">
        <f>IF(COUNT($H1595:L1595)&gt;='RFM input'!$AA$7,0,M1229*M$6)</f>
        <v>0</v>
      </c>
      <c r="N1595" s="102">
        <f>IF(COUNT($H1595:M1595)&gt;='RFM input'!$AA$7,0,N1229*N$6)</f>
        <v>0</v>
      </c>
      <c r="O1595" s="102">
        <f>IF(COUNT($H1595:N1595)&gt;='RFM input'!$AA$7,0,O1229*O$6)</f>
        <v>0</v>
      </c>
      <c r="P1595" s="102">
        <f>IF(COUNT($H1595:O1595)&gt;='RFM input'!$AA$7,0,P1229*P$6)</f>
        <v>0</v>
      </c>
      <c r="Q1595" s="102">
        <f>IF(COUNT($H1595:P1595)&gt;='RFM input'!$AA$7,0,Q1229*Q$6)</f>
        <v>0</v>
      </c>
      <c r="R1595" s="4"/>
      <c r="S1595" s="4"/>
      <c r="T1595" s="4"/>
      <c r="U1595" s="4"/>
      <c r="V1595" s="4"/>
      <c r="W1595" s="4"/>
      <c r="X1595" s="4"/>
      <c r="Y1595" s="4"/>
      <c r="Z1595" s="4"/>
      <c r="AA1595" s="249"/>
    </row>
    <row r="1596" spans="1:27" hidden="1" outlineLevel="1">
      <c r="A1596" s="4"/>
      <c r="B1596" s="4"/>
      <c r="C1596" s="4"/>
      <c r="D1596" s="217">
        <f>Asset41</f>
        <v>0</v>
      </c>
      <c r="E1596" s="4"/>
      <c r="F1596" s="4"/>
      <c r="G1596" s="181">
        <f t="shared" si="335"/>
        <v>0</v>
      </c>
      <c r="H1596" s="102">
        <f t="shared" si="334"/>
        <v>0</v>
      </c>
      <c r="I1596" s="102">
        <f t="shared" si="336"/>
        <v>0</v>
      </c>
      <c r="J1596" s="102">
        <f t="shared" si="336"/>
        <v>0</v>
      </c>
      <c r="K1596" s="102">
        <f>IF(COUNT($H1596:J1596)&gt;='RFM input'!$AA$7,0,K1230*K$6)</f>
        <v>0</v>
      </c>
      <c r="L1596" s="102">
        <f>IF(COUNT($H1596:K1596)&gt;='RFM input'!$AA$7,0,L1230*L$6)</f>
        <v>0</v>
      </c>
      <c r="M1596" s="102">
        <f>IF(COUNT($H1596:L1596)&gt;='RFM input'!$AA$7,0,M1230*M$6)</f>
        <v>0</v>
      </c>
      <c r="N1596" s="102">
        <f>IF(COUNT($H1596:M1596)&gt;='RFM input'!$AA$7,0,N1230*N$6)</f>
        <v>0</v>
      </c>
      <c r="O1596" s="102">
        <f>IF(COUNT($H1596:N1596)&gt;='RFM input'!$AA$7,0,O1230*O$6)</f>
        <v>0</v>
      </c>
      <c r="P1596" s="102">
        <f>IF(COUNT($H1596:O1596)&gt;='RFM input'!$AA$7,0,P1230*P$6)</f>
        <v>0</v>
      </c>
      <c r="Q1596" s="102">
        <f>IF(COUNT($H1596:P1596)&gt;='RFM input'!$AA$7,0,Q1230*Q$6)</f>
        <v>0</v>
      </c>
      <c r="R1596" s="4"/>
      <c r="S1596" s="4"/>
      <c r="T1596" s="4"/>
      <c r="U1596" s="4"/>
      <c r="V1596" s="4"/>
      <c r="W1596" s="4"/>
      <c r="X1596" s="4"/>
      <c r="Y1596" s="4"/>
      <c r="Z1596" s="4"/>
      <c r="AA1596" s="249"/>
    </row>
    <row r="1597" spans="1:27" hidden="1" outlineLevel="1">
      <c r="A1597" s="4"/>
      <c r="B1597" s="4"/>
      <c r="C1597" s="4"/>
      <c r="D1597" s="217">
        <f>Asset42</f>
        <v>0</v>
      </c>
      <c r="E1597" s="4"/>
      <c r="F1597" s="4"/>
      <c r="G1597" s="181">
        <f t="shared" si="335"/>
        <v>0</v>
      </c>
      <c r="H1597" s="102">
        <f t="shared" si="334"/>
        <v>0</v>
      </c>
      <c r="I1597" s="102">
        <f t="shared" si="336"/>
        <v>0</v>
      </c>
      <c r="J1597" s="102">
        <f t="shared" si="336"/>
        <v>0</v>
      </c>
      <c r="K1597" s="102">
        <f>IF(COUNT($H1597:J1597)&gt;='RFM input'!$AA$7,0,K1231*K$6)</f>
        <v>0</v>
      </c>
      <c r="L1597" s="102">
        <f>IF(COUNT($H1597:K1597)&gt;='RFM input'!$AA$7,0,L1231*L$6)</f>
        <v>0</v>
      </c>
      <c r="M1597" s="102">
        <f>IF(COUNT($H1597:L1597)&gt;='RFM input'!$AA$7,0,M1231*M$6)</f>
        <v>0</v>
      </c>
      <c r="N1597" s="102">
        <f>IF(COUNT($H1597:M1597)&gt;='RFM input'!$AA$7,0,N1231*N$6)</f>
        <v>0</v>
      </c>
      <c r="O1597" s="102">
        <f>IF(COUNT($H1597:N1597)&gt;='RFM input'!$AA$7,0,O1231*O$6)</f>
        <v>0</v>
      </c>
      <c r="P1597" s="102">
        <f>IF(COUNT($H1597:O1597)&gt;='RFM input'!$AA$7,0,P1231*P$6)</f>
        <v>0</v>
      </c>
      <c r="Q1597" s="102">
        <f>IF(COUNT($H1597:P1597)&gt;='RFM input'!$AA$7,0,Q1231*Q$6)</f>
        <v>0</v>
      </c>
      <c r="R1597" s="4"/>
      <c r="S1597" s="4"/>
      <c r="T1597" s="4"/>
      <c r="U1597" s="4"/>
      <c r="V1597" s="4"/>
      <c r="W1597" s="4"/>
      <c r="X1597" s="4"/>
      <c r="Y1597" s="4"/>
      <c r="Z1597" s="4"/>
      <c r="AA1597" s="249"/>
    </row>
    <row r="1598" spans="1:27" hidden="1" outlineLevel="1">
      <c r="A1598" s="4"/>
      <c r="B1598" s="4"/>
      <c r="C1598" s="4"/>
      <c r="D1598" s="217">
        <f>Asset43</f>
        <v>0</v>
      </c>
      <c r="E1598" s="4"/>
      <c r="F1598" s="4"/>
      <c r="G1598" s="181">
        <f t="shared" si="335"/>
        <v>0</v>
      </c>
      <c r="H1598" s="102">
        <f t="shared" si="334"/>
        <v>0</v>
      </c>
      <c r="I1598" s="102">
        <f t="shared" si="336"/>
        <v>0</v>
      </c>
      <c r="J1598" s="102">
        <f t="shared" si="336"/>
        <v>0</v>
      </c>
      <c r="K1598" s="102">
        <f>IF(COUNT($H1598:J1598)&gt;='RFM input'!$AA$7,0,K1232*K$6)</f>
        <v>0</v>
      </c>
      <c r="L1598" s="102">
        <f>IF(COUNT($H1598:K1598)&gt;='RFM input'!$AA$7,0,L1232*L$6)</f>
        <v>0</v>
      </c>
      <c r="M1598" s="102">
        <f>IF(COUNT($H1598:L1598)&gt;='RFM input'!$AA$7,0,M1232*M$6)</f>
        <v>0</v>
      </c>
      <c r="N1598" s="102">
        <f>IF(COUNT($H1598:M1598)&gt;='RFM input'!$AA$7,0,N1232*N$6)</f>
        <v>0</v>
      </c>
      <c r="O1598" s="102">
        <f>IF(COUNT($H1598:N1598)&gt;='RFM input'!$AA$7,0,O1232*O$6)</f>
        <v>0</v>
      </c>
      <c r="P1598" s="102">
        <f>IF(COUNT($H1598:O1598)&gt;='RFM input'!$AA$7,0,P1232*P$6)</f>
        <v>0</v>
      </c>
      <c r="Q1598" s="102">
        <f>IF(COUNT($H1598:P1598)&gt;='RFM input'!$AA$7,0,Q1232*Q$6)</f>
        <v>0</v>
      </c>
      <c r="R1598" s="4"/>
      <c r="S1598" s="4"/>
      <c r="T1598" s="4"/>
      <c r="U1598" s="4"/>
      <c r="V1598" s="4"/>
      <c r="W1598" s="4"/>
      <c r="X1598" s="4"/>
      <c r="Y1598" s="4"/>
      <c r="Z1598" s="4"/>
      <c r="AA1598" s="249"/>
    </row>
    <row r="1599" spans="1:27" hidden="1" outlineLevel="1">
      <c r="A1599" s="4"/>
      <c r="B1599" s="4"/>
      <c r="C1599" s="4"/>
      <c r="D1599" s="217">
        <f>Asset44</f>
        <v>0</v>
      </c>
      <c r="E1599" s="4"/>
      <c r="F1599" s="4"/>
      <c r="G1599" s="181">
        <f t="shared" si="335"/>
        <v>0</v>
      </c>
      <c r="H1599" s="102">
        <f t="shared" si="334"/>
        <v>0</v>
      </c>
      <c r="I1599" s="102">
        <f t="shared" si="336"/>
        <v>0</v>
      </c>
      <c r="J1599" s="102">
        <f t="shared" si="336"/>
        <v>0</v>
      </c>
      <c r="K1599" s="102">
        <f>IF(COUNT($H1599:J1599)&gt;='RFM input'!$AA$7,0,K1233*K$6)</f>
        <v>0</v>
      </c>
      <c r="L1599" s="102">
        <f>IF(COUNT($H1599:K1599)&gt;='RFM input'!$AA$7,0,L1233*L$6)</f>
        <v>0</v>
      </c>
      <c r="M1599" s="102">
        <f>IF(COUNT($H1599:L1599)&gt;='RFM input'!$AA$7,0,M1233*M$6)</f>
        <v>0</v>
      </c>
      <c r="N1599" s="102">
        <f>IF(COUNT($H1599:M1599)&gt;='RFM input'!$AA$7,0,N1233*N$6)</f>
        <v>0</v>
      </c>
      <c r="O1599" s="102">
        <f>IF(COUNT($H1599:N1599)&gt;='RFM input'!$AA$7,0,O1233*O$6)</f>
        <v>0</v>
      </c>
      <c r="P1599" s="102">
        <f>IF(COUNT($H1599:O1599)&gt;='RFM input'!$AA$7,0,P1233*P$6)</f>
        <v>0</v>
      </c>
      <c r="Q1599" s="102">
        <f>IF(COUNT($H1599:P1599)&gt;='RFM input'!$AA$7,0,Q1233*Q$6)</f>
        <v>0</v>
      </c>
      <c r="R1599" s="4"/>
      <c r="S1599" s="4"/>
      <c r="T1599" s="4"/>
      <c r="U1599" s="4"/>
      <c r="V1599" s="4"/>
      <c r="W1599" s="4"/>
      <c r="X1599" s="4"/>
      <c r="Y1599" s="4"/>
      <c r="Z1599" s="4"/>
      <c r="AA1599" s="249"/>
    </row>
    <row r="1600" spans="1:27" hidden="1" outlineLevel="1">
      <c r="A1600" s="4"/>
      <c r="B1600" s="4"/>
      <c r="C1600" s="4"/>
      <c r="D1600" s="217">
        <f>Asset45</f>
        <v>0</v>
      </c>
      <c r="E1600" s="4"/>
      <c r="F1600" s="4"/>
      <c r="G1600" s="181">
        <f t="shared" si="335"/>
        <v>0</v>
      </c>
      <c r="H1600" s="102">
        <f t="shared" si="334"/>
        <v>0</v>
      </c>
      <c r="I1600" s="102">
        <f t="shared" si="336"/>
        <v>0</v>
      </c>
      <c r="J1600" s="102">
        <f t="shared" si="336"/>
        <v>0</v>
      </c>
      <c r="K1600" s="102">
        <f>IF(COUNT($H1600:J1600)&gt;='RFM input'!$AA$7,0,K1234*K$6)</f>
        <v>0</v>
      </c>
      <c r="L1600" s="102">
        <f>IF(COUNT($H1600:K1600)&gt;='RFM input'!$AA$7,0,L1234*L$6)</f>
        <v>0</v>
      </c>
      <c r="M1600" s="102">
        <f>IF(COUNT($H1600:L1600)&gt;='RFM input'!$AA$7,0,M1234*M$6)</f>
        <v>0</v>
      </c>
      <c r="N1600" s="102">
        <f>IF(COUNT($H1600:M1600)&gt;='RFM input'!$AA$7,0,N1234*N$6)</f>
        <v>0</v>
      </c>
      <c r="O1600" s="102">
        <f>IF(COUNT($H1600:N1600)&gt;='RFM input'!$AA$7,0,O1234*O$6)</f>
        <v>0</v>
      </c>
      <c r="P1600" s="102">
        <f>IF(COUNT($H1600:O1600)&gt;='RFM input'!$AA$7,0,P1234*P$6)</f>
        <v>0</v>
      </c>
      <c r="Q1600" s="102">
        <f>IF(COUNT($H1600:P1600)&gt;='RFM input'!$AA$7,0,Q1234*Q$6)</f>
        <v>0</v>
      </c>
      <c r="R1600" s="4"/>
      <c r="S1600" s="4"/>
      <c r="T1600" s="4"/>
      <c r="U1600" s="4"/>
      <c r="V1600" s="4"/>
      <c r="W1600" s="4"/>
      <c r="X1600" s="4"/>
      <c r="Y1600" s="4"/>
      <c r="Z1600" s="4"/>
      <c r="AA1600" s="249"/>
    </row>
    <row r="1601" spans="1:27" hidden="1" outlineLevel="1">
      <c r="A1601" s="4"/>
      <c r="B1601" s="4"/>
      <c r="C1601" s="4"/>
      <c r="D1601" s="217">
        <f>Asset46</f>
        <v>0</v>
      </c>
      <c r="E1601" s="4"/>
      <c r="F1601" s="4"/>
      <c r="G1601" s="181">
        <f t="shared" si="335"/>
        <v>0</v>
      </c>
      <c r="H1601" s="102">
        <f t="shared" si="334"/>
        <v>0</v>
      </c>
      <c r="I1601" s="102">
        <f t="shared" si="336"/>
        <v>0</v>
      </c>
      <c r="J1601" s="102">
        <f t="shared" si="336"/>
        <v>0</v>
      </c>
      <c r="K1601" s="102">
        <f>IF(COUNT($H1601:J1601)&gt;='RFM input'!$AA$7,0,K1235*K$6)</f>
        <v>0</v>
      </c>
      <c r="L1601" s="102">
        <f>IF(COUNT($H1601:K1601)&gt;='RFM input'!$AA$7,0,L1235*L$6)</f>
        <v>0</v>
      </c>
      <c r="M1601" s="102">
        <f>IF(COUNT($H1601:L1601)&gt;='RFM input'!$AA$7,0,M1235*M$6)</f>
        <v>0</v>
      </c>
      <c r="N1601" s="102">
        <f>IF(COUNT($H1601:M1601)&gt;='RFM input'!$AA$7,0,N1235*N$6)</f>
        <v>0</v>
      </c>
      <c r="O1601" s="102">
        <f>IF(COUNT($H1601:N1601)&gt;='RFM input'!$AA$7,0,O1235*O$6)</f>
        <v>0</v>
      </c>
      <c r="P1601" s="102">
        <f>IF(COUNT($H1601:O1601)&gt;='RFM input'!$AA$7,0,P1235*P$6)</f>
        <v>0</v>
      </c>
      <c r="Q1601" s="102">
        <f>IF(COUNT($H1601:P1601)&gt;='RFM input'!$AA$7,0,Q1235*Q$6)</f>
        <v>0</v>
      </c>
      <c r="R1601" s="4"/>
      <c r="S1601" s="4"/>
      <c r="T1601" s="4"/>
      <c r="U1601" s="4"/>
      <c r="V1601" s="4"/>
      <c r="W1601" s="4"/>
      <c r="X1601" s="4"/>
      <c r="Y1601" s="4"/>
      <c r="Z1601" s="4"/>
      <c r="AA1601" s="249"/>
    </row>
    <row r="1602" spans="1:27" hidden="1" outlineLevel="1">
      <c r="A1602" s="4"/>
      <c r="B1602" s="4"/>
      <c r="C1602" s="4"/>
      <c r="D1602" s="217">
        <f>Asset47</f>
        <v>0</v>
      </c>
      <c r="E1602" s="4"/>
      <c r="F1602" s="4"/>
      <c r="G1602" s="181">
        <f t="shared" si="335"/>
        <v>0</v>
      </c>
      <c r="H1602" s="102">
        <f t="shared" si="334"/>
        <v>0</v>
      </c>
      <c r="I1602" s="102">
        <f t="shared" si="336"/>
        <v>0</v>
      </c>
      <c r="J1602" s="102">
        <f t="shared" si="336"/>
        <v>0</v>
      </c>
      <c r="K1602" s="102">
        <f>IF(COUNT($H1602:J1602)&gt;='RFM input'!$AA$7,0,K1236*K$6)</f>
        <v>0</v>
      </c>
      <c r="L1602" s="102">
        <f>IF(COUNT($H1602:K1602)&gt;='RFM input'!$AA$7,0,L1236*L$6)</f>
        <v>0</v>
      </c>
      <c r="M1602" s="102">
        <f>IF(COUNT($H1602:L1602)&gt;='RFM input'!$AA$7,0,M1236*M$6)</f>
        <v>0</v>
      </c>
      <c r="N1602" s="102">
        <f>IF(COUNT($H1602:M1602)&gt;='RFM input'!$AA$7,0,N1236*N$6)</f>
        <v>0</v>
      </c>
      <c r="O1602" s="102">
        <f>IF(COUNT($H1602:N1602)&gt;='RFM input'!$AA$7,0,O1236*O$6)</f>
        <v>0</v>
      </c>
      <c r="P1602" s="102">
        <f>IF(COUNT($H1602:O1602)&gt;='RFM input'!$AA$7,0,P1236*P$6)</f>
        <v>0</v>
      </c>
      <c r="Q1602" s="102">
        <f>IF(COUNT($H1602:P1602)&gt;='RFM input'!$AA$7,0,Q1236*Q$6)</f>
        <v>0</v>
      </c>
      <c r="R1602" s="4"/>
      <c r="S1602" s="4"/>
      <c r="T1602" s="4"/>
      <c r="U1602" s="4"/>
      <c r="V1602" s="4"/>
      <c r="W1602" s="4"/>
      <c r="X1602" s="4"/>
      <c r="Y1602" s="4"/>
      <c r="Z1602" s="4"/>
      <c r="AA1602" s="249"/>
    </row>
    <row r="1603" spans="1:27" hidden="1" outlineLevel="1">
      <c r="A1603" s="4"/>
      <c r="B1603" s="4"/>
      <c r="C1603" s="4"/>
      <c r="D1603" s="217">
        <f>Asset48</f>
        <v>0</v>
      </c>
      <c r="E1603" s="4"/>
      <c r="F1603" s="4"/>
      <c r="G1603" s="181">
        <f t="shared" si="335"/>
        <v>0</v>
      </c>
      <c r="H1603" s="102">
        <f t="shared" si="334"/>
        <v>0</v>
      </c>
      <c r="I1603" s="102">
        <f t="shared" si="336"/>
        <v>0</v>
      </c>
      <c r="J1603" s="102">
        <f t="shared" si="336"/>
        <v>0</v>
      </c>
      <c r="K1603" s="102">
        <f>IF(COUNT($H1603:J1603)&gt;='RFM input'!$AA$7,0,K1237*K$6)</f>
        <v>0</v>
      </c>
      <c r="L1603" s="102">
        <f>IF(COUNT($H1603:K1603)&gt;='RFM input'!$AA$7,0,L1237*L$6)</f>
        <v>0</v>
      </c>
      <c r="M1603" s="102">
        <f>IF(COUNT($H1603:L1603)&gt;='RFM input'!$AA$7,0,M1237*M$6)</f>
        <v>0</v>
      </c>
      <c r="N1603" s="102">
        <f>IF(COUNT($H1603:M1603)&gt;='RFM input'!$AA$7,0,N1237*N$6)</f>
        <v>0</v>
      </c>
      <c r="O1603" s="102">
        <f>IF(COUNT($H1603:N1603)&gt;='RFM input'!$AA$7,0,O1237*O$6)</f>
        <v>0</v>
      </c>
      <c r="P1603" s="102">
        <f>IF(COUNT($H1603:O1603)&gt;='RFM input'!$AA$7,0,P1237*P$6)</f>
        <v>0</v>
      </c>
      <c r="Q1603" s="102">
        <f>IF(COUNT($H1603:P1603)&gt;='RFM input'!$AA$7,0,Q1237*Q$6)</f>
        <v>0</v>
      </c>
      <c r="R1603" s="4"/>
      <c r="S1603" s="4"/>
      <c r="T1603" s="4"/>
      <c r="U1603" s="4"/>
      <c r="V1603" s="4"/>
      <c r="W1603" s="4"/>
      <c r="X1603" s="4"/>
      <c r="Y1603" s="4"/>
      <c r="Z1603" s="4"/>
      <c r="AA1603" s="249"/>
    </row>
    <row r="1604" spans="1:27" hidden="1" outlineLevel="1">
      <c r="A1604" s="4"/>
      <c r="B1604" s="4"/>
      <c r="C1604" s="4"/>
      <c r="D1604" s="217">
        <f>Asset49</f>
        <v>0</v>
      </c>
      <c r="E1604" s="4"/>
      <c r="F1604" s="4"/>
      <c r="G1604" s="181">
        <f t="shared" si="335"/>
        <v>0</v>
      </c>
      <c r="H1604" s="102">
        <f t="shared" si="334"/>
        <v>0</v>
      </c>
      <c r="I1604" s="102">
        <f t="shared" si="336"/>
        <v>0</v>
      </c>
      <c r="J1604" s="102">
        <f t="shared" si="336"/>
        <v>0</v>
      </c>
      <c r="K1604" s="102">
        <f>IF(COUNT($H1604:J1604)&gt;='RFM input'!$AA$7,0,K1238*K$6)</f>
        <v>0</v>
      </c>
      <c r="L1604" s="102">
        <f>IF(COUNT($H1604:K1604)&gt;='RFM input'!$AA$7,0,L1238*L$6)</f>
        <v>0</v>
      </c>
      <c r="M1604" s="102">
        <f>IF(COUNT($H1604:L1604)&gt;='RFM input'!$AA$7,0,M1238*M$6)</f>
        <v>0</v>
      </c>
      <c r="N1604" s="102">
        <f>IF(COUNT($H1604:M1604)&gt;='RFM input'!$AA$7,0,N1238*N$6)</f>
        <v>0</v>
      </c>
      <c r="O1604" s="102">
        <f>IF(COUNT($H1604:N1604)&gt;='RFM input'!$AA$7,0,O1238*O$6)</f>
        <v>0</v>
      </c>
      <c r="P1604" s="102">
        <f>IF(COUNT($H1604:O1604)&gt;='RFM input'!$AA$7,0,P1238*P$6)</f>
        <v>0</v>
      </c>
      <c r="Q1604" s="102">
        <f>IF(COUNT($H1604:P1604)&gt;='RFM input'!$AA$7,0,Q1238*Q$6)</f>
        <v>0</v>
      </c>
      <c r="R1604" s="4"/>
      <c r="S1604" s="4"/>
      <c r="T1604" s="4"/>
      <c r="U1604" s="4"/>
      <c r="V1604" s="4"/>
      <c r="W1604" s="4"/>
      <c r="X1604" s="4"/>
      <c r="Y1604" s="4"/>
      <c r="Z1604" s="4"/>
      <c r="AA1604" s="249"/>
    </row>
    <row r="1605" spans="1:27" hidden="1" outlineLevel="1">
      <c r="A1605" s="4"/>
      <c r="B1605" s="4"/>
      <c r="C1605" s="4"/>
      <c r="D1605" s="217" t="str">
        <f>Asset50</f>
        <v>Equity raising costs</v>
      </c>
      <c r="E1605" s="4"/>
      <c r="F1605" s="4"/>
      <c r="G1605" s="181">
        <f t="shared" si="335"/>
        <v>0</v>
      </c>
      <c r="H1605" s="102">
        <f t="shared" si="334"/>
        <v>0</v>
      </c>
      <c r="I1605" s="102">
        <f t="shared" si="336"/>
        <v>0</v>
      </c>
      <c r="J1605" s="102">
        <f t="shared" si="336"/>
        <v>0</v>
      </c>
      <c r="K1605" s="102">
        <f>IF(COUNT($H1605:J1605)&gt;='RFM input'!$AA$7,0,K1239*K$6)</f>
        <v>0</v>
      </c>
      <c r="L1605" s="102">
        <f>IF(COUNT($H1605:K1605)&gt;='RFM input'!$AA$7,0,L1239*L$6)</f>
        <v>0</v>
      </c>
      <c r="M1605" s="102">
        <f>IF(COUNT($H1605:L1605)&gt;='RFM input'!$AA$7,0,M1239*M$6)</f>
        <v>0</v>
      </c>
      <c r="N1605" s="102">
        <f>IF(COUNT($H1605:M1605)&gt;='RFM input'!$AA$7,0,N1239*N$6)</f>
        <v>0</v>
      </c>
      <c r="O1605" s="102">
        <f>IF(COUNT($H1605:N1605)&gt;='RFM input'!$AA$7,0,O1239*O$6)</f>
        <v>0</v>
      </c>
      <c r="P1605" s="102">
        <f>IF(COUNT($H1605:O1605)&gt;='RFM input'!$AA$7,0,P1239*P$6)</f>
        <v>0</v>
      </c>
      <c r="Q1605" s="102">
        <f>IF(COUNT($H1605:P1605)&gt;='RFM input'!$AA$7,0,Q1239*Q$6)</f>
        <v>0</v>
      </c>
      <c r="R1605" s="4"/>
      <c r="S1605" s="4"/>
      <c r="T1605" s="4"/>
      <c r="U1605" s="4"/>
      <c r="V1605" s="4"/>
      <c r="W1605" s="4"/>
      <c r="X1605" s="4"/>
      <c r="Y1605" s="4"/>
      <c r="Z1605" s="4"/>
      <c r="AA1605" s="249"/>
    </row>
    <row r="1606" spans="1:27" collapsed="1">
      <c r="A1606" s="4"/>
      <c r="B1606" s="4"/>
      <c r="C1606" s="4"/>
      <c r="D1606" s="4"/>
      <c r="E1606" s="4"/>
      <c r="F1606" s="4"/>
      <c r="G1606" s="7"/>
      <c r="H1606" s="4"/>
      <c r="I1606" s="4"/>
      <c r="J1606" s="4"/>
      <c r="K1606" s="4"/>
      <c r="L1606" s="4"/>
      <c r="M1606" s="4"/>
      <c r="N1606" s="4"/>
      <c r="O1606" s="4"/>
      <c r="P1606" s="4"/>
      <c r="Q1606" s="4"/>
      <c r="R1606" s="4"/>
      <c r="S1606" s="4"/>
      <c r="T1606" s="4"/>
      <c r="U1606" s="4"/>
      <c r="V1606" s="4"/>
      <c r="W1606" s="4"/>
      <c r="X1606" s="4"/>
      <c r="Y1606" s="4"/>
      <c r="Z1606" s="4"/>
      <c r="AA1606" s="249"/>
    </row>
    <row r="1607" spans="1:27">
      <c r="A1607" s="4"/>
      <c r="B1607" s="4"/>
      <c r="C1607" s="4"/>
      <c r="D1607" s="4"/>
      <c r="E1607" s="4"/>
      <c r="F1607" s="4"/>
      <c r="G1607" s="4"/>
      <c r="H1607" s="4"/>
      <c r="I1607" s="4"/>
      <c r="J1607" s="4"/>
      <c r="K1607" s="4"/>
      <c r="L1607" s="4"/>
      <c r="M1607" s="4"/>
      <c r="N1607" s="4"/>
      <c r="O1607" s="4"/>
      <c r="P1607" s="4"/>
      <c r="Q1607" s="4"/>
      <c r="R1607" s="4"/>
      <c r="S1607" s="4"/>
      <c r="T1607" s="4"/>
      <c r="U1607" s="4"/>
      <c r="V1607" s="4"/>
      <c r="W1607" s="4"/>
      <c r="X1607" s="4"/>
      <c r="Y1607" s="4"/>
      <c r="Z1607" s="4"/>
      <c r="AA1607" s="249"/>
    </row>
    <row r="1608" spans="1:27">
      <c r="A1608" s="4"/>
      <c r="B1608" s="4"/>
      <c r="C1608" s="4"/>
      <c r="D1608" s="4"/>
      <c r="E1608" s="4"/>
      <c r="F1608" s="4"/>
      <c r="G1608" s="4"/>
      <c r="H1608" s="4"/>
      <c r="I1608" s="4"/>
      <c r="J1608" s="4"/>
      <c r="K1608" s="4"/>
      <c r="L1608" s="4"/>
      <c r="M1608" s="4"/>
      <c r="N1608" s="4"/>
      <c r="O1608" s="4"/>
      <c r="P1608" s="4"/>
      <c r="Q1608" s="4"/>
      <c r="R1608" s="4"/>
      <c r="S1608" s="4"/>
      <c r="T1608" s="4"/>
      <c r="U1608" s="4"/>
      <c r="V1608" s="4"/>
      <c r="W1608" s="4"/>
      <c r="X1608" s="4"/>
      <c r="Y1608" s="4"/>
      <c r="Z1608" s="4"/>
      <c r="AA1608" s="249"/>
    </row>
    <row r="1609" spans="1:27">
      <c r="A1609" s="4"/>
      <c r="B1609" s="4"/>
      <c r="C1609" s="4"/>
      <c r="D1609" s="4"/>
      <c r="E1609" s="4"/>
      <c r="F1609" s="4"/>
      <c r="G1609" s="4"/>
      <c r="H1609" s="4"/>
      <c r="I1609" s="4"/>
      <c r="J1609" s="4"/>
      <c r="K1609" s="4"/>
      <c r="L1609" s="4"/>
      <c r="M1609" s="4"/>
      <c r="N1609" s="4"/>
      <c r="O1609" s="4"/>
      <c r="P1609" s="4"/>
      <c r="Q1609" s="4"/>
      <c r="R1609" s="4"/>
      <c r="S1609" s="4"/>
      <c r="T1609" s="4"/>
      <c r="U1609" s="4"/>
      <c r="V1609" s="4"/>
      <c r="W1609" s="4"/>
      <c r="X1609" s="4"/>
      <c r="Y1609" s="4"/>
      <c r="Z1609" s="4"/>
      <c r="AA1609" s="249"/>
    </row>
    <row r="1610" spans="1:27">
      <c r="A1610" s="4"/>
      <c r="B1610" s="4"/>
      <c r="C1610" s="4"/>
      <c r="D1610" s="4"/>
      <c r="E1610" s="4"/>
      <c r="F1610" s="4"/>
      <c r="G1610" s="4"/>
      <c r="H1610" s="4"/>
      <c r="I1610" s="4"/>
      <c r="J1610" s="4"/>
      <c r="K1610" s="4"/>
      <c r="L1610" s="4"/>
      <c r="M1610" s="4"/>
      <c r="N1610" s="4"/>
      <c r="O1610" s="4"/>
      <c r="P1610" s="4"/>
      <c r="Q1610" s="4"/>
      <c r="R1610" s="4"/>
      <c r="S1610" s="4"/>
      <c r="T1610" s="4"/>
      <c r="U1610" s="4"/>
      <c r="V1610" s="4"/>
      <c r="W1610" s="4"/>
      <c r="X1610" s="4"/>
      <c r="Y1610" s="4"/>
      <c r="Z1610" s="4"/>
      <c r="AA1610" s="249"/>
    </row>
    <row r="1611" spans="1:27">
      <c r="A1611" s="4"/>
      <c r="B1611" s="4"/>
      <c r="C1611" s="4"/>
      <c r="D1611" s="4"/>
      <c r="E1611" s="4"/>
      <c r="F1611" s="4"/>
      <c r="G1611" s="4"/>
      <c r="H1611" s="4"/>
      <c r="I1611" s="4"/>
      <c r="J1611" s="4"/>
      <c r="K1611" s="4"/>
      <c r="L1611" s="4"/>
      <c r="M1611" s="4"/>
      <c r="N1611" s="4"/>
      <c r="O1611" s="4"/>
      <c r="P1611" s="4"/>
      <c r="Q1611" s="4"/>
      <c r="R1611" s="4"/>
      <c r="S1611" s="4"/>
      <c r="T1611" s="4"/>
      <c r="U1611" s="4"/>
      <c r="V1611" s="4"/>
      <c r="W1611" s="4"/>
      <c r="X1611" s="4"/>
      <c r="Y1611" s="4"/>
      <c r="Z1611" s="4"/>
      <c r="AA1611" s="249"/>
    </row>
    <row r="1612" spans="1:27">
      <c r="A1612" s="4"/>
      <c r="B1612" s="4"/>
      <c r="C1612" s="4"/>
      <c r="D1612" s="4"/>
      <c r="E1612" s="4"/>
      <c r="F1612" s="4"/>
      <c r="G1612" s="4"/>
      <c r="H1612" s="4"/>
      <c r="I1612" s="4"/>
      <c r="J1612" s="4"/>
      <c r="K1612" s="4"/>
      <c r="L1612" s="4"/>
      <c r="M1612" s="4"/>
      <c r="N1612" s="4"/>
      <c r="O1612" s="4"/>
      <c r="P1612" s="4"/>
      <c r="Q1612" s="4"/>
      <c r="R1612" s="4"/>
      <c r="S1612" s="4"/>
      <c r="T1612" s="4"/>
      <c r="U1612" s="4"/>
      <c r="V1612" s="4"/>
      <c r="W1612" s="4"/>
      <c r="X1612" s="4"/>
      <c r="Y1612" s="4"/>
      <c r="Z1612" s="4"/>
      <c r="AA1612" s="249"/>
    </row>
    <row r="1613" spans="1:27">
      <c r="A1613" s="4"/>
      <c r="B1613" s="4"/>
      <c r="C1613" s="4"/>
      <c r="D1613" s="4"/>
      <c r="E1613" s="4"/>
      <c r="F1613" s="4"/>
      <c r="G1613" s="4"/>
      <c r="H1613" s="4"/>
      <c r="I1613" s="4"/>
      <c r="J1613" s="4"/>
      <c r="K1613" s="4"/>
      <c r="L1613" s="4"/>
      <c r="M1613" s="4"/>
      <c r="N1613" s="4"/>
      <c r="O1613" s="4"/>
      <c r="P1613" s="4"/>
      <c r="Q1613" s="4"/>
      <c r="R1613" s="4"/>
      <c r="S1613" s="4"/>
      <c r="T1613" s="4"/>
      <c r="U1613" s="4"/>
      <c r="V1613" s="4"/>
      <c r="W1613" s="4"/>
      <c r="X1613" s="4"/>
      <c r="Y1613" s="4"/>
      <c r="Z1613" s="4"/>
      <c r="AA1613" s="249"/>
    </row>
    <row r="1614" spans="1:27">
      <c r="A1614" s="4"/>
      <c r="B1614" s="4"/>
      <c r="C1614" s="4"/>
      <c r="D1614" s="4"/>
      <c r="E1614" s="4"/>
      <c r="F1614" s="4"/>
      <c r="G1614" s="4"/>
      <c r="H1614" s="4"/>
      <c r="I1614" s="4"/>
      <c r="J1614" s="4"/>
      <c r="K1614" s="4"/>
      <c r="L1614" s="4"/>
      <c r="M1614" s="4"/>
      <c r="N1614" s="4"/>
      <c r="O1614" s="4"/>
      <c r="P1614" s="4"/>
      <c r="Q1614" s="4"/>
      <c r="R1614" s="4"/>
      <c r="S1614" s="4"/>
      <c r="T1614" s="4"/>
      <c r="U1614" s="4"/>
      <c r="V1614" s="4"/>
      <c r="W1614" s="4"/>
      <c r="X1614" s="4"/>
      <c r="Y1614" s="4"/>
      <c r="Z1614" s="4"/>
      <c r="AA1614" s="249"/>
    </row>
    <row r="1615" spans="1:27">
      <c r="A1615" s="4"/>
      <c r="B1615" s="4"/>
      <c r="C1615" s="4"/>
      <c r="D1615" s="4"/>
      <c r="E1615" s="4"/>
      <c r="F1615" s="4"/>
      <c r="G1615" s="4"/>
      <c r="H1615" s="4"/>
      <c r="I1615" s="4"/>
      <c r="J1615" s="4"/>
      <c r="K1615" s="4"/>
      <c r="L1615" s="4"/>
      <c r="M1615" s="4"/>
      <c r="N1615" s="4"/>
      <c r="O1615" s="4"/>
      <c r="P1615" s="4"/>
      <c r="Q1615" s="4"/>
      <c r="R1615" s="4"/>
      <c r="S1615" s="4"/>
      <c r="T1615" s="4"/>
      <c r="U1615" s="4"/>
      <c r="V1615" s="4"/>
      <c r="W1615" s="4"/>
      <c r="X1615" s="4"/>
      <c r="Y1615" s="4"/>
      <c r="Z1615" s="4"/>
      <c r="AA1615" s="249"/>
    </row>
    <row r="1616" spans="1:27">
      <c r="A1616" s="4"/>
      <c r="B1616" s="4"/>
      <c r="C1616" s="4"/>
      <c r="D1616" s="4"/>
      <c r="E1616" s="4"/>
      <c r="F1616" s="4"/>
      <c r="G1616" s="4"/>
      <c r="H1616" s="4"/>
      <c r="I1616" s="4"/>
      <c r="J1616" s="4"/>
      <c r="K1616" s="4"/>
      <c r="L1616" s="4"/>
      <c r="M1616" s="4"/>
      <c r="N1616" s="4"/>
      <c r="O1616" s="4"/>
      <c r="P1616" s="4"/>
      <c r="Q1616" s="4"/>
      <c r="R1616" s="4"/>
      <c r="S1616" s="4"/>
      <c r="T1616" s="4"/>
      <c r="U1616" s="4"/>
      <c r="V1616" s="4"/>
      <c r="W1616" s="4"/>
      <c r="X1616" s="4"/>
      <c r="Y1616" s="4"/>
      <c r="Z1616" s="4"/>
      <c r="AA1616" s="249"/>
    </row>
    <row r="1617" spans="1:27">
      <c r="A1617" s="4"/>
      <c r="B1617" s="4"/>
      <c r="C1617" s="4"/>
      <c r="D1617" s="4"/>
      <c r="E1617" s="4"/>
      <c r="F1617" s="4"/>
      <c r="G1617" s="4"/>
      <c r="H1617" s="4"/>
      <c r="I1617" s="4"/>
      <c r="J1617" s="4"/>
      <c r="K1617" s="4"/>
      <c r="L1617" s="4"/>
      <c r="M1617" s="4"/>
      <c r="N1617" s="4"/>
      <c r="O1617" s="4"/>
      <c r="P1617" s="4"/>
      <c r="Q1617" s="4"/>
      <c r="R1617" s="4"/>
      <c r="S1617" s="4"/>
      <c r="T1617" s="4"/>
      <c r="U1617" s="4"/>
      <c r="V1617" s="4"/>
      <c r="W1617" s="4"/>
      <c r="X1617" s="4"/>
      <c r="Y1617" s="4"/>
      <c r="Z1617" s="4"/>
      <c r="AA1617" s="249"/>
    </row>
    <row r="1618" spans="1:27">
      <c r="A1618" s="4"/>
      <c r="B1618" s="4"/>
      <c r="C1618" s="4"/>
      <c r="D1618" s="4"/>
      <c r="E1618" s="4"/>
      <c r="F1618" s="4"/>
      <c r="G1618" s="4"/>
      <c r="H1618" s="4"/>
      <c r="I1618" s="4"/>
      <c r="J1618" s="4"/>
      <c r="K1618" s="4"/>
      <c r="L1618" s="4"/>
      <c r="M1618" s="4"/>
      <c r="N1618" s="4"/>
      <c r="O1618" s="4"/>
      <c r="P1618" s="4"/>
      <c r="Q1618" s="4"/>
      <c r="R1618" s="4"/>
      <c r="S1618" s="4"/>
      <c r="T1618" s="4"/>
      <c r="U1618" s="4"/>
      <c r="V1618" s="4"/>
      <c r="W1618" s="4"/>
      <c r="X1618" s="4"/>
      <c r="Y1618" s="4"/>
      <c r="Z1618" s="4"/>
      <c r="AA1618" s="249"/>
    </row>
    <row r="1619" spans="1:27">
      <c r="A1619" s="4"/>
      <c r="B1619" s="4"/>
      <c r="C1619" s="4"/>
      <c r="D1619" s="4"/>
      <c r="E1619" s="4"/>
      <c r="F1619" s="4"/>
      <c r="G1619" s="4"/>
      <c r="H1619" s="4"/>
      <c r="I1619" s="4"/>
      <c r="J1619" s="4"/>
      <c r="K1619" s="4"/>
      <c r="L1619" s="4"/>
      <c r="M1619" s="4"/>
      <c r="N1619" s="4"/>
      <c r="O1619" s="4"/>
      <c r="P1619" s="4"/>
      <c r="Q1619" s="4"/>
      <c r="R1619" s="4"/>
      <c r="S1619" s="4"/>
      <c r="T1619" s="4"/>
      <c r="U1619" s="4"/>
      <c r="V1619" s="4"/>
      <c r="W1619" s="4"/>
      <c r="X1619" s="4"/>
      <c r="Y1619" s="4"/>
      <c r="Z1619" s="4"/>
      <c r="AA1619" s="249"/>
    </row>
    <row r="1620" spans="1:27">
      <c r="A1620" s="4"/>
      <c r="B1620" s="4"/>
      <c r="C1620" s="4"/>
      <c r="D1620" s="4"/>
      <c r="E1620" s="4"/>
      <c r="F1620" s="4"/>
      <c r="G1620" s="4"/>
      <c r="H1620" s="4"/>
      <c r="I1620" s="4"/>
      <c r="J1620" s="4"/>
      <c r="K1620" s="4"/>
      <c r="L1620" s="4"/>
      <c r="M1620" s="4"/>
      <c r="N1620" s="4"/>
      <c r="O1620" s="4"/>
      <c r="P1620" s="4"/>
      <c r="Q1620" s="4"/>
      <c r="R1620" s="4"/>
      <c r="S1620" s="4"/>
      <c r="T1620" s="4"/>
      <c r="U1620" s="4"/>
      <c r="V1620" s="4"/>
      <c r="W1620" s="4"/>
      <c r="X1620" s="4"/>
      <c r="Y1620" s="4"/>
      <c r="Z1620" s="4"/>
      <c r="AA1620" s="249"/>
    </row>
    <row r="1621" spans="1:27">
      <c r="A1621" s="4"/>
      <c r="B1621" s="4"/>
      <c r="C1621" s="4"/>
      <c r="D1621" s="4"/>
      <c r="E1621" s="4"/>
      <c r="F1621" s="4"/>
      <c r="G1621" s="4"/>
      <c r="H1621" s="4"/>
      <c r="I1621" s="4"/>
      <c r="J1621" s="4"/>
      <c r="K1621" s="4"/>
      <c r="L1621" s="4"/>
      <c r="M1621" s="4"/>
      <c r="N1621" s="4"/>
      <c r="O1621" s="4"/>
      <c r="P1621" s="4"/>
      <c r="Q1621" s="4"/>
      <c r="R1621" s="4"/>
      <c r="S1621" s="4"/>
      <c r="T1621" s="4"/>
      <c r="U1621" s="4"/>
      <c r="V1621" s="4"/>
      <c r="W1621" s="4"/>
      <c r="X1621" s="4"/>
      <c r="Y1621" s="4"/>
      <c r="Z1621" s="4"/>
      <c r="AA1621" s="249"/>
    </row>
    <row r="1622" spans="1:27">
      <c r="A1622" s="249"/>
      <c r="B1622" s="249"/>
      <c r="C1622" s="249"/>
      <c r="D1622" s="249"/>
      <c r="E1622" s="249"/>
      <c r="F1622" s="249"/>
      <c r="G1622" s="249"/>
      <c r="H1622" s="249"/>
      <c r="I1622" s="249"/>
      <c r="J1622" s="249"/>
      <c r="K1622" s="249"/>
      <c r="L1622" s="249"/>
      <c r="M1622" s="249"/>
      <c r="N1622" s="249"/>
      <c r="O1622" s="249"/>
      <c r="P1622" s="249"/>
      <c r="Q1622" s="249"/>
      <c r="R1622" s="249"/>
      <c r="S1622" s="249"/>
      <c r="T1622" s="249"/>
      <c r="U1622" s="249"/>
      <c r="V1622" s="249"/>
      <c r="W1622" s="249"/>
      <c r="X1622" s="249"/>
      <c r="Y1622" s="249"/>
      <c r="Z1622" s="249"/>
      <c r="AA1622" s="249"/>
    </row>
    <row r="1623" spans="1:27">
      <c r="A1623" s="249"/>
      <c r="B1623" s="249"/>
      <c r="C1623" s="249"/>
      <c r="D1623" s="249"/>
      <c r="E1623" s="249"/>
      <c r="F1623" s="249"/>
      <c r="G1623" s="249"/>
      <c r="H1623" s="249"/>
      <c r="I1623" s="249"/>
      <c r="J1623" s="249"/>
      <c r="K1623" s="249"/>
      <c r="L1623" s="249"/>
      <c r="M1623" s="249"/>
      <c r="N1623" s="249"/>
      <c r="O1623" s="249"/>
      <c r="P1623" s="249"/>
      <c r="Q1623" s="249"/>
      <c r="R1623" s="249"/>
      <c r="S1623" s="249"/>
      <c r="T1623" s="249"/>
      <c r="U1623" s="249"/>
      <c r="V1623" s="249"/>
      <c r="W1623" s="249"/>
      <c r="X1623" s="249"/>
      <c r="Y1623" s="249"/>
      <c r="Z1623" s="249"/>
      <c r="AA1623" s="249"/>
    </row>
    <row r="1624" spans="1:27">
      <c r="A1624" s="249"/>
      <c r="B1624" s="249"/>
      <c r="C1624" s="249"/>
      <c r="D1624" s="249"/>
      <c r="E1624" s="249"/>
      <c r="F1624" s="249"/>
      <c r="G1624" s="249"/>
      <c r="H1624" s="249"/>
      <c r="I1624" s="249"/>
      <c r="J1624" s="249"/>
      <c r="K1624" s="249"/>
      <c r="L1624" s="249"/>
      <c r="M1624" s="249"/>
      <c r="N1624" s="249"/>
      <c r="O1624" s="249"/>
      <c r="P1624" s="249"/>
      <c r="Q1624" s="249"/>
      <c r="R1624" s="249"/>
      <c r="S1624" s="249"/>
      <c r="T1624" s="249"/>
      <c r="U1624" s="249"/>
      <c r="V1624" s="249"/>
      <c r="W1624" s="249"/>
      <c r="X1624" s="249"/>
      <c r="Y1624" s="249"/>
      <c r="Z1624" s="249"/>
      <c r="AA1624" s="249"/>
    </row>
    <row r="1625" spans="1:27">
      <c r="A1625" s="249"/>
      <c r="B1625" s="249"/>
      <c r="C1625" s="249"/>
      <c r="D1625" s="249"/>
      <c r="E1625" s="249"/>
      <c r="F1625" s="249"/>
      <c r="G1625" s="249"/>
      <c r="H1625" s="249"/>
      <c r="I1625" s="249"/>
      <c r="J1625" s="249"/>
      <c r="K1625" s="249"/>
      <c r="L1625" s="249"/>
      <c r="M1625" s="249"/>
      <c r="N1625" s="249"/>
      <c r="O1625" s="249"/>
      <c r="P1625" s="249"/>
      <c r="Q1625" s="249"/>
      <c r="R1625" s="249"/>
      <c r="S1625" s="249"/>
      <c r="T1625" s="249"/>
      <c r="U1625" s="249"/>
      <c r="V1625" s="249"/>
      <c r="W1625" s="249"/>
      <c r="X1625" s="249"/>
      <c r="Y1625" s="249"/>
      <c r="Z1625" s="249"/>
      <c r="AA1625" s="249"/>
    </row>
    <row r="1626" spans="1:27">
      <c r="A1626" s="249"/>
      <c r="B1626" s="249"/>
      <c r="C1626" s="249"/>
      <c r="D1626" s="249"/>
      <c r="E1626" s="249"/>
      <c r="F1626" s="249"/>
      <c r="G1626" s="249"/>
      <c r="H1626" s="249"/>
      <c r="I1626" s="249"/>
      <c r="J1626" s="249"/>
      <c r="K1626" s="249"/>
      <c r="L1626" s="249"/>
      <c r="M1626" s="249"/>
      <c r="N1626" s="249"/>
      <c r="O1626" s="249"/>
      <c r="P1626" s="249"/>
      <c r="Q1626" s="249"/>
      <c r="R1626" s="249"/>
      <c r="S1626" s="249"/>
      <c r="T1626" s="249"/>
      <c r="U1626" s="249"/>
      <c r="V1626" s="249"/>
      <c r="W1626" s="249"/>
      <c r="X1626" s="249"/>
      <c r="Y1626" s="249"/>
      <c r="Z1626" s="249"/>
      <c r="AA1626" s="249"/>
    </row>
    <row r="1627" spans="1:27">
      <c r="A1627" s="249"/>
      <c r="B1627" s="249"/>
      <c r="C1627" s="249"/>
      <c r="D1627" s="249"/>
      <c r="E1627" s="249"/>
      <c r="F1627" s="249"/>
      <c r="G1627" s="249"/>
      <c r="H1627" s="249"/>
      <c r="I1627" s="249"/>
      <c r="J1627" s="249"/>
      <c r="K1627" s="249"/>
      <c r="L1627" s="249"/>
      <c r="M1627" s="249"/>
      <c r="N1627" s="249"/>
      <c r="O1627" s="249"/>
      <c r="P1627" s="249"/>
      <c r="Q1627" s="249"/>
      <c r="R1627" s="249"/>
      <c r="S1627" s="249"/>
      <c r="T1627" s="249"/>
      <c r="U1627" s="249"/>
      <c r="V1627" s="249"/>
      <c r="W1627" s="249"/>
      <c r="X1627" s="249"/>
      <c r="Y1627" s="249"/>
      <c r="Z1627" s="249"/>
      <c r="AA1627" s="249"/>
    </row>
    <row r="1628" spans="1:27">
      <c r="A1628" s="249"/>
      <c r="B1628" s="249"/>
      <c r="C1628" s="249"/>
      <c r="D1628" s="249"/>
      <c r="E1628" s="249"/>
      <c r="F1628" s="249"/>
      <c r="G1628" s="249"/>
      <c r="H1628" s="249"/>
      <c r="I1628" s="249"/>
      <c r="J1628" s="249"/>
      <c r="K1628" s="249"/>
      <c r="L1628" s="249"/>
      <c r="M1628" s="249"/>
      <c r="N1628" s="249"/>
      <c r="O1628" s="249"/>
      <c r="P1628" s="249"/>
      <c r="Q1628" s="249"/>
      <c r="R1628" s="249"/>
      <c r="S1628" s="249"/>
      <c r="T1628" s="249"/>
      <c r="U1628" s="249"/>
      <c r="V1628" s="249"/>
      <c r="W1628" s="249"/>
      <c r="X1628" s="249"/>
      <c r="Y1628" s="249"/>
      <c r="Z1628" s="249"/>
      <c r="AA1628" s="249"/>
    </row>
    <row r="1629" spans="1:27">
      <c r="A1629" s="249"/>
      <c r="B1629" s="249"/>
      <c r="C1629" s="249"/>
      <c r="D1629" s="249"/>
      <c r="E1629" s="249"/>
      <c r="F1629" s="249"/>
      <c r="G1629" s="249"/>
      <c r="H1629" s="249"/>
      <c r="I1629" s="249"/>
      <c r="J1629" s="249"/>
      <c r="K1629" s="249"/>
      <c r="L1629" s="249"/>
      <c r="M1629" s="249"/>
      <c r="N1629" s="249"/>
      <c r="O1629" s="249"/>
      <c r="P1629" s="249"/>
      <c r="Q1629" s="249"/>
      <c r="R1629" s="249"/>
      <c r="S1629" s="249"/>
      <c r="T1629" s="249"/>
      <c r="U1629" s="249"/>
      <c r="V1629" s="249"/>
      <c r="W1629" s="249"/>
      <c r="X1629" s="249"/>
      <c r="Y1629" s="249"/>
      <c r="Z1629" s="249"/>
      <c r="AA1629" s="249"/>
    </row>
    <row r="1630" spans="1:27">
      <c r="A1630" s="249"/>
      <c r="B1630" s="249"/>
      <c r="C1630" s="249"/>
      <c r="D1630" s="249"/>
      <c r="E1630" s="249"/>
      <c r="F1630" s="249"/>
      <c r="G1630" s="249"/>
      <c r="H1630" s="249"/>
      <c r="I1630" s="249"/>
      <c r="J1630" s="249"/>
      <c r="K1630" s="249"/>
      <c r="L1630" s="249"/>
      <c r="M1630" s="249"/>
      <c r="N1630" s="249"/>
      <c r="O1630" s="249"/>
      <c r="P1630" s="249"/>
      <c r="Q1630" s="249"/>
      <c r="R1630" s="249"/>
      <c r="S1630" s="249"/>
      <c r="T1630" s="249"/>
      <c r="U1630" s="249"/>
      <c r="V1630" s="249"/>
      <c r="W1630" s="249"/>
      <c r="X1630" s="249"/>
      <c r="Y1630" s="249"/>
      <c r="Z1630" s="249"/>
      <c r="AA1630" s="249"/>
    </row>
    <row r="1631" spans="1:27">
      <c r="A1631" s="249"/>
      <c r="B1631" s="249"/>
      <c r="C1631" s="249"/>
      <c r="D1631" s="249"/>
      <c r="E1631" s="249"/>
      <c r="F1631" s="249"/>
      <c r="G1631" s="249"/>
      <c r="H1631" s="249"/>
      <c r="I1631" s="249"/>
      <c r="J1631" s="249"/>
      <c r="K1631" s="249"/>
      <c r="L1631" s="249"/>
      <c r="M1631" s="249"/>
      <c r="N1631" s="249"/>
      <c r="O1631" s="249"/>
      <c r="P1631" s="249"/>
      <c r="Q1631" s="249"/>
      <c r="R1631" s="249"/>
      <c r="S1631" s="249"/>
      <c r="T1631" s="249"/>
      <c r="U1631" s="249"/>
      <c r="V1631" s="249"/>
      <c r="W1631" s="249"/>
      <c r="X1631" s="249"/>
      <c r="Y1631" s="249"/>
      <c r="Z1631" s="249"/>
      <c r="AA1631" s="249"/>
    </row>
    <row r="1632" spans="1:27">
      <c r="A1632" s="249"/>
      <c r="B1632" s="249"/>
      <c r="C1632" s="249"/>
      <c r="D1632" s="249"/>
      <c r="E1632" s="249"/>
      <c r="F1632" s="249"/>
      <c r="G1632" s="249"/>
      <c r="H1632" s="249"/>
      <c r="I1632" s="249"/>
      <c r="J1632" s="249"/>
      <c r="K1632" s="249"/>
      <c r="L1632" s="249"/>
      <c r="M1632" s="249"/>
      <c r="N1632" s="249"/>
      <c r="O1632" s="249"/>
      <c r="P1632" s="249"/>
      <c r="Q1632" s="249"/>
      <c r="R1632" s="249"/>
      <c r="S1632" s="249"/>
      <c r="T1632" s="249"/>
      <c r="U1632" s="249"/>
      <c r="V1632" s="249"/>
      <c r="W1632" s="249"/>
      <c r="X1632" s="249"/>
      <c r="Y1632" s="249"/>
      <c r="Z1632" s="249"/>
      <c r="AA1632" s="249"/>
    </row>
    <row r="1633" spans="1:27">
      <c r="A1633" s="249"/>
      <c r="B1633" s="249"/>
      <c r="C1633" s="249"/>
      <c r="D1633" s="249"/>
      <c r="E1633" s="249"/>
      <c r="F1633" s="249"/>
      <c r="G1633" s="249"/>
      <c r="H1633" s="249"/>
      <c r="I1633" s="249"/>
      <c r="J1633" s="249"/>
      <c r="K1633" s="249"/>
      <c r="L1633" s="249"/>
      <c r="M1633" s="249"/>
      <c r="N1633" s="249"/>
      <c r="O1633" s="249"/>
      <c r="P1633" s="249"/>
      <c r="Q1633" s="249"/>
      <c r="R1633" s="249"/>
      <c r="S1633" s="249"/>
      <c r="T1633" s="249"/>
      <c r="U1633" s="249"/>
      <c r="V1633" s="249"/>
      <c r="W1633" s="249"/>
      <c r="X1633" s="249"/>
      <c r="Y1633" s="249"/>
      <c r="Z1633" s="249"/>
      <c r="AA1633" s="249"/>
    </row>
    <row r="1634" spans="1:27">
      <c r="A1634" s="249"/>
      <c r="B1634" s="249"/>
      <c r="C1634" s="249"/>
      <c r="D1634" s="249"/>
      <c r="E1634" s="249"/>
      <c r="F1634" s="249"/>
      <c r="G1634" s="249"/>
      <c r="H1634" s="249"/>
      <c r="I1634" s="249"/>
      <c r="J1634" s="249"/>
      <c r="K1634" s="249"/>
      <c r="L1634" s="249"/>
      <c r="M1634" s="249"/>
      <c r="N1634" s="249"/>
      <c r="O1634" s="249"/>
      <c r="P1634" s="249"/>
      <c r="Q1634" s="249"/>
      <c r="R1634" s="249"/>
      <c r="S1634" s="249"/>
      <c r="T1634" s="249"/>
      <c r="U1634" s="249"/>
      <c r="V1634" s="249"/>
      <c r="W1634" s="249"/>
      <c r="X1634" s="249"/>
      <c r="Y1634" s="249"/>
      <c r="Z1634" s="249"/>
      <c r="AA1634" s="249"/>
    </row>
    <row r="1635" spans="1:27">
      <c r="A1635" s="249"/>
      <c r="B1635" s="249"/>
      <c r="C1635" s="249"/>
      <c r="D1635" s="249"/>
      <c r="E1635" s="249"/>
      <c r="F1635" s="249"/>
      <c r="G1635" s="249"/>
      <c r="H1635" s="249"/>
      <c r="I1635" s="249"/>
      <c r="J1635" s="249"/>
      <c r="K1635" s="249"/>
      <c r="L1635" s="249"/>
      <c r="M1635" s="249"/>
      <c r="N1635" s="249"/>
      <c r="O1635" s="249"/>
      <c r="P1635" s="249"/>
      <c r="Q1635" s="249"/>
      <c r="R1635" s="249"/>
      <c r="S1635" s="249"/>
      <c r="T1635" s="249"/>
      <c r="U1635" s="249"/>
      <c r="V1635" s="249"/>
      <c r="W1635" s="249"/>
      <c r="X1635" s="249"/>
      <c r="Y1635" s="249"/>
      <c r="Z1635" s="249"/>
      <c r="AA1635" s="249"/>
    </row>
    <row r="1636" spans="1:27">
      <c r="A1636" s="249"/>
      <c r="B1636" s="249"/>
      <c r="C1636" s="249"/>
      <c r="D1636" s="249"/>
      <c r="E1636" s="249"/>
      <c r="F1636" s="249"/>
      <c r="G1636" s="249"/>
      <c r="H1636" s="249"/>
      <c r="I1636" s="249"/>
      <c r="J1636" s="249"/>
      <c r="K1636" s="249"/>
      <c r="L1636" s="249"/>
      <c r="M1636" s="249"/>
      <c r="N1636" s="249"/>
      <c r="O1636" s="249"/>
      <c r="P1636" s="249"/>
      <c r="Q1636" s="249"/>
      <c r="R1636" s="249"/>
      <c r="S1636" s="249"/>
      <c r="T1636" s="249"/>
      <c r="U1636" s="249"/>
      <c r="V1636" s="249"/>
      <c r="W1636" s="249"/>
      <c r="X1636" s="249"/>
      <c r="Y1636" s="249"/>
      <c r="Z1636" s="249"/>
      <c r="AA1636" s="249"/>
    </row>
    <row r="1637" spans="1:27">
      <c r="A1637" s="249"/>
      <c r="B1637" s="249"/>
      <c r="C1637" s="249"/>
      <c r="D1637" s="249"/>
      <c r="E1637" s="249"/>
      <c r="F1637" s="249"/>
      <c r="G1637" s="249"/>
      <c r="H1637" s="249"/>
      <c r="I1637" s="249"/>
      <c r="J1637" s="249"/>
      <c r="K1637" s="249"/>
      <c r="L1637" s="249"/>
      <c r="M1637" s="249"/>
      <c r="N1637" s="249"/>
      <c r="O1637" s="249"/>
      <c r="P1637" s="249"/>
      <c r="Q1637" s="249"/>
      <c r="R1637" s="249"/>
      <c r="S1637" s="249"/>
      <c r="T1637" s="249"/>
      <c r="U1637" s="249"/>
      <c r="V1637" s="249"/>
      <c r="W1637" s="249"/>
      <c r="X1637" s="249"/>
      <c r="Y1637" s="249"/>
      <c r="Z1637" s="249"/>
      <c r="AA1637" s="249"/>
    </row>
    <row r="1638" spans="1:27">
      <c r="A1638" s="249"/>
      <c r="B1638" s="249"/>
      <c r="C1638" s="249"/>
      <c r="D1638" s="249"/>
      <c r="E1638" s="249"/>
      <c r="F1638" s="249"/>
      <c r="G1638" s="249"/>
      <c r="H1638" s="249"/>
      <c r="I1638" s="249"/>
      <c r="J1638" s="249"/>
      <c r="K1638" s="249"/>
      <c r="L1638" s="249"/>
      <c r="M1638" s="249"/>
      <c r="N1638" s="249"/>
      <c r="O1638" s="249"/>
      <c r="P1638" s="249"/>
      <c r="Q1638" s="249"/>
      <c r="R1638" s="249"/>
      <c r="S1638" s="249"/>
      <c r="T1638" s="249"/>
      <c r="U1638" s="249"/>
      <c r="V1638" s="249"/>
      <c r="W1638" s="249"/>
      <c r="X1638" s="249"/>
      <c r="Y1638" s="249"/>
      <c r="Z1638" s="249"/>
      <c r="AA1638" s="249"/>
    </row>
    <row r="1639" spans="1:27">
      <c r="A1639" s="249"/>
      <c r="B1639" s="249"/>
      <c r="C1639" s="249"/>
      <c r="D1639" s="249"/>
      <c r="E1639" s="249"/>
      <c r="F1639" s="249"/>
      <c r="G1639" s="249"/>
      <c r="H1639" s="249"/>
      <c r="I1639" s="249"/>
      <c r="J1639" s="249"/>
      <c r="K1639" s="249"/>
      <c r="L1639" s="249"/>
      <c r="M1639" s="249"/>
      <c r="N1639" s="249"/>
      <c r="O1639" s="249"/>
      <c r="P1639" s="249"/>
      <c r="Q1639" s="249"/>
      <c r="R1639" s="249"/>
      <c r="S1639" s="249"/>
      <c r="T1639" s="249"/>
      <c r="U1639" s="249"/>
      <c r="V1639" s="249"/>
      <c r="W1639" s="249"/>
      <c r="X1639" s="249"/>
      <c r="Y1639" s="249"/>
      <c r="Z1639" s="249"/>
      <c r="AA1639" s="249"/>
    </row>
    <row r="1640" spans="1:27">
      <c r="A1640" s="249"/>
      <c r="B1640" s="249"/>
      <c r="C1640" s="249"/>
      <c r="D1640" s="249"/>
      <c r="E1640" s="249"/>
      <c r="F1640" s="249"/>
      <c r="G1640" s="249"/>
      <c r="H1640" s="249"/>
      <c r="I1640" s="249"/>
      <c r="J1640" s="249"/>
      <c r="K1640" s="249"/>
      <c r="L1640" s="249"/>
      <c r="M1640" s="249"/>
      <c r="N1640" s="249"/>
      <c r="O1640" s="249"/>
      <c r="P1640" s="249"/>
      <c r="Q1640" s="249"/>
      <c r="R1640" s="249"/>
      <c r="S1640" s="249"/>
      <c r="T1640" s="249"/>
      <c r="U1640" s="249"/>
      <c r="V1640" s="249"/>
      <c r="W1640" s="249"/>
      <c r="X1640" s="249"/>
      <c r="Y1640" s="249"/>
      <c r="Z1640" s="249"/>
      <c r="AA1640" s="249"/>
    </row>
    <row r="1641" spans="1:27">
      <c r="A1641" s="249"/>
      <c r="B1641" s="249"/>
      <c r="C1641" s="249"/>
      <c r="D1641" s="249"/>
      <c r="E1641" s="249"/>
      <c r="F1641" s="249"/>
      <c r="G1641" s="249"/>
      <c r="H1641" s="249"/>
      <c r="I1641" s="249"/>
      <c r="J1641" s="249"/>
      <c r="K1641" s="249"/>
      <c r="L1641" s="249"/>
      <c r="M1641" s="249"/>
      <c r="N1641" s="249"/>
      <c r="O1641" s="249"/>
      <c r="P1641" s="249"/>
      <c r="Q1641" s="249"/>
      <c r="R1641" s="249"/>
      <c r="S1641" s="249"/>
      <c r="T1641" s="249"/>
      <c r="U1641" s="249"/>
      <c r="V1641" s="249"/>
      <c r="W1641" s="249"/>
      <c r="X1641" s="249"/>
      <c r="Y1641" s="249"/>
      <c r="Z1641" s="249"/>
      <c r="AA1641" s="249"/>
    </row>
    <row r="1642" spans="1:27">
      <c r="A1642" s="249"/>
      <c r="B1642" s="249"/>
      <c r="C1642" s="249"/>
      <c r="D1642" s="249"/>
      <c r="E1642" s="249"/>
      <c r="F1642" s="249"/>
      <c r="G1642" s="249"/>
      <c r="H1642" s="249"/>
      <c r="I1642" s="249"/>
      <c r="J1642" s="249"/>
      <c r="K1642" s="249"/>
      <c r="L1642" s="249"/>
      <c r="M1642" s="249"/>
      <c r="N1642" s="249"/>
      <c r="O1642" s="249"/>
      <c r="P1642" s="249"/>
      <c r="Q1642" s="249"/>
      <c r="R1642" s="249"/>
      <c r="S1642" s="249"/>
      <c r="T1642" s="249"/>
      <c r="U1642" s="249"/>
      <c r="V1642" s="249"/>
      <c r="W1642" s="249"/>
      <c r="X1642" s="249"/>
      <c r="Y1642" s="249"/>
      <c r="Z1642" s="249"/>
      <c r="AA1642" s="249"/>
    </row>
    <row r="1643" spans="1:27">
      <c r="A1643" s="249"/>
      <c r="B1643" s="249"/>
      <c r="C1643" s="249"/>
      <c r="D1643" s="249"/>
      <c r="E1643" s="249"/>
      <c r="F1643" s="249"/>
      <c r="G1643" s="249"/>
      <c r="H1643" s="249"/>
      <c r="I1643" s="249"/>
      <c r="J1643" s="249"/>
      <c r="K1643" s="249"/>
      <c r="L1643" s="249"/>
      <c r="M1643" s="249"/>
      <c r="N1643" s="249"/>
      <c r="O1643" s="249"/>
      <c r="P1643" s="249"/>
      <c r="Q1643" s="249"/>
      <c r="R1643" s="249"/>
      <c r="S1643" s="249"/>
      <c r="T1643" s="249"/>
      <c r="U1643" s="249"/>
      <c r="V1643" s="249"/>
      <c r="W1643" s="249"/>
      <c r="X1643" s="249"/>
      <c r="Y1643" s="249"/>
      <c r="Z1643" s="249"/>
      <c r="AA1643" s="249"/>
    </row>
    <row r="1644" spans="1:27">
      <c r="A1644" s="249"/>
      <c r="B1644" s="249"/>
      <c r="C1644" s="249"/>
      <c r="D1644" s="249"/>
      <c r="E1644" s="249"/>
      <c r="F1644" s="249"/>
      <c r="G1644" s="249"/>
      <c r="H1644" s="249"/>
      <c r="I1644" s="249"/>
      <c r="J1644" s="249"/>
      <c r="K1644" s="249"/>
      <c r="L1644" s="249"/>
      <c r="M1644" s="249"/>
      <c r="N1644" s="249"/>
      <c r="O1644" s="249"/>
      <c r="P1644" s="249"/>
      <c r="Q1644" s="249"/>
      <c r="R1644" s="249"/>
      <c r="S1644" s="249"/>
      <c r="T1644" s="249"/>
      <c r="U1644" s="249"/>
      <c r="V1644" s="249"/>
      <c r="W1644" s="249"/>
      <c r="X1644" s="249"/>
      <c r="Y1644" s="249"/>
      <c r="Z1644" s="249"/>
      <c r="AA1644" s="249"/>
    </row>
    <row r="1645" spans="1:27">
      <c r="A1645" s="249"/>
      <c r="B1645" s="249"/>
      <c r="C1645" s="249"/>
      <c r="D1645" s="249"/>
      <c r="E1645" s="249"/>
      <c r="F1645" s="249"/>
      <c r="G1645" s="249"/>
      <c r="H1645" s="249"/>
      <c r="I1645" s="249"/>
      <c r="J1645" s="249"/>
      <c r="K1645" s="249"/>
      <c r="L1645" s="249"/>
      <c r="M1645" s="249"/>
      <c r="N1645" s="249"/>
      <c r="O1645" s="249"/>
      <c r="P1645" s="249"/>
      <c r="Q1645" s="249"/>
      <c r="R1645" s="249"/>
      <c r="S1645" s="249"/>
      <c r="T1645" s="249"/>
      <c r="U1645" s="249"/>
      <c r="V1645" s="249"/>
      <c r="W1645" s="249"/>
      <c r="X1645" s="249"/>
      <c r="Y1645" s="249"/>
      <c r="Z1645" s="249"/>
      <c r="AA1645" s="249"/>
    </row>
    <row r="1646" spans="1:27">
      <c r="A1646" s="249"/>
      <c r="B1646" s="249"/>
      <c r="C1646" s="249"/>
      <c r="D1646" s="249"/>
      <c r="E1646" s="249"/>
      <c r="F1646" s="249"/>
      <c r="G1646" s="249"/>
      <c r="H1646" s="249"/>
      <c r="I1646" s="249"/>
      <c r="J1646" s="249"/>
      <c r="K1646" s="249"/>
      <c r="L1646" s="249"/>
      <c r="M1646" s="249"/>
      <c r="N1646" s="249"/>
      <c r="O1646" s="249"/>
      <c r="P1646" s="249"/>
      <c r="Q1646" s="249"/>
      <c r="R1646" s="249"/>
      <c r="S1646" s="249"/>
      <c r="T1646" s="249"/>
      <c r="U1646" s="249"/>
      <c r="V1646" s="249"/>
      <c r="W1646" s="249"/>
      <c r="X1646" s="249"/>
      <c r="Y1646" s="249"/>
      <c r="Z1646" s="249"/>
      <c r="AA1646" s="249"/>
    </row>
    <row r="1647" spans="1:27">
      <c r="A1647" s="249"/>
      <c r="B1647" s="249"/>
      <c r="C1647" s="249"/>
      <c r="D1647" s="249"/>
      <c r="E1647" s="249"/>
      <c r="F1647" s="249"/>
      <c r="G1647" s="249"/>
      <c r="H1647" s="249"/>
      <c r="I1647" s="249"/>
      <c r="J1647" s="249"/>
      <c r="K1647" s="249"/>
      <c r="L1647" s="249"/>
      <c r="M1647" s="249"/>
      <c r="N1647" s="249"/>
      <c r="O1647" s="249"/>
      <c r="P1647" s="249"/>
      <c r="Q1647" s="249"/>
      <c r="R1647" s="249"/>
      <c r="S1647" s="249"/>
      <c r="T1647" s="249"/>
      <c r="U1647" s="249"/>
      <c r="V1647" s="249"/>
      <c r="W1647" s="249"/>
      <c r="X1647" s="249"/>
      <c r="Y1647" s="249"/>
      <c r="Z1647" s="249"/>
      <c r="AA1647" s="249"/>
    </row>
    <row r="1648" spans="1:27">
      <c r="A1648" s="249"/>
      <c r="B1648" s="249"/>
      <c r="C1648" s="249"/>
      <c r="D1648" s="249"/>
      <c r="E1648" s="249"/>
      <c r="F1648" s="249"/>
      <c r="G1648" s="249"/>
      <c r="H1648" s="249"/>
      <c r="I1648" s="249"/>
      <c r="J1648" s="249"/>
      <c r="K1648" s="249"/>
      <c r="L1648" s="249"/>
      <c r="M1648" s="249"/>
      <c r="N1648" s="249"/>
      <c r="O1648" s="249"/>
      <c r="P1648" s="249"/>
      <c r="Q1648" s="249"/>
      <c r="R1648" s="249"/>
      <c r="S1648" s="249"/>
      <c r="T1648" s="249"/>
      <c r="U1648" s="249"/>
      <c r="V1648" s="249"/>
      <c r="W1648" s="249"/>
      <c r="X1648" s="249"/>
      <c r="Y1648" s="249"/>
      <c r="Z1648" s="249"/>
      <c r="AA1648" s="249"/>
    </row>
    <row r="1649" spans="1:27">
      <c r="A1649" s="249"/>
      <c r="B1649" s="249"/>
      <c r="C1649" s="249"/>
      <c r="D1649" s="249"/>
      <c r="E1649" s="249"/>
      <c r="F1649" s="249"/>
      <c r="G1649" s="249"/>
      <c r="H1649" s="249"/>
      <c r="I1649" s="249"/>
      <c r="J1649" s="249"/>
      <c r="K1649" s="249"/>
      <c r="L1649" s="249"/>
      <c r="M1649" s="249"/>
      <c r="N1649" s="249"/>
      <c r="O1649" s="249"/>
      <c r="P1649" s="249"/>
      <c r="Q1649" s="249"/>
      <c r="R1649" s="249"/>
      <c r="S1649" s="249"/>
      <c r="T1649" s="249"/>
      <c r="U1649" s="249"/>
      <c r="V1649" s="249"/>
      <c r="W1649" s="249"/>
      <c r="X1649" s="249"/>
      <c r="Y1649" s="249"/>
      <c r="Z1649" s="249"/>
      <c r="AA1649" s="249"/>
    </row>
    <row r="1650" spans="1:27">
      <c r="A1650" s="249"/>
      <c r="B1650" s="249"/>
      <c r="C1650" s="249"/>
      <c r="D1650" s="249"/>
      <c r="E1650" s="249"/>
      <c r="F1650" s="249"/>
      <c r="G1650" s="249"/>
      <c r="H1650" s="249"/>
      <c r="I1650" s="249"/>
      <c r="J1650" s="249"/>
      <c r="K1650" s="249"/>
      <c r="L1650" s="249"/>
      <c r="M1650" s="249"/>
      <c r="N1650" s="249"/>
      <c r="O1650" s="249"/>
      <c r="P1650" s="249"/>
      <c r="Q1650" s="249"/>
      <c r="R1650" s="249"/>
      <c r="S1650" s="249"/>
      <c r="T1650" s="249"/>
      <c r="U1650" s="249"/>
      <c r="V1650" s="249"/>
      <c r="W1650" s="249"/>
      <c r="X1650" s="249"/>
      <c r="Y1650" s="249"/>
      <c r="Z1650" s="249"/>
      <c r="AA1650" s="249"/>
    </row>
  </sheetData>
  <mergeCells count="50">
    <mergeCell ref="E702:E712"/>
    <mergeCell ref="E715:E725"/>
    <mergeCell ref="E728:E738"/>
    <mergeCell ref="E741:E751"/>
    <mergeCell ref="E754:E764"/>
    <mergeCell ref="E637:E647"/>
    <mergeCell ref="E650:E660"/>
    <mergeCell ref="E663:E673"/>
    <mergeCell ref="E676:E686"/>
    <mergeCell ref="E689:E699"/>
    <mergeCell ref="E572:E582"/>
    <mergeCell ref="E585:E595"/>
    <mergeCell ref="E598:E608"/>
    <mergeCell ref="E611:E621"/>
    <mergeCell ref="E624:E634"/>
    <mergeCell ref="E507:E517"/>
    <mergeCell ref="E520:E530"/>
    <mergeCell ref="E533:E543"/>
    <mergeCell ref="E546:E556"/>
    <mergeCell ref="E559:E569"/>
    <mergeCell ref="E247:E257"/>
    <mergeCell ref="E260:E270"/>
    <mergeCell ref="E299:E309"/>
    <mergeCell ref="E312:E322"/>
    <mergeCell ref="E273:E283"/>
    <mergeCell ref="E286:E296"/>
    <mergeCell ref="E234:E244"/>
    <mergeCell ref="E169:E179"/>
    <mergeCell ref="E182:E192"/>
    <mergeCell ref="E195:E205"/>
    <mergeCell ref="E208:E218"/>
    <mergeCell ref="E117:E127"/>
    <mergeCell ref="E130:E140"/>
    <mergeCell ref="E143:E153"/>
    <mergeCell ref="E156:E166"/>
    <mergeCell ref="E221:E231"/>
    <mergeCell ref="E377:E387"/>
    <mergeCell ref="E390:E400"/>
    <mergeCell ref="E403:E413"/>
    <mergeCell ref="E416:E426"/>
    <mergeCell ref="E325:E335"/>
    <mergeCell ref="E338:E348"/>
    <mergeCell ref="E351:E361"/>
    <mergeCell ref="E364:E374"/>
    <mergeCell ref="E481:E491"/>
    <mergeCell ref="E494:E504"/>
    <mergeCell ref="E429:E439"/>
    <mergeCell ref="E442:E452"/>
    <mergeCell ref="E455:E465"/>
    <mergeCell ref="E468:E478"/>
  </mergeCells>
  <phoneticPr fontId="0" type="noConversion"/>
  <printOptions headings="1"/>
  <pageMargins left="0.74803149606299213" right="0.74803149606299213" top="0.98425196850393704" bottom="0.98425196850393704" header="0.51181102362204722" footer="0.51181102362204722"/>
  <pageSetup paperSize="9" scale="70" fitToHeight="0" orientation="landscape" horizontalDpi="4294967292" r:id="rId1"/>
  <headerFooter alignWithMargins="0">
    <oddHeader>&amp;C&amp;A</oddHeader>
    <oddFooter>&amp;LAppendix A - Transmission roll forward model - version 3&amp;R&amp;P</oddFooter>
  </headerFooter>
  <rowBreaks count="2" manualBreakCount="2">
    <brk id="1186" max="18" man="1"/>
    <brk id="1606" max="16383" man="1"/>
  </rowBreaks>
  <colBreaks count="1" manualBreakCount="1">
    <brk id="19"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pageSetUpPr fitToPage="1"/>
  </sheetPr>
  <dimension ref="A1:AA1200"/>
  <sheetViews>
    <sheetView topLeftCell="A154" zoomScaleNormal="100" workbookViewId="0">
      <selection activeCell="G321" sqref="G321"/>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2.7109375" bestFit="1" customWidth="1"/>
    <col min="8" max="8" width="10" customWidth="1"/>
    <col min="9" max="9" width="10.140625" customWidth="1"/>
    <col min="10" max="11" width="10" customWidth="1"/>
    <col min="12" max="12" width="10.7109375" customWidth="1"/>
    <col min="13" max="13" width="11" customWidth="1"/>
    <col min="14" max="14" width="10.28515625" bestFit="1" customWidth="1"/>
    <col min="15" max="15" width="10" bestFit="1" customWidth="1"/>
    <col min="16" max="62" width="9.5703125" bestFit="1" customWidth="1"/>
  </cols>
  <sheetData>
    <row r="1" spans="1:27">
      <c r="A1" s="4"/>
      <c r="B1" s="4"/>
      <c r="C1" s="4"/>
      <c r="D1" s="4"/>
      <c r="E1" s="4"/>
      <c r="F1" s="4"/>
      <c r="G1" s="43"/>
      <c r="H1" s="43"/>
      <c r="I1" s="43"/>
      <c r="J1" s="43"/>
      <c r="K1" s="43"/>
      <c r="L1" s="43"/>
      <c r="M1" s="43"/>
      <c r="N1" s="43"/>
      <c r="O1" s="43"/>
      <c r="P1" s="43"/>
      <c r="Q1" s="43"/>
      <c r="R1" s="43"/>
      <c r="S1" s="43"/>
      <c r="T1" s="43"/>
      <c r="U1" s="43"/>
      <c r="V1" s="43"/>
      <c r="W1" s="43"/>
      <c r="X1" s="43"/>
      <c r="Y1" s="43"/>
      <c r="Z1" s="43"/>
      <c r="AA1" s="249"/>
    </row>
    <row r="2" spans="1:27" ht="15.75">
      <c r="A2" s="4"/>
      <c r="B2" s="4"/>
      <c r="C2" s="285" t="str">
        <f>'DMS input'!$C$16&amp;" - Total Asset Roll Forward"&amp;" - TNSP RFM - version "&amp;Intro!$M$4</f>
        <v>VTS - Total Asset Roll Forward - TNSP RFM - version 3</v>
      </c>
      <c r="D2" s="4"/>
      <c r="E2" s="4"/>
      <c r="F2" s="4"/>
      <c r="G2" s="4"/>
      <c r="H2" s="4"/>
      <c r="I2" s="4"/>
      <c r="J2" s="4"/>
      <c r="K2" s="4"/>
      <c r="L2" s="4"/>
      <c r="M2" s="4"/>
      <c r="N2" s="4"/>
      <c r="O2" s="4"/>
      <c r="P2" s="4"/>
      <c r="Q2" s="4"/>
      <c r="R2" s="4"/>
      <c r="S2" s="7"/>
      <c r="T2" s="7"/>
      <c r="U2" s="7"/>
      <c r="V2" s="7"/>
      <c r="W2" s="7"/>
      <c r="X2" s="7"/>
      <c r="Y2" s="7"/>
      <c r="Z2" s="7"/>
      <c r="AA2" s="249"/>
    </row>
    <row r="3" spans="1:27">
      <c r="A3" s="48"/>
      <c r="B3" s="48"/>
      <c r="C3" s="49"/>
      <c r="D3" s="48"/>
      <c r="E3" s="48"/>
      <c r="F3" s="48"/>
      <c r="G3" s="50">
        <v>0</v>
      </c>
      <c r="H3" s="50">
        <f t="shared" ref="H3:M3" si="0">G3+1</f>
        <v>1</v>
      </c>
      <c r="I3" s="50">
        <f t="shared" si="0"/>
        <v>2</v>
      </c>
      <c r="J3" s="50">
        <f t="shared" si="0"/>
        <v>3</v>
      </c>
      <c r="K3" s="50">
        <f t="shared" si="0"/>
        <v>4</v>
      </c>
      <c r="L3" s="50">
        <f t="shared" si="0"/>
        <v>5</v>
      </c>
      <c r="M3" s="50">
        <f t="shared" si="0"/>
        <v>6</v>
      </c>
      <c r="N3" s="43"/>
      <c r="O3" s="43"/>
      <c r="P3" s="43"/>
      <c r="Q3" s="43"/>
      <c r="R3" s="43"/>
      <c r="S3" s="43"/>
      <c r="T3" s="43"/>
      <c r="U3" s="43"/>
      <c r="V3" s="43"/>
      <c r="W3" s="43"/>
      <c r="X3" s="43"/>
      <c r="Y3" s="43"/>
      <c r="Z3" s="43"/>
      <c r="AA3" s="249"/>
    </row>
    <row r="4" spans="1:27" ht="15.75">
      <c r="A4" s="73"/>
      <c r="B4" s="73"/>
      <c r="C4" s="74" t="s">
        <v>2</v>
      </c>
      <c r="D4" s="73"/>
      <c r="E4" s="73"/>
      <c r="F4" s="73"/>
      <c r="G4" s="132" t="str">
        <f>'RFM input'!G60</f>
        <v>2013</v>
      </c>
      <c r="H4" s="132">
        <f>'RFM input'!H60</f>
        <v>2013</v>
      </c>
      <c r="I4" s="132">
        <f>'RFM input'!I60</f>
        <v>2014</v>
      </c>
      <c r="J4" s="132">
        <f>'RFM input'!J60</f>
        <v>2015</v>
      </c>
      <c r="K4" s="132">
        <f>'RFM input'!K60</f>
        <v>2016</v>
      </c>
      <c r="L4" s="132">
        <f>'RFM input'!L60</f>
        <v>2017</v>
      </c>
      <c r="M4" s="132">
        <f>'RFM input'!M60</f>
        <v>2018</v>
      </c>
      <c r="N4" s="132">
        <f>'RFM input'!N60</f>
        <v>2019</v>
      </c>
      <c r="O4" s="132">
        <f>'RFM input'!O60</f>
        <v>2020</v>
      </c>
      <c r="P4" s="132">
        <f>'RFM input'!P60</f>
        <v>2021</v>
      </c>
      <c r="Q4" s="132">
        <f>'RFM input'!Q60</f>
        <v>2022</v>
      </c>
      <c r="R4" s="132"/>
      <c r="S4" s="11"/>
      <c r="T4" s="11"/>
      <c r="U4" s="11"/>
      <c r="V4" s="11"/>
      <c r="W4" s="11"/>
      <c r="X4" s="11"/>
      <c r="Y4" s="11"/>
      <c r="Z4" s="11"/>
      <c r="AA4" s="249"/>
    </row>
    <row r="5" spans="1:27">
      <c r="A5" s="205"/>
      <c r="B5" s="205"/>
      <c r="C5" s="169" t="s">
        <v>63</v>
      </c>
      <c r="D5" s="205"/>
      <c r="E5" s="205"/>
      <c r="F5" s="205"/>
      <c r="G5" s="205"/>
      <c r="H5" s="205"/>
      <c r="I5" s="205"/>
      <c r="J5" s="205"/>
      <c r="K5" s="205"/>
      <c r="L5" s="205"/>
      <c r="M5" s="205"/>
      <c r="N5" s="205"/>
      <c r="O5" s="205"/>
      <c r="P5" s="205"/>
      <c r="Q5" s="205"/>
      <c r="R5" s="205"/>
      <c r="S5" s="10"/>
      <c r="T5" s="10"/>
      <c r="U5" s="10"/>
      <c r="V5" s="10"/>
      <c r="W5" s="10"/>
      <c r="X5" s="10"/>
      <c r="Y5" s="10"/>
      <c r="Z5" s="10"/>
      <c r="AA5" s="249"/>
    </row>
    <row r="6" spans="1:27">
      <c r="A6" s="10"/>
      <c r="B6" s="10"/>
      <c r="C6" s="10"/>
      <c r="D6" s="10"/>
      <c r="E6" s="10"/>
      <c r="F6" s="10"/>
      <c r="G6" s="10"/>
      <c r="H6" s="10"/>
      <c r="I6" s="10"/>
      <c r="J6" s="10"/>
      <c r="K6" s="10"/>
      <c r="L6" s="10"/>
      <c r="M6" s="10"/>
      <c r="N6" s="10"/>
      <c r="O6" s="10"/>
      <c r="P6" s="10"/>
      <c r="Q6" s="10"/>
      <c r="R6" s="10"/>
      <c r="S6" s="10"/>
      <c r="T6" s="10"/>
      <c r="U6" s="10"/>
      <c r="V6" s="10"/>
      <c r="W6" s="10"/>
      <c r="X6" s="10"/>
      <c r="Y6" s="10"/>
      <c r="Z6" s="10"/>
      <c r="AA6" s="249"/>
    </row>
    <row r="7" spans="1:27">
      <c r="A7" s="4"/>
      <c r="B7" s="4"/>
      <c r="C7" s="36" t="s">
        <v>54</v>
      </c>
      <c r="D7" s="4"/>
      <c r="E7" s="4"/>
      <c r="F7" s="4"/>
      <c r="G7" s="242">
        <f>SUM(G8:G57)</f>
        <v>635.85952364174318</v>
      </c>
      <c r="H7" s="300">
        <f t="shared" ref="H7:Q7" si="1">SUM(H8:H57)</f>
        <v>635.85952364174318</v>
      </c>
      <c r="I7" s="300">
        <f t="shared" si="1"/>
        <v>649.51138425349654</v>
      </c>
      <c r="J7" s="300">
        <f t="shared" si="1"/>
        <v>740.95647522588195</v>
      </c>
      <c r="K7" s="300">
        <f t="shared" si="1"/>
        <v>754.6609147828608</v>
      </c>
      <c r="L7" s="300">
        <f t="shared" si="1"/>
        <v>754.50985706532356</v>
      </c>
      <c r="M7" s="300">
        <f t="shared" si="1"/>
        <v>0</v>
      </c>
      <c r="N7" s="300">
        <f t="shared" si="1"/>
        <v>0</v>
      </c>
      <c r="O7" s="300">
        <f t="shared" si="1"/>
        <v>0</v>
      </c>
      <c r="P7" s="300">
        <f t="shared" si="1"/>
        <v>0</v>
      </c>
      <c r="Q7" s="300">
        <f t="shared" si="1"/>
        <v>0</v>
      </c>
      <c r="R7" s="126"/>
      <c r="S7" s="125"/>
      <c r="T7" s="125"/>
      <c r="U7" s="125"/>
      <c r="V7" s="125"/>
      <c r="W7" s="125"/>
      <c r="X7" s="125"/>
      <c r="Y7" s="125"/>
      <c r="Z7" s="125"/>
      <c r="AA7" s="249"/>
    </row>
    <row r="8" spans="1:27" hidden="1" outlineLevel="1">
      <c r="A8" s="4"/>
      <c r="B8" s="4"/>
      <c r="C8" s="4"/>
      <c r="D8" s="217" t="str">
        <f>Asset1</f>
        <v xml:space="preserve">Pipelines </v>
      </c>
      <c r="E8" s="4"/>
      <c r="F8" s="4"/>
      <c r="G8" s="181">
        <f>'RAB roll forward'!G770</f>
        <v>443.32942149968454</v>
      </c>
      <c r="H8" s="102">
        <f t="shared" ref="H8:H37" si="2">G8+G60+G112+G164+G216+G268</f>
        <v>443.32942149968454</v>
      </c>
      <c r="I8" s="102">
        <f t="shared" ref="I8:I37" si="3">H8+H60+H112</f>
        <v>444.16106654730305</v>
      </c>
      <c r="J8" s="102">
        <f>IF(COUNT($H8:I8)&gt;='RFM input'!$AA$7,0,I8+I60+I112)</f>
        <v>485.74047439846822</v>
      </c>
      <c r="K8" s="102">
        <f>IF(COUNT($H8:J8)&gt;='RFM input'!$AA$7,0,J8+J60+J112)</f>
        <v>497.38955398490214</v>
      </c>
      <c r="L8" s="102">
        <f>IF(COUNT($H8:K8)&gt;='RFM input'!$AA$7,0,K8+K60+K112)</f>
        <v>501.55585406095651</v>
      </c>
      <c r="M8" s="102">
        <f>IF(COUNT($H8:L8)&gt;='RFM input'!$AA$7,0,L8+L60+L112)</f>
        <v>0</v>
      </c>
      <c r="N8" s="102">
        <f>IF(COUNT($H8:M8)&gt;='RFM input'!$AA$7,0,M8+M60+M112)</f>
        <v>0</v>
      </c>
      <c r="O8" s="102">
        <f>IF(COUNT($H8:N8)&gt;='RFM input'!$AA$7,0,N8+N60+N112)</f>
        <v>0</v>
      </c>
      <c r="P8" s="102">
        <f>IF(COUNT($H8:O8)&gt;='RFM input'!$AA$7,0,O8+O60+O112)</f>
        <v>0</v>
      </c>
      <c r="Q8" s="102">
        <f>IF(COUNT($H8:P8)&gt;='RFM input'!$AA$7,0,P8+P60+P112)</f>
        <v>0</v>
      </c>
      <c r="R8" s="102"/>
      <c r="S8" s="4"/>
      <c r="T8" s="4"/>
      <c r="U8" s="4"/>
      <c r="V8" s="4"/>
      <c r="W8" s="4"/>
      <c r="X8" s="4"/>
      <c r="Y8" s="4"/>
      <c r="Z8" s="4"/>
      <c r="AA8" s="249"/>
    </row>
    <row r="9" spans="1:27" hidden="1" outlineLevel="1">
      <c r="A9" s="4"/>
      <c r="B9" s="4"/>
      <c r="C9" s="36"/>
      <c r="D9" s="217" t="str">
        <f>Asset2</f>
        <v xml:space="preserve">Compressors </v>
      </c>
      <c r="E9" s="4"/>
      <c r="F9" s="4"/>
      <c r="G9" s="181">
        <f>'RAB roll forward'!G771</f>
        <v>122.00908075343909</v>
      </c>
      <c r="H9" s="102">
        <f t="shared" si="2"/>
        <v>122.00908075343909</v>
      </c>
      <c r="I9" s="102">
        <f t="shared" si="3"/>
        <v>126.64699069719737</v>
      </c>
      <c r="J9" s="102">
        <f>IF(COUNT($H9:I9)&gt;='RFM input'!$AA$7,0,I9+I61+I113)</f>
        <v>163.78862002518656</v>
      </c>
      <c r="K9" s="102">
        <f>IF(COUNT($H9:J9)&gt;='RFM input'!$AA$7,0,J9+J61+J113)</f>
        <v>163.12450494137136</v>
      </c>
      <c r="L9" s="102">
        <f>IF(COUNT($H9:K9)&gt;='RFM input'!$AA$7,0,K9+K61+K113)</f>
        <v>160.52892150734476</v>
      </c>
      <c r="M9" s="102">
        <f>IF(COUNT($H9:L9)&gt;='RFM input'!$AA$7,0,L9+L61+L113)</f>
        <v>0</v>
      </c>
      <c r="N9" s="102">
        <f>IF(COUNT($H9:M9)&gt;='RFM input'!$AA$7,0,M9+M61+M113)</f>
        <v>0</v>
      </c>
      <c r="O9" s="102">
        <f>IF(COUNT($H9:N9)&gt;='RFM input'!$AA$7,0,N9+N61+N113)</f>
        <v>0</v>
      </c>
      <c r="P9" s="102">
        <f>IF(COUNT($H9:O9)&gt;='RFM input'!$AA$7,0,O9+O61+O113)</f>
        <v>0</v>
      </c>
      <c r="Q9" s="102">
        <f>IF(COUNT($H9:P9)&gt;='RFM input'!$AA$7,0,P9+P61+P113)</f>
        <v>0</v>
      </c>
      <c r="R9" s="102"/>
      <c r="S9" s="91"/>
      <c r="T9" s="91"/>
      <c r="U9" s="91"/>
      <c r="V9" s="91"/>
      <c r="W9" s="91"/>
      <c r="X9" s="91"/>
      <c r="Y9" s="91"/>
      <c r="Z9" s="91"/>
      <c r="AA9" s="249"/>
    </row>
    <row r="10" spans="1:27" hidden="1" outlineLevel="1">
      <c r="A10" s="4"/>
      <c r="B10" s="4"/>
      <c r="C10" s="36"/>
      <c r="D10" s="217" t="str">
        <f>Asset3</f>
        <v>City Gates &amp; Field Regulators</v>
      </c>
      <c r="E10" s="4"/>
      <c r="F10" s="4"/>
      <c r="G10" s="181">
        <f>'RAB roll forward'!G772</f>
        <v>45.048991928348478</v>
      </c>
      <c r="H10" s="102">
        <f t="shared" si="2"/>
        <v>45.048991928348478</v>
      </c>
      <c r="I10" s="102">
        <f t="shared" si="3"/>
        <v>50.336023512502621</v>
      </c>
      <c r="J10" s="102">
        <f>IF(COUNT($H10:I10)&gt;='RFM input'!$AA$7,0,I10+I62+I114)</f>
        <v>58.960740811961173</v>
      </c>
      <c r="K10" s="102">
        <f>IF(COUNT($H10:J10)&gt;='RFM input'!$AA$7,0,J10+J62+J114)</f>
        <v>62.46864215947636</v>
      </c>
      <c r="L10" s="102">
        <f>IF(COUNT($H10:K10)&gt;='RFM input'!$AA$7,0,K10+K62+K114)</f>
        <v>62.989331533152836</v>
      </c>
      <c r="M10" s="102">
        <f>IF(COUNT($H10:L10)&gt;='RFM input'!$AA$7,0,L10+L62+L114)</f>
        <v>0</v>
      </c>
      <c r="N10" s="102">
        <f>IF(COUNT($H10:M10)&gt;='RFM input'!$AA$7,0,M10+M62+M114)</f>
        <v>0</v>
      </c>
      <c r="O10" s="102">
        <f>IF(COUNT($H10:N10)&gt;='RFM input'!$AA$7,0,N10+N62+N114)</f>
        <v>0</v>
      </c>
      <c r="P10" s="102">
        <f>IF(COUNT($H10:O10)&gt;='RFM input'!$AA$7,0,O10+O62+O114)</f>
        <v>0</v>
      </c>
      <c r="Q10" s="102">
        <f>IF(COUNT($H10:P10)&gt;='RFM input'!$AA$7,0,P10+P62+P114)</f>
        <v>0</v>
      </c>
      <c r="R10" s="102"/>
      <c r="S10" s="91"/>
      <c r="T10" s="91"/>
      <c r="U10" s="91"/>
      <c r="V10" s="91"/>
      <c r="W10" s="91"/>
      <c r="X10" s="91"/>
      <c r="Y10" s="91"/>
      <c r="Z10" s="91"/>
      <c r="AA10" s="249"/>
    </row>
    <row r="11" spans="1:27" hidden="1" outlineLevel="1">
      <c r="A11" s="4"/>
      <c r="B11" s="4"/>
      <c r="C11" s="36"/>
      <c r="D11" s="217" t="str">
        <f>Asset4</f>
        <v>Odourant Plants</v>
      </c>
      <c r="E11" s="4"/>
      <c r="F11" s="4"/>
      <c r="G11" s="181">
        <f>'RAB roll forward'!G773</f>
        <v>0.32095886366075593</v>
      </c>
      <c r="H11" s="102">
        <f t="shared" si="2"/>
        <v>0.32095886366075593</v>
      </c>
      <c r="I11" s="102">
        <f t="shared" si="3"/>
        <v>0.31770134944898376</v>
      </c>
      <c r="J11" s="102">
        <f>IF(COUNT($H11:I11)&gt;='RFM input'!$AA$7,0,I11+I63+I115)</f>
        <v>0.31074140816976853</v>
      </c>
      <c r="K11" s="102">
        <f>IF(COUNT($H11:J11)&gt;='RFM input'!$AA$7,0,J11+J63+J115)</f>
        <v>0.30323490648318696</v>
      </c>
      <c r="L11" s="102">
        <f>IF(COUNT($H11:K11)&gt;='RFM input'!$AA$7,0,K11+K63+K115)</f>
        <v>0.2951588663321702</v>
      </c>
      <c r="M11" s="102">
        <f>IF(COUNT($H11:L11)&gt;='RFM input'!$AA$7,0,L11+L63+L115)</f>
        <v>0</v>
      </c>
      <c r="N11" s="102">
        <f>IF(COUNT($H11:M11)&gt;='RFM input'!$AA$7,0,M11+M63+M115)</f>
        <v>0</v>
      </c>
      <c r="O11" s="102">
        <f>IF(COUNT($H11:N11)&gt;='RFM input'!$AA$7,0,N11+N63+N115)</f>
        <v>0</v>
      </c>
      <c r="P11" s="102">
        <f>IF(COUNT($H11:O11)&gt;='RFM input'!$AA$7,0,O11+O63+O115)</f>
        <v>0</v>
      </c>
      <c r="Q11" s="102">
        <f>IF(COUNT($H11:P11)&gt;='RFM input'!$AA$7,0,P11+P63+P115)</f>
        <v>0</v>
      </c>
      <c r="R11" s="102"/>
      <c r="S11" s="91"/>
      <c r="T11" s="91"/>
      <c r="U11" s="91"/>
      <c r="V11" s="91"/>
      <c r="W11" s="91"/>
      <c r="X11" s="91"/>
      <c r="Y11" s="91"/>
      <c r="Z11" s="91"/>
      <c r="AA11" s="249"/>
    </row>
    <row r="12" spans="1:27" hidden="1" outlineLevel="1">
      <c r="A12" s="4"/>
      <c r="B12" s="4"/>
      <c r="C12" s="36"/>
      <c r="D12" s="217" t="str">
        <f>Asset5</f>
        <v>Gas Quality</v>
      </c>
      <c r="E12" s="4"/>
      <c r="F12" s="4"/>
      <c r="G12" s="181">
        <f>'RAB roll forward'!G774</f>
        <v>-0.10153668007027455</v>
      </c>
      <c r="H12" s="102">
        <f t="shared" si="2"/>
        <v>-0.10153668007027455</v>
      </c>
      <c r="I12" s="102">
        <f t="shared" si="3"/>
        <v>0.12983377961438672</v>
      </c>
      <c r="J12" s="102">
        <f>IF(COUNT($H12:I12)&gt;='RFM input'!$AA$7,0,I12+I64+I116)</f>
        <v>0.48272676966523431</v>
      </c>
      <c r="K12" s="102">
        <f>IF(COUNT($H12:J12)&gt;='RFM input'!$AA$7,0,J12+J64+J116)</f>
        <v>0.54145497885127902</v>
      </c>
      <c r="L12" s="102">
        <f>IF(COUNT($H12:K12)&gt;='RFM input'!$AA$7,0,K12+K64+K116)</f>
        <v>0.59177612547833092</v>
      </c>
      <c r="M12" s="102">
        <f>IF(COUNT($H12:L12)&gt;='RFM input'!$AA$7,0,L12+L64+L116)</f>
        <v>0</v>
      </c>
      <c r="N12" s="102">
        <f>IF(COUNT($H12:M12)&gt;='RFM input'!$AA$7,0,M12+M64+M116)</f>
        <v>0</v>
      </c>
      <c r="O12" s="102">
        <f>IF(COUNT($H12:N12)&gt;='RFM input'!$AA$7,0,N12+N64+N116)</f>
        <v>0</v>
      </c>
      <c r="P12" s="102">
        <f>IF(COUNT($H12:O12)&gt;='RFM input'!$AA$7,0,O12+O64+O116)</f>
        <v>0</v>
      </c>
      <c r="Q12" s="102">
        <f>IF(COUNT($H12:P12)&gt;='RFM input'!$AA$7,0,P12+P64+P116)</f>
        <v>0</v>
      </c>
      <c r="R12" s="102"/>
      <c r="S12" s="91"/>
      <c r="T12" s="91"/>
      <c r="U12" s="91"/>
      <c r="V12" s="91"/>
      <c r="W12" s="91"/>
      <c r="X12" s="91"/>
      <c r="Y12" s="91"/>
      <c r="Z12" s="91"/>
      <c r="AA12" s="249"/>
    </row>
    <row r="13" spans="1:27" hidden="1" outlineLevel="1">
      <c r="A13" s="4"/>
      <c r="B13" s="4"/>
      <c r="C13" s="36"/>
      <c r="D13" s="217" t="str">
        <f>Asset6</f>
        <v xml:space="preserve">Other </v>
      </c>
      <c r="E13" s="4"/>
      <c r="F13" s="4"/>
      <c r="G13" s="181">
        <f>'RAB roll forward'!G775</f>
        <v>12.052552502778481</v>
      </c>
      <c r="H13" s="102">
        <f t="shared" si="2"/>
        <v>12.052552502778481</v>
      </c>
      <c r="I13" s="102">
        <f t="shared" si="3"/>
        <v>9.9792244539635355</v>
      </c>
      <c r="J13" s="102">
        <f>IF(COUNT($H13:I13)&gt;='RFM input'!$AA$7,0,I13+I65+I117)</f>
        <v>7.5766948805318801</v>
      </c>
      <c r="K13" s="102">
        <f>IF(COUNT($H13:J13)&gt;='RFM input'!$AA$7,0,J13+J65+J117)</f>
        <v>6.0279332847043108</v>
      </c>
      <c r="L13" s="102">
        <f>IF(COUNT($H13:K13)&gt;='RFM input'!$AA$7,0,K13+K65+K117)</f>
        <v>3.3320515660202021</v>
      </c>
      <c r="M13" s="102">
        <f>IF(COUNT($H13:L13)&gt;='RFM input'!$AA$7,0,L13+L65+L117)</f>
        <v>0</v>
      </c>
      <c r="N13" s="102">
        <f>IF(COUNT($H13:M13)&gt;='RFM input'!$AA$7,0,M13+M65+M117)</f>
        <v>0</v>
      </c>
      <c r="O13" s="102">
        <f>IF(COUNT($H13:N13)&gt;='RFM input'!$AA$7,0,N13+N65+N117)</f>
        <v>0</v>
      </c>
      <c r="P13" s="102">
        <f>IF(COUNT($H13:O13)&gt;='RFM input'!$AA$7,0,O13+O65+O117)</f>
        <v>0</v>
      </c>
      <c r="Q13" s="102">
        <f>IF(COUNT($H13:P13)&gt;='RFM input'!$AA$7,0,P13+P65+P117)</f>
        <v>0</v>
      </c>
      <c r="R13" s="102"/>
      <c r="S13" s="91"/>
      <c r="T13" s="91"/>
      <c r="U13" s="91"/>
      <c r="V13" s="91"/>
      <c r="W13" s="91"/>
      <c r="X13" s="91"/>
      <c r="Y13" s="91"/>
      <c r="Z13" s="91"/>
      <c r="AA13" s="249"/>
    </row>
    <row r="14" spans="1:27" hidden="1" outlineLevel="1">
      <c r="A14" s="4"/>
      <c r="B14" s="4"/>
      <c r="C14" s="36"/>
      <c r="D14" s="217" t="str">
        <f>Asset7</f>
        <v>General Building</v>
      </c>
      <c r="E14" s="4"/>
      <c r="F14" s="4"/>
      <c r="G14" s="181">
        <f>'RAB roll forward'!G776</f>
        <v>6.9312494839216319</v>
      </c>
      <c r="H14" s="102">
        <f t="shared" si="2"/>
        <v>6.9312494839216319</v>
      </c>
      <c r="I14" s="102">
        <f t="shared" si="3"/>
        <v>11.593378557361394</v>
      </c>
      <c r="J14" s="102">
        <f>IF(COUNT($H14:I14)&gt;='RFM input'!$AA$7,0,I14+I66+I118)</f>
        <v>17.590632441891241</v>
      </c>
      <c r="K14" s="102">
        <f>IF(COUNT($H14:J14)&gt;='RFM input'!$AA$7,0,J14+J66+J118)</f>
        <v>17.862730062057697</v>
      </c>
      <c r="L14" s="102">
        <f>IF(COUNT($H14:K14)&gt;='RFM input'!$AA$7,0,K14+K66+K118)</f>
        <v>18.100331429399091</v>
      </c>
      <c r="M14" s="102">
        <f>IF(COUNT($H14:L14)&gt;='RFM input'!$AA$7,0,L14+L66+L118)</f>
        <v>0</v>
      </c>
      <c r="N14" s="102">
        <f>IF(COUNT($H14:M14)&gt;='RFM input'!$AA$7,0,M14+M66+M118)</f>
        <v>0</v>
      </c>
      <c r="O14" s="102">
        <f>IF(COUNT($H14:N14)&gt;='RFM input'!$AA$7,0,N14+N66+N118)</f>
        <v>0</v>
      </c>
      <c r="P14" s="102">
        <f>IF(COUNT($H14:O14)&gt;='RFM input'!$AA$7,0,O14+O66+O118)</f>
        <v>0</v>
      </c>
      <c r="Q14" s="102">
        <f>IF(COUNT($H14:P14)&gt;='RFM input'!$AA$7,0,P14+P66+P118)</f>
        <v>0</v>
      </c>
      <c r="R14" s="102"/>
      <c r="S14" s="91"/>
      <c r="T14" s="91"/>
      <c r="U14" s="91"/>
      <c r="V14" s="91"/>
      <c r="W14" s="91"/>
      <c r="X14" s="91"/>
      <c r="Y14" s="91"/>
      <c r="Z14" s="91"/>
      <c r="AA14" s="249"/>
    </row>
    <row r="15" spans="1:27" hidden="1" outlineLevel="1">
      <c r="A15" s="4"/>
      <c r="B15" s="4"/>
      <c r="C15" s="36"/>
      <c r="D15" s="217" t="str">
        <f>Asset8</f>
        <v>General Land</v>
      </c>
      <c r="E15" s="4"/>
      <c r="F15" s="4"/>
      <c r="G15" s="181">
        <f>'RAB roll forward'!G777</f>
        <v>6.2688052899804951</v>
      </c>
      <c r="H15" s="102">
        <f t="shared" si="2"/>
        <v>6.2688052899804951</v>
      </c>
      <c r="I15" s="102">
        <f t="shared" si="3"/>
        <v>6.3471653561052515</v>
      </c>
      <c r="J15" s="102">
        <f>IF(COUNT($H15:I15)&gt;='RFM input'!$AA$7,0,I15+I67+I119)</f>
        <v>6.5058444900078829</v>
      </c>
      <c r="K15" s="102">
        <f>IF(COUNT($H15:J15)&gt;='RFM input'!$AA$7,0,J15+J67+J119)</f>
        <v>6.9428604650143564</v>
      </c>
      <c r="L15" s="102">
        <f>IF(COUNT($H15:K15)&gt;='RFM input'!$AA$7,0,K15+K67+K119)</f>
        <v>7.1164319766397153</v>
      </c>
      <c r="M15" s="102">
        <f>IF(COUNT($H15:L15)&gt;='RFM input'!$AA$7,0,L15+L67+L119)</f>
        <v>0</v>
      </c>
      <c r="N15" s="102">
        <f>IF(COUNT($H15:M15)&gt;='RFM input'!$AA$7,0,M15+M67+M119)</f>
        <v>0</v>
      </c>
      <c r="O15" s="102">
        <f>IF(COUNT($H15:N15)&gt;='RFM input'!$AA$7,0,N15+N67+N119)</f>
        <v>0</v>
      </c>
      <c r="P15" s="102">
        <f>IF(COUNT($H15:O15)&gt;='RFM input'!$AA$7,0,O15+O67+O119)</f>
        <v>0</v>
      </c>
      <c r="Q15" s="102">
        <f>IF(COUNT($H15:P15)&gt;='RFM input'!$AA$7,0,P15+P67+P119)</f>
        <v>0</v>
      </c>
      <c r="R15" s="102"/>
      <c r="S15" s="91"/>
      <c r="T15" s="91"/>
      <c r="U15" s="91"/>
      <c r="V15" s="91"/>
      <c r="W15" s="91"/>
      <c r="X15" s="91"/>
      <c r="Y15" s="91"/>
      <c r="Z15" s="91"/>
      <c r="AA15" s="249"/>
    </row>
    <row r="16" spans="1:27" hidden="1" outlineLevel="1">
      <c r="A16" s="4"/>
      <c r="B16" s="4"/>
      <c r="C16" s="36"/>
      <c r="D16" s="217">
        <f>Asset9</f>
        <v>0</v>
      </c>
      <c r="E16" s="4"/>
      <c r="F16" s="4"/>
      <c r="G16" s="181">
        <f>'RAB roll forward'!G778</f>
        <v>0</v>
      </c>
      <c r="H16" s="102">
        <f t="shared" si="2"/>
        <v>0</v>
      </c>
      <c r="I16" s="102">
        <f t="shared" si="3"/>
        <v>0</v>
      </c>
      <c r="J16" s="102">
        <f>IF(COUNT($H16:I16)&gt;='RFM input'!$AA$7,0,I16+I68+I120)</f>
        <v>0</v>
      </c>
      <c r="K16" s="102">
        <f>IF(COUNT($H16:J16)&gt;='RFM input'!$AA$7,0,J16+J68+J120)</f>
        <v>0</v>
      </c>
      <c r="L16" s="102">
        <f>IF(COUNT($H16:K16)&gt;='RFM input'!$AA$7,0,K16+K68+K120)</f>
        <v>0</v>
      </c>
      <c r="M16" s="102">
        <f>IF(COUNT($H16:L16)&gt;='RFM input'!$AA$7,0,L16+L68+L120)</f>
        <v>0</v>
      </c>
      <c r="N16" s="102">
        <f>IF(COUNT($H16:M16)&gt;='RFM input'!$AA$7,0,M16+M68+M120)</f>
        <v>0</v>
      </c>
      <c r="O16" s="102">
        <f>IF(COUNT($H16:N16)&gt;='RFM input'!$AA$7,0,N16+N68+N120)</f>
        <v>0</v>
      </c>
      <c r="P16" s="102">
        <f>IF(COUNT($H16:O16)&gt;='RFM input'!$AA$7,0,O16+O68+O120)</f>
        <v>0</v>
      </c>
      <c r="Q16" s="102">
        <f>IF(COUNT($H16:P16)&gt;='RFM input'!$AA$7,0,P16+P68+P120)</f>
        <v>0</v>
      </c>
      <c r="R16" s="102"/>
      <c r="S16" s="91"/>
      <c r="T16" s="91"/>
      <c r="U16" s="91"/>
      <c r="V16" s="91"/>
      <c r="W16" s="91"/>
      <c r="X16" s="91"/>
      <c r="Y16" s="91"/>
      <c r="Z16" s="91"/>
      <c r="AA16" s="249"/>
    </row>
    <row r="17" spans="1:27" hidden="1" outlineLevel="1">
      <c r="A17" s="4"/>
      <c r="B17" s="4"/>
      <c r="C17" s="36"/>
      <c r="D17" s="217">
        <f>Asset10</f>
        <v>0</v>
      </c>
      <c r="E17" s="4"/>
      <c r="F17" s="4"/>
      <c r="G17" s="181">
        <f>'RAB roll forward'!G779</f>
        <v>0</v>
      </c>
      <c r="H17" s="102">
        <f t="shared" si="2"/>
        <v>0</v>
      </c>
      <c r="I17" s="102">
        <f t="shared" si="3"/>
        <v>0</v>
      </c>
      <c r="J17" s="102">
        <f>IF(COUNT($H17:I17)&gt;='RFM input'!$AA$7,0,I17+I69+I121)</f>
        <v>0</v>
      </c>
      <c r="K17" s="102">
        <f>IF(COUNT($H17:J17)&gt;='RFM input'!$AA$7,0,J17+J69+J121)</f>
        <v>0</v>
      </c>
      <c r="L17" s="102">
        <f>IF(COUNT($H17:K17)&gt;='RFM input'!$AA$7,0,K17+K69+K121)</f>
        <v>0</v>
      </c>
      <c r="M17" s="102">
        <f>IF(COUNT($H17:L17)&gt;='RFM input'!$AA$7,0,L17+L69+L121)</f>
        <v>0</v>
      </c>
      <c r="N17" s="102">
        <f>IF(COUNT($H17:M17)&gt;='RFM input'!$AA$7,0,M17+M69+M121)</f>
        <v>0</v>
      </c>
      <c r="O17" s="102">
        <f>IF(COUNT($H17:N17)&gt;='RFM input'!$AA$7,0,N17+N69+N121)</f>
        <v>0</v>
      </c>
      <c r="P17" s="102">
        <f>IF(COUNT($H17:O17)&gt;='RFM input'!$AA$7,0,O17+O69+O121)</f>
        <v>0</v>
      </c>
      <c r="Q17" s="102">
        <f>IF(COUNT($H17:P17)&gt;='RFM input'!$AA$7,0,P17+P69+P121)</f>
        <v>0</v>
      </c>
      <c r="R17" s="102"/>
      <c r="S17" s="91"/>
      <c r="T17" s="91"/>
      <c r="U17" s="91"/>
      <c r="V17" s="91"/>
      <c r="W17" s="91"/>
      <c r="X17" s="91"/>
      <c r="Y17" s="91"/>
      <c r="Z17" s="91"/>
      <c r="AA17" s="249"/>
    </row>
    <row r="18" spans="1:27" hidden="1" outlineLevel="1">
      <c r="A18" s="4"/>
      <c r="B18" s="4"/>
      <c r="C18" s="36"/>
      <c r="D18" s="217">
        <f>Asset11</f>
        <v>0</v>
      </c>
      <c r="E18" s="4"/>
      <c r="F18" s="4"/>
      <c r="G18" s="181">
        <f>'RAB roll forward'!G780</f>
        <v>0</v>
      </c>
      <c r="H18" s="102">
        <f t="shared" si="2"/>
        <v>0</v>
      </c>
      <c r="I18" s="102">
        <f t="shared" si="3"/>
        <v>0</v>
      </c>
      <c r="J18" s="102">
        <f>IF(COUNT($H18:I18)&gt;='RFM input'!$AA$7,0,I18+I70+I122)</f>
        <v>0</v>
      </c>
      <c r="K18" s="102">
        <f>IF(COUNT($H18:J18)&gt;='RFM input'!$AA$7,0,J18+J70+J122)</f>
        <v>0</v>
      </c>
      <c r="L18" s="102">
        <f>IF(COUNT($H18:K18)&gt;='RFM input'!$AA$7,0,K18+K70+K122)</f>
        <v>0</v>
      </c>
      <c r="M18" s="102">
        <f>IF(COUNT($H18:L18)&gt;='RFM input'!$AA$7,0,L18+L70+L122)</f>
        <v>0</v>
      </c>
      <c r="N18" s="102">
        <f>IF(COUNT($H18:M18)&gt;='RFM input'!$AA$7,0,M18+M70+M122)</f>
        <v>0</v>
      </c>
      <c r="O18" s="102">
        <f>IF(COUNT($H18:N18)&gt;='RFM input'!$AA$7,0,N18+N70+N122)</f>
        <v>0</v>
      </c>
      <c r="P18" s="102">
        <f>IF(COUNT($H18:O18)&gt;='RFM input'!$AA$7,0,O18+O70+O122)</f>
        <v>0</v>
      </c>
      <c r="Q18" s="102">
        <f>IF(COUNT($H18:P18)&gt;='RFM input'!$AA$7,0,P18+P70+P122)</f>
        <v>0</v>
      </c>
      <c r="R18" s="102"/>
      <c r="S18" s="91"/>
      <c r="T18" s="91"/>
      <c r="U18" s="91"/>
      <c r="V18" s="91"/>
      <c r="W18" s="91"/>
      <c r="X18" s="91"/>
      <c r="Y18" s="91"/>
      <c r="Z18" s="91"/>
      <c r="AA18" s="249"/>
    </row>
    <row r="19" spans="1:27" hidden="1" outlineLevel="1">
      <c r="A19" s="4"/>
      <c r="B19" s="4"/>
      <c r="C19" s="36"/>
      <c r="D19" s="217">
        <f>Asset12</f>
        <v>0</v>
      </c>
      <c r="E19" s="4"/>
      <c r="F19" s="4"/>
      <c r="G19" s="181">
        <f>'RAB roll forward'!G781</f>
        <v>0</v>
      </c>
      <c r="H19" s="102">
        <f t="shared" si="2"/>
        <v>0</v>
      </c>
      <c r="I19" s="102">
        <f t="shared" si="3"/>
        <v>0</v>
      </c>
      <c r="J19" s="102">
        <f>IF(COUNT($H19:I19)&gt;='RFM input'!$AA$7,0,I19+I71+I123)</f>
        <v>0</v>
      </c>
      <c r="K19" s="102">
        <f>IF(COUNT($H19:J19)&gt;='RFM input'!$AA$7,0,J19+J71+J123)</f>
        <v>0</v>
      </c>
      <c r="L19" s="102">
        <f>IF(COUNT($H19:K19)&gt;='RFM input'!$AA$7,0,K19+K71+K123)</f>
        <v>0</v>
      </c>
      <c r="M19" s="102">
        <f>IF(COUNT($H19:L19)&gt;='RFM input'!$AA$7,0,L19+L71+L123)</f>
        <v>0</v>
      </c>
      <c r="N19" s="102">
        <f>IF(COUNT($H19:M19)&gt;='RFM input'!$AA$7,0,M19+M71+M123)</f>
        <v>0</v>
      </c>
      <c r="O19" s="102">
        <f>IF(COUNT($H19:N19)&gt;='RFM input'!$AA$7,0,N19+N71+N123)</f>
        <v>0</v>
      </c>
      <c r="P19" s="102">
        <f>IF(COUNT($H19:O19)&gt;='RFM input'!$AA$7,0,O19+O71+O123)</f>
        <v>0</v>
      </c>
      <c r="Q19" s="102">
        <f>IF(COUNT($H19:P19)&gt;='RFM input'!$AA$7,0,P19+P71+P123)</f>
        <v>0</v>
      </c>
      <c r="R19" s="102"/>
      <c r="S19" s="91"/>
      <c r="T19" s="91"/>
      <c r="U19" s="91"/>
      <c r="V19" s="91"/>
      <c r="W19" s="91"/>
      <c r="X19" s="91"/>
      <c r="Y19" s="91"/>
      <c r="Z19" s="91"/>
      <c r="AA19" s="249"/>
    </row>
    <row r="20" spans="1:27" hidden="1" outlineLevel="1">
      <c r="A20" s="4"/>
      <c r="B20" s="4"/>
      <c r="C20" s="36"/>
      <c r="D20" s="217">
        <f>Asset13</f>
        <v>0</v>
      </c>
      <c r="E20" s="4"/>
      <c r="F20" s="4"/>
      <c r="G20" s="181">
        <f>'RAB roll forward'!G782</f>
        <v>0</v>
      </c>
      <c r="H20" s="102">
        <f t="shared" si="2"/>
        <v>0</v>
      </c>
      <c r="I20" s="102">
        <f t="shared" si="3"/>
        <v>0</v>
      </c>
      <c r="J20" s="102">
        <f>IF(COUNT($H20:I20)&gt;='RFM input'!$AA$7,0,I20+I72+I124)</f>
        <v>0</v>
      </c>
      <c r="K20" s="102">
        <f>IF(COUNT($H20:J20)&gt;='RFM input'!$AA$7,0,J20+J72+J124)</f>
        <v>0</v>
      </c>
      <c r="L20" s="102">
        <f>IF(COUNT($H20:K20)&gt;='RFM input'!$AA$7,0,K20+K72+K124)</f>
        <v>0</v>
      </c>
      <c r="M20" s="102">
        <f>IF(COUNT($H20:L20)&gt;='RFM input'!$AA$7,0,L20+L72+L124)</f>
        <v>0</v>
      </c>
      <c r="N20" s="102">
        <f>IF(COUNT($H20:M20)&gt;='RFM input'!$AA$7,0,M20+M72+M124)</f>
        <v>0</v>
      </c>
      <c r="O20" s="102">
        <f>IF(COUNT($H20:N20)&gt;='RFM input'!$AA$7,0,N20+N72+N124)</f>
        <v>0</v>
      </c>
      <c r="P20" s="102">
        <f>IF(COUNT($H20:O20)&gt;='RFM input'!$AA$7,0,O20+O72+O124)</f>
        <v>0</v>
      </c>
      <c r="Q20" s="102">
        <f>IF(COUNT($H20:P20)&gt;='RFM input'!$AA$7,0,P20+P72+P124)</f>
        <v>0</v>
      </c>
      <c r="R20" s="102"/>
      <c r="S20" s="91"/>
      <c r="T20" s="91"/>
      <c r="U20" s="91"/>
      <c r="V20" s="91"/>
      <c r="W20" s="91"/>
      <c r="X20" s="91"/>
      <c r="Y20" s="91"/>
      <c r="Z20" s="91"/>
      <c r="AA20" s="249"/>
    </row>
    <row r="21" spans="1:27" hidden="1" outlineLevel="1">
      <c r="A21" s="4"/>
      <c r="B21" s="4"/>
      <c r="C21" s="36"/>
      <c r="D21" s="217">
        <f>Asset14</f>
        <v>0</v>
      </c>
      <c r="E21" s="4"/>
      <c r="F21" s="4"/>
      <c r="G21" s="181">
        <f>'RAB roll forward'!G783</f>
        <v>0</v>
      </c>
      <c r="H21" s="102">
        <f t="shared" si="2"/>
        <v>0</v>
      </c>
      <c r="I21" s="102">
        <f t="shared" si="3"/>
        <v>0</v>
      </c>
      <c r="J21" s="102">
        <f>IF(COUNT($H21:I21)&gt;='RFM input'!$AA$7,0,I21+I73+I125)</f>
        <v>0</v>
      </c>
      <c r="K21" s="102">
        <f>IF(COUNT($H21:J21)&gt;='RFM input'!$AA$7,0,J21+J73+J125)</f>
        <v>0</v>
      </c>
      <c r="L21" s="102">
        <f>IF(COUNT($H21:K21)&gt;='RFM input'!$AA$7,0,K21+K73+K125)</f>
        <v>0</v>
      </c>
      <c r="M21" s="102">
        <f>IF(COUNT($H21:L21)&gt;='RFM input'!$AA$7,0,L21+L73+L125)</f>
        <v>0</v>
      </c>
      <c r="N21" s="102">
        <f>IF(COUNT($H21:M21)&gt;='RFM input'!$AA$7,0,M21+M73+M125)</f>
        <v>0</v>
      </c>
      <c r="O21" s="102">
        <f>IF(COUNT($H21:N21)&gt;='RFM input'!$AA$7,0,N21+N73+N125)</f>
        <v>0</v>
      </c>
      <c r="P21" s="102">
        <f>IF(COUNT($H21:O21)&gt;='RFM input'!$AA$7,0,O21+O73+O125)</f>
        <v>0</v>
      </c>
      <c r="Q21" s="102">
        <f>IF(COUNT($H21:P21)&gt;='RFM input'!$AA$7,0,P21+P73+P125)</f>
        <v>0</v>
      </c>
      <c r="R21" s="102"/>
      <c r="S21" s="91"/>
      <c r="T21" s="91"/>
      <c r="U21" s="91"/>
      <c r="V21" s="91"/>
      <c r="W21" s="91"/>
      <c r="X21" s="91"/>
      <c r="Y21" s="91"/>
      <c r="Z21" s="91"/>
      <c r="AA21" s="249"/>
    </row>
    <row r="22" spans="1:27" hidden="1" outlineLevel="1">
      <c r="A22" s="4"/>
      <c r="B22" s="4"/>
      <c r="C22" s="36"/>
      <c r="D22" s="217">
        <f>Asset15</f>
        <v>0</v>
      </c>
      <c r="E22" s="4"/>
      <c r="F22" s="4"/>
      <c r="G22" s="181">
        <f>'RAB roll forward'!G784</f>
        <v>0</v>
      </c>
      <c r="H22" s="102">
        <f t="shared" si="2"/>
        <v>0</v>
      </c>
      <c r="I22" s="102">
        <f t="shared" si="3"/>
        <v>0</v>
      </c>
      <c r="J22" s="102">
        <f>IF(COUNT($H22:I22)&gt;='RFM input'!$AA$7,0,I22+I74+I126)</f>
        <v>0</v>
      </c>
      <c r="K22" s="102">
        <f>IF(COUNT($H22:J22)&gt;='RFM input'!$AA$7,0,J22+J74+J126)</f>
        <v>0</v>
      </c>
      <c r="L22" s="102">
        <f>IF(COUNT($H22:K22)&gt;='RFM input'!$AA$7,0,K22+K74+K126)</f>
        <v>0</v>
      </c>
      <c r="M22" s="102">
        <f>IF(COUNT($H22:L22)&gt;='RFM input'!$AA$7,0,L22+L74+L126)</f>
        <v>0</v>
      </c>
      <c r="N22" s="102">
        <f>IF(COUNT($H22:M22)&gt;='RFM input'!$AA$7,0,M22+M74+M126)</f>
        <v>0</v>
      </c>
      <c r="O22" s="102">
        <f>IF(COUNT($H22:N22)&gt;='RFM input'!$AA$7,0,N22+N74+N126)</f>
        <v>0</v>
      </c>
      <c r="P22" s="102">
        <f>IF(COUNT($H22:O22)&gt;='RFM input'!$AA$7,0,O22+O74+O126)</f>
        <v>0</v>
      </c>
      <c r="Q22" s="102">
        <f>IF(COUNT($H22:P22)&gt;='RFM input'!$AA$7,0,P22+P74+P126)</f>
        <v>0</v>
      </c>
      <c r="R22" s="102"/>
      <c r="S22" s="91"/>
      <c r="T22" s="91"/>
      <c r="U22" s="91"/>
      <c r="V22" s="91"/>
      <c r="W22" s="91"/>
      <c r="X22" s="91"/>
      <c r="Y22" s="91"/>
      <c r="Z22" s="91"/>
      <c r="AA22" s="249"/>
    </row>
    <row r="23" spans="1:27" hidden="1" outlineLevel="1">
      <c r="A23" s="4"/>
      <c r="B23" s="4"/>
      <c r="C23" s="36"/>
      <c r="D23" s="217">
        <f>Asset16</f>
        <v>0</v>
      </c>
      <c r="E23" s="4"/>
      <c r="F23" s="4"/>
      <c r="G23" s="181">
        <f>'RAB roll forward'!G785</f>
        <v>0</v>
      </c>
      <c r="H23" s="102">
        <f t="shared" si="2"/>
        <v>0</v>
      </c>
      <c r="I23" s="102">
        <f t="shared" si="3"/>
        <v>0</v>
      </c>
      <c r="J23" s="102">
        <f>IF(COUNT($H23:I23)&gt;='RFM input'!$AA$7,0,I23+I75+I127)</f>
        <v>0</v>
      </c>
      <c r="K23" s="102">
        <f>IF(COUNT($H23:J23)&gt;='RFM input'!$AA$7,0,J23+J75+J127)</f>
        <v>0</v>
      </c>
      <c r="L23" s="102">
        <f>IF(COUNT($H23:K23)&gt;='RFM input'!$AA$7,0,K23+K75+K127)</f>
        <v>0</v>
      </c>
      <c r="M23" s="102">
        <f>IF(COUNT($H23:L23)&gt;='RFM input'!$AA$7,0,L23+L75+L127)</f>
        <v>0</v>
      </c>
      <c r="N23" s="102">
        <f>IF(COUNT($H23:M23)&gt;='RFM input'!$AA$7,0,M23+M75+M127)</f>
        <v>0</v>
      </c>
      <c r="O23" s="102">
        <f>IF(COUNT($H23:N23)&gt;='RFM input'!$AA$7,0,N23+N75+N127)</f>
        <v>0</v>
      </c>
      <c r="P23" s="102">
        <f>IF(COUNT($H23:O23)&gt;='RFM input'!$AA$7,0,O23+O75+O127)</f>
        <v>0</v>
      </c>
      <c r="Q23" s="102">
        <f>IF(COUNT($H23:P23)&gt;='RFM input'!$AA$7,0,P23+P75+P127)</f>
        <v>0</v>
      </c>
      <c r="R23" s="102"/>
      <c r="S23" s="91"/>
      <c r="T23" s="91"/>
      <c r="U23" s="91"/>
      <c r="V23" s="91"/>
      <c r="W23" s="91"/>
      <c r="X23" s="91"/>
      <c r="Y23" s="91"/>
      <c r="Z23" s="91"/>
      <c r="AA23" s="249"/>
    </row>
    <row r="24" spans="1:27" hidden="1" outlineLevel="1">
      <c r="A24" s="4"/>
      <c r="B24" s="4"/>
      <c r="C24" s="36"/>
      <c r="D24" s="217">
        <f>Asset17</f>
        <v>0</v>
      </c>
      <c r="E24" s="4"/>
      <c r="F24" s="4"/>
      <c r="G24" s="181">
        <f>'RAB roll forward'!G786</f>
        <v>0</v>
      </c>
      <c r="H24" s="102">
        <f t="shared" si="2"/>
        <v>0</v>
      </c>
      <c r="I24" s="102">
        <f t="shared" si="3"/>
        <v>0</v>
      </c>
      <c r="J24" s="102">
        <f>IF(COUNT($H24:I24)&gt;='RFM input'!$AA$7,0,I24+I76+I128)</f>
        <v>0</v>
      </c>
      <c r="K24" s="102">
        <f>IF(COUNT($H24:J24)&gt;='RFM input'!$AA$7,0,J24+J76+J128)</f>
        <v>0</v>
      </c>
      <c r="L24" s="102">
        <f>IF(COUNT($H24:K24)&gt;='RFM input'!$AA$7,0,K24+K76+K128)</f>
        <v>0</v>
      </c>
      <c r="M24" s="102">
        <f>IF(COUNT($H24:L24)&gt;='RFM input'!$AA$7,0,L24+L76+L128)</f>
        <v>0</v>
      </c>
      <c r="N24" s="102">
        <f>IF(COUNT($H24:M24)&gt;='RFM input'!$AA$7,0,M24+M76+M128)</f>
        <v>0</v>
      </c>
      <c r="O24" s="102">
        <f>IF(COUNT($H24:N24)&gt;='RFM input'!$AA$7,0,N24+N76+N128)</f>
        <v>0</v>
      </c>
      <c r="P24" s="102">
        <f>IF(COUNT($H24:O24)&gt;='RFM input'!$AA$7,0,O24+O76+O128)</f>
        <v>0</v>
      </c>
      <c r="Q24" s="102">
        <f>IF(COUNT($H24:P24)&gt;='RFM input'!$AA$7,0,P24+P76+P128)</f>
        <v>0</v>
      </c>
      <c r="R24" s="102"/>
      <c r="S24" s="91"/>
      <c r="T24" s="91"/>
      <c r="U24" s="91"/>
      <c r="V24" s="91"/>
      <c r="W24" s="91"/>
      <c r="X24" s="91"/>
      <c r="Y24" s="91"/>
      <c r="Z24" s="91"/>
      <c r="AA24" s="249"/>
    </row>
    <row r="25" spans="1:27" hidden="1" outlineLevel="1">
      <c r="A25" s="4"/>
      <c r="B25" s="4"/>
      <c r="C25" s="36"/>
      <c r="D25" s="217">
        <f>Asset18</f>
        <v>0</v>
      </c>
      <c r="E25" s="4"/>
      <c r="F25" s="4"/>
      <c r="G25" s="181">
        <f>'RAB roll forward'!G787</f>
        <v>0</v>
      </c>
      <c r="H25" s="102">
        <f t="shared" si="2"/>
        <v>0</v>
      </c>
      <c r="I25" s="102">
        <f t="shared" si="3"/>
        <v>0</v>
      </c>
      <c r="J25" s="102">
        <f>IF(COUNT($H25:I25)&gt;='RFM input'!$AA$7,0,I25+I77+I129)</f>
        <v>0</v>
      </c>
      <c r="K25" s="102">
        <f>IF(COUNT($H25:J25)&gt;='RFM input'!$AA$7,0,J25+J77+J129)</f>
        <v>0</v>
      </c>
      <c r="L25" s="102">
        <f>IF(COUNT($H25:K25)&gt;='RFM input'!$AA$7,0,K25+K77+K129)</f>
        <v>0</v>
      </c>
      <c r="M25" s="102">
        <f>IF(COUNT($H25:L25)&gt;='RFM input'!$AA$7,0,L25+L77+L129)</f>
        <v>0</v>
      </c>
      <c r="N25" s="102">
        <f>IF(COUNT($H25:M25)&gt;='RFM input'!$AA$7,0,M25+M77+M129)</f>
        <v>0</v>
      </c>
      <c r="O25" s="102">
        <f>IF(COUNT($H25:N25)&gt;='RFM input'!$AA$7,0,N25+N77+N129)</f>
        <v>0</v>
      </c>
      <c r="P25" s="102">
        <f>IF(COUNT($H25:O25)&gt;='RFM input'!$AA$7,0,O25+O77+O129)</f>
        <v>0</v>
      </c>
      <c r="Q25" s="102">
        <f>IF(COUNT($H25:P25)&gt;='RFM input'!$AA$7,0,P25+P77+P129)</f>
        <v>0</v>
      </c>
      <c r="R25" s="102"/>
      <c r="S25" s="91"/>
      <c r="T25" s="91"/>
      <c r="U25" s="91"/>
      <c r="V25" s="91"/>
      <c r="W25" s="91"/>
      <c r="X25" s="91"/>
      <c r="Y25" s="91"/>
      <c r="Z25" s="91"/>
      <c r="AA25" s="249"/>
    </row>
    <row r="26" spans="1:27" hidden="1" outlineLevel="1">
      <c r="A26" s="4"/>
      <c r="B26" s="4"/>
      <c r="C26" s="36"/>
      <c r="D26" s="217">
        <f>Asset19</f>
        <v>0</v>
      </c>
      <c r="E26" s="4"/>
      <c r="F26" s="4"/>
      <c r="G26" s="181">
        <f>'RAB roll forward'!G788</f>
        <v>0</v>
      </c>
      <c r="H26" s="102">
        <f t="shared" si="2"/>
        <v>0</v>
      </c>
      <c r="I26" s="102">
        <f t="shared" si="3"/>
        <v>0</v>
      </c>
      <c r="J26" s="102">
        <f>IF(COUNT($H26:I26)&gt;='RFM input'!$AA$7,0,I26+I78+I130)</f>
        <v>0</v>
      </c>
      <c r="K26" s="102">
        <f>IF(COUNT($H26:J26)&gt;='RFM input'!$AA$7,0,J26+J78+J130)</f>
        <v>0</v>
      </c>
      <c r="L26" s="102">
        <f>IF(COUNT($H26:K26)&gt;='RFM input'!$AA$7,0,K26+K78+K130)</f>
        <v>0</v>
      </c>
      <c r="M26" s="102">
        <f>IF(COUNT($H26:L26)&gt;='RFM input'!$AA$7,0,L26+L78+L130)</f>
        <v>0</v>
      </c>
      <c r="N26" s="102">
        <f>IF(COUNT($H26:M26)&gt;='RFM input'!$AA$7,0,M26+M78+M130)</f>
        <v>0</v>
      </c>
      <c r="O26" s="102">
        <f>IF(COUNT($H26:N26)&gt;='RFM input'!$AA$7,0,N26+N78+N130)</f>
        <v>0</v>
      </c>
      <c r="P26" s="102">
        <f>IF(COUNT($H26:O26)&gt;='RFM input'!$AA$7,0,O26+O78+O130)</f>
        <v>0</v>
      </c>
      <c r="Q26" s="102">
        <f>IF(COUNT($H26:P26)&gt;='RFM input'!$AA$7,0,P26+P78+P130)</f>
        <v>0</v>
      </c>
      <c r="R26" s="102"/>
      <c r="S26" s="91"/>
      <c r="T26" s="91"/>
      <c r="U26" s="91"/>
      <c r="V26" s="91"/>
      <c r="W26" s="91"/>
      <c r="X26" s="91"/>
      <c r="Y26" s="91"/>
      <c r="Z26" s="91"/>
      <c r="AA26" s="249"/>
    </row>
    <row r="27" spans="1:27" hidden="1" outlineLevel="1">
      <c r="A27" s="4"/>
      <c r="B27" s="4"/>
      <c r="C27" s="36"/>
      <c r="D27" s="217">
        <f>Asset20</f>
        <v>0</v>
      </c>
      <c r="E27" s="4"/>
      <c r="F27" s="4"/>
      <c r="G27" s="181">
        <f>'RAB roll forward'!G789</f>
        <v>0</v>
      </c>
      <c r="H27" s="102">
        <f t="shared" si="2"/>
        <v>0</v>
      </c>
      <c r="I27" s="102">
        <f t="shared" si="3"/>
        <v>0</v>
      </c>
      <c r="J27" s="102">
        <f>IF(COUNT($H27:I27)&gt;='RFM input'!$AA$7,0,I27+I79+I131)</f>
        <v>0</v>
      </c>
      <c r="K27" s="102">
        <f>IF(COUNT($H27:J27)&gt;='RFM input'!$AA$7,0,J27+J79+J131)</f>
        <v>0</v>
      </c>
      <c r="L27" s="102">
        <f>IF(COUNT($H27:K27)&gt;='RFM input'!$AA$7,0,K27+K79+K131)</f>
        <v>0</v>
      </c>
      <c r="M27" s="102">
        <f>IF(COUNT($H27:L27)&gt;='RFM input'!$AA$7,0,L27+L79+L131)</f>
        <v>0</v>
      </c>
      <c r="N27" s="102">
        <f>IF(COUNT($H27:M27)&gt;='RFM input'!$AA$7,0,M27+M79+M131)</f>
        <v>0</v>
      </c>
      <c r="O27" s="102">
        <f>IF(COUNT($H27:N27)&gt;='RFM input'!$AA$7,0,N27+N79+N131)</f>
        <v>0</v>
      </c>
      <c r="P27" s="102">
        <f>IF(COUNT($H27:O27)&gt;='RFM input'!$AA$7,0,O27+O79+O131)</f>
        <v>0</v>
      </c>
      <c r="Q27" s="102">
        <f>IF(COUNT($H27:P27)&gt;='RFM input'!$AA$7,0,P27+P79+P131)</f>
        <v>0</v>
      </c>
      <c r="R27" s="102"/>
      <c r="S27" s="91"/>
      <c r="T27" s="91"/>
      <c r="U27" s="91"/>
      <c r="V27" s="91"/>
      <c r="W27" s="91"/>
      <c r="X27" s="91"/>
      <c r="Y27" s="91"/>
      <c r="Z27" s="91"/>
      <c r="AA27" s="249"/>
    </row>
    <row r="28" spans="1:27" hidden="1" outlineLevel="1">
      <c r="A28" s="4"/>
      <c r="B28" s="4"/>
      <c r="C28" s="36"/>
      <c r="D28" s="217">
        <f>Asset21</f>
        <v>0</v>
      </c>
      <c r="E28" s="4"/>
      <c r="F28" s="4"/>
      <c r="G28" s="181">
        <f>'RAB roll forward'!G790</f>
        <v>0</v>
      </c>
      <c r="H28" s="102">
        <f t="shared" si="2"/>
        <v>0</v>
      </c>
      <c r="I28" s="102">
        <f t="shared" si="3"/>
        <v>0</v>
      </c>
      <c r="J28" s="102">
        <f>IF(COUNT($H28:I28)&gt;='RFM input'!$AA$7,0,I28+I80+I132)</f>
        <v>0</v>
      </c>
      <c r="K28" s="102">
        <f>IF(COUNT($H28:J28)&gt;='RFM input'!$AA$7,0,J28+J80+J132)</f>
        <v>0</v>
      </c>
      <c r="L28" s="102">
        <f>IF(COUNT($H28:K28)&gt;='RFM input'!$AA$7,0,K28+K80+K132)</f>
        <v>0</v>
      </c>
      <c r="M28" s="102">
        <f>IF(COUNT($H28:L28)&gt;='RFM input'!$AA$7,0,L28+L80+L132)</f>
        <v>0</v>
      </c>
      <c r="N28" s="102">
        <f>IF(COUNT($H28:M28)&gt;='RFM input'!$AA$7,0,M28+M80+M132)</f>
        <v>0</v>
      </c>
      <c r="O28" s="102">
        <f>IF(COUNT($H28:N28)&gt;='RFM input'!$AA$7,0,N28+N80+N132)</f>
        <v>0</v>
      </c>
      <c r="P28" s="102">
        <f>IF(COUNT($H28:O28)&gt;='RFM input'!$AA$7,0,O28+O80+O132)</f>
        <v>0</v>
      </c>
      <c r="Q28" s="102">
        <f>IF(COUNT($H28:P28)&gt;='RFM input'!$AA$7,0,P28+P80+P132)</f>
        <v>0</v>
      </c>
      <c r="R28" s="102"/>
      <c r="S28" s="91"/>
      <c r="T28" s="91"/>
      <c r="U28" s="91"/>
      <c r="V28" s="91"/>
      <c r="W28" s="91"/>
      <c r="X28" s="91"/>
      <c r="Y28" s="91"/>
      <c r="Z28" s="91"/>
      <c r="AA28" s="249"/>
    </row>
    <row r="29" spans="1:27" hidden="1" outlineLevel="1">
      <c r="A29" s="4"/>
      <c r="B29" s="4"/>
      <c r="C29" s="36"/>
      <c r="D29" s="217">
        <f>Asset22</f>
        <v>0</v>
      </c>
      <c r="E29" s="4"/>
      <c r="F29" s="4"/>
      <c r="G29" s="181">
        <f>'RAB roll forward'!G791</f>
        <v>0</v>
      </c>
      <c r="H29" s="102">
        <f t="shared" si="2"/>
        <v>0</v>
      </c>
      <c r="I29" s="102">
        <f t="shared" si="3"/>
        <v>0</v>
      </c>
      <c r="J29" s="102">
        <f>IF(COUNT($H29:I29)&gt;='RFM input'!$AA$7,0,I29+I81+I133)</f>
        <v>0</v>
      </c>
      <c r="K29" s="102">
        <f>IF(COUNT($H29:J29)&gt;='RFM input'!$AA$7,0,J29+J81+J133)</f>
        <v>0</v>
      </c>
      <c r="L29" s="102">
        <f>IF(COUNT($H29:K29)&gt;='RFM input'!$AA$7,0,K29+K81+K133)</f>
        <v>0</v>
      </c>
      <c r="M29" s="102">
        <f>IF(COUNT($H29:L29)&gt;='RFM input'!$AA$7,0,L29+L81+L133)</f>
        <v>0</v>
      </c>
      <c r="N29" s="102">
        <f>IF(COUNT($H29:M29)&gt;='RFM input'!$AA$7,0,M29+M81+M133)</f>
        <v>0</v>
      </c>
      <c r="O29" s="102">
        <f>IF(COUNT($H29:N29)&gt;='RFM input'!$AA$7,0,N29+N81+N133)</f>
        <v>0</v>
      </c>
      <c r="P29" s="102">
        <f>IF(COUNT($H29:O29)&gt;='RFM input'!$AA$7,0,O29+O81+O133)</f>
        <v>0</v>
      </c>
      <c r="Q29" s="102">
        <f>IF(COUNT($H29:P29)&gt;='RFM input'!$AA$7,0,P29+P81+P133)</f>
        <v>0</v>
      </c>
      <c r="R29" s="102"/>
      <c r="S29" s="91"/>
      <c r="T29" s="91"/>
      <c r="U29" s="91"/>
      <c r="V29" s="91"/>
      <c r="W29" s="91"/>
      <c r="X29" s="91"/>
      <c r="Y29" s="91"/>
      <c r="Z29" s="91"/>
      <c r="AA29" s="249"/>
    </row>
    <row r="30" spans="1:27" hidden="1" outlineLevel="1">
      <c r="A30" s="4"/>
      <c r="B30" s="4"/>
      <c r="C30" s="36"/>
      <c r="D30" s="217">
        <f>Asset23</f>
        <v>0</v>
      </c>
      <c r="E30" s="4"/>
      <c r="F30" s="4"/>
      <c r="G30" s="181">
        <f>'RAB roll forward'!G792</f>
        <v>0</v>
      </c>
      <c r="H30" s="102">
        <f t="shared" si="2"/>
        <v>0</v>
      </c>
      <c r="I30" s="102">
        <f t="shared" si="3"/>
        <v>0</v>
      </c>
      <c r="J30" s="102">
        <f>IF(COUNT($H30:I30)&gt;='RFM input'!$AA$7,0,I30+I82+I134)</f>
        <v>0</v>
      </c>
      <c r="K30" s="102">
        <f>IF(COUNT($H30:J30)&gt;='RFM input'!$AA$7,0,J30+J82+J134)</f>
        <v>0</v>
      </c>
      <c r="L30" s="102">
        <f>IF(COUNT($H30:K30)&gt;='RFM input'!$AA$7,0,K30+K82+K134)</f>
        <v>0</v>
      </c>
      <c r="M30" s="102">
        <f>IF(COUNT($H30:L30)&gt;='RFM input'!$AA$7,0,L30+L82+L134)</f>
        <v>0</v>
      </c>
      <c r="N30" s="102">
        <f>IF(COUNT($H30:M30)&gt;='RFM input'!$AA$7,0,M30+M82+M134)</f>
        <v>0</v>
      </c>
      <c r="O30" s="102">
        <f>IF(COUNT($H30:N30)&gt;='RFM input'!$AA$7,0,N30+N82+N134)</f>
        <v>0</v>
      </c>
      <c r="P30" s="102">
        <f>IF(COUNT($H30:O30)&gt;='RFM input'!$AA$7,0,O30+O82+O134)</f>
        <v>0</v>
      </c>
      <c r="Q30" s="102">
        <f>IF(COUNT($H30:P30)&gt;='RFM input'!$AA$7,0,P30+P82+P134)</f>
        <v>0</v>
      </c>
      <c r="R30" s="102"/>
      <c r="S30" s="91"/>
      <c r="T30" s="91"/>
      <c r="U30" s="91"/>
      <c r="V30" s="91"/>
      <c r="W30" s="91"/>
      <c r="X30" s="91"/>
      <c r="Y30" s="91"/>
      <c r="Z30" s="91"/>
      <c r="AA30" s="249"/>
    </row>
    <row r="31" spans="1:27" hidden="1" outlineLevel="1">
      <c r="A31" s="4"/>
      <c r="B31" s="4"/>
      <c r="C31" s="36"/>
      <c r="D31" s="217">
        <f>Asset24</f>
        <v>0</v>
      </c>
      <c r="E31" s="4"/>
      <c r="F31" s="4"/>
      <c r="G31" s="181">
        <f>'RAB roll forward'!G793</f>
        <v>0</v>
      </c>
      <c r="H31" s="102">
        <f t="shared" si="2"/>
        <v>0</v>
      </c>
      <c r="I31" s="102">
        <f t="shared" si="3"/>
        <v>0</v>
      </c>
      <c r="J31" s="102">
        <f>IF(COUNT($H31:I31)&gt;='RFM input'!$AA$7,0,I31+I83+I135)</f>
        <v>0</v>
      </c>
      <c r="K31" s="102">
        <f>IF(COUNT($H31:J31)&gt;='RFM input'!$AA$7,0,J31+J83+J135)</f>
        <v>0</v>
      </c>
      <c r="L31" s="102">
        <f>IF(COUNT($H31:K31)&gt;='RFM input'!$AA$7,0,K31+K83+K135)</f>
        <v>0</v>
      </c>
      <c r="M31" s="102">
        <f>IF(COUNT($H31:L31)&gt;='RFM input'!$AA$7,0,L31+L83+L135)</f>
        <v>0</v>
      </c>
      <c r="N31" s="102">
        <f>IF(COUNT($H31:M31)&gt;='RFM input'!$AA$7,0,M31+M83+M135)</f>
        <v>0</v>
      </c>
      <c r="O31" s="102">
        <f>IF(COUNT($H31:N31)&gt;='RFM input'!$AA$7,0,N31+N83+N135)</f>
        <v>0</v>
      </c>
      <c r="P31" s="102">
        <f>IF(COUNT($H31:O31)&gt;='RFM input'!$AA$7,0,O31+O83+O135)</f>
        <v>0</v>
      </c>
      <c r="Q31" s="102">
        <f>IF(COUNT($H31:P31)&gt;='RFM input'!$AA$7,0,P31+P83+P135)</f>
        <v>0</v>
      </c>
      <c r="R31" s="102"/>
      <c r="S31" s="91"/>
      <c r="T31" s="91"/>
      <c r="U31" s="91"/>
      <c r="V31" s="91"/>
      <c r="W31" s="91"/>
      <c r="X31" s="91"/>
      <c r="Y31" s="91"/>
      <c r="Z31" s="91"/>
      <c r="AA31" s="249"/>
    </row>
    <row r="32" spans="1:27" hidden="1" outlineLevel="1">
      <c r="A32" s="4"/>
      <c r="B32" s="4"/>
      <c r="C32" s="36"/>
      <c r="D32" s="217">
        <f>Asset25</f>
        <v>0</v>
      </c>
      <c r="E32" s="4"/>
      <c r="F32" s="4"/>
      <c r="G32" s="181">
        <f>'RAB roll forward'!G794</f>
        <v>0</v>
      </c>
      <c r="H32" s="102">
        <f t="shared" si="2"/>
        <v>0</v>
      </c>
      <c r="I32" s="102">
        <f t="shared" si="3"/>
        <v>0</v>
      </c>
      <c r="J32" s="102">
        <f>IF(COUNT($H32:I32)&gt;='RFM input'!$AA$7,0,I32+I84+I136)</f>
        <v>0</v>
      </c>
      <c r="K32" s="102">
        <f>IF(COUNT($H32:J32)&gt;='RFM input'!$AA$7,0,J32+J84+J136)</f>
        <v>0</v>
      </c>
      <c r="L32" s="102">
        <f>IF(COUNT($H32:K32)&gt;='RFM input'!$AA$7,0,K32+K84+K136)</f>
        <v>0</v>
      </c>
      <c r="M32" s="102">
        <f>IF(COUNT($H32:L32)&gt;='RFM input'!$AA$7,0,L32+L84+L136)</f>
        <v>0</v>
      </c>
      <c r="N32" s="102">
        <f>IF(COUNT($H32:M32)&gt;='RFM input'!$AA$7,0,M32+M84+M136)</f>
        <v>0</v>
      </c>
      <c r="O32" s="102">
        <f>IF(COUNT($H32:N32)&gt;='RFM input'!$AA$7,0,N32+N84+N136)</f>
        <v>0</v>
      </c>
      <c r="P32" s="102">
        <f>IF(COUNT($H32:O32)&gt;='RFM input'!$AA$7,0,O32+O84+O136)</f>
        <v>0</v>
      </c>
      <c r="Q32" s="102">
        <f>IF(COUNT($H32:P32)&gt;='RFM input'!$AA$7,0,P32+P84+P136)</f>
        <v>0</v>
      </c>
      <c r="R32" s="102"/>
      <c r="S32" s="91"/>
      <c r="T32" s="91"/>
      <c r="U32" s="91"/>
      <c r="V32" s="91"/>
      <c r="W32" s="91"/>
      <c r="X32" s="91"/>
      <c r="Y32" s="91"/>
      <c r="Z32" s="91"/>
      <c r="AA32" s="249"/>
    </row>
    <row r="33" spans="1:27" hidden="1" outlineLevel="1">
      <c r="A33" s="4"/>
      <c r="B33" s="4"/>
      <c r="C33" s="36"/>
      <c r="D33" s="217">
        <f>Asset26</f>
        <v>0</v>
      </c>
      <c r="E33" s="4"/>
      <c r="F33" s="4"/>
      <c r="G33" s="181">
        <f>'RAB roll forward'!G795</f>
        <v>0</v>
      </c>
      <c r="H33" s="102">
        <f t="shared" si="2"/>
        <v>0</v>
      </c>
      <c r="I33" s="102">
        <f t="shared" si="3"/>
        <v>0</v>
      </c>
      <c r="J33" s="102">
        <f>IF(COUNT($H33:I33)&gt;='RFM input'!$AA$7,0,I33+I85+I137)</f>
        <v>0</v>
      </c>
      <c r="K33" s="102">
        <f>IF(COUNT($H33:J33)&gt;='RFM input'!$AA$7,0,J33+J85+J137)</f>
        <v>0</v>
      </c>
      <c r="L33" s="102">
        <f>IF(COUNT($H33:K33)&gt;='RFM input'!$AA$7,0,K33+K85+K137)</f>
        <v>0</v>
      </c>
      <c r="M33" s="102">
        <f>IF(COUNT($H33:L33)&gt;='RFM input'!$AA$7,0,L33+L85+L137)</f>
        <v>0</v>
      </c>
      <c r="N33" s="102">
        <f>IF(COUNT($H33:M33)&gt;='RFM input'!$AA$7,0,M33+M85+M137)</f>
        <v>0</v>
      </c>
      <c r="O33" s="102">
        <f>IF(COUNT($H33:N33)&gt;='RFM input'!$AA$7,0,N33+N85+N137)</f>
        <v>0</v>
      </c>
      <c r="P33" s="102">
        <f>IF(COUNT($H33:O33)&gt;='RFM input'!$AA$7,0,O33+O85+O137)</f>
        <v>0</v>
      </c>
      <c r="Q33" s="102">
        <f>IF(COUNT($H33:P33)&gt;='RFM input'!$AA$7,0,P33+P85+P137)</f>
        <v>0</v>
      </c>
      <c r="R33" s="102"/>
      <c r="S33" s="91"/>
      <c r="T33" s="91"/>
      <c r="U33" s="91"/>
      <c r="V33" s="91"/>
      <c r="W33" s="91"/>
      <c r="X33" s="91"/>
      <c r="Y33" s="91"/>
      <c r="Z33" s="91"/>
      <c r="AA33" s="249"/>
    </row>
    <row r="34" spans="1:27" hidden="1" outlineLevel="1">
      <c r="A34" s="4"/>
      <c r="B34" s="4"/>
      <c r="C34" s="36"/>
      <c r="D34" s="217">
        <f>Asset27</f>
        <v>0</v>
      </c>
      <c r="E34" s="4"/>
      <c r="F34" s="4"/>
      <c r="G34" s="181">
        <f>'RAB roll forward'!G796</f>
        <v>0</v>
      </c>
      <c r="H34" s="102">
        <f t="shared" si="2"/>
        <v>0</v>
      </c>
      <c r="I34" s="102">
        <f t="shared" si="3"/>
        <v>0</v>
      </c>
      <c r="J34" s="102">
        <f>IF(COUNT($H34:I34)&gt;='RFM input'!$AA$7,0,I34+I86+I138)</f>
        <v>0</v>
      </c>
      <c r="K34" s="102">
        <f>IF(COUNT($H34:J34)&gt;='RFM input'!$AA$7,0,J34+J86+J138)</f>
        <v>0</v>
      </c>
      <c r="L34" s="102">
        <f>IF(COUNT($H34:K34)&gt;='RFM input'!$AA$7,0,K34+K86+K138)</f>
        <v>0</v>
      </c>
      <c r="M34" s="102">
        <f>IF(COUNT($H34:L34)&gt;='RFM input'!$AA$7,0,L34+L86+L138)</f>
        <v>0</v>
      </c>
      <c r="N34" s="102">
        <f>IF(COUNT($H34:M34)&gt;='RFM input'!$AA$7,0,M34+M86+M138)</f>
        <v>0</v>
      </c>
      <c r="O34" s="102">
        <f>IF(COUNT($H34:N34)&gt;='RFM input'!$AA$7,0,N34+N86+N138)</f>
        <v>0</v>
      </c>
      <c r="P34" s="102">
        <f>IF(COUNT($H34:O34)&gt;='RFM input'!$AA$7,0,O34+O86+O138)</f>
        <v>0</v>
      </c>
      <c r="Q34" s="102">
        <f>IF(COUNT($H34:P34)&gt;='RFM input'!$AA$7,0,P34+P86+P138)</f>
        <v>0</v>
      </c>
      <c r="R34" s="102"/>
      <c r="S34" s="91"/>
      <c r="T34" s="91"/>
      <c r="U34" s="91"/>
      <c r="V34" s="91"/>
      <c r="W34" s="91"/>
      <c r="X34" s="91"/>
      <c r="Y34" s="91"/>
      <c r="Z34" s="91"/>
      <c r="AA34" s="249"/>
    </row>
    <row r="35" spans="1:27" hidden="1" outlineLevel="1">
      <c r="A35" s="4"/>
      <c r="B35" s="4"/>
      <c r="C35" s="36"/>
      <c r="D35" s="217">
        <f>Asset28</f>
        <v>0</v>
      </c>
      <c r="E35" s="4"/>
      <c r="F35" s="4"/>
      <c r="G35" s="181">
        <f>'RAB roll forward'!G797</f>
        <v>0</v>
      </c>
      <c r="H35" s="102">
        <f t="shared" si="2"/>
        <v>0</v>
      </c>
      <c r="I35" s="102">
        <f t="shared" si="3"/>
        <v>0</v>
      </c>
      <c r="J35" s="102">
        <f>IF(COUNT($H35:I35)&gt;='RFM input'!$AA$7,0,I35+I87+I139)</f>
        <v>0</v>
      </c>
      <c r="K35" s="102">
        <f>IF(COUNT($H35:J35)&gt;='RFM input'!$AA$7,0,J35+J87+J139)</f>
        <v>0</v>
      </c>
      <c r="L35" s="102">
        <f>IF(COUNT($H35:K35)&gt;='RFM input'!$AA$7,0,K35+K87+K139)</f>
        <v>0</v>
      </c>
      <c r="M35" s="102">
        <f>IF(COUNT($H35:L35)&gt;='RFM input'!$AA$7,0,L35+L87+L139)</f>
        <v>0</v>
      </c>
      <c r="N35" s="102">
        <f>IF(COUNT($H35:M35)&gt;='RFM input'!$AA$7,0,M35+M87+M139)</f>
        <v>0</v>
      </c>
      <c r="O35" s="102">
        <f>IF(COUNT($H35:N35)&gt;='RFM input'!$AA$7,0,N35+N87+N139)</f>
        <v>0</v>
      </c>
      <c r="P35" s="102">
        <f>IF(COUNT($H35:O35)&gt;='RFM input'!$AA$7,0,O35+O87+O139)</f>
        <v>0</v>
      </c>
      <c r="Q35" s="102">
        <f>IF(COUNT($H35:P35)&gt;='RFM input'!$AA$7,0,P35+P87+P139)</f>
        <v>0</v>
      </c>
      <c r="R35" s="102"/>
      <c r="S35" s="91"/>
      <c r="T35" s="91"/>
      <c r="U35" s="91"/>
      <c r="V35" s="91"/>
      <c r="W35" s="91"/>
      <c r="X35" s="91"/>
      <c r="Y35" s="91"/>
      <c r="Z35" s="91"/>
      <c r="AA35" s="249"/>
    </row>
    <row r="36" spans="1:27" hidden="1" outlineLevel="1">
      <c r="A36" s="4"/>
      <c r="B36" s="4"/>
      <c r="C36" s="36"/>
      <c r="D36" s="217">
        <f>Asset29</f>
        <v>0</v>
      </c>
      <c r="E36" s="4"/>
      <c r="F36" s="4"/>
      <c r="G36" s="181">
        <f>'RAB roll forward'!G798</f>
        <v>0</v>
      </c>
      <c r="H36" s="102">
        <f t="shared" si="2"/>
        <v>0</v>
      </c>
      <c r="I36" s="102">
        <f t="shared" si="3"/>
        <v>0</v>
      </c>
      <c r="J36" s="102">
        <f>IF(COUNT($H36:I36)&gt;='RFM input'!$AA$7,0,I36+I88+I140)</f>
        <v>0</v>
      </c>
      <c r="K36" s="102">
        <f>IF(COUNT($H36:J36)&gt;='RFM input'!$AA$7,0,J36+J88+J140)</f>
        <v>0</v>
      </c>
      <c r="L36" s="102">
        <f>IF(COUNT($H36:K36)&gt;='RFM input'!$AA$7,0,K36+K88+K140)</f>
        <v>0</v>
      </c>
      <c r="M36" s="102">
        <f>IF(COUNT($H36:L36)&gt;='RFM input'!$AA$7,0,L36+L88+L140)</f>
        <v>0</v>
      </c>
      <c r="N36" s="102">
        <f>IF(COUNT($H36:M36)&gt;='RFM input'!$AA$7,0,M36+M88+M140)</f>
        <v>0</v>
      </c>
      <c r="O36" s="102">
        <f>IF(COUNT($H36:N36)&gt;='RFM input'!$AA$7,0,N36+N88+N140)</f>
        <v>0</v>
      </c>
      <c r="P36" s="102">
        <f>IF(COUNT($H36:O36)&gt;='RFM input'!$AA$7,0,O36+O88+O140)</f>
        <v>0</v>
      </c>
      <c r="Q36" s="102">
        <f>IF(COUNT($H36:P36)&gt;='RFM input'!$AA$7,0,P36+P88+P140)</f>
        <v>0</v>
      </c>
      <c r="R36" s="102"/>
      <c r="S36" s="91"/>
      <c r="T36" s="91"/>
      <c r="U36" s="91"/>
      <c r="V36" s="91"/>
      <c r="W36" s="91"/>
      <c r="X36" s="91"/>
      <c r="Y36" s="91"/>
      <c r="Z36" s="91"/>
      <c r="AA36" s="249"/>
    </row>
    <row r="37" spans="1:27" hidden="1" outlineLevel="1">
      <c r="A37" s="4"/>
      <c r="B37" s="4"/>
      <c r="C37" s="36"/>
      <c r="D37" s="217">
        <f>Asset30</f>
        <v>0</v>
      </c>
      <c r="E37" s="4"/>
      <c r="F37" s="4"/>
      <c r="G37" s="181">
        <f>'RAB roll forward'!G799</f>
        <v>0</v>
      </c>
      <c r="H37" s="102">
        <f t="shared" si="2"/>
        <v>0</v>
      </c>
      <c r="I37" s="102">
        <f t="shared" si="3"/>
        <v>0</v>
      </c>
      <c r="J37" s="102">
        <f>IF(COUNT($H37:I37)&gt;='RFM input'!$AA$7,0,I37+I89+I141)</f>
        <v>0</v>
      </c>
      <c r="K37" s="102">
        <f>IF(COUNT($H37:J37)&gt;='RFM input'!$AA$7,0,J37+J89+J141)</f>
        <v>0</v>
      </c>
      <c r="L37" s="102">
        <f>IF(COUNT($H37:K37)&gt;='RFM input'!$AA$7,0,K37+K89+K141)</f>
        <v>0</v>
      </c>
      <c r="M37" s="102">
        <f>IF(COUNT($H37:L37)&gt;='RFM input'!$AA$7,0,L37+L89+L141)</f>
        <v>0</v>
      </c>
      <c r="N37" s="102">
        <f>IF(COUNT($H37:M37)&gt;='RFM input'!$AA$7,0,M37+M89+M141)</f>
        <v>0</v>
      </c>
      <c r="O37" s="102">
        <f>IF(COUNT($H37:N37)&gt;='RFM input'!$AA$7,0,N37+N89+N141)</f>
        <v>0</v>
      </c>
      <c r="P37" s="102">
        <f>IF(COUNT($H37:O37)&gt;='RFM input'!$AA$7,0,O37+O89+O141)</f>
        <v>0</v>
      </c>
      <c r="Q37" s="102">
        <f>IF(COUNT($H37:P37)&gt;='RFM input'!$AA$7,0,P37+P89+P141)</f>
        <v>0</v>
      </c>
      <c r="R37" s="102"/>
      <c r="S37" s="91"/>
      <c r="T37" s="91"/>
      <c r="U37" s="91"/>
      <c r="V37" s="91"/>
      <c r="W37" s="91"/>
      <c r="X37" s="91"/>
      <c r="Y37" s="91"/>
      <c r="Z37" s="91"/>
      <c r="AA37" s="249"/>
    </row>
    <row r="38" spans="1:27" hidden="1" outlineLevel="1">
      <c r="A38" s="4"/>
      <c r="B38" s="4"/>
      <c r="C38" s="36"/>
      <c r="D38" s="217">
        <f>Asset31</f>
        <v>0</v>
      </c>
      <c r="E38" s="4"/>
      <c r="F38" s="4"/>
      <c r="G38" s="181">
        <f>'RAB roll forward'!G800</f>
        <v>0</v>
      </c>
      <c r="H38" s="102">
        <f t="shared" ref="H38:H57" si="4">G38+G90+G142+G194+G246+G298</f>
        <v>0</v>
      </c>
      <c r="I38" s="102">
        <f t="shared" ref="I38:I57" si="5">H38+H90+H142</f>
        <v>0</v>
      </c>
      <c r="J38" s="102">
        <f>IF(COUNT($H38:I38)&gt;='RFM input'!$AA$7,0,I38+I90+I142)</f>
        <v>0</v>
      </c>
      <c r="K38" s="102">
        <f>IF(COUNT($H38:J38)&gt;='RFM input'!$AA$7,0,J38+J90+J142)</f>
        <v>0</v>
      </c>
      <c r="L38" s="102">
        <f>IF(COUNT($H38:K38)&gt;='RFM input'!$AA$7,0,K38+K90+K142)</f>
        <v>0</v>
      </c>
      <c r="M38" s="102">
        <f>IF(COUNT($H38:L38)&gt;='RFM input'!$AA$7,0,L38+L90+L142)</f>
        <v>0</v>
      </c>
      <c r="N38" s="102">
        <f>IF(COUNT($H38:M38)&gt;='RFM input'!$AA$7,0,M38+M90+M142)</f>
        <v>0</v>
      </c>
      <c r="O38" s="102">
        <f>IF(COUNT($H38:N38)&gt;='RFM input'!$AA$7,0,N38+N90+N142)</f>
        <v>0</v>
      </c>
      <c r="P38" s="102">
        <f>IF(COUNT($H38:O38)&gt;='RFM input'!$AA$7,0,O38+O90+O142)</f>
        <v>0</v>
      </c>
      <c r="Q38" s="102">
        <f>IF(COUNT($H38:P38)&gt;='RFM input'!$AA$7,0,P38+P90+P142)</f>
        <v>0</v>
      </c>
      <c r="R38" s="102"/>
      <c r="S38" s="91"/>
      <c r="T38" s="91"/>
      <c r="U38" s="91"/>
      <c r="V38" s="91"/>
      <c r="W38" s="91"/>
      <c r="X38" s="91"/>
      <c r="Y38" s="91"/>
      <c r="Z38" s="91"/>
      <c r="AA38" s="249"/>
    </row>
    <row r="39" spans="1:27" hidden="1" outlineLevel="1">
      <c r="A39" s="4"/>
      <c r="B39" s="4"/>
      <c r="C39" s="36"/>
      <c r="D39" s="217">
        <f>Asset32</f>
        <v>0</v>
      </c>
      <c r="E39" s="4"/>
      <c r="F39" s="4"/>
      <c r="G39" s="181">
        <f>'RAB roll forward'!G801</f>
        <v>0</v>
      </c>
      <c r="H39" s="102">
        <f t="shared" si="4"/>
        <v>0</v>
      </c>
      <c r="I39" s="102">
        <f t="shared" si="5"/>
        <v>0</v>
      </c>
      <c r="J39" s="102">
        <f>IF(COUNT($H39:I39)&gt;='RFM input'!$AA$7,0,I39+I91+I143)</f>
        <v>0</v>
      </c>
      <c r="K39" s="102">
        <f>IF(COUNT($H39:J39)&gt;='RFM input'!$AA$7,0,J39+J91+J143)</f>
        <v>0</v>
      </c>
      <c r="L39" s="102">
        <f>IF(COUNT($H39:K39)&gt;='RFM input'!$AA$7,0,K39+K91+K143)</f>
        <v>0</v>
      </c>
      <c r="M39" s="102">
        <f>IF(COUNT($H39:L39)&gt;='RFM input'!$AA$7,0,L39+L91+L143)</f>
        <v>0</v>
      </c>
      <c r="N39" s="102">
        <f>IF(COUNT($H39:M39)&gt;='RFM input'!$AA$7,0,M39+M91+M143)</f>
        <v>0</v>
      </c>
      <c r="O39" s="102">
        <f>IF(COUNT($H39:N39)&gt;='RFM input'!$AA$7,0,N39+N91+N143)</f>
        <v>0</v>
      </c>
      <c r="P39" s="102">
        <f>IF(COUNT($H39:O39)&gt;='RFM input'!$AA$7,0,O39+O91+O143)</f>
        <v>0</v>
      </c>
      <c r="Q39" s="102">
        <f>IF(COUNT($H39:P39)&gt;='RFM input'!$AA$7,0,P39+P91+P143)</f>
        <v>0</v>
      </c>
      <c r="R39" s="102"/>
      <c r="S39" s="91"/>
      <c r="T39" s="91"/>
      <c r="U39" s="91"/>
      <c r="V39" s="91"/>
      <c r="W39" s="91"/>
      <c r="X39" s="91"/>
      <c r="Y39" s="91"/>
      <c r="Z39" s="91"/>
      <c r="AA39" s="249"/>
    </row>
    <row r="40" spans="1:27" hidden="1" outlineLevel="1">
      <c r="A40" s="4"/>
      <c r="B40" s="4"/>
      <c r="C40" s="36"/>
      <c r="D40" s="217">
        <f>Asset33</f>
        <v>0</v>
      </c>
      <c r="E40" s="4"/>
      <c r="F40" s="4"/>
      <c r="G40" s="181">
        <f>'RAB roll forward'!G802</f>
        <v>0</v>
      </c>
      <c r="H40" s="102">
        <f t="shared" si="4"/>
        <v>0</v>
      </c>
      <c r="I40" s="102">
        <f t="shared" si="5"/>
        <v>0</v>
      </c>
      <c r="J40" s="102">
        <f>IF(COUNT($H40:I40)&gt;='RFM input'!$AA$7,0,I40+I92+I144)</f>
        <v>0</v>
      </c>
      <c r="K40" s="102">
        <f>IF(COUNT($H40:J40)&gt;='RFM input'!$AA$7,0,J40+J92+J144)</f>
        <v>0</v>
      </c>
      <c r="L40" s="102">
        <f>IF(COUNT($H40:K40)&gt;='RFM input'!$AA$7,0,K40+K92+K144)</f>
        <v>0</v>
      </c>
      <c r="M40" s="102">
        <f>IF(COUNT($H40:L40)&gt;='RFM input'!$AA$7,0,L40+L92+L144)</f>
        <v>0</v>
      </c>
      <c r="N40" s="102">
        <f>IF(COUNT($H40:M40)&gt;='RFM input'!$AA$7,0,M40+M92+M144)</f>
        <v>0</v>
      </c>
      <c r="O40" s="102">
        <f>IF(COUNT($H40:N40)&gt;='RFM input'!$AA$7,0,N40+N92+N144)</f>
        <v>0</v>
      </c>
      <c r="P40" s="102">
        <f>IF(COUNT($H40:O40)&gt;='RFM input'!$AA$7,0,O40+O92+O144)</f>
        <v>0</v>
      </c>
      <c r="Q40" s="102">
        <f>IF(COUNT($H40:P40)&gt;='RFM input'!$AA$7,0,P40+P92+P144)</f>
        <v>0</v>
      </c>
      <c r="R40" s="102"/>
      <c r="S40" s="91"/>
      <c r="T40" s="91"/>
      <c r="U40" s="91"/>
      <c r="V40" s="91"/>
      <c r="W40" s="91"/>
      <c r="X40" s="91"/>
      <c r="Y40" s="91"/>
      <c r="Z40" s="91"/>
      <c r="AA40" s="249"/>
    </row>
    <row r="41" spans="1:27" hidden="1" outlineLevel="1">
      <c r="A41" s="4"/>
      <c r="B41" s="4"/>
      <c r="C41" s="36"/>
      <c r="D41" s="217">
        <f>Asset34</f>
        <v>0</v>
      </c>
      <c r="E41" s="4"/>
      <c r="F41" s="4"/>
      <c r="G41" s="181">
        <f>'RAB roll forward'!G803</f>
        <v>0</v>
      </c>
      <c r="H41" s="102">
        <f t="shared" si="4"/>
        <v>0</v>
      </c>
      <c r="I41" s="102">
        <f t="shared" si="5"/>
        <v>0</v>
      </c>
      <c r="J41" s="102">
        <f>IF(COUNT($H41:I41)&gt;='RFM input'!$AA$7,0,I41+I93+I145)</f>
        <v>0</v>
      </c>
      <c r="K41" s="102">
        <f>IF(COUNT($H41:J41)&gt;='RFM input'!$AA$7,0,J41+J93+J145)</f>
        <v>0</v>
      </c>
      <c r="L41" s="102">
        <f>IF(COUNT($H41:K41)&gt;='RFM input'!$AA$7,0,K41+K93+K145)</f>
        <v>0</v>
      </c>
      <c r="M41" s="102">
        <f>IF(COUNT($H41:L41)&gt;='RFM input'!$AA$7,0,L41+L93+L145)</f>
        <v>0</v>
      </c>
      <c r="N41" s="102">
        <f>IF(COUNT($H41:M41)&gt;='RFM input'!$AA$7,0,M41+M93+M145)</f>
        <v>0</v>
      </c>
      <c r="O41" s="102">
        <f>IF(COUNT($H41:N41)&gt;='RFM input'!$AA$7,0,N41+N93+N145)</f>
        <v>0</v>
      </c>
      <c r="P41" s="102">
        <f>IF(COUNT($H41:O41)&gt;='RFM input'!$AA$7,0,O41+O93+O145)</f>
        <v>0</v>
      </c>
      <c r="Q41" s="102">
        <f>IF(COUNT($H41:P41)&gt;='RFM input'!$AA$7,0,P41+P93+P145)</f>
        <v>0</v>
      </c>
      <c r="R41" s="102"/>
      <c r="S41" s="91"/>
      <c r="T41" s="91"/>
      <c r="U41" s="91"/>
      <c r="V41" s="91"/>
      <c r="W41" s="91"/>
      <c r="X41" s="91"/>
      <c r="Y41" s="91"/>
      <c r="Z41" s="91"/>
      <c r="AA41" s="249"/>
    </row>
    <row r="42" spans="1:27" hidden="1" outlineLevel="1">
      <c r="A42" s="4"/>
      <c r="B42" s="4"/>
      <c r="C42" s="36"/>
      <c r="D42" s="217">
        <f>Asset35</f>
        <v>0</v>
      </c>
      <c r="E42" s="4"/>
      <c r="F42" s="4"/>
      <c r="G42" s="181">
        <f>'RAB roll forward'!G804</f>
        <v>0</v>
      </c>
      <c r="H42" s="102">
        <f t="shared" si="4"/>
        <v>0</v>
      </c>
      <c r="I42" s="102">
        <f t="shared" si="5"/>
        <v>0</v>
      </c>
      <c r="J42" s="102">
        <f>IF(COUNT($H42:I42)&gt;='RFM input'!$AA$7,0,I42+I94+I146)</f>
        <v>0</v>
      </c>
      <c r="K42" s="102">
        <f>IF(COUNT($H42:J42)&gt;='RFM input'!$AA$7,0,J42+J94+J146)</f>
        <v>0</v>
      </c>
      <c r="L42" s="102">
        <f>IF(COUNT($H42:K42)&gt;='RFM input'!$AA$7,0,K42+K94+K146)</f>
        <v>0</v>
      </c>
      <c r="M42" s="102">
        <f>IF(COUNT($H42:L42)&gt;='RFM input'!$AA$7,0,L42+L94+L146)</f>
        <v>0</v>
      </c>
      <c r="N42" s="102">
        <f>IF(COUNT($H42:M42)&gt;='RFM input'!$AA$7,0,M42+M94+M146)</f>
        <v>0</v>
      </c>
      <c r="O42" s="102">
        <f>IF(COUNT($H42:N42)&gt;='RFM input'!$AA$7,0,N42+N94+N146)</f>
        <v>0</v>
      </c>
      <c r="P42" s="102">
        <f>IF(COUNT($H42:O42)&gt;='RFM input'!$AA$7,0,O42+O94+O146)</f>
        <v>0</v>
      </c>
      <c r="Q42" s="102">
        <f>IF(COUNT($H42:P42)&gt;='RFM input'!$AA$7,0,P42+P94+P146)</f>
        <v>0</v>
      </c>
      <c r="R42" s="102"/>
      <c r="S42" s="91"/>
      <c r="T42" s="91"/>
      <c r="U42" s="91"/>
      <c r="V42" s="91"/>
      <c r="W42" s="91"/>
      <c r="X42" s="91"/>
      <c r="Y42" s="91"/>
      <c r="Z42" s="91"/>
      <c r="AA42" s="249"/>
    </row>
    <row r="43" spans="1:27" hidden="1" outlineLevel="1">
      <c r="A43" s="4"/>
      <c r="B43" s="4"/>
      <c r="C43" s="36"/>
      <c r="D43" s="217">
        <f>Asset36</f>
        <v>0</v>
      </c>
      <c r="E43" s="4"/>
      <c r="F43" s="4"/>
      <c r="G43" s="181">
        <f>'RAB roll forward'!G805</f>
        <v>0</v>
      </c>
      <c r="H43" s="102">
        <f t="shared" si="4"/>
        <v>0</v>
      </c>
      <c r="I43" s="102">
        <f t="shared" si="5"/>
        <v>0</v>
      </c>
      <c r="J43" s="102">
        <f>IF(COUNT($H43:I43)&gt;='RFM input'!$AA$7,0,I43+I95+I147)</f>
        <v>0</v>
      </c>
      <c r="K43" s="102">
        <f>IF(COUNT($H43:J43)&gt;='RFM input'!$AA$7,0,J43+J95+J147)</f>
        <v>0</v>
      </c>
      <c r="L43" s="102">
        <f>IF(COUNT($H43:K43)&gt;='RFM input'!$AA$7,0,K43+K95+K147)</f>
        <v>0</v>
      </c>
      <c r="M43" s="102">
        <f>IF(COUNT($H43:L43)&gt;='RFM input'!$AA$7,0,L43+L95+L147)</f>
        <v>0</v>
      </c>
      <c r="N43" s="102">
        <f>IF(COUNT($H43:M43)&gt;='RFM input'!$AA$7,0,M43+M95+M147)</f>
        <v>0</v>
      </c>
      <c r="O43" s="102">
        <f>IF(COUNT($H43:N43)&gt;='RFM input'!$AA$7,0,N43+N95+N147)</f>
        <v>0</v>
      </c>
      <c r="P43" s="102">
        <f>IF(COUNT($H43:O43)&gt;='RFM input'!$AA$7,0,O43+O95+O147)</f>
        <v>0</v>
      </c>
      <c r="Q43" s="102">
        <f>IF(COUNT($H43:P43)&gt;='RFM input'!$AA$7,0,P43+P95+P147)</f>
        <v>0</v>
      </c>
      <c r="R43" s="102"/>
      <c r="S43" s="91"/>
      <c r="T43" s="91"/>
      <c r="U43" s="91"/>
      <c r="V43" s="91"/>
      <c r="W43" s="91"/>
      <c r="X43" s="91"/>
      <c r="Y43" s="91"/>
      <c r="Z43" s="91"/>
      <c r="AA43" s="249"/>
    </row>
    <row r="44" spans="1:27" hidden="1" outlineLevel="1">
      <c r="A44" s="4"/>
      <c r="B44" s="4"/>
      <c r="C44" s="36"/>
      <c r="D44" s="217">
        <f>Asset37</f>
        <v>0</v>
      </c>
      <c r="E44" s="4"/>
      <c r="F44" s="4"/>
      <c r="G44" s="181">
        <f>'RAB roll forward'!G806</f>
        <v>0</v>
      </c>
      <c r="H44" s="102">
        <f t="shared" si="4"/>
        <v>0</v>
      </c>
      <c r="I44" s="102">
        <f t="shared" si="5"/>
        <v>0</v>
      </c>
      <c r="J44" s="102">
        <f>IF(COUNT($H44:I44)&gt;='RFM input'!$AA$7,0,I44+I96+I148)</f>
        <v>0</v>
      </c>
      <c r="K44" s="102">
        <f>IF(COUNT($H44:J44)&gt;='RFM input'!$AA$7,0,J44+J96+J148)</f>
        <v>0</v>
      </c>
      <c r="L44" s="102">
        <f>IF(COUNT($H44:K44)&gt;='RFM input'!$AA$7,0,K44+K96+K148)</f>
        <v>0</v>
      </c>
      <c r="M44" s="102">
        <f>IF(COUNT($H44:L44)&gt;='RFM input'!$AA$7,0,L44+L96+L148)</f>
        <v>0</v>
      </c>
      <c r="N44" s="102">
        <f>IF(COUNT($H44:M44)&gt;='RFM input'!$AA$7,0,M44+M96+M148)</f>
        <v>0</v>
      </c>
      <c r="O44" s="102">
        <f>IF(COUNT($H44:N44)&gt;='RFM input'!$AA$7,0,N44+N96+N148)</f>
        <v>0</v>
      </c>
      <c r="P44" s="102">
        <f>IF(COUNT($H44:O44)&gt;='RFM input'!$AA$7,0,O44+O96+O148)</f>
        <v>0</v>
      </c>
      <c r="Q44" s="102">
        <f>IF(COUNT($H44:P44)&gt;='RFM input'!$AA$7,0,P44+P96+P148)</f>
        <v>0</v>
      </c>
      <c r="R44" s="102"/>
      <c r="S44" s="91"/>
      <c r="T44" s="91"/>
      <c r="U44" s="91"/>
      <c r="V44" s="91"/>
      <c r="W44" s="91"/>
      <c r="X44" s="91"/>
      <c r="Y44" s="91"/>
      <c r="Z44" s="91"/>
      <c r="AA44" s="249"/>
    </row>
    <row r="45" spans="1:27" hidden="1" outlineLevel="1">
      <c r="A45" s="4"/>
      <c r="B45" s="4"/>
      <c r="C45" s="36"/>
      <c r="D45" s="217">
        <f>Asset38</f>
        <v>0</v>
      </c>
      <c r="E45" s="4"/>
      <c r="F45" s="4"/>
      <c r="G45" s="181">
        <f>'RAB roll forward'!G807</f>
        <v>0</v>
      </c>
      <c r="H45" s="102">
        <f t="shared" si="4"/>
        <v>0</v>
      </c>
      <c r="I45" s="102">
        <f t="shared" si="5"/>
        <v>0</v>
      </c>
      <c r="J45" s="102">
        <f>IF(COUNT($H45:I45)&gt;='RFM input'!$AA$7,0,I45+I97+I149)</f>
        <v>0</v>
      </c>
      <c r="K45" s="102">
        <f>IF(COUNT($H45:J45)&gt;='RFM input'!$AA$7,0,J45+J97+J149)</f>
        <v>0</v>
      </c>
      <c r="L45" s="102">
        <f>IF(COUNT($H45:K45)&gt;='RFM input'!$AA$7,0,K45+K97+K149)</f>
        <v>0</v>
      </c>
      <c r="M45" s="102">
        <f>IF(COUNT($H45:L45)&gt;='RFM input'!$AA$7,0,L45+L97+L149)</f>
        <v>0</v>
      </c>
      <c r="N45" s="102">
        <f>IF(COUNT($H45:M45)&gt;='RFM input'!$AA$7,0,M45+M97+M149)</f>
        <v>0</v>
      </c>
      <c r="O45" s="102">
        <f>IF(COUNT($H45:N45)&gt;='RFM input'!$AA$7,0,N45+N97+N149)</f>
        <v>0</v>
      </c>
      <c r="P45" s="102">
        <f>IF(COUNT($H45:O45)&gt;='RFM input'!$AA$7,0,O45+O97+O149)</f>
        <v>0</v>
      </c>
      <c r="Q45" s="102">
        <f>IF(COUNT($H45:P45)&gt;='RFM input'!$AA$7,0,P45+P97+P149)</f>
        <v>0</v>
      </c>
      <c r="R45" s="102"/>
      <c r="S45" s="91"/>
      <c r="T45" s="91"/>
      <c r="U45" s="91"/>
      <c r="V45" s="91"/>
      <c r="W45" s="91"/>
      <c r="X45" s="91"/>
      <c r="Y45" s="91"/>
      <c r="Z45" s="91"/>
      <c r="AA45" s="249"/>
    </row>
    <row r="46" spans="1:27" hidden="1" outlineLevel="1">
      <c r="A46" s="4"/>
      <c r="B46" s="4"/>
      <c r="C46" s="36"/>
      <c r="D46" s="217">
        <f>Asset39</f>
        <v>0</v>
      </c>
      <c r="E46" s="4"/>
      <c r="F46" s="4"/>
      <c r="G46" s="181">
        <f>'RAB roll forward'!G808</f>
        <v>0</v>
      </c>
      <c r="H46" s="102">
        <f t="shared" si="4"/>
        <v>0</v>
      </c>
      <c r="I46" s="102">
        <f t="shared" si="5"/>
        <v>0</v>
      </c>
      <c r="J46" s="102">
        <f>IF(COUNT($H46:I46)&gt;='RFM input'!$AA$7,0,I46+I98+I150)</f>
        <v>0</v>
      </c>
      <c r="K46" s="102">
        <f>IF(COUNT($H46:J46)&gt;='RFM input'!$AA$7,0,J46+J98+J150)</f>
        <v>0</v>
      </c>
      <c r="L46" s="102">
        <f>IF(COUNT($H46:K46)&gt;='RFM input'!$AA$7,0,K46+K98+K150)</f>
        <v>0</v>
      </c>
      <c r="M46" s="102">
        <f>IF(COUNT($H46:L46)&gt;='RFM input'!$AA$7,0,L46+L98+L150)</f>
        <v>0</v>
      </c>
      <c r="N46" s="102">
        <f>IF(COUNT($H46:M46)&gt;='RFM input'!$AA$7,0,M46+M98+M150)</f>
        <v>0</v>
      </c>
      <c r="O46" s="102">
        <f>IF(COUNT($H46:N46)&gt;='RFM input'!$AA$7,0,N46+N98+N150)</f>
        <v>0</v>
      </c>
      <c r="P46" s="102">
        <f>IF(COUNT($H46:O46)&gt;='RFM input'!$AA$7,0,O46+O98+O150)</f>
        <v>0</v>
      </c>
      <c r="Q46" s="102">
        <f>IF(COUNT($H46:P46)&gt;='RFM input'!$AA$7,0,P46+P98+P150)</f>
        <v>0</v>
      </c>
      <c r="R46" s="102"/>
      <c r="S46" s="91"/>
      <c r="T46" s="91"/>
      <c r="U46" s="91"/>
      <c r="V46" s="91"/>
      <c r="W46" s="91"/>
      <c r="X46" s="91"/>
      <c r="Y46" s="91"/>
      <c r="Z46" s="91"/>
      <c r="AA46" s="249"/>
    </row>
    <row r="47" spans="1:27" hidden="1" outlineLevel="1">
      <c r="A47" s="4"/>
      <c r="B47" s="4"/>
      <c r="C47" s="36"/>
      <c r="D47" s="217">
        <f>Asset40</f>
        <v>0</v>
      </c>
      <c r="E47" s="4"/>
      <c r="F47" s="4"/>
      <c r="G47" s="181">
        <f>'RAB roll forward'!G809</f>
        <v>0</v>
      </c>
      <c r="H47" s="102">
        <f t="shared" si="4"/>
        <v>0</v>
      </c>
      <c r="I47" s="102">
        <f t="shared" si="5"/>
        <v>0</v>
      </c>
      <c r="J47" s="102">
        <f>IF(COUNT($H47:I47)&gt;='RFM input'!$AA$7,0,I47+I99+I151)</f>
        <v>0</v>
      </c>
      <c r="K47" s="102">
        <f>IF(COUNT($H47:J47)&gt;='RFM input'!$AA$7,0,J47+J99+J151)</f>
        <v>0</v>
      </c>
      <c r="L47" s="102">
        <f>IF(COUNT($H47:K47)&gt;='RFM input'!$AA$7,0,K47+K99+K151)</f>
        <v>0</v>
      </c>
      <c r="M47" s="102">
        <f>IF(COUNT($H47:L47)&gt;='RFM input'!$AA$7,0,L47+L99+L151)</f>
        <v>0</v>
      </c>
      <c r="N47" s="102">
        <f>IF(COUNT($H47:M47)&gt;='RFM input'!$AA$7,0,M47+M99+M151)</f>
        <v>0</v>
      </c>
      <c r="O47" s="102">
        <f>IF(COUNT($H47:N47)&gt;='RFM input'!$AA$7,0,N47+N99+N151)</f>
        <v>0</v>
      </c>
      <c r="P47" s="102">
        <f>IF(COUNT($H47:O47)&gt;='RFM input'!$AA$7,0,O47+O99+O151)</f>
        <v>0</v>
      </c>
      <c r="Q47" s="102">
        <f>IF(COUNT($H47:P47)&gt;='RFM input'!$AA$7,0,P47+P99+P151)</f>
        <v>0</v>
      </c>
      <c r="R47" s="102"/>
      <c r="S47" s="91"/>
      <c r="T47" s="91"/>
      <c r="U47" s="91"/>
      <c r="V47" s="91"/>
      <c r="W47" s="91"/>
      <c r="X47" s="91"/>
      <c r="Y47" s="91"/>
      <c r="Z47" s="91"/>
      <c r="AA47" s="249"/>
    </row>
    <row r="48" spans="1:27" hidden="1" outlineLevel="1">
      <c r="A48" s="4"/>
      <c r="B48" s="4"/>
      <c r="C48" s="36"/>
      <c r="D48" s="217">
        <f>Asset41</f>
        <v>0</v>
      </c>
      <c r="E48" s="4"/>
      <c r="F48" s="4"/>
      <c r="G48" s="181">
        <f>'RAB roll forward'!G810</f>
        <v>0</v>
      </c>
      <c r="H48" s="102">
        <f t="shared" si="4"/>
        <v>0</v>
      </c>
      <c r="I48" s="102">
        <f t="shared" si="5"/>
        <v>0</v>
      </c>
      <c r="J48" s="102">
        <f>IF(COUNT($H48:I48)&gt;='RFM input'!$AA$7,0,I48+I100+I152)</f>
        <v>0</v>
      </c>
      <c r="K48" s="102">
        <f>IF(COUNT($H48:J48)&gt;='RFM input'!$AA$7,0,J48+J100+J152)</f>
        <v>0</v>
      </c>
      <c r="L48" s="102">
        <f>IF(COUNT($H48:K48)&gt;='RFM input'!$AA$7,0,K48+K100+K152)</f>
        <v>0</v>
      </c>
      <c r="M48" s="102">
        <f>IF(COUNT($H48:L48)&gt;='RFM input'!$AA$7,0,L48+L100+L152)</f>
        <v>0</v>
      </c>
      <c r="N48" s="102">
        <f>IF(COUNT($H48:M48)&gt;='RFM input'!$AA$7,0,M48+M100+M152)</f>
        <v>0</v>
      </c>
      <c r="O48" s="102">
        <f>IF(COUNT($H48:N48)&gt;='RFM input'!$AA$7,0,N48+N100+N152)</f>
        <v>0</v>
      </c>
      <c r="P48" s="102">
        <f>IF(COUNT($H48:O48)&gt;='RFM input'!$AA$7,0,O48+O100+O152)</f>
        <v>0</v>
      </c>
      <c r="Q48" s="102">
        <f>IF(COUNT($H48:P48)&gt;='RFM input'!$AA$7,0,P48+P100+P152)</f>
        <v>0</v>
      </c>
      <c r="R48" s="102"/>
      <c r="S48" s="91"/>
      <c r="T48" s="91"/>
      <c r="U48" s="91"/>
      <c r="V48" s="91"/>
      <c r="W48" s="91"/>
      <c r="X48" s="91"/>
      <c r="Y48" s="91"/>
      <c r="Z48" s="91"/>
      <c r="AA48" s="249"/>
    </row>
    <row r="49" spans="1:27" hidden="1" outlineLevel="1">
      <c r="A49" s="4"/>
      <c r="B49" s="4"/>
      <c r="C49" s="36"/>
      <c r="D49" s="217">
        <f>Asset42</f>
        <v>0</v>
      </c>
      <c r="E49" s="4"/>
      <c r="F49" s="4"/>
      <c r="G49" s="181">
        <f>'RAB roll forward'!G811</f>
        <v>0</v>
      </c>
      <c r="H49" s="102">
        <f t="shared" si="4"/>
        <v>0</v>
      </c>
      <c r="I49" s="102">
        <f t="shared" si="5"/>
        <v>0</v>
      </c>
      <c r="J49" s="102">
        <f>IF(COUNT($H49:I49)&gt;='RFM input'!$AA$7,0,I49+I101+I153)</f>
        <v>0</v>
      </c>
      <c r="K49" s="102">
        <f>IF(COUNT($H49:J49)&gt;='RFM input'!$AA$7,0,J49+J101+J153)</f>
        <v>0</v>
      </c>
      <c r="L49" s="102">
        <f>IF(COUNT($H49:K49)&gt;='RFM input'!$AA$7,0,K49+K101+K153)</f>
        <v>0</v>
      </c>
      <c r="M49" s="102">
        <f>IF(COUNT($H49:L49)&gt;='RFM input'!$AA$7,0,L49+L101+L153)</f>
        <v>0</v>
      </c>
      <c r="N49" s="102">
        <f>IF(COUNT($H49:M49)&gt;='RFM input'!$AA$7,0,M49+M101+M153)</f>
        <v>0</v>
      </c>
      <c r="O49" s="102">
        <f>IF(COUNT($H49:N49)&gt;='RFM input'!$AA$7,0,N49+N101+N153)</f>
        <v>0</v>
      </c>
      <c r="P49" s="102">
        <f>IF(COUNT($H49:O49)&gt;='RFM input'!$AA$7,0,O49+O101+O153)</f>
        <v>0</v>
      </c>
      <c r="Q49" s="102">
        <f>IF(COUNT($H49:P49)&gt;='RFM input'!$AA$7,0,P49+P101+P153)</f>
        <v>0</v>
      </c>
      <c r="R49" s="102"/>
      <c r="S49" s="91"/>
      <c r="T49" s="91"/>
      <c r="U49" s="91"/>
      <c r="V49" s="91"/>
      <c r="W49" s="91"/>
      <c r="X49" s="91"/>
      <c r="Y49" s="91"/>
      <c r="Z49" s="91"/>
      <c r="AA49" s="249"/>
    </row>
    <row r="50" spans="1:27" hidden="1" outlineLevel="1">
      <c r="A50" s="4"/>
      <c r="B50" s="4"/>
      <c r="C50" s="36"/>
      <c r="D50" s="217">
        <f>Asset43</f>
        <v>0</v>
      </c>
      <c r="E50" s="4"/>
      <c r="F50" s="4"/>
      <c r="G50" s="181">
        <f>'RAB roll forward'!G812</f>
        <v>0</v>
      </c>
      <c r="H50" s="102">
        <f t="shared" si="4"/>
        <v>0</v>
      </c>
      <c r="I50" s="102">
        <f t="shared" si="5"/>
        <v>0</v>
      </c>
      <c r="J50" s="102">
        <f>IF(COUNT($H50:I50)&gt;='RFM input'!$AA$7,0,I50+I102+I154)</f>
        <v>0</v>
      </c>
      <c r="K50" s="102">
        <f>IF(COUNT($H50:J50)&gt;='RFM input'!$AA$7,0,J50+J102+J154)</f>
        <v>0</v>
      </c>
      <c r="L50" s="102">
        <f>IF(COUNT($H50:K50)&gt;='RFM input'!$AA$7,0,K50+K102+K154)</f>
        <v>0</v>
      </c>
      <c r="M50" s="102">
        <f>IF(COUNT($H50:L50)&gt;='RFM input'!$AA$7,0,L50+L102+L154)</f>
        <v>0</v>
      </c>
      <c r="N50" s="102">
        <f>IF(COUNT($H50:M50)&gt;='RFM input'!$AA$7,0,M50+M102+M154)</f>
        <v>0</v>
      </c>
      <c r="O50" s="102">
        <f>IF(COUNT($H50:N50)&gt;='RFM input'!$AA$7,0,N50+N102+N154)</f>
        <v>0</v>
      </c>
      <c r="P50" s="102">
        <f>IF(COUNT($H50:O50)&gt;='RFM input'!$AA$7,0,O50+O102+O154)</f>
        <v>0</v>
      </c>
      <c r="Q50" s="102">
        <f>IF(COUNT($H50:P50)&gt;='RFM input'!$AA$7,0,P50+P102+P154)</f>
        <v>0</v>
      </c>
      <c r="R50" s="102"/>
      <c r="S50" s="91"/>
      <c r="T50" s="91"/>
      <c r="U50" s="91"/>
      <c r="V50" s="91"/>
      <c r="W50" s="91"/>
      <c r="X50" s="91"/>
      <c r="Y50" s="91"/>
      <c r="Z50" s="91"/>
      <c r="AA50" s="249"/>
    </row>
    <row r="51" spans="1:27" hidden="1" outlineLevel="1">
      <c r="A51" s="4"/>
      <c r="B51" s="4"/>
      <c r="C51" s="36"/>
      <c r="D51" s="217">
        <f>Asset44</f>
        <v>0</v>
      </c>
      <c r="E51" s="4"/>
      <c r="F51" s="4"/>
      <c r="G51" s="181">
        <f>'RAB roll forward'!G813</f>
        <v>0</v>
      </c>
      <c r="H51" s="102">
        <f t="shared" si="4"/>
        <v>0</v>
      </c>
      <c r="I51" s="102">
        <f t="shared" si="5"/>
        <v>0</v>
      </c>
      <c r="J51" s="102">
        <f>IF(COUNT($H51:I51)&gt;='RFM input'!$AA$7,0,I51+I103+I155)</f>
        <v>0</v>
      </c>
      <c r="K51" s="102">
        <f>IF(COUNT($H51:J51)&gt;='RFM input'!$AA$7,0,J51+J103+J155)</f>
        <v>0</v>
      </c>
      <c r="L51" s="102">
        <f>IF(COUNT($H51:K51)&gt;='RFM input'!$AA$7,0,K51+K103+K155)</f>
        <v>0</v>
      </c>
      <c r="M51" s="102">
        <f>IF(COUNT($H51:L51)&gt;='RFM input'!$AA$7,0,L51+L103+L155)</f>
        <v>0</v>
      </c>
      <c r="N51" s="102">
        <f>IF(COUNT($H51:M51)&gt;='RFM input'!$AA$7,0,M51+M103+M155)</f>
        <v>0</v>
      </c>
      <c r="O51" s="102">
        <f>IF(COUNT($H51:N51)&gt;='RFM input'!$AA$7,0,N51+N103+N155)</f>
        <v>0</v>
      </c>
      <c r="P51" s="102">
        <f>IF(COUNT($H51:O51)&gt;='RFM input'!$AA$7,0,O51+O103+O155)</f>
        <v>0</v>
      </c>
      <c r="Q51" s="102">
        <f>IF(COUNT($H51:P51)&gt;='RFM input'!$AA$7,0,P51+P103+P155)</f>
        <v>0</v>
      </c>
      <c r="R51" s="102"/>
      <c r="S51" s="91"/>
      <c r="T51" s="91"/>
      <c r="U51" s="91"/>
      <c r="V51" s="91"/>
      <c r="W51" s="91"/>
      <c r="X51" s="91"/>
      <c r="Y51" s="91"/>
      <c r="Z51" s="91"/>
      <c r="AA51" s="249"/>
    </row>
    <row r="52" spans="1:27" hidden="1" outlineLevel="1">
      <c r="A52" s="4"/>
      <c r="B52" s="4"/>
      <c r="C52" s="36"/>
      <c r="D52" s="217">
        <f>Asset45</f>
        <v>0</v>
      </c>
      <c r="E52" s="4"/>
      <c r="F52" s="4"/>
      <c r="G52" s="181">
        <f>'RAB roll forward'!G814</f>
        <v>0</v>
      </c>
      <c r="H52" s="102">
        <f t="shared" si="4"/>
        <v>0</v>
      </c>
      <c r="I52" s="102">
        <f t="shared" si="5"/>
        <v>0</v>
      </c>
      <c r="J52" s="102">
        <f>IF(COUNT($H52:I52)&gt;='RFM input'!$AA$7,0,I52+I104+I156)</f>
        <v>0</v>
      </c>
      <c r="K52" s="102">
        <f>IF(COUNT($H52:J52)&gt;='RFM input'!$AA$7,0,J52+J104+J156)</f>
        <v>0</v>
      </c>
      <c r="L52" s="102">
        <f>IF(COUNT($H52:K52)&gt;='RFM input'!$AA$7,0,K52+K104+K156)</f>
        <v>0</v>
      </c>
      <c r="M52" s="102">
        <f>IF(COUNT($H52:L52)&gt;='RFM input'!$AA$7,0,L52+L104+L156)</f>
        <v>0</v>
      </c>
      <c r="N52" s="102">
        <f>IF(COUNT($H52:M52)&gt;='RFM input'!$AA$7,0,M52+M104+M156)</f>
        <v>0</v>
      </c>
      <c r="O52" s="102">
        <f>IF(COUNT($H52:N52)&gt;='RFM input'!$AA$7,0,N52+N104+N156)</f>
        <v>0</v>
      </c>
      <c r="P52" s="102">
        <f>IF(COUNT($H52:O52)&gt;='RFM input'!$AA$7,0,O52+O104+O156)</f>
        <v>0</v>
      </c>
      <c r="Q52" s="102">
        <f>IF(COUNT($H52:P52)&gt;='RFM input'!$AA$7,0,P52+P104+P156)</f>
        <v>0</v>
      </c>
      <c r="R52" s="102"/>
      <c r="S52" s="91"/>
      <c r="T52" s="91"/>
      <c r="U52" s="91"/>
      <c r="V52" s="91"/>
      <c r="W52" s="91"/>
      <c r="X52" s="91"/>
      <c r="Y52" s="91"/>
      <c r="Z52" s="91"/>
      <c r="AA52" s="249"/>
    </row>
    <row r="53" spans="1:27" hidden="1" outlineLevel="1">
      <c r="A53" s="4"/>
      <c r="B53" s="4"/>
      <c r="C53" s="36"/>
      <c r="D53" s="217">
        <f>Asset46</f>
        <v>0</v>
      </c>
      <c r="E53" s="4"/>
      <c r="F53" s="4"/>
      <c r="G53" s="181">
        <f>'RAB roll forward'!G815</f>
        <v>0</v>
      </c>
      <c r="H53" s="102">
        <f t="shared" si="4"/>
        <v>0</v>
      </c>
      <c r="I53" s="102">
        <f t="shared" si="5"/>
        <v>0</v>
      </c>
      <c r="J53" s="102">
        <f>IF(COUNT($H53:I53)&gt;='RFM input'!$AA$7,0,I53+I105+I157)</f>
        <v>0</v>
      </c>
      <c r="K53" s="102">
        <f>IF(COUNT($H53:J53)&gt;='RFM input'!$AA$7,0,J53+J105+J157)</f>
        <v>0</v>
      </c>
      <c r="L53" s="102">
        <f>IF(COUNT($H53:K53)&gt;='RFM input'!$AA$7,0,K53+K105+K157)</f>
        <v>0</v>
      </c>
      <c r="M53" s="102">
        <f>IF(COUNT($H53:L53)&gt;='RFM input'!$AA$7,0,L53+L105+L157)</f>
        <v>0</v>
      </c>
      <c r="N53" s="102">
        <f>IF(COUNT($H53:M53)&gt;='RFM input'!$AA$7,0,M53+M105+M157)</f>
        <v>0</v>
      </c>
      <c r="O53" s="102">
        <f>IF(COUNT($H53:N53)&gt;='RFM input'!$AA$7,0,N53+N105+N157)</f>
        <v>0</v>
      </c>
      <c r="P53" s="102">
        <f>IF(COUNT($H53:O53)&gt;='RFM input'!$AA$7,0,O53+O105+O157)</f>
        <v>0</v>
      </c>
      <c r="Q53" s="102">
        <f>IF(COUNT($H53:P53)&gt;='RFM input'!$AA$7,0,P53+P105+P157)</f>
        <v>0</v>
      </c>
      <c r="R53" s="102"/>
      <c r="S53" s="91"/>
      <c r="T53" s="91"/>
      <c r="U53" s="91"/>
      <c r="V53" s="91"/>
      <c r="W53" s="91"/>
      <c r="X53" s="91"/>
      <c r="Y53" s="91"/>
      <c r="Z53" s="91"/>
      <c r="AA53" s="249"/>
    </row>
    <row r="54" spans="1:27" hidden="1" outlineLevel="1">
      <c r="A54" s="4"/>
      <c r="B54" s="4"/>
      <c r="C54" s="36"/>
      <c r="D54" s="217">
        <f>Asset47</f>
        <v>0</v>
      </c>
      <c r="E54" s="4"/>
      <c r="F54" s="4"/>
      <c r="G54" s="181">
        <f>'RAB roll forward'!G816</f>
        <v>0</v>
      </c>
      <c r="H54" s="102">
        <f t="shared" si="4"/>
        <v>0</v>
      </c>
      <c r="I54" s="102">
        <f t="shared" si="5"/>
        <v>0</v>
      </c>
      <c r="J54" s="102">
        <f>IF(COUNT($H54:I54)&gt;='RFM input'!$AA$7,0,I54+I106+I158)</f>
        <v>0</v>
      </c>
      <c r="K54" s="102">
        <f>IF(COUNT($H54:J54)&gt;='RFM input'!$AA$7,0,J54+J106+J158)</f>
        <v>0</v>
      </c>
      <c r="L54" s="102">
        <f>IF(COUNT($H54:K54)&gt;='RFM input'!$AA$7,0,K54+K106+K158)</f>
        <v>0</v>
      </c>
      <c r="M54" s="102">
        <f>IF(COUNT($H54:L54)&gt;='RFM input'!$AA$7,0,L54+L106+L158)</f>
        <v>0</v>
      </c>
      <c r="N54" s="102">
        <f>IF(COUNT($H54:M54)&gt;='RFM input'!$AA$7,0,M54+M106+M158)</f>
        <v>0</v>
      </c>
      <c r="O54" s="102">
        <f>IF(COUNT($H54:N54)&gt;='RFM input'!$AA$7,0,N54+N106+N158)</f>
        <v>0</v>
      </c>
      <c r="P54" s="102">
        <f>IF(COUNT($H54:O54)&gt;='RFM input'!$AA$7,0,O54+O106+O158)</f>
        <v>0</v>
      </c>
      <c r="Q54" s="102">
        <f>IF(COUNT($H54:P54)&gt;='RFM input'!$AA$7,0,P54+P106+P158)</f>
        <v>0</v>
      </c>
      <c r="R54" s="102"/>
      <c r="S54" s="91"/>
      <c r="T54" s="91"/>
      <c r="U54" s="91"/>
      <c r="V54" s="91"/>
      <c r="W54" s="91"/>
      <c r="X54" s="91"/>
      <c r="Y54" s="91"/>
      <c r="Z54" s="91"/>
      <c r="AA54" s="249"/>
    </row>
    <row r="55" spans="1:27" hidden="1" outlineLevel="1">
      <c r="A55" s="4"/>
      <c r="B55" s="4"/>
      <c r="C55" s="36"/>
      <c r="D55" s="217">
        <f>Asset48</f>
        <v>0</v>
      </c>
      <c r="E55" s="4"/>
      <c r="F55" s="4"/>
      <c r="G55" s="181">
        <f>'RAB roll forward'!G817</f>
        <v>0</v>
      </c>
      <c r="H55" s="102">
        <f t="shared" si="4"/>
        <v>0</v>
      </c>
      <c r="I55" s="102">
        <f t="shared" si="5"/>
        <v>0</v>
      </c>
      <c r="J55" s="102">
        <f>IF(COUNT($H55:I55)&gt;='RFM input'!$AA$7,0,I55+I107+I159)</f>
        <v>0</v>
      </c>
      <c r="K55" s="102">
        <f>IF(COUNT($H55:J55)&gt;='RFM input'!$AA$7,0,J55+J107+J159)</f>
        <v>0</v>
      </c>
      <c r="L55" s="102">
        <f>IF(COUNT($H55:K55)&gt;='RFM input'!$AA$7,0,K55+K107+K159)</f>
        <v>0</v>
      </c>
      <c r="M55" s="102">
        <f>IF(COUNT($H55:L55)&gt;='RFM input'!$AA$7,0,L55+L107+L159)</f>
        <v>0</v>
      </c>
      <c r="N55" s="102">
        <f>IF(COUNT($H55:M55)&gt;='RFM input'!$AA$7,0,M55+M107+M159)</f>
        <v>0</v>
      </c>
      <c r="O55" s="102">
        <f>IF(COUNT($H55:N55)&gt;='RFM input'!$AA$7,0,N55+N107+N159)</f>
        <v>0</v>
      </c>
      <c r="P55" s="102">
        <f>IF(COUNT($H55:O55)&gt;='RFM input'!$AA$7,0,O55+O107+O159)</f>
        <v>0</v>
      </c>
      <c r="Q55" s="102">
        <f>IF(COUNT($H55:P55)&gt;='RFM input'!$AA$7,0,P55+P107+P159)</f>
        <v>0</v>
      </c>
      <c r="R55" s="102"/>
      <c r="S55" s="91"/>
      <c r="T55" s="91"/>
      <c r="U55" s="91"/>
      <c r="V55" s="91"/>
      <c r="W55" s="91"/>
      <c r="X55" s="91"/>
      <c r="Y55" s="91"/>
      <c r="Z55" s="91"/>
      <c r="AA55" s="249"/>
    </row>
    <row r="56" spans="1:27" hidden="1" outlineLevel="1">
      <c r="A56" s="4"/>
      <c r="B56" s="4"/>
      <c r="C56" s="36"/>
      <c r="D56" s="217">
        <f>Asset49</f>
        <v>0</v>
      </c>
      <c r="E56" s="4"/>
      <c r="F56" s="4"/>
      <c r="G56" s="181">
        <f>'RAB roll forward'!G818</f>
        <v>0</v>
      </c>
      <c r="H56" s="102">
        <f t="shared" si="4"/>
        <v>0</v>
      </c>
      <c r="I56" s="102">
        <f t="shared" si="5"/>
        <v>0</v>
      </c>
      <c r="J56" s="102">
        <f>IF(COUNT($H56:I56)&gt;='RFM input'!$AA$7,0,I56+I108+I160)</f>
        <v>0</v>
      </c>
      <c r="K56" s="102">
        <f>IF(COUNT($H56:J56)&gt;='RFM input'!$AA$7,0,J56+J108+J160)</f>
        <v>0</v>
      </c>
      <c r="L56" s="102">
        <f>IF(COUNT($H56:K56)&gt;='RFM input'!$AA$7,0,K56+K108+K160)</f>
        <v>0</v>
      </c>
      <c r="M56" s="102">
        <f>IF(COUNT($H56:L56)&gt;='RFM input'!$AA$7,0,L56+L108+L160)</f>
        <v>0</v>
      </c>
      <c r="N56" s="102">
        <f>IF(COUNT($H56:M56)&gt;='RFM input'!$AA$7,0,M56+M108+M160)</f>
        <v>0</v>
      </c>
      <c r="O56" s="102">
        <f>IF(COUNT($H56:N56)&gt;='RFM input'!$AA$7,0,N56+N108+N160)</f>
        <v>0</v>
      </c>
      <c r="P56" s="102">
        <f>IF(COUNT($H56:O56)&gt;='RFM input'!$AA$7,0,O56+O108+O160)</f>
        <v>0</v>
      </c>
      <c r="Q56" s="102">
        <f>IF(COUNT($H56:P56)&gt;='RFM input'!$AA$7,0,P56+P108+P160)</f>
        <v>0</v>
      </c>
      <c r="R56" s="102"/>
      <c r="S56" s="91"/>
      <c r="T56" s="91"/>
      <c r="U56" s="91"/>
      <c r="V56" s="91"/>
      <c r="W56" s="91"/>
      <c r="X56" s="91"/>
      <c r="Y56" s="91"/>
      <c r="Z56" s="91"/>
      <c r="AA56" s="249"/>
    </row>
    <row r="57" spans="1:27" hidden="1" outlineLevel="1">
      <c r="A57" s="4"/>
      <c r="B57" s="4"/>
      <c r="C57" s="36"/>
      <c r="D57" s="217" t="str">
        <f>Asset50</f>
        <v>Equity raising costs</v>
      </c>
      <c r="E57" s="4"/>
      <c r="F57" s="4"/>
      <c r="G57" s="181">
        <f>'RAB roll forward'!G819</f>
        <v>0</v>
      </c>
      <c r="H57" s="102">
        <f t="shared" si="4"/>
        <v>0</v>
      </c>
      <c r="I57" s="102">
        <f t="shared" si="5"/>
        <v>0</v>
      </c>
      <c r="J57" s="102">
        <f>IF(COUNT($H57:I57)&gt;='RFM input'!$AA$7,0,I57+I109+I161)</f>
        <v>0</v>
      </c>
      <c r="K57" s="102">
        <f>IF(COUNT($H57:J57)&gt;='RFM input'!$AA$7,0,J57+J109+J161)</f>
        <v>0</v>
      </c>
      <c r="L57" s="102">
        <f>IF(COUNT($H57:K57)&gt;='RFM input'!$AA$7,0,K57+K109+K161)</f>
        <v>0</v>
      </c>
      <c r="M57" s="102">
        <f>IF(COUNT($H57:L57)&gt;='RFM input'!$AA$7,0,L57+L109+L161)</f>
        <v>0</v>
      </c>
      <c r="N57" s="102">
        <f>IF(COUNT($H57:M57)&gt;='RFM input'!$AA$7,0,M57+M109+M161)</f>
        <v>0</v>
      </c>
      <c r="O57" s="102">
        <f>IF(COUNT($H57:N57)&gt;='RFM input'!$AA$7,0,N57+N109+N161)</f>
        <v>0</v>
      </c>
      <c r="P57" s="102">
        <f>IF(COUNT($H57:O57)&gt;='RFM input'!$AA$7,0,O57+O109+O161)</f>
        <v>0</v>
      </c>
      <c r="Q57" s="102">
        <f>IF(COUNT($H57:P57)&gt;='RFM input'!$AA$7,0,P57+P109+P161)</f>
        <v>0</v>
      </c>
      <c r="R57" s="102"/>
      <c r="S57" s="91"/>
      <c r="T57" s="91"/>
      <c r="U57" s="91"/>
      <c r="V57" s="91"/>
      <c r="W57" s="91"/>
      <c r="X57" s="91"/>
      <c r="Y57" s="91"/>
      <c r="Z57" s="91"/>
      <c r="AA57" s="249"/>
    </row>
    <row r="58" spans="1:27" collapsed="1">
      <c r="A58" s="4"/>
      <c r="B58" s="4"/>
      <c r="C58" s="36"/>
      <c r="D58" s="104"/>
      <c r="E58" s="4"/>
      <c r="F58" s="4"/>
      <c r="G58" s="190"/>
      <c r="H58" s="28"/>
      <c r="I58" s="28"/>
      <c r="J58" s="28"/>
      <c r="K58" s="28"/>
      <c r="L58" s="28"/>
      <c r="M58" s="28"/>
      <c r="N58" s="91"/>
      <c r="O58" s="22"/>
      <c r="P58" s="22"/>
      <c r="Q58" s="22"/>
      <c r="R58" s="22"/>
      <c r="S58" s="91"/>
      <c r="T58" s="91"/>
      <c r="U58" s="91"/>
      <c r="V58" s="91"/>
      <c r="W58" s="91"/>
      <c r="X58" s="91"/>
      <c r="Y58" s="91"/>
      <c r="Z58" s="91"/>
      <c r="AA58" s="249"/>
    </row>
    <row r="59" spans="1:27">
      <c r="A59" s="4"/>
      <c r="B59" s="4"/>
      <c r="C59" s="36" t="s">
        <v>26</v>
      </c>
      <c r="D59" s="4"/>
      <c r="E59" s="4"/>
      <c r="F59" s="4"/>
      <c r="G59" s="182">
        <f>SUM(G60:G109)</f>
        <v>0</v>
      </c>
      <c r="H59" s="28">
        <f t="shared" ref="H59:Q59" si="6">SUM(H60:H109)</f>
        <v>18.499512930571221</v>
      </c>
      <c r="I59" s="28">
        <f t="shared" si="6"/>
        <v>101.68551102114957</v>
      </c>
      <c r="J59" s="28">
        <f t="shared" si="6"/>
        <v>25.673197205312842</v>
      </c>
      <c r="K59" s="28">
        <f t="shared" si="6"/>
        <v>14.56065422580201</v>
      </c>
      <c r="L59" s="28">
        <f t="shared" si="6"/>
        <v>9.7043536677339421</v>
      </c>
      <c r="M59" s="28">
        <f t="shared" si="6"/>
        <v>0</v>
      </c>
      <c r="N59" s="28">
        <f t="shared" si="6"/>
        <v>0</v>
      </c>
      <c r="O59" s="28">
        <f t="shared" si="6"/>
        <v>0</v>
      </c>
      <c r="P59" s="28">
        <f t="shared" si="6"/>
        <v>0</v>
      </c>
      <c r="Q59" s="28">
        <f t="shared" si="6"/>
        <v>0</v>
      </c>
      <c r="R59" s="22"/>
      <c r="S59" s="91"/>
      <c r="T59" s="91"/>
      <c r="U59" s="91"/>
      <c r="V59" s="91"/>
      <c r="W59" s="91"/>
      <c r="X59" s="91"/>
      <c r="Y59" s="91"/>
      <c r="Z59" s="91"/>
      <c r="AA59" s="249"/>
    </row>
    <row r="60" spans="1:27" hidden="1" outlineLevel="1">
      <c r="A60" s="4"/>
      <c r="B60" s="4"/>
      <c r="C60" s="36"/>
      <c r="D60" s="217" t="str">
        <f>Asset1</f>
        <v xml:space="preserve">Pipelines </v>
      </c>
      <c r="E60" s="4"/>
      <c r="F60" s="4"/>
      <c r="G60" s="181">
        <f>'RAB roll forward'!G822</f>
        <v>0</v>
      </c>
      <c r="H60" s="102">
        <f>'RAB roll forward'!H822</f>
        <v>2.9317473883675929</v>
      </c>
      <c r="I60" s="102">
        <f>'RAB roll forward'!I822</f>
        <v>46.192702655796488</v>
      </c>
      <c r="J60" s="102">
        <f>'RAB roll forward'!J822</f>
        <v>16.530740034094816</v>
      </c>
      <c r="K60" s="102">
        <f>'RAB roll forward'!K822</f>
        <v>9.5165903232061009</v>
      </c>
      <c r="L60" s="102">
        <f>'RAB roll forward'!L822</f>
        <v>5.2269051737446315</v>
      </c>
      <c r="M60" s="102">
        <f>'RAB roll forward'!M822</f>
        <v>0</v>
      </c>
      <c r="N60" s="102">
        <f>'RAB roll forward'!N822</f>
        <v>0</v>
      </c>
      <c r="O60" s="102">
        <f>'RAB roll forward'!O822</f>
        <v>0</v>
      </c>
      <c r="P60" s="102">
        <f>'RAB roll forward'!P822</f>
        <v>0</v>
      </c>
      <c r="Q60" s="102">
        <f>'RAB roll forward'!Q822</f>
        <v>0</v>
      </c>
      <c r="R60" s="22"/>
      <c r="S60" s="91"/>
      <c r="T60" s="91"/>
      <c r="U60" s="91"/>
      <c r="V60" s="91"/>
      <c r="W60" s="91"/>
      <c r="X60" s="91"/>
      <c r="Y60" s="91"/>
      <c r="Z60" s="91"/>
      <c r="AA60" s="249"/>
    </row>
    <row r="61" spans="1:27" hidden="1" outlineLevel="1">
      <c r="A61" s="4"/>
      <c r="B61" s="4"/>
      <c r="C61" s="36"/>
      <c r="D61" s="217" t="str">
        <f>Asset2</f>
        <v xml:space="preserve">Compressors </v>
      </c>
      <c r="E61" s="4"/>
      <c r="F61" s="4"/>
      <c r="G61" s="181">
        <f>'RAB roll forward'!G823</f>
        <v>0</v>
      </c>
      <c r="H61" s="102">
        <f>'RAB roll forward'!H823</f>
        <v>5.6423967922904268</v>
      </c>
      <c r="I61" s="102">
        <f>'RAB roll forward'!I823</f>
        <v>39.20571531439807</v>
      </c>
      <c r="J61" s="102">
        <f>'RAB roll forward'!J823</f>
        <v>2.2090014047235673</v>
      </c>
      <c r="K61" s="102">
        <f>'RAB roll forward'!K823</f>
        <v>0.53574312702049676</v>
      </c>
      <c r="L61" s="102">
        <f>'RAB roll forward'!L823</f>
        <v>0.47729463264197031</v>
      </c>
      <c r="M61" s="102">
        <f>'RAB roll forward'!M823</f>
        <v>0</v>
      </c>
      <c r="N61" s="102">
        <f>'RAB roll forward'!N823</f>
        <v>0</v>
      </c>
      <c r="O61" s="102">
        <f>'RAB roll forward'!O823</f>
        <v>0</v>
      </c>
      <c r="P61" s="102">
        <f>'RAB roll forward'!P823</f>
        <v>0</v>
      </c>
      <c r="Q61" s="102">
        <f>'RAB roll forward'!Q823</f>
        <v>0</v>
      </c>
      <c r="R61" s="22"/>
      <c r="S61" s="91"/>
      <c r="T61" s="91"/>
      <c r="U61" s="91"/>
      <c r="V61" s="91"/>
      <c r="W61" s="91"/>
      <c r="X61" s="91"/>
      <c r="Y61" s="91"/>
      <c r="Z61" s="91"/>
      <c r="AA61" s="249"/>
    </row>
    <row r="62" spans="1:27" hidden="1" outlineLevel="1">
      <c r="A62" s="4"/>
      <c r="B62" s="4"/>
      <c r="C62" s="36"/>
      <c r="D62" s="217" t="str">
        <f>Asset3</f>
        <v>City Gates &amp; Field Regulators</v>
      </c>
      <c r="E62" s="4"/>
      <c r="F62" s="4"/>
      <c r="G62" s="181">
        <f>'RAB roll forward'!G824</f>
        <v>0</v>
      </c>
      <c r="H62" s="102">
        <f>'RAB roll forward'!H824</f>
        <v>5.672273059343417</v>
      </c>
      <c r="I62" s="102">
        <f>'RAB roll forward'!I824</f>
        <v>9.3469986729793284</v>
      </c>
      <c r="J62" s="102">
        <f>'RAB roll forward'!J824</f>
        <v>4.565561180327971</v>
      </c>
      <c r="K62" s="102">
        <f>'RAB roll forward'!K824</f>
        <v>1.7099336677217818</v>
      </c>
      <c r="L62" s="102">
        <f>'RAB roll forward'!L824</f>
        <v>0.55756661307912314</v>
      </c>
      <c r="M62" s="102">
        <f>'RAB roll forward'!M824</f>
        <v>0</v>
      </c>
      <c r="N62" s="102">
        <f>'RAB roll forward'!N824</f>
        <v>0</v>
      </c>
      <c r="O62" s="102">
        <f>'RAB roll forward'!O824</f>
        <v>0</v>
      </c>
      <c r="P62" s="102">
        <f>'RAB roll forward'!P824</f>
        <v>0</v>
      </c>
      <c r="Q62" s="102">
        <f>'RAB roll forward'!Q824</f>
        <v>0</v>
      </c>
      <c r="R62" s="22"/>
      <c r="S62" s="91"/>
      <c r="T62" s="91"/>
      <c r="U62" s="91"/>
      <c r="V62" s="91"/>
      <c r="W62" s="91"/>
      <c r="X62" s="91"/>
      <c r="Y62" s="91"/>
      <c r="Z62" s="91"/>
      <c r="AA62" s="249"/>
    </row>
    <row r="63" spans="1:27" hidden="1" outlineLevel="1">
      <c r="A63" s="4"/>
      <c r="B63" s="4"/>
      <c r="C63" s="36"/>
      <c r="D63" s="217" t="str">
        <f>Asset4</f>
        <v>Odourant Plants</v>
      </c>
      <c r="E63" s="4"/>
      <c r="F63" s="4"/>
      <c r="G63" s="181">
        <f>'RAB roll forward'!G825</f>
        <v>0</v>
      </c>
      <c r="H63" s="102">
        <f>'RAB roll forward'!H825</f>
        <v>0</v>
      </c>
      <c r="I63" s="102">
        <f>'RAB roll forward'!I825</f>
        <v>0</v>
      </c>
      <c r="J63" s="102">
        <f>'RAB roll forward'!J825</f>
        <v>0</v>
      </c>
      <c r="K63" s="102">
        <f>'RAB roll forward'!K825</f>
        <v>0</v>
      </c>
      <c r="L63" s="102">
        <f>'RAB roll forward'!L825</f>
        <v>0</v>
      </c>
      <c r="M63" s="102">
        <f>'RAB roll forward'!M825</f>
        <v>0</v>
      </c>
      <c r="N63" s="102">
        <f>'RAB roll forward'!N825</f>
        <v>0</v>
      </c>
      <c r="O63" s="102">
        <f>'RAB roll forward'!O825</f>
        <v>0</v>
      </c>
      <c r="P63" s="102">
        <f>'RAB roll forward'!P825</f>
        <v>0</v>
      </c>
      <c r="Q63" s="102">
        <f>'RAB roll forward'!Q825</f>
        <v>0</v>
      </c>
      <c r="R63" s="22"/>
      <c r="S63" s="91"/>
      <c r="T63" s="91"/>
      <c r="U63" s="91"/>
      <c r="V63" s="91"/>
      <c r="W63" s="91"/>
      <c r="X63" s="91"/>
      <c r="Y63" s="91"/>
      <c r="Z63" s="91"/>
      <c r="AA63" s="249"/>
    </row>
    <row r="64" spans="1:27" hidden="1" outlineLevel="1">
      <c r="A64" s="4"/>
      <c r="B64" s="4"/>
      <c r="C64" s="36"/>
      <c r="D64" s="217" t="str">
        <f>Asset5</f>
        <v>Gas Quality</v>
      </c>
      <c r="E64" s="4"/>
      <c r="F64" s="4"/>
      <c r="G64" s="181">
        <f>'RAB roll forward'!G826</f>
        <v>0</v>
      </c>
      <c r="H64" s="102">
        <f>'RAB roll forward'!H826</f>
        <v>0.23263966818553972</v>
      </c>
      <c r="I64" s="102">
        <f>'RAB roll forward'!I826</f>
        <v>0.37349271599761202</v>
      </c>
      <c r="J64" s="102">
        <f>'RAB roll forward'!J826</f>
        <v>0.10938476017345947</v>
      </c>
      <c r="K64" s="102">
        <f>'RAB roll forward'!K826</f>
        <v>0.11228955039977476</v>
      </c>
      <c r="L64" s="102">
        <f>'RAB roll forward'!L826</f>
        <v>0</v>
      </c>
      <c r="M64" s="102">
        <f>'RAB roll forward'!M826</f>
        <v>0</v>
      </c>
      <c r="N64" s="102">
        <f>'RAB roll forward'!N826</f>
        <v>0</v>
      </c>
      <c r="O64" s="102">
        <f>'RAB roll forward'!O826</f>
        <v>0</v>
      </c>
      <c r="P64" s="102">
        <f>'RAB roll forward'!P826</f>
        <v>0</v>
      </c>
      <c r="Q64" s="102">
        <f>'RAB roll forward'!Q826</f>
        <v>0</v>
      </c>
      <c r="R64" s="22"/>
      <c r="S64" s="91"/>
      <c r="T64" s="91"/>
      <c r="U64" s="91"/>
      <c r="V64" s="91"/>
      <c r="W64" s="91"/>
      <c r="X64" s="91"/>
      <c r="Y64" s="91"/>
      <c r="Z64" s="91"/>
      <c r="AA64" s="249"/>
    </row>
    <row r="65" spans="1:27" hidden="1" outlineLevel="1">
      <c r="A65" s="4"/>
      <c r="B65" s="4"/>
      <c r="C65" s="36"/>
      <c r="D65" s="217" t="str">
        <f>Asset6</f>
        <v xml:space="preserve">Other </v>
      </c>
      <c r="E65" s="4"/>
      <c r="F65" s="4"/>
      <c r="G65" s="181">
        <f>'RAB roll forward'!G827</f>
        <v>0</v>
      </c>
      <c r="H65" s="102">
        <f>'RAB roll forward'!H827</f>
        <v>-0.65664275644034586</v>
      </c>
      <c r="I65" s="102">
        <f>'RAB roll forward'!I827</f>
        <v>0.63861687575441384</v>
      </c>
      <c r="J65" s="102">
        <f>'RAB roll forward'!J827</f>
        <v>1.7546866726176888</v>
      </c>
      <c r="K65" s="102">
        <f>'RAB roll forward'!K827</f>
        <v>2.4840950953472491</v>
      </c>
      <c r="L65" s="102">
        <f>'RAB roll forward'!L827</f>
        <v>3.4078132772681498</v>
      </c>
      <c r="M65" s="102">
        <f>'RAB roll forward'!M827</f>
        <v>0</v>
      </c>
      <c r="N65" s="102">
        <f>'RAB roll forward'!N827</f>
        <v>0</v>
      </c>
      <c r="O65" s="102">
        <f>'RAB roll forward'!O827</f>
        <v>0</v>
      </c>
      <c r="P65" s="102">
        <f>'RAB roll forward'!P827</f>
        <v>0</v>
      </c>
      <c r="Q65" s="102">
        <f>'RAB roll forward'!Q827</f>
        <v>0</v>
      </c>
      <c r="R65" s="22"/>
      <c r="S65" s="91"/>
      <c r="T65" s="91"/>
      <c r="U65" s="91"/>
      <c r="V65" s="91"/>
      <c r="W65" s="91"/>
      <c r="X65" s="91"/>
      <c r="Y65" s="91"/>
      <c r="Z65" s="91"/>
      <c r="AA65" s="249"/>
    </row>
    <row r="66" spans="1:27" hidden="1" outlineLevel="1">
      <c r="A66" s="4"/>
      <c r="B66" s="4"/>
      <c r="C66" s="36"/>
      <c r="D66" s="217" t="str">
        <f>Asset7</f>
        <v>General Building</v>
      </c>
      <c r="E66" s="4"/>
      <c r="F66" s="4"/>
      <c r="G66" s="181">
        <f>'RAB roll forward'!G828</f>
        <v>0</v>
      </c>
      <c r="H66" s="102">
        <f>'RAB roll forward'!H828</f>
        <v>4.6770987788245906</v>
      </c>
      <c r="I66" s="102">
        <f>'RAB roll forward'!I828</f>
        <v>5.9279847862236563</v>
      </c>
      <c r="J66" s="102">
        <f>'RAB roll forward'!J828</f>
        <v>0.22945329061906214</v>
      </c>
      <c r="K66" s="102">
        <f>'RAB roll forward'!K828</f>
        <v>0.20200246210660777</v>
      </c>
      <c r="L66" s="102">
        <f>'RAB roll forward'!L828</f>
        <v>3.477397100006744E-2</v>
      </c>
      <c r="M66" s="102">
        <f>'RAB roll forward'!M828</f>
        <v>0</v>
      </c>
      <c r="N66" s="102">
        <f>'RAB roll forward'!N828</f>
        <v>0</v>
      </c>
      <c r="O66" s="102">
        <f>'RAB roll forward'!O828</f>
        <v>0</v>
      </c>
      <c r="P66" s="102">
        <f>'RAB roll forward'!P828</f>
        <v>0</v>
      </c>
      <c r="Q66" s="102">
        <f>'RAB roll forward'!Q828</f>
        <v>0</v>
      </c>
      <c r="R66" s="22"/>
      <c r="S66" s="91"/>
      <c r="T66" s="91"/>
      <c r="U66" s="91"/>
      <c r="V66" s="91"/>
      <c r="W66" s="91"/>
      <c r="X66" s="91"/>
      <c r="Y66" s="91"/>
      <c r="Z66" s="91"/>
      <c r="AA66" s="249"/>
    </row>
    <row r="67" spans="1:27" hidden="1" outlineLevel="1">
      <c r="A67" s="4"/>
      <c r="B67" s="4"/>
      <c r="C67" s="36"/>
      <c r="D67" s="217" t="str">
        <f>Asset8</f>
        <v>General Land</v>
      </c>
      <c r="E67" s="4"/>
      <c r="F67" s="4"/>
      <c r="G67" s="181">
        <f>'RAB roll forward'!G829</f>
        <v>0</v>
      </c>
      <c r="H67" s="102">
        <f>'RAB roll forward'!H829</f>
        <v>0</v>
      </c>
      <c r="I67" s="102">
        <f>'RAB roll forward'!I829</f>
        <v>0</v>
      </c>
      <c r="J67" s="102">
        <f>'RAB roll forward'!J829</f>
        <v>0.27436986275627634</v>
      </c>
      <c r="K67" s="102">
        <f>'RAB roll forward'!K829</f>
        <v>0</v>
      </c>
      <c r="L67" s="102">
        <f>'RAB roll forward'!L829</f>
        <v>0</v>
      </c>
      <c r="M67" s="102">
        <f>'RAB roll forward'!M829</f>
        <v>0</v>
      </c>
      <c r="N67" s="102">
        <f>'RAB roll forward'!N829</f>
        <v>0</v>
      </c>
      <c r="O67" s="102">
        <f>'RAB roll forward'!O829</f>
        <v>0</v>
      </c>
      <c r="P67" s="102">
        <f>'RAB roll forward'!P829</f>
        <v>0</v>
      </c>
      <c r="Q67" s="102">
        <f>'RAB roll forward'!Q829</f>
        <v>0</v>
      </c>
      <c r="R67" s="22"/>
      <c r="S67" s="91"/>
      <c r="T67" s="91"/>
      <c r="U67" s="91"/>
      <c r="V67" s="91"/>
      <c r="W67" s="91"/>
      <c r="X67" s="91"/>
      <c r="Y67" s="91"/>
      <c r="Z67" s="91"/>
      <c r="AA67" s="249"/>
    </row>
    <row r="68" spans="1:27" hidden="1" outlineLevel="1">
      <c r="A68" s="4"/>
      <c r="B68" s="4"/>
      <c r="C68" s="36"/>
      <c r="D68" s="217">
        <f>Asset9</f>
        <v>0</v>
      </c>
      <c r="E68" s="4"/>
      <c r="F68" s="4"/>
      <c r="G68" s="181">
        <f>'RAB roll forward'!G830</f>
        <v>0</v>
      </c>
      <c r="H68" s="102">
        <f>'RAB roll forward'!H830</f>
        <v>0</v>
      </c>
      <c r="I68" s="102">
        <f>'RAB roll forward'!I830</f>
        <v>0</v>
      </c>
      <c r="J68" s="102">
        <f>'RAB roll forward'!J830</f>
        <v>0</v>
      </c>
      <c r="K68" s="102">
        <f>'RAB roll forward'!K830</f>
        <v>0</v>
      </c>
      <c r="L68" s="102">
        <f>'RAB roll forward'!L830</f>
        <v>0</v>
      </c>
      <c r="M68" s="102">
        <f>'RAB roll forward'!M830</f>
        <v>0</v>
      </c>
      <c r="N68" s="102">
        <f>'RAB roll forward'!N830</f>
        <v>0</v>
      </c>
      <c r="O68" s="102">
        <f>'RAB roll forward'!O830</f>
        <v>0</v>
      </c>
      <c r="P68" s="102">
        <f>'RAB roll forward'!P830</f>
        <v>0</v>
      </c>
      <c r="Q68" s="102">
        <f>'RAB roll forward'!Q830</f>
        <v>0</v>
      </c>
      <c r="R68" s="22"/>
      <c r="S68" s="91"/>
      <c r="T68" s="91"/>
      <c r="U68" s="91"/>
      <c r="V68" s="91"/>
      <c r="W68" s="91"/>
      <c r="X68" s="91"/>
      <c r="Y68" s="91"/>
      <c r="Z68" s="91"/>
      <c r="AA68" s="249"/>
    </row>
    <row r="69" spans="1:27" hidden="1" outlineLevel="1">
      <c r="A69" s="4"/>
      <c r="B69" s="4"/>
      <c r="C69" s="36"/>
      <c r="D69" s="217">
        <f>Asset10</f>
        <v>0</v>
      </c>
      <c r="E69" s="4"/>
      <c r="F69" s="4"/>
      <c r="G69" s="181">
        <f>'RAB roll forward'!G831</f>
        <v>0</v>
      </c>
      <c r="H69" s="102">
        <f>'RAB roll forward'!H831</f>
        <v>0</v>
      </c>
      <c r="I69" s="102">
        <f>'RAB roll forward'!I831</f>
        <v>0</v>
      </c>
      <c r="J69" s="102">
        <f>'RAB roll forward'!J831</f>
        <v>0</v>
      </c>
      <c r="K69" s="102">
        <f>'RAB roll forward'!K831</f>
        <v>0</v>
      </c>
      <c r="L69" s="102">
        <f>'RAB roll forward'!L831</f>
        <v>0</v>
      </c>
      <c r="M69" s="102">
        <f>'RAB roll forward'!M831</f>
        <v>0</v>
      </c>
      <c r="N69" s="102">
        <f>'RAB roll forward'!N831</f>
        <v>0</v>
      </c>
      <c r="O69" s="102">
        <f>'RAB roll forward'!O831</f>
        <v>0</v>
      </c>
      <c r="P69" s="102">
        <f>'RAB roll forward'!P831</f>
        <v>0</v>
      </c>
      <c r="Q69" s="102">
        <f>'RAB roll forward'!Q831</f>
        <v>0</v>
      </c>
      <c r="R69" s="22"/>
      <c r="S69" s="91"/>
      <c r="T69" s="91"/>
      <c r="U69" s="91"/>
      <c r="V69" s="91"/>
      <c r="W69" s="91"/>
      <c r="X69" s="91"/>
      <c r="Y69" s="91"/>
      <c r="Z69" s="91"/>
      <c r="AA69" s="249"/>
    </row>
    <row r="70" spans="1:27" hidden="1" outlineLevel="1">
      <c r="A70" s="4"/>
      <c r="B70" s="4"/>
      <c r="C70" s="36"/>
      <c r="D70" s="217">
        <f>Asset11</f>
        <v>0</v>
      </c>
      <c r="E70" s="4"/>
      <c r="F70" s="4"/>
      <c r="G70" s="181">
        <f>'RAB roll forward'!G832</f>
        <v>0</v>
      </c>
      <c r="H70" s="102">
        <f>'RAB roll forward'!H832</f>
        <v>0</v>
      </c>
      <c r="I70" s="102">
        <f>'RAB roll forward'!I832</f>
        <v>0</v>
      </c>
      <c r="J70" s="102">
        <f>'RAB roll forward'!J832</f>
        <v>0</v>
      </c>
      <c r="K70" s="102">
        <f>'RAB roll forward'!K832</f>
        <v>0</v>
      </c>
      <c r="L70" s="102">
        <f>'RAB roll forward'!L832</f>
        <v>0</v>
      </c>
      <c r="M70" s="102">
        <f>'RAB roll forward'!M832</f>
        <v>0</v>
      </c>
      <c r="N70" s="102">
        <f>'RAB roll forward'!N832</f>
        <v>0</v>
      </c>
      <c r="O70" s="102">
        <f>'RAB roll forward'!O832</f>
        <v>0</v>
      </c>
      <c r="P70" s="102">
        <f>'RAB roll forward'!P832</f>
        <v>0</v>
      </c>
      <c r="Q70" s="102">
        <f>'RAB roll forward'!Q832</f>
        <v>0</v>
      </c>
      <c r="R70" s="22"/>
      <c r="S70" s="91"/>
      <c r="T70" s="91"/>
      <c r="U70" s="91"/>
      <c r="V70" s="91"/>
      <c r="W70" s="91"/>
      <c r="X70" s="91"/>
      <c r="Y70" s="91"/>
      <c r="Z70" s="91"/>
      <c r="AA70" s="249"/>
    </row>
    <row r="71" spans="1:27" hidden="1" outlineLevel="1">
      <c r="A71" s="4"/>
      <c r="B71" s="4"/>
      <c r="C71" s="36"/>
      <c r="D71" s="217">
        <f>Asset12</f>
        <v>0</v>
      </c>
      <c r="E71" s="4"/>
      <c r="F71" s="4"/>
      <c r="G71" s="181">
        <f>'RAB roll forward'!G833</f>
        <v>0</v>
      </c>
      <c r="H71" s="102">
        <f>'RAB roll forward'!H833</f>
        <v>0</v>
      </c>
      <c r="I71" s="102">
        <f>'RAB roll forward'!I833</f>
        <v>0</v>
      </c>
      <c r="J71" s="102">
        <f>'RAB roll forward'!J833</f>
        <v>0</v>
      </c>
      <c r="K71" s="102">
        <f>'RAB roll forward'!K833</f>
        <v>0</v>
      </c>
      <c r="L71" s="102">
        <f>'RAB roll forward'!L833</f>
        <v>0</v>
      </c>
      <c r="M71" s="102">
        <f>'RAB roll forward'!M833</f>
        <v>0</v>
      </c>
      <c r="N71" s="102">
        <f>'RAB roll forward'!N833</f>
        <v>0</v>
      </c>
      <c r="O71" s="102">
        <f>'RAB roll forward'!O833</f>
        <v>0</v>
      </c>
      <c r="P71" s="102">
        <f>'RAB roll forward'!P833</f>
        <v>0</v>
      </c>
      <c r="Q71" s="102">
        <f>'RAB roll forward'!Q833</f>
        <v>0</v>
      </c>
      <c r="R71" s="22"/>
      <c r="S71" s="91"/>
      <c r="T71" s="91"/>
      <c r="U71" s="91"/>
      <c r="V71" s="91"/>
      <c r="W71" s="91"/>
      <c r="X71" s="91"/>
      <c r="Y71" s="91"/>
      <c r="Z71" s="91"/>
      <c r="AA71" s="249"/>
    </row>
    <row r="72" spans="1:27" hidden="1" outlineLevel="1">
      <c r="A72" s="4"/>
      <c r="B72" s="4"/>
      <c r="C72" s="36"/>
      <c r="D72" s="217">
        <f>Asset13</f>
        <v>0</v>
      </c>
      <c r="E72" s="4"/>
      <c r="F72" s="4"/>
      <c r="G72" s="181">
        <f>'RAB roll forward'!G834</f>
        <v>0</v>
      </c>
      <c r="H72" s="102">
        <f>'RAB roll forward'!H834</f>
        <v>0</v>
      </c>
      <c r="I72" s="102">
        <f>'RAB roll forward'!I834</f>
        <v>0</v>
      </c>
      <c r="J72" s="102">
        <f>'RAB roll forward'!J834</f>
        <v>0</v>
      </c>
      <c r="K72" s="102">
        <f>'RAB roll forward'!K834</f>
        <v>0</v>
      </c>
      <c r="L72" s="102">
        <f>'RAB roll forward'!L834</f>
        <v>0</v>
      </c>
      <c r="M72" s="102">
        <f>'RAB roll forward'!M834</f>
        <v>0</v>
      </c>
      <c r="N72" s="102">
        <f>'RAB roll forward'!N834</f>
        <v>0</v>
      </c>
      <c r="O72" s="102">
        <f>'RAB roll forward'!O834</f>
        <v>0</v>
      </c>
      <c r="P72" s="102">
        <f>'RAB roll forward'!P834</f>
        <v>0</v>
      </c>
      <c r="Q72" s="102">
        <f>'RAB roll forward'!Q834</f>
        <v>0</v>
      </c>
      <c r="R72" s="22"/>
      <c r="S72" s="91"/>
      <c r="T72" s="91"/>
      <c r="U72" s="91"/>
      <c r="V72" s="91"/>
      <c r="W72" s="91"/>
      <c r="X72" s="91"/>
      <c r="Y72" s="91"/>
      <c r="Z72" s="91"/>
      <c r="AA72" s="249"/>
    </row>
    <row r="73" spans="1:27" hidden="1" outlineLevel="1">
      <c r="A73" s="4"/>
      <c r="B73" s="4"/>
      <c r="C73" s="36"/>
      <c r="D73" s="217">
        <f>Asset14</f>
        <v>0</v>
      </c>
      <c r="E73" s="4"/>
      <c r="F73" s="4"/>
      <c r="G73" s="181">
        <f>'RAB roll forward'!G835</f>
        <v>0</v>
      </c>
      <c r="H73" s="102">
        <f>'RAB roll forward'!H835</f>
        <v>0</v>
      </c>
      <c r="I73" s="102">
        <f>'RAB roll forward'!I835</f>
        <v>0</v>
      </c>
      <c r="J73" s="102">
        <f>'RAB roll forward'!J835</f>
        <v>0</v>
      </c>
      <c r="K73" s="102">
        <f>'RAB roll forward'!K835</f>
        <v>0</v>
      </c>
      <c r="L73" s="102">
        <f>'RAB roll forward'!L835</f>
        <v>0</v>
      </c>
      <c r="M73" s="102">
        <f>'RAB roll forward'!M835</f>
        <v>0</v>
      </c>
      <c r="N73" s="102">
        <f>'RAB roll forward'!N835</f>
        <v>0</v>
      </c>
      <c r="O73" s="102">
        <f>'RAB roll forward'!O835</f>
        <v>0</v>
      </c>
      <c r="P73" s="102">
        <f>'RAB roll forward'!P835</f>
        <v>0</v>
      </c>
      <c r="Q73" s="102">
        <f>'RAB roll forward'!Q835</f>
        <v>0</v>
      </c>
      <c r="R73" s="22"/>
      <c r="S73" s="91"/>
      <c r="T73" s="91"/>
      <c r="U73" s="91"/>
      <c r="V73" s="91"/>
      <c r="W73" s="91"/>
      <c r="X73" s="91"/>
      <c r="Y73" s="91"/>
      <c r="Z73" s="91"/>
      <c r="AA73" s="249"/>
    </row>
    <row r="74" spans="1:27" hidden="1" outlineLevel="1">
      <c r="A74" s="4"/>
      <c r="B74" s="4"/>
      <c r="C74" s="36"/>
      <c r="D74" s="217">
        <f>Asset15</f>
        <v>0</v>
      </c>
      <c r="E74" s="4"/>
      <c r="F74" s="4"/>
      <c r="G74" s="181">
        <f>'RAB roll forward'!G836</f>
        <v>0</v>
      </c>
      <c r="H74" s="102">
        <f>'RAB roll forward'!H836</f>
        <v>0</v>
      </c>
      <c r="I74" s="102">
        <f>'RAB roll forward'!I836</f>
        <v>0</v>
      </c>
      <c r="J74" s="102">
        <f>'RAB roll forward'!J836</f>
        <v>0</v>
      </c>
      <c r="K74" s="102">
        <f>'RAB roll forward'!K836</f>
        <v>0</v>
      </c>
      <c r="L74" s="102">
        <f>'RAB roll forward'!L836</f>
        <v>0</v>
      </c>
      <c r="M74" s="102">
        <f>'RAB roll forward'!M836</f>
        <v>0</v>
      </c>
      <c r="N74" s="102">
        <f>'RAB roll forward'!N836</f>
        <v>0</v>
      </c>
      <c r="O74" s="102">
        <f>'RAB roll forward'!O836</f>
        <v>0</v>
      </c>
      <c r="P74" s="102">
        <f>'RAB roll forward'!P836</f>
        <v>0</v>
      </c>
      <c r="Q74" s="102">
        <f>'RAB roll forward'!Q836</f>
        <v>0</v>
      </c>
      <c r="R74" s="22"/>
      <c r="S74" s="91"/>
      <c r="T74" s="91"/>
      <c r="U74" s="91"/>
      <c r="V74" s="91"/>
      <c r="W74" s="91"/>
      <c r="X74" s="91"/>
      <c r="Y74" s="91"/>
      <c r="Z74" s="91"/>
      <c r="AA74" s="249"/>
    </row>
    <row r="75" spans="1:27" hidden="1" outlineLevel="1">
      <c r="A75" s="4"/>
      <c r="B75" s="4"/>
      <c r="C75" s="36"/>
      <c r="D75" s="217">
        <f>Asset16</f>
        <v>0</v>
      </c>
      <c r="E75" s="4"/>
      <c r="F75" s="4"/>
      <c r="G75" s="181">
        <f>'RAB roll forward'!G837</f>
        <v>0</v>
      </c>
      <c r="H75" s="102">
        <f>'RAB roll forward'!H837</f>
        <v>0</v>
      </c>
      <c r="I75" s="102">
        <f>'RAB roll forward'!I837</f>
        <v>0</v>
      </c>
      <c r="J75" s="102">
        <f>'RAB roll forward'!J837</f>
        <v>0</v>
      </c>
      <c r="K75" s="102">
        <f>'RAB roll forward'!K837</f>
        <v>0</v>
      </c>
      <c r="L75" s="102">
        <f>'RAB roll forward'!L837</f>
        <v>0</v>
      </c>
      <c r="M75" s="102">
        <f>'RAB roll forward'!M837</f>
        <v>0</v>
      </c>
      <c r="N75" s="102">
        <f>'RAB roll forward'!N837</f>
        <v>0</v>
      </c>
      <c r="O75" s="102">
        <f>'RAB roll forward'!O837</f>
        <v>0</v>
      </c>
      <c r="P75" s="102">
        <f>'RAB roll forward'!P837</f>
        <v>0</v>
      </c>
      <c r="Q75" s="102">
        <f>'RAB roll forward'!Q837</f>
        <v>0</v>
      </c>
      <c r="R75" s="22"/>
      <c r="S75" s="91"/>
      <c r="T75" s="91"/>
      <c r="U75" s="91"/>
      <c r="V75" s="91"/>
      <c r="W75" s="91"/>
      <c r="X75" s="91"/>
      <c r="Y75" s="91"/>
      <c r="Z75" s="91"/>
      <c r="AA75" s="249"/>
    </row>
    <row r="76" spans="1:27" hidden="1" outlineLevel="1">
      <c r="A76" s="4"/>
      <c r="B76" s="4"/>
      <c r="C76" s="36"/>
      <c r="D76" s="217">
        <f>Asset17</f>
        <v>0</v>
      </c>
      <c r="E76" s="4"/>
      <c r="F76" s="4"/>
      <c r="G76" s="181">
        <f>'RAB roll forward'!G838</f>
        <v>0</v>
      </c>
      <c r="H76" s="102">
        <f>'RAB roll forward'!H838</f>
        <v>0</v>
      </c>
      <c r="I76" s="102">
        <f>'RAB roll forward'!I838</f>
        <v>0</v>
      </c>
      <c r="J76" s="102">
        <f>'RAB roll forward'!J838</f>
        <v>0</v>
      </c>
      <c r="K76" s="102">
        <f>'RAB roll forward'!K838</f>
        <v>0</v>
      </c>
      <c r="L76" s="102">
        <f>'RAB roll forward'!L838</f>
        <v>0</v>
      </c>
      <c r="M76" s="102">
        <f>'RAB roll forward'!M838</f>
        <v>0</v>
      </c>
      <c r="N76" s="102">
        <f>'RAB roll forward'!N838</f>
        <v>0</v>
      </c>
      <c r="O76" s="102">
        <f>'RAB roll forward'!O838</f>
        <v>0</v>
      </c>
      <c r="P76" s="102">
        <f>'RAB roll forward'!P838</f>
        <v>0</v>
      </c>
      <c r="Q76" s="102">
        <f>'RAB roll forward'!Q838</f>
        <v>0</v>
      </c>
      <c r="R76" s="22"/>
      <c r="S76" s="91"/>
      <c r="T76" s="91"/>
      <c r="U76" s="91"/>
      <c r="V76" s="91"/>
      <c r="W76" s="91"/>
      <c r="X76" s="91"/>
      <c r="Y76" s="91"/>
      <c r="Z76" s="91"/>
      <c r="AA76" s="249"/>
    </row>
    <row r="77" spans="1:27" hidden="1" outlineLevel="1">
      <c r="A77" s="4"/>
      <c r="B77" s="4"/>
      <c r="C77" s="36"/>
      <c r="D77" s="217">
        <f>Asset18</f>
        <v>0</v>
      </c>
      <c r="E77" s="4"/>
      <c r="F77" s="4"/>
      <c r="G77" s="181">
        <f>'RAB roll forward'!G839</f>
        <v>0</v>
      </c>
      <c r="H77" s="102">
        <f>'RAB roll forward'!H839</f>
        <v>0</v>
      </c>
      <c r="I77" s="102">
        <f>'RAB roll forward'!I839</f>
        <v>0</v>
      </c>
      <c r="J77" s="102">
        <f>'RAB roll forward'!J839</f>
        <v>0</v>
      </c>
      <c r="K77" s="102">
        <f>'RAB roll forward'!K839</f>
        <v>0</v>
      </c>
      <c r="L77" s="102">
        <f>'RAB roll forward'!L839</f>
        <v>0</v>
      </c>
      <c r="M77" s="102">
        <f>'RAB roll forward'!M839</f>
        <v>0</v>
      </c>
      <c r="N77" s="102">
        <f>'RAB roll forward'!N839</f>
        <v>0</v>
      </c>
      <c r="O77" s="102">
        <f>'RAB roll forward'!O839</f>
        <v>0</v>
      </c>
      <c r="P77" s="102">
        <f>'RAB roll forward'!P839</f>
        <v>0</v>
      </c>
      <c r="Q77" s="102">
        <f>'RAB roll forward'!Q839</f>
        <v>0</v>
      </c>
      <c r="R77" s="22"/>
      <c r="S77" s="91"/>
      <c r="T77" s="91"/>
      <c r="U77" s="91"/>
      <c r="V77" s="91"/>
      <c r="W77" s="91"/>
      <c r="X77" s="91"/>
      <c r="Y77" s="91"/>
      <c r="Z77" s="91"/>
      <c r="AA77" s="249"/>
    </row>
    <row r="78" spans="1:27" hidden="1" outlineLevel="1">
      <c r="A78" s="4"/>
      <c r="B78" s="4"/>
      <c r="C78" s="36"/>
      <c r="D78" s="217">
        <f>Asset19</f>
        <v>0</v>
      </c>
      <c r="E78" s="4"/>
      <c r="F78" s="4"/>
      <c r="G78" s="181">
        <f>'RAB roll forward'!G840</f>
        <v>0</v>
      </c>
      <c r="H78" s="102">
        <f>'RAB roll forward'!H840</f>
        <v>0</v>
      </c>
      <c r="I78" s="102">
        <f>'RAB roll forward'!I840</f>
        <v>0</v>
      </c>
      <c r="J78" s="102">
        <f>'RAB roll forward'!J840</f>
        <v>0</v>
      </c>
      <c r="K78" s="102">
        <f>'RAB roll forward'!K840</f>
        <v>0</v>
      </c>
      <c r="L78" s="102">
        <f>'RAB roll forward'!L840</f>
        <v>0</v>
      </c>
      <c r="M78" s="102">
        <f>'RAB roll forward'!M840</f>
        <v>0</v>
      </c>
      <c r="N78" s="102">
        <f>'RAB roll forward'!N840</f>
        <v>0</v>
      </c>
      <c r="O78" s="102">
        <f>'RAB roll forward'!O840</f>
        <v>0</v>
      </c>
      <c r="P78" s="102">
        <f>'RAB roll forward'!P840</f>
        <v>0</v>
      </c>
      <c r="Q78" s="102">
        <f>'RAB roll forward'!Q840</f>
        <v>0</v>
      </c>
      <c r="R78" s="22"/>
      <c r="S78" s="91"/>
      <c r="T78" s="91"/>
      <c r="U78" s="91"/>
      <c r="V78" s="91"/>
      <c r="W78" s="91"/>
      <c r="X78" s="91"/>
      <c r="Y78" s="91"/>
      <c r="Z78" s="91"/>
      <c r="AA78" s="249"/>
    </row>
    <row r="79" spans="1:27" hidden="1" outlineLevel="1">
      <c r="A79" s="4"/>
      <c r="B79" s="4"/>
      <c r="C79" s="36"/>
      <c r="D79" s="217">
        <f>Asset20</f>
        <v>0</v>
      </c>
      <c r="E79" s="4"/>
      <c r="F79" s="4"/>
      <c r="G79" s="181">
        <f>'RAB roll forward'!G841</f>
        <v>0</v>
      </c>
      <c r="H79" s="102">
        <f>'RAB roll forward'!H841</f>
        <v>0</v>
      </c>
      <c r="I79" s="102">
        <f>'RAB roll forward'!I841</f>
        <v>0</v>
      </c>
      <c r="J79" s="102">
        <f>'RAB roll forward'!J841</f>
        <v>0</v>
      </c>
      <c r="K79" s="102">
        <f>'RAB roll forward'!K841</f>
        <v>0</v>
      </c>
      <c r="L79" s="102">
        <f>'RAB roll forward'!L841</f>
        <v>0</v>
      </c>
      <c r="M79" s="102">
        <f>'RAB roll forward'!M841</f>
        <v>0</v>
      </c>
      <c r="N79" s="102">
        <f>'RAB roll forward'!N841</f>
        <v>0</v>
      </c>
      <c r="O79" s="102">
        <f>'RAB roll forward'!O841</f>
        <v>0</v>
      </c>
      <c r="P79" s="102">
        <f>'RAB roll forward'!P841</f>
        <v>0</v>
      </c>
      <c r="Q79" s="102">
        <f>'RAB roll forward'!Q841</f>
        <v>0</v>
      </c>
      <c r="R79" s="22"/>
      <c r="S79" s="91"/>
      <c r="T79" s="91"/>
      <c r="U79" s="91"/>
      <c r="V79" s="91"/>
      <c r="W79" s="91"/>
      <c r="X79" s="91"/>
      <c r="Y79" s="91"/>
      <c r="Z79" s="91"/>
      <c r="AA79" s="249"/>
    </row>
    <row r="80" spans="1:27" hidden="1" outlineLevel="1">
      <c r="A80" s="4"/>
      <c r="B80" s="4"/>
      <c r="C80" s="36"/>
      <c r="D80" s="217">
        <f>Asset21</f>
        <v>0</v>
      </c>
      <c r="E80" s="4"/>
      <c r="F80" s="4"/>
      <c r="G80" s="181">
        <f>'RAB roll forward'!G842</f>
        <v>0</v>
      </c>
      <c r="H80" s="102">
        <f>'RAB roll forward'!H842</f>
        <v>0</v>
      </c>
      <c r="I80" s="102">
        <f>'RAB roll forward'!I842</f>
        <v>0</v>
      </c>
      <c r="J80" s="102">
        <f>'RAB roll forward'!J842</f>
        <v>0</v>
      </c>
      <c r="K80" s="102">
        <f>'RAB roll forward'!K842</f>
        <v>0</v>
      </c>
      <c r="L80" s="102">
        <f>'RAB roll forward'!L842</f>
        <v>0</v>
      </c>
      <c r="M80" s="102">
        <f>'RAB roll forward'!M842</f>
        <v>0</v>
      </c>
      <c r="N80" s="102">
        <f>'RAB roll forward'!N842</f>
        <v>0</v>
      </c>
      <c r="O80" s="102">
        <f>'RAB roll forward'!O842</f>
        <v>0</v>
      </c>
      <c r="P80" s="102">
        <f>'RAB roll forward'!P842</f>
        <v>0</v>
      </c>
      <c r="Q80" s="102">
        <f>'RAB roll forward'!Q842</f>
        <v>0</v>
      </c>
      <c r="R80" s="22"/>
      <c r="S80" s="91"/>
      <c r="T80" s="91"/>
      <c r="U80" s="91"/>
      <c r="V80" s="91"/>
      <c r="W80" s="91"/>
      <c r="X80" s="91"/>
      <c r="Y80" s="91"/>
      <c r="Z80" s="91"/>
      <c r="AA80" s="249"/>
    </row>
    <row r="81" spans="1:27" hidden="1" outlineLevel="1">
      <c r="A81" s="4"/>
      <c r="B81" s="4"/>
      <c r="C81" s="36"/>
      <c r="D81" s="217">
        <f>Asset22</f>
        <v>0</v>
      </c>
      <c r="E81" s="4"/>
      <c r="F81" s="4"/>
      <c r="G81" s="181">
        <f>'RAB roll forward'!G843</f>
        <v>0</v>
      </c>
      <c r="H81" s="102">
        <f>'RAB roll forward'!H843</f>
        <v>0</v>
      </c>
      <c r="I81" s="102">
        <f>'RAB roll forward'!I843</f>
        <v>0</v>
      </c>
      <c r="J81" s="102">
        <f>'RAB roll forward'!J843</f>
        <v>0</v>
      </c>
      <c r="K81" s="102">
        <f>'RAB roll forward'!K843</f>
        <v>0</v>
      </c>
      <c r="L81" s="102">
        <f>'RAB roll forward'!L843</f>
        <v>0</v>
      </c>
      <c r="M81" s="102">
        <f>'RAB roll forward'!M843</f>
        <v>0</v>
      </c>
      <c r="N81" s="102">
        <f>'RAB roll forward'!N843</f>
        <v>0</v>
      </c>
      <c r="O81" s="102">
        <f>'RAB roll forward'!O843</f>
        <v>0</v>
      </c>
      <c r="P81" s="102">
        <f>'RAB roll forward'!P843</f>
        <v>0</v>
      </c>
      <c r="Q81" s="102">
        <f>'RAB roll forward'!Q843</f>
        <v>0</v>
      </c>
      <c r="R81" s="22"/>
      <c r="S81" s="91"/>
      <c r="T81" s="91"/>
      <c r="U81" s="91"/>
      <c r="V81" s="91"/>
      <c r="W81" s="91"/>
      <c r="X81" s="91"/>
      <c r="Y81" s="91"/>
      <c r="Z81" s="91"/>
      <c r="AA81" s="249"/>
    </row>
    <row r="82" spans="1:27" hidden="1" outlineLevel="1">
      <c r="A82" s="4"/>
      <c r="B82" s="4"/>
      <c r="C82" s="36"/>
      <c r="D82" s="217">
        <f>Asset23</f>
        <v>0</v>
      </c>
      <c r="E82" s="4"/>
      <c r="F82" s="4"/>
      <c r="G82" s="181">
        <f>'RAB roll forward'!G844</f>
        <v>0</v>
      </c>
      <c r="H82" s="102">
        <f>'RAB roll forward'!H844</f>
        <v>0</v>
      </c>
      <c r="I82" s="102">
        <f>'RAB roll forward'!I844</f>
        <v>0</v>
      </c>
      <c r="J82" s="102">
        <f>'RAB roll forward'!J844</f>
        <v>0</v>
      </c>
      <c r="K82" s="102">
        <f>'RAB roll forward'!K844</f>
        <v>0</v>
      </c>
      <c r="L82" s="102">
        <f>'RAB roll forward'!L844</f>
        <v>0</v>
      </c>
      <c r="M82" s="102">
        <f>'RAB roll forward'!M844</f>
        <v>0</v>
      </c>
      <c r="N82" s="102">
        <f>'RAB roll forward'!N844</f>
        <v>0</v>
      </c>
      <c r="O82" s="102">
        <f>'RAB roll forward'!O844</f>
        <v>0</v>
      </c>
      <c r="P82" s="102">
        <f>'RAB roll forward'!P844</f>
        <v>0</v>
      </c>
      <c r="Q82" s="102">
        <f>'RAB roll forward'!Q844</f>
        <v>0</v>
      </c>
      <c r="R82" s="22"/>
      <c r="S82" s="91"/>
      <c r="T82" s="91"/>
      <c r="U82" s="91"/>
      <c r="V82" s="91"/>
      <c r="W82" s="91"/>
      <c r="X82" s="91"/>
      <c r="Y82" s="91"/>
      <c r="Z82" s="91"/>
      <c r="AA82" s="249"/>
    </row>
    <row r="83" spans="1:27" hidden="1" outlineLevel="1">
      <c r="A83" s="4"/>
      <c r="B83" s="4"/>
      <c r="C83" s="36"/>
      <c r="D83" s="217">
        <f>Asset24</f>
        <v>0</v>
      </c>
      <c r="E83" s="4"/>
      <c r="F83" s="4"/>
      <c r="G83" s="181">
        <f>'RAB roll forward'!G845</f>
        <v>0</v>
      </c>
      <c r="H83" s="102">
        <f>'RAB roll forward'!H845</f>
        <v>0</v>
      </c>
      <c r="I83" s="102">
        <f>'RAB roll forward'!I845</f>
        <v>0</v>
      </c>
      <c r="J83" s="102">
        <f>'RAB roll forward'!J845</f>
        <v>0</v>
      </c>
      <c r="K83" s="102">
        <f>'RAB roll forward'!K845</f>
        <v>0</v>
      </c>
      <c r="L83" s="102">
        <f>'RAB roll forward'!L845</f>
        <v>0</v>
      </c>
      <c r="M83" s="102">
        <f>'RAB roll forward'!M845</f>
        <v>0</v>
      </c>
      <c r="N83" s="102">
        <f>'RAB roll forward'!N845</f>
        <v>0</v>
      </c>
      <c r="O83" s="102">
        <f>'RAB roll forward'!O845</f>
        <v>0</v>
      </c>
      <c r="P83" s="102">
        <f>'RAB roll forward'!P845</f>
        <v>0</v>
      </c>
      <c r="Q83" s="102">
        <f>'RAB roll forward'!Q845</f>
        <v>0</v>
      </c>
      <c r="R83" s="22"/>
      <c r="S83" s="91"/>
      <c r="T83" s="91"/>
      <c r="U83" s="91"/>
      <c r="V83" s="91"/>
      <c r="W83" s="91"/>
      <c r="X83" s="91"/>
      <c r="Y83" s="91"/>
      <c r="Z83" s="91"/>
      <c r="AA83" s="249"/>
    </row>
    <row r="84" spans="1:27" hidden="1" outlineLevel="1">
      <c r="A84" s="4"/>
      <c r="B84" s="4"/>
      <c r="C84" s="36"/>
      <c r="D84" s="217">
        <f>Asset25</f>
        <v>0</v>
      </c>
      <c r="E84" s="4"/>
      <c r="F84" s="4"/>
      <c r="G84" s="181">
        <f>'RAB roll forward'!G846</f>
        <v>0</v>
      </c>
      <c r="H84" s="102">
        <f>'RAB roll forward'!H846</f>
        <v>0</v>
      </c>
      <c r="I84" s="102">
        <f>'RAB roll forward'!I846</f>
        <v>0</v>
      </c>
      <c r="J84" s="102">
        <f>'RAB roll forward'!J846</f>
        <v>0</v>
      </c>
      <c r="K84" s="102">
        <f>'RAB roll forward'!K846</f>
        <v>0</v>
      </c>
      <c r="L84" s="102">
        <f>'RAB roll forward'!L846</f>
        <v>0</v>
      </c>
      <c r="M84" s="102">
        <f>'RAB roll forward'!M846</f>
        <v>0</v>
      </c>
      <c r="N84" s="102">
        <f>'RAB roll forward'!N846</f>
        <v>0</v>
      </c>
      <c r="O84" s="102">
        <f>'RAB roll forward'!O846</f>
        <v>0</v>
      </c>
      <c r="P84" s="102">
        <f>'RAB roll forward'!P846</f>
        <v>0</v>
      </c>
      <c r="Q84" s="102">
        <f>'RAB roll forward'!Q846</f>
        <v>0</v>
      </c>
      <c r="R84" s="22"/>
      <c r="S84" s="91"/>
      <c r="T84" s="91"/>
      <c r="U84" s="91"/>
      <c r="V84" s="91"/>
      <c r="W84" s="91"/>
      <c r="X84" s="91"/>
      <c r="Y84" s="91"/>
      <c r="Z84" s="91"/>
      <c r="AA84" s="249"/>
    </row>
    <row r="85" spans="1:27" hidden="1" outlineLevel="1">
      <c r="A85" s="4"/>
      <c r="B85" s="4"/>
      <c r="C85" s="36"/>
      <c r="D85" s="217">
        <f>Asset26</f>
        <v>0</v>
      </c>
      <c r="E85" s="4"/>
      <c r="F85" s="4"/>
      <c r="G85" s="181">
        <f>'RAB roll forward'!G847</f>
        <v>0</v>
      </c>
      <c r="H85" s="102">
        <f>'RAB roll forward'!H847</f>
        <v>0</v>
      </c>
      <c r="I85" s="102">
        <f>'RAB roll forward'!I847</f>
        <v>0</v>
      </c>
      <c r="J85" s="102">
        <f>'RAB roll forward'!J847</f>
        <v>0</v>
      </c>
      <c r="K85" s="102">
        <f>'RAB roll forward'!K847</f>
        <v>0</v>
      </c>
      <c r="L85" s="102">
        <f>'RAB roll forward'!L847</f>
        <v>0</v>
      </c>
      <c r="M85" s="102">
        <f>'RAB roll forward'!M847</f>
        <v>0</v>
      </c>
      <c r="N85" s="102">
        <f>'RAB roll forward'!N847</f>
        <v>0</v>
      </c>
      <c r="O85" s="102">
        <f>'RAB roll forward'!O847</f>
        <v>0</v>
      </c>
      <c r="P85" s="102">
        <f>'RAB roll forward'!P847</f>
        <v>0</v>
      </c>
      <c r="Q85" s="102">
        <f>'RAB roll forward'!Q847</f>
        <v>0</v>
      </c>
      <c r="R85" s="22"/>
      <c r="S85" s="91"/>
      <c r="T85" s="91"/>
      <c r="U85" s="91"/>
      <c r="V85" s="91"/>
      <c r="W85" s="91"/>
      <c r="X85" s="91"/>
      <c r="Y85" s="91"/>
      <c r="Z85" s="91"/>
      <c r="AA85" s="249"/>
    </row>
    <row r="86" spans="1:27" hidden="1" outlineLevel="1">
      <c r="A86" s="4"/>
      <c r="B86" s="4"/>
      <c r="C86" s="36"/>
      <c r="D86" s="217">
        <f>Asset27</f>
        <v>0</v>
      </c>
      <c r="E86" s="4"/>
      <c r="F86" s="4"/>
      <c r="G86" s="181">
        <f>'RAB roll forward'!G848</f>
        <v>0</v>
      </c>
      <c r="H86" s="102">
        <f>'RAB roll forward'!H848</f>
        <v>0</v>
      </c>
      <c r="I86" s="102">
        <f>'RAB roll forward'!I848</f>
        <v>0</v>
      </c>
      <c r="J86" s="102">
        <f>'RAB roll forward'!J848</f>
        <v>0</v>
      </c>
      <c r="K86" s="102">
        <f>'RAB roll forward'!K848</f>
        <v>0</v>
      </c>
      <c r="L86" s="102">
        <f>'RAB roll forward'!L848</f>
        <v>0</v>
      </c>
      <c r="M86" s="102">
        <f>'RAB roll forward'!M848</f>
        <v>0</v>
      </c>
      <c r="N86" s="102">
        <f>'RAB roll forward'!N848</f>
        <v>0</v>
      </c>
      <c r="O86" s="102">
        <f>'RAB roll forward'!O848</f>
        <v>0</v>
      </c>
      <c r="P86" s="102">
        <f>'RAB roll forward'!P848</f>
        <v>0</v>
      </c>
      <c r="Q86" s="102">
        <f>'RAB roll forward'!Q848</f>
        <v>0</v>
      </c>
      <c r="R86" s="22"/>
      <c r="S86" s="91"/>
      <c r="T86" s="91"/>
      <c r="U86" s="91"/>
      <c r="V86" s="91"/>
      <c r="W86" s="91"/>
      <c r="X86" s="91"/>
      <c r="Y86" s="91"/>
      <c r="Z86" s="91"/>
      <c r="AA86" s="249"/>
    </row>
    <row r="87" spans="1:27" hidden="1" outlineLevel="1">
      <c r="A87" s="4"/>
      <c r="B87" s="4"/>
      <c r="C87" s="36"/>
      <c r="D87" s="217">
        <f>Asset28</f>
        <v>0</v>
      </c>
      <c r="E87" s="4"/>
      <c r="F87" s="4"/>
      <c r="G87" s="181">
        <f>'RAB roll forward'!G849</f>
        <v>0</v>
      </c>
      <c r="H87" s="102">
        <f>'RAB roll forward'!H849</f>
        <v>0</v>
      </c>
      <c r="I87" s="102">
        <f>'RAB roll forward'!I849</f>
        <v>0</v>
      </c>
      <c r="J87" s="102">
        <f>'RAB roll forward'!J849</f>
        <v>0</v>
      </c>
      <c r="K87" s="102">
        <f>'RAB roll forward'!K849</f>
        <v>0</v>
      </c>
      <c r="L87" s="102">
        <f>'RAB roll forward'!L849</f>
        <v>0</v>
      </c>
      <c r="M87" s="102">
        <f>'RAB roll forward'!M849</f>
        <v>0</v>
      </c>
      <c r="N87" s="102">
        <f>'RAB roll forward'!N849</f>
        <v>0</v>
      </c>
      <c r="O87" s="102">
        <f>'RAB roll forward'!O849</f>
        <v>0</v>
      </c>
      <c r="P87" s="102">
        <f>'RAB roll forward'!P849</f>
        <v>0</v>
      </c>
      <c r="Q87" s="102">
        <f>'RAB roll forward'!Q849</f>
        <v>0</v>
      </c>
      <c r="R87" s="22"/>
      <c r="S87" s="91"/>
      <c r="T87" s="91"/>
      <c r="U87" s="91"/>
      <c r="V87" s="91"/>
      <c r="W87" s="91"/>
      <c r="X87" s="91"/>
      <c r="Y87" s="91"/>
      <c r="Z87" s="91"/>
      <c r="AA87" s="249"/>
    </row>
    <row r="88" spans="1:27" hidden="1" outlineLevel="1">
      <c r="A88" s="4"/>
      <c r="B88" s="4"/>
      <c r="C88" s="36"/>
      <c r="D88" s="217">
        <f>Asset29</f>
        <v>0</v>
      </c>
      <c r="E88" s="4"/>
      <c r="F88" s="4"/>
      <c r="G88" s="181">
        <f>'RAB roll forward'!G850</f>
        <v>0</v>
      </c>
      <c r="H88" s="102">
        <f>'RAB roll forward'!H850</f>
        <v>0</v>
      </c>
      <c r="I88" s="102">
        <f>'RAB roll forward'!I850</f>
        <v>0</v>
      </c>
      <c r="J88" s="102">
        <f>'RAB roll forward'!J850</f>
        <v>0</v>
      </c>
      <c r="K88" s="102">
        <f>'RAB roll forward'!K850</f>
        <v>0</v>
      </c>
      <c r="L88" s="102">
        <f>'RAB roll forward'!L850</f>
        <v>0</v>
      </c>
      <c r="M88" s="102">
        <f>'RAB roll forward'!M850</f>
        <v>0</v>
      </c>
      <c r="N88" s="102">
        <f>'RAB roll forward'!N850</f>
        <v>0</v>
      </c>
      <c r="O88" s="102">
        <f>'RAB roll forward'!O850</f>
        <v>0</v>
      </c>
      <c r="P88" s="102">
        <f>'RAB roll forward'!P850</f>
        <v>0</v>
      </c>
      <c r="Q88" s="102">
        <f>'RAB roll forward'!Q850</f>
        <v>0</v>
      </c>
      <c r="R88" s="22"/>
      <c r="S88" s="91"/>
      <c r="T88" s="91"/>
      <c r="U88" s="91"/>
      <c r="V88" s="91"/>
      <c r="W88" s="91"/>
      <c r="X88" s="91"/>
      <c r="Y88" s="91"/>
      <c r="Z88" s="91"/>
      <c r="AA88" s="249"/>
    </row>
    <row r="89" spans="1:27" hidden="1" outlineLevel="1">
      <c r="A89" s="4"/>
      <c r="B89" s="4"/>
      <c r="C89" s="36"/>
      <c r="D89" s="217">
        <f>Asset30</f>
        <v>0</v>
      </c>
      <c r="E89" s="4"/>
      <c r="F89" s="4"/>
      <c r="G89" s="181">
        <f>'RAB roll forward'!G851</f>
        <v>0</v>
      </c>
      <c r="H89" s="102">
        <f>'RAB roll forward'!H851</f>
        <v>0</v>
      </c>
      <c r="I89" s="102">
        <f>'RAB roll forward'!I851</f>
        <v>0</v>
      </c>
      <c r="J89" s="102">
        <f>'RAB roll forward'!J851</f>
        <v>0</v>
      </c>
      <c r="K89" s="102">
        <f>'RAB roll forward'!K851</f>
        <v>0</v>
      </c>
      <c r="L89" s="102">
        <f>'RAB roll forward'!L851</f>
        <v>0</v>
      </c>
      <c r="M89" s="102">
        <f>'RAB roll forward'!M851</f>
        <v>0</v>
      </c>
      <c r="N89" s="102">
        <f>'RAB roll forward'!N851</f>
        <v>0</v>
      </c>
      <c r="O89" s="102">
        <f>'RAB roll forward'!O851</f>
        <v>0</v>
      </c>
      <c r="P89" s="102">
        <f>'RAB roll forward'!P851</f>
        <v>0</v>
      </c>
      <c r="Q89" s="102">
        <f>'RAB roll forward'!Q851</f>
        <v>0</v>
      </c>
      <c r="R89" s="22"/>
      <c r="S89" s="91"/>
      <c r="T89" s="91"/>
      <c r="U89" s="91"/>
      <c r="V89" s="91"/>
      <c r="W89" s="91"/>
      <c r="X89" s="91"/>
      <c r="Y89" s="91"/>
      <c r="Z89" s="91"/>
      <c r="AA89" s="249"/>
    </row>
    <row r="90" spans="1:27" hidden="1" outlineLevel="1">
      <c r="A90" s="4"/>
      <c r="B90" s="4"/>
      <c r="C90" s="36"/>
      <c r="D90" s="217">
        <f>Asset31</f>
        <v>0</v>
      </c>
      <c r="E90" s="4"/>
      <c r="F90" s="4"/>
      <c r="G90" s="181">
        <f>'RAB roll forward'!G852</f>
        <v>0</v>
      </c>
      <c r="H90" s="102">
        <f>'RAB roll forward'!H852</f>
        <v>0</v>
      </c>
      <c r="I90" s="102">
        <f>'RAB roll forward'!I852</f>
        <v>0</v>
      </c>
      <c r="J90" s="102">
        <f>'RAB roll forward'!J852</f>
        <v>0</v>
      </c>
      <c r="K90" s="102">
        <f>'RAB roll forward'!K852</f>
        <v>0</v>
      </c>
      <c r="L90" s="102">
        <f>'RAB roll forward'!L852</f>
        <v>0</v>
      </c>
      <c r="M90" s="102">
        <f>'RAB roll forward'!M852</f>
        <v>0</v>
      </c>
      <c r="N90" s="102">
        <f>'RAB roll forward'!N852</f>
        <v>0</v>
      </c>
      <c r="O90" s="102">
        <f>'RAB roll forward'!O852</f>
        <v>0</v>
      </c>
      <c r="P90" s="102">
        <f>'RAB roll forward'!P852</f>
        <v>0</v>
      </c>
      <c r="Q90" s="102">
        <f>'RAB roll forward'!Q852</f>
        <v>0</v>
      </c>
      <c r="R90" s="22"/>
      <c r="S90" s="91"/>
      <c r="T90" s="91"/>
      <c r="U90" s="91"/>
      <c r="V90" s="91"/>
      <c r="W90" s="91"/>
      <c r="X90" s="91"/>
      <c r="Y90" s="91"/>
      <c r="Z90" s="91"/>
      <c r="AA90" s="249"/>
    </row>
    <row r="91" spans="1:27" hidden="1" outlineLevel="1">
      <c r="A91" s="4"/>
      <c r="B91" s="4"/>
      <c r="C91" s="36"/>
      <c r="D91" s="217">
        <f>Asset32</f>
        <v>0</v>
      </c>
      <c r="E91" s="4"/>
      <c r="F91" s="4"/>
      <c r="G91" s="181">
        <f>'RAB roll forward'!G853</f>
        <v>0</v>
      </c>
      <c r="H91" s="102">
        <f>'RAB roll forward'!H853</f>
        <v>0</v>
      </c>
      <c r="I91" s="102">
        <f>'RAB roll forward'!I853</f>
        <v>0</v>
      </c>
      <c r="J91" s="102">
        <f>'RAB roll forward'!J853</f>
        <v>0</v>
      </c>
      <c r="K91" s="102">
        <f>'RAB roll forward'!K853</f>
        <v>0</v>
      </c>
      <c r="L91" s="102">
        <f>'RAB roll forward'!L853</f>
        <v>0</v>
      </c>
      <c r="M91" s="102">
        <f>'RAB roll forward'!M853</f>
        <v>0</v>
      </c>
      <c r="N91" s="102">
        <f>'RAB roll forward'!N853</f>
        <v>0</v>
      </c>
      <c r="O91" s="102">
        <f>'RAB roll forward'!O853</f>
        <v>0</v>
      </c>
      <c r="P91" s="102">
        <f>'RAB roll forward'!P853</f>
        <v>0</v>
      </c>
      <c r="Q91" s="102">
        <f>'RAB roll forward'!Q853</f>
        <v>0</v>
      </c>
      <c r="R91" s="22"/>
      <c r="S91" s="91"/>
      <c r="T91" s="91"/>
      <c r="U91" s="91"/>
      <c r="V91" s="91"/>
      <c r="W91" s="91"/>
      <c r="X91" s="91"/>
      <c r="Y91" s="91"/>
      <c r="Z91" s="91"/>
      <c r="AA91" s="249"/>
    </row>
    <row r="92" spans="1:27" hidden="1" outlineLevel="1">
      <c r="A92" s="4"/>
      <c r="B92" s="4"/>
      <c r="C92" s="36"/>
      <c r="D92" s="217">
        <f>Asset33</f>
        <v>0</v>
      </c>
      <c r="E92" s="4"/>
      <c r="F92" s="4"/>
      <c r="G92" s="181">
        <f>'RAB roll forward'!G854</f>
        <v>0</v>
      </c>
      <c r="H92" s="102">
        <f>'RAB roll forward'!H854</f>
        <v>0</v>
      </c>
      <c r="I92" s="102">
        <f>'RAB roll forward'!I854</f>
        <v>0</v>
      </c>
      <c r="J92" s="102">
        <f>'RAB roll forward'!J854</f>
        <v>0</v>
      </c>
      <c r="K92" s="102">
        <f>'RAB roll forward'!K854</f>
        <v>0</v>
      </c>
      <c r="L92" s="102">
        <f>'RAB roll forward'!L854</f>
        <v>0</v>
      </c>
      <c r="M92" s="102">
        <f>'RAB roll forward'!M854</f>
        <v>0</v>
      </c>
      <c r="N92" s="102">
        <f>'RAB roll forward'!N854</f>
        <v>0</v>
      </c>
      <c r="O92" s="102">
        <f>'RAB roll forward'!O854</f>
        <v>0</v>
      </c>
      <c r="P92" s="102">
        <f>'RAB roll forward'!P854</f>
        <v>0</v>
      </c>
      <c r="Q92" s="102">
        <f>'RAB roll forward'!Q854</f>
        <v>0</v>
      </c>
      <c r="R92" s="22"/>
      <c r="S92" s="91"/>
      <c r="T92" s="91"/>
      <c r="U92" s="91"/>
      <c r="V92" s="91"/>
      <c r="W92" s="91"/>
      <c r="X92" s="91"/>
      <c r="Y92" s="91"/>
      <c r="Z92" s="91"/>
      <c r="AA92" s="249"/>
    </row>
    <row r="93" spans="1:27" hidden="1" outlineLevel="1">
      <c r="A93" s="4"/>
      <c r="B93" s="4"/>
      <c r="C93" s="36"/>
      <c r="D93" s="217">
        <f>Asset34</f>
        <v>0</v>
      </c>
      <c r="E93" s="4"/>
      <c r="F93" s="4"/>
      <c r="G93" s="181">
        <f>'RAB roll forward'!G855</f>
        <v>0</v>
      </c>
      <c r="H93" s="102">
        <f>'RAB roll forward'!H855</f>
        <v>0</v>
      </c>
      <c r="I93" s="102">
        <f>'RAB roll forward'!I855</f>
        <v>0</v>
      </c>
      <c r="J93" s="102">
        <f>'RAB roll forward'!J855</f>
        <v>0</v>
      </c>
      <c r="K93" s="102">
        <f>'RAB roll forward'!K855</f>
        <v>0</v>
      </c>
      <c r="L93" s="102">
        <f>'RAB roll forward'!L855</f>
        <v>0</v>
      </c>
      <c r="M93" s="102">
        <f>'RAB roll forward'!M855</f>
        <v>0</v>
      </c>
      <c r="N93" s="102">
        <f>'RAB roll forward'!N855</f>
        <v>0</v>
      </c>
      <c r="O93" s="102">
        <f>'RAB roll forward'!O855</f>
        <v>0</v>
      </c>
      <c r="P93" s="102">
        <f>'RAB roll forward'!P855</f>
        <v>0</v>
      </c>
      <c r="Q93" s="102">
        <f>'RAB roll forward'!Q855</f>
        <v>0</v>
      </c>
      <c r="R93" s="22"/>
      <c r="S93" s="91"/>
      <c r="T93" s="91"/>
      <c r="U93" s="91"/>
      <c r="V93" s="91"/>
      <c r="W93" s="91"/>
      <c r="X93" s="91"/>
      <c r="Y93" s="91"/>
      <c r="Z93" s="91"/>
      <c r="AA93" s="249"/>
    </row>
    <row r="94" spans="1:27" hidden="1" outlineLevel="1">
      <c r="A94" s="4"/>
      <c r="B94" s="4"/>
      <c r="C94" s="36"/>
      <c r="D94" s="217">
        <f>Asset35</f>
        <v>0</v>
      </c>
      <c r="E94" s="4"/>
      <c r="F94" s="4"/>
      <c r="G94" s="181">
        <f>'RAB roll forward'!G856</f>
        <v>0</v>
      </c>
      <c r="H94" s="102">
        <f>'RAB roll forward'!H856</f>
        <v>0</v>
      </c>
      <c r="I94" s="102">
        <f>'RAB roll forward'!I856</f>
        <v>0</v>
      </c>
      <c r="J94" s="102">
        <f>'RAB roll forward'!J856</f>
        <v>0</v>
      </c>
      <c r="K94" s="102">
        <f>'RAB roll forward'!K856</f>
        <v>0</v>
      </c>
      <c r="L94" s="102">
        <f>'RAB roll forward'!L856</f>
        <v>0</v>
      </c>
      <c r="M94" s="102">
        <f>'RAB roll forward'!M856</f>
        <v>0</v>
      </c>
      <c r="N94" s="102">
        <f>'RAB roll forward'!N856</f>
        <v>0</v>
      </c>
      <c r="O94" s="102">
        <f>'RAB roll forward'!O856</f>
        <v>0</v>
      </c>
      <c r="P94" s="102">
        <f>'RAB roll forward'!P856</f>
        <v>0</v>
      </c>
      <c r="Q94" s="102">
        <f>'RAB roll forward'!Q856</f>
        <v>0</v>
      </c>
      <c r="R94" s="22"/>
      <c r="S94" s="91"/>
      <c r="T94" s="91"/>
      <c r="U94" s="91"/>
      <c r="V94" s="91"/>
      <c r="W94" s="91"/>
      <c r="X94" s="91"/>
      <c r="Y94" s="91"/>
      <c r="Z94" s="91"/>
      <c r="AA94" s="249"/>
    </row>
    <row r="95" spans="1:27" hidden="1" outlineLevel="1">
      <c r="A95" s="4"/>
      <c r="B95" s="4"/>
      <c r="C95" s="36"/>
      <c r="D95" s="217">
        <f>Asset36</f>
        <v>0</v>
      </c>
      <c r="E95" s="4"/>
      <c r="F95" s="4"/>
      <c r="G95" s="181">
        <f>'RAB roll forward'!G857</f>
        <v>0</v>
      </c>
      <c r="H95" s="102">
        <f>'RAB roll forward'!H857</f>
        <v>0</v>
      </c>
      <c r="I95" s="102">
        <f>'RAB roll forward'!I857</f>
        <v>0</v>
      </c>
      <c r="J95" s="102">
        <f>'RAB roll forward'!J857</f>
        <v>0</v>
      </c>
      <c r="K95" s="102">
        <f>'RAB roll forward'!K857</f>
        <v>0</v>
      </c>
      <c r="L95" s="102">
        <f>'RAB roll forward'!L857</f>
        <v>0</v>
      </c>
      <c r="M95" s="102">
        <f>'RAB roll forward'!M857</f>
        <v>0</v>
      </c>
      <c r="N95" s="102">
        <f>'RAB roll forward'!N857</f>
        <v>0</v>
      </c>
      <c r="O95" s="102">
        <f>'RAB roll forward'!O857</f>
        <v>0</v>
      </c>
      <c r="P95" s="102">
        <f>'RAB roll forward'!P857</f>
        <v>0</v>
      </c>
      <c r="Q95" s="102">
        <f>'RAB roll forward'!Q857</f>
        <v>0</v>
      </c>
      <c r="R95" s="22"/>
      <c r="S95" s="91"/>
      <c r="T95" s="91"/>
      <c r="U95" s="91"/>
      <c r="V95" s="91"/>
      <c r="W95" s="91"/>
      <c r="X95" s="91"/>
      <c r="Y95" s="91"/>
      <c r="Z95" s="91"/>
      <c r="AA95" s="249"/>
    </row>
    <row r="96" spans="1:27" hidden="1" outlineLevel="1">
      <c r="A96" s="4"/>
      <c r="B96" s="4"/>
      <c r="C96" s="36"/>
      <c r="D96" s="217">
        <f>Asset37</f>
        <v>0</v>
      </c>
      <c r="E96" s="4"/>
      <c r="F96" s="4"/>
      <c r="G96" s="181">
        <f>'RAB roll forward'!G858</f>
        <v>0</v>
      </c>
      <c r="H96" s="102">
        <f>'RAB roll forward'!H858</f>
        <v>0</v>
      </c>
      <c r="I96" s="102">
        <f>'RAB roll forward'!I858</f>
        <v>0</v>
      </c>
      <c r="J96" s="102">
        <f>'RAB roll forward'!J858</f>
        <v>0</v>
      </c>
      <c r="K96" s="102">
        <f>'RAB roll forward'!K858</f>
        <v>0</v>
      </c>
      <c r="L96" s="102">
        <f>'RAB roll forward'!L858</f>
        <v>0</v>
      </c>
      <c r="M96" s="102">
        <f>'RAB roll forward'!M858</f>
        <v>0</v>
      </c>
      <c r="N96" s="102">
        <f>'RAB roll forward'!N858</f>
        <v>0</v>
      </c>
      <c r="O96" s="102">
        <f>'RAB roll forward'!O858</f>
        <v>0</v>
      </c>
      <c r="P96" s="102">
        <f>'RAB roll forward'!P858</f>
        <v>0</v>
      </c>
      <c r="Q96" s="102">
        <f>'RAB roll forward'!Q858</f>
        <v>0</v>
      </c>
      <c r="R96" s="22"/>
      <c r="S96" s="91"/>
      <c r="T96" s="91"/>
      <c r="U96" s="91"/>
      <c r="V96" s="91"/>
      <c r="W96" s="91"/>
      <c r="X96" s="91"/>
      <c r="Y96" s="91"/>
      <c r="Z96" s="91"/>
      <c r="AA96" s="249"/>
    </row>
    <row r="97" spans="1:27" hidden="1" outlineLevel="1">
      <c r="A97" s="4"/>
      <c r="B97" s="4"/>
      <c r="C97" s="36"/>
      <c r="D97" s="217">
        <f>Asset38</f>
        <v>0</v>
      </c>
      <c r="E97" s="4"/>
      <c r="F97" s="4"/>
      <c r="G97" s="181">
        <f>'RAB roll forward'!G859</f>
        <v>0</v>
      </c>
      <c r="H97" s="102">
        <f>'RAB roll forward'!H859</f>
        <v>0</v>
      </c>
      <c r="I97" s="102">
        <f>'RAB roll forward'!I859</f>
        <v>0</v>
      </c>
      <c r="J97" s="102">
        <f>'RAB roll forward'!J859</f>
        <v>0</v>
      </c>
      <c r="K97" s="102">
        <f>'RAB roll forward'!K859</f>
        <v>0</v>
      </c>
      <c r="L97" s="102">
        <f>'RAB roll forward'!L859</f>
        <v>0</v>
      </c>
      <c r="M97" s="102">
        <f>'RAB roll forward'!M859</f>
        <v>0</v>
      </c>
      <c r="N97" s="102">
        <f>'RAB roll forward'!N859</f>
        <v>0</v>
      </c>
      <c r="O97" s="102">
        <f>'RAB roll forward'!O859</f>
        <v>0</v>
      </c>
      <c r="P97" s="102">
        <f>'RAB roll forward'!P859</f>
        <v>0</v>
      </c>
      <c r="Q97" s="102">
        <f>'RAB roll forward'!Q859</f>
        <v>0</v>
      </c>
      <c r="R97" s="22"/>
      <c r="S97" s="91"/>
      <c r="T97" s="91"/>
      <c r="U97" s="91"/>
      <c r="V97" s="91"/>
      <c r="W97" s="91"/>
      <c r="X97" s="91"/>
      <c r="Y97" s="91"/>
      <c r="Z97" s="91"/>
      <c r="AA97" s="249"/>
    </row>
    <row r="98" spans="1:27" hidden="1" outlineLevel="1">
      <c r="A98" s="4"/>
      <c r="B98" s="4"/>
      <c r="C98" s="36"/>
      <c r="D98" s="217">
        <f>Asset39</f>
        <v>0</v>
      </c>
      <c r="E98" s="4"/>
      <c r="F98" s="4"/>
      <c r="G98" s="181">
        <f>'RAB roll forward'!G860</f>
        <v>0</v>
      </c>
      <c r="H98" s="102">
        <f>'RAB roll forward'!H860</f>
        <v>0</v>
      </c>
      <c r="I98" s="102">
        <f>'RAB roll forward'!I860</f>
        <v>0</v>
      </c>
      <c r="J98" s="102">
        <f>'RAB roll forward'!J860</f>
        <v>0</v>
      </c>
      <c r="K98" s="102">
        <f>'RAB roll forward'!K860</f>
        <v>0</v>
      </c>
      <c r="L98" s="102">
        <f>'RAB roll forward'!L860</f>
        <v>0</v>
      </c>
      <c r="M98" s="102">
        <f>'RAB roll forward'!M860</f>
        <v>0</v>
      </c>
      <c r="N98" s="102">
        <f>'RAB roll forward'!N860</f>
        <v>0</v>
      </c>
      <c r="O98" s="102">
        <f>'RAB roll forward'!O860</f>
        <v>0</v>
      </c>
      <c r="P98" s="102">
        <f>'RAB roll forward'!P860</f>
        <v>0</v>
      </c>
      <c r="Q98" s="102">
        <f>'RAB roll forward'!Q860</f>
        <v>0</v>
      </c>
      <c r="R98" s="22"/>
      <c r="S98" s="91"/>
      <c r="T98" s="91"/>
      <c r="U98" s="91"/>
      <c r="V98" s="91"/>
      <c r="W98" s="91"/>
      <c r="X98" s="91"/>
      <c r="Y98" s="91"/>
      <c r="Z98" s="91"/>
      <c r="AA98" s="249"/>
    </row>
    <row r="99" spans="1:27" hidden="1" outlineLevel="1">
      <c r="A99" s="4"/>
      <c r="B99" s="4"/>
      <c r="C99" s="36"/>
      <c r="D99" s="217">
        <f>Asset40</f>
        <v>0</v>
      </c>
      <c r="E99" s="4"/>
      <c r="F99" s="4"/>
      <c r="G99" s="181">
        <f>'RAB roll forward'!G861</f>
        <v>0</v>
      </c>
      <c r="H99" s="102">
        <f>'RAB roll forward'!H861</f>
        <v>0</v>
      </c>
      <c r="I99" s="102">
        <f>'RAB roll forward'!I861</f>
        <v>0</v>
      </c>
      <c r="J99" s="102">
        <f>'RAB roll forward'!J861</f>
        <v>0</v>
      </c>
      <c r="K99" s="102">
        <f>'RAB roll forward'!K861</f>
        <v>0</v>
      </c>
      <c r="L99" s="102">
        <f>'RAB roll forward'!L861</f>
        <v>0</v>
      </c>
      <c r="M99" s="102">
        <f>'RAB roll forward'!M861</f>
        <v>0</v>
      </c>
      <c r="N99" s="102">
        <f>'RAB roll forward'!N861</f>
        <v>0</v>
      </c>
      <c r="O99" s="102">
        <f>'RAB roll forward'!O861</f>
        <v>0</v>
      </c>
      <c r="P99" s="102">
        <f>'RAB roll forward'!P861</f>
        <v>0</v>
      </c>
      <c r="Q99" s="102">
        <f>'RAB roll forward'!Q861</f>
        <v>0</v>
      </c>
      <c r="R99" s="22"/>
      <c r="S99" s="91"/>
      <c r="T99" s="91"/>
      <c r="U99" s="91"/>
      <c r="V99" s="91"/>
      <c r="W99" s="91"/>
      <c r="X99" s="91"/>
      <c r="Y99" s="91"/>
      <c r="Z99" s="91"/>
      <c r="AA99" s="249"/>
    </row>
    <row r="100" spans="1:27" hidden="1" outlineLevel="1">
      <c r="A100" s="4"/>
      <c r="B100" s="4"/>
      <c r="C100" s="36"/>
      <c r="D100" s="217">
        <f>Asset41</f>
        <v>0</v>
      </c>
      <c r="E100" s="4"/>
      <c r="F100" s="4"/>
      <c r="G100" s="181">
        <f>'RAB roll forward'!G862</f>
        <v>0</v>
      </c>
      <c r="H100" s="102">
        <f>'RAB roll forward'!H862</f>
        <v>0</v>
      </c>
      <c r="I100" s="102">
        <f>'RAB roll forward'!I862</f>
        <v>0</v>
      </c>
      <c r="J100" s="102">
        <f>'RAB roll forward'!J862</f>
        <v>0</v>
      </c>
      <c r="K100" s="102">
        <f>'RAB roll forward'!K862</f>
        <v>0</v>
      </c>
      <c r="L100" s="102">
        <f>'RAB roll forward'!L862</f>
        <v>0</v>
      </c>
      <c r="M100" s="102">
        <f>'RAB roll forward'!M862</f>
        <v>0</v>
      </c>
      <c r="N100" s="102">
        <f>'RAB roll forward'!N862</f>
        <v>0</v>
      </c>
      <c r="O100" s="102">
        <f>'RAB roll forward'!O862</f>
        <v>0</v>
      </c>
      <c r="P100" s="102">
        <f>'RAB roll forward'!P862</f>
        <v>0</v>
      </c>
      <c r="Q100" s="102">
        <f>'RAB roll forward'!Q862</f>
        <v>0</v>
      </c>
      <c r="R100" s="22"/>
      <c r="S100" s="91"/>
      <c r="T100" s="91"/>
      <c r="U100" s="91"/>
      <c r="V100" s="91"/>
      <c r="W100" s="91"/>
      <c r="X100" s="91"/>
      <c r="Y100" s="91"/>
      <c r="Z100" s="91"/>
      <c r="AA100" s="249"/>
    </row>
    <row r="101" spans="1:27" hidden="1" outlineLevel="1">
      <c r="A101" s="4"/>
      <c r="B101" s="4"/>
      <c r="C101" s="36"/>
      <c r="D101" s="217">
        <f>Asset42</f>
        <v>0</v>
      </c>
      <c r="E101" s="4"/>
      <c r="F101" s="4"/>
      <c r="G101" s="181">
        <f>'RAB roll forward'!G863</f>
        <v>0</v>
      </c>
      <c r="H101" s="102">
        <f>'RAB roll forward'!H863</f>
        <v>0</v>
      </c>
      <c r="I101" s="102">
        <f>'RAB roll forward'!I863</f>
        <v>0</v>
      </c>
      <c r="J101" s="102">
        <f>'RAB roll forward'!J863</f>
        <v>0</v>
      </c>
      <c r="K101" s="102">
        <f>'RAB roll forward'!K863</f>
        <v>0</v>
      </c>
      <c r="L101" s="102">
        <f>'RAB roll forward'!L863</f>
        <v>0</v>
      </c>
      <c r="M101" s="102">
        <f>'RAB roll forward'!M863</f>
        <v>0</v>
      </c>
      <c r="N101" s="102">
        <f>'RAB roll forward'!N863</f>
        <v>0</v>
      </c>
      <c r="O101" s="102">
        <f>'RAB roll forward'!O863</f>
        <v>0</v>
      </c>
      <c r="P101" s="102">
        <f>'RAB roll forward'!P863</f>
        <v>0</v>
      </c>
      <c r="Q101" s="102">
        <f>'RAB roll forward'!Q863</f>
        <v>0</v>
      </c>
      <c r="R101" s="22"/>
      <c r="S101" s="91"/>
      <c r="T101" s="91"/>
      <c r="U101" s="91"/>
      <c r="V101" s="91"/>
      <c r="W101" s="91"/>
      <c r="X101" s="91"/>
      <c r="Y101" s="91"/>
      <c r="Z101" s="91"/>
      <c r="AA101" s="249"/>
    </row>
    <row r="102" spans="1:27" hidden="1" outlineLevel="1">
      <c r="A102" s="4"/>
      <c r="B102" s="4"/>
      <c r="C102" s="36"/>
      <c r="D102" s="217">
        <f>Asset43</f>
        <v>0</v>
      </c>
      <c r="E102" s="4"/>
      <c r="F102" s="4"/>
      <c r="G102" s="181">
        <f>'RAB roll forward'!G864</f>
        <v>0</v>
      </c>
      <c r="H102" s="102">
        <f>'RAB roll forward'!H864</f>
        <v>0</v>
      </c>
      <c r="I102" s="102">
        <f>'RAB roll forward'!I864</f>
        <v>0</v>
      </c>
      <c r="J102" s="102">
        <f>'RAB roll forward'!J864</f>
        <v>0</v>
      </c>
      <c r="K102" s="102">
        <f>'RAB roll forward'!K864</f>
        <v>0</v>
      </c>
      <c r="L102" s="102">
        <f>'RAB roll forward'!L864</f>
        <v>0</v>
      </c>
      <c r="M102" s="102">
        <f>'RAB roll forward'!M864</f>
        <v>0</v>
      </c>
      <c r="N102" s="102">
        <f>'RAB roll forward'!N864</f>
        <v>0</v>
      </c>
      <c r="O102" s="102">
        <f>'RAB roll forward'!O864</f>
        <v>0</v>
      </c>
      <c r="P102" s="102">
        <f>'RAB roll forward'!P864</f>
        <v>0</v>
      </c>
      <c r="Q102" s="102">
        <f>'RAB roll forward'!Q864</f>
        <v>0</v>
      </c>
      <c r="R102" s="22"/>
      <c r="S102" s="91"/>
      <c r="T102" s="91"/>
      <c r="U102" s="91"/>
      <c r="V102" s="91"/>
      <c r="W102" s="91"/>
      <c r="X102" s="91"/>
      <c r="Y102" s="91"/>
      <c r="Z102" s="91"/>
      <c r="AA102" s="249"/>
    </row>
    <row r="103" spans="1:27" hidden="1" outlineLevel="1">
      <c r="A103" s="4"/>
      <c r="B103" s="4"/>
      <c r="C103" s="36"/>
      <c r="D103" s="217">
        <f>Asset44</f>
        <v>0</v>
      </c>
      <c r="E103" s="4"/>
      <c r="F103" s="4"/>
      <c r="G103" s="181">
        <f>'RAB roll forward'!G865</f>
        <v>0</v>
      </c>
      <c r="H103" s="102">
        <f>'RAB roll forward'!H865</f>
        <v>0</v>
      </c>
      <c r="I103" s="102">
        <f>'RAB roll forward'!I865</f>
        <v>0</v>
      </c>
      <c r="J103" s="102">
        <f>'RAB roll forward'!J865</f>
        <v>0</v>
      </c>
      <c r="K103" s="102">
        <f>'RAB roll forward'!K865</f>
        <v>0</v>
      </c>
      <c r="L103" s="102">
        <f>'RAB roll forward'!L865</f>
        <v>0</v>
      </c>
      <c r="M103" s="102">
        <f>'RAB roll forward'!M865</f>
        <v>0</v>
      </c>
      <c r="N103" s="102">
        <f>'RAB roll forward'!N865</f>
        <v>0</v>
      </c>
      <c r="O103" s="102">
        <f>'RAB roll forward'!O865</f>
        <v>0</v>
      </c>
      <c r="P103" s="102">
        <f>'RAB roll forward'!P865</f>
        <v>0</v>
      </c>
      <c r="Q103" s="102">
        <f>'RAB roll forward'!Q865</f>
        <v>0</v>
      </c>
      <c r="R103" s="22"/>
      <c r="S103" s="91"/>
      <c r="T103" s="91"/>
      <c r="U103" s="91"/>
      <c r="V103" s="91"/>
      <c r="W103" s="91"/>
      <c r="X103" s="91"/>
      <c r="Y103" s="91"/>
      <c r="Z103" s="91"/>
      <c r="AA103" s="249"/>
    </row>
    <row r="104" spans="1:27" hidden="1" outlineLevel="1">
      <c r="A104" s="4"/>
      <c r="B104" s="4"/>
      <c r="C104" s="36"/>
      <c r="D104" s="217">
        <f>Asset45</f>
        <v>0</v>
      </c>
      <c r="E104" s="4"/>
      <c r="F104" s="4"/>
      <c r="G104" s="181">
        <f>'RAB roll forward'!G866</f>
        <v>0</v>
      </c>
      <c r="H104" s="102">
        <f>'RAB roll forward'!H866</f>
        <v>0</v>
      </c>
      <c r="I104" s="102">
        <f>'RAB roll forward'!I866</f>
        <v>0</v>
      </c>
      <c r="J104" s="102">
        <f>'RAB roll forward'!J866</f>
        <v>0</v>
      </c>
      <c r="K104" s="102">
        <f>'RAB roll forward'!K866</f>
        <v>0</v>
      </c>
      <c r="L104" s="102">
        <f>'RAB roll forward'!L866</f>
        <v>0</v>
      </c>
      <c r="M104" s="102">
        <f>'RAB roll forward'!M866</f>
        <v>0</v>
      </c>
      <c r="N104" s="102">
        <f>'RAB roll forward'!N866</f>
        <v>0</v>
      </c>
      <c r="O104" s="102">
        <f>'RAB roll forward'!O866</f>
        <v>0</v>
      </c>
      <c r="P104" s="102">
        <f>'RAB roll forward'!P866</f>
        <v>0</v>
      </c>
      <c r="Q104" s="102">
        <f>'RAB roll forward'!Q866</f>
        <v>0</v>
      </c>
      <c r="R104" s="22"/>
      <c r="S104" s="91"/>
      <c r="T104" s="91"/>
      <c r="U104" s="91"/>
      <c r="V104" s="91"/>
      <c r="W104" s="91"/>
      <c r="X104" s="91"/>
      <c r="Y104" s="91"/>
      <c r="Z104" s="91"/>
      <c r="AA104" s="249"/>
    </row>
    <row r="105" spans="1:27" hidden="1" outlineLevel="1">
      <c r="A105" s="4"/>
      <c r="B105" s="4"/>
      <c r="C105" s="36"/>
      <c r="D105" s="217">
        <f>Asset46</f>
        <v>0</v>
      </c>
      <c r="E105" s="4"/>
      <c r="F105" s="4"/>
      <c r="G105" s="181">
        <f>'RAB roll forward'!G867</f>
        <v>0</v>
      </c>
      <c r="H105" s="102">
        <f>'RAB roll forward'!H867</f>
        <v>0</v>
      </c>
      <c r="I105" s="102">
        <f>'RAB roll forward'!I867</f>
        <v>0</v>
      </c>
      <c r="J105" s="102">
        <f>'RAB roll forward'!J867</f>
        <v>0</v>
      </c>
      <c r="K105" s="102">
        <f>'RAB roll forward'!K867</f>
        <v>0</v>
      </c>
      <c r="L105" s="102">
        <f>'RAB roll forward'!L867</f>
        <v>0</v>
      </c>
      <c r="M105" s="102">
        <f>'RAB roll forward'!M867</f>
        <v>0</v>
      </c>
      <c r="N105" s="102">
        <f>'RAB roll forward'!N867</f>
        <v>0</v>
      </c>
      <c r="O105" s="102">
        <f>'RAB roll forward'!O867</f>
        <v>0</v>
      </c>
      <c r="P105" s="102">
        <f>'RAB roll forward'!P867</f>
        <v>0</v>
      </c>
      <c r="Q105" s="102">
        <f>'RAB roll forward'!Q867</f>
        <v>0</v>
      </c>
      <c r="R105" s="22"/>
      <c r="S105" s="91"/>
      <c r="T105" s="91"/>
      <c r="U105" s="91"/>
      <c r="V105" s="91"/>
      <c r="W105" s="91"/>
      <c r="X105" s="91"/>
      <c r="Y105" s="91"/>
      <c r="Z105" s="91"/>
      <c r="AA105" s="249"/>
    </row>
    <row r="106" spans="1:27" hidden="1" outlineLevel="1">
      <c r="A106" s="4"/>
      <c r="B106" s="4"/>
      <c r="C106" s="36"/>
      <c r="D106" s="217">
        <f>Asset47</f>
        <v>0</v>
      </c>
      <c r="E106" s="4"/>
      <c r="F106" s="4"/>
      <c r="G106" s="181">
        <f>'RAB roll forward'!G868</f>
        <v>0</v>
      </c>
      <c r="H106" s="102">
        <f>'RAB roll forward'!H868</f>
        <v>0</v>
      </c>
      <c r="I106" s="102">
        <f>'RAB roll forward'!I868</f>
        <v>0</v>
      </c>
      <c r="J106" s="102">
        <f>'RAB roll forward'!J868</f>
        <v>0</v>
      </c>
      <c r="K106" s="102">
        <f>'RAB roll forward'!K868</f>
        <v>0</v>
      </c>
      <c r="L106" s="102">
        <f>'RAB roll forward'!L868</f>
        <v>0</v>
      </c>
      <c r="M106" s="102">
        <f>'RAB roll forward'!M868</f>
        <v>0</v>
      </c>
      <c r="N106" s="102">
        <f>'RAB roll forward'!N868</f>
        <v>0</v>
      </c>
      <c r="O106" s="102">
        <f>'RAB roll forward'!O868</f>
        <v>0</v>
      </c>
      <c r="P106" s="102">
        <f>'RAB roll forward'!P868</f>
        <v>0</v>
      </c>
      <c r="Q106" s="102">
        <f>'RAB roll forward'!Q868</f>
        <v>0</v>
      </c>
      <c r="R106" s="22"/>
      <c r="S106" s="91"/>
      <c r="T106" s="91"/>
      <c r="U106" s="91"/>
      <c r="V106" s="91"/>
      <c r="W106" s="91"/>
      <c r="X106" s="91"/>
      <c r="Y106" s="91"/>
      <c r="Z106" s="91"/>
      <c r="AA106" s="249"/>
    </row>
    <row r="107" spans="1:27" hidden="1" outlineLevel="1">
      <c r="A107" s="4"/>
      <c r="B107" s="4"/>
      <c r="C107" s="36"/>
      <c r="D107" s="217">
        <f>Asset48</f>
        <v>0</v>
      </c>
      <c r="E107" s="4"/>
      <c r="F107" s="4"/>
      <c r="G107" s="181">
        <f>'RAB roll forward'!G869</f>
        <v>0</v>
      </c>
      <c r="H107" s="102">
        <f>'RAB roll forward'!H869</f>
        <v>0</v>
      </c>
      <c r="I107" s="102">
        <f>'RAB roll forward'!I869</f>
        <v>0</v>
      </c>
      <c r="J107" s="102">
        <f>'RAB roll forward'!J869</f>
        <v>0</v>
      </c>
      <c r="K107" s="102">
        <f>'RAB roll forward'!K869</f>
        <v>0</v>
      </c>
      <c r="L107" s="102">
        <f>'RAB roll forward'!L869</f>
        <v>0</v>
      </c>
      <c r="M107" s="102">
        <f>'RAB roll forward'!M869</f>
        <v>0</v>
      </c>
      <c r="N107" s="102">
        <f>'RAB roll forward'!N869</f>
        <v>0</v>
      </c>
      <c r="O107" s="102">
        <f>'RAB roll forward'!O869</f>
        <v>0</v>
      </c>
      <c r="P107" s="102">
        <f>'RAB roll forward'!P869</f>
        <v>0</v>
      </c>
      <c r="Q107" s="102">
        <f>'RAB roll forward'!Q869</f>
        <v>0</v>
      </c>
      <c r="R107" s="22"/>
      <c r="S107" s="91"/>
      <c r="T107" s="91"/>
      <c r="U107" s="91"/>
      <c r="V107" s="91"/>
      <c r="W107" s="91"/>
      <c r="X107" s="91"/>
      <c r="Y107" s="91"/>
      <c r="Z107" s="91"/>
      <c r="AA107" s="249"/>
    </row>
    <row r="108" spans="1:27" hidden="1" outlineLevel="1">
      <c r="A108" s="4"/>
      <c r="B108" s="4"/>
      <c r="C108" s="36"/>
      <c r="D108" s="217">
        <f>Asset49</f>
        <v>0</v>
      </c>
      <c r="E108" s="4"/>
      <c r="F108" s="4"/>
      <c r="G108" s="181">
        <f>'RAB roll forward'!G870</f>
        <v>0</v>
      </c>
      <c r="H108" s="102">
        <f>'RAB roll forward'!H870</f>
        <v>0</v>
      </c>
      <c r="I108" s="102">
        <f>'RAB roll forward'!I870</f>
        <v>0</v>
      </c>
      <c r="J108" s="102">
        <f>'RAB roll forward'!J870</f>
        <v>0</v>
      </c>
      <c r="K108" s="102">
        <f>'RAB roll forward'!K870</f>
        <v>0</v>
      </c>
      <c r="L108" s="102">
        <f>'RAB roll forward'!L870</f>
        <v>0</v>
      </c>
      <c r="M108" s="102">
        <f>'RAB roll forward'!M870</f>
        <v>0</v>
      </c>
      <c r="N108" s="102">
        <f>'RAB roll forward'!N870</f>
        <v>0</v>
      </c>
      <c r="O108" s="102">
        <f>'RAB roll forward'!O870</f>
        <v>0</v>
      </c>
      <c r="P108" s="102">
        <f>'RAB roll forward'!P870</f>
        <v>0</v>
      </c>
      <c r="Q108" s="102">
        <f>'RAB roll forward'!Q870</f>
        <v>0</v>
      </c>
      <c r="R108" s="22"/>
      <c r="S108" s="91"/>
      <c r="T108" s="91"/>
      <c r="U108" s="91"/>
      <c r="V108" s="91"/>
      <c r="W108" s="91"/>
      <c r="X108" s="91"/>
      <c r="Y108" s="91"/>
      <c r="Z108" s="91"/>
      <c r="AA108" s="249"/>
    </row>
    <row r="109" spans="1:27" hidden="1" outlineLevel="1">
      <c r="A109" s="4"/>
      <c r="B109" s="4"/>
      <c r="C109" s="36"/>
      <c r="D109" s="217" t="str">
        <f>Asset50</f>
        <v>Equity raising costs</v>
      </c>
      <c r="E109" s="4"/>
      <c r="F109" s="4"/>
      <c r="G109" s="181">
        <f>'RAB roll forward'!G871</f>
        <v>0</v>
      </c>
      <c r="H109" s="102">
        <f>'RAB roll forward'!H871</f>
        <v>0</v>
      </c>
      <c r="I109" s="102">
        <f>'RAB roll forward'!I871</f>
        <v>0</v>
      </c>
      <c r="J109" s="102">
        <f>'RAB roll forward'!J871</f>
        <v>0</v>
      </c>
      <c r="K109" s="102">
        <f>'RAB roll forward'!K871</f>
        <v>0</v>
      </c>
      <c r="L109" s="102">
        <f>'RAB roll forward'!L871</f>
        <v>0</v>
      </c>
      <c r="M109" s="102">
        <f>'RAB roll forward'!M871</f>
        <v>0</v>
      </c>
      <c r="N109" s="102">
        <f>'RAB roll forward'!N871</f>
        <v>0</v>
      </c>
      <c r="O109" s="102">
        <f>'RAB roll forward'!O871</f>
        <v>0</v>
      </c>
      <c r="P109" s="102">
        <f>'RAB roll forward'!P871</f>
        <v>0</v>
      </c>
      <c r="Q109" s="102">
        <f>'RAB roll forward'!Q871</f>
        <v>0</v>
      </c>
      <c r="R109" s="22"/>
      <c r="S109" s="91"/>
      <c r="T109" s="91"/>
      <c r="U109" s="91"/>
      <c r="V109" s="91"/>
      <c r="W109" s="91"/>
      <c r="X109" s="91"/>
      <c r="Y109" s="91"/>
      <c r="Z109" s="91"/>
      <c r="AA109" s="249"/>
    </row>
    <row r="110" spans="1:27" collapsed="1">
      <c r="A110" s="4"/>
      <c r="B110" s="4"/>
      <c r="C110" s="36"/>
      <c r="D110" s="104"/>
      <c r="E110" s="4"/>
      <c r="F110" s="4"/>
      <c r="G110" s="190"/>
      <c r="H110" s="28"/>
      <c r="I110" s="28"/>
      <c r="J110" s="28"/>
      <c r="K110" s="28"/>
      <c r="L110" s="28"/>
      <c r="M110" s="28"/>
      <c r="N110" s="91"/>
      <c r="O110" s="22"/>
      <c r="P110" s="22"/>
      <c r="Q110" s="22"/>
      <c r="R110" s="22"/>
      <c r="S110" s="91"/>
      <c r="T110" s="91"/>
      <c r="U110" s="91"/>
      <c r="V110" s="91"/>
      <c r="W110" s="91"/>
      <c r="X110" s="91"/>
      <c r="Y110" s="91"/>
      <c r="Z110" s="91"/>
      <c r="AA110" s="249"/>
    </row>
    <row r="111" spans="1:27">
      <c r="A111" s="4"/>
      <c r="B111" s="4"/>
      <c r="C111" s="443" t="str">
        <f>"Nominal "&amp;'RFM input'!$G$397&amp; " Regulatory Depreciation"</f>
        <v>Nominal Forecast Regulatory Depreciation</v>
      </c>
      <c r="D111" s="286"/>
      <c r="E111" s="4"/>
      <c r="F111" s="4"/>
      <c r="G111" s="182">
        <f>SUM(G112:G161)</f>
        <v>0</v>
      </c>
      <c r="H111" s="28">
        <f t="shared" ref="H111:Q111" si="7">SUM(H112:H161)</f>
        <v>-4.8476523188178025</v>
      </c>
      <c r="I111" s="28">
        <f t="shared" si="7"/>
        <v>-10.240420048764214</v>
      </c>
      <c r="J111" s="28">
        <f t="shared" si="7"/>
        <v>-11.968757648334147</v>
      </c>
      <c r="K111" s="28">
        <f t="shared" si="7"/>
        <v>-14.711711943339097</v>
      </c>
      <c r="L111" s="28">
        <f t="shared" si="7"/>
        <v>-11.206544981025738</v>
      </c>
      <c r="M111" s="28">
        <f t="shared" si="7"/>
        <v>0</v>
      </c>
      <c r="N111" s="28">
        <f t="shared" si="7"/>
        <v>0</v>
      </c>
      <c r="O111" s="28">
        <f t="shared" si="7"/>
        <v>0</v>
      </c>
      <c r="P111" s="28">
        <f t="shared" si="7"/>
        <v>0</v>
      </c>
      <c r="Q111" s="28">
        <f t="shared" si="7"/>
        <v>0</v>
      </c>
      <c r="R111" s="22"/>
      <c r="S111" s="91"/>
      <c r="T111" s="91"/>
      <c r="U111" s="91"/>
      <c r="V111" s="91"/>
      <c r="W111" s="91"/>
      <c r="X111" s="91"/>
      <c r="Y111" s="91"/>
      <c r="Z111" s="91"/>
      <c r="AA111" s="249"/>
    </row>
    <row r="112" spans="1:27" outlineLevel="1">
      <c r="A112" s="4"/>
      <c r="B112" s="4"/>
      <c r="C112" s="36"/>
      <c r="D112" s="217" t="str">
        <f>Asset1</f>
        <v xml:space="preserve">Pipelines </v>
      </c>
      <c r="E112" s="4"/>
      <c r="F112" s="4"/>
      <c r="G112" s="181">
        <f>'RAB roll forward'!G874</f>
        <v>0</v>
      </c>
      <c r="H112" s="102">
        <f>'RAB roll forward'!H874</f>
        <v>-2.1001023407490553</v>
      </c>
      <c r="I112" s="102">
        <f>'RAB roll forward'!I874</f>
        <v>-4.6132948046313356</v>
      </c>
      <c r="J112" s="102">
        <f>'RAB roll forward'!J874</f>
        <v>-4.8816604476609342</v>
      </c>
      <c r="K112" s="102">
        <f>'RAB roll forward'!K874</f>
        <v>-5.3502902471517224</v>
      </c>
      <c r="L112" s="102">
        <f>'RAB roll forward'!L874</f>
        <v>-5.8681131435946838</v>
      </c>
      <c r="M112" s="102">
        <f>'RAB roll forward'!M874</f>
        <v>0</v>
      </c>
      <c r="N112" s="102">
        <f>'RAB roll forward'!N874</f>
        <v>0</v>
      </c>
      <c r="O112" s="102">
        <f>'RAB roll forward'!O874</f>
        <v>0</v>
      </c>
      <c r="P112" s="102">
        <f>'RAB roll forward'!P874</f>
        <v>0</v>
      </c>
      <c r="Q112" s="102">
        <f>'RAB roll forward'!Q874</f>
        <v>0</v>
      </c>
      <c r="R112" s="22"/>
      <c r="S112" s="91"/>
      <c r="T112" s="91"/>
      <c r="U112" s="91"/>
      <c r="V112" s="91"/>
      <c r="W112" s="91"/>
      <c r="X112" s="91"/>
      <c r="Y112" s="91"/>
      <c r="Z112" s="91"/>
      <c r="AA112" s="249"/>
    </row>
    <row r="113" spans="1:27" outlineLevel="1">
      <c r="A113" s="4"/>
      <c r="B113" s="4"/>
      <c r="C113" s="36"/>
      <c r="D113" s="217" t="str">
        <f>Asset2</f>
        <v xml:space="preserve">Compressors </v>
      </c>
      <c r="E113" s="4"/>
      <c r="F113" s="4"/>
      <c r="G113" s="181">
        <f>'RAB roll forward'!G875</f>
        <v>0</v>
      </c>
      <c r="H113" s="102">
        <f>'RAB roll forward'!H875</f>
        <v>-1.0044868485321459</v>
      </c>
      <c r="I113" s="102">
        <f>'RAB roll forward'!I875</f>
        <v>-2.0640859864088723</v>
      </c>
      <c r="J113" s="102">
        <f>'RAB roll forward'!J875</f>
        <v>-2.8731164885387717</v>
      </c>
      <c r="K113" s="102">
        <f>'RAB roll forward'!K875</f>
        <v>-3.1313265610471106</v>
      </c>
      <c r="L113" s="102">
        <f>'RAB roll forward'!L875</f>
        <v>-3.4043627766819933</v>
      </c>
      <c r="M113" s="102">
        <f>'RAB roll forward'!M875</f>
        <v>0</v>
      </c>
      <c r="N113" s="102">
        <f>'RAB roll forward'!N875</f>
        <v>0</v>
      </c>
      <c r="O113" s="102">
        <f>'RAB roll forward'!O875</f>
        <v>0</v>
      </c>
      <c r="P113" s="102">
        <f>'RAB roll forward'!P875</f>
        <v>0</v>
      </c>
      <c r="Q113" s="102">
        <f>'RAB roll forward'!Q875</f>
        <v>0</v>
      </c>
      <c r="R113" s="22"/>
      <c r="S113" s="91"/>
      <c r="T113" s="91"/>
      <c r="U113" s="91"/>
      <c r="V113" s="91"/>
      <c r="W113" s="91"/>
      <c r="X113" s="91"/>
      <c r="Y113" s="91"/>
      <c r="Z113" s="91"/>
      <c r="AA113" s="249"/>
    </row>
    <row r="114" spans="1:27" outlineLevel="1">
      <c r="A114" s="4"/>
      <c r="B114" s="4"/>
      <c r="C114" s="36"/>
      <c r="D114" s="217" t="str">
        <f>Asset3</f>
        <v>City Gates &amp; Field Regulators</v>
      </c>
      <c r="E114" s="4"/>
      <c r="F114" s="4"/>
      <c r="G114" s="181">
        <f>'RAB roll forward'!G876</f>
        <v>0</v>
      </c>
      <c r="H114" s="102">
        <f>'RAB roll forward'!H876</f>
        <v>-0.38524147518927809</v>
      </c>
      <c r="I114" s="102">
        <f>'RAB roll forward'!I876</f>
        <v>-0.72228137352077515</v>
      </c>
      <c r="J114" s="102">
        <f>'RAB roll forward'!J876</f>
        <v>-1.0576598328127804</v>
      </c>
      <c r="K114" s="102">
        <f>'RAB roll forward'!K876</f>
        <v>-1.1892442940453123</v>
      </c>
      <c r="L114" s="102">
        <f>'RAB roll forward'!L876</f>
        <v>-1.3034238129494318</v>
      </c>
      <c r="M114" s="102">
        <f>'RAB roll forward'!M876</f>
        <v>0</v>
      </c>
      <c r="N114" s="102">
        <f>'RAB roll forward'!N876</f>
        <v>0</v>
      </c>
      <c r="O114" s="102">
        <f>'RAB roll forward'!O876</f>
        <v>0</v>
      </c>
      <c r="P114" s="102">
        <f>'RAB roll forward'!P876</f>
        <v>0</v>
      </c>
      <c r="Q114" s="102">
        <f>'RAB roll forward'!Q876</f>
        <v>0</v>
      </c>
      <c r="R114" s="22"/>
      <c r="S114" s="91"/>
      <c r="T114" s="91"/>
      <c r="U114" s="91"/>
      <c r="V114" s="91"/>
      <c r="W114" s="91"/>
      <c r="X114" s="91"/>
      <c r="Y114" s="91"/>
      <c r="Z114" s="91"/>
      <c r="AA114" s="249"/>
    </row>
    <row r="115" spans="1:27" outlineLevel="1">
      <c r="A115" s="4"/>
      <c r="B115" s="4"/>
      <c r="C115" s="36"/>
      <c r="D115" s="217" t="str">
        <f>Asset4</f>
        <v>Odourant Plants</v>
      </c>
      <c r="E115" s="4"/>
      <c r="F115" s="4"/>
      <c r="G115" s="181">
        <f>'RAB roll forward'!G877</f>
        <v>0</v>
      </c>
      <c r="H115" s="102">
        <f>'RAB roll forward'!H877</f>
        <v>-3.2575142117721653E-3</v>
      </c>
      <c r="I115" s="102">
        <f>'RAB roll forward'!I877</f>
        <v>-6.9599412792152125E-3</v>
      </c>
      <c r="J115" s="102">
        <f>'RAB roll forward'!J877</f>
        <v>-7.506501686581589E-3</v>
      </c>
      <c r="K115" s="102">
        <f>'RAB roll forward'!K877</f>
        <v>-8.0760401510167716E-3</v>
      </c>
      <c r="L115" s="102">
        <f>'RAB roll forward'!L877</f>
        <v>-8.669363975119599E-3</v>
      </c>
      <c r="M115" s="102">
        <f>'RAB roll forward'!M877</f>
        <v>0</v>
      </c>
      <c r="N115" s="102">
        <f>'RAB roll forward'!N877</f>
        <v>0</v>
      </c>
      <c r="O115" s="102">
        <f>'RAB roll forward'!O877</f>
        <v>0</v>
      </c>
      <c r="P115" s="102">
        <f>'RAB roll forward'!P877</f>
        <v>0</v>
      </c>
      <c r="Q115" s="102">
        <f>'RAB roll forward'!Q877</f>
        <v>0</v>
      </c>
      <c r="R115" s="22"/>
      <c r="S115" s="91"/>
      <c r="T115" s="91"/>
      <c r="U115" s="91"/>
      <c r="V115" s="91"/>
      <c r="W115" s="91"/>
      <c r="X115" s="91"/>
      <c r="Y115" s="91"/>
      <c r="Z115" s="91"/>
      <c r="AA115" s="249"/>
    </row>
    <row r="116" spans="1:27" outlineLevel="1">
      <c r="A116" s="4"/>
      <c r="B116" s="4"/>
      <c r="C116" s="36"/>
      <c r="D116" s="217" t="str">
        <f>Asset5</f>
        <v>Gas Quality</v>
      </c>
      <c r="E116" s="4"/>
      <c r="F116" s="4"/>
      <c r="G116" s="181">
        <f>'RAB roll forward'!G878</f>
        <v>0</v>
      </c>
      <c r="H116" s="102">
        <f>'RAB roll forward'!H878</f>
        <v>-1.269208500878432E-3</v>
      </c>
      <c r="I116" s="102">
        <f>'RAB roll forward'!I878</f>
        <v>-2.059972594676442E-2</v>
      </c>
      <c r="J116" s="102">
        <f>'RAB roll forward'!J878</f>
        <v>-5.0656550987414783E-2</v>
      </c>
      <c r="K116" s="102">
        <f>'RAB roll forward'!K878</f>
        <v>-6.1968403772722849E-2</v>
      </c>
      <c r="L116" s="102">
        <f>'RAB roll forward'!L878</f>
        <v>-7.4107675626117059E-2</v>
      </c>
      <c r="M116" s="102">
        <f>'RAB roll forward'!M878</f>
        <v>0</v>
      </c>
      <c r="N116" s="102">
        <f>'RAB roll forward'!N878</f>
        <v>0</v>
      </c>
      <c r="O116" s="102">
        <f>'RAB roll forward'!O878</f>
        <v>0</v>
      </c>
      <c r="P116" s="102">
        <f>'RAB roll forward'!P878</f>
        <v>0</v>
      </c>
      <c r="Q116" s="102">
        <f>'RAB roll forward'!Q878</f>
        <v>0</v>
      </c>
      <c r="R116" s="22"/>
      <c r="S116" s="91"/>
      <c r="T116" s="91"/>
      <c r="U116" s="91"/>
      <c r="V116" s="91"/>
      <c r="W116" s="91"/>
      <c r="X116" s="91"/>
      <c r="Y116" s="91"/>
      <c r="Z116" s="91"/>
      <c r="AA116" s="249"/>
    </row>
    <row r="117" spans="1:27" outlineLevel="1">
      <c r="A117" s="4"/>
      <c r="B117" s="4"/>
      <c r="C117" s="36"/>
      <c r="D117" s="217" t="str">
        <f>Asset6</f>
        <v xml:space="preserve">Other </v>
      </c>
      <c r="E117" s="4"/>
      <c r="F117" s="4"/>
      <c r="G117" s="181">
        <f>'RAB roll forward'!G879</f>
        <v>0</v>
      </c>
      <c r="H117" s="102">
        <f>'RAB roll forward'!H879</f>
        <v>-1.4166852923745992</v>
      </c>
      <c r="I117" s="102">
        <f>'RAB roll forward'!I879</f>
        <v>-3.0411464491860696</v>
      </c>
      <c r="J117" s="102">
        <f>'RAB roll forward'!J879</f>
        <v>-3.3034482684452584</v>
      </c>
      <c r="K117" s="102">
        <f>'RAB roll forward'!K879</f>
        <v>-5.1799768140313587</v>
      </c>
      <c r="L117" s="102">
        <f>'RAB roll forward'!L879</f>
        <v>-0.7535928373367512</v>
      </c>
      <c r="M117" s="102">
        <f>'RAB roll forward'!M879</f>
        <v>0</v>
      </c>
      <c r="N117" s="102">
        <f>'RAB roll forward'!N879</f>
        <v>0</v>
      </c>
      <c r="O117" s="102">
        <f>'RAB roll forward'!O879</f>
        <v>0</v>
      </c>
      <c r="P117" s="102">
        <f>'RAB roll forward'!P879</f>
        <v>0</v>
      </c>
      <c r="Q117" s="102">
        <f>'RAB roll forward'!Q879</f>
        <v>0</v>
      </c>
      <c r="R117" s="22"/>
      <c r="S117" s="91"/>
      <c r="T117" s="91"/>
      <c r="U117" s="91"/>
      <c r="V117" s="91"/>
      <c r="W117" s="91"/>
      <c r="X117" s="91"/>
      <c r="Y117" s="91"/>
      <c r="Z117" s="91"/>
      <c r="AA117" s="249"/>
    </row>
    <row r="118" spans="1:27" outlineLevel="1">
      <c r="A118" s="4"/>
      <c r="B118" s="4"/>
      <c r="C118" s="36"/>
      <c r="D118" s="217" t="str">
        <f>Asset7</f>
        <v>General Building</v>
      </c>
      <c r="E118" s="4"/>
      <c r="F118" s="4"/>
      <c r="G118" s="181">
        <f>'RAB roll forward'!G880</f>
        <v>0</v>
      </c>
      <c r="H118" s="102">
        <f>'RAB roll forward'!H880</f>
        <v>-1.496970538482921E-2</v>
      </c>
      <c r="I118" s="102">
        <f>'RAB roll forward'!I880</f>
        <v>6.9269098306188576E-2</v>
      </c>
      <c r="J118" s="102">
        <f>'RAB roll forward'!J880</f>
        <v>4.2644329547394666E-2</v>
      </c>
      <c r="K118" s="102">
        <f>'RAB roll forward'!K880</f>
        <v>3.5598905234786149E-2</v>
      </c>
      <c r="L118" s="102">
        <f>'RAB roll forward'!L880</f>
        <v>2.7813829722363792E-2</v>
      </c>
      <c r="M118" s="102">
        <f>'RAB roll forward'!M880</f>
        <v>0</v>
      </c>
      <c r="N118" s="102">
        <f>'RAB roll forward'!N880</f>
        <v>0</v>
      </c>
      <c r="O118" s="102">
        <f>'RAB roll forward'!O880</f>
        <v>0</v>
      </c>
      <c r="P118" s="102">
        <f>'RAB roll forward'!P880</f>
        <v>0</v>
      </c>
      <c r="Q118" s="102">
        <f>'RAB roll forward'!Q880</f>
        <v>0</v>
      </c>
      <c r="R118" s="22"/>
      <c r="S118" s="91"/>
      <c r="T118" s="91"/>
      <c r="U118" s="91"/>
      <c r="V118" s="91"/>
      <c r="W118" s="91"/>
      <c r="X118" s="91"/>
      <c r="Y118" s="91"/>
      <c r="Z118" s="91"/>
      <c r="AA118" s="249"/>
    </row>
    <row r="119" spans="1:27" outlineLevel="1">
      <c r="A119" s="4"/>
      <c r="B119" s="4"/>
      <c r="C119" s="36"/>
      <c r="D119" s="217" t="str">
        <f>Asset8</f>
        <v>General Land</v>
      </c>
      <c r="E119" s="4"/>
      <c r="F119" s="4"/>
      <c r="G119" s="181">
        <f>'RAB roll forward'!G881</f>
        <v>0</v>
      </c>
      <c r="H119" s="102">
        <f>'RAB roll forward'!H881</f>
        <v>7.8360066124756197E-2</v>
      </c>
      <c r="I119" s="102">
        <f>'RAB roll forward'!I881</f>
        <v>0.1586791339026313</v>
      </c>
      <c r="J119" s="102">
        <f>'RAB roll forward'!J881</f>
        <v>0.16264611225019709</v>
      </c>
      <c r="K119" s="102">
        <f>'RAB roll forward'!K881</f>
        <v>0.17357151162535892</v>
      </c>
      <c r="L119" s="102">
        <f>'RAB roll forward'!L881</f>
        <v>0.17791079941599289</v>
      </c>
      <c r="M119" s="102">
        <f>'RAB roll forward'!M881</f>
        <v>0</v>
      </c>
      <c r="N119" s="102">
        <f>'RAB roll forward'!N881</f>
        <v>0</v>
      </c>
      <c r="O119" s="102">
        <f>'RAB roll forward'!O881</f>
        <v>0</v>
      </c>
      <c r="P119" s="102">
        <f>'RAB roll forward'!P881</f>
        <v>0</v>
      </c>
      <c r="Q119" s="102">
        <f>'RAB roll forward'!Q881</f>
        <v>0</v>
      </c>
      <c r="R119" s="22"/>
      <c r="S119" s="91"/>
      <c r="T119" s="91"/>
      <c r="U119" s="91"/>
      <c r="V119" s="91"/>
      <c r="W119" s="91"/>
      <c r="X119" s="91"/>
      <c r="Y119" s="91"/>
      <c r="Z119" s="91"/>
      <c r="AA119" s="249"/>
    </row>
    <row r="120" spans="1:27" outlineLevel="1">
      <c r="A120" s="4"/>
      <c r="B120" s="4"/>
      <c r="C120" s="36"/>
      <c r="D120" s="217">
        <f>Asset9</f>
        <v>0</v>
      </c>
      <c r="E120" s="4"/>
      <c r="F120" s="4"/>
      <c r="G120" s="181">
        <f>'RAB roll forward'!G882</f>
        <v>0</v>
      </c>
      <c r="H120" s="102">
        <f>'RAB roll forward'!H882</f>
        <v>0</v>
      </c>
      <c r="I120" s="102">
        <f>'RAB roll forward'!I882</f>
        <v>0</v>
      </c>
      <c r="J120" s="102">
        <f>'RAB roll forward'!J882</f>
        <v>0</v>
      </c>
      <c r="K120" s="102">
        <f>'RAB roll forward'!K882</f>
        <v>0</v>
      </c>
      <c r="L120" s="102">
        <f>'RAB roll forward'!L882</f>
        <v>0</v>
      </c>
      <c r="M120" s="102">
        <f>'RAB roll forward'!M882</f>
        <v>0</v>
      </c>
      <c r="N120" s="102">
        <f>'RAB roll forward'!N882</f>
        <v>0</v>
      </c>
      <c r="O120" s="102">
        <f>'RAB roll forward'!O882</f>
        <v>0</v>
      </c>
      <c r="P120" s="102">
        <f>'RAB roll forward'!P882</f>
        <v>0</v>
      </c>
      <c r="Q120" s="102">
        <f>'RAB roll forward'!Q882</f>
        <v>0</v>
      </c>
      <c r="R120" s="22"/>
      <c r="S120" s="91"/>
      <c r="T120" s="91"/>
      <c r="U120" s="91"/>
      <c r="V120" s="91"/>
      <c r="W120" s="91"/>
      <c r="X120" s="91"/>
      <c r="Y120" s="91"/>
      <c r="Z120" s="91"/>
      <c r="AA120" s="249"/>
    </row>
    <row r="121" spans="1:27" outlineLevel="1">
      <c r="A121" s="4"/>
      <c r="B121" s="4"/>
      <c r="C121" s="36"/>
      <c r="D121" s="217">
        <f>Asset10</f>
        <v>0</v>
      </c>
      <c r="E121" s="4"/>
      <c r="F121" s="4"/>
      <c r="G121" s="181">
        <f>'RAB roll forward'!G883</f>
        <v>0</v>
      </c>
      <c r="H121" s="102">
        <f>'RAB roll forward'!H883</f>
        <v>0</v>
      </c>
      <c r="I121" s="102">
        <f>'RAB roll forward'!I883</f>
        <v>0</v>
      </c>
      <c r="J121" s="102">
        <f>'RAB roll forward'!J883</f>
        <v>0</v>
      </c>
      <c r="K121" s="102">
        <f>'RAB roll forward'!K883</f>
        <v>0</v>
      </c>
      <c r="L121" s="102">
        <f>'RAB roll forward'!L883</f>
        <v>0</v>
      </c>
      <c r="M121" s="102">
        <f>'RAB roll forward'!M883</f>
        <v>0</v>
      </c>
      <c r="N121" s="102">
        <f>'RAB roll forward'!N883</f>
        <v>0</v>
      </c>
      <c r="O121" s="102">
        <f>'RAB roll forward'!O883</f>
        <v>0</v>
      </c>
      <c r="P121" s="102">
        <f>'RAB roll forward'!P883</f>
        <v>0</v>
      </c>
      <c r="Q121" s="102">
        <f>'RAB roll forward'!Q883</f>
        <v>0</v>
      </c>
      <c r="R121" s="22"/>
      <c r="S121" s="91"/>
      <c r="T121" s="91"/>
      <c r="U121" s="91"/>
      <c r="V121" s="91"/>
      <c r="W121" s="91"/>
      <c r="X121" s="91"/>
      <c r="Y121" s="91"/>
      <c r="Z121" s="91"/>
      <c r="AA121" s="249"/>
    </row>
    <row r="122" spans="1:27" outlineLevel="1">
      <c r="A122" s="4"/>
      <c r="B122" s="4"/>
      <c r="C122" s="36"/>
      <c r="D122" s="217">
        <f>Asset11</f>
        <v>0</v>
      </c>
      <c r="E122" s="4"/>
      <c r="F122" s="4"/>
      <c r="G122" s="181">
        <f>'RAB roll forward'!G884</f>
        <v>0</v>
      </c>
      <c r="H122" s="102">
        <f>'RAB roll forward'!H884</f>
        <v>0</v>
      </c>
      <c r="I122" s="102">
        <f>'RAB roll forward'!I884</f>
        <v>0</v>
      </c>
      <c r="J122" s="102">
        <f>'RAB roll forward'!J884</f>
        <v>0</v>
      </c>
      <c r="K122" s="102">
        <f>'RAB roll forward'!K884</f>
        <v>0</v>
      </c>
      <c r="L122" s="102">
        <f>'RAB roll forward'!L884</f>
        <v>0</v>
      </c>
      <c r="M122" s="102">
        <f>'RAB roll forward'!M884</f>
        <v>0</v>
      </c>
      <c r="N122" s="102">
        <f>'RAB roll forward'!N884</f>
        <v>0</v>
      </c>
      <c r="O122" s="102">
        <f>'RAB roll forward'!O884</f>
        <v>0</v>
      </c>
      <c r="P122" s="102">
        <f>'RAB roll forward'!P884</f>
        <v>0</v>
      </c>
      <c r="Q122" s="102">
        <f>'RAB roll forward'!Q884</f>
        <v>0</v>
      </c>
      <c r="R122" s="22"/>
      <c r="S122" s="91"/>
      <c r="T122" s="91"/>
      <c r="U122" s="91"/>
      <c r="V122" s="91"/>
      <c r="W122" s="91"/>
      <c r="X122" s="91"/>
      <c r="Y122" s="91"/>
      <c r="Z122" s="91"/>
      <c r="AA122" s="249"/>
    </row>
    <row r="123" spans="1:27" outlineLevel="1">
      <c r="A123" s="4"/>
      <c r="B123" s="4"/>
      <c r="C123" s="36"/>
      <c r="D123" s="217">
        <f>Asset12</f>
        <v>0</v>
      </c>
      <c r="E123" s="4"/>
      <c r="F123" s="4"/>
      <c r="G123" s="181">
        <f>'RAB roll forward'!G885</f>
        <v>0</v>
      </c>
      <c r="H123" s="102">
        <f>'RAB roll forward'!H885</f>
        <v>0</v>
      </c>
      <c r="I123" s="102">
        <f>'RAB roll forward'!I885</f>
        <v>0</v>
      </c>
      <c r="J123" s="102">
        <f>'RAB roll forward'!J885</f>
        <v>0</v>
      </c>
      <c r="K123" s="102">
        <f>'RAB roll forward'!K885</f>
        <v>0</v>
      </c>
      <c r="L123" s="102">
        <f>'RAB roll forward'!L885</f>
        <v>0</v>
      </c>
      <c r="M123" s="102">
        <f>'RAB roll forward'!M885</f>
        <v>0</v>
      </c>
      <c r="N123" s="102">
        <f>'RAB roll forward'!N885</f>
        <v>0</v>
      </c>
      <c r="O123" s="102">
        <f>'RAB roll forward'!O885</f>
        <v>0</v>
      </c>
      <c r="P123" s="102">
        <f>'RAB roll forward'!P885</f>
        <v>0</v>
      </c>
      <c r="Q123" s="102">
        <f>'RAB roll forward'!Q885</f>
        <v>0</v>
      </c>
      <c r="R123" s="22"/>
      <c r="S123" s="91"/>
      <c r="T123" s="91"/>
      <c r="U123" s="91"/>
      <c r="V123" s="91"/>
      <c r="W123" s="91"/>
      <c r="X123" s="91"/>
      <c r="Y123" s="91"/>
      <c r="Z123" s="91"/>
      <c r="AA123" s="249"/>
    </row>
    <row r="124" spans="1:27" outlineLevel="1">
      <c r="A124" s="4"/>
      <c r="B124" s="4"/>
      <c r="C124" s="36"/>
      <c r="D124" s="217">
        <f>Asset13</f>
        <v>0</v>
      </c>
      <c r="E124" s="4"/>
      <c r="F124" s="4"/>
      <c r="G124" s="181">
        <f>'RAB roll forward'!G886</f>
        <v>0</v>
      </c>
      <c r="H124" s="102">
        <f>'RAB roll forward'!H886</f>
        <v>0</v>
      </c>
      <c r="I124" s="102">
        <f>'RAB roll forward'!I886</f>
        <v>0</v>
      </c>
      <c r="J124" s="102">
        <f>'RAB roll forward'!J886</f>
        <v>0</v>
      </c>
      <c r="K124" s="102">
        <f>'RAB roll forward'!K886</f>
        <v>0</v>
      </c>
      <c r="L124" s="102">
        <f>'RAB roll forward'!L886</f>
        <v>0</v>
      </c>
      <c r="M124" s="102">
        <f>'RAB roll forward'!M886</f>
        <v>0</v>
      </c>
      <c r="N124" s="102">
        <f>'RAB roll forward'!N886</f>
        <v>0</v>
      </c>
      <c r="O124" s="102">
        <f>'RAB roll forward'!O886</f>
        <v>0</v>
      </c>
      <c r="P124" s="102">
        <f>'RAB roll forward'!P886</f>
        <v>0</v>
      </c>
      <c r="Q124" s="102">
        <f>'RAB roll forward'!Q886</f>
        <v>0</v>
      </c>
      <c r="R124" s="22"/>
      <c r="S124" s="91"/>
      <c r="T124" s="91"/>
      <c r="U124" s="91"/>
      <c r="V124" s="91"/>
      <c r="W124" s="91"/>
      <c r="X124" s="91"/>
      <c r="Y124" s="91"/>
      <c r="Z124" s="91"/>
      <c r="AA124" s="249"/>
    </row>
    <row r="125" spans="1:27" outlineLevel="1">
      <c r="A125" s="4"/>
      <c r="B125" s="4"/>
      <c r="C125" s="36"/>
      <c r="D125" s="217">
        <f>Asset14</f>
        <v>0</v>
      </c>
      <c r="E125" s="4"/>
      <c r="F125" s="4"/>
      <c r="G125" s="181">
        <f>'RAB roll forward'!G887</f>
        <v>0</v>
      </c>
      <c r="H125" s="102">
        <f>'RAB roll forward'!H887</f>
        <v>0</v>
      </c>
      <c r="I125" s="102">
        <f>'RAB roll forward'!I887</f>
        <v>0</v>
      </c>
      <c r="J125" s="102">
        <f>'RAB roll forward'!J887</f>
        <v>0</v>
      </c>
      <c r="K125" s="102">
        <f>'RAB roll forward'!K887</f>
        <v>0</v>
      </c>
      <c r="L125" s="102">
        <f>'RAB roll forward'!L887</f>
        <v>0</v>
      </c>
      <c r="M125" s="102">
        <f>'RAB roll forward'!M887</f>
        <v>0</v>
      </c>
      <c r="N125" s="102">
        <f>'RAB roll forward'!N887</f>
        <v>0</v>
      </c>
      <c r="O125" s="102">
        <f>'RAB roll forward'!O887</f>
        <v>0</v>
      </c>
      <c r="P125" s="102">
        <f>'RAB roll forward'!P887</f>
        <v>0</v>
      </c>
      <c r="Q125" s="102">
        <f>'RAB roll forward'!Q887</f>
        <v>0</v>
      </c>
      <c r="R125" s="22"/>
      <c r="S125" s="91"/>
      <c r="T125" s="91"/>
      <c r="U125" s="91"/>
      <c r="V125" s="91"/>
      <c r="W125" s="91"/>
      <c r="X125" s="91"/>
      <c r="Y125" s="91"/>
      <c r="Z125" s="91"/>
      <c r="AA125" s="249"/>
    </row>
    <row r="126" spans="1:27" outlineLevel="1">
      <c r="A126" s="4"/>
      <c r="B126" s="4"/>
      <c r="C126" s="36"/>
      <c r="D126" s="217">
        <f>Asset15</f>
        <v>0</v>
      </c>
      <c r="E126" s="4"/>
      <c r="F126" s="4"/>
      <c r="G126" s="181">
        <f>'RAB roll forward'!G888</f>
        <v>0</v>
      </c>
      <c r="H126" s="102">
        <f>'RAB roll forward'!H888</f>
        <v>0</v>
      </c>
      <c r="I126" s="102">
        <f>'RAB roll forward'!I888</f>
        <v>0</v>
      </c>
      <c r="J126" s="102">
        <f>'RAB roll forward'!J888</f>
        <v>0</v>
      </c>
      <c r="K126" s="102">
        <f>'RAB roll forward'!K888</f>
        <v>0</v>
      </c>
      <c r="L126" s="102">
        <f>'RAB roll forward'!L888</f>
        <v>0</v>
      </c>
      <c r="M126" s="102">
        <f>'RAB roll forward'!M888</f>
        <v>0</v>
      </c>
      <c r="N126" s="102">
        <f>'RAB roll forward'!N888</f>
        <v>0</v>
      </c>
      <c r="O126" s="102">
        <f>'RAB roll forward'!O888</f>
        <v>0</v>
      </c>
      <c r="P126" s="102">
        <f>'RAB roll forward'!P888</f>
        <v>0</v>
      </c>
      <c r="Q126" s="102">
        <f>'RAB roll forward'!Q888</f>
        <v>0</v>
      </c>
      <c r="R126" s="22"/>
      <c r="S126" s="91"/>
      <c r="T126" s="91"/>
      <c r="U126" s="91"/>
      <c r="V126" s="91"/>
      <c r="W126" s="91"/>
      <c r="X126" s="91"/>
      <c r="Y126" s="91"/>
      <c r="Z126" s="91"/>
      <c r="AA126" s="249"/>
    </row>
    <row r="127" spans="1:27" outlineLevel="1">
      <c r="A127" s="4"/>
      <c r="B127" s="4"/>
      <c r="C127" s="36"/>
      <c r="D127" s="217">
        <f>Asset16</f>
        <v>0</v>
      </c>
      <c r="E127" s="4"/>
      <c r="F127" s="4"/>
      <c r="G127" s="181">
        <f>'RAB roll forward'!G889</f>
        <v>0</v>
      </c>
      <c r="H127" s="102">
        <f>'RAB roll forward'!H889</f>
        <v>0</v>
      </c>
      <c r="I127" s="102">
        <f>'RAB roll forward'!I889</f>
        <v>0</v>
      </c>
      <c r="J127" s="102">
        <f>'RAB roll forward'!J889</f>
        <v>0</v>
      </c>
      <c r="K127" s="102">
        <f>'RAB roll forward'!K889</f>
        <v>0</v>
      </c>
      <c r="L127" s="102">
        <f>'RAB roll forward'!L889</f>
        <v>0</v>
      </c>
      <c r="M127" s="102">
        <f>'RAB roll forward'!M889</f>
        <v>0</v>
      </c>
      <c r="N127" s="102">
        <f>'RAB roll forward'!N889</f>
        <v>0</v>
      </c>
      <c r="O127" s="102">
        <f>'RAB roll forward'!O889</f>
        <v>0</v>
      </c>
      <c r="P127" s="102">
        <f>'RAB roll forward'!P889</f>
        <v>0</v>
      </c>
      <c r="Q127" s="102">
        <f>'RAB roll forward'!Q889</f>
        <v>0</v>
      </c>
      <c r="R127" s="22"/>
      <c r="S127" s="91"/>
      <c r="T127" s="91"/>
      <c r="U127" s="91"/>
      <c r="V127" s="91"/>
      <c r="W127" s="91"/>
      <c r="X127" s="91"/>
      <c r="Y127" s="91"/>
      <c r="Z127" s="91"/>
      <c r="AA127" s="249"/>
    </row>
    <row r="128" spans="1:27" outlineLevel="1">
      <c r="A128" s="4"/>
      <c r="B128" s="4"/>
      <c r="C128" s="36"/>
      <c r="D128" s="217">
        <f>Asset17</f>
        <v>0</v>
      </c>
      <c r="E128" s="4"/>
      <c r="F128" s="4"/>
      <c r="G128" s="181">
        <f>'RAB roll forward'!G890</f>
        <v>0</v>
      </c>
      <c r="H128" s="102">
        <f>'RAB roll forward'!H890</f>
        <v>0</v>
      </c>
      <c r="I128" s="102">
        <f>'RAB roll forward'!I890</f>
        <v>0</v>
      </c>
      <c r="J128" s="102">
        <f>'RAB roll forward'!J890</f>
        <v>0</v>
      </c>
      <c r="K128" s="102">
        <f>'RAB roll forward'!K890</f>
        <v>0</v>
      </c>
      <c r="L128" s="102">
        <f>'RAB roll forward'!L890</f>
        <v>0</v>
      </c>
      <c r="M128" s="102">
        <f>'RAB roll forward'!M890</f>
        <v>0</v>
      </c>
      <c r="N128" s="102">
        <f>'RAB roll forward'!N890</f>
        <v>0</v>
      </c>
      <c r="O128" s="102">
        <f>'RAB roll forward'!O890</f>
        <v>0</v>
      </c>
      <c r="P128" s="102">
        <f>'RAB roll forward'!P890</f>
        <v>0</v>
      </c>
      <c r="Q128" s="102">
        <f>'RAB roll forward'!Q890</f>
        <v>0</v>
      </c>
      <c r="R128" s="22"/>
      <c r="S128" s="91"/>
      <c r="T128" s="91"/>
      <c r="U128" s="91"/>
      <c r="V128" s="91"/>
      <c r="W128" s="91"/>
      <c r="X128" s="91"/>
      <c r="Y128" s="91"/>
      <c r="Z128" s="91"/>
      <c r="AA128" s="249"/>
    </row>
    <row r="129" spans="1:27" outlineLevel="1">
      <c r="A129" s="4"/>
      <c r="B129" s="4"/>
      <c r="C129" s="36"/>
      <c r="D129" s="217">
        <f>Asset18</f>
        <v>0</v>
      </c>
      <c r="E129" s="4"/>
      <c r="F129" s="4"/>
      <c r="G129" s="181">
        <f>'RAB roll forward'!G891</f>
        <v>0</v>
      </c>
      <c r="H129" s="102">
        <f>'RAB roll forward'!H891</f>
        <v>0</v>
      </c>
      <c r="I129" s="102">
        <f>'RAB roll forward'!I891</f>
        <v>0</v>
      </c>
      <c r="J129" s="102">
        <f>'RAB roll forward'!J891</f>
        <v>0</v>
      </c>
      <c r="K129" s="102">
        <f>'RAB roll forward'!K891</f>
        <v>0</v>
      </c>
      <c r="L129" s="102">
        <f>'RAB roll forward'!L891</f>
        <v>0</v>
      </c>
      <c r="M129" s="102">
        <f>'RAB roll forward'!M891</f>
        <v>0</v>
      </c>
      <c r="N129" s="102">
        <f>'RAB roll forward'!N891</f>
        <v>0</v>
      </c>
      <c r="O129" s="102">
        <f>'RAB roll forward'!O891</f>
        <v>0</v>
      </c>
      <c r="P129" s="102">
        <f>'RAB roll forward'!P891</f>
        <v>0</v>
      </c>
      <c r="Q129" s="102">
        <f>'RAB roll forward'!Q891</f>
        <v>0</v>
      </c>
      <c r="R129" s="22"/>
      <c r="S129" s="91"/>
      <c r="T129" s="91"/>
      <c r="U129" s="91"/>
      <c r="V129" s="91"/>
      <c r="W129" s="91"/>
      <c r="X129" s="91"/>
      <c r="Y129" s="91"/>
      <c r="Z129" s="91"/>
      <c r="AA129" s="249"/>
    </row>
    <row r="130" spans="1:27" outlineLevel="1">
      <c r="A130" s="4"/>
      <c r="B130" s="4"/>
      <c r="C130" s="36"/>
      <c r="D130" s="217">
        <f>Asset19</f>
        <v>0</v>
      </c>
      <c r="E130" s="4"/>
      <c r="F130" s="4"/>
      <c r="G130" s="181">
        <f>'RAB roll forward'!G892</f>
        <v>0</v>
      </c>
      <c r="H130" s="102">
        <f>'RAB roll forward'!H892</f>
        <v>0</v>
      </c>
      <c r="I130" s="102">
        <f>'RAB roll forward'!I892</f>
        <v>0</v>
      </c>
      <c r="J130" s="102">
        <f>'RAB roll forward'!J892</f>
        <v>0</v>
      </c>
      <c r="K130" s="102">
        <f>'RAB roll forward'!K892</f>
        <v>0</v>
      </c>
      <c r="L130" s="102">
        <f>'RAB roll forward'!L892</f>
        <v>0</v>
      </c>
      <c r="M130" s="102">
        <f>'RAB roll forward'!M892</f>
        <v>0</v>
      </c>
      <c r="N130" s="102">
        <f>'RAB roll forward'!N892</f>
        <v>0</v>
      </c>
      <c r="O130" s="102">
        <f>'RAB roll forward'!O892</f>
        <v>0</v>
      </c>
      <c r="P130" s="102">
        <f>'RAB roll forward'!P892</f>
        <v>0</v>
      </c>
      <c r="Q130" s="102">
        <f>'RAB roll forward'!Q892</f>
        <v>0</v>
      </c>
      <c r="R130" s="22"/>
      <c r="S130" s="91"/>
      <c r="T130" s="91"/>
      <c r="U130" s="91"/>
      <c r="V130" s="91"/>
      <c r="W130" s="91"/>
      <c r="X130" s="91"/>
      <c r="Y130" s="91"/>
      <c r="Z130" s="91"/>
      <c r="AA130" s="249"/>
    </row>
    <row r="131" spans="1:27" outlineLevel="1">
      <c r="A131" s="4"/>
      <c r="B131" s="4"/>
      <c r="C131" s="36"/>
      <c r="D131" s="217">
        <f>Asset20</f>
        <v>0</v>
      </c>
      <c r="E131" s="4"/>
      <c r="F131" s="4"/>
      <c r="G131" s="181">
        <f>'RAB roll forward'!G893</f>
        <v>0</v>
      </c>
      <c r="H131" s="102">
        <f>'RAB roll forward'!H893</f>
        <v>0</v>
      </c>
      <c r="I131" s="102">
        <f>'RAB roll forward'!I893</f>
        <v>0</v>
      </c>
      <c r="J131" s="102">
        <f>'RAB roll forward'!J893</f>
        <v>0</v>
      </c>
      <c r="K131" s="102">
        <f>'RAB roll forward'!K893</f>
        <v>0</v>
      </c>
      <c r="L131" s="102">
        <f>'RAB roll forward'!L893</f>
        <v>0</v>
      </c>
      <c r="M131" s="102">
        <f>'RAB roll forward'!M893</f>
        <v>0</v>
      </c>
      <c r="N131" s="102">
        <f>'RAB roll forward'!N893</f>
        <v>0</v>
      </c>
      <c r="O131" s="102">
        <f>'RAB roll forward'!O893</f>
        <v>0</v>
      </c>
      <c r="P131" s="102">
        <f>'RAB roll forward'!P893</f>
        <v>0</v>
      </c>
      <c r="Q131" s="102">
        <f>'RAB roll forward'!Q893</f>
        <v>0</v>
      </c>
      <c r="R131" s="22"/>
      <c r="S131" s="91"/>
      <c r="T131" s="91"/>
      <c r="U131" s="91"/>
      <c r="V131" s="91"/>
      <c r="W131" s="91"/>
      <c r="X131" s="91"/>
      <c r="Y131" s="91"/>
      <c r="Z131" s="91"/>
      <c r="AA131" s="249"/>
    </row>
    <row r="132" spans="1:27" outlineLevel="1">
      <c r="A132" s="4"/>
      <c r="B132" s="4"/>
      <c r="C132" s="36"/>
      <c r="D132" s="217">
        <f>Asset21</f>
        <v>0</v>
      </c>
      <c r="E132" s="4"/>
      <c r="F132" s="4"/>
      <c r="G132" s="181">
        <f>'RAB roll forward'!G894</f>
        <v>0</v>
      </c>
      <c r="H132" s="102">
        <f>'RAB roll forward'!H894</f>
        <v>0</v>
      </c>
      <c r="I132" s="102">
        <f>'RAB roll forward'!I894</f>
        <v>0</v>
      </c>
      <c r="J132" s="102">
        <f>'RAB roll forward'!J894</f>
        <v>0</v>
      </c>
      <c r="K132" s="102">
        <f>'RAB roll forward'!K894</f>
        <v>0</v>
      </c>
      <c r="L132" s="102">
        <f>'RAB roll forward'!L894</f>
        <v>0</v>
      </c>
      <c r="M132" s="102">
        <f>'RAB roll forward'!M894</f>
        <v>0</v>
      </c>
      <c r="N132" s="102">
        <f>'RAB roll forward'!N894</f>
        <v>0</v>
      </c>
      <c r="O132" s="102">
        <f>'RAB roll forward'!O894</f>
        <v>0</v>
      </c>
      <c r="P132" s="102">
        <f>'RAB roll forward'!P894</f>
        <v>0</v>
      </c>
      <c r="Q132" s="102">
        <f>'RAB roll forward'!Q894</f>
        <v>0</v>
      </c>
      <c r="R132" s="22"/>
      <c r="S132" s="91"/>
      <c r="T132" s="91"/>
      <c r="U132" s="91"/>
      <c r="V132" s="91"/>
      <c r="W132" s="91"/>
      <c r="X132" s="91"/>
      <c r="Y132" s="91"/>
      <c r="Z132" s="91"/>
      <c r="AA132" s="249"/>
    </row>
    <row r="133" spans="1:27" outlineLevel="1">
      <c r="A133" s="4"/>
      <c r="B133" s="4"/>
      <c r="C133" s="36"/>
      <c r="D133" s="217">
        <f>Asset22</f>
        <v>0</v>
      </c>
      <c r="E133" s="4"/>
      <c r="F133" s="4"/>
      <c r="G133" s="181">
        <f>'RAB roll forward'!G895</f>
        <v>0</v>
      </c>
      <c r="H133" s="102">
        <f>'RAB roll forward'!H895</f>
        <v>0</v>
      </c>
      <c r="I133" s="102">
        <f>'RAB roll forward'!I895</f>
        <v>0</v>
      </c>
      <c r="J133" s="102">
        <f>'RAB roll forward'!J895</f>
        <v>0</v>
      </c>
      <c r="K133" s="102">
        <f>'RAB roll forward'!K895</f>
        <v>0</v>
      </c>
      <c r="L133" s="102">
        <f>'RAB roll forward'!L895</f>
        <v>0</v>
      </c>
      <c r="M133" s="102">
        <f>'RAB roll forward'!M895</f>
        <v>0</v>
      </c>
      <c r="N133" s="102">
        <f>'RAB roll forward'!N895</f>
        <v>0</v>
      </c>
      <c r="O133" s="102">
        <f>'RAB roll forward'!O895</f>
        <v>0</v>
      </c>
      <c r="P133" s="102">
        <f>'RAB roll forward'!P895</f>
        <v>0</v>
      </c>
      <c r="Q133" s="102">
        <f>'RAB roll forward'!Q895</f>
        <v>0</v>
      </c>
      <c r="R133" s="22"/>
      <c r="S133" s="91"/>
      <c r="T133" s="91"/>
      <c r="U133" s="91"/>
      <c r="V133" s="91"/>
      <c r="W133" s="91"/>
      <c r="X133" s="91"/>
      <c r="Y133" s="91"/>
      <c r="Z133" s="91"/>
      <c r="AA133" s="249"/>
    </row>
    <row r="134" spans="1:27" outlineLevel="1">
      <c r="A134" s="4"/>
      <c r="B134" s="4"/>
      <c r="C134" s="36"/>
      <c r="D134" s="217">
        <f>Asset23</f>
        <v>0</v>
      </c>
      <c r="E134" s="4"/>
      <c r="F134" s="4"/>
      <c r="G134" s="181">
        <f>'RAB roll forward'!G896</f>
        <v>0</v>
      </c>
      <c r="H134" s="102">
        <f>'RAB roll forward'!H896</f>
        <v>0</v>
      </c>
      <c r="I134" s="102">
        <f>'RAB roll forward'!I896</f>
        <v>0</v>
      </c>
      <c r="J134" s="102">
        <f>'RAB roll forward'!J896</f>
        <v>0</v>
      </c>
      <c r="K134" s="102">
        <f>'RAB roll forward'!K896</f>
        <v>0</v>
      </c>
      <c r="L134" s="102">
        <f>'RAB roll forward'!L896</f>
        <v>0</v>
      </c>
      <c r="M134" s="102">
        <f>'RAB roll forward'!M896</f>
        <v>0</v>
      </c>
      <c r="N134" s="102">
        <f>'RAB roll forward'!N896</f>
        <v>0</v>
      </c>
      <c r="O134" s="102">
        <f>'RAB roll forward'!O896</f>
        <v>0</v>
      </c>
      <c r="P134" s="102">
        <f>'RAB roll forward'!P896</f>
        <v>0</v>
      </c>
      <c r="Q134" s="102">
        <f>'RAB roll forward'!Q896</f>
        <v>0</v>
      </c>
      <c r="R134" s="22"/>
      <c r="S134" s="91"/>
      <c r="T134" s="91"/>
      <c r="U134" s="91"/>
      <c r="V134" s="91"/>
      <c r="W134" s="91"/>
      <c r="X134" s="91"/>
      <c r="Y134" s="91"/>
      <c r="Z134" s="91"/>
      <c r="AA134" s="249"/>
    </row>
    <row r="135" spans="1:27" outlineLevel="1">
      <c r="A135" s="4"/>
      <c r="B135" s="4"/>
      <c r="C135" s="36"/>
      <c r="D135" s="217">
        <f>Asset24</f>
        <v>0</v>
      </c>
      <c r="E135" s="4"/>
      <c r="F135" s="4"/>
      <c r="G135" s="181">
        <f>'RAB roll forward'!G897</f>
        <v>0</v>
      </c>
      <c r="H135" s="102">
        <f>'RAB roll forward'!H897</f>
        <v>0</v>
      </c>
      <c r="I135" s="102">
        <f>'RAB roll forward'!I897</f>
        <v>0</v>
      </c>
      <c r="J135" s="102">
        <f>'RAB roll forward'!J897</f>
        <v>0</v>
      </c>
      <c r="K135" s="102">
        <f>'RAB roll forward'!K897</f>
        <v>0</v>
      </c>
      <c r="L135" s="102">
        <f>'RAB roll forward'!L897</f>
        <v>0</v>
      </c>
      <c r="M135" s="102">
        <f>'RAB roll forward'!M897</f>
        <v>0</v>
      </c>
      <c r="N135" s="102">
        <f>'RAB roll forward'!N897</f>
        <v>0</v>
      </c>
      <c r="O135" s="102">
        <f>'RAB roll forward'!O897</f>
        <v>0</v>
      </c>
      <c r="P135" s="102">
        <f>'RAB roll forward'!P897</f>
        <v>0</v>
      </c>
      <c r="Q135" s="102">
        <f>'RAB roll forward'!Q897</f>
        <v>0</v>
      </c>
      <c r="R135" s="22"/>
      <c r="S135" s="91"/>
      <c r="T135" s="91"/>
      <c r="U135" s="91"/>
      <c r="V135" s="91"/>
      <c r="W135" s="91"/>
      <c r="X135" s="91"/>
      <c r="Y135" s="91"/>
      <c r="Z135" s="91"/>
      <c r="AA135" s="249"/>
    </row>
    <row r="136" spans="1:27" outlineLevel="1">
      <c r="A136" s="4"/>
      <c r="B136" s="4"/>
      <c r="C136" s="36"/>
      <c r="D136" s="217">
        <f>Asset25</f>
        <v>0</v>
      </c>
      <c r="E136" s="4"/>
      <c r="F136" s="4"/>
      <c r="G136" s="181">
        <f>'RAB roll forward'!G898</f>
        <v>0</v>
      </c>
      <c r="H136" s="102">
        <f>'RAB roll forward'!H898</f>
        <v>0</v>
      </c>
      <c r="I136" s="102">
        <f>'RAB roll forward'!I898</f>
        <v>0</v>
      </c>
      <c r="J136" s="102">
        <f>'RAB roll forward'!J898</f>
        <v>0</v>
      </c>
      <c r="K136" s="102">
        <f>'RAB roll forward'!K898</f>
        <v>0</v>
      </c>
      <c r="L136" s="102">
        <f>'RAB roll forward'!L898</f>
        <v>0</v>
      </c>
      <c r="M136" s="102">
        <f>'RAB roll forward'!M898</f>
        <v>0</v>
      </c>
      <c r="N136" s="102">
        <f>'RAB roll forward'!N898</f>
        <v>0</v>
      </c>
      <c r="O136" s="102">
        <f>'RAB roll forward'!O898</f>
        <v>0</v>
      </c>
      <c r="P136" s="102">
        <f>'RAB roll forward'!P898</f>
        <v>0</v>
      </c>
      <c r="Q136" s="102">
        <f>'RAB roll forward'!Q898</f>
        <v>0</v>
      </c>
      <c r="R136" s="22"/>
      <c r="S136" s="91"/>
      <c r="T136" s="91"/>
      <c r="U136" s="91"/>
      <c r="V136" s="91"/>
      <c r="W136" s="91"/>
      <c r="X136" s="91"/>
      <c r="Y136" s="91"/>
      <c r="Z136" s="91"/>
      <c r="AA136" s="249"/>
    </row>
    <row r="137" spans="1:27" outlineLevel="1">
      <c r="A137" s="4"/>
      <c r="B137" s="4"/>
      <c r="C137" s="36"/>
      <c r="D137" s="217">
        <f>Asset26</f>
        <v>0</v>
      </c>
      <c r="E137" s="4"/>
      <c r="F137" s="4"/>
      <c r="G137" s="181">
        <f>'RAB roll forward'!G899</f>
        <v>0</v>
      </c>
      <c r="H137" s="102">
        <f>'RAB roll forward'!H899</f>
        <v>0</v>
      </c>
      <c r="I137" s="102">
        <f>'RAB roll forward'!I899</f>
        <v>0</v>
      </c>
      <c r="J137" s="102">
        <f>'RAB roll forward'!J899</f>
        <v>0</v>
      </c>
      <c r="K137" s="102">
        <f>'RAB roll forward'!K899</f>
        <v>0</v>
      </c>
      <c r="L137" s="102">
        <f>'RAB roll forward'!L899</f>
        <v>0</v>
      </c>
      <c r="M137" s="102">
        <f>'RAB roll forward'!M899</f>
        <v>0</v>
      </c>
      <c r="N137" s="102">
        <f>'RAB roll forward'!N899</f>
        <v>0</v>
      </c>
      <c r="O137" s="102">
        <f>'RAB roll forward'!O899</f>
        <v>0</v>
      </c>
      <c r="P137" s="102">
        <f>'RAB roll forward'!P899</f>
        <v>0</v>
      </c>
      <c r="Q137" s="102">
        <f>'RAB roll forward'!Q899</f>
        <v>0</v>
      </c>
      <c r="R137" s="22"/>
      <c r="S137" s="91"/>
      <c r="T137" s="91"/>
      <c r="U137" s="91"/>
      <c r="V137" s="91"/>
      <c r="W137" s="91"/>
      <c r="X137" s="91"/>
      <c r="Y137" s="91"/>
      <c r="Z137" s="91"/>
      <c r="AA137" s="249"/>
    </row>
    <row r="138" spans="1:27" outlineLevel="1">
      <c r="A138" s="4"/>
      <c r="B138" s="4"/>
      <c r="C138" s="36"/>
      <c r="D138" s="217">
        <f>Asset27</f>
        <v>0</v>
      </c>
      <c r="E138" s="4"/>
      <c r="F138" s="4"/>
      <c r="G138" s="181">
        <f>'RAB roll forward'!G900</f>
        <v>0</v>
      </c>
      <c r="H138" s="102">
        <f>'RAB roll forward'!H900</f>
        <v>0</v>
      </c>
      <c r="I138" s="102">
        <f>'RAB roll forward'!I900</f>
        <v>0</v>
      </c>
      <c r="J138" s="102">
        <f>'RAB roll forward'!J900</f>
        <v>0</v>
      </c>
      <c r="K138" s="102">
        <f>'RAB roll forward'!K900</f>
        <v>0</v>
      </c>
      <c r="L138" s="102">
        <f>'RAB roll forward'!L900</f>
        <v>0</v>
      </c>
      <c r="M138" s="102">
        <f>'RAB roll forward'!M900</f>
        <v>0</v>
      </c>
      <c r="N138" s="102">
        <f>'RAB roll forward'!N900</f>
        <v>0</v>
      </c>
      <c r="O138" s="102">
        <f>'RAB roll forward'!O900</f>
        <v>0</v>
      </c>
      <c r="P138" s="102">
        <f>'RAB roll forward'!P900</f>
        <v>0</v>
      </c>
      <c r="Q138" s="102">
        <f>'RAB roll forward'!Q900</f>
        <v>0</v>
      </c>
      <c r="R138" s="22"/>
      <c r="S138" s="91"/>
      <c r="T138" s="91"/>
      <c r="U138" s="91"/>
      <c r="V138" s="91"/>
      <c r="W138" s="91"/>
      <c r="X138" s="91"/>
      <c r="Y138" s="91"/>
      <c r="Z138" s="91"/>
      <c r="AA138" s="249"/>
    </row>
    <row r="139" spans="1:27" outlineLevel="1">
      <c r="A139" s="4"/>
      <c r="B139" s="4"/>
      <c r="C139" s="36"/>
      <c r="D139" s="217">
        <f>Asset28</f>
        <v>0</v>
      </c>
      <c r="E139" s="4"/>
      <c r="F139" s="4"/>
      <c r="G139" s="181">
        <f>'RAB roll forward'!G901</f>
        <v>0</v>
      </c>
      <c r="H139" s="102">
        <f>'RAB roll forward'!H901</f>
        <v>0</v>
      </c>
      <c r="I139" s="102">
        <f>'RAB roll forward'!I901</f>
        <v>0</v>
      </c>
      <c r="J139" s="102">
        <f>'RAB roll forward'!J901</f>
        <v>0</v>
      </c>
      <c r="K139" s="102">
        <f>'RAB roll forward'!K901</f>
        <v>0</v>
      </c>
      <c r="L139" s="102">
        <f>'RAB roll forward'!L901</f>
        <v>0</v>
      </c>
      <c r="M139" s="102">
        <f>'RAB roll forward'!M901</f>
        <v>0</v>
      </c>
      <c r="N139" s="102">
        <f>'RAB roll forward'!N901</f>
        <v>0</v>
      </c>
      <c r="O139" s="102">
        <f>'RAB roll forward'!O901</f>
        <v>0</v>
      </c>
      <c r="P139" s="102">
        <f>'RAB roll forward'!P901</f>
        <v>0</v>
      </c>
      <c r="Q139" s="102">
        <f>'RAB roll forward'!Q901</f>
        <v>0</v>
      </c>
      <c r="R139" s="22"/>
      <c r="S139" s="91"/>
      <c r="T139" s="91"/>
      <c r="U139" s="91"/>
      <c r="V139" s="91"/>
      <c r="W139" s="91"/>
      <c r="X139" s="91"/>
      <c r="Y139" s="91"/>
      <c r="Z139" s="91"/>
      <c r="AA139" s="249"/>
    </row>
    <row r="140" spans="1:27" outlineLevel="1">
      <c r="A140" s="4"/>
      <c r="B140" s="4"/>
      <c r="C140" s="36"/>
      <c r="D140" s="217">
        <f>Asset29</f>
        <v>0</v>
      </c>
      <c r="E140" s="4"/>
      <c r="F140" s="4"/>
      <c r="G140" s="181">
        <f>'RAB roll forward'!G902</f>
        <v>0</v>
      </c>
      <c r="H140" s="102">
        <f>'RAB roll forward'!H902</f>
        <v>0</v>
      </c>
      <c r="I140" s="102">
        <f>'RAB roll forward'!I902</f>
        <v>0</v>
      </c>
      <c r="J140" s="102">
        <f>'RAB roll forward'!J902</f>
        <v>0</v>
      </c>
      <c r="K140" s="102">
        <f>'RAB roll forward'!K902</f>
        <v>0</v>
      </c>
      <c r="L140" s="102">
        <f>'RAB roll forward'!L902</f>
        <v>0</v>
      </c>
      <c r="M140" s="102">
        <f>'RAB roll forward'!M902</f>
        <v>0</v>
      </c>
      <c r="N140" s="102">
        <f>'RAB roll forward'!N902</f>
        <v>0</v>
      </c>
      <c r="O140" s="102">
        <f>'RAB roll forward'!O902</f>
        <v>0</v>
      </c>
      <c r="P140" s="102">
        <f>'RAB roll forward'!P902</f>
        <v>0</v>
      </c>
      <c r="Q140" s="102">
        <f>'RAB roll forward'!Q902</f>
        <v>0</v>
      </c>
      <c r="R140" s="22"/>
      <c r="S140" s="91"/>
      <c r="T140" s="91"/>
      <c r="U140" s="91"/>
      <c r="V140" s="91"/>
      <c r="W140" s="91"/>
      <c r="X140" s="91"/>
      <c r="Y140" s="91"/>
      <c r="Z140" s="91"/>
      <c r="AA140" s="249"/>
    </row>
    <row r="141" spans="1:27" outlineLevel="1">
      <c r="A141" s="4"/>
      <c r="B141" s="4"/>
      <c r="C141" s="36"/>
      <c r="D141" s="217">
        <f>Asset30</f>
        <v>0</v>
      </c>
      <c r="E141" s="4"/>
      <c r="F141" s="4"/>
      <c r="G141" s="181">
        <f>'RAB roll forward'!G903</f>
        <v>0</v>
      </c>
      <c r="H141" s="102">
        <f>'RAB roll forward'!H903</f>
        <v>0</v>
      </c>
      <c r="I141" s="102">
        <f>'RAB roll forward'!I903</f>
        <v>0</v>
      </c>
      <c r="J141" s="102">
        <f>'RAB roll forward'!J903</f>
        <v>0</v>
      </c>
      <c r="K141" s="102">
        <f>'RAB roll forward'!K903</f>
        <v>0</v>
      </c>
      <c r="L141" s="102">
        <f>'RAB roll forward'!L903</f>
        <v>0</v>
      </c>
      <c r="M141" s="102">
        <f>'RAB roll forward'!M903</f>
        <v>0</v>
      </c>
      <c r="N141" s="102">
        <f>'RAB roll forward'!N903</f>
        <v>0</v>
      </c>
      <c r="O141" s="102">
        <f>'RAB roll forward'!O903</f>
        <v>0</v>
      </c>
      <c r="P141" s="102">
        <f>'RAB roll forward'!P903</f>
        <v>0</v>
      </c>
      <c r="Q141" s="102">
        <f>'RAB roll forward'!Q903</f>
        <v>0</v>
      </c>
      <c r="R141" s="22"/>
      <c r="S141" s="91"/>
      <c r="T141" s="91"/>
      <c r="U141" s="91"/>
      <c r="V141" s="91"/>
      <c r="W141" s="91"/>
      <c r="X141" s="91"/>
      <c r="Y141" s="91"/>
      <c r="Z141" s="91"/>
      <c r="AA141" s="249"/>
    </row>
    <row r="142" spans="1:27" outlineLevel="1">
      <c r="A142" s="4"/>
      <c r="B142" s="4"/>
      <c r="C142" s="36"/>
      <c r="D142" s="217">
        <f>Asset31</f>
        <v>0</v>
      </c>
      <c r="E142" s="4"/>
      <c r="F142" s="4"/>
      <c r="G142" s="181">
        <f>'RAB roll forward'!G904</f>
        <v>0</v>
      </c>
      <c r="H142" s="102">
        <f>'RAB roll forward'!H904</f>
        <v>0</v>
      </c>
      <c r="I142" s="102">
        <f>'RAB roll forward'!I904</f>
        <v>0</v>
      </c>
      <c r="J142" s="102">
        <f>'RAB roll forward'!J904</f>
        <v>0</v>
      </c>
      <c r="K142" s="102">
        <f>'RAB roll forward'!K904</f>
        <v>0</v>
      </c>
      <c r="L142" s="102">
        <f>'RAB roll forward'!L904</f>
        <v>0</v>
      </c>
      <c r="M142" s="102">
        <f>'RAB roll forward'!M904</f>
        <v>0</v>
      </c>
      <c r="N142" s="102">
        <f>'RAB roll forward'!N904</f>
        <v>0</v>
      </c>
      <c r="O142" s="102">
        <f>'RAB roll forward'!O904</f>
        <v>0</v>
      </c>
      <c r="P142" s="102">
        <f>'RAB roll forward'!P904</f>
        <v>0</v>
      </c>
      <c r="Q142" s="102">
        <f>'RAB roll forward'!Q904</f>
        <v>0</v>
      </c>
      <c r="R142" s="22"/>
      <c r="S142" s="91"/>
      <c r="T142" s="91"/>
      <c r="U142" s="91"/>
      <c r="V142" s="91"/>
      <c r="W142" s="91"/>
      <c r="X142" s="91"/>
      <c r="Y142" s="91"/>
      <c r="Z142" s="91"/>
      <c r="AA142" s="249"/>
    </row>
    <row r="143" spans="1:27" outlineLevel="1">
      <c r="A143" s="4"/>
      <c r="B143" s="4"/>
      <c r="C143" s="36"/>
      <c r="D143" s="217">
        <f>Asset32</f>
        <v>0</v>
      </c>
      <c r="E143" s="4"/>
      <c r="F143" s="4"/>
      <c r="G143" s="181">
        <f>'RAB roll forward'!G905</f>
        <v>0</v>
      </c>
      <c r="H143" s="102">
        <f>'RAB roll forward'!H905</f>
        <v>0</v>
      </c>
      <c r="I143" s="102">
        <f>'RAB roll forward'!I905</f>
        <v>0</v>
      </c>
      <c r="J143" s="102">
        <f>'RAB roll forward'!J905</f>
        <v>0</v>
      </c>
      <c r="K143" s="102">
        <f>'RAB roll forward'!K905</f>
        <v>0</v>
      </c>
      <c r="L143" s="102">
        <f>'RAB roll forward'!L905</f>
        <v>0</v>
      </c>
      <c r="M143" s="102">
        <f>'RAB roll forward'!M905</f>
        <v>0</v>
      </c>
      <c r="N143" s="102">
        <f>'RAB roll forward'!N905</f>
        <v>0</v>
      </c>
      <c r="O143" s="102">
        <f>'RAB roll forward'!O905</f>
        <v>0</v>
      </c>
      <c r="P143" s="102">
        <f>'RAB roll forward'!P905</f>
        <v>0</v>
      </c>
      <c r="Q143" s="102">
        <f>'RAB roll forward'!Q905</f>
        <v>0</v>
      </c>
      <c r="R143" s="22"/>
      <c r="S143" s="91"/>
      <c r="T143" s="91"/>
      <c r="U143" s="91"/>
      <c r="V143" s="91"/>
      <c r="W143" s="91"/>
      <c r="X143" s="91"/>
      <c r="Y143" s="91"/>
      <c r="Z143" s="91"/>
      <c r="AA143" s="249"/>
    </row>
    <row r="144" spans="1:27" outlineLevel="1">
      <c r="A144" s="4"/>
      <c r="B144" s="4"/>
      <c r="C144" s="36"/>
      <c r="D144" s="217">
        <f>Asset33</f>
        <v>0</v>
      </c>
      <c r="E144" s="4"/>
      <c r="F144" s="4"/>
      <c r="G144" s="181">
        <f>'RAB roll forward'!G906</f>
        <v>0</v>
      </c>
      <c r="H144" s="102">
        <f>'RAB roll forward'!H906</f>
        <v>0</v>
      </c>
      <c r="I144" s="102">
        <f>'RAB roll forward'!I906</f>
        <v>0</v>
      </c>
      <c r="J144" s="102">
        <f>'RAB roll forward'!J906</f>
        <v>0</v>
      </c>
      <c r="K144" s="102">
        <f>'RAB roll forward'!K906</f>
        <v>0</v>
      </c>
      <c r="L144" s="102">
        <f>'RAB roll forward'!L906</f>
        <v>0</v>
      </c>
      <c r="M144" s="102">
        <f>'RAB roll forward'!M906</f>
        <v>0</v>
      </c>
      <c r="N144" s="102">
        <f>'RAB roll forward'!N906</f>
        <v>0</v>
      </c>
      <c r="O144" s="102">
        <f>'RAB roll forward'!O906</f>
        <v>0</v>
      </c>
      <c r="P144" s="102">
        <f>'RAB roll forward'!P906</f>
        <v>0</v>
      </c>
      <c r="Q144" s="102">
        <f>'RAB roll forward'!Q906</f>
        <v>0</v>
      </c>
      <c r="R144" s="22"/>
      <c r="S144" s="91"/>
      <c r="T144" s="91"/>
      <c r="U144" s="91"/>
      <c r="V144" s="91"/>
      <c r="W144" s="91"/>
      <c r="X144" s="91"/>
      <c r="Y144" s="91"/>
      <c r="Z144" s="91"/>
      <c r="AA144" s="249"/>
    </row>
    <row r="145" spans="1:27" outlineLevel="1">
      <c r="A145" s="4"/>
      <c r="B145" s="4"/>
      <c r="C145" s="36"/>
      <c r="D145" s="217">
        <f>Asset34</f>
        <v>0</v>
      </c>
      <c r="E145" s="4"/>
      <c r="F145" s="4"/>
      <c r="G145" s="181">
        <f>'RAB roll forward'!G907</f>
        <v>0</v>
      </c>
      <c r="H145" s="102">
        <f>'RAB roll forward'!H907</f>
        <v>0</v>
      </c>
      <c r="I145" s="102">
        <f>'RAB roll forward'!I907</f>
        <v>0</v>
      </c>
      <c r="J145" s="102">
        <f>'RAB roll forward'!J907</f>
        <v>0</v>
      </c>
      <c r="K145" s="102">
        <f>'RAB roll forward'!K907</f>
        <v>0</v>
      </c>
      <c r="L145" s="102">
        <f>'RAB roll forward'!L907</f>
        <v>0</v>
      </c>
      <c r="M145" s="102">
        <f>'RAB roll forward'!M907</f>
        <v>0</v>
      </c>
      <c r="N145" s="102">
        <f>'RAB roll forward'!N907</f>
        <v>0</v>
      </c>
      <c r="O145" s="102">
        <f>'RAB roll forward'!O907</f>
        <v>0</v>
      </c>
      <c r="P145" s="102">
        <f>'RAB roll forward'!P907</f>
        <v>0</v>
      </c>
      <c r="Q145" s="102">
        <f>'RAB roll forward'!Q907</f>
        <v>0</v>
      </c>
      <c r="R145" s="22"/>
      <c r="S145" s="91"/>
      <c r="T145" s="91"/>
      <c r="U145" s="91"/>
      <c r="V145" s="91"/>
      <c r="W145" s="91"/>
      <c r="X145" s="91"/>
      <c r="Y145" s="91"/>
      <c r="Z145" s="91"/>
      <c r="AA145" s="249"/>
    </row>
    <row r="146" spans="1:27" outlineLevel="1">
      <c r="A146" s="4"/>
      <c r="B146" s="4"/>
      <c r="C146" s="36"/>
      <c r="D146" s="217">
        <f>Asset35</f>
        <v>0</v>
      </c>
      <c r="E146" s="4"/>
      <c r="F146" s="4"/>
      <c r="G146" s="181">
        <f>'RAB roll forward'!G908</f>
        <v>0</v>
      </c>
      <c r="H146" s="102">
        <f>'RAB roll forward'!H908</f>
        <v>0</v>
      </c>
      <c r="I146" s="102">
        <f>'RAB roll forward'!I908</f>
        <v>0</v>
      </c>
      <c r="J146" s="102">
        <f>'RAB roll forward'!J908</f>
        <v>0</v>
      </c>
      <c r="K146" s="102">
        <f>'RAB roll forward'!K908</f>
        <v>0</v>
      </c>
      <c r="L146" s="102">
        <f>'RAB roll forward'!L908</f>
        <v>0</v>
      </c>
      <c r="M146" s="102">
        <f>'RAB roll forward'!M908</f>
        <v>0</v>
      </c>
      <c r="N146" s="102">
        <f>'RAB roll forward'!N908</f>
        <v>0</v>
      </c>
      <c r="O146" s="102">
        <f>'RAB roll forward'!O908</f>
        <v>0</v>
      </c>
      <c r="P146" s="102">
        <f>'RAB roll forward'!P908</f>
        <v>0</v>
      </c>
      <c r="Q146" s="102">
        <f>'RAB roll forward'!Q908</f>
        <v>0</v>
      </c>
      <c r="R146" s="22"/>
      <c r="S146" s="91"/>
      <c r="T146" s="91"/>
      <c r="U146" s="91"/>
      <c r="V146" s="91"/>
      <c r="W146" s="91"/>
      <c r="X146" s="91"/>
      <c r="Y146" s="91"/>
      <c r="Z146" s="91"/>
      <c r="AA146" s="249"/>
    </row>
    <row r="147" spans="1:27" outlineLevel="1">
      <c r="A147" s="4"/>
      <c r="B147" s="4"/>
      <c r="C147" s="36"/>
      <c r="D147" s="217">
        <f>Asset36</f>
        <v>0</v>
      </c>
      <c r="E147" s="4"/>
      <c r="F147" s="4"/>
      <c r="G147" s="181">
        <f>'RAB roll forward'!G909</f>
        <v>0</v>
      </c>
      <c r="H147" s="102">
        <f>'RAB roll forward'!H909</f>
        <v>0</v>
      </c>
      <c r="I147" s="102">
        <f>'RAB roll forward'!I909</f>
        <v>0</v>
      </c>
      <c r="J147" s="102">
        <f>'RAB roll forward'!J909</f>
        <v>0</v>
      </c>
      <c r="K147" s="102">
        <f>'RAB roll forward'!K909</f>
        <v>0</v>
      </c>
      <c r="L147" s="102">
        <f>'RAB roll forward'!L909</f>
        <v>0</v>
      </c>
      <c r="M147" s="102">
        <f>'RAB roll forward'!M909</f>
        <v>0</v>
      </c>
      <c r="N147" s="102">
        <f>'RAB roll forward'!N909</f>
        <v>0</v>
      </c>
      <c r="O147" s="102">
        <f>'RAB roll forward'!O909</f>
        <v>0</v>
      </c>
      <c r="P147" s="102">
        <f>'RAB roll forward'!P909</f>
        <v>0</v>
      </c>
      <c r="Q147" s="102">
        <f>'RAB roll forward'!Q909</f>
        <v>0</v>
      </c>
      <c r="R147" s="22"/>
      <c r="S147" s="91"/>
      <c r="T147" s="91"/>
      <c r="U147" s="91"/>
      <c r="V147" s="91"/>
      <c r="W147" s="91"/>
      <c r="X147" s="91"/>
      <c r="Y147" s="91"/>
      <c r="Z147" s="91"/>
      <c r="AA147" s="249"/>
    </row>
    <row r="148" spans="1:27" outlineLevel="1">
      <c r="A148" s="4"/>
      <c r="B148" s="4"/>
      <c r="C148" s="36"/>
      <c r="D148" s="217">
        <f>Asset37</f>
        <v>0</v>
      </c>
      <c r="E148" s="4"/>
      <c r="F148" s="4"/>
      <c r="G148" s="181">
        <f>'RAB roll forward'!G910</f>
        <v>0</v>
      </c>
      <c r="H148" s="102">
        <f>'RAB roll forward'!H910</f>
        <v>0</v>
      </c>
      <c r="I148" s="102">
        <f>'RAB roll forward'!I910</f>
        <v>0</v>
      </c>
      <c r="J148" s="102">
        <f>'RAB roll forward'!J910</f>
        <v>0</v>
      </c>
      <c r="K148" s="102">
        <f>'RAB roll forward'!K910</f>
        <v>0</v>
      </c>
      <c r="L148" s="102">
        <f>'RAB roll forward'!L910</f>
        <v>0</v>
      </c>
      <c r="M148" s="102">
        <f>'RAB roll forward'!M910</f>
        <v>0</v>
      </c>
      <c r="N148" s="102">
        <f>'RAB roll forward'!N910</f>
        <v>0</v>
      </c>
      <c r="O148" s="102">
        <f>'RAB roll forward'!O910</f>
        <v>0</v>
      </c>
      <c r="P148" s="102">
        <f>'RAB roll forward'!P910</f>
        <v>0</v>
      </c>
      <c r="Q148" s="102">
        <f>'RAB roll forward'!Q910</f>
        <v>0</v>
      </c>
      <c r="R148" s="22"/>
      <c r="S148" s="91"/>
      <c r="T148" s="91"/>
      <c r="U148" s="91"/>
      <c r="V148" s="91"/>
      <c r="W148" s="91"/>
      <c r="X148" s="91"/>
      <c r="Y148" s="91"/>
      <c r="Z148" s="91"/>
      <c r="AA148" s="249"/>
    </row>
    <row r="149" spans="1:27" outlineLevel="1">
      <c r="A149" s="4"/>
      <c r="B149" s="4"/>
      <c r="C149" s="36"/>
      <c r="D149" s="217">
        <f>Asset38</f>
        <v>0</v>
      </c>
      <c r="E149" s="4"/>
      <c r="F149" s="4"/>
      <c r="G149" s="181">
        <f>'RAB roll forward'!G911</f>
        <v>0</v>
      </c>
      <c r="H149" s="102">
        <f>'RAB roll forward'!H911</f>
        <v>0</v>
      </c>
      <c r="I149" s="102">
        <f>'RAB roll forward'!I911</f>
        <v>0</v>
      </c>
      <c r="J149" s="102">
        <f>'RAB roll forward'!J911</f>
        <v>0</v>
      </c>
      <c r="K149" s="102">
        <f>'RAB roll forward'!K911</f>
        <v>0</v>
      </c>
      <c r="L149" s="102">
        <f>'RAB roll forward'!L911</f>
        <v>0</v>
      </c>
      <c r="M149" s="102">
        <f>'RAB roll forward'!M911</f>
        <v>0</v>
      </c>
      <c r="N149" s="102">
        <f>'RAB roll forward'!N911</f>
        <v>0</v>
      </c>
      <c r="O149" s="102">
        <f>'RAB roll forward'!O911</f>
        <v>0</v>
      </c>
      <c r="P149" s="102">
        <f>'RAB roll forward'!P911</f>
        <v>0</v>
      </c>
      <c r="Q149" s="102">
        <f>'RAB roll forward'!Q911</f>
        <v>0</v>
      </c>
      <c r="R149" s="22"/>
      <c r="S149" s="91"/>
      <c r="T149" s="91"/>
      <c r="U149" s="91"/>
      <c r="V149" s="91"/>
      <c r="W149" s="91"/>
      <c r="X149" s="91"/>
      <c r="Y149" s="91"/>
      <c r="Z149" s="91"/>
      <c r="AA149" s="249"/>
    </row>
    <row r="150" spans="1:27" outlineLevel="1">
      <c r="A150" s="4"/>
      <c r="B150" s="4"/>
      <c r="C150" s="36"/>
      <c r="D150" s="217">
        <f>Asset39</f>
        <v>0</v>
      </c>
      <c r="E150" s="4"/>
      <c r="F150" s="4"/>
      <c r="G150" s="181">
        <f>'RAB roll forward'!G912</f>
        <v>0</v>
      </c>
      <c r="H150" s="102">
        <f>'RAB roll forward'!H912</f>
        <v>0</v>
      </c>
      <c r="I150" s="102">
        <f>'RAB roll forward'!I912</f>
        <v>0</v>
      </c>
      <c r="J150" s="102">
        <f>'RAB roll forward'!J912</f>
        <v>0</v>
      </c>
      <c r="K150" s="102">
        <f>'RAB roll forward'!K912</f>
        <v>0</v>
      </c>
      <c r="L150" s="102">
        <f>'RAB roll forward'!L912</f>
        <v>0</v>
      </c>
      <c r="M150" s="102">
        <f>'RAB roll forward'!M912</f>
        <v>0</v>
      </c>
      <c r="N150" s="102">
        <f>'RAB roll forward'!N912</f>
        <v>0</v>
      </c>
      <c r="O150" s="102">
        <f>'RAB roll forward'!O912</f>
        <v>0</v>
      </c>
      <c r="P150" s="102">
        <f>'RAB roll forward'!P912</f>
        <v>0</v>
      </c>
      <c r="Q150" s="102">
        <f>'RAB roll forward'!Q912</f>
        <v>0</v>
      </c>
      <c r="R150" s="22"/>
      <c r="S150" s="91"/>
      <c r="T150" s="91"/>
      <c r="U150" s="91"/>
      <c r="V150" s="91"/>
      <c r="W150" s="91"/>
      <c r="X150" s="91"/>
      <c r="Y150" s="91"/>
      <c r="Z150" s="91"/>
      <c r="AA150" s="249"/>
    </row>
    <row r="151" spans="1:27" outlineLevel="1">
      <c r="A151" s="4"/>
      <c r="B151" s="4"/>
      <c r="C151" s="36"/>
      <c r="D151" s="217">
        <f>Asset40</f>
        <v>0</v>
      </c>
      <c r="E151" s="4"/>
      <c r="F151" s="4"/>
      <c r="G151" s="181">
        <f>'RAB roll forward'!G913</f>
        <v>0</v>
      </c>
      <c r="H151" s="102">
        <f>'RAB roll forward'!H913</f>
        <v>0</v>
      </c>
      <c r="I151" s="102">
        <f>'RAB roll forward'!I913</f>
        <v>0</v>
      </c>
      <c r="J151" s="102">
        <f>'RAB roll forward'!J913</f>
        <v>0</v>
      </c>
      <c r="K151" s="102">
        <f>'RAB roll forward'!K913</f>
        <v>0</v>
      </c>
      <c r="L151" s="102">
        <f>'RAB roll forward'!L913</f>
        <v>0</v>
      </c>
      <c r="M151" s="102">
        <f>'RAB roll forward'!M913</f>
        <v>0</v>
      </c>
      <c r="N151" s="102">
        <f>'RAB roll forward'!N913</f>
        <v>0</v>
      </c>
      <c r="O151" s="102">
        <f>'RAB roll forward'!O913</f>
        <v>0</v>
      </c>
      <c r="P151" s="102">
        <f>'RAB roll forward'!P913</f>
        <v>0</v>
      </c>
      <c r="Q151" s="102">
        <f>'RAB roll forward'!Q913</f>
        <v>0</v>
      </c>
      <c r="R151" s="22"/>
      <c r="S151" s="91"/>
      <c r="T151" s="91"/>
      <c r="U151" s="91"/>
      <c r="V151" s="91"/>
      <c r="W151" s="91"/>
      <c r="X151" s="91"/>
      <c r="Y151" s="91"/>
      <c r="Z151" s="91"/>
      <c r="AA151" s="249"/>
    </row>
    <row r="152" spans="1:27" outlineLevel="1">
      <c r="A152" s="4"/>
      <c r="B152" s="4"/>
      <c r="C152" s="36"/>
      <c r="D152" s="217">
        <f>Asset41</f>
        <v>0</v>
      </c>
      <c r="E152" s="4"/>
      <c r="F152" s="4"/>
      <c r="G152" s="181">
        <f>'RAB roll forward'!G914</f>
        <v>0</v>
      </c>
      <c r="H152" s="102">
        <f>'RAB roll forward'!H914</f>
        <v>0</v>
      </c>
      <c r="I152" s="102">
        <f>'RAB roll forward'!I914</f>
        <v>0</v>
      </c>
      <c r="J152" s="102">
        <f>'RAB roll forward'!J914</f>
        <v>0</v>
      </c>
      <c r="K152" s="102">
        <f>'RAB roll forward'!K914</f>
        <v>0</v>
      </c>
      <c r="L152" s="102">
        <f>'RAB roll forward'!L914</f>
        <v>0</v>
      </c>
      <c r="M152" s="102">
        <f>'RAB roll forward'!M914</f>
        <v>0</v>
      </c>
      <c r="N152" s="102">
        <f>'RAB roll forward'!N914</f>
        <v>0</v>
      </c>
      <c r="O152" s="102">
        <f>'RAB roll forward'!O914</f>
        <v>0</v>
      </c>
      <c r="P152" s="102">
        <f>'RAB roll forward'!P914</f>
        <v>0</v>
      </c>
      <c r="Q152" s="102">
        <f>'RAB roll forward'!Q914</f>
        <v>0</v>
      </c>
      <c r="R152" s="22"/>
      <c r="S152" s="91"/>
      <c r="T152" s="91"/>
      <c r="U152" s="91"/>
      <c r="V152" s="91"/>
      <c r="W152" s="91"/>
      <c r="X152" s="91"/>
      <c r="Y152" s="91"/>
      <c r="Z152" s="91"/>
      <c r="AA152" s="249"/>
    </row>
    <row r="153" spans="1:27" outlineLevel="1">
      <c r="A153" s="4"/>
      <c r="B153" s="4"/>
      <c r="C153" s="36"/>
      <c r="D153" s="217">
        <f>Asset42</f>
        <v>0</v>
      </c>
      <c r="E153" s="4"/>
      <c r="F153" s="4"/>
      <c r="G153" s="181">
        <f>'RAB roll forward'!G915</f>
        <v>0</v>
      </c>
      <c r="H153" s="102">
        <f>'RAB roll forward'!H915</f>
        <v>0</v>
      </c>
      <c r="I153" s="102">
        <f>'RAB roll forward'!I915</f>
        <v>0</v>
      </c>
      <c r="J153" s="102">
        <f>'RAB roll forward'!J915</f>
        <v>0</v>
      </c>
      <c r="K153" s="102">
        <f>'RAB roll forward'!K915</f>
        <v>0</v>
      </c>
      <c r="L153" s="102">
        <f>'RAB roll forward'!L915</f>
        <v>0</v>
      </c>
      <c r="M153" s="102">
        <f>'RAB roll forward'!M915</f>
        <v>0</v>
      </c>
      <c r="N153" s="102">
        <f>'RAB roll forward'!N915</f>
        <v>0</v>
      </c>
      <c r="O153" s="102">
        <f>'RAB roll forward'!O915</f>
        <v>0</v>
      </c>
      <c r="P153" s="102">
        <f>'RAB roll forward'!P915</f>
        <v>0</v>
      </c>
      <c r="Q153" s="102">
        <f>'RAB roll forward'!Q915</f>
        <v>0</v>
      </c>
      <c r="R153" s="22"/>
      <c r="S153" s="91"/>
      <c r="T153" s="91"/>
      <c r="U153" s="91"/>
      <c r="V153" s="91"/>
      <c r="W153" s="91"/>
      <c r="X153" s="91"/>
      <c r="Y153" s="91"/>
      <c r="Z153" s="91"/>
      <c r="AA153" s="249"/>
    </row>
    <row r="154" spans="1:27" outlineLevel="1">
      <c r="A154" s="4"/>
      <c r="B154" s="4"/>
      <c r="C154" s="36"/>
      <c r="D154" s="217">
        <f>Asset43</f>
        <v>0</v>
      </c>
      <c r="E154" s="4"/>
      <c r="F154" s="4"/>
      <c r="G154" s="181">
        <f>'RAB roll forward'!G916</f>
        <v>0</v>
      </c>
      <c r="H154" s="102">
        <f>'RAB roll forward'!H916</f>
        <v>0</v>
      </c>
      <c r="I154" s="102">
        <f>'RAB roll forward'!I916</f>
        <v>0</v>
      </c>
      <c r="J154" s="102">
        <f>'RAB roll forward'!J916</f>
        <v>0</v>
      </c>
      <c r="K154" s="102">
        <f>'RAB roll forward'!K916</f>
        <v>0</v>
      </c>
      <c r="L154" s="102">
        <f>'RAB roll forward'!L916</f>
        <v>0</v>
      </c>
      <c r="M154" s="102">
        <f>'RAB roll forward'!M916</f>
        <v>0</v>
      </c>
      <c r="N154" s="102">
        <f>'RAB roll forward'!N916</f>
        <v>0</v>
      </c>
      <c r="O154" s="102">
        <f>'RAB roll forward'!O916</f>
        <v>0</v>
      </c>
      <c r="P154" s="102">
        <f>'RAB roll forward'!P916</f>
        <v>0</v>
      </c>
      <c r="Q154" s="102">
        <f>'RAB roll forward'!Q916</f>
        <v>0</v>
      </c>
      <c r="R154" s="22"/>
      <c r="S154" s="91"/>
      <c r="T154" s="91"/>
      <c r="U154" s="91"/>
      <c r="V154" s="91"/>
      <c r="W154" s="91"/>
      <c r="X154" s="91"/>
      <c r="Y154" s="91"/>
      <c r="Z154" s="91"/>
      <c r="AA154" s="249"/>
    </row>
    <row r="155" spans="1:27" outlineLevel="1">
      <c r="A155" s="4"/>
      <c r="B155" s="4"/>
      <c r="C155" s="36"/>
      <c r="D155" s="217">
        <f>Asset44</f>
        <v>0</v>
      </c>
      <c r="E155" s="4"/>
      <c r="F155" s="4"/>
      <c r="G155" s="181">
        <f>'RAB roll forward'!G917</f>
        <v>0</v>
      </c>
      <c r="H155" s="102">
        <f>'RAB roll forward'!H917</f>
        <v>0</v>
      </c>
      <c r="I155" s="102">
        <f>'RAB roll forward'!I917</f>
        <v>0</v>
      </c>
      <c r="J155" s="102">
        <f>'RAB roll forward'!J917</f>
        <v>0</v>
      </c>
      <c r="K155" s="102">
        <f>'RAB roll forward'!K917</f>
        <v>0</v>
      </c>
      <c r="L155" s="102">
        <f>'RAB roll forward'!L917</f>
        <v>0</v>
      </c>
      <c r="M155" s="102">
        <f>'RAB roll forward'!M917</f>
        <v>0</v>
      </c>
      <c r="N155" s="102">
        <f>'RAB roll forward'!N917</f>
        <v>0</v>
      </c>
      <c r="O155" s="102">
        <f>'RAB roll forward'!O917</f>
        <v>0</v>
      </c>
      <c r="P155" s="102">
        <f>'RAB roll forward'!P917</f>
        <v>0</v>
      </c>
      <c r="Q155" s="102">
        <f>'RAB roll forward'!Q917</f>
        <v>0</v>
      </c>
      <c r="R155" s="22"/>
      <c r="S155" s="91"/>
      <c r="T155" s="91"/>
      <c r="U155" s="91"/>
      <c r="V155" s="91"/>
      <c r="W155" s="91"/>
      <c r="X155" s="91"/>
      <c r="Y155" s="91"/>
      <c r="Z155" s="91"/>
      <c r="AA155" s="249"/>
    </row>
    <row r="156" spans="1:27" outlineLevel="1">
      <c r="A156" s="4"/>
      <c r="B156" s="4"/>
      <c r="C156" s="36"/>
      <c r="D156" s="217">
        <f>Asset45</f>
        <v>0</v>
      </c>
      <c r="E156" s="4"/>
      <c r="F156" s="4"/>
      <c r="G156" s="181">
        <f>'RAB roll forward'!G918</f>
        <v>0</v>
      </c>
      <c r="H156" s="102">
        <f>'RAB roll forward'!H918</f>
        <v>0</v>
      </c>
      <c r="I156" s="102">
        <f>'RAB roll forward'!I918</f>
        <v>0</v>
      </c>
      <c r="J156" s="102">
        <f>'RAB roll forward'!J918</f>
        <v>0</v>
      </c>
      <c r="K156" s="102">
        <f>'RAB roll forward'!K918</f>
        <v>0</v>
      </c>
      <c r="L156" s="102">
        <f>'RAB roll forward'!L918</f>
        <v>0</v>
      </c>
      <c r="M156" s="102">
        <f>'RAB roll forward'!M918</f>
        <v>0</v>
      </c>
      <c r="N156" s="102">
        <f>'RAB roll forward'!N918</f>
        <v>0</v>
      </c>
      <c r="O156" s="102">
        <f>'RAB roll forward'!O918</f>
        <v>0</v>
      </c>
      <c r="P156" s="102">
        <f>'RAB roll forward'!P918</f>
        <v>0</v>
      </c>
      <c r="Q156" s="102">
        <f>'RAB roll forward'!Q918</f>
        <v>0</v>
      </c>
      <c r="R156" s="22"/>
      <c r="S156" s="91"/>
      <c r="T156" s="91"/>
      <c r="U156" s="91"/>
      <c r="V156" s="91"/>
      <c r="W156" s="91"/>
      <c r="X156" s="91"/>
      <c r="Y156" s="91"/>
      <c r="Z156" s="91"/>
      <c r="AA156" s="249"/>
    </row>
    <row r="157" spans="1:27" outlineLevel="1">
      <c r="A157" s="4"/>
      <c r="B157" s="4"/>
      <c r="C157" s="36"/>
      <c r="D157" s="217">
        <f>Asset46</f>
        <v>0</v>
      </c>
      <c r="E157" s="4"/>
      <c r="F157" s="4"/>
      <c r="G157" s="181">
        <f>'RAB roll forward'!G919</f>
        <v>0</v>
      </c>
      <c r="H157" s="102">
        <f>'RAB roll forward'!H919</f>
        <v>0</v>
      </c>
      <c r="I157" s="102">
        <f>'RAB roll forward'!I919</f>
        <v>0</v>
      </c>
      <c r="J157" s="102">
        <f>'RAB roll forward'!J919</f>
        <v>0</v>
      </c>
      <c r="K157" s="102">
        <f>'RAB roll forward'!K919</f>
        <v>0</v>
      </c>
      <c r="L157" s="102">
        <f>'RAB roll forward'!L919</f>
        <v>0</v>
      </c>
      <c r="M157" s="102">
        <f>'RAB roll forward'!M919</f>
        <v>0</v>
      </c>
      <c r="N157" s="102">
        <f>'RAB roll forward'!N919</f>
        <v>0</v>
      </c>
      <c r="O157" s="102">
        <f>'RAB roll forward'!O919</f>
        <v>0</v>
      </c>
      <c r="P157" s="102">
        <f>'RAB roll forward'!P919</f>
        <v>0</v>
      </c>
      <c r="Q157" s="102">
        <f>'RAB roll forward'!Q919</f>
        <v>0</v>
      </c>
      <c r="R157" s="22"/>
      <c r="S157" s="91"/>
      <c r="T157" s="91"/>
      <c r="U157" s="91"/>
      <c r="V157" s="91"/>
      <c r="W157" s="91"/>
      <c r="X157" s="91"/>
      <c r="Y157" s="91"/>
      <c r="Z157" s="91"/>
      <c r="AA157" s="249"/>
    </row>
    <row r="158" spans="1:27" outlineLevel="1">
      <c r="A158" s="4"/>
      <c r="B158" s="4"/>
      <c r="C158" s="36"/>
      <c r="D158" s="217">
        <f>Asset47</f>
        <v>0</v>
      </c>
      <c r="E158" s="4"/>
      <c r="F158" s="4"/>
      <c r="G158" s="181">
        <f>'RAB roll forward'!G920</f>
        <v>0</v>
      </c>
      <c r="H158" s="102">
        <f>'RAB roll forward'!H920</f>
        <v>0</v>
      </c>
      <c r="I158" s="102">
        <f>'RAB roll forward'!I920</f>
        <v>0</v>
      </c>
      <c r="J158" s="102">
        <f>'RAB roll forward'!J920</f>
        <v>0</v>
      </c>
      <c r="K158" s="102">
        <f>'RAB roll forward'!K920</f>
        <v>0</v>
      </c>
      <c r="L158" s="102">
        <f>'RAB roll forward'!L920</f>
        <v>0</v>
      </c>
      <c r="M158" s="102">
        <f>'RAB roll forward'!M920</f>
        <v>0</v>
      </c>
      <c r="N158" s="102">
        <f>'RAB roll forward'!N920</f>
        <v>0</v>
      </c>
      <c r="O158" s="102">
        <f>'RAB roll forward'!O920</f>
        <v>0</v>
      </c>
      <c r="P158" s="102">
        <f>'RAB roll forward'!P920</f>
        <v>0</v>
      </c>
      <c r="Q158" s="102">
        <f>'RAB roll forward'!Q920</f>
        <v>0</v>
      </c>
      <c r="R158" s="22"/>
      <c r="S158" s="91"/>
      <c r="T158" s="91"/>
      <c r="U158" s="91"/>
      <c r="V158" s="91"/>
      <c r="W158" s="91"/>
      <c r="X158" s="91"/>
      <c r="Y158" s="91"/>
      <c r="Z158" s="91"/>
      <c r="AA158" s="249"/>
    </row>
    <row r="159" spans="1:27" outlineLevel="1">
      <c r="A159" s="4"/>
      <c r="B159" s="4"/>
      <c r="C159" s="36"/>
      <c r="D159" s="217">
        <f>Asset48</f>
        <v>0</v>
      </c>
      <c r="E159" s="4"/>
      <c r="F159" s="4"/>
      <c r="G159" s="181">
        <f>'RAB roll forward'!G921</f>
        <v>0</v>
      </c>
      <c r="H159" s="102">
        <f>'RAB roll forward'!H921</f>
        <v>0</v>
      </c>
      <c r="I159" s="102">
        <f>'RAB roll forward'!I921</f>
        <v>0</v>
      </c>
      <c r="J159" s="102">
        <f>'RAB roll forward'!J921</f>
        <v>0</v>
      </c>
      <c r="K159" s="102">
        <f>'RAB roll forward'!K921</f>
        <v>0</v>
      </c>
      <c r="L159" s="102">
        <f>'RAB roll forward'!L921</f>
        <v>0</v>
      </c>
      <c r="M159" s="102">
        <f>'RAB roll forward'!M921</f>
        <v>0</v>
      </c>
      <c r="N159" s="102">
        <f>'RAB roll forward'!N921</f>
        <v>0</v>
      </c>
      <c r="O159" s="102">
        <f>'RAB roll forward'!O921</f>
        <v>0</v>
      </c>
      <c r="P159" s="102">
        <f>'RAB roll forward'!P921</f>
        <v>0</v>
      </c>
      <c r="Q159" s="102">
        <f>'RAB roll forward'!Q921</f>
        <v>0</v>
      </c>
      <c r="R159" s="22"/>
      <c r="S159" s="91"/>
      <c r="T159" s="91"/>
      <c r="U159" s="91"/>
      <c r="V159" s="91"/>
      <c r="W159" s="91"/>
      <c r="X159" s="91"/>
      <c r="Y159" s="91"/>
      <c r="Z159" s="91"/>
      <c r="AA159" s="249"/>
    </row>
    <row r="160" spans="1:27" outlineLevel="1">
      <c r="A160" s="4"/>
      <c r="B160" s="4"/>
      <c r="C160" s="36"/>
      <c r="D160" s="217">
        <f>Asset49</f>
        <v>0</v>
      </c>
      <c r="E160" s="4"/>
      <c r="F160" s="4"/>
      <c r="G160" s="181">
        <f>'RAB roll forward'!G922</f>
        <v>0</v>
      </c>
      <c r="H160" s="102">
        <f>'RAB roll forward'!H922</f>
        <v>0</v>
      </c>
      <c r="I160" s="102">
        <f>'RAB roll forward'!I922</f>
        <v>0</v>
      </c>
      <c r="J160" s="102">
        <f>'RAB roll forward'!J922</f>
        <v>0</v>
      </c>
      <c r="K160" s="102">
        <f>'RAB roll forward'!K922</f>
        <v>0</v>
      </c>
      <c r="L160" s="102">
        <f>'RAB roll forward'!L922</f>
        <v>0</v>
      </c>
      <c r="M160" s="102">
        <f>'RAB roll forward'!M922</f>
        <v>0</v>
      </c>
      <c r="N160" s="102">
        <f>'RAB roll forward'!N922</f>
        <v>0</v>
      </c>
      <c r="O160" s="102">
        <f>'RAB roll forward'!O922</f>
        <v>0</v>
      </c>
      <c r="P160" s="102">
        <f>'RAB roll forward'!P922</f>
        <v>0</v>
      </c>
      <c r="Q160" s="102">
        <f>'RAB roll forward'!Q922</f>
        <v>0</v>
      </c>
      <c r="R160" s="22"/>
      <c r="S160" s="91"/>
      <c r="T160" s="91"/>
      <c r="U160" s="91"/>
      <c r="V160" s="91"/>
      <c r="W160" s="91"/>
      <c r="X160" s="91"/>
      <c r="Y160" s="91"/>
      <c r="Z160" s="91"/>
      <c r="AA160" s="249"/>
    </row>
    <row r="161" spans="1:27" outlineLevel="1">
      <c r="A161" s="4"/>
      <c r="B161" s="4"/>
      <c r="C161" s="36"/>
      <c r="D161" s="217" t="str">
        <f>Asset50</f>
        <v>Equity raising costs</v>
      </c>
      <c r="E161" s="4"/>
      <c r="F161" s="4"/>
      <c r="G161" s="181">
        <f>'RAB roll forward'!G923</f>
        <v>0</v>
      </c>
      <c r="H161" s="102">
        <f>'RAB roll forward'!H923</f>
        <v>0</v>
      </c>
      <c r="I161" s="102">
        <f>'RAB roll forward'!I923</f>
        <v>0</v>
      </c>
      <c r="J161" s="102">
        <f>'RAB roll forward'!J923</f>
        <v>0</v>
      </c>
      <c r="K161" s="102">
        <f>'RAB roll forward'!K923</f>
        <v>0</v>
      </c>
      <c r="L161" s="102">
        <f>'RAB roll forward'!L923</f>
        <v>0</v>
      </c>
      <c r="M161" s="102">
        <f>'RAB roll forward'!M923</f>
        <v>0</v>
      </c>
      <c r="N161" s="102">
        <f>'RAB roll forward'!N923</f>
        <v>0</v>
      </c>
      <c r="O161" s="102">
        <f>'RAB roll forward'!O923</f>
        <v>0</v>
      </c>
      <c r="P161" s="102">
        <f>'RAB roll forward'!P923</f>
        <v>0</v>
      </c>
      <c r="Q161" s="102">
        <f>'RAB roll forward'!Q923</f>
        <v>0</v>
      </c>
      <c r="R161" s="22"/>
      <c r="S161" s="91"/>
      <c r="T161" s="91"/>
      <c r="U161" s="91"/>
      <c r="V161" s="91"/>
      <c r="W161" s="91"/>
      <c r="X161" s="91"/>
      <c r="Y161" s="91"/>
      <c r="Z161" s="91"/>
      <c r="AA161" s="249"/>
    </row>
    <row r="162" spans="1:27">
      <c r="A162" s="4"/>
      <c r="B162" s="4"/>
      <c r="C162" s="36"/>
      <c r="D162" s="118"/>
      <c r="E162" s="4"/>
      <c r="F162" s="4"/>
      <c r="G162" s="190"/>
      <c r="H162" s="102"/>
      <c r="I162" s="102"/>
      <c r="J162" s="102"/>
      <c r="K162" s="102"/>
      <c r="L162" s="102"/>
      <c r="M162" s="102"/>
      <c r="N162" s="91"/>
      <c r="O162" s="22"/>
      <c r="P162" s="22"/>
      <c r="Q162" s="22"/>
      <c r="R162" s="22"/>
      <c r="S162" s="91"/>
      <c r="T162" s="91"/>
      <c r="U162" s="91"/>
      <c r="V162" s="91"/>
      <c r="W162" s="91"/>
      <c r="X162" s="91"/>
      <c r="Y162" s="91"/>
      <c r="Z162" s="91"/>
      <c r="AA162" s="249"/>
    </row>
    <row r="163" spans="1:27">
      <c r="A163" s="4"/>
      <c r="B163" s="4"/>
      <c r="C163" s="253" t="s">
        <v>90</v>
      </c>
      <c r="D163" s="444"/>
      <c r="E163" s="4"/>
      <c r="F163" s="4"/>
      <c r="G163" s="243">
        <f>SUM(G164:G213)</f>
        <v>0</v>
      </c>
      <c r="H163" s="28"/>
      <c r="I163" s="28"/>
      <c r="J163" s="28"/>
      <c r="K163" s="28"/>
      <c r="L163" s="28"/>
      <c r="M163" s="28"/>
      <c r="N163" s="91"/>
      <c r="O163" s="22"/>
      <c r="P163" s="22"/>
      <c r="Q163" s="22"/>
      <c r="R163" s="22"/>
      <c r="S163" s="91"/>
      <c r="T163" s="91"/>
      <c r="U163" s="91"/>
      <c r="V163" s="91"/>
      <c r="W163" s="91"/>
      <c r="X163" s="91"/>
      <c r="Y163" s="91"/>
      <c r="Z163" s="91"/>
      <c r="AA163" s="249"/>
    </row>
    <row r="164" spans="1:27" hidden="1" outlineLevel="1">
      <c r="A164" s="4"/>
      <c r="B164" s="4"/>
      <c r="C164" s="4"/>
      <c r="D164" s="217" t="str">
        <f>Asset1</f>
        <v xml:space="preserve">Pipelines </v>
      </c>
      <c r="E164" s="4"/>
      <c r="F164" s="4"/>
      <c r="G164" s="184">
        <f>'RAB roll forward'!G926</f>
        <v>0</v>
      </c>
      <c r="H164" s="28"/>
      <c r="I164" s="28"/>
      <c r="J164" s="28"/>
      <c r="K164" s="28"/>
      <c r="L164" s="28"/>
      <c r="M164" s="28"/>
      <c r="N164" s="91"/>
      <c r="O164" s="22"/>
      <c r="P164" s="22"/>
      <c r="Q164" s="22"/>
      <c r="R164" s="22"/>
      <c r="S164" s="91"/>
      <c r="T164" s="91"/>
      <c r="U164" s="91"/>
      <c r="V164" s="91"/>
      <c r="W164" s="91"/>
      <c r="X164" s="91"/>
      <c r="Y164" s="91"/>
      <c r="Z164" s="91"/>
      <c r="AA164" s="249"/>
    </row>
    <row r="165" spans="1:27" hidden="1" outlineLevel="1">
      <c r="A165" s="4"/>
      <c r="B165" s="4"/>
      <c r="C165" s="36"/>
      <c r="D165" s="217" t="str">
        <f>Asset2</f>
        <v xml:space="preserve">Compressors </v>
      </c>
      <c r="E165" s="4"/>
      <c r="F165" s="4"/>
      <c r="G165" s="184">
        <f>'RAB roll forward'!G927</f>
        <v>0</v>
      </c>
      <c r="H165" s="28"/>
      <c r="I165" s="28"/>
      <c r="J165" s="28"/>
      <c r="K165" s="28"/>
      <c r="L165" s="28"/>
      <c r="M165" s="28"/>
      <c r="N165" s="91"/>
      <c r="O165" s="22"/>
      <c r="P165" s="22"/>
      <c r="Q165" s="22"/>
      <c r="R165" s="22"/>
      <c r="S165" s="91"/>
      <c r="T165" s="91"/>
      <c r="U165" s="91"/>
      <c r="V165" s="91"/>
      <c r="W165" s="91"/>
      <c r="X165" s="91"/>
      <c r="Y165" s="91"/>
      <c r="Z165" s="91"/>
      <c r="AA165" s="249"/>
    </row>
    <row r="166" spans="1:27" hidden="1" outlineLevel="1">
      <c r="A166" s="4"/>
      <c r="B166" s="4"/>
      <c r="C166" s="36"/>
      <c r="D166" s="217" t="str">
        <f>Asset3</f>
        <v>City Gates &amp; Field Regulators</v>
      </c>
      <c r="E166" s="4"/>
      <c r="F166" s="4"/>
      <c r="G166" s="184">
        <f>'RAB roll forward'!G928</f>
        <v>0</v>
      </c>
      <c r="H166" s="28"/>
      <c r="I166" s="28"/>
      <c r="J166" s="28"/>
      <c r="K166" s="28"/>
      <c r="L166" s="28"/>
      <c r="M166" s="28"/>
      <c r="N166" s="91"/>
      <c r="O166" s="22"/>
      <c r="P166" s="22"/>
      <c r="Q166" s="22"/>
      <c r="R166" s="22"/>
      <c r="S166" s="91"/>
      <c r="T166" s="91"/>
      <c r="U166" s="91"/>
      <c r="V166" s="91"/>
      <c r="W166" s="91"/>
      <c r="X166" s="91"/>
      <c r="Y166" s="91"/>
      <c r="Z166" s="91"/>
      <c r="AA166" s="249"/>
    </row>
    <row r="167" spans="1:27" hidden="1" outlineLevel="1">
      <c r="A167" s="4"/>
      <c r="B167" s="4"/>
      <c r="C167" s="36"/>
      <c r="D167" s="217" t="str">
        <f>Asset4</f>
        <v>Odourant Plants</v>
      </c>
      <c r="E167" s="4"/>
      <c r="F167" s="4"/>
      <c r="G167" s="184">
        <f>'RAB roll forward'!G929</f>
        <v>0</v>
      </c>
      <c r="H167" s="28"/>
      <c r="I167" s="28"/>
      <c r="J167" s="28"/>
      <c r="K167" s="28"/>
      <c r="L167" s="28"/>
      <c r="M167" s="28"/>
      <c r="N167" s="91"/>
      <c r="O167" s="22"/>
      <c r="P167" s="22"/>
      <c r="Q167" s="22"/>
      <c r="R167" s="22"/>
      <c r="S167" s="91"/>
      <c r="T167" s="91"/>
      <c r="U167" s="91"/>
      <c r="V167" s="91"/>
      <c r="W167" s="91"/>
      <c r="X167" s="91"/>
      <c r="Y167" s="91"/>
      <c r="Z167" s="91"/>
      <c r="AA167" s="249"/>
    </row>
    <row r="168" spans="1:27" hidden="1" outlineLevel="1">
      <c r="A168" s="4"/>
      <c r="B168" s="4"/>
      <c r="C168" s="36"/>
      <c r="D168" s="217" t="str">
        <f>Asset5</f>
        <v>Gas Quality</v>
      </c>
      <c r="E168" s="4"/>
      <c r="F168" s="4"/>
      <c r="G168" s="184">
        <f>'RAB roll forward'!G930</f>
        <v>0</v>
      </c>
      <c r="H168" s="28"/>
      <c r="I168" s="28"/>
      <c r="J168" s="28"/>
      <c r="K168" s="28"/>
      <c r="L168" s="28"/>
      <c r="M168" s="28"/>
      <c r="N168" s="91"/>
      <c r="O168" s="22"/>
      <c r="P168" s="22"/>
      <c r="Q168" s="22"/>
      <c r="R168" s="22"/>
      <c r="S168" s="91"/>
      <c r="T168" s="91"/>
      <c r="U168" s="91"/>
      <c r="V168" s="91"/>
      <c r="W168" s="91"/>
      <c r="X168" s="91"/>
      <c r="Y168" s="91"/>
      <c r="Z168" s="91"/>
      <c r="AA168" s="249"/>
    </row>
    <row r="169" spans="1:27" hidden="1" outlineLevel="1">
      <c r="A169" s="4"/>
      <c r="B169" s="4"/>
      <c r="C169" s="36"/>
      <c r="D169" s="217" t="str">
        <f>Asset6</f>
        <v xml:space="preserve">Other </v>
      </c>
      <c r="E169" s="4"/>
      <c r="F169" s="4"/>
      <c r="G169" s="184">
        <f>'RAB roll forward'!G931</f>
        <v>0</v>
      </c>
      <c r="H169" s="28"/>
      <c r="I169" s="28"/>
      <c r="J169" s="28"/>
      <c r="K169" s="28"/>
      <c r="L169" s="28"/>
      <c r="M169" s="28"/>
      <c r="N169" s="91"/>
      <c r="O169" s="22"/>
      <c r="P169" s="22"/>
      <c r="Q169" s="22"/>
      <c r="R169" s="22"/>
      <c r="S169" s="91"/>
      <c r="T169" s="91"/>
      <c r="U169" s="91"/>
      <c r="V169" s="91"/>
      <c r="W169" s="91"/>
      <c r="X169" s="91"/>
      <c r="Y169" s="91"/>
      <c r="Z169" s="91"/>
      <c r="AA169" s="249"/>
    </row>
    <row r="170" spans="1:27" hidden="1" outlineLevel="1">
      <c r="A170" s="4"/>
      <c r="B170" s="4"/>
      <c r="C170" s="36"/>
      <c r="D170" s="217" t="str">
        <f>Asset7</f>
        <v>General Building</v>
      </c>
      <c r="E170" s="4"/>
      <c r="F170" s="4"/>
      <c r="G170" s="184">
        <f>'RAB roll forward'!G932</f>
        <v>0</v>
      </c>
      <c r="H170" s="28"/>
      <c r="I170" s="28"/>
      <c r="J170" s="28"/>
      <c r="K170" s="28"/>
      <c r="L170" s="28"/>
      <c r="M170" s="28"/>
      <c r="N170" s="91"/>
      <c r="O170" s="22"/>
      <c r="P170" s="22"/>
      <c r="Q170" s="22"/>
      <c r="R170" s="22"/>
      <c r="S170" s="91"/>
      <c r="T170" s="91"/>
      <c r="U170" s="91"/>
      <c r="V170" s="91"/>
      <c r="W170" s="91"/>
      <c r="X170" s="91"/>
      <c r="Y170" s="91"/>
      <c r="Z170" s="91"/>
      <c r="AA170" s="249"/>
    </row>
    <row r="171" spans="1:27" hidden="1" outlineLevel="1">
      <c r="A171" s="4"/>
      <c r="B171" s="4"/>
      <c r="C171" s="36"/>
      <c r="D171" s="217" t="str">
        <f>Asset8</f>
        <v>General Land</v>
      </c>
      <c r="E171" s="4"/>
      <c r="F171" s="4"/>
      <c r="G171" s="184">
        <f>'RAB roll forward'!G933</f>
        <v>0</v>
      </c>
      <c r="H171" s="28"/>
      <c r="I171" s="28"/>
      <c r="J171" s="28"/>
      <c r="K171" s="28"/>
      <c r="L171" s="28"/>
      <c r="M171" s="28"/>
      <c r="N171" s="91"/>
      <c r="O171" s="22"/>
      <c r="P171" s="22"/>
      <c r="Q171" s="22"/>
      <c r="R171" s="22"/>
      <c r="S171" s="91"/>
      <c r="T171" s="91"/>
      <c r="U171" s="91"/>
      <c r="V171" s="91"/>
      <c r="W171" s="91"/>
      <c r="X171" s="91"/>
      <c r="Y171" s="91"/>
      <c r="Z171" s="91"/>
      <c r="AA171" s="249"/>
    </row>
    <row r="172" spans="1:27" hidden="1" outlineLevel="1">
      <c r="A172" s="4"/>
      <c r="B172" s="4"/>
      <c r="C172" s="36"/>
      <c r="D172" s="217">
        <f>Asset9</f>
        <v>0</v>
      </c>
      <c r="E172" s="4"/>
      <c r="F172" s="4"/>
      <c r="G172" s="184">
        <f>'RAB roll forward'!G934</f>
        <v>0</v>
      </c>
      <c r="H172" s="28"/>
      <c r="I172" s="28"/>
      <c r="J172" s="28"/>
      <c r="K172" s="28"/>
      <c r="L172" s="28"/>
      <c r="M172" s="28"/>
      <c r="N172" s="91"/>
      <c r="O172" s="22"/>
      <c r="P172" s="22"/>
      <c r="Q172" s="22"/>
      <c r="R172" s="22"/>
      <c r="S172" s="91"/>
      <c r="T172" s="91"/>
      <c r="U172" s="91"/>
      <c r="V172" s="91"/>
      <c r="W172" s="91"/>
      <c r="X172" s="91"/>
      <c r="Y172" s="91"/>
      <c r="Z172" s="91"/>
      <c r="AA172" s="249"/>
    </row>
    <row r="173" spans="1:27" hidden="1" outlineLevel="1">
      <c r="A173" s="4"/>
      <c r="B173" s="4"/>
      <c r="C173" s="36"/>
      <c r="D173" s="217">
        <f>Asset10</f>
        <v>0</v>
      </c>
      <c r="E173" s="4"/>
      <c r="F173" s="4"/>
      <c r="G173" s="184">
        <f>'RAB roll forward'!G935</f>
        <v>0</v>
      </c>
      <c r="H173" s="28"/>
      <c r="I173" s="28"/>
      <c r="J173" s="28"/>
      <c r="K173" s="28"/>
      <c r="L173" s="28"/>
      <c r="M173" s="28"/>
      <c r="N173" s="91"/>
      <c r="O173" s="22"/>
      <c r="P173" s="22"/>
      <c r="Q173" s="22"/>
      <c r="R173" s="22"/>
      <c r="S173" s="91"/>
      <c r="T173" s="91"/>
      <c r="U173" s="91"/>
      <c r="V173" s="91"/>
      <c r="W173" s="91"/>
      <c r="X173" s="91"/>
      <c r="Y173" s="91"/>
      <c r="Z173" s="91"/>
      <c r="AA173" s="249"/>
    </row>
    <row r="174" spans="1:27" hidden="1" outlineLevel="1">
      <c r="A174" s="4"/>
      <c r="B174" s="4"/>
      <c r="C174" s="36"/>
      <c r="D174" s="217">
        <f>Asset11</f>
        <v>0</v>
      </c>
      <c r="E174" s="4"/>
      <c r="F174" s="4"/>
      <c r="G174" s="184">
        <f>'RAB roll forward'!G936</f>
        <v>0</v>
      </c>
      <c r="H174" s="28"/>
      <c r="I174" s="28"/>
      <c r="J174" s="28"/>
      <c r="K174" s="28"/>
      <c r="L174" s="28"/>
      <c r="M174" s="28"/>
      <c r="N174" s="91"/>
      <c r="O174" s="22"/>
      <c r="P174" s="22"/>
      <c r="Q174" s="22"/>
      <c r="R174" s="22"/>
      <c r="S174" s="91"/>
      <c r="T174" s="91"/>
      <c r="U174" s="91"/>
      <c r="V174" s="91"/>
      <c r="W174" s="91"/>
      <c r="X174" s="91"/>
      <c r="Y174" s="91"/>
      <c r="Z174" s="91"/>
      <c r="AA174" s="249"/>
    </row>
    <row r="175" spans="1:27" hidden="1" outlineLevel="1">
      <c r="A175" s="4"/>
      <c r="B175" s="4"/>
      <c r="C175" s="36"/>
      <c r="D175" s="217">
        <f>Asset12</f>
        <v>0</v>
      </c>
      <c r="E175" s="4"/>
      <c r="F175" s="4"/>
      <c r="G175" s="184">
        <f>'RAB roll forward'!G937</f>
        <v>0</v>
      </c>
      <c r="H175" s="28"/>
      <c r="I175" s="28"/>
      <c r="J175" s="28"/>
      <c r="K175" s="28"/>
      <c r="L175" s="28"/>
      <c r="M175" s="28"/>
      <c r="N175" s="91"/>
      <c r="O175" s="22"/>
      <c r="P175" s="22"/>
      <c r="Q175" s="22"/>
      <c r="R175" s="22"/>
      <c r="S175" s="91"/>
      <c r="T175" s="91"/>
      <c r="U175" s="91"/>
      <c r="V175" s="91"/>
      <c r="W175" s="91"/>
      <c r="X175" s="91"/>
      <c r="Y175" s="91"/>
      <c r="Z175" s="91"/>
      <c r="AA175" s="249"/>
    </row>
    <row r="176" spans="1:27" hidden="1" outlineLevel="1">
      <c r="A176" s="4"/>
      <c r="B176" s="4"/>
      <c r="C176" s="36"/>
      <c r="D176" s="217">
        <f>Asset13</f>
        <v>0</v>
      </c>
      <c r="E176" s="4"/>
      <c r="F176" s="4"/>
      <c r="G176" s="184">
        <f>'RAB roll forward'!G938</f>
        <v>0</v>
      </c>
      <c r="H176" s="28"/>
      <c r="I176" s="28"/>
      <c r="J176" s="28"/>
      <c r="K176" s="28"/>
      <c r="L176" s="28"/>
      <c r="M176" s="28"/>
      <c r="N176" s="91"/>
      <c r="O176" s="22"/>
      <c r="P176" s="22"/>
      <c r="Q176" s="22"/>
      <c r="R176" s="22"/>
      <c r="S176" s="91"/>
      <c r="T176" s="91"/>
      <c r="U176" s="91"/>
      <c r="V176" s="91"/>
      <c r="W176" s="91"/>
      <c r="X176" s="91"/>
      <c r="Y176" s="91"/>
      <c r="Z176" s="91"/>
      <c r="AA176" s="249"/>
    </row>
    <row r="177" spans="1:27" hidden="1" outlineLevel="1">
      <c r="A177" s="4"/>
      <c r="B177" s="4"/>
      <c r="C177" s="36"/>
      <c r="D177" s="217">
        <f>Asset14</f>
        <v>0</v>
      </c>
      <c r="E177" s="4"/>
      <c r="F177" s="4"/>
      <c r="G177" s="184">
        <f>'RAB roll forward'!G939</f>
        <v>0</v>
      </c>
      <c r="H177" s="28"/>
      <c r="I177" s="28"/>
      <c r="J177" s="28"/>
      <c r="K177" s="28"/>
      <c r="L177" s="28"/>
      <c r="M177" s="28"/>
      <c r="N177" s="91"/>
      <c r="O177" s="22"/>
      <c r="P177" s="22"/>
      <c r="Q177" s="22"/>
      <c r="R177" s="22"/>
      <c r="S177" s="91"/>
      <c r="T177" s="91"/>
      <c r="U177" s="91"/>
      <c r="V177" s="91"/>
      <c r="W177" s="91"/>
      <c r="X177" s="91"/>
      <c r="Y177" s="91"/>
      <c r="Z177" s="91"/>
      <c r="AA177" s="249"/>
    </row>
    <row r="178" spans="1:27" hidden="1" outlineLevel="1">
      <c r="A178" s="4"/>
      <c r="B178" s="4"/>
      <c r="C178" s="36"/>
      <c r="D178" s="217">
        <f>Asset15</f>
        <v>0</v>
      </c>
      <c r="E178" s="4"/>
      <c r="F178" s="4"/>
      <c r="G178" s="184">
        <f>'RAB roll forward'!G940</f>
        <v>0</v>
      </c>
      <c r="H178" s="28"/>
      <c r="I178" s="28"/>
      <c r="J178" s="28"/>
      <c r="K178" s="28"/>
      <c r="L178" s="28"/>
      <c r="M178" s="28"/>
      <c r="N178" s="91"/>
      <c r="O178" s="22"/>
      <c r="P178" s="22"/>
      <c r="Q178" s="22"/>
      <c r="R178" s="22"/>
      <c r="S178" s="91"/>
      <c r="T178" s="91"/>
      <c r="U178" s="91"/>
      <c r="V178" s="91"/>
      <c r="W178" s="91"/>
      <c r="X178" s="91"/>
      <c r="Y178" s="91"/>
      <c r="Z178" s="91"/>
      <c r="AA178" s="249"/>
    </row>
    <row r="179" spans="1:27" hidden="1" outlineLevel="1">
      <c r="A179" s="4"/>
      <c r="B179" s="4"/>
      <c r="C179" s="36"/>
      <c r="D179" s="217">
        <f>Asset16</f>
        <v>0</v>
      </c>
      <c r="E179" s="4"/>
      <c r="F179" s="4"/>
      <c r="G179" s="184">
        <f>'RAB roll forward'!G941</f>
        <v>0</v>
      </c>
      <c r="H179" s="28"/>
      <c r="I179" s="28"/>
      <c r="J179" s="28"/>
      <c r="K179" s="28"/>
      <c r="L179" s="28"/>
      <c r="M179" s="28"/>
      <c r="N179" s="91"/>
      <c r="O179" s="22"/>
      <c r="P179" s="22"/>
      <c r="Q179" s="22"/>
      <c r="R179" s="22"/>
      <c r="S179" s="91"/>
      <c r="T179" s="91"/>
      <c r="U179" s="91"/>
      <c r="V179" s="91"/>
      <c r="W179" s="91"/>
      <c r="X179" s="91"/>
      <c r="Y179" s="91"/>
      <c r="Z179" s="91"/>
      <c r="AA179" s="249"/>
    </row>
    <row r="180" spans="1:27" hidden="1" outlineLevel="1">
      <c r="A180" s="4"/>
      <c r="B180" s="4"/>
      <c r="C180" s="36"/>
      <c r="D180" s="217">
        <f>Asset17</f>
        <v>0</v>
      </c>
      <c r="E180" s="4"/>
      <c r="F180" s="4"/>
      <c r="G180" s="184">
        <f>'RAB roll forward'!G942</f>
        <v>0</v>
      </c>
      <c r="H180" s="28"/>
      <c r="I180" s="28"/>
      <c r="J180" s="28"/>
      <c r="K180" s="28"/>
      <c r="L180" s="28"/>
      <c r="M180" s="28"/>
      <c r="N180" s="91"/>
      <c r="O180" s="22"/>
      <c r="P180" s="22"/>
      <c r="Q180" s="22"/>
      <c r="R180" s="22"/>
      <c r="S180" s="91"/>
      <c r="T180" s="91"/>
      <c r="U180" s="91"/>
      <c r="V180" s="91"/>
      <c r="W180" s="91"/>
      <c r="X180" s="91"/>
      <c r="Y180" s="91"/>
      <c r="Z180" s="91"/>
      <c r="AA180" s="249"/>
    </row>
    <row r="181" spans="1:27" hidden="1" outlineLevel="1">
      <c r="A181" s="4"/>
      <c r="B181" s="4"/>
      <c r="C181" s="36"/>
      <c r="D181" s="217">
        <f>Asset18</f>
        <v>0</v>
      </c>
      <c r="E181" s="4"/>
      <c r="F181" s="4"/>
      <c r="G181" s="184">
        <f>'RAB roll forward'!G943</f>
        <v>0</v>
      </c>
      <c r="H181" s="28"/>
      <c r="I181" s="28"/>
      <c r="J181" s="28"/>
      <c r="K181" s="28"/>
      <c r="L181" s="28"/>
      <c r="M181" s="28"/>
      <c r="N181" s="91"/>
      <c r="O181" s="22"/>
      <c r="P181" s="22"/>
      <c r="Q181" s="22"/>
      <c r="R181" s="22"/>
      <c r="S181" s="91"/>
      <c r="T181" s="91"/>
      <c r="U181" s="91"/>
      <c r="V181" s="91"/>
      <c r="W181" s="91"/>
      <c r="X181" s="91"/>
      <c r="Y181" s="91"/>
      <c r="Z181" s="91"/>
      <c r="AA181" s="249"/>
    </row>
    <row r="182" spans="1:27" hidden="1" outlineLevel="1">
      <c r="A182" s="4"/>
      <c r="B182" s="4"/>
      <c r="C182" s="36"/>
      <c r="D182" s="217">
        <f>Asset19</f>
        <v>0</v>
      </c>
      <c r="E182" s="4"/>
      <c r="F182" s="4"/>
      <c r="G182" s="184">
        <f>'RAB roll forward'!G944</f>
        <v>0</v>
      </c>
      <c r="H182" s="28"/>
      <c r="I182" s="28"/>
      <c r="J182" s="28"/>
      <c r="K182" s="28"/>
      <c r="L182" s="28"/>
      <c r="M182" s="28"/>
      <c r="N182" s="91"/>
      <c r="O182" s="22"/>
      <c r="P182" s="22"/>
      <c r="Q182" s="22"/>
      <c r="R182" s="22"/>
      <c r="S182" s="91"/>
      <c r="T182" s="91"/>
      <c r="U182" s="91"/>
      <c r="V182" s="91"/>
      <c r="W182" s="91"/>
      <c r="X182" s="91"/>
      <c r="Y182" s="91"/>
      <c r="Z182" s="91"/>
      <c r="AA182" s="249"/>
    </row>
    <row r="183" spans="1:27" hidden="1" outlineLevel="1">
      <c r="A183" s="4"/>
      <c r="B183" s="4"/>
      <c r="C183" s="36"/>
      <c r="D183" s="217">
        <f>Asset20</f>
        <v>0</v>
      </c>
      <c r="E183" s="4"/>
      <c r="F183" s="4"/>
      <c r="G183" s="184">
        <f>'RAB roll forward'!G945</f>
        <v>0</v>
      </c>
      <c r="H183" s="28"/>
      <c r="I183" s="28"/>
      <c r="J183" s="28"/>
      <c r="K183" s="28"/>
      <c r="L183" s="28"/>
      <c r="M183" s="28"/>
      <c r="N183" s="91"/>
      <c r="O183" s="22"/>
      <c r="P183" s="22"/>
      <c r="Q183" s="22"/>
      <c r="R183" s="22"/>
      <c r="S183" s="91"/>
      <c r="T183" s="91"/>
      <c r="U183" s="91"/>
      <c r="V183" s="91"/>
      <c r="W183" s="91"/>
      <c r="X183" s="91"/>
      <c r="Y183" s="91"/>
      <c r="Z183" s="91"/>
      <c r="AA183" s="249"/>
    </row>
    <row r="184" spans="1:27" hidden="1" outlineLevel="1">
      <c r="A184" s="4"/>
      <c r="B184" s="4"/>
      <c r="C184" s="36"/>
      <c r="D184" s="217">
        <f>Asset21</f>
        <v>0</v>
      </c>
      <c r="E184" s="4"/>
      <c r="F184" s="4"/>
      <c r="G184" s="184">
        <f>'RAB roll forward'!G946</f>
        <v>0</v>
      </c>
      <c r="H184" s="28"/>
      <c r="I184" s="28"/>
      <c r="J184" s="28"/>
      <c r="K184" s="28"/>
      <c r="L184" s="28"/>
      <c r="M184" s="28"/>
      <c r="N184" s="91"/>
      <c r="O184" s="22"/>
      <c r="P184" s="22"/>
      <c r="Q184" s="22"/>
      <c r="R184" s="22"/>
      <c r="S184" s="91"/>
      <c r="T184" s="91"/>
      <c r="U184" s="91"/>
      <c r="V184" s="91"/>
      <c r="W184" s="91"/>
      <c r="X184" s="91"/>
      <c r="Y184" s="91"/>
      <c r="Z184" s="91"/>
      <c r="AA184" s="249"/>
    </row>
    <row r="185" spans="1:27" hidden="1" outlineLevel="1">
      <c r="A185" s="4"/>
      <c r="B185" s="4"/>
      <c r="C185" s="36"/>
      <c r="D185" s="217">
        <f>Asset22</f>
        <v>0</v>
      </c>
      <c r="E185" s="4"/>
      <c r="F185" s="4"/>
      <c r="G185" s="184">
        <f>'RAB roll forward'!G947</f>
        <v>0</v>
      </c>
      <c r="H185" s="28"/>
      <c r="I185" s="28"/>
      <c r="J185" s="28"/>
      <c r="K185" s="28"/>
      <c r="L185" s="28"/>
      <c r="M185" s="28"/>
      <c r="N185" s="91"/>
      <c r="O185" s="22"/>
      <c r="P185" s="22"/>
      <c r="Q185" s="22"/>
      <c r="R185" s="22"/>
      <c r="S185" s="91"/>
      <c r="T185" s="91"/>
      <c r="U185" s="91"/>
      <c r="V185" s="91"/>
      <c r="W185" s="91"/>
      <c r="X185" s="91"/>
      <c r="Y185" s="91"/>
      <c r="Z185" s="91"/>
      <c r="AA185" s="249"/>
    </row>
    <row r="186" spans="1:27" hidden="1" outlineLevel="1">
      <c r="A186" s="4"/>
      <c r="B186" s="4"/>
      <c r="C186" s="36"/>
      <c r="D186" s="217">
        <f>Asset23</f>
        <v>0</v>
      </c>
      <c r="E186" s="4"/>
      <c r="F186" s="4"/>
      <c r="G186" s="184">
        <f>'RAB roll forward'!G948</f>
        <v>0</v>
      </c>
      <c r="H186" s="28"/>
      <c r="I186" s="28"/>
      <c r="J186" s="28"/>
      <c r="K186" s="28"/>
      <c r="L186" s="28"/>
      <c r="M186" s="28"/>
      <c r="N186" s="91"/>
      <c r="O186" s="22"/>
      <c r="P186" s="22"/>
      <c r="Q186" s="22"/>
      <c r="R186" s="22"/>
      <c r="S186" s="91"/>
      <c r="T186" s="91"/>
      <c r="U186" s="91"/>
      <c r="V186" s="91"/>
      <c r="W186" s="91"/>
      <c r="X186" s="91"/>
      <c r="Y186" s="91"/>
      <c r="Z186" s="91"/>
      <c r="AA186" s="249"/>
    </row>
    <row r="187" spans="1:27" hidden="1" outlineLevel="1">
      <c r="A187" s="4"/>
      <c r="B187" s="4"/>
      <c r="C187" s="36"/>
      <c r="D187" s="217">
        <f>Asset24</f>
        <v>0</v>
      </c>
      <c r="E187" s="4"/>
      <c r="F187" s="4"/>
      <c r="G187" s="184">
        <f>'RAB roll forward'!G949</f>
        <v>0</v>
      </c>
      <c r="H187" s="28"/>
      <c r="I187" s="28"/>
      <c r="J187" s="28"/>
      <c r="K187" s="28"/>
      <c r="L187" s="28"/>
      <c r="M187" s="28"/>
      <c r="N187" s="91"/>
      <c r="O187" s="22"/>
      <c r="P187" s="22"/>
      <c r="Q187" s="22"/>
      <c r="R187" s="22"/>
      <c r="S187" s="91"/>
      <c r="T187" s="91"/>
      <c r="U187" s="91"/>
      <c r="V187" s="91"/>
      <c r="W187" s="91"/>
      <c r="X187" s="91"/>
      <c r="Y187" s="91"/>
      <c r="Z187" s="91"/>
      <c r="AA187" s="249"/>
    </row>
    <row r="188" spans="1:27" hidden="1" outlineLevel="1">
      <c r="A188" s="4"/>
      <c r="B188" s="4"/>
      <c r="C188" s="36"/>
      <c r="D188" s="217">
        <f>Asset25</f>
        <v>0</v>
      </c>
      <c r="E188" s="4"/>
      <c r="F188" s="4"/>
      <c r="G188" s="184">
        <f>'RAB roll forward'!G950</f>
        <v>0</v>
      </c>
      <c r="H188" s="28"/>
      <c r="I188" s="28"/>
      <c r="J188" s="28"/>
      <c r="K188" s="28"/>
      <c r="L188" s="28"/>
      <c r="M188" s="28"/>
      <c r="N188" s="91"/>
      <c r="O188" s="22"/>
      <c r="P188" s="22"/>
      <c r="Q188" s="22"/>
      <c r="R188" s="22"/>
      <c r="S188" s="91"/>
      <c r="T188" s="91"/>
      <c r="U188" s="91"/>
      <c r="V188" s="91"/>
      <c r="W188" s="91"/>
      <c r="X188" s="91"/>
      <c r="Y188" s="91"/>
      <c r="Z188" s="91"/>
      <c r="AA188" s="249"/>
    </row>
    <row r="189" spans="1:27" hidden="1" outlineLevel="1">
      <c r="A189" s="4"/>
      <c r="B189" s="4"/>
      <c r="C189" s="36"/>
      <c r="D189" s="217">
        <f>Asset26</f>
        <v>0</v>
      </c>
      <c r="E189" s="4"/>
      <c r="F189" s="4"/>
      <c r="G189" s="184">
        <f>'RAB roll forward'!G951</f>
        <v>0</v>
      </c>
      <c r="H189" s="28"/>
      <c r="I189" s="28"/>
      <c r="J189" s="28"/>
      <c r="K189" s="28"/>
      <c r="L189" s="28"/>
      <c r="M189" s="28"/>
      <c r="N189" s="91"/>
      <c r="O189" s="22"/>
      <c r="P189" s="22"/>
      <c r="Q189" s="22"/>
      <c r="R189" s="22"/>
      <c r="S189" s="91"/>
      <c r="T189" s="91"/>
      <c r="U189" s="91"/>
      <c r="V189" s="91"/>
      <c r="W189" s="91"/>
      <c r="X189" s="91"/>
      <c r="Y189" s="91"/>
      <c r="Z189" s="91"/>
      <c r="AA189" s="249"/>
    </row>
    <row r="190" spans="1:27" hidden="1" outlineLevel="1">
      <c r="A190" s="4"/>
      <c r="B190" s="4"/>
      <c r="C190" s="36"/>
      <c r="D190" s="217">
        <f>Asset27</f>
        <v>0</v>
      </c>
      <c r="E190" s="4"/>
      <c r="F190" s="4"/>
      <c r="G190" s="184">
        <f>'RAB roll forward'!G952</f>
        <v>0</v>
      </c>
      <c r="H190" s="28"/>
      <c r="I190" s="28"/>
      <c r="J190" s="28"/>
      <c r="K190" s="28"/>
      <c r="L190" s="28"/>
      <c r="M190" s="28"/>
      <c r="N190" s="91"/>
      <c r="O190" s="22"/>
      <c r="P190" s="22"/>
      <c r="Q190" s="22"/>
      <c r="R190" s="22"/>
      <c r="S190" s="91"/>
      <c r="T190" s="91"/>
      <c r="U190" s="91"/>
      <c r="V190" s="91"/>
      <c r="W190" s="91"/>
      <c r="X190" s="91"/>
      <c r="Y190" s="91"/>
      <c r="Z190" s="91"/>
      <c r="AA190" s="249"/>
    </row>
    <row r="191" spans="1:27" hidden="1" outlineLevel="1">
      <c r="A191" s="4"/>
      <c r="B191" s="4"/>
      <c r="C191" s="36"/>
      <c r="D191" s="217">
        <f>Asset28</f>
        <v>0</v>
      </c>
      <c r="E191" s="4"/>
      <c r="F191" s="4"/>
      <c r="G191" s="184">
        <f>'RAB roll forward'!G953</f>
        <v>0</v>
      </c>
      <c r="H191" s="28"/>
      <c r="I191" s="28"/>
      <c r="J191" s="28"/>
      <c r="K191" s="28"/>
      <c r="L191" s="28"/>
      <c r="M191" s="28"/>
      <c r="N191" s="91"/>
      <c r="O191" s="22"/>
      <c r="P191" s="22"/>
      <c r="Q191" s="22"/>
      <c r="R191" s="22"/>
      <c r="S191" s="91"/>
      <c r="T191" s="91"/>
      <c r="U191" s="91"/>
      <c r="V191" s="91"/>
      <c r="W191" s="91"/>
      <c r="X191" s="91"/>
      <c r="Y191" s="91"/>
      <c r="Z191" s="91"/>
      <c r="AA191" s="249"/>
    </row>
    <row r="192" spans="1:27" hidden="1" outlineLevel="1">
      <c r="A192" s="4"/>
      <c r="B192" s="4"/>
      <c r="C192" s="36"/>
      <c r="D192" s="217">
        <f>Asset29</f>
        <v>0</v>
      </c>
      <c r="E192" s="4"/>
      <c r="F192" s="4"/>
      <c r="G192" s="184">
        <f>'RAB roll forward'!G954</f>
        <v>0</v>
      </c>
      <c r="H192" s="28"/>
      <c r="I192" s="28"/>
      <c r="J192" s="28"/>
      <c r="K192" s="28"/>
      <c r="L192" s="28"/>
      <c r="M192" s="28"/>
      <c r="N192" s="91"/>
      <c r="O192" s="22"/>
      <c r="P192" s="22"/>
      <c r="Q192" s="22"/>
      <c r="R192" s="22"/>
      <c r="S192" s="91"/>
      <c r="T192" s="91"/>
      <c r="U192" s="91"/>
      <c r="V192" s="91"/>
      <c r="W192" s="91"/>
      <c r="X192" s="91"/>
      <c r="Y192" s="91"/>
      <c r="Z192" s="91"/>
      <c r="AA192" s="249"/>
    </row>
    <row r="193" spans="1:27" hidden="1" outlineLevel="1">
      <c r="A193" s="4"/>
      <c r="B193" s="4"/>
      <c r="C193" s="36"/>
      <c r="D193" s="217">
        <f>Asset30</f>
        <v>0</v>
      </c>
      <c r="E193" s="4"/>
      <c r="F193" s="4"/>
      <c r="G193" s="184">
        <f>'RAB roll forward'!G955</f>
        <v>0</v>
      </c>
      <c r="H193" s="28"/>
      <c r="I193" s="28"/>
      <c r="J193" s="28"/>
      <c r="K193" s="28"/>
      <c r="L193" s="28"/>
      <c r="M193" s="28"/>
      <c r="N193" s="91"/>
      <c r="O193" s="22"/>
      <c r="P193" s="22"/>
      <c r="Q193" s="22"/>
      <c r="R193" s="22"/>
      <c r="S193" s="91"/>
      <c r="T193" s="91"/>
      <c r="U193" s="91"/>
      <c r="V193" s="91"/>
      <c r="W193" s="91"/>
      <c r="X193" s="91"/>
      <c r="Y193" s="91"/>
      <c r="Z193" s="91"/>
      <c r="AA193" s="249"/>
    </row>
    <row r="194" spans="1:27" hidden="1" outlineLevel="1">
      <c r="A194" s="4"/>
      <c r="B194" s="4"/>
      <c r="C194" s="36"/>
      <c r="D194" s="217">
        <f>Asset31</f>
        <v>0</v>
      </c>
      <c r="E194" s="4"/>
      <c r="F194" s="4"/>
      <c r="G194" s="184">
        <f>'RAB roll forward'!G956</f>
        <v>0</v>
      </c>
      <c r="H194" s="28"/>
      <c r="I194" s="28"/>
      <c r="J194" s="28"/>
      <c r="K194" s="28"/>
      <c r="L194" s="28"/>
      <c r="M194" s="28"/>
      <c r="N194" s="91"/>
      <c r="O194" s="22"/>
      <c r="P194" s="22"/>
      <c r="Q194" s="22"/>
      <c r="R194" s="22"/>
      <c r="S194" s="91"/>
      <c r="T194" s="91"/>
      <c r="U194" s="91"/>
      <c r="V194" s="91"/>
      <c r="W194" s="91"/>
      <c r="X194" s="91"/>
      <c r="Y194" s="91"/>
      <c r="Z194" s="91"/>
      <c r="AA194" s="249"/>
    </row>
    <row r="195" spans="1:27" hidden="1" outlineLevel="1">
      <c r="A195" s="4"/>
      <c r="B195" s="4"/>
      <c r="C195" s="36"/>
      <c r="D195" s="217">
        <f>Asset32</f>
        <v>0</v>
      </c>
      <c r="E195" s="4"/>
      <c r="F195" s="4"/>
      <c r="G195" s="184">
        <f>'RAB roll forward'!G957</f>
        <v>0</v>
      </c>
      <c r="H195" s="28"/>
      <c r="I195" s="28"/>
      <c r="J195" s="28"/>
      <c r="K195" s="28"/>
      <c r="L195" s="28"/>
      <c r="M195" s="28"/>
      <c r="N195" s="91"/>
      <c r="O195" s="22"/>
      <c r="P195" s="22"/>
      <c r="Q195" s="22"/>
      <c r="R195" s="22"/>
      <c r="S195" s="91"/>
      <c r="T195" s="91"/>
      <c r="U195" s="91"/>
      <c r="V195" s="91"/>
      <c r="W195" s="91"/>
      <c r="X195" s="91"/>
      <c r="Y195" s="91"/>
      <c r="Z195" s="91"/>
      <c r="AA195" s="249"/>
    </row>
    <row r="196" spans="1:27" hidden="1" outlineLevel="1">
      <c r="A196" s="4"/>
      <c r="B196" s="4"/>
      <c r="C196" s="36"/>
      <c r="D196" s="217">
        <f>Asset33</f>
        <v>0</v>
      </c>
      <c r="E196" s="4"/>
      <c r="F196" s="4"/>
      <c r="G196" s="184">
        <f>'RAB roll forward'!G958</f>
        <v>0</v>
      </c>
      <c r="H196" s="28"/>
      <c r="I196" s="28"/>
      <c r="J196" s="28"/>
      <c r="K196" s="28"/>
      <c r="L196" s="28"/>
      <c r="M196" s="28"/>
      <c r="N196" s="91"/>
      <c r="O196" s="22"/>
      <c r="P196" s="22"/>
      <c r="Q196" s="22"/>
      <c r="R196" s="22"/>
      <c r="S196" s="91"/>
      <c r="T196" s="91"/>
      <c r="U196" s="91"/>
      <c r="V196" s="91"/>
      <c r="W196" s="91"/>
      <c r="X196" s="91"/>
      <c r="Y196" s="91"/>
      <c r="Z196" s="91"/>
      <c r="AA196" s="249"/>
    </row>
    <row r="197" spans="1:27" hidden="1" outlineLevel="1">
      <c r="A197" s="4"/>
      <c r="B197" s="4"/>
      <c r="C197" s="36"/>
      <c r="D197" s="217">
        <f>Asset34</f>
        <v>0</v>
      </c>
      <c r="E197" s="4"/>
      <c r="F197" s="4"/>
      <c r="G197" s="184">
        <f>'RAB roll forward'!G959</f>
        <v>0</v>
      </c>
      <c r="H197" s="28"/>
      <c r="I197" s="28"/>
      <c r="J197" s="28"/>
      <c r="K197" s="28"/>
      <c r="L197" s="28"/>
      <c r="M197" s="28"/>
      <c r="N197" s="91"/>
      <c r="O197" s="22"/>
      <c r="P197" s="22"/>
      <c r="Q197" s="22"/>
      <c r="R197" s="22"/>
      <c r="S197" s="91"/>
      <c r="T197" s="91"/>
      <c r="U197" s="91"/>
      <c r="V197" s="91"/>
      <c r="W197" s="91"/>
      <c r="X197" s="91"/>
      <c r="Y197" s="91"/>
      <c r="Z197" s="91"/>
      <c r="AA197" s="249"/>
    </row>
    <row r="198" spans="1:27" hidden="1" outlineLevel="1">
      <c r="A198" s="4"/>
      <c r="B198" s="4"/>
      <c r="C198" s="36"/>
      <c r="D198" s="217">
        <f>Asset35</f>
        <v>0</v>
      </c>
      <c r="E198" s="4"/>
      <c r="F198" s="4"/>
      <c r="G198" s="184">
        <f>'RAB roll forward'!G960</f>
        <v>0</v>
      </c>
      <c r="H198" s="28"/>
      <c r="I198" s="28"/>
      <c r="J198" s="28"/>
      <c r="K198" s="28"/>
      <c r="L198" s="28"/>
      <c r="M198" s="28"/>
      <c r="N198" s="91"/>
      <c r="O198" s="22"/>
      <c r="P198" s="22"/>
      <c r="Q198" s="22"/>
      <c r="R198" s="22"/>
      <c r="S198" s="91"/>
      <c r="T198" s="91"/>
      <c r="U198" s="91"/>
      <c r="V198" s="91"/>
      <c r="W198" s="91"/>
      <c r="X198" s="91"/>
      <c r="Y198" s="91"/>
      <c r="Z198" s="91"/>
      <c r="AA198" s="249"/>
    </row>
    <row r="199" spans="1:27" hidden="1" outlineLevel="1">
      <c r="A199" s="4"/>
      <c r="B199" s="4"/>
      <c r="C199" s="36"/>
      <c r="D199" s="217">
        <f>Asset36</f>
        <v>0</v>
      </c>
      <c r="E199" s="4"/>
      <c r="F199" s="4"/>
      <c r="G199" s="184">
        <f>'RAB roll forward'!G961</f>
        <v>0</v>
      </c>
      <c r="H199" s="28"/>
      <c r="I199" s="28"/>
      <c r="J199" s="28"/>
      <c r="K199" s="28"/>
      <c r="L199" s="28"/>
      <c r="M199" s="28"/>
      <c r="N199" s="91"/>
      <c r="O199" s="22"/>
      <c r="P199" s="22"/>
      <c r="Q199" s="22"/>
      <c r="R199" s="22"/>
      <c r="S199" s="91"/>
      <c r="T199" s="91"/>
      <c r="U199" s="91"/>
      <c r="V199" s="91"/>
      <c r="W199" s="91"/>
      <c r="X199" s="91"/>
      <c r="Y199" s="91"/>
      <c r="Z199" s="91"/>
      <c r="AA199" s="249"/>
    </row>
    <row r="200" spans="1:27" hidden="1" outlineLevel="1">
      <c r="A200" s="4"/>
      <c r="B200" s="4"/>
      <c r="C200" s="36"/>
      <c r="D200" s="217">
        <f>Asset37</f>
        <v>0</v>
      </c>
      <c r="E200" s="4"/>
      <c r="F200" s="4"/>
      <c r="G200" s="184">
        <f>'RAB roll forward'!G962</f>
        <v>0</v>
      </c>
      <c r="H200" s="28"/>
      <c r="I200" s="28"/>
      <c r="J200" s="28"/>
      <c r="K200" s="28"/>
      <c r="L200" s="28"/>
      <c r="M200" s="28"/>
      <c r="N200" s="91"/>
      <c r="O200" s="22"/>
      <c r="P200" s="22"/>
      <c r="Q200" s="22"/>
      <c r="R200" s="22"/>
      <c r="S200" s="91"/>
      <c r="T200" s="91"/>
      <c r="U200" s="91"/>
      <c r="V200" s="91"/>
      <c r="W200" s="91"/>
      <c r="X200" s="91"/>
      <c r="Y200" s="91"/>
      <c r="Z200" s="91"/>
      <c r="AA200" s="249"/>
    </row>
    <row r="201" spans="1:27" hidden="1" outlineLevel="1">
      <c r="A201" s="4"/>
      <c r="B201" s="4"/>
      <c r="C201" s="36"/>
      <c r="D201" s="217">
        <f>Asset38</f>
        <v>0</v>
      </c>
      <c r="E201" s="4"/>
      <c r="F201" s="4"/>
      <c r="G201" s="184">
        <f>'RAB roll forward'!G963</f>
        <v>0</v>
      </c>
      <c r="H201" s="28"/>
      <c r="I201" s="28"/>
      <c r="J201" s="28"/>
      <c r="K201" s="28"/>
      <c r="L201" s="28"/>
      <c r="M201" s="28"/>
      <c r="N201" s="91"/>
      <c r="O201" s="22"/>
      <c r="P201" s="22"/>
      <c r="Q201" s="22"/>
      <c r="R201" s="22"/>
      <c r="S201" s="91"/>
      <c r="T201" s="91"/>
      <c r="U201" s="91"/>
      <c r="V201" s="91"/>
      <c r="W201" s="91"/>
      <c r="X201" s="91"/>
      <c r="Y201" s="91"/>
      <c r="Z201" s="91"/>
      <c r="AA201" s="249"/>
    </row>
    <row r="202" spans="1:27" hidden="1" outlineLevel="1">
      <c r="A202" s="4"/>
      <c r="B202" s="4"/>
      <c r="C202" s="36"/>
      <c r="D202" s="217">
        <f>Asset39</f>
        <v>0</v>
      </c>
      <c r="E202" s="4"/>
      <c r="F202" s="4"/>
      <c r="G202" s="184">
        <f>'RAB roll forward'!G964</f>
        <v>0</v>
      </c>
      <c r="H202" s="28"/>
      <c r="I202" s="28"/>
      <c r="J202" s="28"/>
      <c r="K202" s="28"/>
      <c r="L202" s="28"/>
      <c r="M202" s="28"/>
      <c r="N202" s="91"/>
      <c r="O202" s="22"/>
      <c r="P202" s="22"/>
      <c r="Q202" s="22"/>
      <c r="R202" s="22"/>
      <c r="S202" s="91"/>
      <c r="T202" s="91"/>
      <c r="U202" s="91"/>
      <c r="V202" s="91"/>
      <c r="W202" s="91"/>
      <c r="X202" s="91"/>
      <c r="Y202" s="91"/>
      <c r="Z202" s="91"/>
      <c r="AA202" s="249"/>
    </row>
    <row r="203" spans="1:27" hidden="1" outlineLevel="1">
      <c r="A203" s="4"/>
      <c r="B203" s="4"/>
      <c r="C203" s="36"/>
      <c r="D203" s="217">
        <f>Asset40</f>
        <v>0</v>
      </c>
      <c r="E203" s="4"/>
      <c r="F203" s="4"/>
      <c r="G203" s="184">
        <f>'RAB roll forward'!G965</f>
        <v>0</v>
      </c>
      <c r="H203" s="28"/>
      <c r="I203" s="28"/>
      <c r="J203" s="28"/>
      <c r="K203" s="28"/>
      <c r="L203" s="28"/>
      <c r="M203" s="28"/>
      <c r="N203" s="91"/>
      <c r="O203" s="22"/>
      <c r="P203" s="22"/>
      <c r="Q203" s="22"/>
      <c r="R203" s="22"/>
      <c r="S203" s="91"/>
      <c r="T203" s="91"/>
      <c r="U203" s="91"/>
      <c r="V203" s="91"/>
      <c r="W203" s="91"/>
      <c r="X203" s="91"/>
      <c r="Y203" s="91"/>
      <c r="Z203" s="91"/>
      <c r="AA203" s="249"/>
    </row>
    <row r="204" spans="1:27" hidden="1" outlineLevel="1">
      <c r="A204" s="4"/>
      <c r="B204" s="4"/>
      <c r="C204" s="36"/>
      <c r="D204" s="217">
        <f>Asset41</f>
        <v>0</v>
      </c>
      <c r="E204" s="4"/>
      <c r="F204" s="4"/>
      <c r="G204" s="184">
        <f>'RAB roll forward'!G966</f>
        <v>0</v>
      </c>
      <c r="H204" s="28"/>
      <c r="I204" s="28"/>
      <c r="J204" s="28"/>
      <c r="K204" s="28"/>
      <c r="L204" s="28"/>
      <c r="M204" s="28"/>
      <c r="N204" s="91"/>
      <c r="O204" s="22"/>
      <c r="P204" s="22"/>
      <c r="Q204" s="22"/>
      <c r="R204" s="22"/>
      <c r="S204" s="91"/>
      <c r="T204" s="91"/>
      <c r="U204" s="91"/>
      <c r="V204" s="91"/>
      <c r="W204" s="91"/>
      <c r="X204" s="91"/>
      <c r="Y204" s="91"/>
      <c r="Z204" s="91"/>
      <c r="AA204" s="249"/>
    </row>
    <row r="205" spans="1:27" hidden="1" outlineLevel="1">
      <c r="A205" s="4"/>
      <c r="B205" s="4"/>
      <c r="C205" s="36"/>
      <c r="D205" s="217">
        <f>Asset42</f>
        <v>0</v>
      </c>
      <c r="E205" s="4"/>
      <c r="F205" s="4"/>
      <c r="G205" s="184">
        <f>'RAB roll forward'!G967</f>
        <v>0</v>
      </c>
      <c r="H205" s="28"/>
      <c r="I205" s="28"/>
      <c r="J205" s="28"/>
      <c r="K205" s="28"/>
      <c r="L205" s="28"/>
      <c r="M205" s="28"/>
      <c r="N205" s="91"/>
      <c r="O205" s="22"/>
      <c r="P205" s="22"/>
      <c r="Q205" s="22"/>
      <c r="R205" s="22"/>
      <c r="S205" s="91"/>
      <c r="T205" s="91"/>
      <c r="U205" s="91"/>
      <c r="V205" s="91"/>
      <c r="W205" s="91"/>
      <c r="X205" s="91"/>
      <c r="Y205" s="91"/>
      <c r="Z205" s="91"/>
      <c r="AA205" s="249"/>
    </row>
    <row r="206" spans="1:27" hidden="1" outlineLevel="1">
      <c r="A206" s="4"/>
      <c r="B206" s="4"/>
      <c r="C206" s="36"/>
      <c r="D206" s="217">
        <f>Asset43</f>
        <v>0</v>
      </c>
      <c r="E206" s="4"/>
      <c r="F206" s="4"/>
      <c r="G206" s="184">
        <f>'RAB roll forward'!G968</f>
        <v>0</v>
      </c>
      <c r="H206" s="28"/>
      <c r="I206" s="28"/>
      <c r="J206" s="28"/>
      <c r="K206" s="28"/>
      <c r="L206" s="28"/>
      <c r="M206" s="28"/>
      <c r="N206" s="91"/>
      <c r="O206" s="22"/>
      <c r="P206" s="22"/>
      <c r="Q206" s="22"/>
      <c r="R206" s="22"/>
      <c r="S206" s="91"/>
      <c r="T206" s="91"/>
      <c r="U206" s="91"/>
      <c r="V206" s="91"/>
      <c r="W206" s="91"/>
      <c r="X206" s="91"/>
      <c r="Y206" s="91"/>
      <c r="Z206" s="91"/>
      <c r="AA206" s="249"/>
    </row>
    <row r="207" spans="1:27" hidden="1" outlineLevel="1">
      <c r="A207" s="4"/>
      <c r="B207" s="4"/>
      <c r="C207" s="36"/>
      <c r="D207" s="217">
        <f>Asset44</f>
        <v>0</v>
      </c>
      <c r="E207" s="4"/>
      <c r="F207" s="4"/>
      <c r="G207" s="184">
        <f>'RAB roll forward'!G969</f>
        <v>0</v>
      </c>
      <c r="H207" s="28"/>
      <c r="I207" s="28"/>
      <c r="J207" s="28"/>
      <c r="K207" s="28"/>
      <c r="L207" s="28"/>
      <c r="M207" s="28"/>
      <c r="N207" s="91"/>
      <c r="O207" s="22"/>
      <c r="P207" s="22"/>
      <c r="Q207" s="22"/>
      <c r="R207" s="22"/>
      <c r="S207" s="91"/>
      <c r="T207" s="91"/>
      <c r="U207" s="91"/>
      <c r="V207" s="91"/>
      <c r="W207" s="91"/>
      <c r="X207" s="91"/>
      <c r="Y207" s="91"/>
      <c r="Z207" s="91"/>
      <c r="AA207" s="249"/>
    </row>
    <row r="208" spans="1:27" hidden="1" outlineLevel="1">
      <c r="A208" s="4"/>
      <c r="B208" s="4"/>
      <c r="C208" s="36"/>
      <c r="D208" s="217">
        <f>Asset45</f>
        <v>0</v>
      </c>
      <c r="E208" s="4"/>
      <c r="F208" s="4"/>
      <c r="G208" s="184">
        <f>'RAB roll forward'!G970</f>
        <v>0</v>
      </c>
      <c r="H208" s="28"/>
      <c r="I208" s="28"/>
      <c r="J208" s="28"/>
      <c r="K208" s="28"/>
      <c r="L208" s="28"/>
      <c r="M208" s="28"/>
      <c r="N208" s="91"/>
      <c r="O208" s="22"/>
      <c r="P208" s="22"/>
      <c r="Q208" s="22"/>
      <c r="R208" s="22"/>
      <c r="S208" s="91"/>
      <c r="T208" s="91"/>
      <c r="U208" s="91"/>
      <c r="V208" s="91"/>
      <c r="W208" s="91"/>
      <c r="X208" s="91"/>
      <c r="Y208" s="91"/>
      <c r="Z208" s="91"/>
      <c r="AA208" s="249"/>
    </row>
    <row r="209" spans="1:27" hidden="1" outlineLevel="1">
      <c r="A209" s="4"/>
      <c r="B209" s="4"/>
      <c r="C209" s="36"/>
      <c r="D209" s="217">
        <f>Asset46</f>
        <v>0</v>
      </c>
      <c r="E209" s="4"/>
      <c r="F209" s="4"/>
      <c r="G209" s="184">
        <f>'RAB roll forward'!G971</f>
        <v>0</v>
      </c>
      <c r="H209" s="28"/>
      <c r="I209" s="28"/>
      <c r="J209" s="28"/>
      <c r="K209" s="28"/>
      <c r="L209" s="28"/>
      <c r="M209" s="28"/>
      <c r="N209" s="91"/>
      <c r="O209" s="22"/>
      <c r="P209" s="22"/>
      <c r="Q209" s="22"/>
      <c r="R209" s="22"/>
      <c r="S209" s="91"/>
      <c r="T209" s="91"/>
      <c r="U209" s="91"/>
      <c r="V209" s="91"/>
      <c r="W209" s="91"/>
      <c r="X209" s="91"/>
      <c r="Y209" s="91"/>
      <c r="Z209" s="91"/>
      <c r="AA209" s="249"/>
    </row>
    <row r="210" spans="1:27" hidden="1" outlineLevel="1">
      <c r="A210" s="4"/>
      <c r="B210" s="4"/>
      <c r="C210" s="36"/>
      <c r="D210" s="217">
        <f>Asset47</f>
        <v>0</v>
      </c>
      <c r="E210" s="4"/>
      <c r="F210" s="4"/>
      <c r="G210" s="184">
        <f>'RAB roll forward'!G972</f>
        <v>0</v>
      </c>
      <c r="H210" s="28"/>
      <c r="I210" s="28"/>
      <c r="J210" s="28"/>
      <c r="K210" s="28"/>
      <c r="L210" s="28"/>
      <c r="M210" s="28"/>
      <c r="N210" s="91"/>
      <c r="O210" s="22"/>
      <c r="P210" s="22"/>
      <c r="Q210" s="22"/>
      <c r="R210" s="22"/>
      <c r="S210" s="91"/>
      <c r="T210" s="91"/>
      <c r="U210" s="91"/>
      <c r="V210" s="91"/>
      <c r="W210" s="91"/>
      <c r="X210" s="91"/>
      <c r="Y210" s="91"/>
      <c r="Z210" s="91"/>
      <c r="AA210" s="249"/>
    </row>
    <row r="211" spans="1:27" hidden="1" outlineLevel="1">
      <c r="A211" s="4"/>
      <c r="B211" s="4"/>
      <c r="C211" s="36"/>
      <c r="D211" s="217">
        <f>Asset48</f>
        <v>0</v>
      </c>
      <c r="E211" s="4"/>
      <c r="F211" s="4"/>
      <c r="G211" s="184">
        <f>'RAB roll forward'!G973</f>
        <v>0</v>
      </c>
      <c r="H211" s="28"/>
      <c r="I211" s="28"/>
      <c r="J211" s="28"/>
      <c r="K211" s="28"/>
      <c r="L211" s="28"/>
      <c r="M211" s="28"/>
      <c r="N211" s="91"/>
      <c r="O211" s="22"/>
      <c r="P211" s="22"/>
      <c r="Q211" s="22"/>
      <c r="R211" s="22"/>
      <c r="S211" s="91"/>
      <c r="T211" s="91"/>
      <c r="U211" s="91"/>
      <c r="V211" s="91"/>
      <c r="W211" s="91"/>
      <c r="X211" s="91"/>
      <c r="Y211" s="91"/>
      <c r="Z211" s="91"/>
      <c r="AA211" s="249"/>
    </row>
    <row r="212" spans="1:27" hidden="1" outlineLevel="1">
      <c r="A212" s="4"/>
      <c r="B212" s="4"/>
      <c r="C212" s="36"/>
      <c r="D212" s="217">
        <f>Asset49</f>
        <v>0</v>
      </c>
      <c r="E212" s="4"/>
      <c r="F212" s="4"/>
      <c r="G212" s="184">
        <f>'RAB roll forward'!G974</f>
        <v>0</v>
      </c>
      <c r="H212" s="28"/>
      <c r="I212" s="28"/>
      <c r="J212" s="28"/>
      <c r="K212" s="28"/>
      <c r="L212" s="28"/>
      <c r="M212" s="28"/>
      <c r="N212" s="91"/>
      <c r="O212" s="22"/>
      <c r="P212" s="22"/>
      <c r="Q212" s="22"/>
      <c r="R212" s="22"/>
      <c r="S212" s="91"/>
      <c r="T212" s="91"/>
      <c r="U212" s="91"/>
      <c r="V212" s="91"/>
      <c r="W212" s="91"/>
      <c r="X212" s="91"/>
      <c r="Y212" s="91"/>
      <c r="Z212" s="91"/>
      <c r="AA212" s="249"/>
    </row>
    <row r="213" spans="1:27" hidden="1" outlineLevel="1">
      <c r="A213" s="4"/>
      <c r="B213" s="4"/>
      <c r="C213" s="36"/>
      <c r="D213" s="217" t="str">
        <f>Asset50</f>
        <v>Equity raising costs</v>
      </c>
      <c r="E213" s="4"/>
      <c r="F213" s="4"/>
      <c r="G213" s="184">
        <f>'RAB roll forward'!G975</f>
        <v>0</v>
      </c>
      <c r="H213" s="28"/>
      <c r="I213" s="28"/>
      <c r="J213" s="28"/>
      <c r="K213" s="28"/>
      <c r="L213" s="28"/>
      <c r="M213" s="28"/>
      <c r="N213" s="91"/>
      <c r="O213" s="22"/>
      <c r="P213" s="22"/>
      <c r="Q213" s="22"/>
      <c r="R213" s="22"/>
      <c r="S213" s="91"/>
      <c r="T213" s="91"/>
      <c r="U213" s="91"/>
      <c r="V213" s="91"/>
      <c r="W213" s="91"/>
      <c r="X213" s="91"/>
      <c r="Y213" s="91"/>
      <c r="Z213" s="91"/>
      <c r="AA213" s="249"/>
    </row>
    <row r="214" spans="1:27" collapsed="1">
      <c r="A214" s="4"/>
      <c r="B214" s="4"/>
      <c r="C214" s="4"/>
      <c r="D214" s="4"/>
      <c r="E214" s="4"/>
      <c r="F214" s="4"/>
      <c r="G214" s="189"/>
      <c r="H214" s="4"/>
      <c r="I214" s="4"/>
      <c r="J214" s="4"/>
      <c r="K214" s="4"/>
      <c r="L214" s="4"/>
      <c r="M214" s="4"/>
      <c r="N214" s="4"/>
      <c r="O214" s="4"/>
      <c r="P214" s="4"/>
      <c r="Q214" s="4"/>
      <c r="R214" s="4"/>
      <c r="S214" s="4"/>
      <c r="T214" s="4"/>
      <c r="U214" s="4"/>
      <c r="V214" s="4"/>
      <c r="W214" s="4"/>
      <c r="X214" s="4"/>
      <c r="Y214" s="4"/>
      <c r="Z214" s="4"/>
      <c r="AA214" s="249"/>
    </row>
    <row r="215" spans="1:27">
      <c r="A215" s="4"/>
      <c r="B215" s="4"/>
      <c r="C215" s="253" t="s">
        <v>91</v>
      </c>
      <c r="D215" s="444"/>
      <c r="E215" s="249"/>
      <c r="F215" s="4"/>
      <c r="G215" s="243">
        <f>SUM(G216:G265)</f>
        <v>0</v>
      </c>
      <c r="H215" s="28"/>
      <c r="I215" s="28"/>
      <c r="J215" s="28"/>
      <c r="K215" s="28"/>
      <c r="L215" s="28"/>
      <c r="M215" s="28"/>
      <c r="N215" s="91"/>
      <c r="O215" s="22"/>
      <c r="P215" s="22"/>
      <c r="Q215" s="22"/>
      <c r="R215" s="22"/>
      <c r="S215" s="91"/>
      <c r="T215" s="91"/>
      <c r="U215" s="91"/>
      <c r="V215" s="91"/>
      <c r="W215" s="91"/>
      <c r="X215" s="91"/>
      <c r="Y215" s="91"/>
      <c r="Z215" s="91"/>
      <c r="AA215" s="249"/>
    </row>
    <row r="216" spans="1:27" hidden="1" outlineLevel="1">
      <c r="A216" s="4"/>
      <c r="B216" s="4"/>
      <c r="C216" s="4"/>
      <c r="D216" s="217" t="str">
        <f>Asset1</f>
        <v xml:space="preserve">Pipelines </v>
      </c>
      <c r="E216" s="4"/>
      <c r="F216" s="4"/>
      <c r="G216" s="184">
        <f>'RAB roll forward'!G978</f>
        <v>0</v>
      </c>
      <c r="H216" s="28"/>
      <c r="I216" s="28"/>
      <c r="J216" s="28"/>
      <c r="K216" s="28"/>
      <c r="L216" s="28"/>
      <c r="M216" s="28"/>
      <c r="N216" s="91"/>
      <c r="O216" s="22"/>
      <c r="P216" s="22"/>
      <c r="Q216" s="22"/>
      <c r="R216" s="22"/>
      <c r="S216" s="91"/>
      <c r="T216" s="91"/>
      <c r="U216" s="91"/>
      <c r="V216" s="91"/>
      <c r="W216" s="91"/>
      <c r="X216" s="91"/>
      <c r="Y216" s="91"/>
      <c r="Z216" s="91"/>
      <c r="AA216" s="249"/>
    </row>
    <row r="217" spans="1:27" hidden="1" outlineLevel="1">
      <c r="A217" s="4"/>
      <c r="B217" s="4"/>
      <c r="C217" s="36"/>
      <c r="D217" s="217" t="str">
        <f>Asset2</f>
        <v xml:space="preserve">Compressors </v>
      </c>
      <c r="E217" s="4"/>
      <c r="F217" s="4"/>
      <c r="G217" s="184">
        <f>'RAB roll forward'!G979</f>
        <v>0</v>
      </c>
      <c r="H217" s="28"/>
      <c r="I217" s="28"/>
      <c r="J217" s="28"/>
      <c r="K217" s="28"/>
      <c r="L217" s="28"/>
      <c r="M217" s="28"/>
      <c r="N217" s="91"/>
      <c r="O217" s="22"/>
      <c r="P217" s="22"/>
      <c r="Q217" s="22"/>
      <c r="R217" s="22"/>
      <c r="S217" s="91"/>
      <c r="T217" s="91"/>
      <c r="U217" s="91"/>
      <c r="V217" s="91"/>
      <c r="W217" s="91"/>
      <c r="X217" s="91"/>
      <c r="Y217" s="91"/>
      <c r="Z217" s="91"/>
      <c r="AA217" s="249"/>
    </row>
    <row r="218" spans="1:27" hidden="1" outlineLevel="1">
      <c r="A218" s="4"/>
      <c r="B218" s="4"/>
      <c r="C218" s="36"/>
      <c r="D218" s="217" t="str">
        <f>Asset3</f>
        <v>City Gates &amp; Field Regulators</v>
      </c>
      <c r="E218" s="4"/>
      <c r="F218" s="4"/>
      <c r="G218" s="184">
        <f>'RAB roll forward'!G980</f>
        <v>0</v>
      </c>
      <c r="H218" s="28"/>
      <c r="I218" s="28"/>
      <c r="J218" s="28"/>
      <c r="K218" s="28"/>
      <c r="L218" s="28"/>
      <c r="M218" s="28"/>
      <c r="N218" s="91"/>
      <c r="O218" s="22"/>
      <c r="P218" s="22"/>
      <c r="Q218" s="22"/>
      <c r="R218" s="22"/>
      <c r="S218" s="91"/>
      <c r="T218" s="91"/>
      <c r="U218" s="91"/>
      <c r="V218" s="91"/>
      <c r="W218" s="91"/>
      <c r="X218" s="91"/>
      <c r="Y218" s="91"/>
      <c r="Z218" s="91"/>
      <c r="AA218" s="249"/>
    </row>
    <row r="219" spans="1:27" hidden="1" outlineLevel="1">
      <c r="A219" s="4"/>
      <c r="B219" s="4"/>
      <c r="C219" s="36"/>
      <c r="D219" s="217" t="str">
        <f>Asset4</f>
        <v>Odourant Plants</v>
      </c>
      <c r="E219" s="4"/>
      <c r="F219" s="4"/>
      <c r="G219" s="184">
        <f>'RAB roll forward'!G981</f>
        <v>0</v>
      </c>
      <c r="H219" s="28"/>
      <c r="I219" s="28"/>
      <c r="J219" s="28"/>
      <c r="K219" s="28"/>
      <c r="L219" s="28"/>
      <c r="M219" s="28"/>
      <c r="N219" s="91"/>
      <c r="O219" s="22"/>
      <c r="P219" s="22"/>
      <c r="Q219" s="22"/>
      <c r="R219" s="22"/>
      <c r="S219" s="91"/>
      <c r="T219" s="91"/>
      <c r="U219" s="91"/>
      <c r="V219" s="91"/>
      <c r="W219" s="91"/>
      <c r="X219" s="91"/>
      <c r="Y219" s="91"/>
      <c r="Z219" s="91"/>
      <c r="AA219" s="249"/>
    </row>
    <row r="220" spans="1:27" hidden="1" outlineLevel="1">
      <c r="A220" s="4"/>
      <c r="B220" s="4"/>
      <c r="C220" s="36"/>
      <c r="D220" s="217" t="str">
        <f>Asset5</f>
        <v>Gas Quality</v>
      </c>
      <c r="E220" s="4"/>
      <c r="F220" s="4"/>
      <c r="G220" s="184">
        <f>'RAB roll forward'!G982</f>
        <v>0</v>
      </c>
      <c r="H220" s="28"/>
      <c r="I220" s="28"/>
      <c r="J220" s="28"/>
      <c r="K220" s="28"/>
      <c r="L220" s="28"/>
      <c r="M220" s="28"/>
      <c r="N220" s="91"/>
      <c r="O220" s="22"/>
      <c r="P220" s="22"/>
      <c r="Q220" s="22"/>
      <c r="R220" s="22"/>
      <c r="S220" s="91"/>
      <c r="T220" s="91"/>
      <c r="U220" s="91"/>
      <c r="V220" s="91"/>
      <c r="W220" s="91"/>
      <c r="X220" s="91"/>
      <c r="Y220" s="91"/>
      <c r="Z220" s="91"/>
      <c r="AA220" s="249"/>
    </row>
    <row r="221" spans="1:27" hidden="1" outlineLevel="1">
      <c r="A221" s="4"/>
      <c r="B221" s="4"/>
      <c r="C221" s="36"/>
      <c r="D221" s="217" t="str">
        <f>Asset6</f>
        <v xml:space="preserve">Other </v>
      </c>
      <c r="E221" s="4"/>
      <c r="F221" s="4"/>
      <c r="G221" s="184">
        <f>'RAB roll forward'!G983</f>
        <v>0</v>
      </c>
      <c r="H221" s="28"/>
      <c r="I221" s="28"/>
      <c r="J221" s="28"/>
      <c r="K221" s="28"/>
      <c r="L221" s="28"/>
      <c r="M221" s="28"/>
      <c r="N221" s="91"/>
      <c r="O221" s="22"/>
      <c r="P221" s="22"/>
      <c r="Q221" s="22"/>
      <c r="R221" s="22"/>
      <c r="S221" s="91"/>
      <c r="T221" s="91"/>
      <c r="U221" s="91"/>
      <c r="V221" s="91"/>
      <c r="W221" s="91"/>
      <c r="X221" s="91"/>
      <c r="Y221" s="91"/>
      <c r="Z221" s="91"/>
      <c r="AA221" s="249"/>
    </row>
    <row r="222" spans="1:27" hidden="1" outlineLevel="1">
      <c r="A222" s="4"/>
      <c r="B222" s="4"/>
      <c r="C222" s="36"/>
      <c r="D222" s="217" t="str">
        <f>Asset7</f>
        <v>General Building</v>
      </c>
      <c r="E222" s="4"/>
      <c r="F222" s="4"/>
      <c r="G222" s="184">
        <f>'RAB roll forward'!G984</f>
        <v>0</v>
      </c>
      <c r="H222" s="28"/>
      <c r="I222" s="28"/>
      <c r="J222" s="28"/>
      <c r="K222" s="28"/>
      <c r="L222" s="28"/>
      <c r="M222" s="28"/>
      <c r="N222" s="91"/>
      <c r="O222" s="22"/>
      <c r="P222" s="22"/>
      <c r="Q222" s="22"/>
      <c r="R222" s="22"/>
      <c r="S222" s="91"/>
      <c r="T222" s="91"/>
      <c r="U222" s="91"/>
      <c r="V222" s="91"/>
      <c r="W222" s="91"/>
      <c r="X222" s="91"/>
      <c r="Y222" s="91"/>
      <c r="Z222" s="91"/>
      <c r="AA222" s="249"/>
    </row>
    <row r="223" spans="1:27" hidden="1" outlineLevel="1">
      <c r="A223" s="4"/>
      <c r="B223" s="4"/>
      <c r="C223" s="36"/>
      <c r="D223" s="217" t="str">
        <f>Asset8</f>
        <v>General Land</v>
      </c>
      <c r="E223" s="4"/>
      <c r="F223" s="4"/>
      <c r="G223" s="184">
        <f>'RAB roll forward'!G985</f>
        <v>0</v>
      </c>
      <c r="H223" s="28"/>
      <c r="I223" s="28"/>
      <c r="J223" s="28"/>
      <c r="K223" s="28"/>
      <c r="L223" s="28"/>
      <c r="M223" s="28"/>
      <c r="N223" s="91"/>
      <c r="O223" s="22"/>
      <c r="P223" s="22"/>
      <c r="Q223" s="22"/>
      <c r="R223" s="22"/>
      <c r="S223" s="91"/>
      <c r="T223" s="91"/>
      <c r="U223" s="91"/>
      <c r="V223" s="91"/>
      <c r="W223" s="91"/>
      <c r="X223" s="91"/>
      <c r="Y223" s="91"/>
      <c r="Z223" s="91"/>
      <c r="AA223" s="249"/>
    </row>
    <row r="224" spans="1:27" hidden="1" outlineLevel="1">
      <c r="A224" s="4"/>
      <c r="B224" s="4"/>
      <c r="C224" s="36"/>
      <c r="D224" s="217">
        <f>Asset9</f>
        <v>0</v>
      </c>
      <c r="E224" s="4"/>
      <c r="F224" s="4"/>
      <c r="G224" s="184">
        <f>'RAB roll forward'!G986</f>
        <v>0</v>
      </c>
      <c r="H224" s="28"/>
      <c r="I224" s="28"/>
      <c r="J224" s="28"/>
      <c r="K224" s="28"/>
      <c r="L224" s="28"/>
      <c r="M224" s="28"/>
      <c r="N224" s="91"/>
      <c r="O224" s="22"/>
      <c r="P224" s="22"/>
      <c r="Q224" s="22"/>
      <c r="R224" s="22"/>
      <c r="S224" s="91"/>
      <c r="T224" s="91"/>
      <c r="U224" s="91"/>
      <c r="V224" s="91"/>
      <c r="W224" s="91"/>
      <c r="X224" s="91"/>
      <c r="Y224" s="91"/>
      <c r="Z224" s="91"/>
      <c r="AA224" s="249"/>
    </row>
    <row r="225" spans="1:27" hidden="1" outlineLevel="1">
      <c r="A225" s="4"/>
      <c r="B225" s="4"/>
      <c r="C225" s="36"/>
      <c r="D225" s="217">
        <f>Asset10</f>
        <v>0</v>
      </c>
      <c r="E225" s="4"/>
      <c r="F225" s="4"/>
      <c r="G225" s="184">
        <f>'RAB roll forward'!G987</f>
        <v>0</v>
      </c>
      <c r="H225" s="28"/>
      <c r="I225" s="28"/>
      <c r="J225" s="28"/>
      <c r="K225" s="28"/>
      <c r="L225" s="28"/>
      <c r="M225" s="28"/>
      <c r="N225" s="91"/>
      <c r="O225" s="22"/>
      <c r="P225" s="22"/>
      <c r="Q225" s="22"/>
      <c r="R225" s="22"/>
      <c r="S225" s="91"/>
      <c r="T225" s="91"/>
      <c r="U225" s="91"/>
      <c r="V225" s="91"/>
      <c r="W225" s="91"/>
      <c r="X225" s="91"/>
      <c r="Y225" s="91"/>
      <c r="Z225" s="91"/>
      <c r="AA225" s="249"/>
    </row>
    <row r="226" spans="1:27" hidden="1" outlineLevel="1">
      <c r="A226" s="4"/>
      <c r="B226" s="4"/>
      <c r="C226" s="36"/>
      <c r="D226" s="217">
        <f>Asset11</f>
        <v>0</v>
      </c>
      <c r="E226" s="4"/>
      <c r="F226" s="4"/>
      <c r="G226" s="184">
        <f>'RAB roll forward'!G988</f>
        <v>0</v>
      </c>
      <c r="H226" s="28"/>
      <c r="I226" s="28"/>
      <c r="J226" s="28"/>
      <c r="K226" s="28"/>
      <c r="L226" s="28"/>
      <c r="M226" s="28"/>
      <c r="N226" s="91"/>
      <c r="O226" s="22"/>
      <c r="P226" s="22"/>
      <c r="Q226" s="22"/>
      <c r="R226" s="22"/>
      <c r="S226" s="91"/>
      <c r="T226" s="91"/>
      <c r="U226" s="91"/>
      <c r="V226" s="91"/>
      <c r="W226" s="91"/>
      <c r="X226" s="91"/>
      <c r="Y226" s="91"/>
      <c r="Z226" s="91"/>
      <c r="AA226" s="249"/>
    </row>
    <row r="227" spans="1:27" hidden="1" outlineLevel="1">
      <c r="A227" s="4"/>
      <c r="B227" s="4"/>
      <c r="C227" s="36"/>
      <c r="D227" s="217">
        <f>Asset12</f>
        <v>0</v>
      </c>
      <c r="E227" s="4"/>
      <c r="F227" s="4"/>
      <c r="G227" s="184">
        <f>'RAB roll forward'!G989</f>
        <v>0</v>
      </c>
      <c r="H227" s="28"/>
      <c r="I227" s="28"/>
      <c r="J227" s="28"/>
      <c r="K227" s="28"/>
      <c r="L227" s="28"/>
      <c r="M227" s="28"/>
      <c r="N227" s="91"/>
      <c r="O227" s="22"/>
      <c r="P227" s="22"/>
      <c r="Q227" s="22"/>
      <c r="R227" s="22"/>
      <c r="S227" s="91"/>
      <c r="T227" s="91"/>
      <c r="U227" s="91"/>
      <c r="V227" s="91"/>
      <c r="W227" s="91"/>
      <c r="X227" s="91"/>
      <c r="Y227" s="91"/>
      <c r="Z227" s="91"/>
      <c r="AA227" s="249"/>
    </row>
    <row r="228" spans="1:27" hidden="1" outlineLevel="1">
      <c r="A228" s="4"/>
      <c r="B228" s="4"/>
      <c r="C228" s="36"/>
      <c r="D228" s="217">
        <f>Asset13</f>
        <v>0</v>
      </c>
      <c r="E228" s="4"/>
      <c r="F228" s="4"/>
      <c r="G228" s="184">
        <f>'RAB roll forward'!G990</f>
        <v>0</v>
      </c>
      <c r="H228" s="28"/>
      <c r="I228" s="28"/>
      <c r="J228" s="28"/>
      <c r="K228" s="28"/>
      <c r="L228" s="28"/>
      <c r="M228" s="28"/>
      <c r="N228" s="91"/>
      <c r="O228" s="22"/>
      <c r="P228" s="22"/>
      <c r="Q228" s="22"/>
      <c r="R228" s="22"/>
      <c r="S228" s="91"/>
      <c r="T228" s="91"/>
      <c r="U228" s="91"/>
      <c r="V228" s="91"/>
      <c r="W228" s="91"/>
      <c r="X228" s="91"/>
      <c r="Y228" s="91"/>
      <c r="Z228" s="91"/>
      <c r="AA228" s="249"/>
    </row>
    <row r="229" spans="1:27" hidden="1" outlineLevel="1">
      <c r="A229" s="4"/>
      <c r="B229" s="4"/>
      <c r="C229" s="36"/>
      <c r="D229" s="217">
        <f>Asset14</f>
        <v>0</v>
      </c>
      <c r="E229" s="4"/>
      <c r="F229" s="4"/>
      <c r="G229" s="184">
        <f>'RAB roll forward'!G991</f>
        <v>0</v>
      </c>
      <c r="H229" s="28"/>
      <c r="I229" s="28"/>
      <c r="J229" s="28"/>
      <c r="K229" s="28"/>
      <c r="L229" s="28"/>
      <c r="M229" s="28"/>
      <c r="N229" s="91"/>
      <c r="O229" s="22"/>
      <c r="P229" s="22"/>
      <c r="Q229" s="22"/>
      <c r="R229" s="22"/>
      <c r="S229" s="91"/>
      <c r="T229" s="91"/>
      <c r="U229" s="91"/>
      <c r="V229" s="91"/>
      <c r="W229" s="91"/>
      <c r="X229" s="91"/>
      <c r="Y229" s="91"/>
      <c r="Z229" s="91"/>
      <c r="AA229" s="249"/>
    </row>
    <row r="230" spans="1:27" hidden="1" outlineLevel="1">
      <c r="A230" s="4"/>
      <c r="B230" s="4"/>
      <c r="C230" s="36"/>
      <c r="D230" s="217">
        <f>Asset15</f>
        <v>0</v>
      </c>
      <c r="E230" s="4"/>
      <c r="F230" s="4"/>
      <c r="G230" s="184">
        <f>'RAB roll forward'!G992</f>
        <v>0</v>
      </c>
      <c r="H230" s="28"/>
      <c r="I230" s="28"/>
      <c r="J230" s="28"/>
      <c r="K230" s="28"/>
      <c r="L230" s="28"/>
      <c r="M230" s="28"/>
      <c r="N230" s="91"/>
      <c r="O230" s="22"/>
      <c r="P230" s="22"/>
      <c r="Q230" s="22"/>
      <c r="R230" s="22"/>
      <c r="S230" s="91"/>
      <c r="T230" s="91"/>
      <c r="U230" s="91"/>
      <c r="V230" s="91"/>
      <c r="W230" s="91"/>
      <c r="X230" s="91"/>
      <c r="Y230" s="91"/>
      <c r="Z230" s="91"/>
      <c r="AA230" s="249"/>
    </row>
    <row r="231" spans="1:27" hidden="1" outlineLevel="1">
      <c r="A231" s="4"/>
      <c r="B231" s="4"/>
      <c r="C231" s="36"/>
      <c r="D231" s="217">
        <f>Asset16</f>
        <v>0</v>
      </c>
      <c r="E231" s="4"/>
      <c r="F231" s="4"/>
      <c r="G231" s="184">
        <f>'RAB roll forward'!G993</f>
        <v>0</v>
      </c>
      <c r="H231" s="28"/>
      <c r="I231" s="28"/>
      <c r="J231" s="28"/>
      <c r="K231" s="28"/>
      <c r="L231" s="28"/>
      <c r="M231" s="28"/>
      <c r="N231" s="91"/>
      <c r="O231" s="22"/>
      <c r="P231" s="22"/>
      <c r="Q231" s="22"/>
      <c r="R231" s="22"/>
      <c r="S231" s="91"/>
      <c r="T231" s="91"/>
      <c r="U231" s="91"/>
      <c r="V231" s="91"/>
      <c r="W231" s="91"/>
      <c r="X231" s="91"/>
      <c r="Y231" s="91"/>
      <c r="Z231" s="91"/>
      <c r="AA231" s="249"/>
    </row>
    <row r="232" spans="1:27" hidden="1" outlineLevel="1">
      <c r="A232" s="4"/>
      <c r="B232" s="4"/>
      <c r="C232" s="36"/>
      <c r="D232" s="217">
        <f>Asset17</f>
        <v>0</v>
      </c>
      <c r="E232" s="4"/>
      <c r="F232" s="4"/>
      <c r="G232" s="184">
        <f>'RAB roll forward'!G994</f>
        <v>0</v>
      </c>
      <c r="H232" s="28"/>
      <c r="I232" s="28"/>
      <c r="J232" s="28"/>
      <c r="K232" s="28"/>
      <c r="L232" s="28"/>
      <c r="M232" s="28"/>
      <c r="N232" s="91"/>
      <c r="O232" s="22"/>
      <c r="P232" s="22"/>
      <c r="Q232" s="22"/>
      <c r="R232" s="22"/>
      <c r="S232" s="91"/>
      <c r="T232" s="91"/>
      <c r="U232" s="91"/>
      <c r="V232" s="91"/>
      <c r="W232" s="91"/>
      <c r="X232" s="91"/>
      <c r="Y232" s="91"/>
      <c r="Z232" s="91"/>
      <c r="AA232" s="249"/>
    </row>
    <row r="233" spans="1:27" hidden="1" outlineLevel="1">
      <c r="A233" s="4"/>
      <c r="B233" s="4"/>
      <c r="C233" s="36"/>
      <c r="D233" s="217">
        <f>Asset18</f>
        <v>0</v>
      </c>
      <c r="E233" s="4"/>
      <c r="F233" s="4"/>
      <c r="G233" s="184">
        <f>'RAB roll forward'!G995</f>
        <v>0</v>
      </c>
      <c r="H233" s="28"/>
      <c r="I233" s="28"/>
      <c r="J233" s="28"/>
      <c r="K233" s="28"/>
      <c r="L233" s="28"/>
      <c r="M233" s="28"/>
      <c r="N233" s="91"/>
      <c r="O233" s="22"/>
      <c r="P233" s="22"/>
      <c r="Q233" s="22"/>
      <c r="R233" s="22"/>
      <c r="S233" s="91"/>
      <c r="T233" s="91"/>
      <c r="U233" s="91"/>
      <c r="V233" s="91"/>
      <c r="W233" s="91"/>
      <c r="X233" s="91"/>
      <c r="Y233" s="91"/>
      <c r="Z233" s="91"/>
      <c r="AA233" s="249"/>
    </row>
    <row r="234" spans="1:27" hidden="1" outlineLevel="1">
      <c r="A234" s="4"/>
      <c r="B234" s="4"/>
      <c r="C234" s="36"/>
      <c r="D234" s="217">
        <f>Asset19</f>
        <v>0</v>
      </c>
      <c r="E234" s="4"/>
      <c r="F234" s="4"/>
      <c r="G234" s="184">
        <f>'RAB roll forward'!G996</f>
        <v>0</v>
      </c>
      <c r="H234" s="28"/>
      <c r="I234" s="28"/>
      <c r="J234" s="28"/>
      <c r="K234" s="28"/>
      <c r="L234" s="28"/>
      <c r="M234" s="28"/>
      <c r="N234" s="91"/>
      <c r="O234" s="22"/>
      <c r="P234" s="22"/>
      <c r="Q234" s="22"/>
      <c r="R234" s="22"/>
      <c r="S234" s="91"/>
      <c r="T234" s="91"/>
      <c r="U234" s="91"/>
      <c r="V234" s="91"/>
      <c r="W234" s="91"/>
      <c r="X234" s="91"/>
      <c r="Y234" s="91"/>
      <c r="Z234" s="91"/>
      <c r="AA234" s="249"/>
    </row>
    <row r="235" spans="1:27" hidden="1" outlineLevel="1">
      <c r="A235" s="4"/>
      <c r="B235" s="4"/>
      <c r="C235" s="36"/>
      <c r="D235" s="217">
        <f>Asset20</f>
        <v>0</v>
      </c>
      <c r="E235" s="4"/>
      <c r="F235" s="4"/>
      <c r="G235" s="184">
        <f>'RAB roll forward'!G997</f>
        <v>0</v>
      </c>
      <c r="H235" s="28"/>
      <c r="I235" s="28"/>
      <c r="J235" s="28"/>
      <c r="K235" s="28"/>
      <c r="L235" s="28"/>
      <c r="M235" s="28"/>
      <c r="N235" s="91"/>
      <c r="O235" s="22"/>
      <c r="P235" s="22"/>
      <c r="Q235" s="22"/>
      <c r="R235" s="22"/>
      <c r="S235" s="91"/>
      <c r="T235" s="91"/>
      <c r="U235" s="91"/>
      <c r="V235" s="91"/>
      <c r="W235" s="91"/>
      <c r="X235" s="91"/>
      <c r="Y235" s="91"/>
      <c r="Z235" s="91"/>
      <c r="AA235" s="249"/>
    </row>
    <row r="236" spans="1:27" hidden="1" outlineLevel="1">
      <c r="A236" s="4"/>
      <c r="B236" s="4"/>
      <c r="C236" s="36"/>
      <c r="D236" s="217">
        <f>Asset21</f>
        <v>0</v>
      </c>
      <c r="E236" s="4"/>
      <c r="F236" s="4"/>
      <c r="G236" s="184">
        <f>'RAB roll forward'!G998</f>
        <v>0</v>
      </c>
      <c r="H236" s="28"/>
      <c r="I236" s="28"/>
      <c r="J236" s="28"/>
      <c r="K236" s="28"/>
      <c r="L236" s="28"/>
      <c r="M236" s="28"/>
      <c r="N236" s="91"/>
      <c r="O236" s="22"/>
      <c r="P236" s="22"/>
      <c r="Q236" s="22"/>
      <c r="R236" s="22"/>
      <c r="S236" s="91"/>
      <c r="T236" s="91"/>
      <c r="U236" s="91"/>
      <c r="V236" s="91"/>
      <c r="W236" s="91"/>
      <c r="X236" s="91"/>
      <c r="Y236" s="91"/>
      <c r="Z236" s="91"/>
      <c r="AA236" s="249"/>
    </row>
    <row r="237" spans="1:27" hidden="1" outlineLevel="1">
      <c r="A237" s="4"/>
      <c r="B237" s="4"/>
      <c r="C237" s="36"/>
      <c r="D237" s="217">
        <f>Asset22</f>
        <v>0</v>
      </c>
      <c r="E237" s="4"/>
      <c r="F237" s="4"/>
      <c r="G237" s="184">
        <f>'RAB roll forward'!G999</f>
        <v>0</v>
      </c>
      <c r="H237" s="28"/>
      <c r="I237" s="28"/>
      <c r="J237" s="28"/>
      <c r="K237" s="28"/>
      <c r="L237" s="28"/>
      <c r="M237" s="28"/>
      <c r="N237" s="91"/>
      <c r="O237" s="22"/>
      <c r="P237" s="22"/>
      <c r="Q237" s="22"/>
      <c r="R237" s="22"/>
      <c r="S237" s="91"/>
      <c r="T237" s="91"/>
      <c r="U237" s="91"/>
      <c r="V237" s="91"/>
      <c r="W237" s="91"/>
      <c r="X237" s="91"/>
      <c r="Y237" s="91"/>
      <c r="Z237" s="91"/>
      <c r="AA237" s="249"/>
    </row>
    <row r="238" spans="1:27" hidden="1" outlineLevel="1">
      <c r="A238" s="4"/>
      <c r="B238" s="4"/>
      <c r="C238" s="36"/>
      <c r="D238" s="217">
        <f>Asset23</f>
        <v>0</v>
      </c>
      <c r="E238" s="4"/>
      <c r="F238" s="4"/>
      <c r="G238" s="184">
        <f>'RAB roll forward'!G1000</f>
        <v>0</v>
      </c>
      <c r="H238" s="28"/>
      <c r="I238" s="28"/>
      <c r="J238" s="28"/>
      <c r="K238" s="28"/>
      <c r="L238" s="28"/>
      <c r="M238" s="28"/>
      <c r="N238" s="91"/>
      <c r="O238" s="22"/>
      <c r="P238" s="22"/>
      <c r="Q238" s="22"/>
      <c r="R238" s="22"/>
      <c r="S238" s="91"/>
      <c r="T238" s="91"/>
      <c r="U238" s="91"/>
      <c r="V238" s="91"/>
      <c r="W238" s="91"/>
      <c r="X238" s="91"/>
      <c r="Y238" s="91"/>
      <c r="Z238" s="91"/>
      <c r="AA238" s="249"/>
    </row>
    <row r="239" spans="1:27" hidden="1" outlineLevel="1">
      <c r="A239" s="4"/>
      <c r="B239" s="4"/>
      <c r="C239" s="36"/>
      <c r="D239" s="217">
        <f>Asset24</f>
        <v>0</v>
      </c>
      <c r="E239" s="4"/>
      <c r="F239" s="4"/>
      <c r="G239" s="184">
        <f>'RAB roll forward'!G1001</f>
        <v>0</v>
      </c>
      <c r="H239" s="28"/>
      <c r="I239" s="28"/>
      <c r="J239" s="28"/>
      <c r="K239" s="28"/>
      <c r="L239" s="28"/>
      <c r="M239" s="28"/>
      <c r="N239" s="91"/>
      <c r="O239" s="22"/>
      <c r="P239" s="22"/>
      <c r="Q239" s="22"/>
      <c r="R239" s="22"/>
      <c r="S239" s="91"/>
      <c r="T239" s="91"/>
      <c r="U239" s="91"/>
      <c r="V239" s="91"/>
      <c r="W239" s="91"/>
      <c r="X239" s="91"/>
      <c r="Y239" s="91"/>
      <c r="Z239" s="91"/>
      <c r="AA239" s="249"/>
    </row>
    <row r="240" spans="1:27" hidden="1" outlineLevel="1">
      <c r="A240" s="4"/>
      <c r="B240" s="4"/>
      <c r="C240" s="36"/>
      <c r="D240" s="217">
        <f>Asset25</f>
        <v>0</v>
      </c>
      <c r="E240" s="4"/>
      <c r="F240" s="4"/>
      <c r="G240" s="184">
        <f>'RAB roll forward'!G1002</f>
        <v>0</v>
      </c>
      <c r="H240" s="28"/>
      <c r="I240" s="28"/>
      <c r="J240" s="28"/>
      <c r="K240" s="28"/>
      <c r="L240" s="28"/>
      <c r="M240" s="28"/>
      <c r="N240" s="91"/>
      <c r="O240" s="22"/>
      <c r="P240" s="22"/>
      <c r="Q240" s="22"/>
      <c r="R240" s="22"/>
      <c r="S240" s="91"/>
      <c r="T240" s="91"/>
      <c r="U240" s="91"/>
      <c r="V240" s="91"/>
      <c r="W240" s="91"/>
      <c r="X240" s="91"/>
      <c r="Y240" s="91"/>
      <c r="Z240" s="91"/>
      <c r="AA240" s="249"/>
    </row>
    <row r="241" spans="1:27" hidden="1" outlineLevel="1">
      <c r="A241" s="4"/>
      <c r="B241" s="4"/>
      <c r="C241" s="36"/>
      <c r="D241" s="217">
        <f>Asset26</f>
        <v>0</v>
      </c>
      <c r="E241" s="4"/>
      <c r="F241" s="4"/>
      <c r="G241" s="184">
        <f>'RAB roll forward'!G1003</f>
        <v>0</v>
      </c>
      <c r="H241" s="28"/>
      <c r="I241" s="28"/>
      <c r="J241" s="28"/>
      <c r="K241" s="28"/>
      <c r="L241" s="28"/>
      <c r="M241" s="28"/>
      <c r="N241" s="91"/>
      <c r="O241" s="22"/>
      <c r="P241" s="22"/>
      <c r="Q241" s="22"/>
      <c r="R241" s="22"/>
      <c r="S241" s="91"/>
      <c r="T241" s="91"/>
      <c r="U241" s="91"/>
      <c r="V241" s="91"/>
      <c r="W241" s="91"/>
      <c r="X241" s="91"/>
      <c r="Y241" s="91"/>
      <c r="Z241" s="91"/>
      <c r="AA241" s="249"/>
    </row>
    <row r="242" spans="1:27" hidden="1" outlineLevel="1">
      <c r="A242" s="4"/>
      <c r="B242" s="4"/>
      <c r="C242" s="36"/>
      <c r="D242" s="217">
        <f>Asset27</f>
        <v>0</v>
      </c>
      <c r="E242" s="4"/>
      <c r="F242" s="4"/>
      <c r="G242" s="184">
        <f>'RAB roll forward'!G1004</f>
        <v>0</v>
      </c>
      <c r="H242" s="28"/>
      <c r="I242" s="28"/>
      <c r="J242" s="28"/>
      <c r="K242" s="28"/>
      <c r="L242" s="28"/>
      <c r="M242" s="28"/>
      <c r="N242" s="91"/>
      <c r="O242" s="22"/>
      <c r="P242" s="22"/>
      <c r="Q242" s="22"/>
      <c r="R242" s="22"/>
      <c r="S242" s="91"/>
      <c r="T242" s="91"/>
      <c r="U242" s="91"/>
      <c r="V242" s="91"/>
      <c r="W242" s="91"/>
      <c r="X242" s="91"/>
      <c r="Y242" s="91"/>
      <c r="Z242" s="91"/>
      <c r="AA242" s="249"/>
    </row>
    <row r="243" spans="1:27" hidden="1" outlineLevel="1">
      <c r="A243" s="4"/>
      <c r="B243" s="4"/>
      <c r="C243" s="36"/>
      <c r="D243" s="217">
        <f>Asset28</f>
        <v>0</v>
      </c>
      <c r="E243" s="4"/>
      <c r="F243" s="4"/>
      <c r="G243" s="184">
        <f>'RAB roll forward'!G1005</f>
        <v>0</v>
      </c>
      <c r="H243" s="28"/>
      <c r="I243" s="28"/>
      <c r="J243" s="28"/>
      <c r="K243" s="28"/>
      <c r="L243" s="28"/>
      <c r="M243" s="28"/>
      <c r="N243" s="91"/>
      <c r="O243" s="22"/>
      <c r="P243" s="22"/>
      <c r="Q243" s="22"/>
      <c r="R243" s="22"/>
      <c r="S243" s="91"/>
      <c r="T243" s="91"/>
      <c r="U243" s="91"/>
      <c r="V243" s="91"/>
      <c r="W243" s="91"/>
      <c r="X243" s="91"/>
      <c r="Y243" s="91"/>
      <c r="Z243" s="91"/>
      <c r="AA243" s="249"/>
    </row>
    <row r="244" spans="1:27" hidden="1" outlineLevel="1">
      <c r="A244" s="4"/>
      <c r="B244" s="4"/>
      <c r="C244" s="36"/>
      <c r="D244" s="217">
        <f>Asset29</f>
        <v>0</v>
      </c>
      <c r="E244" s="4"/>
      <c r="F244" s="4"/>
      <c r="G244" s="184">
        <f>'RAB roll forward'!G1006</f>
        <v>0</v>
      </c>
      <c r="H244" s="28"/>
      <c r="I244" s="28"/>
      <c r="J244" s="28"/>
      <c r="K244" s="28"/>
      <c r="L244" s="28"/>
      <c r="M244" s="28"/>
      <c r="N244" s="91"/>
      <c r="O244" s="22"/>
      <c r="P244" s="22"/>
      <c r="Q244" s="22"/>
      <c r="R244" s="22"/>
      <c r="S244" s="91"/>
      <c r="T244" s="91"/>
      <c r="U244" s="91"/>
      <c r="V244" s="91"/>
      <c r="W244" s="91"/>
      <c r="X244" s="91"/>
      <c r="Y244" s="91"/>
      <c r="Z244" s="91"/>
      <c r="AA244" s="249"/>
    </row>
    <row r="245" spans="1:27" hidden="1" outlineLevel="1">
      <c r="A245" s="4"/>
      <c r="B245" s="4"/>
      <c r="C245" s="36"/>
      <c r="D245" s="217">
        <f>Asset30</f>
        <v>0</v>
      </c>
      <c r="E245" s="4"/>
      <c r="F245" s="4"/>
      <c r="G245" s="184">
        <f>'RAB roll forward'!G1007</f>
        <v>0</v>
      </c>
      <c r="H245" s="28"/>
      <c r="I245" s="28"/>
      <c r="J245" s="28"/>
      <c r="K245" s="28"/>
      <c r="L245" s="28"/>
      <c r="M245" s="28"/>
      <c r="N245" s="91"/>
      <c r="O245" s="22"/>
      <c r="P245" s="22"/>
      <c r="Q245" s="22"/>
      <c r="R245" s="22"/>
      <c r="S245" s="91"/>
      <c r="T245" s="91"/>
      <c r="U245" s="91"/>
      <c r="V245" s="91"/>
      <c r="W245" s="91"/>
      <c r="X245" s="91"/>
      <c r="Y245" s="91"/>
      <c r="Z245" s="91"/>
      <c r="AA245" s="249"/>
    </row>
    <row r="246" spans="1:27" hidden="1" outlineLevel="1">
      <c r="A246" s="4"/>
      <c r="B246" s="4"/>
      <c r="C246" s="36"/>
      <c r="D246" s="217">
        <f>Asset31</f>
        <v>0</v>
      </c>
      <c r="E246" s="4"/>
      <c r="F246" s="4"/>
      <c r="G246" s="184">
        <f>'RAB roll forward'!G1008</f>
        <v>0</v>
      </c>
      <c r="H246" s="28"/>
      <c r="I246" s="28"/>
      <c r="J246" s="28"/>
      <c r="K246" s="28"/>
      <c r="L246" s="28"/>
      <c r="M246" s="28"/>
      <c r="N246" s="91"/>
      <c r="O246" s="22"/>
      <c r="P246" s="22"/>
      <c r="Q246" s="22"/>
      <c r="R246" s="22"/>
      <c r="S246" s="91"/>
      <c r="T246" s="91"/>
      <c r="U246" s="91"/>
      <c r="V246" s="91"/>
      <c r="W246" s="91"/>
      <c r="X246" s="91"/>
      <c r="Y246" s="91"/>
      <c r="Z246" s="91"/>
      <c r="AA246" s="249"/>
    </row>
    <row r="247" spans="1:27" hidden="1" outlineLevel="1">
      <c r="A247" s="4"/>
      <c r="B247" s="4"/>
      <c r="C247" s="36"/>
      <c r="D247" s="217">
        <f>Asset32</f>
        <v>0</v>
      </c>
      <c r="E247" s="4"/>
      <c r="F247" s="4"/>
      <c r="G247" s="184">
        <f>'RAB roll forward'!G1009</f>
        <v>0</v>
      </c>
      <c r="H247" s="28"/>
      <c r="I247" s="28"/>
      <c r="J247" s="28"/>
      <c r="K247" s="28"/>
      <c r="L247" s="28"/>
      <c r="M247" s="28"/>
      <c r="N247" s="91"/>
      <c r="O247" s="22"/>
      <c r="P247" s="22"/>
      <c r="Q247" s="22"/>
      <c r="R247" s="22"/>
      <c r="S247" s="91"/>
      <c r="T247" s="91"/>
      <c r="U247" s="91"/>
      <c r="V247" s="91"/>
      <c r="W247" s="91"/>
      <c r="X247" s="91"/>
      <c r="Y247" s="91"/>
      <c r="Z247" s="91"/>
      <c r="AA247" s="249"/>
    </row>
    <row r="248" spans="1:27" hidden="1" outlineLevel="1">
      <c r="A248" s="4"/>
      <c r="B248" s="4"/>
      <c r="C248" s="36"/>
      <c r="D248" s="217">
        <f>Asset33</f>
        <v>0</v>
      </c>
      <c r="E248" s="4"/>
      <c r="F248" s="4"/>
      <c r="G248" s="184">
        <f>'RAB roll forward'!G1010</f>
        <v>0</v>
      </c>
      <c r="H248" s="28"/>
      <c r="I248" s="28"/>
      <c r="J248" s="28"/>
      <c r="K248" s="28"/>
      <c r="L248" s="28"/>
      <c r="M248" s="28"/>
      <c r="N248" s="91"/>
      <c r="O248" s="22"/>
      <c r="P248" s="22"/>
      <c r="Q248" s="22"/>
      <c r="R248" s="22"/>
      <c r="S248" s="91"/>
      <c r="T248" s="91"/>
      <c r="U248" s="91"/>
      <c r="V248" s="91"/>
      <c r="W248" s="91"/>
      <c r="X248" s="91"/>
      <c r="Y248" s="91"/>
      <c r="Z248" s="91"/>
      <c r="AA248" s="249"/>
    </row>
    <row r="249" spans="1:27" hidden="1" outlineLevel="1">
      <c r="A249" s="4"/>
      <c r="B249" s="4"/>
      <c r="C249" s="36"/>
      <c r="D249" s="217">
        <f>Asset34</f>
        <v>0</v>
      </c>
      <c r="E249" s="4"/>
      <c r="F249" s="4"/>
      <c r="G249" s="184">
        <f>'RAB roll forward'!G1011</f>
        <v>0</v>
      </c>
      <c r="H249" s="28"/>
      <c r="I249" s="28"/>
      <c r="J249" s="28"/>
      <c r="K249" s="28"/>
      <c r="L249" s="28"/>
      <c r="M249" s="28"/>
      <c r="N249" s="91"/>
      <c r="O249" s="22"/>
      <c r="P249" s="22"/>
      <c r="Q249" s="22"/>
      <c r="R249" s="22"/>
      <c r="S249" s="91"/>
      <c r="T249" s="91"/>
      <c r="U249" s="91"/>
      <c r="V249" s="91"/>
      <c r="W249" s="91"/>
      <c r="X249" s="91"/>
      <c r="Y249" s="91"/>
      <c r="Z249" s="91"/>
      <c r="AA249" s="249"/>
    </row>
    <row r="250" spans="1:27" hidden="1" outlineLevel="1">
      <c r="A250" s="4"/>
      <c r="B250" s="4"/>
      <c r="C250" s="36"/>
      <c r="D250" s="217">
        <f>Asset35</f>
        <v>0</v>
      </c>
      <c r="E250" s="4"/>
      <c r="F250" s="4"/>
      <c r="G250" s="184">
        <f>'RAB roll forward'!G1012</f>
        <v>0</v>
      </c>
      <c r="H250" s="28"/>
      <c r="I250" s="28"/>
      <c r="J250" s="28"/>
      <c r="K250" s="28"/>
      <c r="L250" s="28"/>
      <c r="M250" s="28"/>
      <c r="N250" s="91"/>
      <c r="O250" s="22"/>
      <c r="P250" s="22"/>
      <c r="Q250" s="22"/>
      <c r="R250" s="22"/>
      <c r="S250" s="91"/>
      <c r="T250" s="91"/>
      <c r="U250" s="91"/>
      <c r="V250" s="91"/>
      <c r="W250" s="91"/>
      <c r="X250" s="91"/>
      <c r="Y250" s="91"/>
      <c r="Z250" s="91"/>
      <c r="AA250" s="249"/>
    </row>
    <row r="251" spans="1:27" hidden="1" outlineLevel="1">
      <c r="A251" s="4"/>
      <c r="B251" s="4"/>
      <c r="C251" s="36"/>
      <c r="D251" s="217">
        <f>Asset36</f>
        <v>0</v>
      </c>
      <c r="E251" s="4"/>
      <c r="F251" s="4"/>
      <c r="G251" s="184">
        <f>'RAB roll forward'!G1013</f>
        <v>0</v>
      </c>
      <c r="H251" s="28"/>
      <c r="I251" s="28"/>
      <c r="J251" s="28"/>
      <c r="K251" s="28"/>
      <c r="L251" s="28"/>
      <c r="M251" s="28"/>
      <c r="N251" s="91"/>
      <c r="O251" s="22"/>
      <c r="P251" s="22"/>
      <c r="Q251" s="22"/>
      <c r="R251" s="22"/>
      <c r="S251" s="91"/>
      <c r="T251" s="91"/>
      <c r="U251" s="91"/>
      <c r="V251" s="91"/>
      <c r="W251" s="91"/>
      <c r="X251" s="91"/>
      <c r="Y251" s="91"/>
      <c r="Z251" s="91"/>
      <c r="AA251" s="249"/>
    </row>
    <row r="252" spans="1:27" hidden="1" outlineLevel="1">
      <c r="A252" s="4"/>
      <c r="B252" s="4"/>
      <c r="C252" s="36"/>
      <c r="D252" s="217">
        <f>Asset37</f>
        <v>0</v>
      </c>
      <c r="E252" s="4"/>
      <c r="F252" s="4"/>
      <c r="G252" s="184">
        <f>'RAB roll forward'!G1014</f>
        <v>0</v>
      </c>
      <c r="H252" s="28"/>
      <c r="I252" s="28"/>
      <c r="J252" s="28"/>
      <c r="K252" s="28"/>
      <c r="L252" s="28"/>
      <c r="M252" s="28"/>
      <c r="N252" s="91"/>
      <c r="O252" s="22"/>
      <c r="P252" s="22"/>
      <c r="Q252" s="22"/>
      <c r="R252" s="22"/>
      <c r="S252" s="91"/>
      <c r="T252" s="91"/>
      <c r="U252" s="91"/>
      <c r="V252" s="91"/>
      <c r="W252" s="91"/>
      <c r="X252" s="91"/>
      <c r="Y252" s="91"/>
      <c r="Z252" s="91"/>
      <c r="AA252" s="249"/>
    </row>
    <row r="253" spans="1:27" hidden="1" outlineLevel="1">
      <c r="A253" s="4"/>
      <c r="B253" s="4"/>
      <c r="C253" s="36"/>
      <c r="D253" s="217">
        <f>Asset38</f>
        <v>0</v>
      </c>
      <c r="E253" s="4"/>
      <c r="F253" s="4"/>
      <c r="G253" s="184">
        <f>'RAB roll forward'!G1015</f>
        <v>0</v>
      </c>
      <c r="H253" s="28"/>
      <c r="I253" s="28"/>
      <c r="J253" s="28"/>
      <c r="K253" s="28"/>
      <c r="L253" s="28"/>
      <c r="M253" s="28"/>
      <c r="N253" s="91"/>
      <c r="O253" s="22"/>
      <c r="P253" s="22"/>
      <c r="Q253" s="22"/>
      <c r="R253" s="22"/>
      <c r="S253" s="91"/>
      <c r="T253" s="91"/>
      <c r="U253" s="91"/>
      <c r="V253" s="91"/>
      <c r="W253" s="91"/>
      <c r="X253" s="91"/>
      <c r="Y253" s="91"/>
      <c r="Z253" s="91"/>
      <c r="AA253" s="249"/>
    </row>
    <row r="254" spans="1:27" hidden="1" outlineLevel="1">
      <c r="A254" s="4"/>
      <c r="B254" s="4"/>
      <c r="C254" s="36"/>
      <c r="D254" s="217">
        <f>Asset39</f>
        <v>0</v>
      </c>
      <c r="E254" s="4"/>
      <c r="F254" s="4"/>
      <c r="G254" s="184">
        <f>'RAB roll forward'!G1016</f>
        <v>0</v>
      </c>
      <c r="H254" s="28"/>
      <c r="I254" s="28"/>
      <c r="J254" s="28"/>
      <c r="K254" s="28"/>
      <c r="L254" s="28"/>
      <c r="M254" s="28"/>
      <c r="N254" s="91"/>
      <c r="O254" s="22"/>
      <c r="P254" s="22"/>
      <c r="Q254" s="22"/>
      <c r="R254" s="22"/>
      <c r="S254" s="91"/>
      <c r="T254" s="91"/>
      <c r="U254" s="91"/>
      <c r="V254" s="91"/>
      <c r="W254" s="91"/>
      <c r="X254" s="91"/>
      <c r="Y254" s="91"/>
      <c r="Z254" s="91"/>
      <c r="AA254" s="249"/>
    </row>
    <row r="255" spans="1:27" hidden="1" outlineLevel="1">
      <c r="A255" s="4"/>
      <c r="B255" s="4"/>
      <c r="C255" s="36"/>
      <c r="D255" s="217">
        <f>Asset40</f>
        <v>0</v>
      </c>
      <c r="E255" s="4"/>
      <c r="F255" s="4"/>
      <c r="G255" s="184">
        <f>'RAB roll forward'!G1017</f>
        <v>0</v>
      </c>
      <c r="H255" s="28"/>
      <c r="I255" s="28"/>
      <c r="J255" s="28"/>
      <c r="K255" s="28"/>
      <c r="L255" s="28"/>
      <c r="M255" s="28"/>
      <c r="N255" s="91"/>
      <c r="O255" s="22"/>
      <c r="P255" s="22"/>
      <c r="Q255" s="22"/>
      <c r="R255" s="22"/>
      <c r="S255" s="91"/>
      <c r="T255" s="91"/>
      <c r="U255" s="91"/>
      <c r="V255" s="91"/>
      <c r="W255" s="91"/>
      <c r="X255" s="91"/>
      <c r="Y255" s="91"/>
      <c r="Z255" s="91"/>
      <c r="AA255" s="249"/>
    </row>
    <row r="256" spans="1:27" hidden="1" outlineLevel="1">
      <c r="A256" s="4"/>
      <c r="B256" s="4"/>
      <c r="C256" s="36"/>
      <c r="D256" s="217">
        <f>Asset41</f>
        <v>0</v>
      </c>
      <c r="E256" s="4"/>
      <c r="F256" s="4"/>
      <c r="G256" s="184">
        <f>'RAB roll forward'!G1018</f>
        <v>0</v>
      </c>
      <c r="H256" s="28"/>
      <c r="I256" s="28"/>
      <c r="J256" s="28"/>
      <c r="K256" s="28"/>
      <c r="L256" s="28"/>
      <c r="M256" s="28"/>
      <c r="N256" s="91"/>
      <c r="O256" s="22"/>
      <c r="P256" s="22"/>
      <c r="Q256" s="22"/>
      <c r="R256" s="22"/>
      <c r="S256" s="91"/>
      <c r="T256" s="91"/>
      <c r="U256" s="91"/>
      <c r="V256" s="91"/>
      <c r="W256" s="91"/>
      <c r="X256" s="91"/>
      <c r="Y256" s="91"/>
      <c r="Z256" s="91"/>
      <c r="AA256" s="249"/>
    </row>
    <row r="257" spans="1:27" hidden="1" outlineLevel="1">
      <c r="A257" s="4"/>
      <c r="B257" s="4"/>
      <c r="C257" s="36"/>
      <c r="D257" s="217">
        <f>Asset42</f>
        <v>0</v>
      </c>
      <c r="E257" s="4"/>
      <c r="F257" s="4"/>
      <c r="G257" s="184">
        <f>'RAB roll forward'!G1019</f>
        <v>0</v>
      </c>
      <c r="H257" s="28"/>
      <c r="I257" s="28"/>
      <c r="J257" s="28"/>
      <c r="K257" s="28"/>
      <c r="L257" s="28"/>
      <c r="M257" s="28"/>
      <c r="N257" s="91"/>
      <c r="O257" s="22"/>
      <c r="P257" s="22"/>
      <c r="Q257" s="22"/>
      <c r="R257" s="22"/>
      <c r="S257" s="91"/>
      <c r="T257" s="91"/>
      <c r="U257" s="91"/>
      <c r="V257" s="91"/>
      <c r="W257" s="91"/>
      <c r="X257" s="91"/>
      <c r="Y257" s="91"/>
      <c r="Z257" s="91"/>
      <c r="AA257" s="249"/>
    </row>
    <row r="258" spans="1:27" hidden="1" outlineLevel="1">
      <c r="A258" s="4"/>
      <c r="B258" s="4"/>
      <c r="C258" s="36"/>
      <c r="D258" s="217">
        <f>Asset43</f>
        <v>0</v>
      </c>
      <c r="E258" s="4"/>
      <c r="F258" s="4"/>
      <c r="G258" s="184">
        <f>'RAB roll forward'!G1020</f>
        <v>0</v>
      </c>
      <c r="H258" s="28"/>
      <c r="I258" s="28"/>
      <c r="J258" s="28"/>
      <c r="K258" s="28"/>
      <c r="L258" s="28"/>
      <c r="M258" s="28"/>
      <c r="N258" s="91"/>
      <c r="O258" s="22"/>
      <c r="P258" s="22"/>
      <c r="Q258" s="22"/>
      <c r="R258" s="22"/>
      <c r="S258" s="91"/>
      <c r="T258" s="91"/>
      <c r="U258" s="91"/>
      <c r="V258" s="91"/>
      <c r="W258" s="91"/>
      <c r="X258" s="91"/>
      <c r="Y258" s="91"/>
      <c r="Z258" s="91"/>
      <c r="AA258" s="249"/>
    </row>
    <row r="259" spans="1:27" hidden="1" outlineLevel="1">
      <c r="A259" s="4"/>
      <c r="B259" s="4"/>
      <c r="C259" s="36"/>
      <c r="D259" s="217">
        <f>Asset44</f>
        <v>0</v>
      </c>
      <c r="E259" s="4"/>
      <c r="F259" s="4"/>
      <c r="G259" s="184">
        <f>'RAB roll forward'!G1021</f>
        <v>0</v>
      </c>
      <c r="H259" s="28"/>
      <c r="I259" s="28"/>
      <c r="J259" s="28"/>
      <c r="K259" s="28"/>
      <c r="L259" s="28"/>
      <c r="M259" s="28"/>
      <c r="N259" s="91"/>
      <c r="O259" s="22"/>
      <c r="P259" s="22"/>
      <c r="Q259" s="22"/>
      <c r="R259" s="22"/>
      <c r="S259" s="91"/>
      <c r="T259" s="91"/>
      <c r="U259" s="91"/>
      <c r="V259" s="91"/>
      <c r="W259" s="91"/>
      <c r="X259" s="91"/>
      <c r="Y259" s="91"/>
      <c r="Z259" s="91"/>
      <c r="AA259" s="249"/>
    </row>
    <row r="260" spans="1:27" hidden="1" outlineLevel="1">
      <c r="A260" s="4"/>
      <c r="B260" s="4"/>
      <c r="C260" s="36"/>
      <c r="D260" s="217">
        <f>Asset45</f>
        <v>0</v>
      </c>
      <c r="E260" s="4"/>
      <c r="F260" s="4"/>
      <c r="G260" s="184">
        <f>'RAB roll forward'!G1022</f>
        <v>0</v>
      </c>
      <c r="H260" s="28"/>
      <c r="I260" s="28"/>
      <c r="J260" s="28"/>
      <c r="K260" s="28"/>
      <c r="L260" s="28"/>
      <c r="M260" s="28"/>
      <c r="N260" s="91"/>
      <c r="O260" s="22"/>
      <c r="P260" s="22"/>
      <c r="Q260" s="22"/>
      <c r="R260" s="22"/>
      <c r="S260" s="91"/>
      <c r="T260" s="91"/>
      <c r="U260" s="91"/>
      <c r="V260" s="91"/>
      <c r="W260" s="91"/>
      <c r="X260" s="91"/>
      <c r="Y260" s="91"/>
      <c r="Z260" s="91"/>
      <c r="AA260" s="249"/>
    </row>
    <row r="261" spans="1:27" hidden="1" outlineLevel="1">
      <c r="A261" s="4"/>
      <c r="B261" s="4"/>
      <c r="C261" s="36"/>
      <c r="D261" s="217">
        <f>Asset46</f>
        <v>0</v>
      </c>
      <c r="E261" s="4"/>
      <c r="F261" s="4"/>
      <c r="G261" s="184">
        <f>'RAB roll forward'!G1023</f>
        <v>0</v>
      </c>
      <c r="H261" s="28"/>
      <c r="I261" s="28"/>
      <c r="J261" s="28"/>
      <c r="K261" s="28"/>
      <c r="L261" s="28"/>
      <c r="M261" s="28"/>
      <c r="N261" s="91"/>
      <c r="O261" s="22"/>
      <c r="P261" s="22"/>
      <c r="Q261" s="22"/>
      <c r="R261" s="22"/>
      <c r="S261" s="91"/>
      <c r="T261" s="91"/>
      <c r="U261" s="91"/>
      <c r="V261" s="91"/>
      <c r="W261" s="91"/>
      <c r="X261" s="91"/>
      <c r="Y261" s="91"/>
      <c r="Z261" s="91"/>
      <c r="AA261" s="249"/>
    </row>
    <row r="262" spans="1:27" hidden="1" outlineLevel="1">
      <c r="A262" s="4"/>
      <c r="B262" s="4"/>
      <c r="C262" s="36"/>
      <c r="D262" s="217">
        <f>Asset47</f>
        <v>0</v>
      </c>
      <c r="E262" s="4"/>
      <c r="F262" s="4"/>
      <c r="G262" s="184">
        <f>'RAB roll forward'!G1024</f>
        <v>0</v>
      </c>
      <c r="H262" s="28"/>
      <c r="I262" s="28"/>
      <c r="J262" s="28"/>
      <c r="K262" s="28"/>
      <c r="L262" s="28"/>
      <c r="M262" s="28"/>
      <c r="N262" s="91"/>
      <c r="O262" s="22"/>
      <c r="P262" s="22"/>
      <c r="Q262" s="22"/>
      <c r="R262" s="22"/>
      <c r="S262" s="91"/>
      <c r="T262" s="91"/>
      <c r="U262" s="91"/>
      <c r="V262" s="91"/>
      <c r="W262" s="91"/>
      <c r="X262" s="91"/>
      <c r="Y262" s="91"/>
      <c r="Z262" s="91"/>
      <c r="AA262" s="249"/>
    </row>
    <row r="263" spans="1:27" hidden="1" outlineLevel="1">
      <c r="A263" s="4"/>
      <c r="B263" s="4"/>
      <c r="C263" s="36"/>
      <c r="D263" s="217">
        <f>Asset48</f>
        <v>0</v>
      </c>
      <c r="E263" s="4"/>
      <c r="F263" s="4"/>
      <c r="G263" s="184">
        <f>'RAB roll forward'!G1025</f>
        <v>0</v>
      </c>
      <c r="H263" s="28"/>
      <c r="I263" s="28"/>
      <c r="J263" s="28"/>
      <c r="K263" s="28"/>
      <c r="L263" s="28"/>
      <c r="M263" s="28"/>
      <c r="N263" s="91"/>
      <c r="O263" s="22"/>
      <c r="P263" s="22"/>
      <c r="Q263" s="22"/>
      <c r="R263" s="22"/>
      <c r="S263" s="91"/>
      <c r="T263" s="91"/>
      <c r="U263" s="91"/>
      <c r="V263" s="91"/>
      <c r="W263" s="91"/>
      <c r="X263" s="91"/>
      <c r="Y263" s="91"/>
      <c r="Z263" s="91"/>
      <c r="AA263" s="249"/>
    </row>
    <row r="264" spans="1:27" hidden="1" outlineLevel="1">
      <c r="A264" s="4"/>
      <c r="B264" s="4"/>
      <c r="C264" s="36"/>
      <c r="D264" s="217">
        <f>Asset49</f>
        <v>0</v>
      </c>
      <c r="E264" s="4"/>
      <c r="F264" s="4"/>
      <c r="G264" s="184">
        <f>'RAB roll forward'!G1026</f>
        <v>0</v>
      </c>
      <c r="H264" s="28"/>
      <c r="I264" s="28"/>
      <c r="J264" s="28"/>
      <c r="K264" s="28"/>
      <c r="L264" s="28"/>
      <c r="M264" s="28"/>
      <c r="N264" s="91"/>
      <c r="O264" s="22"/>
      <c r="P264" s="22"/>
      <c r="Q264" s="22"/>
      <c r="R264" s="22"/>
      <c r="S264" s="91"/>
      <c r="T264" s="91"/>
      <c r="U264" s="91"/>
      <c r="V264" s="91"/>
      <c r="W264" s="91"/>
      <c r="X264" s="91"/>
      <c r="Y264" s="91"/>
      <c r="Z264" s="91"/>
      <c r="AA264" s="249"/>
    </row>
    <row r="265" spans="1:27" hidden="1" outlineLevel="1">
      <c r="A265" s="4"/>
      <c r="B265" s="4"/>
      <c r="C265" s="36"/>
      <c r="D265" s="217" t="str">
        <f>Asset50</f>
        <v>Equity raising costs</v>
      </c>
      <c r="E265" s="4"/>
      <c r="F265" s="4"/>
      <c r="G265" s="184">
        <f>'RAB roll forward'!G1027</f>
        <v>0</v>
      </c>
      <c r="H265" s="28"/>
      <c r="I265" s="28"/>
      <c r="J265" s="28"/>
      <c r="K265" s="28"/>
      <c r="L265" s="28"/>
      <c r="M265" s="28"/>
      <c r="N265" s="91"/>
      <c r="O265" s="22"/>
      <c r="P265" s="22"/>
      <c r="Q265" s="22"/>
      <c r="R265" s="22"/>
      <c r="S265" s="91"/>
      <c r="T265" s="91"/>
      <c r="U265" s="91"/>
      <c r="V265" s="91"/>
      <c r="W265" s="91"/>
      <c r="X265" s="91"/>
      <c r="Y265" s="91"/>
      <c r="Z265" s="91"/>
      <c r="AA265" s="249"/>
    </row>
    <row r="266" spans="1:27" collapsed="1">
      <c r="A266" s="4"/>
      <c r="B266" s="4"/>
      <c r="C266" s="36"/>
      <c r="D266" s="104"/>
      <c r="E266" s="4"/>
      <c r="F266" s="4"/>
      <c r="G266" s="190"/>
      <c r="H266" s="28"/>
      <c r="I266" s="28"/>
      <c r="J266" s="28"/>
      <c r="K266" s="28"/>
      <c r="L266" s="28"/>
      <c r="M266" s="28"/>
      <c r="N266" s="91"/>
      <c r="O266" s="22"/>
      <c r="P266" s="22"/>
      <c r="Q266" s="22"/>
      <c r="R266" s="22"/>
      <c r="S266" s="91"/>
      <c r="T266" s="91"/>
      <c r="U266" s="91"/>
      <c r="V266" s="91"/>
      <c r="W266" s="91"/>
      <c r="X266" s="91"/>
      <c r="Y266" s="91"/>
      <c r="Z266" s="91"/>
      <c r="AA266" s="249"/>
    </row>
    <row r="267" spans="1:27">
      <c r="A267" s="4"/>
      <c r="B267" s="4"/>
      <c r="C267" s="253" t="s">
        <v>92</v>
      </c>
      <c r="D267" s="445"/>
      <c r="E267" s="4"/>
      <c r="F267" s="4"/>
      <c r="G267" s="243">
        <f>SUM(G268:G317)</f>
        <v>0</v>
      </c>
      <c r="H267" s="102"/>
      <c r="I267" s="102"/>
      <c r="J267" s="102"/>
      <c r="K267" s="102"/>
      <c r="L267" s="102"/>
      <c r="M267" s="102"/>
      <c r="N267" s="91"/>
      <c r="O267" s="22"/>
      <c r="P267" s="22"/>
      <c r="Q267" s="22"/>
      <c r="R267" s="22"/>
      <c r="S267" s="91"/>
      <c r="T267" s="91"/>
      <c r="U267" s="91"/>
      <c r="V267" s="91"/>
      <c r="W267" s="91"/>
      <c r="X267" s="91"/>
      <c r="Y267" s="91"/>
      <c r="Z267" s="91"/>
      <c r="AA267" s="249"/>
    </row>
    <row r="268" spans="1:27" hidden="1" outlineLevel="1">
      <c r="A268" s="4"/>
      <c r="B268" s="4"/>
      <c r="C268" s="36"/>
      <c r="D268" s="217" t="str">
        <f>Asset1</f>
        <v xml:space="preserve">Pipelines </v>
      </c>
      <c r="E268" s="4"/>
      <c r="F268" s="4"/>
      <c r="G268" s="184">
        <f>'RAB roll forward'!G1030</f>
        <v>0</v>
      </c>
      <c r="H268" s="102"/>
      <c r="I268" s="102"/>
      <c r="J268" s="102"/>
      <c r="K268" s="102"/>
      <c r="L268" s="102"/>
      <c r="M268" s="102"/>
      <c r="N268" s="91"/>
      <c r="O268" s="22"/>
      <c r="P268" s="22"/>
      <c r="Q268" s="22"/>
      <c r="R268" s="22"/>
      <c r="S268" s="91"/>
      <c r="T268" s="91"/>
      <c r="U268" s="91"/>
      <c r="V268" s="91"/>
      <c r="W268" s="91"/>
      <c r="X268" s="91"/>
      <c r="Y268" s="91"/>
      <c r="Z268" s="91"/>
      <c r="AA268" s="249"/>
    </row>
    <row r="269" spans="1:27" hidden="1" outlineLevel="1">
      <c r="A269" s="4"/>
      <c r="B269" s="4"/>
      <c r="C269" s="36"/>
      <c r="D269" s="217" t="str">
        <f>Asset2</f>
        <v xml:space="preserve">Compressors </v>
      </c>
      <c r="E269" s="4"/>
      <c r="F269" s="4"/>
      <c r="G269" s="184">
        <f>'RAB roll forward'!G1031</f>
        <v>0</v>
      </c>
      <c r="H269" s="102"/>
      <c r="I269" s="102"/>
      <c r="J269" s="102"/>
      <c r="K269" s="102"/>
      <c r="L269" s="102"/>
      <c r="M269" s="102"/>
      <c r="N269" s="91"/>
      <c r="O269" s="22"/>
      <c r="P269" s="22"/>
      <c r="Q269" s="22"/>
      <c r="R269" s="22"/>
      <c r="S269" s="91"/>
      <c r="T269" s="91"/>
      <c r="U269" s="91"/>
      <c r="V269" s="91"/>
      <c r="W269" s="91"/>
      <c r="X269" s="91"/>
      <c r="Y269" s="91"/>
      <c r="Z269" s="91"/>
      <c r="AA269" s="249"/>
    </row>
    <row r="270" spans="1:27" hidden="1" outlineLevel="1">
      <c r="A270" s="4"/>
      <c r="B270" s="4"/>
      <c r="C270" s="36"/>
      <c r="D270" s="217" t="str">
        <f>Asset3</f>
        <v>City Gates &amp; Field Regulators</v>
      </c>
      <c r="E270" s="4"/>
      <c r="F270" s="4"/>
      <c r="G270" s="184">
        <f>'RAB roll forward'!G1032</f>
        <v>0</v>
      </c>
      <c r="H270" s="102"/>
      <c r="I270" s="102"/>
      <c r="J270" s="102"/>
      <c r="K270" s="102"/>
      <c r="L270" s="102"/>
      <c r="M270" s="102"/>
      <c r="N270" s="91"/>
      <c r="O270" s="22"/>
      <c r="P270" s="22"/>
      <c r="Q270" s="22"/>
      <c r="R270" s="22"/>
      <c r="S270" s="91"/>
      <c r="T270" s="91"/>
      <c r="U270" s="91"/>
      <c r="V270" s="91"/>
      <c r="W270" s="91"/>
      <c r="X270" s="91"/>
      <c r="Y270" s="91"/>
      <c r="Z270" s="91"/>
      <c r="AA270" s="249"/>
    </row>
    <row r="271" spans="1:27" hidden="1" outlineLevel="1">
      <c r="A271" s="4"/>
      <c r="B271" s="4"/>
      <c r="C271" s="36"/>
      <c r="D271" s="217" t="str">
        <f>Asset4</f>
        <v>Odourant Plants</v>
      </c>
      <c r="E271" s="4"/>
      <c r="F271" s="4"/>
      <c r="G271" s="184">
        <f>'RAB roll forward'!G1033</f>
        <v>0</v>
      </c>
      <c r="H271" s="102"/>
      <c r="I271" s="102"/>
      <c r="J271" s="102"/>
      <c r="K271" s="102"/>
      <c r="L271" s="102"/>
      <c r="M271" s="102"/>
      <c r="N271" s="91"/>
      <c r="O271" s="22"/>
      <c r="P271" s="22"/>
      <c r="Q271" s="22"/>
      <c r="R271" s="22"/>
      <c r="S271" s="91"/>
      <c r="T271" s="91"/>
      <c r="U271" s="91"/>
      <c r="V271" s="91"/>
      <c r="W271" s="91"/>
      <c r="X271" s="91"/>
      <c r="Y271" s="91"/>
      <c r="Z271" s="91"/>
      <c r="AA271" s="249"/>
    </row>
    <row r="272" spans="1:27" hidden="1" outlineLevel="1">
      <c r="A272" s="4"/>
      <c r="B272" s="4"/>
      <c r="C272" s="36"/>
      <c r="D272" s="217" t="str">
        <f>Asset5</f>
        <v>Gas Quality</v>
      </c>
      <c r="E272" s="4"/>
      <c r="F272" s="4"/>
      <c r="G272" s="184">
        <f>'RAB roll forward'!G1034</f>
        <v>0</v>
      </c>
      <c r="H272" s="102"/>
      <c r="I272" s="102"/>
      <c r="J272" s="102"/>
      <c r="K272" s="102"/>
      <c r="L272" s="102"/>
      <c r="M272" s="102"/>
      <c r="N272" s="91"/>
      <c r="O272" s="22"/>
      <c r="P272" s="22"/>
      <c r="Q272" s="22"/>
      <c r="R272" s="22"/>
      <c r="S272" s="91"/>
      <c r="T272" s="91"/>
      <c r="U272" s="91"/>
      <c r="V272" s="91"/>
      <c r="W272" s="91"/>
      <c r="X272" s="91"/>
      <c r="Y272" s="91"/>
      <c r="Z272" s="91"/>
      <c r="AA272" s="249"/>
    </row>
    <row r="273" spans="1:27" hidden="1" outlineLevel="1">
      <c r="A273" s="4"/>
      <c r="B273" s="4"/>
      <c r="C273" s="36"/>
      <c r="D273" s="217" t="str">
        <f>Asset6</f>
        <v xml:space="preserve">Other </v>
      </c>
      <c r="E273" s="4"/>
      <c r="F273" s="4"/>
      <c r="G273" s="184">
        <f>'RAB roll forward'!G1035</f>
        <v>0</v>
      </c>
      <c r="H273" s="102"/>
      <c r="I273" s="102"/>
      <c r="J273" s="102"/>
      <c r="K273" s="102"/>
      <c r="L273" s="102"/>
      <c r="M273" s="102"/>
      <c r="N273" s="91"/>
      <c r="O273" s="22"/>
      <c r="P273" s="22"/>
      <c r="Q273" s="22"/>
      <c r="R273" s="22"/>
      <c r="S273" s="91"/>
      <c r="T273" s="91"/>
      <c r="U273" s="91"/>
      <c r="V273" s="91"/>
      <c r="W273" s="91"/>
      <c r="X273" s="91"/>
      <c r="Y273" s="91"/>
      <c r="Z273" s="91"/>
      <c r="AA273" s="249"/>
    </row>
    <row r="274" spans="1:27" hidden="1" outlineLevel="1">
      <c r="A274" s="4"/>
      <c r="B274" s="4"/>
      <c r="C274" s="36"/>
      <c r="D274" s="217" t="str">
        <f>Asset7</f>
        <v>General Building</v>
      </c>
      <c r="E274" s="4"/>
      <c r="F274" s="4"/>
      <c r="G274" s="184">
        <f>'RAB roll forward'!G1036</f>
        <v>0</v>
      </c>
      <c r="H274" s="102"/>
      <c r="I274" s="102"/>
      <c r="J274" s="102"/>
      <c r="K274" s="102"/>
      <c r="L274" s="102"/>
      <c r="M274" s="102"/>
      <c r="N274" s="91"/>
      <c r="O274" s="22"/>
      <c r="P274" s="22"/>
      <c r="Q274" s="22"/>
      <c r="R274" s="22"/>
      <c r="S274" s="91"/>
      <c r="T274" s="91"/>
      <c r="U274" s="91"/>
      <c r="V274" s="91"/>
      <c r="W274" s="91"/>
      <c r="X274" s="91"/>
      <c r="Y274" s="91"/>
      <c r="Z274" s="91"/>
      <c r="AA274" s="249"/>
    </row>
    <row r="275" spans="1:27" hidden="1" outlineLevel="1">
      <c r="A275" s="4"/>
      <c r="B275" s="4"/>
      <c r="C275" s="36"/>
      <c r="D275" s="217" t="str">
        <f>Asset8</f>
        <v>General Land</v>
      </c>
      <c r="E275" s="4"/>
      <c r="F275" s="4"/>
      <c r="G275" s="184">
        <f>'RAB roll forward'!G1037</f>
        <v>0</v>
      </c>
      <c r="H275" s="102"/>
      <c r="I275" s="102"/>
      <c r="J275" s="102"/>
      <c r="K275" s="102"/>
      <c r="L275" s="102"/>
      <c r="M275" s="102"/>
      <c r="N275" s="91"/>
      <c r="O275" s="22"/>
      <c r="P275" s="22"/>
      <c r="Q275" s="22"/>
      <c r="R275" s="22"/>
      <c r="S275" s="91"/>
      <c r="T275" s="91"/>
      <c r="U275" s="91"/>
      <c r="V275" s="91"/>
      <c r="W275" s="91"/>
      <c r="X275" s="91"/>
      <c r="Y275" s="91"/>
      <c r="Z275" s="91"/>
      <c r="AA275" s="249"/>
    </row>
    <row r="276" spans="1:27" hidden="1" outlineLevel="1">
      <c r="A276" s="4"/>
      <c r="B276" s="4"/>
      <c r="C276" s="36"/>
      <c r="D276" s="217">
        <f>Asset9</f>
        <v>0</v>
      </c>
      <c r="E276" s="4"/>
      <c r="F276" s="4"/>
      <c r="G276" s="184">
        <f>'RAB roll forward'!G1038</f>
        <v>0</v>
      </c>
      <c r="H276" s="102"/>
      <c r="I276" s="102"/>
      <c r="J276" s="102"/>
      <c r="K276" s="102"/>
      <c r="L276" s="102"/>
      <c r="M276" s="102"/>
      <c r="N276" s="91"/>
      <c r="O276" s="22"/>
      <c r="P276" s="22"/>
      <c r="Q276" s="22"/>
      <c r="R276" s="22"/>
      <c r="S276" s="91"/>
      <c r="T276" s="91"/>
      <c r="U276" s="91"/>
      <c r="V276" s="91"/>
      <c r="W276" s="91"/>
      <c r="X276" s="91"/>
      <c r="Y276" s="91"/>
      <c r="Z276" s="91"/>
      <c r="AA276" s="249"/>
    </row>
    <row r="277" spans="1:27" hidden="1" outlineLevel="1">
      <c r="A277" s="4"/>
      <c r="B277" s="4"/>
      <c r="C277" s="36"/>
      <c r="D277" s="217">
        <f>Asset10</f>
        <v>0</v>
      </c>
      <c r="E277" s="4"/>
      <c r="F277" s="4"/>
      <c r="G277" s="184">
        <f>'RAB roll forward'!G1039</f>
        <v>0</v>
      </c>
      <c r="H277" s="102"/>
      <c r="I277" s="102"/>
      <c r="J277" s="102"/>
      <c r="K277" s="102"/>
      <c r="L277" s="102"/>
      <c r="M277" s="102"/>
      <c r="N277" s="91"/>
      <c r="O277" s="22"/>
      <c r="P277" s="22"/>
      <c r="Q277" s="22"/>
      <c r="R277" s="22"/>
      <c r="S277" s="91"/>
      <c r="T277" s="91"/>
      <c r="U277" s="91"/>
      <c r="V277" s="91"/>
      <c r="W277" s="91"/>
      <c r="X277" s="91"/>
      <c r="Y277" s="91"/>
      <c r="Z277" s="91"/>
      <c r="AA277" s="249"/>
    </row>
    <row r="278" spans="1:27" hidden="1" outlineLevel="1">
      <c r="A278" s="4"/>
      <c r="B278" s="4"/>
      <c r="C278" s="36"/>
      <c r="D278" s="217">
        <f>Asset11</f>
        <v>0</v>
      </c>
      <c r="E278" s="4"/>
      <c r="F278" s="4"/>
      <c r="G278" s="184">
        <f>'RAB roll forward'!G1040</f>
        <v>0</v>
      </c>
      <c r="H278" s="102"/>
      <c r="I278" s="102"/>
      <c r="J278" s="102"/>
      <c r="K278" s="102"/>
      <c r="L278" s="102"/>
      <c r="M278" s="102"/>
      <c r="N278" s="91"/>
      <c r="O278" s="22"/>
      <c r="P278" s="22"/>
      <c r="Q278" s="22"/>
      <c r="R278" s="22"/>
      <c r="S278" s="91"/>
      <c r="T278" s="91"/>
      <c r="U278" s="91"/>
      <c r="V278" s="91"/>
      <c r="W278" s="91"/>
      <c r="X278" s="91"/>
      <c r="Y278" s="91"/>
      <c r="Z278" s="91"/>
      <c r="AA278" s="249"/>
    </row>
    <row r="279" spans="1:27" hidden="1" outlineLevel="1">
      <c r="A279" s="4"/>
      <c r="B279" s="4"/>
      <c r="C279" s="36"/>
      <c r="D279" s="217">
        <f>Asset12</f>
        <v>0</v>
      </c>
      <c r="E279" s="4"/>
      <c r="F279" s="4"/>
      <c r="G279" s="184">
        <f>'RAB roll forward'!G1041</f>
        <v>0</v>
      </c>
      <c r="H279" s="102"/>
      <c r="I279" s="102"/>
      <c r="J279" s="102"/>
      <c r="K279" s="102"/>
      <c r="L279" s="102"/>
      <c r="M279" s="102"/>
      <c r="N279" s="91"/>
      <c r="O279" s="22"/>
      <c r="P279" s="22"/>
      <c r="Q279" s="22"/>
      <c r="R279" s="22"/>
      <c r="S279" s="91"/>
      <c r="T279" s="91"/>
      <c r="U279" s="91"/>
      <c r="V279" s="91"/>
      <c r="W279" s="91"/>
      <c r="X279" s="91"/>
      <c r="Y279" s="91"/>
      <c r="Z279" s="91"/>
      <c r="AA279" s="249"/>
    </row>
    <row r="280" spans="1:27" hidden="1" outlineLevel="1">
      <c r="A280" s="4"/>
      <c r="B280" s="4"/>
      <c r="C280" s="36"/>
      <c r="D280" s="217">
        <f>Asset13</f>
        <v>0</v>
      </c>
      <c r="E280" s="4"/>
      <c r="F280" s="4"/>
      <c r="G280" s="184">
        <f>'RAB roll forward'!G1042</f>
        <v>0</v>
      </c>
      <c r="H280" s="102"/>
      <c r="I280" s="102"/>
      <c r="J280" s="102"/>
      <c r="K280" s="102"/>
      <c r="L280" s="102"/>
      <c r="M280" s="102"/>
      <c r="N280" s="91"/>
      <c r="O280" s="22"/>
      <c r="P280" s="22"/>
      <c r="Q280" s="22"/>
      <c r="R280" s="22"/>
      <c r="S280" s="91"/>
      <c r="T280" s="91"/>
      <c r="U280" s="91"/>
      <c r="V280" s="91"/>
      <c r="W280" s="91"/>
      <c r="X280" s="91"/>
      <c r="Y280" s="91"/>
      <c r="Z280" s="91"/>
      <c r="AA280" s="249"/>
    </row>
    <row r="281" spans="1:27" hidden="1" outlineLevel="1">
      <c r="A281" s="4"/>
      <c r="B281" s="4"/>
      <c r="C281" s="36"/>
      <c r="D281" s="217">
        <f>Asset14</f>
        <v>0</v>
      </c>
      <c r="E281" s="4"/>
      <c r="F281" s="4"/>
      <c r="G281" s="184">
        <f>'RAB roll forward'!G1043</f>
        <v>0</v>
      </c>
      <c r="H281" s="102"/>
      <c r="I281" s="102"/>
      <c r="J281" s="102"/>
      <c r="K281" s="102"/>
      <c r="L281" s="102"/>
      <c r="M281" s="102"/>
      <c r="N281" s="91"/>
      <c r="O281" s="22"/>
      <c r="P281" s="22"/>
      <c r="Q281" s="22"/>
      <c r="R281" s="22"/>
      <c r="S281" s="91"/>
      <c r="T281" s="91"/>
      <c r="U281" s="91"/>
      <c r="V281" s="91"/>
      <c r="W281" s="91"/>
      <c r="X281" s="91"/>
      <c r="Y281" s="91"/>
      <c r="Z281" s="91"/>
      <c r="AA281" s="249"/>
    </row>
    <row r="282" spans="1:27" hidden="1" outlineLevel="1">
      <c r="A282" s="4"/>
      <c r="B282" s="4"/>
      <c r="C282" s="36"/>
      <c r="D282" s="217">
        <f>Asset15</f>
        <v>0</v>
      </c>
      <c r="E282" s="4"/>
      <c r="F282" s="4"/>
      <c r="G282" s="184">
        <f>'RAB roll forward'!G1044</f>
        <v>0</v>
      </c>
      <c r="H282" s="102"/>
      <c r="I282" s="102"/>
      <c r="J282" s="102"/>
      <c r="K282" s="102"/>
      <c r="L282" s="102"/>
      <c r="M282" s="102"/>
      <c r="N282" s="91"/>
      <c r="O282" s="22"/>
      <c r="P282" s="22"/>
      <c r="Q282" s="22"/>
      <c r="R282" s="22"/>
      <c r="S282" s="91"/>
      <c r="T282" s="91"/>
      <c r="U282" s="91"/>
      <c r="V282" s="91"/>
      <c r="W282" s="91"/>
      <c r="X282" s="91"/>
      <c r="Y282" s="91"/>
      <c r="Z282" s="91"/>
      <c r="AA282" s="249"/>
    </row>
    <row r="283" spans="1:27" hidden="1" outlineLevel="1">
      <c r="A283" s="4"/>
      <c r="B283" s="4"/>
      <c r="C283" s="36"/>
      <c r="D283" s="217">
        <f>Asset16</f>
        <v>0</v>
      </c>
      <c r="E283" s="4"/>
      <c r="F283" s="4"/>
      <c r="G283" s="184">
        <f>'RAB roll forward'!G1045</f>
        <v>0</v>
      </c>
      <c r="H283" s="102"/>
      <c r="I283" s="102"/>
      <c r="J283" s="102"/>
      <c r="K283" s="102"/>
      <c r="L283" s="102"/>
      <c r="M283" s="102"/>
      <c r="N283" s="91"/>
      <c r="O283" s="22"/>
      <c r="P283" s="22"/>
      <c r="Q283" s="22"/>
      <c r="R283" s="22"/>
      <c r="S283" s="91"/>
      <c r="T283" s="91"/>
      <c r="U283" s="91"/>
      <c r="V283" s="91"/>
      <c r="W283" s="91"/>
      <c r="X283" s="91"/>
      <c r="Y283" s="91"/>
      <c r="Z283" s="91"/>
      <c r="AA283" s="249"/>
    </row>
    <row r="284" spans="1:27" hidden="1" outlineLevel="1">
      <c r="A284" s="4"/>
      <c r="B284" s="4"/>
      <c r="C284" s="36"/>
      <c r="D284" s="217">
        <f>Asset17</f>
        <v>0</v>
      </c>
      <c r="E284" s="4"/>
      <c r="F284" s="4"/>
      <c r="G284" s="184">
        <f>'RAB roll forward'!G1046</f>
        <v>0</v>
      </c>
      <c r="H284" s="102"/>
      <c r="I284" s="102"/>
      <c r="J284" s="102"/>
      <c r="K284" s="102"/>
      <c r="L284" s="102"/>
      <c r="M284" s="102"/>
      <c r="N284" s="91"/>
      <c r="O284" s="22"/>
      <c r="P284" s="22"/>
      <c r="Q284" s="22"/>
      <c r="R284" s="22"/>
      <c r="S284" s="91"/>
      <c r="T284" s="91"/>
      <c r="U284" s="91"/>
      <c r="V284" s="91"/>
      <c r="W284" s="91"/>
      <c r="X284" s="91"/>
      <c r="Y284" s="91"/>
      <c r="Z284" s="91"/>
      <c r="AA284" s="249"/>
    </row>
    <row r="285" spans="1:27" hidden="1" outlineLevel="1">
      <c r="A285" s="4"/>
      <c r="B285" s="4"/>
      <c r="C285" s="36"/>
      <c r="D285" s="217">
        <f>Asset18</f>
        <v>0</v>
      </c>
      <c r="E285" s="4"/>
      <c r="F285" s="4"/>
      <c r="G285" s="184">
        <f>'RAB roll forward'!G1047</f>
        <v>0</v>
      </c>
      <c r="H285" s="102"/>
      <c r="I285" s="102"/>
      <c r="J285" s="102"/>
      <c r="K285" s="102"/>
      <c r="L285" s="102"/>
      <c r="M285" s="102"/>
      <c r="N285" s="91"/>
      <c r="O285" s="22"/>
      <c r="P285" s="22"/>
      <c r="Q285" s="22"/>
      <c r="R285" s="22"/>
      <c r="S285" s="91"/>
      <c r="T285" s="91"/>
      <c r="U285" s="91"/>
      <c r="V285" s="91"/>
      <c r="W285" s="91"/>
      <c r="X285" s="91"/>
      <c r="Y285" s="91"/>
      <c r="Z285" s="91"/>
      <c r="AA285" s="249"/>
    </row>
    <row r="286" spans="1:27" hidden="1" outlineLevel="1">
      <c r="A286" s="4"/>
      <c r="B286" s="4"/>
      <c r="C286" s="36"/>
      <c r="D286" s="217">
        <f>Asset19</f>
        <v>0</v>
      </c>
      <c r="E286" s="4"/>
      <c r="F286" s="4"/>
      <c r="G286" s="184">
        <f>'RAB roll forward'!G1048</f>
        <v>0</v>
      </c>
      <c r="H286" s="102"/>
      <c r="I286" s="102"/>
      <c r="J286" s="102"/>
      <c r="K286" s="102"/>
      <c r="L286" s="102"/>
      <c r="M286" s="102"/>
      <c r="N286" s="91"/>
      <c r="O286" s="22"/>
      <c r="P286" s="22"/>
      <c r="Q286" s="22"/>
      <c r="R286" s="22"/>
      <c r="S286" s="91"/>
      <c r="T286" s="91"/>
      <c r="U286" s="91"/>
      <c r="V286" s="91"/>
      <c r="W286" s="91"/>
      <c r="X286" s="91"/>
      <c r="Y286" s="91"/>
      <c r="Z286" s="91"/>
      <c r="AA286" s="249"/>
    </row>
    <row r="287" spans="1:27" hidden="1" outlineLevel="1">
      <c r="A287" s="4"/>
      <c r="B287" s="4"/>
      <c r="C287" s="36"/>
      <c r="D287" s="217">
        <f>Asset20</f>
        <v>0</v>
      </c>
      <c r="E287" s="4"/>
      <c r="F287" s="4"/>
      <c r="G287" s="184">
        <f>'RAB roll forward'!G1049</f>
        <v>0</v>
      </c>
      <c r="H287" s="102"/>
      <c r="I287" s="102"/>
      <c r="J287" s="102"/>
      <c r="K287" s="102"/>
      <c r="L287" s="102"/>
      <c r="M287" s="102"/>
      <c r="N287" s="91"/>
      <c r="O287" s="22"/>
      <c r="P287" s="22"/>
      <c r="Q287" s="22"/>
      <c r="R287" s="22"/>
      <c r="S287" s="91"/>
      <c r="T287" s="91"/>
      <c r="U287" s="91"/>
      <c r="V287" s="91"/>
      <c r="W287" s="91"/>
      <c r="X287" s="91"/>
      <c r="Y287" s="91"/>
      <c r="Z287" s="91"/>
      <c r="AA287" s="249"/>
    </row>
    <row r="288" spans="1:27" hidden="1" outlineLevel="1">
      <c r="A288" s="4"/>
      <c r="B288" s="4"/>
      <c r="C288" s="36"/>
      <c r="D288" s="217">
        <f>Asset21</f>
        <v>0</v>
      </c>
      <c r="E288" s="4"/>
      <c r="F288" s="4"/>
      <c r="G288" s="184">
        <f>'RAB roll forward'!G1050</f>
        <v>0</v>
      </c>
      <c r="H288" s="102"/>
      <c r="I288" s="102"/>
      <c r="J288" s="102"/>
      <c r="K288" s="102"/>
      <c r="L288" s="102"/>
      <c r="M288" s="102"/>
      <c r="N288" s="91"/>
      <c r="O288" s="22"/>
      <c r="P288" s="22"/>
      <c r="Q288" s="22"/>
      <c r="R288" s="22"/>
      <c r="S288" s="91"/>
      <c r="T288" s="91"/>
      <c r="U288" s="91"/>
      <c r="V288" s="91"/>
      <c r="W288" s="91"/>
      <c r="X288" s="91"/>
      <c r="Y288" s="91"/>
      <c r="Z288" s="91"/>
      <c r="AA288" s="249"/>
    </row>
    <row r="289" spans="1:27" hidden="1" outlineLevel="1">
      <c r="A289" s="4"/>
      <c r="B289" s="4"/>
      <c r="C289" s="36"/>
      <c r="D289" s="217">
        <f>Asset22</f>
        <v>0</v>
      </c>
      <c r="E289" s="4"/>
      <c r="F289" s="4"/>
      <c r="G289" s="184">
        <f>'RAB roll forward'!G1051</f>
        <v>0</v>
      </c>
      <c r="H289" s="102"/>
      <c r="I289" s="102"/>
      <c r="J289" s="102"/>
      <c r="K289" s="102"/>
      <c r="L289" s="102"/>
      <c r="M289" s="102"/>
      <c r="N289" s="91"/>
      <c r="O289" s="22"/>
      <c r="P289" s="22"/>
      <c r="Q289" s="22"/>
      <c r="R289" s="22"/>
      <c r="S289" s="91"/>
      <c r="T289" s="91"/>
      <c r="U289" s="91"/>
      <c r="V289" s="91"/>
      <c r="W289" s="91"/>
      <c r="X289" s="91"/>
      <c r="Y289" s="91"/>
      <c r="Z289" s="91"/>
      <c r="AA289" s="249"/>
    </row>
    <row r="290" spans="1:27" hidden="1" outlineLevel="1">
      <c r="A290" s="4"/>
      <c r="B290" s="4"/>
      <c r="C290" s="36"/>
      <c r="D290" s="217">
        <f>Asset23</f>
        <v>0</v>
      </c>
      <c r="E290" s="4"/>
      <c r="F290" s="4"/>
      <c r="G290" s="184">
        <f>'RAB roll forward'!G1052</f>
        <v>0</v>
      </c>
      <c r="H290" s="102"/>
      <c r="I290" s="102"/>
      <c r="J290" s="102"/>
      <c r="K290" s="102"/>
      <c r="L290" s="102"/>
      <c r="M290" s="102"/>
      <c r="N290" s="91"/>
      <c r="O290" s="22"/>
      <c r="P290" s="22"/>
      <c r="Q290" s="22"/>
      <c r="R290" s="22"/>
      <c r="S290" s="91"/>
      <c r="T290" s="91"/>
      <c r="U290" s="91"/>
      <c r="V290" s="91"/>
      <c r="W290" s="91"/>
      <c r="X290" s="91"/>
      <c r="Y290" s="91"/>
      <c r="Z290" s="91"/>
      <c r="AA290" s="249"/>
    </row>
    <row r="291" spans="1:27" hidden="1" outlineLevel="1">
      <c r="A291" s="4"/>
      <c r="B291" s="4"/>
      <c r="C291" s="36"/>
      <c r="D291" s="217">
        <f>Asset24</f>
        <v>0</v>
      </c>
      <c r="E291" s="4"/>
      <c r="F291" s="4"/>
      <c r="G291" s="184">
        <f>'RAB roll forward'!G1053</f>
        <v>0</v>
      </c>
      <c r="H291" s="102"/>
      <c r="I291" s="102"/>
      <c r="J291" s="102"/>
      <c r="K291" s="102"/>
      <c r="L291" s="102"/>
      <c r="M291" s="102"/>
      <c r="N291" s="91"/>
      <c r="O291" s="22"/>
      <c r="P291" s="22"/>
      <c r="Q291" s="22"/>
      <c r="R291" s="22"/>
      <c r="S291" s="91"/>
      <c r="T291" s="91"/>
      <c r="U291" s="91"/>
      <c r="V291" s="91"/>
      <c r="W291" s="91"/>
      <c r="X291" s="91"/>
      <c r="Y291" s="91"/>
      <c r="Z291" s="91"/>
      <c r="AA291" s="249"/>
    </row>
    <row r="292" spans="1:27" hidden="1" outlineLevel="1">
      <c r="A292" s="4"/>
      <c r="B292" s="4"/>
      <c r="C292" s="36"/>
      <c r="D292" s="217">
        <f>Asset25</f>
        <v>0</v>
      </c>
      <c r="E292" s="4"/>
      <c r="F292" s="4"/>
      <c r="G292" s="184">
        <f>'RAB roll forward'!G1054</f>
        <v>0</v>
      </c>
      <c r="H292" s="102"/>
      <c r="I292" s="102"/>
      <c r="J292" s="102"/>
      <c r="K292" s="102"/>
      <c r="L292" s="102"/>
      <c r="M292" s="102"/>
      <c r="N292" s="91"/>
      <c r="O292" s="22"/>
      <c r="P292" s="22"/>
      <c r="Q292" s="22"/>
      <c r="R292" s="22"/>
      <c r="S292" s="91"/>
      <c r="T292" s="91"/>
      <c r="U292" s="91"/>
      <c r="V292" s="91"/>
      <c r="W292" s="91"/>
      <c r="X292" s="91"/>
      <c r="Y292" s="91"/>
      <c r="Z292" s="91"/>
      <c r="AA292" s="249"/>
    </row>
    <row r="293" spans="1:27" hidden="1" outlineLevel="1">
      <c r="A293" s="4"/>
      <c r="B293" s="4"/>
      <c r="C293" s="36"/>
      <c r="D293" s="217">
        <f>Asset26</f>
        <v>0</v>
      </c>
      <c r="E293" s="4"/>
      <c r="F293" s="4"/>
      <c r="G293" s="184">
        <f>'RAB roll forward'!G1055</f>
        <v>0</v>
      </c>
      <c r="H293" s="102"/>
      <c r="I293" s="102"/>
      <c r="J293" s="102"/>
      <c r="K293" s="102"/>
      <c r="L293" s="102"/>
      <c r="M293" s="102"/>
      <c r="N293" s="91"/>
      <c r="O293" s="22"/>
      <c r="P293" s="22"/>
      <c r="Q293" s="22"/>
      <c r="R293" s="22"/>
      <c r="S293" s="91"/>
      <c r="T293" s="91"/>
      <c r="U293" s="91"/>
      <c r="V293" s="91"/>
      <c r="W293" s="91"/>
      <c r="X293" s="91"/>
      <c r="Y293" s="91"/>
      <c r="Z293" s="91"/>
      <c r="AA293" s="249"/>
    </row>
    <row r="294" spans="1:27" hidden="1" outlineLevel="1">
      <c r="A294" s="4"/>
      <c r="B294" s="4"/>
      <c r="C294" s="36"/>
      <c r="D294" s="217">
        <f>Asset27</f>
        <v>0</v>
      </c>
      <c r="E294" s="4"/>
      <c r="F294" s="4"/>
      <c r="G294" s="184">
        <f>'RAB roll forward'!G1056</f>
        <v>0</v>
      </c>
      <c r="H294" s="102"/>
      <c r="I294" s="102"/>
      <c r="J294" s="102"/>
      <c r="K294" s="102"/>
      <c r="L294" s="102"/>
      <c r="M294" s="102"/>
      <c r="N294" s="91"/>
      <c r="O294" s="22"/>
      <c r="P294" s="22"/>
      <c r="Q294" s="22"/>
      <c r="R294" s="22"/>
      <c r="S294" s="91"/>
      <c r="T294" s="91"/>
      <c r="U294" s="91"/>
      <c r="V294" s="91"/>
      <c r="W294" s="91"/>
      <c r="X294" s="91"/>
      <c r="Y294" s="91"/>
      <c r="Z294" s="91"/>
      <c r="AA294" s="249"/>
    </row>
    <row r="295" spans="1:27" hidden="1" outlineLevel="1">
      <c r="A295" s="4"/>
      <c r="B295" s="4"/>
      <c r="C295" s="36"/>
      <c r="D295" s="217">
        <f>Asset28</f>
        <v>0</v>
      </c>
      <c r="E295" s="4"/>
      <c r="F295" s="4"/>
      <c r="G295" s="184">
        <f>'RAB roll forward'!G1057</f>
        <v>0</v>
      </c>
      <c r="H295" s="102"/>
      <c r="I295" s="102"/>
      <c r="J295" s="102"/>
      <c r="K295" s="102"/>
      <c r="L295" s="102"/>
      <c r="M295" s="102"/>
      <c r="N295" s="91"/>
      <c r="O295" s="22"/>
      <c r="P295" s="22"/>
      <c r="Q295" s="22"/>
      <c r="R295" s="22"/>
      <c r="S295" s="91"/>
      <c r="T295" s="91"/>
      <c r="U295" s="91"/>
      <c r="V295" s="91"/>
      <c r="W295" s="91"/>
      <c r="X295" s="91"/>
      <c r="Y295" s="91"/>
      <c r="Z295" s="91"/>
      <c r="AA295" s="249"/>
    </row>
    <row r="296" spans="1:27" hidden="1" outlineLevel="1">
      <c r="A296" s="4"/>
      <c r="B296" s="4"/>
      <c r="C296" s="36"/>
      <c r="D296" s="217">
        <f>Asset29</f>
        <v>0</v>
      </c>
      <c r="E296" s="4"/>
      <c r="F296" s="4"/>
      <c r="G296" s="184">
        <f>'RAB roll forward'!G1058</f>
        <v>0</v>
      </c>
      <c r="H296" s="102"/>
      <c r="I296" s="102"/>
      <c r="J296" s="102"/>
      <c r="K296" s="102"/>
      <c r="L296" s="102"/>
      <c r="M296" s="102"/>
      <c r="N296" s="91"/>
      <c r="O296" s="22"/>
      <c r="P296" s="22"/>
      <c r="Q296" s="22"/>
      <c r="R296" s="22"/>
      <c r="S296" s="91"/>
      <c r="T296" s="91"/>
      <c r="U296" s="91"/>
      <c r="V296" s="91"/>
      <c r="W296" s="91"/>
      <c r="X296" s="91"/>
      <c r="Y296" s="91"/>
      <c r="Z296" s="91"/>
      <c r="AA296" s="249"/>
    </row>
    <row r="297" spans="1:27" hidden="1" outlineLevel="1">
      <c r="A297" s="4"/>
      <c r="B297" s="4"/>
      <c r="C297" s="36"/>
      <c r="D297" s="217">
        <f>Asset30</f>
        <v>0</v>
      </c>
      <c r="E297" s="4"/>
      <c r="F297" s="4"/>
      <c r="G297" s="184">
        <f>'RAB roll forward'!G1059</f>
        <v>0</v>
      </c>
      <c r="H297" s="102"/>
      <c r="I297" s="102"/>
      <c r="J297" s="102"/>
      <c r="K297" s="102"/>
      <c r="L297" s="102"/>
      <c r="M297" s="102"/>
      <c r="N297" s="91"/>
      <c r="O297" s="22"/>
      <c r="P297" s="22"/>
      <c r="Q297" s="22"/>
      <c r="R297" s="22"/>
      <c r="S297" s="91"/>
      <c r="T297" s="91"/>
      <c r="U297" s="91"/>
      <c r="V297" s="91"/>
      <c r="W297" s="91"/>
      <c r="X297" s="91"/>
      <c r="Y297" s="91"/>
      <c r="Z297" s="91"/>
      <c r="AA297" s="249"/>
    </row>
    <row r="298" spans="1:27" hidden="1" outlineLevel="1">
      <c r="A298" s="4"/>
      <c r="B298" s="4"/>
      <c r="C298" s="36"/>
      <c r="D298" s="217">
        <f>Asset31</f>
        <v>0</v>
      </c>
      <c r="E298" s="4"/>
      <c r="F298" s="4"/>
      <c r="G298" s="184">
        <f>'RAB roll forward'!G1060</f>
        <v>0</v>
      </c>
      <c r="H298" s="102"/>
      <c r="I298" s="102"/>
      <c r="J298" s="102"/>
      <c r="K298" s="102"/>
      <c r="L298" s="102"/>
      <c r="M298" s="102"/>
      <c r="N298" s="91"/>
      <c r="O298" s="22"/>
      <c r="P298" s="22"/>
      <c r="Q298" s="22"/>
      <c r="R298" s="22"/>
      <c r="S298" s="91"/>
      <c r="T298" s="91"/>
      <c r="U298" s="91"/>
      <c r="V298" s="91"/>
      <c r="W298" s="91"/>
      <c r="X298" s="91"/>
      <c r="Y298" s="91"/>
      <c r="Z298" s="91"/>
      <c r="AA298" s="249"/>
    </row>
    <row r="299" spans="1:27" hidden="1" outlineLevel="1">
      <c r="A299" s="4"/>
      <c r="B299" s="4"/>
      <c r="C299" s="36"/>
      <c r="D299" s="217">
        <f>Asset32</f>
        <v>0</v>
      </c>
      <c r="E299" s="4"/>
      <c r="F299" s="4"/>
      <c r="G299" s="184">
        <f>'RAB roll forward'!G1061</f>
        <v>0</v>
      </c>
      <c r="H299" s="102"/>
      <c r="I299" s="102"/>
      <c r="J299" s="102"/>
      <c r="K299" s="102"/>
      <c r="L299" s="102"/>
      <c r="M299" s="102"/>
      <c r="N299" s="91"/>
      <c r="O299" s="22"/>
      <c r="P299" s="22"/>
      <c r="Q299" s="22"/>
      <c r="R299" s="22"/>
      <c r="S299" s="91"/>
      <c r="T299" s="91"/>
      <c r="U299" s="91"/>
      <c r="V299" s="91"/>
      <c r="W299" s="91"/>
      <c r="X299" s="91"/>
      <c r="Y299" s="91"/>
      <c r="Z299" s="91"/>
      <c r="AA299" s="249"/>
    </row>
    <row r="300" spans="1:27" hidden="1" outlineLevel="1">
      <c r="A300" s="4"/>
      <c r="B300" s="4"/>
      <c r="C300" s="36"/>
      <c r="D300" s="217">
        <f>Asset33</f>
        <v>0</v>
      </c>
      <c r="E300" s="4"/>
      <c r="F300" s="4"/>
      <c r="G300" s="184">
        <f>'RAB roll forward'!G1062</f>
        <v>0</v>
      </c>
      <c r="H300" s="102"/>
      <c r="I300" s="102"/>
      <c r="J300" s="102"/>
      <c r="K300" s="102"/>
      <c r="L300" s="102"/>
      <c r="M300" s="102"/>
      <c r="N300" s="91"/>
      <c r="O300" s="22"/>
      <c r="P300" s="22"/>
      <c r="Q300" s="22"/>
      <c r="R300" s="22"/>
      <c r="S300" s="91"/>
      <c r="T300" s="91"/>
      <c r="U300" s="91"/>
      <c r="V300" s="91"/>
      <c r="W300" s="91"/>
      <c r="X300" s="91"/>
      <c r="Y300" s="91"/>
      <c r="Z300" s="91"/>
      <c r="AA300" s="249"/>
    </row>
    <row r="301" spans="1:27" hidden="1" outlineLevel="1">
      <c r="A301" s="4"/>
      <c r="B301" s="4"/>
      <c r="C301" s="36"/>
      <c r="D301" s="217">
        <f>Asset34</f>
        <v>0</v>
      </c>
      <c r="E301" s="4"/>
      <c r="F301" s="4"/>
      <c r="G301" s="184">
        <f>'RAB roll forward'!G1063</f>
        <v>0</v>
      </c>
      <c r="H301" s="102"/>
      <c r="I301" s="102"/>
      <c r="J301" s="102"/>
      <c r="K301" s="102"/>
      <c r="L301" s="102"/>
      <c r="M301" s="102"/>
      <c r="N301" s="91"/>
      <c r="O301" s="22"/>
      <c r="P301" s="22"/>
      <c r="Q301" s="22"/>
      <c r="R301" s="22"/>
      <c r="S301" s="91"/>
      <c r="T301" s="91"/>
      <c r="U301" s="91"/>
      <c r="V301" s="91"/>
      <c r="W301" s="91"/>
      <c r="X301" s="91"/>
      <c r="Y301" s="91"/>
      <c r="Z301" s="91"/>
      <c r="AA301" s="249"/>
    </row>
    <row r="302" spans="1:27" hidden="1" outlineLevel="1">
      <c r="A302" s="4"/>
      <c r="B302" s="4"/>
      <c r="C302" s="36"/>
      <c r="D302" s="217">
        <f>Asset35</f>
        <v>0</v>
      </c>
      <c r="E302" s="4"/>
      <c r="F302" s="4"/>
      <c r="G302" s="184">
        <f>'RAB roll forward'!G1064</f>
        <v>0</v>
      </c>
      <c r="H302" s="102"/>
      <c r="I302" s="102"/>
      <c r="J302" s="102"/>
      <c r="K302" s="102"/>
      <c r="L302" s="102"/>
      <c r="M302" s="102"/>
      <c r="N302" s="91"/>
      <c r="O302" s="22"/>
      <c r="P302" s="22"/>
      <c r="Q302" s="22"/>
      <c r="R302" s="22"/>
      <c r="S302" s="91"/>
      <c r="T302" s="91"/>
      <c r="U302" s="91"/>
      <c r="V302" s="91"/>
      <c r="W302" s="91"/>
      <c r="X302" s="91"/>
      <c r="Y302" s="91"/>
      <c r="Z302" s="91"/>
      <c r="AA302" s="249"/>
    </row>
    <row r="303" spans="1:27" hidden="1" outlineLevel="1">
      <c r="A303" s="4"/>
      <c r="B303" s="4"/>
      <c r="C303" s="36"/>
      <c r="D303" s="217">
        <f>Asset36</f>
        <v>0</v>
      </c>
      <c r="E303" s="4"/>
      <c r="F303" s="4"/>
      <c r="G303" s="184">
        <f>'RAB roll forward'!G1065</f>
        <v>0</v>
      </c>
      <c r="H303" s="102"/>
      <c r="I303" s="102"/>
      <c r="J303" s="102"/>
      <c r="K303" s="102"/>
      <c r="L303" s="102"/>
      <c r="M303" s="102"/>
      <c r="N303" s="91"/>
      <c r="O303" s="22"/>
      <c r="P303" s="22"/>
      <c r="Q303" s="22"/>
      <c r="R303" s="22"/>
      <c r="S303" s="91"/>
      <c r="T303" s="91"/>
      <c r="U303" s="91"/>
      <c r="V303" s="91"/>
      <c r="W303" s="91"/>
      <c r="X303" s="91"/>
      <c r="Y303" s="91"/>
      <c r="Z303" s="91"/>
      <c r="AA303" s="249"/>
    </row>
    <row r="304" spans="1:27" hidden="1" outlineLevel="1">
      <c r="A304" s="4"/>
      <c r="B304" s="4"/>
      <c r="C304" s="36"/>
      <c r="D304" s="217">
        <f>Asset37</f>
        <v>0</v>
      </c>
      <c r="E304" s="4"/>
      <c r="F304" s="4"/>
      <c r="G304" s="184">
        <f>'RAB roll forward'!G1066</f>
        <v>0</v>
      </c>
      <c r="H304" s="102"/>
      <c r="I304" s="102"/>
      <c r="J304" s="102"/>
      <c r="K304" s="102"/>
      <c r="L304" s="102"/>
      <c r="M304" s="102"/>
      <c r="N304" s="91"/>
      <c r="O304" s="22"/>
      <c r="P304" s="22"/>
      <c r="Q304" s="22"/>
      <c r="R304" s="22"/>
      <c r="S304" s="91"/>
      <c r="T304" s="91"/>
      <c r="U304" s="91"/>
      <c r="V304" s="91"/>
      <c r="W304" s="91"/>
      <c r="X304" s="91"/>
      <c r="Y304" s="91"/>
      <c r="Z304" s="91"/>
      <c r="AA304" s="249"/>
    </row>
    <row r="305" spans="1:27" hidden="1" outlineLevel="1">
      <c r="A305" s="4"/>
      <c r="B305" s="4"/>
      <c r="C305" s="36"/>
      <c r="D305" s="217">
        <f>Asset38</f>
        <v>0</v>
      </c>
      <c r="E305" s="4"/>
      <c r="F305" s="4"/>
      <c r="G305" s="184">
        <f>'RAB roll forward'!G1067</f>
        <v>0</v>
      </c>
      <c r="H305" s="102"/>
      <c r="I305" s="102"/>
      <c r="J305" s="102"/>
      <c r="K305" s="102"/>
      <c r="L305" s="102"/>
      <c r="M305" s="102"/>
      <c r="N305" s="91"/>
      <c r="O305" s="22"/>
      <c r="P305" s="22"/>
      <c r="Q305" s="22"/>
      <c r="R305" s="22"/>
      <c r="S305" s="91"/>
      <c r="T305" s="91"/>
      <c r="U305" s="91"/>
      <c r="V305" s="91"/>
      <c r="W305" s="91"/>
      <c r="X305" s="91"/>
      <c r="Y305" s="91"/>
      <c r="Z305" s="91"/>
      <c r="AA305" s="249"/>
    </row>
    <row r="306" spans="1:27" hidden="1" outlineLevel="1">
      <c r="A306" s="4"/>
      <c r="B306" s="4"/>
      <c r="C306" s="36"/>
      <c r="D306" s="217">
        <f>Asset39</f>
        <v>0</v>
      </c>
      <c r="E306" s="4"/>
      <c r="F306" s="4"/>
      <c r="G306" s="184">
        <f>'RAB roll forward'!G1068</f>
        <v>0</v>
      </c>
      <c r="H306" s="102"/>
      <c r="I306" s="102"/>
      <c r="J306" s="102"/>
      <c r="K306" s="102"/>
      <c r="L306" s="102"/>
      <c r="M306" s="102"/>
      <c r="N306" s="91"/>
      <c r="O306" s="22"/>
      <c r="P306" s="22"/>
      <c r="Q306" s="22"/>
      <c r="R306" s="22"/>
      <c r="S306" s="91"/>
      <c r="T306" s="91"/>
      <c r="U306" s="91"/>
      <c r="V306" s="91"/>
      <c r="W306" s="91"/>
      <c r="X306" s="91"/>
      <c r="Y306" s="91"/>
      <c r="Z306" s="91"/>
      <c r="AA306" s="249"/>
    </row>
    <row r="307" spans="1:27" hidden="1" outlineLevel="1">
      <c r="A307" s="4"/>
      <c r="B307" s="4"/>
      <c r="C307" s="36"/>
      <c r="D307" s="217">
        <f>Asset40</f>
        <v>0</v>
      </c>
      <c r="E307" s="4"/>
      <c r="F307" s="4"/>
      <c r="G307" s="184">
        <f>'RAB roll forward'!G1069</f>
        <v>0</v>
      </c>
      <c r="H307" s="102"/>
      <c r="I307" s="102"/>
      <c r="J307" s="102"/>
      <c r="K307" s="102"/>
      <c r="L307" s="102"/>
      <c r="M307" s="102"/>
      <c r="N307" s="91"/>
      <c r="O307" s="22"/>
      <c r="P307" s="22"/>
      <c r="Q307" s="22"/>
      <c r="R307" s="22"/>
      <c r="S307" s="91"/>
      <c r="T307" s="91"/>
      <c r="U307" s="91"/>
      <c r="V307" s="91"/>
      <c r="W307" s="91"/>
      <c r="X307" s="91"/>
      <c r="Y307" s="91"/>
      <c r="Z307" s="91"/>
      <c r="AA307" s="249"/>
    </row>
    <row r="308" spans="1:27" hidden="1" outlineLevel="1">
      <c r="A308" s="4"/>
      <c r="B308" s="4"/>
      <c r="C308" s="36"/>
      <c r="D308" s="217">
        <f>Asset41</f>
        <v>0</v>
      </c>
      <c r="E308" s="4"/>
      <c r="F308" s="4"/>
      <c r="G308" s="184">
        <f>'RAB roll forward'!G1070</f>
        <v>0</v>
      </c>
      <c r="H308" s="102"/>
      <c r="I308" s="102"/>
      <c r="J308" s="102"/>
      <c r="K308" s="102"/>
      <c r="L308" s="102"/>
      <c r="M308" s="102"/>
      <c r="N308" s="91"/>
      <c r="O308" s="22"/>
      <c r="P308" s="22"/>
      <c r="Q308" s="22"/>
      <c r="R308" s="22"/>
      <c r="S308" s="91"/>
      <c r="T308" s="91"/>
      <c r="U308" s="91"/>
      <c r="V308" s="91"/>
      <c r="W308" s="91"/>
      <c r="X308" s="91"/>
      <c r="Y308" s="91"/>
      <c r="Z308" s="91"/>
      <c r="AA308" s="249"/>
    </row>
    <row r="309" spans="1:27" hidden="1" outlineLevel="1">
      <c r="A309" s="4"/>
      <c r="B309" s="4"/>
      <c r="C309" s="36"/>
      <c r="D309" s="217">
        <f>Asset42</f>
        <v>0</v>
      </c>
      <c r="E309" s="4"/>
      <c r="F309" s="4"/>
      <c r="G309" s="184">
        <f>'RAB roll forward'!G1071</f>
        <v>0</v>
      </c>
      <c r="H309" s="102"/>
      <c r="I309" s="102"/>
      <c r="J309" s="102"/>
      <c r="K309" s="102"/>
      <c r="L309" s="102"/>
      <c r="M309" s="102"/>
      <c r="N309" s="91"/>
      <c r="O309" s="22"/>
      <c r="P309" s="22"/>
      <c r="Q309" s="22"/>
      <c r="R309" s="22"/>
      <c r="S309" s="91"/>
      <c r="T309" s="91"/>
      <c r="U309" s="91"/>
      <c r="V309" s="91"/>
      <c r="W309" s="91"/>
      <c r="X309" s="91"/>
      <c r="Y309" s="91"/>
      <c r="Z309" s="91"/>
      <c r="AA309" s="249"/>
    </row>
    <row r="310" spans="1:27" hidden="1" outlineLevel="1">
      <c r="A310" s="4"/>
      <c r="B310" s="4"/>
      <c r="C310" s="36"/>
      <c r="D310" s="217">
        <f>Asset43</f>
        <v>0</v>
      </c>
      <c r="E310" s="4"/>
      <c r="F310" s="4"/>
      <c r="G310" s="184">
        <f>'RAB roll forward'!G1072</f>
        <v>0</v>
      </c>
      <c r="H310" s="102"/>
      <c r="I310" s="102"/>
      <c r="J310" s="102"/>
      <c r="K310" s="102"/>
      <c r="L310" s="102"/>
      <c r="M310" s="102"/>
      <c r="N310" s="91"/>
      <c r="O310" s="22"/>
      <c r="P310" s="22"/>
      <c r="Q310" s="22"/>
      <c r="R310" s="22"/>
      <c r="S310" s="91"/>
      <c r="T310" s="91"/>
      <c r="U310" s="91"/>
      <c r="V310" s="91"/>
      <c r="W310" s="91"/>
      <c r="X310" s="91"/>
      <c r="Y310" s="91"/>
      <c r="Z310" s="91"/>
      <c r="AA310" s="249"/>
    </row>
    <row r="311" spans="1:27" hidden="1" outlineLevel="1">
      <c r="A311" s="4"/>
      <c r="B311" s="4"/>
      <c r="C311" s="36"/>
      <c r="D311" s="217">
        <f>Asset44</f>
        <v>0</v>
      </c>
      <c r="E311" s="4"/>
      <c r="F311" s="4"/>
      <c r="G311" s="184">
        <f>'RAB roll forward'!G1073</f>
        <v>0</v>
      </c>
      <c r="H311" s="102"/>
      <c r="I311" s="102"/>
      <c r="J311" s="102"/>
      <c r="K311" s="102"/>
      <c r="L311" s="102"/>
      <c r="M311" s="102"/>
      <c r="N311" s="91"/>
      <c r="O311" s="22"/>
      <c r="P311" s="22"/>
      <c r="Q311" s="22"/>
      <c r="R311" s="22"/>
      <c r="S311" s="91"/>
      <c r="T311" s="91"/>
      <c r="U311" s="91"/>
      <c r="V311" s="91"/>
      <c r="W311" s="91"/>
      <c r="X311" s="91"/>
      <c r="Y311" s="91"/>
      <c r="Z311" s="91"/>
      <c r="AA311" s="249"/>
    </row>
    <row r="312" spans="1:27" hidden="1" outlineLevel="1">
      <c r="A312" s="4"/>
      <c r="B312" s="4"/>
      <c r="C312" s="36"/>
      <c r="D312" s="217">
        <f>Asset45</f>
        <v>0</v>
      </c>
      <c r="E312" s="4"/>
      <c r="F312" s="4"/>
      <c r="G312" s="184">
        <f>'RAB roll forward'!G1074</f>
        <v>0</v>
      </c>
      <c r="H312" s="102"/>
      <c r="I312" s="102"/>
      <c r="J312" s="102"/>
      <c r="K312" s="102"/>
      <c r="L312" s="102"/>
      <c r="M312" s="102"/>
      <c r="N312" s="91"/>
      <c r="O312" s="22"/>
      <c r="P312" s="22"/>
      <c r="Q312" s="22"/>
      <c r="R312" s="22"/>
      <c r="S312" s="91"/>
      <c r="T312" s="91"/>
      <c r="U312" s="91"/>
      <c r="V312" s="91"/>
      <c r="W312" s="91"/>
      <c r="X312" s="91"/>
      <c r="Y312" s="91"/>
      <c r="Z312" s="91"/>
      <c r="AA312" s="249"/>
    </row>
    <row r="313" spans="1:27" hidden="1" outlineLevel="1">
      <c r="A313" s="4"/>
      <c r="B313" s="4"/>
      <c r="C313" s="36"/>
      <c r="D313" s="217">
        <f>Asset46</f>
        <v>0</v>
      </c>
      <c r="E313" s="4"/>
      <c r="F313" s="4"/>
      <c r="G313" s="184">
        <f>'RAB roll forward'!G1075</f>
        <v>0</v>
      </c>
      <c r="H313" s="102"/>
      <c r="I313" s="102"/>
      <c r="J313" s="102"/>
      <c r="K313" s="102"/>
      <c r="L313" s="102"/>
      <c r="M313" s="102"/>
      <c r="N313" s="91"/>
      <c r="O313" s="22"/>
      <c r="P313" s="22"/>
      <c r="Q313" s="22"/>
      <c r="R313" s="22"/>
      <c r="S313" s="91"/>
      <c r="T313" s="91"/>
      <c r="U313" s="91"/>
      <c r="V313" s="91"/>
      <c r="W313" s="91"/>
      <c r="X313" s="91"/>
      <c r="Y313" s="91"/>
      <c r="Z313" s="91"/>
      <c r="AA313" s="249"/>
    </row>
    <row r="314" spans="1:27" hidden="1" outlineLevel="1">
      <c r="A314" s="4"/>
      <c r="B314" s="4"/>
      <c r="C314" s="36"/>
      <c r="D314" s="217">
        <f>Asset47</f>
        <v>0</v>
      </c>
      <c r="E314" s="4"/>
      <c r="F314" s="4"/>
      <c r="G314" s="184">
        <f>'RAB roll forward'!G1076</f>
        <v>0</v>
      </c>
      <c r="H314" s="102"/>
      <c r="I314" s="102"/>
      <c r="J314" s="102"/>
      <c r="K314" s="102"/>
      <c r="L314" s="102"/>
      <c r="M314" s="102"/>
      <c r="N314" s="91"/>
      <c r="O314" s="22"/>
      <c r="P314" s="22"/>
      <c r="Q314" s="22"/>
      <c r="R314" s="22"/>
      <c r="S314" s="91"/>
      <c r="T314" s="91"/>
      <c r="U314" s="91"/>
      <c r="V314" s="91"/>
      <c r="W314" s="91"/>
      <c r="X314" s="91"/>
      <c r="Y314" s="91"/>
      <c r="Z314" s="91"/>
      <c r="AA314" s="249"/>
    </row>
    <row r="315" spans="1:27" hidden="1" outlineLevel="1">
      <c r="A315" s="4"/>
      <c r="B315" s="4"/>
      <c r="C315" s="36"/>
      <c r="D315" s="217">
        <f>Asset48</f>
        <v>0</v>
      </c>
      <c r="E315" s="4"/>
      <c r="F315" s="4"/>
      <c r="G315" s="184">
        <f>'RAB roll forward'!G1077</f>
        <v>0</v>
      </c>
      <c r="H315" s="102"/>
      <c r="I315" s="102"/>
      <c r="J315" s="102"/>
      <c r="K315" s="102"/>
      <c r="L315" s="102"/>
      <c r="M315" s="102"/>
      <c r="N315" s="91"/>
      <c r="O315" s="22"/>
      <c r="P315" s="22"/>
      <c r="Q315" s="22"/>
      <c r="R315" s="22"/>
      <c r="S315" s="91"/>
      <c r="T315" s="91"/>
      <c r="U315" s="91"/>
      <c r="V315" s="91"/>
      <c r="W315" s="91"/>
      <c r="X315" s="91"/>
      <c r="Y315" s="91"/>
      <c r="Z315" s="91"/>
      <c r="AA315" s="249"/>
    </row>
    <row r="316" spans="1:27" hidden="1" outlineLevel="1">
      <c r="A316" s="4"/>
      <c r="B316" s="4"/>
      <c r="C316" s="36"/>
      <c r="D316" s="217">
        <f>Asset49</f>
        <v>0</v>
      </c>
      <c r="E316" s="4"/>
      <c r="F316" s="4"/>
      <c r="G316" s="184">
        <f>'RAB roll forward'!G1078</f>
        <v>0</v>
      </c>
      <c r="H316" s="102"/>
      <c r="I316" s="102"/>
      <c r="J316" s="102"/>
      <c r="K316" s="102"/>
      <c r="L316" s="102"/>
      <c r="M316" s="102"/>
      <c r="N316" s="91"/>
      <c r="O316" s="22"/>
      <c r="P316" s="22"/>
      <c r="Q316" s="22"/>
      <c r="R316" s="22"/>
      <c r="S316" s="91"/>
      <c r="T316" s="91"/>
      <c r="U316" s="91"/>
      <c r="V316" s="91"/>
      <c r="W316" s="91"/>
      <c r="X316" s="91"/>
      <c r="Y316" s="91"/>
      <c r="Z316" s="91"/>
      <c r="AA316" s="249"/>
    </row>
    <row r="317" spans="1:27" hidden="1" outlineLevel="1">
      <c r="A317" s="4"/>
      <c r="B317" s="4"/>
      <c r="C317" s="36"/>
      <c r="D317" s="217" t="str">
        <f>Asset50</f>
        <v>Equity raising costs</v>
      </c>
      <c r="E317" s="4"/>
      <c r="F317" s="4"/>
      <c r="G317" s="184">
        <f>'RAB roll forward'!G1079</f>
        <v>0</v>
      </c>
      <c r="H317" s="102"/>
      <c r="I317" s="102"/>
      <c r="J317" s="102"/>
      <c r="K317" s="102"/>
      <c r="L317" s="102"/>
      <c r="M317" s="102"/>
      <c r="N317" s="91"/>
      <c r="O317" s="22"/>
      <c r="P317" s="22"/>
      <c r="Q317" s="22"/>
      <c r="R317" s="22"/>
      <c r="S317" s="91"/>
      <c r="T317" s="91"/>
      <c r="U317" s="91"/>
      <c r="V317" s="91"/>
      <c r="W317" s="91"/>
      <c r="X317" s="91"/>
      <c r="Y317" s="91"/>
      <c r="Z317" s="91"/>
      <c r="AA317" s="249"/>
    </row>
    <row r="318" spans="1:27" collapsed="1">
      <c r="A318" s="4"/>
      <c r="B318" s="4"/>
      <c r="C318" s="36"/>
      <c r="D318" s="118"/>
      <c r="E318" s="4"/>
      <c r="F318" s="4"/>
      <c r="G318" s="127"/>
      <c r="H318" s="102"/>
      <c r="I318" s="102"/>
      <c r="J318" s="102"/>
      <c r="K318" s="102"/>
      <c r="L318" s="102"/>
      <c r="M318" s="102"/>
      <c r="N318" s="91"/>
      <c r="O318" s="22"/>
      <c r="P318" s="22"/>
      <c r="Q318" s="22"/>
      <c r="R318" s="22"/>
      <c r="S318" s="91"/>
      <c r="T318" s="91"/>
      <c r="U318" s="91"/>
      <c r="V318" s="91"/>
      <c r="W318" s="91"/>
      <c r="X318" s="91"/>
      <c r="Y318" s="91"/>
      <c r="Z318" s="91"/>
      <c r="AA318" s="249"/>
    </row>
    <row r="319" spans="1:27">
      <c r="A319" s="65"/>
      <c r="B319" s="65"/>
      <c r="C319" s="72" t="s">
        <v>56</v>
      </c>
      <c r="D319" s="206"/>
      <c r="E319" s="65"/>
      <c r="F319" s="65"/>
      <c r="G319" s="171"/>
      <c r="H319" s="173"/>
      <c r="I319" s="173"/>
      <c r="J319" s="173"/>
      <c r="K319" s="173"/>
      <c r="L319" s="173"/>
      <c r="M319" s="173"/>
      <c r="N319" s="207"/>
      <c r="O319" s="207"/>
      <c r="P319" s="207"/>
      <c r="Q319" s="207"/>
      <c r="R319" s="207"/>
      <c r="S319" s="91"/>
      <c r="T319" s="91"/>
      <c r="U319" s="91"/>
      <c r="V319" s="91"/>
      <c r="W319" s="91"/>
      <c r="X319" s="91"/>
      <c r="Y319" s="91"/>
      <c r="Z319" s="91"/>
      <c r="AA319" s="249"/>
    </row>
    <row r="320" spans="1:27">
      <c r="A320" s="7"/>
      <c r="B320" s="7"/>
      <c r="C320" s="11"/>
      <c r="D320" s="118"/>
      <c r="E320" s="7"/>
      <c r="F320" s="7"/>
      <c r="G320" s="140"/>
      <c r="H320" s="141"/>
      <c r="I320" s="141"/>
      <c r="J320" s="141"/>
      <c r="K320" s="141"/>
      <c r="L320" s="141"/>
      <c r="M320" s="141"/>
      <c r="N320" s="91"/>
      <c r="O320" s="91"/>
      <c r="P320" s="91"/>
      <c r="Q320" s="91"/>
      <c r="R320" s="91"/>
      <c r="S320" s="91"/>
      <c r="T320" s="91"/>
      <c r="U320" s="91"/>
      <c r="V320" s="91"/>
      <c r="W320" s="91"/>
      <c r="X320" s="91"/>
      <c r="Y320" s="91"/>
      <c r="Z320" s="91"/>
      <c r="AA320" s="249"/>
    </row>
    <row r="321" spans="1:27">
      <c r="A321" s="7"/>
      <c r="B321" s="7"/>
      <c r="C321" s="81" t="s">
        <v>55</v>
      </c>
      <c r="D321" s="208"/>
      <c r="E321" s="11"/>
      <c r="F321" s="11"/>
      <c r="G321" s="245">
        <f>SUM(G322:G371)</f>
        <v>635.85952364174318</v>
      </c>
      <c r="H321" s="245">
        <f t="shared" ref="H321:N321" si="8">SUM(H322:H371)</f>
        <v>649.51138425349654</v>
      </c>
      <c r="I321" s="245">
        <f t="shared" si="8"/>
        <v>740.95647522588195</v>
      </c>
      <c r="J321" s="245">
        <f t="shared" si="8"/>
        <v>754.6609147828608</v>
      </c>
      <c r="K321" s="245">
        <f t="shared" si="8"/>
        <v>754.50985706532356</v>
      </c>
      <c r="L321" s="245">
        <f t="shared" si="8"/>
        <v>753.0076657520317</v>
      </c>
      <c r="M321" s="245">
        <f t="shared" si="8"/>
        <v>0</v>
      </c>
      <c r="N321" s="245">
        <f t="shared" si="8"/>
        <v>0</v>
      </c>
      <c r="O321" s="245">
        <f>SUM(O322:O371)</f>
        <v>0</v>
      </c>
      <c r="P321" s="245">
        <f>SUM(P322:P371)</f>
        <v>0</v>
      </c>
      <c r="Q321" s="245">
        <f>SUM(Q322:Q371)</f>
        <v>0</v>
      </c>
      <c r="R321" s="245">
        <f>SUM(R322:R371)</f>
        <v>0</v>
      </c>
      <c r="S321" s="91"/>
      <c r="T321" s="91"/>
      <c r="U321" s="91"/>
      <c r="V321" s="91"/>
      <c r="W321" s="91"/>
      <c r="X321" s="91"/>
      <c r="Y321" s="91"/>
      <c r="Z321" s="91"/>
      <c r="AA321" s="249"/>
    </row>
    <row r="322" spans="1:27" hidden="1" outlineLevel="1">
      <c r="A322" s="4"/>
      <c r="B322" s="7"/>
      <c r="C322" s="36"/>
      <c r="D322" s="217" t="str">
        <f>Asset1</f>
        <v xml:space="preserve">Pipelines </v>
      </c>
      <c r="E322" s="7"/>
      <c r="F322" s="7"/>
      <c r="G322" s="181">
        <f t="shared" ref="G322:G351" si="9">G8+G60+G112+G164+G216+G268</f>
        <v>443.32942149968454</v>
      </c>
      <c r="H322" s="141">
        <f t="shared" ref="H322:I331" si="10">H8+H60+H112</f>
        <v>444.16106654730305</v>
      </c>
      <c r="I322" s="141">
        <f t="shared" si="10"/>
        <v>485.74047439846822</v>
      </c>
      <c r="J322" s="451">
        <f>IF(COUNT($H322:I322)&gt;='RFM input'!$AA$7,0, J8+J60+J112)</f>
        <v>497.38955398490214</v>
      </c>
      <c r="K322" s="141">
        <f>IF(COUNT($H322:J322)&gt;='RFM input'!$AA$7,0, K8+K60+K112)</f>
        <v>501.55585406095651</v>
      </c>
      <c r="L322" s="141">
        <f>IF(COUNT($H322:K322)&gt;='RFM input'!$AA$7,0, L8+L60+L112)</f>
        <v>500.91464609110642</v>
      </c>
      <c r="M322" s="141">
        <f>IF(COUNT($H322:L322)&gt;='RFM input'!$AA$7,0, M8+M60+M112)</f>
        <v>0</v>
      </c>
      <c r="N322" s="141">
        <f>IF(COUNT($H322:M322)&gt;='RFM input'!$AA$7,0, N8+N60+N112)</f>
        <v>0</v>
      </c>
      <c r="O322" s="141">
        <f>IF(COUNT($H322:N322)&gt;='RFM input'!$AA$7,0, O8+O60+O112)</f>
        <v>0</v>
      </c>
      <c r="P322" s="141">
        <f>IF(COUNT($H322:O322)&gt;='RFM input'!$AA$7,0, P8+P60+P112)</f>
        <v>0</v>
      </c>
      <c r="Q322" s="141">
        <f>IF(COUNT($H322:P322)&gt;='RFM input'!$AA$7,0, Q8+Q60+Q112)</f>
        <v>0</v>
      </c>
      <c r="R322" s="91"/>
      <c r="S322" s="91"/>
      <c r="T322" s="91"/>
      <c r="U322" s="91"/>
      <c r="V322" s="91"/>
      <c r="W322" s="91"/>
      <c r="X322" s="91"/>
      <c r="Y322" s="91"/>
      <c r="Z322" s="91"/>
      <c r="AA322" s="249"/>
    </row>
    <row r="323" spans="1:27" hidden="1" outlineLevel="1">
      <c r="A323" s="4"/>
      <c r="B323" s="7"/>
      <c r="C323" s="36"/>
      <c r="D323" s="217" t="str">
        <f>Asset2</f>
        <v xml:space="preserve">Compressors </v>
      </c>
      <c r="E323" s="7"/>
      <c r="F323" s="7"/>
      <c r="G323" s="181">
        <f t="shared" si="9"/>
        <v>122.00908075343909</v>
      </c>
      <c r="H323" s="141">
        <f t="shared" si="10"/>
        <v>126.64699069719737</v>
      </c>
      <c r="I323" s="141">
        <f t="shared" si="10"/>
        <v>163.78862002518656</v>
      </c>
      <c r="J323" s="451">
        <f>IF(COUNT($H323:I323)&gt;='RFM input'!$AA$7,0, J9+J61+J113)</f>
        <v>163.12450494137136</v>
      </c>
      <c r="K323" s="141">
        <f>IF(COUNT($H323:J323)&gt;='RFM input'!$AA$7,0, K9+K61+K113)</f>
        <v>160.52892150734476</v>
      </c>
      <c r="L323" s="141">
        <f>IF(COUNT($H323:K323)&gt;='RFM input'!$AA$7,0, L9+L61+L113)</f>
        <v>157.60185336330471</v>
      </c>
      <c r="M323" s="141">
        <f>IF(COUNT($H323:L323)&gt;='RFM input'!$AA$7,0, M9+M61+M113)</f>
        <v>0</v>
      </c>
      <c r="N323" s="141">
        <f>IF(COUNT($H323:M323)&gt;='RFM input'!$AA$7,0, N9+N61+N113)</f>
        <v>0</v>
      </c>
      <c r="O323" s="141">
        <f>IF(COUNT($H323:N323)&gt;='RFM input'!$AA$7,0, O9+O61+O113)</f>
        <v>0</v>
      </c>
      <c r="P323" s="141">
        <f>IF(COUNT($H323:O323)&gt;='RFM input'!$AA$7,0, P9+P61+P113)</f>
        <v>0</v>
      </c>
      <c r="Q323" s="141">
        <f>IF(COUNT($H323:P323)&gt;='RFM input'!$AA$7,0, Q9+Q61+Q113)</f>
        <v>0</v>
      </c>
      <c r="R323" s="91"/>
      <c r="S323" s="91"/>
      <c r="T323" s="91"/>
      <c r="U323" s="91"/>
      <c r="V323" s="91"/>
      <c r="W323" s="91"/>
      <c r="X323" s="91"/>
      <c r="Y323" s="91"/>
      <c r="Z323" s="91"/>
      <c r="AA323" s="249"/>
    </row>
    <row r="324" spans="1:27" hidden="1" outlineLevel="1">
      <c r="A324" s="4"/>
      <c r="B324" s="7"/>
      <c r="C324" s="36"/>
      <c r="D324" s="217" t="str">
        <f>Asset3</f>
        <v>City Gates &amp; Field Regulators</v>
      </c>
      <c r="E324" s="7"/>
      <c r="F324" s="7"/>
      <c r="G324" s="181">
        <f t="shared" si="9"/>
        <v>45.048991928348478</v>
      </c>
      <c r="H324" s="141">
        <f t="shared" si="10"/>
        <v>50.336023512502621</v>
      </c>
      <c r="I324" s="141">
        <f t="shared" si="10"/>
        <v>58.960740811961173</v>
      </c>
      <c r="J324" s="451">
        <f>IF(COUNT($H324:I324)&gt;='RFM input'!$AA$7,0, J10+J62+J114)</f>
        <v>62.46864215947636</v>
      </c>
      <c r="K324" s="141">
        <f>IF(COUNT($H324:J324)&gt;='RFM input'!$AA$7,0, K10+K62+K114)</f>
        <v>62.989331533152836</v>
      </c>
      <c r="L324" s="141">
        <f>IF(COUNT($H324:K324)&gt;='RFM input'!$AA$7,0, L10+L62+L114)</f>
        <v>62.243474333282528</v>
      </c>
      <c r="M324" s="141">
        <f>IF(COUNT($H324:L324)&gt;='RFM input'!$AA$7,0, M10+M62+M114)</f>
        <v>0</v>
      </c>
      <c r="N324" s="141">
        <f>IF(COUNT($H324:M324)&gt;='RFM input'!$AA$7,0, N10+N62+N114)</f>
        <v>0</v>
      </c>
      <c r="O324" s="141">
        <f>IF(COUNT($H324:N324)&gt;='RFM input'!$AA$7,0, O10+O62+O114)</f>
        <v>0</v>
      </c>
      <c r="P324" s="141">
        <f>IF(COUNT($H324:O324)&gt;='RFM input'!$AA$7,0, P10+P62+P114)</f>
        <v>0</v>
      </c>
      <c r="Q324" s="141">
        <f>IF(COUNT($H324:P324)&gt;='RFM input'!$AA$7,0, Q10+Q62+Q114)</f>
        <v>0</v>
      </c>
      <c r="R324" s="91"/>
      <c r="S324" s="91"/>
      <c r="T324" s="91"/>
      <c r="U324" s="91"/>
      <c r="V324" s="91"/>
      <c r="W324" s="91"/>
      <c r="X324" s="91"/>
      <c r="Y324" s="91"/>
      <c r="Z324" s="91"/>
      <c r="AA324" s="249"/>
    </row>
    <row r="325" spans="1:27" hidden="1" outlineLevel="1">
      <c r="A325" s="4"/>
      <c r="B325" s="7"/>
      <c r="C325" s="36"/>
      <c r="D325" s="217" t="str">
        <f>Asset4</f>
        <v>Odourant Plants</v>
      </c>
      <c r="E325" s="7"/>
      <c r="F325" s="7"/>
      <c r="G325" s="181">
        <f t="shared" si="9"/>
        <v>0.32095886366075593</v>
      </c>
      <c r="H325" s="141">
        <f t="shared" si="10"/>
        <v>0.31770134944898376</v>
      </c>
      <c r="I325" s="141">
        <f t="shared" si="10"/>
        <v>0.31074140816976853</v>
      </c>
      <c r="J325" s="451">
        <f>IF(COUNT($H325:I325)&gt;='RFM input'!$AA$7,0, J11+J63+J115)</f>
        <v>0.30323490648318696</v>
      </c>
      <c r="K325" s="141">
        <f>IF(COUNT($H325:J325)&gt;='RFM input'!$AA$7,0, K11+K63+K115)</f>
        <v>0.2951588663321702</v>
      </c>
      <c r="L325" s="141">
        <f>IF(COUNT($H325:K325)&gt;='RFM input'!$AA$7,0, L11+L63+L115)</f>
        <v>0.28648950235705062</v>
      </c>
      <c r="M325" s="141">
        <f>IF(COUNT($H325:L325)&gt;='RFM input'!$AA$7,0, M11+M63+M115)</f>
        <v>0</v>
      </c>
      <c r="N325" s="141">
        <f>IF(COUNT($H325:M325)&gt;='RFM input'!$AA$7,0, N11+N63+N115)</f>
        <v>0</v>
      </c>
      <c r="O325" s="141">
        <f>IF(COUNT($H325:N325)&gt;='RFM input'!$AA$7,0, O11+O63+O115)</f>
        <v>0</v>
      </c>
      <c r="P325" s="141">
        <f>IF(COUNT($H325:O325)&gt;='RFM input'!$AA$7,0, P11+P63+P115)</f>
        <v>0</v>
      </c>
      <c r="Q325" s="141">
        <f>IF(COUNT($H325:P325)&gt;='RFM input'!$AA$7,0, Q11+Q63+Q115)</f>
        <v>0</v>
      </c>
      <c r="R325" s="91"/>
      <c r="S325" s="91"/>
      <c r="T325" s="91"/>
      <c r="U325" s="91"/>
      <c r="V325" s="91"/>
      <c r="W325" s="91"/>
      <c r="X325" s="91"/>
      <c r="Y325" s="91"/>
      <c r="Z325" s="91"/>
      <c r="AA325" s="249"/>
    </row>
    <row r="326" spans="1:27" hidden="1" outlineLevel="1">
      <c r="A326" s="4"/>
      <c r="B326" s="7"/>
      <c r="C326" s="36"/>
      <c r="D326" s="217" t="str">
        <f>Asset5</f>
        <v>Gas Quality</v>
      </c>
      <c r="E326" s="7"/>
      <c r="F326" s="7"/>
      <c r="G326" s="181">
        <f t="shared" si="9"/>
        <v>-0.10153668007027455</v>
      </c>
      <c r="H326" s="141">
        <f t="shared" si="10"/>
        <v>0.12983377961438672</v>
      </c>
      <c r="I326" s="141">
        <f t="shared" si="10"/>
        <v>0.48272676966523431</v>
      </c>
      <c r="J326" s="451">
        <f>IF(COUNT($H326:I326)&gt;='RFM input'!$AA$7,0, J12+J64+J116)</f>
        <v>0.54145497885127902</v>
      </c>
      <c r="K326" s="141">
        <f>IF(COUNT($H326:J326)&gt;='RFM input'!$AA$7,0, K12+K64+K116)</f>
        <v>0.59177612547833092</v>
      </c>
      <c r="L326" s="141">
        <f>IF(COUNT($H326:K326)&gt;='RFM input'!$AA$7,0, L12+L64+L116)</f>
        <v>0.51766844985221383</v>
      </c>
      <c r="M326" s="141">
        <f>IF(COUNT($H326:L326)&gt;='RFM input'!$AA$7,0, M12+M64+M116)</f>
        <v>0</v>
      </c>
      <c r="N326" s="141">
        <f>IF(COUNT($H326:M326)&gt;='RFM input'!$AA$7,0, N12+N64+N116)</f>
        <v>0</v>
      </c>
      <c r="O326" s="141">
        <f>IF(COUNT($H326:N326)&gt;='RFM input'!$AA$7,0, O12+O64+O116)</f>
        <v>0</v>
      </c>
      <c r="P326" s="141">
        <f>IF(COUNT($H326:O326)&gt;='RFM input'!$AA$7,0, P12+P64+P116)</f>
        <v>0</v>
      </c>
      <c r="Q326" s="141">
        <f>IF(COUNT($H326:P326)&gt;='RFM input'!$AA$7,0, Q12+Q64+Q116)</f>
        <v>0</v>
      </c>
      <c r="R326" s="91"/>
      <c r="S326" s="91"/>
      <c r="T326" s="91"/>
      <c r="U326" s="91"/>
      <c r="V326" s="91"/>
      <c r="W326" s="91"/>
      <c r="X326" s="91"/>
      <c r="Y326" s="91"/>
      <c r="Z326" s="91"/>
      <c r="AA326" s="249"/>
    </row>
    <row r="327" spans="1:27" hidden="1" outlineLevel="1">
      <c r="A327" s="4"/>
      <c r="B327" s="7"/>
      <c r="C327" s="36"/>
      <c r="D327" s="217" t="str">
        <f>Asset6</f>
        <v xml:space="preserve">Other </v>
      </c>
      <c r="E327" s="7"/>
      <c r="F327" s="7"/>
      <c r="G327" s="181">
        <f t="shared" si="9"/>
        <v>12.052552502778481</v>
      </c>
      <c r="H327" s="141">
        <f t="shared" si="10"/>
        <v>9.9792244539635355</v>
      </c>
      <c r="I327" s="141">
        <f t="shared" si="10"/>
        <v>7.5766948805318801</v>
      </c>
      <c r="J327" s="451">
        <f>IF(COUNT($H327:I327)&gt;='RFM input'!$AA$7,0, J13+J65+J117)</f>
        <v>6.0279332847043108</v>
      </c>
      <c r="K327" s="141">
        <f>IF(COUNT($H327:J327)&gt;='RFM input'!$AA$7,0, K13+K65+K117)</f>
        <v>3.3320515660202021</v>
      </c>
      <c r="L327" s="141">
        <f>IF(COUNT($H327:K327)&gt;='RFM input'!$AA$7,0, L13+L65+L117)</f>
        <v>5.9862720059516006</v>
      </c>
      <c r="M327" s="141">
        <f>IF(COUNT($H327:L327)&gt;='RFM input'!$AA$7,0, M13+M65+M117)</f>
        <v>0</v>
      </c>
      <c r="N327" s="141">
        <f>IF(COUNT($H327:M327)&gt;='RFM input'!$AA$7,0, N13+N65+N117)</f>
        <v>0</v>
      </c>
      <c r="O327" s="141">
        <f>IF(COUNT($H327:N327)&gt;='RFM input'!$AA$7,0, O13+O65+O117)</f>
        <v>0</v>
      </c>
      <c r="P327" s="141">
        <f>IF(COUNT($H327:O327)&gt;='RFM input'!$AA$7,0, P13+P65+P117)</f>
        <v>0</v>
      </c>
      <c r="Q327" s="141">
        <f>IF(COUNT($H327:P327)&gt;='RFM input'!$AA$7,0, Q13+Q65+Q117)</f>
        <v>0</v>
      </c>
      <c r="R327" s="91"/>
      <c r="S327" s="91"/>
      <c r="T327" s="91"/>
      <c r="U327" s="91"/>
      <c r="V327" s="91"/>
      <c r="W327" s="91"/>
      <c r="X327" s="91"/>
      <c r="Y327" s="91"/>
      <c r="Z327" s="91"/>
      <c r="AA327" s="249"/>
    </row>
    <row r="328" spans="1:27" hidden="1" outlineLevel="1">
      <c r="A328" s="4"/>
      <c r="B328" s="7"/>
      <c r="C328" s="36"/>
      <c r="D328" s="217" t="str">
        <f>Asset7</f>
        <v>General Building</v>
      </c>
      <c r="E328" s="7"/>
      <c r="F328" s="7"/>
      <c r="G328" s="181">
        <f t="shared" si="9"/>
        <v>6.9312494839216319</v>
      </c>
      <c r="H328" s="141">
        <f t="shared" si="10"/>
        <v>11.593378557361394</v>
      </c>
      <c r="I328" s="141">
        <f t="shared" si="10"/>
        <v>17.590632441891241</v>
      </c>
      <c r="J328" s="451">
        <f>IF(COUNT($H328:I328)&gt;='RFM input'!$AA$7,0, J14+J66+J118)</f>
        <v>17.862730062057697</v>
      </c>
      <c r="K328" s="141">
        <f>IF(COUNT($H328:J328)&gt;='RFM input'!$AA$7,0, K14+K66+K118)</f>
        <v>18.100331429399091</v>
      </c>
      <c r="L328" s="141">
        <f>IF(COUNT($H328:K328)&gt;='RFM input'!$AA$7,0, L14+L66+L118)</f>
        <v>18.162919230121524</v>
      </c>
      <c r="M328" s="141">
        <f>IF(COUNT($H328:L328)&gt;='RFM input'!$AA$7,0, M14+M66+M118)</f>
        <v>0</v>
      </c>
      <c r="N328" s="141">
        <f>IF(COUNT($H328:M328)&gt;='RFM input'!$AA$7,0, N14+N66+N118)</f>
        <v>0</v>
      </c>
      <c r="O328" s="141">
        <f>IF(COUNT($H328:N328)&gt;='RFM input'!$AA$7,0, O14+O66+O118)</f>
        <v>0</v>
      </c>
      <c r="P328" s="141">
        <f>IF(COUNT($H328:O328)&gt;='RFM input'!$AA$7,0, P14+P66+P118)</f>
        <v>0</v>
      </c>
      <c r="Q328" s="141">
        <f>IF(COUNT($H328:P328)&gt;='RFM input'!$AA$7,0, Q14+Q66+Q118)</f>
        <v>0</v>
      </c>
      <c r="R328" s="91"/>
      <c r="S328" s="91"/>
      <c r="T328" s="91"/>
      <c r="U328" s="91"/>
      <c r="V328" s="91"/>
      <c r="W328" s="91"/>
      <c r="X328" s="91"/>
      <c r="Y328" s="91"/>
      <c r="Z328" s="91"/>
      <c r="AA328" s="249"/>
    </row>
    <row r="329" spans="1:27" hidden="1" outlineLevel="1">
      <c r="A329" s="4"/>
      <c r="B329" s="7"/>
      <c r="C329" s="36"/>
      <c r="D329" s="217" t="str">
        <f>Asset8</f>
        <v>General Land</v>
      </c>
      <c r="E329" s="7"/>
      <c r="F329" s="7"/>
      <c r="G329" s="181">
        <f t="shared" si="9"/>
        <v>6.2688052899804951</v>
      </c>
      <c r="H329" s="141">
        <f t="shared" si="10"/>
        <v>6.3471653561052515</v>
      </c>
      <c r="I329" s="141">
        <f t="shared" si="10"/>
        <v>6.5058444900078829</v>
      </c>
      <c r="J329" s="451">
        <f>IF(COUNT($H329:I329)&gt;='RFM input'!$AA$7,0, J15+J67+J119)</f>
        <v>6.9428604650143564</v>
      </c>
      <c r="K329" s="141">
        <f>IF(COUNT($H329:J329)&gt;='RFM input'!$AA$7,0, K15+K67+K119)</f>
        <v>7.1164319766397153</v>
      </c>
      <c r="L329" s="141">
        <f>IF(COUNT($H329:K329)&gt;='RFM input'!$AA$7,0, L15+L67+L119)</f>
        <v>7.294342776055708</v>
      </c>
      <c r="M329" s="141">
        <f>IF(COUNT($H329:L329)&gt;='RFM input'!$AA$7,0, M15+M67+M119)</f>
        <v>0</v>
      </c>
      <c r="N329" s="141">
        <f>IF(COUNT($H329:M329)&gt;='RFM input'!$AA$7,0, N15+N67+N119)</f>
        <v>0</v>
      </c>
      <c r="O329" s="141">
        <f>IF(COUNT($H329:N329)&gt;='RFM input'!$AA$7,0, O15+O67+O119)</f>
        <v>0</v>
      </c>
      <c r="P329" s="141">
        <f>IF(COUNT($H329:O329)&gt;='RFM input'!$AA$7,0, P15+P67+P119)</f>
        <v>0</v>
      </c>
      <c r="Q329" s="141">
        <f>IF(COUNT($H329:P329)&gt;='RFM input'!$AA$7,0, Q15+Q67+Q119)</f>
        <v>0</v>
      </c>
      <c r="R329" s="91"/>
      <c r="S329" s="91"/>
      <c r="T329" s="91"/>
      <c r="U329" s="91"/>
      <c r="V329" s="91"/>
      <c r="W329" s="91"/>
      <c r="X329" s="91"/>
      <c r="Y329" s="91"/>
      <c r="Z329" s="91"/>
      <c r="AA329" s="249"/>
    </row>
    <row r="330" spans="1:27" hidden="1" outlineLevel="1">
      <c r="A330" s="4"/>
      <c r="B330" s="7"/>
      <c r="C330" s="36"/>
      <c r="D330" s="217">
        <f>Asset9</f>
        <v>0</v>
      </c>
      <c r="E330" s="7"/>
      <c r="F330" s="7"/>
      <c r="G330" s="181">
        <f t="shared" si="9"/>
        <v>0</v>
      </c>
      <c r="H330" s="141">
        <f t="shared" si="10"/>
        <v>0</v>
      </c>
      <c r="I330" s="141">
        <f t="shared" si="10"/>
        <v>0</v>
      </c>
      <c r="J330" s="451">
        <f>IF(COUNT($H330:I330)&gt;='RFM input'!$AA$7,0, J16+J68+J120)</f>
        <v>0</v>
      </c>
      <c r="K330" s="141">
        <f>IF(COUNT($H330:J330)&gt;='RFM input'!$AA$7,0, K16+K68+K120)</f>
        <v>0</v>
      </c>
      <c r="L330" s="141">
        <f>IF(COUNT($H330:K330)&gt;='RFM input'!$AA$7,0, L16+L68+L120)</f>
        <v>0</v>
      </c>
      <c r="M330" s="141">
        <f>IF(COUNT($H330:L330)&gt;='RFM input'!$AA$7,0, M16+M68+M120)</f>
        <v>0</v>
      </c>
      <c r="N330" s="141">
        <f>IF(COUNT($H330:M330)&gt;='RFM input'!$AA$7,0, N16+N68+N120)</f>
        <v>0</v>
      </c>
      <c r="O330" s="141">
        <f>IF(COUNT($H330:N330)&gt;='RFM input'!$AA$7,0, O16+O68+O120)</f>
        <v>0</v>
      </c>
      <c r="P330" s="141">
        <f>IF(COUNT($H330:O330)&gt;='RFM input'!$AA$7,0, P16+P68+P120)</f>
        <v>0</v>
      </c>
      <c r="Q330" s="141">
        <f>IF(COUNT($H330:P330)&gt;='RFM input'!$AA$7,0, Q16+Q68+Q120)</f>
        <v>0</v>
      </c>
      <c r="R330" s="91"/>
      <c r="S330" s="91"/>
      <c r="T330" s="91"/>
      <c r="U330" s="91"/>
      <c r="V330" s="91"/>
      <c r="W330" s="91"/>
      <c r="X330" s="91"/>
      <c r="Y330" s="91"/>
      <c r="Z330" s="91"/>
      <c r="AA330" s="249"/>
    </row>
    <row r="331" spans="1:27" hidden="1" outlineLevel="1">
      <c r="A331" s="4"/>
      <c r="B331" s="7"/>
      <c r="C331" s="36"/>
      <c r="D331" s="217">
        <f>Asset10</f>
        <v>0</v>
      </c>
      <c r="E331" s="7"/>
      <c r="F331" s="7"/>
      <c r="G331" s="181">
        <f t="shared" si="9"/>
        <v>0</v>
      </c>
      <c r="H331" s="141">
        <f t="shared" si="10"/>
        <v>0</v>
      </c>
      <c r="I331" s="141">
        <f t="shared" si="10"/>
        <v>0</v>
      </c>
      <c r="J331" s="451">
        <f>IF(COUNT($H331:I331)&gt;='RFM input'!$AA$7,0, J17+J69+J121)</f>
        <v>0</v>
      </c>
      <c r="K331" s="141">
        <f>IF(COUNT($H331:J331)&gt;='RFM input'!$AA$7,0, K17+K69+K121)</f>
        <v>0</v>
      </c>
      <c r="L331" s="141">
        <f>IF(COUNT($H331:K331)&gt;='RFM input'!$AA$7,0, L17+L69+L121)</f>
        <v>0</v>
      </c>
      <c r="M331" s="141">
        <f>IF(COUNT($H331:L331)&gt;='RFM input'!$AA$7,0, M17+M69+M121)</f>
        <v>0</v>
      </c>
      <c r="N331" s="141">
        <f>IF(COUNT($H331:M331)&gt;='RFM input'!$AA$7,0, N17+N69+N121)</f>
        <v>0</v>
      </c>
      <c r="O331" s="141">
        <f>IF(COUNT($H331:N331)&gt;='RFM input'!$AA$7,0, O17+O69+O121)</f>
        <v>0</v>
      </c>
      <c r="P331" s="141">
        <f>IF(COUNT($H331:O331)&gt;='RFM input'!$AA$7,0, P17+P69+P121)</f>
        <v>0</v>
      </c>
      <c r="Q331" s="141">
        <f>IF(COUNT($H331:P331)&gt;='RFM input'!$AA$7,0, Q17+Q69+Q121)</f>
        <v>0</v>
      </c>
      <c r="R331" s="91"/>
      <c r="S331" s="91"/>
      <c r="T331" s="91"/>
      <c r="U331" s="91"/>
      <c r="V331" s="91"/>
      <c r="W331" s="91"/>
      <c r="X331" s="91"/>
      <c r="Y331" s="91"/>
      <c r="Z331" s="91"/>
      <c r="AA331" s="249"/>
    </row>
    <row r="332" spans="1:27" hidden="1" outlineLevel="1">
      <c r="A332" s="4"/>
      <c r="B332" s="7"/>
      <c r="C332" s="36"/>
      <c r="D332" s="217">
        <f>Asset11</f>
        <v>0</v>
      </c>
      <c r="E332" s="7"/>
      <c r="F332" s="7"/>
      <c r="G332" s="181">
        <f t="shared" si="9"/>
        <v>0</v>
      </c>
      <c r="H332" s="141">
        <f t="shared" ref="H332:I341" si="11">H18+H70+H122</f>
        <v>0</v>
      </c>
      <c r="I332" s="141">
        <f t="shared" si="11"/>
        <v>0</v>
      </c>
      <c r="J332" s="451">
        <f>IF(COUNT($H332:I332)&gt;='RFM input'!$AA$7,0, J18+J70+J122)</f>
        <v>0</v>
      </c>
      <c r="K332" s="141">
        <f>IF(COUNT($H332:J332)&gt;='RFM input'!$AA$7,0, K18+K70+K122)</f>
        <v>0</v>
      </c>
      <c r="L332" s="141">
        <f>IF(COUNT($H332:K332)&gt;='RFM input'!$AA$7,0, L18+L70+L122)</f>
        <v>0</v>
      </c>
      <c r="M332" s="141">
        <f>IF(COUNT($H332:L332)&gt;='RFM input'!$AA$7,0, M18+M70+M122)</f>
        <v>0</v>
      </c>
      <c r="N332" s="141">
        <f>IF(COUNT($H332:M332)&gt;='RFM input'!$AA$7,0, N18+N70+N122)</f>
        <v>0</v>
      </c>
      <c r="O332" s="141">
        <f>IF(COUNT($H332:N332)&gt;='RFM input'!$AA$7,0, O18+O70+O122)</f>
        <v>0</v>
      </c>
      <c r="P332" s="141">
        <f>IF(COUNT($H332:O332)&gt;='RFM input'!$AA$7,0, P18+P70+P122)</f>
        <v>0</v>
      </c>
      <c r="Q332" s="141">
        <f>IF(COUNT($H332:P332)&gt;='RFM input'!$AA$7,0, Q18+Q70+Q122)</f>
        <v>0</v>
      </c>
      <c r="R332" s="91"/>
      <c r="S332" s="91"/>
      <c r="T332" s="91"/>
      <c r="U332" s="91"/>
      <c r="V332" s="91"/>
      <c r="W332" s="91"/>
      <c r="X332" s="91"/>
      <c r="Y332" s="91"/>
      <c r="Z332" s="91"/>
      <c r="AA332" s="249"/>
    </row>
    <row r="333" spans="1:27" hidden="1" outlineLevel="1">
      <c r="A333" s="4"/>
      <c r="B333" s="7"/>
      <c r="C333" s="36"/>
      <c r="D333" s="217">
        <f>Asset12</f>
        <v>0</v>
      </c>
      <c r="E333" s="7"/>
      <c r="F333" s="7"/>
      <c r="G333" s="181">
        <f t="shared" si="9"/>
        <v>0</v>
      </c>
      <c r="H333" s="141">
        <f t="shared" si="11"/>
        <v>0</v>
      </c>
      <c r="I333" s="141">
        <f t="shared" si="11"/>
        <v>0</v>
      </c>
      <c r="J333" s="451">
        <f>IF(COUNT($H333:I333)&gt;='RFM input'!$AA$7,0, J19+J71+J123)</f>
        <v>0</v>
      </c>
      <c r="K333" s="141">
        <f>IF(COUNT($H333:J333)&gt;='RFM input'!$AA$7,0, K19+K71+K123)</f>
        <v>0</v>
      </c>
      <c r="L333" s="141">
        <f>IF(COUNT($H333:K333)&gt;='RFM input'!$AA$7,0, L19+L71+L123)</f>
        <v>0</v>
      </c>
      <c r="M333" s="141">
        <f>IF(COUNT($H333:L333)&gt;='RFM input'!$AA$7,0, M19+M71+M123)</f>
        <v>0</v>
      </c>
      <c r="N333" s="141">
        <f>IF(COUNT($H333:M333)&gt;='RFM input'!$AA$7,0, N19+N71+N123)</f>
        <v>0</v>
      </c>
      <c r="O333" s="141">
        <f>IF(COUNT($H333:N333)&gt;='RFM input'!$AA$7,0, O19+O71+O123)</f>
        <v>0</v>
      </c>
      <c r="P333" s="141">
        <f>IF(COUNT($H333:O333)&gt;='RFM input'!$AA$7,0, P19+P71+P123)</f>
        <v>0</v>
      </c>
      <c r="Q333" s="141">
        <f>IF(COUNT($H333:P333)&gt;='RFM input'!$AA$7,0, Q19+Q71+Q123)</f>
        <v>0</v>
      </c>
      <c r="R333" s="91"/>
      <c r="S333" s="91"/>
      <c r="T333" s="91"/>
      <c r="U333" s="91"/>
      <c r="V333" s="91"/>
      <c r="W333" s="91"/>
      <c r="X333" s="91"/>
      <c r="Y333" s="91"/>
      <c r="Z333" s="91"/>
      <c r="AA333" s="249"/>
    </row>
    <row r="334" spans="1:27" hidden="1" outlineLevel="1">
      <c r="A334" s="4"/>
      <c r="B334" s="7"/>
      <c r="C334" s="36"/>
      <c r="D334" s="217">
        <f>Asset13</f>
        <v>0</v>
      </c>
      <c r="E334" s="7"/>
      <c r="F334" s="7"/>
      <c r="G334" s="181">
        <f t="shared" si="9"/>
        <v>0</v>
      </c>
      <c r="H334" s="141">
        <f t="shared" si="11"/>
        <v>0</v>
      </c>
      <c r="I334" s="141">
        <f t="shared" si="11"/>
        <v>0</v>
      </c>
      <c r="J334" s="451">
        <f>IF(COUNT($H334:I334)&gt;='RFM input'!$AA$7,0, J20+J72+J124)</f>
        <v>0</v>
      </c>
      <c r="K334" s="141">
        <f>IF(COUNT($H334:J334)&gt;='RFM input'!$AA$7,0, K20+K72+K124)</f>
        <v>0</v>
      </c>
      <c r="L334" s="141">
        <f>IF(COUNT($H334:K334)&gt;='RFM input'!$AA$7,0, L20+L72+L124)</f>
        <v>0</v>
      </c>
      <c r="M334" s="141">
        <f>IF(COUNT($H334:L334)&gt;='RFM input'!$AA$7,0, M20+M72+M124)</f>
        <v>0</v>
      </c>
      <c r="N334" s="141">
        <f>IF(COUNT($H334:M334)&gt;='RFM input'!$AA$7,0, N20+N72+N124)</f>
        <v>0</v>
      </c>
      <c r="O334" s="141">
        <f>IF(COUNT($H334:N334)&gt;='RFM input'!$AA$7,0, O20+O72+O124)</f>
        <v>0</v>
      </c>
      <c r="P334" s="141">
        <f>IF(COUNT($H334:O334)&gt;='RFM input'!$AA$7,0, P20+P72+P124)</f>
        <v>0</v>
      </c>
      <c r="Q334" s="141">
        <f>IF(COUNT($H334:P334)&gt;='RFM input'!$AA$7,0, Q20+Q72+Q124)</f>
        <v>0</v>
      </c>
      <c r="R334" s="91"/>
      <c r="S334" s="91"/>
      <c r="T334" s="91"/>
      <c r="U334" s="91"/>
      <c r="V334" s="91"/>
      <c r="W334" s="91"/>
      <c r="X334" s="91"/>
      <c r="Y334" s="91"/>
      <c r="Z334" s="91"/>
      <c r="AA334" s="249"/>
    </row>
    <row r="335" spans="1:27" hidden="1" outlineLevel="1">
      <c r="A335" s="4"/>
      <c r="B335" s="7"/>
      <c r="C335" s="36"/>
      <c r="D335" s="217">
        <f>Asset14</f>
        <v>0</v>
      </c>
      <c r="E335" s="7"/>
      <c r="F335" s="7"/>
      <c r="G335" s="181">
        <f t="shared" si="9"/>
        <v>0</v>
      </c>
      <c r="H335" s="141">
        <f t="shared" si="11"/>
        <v>0</v>
      </c>
      <c r="I335" s="141">
        <f t="shared" si="11"/>
        <v>0</v>
      </c>
      <c r="J335" s="451">
        <f>IF(COUNT($H335:I335)&gt;='RFM input'!$AA$7,0, J21+J73+J125)</f>
        <v>0</v>
      </c>
      <c r="K335" s="141">
        <f>IF(COUNT($H335:J335)&gt;='RFM input'!$AA$7,0, K21+K73+K125)</f>
        <v>0</v>
      </c>
      <c r="L335" s="141">
        <f>IF(COUNT($H335:K335)&gt;='RFM input'!$AA$7,0, L21+L73+L125)</f>
        <v>0</v>
      </c>
      <c r="M335" s="141">
        <f>IF(COUNT($H335:L335)&gt;='RFM input'!$AA$7,0, M21+M73+M125)</f>
        <v>0</v>
      </c>
      <c r="N335" s="141">
        <f>IF(COUNT($H335:M335)&gt;='RFM input'!$AA$7,0, N21+N73+N125)</f>
        <v>0</v>
      </c>
      <c r="O335" s="141">
        <f>IF(COUNT($H335:N335)&gt;='RFM input'!$AA$7,0, O21+O73+O125)</f>
        <v>0</v>
      </c>
      <c r="P335" s="141">
        <f>IF(COUNT($H335:O335)&gt;='RFM input'!$AA$7,0, P21+P73+P125)</f>
        <v>0</v>
      </c>
      <c r="Q335" s="141">
        <f>IF(COUNT($H335:P335)&gt;='RFM input'!$AA$7,0, Q21+Q73+Q125)</f>
        <v>0</v>
      </c>
      <c r="R335" s="91"/>
      <c r="S335" s="91"/>
      <c r="T335" s="91"/>
      <c r="U335" s="91"/>
      <c r="V335" s="91"/>
      <c r="W335" s="91"/>
      <c r="X335" s="91"/>
      <c r="Y335" s="91"/>
      <c r="Z335" s="91"/>
      <c r="AA335" s="249"/>
    </row>
    <row r="336" spans="1:27" hidden="1" outlineLevel="1">
      <c r="A336" s="4"/>
      <c r="B336" s="7"/>
      <c r="C336" s="36"/>
      <c r="D336" s="217">
        <f>Asset15</f>
        <v>0</v>
      </c>
      <c r="E336" s="7"/>
      <c r="F336" s="7"/>
      <c r="G336" s="181">
        <f t="shared" si="9"/>
        <v>0</v>
      </c>
      <c r="H336" s="141">
        <f t="shared" si="11"/>
        <v>0</v>
      </c>
      <c r="I336" s="141">
        <f t="shared" si="11"/>
        <v>0</v>
      </c>
      <c r="J336" s="451">
        <f>IF(COUNT($H336:I336)&gt;='RFM input'!$AA$7,0, J22+J74+J126)</f>
        <v>0</v>
      </c>
      <c r="K336" s="141">
        <f>IF(COUNT($H336:J336)&gt;='RFM input'!$AA$7,0, K22+K74+K126)</f>
        <v>0</v>
      </c>
      <c r="L336" s="141">
        <f>IF(COUNT($H336:K336)&gt;='RFM input'!$AA$7,0, L22+L74+L126)</f>
        <v>0</v>
      </c>
      <c r="M336" s="141">
        <f>IF(COUNT($H336:L336)&gt;='RFM input'!$AA$7,0, M22+M74+M126)</f>
        <v>0</v>
      </c>
      <c r="N336" s="141">
        <f>IF(COUNT($H336:M336)&gt;='RFM input'!$AA$7,0, N22+N74+N126)</f>
        <v>0</v>
      </c>
      <c r="O336" s="141">
        <f>IF(COUNT($H336:N336)&gt;='RFM input'!$AA$7,0, O22+O74+O126)</f>
        <v>0</v>
      </c>
      <c r="P336" s="141">
        <f>IF(COUNT($H336:O336)&gt;='RFM input'!$AA$7,0, P22+P74+P126)</f>
        <v>0</v>
      </c>
      <c r="Q336" s="141">
        <f>IF(COUNT($H336:P336)&gt;='RFM input'!$AA$7,0, Q22+Q74+Q126)</f>
        <v>0</v>
      </c>
      <c r="R336" s="91"/>
      <c r="S336" s="91"/>
      <c r="T336" s="91"/>
      <c r="U336" s="91"/>
      <c r="V336" s="91"/>
      <c r="W336" s="91"/>
      <c r="X336" s="91"/>
      <c r="Y336" s="91"/>
      <c r="Z336" s="91"/>
      <c r="AA336" s="249"/>
    </row>
    <row r="337" spans="1:27" hidden="1" outlineLevel="1">
      <c r="A337" s="4"/>
      <c r="B337" s="7"/>
      <c r="C337" s="36"/>
      <c r="D337" s="217">
        <f>Asset16</f>
        <v>0</v>
      </c>
      <c r="E337" s="7"/>
      <c r="F337" s="7"/>
      <c r="G337" s="181">
        <f t="shared" si="9"/>
        <v>0</v>
      </c>
      <c r="H337" s="141">
        <f t="shared" si="11"/>
        <v>0</v>
      </c>
      <c r="I337" s="141">
        <f t="shared" si="11"/>
        <v>0</v>
      </c>
      <c r="J337" s="451">
        <f>IF(COUNT($H337:I337)&gt;='RFM input'!$AA$7,0, J23+J75+J127)</f>
        <v>0</v>
      </c>
      <c r="K337" s="141">
        <f>IF(COUNT($H337:J337)&gt;='RFM input'!$AA$7,0, K23+K75+K127)</f>
        <v>0</v>
      </c>
      <c r="L337" s="141">
        <f>IF(COUNT($H337:K337)&gt;='RFM input'!$AA$7,0, L23+L75+L127)</f>
        <v>0</v>
      </c>
      <c r="M337" s="141">
        <f>IF(COUNT($H337:L337)&gt;='RFM input'!$AA$7,0, M23+M75+M127)</f>
        <v>0</v>
      </c>
      <c r="N337" s="141">
        <f>IF(COUNT($H337:M337)&gt;='RFM input'!$AA$7,0, N23+N75+N127)</f>
        <v>0</v>
      </c>
      <c r="O337" s="141">
        <f>IF(COUNT($H337:N337)&gt;='RFM input'!$AA$7,0, O23+O75+O127)</f>
        <v>0</v>
      </c>
      <c r="P337" s="141">
        <f>IF(COUNT($H337:O337)&gt;='RFM input'!$AA$7,0, P23+P75+P127)</f>
        <v>0</v>
      </c>
      <c r="Q337" s="141">
        <f>IF(COUNT($H337:P337)&gt;='RFM input'!$AA$7,0, Q23+Q75+Q127)</f>
        <v>0</v>
      </c>
      <c r="R337" s="91"/>
      <c r="S337" s="91"/>
      <c r="T337" s="91"/>
      <c r="U337" s="91"/>
      <c r="V337" s="91"/>
      <c r="W337" s="91"/>
      <c r="X337" s="91"/>
      <c r="Y337" s="91"/>
      <c r="Z337" s="91"/>
      <c r="AA337" s="249"/>
    </row>
    <row r="338" spans="1:27" hidden="1" outlineLevel="1">
      <c r="A338" s="4"/>
      <c r="B338" s="7"/>
      <c r="C338" s="36"/>
      <c r="D338" s="217">
        <f>Asset17</f>
        <v>0</v>
      </c>
      <c r="E338" s="7"/>
      <c r="F338" s="7"/>
      <c r="G338" s="181">
        <f t="shared" si="9"/>
        <v>0</v>
      </c>
      <c r="H338" s="141">
        <f t="shared" si="11"/>
        <v>0</v>
      </c>
      <c r="I338" s="141">
        <f t="shared" si="11"/>
        <v>0</v>
      </c>
      <c r="J338" s="451">
        <f>IF(COUNT($H338:I338)&gt;='RFM input'!$AA$7,0, J24+J76+J128)</f>
        <v>0</v>
      </c>
      <c r="K338" s="141">
        <f>IF(COUNT($H338:J338)&gt;='RFM input'!$AA$7,0, K24+K76+K128)</f>
        <v>0</v>
      </c>
      <c r="L338" s="141">
        <f>IF(COUNT($H338:K338)&gt;='RFM input'!$AA$7,0, L24+L76+L128)</f>
        <v>0</v>
      </c>
      <c r="M338" s="141">
        <f>IF(COUNT($H338:L338)&gt;='RFM input'!$AA$7,0, M24+M76+M128)</f>
        <v>0</v>
      </c>
      <c r="N338" s="141">
        <f>IF(COUNT($H338:M338)&gt;='RFM input'!$AA$7,0, N24+N76+N128)</f>
        <v>0</v>
      </c>
      <c r="O338" s="141">
        <f>IF(COUNT($H338:N338)&gt;='RFM input'!$AA$7,0, O24+O76+O128)</f>
        <v>0</v>
      </c>
      <c r="P338" s="141">
        <f>IF(COUNT($H338:O338)&gt;='RFM input'!$AA$7,0, P24+P76+P128)</f>
        <v>0</v>
      </c>
      <c r="Q338" s="141">
        <f>IF(COUNT($H338:P338)&gt;='RFM input'!$AA$7,0, Q24+Q76+Q128)</f>
        <v>0</v>
      </c>
      <c r="R338" s="91"/>
      <c r="S338" s="91"/>
      <c r="T338" s="91"/>
      <c r="U338" s="91"/>
      <c r="V338" s="91"/>
      <c r="W338" s="91"/>
      <c r="X338" s="91"/>
      <c r="Y338" s="91"/>
      <c r="Z338" s="91"/>
      <c r="AA338" s="249"/>
    </row>
    <row r="339" spans="1:27" hidden="1" outlineLevel="1">
      <c r="A339" s="4"/>
      <c r="B339" s="7"/>
      <c r="C339" s="36"/>
      <c r="D339" s="217">
        <f>Asset18</f>
        <v>0</v>
      </c>
      <c r="E339" s="7"/>
      <c r="F339" s="7"/>
      <c r="G339" s="181">
        <f t="shared" si="9"/>
        <v>0</v>
      </c>
      <c r="H339" s="141">
        <f t="shared" si="11"/>
        <v>0</v>
      </c>
      <c r="I339" s="141">
        <f t="shared" si="11"/>
        <v>0</v>
      </c>
      <c r="J339" s="451">
        <f>IF(COUNT($H339:I339)&gt;='RFM input'!$AA$7,0, J25+J77+J129)</f>
        <v>0</v>
      </c>
      <c r="K339" s="141">
        <f>IF(COUNT($H339:J339)&gt;='RFM input'!$AA$7,0, K25+K77+K129)</f>
        <v>0</v>
      </c>
      <c r="L339" s="141">
        <f>IF(COUNT($H339:K339)&gt;='RFM input'!$AA$7,0, L25+L77+L129)</f>
        <v>0</v>
      </c>
      <c r="M339" s="141">
        <f>IF(COUNT($H339:L339)&gt;='RFM input'!$AA$7,0, M25+M77+M129)</f>
        <v>0</v>
      </c>
      <c r="N339" s="141">
        <f>IF(COUNT($H339:M339)&gt;='RFM input'!$AA$7,0, N25+N77+N129)</f>
        <v>0</v>
      </c>
      <c r="O339" s="141">
        <f>IF(COUNT($H339:N339)&gt;='RFM input'!$AA$7,0, O25+O77+O129)</f>
        <v>0</v>
      </c>
      <c r="P339" s="141">
        <f>IF(COUNT($H339:O339)&gt;='RFM input'!$AA$7,0, P25+P77+P129)</f>
        <v>0</v>
      </c>
      <c r="Q339" s="141">
        <f>IF(COUNT($H339:P339)&gt;='RFM input'!$AA$7,0, Q25+Q77+Q129)</f>
        <v>0</v>
      </c>
      <c r="R339" s="91"/>
      <c r="S339" s="91"/>
      <c r="T339" s="91"/>
      <c r="U339" s="91"/>
      <c r="V339" s="91"/>
      <c r="W339" s="91"/>
      <c r="X339" s="91"/>
      <c r="Y339" s="91"/>
      <c r="Z339" s="91"/>
      <c r="AA339" s="249"/>
    </row>
    <row r="340" spans="1:27" hidden="1" outlineLevel="1">
      <c r="A340" s="4"/>
      <c r="B340" s="7"/>
      <c r="C340" s="36"/>
      <c r="D340" s="217">
        <f>Asset19</f>
        <v>0</v>
      </c>
      <c r="E340" s="7"/>
      <c r="F340" s="7"/>
      <c r="G340" s="181">
        <f t="shared" si="9"/>
        <v>0</v>
      </c>
      <c r="H340" s="141">
        <f t="shared" si="11"/>
        <v>0</v>
      </c>
      <c r="I340" s="141">
        <f t="shared" si="11"/>
        <v>0</v>
      </c>
      <c r="J340" s="451">
        <f>IF(COUNT($H340:I340)&gt;='RFM input'!$AA$7,0, J26+J78+J130)</f>
        <v>0</v>
      </c>
      <c r="K340" s="141">
        <f>IF(COUNT($H340:J340)&gt;='RFM input'!$AA$7,0, K26+K78+K130)</f>
        <v>0</v>
      </c>
      <c r="L340" s="141">
        <f>IF(COUNT($H340:K340)&gt;='RFM input'!$AA$7,0, L26+L78+L130)</f>
        <v>0</v>
      </c>
      <c r="M340" s="141">
        <f>IF(COUNT($H340:L340)&gt;='RFM input'!$AA$7,0, M26+M78+M130)</f>
        <v>0</v>
      </c>
      <c r="N340" s="141">
        <f>IF(COUNT($H340:M340)&gt;='RFM input'!$AA$7,0, N26+N78+N130)</f>
        <v>0</v>
      </c>
      <c r="O340" s="141">
        <f>IF(COUNT($H340:N340)&gt;='RFM input'!$AA$7,0, O26+O78+O130)</f>
        <v>0</v>
      </c>
      <c r="P340" s="141">
        <f>IF(COUNT($H340:O340)&gt;='RFM input'!$AA$7,0, P26+P78+P130)</f>
        <v>0</v>
      </c>
      <c r="Q340" s="141">
        <f>IF(COUNT($H340:P340)&gt;='RFM input'!$AA$7,0, Q26+Q78+Q130)</f>
        <v>0</v>
      </c>
      <c r="R340" s="91"/>
      <c r="S340" s="91"/>
      <c r="T340" s="91"/>
      <c r="U340" s="91"/>
      <c r="V340" s="91"/>
      <c r="W340" s="91"/>
      <c r="X340" s="91"/>
      <c r="Y340" s="91"/>
      <c r="Z340" s="91"/>
      <c r="AA340" s="249"/>
    </row>
    <row r="341" spans="1:27" hidden="1" outlineLevel="1">
      <c r="A341" s="4"/>
      <c r="B341" s="7"/>
      <c r="C341" s="36"/>
      <c r="D341" s="217">
        <f>Asset20</f>
        <v>0</v>
      </c>
      <c r="E341" s="7"/>
      <c r="F341" s="7"/>
      <c r="G341" s="181">
        <f t="shared" si="9"/>
        <v>0</v>
      </c>
      <c r="H341" s="141">
        <f t="shared" si="11"/>
        <v>0</v>
      </c>
      <c r="I341" s="141">
        <f t="shared" si="11"/>
        <v>0</v>
      </c>
      <c r="J341" s="451">
        <f>IF(COUNT($H341:I341)&gt;='RFM input'!$AA$7,0, J27+J79+J131)</f>
        <v>0</v>
      </c>
      <c r="K341" s="141">
        <f>IF(COUNT($H341:J341)&gt;='RFM input'!$AA$7,0, K27+K79+K131)</f>
        <v>0</v>
      </c>
      <c r="L341" s="141">
        <f>IF(COUNT($H341:K341)&gt;='RFM input'!$AA$7,0, L27+L79+L131)</f>
        <v>0</v>
      </c>
      <c r="M341" s="141">
        <f>IF(COUNT($H341:L341)&gt;='RFM input'!$AA$7,0, M27+M79+M131)</f>
        <v>0</v>
      </c>
      <c r="N341" s="141">
        <f>IF(COUNT($H341:M341)&gt;='RFM input'!$AA$7,0, N27+N79+N131)</f>
        <v>0</v>
      </c>
      <c r="O341" s="141">
        <f>IF(COUNT($H341:N341)&gt;='RFM input'!$AA$7,0, O27+O79+O131)</f>
        <v>0</v>
      </c>
      <c r="P341" s="141">
        <f>IF(COUNT($H341:O341)&gt;='RFM input'!$AA$7,0, P27+P79+P131)</f>
        <v>0</v>
      </c>
      <c r="Q341" s="141">
        <f>IF(COUNT($H341:P341)&gt;='RFM input'!$AA$7,0, Q27+Q79+Q131)</f>
        <v>0</v>
      </c>
      <c r="R341" s="91"/>
      <c r="S341" s="91"/>
      <c r="T341" s="91"/>
      <c r="U341" s="91"/>
      <c r="V341" s="91"/>
      <c r="W341" s="91"/>
      <c r="X341" s="91"/>
      <c r="Y341" s="91"/>
      <c r="Z341" s="91"/>
      <c r="AA341" s="249"/>
    </row>
    <row r="342" spans="1:27" hidden="1" outlineLevel="1">
      <c r="A342" s="4"/>
      <c r="B342" s="7"/>
      <c r="C342" s="36"/>
      <c r="D342" s="217">
        <f>Asset21</f>
        <v>0</v>
      </c>
      <c r="E342" s="7"/>
      <c r="F342" s="7"/>
      <c r="G342" s="181">
        <f t="shared" si="9"/>
        <v>0</v>
      </c>
      <c r="H342" s="141">
        <f t="shared" ref="H342:I351" si="12">H28+H80+H132</f>
        <v>0</v>
      </c>
      <c r="I342" s="141">
        <f t="shared" si="12"/>
        <v>0</v>
      </c>
      <c r="J342" s="451">
        <f>IF(COUNT($H342:I342)&gt;='RFM input'!$AA$7,0, J28+J80+J132)</f>
        <v>0</v>
      </c>
      <c r="K342" s="141">
        <f>IF(COUNT($H342:J342)&gt;='RFM input'!$AA$7,0, K28+K80+K132)</f>
        <v>0</v>
      </c>
      <c r="L342" s="141">
        <f>IF(COUNT($H342:K342)&gt;='RFM input'!$AA$7,0, L28+L80+L132)</f>
        <v>0</v>
      </c>
      <c r="M342" s="141">
        <f>IF(COUNT($H342:L342)&gt;='RFM input'!$AA$7,0, M28+M80+M132)</f>
        <v>0</v>
      </c>
      <c r="N342" s="141">
        <f>IF(COUNT($H342:M342)&gt;='RFM input'!$AA$7,0, N28+N80+N132)</f>
        <v>0</v>
      </c>
      <c r="O342" s="141">
        <f>IF(COUNT($H342:N342)&gt;='RFM input'!$AA$7,0, O28+O80+O132)</f>
        <v>0</v>
      </c>
      <c r="P342" s="141">
        <f>IF(COUNT($H342:O342)&gt;='RFM input'!$AA$7,0, P28+P80+P132)</f>
        <v>0</v>
      </c>
      <c r="Q342" s="141">
        <f>IF(COUNT($H342:P342)&gt;='RFM input'!$AA$7,0, Q28+Q80+Q132)</f>
        <v>0</v>
      </c>
      <c r="R342" s="91"/>
      <c r="S342" s="91"/>
      <c r="T342" s="91"/>
      <c r="U342" s="91"/>
      <c r="V342" s="91"/>
      <c r="W342" s="91"/>
      <c r="X342" s="91"/>
      <c r="Y342" s="91"/>
      <c r="Z342" s="91"/>
      <c r="AA342" s="249"/>
    </row>
    <row r="343" spans="1:27" hidden="1" outlineLevel="1">
      <c r="A343" s="4"/>
      <c r="B343" s="7"/>
      <c r="C343" s="36"/>
      <c r="D343" s="217">
        <f>Asset22</f>
        <v>0</v>
      </c>
      <c r="E343" s="7"/>
      <c r="F343" s="7"/>
      <c r="G343" s="181">
        <f t="shared" si="9"/>
        <v>0</v>
      </c>
      <c r="H343" s="141">
        <f t="shared" si="12"/>
        <v>0</v>
      </c>
      <c r="I343" s="141">
        <f t="shared" si="12"/>
        <v>0</v>
      </c>
      <c r="J343" s="451">
        <f>IF(COUNT($H343:I343)&gt;='RFM input'!$AA$7,0, J29+J81+J133)</f>
        <v>0</v>
      </c>
      <c r="K343" s="141">
        <f>IF(COUNT($H343:J343)&gt;='RFM input'!$AA$7,0, K29+K81+K133)</f>
        <v>0</v>
      </c>
      <c r="L343" s="141">
        <f>IF(COUNT($H343:K343)&gt;='RFM input'!$AA$7,0, L29+L81+L133)</f>
        <v>0</v>
      </c>
      <c r="M343" s="141">
        <f>IF(COUNT($H343:L343)&gt;='RFM input'!$AA$7,0, M29+M81+M133)</f>
        <v>0</v>
      </c>
      <c r="N343" s="141">
        <f>IF(COUNT($H343:M343)&gt;='RFM input'!$AA$7,0, N29+N81+N133)</f>
        <v>0</v>
      </c>
      <c r="O343" s="141">
        <f>IF(COUNT($H343:N343)&gt;='RFM input'!$AA$7,0, O29+O81+O133)</f>
        <v>0</v>
      </c>
      <c r="P343" s="141">
        <f>IF(COUNT($H343:O343)&gt;='RFM input'!$AA$7,0, P29+P81+P133)</f>
        <v>0</v>
      </c>
      <c r="Q343" s="141">
        <f>IF(COUNT($H343:P343)&gt;='RFM input'!$AA$7,0, Q29+Q81+Q133)</f>
        <v>0</v>
      </c>
      <c r="R343" s="91"/>
      <c r="S343" s="91"/>
      <c r="T343" s="91"/>
      <c r="U343" s="91"/>
      <c r="V343" s="91"/>
      <c r="W343" s="91"/>
      <c r="X343" s="91"/>
      <c r="Y343" s="91"/>
      <c r="Z343" s="91"/>
      <c r="AA343" s="249"/>
    </row>
    <row r="344" spans="1:27" hidden="1" outlineLevel="1">
      <c r="A344" s="4"/>
      <c r="B344" s="7"/>
      <c r="C344" s="36"/>
      <c r="D344" s="217">
        <f>Asset23</f>
        <v>0</v>
      </c>
      <c r="E344" s="7"/>
      <c r="F344" s="7"/>
      <c r="G344" s="181">
        <f t="shared" si="9"/>
        <v>0</v>
      </c>
      <c r="H344" s="141">
        <f t="shared" si="12"/>
        <v>0</v>
      </c>
      <c r="I344" s="141">
        <f t="shared" si="12"/>
        <v>0</v>
      </c>
      <c r="J344" s="451">
        <f>IF(COUNT($H344:I344)&gt;='RFM input'!$AA$7,0, J30+J82+J134)</f>
        <v>0</v>
      </c>
      <c r="K344" s="141">
        <f>IF(COUNT($H344:J344)&gt;='RFM input'!$AA$7,0, K30+K82+K134)</f>
        <v>0</v>
      </c>
      <c r="L344" s="141">
        <f>IF(COUNT($H344:K344)&gt;='RFM input'!$AA$7,0, L30+L82+L134)</f>
        <v>0</v>
      </c>
      <c r="M344" s="141">
        <f>IF(COUNT($H344:L344)&gt;='RFM input'!$AA$7,0, M30+M82+M134)</f>
        <v>0</v>
      </c>
      <c r="N344" s="141">
        <f>IF(COUNT($H344:M344)&gt;='RFM input'!$AA$7,0, N30+N82+N134)</f>
        <v>0</v>
      </c>
      <c r="O344" s="141">
        <f>IF(COUNT($H344:N344)&gt;='RFM input'!$AA$7,0, O30+O82+O134)</f>
        <v>0</v>
      </c>
      <c r="P344" s="141">
        <f>IF(COUNT($H344:O344)&gt;='RFM input'!$AA$7,0, P30+P82+P134)</f>
        <v>0</v>
      </c>
      <c r="Q344" s="141">
        <f>IF(COUNT($H344:P344)&gt;='RFM input'!$AA$7,0, Q30+Q82+Q134)</f>
        <v>0</v>
      </c>
      <c r="R344" s="91"/>
      <c r="S344" s="91"/>
      <c r="T344" s="91"/>
      <c r="U344" s="91"/>
      <c r="V344" s="91"/>
      <c r="W344" s="91"/>
      <c r="X344" s="91"/>
      <c r="Y344" s="91"/>
      <c r="Z344" s="91"/>
      <c r="AA344" s="249"/>
    </row>
    <row r="345" spans="1:27" hidden="1" outlineLevel="1">
      <c r="A345" s="4"/>
      <c r="B345" s="7"/>
      <c r="C345" s="36"/>
      <c r="D345" s="217">
        <f>Asset24</f>
        <v>0</v>
      </c>
      <c r="E345" s="7"/>
      <c r="F345" s="7"/>
      <c r="G345" s="181">
        <f t="shared" si="9"/>
        <v>0</v>
      </c>
      <c r="H345" s="141">
        <f t="shared" si="12"/>
        <v>0</v>
      </c>
      <c r="I345" s="141">
        <f t="shared" si="12"/>
        <v>0</v>
      </c>
      <c r="J345" s="451">
        <f>IF(COUNT($H345:I345)&gt;='RFM input'!$AA$7,0, J31+J83+J135)</f>
        <v>0</v>
      </c>
      <c r="K345" s="141">
        <f>IF(COUNT($H345:J345)&gt;='RFM input'!$AA$7,0, K31+K83+K135)</f>
        <v>0</v>
      </c>
      <c r="L345" s="141">
        <f>IF(COUNT($H345:K345)&gt;='RFM input'!$AA$7,0, L31+L83+L135)</f>
        <v>0</v>
      </c>
      <c r="M345" s="141">
        <f>IF(COUNT($H345:L345)&gt;='RFM input'!$AA$7,0, M31+M83+M135)</f>
        <v>0</v>
      </c>
      <c r="N345" s="141">
        <f>IF(COUNT($H345:M345)&gt;='RFM input'!$AA$7,0, N31+N83+N135)</f>
        <v>0</v>
      </c>
      <c r="O345" s="141">
        <f>IF(COUNT($H345:N345)&gt;='RFM input'!$AA$7,0, O31+O83+O135)</f>
        <v>0</v>
      </c>
      <c r="P345" s="141">
        <f>IF(COUNT($H345:O345)&gt;='RFM input'!$AA$7,0, P31+P83+P135)</f>
        <v>0</v>
      </c>
      <c r="Q345" s="141">
        <f>IF(COUNT($H345:P345)&gt;='RFM input'!$AA$7,0, Q31+Q83+Q135)</f>
        <v>0</v>
      </c>
      <c r="R345" s="91"/>
      <c r="S345" s="91"/>
      <c r="T345" s="91"/>
      <c r="U345" s="91"/>
      <c r="V345" s="91"/>
      <c r="W345" s="91"/>
      <c r="X345" s="91"/>
      <c r="Y345" s="91"/>
      <c r="Z345" s="91"/>
      <c r="AA345" s="249"/>
    </row>
    <row r="346" spans="1:27" hidden="1" outlineLevel="1">
      <c r="A346" s="4"/>
      <c r="B346" s="7"/>
      <c r="C346" s="36"/>
      <c r="D346" s="217">
        <f>Asset25</f>
        <v>0</v>
      </c>
      <c r="E346" s="7"/>
      <c r="F346" s="7"/>
      <c r="G346" s="181">
        <f t="shared" si="9"/>
        <v>0</v>
      </c>
      <c r="H346" s="141">
        <f t="shared" si="12"/>
        <v>0</v>
      </c>
      <c r="I346" s="141">
        <f t="shared" si="12"/>
        <v>0</v>
      </c>
      <c r="J346" s="451">
        <f>IF(COUNT($H346:I346)&gt;='RFM input'!$AA$7,0, J32+J84+J136)</f>
        <v>0</v>
      </c>
      <c r="K346" s="141">
        <f>IF(COUNT($H346:J346)&gt;='RFM input'!$AA$7,0, K32+K84+K136)</f>
        <v>0</v>
      </c>
      <c r="L346" s="141">
        <f>IF(COUNT($H346:K346)&gt;='RFM input'!$AA$7,0, L32+L84+L136)</f>
        <v>0</v>
      </c>
      <c r="M346" s="141">
        <f>IF(COUNT($H346:L346)&gt;='RFM input'!$AA$7,0, M32+M84+M136)</f>
        <v>0</v>
      </c>
      <c r="N346" s="141">
        <f>IF(COUNT($H346:M346)&gt;='RFM input'!$AA$7,0, N32+N84+N136)</f>
        <v>0</v>
      </c>
      <c r="O346" s="141">
        <f>IF(COUNT($H346:N346)&gt;='RFM input'!$AA$7,0, O32+O84+O136)</f>
        <v>0</v>
      </c>
      <c r="P346" s="141">
        <f>IF(COUNT($H346:O346)&gt;='RFM input'!$AA$7,0, P32+P84+P136)</f>
        <v>0</v>
      </c>
      <c r="Q346" s="141">
        <f>IF(COUNT($H346:P346)&gt;='RFM input'!$AA$7,0, Q32+Q84+Q136)</f>
        <v>0</v>
      </c>
      <c r="R346" s="91"/>
      <c r="S346" s="91"/>
      <c r="T346" s="91"/>
      <c r="U346" s="91"/>
      <c r="V346" s="91"/>
      <c r="W346" s="91"/>
      <c r="X346" s="91"/>
      <c r="Y346" s="91"/>
      <c r="Z346" s="91"/>
      <c r="AA346" s="249"/>
    </row>
    <row r="347" spans="1:27" hidden="1" outlineLevel="1">
      <c r="A347" s="4"/>
      <c r="B347" s="7"/>
      <c r="C347" s="36"/>
      <c r="D347" s="217">
        <f>Asset26</f>
        <v>0</v>
      </c>
      <c r="E347" s="7"/>
      <c r="F347" s="7"/>
      <c r="G347" s="181">
        <f t="shared" si="9"/>
        <v>0</v>
      </c>
      <c r="H347" s="141">
        <f t="shared" si="12"/>
        <v>0</v>
      </c>
      <c r="I347" s="141">
        <f t="shared" si="12"/>
        <v>0</v>
      </c>
      <c r="J347" s="451">
        <f>IF(COUNT($H347:I347)&gt;='RFM input'!$AA$7,0, J33+J85+J137)</f>
        <v>0</v>
      </c>
      <c r="K347" s="141">
        <f>IF(COUNT($H347:J347)&gt;='RFM input'!$AA$7,0, K33+K85+K137)</f>
        <v>0</v>
      </c>
      <c r="L347" s="141">
        <f>IF(COUNT($H347:K347)&gt;='RFM input'!$AA$7,0, L33+L85+L137)</f>
        <v>0</v>
      </c>
      <c r="M347" s="141">
        <f>IF(COUNT($H347:L347)&gt;='RFM input'!$AA$7,0, M33+M85+M137)</f>
        <v>0</v>
      </c>
      <c r="N347" s="141">
        <f>IF(COUNT($H347:M347)&gt;='RFM input'!$AA$7,0, N33+N85+N137)</f>
        <v>0</v>
      </c>
      <c r="O347" s="141">
        <f>IF(COUNT($H347:N347)&gt;='RFM input'!$AA$7,0, O33+O85+O137)</f>
        <v>0</v>
      </c>
      <c r="P347" s="141">
        <f>IF(COUNT($H347:O347)&gt;='RFM input'!$AA$7,0, P33+P85+P137)</f>
        <v>0</v>
      </c>
      <c r="Q347" s="141">
        <f>IF(COUNT($H347:P347)&gt;='RFM input'!$AA$7,0, Q33+Q85+Q137)</f>
        <v>0</v>
      </c>
      <c r="R347" s="91"/>
      <c r="S347" s="91"/>
      <c r="T347" s="91"/>
      <c r="U347" s="91"/>
      <c r="V347" s="91"/>
      <c r="W347" s="91"/>
      <c r="X347" s="91"/>
      <c r="Y347" s="91"/>
      <c r="Z347" s="91"/>
      <c r="AA347" s="249"/>
    </row>
    <row r="348" spans="1:27" hidden="1" outlineLevel="1">
      <c r="A348" s="4"/>
      <c r="B348" s="7"/>
      <c r="C348" s="36"/>
      <c r="D348" s="217">
        <f>Asset27</f>
        <v>0</v>
      </c>
      <c r="E348" s="7"/>
      <c r="F348" s="7"/>
      <c r="G348" s="181">
        <f t="shared" si="9"/>
        <v>0</v>
      </c>
      <c r="H348" s="141">
        <f t="shared" si="12"/>
        <v>0</v>
      </c>
      <c r="I348" s="141">
        <f t="shared" si="12"/>
        <v>0</v>
      </c>
      <c r="J348" s="451">
        <f>IF(COUNT($H348:I348)&gt;='RFM input'!$AA$7,0, J34+J86+J138)</f>
        <v>0</v>
      </c>
      <c r="K348" s="141">
        <f>IF(COUNT($H348:J348)&gt;='RFM input'!$AA$7,0, K34+K86+K138)</f>
        <v>0</v>
      </c>
      <c r="L348" s="141">
        <f>IF(COUNT($H348:K348)&gt;='RFM input'!$AA$7,0, L34+L86+L138)</f>
        <v>0</v>
      </c>
      <c r="M348" s="141">
        <f>IF(COUNT($H348:L348)&gt;='RFM input'!$AA$7,0, M34+M86+M138)</f>
        <v>0</v>
      </c>
      <c r="N348" s="141">
        <f>IF(COUNT($H348:M348)&gt;='RFM input'!$AA$7,0, N34+N86+N138)</f>
        <v>0</v>
      </c>
      <c r="O348" s="141">
        <f>IF(COUNT($H348:N348)&gt;='RFM input'!$AA$7,0, O34+O86+O138)</f>
        <v>0</v>
      </c>
      <c r="P348" s="141">
        <f>IF(COUNT($H348:O348)&gt;='RFM input'!$AA$7,0, P34+P86+P138)</f>
        <v>0</v>
      </c>
      <c r="Q348" s="141">
        <f>IF(COUNT($H348:P348)&gt;='RFM input'!$AA$7,0, Q34+Q86+Q138)</f>
        <v>0</v>
      </c>
      <c r="R348" s="91"/>
      <c r="S348" s="91"/>
      <c r="T348" s="91"/>
      <c r="U348" s="91"/>
      <c r="V348" s="91"/>
      <c r="W348" s="91"/>
      <c r="X348" s="91"/>
      <c r="Y348" s="91"/>
      <c r="Z348" s="91"/>
      <c r="AA348" s="249"/>
    </row>
    <row r="349" spans="1:27" hidden="1" outlineLevel="1">
      <c r="A349" s="4"/>
      <c r="B349" s="7"/>
      <c r="C349" s="36"/>
      <c r="D349" s="217">
        <f>Asset28</f>
        <v>0</v>
      </c>
      <c r="E349" s="7"/>
      <c r="F349" s="7"/>
      <c r="G349" s="181">
        <f t="shared" si="9"/>
        <v>0</v>
      </c>
      <c r="H349" s="141">
        <f t="shared" si="12"/>
        <v>0</v>
      </c>
      <c r="I349" s="141">
        <f t="shared" si="12"/>
        <v>0</v>
      </c>
      <c r="J349" s="451">
        <f>IF(COUNT($H349:I349)&gt;='RFM input'!$AA$7,0, J35+J87+J139)</f>
        <v>0</v>
      </c>
      <c r="K349" s="141">
        <f>IF(COUNT($H349:J349)&gt;='RFM input'!$AA$7,0, K35+K87+K139)</f>
        <v>0</v>
      </c>
      <c r="L349" s="141">
        <f>IF(COUNT($H349:K349)&gt;='RFM input'!$AA$7,0, L35+L87+L139)</f>
        <v>0</v>
      </c>
      <c r="M349" s="141">
        <f>IF(COUNT($H349:L349)&gt;='RFM input'!$AA$7,0, M35+M87+M139)</f>
        <v>0</v>
      </c>
      <c r="N349" s="141">
        <f>IF(COUNT($H349:M349)&gt;='RFM input'!$AA$7,0, N35+N87+N139)</f>
        <v>0</v>
      </c>
      <c r="O349" s="141">
        <f>IF(COUNT($H349:N349)&gt;='RFM input'!$AA$7,0, O35+O87+O139)</f>
        <v>0</v>
      </c>
      <c r="P349" s="141">
        <f>IF(COUNT($H349:O349)&gt;='RFM input'!$AA$7,0, P35+P87+P139)</f>
        <v>0</v>
      </c>
      <c r="Q349" s="141">
        <f>IF(COUNT($H349:P349)&gt;='RFM input'!$AA$7,0, Q35+Q87+Q139)</f>
        <v>0</v>
      </c>
      <c r="R349" s="91"/>
      <c r="S349" s="91"/>
      <c r="T349" s="91"/>
      <c r="U349" s="91"/>
      <c r="V349" s="91"/>
      <c r="W349" s="91"/>
      <c r="X349" s="91"/>
      <c r="Y349" s="91"/>
      <c r="Z349" s="91"/>
      <c r="AA349" s="249"/>
    </row>
    <row r="350" spans="1:27" hidden="1" outlineLevel="1">
      <c r="A350" s="4"/>
      <c r="B350" s="7"/>
      <c r="C350" s="36"/>
      <c r="D350" s="217">
        <f>Asset29</f>
        <v>0</v>
      </c>
      <c r="E350" s="7"/>
      <c r="F350" s="7"/>
      <c r="G350" s="181">
        <f t="shared" si="9"/>
        <v>0</v>
      </c>
      <c r="H350" s="141">
        <f t="shared" si="12"/>
        <v>0</v>
      </c>
      <c r="I350" s="141">
        <f t="shared" si="12"/>
        <v>0</v>
      </c>
      <c r="J350" s="451">
        <f>IF(COUNT($H350:I350)&gt;='RFM input'!$AA$7,0, J36+J88+J140)</f>
        <v>0</v>
      </c>
      <c r="K350" s="141">
        <f>IF(COUNT($H350:J350)&gt;='RFM input'!$AA$7,0, K36+K88+K140)</f>
        <v>0</v>
      </c>
      <c r="L350" s="141">
        <f>IF(COUNT($H350:K350)&gt;='RFM input'!$AA$7,0, L36+L88+L140)</f>
        <v>0</v>
      </c>
      <c r="M350" s="141">
        <f>IF(COUNT($H350:L350)&gt;='RFM input'!$AA$7,0, M36+M88+M140)</f>
        <v>0</v>
      </c>
      <c r="N350" s="141">
        <f>IF(COUNT($H350:M350)&gt;='RFM input'!$AA$7,0, N36+N88+N140)</f>
        <v>0</v>
      </c>
      <c r="O350" s="141">
        <f>IF(COUNT($H350:N350)&gt;='RFM input'!$AA$7,0, O36+O88+O140)</f>
        <v>0</v>
      </c>
      <c r="P350" s="141">
        <f>IF(COUNT($H350:O350)&gt;='RFM input'!$AA$7,0, P36+P88+P140)</f>
        <v>0</v>
      </c>
      <c r="Q350" s="141">
        <f>IF(COUNT($H350:P350)&gt;='RFM input'!$AA$7,0, Q36+Q88+Q140)</f>
        <v>0</v>
      </c>
      <c r="R350" s="91"/>
      <c r="S350" s="91"/>
      <c r="T350" s="91"/>
      <c r="U350" s="91"/>
      <c r="V350" s="91"/>
      <c r="W350" s="91"/>
      <c r="X350" s="91"/>
      <c r="Y350" s="91"/>
      <c r="Z350" s="91"/>
      <c r="AA350" s="249"/>
    </row>
    <row r="351" spans="1:27" hidden="1" outlineLevel="1">
      <c r="A351" s="4"/>
      <c r="B351" s="7"/>
      <c r="C351" s="36"/>
      <c r="D351" s="217">
        <f>Asset30</f>
        <v>0</v>
      </c>
      <c r="E351" s="7"/>
      <c r="F351" s="7"/>
      <c r="G351" s="181">
        <f t="shared" si="9"/>
        <v>0</v>
      </c>
      <c r="H351" s="141">
        <f t="shared" si="12"/>
        <v>0</v>
      </c>
      <c r="I351" s="141">
        <f t="shared" si="12"/>
        <v>0</v>
      </c>
      <c r="J351" s="451">
        <f>IF(COUNT($H351:I351)&gt;='RFM input'!$AA$7,0, J37+J89+J141)</f>
        <v>0</v>
      </c>
      <c r="K351" s="141">
        <f>IF(COUNT($H351:J351)&gt;='RFM input'!$AA$7,0, K37+K89+K141)</f>
        <v>0</v>
      </c>
      <c r="L351" s="141">
        <f>IF(COUNT($H351:K351)&gt;='RFM input'!$AA$7,0, L37+L89+L141)</f>
        <v>0</v>
      </c>
      <c r="M351" s="141">
        <f>IF(COUNT($H351:L351)&gt;='RFM input'!$AA$7,0, M37+M89+M141)</f>
        <v>0</v>
      </c>
      <c r="N351" s="141">
        <f>IF(COUNT($H351:M351)&gt;='RFM input'!$AA$7,0, N37+N89+N141)</f>
        <v>0</v>
      </c>
      <c r="O351" s="141">
        <f>IF(COUNT($H351:N351)&gt;='RFM input'!$AA$7,0, O37+O89+O141)</f>
        <v>0</v>
      </c>
      <c r="P351" s="141">
        <f>IF(COUNT($H351:O351)&gt;='RFM input'!$AA$7,0, P37+P89+P141)</f>
        <v>0</v>
      </c>
      <c r="Q351" s="141">
        <f>IF(COUNT($H351:P351)&gt;='RFM input'!$AA$7,0, Q37+Q89+Q141)</f>
        <v>0</v>
      </c>
      <c r="R351" s="91"/>
      <c r="S351" s="91"/>
      <c r="T351" s="91"/>
      <c r="U351" s="91"/>
      <c r="V351" s="91"/>
      <c r="W351" s="91"/>
      <c r="X351" s="91"/>
      <c r="Y351" s="91"/>
      <c r="Z351" s="91"/>
      <c r="AA351" s="249"/>
    </row>
    <row r="352" spans="1:27" hidden="1" outlineLevel="1">
      <c r="A352" s="4"/>
      <c r="B352" s="7"/>
      <c r="C352" s="36"/>
      <c r="D352" s="217">
        <f>Asset31</f>
        <v>0</v>
      </c>
      <c r="E352" s="7"/>
      <c r="F352" s="7"/>
      <c r="G352" s="181">
        <f t="shared" ref="G352:G371" si="13">G38+G90+G142+G194+G246+G298</f>
        <v>0</v>
      </c>
      <c r="H352" s="141">
        <f t="shared" ref="H352:I371" si="14">H38+H90+H142</f>
        <v>0</v>
      </c>
      <c r="I352" s="141">
        <f t="shared" si="14"/>
        <v>0</v>
      </c>
      <c r="J352" s="451">
        <f>IF(COUNT($H352:I352)&gt;='RFM input'!$AA$7,0, J38+J90+J142)</f>
        <v>0</v>
      </c>
      <c r="K352" s="141">
        <f>IF(COUNT($H352:J352)&gt;='RFM input'!$AA$7,0, K38+K90+K142)</f>
        <v>0</v>
      </c>
      <c r="L352" s="141">
        <f>IF(COUNT($H352:K352)&gt;='RFM input'!$AA$7,0, L38+L90+L142)</f>
        <v>0</v>
      </c>
      <c r="M352" s="141">
        <f>IF(COUNT($H352:L352)&gt;='RFM input'!$AA$7,0, M38+M90+M142)</f>
        <v>0</v>
      </c>
      <c r="N352" s="141">
        <f>IF(COUNT($H352:M352)&gt;='RFM input'!$AA$7,0, N38+N90+N142)</f>
        <v>0</v>
      </c>
      <c r="O352" s="141">
        <f>IF(COUNT($H352:N352)&gt;='RFM input'!$AA$7,0, O38+O90+O142)</f>
        <v>0</v>
      </c>
      <c r="P352" s="141">
        <f>IF(COUNT($H352:O352)&gt;='RFM input'!$AA$7,0, P38+P90+P142)</f>
        <v>0</v>
      </c>
      <c r="Q352" s="141">
        <f>IF(COUNT($H352:P352)&gt;='RFM input'!$AA$7,0, Q38+Q90+Q142)</f>
        <v>0</v>
      </c>
      <c r="R352" s="91"/>
      <c r="S352" s="91"/>
      <c r="T352" s="91"/>
      <c r="U352" s="91"/>
      <c r="V352" s="91"/>
      <c r="W352" s="91"/>
      <c r="X352" s="91"/>
      <c r="Y352" s="91"/>
      <c r="Z352" s="91"/>
      <c r="AA352" s="249"/>
    </row>
    <row r="353" spans="1:27" hidden="1" outlineLevel="1">
      <c r="A353" s="4"/>
      <c r="B353" s="7"/>
      <c r="C353" s="36"/>
      <c r="D353" s="217">
        <f>Asset32</f>
        <v>0</v>
      </c>
      <c r="E353" s="7"/>
      <c r="F353" s="7"/>
      <c r="G353" s="181">
        <f t="shared" si="13"/>
        <v>0</v>
      </c>
      <c r="H353" s="141">
        <f t="shared" si="14"/>
        <v>0</v>
      </c>
      <c r="I353" s="141">
        <f t="shared" si="14"/>
        <v>0</v>
      </c>
      <c r="J353" s="451">
        <f>IF(COUNT($H353:I353)&gt;='RFM input'!$AA$7,0, J39+J91+J143)</f>
        <v>0</v>
      </c>
      <c r="K353" s="141">
        <f>IF(COUNT($H353:J353)&gt;='RFM input'!$AA$7,0, K39+K91+K143)</f>
        <v>0</v>
      </c>
      <c r="L353" s="141">
        <f>IF(COUNT($H353:K353)&gt;='RFM input'!$AA$7,0, L39+L91+L143)</f>
        <v>0</v>
      </c>
      <c r="M353" s="141">
        <f>IF(COUNT($H353:L353)&gt;='RFM input'!$AA$7,0, M39+M91+M143)</f>
        <v>0</v>
      </c>
      <c r="N353" s="141">
        <f>IF(COUNT($H353:M353)&gt;='RFM input'!$AA$7,0, N39+N91+N143)</f>
        <v>0</v>
      </c>
      <c r="O353" s="141">
        <f>IF(COUNT($H353:N353)&gt;='RFM input'!$AA$7,0, O39+O91+O143)</f>
        <v>0</v>
      </c>
      <c r="P353" s="141">
        <f>IF(COUNT($H353:O353)&gt;='RFM input'!$AA$7,0, P39+P91+P143)</f>
        <v>0</v>
      </c>
      <c r="Q353" s="141">
        <f>IF(COUNT($H353:P353)&gt;='RFM input'!$AA$7,0, Q39+Q91+Q143)</f>
        <v>0</v>
      </c>
      <c r="R353" s="91"/>
      <c r="S353" s="91"/>
      <c r="T353" s="91"/>
      <c r="U353" s="91"/>
      <c r="V353" s="91"/>
      <c r="W353" s="91"/>
      <c r="X353" s="91"/>
      <c r="Y353" s="91"/>
      <c r="Z353" s="91"/>
      <c r="AA353" s="249"/>
    </row>
    <row r="354" spans="1:27" hidden="1" outlineLevel="1">
      <c r="A354" s="4"/>
      <c r="B354" s="7"/>
      <c r="C354" s="36"/>
      <c r="D354" s="217">
        <f>Asset33</f>
        <v>0</v>
      </c>
      <c r="E354" s="7"/>
      <c r="F354" s="7"/>
      <c r="G354" s="181">
        <f t="shared" si="13"/>
        <v>0</v>
      </c>
      <c r="H354" s="141">
        <f t="shared" si="14"/>
        <v>0</v>
      </c>
      <c r="I354" s="141">
        <f t="shared" si="14"/>
        <v>0</v>
      </c>
      <c r="J354" s="451">
        <f>IF(COUNT($H354:I354)&gt;='RFM input'!$AA$7,0, J40+J92+J144)</f>
        <v>0</v>
      </c>
      <c r="K354" s="141">
        <f>IF(COUNT($H354:J354)&gt;='RFM input'!$AA$7,0, K40+K92+K144)</f>
        <v>0</v>
      </c>
      <c r="L354" s="141">
        <f>IF(COUNT($H354:K354)&gt;='RFM input'!$AA$7,0, L40+L92+L144)</f>
        <v>0</v>
      </c>
      <c r="M354" s="141">
        <f>IF(COUNT($H354:L354)&gt;='RFM input'!$AA$7,0, M40+M92+M144)</f>
        <v>0</v>
      </c>
      <c r="N354" s="141">
        <f>IF(COUNT($H354:M354)&gt;='RFM input'!$AA$7,0, N40+N92+N144)</f>
        <v>0</v>
      </c>
      <c r="O354" s="141">
        <f>IF(COUNT($H354:N354)&gt;='RFM input'!$AA$7,0, O40+O92+O144)</f>
        <v>0</v>
      </c>
      <c r="P354" s="141">
        <f>IF(COUNT($H354:O354)&gt;='RFM input'!$AA$7,0, P40+P92+P144)</f>
        <v>0</v>
      </c>
      <c r="Q354" s="141">
        <f>IF(COUNT($H354:P354)&gt;='RFM input'!$AA$7,0, Q40+Q92+Q144)</f>
        <v>0</v>
      </c>
      <c r="R354" s="91"/>
      <c r="S354" s="91"/>
      <c r="T354" s="91"/>
      <c r="U354" s="91"/>
      <c r="V354" s="91"/>
      <c r="W354" s="91"/>
      <c r="X354" s="91"/>
      <c r="Y354" s="91"/>
      <c r="Z354" s="91"/>
      <c r="AA354" s="249"/>
    </row>
    <row r="355" spans="1:27" hidden="1" outlineLevel="1">
      <c r="A355" s="4"/>
      <c r="B355" s="7"/>
      <c r="C355" s="36"/>
      <c r="D355" s="217">
        <f>Asset34</f>
        <v>0</v>
      </c>
      <c r="E355" s="7"/>
      <c r="F355" s="7"/>
      <c r="G355" s="181">
        <f t="shared" si="13"/>
        <v>0</v>
      </c>
      <c r="H355" s="141">
        <f t="shared" si="14"/>
        <v>0</v>
      </c>
      <c r="I355" s="141">
        <f t="shared" si="14"/>
        <v>0</v>
      </c>
      <c r="J355" s="451">
        <f>IF(COUNT($H355:I355)&gt;='RFM input'!$AA$7,0, J41+J93+J145)</f>
        <v>0</v>
      </c>
      <c r="K355" s="141">
        <f>IF(COUNT($H355:J355)&gt;='RFM input'!$AA$7,0, K41+K93+K145)</f>
        <v>0</v>
      </c>
      <c r="L355" s="141">
        <f>IF(COUNT($H355:K355)&gt;='RFM input'!$AA$7,0, L41+L93+L145)</f>
        <v>0</v>
      </c>
      <c r="M355" s="141">
        <f>IF(COUNT($H355:L355)&gt;='RFM input'!$AA$7,0, M41+M93+M145)</f>
        <v>0</v>
      </c>
      <c r="N355" s="141">
        <f>IF(COUNT($H355:M355)&gt;='RFM input'!$AA$7,0, N41+N93+N145)</f>
        <v>0</v>
      </c>
      <c r="O355" s="141">
        <f>IF(COUNT($H355:N355)&gt;='RFM input'!$AA$7,0, O41+O93+O145)</f>
        <v>0</v>
      </c>
      <c r="P355" s="141">
        <f>IF(COUNT($H355:O355)&gt;='RFM input'!$AA$7,0, P41+P93+P145)</f>
        <v>0</v>
      </c>
      <c r="Q355" s="141">
        <f>IF(COUNT($H355:P355)&gt;='RFM input'!$AA$7,0, Q41+Q93+Q145)</f>
        <v>0</v>
      </c>
      <c r="R355" s="91"/>
      <c r="S355" s="91"/>
      <c r="T355" s="91"/>
      <c r="U355" s="91"/>
      <c r="V355" s="91"/>
      <c r="W355" s="91"/>
      <c r="X355" s="91"/>
      <c r="Y355" s="91"/>
      <c r="Z355" s="91"/>
      <c r="AA355" s="249"/>
    </row>
    <row r="356" spans="1:27" hidden="1" outlineLevel="1">
      <c r="A356" s="4"/>
      <c r="B356" s="7"/>
      <c r="C356" s="36"/>
      <c r="D356" s="217">
        <f>Asset35</f>
        <v>0</v>
      </c>
      <c r="E356" s="7"/>
      <c r="F356" s="7"/>
      <c r="G356" s="181">
        <f t="shared" si="13"/>
        <v>0</v>
      </c>
      <c r="H356" s="141">
        <f t="shared" si="14"/>
        <v>0</v>
      </c>
      <c r="I356" s="141">
        <f t="shared" si="14"/>
        <v>0</v>
      </c>
      <c r="J356" s="451">
        <f>IF(COUNT($H356:I356)&gt;='RFM input'!$AA$7,0, J42+J94+J146)</f>
        <v>0</v>
      </c>
      <c r="K356" s="141">
        <f>IF(COUNT($H356:J356)&gt;='RFM input'!$AA$7,0, K42+K94+K146)</f>
        <v>0</v>
      </c>
      <c r="L356" s="141">
        <f>IF(COUNT($H356:K356)&gt;='RFM input'!$AA$7,0, L42+L94+L146)</f>
        <v>0</v>
      </c>
      <c r="M356" s="141">
        <f>IF(COUNT($H356:L356)&gt;='RFM input'!$AA$7,0, M42+M94+M146)</f>
        <v>0</v>
      </c>
      <c r="N356" s="141">
        <f>IF(COUNT($H356:M356)&gt;='RFM input'!$AA$7,0, N42+N94+N146)</f>
        <v>0</v>
      </c>
      <c r="O356" s="141">
        <f>IF(COUNT($H356:N356)&gt;='RFM input'!$AA$7,0, O42+O94+O146)</f>
        <v>0</v>
      </c>
      <c r="P356" s="141">
        <f>IF(COUNT($H356:O356)&gt;='RFM input'!$AA$7,0, P42+P94+P146)</f>
        <v>0</v>
      </c>
      <c r="Q356" s="141">
        <f>IF(COUNT($H356:P356)&gt;='RFM input'!$AA$7,0, Q42+Q94+Q146)</f>
        <v>0</v>
      </c>
      <c r="R356" s="91"/>
      <c r="S356" s="91"/>
      <c r="T356" s="91"/>
      <c r="U356" s="91"/>
      <c r="V356" s="91"/>
      <c r="W356" s="91"/>
      <c r="X356" s="91"/>
      <c r="Y356" s="91"/>
      <c r="Z356" s="91"/>
      <c r="AA356" s="249"/>
    </row>
    <row r="357" spans="1:27" hidden="1" outlineLevel="1">
      <c r="A357" s="4"/>
      <c r="B357" s="7"/>
      <c r="C357" s="36"/>
      <c r="D357" s="217">
        <f>Asset36</f>
        <v>0</v>
      </c>
      <c r="E357" s="7"/>
      <c r="F357" s="7"/>
      <c r="G357" s="181">
        <f t="shared" si="13"/>
        <v>0</v>
      </c>
      <c r="H357" s="141">
        <f t="shared" si="14"/>
        <v>0</v>
      </c>
      <c r="I357" s="141">
        <f t="shared" si="14"/>
        <v>0</v>
      </c>
      <c r="J357" s="451">
        <f>IF(COUNT($H357:I357)&gt;='RFM input'!$AA$7,0, J43+J95+J147)</f>
        <v>0</v>
      </c>
      <c r="K357" s="141">
        <f>IF(COUNT($H357:J357)&gt;='RFM input'!$AA$7,0, K43+K95+K147)</f>
        <v>0</v>
      </c>
      <c r="L357" s="141">
        <f>IF(COUNT($H357:K357)&gt;='RFM input'!$AA$7,0, L43+L95+L147)</f>
        <v>0</v>
      </c>
      <c r="M357" s="141">
        <f>IF(COUNT($H357:L357)&gt;='RFM input'!$AA$7,0, M43+M95+M147)</f>
        <v>0</v>
      </c>
      <c r="N357" s="141">
        <f>IF(COUNT($H357:M357)&gt;='RFM input'!$AA$7,0, N43+N95+N147)</f>
        <v>0</v>
      </c>
      <c r="O357" s="141">
        <f>IF(COUNT($H357:N357)&gt;='RFM input'!$AA$7,0, O43+O95+O147)</f>
        <v>0</v>
      </c>
      <c r="P357" s="141">
        <f>IF(COUNT($H357:O357)&gt;='RFM input'!$AA$7,0, P43+P95+P147)</f>
        <v>0</v>
      </c>
      <c r="Q357" s="141">
        <f>IF(COUNT($H357:P357)&gt;='RFM input'!$AA$7,0, Q43+Q95+Q147)</f>
        <v>0</v>
      </c>
      <c r="R357" s="91"/>
      <c r="S357" s="91"/>
      <c r="T357" s="91"/>
      <c r="U357" s="91"/>
      <c r="V357" s="91"/>
      <c r="W357" s="91"/>
      <c r="X357" s="91"/>
      <c r="Y357" s="91"/>
      <c r="Z357" s="91"/>
      <c r="AA357" s="249"/>
    </row>
    <row r="358" spans="1:27" hidden="1" outlineLevel="1">
      <c r="A358" s="4"/>
      <c r="B358" s="7"/>
      <c r="C358" s="36"/>
      <c r="D358" s="217">
        <f>Asset37</f>
        <v>0</v>
      </c>
      <c r="E358" s="7"/>
      <c r="F358" s="7"/>
      <c r="G358" s="181">
        <f t="shared" si="13"/>
        <v>0</v>
      </c>
      <c r="H358" s="141">
        <f t="shared" si="14"/>
        <v>0</v>
      </c>
      <c r="I358" s="141">
        <f t="shared" si="14"/>
        <v>0</v>
      </c>
      <c r="J358" s="451">
        <f>IF(COUNT($H358:I358)&gt;='RFM input'!$AA$7,0, J44+J96+J148)</f>
        <v>0</v>
      </c>
      <c r="K358" s="141">
        <f>IF(COUNT($H358:J358)&gt;='RFM input'!$AA$7,0, K44+K96+K148)</f>
        <v>0</v>
      </c>
      <c r="L358" s="141">
        <f>IF(COUNT($H358:K358)&gt;='RFM input'!$AA$7,0, L44+L96+L148)</f>
        <v>0</v>
      </c>
      <c r="M358" s="141">
        <f>IF(COUNT($H358:L358)&gt;='RFM input'!$AA$7,0, M44+M96+M148)</f>
        <v>0</v>
      </c>
      <c r="N358" s="141">
        <f>IF(COUNT($H358:M358)&gt;='RFM input'!$AA$7,0, N44+N96+N148)</f>
        <v>0</v>
      </c>
      <c r="O358" s="141">
        <f>IF(COUNT($H358:N358)&gt;='RFM input'!$AA$7,0, O44+O96+O148)</f>
        <v>0</v>
      </c>
      <c r="P358" s="141">
        <f>IF(COUNT($H358:O358)&gt;='RFM input'!$AA$7,0, P44+P96+P148)</f>
        <v>0</v>
      </c>
      <c r="Q358" s="141">
        <f>IF(COUNT($H358:P358)&gt;='RFM input'!$AA$7,0, Q44+Q96+Q148)</f>
        <v>0</v>
      </c>
      <c r="R358" s="91"/>
      <c r="S358" s="91"/>
      <c r="T358" s="91"/>
      <c r="U358" s="91"/>
      <c r="V358" s="91"/>
      <c r="W358" s="91"/>
      <c r="X358" s="91"/>
      <c r="Y358" s="91"/>
      <c r="Z358" s="91"/>
      <c r="AA358" s="249"/>
    </row>
    <row r="359" spans="1:27" hidden="1" outlineLevel="1">
      <c r="A359" s="4"/>
      <c r="B359" s="7"/>
      <c r="C359" s="36"/>
      <c r="D359" s="217">
        <f>Asset38</f>
        <v>0</v>
      </c>
      <c r="E359" s="7"/>
      <c r="F359" s="7"/>
      <c r="G359" s="181">
        <f t="shared" si="13"/>
        <v>0</v>
      </c>
      <c r="H359" s="141">
        <f t="shared" si="14"/>
        <v>0</v>
      </c>
      <c r="I359" s="141">
        <f t="shared" si="14"/>
        <v>0</v>
      </c>
      <c r="J359" s="451">
        <f>IF(COUNT($H359:I359)&gt;='RFM input'!$AA$7,0, J45+J97+J149)</f>
        <v>0</v>
      </c>
      <c r="K359" s="141">
        <f>IF(COUNT($H359:J359)&gt;='RFM input'!$AA$7,0, K45+K97+K149)</f>
        <v>0</v>
      </c>
      <c r="L359" s="141">
        <f>IF(COUNT($H359:K359)&gt;='RFM input'!$AA$7,0, L45+L97+L149)</f>
        <v>0</v>
      </c>
      <c r="M359" s="141">
        <f>IF(COUNT($H359:L359)&gt;='RFM input'!$AA$7,0, M45+M97+M149)</f>
        <v>0</v>
      </c>
      <c r="N359" s="141">
        <f>IF(COUNT($H359:M359)&gt;='RFM input'!$AA$7,0, N45+N97+N149)</f>
        <v>0</v>
      </c>
      <c r="O359" s="141">
        <f>IF(COUNT($H359:N359)&gt;='RFM input'!$AA$7,0, O45+O97+O149)</f>
        <v>0</v>
      </c>
      <c r="P359" s="141">
        <f>IF(COUNT($H359:O359)&gt;='RFM input'!$AA$7,0, P45+P97+P149)</f>
        <v>0</v>
      </c>
      <c r="Q359" s="141">
        <f>IF(COUNT($H359:P359)&gt;='RFM input'!$AA$7,0, Q45+Q97+Q149)</f>
        <v>0</v>
      </c>
      <c r="R359" s="91"/>
      <c r="S359" s="91"/>
      <c r="T359" s="91"/>
      <c r="U359" s="91"/>
      <c r="V359" s="91"/>
      <c r="W359" s="91"/>
      <c r="X359" s="91"/>
      <c r="Y359" s="91"/>
      <c r="Z359" s="91"/>
      <c r="AA359" s="249"/>
    </row>
    <row r="360" spans="1:27" hidden="1" outlineLevel="1">
      <c r="A360" s="4"/>
      <c r="B360" s="7"/>
      <c r="C360" s="36"/>
      <c r="D360" s="217">
        <f>Asset39</f>
        <v>0</v>
      </c>
      <c r="E360" s="7"/>
      <c r="F360" s="7"/>
      <c r="G360" s="181">
        <f t="shared" si="13"/>
        <v>0</v>
      </c>
      <c r="H360" s="141">
        <f t="shared" si="14"/>
        <v>0</v>
      </c>
      <c r="I360" s="141">
        <f t="shared" si="14"/>
        <v>0</v>
      </c>
      <c r="J360" s="451">
        <f>IF(COUNT($H360:I360)&gt;='RFM input'!$AA$7,0, J46+J98+J150)</f>
        <v>0</v>
      </c>
      <c r="K360" s="141">
        <f>IF(COUNT($H360:J360)&gt;='RFM input'!$AA$7,0, K46+K98+K150)</f>
        <v>0</v>
      </c>
      <c r="L360" s="141">
        <f>IF(COUNT($H360:K360)&gt;='RFM input'!$AA$7,0, L46+L98+L150)</f>
        <v>0</v>
      </c>
      <c r="M360" s="141">
        <f>IF(COUNT($H360:L360)&gt;='RFM input'!$AA$7,0, M46+M98+M150)</f>
        <v>0</v>
      </c>
      <c r="N360" s="141">
        <f>IF(COUNT($H360:M360)&gt;='RFM input'!$AA$7,0, N46+N98+N150)</f>
        <v>0</v>
      </c>
      <c r="O360" s="141">
        <f>IF(COUNT($H360:N360)&gt;='RFM input'!$AA$7,0, O46+O98+O150)</f>
        <v>0</v>
      </c>
      <c r="P360" s="141">
        <f>IF(COUNT($H360:O360)&gt;='RFM input'!$AA$7,0, P46+P98+P150)</f>
        <v>0</v>
      </c>
      <c r="Q360" s="141">
        <f>IF(COUNT($H360:P360)&gt;='RFM input'!$AA$7,0, Q46+Q98+Q150)</f>
        <v>0</v>
      </c>
      <c r="R360" s="91"/>
      <c r="S360" s="91"/>
      <c r="T360" s="91"/>
      <c r="U360" s="91"/>
      <c r="V360" s="91"/>
      <c r="W360" s="91"/>
      <c r="X360" s="91"/>
      <c r="Y360" s="91"/>
      <c r="Z360" s="91"/>
      <c r="AA360" s="249"/>
    </row>
    <row r="361" spans="1:27" hidden="1" outlineLevel="1">
      <c r="A361" s="4"/>
      <c r="B361" s="7"/>
      <c r="C361" s="36"/>
      <c r="D361" s="217">
        <f>Asset40</f>
        <v>0</v>
      </c>
      <c r="E361" s="7"/>
      <c r="F361" s="7"/>
      <c r="G361" s="181">
        <f t="shared" si="13"/>
        <v>0</v>
      </c>
      <c r="H361" s="141">
        <f t="shared" si="14"/>
        <v>0</v>
      </c>
      <c r="I361" s="141">
        <f t="shared" si="14"/>
        <v>0</v>
      </c>
      <c r="J361" s="451">
        <f>IF(COUNT($H361:I361)&gt;='RFM input'!$AA$7,0, J47+J99+J151)</f>
        <v>0</v>
      </c>
      <c r="K361" s="141">
        <f>IF(COUNT($H361:J361)&gt;='RFM input'!$AA$7,0, K47+K99+K151)</f>
        <v>0</v>
      </c>
      <c r="L361" s="141">
        <f>IF(COUNT($H361:K361)&gt;='RFM input'!$AA$7,0, L47+L99+L151)</f>
        <v>0</v>
      </c>
      <c r="M361" s="141">
        <f>IF(COUNT($H361:L361)&gt;='RFM input'!$AA$7,0, M47+M99+M151)</f>
        <v>0</v>
      </c>
      <c r="N361" s="141">
        <f>IF(COUNT($H361:M361)&gt;='RFM input'!$AA$7,0, N47+N99+N151)</f>
        <v>0</v>
      </c>
      <c r="O361" s="141">
        <f>IF(COUNT($H361:N361)&gt;='RFM input'!$AA$7,0, O47+O99+O151)</f>
        <v>0</v>
      </c>
      <c r="P361" s="141">
        <f>IF(COUNT($H361:O361)&gt;='RFM input'!$AA$7,0, P47+P99+P151)</f>
        <v>0</v>
      </c>
      <c r="Q361" s="141">
        <f>IF(COUNT($H361:P361)&gt;='RFM input'!$AA$7,0, Q47+Q99+Q151)</f>
        <v>0</v>
      </c>
      <c r="R361" s="91"/>
      <c r="S361" s="91"/>
      <c r="T361" s="91"/>
      <c r="U361" s="91"/>
      <c r="V361" s="91"/>
      <c r="W361" s="91"/>
      <c r="X361" s="91"/>
      <c r="Y361" s="91"/>
      <c r="Z361" s="91"/>
      <c r="AA361" s="249"/>
    </row>
    <row r="362" spans="1:27" hidden="1" outlineLevel="1">
      <c r="A362" s="4"/>
      <c r="B362" s="7"/>
      <c r="C362" s="36"/>
      <c r="D362" s="217">
        <f>Asset41</f>
        <v>0</v>
      </c>
      <c r="E362" s="7"/>
      <c r="F362" s="7"/>
      <c r="G362" s="181">
        <f t="shared" si="13"/>
        <v>0</v>
      </c>
      <c r="H362" s="141">
        <f t="shared" si="14"/>
        <v>0</v>
      </c>
      <c r="I362" s="141">
        <f t="shared" si="14"/>
        <v>0</v>
      </c>
      <c r="J362" s="451">
        <f>IF(COUNT($H362:I362)&gt;='RFM input'!$AA$7,0, J48+J100+J152)</f>
        <v>0</v>
      </c>
      <c r="K362" s="141">
        <f>IF(COUNT($H362:J362)&gt;='RFM input'!$AA$7,0, K48+K100+K152)</f>
        <v>0</v>
      </c>
      <c r="L362" s="141">
        <f>IF(COUNT($H362:K362)&gt;='RFM input'!$AA$7,0, L48+L100+L152)</f>
        <v>0</v>
      </c>
      <c r="M362" s="141">
        <f>IF(COUNT($H362:L362)&gt;='RFM input'!$AA$7,0, M48+M100+M152)</f>
        <v>0</v>
      </c>
      <c r="N362" s="141">
        <f>IF(COUNT($H362:M362)&gt;='RFM input'!$AA$7,0, N48+N100+N152)</f>
        <v>0</v>
      </c>
      <c r="O362" s="141">
        <f>IF(COUNT($H362:N362)&gt;='RFM input'!$AA$7,0, O48+O100+O152)</f>
        <v>0</v>
      </c>
      <c r="P362" s="141">
        <f>IF(COUNT($H362:O362)&gt;='RFM input'!$AA$7,0, P48+P100+P152)</f>
        <v>0</v>
      </c>
      <c r="Q362" s="141">
        <f>IF(COUNT($H362:P362)&gt;='RFM input'!$AA$7,0, Q48+Q100+Q152)</f>
        <v>0</v>
      </c>
      <c r="R362" s="91"/>
      <c r="S362" s="91"/>
      <c r="T362" s="91"/>
      <c r="U362" s="91"/>
      <c r="V362" s="91"/>
      <c r="W362" s="91"/>
      <c r="X362" s="91"/>
      <c r="Y362" s="91"/>
      <c r="Z362" s="91"/>
      <c r="AA362" s="249"/>
    </row>
    <row r="363" spans="1:27" hidden="1" outlineLevel="1">
      <c r="A363" s="4"/>
      <c r="B363" s="7"/>
      <c r="C363" s="36"/>
      <c r="D363" s="217">
        <f>Asset42</f>
        <v>0</v>
      </c>
      <c r="E363" s="7"/>
      <c r="F363" s="7"/>
      <c r="G363" s="181">
        <f t="shared" si="13"/>
        <v>0</v>
      </c>
      <c r="H363" s="141">
        <f t="shared" si="14"/>
        <v>0</v>
      </c>
      <c r="I363" s="141">
        <f t="shared" si="14"/>
        <v>0</v>
      </c>
      <c r="J363" s="451">
        <f>IF(COUNT($H363:I363)&gt;='RFM input'!$AA$7,0, J49+J101+J153)</f>
        <v>0</v>
      </c>
      <c r="K363" s="141">
        <f>IF(COUNT($H363:J363)&gt;='RFM input'!$AA$7,0, K49+K101+K153)</f>
        <v>0</v>
      </c>
      <c r="L363" s="141">
        <f>IF(COUNT($H363:K363)&gt;='RFM input'!$AA$7,0, L49+L101+L153)</f>
        <v>0</v>
      </c>
      <c r="M363" s="141">
        <f>IF(COUNT($H363:L363)&gt;='RFM input'!$AA$7,0, M49+M101+M153)</f>
        <v>0</v>
      </c>
      <c r="N363" s="141">
        <f>IF(COUNT($H363:M363)&gt;='RFM input'!$AA$7,0, N49+N101+N153)</f>
        <v>0</v>
      </c>
      <c r="O363" s="141">
        <f>IF(COUNT($H363:N363)&gt;='RFM input'!$AA$7,0, O49+O101+O153)</f>
        <v>0</v>
      </c>
      <c r="P363" s="141">
        <f>IF(COUNT($H363:O363)&gt;='RFM input'!$AA$7,0, P49+P101+P153)</f>
        <v>0</v>
      </c>
      <c r="Q363" s="141">
        <f>IF(COUNT($H363:P363)&gt;='RFM input'!$AA$7,0, Q49+Q101+Q153)</f>
        <v>0</v>
      </c>
      <c r="R363" s="91"/>
      <c r="S363" s="91"/>
      <c r="T363" s="91"/>
      <c r="U363" s="91"/>
      <c r="V363" s="91"/>
      <c r="W363" s="91"/>
      <c r="X363" s="91"/>
      <c r="Y363" s="91"/>
      <c r="Z363" s="91"/>
      <c r="AA363" s="249"/>
    </row>
    <row r="364" spans="1:27" hidden="1" outlineLevel="1">
      <c r="A364" s="4"/>
      <c r="B364" s="7"/>
      <c r="C364" s="36"/>
      <c r="D364" s="217">
        <f>Asset43</f>
        <v>0</v>
      </c>
      <c r="E364" s="7"/>
      <c r="F364" s="7"/>
      <c r="G364" s="181">
        <f t="shared" si="13"/>
        <v>0</v>
      </c>
      <c r="H364" s="141">
        <f t="shared" si="14"/>
        <v>0</v>
      </c>
      <c r="I364" s="141">
        <f t="shared" si="14"/>
        <v>0</v>
      </c>
      <c r="J364" s="451">
        <f>IF(COUNT($H364:I364)&gt;='RFM input'!$AA$7,0, J50+J102+J154)</f>
        <v>0</v>
      </c>
      <c r="K364" s="141">
        <f>IF(COUNT($H364:J364)&gt;='RFM input'!$AA$7,0, K50+K102+K154)</f>
        <v>0</v>
      </c>
      <c r="L364" s="141">
        <f>IF(COUNT($H364:K364)&gt;='RFM input'!$AA$7,0, L50+L102+L154)</f>
        <v>0</v>
      </c>
      <c r="M364" s="141">
        <f>IF(COUNT($H364:L364)&gt;='RFM input'!$AA$7,0, M50+M102+M154)</f>
        <v>0</v>
      </c>
      <c r="N364" s="141">
        <f>IF(COUNT($H364:M364)&gt;='RFM input'!$AA$7,0, N50+N102+N154)</f>
        <v>0</v>
      </c>
      <c r="O364" s="141">
        <f>IF(COUNT($H364:N364)&gt;='RFM input'!$AA$7,0, O50+O102+O154)</f>
        <v>0</v>
      </c>
      <c r="P364" s="141">
        <f>IF(COUNT($H364:O364)&gt;='RFM input'!$AA$7,0, P50+P102+P154)</f>
        <v>0</v>
      </c>
      <c r="Q364" s="141">
        <f>IF(COUNT($H364:P364)&gt;='RFM input'!$AA$7,0, Q50+Q102+Q154)</f>
        <v>0</v>
      </c>
      <c r="R364" s="91"/>
      <c r="S364" s="91"/>
      <c r="T364" s="91"/>
      <c r="U364" s="91"/>
      <c r="V364" s="91"/>
      <c r="W364" s="91"/>
      <c r="X364" s="91"/>
      <c r="Y364" s="91"/>
      <c r="Z364" s="91"/>
      <c r="AA364" s="249"/>
    </row>
    <row r="365" spans="1:27" hidden="1" outlineLevel="1">
      <c r="A365" s="4"/>
      <c r="B365" s="7"/>
      <c r="C365" s="36"/>
      <c r="D365" s="217">
        <f>Asset44</f>
        <v>0</v>
      </c>
      <c r="E365" s="7"/>
      <c r="F365" s="7"/>
      <c r="G365" s="181">
        <f t="shared" si="13"/>
        <v>0</v>
      </c>
      <c r="H365" s="141">
        <f t="shared" si="14"/>
        <v>0</v>
      </c>
      <c r="I365" s="141">
        <f t="shared" si="14"/>
        <v>0</v>
      </c>
      <c r="J365" s="451">
        <f>IF(COUNT($H365:I365)&gt;='RFM input'!$AA$7,0, J51+J103+J155)</f>
        <v>0</v>
      </c>
      <c r="K365" s="141">
        <f>IF(COUNT($H365:J365)&gt;='RFM input'!$AA$7,0, K51+K103+K155)</f>
        <v>0</v>
      </c>
      <c r="L365" s="141">
        <f>IF(COUNT($H365:K365)&gt;='RFM input'!$AA$7,0, L51+L103+L155)</f>
        <v>0</v>
      </c>
      <c r="M365" s="141">
        <f>IF(COUNT($H365:L365)&gt;='RFM input'!$AA$7,0, M51+M103+M155)</f>
        <v>0</v>
      </c>
      <c r="N365" s="141">
        <f>IF(COUNT($H365:M365)&gt;='RFM input'!$AA$7,0, N51+N103+N155)</f>
        <v>0</v>
      </c>
      <c r="O365" s="141">
        <f>IF(COUNT($H365:N365)&gt;='RFM input'!$AA$7,0, O51+O103+O155)</f>
        <v>0</v>
      </c>
      <c r="P365" s="141">
        <f>IF(COUNT($H365:O365)&gt;='RFM input'!$AA$7,0, P51+P103+P155)</f>
        <v>0</v>
      </c>
      <c r="Q365" s="141">
        <f>IF(COUNT($H365:P365)&gt;='RFM input'!$AA$7,0, Q51+Q103+Q155)</f>
        <v>0</v>
      </c>
      <c r="R365" s="91"/>
      <c r="S365" s="91"/>
      <c r="T365" s="91"/>
      <c r="U365" s="91"/>
      <c r="V365" s="91"/>
      <c r="W365" s="91"/>
      <c r="X365" s="91"/>
      <c r="Y365" s="91"/>
      <c r="Z365" s="91"/>
      <c r="AA365" s="249"/>
    </row>
    <row r="366" spans="1:27" hidden="1" outlineLevel="1">
      <c r="A366" s="4"/>
      <c r="B366" s="7"/>
      <c r="C366" s="36"/>
      <c r="D366" s="217">
        <f>Asset45</f>
        <v>0</v>
      </c>
      <c r="E366" s="7"/>
      <c r="F366" s="7"/>
      <c r="G366" s="181">
        <f t="shared" si="13"/>
        <v>0</v>
      </c>
      <c r="H366" s="141">
        <f t="shared" si="14"/>
        <v>0</v>
      </c>
      <c r="I366" s="141">
        <f t="shared" si="14"/>
        <v>0</v>
      </c>
      <c r="J366" s="451">
        <f>IF(COUNT($H366:I366)&gt;='RFM input'!$AA$7,0, J52+J104+J156)</f>
        <v>0</v>
      </c>
      <c r="K366" s="141">
        <f>IF(COUNT($H366:J366)&gt;='RFM input'!$AA$7,0, K52+K104+K156)</f>
        <v>0</v>
      </c>
      <c r="L366" s="141">
        <f>IF(COUNT($H366:K366)&gt;='RFM input'!$AA$7,0, L52+L104+L156)</f>
        <v>0</v>
      </c>
      <c r="M366" s="141">
        <f>IF(COUNT($H366:L366)&gt;='RFM input'!$AA$7,0, M52+M104+M156)</f>
        <v>0</v>
      </c>
      <c r="N366" s="141">
        <f>IF(COUNT($H366:M366)&gt;='RFM input'!$AA$7,0, N52+N104+N156)</f>
        <v>0</v>
      </c>
      <c r="O366" s="141">
        <f>IF(COUNT($H366:N366)&gt;='RFM input'!$AA$7,0, O52+O104+O156)</f>
        <v>0</v>
      </c>
      <c r="P366" s="141">
        <f>IF(COUNT($H366:O366)&gt;='RFM input'!$AA$7,0, P52+P104+P156)</f>
        <v>0</v>
      </c>
      <c r="Q366" s="141">
        <f>IF(COUNT($H366:P366)&gt;='RFM input'!$AA$7,0, Q52+Q104+Q156)</f>
        <v>0</v>
      </c>
      <c r="R366" s="91"/>
      <c r="S366" s="91"/>
      <c r="T366" s="91"/>
      <c r="U366" s="91"/>
      <c r="V366" s="91"/>
      <c r="W366" s="91"/>
      <c r="X366" s="91"/>
      <c r="Y366" s="91"/>
      <c r="Z366" s="91"/>
      <c r="AA366" s="249"/>
    </row>
    <row r="367" spans="1:27" hidden="1" outlineLevel="1">
      <c r="A367" s="4"/>
      <c r="B367" s="7"/>
      <c r="C367" s="36"/>
      <c r="D367" s="217">
        <f>Asset46</f>
        <v>0</v>
      </c>
      <c r="E367" s="7"/>
      <c r="F367" s="7"/>
      <c r="G367" s="181">
        <f t="shared" si="13"/>
        <v>0</v>
      </c>
      <c r="H367" s="141">
        <f t="shared" si="14"/>
        <v>0</v>
      </c>
      <c r="I367" s="141">
        <f t="shared" si="14"/>
        <v>0</v>
      </c>
      <c r="J367" s="451">
        <f>IF(COUNT($H367:I367)&gt;='RFM input'!$AA$7,0, J53+J105+J157)</f>
        <v>0</v>
      </c>
      <c r="K367" s="141">
        <f>IF(COUNT($H367:J367)&gt;='RFM input'!$AA$7,0, K53+K105+K157)</f>
        <v>0</v>
      </c>
      <c r="L367" s="141">
        <f>IF(COUNT($H367:K367)&gt;='RFM input'!$AA$7,0, L53+L105+L157)</f>
        <v>0</v>
      </c>
      <c r="M367" s="141">
        <f>IF(COUNT($H367:L367)&gt;='RFM input'!$AA$7,0, M53+M105+M157)</f>
        <v>0</v>
      </c>
      <c r="N367" s="141">
        <f>IF(COUNT($H367:M367)&gt;='RFM input'!$AA$7,0, N53+N105+N157)</f>
        <v>0</v>
      </c>
      <c r="O367" s="141">
        <f>IF(COUNT($H367:N367)&gt;='RFM input'!$AA$7,0, O53+O105+O157)</f>
        <v>0</v>
      </c>
      <c r="P367" s="141">
        <f>IF(COUNT($H367:O367)&gt;='RFM input'!$AA$7,0, P53+P105+P157)</f>
        <v>0</v>
      </c>
      <c r="Q367" s="141">
        <f>IF(COUNT($H367:P367)&gt;='RFM input'!$AA$7,0, Q53+Q105+Q157)</f>
        <v>0</v>
      </c>
      <c r="R367" s="91"/>
      <c r="S367" s="91"/>
      <c r="T367" s="91"/>
      <c r="U367" s="91"/>
      <c r="V367" s="91"/>
      <c r="W367" s="91"/>
      <c r="X367" s="91"/>
      <c r="Y367" s="91"/>
      <c r="Z367" s="91"/>
      <c r="AA367" s="249"/>
    </row>
    <row r="368" spans="1:27" hidden="1" outlineLevel="1">
      <c r="A368" s="4"/>
      <c r="B368" s="7"/>
      <c r="C368" s="36"/>
      <c r="D368" s="217">
        <f>Asset47</f>
        <v>0</v>
      </c>
      <c r="E368" s="7"/>
      <c r="F368" s="7"/>
      <c r="G368" s="181">
        <f t="shared" si="13"/>
        <v>0</v>
      </c>
      <c r="H368" s="141">
        <f t="shared" si="14"/>
        <v>0</v>
      </c>
      <c r="I368" s="141">
        <f t="shared" si="14"/>
        <v>0</v>
      </c>
      <c r="J368" s="451">
        <f>IF(COUNT($H368:I368)&gt;='RFM input'!$AA$7,0, J54+J106+J158)</f>
        <v>0</v>
      </c>
      <c r="K368" s="141">
        <f>IF(COUNT($H368:J368)&gt;='RFM input'!$AA$7,0, K54+K106+K158)</f>
        <v>0</v>
      </c>
      <c r="L368" s="141">
        <f>IF(COUNT($H368:K368)&gt;='RFM input'!$AA$7,0, L54+L106+L158)</f>
        <v>0</v>
      </c>
      <c r="M368" s="141">
        <f>IF(COUNT($H368:L368)&gt;='RFM input'!$AA$7,0, M54+M106+M158)</f>
        <v>0</v>
      </c>
      <c r="N368" s="141">
        <f>IF(COUNT($H368:M368)&gt;='RFM input'!$AA$7,0, N54+N106+N158)</f>
        <v>0</v>
      </c>
      <c r="O368" s="141">
        <f>IF(COUNT($H368:N368)&gt;='RFM input'!$AA$7,0, O54+O106+O158)</f>
        <v>0</v>
      </c>
      <c r="P368" s="141">
        <f>IF(COUNT($H368:O368)&gt;='RFM input'!$AA$7,0, P54+P106+P158)</f>
        <v>0</v>
      </c>
      <c r="Q368" s="141">
        <f>IF(COUNT($H368:P368)&gt;='RFM input'!$AA$7,0, Q54+Q106+Q158)</f>
        <v>0</v>
      </c>
      <c r="R368" s="91"/>
      <c r="S368" s="91"/>
      <c r="T368" s="91"/>
      <c r="U368" s="91"/>
      <c r="V368" s="91"/>
      <c r="W368" s="91"/>
      <c r="X368" s="91"/>
      <c r="Y368" s="91"/>
      <c r="Z368" s="91"/>
      <c r="AA368" s="249"/>
    </row>
    <row r="369" spans="1:27" hidden="1" outlineLevel="1">
      <c r="A369" s="4"/>
      <c r="B369" s="7"/>
      <c r="C369" s="36"/>
      <c r="D369" s="217">
        <f>Asset48</f>
        <v>0</v>
      </c>
      <c r="E369" s="7"/>
      <c r="F369" s="7"/>
      <c r="G369" s="181">
        <f t="shared" si="13"/>
        <v>0</v>
      </c>
      <c r="H369" s="141">
        <f t="shared" si="14"/>
        <v>0</v>
      </c>
      <c r="I369" s="141">
        <f t="shared" si="14"/>
        <v>0</v>
      </c>
      <c r="J369" s="451">
        <f>IF(COUNT($H369:I369)&gt;='RFM input'!$AA$7,0, J55+J107+J159)</f>
        <v>0</v>
      </c>
      <c r="K369" s="141">
        <f>IF(COUNT($H369:J369)&gt;='RFM input'!$AA$7,0, K55+K107+K159)</f>
        <v>0</v>
      </c>
      <c r="L369" s="141">
        <f>IF(COUNT($H369:K369)&gt;='RFM input'!$AA$7,0, L55+L107+L159)</f>
        <v>0</v>
      </c>
      <c r="M369" s="141">
        <f>IF(COUNT($H369:L369)&gt;='RFM input'!$AA$7,0, M55+M107+M159)</f>
        <v>0</v>
      </c>
      <c r="N369" s="141">
        <f>IF(COUNT($H369:M369)&gt;='RFM input'!$AA$7,0, N55+N107+N159)</f>
        <v>0</v>
      </c>
      <c r="O369" s="141">
        <f>IF(COUNT($H369:N369)&gt;='RFM input'!$AA$7,0, O55+O107+O159)</f>
        <v>0</v>
      </c>
      <c r="P369" s="141">
        <f>IF(COUNT($H369:O369)&gt;='RFM input'!$AA$7,0, P55+P107+P159)</f>
        <v>0</v>
      </c>
      <c r="Q369" s="141">
        <f>IF(COUNT($H369:P369)&gt;='RFM input'!$AA$7,0, Q55+Q107+Q159)</f>
        <v>0</v>
      </c>
      <c r="R369" s="91"/>
      <c r="S369" s="91"/>
      <c r="T369" s="91"/>
      <c r="U369" s="91"/>
      <c r="V369" s="91"/>
      <c r="W369" s="91"/>
      <c r="X369" s="91"/>
      <c r="Y369" s="91"/>
      <c r="Z369" s="91"/>
      <c r="AA369" s="249"/>
    </row>
    <row r="370" spans="1:27" hidden="1" outlineLevel="1">
      <c r="A370" s="4"/>
      <c r="B370" s="7"/>
      <c r="C370" s="36"/>
      <c r="D370" s="217">
        <f>Asset49</f>
        <v>0</v>
      </c>
      <c r="E370" s="7"/>
      <c r="F370" s="7"/>
      <c r="G370" s="181">
        <f t="shared" si="13"/>
        <v>0</v>
      </c>
      <c r="H370" s="141">
        <f t="shared" si="14"/>
        <v>0</v>
      </c>
      <c r="I370" s="141">
        <f t="shared" si="14"/>
        <v>0</v>
      </c>
      <c r="J370" s="451">
        <f>IF(COUNT($H370:I370)&gt;='RFM input'!$AA$7,0, J56+J108+J160)</f>
        <v>0</v>
      </c>
      <c r="K370" s="141">
        <f>IF(COUNT($H370:J370)&gt;='RFM input'!$AA$7,0, K56+K108+K160)</f>
        <v>0</v>
      </c>
      <c r="L370" s="141">
        <f>IF(COUNT($H370:K370)&gt;='RFM input'!$AA$7,0, L56+L108+L160)</f>
        <v>0</v>
      </c>
      <c r="M370" s="141">
        <f>IF(COUNT($H370:L370)&gt;='RFM input'!$AA$7,0, M56+M108+M160)</f>
        <v>0</v>
      </c>
      <c r="N370" s="141">
        <f>IF(COUNT($H370:M370)&gt;='RFM input'!$AA$7,0, N56+N108+N160)</f>
        <v>0</v>
      </c>
      <c r="O370" s="141">
        <f>IF(COUNT($H370:N370)&gt;='RFM input'!$AA$7,0, O56+O108+O160)</f>
        <v>0</v>
      </c>
      <c r="P370" s="141">
        <f>IF(COUNT($H370:O370)&gt;='RFM input'!$AA$7,0, P56+P108+P160)</f>
        <v>0</v>
      </c>
      <c r="Q370" s="141">
        <f>IF(COUNT($H370:P370)&gt;='RFM input'!$AA$7,0, Q56+Q108+Q160)</f>
        <v>0</v>
      </c>
      <c r="R370" s="91"/>
      <c r="S370" s="91"/>
      <c r="T370" s="91"/>
      <c r="U370" s="91"/>
      <c r="V370" s="91"/>
      <c r="W370" s="91"/>
      <c r="X370" s="91"/>
      <c r="Y370" s="91"/>
      <c r="Z370" s="91"/>
      <c r="AA370" s="249"/>
    </row>
    <row r="371" spans="1:27" hidden="1" outlineLevel="1">
      <c r="A371" s="4"/>
      <c r="B371" s="7"/>
      <c r="C371" s="36"/>
      <c r="D371" s="217" t="str">
        <f>Asset50</f>
        <v>Equity raising costs</v>
      </c>
      <c r="E371" s="7"/>
      <c r="F371" s="7"/>
      <c r="G371" s="181">
        <f t="shared" si="13"/>
        <v>0</v>
      </c>
      <c r="H371" s="141">
        <f t="shared" si="14"/>
        <v>0</v>
      </c>
      <c r="I371" s="141">
        <f t="shared" si="14"/>
        <v>0</v>
      </c>
      <c r="J371" s="451">
        <f>IF(COUNT($H371:I371)&gt;='RFM input'!$AA$7,0, J57+J109+J161)</f>
        <v>0</v>
      </c>
      <c r="K371" s="141">
        <f>IF(COUNT($H371:J371)&gt;='RFM input'!$AA$7,0, K57+K109+K161)</f>
        <v>0</v>
      </c>
      <c r="L371" s="141">
        <f>IF(COUNT($H371:K371)&gt;='RFM input'!$AA$7,0, L57+L109+L161)</f>
        <v>0</v>
      </c>
      <c r="M371" s="141">
        <f>IF(COUNT($H371:L371)&gt;='RFM input'!$AA$7,0, M57+M109+M161)</f>
        <v>0</v>
      </c>
      <c r="N371" s="141">
        <f>IF(COUNT($H371:M371)&gt;='RFM input'!$AA$7,0, N57+N109+N161)</f>
        <v>0</v>
      </c>
      <c r="O371" s="141">
        <f>IF(COUNT($H371:N371)&gt;='RFM input'!$AA$7,0, O57+O109+O161)</f>
        <v>0</v>
      </c>
      <c r="P371" s="141">
        <f>IF(COUNT($H371:O371)&gt;='RFM input'!$AA$7,0, P57+P109+P161)</f>
        <v>0</v>
      </c>
      <c r="Q371" s="141">
        <f>IF(COUNT($H371:P371)&gt;='RFM input'!$AA$7,0, Q57+Q109+Q161)</f>
        <v>0</v>
      </c>
      <c r="R371" s="91"/>
      <c r="S371" s="91"/>
      <c r="T371" s="91"/>
      <c r="U371" s="91"/>
      <c r="V371" s="91"/>
      <c r="W371" s="91"/>
      <c r="X371" s="91"/>
      <c r="Y371" s="91"/>
      <c r="Z371" s="91"/>
      <c r="AA371" s="249"/>
    </row>
    <row r="372" spans="1:27" collapsed="1">
      <c r="A372" s="4"/>
      <c r="B372" s="7"/>
      <c r="C372" s="81"/>
      <c r="D372" s="104"/>
      <c r="E372" s="7"/>
      <c r="F372" s="7"/>
      <c r="G372" s="140"/>
      <c r="H372" s="129"/>
      <c r="I372" s="129"/>
      <c r="J372" s="129"/>
      <c r="K372" s="129"/>
      <c r="L372" s="129"/>
      <c r="M372" s="129"/>
      <c r="N372" s="91"/>
      <c r="O372" s="91"/>
      <c r="P372" s="91"/>
      <c r="Q372" s="91"/>
      <c r="R372" s="91"/>
      <c r="S372" s="91"/>
      <c r="T372" s="91"/>
      <c r="U372" s="91"/>
      <c r="V372" s="91"/>
      <c r="W372" s="91"/>
      <c r="X372" s="91"/>
      <c r="Y372" s="91"/>
      <c r="Z372" s="91"/>
      <c r="AA372" s="249"/>
    </row>
    <row r="373" spans="1:27">
      <c r="A373" s="4"/>
      <c r="B373" s="7"/>
      <c r="C373" s="81" t="s">
        <v>28</v>
      </c>
      <c r="D373" s="7"/>
      <c r="E373" s="7"/>
      <c r="F373" s="7"/>
      <c r="G373" s="105"/>
      <c r="H373" s="106"/>
      <c r="I373" s="302">
        <f t="shared" ref="I373" si="15">SUM(I374:I423)</f>
        <v>0</v>
      </c>
      <c r="J373" s="302">
        <f t="shared" ref="J373:Q373" si="16">SUM(J374:J423)</f>
        <v>0</v>
      </c>
      <c r="K373" s="302">
        <f t="shared" si="16"/>
        <v>0</v>
      </c>
      <c r="L373" s="302">
        <f t="shared" si="16"/>
        <v>0</v>
      </c>
      <c r="M373" s="302">
        <f t="shared" si="16"/>
        <v>0</v>
      </c>
      <c r="N373" s="302">
        <f t="shared" si="16"/>
        <v>0</v>
      </c>
      <c r="O373" s="302">
        <f t="shared" si="16"/>
        <v>0</v>
      </c>
      <c r="P373" s="302">
        <f t="shared" si="16"/>
        <v>0</v>
      </c>
      <c r="Q373" s="302">
        <f t="shared" si="16"/>
        <v>0</v>
      </c>
      <c r="R373" s="97"/>
      <c r="S373" s="97"/>
      <c r="T373" s="97"/>
      <c r="U373" s="97"/>
      <c r="V373" s="97"/>
      <c r="W373" s="97"/>
      <c r="X373" s="97"/>
      <c r="Y373" s="97"/>
      <c r="Z373" s="97"/>
      <c r="AA373" s="249"/>
    </row>
    <row r="374" spans="1:27" ht="12" customHeight="1" outlineLevel="1">
      <c r="A374" s="4"/>
      <c r="B374" s="4"/>
      <c r="C374" s="4"/>
      <c r="D374" s="217" t="str">
        <f>Asset1</f>
        <v xml:space="preserve">Pipelines </v>
      </c>
      <c r="E374" s="4"/>
      <c r="F374" s="4"/>
      <c r="G374" s="4"/>
      <c r="H374" s="102"/>
      <c r="I374" s="308">
        <f>IF(I$321&gt;0, IF(J$321=0, 'Adjustment for previous period'!$G118, 0), 0)</f>
        <v>0</v>
      </c>
      <c r="J374" s="308">
        <f>IF(J$321&gt;0, IF(K$321=0, 'Adjustment for previous period'!$G118, 0), 0)</f>
        <v>0</v>
      </c>
      <c r="K374" s="308">
        <f>IF(K$321&gt;0, IF(L$321=0, 'Adjustment for previous period'!$G118, 0), 0)</f>
        <v>0</v>
      </c>
      <c r="L374" s="308">
        <f>IF(L$321&gt;0, IF(M$321=0, 'Adjustment for previous period'!$G118, 0), 0)</f>
        <v>0</v>
      </c>
      <c r="M374" s="308">
        <f>IF(M$321&gt;0, IF(N$321=0, 'Adjustment for previous period'!$G118, 0), 0)</f>
        <v>0</v>
      </c>
      <c r="N374" s="308">
        <f>IF(N$321&gt;0, IF(O$321=0, 'Adjustment for previous period'!$G118, 0), 0)</f>
        <v>0</v>
      </c>
      <c r="O374" s="308">
        <f>IF(O$321&gt;0, IF(P$321=0, 'Adjustment for previous period'!$G118, 0), 0)</f>
        <v>0</v>
      </c>
      <c r="P374" s="308">
        <f>IF(P$321&gt;0, IF(Q$321=0, 'Adjustment for previous period'!$G118, 0), 0)</f>
        <v>0</v>
      </c>
      <c r="Q374" s="308">
        <f>IF(Q$321&gt;0, IF(R$321=0, 'Adjustment for previous period'!$G118, 0), 0)</f>
        <v>0</v>
      </c>
      <c r="R374" s="4"/>
      <c r="S374" s="7"/>
      <c r="T374" s="7"/>
      <c r="U374" s="7"/>
      <c r="V374" s="7"/>
      <c r="W374" s="7"/>
      <c r="X374" s="7"/>
      <c r="Y374" s="7"/>
      <c r="Z374" s="7"/>
      <c r="AA374" s="249"/>
    </row>
    <row r="375" spans="1:27" ht="12" customHeight="1" outlineLevel="1">
      <c r="A375" s="4"/>
      <c r="B375" s="4"/>
      <c r="C375" s="4"/>
      <c r="D375" s="217" t="str">
        <f>Asset2</f>
        <v xml:space="preserve">Compressors </v>
      </c>
      <c r="E375" s="4"/>
      <c r="F375" s="4"/>
      <c r="G375" s="4"/>
      <c r="H375" s="102"/>
      <c r="I375" s="308">
        <f>IF(I$321&gt;0, IF(J$321=0, 'Adjustment for previous period'!$G119, 0), 0)</f>
        <v>0</v>
      </c>
      <c r="J375" s="308">
        <f>IF(J$321&gt;0, IF(K$321=0, 'Adjustment for previous period'!$G119, 0), 0)</f>
        <v>0</v>
      </c>
      <c r="K375" s="308">
        <f>IF(K$321&gt;0, IF(L$321=0, 'Adjustment for previous period'!$G119, 0), 0)</f>
        <v>0</v>
      </c>
      <c r="L375" s="308">
        <f>IF(L$321&gt;0, IF(M$321=0, 'Adjustment for previous period'!$G119, 0), 0)</f>
        <v>0</v>
      </c>
      <c r="M375" s="308">
        <f>IF(M$321&gt;0, IF(N$321=0, 'Adjustment for previous period'!$G119, 0), 0)</f>
        <v>0</v>
      </c>
      <c r="N375" s="308">
        <f>IF(N$321&gt;0, IF(O$321=0, 'Adjustment for previous period'!$G119, 0), 0)</f>
        <v>0</v>
      </c>
      <c r="O375" s="308">
        <f>IF(O$321&gt;0, IF(P$321=0, 'Adjustment for previous period'!$G119, 0), 0)</f>
        <v>0</v>
      </c>
      <c r="P375" s="308">
        <f>IF(P$321&gt;0, IF(Q$321=0, 'Adjustment for previous period'!$G119, 0), 0)</f>
        <v>0</v>
      </c>
      <c r="Q375" s="308">
        <f>IF(Q$321&gt;0, IF(R$321=0, 'Adjustment for previous period'!$G119, 0), 0)</f>
        <v>0</v>
      </c>
      <c r="R375" s="4"/>
      <c r="S375" s="7"/>
      <c r="T375" s="7"/>
      <c r="U375" s="7"/>
      <c r="V375" s="7"/>
      <c r="W375" s="7"/>
      <c r="X375" s="7"/>
      <c r="Y375" s="7"/>
      <c r="Z375" s="7"/>
      <c r="AA375" s="249"/>
    </row>
    <row r="376" spans="1:27" ht="12" customHeight="1" outlineLevel="1">
      <c r="A376" s="4"/>
      <c r="B376" s="4"/>
      <c r="C376" s="4"/>
      <c r="D376" s="217" t="str">
        <f>Asset3</f>
        <v>City Gates &amp; Field Regulators</v>
      </c>
      <c r="E376" s="4"/>
      <c r="F376" s="4"/>
      <c r="G376" s="4"/>
      <c r="H376" s="102"/>
      <c r="I376" s="308">
        <f>IF(I$321&gt;0, IF(J$321=0, 'Adjustment for previous period'!$G120, 0), 0)</f>
        <v>0</v>
      </c>
      <c r="J376" s="308">
        <f>IF(J$321&gt;0, IF(K$321=0, 'Adjustment for previous period'!$G120, 0), 0)</f>
        <v>0</v>
      </c>
      <c r="K376" s="308">
        <f>IF(K$321&gt;0, IF(L$321=0, 'Adjustment for previous period'!$G120, 0), 0)</f>
        <v>0</v>
      </c>
      <c r="L376" s="308">
        <f>IF(L$321&gt;0, IF(M$321=0, 'Adjustment for previous period'!$G120, 0), 0)</f>
        <v>0</v>
      </c>
      <c r="M376" s="308">
        <f>IF(M$321&gt;0, IF(N$321=0, 'Adjustment for previous period'!$G120, 0), 0)</f>
        <v>0</v>
      </c>
      <c r="N376" s="308">
        <f>IF(N$321&gt;0, IF(O$321=0, 'Adjustment for previous period'!$G120, 0), 0)</f>
        <v>0</v>
      </c>
      <c r="O376" s="308">
        <f>IF(O$321&gt;0, IF(P$321=0, 'Adjustment for previous period'!$G120, 0), 0)</f>
        <v>0</v>
      </c>
      <c r="P376" s="308">
        <f>IF(P$321&gt;0, IF(Q$321=0, 'Adjustment for previous period'!$G120, 0), 0)</f>
        <v>0</v>
      </c>
      <c r="Q376" s="308">
        <f>IF(Q$321&gt;0, IF(R$321=0, 'Adjustment for previous period'!$G120, 0), 0)</f>
        <v>0</v>
      </c>
      <c r="R376" s="4"/>
      <c r="S376" s="7"/>
      <c r="T376" s="7"/>
      <c r="U376" s="7"/>
      <c r="V376" s="7"/>
      <c r="W376" s="7"/>
      <c r="X376" s="7"/>
      <c r="Y376" s="7"/>
      <c r="Z376" s="7"/>
      <c r="AA376" s="249"/>
    </row>
    <row r="377" spans="1:27" ht="12" customHeight="1" outlineLevel="1">
      <c r="A377" s="4"/>
      <c r="B377" s="4"/>
      <c r="C377" s="4"/>
      <c r="D377" s="217" t="str">
        <f>Asset4</f>
        <v>Odourant Plants</v>
      </c>
      <c r="E377" s="4"/>
      <c r="F377" s="4"/>
      <c r="G377" s="4"/>
      <c r="H377" s="102"/>
      <c r="I377" s="308">
        <f>IF(I$321&gt;0, IF(J$321=0, 'Adjustment for previous period'!$G121, 0), 0)</f>
        <v>0</v>
      </c>
      <c r="J377" s="308">
        <f>IF(J$321&gt;0, IF(K$321=0, 'Adjustment for previous period'!$G121, 0), 0)</f>
        <v>0</v>
      </c>
      <c r="K377" s="308">
        <f>IF(K$321&gt;0, IF(L$321=0, 'Adjustment for previous period'!$G121, 0), 0)</f>
        <v>0</v>
      </c>
      <c r="L377" s="308">
        <f>IF(L$321&gt;0, IF(M$321=0, 'Adjustment for previous period'!$G121, 0), 0)</f>
        <v>0</v>
      </c>
      <c r="M377" s="308">
        <f>IF(M$321&gt;0, IF(N$321=0, 'Adjustment for previous period'!$G121, 0), 0)</f>
        <v>0</v>
      </c>
      <c r="N377" s="308">
        <f>IF(N$321&gt;0, IF(O$321=0, 'Adjustment for previous period'!$G121, 0), 0)</f>
        <v>0</v>
      </c>
      <c r="O377" s="308">
        <f>IF(O$321&gt;0, IF(P$321=0, 'Adjustment for previous period'!$G121, 0), 0)</f>
        <v>0</v>
      </c>
      <c r="P377" s="308">
        <f>IF(P$321&gt;0, IF(Q$321=0, 'Adjustment for previous period'!$G121, 0), 0)</f>
        <v>0</v>
      </c>
      <c r="Q377" s="308">
        <f>IF(Q$321&gt;0, IF(R$321=0, 'Adjustment for previous period'!$G121, 0), 0)</f>
        <v>0</v>
      </c>
      <c r="R377" s="4"/>
      <c r="S377" s="7"/>
      <c r="T377" s="7"/>
      <c r="U377" s="7"/>
      <c r="V377" s="7"/>
      <c r="W377" s="7"/>
      <c r="X377" s="7"/>
      <c r="Y377" s="7"/>
      <c r="Z377" s="7"/>
      <c r="AA377" s="249"/>
    </row>
    <row r="378" spans="1:27" ht="12" customHeight="1" outlineLevel="1">
      <c r="A378" s="4"/>
      <c r="B378" s="4"/>
      <c r="C378" s="4"/>
      <c r="D378" s="217" t="str">
        <f>Asset5</f>
        <v>Gas Quality</v>
      </c>
      <c r="E378" s="4"/>
      <c r="F378" s="4"/>
      <c r="G378" s="4"/>
      <c r="H378" s="102"/>
      <c r="I378" s="308">
        <f>IF(I$321&gt;0, IF(J$321=0, 'Adjustment for previous period'!$G122, 0), 0)</f>
        <v>0</v>
      </c>
      <c r="J378" s="308">
        <f>IF(J$321&gt;0, IF(K$321=0, 'Adjustment for previous period'!$G122, 0), 0)</f>
        <v>0</v>
      </c>
      <c r="K378" s="308">
        <f>IF(K$321&gt;0, IF(L$321=0, 'Adjustment for previous period'!$G122, 0), 0)</f>
        <v>0</v>
      </c>
      <c r="L378" s="308">
        <f>IF(L$321&gt;0, IF(M$321=0, 'Adjustment for previous period'!$G122, 0), 0)</f>
        <v>0</v>
      </c>
      <c r="M378" s="308">
        <f>IF(M$321&gt;0, IF(N$321=0, 'Adjustment for previous period'!$G122, 0), 0)</f>
        <v>0</v>
      </c>
      <c r="N378" s="308">
        <f>IF(N$321&gt;0, IF(O$321=0, 'Adjustment for previous period'!$G122, 0), 0)</f>
        <v>0</v>
      </c>
      <c r="O378" s="308">
        <f>IF(O$321&gt;0, IF(P$321=0, 'Adjustment for previous period'!$G122, 0), 0)</f>
        <v>0</v>
      </c>
      <c r="P378" s="308">
        <f>IF(P$321&gt;0, IF(Q$321=0, 'Adjustment for previous period'!$G122, 0), 0)</f>
        <v>0</v>
      </c>
      <c r="Q378" s="308">
        <f>IF(Q$321&gt;0, IF(R$321=0, 'Adjustment for previous period'!$G122, 0), 0)</f>
        <v>0</v>
      </c>
      <c r="R378" s="4"/>
      <c r="S378" s="7"/>
      <c r="T378" s="7"/>
      <c r="U378" s="7"/>
      <c r="V378" s="7"/>
      <c r="W378" s="7"/>
      <c r="X378" s="7"/>
      <c r="Y378" s="7"/>
      <c r="Z378" s="7"/>
      <c r="AA378" s="249"/>
    </row>
    <row r="379" spans="1:27" ht="12" customHeight="1" outlineLevel="1">
      <c r="A379" s="4"/>
      <c r="B379" s="4"/>
      <c r="C379" s="4"/>
      <c r="D379" s="217" t="str">
        <f>Asset6</f>
        <v xml:space="preserve">Other </v>
      </c>
      <c r="E379" s="4"/>
      <c r="F379" s="4"/>
      <c r="G379" s="4"/>
      <c r="H379" s="102"/>
      <c r="I379" s="308">
        <f>IF(I$321&gt;0, IF(J$321=0, 'Adjustment for previous period'!$G123, 0), 0)</f>
        <v>0</v>
      </c>
      <c r="J379" s="308">
        <f>IF(J$321&gt;0, IF(K$321=0, 'Adjustment for previous period'!$G123, 0), 0)</f>
        <v>0</v>
      </c>
      <c r="K379" s="308">
        <f>IF(K$321&gt;0, IF(L$321=0, 'Adjustment for previous period'!$G123, 0), 0)</f>
        <v>0</v>
      </c>
      <c r="L379" s="308">
        <f>IF(L$321&gt;0, IF(M$321=0, 'Adjustment for previous period'!$G123, 0), 0)</f>
        <v>0</v>
      </c>
      <c r="M379" s="308">
        <f>IF(M$321&gt;0, IF(N$321=0, 'Adjustment for previous period'!$G123, 0), 0)</f>
        <v>0</v>
      </c>
      <c r="N379" s="308">
        <f>IF(N$321&gt;0, IF(O$321=0, 'Adjustment for previous period'!$G123, 0), 0)</f>
        <v>0</v>
      </c>
      <c r="O379" s="308">
        <f>IF(O$321&gt;0, IF(P$321=0, 'Adjustment for previous period'!$G123, 0), 0)</f>
        <v>0</v>
      </c>
      <c r="P379" s="308">
        <f>IF(P$321&gt;0, IF(Q$321=0, 'Adjustment for previous period'!$G123, 0), 0)</f>
        <v>0</v>
      </c>
      <c r="Q379" s="308">
        <f>IF(Q$321&gt;0, IF(R$321=0, 'Adjustment for previous period'!$G123, 0), 0)</f>
        <v>0</v>
      </c>
      <c r="R379" s="4"/>
      <c r="S379" s="7"/>
      <c r="T379" s="7"/>
      <c r="U379" s="7"/>
      <c r="V379" s="7"/>
      <c r="W379" s="7"/>
      <c r="X379" s="7"/>
      <c r="Y379" s="7"/>
      <c r="Z379" s="7"/>
      <c r="AA379" s="249"/>
    </row>
    <row r="380" spans="1:27" ht="12" customHeight="1" outlineLevel="1">
      <c r="A380" s="4"/>
      <c r="B380" s="4"/>
      <c r="C380" s="4"/>
      <c r="D380" s="217" t="str">
        <f>Asset7</f>
        <v>General Building</v>
      </c>
      <c r="E380" s="4"/>
      <c r="F380" s="4"/>
      <c r="G380" s="4"/>
      <c r="H380" s="102"/>
      <c r="I380" s="308">
        <f>IF(I$321&gt;0, IF(J$321=0, 'Adjustment for previous period'!$G124, 0), 0)</f>
        <v>0</v>
      </c>
      <c r="J380" s="308">
        <f>IF(J$321&gt;0, IF(K$321=0, 'Adjustment for previous period'!$G124, 0), 0)</f>
        <v>0</v>
      </c>
      <c r="K380" s="308">
        <f>IF(K$321&gt;0, IF(L$321=0, 'Adjustment for previous period'!$G124, 0), 0)</f>
        <v>0</v>
      </c>
      <c r="L380" s="308">
        <f>IF(L$321&gt;0, IF(M$321=0, 'Adjustment for previous period'!$G124, 0), 0)</f>
        <v>0</v>
      </c>
      <c r="M380" s="308">
        <f>IF(M$321&gt;0, IF(N$321=0, 'Adjustment for previous period'!$G124, 0), 0)</f>
        <v>0</v>
      </c>
      <c r="N380" s="308">
        <f>IF(N$321&gt;0, IF(O$321=0, 'Adjustment for previous period'!$G124, 0), 0)</f>
        <v>0</v>
      </c>
      <c r="O380" s="308">
        <f>IF(O$321&gt;0, IF(P$321=0, 'Adjustment for previous period'!$G124, 0), 0)</f>
        <v>0</v>
      </c>
      <c r="P380" s="308">
        <f>IF(P$321&gt;0, IF(Q$321=0, 'Adjustment for previous period'!$G124, 0), 0)</f>
        <v>0</v>
      </c>
      <c r="Q380" s="308">
        <f>IF(Q$321&gt;0, IF(R$321=0, 'Adjustment for previous period'!$G124, 0), 0)</f>
        <v>0</v>
      </c>
      <c r="R380" s="4"/>
      <c r="S380" s="7"/>
      <c r="T380" s="7"/>
      <c r="U380" s="7"/>
      <c r="V380" s="7"/>
      <c r="W380" s="7"/>
      <c r="X380" s="7"/>
      <c r="Y380" s="7"/>
      <c r="Z380" s="7"/>
      <c r="AA380" s="249"/>
    </row>
    <row r="381" spans="1:27" ht="12" customHeight="1" outlineLevel="1">
      <c r="A381" s="4"/>
      <c r="B381" s="4"/>
      <c r="C381" s="4"/>
      <c r="D381" s="217" t="str">
        <f>Asset8</f>
        <v>General Land</v>
      </c>
      <c r="E381" s="4"/>
      <c r="F381" s="4"/>
      <c r="G381" s="4"/>
      <c r="H381" s="102"/>
      <c r="I381" s="308">
        <f>IF(I$321&gt;0, IF(J$321=0, 'Adjustment for previous period'!$G125, 0), 0)</f>
        <v>0</v>
      </c>
      <c r="J381" s="308">
        <f>IF(J$321&gt;0, IF(K$321=0, 'Adjustment for previous period'!$G125, 0), 0)</f>
        <v>0</v>
      </c>
      <c r="K381" s="308">
        <f>IF(K$321&gt;0, IF(L$321=0, 'Adjustment for previous period'!$G125, 0), 0)</f>
        <v>0</v>
      </c>
      <c r="L381" s="308">
        <f>IF(L$321&gt;0, IF(M$321=0, 'Adjustment for previous period'!$G125, 0), 0)</f>
        <v>0</v>
      </c>
      <c r="M381" s="308">
        <f>IF(M$321&gt;0, IF(N$321=0, 'Adjustment for previous period'!$G125, 0), 0)</f>
        <v>0</v>
      </c>
      <c r="N381" s="308">
        <f>IF(N$321&gt;0, IF(O$321=0, 'Adjustment for previous period'!$G125, 0), 0)</f>
        <v>0</v>
      </c>
      <c r="O381" s="308">
        <f>IF(O$321&gt;0, IF(P$321=0, 'Adjustment for previous period'!$G125, 0), 0)</f>
        <v>0</v>
      </c>
      <c r="P381" s="308">
        <f>IF(P$321&gt;0, IF(Q$321=0, 'Adjustment for previous period'!$G125, 0), 0)</f>
        <v>0</v>
      </c>
      <c r="Q381" s="308">
        <f>IF(Q$321&gt;0, IF(R$321=0, 'Adjustment for previous period'!$G125, 0), 0)</f>
        <v>0</v>
      </c>
      <c r="R381" s="4"/>
      <c r="S381" s="7"/>
      <c r="T381" s="7"/>
      <c r="U381" s="7"/>
      <c r="V381" s="7"/>
      <c r="W381" s="7"/>
      <c r="X381" s="7"/>
      <c r="Y381" s="7"/>
      <c r="Z381" s="7"/>
      <c r="AA381" s="249"/>
    </row>
    <row r="382" spans="1:27" ht="12" customHeight="1" outlineLevel="1">
      <c r="A382" s="4"/>
      <c r="B382" s="4"/>
      <c r="C382" s="4"/>
      <c r="D382" s="217">
        <f>Asset9</f>
        <v>0</v>
      </c>
      <c r="E382" s="4"/>
      <c r="F382" s="4"/>
      <c r="G382" s="4"/>
      <c r="H382" s="102"/>
      <c r="I382" s="308">
        <f>IF(I$321&gt;0, IF(J$321=0, 'Adjustment for previous period'!$G126, 0), 0)</f>
        <v>0</v>
      </c>
      <c r="J382" s="308">
        <f>IF(J$321&gt;0, IF(K$321=0, 'Adjustment for previous period'!$G126, 0), 0)</f>
        <v>0</v>
      </c>
      <c r="K382" s="308">
        <f>IF(K$321&gt;0, IF(L$321=0, 'Adjustment for previous period'!$G126, 0), 0)</f>
        <v>0</v>
      </c>
      <c r="L382" s="308">
        <f>IF(L$321&gt;0, IF(M$321=0, 'Adjustment for previous period'!$G126, 0), 0)</f>
        <v>0</v>
      </c>
      <c r="M382" s="308">
        <f>IF(M$321&gt;0, IF(N$321=0, 'Adjustment for previous period'!$G126, 0), 0)</f>
        <v>0</v>
      </c>
      <c r="N382" s="308">
        <f>IF(N$321&gt;0, IF(O$321=0, 'Adjustment for previous period'!$G126, 0), 0)</f>
        <v>0</v>
      </c>
      <c r="O382" s="308">
        <f>IF(O$321&gt;0, IF(P$321=0, 'Adjustment for previous period'!$G126, 0), 0)</f>
        <v>0</v>
      </c>
      <c r="P382" s="308">
        <f>IF(P$321&gt;0, IF(Q$321=0, 'Adjustment for previous period'!$G126, 0), 0)</f>
        <v>0</v>
      </c>
      <c r="Q382" s="308">
        <f>IF(Q$321&gt;0, IF(R$321=0, 'Adjustment for previous period'!$G126, 0), 0)</f>
        <v>0</v>
      </c>
      <c r="R382" s="4"/>
      <c r="S382" s="7"/>
      <c r="T382" s="7"/>
      <c r="U382" s="7"/>
      <c r="V382" s="7"/>
      <c r="W382" s="7"/>
      <c r="X382" s="7"/>
      <c r="Y382" s="7"/>
      <c r="Z382" s="7"/>
      <c r="AA382" s="249"/>
    </row>
    <row r="383" spans="1:27" ht="12" customHeight="1" outlineLevel="1">
      <c r="A383" s="4"/>
      <c r="B383" s="4"/>
      <c r="C383" s="4"/>
      <c r="D383" s="217">
        <f>Asset10</f>
        <v>0</v>
      </c>
      <c r="E383" s="4"/>
      <c r="F383" s="4"/>
      <c r="G383" s="4"/>
      <c r="H383" s="102"/>
      <c r="I383" s="308">
        <f>IF(I$321&gt;0, IF(J$321=0, 'Adjustment for previous period'!$G127, 0), 0)</f>
        <v>0</v>
      </c>
      <c r="J383" s="308">
        <f>IF(J$321&gt;0, IF(K$321=0, 'Adjustment for previous period'!$G127, 0), 0)</f>
        <v>0</v>
      </c>
      <c r="K383" s="308">
        <f>IF(K$321&gt;0, IF(L$321=0, 'Adjustment for previous period'!$G127, 0), 0)</f>
        <v>0</v>
      </c>
      <c r="L383" s="308">
        <f>IF(L$321&gt;0, IF(M$321=0, 'Adjustment for previous period'!$G127, 0), 0)</f>
        <v>0</v>
      </c>
      <c r="M383" s="308">
        <f>IF(M$321&gt;0, IF(N$321=0, 'Adjustment for previous period'!$G127, 0), 0)</f>
        <v>0</v>
      </c>
      <c r="N383" s="308">
        <f>IF(N$321&gt;0, IF(O$321=0, 'Adjustment for previous period'!$G127, 0), 0)</f>
        <v>0</v>
      </c>
      <c r="O383" s="308">
        <f>IF(O$321&gt;0, IF(P$321=0, 'Adjustment for previous period'!$G127, 0), 0)</f>
        <v>0</v>
      </c>
      <c r="P383" s="308">
        <f>IF(P$321&gt;0, IF(Q$321=0, 'Adjustment for previous period'!$G127, 0), 0)</f>
        <v>0</v>
      </c>
      <c r="Q383" s="308">
        <f>IF(Q$321&gt;0, IF(R$321=0, 'Adjustment for previous period'!$G127, 0), 0)</f>
        <v>0</v>
      </c>
      <c r="R383" s="4"/>
      <c r="S383" s="7"/>
      <c r="T383" s="7"/>
      <c r="U383" s="7"/>
      <c r="V383" s="7"/>
      <c r="W383" s="7"/>
      <c r="X383" s="7"/>
      <c r="Y383" s="7"/>
      <c r="Z383" s="7"/>
      <c r="AA383" s="249"/>
    </row>
    <row r="384" spans="1:27" ht="12" customHeight="1" outlineLevel="1">
      <c r="A384" s="4"/>
      <c r="B384" s="4"/>
      <c r="C384" s="4"/>
      <c r="D384" s="217">
        <f>Asset11</f>
        <v>0</v>
      </c>
      <c r="E384" s="4"/>
      <c r="F384" s="4"/>
      <c r="G384" s="4"/>
      <c r="H384" s="102"/>
      <c r="I384" s="308">
        <f>IF(I$321&gt;0, IF(J$321=0, 'Adjustment for previous period'!$G128, 0), 0)</f>
        <v>0</v>
      </c>
      <c r="J384" s="308">
        <f>IF(J$321&gt;0, IF(K$321=0, 'Adjustment for previous period'!$G128, 0), 0)</f>
        <v>0</v>
      </c>
      <c r="K384" s="308">
        <f>IF(K$321&gt;0, IF(L$321=0, 'Adjustment for previous period'!$G128, 0), 0)</f>
        <v>0</v>
      </c>
      <c r="L384" s="308">
        <f>IF(L$321&gt;0, IF(M$321=0, 'Adjustment for previous period'!$G128, 0), 0)</f>
        <v>0</v>
      </c>
      <c r="M384" s="308">
        <f>IF(M$321&gt;0, IF(N$321=0, 'Adjustment for previous period'!$G128, 0), 0)</f>
        <v>0</v>
      </c>
      <c r="N384" s="308">
        <f>IF(N$321&gt;0, IF(O$321=0, 'Adjustment for previous period'!$G128, 0), 0)</f>
        <v>0</v>
      </c>
      <c r="O384" s="308">
        <f>IF(O$321&gt;0, IF(P$321=0, 'Adjustment for previous period'!$G128, 0), 0)</f>
        <v>0</v>
      </c>
      <c r="P384" s="308">
        <f>IF(P$321&gt;0, IF(Q$321=0, 'Adjustment for previous period'!$G128, 0), 0)</f>
        <v>0</v>
      </c>
      <c r="Q384" s="308">
        <f>IF(Q$321&gt;0, IF(R$321=0, 'Adjustment for previous period'!$G128, 0), 0)</f>
        <v>0</v>
      </c>
      <c r="R384" s="4"/>
      <c r="S384" s="7"/>
      <c r="T384" s="7"/>
      <c r="U384" s="7"/>
      <c r="V384" s="7"/>
      <c r="W384" s="7"/>
      <c r="X384" s="7"/>
      <c r="Y384" s="7"/>
      <c r="Z384" s="7"/>
      <c r="AA384" s="249"/>
    </row>
    <row r="385" spans="1:27" ht="12" customHeight="1" outlineLevel="1">
      <c r="A385" s="4"/>
      <c r="B385" s="4"/>
      <c r="C385" s="4"/>
      <c r="D385" s="217">
        <f>Asset12</f>
        <v>0</v>
      </c>
      <c r="E385" s="4"/>
      <c r="F385" s="4"/>
      <c r="G385" s="4"/>
      <c r="H385" s="102"/>
      <c r="I385" s="308">
        <f>IF(I$321&gt;0, IF(J$321=0, 'Adjustment for previous period'!$G129, 0), 0)</f>
        <v>0</v>
      </c>
      <c r="J385" s="308">
        <f>IF(J$321&gt;0, IF(K$321=0, 'Adjustment for previous period'!$G129, 0), 0)</f>
        <v>0</v>
      </c>
      <c r="K385" s="308">
        <f>IF(K$321&gt;0, IF(L$321=0, 'Adjustment for previous period'!$G129, 0), 0)</f>
        <v>0</v>
      </c>
      <c r="L385" s="308">
        <f>IF(L$321&gt;0, IF(M$321=0, 'Adjustment for previous period'!$G129, 0), 0)</f>
        <v>0</v>
      </c>
      <c r="M385" s="308">
        <f>IF(M$321&gt;0, IF(N$321=0, 'Adjustment for previous period'!$G129, 0), 0)</f>
        <v>0</v>
      </c>
      <c r="N385" s="308">
        <f>IF(N$321&gt;0, IF(O$321=0, 'Adjustment for previous period'!$G129, 0), 0)</f>
        <v>0</v>
      </c>
      <c r="O385" s="308">
        <f>IF(O$321&gt;0, IF(P$321=0, 'Adjustment for previous period'!$G129, 0), 0)</f>
        <v>0</v>
      </c>
      <c r="P385" s="308">
        <f>IF(P$321&gt;0, IF(Q$321=0, 'Adjustment for previous period'!$G129, 0), 0)</f>
        <v>0</v>
      </c>
      <c r="Q385" s="308">
        <f>IF(Q$321&gt;0, IF(R$321=0, 'Adjustment for previous period'!$G129, 0), 0)</f>
        <v>0</v>
      </c>
      <c r="R385" s="4"/>
      <c r="S385" s="7"/>
      <c r="T385" s="7"/>
      <c r="U385" s="7"/>
      <c r="V385" s="7"/>
      <c r="W385" s="7"/>
      <c r="X385" s="7"/>
      <c r="Y385" s="7"/>
      <c r="Z385" s="7"/>
      <c r="AA385" s="249"/>
    </row>
    <row r="386" spans="1:27" ht="12" customHeight="1" outlineLevel="1">
      <c r="A386" s="4"/>
      <c r="B386" s="4"/>
      <c r="C386" s="4"/>
      <c r="D386" s="217">
        <f>Asset13</f>
        <v>0</v>
      </c>
      <c r="E386" s="4"/>
      <c r="F386" s="4"/>
      <c r="G386" s="4"/>
      <c r="H386" s="102"/>
      <c r="I386" s="308">
        <f>IF(I$321&gt;0, IF(J$321=0, 'Adjustment for previous period'!$G130, 0), 0)</f>
        <v>0</v>
      </c>
      <c r="J386" s="308">
        <f>IF(J$321&gt;0, IF(K$321=0, 'Adjustment for previous period'!$G130, 0), 0)</f>
        <v>0</v>
      </c>
      <c r="K386" s="308">
        <f>IF(K$321&gt;0, IF(L$321=0, 'Adjustment for previous period'!$G130, 0), 0)</f>
        <v>0</v>
      </c>
      <c r="L386" s="308">
        <f>IF(L$321&gt;0, IF(M$321=0, 'Adjustment for previous period'!$G130, 0), 0)</f>
        <v>0</v>
      </c>
      <c r="M386" s="308">
        <f>IF(M$321&gt;0, IF(N$321=0, 'Adjustment for previous period'!$G130, 0), 0)</f>
        <v>0</v>
      </c>
      <c r="N386" s="308">
        <f>IF(N$321&gt;0, IF(O$321=0, 'Adjustment for previous period'!$G130, 0), 0)</f>
        <v>0</v>
      </c>
      <c r="O386" s="308">
        <f>IF(O$321&gt;0, IF(P$321=0, 'Adjustment for previous period'!$G130, 0), 0)</f>
        <v>0</v>
      </c>
      <c r="P386" s="308">
        <f>IF(P$321&gt;0, IF(Q$321=0, 'Adjustment for previous period'!$G130, 0), 0)</f>
        <v>0</v>
      </c>
      <c r="Q386" s="308">
        <f>IF(Q$321&gt;0, IF(R$321=0, 'Adjustment for previous period'!$G130, 0), 0)</f>
        <v>0</v>
      </c>
      <c r="R386" s="4"/>
      <c r="S386" s="7"/>
      <c r="T386" s="7"/>
      <c r="U386" s="7"/>
      <c r="V386" s="7"/>
      <c r="W386" s="7"/>
      <c r="X386" s="7"/>
      <c r="Y386" s="7"/>
      <c r="Z386" s="7"/>
      <c r="AA386" s="249"/>
    </row>
    <row r="387" spans="1:27" ht="12" customHeight="1" outlineLevel="1">
      <c r="A387" s="4"/>
      <c r="B387" s="4"/>
      <c r="C387" s="4"/>
      <c r="D387" s="217">
        <f>Asset14</f>
        <v>0</v>
      </c>
      <c r="E387" s="4"/>
      <c r="F387" s="4"/>
      <c r="G387" s="4"/>
      <c r="H387" s="102"/>
      <c r="I387" s="308">
        <f>IF(I$321&gt;0, IF(J$321=0, 'Adjustment for previous period'!$G131, 0), 0)</f>
        <v>0</v>
      </c>
      <c r="J387" s="308">
        <f>IF(J$321&gt;0, IF(K$321=0, 'Adjustment for previous period'!$G131, 0), 0)</f>
        <v>0</v>
      </c>
      <c r="K387" s="308">
        <f>IF(K$321&gt;0, IF(L$321=0, 'Adjustment for previous period'!$G131, 0), 0)</f>
        <v>0</v>
      </c>
      <c r="L387" s="308">
        <f>IF(L$321&gt;0, IF(M$321=0, 'Adjustment for previous period'!$G131, 0), 0)</f>
        <v>0</v>
      </c>
      <c r="M387" s="308">
        <f>IF(M$321&gt;0, IF(N$321=0, 'Adjustment for previous period'!$G131, 0), 0)</f>
        <v>0</v>
      </c>
      <c r="N387" s="308">
        <f>IF(N$321&gt;0, IF(O$321=0, 'Adjustment for previous period'!$G131, 0), 0)</f>
        <v>0</v>
      </c>
      <c r="O387" s="308">
        <f>IF(O$321&gt;0, IF(P$321=0, 'Adjustment for previous period'!$G131, 0), 0)</f>
        <v>0</v>
      </c>
      <c r="P387" s="308">
        <f>IF(P$321&gt;0, IF(Q$321=0, 'Adjustment for previous period'!$G131, 0), 0)</f>
        <v>0</v>
      </c>
      <c r="Q387" s="308">
        <f>IF(Q$321&gt;0, IF(R$321=0, 'Adjustment for previous period'!$G131, 0), 0)</f>
        <v>0</v>
      </c>
      <c r="R387" s="4"/>
      <c r="S387" s="7"/>
      <c r="T387" s="7"/>
      <c r="U387" s="7"/>
      <c r="V387" s="7"/>
      <c r="W387" s="7"/>
      <c r="X387" s="7"/>
      <c r="Y387" s="7"/>
      <c r="Z387" s="7"/>
      <c r="AA387" s="249"/>
    </row>
    <row r="388" spans="1:27" ht="12" customHeight="1" outlineLevel="1">
      <c r="A388" s="4"/>
      <c r="B388" s="4"/>
      <c r="C388" s="4"/>
      <c r="D388" s="217">
        <f>Asset15</f>
        <v>0</v>
      </c>
      <c r="E388" s="4"/>
      <c r="F388" s="4"/>
      <c r="G388" s="4"/>
      <c r="H388" s="102"/>
      <c r="I388" s="308">
        <f>IF(I$321&gt;0, IF(J$321=0, 'Adjustment for previous period'!$G132, 0), 0)</f>
        <v>0</v>
      </c>
      <c r="J388" s="308">
        <f>IF(J$321&gt;0, IF(K$321=0, 'Adjustment for previous period'!$G132, 0), 0)</f>
        <v>0</v>
      </c>
      <c r="K388" s="308">
        <f>IF(K$321&gt;0, IF(L$321=0, 'Adjustment for previous period'!$G132, 0), 0)</f>
        <v>0</v>
      </c>
      <c r="L388" s="308">
        <f>IF(L$321&gt;0, IF(M$321=0, 'Adjustment for previous period'!$G132, 0), 0)</f>
        <v>0</v>
      </c>
      <c r="M388" s="308">
        <f>IF(M$321&gt;0, IF(N$321=0, 'Adjustment for previous period'!$G132, 0), 0)</f>
        <v>0</v>
      </c>
      <c r="N388" s="308">
        <f>IF(N$321&gt;0, IF(O$321=0, 'Adjustment for previous period'!$G132, 0), 0)</f>
        <v>0</v>
      </c>
      <c r="O388" s="308">
        <f>IF(O$321&gt;0, IF(P$321=0, 'Adjustment for previous period'!$G132, 0), 0)</f>
        <v>0</v>
      </c>
      <c r="P388" s="308">
        <f>IF(P$321&gt;0, IF(Q$321=0, 'Adjustment for previous period'!$G132, 0), 0)</f>
        <v>0</v>
      </c>
      <c r="Q388" s="308">
        <f>IF(Q$321&gt;0, IF(R$321=0, 'Adjustment for previous period'!$G132, 0), 0)</f>
        <v>0</v>
      </c>
      <c r="R388" s="4"/>
      <c r="S388" s="7"/>
      <c r="T388" s="7"/>
      <c r="U388" s="7"/>
      <c r="V388" s="7"/>
      <c r="W388" s="7"/>
      <c r="X388" s="7"/>
      <c r="Y388" s="7"/>
      <c r="Z388" s="7"/>
      <c r="AA388" s="249"/>
    </row>
    <row r="389" spans="1:27" ht="12" customHeight="1" outlineLevel="1">
      <c r="A389" s="4"/>
      <c r="B389" s="4"/>
      <c r="C389" s="4"/>
      <c r="D389" s="217">
        <f>Asset16</f>
        <v>0</v>
      </c>
      <c r="E389" s="4"/>
      <c r="F389" s="4"/>
      <c r="G389" s="4"/>
      <c r="H389" s="102"/>
      <c r="I389" s="308">
        <f>IF(I$321&gt;0, IF(J$321=0, 'Adjustment for previous period'!$G133, 0), 0)</f>
        <v>0</v>
      </c>
      <c r="J389" s="308">
        <f>IF(J$321&gt;0, IF(K$321=0, 'Adjustment for previous period'!$G133, 0), 0)</f>
        <v>0</v>
      </c>
      <c r="K389" s="308">
        <f>IF(K$321&gt;0, IF(L$321=0, 'Adjustment for previous period'!$G133, 0), 0)</f>
        <v>0</v>
      </c>
      <c r="L389" s="308">
        <f>IF(L$321&gt;0, IF(M$321=0, 'Adjustment for previous period'!$G133, 0), 0)</f>
        <v>0</v>
      </c>
      <c r="M389" s="308">
        <f>IF(M$321&gt;0, IF(N$321=0, 'Adjustment for previous period'!$G133, 0), 0)</f>
        <v>0</v>
      </c>
      <c r="N389" s="308">
        <f>IF(N$321&gt;0, IF(O$321=0, 'Adjustment for previous period'!$G133, 0), 0)</f>
        <v>0</v>
      </c>
      <c r="O389" s="308">
        <f>IF(O$321&gt;0, IF(P$321=0, 'Adjustment for previous period'!$G133, 0), 0)</f>
        <v>0</v>
      </c>
      <c r="P389" s="308">
        <f>IF(P$321&gt;0, IF(Q$321=0, 'Adjustment for previous period'!$G133, 0), 0)</f>
        <v>0</v>
      </c>
      <c r="Q389" s="308">
        <f>IF(Q$321&gt;0, IF(R$321=0, 'Adjustment for previous period'!$G133, 0), 0)</f>
        <v>0</v>
      </c>
      <c r="R389" s="4"/>
      <c r="S389" s="7"/>
      <c r="T389" s="7"/>
      <c r="U389" s="7"/>
      <c r="V389" s="7"/>
      <c r="W389" s="7"/>
      <c r="X389" s="7"/>
      <c r="Y389" s="7"/>
      <c r="Z389" s="7"/>
      <c r="AA389" s="249"/>
    </row>
    <row r="390" spans="1:27" ht="12" customHeight="1" outlineLevel="1">
      <c r="A390" s="4"/>
      <c r="B390" s="4"/>
      <c r="C390" s="4"/>
      <c r="D390" s="217">
        <f>Asset17</f>
        <v>0</v>
      </c>
      <c r="E390" s="4"/>
      <c r="F390" s="4"/>
      <c r="G390" s="4"/>
      <c r="H390" s="102"/>
      <c r="I390" s="308">
        <f>IF(I$321&gt;0, IF(J$321=0, 'Adjustment for previous period'!$G134, 0), 0)</f>
        <v>0</v>
      </c>
      <c r="J390" s="308">
        <f>IF(J$321&gt;0, IF(K$321=0, 'Adjustment for previous period'!$G134, 0), 0)</f>
        <v>0</v>
      </c>
      <c r="K390" s="308">
        <f>IF(K$321&gt;0, IF(L$321=0, 'Adjustment for previous period'!$G134, 0), 0)</f>
        <v>0</v>
      </c>
      <c r="L390" s="308">
        <f>IF(L$321&gt;0, IF(M$321=0, 'Adjustment for previous period'!$G134, 0), 0)</f>
        <v>0</v>
      </c>
      <c r="M390" s="308">
        <f>IF(M$321&gt;0, IF(N$321=0, 'Adjustment for previous period'!$G134, 0), 0)</f>
        <v>0</v>
      </c>
      <c r="N390" s="308">
        <f>IF(N$321&gt;0, IF(O$321=0, 'Adjustment for previous period'!$G134, 0), 0)</f>
        <v>0</v>
      </c>
      <c r="O390" s="308">
        <f>IF(O$321&gt;0, IF(P$321=0, 'Adjustment for previous period'!$G134, 0), 0)</f>
        <v>0</v>
      </c>
      <c r="P390" s="308">
        <f>IF(P$321&gt;0, IF(Q$321=0, 'Adjustment for previous period'!$G134, 0), 0)</f>
        <v>0</v>
      </c>
      <c r="Q390" s="308">
        <f>IF(Q$321&gt;0, IF(R$321=0, 'Adjustment for previous period'!$G134, 0), 0)</f>
        <v>0</v>
      </c>
      <c r="R390" s="4"/>
      <c r="S390" s="7"/>
      <c r="T390" s="7"/>
      <c r="U390" s="7"/>
      <c r="V390" s="7"/>
      <c r="W390" s="7"/>
      <c r="X390" s="7"/>
      <c r="Y390" s="7"/>
      <c r="Z390" s="7"/>
      <c r="AA390" s="249"/>
    </row>
    <row r="391" spans="1:27" ht="12" customHeight="1" outlineLevel="1">
      <c r="A391" s="4"/>
      <c r="B391" s="4"/>
      <c r="C391" s="4"/>
      <c r="D391" s="217">
        <f>Asset18</f>
        <v>0</v>
      </c>
      <c r="E391" s="4"/>
      <c r="F391" s="4"/>
      <c r="G391" s="4"/>
      <c r="H391" s="102"/>
      <c r="I391" s="308">
        <f>IF(I$321&gt;0, IF(J$321=0, 'Adjustment for previous period'!$G135, 0), 0)</f>
        <v>0</v>
      </c>
      <c r="J391" s="308">
        <f>IF(J$321&gt;0, IF(K$321=0, 'Adjustment for previous period'!$G135, 0), 0)</f>
        <v>0</v>
      </c>
      <c r="K391" s="308">
        <f>IF(K$321&gt;0, IF(L$321=0, 'Adjustment for previous period'!$G135, 0), 0)</f>
        <v>0</v>
      </c>
      <c r="L391" s="308">
        <f>IF(L$321&gt;0, IF(M$321=0, 'Adjustment for previous period'!$G135, 0), 0)</f>
        <v>0</v>
      </c>
      <c r="M391" s="308">
        <f>IF(M$321&gt;0, IF(N$321=0, 'Adjustment for previous period'!$G135, 0), 0)</f>
        <v>0</v>
      </c>
      <c r="N391" s="308">
        <f>IF(N$321&gt;0, IF(O$321=0, 'Adjustment for previous period'!$G135, 0), 0)</f>
        <v>0</v>
      </c>
      <c r="O391" s="308">
        <f>IF(O$321&gt;0, IF(P$321=0, 'Adjustment for previous period'!$G135, 0), 0)</f>
        <v>0</v>
      </c>
      <c r="P391" s="308">
        <f>IF(P$321&gt;0, IF(Q$321=0, 'Adjustment for previous period'!$G135, 0), 0)</f>
        <v>0</v>
      </c>
      <c r="Q391" s="308">
        <f>IF(Q$321&gt;0, IF(R$321=0, 'Adjustment for previous period'!$G135, 0), 0)</f>
        <v>0</v>
      </c>
      <c r="R391" s="4"/>
      <c r="S391" s="7"/>
      <c r="T391" s="7"/>
      <c r="U391" s="7"/>
      <c r="V391" s="7"/>
      <c r="W391" s="7"/>
      <c r="X391" s="7"/>
      <c r="Y391" s="7"/>
      <c r="Z391" s="7"/>
      <c r="AA391" s="249"/>
    </row>
    <row r="392" spans="1:27" ht="12" customHeight="1" outlineLevel="1">
      <c r="A392" s="4"/>
      <c r="B392" s="4"/>
      <c r="C392" s="4"/>
      <c r="D392" s="217">
        <f>Asset19</f>
        <v>0</v>
      </c>
      <c r="E392" s="4"/>
      <c r="F392" s="4"/>
      <c r="G392" s="4"/>
      <c r="H392" s="102"/>
      <c r="I392" s="308">
        <f>IF(I$321&gt;0, IF(J$321=0, 'Adjustment for previous period'!$G136, 0), 0)</f>
        <v>0</v>
      </c>
      <c r="J392" s="308">
        <f>IF(J$321&gt;0, IF(K$321=0, 'Adjustment for previous period'!$G136, 0), 0)</f>
        <v>0</v>
      </c>
      <c r="K392" s="308">
        <f>IF(K$321&gt;0, IF(L$321=0, 'Adjustment for previous period'!$G136, 0), 0)</f>
        <v>0</v>
      </c>
      <c r="L392" s="308">
        <f>IF(L$321&gt;0, IF(M$321=0, 'Adjustment for previous period'!$G136, 0), 0)</f>
        <v>0</v>
      </c>
      <c r="M392" s="308">
        <f>IF(M$321&gt;0, IF(N$321=0, 'Adjustment for previous period'!$G136, 0), 0)</f>
        <v>0</v>
      </c>
      <c r="N392" s="308">
        <f>IF(N$321&gt;0, IF(O$321=0, 'Adjustment for previous period'!$G136, 0), 0)</f>
        <v>0</v>
      </c>
      <c r="O392" s="308">
        <f>IF(O$321&gt;0, IF(P$321=0, 'Adjustment for previous period'!$G136, 0), 0)</f>
        <v>0</v>
      </c>
      <c r="P392" s="308">
        <f>IF(P$321&gt;0, IF(Q$321=0, 'Adjustment for previous period'!$G136, 0), 0)</f>
        <v>0</v>
      </c>
      <c r="Q392" s="308">
        <f>IF(Q$321&gt;0, IF(R$321=0, 'Adjustment for previous period'!$G136, 0), 0)</f>
        <v>0</v>
      </c>
      <c r="R392" s="4"/>
      <c r="S392" s="7"/>
      <c r="T392" s="7"/>
      <c r="U392" s="7"/>
      <c r="V392" s="7"/>
      <c r="W392" s="7"/>
      <c r="X392" s="7"/>
      <c r="Y392" s="7"/>
      <c r="Z392" s="7"/>
      <c r="AA392" s="249"/>
    </row>
    <row r="393" spans="1:27" ht="12" customHeight="1" outlineLevel="1">
      <c r="A393" s="4"/>
      <c r="B393" s="4"/>
      <c r="C393" s="4"/>
      <c r="D393" s="217">
        <f>Asset20</f>
        <v>0</v>
      </c>
      <c r="E393" s="4"/>
      <c r="F393" s="4"/>
      <c r="G393" s="4"/>
      <c r="H393" s="102"/>
      <c r="I393" s="308">
        <f>IF(I$321&gt;0, IF(J$321=0, 'Adjustment for previous period'!$G137, 0), 0)</f>
        <v>0</v>
      </c>
      <c r="J393" s="308">
        <f>IF(J$321&gt;0, IF(K$321=0, 'Adjustment for previous period'!$G137, 0), 0)</f>
        <v>0</v>
      </c>
      <c r="K393" s="308">
        <f>IF(K$321&gt;0, IF(L$321=0, 'Adjustment for previous period'!$G137, 0), 0)</f>
        <v>0</v>
      </c>
      <c r="L393" s="308">
        <f>IF(L$321&gt;0, IF(M$321=0, 'Adjustment for previous period'!$G137, 0), 0)</f>
        <v>0</v>
      </c>
      <c r="M393" s="308">
        <f>IF(M$321&gt;0, IF(N$321=0, 'Adjustment for previous period'!$G137, 0), 0)</f>
        <v>0</v>
      </c>
      <c r="N393" s="308">
        <f>IF(N$321&gt;0, IF(O$321=0, 'Adjustment for previous period'!$G137, 0), 0)</f>
        <v>0</v>
      </c>
      <c r="O393" s="308">
        <f>IF(O$321&gt;0, IF(P$321=0, 'Adjustment for previous period'!$G137, 0), 0)</f>
        <v>0</v>
      </c>
      <c r="P393" s="308">
        <f>IF(P$321&gt;0, IF(Q$321=0, 'Adjustment for previous period'!$G137, 0), 0)</f>
        <v>0</v>
      </c>
      <c r="Q393" s="308">
        <f>IF(Q$321&gt;0, IF(R$321=0, 'Adjustment for previous period'!$G137, 0), 0)</f>
        <v>0</v>
      </c>
      <c r="R393" s="4"/>
      <c r="S393" s="7"/>
      <c r="T393" s="7"/>
      <c r="U393" s="7"/>
      <c r="V393" s="7"/>
      <c r="W393" s="7"/>
      <c r="X393" s="7"/>
      <c r="Y393" s="7"/>
      <c r="Z393" s="7"/>
      <c r="AA393" s="249"/>
    </row>
    <row r="394" spans="1:27" ht="12" customHeight="1" outlineLevel="1">
      <c r="A394" s="4"/>
      <c r="B394" s="4"/>
      <c r="C394" s="4"/>
      <c r="D394" s="217">
        <f>Asset21</f>
        <v>0</v>
      </c>
      <c r="E394" s="4"/>
      <c r="F394" s="4"/>
      <c r="G394" s="4"/>
      <c r="H394" s="102"/>
      <c r="I394" s="308">
        <f>IF(I$321&gt;0, IF(J$321=0, 'Adjustment for previous period'!$G138, 0), 0)</f>
        <v>0</v>
      </c>
      <c r="J394" s="308">
        <f>IF(J$321&gt;0, IF(K$321=0, 'Adjustment for previous period'!$G138, 0), 0)</f>
        <v>0</v>
      </c>
      <c r="K394" s="308">
        <f>IF(K$321&gt;0, IF(L$321=0, 'Adjustment for previous period'!$G138, 0), 0)</f>
        <v>0</v>
      </c>
      <c r="L394" s="308">
        <f>IF(L$321&gt;0, IF(M$321=0, 'Adjustment for previous period'!$G138, 0), 0)</f>
        <v>0</v>
      </c>
      <c r="M394" s="308">
        <f>IF(M$321&gt;0, IF(N$321=0, 'Adjustment for previous period'!$G138, 0), 0)</f>
        <v>0</v>
      </c>
      <c r="N394" s="308">
        <f>IF(N$321&gt;0, IF(O$321=0, 'Adjustment for previous period'!$G138, 0), 0)</f>
        <v>0</v>
      </c>
      <c r="O394" s="308">
        <f>IF(O$321&gt;0, IF(P$321=0, 'Adjustment for previous period'!$G138, 0), 0)</f>
        <v>0</v>
      </c>
      <c r="P394" s="308">
        <f>IF(P$321&gt;0, IF(Q$321=0, 'Adjustment for previous period'!$G138, 0), 0)</f>
        <v>0</v>
      </c>
      <c r="Q394" s="308">
        <f>IF(Q$321&gt;0, IF(R$321=0, 'Adjustment for previous period'!$G138, 0), 0)</f>
        <v>0</v>
      </c>
      <c r="R394" s="4"/>
      <c r="S394" s="7"/>
      <c r="T394" s="7"/>
      <c r="U394" s="7"/>
      <c r="V394" s="7"/>
      <c r="W394" s="7"/>
      <c r="X394" s="7"/>
      <c r="Y394" s="7"/>
      <c r="Z394" s="7"/>
      <c r="AA394" s="249"/>
    </row>
    <row r="395" spans="1:27" ht="12" customHeight="1" outlineLevel="1">
      <c r="A395" s="4"/>
      <c r="B395" s="4"/>
      <c r="C395" s="4"/>
      <c r="D395" s="217">
        <f>Asset22</f>
        <v>0</v>
      </c>
      <c r="E395" s="4"/>
      <c r="F395" s="4"/>
      <c r="G395" s="4"/>
      <c r="H395" s="102"/>
      <c r="I395" s="308">
        <f>IF(I$321&gt;0, IF(J$321=0, 'Adjustment for previous period'!$G139, 0), 0)</f>
        <v>0</v>
      </c>
      <c r="J395" s="308">
        <f>IF(J$321&gt;0, IF(K$321=0, 'Adjustment for previous period'!$G139, 0), 0)</f>
        <v>0</v>
      </c>
      <c r="K395" s="308">
        <f>IF(K$321&gt;0, IF(L$321=0, 'Adjustment for previous period'!$G139, 0), 0)</f>
        <v>0</v>
      </c>
      <c r="L395" s="308">
        <f>IF(L$321&gt;0, IF(M$321=0, 'Adjustment for previous period'!$G139, 0), 0)</f>
        <v>0</v>
      </c>
      <c r="M395" s="308">
        <f>IF(M$321&gt;0, IF(N$321=0, 'Adjustment for previous period'!$G139, 0), 0)</f>
        <v>0</v>
      </c>
      <c r="N395" s="308">
        <f>IF(N$321&gt;0, IF(O$321=0, 'Adjustment for previous period'!$G139, 0), 0)</f>
        <v>0</v>
      </c>
      <c r="O395" s="308">
        <f>IF(O$321&gt;0, IF(P$321=0, 'Adjustment for previous period'!$G139, 0), 0)</f>
        <v>0</v>
      </c>
      <c r="P395" s="308">
        <f>IF(P$321&gt;0, IF(Q$321=0, 'Adjustment for previous period'!$G139, 0), 0)</f>
        <v>0</v>
      </c>
      <c r="Q395" s="308">
        <f>IF(Q$321&gt;0, IF(R$321=0, 'Adjustment for previous period'!$G139, 0), 0)</f>
        <v>0</v>
      </c>
      <c r="R395" s="4"/>
      <c r="S395" s="7"/>
      <c r="T395" s="7"/>
      <c r="U395" s="7"/>
      <c r="V395" s="7"/>
      <c r="W395" s="7"/>
      <c r="X395" s="7"/>
      <c r="Y395" s="7"/>
      <c r="Z395" s="7"/>
      <c r="AA395" s="249"/>
    </row>
    <row r="396" spans="1:27" ht="12" customHeight="1" outlineLevel="1">
      <c r="A396" s="4"/>
      <c r="B396" s="4"/>
      <c r="C396" s="4"/>
      <c r="D396" s="217">
        <f>Asset23</f>
        <v>0</v>
      </c>
      <c r="E396" s="4"/>
      <c r="F396" s="4"/>
      <c r="G396" s="4"/>
      <c r="H396" s="102"/>
      <c r="I396" s="308">
        <f>IF(I$321&gt;0, IF(J$321=0, 'Adjustment for previous period'!$G140, 0), 0)</f>
        <v>0</v>
      </c>
      <c r="J396" s="308">
        <f>IF(J$321&gt;0, IF(K$321=0, 'Adjustment for previous period'!$G140, 0), 0)</f>
        <v>0</v>
      </c>
      <c r="K396" s="308">
        <f>IF(K$321&gt;0, IF(L$321=0, 'Adjustment for previous period'!$G140, 0), 0)</f>
        <v>0</v>
      </c>
      <c r="L396" s="308">
        <f>IF(L$321&gt;0, IF(M$321=0, 'Adjustment for previous period'!$G140, 0), 0)</f>
        <v>0</v>
      </c>
      <c r="M396" s="308">
        <f>IF(M$321&gt;0, IF(N$321=0, 'Adjustment for previous period'!$G140, 0), 0)</f>
        <v>0</v>
      </c>
      <c r="N396" s="308">
        <f>IF(N$321&gt;0, IF(O$321=0, 'Adjustment for previous period'!$G140, 0), 0)</f>
        <v>0</v>
      </c>
      <c r="O396" s="308">
        <f>IF(O$321&gt;0, IF(P$321=0, 'Adjustment for previous period'!$G140, 0), 0)</f>
        <v>0</v>
      </c>
      <c r="P396" s="308">
        <f>IF(P$321&gt;0, IF(Q$321=0, 'Adjustment for previous period'!$G140, 0), 0)</f>
        <v>0</v>
      </c>
      <c r="Q396" s="308">
        <f>IF(Q$321&gt;0, IF(R$321=0, 'Adjustment for previous period'!$G140, 0), 0)</f>
        <v>0</v>
      </c>
      <c r="R396" s="4"/>
      <c r="S396" s="7"/>
      <c r="T396" s="7"/>
      <c r="U396" s="7"/>
      <c r="V396" s="7"/>
      <c r="W396" s="7"/>
      <c r="X396" s="7"/>
      <c r="Y396" s="7"/>
      <c r="Z396" s="7"/>
      <c r="AA396" s="249"/>
    </row>
    <row r="397" spans="1:27" ht="12" customHeight="1" outlineLevel="1">
      <c r="A397" s="4"/>
      <c r="B397" s="4"/>
      <c r="C397" s="4"/>
      <c r="D397" s="217">
        <f>Asset24</f>
        <v>0</v>
      </c>
      <c r="E397" s="4"/>
      <c r="F397" s="4"/>
      <c r="G397" s="4"/>
      <c r="H397" s="102"/>
      <c r="I397" s="308">
        <f>IF(I$321&gt;0, IF(J$321=0, 'Adjustment for previous period'!$G141, 0), 0)</f>
        <v>0</v>
      </c>
      <c r="J397" s="308">
        <f>IF(J$321&gt;0, IF(K$321=0, 'Adjustment for previous period'!$G141, 0), 0)</f>
        <v>0</v>
      </c>
      <c r="K397" s="308">
        <f>IF(K$321&gt;0, IF(L$321=0, 'Adjustment for previous period'!$G141, 0), 0)</f>
        <v>0</v>
      </c>
      <c r="L397" s="308">
        <f>IF(L$321&gt;0, IF(M$321=0, 'Adjustment for previous period'!$G141, 0), 0)</f>
        <v>0</v>
      </c>
      <c r="M397" s="308">
        <f>IF(M$321&gt;0, IF(N$321=0, 'Adjustment for previous period'!$G141, 0), 0)</f>
        <v>0</v>
      </c>
      <c r="N397" s="308">
        <f>IF(N$321&gt;0, IF(O$321=0, 'Adjustment for previous period'!$G141, 0), 0)</f>
        <v>0</v>
      </c>
      <c r="O397" s="308">
        <f>IF(O$321&gt;0, IF(P$321=0, 'Adjustment for previous period'!$G141, 0), 0)</f>
        <v>0</v>
      </c>
      <c r="P397" s="308">
        <f>IF(P$321&gt;0, IF(Q$321=0, 'Adjustment for previous period'!$G141, 0), 0)</f>
        <v>0</v>
      </c>
      <c r="Q397" s="308">
        <f>IF(Q$321&gt;0, IF(R$321=0, 'Adjustment for previous period'!$G141, 0), 0)</f>
        <v>0</v>
      </c>
      <c r="R397" s="4"/>
      <c r="S397" s="7"/>
      <c r="T397" s="7"/>
      <c r="U397" s="7"/>
      <c r="V397" s="7"/>
      <c r="W397" s="7"/>
      <c r="X397" s="7"/>
      <c r="Y397" s="7"/>
      <c r="Z397" s="7"/>
      <c r="AA397" s="249"/>
    </row>
    <row r="398" spans="1:27" ht="12" customHeight="1" outlineLevel="1">
      <c r="A398" s="4"/>
      <c r="B398" s="4"/>
      <c r="C398" s="4"/>
      <c r="D398" s="217">
        <f>Asset25</f>
        <v>0</v>
      </c>
      <c r="E398" s="4"/>
      <c r="F398" s="4"/>
      <c r="G398" s="4"/>
      <c r="H398" s="102"/>
      <c r="I398" s="308">
        <f>IF(I$321&gt;0, IF(J$321=0, 'Adjustment for previous period'!$G142, 0), 0)</f>
        <v>0</v>
      </c>
      <c r="J398" s="308">
        <f>IF(J$321&gt;0, IF(K$321=0, 'Adjustment for previous period'!$G142, 0), 0)</f>
        <v>0</v>
      </c>
      <c r="K398" s="308">
        <f>IF(K$321&gt;0, IF(L$321=0, 'Adjustment for previous period'!$G142, 0), 0)</f>
        <v>0</v>
      </c>
      <c r="L398" s="308">
        <f>IF(L$321&gt;0, IF(M$321=0, 'Adjustment for previous period'!$G142, 0), 0)</f>
        <v>0</v>
      </c>
      <c r="M398" s="308">
        <f>IF(M$321&gt;0, IF(N$321=0, 'Adjustment for previous period'!$G142, 0), 0)</f>
        <v>0</v>
      </c>
      <c r="N398" s="308">
        <f>IF(N$321&gt;0, IF(O$321=0, 'Adjustment for previous period'!$G142, 0), 0)</f>
        <v>0</v>
      </c>
      <c r="O398" s="308">
        <f>IF(O$321&gt;0, IF(P$321=0, 'Adjustment for previous period'!$G142, 0), 0)</f>
        <v>0</v>
      </c>
      <c r="P398" s="308">
        <f>IF(P$321&gt;0, IF(Q$321=0, 'Adjustment for previous period'!$G142, 0), 0)</f>
        <v>0</v>
      </c>
      <c r="Q398" s="308">
        <f>IF(Q$321&gt;0, IF(R$321=0, 'Adjustment for previous period'!$G142, 0), 0)</f>
        <v>0</v>
      </c>
      <c r="R398" s="4"/>
      <c r="S398" s="7"/>
      <c r="T398" s="7"/>
      <c r="U398" s="7"/>
      <c r="V398" s="7"/>
      <c r="W398" s="7"/>
      <c r="X398" s="7"/>
      <c r="Y398" s="7"/>
      <c r="Z398" s="7"/>
      <c r="AA398" s="249"/>
    </row>
    <row r="399" spans="1:27" ht="12" customHeight="1" outlineLevel="1">
      <c r="A399" s="4"/>
      <c r="B399" s="4"/>
      <c r="C399" s="4"/>
      <c r="D399" s="217">
        <f>Asset26</f>
        <v>0</v>
      </c>
      <c r="E399" s="4"/>
      <c r="F399" s="4"/>
      <c r="G399" s="4"/>
      <c r="H399" s="102"/>
      <c r="I399" s="308">
        <f>IF(I$321&gt;0, IF(J$321=0, 'Adjustment for previous period'!$G143, 0), 0)</f>
        <v>0</v>
      </c>
      <c r="J399" s="308">
        <f>IF(J$321&gt;0, IF(K$321=0, 'Adjustment for previous period'!$G143, 0), 0)</f>
        <v>0</v>
      </c>
      <c r="K399" s="308">
        <f>IF(K$321&gt;0, IF(L$321=0, 'Adjustment for previous period'!$G143, 0), 0)</f>
        <v>0</v>
      </c>
      <c r="L399" s="308">
        <f>IF(L$321&gt;0, IF(M$321=0, 'Adjustment for previous period'!$G143, 0), 0)</f>
        <v>0</v>
      </c>
      <c r="M399" s="308">
        <f>IF(M$321&gt;0, IF(N$321=0, 'Adjustment for previous period'!$G143, 0), 0)</f>
        <v>0</v>
      </c>
      <c r="N399" s="308">
        <f>IF(N$321&gt;0, IF(O$321=0, 'Adjustment for previous period'!$G143, 0), 0)</f>
        <v>0</v>
      </c>
      <c r="O399" s="308">
        <f>IF(O$321&gt;0, IF(P$321=0, 'Adjustment for previous period'!$G143, 0), 0)</f>
        <v>0</v>
      </c>
      <c r="P399" s="308">
        <f>IF(P$321&gt;0, IF(Q$321=0, 'Adjustment for previous period'!$G143, 0), 0)</f>
        <v>0</v>
      </c>
      <c r="Q399" s="308">
        <f>IF(Q$321&gt;0, IF(R$321=0, 'Adjustment for previous period'!$G143, 0), 0)</f>
        <v>0</v>
      </c>
      <c r="R399" s="4"/>
      <c r="S399" s="7"/>
      <c r="T399" s="7"/>
      <c r="U399" s="7"/>
      <c r="V399" s="7"/>
      <c r="W399" s="7"/>
      <c r="X399" s="7"/>
      <c r="Y399" s="7"/>
      <c r="Z399" s="7"/>
      <c r="AA399" s="249"/>
    </row>
    <row r="400" spans="1:27" ht="12" customHeight="1" outlineLevel="1">
      <c r="A400" s="4"/>
      <c r="B400" s="4"/>
      <c r="C400" s="4"/>
      <c r="D400" s="217">
        <f>Asset27</f>
        <v>0</v>
      </c>
      <c r="E400" s="4"/>
      <c r="F400" s="4"/>
      <c r="G400" s="4"/>
      <c r="H400" s="102"/>
      <c r="I400" s="308">
        <f>IF(I$321&gt;0, IF(J$321=0, 'Adjustment for previous period'!$G144, 0), 0)</f>
        <v>0</v>
      </c>
      <c r="J400" s="308">
        <f>IF(J$321&gt;0, IF(K$321=0, 'Adjustment for previous period'!$G144, 0), 0)</f>
        <v>0</v>
      </c>
      <c r="K400" s="308">
        <f>IF(K$321&gt;0, IF(L$321=0, 'Adjustment for previous period'!$G144, 0), 0)</f>
        <v>0</v>
      </c>
      <c r="L400" s="308">
        <f>IF(L$321&gt;0, IF(M$321=0, 'Adjustment for previous period'!$G144, 0), 0)</f>
        <v>0</v>
      </c>
      <c r="M400" s="308">
        <f>IF(M$321&gt;0, IF(N$321=0, 'Adjustment for previous period'!$G144, 0), 0)</f>
        <v>0</v>
      </c>
      <c r="N400" s="308">
        <f>IF(N$321&gt;0, IF(O$321=0, 'Adjustment for previous period'!$G144, 0), 0)</f>
        <v>0</v>
      </c>
      <c r="O400" s="308">
        <f>IF(O$321&gt;0, IF(P$321=0, 'Adjustment for previous period'!$G144, 0), 0)</f>
        <v>0</v>
      </c>
      <c r="P400" s="308">
        <f>IF(P$321&gt;0, IF(Q$321=0, 'Adjustment for previous period'!$G144, 0), 0)</f>
        <v>0</v>
      </c>
      <c r="Q400" s="308">
        <f>IF(Q$321&gt;0, IF(R$321=0, 'Adjustment for previous period'!$G144, 0), 0)</f>
        <v>0</v>
      </c>
      <c r="R400" s="4"/>
      <c r="S400" s="7"/>
      <c r="T400" s="7"/>
      <c r="U400" s="7"/>
      <c r="V400" s="7"/>
      <c r="W400" s="7"/>
      <c r="X400" s="7"/>
      <c r="Y400" s="7"/>
      <c r="Z400" s="7"/>
      <c r="AA400" s="249"/>
    </row>
    <row r="401" spans="1:27" ht="12" customHeight="1" outlineLevel="1">
      <c r="A401" s="4"/>
      <c r="B401" s="4"/>
      <c r="C401" s="4"/>
      <c r="D401" s="217">
        <f>Asset28</f>
        <v>0</v>
      </c>
      <c r="E401" s="4"/>
      <c r="F401" s="4"/>
      <c r="G401" s="4"/>
      <c r="H401" s="102"/>
      <c r="I401" s="308">
        <f>IF(I$321&gt;0, IF(J$321=0, 'Adjustment for previous period'!$G145, 0), 0)</f>
        <v>0</v>
      </c>
      <c r="J401" s="308">
        <f>IF(J$321&gt;0, IF(K$321=0, 'Adjustment for previous period'!$G145, 0), 0)</f>
        <v>0</v>
      </c>
      <c r="K401" s="308">
        <f>IF(K$321&gt;0, IF(L$321=0, 'Adjustment for previous period'!$G145, 0), 0)</f>
        <v>0</v>
      </c>
      <c r="L401" s="308">
        <f>IF(L$321&gt;0, IF(M$321=0, 'Adjustment for previous period'!$G145, 0), 0)</f>
        <v>0</v>
      </c>
      <c r="M401" s="308">
        <f>IF(M$321&gt;0, IF(N$321=0, 'Adjustment for previous period'!$G145, 0), 0)</f>
        <v>0</v>
      </c>
      <c r="N401" s="308">
        <f>IF(N$321&gt;0, IF(O$321=0, 'Adjustment for previous period'!$G145, 0), 0)</f>
        <v>0</v>
      </c>
      <c r="O401" s="308">
        <f>IF(O$321&gt;0, IF(P$321=0, 'Adjustment for previous period'!$G145, 0), 0)</f>
        <v>0</v>
      </c>
      <c r="P401" s="308">
        <f>IF(P$321&gt;0, IF(Q$321=0, 'Adjustment for previous period'!$G145, 0), 0)</f>
        <v>0</v>
      </c>
      <c r="Q401" s="308">
        <f>IF(Q$321&gt;0, IF(R$321=0, 'Adjustment for previous period'!$G145, 0), 0)</f>
        <v>0</v>
      </c>
      <c r="R401" s="4"/>
      <c r="S401" s="7"/>
      <c r="T401" s="7"/>
      <c r="U401" s="7"/>
      <c r="V401" s="7"/>
      <c r="W401" s="7"/>
      <c r="X401" s="7"/>
      <c r="Y401" s="7"/>
      <c r="Z401" s="7"/>
      <c r="AA401" s="249"/>
    </row>
    <row r="402" spans="1:27" ht="12" customHeight="1" outlineLevel="1">
      <c r="A402" s="4"/>
      <c r="B402" s="4"/>
      <c r="C402" s="4"/>
      <c r="D402" s="217">
        <f>Asset29</f>
        <v>0</v>
      </c>
      <c r="E402" s="4"/>
      <c r="F402" s="4"/>
      <c r="G402" s="4"/>
      <c r="H402" s="102"/>
      <c r="I402" s="308">
        <f>IF(I$321&gt;0, IF(J$321=0, 'Adjustment for previous period'!$G146, 0), 0)</f>
        <v>0</v>
      </c>
      <c r="J402" s="308">
        <f>IF(J$321&gt;0, IF(K$321=0, 'Adjustment for previous period'!$G146, 0), 0)</f>
        <v>0</v>
      </c>
      <c r="K402" s="308">
        <f>IF(K$321&gt;0, IF(L$321=0, 'Adjustment for previous period'!$G146, 0), 0)</f>
        <v>0</v>
      </c>
      <c r="L402" s="308">
        <f>IF(L$321&gt;0, IF(M$321=0, 'Adjustment for previous period'!$G146, 0), 0)</f>
        <v>0</v>
      </c>
      <c r="M402" s="308">
        <f>IF(M$321&gt;0, IF(N$321=0, 'Adjustment for previous period'!$G146, 0), 0)</f>
        <v>0</v>
      </c>
      <c r="N402" s="308">
        <f>IF(N$321&gt;0, IF(O$321=0, 'Adjustment for previous period'!$G146, 0), 0)</f>
        <v>0</v>
      </c>
      <c r="O402" s="308">
        <f>IF(O$321&gt;0, IF(P$321=0, 'Adjustment for previous period'!$G146, 0), 0)</f>
        <v>0</v>
      </c>
      <c r="P402" s="308">
        <f>IF(P$321&gt;0, IF(Q$321=0, 'Adjustment for previous period'!$G146, 0), 0)</f>
        <v>0</v>
      </c>
      <c r="Q402" s="308">
        <f>IF(Q$321&gt;0, IF(R$321=0, 'Adjustment for previous period'!$G146, 0), 0)</f>
        <v>0</v>
      </c>
      <c r="R402" s="4"/>
      <c r="S402" s="7"/>
      <c r="T402" s="7"/>
      <c r="U402" s="7"/>
      <c r="V402" s="7"/>
      <c r="W402" s="7"/>
      <c r="X402" s="7"/>
      <c r="Y402" s="7"/>
      <c r="Z402" s="7"/>
      <c r="AA402" s="249"/>
    </row>
    <row r="403" spans="1:27" ht="12" customHeight="1" outlineLevel="1">
      <c r="A403" s="4"/>
      <c r="B403" s="4"/>
      <c r="C403" s="4"/>
      <c r="D403" s="217">
        <f>Asset30</f>
        <v>0</v>
      </c>
      <c r="E403" s="4"/>
      <c r="F403" s="4"/>
      <c r="G403" s="4"/>
      <c r="H403" s="102"/>
      <c r="I403" s="308">
        <f>IF(I$321&gt;0, IF(J$321=0, 'Adjustment for previous period'!$G147, 0), 0)</f>
        <v>0</v>
      </c>
      <c r="J403" s="308">
        <f>IF(J$321&gt;0, IF(K$321=0, 'Adjustment for previous period'!$G147, 0), 0)</f>
        <v>0</v>
      </c>
      <c r="K403" s="308">
        <f>IF(K$321&gt;0, IF(L$321=0, 'Adjustment for previous period'!$G147, 0), 0)</f>
        <v>0</v>
      </c>
      <c r="L403" s="308">
        <f>IF(L$321&gt;0, IF(M$321=0, 'Adjustment for previous period'!$G147, 0), 0)</f>
        <v>0</v>
      </c>
      <c r="M403" s="308">
        <f>IF(M$321&gt;0, IF(N$321=0, 'Adjustment for previous period'!$G147, 0), 0)</f>
        <v>0</v>
      </c>
      <c r="N403" s="308">
        <f>IF(N$321&gt;0, IF(O$321=0, 'Adjustment for previous period'!$G147, 0), 0)</f>
        <v>0</v>
      </c>
      <c r="O403" s="308">
        <f>IF(O$321&gt;0, IF(P$321=0, 'Adjustment for previous period'!$G147, 0), 0)</f>
        <v>0</v>
      </c>
      <c r="P403" s="308">
        <f>IF(P$321&gt;0, IF(Q$321=0, 'Adjustment for previous period'!$G147, 0), 0)</f>
        <v>0</v>
      </c>
      <c r="Q403" s="308">
        <f>IF(Q$321&gt;0, IF(R$321=0, 'Adjustment for previous period'!$G147, 0), 0)</f>
        <v>0</v>
      </c>
      <c r="R403" s="4"/>
      <c r="S403" s="7"/>
      <c r="T403" s="7"/>
      <c r="U403" s="7"/>
      <c r="V403" s="7"/>
      <c r="W403" s="7"/>
      <c r="X403" s="7"/>
      <c r="Y403" s="7"/>
      <c r="Z403" s="7"/>
      <c r="AA403" s="249"/>
    </row>
    <row r="404" spans="1:27" ht="12" customHeight="1" outlineLevel="1">
      <c r="A404" s="4"/>
      <c r="B404" s="4"/>
      <c r="C404" s="4"/>
      <c r="D404" s="217">
        <f>Asset31</f>
        <v>0</v>
      </c>
      <c r="E404" s="4"/>
      <c r="F404" s="4"/>
      <c r="G404" s="4"/>
      <c r="H404" s="102"/>
      <c r="I404" s="308">
        <f>IF(I$321&gt;0, IF(J$321=0, 'Adjustment for previous period'!$G148, 0), 0)</f>
        <v>0</v>
      </c>
      <c r="J404" s="308">
        <f>IF(J$321&gt;0, IF(K$321=0, 'Adjustment for previous period'!$G148, 0), 0)</f>
        <v>0</v>
      </c>
      <c r="K404" s="308">
        <f>IF(K$321&gt;0, IF(L$321=0, 'Adjustment for previous period'!$G148, 0), 0)</f>
        <v>0</v>
      </c>
      <c r="L404" s="308">
        <f>IF(L$321&gt;0, IF(M$321=0, 'Adjustment for previous period'!$G148, 0), 0)</f>
        <v>0</v>
      </c>
      <c r="M404" s="308">
        <f>IF(M$321&gt;0, IF(N$321=0, 'Adjustment for previous period'!$G148, 0), 0)</f>
        <v>0</v>
      </c>
      <c r="N404" s="308">
        <f>IF(N$321&gt;0, IF(O$321=0, 'Adjustment for previous period'!$G148, 0), 0)</f>
        <v>0</v>
      </c>
      <c r="O404" s="308">
        <f>IF(O$321&gt;0, IF(P$321=0, 'Adjustment for previous period'!$G148, 0), 0)</f>
        <v>0</v>
      </c>
      <c r="P404" s="308">
        <f>IF(P$321&gt;0, IF(Q$321=0, 'Adjustment for previous period'!$G148, 0), 0)</f>
        <v>0</v>
      </c>
      <c r="Q404" s="308">
        <f>IF(Q$321&gt;0, IF(R$321=0, 'Adjustment for previous period'!$G148, 0), 0)</f>
        <v>0</v>
      </c>
      <c r="R404" s="4"/>
      <c r="S404" s="7"/>
      <c r="T404" s="7"/>
      <c r="U404" s="7"/>
      <c r="V404" s="7"/>
      <c r="W404" s="7"/>
      <c r="X404" s="7"/>
      <c r="Y404" s="7"/>
      <c r="Z404" s="7"/>
      <c r="AA404" s="249"/>
    </row>
    <row r="405" spans="1:27" ht="12" customHeight="1" outlineLevel="1">
      <c r="A405" s="4"/>
      <c r="B405" s="4"/>
      <c r="C405" s="4"/>
      <c r="D405" s="217">
        <f>Asset32</f>
        <v>0</v>
      </c>
      <c r="E405" s="4"/>
      <c r="F405" s="4"/>
      <c r="G405" s="4"/>
      <c r="H405" s="102"/>
      <c r="I405" s="308">
        <f>IF(I$321&gt;0, IF(J$321=0, 'Adjustment for previous period'!$G149, 0), 0)</f>
        <v>0</v>
      </c>
      <c r="J405" s="308">
        <f>IF(J$321&gt;0, IF(K$321=0, 'Adjustment for previous period'!$G149, 0), 0)</f>
        <v>0</v>
      </c>
      <c r="K405" s="308">
        <f>IF(K$321&gt;0, IF(L$321=0, 'Adjustment for previous period'!$G149, 0), 0)</f>
        <v>0</v>
      </c>
      <c r="L405" s="308">
        <f>IF(L$321&gt;0, IF(M$321=0, 'Adjustment for previous period'!$G149, 0), 0)</f>
        <v>0</v>
      </c>
      <c r="M405" s="308">
        <f>IF(M$321&gt;0, IF(N$321=0, 'Adjustment for previous period'!$G149, 0), 0)</f>
        <v>0</v>
      </c>
      <c r="N405" s="308">
        <f>IF(N$321&gt;0, IF(O$321=0, 'Adjustment for previous period'!$G149, 0), 0)</f>
        <v>0</v>
      </c>
      <c r="O405" s="308">
        <f>IF(O$321&gt;0, IF(P$321=0, 'Adjustment for previous period'!$G149, 0), 0)</f>
        <v>0</v>
      </c>
      <c r="P405" s="308">
        <f>IF(P$321&gt;0, IF(Q$321=0, 'Adjustment for previous period'!$G149, 0), 0)</f>
        <v>0</v>
      </c>
      <c r="Q405" s="308">
        <f>IF(Q$321&gt;0, IF(R$321=0, 'Adjustment for previous period'!$G149, 0), 0)</f>
        <v>0</v>
      </c>
      <c r="R405" s="4"/>
      <c r="S405" s="7"/>
      <c r="T405" s="7"/>
      <c r="U405" s="7"/>
      <c r="V405" s="7"/>
      <c r="W405" s="7"/>
      <c r="X405" s="7"/>
      <c r="Y405" s="7"/>
      <c r="Z405" s="7"/>
      <c r="AA405" s="249"/>
    </row>
    <row r="406" spans="1:27" ht="12" customHeight="1" outlineLevel="1">
      <c r="A406" s="4"/>
      <c r="B406" s="4"/>
      <c r="C406" s="4"/>
      <c r="D406" s="217">
        <f>Asset33</f>
        <v>0</v>
      </c>
      <c r="E406" s="4"/>
      <c r="F406" s="4"/>
      <c r="G406" s="4"/>
      <c r="H406" s="102"/>
      <c r="I406" s="308">
        <f>IF(I$321&gt;0, IF(J$321=0, 'Adjustment for previous period'!$G150, 0), 0)</f>
        <v>0</v>
      </c>
      <c r="J406" s="308">
        <f>IF(J$321&gt;0, IF(K$321=0, 'Adjustment for previous period'!$G150, 0), 0)</f>
        <v>0</v>
      </c>
      <c r="K406" s="308">
        <f>IF(K$321&gt;0, IF(L$321=0, 'Adjustment for previous period'!$G150, 0), 0)</f>
        <v>0</v>
      </c>
      <c r="L406" s="308">
        <f>IF(L$321&gt;0, IF(M$321=0, 'Adjustment for previous period'!$G150, 0), 0)</f>
        <v>0</v>
      </c>
      <c r="M406" s="308">
        <f>IF(M$321&gt;0, IF(N$321=0, 'Adjustment for previous period'!$G150, 0), 0)</f>
        <v>0</v>
      </c>
      <c r="N406" s="308">
        <f>IF(N$321&gt;0, IF(O$321=0, 'Adjustment for previous period'!$G150, 0), 0)</f>
        <v>0</v>
      </c>
      <c r="O406" s="308">
        <f>IF(O$321&gt;0, IF(P$321=0, 'Adjustment for previous period'!$G150, 0), 0)</f>
        <v>0</v>
      </c>
      <c r="P406" s="308">
        <f>IF(P$321&gt;0, IF(Q$321=0, 'Adjustment for previous period'!$G150, 0), 0)</f>
        <v>0</v>
      </c>
      <c r="Q406" s="308">
        <f>IF(Q$321&gt;0, IF(R$321=0, 'Adjustment for previous period'!$G150, 0), 0)</f>
        <v>0</v>
      </c>
      <c r="R406" s="4"/>
      <c r="S406" s="7"/>
      <c r="T406" s="7"/>
      <c r="U406" s="7"/>
      <c r="V406" s="7"/>
      <c r="W406" s="7"/>
      <c r="X406" s="7"/>
      <c r="Y406" s="7"/>
      <c r="Z406" s="7"/>
      <c r="AA406" s="249"/>
    </row>
    <row r="407" spans="1:27" ht="12" customHeight="1" outlineLevel="1">
      <c r="A407" s="4"/>
      <c r="B407" s="4"/>
      <c r="C407" s="4"/>
      <c r="D407" s="217">
        <f>Asset34</f>
        <v>0</v>
      </c>
      <c r="E407" s="4"/>
      <c r="F407" s="4"/>
      <c r="G407" s="4"/>
      <c r="H407" s="102"/>
      <c r="I407" s="308">
        <f>IF(I$321&gt;0, IF(J$321=0, 'Adjustment for previous period'!$G151, 0), 0)</f>
        <v>0</v>
      </c>
      <c r="J407" s="308">
        <f>IF(J$321&gt;0, IF(K$321=0, 'Adjustment for previous period'!$G151, 0), 0)</f>
        <v>0</v>
      </c>
      <c r="K407" s="308">
        <f>IF(K$321&gt;0, IF(L$321=0, 'Adjustment for previous period'!$G151, 0), 0)</f>
        <v>0</v>
      </c>
      <c r="L407" s="308">
        <f>IF(L$321&gt;0, IF(M$321=0, 'Adjustment for previous period'!$G151, 0), 0)</f>
        <v>0</v>
      </c>
      <c r="M407" s="308">
        <f>IF(M$321&gt;0, IF(N$321=0, 'Adjustment for previous period'!$G151, 0), 0)</f>
        <v>0</v>
      </c>
      <c r="N407" s="308">
        <f>IF(N$321&gt;0, IF(O$321=0, 'Adjustment for previous period'!$G151, 0), 0)</f>
        <v>0</v>
      </c>
      <c r="O407" s="308">
        <f>IF(O$321&gt;0, IF(P$321=0, 'Adjustment for previous period'!$G151, 0), 0)</f>
        <v>0</v>
      </c>
      <c r="P407" s="308">
        <f>IF(P$321&gt;0, IF(Q$321=0, 'Adjustment for previous period'!$G151, 0), 0)</f>
        <v>0</v>
      </c>
      <c r="Q407" s="308">
        <f>IF(Q$321&gt;0, IF(R$321=0, 'Adjustment for previous period'!$G151, 0), 0)</f>
        <v>0</v>
      </c>
      <c r="R407" s="4"/>
      <c r="S407" s="7"/>
      <c r="T407" s="7"/>
      <c r="U407" s="7"/>
      <c r="V407" s="7"/>
      <c r="W407" s="7"/>
      <c r="X407" s="7"/>
      <c r="Y407" s="7"/>
      <c r="Z407" s="7"/>
      <c r="AA407" s="249"/>
    </row>
    <row r="408" spans="1:27" ht="12" customHeight="1" outlineLevel="1">
      <c r="A408" s="4"/>
      <c r="B408" s="4"/>
      <c r="C408" s="4"/>
      <c r="D408" s="217">
        <f>Asset35</f>
        <v>0</v>
      </c>
      <c r="E408" s="4"/>
      <c r="F408" s="4"/>
      <c r="G408" s="4"/>
      <c r="H408" s="102"/>
      <c r="I408" s="308">
        <f>IF(I$321&gt;0, IF(J$321=0, 'Adjustment for previous period'!$G152, 0), 0)</f>
        <v>0</v>
      </c>
      <c r="J408" s="308">
        <f>IF(J$321&gt;0, IF(K$321=0, 'Adjustment for previous period'!$G152, 0), 0)</f>
        <v>0</v>
      </c>
      <c r="K408" s="308">
        <f>IF(K$321&gt;0, IF(L$321=0, 'Adjustment for previous period'!$G152, 0), 0)</f>
        <v>0</v>
      </c>
      <c r="L408" s="308">
        <f>IF(L$321&gt;0, IF(M$321=0, 'Adjustment for previous period'!$G152, 0), 0)</f>
        <v>0</v>
      </c>
      <c r="M408" s="308">
        <f>IF(M$321&gt;0, IF(N$321=0, 'Adjustment for previous period'!$G152, 0), 0)</f>
        <v>0</v>
      </c>
      <c r="N408" s="308">
        <f>IF(N$321&gt;0, IF(O$321=0, 'Adjustment for previous period'!$G152, 0), 0)</f>
        <v>0</v>
      </c>
      <c r="O408" s="308">
        <f>IF(O$321&gt;0, IF(P$321=0, 'Adjustment for previous period'!$G152, 0), 0)</f>
        <v>0</v>
      </c>
      <c r="P408" s="308">
        <f>IF(P$321&gt;0, IF(Q$321=0, 'Adjustment for previous period'!$G152, 0), 0)</f>
        <v>0</v>
      </c>
      <c r="Q408" s="308">
        <f>IF(Q$321&gt;0, IF(R$321=0, 'Adjustment for previous period'!$G152, 0), 0)</f>
        <v>0</v>
      </c>
      <c r="R408" s="4"/>
      <c r="S408" s="7"/>
      <c r="T408" s="7"/>
      <c r="U408" s="7"/>
      <c r="V408" s="7"/>
      <c r="W408" s="7"/>
      <c r="X408" s="7"/>
      <c r="Y408" s="7"/>
      <c r="Z408" s="7"/>
      <c r="AA408" s="249"/>
    </row>
    <row r="409" spans="1:27" ht="12" customHeight="1" outlineLevel="1">
      <c r="A409" s="4"/>
      <c r="B409" s="4"/>
      <c r="C409" s="4"/>
      <c r="D409" s="217">
        <f>Asset36</f>
        <v>0</v>
      </c>
      <c r="E409" s="4"/>
      <c r="F409" s="4"/>
      <c r="G409" s="4"/>
      <c r="H409" s="102"/>
      <c r="I409" s="308">
        <f>IF(I$321&gt;0, IF(J$321=0, 'Adjustment for previous period'!$G153, 0), 0)</f>
        <v>0</v>
      </c>
      <c r="J409" s="308">
        <f>IF(J$321&gt;0, IF(K$321=0, 'Adjustment for previous period'!$G153, 0), 0)</f>
        <v>0</v>
      </c>
      <c r="K409" s="308">
        <f>IF(K$321&gt;0, IF(L$321=0, 'Adjustment for previous period'!$G153, 0), 0)</f>
        <v>0</v>
      </c>
      <c r="L409" s="308">
        <f>IF(L$321&gt;0, IF(M$321=0, 'Adjustment for previous period'!$G153, 0), 0)</f>
        <v>0</v>
      </c>
      <c r="M409" s="308">
        <f>IF(M$321&gt;0, IF(N$321=0, 'Adjustment for previous period'!$G153, 0), 0)</f>
        <v>0</v>
      </c>
      <c r="N409" s="308">
        <f>IF(N$321&gt;0, IF(O$321=0, 'Adjustment for previous period'!$G153, 0), 0)</f>
        <v>0</v>
      </c>
      <c r="O409" s="308">
        <f>IF(O$321&gt;0, IF(P$321=0, 'Adjustment for previous period'!$G153, 0), 0)</f>
        <v>0</v>
      </c>
      <c r="P409" s="308">
        <f>IF(P$321&gt;0, IF(Q$321=0, 'Adjustment for previous period'!$G153, 0), 0)</f>
        <v>0</v>
      </c>
      <c r="Q409" s="308">
        <f>IF(Q$321&gt;0, IF(R$321=0, 'Adjustment for previous period'!$G153, 0), 0)</f>
        <v>0</v>
      </c>
      <c r="R409" s="4"/>
      <c r="S409" s="7"/>
      <c r="T409" s="7"/>
      <c r="U409" s="7"/>
      <c r="V409" s="7"/>
      <c r="W409" s="7"/>
      <c r="X409" s="7"/>
      <c r="Y409" s="7"/>
      <c r="Z409" s="7"/>
      <c r="AA409" s="249"/>
    </row>
    <row r="410" spans="1:27" ht="12" customHeight="1" outlineLevel="1">
      <c r="A410" s="4"/>
      <c r="B410" s="4"/>
      <c r="C410" s="4"/>
      <c r="D410" s="217">
        <f>Asset37</f>
        <v>0</v>
      </c>
      <c r="E410" s="4"/>
      <c r="F410" s="4"/>
      <c r="G410" s="4"/>
      <c r="H410" s="102"/>
      <c r="I410" s="308">
        <f>IF(I$321&gt;0, IF(J$321=0, 'Adjustment for previous period'!$G154, 0), 0)</f>
        <v>0</v>
      </c>
      <c r="J410" s="308">
        <f>IF(J$321&gt;0, IF(K$321=0, 'Adjustment for previous period'!$G154, 0), 0)</f>
        <v>0</v>
      </c>
      <c r="K410" s="308">
        <f>IF(K$321&gt;0, IF(L$321=0, 'Adjustment for previous period'!$G154, 0), 0)</f>
        <v>0</v>
      </c>
      <c r="L410" s="308">
        <f>IF(L$321&gt;0, IF(M$321=0, 'Adjustment for previous period'!$G154, 0), 0)</f>
        <v>0</v>
      </c>
      <c r="M410" s="308">
        <f>IF(M$321&gt;0, IF(N$321=0, 'Adjustment for previous period'!$G154, 0), 0)</f>
        <v>0</v>
      </c>
      <c r="N410" s="308">
        <f>IF(N$321&gt;0, IF(O$321=0, 'Adjustment for previous period'!$G154, 0), 0)</f>
        <v>0</v>
      </c>
      <c r="O410" s="308">
        <f>IF(O$321&gt;0, IF(P$321=0, 'Adjustment for previous period'!$G154, 0), 0)</f>
        <v>0</v>
      </c>
      <c r="P410" s="308">
        <f>IF(P$321&gt;0, IF(Q$321=0, 'Adjustment for previous period'!$G154, 0), 0)</f>
        <v>0</v>
      </c>
      <c r="Q410" s="308">
        <f>IF(Q$321&gt;0, IF(R$321=0, 'Adjustment for previous period'!$G154, 0), 0)</f>
        <v>0</v>
      </c>
      <c r="R410" s="4"/>
      <c r="S410" s="7"/>
      <c r="T410" s="7"/>
      <c r="U410" s="7"/>
      <c r="V410" s="7"/>
      <c r="W410" s="7"/>
      <c r="X410" s="7"/>
      <c r="Y410" s="7"/>
      <c r="Z410" s="7"/>
      <c r="AA410" s="249"/>
    </row>
    <row r="411" spans="1:27" ht="12" customHeight="1" outlineLevel="1">
      <c r="A411" s="4"/>
      <c r="B411" s="4"/>
      <c r="C411" s="4"/>
      <c r="D411" s="217">
        <f>Asset38</f>
        <v>0</v>
      </c>
      <c r="E411" s="4"/>
      <c r="F411" s="4"/>
      <c r="G411" s="4"/>
      <c r="H411" s="102"/>
      <c r="I411" s="308">
        <f>IF(I$321&gt;0, IF(J$321=0, 'Adjustment for previous period'!$G155, 0), 0)</f>
        <v>0</v>
      </c>
      <c r="J411" s="308">
        <f>IF(J$321&gt;0, IF(K$321=0, 'Adjustment for previous period'!$G155, 0), 0)</f>
        <v>0</v>
      </c>
      <c r="K411" s="308">
        <f>IF(K$321&gt;0, IF(L$321=0, 'Adjustment for previous period'!$G155, 0), 0)</f>
        <v>0</v>
      </c>
      <c r="L411" s="308">
        <f>IF(L$321&gt;0, IF(M$321=0, 'Adjustment for previous period'!$G155, 0), 0)</f>
        <v>0</v>
      </c>
      <c r="M411" s="308">
        <f>IF(M$321&gt;0, IF(N$321=0, 'Adjustment for previous period'!$G155, 0), 0)</f>
        <v>0</v>
      </c>
      <c r="N411" s="308">
        <f>IF(N$321&gt;0, IF(O$321=0, 'Adjustment for previous period'!$G155, 0), 0)</f>
        <v>0</v>
      </c>
      <c r="O411" s="308">
        <f>IF(O$321&gt;0, IF(P$321=0, 'Adjustment for previous period'!$G155, 0), 0)</f>
        <v>0</v>
      </c>
      <c r="P411" s="308">
        <f>IF(P$321&gt;0, IF(Q$321=0, 'Adjustment for previous period'!$G155, 0), 0)</f>
        <v>0</v>
      </c>
      <c r="Q411" s="308">
        <f>IF(Q$321&gt;0, IF(R$321=0, 'Adjustment for previous period'!$G155, 0), 0)</f>
        <v>0</v>
      </c>
      <c r="R411" s="4"/>
      <c r="S411" s="7"/>
      <c r="T411" s="7"/>
      <c r="U411" s="7"/>
      <c r="V411" s="7"/>
      <c r="W411" s="7"/>
      <c r="X411" s="7"/>
      <c r="Y411" s="7"/>
      <c r="Z411" s="7"/>
      <c r="AA411" s="249"/>
    </row>
    <row r="412" spans="1:27" ht="12" customHeight="1" outlineLevel="1">
      <c r="A412" s="4"/>
      <c r="B412" s="4"/>
      <c r="C412" s="4"/>
      <c r="D412" s="217">
        <f>Asset39</f>
        <v>0</v>
      </c>
      <c r="E412" s="4"/>
      <c r="F412" s="4"/>
      <c r="G412" s="4"/>
      <c r="H412" s="102"/>
      <c r="I412" s="308">
        <f>IF(I$321&gt;0, IF(J$321=0, 'Adjustment for previous period'!$G156, 0), 0)</f>
        <v>0</v>
      </c>
      <c r="J412" s="308">
        <f>IF(J$321&gt;0, IF(K$321=0, 'Adjustment for previous period'!$G156, 0), 0)</f>
        <v>0</v>
      </c>
      <c r="K412" s="308">
        <f>IF(K$321&gt;0, IF(L$321=0, 'Adjustment for previous period'!$G156, 0), 0)</f>
        <v>0</v>
      </c>
      <c r="L412" s="308">
        <f>IF(L$321&gt;0, IF(M$321=0, 'Adjustment for previous period'!$G156, 0), 0)</f>
        <v>0</v>
      </c>
      <c r="M412" s="308">
        <f>IF(M$321&gt;0, IF(N$321=0, 'Adjustment for previous period'!$G156, 0), 0)</f>
        <v>0</v>
      </c>
      <c r="N412" s="308">
        <f>IF(N$321&gt;0, IF(O$321=0, 'Adjustment for previous period'!$G156, 0), 0)</f>
        <v>0</v>
      </c>
      <c r="O412" s="308">
        <f>IF(O$321&gt;0, IF(P$321=0, 'Adjustment for previous period'!$G156, 0), 0)</f>
        <v>0</v>
      </c>
      <c r="P412" s="308">
        <f>IF(P$321&gt;0, IF(Q$321=0, 'Adjustment for previous period'!$G156, 0), 0)</f>
        <v>0</v>
      </c>
      <c r="Q412" s="308">
        <f>IF(Q$321&gt;0, IF(R$321=0, 'Adjustment for previous period'!$G156, 0), 0)</f>
        <v>0</v>
      </c>
      <c r="R412" s="4"/>
      <c r="S412" s="7"/>
      <c r="T412" s="7"/>
      <c r="U412" s="7"/>
      <c r="V412" s="7"/>
      <c r="W412" s="7"/>
      <c r="X412" s="7"/>
      <c r="Y412" s="7"/>
      <c r="Z412" s="7"/>
      <c r="AA412" s="249"/>
    </row>
    <row r="413" spans="1:27" ht="12" customHeight="1" outlineLevel="1">
      <c r="A413" s="4"/>
      <c r="B413" s="4"/>
      <c r="C413" s="4"/>
      <c r="D413" s="217">
        <f>Asset40</f>
        <v>0</v>
      </c>
      <c r="E413" s="4"/>
      <c r="F413" s="4"/>
      <c r="G413" s="4"/>
      <c r="H413" s="102"/>
      <c r="I413" s="308">
        <f>IF(I$321&gt;0, IF(J$321=0, 'Adjustment for previous period'!$G157, 0), 0)</f>
        <v>0</v>
      </c>
      <c r="J413" s="308">
        <f>IF(J$321&gt;0, IF(K$321=0, 'Adjustment for previous period'!$G157, 0), 0)</f>
        <v>0</v>
      </c>
      <c r="K413" s="308">
        <f>IF(K$321&gt;0, IF(L$321=0, 'Adjustment for previous period'!$G157, 0), 0)</f>
        <v>0</v>
      </c>
      <c r="L413" s="308">
        <f>IF(L$321&gt;0, IF(M$321=0, 'Adjustment for previous period'!$G157, 0), 0)</f>
        <v>0</v>
      </c>
      <c r="M413" s="308">
        <f>IF(M$321&gt;0, IF(N$321=0, 'Adjustment for previous period'!$G157, 0), 0)</f>
        <v>0</v>
      </c>
      <c r="N413" s="308">
        <f>IF(N$321&gt;0, IF(O$321=0, 'Adjustment for previous period'!$G157, 0), 0)</f>
        <v>0</v>
      </c>
      <c r="O413" s="308">
        <f>IF(O$321&gt;0, IF(P$321=0, 'Adjustment for previous period'!$G157, 0), 0)</f>
        <v>0</v>
      </c>
      <c r="P413" s="308">
        <f>IF(P$321&gt;0, IF(Q$321=0, 'Adjustment for previous period'!$G157, 0), 0)</f>
        <v>0</v>
      </c>
      <c r="Q413" s="308">
        <f>IF(Q$321&gt;0, IF(R$321=0, 'Adjustment for previous period'!$G157, 0), 0)</f>
        <v>0</v>
      </c>
      <c r="R413" s="4"/>
      <c r="S413" s="7"/>
      <c r="T413" s="7"/>
      <c r="U413" s="7"/>
      <c r="V413" s="7"/>
      <c r="W413" s="7"/>
      <c r="X413" s="7"/>
      <c r="Y413" s="7"/>
      <c r="Z413" s="7"/>
      <c r="AA413" s="249"/>
    </row>
    <row r="414" spans="1:27" ht="12" customHeight="1" outlineLevel="1">
      <c r="A414" s="4"/>
      <c r="B414" s="4"/>
      <c r="C414" s="4"/>
      <c r="D414" s="217">
        <f>Asset41</f>
        <v>0</v>
      </c>
      <c r="E414" s="4"/>
      <c r="F414" s="4"/>
      <c r="G414" s="4"/>
      <c r="H414" s="102"/>
      <c r="I414" s="308">
        <f>IF(I$321&gt;0, IF(J$321=0, 'Adjustment for previous period'!$G158, 0), 0)</f>
        <v>0</v>
      </c>
      <c r="J414" s="308">
        <f>IF(J$321&gt;0, IF(K$321=0, 'Adjustment for previous period'!$G158, 0), 0)</f>
        <v>0</v>
      </c>
      <c r="K414" s="308">
        <f>IF(K$321&gt;0, IF(L$321=0, 'Adjustment for previous period'!$G158, 0), 0)</f>
        <v>0</v>
      </c>
      <c r="L414" s="308">
        <f>IF(L$321&gt;0, IF(M$321=0, 'Adjustment for previous period'!$G158, 0), 0)</f>
        <v>0</v>
      </c>
      <c r="M414" s="308">
        <f>IF(M$321&gt;0, IF(N$321=0, 'Adjustment for previous period'!$G158, 0), 0)</f>
        <v>0</v>
      </c>
      <c r="N414" s="308">
        <f>IF(N$321&gt;0, IF(O$321=0, 'Adjustment for previous period'!$G158, 0), 0)</f>
        <v>0</v>
      </c>
      <c r="O414" s="308">
        <f>IF(O$321&gt;0, IF(P$321=0, 'Adjustment for previous period'!$G158, 0), 0)</f>
        <v>0</v>
      </c>
      <c r="P414" s="308">
        <f>IF(P$321&gt;0, IF(Q$321=0, 'Adjustment for previous period'!$G158, 0), 0)</f>
        <v>0</v>
      </c>
      <c r="Q414" s="308">
        <f>IF(Q$321&gt;0, IF(R$321=0, 'Adjustment for previous period'!$G158, 0), 0)</f>
        <v>0</v>
      </c>
      <c r="R414" s="4"/>
      <c r="S414" s="7"/>
      <c r="T414" s="7"/>
      <c r="U414" s="7"/>
      <c r="V414" s="7"/>
      <c r="W414" s="7"/>
      <c r="X414" s="7"/>
      <c r="Y414" s="7"/>
      <c r="Z414" s="7"/>
      <c r="AA414" s="249"/>
    </row>
    <row r="415" spans="1:27" ht="12" customHeight="1" outlineLevel="1">
      <c r="A415" s="4"/>
      <c r="B415" s="4"/>
      <c r="C415" s="4"/>
      <c r="D415" s="217">
        <f>Asset42</f>
        <v>0</v>
      </c>
      <c r="E415" s="4"/>
      <c r="F415" s="4"/>
      <c r="G415" s="4"/>
      <c r="H415" s="102"/>
      <c r="I415" s="308">
        <f>IF(I$321&gt;0, IF(J$321=0, 'Adjustment for previous period'!$G159, 0), 0)</f>
        <v>0</v>
      </c>
      <c r="J415" s="308">
        <f>IF(J$321&gt;0, IF(K$321=0, 'Adjustment for previous period'!$G159, 0), 0)</f>
        <v>0</v>
      </c>
      <c r="K415" s="308">
        <f>IF(K$321&gt;0, IF(L$321=0, 'Adjustment for previous period'!$G159, 0), 0)</f>
        <v>0</v>
      </c>
      <c r="L415" s="308">
        <f>IF(L$321&gt;0, IF(M$321=0, 'Adjustment for previous period'!$G159, 0), 0)</f>
        <v>0</v>
      </c>
      <c r="M415" s="308">
        <f>IF(M$321&gt;0, IF(N$321=0, 'Adjustment for previous period'!$G159, 0), 0)</f>
        <v>0</v>
      </c>
      <c r="N415" s="308">
        <f>IF(N$321&gt;0, IF(O$321=0, 'Adjustment for previous period'!$G159, 0), 0)</f>
        <v>0</v>
      </c>
      <c r="O415" s="308">
        <f>IF(O$321&gt;0, IF(P$321=0, 'Adjustment for previous period'!$G159, 0), 0)</f>
        <v>0</v>
      </c>
      <c r="P415" s="308">
        <f>IF(P$321&gt;0, IF(Q$321=0, 'Adjustment for previous period'!$G159, 0), 0)</f>
        <v>0</v>
      </c>
      <c r="Q415" s="308">
        <f>IF(Q$321&gt;0, IF(R$321=0, 'Adjustment for previous period'!$G159, 0), 0)</f>
        <v>0</v>
      </c>
      <c r="R415" s="4"/>
      <c r="S415" s="7"/>
      <c r="T415" s="7"/>
      <c r="U415" s="7"/>
      <c r="V415" s="7"/>
      <c r="W415" s="7"/>
      <c r="X415" s="7"/>
      <c r="Y415" s="7"/>
      <c r="Z415" s="7"/>
      <c r="AA415" s="249"/>
    </row>
    <row r="416" spans="1:27" ht="12" customHeight="1" outlineLevel="1">
      <c r="A416" s="4"/>
      <c r="B416" s="4"/>
      <c r="C416" s="4"/>
      <c r="D416" s="217">
        <f>Asset43</f>
        <v>0</v>
      </c>
      <c r="E416" s="4"/>
      <c r="F416" s="4"/>
      <c r="G416" s="4"/>
      <c r="H416" s="102"/>
      <c r="I416" s="308">
        <f>IF(I$321&gt;0, IF(J$321=0, 'Adjustment for previous period'!$G160, 0), 0)</f>
        <v>0</v>
      </c>
      <c r="J416" s="308">
        <f>IF(J$321&gt;0, IF(K$321=0, 'Adjustment for previous period'!$G160, 0), 0)</f>
        <v>0</v>
      </c>
      <c r="K416" s="308">
        <f>IF(K$321&gt;0, IF(L$321=0, 'Adjustment for previous period'!$G160, 0), 0)</f>
        <v>0</v>
      </c>
      <c r="L416" s="308">
        <f>IF(L$321&gt;0, IF(M$321=0, 'Adjustment for previous period'!$G160, 0), 0)</f>
        <v>0</v>
      </c>
      <c r="M416" s="308">
        <f>IF(M$321&gt;0, IF(N$321=0, 'Adjustment for previous period'!$G160, 0), 0)</f>
        <v>0</v>
      </c>
      <c r="N416" s="308">
        <f>IF(N$321&gt;0, IF(O$321=0, 'Adjustment for previous period'!$G160, 0), 0)</f>
        <v>0</v>
      </c>
      <c r="O416" s="308">
        <f>IF(O$321&gt;0, IF(P$321=0, 'Adjustment for previous period'!$G160, 0), 0)</f>
        <v>0</v>
      </c>
      <c r="P416" s="308">
        <f>IF(P$321&gt;0, IF(Q$321=0, 'Adjustment for previous period'!$G160, 0), 0)</f>
        <v>0</v>
      </c>
      <c r="Q416" s="308">
        <f>IF(Q$321&gt;0, IF(R$321=0, 'Adjustment for previous period'!$G160, 0), 0)</f>
        <v>0</v>
      </c>
      <c r="R416" s="4"/>
      <c r="S416" s="7"/>
      <c r="T416" s="7"/>
      <c r="U416" s="7"/>
      <c r="V416" s="7"/>
      <c r="W416" s="7"/>
      <c r="X416" s="7"/>
      <c r="Y416" s="7"/>
      <c r="Z416" s="7"/>
      <c r="AA416" s="249"/>
    </row>
    <row r="417" spans="1:27" ht="12" customHeight="1" outlineLevel="1">
      <c r="A417" s="4"/>
      <c r="B417" s="4"/>
      <c r="C417" s="4"/>
      <c r="D417" s="217">
        <f>Asset44</f>
        <v>0</v>
      </c>
      <c r="E417" s="4"/>
      <c r="F417" s="4"/>
      <c r="G417" s="4"/>
      <c r="H417" s="102"/>
      <c r="I417" s="308">
        <f>IF(I$321&gt;0, IF(J$321=0, 'Adjustment for previous period'!$G161, 0), 0)</f>
        <v>0</v>
      </c>
      <c r="J417" s="308">
        <f>IF(J$321&gt;0, IF(K$321=0, 'Adjustment for previous period'!$G161, 0), 0)</f>
        <v>0</v>
      </c>
      <c r="K417" s="308">
        <f>IF(K$321&gt;0, IF(L$321=0, 'Adjustment for previous period'!$G161, 0), 0)</f>
        <v>0</v>
      </c>
      <c r="L417" s="308">
        <f>IF(L$321&gt;0, IF(M$321=0, 'Adjustment for previous period'!$G161, 0), 0)</f>
        <v>0</v>
      </c>
      <c r="M417" s="308">
        <f>IF(M$321&gt;0, IF(N$321=0, 'Adjustment for previous period'!$G161, 0), 0)</f>
        <v>0</v>
      </c>
      <c r="N417" s="308">
        <f>IF(N$321&gt;0, IF(O$321=0, 'Adjustment for previous period'!$G161, 0), 0)</f>
        <v>0</v>
      </c>
      <c r="O417" s="308">
        <f>IF(O$321&gt;0, IF(P$321=0, 'Adjustment for previous period'!$G161, 0), 0)</f>
        <v>0</v>
      </c>
      <c r="P417" s="308">
        <f>IF(P$321&gt;0, IF(Q$321=0, 'Adjustment for previous period'!$G161, 0), 0)</f>
        <v>0</v>
      </c>
      <c r="Q417" s="308">
        <f>IF(Q$321&gt;0, IF(R$321=0, 'Adjustment for previous period'!$G161, 0), 0)</f>
        <v>0</v>
      </c>
      <c r="R417" s="4"/>
      <c r="S417" s="7"/>
      <c r="T417" s="7"/>
      <c r="U417" s="7"/>
      <c r="V417" s="7"/>
      <c r="W417" s="7"/>
      <c r="X417" s="7"/>
      <c r="Y417" s="7"/>
      <c r="Z417" s="7"/>
      <c r="AA417" s="249"/>
    </row>
    <row r="418" spans="1:27" ht="12" customHeight="1" outlineLevel="1">
      <c r="A418" s="4"/>
      <c r="B418" s="4"/>
      <c r="C418" s="4"/>
      <c r="D418" s="217">
        <f>Asset45</f>
        <v>0</v>
      </c>
      <c r="E418" s="4"/>
      <c r="F418" s="4"/>
      <c r="G418" s="4"/>
      <c r="H418" s="102"/>
      <c r="I418" s="308">
        <f>IF(I$321&gt;0, IF(J$321=0, 'Adjustment for previous period'!$G162, 0), 0)</f>
        <v>0</v>
      </c>
      <c r="J418" s="308">
        <f>IF(J$321&gt;0, IF(K$321=0, 'Adjustment for previous period'!$G162, 0), 0)</f>
        <v>0</v>
      </c>
      <c r="K418" s="308">
        <f>IF(K$321&gt;0, IF(L$321=0, 'Adjustment for previous period'!$G162, 0), 0)</f>
        <v>0</v>
      </c>
      <c r="L418" s="308">
        <f>IF(L$321&gt;0, IF(M$321=0, 'Adjustment for previous period'!$G162, 0), 0)</f>
        <v>0</v>
      </c>
      <c r="M418" s="308">
        <f>IF(M$321&gt;0, IF(N$321=0, 'Adjustment for previous period'!$G162, 0), 0)</f>
        <v>0</v>
      </c>
      <c r="N418" s="308">
        <f>IF(N$321&gt;0, IF(O$321=0, 'Adjustment for previous period'!$G162, 0), 0)</f>
        <v>0</v>
      </c>
      <c r="O418" s="308">
        <f>IF(O$321&gt;0, IF(P$321=0, 'Adjustment for previous period'!$G162, 0), 0)</f>
        <v>0</v>
      </c>
      <c r="P418" s="308">
        <f>IF(P$321&gt;0, IF(Q$321=0, 'Adjustment for previous period'!$G162, 0), 0)</f>
        <v>0</v>
      </c>
      <c r="Q418" s="308">
        <f>IF(Q$321&gt;0, IF(R$321=0, 'Adjustment for previous period'!$G162, 0), 0)</f>
        <v>0</v>
      </c>
      <c r="R418" s="4"/>
      <c r="S418" s="7"/>
      <c r="T418" s="7"/>
      <c r="U418" s="7"/>
      <c r="V418" s="7"/>
      <c r="W418" s="7"/>
      <c r="X418" s="7"/>
      <c r="Y418" s="7"/>
      <c r="Z418" s="7"/>
      <c r="AA418" s="249"/>
    </row>
    <row r="419" spans="1:27" ht="12" customHeight="1" outlineLevel="1">
      <c r="A419" s="4"/>
      <c r="B419" s="4"/>
      <c r="C419" s="4"/>
      <c r="D419" s="217">
        <f>Asset46</f>
        <v>0</v>
      </c>
      <c r="E419" s="4"/>
      <c r="F419" s="4"/>
      <c r="G419" s="4"/>
      <c r="H419" s="102"/>
      <c r="I419" s="308">
        <f>IF(I$321&gt;0, IF(J$321=0, 'Adjustment for previous period'!$G163, 0), 0)</f>
        <v>0</v>
      </c>
      <c r="J419" s="308">
        <f>IF(J$321&gt;0, IF(K$321=0, 'Adjustment for previous period'!$G163, 0), 0)</f>
        <v>0</v>
      </c>
      <c r="K419" s="308">
        <f>IF(K$321&gt;0, IF(L$321=0, 'Adjustment for previous period'!$G163, 0), 0)</f>
        <v>0</v>
      </c>
      <c r="L419" s="308">
        <f>IF(L$321&gt;0, IF(M$321=0, 'Adjustment for previous period'!$G163, 0), 0)</f>
        <v>0</v>
      </c>
      <c r="M419" s="308">
        <f>IF(M$321&gt;0, IF(N$321=0, 'Adjustment for previous period'!$G163, 0), 0)</f>
        <v>0</v>
      </c>
      <c r="N419" s="308">
        <f>IF(N$321&gt;0, IF(O$321=0, 'Adjustment for previous period'!$G163, 0), 0)</f>
        <v>0</v>
      </c>
      <c r="O419" s="308">
        <f>IF(O$321&gt;0, IF(P$321=0, 'Adjustment for previous period'!$G163, 0), 0)</f>
        <v>0</v>
      </c>
      <c r="P419" s="308">
        <f>IF(P$321&gt;0, IF(Q$321=0, 'Adjustment for previous period'!$G163, 0), 0)</f>
        <v>0</v>
      </c>
      <c r="Q419" s="308">
        <f>IF(Q$321&gt;0, IF(R$321=0, 'Adjustment for previous period'!$G163, 0), 0)</f>
        <v>0</v>
      </c>
      <c r="R419" s="4"/>
      <c r="S419" s="7"/>
      <c r="T419" s="7"/>
      <c r="U419" s="7"/>
      <c r="V419" s="7"/>
      <c r="W419" s="7"/>
      <c r="X419" s="7"/>
      <c r="Y419" s="7"/>
      <c r="Z419" s="7"/>
      <c r="AA419" s="249"/>
    </row>
    <row r="420" spans="1:27" ht="12" customHeight="1" outlineLevel="1">
      <c r="A420" s="4"/>
      <c r="B420" s="4"/>
      <c r="C420" s="4"/>
      <c r="D420" s="217">
        <f>Asset47</f>
        <v>0</v>
      </c>
      <c r="E420" s="4"/>
      <c r="F420" s="4"/>
      <c r="G420" s="4"/>
      <c r="H420" s="102"/>
      <c r="I420" s="308">
        <f>IF(I$321&gt;0, IF(J$321=0, 'Adjustment for previous period'!$G164, 0), 0)</f>
        <v>0</v>
      </c>
      <c r="J420" s="308">
        <f>IF(J$321&gt;0, IF(K$321=0, 'Adjustment for previous period'!$G164, 0), 0)</f>
        <v>0</v>
      </c>
      <c r="K420" s="308">
        <f>IF(K$321&gt;0, IF(L$321=0, 'Adjustment for previous period'!$G164, 0), 0)</f>
        <v>0</v>
      </c>
      <c r="L420" s="308">
        <f>IF(L$321&gt;0, IF(M$321=0, 'Adjustment for previous period'!$G164, 0), 0)</f>
        <v>0</v>
      </c>
      <c r="M420" s="308">
        <f>IF(M$321&gt;0, IF(N$321=0, 'Adjustment for previous period'!$G164, 0), 0)</f>
        <v>0</v>
      </c>
      <c r="N420" s="308">
        <f>IF(N$321&gt;0, IF(O$321=0, 'Adjustment for previous period'!$G164, 0), 0)</f>
        <v>0</v>
      </c>
      <c r="O420" s="308">
        <f>IF(O$321&gt;0, IF(P$321=0, 'Adjustment for previous period'!$G164, 0), 0)</f>
        <v>0</v>
      </c>
      <c r="P420" s="308">
        <f>IF(P$321&gt;0, IF(Q$321=0, 'Adjustment for previous period'!$G164, 0), 0)</f>
        <v>0</v>
      </c>
      <c r="Q420" s="308">
        <f>IF(Q$321&gt;0, IF(R$321=0, 'Adjustment for previous period'!$G164, 0), 0)</f>
        <v>0</v>
      </c>
      <c r="R420" s="4"/>
      <c r="S420" s="7"/>
      <c r="T420" s="7"/>
      <c r="U420" s="7"/>
      <c r="V420" s="7"/>
      <c r="W420" s="7"/>
      <c r="X420" s="7"/>
      <c r="Y420" s="7"/>
      <c r="Z420" s="7"/>
      <c r="AA420" s="249"/>
    </row>
    <row r="421" spans="1:27" ht="12" customHeight="1" outlineLevel="1">
      <c r="A421" s="4"/>
      <c r="B421" s="4"/>
      <c r="C421" s="4"/>
      <c r="D421" s="217">
        <f>Asset48</f>
        <v>0</v>
      </c>
      <c r="E421" s="4"/>
      <c r="F421" s="4"/>
      <c r="G421" s="4"/>
      <c r="H421" s="102"/>
      <c r="I421" s="308">
        <f>IF(I$321&gt;0, IF(J$321=0, 'Adjustment for previous period'!$G165, 0), 0)</f>
        <v>0</v>
      </c>
      <c r="J421" s="308">
        <f>IF(J$321&gt;0, IF(K$321=0, 'Adjustment for previous period'!$G165, 0), 0)</f>
        <v>0</v>
      </c>
      <c r="K421" s="308">
        <f>IF(K$321&gt;0, IF(L$321=0, 'Adjustment for previous period'!$G165, 0), 0)</f>
        <v>0</v>
      </c>
      <c r="L421" s="308">
        <f>IF(L$321&gt;0, IF(M$321=0, 'Adjustment for previous period'!$G165, 0), 0)</f>
        <v>0</v>
      </c>
      <c r="M421" s="308">
        <f>IF(M$321&gt;0, IF(N$321=0, 'Adjustment for previous period'!$G165, 0), 0)</f>
        <v>0</v>
      </c>
      <c r="N421" s="308">
        <f>IF(N$321&gt;0, IF(O$321=0, 'Adjustment for previous period'!$G165, 0), 0)</f>
        <v>0</v>
      </c>
      <c r="O421" s="308">
        <f>IF(O$321&gt;0, IF(P$321=0, 'Adjustment for previous period'!$G165, 0), 0)</f>
        <v>0</v>
      </c>
      <c r="P421" s="308">
        <f>IF(P$321&gt;0, IF(Q$321=0, 'Adjustment for previous period'!$G165, 0), 0)</f>
        <v>0</v>
      </c>
      <c r="Q421" s="308">
        <f>IF(Q$321&gt;0, IF(R$321=0, 'Adjustment for previous period'!$G165, 0), 0)</f>
        <v>0</v>
      </c>
      <c r="R421" s="4"/>
      <c r="S421" s="7"/>
      <c r="T421" s="7"/>
      <c r="U421" s="7"/>
      <c r="V421" s="7"/>
      <c r="W421" s="7"/>
      <c r="X421" s="7"/>
      <c r="Y421" s="7"/>
      <c r="Z421" s="7"/>
      <c r="AA421" s="249"/>
    </row>
    <row r="422" spans="1:27" ht="12" customHeight="1" outlineLevel="1">
      <c r="A422" s="4"/>
      <c r="B422" s="4"/>
      <c r="C422" s="4"/>
      <c r="D422" s="217">
        <f>Asset49</f>
        <v>0</v>
      </c>
      <c r="E422" s="4"/>
      <c r="F422" s="4"/>
      <c r="G422" s="4"/>
      <c r="H422" s="102"/>
      <c r="I422" s="308">
        <f>IF(I$321&gt;0, IF(J$321=0, 'Adjustment for previous period'!$G166, 0), 0)</f>
        <v>0</v>
      </c>
      <c r="J422" s="308">
        <f>IF(J$321&gt;0, IF(K$321=0, 'Adjustment for previous period'!$G166, 0), 0)</f>
        <v>0</v>
      </c>
      <c r="K422" s="308">
        <f>IF(K$321&gt;0, IF(L$321=0, 'Adjustment for previous period'!$G166, 0), 0)</f>
        <v>0</v>
      </c>
      <c r="L422" s="308">
        <f>IF(L$321&gt;0, IF(M$321=0, 'Adjustment for previous period'!$G166, 0), 0)</f>
        <v>0</v>
      </c>
      <c r="M422" s="308">
        <f>IF(M$321&gt;0, IF(N$321=0, 'Adjustment for previous period'!$G166, 0), 0)</f>
        <v>0</v>
      </c>
      <c r="N422" s="308">
        <f>IF(N$321&gt;0, IF(O$321=0, 'Adjustment for previous period'!$G166, 0), 0)</f>
        <v>0</v>
      </c>
      <c r="O422" s="308">
        <f>IF(O$321&gt;0, IF(P$321=0, 'Adjustment for previous period'!$G166, 0), 0)</f>
        <v>0</v>
      </c>
      <c r="P422" s="308">
        <f>IF(P$321&gt;0, IF(Q$321=0, 'Adjustment for previous period'!$G166, 0), 0)</f>
        <v>0</v>
      </c>
      <c r="Q422" s="308">
        <f>IF(Q$321&gt;0, IF(R$321=0, 'Adjustment for previous period'!$G166, 0), 0)</f>
        <v>0</v>
      </c>
      <c r="R422" s="4"/>
      <c r="S422" s="7"/>
      <c r="T422" s="7"/>
      <c r="U422" s="7"/>
      <c r="V422" s="7"/>
      <c r="W422" s="7"/>
      <c r="X422" s="7"/>
      <c r="Y422" s="7"/>
      <c r="Z422" s="7"/>
      <c r="AA422" s="249"/>
    </row>
    <row r="423" spans="1:27" ht="12" customHeight="1" outlineLevel="1">
      <c r="A423" s="4"/>
      <c r="B423" s="4"/>
      <c r="C423" s="4"/>
      <c r="D423" s="217" t="str">
        <f>Asset50</f>
        <v>Equity raising costs</v>
      </c>
      <c r="E423" s="4"/>
      <c r="F423" s="4"/>
      <c r="G423" s="4"/>
      <c r="H423" s="102"/>
      <c r="I423" s="308">
        <f>IF(I$321&gt;0, IF(J$321=0, 'Adjustment for previous period'!$G167, 0), 0)</f>
        <v>0</v>
      </c>
      <c r="J423" s="308">
        <f>IF(J$321&gt;0, IF(K$321=0, 'Adjustment for previous period'!$G167, 0), 0)</f>
        <v>0</v>
      </c>
      <c r="K423" s="308">
        <f>IF(K$321&gt;0, IF(L$321=0, 'Adjustment for previous period'!$G167, 0), 0)</f>
        <v>0</v>
      </c>
      <c r="L423" s="308">
        <f>IF(L$321&gt;0, IF(M$321=0, 'Adjustment for previous period'!$G167, 0), 0)</f>
        <v>0</v>
      </c>
      <c r="M423" s="308">
        <f>IF(M$321&gt;0, IF(N$321=0, 'Adjustment for previous period'!$G167, 0), 0)</f>
        <v>0</v>
      </c>
      <c r="N423" s="308">
        <f>IF(N$321&gt;0, IF(O$321=0, 'Adjustment for previous period'!$G167, 0), 0)</f>
        <v>0</v>
      </c>
      <c r="O423" s="308">
        <f>IF(O$321&gt;0, IF(P$321=0, 'Adjustment for previous period'!$G167, 0), 0)</f>
        <v>0</v>
      </c>
      <c r="P423" s="308">
        <f>IF(P$321&gt;0, IF(Q$321=0, 'Adjustment for previous period'!$G167, 0), 0)</f>
        <v>0</v>
      </c>
      <c r="Q423" s="308">
        <f>IF(Q$321&gt;0, IF(R$321=0, 'Adjustment for previous period'!$G167, 0), 0)</f>
        <v>0</v>
      </c>
      <c r="R423" s="4"/>
      <c r="S423" s="7"/>
      <c r="T423" s="7"/>
      <c r="U423" s="7"/>
      <c r="V423" s="7"/>
      <c r="W423" s="7"/>
      <c r="X423" s="7"/>
      <c r="Y423" s="7"/>
      <c r="Z423" s="7"/>
      <c r="AA423" s="249"/>
    </row>
    <row r="424" spans="1:27" ht="12" customHeight="1">
      <c r="A424" s="4"/>
      <c r="B424" s="4"/>
      <c r="C424" s="4"/>
      <c r="D424" s="4"/>
      <c r="E424" s="4"/>
      <c r="F424" s="4"/>
      <c r="G424" s="4"/>
      <c r="H424" s="4"/>
      <c r="I424" s="249"/>
      <c r="J424" s="249"/>
      <c r="K424" s="249"/>
      <c r="L424" s="249"/>
      <c r="M424" s="249"/>
      <c r="N424" s="286"/>
      <c r="O424" s="249"/>
      <c r="P424" s="249"/>
      <c r="Q424" s="249"/>
      <c r="R424" s="4"/>
      <c r="S424" s="7"/>
      <c r="T424" s="7"/>
      <c r="U424" s="7"/>
      <c r="V424" s="7"/>
      <c r="W424" s="7"/>
      <c r="X424" s="7"/>
      <c r="Y424" s="7"/>
      <c r="Z424" s="7"/>
      <c r="AA424" s="249"/>
    </row>
    <row r="425" spans="1:27" ht="12" customHeight="1">
      <c r="A425" s="4"/>
      <c r="B425" s="7"/>
      <c r="C425" s="81" t="s">
        <v>37</v>
      </c>
      <c r="D425" s="7"/>
      <c r="E425" s="7"/>
      <c r="F425" s="7"/>
      <c r="G425" s="105"/>
      <c r="H425" s="109"/>
      <c r="I425" s="301">
        <f>SUM(I426:I455)</f>
        <v>0</v>
      </c>
      <c r="J425" s="301">
        <f>SUM(J426:J455)</f>
        <v>0</v>
      </c>
      <c r="K425" s="301">
        <f>SUM(K426:K455)</f>
        <v>0</v>
      </c>
      <c r="L425" s="301">
        <f t="shared" ref="L425:Q425" si="17">SUM(L426:L455)</f>
        <v>0</v>
      </c>
      <c r="M425" s="301">
        <f t="shared" si="17"/>
        <v>0</v>
      </c>
      <c r="N425" s="301">
        <f t="shared" si="17"/>
        <v>0</v>
      </c>
      <c r="O425" s="301">
        <f t="shared" si="17"/>
        <v>0</v>
      </c>
      <c r="P425" s="301">
        <f t="shared" si="17"/>
        <v>0</v>
      </c>
      <c r="Q425" s="301">
        <f t="shared" si="17"/>
        <v>0</v>
      </c>
      <c r="R425" s="4"/>
      <c r="S425" s="7"/>
      <c r="T425" s="7"/>
      <c r="U425" s="7"/>
      <c r="V425" s="7"/>
      <c r="W425" s="7"/>
      <c r="X425" s="7"/>
      <c r="Y425" s="7"/>
      <c r="Z425" s="7"/>
      <c r="AA425" s="249"/>
    </row>
    <row r="426" spans="1:27" ht="12" hidden="1" customHeight="1" outlineLevel="1">
      <c r="A426" s="4"/>
      <c r="B426" s="4"/>
      <c r="C426" s="4"/>
      <c r="D426" s="217" t="str">
        <f>Asset1</f>
        <v xml:space="preserve">Pipelines </v>
      </c>
      <c r="E426" s="4"/>
      <c r="F426" s="4"/>
      <c r="G426" s="4"/>
      <c r="H426" s="102"/>
      <c r="I426" s="308">
        <f>IF(J$321=0, 'Adjustment for previous period'!I171, 0)</f>
        <v>0</v>
      </c>
      <c r="J426" s="308">
        <f>IF(K$321=0, 'Adjustment for previous period'!J171, 0)</f>
        <v>0</v>
      </c>
      <c r="K426" s="308">
        <f>IF(L$321=0, 'Adjustment for previous period'!K171, 0)</f>
        <v>0</v>
      </c>
      <c r="L426" s="308">
        <f>IF(M$321=0, 'Adjustment for previous period'!L171, 0)</f>
        <v>0</v>
      </c>
      <c r="M426" s="308">
        <f>IF(N$321=0, 'Adjustment for previous period'!M171, 0)</f>
        <v>0</v>
      </c>
      <c r="N426" s="308">
        <f>IF(O$321=0, 'Adjustment for previous period'!N171, 0)</f>
        <v>0</v>
      </c>
      <c r="O426" s="308">
        <f>IF(P$321=0, 'Adjustment for previous period'!O171, 0)</f>
        <v>0</v>
      </c>
      <c r="P426" s="308">
        <f>IF(Q$321=0, 'Adjustment for previous period'!P171, 0)</f>
        <v>0</v>
      </c>
      <c r="Q426" s="308">
        <f>IF(R$321=0, 'Adjustment for previous period'!Q171, 0)</f>
        <v>0</v>
      </c>
      <c r="R426" s="4"/>
      <c r="S426" s="7"/>
      <c r="T426" s="7"/>
      <c r="U426" s="7"/>
      <c r="V426" s="7"/>
      <c r="W426" s="7"/>
      <c r="X426" s="7"/>
      <c r="Y426" s="7"/>
      <c r="Z426" s="7"/>
      <c r="AA426" s="249"/>
    </row>
    <row r="427" spans="1:27" hidden="1" outlineLevel="1">
      <c r="A427" s="4"/>
      <c r="B427" s="4"/>
      <c r="C427" s="4"/>
      <c r="D427" s="217" t="str">
        <f>Asset2</f>
        <v xml:space="preserve">Compressors </v>
      </c>
      <c r="E427" s="4"/>
      <c r="F427" s="4"/>
      <c r="G427" s="4"/>
      <c r="H427" s="102"/>
      <c r="I427" s="308">
        <f>IF(J$321=0, 'Adjustment for previous period'!I173, 0)</f>
        <v>0</v>
      </c>
      <c r="J427" s="308">
        <f>IF(K$321=0, 'Adjustment for previous period'!J173, 0)</f>
        <v>0</v>
      </c>
      <c r="K427" s="308">
        <f>IF(L$321=0, 'Adjustment for previous period'!K173, 0)</f>
        <v>0</v>
      </c>
      <c r="L427" s="308">
        <f>IF(M$321=0, 'Adjustment for previous period'!L173, 0)</f>
        <v>0</v>
      </c>
      <c r="M427" s="308">
        <f>IF(N$321=0, 'Adjustment for previous period'!M173, 0)</f>
        <v>0</v>
      </c>
      <c r="N427" s="308">
        <f>IF(O$321=0, 'Adjustment for previous period'!N173, 0)</f>
        <v>0</v>
      </c>
      <c r="O427" s="308">
        <f>IF(P$321=0, 'Adjustment for previous period'!O173, 0)</f>
        <v>0</v>
      </c>
      <c r="P427" s="308">
        <f>IF(Q$321=0, 'Adjustment for previous period'!P173, 0)</f>
        <v>0</v>
      </c>
      <c r="Q427" s="308">
        <f>IF(R$321=0, 'Adjustment for previous period'!Q173, 0)</f>
        <v>0</v>
      </c>
      <c r="R427" s="22"/>
      <c r="S427" s="91"/>
      <c r="T427" s="91"/>
      <c r="U427" s="91"/>
      <c r="V427" s="91"/>
      <c r="W427" s="91"/>
      <c r="X427" s="91"/>
      <c r="Y427" s="91"/>
      <c r="Z427" s="91"/>
      <c r="AA427" s="249"/>
    </row>
    <row r="428" spans="1:27" ht="12" hidden="1" customHeight="1" outlineLevel="1">
      <c r="A428" s="4"/>
      <c r="B428" s="4"/>
      <c r="C428" s="4"/>
      <c r="D428" s="217" t="str">
        <f>Asset3</f>
        <v>City Gates &amp; Field Regulators</v>
      </c>
      <c r="E428" s="4"/>
      <c r="F428" s="4"/>
      <c r="G428" s="4"/>
      <c r="H428" s="102"/>
      <c r="I428" s="308">
        <f>IF(J$321=0, 'Adjustment for previous period'!I175, 0)</f>
        <v>0</v>
      </c>
      <c r="J428" s="308">
        <f>IF(K$321=0, 'Adjustment for previous period'!J175, 0)</f>
        <v>0</v>
      </c>
      <c r="K428" s="308">
        <f>IF(L$321=0, 'Adjustment for previous period'!K175, 0)</f>
        <v>0</v>
      </c>
      <c r="L428" s="308">
        <f>IF(M$321=0, 'Adjustment for previous period'!L175, 0)</f>
        <v>0</v>
      </c>
      <c r="M428" s="308">
        <f>IF(N$321=0, 'Adjustment for previous period'!M175, 0)</f>
        <v>0</v>
      </c>
      <c r="N428" s="308">
        <f>IF(O$321=0, 'Adjustment for previous period'!N175, 0)</f>
        <v>0</v>
      </c>
      <c r="O428" s="308">
        <f>IF(P$321=0, 'Adjustment for previous period'!O175, 0)</f>
        <v>0</v>
      </c>
      <c r="P428" s="308">
        <f>IF(Q$321=0, 'Adjustment for previous period'!P175, 0)</f>
        <v>0</v>
      </c>
      <c r="Q428" s="308">
        <f>IF(R$321=0, 'Adjustment for previous period'!Q175, 0)</f>
        <v>0</v>
      </c>
      <c r="R428" s="4"/>
      <c r="S428" s="7"/>
      <c r="T428" s="7"/>
      <c r="U428" s="7"/>
      <c r="V428" s="7"/>
      <c r="W428" s="7"/>
      <c r="X428" s="7"/>
      <c r="Y428" s="7"/>
      <c r="Z428" s="7"/>
      <c r="AA428" s="249"/>
    </row>
    <row r="429" spans="1:27" ht="12" hidden="1" customHeight="1" outlineLevel="1">
      <c r="A429" s="4"/>
      <c r="B429" s="4"/>
      <c r="C429" s="4"/>
      <c r="D429" s="217" t="str">
        <f>Asset4</f>
        <v>Odourant Plants</v>
      </c>
      <c r="E429" s="4"/>
      <c r="F429" s="4"/>
      <c r="G429" s="4"/>
      <c r="H429" s="102"/>
      <c r="I429" s="308">
        <f>IF(J$321=0, 'Adjustment for previous period'!I177, 0)</f>
        <v>0</v>
      </c>
      <c r="J429" s="308">
        <f>IF(K$321=0, 'Adjustment for previous period'!J177, 0)</f>
        <v>0</v>
      </c>
      <c r="K429" s="308">
        <f>IF(L$321=0, 'Adjustment for previous period'!K177, 0)</f>
        <v>0</v>
      </c>
      <c r="L429" s="308">
        <f>IF(M$321=0, 'Adjustment for previous period'!L177, 0)</f>
        <v>0</v>
      </c>
      <c r="M429" s="308">
        <f>IF(N$321=0, 'Adjustment for previous period'!M177, 0)</f>
        <v>0</v>
      </c>
      <c r="N429" s="308">
        <f>IF(O$321=0, 'Adjustment for previous period'!N177, 0)</f>
        <v>0</v>
      </c>
      <c r="O429" s="308">
        <f>IF(P$321=0, 'Adjustment for previous period'!O177, 0)</f>
        <v>0</v>
      </c>
      <c r="P429" s="308">
        <f>IF(Q$321=0, 'Adjustment for previous period'!P177, 0)</f>
        <v>0</v>
      </c>
      <c r="Q429" s="308">
        <f>IF(R$321=0, 'Adjustment for previous period'!Q177, 0)</f>
        <v>0</v>
      </c>
      <c r="R429" s="4"/>
      <c r="S429" s="7"/>
      <c r="T429" s="7"/>
      <c r="U429" s="7"/>
      <c r="V429" s="7"/>
      <c r="W429" s="7"/>
      <c r="X429" s="7"/>
      <c r="Y429" s="7"/>
      <c r="Z429" s="7"/>
      <c r="AA429" s="249"/>
    </row>
    <row r="430" spans="1:27" ht="12" hidden="1" customHeight="1" outlineLevel="1">
      <c r="A430" s="4"/>
      <c r="B430" s="4"/>
      <c r="C430" s="4"/>
      <c r="D430" s="217" t="str">
        <f>Asset5</f>
        <v>Gas Quality</v>
      </c>
      <c r="E430" s="4"/>
      <c r="F430" s="4"/>
      <c r="G430" s="4"/>
      <c r="H430" s="102"/>
      <c r="I430" s="308">
        <f>IF(J$321=0, 'Adjustment for previous period'!I179, 0)</f>
        <v>0</v>
      </c>
      <c r="J430" s="308">
        <f>IF(K$321=0, 'Adjustment for previous period'!J179, 0)</f>
        <v>0</v>
      </c>
      <c r="K430" s="308">
        <f>IF(L$321=0, 'Adjustment for previous period'!K179, 0)</f>
        <v>0</v>
      </c>
      <c r="L430" s="308">
        <f>IF(M$321=0, 'Adjustment for previous period'!L179, 0)</f>
        <v>0</v>
      </c>
      <c r="M430" s="308">
        <f>IF(N$321=0, 'Adjustment for previous period'!M179, 0)</f>
        <v>0</v>
      </c>
      <c r="N430" s="308">
        <f>IF(O$321=0, 'Adjustment for previous period'!N179, 0)</f>
        <v>0</v>
      </c>
      <c r="O430" s="308">
        <f>IF(P$321=0, 'Adjustment for previous period'!O179, 0)</f>
        <v>0</v>
      </c>
      <c r="P430" s="308">
        <f>IF(Q$321=0, 'Adjustment for previous period'!P179, 0)</f>
        <v>0</v>
      </c>
      <c r="Q430" s="308">
        <f>IF(R$321=0, 'Adjustment for previous period'!Q179, 0)</f>
        <v>0</v>
      </c>
      <c r="R430" s="4"/>
      <c r="S430" s="7"/>
      <c r="T430" s="7"/>
      <c r="U430" s="7"/>
      <c r="V430" s="7"/>
      <c r="W430" s="7"/>
      <c r="X430" s="7"/>
      <c r="Y430" s="7"/>
      <c r="Z430" s="7"/>
      <c r="AA430" s="249"/>
    </row>
    <row r="431" spans="1:27" hidden="1" outlineLevel="1">
      <c r="A431" s="4"/>
      <c r="B431" s="4"/>
      <c r="C431" s="4"/>
      <c r="D431" s="217" t="str">
        <f>Asset6</f>
        <v xml:space="preserve">Other </v>
      </c>
      <c r="E431" s="4"/>
      <c r="F431" s="4"/>
      <c r="G431" s="4"/>
      <c r="H431" s="102"/>
      <c r="I431" s="308">
        <f>IF(J$321=0, 'Adjustment for previous period'!I181, 0)</f>
        <v>0</v>
      </c>
      <c r="J431" s="308">
        <f>IF(K$321=0, 'Adjustment for previous period'!J181, 0)</f>
        <v>0</v>
      </c>
      <c r="K431" s="308">
        <f>IF(L$321=0, 'Adjustment for previous period'!K181, 0)</f>
        <v>0</v>
      </c>
      <c r="L431" s="308">
        <f>IF(M$321=0, 'Adjustment for previous period'!L181, 0)</f>
        <v>0</v>
      </c>
      <c r="M431" s="308">
        <f>IF(N$321=0, 'Adjustment for previous period'!M181, 0)</f>
        <v>0</v>
      </c>
      <c r="N431" s="308">
        <f>IF(O$321=0, 'Adjustment for previous period'!N181, 0)</f>
        <v>0</v>
      </c>
      <c r="O431" s="308">
        <f>IF(P$321=0, 'Adjustment for previous period'!O181, 0)</f>
        <v>0</v>
      </c>
      <c r="P431" s="308">
        <f>IF(Q$321=0, 'Adjustment for previous period'!P181, 0)</f>
        <v>0</v>
      </c>
      <c r="Q431" s="308">
        <f>IF(R$321=0, 'Adjustment for previous period'!Q181, 0)</f>
        <v>0</v>
      </c>
      <c r="R431" s="4"/>
      <c r="S431" s="7"/>
      <c r="T431" s="7"/>
      <c r="U431" s="7"/>
      <c r="V431" s="7"/>
      <c r="W431" s="7"/>
      <c r="X431" s="7"/>
      <c r="Y431" s="7"/>
      <c r="Z431" s="7"/>
      <c r="AA431" s="249"/>
    </row>
    <row r="432" spans="1:27" hidden="1" outlineLevel="1">
      <c r="A432" s="4"/>
      <c r="B432" s="4"/>
      <c r="C432" s="4"/>
      <c r="D432" s="217" t="str">
        <f>Asset7</f>
        <v>General Building</v>
      </c>
      <c r="E432" s="4"/>
      <c r="F432" s="4"/>
      <c r="G432" s="4"/>
      <c r="H432" s="102"/>
      <c r="I432" s="308">
        <f>IF(J$321=0, 'Adjustment for previous period'!I183, 0)</f>
        <v>0</v>
      </c>
      <c r="J432" s="308">
        <f>IF(K$321=0, 'Adjustment for previous period'!J183, 0)</f>
        <v>0</v>
      </c>
      <c r="K432" s="308">
        <f>IF(L$321=0, 'Adjustment for previous period'!K183, 0)</f>
        <v>0</v>
      </c>
      <c r="L432" s="308">
        <f>IF(M$321=0, 'Adjustment for previous period'!L183, 0)</f>
        <v>0</v>
      </c>
      <c r="M432" s="308">
        <f>IF(N$321=0, 'Adjustment for previous period'!M183, 0)</f>
        <v>0</v>
      </c>
      <c r="N432" s="308">
        <f>IF(O$321=0, 'Adjustment for previous period'!N183, 0)</f>
        <v>0</v>
      </c>
      <c r="O432" s="308">
        <f>IF(P$321=0, 'Adjustment for previous period'!O183, 0)</f>
        <v>0</v>
      </c>
      <c r="P432" s="308">
        <f>IF(Q$321=0, 'Adjustment for previous period'!P183, 0)</f>
        <v>0</v>
      </c>
      <c r="Q432" s="308">
        <f>IF(R$321=0, 'Adjustment for previous period'!Q183, 0)</f>
        <v>0</v>
      </c>
      <c r="R432" s="4"/>
      <c r="S432" s="4"/>
      <c r="T432" s="4"/>
      <c r="U432" s="4"/>
      <c r="V432" s="4"/>
      <c r="W432" s="4"/>
      <c r="X432" s="4"/>
      <c r="Y432" s="4"/>
      <c r="Z432" s="4"/>
      <c r="AA432" s="249"/>
    </row>
    <row r="433" spans="1:27" hidden="1" outlineLevel="1">
      <c r="A433" s="4"/>
      <c r="B433" s="4"/>
      <c r="C433" s="4"/>
      <c r="D433" s="217" t="str">
        <f>Asset8</f>
        <v>General Land</v>
      </c>
      <c r="E433" s="4"/>
      <c r="F433" s="4"/>
      <c r="G433" s="4"/>
      <c r="H433" s="102"/>
      <c r="I433" s="308">
        <f>IF(J$321=0, 'Adjustment for previous period'!I185, 0)</f>
        <v>0</v>
      </c>
      <c r="J433" s="308">
        <f>IF(K$321=0, 'Adjustment for previous period'!J185, 0)</f>
        <v>0</v>
      </c>
      <c r="K433" s="308">
        <f>IF(L$321=0, 'Adjustment for previous period'!K185, 0)</f>
        <v>0</v>
      </c>
      <c r="L433" s="308">
        <f>IF(M$321=0, 'Adjustment for previous period'!L185, 0)</f>
        <v>0</v>
      </c>
      <c r="M433" s="308">
        <f>IF(N$321=0, 'Adjustment for previous period'!M185, 0)</f>
        <v>0</v>
      </c>
      <c r="N433" s="308">
        <f>IF(O$321=0, 'Adjustment for previous period'!N185, 0)</f>
        <v>0</v>
      </c>
      <c r="O433" s="308">
        <f>IF(P$321=0, 'Adjustment for previous period'!O185, 0)</f>
        <v>0</v>
      </c>
      <c r="P433" s="308">
        <f>IF(Q$321=0, 'Adjustment for previous period'!P185, 0)</f>
        <v>0</v>
      </c>
      <c r="Q433" s="308">
        <f>IF(R$321=0, 'Adjustment for previous period'!Q185, 0)</f>
        <v>0</v>
      </c>
      <c r="R433" s="4"/>
      <c r="S433" s="4"/>
      <c r="T433" s="4"/>
      <c r="U433" s="4"/>
      <c r="V433" s="4"/>
      <c r="W433" s="4"/>
      <c r="X433" s="4"/>
      <c r="Y433" s="4"/>
      <c r="Z433" s="4"/>
      <c r="AA433" s="249"/>
    </row>
    <row r="434" spans="1:27" hidden="1" outlineLevel="1">
      <c r="A434" s="4"/>
      <c r="B434" s="4"/>
      <c r="C434" s="4"/>
      <c r="D434" s="217">
        <f>Asset9</f>
        <v>0</v>
      </c>
      <c r="E434" s="4"/>
      <c r="F434" s="4"/>
      <c r="G434" s="4"/>
      <c r="H434" s="102"/>
      <c r="I434" s="308">
        <f>IF(J$321=0, 'Adjustment for previous period'!I187, 0)</f>
        <v>0</v>
      </c>
      <c r="J434" s="308">
        <f>IF(K$321=0, 'Adjustment for previous period'!J187, 0)</f>
        <v>0</v>
      </c>
      <c r="K434" s="308">
        <f>IF(L$321=0, 'Adjustment for previous period'!K187, 0)</f>
        <v>0</v>
      </c>
      <c r="L434" s="308">
        <f>IF(M$321=0, 'Adjustment for previous period'!L187, 0)</f>
        <v>0</v>
      </c>
      <c r="M434" s="308">
        <f>IF(N$321=0, 'Adjustment for previous period'!M187, 0)</f>
        <v>0</v>
      </c>
      <c r="N434" s="308">
        <f>IF(O$321=0, 'Adjustment for previous period'!N187, 0)</f>
        <v>0</v>
      </c>
      <c r="O434" s="308">
        <f>IF(P$321=0, 'Adjustment for previous period'!O187, 0)</f>
        <v>0</v>
      </c>
      <c r="P434" s="308">
        <f>IF(Q$321=0, 'Adjustment for previous period'!P187, 0)</f>
        <v>0</v>
      </c>
      <c r="Q434" s="308">
        <f>IF(R$321=0, 'Adjustment for previous period'!Q187, 0)</f>
        <v>0</v>
      </c>
      <c r="R434" s="4"/>
      <c r="S434" s="4"/>
      <c r="T434" s="4"/>
      <c r="U434" s="4"/>
      <c r="V434" s="4"/>
      <c r="W434" s="4"/>
      <c r="X434" s="4"/>
      <c r="Y434" s="4"/>
      <c r="Z434" s="4"/>
      <c r="AA434" s="249"/>
    </row>
    <row r="435" spans="1:27" hidden="1" outlineLevel="1">
      <c r="A435" s="4"/>
      <c r="B435" s="4"/>
      <c r="C435" s="4"/>
      <c r="D435" s="217">
        <f>Asset10</f>
        <v>0</v>
      </c>
      <c r="E435" s="4"/>
      <c r="F435" s="4"/>
      <c r="G435" s="4"/>
      <c r="H435" s="102"/>
      <c r="I435" s="308">
        <f>IF(J$321=0, 'Adjustment for previous period'!I189, 0)</f>
        <v>0</v>
      </c>
      <c r="J435" s="308">
        <f>IF(K$321=0, 'Adjustment for previous period'!J189, 0)</f>
        <v>0</v>
      </c>
      <c r="K435" s="308">
        <f>IF(L$321=0, 'Adjustment for previous period'!K189, 0)</f>
        <v>0</v>
      </c>
      <c r="L435" s="308">
        <f>IF(M$321=0, 'Adjustment for previous period'!L189, 0)</f>
        <v>0</v>
      </c>
      <c r="M435" s="308">
        <f>IF(N$321=0, 'Adjustment for previous period'!M189, 0)</f>
        <v>0</v>
      </c>
      <c r="N435" s="308">
        <f>IF(O$321=0, 'Adjustment for previous period'!N189, 0)</f>
        <v>0</v>
      </c>
      <c r="O435" s="308">
        <f>IF(P$321=0, 'Adjustment for previous period'!O189, 0)</f>
        <v>0</v>
      </c>
      <c r="P435" s="308">
        <f>IF(Q$321=0, 'Adjustment for previous period'!P189, 0)</f>
        <v>0</v>
      </c>
      <c r="Q435" s="308">
        <f>IF(R$321=0, 'Adjustment for previous period'!Q189, 0)</f>
        <v>0</v>
      </c>
      <c r="R435" s="4"/>
      <c r="S435" s="4"/>
      <c r="T435" s="4"/>
      <c r="U435" s="4"/>
      <c r="V435" s="4"/>
      <c r="W435" s="4"/>
      <c r="X435" s="4"/>
      <c r="Y435" s="4"/>
      <c r="Z435" s="4"/>
      <c r="AA435" s="249"/>
    </row>
    <row r="436" spans="1:27" hidden="1" outlineLevel="1">
      <c r="A436" s="4"/>
      <c r="B436" s="4"/>
      <c r="C436" s="4"/>
      <c r="D436" s="217">
        <f>Asset11</f>
        <v>0</v>
      </c>
      <c r="E436" s="4"/>
      <c r="F436" s="4"/>
      <c r="G436" s="4"/>
      <c r="H436" s="102"/>
      <c r="I436" s="308">
        <f>IF(J$321=0, 'Adjustment for previous period'!I191, 0)</f>
        <v>0</v>
      </c>
      <c r="J436" s="308">
        <f>IF(K$321=0, 'Adjustment for previous period'!J191, 0)</f>
        <v>0</v>
      </c>
      <c r="K436" s="308">
        <f>IF(L$321=0, 'Adjustment for previous period'!K191, 0)</f>
        <v>0</v>
      </c>
      <c r="L436" s="308">
        <f>IF(M$321=0, 'Adjustment for previous period'!L191, 0)</f>
        <v>0</v>
      </c>
      <c r="M436" s="308">
        <f>IF(N$321=0, 'Adjustment for previous period'!M191, 0)</f>
        <v>0</v>
      </c>
      <c r="N436" s="308">
        <f>IF(O$321=0, 'Adjustment for previous period'!N191, 0)</f>
        <v>0</v>
      </c>
      <c r="O436" s="308">
        <f>IF(P$321=0, 'Adjustment for previous period'!O191, 0)</f>
        <v>0</v>
      </c>
      <c r="P436" s="308">
        <f>IF(Q$321=0, 'Adjustment for previous period'!P191, 0)</f>
        <v>0</v>
      </c>
      <c r="Q436" s="308">
        <f>IF(R$321=0, 'Adjustment for previous period'!Q191, 0)</f>
        <v>0</v>
      </c>
      <c r="R436" s="4"/>
      <c r="S436" s="4"/>
      <c r="T436" s="4"/>
      <c r="U436" s="4"/>
      <c r="V436" s="4"/>
      <c r="W436" s="4"/>
      <c r="X436" s="4"/>
      <c r="Y436" s="4"/>
      <c r="Z436" s="4"/>
      <c r="AA436" s="249"/>
    </row>
    <row r="437" spans="1:27" hidden="1" outlineLevel="1">
      <c r="A437" s="4"/>
      <c r="B437" s="4"/>
      <c r="C437" s="4"/>
      <c r="D437" s="217">
        <f>Asset12</f>
        <v>0</v>
      </c>
      <c r="E437" s="4"/>
      <c r="F437" s="4"/>
      <c r="G437" s="4"/>
      <c r="H437" s="102"/>
      <c r="I437" s="308">
        <f>IF(J$321=0, 'Adjustment for previous period'!I193, 0)</f>
        <v>0</v>
      </c>
      <c r="J437" s="308">
        <f>IF(K$321=0, 'Adjustment for previous period'!J193, 0)</f>
        <v>0</v>
      </c>
      <c r="K437" s="308">
        <f>IF(L$321=0, 'Adjustment for previous period'!K193, 0)</f>
        <v>0</v>
      </c>
      <c r="L437" s="308">
        <f>IF(M$321=0, 'Adjustment for previous period'!L193, 0)</f>
        <v>0</v>
      </c>
      <c r="M437" s="308">
        <f>IF(N$321=0, 'Adjustment for previous period'!M193, 0)</f>
        <v>0</v>
      </c>
      <c r="N437" s="308">
        <f>IF(O$321=0, 'Adjustment for previous period'!N193, 0)</f>
        <v>0</v>
      </c>
      <c r="O437" s="308">
        <f>IF(P$321=0, 'Adjustment for previous period'!O193, 0)</f>
        <v>0</v>
      </c>
      <c r="P437" s="308">
        <f>IF(Q$321=0, 'Adjustment for previous period'!P193, 0)</f>
        <v>0</v>
      </c>
      <c r="Q437" s="308">
        <f>IF(R$321=0, 'Adjustment for previous period'!Q193, 0)</f>
        <v>0</v>
      </c>
      <c r="R437" s="4"/>
      <c r="S437" s="4"/>
      <c r="T437" s="4"/>
      <c r="U437" s="4"/>
      <c r="V437" s="4"/>
      <c r="W437" s="4"/>
      <c r="X437" s="4"/>
      <c r="Y437" s="4"/>
      <c r="Z437" s="4"/>
      <c r="AA437" s="249"/>
    </row>
    <row r="438" spans="1:27" hidden="1" outlineLevel="1">
      <c r="A438" s="4"/>
      <c r="B438" s="4"/>
      <c r="C438" s="4"/>
      <c r="D438" s="217">
        <f>Asset13</f>
        <v>0</v>
      </c>
      <c r="E438" s="4"/>
      <c r="F438" s="4"/>
      <c r="G438" s="4"/>
      <c r="H438" s="102"/>
      <c r="I438" s="308">
        <f>IF(J$321=0, 'Adjustment for previous period'!I195, 0)</f>
        <v>0</v>
      </c>
      <c r="J438" s="308">
        <f>IF(K$321=0, 'Adjustment for previous period'!J195, 0)</f>
        <v>0</v>
      </c>
      <c r="K438" s="308">
        <f>IF(L$321=0, 'Adjustment for previous period'!K195, 0)</f>
        <v>0</v>
      </c>
      <c r="L438" s="308">
        <f>IF(M$321=0, 'Adjustment for previous period'!L195, 0)</f>
        <v>0</v>
      </c>
      <c r="M438" s="308">
        <f>IF(N$321=0, 'Adjustment for previous period'!M195, 0)</f>
        <v>0</v>
      </c>
      <c r="N438" s="308">
        <f>IF(O$321=0, 'Adjustment for previous period'!N195, 0)</f>
        <v>0</v>
      </c>
      <c r="O438" s="308">
        <f>IF(P$321=0, 'Adjustment for previous period'!O195, 0)</f>
        <v>0</v>
      </c>
      <c r="P438" s="308">
        <f>IF(Q$321=0, 'Adjustment for previous period'!P195, 0)</f>
        <v>0</v>
      </c>
      <c r="Q438" s="308">
        <f>IF(R$321=0, 'Adjustment for previous period'!Q195, 0)</f>
        <v>0</v>
      </c>
      <c r="R438" s="4"/>
      <c r="S438" s="4"/>
      <c r="T438" s="4"/>
      <c r="U438" s="4"/>
      <c r="V438" s="4"/>
      <c r="W438" s="4"/>
      <c r="X438" s="4"/>
      <c r="Y438" s="4"/>
      <c r="Z438" s="4"/>
      <c r="AA438" s="249"/>
    </row>
    <row r="439" spans="1:27" hidden="1" outlineLevel="1">
      <c r="A439" s="4"/>
      <c r="B439" s="4"/>
      <c r="C439" s="4"/>
      <c r="D439" s="217">
        <f>Asset14</f>
        <v>0</v>
      </c>
      <c r="E439" s="4"/>
      <c r="F439" s="4"/>
      <c r="G439" s="4"/>
      <c r="H439" s="102"/>
      <c r="I439" s="308">
        <f>IF(J$321=0, 'Adjustment for previous period'!I197, 0)</f>
        <v>0</v>
      </c>
      <c r="J439" s="308">
        <f>IF(K$321=0, 'Adjustment for previous period'!J197, 0)</f>
        <v>0</v>
      </c>
      <c r="K439" s="308">
        <f>IF(L$321=0, 'Adjustment for previous period'!K197, 0)</f>
        <v>0</v>
      </c>
      <c r="L439" s="308">
        <f>IF(M$321=0, 'Adjustment for previous period'!L197, 0)</f>
        <v>0</v>
      </c>
      <c r="M439" s="308">
        <f>IF(N$321=0, 'Adjustment for previous period'!M197, 0)</f>
        <v>0</v>
      </c>
      <c r="N439" s="308">
        <f>IF(O$321=0, 'Adjustment for previous period'!N197, 0)</f>
        <v>0</v>
      </c>
      <c r="O439" s="308">
        <f>IF(P$321=0, 'Adjustment for previous period'!O197, 0)</f>
        <v>0</v>
      </c>
      <c r="P439" s="308">
        <f>IF(Q$321=0, 'Adjustment for previous period'!P197, 0)</f>
        <v>0</v>
      </c>
      <c r="Q439" s="308">
        <f>IF(R$321=0, 'Adjustment for previous period'!Q197, 0)</f>
        <v>0</v>
      </c>
      <c r="R439" s="4"/>
      <c r="S439" s="4"/>
      <c r="T439" s="4"/>
      <c r="U439" s="4"/>
      <c r="V439" s="4"/>
      <c r="W439" s="4"/>
      <c r="X439" s="4"/>
      <c r="Y439" s="4"/>
      <c r="Z439" s="4"/>
      <c r="AA439" s="249"/>
    </row>
    <row r="440" spans="1:27" hidden="1" outlineLevel="1">
      <c r="A440" s="4"/>
      <c r="B440" s="4"/>
      <c r="C440" s="4"/>
      <c r="D440" s="217">
        <f>Asset15</f>
        <v>0</v>
      </c>
      <c r="E440" s="4"/>
      <c r="F440" s="4"/>
      <c r="G440" s="4"/>
      <c r="H440" s="102"/>
      <c r="I440" s="308">
        <f>IF(J$321=0, 'Adjustment for previous period'!I199, 0)</f>
        <v>0</v>
      </c>
      <c r="J440" s="308">
        <f>IF(K$321=0, 'Adjustment for previous period'!J199, 0)</f>
        <v>0</v>
      </c>
      <c r="K440" s="308">
        <f>IF(L$321=0, 'Adjustment for previous period'!K199, 0)</f>
        <v>0</v>
      </c>
      <c r="L440" s="308">
        <f>IF(M$321=0, 'Adjustment for previous period'!L199, 0)</f>
        <v>0</v>
      </c>
      <c r="M440" s="308">
        <f>IF(N$321=0, 'Adjustment for previous period'!M199, 0)</f>
        <v>0</v>
      </c>
      <c r="N440" s="308">
        <f>IF(O$321=0, 'Adjustment for previous period'!N199, 0)</f>
        <v>0</v>
      </c>
      <c r="O440" s="308">
        <f>IF(P$321=0, 'Adjustment for previous period'!O199, 0)</f>
        <v>0</v>
      </c>
      <c r="P440" s="308">
        <f>IF(Q$321=0, 'Adjustment for previous period'!P199, 0)</f>
        <v>0</v>
      </c>
      <c r="Q440" s="308">
        <f>IF(R$321=0, 'Adjustment for previous period'!Q199, 0)</f>
        <v>0</v>
      </c>
      <c r="R440" s="4"/>
      <c r="S440" s="4"/>
      <c r="T440" s="4"/>
      <c r="U440" s="4"/>
      <c r="V440" s="4"/>
      <c r="W440" s="4"/>
      <c r="X440" s="4"/>
      <c r="Y440" s="4"/>
      <c r="Z440" s="4"/>
      <c r="AA440" s="249"/>
    </row>
    <row r="441" spans="1:27" hidden="1" outlineLevel="1">
      <c r="A441" s="4"/>
      <c r="B441" s="4"/>
      <c r="C441" s="4"/>
      <c r="D441" s="217">
        <f>Asset16</f>
        <v>0</v>
      </c>
      <c r="E441" s="4"/>
      <c r="F441" s="4"/>
      <c r="G441" s="4"/>
      <c r="H441" s="102"/>
      <c r="I441" s="308">
        <f>IF(J$321=0, 'Adjustment for previous period'!I201, 0)</f>
        <v>0</v>
      </c>
      <c r="J441" s="308">
        <f>IF(K$321=0, 'Adjustment for previous period'!J201, 0)</f>
        <v>0</v>
      </c>
      <c r="K441" s="308">
        <f>IF(L$321=0, 'Adjustment for previous period'!K201, 0)</f>
        <v>0</v>
      </c>
      <c r="L441" s="308">
        <f>IF(M$321=0, 'Adjustment for previous period'!L201, 0)</f>
        <v>0</v>
      </c>
      <c r="M441" s="308">
        <f>IF(N$321=0, 'Adjustment for previous period'!M201, 0)</f>
        <v>0</v>
      </c>
      <c r="N441" s="308">
        <f>IF(O$321=0, 'Adjustment for previous period'!N201, 0)</f>
        <v>0</v>
      </c>
      <c r="O441" s="308">
        <f>IF(P$321=0, 'Adjustment for previous period'!O201, 0)</f>
        <v>0</v>
      </c>
      <c r="P441" s="308">
        <f>IF(Q$321=0, 'Adjustment for previous period'!P201, 0)</f>
        <v>0</v>
      </c>
      <c r="Q441" s="308">
        <f>IF(R$321=0, 'Adjustment for previous period'!Q201, 0)</f>
        <v>0</v>
      </c>
      <c r="R441" s="4"/>
      <c r="S441" s="4"/>
      <c r="T441" s="4"/>
      <c r="U441" s="4"/>
      <c r="V441" s="4"/>
      <c r="W441" s="4"/>
      <c r="X441" s="4"/>
      <c r="Y441" s="4"/>
      <c r="Z441" s="4"/>
      <c r="AA441" s="249"/>
    </row>
    <row r="442" spans="1:27" hidden="1" outlineLevel="1">
      <c r="A442" s="4"/>
      <c r="B442" s="4"/>
      <c r="C442" s="4"/>
      <c r="D442" s="217">
        <f>Asset17</f>
        <v>0</v>
      </c>
      <c r="E442" s="4"/>
      <c r="F442" s="4"/>
      <c r="G442" s="4"/>
      <c r="H442" s="102"/>
      <c r="I442" s="308">
        <f>IF(J$321=0, 'Adjustment for previous period'!I203, 0)</f>
        <v>0</v>
      </c>
      <c r="J442" s="308">
        <f>IF(K$321=0, 'Adjustment for previous period'!J203, 0)</f>
        <v>0</v>
      </c>
      <c r="K442" s="308">
        <f>IF(L$321=0, 'Adjustment for previous period'!K203, 0)</f>
        <v>0</v>
      </c>
      <c r="L442" s="308">
        <f>IF(M$321=0, 'Adjustment for previous period'!L203, 0)</f>
        <v>0</v>
      </c>
      <c r="M442" s="308">
        <f>IF(N$321=0, 'Adjustment for previous period'!M203, 0)</f>
        <v>0</v>
      </c>
      <c r="N442" s="308">
        <f>IF(O$321=0, 'Adjustment for previous period'!N203, 0)</f>
        <v>0</v>
      </c>
      <c r="O442" s="308">
        <f>IF(P$321=0, 'Adjustment for previous period'!O203, 0)</f>
        <v>0</v>
      </c>
      <c r="P442" s="308">
        <f>IF(Q$321=0, 'Adjustment for previous period'!P203, 0)</f>
        <v>0</v>
      </c>
      <c r="Q442" s="308">
        <f>IF(R$321=0, 'Adjustment for previous period'!Q203, 0)</f>
        <v>0</v>
      </c>
      <c r="R442" s="4"/>
      <c r="S442" s="4"/>
      <c r="T442" s="4"/>
      <c r="U442" s="4"/>
      <c r="V442" s="4"/>
      <c r="W442" s="4"/>
      <c r="X442" s="4"/>
      <c r="Y442" s="4"/>
      <c r="Z442" s="4"/>
      <c r="AA442" s="249"/>
    </row>
    <row r="443" spans="1:27" hidden="1" outlineLevel="1">
      <c r="A443" s="4"/>
      <c r="B443" s="4"/>
      <c r="C443" s="4"/>
      <c r="D443" s="217">
        <f>Asset18</f>
        <v>0</v>
      </c>
      <c r="E443" s="4"/>
      <c r="F443" s="4"/>
      <c r="G443" s="4"/>
      <c r="H443" s="102"/>
      <c r="I443" s="308">
        <f>IF(J$321=0, 'Adjustment for previous period'!I205, 0)</f>
        <v>0</v>
      </c>
      <c r="J443" s="308">
        <f>IF(K$321=0, 'Adjustment for previous period'!J205, 0)</f>
        <v>0</v>
      </c>
      <c r="K443" s="308">
        <f>IF(L$321=0, 'Adjustment for previous period'!K205, 0)</f>
        <v>0</v>
      </c>
      <c r="L443" s="308">
        <f>IF(M$321=0, 'Adjustment for previous period'!L205, 0)</f>
        <v>0</v>
      </c>
      <c r="M443" s="308">
        <f>IF(N$321=0, 'Adjustment for previous period'!M205, 0)</f>
        <v>0</v>
      </c>
      <c r="N443" s="308">
        <f>IF(O$321=0, 'Adjustment for previous period'!N205, 0)</f>
        <v>0</v>
      </c>
      <c r="O443" s="308">
        <f>IF(P$321=0, 'Adjustment for previous period'!O205, 0)</f>
        <v>0</v>
      </c>
      <c r="P443" s="308">
        <f>IF(Q$321=0, 'Adjustment for previous period'!P205, 0)</f>
        <v>0</v>
      </c>
      <c r="Q443" s="308">
        <f>IF(R$321=0, 'Adjustment for previous period'!Q205, 0)</f>
        <v>0</v>
      </c>
      <c r="R443" s="4"/>
      <c r="S443" s="4"/>
      <c r="T443" s="4"/>
      <c r="U443" s="4"/>
      <c r="V443" s="4"/>
      <c r="W443" s="4"/>
      <c r="X443" s="4"/>
      <c r="Y443" s="4"/>
      <c r="Z443" s="4"/>
      <c r="AA443" s="249"/>
    </row>
    <row r="444" spans="1:27" hidden="1" outlineLevel="1">
      <c r="A444" s="4"/>
      <c r="B444" s="4"/>
      <c r="C444" s="4"/>
      <c r="D444" s="217">
        <f>Asset19</f>
        <v>0</v>
      </c>
      <c r="E444" s="4"/>
      <c r="F444" s="4"/>
      <c r="G444" s="4"/>
      <c r="H444" s="102"/>
      <c r="I444" s="308">
        <f>IF(J$321=0, 'Adjustment for previous period'!I207, 0)</f>
        <v>0</v>
      </c>
      <c r="J444" s="308">
        <f>IF(K$321=0, 'Adjustment for previous period'!J207, 0)</f>
        <v>0</v>
      </c>
      <c r="K444" s="308">
        <f>IF(L$321=0, 'Adjustment for previous period'!K207, 0)</f>
        <v>0</v>
      </c>
      <c r="L444" s="308">
        <f>IF(M$321=0, 'Adjustment for previous period'!L207, 0)</f>
        <v>0</v>
      </c>
      <c r="M444" s="308">
        <f>IF(N$321=0, 'Adjustment for previous period'!M207, 0)</f>
        <v>0</v>
      </c>
      <c r="N444" s="308">
        <f>IF(O$321=0, 'Adjustment for previous period'!N207, 0)</f>
        <v>0</v>
      </c>
      <c r="O444" s="308">
        <f>IF(P$321=0, 'Adjustment for previous period'!O207, 0)</f>
        <v>0</v>
      </c>
      <c r="P444" s="308">
        <f>IF(Q$321=0, 'Adjustment for previous period'!P207, 0)</f>
        <v>0</v>
      </c>
      <c r="Q444" s="308">
        <f>IF(R$321=0, 'Adjustment for previous period'!Q207, 0)</f>
        <v>0</v>
      </c>
      <c r="R444" s="4"/>
      <c r="S444" s="4"/>
      <c r="T444" s="4"/>
      <c r="U444" s="4"/>
      <c r="V444" s="4"/>
      <c r="W444" s="4"/>
      <c r="X444" s="4"/>
      <c r="Y444" s="4"/>
      <c r="Z444" s="4"/>
      <c r="AA444" s="249"/>
    </row>
    <row r="445" spans="1:27" hidden="1" outlineLevel="1">
      <c r="A445" s="4"/>
      <c r="B445" s="4"/>
      <c r="C445" s="4"/>
      <c r="D445" s="217">
        <f>Asset20</f>
        <v>0</v>
      </c>
      <c r="E445" s="4"/>
      <c r="F445" s="4"/>
      <c r="G445" s="4"/>
      <c r="H445" s="102"/>
      <c r="I445" s="308">
        <f>IF(J$321=0, 'Adjustment for previous period'!I209, 0)</f>
        <v>0</v>
      </c>
      <c r="J445" s="308">
        <f>IF(K$321=0, 'Adjustment for previous period'!J209, 0)</f>
        <v>0</v>
      </c>
      <c r="K445" s="308">
        <f>IF(L$321=0, 'Adjustment for previous period'!K209, 0)</f>
        <v>0</v>
      </c>
      <c r="L445" s="308">
        <f>IF(M$321=0, 'Adjustment for previous period'!L209, 0)</f>
        <v>0</v>
      </c>
      <c r="M445" s="308">
        <f>IF(N$321=0, 'Adjustment for previous period'!M209, 0)</f>
        <v>0</v>
      </c>
      <c r="N445" s="308">
        <f>IF(O$321=0, 'Adjustment for previous period'!N209, 0)</f>
        <v>0</v>
      </c>
      <c r="O445" s="308">
        <f>IF(P$321=0, 'Adjustment for previous period'!O209, 0)</f>
        <v>0</v>
      </c>
      <c r="P445" s="308">
        <f>IF(Q$321=0, 'Adjustment for previous period'!P209, 0)</f>
        <v>0</v>
      </c>
      <c r="Q445" s="308">
        <f>IF(R$321=0, 'Adjustment for previous period'!Q209, 0)</f>
        <v>0</v>
      </c>
      <c r="R445" s="4"/>
      <c r="S445" s="4"/>
      <c r="T445" s="4"/>
      <c r="U445" s="4"/>
      <c r="V445" s="4"/>
      <c r="W445" s="4"/>
      <c r="X445" s="4"/>
      <c r="Y445" s="4"/>
      <c r="Z445" s="4"/>
      <c r="AA445" s="249"/>
    </row>
    <row r="446" spans="1:27" hidden="1" outlineLevel="1">
      <c r="A446" s="4"/>
      <c r="B446" s="4"/>
      <c r="C446" s="4"/>
      <c r="D446" s="217">
        <f>Asset21</f>
        <v>0</v>
      </c>
      <c r="E446" s="4"/>
      <c r="F446" s="4"/>
      <c r="G446" s="4"/>
      <c r="H446" s="102"/>
      <c r="I446" s="308">
        <f>IF(J$321=0, 'Adjustment for previous period'!I211, 0)</f>
        <v>0</v>
      </c>
      <c r="J446" s="308">
        <f>IF(K$321=0, 'Adjustment for previous period'!J211, 0)</f>
        <v>0</v>
      </c>
      <c r="K446" s="308">
        <f>IF(L$321=0, 'Adjustment for previous period'!K211, 0)</f>
        <v>0</v>
      </c>
      <c r="L446" s="308">
        <f>IF(M$321=0, 'Adjustment for previous period'!L211, 0)</f>
        <v>0</v>
      </c>
      <c r="M446" s="308">
        <f>IF(N$321=0, 'Adjustment for previous period'!M211, 0)</f>
        <v>0</v>
      </c>
      <c r="N446" s="308">
        <f>IF(O$321=0, 'Adjustment for previous period'!N211, 0)</f>
        <v>0</v>
      </c>
      <c r="O446" s="308">
        <f>IF(P$321=0, 'Adjustment for previous period'!O211, 0)</f>
        <v>0</v>
      </c>
      <c r="P446" s="308">
        <f>IF(Q$321=0, 'Adjustment for previous period'!P211, 0)</f>
        <v>0</v>
      </c>
      <c r="Q446" s="308">
        <f>IF(R$321=0, 'Adjustment for previous period'!Q211, 0)</f>
        <v>0</v>
      </c>
      <c r="R446" s="4"/>
      <c r="S446" s="4"/>
      <c r="T446" s="4"/>
      <c r="U446" s="4"/>
      <c r="V446" s="4"/>
      <c r="W446" s="4"/>
      <c r="X446" s="4"/>
      <c r="Y446" s="4"/>
      <c r="Z446" s="4"/>
      <c r="AA446" s="249"/>
    </row>
    <row r="447" spans="1:27" hidden="1" outlineLevel="1">
      <c r="A447" s="4"/>
      <c r="B447" s="4"/>
      <c r="C447" s="4"/>
      <c r="D447" s="217">
        <f>Asset22</f>
        <v>0</v>
      </c>
      <c r="E447" s="4"/>
      <c r="F447" s="4"/>
      <c r="G447" s="4"/>
      <c r="H447" s="102"/>
      <c r="I447" s="308">
        <f>IF(J$321=0, 'Adjustment for previous period'!I213, 0)</f>
        <v>0</v>
      </c>
      <c r="J447" s="308">
        <f>IF(K$321=0, 'Adjustment for previous period'!J213, 0)</f>
        <v>0</v>
      </c>
      <c r="K447" s="308">
        <f>IF(L$321=0, 'Adjustment for previous period'!K213, 0)</f>
        <v>0</v>
      </c>
      <c r="L447" s="308">
        <f>IF(M$321=0, 'Adjustment for previous period'!L213, 0)</f>
        <v>0</v>
      </c>
      <c r="M447" s="308">
        <f>IF(N$321=0, 'Adjustment for previous period'!M213, 0)</f>
        <v>0</v>
      </c>
      <c r="N447" s="308">
        <f>IF(O$321=0, 'Adjustment for previous period'!N213, 0)</f>
        <v>0</v>
      </c>
      <c r="O447" s="308">
        <f>IF(P$321=0, 'Adjustment for previous period'!O213, 0)</f>
        <v>0</v>
      </c>
      <c r="P447" s="308">
        <f>IF(Q$321=0, 'Adjustment for previous period'!P213, 0)</f>
        <v>0</v>
      </c>
      <c r="Q447" s="308">
        <f>IF(R$321=0, 'Adjustment for previous period'!Q213, 0)</f>
        <v>0</v>
      </c>
      <c r="R447" s="4"/>
      <c r="S447" s="4"/>
      <c r="T447" s="4"/>
      <c r="U447" s="4"/>
      <c r="V447" s="4"/>
      <c r="W447" s="4"/>
      <c r="X447" s="4"/>
      <c r="Y447" s="4"/>
      <c r="Z447" s="4"/>
      <c r="AA447" s="249"/>
    </row>
    <row r="448" spans="1:27" hidden="1" outlineLevel="1">
      <c r="A448" s="4"/>
      <c r="B448" s="4"/>
      <c r="C448" s="4"/>
      <c r="D448" s="217">
        <f>Asset23</f>
        <v>0</v>
      </c>
      <c r="E448" s="4"/>
      <c r="F448" s="4"/>
      <c r="G448" s="4"/>
      <c r="H448" s="102"/>
      <c r="I448" s="308">
        <f>IF(J$321=0, 'Adjustment for previous period'!I215, 0)</f>
        <v>0</v>
      </c>
      <c r="J448" s="308">
        <f>IF(K$321=0, 'Adjustment for previous period'!J215, 0)</f>
        <v>0</v>
      </c>
      <c r="K448" s="308">
        <f>IF(L$321=0, 'Adjustment for previous period'!K215, 0)</f>
        <v>0</v>
      </c>
      <c r="L448" s="308">
        <f>IF(M$321=0, 'Adjustment for previous period'!L215, 0)</f>
        <v>0</v>
      </c>
      <c r="M448" s="308">
        <f>IF(N$321=0, 'Adjustment for previous period'!M215, 0)</f>
        <v>0</v>
      </c>
      <c r="N448" s="308">
        <f>IF(O$321=0, 'Adjustment for previous period'!N215, 0)</f>
        <v>0</v>
      </c>
      <c r="O448" s="308">
        <f>IF(P$321=0, 'Adjustment for previous period'!O215, 0)</f>
        <v>0</v>
      </c>
      <c r="P448" s="308">
        <f>IF(Q$321=0, 'Adjustment for previous period'!P215, 0)</f>
        <v>0</v>
      </c>
      <c r="Q448" s="308">
        <f>IF(R$321=0, 'Adjustment for previous period'!Q215, 0)</f>
        <v>0</v>
      </c>
      <c r="R448" s="4"/>
      <c r="S448" s="4"/>
      <c r="T448" s="4"/>
      <c r="U448" s="4"/>
      <c r="V448" s="4"/>
      <c r="W448" s="4"/>
      <c r="X448" s="4"/>
      <c r="Y448" s="4"/>
      <c r="Z448" s="4"/>
      <c r="AA448" s="249"/>
    </row>
    <row r="449" spans="1:27" hidden="1" outlineLevel="1">
      <c r="A449" s="4"/>
      <c r="B449" s="4"/>
      <c r="C449" s="4"/>
      <c r="D449" s="217">
        <f>Asset24</f>
        <v>0</v>
      </c>
      <c r="E449" s="4"/>
      <c r="F449" s="4"/>
      <c r="G449" s="4"/>
      <c r="H449" s="102"/>
      <c r="I449" s="308">
        <f>IF(J$321=0, 'Adjustment for previous period'!I217, 0)</f>
        <v>0</v>
      </c>
      <c r="J449" s="308">
        <f>IF(K$321=0, 'Adjustment for previous period'!J217, 0)</f>
        <v>0</v>
      </c>
      <c r="K449" s="308">
        <f>IF(L$321=0, 'Adjustment for previous period'!K217, 0)</f>
        <v>0</v>
      </c>
      <c r="L449" s="308">
        <f>IF(M$321=0, 'Adjustment for previous period'!L217, 0)</f>
        <v>0</v>
      </c>
      <c r="M449" s="308">
        <f>IF(N$321=0, 'Adjustment for previous period'!M217, 0)</f>
        <v>0</v>
      </c>
      <c r="N449" s="308">
        <f>IF(O$321=0, 'Adjustment for previous period'!N217, 0)</f>
        <v>0</v>
      </c>
      <c r="O449" s="308">
        <f>IF(P$321=0, 'Adjustment for previous period'!O217, 0)</f>
        <v>0</v>
      </c>
      <c r="P449" s="308">
        <f>IF(Q$321=0, 'Adjustment for previous period'!P217, 0)</f>
        <v>0</v>
      </c>
      <c r="Q449" s="308">
        <f>IF(R$321=0, 'Adjustment for previous period'!Q217, 0)</f>
        <v>0</v>
      </c>
      <c r="R449" s="4"/>
      <c r="S449" s="4"/>
      <c r="T449" s="4"/>
      <c r="U449" s="4"/>
      <c r="V449" s="4"/>
      <c r="W449" s="4"/>
      <c r="X449" s="4"/>
      <c r="Y449" s="4"/>
      <c r="Z449" s="4"/>
      <c r="AA449" s="249"/>
    </row>
    <row r="450" spans="1:27" hidden="1" outlineLevel="1">
      <c r="A450" s="4"/>
      <c r="B450" s="4"/>
      <c r="C450" s="4"/>
      <c r="D450" s="217">
        <f>Asset25</f>
        <v>0</v>
      </c>
      <c r="E450" s="4"/>
      <c r="F450" s="4"/>
      <c r="G450" s="4"/>
      <c r="H450" s="102"/>
      <c r="I450" s="308">
        <f>IF(J$321=0, 'Adjustment for previous period'!I219, 0)</f>
        <v>0</v>
      </c>
      <c r="J450" s="308">
        <f>IF(K$321=0, 'Adjustment for previous period'!J219, 0)</f>
        <v>0</v>
      </c>
      <c r="K450" s="308">
        <f>IF(L$321=0, 'Adjustment for previous period'!K219, 0)</f>
        <v>0</v>
      </c>
      <c r="L450" s="308">
        <f>IF(M$321=0, 'Adjustment for previous period'!L219, 0)</f>
        <v>0</v>
      </c>
      <c r="M450" s="308">
        <f>IF(N$321=0, 'Adjustment for previous period'!M219, 0)</f>
        <v>0</v>
      </c>
      <c r="N450" s="308">
        <f>IF(O$321=0, 'Adjustment for previous period'!N219, 0)</f>
        <v>0</v>
      </c>
      <c r="O450" s="308">
        <f>IF(P$321=0, 'Adjustment for previous period'!O219, 0)</f>
        <v>0</v>
      </c>
      <c r="P450" s="308">
        <f>IF(Q$321=0, 'Adjustment for previous period'!P219, 0)</f>
        <v>0</v>
      </c>
      <c r="Q450" s="308">
        <f>IF(R$321=0, 'Adjustment for previous period'!Q219, 0)</f>
        <v>0</v>
      </c>
      <c r="R450" s="4"/>
      <c r="S450" s="4"/>
      <c r="T450" s="4"/>
      <c r="U450" s="4"/>
      <c r="V450" s="4"/>
      <c r="W450" s="4"/>
      <c r="X450" s="4"/>
      <c r="Y450" s="4"/>
      <c r="Z450" s="4"/>
      <c r="AA450" s="249"/>
    </row>
    <row r="451" spans="1:27" hidden="1" outlineLevel="1">
      <c r="A451" s="4"/>
      <c r="B451" s="4"/>
      <c r="C451" s="4"/>
      <c r="D451" s="217">
        <f>Asset26</f>
        <v>0</v>
      </c>
      <c r="E451" s="4"/>
      <c r="F451" s="4"/>
      <c r="G451" s="4"/>
      <c r="H451" s="102"/>
      <c r="I451" s="308">
        <f>IF(J$321=0, 'Adjustment for previous period'!I221, 0)</f>
        <v>0</v>
      </c>
      <c r="J451" s="308">
        <f>IF(K$321=0, 'Adjustment for previous period'!J221, 0)</f>
        <v>0</v>
      </c>
      <c r="K451" s="308">
        <f>IF(L$321=0, 'Adjustment for previous period'!K221, 0)</f>
        <v>0</v>
      </c>
      <c r="L451" s="308">
        <f>IF(M$321=0, 'Adjustment for previous period'!L221, 0)</f>
        <v>0</v>
      </c>
      <c r="M451" s="308">
        <f>IF(N$321=0, 'Adjustment for previous period'!M221, 0)</f>
        <v>0</v>
      </c>
      <c r="N451" s="308">
        <f>IF(O$321=0, 'Adjustment for previous period'!N221, 0)</f>
        <v>0</v>
      </c>
      <c r="O451" s="308">
        <f>IF(P$321=0, 'Adjustment for previous period'!O221, 0)</f>
        <v>0</v>
      </c>
      <c r="P451" s="308">
        <f>IF(Q$321=0, 'Adjustment for previous period'!P221, 0)</f>
        <v>0</v>
      </c>
      <c r="Q451" s="308">
        <f>IF(R$321=0, 'Adjustment for previous period'!Q221, 0)</f>
        <v>0</v>
      </c>
      <c r="R451" s="4"/>
      <c r="S451" s="4"/>
      <c r="T451" s="4"/>
      <c r="U451" s="4"/>
      <c r="V451" s="4"/>
      <c r="W451" s="4"/>
      <c r="X451" s="4"/>
      <c r="Y451" s="4"/>
      <c r="Z451" s="4"/>
      <c r="AA451" s="249"/>
    </row>
    <row r="452" spans="1:27" hidden="1" outlineLevel="1">
      <c r="A452" s="4"/>
      <c r="B452" s="4"/>
      <c r="C452" s="4"/>
      <c r="D452" s="217">
        <f>Asset27</f>
        <v>0</v>
      </c>
      <c r="E452" s="4"/>
      <c r="F452" s="4"/>
      <c r="G452" s="4"/>
      <c r="H452" s="102"/>
      <c r="I452" s="308">
        <f>IF(J$321=0, 'Adjustment for previous period'!I223, 0)</f>
        <v>0</v>
      </c>
      <c r="J452" s="308">
        <f>IF(K$321=0, 'Adjustment for previous period'!J223, 0)</f>
        <v>0</v>
      </c>
      <c r="K452" s="308">
        <f>IF(L$321=0, 'Adjustment for previous period'!K223, 0)</f>
        <v>0</v>
      </c>
      <c r="L452" s="308">
        <f>IF(M$321=0, 'Adjustment for previous period'!L223, 0)</f>
        <v>0</v>
      </c>
      <c r="M452" s="308">
        <f>IF(N$321=0, 'Adjustment for previous period'!M223, 0)</f>
        <v>0</v>
      </c>
      <c r="N452" s="308">
        <f>IF(O$321=0, 'Adjustment for previous period'!N223, 0)</f>
        <v>0</v>
      </c>
      <c r="O452" s="308">
        <f>IF(P$321=0, 'Adjustment for previous period'!O223, 0)</f>
        <v>0</v>
      </c>
      <c r="P452" s="308">
        <f>IF(Q$321=0, 'Adjustment for previous period'!P223, 0)</f>
        <v>0</v>
      </c>
      <c r="Q452" s="308">
        <f>IF(R$321=0, 'Adjustment for previous period'!Q223, 0)</f>
        <v>0</v>
      </c>
      <c r="R452" s="4"/>
      <c r="S452" s="4"/>
      <c r="T452" s="4"/>
      <c r="U452" s="4"/>
      <c r="V452" s="4"/>
      <c r="W452" s="4"/>
      <c r="X452" s="4"/>
      <c r="Y452" s="4"/>
      <c r="Z452" s="4"/>
      <c r="AA452" s="249"/>
    </row>
    <row r="453" spans="1:27" hidden="1" outlineLevel="1">
      <c r="A453" s="4"/>
      <c r="B453" s="4"/>
      <c r="C453" s="4"/>
      <c r="D453" s="217">
        <f>Asset28</f>
        <v>0</v>
      </c>
      <c r="E453" s="4"/>
      <c r="F453" s="4"/>
      <c r="G453" s="4"/>
      <c r="H453" s="102"/>
      <c r="I453" s="308">
        <f>IF(J$321=0, 'Adjustment for previous period'!I225, 0)</f>
        <v>0</v>
      </c>
      <c r="J453" s="308">
        <f>IF(K$321=0, 'Adjustment for previous period'!J225, 0)</f>
        <v>0</v>
      </c>
      <c r="K453" s="308">
        <f>IF(L$321=0, 'Adjustment for previous period'!K225, 0)</f>
        <v>0</v>
      </c>
      <c r="L453" s="308">
        <f>IF(M$321=0, 'Adjustment for previous period'!L225, 0)</f>
        <v>0</v>
      </c>
      <c r="M453" s="308">
        <f>IF(N$321=0, 'Adjustment for previous period'!M225, 0)</f>
        <v>0</v>
      </c>
      <c r="N453" s="308">
        <f>IF(O$321=0, 'Adjustment for previous period'!N225, 0)</f>
        <v>0</v>
      </c>
      <c r="O453" s="308">
        <f>IF(P$321=0, 'Adjustment for previous period'!O225, 0)</f>
        <v>0</v>
      </c>
      <c r="P453" s="308">
        <f>IF(Q$321=0, 'Adjustment for previous period'!P225, 0)</f>
        <v>0</v>
      </c>
      <c r="Q453" s="308">
        <f>IF(R$321=0, 'Adjustment for previous period'!Q225, 0)</f>
        <v>0</v>
      </c>
      <c r="R453" s="4"/>
      <c r="S453" s="4"/>
      <c r="T453" s="4"/>
      <c r="U453" s="4"/>
      <c r="V453" s="4"/>
      <c r="W453" s="4"/>
      <c r="X453" s="4"/>
      <c r="Y453" s="4"/>
      <c r="Z453" s="4"/>
      <c r="AA453" s="249"/>
    </row>
    <row r="454" spans="1:27" hidden="1" outlineLevel="1">
      <c r="A454" s="4"/>
      <c r="B454" s="4"/>
      <c r="C454" s="4"/>
      <c r="D454" s="217">
        <f>Asset29</f>
        <v>0</v>
      </c>
      <c r="E454" s="4"/>
      <c r="F454" s="4"/>
      <c r="G454" s="4"/>
      <c r="H454" s="102"/>
      <c r="I454" s="308">
        <f>IF(J$321=0, 'Adjustment for previous period'!I227, 0)</f>
        <v>0</v>
      </c>
      <c r="J454" s="308">
        <f>IF(K$321=0, 'Adjustment for previous period'!J227, 0)</f>
        <v>0</v>
      </c>
      <c r="K454" s="308">
        <f>IF(L$321=0, 'Adjustment for previous period'!K227, 0)</f>
        <v>0</v>
      </c>
      <c r="L454" s="308">
        <f>IF(M$321=0, 'Adjustment for previous period'!L227, 0)</f>
        <v>0</v>
      </c>
      <c r="M454" s="308">
        <f>IF(N$321=0, 'Adjustment for previous period'!M227, 0)</f>
        <v>0</v>
      </c>
      <c r="N454" s="308">
        <f>IF(O$321=0, 'Adjustment for previous period'!N227, 0)</f>
        <v>0</v>
      </c>
      <c r="O454" s="308">
        <f>IF(P$321=0, 'Adjustment for previous period'!O227, 0)</f>
        <v>0</v>
      </c>
      <c r="P454" s="308">
        <f>IF(Q$321=0, 'Adjustment for previous period'!P227, 0)</f>
        <v>0</v>
      </c>
      <c r="Q454" s="308">
        <f>IF(R$321=0, 'Adjustment for previous period'!Q227, 0)</f>
        <v>0</v>
      </c>
      <c r="R454" s="4"/>
      <c r="S454" s="4"/>
      <c r="T454" s="4"/>
      <c r="U454" s="4"/>
      <c r="V454" s="4"/>
      <c r="W454" s="4"/>
      <c r="X454" s="4"/>
      <c r="Y454" s="4"/>
      <c r="Z454" s="4"/>
      <c r="AA454" s="249"/>
    </row>
    <row r="455" spans="1:27" hidden="1" outlineLevel="1">
      <c r="A455" s="4"/>
      <c r="B455" s="4"/>
      <c r="C455" s="4"/>
      <c r="D455" s="217">
        <f>Asset30</f>
        <v>0</v>
      </c>
      <c r="E455" s="4"/>
      <c r="F455" s="4"/>
      <c r="G455" s="4"/>
      <c r="H455" s="102"/>
      <c r="I455" s="308">
        <f>IF(J$321=0, 'Adjustment for previous period'!I229, 0)</f>
        <v>0</v>
      </c>
      <c r="J455" s="308">
        <f>IF(K$321=0, 'Adjustment for previous period'!J229, 0)</f>
        <v>0</v>
      </c>
      <c r="K455" s="308">
        <f>IF(L$321=0, 'Adjustment for previous period'!K229, 0)</f>
        <v>0</v>
      </c>
      <c r="L455" s="308">
        <f>IF(M$321=0, 'Adjustment for previous period'!L229, 0)</f>
        <v>0</v>
      </c>
      <c r="M455" s="308">
        <f>IF(N$321=0, 'Adjustment for previous period'!M229, 0)</f>
        <v>0</v>
      </c>
      <c r="N455" s="308">
        <f>IF(O$321=0, 'Adjustment for previous period'!N229, 0)</f>
        <v>0</v>
      </c>
      <c r="O455" s="308">
        <f>IF(P$321=0, 'Adjustment for previous period'!O229, 0)</f>
        <v>0</v>
      </c>
      <c r="P455" s="308">
        <f>IF(Q$321=0, 'Adjustment for previous period'!P229, 0)</f>
        <v>0</v>
      </c>
      <c r="Q455" s="308">
        <f>IF(R$321=0, 'Adjustment for previous period'!Q229, 0)</f>
        <v>0</v>
      </c>
      <c r="R455" s="4"/>
      <c r="S455" s="4"/>
      <c r="T455" s="4"/>
      <c r="U455" s="4"/>
      <c r="V455" s="4"/>
      <c r="W455" s="4"/>
      <c r="X455" s="4"/>
      <c r="Y455" s="4"/>
      <c r="Z455" s="4"/>
      <c r="AA455" s="249"/>
    </row>
    <row r="456" spans="1:27" hidden="1" outlineLevel="1">
      <c r="A456" s="4"/>
      <c r="B456" s="4"/>
      <c r="C456" s="4"/>
      <c r="D456" s="217">
        <f>Asset31</f>
        <v>0</v>
      </c>
      <c r="E456" s="4"/>
      <c r="F456" s="4"/>
      <c r="G456" s="4"/>
      <c r="H456" s="102"/>
      <c r="I456" s="308">
        <f>IF(J$321=0, 'Adjustment for previous period'!I231, 0)</f>
        <v>0</v>
      </c>
      <c r="J456" s="308">
        <f>IF(K$321=0, 'Adjustment for previous period'!J231, 0)</f>
        <v>0</v>
      </c>
      <c r="K456" s="308">
        <f>IF(L$321=0, 'Adjustment for previous period'!K231, 0)</f>
        <v>0</v>
      </c>
      <c r="L456" s="308">
        <f>IF(M$321=0, 'Adjustment for previous period'!L231, 0)</f>
        <v>0</v>
      </c>
      <c r="M456" s="308">
        <f>IF(N$321=0, 'Adjustment for previous period'!M231, 0)</f>
        <v>0</v>
      </c>
      <c r="N456" s="308">
        <f>IF(O$321=0, 'Adjustment for previous period'!N231, 0)</f>
        <v>0</v>
      </c>
      <c r="O456" s="308">
        <f>IF(P$321=0, 'Adjustment for previous period'!O230, 0)</f>
        <v>0</v>
      </c>
      <c r="P456" s="308">
        <f>IF(Q$321=0, 'Adjustment for previous period'!P230, 0)</f>
        <v>0</v>
      </c>
      <c r="Q456" s="308">
        <f>IF(R$321=0, 'Adjustment for previous period'!Q230, 0)</f>
        <v>0</v>
      </c>
      <c r="R456" s="4"/>
      <c r="S456" s="4"/>
      <c r="T456" s="4"/>
      <c r="U456" s="4"/>
      <c r="V456" s="4"/>
      <c r="W456" s="4"/>
      <c r="X456" s="4"/>
      <c r="Y456" s="4"/>
      <c r="Z456" s="4"/>
      <c r="AA456" s="249"/>
    </row>
    <row r="457" spans="1:27" hidden="1" outlineLevel="1">
      <c r="A457" s="4"/>
      <c r="B457" s="4"/>
      <c r="C457" s="4"/>
      <c r="D457" s="217">
        <f>Asset32</f>
        <v>0</v>
      </c>
      <c r="E457" s="4"/>
      <c r="F457" s="4"/>
      <c r="G457" s="4"/>
      <c r="H457" s="102"/>
      <c r="I457" s="308">
        <f>IF(J$321=0, 'Adjustment for previous period'!I233, 0)</f>
        <v>0</v>
      </c>
      <c r="J457" s="308">
        <f>IF(K$321=0, 'Adjustment for previous period'!J233, 0)</f>
        <v>0</v>
      </c>
      <c r="K457" s="308">
        <f>IF(L$321=0, 'Adjustment for previous period'!K233, 0)</f>
        <v>0</v>
      </c>
      <c r="L457" s="308">
        <f>IF(M$321=0, 'Adjustment for previous period'!L233, 0)</f>
        <v>0</v>
      </c>
      <c r="M457" s="308">
        <f>IF(N$321=0, 'Adjustment for previous period'!M233, 0)</f>
        <v>0</v>
      </c>
      <c r="N457" s="308">
        <f>IF(O$321=0, 'Adjustment for previous period'!N233, 0)</f>
        <v>0</v>
      </c>
      <c r="O457" s="308">
        <f>IF(P$321=0, 'Adjustment for previous period'!O231, 0)</f>
        <v>0</v>
      </c>
      <c r="P457" s="308">
        <f>IF(Q$321=0, 'Adjustment for previous period'!P231, 0)</f>
        <v>0</v>
      </c>
      <c r="Q457" s="308">
        <f>IF(R$321=0, 'Adjustment for previous period'!Q231, 0)</f>
        <v>0</v>
      </c>
      <c r="R457" s="4"/>
      <c r="S457" s="4"/>
      <c r="T457" s="4"/>
      <c r="U457" s="4"/>
      <c r="V457" s="4"/>
      <c r="W457" s="4"/>
      <c r="X457" s="4"/>
      <c r="Y457" s="4"/>
      <c r="Z457" s="4"/>
      <c r="AA457" s="249"/>
    </row>
    <row r="458" spans="1:27" hidden="1" outlineLevel="1">
      <c r="A458" s="4"/>
      <c r="B458" s="4"/>
      <c r="C458" s="4"/>
      <c r="D458" s="217">
        <f>Asset33</f>
        <v>0</v>
      </c>
      <c r="E458" s="4"/>
      <c r="F458" s="4"/>
      <c r="G458" s="4"/>
      <c r="H458" s="102"/>
      <c r="I458" s="308">
        <f>IF(J$321=0, 'Adjustment for previous period'!I235, 0)</f>
        <v>0</v>
      </c>
      <c r="J458" s="308">
        <f>IF(K$321=0, 'Adjustment for previous period'!J235, 0)</f>
        <v>0</v>
      </c>
      <c r="K458" s="308">
        <f>IF(L$321=0, 'Adjustment for previous period'!K235, 0)</f>
        <v>0</v>
      </c>
      <c r="L458" s="308">
        <f>IF(M$321=0, 'Adjustment for previous period'!L235, 0)</f>
        <v>0</v>
      </c>
      <c r="M458" s="308">
        <f>IF(N$321=0, 'Adjustment for previous period'!M235, 0)</f>
        <v>0</v>
      </c>
      <c r="N458" s="308">
        <f>IF(O$321=0, 'Adjustment for previous period'!N235, 0)</f>
        <v>0</v>
      </c>
      <c r="O458" s="308">
        <f>IF(P$321=0, 'Adjustment for previous period'!O232, 0)</f>
        <v>0</v>
      </c>
      <c r="P458" s="308">
        <f>IF(Q$321=0, 'Adjustment for previous period'!P232, 0)</f>
        <v>0</v>
      </c>
      <c r="Q458" s="308">
        <f>IF(R$321=0, 'Adjustment for previous period'!Q232, 0)</f>
        <v>0</v>
      </c>
      <c r="R458" s="4"/>
      <c r="S458" s="4"/>
      <c r="T458" s="4"/>
      <c r="U458" s="4"/>
      <c r="V458" s="4"/>
      <c r="W458" s="4"/>
      <c r="X458" s="4"/>
      <c r="Y458" s="4"/>
      <c r="Z458" s="4"/>
      <c r="AA458" s="249"/>
    </row>
    <row r="459" spans="1:27" hidden="1" outlineLevel="1">
      <c r="A459" s="4"/>
      <c r="B459" s="4"/>
      <c r="C459" s="4"/>
      <c r="D459" s="217">
        <f>Asset34</f>
        <v>0</v>
      </c>
      <c r="E459" s="4"/>
      <c r="F459" s="4"/>
      <c r="G459" s="4"/>
      <c r="H459" s="102"/>
      <c r="I459" s="308">
        <f>IF(J$321=0, 'Adjustment for previous period'!I237, 0)</f>
        <v>0</v>
      </c>
      <c r="J459" s="308">
        <f>IF(K$321=0, 'Adjustment for previous period'!J237, 0)</f>
        <v>0</v>
      </c>
      <c r="K459" s="308">
        <f>IF(L$321=0, 'Adjustment for previous period'!K237, 0)</f>
        <v>0</v>
      </c>
      <c r="L459" s="308">
        <f>IF(M$321=0, 'Adjustment for previous period'!L237, 0)</f>
        <v>0</v>
      </c>
      <c r="M459" s="308">
        <f>IF(N$321=0, 'Adjustment for previous period'!M237, 0)</f>
        <v>0</v>
      </c>
      <c r="N459" s="308">
        <f>IF(O$321=0, 'Adjustment for previous period'!N237, 0)</f>
        <v>0</v>
      </c>
      <c r="O459" s="308">
        <f>IF(P$321=0, 'Adjustment for previous period'!O233, 0)</f>
        <v>0</v>
      </c>
      <c r="P459" s="308">
        <f>IF(Q$321=0, 'Adjustment for previous period'!P233, 0)</f>
        <v>0</v>
      </c>
      <c r="Q459" s="308">
        <f>IF(R$321=0, 'Adjustment for previous period'!Q233, 0)</f>
        <v>0</v>
      </c>
      <c r="R459" s="4"/>
      <c r="S459" s="4"/>
      <c r="T459" s="4"/>
      <c r="U459" s="4"/>
      <c r="V459" s="4"/>
      <c r="W459" s="4"/>
      <c r="X459" s="4"/>
      <c r="Y459" s="4"/>
      <c r="Z459" s="4"/>
      <c r="AA459" s="249"/>
    </row>
    <row r="460" spans="1:27" hidden="1" outlineLevel="1">
      <c r="A460" s="4"/>
      <c r="B460" s="4"/>
      <c r="C460" s="4"/>
      <c r="D460" s="217">
        <f>Asset35</f>
        <v>0</v>
      </c>
      <c r="E460" s="4"/>
      <c r="F460" s="4"/>
      <c r="G460" s="4"/>
      <c r="H460" s="102"/>
      <c r="I460" s="308">
        <f>IF(J$321=0, 'Adjustment for previous period'!I239, 0)</f>
        <v>0</v>
      </c>
      <c r="J460" s="308">
        <f>IF(K$321=0, 'Adjustment for previous period'!J239, 0)</f>
        <v>0</v>
      </c>
      <c r="K460" s="308">
        <f>IF(L$321=0, 'Adjustment for previous period'!K239, 0)</f>
        <v>0</v>
      </c>
      <c r="L460" s="308">
        <f>IF(M$321=0, 'Adjustment for previous period'!L239, 0)</f>
        <v>0</v>
      </c>
      <c r="M460" s="308">
        <f>IF(N$321=0, 'Adjustment for previous period'!M239, 0)</f>
        <v>0</v>
      </c>
      <c r="N460" s="308">
        <f>IF(O$321=0, 'Adjustment for previous period'!N239, 0)</f>
        <v>0</v>
      </c>
      <c r="O460" s="308">
        <f>IF(P$321=0, 'Adjustment for previous period'!O234, 0)</f>
        <v>0</v>
      </c>
      <c r="P460" s="308">
        <f>IF(Q$321=0, 'Adjustment for previous period'!P234, 0)</f>
        <v>0</v>
      </c>
      <c r="Q460" s="308">
        <f>IF(R$321=0, 'Adjustment for previous period'!Q234, 0)</f>
        <v>0</v>
      </c>
      <c r="R460" s="4"/>
      <c r="S460" s="4"/>
      <c r="T460" s="4"/>
      <c r="U460" s="4"/>
      <c r="V460" s="4"/>
      <c r="W460" s="4"/>
      <c r="X460" s="4"/>
      <c r="Y460" s="4"/>
      <c r="Z460" s="4"/>
      <c r="AA460" s="249"/>
    </row>
    <row r="461" spans="1:27" hidden="1" outlineLevel="1">
      <c r="A461" s="4"/>
      <c r="B461" s="4"/>
      <c r="C461" s="4"/>
      <c r="D461" s="217">
        <f>Asset36</f>
        <v>0</v>
      </c>
      <c r="E461" s="4"/>
      <c r="F461" s="4"/>
      <c r="G461" s="4"/>
      <c r="H461" s="102"/>
      <c r="I461" s="308">
        <f>IF(J$321=0, 'Adjustment for previous period'!I241, 0)</f>
        <v>0</v>
      </c>
      <c r="J461" s="308">
        <f>IF(K$321=0, 'Adjustment for previous period'!J241, 0)</f>
        <v>0</v>
      </c>
      <c r="K461" s="308">
        <f>IF(L$321=0, 'Adjustment for previous period'!K241, 0)</f>
        <v>0</v>
      </c>
      <c r="L461" s="308">
        <f>IF(M$321=0, 'Adjustment for previous period'!L241, 0)</f>
        <v>0</v>
      </c>
      <c r="M461" s="308">
        <f>IF(N$321=0, 'Adjustment for previous period'!M241, 0)</f>
        <v>0</v>
      </c>
      <c r="N461" s="308">
        <f>IF(O$321=0, 'Adjustment for previous period'!N241, 0)</f>
        <v>0</v>
      </c>
      <c r="O461" s="308">
        <f>IF(P$321=0, 'Adjustment for previous period'!O235, 0)</f>
        <v>0</v>
      </c>
      <c r="P461" s="308">
        <f>IF(Q$321=0, 'Adjustment for previous period'!P235, 0)</f>
        <v>0</v>
      </c>
      <c r="Q461" s="308">
        <f>IF(R$321=0, 'Adjustment for previous period'!Q235, 0)</f>
        <v>0</v>
      </c>
      <c r="R461" s="4"/>
      <c r="S461" s="4"/>
      <c r="T461" s="4"/>
      <c r="U461" s="4"/>
      <c r="V461" s="4"/>
      <c r="W461" s="4"/>
      <c r="X461" s="4"/>
      <c r="Y461" s="4"/>
      <c r="Z461" s="4"/>
      <c r="AA461" s="249"/>
    </row>
    <row r="462" spans="1:27" hidden="1" outlineLevel="1">
      <c r="A462" s="4"/>
      <c r="B462" s="4"/>
      <c r="C462" s="4"/>
      <c r="D462" s="217">
        <f>Asset37</f>
        <v>0</v>
      </c>
      <c r="E462" s="4"/>
      <c r="F462" s="4"/>
      <c r="G462" s="4"/>
      <c r="H462" s="102"/>
      <c r="I462" s="308">
        <f>IF(J$321=0, 'Adjustment for previous period'!I243, 0)</f>
        <v>0</v>
      </c>
      <c r="J462" s="308">
        <f>IF(K$321=0, 'Adjustment for previous period'!J243, 0)</f>
        <v>0</v>
      </c>
      <c r="K462" s="308">
        <f>IF(L$321=0, 'Adjustment for previous period'!K243, 0)</f>
        <v>0</v>
      </c>
      <c r="L462" s="308">
        <f>IF(M$321=0, 'Adjustment for previous period'!L243, 0)</f>
        <v>0</v>
      </c>
      <c r="M462" s="308">
        <f>IF(N$321=0, 'Adjustment for previous period'!M243, 0)</f>
        <v>0</v>
      </c>
      <c r="N462" s="308">
        <f>IF(O$321=0, 'Adjustment for previous period'!N243, 0)</f>
        <v>0</v>
      </c>
      <c r="O462" s="308">
        <f>IF(P$321=0, 'Adjustment for previous period'!O236, 0)</f>
        <v>0</v>
      </c>
      <c r="P462" s="308">
        <f>IF(Q$321=0, 'Adjustment for previous period'!P236, 0)</f>
        <v>0</v>
      </c>
      <c r="Q462" s="308">
        <f>IF(R$321=0, 'Adjustment for previous period'!Q236, 0)</f>
        <v>0</v>
      </c>
      <c r="R462" s="4"/>
      <c r="S462" s="4"/>
      <c r="T462" s="4"/>
      <c r="U462" s="4"/>
      <c r="V462" s="4"/>
      <c r="W462" s="4"/>
      <c r="X462" s="4"/>
      <c r="Y462" s="4"/>
      <c r="Z462" s="4"/>
      <c r="AA462" s="249"/>
    </row>
    <row r="463" spans="1:27" hidden="1" outlineLevel="1">
      <c r="A463" s="4"/>
      <c r="B463" s="4"/>
      <c r="C463" s="4"/>
      <c r="D463" s="217">
        <f>Asset38</f>
        <v>0</v>
      </c>
      <c r="E463" s="4"/>
      <c r="F463" s="4"/>
      <c r="G463" s="4"/>
      <c r="H463" s="102"/>
      <c r="I463" s="308">
        <f>IF(J$321=0, 'Adjustment for previous period'!I245, 0)</f>
        <v>0</v>
      </c>
      <c r="J463" s="308">
        <f>IF(K$321=0, 'Adjustment for previous period'!J245, 0)</f>
        <v>0</v>
      </c>
      <c r="K463" s="308">
        <f>IF(L$321=0, 'Adjustment for previous period'!K245, 0)</f>
        <v>0</v>
      </c>
      <c r="L463" s="308">
        <f>IF(M$321=0, 'Adjustment for previous period'!L245, 0)</f>
        <v>0</v>
      </c>
      <c r="M463" s="308">
        <f>IF(N$321=0, 'Adjustment for previous period'!M245, 0)</f>
        <v>0</v>
      </c>
      <c r="N463" s="308">
        <f>IF(O$321=0, 'Adjustment for previous period'!N245, 0)</f>
        <v>0</v>
      </c>
      <c r="O463" s="308">
        <f>IF(P$321=0, 'Adjustment for previous period'!O237, 0)</f>
        <v>0</v>
      </c>
      <c r="P463" s="308">
        <f>IF(Q$321=0, 'Adjustment for previous period'!P237, 0)</f>
        <v>0</v>
      </c>
      <c r="Q463" s="308">
        <f>IF(R$321=0, 'Adjustment for previous period'!Q237, 0)</f>
        <v>0</v>
      </c>
      <c r="R463" s="4"/>
      <c r="S463" s="4"/>
      <c r="T463" s="4"/>
      <c r="U463" s="4"/>
      <c r="V463" s="4"/>
      <c r="W463" s="4"/>
      <c r="X463" s="4"/>
      <c r="Y463" s="4"/>
      <c r="Z463" s="4"/>
      <c r="AA463" s="249"/>
    </row>
    <row r="464" spans="1:27" hidden="1" outlineLevel="1">
      <c r="A464" s="4"/>
      <c r="B464" s="4"/>
      <c r="C464" s="4"/>
      <c r="D464" s="217">
        <f>Asset39</f>
        <v>0</v>
      </c>
      <c r="E464" s="4"/>
      <c r="F464" s="4"/>
      <c r="G464" s="4"/>
      <c r="H464" s="102"/>
      <c r="I464" s="308">
        <f>IF(J$321=0, 'Adjustment for previous period'!I247, 0)</f>
        <v>0</v>
      </c>
      <c r="J464" s="308">
        <f>IF(K$321=0, 'Adjustment for previous period'!J247, 0)</f>
        <v>0</v>
      </c>
      <c r="K464" s="308">
        <f>IF(L$321=0, 'Adjustment for previous period'!K247, 0)</f>
        <v>0</v>
      </c>
      <c r="L464" s="308">
        <f>IF(M$321=0, 'Adjustment for previous period'!L247, 0)</f>
        <v>0</v>
      </c>
      <c r="M464" s="308">
        <f>IF(N$321=0, 'Adjustment for previous period'!M247, 0)</f>
        <v>0</v>
      </c>
      <c r="N464" s="308">
        <f>IF(O$321=0, 'Adjustment for previous period'!N247, 0)</f>
        <v>0</v>
      </c>
      <c r="O464" s="308">
        <f>IF(P$321=0, 'Adjustment for previous period'!O238, 0)</f>
        <v>0</v>
      </c>
      <c r="P464" s="308">
        <f>IF(Q$321=0, 'Adjustment for previous period'!P238, 0)</f>
        <v>0</v>
      </c>
      <c r="Q464" s="308">
        <f>IF(R$321=0, 'Adjustment for previous period'!Q238, 0)</f>
        <v>0</v>
      </c>
      <c r="R464" s="4"/>
      <c r="S464" s="4"/>
      <c r="T464" s="4"/>
      <c r="U464" s="4"/>
      <c r="V464" s="4"/>
      <c r="W464" s="4"/>
      <c r="X464" s="4"/>
      <c r="Y464" s="4"/>
      <c r="Z464" s="4"/>
      <c r="AA464" s="249"/>
    </row>
    <row r="465" spans="1:27" hidden="1" outlineLevel="1">
      <c r="A465" s="4"/>
      <c r="B465" s="4"/>
      <c r="C465" s="4"/>
      <c r="D465" s="217">
        <f>Asset40</f>
        <v>0</v>
      </c>
      <c r="E465" s="4"/>
      <c r="F465" s="4"/>
      <c r="G465" s="4"/>
      <c r="H465" s="102"/>
      <c r="I465" s="308">
        <f>IF(J$321=0, 'Adjustment for previous period'!I249, 0)</f>
        <v>0</v>
      </c>
      <c r="J465" s="308">
        <f>IF(K$321=0, 'Adjustment for previous period'!J249, 0)</f>
        <v>0</v>
      </c>
      <c r="K465" s="308">
        <f>IF(L$321=0, 'Adjustment for previous period'!K249, 0)</f>
        <v>0</v>
      </c>
      <c r="L465" s="308">
        <f>IF(M$321=0, 'Adjustment for previous period'!L249, 0)</f>
        <v>0</v>
      </c>
      <c r="M465" s="308">
        <f>IF(N$321=0, 'Adjustment for previous period'!M249, 0)</f>
        <v>0</v>
      </c>
      <c r="N465" s="308">
        <f>IF(O$321=0, 'Adjustment for previous period'!N249, 0)</f>
        <v>0</v>
      </c>
      <c r="O465" s="308">
        <f>IF(P$321=0, 'Adjustment for previous period'!O239, 0)</f>
        <v>0</v>
      </c>
      <c r="P465" s="308">
        <f>IF(Q$321=0, 'Adjustment for previous period'!P239, 0)</f>
        <v>0</v>
      </c>
      <c r="Q465" s="308">
        <f>IF(R$321=0, 'Adjustment for previous period'!Q239, 0)</f>
        <v>0</v>
      </c>
      <c r="R465" s="4"/>
      <c r="S465" s="4"/>
      <c r="T465" s="4"/>
      <c r="U465" s="4"/>
      <c r="V465" s="4"/>
      <c r="W465" s="4"/>
      <c r="X465" s="4"/>
      <c r="Y465" s="4"/>
      <c r="Z465" s="4"/>
      <c r="AA465" s="249"/>
    </row>
    <row r="466" spans="1:27" hidden="1" outlineLevel="1">
      <c r="A466" s="4"/>
      <c r="B466" s="4"/>
      <c r="C466" s="4"/>
      <c r="D466" s="217">
        <f>Asset41</f>
        <v>0</v>
      </c>
      <c r="E466" s="4"/>
      <c r="F466" s="4"/>
      <c r="G466" s="4"/>
      <c r="H466" s="102"/>
      <c r="I466" s="308">
        <f>IF(J$321=0, 'Adjustment for previous period'!I251, 0)</f>
        <v>0</v>
      </c>
      <c r="J466" s="308">
        <f>IF(K$321=0, 'Adjustment for previous period'!J251, 0)</f>
        <v>0</v>
      </c>
      <c r="K466" s="308">
        <f>IF(L$321=0, 'Adjustment for previous period'!K251, 0)</f>
        <v>0</v>
      </c>
      <c r="L466" s="308">
        <f>IF(M$321=0, 'Adjustment for previous period'!L251, 0)</f>
        <v>0</v>
      </c>
      <c r="M466" s="308">
        <f>IF(N$321=0, 'Adjustment for previous period'!M251, 0)</f>
        <v>0</v>
      </c>
      <c r="N466" s="308">
        <f>IF(O$321=0, 'Adjustment for previous period'!N251, 0)</f>
        <v>0</v>
      </c>
      <c r="O466" s="308">
        <f>IF(P$321=0, 'Adjustment for previous period'!O240, 0)</f>
        <v>0</v>
      </c>
      <c r="P466" s="308">
        <f>IF(Q$321=0, 'Adjustment for previous period'!P240, 0)</f>
        <v>0</v>
      </c>
      <c r="Q466" s="308">
        <f>IF(R$321=0, 'Adjustment for previous period'!Q240, 0)</f>
        <v>0</v>
      </c>
      <c r="R466" s="4"/>
      <c r="S466" s="4"/>
      <c r="T466" s="4"/>
      <c r="U466" s="4"/>
      <c r="V466" s="4"/>
      <c r="W466" s="4"/>
      <c r="X466" s="4"/>
      <c r="Y466" s="4"/>
      <c r="Z466" s="4"/>
      <c r="AA466" s="249"/>
    </row>
    <row r="467" spans="1:27" hidden="1" outlineLevel="1">
      <c r="A467" s="4"/>
      <c r="B467" s="4"/>
      <c r="C467" s="4"/>
      <c r="D467" s="217">
        <f>Asset42</f>
        <v>0</v>
      </c>
      <c r="E467" s="4"/>
      <c r="F467" s="4"/>
      <c r="G467" s="4"/>
      <c r="H467" s="102"/>
      <c r="I467" s="308">
        <f>IF(J$321=0, 'Adjustment for previous period'!I253, 0)</f>
        <v>0</v>
      </c>
      <c r="J467" s="308">
        <f>IF(K$321=0, 'Adjustment for previous period'!J253, 0)</f>
        <v>0</v>
      </c>
      <c r="K467" s="308">
        <f>IF(L$321=0, 'Adjustment for previous period'!K253, 0)</f>
        <v>0</v>
      </c>
      <c r="L467" s="308">
        <f>IF(M$321=0, 'Adjustment for previous period'!L253, 0)</f>
        <v>0</v>
      </c>
      <c r="M467" s="308">
        <f>IF(N$321=0, 'Adjustment for previous period'!M253, 0)</f>
        <v>0</v>
      </c>
      <c r="N467" s="308">
        <f>IF(O$321=0, 'Adjustment for previous period'!N253, 0)</f>
        <v>0</v>
      </c>
      <c r="O467" s="308">
        <f>IF(P$321=0, 'Adjustment for previous period'!O241, 0)</f>
        <v>0</v>
      </c>
      <c r="P467" s="308">
        <f>IF(Q$321=0, 'Adjustment for previous period'!P241, 0)</f>
        <v>0</v>
      </c>
      <c r="Q467" s="308">
        <f>IF(R$321=0, 'Adjustment for previous period'!Q241, 0)</f>
        <v>0</v>
      </c>
      <c r="R467" s="4"/>
      <c r="S467" s="4"/>
      <c r="T467" s="4"/>
      <c r="U467" s="4"/>
      <c r="V467" s="4"/>
      <c r="W467" s="4"/>
      <c r="X467" s="4"/>
      <c r="Y467" s="4"/>
      <c r="Z467" s="4"/>
      <c r="AA467" s="249"/>
    </row>
    <row r="468" spans="1:27" hidden="1" outlineLevel="1">
      <c r="A468" s="4"/>
      <c r="B468" s="4"/>
      <c r="C468" s="4"/>
      <c r="D468" s="217">
        <f>Asset43</f>
        <v>0</v>
      </c>
      <c r="E468" s="4"/>
      <c r="F468" s="4"/>
      <c r="G468" s="4"/>
      <c r="H468" s="102"/>
      <c r="I468" s="308">
        <f>IF(J$321=0, 'Adjustment for previous period'!I255, 0)</f>
        <v>0</v>
      </c>
      <c r="J468" s="308">
        <f>IF(K$321=0, 'Adjustment for previous period'!J255, 0)</f>
        <v>0</v>
      </c>
      <c r="K468" s="308">
        <f>IF(L$321=0, 'Adjustment for previous period'!K255, 0)</f>
        <v>0</v>
      </c>
      <c r="L468" s="308">
        <f>IF(M$321=0, 'Adjustment for previous period'!L255, 0)</f>
        <v>0</v>
      </c>
      <c r="M468" s="308">
        <f>IF(N$321=0, 'Adjustment for previous period'!M255, 0)</f>
        <v>0</v>
      </c>
      <c r="N468" s="308">
        <f>IF(O$321=0, 'Adjustment for previous period'!N255, 0)</f>
        <v>0</v>
      </c>
      <c r="O468" s="308">
        <f>IF(P$321=0, 'Adjustment for previous period'!O242, 0)</f>
        <v>0</v>
      </c>
      <c r="P468" s="308">
        <f>IF(Q$321=0, 'Adjustment for previous period'!P242, 0)</f>
        <v>0</v>
      </c>
      <c r="Q468" s="308">
        <f>IF(R$321=0, 'Adjustment for previous period'!Q242, 0)</f>
        <v>0</v>
      </c>
      <c r="R468" s="4"/>
      <c r="S468" s="4"/>
      <c r="T468" s="4"/>
      <c r="U468" s="4"/>
      <c r="V468" s="4"/>
      <c r="W468" s="4"/>
      <c r="X468" s="4"/>
      <c r="Y468" s="4"/>
      <c r="Z468" s="4"/>
      <c r="AA468" s="249"/>
    </row>
    <row r="469" spans="1:27" hidden="1" outlineLevel="1">
      <c r="A469" s="4"/>
      <c r="B469" s="4"/>
      <c r="C469" s="4"/>
      <c r="D469" s="217">
        <f>Asset44</f>
        <v>0</v>
      </c>
      <c r="E469" s="4"/>
      <c r="F469" s="4"/>
      <c r="G469" s="4"/>
      <c r="H469" s="102"/>
      <c r="I469" s="308">
        <f>IF(J$321=0, 'Adjustment for previous period'!I257, 0)</f>
        <v>0</v>
      </c>
      <c r="J469" s="308">
        <f>IF(K$321=0, 'Adjustment for previous period'!J257, 0)</f>
        <v>0</v>
      </c>
      <c r="K469" s="308">
        <f>IF(L$321=0, 'Adjustment for previous period'!K257, 0)</f>
        <v>0</v>
      </c>
      <c r="L469" s="308">
        <f>IF(M$321=0, 'Adjustment for previous period'!L257, 0)</f>
        <v>0</v>
      </c>
      <c r="M469" s="308">
        <f>IF(N$321=0, 'Adjustment for previous period'!M257, 0)</f>
        <v>0</v>
      </c>
      <c r="N469" s="308">
        <f>IF(O$321=0, 'Adjustment for previous period'!N257, 0)</f>
        <v>0</v>
      </c>
      <c r="O469" s="308">
        <f>IF(P$321=0, 'Adjustment for previous period'!O243, 0)</f>
        <v>0</v>
      </c>
      <c r="P469" s="308">
        <f>IF(Q$321=0, 'Adjustment for previous period'!P243, 0)</f>
        <v>0</v>
      </c>
      <c r="Q469" s="308">
        <f>IF(R$321=0, 'Adjustment for previous period'!Q243, 0)</f>
        <v>0</v>
      </c>
      <c r="R469" s="4"/>
      <c r="S469" s="4"/>
      <c r="T469" s="4"/>
      <c r="U469" s="4"/>
      <c r="V469" s="4"/>
      <c r="W469" s="4"/>
      <c r="X469" s="4"/>
      <c r="Y469" s="4"/>
      <c r="Z469" s="4"/>
      <c r="AA469" s="249"/>
    </row>
    <row r="470" spans="1:27" hidden="1" outlineLevel="1">
      <c r="A470" s="4"/>
      <c r="B470" s="4"/>
      <c r="C470" s="4"/>
      <c r="D470" s="217">
        <f>Asset45</f>
        <v>0</v>
      </c>
      <c r="E470" s="4"/>
      <c r="F470" s="4"/>
      <c r="G470" s="4"/>
      <c r="H470" s="102"/>
      <c r="I470" s="308">
        <f>IF(J$321=0, 'Adjustment for previous period'!I259, 0)</f>
        <v>0</v>
      </c>
      <c r="J470" s="308">
        <f>IF(K$321=0, 'Adjustment for previous period'!J259, 0)</f>
        <v>0</v>
      </c>
      <c r="K470" s="308">
        <f>IF(L$321=0, 'Adjustment for previous period'!K259, 0)</f>
        <v>0</v>
      </c>
      <c r="L470" s="308">
        <f>IF(M$321=0, 'Adjustment for previous period'!L259, 0)</f>
        <v>0</v>
      </c>
      <c r="M470" s="308">
        <f>IF(N$321=0, 'Adjustment for previous period'!M259, 0)</f>
        <v>0</v>
      </c>
      <c r="N470" s="308">
        <f>IF(O$321=0, 'Adjustment for previous period'!N259, 0)</f>
        <v>0</v>
      </c>
      <c r="O470" s="308">
        <f>IF(P$321=0, 'Adjustment for previous period'!O244, 0)</f>
        <v>0</v>
      </c>
      <c r="P470" s="308">
        <f>IF(Q$321=0, 'Adjustment for previous period'!P244, 0)</f>
        <v>0</v>
      </c>
      <c r="Q470" s="308">
        <f>IF(R$321=0, 'Adjustment for previous period'!Q244, 0)</f>
        <v>0</v>
      </c>
      <c r="R470" s="4"/>
      <c r="S470" s="4"/>
      <c r="T470" s="4"/>
      <c r="U470" s="4"/>
      <c r="V470" s="4"/>
      <c r="W470" s="4"/>
      <c r="X470" s="4"/>
      <c r="Y470" s="4"/>
      <c r="Z470" s="4"/>
      <c r="AA470" s="249"/>
    </row>
    <row r="471" spans="1:27" hidden="1" outlineLevel="1">
      <c r="A471" s="4"/>
      <c r="B471" s="4"/>
      <c r="C471" s="4"/>
      <c r="D471" s="217">
        <f>Asset46</f>
        <v>0</v>
      </c>
      <c r="E471" s="4"/>
      <c r="F471" s="4"/>
      <c r="G471" s="4"/>
      <c r="H471" s="102"/>
      <c r="I471" s="308">
        <f>IF(J$321=0, 'Adjustment for previous period'!I261, 0)</f>
        <v>0</v>
      </c>
      <c r="J471" s="308">
        <f>IF(K$321=0, 'Adjustment for previous period'!J261, 0)</f>
        <v>0</v>
      </c>
      <c r="K471" s="308">
        <f>IF(L$321=0, 'Adjustment for previous period'!K261, 0)</f>
        <v>0</v>
      </c>
      <c r="L471" s="308">
        <f>IF(M$321=0, 'Adjustment for previous period'!L261, 0)</f>
        <v>0</v>
      </c>
      <c r="M471" s="308">
        <f>IF(N$321=0, 'Adjustment for previous period'!M261, 0)</f>
        <v>0</v>
      </c>
      <c r="N471" s="308">
        <f>IF(O$321=0, 'Adjustment for previous period'!N261, 0)</f>
        <v>0</v>
      </c>
      <c r="O471" s="308">
        <f>IF(P$321=0, 'Adjustment for previous period'!O245, 0)</f>
        <v>0</v>
      </c>
      <c r="P471" s="308">
        <f>IF(Q$321=0, 'Adjustment for previous period'!P245, 0)</f>
        <v>0</v>
      </c>
      <c r="Q471" s="308">
        <f>IF(R$321=0, 'Adjustment for previous period'!Q245, 0)</f>
        <v>0</v>
      </c>
      <c r="R471" s="4"/>
      <c r="S471" s="4"/>
      <c r="T471" s="4"/>
      <c r="U471" s="4"/>
      <c r="V471" s="4"/>
      <c r="W471" s="4"/>
      <c r="X471" s="4"/>
      <c r="Y471" s="4"/>
      <c r="Z471" s="4"/>
      <c r="AA471" s="249"/>
    </row>
    <row r="472" spans="1:27" hidden="1" outlineLevel="1">
      <c r="A472" s="4"/>
      <c r="B472" s="4"/>
      <c r="C472" s="4"/>
      <c r="D472" s="217">
        <f>Asset47</f>
        <v>0</v>
      </c>
      <c r="E472" s="4"/>
      <c r="F472" s="4"/>
      <c r="G472" s="4"/>
      <c r="H472" s="102"/>
      <c r="I472" s="308">
        <f>IF(J$321=0, 'Adjustment for previous period'!I263, 0)</f>
        <v>0</v>
      </c>
      <c r="J472" s="308">
        <f>IF(K$321=0, 'Adjustment for previous period'!J263, 0)</f>
        <v>0</v>
      </c>
      <c r="K472" s="308">
        <f>IF(L$321=0, 'Adjustment for previous period'!K263, 0)</f>
        <v>0</v>
      </c>
      <c r="L472" s="308">
        <f>IF(M$321=0, 'Adjustment for previous period'!L263, 0)</f>
        <v>0</v>
      </c>
      <c r="M472" s="308">
        <f>IF(N$321=0, 'Adjustment for previous period'!M263, 0)</f>
        <v>0</v>
      </c>
      <c r="N472" s="308">
        <f>IF(O$321=0, 'Adjustment for previous period'!N263, 0)</f>
        <v>0</v>
      </c>
      <c r="O472" s="308">
        <f>IF(P$321=0, 'Adjustment for previous period'!O246, 0)</f>
        <v>0</v>
      </c>
      <c r="P472" s="308">
        <f>IF(Q$321=0, 'Adjustment for previous period'!P246, 0)</f>
        <v>0</v>
      </c>
      <c r="Q472" s="308">
        <f>IF(R$321=0, 'Adjustment for previous period'!Q246, 0)</f>
        <v>0</v>
      </c>
      <c r="R472" s="4"/>
      <c r="S472" s="4"/>
      <c r="T472" s="4"/>
      <c r="U472" s="4"/>
      <c r="V472" s="4"/>
      <c r="W472" s="4"/>
      <c r="X472" s="4"/>
      <c r="Y472" s="4"/>
      <c r="Z472" s="4"/>
      <c r="AA472" s="249"/>
    </row>
    <row r="473" spans="1:27" hidden="1" outlineLevel="1">
      <c r="A473" s="4"/>
      <c r="B473" s="4"/>
      <c r="C473" s="4"/>
      <c r="D473" s="217">
        <f>Asset48</f>
        <v>0</v>
      </c>
      <c r="E473" s="4"/>
      <c r="F473" s="4"/>
      <c r="G473" s="4"/>
      <c r="H473" s="102"/>
      <c r="I473" s="308">
        <f>IF(J$321=0, 'Adjustment for previous period'!I265, 0)</f>
        <v>0</v>
      </c>
      <c r="J473" s="308">
        <f>IF(K$321=0, 'Adjustment for previous period'!J265, 0)</f>
        <v>0</v>
      </c>
      <c r="K473" s="308">
        <f>IF(L$321=0, 'Adjustment for previous period'!K265, 0)</f>
        <v>0</v>
      </c>
      <c r="L473" s="308">
        <f>IF(M$321=0, 'Adjustment for previous period'!L265, 0)</f>
        <v>0</v>
      </c>
      <c r="M473" s="308">
        <f>IF(N$321=0, 'Adjustment for previous period'!M265, 0)</f>
        <v>0</v>
      </c>
      <c r="N473" s="308">
        <f>IF(O$321=0, 'Adjustment for previous period'!N265, 0)</f>
        <v>0</v>
      </c>
      <c r="O473" s="308">
        <f>IF(P$321=0, 'Adjustment for previous period'!O247, 0)</f>
        <v>0</v>
      </c>
      <c r="P473" s="308">
        <f>IF(Q$321=0, 'Adjustment for previous period'!P247, 0)</f>
        <v>0</v>
      </c>
      <c r="Q473" s="308">
        <f>IF(R$321=0, 'Adjustment for previous period'!Q247, 0)</f>
        <v>0</v>
      </c>
      <c r="R473" s="4"/>
      <c r="S473" s="4"/>
      <c r="T473" s="4"/>
      <c r="U473" s="4"/>
      <c r="V473" s="4"/>
      <c r="W473" s="4"/>
      <c r="X473" s="4"/>
      <c r="Y473" s="4"/>
      <c r="Z473" s="4"/>
      <c r="AA473" s="249"/>
    </row>
    <row r="474" spans="1:27" hidden="1" outlineLevel="1">
      <c r="A474" s="4"/>
      <c r="B474" s="4"/>
      <c r="C474" s="4"/>
      <c r="D474" s="217">
        <f>Asset49</f>
        <v>0</v>
      </c>
      <c r="E474" s="4"/>
      <c r="F474" s="4"/>
      <c r="G474" s="4"/>
      <c r="H474" s="102"/>
      <c r="I474" s="308">
        <f>IF(J$321=0, 'Adjustment for previous period'!I267, 0)</f>
        <v>0</v>
      </c>
      <c r="J474" s="308">
        <f>IF(K$321=0, 'Adjustment for previous period'!J267, 0)</f>
        <v>0</v>
      </c>
      <c r="K474" s="308">
        <f>IF(L$321=0, 'Adjustment for previous period'!K267, 0)</f>
        <v>0</v>
      </c>
      <c r="L474" s="308">
        <f>IF(M$321=0, 'Adjustment for previous period'!L267, 0)</f>
        <v>0</v>
      </c>
      <c r="M474" s="308">
        <f>IF(N$321=0, 'Adjustment for previous period'!M267, 0)</f>
        <v>0</v>
      </c>
      <c r="N474" s="308">
        <f>IF(O$321=0, 'Adjustment for previous period'!N267, 0)</f>
        <v>0</v>
      </c>
      <c r="O474" s="308">
        <f>IF(P$321=0, 'Adjustment for previous period'!O248, 0)</f>
        <v>0</v>
      </c>
      <c r="P474" s="308">
        <f>IF(Q$321=0, 'Adjustment for previous period'!P248, 0)</f>
        <v>0</v>
      </c>
      <c r="Q474" s="308">
        <f>IF(R$321=0, 'Adjustment for previous period'!Q248, 0)</f>
        <v>0</v>
      </c>
      <c r="R474" s="4"/>
      <c r="S474" s="4"/>
      <c r="T474" s="4"/>
      <c r="U474" s="4"/>
      <c r="V474" s="4"/>
      <c r="W474" s="4"/>
      <c r="X474" s="4"/>
      <c r="Y474" s="4"/>
      <c r="Z474" s="4"/>
      <c r="AA474" s="249"/>
    </row>
    <row r="475" spans="1:27" hidden="1" outlineLevel="1">
      <c r="A475" s="4"/>
      <c r="B475" s="4"/>
      <c r="C475" s="4"/>
      <c r="D475" s="217" t="str">
        <f>Asset50</f>
        <v>Equity raising costs</v>
      </c>
      <c r="E475" s="4"/>
      <c r="F475" s="4"/>
      <c r="G475" s="4"/>
      <c r="H475" s="102"/>
      <c r="I475" s="308">
        <f>IF(J$321=0, 'Adjustment for previous period'!I269, 0)</f>
        <v>0</v>
      </c>
      <c r="J475" s="308">
        <f>IF(K$321=0, 'Adjustment for previous period'!J269, 0)</f>
        <v>0</v>
      </c>
      <c r="K475" s="308">
        <f>IF(L$321=0, 'Adjustment for previous period'!K269, 0)</f>
        <v>0</v>
      </c>
      <c r="L475" s="308">
        <f>IF(M$321=0, 'Adjustment for previous period'!L269, 0)</f>
        <v>0</v>
      </c>
      <c r="M475" s="308">
        <f>IF(N$321=0, 'Adjustment for previous period'!M269, 0)</f>
        <v>0</v>
      </c>
      <c r="N475" s="308">
        <f>IF(O$321=0, 'Adjustment for previous period'!N269, 0)</f>
        <v>0</v>
      </c>
      <c r="O475" s="308">
        <f>IF(P$321=0, 'Adjustment for previous period'!O249, 0)</f>
        <v>0</v>
      </c>
      <c r="P475" s="308">
        <f>IF(Q$321=0, 'Adjustment for previous period'!P249, 0)</f>
        <v>0</v>
      </c>
      <c r="Q475" s="308">
        <f>IF(R$321=0, 'Adjustment for previous period'!Q249, 0)</f>
        <v>0</v>
      </c>
      <c r="R475" s="4"/>
      <c r="S475" s="4"/>
      <c r="T475" s="4"/>
      <c r="U475" s="4"/>
      <c r="V475" s="4"/>
      <c r="W475" s="4"/>
      <c r="X475" s="4"/>
      <c r="Y475" s="4"/>
      <c r="Z475" s="4"/>
      <c r="AA475" s="249"/>
    </row>
    <row r="476" spans="1:27" collapsed="1">
      <c r="A476" s="4"/>
      <c r="B476" s="4"/>
      <c r="C476" s="4"/>
      <c r="D476" s="217"/>
      <c r="E476" s="4"/>
      <c r="F476" s="4"/>
      <c r="G476" s="4"/>
      <c r="H476" s="102"/>
      <c r="I476" s="308"/>
      <c r="J476" s="308"/>
      <c r="K476" s="308"/>
      <c r="L476" s="308"/>
      <c r="M476" s="308"/>
      <c r="N476" s="308"/>
      <c r="O476" s="308"/>
      <c r="P476" s="308"/>
      <c r="Q476" s="308"/>
      <c r="R476" s="4"/>
      <c r="S476" s="4"/>
      <c r="T476" s="4"/>
      <c r="U476" s="4"/>
      <c r="V476" s="4"/>
      <c r="W476" s="4"/>
      <c r="X476" s="4"/>
      <c r="Y476" s="4"/>
      <c r="Z476" s="4"/>
      <c r="AA476" s="249"/>
    </row>
    <row r="477" spans="1:27" ht="12" customHeight="1">
      <c r="A477" s="4"/>
      <c r="B477" s="7"/>
      <c r="C477" s="325" t="s">
        <v>164</v>
      </c>
      <c r="D477" s="286"/>
      <c r="E477" s="7"/>
      <c r="F477" s="7"/>
      <c r="G477" s="105"/>
      <c r="H477" s="109"/>
      <c r="I477" s="301">
        <f>SUM(I478:I507)</f>
        <v>0</v>
      </c>
      <c r="J477" s="301">
        <f>SUM(J478:J507)</f>
        <v>0</v>
      </c>
      <c r="K477" s="301">
        <f>SUM(K478:K507)</f>
        <v>0</v>
      </c>
      <c r="L477" s="301">
        <f t="shared" ref="L477:Q477" si="18">SUM(L478:L507)</f>
        <v>0</v>
      </c>
      <c r="M477" s="301">
        <f t="shared" si="18"/>
        <v>0</v>
      </c>
      <c r="N477" s="301">
        <f t="shared" si="18"/>
        <v>0</v>
      </c>
      <c r="O477" s="301">
        <f t="shared" si="18"/>
        <v>0</v>
      </c>
      <c r="P477" s="301">
        <f t="shared" si="18"/>
        <v>0</v>
      </c>
      <c r="Q477" s="301">
        <f t="shared" si="18"/>
        <v>0</v>
      </c>
      <c r="R477" s="4"/>
      <c r="S477" s="7"/>
      <c r="T477" s="7"/>
      <c r="U477" s="7"/>
      <c r="V477" s="7"/>
      <c r="W477" s="7"/>
      <c r="X477" s="7"/>
      <c r="Y477" s="7"/>
      <c r="Z477" s="7"/>
      <c r="AA477" s="249"/>
    </row>
    <row r="478" spans="1:27" ht="12" hidden="1" customHeight="1" outlineLevel="1">
      <c r="A478" s="4"/>
      <c r="B478" s="4"/>
      <c r="C478" s="249"/>
      <c r="D478" s="428" t="str">
        <f>Asset1</f>
        <v xml:space="preserve">Pipelines </v>
      </c>
      <c r="E478" s="4"/>
      <c r="F478" s="4"/>
      <c r="G478" s="4"/>
      <c r="H478" s="102"/>
      <c r="I478" s="308">
        <f>IF(I$321&gt;0, IF(J$321=0, 'RFM input'!$G455, 0), 0)</f>
        <v>0</v>
      </c>
      <c r="J478" s="308">
        <f>IF(J$321&gt;0, IF(K$321=0, 'RFM input'!$G455, 0), 0)</f>
        <v>0</v>
      </c>
      <c r="K478" s="308">
        <f>IF(K$321&gt;0, IF(L$321=0, 'RFM input'!$G455, 0), 0)</f>
        <v>0</v>
      </c>
      <c r="L478" s="308">
        <f>IF(L$321&gt;0, IF(M$321=0, 'RFM input'!$G455, 0), 0)</f>
        <v>0</v>
      </c>
      <c r="M478" s="308">
        <f>IF(M$321&gt;0, IF(N$321=0, 'RFM input'!$G455, 0), 0)</f>
        <v>0</v>
      </c>
      <c r="N478" s="308">
        <f>IF(N$321&gt;0, IF(O$321=0, 'RFM input'!$G455, 0), 0)</f>
        <v>0</v>
      </c>
      <c r="O478" s="308">
        <f>IF(O$321&gt;0, IF(P$321=0, 'RFM input'!$G455, 0), 0)</f>
        <v>0</v>
      </c>
      <c r="P478" s="308">
        <f>IF(P$321&gt;0, IF(Q$321=0, 'RFM input'!$G455, 0), 0)</f>
        <v>0</v>
      </c>
      <c r="Q478" s="308">
        <f>IF(Q$321&gt;0, IF(R$321=0, 'RFM input'!$G455, 0), 0)</f>
        <v>0</v>
      </c>
      <c r="R478" s="4"/>
      <c r="S478" s="7"/>
      <c r="T478" s="7"/>
      <c r="U478" s="7"/>
      <c r="V478" s="7"/>
      <c r="W478" s="7"/>
      <c r="X478" s="7"/>
      <c r="Y478" s="7"/>
      <c r="Z478" s="7"/>
      <c r="AA478" s="249"/>
    </row>
    <row r="479" spans="1:27" hidden="1" outlineLevel="1">
      <c r="A479" s="4"/>
      <c r="B479" s="4"/>
      <c r="C479" s="249"/>
      <c r="D479" s="428" t="str">
        <f>Asset2</f>
        <v xml:space="preserve">Compressors </v>
      </c>
      <c r="E479" s="4"/>
      <c r="F479" s="4"/>
      <c r="G479" s="4"/>
      <c r="H479" s="102"/>
      <c r="I479" s="308">
        <f>IF(I$321&gt;0, IF(J$321=0, 'RFM input'!$G456, 0), 0)</f>
        <v>0</v>
      </c>
      <c r="J479" s="308">
        <f>IF(J$321&gt;0, IF(K$321=0, 'RFM input'!$G456, 0), 0)</f>
        <v>0</v>
      </c>
      <c r="K479" s="308">
        <f>IF(K$321&gt;0, IF(L$321=0, 'RFM input'!$G456, 0), 0)</f>
        <v>0</v>
      </c>
      <c r="L479" s="308">
        <f>IF(L$321&gt;0, IF(M$321=0, 'RFM input'!$G456, 0), 0)</f>
        <v>0</v>
      </c>
      <c r="M479" s="308">
        <f>IF(M$321&gt;0, IF(N$321=0, 'RFM input'!$G456, 0), 0)</f>
        <v>0</v>
      </c>
      <c r="N479" s="308">
        <f>IF(N$321&gt;0, IF(O$321=0, 'RFM input'!$G456, 0), 0)</f>
        <v>0</v>
      </c>
      <c r="O479" s="308">
        <f>IF(O$321&gt;0, IF(P$321=0, 'RFM input'!$G456, 0), 0)</f>
        <v>0</v>
      </c>
      <c r="P479" s="308">
        <f>IF(P$321&gt;0, IF(Q$321=0, 'RFM input'!$G456, 0), 0)</f>
        <v>0</v>
      </c>
      <c r="Q479" s="308">
        <f>IF(Q$321&gt;0, IF(R$321=0, 'RFM input'!$G456, 0), 0)</f>
        <v>0</v>
      </c>
      <c r="R479" s="22"/>
      <c r="S479" s="91"/>
      <c r="T479" s="91"/>
      <c r="U479" s="91"/>
      <c r="V479" s="91"/>
      <c r="W479" s="91"/>
      <c r="X479" s="91"/>
      <c r="Y479" s="91"/>
      <c r="Z479" s="91"/>
      <c r="AA479" s="249"/>
    </row>
    <row r="480" spans="1:27" ht="12" hidden="1" customHeight="1" outlineLevel="1">
      <c r="A480" s="4"/>
      <c r="B480" s="4"/>
      <c r="C480" s="249"/>
      <c r="D480" s="428" t="str">
        <f>Asset3</f>
        <v>City Gates &amp; Field Regulators</v>
      </c>
      <c r="E480" s="4"/>
      <c r="F480" s="4"/>
      <c r="G480" s="4"/>
      <c r="H480" s="102"/>
      <c r="I480" s="308">
        <f>IF(I$321&gt;0, IF(J$321=0, 'RFM input'!$G457, 0), 0)</f>
        <v>0</v>
      </c>
      <c r="J480" s="308">
        <f>IF(J$321&gt;0, IF(K$321=0, 'RFM input'!$G457, 0), 0)</f>
        <v>0</v>
      </c>
      <c r="K480" s="308">
        <f>IF(K$321&gt;0, IF(L$321=0, 'RFM input'!$G457, 0), 0)</f>
        <v>0</v>
      </c>
      <c r="L480" s="308">
        <f>IF(L$321&gt;0, IF(M$321=0, 'RFM input'!$G457, 0), 0)</f>
        <v>0</v>
      </c>
      <c r="M480" s="308">
        <f>IF(M$321&gt;0, IF(N$321=0, 'RFM input'!$G457, 0), 0)</f>
        <v>0</v>
      </c>
      <c r="N480" s="308">
        <f>IF(N$321&gt;0, IF(O$321=0, 'RFM input'!$G457, 0), 0)</f>
        <v>0</v>
      </c>
      <c r="O480" s="308">
        <f>IF(O$321&gt;0, IF(P$321=0, 'RFM input'!$G457, 0), 0)</f>
        <v>0</v>
      </c>
      <c r="P480" s="308">
        <f>IF(P$321&gt;0, IF(Q$321=0, 'RFM input'!$G457, 0), 0)</f>
        <v>0</v>
      </c>
      <c r="Q480" s="308">
        <f>IF(Q$321&gt;0, IF(R$321=0, 'RFM input'!$G457, 0), 0)</f>
        <v>0</v>
      </c>
      <c r="R480" s="4"/>
      <c r="S480" s="7"/>
      <c r="T480" s="7"/>
      <c r="U480" s="7"/>
      <c r="V480" s="7"/>
      <c r="W480" s="7"/>
      <c r="X480" s="7"/>
      <c r="Y480" s="7"/>
      <c r="Z480" s="7"/>
      <c r="AA480" s="249"/>
    </row>
    <row r="481" spans="1:27" ht="12" hidden="1" customHeight="1" outlineLevel="1">
      <c r="A481" s="4"/>
      <c r="B481" s="4"/>
      <c r="C481" s="249"/>
      <c r="D481" s="428" t="str">
        <f>Asset4</f>
        <v>Odourant Plants</v>
      </c>
      <c r="E481" s="4"/>
      <c r="F481" s="4"/>
      <c r="G481" s="4"/>
      <c r="H481" s="102"/>
      <c r="I481" s="308">
        <f>IF(I$321&gt;0, IF(J$321=0, 'RFM input'!$G458, 0), 0)</f>
        <v>0</v>
      </c>
      <c r="J481" s="308">
        <f>IF(J$321&gt;0, IF(K$321=0, 'RFM input'!$G458, 0), 0)</f>
        <v>0</v>
      </c>
      <c r="K481" s="308">
        <f>IF(K$321&gt;0, IF(L$321=0, 'RFM input'!$G458, 0), 0)</f>
        <v>0</v>
      </c>
      <c r="L481" s="308">
        <f>IF(L$321&gt;0, IF(M$321=0, 'RFM input'!$G458, 0), 0)</f>
        <v>0</v>
      </c>
      <c r="M481" s="308">
        <f>IF(M$321&gt;0, IF(N$321=0, 'RFM input'!$G458, 0), 0)</f>
        <v>0</v>
      </c>
      <c r="N481" s="308">
        <f>IF(N$321&gt;0, IF(O$321=0, 'RFM input'!$G458, 0), 0)</f>
        <v>0</v>
      </c>
      <c r="O481" s="308">
        <f>IF(O$321&gt;0, IF(P$321=0, 'RFM input'!$G458, 0), 0)</f>
        <v>0</v>
      </c>
      <c r="P481" s="308">
        <f>IF(P$321&gt;0, IF(Q$321=0, 'RFM input'!$G458, 0), 0)</f>
        <v>0</v>
      </c>
      <c r="Q481" s="308">
        <f>IF(Q$321&gt;0, IF(R$321=0, 'RFM input'!$G458, 0), 0)</f>
        <v>0</v>
      </c>
      <c r="R481" s="4"/>
      <c r="S481" s="7"/>
      <c r="T481" s="7"/>
      <c r="U481" s="7"/>
      <c r="V481" s="7"/>
      <c r="W481" s="7"/>
      <c r="X481" s="7"/>
      <c r="Y481" s="7"/>
      <c r="Z481" s="7"/>
      <c r="AA481" s="249"/>
    </row>
    <row r="482" spans="1:27" ht="12" hidden="1" customHeight="1" outlineLevel="1">
      <c r="A482" s="4"/>
      <c r="B482" s="4"/>
      <c r="C482" s="249"/>
      <c r="D482" s="428" t="str">
        <f>Asset5</f>
        <v>Gas Quality</v>
      </c>
      <c r="E482" s="4"/>
      <c r="F482" s="4"/>
      <c r="G482" s="4"/>
      <c r="H482" s="102"/>
      <c r="I482" s="308">
        <f>IF(I$321&gt;0, IF(J$321=0, 'RFM input'!$G459, 0), 0)</f>
        <v>0</v>
      </c>
      <c r="J482" s="308">
        <f>IF(J$321&gt;0, IF(K$321=0, 'RFM input'!$G459, 0), 0)</f>
        <v>0</v>
      </c>
      <c r="K482" s="308">
        <f>IF(K$321&gt;0, IF(L$321=0, 'RFM input'!$G459, 0), 0)</f>
        <v>0</v>
      </c>
      <c r="L482" s="308">
        <f>IF(L$321&gt;0, IF(M$321=0, 'RFM input'!$G459, 0), 0)</f>
        <v>0</v>
      </c>
      <c r="M482" s="308">
        <f>IF(M$321&gt;0, IF(N$321=0, 'RFM input'!$G459, 0), 0)</f>
        <v>0</v>
      </c>
      <c r="N482" s="308">
        <f>IF(N$321&gt;0, IF(O$321=0, 'RFM input'!$G459, 0), 0)</f>
        <v>0</v>
      </c>
      <c r="O482" s="308">
        <f>IF(O$321&gt;0, IF(P$321=0, 'RFM input'!$G459, 0), 0)</f>
        <v>0</v>
      </c>
      <c r="P482" s="308">
        <f>IF(P$321&gt;0, IF(Q$321=0, 'RFM input'!$G459, 0), 0)</f>
        <v>0</v>
      </c>
      <c r="Q482" s="308">
        <f>IF(Q$321&gt;0, IF(R$321=0, 'RFM input'!$G459, 0), 0)</f>
        <v>0</v>
      </c>
      <c r="R482" s="4"/>
      <c r="S482" s="7"/>
      <c r="T482" s="7"/>
      <c r="U482" s="7"/>
      <c r="V482" s="7"/>
      <c r="W482" s="7"/>
      <c r="X482" s="7"/>
      <c r="Y482" s="7"/>
      <c r="Z482" s="7"/>
      <c r="AA482" s="249"/>
    </row>
    <row r="483" spans="1:27" hidden="1" outlineLevel="1">
      <c r="A483" s="4"/>
      <c r="B483" s="4"/>
      <c r="C483" s="249"/>
      <c r="D483" s="428" t="str">
        <f>Asset6</f>
        <v xml:space="preserve">Other </v>
      </c>
      <c r="E483" s="4"/>
      <c r="F483" s="4"/>
      <c r="G483" s="4"/>
      <c r="H483" s="102"/>
      <c r="I483" s="308">
        <f>IF(I$321&gt;0, IF(J$321=0, 'RFM input'!$G460, 0), 0)</f>
        <v>0</v>
      </c>
      <c r="J483" s="308">
        <f>IF(J$321&gt;0, IF(K$321=0, 'RFM input'!$G460, 0), 0)</f>
        <v>0</v>
      </c>
      <c r="K483" s="308">
        <f>IF(K$321&gt;0, IF(L$321=0, 'RFM input'!$G460, 0), 0)</f>
        <v>0</v>
      </c>
      <c r="L483" s="308">
        <f>IF(L$321&gt;0, IF(M$321=0, 'RFM input'!$G460, 0), 0)</f>
        <v>0</v>
      </c>
      <c r="M483" s="308">
        <f>IF(M$321&gt;0, IF(N$321=0, 'RFM input'!$G460, 0), 0)</f>
        <v>0</v>
      </c>
      <c r="N483" s="308">
        <f>IF(N$321&gt;0, IF(O$321=0, 'RFM input'!$G460, 0), 0)</f>
        <v>0</v>
      </c>
      <c r="O483" s="308">
        <f>IF(O$321&gt;0, IF(P$321=0, 'RFM input'!$G460, 0), 0)</f>
        <v>0</v>
      </c>
      <c r="P483" s="308">
        <f>IF(P$321&gt;0, IF(Q$321=0, 'RFM input'!$G460, 0), 0)</f>
        <v>0</v>
      </c>
      <c r="Q483" s="308">
        <f>IF(Q$321&gt;0, IF(R$321=0, 'RFM input'!$G460, 0), 0)</f>
        <v>0</v>
      </c>
      <c r="R483" s="4"/>
      <c r="S483" s="7"/>
      <c r="T483" s="7"/>
      <c r="U483" s="7"/>
      <c r="V483" s="7"/>
      <c r="W483" s="7"/>
      <c r="X483" s="7"/>
      <c r="Y483" s="7"/>
      <c r="Z483" s="7"/>
      <c r="AA483" s="249"/>
    </row>
    <row r="484" spans="1:27" hidden="1" outlineLevel="1">
      <c r="A484" s="4"/>
      <c r="B484" s="4"/>
      <c r="C484" s="249"/>
      <c r="D484" s="428" t="str">
        <f>Asset7</f>
        <v>General Building</v>
      </c>
      <c r="E484" s="4"/>
      <c r="F484" s="4"/>
      <c r="G484" s="4"/>
      <c r="H484" s="102"/>
      <c r="I484" s="308">
        <f>IF(I$321&gt;0, IF(J$321=0, 'RFM input'!$G461, 0), 0)</f>
        <v>0</v>
      </c>
      <c r="J484" s="308">
        <f>IF(J$321&gt;0, IF(K$321=0, 'RFM input'!$G461, 0), 0)</f>
        <v>0</v>
      </c>
      <c r="K484" s="308">
        <f>IF(K$321&gt;0, IF(L$321=0, 'RFM input'!$G461, 0), 0)</f>
        <v>0</v>
      </c>
      <c r="L484" s="308">
        <f>IF(L$321&gt;0, IF(M$321=0, 'RFM input'!$G461, 0), 0)</f>
        <v>0</v>
      </c>
      <c r="M484" s="308">
        <f>IF(M$321&gt;0, IF(N$321=0, 'RFM input'!$G461, 0), 0)</f>
        <v>0</v>
      </c>
      <c r="N484" s="308">
        <f>IF(N$321&gt;0, IF(O$321=0, 'RFM input'!$G461, 0), 0)</f>
        <v>0</v>
      </c>
      <c r="O484" s="308">
        <f>IF(O$321&gt;0, IF(P$321=0, 'RFM input'!$G461, 0), 0)</f>
        <v>0</v>
      </c>
      <c r="P484" s="308">
        <f>IF(P$321&gt;0, IF(Q$321=0, 'RFM input'!$G461, 0), 0)</f>
        <v>0</v>
      </c>
      <c r="Q484" s="308">
        <f>IF(Q$321&gt;0, IF(R$321=0, 'RFM input'!$G461, 0), 0)</f>
        <v>0</v>
      </c>
      <c r="R484" s="4"/>
      <c r="S484" s="4"/>
      <c r="T484" s="4"/>
      <c r="U484" s="4"/>
      <c r="V484" s="4"/>
      <c r="W484" s="4"/>
      <c r="X484" s="4"/>
      <c r="Y484" s="4"/>
      <c r="Z484" s="4"/>
      <c r="AA484" s="249"/>
    </row>
    <row r="485" spans="1:27" hidden="1" outlineLevel="1">
      <c r="A485" s="4"/>
      <c r="B485" s="4"/>
      <c r="C485" s="249"/>
      <c r="D485" s="428" t="str">
        <f>Asset8</f>
        <v>General Land</v>
      </c>
      <c r="E485" s="4"/>
      <c r="F485" s="4"/>
      <c r="G485" s="4"/>
      <c r="H485" s="102"/>
      <c r="I485" s="308">
        <f>IF(I$321&gt;0, IF(J$321=0, 'RFM input'!$G462, 0), 0)</f>
        <v>0</v>
      </c>
      <c r="J485" s="308">
        <f>IF(J$321&gt;0, IF(K$321=0, 'RFM input'!$G462, 0), 0)</f>
        <v>0</v>
      </c>
      <c r="K485" s="308">
        <f>IF(K$321&gt;0, IF(L$321=0, 'RFM input'!$G462, 0), 0)</f>
        <v>0</v>
      </c>
      <c r="L485" s="308">
        <f>IF(L$321&gt;0, IF(M$321=0, 'RFM input'!$G462, 0), 0)</f>
        <v>0</v>
      </c>
      <c r="M485" s="308">
        <f>IF(M$321&gt;0, IF(N$321=0, 'RFM input'!$G462, 0), 0)</f>
        <v>0</v>
      </c>
      <c r="N485" s="308">
        <f>IF(N$321&gt;0, IF(O$321=0, 'RFM input'!$G462, 0), 0)</f>
        <v>0</v>
      </c>
      <c r="O485" s="308">
        <f>IF(O$321&gt;0, IF(P$321=0, 'RFM input'!$G462, 0), 0)</f>
        <v>0</v>
      </c>
      <c r="P485" s="308">
        <f>IF(P$321&gt;0, IF(Q$321=0, 'RFM input'!$G462, 0), 0)</f>
        <v>0</v>
      </c>
      <c r="Q485" s="308">
        <f>IF(Q$321&gt;0, IF(R$321=0, 'RFM input'!$G462, 0), 0)</f>
        <v>0</v>
      </c>
      <c r="R485" s="4"/>
      <c r="S485" s="4"/>
      <c r="T485" s="4"/>
      <c r="U485" s="4"/>
      <c r="V485" s="4"/>
      <c r="W485" s="4"/>
      <c r="X485" s="4"/>
      <c r="Y485" s="4"/>
      <c r="Z485" s="4"/>
      <c r="AA485" s="249"/>
    </row>
    <row r="486" spans="1:27" hidden="1" outlineLevel="1">
      <c r="A486" s="4"/>
      <c r="B486" s="4"/>
      <c r="C486" s="249"/>
      <c r="D486" s="428">
        <f>Asset9</f>
        <v>0</v>
      </c>
      <c r="E486" s="4"/>
      <c r="F486" s="4"/>
      <c r="G486" s="4"/>
      <c r="H486" s="102"/>
      <c r="I486" s="308">
        <f>IF(I$321&gt;0, IF(J$321=0, 'RFM input'!$G463, 0), 0)</f>
        <v>0</v>
      </c>
      <c r="J486" s="308">
        <f>IF(J$321&gt;0, IF(K$321=0, 'RFM input'!$G463, 0), 0)</f>
        <v>0</v>
      </c>
      <c r="K486" s="308">
        <f>IF(K$321&gt;0, IF(L$321=0, 'RFM input'!$G463, 0), 0)</f>
        <v>0</v>
      </c>
      <c r="L486" s="308">
        <f>IF(L$321&gt;0, IF(M$321=0, 'RFM input'!$G463, 0), 0)</f>
        <v>0</v>
      </c>
      <c r="M486" s="308">
        <f>IF(M$321&gt;0, IF(N$321=0, 'RFM input'!$G463, 0), 0)</f>
        <v>0</v>
      </c>
      <c r="N486" s="308">
        <f>IF(N$321&gt;0, IF(O$321=0, 'RFM input'!$G463, 0), 0)</f>
        <v>0</v>
      </c>
      <c r="O486" s="308">
        <f>IF(O$321&gt;0, IF(P$321=0, 'RFM input'!$G463, 0), 0)</f>
        <v>0</v>
      </c>
      <c r="P486" s="308">
        <f>IF(P$321&gt;0, IF(Q$321=0, 'RFM input'!$G463, 0), 0)</f>
        <v>0</v>
      </c>
      <c r="Q486" s="308">
        <f>IF(Q$321&gt;0, IF(R$321=0, 'RFM input'!$G463, 0), 0)</f>
        <v>0</v>
      </c>
      <c r="R486" s="4"/>
      <c r="S486" s="4"/>
      <c r="T486" s="4"/>
      <c r="U486" s="4"/>
      <c r="V486" s="4"/>
      <c r="W486" s="4"/>
      <c r="X486" s="4"/>
      <c r="Y486" s="4"/>
      <c r="Z486" s="4"/>
      <c r="AA486" s="249"/>
    </row>
    <row r="487" spans="1:27" hidden="1" outlineLevel="1">
      <c r="A487" s="4"/>
      <c r="B487" s="4"/>
      <c r="C487" s="249"/>
      <c r="D487" s="428">
        <f>Asset10</f>
        <v>0</v>
      </c>
      <c r="E487" s="4"/>
      <c r="F487" s="4"/>
      <c r="G487" s="4"/>
      <c r="H487" s="102"/>
      <c r="I487" s="308">
        <f>IF(I$321&gt;0, IF(J$321=0, 'RFM input'!$G464, 0), 0)</f>
        <v>0</v>
      </c>
      <c r="J487" s="308">
        <f>IF(J$321&gt;0, IF(K$321=0, 'RFM input'!$G464, 0), 0)</f>
        <v>0</v>
      </c>
      <c r="K487" s="308">
        <f>IF(K$321&gt;0, IF(L$321=0, 'RFM input'!$G464, 0), 0)</f>
        <v>0</v>
      </c>
      <c r="L487" s="308">
        <f>IF(L$321&gt;0, IF(M$321=0, 'RFM input'!$G464, 0), 0)</f>
        <v>0</v>
      </c>
      <c r="M487" s="308">
        <f>IF(M$321&gt;0, IF(N$321=0, 'RFM input'!$G464, 0), 0)</f>
        <v>0</v>
      </c>
      <c r="N487" s="308">
        <f>IF(N$321&gt;0, IF(O$321=0, 'RFM input'!$G464, 0), 0)</f>
        <v>0</v>
      </c>
      <c r="O487" s="308">
        <f>IF(O$321&gt;0, IF(P$321=0, 'RFM input'!$G464, 0), 0)</f>
        <v>0</v>
      </c>
      <c r="P487" s="308">
        <f>IF(P$321&gt;0, IF(Q$321=0, 'RFM input'!$G464, 0), 0)</f>
        <v>0</v>
      </c>
      <c r="Q487" s="308">
        <f>IF(Q$321&gt;0, IF(R$321=0, 'RFM input'!$G464, 0), 0)</f>
        <v>0</v>
      </c>
      <c r="R487" s="4"/>
      <c r="S487" s="4"/>
      <c r="T487" s="4"/>
      <c r="U487" s="4"/>
      <c r="V487" s="4"/>
      <c r="W487" s="4"/>
      <c r="X487" s="4"/>
      <c r="Y487" s="4"/>
      <c r="Z487" s="4"/>
      <c r="AA487" s="249"/>
    </row>
    <row r="488" spans="1:27" hidden="1" outlineLevel="1">
      <c r="A488" s="4"/>
      <c r="B488" s="4"/>
      <c r="C488" s="249"/>
      <c r="D488" s="428">
        <f>Asset11</f>
        <v>0</v>
      </c>
      <c r="E488" s="4"/>
      <c r="F488" s="4"/>
      <c r="G488" s="4"/>
      <c r="H488" s="102"/>
      <c r="I488" s="308">
        <f>IF(I$321&gt;0, IF(J$321=0, 'RFM input'!$G465, 0), 0)</f>
        <v>0</v>
      </c>
      <c r="J488" s="308">
        <f>IF(J$321&gt;0, IF(K$321=0, 'RFM input'!$G465, 0), 0)</f>
        <v>0</v>
      </c>
      <c r="K488" s="308">
        <f>IF(K$321&gt;0, IF(L$321=0, 'RFM input'!$G465, 0), 0)</f>
        <v>0</v>
      </c>
      <c r="L488" s="308">
        <f>IF(L$321&gt;0, IF(M$321=0, 'RFM input'!$G465, 0), 0)</f>
        <v>0</v>
      </c>
      <c r="M488" s="308">
        <f>IF(M$321&gt;0, IF(N$321=0, 'RFM input'!$G465, 0), 0)</f>
        <v>0</v>
      </c>
      <c r="N488" s="308">
        <f>IF(N$321&gt;0, IF(O$321=0, 'RFM input'!$G465, 0), 0)</f>
        <v>0</v>
      </c>
      <c r="O488" s="308">
        <f>IF(O$321&gt;0, IF(P$321=0, 'RFM input'!$G465, 0), 0)</f>
        <v>0</v>
      </c>
      <c r="P488" s="308">
        <f>IF(P$321&gt;0, IF(Q$321=0, 'RFM input'!$G465, 0), 0)</f>
        <v>0</v>
      </c>
      <c r="Q488" s="308">
        <f>IF(Q$321&gt;0, IF(R$321=0, 'RFM input'!$G465, 0), 0)</f>
        <v>0</v>
      </c>
      <c r="R488" s="4"/>
      <c r="S488" s="4"/>
      <c r="T488" s="4"/>
      <c r="U488" s="4"/>
      <c r="V488" s="4"/>
      <c r="W488" s="4"/>
      <c r="X488" s="4"/>
      <c r="Y488" s="4"/>
      <c r="Z488" s="4"/>
      <c r="AA488" s="249"/>
    </row>
    <row r="489" spans="1:27" hidden="1" outlineLevel="1">
      <c r="A489" s="4"/>
      <c r="B489" s="4"/>
      <c r="C489" s="249"/>
      <c r="D489" s="428">
        <f>Asset12</f>
        <v>0</v>
      </c>
      <c r="E489" s="4"/>
      <c r="F489" s="4"/>
      <c r="G489" s="4"/>
      <c r="H489" s="102"/>
      <c r="I489" s="308">
        <f>IF(I$321&gt;0, IF(J$321=0, 'RFM input'!$G466, 0), 0)</f>
        <v>0</v>
      </c>
      <c r="J489" s="308">
        <f>IF(J$321&gt;0, IF(K$321=0, 'RFM input'!$G466, 0), 0)</f>
        <v>0</v>
      </c>
      <c r="K489" s="308">
        <f>IF(K$321&gt;0, IF(L$321=0, 'RFM input'!$G466, 0), 0)</f>
        <v>0</v>
      </c>
      <c r="L489" s="308">
        <f>IF(L$321&gt;0, IF(M$321=0, 'RFM input'!$G466, 0), 0)</f>
        <v>0</v>
      </c>
      <c r="M489" s="308">
        <f>IF(M$321&gt;0, IF(N$321=0, 'RFM input'!$G466, 0), 0)</f>
        <v>0</v>
      </c>
      <c r="N489" s="308">
        <f>IF(N$321&gt;0, IF(O$321=0, 'RFM input'!$G466, 0), 0)</f>
        <v>0</v>
      </c>
      <c r="O489" s="308">
        <f>IF(O$321&gt;0, IF(P$321=0, 'RFM input'!$G466, 0), 0)</f>
        <v>0</v>
      </c>
      <c r="P489" s="308">
        <f>IF(P$321&gt;0, IF(Q$321=0, 'RFM input'!$G466, 0), 0)</f>
        <v>0</v>
      </c>
      <c r="Q489" s="308">
        <f>IF(Q$321&gt;0, IF(R$321=0, 'RFM input'!$G466, 0), 0)</f>
        <v>0</v>
      </c>
      <c r="R489" s="4"/>
      <c r="S489" s="4"/>
      <c r="T489" s="4"/>
      <c r="U489" s="4"/>
      <c r="V489" s="4"/>
      <c r="W489" s="4"/>
      <c r="X489" s="4"/>
      <c r="Y489" s="4"/>
      <c r="Z489" s="4"/>
      <c r="AA489" s="249"/>
    </row>
    <row r="490" spans="1:27" hidden="1" outlineLevel="1">
      <c r="A490" s="4"/>
      <c r="B490" s="4"/>
      <c r="C490" s="249"/>
      <c r="D490" s="428">
        <f>Asset13</f>
        <v>0</v>
      </c>
      <c r="E490" s="4"/>
      <c r="F490" s="4"/>
      <c r="G490" s="4"/>
      <c r="H490" s="102"/>
      <c r="I490" s="308">
        <f>IF(I$321&gt;0, IF(J$321=0, 'RFM input'!$G467, 0), 0)</f>
        <v>0</v>
      </c>
      <c r="J490" s="308">
        <f>IF(J$321&gt;0, IF(K$321=0, 'RFM input'!$G467, 0), 0)</f>
        <v>0</v>
      </c>
      <c r="K490" s="308">
        <f>IF(K$321&gt;0, IF(L$321=0, 'RFM input'!$G467, 0), 0)</f>
        <v>0</v>
      </c>
      <c r="L490" s="308">
        <f>IF(L$321&gt;0, IF(M$321=0, 'RFM input'!$G467, 0), 0)</f>
        <v>0</v>
      </c>
      <c r="M490" s="308">
        <f>IF(M$321&gt;0, IF(N$321=0, 'RFM input'!$G467, 0), 0)</f>
        <v>0</v>
      </c>
      <c r="N490" s="308">
        <f>IF(N$321&gt;0, IF(O$321=0, 'RFM input'!$G467, 0), 0)</f>
        <v>0</v>
      </c>
      <c r="O490" s="308">
        <f>IF(O$321&gt;0, IF(P$321=0, 'RFM input'!$G467, 0), 0)</f>
        <v>0</v>
      </c>
      <c r="P490" s="308">
        <f>IF(P$321&gt;0, IF(Q$321=0, 'RFM input'!$G467, 0), 0)</f>
        <v>0</v>
      </c>
      <c r="Q490" s="308">
        <f>IF(Q$321&gt;0, IF(R$321=0, 'RFM input'!$G467, 0), 0)</f>
        <v>0</v>
      </c>
      <c r="R490" s="4"/>
      <c r="S490" s="4"/>
      <c r="T490" s="4"/>
      <c r="U490" s="4"/>
      <c r="V490" s="4"/>
      <c r="W490" s="4"/>
      <c r="X490" s="4"/>
      <c r="Y490" s="4"/>
      <c r="Z490" s="4"/>
      <c r="AA490" s="249"/>
    </row>
    <row r="491" spans="1:27" hidden="1" outlineLevel="1">
      <c r="A491" s="4"/>
      <c r="B491" s="4"/>
      <c r="C491" s="249"/>
      <c r="D491" s="428">
        <f>Asset14</f>
        <v>0</v>
      </c>
      <c r="E491" s="4"/>
      <c r="F491" s="4"/>
      <c r="G491" s="4"/>
      <c r="H491" s="102"/>
      <c r="I491" s="308">
        <f>IF(I$321&gt;0, IF(J$321=0, 'RFM input'!$G468, 0), 0)</f>
        <v>0</v>
      </c>
      <c r="J491" s="308">
        <f>IF(J$321&gt;0, IF(K$321=0, 'RFM input'!$G468, 0), 0)</f>
        <v>0</v>
      </c>
      <c r="K491" s="308">
        <f>IF(K$321&gt;0, IF(L$321=0, 'RFM input'!$G468, 0), 0)</f>
        <v>0</v>
      </c>
      <c r="L491" s="308">
        <f>IF(L$321&gt;0, IF(M$321=0, 'RFM input'!$G468, 0), 0)</f>
        <v>0</v>
      </c>
      <c r="M491" s="308">
        <f>IF(M$321&gt;0, IF(N$321=0, 'RFM input'!$G468, 0), 0)</f>
        <v>0</v>
      </c>
      <c r="N491" s="308">
        <f>IF(N$321&gt;0, IF(O$321=0, 'RFM input'!$G468, 0), 0)</f>
        <v>0</v>
      </c>
      <c r="O491" s="308">
        <f>IF(O$321&gt;0, IF(P$321=0, 'RFM input'!$G468, 0), 0)</f>
        <v>0</v>
      </c>
      <c r="P491" s="308">
        <f>IF(P$321&gt;0, IF(Q$321=0, 'RFM input'!$G468, 0), 0)</f>
        <v>0</v>
      </c>
      <c r="Q491" s="308">
        <f>IF(Q$321&gt;0, IF(R$321=0, 'RFM input'!$G468, 0), 0)</f>
        <v>0</v>
      </c>
      <c r="R491" s="4"/>
      <c r="S491" s="4"/>
      <c r="T491" s="4"/>
      <c r="U491" s="4"/>
      <c r="V491" s="4"/>
      <c r="W491" s="4"/>
      <c r="X491" s="4"/>
      <c r="Y491" s="4"/>
      <c r="Z491" s="4"/>
      <c r="AA491" s="249"/>
    </row>
    <row r="492" spans="1:27" hidden="1" outlineLevel="1">
      <c r="A492" s="4"/>
      <c r="B492" s="4"/>
      <c r="C492" s="249"/>
      <c r="D492" s="428">
        <f>Asset15</f>
        <v>0</v>
      </c>
      <c r="E492" s="4"/>
      <c r="F492" s="4"/>
      <c r="G492" s="4"/>
      <c r="H492" s="102"/>
      <c r="I492" s="308">
        <f>IF(I$321&gt;0, IF(J$321=0, 'RFM input'!$G469, 0), 0)</f>
        <v>0</v>
      </c>
      <c r="J492" s="308">
        <f>IF(J$321&gt;0, IF(K$321=0, 'RFM input'!$G469, 0), 0)</f>
        <v>0</v>
      </c>
      <c r="K492" s="308">
        <f>IF(K$321&gt;0, IF(L$321=0, 'RFM input'!$G469, 0), 0)</f>
        <v>0</v>
      </c>
      <c r="L492" s="308">
        <f>IF(L$321&gt;0, IF(M$321=0, 'RFM input'!$G469, 0), 0)</f>
        <v>0</v>
      </c>
      <c r="M492" s="308">
        <f>IF(M$321&gt;0, IF(N$321=0, 'RFM input'!$G469, 0), 0)</f>
        <v>0</v>
      </c>
      <c r="N492" s="308">
        <f>IF(N$321&gt;0, IF(O$321=0, 'RFM input'!$G469, 0), 0)</f>
        <v>0</v>
      </c>
      <c r="O492" s="308">
        <f>IF(O$321&gt;0, IF(P$321=0, 'RFM input'!$G469, 0), 0)</f>
        <v>0</v>
      </c>
      <c r="P492" s="308">
        <f>IF(P$321&gt;0, IF(Q$321=0, 'RFM input'!$G469, 0), 0)</f>
        <v>0</v>
      </c>
      <c r="Q492" s="308">
        <f>IF(Q$321&gt;0, IF(R$321=0, 'RFM input'!$G469, 0), 0)</f>
        <v>0</v>
      </c>
      <c r="R492" s="4"/>
      <c r="S492" s="4"/>
      <c r="T492" s="4"/>
      <c r="U492" s="4"/>
      <c r="V492" s="4"/>
      <c r="W492" s="4"/>
      <c r="X492" s="4"/>
      <c r="Y492" s="4"/>
      <c r="Z492" s="4"/>
      <c r="AA492" s="249"/>
    </row>
    <row r="493" spans="1:27" hidden="1" outlineLevel="1">
      <c r="A493" s="4"/>
      <c r="B493" s="4"/>
      <c r="C493" s="249"/>
      <c r="D493" s="428">
        <f>Asset16</f>
        <v>0</v>
      </c>
      <c r="E493" s="4"/>
      <c r="F493" s="4"/>
      <c r="G493" s="4"/>
      <c r="H493" s="102"/>
      <c r="I493" s="308">
        <f>IF(I$321&gt;0, IF(J$321=0, 'RFM input'!$G470, 0), 0)</f>
        <v>0</v>
      </c>
      <c r="J493" s="308">
        <f>IF(J$321&gt;0, IF(K$321=0, 'RFM input'!$G470, 0), 0)</f>
        <v>0</v>
      </c>
      <c r="K493" s="308">
        <f>IF(K$321&gt;0, IF(L$321=0, 'RFM input'!$G470, 0), 0)</f>
        <v>0</v>
      </c>
      <c r="L493" s="308">
        <f>IF(L$321&gt;0, IF(M$321=0, 'RFM input'!$G470, 0), 0)</f>
        <v>0</v>
      </c>
      <c r="M493" s="308">
        <f>IF(M$321&gt;0, IF(N$321=0, 'RFM input'!$G470, 0), 0)</f>
        <v>0</v>
      </c>
      <c r="N493" s="308">
        <f>IF(N$321&gt;0, IF(O$321=0, 'RFM input'!$G470, 0), 0)</f>
        <v>0</v>
      </c>
      <c r="O493" s="308">
        <f>IF(O$321&gt;0, IF(P$321=0, 'RFM input'!$G470, 0), 0)</f>
        <v>0</v>
      </c>
      <c r="P493" s="308">
        <f>IF(P$321&gt;0, IF(Q$321=0, 'RFM input'!$G470, 0), 0)</f>
        <v>0</v>
      </c>
      <c r="Q493" s="308">
        <f>IF(Q$321&gt;0, IF(R$321=0, 'RFM input'!$G470, 0), 0)</f>
        <v>0</v>
      </c>
      <c r="R493" s="4"/>
      <c r="S493" s="4"/>
      <c r="T493" s="4"/>
      <c r="U493" s="4"/>
      <c r="V493" s="4"/>
      <c r="W493" s="4"/>
      <c r="X493" s="4"/>
      <c r="Y493" s="4"/>
      <c r="Z493" s="4"/>
      <c r="AA493" s="249"/>
    </row>
    <row r="494" spans="1:27" hidden="1" outlineLevel="1">
      <c r="A494" s="4"/>
      <c r="B494" s="4"/>
      <c r="C494" s="249"/>
      <c r="D494" s="428">
        <f>Asset17</f>
        <v>0</v>
      </c>
      <c r="E494" s="4"/>
      <c r="F494" s="4"/>
      <c r="G494" s="4"/>
      <c r="H494" s="102"/>
      <c r="I494" s="308">
        <f>IF(I$321&gt;0, IF(J$321=0, 'RFM input'!$G471, 0), 0)</f>
        <v>0</v>
      </c>
      <c r="J494" s="308">
        <f>IF(J$321&gt;0, IF(K$321=0, 'RFM input'!$G471, 0), 0)</f>
        <v>0</v>
      </c>
      <c r="K494" s="308">
        <f>IF(K$321&gt;0, IF(L$321=0, 'RFM input'!$G471, 0), 0)</f>
        <v>0</v>
      </c>
      <c r="L494" s="308">
        <f>IF(L$321&gt;0, IF(M$321=0, 'RFM input'!$G471, 0), 0)</f>
        <v>0</v>
      </c>
      <c r="M494" s="308">
        <f>IF(M$321&gt;0, IF(N$321=0, 'RFM input'!$G471, 0), 0)</f>
        <v>0</v>
      </c>
      <c r="N494" s="308">
        <f>IF(N$321&gt;0, IF(O$321=0, 'RFM input'!$G471, 0), 0)</f>
        <v>0</v>
      </c>
      <c r="O494" s="308">
        <f>IF(O$321&gt;0, IF(P$321=0, 'RFM input'!$G471, 0), 0)</f>
        <v>0</v>
      </c>
      <c r="P494" s="308">
        <f>IF(P$321&gt;0, IF(Q$321=0, 'RFM input'!$G471, 0), 0)</f>
        <v>0</v>
      </c>
      <c r="Q494" s="308">
        <f>IF(Q$321&gt;0, IF(R$321=0, 'RFM input'!$G471, 0), 0)</f>
        <v>0</v>
      </c>
      <c r="R494" s="4"/>
      <c r="S494" s="4"/>
      <c r="T494" s="4"/>
      <c r="U494" s="4"/>
      <c r="V494" s="4"/>
      <c r="W494" s="4"/>
      <c r="X494" s="4"/>
      <c r="Y494" s="4"/>
      <c r="Z494" s="4"/>
      <c r="AA494" s="249"/>
    </row>
    <row r="495" spans="1:27" hidden="1" outlineLevel="1">
      <c r="A495" s="4"/>
      <c r="B495" s="4"/>
      <c r="C495" s="249"/>
      <c r="D495" s="428">
        <f>Asset18</f>
        <v>0</v>
      </c>
      <c r="E495" s="4"/>
      <c r="F495" s="4"/>
      <c r="G495" s="4"/>
      <c r="H495" s="102"/>
      <c r="I495" s="308">
        <f>IF(I$321&gt;0, IF(J$321=0, 'RFM input'!$G472, 0), 0)</f>
        <v>0</v>
      </c>
      <c r="J495" s="308">
        <f>IF(J$321&gt;0, IF(K$321=0, 'RFM input'!$G472, 0), 0)</f>
        <v>0</v>
      </c>
      <c r="K495" s="308">
        <f>IF(K$321&gt;0, IF(L$321=0, 'RFM input'!$G472, 0), 0)</f>
        <v>0</v>
      </c>
      <c r="L495" s="308">
        <f>IF(L$321&gt;0, IF(M$321=0, 'RFM input'!$G472, 0), 0)</f>
        <v>0</v>
      </c>
      <c r="M495" s="308">
        <f>IF(M$321&gt;0, IF(N$321=0, 'RFM input'!$G472, 0), 0)</f>
        <v>0</v>
      </c>
      <c r="N495" s="308">
        <f>IF(N$321&gt;0, IF(O$321=0, 'RFM input'!$G472, 0), 0)</f>
        <v>0</v>
      </c>
      <c r="O495" s="308">
        <f>IF(O$321&gt;0, IF(P$321=0, 'RFM input'!$G472, 0), 0)</f>
        <v>0</v>
      </c>
      <c r="P495" s="308">
        <f>IF(P$321&gt;0, IF(Q$321=0, 'RFM input'!$G472, 0), 0)</f>
        <v>0</v>
      </c>
      <c r="Q495" s="308">
        <f>IF(Q$321&gt;0, IF(R$321=0, 'RFM input'!$G472, 0), 0)</f>
        <v>0</v>
      </c>
      <c r="R495" s="4"/>
      <c r="S495" s="4"/>
      <c r="T495" s="4"/>
      <c r="U495" s="4"/>
      <c r="V495" s="4"/>
      <c r="W495" s="4"/>
      <c r="X495" s="4"/>
      <c r="Y495" s="4"/>
      <c r="Z495" s="4"/>
      <c r="AA495" s="249"/>
    </row>
    <row r="496" spans="1:27" hidden="1" outlineLevel="1">
      <c r="A496" s="4"/>
      <c r="B496" s="4"/>
      <c r="C496" s="249"/>
      <c r="D496" s="428">
        <f>Asset19</f>
        <v>0</v>
      </c>
      <c r="E496" s="4"/>
      <c r="F496" s="4"/>
      <c r="G496" s="4"/>
      <c r="H496" s="102"/>
      <c r="I496" s="308">
        <f>IF(I$321&gt;0, IF(J$321=0, 'RFM input'!$G473, 0), 0)</f>
        <v>0</v>
      </c>
      <c r="J496" s="308">
        <f>IF(J$321&gt;0, IF(K$321=0, 'RFM input'!$G473, 0), 0)</f>
        <v>0</v>
      </c>
      <c r="K496" s="308">
        <f>IF(K$321&gt;0, IF(L$321=0, 'RFM input'!$G473, 0), 0)</f>
        <v>0</v>
      </c>
      <c r="L496" s="308">
        <f>IF(L$321&gt;0, IF(M$321=0, 'RFM input'!$G473, 0), 0)</f>
        <v>0</v>
      </c>
      <c r="M496" s="308">
        <f>IF(M$321&gt;0, IF(N$321=0, 'RFM input'!$G473, 0), 0)</f>
        <v>0</v>
      </c>
      <c r="N496" s="308">
        <f>IF(N$321&gt;0, IF(O$321=0, 'RFM input'!$G473, 0), 0)</f>
        <v>0</v>
      </c>
      <c r="O496" s="308">
        <f>IF(O$321&gt;0, IF(P$321=0, 'RFM input'!$G473, 0), 0)</f>
        <v>0</v>
      </c>
      <c r="P496" s="308">
        <f>IF(P$321&gt;0, IF(Q$321=0, 'RFM input'!$G473, 0), 0)</f>
        <v>0</v>
      </c>
      <c r="Q496" s="308">
        <f>IF(Q$321&gt;0, IF(R$321=0, 'RFM input'!$G473, 0), 0)</f>
        <v>0</v>
      </c>
      <c r="R496" s="4"/>
      <c r="S496" s="4"/>
      <c r="T496" s="4"/>
      <c r="U496" s="4"/>
      <c r="V496" s="4"/>
      <c r="W496" s="4"/>
      <c r="X496" s="4"/>
      <c r="Y496" s="4"/>
      <c r="Z496" s="4"/>
      <c r="AA496" s="249"/>
    </row>
    <row r="497" spans="1:27" hidden="1" outlineLevel="1">
      <c r="A497" s="4"/>
      <c r="B497" s="4"/>
      <c r="C497" s="249"/>
      <c r="D497" s="428">
        <f>Asset20</f>
        <v>0</v>
      </c>
      <c r="E497" s="4"/>
      <c r="F497" s="4"/>
      <c r="G497" s="4"/>
      <c r="H497" s="102"/>
      <c r="I497" s="308">
        <f>IF(I$321&gt;0, IF(J$321=0, 'RFM input'!$G474, 0), 0)</f>
        <v>0</v>
      </c>
      <c r="J497" s="308">
        <f>IF(J$321&gt;0, IF(K$321=0, 'RFM input'!$G474, 0), 0)</f>
        <v>0</v>
      </c>
      <c r="K497" s="308">
        <f>IF(K$321&gt;0, IF(L$321=0, 'RFM input'!$G474, 0), 0)</f>
        <v>0</v>
      </c>
      <c r="L497" s="308">
        <f>IF(L$321&gt;0, IF(M$321=0, 'RFM input'!$G474, 0), 0)</f>
        <v>0</v>
      </c>
      <c r="M497" s="308">
        <f>IF(M$321&gt;0, IF(N$321=0, 'RFM input'!$G474, 0), 0)</f>
        <v>0</v>
      </c>
      <c r="N497" s="308">
        <f>IF(N$321&gt;0, IF(O$321=0, 'RFM input'!$G474, 0), 0)</f>
        <v>0</v>
      </c>
      <c r="O497" s="308">
        <f>IF(O$321&gt;0, IF(P$321=0, 'RFM input'!$G474, 0), 0)</f>
        <v>0</v>
      </c>
      <c r="P497" s="308">
        <f>IF(P$321&gt;0, IF(Q$321=0, 'RFM input'!$G474, 0), 0)</f>
        <v>0</v>
      </c>
      <c r="Q497" s="308">
        <f>IF(Q$321&gt;0, IF(R$321=0, 'RFM input'!$G474, 0), 0)</f>
        <v>0</v>
      </c>
      <c r="R497" s="4"/>
      <c r="S497" s="4"/>
      <c r="T497" s="4"/>
      <c r="U497" s="4"/>
      <c r="V497" s="4"/>
      <c r="W497" s="4"/>
      <c r="X497" s="4"/>
      <c r="Y497" s="4"/>
      <c r="Z497" s="4"/>
      <c r="AA497" s="249"/>
    </row>
    <row r="498" spans="1:27" hidden="1" outlineLevel="1">
      <c r="A498" s="4"/>
      <c r="B498" s="4"/>
      <c r="C498" s="249"/>
      <c r="D498" s="428">
        <f>Asset21</f>
        <v>0</v>
      </c>
      <c r="E498" s="4"/>
      <c r="F498" s="4"/>
      <c r="G498" s="4"/>
      <c r="H498" s="102"/>
      <c r="I498" s="308">
        <f>IF(I$321&gt;0, IF(J$321=0, 'RFM input'!$G475, 0), 0)</f>
        <v>0</v>
      </c>
      <c r="J498" s="308">
        <f>IF(J$321&gt;0, IF(K$321=0, 'RFM input'!$G475, 0), 0)</f>
        <v>0</v>
      </c>
      <c r="K498" s="308">
        <f>IF(K$321&gt;0, IF(L$321=0, 'RFM input'!$G475, 0), 0)</f>
        <v>0</v>
      </c>
      <c r="L498" s="308">
        <f>IF(L$321&gt;0, IF(M$321=0, 'RFM input'!$G475, 0), 0)</f>
        <v>0</v>
      </c>
      <c r="M498" s="308">
        <f>IF(M$321&gt;0, IF(N$321=0, 'RFM input'!$G475, 0), 0)</f>
        <v>0</v>
      </c>
      <c r="N498" s="308">
        <f>IF(N$321&gt;0, IF(O$321=0, 'RFM input'!$G475, 0), 0)</f>
        <v>0</v>
      </c>
      <c r="O498" s="308">
        <f>IF(O$321&gt;0, IF(P$321=0, 'RFM input'!$G475, 0), 0)</f>
        <v>0</v>
      </c>
      <c r="P498" s="308">
        <f>IF(P$321&gt;0, IF(Q$321=0, 'RFM input'!$G475, 0), 0)</f>
        <v>0</v>
      </c>
      <c r="Q498" s="308">
        <f>IF(Q$321&gt;0, IF(R$321=0, 'RFM input'!$G475, 0), 0)</f>
        <v>0</v>
      </c>
      <c r="R498" s="4"/>
      <c r="S498" s="4"/>
      <c r="T498" s="4"/>
      <c r="U498" s="4"/>
      <c r="V498" s="4"/>
      <c r="W498" s="4"/>
      <c r="X498" s="4"/>
      <c r="Y498" s="4"/>
      <c r="Z498" s="4"/>
      <c r="AA498" s="249"/>
    </row>
    <row r="499" spans="1:27" hidden="1" outlineLevel="1">
      <c r="A499" s="4"/>
      <c r="B499" s="4"/>
      <c r="C499" s="249"/>
      <c r="D499" s="428">
        <f>Asset22</f>
        <v>0</v>
      </c>
      <c r="E499" s="4"/>
      <c r="F499" s="4"/>
      <c r="G499" s="4"/>
      <c r="H499" s="102"/>
      <c r="I499" s="308">
        <f>IF(I$321&gt;0, IF(J$321=0, 'RFM input'!$G476, 0), 0)</f>
        <v>0</v>
      </c>
      <c r="J499" s="308">
        <f>IF(J$321&gt;0, IF(K$321=0, 'RFM input'!$G476, 0), 0)</f>
        <v>0</v>
      </c>
      <c r="K499" s="308">
        <f>IF(K$321&gt;0, IF(L$321=0, 'RFM input'!$G476, 0), 0)</f>
        <v>0</v>
      </c>
      <c r="L499" s="308">
        <f>IF(L$321&gt;0, IF(M$321=0, 'RFM input'!$G476, 0), 0)</f>
        <v>0</v>
      </c>
      <c r="M499" s="308">
        <f>IF(M$321&gt;0, IF(N$321=0, 'RFM input'!$G476, 0), 0)</f>
        <v>0</v>
      </c>
      <c r="N499" s="308">
        <f>IF(N$321&gt;0, IF(O$321=0, 'RFM input'!$G476, 0), 0)</f>
        <v>0</v>
      </c>
      <c r="O499" s="308">
        <f>IF(O$321&gt;0, IF(P$321=0, 'RFM input'!$G476, 0), 0)</f>
        <v>0</v>
      </c>
      <c r="P499" s="308">
        <f>IF(P$321&gt;0, IF(Q$321=0, 'RFM input'!$G476, 0), 0)</f>
        <v>0</v>
      </c>
      <c r="Q499" s="308">
        <f>IF(Q$321&gt;0, IF(R$321=0, 'RFM input'!$G476, 0), 0)</f>
        <v>0</v>
      </c>
      <c r="R499" s="4"/>
      <c r="S499" s="4"/>
      <c r="T499" s="4"/>
      <c r="U499" s="4"/>
      <c r="V499" s="4"/>
      <c r="W499" s="4"/>
      <c r="X499" s="4"/>
      <c r="Y499" s="4"/>
      <c r="Z499" s="4"/>
      <c r="AA499" s="249"/>
    </row>
    <row r="500" spans="1:27" hidden="1" outlineLevel="1">
      <c r="A500" s="4"/>
      <c r="B500" s="4"/>
      <c r="C500" s="249"/>
      <c r="D500" s="428">
        <f>Asset23</f>
        <v>0</v>
      </c>
      <c r="E500" s="4"/>
      <c r="F500" s="4"/>
      <c r="G500" s="4"/>
      <c r="H500" s="102"/>
      <c r="I500" s="308">
        <f>IF(I$321&gt;0, IF(J$321=0, 'RFM input'!$G477, 0), 0)</f>
        <v>0</v>
      </c>
      <c r="J500" s="308">
        <f>IF(J$321&gt;0, IF(K$321=0, 'RFM input'!$G477, 0), 0)</f>
        <v>0</v>
      </c>
      <c r="K500" s="308">
        <f>IF(K$321&gt;0, IF(L$321=0, 'RFM input'!$G477, 0), 0)</f>
        <v>0</v>
      </c>
      <c r="L500" s="308">
        <f>IF(L$321&gt;0, IF(M$321=0, 'RFM input'!$G477, 0), 0)</f>
        <v>0</v>
      </c>
      <c r="M500" s="308">
        <f>IF(M$321&gt;0, IF(N$321=0, 'RFM input'!$G477, 0), 0)</f>
        <v>0</v>
      </c>
      <c r="N500" s="308">
        <f>IF(N$321&gt;0, IF(O$321=0, 'RFM input'!$G477, 0), 0)</f>
        <v>0</v>
      </c>
      <c r="O500" s="308">
        <f>IF(O$321&gt;0, IF(P$321=0, 'RFM input'!$G477, 0), 0)</f>
        <v>0</v>
      </c>
      <c r="P500" s="308">
        <f>IF(P$321&gt;0, IF(Q$321=0, 'RFM input'!$G477, 0), 0)</f>
        <v>0</v>
      </c>
      <c r="Q500" s="308">
        <f>IF(Q$321&gt;0, IF(R$321=0, 'RFM input'!$G477, 0), 0)</f>
        <v>0</v>
      </c>
      <c r="R500" s="4"/>
      <c r="S500" s="4"/>
      <c r="T500" s="4"/>
      <c r="U500" s="4"/>
      <c r="V500" s="4"/>
      <c r="W500" s="4"/>
      <c r="X500" s="4"/>
      <c r="Y500" s="4"/>
      <c r="Z500" s="4"/>
      <c r="AA500" s="249"/>
    </row>
    <row r="501" spans="1:27" hidden="1" outlineLevel="1">
      <c r="A501" s="4"/>
      <c r="B501" s="4"/>
      <c r="C501" s="249"/>
      <c r="D501" s="428">
        <f>Asset24</f>
        <v>0</v>
      </c>
      <c r="E501" s="4"/>
      <c r="F501" s="4"/>
      <c r="G501" s="4"/>
      <c r="H501" s="102"/>
      <c r="I501" s="308">
        <f>IF(I$321&gt;0, IF(J$321=0, 'RFM input'!$G478, 0), 0)</f>
        <v>0</v>
      </c>
      <c r="J501" s="308">
        <f>IF(J$321&gt;0, IF(K$321=0, 'RFM input'!$G478, 0), 0)</f>
        <v>0</v>
      </c>
      <c r="K501" s="308">
        <f>IF(K$321&gt;0, IF(L$321=0, 'RFM input'!$G478, 0), 0)</f>
        <v>0</v>
      </c>
      <c r="L501" s="308">
        <f>IF(L$321&gt;0, IF(M$321=0, 'RFM input'!$G478, 0), 0)</f>
        <v>0</v>
      </c>
      <c r="M501" s="308">
        <f>IF(M$321&gt;0, IF(N$321=0, 'RFM input'!$G478, 0), 0)</f>
        <v>0</v>
      </c>
      <c r="N501" s="308">
        <f>IF(N$321&gt;0, IF(O$321=0, 'RFM input'!$G478, 0), 0)</f>
        <v>0</v>
      </c>
      <c r="O501" s="308">
        <f>IF(O$321&gt;0, IF(P$321=0, 'RFM input'!$G478, 0), 0)</f>
        <v>0</v>
      </c>
      <c r="P501" s="308">
        <f>IF(P$321&gt;0, IF(Q$321=0, 'RFM input'!$G478, 0), 0)</f>
        <v>0</v>
      </c>
      <c r="Q501" s="308">
        <f>IF(Q$321&gt;0, IF(R$321=0, 'RFM input'!$G478, 0), 0)</f>
        <v>0</v>
      </c>
      <c r="R501" s="4"/>
      <c r="S501" s="4"/>
      <c r="T501" s="4"/>
      <c r="U501" s="4"/>
      <c r="V501" s="4"/>
      <c r="W501" s="4"/>
      <c r="X501" s="4"/>
      <c r="Y501" s="4"/>
      <c r="Z501" s="4"/>
      <c r="AA501" s="249"/>
    </row>
    <row r="502" spans="1:27" hidden="1" outlineLevel="1">
      <c r="A502" s="4"/>
      <c r="B502" s="4"/>
      <c r="C502" s="249"/>
      <c r="D502" s="428">
        <f>Asset25</f>
        <v>0</v>
      </c>
      <c r="E502" s="4"/>
      <c r="F502" s="4"/>
      <c r="G502" s="4"/>
      <c r="H502" s="102"/>
      <c r="I502" s="308">
        <f>IF(I$321&gt;0, IF(J$321=0, 'RFM input'!$G479, 0), 0)</f>
        <v>0</v>
      </c>
      <c r="J502" s="308">
        <f>IF(J$321&gt;0, IF(K$321=0, 'RFM input'!$G479, 0), 0)</f>
        <v>0</v>
      </c>
      <c r="K502" s="308">
        <f>IF(K$321&gt;0, IF(L$321=0, 'RFM input'!$G479, 0), 0)</f>
        <v>0</v>
      </c>
      <c r="L502" s="308">
        <f>IF(L$321&gt;0, IF(M$321=0, 'RFM input'!$G479, 0), 0)</f>
        <v>0</v>
      </c>
      <c r="M502" s="308">
        <f>IF(M$321&gt;0, IF(N$321=0, 'RFM input'!$G479, 0), 0)</f>
        <v>0</v>
      </c>
      <c r="N502" s="308">
        <f>IF(N$321&gt;0, IF(O$321=0, 'RFM input'!$G479, 0), 0)</f>
        <v>0</v>
      </c>
      <c r="O502" s="308">
        <f>IF(O$321&gt;0, IF(P$321=0, 'RFM input'!$G479, 0), 0)</f>
        <v>0</v>
      </c>
      <c r="P502" s="308">
        <f>IF(P$321&gt;0, IF(Q$321=0, 'RFM input'!$G479, 0), 0)</f>
        <v>0</v>
      </c>
      <c r="Q502" s="308">
        <f>IF(Q$321&gt;0, IF(R$321=0, 'RFM input'!$G479, 0), 0)</f>
        <v>0</v>
      </c>
      <c r="R502" s="4"/>
      <c r="S502" s="4"/>
      <c r="T502" s="4"/>
      <c r="U502" s="4"/>
      <c r="V502" s="4"/>
      <c r="W502" s="4"/>
      <c r="X502" s="4"/>
      <c r="Y502" s="4"/>
      <c r="Z502" s="4"/>
      <c r="AA502" s="249"/>
    </row>
    <row r="503" spans="1:27" hidden="1" outlineLevel="1">
      <c r="A503" s="4"/>
      <c r="B503" s="4"/>
      <c r="C503" s="249"/>
      <c r="D503" s="428">
        <f>Asset26</f>
        <v>0</v>
      </c>
      <c r="E503" s="4"/>
      <c r="F503" s="4"/>
      <c r="G503" s="4"/>
      <c r="H503" s="102"/>
      <c r="I503" s="308">
        <f>IF(I$321&gt;0, IF(J$321=0, 'RFM input'!$G480, 0), 0)</f>
        <v>0</v>
      </c>
      <c r="J503" s="308">
        <f>IF(J$321&gt;0, IF(K$321=0, 'RFM input'!$G480, 0), 0)</f>
        <v>0</v>
      </c>
      <c r="K503" s="308">
        <f>IF(K$321&gt;0, IF(L$321=0, 'RFM input'!$G480, 0), 0)</f>
        <v>0</v>
      </c>
      <c r="L503" s="308">
        <f>IF(L$321&gt;0, IF(M$321=0, 'RFM input'!$G480, 0), 0)</f>
        <v>0</v>
      </c>
      <c r="M503" s="308">
        <f>IF(M$321&gt;0, IF(N$321=0, 'RFM input'!$G480, 0), 0)</f>
        <v>0</v>
      </c>
      <c r="N503" s="308">
        <f>IF(N$321&gt;0, IF(O$321=0, 'RFM input'!$G480, 0), 0)</f>
        <v>0</v>
      </c>
      <c r="O503" s="308">
        <f>IF(O$321&gt;0, IF(P$321=0, 'RFM input'!$G480, 0), 0)</f>
        <v>0</v>
      </c>
      <c r="P503" s="308">
        <f>IF(P$321&gt;0, IF(Q$321=0, 'RFM input'!$G480, 0), 0)</f>
        <v>0</v>
      </c>
      <c r="Q503" s="308">
        <f>IF(Q$321&gt;0, IF(R$321=0, 'RFM input'!$G480, 0), 0)</f>
        <v>0</v>
      </c>
      <c r="R503" s="4"/>
      <c r="S503" s="4"/>
      <c r="T503" s="4"/>
      <c r="U503" s="4"/>
      <c r="V503" s="4"/>
      <c r="W503" s="4"/>
      <c r="X503" s="4"/>
      <c r="Y503" s="4"/>
      <c r="Z503" s="4"/>
      <c r="AA503" s="249"/>
    </row>
    <row r="504" spans="1:27" hidden="1" outlineLevel="1">
      <c r="A504" s="4"/>
      <c r="B504" s="4"/>
      <c r="C504" s="249"/>
      <c r="D504" s="428">
        <f>Asset27</f>
        <v>0</v>
      </c>
      <c r="E504" s="4"/>
      <c r="F504" s="4"/>
      <c r="G504" s="4"/>
      <c r="H504" s="102"/>
      <c r="I504" s="308">
        <f>IF(I$321&gt;0, IF(J$321=0, 'RFM input'!$G481, 0), 0)</f>
        <v>0</v>
      </c>
      <c r="J504" s="308">
        <f>IF(J$321&gt;0, IF(K$321=0, 'RFM input'!$G481, 0), 0)</f>
        <v>0</v>
      </c>
      <c r="K504" s="308">
        <f>IF(K$321&gt;0, IF(L$321=0, 'RFM input'!$G481, 0), 0)</f>
        <v>0</v>
      </c>
      <c r="L504" s="308">
        <f>IF(L$321&gt;0, IF(M$321=0, 'RFM input'!$G481, 0), 0)</f>
        <v>0</v>
      </c>
      <c r="M504" s="308">
        <f>IF(M$321&gt;0, IF(N$321=0, 'RFM input'!$G481, 0), 0)</f>
        <v>0</v>
      </c>
      <c r="N504" s="308">
        <f>IF(N$321&gt;0, IF(O$321=0, 'RFM input'!$G481, 0), 0)</f>
        <v>0</v>
      </c>
      <c r="O504" s="308">
        <f>IF(O$321&gt;0, IF(P$321=0, 'RFM input'!$G481, 0), 0)</f>
        <v>0</v>
      </c>
      <c r="P504" s="308">
        <f>IF(P$321&gt;0, IF(Q$321=0, 'RFM input'!$G481, 0), 0)</f>
        <v>0</v>
      </c>
      <c r="Q504" s="308">
        <f>IF(Q$321&gt;0, IF(R$321=0, 'RFM input'!$G481, 0), 0)</f>
        <v>0</v>
      </c>
      <c r="R504" s="4"/>
      <c r="S504" s="4"/>
      <c r="T504" s="4"/>
      <c r="U504" s="4"/>
      <c r="V504" s="4"/>
      <c r="W504" s="4"/>
      <c r="X504" s="4"/>
      <c r="Y504" s="4"/>
      <c r="Z504" s="4"/>
      <c r="AA504" s="249"/>
    </row>
    <row r="505" spans="1:27" hidden="1" outlineLevel="1">
      <c r="A505" s="4"/>
      <c r="B505" s="4"/>
      <c r="C505" s="249"/>
      <c r="D505" s="428">
        <f>Asset28</f>
        <v>0</v>
      </c>
      <c r="E505" s="4"/>
      <c r="F505" s="4"/>
      <c r="G505" s="4"/>
      <c r="H505" s="102"/>
      <c r="I505" s="308">
        <f>IF(I$321&gt;0, IF(J$321=0, 'RFM input'!$G482, 0), 0)</f>
        <v>0</v>
      </c>
      <c r="J505" s="308">
        <f>IF(J$321&gt;0, IF(K$321=0, 'RFM input'!$G482, 0), 0)</f>
        <v>0</v>
      </c>
      <c r="K505" s="308">
        <f>IF(K$321&gt;0, IF(L$321=0, 'RFM input'!$G482, 0), 0)</f>
        <v>0</v>
      </c>
      <c r="L505" s="308">
        <f>IF(L$321&gt;0, IF(M$321=0, 'RFM input'!$G482, 0), 0)</f>
        <v>0</v>
      </c>
      <c r="M505" s="308">
        <f>IF(M$321&gt;0, IF(N$321=0, 'RFM input'!$G482, 0), 0)</f>
        <v>0</v>
      </c>
      <c r="N505" s="308">
        <f>IF(N$321&gt;0, IF(O$321=0, 'RFM input'!$G482, 0), 0)</f>
        <v>0</v>
      </c>
      <c r="O505" s="308">
        <f>IF(O$321&gt;0, IF(P$321=0, 'RFM input'!$G482, 0), 0)</f>
        <v>0</v>
      </c>
      <c r="P505" s="308">
        <f>IF(P$321&gt;0, IF(Q$321=0, 'RFM input'!$G482, 0), 0)</f>
        <v>0</v>
      </c>
      <c r="Q505" s="308">
        <f>IF(Q$321&gt;0, IF(R$321=0, 'RFM input'!$G482, 0), 0)</f>
        <v>0</v>
      </c>
      <c r="R505" s="4"/>
      <c r="S505" s="4"/>
      <c r="T505" s="4"/>
      <c r="U505" s="4"/>
      <c r="V505" s="4"/>
      <c r="W505" s="4"/>
      <c r="X505" s="4"/>
      <c r="Y505" s="4"/>
      <c r="Z505" s="4"/>
      <c r="AA505" s="249"/>
    </row>
    <row r="506" spans="1:27" hidden="1" outlineLevel="1">
      <c r="A506" s="4"/>
      <c r="B506" s="4"/>
      <c r="C506" s="249"/>
      <c r="D506" s="428">
        <f>Asset29</f>
        <v>0</v>
      </c>
      <c r="E506" s="4"/>
      <c r="F506" s="4"/>
      <c r="G506" s="4"/>
      <c r="H506" s="102"/>
      <c r="I506" s="308">
        <f>IF(I$321&gt;0, IF(J$321=0, 'RFM input'!$G483, 0), 0)</f>
        <v>0</v>
      </c>
      <c r="J506" s="308">
        <f>IF(J$321&gt;0, IF(K$321=0, 'RFM input'!$G483, 0), 0)</f>
        <v>0</v>
      </c>
      <c r="K506" s="308">
        <f>IF(K$321&gt;0, IF(L$321=0, 'RFM input'!$G483, 0), 0)</f>
        <v>0</v>
      </c>
      <c r="L506" s="308">
        <f>IF(L$321&gt;0, IF(M$321=0, 'RFM input'!$G483, 0), 0)</f>
        <v>0</v>
      </c>
      <c r="M506" s="308">
        <f>IF(M$321&gt;0, IF(N$321=0, 'RFM input'!$G483, 0), 0)</f>
        <v>0</v>
      </c>
      <c r="N506" s="308">
        <f>IF(N$321&gt;0, IF(O$321=0, 'RFM input'!$G483, 0), 0)</f>
        <v>0</v>
      </c>
      <c r="O506" s="308">
        <f>IF(O$321&gt;0, IF(P$321=0, 'RFM input'!$G483, 0), 0)</f>
        <v>0</v>
      </c>
      <c r="P506" s="308">
        <f>IF(P$321&gt;0, IF(Q$321=0, 'RFM input'!$G483, 0), 0)</f>
        <v>0</v>
      </c>
      <c r="Q506" s="308">
        <f>IF(Q$321&gt;0, IF(R$321=0, 'RFM input'!$G483, 0), 0)</f>
        <v>0</v>
      </c>
      <c r="R506" s="4"/>
      <c r="S506" s="4"/>
      <c r="T506" s="4"/>
      <c r="U506" s="4"/>
      <c r="V506" s="4"/>
      <c r="W506" s="4"/>
      <c r="X506" s="4"/>
      <c r="Y506" s="4"/>
      <c r="Z506" s="4"/>
      <c r="AA506" s="249"/>
    </row>
    <row r="507" spans="1:27" hidden="1" outlineLevel="1">
      <c r="A507" s="4"/>
      <c r="B507" s="4"/>
      <c r="C507" s="249"/>
      <c r="D507" s="428">
        <f>Asset30</f>
        <v>0</v>
      </c>
      <c r="E507" s="4"/>
      <c r="F507" s="4"/>
      <c r="G507" s="4"/>
      <c r="H507" s="102"/>
      <c r="I507" s="308">
        <f>IF(I$321&gt;0, IF(J$321=0, 'RFM input'!$G484, 0), 0)</f>
        <v>0</v>
      </c>
      <c r="J507" s="308">
        <f>IF(J$321&gt;0, IF(K$321=0, 'RFM input'!$G484, 0), 0)</f>
        <v>0</v>
      </c>
      <c r="K507" s="308">
        <f>IF(K$321&gt;0, IF(L$321=0, 'RFM input'!$G484, 0), 0)</f>
        <v>0</v>
      </c>
      <c r="L507" s="308">
        <f>IF(L$321&gt;0, IF(M$321=0, 'RFM input'!$G484, 0), 0)</f>
        <v>0</v>
      </c>
      <c r="M507" s="308">
        <f>IF(M$321&gt;0, IF(N$321=0, 'RFM input'!$G484, 0), 0)</f>
        <v>0</v>
      </c>
      <c r="N507" s="308">
        <f>IF(N$321&gt;0, IF(O$321=0, 'RFM input'!$G484, 0), 0)</f>
        <v>0</v>
      </c>
      <c r="O507" s="308">
        <f>IF(O$321&gt;0, IF(P$321=0, 'RFM input'!$G484, 0), 0)</f>
        <v>0</v>
      </c>
      <c r="P507" s="308">
        <f>IF(P$321&gt;0, IF(Q$321=0, 'RFM input'!$G484, 0), 0)</f>
        <v>0</v>
      </c>
      <c r="Q507" s="308">
        <f>IF(Q$321&gt;0, IF(R$321=0, 'RFM input'!$G484, 0), 0)</f>
        <v>0</v>
      </c>
      <c r="R507" s="4"/>
      <c r="S507" s="4"/>
      <c r="T507" s="4"/>
      <c r="U507" s="4"/>
      <c r="V507" s="4"/>
      <c r="W507" s="4"/>
      <c r="X507" s="4"/>
      <c r="Y507" s="4"/>
      <c r="Z507" s="4"/>
      <c r="AA507" s="249"/>
    </row>
    <row r="508" spans="1:27" hidden="1" outlineLevel="1">
      <c r="A508" s="4"/>
      <c r="B508" s="4"/>
      <c r="C508" s="249"/>
      <c r="D508" s="428">
        <f>Asset31</f>
        <v>0</v>
      </c>
      <c r="E508" s="4"/>
      <c r="F508" s="4"/>
      <c r="G508" s="4"/>
      <c r="H508" s="102"/>
      <c r="I508" s="308">
        <f>IF(I$321&gt;0, IF(J$321=0, 'RFM input'!$G485, 0), 0)</f>
        <v>0</v>
      </c>
      <c r="J508" s="308">
        <f>IF(J$321&gt;0, IF(K$321=0, 'RFM input'!$G485, 0), 0)</f>
        <v>0</v>
      </c>
      <c r="K508" s="308">
        <f>IF(K$321&gt;0, IF(L$321=0, 'RFM input'!$G485, 0), 0)</f>
        <v>0</v>
      </c>
      <c r="L508" s="308">
        <f>IF(L$321&gt;0, IF(M$321=0, 'RFM input'!$G485, 0), 0)</f>
        <v>0</v>
      </c>
      <c r="M508" s="308">
        <f>IF(M$321&gt;0, IF(N$321=0, 'RFM input'!$G485, 0), 0)</f>
        <v>0</v>
      </c>
      <c r="N508" s="308">
        <f>IF(N$321&gt;0, IF(O$321=0, 'RFM input'!$G485, 0), 0)</f>
        <v>0</v>
      </c>
      <c r="O508" s="308">
        <f>IF(O$321&gt;0, IF(P$321=0, 'RFM input'!$G485, 0), 0)</f>
        <v>0</v>
      </c>
      <c r="P508" s="308">
        <f>IF(P$321&gt;0, IF(Q$321=0, 'RFM input'!$G485, 0), 0)</f>
        <v>0</v>
      </c>
      <c r="Q508" s="308">
        <f>IF(Q$321&gt;0, IF(R$321=0, 'RFM input'!$G485, 0), 0)</f>
        <v>0</v>
      </c>
      <c r="R508" s="4"/>
      <c r="S508" s="4"/>
      <c r="T508" s="4"/>
      <c r="U508" s="4"/>
      <c r="V508" s="4"/>
      <c r="W508" s="4"/>
      <c r="X508" s="4"/>
      <c r="Y508" s="4"/>
      <c r="Z508" s="4"/>
      <c r="AA508" s="249"/>
    </row>
    <row r="509" spans="1:27" hidden="1" outlineLevel="1">
      <c r="A509" s="4"/>
      <c r="B509" s="4"/>
      <c r="C509" s="249"/>
      <c r="D509" s="428">
        <f>Asset32</f>
        <v>0</v>
      </c>
      <c r="E509" s="4"/>
      <c r="F509" s="4"/>
      <c r="G509" s="4"/>
      <c r="H509" s="102"/>
      <c r="I509" s="308">
        <f>IF(I$321&gt;0, IF(J$321=0, 'RFM input'!$G486, 0), 0)</f>
        <v>0</v>
      </c>
      <c r="J509" s="308">
        <f>IF(J$321&gt;0, IF(K$321=0, 'RFM input'!$G486, 0), 0)</f>
        <v>0</v>
      </c>
      <c r="K509" s="308">
        <f>IF(K$321&gt;0, IF(L$321=0, 'RFM input'!$G486, 0), 0)</f>
        <v>0</v>
      </c>
      <c r="L509" s="308">
        <f>IF(L$321&gt;0, IF(M$321=0, 'RFM input'!$G486, 0), 0)</f>
        <v>0</v>
      </c>
      <c r="M509" s="308">
        <f>IF(M$321&gt;0, IF(N$321=0, 'RFM input'!$G486, 0), 0)</f>
        <v>0</v>
      </c>
      <c r="N509" s="308">
        <f>IF(N$321&gt;0, IF(O$321=0, 'RFM input'!$G486, 0), 0)</f>
        <v>0</v>
      </c>
      <c r="O509" s="308">
        <f>IF(O$321&gt;0, IF(P$321=0, 'RFM input'!$G486, 0), 0)</f>
        <v>0</v>
      </c>
      <c r="P509" s="308">
        <f>IF(P$321&gt;0, IF(Q$321=0, 'RFM input'!$G486, 0), 0)</f>
        <v>0</v>
      </c>
      <c r="Q509" s="308">
        <f>IF(Q$321&gt;0, IF(R$321=0, 'RFM input'!$G486, 0), 0)</f>
        <v>0</v>
      </c>
      <c r="R509" s="4"/>
      <c r="S509" s="4"/>
      <c r="T509" s="4"/>
      <c r="U509" s="4"/>
      <c r="V509" s="4"/>
      <c r="W509" s="4"/>
      <c r="X509" s="4"/>
      <c r="Y509" s="4"/>
      <c r="Z509" s="4"/>
      <c r="AA509" s="249"/>
    </row>
    <row r="510" spans="1:27" hidden="1" outlineLevel="1">
      <c r="A510" s="4"/>
      <c r="B510" s="4"/>
      <c r="C510" s="249"/>
      <c r="D510" s="428">
        <f>Asset33</f>
        <v>0</v>
      </c>
      <c r="E510" s="4"/>
      <c r="F510" s="4"/>
      <c r="G510" s="4"/>
      <c r="H510" s="102"/>
      <c r="I510" s="308">
        <f>IF(I$321&gt;0, IF(J$321=0, 'RFM input'!$G487, 0), 0)</f>
        <v>0</v>
      </c>
      <c r="J510" s="308">
        <f>IF(J$321&gt;0, IF(K$321=0, 'RFM input'!$G487, 0), 0)</f>
        <v>0</v>
      </c>
      <c r="K510" s="308">
        <f>IF(K$321&gt;0, IF(L$321=0, 'RFM input'!$G487, 0), 0)</f>
        <v>0</v>
      </c>
      <c r="L510" s="308">
        <f>IF(L$321&gt;0, IF(M$321=0, 'RFM input'!$G487, 0), 0)</f>
        <v>0</v>
      </c>
      <c r="M510" s="308">
        <f>IF(M$321&gt;0, IF(N$321=0, 'RFM input'!$G487, 0), 0)</f>
        <v>0</v>
      </c>
      <c r="N510" s="308">
        <f>IF(N$321&gt;0, IF(O$321=0, 'RFM input'!$G487, 0), 0)</f>
        <v>0</v>
      </c>
      <c r="O510" s="308">
        <f>IF(O$321&gt;0, IF(P$321=0, 'RFM input'!$G487, 0), 0)</f>
        <v>0</v>
      </c>
      <c r="P510" s="308">
        <f>IF(P$321&gt;0, IF(Q$321=0, 'RFM input'!$G487, 0), 0)</f>
        <v>0</v>
      </c>
      <c r="Q510" s="308">
        <f>IF(Q$321&gt;0, IF(R$321=0, 'RFM input'!$G487, 0), 0)</f>
        <v>0</v>
      </c>
      <c r="R510" s="4"/>
      <c r="S510" s="4"/>
      <c r="T510" s="4"/>
      <c r="U510" s="4"/>
      <c r="V510" s="4"/>
      <c r="W510" s="4"/>
      <c r="X510" s="4"/>
      <c r="Y510" s="4"/>
      <c r="Z510" s="4"/>
      <c r="AA510" s="249"/>
    </row>
    <row r="511" spans="1:27" hidden="1" outlineLevel="1">
      <c r="A511" s="4"/>
      <c r="B511" s="4"/>
      <c r="C511" s="249"/>
      <c r="D511" s="428">
        <f>Asset34</f>
        <v>0</v>
      </c>
      <c r="E511" s="4"/>
      <c r="F511" s="4"/>
      <c r="G511" s="4"/>
      <c r="H511" s="102"/>
      <c r="I511" s="308">
        <f>IF(I$321&gt;0, IF(J$321=0, 'RFM input'!$G488, 0), 0)</f>
        <v>0</v>
      </c>
      <c r="J511" s="308">
        <f>IF(J$321&gt;0, IF(K$321=0, 'RFM input'!$G488, 0), 0)</f>
        <v>0</v>
      </c>
      <c r="K511" s="308">
        <f>IF(K$321&gt;0, IF(L$321=0, 'RFM input'!$G488, 0), 0)</f>
        <v>0</v>
      </c>
      <c r="L511" s="308">
        <f>IF(L$321&gt;0, IF(M$321=0, 'RFM input'!$G488, 0), 0)</f>
        <v>0</v>
      </c>
      <c r="M511" s="308">
        <f>IF(M$321&gt;0, IF(N$321=0, 'RFM input'!$G488, 0), 0)</f>
        <v>0</v>
      </c>
      <c r="N511" s="308">
        <f>IF(N$321&gt;0, IF(O$321=0, 'RFM input'!$G488, 0), 0)</f>
        <v>0</v>
      </c>
      <c r="O511" s="308">
        <f>IF(O$321&gt;0, IF(P$321=0, 'RFM input'!$G488, 0), 0)</f>
        <v>0</v>
      </c>
      <c r="P511" s="308">
        <f>IF(P$321&gt;0, IF(Q$321=0, 'RFM input'!$G488, 0), 0)</f>
        <v>0</v>
      </c>
      <c r="Q511" s="308">
        <f>IF(Q$321&gt;0, IF(R$321=0, 'RFM input'!$G488, 0), 0)</f>
        <v>0</v>
      </c>
      <c r="R511" s="4"/>
      <c r="S511" s="4"/>
      <c r="T511" s="4"/>
      <c r="U511" s="4"/>
      <c r="V511" s="4"/>
      <c r="W511" s="4"/>
      <c r="X511" s="4"/>
      <c r="Y511" s="4"/>
      <c r="Z511" s="4"/>
      <c r="AA511" s="249"/>
    </row>
    <row r="512" spans="1:27" hidden="1" outlineLevel="1">
      <c r="A512" s="4"/>
      <c r="B512" s="4"/>
      <c r="C512" s="249"/>
      <c r="D512" s="428">
        <f>Asset35</f>
        <v>0</v>
      </c>
      <c r="E512" s="4"/>
      <c r="F512" s="4"/>
      <c r="G512" s="4"/>
      <c r="H512" s="102"/>
      <c r="I512" s="308">
        <f>IF(I$321&gt;0, IF(J$321=0, 'RFM input'!$G489, 0), 0)</f>
        <v>0</v>
      </c>
      <c r="J512" s="308">
        <f>IF(J$321&gt;0, IF(K$321=0, 'RFM input'!$G489, 0), 0)</f>
        <v>0</v>
      </c>
      <c r="K512" s="308">
        <f>IF(K$321&gt;0, IF(L$321=0, 'RFM input'!$G489, 0), 0)</f>
        <v>0</v>
      </c>
      <c r="L512" s="308">
        <f>IF(L$321&gt;0, IF(M$321=0, 'RFM input'!$G489, 0), 0)</f>
        <v>0</v>
      </c>
      <c r="M512" s="308">
        <f>IF(M$321&gt;0, IF(N$321=0, 'RFM input'!$G489, 0), 0)</f>
        <v>0</v>
      </c>
      <c r="N512" s="308">
        <f>IF(N$321&gt;0, IF(O$321=0, 'RFM input'!$G489, 0), 0)</f>
        <v>0</v>
      </c>
      <c r="O512" s="308">
        <f>IF(O$321&gt;0, IF(P$321=0, 'RFM input'!$G489, 0), 0)</f>
        <v>0</v>
      </c>
      <c r="P512" s="308">
        <f>IF(P$321&gt;0, IF(Q$321=0, 'RFM input'!$G489, 0), 0)</f>
        <v>0</v>
      </c>
      <c r="Q512" s="308">
        <f>IF(Q$321&gt;0, IF(R$321=0, 'RFM input'!$G489, 0), 0)</f>
        <v>0</v>
      </c>
      <c r="R512" s="4"/>
      <c r="S512" s="4"/>
      <c r="T512" s="4"/>
      <c r="U512" s="4"/>
      <c r="V512" s="4"/>
      <c r="W512" s="4"/>
      <c r="X512" s="4"/>
      <c r="Y512" s="4"/>
      <c r="Z512" s="4"/>
      <c r="AA512" s="249"/>
    </row>
    <row r="513" spans="1:27" hidden="1" outlineLevel="1">
      <c r="A513" s="4"/>
      <c r="B513" s="4"/>
      <c r="C513" s="249"/>
      <c r="D513" s="428">
        <f>Asset36</f>
        <v>0</v>
      </c>
      <c r="E513" s="4"/>
      <c r="F513" s="4"/>
      <c r="G513" s="4"/>
      <c r="H513" s="102"/>
      <c r="I513" s="308">
        <f>IF(I$321&gt;0, IF(J$321=0, 'RFM input'!$G490, 0), 0)</f>
        <v>0</v>
      </c>
      <c r="J513" s="308">
        <f>IF(J$321&gt;0, IF(K$321=0, 'RFM input'!$G490, 0), 0)</f>
        <v>0</v>
      </c>
      <c r="K513" s="308">
        <f>IF(K$321&gt;0, IF(L$321=0, 'RFM input'!$G490, 0), 0)</f>
        <v>0</v>
      </c>
      <c r="L513" s="308">
        <f>IF(L$321&gt;0, IF(M$321=0, 'RFM input'!$G490, 0), 0)</f>
        <v>0</v>
      </c>
      <c r="M513" s="308">
        <f>IF(M$321&gt;0, IF(N$321=0, 'RFM input'!$G490, 0), 0)</f>
        <v>0</v>
      </c>
      <c r="N513" s="308">
        <f>IF(N$321&gt;0, IF(O$321=0, 'RFM input'!$G490, 0), 0)</f>
        <v>0</v>
      </c>
      <c r="O513" s="308">
        <f>IF(O$321&gt;0, IF(P$321=0, 'RFM input'!$G490, 0), 0)</f>
        <v>0</v>
      </c>
      <c r="P513" s="308">
        <f>IF(P$321&gt;0, IF(Q$321=0, 'RFM input'!$G490, 0), 0)</f>
        <v>0</v>
      </c>
      <c r="Q513" s="308">
        <f>IF(Q$321&gt;0, IF(R$321=0, 'RFM input'!$G490, 0), 0)</f>
        <v>0</v>
      </c>
      <c r="R513" s="4"/>
      <c r="S513" s="4"/>
      <c r="T513" s="4"/>
      <c r="U513" s="4"/>
      <c r="V513" s="4"/>
      <c r="W513" s="4"/>
      <c r="X513" s="4"/>
      <c r="Y513" s="4"/>
      <c r="Z513" s="4"/>
      <c r="AA513" s="249"/>
    </row>
    <row r="514" spans="1:27" hidden="1" outlineLevel="1">
      <c r="A514" s="4"/>
      <c r="B514" s="4"/>
      <c r="C514" s="249"/>
      <c r="D514" s="428">
        <f>Asset37</f>
        <v>0</v>
      </c>
      <c r="E514" s="4"/>
      <c r="F514" s="4"/>
      <c r="G514" s="4"/>
      <c r="H514" s="102"/>
      <c r="I514" s="308">
        <f>IF(I$321&gt;0, IF(J$321=0, 'RFM input'!$G491, 0), 0)</f>
        <v>0</v>
      </c>
      <c r="J514" s="308">
        <f>IF(J$321&gt;0, IF(K$321=0, 'RFM input'!$G491, 0), 0)</f>
        <v>0</v>
      </c>
      <c r="K514" s="308">
        <f>IF(K$321&gt;0, IF(L$321=0, 'RFM input'!$G491, 0), 0)</f>
        <v>0</v>
      </c>
      <c r="L514" s="308">
        <f>IF(L$321&gt;0, IF(M$321=0, 'RFM input'!$G491, 0), 0)</f>
        <v>0</v>
      </c>
      <c r="M514" s="308">
        <f>IF(M$321&gt;0, IF(N$321=0, 'RFM input'!$G491, 0), 0)</f>
        <v>0</v>
      </c>
      <c r="N514" s="308">
        <f>IF(N$321&gt;0, IF(O$321=0, 'RFM input'!$G491, 0), 0)</f>
        <v>0</v>
      </c>
      <c r="O514" s="308">
        <f>IF(O$321&gt;0, IF(P$321=0, 'RFM input'!$G491, 0), 0)</f>
        <v>0</v>
      </c>
      <c r="P514" s="308">
        <f>IF(P$321&gt;0, IF(Q$321=0, 'RFM input'!$G491, 0), 0)</f>
        <v>0</v>
      </c>
      <c r="Q514" s="308">
        <f>IF(Q$321&gt;0, IF(R$321=0, 'RFM input'!$G491, 0), 0)</f>
        <v>0</v>
      </c>
      <c r="R514" s="4"/>
      <c r="S514" s="4"/>
      <c r="T514" s="4"/>
      <c r="U514" s="4"/>
      <c r="V514" s="4"/>
      <c r="W514" s="4"/>
      <c r="X514" s="4"/>
      <c r="Y514" s="4"/>
      <c r="Z514" s="4"/>
      <c r="AA514" s="249"/>
    </row>
    <row r="515" spans="1:27" hidden="1" outlineLevel="1">
      <c r="A515" s="4"/>
      <c r="B515" s="4"/>
      <c r="C515" s="249"/>
      <c r="D515" s="428">
        <f>Asset38</f>
        <v>0</v>
      </c>
      <c r="E515" s="4"/>
      <c r="F515" s="4"/>
      <c r="G515" s="4"/>
      <c r="H515" s="102"/>
      <c r="I515" s="308">
        <f>IF(I$321&gt;0, IF(J$321=0, 'RFM input'!$G492, 0), 0)</f>
        <v>0</v>
      </c>
      <c r="J515" s="308">
        <f>IF(J$321&gt;0, IF(K$321=0, 'RFM input'!$G492, 0), 0)</f>
        <v>0</v>
      </c>
      <c r="K515" s="308">
        <f>IF(K$321&gt;0, IF(L$321=0, 'RFM input'!$G492, 0), 0)</f>
        <v>0</v>
      </c>
      <c r="L515" s="308">
        <f>IF(L$321&gt;0, IF(M$321=0, 'RFM input'!$G492, 0), 0)</f>
        <v>0</v>
      </c>
      <c r="M515" s="308">
        <f>IF(M$321&gt;0, IF(N$321=0, 'RFM input'!$G492, 0), 0)</f>
        <v>0</v>
      </c>
      <c r="N515" s="308">
        <f>IF(N$321&gt;0, IF(O$321=0, 'RFM input'!$G492, 0), 0)</f>
        <v>0</v>
      </c>
      <c r="O515" s="308">
        <f>IF(O$321&gt;0, IF(P$321=0, 'RFM input'!$G492, 0), 0)</f>
        <v>0</v>
      </c>
      <c r="P515" s="308">
        <f>IF(P$321&gt;0, IF(Q$321=0, 'RFM input'!$G492, 0), 0)</f>
        <v>0</v>
      </c>
      <c r="Q515" s="308">
        <f>IF(Q$321&gt;0, IF(R$321=0, 'RFM input'!$G492, 0), 0)</f>
        <v>0</v>
      </c>
      <c r="R515" s="4"/>
      <c r="S515" s="4"/>
      <c r="T515" s="4"/>
      <c r="U515" s="4"/>
      <c r="V515" s="4"/>
      <c r="W515" s="4"/>
      <c r="X515" s="4"/>
      <c r="Y515" s="4"/>
      <c r="Z515" s="4"/>
      <c r="AA515" s="249"/>
    </row>
    <row r="516" spans="1:27" hidden="1" outlineLevel="1">
      <c r="A516" s="4"/>
      <c r="B516" s="4"/>
      <c r="C516" s="249"/>
      <c r="D516" s="428">
        <f>Asset39</f>
        <v>0</v>
      </c>
      <c r="E516" s="4"/>
      <c r="F516" s="4"/>
      <c r="G516" s="4"/>
      <c r="H516" s="102"/>
      <c r="I516" s="308">
        <f>IF(I$321&gt;0, IF(J$321=0, 'RFM input'!$G493, 0), 0)</f>
        <v>0</v>
      </c>
      <c r="J516" s="308">
        <f>IF(J$321&gt;0, IF(K$321=0, 'RFM input'!$G493, 0), 0)</f>
        <v>0</v>
      </c>
      <c r="K516" s="308">
        <f>IF(K$321&gt;0, IF(L$321=0, 'RFM input'!$G493, 0), 0)</f>
        <v>0</v>
      </c>
      <c r="L516" s="308">
        <f>IF(L$321&gt;0, IF(M$321=0, 'RFM input'!$G493, 0), 0)</f>
        <v>0</v>
      </c>
      <c r="M516" s="308">
        <f>IF(M$321&gt;0, IF(N$321=0, 'RFM input'!$G493, 0), 0)</f>
        <v>0</v>
      </c>
      <c r="N516" s="308">
        <f>IF(N$321&gt;0, IF(O$321=0, 'RFM input'!$G493, 0), 0)</f>
        <v>0</v>
      </c>
      <c r="O516" s="308">
        <f>IF(O$321&gt;0, IF(P$321=0, 'RFM input'!$G493, 0), 0)</f>
        <v>0</v>
      </c>
      <c r="P516" s="308">
        <f>IF(P$321&gt;0, IF(Q$321=0, 'RFM input'!$G493, 0), 0)</f>
        <v>0</v>
      </c>
      <c r="Q516" s="308">
        <f>IF(Q$321&gt;0, IF(R$321=0, 'RFM input'!$G493, 0), 0)</f>
        <v>0</v>
      </c>
      <c r="R516" s="4"/>
      <c r="S516" s="4"/>
      <c r="T516" s="4"/>
      <c r="U516" s="4"/>
      <c r="V516" s="4"/>
      <c r="W516" s="4"/>
      <c r="X516" s="4"/>
      <c r="Y516" s="4"/>
      <c r="Z516" s="4"/>
      <c r="AA516" s="249"/>
    </row>
    <row r="517" spans="1:27" hidden="1" outlineLevel="1">
      <c r="A517" s="4"/>
      <c r="B517" s="4"/>
      <c r="C517" s="249"/>
      <c r="D517" s="428">
        <f>Asset40</f>
        <v>0</v>
      </c>
      <c r="E517" s="4"/>
      <c r="F517" s="4"/>
      <c r="G517" s="4"/>
      <c r="H517" s="102"/>
      <c r="I517" s="308">
        <f>IF(I$321&gt;0, IF(J$321=0, 'RFM input'!$G494, 0), 0)</f>
        <v>0</v>
      </c>
      <c r="J517" s="308">
        <f>IF(J$321&gt;0, IF(K$321=0, 'RFM input'!$G494, 0), 0)</f>
        <v>0</v>
      </c>
      <c r="K517" s="308">
        <f>IF(K$321&gt;0, IF(L$321=0, 'RFM input'!$G494, 0), 0)</f>
        <v>0</v>
      </c>
      <c r="L517" s="308">
        <f>IF(L$321&gt;0, IF(M$321=0, 'RFM input'!$G494, 0), 0)</f>
        <v>0</v>
      </c>
      <c r="M517" s="308">
        <f>IF(M$321&gt;0, IF(N$321=0, 'RFM input'!$G494, 0), 0)</f>
        <v>0</v>
      </c>
      <c r="N517" s="308">
        <f>IF(N$321&gt;0, IF(O$321=0, 'RFM input'!$G494, 0), 0)</f>
        <v>0</v>
      </c>
      <c r="O517" s="308">
        <f>IF(O$321&gt;0, IF(P$321=0, 'RFM input'!$G494, 0), 0)</f>
        <v>0</v>
      </c>
      <c r="P517" s="308">
        <f>IF(P$321&gt;0, IF(Q$321=0, 'RFM input'!$G494, 0), 0)</f>
        <v>0</v>
      </c>
      <c r="Q517" s="308">
        <f>IF(Q$321&gt;0, IF(R$321=0, 'RFM input'!$G494, 0), 0)</f>
        <v>0</v>
      </c>
      <c r="R517" s="4"/>
      <c r="S517" s="4"/>
      <c r="T517" s="4"/>
      <c r="U517" s="4"/>
      <c r="V517" s="4"/>
      <c r="W517" s="4"/>
      <c r="X517" s="4"/>
      <c r="Y517" s="4"/>
      <c r="Z517" s="4"/>
      <c r="AA517" s="249"/>
    </row>
    <row r="518" spans="1:27" hidden="1" outlineLevel="1">
      <c r="A518" s="4"/>
      <c r="B518" s="4"/>
      <c r="C518" s="249"/>
      <c r="D518" s="428">
        <f>Asset41</f>
        <v>0</v>
      </c>
      <c r="E518" s="4"/>
      <c r="F518" s="4"/>
      <c r="G518" s="4"/>
      <c r="H518" s="102"/>
      <c r="I518" s="308">
        <f>IF(I$321&gt;0, IF(J$321=0, 'RFM input'!$G495, 0), 0)</f>
        <v>0</v>
      </c>
      <c r="J518" s="308">
        <f>IF(J$321&gt;0, IF(K$321=0, 'RFM input'!$G495, 0), 0)</f>
        <v>0</v>
      </c>
      <c r="K518" s="308">
        <f>IF(K$321&gt;0, IF(L$321=0, 'RFM input'!$G495, 0), 0)</f>
        <v>0</v>
      </c>
      <c r="L518" s="308">
        <f>IF(L$321&gt;0, IF(M$321=0, 'RFM input'!$G495, 0), 0)</f>
        <v>0</v>
      </c>
      <c r="M518" s="308">
        <f>IF(M$321&gt;0, IF(N$321=0, 'RFM input'!$G495, 0), 0)</f>
        <v>0</v>
      </c>
      <c r="N518" s="308">
        <f>IF(N$321&gt;0, IF(O$321=0, 'RFM input'!$G495, 0), 0)</f>
        <v>0</v>
      </c>
      <c r="O518" s="308">
        <f>IF(O$321&gt;0, IF(P$321=0, 'RFM input'!$G495, 0), 0)</f>
        <v>0</v>
      </c>
      <c r="P518" s="308">
        <f>IF(P$321&gt;0, IF(Q$321=0, 'RFM input'!$G495, 0), 0)</f>
        <v>0</v>
      </c>
      <c r="Q518" s="308">
        <f>IF(Q$321&gt;0, IF(R$321=0, 'RFM input'!$G495, 0), 0)</f>
        <v>0</v>
      </c>
      <c r="R518" s="4"/>
      <c r="S518" s="4"/>
      <c r="T518" s="4"/>
      <c r="U518" s="4"/>
      <c r="V518" s="4"/>
      <c r="W518" s="4"/>
      <c r="X518" s="4"/>
      <c r="Y518" s="4"/>
      <c r="Z518" s="4"/>
      <c r="AA518" s="249"/>
    </row>
    <row r="519" spans="1:27" hidden="1" outlineLevel="1">
      <c r="A519" s="4"/>
      <c r="B519" s="4"/>
      <c r="C519" s="249"/>
      <c r="D519" s="428">
        <f>Asset42</f>
        <v>0</v>
      </c>
      <c r="E519" s="4"/>
      <c r="F519" s="4"/>
      <c r="G519" s="4"/>
      <c r="H519" s="102"/>
      <c r="I519" s="308">
        <f>IF(I$321&gt;0, IF(J$321=0, 'RFM input'!$G496, 0), 0)</f>
        <v>0</v>
      </c>
      <c r="J519" s="308">
        <f>IF(J$321&gt;0, IF(K$321=0, 'RFM input'!$G496, 0), 0)</f>
        <v>0</v>
      </c>
      <c r="K519" s="308">
        <f>IF(K$321&gt;0, IF(L$321=0, 'RFM input'!$G496, 0), 0)</f>
        <v>0</v>
      </c>
      <c r="L519" s="308">
        <f>IF(L$321&gt;0, IF(M$321=0, 'RFM input'!$G496, 0), 0)</f>
        <v>0</v>
      </c>
      <c r="M519" s="308">
        <f>IF(M$321&gt;0, IF(N$321=0, 'RFM input'!$G496, 0), 0)</f>
        <v>0</v>
      </c>
      <c r="N519" s="308">
        <f>IF(N$321&gt;0, IF(O$321=0, 'RFM input'!$G496, 0), 0)</f>
        <v>0</v>
      </c>
      <c r="O519" s="308">
        <f>IF(O$321&gt;0, IF(P$321=0, 'RFM input'!$G496, 0), 0)</f>
        <v>0</v>
      </c>
      <c r="P519" s="308">
        <f>IF(P$321&gt;0, IF(Q$321=0, 'RFM input'!$G496, 0), 0)</f>
        <v>0</v>
      </c>
      <c r="Q519" s="308">
        <f>IF(Q$321&gt;0, IF(R$321=0, 'RFM input'!$G496, 0), 0)</f>
        <v>0</v>
      </c>
      <c r="R519" s="4"/>
      <c r="S519" s="4"/>
      <c r="T519" s="4"/>
      <c r="U519" s="4"/>
      <c r="V519" s="4"/>
      <c r="W519" s="4"/>
      <c r="X519" s="4"/>
      <c r="Y519" s="4"/>
      <c r="Z519" s="4"/>
      <c r="AA519" s="249"/>
    </row>
    <row r="520" spans="1:27" hidden="1" outlineLevel="1">
      <c r="A520" s="4"/>
      <c r="B520" s="4"/>
      <c r="C520" s="249"/>
      <c r="D520" s="428">
        <f>Asset43</f>
        <v>0</v>
      </c>
      <c r="E520" s="4"/>
      <c r="F520" s="4"/>
      <c r="G520" s="4"/>
      <c r="H520" s="102"/>
      <c r="I520" s="308">
        <f>IF(I$321&gt;0, IF(J$321=0, 'RFM input'!$G497, 0), 0)</f>
        <v>0</v>
      </c>
      <c r="J520" s="308">
        <f>IF(J$321&gt;0, IF(K$321=0, 'RFM input'!$G497, 0), 0)</f>
        <v>0</v>
      </c>
      <c r="K520" s="308">
        <f>IF(K$321&gt;0, IF(L$321=0, 'RFM input'!$G497, 0), 0)</f>
        <v>0</v>
      </c>
      <c r="L520" s="308">
        <f>IF(L$321&gt;0, IF(M$321=0, 'RFM input'!$G497, 0), 0)</f>
        <v>0</v>
      </c>
      <c r="M520" s="308">
        <f>IF(M$321&gt;0, IF(N$321=0, 'RFM input'!$G497, 0), 0)</f>
        <v>0</v>
      </c>
      <c r="N520" s="308">
        <f>IF(N$321&gt;0, IF(O$321=0, 'RFM input'!$G497, 0), 0)</f>
        <v>0</v>
      </c>
      <c r="O520" s="308">
        <f>IF(O$321&gt;0, IF(P$321=0, 'RFM input'!$G497, 0), 0)</f>
        <v>0</v>
      </c>
      <c r="P520" s="308">
        <f>IF(P$321&gt;0, IF(Q$321=0, 'RFM input'!$G497, 0), 0)</f>
        <v>0</v>
      </c>
      <c r="Q520" s="308">
        <f>IF(Q$321&gt;0, IF(R$321=0, 'RFM input'!$G497, 0), 0)</f>
        <v>0</v>
      </c>
      <c r="R520" s="4"/>
      <c r="S520" s="4"/>
      <c r="T520" s="4"/>
      <c r="U520" s="4"/>
      <c r="V520" s="4"/>
      <c r="W520" s="4"/>
      <c r="X520" s="4"/>
      <c r="Y520" s="4"/>
      <c r="Z520" s="4"/>
      <c r="AA520" s="249"/>
    </row>
    <row r="521" spans="1:27" hidden="1" outlineLevel="1">
      <c r="A521" s="4"/>
      <c r="B521" s="4"/>
      <c r="C521" s="249"/>
      <c r="D521" s="428">
        <f>Asset44</f>
        <v>0</v>
      </c>
      <c r="E521" s="4"/>
      <c r="F521" s="4"/>
      <c r="G521" s="4"/>
      <c r="H521" s="102"/>
      <c r="I521" s="308">
        <f>IF(I$321&gt;0, IF(J$321=0, 'RFM input'!$G498, 0), 0)</f>
        <v>0</v>
      </c>
      <c r="J521" s="308">
        <f>IF(J$321&gt;0, IF(K$321=0, 'RFM input'!$G498, 0), 0)</f>
        <v>0</v>
      </c>
      <c r="K521" s="308">
        <f>IF(K$321&gt;0, IF(L$321=0, 'RFM input'!$G498, 0), 0)</f>
        <v>0</v>
      </c>
      <c r="L521" s="308">
        <f>IF(L$321&gt;0, IF(M$321=0, 'RFM input'!$G498, 0), 0)</f>
        <v>0</v>
      </c>
      <c r="M521" s="308">
        <f>IF(M$321&gt;0, IF(N$321=0, 'RFM input'!$G498, 0), 0)</f>
        <v>0</v>
      </c>
      <c r="N521" s="308">
        <f>IF(N$321&gt;0, IF(O$321=0, 'RFM input'!$G498, 0), 0)</f>
        <v>0</v>
      </c>
      <c r="O521" s="308">
        <f>IF(O$321&gt;0, IF(P$321=0, 'RFM input'!$G498, 0), 0)</f>
        <v>0</v>
      </c>
      <c r="P521" s="308">
        <f>IF(P$321&gt;0, IF(Q$321=0, 'RFM input'!$G498, 0), 0)</f>
        <v>0</v>
      </c>
      <c r="Q521" s="308">
        <f>IF(Q$321&gt;0, IF(R$321=0, 'RFM input'!$G498, 0), 0)</f>
        <v>0</v>
      </c>
      <c r="R521" s="4"/>
      <c r="S521" s="4"/>
      <c r="T521" s="4"/>
      <c r="U521" s="4"/>
      <c r="V521" s="4"/>
      <c r="W521" s="4"/>
      <c r="X521" s="4"/>
      <c r="Y521" s="4"/>
      <c r="Z521" s="4"/>
      <c r="AA521" s="249"/>
    </row>
    <row r="522" spans="1:27" hidden="1" outlineLevel="1">
      <c r="A522" s="4"/>
      <c r="B522" s="4"/>
      <c r="C522" s="249"/>
      <c r="D522" s="428">
        <f>Asset45</f>
        <v>0</v>
      </c>
      <c r="E522" s="4"/>
      <c r="F522" s="4"/>
      <c r="G522" s="4"/>
      <c r="H522" s="102"/>
      <c r="I522" s="308">
        <f>IF(I$321&gt;0, IF(J$321=0, 'RFM input'!$G499, 0), 0)</f>
        <v>0</v>
      </c>
      <c r="J522" s="308">
        <f>IF(J$321&gt;0, IF(K$321=0, 'RFM input'!$G499, 0), 0)</f>
        <v>0</v>
      </c>
      <c r="K522" s="308">
        <f>IF(K$321&gt;0, IF(L$321=0, 'RFM input'!$G499, 0), 0)</f>
        <v>0</v>
      </c>
      <c r="L522" s="308">
        <f>IF(L$321&gt;0, IF(M$321=0, 'RFM input'!$G499, 0), 0)</f>
        <v>0</v>
      </c>
      <c r="M522" s="308">
        <f>IF(M$321&gt;0, IF(N$321=0, 'RFM input'!$G499, 0), 0)</f>
        <v>0</v>
      </c>
      <c r="N522" s="308">
        <f>IF(N$321&gt;0, IF(O$321=0, 'RFM input'!$G499, 0), 0)</f>
        <v>0</v>
      </c>
      <c r="O522" s="308">
        <f>IF(O$321&gt;0, IF(P$321=0, 'RFM input'!$G499, 0), 0)</f>
        <v>0</v>
      </c>
      <c r="P522" s="308">
        <f>IF(P$321&gt;0, IF(Q$321=0, 'RFM input'!$G499, 0), 0)</f>
        <v>0</v>
      </c>
      <c r="Q522" s="308">
        <f>IF(Q$321&gt;0, IF(R$321=0, 'RFM input'!$G499, 0), 0)</f>
        <v>0</v>
      </c>
      <c r="R522" s="4"/>
      <c r="S522" s="4"/>
      <c r="T522" s="4"/>
      <c r="U522" s="4"/>
      <c r="V522" s="4"/>
      <c r="W522" s="4"/>
      <c r="X522" s="4"/>
      <c r="Y522" s="4"/>
      <c r="Z522" s="4"/>
      <c r="AA522" s="249"/>
    </row>
    <row r="523" spans="1:27" hidden="1" outlineLevel="1">
      <c r="A523" s="4"/>
      <c r="B523" s="4"/>
      <c r="C523" s="249"/>
      <c r="D523" s="428">
        <f>Asset46</f>
        <v>0</v>
      </c>
      <c r="E523" s="4"/>
      <c r="F523" s="4"/>
      <c r="G523" s="4"/>
      <c r="H523" s="102"/>
      <c r="I523" s="308">
        <f>IF(I$321&gt;0, IF(J$321=0, 'RFM input'!$G500, 0), 0)</f>
        <v>0</v>
      </c>
      <c r="J523" s="308">
        <f>IF(J$321&gt;0, IF(K$321=0, 'RFM input'!$G500, 0), 0)</f>
        <v>0</v>
      </c>
      <c r="K523" s="308">
        <f>IF(K$321&gt;0, IF(L$321=0, 'RFM input'!$G500, 0), 0)</f>
        <v>0</v>
      </c>
      <c r="L523" s="308">
        <f>IF(L$321&gt;0, IF(M$321=0, 'RFM input'!$G500, 0), 0)</f>
        <v>0</v>
      </c>
      <c r="M523" s="308">
        <f>IF(M$321&gt;0, IF(N$321=0, 'RFM input'!$G500, 0), 0)</f>
        <v>0</v>
      </c>
      <c r="N523" s="308">
        <f>IF(N$321&gt;0, IF(O$321=0, 'RFM input'!$G500, 0), 0)</f>
        <v>0</v>
      </c>
      <c r="O523" s="308">
        <f>IF(O$321&gt;0, IF(P$321=0, 'RFM input'!$G500, 0), 0)</f>
        <v>0</v>
      </c>
      <c r="P523" s="308">
        <f>IF(P$321&gt;0, IF(Q$321=0, 'RFM input'!$G500, 0), 0)</f>
        <v>0</v>
      </c>
      <c r="Q523" s="308">
        <f>IF(Q$321&gt;0, IF(R$321=0, 'RFM input'!$G500, 0), 0)</f>
        <v>0</v>
      </c>
      <c r="R523" s="4"/>
      <c r="S523" s="4"/>
      <c r="T523" s="4"/>
      <c r="U523" s="4"/>
      <c r="V523" s="4"/>
      <c r="W523" s="4"/>
      <c r="X523" s="4"/>
      <c r="Y523" s="4"/>
      <c r="Z523" s="4"/>
      <c r="AA523" s="249"/>
    </row>
    <row r="524" spans="1:27" hidden="1" outlineLevel="1">
      <c r="A524" s="4"/>
      <c r="B524" s="4"/>
      <c r="C524" s="249"/>
      <c r="D524" s="428">
        <f>Asset47</f>
        <v>0</v>
      </c>
      <c r="E524" s="4"/>
      <c r="F524" s="4"/>
      <c r="G524" s="4"/>
      <c r="H524" s="102"/>
      <c r="I524" s="308">
        <f>IF(I$321&gt;0, IF(J$321=0, 'RFM input'!$G501, 0), 0)</f>
        <v>0</v>
      </c>
      <c r="J524" s="308">
        <f>IF(J$321&gt;0, IF(K$321=0, 'RFM input'!$G501, 0), 0)</f>
        <v>0</v>
      </c>
      <c r="K524" s="308">
        <f>IF(K$321&gt;0, IF(L$321=0, 'RFM input'!$G501, 0), 0)</f>
        <v>0</v>
      </c>
      <c r="L524" s="308">
        <f>IF(L$321&gt;0, IF(M$321=0, 'RFM input'!$G501, 0), 0)</f>
        <v>0</v>
      </c>
      <c r="M524" s="308">
        <f>IF(M$321&gt;0, IF(N$321=0, 'RFM input'!$G501, 0), 0)</f>
        <v>0</v>
      </c>
      <c r="N524" s="308">
        <f>IF(N$321&gt;0, IF(O$321=0, 'RFM input'!$G501, 0), 0)</f>
        <v>0</v>
      </c>
      <c r="O524" s="308">
        <f>IF(O$321&gt;0, IF(P$321=0, 'RFM input'!$G501, 0), 0)</f>
        <v>0</v>
      </c>
      <c r="P524" s="308">
        <f>IF(P$321&gt;0, IF(Q$321=0, 'RFM input'!$G501, 0), 0)</f>
        <v>0</v>
      </c>
      <c r="Q524" s="308">
        <f>IF(Q$321&gt;0, IF(R$321=0, 'RFM input'!$G501, 0), 0)</f>
        <v>0</v>
      </c>
      <c r="R524" s="4"/>
      <c r="S524" s="4"/>
      <c r="T524" s="4"/>
      <c r="U524" s="4"/>
      <c r="V524" s="4"/>
      <c r="W524" s="4"/>
      <c r="X524" s="4"/>
      <c r="Y524" s="4"/>
      <c r="Z524" s="4"/>
      <c r="AA524" s="249"/>
    </row>
    <row r="525" spans="1:27" hidden="1" outlineLevel="1">
      <c r="A525" s="4"/>
      <c r="B525" s="4"/>
      <c r="C525" s="249"/>
      <c r="D525" s="428">
        <f>Asset48</f>
        <v>0</v>
      </c>
      <c r="E525" s="4"/>
      <c r="F525" s="4"/>
      <c r="G525" s="4"/>
      <c r="H525" s="102"/>
      <c r="I525" s="308">
        <f>IF(I$321&gt;0, IF(J$321=0, 'RFM input'!$G502, 0), 0)</f>
        <v>0</v>
      </c>
      <c r="J525" s="308">
        <f>IF(J$321&gt;0, IF(K$321=0, 'RFM input'!$G502, 0), 0)</f>
        <v>0</v>
      </c>
      <c r="K525" s="308">
        <f>IF(K$321&gt;0, IF(L$321=0, 'RFM input'!$G502, 0), 0)</f>
        <v>0</v>
      </c>
      <c r="L525" s="308">
        <f>IF(L$321&gt;0, IF(M$321=0, 'RFM input'!$G502, 0), 0)</f>
        <v>0</v>
      </c>
      <c r="M525" s="308">
        <f>IF(M$321&gt;0, IF(N$321=0, 'RFM input'!$G502, 0), 0)</f>
        <v>0</v>
      </c>
      <c r="N525" s="308">
        <f>IF(N$321&gt;0, IF(O$321=0, 'RFM input'!$G502, 0), 0)</f>
        <v>0</v>
      </c>
      <c r="O525" s="308">
        <f>IF(O$321&gt;0, IF(P$321=0, 'RFM input'!$G502, 0), 0)</f>
        <v>0</v>
      </c>
      <c r="P525" s="308">
        <f>IF(P$321&gt;0, IF(Q$321=0, 'RFM input'!$G502, 0), 0)</f>
        <v>0</v>
      </c>
      <c r="Q525" s="308">
        <f>IF(Q$321&gt;0, IF(R$321=0, 'RFM input'!$G502, 0), 0)</f>
        <v>0</v>
      </c>
      <c r="R525" s="4"/>
      <c r="S525" s="4"/>
      <c r="T525" s="4"/>
      <c r="U525" s="4"/>
      <c r="V525" s="4"/>
      <c r="W525" s="4"/>
      <c r="X525" s="4"/>
      <c r="Y525" s="4"/>
      <c r="Z525" s="4"/>
      <c r="AA525" s="249"/>
    </row>
    <row r="526" spans="1:27" hidden="1" outlineLevel="1">
      <c r="A526" s="4"/>
      <c r="B526" s="4"/>
      <c r="C526" s="249"/>
      <c r="D526" s="428">
        <f>Asset49</f>
        <v>0</v>
      </c>
      <c r="E526" s="4"/>
      <c r="F526" s="4"/>
      <c r="G526" s="4"/>
      <c r="H526" s="102"/>
      <c r="I526" s="308">
        <f>IF(I$321&gt;0, IF(J$321=0, 'RFM input'!$G503, 0), 0)</f>
        <v>0</v>
      </c>
      <c r="J526" s="308">
        <f>IF(J$321&gt;0, IF(K$321=0, 'RFM input'!$G503, 0), 0)</f>
        <v>0</v>
      </c>
      <c r="K526" s="308">
        <f>IF(K$321&gt;0, IF(L$321=0, 'RFM input'!$G503, 0), 0)</f>
        <v>0</v>
      </c>
      <c r="L526" s="308">
        <f>IF(L$321&gt;0, IF(M$321=0, 'RFM input'!$G503, 0), 0)</f>
        <v>0</v>
      </c>
      <c r="M526" s="308">
        <f>IF(M$321&gt;0, IF(N$321=0, 'RFM input'!$G503, 0), 0)</f>
        <v>0</v>
      </c>
      <c r="N526" s="308">
        <f>IF(N$321&gt;0, IF(O$321=0, 'RFM input'!$G503, 0), 0)</f>
        <v>0</v>
      </c>
      <c r="O526" s="308">
        <f>IF(O$321&gt;0, IF(P$321=0, 'RFM input'!$G503, 0), 0)</f>
        <v>0</v>
      </c>
      <c r="P526" s="308">
        <f>IF(P$321&gt;0, IF(Q$321=0, 'RFM input'!$G503, 0), 0)</f>
        <v>0</v>
      </c>
      <c r="Q526" s="308">
        <f>IF(Q$321&gt;0, IF(R$321=0, 'RFM input'!$G503, 0), 0)</f>
        <v>0</v>
      </c>
      <c r="R526" s="4"/>
      <c r="S526" s="4"/>
      <c r="T526" s="4"/>
      <c r="U526" s="4"/>
      <c r="V526" s="4"/>
      <c r="W526" s="4"/>
      <c r="X526" s="4"/>
      <c r="Y526" s="4"/>
      <c r="Z526" s="4"/>
      <c r="AA526" s="249"/>
    </row>
    <row r="527" spans="1:27" hidden="1" outlineLevel="1">
      <c r="A527" s="4"/>
      <c r="B527" s="4"/>
      <c r="C527" s="249"/>
      <c r="D527" s="428" t="str">
        <f>Asset50</f>
        <v>Equity raising costs</v>
      </c>
      <c r="E527" s="4"/>
      <c r="F527" s="4"/>
      <c r="G527" s="4"/>
      <c r="H527" s="102"/>
      <c r="I527" s="308">
        <f>IF(I$321&gt;0, IF(J$321=0, 'RFM input'!$G504, 0), 0)</f>
        <v>0</v>
      </c>
      <c r="J527" s="308">
        <f>IF(J$321&gt;0, IF(K$321=0, 'RFM input'!$G504, 0), 0)</f>
        <v>0</v>
      </c>
      <c r="K527" s="308">
        <f>IF(K$321&gt;0, IF(L$321=0, 'RFM input'!$G504, 0), 0)</f>
        <v>0</v>
      </c>
      <c r="L527" s="308">
        <f>IF(L$321&gt;0, IF(M$321=0, 'RFM input'!$G504, 0), 0)</f>
        <v>0</v>
      </c>
      <c r="M527" s="308">
        <f>IF(M$321&gt;0, IF(N$321=0, 'RFM input'!$G504, 0), 0)</f>
        <v>0</v>
      </c>
      <c r="N527" s="308">
        <f>IF(N$321&gt;0, IF(O$321=0, 'RFM input'!$G504, 0), 0)</f>
        <v>0</v>
      </c>
      <c r="O527" s="308">
        <f>IF(O$321&gt;0, IF(P$321=0, 'RFM input'!$G504, 0), 0)</f>
        <v>0</v>
      </c>
      <c r="P527" s="308">
        <f>IF(P$321&gt;0, IF(Q$321=0, 'RFM input'!$G504, 0), 0)</f>
        <v>0</v>
      </c>
      <c r="Q527" s="308">
        <f>IF(Q$321&gt;0, IF(R$321=0, 'RFM input'!$G504, 0), 0)</f>
        <v>0</v>
      </c>
      <c r="R527" s="4"/>
      <c r="S527" s="4"/>
      <c r="T527" s="4"/>
      <c r="U527" s="4"/>
      <c r="V527" s="4"/>
      <c r="W527" s="4"/>
      <c r="X527" s="4"/>
      <c r="Y527" s="4"/>
      <c r="Z527" s="4"/>
      <c r="AA527" s="249"/>
    </row>
    <row r="528" spans="1:27" collapsed="1">
      <c r="A528" s="4"/>
      <c r="B528" s="4"/>
      <c r="C528" s="4"/>
      <c r="D528" s="4"/>
      <c r="E528" s="4"/>
      <c r="F528" s="4"/>
      <c r="G528" s="4"/>
      <c r="H528" s="234">
        <v>1</v>
      </c>
      <c r="I528" s="452">
        <v>2</v>
      </c>
      <c r="J528" s="452">
        <v>3</v>
      </c>
      <c r="K528" s="452">
        <v>4</v>
      </c>
      <c r="L528" s="452">
        <v>5</v>
      </c>
      <c r="M528" s="452">
        <v>6</v>
      </c>
      <c r="N528" s="453">
        <v>7</v>
      </c>
      <c r="O528" s="452">
        <v>8</v>
      </c>
      <c r="P528" s="452">
        <v>9</v>
      </c>
      <c r="Q528" s="452">
        <v>10</v>
      </c>
      <c r="R528" s="4"/>
      <c r="S528" s="4"/>
      <c r="T528" s="4"/>
      <c r="U528" s="4"/>
      <c r="V528" s="4"/>
      <c r="W528" s="4"/>
      <c r="X528" s="4"/>
      <c r="Y528" s="4"/>
      <c r="Z528" s="4"/>
      <c r="AA528" s="249"/>
    </row>
    <row r="529" spans="1:27">
      <c r="A529" s="65"/>
      <c r="B529" s="65"/>
      <c r="C529" s="72" t="s">
        <v>57</v>
      </c>
      <c r="D529" s="65"/>
      <c r="E529" s="65"/>
      <c r="F529" s="65"/>
      <c r="G529" s="65"/>
      <c r="H529" s="65"/>
      <c r="I529" s="142">
        <f t="shared" ref="I529:Q529" si="19">SUM(I530:I579)</f>
        <v>0</v>
      </c>
      <c r="J529" s="142">
        <f t="shared" si="19"/>
        <v>0</v>
      </c>
      <c r="K529" s="142">
        <f t="shared" si="19"/>
        <v>0</v>
      </c>
      <c r="L529" s="142">
        <f t="shared" si="19"/>
        <v>753.0076657520317</v>
      </c>
      <c r="M529" s="142">
        <f t="shared" si="19"/>
        <v>0</v>
      </c>
      <c r="N529" s="142">
        <f t="shared" si="19"/>
        <v>0</v>
      </c>
      <c r="O529" s="142">
        <f t="shared" si="19"/>
        <v>0</v>
      </c>
      <c r="P529" s="142">
        <f t="shared" si="19"/>
        <v>0</v>
      </c>
      <c r="Q529" s="142">
        <f t="shared" si="19"/>
        <v>0</v>
      </c>
      <c r="R529" s="142"/>
      <c r="S529" s="4"/>
      <c r="T529" s="4"/>
      <c r="U529" s="4"/>
      <c r="V529" s="4"/>
      <c r="W529" s="4"/>
      <c r="X529" s="4"/>
      <c r="Y529" s="4"/>
      <c r="Z529" s="4"/>
      <c r="AA529" s="249"/>
    </row>
    <row r="530" spans="1:27" outlineLevel="1">
      <c r="A530" s="4"/>
      <c r="B530" s="4"/>
      <c r="C530" s="4"/>
      <c r="D530" s="217" t="str">
        <f>Asset1</f>
        <v xml:space="preserve">Pipelines </v>
      </c>
      <c r="E530" s="4"/>
      <c r="F530" s="4"/>
      <c r="G530" s="4"/>
      <c r="H530" s="4"/>
      <c r="I530" s="308">
        <f>IF(J$321=0, I322+I374+I426+I478, 0)</f>
        <v>0</v>
      </c>
      <c r="J530" s="308">
        <f>IF(K$321=0, J322+J374+J426+J478, 0)</f>
        <v>0</v>
      </c>
      <c r="K530" s="308">
        <f t="shared" ref="K530:Q530" si="20">IF(L$321=0, K322+K374+K426+K478, 0)</f>
        <v>0</v>
      </c>
      <c r="L530" s="308">
        <f t="shared" si="20"/>
        <v>500.91464609110642</v>
      </c>
      <c r="M530" s="308">
        <f t="shared" si="20"/>
        <v>0</v>
      </c>
      <c r="N530" s="308">
        <f t="shared" si="20"/>
        <v>0</v>
      </c>
      <c r="O530" s="308">
        <f t="shared" si="20"/>
        <v>0</v>
      </c>
      <c r="P530" s="308">
        <f t="shared" si="20"/>
        <v>0</v>
      </c>
      <c r="Q530" s="308">
        <f t="shared" si="20"/>
        <v>0</v>
      </c>
      <c r="R530" s="4"/>
      <c r="S530" s="4"/>
      <c r="T530" s="4"/>
      <c r="U530" s="4"/>
      <c r="V530" s="4"/>
      <c r="W530" s="4"/>
      <c r="X530" s="4"/>
      <c r="Y530" s="4"/>
      <c r="Z530" s="4"/>
      <c r="AA530" s="249"/>
    </row>
    <row r="531" spans="1:27" outlineLevel="1">
      <c r="A531" s="4"/>
      <c r="B531" s="4"/>
      <c r="C531" s="4"/>
      <c r="D531" s="217" t="str">
        <f>Asset2</f>
        <v xml:space="preserve">Compressors </v>
      </c>
      <c r="E531" s="4"/>
      <c r="F531" s="4"/>
      <c r="G531" s="4"/>
      <c r="H531" s="4"/>
      <c r="I531" s="308">
        <f t="shared" ref="I531:I579" si="21">IF(J$321=0, I323+I375+I427+I479, 0)</f>
        <v>0</v>
      </c>
      <c r="J531" s="308">
        <f t="shared" ref="J531:Q579" si="22">IF(K$321=0, J323+J375+J427+J479, 0)</f>
        <v>0</v>
      </c>
      <c r="K531" s="308">
        <f t="shared" si="22"/>
        <v>0</v>
      </c>
      <c r="L531" s="308">
        <f t="shared" si="22"/>
        <v>157.60185336330471</v>
      </c>
      <c r="M531" s="308">
        <f t="shared" si="22"/>
        <v>0</v>
      </c>
      <c r="N531" s="308">
        <f t="shared" si="22"/>
        <v>0</v>
      </c>
      <c r="O531" s="308">
        <f t="shared" si="22"/>
        <v>0</v>
      </c>
      <c r="P531" s="308">
        <f t="shared" si="22"/>
        <v>0</v>
      </c>
      <c r="Q531" s="308">
        <f t="shared" si="22"/>
        <v>0</v>
      </c>
      <c r="R531" s="4"/>
      <c r="S531" s="4"/>
      <c r="T531" s="4"/>
      <c r="U531" s="4"/>
      <c r="V531" s="4"/>
      <c r="W531" s="4"/>
      <c r="X531" s="4"/>
      <c r="Y531" s="4"/>
      <c r="Z531" s="4"/>
      <c r="AA531" s="249"/>
    </row>
    <row r="532" spans="1:27" outlineLevel="1">
      <c r="A532" s="4"/>
      <c r="B532" s="4"/>
      <c r="C532" s="4"/>
      <c r="D532" s="217" t="str">
        <f>Asset3</f>
        <v>City Gates &amp; Field Regulators</v>
      </c>
      <c r="E532" s="4"/>
      <c r="F532" s="4"/>
      <c r="G532" s="4"/>
      <c r="H532" s="4"/>
      <c r="I532" s="308">
        <f t="shared" si="21"/>
        <v>0</v>
      </c>
      <c r="J532" s="308">
        <f t="shared" si="22"/>
        <v>0</v>
      </c>
      <c r="K532" s="308">
        <f t="shared" si="22"/>
        <v>0</v>
      </c>
      <c r="L532" s="308">
        <f t="shared" si="22"/>
        <v>62.243474333282528</v>
      </c>
      <c r="M532" s="308">
        <f t="shared" si="22"/>
        <v>0</v>
      </c>
      <c r="N532" s="308">
        <f t="shared" si="22"/>
        <v>0</v>
      </c>
      <c r="O532" s="308">
        <f t="shared" si="22"/>
        <v>0</v>
      </c>
      <c r="P532" s="308">
        <f t="shared" si="22"/>
        <v>0</v>
      </c>
      <c r="Q532" s="308">
        <f t="shared" si="22"/>
        <v>0</v>
      </c>
      <c r="R532" s="4"/>
      <c r="S532" s="4"/>
      <c r="T532" s="4"/>
      <c r="U532" s="4"/>
      <c r="V532" s="4"/>
      <c r="W532" s="4"/>
      <c r="X532" s="4"/>
      <c r="Y532" s="4"/>
      <c r="Z532" s="4"/>
      <c r="AA532" s="249"/>
    </row>
    <row r="533" spans="1:27" outlineLevel="1">
      <c r="A533" s="4"/>
      <c r="B533" s="4"/>
      <c r="C533" s="4"/>
      <c r="D533" s="217" t="str">
        <f>Asset4</f>
        <v>Odourant Plants</v>
      </c>
      <c r="E533" s="4"/>
      <c r="F533" s="4"/>
      <c r="G533" s="4"/>
      <c r="H533" s="4"/>
      <c r="I533" s="308">
        <f t="shared" si="21"/>
        <v>0</v>
      </c>
      <c r="J533" s="308">
        <f t="shared" si="22"/>
        <v>0</v>
      </c>
      <c r="K533" s="308">
        <f t="shared" si="22"/>
        <v>0</v>
      </c>
      <c r="L533" s="308">
        <f t="shared" si="22"/>
        <v>0.28648950235705062</v>
      </c>
      <c r="M533" s="308">
        <f t="shared" si="22"/>
        <v>0</v>
      </c>
      <c r="N533" s="308">
        <f t="shared" si="22"/>
        <v>0</v>
      </c>
      <c r="O533" s="308">
        <f t="shared" si="22"/>
        <v>0</v>
      </c>
      <c r="P533" s="308">
        <f t="shared" si="22"/>
        <v>0</v>
      </c>
      <c r="Q533" s="308">
        <f t="shared" si="22"/>
        <v>0</v>
      </c>
      <c r="R533" s="4"/>
      <c r="S533" s="4"/>
      <c r="T533" s="4"/>
      <c r="U533" s="4"/>
      <c r="V533" s="4"/>
      <c r="W533" s="4"/>
      <c r="X533" s="4"/>
      <c r="Y533" s="4"/>
      <c r="Z533" s="4"/>
      <c r="AA533" s="249"/>
    </row>
    <row r="534" spans="1:27" outlineLevel="1">
      <c r="A534" s="4"/>
      <c r="B534" s="4"/>
      <c r="C534" s="4"/>
      <c r="D534" s="217" t="str">
        <f>Asset5</f>
        <v>Gas Quality</v>
      </c>
      <c r="E534" s="4"/>
      <c r="F534" s="4"/>
      <c r="G534" s="4"/>
      <c r="H534" s="4"/>
      <c r="I534" s="308">
        <f t="shared" si="21"/>
        <v>0</v>
      </c>
      <c r="J534" s="308">
        <f t="shared" si="22"/>
        <v>0</v>
      </c>
      <c r="K534" s="308">
        <f t="shared" si="22"/>
        <v>0</v>
      </c>
      <c r="L534" s="308">
        <f t="shared" si="22"/>
        <v>0.51766844985221383</v>
      </c>
      <c r="M534" s="308">
        <f t="shared" si="22"/>
        <v>0</v>
      </c>
      <c r="N534" s="308">
        <f t="shared" si="22"/>
        <v>0</v>
      </c>
      <c r="O534" s="308">
        <f t="shared" si="22"/>
        <v>0</v>
      </c>
      <c r="P534" s="308">
        <f t="shared" si="22"/>
        <v>0</v>
      </c>
      <c r="Q534" s="308">
        <f t="shared" si="22"/>
        <v>0</v>
      </c>
      <c r="R534" s="4"/>
      <c r="S534" s="4"/>
      <c r="T534" s="4"/>
      <c r="U534" s="4"/>
      <c r="V534" s="4"/>
      <c r="W534" s="4"/>
      <c r="X534" s="4"/>
      <c r="Y534" s="4"/>
      <c r="Z534" s="4"/>
      <c r="AA534" s="249"/>
    </row>
    <row r="535" spans="1:27" outlineLevel="1">
      <c r="A535" s="4"/>
      <c r="B535" s="4"/>
      <c r="C535" s="4"/>
      <c r="D535" s="217" t="str">
        <f>Asset6</f>
        <v xml:space="preserve">Other </v>
      </c>
      <c r="E535" s="4"/>
      <c r="F535" s="4"/>
      <c r="G535" s="4"/>
      <c r="H535" s="4"/>
      <c r="I535" s="308">
        <f t="shared" si="21"/>
        <v>0</v>
      </c>
      <c r="J535" s="308">
        <f t="shared" si="22"/>
        <v>0</v>
      </c>
      <c r="K535" s="308">
        <f t="shared" si="22"/>
        <v>0</v>
      </c>
      <c r="L535" s="308">
        <f t="shared" si="22"/>
        <v>5.9862720059516006</v>
      </c>
      <c r="M535" s="308">
        <f t="shared" si="22"/>
        <v>0</v>
      </c>
      <c r="N535" s="308">
        <f t="shared" si="22"/>
        <v>0</v>
      </c>
      <c r="O535" s="308">
        <f t="shared" si="22"/>
        <v>0</v>
      </c>
      <c r="P535" s="308">
        <f t="shared" si="22"/>
        <v>0</v>
      </c>
      <c r="Q535" s="308">
        <f t="shared" si="22"/>
        <v>0</v>
      </c>
      <c r="R535" s="4"/>
      <c r="S535" s="4"/>
      <c r="T535" s="4"/>
      <c r="U535" s="4"/>
      <c r="V535" s="4"/>
      <c r="W535" s="4"/>
      <c r="X535" s="4"/>
      <c r="Y535" s="4"/>
      <c r="Z535" s="4"/>
      <c r="AA535" s="249"/>
    </row>
    <row r="536" spans="1:27" outlineLevel="1">
      <c r="A536" s="4"/>
      <c r="B536" s="4"/>
      <c r="C536" s="4"/>
      <c r="D536" s="217" t="str">
        <f>Asset7</f>
        <v>General Building</v>
      </c>
      <c r="E536" s="4"/>
      <c r="F536" s="4"/>
      <c r="G536" s="4"/>
      <c r="H536" s="4"/>
      <c r="I536" s="308">
        <f t="shared" si="21"/>
        <v>0</v>
      </c>
      <c r="J536" s="308">
        <f t="shared" si="22"/>
        <v>0</v>
      </c>
      <c r="K536" s="308">
        <f t="shared" si="22"/>
        <v>0</v>
      </c>
      <c r="L536" s="308">
        <f t="shared" si="22"/>
        <v>18.162919230121524</v>
      </c>
      <c r="M536" s="308">
        <f t="shared" si="22"/>
        <v>0</v>
      </c>
      <c r="N536" s="308">
        <f t="shared" si="22"/>
        <v>0</v>
      </c>
      <c r="O536" s="308">
        <f t="shared" si="22"/>
        <v>0</v>
      </c>
      <c r="P536" s="308">
        <f t="shared" si="22"/>
        <v>0</v>
      </c>
      <c r="Q536" s="308">
        <f t="shared" si="22"/>
        <v>0</v>
      </c>
      <c r="R536" s="4"/>
      <c r="S536" s="4"/>
      <c r="T536" s="4"/>
      <c r="U536" s="4"/>
      <c r="V536" s="4"/>
      <c r="W536" s="4"/>
      <c r="X536" s="4"/>
      <c r="Y536" s="4"/>
      <c r="Z536" s="4"/>
      <c r="AA536" s="249"/>
    </row>
    <row r="537" spans="1:27" outlineLevel="1">
      <c r="A537" s="4"/>
      <c r="B537" s="4"/>
      <c r="C537" s="4"/>
      <c r="D537" s="217" t="str">
        <f>Asset8</f>
        <v>General Land</v>
      </c>
      <c r="E537" s="4"/>
      <c r="F537" s="4"/>
      <c r="G537" s="4"/>
      <c r="H537" s="4"/>
      <c r="I537" s="308">
        <f t="shared" si="21"/>
        <v>0</v>
      </c>
      <c r="J537" s="308">
        <f t="shared" si="22"/>
        <v>0</v>
      </c>
      <c r="K537" s="308">
        <f t="shared" si="22"/>
        <v>0</v>
      </c>
      <c r="L537" s="308">
        <f t="shared" si="22"/>
        <v>7.294342776055708</v>
      </c>
      <c r="M537" s="308">
        <f t="shared" si="22"/>
        <v>0</v>
      </c>
      <c r="N537" s="308">
        <f t="shared" si="22"/>
        <v>0</v>
      </c>
      <c r="O537" s="308">
        <f t="shared" si="22"/>
        <v>0</v>
      </c>
      <c r="P537" s="308">
        <f t="shared" si="22"/>
        <v>0</v>
      </c>
      <c r="Q537" s="308">
        <f t="shared" si="22"/>
        <v>0</v>
      </c>
      <c r="R537" s="4"/>
      <c r="S537" s="4"/>
      <c r="T537" s="4"/>
      <c r="U537" s="4"/>
      <c r="V537" s="4"/>
      <c r="W537" s="4"/>
      <c r="X537" s="4"/>
      <c r="Y537" s="4"/>
      <c r="Z537" s="4"/>
      <c r="AA537" s="249"/>
    </row>
    <row r="538" spans="1:27" outlineLevel="1">
      <c r="A538" s="4"/>
      <c r="B538" s="4"/>
      <c r="C538" s="4"/>
      <c r="D538" s="217">
        <f>Asset9</f>
        <v>0</v>
      </c>
      <c r="E538" s="4"/>
      <c r="F538" s="4"/>
      <c r="G538" s="4"/>
      <c r="H538" s="4"/>
      <c r="I538" s="308">
        <f t="shared" si="21"/>
        <v>0</v>
      </c>
      <c r="J538" s="308">
        <f t="shared" si="22"/>
        <v>0</v>
      </c>
      <c r="K538" s="308">
        <f t="shared" si="22"/>
        <v>0</v>
      </c>
      <c r="L538" s="308">
        <f t="shared" si="22"/>
        <v>0</v>
      </c>
      <c r="M538" s="308">
        <f t="shared" si="22"/>
        <v>0</v>
      </c>
      <c r="N538" s="308">
        <f t="shared" si="22"/>
        <v>0</v>
      </c>
      <c r="O538" s="308">
        <f t="shared" si="22"/>
        <v>0</v>
      </c>
      <c r="P538" s="308">
        <f t="shared" si="22"/>
        <v>0</v>
      </c>
      <c r="Q538" s="308">
        <f t="shared" si="22"/>
        <v>0</v>
      </c>
      <c r="R538" s="4"/>
      <c r="S538" s="4"/>
      <c r="T538" s="4"/>
      <c r="U538" s="4"/>
      <c r="V538" s="4"/>
      <c r="W538" s="4"/>
      <c r="X538" s="4"/>
      <c r="Y538" s="4"/>
      <c r="Z538" s="4"/>
      <c r="AA538" s="249"/>
    </row>
    <row r="539" spans="1:27" outlineLevel="1">
      <c r="A539" s="4"/>
      <c r="B539" s="4"/>
      <c r="C539" s="4"/>
      <c r="D539" s="217">
        <f>Asset10</f>
        <v>0</v>
      </c>
      <c r="E539" s="4"/>
      <c r="F539" s="4"/>
      <c r="G539" s="4"/>
      <c r="H539" s="4"/>
      <c r="I539" s="308">
        <f t="shared" si="21"/>
        <v>0</v>
      </c>
      <c r="J539" s="308">
        <f t="shared" si="22"/>
        <v>0</v>
      </c>
      <c r="K539" s="308">
        <f t="shared" si="22"/>
        <v>0</v>
      </c>
      <c r="L539" s="308">
        <f t="shared" si="22"/>
        <v>0</v>
      </c>
      <c r="M539" s="308">
        <f t="shared" si="22"/>
        <v>0</v>
      </c>
      <c r="N539" s="308">
        <f t="shared" si="22"/>
        <v>0</v>
      </c>
      <c r="O539" s="308">
        <f t="shared" si="22"/>
        <v>0</v>
      </c>
      <c r="P539" s="308">
        <f t="shared" si="22"/>
        <v>0</v>
      </c>
      <c r="Q539" s="308">
        <f t="shared" si="22"/>
        <v>0</v>
      </c>
      <c r="R539" s="4"/>
      <c r="S539" s="4"/>
      <c r="T539" s="4"/>
      <c r="U539" s="4"/>
      <c r="V539" s="4"/>
      <c r="W539" s="4"/>
      <c r="X539" s="4"/>
      <c r="Y539" s="4"/>
      <c r="Z539" s="4"/>
      <c r="AA539" s="249"/>
    </row>
    <row r="540" spans="1:27" outlineLevel="1">
      <c r="A540" s="4"/>
      <c r="B540" s="4"/>
      <c r="C540" s="4"/>
      <c r="D540" s="217">
        <f>Asset11</f>
        <v>0</v>
      </c>
      <c r="E540" s="4"/>
      <c r="F540" s="4"/>
      <c r="G540" s="4"/>
      <c r="H540" s="4"/>
      <c r="I540" s="308">
        <f t="shared" si="21"/>
        <v>0</v>
      </c>
      <c r="J540" s="308">
        <f t="shared" si="22"/>
        <v>0</v>
      </c>
      <c r="K540" s="308">
        <f t="shared" si="22"/>
        <v>0</v>
      </c>
      <c r="L540" s="308">
        <f t="shared" si="22"/>
        <v>0</v>
      </c>
      <c r="M540" s="308">
        <f t="shared" si="22"/>
        <v>0</v>
      </c>
      <c r="N540" s="308">
        <f t="shared" si="22"/>
        <v>0</v>
      </c>
      <c r="O540" s="308">
        <f t="shared" si="22"/>
        <v>0</v>
      </c>
      <c r="P540" s="308">
        <f t="shared" si="22"/>
        <v>0</v>
      </c>
      <c r="Q540" s="308">
        <f t="shared" si="22"/>
        <v>0</v>
      </c>
      <c r="R540" s="4"/>
      <c r="S540" s="4"/>
      <c r="T540" s="4"/>
      <c r="U540" s="4"/>
      <c r="V540" s="4"/>
      <c r="W540" s="4"/>
      <c r="X540" s="4"/>
      <c r="Y540" s="4"/>
      <c r="Z540" s="4"/>
      <c r="AA540" s="249"/>
    </row>
    <row r="541" spans="1:27" outlineLevel="1">
      <c r="A541" s="4"/>
      <c r="B541" s="4"/>
      <c r="C541" s="4"/>
      <c r="D541" s="217">
        <f>Asset12</f>
        <v>0</v>
      </c>
      <c r="E541" s="4"/>
      <c r="F541" s="4"/>
      <c r="G541" s="4"/>
      <c r="H541" s="4"/>
      <c r="I541" s="308">
        <f t="shared" si="21"/>
        <v>0</v>
      </c>
      <c r="J541" s="308">
        <f t="shared" si="22"/>
        <v>0</v>
      </c>
      <c r="K541" s="308">
        <f t="shared" si="22"/>
        <v>0</v>
      </c>
      <c r="L541" s="308">
        <f t="shared" si="22"/>
        <v>0</v>
      </c>
      <c r="M541" s="308">
        <f t="shared" si="22"/>
        <v>0</v>
      </c>
      <c r="N541" s="308">
        <f t="shared" si="22"/>
        <v>0</v>
      </c>
      <c r="O541" s="308">
        <f t="shared" si="22"/>
        <v>0</v>
      </c>
      <c r="P541" s="308">
        <f t="shared" si="22"/>
        <v>0</v>
      </c>
      <c r="Q541" s="308">
        <f t="shared" si="22"/>
        <v>0</v>
      </c>
      <c r="R541" s="4"/>
      <c r="S541" s="4"/>
      <c r="T541" s="4"/>
      <c r="U541" s="4"/>
      <c r="V541" s="4"/>
      <c r="W541" s="4"/>
      <c r="X541" s="4"/>
      <c r="Y541" s="4"/>
      <c r="Z541" s="4"/>
      <c r="AA541" s="249"/>
    </row>
    <row r="542" spans="1:27" outlineLevel="1">
      <c r="A542" s="4"/>
      <c r="B542" s="4"/>
      <c r="C542" s="4"/>
      <c r="D542" s="217">
        <f>Asset13</f>
        <v>0</v>
      </c>
      <c r="E542" s="4"/>
      <c r="F542" s="4"/>
      <c r="G542" s="4"/>
      <c r="H542" s="4"/>
      <c r="I542" s="308">
        <f t="shared" si="21"/>
        <v>0</v>
      </c>
      <c r="J542" s="308">
        <f t="shared" si="22"/>
        <v>0</v>
      </c>
      <c r="K542" s="308">
        <f t="shared" si="22"/>
        <v>0</v>
      </c>
      <c r="L542" s="308">
        <f t="shared" si="22"/>
        <v>0</v>
      </c>
      <c r="M542" s="308">
        <f t="shared" si="22"/>
        <v>0</v>
      </c>
      <c r="N542" s="308">
        <f t="shared" si="22"/>
        <v>0</v>
      </c>
      <c r="O542" s="308">
        <f t="shared" si="22"/>
        <v>0</v>
      </c>
      <c r="P542" s="308">
        <f t="shared" si="22"/>
        <v>0</v>
      </c>
      <c r="Q542" s="308">
        <f t="shared" si="22"/>
        <v>0</v>
      </c>
      <c r="R542" s="4"/>
      <c r="S542" s="4"/>
      <c r="T542" s="4"/>
      <c r="U542" s="4"/>
      <c r="V542" s="4"/>
      <c r="W542" s="4"/>
      <c r="X542" s="4"/>
      <c r="Y542" s="4"/>
      <c r="Z542" s="4"/>
      <c r="AA542" s="249"/>
    </row>
    <row r="543" spans="1:27" outlineLevel="1">
      <c r="A543" s="4"/>
      <c r="B543" s="4"/>
      <c r="C543" s="4"/>
      <c r="D543" s="217">
        <f>Asset14</f>
        <v>0</v>
      </c>
      <c r="E543" s="4"/>
      <c r="F543" s="4"/>
      <c r="G543" s="4"/>
      <c r="H543" s="4"/>
      <c r="I543" s="308">
        <f t="shared" si="21"/>
        <v>0</v>
      </c>
      <c r="J543" s="308">
        <f t="shared" si="22"/>
        <v>0</v>
      </c>
      <c r="K543" s="308">
        <f t="shared" si="22"/>
        <v>0</v>
      </c>
      <c r="L543" s="308">
        <f t="shared" si="22"/>
        <v>0</v>
      </c>
      <c r="M543" s="308">
        <f t="shared" si="22"/>
        <v>0</v>
      </c>
      <c r="N543" s="308">
        <f t="shared" si="22"/>
        <v>0</v>
      </c>
      <c r="O543" s="308">
        <f t="shared" si="22"/>
        <v>0</v>
      </c>
      <c r="P543" s="308">
        <f t="shared" si="22"/>
        <v>0</v>
      </c>
      <c r="Q543" s="308">
        <f t="shared" si="22"/>
        <v>0</v>
      </c>
      <c r="R543" s="4"/>
      <c r="S543" s="4"/>
      <c r="T543" s="4"/>
      <c r="U543" s="4"/>
      <c r="V543" s="4"/>
      <c r="W543" s="4"/>
      <c r="X543" s="4"/>
      <c r="Y543" s="4"/>
      <c r="Z543" s="4"/>
      <c r="AA543" s="249"/>
    </row>
    <row r="544" spans="1:27" outlineLevel="1">
      <c r="A544" s="4"/>
      <c r="B544" s="4"/>
      <c r="C544" s="4"/>
      <c r="D544" s="217">
        <f>Asset15</f>
        <v>0</v>
      </c>
      <c r="E544" s="4"/>
      <c r="F544" s="4"/>
      <c r="G544" s="4"/>
      <c r="H544" s="4"/>
      <c r="I544" s="308">
        <f t="shared" si="21"/>
        <v>0</v>
      </c>
      <c r="J544" s="308">
        <f t="shared" si="22"/>
        <v>0</v>
      </c>
      <c r="K544" s="308">
        <f t="shared" si="22"/>
        <v>0</v>
      </c>
      <c r="L544" s="308">
        <f t="shared" si="22"/>
        <v>0</v>
      </c>
      <c r="M544" s="308">
        <f t="shared" si="22"/>
        <v>0</v>
      </c>
      <c r="N544" s="308">
        <f t="shared" si="22"/>
        <v>0</v>
      </c>
      <c r="O544" s="308">
        <f t="shared" si="22"/>
        <v>0</v>
      </c>
      <c r="P544" s="308">
        <f t="shared" si="22"/>
        <v>0</v>
      </c>
      <c r="Q544" s="308">
        <f t="shared" si="22"/>
        <v>0</v>
      </c>
      <c r="R544" s="4"/>
      <c r="S544" s="4"/>
      <c r="T544" s="4"/>
      <c r="U544" s="4"/>
      <c r="V544" s="4"/>
      <c r="W544" s="4"/>
      <c r="X544" s="4"/>
      <c r="Y544" s="4"/>
      <c r="Z544" s="4"/>
      <c r="AA544" s="249"/>
    </row>
    <row r="545" spans="1:27" outlineLevel="1">
      <c r="A545" s="4"/>
      <c r="B545" s="4"/>
      <c r="C545" s="4"/>
      <c r="D545" s="217">
        <f>Asset16</f>
        <v>0</v>
      </c>
      <c r="E545" s="4"/>
      <c r="F545" s="4"/>
      <c r="G545" s="4"/>
      <c r="H545" s="4"/>
      <c r="I545" s="308">
        <f t="shared" si="21"/>
        <v>0</v>
      </c>
      <c r="J545" s="308">
        <f t="shared" si="22"/>
        <v>0</v>
      </c>
      <c r="K545" s="308">
        <f t="shared" si="22"/>
        <v>0</v>
      </c>
      <c r="L545" s="308">
        <f t="shared" si="22"/>
        <v>0</v>
      </c>
      <c r="M545" s="308">
        <f t="shared" si="22"/>
        <v>0</v>
      </c>
      <c r="N545" s="308">
        <f t="shared" si="22"/>
        <v>0</v>
      </c>
      <c r="O545" s="308">
        <f t="shared" si="22"/>
        <v>0</v>
      </c>
      <c r="P545" s="308">
        <f t="shared" si="22"/>
        <v>0</v>
      </c>
      <c r="Q545" s="308">
        <f t="shared" si="22"/>
        <v>0</v>
      </c>
      <c r="R545" s="4"/>
      <c r="S545" s="4"/>
      <c r="T545" s="4"/>
      <c r="U545" s="4"/>
      <c r="V545" s="4"/>
      <c r="W545" s="4"/>
      <c r="X545" s="4"/>
      <c r="Y545" s="4"/>
      <c r="Z545" s="4"/>
      <c r="AA545" s="249"/>
    </row>
    <row r="546" spans="1:27" outlineLevel="1">
      <c r="A546" s="4"/>
      <c r="B546" s="4"/>
      <c r="C546" s="4"/>
      <c r="D546" s="217">
        <f>Asset17</f>
        <v>0</v>
      </c>
      <c r="E546" s="4"/>
      <c r="F546" s="4"/>
      <c r="G546" s="4"/>
      <c r="H546" s="4"/>
      <c r="I546" s="308">
        <f t="shared" si="21"/>
        <v>0</v>
      </c>
      <c r="J546" s="308">
        <f t="shared" si="22"/>
        <v>0</v>
      </c>
      <c r="K546" s="308">
        <f t="shared" si="22"/>
        <v>0</v>
      </c>
      <c r="L546" s="308">
        <f t="shared" si="22"/>
        <v>0</v>
      </c>
      <c r="M546" s="308">
        <f t="shared" si="22"/>
        <v>0</v>
      </c>
      <c r="N546" s="308">
        <f t="shared" si="22"/>
        <v>0</v>
      </c>
      <c r="O546" s="308">
        <f t="shared" si="22"/>
        <v>0</v>
      </c>
      <c r="P546" s="308">
        <f t="shared" si="22"/>
        <v>0</v>
      </c>
      <c r="Q546" s="308">
        <f t="shared" si="22"/>
        <v>0</v>
      </c>
      <c r="R546" s="4"/>
      <c r="S546" s="4"/>
      <c r="T546" s="4"/>
      <c r="U546" s="4"/>
      <c r="V546" s="4"/>
      <c r="W546" s="4"/>
      <c r="X546" s="4"/>
      <c r="Y546" s="4"/>
      <c r="Z546" s="4"/>
      <c r="AA546" s="249"/>
    </row>
    <row r="547" spans="1:27" outlineLevel="1">
      <c r="A547" s="4"/>
      <c r="B547" s="4"/>
      <c r="C547" s="4"/>
      <c r="D547" s="217">
        <f>Asset18</f>
        <v>0</v>
      </c>
      <c r="E547" s="4"/>
      <c r="F547" s="4"/>
      <c r="G547" s="4"/>
      <c r="H547" s="4"/>
      <c r="I547" s="308">
        <f t="shared" si="21"/>
        <v>0</v>
      </c>
      <c r="J547" s="308">
        <f t="shared" si="22"/>
        <v>0</v>
      </c>
      <c r="K547" s="308">
        <f t="shared" si="22"/>
        <v>0</v>
      </c>
      <c r="L547" s="308">
        <f t="shared" si="22"/>
        <v>0</v>
      </c>
      <c r="M547" s="308">
        <f t="shared" si="22"/>
        <v>0</v>
      </c>
      <c r="N547" s="308">
        <f t="shared" si="22"/>
        <v>0</v>
      </c>
      <c r="O547" s="308">
        <f t="shared" si="22"/>
        <v>0</v>
      </c>
      <c r="P547" s="308">
        <f t="shared" si="22"/>
        <v>0</v>
      </c>
      <c r="Q547" s="308">
        <f t="shared" si="22"/>
        <v>0</v>
      </c>
      <c r="R547" s="4"/>
      <c r="S547" s="4"/>
      <c r="T547" s="4"/>
      <c r="U547" s="4"/>
      <c r="V547" s="4"/>
      <c r="W547" s="4"/>
      <c r="X547" s="4"/>
      <c r="Y547" s="4"/>
      <c r="Z547" s="4"/>
      <c r="AA547" s="249"/>
    </row>
    <row r="548" spans="1:27" outlineLevel="1">
      <c r="A548" s="4"/>
      <c r="B548" s="4"/>
      <c r="C548" s="4"/>
      <c r="D548" s="217">
        <f>Asset19</f>
        <v>0</v>
      </c>
      <c r="E548" s="4"/>
      <c r="F548" s="4"/>
      <c r="G548" s="4"/>
      <c r="H548" s="4"/>
      <c r="I548" s="308">
        <f t="shared" si="21"/>
        <v>0</v>
      </c>
      <c r="J548" s="308">
        <f t="shared" si="22"/>
        <v>0</v>
      </c>
      <c r="K548" s="308">
        <f t="shared" si="22"/>
        <v>0</v>
      </c>
      <c r="L548" s="308">
        <f t="shared" si="22"/>
        <v>0</v>
      </c>
      <c r="M548" s="308">
        <f t="shared" si="22"/>
        <v>0</v>
      </c>
      <c r="N548" s="308">
        <f t="shared" si="22"/>
        <v>0</v>
      </c>
      <c r="O548" s="308">
        <f t="shared" si="22"/>
        <v>0</v>
      </c>
      <c r="P548" s="308">
        <f t="shared" si="22"/>
        <v>0</v>
      </c>
      <c r="Q548" s="308">
        <f t="shared" si="22"/>
        <v>0</v>
      </c>
      <c r="R548" s="4"/>
      <c r="S548" s="4"/>
      <c r="T548" s="4"/>
      <c r="U548" s="4"/>
      <c r="V548" s="4"/>
      <c r="W548" s="4"/>
      <c r="X548" s="4"/>
      <c r="Y548" s="4"/>
      <c r="Z548" s="4"/>
      <c r="AA548" s="249"/>
    </row>
    <row r="549" spans="1:27" outlineLevel="1">
      <c r="A549" s="4"/>
      <c r="B549" s="4"/>
      <c r="C549" s="4"/>
      <c r="D549" s="217">
        <f>Asset20</f>
        <v>0</v>
      </c>
      <c r="E549" s="4"/>
      <c r="F549" s="4"/>
      <c r="G549" s="4"/>
      <c r="H549" s="4"/>
      <c r="I549" s="308">
        <f t="shared" si="21"/>
        <v>0</v>
      </c>
      <c r="J549" s="308">
        <f t="shared" si="22"/>
        <v>0</v>
      </c>
      <c r="K549" s="308">
        <f t="shared" si="22"/>
        <v>0</v>
      </c>
      <c r="L549" s="308">
        <f t="shared" si="22"/>
        <v>0</v>
      </c>
      <c r="M549" s="308">
        <f t="shared" si="22"/>
        <v>0</v>
      </c>
      <c r="N549" s="308">
        <f t="shared" si="22"/>
        <v>0</v>
      </c>
      <c r="O549" s="308">
        <f t="shared" si="22"/>
        <v>0</v>
      </c>
      <c r="P549" s="308">
        <f t="shared" si="22"/>
        <v>0</v>
      </c>
      <c r="Q549" s="308">
        <f t="shared" si="22"/>
        <v>0</v>
      </c>
      <c r="R549" s="4"/>
      <c r="S549" s="4"/>
      <c r="T549" s="4"/>
      <c r="U549" s="4"/>
      <c r="V549" s="4"/>
      <c r="W549" s="4"/>
      <c r="X549" s="4"/>
      <c r="Y549" s="4"/>
      <c r="Z549" s="4"/>
      <c r="AA549" s="249"/>
    </row>
    <row r="550" spans="1:27" outlineLevel="1">
      <c r="A550" s="4"/>
      <c r="B550" s="4"/>
      <c r="C550" s="4"/>
      <c r="D550" s="217">
        <f>Asset21</f>
        <v>0</v>
      </c>
      <c r="E550" s="4"/>
      <c r="F550" s="4"/>
      <c r="G550" s="4"/>
      <c r="H550" s="4"/>
      <c r="I550" s="308">
        <f t="shared" si="21"/>
        <v>0</v>
      </c>
      <c r="J550" s="308">
        <f t="shared" si="22"/>
        <v>0</v>
      </c>
      <c r="K550" s="308">
        <f t="shared" si="22"/>
        <v>0</v>
      </c>
      <c r="L550" s="308">
        <f t="shared" si="22"/>
        <v>0</v>
      </c>
      <c r="M550" s="308">
        <f t="shared" si="22"/>
        <v>0</v>
      </c>
      <c r="N550" s="308">
        <f t="shared" si="22"/>
        <v>0</v>
      </c>
      <c r="O550" s="308">
        <f t="shared" si="22"/>
        <v>0</v>
      </c>
      <c r="P550" s="308">
        <f t="shared" si="22"/>
        <v>0</v>
      </c>
      <c r="Q550" s="308">
        <f t="shared" si="22"/>
        <v>0</v>
      </c>
      <c r="R550" s="4"/>
      <c r="S550" s="4"/>
      <c r="T550" s="4"/>
      <c r="U550" s="4"/>
      <c r="V550" s="4"/>
      <c r="W550" s="4"/>
      <c r="X550" s="4"/>
      <c r="Y550" s="4"/>
      <c r="Z550" s="4"/>
      <c r="AA550" s="249"/>
    </row>
    <row r="551" spans="1:27" outlineLevel="1">
      <c r="A551" s="4"/>
      <c r="B551" s="4"/>
      <c r="C551" s="4"/>
      <c r="D551" s="217">
        <f>Asset22</f>
        <v>0</v>
      </c>
      <c r="E551" s="4"/>
      <c r="F551" s="4"/>
      <c r="G551" s="4"/>
      <c r="H551" s="4"/>
      <c r="I551" s="308">
        <f t="shared" si="21"/>
        <v>0</v>
      </c>
      <c r="J551" s="308">
        <f t="shared" si="22"/>
        <v>0</v>
      </c>
      <c r="K551" s="308">
        <f t="shared" si="22"/>
        <v>0</v>
      </c>
      <c r="L551" s="308">
        <f t="shared" si="22"/>
        <v>0</v>
      </c>
      <c r="M551" s="308">
        <f t="shared" si="22"/>
        <v>0</v>
      </c>
      <c r="N551" s="308">
        <f t="shared" si="22"/>
        <v>0</v>
      </c>
      <c r="O551" s="308">
        <f t="shared" si="22"/>
        <v>0</v>
      </c>
      <c r="P551" s="308">
        <f t="shared" si="22"/>
        <v>0</v>
      </c>
      <c r="Q551" s="308">
        <f t="shared" si="22"/>
        <v>0</v>
      </c>
      <c r="R551" s="4"/>
      <c r="S551" s="4"/>
      <c r="T551" s="4"/>
      <c r="U551" s="4"/>
      <c r="V551" s="4"/>
      <c r="W551" s="4"/>
      <c r="X551" s="4"/>
      <c r="Y551" s="4"/>
      <c r="Z551" s="4"/>
      <c r="AA551" s="249"/>
    </row>
    <row r="552" spans="1:27" outlineLevel="1">
      <c r="A552" s="4"/>
      <c r="B552" s="4"/>
      <c r="C552" s="4"/>
      <c r="D552" s="217">
        <f>Asset23</f>
        <v>0</v>
      </c>
      <c r="E552" s="4"/>
      <c r="F552" s="4"/>
      <c r="G552" s="4"/>
      <c r="H552" s="4"/>
      <c r="I552" s="308">
        <f t="shared" si="21"/>
        <v>0</v>
      </c>
      <c r="J552" s="308">
        <f t="shared" si="22"/>
        <v>0</v>
      </c>
      <c r="K552" s="308">
        <f t="shared" si="22"/>
        <v>0</v>
      </c>
      <c r="L552" s="308">
        <f t="shared" si="22"/>
        <v>0</v>
      </c>
      <c r="M552" s="308">
        <f t="shared" si="22"/>
        <v>0</v>
      </c>
      <c r="N552" s="308">
        <f t="shared" si="22"/>
        <v>0</v>
      </c>
      <c r="O552" s="308">
        <f t="shared" si="22"/>
        <v>0</v>
      </c>
      <c r="P552" s="308">
        <f t="shared" si="22"/>
        <v>0</v>
      </c>
      <c r="Q552" s="308">
        <f t="shared" si="22"/>
        <v>0</v>
      </c>
      <c r="R552" s="4"/>
      <c r="S552" s="4"/>
      <c r="T552" s="4"/>
      <c r="U552" s="4"/>
      <c r="V552" s="4"/>
      <c r="W552" s="4"/>
      <c r="X552" s="4"/>
      <c r="Y552" s="4"/>
      <c r="Z552" s="4"/>
      <c r="AA552" s="249"/>
    </row>
    <row r="553" spans="1:27" outlineLevel="1">
      <c r="A553" s="4"/>
      <c r="B553" s="4"/>
      <c r="C553" s="4"/>
      <c r="D553" s="217">
        <f>Asset24</f>
        <v>0</v>
      </c>
      <c r="E553" s="4"/>
      <c r="F553" s="4"/>
      <c r="G553" s="4"/>
      <c r="H553" s="4"/>
      <c r="I553" s="308">
        <f t="shared" si="21"/>
        <v>0</v>
      </c>
      <c r="J553" s="308">
        <f t="shared" si="22"/>
        <v>0</v>
      </c>
      <c r="K553" s="308">
        <f t="shared" si="22"/>
        <v>0</v>
      </c>
      <c r="L553" s="308">
        <f t="shared" si="22"/>
        <v>0</v>
      </c>
      <c r="M553" s="308">
        <f t="shared" si="22"/>
        <v>0</v>
      </c>
      <c r="N553" s="308">
        <f t="shared" si="22"/>
        <v>0</v>
      </c>
      <c r="O553" s="308">
        <f t="shared" si="22"/>
        <v>0</v>
      </c>
      <c r="P553" s="308">
        <f t="shared" si="22"/>
        <v>0</v>
      </c>
      <c r="Q553" s="308">
        <f t="shared" si="22"/>
        <v>0</v>
      </c>
      <c r="R553" s="4"/>
      <c r="S553" s="4"/>
      <c r="T553" s="4"/>
      <c r="U553" s="4"/>
      <c r="V553" s="4"/>
      <c r="W553" s="4"/>
      <c r="X553" s="4"/>
      <c r="Y553" s="4"/>
      <c r="Z553" s="4"/>
      <c r="AA553" s="249"/>
    </row>
    <row r="554" spans="1:27" outlineLevel="1">
      <c r="A554" s="4"/>
      <c r="B554" s="4"/>
      <c r="C554" s="4"/>
      <c r="D554" s="217">
        <f>Asset25</f>
        <v>0</v>
      </c>
      <c r="E554" s="4"/>
      <c r="F554" s="4"/>
      <c r="G554" s="4"/>
      <c r="H554" s="4"/>
      <c r="I554" s="308">
        <f t="shared" si="21"/>
        <v>0</v>
      </c>
      <c r="J554" s="308">
        <f t="shared" si="22"/>
        <v>0</v>
      </c>
      <c r="K554" s="308">
        <f t="shared" si="22"/>
        <v>0</v>
      </c>
      <c r="L554" s="308">
        <f t="shared" si="22"/>
        <v>0</v>
      </c>
      <c r="M554" s="308">
        <f t="shared" si="22"/>
        <v>0</v>
      </c>
      <c r="N554" s="308">
        <f t="shared" si="22"/>
        <v>0</v>
      </c>
      <c r="O554" s="308">
        <f t="shared" si="22"/>
        <v>0</v>
      </c>
      <c r="P554" s="308">
        <f t="shared" si="22"/>
        <v>0</v>
      </c>
      <c r="Q554" s="308">
        <f t="shared" si="22"/>
        <v>0</v>
      </c>
      <c r="R554" s="4"/>
      <c r="S554" s="4"/>
      <c r="T554" s="4"/>
      <c r="U554" s="4"/>
      <c r="V554" s="4"/>
      <c r="W554" s="4"/>
      <c r="X554" s="4"/>
      <c r="Y554" s="4"/>
      <c r="Z554" s="4"/>
      <c r="AA554" s="249"/>
    </row>
    <row r="555" spans="1:27" outlineLevel="1">
      <c r="A555" s="4"/>
      <c r="B555" s="4"/>
      <c r="C555" s="4"/>
      <c r="D555" s="217">
        <f>Asset26</f>
        <v>0</v>
      </c>
      <c r="E555" s="4"/>
      <c r="F555" s="4"/>
      <c r="G555" s="4"/>
      <c r="H555" s="4"/>
      <c r="I555" s="308">
        <f t="shared" si="21"/>
        <v>0</v>
      </c>
      <c r="J555" s="308">
        <f t="shared" si="22"/>
        <v>0</v>
      </c>
      <c r="K555" s="308">
        <f t="shared" si="22"/>
        <v>0</v>
      </c>
      <c r="L555" s="308">
        <f t="shared" si="22"/>
        <v>0</v>
      </c>
      <c r="M555" s="308">
        <f t="shared" si="22"/>
        <v>0</v>
      </c>
      <c r="N555" s="308">
        <f t="shared" si="22"/>
        <v>0</v>
      </c>
      <c r="O555" s="308">
        <f t="shared" si="22"/>
        <v>0</v>
      </c>
      <c r="P555" s="308">
        <f t="shared" si="22"/>
        <v>0</v>
      </c>
      <c r="Q555" s="308">
        <f t="shared" si="22"/>
        <v>0</v>
      </c>
      <c r="R555" s="4"/>
      <c r="S555" s="4"/>
      <c r="T555" s="4"/>
      <c r="U555" s="4"/>
      <c r="V555" s="4"/>
      <c r="W555" s="4"/>
      <c r="X555" s="4"/>
      <c r="Y555" s="4"/>
      <c r="Z555" s="4"/>
      <c r="AA555" s="249"/>
    </row>
    <row r="556" spans="1:27" outlineLevel="1">
      <c r="A556" s="4"/>
      <c r="B556" s="4"/>
      <c r="C556" s="4"/>
      <c r="D556" s="217">
        <f>Asset27</f>
        <v>0</v>
      </c>
      <c r="E556" s="4"/>
      <c r="F556" s="4"/>
      <c r="G556" s="4"/>
      <c r="H556" s="4"/>
      <c r="I556" s="308">
        <f t="shared" si="21"/>
        <v>0</v>
      </c>
      <c r="J556" s="308">
        <f t="shared" si="22"/>
        <v>0</v>
      </c>
      <c r="K556" s="308">
        <f t="shared" si="22"/>
        <v>0</v>
      </c>
      <c r="L556" s="308">
        <f t="shared" si="22"/>
        <v>0</v>
      </c>
      <c r="M556" s="308">
        <f t="shared" si="22"/>
        <v>0</v>
      </c>
      <c r="N556" s="308">
        <f t="shared" si="22"/>
        <v>0</v>
      </c>
      <c r="O556" s="308">
        <f t="shared" si="22"/>
        <v>0</v>
      </c>
      <c r="P556" s="308">
        <f t="shared" si="22"/>
        <v>0</v>
      </c>
      <c r="Q556" s="308">
        <f t="shared" si="22"/>
        <v>0</v>
      </c>
      <c r="R556" s="4"/>
      <c r="S556" s="4"/>
      <c r="T556" s="4"/>
      <c r="U556" s="4"/>
      <c r="V556" s="4"/>
      <c r="W556" s="4"/>
      <c r="X556" s="4"/>
      <c r="Y556" s="4"/>
      <c r="Z556" s="4"/>
      <c r="AA556" s="249"/>
    </row>
    <row r="557" spans="1:27" outlineLevel="1">
      <c r="A557" s="4"/>
      <c r="B557" s="4"/>
      <c r="C557" s="4"/>
      <c r="D557" s="217">
        <f>Asset28</f>
        <v>0</v>
      </c>
      <c r="E557" s="4"/>
      <c r="F557" s="4"/>
      <c r="G557" s="4"/>
      <c r="H557" s="4"/>
      <c r="I557" s="308">
        <f t="shared" si="21"/>
        <v>0</v>
      </c>
      <c r="J557" s="308">
        <f t="shared" si="22"/>
        <v>0</v>
      </c>
      <c r="K557" s="308">
        <f t="shared" si="22"/>
        <v>0</v>
      </c>
      <c r="L557" s="308">
        <f t="shared" si="22"/>
        <v>0</v>
      </c>
      <c r="M557" s="308">
        <f t="shared" si="22"/>
        <v>0</v>
      </c>
      <c r="N557" s="308">
        <f t="shared" si="22"/>
        <v>0</v>
      </c>
      <c r="O557" s="308">
        <f t="shared" si="22"/>
        <v>0</v>
      </c>
      <c r="P557" s="308">
        <f t="shared" si="22"/>
        <v>0</v>
      </c>
      <c r="Q557" s="308">
        <f t="shared" si="22"/>
        <v>0</v>
      </c>
      <c r="R557" s="4"/>
      <c r="S557" s="4"/>
      <c r="T557" s="4"/>
      <c r="U557" s="4"/>
      <c r="V557" s="4"/>
      <c r="W557" s="4"/>
      <c r="X557" s="4"/>
      <c r="Y557" s="4"/>
      <c r="Z557" s="4"/>
      <c r="AA557" s="249"/>
    </row>
    <row r="558" spans="1:27" outlineLevel="1">
      <c r="A558" s="4"/>
      <c r="B558" s="4"/>
      <c r="C558" s="4"/>
      <c r="D558" s="217">
        <f>Asset29</f>
        <v>0</v>
      </c>
      <c r="E558" s="4"/>
      <c r="F558" s="4"/>
      <c r="G558" s="4"/>
      <c r="H558" s="4"/>
      <c r="I558" s="308">
        <f t="shared" si="21"/>
        <v>0</v>
      </c>
      <c r="J558" s="308">
        <f t="shared" si="22"/>
        <v>0</v>
      </c>
      <c r="K558" s="308">
        <f t="shared" si="22"/>
        <v>0</v>
      </c>
      <c r="L558" s="308">
        <f t="shared" si="22"/>
        <v>0</v>
      </c>
      <c r="M558" s="308">
        <f t="shared" si="22"/>
        <v>0</v>
      </c>
      <c r="N558" s="308">
        <f t="shared" si="22"/>
        <v>0</v>
      </c>
      <c r="O558" s="308">
        <f t="shared" si="22"/>
        <v>0</v>
      </c>
      <c r="P558" s="308">
        <f t="shared" si="22"/>
        <v>0</v>
      </c>
      <c r="Q558" s="308">
        <f t="shared" si="22"/>
        <v>0</v>
      </c>
      <c r="R558" s="4"/>
      <c r="S558" s="4"/>
      <c r="T558" s="4"/>
      <c r="U558" s="4"/>
      <c r="V558" s="4"/>
      <c r="W558" s="4"/>
      <c r="X558" s="4"/>
      <c r="Y558" s="4"/>
      <c r="Z558" s="4"/>
      <c r="AA558" s="249"/>
    </row>
    <row r="559" spans="1:27" outlineLevel="1">
      <c r="A559" s="4"/>
      <c r="B559" s="4"/>
      <c r="C559" s="4"/>
      <c r="D559" s="217">
        <f>Asset30</f>
        <v>0</v>
      </c>
      <c r="E559" s="4"/>
      <c r="F559" s="4"/>
      <c r="G559" s="4"/>
      <c r="H559" s="4"/>
      <c r="I559" s="308">
        <f t="shared" si="21"/>
        <v>0</v>
      </c>
      <c r="J559" s="308">
        <f t="shared" si="22"/>
        <v>0</v>
      </c>
      <c r="K559" s="308">
        <f t="shared" si="22"/>
        <v>0</v>
      </c>
      <c r="L559" s="308">
        <f t="shared" si="22"/>
        <v>0</v>
      </c>
      <c r="M559" s="308">
        <f t="shared" si="22"/>
        <v>0</v>
      </c>
      <c r="N559" s="308">
        <f t="shared" si="22"/>
        <v>0</v>
      </c>
      <c r="O559" s="308">
        <f t="shared" si="22"/>
        <v>0</v>
      </c>
      <c r="P559" s="308">
        <f t="shared" si="22"/>
        <v>0</v>
      </c>
      <c r="Q559" s="308">
        <f t="shared" si="22"/>
        <v>0</v>
      </c>
      <c r="R559" s="4"/>
      <c r="S559" s="4"/>
      <c r="T559" s="4"/>
      <c r="U559" s="4"/>
      <c r="V559" s="4"/>
      <c r="W559" s="4"/>
      <c r="X559" s="4"/>
      <c r="Y559" s="4"/>
      <c r="Z559" s="4"/>
      <c r="AA559" s="249"/>
    </row>
    <row r="560" spans="1:27" outlineLevel="1">
      <c r="A560" s="4"/>
      <c r="B560" s="4"/>
      <c r="C560" s="4"/>
      <c r="D560" s="217">
        <f>Asset31</f>
        <v>0</v>
      </c>
      <c r="E560" s="4"/>
      <c r="F560" s="4"/>
      <c r="G560" s="4"/>
      <c r="H560" s="4"/>
      <c r="I560" s="308">
        <f t="shared" si="21"/>
        <v>0</v>
      </c>
      <c r="J560" s="308">
        <f t="shared" si="22"/>
        <v>0</v>
      </c>
      <c r="K560" s="308">
        <f t="shared" si="22"/>
        <v>0</v>
      </c>
      <c r="L560" s="308">
        <f t="shared" si="22"/>
        <v>0</v>
      </c>
      <c r="M560" s="308">
        <f t="shared" si="22"/>
        <v>0</v>
      </c>
      <c r="N560" s="308">
        <f t="shared" ref="K560:Q575" si="23">IF(O$321=0, N352+N404+N456+N508, 0)</f>
        <v>0</v>
      </c>
      <c r="O560" s="308">
        <f t="shared" si="23"/>
        <v>0</v>
      </c>
      <c r="P560" s="308">
        <f t="shared" si="23"/>
        <v>0</v>
      </c>
      <c r="Q560" s="308">
        <f t="shared" si="23"/>
        <v>0</v>
      </c>
      <c r="R560" s="4"/>
      <c r="S560" s="4"/>
      <c r="T560" s="4"/>
      <c r="U560" s="4"/>
      <c r="V560" s="4"/>
      <c r="W560" s="4"/>
      <c r="X560" s="4"/>
      <c r="Y560" s="4"/>
      <c r="Z560" s="4"/>
      <c r="AA560" s="249"/>
    </row>
    <row r="561" spans="1:27" outlineLevel="1">
      <c r="A561" s="4"/>
      <c r="B561" s="4"/>
      <c r="C561" s="4"/>
      <c r="D561" s="217">
        <f>Asset32</f>
        <v>0</v>
      </c>
      <c r="E561" s="4"/>
      <c r="F561" s="4"/>
      <c r="G561" s="4"/>
      <c r="H561" s="4"/>
      <c r="I561" s="308">
        <f t="shared" si="21"/>
        <v>0</v>
      </c>
      <c r="J561" s="308">
        <f t="shared" si="22"/>
        <v>0</v>
      </c>
      <c r="K561" s="308">
        <f t="shared" si="23"/>
        <v>0</v>
      </c>
      <c r="L561" s="308">
        <f t="shared" si="23"/>
        <v>0</v>
      </c>
      <c r="M561" s="308">
        <f t="shared" si="23"/>
        <v>0</v>
      </c>
      <c r="N561" s="308">
        <f t="shared" si="23"/>
        <v>0</v>
      </c>
      <c r="O561" s="308">
        <f t="shared" si="23"/>
        <v>0</v>
      </c>
      <c r="P561" s="308">
        <f t="shared" si="23"/>
        <v>0</v>
      </c>
      <c r="Q561" s="308">
        <f t="shared" si="23"/>
        <v>0</v>
      </c>
      <c r="R561" s="4"/>
      <c r="S561" s="4"/>
      <c r="T561" s="4"/>
      <c r="U561" s="4"/>
      <c r="V561" s="4"/>
      <c r="W561" s="4"/>
      <c r="X561" s="4"/>
      <c r="Y561" s="4"/>
      <c r="Z561" s="4"/>
      <c r="AA561" s="249"/>
    </row>
    <row r="562" spans="1:27" outlineLevel="1">
      <c r="A562" s="4"/>
      <c r="B562" s="4"/>
      <c r="C562" s="4"/>
      <c r="D562" s="217">
        <f>Asset33</f>
        <v>0</v>
      </c>
      <c r="E562" s="4"/>
      <c r="F562" s="4"/>
      <c r="G562" s="4"/>
      <c r="H562" s="4"/>
      <c r="I562" s="308">
        <f t="shared" si="21"/>
        <v>0</v>
      </c>
      <c r="J562" s="308">
        <f t="shared" si="22"/>
        <v>0</v>
      </c>
      <c r="K562" s="308">
        <f t="shared" si="23"/>
        <v>0</v>
      </c>
      <c r="L562" s="308">
        <f t="shared" si="23"/>
        <v>0</v>
      </c>
      <c r="M562" s="308">
        <f t="shared" si="23"/>
        <v>0</v>
      </c>
      <c r="N562" s="308">
        <f t="shared" si="23"/>
        <v>0</v>
      </c>
      <c r="O562" s="308">
        <f t="shared" si="23"/>
        <v>0</v>
      </c>
      <c r="P562" s="308">
        <f t="shared" si="23"/>
        <v>0</v>
      </c>
      <c r="Q562" s="308">
        <f t="shared" si="23"/>
        <v>0</v>
      </c>
      <c r="R562" s="4"/>
      <c r="S562" s="4"/>
      <c r="T562" s="4"/>
      <c r="U562" s="4"/>
      <c r="V562" s="4"/>
      <c r="W562" s="4"/>
      <c r="X562" s="4"/>
      <c r="Y562" s="4"/>
      <c r="Z562" s="4"/>
      <c r="AA562" s="249"/>
    </row>
    <row r="563" spans="1:27" outlineLevel="1">
      <c r="A563" s="4"/>
      <c r="B563" s="4"/>
      <c r="C563" s="4"/>
      <c r="D563" s="217">
        <f>Asset34</f>
        <v>0</v>
      </c>
      <c r="E563" s="4"/>
      <c r="F563" s="4"/>
      <c r="G563" s="4"/>
      <c r="H563" s="4"/>
      <c r="I563" s="308">
        <f t="shared" si="21"/>
        <v>0</v>
      </c>
      <c r="J563" s="308">
        <f t="shared" si="22"/>
        <v>0</v>
      </c>
      <c r="K563" s="308">
        <f t="shared" si="23"/>
        <v>0</v>
      </c>
      <c r="L563" s="308">
        <f t="shared" si="23"/>
        <v>0</v>
      </c>
      <c r="M563" s="308">
        <f t="shared" si="23"/>
        <v>0</v>
      </c>
      <c r="N563" s="308">
        <f t="shared" si="23"/>
        <v>0</v>
      </c>
      <c r="O563" s="308">
        <f t="shared" si="23"/>
        <v>0</v>
      </c>
      <c r="P563" s="308">
        <f t="shared" si="23"/>
        <v>0</v>
      </c>
      <c r="Q563" s="308">
        <f t="shared" si="23"/>
        <v>0</v>
      </c>
      <c r="R563" s="4"/>
      <c r="S563" s="4"/>
      <c r="T563" s="4"/>
      <c r="U563" s="4"/>
      <c r="V563" s="4"/>
      <c r="W563" s="4"/>
      <c r="X563" s="4"/>
      <c r="Y563" s="4"/>
      <c r="Z563" s="4"/>
      <c r="AA563" s="249"/>
    </row>
    <row r="564" spans="1:27" outlineLevel="1">
      <c r="A564" s="4"/>
      <c r="B564" s="4"/>
      <c r="C564" s="4"/>
      <c r="D564" s="217">
        <f>Asset35</f>
        <v>0</v>
      </c>
      <c r="E564" s="4"/>
      <c r="F564" s="4"/>
      <c r="G564" s="4"/>
      <c r="H564" s="4"/>
      <c r="I564" s="308">
        <f t="shared" si="21"/>
        <v>0</v>
      </c>
      <c r="J564" s="308">
        <f t="shared" si="22"/>
        <v>0</v>
      </c>
      <c r="K564" s="308">
        <f t="shared" si="23"/>
        <v>0</v>
      </c>
      <c r="L564" s="308">
        <f t="shared" si="23"/>
        <v>0</v>
      </c>
      <c r="M564" s="308">
        <f t="shared" si="23"/>
        <v>0</v>
      </c>
      <c r="N564" s="308">
        <f t="shared" si="23"/>
        <v>0</v>
      </c>
      <c r="O564" s="308">
        <f t="shared" si="23"/>
        <v>0</v>
      </c>
      <c r="P564" s="308">
        <f t="shared" si="23"/>
        <v>0</v>
      </c>
      <c r="Q564" s="308">
        <f t="shared" si="23"/>
        <v>0</v>
      </c>
      <c r="R564" s="4"/>
      <c r="S564" s="4"/>
      <c r="T564" s="4"/>
      <c r="U564" s="4"/>
      <c r="V564" s="4"/>
      <c r="W564" s="4"/>
      <c r="X564" s="4"/>
      <c r="Y564" s="4"/>
      <c r="Z564" s="4"/>
      <c r="AA564" s="249"/>
    </row>
    <row r="565" spans="1:27" outlineLevel="1">
      <c r="A565" s="4"/>
      <c r="B565" s="4"/>
      <c r="C565" s="4"/>
      <c r="D565" s="217">
        <f>Asset36</f>
        <v>0</v>
      </c>
      <c r="E565" s="4"/>
      <c r="F565" s="4"/>
      <c r="G565" s="4"/>
      <c r="H565" s="4"/>
      <c r="I565" s="308">
        <f t="shared" si="21"/>
        <v>0</v>
      </c>
      <c r="J565" s="308">
        <f t="shared" si="22"/>
        <v>0</v>
      </c>
      <c r="K565" s="308">
        <f t="shared" si="23"/>
        <v>0</v>
      </c>
      <c r="L565" s="308">
        <f t="shared" si="23"/>
        <v>0</v>
      </c>
      <c r="M565" s="308">
        <f t="shared" si="23"/>
        <v>0</v>
      </c>
      <c r="N565" s="308">
        <f t="shared" si="23"/>
        <v>0</v>
      </c>
      <c r="O565" s="308">
        <f t="shared" si="23"/>
        <v>0</v>
      </c>
      <c r="P565" s="308">
        <f t="shared" si="23"/>
        <v>0</v>
      </c>
      <c r="Q565" s="308">
        <f t="shared" si="23"/>
        <v>0</v>
      </c>
      <c r="R565" s="4"/>
      <c r="S565" s="4"/>
      <c r="T565" s="4"/>
      <c r="U565" s="4"/>
      <c r="V565" s="4"/>
      <c r="W565" s="4"/>
      <c r="X565" s="4"/>
      <c r="Y565" s="4"/>
      <c r="Z565" s="4"/>
      <c r="AA565" s="249"/>
    </row>
    <row r="566" spans="1:27" outlineLevel="1">
      <c r="A566" s="4"/>
      <c r="B566" s="4"/>
      <c r="C566" s="4"/>
      <c r="D566" s="217">
        <f>Asset37</f>
        <v>0</v>
      </c>
      <c r="E566" s="4"/>
      <c r="F566" s="4"/>
      <c r="G566" s="4"/>
      <c r="H566" s="4"/>
      <c r="I566" s="308">
        <f t="shared" si="21"/>
        <v>0</v>
      </c>
      <c r="J566" s="308">
        <f t="shared" si="22"/>
        <v>0</v>
      </c>
      <c r="K566" s="308">
        <f t="shared" si="23"/>
        <v>0</v>
      </c>
      <c r="L566" s="308">
        <f t="shared" si="23"/>
        <v>0</v>
      </c>
      <c r="M566" s="308">
        <f t="shared" si="23"/>
        <v>0</v>
      </c>
      <c r="N566" s="308">
        <f t="shared" si="23"/>
        <v>0</v>
      </c>
      <c r="O566" s="308">
        <f t="shared" si="23"/>
        <v>0</v>
      </c>
      <c r="P566" s="308">
        <f t="shared" si="23"/>
        <v>0</v>
      </c>
      <c r="Q566" s="308">
        <f t="shared" si="23"/>
        <v>0</v>
      </c>
      <c r="R566" s="4"/>
      <c r="S566" s="4"/>
      <c r="T566" s="4"/>
      <c r="U566" s="4"/>
      <c r="V566" s="4"/>
      <c r="W566" s="4"/>
      <c r="X566" s="4"/>
      <c r="Y566" s="4"/>
      <c r="Z566" s="4"/>
      <c r="AA566" s="249"/>
    </row>
    <row r="567" spans="1:27" outlineLevel="1">
      <c r="A567" s="4"/>
      <c r="B567" s="4"/>
      <c r="C567" s="4"/>
      <c r="D567" s="217">
        <f>Asset38</f>
        <v>0</v>
      </c>
      <c r="E567" s="4"/>
      <c r="F567" s="4"/>
      <c r="G567" s="4"/>
      <c r="H567" s="4"/>
      <c r="I567" s="308">
        <f t="shared" si="21"/>
        <v>0</v>
      </c>
      <c r="J567" s="308">
        <f t="shared" si="22"/>
        <v>0</v>
      </c>
      <c r="K567" s="308">
        <f t="shared" si="23"/>
        <v>0</v>
      </c>
      <c r="L567" s="308">
        <f t="shared" si="23"/>
        <v>0</v>
      </c>
      <c r="M567" s="308">
        <f t="shared" si="23"/>
        <v>0</v>
      </c>
      <c r="N567" s="308">
        <f t="shared" si="23"/>
        <v>0</v>
      </c>
      <c r="O567" s="308">
        <f t="shared" si="23"/>
        <v>0</v>
      </c>
      <c r="P567" s="308">
        <f t="shared" si="23"/>
        <v>0</v>
      </c>
      <c r="Q567" s="308">
        <f t="shared" si="23"/>
        <v>0</v>
      </c>
      <c r="R567" s="4"/>
      <c r="S567" s="4"/>
      <c r="T567" s="4"/>
      <c r="U567" s="4"/>
      <c r="V567" s="4"/>
      <c r="W567" s="4"/>
      <c r="X567" s="4"/>
      <c r="Y567" s="4"/>
      <c r="Z567" s="4"/>
      <c r="AA567" s="249"/>
    </row>
    <row r="568" spans="1:27" outlineLevel="1">
      <c r="A568" s="4"/>
      <c r="B568" s="4"/>
      <c r="C568" s="4"/>
      <c r="D568" s="217">
        <f>Asset39</f>
        <v>0</v>
      </c>
      <c r="E568" s="4"/>
      <c r="F568" s="4"/>
      <c r="G568" s="4"/>
      <c r="H568" s="4"/>
      <c r="I568" s="308">
        <f t="shared" si="21"/>
        <v>0</v>
      </c>
      <c r="J568" s="308">
        <f t="shared" si="22"/>
        <v>0</v>
      </c>
      <c r="K568" s="308">
        <f t="shared" si="23"/>
        <v>0</v>
      </c>
      <c r="L568" s="308">
        <f t="shared" si="23"/>
        <v>0</v>
      </c>
      <c r="M568" s="308">
        <f t="shared" si="23"/>
        <v>0</v>
      </c>
      <c r="N568" s="308">
        <f t="shared" si="23"/>
        <v>0</v>
      </c>
      <c r="O568" s="308">
        <f t="shared" si="23"/>
        <v>0</v>
      </c>
      <c r="P568" s="308">
        <f t="shared" si="23"/>
        <v>0</v>
      </c>
      <c r="Q568" s="308">
        <f t="shared" si="23"/>
        <v>0</v>
      </c>
      <c r="R568" s="4"/>
      <c r="S568" s="4"/>
      <c r="T568" s="4"/>
      <c r="U568" s="4"/>
      <c r="V568" s="4"/>
      <c r="W568" s="4"/>
      <c r="X568" s="4"/>
      <c r="Y568" s="4"/>
      <c r="Z568" s="4"/>
      <c r="AA568" s="249"/>
    </row>
    <row r="569" spans="1:27" outlineLevel="1">
      <c r="A569" s="4"/>
      <c r="B569" s="4"/>
      <c r="C569" s="4"/>
      <c r="D569" s="217">
        <f>Asset40</f>
        <v>0</v>
      </c>
      <c r="E569" s="4"/>
      <c r="F569" s="4"/>
      <c r="G569" s="4"/>
      <c r="H569" s="4"/>
      <c r="I569" s="308">
        <f t="shared" si="21"/>
        <v>0</v>
      </c>
      <c r="J569" s="308">
        <f t="shared" si="22"/>
        <v>0</v>
      </c>
      <c r="K569" s="308">
        <f t="shared" si="23"/>
        <v>0</v>
      </c>
      <c r="L569" s="308">
        <f t="shared" si="23"/>
        <v>0</v>
      </c>
      <c r="M569" s="308">
        <f t="shared" si="23"/>
        <v>0</v>
      </c>
      <c r="N569" s="308">
        <f t="shared" si="23"/>
        <v>0</v>
      </c>
      <c r="O569" s="308">
        <f t="shared" si="23"/>
        <v>0</v>
      </c>
      <c r="P569" s="308">
        <f t="shared" si="23"/>
        <v>0</v>
      </c>
      <c r="Q569" s="308">
        <f t="shared" si="23"/>
        <v>0</v>
      </c>
      <c r="R569" s="4"/>
      <c r="S569" s="4"/>
      <c r="T569" s="4"/>
      <c r="U569" s="4"/>
      <c r="V569" s="4"/>
      <c r="W569" s="4"/>
      <c r="X569" s="4"/>
      <c r="Y569" s="4"/>
      <c r="Z569" s="4"/>
      <c r="AA569" s="249"/>
    </row>
    <row r="570" spans="1:27" outlineLevel="1">
      <c r="A570" s="4"/>
      <c r="B570" s="4"/>
      <c r="C570" s="4"/>
      <c r="D570" s="217">
        <f>Asset41</f>
        <v>0</v>
      </c>
      <c r="E570" s="4"/>
      <c r="F570" s="4"/>
      <c r="G570" s="4"/>
      <c r="H570" s="4"/>
      <c r="I570" s="308">
        <f t="shared" si="21"/>
        <v>0</v>
      </c>
      <c r="J570" s="308">
        <f t="shared" si="22"/>
        <v>0</v>
      </c>
      <c r="K570" s="308">
        <f t="shared" si="23"/>
        <v>0</v>
      </c>
      <c r="L570" s="308">
        <f t="shared" si="23"/>
        <v>0</v>
      </c>
      <c r="M570" s="308">
        <f t="shared" si="23"/>
        <v>0</v>
      </c>
      <c r="N570" s="308">
        <f t="shared" si="23"/>
        <v>0</v>
      </c>
      <c r="O570" s="308">
        <f t="shared" si="23"/>
        <v>0</v>
      </c>
      <c r="P570" s="308">
        <f t="shared" si="23"/>
        <v>0</v>
      </c>
      <c r="Q570" s="308">
        <f t="shared" si="23"/>
        <v>0</v>
      </c>
      <c r="R570" s="4"/>
      <c r="S570" s="4"/>
      <c r="T570" s="4"/>
      <c r="U570" s="4"/>
      <c r="V570" s="4"/>
      <c r="W570" s="4"/>
      <c r="X570" s="4"/>
      <c r="Y570" s="4"/>
      <c r="Z570" s="4"/>
      <c r="AA570" s="249"/>
    </row>
    <row r="571" spans="1:27" outlineLevel="1">
      <c r="A571" s="4"/>
      <c r="B571" s="4"/>
      <c r="C571" s="4"/>
      <c r="D571" s="217">
        <f>Asset42</f>
        <v>0</v>
      </c>
      <c r="E571" s="4"/>
      <c r="F571" s="4"/>
      <c r="G571" s="4"/>
      <c r="H571" s="4"/>
      <c r="I571" s="308">
        <f t="shared" si="21"/>
        <v>0</v>
      </c>
      <c r="J571" s="308">
        <f t="shared" si="22"/>
        <v>0</v>
      </c>
      <c r="K571" s="308">
        <f t="shared" si="23"/>
        <v>0</v>
      </c>
      <c r="L571" s="308">
        <f t="shared" si="23"/>
        <v>0</v>
      </c>
      <c r="M571" s="308">
        <f t="shared" si="23"/>
        <v>0</v>
      </c>
      <c r="N571" s="308">
        <f t="shared" si="23"/>
        <v>0</v>
      </c>
      <c r="O571" s="308">
        <f t="shared" si="23"/>
        <v>0</v>
      </c>
      <c r="P571" s="308">
        <f t="shared" si="23"/>
        <v>0</v>
      </c>
      <c r="Q571" s="308">
        <f t="shared" si="23"/>
        <v>0</v>
      </c>
      <c r="R571" s="4"/>
      <c r="S571" s="4"/>
      <c r="T571" s="4"/>
      <c r="U571" s="4"/>
      <c r="V571" s="4"/>
      <c r="W571" s="4"/>
      <c r="X571" s="4"/>
      <c r="Y571" s="4"/>
      <c r="Z571" s="4"/>
      <c r="AA571" s="249"/>
    </row>
    <row r="572" spans="1:27" outlineLevel="1">
      <c r="A572" s="4"/>
      <c r="B572" s="4"/>
      <c r="C572" s="4"/>
      <c r="D572" s="217">
        <f>Asset43</f>
        <v>0</v>
      </c>
      <c r="E572" s="4"/>
      <c r="F572" s="4"/>
      <c r="G572" s="4"/>
      <c r="H572" s="4"/>
      <c r="I572" s="308">
        <f t="shared" si="21"/>
        <v>0</v>
      </c>
      <c r="J572" s="308">
        <f t="shared" si="22"/>
        <v>0</v>
      </c>
      <c r="K572" s="308">
        <f t="shared" si="23"/>
        <v>0</v>
      </c>
      <c r="L572" s="308">
        <f t="shared" si="23"/>
        <v>0</v>
      </c>
      <c r="M572" s="308">
        <f t="shared" si="23"/>
        <v>0</v>
      </c>
      <c r="N572" s="308">
        <f t="shared" si="23"/>
        <v>0</v>
      </c>
      <c r="O572" s="308">
        <f t="shared" si="23"/>
        <v>0</v>
      </c>
      <c r="P572" s="308">
        <f t="shared" si="23"/>
        <v>0</v>
      </c>
      <c r="Q572" s="308">
        <f t="shared" si="23"/>
        <v>0</v>
      </c>
      <c r="R572" s="4"/>
      <c r="S572" s="4"/>
      <c r="T572" s="4"/>
      <c r="U572" s="4"/>
      <c r="V572" s="4"/>
      <c r="W572" s="4"/>
      <c r="X572" s="4"/>
      <c r="Y572" s="4"/>
      <c r="Z572" s="4"/>
      <c r="AA572" s="249"/>
    </row>
    <row r="573" spans="1:27" outlineLevel="1">
      <c r="A573" s="4"/>
      <c r="B573" s="4"/>
      <c r="C573" s="4"/>
      <c r="D573" s="217">
        <f>Asset44</f>
        <v>0</v>
      </c>
      <c r="E573" s="4"/>
      <c r="F573" s="4"/>
      <c r="G573" s="4"/>
      <c r="H573" s="4"/>
      <c r="I573" s="308">
        <f t="shared" si="21"/>
        <v>0</v>
      </c>
      <c r="J573" s="308">
        <f t="shared" si="22"/>
        <v>0</v>
      </c>
      <c r="K573" s="308">
        <f t="shared" si="23"/>
        <v>0</v>
      </c>
      <c r="L573" s="308">
        <f t="shared" si="23"/>
        <v>0</v>
      </c>
      <c r="M573" s="308">
        <f t="shared" si="23"/>
        <v>0</v>
      </c>
      <c r="N573" s="308">
        <f t="shared" si="23"/>
        <v>0</v>
      </c>
      <c r="O573" s="308">
        <f t="shared" si="23"/>
        <v>0</v>
      </c>
      <c r="P573" s="308">
        <f t="shared" si="23"/>
        <v>0</v>
      </c>
      <c r="Q573" s="308">
        <f t="shared" si="23"/>
        <v>0</v>
      </c>
      <c r="R573" s="4"/>
      <c r="S573" s="4"/>
      <c r="T573" s="4"/>
      <c r="U573" s="4"/>
      <c r="V573" s="4"/>
      <c r="W573" s="4"/>
      <c r="X573" s="4"/>
      <c r="Y573" s="4"/>
      <c r="Z573" s="4"/>
      <c r="AA573" s="249"/>
    </row>
    <row r="574" spans="1:27" outlineLevel="1">
      <c r="A574" s="4"/>
      <c r="B574" s="4"/>
      <c r="C574" s="4"/>
      <c r="D574" s="217">
        <f>Asset45</f>
        <v>0</v>
      </c>
      <c r="E574" s="4"/>
      <c r="F574" s="4"/>
      <c r="G574" s="4"/>
      <c r="H574" s="4"/>
      <c r="I574" s="308">
        <f t="shared" si="21"/>
        <v>0</v>
      </c>
      <c r="J574" s="308">
        <f t="shared" si="22"/>
        <v>0</v>
      </c>
      <c r="K574" s="308">
        <f t="shared" si="23"/>
        <v>0</v>
      </c>
      <c r="L574" s="308">
        <f t="shared" si="23"/>
        <v>0</v>
      </c>
      <c r="M574" s="308">
        <f t="shared" si="23"/>
        <v>0</v>
      </c>
      <c r="N574" s="308">
        <f t="shared" si="23"/>
        <v>0</v>
      </c>
      <c r="O574" s="308">
        <f t="shared" si="23"/>
        <v>0</v>
      </c>
      <c r="P574" s="308">
        <f t="shared" si="23"/>
        <v>0</v>
      </c>
      <c r="Q574" s="308">
        <f t="shared" si="23"/>
        <v>0</v>
      </c>
      <c r="R574" s="4"/>
      <c r="S574" s="4"/>
      <c r="T574" s="4"/>
      <c r="U574" s="4"/>
      <c r="V574" s="4"/>
      <c r="W574" s="4"/>
      <c r="X574" s="4"/>
      <c r="Y574" s="4"/>
      <c r="Z574" s="4"/>
      <c r="AA574" s="249"/>
    </row>
    <row r="575" spans="1:27" outlineLevel="1">
      <c r="A575" s="4"/>
      <c r="B575" s="4"/>
      <c r="C575" s="4"/>
      <c r="D575" s="217">
        <f>Asset46</f>
        <v>0</v>
      </c>
      <c r="E575" s="4"/>
      <c r="F575" s="4"/>
      <c r="G575" s="4"/>
      <c r="H575" s="4"/>
      <c r="I575" s="308">
        <f t="shared" si="21"/>
        <v>0</v>
      </c>
      <c r="J575" s="308">
        <f t="shared" si="22"/>
        <v>0</v>
      </c>
      <c r="K575" s="308">
        <f t="shared" si="23"/>
        <v>0</v>
      </c>
      <c r="L575" s="308">
        <f t="shared" si="23"/>
        <v>0</v>
      </c>
      <c r="M575" s="308">
        <f t="shared" si="23"/>
        <v>0</v>
      </c>
      <c r="N575" s="308">
        <f t="shared" si="23"/>
        <v>0</v>
      </c>
      <c r="O575" s="308">
        <f t="shared" si="23"/>
        <v>0</v>
      </c>
      <c r="P575" s="308">
        <f t="shared" si="23"/>
        <v>0</v>
      </c>
      <c r="Q575" s="308">
        <f t="shared" si="23"/>
        <v>0</v>
      </c>
      <c r="R575" s="4"/>
      <c r="S575" s="4"/>
      <c r="T575" s="4"/>
      <c r="U575" s="4"/>
      <c r="V575" s="4"/>
      <c r="W575" s="4"/>
      <c r="X575" s="4"/>
      <c r="Y575" s="4"/>
      <c r="Z575" s="4"/>
      <c r="AA575" s="249"/>
    </row>
    <row r="576" spans="1:27" outlineLevel="1">
      <c r="A576" s="4"/>
      <c r="B576" s="4"/>
      <c r="C576" s="4"/>
      <c r="D576" s="217">
        <f>Asset47</f>
        <v>0</v>
      </c>
      <c r="E576" s="4"/>
      <c r="F576" s="4"/>
      <c r="G576" s="4"/>
      <c r="H576" s="4"/>
      <c r="I576" s="308">
        <f t="shared" si="21"/>
        <v>0</v>
      </c>
      <c r="J576" s="308">
        <f t="shared" si="22"/>
        <v>0</v>
      </c>
      <c r="K576" s="308">
        <f t="shared" ref="K576:Q579" si="24">IF(L$321=0, K368+K420+K472+K524, 0)</f>
        <v>0</v>
      </c>
      <c r="L576" s="308">
        <f t="shared" si="24"/>
        <v>0</v>
      </c>
      <c r="M576" s="308">
        <f t="shared" si="24"/>
        <v>0</v>
      </c>
      <c r="N576" s="308">
        <f t="shared" si="24"/>
        <v>0</v>
      </c>
      <c r="O576" s="308">
        <f t="shared" si="24"/>
        <v>0</v>
      </c>
      <c r="P576" s="308">
        <f t="shared" si="24"/>
        <v>0</v>
      </c>
      <c r="Q576" s="308">
        <f t="shared" si="24"/>
        <v>0</v>
      </c>
      <c r="R576" s="4"/>
      <c r="S576" s="4"/>
      <c r="T576" s="4"/>
      <c r="U576" s="4"/>
      <c r="V576" s="4"/>
      <c r="W576" s="4"/>
      <c r="X576" s="4"/>
      <c r="Y576" s="4"/>
      <c r="Z576" s="4"/>
      <c r="AA576" s="249"/>
    </row>
    <row r="577" spans="1:27" outlineLevel="1">
      <c r="A577" s="4"/>
      <c r="B577" s="4"/>
      <c r="C577" s="4"/>
      <c r="D577" s="217">
        <f>Asset48</f>
        <v>0</v>
      </c>
      <c r="E577" s="4"/>
      <c r="F577" s="4"/>
      <c r="G577" s="4"/>
      <c r="H577" s="4"/>
      <c r="I577" s="308">
        <f t="shared" si="21"/>
        <v>0</v>
      </c>
      <c r="J577" s="308">
        <f t="shared" si="22"/>
        <v>0</v>
      </c>
      <c r="K577" s="308">
        <f t="shared" si="24"/>
        <v>0</v>
      </c>
      <c r="L577" s="308">
        <f t="shared" si="24"/>
        <v>0</v>
      </c>
      <c r="M577" s="308">
        <f t="shared" si="24"/>
        <v>0</v>
      </c>
      <c r="N577" s="308">
        <f t="shared" si="24"/>
        <v>0</v>
      </c>
      <c r="O577" s="308">
        <f t="shared" si="24"/>
        <v>0</v>
      </c>
      <c r="P577" s="308">
        <f t="shared" si="24"/>
        <v>0</v>
      </c>
      <c r="Q577" s="308">
        <f t="shared" si="24"/>
        <v>0</v>
      </c>
      <c r="R577" s="4"/>
      <c r="S577" s="4"/>
      <c r="T577" s="4"/>
      <c r="U577" s="4"/>
      <c r="V577" s="4"/>
      <c r="W577" s="4"/>
      <c r="X577" s="4"/>
      <c r="Y577" s="4"/>
      <c r="Z577" s="4"/>
      <c r="AA577" s="249"/>
    </row>
    <row r="578" spans="1:27" outlineLevel="1">
      <c r="A578" s="4"/>
      <c r="B578" s="4"/>
      <c r="C578" s="4"/>
      <c r="D578" s="217">
        <f>Asset49</f>
        <v>0</v>
      </c>
      <c r="E578" s="4"/>
      <c r="F578" s="4"/>
      <c r="G578" s="4"/>
      <c r="H578" s="4"/>
      <c r="I578" s="308">
        <f t="shared" si="21"/>
        <v>0</v>
      </c>
      <c r="J578" s="308">
        <f t="shared" si="22"/>
        <v>0</v>
      </c>
      <c r="K578" s="308">
        <f t="shared" si="24"/>
        <v>0</v>
      </c>
      <c r="L578" s="308">
        <f t="shared" si="24"/>
        <v>0</v>
      </c>
      <c r="M578" s="308">
        <f t="shared" si="24"/>
        <v>0</v>
      </c>
      <c r="N578" s="308">
        <f t="shared" si="24"/>
        <v>0</v>
      </c>
      <c r="O578" s="308">
        <f t="shared" si="24"/>
        <v>0</v>
      </c>
      <c r="P578" s="308">
        <f t="shared" si="24"/>
        <v>0</v>
      </c>
      <c r="Q578" s="308">
        <f t="shared" si="24"/>
        <v>0</v>
      </c>
      <c r="R578" s="4"/>
      <c r="S578" s="4"/>
      <c r="T578" s="4"/>
      <c r="U578" s="4"/>
      <c r="V578" s="4"/>
      <c r="W578" s="4"/>
      <c r="X578" s="4"/>
      <c r="Y578" s="4"/>
      <c r="Z578" s="4"/>
      <c r="AA578" s="249"/>
    </row>
    <row r="579" spans="1:27" outlineLevel="1">
      <c r="A579" s="4"/>
      <c r="B579" s="4"/>
      <c r="C579" s="4"/>
      <c r="D579" s="217" t="str">
        <f>Asset50</f>
        <v>Equity raising costs</v>
      </c>
      <c r="E579" s="4"/>
      <c r="F579" s="4"/>
      <c r="G579" s="4"/>
      <c r="H579" s="4"/>
      <c r="I579" s="308">
        <f t="shared" si="21"/>
        <v>0</v>
      </c>
      <c r="J579" s="308">
        <f t="shared" si="22"/>
        <v>0</v>
      </c>
      <c r="K579" s="308">
        <f t="shared" si="24"/>
        <v>0</v>
      </c>
      <c r="L579" s="308">
        <f t="shared" si="24"/>
        <v>0</v>
      </c>
      <c r="M579" s="308">
        <f t="shared" si="24"/>
        <v>0</v>
      </c>
      <c r="N579" s="308">
        <f t="shared" si="24"/>
        <v>0</v>
      </c>
      <c r="O579" s="308">
        <f t="shared" si="24"/>
        <v>0</v>
      </c>
      <c r="P579" s="308">
        <f t="shared" si="24"/>
        <v>0</v>
      </c>
      <c r="Q579" s="308">
        <f t="shared" si="24"/>
        <v>0</v>
      </c>
      <c r="R579" s="4"/>
      <c r="S579" s="4"/>
      <c r="T579" s="4"/>
      <c r="U579" s="4"/>
      <c r="V579" s="4"/>
      <c r="W579" s="4"/>
      <c r="X579" s="4"/>
      <c r="Y579" s="4"/>
      <c r="Z579" s="4"/>
      <c r="AA579" s="249"/>
    </row>
    <row r="580" spans="1:27">
      <c r="A580" s="4"/>
      <c r="B580" s="4"/>
      <c r="C580" s="4"/>
      <c r="D580" s="4"/>
      <c r="E580" s="4"/>
      <c r="F580" s="4"/>
      <c r="G580" s="4"/>
      <c r="H580" s="4"/>
      <c r="I580" s="4"/>
      <c r="J580" s="4"/>
      <c r="K580" s="4"/>
      <c r="L580" s="4"/>
      <c r="M580" s="28"/>
      <c r="N580" s="4"/>
      <c r="O580" s="4"/>
      <c r="P580" s="4"/>
      <c r="Q580" s="4"/>
      <c r="R580" s="4"/>
      <c r="S580" s="4"/>
      <c r="T580" s="4"/>
      <c r="U580" s="4"/>
      <c r="V580" s="4"/>
      <c r="W580" s="4"/>
      <c r="X580" s="4"/>
      <c r="Y580" s="4"/>
      <c r="Z580" s="4"/>
      <c r="AA580" s="249"/>
    </row>
    <row r="581" spans="1:27">
      <c r="A581" s="65"/>
      <c r="B581" s="65"/>
      <c r="C581" s="72" t="s">
        <v>64</v>
      </c>
      <c r="D581" s="65"/>
      <c r="E581" s="65"/>
      <c r="F581" s="65"/>
      <c r="G581" s="65"/>
      <c r="H581" s="65"/>
      <c r="I581" s="65"/>
      <c r="J581" s="65"/>
      <c r="K581" s="65"/>
      <c r="L581" s="65"/>
      <c r="M581" s="65"/>
      <c r="N581" s="65"/>
      <c r="O581" s="65"/>
      <c r="P581" s="65"/>
      <c r="Q581" s="65"/>
      <c r="R581" s="65"/>
      <c r="S581" s="4"/>
      <c r="T581" s="4"/>
      <c r="U581" s="4"/>
      <c r="V581" s="4"/>
      <c r="W581" s="4"/>
      <c r="X581" s="4"/>
      <c r="Y581" s="4"/>
      <c r="Z581" s="4"/>
      <c r="AA581" s="249"/>
    </row>
    <row r="582" spans="1:27">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249"/>
    </row>
    <row r="583" spans="1:27">
      <c r="A583" s="4"/>
      <c r="B583" s="4"/>
      <c r="C583" s="36" t="s">
        <v>54</v>
      </c>
      <c r="D583" s="4"/>
      <c r="E583" s="4"/>
      <c r="F583" s="4"/>
      <c r="G583" s="242">
        <f>SUM(G584:G633)</f>
        <v>626.7474246375225</v>
      </c>
      <c r="H583" s="300">
        <f t="shared" ref="H583:Q583" si="25">SUM(H584:H633)</f>
        <v>626.7474246375225</v>
      </c>
      <c r="I583" s="300">
        <f t="shared" si="25"/>
        <v>628.57534446943373</v>
      </c>
      <c r="J583" s="300">
        <f t="shared" si="25"/>
        <v>741.09449043901191</v>
      </c>
      <c r="K583" s="300">
        <f t="shared" si="25"/>
        <v>756.24429254940924</v>
      </c>
      <c r="L583" s="300">
        <f t="shared" si="25"/>
        <v>755.42097497220323</v>
      </c>
      <c r="M583" s="300">
        <f t="shared" si="25"/>
        <v>0</v>
      </c>
      <c r="N583" s="300">
        <f t="shared" si="25"/>
        <v>0</v>
      </c>
      <c r="O583" s="300">
        <f t="shared" si="25"/>
        <v>0</v>
      </c>
      <c r="P583" s="300">
        <f t="shared" si="25"/>
        <v>0</v>
      </c>
      <c r="Q583" s="300">
        <f t="shared" si="25"/>
        <v>0</v>
      </c>
      <c r="R583" s="126"/>
      <c r="S583" s="125"/>
      <c r="T583" s="125"/>
      <c r="U583" s="125"/>
      <c r="V583" s="125"/>
      <c r="W583" s="125"/>
      <c r="X583" s="125"/>
      <c r="Y583" s="125"/>
      <c r="Z583" s="125"/>
      <c r="AA583" s="249"/>
    </row>
    <row r="584" spans="1:27" hidden="1" outlineLevel="1">
      <c r="A584" s="4"/>
      <c r="B584" s="4"/>
      <c r="C584" s="4"/>
      <c r="D584" s="217" t="str">
        <f>Asset1</f>
        <v xml:space="preserve">Pipelines </v>
      </c>
      <c r="E584" s="4"/>
      <c r="F584" s="4"/>
      <c r="G584" s="181">
        <f>'RAB roll forward'!G1190</f>
        <v>439.39476067938108</v>
      </c>
      <c r="H584" s="308">
        <f t="shared" ref="H584:H613" si="26">G584+G636+G688+G740+G792+G844</f>
        <v>439.39476067938108</v>
      </c>
      <c r="I584" s="308">
        <f t="shared" ref="I584:I613" si="27">H584+H636+H688</f>
        <v>440.01657374492379</v>
      </c>
      <c r="J584" s="308">
        <f>IF(COUNT($H584:I584)&gt;='RFM input'!$AA$7,0, I584+I636+I688)</f>
        <v>485.00268391590447</v>
      </c>
      <c r="K584" s="102">
        <f>IF(COUNT($H584:J584)&gt;='RFM input'!$AA$7,0, J584+J636+J688)</f>
        <v>498.25952596911878</v>
      </c>
      <c r="L584" s="102">
        <f>IF(COUNT($H584:K584)&gt;='RFM input'!$AA$7,0, K584+K636+K688)</f>
        <v>502.56579839102773</v>
      </c>
      <c r="M584" s="102">
        <f>IF(COUNT($H584:L584)&gt;='RFM input'!$AA$7,0, L584+L636+L688)</f>
        <v>0</v>
      </c>
      <c r="N584" s="102">
        <f>IF(COUNT($H584:M584)&gt;='RFM input'!$AA$7,0, M584+M636+M688)</f>
        <v>0</v>
      </c>
      <c r="O584" s="102">
        <f>IF(COUNT($H584:N584)&gt;='RFM input'!$AA$7,0, N584+N636+N688)</f>
        <v>0</v>
      </c>
      <c r="P584" s="102">
        <f>IF(COUNT($H584:O584)&gt;='RFM input'!$AA$7,0, O584+O636+O688)</f>
        <v>0</v>
      </c>
      <c r="Q584" s="102">
        <f>IF(COUNT($H584:P584)&gt;='RFM input'!$AA$7,0, P584+P636+P688)</f>
        <v>0</v>
      </c>
      <c r="R584" s="102"/>
      <c r="S584" s="4"/>
      <c r="T584" s="4"/>
      <c r="U584" s="4"/>
      <c r="V584" s="4"/>
      <c r="W584" s="4"/>
      <c r="X584" s="4"/>
      <c r="Y584" s="4"/>
      <c r="Z584" s="4"/>
      <c r="AA584" s="249"/>
    </row>
    <row r="585" spans="1:27" hidden="1" outlineLevel="1">
      <c r="A585" s="4"/>
      <c r="B585" s="4"/>
      <c r="C585" s="36"/>
      <c r="D585" s="217" t="str">
        <f>Asset2</f>
        <v xml:space="preserve">Compressors </v>
      </c>
      <c r="E585" s="4"/>
      <c r="F585" s="4"/>
      <c r="G585" s="181">
        <f>'RAB roll forward'!G1191</f>
        <v>118.4568743871171</v>
      </c>
      <c r="H585" s="308">
        <f t="shared" si="26"/>
        <v>118.4568743871171</v>
      </c>
      <c r="I585" s="308">
        <f t="shared" si="27"/>
        <v>118.9459356512403</v>
      </c>
      <c r="J585" s="308">
        <f>IF(COUNT($H585:I585)&gt;='RFM input'!$AA$7,0, I585+I637+I689)</f>
        <v>164.30226796114573</v>
      </c>
      <c r="K585" s="102">
        <f>IF(COUNT($H585:J585)&gt;='RFM input'!$AA$7,0, J585+J637+J689)</f>
        <v>163.43951921844004</v>
      </c>
      <c r="L585" s="102">
        <f>IF(COUNT($H585:K585)&gt;='RFM input'!$AA$7,0, K585+K637+K689)</f>
        <v>161.14311311707411</v>
      </c>
      <c r="M585" s="102">
        <f>IF(COUNT($H585:L585)&gt;='RFM input'!$AA$7,0, L585+L637+L689)</f>
        <v>0</v>
      </c>
      <c r="N585" s="102">
        <f>IF(COUNT($H585:M585)&gt;='RFM input'!$AA$7,0, M585+M637+M689)</f>
        <v>0</v>
      </c>
      <c r="O585" s="102">
        <f>IF(COUNT($H585:N585)&gt;='RFM input'!$AA$7,0, N585+N637+N689)</f>
        <v>0</v>
      </c>
      <c r="P585" s="102">
        <f>IF(COUNT($H585:O585)&gt;='RFM input'!$AA$7,0, O585+O637+O689)</f>
        <v>0</v>
      </c>
      <c r="Q585" s="102">
        <f>IF(COUNT($H585:P585)&gt;='RFM input'!$AA$7,0, P585+P637+P689)</f>
        <v>0</v>
      </c>
      <c r="R585" s="102"/>
      <c r="S585" s="91"/>
      <c r="T585" s="91"/>
      <c r="U585" s="91"/>
      <c r="V585" s="91"/>
      <c r="W585" s="91"/>
      <c r="X585" s="91"/>
      <c r="Y585" s="91"/>
      <c r="Z585" s="91"/>
      <c r="AA585" s="249"/>
    </row>
    <row r="586" spans="1:27" hidden="1" outlineLevel="1">
      <c r="A586" s="4"/>
      <c r="B586" s="4"/>
      <c r="C586" s="36"/>
      <c r="D586" s="217" t="str">
        <f>Asset3</f>
        <v>City Gates &amp; Field Regulators</v>
      </c>
      <c r="E586" s="4"/>
      <c r="F586" s="4"/>
      <c r="G586" s="181">
        <f>'RAB roll forward'!G1192</f>
        <v>44.515701566267474</v>
      </c>
      <c r="H586" s="308">
        <f t="shared" si="26"/>
        <v>44.515701566267474</v>
      </c>
      <c r="I586" s="308">
        <f t="shared" si="27"/>
        <v>45.167206781297736</v>
      </c>
      <c r="J586" s="308">
        <f>IF(COUNT($H586:I586)&gt;='RFM input'!$AA$7,0, I586+I638+I690)</f>
        <v>59.175481885715094</v>
      </c>
      <c r="K586" s="102">
        <f>IF(COUNT($H586:J586)&gt;='RFM input'!$AA$7,0, J586+J638+J690)</f>
        <v>62.745468980448635</v>
      </c>
      <c r="L586" s="102">
        <f>IF(COUNT($H586:K586)&gt;='RFM input'!$AA$7,0, K586+K638+K690)</f>
        <v>63.29432125114193</v>
      </c>
      <c r="M586" s="102">
        <f>IF(COUNT($H586:L586)&gt;='RFM input'!$AA$7,0, L586+L638+L690)</f>
        <v>0</v>
      </c>
      <c r="N586" s="102">
        <f>IF(COUNT($H586:M586)&gt;='RFM input'!$AA$7,0, M586+M638+M690)</f>
        <v>0</v>
      </c>
      <c r="O586" s="102">
        <f>IF(COUNT($H586:N586)&gt;='RFM input'!$AA$7,0, N586+N638+N690)</f>
        <v>0</v>
      </c>
      <c r="P586" s="102">
        <f>IF(COUNT($H586:O586)&gt;='RFM input'!$AA$7,0, O586+O638+O690)</f>
        <v>0</v>
      </c>
      <c r="Q586" s="102">
        <f>IF(COUNT($H586:P586)&gt;='RFM input'!$AA$7,0, P586+P638+P690)</f>
        <v>0</v>
      </c>
      <c r="R586" s="102"/>
      <c r="S586" s="91"/>
      <c r="T586" s="91"/>
      <c r="U586" s="91"/>
      <c r="V586" s="91"/>
      <c r="W586" s="91"/>
      <c r="X586" s="91"/>
      <c r="Y586" s="91"/>
      <c r="Z586" s="91"/>
      <c r="AA586" s="249"/>
    </row>
    <row r="587" spans="1:27" hidden="1" outlineLevel="1">
      <c r="A587" s="4"/>
      <c r="B587" s="4"/>
      <c r="C587" s="36"/>
      <c r="D587" s="217" t="str">
        <f>Asset4</f>
        <v>Odourant Plants</v>
      </c>
      <c r="E587" s="4"/>
      <c r="F587" s="4"/>
      <c r="G587" s="181">
        <f>'RAB roll forward'!G1193</f>
        <v>0.32095886366075593</v>
      </c>
      <c r="H587" s="308">
        <f t="shared" si="26"/>
        <v>0.32095886366075593</v>
      </c>
      <c r="I587" s="308">
        <f t="shared" si="27"/>
        <v>0.31770134944898376</v>
      </c>
      <c r="J587" s="308">
        <f>IF(COUNT($H587:I587)&gt;='RFM input'!$AA$7,0, I587+I639+I691)</f>
        <v>0.31074140816976853</v>
      </c>
      <c r="K587" s="102">
        <f>IF(COUNT($H587:J587)&gt;='RFM input'!$AA$7,0, J587+J639+J691)</f>
        <v>0.30323490648318696</v>
      </c>
      <c r="L587" s="102">
        <f>IF(COUNT($H587:K587)&gt;='RFM input'!$AA$7,0, K587+K639+K691)</f>
        <v>0.2951588663321702</v>
      </c>
      <c r="M587" s="102">
        <f>IF(COUNT($H587:L587)&gt;='RFM input'!$AA$7,0, L587+L639+L691)</f>
        <v>0</v>
      </c>
      <c r="N587" s="102">
        <f>IF(COUNT($H587:M587)&gt;='RFM input'!$AA$7,0, M587+M639+M691)</f>
        <v>0</v>
      </c>
      <c r="O587" s="102">
        <f>IF(COUNT($H587:N587)&gt;='RFM input'!$AA$7,0, N587+N639+N691)</f>
        <v>0</v>
      </c>
      <c r="P587" s="102">
        <f>IF(COUNT($H587:O587)&gt;='RFM input'!$AA$7,0, O587+O639+O691)</f>
        <v>0</v>
      </c>
      <c r="Q587" s="102">
        <f>IF(COUNT($H587:P587)&gt;='RFM input'!$AA$7,0, P587+P639+P691)</f>
        <v>0</v>
      </c>
      <c r="R587" s="102"/>
      <c r="S587" s="91"/>
      <c r="T587" s="91"/>
      <c r="U587" s="91"/>
      <c r="V587" s="91"/>
      <c r="W587" s="91"/>
      <c r="X587" s="91"/>
      <c r="Y587" s="91"/>
      <c r="Z587" s="91"/>
      <c r="AA587" s="249"/>
    </row>
    <row r="588" spans="1:27" hidden="1" outlineLevel="1">
      <c r="A588" s="4"/>
      <c r="B588" s="4"/>
      <c r="C588" s="36"/>
      <c r="D588" s="217" t="str">
        <f>Asset5</f>
        <v>Gas Quality</v>
      </c>
      <c r="E588" s="4"/>
      <c r="F588" s="4"/>
      <c r="G588" s="181">
        <f>'RAB roll forward'!G1194</f>
        <v>-0.10153668007027455</v>
      </c>
      <c r="H588" s="308">
        <f t="shared" si="26"/>
        <v>-0.10153668007027455</v>
      </c>
      <c r="I588" s="308">
        <f t="shared" si="27"/>
        <v>0.13272382419098447</v>
      </c>
      <c r="J588" s="308">
        <f>IF(COUNT($H588:I588)&gt;='RFM input'!$AA$7,0, I588+I640+I692)</f>
        <v>0.4903289043256131</v>
      </c>
      <c r="K588" s="102">
        <f>IF(COUNT($H588:J588)&gt;='RFM input'!$AA$7,0, J588+J640+J692)</f>
        <v>0.55060603587659462</v>
      </c>
      <c r="L588" s="102">
        <f>IF(COUNT($H588:K588)&gt;='RFM input'!$AA$7,0, K588+K640+K692)</f>
        <v>0.60255091366194635</v>
      </c>
      <c r="M588" s="102">
        <f>IF(COUNT($H588:L588)&gt;='RFM input'!$AA$7,0, L588+L640+L692)</f>
        <v>0</v>
      </c>
      <c r="N588" s="102">
        <f>IF(COUNT($H588:M588)&gt;='RFM input'!$AA$7,0, M588+M640+M692)</f>
        <v>0</v>
      </c>
      <c r="O588" s="102">
        <f>IF(COUNT($H588:N588)&gt;='RFM input'!$AA$7,0, N588+N640+N692)</f>
        <v>0</v>
      </c>
      <c r="P588" s="102">
        <f>IF(COUNT($H588:O588)&gt;='RFM input'!$AA$7,0, O588+O640+O692)</f>
        <v>0</v>
      </c>
      <c r="Q588" s="102">
        <f>IF(COUNT($H588:P588)&gt;='RFM input'!$AA$7,0, P588+P640+P692)</f>
        <v>0</v>
      </c>
      <c r="R588" s="102"/>
      <c r="S588" s="91"/>
      <c r="T588" s="91"/>
      <c r="U588" s="91"/>
      <c r="V588" s="91"/>
      <c r="W588" s="91"/>
      <c r="X588" s="91"/>
      <c r="Y588" s="91"/>
      <c r="Z588" s="91"/>
      <c r="AA588" s="249"/>
    </row>
    <row r="589" spans="1:27" hidden="1" outlineLevel="1">
      <c r="A589" s="4"/>
      <c r="B589" s="4"/>
      <c r="C589" s="36"/>
      <c r="D589" s="217" t="str">
        <f>Asset6</f>
        <v xml:space="preserve">Other </v>
      </c>
      <c r="E589" s="4"/>
      <c r="F589" s="4"/>
      <c r="G589" s="181">
        <f>'RAB roll forward'!G1195</f>
        <v>10.990530510964277</v>
      </c>
      <c r="H589" s="308">
        <f t="shared" si="26"/>
        <v>10.990530510964277</v>
      </c>
      <c r="I589" s="308">
        <f t="shared" si="27"/>
        <v>10.028972966342241</v>
      </c>
      <c r="J589" s="308">
        <f>IF(COUNT($H589:I589)&gt;='RFM input'!$AA$7,0, I589+I641+I693)</f>
        <v>7.5815740569113981</v>
      </c>
      <c r="K589" s="102">
        <f>IF(COUNT($H589:J589)&gt;='RFM input'!$AA$7,0, J589+J641+J693)</f>
        <v>5.9957792399632233</v>
      </c>
      <c r="L589" s="102">
        <f>IF(COUNT($H589:K589)&gt;='RFM input'!$AA$7,0, K589+K641+K693)</f>
        <v>2.1525777195469811</v>
      </c>
      <c r="M589" s="102">
        <f>IF(COUNT($H589:L589)&gt;='RFM input'!$AA$7,0, L589+L641+L693)</f>
        <v>0</v>
      </c>
      <c r="N589" s="102">
        <f>IF(COUNT($H589:M589)&gt;='RFM input'!$AA$7,0, M589+M641+M693)</f>
        <v>0</v>
      </c>
      <c r="O589" s="102">
        <f>IF(COUNT($H589:N589)&gt;='RFM input'!$AA$7,0, N589+N641+N693)</f>
        <v>0</v>
      </c>
      <c r="P589" s="102">
        <f>IF(COUNT($H589:O589)&gt;='RFM input'!$AA$7,0, O589+O641+O693)</f>
        <v>0</v>
      </c>
      <c r="Q589" s="102">
        <f>IF(COUNT($H589:P589)&gt;='RFM input'!$AA$7,0, P589+P641+P693)</f>
        <v>0</v>
      </c>
      <c r="R589" s="102"/>
      <c r="S589" s="91"/>
      <c r="T589" s="91"/>
      <c r="U589" s="91"/>
      <c r="V589" s="91"/>
      <c r="W589" s="91"/>
      <c r="X589" s="91"/>
      <c r="Y589" s="91"/>
      <c r="Z589" s="91"/>
      <c r="AA589" s="249"/>
    </row>
    <row r="590" spans="1:27" hidden="1" outlineLevel="1">
      <c r="A590" s="4"/>
      <c r="B590" s="4"/>
      <c r="C590" s="36"/>
      <c r="D590" s="217" t="str">
        <f>Asset7</f>
        <v>General Building</v>
      </c>
      <c r="E590" s="4"/>
      <c r="F590" s="4"/>
      <c r="G590" s="181">
        <f>'RAB roll forward'!G1196</f>
        <v>6.9013300202216321</v>
      </c>
      <c r="H590" s="308">
        <f t="shared" si="26"/>
        <v>6.9013300202216321</v>
      </c>
      <c r="I590" s="308">
        <f t="shared" si="27"/>
        <v>7.6190647958843591</v>
      </c>
      <c r="J590" s="308">
        <f>IF(COUNT($H590:I590)&gt;='RFM input'!$AA$7,0, I590+I642+I694)</f>
        <v>17.725567816831997</v>
      </c>
      <c r="K590" s="102">
        <f>IF(COUNT($H590:J590)&gt;='RFM input'!$AA$7,0, J590+J642+J694)</f>
        <v>18.003889282100825</v>
      </c>
      <c r="L590" s="102">
        <f>IF(COUNT($H590:K590)&gt;='RFM input'!$AA$7,0, K590+K642+K694)</f>
        <v>18.247529073515945</v>
      </c>
      <c r="M590" s="102">
        <f>IF(COUNT($H590:L590)&gt;='RFM input'!$AA$7,0, L590+L642+L694)</f>
        <v>0</v>
      </c>
      <c r="N590" s="102">
        <f>IF(COUNT($H590:M590)&gt;='RFM input'!$AA$7,0, M590+M642+M694)</f>
        <v>0</v>
      </c>
      <c r="O590" s="102">
        <f>IF(COUNT($H590:N590)&gt;='RFM input'!$AA$7,0, N590+N642+N694)</f>
        <v>0</v>
      </c>
      <c r="P590" s="102">
        <f>IF(COUNT($H590:O590)&gt;='RFM input'!$AA$7,0, O590+O642+O694)</f>
        <v>0</v>
      </c>
      <c r="Q590" s="102">
        <f>IF(COUNT($H590:P590)&gt;='RFM input'!$AA$7,0, P590+P642+P694)</f>
        <v>0</v>
      </c>
      <c r="R590" s="102"/>
      <c r="S590" s="91"/>
      <c r="T590" s="91"/>
      <c r="U590" s="91"/>
      <c r="V590" s="91"/>
      <c r="W590" s="91"/>
      <c r="X590" s="91"/>
      <c r="Y590" s="91"/>
      <c r="Z590" s="91"/>
      <c r="AA590" s="249"/>
    </row>
    <row r="591" spans="1:27" hidden="1" outlineLevel="1">
      <c r="A591" s="4"/>
      <c r="B591" s="4"/>
      <c r="C591" s="36"/>
      <c r="D591" s="217" t="str">
        <f>Asset8</f>
        <v>General Land</v>
      </c>
      <c r="E591" s="4"/>
      <c r="F591" s="4"/>
      <c r="G591" s="181">
        <f>'RAB roll forward'!G1197</f>
        <v>6.2688052899804951</v>
      </c>
      <c r="H591" s="308">
        <f t="shared" si="26"/>
        <v>6.2688052899804951</v>
      </c>
      <c r="I591" s="308">
        <f t="shared" si="27"/>
        <v>6.3471653561052515</v>
      </c>
      <c r="J591" s="308">
        <f>IF(COUNT($H591:I591)&gt;='RFM input'!$AA$7,0, I591+I643+I695)</f>
        <v>6.5058444900078829</v>
      </c>
      <c r="K591" s="102">
        <f>IF(COUNT($H591:J591)&gt;='RFM input'!$AA$7,0, J591+J643+J695)</f>
        <v>6.9462689169779663</v>
      </c>
      <c r="L591" s="102">
        <f>IF(COUNT($H591:K591)&gt;='RFM input'!$AA$7,0, K591+K643+K695)</f>
        <v>7.1199256399024158</v>
      </c>
      <c r="M591" s="102">
        <f>IF(COUNT($H591:L591)&gt;='RFM input'!$AA$7,0, L591+L643+L695)</f>
        <v>0</v>
      </c>
      <c r="N591" s="102">
        <f>IF(COUNT($H591:M591)&gt;='RFM input'!$AA$7,0, M591+M643+M695)</f>
        <v>0</v>
      </c>
      <c r="O591" s="102">
        <f>IF(COUNT($H591:N591)&gt;='RFM input'!$AA$7,0, N591+N643+N695)</f>
        <v>0</v>
      </c>
      <c r="P591" s="102">
        <f>IF(COUNT($H591:O591)&gt;='RFM input'!$AA$7,0, O591+O643+O695)</f>
        <v>0</v>
      </c>
      <c r="Q591" s="102">
        <f>IF(COUNT($H591:P591)&gt;='RFM input'!$AA$7,0, P591+P643+P695)</f>
        <v>0</v>
      </c>
      <c r="R591" s="102"/>
      <c r="S591" s="91"/>
      <c r="T591" s="91"/>
      <c r="U591" s="91"/>
      <c r="V591" s="91"/>
      <c r="W591" s="91"/>
      <c r="X591" s="91"/>
      <c r="Y591" s="91"/>
      <c r="Z591" s="91"/>
      <c r="AA591" s="249"/>
    </row>
    <row r="592" spans="1:27" hidden="1" outlineLevel="1">
      <c r="A592" s="4"/>
      <c r="B592" s="4"/>
      <c r="C592" s="36"/>
      <c r="D592" s="217">
        <f>Asset9</f>
        <v>0</v>
      </c>
      <c r="E592" s="4"/>
      <c r="F592" s="4"/>
      <c r="G592" s="181">
        <f>'RAB roll forward'!G1198</f>
        <v>0</v>
      </c>
      <c r="H592" s="308">
        <f t="shared" si="26"/>
        <v>0</v>
      </c>
      <c r="I592" s="308">
        <f t="shared" si="27"/>
        <v>0</v>
      </c>
      <c r="J592" s="308">
        <f>IF(COUNT($H592:I592)&gt;='RFM input'!$AA$7,0, I592+I644+I696)</f>
        <v>0</v>
      </c>
      <c r="K592" s="102">
        <f>IF(COUNT($H592:J592)&gt;='RFM input'!$AA$7,0, J592+J644+J696)</f>
        <v>0</v>
      </c>
      <c r="L592" s="102">
        <f>IF(COUNT($H592:K592)&gt;='RFM input'!$AA$7,0, K592+K644+K696)</f>
        <v>0</v>
      </c>
      <c r="M592" s="102">
        <f>IF(COUNT($H592:L592)&gt;='RFM input'!$AA$7,0, L592+L644+L696)</f>
        <v>0</v>
      </c>
      <c r="N592" s="102">
        <f>IF(COUNT($H592:M592)&gt;='RFM input'!$AA$7,0, M592+M644+M696)</f>
        <v>0</v>
      </c>
      <c r="O592" s="102">
        <f>IF(COUNT($H592:N592)&gt;='RFM input'!$AA$7,0, N592+N644+N696)</f>
        <v>0</v>
      </c>
      <c r="P592" s="102">
        <f>IF(COUNT($H592:O592)&gt;='RFM input'!$AA$7,0, O592+O644+O696)</f>
        <v>0</v>
      </c>
      <c r="Q592" s="102">
        <f>IF(COUNT($H592:P592)&gt;='RFM input'!$AA$7,0, P592+P644+P696)</f>
        <v>0</v>
      </c>
      <c r="R592" s="102"/>
      <c r="S592" s="91"/>
      <c r="T592" s="91"/>
      <c r="U592" s="91"/>
      <c r="V592" s="91"/>
      <c r="W592" s="91"/>
      <c r="X592" s="91"/>
      <c r="Y592" s="91"/>
      <c r="Z592" s="91"/>
      <c r="AA592" s="249"/>
    </row>
    <row r="593" spans="1:27" hidden="1" outlineLevel="1">
      <c r="A593" s="4"/>
      <c r="B593" s="4"/>
      <c r="C593" s="36"/>
      <c r="D593" s="217">
        <f>Asset10</f>
        <v>0</v>
      </c>
      <c r="E593" s="4"/>
      <c r="F593" s="4"/>
      <c r="G593" s="181">
        <f>'RAB roll forward'!G1199</f>
        <v>0</v>
      </c>
      <c r="H593" s="308">
        <f t="shared" si="26"/>
        <v>0</v>
      </c>
      <c r="I593" s="308">
        <f t="shared" si="27"/>
        <v>0</v>
      </c>
      <c r="J593" s="308">
        <f>IF(COUNT($H593:I593)&gt;='RFM input'!$AA$7,0, I593+I645+I697)</f>
        <v>0</v>
      </c>
      <c r="K593" s="102">
        <f>IF(COUNT($H593:J593)&gt;='RFM input'!$AA$7,0, J593+J645+J697)</f>
        <v>0</v>
      </c>
      <c r="L593" s="102">
        <f>IF(COUNT($H593:K593)&gt;='RFM input'!$AA$7,0, K593+K645+K697)</f>
        <v>0</v>
      </c>
      <c r="M593" s="102">
        <f>IF(COUNT($H593:L593)&gt;='RFM input'!$AA$7,0, L593+L645+L697)</f>
        <v>0</v>
      </c>
      <c r="N593" s="102">
        <f>IF(COUNT($H593:M593)&gt;='RFM input'!$AA$7,0, M593+M645+M697)</f>
        <v>0</v>
      </c>
      <c r="O593" s="102">
        <f>IF(COUNT($H593:N593)&gt;='RFM input'!$AA$7,0, N593+N645+N697)</f>
        <v>0</v>
      </c>
      <c r="P593" s="102">
        <f>IF(COUNT($H593:O593)&gt;='RFM input'!$AA$7,0, O593+O645+O697)</f>
        <v>0</v>
      </c>
      <c r="Q593" s="102">
        <f>IF(COUNT($H593:P593)&gt;='RFM input'!$AA$7,0, P593+P645+P697)</f>
        <v>0</v>
      </c>
      <c r="R593" s="102"/>
      <c r="S593" s="91"/>
      <c r="T593" s="91"/>
      <c r="U593" s="91"/>
      <c r="V593" s="91"/>
      <c r="W593" s="91"/>
      <c r="X593" s="91"/>
      <c r="Y593" s="91"/>
      <c r="Z593" s="91"/>
      <c r="AA593" s="249"/>
    </row>
    <row r="594" spans="1:27" hidden="1" outlineLevel="1">
      <c r="A594" s="4"/>
      <c r="B594" s="4"/>
      <c r="C594" s="36"/>
      <c r="D594" s="217">
        <f>Asset11</f>
        <v>0</v>
      </c>
      <c r="E594" s="4"/>
      <c r="F594" s="4"/>
      <c r="G594" s="181">
        <f>'RAB roll forward'!G1200</f>
        <v>0</v>
      </c>
      <c r="H594" s="308">
        <f t="shared" si="26"/>
        <v>0</v>
      </c>
      <c r="I594" s="308">
        <f t="shared" si="27"/>
        <v>0</v>
      </c>
      <c r="J594" s="308">
        <f>IF(COUNT($H594:I594)&gt;='RFM input'!$AA$7,0, I594+I646+I698)</f>
        <v>0</v>
      </c>
      <c r="K594" s="102">
        <f>IF(COUNT($H594:J594)&gt;='RFM input'!$AA$7,0, J594+J646+J698)</f>
        <v>0</v>
      </c>
      <c r="L594" s="102">
        <f>IF(COUNT($H594:K594)&gt;='RFM input'!$AA$7,0, K594+K646+K698)</f>
        <v>0</v>
      </c>
      <c r="M594" s="102">
        <f>IF(COUNT($H594:L594)&gt;='RFM input'!$AA$7,0, L594+L646+L698)</f>
        <v>0</v>
      </c>
      <c r="N594" s="102">
        <f>IF(COUNT($H594:M594)&gt;='RFM input'!$AA$7,0, M594+M646+M698)</f>
        <v>0</v>
      </c>
      <c r="O594" s="102">
        <f>IF(COUNT($H594:N594)&gt;='RFM input'!$AA$7,0, N594+N646+N698)</f>
        <v>0</v>
      </c>
      <c r="P594" s="102">
        <f>IF(COUNT($H594:O594)&gt;='RFM input'!$AA$7,0, O594+O646+O698)</f>
        <v>0</v>
      </c>
      <c r="Q594" s="102">
        <f>IF(COUNT($H594:P594)&gt;='RFM input'!$AA$7,0, P594+P646+P698)</f>
        <v>0</v>
      </c>
      <c r="R594" s="102"/>
      <c r="S594" s="91"/>
      <c r="T594" s="91"/>
      <c r="U594" s="91"/>
      <c r="V594" s="91"/>
      <c r="W594" s="91"/>
      <c r="X594" s="91"/>
      <c r="Y594" s="91"/>
      <c r="Z594" s="91"/>
      <c r="AA594" s="249"/>
    </row>
    <row r="595" spans="1:27" hidden="1" outlineLevel="1">
      <c r="A595" s="4"/>
      <c r="B595" s="4"/>
      <c r="C595" s="36"/>
      <c r="D595" s="217">
        <f>Asset12</f>
        <v>0</v>
      </c>
      <c r="E595" s="4"/>
      <c r="F595" s="4"/>
      <c r="G595" s="181">
        <f>'RAB roll forward'!G1201</f>
        <v>0</v>
      </c>
      <c r="H595" s="308">
        <f t="shared" si="26"/>
        <v>0</v>
      </c>
      <c r="I595" s="308">
        <f t="shared" si="27"/>
        <v>0</v>
      </c>
      <c r="J595" s="308">
        <f>IF(COUNT($H595:I595)&gt;='RFM input'!$AA$7,0, I595+I647+I699)</f>
        <v>0</v>
      </c>
      <c r="K595" s="102">
        <f>IF(COUNT($H595:J595)&gt;='RFM input'!$AA$7,0, J595+J647+J699)</f>
        <v>0</v>
      </c>
      <c r="L595" s="102">
        <f>IF(COUNT($H595:K595)&gt;='RFM input'!$AA$7,0, K595+K647+K699)</f>
        <v>0</v>
      </c>
      <c r="M595" s="102">
        <f>IF(COUNT($H595:L595)&gt;='RFM input'!$AA$7,0, L595+L647+L699)</f>
        <v>0</v>
      </c>
      <c r="N595" s="102">
        <f>IF(COUNT($H595:M595)&gt;='RFM input'!$AA$7,0, M595+M647+M699)</f>
        <v>0</v>
      </c>
      <c r="O595" s="102">
        <f>IF(COUNT($H595:N595)&gt;='RFM input'!$AA$7,0, N595+N647+N699)</f>
        <v>0</v>
      </c>
      <c r="P595" s="102">
        <f>IF(COUNT($H595:O595)&gt;='RFM input'!$AA$7,0, O595+O647+O699)</f>
        <v>0</v>
      </c>
      <c r="Q595" s="102">
        <f>IF(COUNT($H595:P595)&gt;='RFM input'!$AA$7,0, P595+P647+P699)</f>
        <v>0</v>
      </c>
      <c r="R595" s="102"/>
      <c r="S595" s="91"/>
      <c r="T595" s="91"/>
      <c r="U595" s="91"/>
      <c r="V595" s="91"/>
      <c r="W595" s="91"/>
      <c r="X595" s="91"/>
      <c r="Y595" s="91"/>
      <c r="Z595" s="91"/>
      <c r="AA595" s="249"/>
    </row>
    <row r="596" spans="1:27" hidden="1" outlineLevel="1">
      <c r="A596" s="4"/>
      <c r="B596" s="4"/>
      <c r="C596" s="36"/>
      <c r="D596" s="217">
        <f>Asset13</f>
        <v>0</v>
      </c>
      <c r="E596" s="4"/>
      <c r="F596" s="4"/>
      <c r="G596" s="181">
        <f>'RAB roll forward'!G1202</f>
        <v>0</v>
      </c>
      <c r="H596" s="308">
        <f t="shared" si="26"/>
        <v>0</v>
      </c>
      <c r="I596" s="308">
        <f t="shared" si="27"/>
        <v>0</v>
      </c>
      <c r="J596" s="308">
        <f>IF(COUNT($H596:I596)&gt;='RFM input'!$AA$7,0, I596+I648+I700)</f>
        <v>0</v>
      </c>
      <c r="K596" s="102">
        <f>IF(COUNT($H596:J596)&gt;='RFM input'!$AA$7,0, J596+J648+J700)</f>
        <v>0</v>
      </c>
      <c r="L596" s="102">
        <f>IF(COUNT($H596:K596)&gt;='RFM input'!$AA$7,0, K596+K648+K700)</f>
        <v>0</v>
      </c>
      <c r="M596" s="102">
        <f>IF(COUNT($H596:L596)&gt;='RFM input'!$AA$7,0, L596+L648+L700)</f>
        <v>0</v>
      </c>
      <c r="N596" s="102">
        <f>IF(COUNT($H596:M596)&gt;='RFM input'!$AA$7,0, M596+M648+M700)</f>
        <v>0</v>
      </c>
      <c r="O596" s="102">
        <f>IF(COUNT($H596:N596)&gt;='RFM input'!$AA$7,0, N596+N648+N700)</f>
        <v>0</v>
      </c>
      <c r="P596" s="102">
        <f>IF(COUNT($H596:O596)&gt;='RFM input'!$AA$7,0, O596+O648+O700)</f>
        <v>0</v>
      </c>
      <c r="Q596" s="102">
        <f>IF(COUNT($H596:P596)&gt;='RFM input'!$AA$7,0, P596+P648+P700)</f>
        <v>0</v>
      </c>
      <c r="R596" s="102"/>
      <c r="S596" s="91"/>
      <c r="T596" s="91"/>
      <c r="U596" s="91"/>
      <c r="V596" s="91"/>
      <c r="W596" s="91"/>
      <c r="X596" s="91"/>
      <c r="Y596" s="91"/>
      <c r="Z596" s="91"/>
      <c r="AA596" s="249"/>
    </row>
    <row r="597" spans="1:27" hidden="1" outlineLevel="1">
      <c r="A597" s="4"/>
      <c r="B597" s="4"/>
      <c r="C597" s="36"/>
      <c r="D597" s="217">
        <f>Asset14</f>
        <v>0</v>
      </c>
      <c r="E597" s="4"/>
      <c r="F597" s="4"/>
      <c r="G597" s="181">
        <f>'RAB roll forward'!G1203</f>
        <v>0</v>
      </c>
      <c r="H597" s="308">
        <f t="shared" si="26"/>
        <v>0</v>
      </c>
      <c r="I597" s="308">
        <f t="shared" si="27"/>
        <v>0</v>
      </c>
      <c r="J597" s="308">
        <f>IF(COUNT($H597:I597)&gt;='RFM input'!$AA$7,0, I597+I649+I701)</f>
        <v>0</v>
      </c>
      <c r="K597" s="102">
        <f>IF(COUNT($H597:J597)&gt;='RFM input'!$AA$7,0, J597+J649+J701)</f>
        <v>0</v>
      </c>
      <c r="L597" s="102">
        <f>IF(COUNT($H597:K597)&gt;='RFM input'!$AA$7,0, K597+K649+K701)</f>
        <v>0</v>
      </c>
      <c r="M597" s="102">
        <f>IF(COUNT($H597:L597)&gt;='RFM input'!$AA$7,0, L597+L649+L701)</f>
        <v>0</v>
      </c>
      <c r="N597" s="102">
        <f>IF(COUNT($H597:M597)&gt;='RFM input'!$AA$7,0, M597+M649+M701)</f>
        <v>0</v>
      </c>
      <c r="O597" s="102">
        <f>IF(COUNT($H597:N597)&gt;='RFM input'!$AA$7,0, N597+N649+N701)</f>
        <v>0</v>
      </c>
      <c r="P597" s="102">
        <f>IF(COUNT($H597:O597)&gt;='RFM input'!$AA$7,0, O597+O649+O701)</f>
        <v>0</v>
      </c>
      <c r="Q597" s="102">
        <f>IF(COUNT($H597:P597)&gt;='RFM input'!$AA$7,0, P597+P649+P701)</f>
        <v>0</v>
      </c>
      <c r="R597" s="102"/>
      <c r="S597" s="91"/>
      <c r="T597" s="91"/>
      <c r="U597" s="91"/>
      <c r="V597" s="91"/>
      <c r="W597" s="91"/>
      <c r="X597" s="91"/>
      <c r="Y597" s="91"/>
      <c r="Z597" s="91"/>
      <c r="AA597" s="249"/>
    </row>
    <row r="598" spans="1:27" hidden="1" outlineLevel="1">
      <c r="A598" s="4"/>
      <c r="B598" s="4"/>
      <c r="C598" s="36"/>
      <c r="D598" s="217">
        <f>Asset15</f>
        <v>0</v>
      </c>
      <c r="E598" s="4"/>
      <c r="F598" s="4"/>
      <c r="G598" s="181">
        <f>'RAB roll forward'!G1204</f>
        <v>0</v>
      </c>
      <c r="H598" s="308">
        <f t="shared" si="26"/>
        <v>0</v>
      </c>
      <c r="I598" s="308">
        <f t="shared" si="27"/>
        <v>0</v>
      </c>
      <c r="J598" s="308">
        <f>IF(COUNT($H598:I598)&gt;='RFM input'!$AA$7,0, I598+I650+I702)</f>
        <v>0</v>
      </c>
      <c r="K598" s="102">
        <f>IF(COUNT($H598:J598)&gt;='RFM input'!$AA$7,0, J598+J650+J702)</f>
        <v>0</v>
      </c>
      <c r="L598" s="102">
        <f>IF(COUNT($H598:K598)&gt;='RFM input'!$AA$7,0, K598+K650+K702)</f>
        <v>0</v>
      </c>
      <c r="M598" s="102">
        <f>IF(COUNT($H598:L598)&gt;='RFM input'!$AA$7,0, L598+L650+L702)</f>
        <v>0</v>
      </c>
      <c r="N598" s="102">
        <f>IF(COUNT($H598:M598)&gt;='RFM input'!$AA$7,0, M598+M650+M702)</f>
        <v>0</v>
      </c>
      <c r="O598" s="102">
        <f>IF(COUNT($H598:N598)&gt;='RFM input'!$AA$7,0, N598+N650+N702)</f>
        <v>0</v>
      </c>
      <c r="P598" s="102">
        <f>IF(COUNT($H598:O598)&gt;='RFM input'!$AA$7,0, O598+O650+O702)</f>
        <v>0</v>
      </c>
      <c r="Q598" s="102">
        <f>IF(COUNT($H598:P598)&gt;='RFM input'!$AA$7,0, P598+P650+P702)</f>
        <v>0</v>
      </c>
      <c r="R598" s="102"/>
      <c r="S598" s="91"/>
      <c r="T598" s="91"/>
      <c r="U598" s="91"/>
      <c r="V598" s="91"/>
      <c r="W598" s="91"/>
      <c r="X598" s="91"/>
      <c r="Y598" s="91"/>
      <c r="Z598" s="91"/>
      <c r="AA598" s="249"/>
    </row>
    <row r="599" spans="1:27" hidden="1" outlineLevel="1">
      <c r="A599" s="4"/>
      <c r="B599" s="4"/>
      <c r="C599" s="36"/>
      <c r="D599" s="217">
        <f>Asset16</f>
        <v>0</v>
      </c>
      <c r="E599" s="4"/>
      <c r="F599" s="4"/>
      <c r="G599" s="181">
        <f>'RAB roll forward'!G1205</f>
        <v>0</v>
      </c>
      <c r="H599" s="308">
        <f t="shared" si="26"/>
        <v>0</v>
      </c>
      <c r="I599" s="308">
        <f t="shared" si="27"/>
        <v>0</v>
      </c>
      <c r="J599" s="308">
        <f>IF(COUNT($H599:I599)&gt;='RFM input'!$AA$7,0, I599+I651+I703)</f>
        <v>0</v>
      </c>
      <c r="K599" s="102">
        <f>IF(COUNT($H599:J599)&gt;='RFM input'!$AA$7,0, J599+J651+J703)</f>
        <v>0</v>
      </c>
      <c r="L599" s="102">
        <f>IF(COUNT($H599:K599)&gt;='RFM input'!$AA$7,0, K599+K651+K703)</f>
        <v>0</v>
      </c>
      <c r="M599" s="102">
        <f>IF(COUNT($H599:L599)&gt;='RFM input'!$AA$7,0, L599+L651+L703)</f>
        <v>0</v>
      </c>
      <c r="N599" s="102">
        <f>IF(COUNT($H599:M599)&gt;='RFM input'!$AA$7,0, M599+M651+M703)</f>
        <v>0</v>
      </c>
      <c r="O599" s="102">
        <f>IF(COUNT($H599:N599)&gt;='RFM input'!$AA$7,0, N599+N651+N703)</f>
        <v>0</v>
      </c>
      <c r="P599" s="102">
        <f>IF(COUNT($H599:O599)&gt;='RFM input'!$AA$7,0, O599+O651+O703)</f>
        <v>0</v>
      </c>
      <c r="Q599" s="102">
        <f>IF(COUNT($H599:P599)&gt;='RFM input'!$AA$7,0, P599+P651+P703)</f>
        <v>0</v>
      </c>
      <c r="R599" s="102"/>
      <c r="S599" s="91"/>
      <c r="T599" s="91"/>
      <c r="U599" s="91"/>
      <c r="V599" s="91"/>
      <c r="W599" s="91"/>
      <c r="X599" s="91"/>
      <c r="Y599" s="91"/>
      <c r="Z599" s="91"/>
      <c r="AA599" s="249"/>
    </row>
    <row r="600" spans="1:27" hidden="1" outlineLevel="1">
      <c r="A600" s="4"/>
      <c r="B600" s="4"/>
      <c r="C600" s="36"/>
      <c r="D600" s="217">
        <f>Asset17</f>
        <v>0</v>
      </c>
      <c r="E600" s="4"/>
      <c r="F600" s="4"/>
      <c r="G600" s="181">
        <f>'RAB roll forward'!G1206</f>
        <v>0</v>
      </c>
      <c r="H600" s="308">
        <f t="shared" si="26"/>
        <v>0</v>
      </c>
      <c r="I600" s="308">
        <f t="shared" si="27"/>
        <v>0</v>
      </c>
      <c r="J600" s="308">
        <f>IF(COUNT($H600:I600)&gt;='RFM input'!$AA$7,0, I600+I652+I704)</f>
        <v>0</v>
      </c>
      <c r="K600" s="102">
        <f>IF(COUNT($H600:J600)&gt;='RFM input'!$AA$7,0, J600+J652+J704)</f>
        <v>0</v>
      </c>
      <c r="L600" s="102">
        <f>IF(COUNT($H600:K600)&gt;='RFM input'!$AA$7,0, K600+K652+K704)</f>
        <v>0</v>
      </c>
      <c r="M600" s="102">
        <f>IF(COUNT($H600:L600)&gt;='RFM input'!$AA$7,0, L600+L652+L704)</f>
        <v>0</v>
      </c>
      <c r="N600" s="102">
        <f>IF(COUNT($H600:M600)&gt;='RFM input'!$AA$7,0, M600+M652+M704)</f>
        <v>0</v>
      </c>
      <c r="O600" s="102">
        <f>IF(COUNT($H600:N600)&gt;='RFM input'!$AA$7,0, N600+N652+N704)</f>
        <v>0</v>
      </c>
      <c r="P600" s="102">
        <f>IF(COUNT($H600:O600)&gt;='RFM input'!$AA$7,0, O600+O652+O704)</f>
        <v>0</v>
      </c>
      <c r="Q600" s="102">
        <f>IF(COUNT($H600:P600)&gt;='RFM input'!$AA$7,0, P600+P652+P704)</f>
        <v>0</v>
      </c>
      <c r="R600" s="102"/>
      <c r="S600" s="91"/>
      <c r="T600" s="91"/>
      <c r="U600" s="91"/>
      <c r="V600" s="91"/>
      <c r="W600" s="91"/>
      <c r="X600" s="91"/>
      <c r="Y600" s="91"/>
      <c r="Z600" s="91"/>
      <c r="AA600" s="249"/>
    </row>
    <row r="601" spans="1:27" hidden="1" outlineLevel="1">
      <c r="A601" s="4"/>
      <c r="B601" s="4"/>
      <c r="C601" s="36"/>
      <c r="D601" s="217">
        <f>Asset18</f>
        <v>0</v>
      </c>
      <c r="E601" s="4"/>
      <c r="F601" s="4"/>
      <c r="G601" s="181">
        <f>'RAB roll forward'!G1207</f>
        <v>0</v>
      </c>
      <c r="H601" s="308">
        <f t="shared" si="26"/>
        <v>0</v>
      </c>
      <c r="I601" s="308">
        <f t="shared" si="27"/>
        <v>0</v>
      </c>
      <c r="J601" s="308">
        <f>IF(COUNT($H601:I601)&gt;='RFM input'!$AA$7,0, I601+I653+I705)</f>
        <v>0</v>
      </c>
      <c r="K601" s="102">
        <f>IF(COUNT($H601:J601)&gt;='RFM input'!$AA$7,0, J601+J653+J705)</f>
        <v>0</v>
      </c>
      <c r="L601" s="102">
        <f>IF(COUNT($H601:K601)&gt;='RFM input'!$AA$7,0, K601+K653+K705)</f>
        <v>0</v>
      </c>
      <c r="M601" s="102">
        <f>IF(COUNT($H601:L601)&gt;='RFM input'!$AA$7,0, L601+L653+L705)</f>
        <v>0</v>
      </c>
      <c r="N601" s="102">
        <f>IF(COUNT($H601:M601)&gt;='RFM input'!$AA$7,0, M601+M653+M705)</f>
        <v>0</v>
      </c>
      <c r="O601" s="102">
        <f>IF(COUNT($H601:N601)&gt;='RFM input'!$AA$7,0, N601+N653+N705)</f>
        <v>0</v>
      </c>
      <c r="P601" s="102">
        <f>IF(COUNT($H601:O601)&gt;='RFM input'!$AA$7,0, O601+O653+O705)</f>
        <v>0</v>
      </c>
      <c r="Q601" s="102">
        <f>IF(COUNT($H601:P601)&gt;='RFM input'!$AA$7,0, P601+P653+P705)</f>
        <v>0</v>
      </c>
      <c r="R601" s="102"/>
      <c r="S601" s="91"/>
      <c r="T601" s="91"/>
      <c r="U601" s="91"/>
      <c r="V601" s="91"/>
      <c r="W601" s="91"/>
      <c r="X601" s="91"/>
      <c r="Y601" s="91"/>
      <c r="Z601" s="91"/>
      <c r="AA601" s="249"/>
    </row>
    <row r="602" spans="1:27" hidden="1" outlineLevel="1">
      <c r="A602" s="4"/>
      <c r="B602" s="4"/>
      <c r="C602" s="36"/>
      <c r="D602" s="217">
        <f>Asset19</f>
        <v>0</v>
      </c>
      <c r="E602" s="4"/>
      <c r="F602" s="4"/>
      <c r="G602" s="181">
        <f>'RAB roll forward'!G1208</f>
        <v>0</v>
      </c>
      <c r="H602" s="308">
        <f t="shared" si="26"/>
        <v>0</v>
      </c>
      <c r="I602" s="308">
        <f t="shared" si="27"/>
        <v>0</v>
      </c>
      <c r="J602" s="308">
        <f>IF(COUNT($H602:I602)&gt;='RFM input'!$AA$7,0, I602+I654+I706)</f>
        <v>0</v>
      </c>
      <c r="K602" s="102">
        <f>IF(COUNT($H602:J602)&gt;='RFM input'!$AA$7,0, J602+J654+J706)</f>
        <v>0</v>
      </c>
      <c r="L602" s="102">
        <f>IF(COUNT($H602:K602)&gt;='RFM input'!$AA$7,0, K602+K654+K706)</f>
        <v>0</v>
      </c>
      <c r="M602" s="102">
        <f>IF(COUNT($H602:L602)&gt;='RFM input'!$AA$7,0, L602+L654+L706)</f>
        <v>0</v>
      </c>
      <c r="N602" s="102">
        <f>IF(COUNT($H602:M602)&gt;='RFM input'!$AA$7,0, M602+M654+M706)</f>
        <v>0</v>
      </c>
      <c r="O602" s="102">
        <f>IF(COUNT($H602:N602)&gt;='RFM input'!$AA$7,0, N602+N654+N706)</f>
        <v>0</v>
      </c>
      <c r="P602" s="102">
        <f>IF(COUNT($H602:O602)&gt;='RFM input'!$AA$7,0, O602+O654+O706)</f>
        <v>0</v>
      </c>
      <c r="Q602" s="102">
        <f>IF(COUNT($H602:P602)&gt;='RFM input'!$AA$7,0, P602+P654+P706)</f>
        <v>0</v>
      </c>
      <c r="R602" s="102"/>
      <c r="S602" s="91"/>
      <c r="T602" s="91"/>
      <c r="U602" s="91"/>
      <c r="V602" s="91"/>
      <c r="W602" s="91"/>
      <c r="X602" s="91"/>
      <c r="Y602" s="91"/>
      <c r="Z602" s="91"/>
      <c r="AA602" s="249"/>
    </row>
    <row r="603" spans="1:27" hidden="1" outlineLevel="1">
      <c r="A603" s="4"/>
      <c r="B603" s="4"/>
      <c r="C603" s="36"/>
      <c r="D603" s="217">
        <f>Asset20</f>
        <v>0</v>
      </c>
      <c r="E603" s="4"/>
      <c r="F603" s="4"/>
      <c r="G603" s="181">
        <f>'RAB roll forward'!G1209</f>
        <v>0</v>
      </c>
      <c r="H603" s="308">
        <f t="shared" si="26"/>
        <v>0</v>
      </c>
      <c r="I603" s="308">
        <f t="shared" si="27"/>
        <v>0</v>
      </c>
      <c r="J603" s="308">
        <f>IF(COUNT($H603:I603)&gt;='RFM input'!$AA$7,0, I603+I655+I707)</f>
        <v>0</v>
      </c>
      <c r="K603" s="102">
        <f>IF(COUNT($H603:J603)&gt;='RFM input'!$AA$7,0, J603+J655+J707)</f>
        <v>0</v>
      </c>
      <c r="L603" s="102">
        <f>IF(COUNT($H603:K603)&gt;='RFM input'!$AA$7,0, K603+K655+K707)</f>
        <v>0</v>
      </c>
      <c r="M603" s="102">
        <f>IF(COUNT($H603:L603)&gt;='RFM input'!$AA$7,0, L603+L655+L707)</f>
        <v>0</v>
      </c>
      <c r="N603" s="102">
        <f>IF(COUNT($H603:M603)&gt;='RFM input'!$AA$7,0, M603+M655+M707)</f>
        <v>0</v>
      </c>
      <c r="O603" s="102">
        <f>IF(COUNT($H603:N603)&gt;='RFM input'!$AA$7,0, N603+N655+N707)</f>
        <v>0</v>
      </c>
      <c r="P603" s="102">
        <f>IF(COUNT($H603:O603)&gt;='RFM input'!$AA$7,0, O603+O655+O707)</f>
        <v>0</v>
      </c>
      <c r="Q603" s="102">
        <f>IF(COUNT($H603:P603)&gt;='RFM input'!$AA$7,0, P603+P655+P707)</f>
        <v>0</v>
      </c>
      <c r="R603" s="102"/>
      <c r="S603" s="91"/>
      <c r="T603" s="91"/>
      <c r="U603" s="91"/>
      <c r="V603" s="91"/>
      <c r="W603" s="91"/>
      <c r="X603" s="91"/>
      <c r="Y603" s="91"/>
      <c r="Z603" s="91"/>
      <c r="AA603" s="249"/>
    </row>
    <row r="604" spans="1:27" hidden="1" outlineLevel="1">
      <c r="A604" s="4"/>
      <c r="B604" s="4"/>
      <c r="C604" s="36"/>
      <c r="D604" s="217">
        <f>Asset21</f>
        <v>0</v>
      </c>
      <c r="E604" s="4"/>
      <c r="F604" s="4"/>
      <c r="G604" s="181">
        <f>'RAB roll forward'!G1210</f>
        <v>0</v>
      </c>
      <c r="H604" s="308">
        <f t="shared" si="26"/>
        <v>0</v>
      </c>
      <c r="I604" s="308">
        <f t="shared" si="27"/>
        <v>0</v>
      </c>
      <c r="J604" s="308">
        <f>IF(COUNT($H604:I604)&gt;='RFM input'!$AA$7,0, I604+I656+I708)</f>
        <v>0</v>
      </c>
      <c r="K604" s="102">
        <f>IF(COUNT($H604:J604)&gt;='RFM input'!$AA$7,0, J604+J656+J708)</f>
        <v>0</v>
      </c>
      <c r="L604" s="102">
        <f>IF(COUNT($H604:K604)&gt;='RFM input'!$AA$7,0, K604+K656+K708)</f>
        <v>0</v>
      </c>
      <c r="M604" s="102">
        <f>IF(COUNT($H604:L604)&gt;='RFM input'!$AA$7,0, L604+L656+L708)</f>
        <v>0</v>
      </c>
      <c r="N604" s="102">
        <f>IF(COUNT($H604:M604)&gt;='RFM input'!$AA$7,0, M604+M656+M708)</f>
        <v>0</v>
      </c>
      <c r="O604" s="102">
        <f>IF(COUNT($H604:N604)&gt;='RFM input'!$AA$7,0, N604+N656+N708)</f>
        <v>0</v>
      </c>
      <c r="P604" s="102">
        <f>IF(COUNT($H604:O604)&gt;='RFM input'!$AA$7,0, O604+O656+O708)</f>
        <v>0</v>
      </c>
      <c r="Q604" s="102">
        <f>IF(COUNT($H604:P604)&gt;='RFM input'!$AA$7,0, P604+P656+P708)</f>
        <v>0</v>
      </c>
      <c r="R604" s="102"/>
      <c r="S604" s="91"/>
      <c r="T604" s="91"/>
      <c r="U604" s="91"/>
      <c r="V604" s="91"/>
      <c r="W604" s="91"/>
      <c r="X604" s="91"/>
      <c r="Y604" s="91"/>
      <c r="Z604" s="91"/>
      <c r="AA604" s="249"/>
    </row>
    <row r="605" spans="1:27" hidden="1" outlineLevel="1">
      <c r="A605" s="4"/>
      <c r="B605" s="4"/>
      <c r="C605" s="36"/>
      <c r="D605" s="217">
        <f>Asset22</f>
        <v>0</v>
      </c>
      <c r="E605" s="4"/>
      <c r="F605" s="4"/>
      <c r="G605" s="181">
        <f>'RAB roll forward'!G1211</f>
        <v>0</v>
      </c>
      <c r="H605" s="308">
        <f t="shared" si="26"/>
        <v>0</v>
      </c>
      <c r="I605" s="308">
        <f t="shared" si="27"/>
        <v>0</v>
      </c>
      <c r="J605" s="308">
        <f>IF(COUNT($H605:I605)&gt;='RFM input'!$AA$7,0, I605+I657+I709)</f>
        <v>0</v>
      </c>
      <c r="K605" s="102">
        <f>IF(COUNT($H605:J605)&gt;='RFM input'!$AA$7,0, J605+J657+J709)</f>
        <v>0</v>
      </c>
      <c r="L605" s="102">
        <f>IF(COUNT($H605:K605)&gt;='RFM input'!$AA$7,0, K605+K657+K709)</f>
        <v>0</v>
      </c>
      <c r="M605" s="102">
        <f>IF(COUNT($H605:L605)&gt;='RFM input'!$AA$7,0, L605+L657+L709)</f>
        <v>0</v>
      </c>
      <c r="N605" s="102">
        <f>IF(COUNT($H605:M605)&gt;='RFM input'!$AA$7,0, M605+M657+M709)</f>
        <v>0</v>
      </c>
      <c r="O605" s="102">
        <f>IF(COUNT($H605:N605)&gt;='RFM input'!$AA$7,0, N605+N657+N709)</f>
        <v>0</v>
      </c>
      <c r="P605" s="102">
        <f>IF(COUNT($H605:O605)&gt;='RFM input'!$AA$7,0, O605+O657+O709)</f>
        <v>0</v>
      </c>
      <c r="Q605" s="102">
        <f>IF(COUNT($H605:P605)&gt;='RFM input'!$AA$7,0, P605+P657+P709)</f>
        <v>0</v>
      </c>
      <c r="R605" s="102"/>
      <c r="S605" s="91"/>
      <c r="T605" s="91"/>
      <c r="U605" s="91"/>
      <c r="V605" s="91"/>
      <c r="W605" s="91"/>
      <c r="X605" s="91"/>
      <c r="Y605" s="91"/>
      <c r="Z605" s="91"/>
      <c r="AA605" s="249"/>
    </row>
    <row r="606" spans="1:27" hidden="1" outlineLevel="1">
      <c r="A606" s="4"/>
      <c r="B606" s="4"/>
      <c r="C606" s="36"/>
      <c r="D606" s="217">
        <f>Asset23</f>
        <v>0</v>
      </c>
      <c r="E606" s="4"/>
      <c r="F606" s="4"/>
      <c r="G606" s="181">
        <f>'RAB roll forward'!G1212</f>
        <v>0</v>
      </c>
      <c r="H606" s="308">
        <f t="shared" si="26"/>
        <v>0</v>
      </c>
      <c r="I606" s="308">
        <f t="shared" si="27"/>
        <v>0</v>
      </c>
      <c r="J606" s="308">
        <f>IF(COUNT($H606:I606)&gt;='RFM input'!$AA$7,0, I606+I658+I710)</f>
        <v>0</v>
      </c>
      <c r="K606" s="102">
        <f>IF(COUNT($H606:J606)&gt;='RFM input'!$AA$7,0, J606+J658+J710)</f>
        <v>0</v>
      </c>
      <c r="L606" s="102">
        <f>IF(COUNT($H606:K606)&gt;='RFM input'!$AA$7,0, K606+K658+K710)</f>
        <v>0</v>
      </c>
      <c r="M606" s="102">
        <f>IF(COUNT($H606:L606)&gt;='RFM input'!$AA$7,0, L606+L658+L710)</f>
        <v>0</v>
      </c>
      <c r="N606" s="102">
        <f>IF(COUNT($H606:M606)&gt;='RFM input'!$AA$7,0, M606+M658+M710)</f>
        <v>0</v>
      </c>
      <c r="O606" s="102">
        <f>IF(COUNT($H606:N606)&gt;='RFM input'!$AA$7,0, N606+N658+N710)</f>
        <v>0</v>
      </c>
      <c r="P606" s="102">
        <f>IF(COUNT($H606:O606)&gt;='RFM input'!$AA$7,0, O606+O658+O710)</f>
        <v>0</v>
      </c>
      <c r="Q606" s="102">
        <f>IF(COUNT($H606:P606)&gt;='RFM input'!$AA$7,0, P606+P658+P710)</f>
        <v>0</v>
      </c>
      <c r="R606" s="102"/>
      <c r="S606" s="91"/>
      <c r="T606" s="91"/>
      <c r="U606" s="91"/>
      <c r="V606" s="91"/>
      <c r="W606" s="91"/>
      <c r="X606" s="91"/>
      <c r="Y606" s="91"/>
      <c r="Z606" s="91"/>
      <c r="AA606" s="249"/>
    </row>
    <row r="607" spans="1:27" hidden="1" outlineLevel="1">
      <c r="A607" s="4"/>
      <c r="B607" s="4"/>
      <c r="C607" s="36"/>
      <c r="D607" s="217">
        <f>Asset24</f>
        <v>0</v>
      </c>
      <c r="E607" s="4"/>
      <c r="F607" s="4"/>
      <c r="G607" s="181">
        <f>'RAB roll forward'!G1213</f>
        <v>0</v>
      </c>
      <c r="H607" s="308">
        <f t="shared" si="26"/>
        <v>0</v>
      </c>
      <c r="I607" s="308">
        <f t="shared" si="27"/>
        <v>0</v>
      </c>
      <c r="J607" s="308">
        <f>IF(COUNT($H607:I607)&gt;='RFM input'!$AA$7,0, I607+I659+I711)</f>
        <v>0</v>
      </c>
      <c r="K607" s="102">
        <f>IF(COUNT($H607:J607)&gt;='RFM input'!$AA$7,0, J607+J659+J711)</f>
        <v>0</v>
      </c>
      <c r="L607" s="102">
        <f>IF(COUNT($H607:K607)&gt;='RFM input'!$AA$7,0, K607+K659+K711)</f>
        <v>0</v>
      </c>
      <c r="M607" s="102">
        <f>IF(COUNT($H607:L607)&gt;='RFM input'!$AA$7,0, L607+L659+L711)</f>
        <v>0</v>
      </c>
      <c r="N607" s="102">
        <f>IF(COUNT($H607:M607)&gt;='RFM input'!$AA$7,0, M607+M659+M711)</f>
        <v>0</v>
      </c>
      <c r="O607" s="102">
        <f>IF(COUNT($H607:N607)&gt;='RFM input'!$AA$7,0, N607+N659+N711)</f>
        <v>0</v>
      </c>
      <c r="P607" s="102">
        <f>IF(COUNT($H607:O607)&gt;='RFM input'!$AA$7,0, O607+O659+O711)</f>
        <v>0</v>
      </c>
      <c r="Q607" s="102">
        <f>IF(COUNT($H607:P607)&gt;='RFM input'!$AA$7,0, P607+P659+P711)</f>
        <v>0</v>
      </c>
      <c r="R607" s="102"/>
      <c r="S607" s="91"/>
      <c r="T607" s="91"/>
      <c r="U607" s="91"/>
      <c r="V607" s="91"/>
      <c r="W607" s="91"/>
      <c r="X607" s="91"/>
      <c r="Y607" s="91"/>
      <c r="Z607" s="91"/>
      <c r="AA607" s="249"/>
    </row>
    <row r="608" spans="1:27" hidden="1" outlineLevel="1">
      <c r="A608" s="4"/>
      <c r="B608" s="4"/>
      <c r="C608" s="36"/>
      <c r="D608" s="217">
        <f>Asset25</f>
        <v>0</v>
      </c>
      <c r="E608" s="4"/>
      <c r="F608" s="4"/>
      <c r="G608" s="181">
        <f>'RAB roll forward'!G1214</f>
        <v>0</v>
      </c>
      <c r="H608" s="308">
        <f t="shared" si="26"/>
        <v>0</v>
      </c>
      <c r="I608" s="308">
        <f t="shared" si="27"/>
        <v>0</v>
      </c>
      <c r="J608" s="308">
        <f>IF(COUNT($H608:I608)&gt;='RFM input'!$AA$7,0, I608+I660+I712)</f>
        <v>0</v>
      </c>
      <c r="K608" s="102">
        <f>IF(COUNT($H608:J608)&gt;='RFM input'!$AA$7,0, J608+J660+J712)</f>
        <v>0</v>
      </c>
      <c r="L608" s="102">
        <f>IF(COUNT($H608:K608)&gt;='RFM input'!$AA$7,0, K608+K660+K712)</f>
        <v>0</v>
      </c>
      <c r="M608" s="102">
        <f>IF(COUNT($H608:L608)&gt;='RFM input'!$AA$7,0, L608+L660+L712)</f>
        <v>0</v>
      </c>
      <c r="N608" s="102">
        <f>IF(COUNT($H608:M608)&gt;='RFM input'!$AA$7,0, M608+M660+M712)</f>
        <v>0</v>
      </c>
      <c r="O608" s="102">
        <f>IF(COUNT($H608:N608)&gt;='RFM input'!$AA$7,0, N608+N660+N712)</f>
        <v>0</v>
      </c>
      <c r="P608" s="102">
        <f>IF(COUNT($H608:O608)&gt;='RFM input'!$AA$7,0, O608+O660+O712)</f>
        <v>0</v>
      </c>
      <c r="Q608" s="102">
        <f>IF(COUNT($H608:P608)&gt;='RFM input'!$AA$7,0, P608+P660+P712)</f>
        <v>0</v>
      </c>
      <c r="R608" s="102"/>
      <c r="S608" s="91"/>
      <c r="T608" s="91"/>
      <c r="U608" s="91"/>
      <c r="V608" s="91"/>
      <c r="W608" s="91"/>
      <c r="X608" s="91"/>
      <c r="Y608" s="91"/>
      <c r="Z608" s="91"/>
      <c r="AA608" s="249"/>
    </row>
    <row r="609" spans="1:27" hidden="1" outlineLevel="1">
      <c r="A609" s="4"/>
      <c r="B609" s="4"/>
      <c r="C609" s="36"/>
      <c r="D609" s="217">
        <f>Asset26</f>
        <v>0</v>
      </c>
      <c r="E609" s="4"/>
      <c r="F609" s="4"/>
      <c r="G609" s="181">
        <f>'RAB roll forward'!G1215</f>
        <v>0</v>
      </c>
      <c r="H609" s="308">
        <f t="shared" si="26"/>
        <v>0</v>
      </c>
      <c r="I609" s="308">
        <f t="shared" si="27"/>
        <v>0</v>
      </c>
      <c r="J609" s="308">
        <f>IF(COUNT($H609:I609)&gt;='RFM input'!$AA$7,0, I609+I661+I713)</f>
        <v>0</v>
      </c>
      <c r="K609" s="102">
        <f>IF(COUNT($H609:J609)&gt;='RFM input'!$AA$7,0, J609+J661+J713)</f>
        <v>0</v>
      </c>
      <c r="L609" s="102">
        <f>IF(COUNT($H609:K609)&gt;='RFM input'!$AA$7,0, K609+K661+K713)</f>
        <v>0</v>
      </c>
      <c r="M609" s="102">
        <f>IF(COUNT($H609:L609)&gt;='RFM input'!$AA$7,0, L609+L661+L713)</f>
        <v>0</v>
      </c>
      <c r="N609" s="102">
        <f>IF(COUNT($H609:M609)&gt;='RFM input'!$AA$7,0, M609+M661+M713)</f>
        <v>0</v>
      </c>
      <c r="O609" s="102">
        <f>IF(COUNT($H609:N609)&gt;='RFM input'!$AA$7,0, N609+N661+N713)</f>
        <v>0</v>
      </c>
      <c r="P609" s="102">
        <f>IF(COUNT($H609:O609)&gt;='RFM input'!$AA$7,0, O609+O661+O713)</f>
        <v>0</v>
      </c>
      <c r="Q609" s="102">
        <f>IF(COUNT($H609:P609)&gt;='RFM input'!$AA$7,0, P609+P661+P713)</f>
        <v>0</v>
      </c>
      <c r="R609" s="102"/>
      <c r="S609" s="91"/>
      <c r="T609" s="91"/>
      <c r="U609" s="91"/>
      <c r="V609" s="91"/>
      <c r="W609" s="91"/>
      <c r="X609" s="91"/>
      <c r="Y609" s="91"/>
      <c r="Z609" s="91"/>
      <c r="AA609" s="249"/>
    </row>
    <row r="610" spans="1:27" hidden="1" outlineLevel="1">
      <c r="A610" s="4"/>
      <c r="B610" s="4"/>
      <c r="C610" s="36"/>
      <c r="D610" s="217">
        <f>Asset27</f>
        <v>0</v>
      </c>
      <c r="E610" s="4"/>
      <c r="F610" s="4"/>
      <c r="G610" s="181">
        <f>'RAB roll forward'!G1216</f>
        <v>0</v>
      </c>
      <c r="H610" s="308">
        <f t="shared" si="26"/>
        <v>0</v>
      </c>
      <c r="I610" s="308">
        <f t="shared" si="27"/>
        <v>0</v>
      </c>
      <c r="J610" s="308">
        <f>IF(COUNT($H610:I610)&gt;='RFM input'!$AA$7,0, I610+I662+I714)</f>
        <v>0</v>
      </c>
      <c r="K610" s="102">
        <f>IF(COUNT($H610:J610)&gt;='RFM input'!$AA$7,0, J610+J662+J714)</f>
        <v>0</v>
      </c>
      <c r="L610" s="102">
        <f>IF(COUNT($H610:K610)&gt;='RFM input'!$AA$7,0, K610+K662+K714)</f>
        <v>0</v>
      </c>
      <c r="M610" s="102">
        <f>IF(COUNT($H610:L610)&gt;='RFM input'!$AA$7,0, L610+L662+L714)</f>
        <v>0</v>
      </c>
      <c r="N610" s="102">
        <f>IF(COUNT($H610:M610)&gt;='RFM input'!$AA$7,0, M610+M662+M714)</f>
        <v>0</v>
      </c>
      <c r="O610" s="102">
        <f>IF(COUNT($H610:N610)&gt;='RFM input'!$AA$7,0, N610+N662+N714)</f>
        <v>0</v>
      </c>
      <c r="P610" s="102">
        <f>IF(COUNT($H610:O610)&gt;='RFM input'!$AA$7,0, O610+O662+O714)</f>
        <v>0</v>
      </c>
      <c r="Q610" s="102">
        <f>IF(COUNT($H610:P610)&gt;='RFM input'!$AA$7,0, P610+P662+P714)</f>
        <v>0</v>
      </c>
      <c r="R610" s="102"/>
      <c r="S610" s="91"/>
      <c r="T610" s="91"/>
      <c r="U610" s="91"/>
      <c r="V610" s="91"/>
      <c r="W610" s="91"/>
      <c r="X610" s="91"/>
      <c r="Y610" s="91"/>
      <c r="Z610" s="91"/>
      <c r="AA610" s="249"/>
    </row>
    <row r="611" spans="1:27" hidden="1" outlineLevel="1">
      <c r="A611" s="4"/>
      <c r="B611" s="4"/>
      <c r="C611" s="36"/>
      <c r="D611" s="217">
        <f>Asset28</f>
        <v>0</v>
      </c>
      <c r="E611" s="4"/>
      <c r="F611" s="4"/>
      <c r="G611" s="181">
        <f>'RAB roll forward'!G1217</f>
        <v>0</v>
      </c>
      <c r="H611" s="308">
        <f t="shared" si="26"/>
        <v>0</v>
      </c>
      <c r="I611" s="308">
        <f t="shared" si="27"/>
        <v>0</v>
      </c>
      <c r="J611" s="308">
        <f>IF(COUNT($H611:I611)&gt;='RFM input'!$AA$7,0, I611+I663+I715)</f>
        <v>0</v>
      </c>
      <c r="K611" s="102">
        <f>IF(COUNT($H611:J611)&gt;='RFM input'!$AA$7,0, J611+J663+J715)</f>
        <v>0</v>
      </c>
      <c r="L611" s="102">
        <f>IF(COUNT($H611:K611)&gt;='RFM input'!$AA$7,0, K611+K663+K715)</f>
        <v>0</v>
      </c>
      <c r="M611" s="102">
        <f>IF(COUNT($H611:L611)&gt;='RFM input'!$AA$7,0, L611+L663+L715)</f>
        <v>0</v>
      </c>
      <c r="N611" s="102">
        <f>IF(COUNT($H611:M611)&gt;='RFM input'!$AA$7,0, M611+M663+M715)</f>
        <v>0</v>
      </c>
      <c r="O611" s="102">
        <f>IF(COUNT($H611:N611)&gt;='RFM input'!$AA$7,0, N611+N663+N715)</f>
        <v>0</v>
      </c>
      <c r="P611" s="102">
        <f>IF(COUNT($H611:O611)&gt;='RFM input'!$AA$7,0, O611+O663+O715)</f>
        <v>0</v>
      </c>
      <c r="Q611" s="102">
        <f>IF(COUNT($H611:P611)&gt;='RFM input'!$AA$7,0, P611+P663+P715)</f>
        <v>0</v>
      </c>
      <c r="R611" s="102"/>
      <c r="S611" s="91"/>
      <c r="T611" s="91"/>
      <c r="U611" s="91"/>
      <c r="V611" s="91"/>
      <c r="W611" s="91"/>
      <c r="X611" s="91"/>
      <c r="Y611" s="91"/>
      <c r="Z611" s="91"/>
      <c r="AA611" s="249"/>
    </row>
    <row r="612" spans="1:27" hidden="1" outlineLevel="1">
      <c r="A612" s="4"/>
      <c r="B612" s="4"/>
      <c r="C612" s="36"/>
      <c r="D612" s="217">
        <f>Asset29</f>
        <v>0</v>
      </c>
      <c r="E612" s="4"/>
      <c r="F612" s="4"/>
      <c r="G612" s="181">
        <f>'RAB roll forward'!G1218</f>
        <v>0</v>
      </c>
      <c r="H612" s="308">
        <f t="shared" si="26"/>
        <v>0</v>
      </c>
      <c r="I612" s="308">
        <f t="shared" si="27"/>
        <v>0</v>
      </c>
      <c r="J612" s="308">
        <f>IF(COUNT($H612:I612)&gt;='RFM input'!$AA$7,0, I612+I664+I716)</f>
        <v>0</v>
      </c>
      <c r="K612" s="102">
        <f>IF(COUNT($H612:J612)&gt;='RFM input'!$AA$7,0, J612+J664+J716)</f>
        <v>0</v>
      </c>
      <c r="L612" s="102">
        <f>IF(COUNT($H612:K612)&gt;='RFM input'!$AA$7,0, K612+K664+K716)</f>
        <v>0</v>
      </c>
      <c r="M612" s="102">
        <f>IF(COUNT($H612:L612)&gt;='RFM input'!$AA$7,0, L612+L664+L716)</f>
        <v>0</v>
      </c>
      <c r="N612" s="102">
        <f>IF(COUNT($H612:M612)&gt;='RFM input'!$AA$7,0, M612+M664+M716)</f>
        <v>0</v>
      </c>
      <c r="O612" s="102">
        <f>IF(COUNT($H612:N612)&gt;='RFM input'!$AA$7,0, N612+N664+N716)</f>
        <v>0</v>
      </c>
      <c r="P612" s="102">
        <f>IF(COUNT($H612:O612)&gt;='RFM input'!$AA$7,0, O612+O664+O716)</f>
        <v>0</v>
      </c>
      <c r="Q612" s="102">
        <f>IF(COUNT($H612:P612)&gt;='RFM input'!$AA$7,0, P612+P664+P716)</f>
        <v>0</v>
      </c>
      <c r="R612" s="102"/>
      <c r="S612" s="91"/>
      <c r="T612" s="91"/>
      <c r="U612" s="91"/>
      <c r="V612" s="91"/>
      <c r="W612" s="91"/>
      <c r="X612" s="91"/>
      <c r="Y612" s="91"/>
      <c r="Z612" s="91"/>
      <c r="AA612" s="249"/>
    </row>
    <row r="613" spans="1:27" hidden="1" outlineLevel="1">
      <c r="A613" s="4"/>
      <c r="B613" s="4"/>
      <c r="C613" s="36"/>
      <c r="D613" s="217">
        <f>Asset30</f>
        <v>0</v>
      </c>
      <c r="E613" s="4"/>
      <c r="F613" s="4"/>
      <c r="G613" s="181">
        <f>'RAB roll forward'!G1219</f>
        <v>0</v>
      </c>
      <c r="H613" s="308">
        <f t="shared" si="26"/>
        <v>0</v>
      </c>
      <c r="I613" s="308">
        <f t="shared" si="27"/>
        <v>0</v>
      </c>
      <c r="J613" s="308">
        <f>IF(COUNT($H613:I613)&gt;='RFM input'!$AA$7,0, I613+I665+I717)</f>
        <v>0</v>
      </c>
      <c r="K613" s="102">
        <f>IF(COUNT($H613:J613)&gt;='RFM input'!$AA$7,0, J613+J665+J717)</f>
        <v>0</v>
      </c>
      <c r="L613" s="102">
        <f>IF(COUNT($H613:K613)&gt;='RFM input'!$AA$7,0, K613+K665+K717)</f>
        <v>0</v>
      </c>
      <c r="M613" s="102">
        <f>IF(COUNT($H613:L613)&gt;='RFM input'!$AA$7,0, L613+L665+L717)</f>
        <v>0</v>
      </c>
      <c r="N613" s="102">
        <f>IF(COUNT($H613:M613)&gt;='RFM input'!$AA$7,0, M613+M665+M717)</f>
        <v>0</v>
      </c>
      <c r="O613" s="102">
        <f>IF(COUNT($H613:N613)&gt;='RFM input'!$AA$7,0, N613+N665+N717)</f>
        <v>0</v>
      </c>
      <c r="P613" s="102">
        <f>IF(COUNT($H613:O613)&gt;='RFM input'!$AA$7,0, O613+O665+O717)</f>
        <v>0</v>
      </c>
      <c r="Q613" s="102">
        <f>IF(COUNT($H613:P613)&gt;='RFM input'!$AA$7,0, P613+P665+P717)</f>
        <v>0</v>
      </c>
      <c r="R613" s="102"/>
      <c r="S613" s="91"/>
      <c r="T613" s="91"/>
      <c r="U613" s="91"/>
      <c r="V613" s="91"/>
      <c r="W613" s="91"/>
      <c r="X613" s="91"/>
      <c r="Y613" s="91"/>
      <c r="Z613" s="91"/>
      <c r="AA613" s="249"/>
    </row>
    <row r="614" spans="1:27" hidden="1" outlineLevel="1">
      <c r="A614" s="4"/>
      <c r="B614" s="4"/>
      <c r="C614" s="36"/>
      <c r="D614" s="217">
        <f>Asset31</f>
        <v>0</v>
      </c>
      <c r="E614" s="4"/>
      <c r="F614" s="4"/>
      <c r="G614" s="181">
        <f>'RAB roll forward'!G1220</f>
        <v>0</v>
      </c>
      <c r="H614" s="308">
        <f t="shared" ref="H614:H633" si="28">G614+G666+G718+G770+G822+G874</f>
        <v>0</v>
      </c>
      <c r="I614" s="308">
        <f t="shared" ref="I614:I633" si="29">H614+H666+H718</f>
        <v>0</v>
      </c>
      <c r="J614" s="308">
        <f>IF(COUNT($H614:I614)&gt;='RFM input'!$AA$7,0, I614+I666+I718)</f>
        <v>0</v>
      </c>
      <c r="K614" s="102">
        <f>IF(COUNT($H614:J614)&gt;='RFM input'!$AA$7,0, J614+J666+J718)</f>
        <v>0</v>
      </c>
      <c r="L614" s="102">
        <f>IF(COUNT($H614:K614)&gt;='RFM input'!$AA$7,0, K614+K666+K718)</f>
        <v>0</v>
      </c>
      <c r="M614" s="102">
        <f>IF(COUNT($H614:L614)&gt;='RFM input'!$AA$7,0, L614+L666+L718)</f>
        <v>0</v>
      </c>
      <c r="N614" s="102">
        <f>IF(COUNT($H614:M614)&gt;='RFM input'!$AA$7,0, M614+M666+M718)</f>
        <v>0</v>
      </c>
      <c r="O614" s="102">
        <f>IF(COUNT($H614:N614)&gt;='RFM input'!$AA$7,0, N614+N666+N718)</f>
        <v>0</v>
      </c>
      <c r="P614" s="102">
        <f>IF(COUNT($H614:O614)&gt;='RFM input'!$AA$7,0, O614+O666+O718)</f>
        <v>0</v>
      </c>
      <c r="Q614" s="102">
        <f>IF(COUNT($H614:P614)&gt;='RFM input'!$AA$7,0, P614+P666+P718)</f>
        <v>0</v>
      </c>
      <c r="R614" s="102"/>
      <c r="S614" s="91"/>
      <c r="T614" s="91"/>
      <c r="U614" s="91"/>
      <c r="V614" s="91"/>
      <c r="W614" s="91"/>
      <c r="X614" s="91"/>
      <c r="Y614" s="91"/>
      <c r="Z614" s="91"/>
      <c r="AA614" s="249"/>
    </row>
    <row r="615" spans="1:27" hidden="1" outlineLevel="1">
      <c r="A615" s="4"/>
      <c r="B615" s="4"/>
      <c r="C615" s="36"/>
      <c r="D615" s="217">
        <f>Asset32</f>
        <v>0</v>
      </c>
      <c r="E615" s="4"/>
      <c r="F615" s="4"/>
      <c r="G615" s="181">
        <f>'RAB roll forward'!G1221</f>
        <v>0</v>
      </c>
      <c r="H615" s="308">
        <f t="shared" si="28"/>
        <v>0</v>
      </c>
      <c r="I615" s="308">
        <f t="shared" si="29"/>
        <v>0</v>
      </c>
      <c r="J615" s="308">
        <f>IF(COUNT($H615:I615)&gt;='RFM input'!$AA$7,0, I615+I667+I719)</f>
        <v>0</v>
      </c>
      <c r="K615" s="102">
        <f>IF(COUNT($H615:J615)&gt;='RFM input'!$AA$7,0, J615+J667+J719)</f>
        <v>0</v>
      </c>
      <c r="L615" s="102">
        <f>IF(COUNT($H615:K615)&gt;='RFM input'!$AA$7,0, K615+K667+K719)</f>
        <v>0</v>
      </c>
      <c r="M615" s="102">
        <f>IF(COUNT($H615:L615)&gt;='RFM input'!$AA$7,0, L615+L667+L719)</f>
        <v>0</v>
      </c>
      <c r="N615" s="102">
        <f>IF(COUNT($H615:M615)&gt;='RFM input'!$AA$7,0, M615+M667+M719)</f>
        <v>0</v>
      </c>
      <c r="O615" s="102">
        <f>IF(COUNT($H615:N615)&gt;='RFM input'!$AA$7,0, N615+N667+N719)</f>
        <v>0</v>
      </c>
      <c r="P615" s="102">
        <f>IF(COUNT($H615:O615)&gt;='RFM input'!$AA$7,0, O615+O667+O719)</f>
        <v>0</v>
      </c>
      <c r="Q615" s="102">
        <f>IF(COUNT($H615:P615)&gt;='RFM input'!$AA$7,0, P615+P667+P719)</f>
        <v>0</v>
      </c>
      <c r="R615" s="102"/>
      <c r="S615" s="91"/>
      <c r="T615" s="91"/>
      <c r="U615" s="91"/>
      <c r="V615" s="91"/>
      <c r="W615" s="91"/>
      <c r="X615" s="91"/>
      <c r="Y615" s="91"/>
      <c r="Z615" s="91"/>
      <c r="AA615" s="249"/>
    </row>
    <row r="616" spans="1:27" hidden="1" outlineLevel="1">
      <c r="A616" s="4"/>
      <c r="B616" s="4"/>
      <c r="C616" s="36"/>
      <c r="D616" s="217">
        <f>Asset33</f>
        <v>0</v>
      </c>
      <c r="E616" s="4"/>
      <c r="F616" s="4"/>
      <c r="G616" s="181">
        <f>'RAB roll forward'!G1222</f>
        <v>0</v>
      </c>
      <c r="H616" s="308">
        <f t="shared" si="28"/>
        <v>0</v>
      </c>
      <c r="I616" s="308">
        <f t="shared" si="29"/>
        <v>0</v>
      </c>
      <c r="J616" s="308">
        <f>IF(COUNT($H616:I616)&gt;='RFM input'!$AA$7,0, I616+I668+I720)</f>
        <v>0</v>
      </c>
      <c r="K616" s="102">
        <f>IF(COUNT($H616:J616)&gt;='RFM input'!$AA$7,0, J616+J668+J720)</f>
        <v>0</v>
      </c>
      <c r="L616" s="102">
        <f>IF(COUNT($H616:K616)&gt;='RFM input'!$AA$7,0, K616+K668+K720)</f>
        <v>0</v>
      </c>
      <c r="M616" s="102">
        <f>IF(COUNT($H616:L616)&gt;='RFM input'!$AA$7,0, L616+L668+L720)</f>
        <v>0</v>
      </c>
      <c r="N616" s="102">
        <f>IF(COUNT($H616:M616)&gt;='RFM input'!$AA$7,0, M616+M668+M720)</f>
        <v>0</v>
      </c>
      <c r="O616" s="102">
        <f>IF(COUNT($H616:N616)&gt;='RFM input'!$AA$7,0, N616+N668+N720)</f>
        <v>0</v>
      </c>
      <c r="P616" s="102">
        <f>IF(COUNT($H616:O616)&gt;='RFM input'!$AA$7,0, O616+O668+O720)</f>
        <v>0</v>
      </c>
      <c r="Q616" s="102">
        <f>IF(COUNT($H616:P616)&gt;='RFM input'!$AA$7,0, P616+P668+P720)</f>
        <v>0</v>
      </c>
      <c r="R616" s="102"/>
      <c r="S616" s="91"/>
      <c r="T616" s="91"/>
      <c r="U616" s="91"/>
      <c r="V616" s="91"/>
      <c r="W616" s="91"/>
      <c r="X616" s="91"/>
      <c r="Y616" s="91"/>
      <c r="Z616" s="91"/>
      <c r="AA616" s="249"/>
    </row>
    <row r="617" spans="1:27" hidden="1" outlineLevel="1">
      <c r="A617" s="4"/>
      <c r="B617" s="4"/>
      <c r="C617" s="36"/>
      <c r="D617" s="217">
        <f>Asset34</f>
        <v>0</v>
      </c>
      <c r="E617" s="4"/>
      <c r="F617" s="4"/>
      <c r="G617" s="181">
        <f>'RAB roll forward'!G1223</f>
        <v>0</v>
      </c>
      <c r="H617" s="308">
        <f t="shared" si="28"/>
        <v>0</v>
      </c>
      <c r="I617" s="308">
        <f t="shared" si="29"/>
        <v>0</v>
      </c>
      <c r="J617" s="308">
        <f>IF(COUNT($H617:I617)&gt;='RFM input'!$AA$7,0, I617+I669+I721)</f>
        <v>0</v>
      </c>
      <c r="K617" s="102">
        <f>IF(COUNT($H617:J617)&gt;='RFM input'!$AA$7,0, J617+J669+J721)</f>
        <v>0</v>
      </c>
      <c r="L617" s="102">
        <f>IF(COUNT($H617:K617)&gt;='RFM input'!$AA$7,0, K617+K669+K721)</f>
        <v>0</v>
      </c>
      <c r="M617" s="102">
        <f>IF(COUNT($H617:L617)&gt;='RFM input'!$AA$7,0, L617+L669+L721)</f>
        <v>0</v>
      </c>
      <c r="N617" s="102">
        <f>IF(COUNT($H617:M617)&gt;='RFM input'!$AA$7,0, M617+M669+M721)</f>
        <v>0</v>
      </c>
      <c r="O617" s="102">
        <f>IF(COUNT($H617:N617)&gt;='RFM input'!$AA$7,0, N617+N669+N721)</f>
        <v>0</v>
      </c>
      <c r="P617" s="102">
        <f>IF(COUNT($H617:O617)&gt;='RFM input'!$AA$7,0, O617+O669+O721)</f>
        <v>0</v>
      </c>
      <c r="Q617" s="102">
        <f>IF(COUNT($H617:P617)&gt;='RFM input'!$AA$7,0, P617+P669+P721)</f>
        <v>0</v>
      </c>
      <c r="R617" s="102"/>
      <c r="S617" s="91"/>
      <c r="T617" s="91"/>
      <c r="U617" s="91"/>
      <c r="V617" s="91"/>
      <c r="W617" s="91"/>
      <c r="X617" s="91"/>
      <c r="Y617" s="91"/>
      <c r="Z617" s="91"/>
      <c r="AA617" s="249"/>
    </row>
    <row r="618" spans="1:27" hidden="1" outlineLevel="1">
      <c r="A618" s="4"/>
      <c r="B618" s="4"/>
      <c r="C618" s="36"/>
      <c r="D618" s="217">
        <f>Asset35</f>
        <v>0</v>
      </c>
      <c r="E618" s="4"/>
      <c r="F618" s="4"/>
      <c r="G618" s="181">
        <f>'RAB roll forward'!G1224</f>
        <v>0</v>
      </c>
      <c r="H618" s="308">
        <f t="shared" si="28"/>
        <v>0</v>
      </c>
      <c r="I618" s="308">
        <f t="shared" si="29"/>
        <v>0</v>
      </c>
      <c r="J618" s="308">
        <f>IF(COUNT($H618:I618)&gt;='RFM input'!$AA$7,0, I618+I670+I722)</f>
        <v>0</v>
      </c>
      <c r="K618" s="102">
        <f>IF(COUNT($H618:J618)&gt;='RFM input'!$AA$7,0, J618+J670+J722)</f>
        <v>0</v>
      </c>
      <c r="L618" s="102">
        <f>IF(COUNT($H618:K618)&gt;='RFM input'!$AA$7,0, K618+K670+K722)</f>
        <v>0</v>
      </c>
      <c r="M618" s="102">
        <f>IF(COUNT($H618:L618)&gt;='RFM input'!$AA$7,0, L618+L670+L722)</f>
        <v>0</v>
      </c>
      <c r="N618" s="102">
        <f>IF(COUNT($H618:M618)&gt;='RFM input'!$AA$7,0, M618+M670+M722)</f>
        <v>0</v>
      </c>
      <c r="O618" s="102">
        <f>IF(COUNT($H618:N618)&gt;='RFM input'!$AA$7,0, N618+N670+N722)</f>
        <v>0</v>
      </c>
      <c r="P618" s="102">
        <f>IF(COUNT($H618:O618)&gt;='RFM input'!$AA$7,0, O618+O670+O722)</f>
        <v>0</v>
      </c>
      <c r="Q618" s="102">
        <f>IF(COUNT($H618:P618)&gt;='RFM input'!$AA$7,0, P618+P670+P722)</f>
        <v>0</v>
      </c>
      <c r="R618" s="102"/>
      <c r="S618" s="91"/>
      <c r="T618" s="91"/>
      <c r="U618" s="91"/>
      <c r="V618" s="91"/>
      <c r="W618" s="91"/>
      <c r="X618" s="91"/>
      <c r="Y618" s="91"/>
      <c r="Z618" s="91"/>
      <c r="AA618" s="249"/>
    </row>
    <row r="619" spans="1:27" hidden="1" outlineLevel="1">
      <c r="A619" s="4"/>
      <c r="B619" s="4"/>
      <c r="C619" s="36"/>
      <c r="D619" s="217">
        <f>Asset36</f>
        <v>0</v>
      </c>
      <c r="E619" s="4"/>
      <c r="F619" s="4"/>
      <c r="G619" s="181">
        <f>'RAB roll forward'!G1225</f>
        <v>0</v>
      </c>
      <c r="H619" s="308">
        <f t="shared" si="28"/>
        <v>0</v>
      </c>
      <c r="I619" s="308">
        <f t="shared" si="29"/>
        <v>0</v>
      </c>
      <c r="J619" s="308">
        <f>IF(COUNT($H619:I619)&gt;='RFM input'!$AA$7,0, I619+I671+I723)</f>
        <v>0</v>
      </c>
      <c r="K619" s="102">
        <f>IF(COUNT($H619:J619)&gt;='RFM input'!$AA$7,0, J619+J671+J723)</f>
        <v>0</v>
      </c>
      <c r="L619" s="102">
        <f>IF(COUNT($H619:K619)&gt;='RFM input'!$AA$7,0, K619+K671+K723)</f>
        <v>0</v>
      </c>
      <c r="M619" s="102">
        <f>IF(COUNT($H619:L619)&gt;='RFM input'!$AA$7,0, L619+L671+L723)</f>
        <v>0</v>
      </c>
      <c r="N619" s="102">
        <f>IF(COUNT($H619:M619)&gt;='RFM input'!$AA$7,0, M619+M671+M723)</f>
        <v>0</v>
      </c>
      <c r="O619" s="102">
        <f>IF(COUNT($H619:N619)&gt;='RFM input'!$AA$7,0, N619+N671+N723)</f>
        <v>0</v>
      </c>
      <c r="P619" s="102">
        <f>IF(COUNT($H619:O619)&gt;='RFM input'!$AA$7,0, O619+O671+O723)</f>
        <v>0</v>
      </c>
      <c r="Q619" s="102">
        <f>IF(COUNT($H619:P619)&gt;='RFM input'!$AA$7,0, P619+P671+P723)</f>
        <v>0</v>
      </c>
      <c r="R619" s="102"/>
      <c r="S619" s="91"/>
      <c r="T619" s="91"/>
      <c r="U619" s="91"/>
      <c r="V619" s="91"/>
      <c r="W619" s="91"/>
      <c r="X619" s="91"/>
      <c r="Y619" s="91"/>
      <c r="Z619" s="91"/>
      <c r="AA619" s="249"/>
    </row>
    <row r="620" spans="1:27" hidden="1" outlineLevel="1">
      <c r="A620" s="4"/>
      <c r="B620" s="4"/>
      <c r="C620" s="36"/>
      <c r="D620" s="217">
        <f>Asset37</f>
        <v>0</v>
      </c>
      <c r="E620" s="4"/>
      <c r="F620" s="4"/>
      <c r="G620" s="181">
        <f>'RAB roll forward'!G1226</f>
        <v>0</v>
      </c>
      <c r="H620" s="308">
        <f t="shared" si="28"/>
        <v>0</v>
      </c>
      <c r="I620" s="308">
        <f t="shared" si="29"/>
        <v>0</v>
      </c>
      <c r="J620" s="308">
        <f>IF(COUNT($H620:I620)&gt;='RFM input'!$AA$7,0, I620+I672+I724)</f>
        <v>0</v>
      </c>
      <c r="K620" s="102">
        <f>IF(COUNT($H620:J620)&gt;='RFM input'!$AA$7,0, J620+J672+J724)</f>
        <v>0</v>
      </c>
      <c r="L620" s="102">
        <f>IF(COUNT($H620:K620)&gt;='RFM input'!$AA$7,0, K620+K672+K724)</f>
        <v>0</v>
      </c>
      <c r="M620" s="102">
        <f>IF(COUNT($H620:L620)&gt;='RFM input'!$AA$7,0, L620+L672+L724)</f>
        <v>0</v>
      </c>
      <c r="N620" s="102">
        <f>IF(COUNT($H620:M620)&gt;='RFM input'!$AA$7,0, M620+M672+M724)</f>
        <v>0</v>
      </c>
      <c r="O620" s="102">
        <f>IF(COUNT($H620:N620)&gt;='RFM input'!$AA$7,0, N620+N672+N724)</f>
        <v>0</v>
      </c>
      <c r="P620" s="102">
        <f>IF(COUNT($H620:O620)&gt;='RFM input'!$AA$7,0, O620+O672+O724)</f>
        <v>0</v>
      </c>
      <c r="Q620" s="102">
        <f>IF(COUNT($H620:P620)&gt;='RFM input'!$AA$7,0, P620+P672+P724)</f>
        <v>0</v>
      </c>
      <c r="R620" s="102"/>
      <c r="S620" s="91"/>
      <c r="T620" s="91"/>
      <c r="U620" s="91"/>
      <c r="V620" s="91"/>
      <c r="W620" s="91"/>
      <c r="X620" s="91"/>
      <c r="Y620" s="91"/>
      <c r="Z620" s="91"/>
      <c r="AA620" s="249"/>
    </row>
    <row r="621" spans="1:27" hidden="1" outlineLevel="1">
      <c r="A621" s="4"/>
      <c r="B621" s="4"/>
      <c r="C621" s="36"/>
      <c r="D621" s="217">
        <f>Asset38</f>
        <v>0</v>
      </c>
      <c r="E621" s="4"/>
      <c r="F621" s="4"/>
      <c r="G621" s="181">
        <f>'RAB roll forward'!G1227</f>
        <v>0</v>
      </c>
      <c r="H621" s="308">
        <f t="shared" si="28"/>
        <v>0</v>
      </c>
      <c r="I621" s="308">
        <f t="shared" si="29"/>
        <v>0</v>
      </c>
      <c r="J621" s="308">
        <f>IF(COUNT($H621:I621)&gt;='RFM input'!$AA$7,0, I621+I673+I725)</f>
        <v>0</v>
      </c>
      <c r="K621" s="102">
        <f>IF(COUNT($H621:J621)&gt;='RFM input'!$AA$7,0, J621+J673+J725)</f>
        <v>0</v>
      </c>
      <c r="L621" s="102">
        <f>IF(COUNT($H621:K621)&gt;='RFM input'!$AA$7,0, K621+K673+K725)</f>
        <v>0</v>
      </c>
      <c r="M621" s="102">
        <f>IF(COUNT($H621:L621)&gt;='RFM input'!$AA$7,0, L621+L673+L725)</f>
        <v>0</v>
      </c>
      <c r="N621" s="102">
        <f>IF(COUNT($H621:M621)&gt;='RFM input'!$AA$7,0, M621+M673+M725)</f>
        <v>0</v>
      </c>
      <c r="O621" s="102">
        <f>IF(COUNT($H621:N621)&gt;='RFM input'!$AA$7,0, N621+N673+N725)</f>
        <v>0</v>
      </c>
      <c r="P621" s="102">
        <f>IF(COUNT($H621:O621)&gt;='RFM input'!$AA$7,0, O621+O673+O725)</f>
        <v>0</v>
      </c>
      <c r="Q621" s="102">
        <f>IF(COUNT($H621:P621)&gt;='RFM input'!$AA$7,0, P621+P673+P725)</f>
        <v>0</v>
      </c>
      <c r="R621" s="102"/>
      <c r="S621" s="91"/>
      <c r="T621" s="91"/>
      <c r="U621" s="91"/>
      <c r="V621" s="91"/>
      <c r="W621" s="91"/>
      <c r="X621" s="91"/>
      <c r="Y621" s="91"/>
      <c r="Z621" s="91"/>
      <c r="AA621" s="249"/>
    </row>
    <row r="622" spans="1:27" hidden="1" outlineLevel="1">
      <c r="A622" s="4"/>
      <c r="B622" s="4"/>
      <c r="C622" s="36"/>
      <c r="D622" s="217">
        <f>Asset39</f>
        <v>0</v>
      </c>
      <c r="E622" s="4"/>
      <c r="F622" s="4"/>
      <c r="G622" s="181">
        <f>'RAB roll forward'!G1228</f>
        <v>0</v>
      </c>
      <c r="H622" s="308">
        <f t="shared" si="28"/>
        <v>0</v>
      </c>
      <c r="I622" s="308">
        <f t="shared" si="29"/>
        <v>0</v>
      </c>
      <c r="J622" s="308">
        <f>IF(COUNT($H622:I622)&gt;='RFM input'!$AA$7,0, I622+I674+I726)</f>
        <v>0</v>
      </c>
      <c r="K622" s="102">
        <f>IF(COUNT($H622:J622)&gt;='RFM input'!$AA$7,0, J622+J674+J726)</f>
        <v>0</v>
      </c>
      <c r="L622" s="102">
        <f>IF(COUNT($H622:K622)&gt;='RFM input'!$AA$7,0, K622+K674+K726)</f>
        <v>0</v>
      </c>
      <c r="M622" s="102">
        <f>IF(COUNT($H622:L622)&gt;='RFM input'!$AA$7,0, L622+L674+L726)</f>
        <v>0</v>
      </c>
      <c r="N622" s="102">
        <f>IF(COUNT($H622:M622)&gt;='RFM input'!$AA$7,0, M622+M674+M726)</f>
        <v>0</v>
      </c>
      <c r="O622" s="102">
        <f>IF(COUNT($H622:N622)&gt;='RFM input'!$AA$7,0, N622+N674+N726)</f>
        <v>0</v>
      </c>
      <c r="P622" s="102">
        <f>IF(COUNT($H622:O622)&gt;='RFM input'!$AA$7,0, O622+O674+O726)</f>
        <v>0</v>
      </c>
      <c r="Q622" s="102">
        <f>IF(COUNT($H622:P622)&gt;='RFM input'!$AA$7,0, P622+P674+P726)</f>
        <v>0</v>
      </c>
      <c r="R622" s="102"/>
      <c r="S622" s="91"/>
      <c r="T622" s="91"/>
      <c r="U622" s="91"/>
      <c r="V622" s="91"/>
      <c r="W622" s="91"/>
      <c r="X622" s="91"/>
      <c r="Y622" s="91"/>
      <c r="Z622" s="91"/>
      <c r="AA622" s="249"/>
    </row>
    <row r="623" spans="1:27" hidden="1" outlineLevel="1">
      <c r="A623" s="4"/>
      <c r="B623" s="4"/>
      <c r="C623" s="36"/>
      <c r="D623" s="217">
        <f>Asset40</f>
        <v>0</v>
      </c>
      <c r="E623" s="4"/>
      <c r="F623" s="4"/>
      <c r="G623" s="181">
        <f>'RAB roll forward'!G1229</f>
        <v>0</v>
      </c>
      <c r="H623" s="308">
        <f t="shared" si="28"/>
        <v>0</v>
      </c>
      <c r="I623" s="308">
        <f t="shared" si="29"/>
        <v>0</v>
      </c>
      <c r="J623" s="308">
        <f>IF(COUNT($H623:I623)&gt;='RFM input'!$AA$7,0, I623+I675+I727)</f>
        <v>0</v>
      </c>
      <c r="K623" s="102">
        <f>IF(COUNT($H623:J623)&gt;='RFM input'!$AA$7,0, J623+J675+J727)</f>
        <v>0</v>
      </c>
      <c r="L623" s="102">
        <f>IF(COUNT($H623:K623)&gt;='RFM input'!$AA$7,0, K623+K675+K727)</f>
        <v>0</v>
      </c>
      <c r="M623" s="102">
        <f>IF(COUNT($H623:L623)&gt;='RFM input'!$AA$7,0, L623+L675+L727)</f>
        <v>0</v>
      </c>
      <c r="N623" s="102">
        <f>IF(COUNT($H623:M623)&gt;='RFM input'!$AA$7,0, M623+M675+M727)</f>
        <v>0</v>
      </c>
      <c r="O623" s="102">
        <f>IF(COUNT($H623:N623)&gt;='RFM input'!$AA$7,0, N623+N675+N727)</f>
        <v>0</v>
      </c>
      <c r="P623" s="102">
        <f>IF(COUNT($H623:O623)&gt;='RFM input'!$AA$7,0, O623+O675+O727)</f>
        <v>0</v>
      </c>
      <c r="Q623" s="102">
        <f>IF(COUNT($H623:P623)&gt;='RFM input'!$AA$7,0, P623+P675+P727)</f>
        <v>0</v>
      </c>
      <c r="R623" s="102"/>
      <c r="S623" s="91"/>
      <c r="T623" s="91"/>
      <c r="U623" s="91"/>
      <c r="V623" s="91"/>
      <c r="W623" s="91"/>
      <c r="X623" s="91"/>
      <c r="Y623" s="91"/>
      <c r="Z623" s="91"/>
      <c r="AA623" s="249"/>
    </row>
    <row r="624" spans="1:27" hidden="1" outlineLevel="1">
      <c r="A624" s="4"/>
      <c r="B624" s="4"/>
      <c r="C624" s="36"/>
      <c r="D624" s="217">
        <f>Asset41</f>
        <v>0</v>
      </c>
      <c r="E624" s="4"/>
      <c r="F624" s="4"/>
      <c r="G624" s="181">
        <f>'RAB roll forward'!G1230</f>
        <v>0</v>
      </c>
      <c r="H624" s="308">
        <f t="shared" si="28"/>
        <v>0</v>
      </c>
      <c r="I624" s="308">
        <f t="shared" si="29"/>
        <v>0</v>
      </c>
      <c r="J624" s="308">
        <f>IF(COUNT($H624:I624)&gt;='RFM input'!$AA$7,0, I624+I676+I728)</f>
        <v>0</v>
      </c>
      <c r="K624" s="102">
        <f>IF(COUNT($H624:J624)&gt;='RFM input'!$AA$7,0, J624+J676+J728)</f>
        <v>0</v>
      </c>
      <c r="L624" s="102">
        <f>IF(COUNT($H624:K624)&gt;='RFM input'!$AA$7,0, K624+K676+K728)</f>
        <v>0</v>
      </c>
      <c r="M624" s="102">
        <f>IF(COUNT($H624:L624)&gt;='RFM input'!$AA$7,0, L624+L676+L728)</f>
        <v>0</v>
      </c>
      <c r="N624" s="102">
        <f>IF(COUNT($H624:M624)&gt;='RFM input'!$AA$7,0, M624+M676+M728)</f>
        <v>0</v>
      </c>
      <c r="O624" s="102">
        <f>IF(COUNT($H624:N624)&gt;='RFM input'!$AA$7,0, N624+N676+N728)</f>
        <v>0</v>
      </c>
      <c r="P624" s="102">
        <f>IF(COUNT($H624:O624)&gt;='RFM input'!$AA$7,0, O624+O676+O728)</f>
        <v>0</v>
      </c>
      <c r="Q624" s="102">
        <f>IF(COUNT($H624:P624)&gt;='RFM input'!$AA$7,0, P624+P676+P728)</f>
        <v>0</v>
      </c>
      <c r="R624" s="102"/>
      <c r="S624" s="91"/>
      <c r="T624" s="91"/>
      <c r="U624" s="91"/>
      <c r="V624" s="91"/>
      <c r="W624" s="91"/>
      <c r="X624" s="91"/>
      <c r="Y624" s="91"/>
      <c r="Z624" s="91"/>
      <c r="AA624" s="249"/>
    </row>
    <row r="625" spans="1:27" hidden="1" outlineLevel="1">
      <c r="A625" s="4"/>
      <c r="B625" s="4"/>
      <c r="C625" s="36"/>
      <c r="D625" s="217">
        <f>Asset42</f>
        <v>0</v>
      </c>
      <c r="E625" s="4"/>
      <c r="F625" s="4"/>
      <c r="G625" s="181">
        <f>'RAB roll forward'!G1231</f>
        <v>0</v>
      </c>
      <c r="H625" s="308">
        <f t="shared" si="28"/>
        <v>0</v>
      </c>
      <c r="I625" s="308">
        <f t="shared" si="29"/>
        <v>0</v>
      </c>
      <c r="J625" s="308">
        <f>IF(COUNT($H625:I625)&gt;='RFM input'!$AA$7,0, I625+I677+I729)</f>
        <v>0</v>
      </c>
      <c r="K625" s="102">
        <f>IF(COUNT($H625:J625)&gt;='RFM input'!$AA$7,0, J625+J677+J729)</f>
        <v>0</v>
      </c>
      <c r="L625" s="102">
        <f>IF(COUNT($H625:K625)&gt;='RFM input'!$AA$7,0, K625+K677+K729)</f>
        <v>0</v>
      </c>
      <c r="M625" s="102">
        <f>IF(COUNT($H625:L625)&gt;='RFM input'!$AA$7,0, L625+L677+L729)</f>
        <v>0</v>
      </c>
      <c r="N625" s="102">
        <f>IF(COUNT($H625:M625)&gt;='RFM input'!$AA$7,0, M625+M677+M729)</f>
        <v>0</v>
      </c>
      <c r="O625" s="102">
        <f>IF(COUNT($H625:N625)&gt;='RFM input'!$AA$7,0, N625+N677+N729)</f>
        <v>0</v>
      </c>
      <c r="P625" s="102">
        <f>IF(COUNT($H625:O625)&gt;='RFM input'!$AA$7,0, O625+O677+O729)</f>
        <v>0</v>
      </c>
      <c r="Q625" s="102">
        <f>IF(COUNT($H625:P625)&gt;='RFM input'!$AA$7,0, P625+P677+P729)</f>
        <v>0</v>
      </c>
      <c r="R625" s="102"/>
      <c r="S625" s="91"/>
      <c r="T625" s="91"/>
      <c r="U625" s="91"/>
      <c r="V625" s="91"/>
      <c r="W625" s="91"/>
      <c r="X625" s="91"/>
      <c r="Y625" s="91"/>
      <c r="Z625" s="91"/>
      <c r="AA625" s="249"/>
    </row>
    <row r="626" spans="1:27" hidden="1" outlineLevel="1">
      <c r="A626" s="4"/>
      <c r="B626" s="4"/>
      <c r="C626" s="36"/>
      <c r="D626" s="217">
        <f>Asset43</f>
        <v>0</v>
      </c>
      <c r="E626" s="4"/>
      <c r="F626" s="4"/>
      <c r="G626" s="181">
        <f>'RAB roll forward'!G1232</f>
        <v>0</v>
      </c>
      <c r="H626" s="308">
        <f t="shared" si="28"/>
        <v>0</v>
      </c>
      <c r="I626" s="308">
        <f t="shared" si="29"/>
        <v>0</v>
      </c>
      <c r="J626" s="308">
        <f>IF(COUNT($H626:I626)&gt;='RFM input'!$AA$7,0, I626+I678+I730)</f>
        <v>0</v>
      </c>
      <c r="K626" s="102">
        <f>IF(COUNT($H626:J626)&gt;='RFM input'!$AA$7,0, J626+J678+J730)</f>
        <v>0</v>
      </c>
      <c r="L626" s="102">
        <f>IF(COUNT($H626:K626)&gt;='RFM input'!$AA$7,0, K626+K678+K730)</f>
        <v>0</v>
      </c>
      <c r="M626" s="102">
        <f>IF(COUNT($H626:L626)&gt;='RFM input'!$AA$7,0, L626+L678+L730)</f>
        <v>0</v>
      </c>
      <c r="N626" s="102">
        <f>IF(COUNT($H626:M626)&gt;='RFM input'!$AA$7,0, M626+M678+M730)</f>
        <v>0</v>
      </c>
      <c r="O626" s="102">
        <f>IF(COUNT($H626:N626)&gt;='RFM input'!$AA$7,0, N626+N678+N730)</f>
        <v>0</v>
      </c>
      <c r="P626" s="102">
        <f>IF(COUNT($H626:O626)&gt;='RFM input'!$AA$7,0, O626+O678+O730)</f>
        <v>0</v>
      </c>
      <c r="Q626" s="102">
        <f>IF(COUNT($H626:P626)&gt;='RFM input'!$AA$7,0, P626+P678+P730)</f>
        <v>0</v>
      </c>
      <c r="R626" s="102"/>
      <c r="S626" s="91"/>
      <c r="T626" s="91"/>
      <c r="U626" s="91"/>
      <c r="V626" s="91"/>
      <c r="W626" s="91"/>
      <c r="X626" s="91"/>
      <c r="Y626" s="91"/>
      <c r="Z626" s="91"/>
      <c r="AA626" s="249"/>
    </row>
    <row r="627" spans="1:27" hidden="1" outlineLevel="1">
      <c r="A627" s="4"/>
      <c r="B627" s="4"/>
      <c r="C627" s="36"/>
      <c r="D627" s="217">
        <f>Asset44</f>
        <v>0</v>
      </c>
      <c r="E627" s="4"/>
      <c r="F627" s="4"/>
      <c r="G627" s="181">
        <f>'RAB roll forward'!G1233</f>
        <v>0</v>
      </c>
      <c r="H627" s="308">
        <f t="shared" si="28"/>
        <v>0</v>
      </c>
      <c r="I627" s="308">
        <f t="shared" si="29"/>
        <v>0</v>
      </c>
      <c r="J627" s="308">
        <f>IF(COUNT($H627:I627)&gt;='RFM input'!$AA$7,0, I627+I679+I731)</f>
        <v>0</v>
      </c>
      <c r="K627" s="102">
        <f>IF(COUNT($H627:J627)&gt;='RFM input'!$AA$7,0, J627+J679+J731)</f>
        <v>0</v>
      </c>
      <c r="L627" s="102">
        <f>IF(COUNT($H627:K627)&gt;='RFM input'!$AA$7,0, K627+K679+K731)</f>
        <v>0</v>
      </c>
      <c r="M627" s="102">
        <f>IF(COUNT($H627:L627)&gt;='RFM input'!$AA$7,0, L627+L679+L731)</f>
        <v>0</v>
      </c>
      <c r="N627" s="102">
        <f>IF(COUNT($H627:M627)&gt;='RFM input'!$AA$7,0, M627+M679+M731)</f>
        <v>0</v>
      </c>
      <c r="O627" s="102">
        <f>IF(COUNT($H627:N627)&gt;='RFM input'!$AA$7,0, N627+N679+N731)</f>
        <v>0</v>
      </c>
      <c r="P627" s="102">
        <f>IF(COUNT($H627:O627)&gt;='RFM input'!$AA$7,0, O627+O679+O731)</f>
        <v>0</v>
      </c>
      <c r="Q627" s="102">
        <f>IF(COUNT($H627:P627)&gt;='RFM input'!$AA$7,0, P627+P679+P731)</f>
        <v>0</v>
      </c>
      <c r="R627" s="102"/>
      <c r="S627" s="91"/>
      <c r="T627" s="91"/>
      <c r="U627" s="91"/>
      <c r="V627" s="91"/>
      <c r="W627" s="91"/>
      <c r="X627" s="91"/>
      <c r="Y627" s="91"/>
      <c r="Z627" s="91"/>
      <c r="AA627" s="249"/>
    </row>
    <row r="628" spans="1:27" hidden="1" outlineLevel="1">
      <c r="A628" s="4"/>
      <c r="B628" s="4"/>
      <c r="C628" s="36"/>
      <c r="D628" s="217">
        <f>Asset45</f>
        <v>0</v>
      </c>
      <c r="E628" s="4"/>
      <c r="F628" s="4"/>
      <c r="G628" s="181">
        <f>'RAB roll forward'!G1234</f>
        <v>0</v>
      </c>
      <c r="H628" s="308">
        <f t="shared" si="28"/>
        <v>0</v>
      </c>
      <c r="I628" s="308">
        <f t="shared" si="29"/>
        <v>0</v>
      </c>
      <c r="J628" s="308">
        <f>IF(COUNT($H628:I628)&gt;='RFM input'!$AA$7,0, I628+I680+I732)</f>
        <v>0</v>
      </c>
      <c r="K628" s="102">
        <f>IF(COUNT($H628:J628)&gt;='RFM input'!$AA$7,0, J628+J680+J732)</f>
        <v>0</v>
      </c>
      <c r="L628" s="102">
        <f>IF(COUNT($H628:K628)&gt;='RFM input'!$AA$7,0, K628+K680+K732)</f>
        <v>0</v>
      </c>
      <c r="M628" s="102">
        <f>IF(COUNT($H628:L628)&gt;='RFM input'!$AA$7,0, L628+L680+L732)</f>
        <v>0</v>
      </c>
      <c r="N628" s="102">
        <f>IF(COUNT($H628:M628)&gt;='RFM input'!$AA$7,0, M628+M680+M732)</f>
        <v>0</v>
      </c>
      <c r="O628" s="102">
        <f>IF(COUNT($H628:N628)&gt;='RFM input'!$AA$7,0, N628+N680+N732)</f>
        <v>0</v>
      </c>
      <c r="P628" s="102">
        <f>IF(COUNT($H628:O628)&gt;='RFM input'!$AA$7,0, O628+O680+O732)</f>
        <v>0</v>
      </c>
      <c r="Q628" s="102">
        <f>IF(COUNT($H628:P628)&gt;='RFM input'!$AA$7,0, P628+P680+P732)</f>
        <v>0</v>
      </c>
      <c r="R628" s="102"/>
      <c r="S628" s="91"/>
      <c r="T628" s="91"/>
      <c r="U628" s="91"/>
      <c r="V628" s="91"/>
      <c r="W628" s="91"/>
      <c r="X628" s="91"/>
      <c r="Y628" s="91"/>
      <c r="Z628" s="91"/>
      <c r="AA628" s="249"/>
    </row>
    <row r="629" spans="1:27" hidden="1" outlineLevel="1">
      <c r="A629" s="4"/>
      <c r="B629" s="4"/>
      <c r="C629" s="36"/>
      <c r="D629" s="217">
        <f>Asset46</f>
        <v>0</v>
      </c>
      <c r="E629" s="4"/>
      <c r="F629" s="4"/>
      <c r="G629" s="181">
        <f>'RAB roll forward'!G1235</f>
        <v>0</v>
      </c>
      <c r="H629" s="308">
        <f t="shared" si="28"/>
        <v>0</v>
      </c>
      <c r="I629" s="308">
        <f t="shared" si="29"/>
        <v>0</v>
      </c>
      <c r="J629" s="308">
        <f>IF(COUNT($H629:I629)&gt;='RFM input'!$AA$7,0, I629+I681+I733)</f>
        <v>0</v>
      </c>
      <c r="K629" s="102">
        <f>IF(COUNT($H629:J629)&gt;='RFM input'!$AA$7,0, J629+J681+J733)</f>
        <v>0</v>
      </c>
      <c r="L629" s="102">
        <f>IF(COUNT($H629:K629)&gt;='RFM input'!$AA$7,0, K629+K681+K733)</f>
        <v>0</v>
      </c>
      <c r="M629" s="102">
        <f>IF(COUNT($H629:L629)&gt;='RFM input'!$AA$7,0, L629+L681+L733)</f>
        <v>0</v>
      </c>
      <c r="N629" s="102">
        <f>IF(COUNT($H629:M629)&gt;='RFM input'!$AA$7,0, M629+M681+M733)</f>
        <v>0</v>
      </c>
      <c r="O629" s="102">
        <f>IF(COUNT($H629:N629)&gt;='RFM input'!$AA$7,0, N629+N681+N733)</f>
        <v>0</v>
      </c>
      <c r="P629" s="102">
        <f>IF(COUNT($H629:O629)&gt;='RFM input'!$AA$7,0, O629+O681+O733)</f>
        <v>0</v>
      </c>
      <c r="Q629" s="102">
        <f>IF(COUNT($H629:P629)&gt;='RFM input'!$AA$7,0, P629+P681+P733)</f>
        <v>0</v>
      </c>
      <c r="R629" s="102"/>
      <c r="S629" s="91"/>
      <c r="T629" s="91"/>
      <c r="U629" s="91"/>
      <c r="V629" s="91"/>
      <c r="W629" s="91"/>
      <c r="X629" s="91"/>
      <c r="Y629" s="91"/>
      <c r="Z629" s="91"/>
      <c r="AA629" s="249"/>
    </row>
    <row r="630" spans="1:27" hidden="1" outlineLevel="1">
      <c r="A630" s="4"/>
      <c r="B630" s="4"/>
      <c r="C630" s="36"/>
      <c r="D630" s="217">
        <f>Asset47</f>
        <v>0</v>
      </c>
      <c r="E630" s="4"/>
      <c r="F630" s="4"/>
      <c r="G630" s="181">
        <f>'RAB roll forward'!G1236</f>
        <v>0</v>
      </c>
      <c r="H630" s="308">
        <f t="shared" si="28"/>
        <v>0</v>
      </c>
      <c r="I630" s="308">
        <f t="shared" si="29"/>
        <v>0</v>
      </c>
      <c r="J630" s="308">
        <f>IF(COUNT($H630:I630)&gt;='RFM input'!$AA$7,0, I630+I682+I734)</f>
        <v>0</v>
      </c>
      <c r="K630" s="102">
        <f>IF(COUNT($H630:J630)&gt;='RFM input'!$AA$7,0, J630+J682+J734)</f>
        <v>0</v>
      </c>
      <c r="L630" s="102">
        <f>IF(COUNT($H630:K630)&gt;='RFM input'!$AA$7,0, K630+K682+K734)</f>
        <v>0</v>
      </c>
      <c r="M630" s="102">
        <f>IF(COUNT($H630:L630)&gt;='RFM input'!$AA$7,0, L630+L682+L734)</f>
        <v>0</v>
      </c>
      <c r="N630" s="102">
        <f>IF(COUNT($H630:M630)&gt;='RFM input'!$AA$7,0, M630+M682+M734)</f>
        <v>0</v>
      </c>
      <c r="O630" s="102">
        <f>IF(COUNT($H630:N630)&gt;='RFM input'!$AA$7,0, N630+N682+N734)</f>
        <v>0</v>
      </c>
      <c r="P630" s="102">
        <f>IF(COUNT($H630:O630)&gt;='RFM input'!$AA$7,0, O630+O682+O734)</f>
        <v>0</v>
      </c>
      <c r="Q630" s="102">
        <f>IF(COUNT($H630:P630)&gt;='RFM input'!$AA$7,0, P630+P682+P734)</f>
        <v>0</v>
      </c>
      <c r="R630" s="102"/>
      <c r="S630" s="91"/>
      <c r="T630" s="91"/>
      <c r="U630" s="91"/>
      <c r="V630" s="91"/>
      <c r="W630" s="91"/>
      <c r="X630" s="91"/>
      <c r="Y630" s="91"/>
      <c r="Z630" s="91"/>
      <c r="AA630" s="249"/>
    </row>
    <row r="631" spans="1:27" hidden="1" outlineLevel="1">
      <c r="A631" s="4"/>
      <c r="B631" s="4"/>
      <c r="C631" s="36"/>
      <c r="D631" s="217">
        <f>Asset48</f>
        <v>0</v>
      </c>
      <c r="E631" s="4"/>
      <c r="F631" s="4"/>
      <c r="G631" s="181">
        <f>'RAB roll forward'!G1237</f>
        <v>0</v>
      </c>
      <c r="H631" s="308">
        <f t="shared" si="28"/>
        <v>0</v>
      </c>
      <c r="I631" s="308">
        <f t="shared" si="29"/>
        <v>0</v>
      </c>
      <c r="J631" s="308">
        <f>IF(COUNT($H631:I631)&gt;='RFM input'!$AA$7,0, I631+I683+I735)</f>
        <v>0</v>
      </c>
      <c r="K631" s="102">
        <f>IF(COUNT($H631:J631)&gt;='RFM input'!$AA$7,0, J631+J683+J735)</f>
        <v>0</v>
      </c>
      <c r="L631" s="102">
        <f>IF(COUNT($H631:K631)&gt;='RFM input'!$AA$7,0, K631+K683+K735)</f>
        <v>0</v>
      </c>
      <c r="M631" s="102">
        <f>IF(COUNT($H631:L631)&gt;='RFM input'!$AA$7,0, L631+L683+L735)</f>
        <v>0</v>
      </c>
      <c r="N631" s="102">
        <f>IF(COUNT($H631:M631)&gt;='RFM input'!$AA$7,0, M631+M683+M735)</f>
        <v>0</v>
      </c>
      <c r="O631" s="102">
        <f>IF(COUNT($H631:N631)&gt;='RFM input'!$AA$7,0, N631+N683+N735)</f>
        <v>0</v>
      </c>
      <c r="P631" s="102">
        <f>IF(COUNT($H631:O631)&gt;='RFM input'!$AA$7,0, O631+O683+O735)</f>
        <v>0</v>
      </c>
      <c r="Q631" s="102">
        <f>IF(COUNT($H631:P631)&gt;='RFM input'!$AA$7,0, P631+P683+P735)</f>
        <v>0</v>
      </c>
      <c r="R631" s="102"/>
      <c r="S631" s="91"/>
      <c r="T631" s="91"/>
      <c r="U631" s="91"/>
      <c r="V631" s="91"/>
      <c r="W631" s="91"/>
      <c r="X631" s="91"/>
      <c r="Y631" s="91"/>
      <c r="Z631" s="91"/>
      <c r="AA631" s="249"/>
    </row>
    <row r="632" spans="1:27" hidden="1" outlineLevel="1">
      <c r="A632" s="4"/>
      <c r="B632" s="4"/>
      <c r="C632" s="36"/>
      <c r="D632" s="217">
        <f>Asset49</f>
        <v>0</v>
      </c>
      <c r="E632" s="4"/>
      <c r="F632" s="4"/>
      <c r="G632" s="181">
        <f>'RAB roll forward'!G1238</f>
        <v>0</v>
      </c>
      <c r="H632" s="308">
        <f t="shared" si="28"/>
        <v>0</v>
      </c>
      <c r="I632" s="308">
        <f t="shared" si="29"/>
        <v>0</v>
      </c>
      <c r="J632" s="308">
        <f>IF(COUNT($H632:I632)&gt;='RFM input'!$AA$7,0, I632+I684+I736)</f>
        <v>0</v>
      </c>
      <c r="K632" s="102">
        <f>IF(COUNT($H632:J632)&gt;='RFM input'!$AA$7,0, J632+J684+J736)</f>
        <v>0</v>
      </c>
      <c r="L632" s="102">
        <f>IF(COUNT($H632:K632)&gt;='RFM input'!$AA$7,0, K632+K684+K736)</f>
        <v>0</v>
      </c>
      <c r="M632" s="102">
        <f>IF(COUNT($H632:L632)&gt;='RFM input'!$AA$7,0, L632+L684+L736)</f>
        <v>0</v>
      </c>
      <c r="N632" s="102">
        <f>IF(COUNT($H632:M632)&gt;='RFM input'!$AA$7,0, M632+M684+M736)</f>
        <v>0</v>
      </c>
      <c r="O632" s="102">
        <f>IF(COUNT($H632:N632)&gt;='RFM input'!$AA$7,0, N632+N684+N736)</f>
        <v>0</v>
      </c>
      <c r="P632" s="102">
        <f>IF(COUNT($H632:O632)&gt;='RFM input'!$AA$7,0, O632+O684+O736)</f>
        <v>0</v>
      </c>
      <c r="Q632" s="102">
        <f>IF(COUNT($H632:P632)&gt;='RFM input'!$AA$7,0, P632+P684+P736)</f>
        <v>0</v>
      </c>
      <c r="R632" s="102"/>
      <c r="S632" s="91"/>
      <c r="T632" s="91"/>
      <c r="U632" s="91"/>
      <c r="V632" s="91"/>
      <c r="W632" s="91"/>
      <c r="X632" s="91"/>
      <c r="Y632" s="91"/>
      <c r="Z632" s="91"/>
      <c r="AA632" s="249"/>
    </row>
    <row r="633" spans="1:27" hidden="1" outlineLevel="1">
      <c r="A633" s="4"/>
      <c r="B633" s="4"/>
      <c r="C633" s="36"/>
      <c r="D633" s="217" t="str">
        <f>Asset50</f>
        <v>Equity raising costs</v>
      </c>
      <c r="E633" s="4"/>
      <c r="F633" s="4"/>
      <c r="G633" s="181">
        <f>'RAB roll forward'!G1239</f>
        <v>0</v>
      </c>
      <c r="H633" s="308">
        <f t="shared" si="28"/>
        <v>0</v>
      </c>
      <c r="I633" s="308">
        <f t="shared" si="29"/>
        <v>0</v>
      </c>
      <c r="J633" s="308">
        <f>IF(COUNT($H633:I633)&gt;='RFM input'!$AA$7,0, I633+I685+I737)</f>
        <v>0</v>
      </c>
      <c r="K633" s="102">
        <f>IF(COUNT($H633:J633)&gt;='RFM input'!$AA$7,0, J633+J685+J737)</f>
        <v>0</v>
      </c>
      <c r="L633" s="102">
        <f>IF(COUNT($H633:K633)&gt;='RFM input'!$AA$7,0, K633+K685+K737)</f>
        <v>0</v>
      </c>
      <c r="M633" s="102">
        <f>IF(COUNT($H633:L633)&gt;='RFM input'!$AA$7,0, L633+L685+L737)</f>
        <v>0</v>
      </c>
      <c r="N633" s="102">
        <f>IF(COUNT($H633:M633)&gt;='RFM input'!$AA$7,0, M633+M685+M737)</f>
        <v>0</v>
      </c>
      <c r="O633" s="102">
        <f>IF(COUNT($H633:N633)&gt;='RFM input'!$AA$7,0, N633+N685+N737)</f>
        <v>0</v>
      </c>
      <c r="P633" s="102">
        <f>IF(COUNT($H633:O633)&gt;='RFM input'!$AA$7,0, O633+O685+O737)</f>
        <v>0</v>
      </c>
      <c r="Q633" s="102">
        <f>IF(COUNT($H633:P633)&gt;='RFM input'!$AA$7,0, P633+P685+P737)</f>
        <v>0</v>
      </c>
      <c r="R633" s="102"/>
      <c r="S633" s="91"/>
      <c r="T633" s="91"/>
      <c r="U633" s="91"/>
      <c r="V633" s="91"/>
      <c r="W633" s="91"/>
      <c r="X633" s="91"/>
      <c r="Y633" s="91"/>
      <c r="Z633" s="91"/>
      <c r="AA633" s="249"/>
    </row>
    <row r="634" spans="1:27" collapsed="1">
      <c r="A634" s="4"/>
      <c r="B634" s="4"/>
      <c r="C634" s="36"/>
      <c r="D634" s="104"/>
      <c r="E634" s="4"/>
      <c r="F634" s="4"/>
      <c r="G634" s="190"/>
      <c r="H634" s="28"/>
      <c r="I634" s="28"/>
      <c r="J634" s="28"/>
      <c r="K634" s="28"/>
      <c r="L634" s="28"/>
      <c r="M634" s="28"/>
      <c r="N634" s="91"/>
      <c r="O634" s="22"/>
      <c r="P634" s="22"/>
      <c r="Q634" s="22"/>
      <c r="R634" s="22"/>
      <c r="S634" s="91"/>
      <c r="T634" s="91"/>
      <c r="U634" s="91"/>
      <c r="V634" s="91"/>
      <c r="W634" s="91"/>
      <c r="X634" s="91"/>
      <c r="Y634" s="91"/>
      <c r="Z634" s="91"/>
      <c r="AA634" s="249"/>
    </row>
    <row r="635" spans="1:27">
      <c r="A635" s="4"/>
      <c r="B635" s="4"/>
      <c r="C635" s="36" t="s">
        <v>26</v>
      </c>
      <c r="D635" s="4"/>
      <c r="E635" s="4"/>
      <c r="F635" s="4"/>
      <c r="G635" s="182">
        <f>SUM(G636:G685)</f>
        <v>0</v>
      </c>
      <c r="H635" s="28">
        <f t="shared" ref="H635:Q635" si="30">SUM(H636:H685)</f>
        <v>6.7894733882817038</v>
      </c>
      <c r="I635" s="28">
        <f t="shared" si="30"/>
        <v>123.2829670129441</v>
      </c>
      <c r="J635" s="28">
        <f t="shared" si="30"/>
        <v>27.115109378403201</v>
      </c>
      <c r="K635" s="28">
        <f t="shared" si="30"/>
        <v>13.848809921969343</v>
      </c>
      <c r="L635" s="28">
        <f t="shared" si="30"/>
        <v>11.151859162896793</v>
      </c>
      <c r="M635" s="28">
        <f t="shared" si="30"/>
        <v>0</v>
      </c>
      <c r="N635" s="28">
        <f t="shared" si="30"/>
        <v>0</v>
      </c>
      <c r="O635" s="28">
        <f t="shared" si="30"/>
        <v>0</v>
      </c>
      <c r="P635" s="28">
        <f t="shared" si="30"/>
        <v>0</v>
      </c>
      <c r="Q635" s="28">
        <f t="shared" si="30"/>
        <v>0</v>
      </c>
      <c r="R635" s="22"/>
      <c r="S635" s="91"/>
      <c r="T635" s="91"/>
      <c r="U635" s="91"/>
      <c r="V635" s="91"/>
      <c r="W635" s="91"/>
      <c r="X635" s="91"/>
      <c r="Y635" s="91"/>
      <c r="Z635" s="91"/>
      <c r="AA635" s="249"/>
    </row>
    <row r="636" spans="1:27" hidden="1" outlineLevel="1">
      <c r="A636" s="4"/>
      <c r="B636" s="4"/>
      <c r="C636" s="36"/>
      <c r="D636" s="217" t="str">
        <f>Asset1</f>
        <v xml:space="preserve">Pipelines </v>
      </c>
      <c r="E636" s="4"/>
      <c r="F636" s="4"/>
      <c r="G636" s="181">
        <f>'RAB roll forward'!G1242</f>
        <v>0</v>
      </c>
      <c r="H636" s="102">
        <f>'RAB roll forward'!H1242</f>
        <v>2.771098666545595</v>
      </c>
      <c r="I636" s="102">
        <f>'RAB roll forward'!I1242</f>
        <v>49.703017295671494</v>
      </c>
      <c r="J636" s="102">
        <f>'RAB roll forward'!J1242</f>
        <v>18.156947262939351</v>
      </c>
      <c r="K636" s="102">
        <f>'RAB roll forward'!K1242</f>
        <v>9.6348133694552445</v>
      </c>
      <c r="L636" s="102">
        <f>'RAB roll forward'!L1242</f>
        <v>5.2918381624631481</v>
      </c>
      <c r="M636" s="102">
        <f>'RAB roll forward'!M1242</f>
        <v>0</v>
      </c>
      <c r="N636" s="102">
        <f>'RAB roll forward'!N1242</f>
        <v>0</v>
      </c>
      <c r="O636" s="102">
        <f>'RAB roll forward'!O1242</f>
        <v>0</v>
      </c>
      <c r="P636" s="102">
        <f>'RAB roll forward'!P1242</f>
        <v>0</v>
      </c>
      <c r="Q636" s="102">
        <f>'RAB roll forward'!Q1242</f>
        <v>0</v>
      </c>
      <c r="R636" s="22"/>
      <c r="S636" s="91"/>
      <c r="T636" s="91"/>
      <c r="U636" s="91"/>
      <c r="V636" s="91"/>
      <c r="W636" s="91"/>
      <c r="X636" s="91"/>
      <c r="Y636" s="91"/>
      <c r="Z636" s="91"/>
      <c r="AA636" s="249"/>
    </row>
    <row r="637" spans="1:27" hidden="1" outlineLevel="1">
      <c r="A637" s="4"/>
      <c r="B637" s="4"/>
      <c r="C637" s="36"/>
      <c r="D637" s="217" t="str">
        <f>Asset2</f>
        <v xml:space="preserve">Compressors </v>
      </c>
      <c r="E637" s="4"/>
      <c r="F637" s="4"/>
      <c r="G637" s="181">
        <f>'RAB roll forward'!G1243</f>
        <v>0</v>
      </c>
      <c r="H637" s="102">
        <f>'RAB roll forward'!H1243</f>
        <v>1.5379506922343715</v>
      </c>
      <c r="I637" s="102">
        <f>'RAB roll forward'!I1243</f>
        <v>47.612944672463222</v>
      </c>
      <c r="J637" s="102">
        <f>'RAB roll forward'!J1243</f>
        <v>1.9975265474340893</v>
      </c>
      <c r="K637" s="102">
        <f>'RAB roll forward'!K1243</f>
        <v>0.82704510275446164</v>
      </c>
      <c r="L637" s="102">
        <f>'RAB roll forward'!L1243</f>
        <v>0.48322398585702908</v>
      </c>
      <c r="M637" s="102">
        <f>'RAB roll forward'!M1243</f>
        <v>0</v>
      </c>
      <c r="N637" s="102">
        <f>'RAB roll forward'!N1243</f>
        <v>0</v>
      </c>
      <c r="O637" s="102">
        <f>'RAB roll forward'!O1243</f>
        <v>0</v>
      </c>
      <c r="P637" s="102">
        <f>'RAB roll forward'!P1243</f>
        <v>0</v>
      </c>
      <c r="Q637" s="102">
        <f>'RAB roll forward'!Q1243</f>
        <v>0</v>
      </c>
      <c r="R637" s="22"/>
      <c r="S637" s="91"/>
      <c r="T637" s="91"/>
      <c r="U637" s="91"/>
      <c r="V637" s="91"/>
      <c r="W637" s="91"/>
      <c r="X637" s="91"/>
      <c r="Y637" s="91"/>
      <c r="Z637" s="91"/>
      <c r="AA637" s="249"/>
    </row>
    <row r="638" spans="1:27" hidden="1" outlineLevel="1">
      <c r="A638" s="4"/>
      <c r="B638" s="4"/>
      <c r="C638" s="36"/>
      <c r="D638" s="217" t="str">
        <f>Asset3</f>
        <v>City Gates &amp; Field Regulators</v>
      </c>
      <c r="E638" s="4"/>
      <c r="F638" s="4"/>
      <c r="G638" s="181">
        <f>'RAB roll forward'!G1244</f>
        <v>0</v>
      </c>
      <c r="H638" s="102">
        <f>'RAB roll forward'!H1244</f>
        <v>1.0434128197455521</v>
      </c>
      <c r="I638" s="102">
        <f>'RAB roll forward'!I1244</f>
        <v>14.859776896218259</v>
      </c>
      <c r="J638" s="102">
        <f>'RAB roll forward'!J1244</f>
        <v>4.6222784007024798</v>
      </c>
      <c r="K638" s="102">
        <f>'RAB roll forward'!K1244</f>
        <v>1.7311758942142985</v>
      </c>
      <c r="L638" s="102">
        <f>'RAB roll forward'!L1244</f>
        <v>0.564493171987968</v>
      </c>
      <c r="M638" s="102">
        <f>'RAB roll forward'!M1244</f>
        <v>0</v>
      </c>
      <c r="N638" s="102">
        <f>'RAB roll forward'!N1244</f>
        <v>0</v>
      </c>
      <c r="O638" s="102">
        <f>'RAB roll forward'!O1244</f>
        <v>0</v>
      </c>
      <c r="P638" s="102">
        <f>'RAB roll forward'!P1244</f>
        <v>0</v>
      </c>
      <c r="Q638" s="102">
        <f>'RAB roll forward'!Q1244</f>
        <v>0</v>
      </c>
      <c r="R638" s="22"/>
      <c r="S638" s="91"/>
      <c r="T638" s="91"/>
      <c r="U638" s="91"/>
      <c r="V638" s="91"/>
      <c r="W638" s="91"/>
      <c r="X638" s="91"/>
      <c r="Y638" s="91"/>
      <c r="Z638" s="91"/>
      <c r="AA638" s="249"/>
    </row>
    <row r="639" spans="1:27" hidden="1" outlineLevel="1">
      <c r="A639" s="4"/>
      <c r="B639" s="4"/>
      <c r="C639" s="36"/>
      <c r="D639" s="217" t="str">
        <f>Asset4</f>
        <v>Odourant Plants</v>
      </c>
      <c r="E639" s="4"/>
      <c r="F639" s="4"/>
      <c r="G639" s="181">
        <f>'RAB roll forward'!G1245</f>
        <v>0</v>
      </c>
      <c r="H639" s="102">
        <f>'RAB roll forward'!H1245</f>
        <v>0</v>
      </c>
      <c r="I639" s="102">
        <f>'RAB roll forward'!I1245</f>
        <v>0</v>
      </c>
      <c r="J639" s="102">
        <f>'RAB roll forward'!J1245</f>
        <v>0</v>
      </c>
      <c r="K639" s="102">
        <f>'RAB roll forward'!K1245</f>
        <v>0</v>
      </c>
      <c r="L639" s="102">
        <f>'RAB roll forward'!L1245</f>
        <v>0</v>
      </c>
      <c r="M639" s="102">
        <f>'RAB roll forward'!M1245</f>
        <v>0</v>
      </c>
      <c r="N639" s="102">
        <f>'RAB roll forward'!N1245</f>
        <v>0</v>
      </c>
      <c r="O639" s="102">
        <f>'RAB roll forward'!O1245</f>
        <v>0</v>
      </c>
      <c r="P639" s="102">
        <f>'RAB roll forward'!P1245</f>
        <v>0</v>
      </c>
      <c r="Q639" s="102">
        <f>'RAB roll forward'!Q1245</f>
        <v>0</v>
      </c>
      <c r="R639" s="22"/>
      <c r="S639" s="91"/>
      <c r="T639" s="91"/>
      <c r="U639" s="91"/>
      <c r="V639" s="91"/>
      <c r="W639" s="91"/>
      <c r="X639" s="91"/>
      <c r="Y639" s="91"/>
      <c r="Z639" s="91"/>
      <c r="AA639" s="249"/>
    </row>
    <row r="640" spans="1:27" hidden="1" outlineLevel="1">
      <c r="A640" s="4"/>
      <c r="B640" s="4"/>
      <c r="C640" s="36"/>
      <c r="D640" s="217" t="str">
        <f>Asset5</f>
        <v>Gas Quality</v>
      </c>
      <c r="E640" s="4"/>
      <c r="F640" s="4"/>
      <c r="G640" s="181">
        <f>'RAB roll forward'!G1246</f>
        <v>0</v>
      </c>
      <c r="H640" s="102">
        <f>'RAB roll forward'!H1246</f>
        <v>0.23552971276213747</v>
      </c>
      <c r="I640" s="102">
        <f>'RAB roll forward'!I1246</f>
        <v>0.37813255496697806</v>
      </c>
      <c r="J640" s="102">
        <f>'RAB roll forward'!J1246</f>
        <v>0.11074362917188679</v>
      </c>
      <c r="K640" s="102">
        <f>'RAB roll forward'!K1246</f>
        <v>0.1136845051324416</v>
      </c>
      <c r="L640" s="102">
        <f>'RAB roll forward'!L1246</f>
        <v>0</v>
      </c>
      <c r="M640" s="102">
        <f>'RAB roll forward'!M1246</f>
        <v>0</v>
      </c>
      <c r="N640" s="102">
        <f>'RAB roll forward'!N1246</f>
        <v>0</v>
      </c>
      <c r="O640" s="102">
        <f>'RAB roll forward'!O1246</f>
        <v>0</v>
      </c>
      <c r="P640" s="102">
        <f>'RAB roll forward'!P1246</f>
        <v>0</v>
      </c>
      <c r="Q640" s="102">
        <f>'RAB roll forward'!Q1246</f>
        <v>0</v>
      </c>
      <c r="R640" s="22"/>
      <c r="S640" s="91"/>
      <c r="T640" s="91"/>
      <c r="U640" s="91"/>
      <c r="V640" s="91"/>
      <c r="W640" s="91"/>
      <c r="X640" s="91"/>
      <c r="Y640" s="91"/>
      <c r="Z640" s="91"/>
      <c r="AA640" s="249"/>
    </row>
    <row r="641" spans="1:27" hidden="1" outlineLevel="1">
      <c r="A641" s="4"/>
      <c r="B641" s="4"/>
      <c r="C641" s="36"/>
      <c r="D641" s="217" t="str">
        <f>Asset6</f>
        <v xml:space="preserve">Other </v>
      </c>
      <c r="E641" s="4"/>
      <c r="F641" s="4"/>
      <c r="G641" s="181">
        <f>'RAB roll forward'!G1247</f>
        <v>0</v>
      </c>
      <c r="H641" s="102">
        <f>'RAB roll forward'!H1247</f>
        <v>0.46840302265024086</v>
      </c>
      <c r="I641" s="102">
        <f>'RAB roll forward'!I1247</f>
        <v>0.59250382694575798</v>
      </c>
      <c r="J641" s="102">
        <f>'RAB roll forward'!J1247</f>
        <v>1.7175314720875949</v>
      </c>
      <c r="K641" s="102">
        <f>'RAB roll forward'!K1247</f>
        <v>1.3375791447336434</v>
      </c>
      <c r="L641" s="102">
        <f>'RAB roll forward'!L1247</f>
        <v>4.7770978802301016</v>
      </c>
      <c r="M641" s="102">
        <f>'RAB roll forward'!M1247</f>
        <v>0</v>
      </c>
      <c r="N641" s="102">
        <f>'RAB roll forward'!N1247</f>
        <v>0</v>
      </c>
      <c r="O641" s="102">
        <f>'RAB roll forward'!O1247</f>
        <v>0</v>
      </c>
      <c r="P641" s="102">
        <f>'RAB roll forward'!P1247</f>
        <v>0</v>
      </c>
      <c r="Q641" s="102">
        <f>'RAB roll forward'!Q1247</f>
        <v>0</v>
      </c>
      <c r="R641" s="22"/>
      <c r="S641" s="91"/>
      <c r="T641" s="91"/>
      <c r="U641" s="91"/>
      <c r="V641" s="91"/>
      <c r="W641" s="91"/>
      <c r="X641" s="91"/>
      <c r="Y641" s="91"/>
      <c r="Z641" s="91"/>
      <c r="AA641" s="249"/>
    </row>
    <row r="642" spans="1:27" hidden="1" outlineLevel="1">
      <c r="A642" s="4"/>
      <c r="B642" s="4"/>
      <c r="C642" s="36"/>
      <c r="D642" s="217" t="str">
        <f>Asset7</f>
        <v>General Building</v>
      </c>
      <c r="E642" s="4"/>
      <c r="F642" s="4"/>
      <c r="G642" s="181">
        <f>'RAB roll forward'!G1248</f>
        <v>0</v>
      </c>
      <c r="H642" s="102">
        <f>'RAB roll forward'!H1248</f>
        <v>0.7330784743438058</v>
      </c>
      <c r="I642" s="102">
        <f>'RAB roll forward'!I1248</f>
        <v>10.136591766678375</v>
      </c>
      <c r="J642" s="102">
        <f>'RAB roll forward'!J1248</f>
        <v>0.23230375134791451</v>
      </c>
      <c r="K642" s="102">
        <f>'RAB roll forward'!K1248</f>
        <v>0.20451190567925331</v>
      </c>
      <c r="L642" s="102">
        <f>'RAB roll forward'!L1248</f>
        <v>3.5205962358546172E-2</v>
      </c>
      <c r="M642" s="102">
        <f>'RAB roll forward'!M1248</f>
        <v>0</v>
      </c>
      <c r="N642" s="102">
        <f>'RAB roll forward'!N1248</f>
        <v>0</v>
      </c>
      <c r="O642" s="102">
        <f>'RAB roll forward'!O1248</f>
        <v>0</v>
      </c>
      <c r="P642" s="102">
        <f>'RAB roll forward'!P1248</f>
        <v>0</v>
      </c>
      <c r="Q642" s="102">
        <f>'RAB roll forward'!Q1248</f>
        <v>0</v>
      </c>
      <c r="R642" s="22"/>
      <c r="S642" s="91"/>
      <c r="T642" s="91"/>
      <c r="U642" s="91"/>
      <c r="V642" s="91"/>
      <c r="W642" s="91"/>
      <c r="X642" s="91"/>
      <c r="Y642" s="91"/>
      <c r="Z642" s="91"/>
      <c r="AA642" s="249"/>
    </row>
    <row r="643" spans="1:27" hidden="1" outlineLevel="1">
      <c r="A643" s="4"/>
      <c r="B643" s="4"/>
      <c r="C643" s="36"/>
      <c r="D643" s="217" t="str">
        <f>Asset8</f>
        <v>General Land</v>
      </c>
      <c r="E643" s="4"/>
      <c r="F643" s="4"/>
      <c r="G643" s="181">
        <f>'RAB roll forward'!G1249</f>
        <v>0</v>
      </c>
      <c r="H643" s="102">
        <f>'RAB roll forward'!H1249</f>
        <v>0</v>
      </c>
      <c r="I643" s="102">
        <f>'RAB roll forward'!I1249</f>
        <v>0</v>
      </c>
      <c r="J643" s="102">
        <f>'RAB roll forward'!J1249</f>
        <v>0.27777831471988662</v>
      </c>
      <c r="K643" s="102">
        <f>'RAB roll forward'!K1249</f>
        <v>0</v>
      </c>
      <c r="L643" s="102">
        <f>'RAB roll forward'!L1249</f>
        <v>0</v>
      </c>
      <c r="M643" s="102">
        <f>'RAB roll forward'!M1249</f>
        <v>0</v>
      </c>
      <c r="N643" s="102">
        <f>'RAB roll forward'!N1249</f>
        <v>0</v>
      </c>
      <c r="O643" s="102">
        <f>'RAB roll forward'!O1249</f>
        <v>0</v>
      </c>
      <c r="P643" s="102">
        <f>'RAB roll forward'!P1249</f>
        <v>0</v>
      </c>
      <c r="Q643" s="102">
        <f>'RAB roll forward'!Q1249</f>
        <v>0</v>
      </c>
      <c r="R643" s="22"/>
      <c r="S643" s="91"/>
      <c r="T643" s="91"/>
      <c r="U643" s="91"/>
      <c r="V643" s="91"/>
      <c r="W643" s="91"/>
      <c r="X643" s="91"/>
      <c r="Y643" s="91"/>
      <c r="Z643" s="91"/>
      <c r="AA643" s="249"/>
    </row>
    <row r="644" spans="1:27" hidden="1" outlineLevel="1">
      <c r="A644" s="4"/>
      <c r="B644" s="4"/>
      <c r="C644" s="36"/>
      <c r="D644" s="217">
        <f>Asset9</f>
        <v>0</v>
      </c>
      <c r="E644" s="4"/>
      <c r="F644" s="4"/>
      <c r="G644" s="181">
        <f>'RAB roll forward'!G1250</f>
        <v>0</v>
      </c>
      <c r="H644" s="102">
        <f>'RAB roll forward'!H1250</f>
        <v>0</v>
      </c>
      <c r="I644" s="102">
        <f>'RAB roll forward'!I1250</f>
        <v>0</v>
      </c>
      <c r="J644" s="102">
        <f>'RAB roll forward'!J1250</f>
        <v>0</v>
      </c>
      <c r="K644" s="102">
        <f>'RAB roll forward'!K1250</f>
        <v>0</v>
      </c>
      <c r="L644" s="102">
        <f>'RAB roll forward'!L1250</f>
        <v>0</v>
      </c>
      <c r="M644" s="102">
        <f>'RAB roll forward'!M1250</f>
        <v>0</v>
      </c>
      <c r="N644" s="102">
        <f>'RAB roll forward'!N1250</f>
        <v>0</v>
      </c>
      <c r="O644" s="102">
        <f>'RAB roll forward'!O1250</f>
        <v>0</v>
      </c>
      <c r="P644" s="102">
        <f>'RAB roll forward'!P1250</f>
        <v>0</v>
      </c>
      <c r="Q644" s="102">
        <f>'RAB roll forward'!Q1250</f>
        <v>0</v>
      </c>
      <c r="R644" s="22"/>
      <c r="S644" s="91"/>
      <c r="T644" s="91"/>
      <c r="U644" s="91"/>
      <c r="V644" s="91"/>
      <c r="W644" s="91"/>
      <c r="X644" s="91"/>
      <c r="Y644" s="91"/>
      <c r="Z644" s="91"/>
      <c r="AA644" s="249"/>
    </row>
    <row r="645" spans="1:27" hidden="1" outlineLevel="1">
      <c r="A645" s="4"/>
      <c r="B645" s="4"/>
      <c r="C645" s="36"/>
      <c r="D645" s="217">
        <f>Asset10</f>
        <v>0</v>
      </c>
      <c r="E645" s="4"/>
      <c r="F645" s="4"/>
      <c r="G645" s="181">
        <f>'RAB roll forward'!G1251</f>
        <v>0</v>
      </c>
      <c r="H645" s="102">
        <f>'RAB roll forward'!H1251</f>
        <v>0</v>
      </c>
      <c r="I645" s="102">
        <f>'RAB roll forward'!I1251</f>
        <v>0</v>
      </c>
      <c r="J645" s="102">
        <f>'RAB roll forward'!J1251</f>
        <v>0</v>
      </c>
      <c r="K645" s="102">
        <f>'RAB roll forward'!K1251</f>
        <v>0</v>
      </c>
      <c r="L645" s="102">
        <f>'RAB roll forward'!L1251</f>
        <v>0</v>
      </c>
      <c r="M645" s="102">
        <f>'RAB roll forward'!M1251</f>
        <v>0</v>
      </c>
      <c r="N645" s="102">
        <f>'RAB roll forward'!N1251</f>
        <v>0</v>
      </c>
      <c r="O645" s="102">
        <f>'RAB roll forward'!O1251</f>
        <v>0</v>
      </c>
      <c r="P645" s="102">
        <f>'RAB roll forward'!P1251</f>
        <v>0</v>
      </c>
      <c r="Q645" s="102">
        <f>'RAB roll forward'!Q1251</f>
        <v>0</v>
      </c>
      <c r="R645" s="22"/>
      <c r="S645" s="91"/>
      <c r="T645" s="91"/>
      <c r="U645" s="91"/>
      <c r="V645" s="91"/>
      <c r="W645" s="91"/>
      <c r="X645" s="91"/>
      <c r="Y645" s="91"/>
      <c r="Z645" s="91"/>
      <c r="AA645" s="249"/>
    </row>
    <row r="646" spans="1:27" hidden="1" outlineLevel="1">
      <c r="A646" s="4"/>
      <c r="B646" s="4"/>
      <c r="C646" s="36"/>
      <c r="D646" s="217">
        <f>Asset11</f>
        <v>0</v>
      </c>
      <c r="E646" s="4"/>
      <c r="F646" s="4"/>
      <c r="G646" s="181">
        <f>'RAB roll forward'!G1252</f>
        <v>0</v>
      </c>
      <c r="H646" s="102">
        <f>'RAB roll forward'!H1252</f>
        <v>0</v>
      </c>
      <c r="I646" s="102">
        <f>'RAB roll forward'!I1252</f>
        <v>0</v>
      </c>
      <c r="J646" s="102">
        <f>'RAB roll forward'!J1252</f>
        <v>0</v>
      </c>
      <c r="K646" s="102">
        <f>'RAB roll forward'!K1252</f>
        <v>0</v>
      </c>
      <c r="L646" s="102">
        <f>'RAB roll forward'!L1252</f>
        <v>0</v>
      </c>
      <c r="M646" s="102">
        <f>'RAB roll forward'!M1252</f>
        <v>0</v>
      </c>
      <c r="N646" s="102">
        <f>'RAB roll forward'!N1252</f>
        <v>0</v>
      </c>
      <c r="O646" s="102">
        <f>'RAB roll forward'!O1252</f>
        <v>0</v>
      </c>
      <c r="P646" s="102">
        <f>'RAB roll forward'!P1252</f>
        <v>0</v>
      </c>
      <c r="Q646" s="102">
        <f>'RAB roll forward'!Q1252</f>
        <v>0</v>
      </c>
      <c r="R646" s="22"/>
      <c r="S646" s="91"/>
      <c r="T646" s="91"/>
      <c r="U646" s="91"/>
      <c r="V646" s="91"/>
      <c r="W646" s="91"/>
      <c r="X646" s="91"/>
      <c r="Y646" s="91"/>
      <c r="Z646" s="91"/>
      <c r="AA646" s="249"/>
    </row>
    <row r="647" spans="1:27" hidden="1" outlineLevel="1">
      <c r="A647" s="4"/>
      <c r="B647" s="4"/>
      <c r="C647" s="36"/>
      <c r="D647" s="217">
        <f>Asset12</f>
        <v>0</v>
      </c>
      <c r="E647" s="4"/>
      <c r="F647" s="4"/>
      <c r="G647" s="181">
        <f>'RAB roll forward'!G1253</f>
        <v>0</v>
      </c>
      <c r="H647" s="102">
        <f>'RAB roll forward'!H1253</f>
        <v>0</v>
      </c>
      <c r="I647" s="102">
        <f>'RAB roll forward'!I1253</f>
        <v>0</v>
      </c>
      <c r="J647" s="102">
        <f>'RAB roll forward'!J1253</f>
        <v>0</v>
      </c>
      <c r="K647" s="102">
        <f>'RAB roll forward'!K1253</f>
        <v>0</v>
      </c>
      <c r="L647" s="102">
        <f>'RAB roll forward'!L1253</f>
        <v>0</v>
      </c>
      <c r="M647" s="102">
        <f>'RAB roll forward'!M1253</f>
        <v>0</v>
      </c>
      <c r="N647" s="102">
        <f>'RAB roll forward'!N1253</f>
        <v>0</v>
      </c>
      <c r="O647" s="102">
        <f>'RAB roll forward'!O1253</f>
        <v>0</v>
      </c>
      <c r="P647" s="102">
        <f>'RAB roll forward'!P1253</f>
        <v>0</v>
      </c>
      <c r="Q647" s="102">
        <f>'RAB roll forward'!Q1253</f>
        <v>0</v>
      </c>
      <c r="R647" s="22"/>
      <c r="S647" s="91"/>
      <c r="T647" s="91"/>
      <c r="U647" s="91"/>
      <c r="V647" s="91"/>
      <c r="W647" s="91"/>
      <c r="X647" s="91"/>
      <c r="Y647" s="91"/>
      <c r="Z647" s="91"/>
      <c r="AA647" s="249"/>
    </row>
    <row r="648" spans="1:27" hidden="1" outlineLevel="1">
      <c r="A648" s="4"/>
      <c r="B648" s="4"/>
      <c r="C648" s="36"/>
      <c r="D648" s="217">
        <f>Asset13</f>
        <v>0</v>
      </c>
      <c r="E648" s="4"/>
      <c r="F648" s="4"/>
      <c r="G648" s="181">
        <f>'RAB roll forward'!G1254</f>
        <v>0</v>
      </c>
      <c r="H648" s="102">
        <f>'RAB roll forward'!H1254</f>
        <v>0</v>
      </c>
      <c r="I648" s="102">
        <f>'RAB roll forward'!I1254</f>
        <v>0</v>
      </c>
      <c r="J648" s="102">
        <f>'RAB roll forward'!J1254</f>
        <v>0</v>
      </c>
      <c r="K648" s="102">
        <f>'RAB roll forward'!K1254</f>
        <v>0</v>
      </c>
      <c r="L648" s="102">
        <f>'RAB roll forward'!L1254</f>
        <v>0</v>
      </c>
      <c r="M648" s="102">
        <f>'RAB roll forward'!M1254</f>
        <v>0</v>
      </c>
      <c r="N648" s="102">
        <f>'RAB roll forward'!N1254</f>
        <v>0</v>
      </c>
      <c r="O648" s="102">
        <f>'RAB roll forward'!O1254</f>
        <v>0</v>
      </c>
      <c r="P648" s="102">
        <f>'RAB roll forward'!P1254</f>
        <v>0</v>
      </c>
      <c r="Q648" s="102">
        <f>'RAB roll forward'!Q1254</f>
        <v>0</v>
      </c>
      <c r="R648" s="22"/>
      <c r="S648" s="91"/>
      <c r="T648" s="91"/>
      <c r="U648" s="91"/>
      <c r="V648" s="91"/>
      <c r="W648" s="91"/>
      <c r="X648" s="91"/>
      <c r="Y648" s="91"/>
      <c r="Z648" s="91"/>
      <c r="AA648" s="249"/>
    </row>
    <row r="649" spans="1:27" hidden="1" outlineLevel="1">
      <c r="A649" s="4"/>
      <c r="B649" s="4"/>
      <c r="C649" s="36"/>
      <c r="D649" s="217">
        <f>Asset14</f>
        <v>0</v>
      </c>
      <c r="E649" s="4"/>
      <c r="F649" s="4"/>
      <c r="G649" s="181">
        <f>'RAB roll forward'!G1255</f>
        <v>0</v>
      </c>
      <c r="H649" s="102">
        <f>'RAB roll forward'!H1255</f>
        <v>0</v>
      </c>
      <c r="I649" s="102">
        <f>'RAB roll forward'!I1255</f>
        <v>0</v>
      </c>
      <c r="J649" s="102">
        <f>'RAB roll forward'!J1255</f>
        <v>0</v>
      </c>
      <c r="K649" s="102">
        <f>'RAB roll forward'!K1255</f>
        <v>0</v>
      </c>
      <c r="L649" s="102">
        <f>'RAB roll forward'!L1255</f>
        <v>0</v>
      </c>
      <c r="M649" s="102">
        <f>'RAB roll forward'!M1255</f>
        <v>0</v>
      </c>
      <c r="N649" s="102">
        <f>'RAB roll forward'!N1255</f>
        <v>0</v>
      </c>
      <c r="O649" s="102">
        <f>'RAB roll forward'!O1255</f>
        <v>0</v>
      </c>
      <c r="P649" s="102">
        <f>'RAB roll forward'!P1255</f>
        <v>0</v>
      </c>
      <c r="Q649" s="102">
        <f>'RAB roll forward'!Q1255</f>
        <v>0</v>
      </c>
      <c r="R649" s="22"/>
      <c r="S649" s="91"/>
      <c r="T649" s="91"/>
      <c r="U649" s="91"/>
      <c r="V649" s="91"/>
      <c r="W649" s="91"/>
      <c r="X649" s="91"/>
      <c r="Y649" s="91"/>
      <c r="Z649" s="91"/>
      <c r="AA649" s="249"/>
    </row>
    <row r="650" spans="1:27" hidden="1" outlineLevel="1">
      <c r="A650" s="4"/>
      <c r="B650" s="4"/>
      <c r="C650" s="36"/>
      <c r="D650" s="217">
        <f>Asset15</f>
        <v>0</v>
      </c>
      <c r="E650" s="4"/>
      <c r="F650" s="4"/>
      <c r="G650" s="181">
        <f>'RAB roll forward'!G1256</f>
        <v>0</v>
      </c>
      <c r="H650" s="102">
        <f>'RAB roll forward'!H1256</f>
        <v>0</v>
      </c>
      <c r="I650" s="102">
        <f>'RAB roll forward'!I1256</f>
        <v>0</v>
      </c>
      <c r="J650" s="102">
        <f>'RAB roll forward'!J1256</f>
        <v>0</v>
      </c>
      <c r="K650" s="102">
        <f>'RAB roll forward'!K1256</f>
        <v>0</v>
      </c>
      <c r="L650" s="102">
        <f>'RAB roll forward'!L1256</f>
        <v>0</v>
      </c>
      <c r="M650" s="102">
        <f>'RAB roll forward'!M1256</f>
        <v>0</v>
      </c>
      <c r="N650" s="102">
        <f>'RAB roll forward'!N1256</f>
        <v>0</v>
      </c>
      <c r="O650" s="102">
        <f>'RAB roll forward'!O1256</f>
        <v>0</v>
      </c>
      <c r="P650" s="102">
        <f>'RAB roll forward'!P1256</f>
        <v>0</v>
      </c>
      <c r="Q650" s="102">
        <f>'RAB roll forward'!Q1256</f>
        <v>0</v>
      </c>
      <c r="R650" s="22"/>
      <c r="S650" s="91"/>
      <c r="T650" s="91"/>
      <c r="U650" s="91"/>
      <c r="V650" s="91"/>
      <c r="W650" s="91"/>
      <c r="X650" s="91"/>
      <c r="Y650" s="91"/>
      <c r="Z650" s="91"/>
      <c r="AA650" s="249"/>
    </row>
    <row r="651" spans="1:27" hidden="1" outlineLevel="1">
      <c r="A651" s="4"/>
      <c r="B651" s="4"/>
      <c r="C651" s="36"/>
      <c r="D651" s="217">
        <f>Asset16</f>
        <v>0</v>
      </c>
      <c r="E651" s="4"/>
      <c r="F651" s="4"/>
      <c r="G651" s="181">
        <f>'RAB roll forward'!G1257</f>
        <v>0</v>
      </c>
      <c r="H651" s="102">
        <f>'RAB roll forward'!H1257</f>
        <v>0</v>
      </c>
      <c r="I651" s="102">
        <f>'RAB roll forward'!I1257</f>
        <v>0</v>
      </c>
      <c r="J651" s="102">
        <f>'RAB roll forward'!J1257</f>
        <v>0</v>
      </c>
      <c r="K651" s="102">
        <f>'RAB roll forward'!K1257</f>
        <v>0</v>
      </c>
      <c r="L651" s="102">
        <f>'RAB roll forward'!L1257</f>
        <v>0</v>
      </c>
      <c r="M651" s="102">
        <f>'RAB roll forward'!M1257</f>
        <v>0</v>
      </c>
      <c r="N651" s="102">
        <f>'RAB roll forward'!N1257</f>
        <v>0</v>
      </c>
      <c r="O651" s="102">
        <f>'RAB roll forward'!O1257</f>
        <v>0</v>
      </c>
      <c r="P651" s="102">
        <f>'RAB roll forward'!P1257</f>
        <v>0</v>
      </c>
      <c r="Q651" s="102">
        <f>'RAB roll forward'!Q1257</f>
        <v>0</v>
      </c>
      <c r="R651" s="22"/>
      <c r="S651" s="91"/>
      <c r="T651" s="91"/>
      <c r="U651" s="91"/>
      <c r="V651" s="91"/>
      <c r="W651" s="91"/>
      <c r="X651" s="91"/>
      <c r="Y651" s="91"/>
      <c r="Z651" s="91"/>
      <c r="AA651" s="249"/>
    </row>
    <row r="652" spans="1:27" hidden="1" outlineLevel="1">
      <c r="A652" s="4"/>
      <c r="B652" s="4"/>
      <c r="C652" s="36"/>
      <c r="D652" s="217">
        <f>Asset17</f>
        <v>0</v>
      </c>
      <c r="E652" s="4"/>
      <c r="F652" s="4"/>
      <c r="G652" s="181">
        <f>'RAB roll forward'!G1258</f>
        <v>0</v>
      </c>
      <c r="H652" s="102">
        <f>'RAB roll forward'!H1258</f>
        <v>0</v>
      </c>
      <c r="I652" s="102">
        <f>'RAB roll forward'!I1258</f>
        <v>0</v>
      </c>
      <c r="J652" s="102">
        <f>'RAB roll forward'!J1258</f>
        <v>0</v>
      </c>
      <c r="K652" s="102">
        <f>'RAB roll forward'!K1258</f>
        <v>0</v>
      </c>
      <c r="L652" s="102">
        <f>'RAB roll forward'!L1258</f>
        <v>0</v>
      </c>
      <c r="M652" s="102">
        <f>'RAB roll forward'!M1258</f>
        <v>0</v>
      </c>
      <c r="N652" s="102">
        <f>'RAB roll forward'!N1258</f>
        <v>0</v>
      </c>
      <c r="O652" s="102">
        <f>'RAB roll forward'!O1258</f>
        <v>0</v>
      </c>
      <c r="P652" s="102">
        <f>'RAB roll forward'!P1258</f>
        <v>0</v>
      </c>
      <c r="Q652" s="102">
        <f>'RAB roll forward'!Q1258</f>
        <v>0</v>
      </c>
      <c r="R652" s="22"/>
      <c r="S652" s="91"/>
      <c r="T652" s="91"/>
      <c r="U652" s="91"/>
      <c r="V652" s="91"/>
      <c r="W652" s="91"/>
      <c r="X652" s="91"/>
      <c r="Y652" s="91"/>
      <c r="Z652" s="91"/>
      <c r="AA652" s="249"/>
    </row>
    <row r="653" spans="1:27" hidden="1" outlineLevel="1">
      <c r="A653" s="4"/>
      <c r="B653" s="4"/>
      <c r="C653" s="36"/>
      <c r="D653" s="217">
        <f>Asset18</f>
        <v>0</v>
      </c>
      <c r="E653" s="4"/>
      <c r="F653" s="4"/>
      <c r="G653" s="181">
        <f>'RAB roll forward'!G1259</f>
        <v>0</v>
      </c>
      <c r="H653" s="102">
        <f>'RAB roll forward'!H1259</f>
        <v>0</v>
      </c>
      <c r="I653" s="102">
        <f>'RAB roll forward'!I1259</f>
        <v>0</v>
      </c>
      <c r="J653" s="102">
        <f>'RAB roll forward'!J1259</f>
        <v>0</v>
      </c>
      <c r="K653" s="102">
        <f>'RAB roll forward'!K1259</f>
        <v>0</v>
      </c>
      <c r="L653" s="102">
        <f>'RAB roll forward'!L1259</f>
        <v>0</v>
      </c>
      <c r="M653" s="102">
        <f>'RAB roll forward'!M1259</f>
        <v>0</v>
      </c>
      <c r="N653" s="102">
        <f>'RAB roll forward'!N1259</f>
        <v>0</v>
      </c>
      <c r="O653" s="102">
        <f>'RAB roll forward'!O1259</f>
        <v>0</v>
      </c>
      <c r="P653" s="102">
        <f>'RAB roll forward'!P1259</f>
        <v>0</v>
      </c>
      <c r="Q653" s="102">
        <f>'RAB roll forward'!Q1259</f>
        <v>0</v>
      </c>
      <c r="R653" s="22"/>
      <c r="S653" s="91"/>
      <c r="T653" s="91"/>
      <c r="U653" s="91"/>
      <c r="V653" s="91"/>
      <c r="W653" s="91"/>
      <c r="X653" s="91"/>
      <c r="Y653" s="91"/>
      <c r="Z653" s="91"/>
      <c r="AA653" s="249"/>
    </row>
    <row r="654" spans="1:27" hidden="1" outlineLevel="1">
      <c r="A654" s="4"/>
      <c r="B654" s="4"/>
      <c r="C654" s="36"/>
      <c r="D654" s="217">
        <f>Asset19</f>
        <v>0</v>
      </c>
      <c r="E654" s="4"/>
      <c r="F654" s="4"/>
      <c r="G654" s="181">
        <f>'RAB roll forward'!G1260</f>
        <v>0</v>
      </c>
      <c r="H654" s="102">
        <f>'RAB roll forward'!H1260</f>
        <v>0</v>
      </c>
      <c r="I654" s="102">
        <f>'RAB roll forward'!I1260</f>
        <v>0</v>
      </c>
      <c r="J654" s="102">
        <f>'RAB roll forward'!J1260</f>
        <v>0</v>
      </c>
      <c r="K654" s="102">
        <f>'RAB roll forward'!K1260</f>
        <v>0</v>
      </c>
      <c r="L654" s="102">
        <f>'RAB roll forward'!L1260</f>
        <v>0</v>
      </c>
      <c r="M654" s="102">
        <f>'RAB roll forward'!M1260</f>
        <v>0</v>
      </c>
      <c r="N654" s="102">
        <f>'RAB roll forward'!N1260</f>
        <v>0</v>
      </c>
      <c r="O654" s="102">
        <f>'RAB roll forward'!O1260</f>
        <v>0</v>
      </c>
      <c r="P654" s="102">
        <f>'RAB roll forward'!P1260</f>
        <v>0</v>
      </c>
      <c r="Q654" s="102">
        <f>'RAB roll forward'!Q1260</f>
        <v>0</v>
      </c>
      <c r="R654" s="22"/>
      <c r="S654" s="91"/>
      <c r="T654" s="91"/>
      <c r="U654" s="91"/>
      <c r="V654" s="91"/>
      <c r="W654" s="91"/>
      <c r="X654" s="91"/>
      <c r="Y654" s="91"/>
      <c r="Z654" s="91"/>
      <c r="AA654" s="249"/>
    </row>
    <row r="655" spans="1:27" hidden="1" outlineLevel="1">
      <c r="A655" s="4"/>
      <c r="B655" s="4"/>
      <c r="C655" s="36"/>
      <c r="D655" s="217">
        <f>Asset20</f>
        <v>0</v>
      </c>
      <c r="E655" s="4"/>
      <c r="F655" s="4"/>
      <c r="G655" s="181">
        <f>'RAB roll forward'!G1261</f>
        <v>0</v>
      </c>
      <c r="H655" s="102">
        <f>'RAB roll forward'!H1261</f>
        <v>0</v>
      </c>
      <c r="I655" s="102">
        <f>'RAB roll forward'!I1261</f>
        <v>0</v>
      </c>
      <c r="J655" s="102">
        <f>'RAB roll forward'!J1261</f>
        <v>0</v>
      </c>
      <c r="K655" s="102">
        <f>'RAB roll forward'!K1261</f>
        <v>0</v>
      </c>
      <c r="L655" s="102">
        <f>'RAB roll forward'!L1261</f>
        <v>0</v>
      </c>
      <c r="M655" s="102">
        <f>'RAB roll forward'!M1261</f>
        <v>0</v>
      </c>
      <c r="N655" s="102">
        <f>'RAB roll forward'!N1261</f>
        <v>0</v>
      </c>
      <c r="O655" s="102">
        <f>'RAB roll forward'!O1261</f>
        <v>0</v>
      </c>
      <c r="P655" s="102">
        <f>'RAB roll forward'!P1261</f>
        <v>0</v>
      </c>
      <c r="Q655" s="102">
        <f>'RAB roll forward'!Q1261</f>
        <v>0</v>
      </c>
      <c r="R655" s="22"/>
      <c r="S655" s="91"/>
      <c r="T655" s="91"/>
      <c r="U655" s="91"/>
      <c r="V655" s="91"/>
      <c r="W655" s="91"/>
      <c r="X655" s="91"/>
      <c r="Y655" s="91"/>
      <c r="Z655" s="91"/>
      <c r="AA655" s="249"/>
    </row>
    <row r="656" spans="1:27" hidden="1" outlineLevel="1">
      <c r="A656" s="4"/>
      <c r="B656" s="4"/>
      <c r="C656" s="36"/>
      <c r="D656" s="217">
        <f>Asset21</f>
        <v>0</v>
      </c>
      <c r="E656" s="4"/>
      <c r="F656" s="4"/>
      <c r="G656" s="181">
        <f>'RAB roll forward'!G1262</f>
        <v>0</v>
      </c>
      <c r="H656" s="102">
        <f>'RAB roll forward'!H1262</f>
        <v>0</v>
      </c>
      <c r="I656" s="102">
        <f>'RAB roll forward'!I1262</f>
        <v>0</v>
      </c>
      <c r="J656" s="102">
        <f>'RAB roll forward'!J1262</f>
        <v>0</v>
      </c>
      <c r="K656" s="102">
        <f>'RAB roll forward'!K1262</f>
        <v>0</v>
      </c>
      <c r="L656" s="102">
        <f>'RAB roll forward'!L1262</f>
        <v>0</v>
      </c>
      <c r="M656" s="102">
        <f>'RAB roll forward'!M1262</f>
        <v>0</v>
      </c>
      <c r="N656" s="102">
        <f>'RAB roll forward'!N1262</f>
        <v>0</v>
      </c>
      <c r="O656" s="102">
        <f>'RAB roll forward'!O1262</f>
        <v>0</v>
      </c>
      <c r="P656" s="102">
        <f>'RAB roll forward'!P1262</f>
        <v>0</v>
      </c>
      <c r="Q656" s="102">
        <f>'RAB roll forward'!Q1262</f>
        <v>0</v>
      </c>
      <c r="R656" s="22"/>
      <c r="S656" s="91"/>
      <c r="T656" s="91"/>
      <c r="U656" s="91"/>
      <c r="V656" s="91"/>
      <c r="W656" s="91"/>
      <c r="X656" s="91"/>
      <c r="Y656" s="91"/>
      <c r="Z656" s="91"/>
      <c r="AA656" s="249"/>
    </row>
    <row r="657" spans="1:27" hidden="1" outlineLevel="1">
      <c r="A657" s="4"/>
      <c r="B657" s="4"/>
      <c r="C657" s="36"/>
      <c r="D657" s="217">
        <f>Asset22</f>
        <v>0</v>
      </c>
      <c r="E657" s="4"/>
      <c r="F657" s="4"/>
      <c r="G657" s="181">
        <f>'RAB roll forward'!G1263</f>
        <v>0</v>
      </c>
      <c r="H657" s="102">
        <f>'RAB roll forward'!H1263</f>
        <v>0</v>
      </c>
      <c r="I657" s="102">
        <f>'RAB roll forward'!I1263</f>
        <v>0</v>
      </c>
      <c r="J657" s="102">
        <f>'RAB roll forward'!J1263</f>
        <v>0</v>
      </c>
      <c r="K657" s="102">
        <f>'RAB roll forward'!K1263</f>
        <v>0</v>
      </c>
      <c r="L657" s="102">
        <f>'RAB roll forward'!L1263</f>
        <v>0</v>
      </c>
      <c r="M657" s="102">
        <f>'RAB roll forward'!M1263</f>
        <v>0</v>
      </c>
      <c r="N657" s="102">
        <f>'RAB roll forward'!N1263</f>
        <v>0</v>
      </c>
      <c r="O657" s="102">
        <f>'RAB roll forward'!O1263</f>
        <v>0</v>
      </c>
      <c r="P657" s="102">
        <f>'RAB roll forward'!P1263</f>
        <v>0</v>
      </c>
      <c r="Q657" s="102">
        <f>'RAB roll forward'!Q1263</f>
        <v>0</v>
      </c>
      <c r="R657" s="22"/>
      <c r="S657" s="91"/>
      <c r="T657" s="91"/>
      <c r="U657" s="91"/>
      <c r="V657" s="91"/>
      <c r="W657" s="91"/>
      <c r="X657" s="91"/>
      <c r="Y657" s="91"/>
      <c r="Z657" s="91"/>
      <c r="AA657" s="249"/>
    </row>
    <row r="658" spans="1:27" hidden="1" outlineLevel="1">
      <c r="A658" s="4"/>
      <c r="B658" s="4"/>
      <c r="C658" s="36"/>
      <c r="D658" s="217">
        <f>Asset23</f>
        <v>0</v>
      </c>
      <c r="E658" s="4"/>
      <c r="F658" s="4"/>
      <c r="G658" s="181">
        <f>'RAB roll forward'!G1264</f>
        <v>0</v>
      </c>
      <c r="H658" s="102">
        <f>'RAB roll forward'!H1264</f>
        <v>0</v>
      </c>
      <c r="I658" s="102">
        <f>'RAB roll forward'!I1264</f>
        <v>0</v>
      </c>
      <c r="J658" s="102">
        <f>'RAB roll forward'!J1264</f>
        <v>0</v>
      </c>
      <c r="K658" s="102">
        <f>'RAB roll forward'!K1264</f>
        <v>0</v>
      </c>
      <c r="L658" s="102">
        <f>'RAB roll forward'!L1264</f>
        <v>0</v>
      </c>
      <c r="M658" s="102">
        <f>'RAB roll forward'!M1264</f>
        <v>0</v>
      </c>
      <c r="N658" s="102">
        <f>'RAB roll forward'!N1264</f>
        <v>0</v>
      </c>
      <c r="O658" s="102">
        <f>'RAB roll forward'!O1264</f>
        <v>0</v>
      </c>
      <c r="P658" s="102">
        <f>'RAB roll forward'!P1264</f>
        <v>0</v>
      </c>
      <c r="Q658" s="102">
        <f>'RAB roll forward'!Q1264</f>
        <v>0</v>
      </c>
      <c r="R658" s="22"/>
      <c r="S658" s="91"/>
      <c r="T658" s="91"/>
      <c r="U658" s="91"/>
      <c r="V658" s="91"/>
      <c r="W658" s="91"/>
      <c r="X658" s="91"/>
      <c r="Y658" s="91"/>
      <c r="Z658" s="91"/>
      <c r="AA658" s="249"/>
    </row>
    <row r="659" spans="1:27" hidden="1" outlineLevel="1">
      <c r="A659" s="4"/>
      <c r="B659" s="4"/>
      <c r="C659" s="36"/>
      <c r="D659" s="217">
        <f>Asset24</f>
        <v>0</v>
      </c>
      <c r="E659" s="4"/>
      <c r="F659" s="4"/>
      <c r="G659" s="181">
        <f>'RAB roll forward'!G1265</f>
        <v>0</v>
      </c>
      <c r="H659" s="102">
        <f>'RAB roll forward'!H1265</f>
        <v>0</v>
      </c>
      <c r="I659" s="102">
        <f>'RAB roll forward'!I1265</f>
        <v>0</v>
      </c>
      <c r="J659" s="102">
        <f>'RAB roll forward'!J1265</f>
        <v>0</v>
      </c>
      <c r="K659" s="102">
        <f>'RAB roll forward'!K1265</f>
        <v>0</v>
      </c>
      <c r="L659" s="102">
        <f>'RAB roll forward'!L1265</f>
        <v>0</v>
      </c>
      <c r="M659" s="102">
        <f>'RAB roll forward'!M1265</f>
        <v>0</v>
      </c>
      <c r="N659" s="102">
        <f>'RAB roll forward'!N1265</f>
        <v>0</v>
      </c>
      <c r="O659" s="102">
        <f>'RAB roll forward'!O1265</f>
        <v>0</v>
      </c>
      <c r="P659" s="102">
        <f>'RAB roll forward'!P1265</f>
        <v>0</v>
      </c>
      <c r="Q659" s="102">
        <f>'RAB roll forward'!Q1265</f>
        <v>0</v>
      </c>
      <c r="R659" s="22"/>
      <c r="S659" s="91"/>
      <c r="T659" s="91"/>
      <c r="U659" s="91"/>
      <c r="V659" s="91"/>
      <c r="W659" s="91"/>
      <c r="X659" s="91"/>
      <c r="Y659" s="91"/>
      <c r="Z659" s="91"/>
      <c r="AA659" s="249"/>
    </row>
    <row r="660" spans="1:27" hidden="1" outlineLevel="1">
      <c r="A660" s="4"/>
      <c r="B660" s="4"/>
      <c r="C660" s="36"/>
      <c r="D660" s="217">
        <f>Asset25</f>
        <v>0</v>
      </c>
      <c r="E660" s="4"/>
      <c r="F660" s="4"/>
      <c r="G660" s="181">
        <f>'RAB roll forward'!G1266</f>
        <v>0</v>
      </c>
      <c r="H660" s="102">
        <f>'RAB roll forward'!H1266</f>
        <v>0</v>
      </c>
      <c r="I660" s="102">
        <f>'RAB roll forward'!I1266</f>
        <v>0</v>
      </c>
      <c r="J660" s="102">
        <f>'RAB roll forward'!J1266</f>
        <v>0</v>
      </c>
      <c r="K660" s="102">
        <f>'RAB roll forward'!K1266</f>
        <v>0</v>
      </c>
      <c r="L660" s="102">
        <f>'RAB roll forward'!L1266</f>
        <v>0</v>
      </c>
      <c r="M660" s="102">
        <f>'RAB roll forward'!M1266</f>
        <v>0</v>
      </c>
      <c r="N660" s="102">
        <f>'RAB roll forward'!N1266</f>
        <v>0</v>
      </c>
      <c r="O660" s="102">
        <f>'RAB roll forward'!O1266</f>
        <v>0</v>
      </c>
      <c r="P660" s="102">
        <f>'RAB roll forward'!P1266</f>
        <v>0</v>
      </c>
      <c r="Q660" s="102">
        <f>'RAB roll forward'!Q1266</f>
        <v>0</v>
      </c>
      <c r="R660" s="22"/>
      <c r="S660" s="91"/>
      <c r="T660" s="91"/>
      <c r="U660" s="91"/>
      <c r="V660" s="91"/>
      <c r="W660" s="91"/>
      <c r="X660" s="91"/>
      <c r="Y660" s="91"/>
      <c r="Z660" s="91"/>
      <c r="AA660" s="249"/>
    </row>
    <row r="661" spans="1:27" hidden="1" outlineLevel="1">
      <c r="A661" s="4"/>
      <c r="B661" s="4"/>
      <c r="C661" s="36"/>
      <c r="D661" s="217">
        <f>Asset26</f>
        <v>0</v>
      </c>
      <c r="E661" s="4"/>
      <c r="F661" s="4"/>
      <c r="G661" s="181">
        <f>'RAB roll forward'!G1267</f>
        <v>0</v>
      </c>
      <c r="H661" s="102">
        <f>'RAB roll forward'!H1267</f>
        <v>0</v>
      </c>
      <c r="I661" s="102">
        <f>'RAB roll forward'!I1267</f>
        <v>0</v>
      </c>
      <c r="J661" s="102">
        <f>'RAB roll forward'!J1267</f>
        <v>0</v>
      </c>
      <c r="K661" s="102">
        <f>'RAB roll forward'!K1267</f>
        <v>0</v>
      </c>
      <c r="L661" s="102">
        <f>'RAB roll forward'!L1267</f>
        <v>0</v>
      </c>
      <c r="M661" s="102">
        <f>'RAB roll forward'!M1267</f>
        <v>0</v>
      </c>
      <c r="N661" s="102">
        <f>'RAB roll forward'!N1267</f>
        <v>0</v>
      </c>
      <c r="O661" s="102">
        <f>'RAB roll forward'!O1267</f>
        <v>0</v>
      </c>
      <c r="P661" s="102">
        <f>'RAB roll forward'!P1267</f>
        <v>0</v>
      </c>
      <c r="Q661" s="102">
        <f>'RAB roll forward'!Q1267</f>
        <v>0</v>
      </c>
      <c r="R661" s="22"/>
      <c r="S661" s="91"/>
      <c r="T661" s="91"/>
      <c r="U661" s="91"/>
      <c r="V661" s="91"/>
      <c r="W661" s="91"/>
      <c r="X661" s="91"/>
      <c r="Y661" s="91"/>
      <c r="Z661" s="91"/>
      <c r="AA661" s="249"/>
    </row>
    <row r="662" spans="1:27" hidden="1" outlineLevel="1">
      <c r="A662" s="4"/>
      <c r="B662" s="4"/>
      <c r="C662" s="36"/>
      <c r="D662" s="217">
        <f>Asset27</f>
        <v>0</v>
      </c>
      <c r="E662" s="4"/>
      <c r="F662" s="4"/>
      <c r="G662" s="181">
        <f>'RAB roll forward'!G1268</f>
        <v>0</v>
      </c>
      <c r="H662" s="102">
        <f>'RAB roll forward'!H1268</f>
        <v>0</v>
      </c>
      <c r="I662" s="102">
        <f>'RAB roll forward'!I1268</f>
        <v>0</v>
      </c>
      <c r="J662" s="102">
        <f>'RAB roll forward'!J1268</f>
        <v>0</v>
      </c>
      <c r="K662" s="102">
        <f>'RAB roll forward'!K1268</f>
        <v>0</v>
      </c>
      <c r="L662" s="102">
        <f>'RAB roll forward'!L1268</f>
        <v>0</v>
      </c>
      <c r="M662" s="102">
        <f>'RAB roll forward'!M1268</f>
        <v>0</v>
      </c>
      <c r="N662" s="102">
        <f>'RAB roll forward'!N1268</f>
        <v>0</v>
      </c>
      <c r="O662" s="102">
        <f>'RAB roll forward'!O1268</f>
        <v>0</v>
      </c>
      <c r="P662" s="102">
        <f>'RAB roll forward'!P1268</f>
        <v>0</v>
      </c>
      <c r="Q662" s="102">
        <f>'RAB roll forward'!Q1268</f>
        <v>0</v>
      </c>
      <c r="R662" s="22"/>
      <c r="S662" s="91"/>
      <c r="T662" s="91"/>
      <c r="U662" s="91"/>
      <c r="V662" s="91"/>
      <c r="W662" s="91"/>
      <c r="X662" s="91"/>
      <c r="Y662" s="91"/>
      <c r="Z662" s="91"/>
      <c r="AA662" s="249"/>
    </row>
    <row r="663" spans="1:27" hidden="1" outlineLevel="1">
      <c r="A663" s="4"/>
      <c r="B663" s="4"/>
      <c r="C663" s="36"/>
      <c r="D663" s="217">
        <f>Asset28</f>
        <v>0</v>
      </c>
      <c r="E663" s="4"/>
      <c r="F663" s="4"/>
      <c r="G663" s="181">
        <f>'RAB roll forward'!G1269</f>
        <v>0</v>
      </c>
      <c r="H663" s="102">
        <f>'RAB roll forward'!H1269</f>
        <v>0</v>
      </c>
      <c r="I663" s="102">
        <f>'RAB roll forward'!I1269</f>
        <v>0</v>
      </c>
      <c r="J663" s="102">
        <f>'RAB roll forward'!J1269</f>
        <v>0</v>
      </c>
      <c r="K663" s="102">
        <f>'RAB roll forward'!K1269</f>
        <v>0</v>
      </c>
      <c r="L663" s="102">
        <f>'RAB roll forward'!L1269</f>
        <v>0</v>
      </c>
      <c r="M663" s="102">
        <f>'RAB roll forward'!M1269</f>
        <v>0</v>
      </c>
      <c r="N663" s="102">
        <f>'RAB roll forward'!N1269</f>
        <v>0</v>
      </c>
      <c r="O663" s="102">
        <f>'RAB roll forward'!O1269</f>
        <v>0</v>
      </c>
      <c r="P663" s="102">
        <f>'RAB roll forward'!P1269</f>
        <v>0</v>
      </c>
      <c r="Q663" s="102">
        <f>'RAB roll forward'!Q1269</f>
        <v>0</v>
      </c>
      <c r="R663" s="22"/>
      <c r="S663" s="91"/>
      <c r="T663" s="91"/>
      <c r="U663" s="91"/>
      <c r="V663" s="91"/>
      <c r="W663" s="91"/>
      <c r="X663" s="91"/>
      <c r="Y663" s="91"/>
      <c r="Z663" s="91"/>
      <c r="AA663" s="249"/>
    </row>
    <row r="664" spans="1:27" hidden="1" outlineLevel="1">
      <c r="A664" s="4"/>
      <c r="B664" s="4"/>
      <c r="C664" s="36"/>
      <c r="D664" s="217">
        <f>Asset29</f>
        <v>0</v>
      </c>
      <c r="E664" s="4"/>
      <c r="F664" s="4"/>
      <c r="G664" s="181">
        <f>'RAB roll forward'!G1270</f>
        <v>0</v>
      </c>
      <c r="H664" s="102">
        <f>'RAB roll forward'!H1270</f>
        <v>0</v>
      </c>
      <c r="I664" s="102">
        <f>'RAB roll forward'!I1270</f>
        <v>0</v>
      </c>
      <c r="J664" s="102">
        <f>'RAB roll forward'!J1270</f>
        <v>0</v>
      </c>
      <c r="K664" s="102">
        <f>'RAB roll forward'!K1270</f>
        <v>0</v>
      </c>
      <c r="L664" s="102">
        <f>'RAB roll forward'!L1270</f>
        <v>0</v>
      </c>
      <c r="M664" s="102">
        <f>'RAB roll forward'!M1270</f>
        <v>0</v>
      </c>
      <c r="N664" s="102">
        <f>'RAB roll forward'!N1270</f>
        <v>0</v>
      </c>
      <c r="O664" s="102">
        <f>'RAB roll forward'!O1270</f>
        <v>0</v>
      </c>
      <c r="P664" s="102">
        <f>'RAB roll forward'!P1270</f>
        <v>0</v>
      </c>
      <c r="Q664" s="102">
        <f>'RAB roll forward'!Q1270</f>
        <v>0</v>
      </c>
      <c r="R664" s="22"/>
      <c r="S664" s="91"/>
      <c r="T664" s="91"/>
      <c r="U664" s="91"/>
      <c r="V664" s="91"/>
      <c r="W664" s="91"/>
      <c r="X664" s="91"/>
      <c r="Y664" s="91"/>
      <c r="Z664" s="91"/>
      <c r="AA664" s="249"/>
    </row>
    <row r="665" spans="1:27" hidden="1" outlineLevel="1">
      <c r="A665" s="4"/>
      <c r="B665" s="4"/>
      <c r="C665" s="36"/>
      <c r="D665" s="217">
        <f>Asset30</f>
        <v>0</v>
      </c>
      <c r="E665" s="4"/>
      <c r="F665" s="4"/>
      <c r="G665" s="181">
        <f>'RAB roll forward'!G1271</f>
        <v>0</v>
      </c>
      <c r="H665" s="102">
        <f>'RAB roll forward'!H1271</f>
        <v>0</v>
      </c>
      <c r="I665" s="102">
        <f>'RAB roll forward'!I1271</f>
        <v>0</v>
      </c>
      <c r="J665" s="102">
        <f>'RAB roll forward'!J1271</f>
        <v>0</v>
      </c>
      <c r="K665" s="102">
        <f>'RAB roll forward'!K1271</f>
        <v>0</v>
      </c>
      <c r="L665" s="102">
        <f>'RAB roll forward'!L1271</f>
        <v>0</v>
      </c>
      <c r="M665" s="102">
        <f>'RAB roll forward'!M1271</f>
        <v>0</v>
      </c>
      <c r="N665" s="102">
        <f>'RAB roll forward'!N1271</f>
        <v>0</v>
      </c>
      <c r="O665" s="102">
        <f>'RAB roll forward'!O1271</f>
        <v>0</v>
      </c>
      <c r="P665" s="102">
        <f>'RAB roll forward'!P1271</f>
        <v>0</v>
      </c>
      <c r="Q665" s="102">
        <f>'RAB roll forward'!Q1271</f>
        <v>0</v>
      </c>
      <c r="R665" s="22"/>
      <c r="S665" s="91"/>
      <c r="T665" s="91"/>
      <c r="U665" s="91"/>
      <c r="V665" s="91"/>
      <c r="W665" s="91"/>
      <c r="X665" s="91"/>
      <c r="Y665" s="91"/>
      <c r="Z665" s="91"/>
      <c r="AA665" s="249"/>
    </row>
    <row r="666" spans="1:27" hidden="1" outlineLevel="1">
      <c r="A666" s="4"/>
      <c r="B666" s="4"/>
      <c r="C666" s="36"/>
      <c r="D666" s="217">
        <f>Asset31</f>
        <v>0</v>
      </c>
      <c r="E666" s="4"/>
      <c r="F666" s="4"/>
      <c r="G666" s="181">
        <f>'RAB roll forward'!G1272</f>
        <v>0</v>
      </c>
      <c r="H666" s="102">
        <f>'RAB roll forward'!H1272</f>
        <v>0</v>
      </c>
      <c r="I666" s="102">
        <f>'RAB roll forward'!I1272</f>
        <v>0</v>
      </c>
      <c r="J666" s="102">
        <f>'RAB roll forward'!J1272</f>
        <v>0</v>
      </c>
      <c r="K666" s="102">
        <f>'RAB roll forward'!K1272</f>
        <v>0</v>
      </c>
      <c r="L666" s="102">
        <f>'RAB roll forward'!L1272</f>
        <v>0</v>
      </c>
      <c r="M666" s="102">
        <f>'RAB roll forward'!M1272</f>
        <v>0</v>
      </c>
      <c r="N666" s="102">
        <f>'RAB roll forward'!N1272</f>
        <v>0</v>
      </c>
      <c r="O666" s="102">
        <f>'RAB roll forward'!O1272</f>
        <v>0</v>
      </c>
      <c r="P666" s="102">
        <f>'RAB roll forward'!P1272</f>
        <v>0</v>
      </c>
      <c r="Q666" s="102">
        <f>'RAB roll forward'!Q1272</f>
        <v>0</v>
      </c>
      <c r="R666" s="22"/>
      <c r="S666" s="91"/>
      <c r="T666" s="91"/>
      <c r="U666" s="91"/>
      <c r="V666" s="91"/>
      <c r="W666" s="91"/>
      <c r="X666" s="91"/>
      <c r="Y666" s="91"/>
      <c r="Z666" s="91"/>
      <c r="AA666" s="249"/>
    </row>
    <row r="667" spans="1:27" hidden="1" outlineLevel="1">
      <c r="A667" s="4"/>
      <c r="B667" s="4"/>
      <c r="C667" s="36"/>
      <c r="D667" s="217">
        <f>Asset32</f>
        <v>0</v>
      </c>
      <c r="E667" s="4"/>
      <c r="F667" s="4"/>
      <c r="G667" s="181">
        <f>'RAB roll forward'!G1273</f>
        <v>0</v>
      </c>
      <c r="H667" s="102">
        <f>'RAB roll forward'!H1273</f>
        <v>0</v>
      </c>
      <c r="I667" s="102">
        <f>'RAB roll forward'!I1273</f>
        <v>0</v>
      </c>
      <c r="J667" s="102">
        <f>'RAB roll forward'!J1273</f>
        <v>0</v>
      </c>
      <c r="K667" s="102">
        <f>'RAB roll forward'!K1273</f>
        <v>0</v>
      </c>
      <c r="L667" s="102">
        <f>'RAB roll forward'!L1273</f>
        <v>0</v>
      </c>
      <c r="M667" s="102">
        <f>'RAB roll forward'!M1273</f>
        <v>0</v>
      </c>
      <c r="N667" s="102">
        <f>'RAB roll forward'!N1273</f>
        <v>0</v>
      </c>
      <c r="O667" s="102">
        <f>'RAB roll forward'!O1273</f>
        <v>0</v>
      </c>
      <c r="P667" s="102">
        <f>'RAB roll forward'!P1273</f>
        <v>0</v>
      </c>
      <c r="Q667" s="102">
        <f>'RAB roll forward'!Q1273</f>
        <v>0</v>
      </c>
      <c r="R667" s="22"/>
      <c r="S667" s="91"/>
      <c r="T667" s="91"/>
      <c r="U667" s="91"/>
      <c r="V667" s="91"/>
      <c r="W667" s="91"/>
      <c r="X667" s="91"/>
      <c r="Y667" s="91"/>
      <c r="Z667" s="91"/>
      <c r="AA667" s="249"/>
    </row>
    <row r="668" spans="1:27" hidden="1" outlineLevel="1">
      <c r="A668" s="4"/>
      <c r="B668" s="4"/>
      <c r="C668" s="36"/>
      <c r="D668" s="217">
        <f>Asset33</f>
        <v>0</v>
      </c>
      <c r="E668" s="4"/>
      <c r="F668" s="4"/>
      <c r="G668" s="181">
        <f>'RAB roll forward'!G1274</f>
        <v>0</v>
      </c>
      <c r="H668" s="102">
        <f>'RAB roll forward'!H1274</f>
        <v>0</v>
      </c>
      <c r="I668" s="102">
        <f>'RAB roll forward'!I1274</f>
        <v>0</v>
      </c>
      <c r="J668" s="102">
        <f>'RAB roll forward'!J1274</f>
        <v>0</v>
      </c>
      <c r="K668" s="102">
        <f>'RAB roll forward'!K1274</f>
        <v>0</v>
      </c>
      <c r="L668" s="102">
        <f>'RAB roll forward'!L1274</f>
        <v>0</v>
      </c>
      <c r="M668" s="102">
        <f>'RAB roll forward'!M1274</f>
        <v>0</v>
      </c>
      <c r="N668" s="102">
        <f>'RAB roll forward'!N1274</f>
        <v>0</v>
      </c>
      <c r="O668" s="102">
        <f>'RAB roll forward'!O1274</f>
        <v>0</v>
      </c>
      <c r="P668" s="102">
        <f>'RAB roll forward'!P1274</f>
        <v>0</v>
      </c>
      <c r="Q668" s="102">
        <f>'RAB roll forward'!Q1274</f>
        <v>0</v>
      </c>
      <c r="R668" s="22"/>
      <c r="S668" s="91"/>
      <c r="T668" s="91"/>
      <c r="U668" s="91"/>
      <c r="V668" s="91"/>
      <c r="W668" s="91"/>
      <c r="X668" s="91"/>
      <c r="Y668" s="91"/>
      <c r="Z668" s="91"/>
      <c r="AA668" s="249"/>
    </row>
    <row r="669" spans="1:27" hidden="1" outlineLevel="1">
      <c r="A669" s="4"/>
      <c r="B669" s="4"/>
      <c r="C669" s="36"/>
      <c r="D669" s="217">
        <f>Asset34</f>
        <v>0</v>
      </c>
      <c r="E669" s="4"/>
      <c r="F669" s="4"/>
      <c r="G669" s="181">
        <f>'RAB roll forward'!G1275</f>
        <v>0</v>
      </c>
      <c r="H669" s="102">
        <f>'RAB roll forward'!H1275</f>
        <v>0</v>
      </c>
      <c r="I669" s="102">
        <f>'RAB roll forward'!I1275</f>
        <v>0</v>
      </c>
      <c r="J669" s="102">
        <f>'RAB roll forward'!J1275</f>
        <v>0</v>
      </c>
      <c r="K669" s="102">
        <f>'RAB roll forward'!K1275</f>
        <v>0</v>
      </c>
      <c r="L669" s="102">
        <f>'RAB roll forward'!L1275</f>
        <v>0</v>
      </c>
      <c r="M669" s="102">
        <f>'RAB roll forward'!M1275</f>
        <v>0</v>
      </c>
      <c r="N669" s="102">
        <f>'RAB roll forward'!N1275</f>
        <v>0</v>
      </c>
      <c r="O669" s="102">
        <f>'RAB roll forward'!O1275</f>
        <v>0</v>
      </c>
      <c r="P669" s="102">
        <f>'RAB roll forward'!P1275</f>
        <v>0</v>
      </c>
      <c r="Q669" s="102">
        <f>'RAB roll forward'!Q1275</f>
        <v>0</v>
      </c>
      <c r="R669" s="22"/>
      <c r="S669" s="91"/>
      <c r="T669" s="91"/>
      <c r="U669" s="91"/>
      <c r="V669" s="91"/>
      <c r="W669" s="91"/>
      <c r="X669" s="91"/>
      <c r="Y669" s="91"/>
      <c r="Z669" s="91"/>
      <c r="AA669" s="249"/>
    </row>
    <row r="670" spans="1:27" hidden="1" outlineLevel="1">
      <c r="A670" s="4"/>
      <c r="B670" s="4"/>
      <c r="C670" s="36"/>
      <c r="D670" s="217">
        <f>Asset35</f>
        <v>0</v>
      </c>
      <c r="E670" s="4"/>
      <c r="F670" s="4"/>
      <c r="G670" s="181">
        <f>'RAB roll forward'!G1276</f>
        <v>0</v>
      </c>
      <c r="H670" s="102">
        <f>'RAB roll forward'!H1276</f>
        <v>0</v>
      </c>
      <c r="I670" s="102">
        <f>'RAB roll forward'!I1276</f>
        <v>0</v>
      </c>
      <c r="J670" s="102">
        <f>'RAB roll forward'!J1276</f>
        <v>0</v>
      </c>
      <c r="K670" s="102">
        <f>'RAB roll forward'!K1276</f>
        <v>0</v>
      </c>
      <c r="L670" s="102">
        <f>'RAB roll forward'!L1276</f>
        <v>0</v>
      </c>
      <c r="M670" s="102">
        <f>'RAB roll forward'!M1276</f>
        <v>0</v>
      </c>
      <c r="N670" s="102">
        <f>'RAB roll forward'!N1276</f>
        <v>0</v>
      </c>
      <c r="O670" s="102">
        <f>'RAB roll forward'!O1276</f>
        <v>0</v>
      </c>
      <c r="P670" s="102">
        <f>'RAB roll forward'!P1276</f>
        <v>0</v>
      </c>
      <c r="Q670" s="102">
        <f>'RAB roll forward'!Q1276</f>
        <v>0</v>
      </c>
      <c r="R670" s="22"/>
      <c r="S670" s="91"/>
      <c r="T670" s="91"/>
      <c r="U670" s="91"/>
      <c r="V670" s="91"/>
      <c r="W670" s="91"/>
      <c r="X670" s="91"/>
      <c r="Y670" s="91"/>
      <c r="Z670" s="91"/>
      <c r="AA670" s="249"/>
    </row>
    <row r="671" spans="1:27" hidden="1" outlineLevel="1">
      <c r="A671" s="4"/>
      <c r="B671" s="4"/>
      <c r="C671" s="36"/>
      <c r="D671" s="217">
        <f>Asset36</f>
        <v>0</v>
      </c>
      <c r="E671" s="4"/>
      <c r="F671" s="4"/>
      <c r="G671" s="181">
        <f>'RAB roll forward'!G1277</f>
        <v>0</v>
      </c>
      <c r="H671" s="102">
        <f>'RAB roll forward'!H1277</f>
        <v>0</v>
      </c>
      <c r="I671" s="102">
        <f>'RAB roll forward'!I1277</f>
        <v>0</v>
      </c>
      <c r="J671" s="102">
        <f>'RAB roll forward'!J1277</f>
        <v>0</v>
      </c>
      <c r="K671" s="102">
        <f>'RAB roll forward'!K1277</f>
        <v>0</v>
      </c>
      <c r="L671" s="102">
        <f>'RAB roll forward'!L1277</f>
        <v>0</v>
      </c>
      <c r="M671" s="102">
        <f>'RAB roll forward'!M1277</f>
        <v>0</v>
      </c>
      <c r="N671" s="102">
        <f>'RAB roll forward'!N1277</f>
        <v>0</v>
      </c>
      <c r="O671" s="102">
        <f>'RAB roll forward'!O1277</f>
        <v>0</v>
      </c>
      <c r="P671" s="102">
        <f>'RAB roll forward'!P1277</f>
        <v>0</v>
      </c>
      <c r="Q671" s="102">
        <f>'RAB roll forward'!Q1277</f>
        <v>0</v>
      </c>
      <c r="R671" s="22"/>
      <c r="S671" s="91"/>
      <c r="T671" s="91"/>
      <c r="U671" s="91"/>
      <c r="V671" s="91"/>
      <c r="W671" s="91"/>
      <c r="X671" s="91"/>
      <c r="Y671" s="91"/>
      <c r="Z671" s="91"/>
      <c r="AA671" s="249"/>
    </row>
    <row r="672" spans="1:27" hidden="1" outlineLevel="1">
      <c r="A672" s="4"/>
      <c r="B672" s="4"/>
      <c r="C672" s="36"/>
      <c r="D672" s="217">
        <f>Asset37</f>
        <v>0</v>
      </c>
      <c r="E672" s="4"/>
      <c r="F672" s="4"/>
      <c r="G672" s="181">
        <f>'RAB roll forward'!G1278</f>
        <v>0</v>
      </c>
      <c r="H672" s="102">
        <f>'RAB roll forward'!H1278</f>
        <v>0</v>
      </c>
      <c r="I672" s="102">
        <f>'RAB roll forward'!I1278</f>
        <v>0</v>
      </c>
      <c r="J672" s="102">
        <f>'RAB roll forward'!J1278</f>
        <v>0</v>
      </c>
      <c r="K672" s="102">
        <f>'RAB roll forward'!K1278</f>
        <v>0</v>
      </c>
      <c r="L672" s="102">
        <f>'RAB roll forward'!L1278</f>
        <v>0</v>
      </c>
      <c r="M672" s="102">
        <f>'RAB roll forward'!M1278</f>
        <v>0</v>
      </c>
      <c r="N672" s="102">
        <f>'RAB roll forward'!N1278</f>
        <v>0</v>
      </c>
      <c r="O672" s="102">
        <f>'RAB roll forward'!O1278</f>
        <v>0</v>
      </c>
      <c r="P672" s="102">
        <f>'RAB roll forward'!P1278</f>
        <v>0</v>
      </c>
      <c r="Q672" s="102">
        <f>'RAB roll forward'!Q1278</f>
        <v>0</v>
      </c>
      <c r="R672" s="22"/>
      <c r="S672" s="91"/>
      <c r="T672" s="91"/>
      <c r="U672" s="91"/>
      <c r="V672" s="91"/>
      <c r="W672" s="91"/>
      <c r="X672" s="91"/>
      <c r="Y672" s="91"/>
      <c r="Z672" s="91"/>
      <c r="AA672" s="249"/>
    </row>
    <row r="673" spans="1:27" hidden="1" outlineLevel="1">
      <c r="A673" s="4"/>
      <c r="B673" s="4"/>
      <c r="C673" s="36"/>
      <c r="D673" s="217">
        <f>Asset38</f>
        <v>0</v>
      </c>
      <c r="E673" s="4"/>
      <c r="F673" s="4"/>
      <c r="G673" s="181">
        <f>'RAB roll forward'!G1279</f>
        <v>0</v>
      </c>
      <c r="H673" s="102">
        <f>'RAB roll forward'!H1279</f>
        <v>0</v>
      </c>
      <c r="I673" s="102">
        <f>'RAB roll forward'!I1279</f>
        <v>0</v>
      </c>
      <c r="J673" s="102">
        <f>'RAB roll forward'!J1279</f>
        <v>0</v>
      </c>
      <c r="K673" s="102">
        <f>'RAB roll forward'!K1279</f>
        <v>0</v>
      </c>
      <c r="L673" s="102">
        <f>'RAB roll forward'!L1279</f>
        <v>0</v>
      </c>
      <c r="M673" s="102">
        <f>'RAB roll forward'!M1279</f>
        <v>0</v>
      </c>
      <c r="N673" s="102">
        <f>'RAB roll forward'!N1279</f>
        <v>0</v>
      </c>
      <c r="O673" s="102">
        <f>'RAB roll forward'!O1279</f>
        <v>0</v>
      </c>
      <c r="P673" s="102">
        <f>'RAB roll forward'!P1279</f>
        <v>0</v>
      </c>
      <c r="Q673" s="102">
        <f>'RAB roll forward'!Q1279</f>
        <v>0</v>
      </c>
      <c r="R673" s="22"/>
      <c r="S673" s="91"/>
      <c r="T673" s="91"/>
      <c r="U673" s="91"/>
      <c r="V673" s="91"/>
      <c r="W673" s="91"/>
      <c r="X673" s="91"/>
      <c r="Y673" s="91"/>
      <c r="Z673" s="91"/>
      <c r="AA673" s="249"/>
    </row>
    <row r="674" spans="1:27" hidden="1" outlineLevel="1">
      <c r="A674" s="4"/>
      <c r="B674" s="4"/>
      <c r="C674" s="36"/>
      <c r="D674" s="217">
        <f>Asset39</f>
        <v>0</v>
      </c>
      <c r="E674" s="4"/>
      <c r="F674" s="4"/>
      <c r="G674" s="181">
        <f>'RAB roll forward'!G1280</f>
        <v>0</v>
      </c>
      <c r="H674" s="102">
        <f>'RAB roll forward'!H1280</f>
        <v>0</v>
      </c>
      <c r="I674" s="102">
        <f>'RAB roll forward'!I1280</f>
        <v>0</v>
      </c>
      <c r="J674" s="102">
        <f>'RAB roll forward'!J1280</f>
        <v>0</v>
      </c>
      <c r="K674" s="102">
        <f>'RAB roll forward'!K1280</f>
        <v>0</v>
      </c>
      <c r="L674" s="102">
        <f>'RAB roll forward'!L1280</f>
        <v>0</v>
      </c>
      <c r="M674" s="102">
        <f>'RAB roll forward'!M1280</f>
        <v>0</v>
      </c>
      <c r="N674" s="102">
        <f>'RAB roll forward'!N1280</f>
        <v>0</v>
      </c>
      <c r="O674" s="102">
        <f>'RAB roll forward'!O1280</f>
        <v>0</v>
      </c>
      <c r="P674" s="102">
        <f>'RAB roll forward'!P1280</f>
        <v>0</v>
      </c>
      <c r="Q674" s="102">
        <f>'RAB roll forward'!Q1280</f>
        <v>0</v>
      </c>
      <c r="R674" s="22"/>
      <c r="S674" s="91"/>
      <c r="T674" s="91"/>
      <c r="U674" s="91"/>
      <c r="V674" s="91"/>
      <c r="W674" s="91"/>
      <c r="X674" s="91"/>
      <c r="Y674" s="91"/>
      <c r="Z674" s="91"/>
      <c r="AA674" s="249"/>
    </row>
    <row r="675" spans="1:27" hidden="1" outlineLevel="1">
      <c r="A675" s="4"/>
      <c r="B675" s="4"/>
      <c r="C675" s="36"/>
      <c r="D675" s="217">
        <f>Asset40</f>
        <v>0</v>
      </c>
      <c r="E675" s="4"/>
      <c r="F675" s="4"/>
      <c r="G675" s="181">
        <f>'RAB roll forward'!G1281</f>
        <v>0</v>
      </c>
      <c r="H675" s="102">
        <f>'RAB roll forward'!H1281</f>
        <v>0</v>
      </c>
      <c r="I675" s="102">
        <f>'RAB roll forward'!I1281</f>
        <v>0</v>
      </c>
      <c r="J675" s="102">
        <f>'RAB roll forward'!J1281</f>
        <v>0</v>
      </c>
      <c r="K675" s="102">
        <f>'RAB roll forward'!K1281</f>
        <v>0</v>
      </c>
      <c r="L675" s="102">
        <f>'RAB roll forward'!L1281</f>
        <v>0</v>
      </c>
      <c r="M675" s="102">
        <f>'RAB roll forward'!M1281</f>
        <v>0</v>
      </c>
      <c r="N675" s="102">
        <f>'RAB roll forward'!N1281</f>
        <v>0</v>
      </c>
      <c r="O675" s="102">
        <f>'RAB roll forward'!O1281</f>
        <v>0</v>
      </c>
      <c r="P675" s="102">
        <f>'RAB roll forward'!P1281</f>
        <v>0</v>
      </c>
      <c r="Q675" s="102">
        <f>'RAB roll forward'!Q1281</f>
        <v>0</v>
      </c>
      <c r="R675" s="22"/>
      <c r="S675" s="91"/>
      <c r="T675" s="91"/>
      <c r="U675" s="91"/>
      <c r="V675" s="91"/>
      <c r="W675" s="91"/>
      <c r="X675" s="91"/>
      <c r="Y675" s="91"/>
      <c r="Z675" s="91"/>
      <c r="AA675" s="249"/>
    </row>
    <row r="676" spans="1:27" hidden="1" outlineLevel="1">
      <c r="A676" s="4"/>
      <c r="B676" s="4"/>
      <c r="C676" s="36"/>
      <c r="D676" s="217">
        <f>Asset41</f>
        <v>0</v>
      </c>
      <c r="E676" s="4"/>
      <c r="F676" s="4"/>
      <c r="G676" s="181">
        <f>'RAB roll forward'!G1282</f>
        <v>0</v>
      </c>
      <c r="H676" s="102">
        <f>'RAB roll forward'!H1282</f>
        <v>0</v>
      </c>
      <c r="I676" s="102">
        <f>'RAB roll forward'!I1282</f>
        <v>0</v>
      </c>
      <c r="J676" s="102">
        <f>'RAB roll forward'!J1282</f>
        <v>0</v>
      </c>
      <c r="K676" s="102">
        <f>'RAB roll forward'!K1282</f>
        <v>0</v>
      </c>
      <c r="L676" s="102">
        <f>'RAB roll forward'!L1282</f>
        <v>0</v>
      </c>
      <c r="M676" s="102">
        <f>'RAB roll forward'!M1282</f>
        <v>0</v>
      </c>
      <c r="N676" s="102">
        <f>'RAB roll forward'!N1282</f>
        <v>0</v>
      </c>
      <c r="O676" s="102">
        <f>'RAB roll forward'!O1282</f>
        <v>0</v>
      </c>
      <c r="P676" s="102">
        <f>'RAB roll forward'!P1282</f>
        <v>0</v>
      </c>
      <c r="Q676" s="102">
        <f>'RAB roll forward'!Q1282</f>
        <v>0</v>
      </c>
      <c r="R676" s="22"/>
      <c r="S676" s="91"/>
      <c r="T676" s="91"/>
      <c r="U676" s="91"/>
      <c r="V676" s="91"/>
      <c r="W676" s="91"/>
      <c r="X676" s="91"/>
      <c r="Y676" s="91"/>
      <c r="Z676" s="91"/>
      <c r="AA676" s="249"/>
    </row>
    <row r="677" spans="1:27" hidden="1" outlineLevel="1">
      <c r="A677" s="4"/>
      <c r="B677" s="4"/>
      <c r="C677" s="36"/>
      <c r="D677" s="217">
        <f>Asset42</f>
        <v>0</v>
      </c>
      <c r="E677" s="4"/>
      <c r="F677" s="4"/>
      <c r="G677" s="181">
        <f>'RAB roll forward'!G1283</f>
        <v>0</v>
      </c>
      <c r="H677" s="102">
        <f>'RAB roll forward'!H1283</f>
        <v>0</v>
      </c>
      <c r="I677" s="102">
        <f>'RAB roll forward'!I1283</f>
        <v>0</v>
      </c>
      <c r="J677" s="102">
        <f>'RAB roll forward'!J1283</f>
        <v>0</v>
      </c>
      <c r="K677" s="102">
        <f>'RAB roll forward'!K1283</f>
        <v>0</v>
      </c>
      <c r="L677" s="102">
        <f>'RAB roll forward'!L1283</f>
        <v>0</v>
      </c>
      <c r="M677" s="102">
        <f>'RAB roll forward'!M1283</f>
        <v>0</v>
      </c>
      <c r="N677" s="102">
        <f>'RAB roll forward'!N1283</f>
        <v>0</v>
      </c>
      <c r="O677" s="102">
        <f>'RAB roll forward'!O1283</f>
        <v>0</v>
      </c>
      <c r="P677" s="102">
        <f>'RAB roll forward'!P1283</f>
        <v>0</v>
      </c>
      <c r="Q677" s="102">
        <f>'RAB roll forward'!Q1283</f>
        <v>0</v>
      </c>
      <c r="R677" s="22"/>
      <c r="S677" s="91"/>
      <c r="T677" s="91"/>
      <c r="U677" s="91"/>
      <c r="V677" s="91"/>
      <c r="W677" s="91"/>
      <c r="X677" s="91"/>
      <c r="Y677" s="91"/>
      <c r="Z677" s="91"/>
      <c r="AA677" s="249"/>
    </row>
    <row r="678" spans="1:27" hidden="1" outlineLevel="1">
      <c r="A678" s="4"/>
      <c r="B678" s="4"/>
      <c r="C678" s="36"/>
      <c r="D678" s="217">
        <f>Asset43</f>
        <v>0</v>
      </c>
      <c r="E678" s="4"/>
      <c r="F678" s="4"/>
      <c r="G678" s="181">
        <f>'RAB roll forward'!G1284</f>
        <v>0</v>
      </c>
      <c r="H678" s="102">
        <f>'RAB roll forward'!H1284</f>
        <v>0</v>
      </c>
      <c r="I678" s="102">
        <f>'RAB roll forward'!I1284</f>
        <v>0</v>
      </c>
      <c r="J678" s="102">
        <f>'RAB roll forward'!J1284</f>
        <v>0</v>
      </c>
      <c r="K678" s="102">
        <f>'RAB roll forward'!K1284</f>
        <v>0</v>
      </c>
      <c r="L678" s="102">
        <f>'RAB roll forward'!L1284</f>
        <v>0</v>
      </c>
      <c r="M678" s="102">
        <f>'RAB roll forward'!M1284</f>
        <v>0</v>
      </c>
      <c r="N678" s="102">
        <f>'RAB roll forward'!N1284</f>
        <v>0</v>
      </c>
      <c r="O678" s="102">
        <f>'RAB roll forward'!O1284</f>
        <v>0</v>
      </c>
      <c r="P678" s="102">
        <f>'RAB roll forward'!P1284</f>
        <v>0</v>
      </c>
      <c r="Q678" s="102">
        <f>'RAB roll forward'!Q1284</f>
        <v>0</v>
      </c>
      <c r="R678" s="22"/>
      <c r="S678" s="91"/>
      <c r="T678" s="91"/>
      <c r="U678" s="91"/>
      <c r="V678" s="91"/>
      <c r="W678" s="91"/>
      <c r="X678" s="91"/>
      <c r="Y678" s="91"/>
      <c r="Z678" s="91"/>
      <c r="AA678" s="249"/>
    </row>
    <row r="679" spans="1:27" hidden="1" outlineLevel="1">
      <c r="A679" s="4"/>
      <c r="B679" s="4"/>
      <c r="C679" s="36"/>
      <c r="D679" s="217">
        <f>Asset44</f>
        <v>0</v>
      </c>
      <c r="E679" s="4"/>
      <c r="F679" s="4"/>
      <c r="G679" s="181">
        <f>'RAB roll forward'!G1285</f>
        <v>0</v>
      </c>
      <c r="H679" s="102">
        <f>'RAB roll forward'!H1285</f>
        <v>0</v>
      </c>
      <c r="I679" s="102">
        <f>'RAB roll forward'!I1285</f>
        <v>0</v>
      </c>
      <c r="J679" s="102">
        <f>'RAB roll forward'!J1285</f>
        <v>0</v>
      </c>
      <c r="K679" s="102">
        <f>'RAB roll forward'!K1285</f>
        <v>0</v>
      </c>
      <c r="L679" s="102">
        <f>'RAB roll forward'!L1285</f>
        <v>0</v>
      </c>
      <c r="M679" s="102">
        <f>'RAB roll forward'!M1285</f>
        <v>0</v>
      </c>
      <c r="N679" s="102">
        <f>'RAB roll forward'!N1285</f>
        <v>0</v>
      </c>
      <c r="O679" s="102">
        <f>'RAB roll forward'!O1285</f>
        <v>0</v>
      </c>
      <c r="P679" s="102">
        <f>'RAB roll forward'!P1285</f>
        <v>0</v>
      </c>
      <c r="Q679" s="102">
        <f>'RAB roll forward'!Q1285</f>
        <v>0</v>
      </c>
      <c r="R679" s="22"/>
      <c r="S679" s="91"/>
      <c r="T679" s="91"/>
      <c r="U679" s="91"/>
      <c r="V679" s="91"/>
      <c r="W679" s="91"/>
      <c r="X679" s="91"/>
      <c r="Y679" s="91"/>
      <c r="Z679" s="91"/>
      <c r="AA679" s="249"/>
    </row>
    <row r="680" spans="1:27" hidden="1" outlineLevel="1">
      <c r="A680" s="4"/>
      <c r="B680" s="4"/>
      <c r="C680" s="36"/>
      <c r="D680" s="217">
        <f>Asset45</f>
        <v>0</v>
      </c>
      <c r="E680" s="4"/>
      <c r="F680" s="4"/>
      <c r="G680" s="181">
        <f>'RAB roll forward'!G1286</f>
        <v>0</v>
      </c>
      <c r="H680" s="102">
        <f>'RAB roll forward'!H1286</f>
        <v>0</v>
      </c>
      <c r="I680" s="102">
        <f>'RAB roll forward'!I1286</f>
        <v>0</v>
      </c>
      <c r="J680" s="102">
        <f>'RAB roll forward'!J1286</f>
        <v>0</v>
      </c>
      <c r="K680" s="102">
        <f>'RAB roll forward'!K1286</f>
        <v>0</v>
      </c>
      <c r="L680" s="102">
        <f>'RAB roll forward'!L1286</f>
        <v>0</v>
      </c>
      <c r="M680" s="102">
        <f>'RAB roll forward'!M1286</f>
        <v>0</v>
      </c>
      <c r="N680" s="102">
        <f>'RAB roll forward'!N1286</f>
        <v>0</v>
      </c>
      <c r="O680" s="102">
        <f>'RAB roll forward'!O1286</f>
        <v>0</v>
      </c>
      <c r="P680" s="102">
        <f>'RAB roll forward'!P1286</f>
        <v>0</v>
      </c>
      <c r="Q680" s="102">
        <f>'RAB roll forward'!Q1286</f>
        <v>0</v>
      </c>
      <c r="R680" s="22"/>
      <c r="S680" s="91"/>
      <c r="T680" s="91"/>
      <c r="U680" s="91"/>
      <c r="V680" s="91"/>
      <c r="W680" s="91"/>
      <c r="X680" s="91"/>
      <c r="Y680" s="91"/>
      <c r="Z680" s="91"/>
      <c r="AA680" s="249"/>
    </row>
    <row r="681" spans="1:27" hidden="1" outlineLevel="1">
      <c r="A681" s="4"/>
      <c r="B681" s="4"/>
      <c r="C681" s="36"/>
      <c r="D681" s="217">
        <f>Asset46</f>
        <v>0</v>
      </c>
      <c r="E681" s="4"/>
      <c r="F681" s="4"/>
      <c r="G681" s="181">
        <f>'RAB roll forward'!G1287</f>
        <v>0</v>
      </c>
      <c r="H681" s="102">
        <f>'RAB roll forward'!H1287</f>
        <v>0</v>
      </c>
      <c r="I681" s="102">
        <f>'RAB roll forward'!I1287</f>
        <v>0</v>
      </c>
      <c r="J681" s="102">
        <f>'RAB roll forward'!J1287</f>
        <v>0</v>
      </c>
      <c r="K681" s="102">
        <f>'RAB roll forward'!K1287</f>
        <v>0</v>
      </c>
      <c r="L681" s="102">
        <f>'RAB roll forward'!L1287</f>
        <v>0</v>
      </c>
      <c r="M681" s="102">
        <f>'RAB roll forward'!M1287</f>
        <v>0</v>
      </c>
      <c r="N681" s="102">
        <f>'RAB roll forward'!N1287</f>
        <v>0</v>
      </c>
      <c r="O681" s="102">
        <f>'RAB roll forward'!O1287</f>
        <v>0</v>
      </c>
      <c r="P681" s="102">
        <f>'RAB roll forward'!P1287</f>
        <v>0</v>
      </c>
      <c r="Q681" s="102">
        <f>'RAB roll forward'!Q1287</f>
        <v>0</v>
      </c>
      <c r="R681" s="22"/>
      <c r="S681" s="91"/>
      <c r="T681" s="91"/>
      <c r="U681" s="91"/>
      <c r="V681" s="91"/>
      <c r="W681" s="91"/>
      <c r="X681" s="91"/>
      <c r="Y681" s="91"/>
      <c r="Z681" s="91"/>
      <c r="AA681" s="249"/>
    </row>
    <row r="682" spans="1:27" hidden="1" outlineLevel="1">
      <c r="A682" s="4"/>
      <c r="B682" s="4"/>
      <c r="C682" s="36"/>
      <c r="D682" s="217">
        <f>Asset47</f>
        <v>0</v>
      </c>
      <c r="E682" s="4"/>
      <c r="F682" s="4"/>
      <c r="G682" s="181">
        <f>'RAB roll forward'!G1288</f>
        <v>0</v>
      </c>
      <c r="H682" s="102">
        <f>'RAB roll forward'!H1288</f>
        <v>0</v>
      </c>
      <c r="I682" s="102">
        <f>'RAB roll forward'!I1288</f>
        <v>0</v>
      </c>
      <c r="J682" s="102">
        <f>'RAB roll forward'!J1288</f>
        <v>0</v>
      </c>
      <c r="K682" s="102">
        <f>'RAB roll forward'!K1288</f>
        <v>0</v>
      </c>
      <c r="L682" s="102">
        <f>'RAB roll forward'!L1288</f>
        <v>0</v>
      </c>
      <c r="M682" s="102">
        <f>'RAB roll forward'!M1288</f>
        <v>0</v>
      </c>
      <c r="N682" s="102">
        <f>'RAB roll forward'!N1288</f>
        <v>0</v>
      </c>
      <c r="O682" s="102">
        <f>'RAB roll forward'!O1288</f>
        <v>0</v>
      </c>
      <c r="P682" s="102">
        <f>'RAB roll forward'!P1288</f>
        <v>0</v>
      </c>
      <c r="Q682" s="102">
        <f>'RAB roll forward'!Q1288</f>
        <v>0</v>
      </c>
      <c r="R682" s="22"/>
      <c r="S682" s="91"/>
      <c r="T682" s="91"/>
      <c r="U682" s="91"/>
      <c r="V682" s="91"/>
      <c r="W682" s="91"/>
      <c r="X682" s="91"/>
      <c r="Y682" s="91"/>
      <c r="Z682" s="91"/>
      <c r="AA682" s="249"/>
    </row>
    <row r="683" spans="1:27" hidden="1" outlineLevel="1">
      <c r="A683" s="4"/>
      <c r="B683" s="4"/>
      <c r="C683" s="36"/>
      <c r="D683" s="217">
        <f>Asset48</f>
        <v>0</v>
      </c>
      <c r="E683" s="4"/>
      <c r="F683" s="4"/>
      <c r="G683" s="181">
        <f>'RAB roll forward'!G1289</f>
        <v>0</v>
      </c>
      <c r="H683" s="102">
        <f>'RAB roll forward'!H1289</f>
        <v>0</v>
      </c>
      <c r="I683" s="102">
        <f>'RAB roll forward'!I1289</f>
        <v>0</v>
      </c>
      <c r="J683" s="102">
        <f>'RAB roll forward'!J1289</f>
        <v>0</v>
      </c>
      <c r="K683" s="102">
        <f>'RAB roll forward'!K1289</f>
        <v>0</v>
      </c>
      <c r="L683" s="102">
        <f>'RAB roll forward'!L1289</f>
        <v>0</v>
      </c>
      <c r="M683" s="102">
        <f>'RAB roll forward'!M1289</f>
        <v>0</v>
      </c>
      <c r="N683" s="102">
        <f>'RAB roll forward'!N1289</f>
        <v>0</v>
      </c>
      <c r="O683" s="102">
        <f>'RAB roll forward'!O1289</f>
        <v>0</v>
      </c>
      <c r="P683" s="102">
        <f>'RAB roll forward'!P1289</f>
        <v>0</v>
      </c>
      <c r="Q683" s="102">
        <f>'RAB roll forward'!Q1289</f>
        <v>0</v>
      </c>
      <c r="R683" s="22"/>
      <c r="S683" s="91"/>
      <c r="T683" s="91"/>
      <c r="U683" s="91"/>
      <c r="V683" s="91"/>
      <c r="W683" s="91"/>
      <c r="X683" s="91"/>
      <c r="Y683" s="91"/>
      <c r="Z683" s="91"/>
      <c r="AA683" s="249"/>
    </row>
    <row r="684" spans="1:27" hidden="1" outlineLevel="1">
      <c r="A684" s="4"/>
      <c r="B684" s="4"/>
      <c r="C684" s="36"/>
      <c r="D684" s="217">
        <f>Asset49</f>
        <v>0</v>
      </c>
      <c r="E684" s="4"/>
      <c r="F684" s="4"/>
      <c r="G684" s="181">
        <f>'RAB roll forward'!G1290</f>
        <v>0</v>
      </c>
      <c r="H684" s="102">
        <f>'RAB roll forward'!H1290</f>
        <v>0</v>
      </c>
      <c r="I684" s="102">
        <f>'RAB roll forward'!I1290</f>
        <v>0</v>
      </c>
      <c r="J684" s="102">
        <f>'RAB roll forward'!J1290</f>
        <v>0</v>
      </c>
      <c r="K684" s="102">
        <f>'RAB roll forward'!K1290</f>
        <v>0</v>
      </c>
      <c r="L684" s="102">
        <f>'RAB roll forward'!L1290</f>
        <v>0</v>
      </c>
      <c r="M684" s="102">
        <f>'RAB roll forward'!M1290</f>
        <v>0</v>
      </c>
      <c r="N684" s="102">
        <f>'RAB roll forward'!N1290</f>
        <v>0</v>
      </c>
      <c r="O684" s="102">
        <f>'RAB roll forward'!O1290</f>
        <v>0</v>
      </c>
      <c r="P684" s="102">
        <f>'RAB roll forward'!P1290</f>
        <v>0</v>
      </c>
      <c r="Q684" s="102">
        <f>'RAB roll forward'!Q1290</f>
        <v>0</v>
      </c>
      <c r="R684" s="22"/>
      <c r="S684" s="91"/>
      <c r="T684" s="91"/>
      <c r="U684" s="91"/>
      <c r="V684" s="91"/>
      <c r="W684" s="91"/>
      <c r="X684" s="91"/>
      <c r="Y684" s="91"/>
      <c r="Z684" s="91"/>
      <c r="AA684" s="249"/>
    </row>
    <row r="685" spans="1:27" hidden="1" outlineLevel="1">
      <c r="A685" s="4"/>
      <c r="B685" s="4"/>
      <c r="C685" s="36"/>
      <c r="D685" s="217" t="str">
        <f>Asset50</f>
        <v>Equity raising costs</v>
      </c>
      <c r="E685" s="4"/>
      <c r="F685" s="4"/>
      <c r="G685" s="181">
        <f>'RAB roll forward'!G1291</f>
        <v>0</v>
      </c>
      <c r="H685" s="102">
        <f>'RAB roll forward'!H1291</f>
        <v>0</v>
      </c>
      <c r="I685" s="102">
        <f>'RAB roll forward'!I1291</f>
        <v>0</v>
      </c>
      <c r="J685" s="102">
        <f>'RAB roll forward'!J1291</f>
        <v>0</v>
      </c>
      <c r="K685" s="102">
        <f>'RAB roll forward'!K1291</f>
        <v>0</v>
      </c>
      <c r="L685" s="102">
        <f>'RAB roll forward'!L1291</f>
        <v>0</v>
      </c>
      <c r="M685" s="102">
        <f>'RAB roll forward'!M1291</f>
        <v>0</v>
      </c>
      <c r="N685" s="102">
        <f>'RAB roll forward'!N1291</f>
        <v>0</v>
      </c>
      <c r="O685" s="102">
        <f>'RAB roll forward'!O1291</f>
        <v>0</v>
      </c>
      <c r="P685" s="102">
        <f>'RAB roll forward'!P1291</f>
        <v>0</v>
      </c>
      <c r="Q685" s="102">
        <f>'RAB roll forward'!Q1291</f>
        <v>0</v>
      </c>
      <c r="R685" s="22"/>
      <c r="S685" s="91"/>
      <c r="T685" s="91"/>
      <c r="U685" s="91"/>
      <c r="V685" s="91"/>
      <c r="W685" s="91"/>
      <c r="X685" s="91"/>
      <c r="Y685" s="91"/>
      <c r="Z685" s="91"/>
      <c r="AA685" s="249"/>
    </row>
    <row r="686" spans="1:27" collapsed="1">
      <c r="A686" s="4"/>
      <c r="B686" s="4"/>
      <c r="C686" s="36"/>
      <c r="D686" s="104"/>
      <c r="E686" s="4"/>
      <c r="F686" s="4"/>
      <c r="G686" s="190"/>
      <c r="H686" s="28"/>
      <c r="I686" s="28"/>
      <c r="J686" s="28"/>
      <c r="K686" s="28"/>
      <c r="L686" s="28"/>
      <c r="M686" s="28"/>
      <c r="N686" s="91"/>
      <c r="O686" s="22"/>
      <c r="P686" s="22"/>
      <c r="Q686" s="22"/>
      <c r="R686" s="22"/>
      <c r="S686" s="91"/>
      <c r="T686" s="91"/>
      <c r="U686" s="91"/>
      <c r="V686" s="91"/>
      <c r="W686" s="91"/>
      <c r="X686" s="91"/>
      <c r="Y686" s="91"/>
      <c r="Z686" s="91"/>
      <c r="AA686" s="249"/>
    </row>
    <row r="687" spans="1:27">
      <c r="A687" s="4"/>
      <c r="B687" s="4"/>
      <c r="C687" s="443" t="str">
        <f>"Nominal "&amp;'RFM input'!$G$397&amp; " Regulatory Depreciation"</f>
        <v>Nominal Forecast Regulatory Depreciation</v>
      </c>
      <c r="D687" s="286"/>
      <c r="E687" s="4"/>
      <c r="F687" s="4"/>
      <c r="G687" s="182">
        <f>SUM(G688:G737)</f>
        <v>0</v>
      </c>
      <c r="H687" s="28">
        <f t="shared" ref="H687:Q687" si="31">SUM(H688:H737)</f>
        <v>-4.9615535563705606</v>
      </c>
      <c r="I687" s="28">
        <f t="shared" si="31"/>
        <v>-10.763821043365787</v>
      </c>
      <c r="J687" s="28">
        <f t="shared" si="31"/>
        <v>-11.965307268005896</v>
      </c>
      <c r="K687" s="28">
        <f t="shared" si="31"/>
        <v>-14.672127499175385</v>
      </c>
      <c r="L687" s="28">
        <f t="shared" si="31"/>
        <v>-11.183767033353748</v>
      </c>
      <c r="M687" s="28">
        <f t="shared" si="31"/>
        <v>0</v>
      </c>
      <c r="N687" s="28">
        <f t="shared" si="31"/>
        <v>0</v>
      </c>
      <c r="O687" s="28">
        <f t="shared" si="31"/>
        <v>0</v>
      </c>
      <c r="P687" s="28">
        <f t="shared" si="31"/>
        <v>0</v>
      </c>
      <c r="Q687" s="28">
        <f t="shared" si="31"/>
        <v>0</v>
      </c>
      <c r="R687" s="22"/>
      <c r="S687" s="91"/>
      <c r="T687" s="91"/>
      <c r="U687" s="91"/>
      <c r="V687" s="91"/>
      <c r="W687" s="91"/>
      <c r="X687" s="91"/>
      <c r="Y687" s="91"/>
      <c r="Z687" s="91"/>
      <c r="AA687" s="249"/>
    </row>
    <row r="688" spans="1:27" hidden="1" outlineLevel="1">
      <c r="A688" s="4"/>
      <c r="B688" s="4"/>
      <c r="C688" s="36"/>
      <c r="D688" s="217" t="str">
        <f>Asset1</f>
        <v xml:space="preserve">Pipelines </v>
      </c>
      <c r="E688" s="4"/>
      <c r="F688" s="4"/>
      <c r="G688" s="181">
        <f>'RAB roll forward'!G1294</f>
        <v>0</v>
      </c>
      <c r="H688" s="102">
        <f>'RAB roll forward'!H1294</f>
        <v>-2.1492856010028492</v>
      </c>
      <c r="I688" s="102">
        <f>'RAB roll forward'!I1294</f>
        <v>-4.7169071246908167</v>
      </c>
      <c r="J688" s="102">
        <f>'RAB roll forward'!J1294</f>
        <v>-4.9001052097250266</v>
      </c>
      <c r="K688" s="102">
        <f>'RAB roll forward'!K1294</f>
        <v>-5.3285409475463066</v>
      </c>
      <c r="L688" s="102">
        <f>'RAB roll forward'!L1294</f>
        <v>-5.842864535342903</v>
      </c>
      <c r="M688" s="102">
        <f>'RAB roll forward'!M1294</f>
        <v>0</v>
      </c>
      <c r="N688" s="102">
        <f>'RAB roll forward'!N1294</f>
        <v>0</v>
      </c>
      <c r="O688" s="102">
        <f>'RAB roll forward'!O1294</f>
        <v>0</v>
      </c>
      <c r="P688" s="102">
        <f>'RAB roll forward'!P1294</f>
        <v>0</v>
      </c>
      <c r="Q688" s="102">
        <f>'RAB roll forward'!Q1294</f>
        <v>0</v>
      </c>
      <c r="R688" s="22"/>
      <c r="S688" s="91"/>
      <c r="T688" s="91"/>
      <c r="U688" s="91"/>
      <c r="V688" s="91"/>
      <c r="W688" s="91"/>
      <c r="X688" s="91"/>
      <c r="Y688" s="91"/>
      <c r="Z688" s="91"/>
      <c r="AA688" s="249"/>
    </row>
    <row r="689" spans="1:27" hidden="1" outlineLevel="1">
      <c r="A689" s="4"/>
      <c r="B689" s="4"/>
      <c r="C689" s="36"/>
      <c r="D689" s="217" t="str">
        <f>Asset2</f>
        <v xml:space="preserve">Compressors </v>
      </c>
      <c r="E689" s="4"/>
      <c r="F689" s="4"/>
      <c r="G689" s="181">
        <f>'RAB roll forward'!G1295</f>
        <v>0</v>
      </c>
      <c r="H689" s="102">
        <f>'RAB roll forward'!H1295</f>
        <v>-1.0488894281111709</v>
      </c>
      <c r="I689" s="102">
        <f>'RAB roll forward'!I1295</f>
        <v>-2.256612362557799</v>
      </c>
      <c r="J689" s="102">
        <f>'RAB roll forward'!J1295</f>
        <v>-2.8602752901397919</v>
      </c>
      <c r="K689" s="102">
        <f>'RAB roll forward'!K1295</f>
        <v>-3.1234512041203928</v>
      </c>
      <c r="L689" s="102">
        <f>'RAB roll forward'!L1295</f>
        <v>-3.3890079864387594</v>
      </c>
      <c r="M689" s="102">
        <f>'RAB roll forward'!M1295</f>
        <v>0</v>
      </c>
      <c r="N689" s="102">
        <f>'RAB roll forward'!N1295</f>
        <v>0</v>
      </c>
      <c r="O689" s="102">
        <f>'RAB roll forward'!O1295</f>
        <v>0</v>
      </c>
      <c r="P689" s="102">
        <f>'RAB roll forward'!P1295</f>
        <v>0</v>
      </c>
      <c r="Q689" s="102">
        <f>'RAB roll forward'!Q1295</f>
        <v>0</v>
      </c>
      <c r="R689" s="22"/>
      <c r="S689" s="91"/>
      <c r="T689" s="91"/>
      <c r="U689" s="91"/>
      <c r="V689" s="91"/>
      <c r="W689" s="91"/>
      <c r="X689" s="91"/>
      <c r="Y689" s="91"/>
      <c r="Z689" s="91"/>
      <c r="AA689" s="249"/>
    </row>
    <row r="690" spans="1:27" hidden="1" outlineLevel="1">
      <c r="A690" s="4"/>
      <c r="B690" s="4"/>
      <c r="C690" s="36"/>
      <c r="D690" s="217" t="str">
        <f>Asset3</f>
        <v>City Gates &amp; Field Regulators</v>
      </c>
      <c r="E690" s="4"/>
      <c r="F690" s="4"/>
      <c r="G690" s="181">
        <f>'RAB roll forward'!G1296</f>
        <v>0</v>
      </c>
      <c r="H690" s="102">
        <f>'RAB roll forward'!H1296</f>
        <v>-0.39190760471529063</v>
      </c>
      <c r="I690" s="102">
        <f>'RAB roll forward'!I1296</f>
        <v>-0.85150179180089736</v>
      </c>
      <c r="J690" s="102">
        <f>'RAB roll forward'!J1296</f>
        <v>-1.0522913059689325</v>
      </c>
      <c r="K690" s="102">
        <f>'RAB roll forward'!K1296</f>
        <v>-1.1823236235210053</v>
      </c>
      <c r="L690" s="102">
        <f>'RAB roll forward'!L1296</f>
        <v>-1.2957990699997044</v>
      </c>
      <c r="M690" s="102">
        <f>'RAB roll forward'!M1296</f>
        <v>0</v>
      </c>
      <c r="N690" s="102">
        <f>'RAB roll forward'!N1296</f>
        <v>0</v>
      </c>
      <c r="O690" s="102">
        <f>'RAB roll forward'!O1296</f>
        <v>0</v>
      </c>
      <c r="P690" s="102">
        <f>'RAB roll forward'!P1296</f>
        <v>0</v>
      </c>
      <c r="Q690" s="102">
        <f>'RAB roll forward'!Q1296</f>
        <v>0</v>
      </c>
      <c r="R690" s="22"/>
      <c r="S690" s="91"/>
      <c r="T690" s="91"/>
      <c r="U690" s="91"/>
      <c r="V690" s="91"/>
      <c r="W690" s="91"/>
      <c r="X690" s="91"/>
      <c r="Y690" s="91"/>
      <c r="Z690" s="91"/>
      <c r="AA690" s="249"/>
    </row>
    <row r="691" spans="1:27" hidden="1" outlineLevel="1">
      <c r="A691" s="4"/>
      <c r="B691" s="4"/>
      <c r="C691" s="36"/>
      <c r="D691" s="217" t="str">
        <f>Asset4</f>
        <v>Odourant Plants</v>
      </c>
      <c r="E691" s="4"/>
      <c r="F691" s="4"/>
      <c r="G691" s="181">
        <f>'RAB roll forward'!G1297</f>
        <v>0</v>
      </c>
      <c r="H691" s="102">
        <f>'RAB roll forward'!H1297</f>
        <v>-3.2575142117721653E-3</v>
      </c>
      <c r="I691" s="102">
        <f>'RAB roll forward'!I1297</f>
        <v>-6.9599412792152125E-3</v>
      </c>
      <c r="J691" s="102">
        <f>'RAB roll forward'!J1297</f>
        <v>-7.506501686581589E-3</v>
      </c>
      <c r="K691" s="102">
        <f>'RAB roll forward'!K1297</f>
        <v>-8.0760401510167716E-3</v>
      </c>
      <c r="L691" s="102">
        <f>'RAB roll forward'!L1297</f>
        <v>-8.669363975119599E-3</v>
      </c>
      <c r="M691" s="102">
        <f>'RAB roll forward'!M1297</f>
        <v>0</v>
      </c>
      <c r="N691" s="102">
        <f>'RAB roll forward'!N1297</f>
        <v>0</v>
      </c>
      <c r="O691" s="102">
        <f>'RAB roll forward'!O1297</f>
        <v>0</v>
      </c>
      <c r="P691" s="102">
        <f>'RAB roll forward'!P1297</f>
        <v>0</v>
      </c>
      <c r="Q691" s="102">
        <f>'RAB roll forward'!Q1297</f>
        <v>0</v>
      </c>
      <c r="R691" s="22"/>
      <c r="S691" s="91"/>
      <c r="T691" s="91"/>
      <c r="U691" s="91"/>
      <c r="V691" s="91"/>
      <c r="W691" s="91"/>
      <c r="X691" s="91"/>
      <c r="Y691" s="91"/>
      <c r="Z691" s="91"/>
      <c r="AA691" s="249"/>
    </row>
    <row r="692" spans="1:27" hidden="1" outlineLevel="1">
      <c r="A692" s="4"/>
      <c r="B692" s="4"/>
      <c r="C692" s="36"/>
      <c r="D692" s="217" t="str">
        <f>Asset5</f>
        <v>Gas Quality</v>
      </c>
      <c r="E692" s="4"/>
      <c r="F692" s="4"/>
      <c r="G692" s="181">
        <f>'RAB roll forward'!G1298</f>
        <v>0</v>
      </c>
      <c r="H692" s="102">
        <f>'RAB roll forward'!H1298</f>
        <v>-1.269208500878432E-3</v>
      </c>
      <c r="I692" s="102">
        <f>'RAB roll forward'!I1298</f>
        <v>-2.0527474832349474E-2</v>
      </c>
      <c r="J692" s="102">
        <f>'RAB roll forward'!J1298</f>
        <v>-5.0466497620905312E-2</v>
      </c>
      <c r="K692" s="102">
        <f>'RAB roll forward'!K1298</f>
        <v>-6.1739627347089959E-2</v>
      </c>
      <c r="L692" s="102">
        <f>'RAB roll forward'!L1298</f>
        <v>-7.3838305921526681E-2</v>
      </c>
      <c r="M692" s="102">
        <f>'RAB roll forward'!M1298</f>
        <v>0</v>
      </c>
      <c r="N692" s="102">
        <f>'RAB roll forward'!N1298</f>
        <v>0</v>
      </c>
      <c r="O692" s="102">
        <f>'RAB roll forward'!O1298</f>
        <v>0</v>
      </c>
      <c r="P692" s="102">
        <f>'RAB roll forward'!P1298</f>
        <v>0</v>
      </c>
      <c r="Q692" s="102">
        <f>'RAB roll forward'!Q1298</f>
        <v>0</v>
      </c>
      <c r="R692" s="22"/>
      <c r="S692" s="91"/>
      <c r="T692" s="91"/>
      <c r="U692" s="91"/>
      <c r="V692" s="91"/>
      <c r="W692" s="91"/>
      <c r="X692" s="91"/>
      <c r="Y692" s="91"/>
      <c r="Z692" s="91"/>
      <c r="AA692" s="249"/>
    </row>
    <row r="693" spans="1:27" hidden="1" outlineLevel="1">
      <c r="A693" s="4"/>
      <c r="B693" s="4"/>
      <c r="C693" s="36"/>
      <c r="D693" s="217" t="str">
        <f>Asset6</f>
        <v xml:space="preserve">Other </v>
      </c>
      <c r="E693" s="4"/>
      <c r="F693" s="4"/>
      <c r="G693" s="181">
        <f>'RAB roll forward'!G1299</f>
        <v>0</v>
      </c>
      <c r="H693" s="102">
        <f>'RAB roll forward'!H1299</f>
        <v>-1.4299605672722766</v>
      </c>
      <c r="I693" s="102">
        <f>'RAB roll forward'!I1299</f>
        <v>-3.039902736376602</v>
      </c>
      <c r="J693" s="102">
        <f>'RAB roll forward'!J1299</f>
        <v>-3.3033262890357702</v>
      </c>
      <c r="K693" s="102">
        <f>'RAB roll forward'!K1299</f>
        <v>-5.1807806651498858</v>
      </c>
      <c r="L693" s="102">
        <f>'RAB roll forward'!L1299</f>
        <v>-0.7830796834985817</v>
      </c>
      <c r="M693" s="102">
        <f>'RAB roll forward'!M1299</f>
        <v>0</v>
      </c>
      <c r="N693" s="102">
        <f>'RAB roll forward'!N1299</f>
        <v>0</v>
      </c>
      <c r="O693" s="102">
        <f>'RAB roll forward'!O1299</f>
        <v>0</v>
      </c>
      <c r="P693" s="102">
        <f>'RAB roll forward'!P1299</f>
        <v>0</v>
      </c>
      <c r="Q693" s="102">
        <f>'RAB roll forward'!Q1299</f>
        <v>0</v>
      </c>
      <c r="R693" s="22"/>
      <c r="S693" s="91"/>
      <c r="T693" s="91"/>
      <c r="U693" s="91"/>
      <c r="V693" s="91"/>
      <c r="W693" s="91"/>
      <c r="X693" s="91"/>
      <c r="Y693" s="91"/>
      <c r="Z693" s="91"/>
      <c r="AA693" s="249"/>
    </row>
    <row r="694" spans="1:27" hidden="1" outlineLevel="1">
      <c r="A694" s="4"/>
      <c r="B694" s="4"/>
      <c r="C694" s="36"/>
      <c r="D694" s="217" t="str">
        <f>Asset7</f>
        <v>General Building</v>
      </c>
      <c r="E694" s="4"/>
      <c r="F694" s="4"/>
      <c r="G694" s="181">
        <f>'RAB roll forward'!G1300</f>
        <v>0</v>
      </c>
      <c r="H694" s="102">
        <f>'RAB roll forward'!H1300</f>
        <v>-1.534369868107921E-2</v>
      </c>
      <c r="I694" s="102">
        <f>'RAB roll forward'!I1300</f>
        <v>-3.0088745730737276E-2</v>
      </c>
      <c r="J694" s="102">
        <f>'RAB roll forward'!J1300</f>
        <v>4.6017713920913528E-2</v>
      </c>
      <c r="K694" s="102">
        <f>'RAB roll forward'!K1300</f>
        <v>3.9127885735864398E-2</v>
      </c>
      <c r="L694" s="102">
        <f>'RAB roll forward'!L1300</f>
        <v>3.149377082528515E-2</v>
      </c>
      <c r="M694" s="102">
        <f>'RAB roll forward'!M1300</f>
        <v>0</v>
      </c>
      <c r="N694" s="102">
        <f>'RAB roll forward'!N1300</f>
        <v>0</v>
      </c>
      <c r="O694" s="102">
        <f>'RAB roll forward'!O1300</f>
        <v>0</v>
      </c>
      <c r="P694" s="102">
        <f>'RAB roll forward'!P1300</f>
        <v>0</v>
      </c>
      <c r="Q694" s="102">
        <f>'RAB roll forward'!Q1300</f>
        <v>0</v>
      </c>
      <c r="R694" s="22"/>
      <c r="S694" s="91"/>
      <c r="T694" s="91"/>
      <c r="U694" s="91"/>
      <c r="V694" s="91"/>
      <c r="W694" s="91"/>
      <c r="X694" s="91"/>
      <c r="Y694" s="91"/>
      <c r="Z694" s="91"/>
      <c r="AA694" s="249"/>
    </row>
    <row r="695" spans="1:27" hidden="1" outlineLevel="1">
      <c r="A695" s="4"/>
      <c r="B695" s="4"/>
      <c r="C695" s="36"/>
      <c r="D695" s="217" t="str">
        <f>Asset8</f>
        <v>General Land</v>
      </c>
      <c r="E695" s="4"/>
      <c r="F695" s="4"/>
      <c r="G695" s="181">
        <f>'RAB roll forward'!G1301</f>
        <v>0</v>
      </c>
      <c r="H695" s="102">
        <f>'RAB roll forward'!H1301</f>
        <v>7.8360066124756197E-2</v>
      </c>
      <c r="I695" s="102">
        <f>'RAB roll forward'!I1301</f>
        <v>0.1586791339026313</v>
      </c>
      <c r="J695" s="102">
        <f>'RAB roll forward'!J1301</f>
        <v>0.16264611225019709</v>
      </c>
      <c r="K695" s="102">
        <f>'RAB roll forward'!K1301</f>
        <v>0.17365672292444917</v>
      </c>
      <c r="L695" s="102">
        <f>'RAB roll forward'!L1301</f>
        <v>0.17799814099756039</v>
      </c>
      <c r="M695" s="102">
        <f>'RAB roll forward'!M1301</f>
        <v>0</v>
      </c>
      <c r="N695" s="102">
        <f>'RAB roll forward'!N1301</f>
        <v>0</v>
      </c>
      <c r="O695" s="102">
        <f>'RAB roll forward'!O1301</f>
        <v>0</v>
      </c>
      <c r="P695" s="102">
        <f>'RAB roll forward'!P1301</f>
        <v>0</v>
      </c>
      <c r="Q695" s="102">
        <f>'RAB roll forward'!Q1301</f>
        <v>0</v>
      </c>
      <c r="R695" s="22"/>
      <c r="S695" s="91"/>
      <c r="T695" s="91"/>
      <c r="U695" s="91"/>
      <c r="V695" s="91"/>
      <c r="W695" s="91"/>
      <c r="X695" s="91"/>
      <c r="Y695" s="91"/>
      <c r="Z695" s="91"/>
      <c r="AA695" s="249"/>
    </row>
    <row r="696" spans="1:27" hidden="1" outlineLevel="1">
      <c r="A696" s="4"/>
      <c r="B696" s="4"/>
      <c r="C696" s="36"/>
      <c r="D696" s="217">
        <f>Asset9</f>
        <v>0</v>
      </c>
      <c r="E696" s="4"/>
      <c r="F696" s="4"/>
      <c r="G696" s="181">
        <f>'RAB roll forward'!G1302</f>
        <v>0</v>
      </c>
      <c r="H696" s="102">
        <f>'RAB roll forward'!H1302</f>
        <v>0</v>
      </c>
      <c r="I696" s="102">
        <f>'RAB roll forward'!I1302</f>
        <v>0</v>
      </c>
      <c r="J696" s="102">
        <f>'RAB roll forward'!J1302</f>
        <v>0</v>
      </c>
      <c r="K696" s="102">
        <f>'RAB roll forward'!K1302</f>
        <v>0</v>
      </c>
      <c r="L696" s="102">
        <f>'RAB roll forward'!L1302</f>
        <v>0</v>
      </c>
      <c r="M696" s="102">
        <f>'RAB roll forward'!M1302</f>
        <v>0</v>
      </c>
      <c r="N696" s="102">
        <f>'RAB roll forward'!N1302</f>
        <v>0</v>
      </c>
      <c r="O696" s="102">
        <f>'RAB roll forward'!O1302</f>
        <v>0</v>
      </c>
      <c r="P696" s="102">
        <f>'RAB roll forward'!P1302</f>
        <v>0</v>
      </c>
      <c r="Q696" s="102">
        <f>'RAB roll forward'!Q1302</f>
        <v>0</v>
      </c>
      <c r="R696" s="22"/>
      <c r="S696" s="91"/>
      <c r="T696" s="91"/>
      <c r="U696" s="91"/>
      <c r="V696" s="91"/>
      <c r="W696" s="91"/>
      <c r="X696" s="91"/>
      <c r="Y696" s="91"/>
      <c r="Z696" s="91"/>
      <c r="AA696" s="249"/>
    </row>
    <row r="697" spans="1:27" hidden="1" outlineLevel="1">
      <c r="A697" s="4"/>
      <c r="B697" s="4"/>
      <c r="C697" s="36"/>
      <c r="D697" s="217">
        <f>Asset10</f>
        <v>0</v>
      </c>
      <c r="E697" s="4"/>
      <c r="F697" s="4"/>
      <c r="G697" s="181">
        <f>'RAB roll forward'!G1303</f>
        <v>0</v>
      </c>
      <c r="H697" s="102">
        <f>'RAB roll forward'!H1303</f>
        <v>0</v>
      </c>
      <c r="I697" s="102">
        <f>'RAB roll forward'!I1303</f>
        <v>0</v>
      </c>
      <c r="J697" s="102">
        <f>'RAB roll forward'!J1303</f>
        <v>0</v>
      </c>
      <c r="K697" s="102">
        <f>'RAB roll forward'!K1303</f>
        <v>0</v>
      </c>
      <c r="L697" s="102">
        <f>'RAB roll forward'!L1303</f>
        <v>0</v>
      </c>
      <c r="M697" s="102">
        <f>'RAB roll forward'!M1303</f>
        <v>0</v>
      </c>
      <c r="N697" s="102">
        <f>'RAB roll forward'!N1303</f>
        <v>0</v>
      </c>
      <c r="O697" s="102">
        <f>'RAB roll forward'!O1303</f>
        <v>0</v>
      </c>
      <c r="P697" s="102">
        <f>'RAB roll forward'!P1303</f>
        <v>0</v>
      </c>
      <c r="Q697" s="102">
        <f>'RAB roll forward'!Q1303</f>
        <v>0</v>
      </c>
      <c r="R697" s="22"/>
      <c r="S697" s="91"/>
      <c r="T697" s="91"/>
      <c r="U697" s="91"/>
      <c r="V697" s="91"/>
      <c r="W697" s="91"/>
      <c r="X697" s="91"/>
      <c r="Y697" s="91"/>
      <c r="Z697" s="91"/>
      <c r="AA697" s="249"/>
    </row>
    <row r="698" spans="1:27" hidden="1" outlineLevel="1">
      <c r="A698" s="4"/>
      <c r="B698" s="4"/>
      <c r="C698" s="36"/>
      <c r="D698" s="217">
        <f>Asset11</f>
        <v>0</v>
      </c>
      <c r="E698" s="4"/>
      <c r="F698" s="4"/>
      <c r="G698" s="181">
        <f>'RAB roll forward'!G1304</f>
        <v>0</v>
      </c>
      <c r="H698" s="102">
        <f>'RAB roll forward'!H1304</f>
        <v>0</v>
      </c>
      <c r="I698" s="102">
        <f>'RAB roll forward'!I1304</f>
        <v>0</v>
      </c>
      <c r="J698" s="102">
        <f>'RAB roll forward'!J1304</f>
        <v>0</v>
      </c>
      <c r="K698" s="102">
        <f>'RAB roll forward'!K1304</f>
        <v>0</v>
      </c>
      <c r="L698" s="102">
        <f>'RAB roll forward'!L1304</f>
        <v>0</v>
      </c>
      <c r="M698" s="102">
        <f>'RAB roll forward'!M1304</f>
        <v>0</v>
      </c>
      <c r="N698" s="102">
        <f>'RAB roll forward'!N1304</f>
        <v>0</v>
      </c>
      <c r="O698" s="102">
        <f>'RAB roll forward'!O1304</f>
        <v>0</v>
      </c>
      <c r="P698" s="102">
        <f>'RAB roll forward'!P1304</f>
        <v>0</v>
      </c>
      <c r="Q698" s="102">
        <f>'RAB roll forward'!Q1304</f>
        <v>0</v>
      </c>
      <c r="R698" s="22"/>
      <c r="S698" s="91"/>
      <c r="T698" s="91"/>
      <c r="U698" s="91"/>
      <c r="V698" s="91"/>
      <c r="W698" s="91"/>
      <c r="X698" s="91"/>
      <c r="Y698" s="91"/>
      <c r="Z698" s="91"/>
      <c r="AA698" s="249"/>
    </row>
    <row r="699" spans="1:27" hidden="1" outlineLevel="1">
      <c r="A699" s="4"/>
      <c r="B699" s="4"/>
      <c r="C699" s="36"/>
      <c r="D699" s="217">
        <f>Asset12</f>
        <v>0</v>
      </c>
      <c r="E699" s="4"/>
      <c r="F699" s="4"/>
      <c r="G699" s="181">
        <f>'RAB roll forward'!G1305</f>
        <v>0</v>
      </c>
      <c r="H699" s="102">
        <f>'RAB roll forward'!H1305</f>
        <v>0</v>
      </c>
      <c r="I699" s="102">
        <f>'RAB roll forward'!I1305</f>
        <v>0</v>
      </c>
      <c r="J699" s="102">
        <f>'RAB roll forward'!J1305</f>
        <v>0</v>
      </c>
      <c r="K699" s="102">
        <f>'RAB roll forward'!K1305</f>
        <v>0</v>
      </c>
      <c r="L699" s="102">
        <f>'RAB roll forward'!L1305</f>
        <v>0</v>
      </c>
      <c r="M699" s="102">
        <f>'RAB roll forward'!M1305</f>
        <v>0</v>
      </c>
      <c r="N699" s="102">
        <f>'RAB roll forward'!N1305</f>
        <v>0</v>
      </c>
      <c r="O699" s="102">
        <f>'RAB roll forward'!O1305</f>
        <v>0</v>
      </c>
      <c r="P699" s="102">
        <f>'RAB roll forward'!P1305</f>
        <v>0</v>
      </c>
      <c r="Q699" s="102">
        <f>'RAB roll forward'!Q1305</f>
        <v>0</v>
      </c>
      <c r="R699" s="22"/>
      <c r="S699" s="91"/>
      <c r="T699" s="91"/>
      <c r="U699" s="91"/>
      <c r="V699" s="91"/>
      <c r="W699" s="91"/>
      <c r="X699" s="91"/>
      <c r="Y699" s="91"/>
      <c r="Z699" s="91"/>
      <c r="AA699" s="249"/>
    </row>
    <row r="700" spans="1:27" hidden="1" outlineLevel="1">
      <c r="A700" s="4"/>
      <c r="B700" s="4"/>
      <c r="C700" s="36"/>
      <c r="D700" s="217">
        <f>Asset13</f>
        <v>0</v>
      </c>
      <c r="E700" s="4"/>
      <c r="F700" s="4"/>
      <c r="G700" s="181">
        <f>'RAB roll forward'!G1306</f>
        <v>0</v>
      </c>
      <c r="H700" s="102">
        <f>'RAB roll forward'!H1306</f>
        <v>0</v>
      </c>
      <c r="I700" s="102">
        <f>'RAB roll forward'!I1306</f>
        <v>0</v>
      </c>
      <c r="J700" s="102">
        <f>'RAB roll forward'!J1306</f>
        <v>0</v>
      </c>
      <c r="K700" s="102">
        <f>'RAB roll forward'!K1306</f>
        <v>0</v>
      </c>
      <c r="L700" s="102">
        <f>'RAB roll forward'!L1306</f>
        <v>0</v>
      </c>
      <c r="M700" s="102">
        <f>'RAB roll forward'!M1306</f>
        <v>0</v>
      </c>
      <c r="N700" s="102">
        <f>'RAB roll forward'!N1306</f>
        <v>0</v>
      </c>
      <c r="O700" s="102">
        <f>'RAB roll forward'!O1306</f>
        <v>0</v>
      </c>
      <c r="P700" s="102">
        <f>'RAB roll forward'!P1306</f>
        <v>0</v>
      </c>
      <c r="Q700" s="102">
        <f>'RAB roll forward'!Q1306</f>
        <v>0</v>
      </c>
      <c r="R700" s="22"/>
      <c r="S700" s="91"/>
      <c r="T700" s="91"/>
      <c r="U700" s="91"/>
      <c r="V700" s="91"/>
      <c r="W700" s="91"/>
      <c r="X700" s="91"/>
      <c r="Y700" s="91"/>
      <c r="Z700" s="91"/>
      <c r="AA700" s="249"/>
    </row>
    <row r="701" spans="1:27" hidden="1" outlineLevel="1">
      <c r="A701" s="4"/>
      <c r="B701" s="4"/>
      <c r="C701" s="36"/>
      <c r="D701" s="217">
        <f>Asset14</f>
        <v>0</v>
      </c>
      <c r="E701" s="4"/>
      <c r="F701" s="4"/>
      <c r="G701" s="181">
        <f>'RAB roll forward'!G1307</f>
        <v>0</v>
      </c>
      <c r="H701" s="102">
        <f>'RAB roll forward'!H1307</f>
        <v>0</v>
      </c>
      <c r="I701" s="102">
        <f>'RAB roll forward'!I1307</f>
        <v>0</v>
      </c>
      <c r="J701" s="102">
        <f>'RAB roll forward'!J1307</f>
        <v>0</v>
      </c>
      <c r="K701" s="102">
        <f>'RAB roll forward'!K1307</f>
        <v>0</v>
      </c>
      <c r="L701" s="102">
        <f>'RAB roll forward'!L1307</f>
        <v>0</v>
      </c>
      <c r="M701" s="102">
        <f>'RAB roll forward'!M1307</f>
        <v>0</v>
      </c>
      <c r="N701" s="102">
        <f>'RAB roll forward'!N1307</f>
        <v>0</v>
      </c>
      <c r="O701" s="102">
        <f>'RAB roll forward'!O1307</f>
        <v>0</v>
      </c>
      <c r="P701" s="102">
        <f>'RAB roll forward'!P1307</f>
        <v>0</v>
      </c>
      <c r="Q701" s="102">
        <f>'RAB roll forward'!Q1307</f>
        <v>0</v>
      </c>
      <c r="R701" s="22"/>
      <c r="S701" s="91"/>
      <c r="T701" s="91"/>
      <c r="U701" s="91"/>
      <c r="V701" s="91"/>
      <c r="W701" s="91"/>
      <c r="X701" s="91"/>
      <c r="Y701" s="91"/>
      <c r="Z701" s="91"/>
      <c r="AA701" s="249"/>
    </row>
    <row r="702" spans="1:27" hidden="1" outlineLevel="1">
      <c r="A702" s="4"/>
      <c r="B702" s="4"/>
      <c r="C702" s="36"/>
      <c r="D702" s="217">
        <f>Asset15</f>
        <v>0</v>
      </c>
      <c r="E702" s="4"/>
      <c r="F702" s="4"/>
      <c r="G702" s="181">
        <f>'RAB roll forward'!G1308</f>
        <v>0</v>
      </c>
      <c r="H702" s="102">
        <f>'RAB roll forward'!H1308</f>
        <v>0</v>
      </c>
      <c r="I702" s="102">
        <f>'RAB roll forward'!I1308</f>
        <v>0</v>
      </c>
      <c r="J702" s="102">
        <f>'RAB roll forward'!J1308</f>
        <v>0</v>
      </c>
      <c r="K702" s="102">
        <f>'RAB roll forward'!K1308</f>
        <v>0</v>
      </c>
      <c r="L702" s="102">
        <f>'RAB roll forward'!L1308</f>
        <v>0</v>
      </c>
      <c r="M702" s="102">
        <f>'RAB roll forward'!M1308</f>
        <v>0</v>
      </c>
      <c r="N702" s="102">
        <f>'RAB roll forward'!N1308</f>
        <v>0</v>
      </c>
      <c r="O702" s="102">
        <f>'RAB roll forward'!O1308</f>
        <v>0</v>
      </c>
      <c r="P702" s="102">
        <f>'RAB roll forward'!P1308</f>
        <v>0</v>
      </c>
      <c r="Q702" s="102">
        <f>'RAB roll forward'!Q1308</f>
        <v>0</v>
      </c>
      <c r="R702" s="22"/>
      <c r="S702" s="91"/>
      <c r="T702" s="91"/>
      <c r="U702" s="91"/>
      <c r="V702" s="91"/>
      <c r="W702" s="91"/>
      <c r="X702" s="91"/>
      <c r="Y702" s="91"/>
      <c r="Z702" s="91"/>
      <c r="AA702" s="249"/>
    </row>
    <row r="703" spans="1:27" hidden="1" outlineLevel="1">
      <c r="A703" s="4"/>
      <c r="B703" s="4"/>
      <c r="C703" s="36"/>
      <c r="D703" s="217">
        <f>Asset16</f>
        <v>0</v>
      </c>
      <c r="E703" s="4"/>
      <c r="F703" s="4"/>
      <c r="G703" s="181">
        <f>'RAB roll forward'!G1309</f>
        <v>0</v>
      </c>
      <c r="H703" s="102">
        <f>'RAB roll forward'!H1309</f>
        <v>0</v>
      </c>
      <c r="I703" s="102">
        <f>'RAB roll forward'!I1309</f>
        <v>0</v>
      </c>
      <c r="J703" s="102">
        <f>'RAB roll forward'!J1309</f>
        <v>0</v>
      </c>
      <c r="K703" s="102">
        <f>'RAB roll forward'!K1309</f>
        <v>0</v>
      </c>
      <c r="L703" s="102">
        <f>'RAB roll forward'!L1309</f>
        <v>0</v>
      </c>
      <c r="M703" s="102">
        <f>'RAB roll forward'!M1309</f>
        <v>0</v>
      </c>
      <c r="N703" s="102">
        <f>'RAB roll forward'!N1309</f>
        <v>0</v>
      </c>
      <c r="O703" s="102">
        <f>'RAB roll forward'!O1309</f>
        <v>0</v>
      </c>
      <c r="P703" s="102">
        <f>'RAB roll forward'!P1309</f>
        <v>0</v>
      </c>
      <c r="Q703" s="102">
        <f>'RAB roll forward'!Q1309</f>
        <v>0</v>
      </c>
      <c r="R703" s="22"/>
      <c r="S703" s="91"/>
      <c r="T703" s="91"/>
      <c r="U703" s="91"/>
      <c r="V703" s="91"/>
      <c r="W703" s="91"/>
      <c r="X703" s="91"/>
      <c r="Y703" s="91"/>
      <c r="Z703" s="91"/>
      <c r="AA703" s="249"/>
    </row>
    <row r="704" spans="1:27" hidden="1" outlineLevel="1">
      <c r="A704" s="4"/>
      <c r="B704" s="4"/>
      <c r="C704" s="36"/>
      <c r="D704" s="217">
        <f>Asset17</f>
        <v>0</v>
      </c>
      <c r="E704" s="4"/>
      <c r="F704" s="4"/>
      <c r="G704" s="181">
        <f>'RAB roll forward'!G1310</f>
        <v>0</v>
      </c>
      <c r="H704" s="102">
        <f>'RAB roll forward'!H1310</f>
        <v>0</v>
      </c>
      <c r="I704" s="102">
        <f>'RAB roll forward'!I1310</f>
        <v>0</v>
      </c>
      <c r="J704" s="102">
        <f>'RAB roll forward'!J1310</f>
        <v>0</v>
      </c>
      <c r="K704" s="102">
        <f>'RAB roll forward'!K1310</f>
        <v>0</v>
      </c>
      <c r="L704" s="102">
        <f>'RAB roll forward'!L1310</f>
        <v>0</v>
      </c>
      <c r="M704" s="102">
        <f>'RAB roll forward'!M1310</f>
        <v>0</v>
      </c>
      <c r="N704" s="102">
        <f>'RAB roll forward'!N1310</f>
        <v>0</v>
      </c>
      <c r="O704" s="102">
        <f>'RAB roll forward'!O1310</f>
        <v>0</v>
      </c>
      <c r="P704" s="102">
        <f>'RAB roll forward'!P1310</f>
        <v>0</v>
      </c>
      <c r="Q704" s="102">
        <f>'RAB roll forward'!Q1310</f>
        <v>0</v>
      </c>
      <c r="R704" s="22"/>
      <c r="S704" s="91"/>
      <c r="T704" s="91"/>
      <c r="U704" s="91"/>
      <c r="V704" s="91"/>
      <c r="W704" s="91"/>
      <c r="X704" s="91"/>
      <c r="Y704" s="91"/>
      <c r="Z704" s="91"/>
      <c r="AA704" s="249"/>
    </row>
    <row r="705" spans="1:27" hidden="1" outlineLevel="1">
      <c r="A705" s="4"/>
      <c r="B705" s="4"/>
      <c r="C705" s="36"/>
      <c r="D705" s="217">
        <f>Asset18</f>
        <v>0</v>
      </c>
      <c r="E705" s="4"/>
      <c r="F705" s="4"/>
      <c r="G705" s="181">
        <f>'RAB roll forward'!G1311</f>
        <v>0</v>
      </c>
      <c r="H705" s="102">
        <f>'RAB roll forward'!H1311</f>
        <v>0</v>
      </c>
      <c r="I705" s="102">
        <f>'RAB roll forward'!I1311</f>
        <v>0</v>
      </c>
      <c r="J705" s="102">
        <f>'RAB roll forward'!J1311</f>
        <v>0</v>
      </c>
      <c r="K705" s="102">
        <f>'RAB roll forward'!K1311</f>
        <v>0</v>
      </c>
      <c r="L705" s="102">
        <f>'RAB roll forward'!L1311</f>
        <v>0</v>
      </c>
      <c r="M705" s="102">
        <f>'RAB roll forward'!M1311</f>
        <v>0</v>
      </c>
      <c r="N705" s="102">
        <f>'RAB roll forward'!N1311</f>
        <v>0</v>
      </c>
      <c r="O705" s="102">
        <f>'RAB roll forward'!O1311</f>
        <v>0</v>
      </c>
      <c r="P705" s="102">
        <f>'RAB roll forward'!P1311</f>
        <v>0</v>
      </c>
      <c r="Q705" s="102">
        <f>'RAB roll forward'!Q1311</f>
        <v>0</v>
      </c>
      <c r="R705" s="22"/>
      <c r="S705" s="91"/>
      <c r="T705" s="91"/>
      <c r="U705" s="91"/>
      <c r="V705" s="91"/>
      <c r="W705" s="91"/>
      <c r="X705" s="91"/>
      <c r="Y705" s="91"/>
      <c r="Z705" s="91"/>
      <c r="AA705" s="249"/>
    </row>
    <row r="706" spans="1:27" hidden="1" outlineLevel="1">
      <c r="A706" s="4"/>
      <c r="B706" s="4"/>
      <c r="C706" s="36"/>
      <c r="D706" s="217">
        <f>Asset19</f>
        <v>0</v>
      </c>
      <c r="E706" s="4"/>
      <c r="F706" s="4"/>
      <c r="G706" s="181">
        <f>'RAB roll forward'!G1312</f>
        <v>0</v>
      </c>
      <c r="H706" s="102">
        <f>'RAB roll forward'!H1312</f>
        <v>0</v>
      </c>
      <c r="I706" s="102">
        <f>'RAB roll forward'!I1312</f>
        <v>0</v>
      </c>
      <c r="J706" s="102">
        <f>'RAB roll forward'!J1312</f>
        <v>0</v>
      </c>
      <c r="K706" s="102">
        <f>'RAB roll forward'!K1312</f>
        <v>0</v>
      </c>
      <c r="L706" s="102">
        <f>'RAB roll forward'!L1312</f>
        <v>0</v>
      </c>
      <c r="M706" s="102">
        <f>'RAB roll forward'!M1312</f>
        <v>0</v>
      </c>
      <c r="N706" s="102">
        <f>'RAB roll forward'!N1312</f>
        <v>0</v>
      </c>
      <c r="O706" s="102">
        <f>'RAB roll forward'!O1312</f>
        <v>0</v>
      </c>
      <c r="P706" s="102">
        <f>'RAB roll forward'!P1312</f>
        <v>0</v>
      </c>
      <c r="Q706" s="102">
        <f>'RAB roll forward'!Q1312</f>
        <v>0</v>
      </c>
      <c r="R706" s="22"/>
      <c r="S706" s="91"/>
      <c r="T706" s="91"/>
      <c r="U706" s="91"/>
      <c r="V706" s="91"/>
      <c r="W706" s="91"/>
      <c r="X706" s="91"/>
      <c r="Y706" s="91"/>
      <c r="Z706" s="91"/>
      <c r="AA706" s="249"/>
    </row>
    <row r="707" spans="1:27" hidden="1" outlineLevel="1">
      <c r="A707" s="4"/>
      <c r="B707" s="4"/>
      <c r="C707" s="36"/>
      <c r="D707" s="217">
        <f>Asset20</f>
        <v>0</v>
      </c>
      <c r="E707" s="4"/>
      <c r="F707" s="4"/>
      <c r="G707" s="181">
        <f>'RAB roll forward'!G1313</f>
        <v>0</v>
      </c>
      <c r="H707" s="102">
        <f>'RAB roll forward'!H1313</f>
        <v>0</v>
      </c>
      <c r="I707" s="102">
        <f>'RAB roll forward'!I1313</f>
        <v>0</v>
      </c>
      <c r="J707" s="102">
        <f>'RAB roll forward'!J1313</f>
        <v>0</v>
      </c>
      <c r="K707" s="102">
        <f>'RAB roll forward'!K1313</f>
        <v>0</v>
      </c>
      <c r="L707" s="102">
        <f>'RAB roll forward'!L1313</f>
        <v>0</v>
      </c>
      <c r="M707" s="102">
        <f>'RAB roll forward'!M1313</f>
        <v>0</v>
      </c>
      <c r="N707" s="102">
        <f>'RAB roll forward'!N1313</f>
        <v>0</v>
      </c>
      <c r="O707" s="102">
        <f>'RAB roll forward'!O1313</f>
        <v>0</v>
      </c>
      <c r="P707" s="102">
        <f>'RAB roll forward'!P1313</f>
        <v>0</v>
      </c>
      <c r="Q707" s="102">
        <f>'RAB roll forward'!Q1313</f>
        <v>0</v>
      </c>
      <c r="R707" s="22"/>
      <c r="S707" s="91"/>
      <c r="T707" s="91"/>
      <c r="U707" s="91"/>
      <c r="V707" s="91"/>
      <c r="W707" s="91"/>
      <c r="X707" s="91"/>
      <c r="Y707" s="91"/>
      <c r="Z707" s="91"/>
      <c r="AA707" s="249"/>
    </row>
    <row r="708" spans="1:27" hidden="1" outlineLevel="1">
      <c r="A708" s="4"/>
      <c r="B708" s="4"/>
      <c r="C708" s="36"/>
      <c r="D708" s="217">
        <f>Asset21</f>
        <v>0</v>
      </c>
      <c r="E708" s="4"/>
      <c r="F708" s="4"/>
      <c r="G708" s="181">
        <f>'RAB roll forward'!G1314</f>
        <v>0</v>
      </c>
      <c r="H708" s="102">
        <f>'RAB roll forward'!H1314</f>
        <v>0</v>
      </c>
      <c r="I708" s="102">
        <f>'RAB roll forward'!I1314</f>
        <v>0</v>
      </c>
      <c r="J708" s="102">
        <f>'RAB roll forward'!J1314</f>
        <v>0</v>
      </c>
      <c r="K708" s="102">
        <f>'RAB roll forward'!K1314</f>
        <v>0</v>
      </c>
      <c r="L708" s="102">
        <f>'RAB roll forward'!L1314</f>
        <v>0</v>
      </c>
      <c r="M708" s="102">
        <f>'RAB roll forward'!M1314</f>
        <v>0</v>
      </c>
      <c r="N708" s="102">
        <f>'RAB roll forward'!N1314</f>
        <v>0</v>
      </c>
      <c r="O708" s="102">
        <f>'RAB roll forward'!O1314</f>
        <v>0</v>
      </c>
      <c r="P708" s="102">
        <f>'RAB roll forward'!P1314</f>
        <v>0</v>
      </c>
      <c r="Q708" s="102">
        <f>'RAB roll forward'!Q1314</f>
        <v>0</v>
      </c>
      <c r="R708" s="22"/>
      <c r="S708" s="91"/>
      <c r="T708" s="91"/>
      <c r="U708" s="91"/>
      <c r="V708" s="91"/>
      <c r="W708" s="91"/>
      <c r="X708" s="91"/>
      <c r="Y708" s="91"/>
      <c r="Z708" s="91"/>
      <c r="AA708" s="249"/>
    </row>
    <row r="709" spans="1:27" hidden="1" outlineLevel="1">
      <c r="A709" s="4"/>
      <c r="B709" s="4"/>
      <c r="C709" s="36"/>
      <c r="D709" s="217">
        <f>Asset22</f>
        <v>0</v>
      </c>
      <c r="E709" s="4"/>
      <c r="F709" s="4"/>
      <c r="G709" s="181">
        <f>'RAB roll forward'!G1315</f>
        <v>0</v>
      </c>
      <c r="H709" s="102">
        <f>'RAB roll forward'!H1315</f>
        <v>0</v>
      </c>
      <c r="I709" s="102">
        <f>'RAB roll forward'!I1315</f>
        <v>0</v>
      </c>
      <c r="J709" s="102">
        <f>'RAB roll forward'!J1315</f>
        <v>0</v>
      </c>
      <c r="K709" s="102">
        <f>'RAB roll forward'!K1315</f>
        <v>0</v>
      </c>
      <c r="L709" s="102">
        <f>'RAB roll forward'!L1315</f>
        <v>0</v>
      </c>
      <c r="M709" s="102">
        <f>'RAB roll forward'!M1315</f>
        <v>0</v>
      </c>
      <c r="N709" s="102">
        <f>'RAB roll forward'!N1315</f>
        <v>0</v>
      </c>
      <c r="O709" s="102">
        <f>'RAB roll forward'!O1315</f>
        <v>0</v>
      </c>
      <c r="P709" s="102">
        <f>'RAB roll forward'!P1315</f>
        <v>0</v>
      </c>
      <c r="Q709" s="102">
        <f>'RAB roll forward'!Q1315</f>
        <v>0</v>
      </c>
      <c r="R709" s="22"/>
      <c r="S709" s="91"/>
      <c r="T709" s="91"/>
      <c r="U709" s="91"/>
      <c r="V709" s="91"/>
      <c r="W709" s="91"/>
      <c r="X709" s="91"/>
      <c r="Y709" s="91"/>
      <c r="Z709" s="91"/>
      <c r="AA709" s="249"/>
    </row>
    <row r="710" spans="1:27" hidden="1" outlineLevel="1">
      <c r="A710" s="4"/>
      <c r="B710" s="4"/>
      <c r="C710" s="36"/>
      <c r="D710" s="217">
        <f>Asset23</f>
        <v>0</v>
      </c>
      <c r="E710" s="4"/>
      <c r="F710" s="4"/>
      <c r="G710" s="181">
        <f>'RAB roll forward'!G1316</f>
        <v>0</v>
      </c>
      <c r="H710" s="102">
        <f>'RAB roll forward'!H1316</f>
        <v>0</v>
      </c>
      <c r="I710" s="102">
        <f>'RAB roll forward'!I1316</f>
        <v>0</v>
      </c>
      <c r="J710" s="102">
        <f>'RAB roll forward'!J1316</f>
        <v>0</v>
      </c>
      <c r="K710" s="102">
        <f>'RAB roll forward'!K1316</f>
        <v>0</v>
      </c>
      <c r="L710" s="102">
        <f>'RAB roll forward'!L1316</f>
        <v>0</v>
      </c>
      <c r="M710" s="102">
        <f>'RAB roll forward'!M1316</f>
        <v>0</v>
      </c>
      <c r="N710" s="102">
        <f>'RAB roll forward'!N1316</f>
        <v>0</v>
      </c>
      <c r="O710" s="102">
        <f>'RAB roll forward'!O1316</f>
        <v>0</v>
      </c>
      <c r="P710" s="102">
        <f>'RAB roll forward'!P1316</f>
        <v>0</v>
      </c>
      <c r="Q710" s="102">
        <f>'RAB roll forward'!Q1316</f>
        <v>0</v>
      </c>
      <c r="R710" s="22"/>
      <c r="S710" s="91"/>
      <c r="T710" s="91"/>
      <c r="U710" s="91"/>
      <c r="V710" s="91"/>
      <c r="W710" s="91"/>
      <c r="X710" s="91"/>
      <c r="Y710" s="91"/>
      <c r="Z710" s="91"/>
      <c r="AA710" s="249"/>
    </row>
    <row r="711" spans="1:27" hidden="1" outlineLevel="1">
      <c r="A711" s="4"/>
      <c r="B711" s="4"/>
      <c r="C711" s="36"/>
      <c r="D711" s="217">
        <f>Asset24</f>
        <v>0</v>
      </c>
      <c r="E711" s="4"/>
      <c r="F711" s="4"/>
      <c r="G711" s="181">
        <f>'RAB roll forward'!G1317</f>
        <v>0</v>
      </c>
      <c r="H711" s="102">
        <f>'RAB roll forward'!H1317</f>
        <v>0</v>
      </c>
      <c r="I711" s="102">
        <f>'RAB roll forward'!I1317</f>
        <v>0</v>
      </c>
      <c r="J711" s="102">
        <f>'RAB roll forward'!J1317</f>
        <v>0</v>
      </c>
      <c r="K711" s="102">
        <f>'RAB roll forward'!K1317</f>
        <v>0</v>
      </c>
      <c r="L711" s="102">
        <f>'RAB roll forward'!L1317</f>
        <v>0</v>
      </c>
      <c r="M711" s="102">
        <f>'RAB roll forward'!M1317</f>
        <v>0</v>
      </c>
      <c r="N711" s="102">
        <f>'RAB roll forward'!N1317</f>
        <v>0</v>
      </c>
      <c r="O711" s="102">
        <f>'RAB roll forward'!O1317</f>
        <v>0</v>
      </c>
      <c r="P711" s="102">
        <f>'RAB roll forward'!P1317</f>
        <v>0</v>
      </c>
      <c r="Q711" s="102">
        <f>'RAB roll forward'!Q1317</f>
        <v>0</v>
      </c>
      <c r="R711" s="22"/>
      <c r="S711" s="91"/>
      <c r="T711" s="91"/>
      <c r="U711" s="91"/>
      <c r="V711" s="91"/>
      <c r="W711" s="91"/>
      <c r="X711" s="91"/>
      <c r="Y711" s="91"/>
      <c r="Z711" s="91"/>
      <c r="AA711" s="249"/>
    </row>
    <row r="712" spans="1:27" hidden="1" outlineLevel="1">
      <c r="A712" s="4"/>
      <c r="B712" s="4"/>
      <c r="C712" s="36"/>
      <c r="D712" s="217">
        <f>Asset25</f>
        <v>0</v>
      </c>
      <c r="E712" s="4"/>
      <c r="F712" s="4"/>
      <c r="G712" s="181">
        <f>'RAB roll forward'!G1318</f>
        <v>0</v>
      </c>
      <c r="H712" s="102">
        <f>'RAB roll forward'!H1318</f>
        <v>0</v>
      </c>
      <c r="I712" s="102">
        <f>'RAB roll forward'!I1318</f>
        <v>0</v>
      </c>
      <c r="J712" s="102">
        <f>'RAB roll forward'!J1318</f>
        <v>0</v>
      </c>
      <c r="K712" s="102">
        <f>'RAB roll forward'!K1318</f>
        <v>0</v>
      </c>
      <c r="L712" s="102">
        <f>'RAB roll forward'!L1318</f>
        <v>0</v>
      </c>
      <c r="M712" s="102">
        <f>'RAB roll forward'!M1318</f>
        <v>0</v>
      </c>
      <c r="N712" s="102">
        <f>'RAB roll forward'!N1318</f>
        <v>0</v>
      </c>
      <c r="O712" s="102">
        <f>'RAB roll forward'!O1318</f>
        <v>0</v>
      </c>
      <c r="P712" s="102">
        <f>'RAB roll forward'!P1318</f>
        <v>0</v>
      </c>
      <c r="Q712" s="102">
        <f>'RAB roll forward'!Q1318</f>
        <v>0</v>
      </c>
      <c r="R712" s="22"/>
      <c r="S712" s="91"/>
      <c r="T712" s="91"/>
      <c r="U712" s="91"/>
      <c r="V712" s="91"/>
      <c r="W712" s="91"/>
      <c r="X712" s="91"/>
      <c r="Y712" s="91"/>
      <c r="Z712" s="91"/>
      <c r="AA712" s="249"/>
    </row>
    <row r="713" spans="1:27" hidden="1" outlineLevel="1">
      <c r="A713" s="4"/>
      <c r="B713" s="4"/>
      <c r="C713" s="36"/>
      <c r="D713" s="217">
        <f>Asset26</f>
        <v>0</v>
      </c>
      <c r="E713" s="4"/>
      <c r="F713" s="4"/>
      <c r="G713" s="181">
        <f>'RAB roll forward'!G1319</f>
        <v>0</v>
      </c>
      <c r="H713" s="102">
        <f>'RAB roll forward'!H1319</f>
        <v>0</v>
      </c>
      <c r="I713" s="102">
        <f>'RAB roll forward'!I1319</f>
        <v>0</v>
      </c>
      <c r="J713" s="102">
        <f>'RAB roll forward'!J1319</f>
        <v>0</v>
      </c>
      <c r="K713" s="102">
        <f>'RAB roll forward'!K1319</f>
        <v>0</v>
      </c>
      <c r="L713" s="102">
        <f>'RAB roll forward'!L1319</f>
        <v>0</v>
      </c>
      <c r="M713" s="102">
        <f>'RAB roll forward'!M1319</f>
        <v>0</v>
      </c>
      <c r="N713" s="102">
        <f>'RAB roll forward'!N1319</f>
        <v>0</v>
      </c>
      <c r="O713" s="102">
        <f>'RAB roll forward'!O1319</f>
        <v>0</v>
      </c>
      <c r="P713" s="102">
        <f>'RAB roll forward'!P1319</f>
        <v>0</v>
      </c>
      <c r="Q713" s="102">
        <f>'RAB roll forward'!Q1319</f>
        <v>0</v>
      </c>
      <c r="R713" s="22"/>
      <c r="S713" s="91"/>
      <c r="T713" s="91"/>
      <c r="U713" s="91"/>
      <c r="V713" s="91"/>
      <c r="W713" s="91"/>
      <c r="X713" s="91"/>
      <c r="Y713" s="91"/>
      <c r="Z713" s="91"/>
      <c r="AA713" s="249"/>
    </row>
    <row r="714" spans="1:27" hidden="1" outlineLevel="1">
      <c r="A714" s="4"/>
      <c r="B714" s="4"/>
      <c r="C714" s="36"/>
      <c r="D714" s="217">
        <f>Asset27</f>
        <v>0</v>
      </c>
      <c r="E714" s="4"/>
      <c r="F714" s="4"/>
      <c r="G714" s="181">
        <f>'RAB roll forward'!G1320</f>
        <v>0</v>
      </c>
      <c r="H714" s="102">
        <f>'RAB roll forward'!H1320</f>
        <v>0</v>
      </c>
      <c r="I714" s="102">
        <f>'RAB roll forward'!I1320</f>
        <v>0</v>
      </c>
      <c r="J714" s="102">
        <f>'RAB roll forward'!J1320</f>
        <v>0</v>
      </c>
      <c r="K714" s="102">
        <f>'RAB roll forward'!K1320</f>
        <v>0</v>
      </c>
      <c r="L714" s="102">
        <f>'RAB roll forward'!L1320</f>
        <v>0</v>
      </c>
      <c r="M714" s="102">
        <f>'RAB roll forward'!M1320</f>
        <v>0</v>
      </c>
      <c r="N714" s="102">
        <f>'RAB roll forward'!N1320</f>
        <v>0</v>
      </c>
      <c r="O714" s="102">
        <f>'RAB roll forward'!O1320</f>
        <v>0</v>
      </c>
      <c r="P714" s="102">
        <f>'RAB roll forward'!P1320</f>
        <v>0</v>
      </c>
      <c r="Q714" s="102">
        <f>'RAB roll forward'!Q1320</f>
        <v>0</v>
      </c>
      <c r="R714" s="22"/>
      <c r="S714" s="91"/>
      <c r="T714" s="91"/>
      <c r="U714" s="91"/>
      <c r="V714" s="91"/>
      <c r="W714" s="91"/>
      <c r="X714" s="91"/>
      <c r="Y714" s="91"/>
      <c r="Z714" s="91"/>
      <c r="AA714" s="249"/>
    </row>
    <row r="715" spans="1:27" hidden="1" outlineLevel="1">
      <c r="A715" s="4"/>
      <c r="B715" s="4"/>
      <c r="C715" s="36"/>
      <c r="D715" s="217">
        <f>Asset28</f>
        <v>0</v>
      </c>
      <c r="E715" s="4"/>
      <c r="F715" s="4"/>
      <c r="G715" s="181">
        <f>'RAB roll forward'!G1321</f>
        <v>0</v>
      </c>
      <c r="H715" s="102">
        <f>'RAB roll forward'!H1321</f>
        <v>0</v>
      </c>
      <c r="I715" s="102">
        <f>'RAB roll forward'!I1321</f>
        <v>0</v>
      </c>
      <c r="J715" s="102">
        <f>'RAB roll forward'!J1321</f>
        <v>0</v>
      </c>
      <c r="K715" s="102">
        <f>'RAB roll forward'!K1321</f>
        <v>0</v>
      </c>
      <c r="L715" s="102">
        <f>'RAB roll forward'!L1321</f>
        <v>0</v>
      </c>
      <c r="M715" s="102">
        <f>'RAB roll forward'!M1321</f>
        <v>0</v>
      </c>
      <c r="N715" s="102">
        <f>'RAB roll forward'!N1321</f>
        <v>0</v>
      </c>
      <c r="O715" s="102">
        <f>'RAB roll forward'!O1321</f>
        <v>0</v>
      </c>
      <c r="P715" s="102">
        <f>'RAB roll forward'!P1321</f>
        <v>0</v>
      </c>
      <c r="Q715" s="102">
        <f>'RAB roll forward'!Q1321</f>
        <v>0</v>
      </c>
      <c r="R715" s="22"/>
      <c r="S715" s="91"/>
      <c r="T715" s="91"/>
      <c r="U715" s="91"/>
      <c r="V715" s="91"/>
      <c r="W715" s="91"/>
      <c r="X715" s="91"/>
      <c r="Y715" s="91"/>
      <c r="Z715" s="91"/>
      <c r="AA715" s="249"/>
    </row>
    <row r="716" spans="1:27" hidden="1" outlineLevel="1">
      <c r="A716" s="4"/>
      <c r="B716" s="4"/>
      <c r="C716" s="36"/>
      <c r="D716" s="217">
        <f>Asset29</f>
        <v>0</v>
      </c>
      <c r="E716" s="4"/>
      <c r="F716" s="4"/>
      <c r="G716" s="181">
        <f>'RAB roll forward'!G1322</f>
        <v>0</v>
      </c>
      <c r="H716" s="102">
        <f>'RAB roll forward'!H1322</f>
        <v>0</v>
      </c>
      <c r="I716" s="102">
        <f>'RAB roll forward'!I1322</f>
        <v>0</v>
      </c>
      <c r="J716" s="102">
        <f>'RAB roll forward'!J1322</f>
        <v>0</v>
      </c>
      <c r="K716" s="102">
        <f>'RAB roll forward'!K1322</f>
        <v>0</v>
      </c>
      <c r="L716" s="102">
        <f>'RAB roll forward'!L1322</f>
        <v>0</v>
      </c>
      <c r="M716" s="102">
        <f>'RAB roll forward'!M1322</f>
        <v>0</v>
      </c>
      <c r="N716" s="102">
        <f>'RAB roll forward'!N1322</f>
        <v>0</v>
      </c>
      <c r="O716" s="102">
        <f>'RAB roll forward'!O1322</f>
        <v>0</v>
      </c>
      <c r="P716" s="102">
        <f>'RAB roll forward'!P1322</f>
        <v>0</v>
      </c>
      <c r="Q716" s="102">
        <f>'RAB roll forward'!Q1322</f>
        <v>0</v>
      </c>
      <c r="R716" s="22"/>
      <c r="S716" s="91"/>
      <c r="T716" s="91"/>
      <c r="U716" s="91"/>
      <c r="V716" s="91"/>
      <c r="W716" s="91"/>
      <c r="X716" s="91"/>
      <c r="Y716" s="91"/>
      <c r="Z716" s="91"/>
      <c r="AA716" s="249"/>
    </row>
    <row r="717" spans="1:27" hidden="1" outlineLevel="1">
      <c r="A717" s="4"/>
      <c r="B717" s="4"/>
      <c r="C717" s="36"/>
      <c r="D717" s="217">
        <f>Asset30</f>
        <v>0</v>
      </c>
      <c r="E717" s="4"/>
      <c r="F717" s="4"/>
      <c r="G717" s="181">
        <f>'RAB roll forward'!G1323</f>
        <v>0</v>
      </c>
      <c r="H717" s="102">
        <f>'RAB roll forward'!H1323</f>
        <v>0</v>
      </c>
      <c r="I717" s="102">
        <f>'RAB roll forward'!I1323</f>
        <v>0</v>
      </c>
      <c r="J717" s="102">
        <f>'RAB roll forward'!J1323</f>
        <v>0</v>
      </c>
      <c r="K717" s="102">
        <f>'RAB roll forward'!K1323</f>
        <v>0</v>
      </c>
      <c r="L717" s="102">
        <f>'RAB roll forward'!L1323</f>
        <v>0</v>
      </c>
      <c r="M717" s="102">
        <f>'RAB roll forward'!M1323</f>
        <v>0</v>
      </c>
      <c r="N717" s="102">
        <f>'RAB roll forward'!N1323</f>
        <v>0</v>
      </c>
      <c r="O717" s="102">
        <f>'RAB roll forward'!O1323</f>
        <v>0</v>
      </c>
      <c r="P717" s="102">
        <f>'RAB roll forward'!P1323</f>
        <v>0</v>
      </c>
      <c r="Q717" s="102">
        <f>'RAB roll forward'!Q1323</f>
        <v>0</v>
      </c>
      <c r="R717" s="22"/>
      <c r="S717" s="91"/>
      <c r="T717" s="91"/>
      <c r="U717" s="91"/>
      <c r="V717" s="91"/>
      <c r="W717" s="91"/>
      <c r="X717" s="91"/>
      <c r="Y717" s="91"/>
      <c r="Z717" s="91"/>
      <c r="AA717" s="249"/>
    </row>
    <row r="718" spans="1:27" hidden="1" outlineLevel="1">
      <c r="A718" s="4"/>
      <c r="B718" s="4"/>
      <c r="C718" s="36"/>
      <c r="D718" s="217">
        <f>Asset31</f>
        <v>0</v>
      </c>
      <c r="E718" s="4"/>
      <c r="F718" s="4"/>
      <c r="G718" s="181">
        <f>'RAB roll forward'!G1324</f>
        <v>0</v>
      </c>
      <c r="H718" s="102">
        <f>'RAB roll forward'!H1324</f>
        <v>0</v>
      </c>
      <c r="I718" s="102">
        <f>'RAB roll forward'!I1324</f>
        <v>0</v>
      </c>
      <c r="J718" s="102">
        <f>'RAB roll forward'!J1324</f>
        <v>0</v>
      </c>
      <c r="K718" s="102">
        <f>'RAB roll forward'!K1324</f>
        <v>0</v>
      </c>
      <c r="L718" s="102">
        <f>'RAB roll forward'!L1324</f>
        <v>0</v>
      </c>
      <c r="M718" s="102">
        <f>'RAB roll forward'!M1324</f>
        <v>0</v>
      </c>
      <c r="N718" s="102">
        <f>'RAB roll forward'!N1324</f>
        <v>0</v>
      </c>
      <c r="O718" s="102">
        <f>'RAB roll forward'!O1324</f>
        <v>0</v>
      </c>
      <c r="P718" s="102">
        <f>'RAB roll forward'!P1324</f>
        <v>0</v>
      </c>
      <c r="Q718" s="102">
        <f>'RAB roll forward'!Q1324</f>
        <v>0</v>
      </c>
      <c r="R718" s="22"/>
      <c r="S718" s="91"/>
      <c r="T718" s="91"/>
      <c r="U718" s="91"/>
      <c r="V718" s="91"/>
      <c r="W718" s="91"/>
      <c r="X718" s="91"/>
      <c r="Y718" s="91"/>
      <c r="Z718" s="91"/>
      <c r="AA718" s="249"/>
    </row>
    <row r="719" spans="1:27" hidden="1" outlineLevel="1">
      <c r="A719" s="4"/>
      <c r="B719" s="4"/>
      <c r="C719" s="36"/>
      <c r="D719" s="217">
        <f>Asset32</f>
        <v>0</v>
      </c>
      <c r="E719" s="4"/>
      <c r="F719" s="4"/>
      <c r="G719" s="181">
        <f>'RAB roll forward'!G1325</f>
        <v>0</v>
      </c>
      <c r="H719" s="102">
        <f>'RAB roll forward'!H1325</f>
        <v>0</v>
      </c>
      <c r="I719" s="102">
        <f>'RAB roll forward'!I1325</f>
        <v>0</v>
      </c>
      <c r="J719" s="102">
        <f>'RAB roll forward'!J1325</f>
        <v>0</v>
      </c>
      <c r="K719" s="102">
        <f>'RAB roll forward'!K1325</f>
        <v>0</v>
      </c>
      <c r="L719" s="102">
        <f>'RAB roll forward'!L1325</f>
        <v>0</v>
      </c>
      <c r="M719" s="102">
        <f>'RAB roll forward'!M1325</f>
        <v>0</v>
      </c>
      <c r="N719" s="102">
        <f>'RAB roll forward'!N1325</f>
        <v>0</v>
      </c>
      <c r="O719" s="102">
        <f>'RAB roll forward'!O1325</f>
        <v>0</v>
      </c>
      <c r="P719" s="102">
        <f>'RAB roll forward'!P1325</f>
        <v>0</v>
      </c>
      <c r="Q719" s="102">
        <f>'RAB roll forward'!Q1325</f>
        <v>0</v>
      </c>
      <c r="R719" s="22"/>
      <c r="S719" s="91"/>
      <c r="T719" s="91"/>
      <c r="U719" s="91"/>
      <c r="V719" s="91"/>
      <c r="W719" s="91"/>
      <c r="X719" s="91"/>
      <c r="Y719" s="91"/>
      <c r="Z719" s="91"/>
      <c r="AA719" s="249"/>
    </row>
    <row r="720" spans="1:27" hidden="1" outlineLevel="1">
      <c r="A720" s="4"/>
      <c r="B720" s="4"/>
      <c r="C720" s="36"/>
      <c r="D720" s="217">
        <f>Asset33</f>
        <v>0</v>
      </c>
      <c r="E720" s="4"/>
      <c r="F720" s="4"/>
      <c r="G720" s="181">
        <f>'RAB roll forward'!G1326</f>
        <v>0</v>
      </c>
      <c r="H720" s="102">
        <f>'RAB roll forward'!H1326</f>
        <v>0</v>
      </c>
      <c r="I720" s="102">
        <f>'RAB roll forward'!I1326</f>
        <v>0</v>
      </c>
      <c r="J720" s="102">
        <f>'RAB roll forward'!J1326</f>
        <v>0</v>
      </c>
      <c r="K720" s="102">
        <f>'RAB roll forward'!K1326</f>
        <v>0</v>
      </c>
      <c r="L720" s="102">
        <f>'RAB roll forward'!L1326</f>
        <v>0</v>
      </c>
      <c r="M720" s="102">
        <f>'RAB roll forward'!M1326</f>
        <v>0</v>
      </c>
      <c r="N720" s="102">
        <f>'RAB roll forward'!N1326</f>
        <v>0</v>
      </c>
      <c r="O720" s="102">
        <f>'RAB roll forward'!O1326</f>
        <v>0</v>
      </c>
      <c r="P720" s="102">
        <f>'RAB roll forward'!P1326</f>
        <v>0</v>
      </c>
      <c r="Q720" s="102">
        <f>'RAB roll forward'!Q1326</f>
        <v>0</v>
      </c>
      <c r="R720" s="22"/>
      <c r="S720" s="91"/>
      <c r="T720" s="91"/>
      <c r="U720" s="91"/>
      <c r="V720" s="91"/>
      <c r="W720" s="91"/>
      <c r="X720" s="91"/>
      <c r="Y720" s="91"/>
      <c r="Z720" s="91"/>
      <c r="AA720" s="249"/>
    </row>
    <row r="721" spans="1:27" hidden="1" outlineLevel="1">
      <c r="A721" s="4"/>
      <c r="B721" s="4"/>
      <c r="C721" s="36"/>
      <c r="D721" s="217">
        <f>Asset34</f>
        <v>0</v>
      </c>
      <c r="E721" s="4"/>
      <c r="F721" s="4"/>
      <c r="G721" s="181">
        <f>'RAB roll forward'!G1327</f>
        <v>0</v>
      </c>
      <c r="H721" s="102">
        <f>'RAB roll forward'!H1327</f>
        <v>0</v>
      </c>
      <c r="I721" s="102">
        <f>'RAB roll forward'!I1327</f>
        <v>0</v>
      </c>
      <c r="J721" s="102">
        <f>'RAB roll forward'!J1327</f>
        <v>0</v>
      </c>
      <c r="K721" s="102">
        <f>'RAB roll forward'!K1327</f>
        <v>0</v>
      </c>
      <c r="L721" s="102">
        <f>'RAB roll forward'!L1327</f>
        <v>0</v>
      </c>
      <c r="M721" s="102">
        <f>'RAB roll forward'!M1327</f>
        <v>0</v>
      </c>
      <c r="N721" s="102">
        <f>'RAB roll forward'!N1327</f>
        <v>0</v>
      </c>
      <c r="O721" s="102">
        <f>'RAB roll forward'!O1327</f>
        <v>0</v>
      </c>
      <c r="P721" s="102">
        <f>'RAB roll forward'!P1327</f>
        <v>0</v>
      </c>
      <c r="Q721" s="102">
        <f>'RAB roll forward'!Q1327</f>
        <v>0</v>
      </c>
      <c r="R721" s="22"/>
      <c r="S721" s="91"/>
      <c r="T721" s="91"/>
      <c r="U721" s="91"/>
      <c r="V721" s="91"/>
      <c r="W721" s="91"/>
      <c r="X721" s="91"/>
      <c r="Y721" s="91"/>
      <c r="Z721" s="91"/>
      <c r="AA721" s="249"/>
    </row>
    <row r="722" spans="1:27" hidden="1" outlineLevel="1">
      <c r="A722" s="4"/>
      <c r="B722" s="4"/>
      <c r="C722" s="36"/>
      <c r="D722" s="217">
        <f>Asset35</f>
        <v>0</v>
      </c>
      <c r="E722" s="4"/>
      <c r="F722" s="4"/>
      <c r="G722" s="181">
        <f>'RAB roll forward'!G1328</f>
        <v>0</v>
      </c>
      <c r="H722" s="102">
        <f>'RAB roll forward'!H1328</f>
        <v>0</v>
      </c>
      <c r="I722" s="102">
        <f>'RAB roll forward'!I1328</f>
        <v>0</v>
      </c>
      <c r="J722" s="102">
        <f>'RAB roll forward'!J1328</f>
        <v>0</v>
      </c>
      <c r="K722" s="102">
        <f>'RAB roll forward'!K1328</f>
        <v>0</v>
      </c>
      <c r="L722" s="102">
        <f>'RAB roll forward'!L1328</f>
        <v>0</v>
      </c>
      <c r="M722" s="102">
        <f>'RAB roll forward'!M1328</f>
        <v>0</v>
      </c>
      <c r="N722" s="102">
        <f>'RAB roll forward'!N1328</f>
        <v>0</v>
      </c>
      <c r="O722" s="102">
        <f>'RAB roll forward'!O1328</f>
        <v>0</v>
      </c>
      <c r="P722" s="102">
        <f>'RAB roll forward'!P1328</f>
        <v>0</v>
      </c>
      <c r="Q722" s="102">
        <f>'RAB roll forward'!Q1328</f>
        <v>0</v>
      </c>
      <c r="R722" s="22"/>
      <c r="S722" s="91"/>
      <c r="T722" s="91"/>
      <c r="U722" s="91"/>
      <c r="V722" s="91"/>
      <c r="W722" s="91"/>
      <c r="X722" s="91"/>
      <c r="Y722" s="91"/>
      <c r="Z722" s="91"/>
      <c r="AA722" s="249"/>
    </row>
    <row r="723" spans="1:27" hidden="1" outlineLevel="1">
      <c r="A723" s="4"/>
      <c r="B723" s="4"/>
      <c r="C723" s="36"/>
      <c r="D723" s="217">
        <f>Asset36</f>
        <v>0</v>
      </c>
      <c r="E723" s="4"/>
      <c r="F723" s="4"/>
      <c r="G723" s="181">
        <f>'RAB roll forward'!G1329</f>
        <v>0</v>
      </c>
      <c r="H723" s="102">
        <f>'RAB roll forward'!H1329</f>
        <v>0</v>
      </c>
      <c r="I723" s="102">
        <f>'RAB roll forward'!I1329</f>
        <v>0</v>
      </c>
      <c r="J723" s="102">
        <f>'RAB roll forward'!J1329</f>
        <v>0</v>
      </c>
      <c r="K723" s="102">
        <f>'RAB roll forward'!K1329</f>
        <v>0</v>
      </c>
      <c r="L723" s="102">
        <f>'RAB roll forward'!L1329</f>
        <v>0</v>
      </c>
      <c r="M723" s="102">
        <f>'RAB roll forward'!M1329</f>
        <v>0</v>
      </c>
      <c r="N723" s="102">
        <f>'RAB roll forward'!N1329</f>
        <v>0</v>
      </c>
      <c r="O723" s="102">
        <f>'RAB roll forward'!O1329</f>
        <v>0</v>
      </c>
      <c r="P723" s="102">
        <f>'RAB roll forward'!P1329</f>
        <v>0</v>
      </c>
      <c r="Q723" s="102">
        <f>'RAB roll forward'!Q1329</f>
        <v>0</v>
      </c>
      <c r="R723" s="22"/>
      <c r="S723" s="91"/>
      <c r="T723" s="91"/>
      <c r="U723" s="91"/>
      <c r="V723" s="91"/>
      <c r="W723" s="91"/>
      <c r="X723" s="91"/>
      <c r="Y723" s="91"/>
      <c r="Z723" s="91"/>
      <c r="AA723" s="249"/>
    </row>
    <row r="724" spans="1:27" hidden="1" outlineLevel="1">
      <c r="A724" s="4"/>
      <c r="B724" s="4"/>
      <c r="C724" s="36"/>
      <c r="D724" s="217">
        <f>Asset37</f>
        <v>0</v>
      </c>
      <c r="E724" s="4"/>
      <c r="F724" s="4"/>
      <c r="G724" s="181">
        <f>'RAB roll forward'!G1330</f>
        <v>0</v>
      </c>
      <c r="H724" s="102">
        <f>'RAB roll forward'!H1330</f>
        <v>0</v>
      </c>
      <c r="I724" s="102">
        <f>'RAB roll forward'!I1330</f>
        <v>0</v>
      </c>
      <c r="J724" s="102">
        <f>'RAB roll forward'!J1330</f>
        <v>0</v>
      </c>
      <c r="K724" s="102">
        <f>'RAB roll forward'!K1330</f>
        <v>0</v>
      </c>
      <c r="L724" s="102">
        <f>'RAB roll forward'!L1330</f>
        <v>0</v>
      </c>
      <c r="M724" s="102">
        <f>'RAB roll forward'!M1330</f>
        <v>0</v>
      </c>
      <c r="N724" s="102">
        <f>'RAB roll forward'!N1330</f>
        <v>0</v>
      </c>
      <c r="O724" s="102">
        <f>'RAB roll forward'!O1330</f>
        <v>0</v>
      </c>
      <c r="P724" s="102">
        <f>'RAB roll forward'!P1330</f>
        <v>0</v>
      </c>
      <c r="Q724" s="102">
        <f>'RAB roll forward'!Q1330</f>
        <v>0</v>
      </c>
      <c r="R724" s="22"/>
      <c r="S724" s="91"/>
      <c r="T724" s="91"/>
      <c r="U724" s="91"/>
      <c r="V724" s="91"/>
      <c r="W724" s="91"/>
      <c r="X724" s="91"/>
      <c r="Y724" s="91"/>
      <c r="Z724" s="91"/>
      <c r="AA724" s="249"/>
    </row>
    <row r="725" spans="1:27" hidden="1" outlineLevel="1">
      <c r="A725" s="4"/>
      <c r="B725" s="4"/>
      <c r="C725" s="36"/>
      <c r="D725" s="217">
        <f>Asset38</f>
        <v>0</v>
      </c>
      <c r="E725" s="4"/>
      <c r="F725" s="4"/>
      <c r="G725" s="181">
        <f>'RAB roll forward'!G1331</f>
        <v>0</v>
      </c>
      <c r="H725" s="102">
        <f>'RAB roll forward'!H1331</f>
        <v>0</v>
      </c>
      <c r="I725" s="102">
        <f>'RAB roll forward'!I1331</f>
        <v>0</v>
      </c>
      <c r="J725" s="102">
        <f>'RAB roll forward'!J1331</f>
        <v>0</v>
      </c>
      <c r="K725" s="102">
        <f>'RAB roll forward'!K1331</f>
        <v>0</v>
      </c>
      <c r="L725" s="102">
        <f>'RAB roll forward'!L1331</f>
        <v>0</v>
      </c>
      <c r="M725" s="102">
        <f>'RAB roll forward'!M1331</f>
        <v>0</v>
      </c>
      <c r="N725" s="102">
        <f>'RAB roll forward'!N1331</f>
        <v>0</v>
      </c>
      <c r="O725" s="102">
        <f>'RAB roll forward'!O1331</f>
        <v>0</v>
      </c>
      <c r="P725" s="102">
        <f>'RAB roll forward'!P1331</f>
        <v>0</v>
      </c>
      <c r="Q725" s="102">
        <f>'RAB roll forward'!Q1331</f>
        <v>0</v>
      </c>
      <c r="R725" s="22"/>
      <c r="S725" s="91"/>
      <c r="T725" s="91"/>
      <c r="U725" s="91"/>
      <c r="V725" s="91"/>
      <c r="W725" s="91"/>
      <c r="X725" s="91"/>
      <c r="Y725" s="91"/>
      <c r="Z725" s="91"/>
      <c r="AA725" s="249"/>
    </row>
    <row r="726" spans="1:27" hidden="1" outlineLevel="1">
      <c r="A726" s="4"/>
      <c r="B726" s="4"/>
      <c r="C726" s="36"/>
      <c r="D726" s="217">
        <f>Asset39</f>
        <v>0</v>
      </c>
      <c r="E726" s="4"/>
      <c r="F726" s="4"/>
      <c r="G726" s="181">
        <f>'RAB roll forward'!G1332</f>
        <v>0</v>
      </c>
      <c r="H726" s="102">
        <f>'RAB roll forward'!H1332</f>
        <v>0</v>
      </c>
      <c r="I726" s="102">
        <f>'RAB roll forward'!I1332</f>
        <v>0</v>
      </c>
      <c r="J726" s="102">
        <f>'RAB roll forward'!J1332</f>
        <v>0</v>
      </c>
      <c r="K726" s="102">
        <f>'RAB roll forward'!K1332</f>
        <v>0</v>
      </c>
      <c r="L726" s="102">
        <f>'RAB roll forward'!L1332</f>
        <v>0</v>
      </c>
      <c r="M726" s="102">
        <f>'RAB roll forward'!M1332</f>
        <v>0</v>
      </c>
      <c r="N726" s="102">
        <f>'RAB roll forward'!N1332</f>
        <v>0</v>
      </c>
      <c r="O726" s="102">
        <f>'RAB roll forward'!O1332</f>
        <v>0</v>
      </c>
      <c r="P726" s="102">
        <f>'RAB roll forward'!P1332</f>
        <v>0</v>
      </c>
      <c r="Q726" s="102">
        <f>'RAB roll forward'!Q1332</f>
        <v>0</v>
      </c>
      <c r="R726" s="22"/>
      <c r="S726" s="91"/>
      <c r="T726" s="91"/>
      <c r="U726" s="91"/>
      <c r="V726" s="91"/>
      <c r="W726" s="91"/>
      <c r="X726" s="91"/>
      <c r="Y726" s="91"/>
      <c r="Z726" s="91"/>
      <c r="AA726" s="249"/>
    </row>
    <row r="727" spans="1:27" hidden="1" outlineLevel="1">
      <c r="A727" s="4"/>
      <c r="B727" s="4"/>
      <c r="C727" s="36"/>
      <c r="D727" s="217">
        <f>Asset40</f>
        <v>0</v>
      </c>
      <c r="E727" s="4"/>
      <c r="F727" s="4"/>
      <c r="G727" s="181">
        <f>'RAB roll forward'!G1333</f>
        <v>0</v>
      </c>
      <c r="H727" s="102">
        <f>'RAB roll forward'!H1333</f>
        <v>0</v>
      </c>
      <c r="I727" s="102">
        <f>'RAB roll forward'!I1333</f>
        <v>0</v>
      </c>
      <c r="J727" s="102">
        <f>'RAB roll forward'!J1333</f>
        <v>0</v>
      </c>
      <c r="K727" s="102">
        <f>'RAB roll forward'!K1333</f>
        <v>0</v>
      </c>
      <c r="L727" s="102">
        <f>'RAB roll forward'!L1333</f>
        <v>0</v>
      </c>
      <c r="M727" s="102">
        <f>'RAB roll forward'!M1333</f>
        <v>0</v>
      </c>
      <c r="N727" s="102">
        <f>'RAB roll forward'!N1333</f>
        <v>0</v>
      </c>
      <c r="O727" s="102">
        <f>'RAB roll forward'!O1333</f>
        <v>0</v>
      </c>
      <c r="P727" s="102">
        <f>'RAB roll forward'!P1333</f>
        <v>0</v>
      </c>
      <c r="Q727" s="102">
        <f>'RAB roll forward'!Q1333</f>
        <v>0</v>
      </c>
      <c r="R727" s="22"/>
      <c r="S727" s="91"/>
      <c r="T727" s="91"/>
      <c r="U727" s="91"/>
      <c r="V727" s="91"/>
      <c r="W727" s="91"/>
      <c r="X727" s="91"/>
      <c r="Y727" s="91"/>
      <c r="Z727" s="91"/>
      <c r="AA727" s="249"/>
    </row>
    <row r="728" spans="1:27" hidden="1" outlineLevel="1">
      <c r="A728" s="4"/>
      <c r="B728" s="4"/>
      <c r="C728" s="36"/>
      <c r="D728" s="217">
        <f>Asset41</f>
        <v>0</v>
      </c>
      <c r="E728" s="4"/>
      <c r="F728" s="4"/>
      <c r="G728" s="181">
        <f>'RAB roll forward'!G1334</f>
        <v>0</v>
      </c>
      <c r="H728" s="102">
        <f>'RAB roll forward'!H1334</f>
        <v>0</v>
      </c>
      <c r="I728" s="102">
        <f>'RAB roll forward'!I1334</f>
        <v>0</v>
      </c>
      <c r="J728" s="102">
        <f>'RAB roll forward'!J1334</f>
        <v>0</v>
      </c>
      <c r="K728" s="102">
        <f>'RAB roll forward'!K1334</f>
        <v>0</v>
      </c>
      <c r="L728" s="102">
        <f>'RAB roll forward'!L1334</f>
        <v>0</v>
      </c>
      <c r="M728" s="102">
        <f>'RAB roll forward'!M1334</f>
        <v>0</v>
      </c>
      <c r="N728" s="102">
        <f>'RAB roll forward'!N1334</f>
        <v>0</v>
      </c>
      <c r="O728" s="102">
        <f>'RAB roll forward'!O1334</f>
        <v>0</v>
      </c>
      <c r="P728" s="102">
        <f>'RAB roll forward'!P1334</f>
        <v>0</v>
      </c>
      <c r="Q728" s="102">
        <f>'RAB roll forward'!Q1334</f>
        <v>0</v>
      </c>
      <c r="R728" s="22"/>
      <c r="S728" s="91"/>
      <c r="T728" s="91"/>
      <c r="U728" s="91"/>
      <c r="V728" s="91"/>
      <c r="W728" s="91"/>
      <c r="X728" s="91"/>
      <c r="Y728" s="91"/>
      <c r="Z728" s="91"/>
      <c r="AA728" s="249"/>
    </row>
    <row r="729" spans="1:27" hidden="1" outlineLevel="1">
      <c r="A729" s="4"/>
      <c r="B729" s="4"/>
      <c r="C729" s="36"/>
      <c r="D729" s="217">
        <f>Asset42</f>
        <v>0</v>
      </c>
      <c r="E729" s="4"/>
      <c r="F729" s="4"/>
      <c r="G729" s="181">
        <f>'RAB roll forward'!G1335</f>
        <v>0</v>
      </c>
      <c r="H729" s="102">
        <f>'RAB roll forward'!H1335</f>
        <v>0</v>
      </c>
      <c r="I729" s="102">
        <f>'RAB roll forward'!I1335</f>
        <v>0</v>
      </c>
      <c r="J729" s="102">
        <f>'RAB roll forward'!J1335</f>
        <v>0</v>
      </c>
      <c r="K729" s="102">
        <f>'RAB roll forward'!K1335</f>
        <v>0</v>
      </c>
      <c r="L729" s="102">
        <f>'RAB roll forward'!L1335</f>
        <v>0</v>
      </c>
      <c r="M729" s="102">
        <f>'RAB roll forward'!M1335</f>
        <v>0</v>
      </c>
      <c r="N729" s="102">
        <f>'RAB roll forward'!N1335</f>
        <v>0</v>
      </c>
      <c r="O729" s="102">
        <f>'RAB roll forward'!O1335</f>
        <v>0</v>
      </c>
      <c r="P729" s="102">
        <f>'RAB roll forward'!P1335</f>
        <v>0</v>
      </c>
      <c r="Q729" s="102">
        <f>'RAB roll forward'!Q1335</f>
        <v>0</v>
      </c>
      <c r="R729" s="22"/>
      <c r="S729" s="91"/>
      <c r="T729" s="91"/>
      <c r="U729" s="91"/>
      <c r="V729" s="91"/>
      <c r="W729" s="91"/>
      <c r="X729" s="91"/>
      <c r="Y729" s="91"/>
      <c r="Z729" s="91"/>
      <c r="AA729" s="249"/>
    </row>
    <row r="730" spans="1:27" hidden="1" outlineLevel="1">
      <c r="A730" s="4"/>
      <c r="B730" s="4"/>
      <c r="C730" s="36"/>
      <c r="D730" s="217">
        <f>Asset43</f>
        <v>0</v>
      </c>
      <c r="E730" s="4"/>
      <c r="F730" s="4"/>
      <c r="G730" s="181">
        <f>'RAB roll forward'!G1336</f>
        <v>0</v>
      </c>
      <c r="H730" s="102">
        <f>'RAB roll forward'!H1336</f>
        <v>0</v>
      </c>
      <c r="I730" s="102">
        <f>'RAB roll forward'!I1336</f>
        <v>0</v>
      </c>
      <c r="J730" s="102">
        <f>'RAB roll forward'!J1336</f>
        <v>0</v>
      </c>
      <c r="K730" s="102">
        <f>'RAB roll forward'!K1336</f>
        <v>0</v>
      </c>
      <c r="L730" s="102">
        <f>'RAB roll forward'!L1336</f>
        <v>0</v>
      </c>
      <c r="M730" s="102">
        <f>'RAB roll forward'!M1336</f>
        <v>0</v>
      </c>
      <c r="N730" s="102">
        <f>'RAB roll forward'!N1336</f>
        <v>0</v>
      </c>
      <c r="O730" s="102">
        <f>'RAB roll forward'!O1336</f>
        <v>0</v>
      </c>
      <c r="P730" s="102">
        <f>'RAB roll forward'!P1336</f>
        <v>0</v>
      </c>
      <c r="Q730" s="102">
        <f>'RAB roll forward'!Q1336</f>
        <v>0</v>
      </c>
      <c r="R730" s="22"/>
      <c r="S730" s="91"/>
      <c r="T730" s="91"/>
      <c r="U730" s="91"/>
      <c r="V730" s="91"/>
      <c r="W730" s="91"/>
      <c r="X730" s="91"/>
      <c r="Y730" s="91"/>
      <c r="Z730" s="91"/>
      <c r="AA730" s="249"/>
    </row>
    <row r="731" spans="1:27" hidden="1" outlineLevel="1">
      <c r="A731" s="4"/>
      <c r="B731" s="4"/>
      <c r="C731" s="36"/>
      <c r="D731" s="217">
        <f>Asset44</f>
        <v>0</v>
      </c>
      <c r="E731" s="4"/>
      <c r="F731" s="4"/>
      <c r="G731" s="181">
        <f>'RAB roll forward'!G1337</f>
        <v>0</v>
      </c>
      <c r="H731" s="102">
        <f>'RAB roll forward'!H1337</f>
        <v>0</v>
      </c>
      <c r="I731" s="102">
        <f>'RAB roll forward'!I1337</f>
        <v>0</v>
      </c>
      <c r="J731" s="102">
        <f>'RAB roll forward'!J1337</f>
        <v>0</v>
      </c>
      <c r="K731" s="102">
        <f>'RAB roll forward'!K1337</f>
        <v>0</v>
      </c>
      <c r="L731" s="102">
        <f>'RAB roll forward'!L1337</f>
        <v>0</v>
      </c>
      <c r="M731" s="102">
        <f>'RAB roll forward'!M1337</f>
        <v>0</v>
      </c>
      <c r="N731" s="102">
        <f>'RAB roll forward'!N1337</f>
        <v>0</v>
      </c>
      <c r="O731" s="102">
        <f>'RAB roll forward'!O1337</f>
        <v>0</v>
      </c>
      <c r="P731" s="102">
        <f>'RAB roll forward'!P1337</f>
        <v>0</v>
      </c>
      <c r="Q731" s="102">
        <f>'RAB roll forward'!Q1337</f>
        <v>0</v>
      </c>
      <c r="R731" s="22"/>
      <c r="S731" s="91"/>
      <c r="T731" s="91"/>
      <c r="U731" s="91"/>
      <c r="V731" s="91"/>
      <c r="W731" s="91"/>
      <c r="X731" s="91"/>
      <c r="Y731" s="91"/>
      <c r="Z731" s="91"/>
      <c r="AA731" s="249"/>
    </row>
    <row r="732" spans="1:27" hidden="1" outlineLevel="1">
      <c r="A732" s="4"/>
      <c r="B732" s="4"/>
      <c r="C732" s="36"/>
      <c r="D732" s="217">
        <f>Asset45</f>
        <v>0</v>
      </c>
      <c r="E732" s="4"/>
      <c r="F732" s="4"/>
      <c r="G732" s="181">
        <f>'RAB roll forward'!G1338</f>
        <v>0</v>
      </c>
      <c r="H732" s="102">
        <f>'RAB roll forward'!H1338</f>
        <v>0</v>
      </c>
      <c r="I732" s="102">
        <f>'RAB roll forward'!I1338</f>
        <v>0</v>
      </c>
      <c r="J732" s="102">
        <f>'RAB roll forward'!J1338</f>
        <v>0</v>
      </c>
      <c r="K732" s="102">
        <f>'RAB roll forward'!K1338</f>
        <v>0</v>
      </c>
      <c r="L732" s="102">
        <f>'RAB roll forward'!L1338</f>
        <v>0</v>
      </c>
      <c r="M732" s="102">
        <f>'RAB roll forward'!M1338</f>
        <v>0</v>
      </c>
      <c r="N732" s="102">
        <f>'RAB roll forward'!N1338</f>
        <v>0</v>
      </c>
      <c r="O732" s="102">
        <f>'RAB roll forward'!O1338</f>
        <v>0</v>
      </c>
      <c r="P732" s="102">
        <f>'RAB roll forward'!P1338</f>
        <v>0</v>
      </c>
      <c r="Q732" s="102">
        <f>'RAB roll forward'!Q1338</f>
        <v>0</v>
      </c>
      <c r="R732" s="22"/>
      <c r="S732" s="91"/>
      <c r="T732" s="91"/>
      <c r="U732" s="91"/>
      <c r="V732" s="91"/>
      <c r="W732" s="91"/>
      <c r="X732" s="91"/>
      <c r="Y732" s="91"/>
      <c r="Z732" s="91"/>
      <c r="AA732" s="249"/>
    </row>
    <row r="733" spans="1:27" hidden="1" outlineLevel="1">
      <c r="A733" s="4"/>
      <c r="B733" s="4"/>
      <c r="C733" s="36"/>
      <c r="D733" s="217">
        <f>Asset46</f>
        <v>0</v>
      </c>
      <c r="E733" s="4"/>
      <c r="F733" s="4"/>
      <c r="G733" s="181">
        <f>'RAB roll forward'!G1339</f>
        <v>0</v>
      </c>
      <c r="H733" s="102">
        <f>'RAB roll forward'!H1339</f>
        <v>0</v>
      </c>
      <c r="I733" s="102">
        <f>'RAB roll forward'!I1339</f>
        <v>0</v>
      </c>
      <c r="J733" s="102">
        <f>'RAB roll forward'!J1339</f>
        <v>0</v>
      </c>
      <c r="K733" s="102">
        <f>'RAB roll forward'!K1339</f>
        <v>0</v>
      </c>
      <c r="L733" s="102">
        <f>'RAB roll forward'!L1339</f>
        <v>0</v>
      </c>
      <c r="M733" s="102">
        <f>'RAB roll forward'!M1339</f>
        <v>0</v>
      </c>
      <c r="N733" s="102">
        <f>'RAB roll forward'!N1339</f>
        <v>0</v>
      </c>
      <c r="O733" s="102">
        <f>'RAB roll forward'!O1339</f>
        <v>0</v>
      </c>
      <c r="P733" s="102">
        <f>'RAB roll forward'!P1339</f>
        <v>0</v>
      </c>
      <c r="Q733" s="102">
        <f>'RAB roll forward'!Q1339</f>
        <v>0</v>
      </c>
      <c r="R733" s="22"/>
      <c r="S733" s="91"/>
      <c r="T733" s="91"/>
      <c r="U733" s="91"/>
      <c r="V733" s="91"/>
      <c r="W733" s="91"/>
      <c r="X733" s="91"/>
      <c r="Y733" s="91"/>
      <c r="Z733" s="91"/>
      <c r="AA733" s="249"/>
    </row>
    <row r="734" spans="1:27" hidden="1" outlineLevel="1">
      <c r="A734" s="4"/>
      <c r="B734" s="4"/>
      <c r="C734" s="36"/>
      <c r="D734" s="217">
        <f>Asset47</f>
        <v>0</v>
      </c>
      <c r="E734" s="4"/>
      <c r="F734" s="4"/>
      <c r="G734" s="181">
        <f>'RAB roll forward'!G1340</f>
        <v>0</v>
      </c>
      <c r="H734" s="102">
        <f>'RAB roll forward'!H1340</f>
        <v>0</v>
      </c>
      <c r="I734" s="102">
        <f>'RAB roll forward'!I1340</f>
        <v>0</v>
      </c>
      <c r="J734" s="102">
        <f>'RAB roll forward'!J1340</f>
        <v>0</v>
      </c>
      <c r="K734" s="102">
        <f>'RAB roll forward'!K1340</f>
        <v>0</v>
      </c>
      <c r="L734" s="102">
        <f>'RAB roll forward'!L1340</f>
        <v>0</v>
      </c>
      <c r="M734" s="102">
        <f>'RAB roll forward'!M1340</f>
        <v>0</v>
      </c>
      <c r="N734" s="102">
        <f>'RAB roll forward'!N1340</f>
        <v>0</v>
      </c>
      <c r="O734" s="102">
        <f>'RAB roll forward'!O1340</f>
        <v>0</v>
      </c>
      <c r="P734" s="102">
        <f>'RAB roll forward'!P1340</f>
        <v>0</v>
      </c>
      <c r="Q734" s="102">
        <f>'RAB roll forward'!Q1340</f>
        <v>0</v>
      </c>
      <c r="R734" s="22"/>
      <c r="S734" s="91"/>
      <c r="T734" s="91"/>
      <c r="U734" s="91"/>
      <c r="V734" s="91"/>
      <c r="W734" s="91"/>
      <c r="X734" s="91"/>
      <c r="Y734" s="91"/>
      <c r="Z734" s="91"/>
      <c r="AA734" s="249"/>
    </row>
    <row r="735" spans="1:27" hidden="1" outlineLevel="1">
      <c r="A735" s="4"/>
      <c r="B735" s="4"/>
      <c r="C735" s="36"/>
      <c r="D735" s="217">
        <f>Asset48</f>
        <v>0</v>
      </c>
      <c r="E735" s="4"/>
      <c r="F735" s="4"/>
      <c r="G735" s="181">
        <f>'RAB roll forward'!G1341</f>
        <v>0</v>
      </c>
      <c r="H735" s="102">
        <f>'RAB roll forward'!H1341</f>
        <v>0</v>
      </c>
      <c r="I735" s="102">
        <f>'RAB roll forward'!I1341</f>
        <v>0</v>
      </c>
      <c r="J735" s="102">
        <f>'RAB roll forward'!J1341</f>
        <v>0</v>
      </c>
      <c r="K735" s="102">
        <f>'RAB roll forward'!K1341</f>
        <v>0</v>
      </c>
      <c r="L735" s="102">
        <f>'RAB roll forward'!L1341</f>
        <v>0</v>
      </c>
      <c r="M735" s="102">
        <f>'RAB roll forward'!M1341</f>
        <v>0</v>
      </c>
      <c r="N735" s="102">
        <f>'RAB roll forward'!N1341</f>
        <v>0</v>
      </c>
      <c r="O735" s="102">
        <f>'RAB roll forward'!O1341</f>
        <v>0</v>
      </c>
      <c r="P735" s="102">
        <f>'RAB roll forward'!P1341</f>
        <v>0</v>
      </c>
      <c r="Q735" s="102">
        <f>'RAB roll forward'!Q1341</f>
        <v>0</v>
      </c>
      <c r="R735" s="22"/>
      <c r="S735" s="91"/>
      <c r="T735" s="91"/>
      <c r="U735" s="91"/>
      <c r="V735" s="91"/>
      <c r="W735" s="91"/>
      <c r="X735" s="91"/>
      <c r="Y735" s="91"/>
      <c r="Z735" s="91"/>
      <c r="AA735" s="249"/>
    </row>
    <row r="736" spans="1:27" hidden="1" outlineLevel="1">
      <c r="A736" s="4"/>
      <c r="B736" s="4"/>
      <c r="C736" s="36"/>
      <c r="D736" s="217">
        <f>Asset49</f>
        <v>0</v>
      </c>
      <c r="E736" s="4"/>
      <c r="F736" s="4"/>
      <c r="G736" s="181">
        <f>'RAB roll forward'!G1342</f>
        <v>0</v>
      </c>
      <c r="H736" s="102">
        <f>'RAB roll forward'!H1342</f>
        <v>0</v>
      </c>
      <c r="I736" s="102">
        <f>'RAB roll forward'!I1342</f>
        <v>0</v>
      </c>
      <c r="J736" s="102">
        <f>'RAB roll forward'!J1342</f>
        <v>0</v>
      </c>
      <c r="K736" s="102">
        <f>'RAB roll forward'!K1342</f>
        <v>0</v>
      </c>
      <c r="L736" s="102">
        <f>'RAB roll forward'!L1342</f>
        <v>0</v>
      </c>
      <c r="M736" s="102">
        <f>'RAB roll forward'!M1342</f>
        <v>0</v>
      </c>
      <c r="N736" s="102">
        <f>'RAB roll forward'!N1342</f>
        <v>0</v>
      </c>
      <c r="O736" s="102">
        <f>'RAB roll forward'!O1342</f>
        <v>0</v>
      </c>
      <c r="P736" s="102">
        <f>'RAB roll forward'!P1342</f>
        <v>0</v>
      </c>
      <c r="Q736" s="102">
        <f>'RAB roll forward'!Q1342</f>
        <v>0</v>
      </c>
      <c r="R736" s="22"/>
      <c r="S736" s="91"/>
      <c r="T736" s="91"/>
      <c r="U736" s="91"/>
      <c r="V736" s="91"/>
      <c r="W736" s="91"/>
      <c r="X736" s="91"/>
      <c r="Y736" s="91"/>
      <c r="Z736" s="91"/>
      <c r="AA736" s="249"/>
    </row>
    <row r="737" spans="1:27" hidden="1" outlineLevel="1">
      <c r="A737" s="4"/>
      <c r="B737" s="4"/>
      <c r="C737" s="36"/>
      <c r="D737" s="217" t="str">
        <f>Asset50</f>
        <v>Equity raising costs</v>
      </c>
      <c r="E737" s="4"/>
      <c r="F737" s="4"/>
      <c r="G737" s="181">
        <f>'RAB roll forward'!G1343</f>
        <v>0</v>
      </c>
      <c r="H737" s="102">
        <f>'RAB roll forward'!H1343</f>
        <v>0</v>
      </c>
      <c r="I737" s="102">
        <f>'RAB roll forward'!I1343</f>
        <v>0</v>
      </c>
      <c r="J737" s="102">
        <f>'RAB roll forward'!J1343</f>
        <v>0</v>
      </c>
      <c r="K737" s="102">
        <f>'RAB roll forward'!K1343</f>
        <v>0</v>
      </c>
      <c r="L737" s="102">
        <f>'RAB roll forward'!L1343</f>
        <v>0</v>
      </c>
      <c r="M737" s="102">
        <f>'RAB roll forward'!M1343</f>
        <v>0</v>
      </c>
      <c r="N737" s="102">
        <f>'RAB roll forward'!N1343</f>
        <v>0</v>
      </c>
      <c r="O737" s="102">
        <f>'RAB roll forward'!O1343</f>
        <v>0</v>
      </c>
      <c r="P737" s="102">
        <f>'RAB roll forward'!P1343</f>
        <v>0</v>
      </c>
      <c r="Q737" s="102">
        <f>'RAB roll forward'!Q1343</f>
        <v>0</v>
      </c>
      <c r="R737" s="22"/>
      <c r="S737" s="91"/>
      <c r="T737" s="91"/>
      <c r="U737" s="91"/>
      <c r="V737" s="91"/>
      <c r="W737" s="91"/>
      <c r="X737" s="91"/>
      <c r="Y737" s="91"/>
      <c r="Z737" s="91"/>
      <c r="AA737" s="249"/>
    </row>
    <row r="738" spans="1:27" collapsed="1">
      <c r="A738" s="4"/>
      <c r="B738" s="4"/>
      <c r="C738" s="36"/>
      <c r="D738" s="118"/>
      <c r="E738" s="4"/>
      <c r="F738" s="4"/>
      <c r="G738" s="190"/>
      <c r="H738" s="102"/>
      <c r="I738" s="102"/>
      <c r="J738" s="102"/>
      <c r="K738" s="102"/>
      <c r="L738" s="102"/>
      <c r="M738" s="102"/>
      <c r="N738" s="91"/>
      <c r="O738" s="22"/>
      <c r="P738" s="22"/>
      <c r="Q738" s="22"/>
      <c r="R738" s="22"/>
      <c r="S738" s="91"/>
      <c r="T738" s="91"/>
      <c r="U738" s="91"/>
      <c r="V738" s="91"/>
      <c r="W738" s="91"/>
      <c r="X738" s="91"/>
      <c r="Y738" s="91"/>
      <c r="Z738" s="91"/>
      <c r="AA738" s="249"/>
    </row>
    <row r="739" spans="1:27">
      <c r="A739" s="4"/>
      <c r="B739" s="4"/>
      <c r="C739" s="253" t="s">
        <v>90</v>
      </c>
      <c r="D739" s="444"/>
      <c r="E739" s="4"/>
      <c r="F739" s="4"/>
      <c r="G739" s="244">
        <f>SUM(G740:G789)</f>
        <v>0</v>
      </c>
      <c r="H739" s="28"/>
      <c r="I739" s="28"/>
      <c r="J739" s="28"/>
      <c r="K739" s="28"/>
      <c r="L739" s="28"/>
      <c r="M739" s="28"/>
      <c r="N739" s="91"/>
      <c r="O739" s="22"/>
      <c r="P739" s="22"/>
      <c r="Q739" s="22"/>
      <c r="R739" s="22"/>
      <c r="S739" s="91"/>
      <c r="T739" s="91"/>
      <c r="U739" s="91"/>
      <c r="V739" s="91"/>
      <c r="W739" s="91"/>
      <c r="X739" s="91"/>
      <c r="Y739" s="91"/>
      <c r="Z739" s="91"/>
      <c r="AA739" s="249"/>
    </row>
    <row r="740" spans="1:27" hidden="1" outlineLevel="1">
      <c r="A740" s="4"/>
      <c r="B740" s="4"/>
      <c r="C740" s="4"/>
      <c r="D740" s="217" t="str">
        <f>Asset1</f>
        <v xml:space="preserve">Pipelines </v>
      </c>
      <c r="E740" s="4"/>
      <c r="F740" s="4"/>
      <c r="G740" s="184">
        <f>'RAB roll forward'!G1346</f>
        <v>0</v>
      </c>
      <c r="H740" s="28"/>
      <c r="I740" s="28"/>
      <c r="J740" s="28"/>
      <c r="K740" s="28"/>
      <c r="L740" s="28"/>
      <c r="M740" s="28"/>
      <c r="N740" s="91"/>
      <c r="O740" s="22"/>
      <c r="P740" s="22"/>
      <c r="Q740" s="22"/>
      <c r="R740" s="22"/>
      <c r="S740" s="91"/>
      <c r="T740" s="91"/>
      <c r="U740" s="91"/>
      <c r="V740" s="91"/>
      <c r="W740" s="91"/>
      <c r="X740" s="91"/>
      <c r="Y740" s="91"/>
      <c r="Z740" s="91"/>
      <c r="AA740" s="249"/>
    </row>
    <row r="741" spans="1:27" hidden="1" outlineLevel="1">
      <c r="A741" s="4"/>
      <c r="B741" s="4"/>
      <c r="C741" s="36"/>
      <c r="D741" s="217" t="str">
        <f>Asset2</f>
        <v xml:space="preserve">Compressors </v>
      </c>
      <c r="E741" s="4"/>
      <c r="F741" s="4"/>
      <c r="G741" s="184">
        <f>'RAB roll forward'!G1347</f>
        <v>0</v>
      </c>
      <c r="H741" s="28"/>
      <c r="I741" s="28"/>
      <c r="J741" s="28"/>
      <c r="K741" s="28"/>
      <c r="L741" s="28"/>
      <c r="M741" s="28"/>
      <c r="N741" s="91"/>
      <c r="O741" s="22"/>
      <c r="P741" s="22"/>
      <c r="Q741" s="22"/>
      <c r="R741" s="22"/>
      <c r="S741" s="91"/>
      <c r="T741" s="91"/>
      <c r="U741" s="91"/>
      <c r="V741" s="91"/>
      <c r="W741" s="91"/>
      <c r="X741" s="91"/>
      <c r="Y741" s="91"/>
      <c r="Z741" s="91"/>
      <c r="AA741" s="249"/>
    </row>
    <row r="742" spans="1:27" hidden="1" outlineLevel="1">
      <c r="A742" s="4"/>
      <c r="B742" s="4"/>
      <c r="C742" s="36"/>
      <c r="D742" s="217" t="str">
        <f>Asset3</f>
        <v>City Gates &amp; Field Regulators</v>
      </c>
      <c r="E742" s="4"/>
      <c r="F742" s="4"/>
      <c r="G742" s="184">
        <f>'RAB roll forward'!G1348</f>
        <v>0</v>
      </c>
      <c r="H742" s="28"/>
      <c r="I742" s="28"/>
      <c r="J742" s="28"/>
      <c r="K742" s="28"/>
      <c r="L742" s="28"/>
      <c r="M742" s="28"/>
      <c r="N742" s="91"/>
      <c r="O742" s="22"/>
      <c r="P742" s="22"/>
      <c r="Q742" s="22"/>
      <c r="R742" s="22"/>
      <c r="S742" s="91"/>
      <c r="T742" s="91"/>
      <c r="U742" s="91"/>
      <c r="V742" s="91"/>
      <c r="W742" s="91"/>
      <c r="X742" s="91"/>
      <c r="Y742" s="91"/>
      <c r="Z742" s="91"/>
      <c r="AA742" s="249"/>
    </row>
    <row r="743" spans="1:27" hidden="1" outlineLevel="1">
      <c r="A743" s="4"/>
      <c r="B743" s="4"/>
      <c r="C743" s="36"/>
      <c r="D743" s="217" t="str">
        <f>Asset4</f>
        <v>Odourant Plants</v>
      </c>
      <c r="E743" s="4"/>
      <c r="F743" s="4"/>
      <c r="G743" s="184">
        <f>'RAB roll forward'!G1349</f>
        <v>0</v>
      </c>
      <c r="H743" s="28"/>
      <c r="I743" s="28"/>
      <c r="J743" s="28"/>
      <c r="K743" s="28"/>
      <c r="L743" s="28"/>
      <c r="M743" s="28"/>
      <c r="N743" s="91"/>
      <c r="O743" s="22"/>
      <c r="P743" s="22"/>
      <c r="Q743" s="22"/>
      <c r="R743" s="22"/>
      <c r="S743" s="91"/>
      <c r="T743" s="91"/>
      <c r="U743" s="91"/>
      <c r="V743" s="91"/>
      <c r="W743" s="91"/>
      <c r="X743" s="91"/>
      <c r="Y743" s="91"/>
      <c r="Z743" s="91"/>
      <c r="AA743" s="249"/>
    </row>
    <row r="744" spans="1:27" hidden="1" outlineLevel="1">
      <c r="A744" s="4"/>
      <c r="B744" s="4"/>
      <c r="C744" s="36"/>
      <c r="D744" s="217" t="str">
        <f>Asset5</f>
        <v>Gas Quality</v>
      </c>
      <c r="E744" s="4"/>
      <c r="F744" s="4"/>
      <c r="G744" s="184">
        <f>'RAB roll forward'!G1350</f>
        <v>0</v>
      </c>
      <c r="H744" s="28"/>
      <c r="I744" s="28"/>
      <c r="J744" s="28"/>
      <c r="K744" s="28"/>
      <c r="L744" s="28"/>
      <c r="M744" s="28"/>
      <c r="N744" s="91"/>
      <c r="O744" s="22"/>
      <c r="P744" s="22"/>
      <c r="Q744" s="22"/>
      <c r="R744" s="22"/>
      <c r="S744" s="91"/>
      <c r="T744" s="91"/>
      <c r="U744" s="91"/>
      <c r="V744" s="91"/>
      <c r="W744" s="91"/>
      <c r="X744" s="91"/>
      <c r="Y744" s="91"/>
      <c r="Z744" s="91"/>
      <c r="AA744" s="249"/>
    </row>
    <row r="745" spans="1:27" hidden="1" outlineLevel="1">
      <c r="A745" s="4"/>
      <c r="B745" s="4"/>
      <c r="C745" s="36"/>
      <c r="D745" s="217" t="str">
        <f>Asset6</f>
        <v xml:space="preserve">Other </v>
      </c>
      <c r="E745" s="4"/>
      <c r="F745" s="4"/>
      <c r="G745" s="184">
        <f>'RAB roll forward'!G1351</f>
        <v>0</v>
      </c>
      <c r="H745" s="28"/>
      <c r="I745" s="28"/>
      <c r="J745" s="28"/>
      <c r="K745" s="28"/>
      <c r="L745" s="28"/>
      <c r="M745" s="28"/>
      <c r="N745" s="91"/>
      <c r="O745" s="22"/>
      <c r="P745" s="22"/>
      <c r="Q745" s="22"/>
      <c r="R745" s="22"/>
      <c r="S745" s="91"/>
      <c r="T745" s="91"/>
      <c r="U745" s="91"/>
      <c r="V745" s="91"/>
      <c r="W745" s="91"/>
      <c r="X745" s="91"/>
      <c r="Y745" s="91"/>
      <c r="Z745" s="91"/>
      <c r="AA745" s="249"/>
    </row>
    <row r="746" spans="1:27" hidden="1" outlineLevel="1">
      <c r="A746" s="4"/>
      <c r="B746" s="4"/>
      <c r="C746" s="36"/>
      <c r="D746" s="217" t="str">
        <f>Asset7</f>
        <v>General Building</v>
      </c>
      <c r="E746" s="4"/>
      <c r="F746" s="4"/>
      <c r="G746" s="184">
        <f>'RAB roll forward'!G1352</f>
        <v>0</v>
      </c>
      <c r="H746" s="28"/>
      <c r="I746" s="28"/>
      <c r="J746" s="28"/>
      <c r="K746" s="28"/>
      <c r="L746" s="28"/>
      <c r="M746" s="28"/>
      <c r="N746" s="91"/>
      <c r="O746" s="22"/>
      <c r="P746" s="22"/>
      <c r="Q746" s="22"/>
      <c r="R746" s="22"/>
      <c r="S746" s="91"/>
      <c r="T746" s="91"/>
      <c r="U746" s="91"/>
      <c r="V746" s="91"/>
      <c r="W746" s="91"/>
      <c r="X746" s="91"/>
      <c r="Y746" s="91"/>
      <c r="Z746" s="91"/>
      <c r="AA746" s="249"/>
    </row>
    <row r="747" spans="1:27" hidden="1" outlineLevel="1">
      <c r="A747" s="4"/>
      <c r="B747" s="4"/>
      <c r="C747" s="36"/>
      <c r="D747" s="217" t="str">
        <f>Asset8</f>
        <v>General Land</v>
      </c>
      <c r="E747" s="4"/>
      <c r="F747" s="4"/>
      <c r="G747" s="184">
        <f>'RAB roll forward'!G1353</f>
        <v>0</v>
      </c>
      <c r="H747" s="28"/>
      <c r="I747" s="28"/>
      <c r="J747" s="28"/>
      <c r="K747" s="28"/>
      <c r="L747" s="28"/>
      <c r="M747" s="28"/>
      <c r="N747" s="91"/>
      <c r="O747" s="22"/>
      <c r="P747" s="22"/>
      <c r="Q747" s="22"/>
      <c r="R747" s="22"/>
      <c r="S747" s="91"/>
      <c r="T747" s="91"/>
      <c r="U747" s="91"/>
      <c r="V747" s="91"/>
      <c r="W747" s="91"/>
      <c r="X747" s="91"/>
      <c r="Y747" s="91"/>
      <c r="Z747" s="91"/>
      <c r="AA747" s="249"/>
    </row>
    <row r="748" spans="1:27" hidden="1" outlineLevel="1">
      <c r="A748" s="4"/>
      <c r="B748" s="4"/>
      <c r="C748" s="36"/>
      <c r="D748" s="217">
        <f>Asset9</f>
        <v>0</v>
      </c>
      <c r="E748" s="4"/>
      <c r="F748" s="4"/>
      <c r="G748" s="184">
        <f>'RAB roll forward'!G1354</f>
        <v>0</v>
      </c>
      <c r="H748" s="28"/>
      <c r="I748" s="28"/>
      <c r="J748" s="28"/>
      <c r="K748" s="28"/>
      <c r="L748" s="28"/>
      <c r="M748" s="28"/>
      <c r="N748" s="91"/>
      <c r="O748" s="22"/>
      <c r="P748" s="22"/>
      <c r="Q748" s="22"/>
      <c r="R748" s="22"/>
      <c r="S748" s="91"/>
      <c r="T748" s="91"/>
      <c r="U748" s="91"/>
      <c r="V748" s="91"/>
      <c r="W748" s="91"/>
      <c r="X748" s="91"/>
      <c r="Y748" s="91"/>
      <c r="Z748" s="91"/>
      <c r="AA748" s="249"/>
    </row>
    <row r="749" spans="1:27" hidden="1" outlineLevel="1">
      <c r="A749" s="4"/>
      <c r="B749" s="4"/>
      <c r="C749" s="36"/>
      <c r="D749" s="217">
        <f>Asset10</f>
        <v>0</v>
      </c>
      <c r="E749" s="4"/>
      <c r="F749" s="4"/>
      <c r="G749" s="184">
        <f>'RAB roll forward'!G1355</f>
        <v>0</v>
      </c>
      <c r="H749" s="28"/>
      <c r="I749" s="28"/>
      <c r="J749" s="28"/>
      <c r="K749" s="28"/>
      <c r="L749" s="28"/>
      <c r="M749" s="28"/>
      <c r="N749" s="91"/>
      <c r="O749" s="22"/>
      <c r="P749" s="22"/>
      <c r="Q749" s="22"/>
      <c r="R749" s="22"/>
      <c r="S749" s="91"/>
      <c r="T749" s="91"/>
      <c r="U749" s="91"/>
      <c r="V749" s="91"/>
      <c r="W749" s="91"/>
      <c r="X749" s="91"/>
      <c r="Y749" s="91"/>
      <c r="Z749" s="91"/>
      <c r="AA749" s="249"/>
    </row>
    <row r="750" spans="1:27" hidden="1" outlineLevel="1">
      <c r="A750" s="4"/>
      <c r="B750" s="4"/>
      <c r="C750" s="36"/>
      <c r="D750" s="217">
        <f>Asset11</f>
        <v>0</v>
      </c>
      <c r="E750" s="4"/>
      <c r="F750" s="4"/>
      <c r="G750" s="184">
        <f>'RAB roll forward'!G1356</f>
        <v>0</v>
      </c>
      <c r="H750" s="28"/>
      <c r="I750" s="28"/>
      <c r="J750" s="28"/>
      <c r="K750" s="28"/>
      <c r="L750" s="28"/>
      <c r="M750" s="28"/>
      <c r="N750" s="91"/>
      <c r="O750" s="22"/>
      <c r="P750" s="22"/>
      <c r="Q750" s="22"/>
      <c r="R750" s="22"/>
      <c r="S750" s="91"/>
      <c r="T750" s="91"/>
      <c r="U750" s="91"/>
      <c r="V750" s="91"/>
      <c r="W750" s="91"/>
      <c r="X750" s="91"/>
      <c r="Y750" s="91"/>
      <c r="Z750" s="91"/>
      <c r="AA750" s="249"/>
    </row>
    <row r="751" spans="1:27" hidden="1" outlineLevel="1">
      <c r="A751" s="4"/>
      <c r="B751" s="4"/>
      <c r="C751" s="36"/>
      <c r="D751" s="217">
        <f>Asset12</f>
        <v>0</v>
      </c>
      <c r="E751" s="4"/>
      <c r="F751" s="4"/>
      <c r="G751" s="184">
        <f>'RAB roll forward'!G1357</f>
        <v>0</v>
      </c>
      <c r="H751" s="28"/>
      <c r="I751" s="28"/>
      <c r="J751" s="28"/>
      <c r="K751" s="28"/>
      <c r="L751" s="28"/>
      <c r="M751" s="28"/>
      <c r="N751" s="91"/>
      <c r="O751" s="22"/>
      <c r="P751" s="22"/>
      <c r="Q751" s="22"/>
      <c r="R751" s="22"/>
      <c r="S751" s="91"/>
      <c r="T751" s="91"/>
      <c r="U751" s="91"/>
      <c r="V751" s="91"/>
      <c r="W751" s="91"/>
      <c r="X751" s="91"/>
      <c r="Y751" s="91"/>
      <c r="Z751" s="91"/>
      <c r="AA751" s="249"/>
    </row>
    <row r="752" spans="1:27" hidden="1" outlineLevel="1">
      <c r="A752" s="4"/>
      <c r="B752" s="4"/>
      <c r="C752" s="36"/>
      <c r="D752" s="217">
        <f>Asset13</f>
        <v>0</v>
      </c>
      <c r="E752" s="4"/>
      <c r="F752" s="4"/>
      <c r="G752" s="184">
        <f>'RAB roll forward'!G1358</f>
        <v>0</v>
      </c>
      <c r="H752" s="28"/>
      <c r="I752" s="28"/>
      <c r="J752" s="28"/>
      <c r="K752" s="28"/>
      <c r="L752" s="28"/>
      <c r="M752" s="28"/>
      <c r="N752" s="91"/>
      <c r="O752" s="22"/>
      <c r="P752" s="22"/>
      <c r="Q752" s="22"/>
      <c r="R752" s="22"/>
      <c r="S752" s="91"/>
      <c r="T752" s="91"/>
      <c r="U752" s="91"/>
      <c r="V752" s="91"/>
      <c r="W752" s="91"/>
      <c r="X752" s="91"/>
      <c r="Y752" s="91"/>
      <c r="Z752" s="91"/>
      <c r="AA752" s="249"/>
    </row>
    <row r="753" spans="1:27" hidden="1" outlineLevel="1">
      <c r="A753" s="4"/>
      <c r="B753" s="4"/>
      <c r="C753" s="36"/>
      <c r="D753" s="217">
        <f>Asset14</f>
        <v>0</v>
      </c>
      <c r="E753" s="4"/>
      <c r="F753" s="4"/>
      <c r="G753" s="184">
        <f>'RAB roll forward'!G1359</f>
        <v>0</v>
      </c>
      <c r="H753" s="28"/>
      <c r="I753" s="28"/>
      <c r="J753" s="28"/>
      <c r="K753" s="28"/>
      <c r="L753" s="28"/>
      <c r="M753" s="28"/>
      <c r="N753" s="91"/>
      <c r="O753" s="22"/>
      <c r="P753" s="22"/>
      <c r="Q753" s="22"/>
      <c r="R753" s="22"/>
      <c r="S753" s="91"/>
      <c r="T753" s="91"/>
      <c r="U753" s="91"/>
      <c r="V753" s="91"/>
      <c r="W753" s="91"/>
      <c r="X753" s="91"/>
      <c r="Y753" s="91"/>
      <c r="Z753" s="91"/>
      <c r="AA753" s="249"/>
    </row>
    <row r="754" spans="1:27" hidden="1" outlineLevel="1">
      <c r="A754" s="4"/>
      <c r="B754" s="4"/>
      <c r="C754" s="36"/>
      <c r="D754" s="217">
        <f>Asset15</f>
        <v>0</v>
      </c>
      <c r="E754" s="4"/>
      <c r="F754" s="4"/>
      <c r="G754" s="184">
        <f>'RAB roll forward'!G1360</f>
        <v>0</v>
      </c>
      <c r="H754" s="28"/>
      <c r="I754" s="28"/>
      <c r="J754" s="28"/>
      <c r="K754" s="28"/>
      <c r="L754" s="28"/>
      <c r="M754" s="28"/>
      <c r="N754" s="91"/>
      <c r="O754" s="22"/>
      <c r="P754" s="22"/>
      <c r="Q754" s="22"/>
      <c r="R754" s="22"/>
      <c r="S754" s="91"/>
      <c r="T754" s="91"/>
      <c r="U754" s="91"/>
      <c r="V754" s="91"/>
      <c r="W754" s="91"/>
      <c r="X754" s="91"/>
      <c r="Y754" s="91"/>
      <c r="Z754" s="91"/>
      <c r="AA754" s="249"/>
    </row>
    <row r="755" spans="1:27" hidden="1" outlineLevel="1">
      <c r="A755" s="4"/>
      <c r="B755" s="4"/>
      <c r="C755" s="36"/>
      <c r="D755" s="217">
        <f>Asset16</f>
        <v>0</v>
      </c>
      <c r="E755" s="4"/>
      <c r="F755" s="4"/>
      <c r="G755" s="184">
        <f>'RAB roll forward'!G1361</f>
        <v>0</v>
      </c>
      <c r="H755" s="28"/>
      <c r="I755" s="28"/>
      <c r="J755" s="28"/>
      <c r="K755" s="28"/>
      <c r="L755" s="28"/>
      <c r="M755" s="28"/>
      <c r="N755" s="91"/>
      <c r="O755" s="22"/>
      <c r="P755" s="22"/>
      <c r="Q755" s="22"/>
      <c r="R755" s="22"/>
      <c r="S755" s="91"/>
      <c r="T755" s="91"/>
      <c r="U755" s="91"/>
      <c r="V755" s="91"/>
      <c r="W755" s="91"/>
      <c r="X755" s="91"/>
      <c r="Y755" s="91"/>
      <c r="Z755" s="91"/>
      <c r="AA755" s="249"/>
    </row>
    <row r="756" spans="1:27" hidden="1" outlineLevel="1">
      <c r="A756" s="4"/>
      <c r="B756" s="4"/>
      <c r="C756" s="36"/>
      <c r="D756" s="217">
        <f>Asset17</f>
        <v>0</v>
      </c>
      <c r="E756" s="4"/>
      <c r="F756" s="4"/>
      <c r="G756" s="184">
        <f>'RAB roll forward'!G1362</f>
        <v>0</v>
      </c>
      <c r="H756" s="28"/>
      <c r="I756" s="28"/>
      <c r="J756" s="28"/>
      <c r="K756" s="28"/>
      <c r="L756" s="28"/>
      <c r="M756" s="28"/>
      <c r="N756" s="91"/>
      <c r="O756" s="22"/>
      <c r="P756" s="22"/>
      <c r="Q756" s="22"/>
      <c r="R756" s="22"/>
      <c r="S756" s="91"/>
      <c r="T756" s="91"/>
      <c r="U756" s="91"/>
      <c r="V756" s="91"/>
      <c r="W756" s="91"/>
      <c r="X756" s="91"/>
      <c r="Y756" s="91"/>
      <c r="Z756" s="91"/>
      <c r="AA756" s="249"/>
    </row>
    <row r="757" spans="1:27" hidden="1" outlineLevel="1">
      <c r="A757" s="4"/>
      <c r="B757" s="4"/>
      <c r="C757" s="36"/>
      <c r="D757" s="217">
        <f>Asset18</f>
        <v>0</v>
      </c>
      <c r="E757" s="4"/>
      <c r="F757" s="4"/>
      <c r="G757" s="184">
        <f>'RAB roll forward'!G1363</f>
        <v>0</v>
      </c>
      <c r="H757" s="28"/>
      <c r="I757" s="28"/>
      <c r="J757" s="28"/>
      <c r="K757" s="28"/>
      <c r="L757" s="28"/>
      <c r="M757" s="28"/>
      <c r="N757" s="91"/>
      <c r="O757" s="22"/>
      <c r="P757" s="22"/>
      <c r="Q757" s="22"/>
      <c r="R757" s="22"/>
      <c r="S757" s="91"/>
      <c r="T757" s="91"/>
      <c r="U757" s="91"/>
      <c r="V757" s="91"/>
      <c r="W757" s="91"/>
      <c r="X757" s="91"/>
      <c r="Y757" s="91"/>
      <c r="Z757" s="91"/>
      <c r="AA757" s="249"/>
    </row>
    <row r="758" spans="1:27" hidden="1" outlineLevel="1">
      <c r="A758" s="4"/>
      <c r="B758" s="4"/>
      <c r="C758" s="36"/>
      <c r="D758" s="217">
        <f>Asset19</f>
        <v>0</v>
      </c>
      <c r="E758" s="4"/>
      <c r="F758" s="4"/>
      <c r="G758" s="184">
        <f>'RAB roll forward'!G1364</f>
        <v>0</v>
      </c>
      <c r="H758" s="28"/>
      <c r="I758" s="28"/>
      <c r="J758" s="28"/>
      <c r="K758" s="28"/>
      <c r="L758" s="28"/>
      <c r="M758" s="28"/>
      <c r="N758" s="91"/>
      <c r="O758" s="22"/>
      <c r="P758" s="22"/>
      <c r="Q758" s="22"/>
      <c r="R758" s="22"/>
      <c r="S758" s="91"/>
      <c r="T758" s="91"/>
      <c r="U758" s="91"/>
      <c r="V758" s="91"/>
      <c r="W758" s="91"/>
      <c r="X758" s="91"/>
      <c r="Y758" s="91"/>
      <c r="Z758" s="91"/>
      <c r="AA758" s="249"/>
    </row>
    <row r="759" spans="1:27" hidden="1" outlineLevel="1">
      <c r="A759" s="4"/>
      <c r="B759" s="4"/>
      <c r="C759" s="36"/>
      <c r="D759" s="217">
        <f>Asset20</f>
        <v>0</v>
      </c>
      <c r="E759" s="4"/>
      <c r="F759" s="4"/>
      <c r="G759" s="184">
        <f>'RAB roll forward'!G1365</f>
        <v>0</v>
      </c>
      <c r="H759" s="28"/>
      <c r="I759" s="28"/>
      <c r="J759" s="28"/>
      <c r="K759" s="28"/>
      <c r="L759" s="28"/>
      <c r="M759" s="28"/>
      <c r="N759" s="91"/>
      <c r="O759" s="22"/>
      <c r="P759" s="22"/>
      <c r="Q759" s="22"/>
      <c r="R759" s="22"/>
      <c r="S759" s="91"/>
      <c r="T759" s="91"/>
      <c r="U759" s="91"/>
      <c r="V759" s="91"/>
      <c r="W759" s="91"/>
      <c r="X759" s="91"/>
      <c r="Y759" s="91"/>
      <c r="Z759" s="91"/>
      <c r="AA759" s="249"/>
    </row>
    <row r="760" spans="1:27" hidden="1" outlineLevel="1">
      <c r="A760" s="4"/>
      <c r="B760" s="4"/>
      <c r="C760" s="36"/>
      <c r="D760" s="217">
        <f>Asset21</f>
        <v>0</v>
      </c>
      <c r="E760" s="4"/>
      <c r="F760" s="4"/>
      <c r="G760" s="184">
        <f>'RAB roll forward'!G1366</f>
        <v>0</v>
      </c>
      <c r="H760" s="28"/>
      <c r="I760" s="28"/>
      <c r="J760" s="28"/>
      <c r="K760" s="28"/>
      <c r="L760" s="28"/>
      <c r="M760" s="28"/>
      <c r="N760" s="91"/>
      <c r="O760" s="22"/>
      <c r="P760" s="22"/>
      <c r="Q760" s="22"/>
      <c r="R760" s="22"/>
      <c r="S760" s="91"/>
      <c r="T760" s="91"/>
      <c r="U760" s="91"/>
      <c r="V760" s="91"/>
      <c r="W760" s="91"/>
      <c r="X760" s="91"/>
      <c r="Y760" s="91"/>
      <c r="Z760" s="91"/>
      <c r="AA760" s="249"/>
    </row>
    <row r="761" spans="1:27" hidden="1" outlineLevel="1">
      <c r="A761" s="4"/>
      <c r="B761" s="4"/>
      <c r="C761" s="36"/>
      <c r="D761" s="217">
        <f>Asset22</f>
        <v>0</v>
      </c>
      <c r="E761" s="4"/>
      <c r="F761" s="4"/>
      <c r="G761" s="184">
        <f>'RAB roll forward'!G1367</f>
        <v>0</v>
      </c>
      <c r="H761" s="28"/>
      <c r="I761" s="28"/>
      <c r="J761" s="28"/>
      <c r="K761" s="28"/>
      <c r="L761" s="28"/>
      <c r="M761" s="28"/>
      <c r="N761" s="91"/>
      <c r="O761" s="22"/>
      <c r="P761" s="22"/>
      <c r="Q761" s="22"/>
      <c r="R761" s="22"/>
      <c r="S761" s="91"/>
      <c r="T761" s="91"/>
      <c r="U761" s="91"/>
      <c r="V761" s="91"/>
      <c r="W761" s="91"/>
      <c r="X761" s="91"/>
      <c r="Y761" s="91"/>
      <c r="Z761" s="91"/>
      <c r="AA761" s="249"/>
    </row>
    <row r="762" spans="1:27" hidden="1" outlineLevel="1">
      <c r="A762" s="4"/>
      <c r="B762" s="4"/>
      <c r="C762" s="36"/>
      <c r="D762" s="217">
        <f>Asset23</f>
        <v>0</v>
      </c>
      <c r="E762" s="4"/>
      <c r="F762" s="4"/>
      <c r="G762" s="184">
        <f>'RAB roll forward'!G1368</f>
        <v>0</v>
      </c>
      <c r="H762" s="28"/>
      <c r="I762" s="28"/>
      <c r="J762" s="28"/>
      <c r="K762" s="28"/>
      <c r="L762" s="28"/>
      <c r="M762" s="28"/>
      <c r="N762" s="91"/>
      <c r="O762" s="22"/>
      <c r="P762" s="22"/>
      <c r="Q762" s="22"/>
      <c r="R762" s="22"/>
      <c r="S762" s="91"/>
      <c r="T762" s="91"/>
      <c r="U762" s="91"/>
      <c r="V762" s="91"/>
      <c r="W762" s="91"/>
      <c r="X762" s="91"/>
      <c r="Y762" s="91"/>
      <c r="Z762" s="91"/>
      <c r="AA762" s="249"/>
    </row>
    <row r="763" spans="1:27" hidden="1" outlineLevel="1">
      <c r="A763" s="4"/>
      <c r="B763" s="4"/>
      <c r="C763" s="36"/>
      <c r="D763" s="217">
        <f>Asset24</f>
        <v>0</v>
      </c>
      <c r="E763" s="4"/>
      <c r="F763" s="4"/>
      <c r="G763" s="184">
        <f>'RAB roll forward'!G1369</f>
        <v>0</v>
      </c>
      <c r="H763" s="28"/>
      <c r="I763" s="28"/>
      <c r="J763" s="28"/>
      <c r="K763" s="28"/>
      <c r="L763" s="28"/>
      <c r="M763" s="28"/>
      <c r="N763" s="91"/>
      <c r="O763" s="22"/>
      <c r="P763" s="22"/>
      <c r="Q763" s="22"/>
      <c r="R763" s="22"/>
      <c r="S763" s="91"/>
      <c r="T763" s="91"/>
      <c r="U763" s="91"/>
      <c r="V763" s="91"/>
      <c r="W763" s="91"/>
      <c r="X763" s="91"/>
      <c r="Y763" s="91"/>
      <c r="Z763" s="91"/>
      <c r="AA763" s="249"/>
    </row>
    <row r="764" spans="1:27" hidden="1" outlineLevel="1">
      <c r="A764" s="4"/>
      <c r="B764" s="4"/>
      <c r="C764" s="36"/>
      <c r="D764" s="217">
        <f>Asset25</f>
        <v>0</v>
      </c>
      <c r="E764" s="4"/>
      <c r="F764" s="4"/>
      <c r="G764" s="184">
        <f>'RAB roll forward'!G1370</f>
        <v>0</v>
      </c>
      <c r="H764" s="28"/>
      <c r="I764" s="28"/>
      <c r="J764" s="28"/>
      <c r="K764" s="28"/>
      <c r="L764" s="28"/>
      <c r="M764" s="28"/>
      <c r="N764" s="91"/>
      <c r="O764" s="22"/>
      <c r="P764" s="22"/>
      <c r="Q764" s="22"/>
      <c r="R764" s="22"/>
      <c r="S764" s="91"/>
      <c r="T764" s="91"/>
      <c r="U764" s="91"/>
      <c r="V764" s="91"/>
      <c r="W764" s="91"/>
      <c r="X764" s="91"/>
      <c r="Y764" s="91"/>
      <c r="Z764" s="91"/>
      <c r="AA764" s="249"/>
    </row>
    <row r="765" spans="1:27" hidden="1" outlineLevel="1">
      <c r="A765" s="4"/>
      <c r="B765" s="4"/>
      <c r="C765" s="36"/>
      <c r="D765" s="217">
        <f>Asset26</f>
        <v>0</v>
      </c>
      <c r="E765" s="4"/>
      <c r="F765" s="4"/>
      <c r="G765" s="184">
        <f>'RAB roll forward'!G1371</f>
        <v>0</v>
      </c>
      <c r="H765" s="28"/>
      <c r="I765" s="28"/>
      <c r="J765" s="28"/>
      <c r="K765" s="28"/>
      <c r="L765" s="28"/>
      <c r="M765" s="28"/>
      <c r="N765" s="91"/>
      <c r="O765" s="22"/>
      <c r="P765" s="22"/>
      <c r="Q765" s="22"/>
      <c r="R765" s="22"/>
      <c r="S765" s="91"/>
      <c r="T765" s="91"/>
      <c r="U765" s="91"/>
      <c r="V765" s="91"/>
      <c r="W765" s="91"/>
      <c r="X765" s="91"/>
      <c r="Y765" s="91"/>
      <c r="Z765" s="91"/>
      <c r="AA765" s="249"/>
    </row>
    <row r="766" spans="1:27" hidden="1" outlineLevel="1">
      <c r="A766" s="4"/>
      <c r="B766" s="4"/>
      <c r="C766" s="36"/>
      <c r="D766" s="217">
        <f>Asset27</f>
        <v>0</v>
      </c>
      <c r="E766" s="4"/>
      <c r="F766" s="4"/>
      <c r="G766" s="184">
        <f>'RAB roll forward'!G1372</f>
        <v>0</v>
      </c>
      <c r="H766" s="28"/>
      <c r="I766" s="28"/>
      <c r="J766" s="28"/>
      <c r="K766" s="28"/>
      <c r="L766" s="28"/>
      <c r="M766" s="28"/>
      <c r="N766" s="91"/>
      <c r="O766" s="22"/>
      <c r="P766" s="22"/>
      <c r="Q766" s="22"/>
      <c r="R766" s="22"/>
      <c r="S766" s="91"/>
      <c r="T766" s="91"/>
      <c r="U766" s="91"/>
      <c r="V766" s="91"/>
      <c r="W766" s="91"/>
      <c r="X766" s="91"/>
      <c r="Y766" s="91"/>
      <c r="Z766" s="91"/>
      <c r="AA766" s="249"/>
    </row>
    <row r="767" spans="1:27" hidden="1" outlineLevel="1">
      <c r="A767" s="4"/>
      <c r="B767" s="4"/>
      <c r="C767" s="36"/>
      <c r="D767" s="217">
        <f>Asset28</f>
        <v>0</v>
      </c>
      <c r="E767" s="4"/>
      <c r="F767" s="4"/>
      <c r="G767" s="184">
        <f>'RAB roll forward'!G1373</f>
        <v>0</v>
      </c>
      <c r="H767" s="28"/>
      <c r="I767" s="28"/>
      <c r="J767" s="28"/>
      <c r="K767" s="28"/>
      <c r="L767" s="28"/>
      <c r="M767" s="28"/>
      <c r="N767" s="91"/>
      <c r="O767" s="22"/>
      <c r="P767" s="22"/>
      <c r="Q767" s="22"/>
      <c r="R767" s="22"/>
      <c r="S767" s="91"/>
      <c r="T767" s="91"/>
      <c r="U767" s="91"/>
      <c r="V767" s="91"/>
      <c r="W767" s="91"/>
      <c r="X767" s="91"/>
      <c r="Y767" s="91"/>
      <c r="Z767" s="91"/>
      <c r="AA767" s="249"/>
    </row>
    <row r="768" spans="1:27" hidden="1" outlineLevel="1">
      <c r="A768" s="4"/>
      <c r="B768" s="4"/>
      <c r="C768" s="36"/>
      <c r="D768" s="217">
        <f>Asset29</f>
        <v>0</v>
      </c>
      <c r="E768" s="4"/>
      <c r="F768" s="4"/>
      <c r="G768" s="184">
        <f>'RAB roll forward'!G1374</f>
        <v>0</v>
      </c>
      <c r="H768" s="28"/>
      <c r="I768" s="28"/>
      <c r="J768" s="28"/>
      <c r="K768" s="28"/>
      <c r="L768" s="28"/>
      <c r="M768" s="28"/>
      <c r="N768" s="91"/>
      <c r="O768" s="22"/>
      <c r="P768" s="22"/>
      <c r="Q768" s="22"/>
      <c r="R768" s="22"/>
      <c r="S768" s="91"/>
      <c r="T768" s="91"/>
      <c r="U768" s="91"/>
      <c r="V768" s="91"/>
      <c r="W768" s="91"/>
      <c r="X768" s="91"/>
      <c r="Y768" s="91"/>
      <c r="Z768" s="91"/>
      <c r="AA768" s="249"/>
    </row>
    <row r="769" spans="1:27" hidden="1" outlineLevel="1">
      <c r="A769" s="4"/>
      <c r="B769" s="4"/>
      <c r="C769" s="36"/>
      <c r="D769" s="217">
        <f>Asset30</f>
        <v>0</v>
      </c>
      <c r="E769" s="4"/>
      <c r="F769" s="4"/>
      <c r="G769" s="184">
        <f>'RAB roll forward'!G1375</f>
        <v>0</v>
      </c>
      <c r="H769" s="28"/>
      <c r="I769" s="28"/>
      <c r="J769" s="28"/>
      <c r="K769" s="28"/>
      <c r="L769" s="28"/>
      <c r="M769" s="28"/>
      <c r="N769" s="91"/>
      <c r="O769" s="22"/>
      <c r="P769" s="22"/>
      <c r="Q769" s="22"/>
      <c r="R769" s="22"/>
      <c r="S769" s="91"/>
      <c r="T769" s="91"/>
      <c r="U769" s="91"/>
      <c r="V769" s="91"/>
      <c r="W769" s="91"/>
      <c r="X769" s="91"/>
      <c r="Y769" s="91"/>
      <c r="Z769" s="91"/>
      <c r="AA769" s="249"/>
    </row>
    <row r="770" spans="1:27" hidden="1" outlineLevel="1">
      <c r="A770" s="4"/>
      <c r="B770" s="4"/>
      <c r="C770" s="36"/>
      <c r="D770" s="217">
        <f>Asset31</f>
        <v>0</v>
      </c>
      <c r="E770" s="4"/>
      <c r="F770" s="4"/>
      <c r="G770" s="184">
        <f>'RAB roll forward'!G1376</f>
        <v>0</v>
      </c>
      <c r="H770" s="28"/>
      <c r="I770" s="28"/>
      <c r="J770" s="28"/>
      <c r="K770" s="28"/>
      <c r="L770" s="28"/>
      <c r="M770" s="28"/>
      <c r="N770" s="91"/>
      <c r="O770" s="22"/>
      <c r="P770" s="22"/>
      <c r="Q770" s="22"/>
      <c r="R770" s="22"/>
      <c r="S770" s="91"/>
      <c r="T770" s="91"/>
      <c r="U770" s="91"/>
      <c r="V770" s="91"/>
      <c r="W770" s="91"/>
      <c r="X770" s="91"/>
      <c r="Y770" s="91"/>
      <c r="Z770" s="91"/>
      <c r="AA770" s="249"/>
    </row>
    <row r="771" spans="1:27" hidden="1" outlineLevel="1">
      <c r="A771" s="4"/>
      <c r="B771" s="4"/>
      <c r="C771" s="36"/>
      <c r="D771" s="217">
        <f>Asset32</f>
        <v>0</v>
      </c>
      <c r="E771" s="4"/>
      <c r="F771" s="4"/>
      <c r="G771" s="184">
        <f>'RAB roll forward'!G1377</f>
        <v>0</v>
      </c>
      <c r="H771" s="28"/>
      <c r="I771" s="28"/>
      <c r="J771" s="28"/>
      <c r="K771" s="28"/>
      <c r="L771" s="28"/>
      <c r="M771" s="28"/>
      <c r="N771" s="91"/>
      <c r="O771" s="22"/>
      <c r="P771" s="22"/>
      <c r="Q771" s="22"/>
      <c r="R771" s="22"/>
      <c r="S771" s="91"/>
      <c r="T771" s="91"/>
      <c r="U771" s="91"/>
      <c r="V771" s="91"/>
      <c r="W771" s="91"/>
      <c r="X771" s="91"/>
      <c r="Y771" s="91"/>
      <c r="Z771" s="91"/>
      <c r="AA771" s="249"/>
    </row>
    <row r="772" spans="1:27" hidden="1" outlineLevel="1">
      <c r="A772" s="4"/>
      <c r="B772" s="4"/>
      <c r="C772" s="36"/>
      <c r="D772" s="217">
        <f>Asset33</f>
        <v>0</v>
      </c>
      <c r="E772" s="4"/>
      <c r="F772" s="4"/>
      <c r="G772" s="184">
        <f>'RAB roll forward'!G1378</f>
        <v>0</v>
      </c>
      <c r="H772" s="28"/>
      <c r="I772" s="28"/>
      <c r="J772" s="28"/>
      <c r="K772" s="28"/>
      <c r="L772" s="28"/>
      <c r="M772" s="28"/>
      <c r="N772" s="91"/>
      <c r="O772" s="22"/>
      <c r="P772" s="22"/>
      <c r="Q772" s="22"/>
      <c r="R772" s="22"/>
      <c r="S772" s="91"/>
      <c r="T772" s="91"/>
      <c r="U772" s="91"/>
      <c r="V772" s="91"/>
      <c r="W772" s="91"/>
      <c r="X772" s="91"/>
      <c r="Y772" s="91"/>
      <c r="Z772" s="91"/>
      <c r="AA772" s="249"/>
    </row>
    <row r="773" spans="1:27" hidden="1" outlineLevel="1">
      <c r="A773" s="4"/>
      <c r="B773" s="4"/>
      <c r="C773" s="36"/>
      <c r="D773" s="217">
        <f>Asset34</f>
        <v>0</v>
      </c>
      <c r="E773" s="4"/>
      <c r="F773" s="4"/>
      <c r="G773" s="184">
        <f>'RAB roll forward'!G1379</f>
        <v>0</v>
      </c>
      <c r="H773" s="28"/>
      <c r="I773" s="28"/>
      <c r="J773" s="28"/>
      <c r="K773" s="28"/>
      <c r="L773" s="28"/>
      <c r="M773" s="28"/>
      <c r="N773" s="91"/>
      <c r="O773" s="22"/>
      <c r="P773" s="22"/>
      <c r="Q773" s="22"/>
      <c r="R773" s="22"/>
      <c r="S773" s="91"/>
      <c r="T773" s="91"/>
      <c r="U773" s="91"/>
      <c r="V773" s="91"/>
      <c r="W773" s="91"/>
      <c r="X773" s="91"/>
      <c r="Y773" s="91"/>
      <c r="Z773" s="91"/>
      <c r="AA773" s="249"/>
    </row>
    <row r="774" spans="1:27" hidden="1" outlineLevel="1">
      <c r="A774" s="4"/>
      <c r="B774" s="4"/>
      <c r="C774" s="36"/>
      <c r="D774" s="217">
        <f>Asset35</f>
        <v>0</v>
      </c>
      <c r="E774" s="4"/>
      <c r="F774" s="4"/>
      <c r="G774" s="184">
        <f>'RAB roll forward'!G1380</f>
        <v>0</v>
      </c>
      <c r="H774" s="28"/>
      <c r="I774" s="28"/>
      <c r="J774" s="28"/>
      <c r="K774" s="28"/>
      <c r="L774" s="28"/>
      <c r="M774" s="28"/>
      <c r="N774" s="91"/>
      <c r="O774" s="22"/>
      <c r="P774" s="22"/>
      <c r="Q774" s="22"/>
      <c r="R774" s="22"/>
      <c r="S774" s="91"/>
      <c r="T774" s="91"/>
      <c r="U774" s="91"/>
      <c r="V774" s="91"/>
      <c r="W774" s="91"/>
      <c r="X774" s="91"/>
      <c r="Y774" s="91"/>
      <c r="Z774" s="91"/>
      <c r="AA774" s="249"/>
    </row>
    <row r="775" spans="1:27" hidden="1" outlineLevel="1">
      <c r="A775" s="4"/>
      <c r="B775" s="4"/>
      <c r="C775" s="36"/>
      <c r="D775" s="217">
        <f>Asset36</f>
        <v>0</v>
      </c>
      <c r="E775" s="4"/>
      <c r="F775" s="4"/>
      <c r="G775" s="184">
        <f>'RAB roll forward'!G1381</f>
        <v>0</v>
      </c>
      <c r="H775" s="28"/>
      <c r="I775" s="28"/>
      <c r="J775" s="28"/>
      <c r="K775" s="28"/>
      <c r="L775" s="28"/>
      <c r="M775" s="28"/>
      <c r="N775" s="91"/>
      <c r="O775" s="22"/>
      <c r="P775" s="22"/>
      <c r="Q775" s="22"/>
      <c r="R775" s="22"/>
      <c r="S775" s="91"/>
      <c r="T775" s="91"/>
      <c r="U775" s="91"/>
      <c r="V775" s="91"/>
      <c r="W775" s="91"/>
      <c r="X775" s="91"/>
      <c r="Y775" s="91"/>
      <c r="Z775" s="91"/>
      <c r="AA775" s="249"/>
    </row>
    <row r="776" spans="1:27" hidden="1" outlineLevel="1">
      <c r="A776" s="4"/>
      <c r="B776" s="4"/>
      <c r="C776" s="36"/>
      <c r="D776" s="217">
        <f>Asset37</f>
        <v>0</v>
      </c>
      <c r="E776" s="4"/>
      <c r="F776" s="4"/>
      <c r="G776" s="184">
        <f>'RAB roll forward'!G1382</f>
        <v>0</v>
      </c>
      <c r="H776" s="28"/>
      <c r="I776" s="28"/>
      <c r="J776" s="28"/>
      <c r="K776" s="28"/>
      <c r="L776" s="28"/>
      <c r="M776" s="28"/>
      <c r="N776" s="91"/>
      <c r="O776" s="22"/>
      <c r="P776" s="22"/>
      <c r="Q776" s="22"/>
      <c r="R776" s="22"/>
      <c r="S776" s="91"/>
      <c r="T776" s="91"/>
      <c r="U776" s="91"/>
      <c r="V776" s="91"/>
      <c r="W776" s="91"/>
      <c r="X776" s="91"/>
      <c r="Y776" s="91"/>
      <c r="Z776" s="91"/>
      <c r="AA776" s="249"/>
    </row>
    <row r="777" spans="1:27" hidden="1" outlineLevel="1">
      <c r="A777" s="4"/>
      <c r="B777" s="4"/>
      <c r="C777" s="36"/>
      <c r="D777" s="217">
        <f>Asset38</f>
        <v>0</v>
      </c>
      <c r="E777" s="4"/>
      <c r="F777" s="4"/>
      <c r="G777" s="184">
        <f>'RAB roll forward'!G1383</f>
        <v>0</v>
      </c>
      <c r="H777" s="28"/>
      <c r="I777" s="28"/>
      <c r="J777" s="28"/>
      <c r="K777" s="28"/>
      <c r="L777" s="28"/>
      <c r="M777" s="28"/>
      <c r="N777" s="91"/>
      <c r="O777" s="22"/>
      <c r="P777" s="22"/>
      <c r="Q777" s="22"/>
      <c r="R777" s="22"/>
      <c r="S777" s="91"/>
      <c r="T777" s="91"/>
      <c r="U777" s="91"/>
      <c r="V777" s="91"/>
      <c r="W777" s="91"/>
      <c r="X777" s="91"/>
      <c r="Y777" s="91"/>
      <c r="Z777" s="91"/>
      <c r="AA777" s="249"/>
    </row>
    <row r="778" spans="1:27" hidden="1" outlineLevel="1">
      <c r="A778" s="4"/>
      <c r="B778" s="4"/>
      <c r="C778" s="36"/>
      <c r="D778" s="217">
        <f>Asset39</f>
        <v>0</v>
      </c>
      <c r="E778" s="4"/>
      <c r="F778" s="4"/>
      <c r="G778" s="184">
        <f>'RAB roll forward'!G1384</f>
        <v>0</v>
      </c>
      <c r="H778" s="28"/>
      <c r="I778" s="28"/>
      <c r="J778" s="28"/>
      <c r="K778" s="28"/>
      <c r="L778" s="28"/>
      <c r="M778" s="28"/>
      <c r="N778" s="91"/>
      <c r="O778" s="22"/>
      <c r="P778" s="22"/>
      <c r="Q778" s="22"/>
      <c r="R778" s="22"/>
      <c r="S778" s="91"/>
      <c r="T778" s="91"/>
      <c r="U778" s="91"/>
      <c r="V778" s="91"/>
      <c r="W778" s="91"/>
      <c r="X778" s="91"/>
      <c r="Y778" s="91"/>
      <c r="Z778" s="91"/>
      <c r="AA778" s="249"/>
    </row>
    <row r="779" spans="1:27" hidden="1" outlineLevel="1">
      <c r="A779" s="4"/>
      <c r="B779" s="4"/>
      <c r="C779" s="36"/>
      <c r="D779" s="217">
        <f>Asset40</f>
        <v>0</v>
      </c>
      <c r="E779" s="4"/>
      <c r="F779" s="4"/>
      <c r="G779" s="184">
        <f>'RAB roll forward'!G1385</f>
        <v>0</v>
      </c>
      <c r="H779" s="28"/>
      <c r="I779" s="28"/>
      <c r="J779" s="28"/>
      <c r="K779" s="28"/>
      <c r="L779" s="28"/>
      <c r="M779" s="28"/>
      <c r="N779" s="91"/>
      <c r="O779" s="22"/>
      <c r="P779" s="22"/>
      <c r="Q779" s="22"/>
      <c r="R779" s="22"/>
      <c r="S779" s="91"/>
      <c r="T779" s="91"/>
      <c r="U779" s="91"/>
      <c r="V779" s="91"/>
      <c r="W779" s="91"/>
      <c r="X779" s="91"/>
      <c r="Y779" s="91"/>
      <c r="Z779" s="91"/>
      <c r="AA779" s="249"/>
    </row>
    <row r="780" spans="1:27" hidden="1" outlineLevel="1">
      <c r="A780" s="4"/>
      <c r="B780" s="4"/>
      <c r="C780" s="36"/>
      <c r="D780" s="217">
        <f>Asset41</f>
        <v>0</v>
      </c>
      <c r="E780" s="4"/>
      <c r="F780" s="4"/>
      <c r="G780" s="184">
        <f>'RAB roll forward'!G1386</f>
        <v>0</v>
      </c>
      <c r="H780" s="28"/>
      <c r="I780" s="28"/>
      <c r="J780" s="28"/>
      <c r="K780" s="28"/>
      <c r="L780" s="28"/>
      <c r="M780" s="28"/>
      <c r="N780" s="91"/>
      <c r="O780" s="22"/>
      <c r="P780" s="22"/>
      <c r="Q780" s="22"/>
      <c r="R780" s="22"/>
      <c r="S780" s="91"/>
      <c r="T780" s="91"/>
      <c r="U780" s="91"/>
      <c r="V780" s="91"/>
      <c r="W780" s="91"/>
      <c r="X780" s="91"/>
      <c r="Y780" s="91"/>
      <c r="Z780" s="91"/>
      <c r="AA780" s="249"/>
    </row>
    <row r="781" spans="1:27" hidden="1" outlineLevel="1">
      <c r="A781" s="4"/>
      <c r="B781" s="4"/>
      <c r="C781" s="36"/>
      <c r="D781" s="217">
        <f>Asset42</f>
        <v>0</v>
      </c>
      <c r="E781" s="4"/>
      <c r="F781" s="4"/>
      <c r="G781" s="184">
        <f>'RAB roll forward'!G1387</f>
        <v>0</v>
      </c>
      <c r="H781" s="28"/>
      <c r="I781" s="28"/>
      <c r="J781" s="28"/>
      <c r="K781" s="28"/>
      <c r="L781" s="28"/>
      <c r="M781" s="28"/>
      <c r="N781" s="91"/>
      <c r="O781" s="22"/>
      <c r="P781" s="22"/>
      <c r="Q781" s="22"/>
      <c r="R781" s="22"/>
      <c r="S781" s="91"/>
      <c r="T781" s="91"/>
      <c r="U781" s="91"/>
      <c r="V781" s="91"/>
      <c r="W781" s="91"/>
      <c r="X781" s="91"/>
      <c r="Y781" s="91"/>
      <c r="Z781" s="91"/>
      <c r="AA781" s="249"/>
    </row>
    <row r="782" spans="1:27" hidden="1" outlineLevel="1">
      <c r="A782" s="4"/>
      <c r="B782" s="4"/>
      <c r="C782" s="36"/>
      <c r="D782" s="217">
        <f>Asset43</f>
        <v>0</v>
      </c>
      <c r="E782" s="4"/>
      <c r="F782" s="4"/>
      <c r="G782" s="184">
        <f>'RAB roll forward'!G1388</f>
        <v>0</v>
      </c>
      <c r="H782" s="28"/>
      <c r="I782" s="28"/>
      <c r="J782" s="28"/>
      <c r="K782" s="28"/>
      <c r="L782" s="28"/>
      <c r="M782" s="28"/>
      <c r="N782" s="91"/>
      <c r="O782" s="22"/>
      <c r="P782" s="22"/>
      <c r="Q782" s="22"/>
      <c r="R782" s="22"/>
      <c r="S782" s="91"/>
      <c r="T782" s="91"/>
      <c r="U782" s="91"/>
      <c r="V782" s="91"/>
      <c r="W782" s="91"/>
      <c r="X782" s="91"/>
      <c r="Y782" s="91"/>
      <c r="Z782" s="91"/>
      <c r="AA782" s="249"/>
    </row>
    <row r="783" spans="1:27" hidden="1" outlineLevel="1">
      <c r="A783" s="4"/>
      <c r="B783" s="4"/>
      <c r="C783" s="36"/>
      <c r="D783" s="217">
        <f>Asset44</f>
        <v>0</v>
      </c>
      <c r="E783" s="4"/>
      <c r="F783" s="4"/>
      <c r="G783" s="184">
        <f>'RAB roll forward'!G1389</f>
        <v>0</v>
      </c>
      <c r="H783" s="28"/>
      <c r="I783" s="28"/>
      <c r="J783" s="28"/>
      <c r="K783" s="28"/>
      <c r="L783" s="28"/>
      <c r="M783" s="28"/>
      <c r="N783" s="91"/>
      <c r="O783" s="22"/>
      <c r="P783" s="22"/>
      <c r="Q783" s="22"/>
      <c r="R783" s="22"/>
      <c r="S783" s="91"/>
      <c r="T783" s="91"/>
      <c r="U783" s="91"/>
      <c r="V783" s="91"/>
      <c r="W783" s="91"/>
      <c r="X783" s="91"/>
      <c r="Y783" s="91"/>
      <c r="Z783" s="91"/>
      <c r="AA783" s="249"/>
    </row>
    <row r="784" spans="1:27" hidden="1" outlineLevel="1">
      <c r="A784" s="4"/>
      <c r="B784" s="4"/>
      <c r="C784" s="36"/>
      <c r="D784" s="217">
        <f>Asset45</f>
        <v>0</v>
      </c>
      <c r="E784" s="4"/>
      <c r="F784" s="4"/>
      <c r="G784" s="184">
        <f>'RAB roll forward'!G1390</f>
        <v>0</v>
      </c>
      <c r="H784" s="28"/>
      <c r="I784" s="28"/>
      <c r="J784" s="28"/>
      <c r="K784" s="28"/>
      <c r="L784" s="28"/>
      <c r="M784" s="28"/>
      <c r="N784" s="91"/>
      <c r="O784" s="22"/>
      <c r="P784" s="22"/>
      <c r="Q784" s="22"/>
      <c r="R784" s="22"/>
      <c r="S784" s="91"/>
      <c r="T784" s="91"/>
      <c r="U784" s="91"/>
      <c r="V784" s="91"/>
      <c r="W784" s="91"/>
      <c r="X784" s="91"/>
      <c r="Y784" s="91"/>
      <c r="Z784" s="91"/>
      <c r="AA784" s="249"/>
    </row>
    <row r="785" spans="1:27" hidden="1" outlineLevel="1">
      <c r="A785" s="4"/>
      <c r="B785" s="4"/>
      <c r="C785" s="36"/>
      <c r="D785" s="217">
        <f>Asset46</f>
        <v>0</v>
      </c>
      <c r="E785" s="4"/>
      <c r="F785" s="4"/>
      <c r="G785" s="184">
        <f>'RAB roll forward'!G1391</f>
        <v>0</v>
      </c>
      <c r="H785" s="28"/>
      <c r="I785" s="28"/>
      <c r="J785" s="28"/>
      <c r="K785" s="28"/>
      <c r="L785" s="28"/>
      <c r="M785" s="28"/>
      <c r="N785" s="91"/>
      <c r="O785" s="22"/>
      <c r="P785" s="22"/>
      <c r="Q785" s="22"/>
      <c r="R785" s="22"/>
      <c r="S785" s="91"/>
      <c r="T785" s="91"/>
      <c r="U785" s="91"/>
      <c r="V785" s="91"/>
      <c r="W785" s="91"/>
      <c r="X785" s="91"/>
      <c r="Y785" s="91"/>
      <c r="Z785" s="91"/>
      <c r="AA785" s="249"/>
    </row>
    <row r="786" spans="1:27" hidden="1" outlineLevel="1">
      <c r="A786" s="4"/>
      <c r="B786" s="4"/>
      <c r="C786" s="36"/>
      <c r="D786" s="217">
        <f>Asset47</f>
        <v>0</v>
      </c>
      <c r="E786" s="4"/>
      <c r="F786" s="4"/>
      <c r="G786" s="184">
        <f>'RAB roll forward'!G1392</f>
        <v>0</v>
      </c>
      <c r="H786" s="28"/>
      <c r="I786" s="28"/>
      <c r="J786" s="28"/>
      <c r="K786" s="28"/>
      <c r="L786" s="28"/>
      <c r="M786" s="28"/>
      <c r="N786" s="91"/>
      <c r="O786" s="22"/>
      <c r="P786" s="22"/>
      <c r="Q786" s="22"/>
      <c r="R786" s="22"/>
      <c r="S786" s="91"/>
      <c r="T786" s="91"/>
      <c r="U786" s="91"/>
      <c r="V786" s="91"/>
      <c r="W786" s="91"/>
      <c r="X786" s="91"/>
      <c r="Y786" s="91"/>
      <c r="Z786" s="91"/>
      <c r="AA786" s="249"/>
    </row>
    <row r="787" spans="1:27" hidden="1" outlineLevel="1">
      <c r="A787" s="4"/>
      <c r="B787" s="4"/>
      <c r="C787" s="36"/>
      <c r="D787" s="217">
        <f>Asset48</f>
        <v>0</v>
      </c>
      <c r="E787" s="4"/>
      <c r="F787" s="4"/>
      <c r="G787" s="184">
        <f>'RAB roll forward'!G1393</f>
        <v>0</v>
      </c>
      <c r="H787" s="28"/>
      <c r="I787" s="28"/>
      <c r="J787" s="28"/>
      <c r="K787" s="28"/>
      <c r="L787" s="28"/>
      <c r="M787" s="28"/>
      <c r="N787" s="91"/>
      <c r="O787" s="22"/>
      <c r="P787" s="22"/>
      <c r="Q787" s="22"/>
      <c r="R787" s="22"/>
      <c r="S787" s="91"/>
      <c r="T787" s="91"/>
      <c r="U787" s="91"/>
      <c r="V787" s="91"/>
      <c r="W787" s="91"/>
      <c r="X787" s="91"/>
      <c r="Y787" s="91"/>
      <c r="Z787" s="91"/>
      <c r="AA787" s="249"/>
    </row>
    <row r="788" spans="1:27" hidden="1" outlineLevel="1">
      <c r="A788" s="4"/>
      <c r="B788" s="4"/>
      <c r="C788" s="36"/>
      <c r="D788" s="217">
        <f>Asset49</f>
        <v>0</v>
      </c>
      <c r="E788" s="4"/>
      <c r="F788" s="4"/>
      <c r="G788" s="184">
        <f>'RAB roll forward'!G1394</f>
        <v>0</v>
      </c>
      <c r="H788" s="28"/>
      <c r="I788" s="28"/>
      <c r="J788" s="28"/>
      <c r="K788" s="28"/>
      <c r="L788" s="28"/>
      <c r="M788" s="28"/>
      <c r="N788" s="91"/>
      <c r="O788" s="22"/>
      <c r="P788" s="22"/>
      <c r="Q788" s="22"/>
      <c r="R788" s="22"/>
      <c r="S788" s="91"/>
      <c r="T788" s="91"/>
      <c r="U788" s="91"/>
      <c r="V788" s="91"/>
      <c r="W788" s="91"/>
      <c r="X788" s="91"/>
      <c r="Y788" s="91"/>
      <c r="Z788" s="91"/>
      <c r="AA788" s="249"/>
    </row>
    <row r="789" spans="1:27" hidden="1" outlineLevel="1">
      <c r="A789" s="4"/>
      <c r="B789" s="4"/>
      <c r="C789" s="36"/>
      <c r="D789" s="217" t="str">
        <f>Asset50</f>
        <v>Equity raising costs</v>
      </c>
      <c r="E789" s="4"/>
      <c r="F789" s="4"/>
      <c r="G789" s="184">
        <f>'RAB roll forward'!G1395</f>
        <v>0</v>
      </c>
      <c r="H789" s="28"/>
      <c r="I789" s="28"/>
      <c r="J789" s="28"/>
      <c r="K789" s="28"/>
      <c r="L789" s="28"/>
      <c r="M789" s="28"/>
      <c r="N789" s="91"/>
      <c r="O789" s="22"/>
      <c r="P789" s="22"/>
      <c r="Q789" s="22"/>
      <c r="R789" s="22"/>
      <c r="S789" s="91"/>
      <c r="T789" s="91"/>
      <c r="U789" s="91"/>
      <c r="V789" s="91"/>
      <c r="W789" s="91"/>
      <c r="X789" s="91"/>
      <c r="Y789" s="91"/>
      <c r="Z789" s="91"/>
      <c r="AA789" s="249"/>
    </row>
    <row r="790" spans="1:27" collapsed="1">
      <c r="A790" s="4"/>
      <c r="B790" s="4"/>
      <c r="C790" s="4"/>
      <c r="D790" s="4"/>
      <c r="E790" s="4"/>
      <c r="F790" s="4"/>
      <c r="G790" s="189"/>
      <c r="H790" s="4"/>
      <c r="I790" s="4"/>
      <c r="J790" s="4"/>
      <c r="K790" s="4"/>
      <c r="L790" s="4"/>
      <c r="M790" s="4"/>
      <c r="N790" s="4"/>
      <c r="O790" s="4"/>
      <c r="P790" s="4"/>
      <c r="Q790" s="4"/>
      <c r="R790" s="4"/>
      <c r="S790" s="4"/>
      <c r="T790" s="4"/>
      <c r="U790" s="4"/>
      <c r="V790" s="4"/>
      <c r="W790" s="4"/>
      <c r="X790" s="4"/>
      <c r="Y790" s="4"/>
      <c r="Z790" s="4"/>
      <c r="AA790" s="249"/>
    </row>
    <row r="791" spans="1:27">
      <c r="A791" s="4"/>
      <c r="B791" s="4"/>
      <c r="C791" s="253" t="s">
        <v>91</v>
      </c>
      <c r="D791" s="444"/>
      <c r="E791" s="249"/>
      <c r="F791" s="4"/>
      <c r="G791" s="244">
        <f>SUM(G792:G841)</f>
        <v>0</v>
      </c>
      <c r="H791" s="28"/>
      <c r="I791" s="28"/>
      <c r="J791" s="28"/>
      <c r="K791" s="28"/>
      <c r="L791" s="28"/>
      <c r="M791" s="28"/>
      <c r="N791" s="91"/>
      <c r="O791" s="22"/>
      <c r="P791" s="22"/>
      <c r="Q791" s="22"/>
      <c r="R791" s="22"/>
      <c r="S791" s="91"/>
      <c r="T791" s="91"/>
      <c r="U791" s="91"/>
      <c r="V791" s="91"/>
      <c r="W791" s="91"/>
      <c r="X791" s="91"/>
      <c r="Y791" s="91"/>
      <c r="Z791" s="91"/>
      <c r="AA791" s="249"/>
    </row>
    <row r="792" spans="1:27" hidden="1" outlineLevel="1">
      <c r="A792" s="4"/>
      <c r="B792" s="4"/>
      <c r="C792" s="4"/>
      <c r="D792" s="217" t="str">
        <f>Asset1</f>
        <v xml:space="preserve">Pipelines </v>
      </c>
      <c r="E792" s="4"/>
      <c r="F792" s="4"/>
      <c r="G792" s="184">
        <f>'RAB roll forward'!G1398</f>
        <v>0</v>
      </c>
      <c r="H792" s="28"/>
      <c r="I792" s="28"/>
      <c r="J792" s="28"/>
      <c r="K792" s="28"/>
      <c r="L792" s="28"/>
      <c r="M792" s="28"/>
      <c r="N792" s="91"/>
      <c r="O792" s="22"/>
      <c r="P792" s="22"/>
      <c r="Q792" s="22"/>
      <c r="R792" s="22"/>
      <c r="S792" s="91"/>
      <c r="T792" s="91"/>
      <c r="U792" s="91"/>
      <c r="V792" s="91"/>
      <c r="W792" s="91"/>
      <c r="X792" s="91"/>
      <c r="Y792" s="91"/>
      <c r="Z792" s="91"/>
      <c r="AA792" s="249"/>
    </row>
    <row r="793" spans="1:27" hidden="1" outlineLevel="1">
      <c r="A793" s="4"/>
      <c r="B793" s="4"/>
      <c r="C793" s="36"/>
      <c r="D793" s="217" t="str">
        <f>Asset2</f>
        <v xml:space="preserve">Compressors </v>
      </c>
      <c r="E793" s="4"/>
      <c r="F793" s="4"/>
      <c r="G793" s="184">
        <f>'RAB roll forward'!G1399</f>
        <v>0</v>
      </c>
      <c r="H793" s="28"/>
      <c r="I793" s="28"/>
      <c r="J793" s="28"/>
      <c r="K793" s="28"/>
      <c r="L793" s="28"/>
      <c r="M793" s="28"/>
      <c r="N793" s="91"/>
      <c r="O793" s="22"/>
      <c r="P793" s="22"/>
      <c r="Q793" s="22"/>
      <c r="R793" s="22"/>
      <c r="S793" s="91"/>
      <c r="T793" s="91"/>
      <c r="U793" s="91"/>
      <c r="V793" s="91"/>
      <c r="W793" s="91"/>
      <c r="X793" s="91"/>
      <c r="Y793" s="91"/>
      <c r="Z793" s="91"/>
      <c r="AA793" s="249"/>
    </row>
    <row r="794" spans="1:27" hidden="1" outlineLevel="1">
      <c r="A794" s="4"/>
      <c r="B794" s="4"/>
      <c r="C794" s="36"/>
      <c r="D794" s="217" t="str">
        <f>Asset3</f>
        <v>City Gates &amp; Field Regulators</v>
      </c>
      <c r="E794" s="4"/>
      <c r="F794" s="4"/>
      <c r="G794" s="184">
        <f>'RAB roll forward'!G1400</f>
        <v>0</v>
      </c>
      <c r="H794" s="28"/>
      <c r="I794" s="28"/>
      <c r="J794" s="28"/>
      <c r="K794" s="28"/>
      <c r="L794" s="28"/>
      <c r="M794" s="28"/>
      <c r="N794" s="91"/>
      <c r="O794" s="22"/>
      <c r="P794" s="22"/>
      <c r="Q794" s="22"/>
      <c r="R794" s="22"/>
      <c r="S794" s="91"/>
      <c r="T794" s="91"/>
      <c r="U794" s="91"/>
      <c r="V794" s="91"/>
      <c r="W794" s="91"/>
      <c r="X794" s="91"/>
      <c r="Y794" s="91"/>
      <c r="Z794" s="91"/>
      <c r="AA794" s="249"/>
    </row>
    <row r="795" spans="1:27" hidden="1" outlineLevel="1">
      <c r="A795" s="4"/>
      <c r="B795" s="4"/>
      <c r="C795" s="36"/>
      <c r="D795" s="217" t="str">
        <f>Asset4</f>
        <v>Odourant Plants</v>
      </c>
      <c r="E795" s="4"/>
      <c r="F795" s="4"/>
      <c r="G795" s="184">
        <f>'RAB roll forward'!G1401</f>
        <v>0</v>
      </c>
      <c r="H795" s="28"/>
      <c r="I795" s="28"/>
      <c r="J795" s="28"/>
      <c r="K795" s="28"/>
      <c r="L795" s="28"/>
      <c r="M795" s="28"/>
      <c r="N795" s="91"/>
      <c r="O795" s="22"/>
      <c r="P795" s="22"/>
      <c r="Q795" s="22"/>
      <c r="R795" s="22"/>
      <c r="S795" s="91"/>
      <c r="T795" s="91"/>
      <c r="U795" s="91"/>
      <c r="V795" s="91"/>
      <c r="W795" s="91"/>
      <c r="X795" s="91"/>
      <c r="Y795" s="91"/>
      <c r="Z795" s="91"/>
      <c r="AA795" s="249"/>
    </row>
    <row r="796" spans="1:27" hidden="1" outlineLevel="1">
      <c r="A796" s="4"/>
      <c r="B796" s="4"/>
      <c r="C796" s="36"/>
      <c r="D796" s="217" t="str">
        <f>Asset5</f>
        <v>Gas Quality</v>
      </c>
      <c r="E796" s="4"/>
      <c r="F796" s="4"/>
      <c r="G796" s="184">
        <f>'RAB roll forward'!G1402</f>
        <v>0</v>
      </c>
      <c r="H796" s="28"/>
      <c r="I796" s="28"/>
      <c r="J796" s="28"/>
      <c r="K796" s="28"/>
      <c r="L796" s="28"/>
      <c r="M796" s="28"/>
      <c r="N796" s="91"/>
      <c r="O796" s="22"/>
      <c r="P796" s="22"/>
      <c r="Q796" s="22"/>
      <c r="R796" s="22"/>
      <c r="S796" s="91"/>
      <c r="T796" s="91"/>
      <c r="U796" s="91"/>
      <c r="V796" s="91"/>
      <c r="W796" s="91"/>
      <c r="X796" s="91"/>
      <c r="Y796" s="91"/>
      <c r="Z796" s="91"/>
      <c r="AA796" s="249"/>
    </row>
    <row r="797" spans="1:27" hidden="1" outlineLevel="1">
      <c r="A797" s="4"/>
      <c r="B797" s="4"/>
      <c r="C797" s="36"/>
      <c r="D797" s="217" t="str">
        <f>Asset6</f>
        <v xml:space="preserve">Other </v>
      </c>
      <c r="E797" s="4"/>
      <c r="F797" s="4"/>
      <c r="G797" s="184">
        <f>'RAB roll forward'!G1403</f>
        <v>0</v>
      </c>
      <c r="H797" s="28"/>
      <c r="I797" s="28"/>
      <c r="J797" s="28"/>
      <c r="K797" s="28"/>
      <c r="L797" s="28"/>
      <c r="M797" s="28"/>
      <c r="N797" s="91"/>
      <c r="O797" s="22"/>
      <c r="P797" s="22"/>
      <c r="Q797" s="22"/>
      <c r="R797" s="22"/>
      <c r="S797" s="91"/>
      <c r="T797" s="91"/>
      <c r="U797" s="91"/>
      <c r="V797" s="91"/>
      <c r="W797" s="91"/>
      <c r="X797" s="91"/>
      <c r="Y797" s="91"/>
      <c r="Z797" s="91"/>
      <c r="AA797" s="249"/>
    </row>
    <row r="798" spans="1:27" hidden="1" outlineLevel="1">
      <c r="A798" s="4"/>
      <c r="B798" s="4"/>
      <c r="C798" s="36"/>
      <c r="D798" s="217" t="str">
        <f>Asset7</f>
        <v>General Building</v>
      </c>
      <c r="E798" s="4"/>
      <c r="F798" s="4"/>
      <c r="G798" s="184">
        <f>'RAB roll forward'!G1404</f>
        <v>0</v>
      </c>
      <c r="H798" s="28"/>
      <c r="I798" s="28"/>
      <c r="J798" s="28"/>
      <c r="K798" s="28"/>
      <c r="L798" s="28"/>
      <c r="M798" s="28"/>
      <c r="N798" s="91"/>
      <c r="O798" s="22"/>
      <c r="P798" s="22"/>
      <c r="Q798" s="22"/>
      <c r="R798" s="22"/>
      <c r="S798" s="91"/>
      <c r="T798" s="91"/>
      <c r="U798" s="91"/>
      <c r="V798" s="91"/>
      <c r="W798" s="91"/>
      <c r="X798" s="91"/>
      <c r="Y798" s="91"/>
      <c r="Z798" s="91"/>
      <c r="AA798" s="249"/>
    </row>
    <row r="799" spans="1:27" hidden="1" outlineLevel="1">
      <c r="A799" s="4"/>
      <c r="B799" s="4"/>
      <c r="C799" s="36"/>
      <c r="D799" s="217" t="str">
        <f>Asset8</f>
        <v>General Land</v>
      </c>
      <c r="E799" s="4"/>
      <c r="F799" s="4"/>
      <c r="G799" s="184">
        <f>'RAB roll forward'!G1405</f>
        <v>0</v>
      </c>
      <c r="H799" s="28"/>
      <c r="I799" s="28"/>
      <c r="J799" s="28"/>
      <c r="K799" s="28"/>
      <c r="L799" s="28"/>
      <c r="M799" s="28"/>
      <c r="N799" s="91"/>
      <c r="O799" s="22"/>
      <c r="P799" s="22"/>
      <c r="Q799" s="22"/>
      <c r="R799" s="22"/>
      <c r="S799" s="91"/>
      <c r="T799" s="91"/>
      <c r="U799" s="91"/>
      <c r="V799" s="91"/>
      <c r="W799" s="91"/>
      <c r="X799" s="91"/>
      <c r="Y799" s="91"/>
      <c r="Z799" s="91"/>
      <c r="AA799" s="249"/>
    </row>
    <row r="800" spans="1:27" hidden="1" outlineLevel="1">
      <c r="A800" s="4"/>
      <c r="B800" s="4"/>
      <c r="C800" s="36"/>
      <c r="D800" s="217">
        <f>Asset9</f>
        <v>0</v>
      </c>
      <c r="E800" s="4"/>
      <c r="F800" s="4"/>
      <c r="G800" s="184">
        <f>'RAB roll forward'!G1406</f>
        <v>0</v>
      </c>
      <c r="H800" s="28"/>
      <c r="I800" s="28"/>
      <c r="J800" s="28"/>
      <c r="K800" s="28"/>
      <c r="L800" s="28"/>
      <c r="M800" s="28"/>
      <c r="N800" s="91"/>
      <c r="O800" s="22"/>
      <c r="P800" s="22"/>
      <c r="Q800" s="22"/>
      <c r="R800" s="22"/>
      <c r="S800" s="91"/>
      <c r="T800" s="91"/>
      <c r="U800" s="91"/>
      <c r="V800" s="91"/>
      <c r="W800" s="91"/>
      <c r="X800" s="91"/>
      <c r="Y800" s="91"/>
      <c r="Z800" s="91"/>
      <c r="AA800" s="249"/>
    </row>
    <row r="801" spans="1:27" hidden="1" outlineLevel="1">
      <c r="A801" s="4"/>
      <c r="B801" s="4"/>
      <c r="C801" s="36"/>
      <c r="D801" s="217">
        <f>Asset10</f>
        <v>0</v>
      </c>
      <c r="E801" s="4"/>
      <c r="F801" s="4"/>
      <c r="G801" s="184">
        <f>'RAB roll forward'!G1407</f>
        <v>0</v>
      </c>
      <c r="H801" s="28"/>
      <c r="I801" s="28"/>
      <c r="J801" s="28"/>
      <c r="K801" s="28"/>
      <c r="L801" s="28"/>
      <c r="M801" s="28"/>
      <c r="N801" s="91"/>
      <c r="O801" s="22"/>
      <c r="P801" s="22"/>
      <c r="Q801" s="22"/>
      <c r="R801" s="22"/>
      <c r="S801" s="91"/>
      <c r="T801" s="91"/>
      <c r="U801" s="91"/>
      <c r="V801" s="91"/>
      <c r="W801" s="91"/>
      <c r="X801" s="91"/>
      <c r="Y801" s="91"/>
      <c r="Z801" s="91"/>
      <c r="AA801" s="249"/>
    </row>
    <row r="802" spans="1:27" hidden="1" outlineLevel="1">
      <c r="A802" s="4"/>
      <c r="B802" s="4"/>
      <c r="C802" s="36"/>
      <c r="D802" s="217">
        <f>Asset11</f>
        <v>0</v>
      </c>
      <c r="E802" s="4"/>
      <c r="F802" s="4"/>
      <c r="G802" s="184">
        <f>'RAB roll forward'!G1408</f>
        <v>0</v>
      </c>
      <c r="H802" s="28"/>
      <c r="I802" s="28"/>
      <c r="J802" s="28"/>
      <c r="K802" s="28"/>
      <c r="L802" s="28"/>
      <c r="M802" s="28"/>
      <c r="N802" s="91"/>
      <c r="O802" s="22"/>
      <c r="P802" s="22"/>
      <c r="Q802" s="22"/>
      <c r="R802" s="22"/>
      <c r="S802" s="91"/>
      <c r="T802" s="91"/>
      <c r="U802" s="91"/>
      <c r="V802" s="91"/>
      <c r="W802" s="91"/>
      <c r="X802" s="91"/>
      <c r="Y802" s="91"/>
      <c r="Z802" s="91"/>
      <c r="AA802" s="249"/>
    </row>
    <row r="803" spans="1:27" hidden="1" outlineLevel="1">
      <c r="A803" s="4"/>
      <c r="B803" s="4"/>
      <c r="C803" s="36"/>
      <c r="D803" s="217">
        <f>Asset12</f>
        <v>0</v>
      </c>
      <c r="E803" s="4"/>
      <c r="F803" s="4"/>
      <c r="G803" s="184">
        <f>'RAB roll forward'!G1409</f>
        <v>0</v>
      </c>
      <c r="H803" s="28"/>
      <c r="I803" s="28"/>
      <c r="J803" s="28"/>
      <c r="K803" s="28"/>
      <c r="L803" s="28"/>
      <c r="M803" s="28"/>
      <c r="N803" s="91"/>
      <c r="O803" s="22"/>
      <c r="P803" s="22"/>
      <c r="Q803" s="22"/>
      <c r="R803" s="22"/>
      <c r="S803" s="91"/>
      <c r="T803" s="91"/>
      <c r="U803" s="91"/>
      <c r="V803" s="91"/>
      <c r="W803" s="91"/>
      <c r="X803" s="91"/>
      <c r="Y803" s="91"/>
      <c r="Z803" s="91"/>
      <c r="AA803" s="249"/>
    </row>
    <row r="804" spans="1:27" hidden="1" outlineLevel="1">
      <c r="A804" s="4"/>
      <c r="B804" s="4"/>
      <c r="C804" s="36"/>
      <c r="D804" s="217">
        <f>Asset13</f>
        <v>0</v>
      </c>
      <c r="E804" s="4"/>
      <c r="F804" s="4"/>
      <c r="G804" s="184">
        <f>'RAB roll forward'!G1410</f>
        <v>0</v>
      </c>
      <c r="H804" s="28"/>
      <c r="I804" s="28"/>
      <c r="J804" s="28"/>
      <c r="K804" s="28"/>
      <c r="L804" s="28"/>
      <c r="M804" s="28"/>
      <c r="N804" s="91"/>
      <c r="O804" s="22"/>
      <c r="P804" s="22"/>
      <c r="Q804" s="22"/>
      <c r="R804" s="22"/>
      <c r="S804" s="91"/>
      <c r="T804" s="91"/>
      <c r="U804" s="91"/>
      <c r="V804" s="91"/>
      <c r="W804" s="91"/>
      <c r="X804" s="91"/>
      <c r="Y804" s="91"/>
      <c r="Z804" s="91"/>
      <c r="AA804" s="249"/>
    </row>
    <row r="805" spans="1:27" hidden="1" outlineLevel="1">
      <c r="A805" s="4"/>
      <c r="B805" s="4"/>
      <c r="C805" s="36"/>
      <c r="D805" s="217">
        <f>Asset14</f>
        <v>0</v>
      </c>
      <c r="E805" s="4"/>
      <c r="F805" s="4"/>
      <c r="G805" s="184">
        <f>'RAB roll forward'!G1411</f>
        <v>0</v>
      </c>
      <c r="H805" s="28"/>
      <c r="I805" s="28"/>
      <c r="J805" s="28"/>
      <c r="K805" s="28"/>
      <c r="L805" s="28"/>
      <c r="M805" s="28"/>
      <c r="N805" s="91"/>
      <c r="O805" s="22"/>
      <c r="P805" s="22"/>
      <c r="Q805" s="22"/>
      <c r="R805" s="22"/>
      <c r="S805" s="91"/>
      <c r="T805" s="91"/>
      <c r="U805" s="91"/>
      <c r="V805" s="91"/>
      <c r="W805" s="91"/>
      <c r="X805" s="91"/>
      <c r="Y805" s="91"/>
      <c r="Z805" s="91"/>
      <c r="AA805" s="249"/>
    </row>
    <row r="806" spans="1:27" hidden="1" outlineLevel="1">
      <c r="A806" s="4"/>
      <c r="B806" s="4"/>
      <c r="C806" s="36"/>
      <c r="D806" s="217">
        <f>Asset15</f>
        <v>0</v>
      </c>
      <c r="E806" s="4"/>
      <c r="F806" s="4"/>
      <c r="G806" s="184">
        <f>'RAB roll forward'!G1412</f>
        <v>0</v>
      </c>
      <c r="H806" s="28"/>
      <c r="I806" s="28"/>
      <c r="J806" s="28"/>
      <c r="K806" s="28"/>
      <c r="L806" s="28"/>
      <c r="M806" s="28"/>
      <c r="N806" s="91"/>
      <c r="O806" s="22"/>
      <c r="P806" s="22"/>
      <c r="Q806" s="22"/>
      <c r="R806" s="22"/>
      <c r="S806" s="91"/>
      <c r="T806" s="91"/>
      <c r="U806" s="91"/>
      <c r="V806" s="91"/>
      <c r="W806" s="91"/>
      <c r="X806" s="91"/>
      <c r="Y806" s="91"/>
      <c r="Z806" s="91"/>
      <c r="AA806" s="249"/>
    </row>
    <row r="807" spans="1:27" hidden="1" outlineLevel="1">
      <c r="A807" s="4"/>
      <c r="B807" s="4"/>
      <c r="C807" s="36"/>
      <c r="D807" s="217">
        <f>Asset16</f>
        <v>0</v>
      </c>
      <c r="E807" s="4"/>
      <c r="F807" s="4"/>
      <c r="G807" s="184">
        <f>'RAB roll forward'!G1413</f>
        <v>0</v>
      </c>
      <c r="H807" s="28"/>
      <c r="I807" s="28"/>
      <c r="J807" s="28"/>
      <c r="K807" s="28"/>
      <c r="L807" s="28"/>
      <c r="M807" s="28"/>
      <c r="N807" s="91"/>
      <c r="O807" s="22"/>
      <c r="P807" s="22"/>
      <c r="Q807" s="22"/>
      <c r="R807" s="22"/>
      <c r="S807" s="91"/>
      <c r="T807" s="91"/>
      <c r="U807" s="91"/>
      <c r="V807" s="91"/>
      <c r="W807" s="91"/>
      <c r="X807" s="91"/>
      <c r="Y807" s="91"/>
      <c r="Z807" s="91"/>
      <c r="AA807" s="249"/>
    </row>
    <row r="808" spans="1:27" hidden="1" outlineLevel="1">
      <c r="A808" s="4"/>
      <c r="B808" s="4"/>
      <c r="C808" s="36"/>
      <c r="D808" s="217">
        <f>Asset17</f>
        <v>0</v>
      </c>
      <c r="E808" s="4"/>
      <c r="F808" s="4"/>
      <c r="G808" s="184">
        <f>'RAB roll forward'!G1414</f>
        <v>0</v>
      </c>
      <c r="H808" s="28"/>
      <c r="I808" s="28"/>
      <c r="J808" s="28"/>
      <c r="K808" s="28"/>
      <c r="L808" s="28"/>
      <c r="M808" s="28"/>
      <c r="N808" s="91"/>
      <c r="O808" s="22"/>
      <c r="P808" s="22"/>
      <c r="Q808" s="22"/>
      <c r="R808" s="22"/>
      <c r="S808" s="91"/>
      <c r="T808" s="91"/>
      <c r="U808" s="91"/>
      <c r="V808" s="91"/>
      <c r="W808" s="91"/>
      <c r="X808" s="91"/>
      <c r="Y808" s="91"/>
      <c r="Z808" s="91"/>
      <c r="AA808" s="249"/>
    </row>
    <row r="809" spans="1:27" hidden="1" outlineLevel="1">
      <c r="A809" s="4"/>
      <c r="B809" s="4"/>
      <c r="C809" s="36"/>
      <c r="D809" s="217">
        <f>Asset18</f>
        <v>0</v>
      </c>
      <c r="E809" s="4"/>
      <c r="F809" s="4"/>
      <c r="G809" s="184">
        <f>'RAB roll forward'!G1415</f>
        <v>0</v>
      </c>
      <c r="H809" s="28"/>
      <c r="I809" s="28"/>
      <c r="J809" s="28"/>
      <c r="K809" s="28"/>
      <c r="L809" s="28"/>
      <c r="M809" s="28"/>
      <c r="N809" s="91"/>
      <c r="O809" s="22"/>
      <c r="P809" s="22"/>
      <c r="Q809" s="22"/>
      <c r="R809" s="22"/>
      <c r="S809" s="91"/>
      <c r="T809" s="91"/>
      <c r="U809" s="91"/>
      <c r="V809" s="91"/>
      <c r="W809" s="91"/>
      <c r="X809" s="91"/>
      <c r="Y809" s="91"/>
      <c r="Z809" s="91"/>
      <c r="AA809" s="249"/>
    </row>
    <row r="810" spans="1:27" hidden="1" outlineLevel="1">
      <c r="A810" s="4"/>
      <c r="B810" s="4"/>
      <c r="C810" s="36"/>
      <c r="D810" s="217">
        <f>Asset19</f>
        <v>0</v>
      </c>
      <c r="E810" s="4"/>
      <c r="F810" s="4"/>
      <c r="G810" s="184">
        <f>'RAB roll forward'!G1416</f>
        <v>0</v>
      </c>
      <c r="H810" s="28"/>
      <c r="I810" s="28"/>
      <c r="J810" s="28"/>
      <c r="K810" s="28"/>
      <c r="L810" s="28"/>
      <c r="M810" s="28"/>
      <c r="N810" s="91"/>
      <c r="O810" s="22"/>
      <c r="P810" s="22"/>
      <c r="Q810" s="22"/>
      <c r="R810" s="22"/>
      <c r="S810" s="91"/>
      <c r="T810" s="91"/>
      <c r="U810" s="91"/>
      <c r="V810" s="91"/>
      <c r="W810" s="91"/>
      <c r="X810" s="91"/>
      <c r="Y810" s="91"/>
      <c r="Z810" s="91"/>
      <c r="AA810" s="249"/>
    </row>
    <row r="811" spans="1:27" hidden="1" outlineLevel="1">
      <c r="A811" s="4"/>
      <c r="B811" s="4"/>
      <c r="C811" s="36"/>
      <c r="D811" s="217">
        <f>Asset20</f>
        <v>0</v>
      </c>
      <c r="E811" s="4"/>
      <c r="F811" s="4"/>
      <c r="G811" s="184">
        <f>'RAB roll forward'!G1417</f>
        <v>0</v>
      </c>
      <c r="H811" s="28"/>
      <c r="I811" s="28"/>
      <c r="J811" s="28"/>
      <c r="K811" s="28"/>
      <c r="L811" s="28"/>
      <c r="M811" s="28"/>
      <c r="N811" s="91"/>
      <c r="O811" s="22"/>
      <c r="P811" s="22"/>
      <c r="Q811" s="22"/>
      <c r="R811" s="22"/>
      <c r="S811" s="91"/>
      <c r="T811" s="91"/>
      <c r="U811" s="91"/>
      <c r="V811" s="91"/>
      <c r="W811" s="91"/>
      <c r="X811" s="91"/>
      <c r="Y811" s="91"/>
      <c r="Z811" s="91"/>
      <c r="AA811" s="249"/>
    </row>
    <row r="812" spans="1:27" hidden="1" outlineLevel="1">
      <c r="A812" s="4"/>
      <c r="B812" s="4"/>
      <c r="C812" s="36"/>
      <c r="D812" s="217">
        <f>Asset21</f>
        <v>0</v>
      </c>
      <c r="E812" s="4"/>
      <c r="F812" s="4"/>
      <c r="G812" s="184">
        <f>'RAB roll forward'!G1418</f>
        <v>0</v>
      </c>
      <c r="H812" s="28"/>
      <c r="I812" s="28"/>
      <c r="J812" s="28"/>
      <c r="K812" s="28"/>
      <c r="L812" s="28"/>
      <c r="M812" s="28"/>
      <c r="N812" s="91"/>
      <c r="O812" s="22"/>
      <c r="P812" s="22"/>
      <c r="Q812" s="22"/>
      <c r="R812" s="22"/>
      <c r="S812" s="91"/>
      <c r="T812" s="91"/>
      <c r="U812" s="91"/>
      <c r="V812" s="91"/>
      <c r="W812" s="91"/>
      <c r="X812" s="91"/>
      <c r="Y812" s="91"/>
      <c r="Z812" s="91"/>
      <c r="AA812" s="249"/>
    </row>
    <row r="813" spans="1:27" hidden="1" outlineLevel="1">
      <c r="A813" s="4"/>
      <c r="B813" s="4"/>
      <c r="C813" s="36"/>
      <c r="D813" s="217">
        <f>Asset22</f>
        <v>0</v>
      </c>
      <c r="E813" s="4"/>
      <c r="F813" s="4"/>
      <c r="G813" s="184">
        <f>'RAB roll forward'!G1419</f>
        <v>0</v>
      </c>
      <c r="H813" s="28"/>
      <c r="I813" s="28"/>
      <c r="J813" s="28"/>
      <c r="K813" s="28"/>
      <c r="L813" s="28"/>
      <c r="M813" s="28"/>
      <c r="N813" s="91"/>
      <c r="O813" s="22"/>
      <c r="P813" s="22"/>
      <c r="Q813" s="22"/>
      <c r="R813" s="22"/>
      <c r="S813" s="91"/>
      <c r="T813" s="91"/>
      <c r="U813" s="91"/>
      <c r="V813" s="91"/>
      <c r="W813" s="91"/>
      <c r="X813" s="91"/>
      <c r="Y813" s="91"/>
      <c r="Z813" s="91"/>
      <c r="AA813" s="249"/>
    </row>
    <row r="814" spans="1:27" hidden="1" outlineLevel="1">
      <c r="A814" s="4"/>
      <c r="B814" s="4"/>
      <c r="C814" s="36"/>
      <c r="D814" s="217">
        <f>Asset23</f>
        <v>0</v>
      </c>
      <c r="E814" s="4"/>
      <c r="F814" s="4"/>
      <c r="G814" s="184">
        <f>'RAB roll forward'!G1420</f>
        <v>0</v>
      </c>
      <c r="H814" s="28"/>
      <c r="I814" s="28"/>
      <c r="J814" s="28"/>
      <c r="K814" s="28"/>
      <c r="L814" s="28"/>
      <c r="M814" s="28"/>
      <c r="N814" s="91"/>
      <c r="O814" s="22"/>
      <c r="P814" s="22"/>
      <c r="Q814" s="22"/>
      <c r="R814" s="22"/>
      <c r="S814" s="91"/>
      <c r="T814" s="91"/>
      <c r="U814" s="91"/>
      <c r="V814" s="91"/>
      <c r="W814" s="91"/>
      <c r="X814" s="91"/>
      <c r="Y814" s="91"/>
      <c r="Z814" s="91"/>
      <c r="AA814" s="249"/>
    </row>
    <row r="815" spans="1:27" hidden="1" outlineLevel="1">
      <c r="A815" s="4"/>
      <c r="B815" s="4"/>
      <c r="C815" s="36"/>
      <c r="D815" s="217">
        <f>Asset24</f>
        <v>0</v>
      </c>
      <c r="E815" s="4"/>
      <c r="F815" s="4"/>
      <c r="G815" s="184">
        <f>'RAB roll forward'!G1421</f>
        <v>0</v>
      </c>
      <c r="H815" s="28"/>
      <c r="I815" s="28"/>
      <c r="J815" s="28"/>
      <c r="K815" s="28"/>
      <c r="L815" s="28"/>
      <c r="M815" s="28"/>
      <c r="N815" s="91"/>
      <c r="O815" s="22"/>
      <c r="P815" s="22"/>
      <c r="Q815" s="22"/>
      <c r="R815" s="22"/>
      <c r="S815" s="91"/>
      <c r="T815" s="91"/>
      <c r="U815" s="91"/>
      <c r="V815" s="91"/>
      <c r="W815" s="91"/>
      <c r="X815" s="91"/>
      <c r="Y815" s="91"/>
      <c r="Z815" s="91"/>
      <c r="AA815" s="249"/>
    </row>
    <row r="816" spans="1:27" hidden="1" outlineLevel="1">
      <c r="A816" s="4"/>
      <c r="B816" s="4"/>
      <c r="C816" s="36"/>
      <c r="D816" s="217">
        <f>Asset25</f>
        <v>0</v>
      </c>
      <c r="E816" s="4"/>
      <c r="F816" s="4"/>
      <c r="G816" s="184">
        <f>'RAB roll forward'!G1422</f>
        <v>0</v>
      </c>
      <c r="H816" s="28"/>
      <c r="I816" s="28"/>
      <c r="J816" s="28"/>
      <c r="K816" s="28"/>
      <c r="L816" s="28"/>
      <c r="M816" s="28"/>
      <c r="N816" s="91"/>
      <c r="O816" s="22"/>
      <c r="P816" s="22"/>
      <c r="Q816" s="22"/>
      <c r="R816" s="22"/>
      <c r="S816" s="91"/>
      <c r="T816" s="91"/>
      <c r="U816" s="91"/>
      <c r="V816" s="91"/>
      <c r="W816" s="91"/>
      <c r="X816" s="91"/>
      <c r="Y816" s="91"/>
      <c r="Z816" s="91"/>
      <c r="AA816" s="249"/>
    </row>
    <row r="817" spans="1:27" hidden="1" outlineLevel="1">
      <c r="A817" s="4"/>
      <c r="B817" s="4"/>
      <c r="C817" s="36"/>
      <c r="D817" s="217">
        <f>Asset26</f>
        <v>0</v>
      </c>
      <c r="E817" s="4"/>
      <c r="F817" s="4"/>
      <c r="G817" s="184">
        <f>'RAB roll forward'!G1423</f>
        <v>0</v>
      </c>
      <c r="H817" s="28"/>
      <c r="I817" s="28"/>
      <c r="J817" s="28"/>
      <c r="K817" s="28"/>
      <c r="L817" s="28"/>
      <c r="M817" s="28"/>
      <c r="N817" s="91"/>
      <c r="O817" s="22"/>
      <c r="P817" s="22"/>
      <c r="Q817" s="22"/>
      <c r="R817" s="22"/>
      <c r="S817" s="91"/>
      <c r="T817" s="91"/>
      <c r="U817" s="91"/>
      <c r="V817" s="91"/>
      <c r="W817" s="91"/>
      <c r="X817" s="91"/>
      <c r="Y817" s="91"/>
      <c r="Z817" s="91"/>
      <c r="AA817" s="249"/>
    </row>
    <row r="818" spans="1:27" hidden="1" outlineLevel="1">
      <c r="A818" s="4"/>
      <c r="B818" s="4"/>
      <c r="C818" s="36"/>
      <c r="D818" s="217">
        <f>Asset27</f>
        <v>0</v>
      </c>
      <c r="E818" s="4"/>
      <c r="F818" s="4"/>
      <c r="G818" s="184">
        <f>'RAB roll forward'!G1424</f>
        <v>0</v>
      </c>
      <c r="H818" s="28"/>
      <c r="I818" s="28"/>
      <c r="J818" s="28"/>
      <c r="K818" s="28"/>
      <c r="L818" s="28"/>
      <c r="M818" s="28"/>
      <c r="N818" s="91"/>
      <c r="O818" s="22"/>
      <c r="P818" s="22"/>
      <c r="Q818" s="22"/>
      <c r="R818" s="22"/>
      <c r="S818" s="91"/>
      <c r="T818" s="91"/>
      <c r="U818" s="91"/>
      <c r="V818" s="91"/>
      <c r="W818" s="91"/>
      <c r="X818" s="91"/>
      <c r="Y818" s="91"/>
      <c r="Z818" s="91"/>
      <c r="AA818" s="249"/>
    </row>
    <row r="819" spans="1:27" hidden="1" outlineLevel="1">
      <c r="A819" s="4"/>
      <c r="B819" s="4"/>
      <c r="C819" s="36"/>
      <c r="D819" s="217">
        <f>Asset28</f>
        <v>0</v>
      </c>
      <c r="E819" s="4"/>
      <c r="F819" s="4"/>
      <c r="G819" s="184">
        <f>'RAB roll forward'!G1425</f>
        <v>0</v>
      </c>
      <c r="H819" s="28"/>
      <c r="I819" s="28"/>
      <c r="J819" s="28"/>
      <c r="K819" s="28"/>
      <c r="L819" s="28"/>
      <c r="M819" s="28"/>
      <c r="N819" s="91"/>
      <c r="O819" s="22"/>
      <c r="P819" s="22"/>
      <c r="Q819" s="22"/>
      <c r="R819" s="22"/>
      <c r="S819" s="91"/>
      <c r="T819" s="91"/>
      <c r="U819" s="91"/>
      <c r="V819" s="91"/>
      <c r="W819" s="91"/>
      <c r="X819" s="91"/>
      <c r="Y819" s="91"/>
      <c r="Z819" s="91"/>
      <c r="AA819" s="249"/>
    </row>
    <row r="820" spans="1:27" hidden="1" outlineLevel="1">
      <c r="A820" s="4"/>
      <c r="B820" s="4"/>
      <c r="C820" s="36"/>
      <c r="D820" s="217">
        <f>Asset29</f>
        <v>0</v>
      </c>
      <c r="E820" s="4"/>
      <c r="F820" s="4"/>
      <c r="G820" s="184">
        <f>'RAB roll forward'!G1426</f>
        <v>0</v>
      </c>
      <c r="H820" s="28"/>
      <c r="I820" s="28"/>
      <c r="J820" s="28"/>
      <c r="K820" s="28"/>
      <c r="L820" s="28"/>
      <c r="M820" s="28"/>
      <c r="N820" s="91"/>
      <c r="O820" s="22"/>
      <c r="P820" s="22"/>
      <c r="Q820" s="22"/>
      <c r="R820" s="22"/>
      <c r="S820" s="91"/>
      <c r="T820" s="91"/>
      <c r="U820" s="91"/>
      <c r="V820" s="91"/>
      <c r="W820" s="91"/>
      <c r="X820" s="91"/>
      <c r="Y820" s="91"/>
      <c r="Z820" s="91"/>
      <c r="AA820" s="249"/>
    </row>
    <row r="821" spans="1:27" hidden="1" outlineLevel="1">
      <c r="A821" s="4"/>
      <c r="B821" s="4"/>
      <c r="C821" s="36"/>
      <c r="D821" s="217">
        <f>Asset30</f>
        <v>0</v>
      </c>
      <c r="E821" s="4"/>
      <c r="F821" s="4"/>
      <c r="G821" s="184">
        <f>'RAB roll forward'!G1427</f>
        <v>0</v>
      </c>
      <c r="H821" s="28"/>
      <c r="I821" s="28"/>
      <c r="J821" s="28"/>
      <c r="K821" s="28"/>
      <c r="L821" s="28"/>
      <c r="M821" s="28"/>
      <c r="N821" s="91"/>
      <c r="O821" s="22"/>
      <c r="P821" s="22"/>
      <c r="Q821" s="22"/>
      <c r="R821" s="22"/>
      <c r="S821" s="91"/>
      <c r="T821" s="91"/>
      <c r="U821" s="91"/>
      <c r="V821" s="91"/>
      <c r="W821" s="91"/>
      <c r="X821" s="91"/>
      <c r="Y821" s="91"/>
      <c r="Z821" s="91"/>
      <c r="AA821" s="249"/>
    </row>
    <row r="822" spans="1:27" hidden="1" outlineLevel="1">
      <c r="A822" s="4"/>
      <c r="B822" s="4"/>
      <c r="C822" s="36"/>
      <c r="D822" s="217">
        <f>Asset31</f>
        <v>0</v>
      </c>
      <c r="E822" s="4"/>
      <c r="F822" s="4"/>
      <c r="G822" s="184">
        <f>'RAB roll forward'!G1428</f>
        <v>0</v>
      </c>
      <c r="H822" s="28"/>
      <c r="I822" s="28"/>
      <c r="J822" s="28"/>
      <c r="K822" s="28"/>
      <c r="L822" s="28"/>
      <c r="M822" s="28"/>
      <c r="N822" s="91"/>
      <c r="O822" s="22"/>
      <c r="P822" s="22"/>
      <c r="Q822" s="22"/>
      <c r="R822" s="22"/>
      <c r="S822" s="91"/>
      <c r="T822" s="91"/>
      <c r="U822" s="91"/>
      <c r="V822" s="91"/>
      <c r="W822" s="91"/>
      <c r="X822" s="91"/>
      <c r="Y822" s="91"/>
      <c r="Z822" s="91"/>
      <c r="AA822" s="249"/>
    </row>
    <row r="823" spans="1:27" hidden="1" outlineLevel="1">
      <c r="A823" s="4"/>
      <c r="B823" s="4"/>
      <c r="C823" s="36"/>
      <c r="D823" s="217">
        <f>Asset32</f>
        <v>0</v>
      </c>
      <c r="E823" s="4"/>
      <c r="F823" s="4"/>
      <c r="G823" s="184">
        <f>'RAB roll forward'!G1429</f>
        <v>0</v>
      </c>
      <c r="H823" s="28"/>
      <c r="I823" s="28"/>
      <c r="J823" s="28"/>
      <c r="K823" s="28"/>
      <c r="L823" s="28"/>
      <c r="M823" s="28"/>
      <c r="N823" s="91"/>
      <c r="O823" s="22"/>
      <c r="P823" s="22"/>
      <c r="Q823" s="22"/>
      <c r="R823" s="22"/>
      <c r="S823" s="91"/>
      <c r="T823" s="91"/>
      <c r="U823" s="91"/>
      <c r="V823" s="91"/>
      <c r="W823" s="91"/>
      <c r="X823" s="91"/>
      <c r="Y823" s="91"/>
      <c r="Z823" s="91"/>
      <c r="AA823" s="249"/>
    </row>
    <row r="824" spans="1:27" hidden="1" outlineLevel="1">
      <c r="A824" s="4"/>
      <c r="B824" s="4"/>
      <c r="C824" s="36"/>
      <c r="D824" s="217">
        <f>Asset33</f>
        <v>0</v>
      </c>
      <c r="E824" s="4"/>
      <c r="F824" s="4"/>
      <c r="G824" s="184">
        <f>'RAB roll forward'!G1430</f>
        <v>0</v>
      </c>
      <c r="H824" s="28"/>
      <c r="I824" s="28"/>
      <c r="J824" s="28"/>
      <c r="K824" s="28"/>
      <c r="L824" s="28"/>
      <c r="M824" s="28"/>
      <c r="N824" s="91"/>
      <c r="O824" s="22"/>
      <c r="P824" s="22"/>
      <c r="Q824" s="22"/>
      <c r="R824" s="22"/>
      <c r="S824" s="91"/>
      <c r="T824" s="91"/>
      <c r="U824" s="91"/>
      <c r="V824" s="91"/>
      <c r="W824" s="91"/>
      <c r="X824" s="91"/>
      <c r="Y824" s="91"/>
      <c r="Z824" s="91"/>
      <c r="AA824" s="249"/>
    </row>
    <row r="825" spans="1:27" hidden="1" outlineLevel="1">
      <c r="A825" s="4"/>
      <c r="B825" s="4"/>
      <c r="C825" s="36"/>
      <c r="D825" s="217">
        <f>Asset34</f>
        <v>0</v>
      </c>
      <c r="E825" s="4"/>
      <c r="F825" s="4"/>
      <c r="G825" s="184">
        <f>'RAB roll forward'!G1431</f>
        <v>0</v>
      </c>
      <c r="H825" s="28"/>
      <c r="I825" s="28"/>
      <c r="J825" s="28"/>
      <c r="K825" s="28"/>
      <c r="L825" s="28"/>
      <c r="M825" s="28"/>
      <c r="N825" s="91"/>
      <c r="O825" s="22"/>
      <c r="P825" s="22"/>
      <c r="Q825" s="22"/>
      <c r="R825" s="22"/>
      <c r="S825" s="91"/>
      <c r="T825" s="91"/>
      <c r="U825" s="91"/>
      <c r="V825" s="91"/>
      <c r="W825" s="91"/>
      <c r="X825" s="91"/>
      <c r="Y825" s="91"/>
      <c r="Z825" s="91"/>
      <c r="AA825" s="249"/>
    </row>
    <row r="826" spans="1:27" hidden="1" outlineLevel="1">
      <c r="A826" s="4"/>
      <c r="B826" s="4"/>
      <c r="C826" s="36"/>
      <c r="D826" s="217">
        <f>Asset35</f>
        <v>0</v>
      </c>
      <c r="E826" s="4"/>
      <c r="F826" s="4"/>
      <c r="G826" s="184">
        <f>'RAB roll forward'!G1432</f>
        <v>0</v>
      </c>
      <c r="H826" s="28"/>
      <c r="I826" s="28"/>
      <c r="J826" s="28"/>
      <c r="K826" s="28"/>
      <c r="L826" s="28"/>
      <c r="M826" s="28"/>
      <c r="N826" s="91"/>
      <c r="O826" s="22"/>
      <c r="P826" s="22"/>
      <c r="Q826" s="22"/>
      <c r="R826" s="22"/>
      <c r="S826" s="91"/>
      <c r="T826" s="91"/>
      <c r="U826" s="91"/>
      <c r="V826" s="91"/>
      <c r="W826" s="91"/>
      <c r="X826" s="91"/>
      <c r="Y826" s="91"/>
      <c r="Z826" s="91"/>
      <c r="AA826" s="249"/>
    </row>
    <row r="827" spans="1:27" hidden="1" outlineLevel="1">
      <c r="A827" s="4"/>
      <c r="B827" s="4"/>
      <c r="C827" s="36"/>
      <c r="D827" s="217">
        <f>Asset36</f>
        <v>0</v>
      </c>
      <c r="E827" s="4"/>
      <c r="F827" s="4"/>
      <c r="G827" s="184">
        <f>'RAB roll forward'!G1433</f>
        <v>0</v>
      </c>
      <c r="H827" s="28"/>
      <c r="I827" s="28"/>
      <c r="J827" s="28"/>
      <c r="K827" s="28"/>
      <c r="L827" s="28"/>
      <c r="M827" s="28"/>
      <c r="N827" s="91"/>
      <c r="O827" s="22"/>
      <c r="P827" s="22"/>
      <c r="Q827" s="22"/>
      <c r="R827" s="22"/>
      <c r="S827" s="91"/>
      <c r="T827" s="91"/>
      <c r="U827" s="91"/>
      <c r="V827" s="91"/>
      <c r="W827" s="91"/>
      <c r="X827" s="91"/>
      <c r="Y827" s="91"/>
      <c r="Z827" s="91"/>
      <c r="AA827" s="249"/>
    </row>
    <row r="828" spans="1:27" hidden="1" outlineLevel="1">
      <c r="A828" s="4"/>
      <c r="B828" s="4"/>
      <c r="C828" s="36"/>
      <c r="D828" s="217">
        <f>Asset37</f>
        <v>0</v>
      </c>
      <c r="E828" s="4"/>
      <c r="F828" s="4"/>
      <c r="G828" s="184">
        <f>'RAB roll forward'!G1434</f>
        <v>0</v>
      </c>
      <c r="H828" s="28"/>
      <c r="I828" s="28"/>
      <c r="J828" s="28"/>
      <c r="K828" s="28"/>
      <c r="L828" s="28"/>
      <c r="M828" s="28"/>
      <c r="N828" s="91"/>
      <c r="O828" s="22"/>
      <c r="P828" s="22"/>
      <c r="Q828" s="22"/>
      <c r="R828" s="22"/>
      <c r="S828" s="91"/>
      <c r="T828" s="91"/>
      <c r="U828" s="91"/>
      <c r="V828" s="91"/>
      <c r="W828" s="91"/>
      <c r="X828" s="91"/>
      <c r="Y828" s="91"/>
      <c r="Z828" s="91"/>
      <c r="AA828" s="249"/>
    </row>
    <row r="829" spans="1:27" hidden="1" outlineLevel="1">
      <c r="A829" s="4"/>
      <c r="B829" s="4"/>
      <c r="C829" s="36"/>
      <c r="D829" s="217">
        <f>Asset38</f>
        <v>0</v>
      </c>
      <c r="E829" s="4"/>
      <c r="F829" s="4"/>
      <c r="G829" s="184">
        <f>'RAB roll forward'!G1435</f>
        <v>0</v>
      </c>
      <c r="H829" s="28"/>
      <c r="I829" s="28"/>
      <c r="J829" s="28"/>
      <c r="K829" s="28"/>
      <c r="L829" s="28"/>
      <c r="M829" s="28"/>
      <c r="N829" s="91"/>
      <c r="O829" s="22"/>
      <c r="P829" s="22"/>
      <c r="Q829" s="22"/>
      <c r="R829" s="22"/>
      <c r="S829" s="91"/>
      <c r="T829" s="91"/>
      <c r="U829" s="91"/>
      <c r="V829" s="91"/>
      <c r="W829" s="91"/>
      <c r="X829" s="91"/>
      <c r="Y829" s="91"/>
      <c r="Z829" s="91"/>
      <c r="AA829" s="249"/>
    </row>
    <row r="830" spans="1:27" hidden="1" outlineLevel="1">
      <c r="A830" s="4"/>
      <c r="B830" s="4"/>
      <c r="C830" s="36"/>
      <c r="D830" s="217">
        <f>Asset39</f>
        <v>0</v>
      </c>
      <c r="E830" s="4"/>
      <c r="F830" s="4"/>
      <c r="G830" s="184">
        <f>'RAB roll forward'!G1436</f>
        <v>0</v>
      </c>
      <c r="H830" s="28"/>
      <c r="I830" s="28"/>
      <c r="J830" s="28"/>
      <c r="K830" s="28"/>
      <c r="L830" s="28"/>
      <c r="M830" s="28"/>
      <c r="N830" s="91"/>
      <c r="O830" s="22"/>
      <c r="P830" s="22"/>
      <c r="Q830" s="22"/>
      <c r="R830" s="22"/>
      <c r="S830" s="91"/>
      <c r="T830" s="91"/>
      <c r="U830" s="91"/>
      <c r="V830" s="91"/>
      <c r="W830" s="91"/>
      <c r="X830" s="91"/>
      <c r="Y830" s="91"/>
      <c r="Z830" s="91"/>
      <c r="AA830" s="249"/>
    </row>
    <row r="831" spans="1:27" hidden="1" outlineLevel="1">
      <c r="A831" s="4"/>
      <c r="B831" s="4"/>
      <c r="C831" s="36"/>
      <c r="D831" s="217">
        <f>Asset40</f>
        <v>0</v>
      </c>
      <c r="E831" s="4"/>
      <c r="F831" s="4"/>
      <c r="G831" s="184">
        <f>'RAB roll forward'!G1437</f>
        <v>0</v>
      </c>
      <c r="H831" s="28"/>
      <c r="I831" s="28"/>
      <c r="J831" s="28"/>
      <c r="K831" s="28"/>
      <c r="L831" s="28"/>
      <c r="M831" s="28"/>
      <c r="N831" s="91"/>
      <c r="O831" s="22"/>
      <c r="P831" s="22"/>
      <c r="Q831" s="22"/>
      <c r="R831" s="22"/>
      <c r="S831" s="91"/>
      <c r="T831" s="91"/>
      <c r="U831" s="91"/>
      <c r="V831" s="91"/>
      <c r="W831" s="91"/>
      <c r="X831" s="91"/>
      <c r="Y831" s="91"/>
      <c r="Z831" s="91"/>
      <c r="AA831" s="249"/>
    </row>
    <row r="832" spans="1:27" hidden="1" outlineLevel="1">
      <c r="A832" s="4"/>
      <c r="B832" s="4"/>
      <c r="C832" s="36"/>
      <c r="D832" s="217">
        <f>Asset41</f>
        <v>0</v>
      </c>
      <c r="E832" s="4"/>
      <c r="F832" s="4"/>
      <c r="G832" s="184">
        <f>'RAB roll forward'!G1438</f>
        <v>0</v>
      </c>
      <c r="H832" s="28"/>
      <c r="I832" s="28"/>
      <c r="J832" s="28"/>
      <c r="K832" s="28"/>
      <c r="L832" s="28"/>
      <c r="M832" s="28"/>
      <c r="N832" s="91"/>
      <c r="O832" s="22"/>
      <c r="P832" s="22"/>
      <c r="Q832" s="22"/>
      <c r="R832" s="22"/>
      <c r="S832" s="91"/>
      <c r="T832" s="91"/>
      <c r="U832" s="91"/>
      <c r="V832" s="91"/>
      <c r="W832" s="91"/>
      <c r="X832" s="91"/>
      <c r="Y832" s="91"/>
      <c r="Z832" s="91"/>
      <c r="AA832" s="249"/>
    </row>
    <row r="833" spans="1:27" hidden="1" outlineLevel="1">
      <c r="A833" s="4"/>
      <c r="B833" s="4"/>
      <c r="C833" s="36"/>
      <c r="D833" s="217">
        <f>Asset42</f>
        <v>0</v>
      </c>
      <c r="E833" s="4"/>
      <c r="F833" s="4"/>
      <c r="G833" s="184">
        <f>'RAB roll forward'!G1439</f>
        <v>0</v>
      </c>
      <c r="H833" s="28"/>
      <c r="I833" s="28"/>
      <c r="J833" s="28"/>
      <c r="K833" s="28"/>
      <c r="L833" s="28"/>
      <c r="M833" s="28"/>
      <c r="N833" s="91"/>
      <c r="O833" s="22"/>
      <c r="P833" s="22"/>
      <c r="Q833" s="22"/>
      <c r="R833" s="22"/>
      <c r="S833" s="91"/>
      <c r="T833" s="91"/>
      <c r="U833" s="91"/>
      <c r="V833" s="91"/>
      <c r="W833" s="91"/>
      <c r="X833" s="91"/>
      <c r="Y833" s="91"/>
      <c r="Z833" s="91"/>
      <c r="AA833" s="249"/>
    </row>
    <row r="834" spans="1:27" hidden="1" outlineLevel="1">
      <c r="A834" s="4"/>
      <c r="B834" s="4"/>
      <c r="C834" s="36"/>
      <c r="D834" s="217">
        <f>Asset43</f>
        <v>0</v>
      </c>
      <c r="E834" s="4"/>
      <c r="F834" s="4"/>
      <c r="G834" s="184">
        <f>'RAB roll forward'!G1440</f>
        <v>0</v>
      </c>
      <c r="H834" s="28"/>
      <c r="I834" s="28"/>
      <c r="J834" s="28"/>
      <c r="K834" s="28"/>
      <c r="L834" s="28"/>
      <c r="M834" s="28"/>
      <c r="N834" s="91"/>
      <c r="O834" s="22"/>
      <c r="P834" s="22"/>
      <c r="Q834" s="22"/>
      <c r="R834" s="22"/>
      <c r="S834" s="91"/>
      <c r="T834" s="91"/>
      <c r="U834" s="91"/>
      <c r="V834" s="91"/>
      <c r="W834" s="91"/>
      <c r="X834" s="91"/>
      <c r="Y834" s="91"/>
      <c r="Z834" s="91"/>
      <c r="AA834" s="249"/>
    </row>
    <row r="835" spans="1:27" hidden="1" outlineLevel="1">
      <c r="A835" s="4"/>
      <c r="B835" s="4"/>
      <c r="C835" s="36"/>
      <c r="D835" s="217">
        <f>Asset44</f>
        <v>0</v>
      </c>
      <c r="E835" s="4"/>
      <c r="F835" s="4"/>
      <c r="G835" s="184">
        <f>'RAB roll forward'!G1441</f>
        <v>0</v>
      </c>
      <c r="H835" s="28"/>
      <c r="I835" s="28"/>
      <c r="J835" s="28"/>
      <c r="K835" s="28"/>
      <c r="L835" s="28"/>
      <c r="M835" s="28"/>
      <c r="N835" s="91"/>
      <c r="O835" s="22"/>
      <c r="P835" s="22"/>
      <c r="Q835" s="22"/>
      <c r="R835" s="22"/>
      <c r="S835" s="91"/>
      <c r="T835" s="91"/>
      <c r="U835" s="91"/>
      <c r="V835" s="91"/>
      <c r="W835" s="91"/>
      <c r="X835" s="91"/>
      <c r="Y835" s="91"/>
      <c r="Z835" s="91"/>
      <c r="AA835" s="249"/>
    </row>
    <row r="836" spans="1:27" hidden="1" outlineLevel="1">
      <c r="A836" s="4"/>
      <c r="B836" s="4"/>
      <c r="C836" s="36"/>
      <c r="D836" s="217">
        <f>Asset45</f>
        <v>0</v>
      </c>
      <c r="E836" s="4"/>
      <c r="F836" s="4"/>
      <c r="G836" s="184">
        <f>'RAB roll forward'!G1442</f>
        <v>0</v>
      </c>
      <c r="H836" s="28"/>
      <c r="I836" s="28"/>
      <c r="J836" s="28"/>
      <c r="K836" s="28"/>
      <c r="L836" s="28"/>
      <c r="M836" s="28"/>
      <c r="N836" s="91"/>
      <c r="O836" s="22"/>
      <c r="P836" s="22"/>
      <c r="Q836" s="22"/>
      <c r="R836" s="22"/>
      <c r="S836" s="91"/>
      <c r="T836" s="91"/>
      <c r="U836" s="91"/>
      <c r="V836" s="91"/>
      <c r="W836" s="91"/>
      <c r="X836" s="91"/>
      <c r="Y836" s="91"/>
      <c r="Z836" s="91"/>
      <c r="AA836" s="249"/>
    </row>
    <row r="837" spans="1:27" hidden="1" outlineLevel="1">
      <c r="A837" s="4"/>
      <c r="B837" s="4"/>
      <c r="C837" s="36"/>
      <c r="D837" s="217">
        <f>Asset46</f>
        <v>0</v>
      </c>
      <c r="E837" s="4"/>
      <c r="F837" s="4"/>
      <c r="G837" s="184">
        <f>'RAB roll forward'!G1443</f>
        <v>0</v>
      </c>
      <c r="H837" s="28"/>
      <c r="I837" s="28"/>
      <c r="J837" s="28"/>
      <c r="K837" s="28"/>
      <c r="L837" s="28"/>
      <c r="M837" s="28"/>
      <c r="N837" s="91"/>
      <c r="O837" s="22"/>
      <c r="P837" s="22"/>
      <c r="Q837" s="22"/>
      <c r="R837" s="22"/>
      <c r="S837" s="91"/>
      <c r="T837" s="91"/>
      <c r="U837" s="91"/>
      <c r="V837" s="91"/>
      <c r="W837" s="91"/>
      <c r="X837" s="91"/>
      <c r="Y837" s="91"/>
      <c r="Z837" s="91"/>
      <c r="AA837" s="249"/>
    </row>
    <row r="838" spans="1:27" hidden="1" outlineLevel="1">
      <c r="A838" s="4"/>
      <c r="B838" s="4"/>
      <c r="C838" s="36"/>
      <c r="D838" s="217">
        <f>Asset47</f>
        <v>0</v>
      </c>
      <c r="E838" s="4"/>
      <c r="F838" s="4"/>
      <c r="G838" s="184">
        <f>'RAB roll forward'!G1444</f>
        <v>0</v>
      </c>
      <c r="H838" s="28"/>
      <c r="I838" s="28"/>
      <c r="J838" s="28"/>
      <c r="K838" s="28"/>
      <c r="L838" s="28"/>
      <c r="M838" s="28"/>
      <c r="N838" s="91"/>
      <c r="O838" s="22"/>
      <c r="P838" s="22"/>
      <c r="Q838" s="22"/>
      <c r="R838" s="22"/>
      <c r="S838" s="91"/>
      <c r="T838" s="91"/>
      <c r="U838" s="91"/>
      <c r="V838" s="91"/>
      <c r="W838" s="91"/>
      <c r="X838" s="91"/>
      <c r="Y838" s="91"/>
      <c r="Z838" s="91"/>
      <c r="AA838" s="249"/>
    </row>
    <row r="839" spans="1:27" hidden="1" outlineLevel="1">
      <c r="A839" s="4"/>
      <c r="B839" s="4"/>
      <c r="C839" s="36"/>
      <c r="D839" s="217">
        <f>Asset48</f>
        <v>0</v>
      </c>
      <c r="E839" s="4"/>
      <c r="F839" s="4"/>
      <c r="G839" s="184">
        <f>'RAB roll forward'!G1445</f>
        <v>0</v>
      </c>
      <c r="H839" s="28"/>
      <c r="I839" s="28"/>
      <c r="J839" s="28"/>
      <c r="K839" s="28"/>
      <c r="L839" s="28"/>
      <c r="M839" s="28"/>
      <c r="N839" s="91"/>
      <c r="O839" s="22"/>
      <c r="P839" s="22"/>
      <c r="Q839" s="22"/>
      <c r="R839" s="22"/>
      <c r="S839" s="91"/>
      <c r="T839" s="91"/>
      <c r="U839" s="91"/>
      <c r="V839" s="91"/>
      <c r="W839" s="91"/>
      <c r="X839" s="91"/>
      <c r="Y839" s="91"/>
      <c r="Z839" s="91"/>
      <c r="AA839" s="249"/>
    </row>
    <row r="840" spans="1:27" hidden="1" outlineLevel="1">
      <c r="A840" s="4"/>
      <c r="B840" s="4"/>
      <c r="C840" s="36"/>
      <c r="D840" s="217">
        <f>Asset49</f>
        <v>0</v>
      </c>
      <c r="E840" s="4"/>
      <c r="F840" s="4"/>
      <c r="G840" s="184">
        <f>'RAB roll forward'!G1446</f>
        <v>0</v>
      </c>
      <c r="H840" s="28"/>
      <c r="I840" s="28"/>
      <c r="J840" s="28"/>
      <c r="K840" s="28"/>
      <c r="L840" s="28"/>
      <c r="M840" s="28"/>
      <c r="N840" s="91"/>
      <c r="O840" s="22"/>
      <c r="P840" s="22"/>
      <c r="Q840" s="22"/>
      <c r="R840" s="22"/>
      <c r="S840" s="91"/>
      <c r="T840" s="91"/>
      <c r="U840" s="91"/>
      <c r="V840" s="91"/>
      <c r="W840" s="91"/>
      <c r="X840" s="91"/>
      <c r="Y840" s="91"/>
      <c r="Z840" s="91"/>
      <c r="AA840" s="249"/>
    </row>
    <row r="841" spans="1:27" hidden="1" outlineLevel="1">
      <c r="A841" s="4"/>
      <c r="B841" s="4"/>
      <c r="C841" s="36"/>
      <c r="D841" s="217" t="str">
        <f>Asset50</f>
        <v>Equity raising costs</v>
      </c>
      <c r="E841" s="4"/>
      <c r="F841" s="4"/>
      <c r="G841" s="184">
        <f>'RAB roll forward'!G1447</f>
        <v>0</v>
      </c>
      <c r="H841" s="28"/>
      <c r="I841" s="28"/>
      <c r="J841" s="28"/>
      <c r="K841" s="28"/>
      <c r="L841" s="28"/>
      <c r="M841" s="28"/>
      <c r="N841" s="91"/>
      <c r="O841" s="22"/>
      <c r="P841" s="22"/>
      <c r="Q841" s="22"/>
      <c r="R841" s="22"/>
      <c r="S841" s="91"/>
      <c r="T841" s="91"/>
      <c r="U841" s="91"/>
      <c r="V841" s="91"/>
      <c r="W841" s="91"/>
      <c r="X841" s="91"/>
      <c r="Y841" s="91"/>
      <c r="Z841" s="91"/>
      <c r="AA841" s="249"/>
    </row>
    <row r="842" spans="1:27" collapsed="1">
      <c r="A842" s="4"/>
      <c r="B842" s="4"/>
      <c r="C842" s="36"/>
      <c r="D842" s="118"/>
      <c r="E842" s="4"/>
      <c r="F842" s="4"/>
      <c r="G842" s="127"/>
      <c r="H842" s="102"/>
      <c r="I842" s="102"/>
      <c r="J842" s="102"/>
      <c r="K842" s="102"/>
      <c r="L842" s="102"/>
      <c r="M842" s="102"/>
      <c r="N842" s="91"/>
      <c r="O842" s="22"/>
      <c r="P842" s="22"/>
      <c r="Q842" s="22"/>
      <c r="R842" s="22"/>
      <c r="S842" s="91"/>
      <c r="T842" s="91"/>
      <c r="U842" s="91"/>
      <c r="V842" s="91"/>
      <c r="W842" s="91"/>
      <c r="X842" s="91"/>
      <c r="Y842" s="91"/>
      <c r="Z842" s="91"/>
      <c r="AA842" s="249"/>
    </row>
    <row r="843" spans="1:27">
      <c r="A843" s="4"/>
      <c r="B843" s="4"/>
      <c r="C843" s="253" t="s">
        <v>92</v>
      </c>
      <c r="D843" s="445"/>
      <c r="E843" s="249"/>
      <c r="F843" s="249"/>
      <c r="G843" s="447">
        <f>SUM(G844:G893)</f>
        <v>0</v>
      </c>
      <c r="H843" s="102"/>
      <c r="I843" s="102"/>
      <c r="J843" s="102"/>
      <c r="K843" s="102"/>
      <c r="L843" s="102"/>
      <c r="M843" s="102"/>
      <c r="N843" s="91"/>
      <c r="O843" s="22"/>
      <c r="P843" s="22"/>
      <c r="Q843" s="22"/>
      <c r="R843" s="22"/>
      <c r="S843" s="91"/>
      <c r="T843" s="91"/>
      <c r="U843" s="91"/>
      <c r="V843" s="91"/>
      <c r="W843" s="91"/>
      <c r="X843" s="91"/>
      <c r="Y843" s="91"/>
      <c r="Z843" s="91"/>
      <c r="AA843" s="249"/>
    </row>
    <row r="844" spans="1:27" ht="12.75" hidden="1" customHeight="1" outlineLevel="1">
      <c r="A844" s="4"/>
      <c r="B844" s="4"/>
      <c r="C844" s="253"/>
      <c r="D844" s="428" t="str">
        <f>Asset1</f>
        <v xml:space="preserve">Pipelines </v>
      </c>
      <c r="E844" s="249"/>
      <c r="F844" s="249"/>
      <c r="G844" s="442">
        <f>'RAB roll forward'!G1450</f>
        <v>0</v>
      </c>
      <c r="H844" s="102"/>
      <c r="I844" s="102"/>
      <c r="J844" s="102"/>
      <c r="K844" s="102"/>
      <c r="L844" s="102"/>
      <c r="M844" s="102"/>
      <c r="N844" s="91"/>
      <c r="O844" s="22"/>
      <c r="P844" s="22"/>
      <c r="Q844" s="22"/>
      <c r="R844" s="22"/>
      <c r="S844" s="91"/>
      <c r="T844" s="91"/>
      <c r="U844" s="91"/>
      <c r="V844" s="91"/>
      <c r="W844" s="91"/>
      <c r="X844" s="91"/>
      <c r="Y844" s="91"/>
      <c r="Z844" s="91"/>
      <c r="AA844" s="249"/>
    </row>
    <row r="845" spans="1:27" ht="12.75" hidden="1" customHeight="1" outlineLevel="1">
      <c r="A845" s="4"/>
      <c r="B845" s="4"/>
      <c r="C845" s="253"/>
      <c r="D845" s="428" t="str">
        <f>Asset2</f>
        <v xml:space="preserve">Compressors </v>
      </c>
      <c r="E845" s="249"/>
      <c r="F845" s="249"/>
      <c r="G845" s="442">
        <f>'RAB roll forward'!G1451</f>
        <v>0</v>
      </c>
      <c r="H845" s="102"/>
      <c r="I845" s="102"/>
      <c r="J845" s="102"/>
      <c r="K845" s="102"/>
      <c r="L845" s="102"/>
      <c r="M845" s="102"/>
      <c r="N845" s="91"/>
      <c r="O845" s="22"/>
      <c r="P845" s="22"/>
      <c r="Q845" s="22"/>
      <c r="R845" s="22"/>
      <c r="S845" s="91"/>
      <c r="T845" s="91"/>
      <c r="U845" s="91"/>
      <c r="V845" s="91"/>
      <c r="W845" s="91"/>
      <c r="X845" s="91"/>
      <c r="Y845" s="91"/>
      <c r="Z845" s="91"/>
      <c r="AA845" s="249"/>
    </row>
    <row r="846" spans="1:27" ht="12.75" hidden="1" customHeight="1" outlineLevel="1">
      <c r="A846" s="4"/>
      <c r="B846" s="4"/>
      <c r="C846" s="253"/>
      <c r="D846" s="428" t="str">
        <f>Asset3</f>
        <v>City Gates &amp; Field Regulators</v>
      </c>
      <c r="E846" s="249"/>
      <c r="F846" s="249"/>
      <c r="G846" s="442">
        <f>'RAB roll forward'!G1452</f>
        <v>0</v>
      </c>
      <c r="H846" s="102"/>
      <c r="I846" s="102"/>
      <c r="J846" s="102"/>
      <c r="K846" s="102"/>
      <c r="L846" s="102"/>
      <c r="M846" s="102"/>
      <c r="N846" s="91"/>
      <c r="O846" s="22"/>
      <c r="P846" s="22"/>
      <c r="Q846" s="22"/>
      <c r="R846" s="22"/>
      <c r="S846" s="91"/>
      <c r="T846" s="91"/>
      <c r="U846" s="91"/>
      <c r="V846" s="91"/>
      <c r="W846" s="91"/>
      <c r="X846" s="91"/>
      <c r="Y846" s="91"/>
      <c r="Z846" s="91"/>
      <c r="AA846" s="249"/>
    </row>
    <row r="847" spans="1:27" ht="12.75" hidden="1" customHeight="1" outlineLevel="1">
      <c r="A847" s="4"/>
      <c r="B847" s="4"/>
      <c r="C847" s="253"/>
      <c r="D847" s="428" t="str">
        <f>Asset4</f>
        <v>Odourant Plants</v>
      </c>
      <c r="E847" s="249"/>
      <c r="F847" s="249"/>
      <c r="G847" s="442">
        <f>'RAB roll forward'!G1453</f>
        <v>0</v>
      </c>
      <c r="H847" s="102"/>
      <c r="I847" s="102"/>
      <c r="J847" s="102"/>
      <c r="K847" s="102"/>
      <c r="L847" s="102"/>
      <c r="M847" s="102"/>
      <c r="N847" s="91"/>
      <c r="O847" s="22"/>
      <c r="P847" s="22"/>
      <c r="Q847" s="22"/>
      <c r="R847" s="22"/>
      <c r="S847" s="91"/>
      <c r="T847" s="91"/>
      <c r="U847" s="91"/>
      <c r="V847" s="91"/>
      <c r="W847" s="91"/>
      <c r="X847" s="91"/>
      <c r="Y847" s="91"/>
      <c r="Z847" s="91"/>
      <c r="AA847" s="249"/>
    </row>
    <row r="848" spans="1:27" ht="12.75" hidden="1" customHeight="1" outlineLevel="1">
      <c r="A848" s="4"/>
      <c r="B848" s="4"/>
      <c r="C848" s="253"/>
      <c r="D848" s="428" t="str">
        <f>Asset5</f>
        <v>Gas Quality</v>
      </c>
      <c r="E848" s="249"/>
      <c r="F848" s="249"/>
      <c r="G848" s="442">
        <f>'RAB roll forward'!G1454</f>
        <v>0</v>
      </c>
      <c r="H848" s="102"/>
      <c r="I848" s="102"/>
      <c r="J848" s="102"/>
      <c r="K848" s="102"/>
      <c r="L848" s="102"/>
      <c r="M848" s="102"/>
      <c r="N848" s="91"/>
      <c r="O848" s="22"/>
      <c r="P848" s="22"/>
      <c r="Q848" s="22"/>
      <c r="R848" s="22"/>
      <c r="S848" s="91"/>
      <c r="T848" s="91"/>
      <c r="U848" s="91"/>
      <c r="V848" s="91"/>
      <c r="W848" s="91"/>
      <c r="X848" s="91"/>
      <c r="Y848" s="91"/>
      <c r="Z848" s="91"/>
      <c r="AA848" s="249"/>
    </row>
    <row r="849" spans="1:27" ht="12.75" hidden="1" customHeight="1" outlineLevel="1">
      <c r="A849" s="4"/>
      <c r="B849" s="4"/>
      <c r="C849" s="253"/>
      <c r="D849" s="428" t="str">
        <f>Asset6</f>
        <v xml:space="preserve">Other </v>
      </c>
      <c r="E849" s="249"/>
      <c r="F849" s="249"/>
      <c r="G849" s="442">
        <f>'RAB roll forward'!G1455</f>
        <v>0</v>
      </c>
      <c r="H849" s="102"/>
      <c r="I849" s="102"/>
      <c r="J849" s="102"/>
      <c r="K849" s="102"/>
      <c r="L849" s="102"/>
      <c r="M849" s="102"/>
      <c r="N849" s="91"/>
      <c r="O849" s="22"/>
      <c r="P849" s="22"/>
      <c r="Q849" s="22"/>
      <c r="R849" s="22"/>
      <c r="S849" s="91"/>
      <c r="T849" s="91"/>
      <c r="U849" s="91"/>
      <c r="V849" s="91"/>
      <c r="W849" s="91"/>
      <c r="X849" s="91"/>
      <c r="Y849" s="91"/>
      <c r="Z849" s="91"/>
      <c r="AA849" s="249"/>
    </row>
    <row r="850" spans="1:27" ht="12.75" hidden="1" customHeight="1" outlineLevel="1">
      <c r="A850" s="4"/>
      <c r="B850" s="4"/>
      <c r="C850" s="253"/>
      <c r="D850" s="428" t="str">
        <f>Asset7</f>
        <v>General Building</v>
      </c>
      <c r="E850" s="249"/>
      <c r="F850" s="249"/>
      <c r="G850" s="442">
        <f>'RAB roll forward'!G1456</f>
        <v>0</v>
      </c>
      <c r="H850" s="102"/>
      <c r="I850" s="102"/>
      <c r="J850" s="102"/>
      <c r="K850" s="102"/>
      <c r="L850" s="102"/>
      <c r="M850" s="102"/>
      <c r="N850" s="91"/>
      <c r="O850" s="22"/>
      <c r="P850" s="22"/>
      <c r="Q850" s="22"/>
      <c r="R850" s="22"/>
      <c r="S850" s="91"/>
      <c r="T850" s="91"/>
      <c r="U850" s="91"/>
      <c r="V850" s="91"/>
      <c r="W850" s="91"/>
      <c r="X850" s="91"/>
      <c r="Y850" s="91"/>
      <c r="Z850" s="91"/>
      <c r="AA850" s="249"/>
    </row>
    <row r="851" spans="1:27" ht="12.75" hidden="1" customHeight="1" outlineLevel="1">
      <c r="A851" s="4"/>
      <c r="B851" s="4"/>
      <c r="C851" s="253"/>
      <c r="D851" s="428" t="str">
        <f>Asset8</f>
        <v>General Land</v>
      </c>
      <c r="E851" s="249"/>
      <c r="F851" s="249"/>
      <c r="G851" s="442">
        <f>'RAB roll forward'!G1457</f>
        <v>0</v>
      </c>
      <c r="H851" s="102"/>
      <c r="I851" s="102"/>
      <c r="J851" s="102"/>
      <c r="K851" s="102"/>
      <c r="L851" s="102"/>
      <c r="M851" s="102"/>
      <c r="N851" s="91"/>
      <c r="O851" s="22"/>
      <c r="P851" s="22"/>
      <c r="Q851" s="22"/>
      <c r="R851" s="22"/>
      <c r="S851" s="91"/>
      <c r="T851" s="91"/>
      <c r="U851" s="91"/>
      <c r="V851" s="91"/>
      <c r="W851" s="91"/>
      <c r="X851" s="91"/>
      <c r="Y851" s="91"/>
      <c r="Z851" s="91"/>
      <c r="AA851" s="249"/>
    </row>
    <row r="852" spans="1:27" ht="12.75" hidden="1" customHeight="1" outlineLevel="1">
      <c r="A852" s="4"/>
      <c r="B852" s="4"/>
      <c r="C852" s="253"/>
      <c r="D852" s="428">
        <f>Asset9</f>
        <v>0</v>
      </c>
      <c r="E852" s="249"/>
      <c r="F852" s="249"/>
      <c r="G852" s="442">
        <f>'RAB roll forward'!G1458</f>
        <v>0</v>
      </c>
      <c r="H852" s="102"/>
      <c r="I852" s="102"/>
      <c r="J852" s="102"/>
      <c r="K852" s="102"/>
      <c r="L852" s="102"/>
      <c r="M852" s="102"/>
      <c r="N852" s="91"/>
      <c r="O852" s="22"/>
      <c r="P852" s="22"/>
      <c r="Q852" s="22"/>
      <c r="R852" s="22"/>
      <c r="S852" s="91"/>
      <c r="T852" s="91"/>
      <c r="U852" s="91"/>
      <c r="V852" s="91"/>
      <c r="W852" s="91"/>
      <c r="X852" s="91"/>
      <c r="Y852" s="91"/>
      <c r="Z852" s="91"/>
      <c r="AA852" s="249"/>
    </row>
    <row r="853" spans="1:27" ht="12.75" hidden="1" customHeight="1" outlineLevel="1">
      <c r="A853" s="4"/>
      <c r="B853" s="4"/>
      <c r="C853" s="253"/>
      <c r="D853" s="428">
        <f>Asset10</f>
        <v>0</v>
      </c>
      <c r="E853" s="249"/>
      <c r="F853" s="249"/>
      <c r="G853" s="442">
        <f>'RAB roll forward'!G1459</f>
        <v>0</v>
      </c>
      <c r="H853" s="102"/>
      <c r="I853" s="102"/>
      <c r="J853" s="102"/>
      <c r="K853" s="102"/>
      <c r="L853" s="102"/>
      <c r="M853" s="102"/>
      <c r="N853" s="91"/>
      <c r="O853" s="22"/>
      <c r="P853" s="22"/>
      <c r="Q853" s="22"/>
      <c r="R853" s="22"/>
      <c r="S853" s="91"/>
      <c r="T853" s="91"/>
      <c r="U853" s="91"/>
      <c r="V853" s="91"/>
      <c r="W853" s="91"/>
      <c r="X853" s="91"/>
      <c r="Y853" s="91"/>
      <c r="Z853" s="91"/>
      <c r="AA853" s="249"/>
    </row>
    <row r="854" spans="1:27" ht="12.75" hidden="1" customHeight="1" outlineLevel="1">
      <c r="A854" s="4"/>
      <c r="B854" s="4"/>
      <c r="C854" s="253"/>
      <c r="D854" s="428">
        <f>Asset11</f>
        <v>0</v>
      </c>
      <c r="E854" s="249"/>
      <c r="F854" s="249"/>
      <c r="G854" s="442">
        <f>'RAB roll forward'!G1460</f>
        <v>0</v>
      </c>
      <c r="H854" s="102"/>
      <c r="I854" s="102"/>
      <c r="J854" s="102"/>
      <c r="K854" s="102"/>
      <c r="L854" s="102"/>
      <c r="M854" s="102"/>
      <c r="N854" s="91"/>
      <c r="O854" s="22"/>
      <c r="P854" s="22"/>
      <c r="Q854" s="22"/>
      <c r="R854" s="22"/>
      <c r="S854" s="91"/>
      <c r="T854" s="91"/>
      <c r="U854" s="91"/>
      <c r="V854" s="91"/>
      <c r="W854" s="91"/>
      <c r="X854" s="91"/>
      <c r="Y854" s="91"/>
      <c r="Z854" s="91"/>
      <c r="AA854" s="249"/>
    </row>
    <row r="855" spans="1:27" ht="12.75" hidden="1" customHeight="1" outlineLevel="1">
      <c r="A855" s="4"/>
      <c r="B855" s="4"/>
      <c r="C855" s="253"/>
      <c r="D855" s="428">
        <f>Asset12</f>
        <v>0</v>
      </c>
      <c r="E855" s="249"/>
      <c r="F855" s="249"/>
      <c r="G855" s="442">
        <f>'RAB roll forward'!G1461</f>
        <v>0</v>
      </c>
      <c r="H855" s="102"/>
      <c r="I855" s="102"/>
      <c r="J855" s="102"/>
      <c r="K855" s="102"/>
      <c r="L855" s="102"/>
      <c r="M855" s="102"/>
      <c r="N855" s="91"/>
      <c r="O855" s="22"/>
      <c r="P855" s="22"/>
      <c r="Q855" s="22"/>
      <c r="R855" s="22"/>
      <c r="S855" s="91"/>
      <c r="T855" s="91"/>
      <c r="U855" s="91"/>
      <c r="V855" s="91"/>
      <c r="W855" s="91"/>
      <c r="X855" s="91"/>
      <c r="Y855" s="91"/>
      <c r="Z855" s="91"/>
      <c r="AA855" s="249"/>
    </row>
    <row r="856" spans="1:27" ht="12.75" hidden="1" customHeight="1" outlineLevel="1">
      <c r="A856" s="4"/>
      <c r="B856" s="4"/>
      <c r="C856" s="253"/>
      <c r="D856" s="428">
        <f>Asset13</f>
        <v>0</v>
      </c>
      <c r="E856" s="249"/>
      <c r="F856" s="249"/>
      <c r="G856" s="442">
        <f>'RAB roll forward'!G1462</f>
        <v>0</v>
      </c>
      <c r="H856" s="102"/>
      <c r="I856" s="102"/>
      <c r="J856" s="102"/>
      <c r="K856" s="102"/>
      <c r="L856" s="102"/>
      <c r="M856" s="102"/>
      <c r="N856" s="91"/>
      <c r="O856" s="22"/>
      <c r="P856" s="22"/>
      <c r="Q856" s="22"/>
      <c r="R856" s="22"/>
      <c r="S856" s="91"/>
      <c r="T856" s="91"/>
      <c r="U856" s="91"/>
      <c r="V856" s="91"/>
      <c r="W856" s="91"/>
      <c r="X856" s="91"/>
      <c r="Y856" s="91"/>
      <c r="Z856" s="91"/>
      <c r="AA856" s="249"/>
    </row>
    <row r="857" spans="1:27" ht="12.75" hidden="1" customHeight="1" outlineLevel="1">
      <c r="A857" s="4"/>
      <c r="B857" s="4"/>
      <c r="C857" s="253"/>
      <c r="D857" s="428">
        <f>Asset14</f>
        <v>0</v>
      </c>
      <c r="E857" s="249"/>
      <c r="F857" s="249"/>
      <c r="G857" s="442">
        <f>'RAB roll forward'!G1463</f>
        <v>0</v>
      </c>
      <c r="H857" s="102"/>
      <c r="I857" s="102"/>
      <c r="J857" s="102"/>
      <c r="K857" s="102"/>
      <c r="L857" s="102"/>
      <c r="M857" s="102"/>
      <c r="N857" s="91"/>
      <c r="O857" s="22"/>
      <c r="P857" s="22"/>
      <c r="Q857" s="22"/>
      <c r="R857" s="22"/>
      <c r="S857" s="91"/>
      <c r="T857" s="91"/>
      <c r="U857" s="91"/>
      <c r="V857" s="91"/>
      <c r="W857" s="91"/>
      <c r="X857" s="91"/>
      <c r="Y857" s="91"/>
      <c r="Z857" s="91"/>
      <c r="AA857" s="249"/>
    </row>
    <row r="858" spans="1:27" ht="12.75" hidden="1" customHeight="1" outlineLevel="1">
      <c r="A858" s="4"/>
      <c r="B858" s="4"/>
      <c r="C858" s="253"/>
      <c r="D858" s="428">
        <f>Asset15</f>
        <v>0</v>
      </c>
      <c r="E858" s="249"/>
      <c r="F858" s="249"/>
      <c r="G858" s="442">
        <f>'RAB roll forward'!G1464</f>
        <v>0</v>
      </c>
      <c r="H858" s="102"/>
      <c r="I858" s="102"/>
      <c r="J858" s="102"/>
      <c r="K858" s="102"/>
      <c r="L858" s="102"/>
      <c r="M858" s="102"/>
      <c r="N858" s="91"/>
      <c r="O858" s="22"/>
      <c r="P858" s="22"/>
      <c r="Q858" s="22"/>
      <c r="R858" s="22"/>
      <c r="S858" s="91"/>
      <c r="T858" s="91"/>
      <c r="U858" s="91"/>
      <c r="V858" s="91"/>
      <c r="W858" s="91"/>
      <c r="X858" s="91"/>
      <c r="Y858" s="91"/>
      <c r="Z858" s="91"/>
      <c r="AA858" s="249"/>
    </row>
    <row r="859" spans="1:27" ht="12.75" hidden="1" customHeight="1" outlineLevel="1">
      <c r="A859" s="4"/>
      <c r="B859" s="4"/>
      <c r="C859" s="253"/>
      <c r="D859" s="428">
        <f>Asset16</f>
        <v>0</v>
      </c>
      <c r="E859" s="249"/>
      <c r="F859" s="249"/>
      <c r="G859" s="442">
        <f>'RAB roll forward'!G1465</f>
        <v>0</v>
      </c>
      <c r="H859" s="102"/>
      <c r="I859" s="102"/>
      <c r="J859" s="102"/>
      <c r="K859" s="102"/>
      <c r="L859" s="102"/>
      <c r="M859" s="102"/>
      <c r="N859" s="91"/>
      <c r="O859" s="22"/>
      <c r="P859" s="22"/>
      <c r="Q859" s="22"/>
      <c r="R859" s="22"/>
      <c r="S859" s="91"/>
      <c r="T859" s="91"/>
      <c r="U859" s="91"/>
      <c r="V859" s="91"/>
      <c r="W859" s="91"/>
      <c r="X859" s="91"/>
      <c r="Y859" s="91"/>
      <c r="Z859" s="91"/>
      <c r="AA859" s="249"/>
    </row>
    <row r="860" spans="1:27" ht="12.75" hidden="1" customHeight="1" outlineLevel="1">
      <c r="A860" s="4"/>
      <c r="B860" s="4"/>
      <c r="C860" s="253"/>
      <c r="D860" s="428">
        <f>Asset17</f>
        <v>0</v>
      </c>
      <c r="E860" s="249"/>
      <c r="F860" s="249"/>
      <c r="G860" s="442">
        <f>'RAB roll forward'!G1466</f>
        <v>0</v>
      </c>
      <c r="H860" s="102"/>
      <c r="I860" s="102"/>
      <c r="J860" s="102"/>
      <c r="K860" s="102"/>
      <c r="L860" s="102"/>
      <c r="M860" s="102"/>
      <c r="N860" s="91"/>
      <c r="O860" s="22"/>
      <c r="P860" s="22"/>
      <c r="Q860" s="22"/>
      <c r="R860" s="22"/>
      <c r="S860" s="91"/>
      <c r="T860" s="91"/>
      <c r="U860" s="91"/>
      <c r="V860" s="91"/>
      <c r="W860" s="91"/>
      <c r="X860" s="91"/>
      <c r="Y860" s="91"/>
      <c r="Z860" s="91"/>
      <c r="AA860" s="249"/>
    </row>
    <row r="861" spans="1:27" ht="12.75" hidden="1" customHeight="1" outlineLevel="1">
      <c r="A861" s="4"/>
      <c r="B861" s="4"/>
      <c r="C861" s="253"/>
      <c r="D861" s="428">
        <f>Asset18</f>
        <v>0</v>
      </c>
      <c r="E861" s="249"/>
      <c r="F861" s="249"/>
      <c r="G861" s="442">
        <f>'RAB roll forward'!G1467</f>
        <v>0</v>
      </c>
      <c r="H861" s="102"/>
      <c r="I861" s="102"/>
      <c r="J861" s="102"/>
      <c r="K861" s="102"/>
      <c r="L861" s="102"/>
      <c r="M861" s="102"/>
      <c r="N861" s="91"/>
      <c r="O861" s="22"/>
      <c r="P861" s="22"/>
      <c r="Q861" s="22"/>
      <c r="R861" s="22"/>
      <c r="S861" s="91"/>
      <c r="T861" s="91"/>
      <c r="U861" s="91"/>
      <c r="V861" s="91"/>
      <c r="W861" s="91"/>
      <c r="X861" s="91"/>
      <c r="Y861" s="91"/>
      <c r="Z861" s="91"/>
      <c r="AA861" s="249"/>
    </row>
    <row r="862" spans="1:27" ht="12.75" hidden="1" customHeight="1" outlineLevel="1">
      <c r="A862" s="4"/>
      <c r="B862" s="4"/>
      <c r="C862" s="253"/>
      <c r="D862" s="428">
        <f>Asset19</f>
        <v>0</v>
      </c>
      <c r="E862" s="249"/>
      <c r="F862" s="249"/>
      <c r="G862" s="442">
        <f>'RAB roll forward'!G1468</f>
        <v>0</v>
      </c>
      <c r="H862" s="102"/>
      <c r="I862" s="102"/>
      <c r="J862" s="102"/>
      <c r="K862" s="102"/>
      <c r="L862" s="102"/>
      <c r="M862" s="102"/>
      <c r="N862" s="91"/>
      <c r="O862" s="22"/>
      <c r="P862" s="22"/>
      <c r="Q862" s="22"/>
      <c r="R862" s="22"/>
      <c r="S862" s="91"/>
      <c r="T862" s="91"/>
      <c r="U862" s="91"/>
      <c r="V862" s="91"/>
      <c r="W862" s="91"/>
      <c r="X862" s="91"/>
      <c r="Y862" s="91"/>
      <c r="Z862" s="91"/>
      <c r="AA862" s="249"/>
    </row>
    <row r="863" spans="1:27" ht="12.75" hidden="1" customHeight="1" outlineLevel="1">
      <c r="A863" s="4"/>
      <c r="B863" s="4"/>
      <c r="C863" s="253"/>
      <c r="D863" s="428">
        <f>Asset20</f>
        <v>0</v>
      </c>
      <c r="E863" s="249"/>
      <c r="F863" s="249"/>
      <c r="G863" s="442">
        <f>'RAB roll forward'!G1469</f>
        <v>0</v>
      </c>
      <c r="H863" s="102"/>
      <c r="I863" s="102"/>
      <c r="J863" s="102"/>
      <c r="K863" s="102"/>
      <c r="L863" s="102"/>
      <c r="M863" s="102"/>
      <c r="N863" s="91"/>
      <c r="O863" s="22"/>
      <c r="P863" s="22"/>
      <c r="Q863" s="22"/>
      <c r="R863" s="22"/>
      <c r="S863" s="91"/>
      <c r="T863" s="91"/>
      <c r="U863" s="91"/>
      <c r="V863" s="91"/>
      <c r="W863" s="91"/>
      <c r="X863" s="91"/>
      <c r="Y863" s="91"/>
      <c r="Z863" s="91"/>
      <c r="AA863" s="249"/>
    </row>
    <row r="864" spans="1:27" ht="12.75" hidden="1" customHeight="1" outlineLevel="1">
      <c r="A864" s="4"/>
      <c r="B864" s="4"/>
      <c r="C864" s="253"/>
      <c r="D864" s="428">
        <f>Asset21</f>
        <v>0</v>
      </c>
      <c r="E864" s="249"/>
      <c r="F864" s="249"/>
      <c r="G864" s="442">
        <f>'RAB roll forward'!G1470</f>
        <v>0</v>
      </c>
      <c r="H864" s="102"/>
      <c r="I864" s="102"/>
      <c r="J864" s="102"/>
      <c r="K864" s="102"/>
      <c r="L864" s="102"/>
      <c r="M864" s="102"/>
      <c r="N864" s="91"/>
      <c r="O864" s="22"/>
      <c r="P864" s="22"/>
      <c r="Q864" s="22"/>
      <c r="R864" s="22"/>
      <c r="S864" s="91"/>
      <c r="T864" s="91"/>
      <c r="U864" s="91"/>
      <c r="V864" s="91"/>
      <c r="W864" s="91"/>
      <c r="X864" s="91"/>
      <c r="Y864" s="91"/>
      <c r="Z864" s="91"/>
      <c r="AA864" s="249"/>
    </row>
    <row r="865" spans="1:27" ht="12.75" hidden="1" customHeight="1" outlineLevel="1">
      <c r="A865" s="4"/>
      <c r="B865" s="4"/>
      <c r="C865" s="253"/>
      <c r="D865" s="428">
        <f>Asset22</f>
        <v>0</v>
      </c>
      <c r="E865" s="249"/>
      <c r="F865" s="249"/>
      <c r="G865" s="442">
        <f>'RAB roll forward'!G1471</f>
        <v>0</v>
      </c>
      <c r="H865" s="102"/>
      <c r="I865" s="102"/>
      <c r="J865" s="102"/>
      <c r="K865" s="102"/>
      <c r="L865" s="102"/>
      <c r="M865" s="102"/>
      <c r="N865" s="91"/>
      <c r="O865" s="22"/>
      <c r="P865" s="22"/>
      <c r="Q865" s="22"/>
      <c r="R865" s="22"/>
      <c r="S865" s="91"/>
      <c r="T865" s="91"/>
      <c r="U865" s="91"/>
      <c r="V865" s="91"/>
      <c r="W865" s="91"/>
      <c r="X865" s="91"/>
      <c r="Y865" s="91"/>
      <c r="Z865" s="91"/>
      <c r="AA865" s="249"/>
    </row>
    <row r="866" spans="1:27" ht="12.75" hidden="1" customHeight="1" outlineLevel="1">
      <c r="A866" s="4"/>
      <c r="B866" s="4"/>
      <c r="C866" s="253"/>
      <c r="D866" s="428">
        <f>Asset23</f>
        <v>0</v>
      </c>
      <c r="E866" s="249"/>
      <c r="F866" s="249"/>
      <c r="G866" s="442">
        <f>'RAB roll forward'!G1472</f>
        <v>0</v>
      </c>
      <c r="H866" s="102"/>
      <c r="I866" s="102"/>
      <c r="J866" s="102"/>
      <c r="K866" s="102"/>
      <c r="L866" s="102"/>
      <c r="M866" s="102"/>
      <c r="N866" s="91"/>
      <c r="O866" s="22"/>
      <c r="P866" s="22"/>
      <c r="Q866" s="22"/>
      <c r="R866" s="22"/>
      <c r="S866" s="91"/>
      <c r="T866" s="91"/>
      <c r="U866" s="91"/>
      <c r="V866" s="91"/>
      <c r="W866" s="91"/>
      <c r="X866" s="91"/>
      <c r="Y866" s="91"/>
      <c r="Z866" s="91"/>
      <c r="AA866" s="249"/>
    </row>
    <row r="867" spans="1:27" ht="12.75" hidden="1" customHeight="1" outlineLevel="1">
      <c r="A867" s="4"/>
      <c r="B867" s="4"/>
      <c r="C867" s="253"/>
      <c r="D867" s="428">
        <f>Asset24</f>
        <v>0</v>
      </c>
      <c r="E867" s="249"/>
      <c r="F867" s="249"/>
      <c r="G867" s="442">
        <f>'RAB roll forward'!G1473</f>
        <v>0</v>
      </c>
      <c r="H867" s="102"/>
      <c r="I867" s="102"/>
      <c r="J867" s="102"/>
      <c r="K867" s="102"/>
      <c r="L867" s="102"/>
      <c r="M867" s="102"/>
      <c r="N867" s="91"/>
      <c r="O867" s="22"/>
      <c r="P867" s="22"/>
      <c r="Q867" s="22"/>
      <c r="R867" s="22"/>
      <c r="S867" s="91"/>
      <c r="T867" s="91"/>
      <c r="U867" s="91"/>
      <c r="V867" s="91"/>
      <c r="W867" s="91"/>
      <c r="X867" s="91"/>
      <c r="Y867" s="91"/>
      <c r="Z867" s="91"/>
      <c r="AA867" s="249"/>
    </row>
    <row r="868" spans="1:27" ht="12.75" hidden="1" customHeight="1" outlineLevel="1">
      <c r="A868" s="4"/>
      <c r="B868" s="4"/>
      <c r="C868" s="253"/>
      <c r="D868" s="428">
        <f>Asset25</f>
        <v>0</v>
      </c>
      <c r="E868" s="249"/>
      <c r="F868" s="249"/>
      <c r="G868" s="442">
        <f>'RAB roll forward'!G1474</f>
        <v>0</v>
      </c>
      <c r="H868" s="102"/>
      <c r="I868" s="102"/>
      <c r="J868" s="102"/>
      <c r="K868" s="102"/>
      <c r="L868" s="102"/>
      <c r="M868" s="102"/>
      <c r="N868" s="91"/>
      <c r="O868" s="22"/>
      <c r="P868" s="22"/>
      <c r="Q868" s="22"/>
      <c r="R868" s="22"/>
      <c r="S868" s="91"/>
      <c r="T868" s="91"/>
      <c r="U868" s="91"/>
      <c r="V868" s="91"/>
      <c r="W868" s="91"/>
      <c r="X868" s="91"/>
      <c r="Y868" s="91"/>
      <c r="Z868" s="91"/>
      <c r="AA868" s="249"/>
    </row>
    <row r="869" spans="1:27" ht="12.75" hidden="1" customHeight="1" outlineLevel="1">
      <c r="A869" s="4"/>
      <c r="B869" s="4"/>
      <c r="C869" s="253"/>
      <c r="D869" s="428">
        <f>Asset26</f>
        <v>0</v>
      </c>
      <c r="E869" s="249"/>
      <c r="F869" s="249"/>
      <c r="G869" s="442">
        <f>'RAB roll forward'!G1475</f>
        <v>0</v>
      </c>
      <c r="H869" s="102"/>
      <c r="I869" s="102"/>
      <c r="J869" s="102"/>
      <c r="K869" s="102"/>
      <c r="L869" s="102"/>
      <c r="M869" s="102"/>
      <c r="N869" s="91"/>
      <c r="O869" s="22"/>
      <c r="P869" s="22"/>
      <c r="Q869" s="22"/>
      <c r="R869" s="22"/>
      <c r="S869" s="91"/>
      <c r="T869" s="91"/>
      <c r="U869" s="91"/>
      <c r="V869" s="91"/>
      <c r="W869" s="91"/>
      <c r="X869" s="91"/>
      <c r="Y869" s="91"/>
      <c r="Z869" s="91"/>
      <c r="AA869" s="249"/>
    </row>
    <row r="870" spans="1:27" ht="12.75" hidden="1" customHeight="1" outlineLevel="1">
      <c r="A870" s="4"/>
      <c r="B870" s="4"/>
      <c r="C870" s="253"/>
      <c r="D870" s="428">
        <f>Asset27</f>
        <v>0</v>
      </c>
      <c r="E870" s="249"/>
      <c r="F870" s="249"/>
      <c r="G870" s="442">
        <f>'RAB roll forward'!G1476</f>
        <v>0</v>
      </c>
      <c r="H870" s="102"/>
      <c r="I870" s="102"/>
      <c r="J870" s="102"/>
      <c r="K870" s="102"/>
      <c r="L870" s="102"/>
      <c r="M870" s="102"/>
      <c r="N870" s="91"/>
      <c r="O870" s="22"/>
      <c r="P870" s="22"/>
      <c r="Q870" s="22"/>
      <c r="R870" s="22"/>
      <c r="S870" s="91"/>
      <c r="T870" s="91"/>
      <c r="U870" s="91"/>
      <c r="V870" s="91"/>
      <c r="W870" s="91"/>
      <c r="X870" s="91"/>
      <c r="Y870" s="91"/>
      <c r="Z870" s="91"/>
      <c r="AA870" s="249"/>
    </row>
    <row r="871" spans="1:27" ht="12.75" hidden="1" customHeight="1" outlineLevel="1">
      <c r="A871" s="4"/>
      <c r="B871" s="4"/>
      <c r="C871" s="253"/>
      <c r="D871" s="428">
        <f>Asset28</f>
        <v>0</v>
      </c>
      <c r="E871" s="249"/>
      <c r="F871" s="249"/>
      <c r="G871" s="442">
        <f>'RAB roll forward'!G1477</f>
        <v>0</v>
      </c>
      <c r="H871" s="102"/>
      <c r="I871" s="102"/>
      <c r="J871" s="102"/>
      <c r="K871" s="102"/>
      <c r="L871" s="102"/>
      <c r="M871" s="102"/>
      <c r="N871" s="91"/>
      <c r="O871" s="22"/>
      <c r="P871" s="22"/>
      <c r="Q871" s="22"/>
      <c r="R871" s="22"/>
      <c r="S871" s="91"/>
      <c r="T871" s="91"/>
      <c r="U871" s="91"/>
      <c r="V871" s="91"/>
      <c r="W871" s="91"/>
      <c r="X871" s="91"/>
      <c r="Y871" s="91"/>
      <c r="Z871" s="91"/>
      <c r="AA871" s="249"/>
    </row>
    <row r="872" spans="1:27" ht="12.75" hidden="1" customHeight="1" outlineLevel="1">
      <c r="A872" s="4"/>
      <c r="B872" s="4"/>
      <c r="C872" s="253"/>
      <c r="D872" s="428">
        <f>Asset29</f>
        <v>0</v>
      </c>
      <c r="E872" s="249"/>
      <c r="F872" s="249"/>
      <c r="G872" s="442">
        <f>'RAB roll forward'!G1478</f>
        <v>0</v>
      </c>
      <c r="H872" s="102"/>
      <c r="I872" s="102"/>
      <c r="J872" s="102"/>
      <c r="K872" s="102"/>
      <c r="L872" s="102"/>
      <c r="M872" s="102"/>
      <c r="N872" s="91"/>
      <c r="O872" s="22"/>
      <c r="P872" s="22"/>
      <c r="Q872" s="22"/>
      <c r="R872" s="22"/>
      <c r="S872" s="91"/>
      <c r="T872" s="91"/>
      <c r="U872" s="91"/>
      <c r="V872" s="91"/>
      <c r="W872" s="91"/>
      <c r="X872" s="91"/>
      <c r="Y872" s="91"/>
      <c r="Z872" s="91"/>
      <c r="AA872" s="249"/>
    </row>
    <row r="873" spans="1:27" ht="12.75" hidden="1" customHeight="1" outlineLevel="1">
      <c r="A873" s="4"/>
      <c r="B873" s="4"/>
      <c r="C873" s="253"/>
      <c r="D873" s="428">
        <f>Asset30</f>
        <v>0</v>
      </c>
      <c r="E873" s="249"/>
      <c r="F873" s="249"/>
      <c r="G873" s="442">
        <f>'RAB roll forward'!G1479</f>
        <v>0</v>
      </c>
      <c r="H873" s="102"/>
      <c r="I873" s="102"/>
      <c r="J873" s="102"/>
      <c r="K873" s="102"/>
      <c r="L873" s="102"/>
      <c r="M873" s="102"/>
      <c r="N873" s="91"/>
      <c r="O873" s="22"/>
      <c r="P873" s="22"/>
      <c r="Q873" s="22"/>
      <c r="R873" s="22"/>
      <c r="S873" s="91"/>
      <c r="T873" s="91"/>
      <c r="U873" s="91"/>
      <c r="V873" s="91"/>
      <c r="W873" s="91"/>
      <c r="X873" s="91"/>
      <c r="Y873" s="91"/>
      <c r="Z873" s="91"/>
      <c r="AA873" s="249"/>
    </row>
    <row r="874" spans="1:27" ht="12.75" hidden="1" customHeight="1" outlineLevel="1">
      <c r="A874" s="4"/>
      <c r="B874" s="4"/>
      <c r="C874" s="253"/>
      <c r="D874" s="428">
        <f>Asset31</f>
        <v>0</v>
      </c>
      <c r="E874" s="249"/>
      <c r="F874" s="249"/>
      <c r="G874" s="442">
        <f>'RAB roll forward'!G1480</f>
        <v>0</v>
      </c>
      <c r="H874" s="102"/>
      <c r="I874" s="102"/>
      <c r="J874" s="102"/>
      <c r="K874" s="102"/>
      <c r="L874" s="102"/>
      <c r="M874" s="102"/>
      <c r="N874" s="91"/>
      <c r="O874" s="22"/>
      <c r="P874" s="22"/>
      <c r="Q874" s="22"/>
      <c r="R874" s="22"/>
      <c r="S874" s="91"/>
      <c r="T874" s="91"/>
      <c r="U874" s="91"/>
      <c r="V874" s="91"/>
      <c r="W874" s="91"/>
      <c r="X874" s="91"/>
      <c r="Y874" s="91"/>
      <c r="Z874" s="91"/>
      <c r="AA874" s="249"/>
    </row>
    <row r="875" spans="1:27" ht="12.75" hidden="1" customHeight="1" outlineLevel="1">
      <c r="A875" s="4"/>
      <c r="B875" s="4"/>
      <c r="C875" s="253"/>
      <c r="D875" s="428">
        <f>Asset32</f>
        <v>0</v>
      </c>
      <c r="E875" s="249"/>
      <c r="F875" s="249"/>
      <c r="G875" s="442">
        <f>'RAB roll forward'!G1481</f>
        <v>0</v>
      </c>
      <c r="H875" s="102"/>
      <c r="I875" s="102"/>
      <c r="J875" s="102"/>
      <c r="K875" s="102"/>
      <c r="L875" s="102"/>
      <c r="M875" s="102"/>
      <c r="N875" s="91"/>
      <c r="O875" s="22"/>
      <c r="P875" s="22"/>
      <c r="Q875" s="22"/>
      <c r="R875" s="22"/>
      <c r="S875" s="91"/>
      <c r="T875" s="91"/>
      <c r="U875" s="91"/>
      <c r="V875" s="91"/>
      <c r="W875" s="91"/>
      <c r="X875" s="91"/>
      <c r="Y875" s="91"/>
      <c r="Z875" s="91"/>
      <c r="AA875" s="249"/>
    </row>
    <row r="876" spans="1:27" ht="12.75" hidden="1" customHeight="1" outlineLevel="1">
      <c r="A876" s="4"/>
      <c r="B876" s="4"/>
      <c r="C876" s="253"/>
      <c r="D876" s="428">
        <f>Asset33</f>
        <v>0</v>
      </c>
      <c r="E876" s="249"/>
      <c r="F876" s="249"/>
      <c r="G876" s="442">
        <f>'RAB roll forward'!G1482</f>
        <v>0</v>
      </c>
      <c r="H876" s="102"/>
      <c r="I876" s="102"/>
      <c r="J876" s="102"/>
      <c r="K876" s="102"/>
      <c r="L876" s="102"/>
      <c r="M876" s="102"/>
      <c r="N876" s="91"/>
      <c r="O876" s="22"/>
      <c r="P876" s="22"/>
      <c r="Q876" s="22"/>
      <c r="R876" s="22"/>
      <c r="S876" s="91"/>
      <c r="T876" s="91"/>
      <c r="U876" s="91"/>
      <c r="V876" s="91"/>
      <c r="W876" s="91"/>
      <c r="X876" s="91"/>
      <c r="Y876" s="91"/>
      <c r="Z876" s="91"/>
      <c r="AA876" s="249"/>
    </row>
    <row r="877" spans="1:27" ht="12.75" hidden="1" customHeight="1" outlineLevel="1">
      <c r="A877" s="4"/>
      <c r="B877" s="4"/>
      <c r="C877" s="253"/>
      <c r="D877" s="428">
        <f>Asset34</f>
        <v>0</v>
      </c>
      <c r="E877" s="249"/>
      <c r="F877" s="249"/>
      <c r="G877" s="442">
        <f>'RAB roll forward'!G1483</f>
        <v>0</v>
      </c>
      <c r="H877" s="102"/>
      <c r="I877" s="102"/>
      <c r="J877" s="102"/>
      <c r="K877" s="102"/>
      <c r="L877" s="102"/>
      <c r="M877" s="102"/>
      <c r="N877" s="91"/>
      <c r="O877" s="22"/>
      <c r="P877" s="22"/>
      <c r="Q877" s="22"/>
      <c r="R877" s="22"/>
      <c r="S877" s="91"/>
      <c r="T877" s="91"/>
      <c r="U877" s="91"/>
      <c r="V877" s="91"/>
      <c r="W877" s="91"/>
      <c r="X877" s="91"/>
      <c r="Y877" s="91"/>
      <c r="Z877" s="91"/>
      <c r="AA877" s="249"/>
    </row>
    <row r="878" spans="1:27" ht="12.75" hidden="1" customHeight="1" outlineLevel="1">
      <c r="A878" s="4"/>
      <c r="B878" s="4"/>
      <c r="C878" s="253"/>
      <c r="D878" s="428">
        <f>Asset35</f>
        <v>0</v>
      </c>
      <c r="E878" s="249"/>
      <c r="F878" s="249"/>
      <c r="G878" s="442">
        <f>'RAB roll forward'!G1484</f>
        <v>0</v>
      </c>
      <c r="H878" s="102"/>
      <c r="I878" s="102"/>
      <c r="J878" s="102"/>
      <c r="K878" s="102"/>
      <c r="L878" s="102"/>
      <c r="M878" s="102"/>
      <c r="N878" s="91"/>
      <c r="O878" s="22"/>
      <c r="P878" s="22"/>
      <c r="Q878" s="22"/>
      <c r="R878" s="22"/>
      <c r="S878" s="91"/>
      <c r="T878" s="91"/>
      <c r="U878" s="91"/>
      <c r="V878" s="91"/>
      <c r="W878" s="91"/>
      <c r="X878" s="91"/>
      <c r="Y878" s="91"/>
      <c r="Z878" s="91"/>
      <c r="AA878" s="249"/>
    </row>
    <row r="879" spans="1:27" ht="12.75" hidden="1" customHeight="1" outlineLevel="1">
      <c r="A879" s="4"/>
      <c r="B879" s="4"/>
      <c r="C879" s="253"/>
      <c r="D879" s="428">
        <f>Asset36</f>
        <v>0</v>
      </c>
      <c r="E879" s="249"/>
      <c r="F879" s="249"/>
      <c r="G879" s="442">
        <f>'RAB roll forward'!G1485</f>
        <v>0</v>
      </c>
      <c r="H879" s="102"/>
      <c r="I879" s="102"/>
      <c r="J879" s="102"/>
      <c r="K879" s="102"/>
      <c r="L879" s="102"/>
      <c r="M879" s="102"/>
      <c r="N879" s="91"/>
      <c r="O879" s="22"/>
      <c r="P879" s="22"/>
      <c r="Q879" s="22"/>
      <c r="R879" s="22"/>
      <c r="S879" s="91"/>
      <c r="T879" s="91"/>
      <c r="U879" s="91"/>
      <c r="V879" s="91"/>
      <c r="W879" s="91"/>
      <c r="X879" s="91"/>
      <c r="Y879" s="91"/>
      <c r="Z879" s="91"/>
      <c r="AA879" s="249"/>
    </row>
    <row r="880" spans="1:27" ht="12.75" hidden="1" customHeight="1" outlineLevel="1">
      <c r="A880" s="4"/>
      <c r="B880" s="4"/>
      <c r="C880" s="253"/>
      <c r="D880" s="428">
        <f>Asset37</f>
        <v>0</v>
      </c>
      <c r="E880" s="249"/>
      <c r="F880" s="249"/>
      <c r="G880" s="442">
        <f>'RAB roll forward'!G1486</f>
        <v>0</v>
      </c>
      <c r="H880" s="102"/>
      <c r="I880" s="102"/>
      <c r="J880" s="102"/>
      <c r="K880" s="102"/>
      <c r="L880" s="102"/>
      <c r="M880" s="102"/>
      <c r="N880" s="91"/>
      <c r="O880" s="22"/>
      <c r="P880" s="22"/>
      <c r="Q880" s="22"/>
      <c r="R880" s="22"/>
      <c r="S880" s="91"/>
      <c r="T880" s="91"/>
      <c r="U880" s="91"/>
      <c r="V880" s="91"/>
      <c r="W880" s="91"/>
      <c r="X880" s="91"/>
      <c r="Y880" s="91"/>
      <c r="Z880" s="91"/>
      <c r="AA880" s="249"/>
    </row>
    <row r="881" spans="1:27" ht="12.75" hidden="1" customHeight="1" outlineLevel="1">
      <c r="A881" s="4"/>
      <c r="B881" s="4"/>
      <c r="C881" s="253"/>
      <c r="D881" s="428">
        <f>Asset38</f>
        <v>0</v>
      </c>
      <c r="E881" s="249"/>
      <c r="F881" s="249"/>
      <c r="G881" s="442">
        <f>'RAB roll forward'!G1487</f>
        <v>0</v>
      </c>
      <c r="H881" s="102"/>
      <c r="I881" s="102"/>
      <c r="J881" s="102"/>
      <c r="K881" s="102"/>
      <c r="L881" s="102"/>
      <c r="M881" s="102"/>
      <c r="N881" s="91"/>
      <c r="O881" s="22"/>
      <c r="P881" s="22"/>
      <c r="Q881" s="22"/>
      <c r="R881" s="22"/>
      <c r="S881" s="91"/>
      <c r="T881" s="91"/>
      <c r="U881" s="91"/>
      <c r="V881" s="91"/>
      <c r="W881" s="91"/>
      <c r="X881" s="91"/>
      <c r="Y881" s="91"/>
      <c r="Z881" s="91"/>
      <c r="AA881" s="249"/>
    </row>
    <row r="882" spans="1:27" ht="12.75" hidden="1" customHeight="1" outlineLevel="1">
      <c r="A882" s="4"/>
      <c r="B882" s="4"/>
      <c r="C882" s="253"/>
      <c r="D882" s="428">
        <f>Asset39</f>
        <v>0</v>
      </c>
      <c r="E882" s="249"/>
      <c r="F882" s="249"/>
      <c r="G882" s="442">
        <f>'RAB roll forward'!G1488</f>
        <v>0</v>
      </c>
      <c r="H882" s="102"/>
      <c r="I882" s="102"/>
      <c r="J882" s="102"/>
      <c r="K882" s="102"/>
      <c r="L882" s="102"/>
      <c r="M882" s="102"/>
      <c r="N882" s="91"/>
      <c r="O882" s="22"/>
      <c r="P882" s="22"/>
      <c r="Q882" s="22"/>
      <c r="R882" s="22"/>
      <c r="S882" s="91"/>
      <c r="T882" s="91"/>
      <c r="U882" s="91"/>
      <c r="V882" s="91"/>
      <c r="W882" s="91"/>
      <c r="X882" s="91"/>
      <c r="Y882" s="91"/>
      <c r="Z882" s="91"/>
      <c r="AA882" s="249"/>
    </row>
    <row r="883" spans="1:27" ht="12.75" hidden="1" customHeight="1" outlineLevel="1">
      <c r="A883" s="4"/>
      <c r="B883" s="4"/>
      <c r="C883" s="253"/>
      <c r="D883" s="428">
        <f>Asset40</f>
        <v>0</v>
      </c>
      <c r="E883" s="249"/>
      <c r="F883" s="249"/>
      <c r="G883" s="442">
        <f>'RAB roll forward'!G1489</f>
        <v>0</v>
      </c>
      <c r="H883" s="102"/>
      <c r="I883" s="102"/>
      <c r="J883" s="102"/>
      <c r="K883" s="102"/>
      <c r="L883" s="102"/>
      <c r="M883" s="102"/>
      <c r="N883" s="91"/>
      <c r="O883" s="22"/>
      <c r="P883" s="22"/>
      <c r="Q883" s="22"/>
      <c r="R883" s="22"/>
      <c r="S883" s="91"/>
      <c r="T883" s="91"/>
      <c r="U883" s="91"/>
      <c r="V883" s="91"/>
      <c r="W883" s="91"/>
      <c r="X883" s="91"/>
      <c r="Y883" s="91"/>
      <c r="Z883" s="91"/>
      <c r="AA883" s="249"/>
    </row>
    <row r="884" spans="1:27" ht="12.75" hidden="1" customHeight="1" outlineLevel="1">
      <c r="A884" s="4"/>
      <c r="B884" s="4"/>
      <c r="C884" s="253"/>
      <c r="D884" s="428">
        <f>Asset41</f>
        <v>0</v>
      </c>
      <c r="E884" s="249"/>
      <c r="F884" s="249"/>
      <c r="G884" s="442">
        <f>'RAB roll forward'!G1490</f>
        <v>0</v>
      </c>
      <c r="H884" s="102"/>
      <c r="I884" s="102"/>
      <c r="J884" s="102"/>
      <c r="K884" s="102"/>
      <c r="L884" s="102"/>
      <c r="M884" s="102"/>
      <c r="N884" s="91"/>
      <c r="O884" s="22"/>
      <c r="P884" s="22"/>
      <c r="Q884" s="22"/>
      <c r="R884" s="22"/>
      <c r="S884" s="91"/>
      <c r="T884" s="91"/>
      <c r="U884" s="91"/>
      <c r="V884" s="91"/>
      <c r="W884" s="91"/>
      <c r="X884" s="91"/>
      <c r="Y884" s="91"/>
      <c r="Z884" s="91"/>
      <c r="AA884" s="249"/>
    </row>
    <row r="885" spans="1:27" ht="12.75" hidden="1" customHeight="1" outlineLevel="1">
      <c r="A885" s="4"/>
      <c r="B885" s="4"/>
      <c r="C885" s="253"/>
      <c r="D885" s="428">
        <f>Asset42</f>
        <v>0</v>
      </c>
      <c r="E885" s="249"/>
      <c r="F885" s="249"/>
      <c r="G885" s="442">
        <f>'RAB roll forward'!G1491</f>
        <v>0</v>
      </c>
      <c r="H885" s="102"/>
      <c r="I885" s="102"/>
      <c r="J885" s="102"/>
      <c r="K885" s="102"/>
      <c r="L885" s="102"/>
      <c r="M885" s="102"/>
      <c r="N885" s="91"/>
      <c r="O885" s="22"/>
      <c r="P885" s="22"/>
      <c r="Q885" s="22"/>
      <c r="R885" s="22"/>
      <c r="S885" s="91"/>
      <c r="T885" s="91"/>
      <c r="U885" s="91"/>
      <c r="V885" s="91"/>
      <c r="W885" s="91"/>
      <c r="X885" s="91"/>
      <c r="Y885" s="91"/>
      <c r="Z885" s="91"/>
      <c r="AA885" s="249"/>
    </row>
    <row r="886" spans="1:27" ht="12.75" hidden="1" customHeight="1" outlineLevel="1">
      <c r="A886" s="4"/>
      <c r="B886" s="4"/>
      <c r="C886" s="253"/>
      <c r="D886" s="428">
        <f>Asset43</f>
        <v>0</v>
      </c>
      <c r="E886" s="249"/>
      <c r="F886" s="249"/>
      <c r="G886" s="442">
        <f>'RAB roll forward'!G1492</f>
        <v>0</v>
      </c>
      <c r="H886" s="102"/>
      <c r="I886" s="102"/>
      <c r="J886" s="102"/>
      <c r="K886" s="102"/>
      <c r="L886" s="102"/>
      <c r="M886" s="102"/>
      <c r="N886" s="91"/>
      <c r="O886" s="22"/>
      <c r="P886" s="22"/>
      <c r="Q886" s="22"/>
      <c r="R886" s="22"/>
      <c r="S886" s="91"/>
      <c r="T886" s="91"/>
      <c r="U886" s="91"/>
      <c r="V886" s="91"/>
      <c r="W886" s="91"/>
      <c r="X886" s="91"/>
      <c r="Y886" s="91"/>
      <c r="Z886" s="91"/>
      <c r="AA886" s="249"/>
    </row>
    <row r="887" spans="1:27" ht="12.75" hidden="1" customHeight="1" outlineLevel="1">
      <c r="A887" s="4"/>
      <c r="B887" s="4"/>
      <c r="C887" s="253"/>
      <c r="D887" s="428">
        <f>Asset44</f>
        <v>0</v>
      </c>
      <c r="E887" s="249"/>
      <c r="F887" s="249"/>
      <c r="G887" s="442">
        <f>'RAB roll forward'!G1493</f>
        <v>0</v>
      </c>
      <c r="H887" s="102"/>
      <c r="I887" s="102"/>
      <c r="J887" s="102"/>
      <c r="K887" s="102"/>
      <c r="L887" s="102"/>
      <c r="M887" s="102"/>
      <c r="N887" s="91"/>
      <c r="O887" s="22"/>
      <c r="P887" s="22"/>
      <c r="Q887" s="22"/>
      <c r="R887" s="22"/>
      <c r="S887" s="91"/>
      <c r="T887" s="91"/>
      <c r="U887" s="91"/>
      <c r="V887" s="91"/>
      <c r="W887" s="91"/>
      <c r="X887" s="91"/>
      <c r="Y887" s="91"/>
      <c r="Z887" s="91"/>
      <c r="AA887" s="249"/>
    </row>
    <row r="888" spans="1:27" ht="12.75" hidden="1" customHeight="1" outlineLevel="1">
      <c r="A888" s="4"/>
      <c r="B888" s="4"/>
      <c r="C888" s="253"/>
      <c r="D888" s="428">
        <f>Asset45</f>
        <v>0</v>
      </c>
      <c r="E888" s="249"/>
      <c r="F888" s="249"/>
      <c r="G888" s="442">
        <f>'RAB roll forward'!G1494</f>
        <v>0</v>
      </c>
      <c r="H888" s="102"/>
      <c r="I888" s="102"/>
      <c r="J888" s="102"/>
      <c r="K888" s="102"/>
      <c r="L888" s="102"/>
      <c r="M888" s="102"/>
      <c r="N888" s="91"/>
      <c r="O888" s="22"/>
      <c r="P888" s="22"/>
      <c r="Q888" s="22"/>
      <c r="R888" s="22"/>
      <c r="S888" s="91"/>
      <c r="T888" s="91"/>
      <c r="U888" s="91"/>
      <c r="V888" s="91"/>
      <c r="W888" s="91"/>
      <c r="X888" s="91"/>
      <c r="Y888" s="91"/>
      <c r="Z888" s="91"/>
      <c r="AA888" s="249"/>
    </row>
    <row r="889" spans="1:27" ht="12.75" hidden="1" customHeight="1" outlineLevel="1">
      <c r="A889" s="4"/>
      <c r="B889" s="4"/>
      <c r="C889" s="253"/>
      <c r="D889" s="428">
        <f>Asset46</f>
        <v>0</v>
      </c>
      <c r="E889" s="249"/>
      <c r="F889" s="249"/>
      <c r="G889" s="442">
        <f>'RAB roll forward'!G1495</f>
        <v>0</v>
      </c>
      <c r="H889" s="102"/>
      <c r="I889" s="102"/>
      <c r="J889" s="102"/>
      <c r="K889" s="102"/>
      <c r="L889" s="102"/>
      <c r="M889" s="102"/>
      <c r="N889" s="91"/>
      <c r="O889" s="22"/>
      <c r="P889" s="22"/>
      <c r="Q889" s="22"/>
      <c r="R889" s="22"/>
      <c r="S889" s="91"/>
      <c r="T889" s="91"/>
      <c r="U889" s="91"/>
      <c r="V889" s="91"/>
      <c r="W889" s="91"/>
      <c r="X889" s="91"/>
      <c r="Y889" s="91"/>
      <c r="Z889" s="91"/>
      <c r="AA889" s="249"/>
    </row>
    <row r="890" spans="1:27" ht="12.75" hidden="1" customHeight="1" outlineLevel="1">
      <c r="A890" s="4"/>
      <c r="B890" s="4"/>
      <c r="C890" s="253"/>
      <c r="D890" s="428">
        <f>Asset47</f>
        <v>0</v>
      </c>
      <c r="E890" s="249"/>
      <c r="F890" s="249"/>
      <c r="G890" s="442">
        <f>'RAB roll forward'!G1496</f>
        <v>0</v>
      </c>
      <c r="H890" s="102"/>
      <c r="I890" s="102"/>
      <c r="J890" s="102"/>
      <c r="K890" s="102"/>
      <c r="L890" s="102"/>
      <c r="M890" s="102"/>
      <c r="N890" s="91"/>
      <c r="O890" s="22"/>
      <c r="P890" s="22"/>
      <c r="Q890" s="22"/>
      <c r="R890" s="22"/>
      <c r="S890" s="91"/>
      <c r="T890" s="91"/>
      <c r="U890" s="91"/>
      <c r="V890" s="91"/>
      <c r="W890" s="91"/>
      <c r="X890" s="91"/>
      <c r="Y890" s="91"/>
      <c r="Z890" s="91"/>
      <c r="AA890" s="249"/>
    </row>
    <row r="891" spans="1:27" ht="12.75" hidden="1" customHeight="1" outlineLevel="1">
      <c r="A891" s="4"/>
      <c r="B891" s="4"/>
      <c r="C891" s="253"/>
      <c r="D891" s="428">
        <f>Asset48</f>
        <v>0</v>
      </c>
      <c r="E891" s="249"/>
      <c r="F891" s="249"/>
      <c r="G891" s="442">
        <f>'RAB roll forward'!G1497</f>
        <v>0</v>
      </c>
      <c r="H891" s="102"/>
      <c r="I891" s="102"/>
      <c r="J891" s="102"/>
      <c r="K891" s="102"/>
      <c r="L891" s="102"/>
      <c r="M891" s="102"/>
      <c r="N891" s="91"/>
      <c r="O891" s="22"/>
      <c r="P891" s="22"/>
      <c r="Q891" s="22"/>
      <c r="R891" s="22"/>
      <c r="S891" s="91"/>
      <c r="T891" s="91"/>
      <c r="U891" s="91"/>
      <c r="V891" s="91"/>
      <c r="W891" s="91"/>
      <c r="X891" s="91"/>
      <c r="Y891" s="91"/>
      <c r="Z891" s="91"/>
      <c r="AA891" s="249"/>
    </row>
    <row r="892" spans="1:27" ht="12.75" hidden="1" customHeight="1" outlineLevel="1">
      <c r="A892" s="4"/>
      <c r="B892" s="4"/>
      <c r="C892" s="253"/>
      <c r="D892" s="428">
        <f>Asset49</f>
        <v>0</v>
      </c>
      <c r="E892" s="249"/>
      <c r="F892" s="249"/>
      <c r="G892" s="442">
        <f>'RAB roll forward'!G1498</f>
        <v>0</v>
      </c>
      <c r="H892" s="102"/>
      <c r="I892" s="102"/>
      <c r="J892" s="102"/>
      <c r="K892" s="102"/>
      <c r="L892" s="102"/>
      <c r="M892" s="102"/>
      <c r="N892" s="91"/>
      <c r="O892" s="22"/>
      <c r="P892" s="22"/>
      <c r="Q892" s="22"/>
      <c r="R892" s="22"/>
      <c r="S892" s="91"/>
      <c r="T892" s="91"/>
      <c r="U892" s="91"/>
      <c r="V892" s="91"/>
      <c r="W892" s="91"/>
      <c r="X892" s="91"/>
      <c r="Y892" s="91"/>
      <c r="Z892" s="91"/>
      <c r="AA892" s="249"/>
    </row>
    <row r="893" spans="1:27" ht="12.75" hidden="1" customHeight="1" outlineLevel="1">
      <c r="A893" s="4"/>
      <c r="B893" s="4"/>
      <c r="C893" s="253"/>
      <c r="D893" s="428" t="str">
        <f>Asset50</f>
        <v>Equity raising costs</v>
      </c>
      <c r="E893" s="249"/>
      <c r="F893" s="249"/>
      <c r="G893" s="442">
        <f>'RAB roll forward'!G1499</f>
        <v>0</v>
      </c>
      <c r="H893" s="102"/>
      <c r="I893" s="102"/>
      <c r="J893" s="102"/>
      <c r="K893" s="102"/>
      <c r="L893" s="102"/>
      <c r="M893" s="102"/>
      <c r="N893" s="91"/>
      <c r="O893" s="22"/>
      <c r="P893" s="22"/>
      <c r="Q893" s="22"/>
      <c r="R893" s="22"/>
      <c r="S893" s="91"/>
      <c r="T893" s="91"/>
      <c r="U893" s="91"/>
      <c r="V893" s="91"/>
      <c r="W893" s="91"/>
      <c r="X893" s="91"/>
      <c r="Y893" s="91"/>
      <c r="Z893" s="91"/>
      <c r="AA893" s="249"/>
    </row>
    <row r="894" spans="1:27" collapsed="1">
      <c r="A894" s="4"/>
      <c r="B894" s="4"/>
      <c r="C894" s="36"/>
      <c r="D894" s="118"/>
      <c r="E894" s="4"/>
      <c r="F894" s="4"/>
      <c r="G894" s="127"/>
      <c r="H894" s="102"/>
      <c r="I894" s="102"/>
      <c r="J894" s="102"/>
      <c r="K894" s="102"/>
      <c r="L894" s="102"/>
      <c r="M894" s="102"/>
      <c r="N894" s="91"/>
      <c r="O894" s="22"/>
      <c r="P894" s="22"/>
      <c r="Q894" s="22"/>
      <c r="R894" s="22"/>
      <c r="S894" s="91"/>
      <c r="T894" s="91"/>
      <c r="U894" s="91"/>
      <c r="V894" s="91"/>
      <c r="W894" s="91"/>
      <c r="X894" s="91"/>
      <c r="Y894" s="91"/>
      <c r="Z894" s="91"/>
      <c r="AA894" s="249"/>
    </row>
    <row r="895" spans="1:27">
      <c r="A895" s="65"/>
      <c r="B895" s="65"/>
      <c r="C895" s="72" t="s">
        <v>58</v>
      </c>
      <c r="D895" s="206"/>
      <c r="E895" s="65"/>
      <c r="F895" s="65"/>
      <c r="G895" s="171"/>
      <c r="H895" s="173"/>
      <c r="I895" s="173"/>
      <c r="J895" s="173"/>
      <c r="K895" s="173"/>
      <c r="L895" s="173"/>
      <c r="M895" s="173"/>
      <c r="N895" s="207"/>
      <c r="O895" s="207"/>
      <c r="P895" s="207"/>
      <c r="Q895" s="207"/>
      <c r="R895" s="207"/>
      <c r="S895" s="91"/>
      <c r="T895" s="91"/>
      <c r="U895" s="91"/>
      <c r="V895" s="91"/>
      <c r="W895" s="91"/>
      <c r="X895" s="91"/>
      <c r="Y895" s="91"/>
      <c r="Z895" s="91"/>
      <c r="AA895" s="249"/>
    </row>
    <row r="896" spans="1:27">
      <c r="A896" s="4"/>
      <c r="B896" s="4"/>
      <c r="C896" s="11"/>
      <c r="D896" s="118"/>
      <c r="E896" s="4"/>
      <c r="F896" s="4"/>
      <c r="G896" s="127"/>
      <c r="H896" s="102"/>
      <c r="I896" s="102"/>
      <c r="J896" s="102"/>
      <c r="K896" s="102"/>
      <c r="L896" s="102"/>
      <c r="M896" s="102"/>
      <c r="N896" s="91"/>
      <c r="O896" s="22"/>
      <c r="P896" s="22"/>
      <c r="Q896" s="22"/>
      <c r="R896" s="22"/>
      <c r="S896" s="91"/>
      <c r="T896" s="91"/>
      <c r="U896" s="91"/>
      <c r="V896" s="91"/>
      <c r="W896" s="91"/>
      <c r="X896" s="91"/>
      <c r="Y896" s="91"/>
      <c r="Z896" s="91"/>
      <c r="AA896" s="249"/>
    </row>
    <row r="897" spans="1:27">
      <c r="A897" s="7"/>
      <c r="B897" s="7"/>
      <c r="C897" s="81" t="s">
        <v>55</v>
      </c>
      <c r="D897" s="104"/>
      <c r="E897" s="81"/>
      <c r="F897" s="81"/>
      <c r="G897" s="245">
        <f>SUM(G898:G947)</f>
        <v>626.7474246375225</v>
      </c>
      <c r="H897" s="245">
        <f t="shared" ref="H897:Q897" si="32">SUM(H898:H947)</f>
        <v>628.57534446943373</v>
      </c>
      <c r="I897" s="245">
        <f t="shared" si="32"/>
        <v>741.09449043901191</v>
      </c>
      <c r="J897" s="245">
        <f t="shared" si="32"/>
        <v>756.24429254940924</v>
      </c>
      <c r="K897" s="245">
        <f t="shared" si="32"/>
        <v>755.42097497220323</v>
      </c>
      <c r="L897" s="245">
        <f t="shared" si="32"/>
        <v>755.38906710174626</v>
      </c>
      <c r="M897" s="245">
        <f t="shared" si="32"/>
        <v>0</v>
      </c>
      <c r="N897" s="245">
        <f t="shared" si="32"/>
        <v>0</v>
      </c>
      <c r="O897" s="245">
        <f t="shared" si="32"/>
        <v>0</v>
      </c>
      <c r="P897" s="245">
        <f t="shared" si="32"/>
        <v>0</v>
      </c>
      <c r="Q897" s="245">
        <f t="shared" si="32"/>
        <v>0</v>
      </c>
      <c r="R897" s="209"/>
      <c r="S897" s="91"/>
      <c r="T897" s="91"/>
      <c r="U897" s="91"/>
      <c r="V897" s="91"/>
      <c r="W897" s="91"/>
      <c r="X897" s="91"/>
      <c r="Y897" s="91"/>
      <c r="Z897" s="91"/>
      <c r="AA897" s="249"/>
    </row>
    <row r="898" spans="1:27" hidden="1" outlineLevel="1">
      <c r="A898" s="4"/>
      <c r="B898" s="7"/>
      <c r="C898" s="36"/>
      <c r="D898" s="217" t="str">
        <f>Asset1</f>
        <v xml:space="preserve">Pipelines </v>
      </c>
      <c r="E898" s="7"/>
      <c r="F898" s="7"/>
      <c r="G898" s="422">
        <f>G584+G636+G688+G740+G792+G844</f>
        <v>439.39476067938108</v>
      </c>
      <c r="H898" s="451">
        <f t="shared" ref="H898:I907" si="33">H584+H636+H688</f>
        <v>440.01657374492379</v>
      </c>
      <c r="I898" s="451">
        <f t="shared" si="33"/>
        <v>485.00268391590447</v>
      </c>
      <c r="J898" s="451">
        <f>IF(COUNT($H898:I898)&gt;='RFM input'!$AA$7,0, J584+J636+J688)</f>
        <v>498.25952596911878</v>
      </c>
      <c r="K898" s="451">
        <f>IF(COUNT($H898:J898)&gt;='RFM input'!$AA$7,0, K584+K636+K688)</f>
        <v>502.56579839102773</v>
      </c>
      <c r="L898" s="451">
        <f>IF(COUNT($H898:K898)&gt;='RFM input'!$AA$7,0, L584+L636+L688)</f>
        <v>502.01477201814794</v>
      </c>
      <c r="M898" s="451">
        <f>IF(COUNT($H898:L898)&gt;='RFM input'!$AA$7,0, M584+M636+M688)</f>
        <v>0</v>
      </c>
      <c r="N898" s="451">
        <f>IF(COUNT($H898:M898)&gt;='RFM input'!$AA$7,0, N584+N636+N688)</f>
        <v>0</v>
      </c>
      <c r="O898" s="451">
        <f>IF(COUNT($H898:N898)&gt;='RFM input'!$AA$7,0, O584+O636+O688)</f>
        <v>0</v>
      </c>
      <c r="P898" s="451">
        <f>IF(COUNT($H898:O898)&gt;='RFM input'!$AA$7,0, P584+P636+P688)</f>
        <v>0</v>
      </c>
      <c r="Q898" s="451">
        <f>IF(COUNT($H898:P898)&gt;='RFM input'!$AA$7,0, Q584+Q636+Q688)</f>
        <v>0</v>
      </c>
      <c r="R898" s="91"/>
      <c r="S898" s="91"/>
      <c r="T898" s="91"/>
      <c r="U898" s="91"/>
      <c r="V898" s="91"/>
      <c r="W898" s="91"/>
      <c r="X898" s="91"/>
      <c r="Y898" s="91"/>
      <c r="Z898" s="91"/>
      <c r="AA898" s="249"/>
    </row>
    <row r="899" spans="1:27" hidden="1" outlineLevel="1">
      <c r="A899" s="4"/>
      <c r="B899" s="7"/>
      <c r="C899" s="36"/>
      <c r="D899" s="217" t="str">
        <f>Asset2</f>
        <v xml:space="preserve">Compressors </v>
      </c>
      <c r="E899" s="7"/>
      <c r="F899" s="7"/>
      <c r="G899" s="422">
        <f t="shared" ref="G899:G927" si="34">G585+G637+G689+G741+G793</f>
        <v>118.4568743871171</v>
      </c>
      <c r="H899" s="451">
        <f t="shared" si="33"/>
        <v>118.9459356512403</v>
      </c>
      <c r="I899" s="451">
        <f t="shared" si="33"/>
        <v>164.30226796114573</v>
      </c>
      <c r="J899" s="451">
        <f>IF(COUNT($H899:I899)&gt;='RFM input'!$AA$7,0, J585+J637+J689)</f>
        <v>163.43951921844004</v>
      </c>
      <c r="K899" s="451">
        <f>IF(COUNT($H899:J899)&gt;='RFM input'!$AA$7,0, K585+K637+K689)</f>
        <v>161.14311311707411</v>
      </c>
      <c r="L899" s="451">
        <f>IF(COUNT($H899:K899)&gt;='RFM input'!$AA$7,0, L585+L637+L689)</f>
        <v>158.23732911649236</v>
      </c>
      <c r="M899" s="451">
        <f>IF(COUNT($H899:L899)&gt;='RFM input'!$AA$7,0, M585+M637+M689)</f>
        <v>0</v>
      </c>
      <c r="N899" s="451">
        <f>IF(COUNT($H899:M899)&gt;='RFM input'!$AA$7,0, N585+N637+N689)</f>
        <v>0</v>
      </c>
      <c r="O899" s="451">
        <f>IF(COUNT($H899:N899)&gt;='RFM input'!$AA$7,0, O585+O637+O689)</f>
        <v>0</v>
      </c>
      <c r="P899" s="451">
        <f>IF(COUNT($H899:O899)&gt;='RFM input'!$AA$7,0, P585+P637+P689)</f>
        <v>0</v>
      </c>
      <c r="Q899" s="451">
        <f>IF(COUNT($H899:P899)&gt;='RFM input'!$AA$7,0, Q585+Q637+Q689)</f>
        <v>0</v>
      </c>
      <c r="R899" s="91"/>
      <c r="S899" s="91"/>
      <c r="T899" s="91"/>
      <c r="U899" s="91"/>
      <c r="V899" s="91"/>
      <c r="W899" s="91"/>
      <c r="X899" s="91"/>
      <c r="Y899" s="91"/>
      <c r="Z899" s="91"/>
      <c r="AA899" s="249"/>
    </row>
    <row r="900" spans="1:27" hidden="1" outlineLevel="1">
      <c r="A900" s="4"/>
      <c r="B900" s="7"/>
      <c r="C900" s="36"/>
      <c r="D900" s="217" t="str">
        <f>Asset3</f>
        <v>City Gates &amp; Field Regulators</v>
      </c>
      <c r="E900" s="7"/>
      <c r="F900" s="7"/>
      <c r="G900" s="422">
        <f t="shared" si="34"/>
        <v>44.515701566267474</v>
      </c>
      <c r="H900" s="451">
        <f t="shared" si="33"/>
        <v>45.167206781297736</v>
      </c>
      <c r="I900" s="451">
        <f t="shared" si="33"/>
        <v>59.175481885715094</v>
      </c>
      <c r="J900" s="451">
        <f>IF(COUNT($H900:I900)&gt;='RFM input'!$AA$7,0, J586+J638+J690)</f>
        <v>62.745468980448635</v>
      </c>
      <c r="K900" s="451">
        <f>IF(COUNT($H900:J900)&gt;='RFM input'!$AA$7,0, K586+K638+K690)</f>
        <v>63.29432125114193</v>
      </c>
      <c r="L900" s="451">
        <f>IF(COUNT($H900:K900)&gt;='RFM input'!$AA$7,0, L586+L638+L690)</f>
        <v>62.563015353130197</v>
      </c>
      <c r="M900" s="451">
        <f>IF(COUNT($H900:L900)&gt;='RFM input'!$AA$7,0, M586+M638+M690)</f>
        <v>0</v>
      </c>
      <c r="N900" s="451">
        <f>IF(COUNT($H900:M900)&gt;='RFM input'!$AA$7,0, N586+N638+N690)</f>
        <v>0</v>
      </c>
      <c r="O900" s="451">
        <f>IF(COUNT($H900:N900)&gt;='RFM input'!$AA$7,0, O586+O638+O690)</f>
        <v>0</v>
      </c>
      <c r="P900" s="451">
        <f>IF(COUNT($H900:O900)&gt;='RFM input'!$AA$7,0, P586+P638+P690)</f>
        <v>0</v>
      </c>
      <c r="Q900" s="451">
        <f>IF(COUNT($H900:P900)&gt;='RFM input'!$AA$7,0, Q586+Q638+Q690)</f>
        <v>0</v>
      </c>
      <c r="R900" s="91"/>
      <c r="S900" s="91"/>
      <c r="T900" s="91"/>
      <c r="U900" s="91"/>
      <c r="V900" s="91"/>
      <c r="W900" s="91"/>
      <c r="X900" s="91"/>
      <c r="Y900" s="91"/>
      <c r="Z900" s="91"/>
      <c r="AA900" s="249"/>
    </row>
    <row r="901" spans="1:27" hidden="1" outlineLevel="1">
      <c r="A901" s="4"/>
      <c r="B901" s="7"/>
      <c r="C901" s="36"/>
      <c r="D901" s="217" t="str">
        <f>Asset4</f>
        <v>Odourant Plants</v>
      </c>
      <c r="E901" s="7"/>
      <c r="F901" s="7"/>
      <c r="G901" s="422">
        <f t="shared" si="34"/>
        <v>0.32095886366075593</v>
      </c>
      <c r="H901" s="451">
        <f t="shared" si="33"/>
        <v>0.31770134944898376</v>
      </c>
      <c r="I901" s="451">
        <f t="shared" si="33"/>
        <v>0.31074140816976853</v>
      </c>
      <c r="J901" s="451">
        <f>IF(COUNT($H901:I901)&gt;='RFM input'!$AA$7,0, J587+J639+J691)</f>
        <v>0.30323490648318696</v>
      </c>
      <c r="K901" s="451">
        <f>IF(COUNT($H901:J901)&gt;='RFM input'!$AA$7,0, K587+K639+K691)</f>
        <v>0.2951588663321702</v>
      </c>
      <c r="L901" s="451">
        <f>IF(COUNT($H901:K901)&gt;='RFM input'!$AA$7,0, L587+L639+L691)</f>
        <v>0.28648950235705062</v>
      </c>
      <c r="M901" s="451">
        <f>IF(COUNT($H901:L901)&gt;='RFM input'!$AA$7,0, M587+M639+M691)</f>
        <v>0</v>
      </c>
      <c r="N901" s="451">
        <f>IF(COUNT($H901:M901)&gt;='RFM input'!$AA$7,0, N587+N639+N691)</f>
        <v>0</v>
      </c>
      <c r="O901" s="451">
        <f>IF(COUNT($H901:N901)&gt;='RFM input'!$AA$7,0, O587+O639+O691)</f>
        <v>0</v>
      </c>
      <c r="P901" s="451">
        <f>IF(COUNT($H901:O901)&gt;='RFM input'!$AA$7,0, P587+P639+P691)</f>
        <v>0</v>
      </c>
      <c r="Q901" s="451">
        <f>IF(COUNT($H901:P901)&gt;='RFM input'!$AA$7,0, Q587+Q639+Q691)</f>
        <v>0</v>
      </c>
      <c r="R901" s="91"/>
      <c r="S901" s="91"/>
      <c r="T901" s="91"/>
      <c r="U901" s="91"/>
      <c r="V901" s="91"/>
      <c r="W901" s="91"/>
      <c r="X901" s="91"/>
      <c r="Y901" s="91"/>
      <c r="Z901" s="91"/>
      <c r="AA901" s="249"/>
    </row>
    <row r="902" spans="1:27" hidden="1" outlineLevel="1">
      <c r="A902" s="4"/>
      <c r="B902" s="7"/>
      <c r="C902" s="36"/>
      <c r="D902" s="217" t="str">
        <f>Asset5</f>
        <v>Gas Quality</v>
      </c>
      <c r="E902" s="7"/>
      <c r="F902" s="7"/>
      <c r="G902" s="422">
        <f t="shared" si="34"/>
        <v>-0.10153668007027455</v>
      </c>
      <c r="H902" s="451">
        <f t="shared" si="33"/>
        <v>0.13272382419098447</v>
      </c>
      <c r="I902" s="451">
        <f t="shared" si="33"/>
        <v>0.4903289043256131</v>
      </c>
      <c r="J902" s="451">
        <f>IF(COUNT($H902:I902)&gt;='RFM input'!$AA$7,0, J588+J640+J692)</f>
        <v>0.55060603587659462</v>
      </c>
      <c r="K902" s="451">
        <f>IF(COUNT($H902:J902)&gt;='RFM input'!$AA$7,0, K588+K640+K692)</f>
        <v>0.60255091366194635</v>
      </c>
      <c r="L902" s="451">
        <f>IF(COUNT($H902:K902)&gt;='RFM input'!$AA$7,0, L588+L640+L692)</f>
        <v>0.52871260774041962</v>
      </c>
      <c r="M902" s="451">
        <f>IF(COUNT($H902:L902)&gt;='RFM input'!$AA$7,0, M588+M640+M692)</f>
        <v>0</v>
      </c>
      <c r="N902" s="451">
        <f>IF(COUNT($H902:M902)&gt;='RFM input'!$AA$7,0, N588+N640+N692)</f>
        <v>0</v>
      </c>
      <c r="O902" s="451">
        <f>IF(COUNT($H902:N902)&gt;='RFM input'!$AA$7,0, O588+O640+O692)</f>
        <v>0</v>
      </c>
      <c r="P902" s="451">
        <f>IF(COUNT($H902:O902)&gt;='RFM input'!$AA$7,0, P588+P640+P692)</f>
        <v>0</v>
      </c>
      <c r="Q902" s="451">
        <f>IF(COUNT($H902:P902)&gt;='RFM input'!$AA$7,0, Q588+Q640+Q692)</f>
        <v>0</v>
      </c>
      <c r="R902" s="91"/>
      <c r="S902" s="91"/>
      <c r="T902" s="91"/>
      <c r="U902" s="91"/>
      <c r="V902" s="91"/>
      <c r="W902" s="91"/>
      <c r="X902" s="91"/>
      <c r="Y902" s="91"/>
      <c r="Z902" s="91"/>
      <c r="AA902" s="249"/>
    </row>
    <row r="903" spans="1:27" hidden="1" outlineLevel="1">
      <c r="A903" s="4"/>
      <c r="B903" s="7"/>
      <c r="C903" s="36"/>
      <c r="D903" s="217" t="str">
        <f>Asset6</f>
        <v xml:space="preserve">Other </v>
      </c>
      <c r="E903" s="7"/>
      <c r="F903" s="7"/>
      <c r="G903" s="422">
        <f t="shared" si="34"/>
        <v>10.990530510964277</v>
      </c>
      <c r="H903" s="451">
        <f t="shared" si="33"/>
        <v>10.028972966342241</v>
      </c>
      <c r="I903" s="451">
        <f t="shared" si="33"/>
        <v>7.5815740569113981</v>
      </c>
      <c r="J903" s="451">
        <f>IF(COUNT($H903:I903)&gt;='RFM input'!$AA$7,0, J589+J641+J693)</f>
        <v>5.9957792399632233</v>
      </c>
      <c r="K903" s="451">
        <f>IF(COUNT($H903:J903)&gt;='RFM input'!$AA$7,0, K589+K641+K693)</f>
        <v>2.1525777195469811</v>
      </c>
      <c r="L903" s="451">
        <f>IF(COUNT($H903:K903)&gt;='RFM input'!$AA$7,0, L589+L641+L693)</f>
        <v>6.1465959162785007</v>
      </c>
      <c r="M903" s="451">
        <f>IF(COUNT($H903:L903)&gt;='RFM input'!$AA$7,0, M589+M641+M693)</f>
        <v>0</v>
      </c>
      <c r="N903" s="451">
        <f>IF(COUNT($H903:M903)&gt;='RFM input'!$AA$7,0, N589+N641+N693)</f>
        <v>0</v>
      </c>
      <c r="O903" s="451">
        <f>IF(COUNT($H903:N903)&gt;='RFM input'!$AA$7,0, O589+O641+O693)</f>
        <v>0</v>
      </c>
      <c r="P903" s="451">
        <f>IF(COUNT($H903:O903)&gt;='RFM input'!$AA$7,0, P589+P641+P693)</f>
        <v>0</v>
      </c>
      <c r="Q903" s="451">
        <f>IF(COUNT($H903:P903)&gt;='RFM input'!$AA$7,0, Q589+Q641+Q693)</f>
        <v>0</v>
      </c>
      <c r="R903" s="91"/>
      <c r="S903" s="91"/>
      <c r="T903" s="91"/>
      <c r="U903" s="91"/>
      <c r="V903" s="91"/>
      <c r="W903" s="91"/>
      <c r="X903" s="91"/>
      <c r="Y903" s="91"/>
      <c r="Z903" s="91"/>
      <c r="AA903" s="249"/>
    </row>
    <row r="904" spans="1:27" hidden="1" outlineLevel="1">
      <c r="A904" s="4"/>
      <c r="B904" s="7"/>
      <c r="C904" s="36"/>
      <c r="D904" s="217" t="str">
        <f>Asset7</f>
        <v>General Building</v>
      </c>
      <c r="E904" s="7"/>
      <c r="F904" s="7"/>
      <c r="G904" s="422">
        <f t="shared" si="34"/>
        <v>6.9013300202216321</v>
      </c>
      <c r="H904" s="451">
        <f t="shared" si="33"/>
        <v>7.6190647958843591</v>
      </c>
      <c r="I904" s="451">
        <f t="shared" si="33"/>
        <v>17.725567816831997</v>
      </c>
      <c r="J904" s="451">
        <f>IF(COUNT($H904:I904)&gt;='RFM input'!$AA$7,0, J590+J642+J694)</f>
        <v>18.003889282100825</v>
      </c>
      <c r="K904" s="451">
        <f>IF(COUNT($H904:J904)&gt;='RFM input'!$AA$7,0, K590+K642+K694)</f>
        <v>18.247529073515945</v>
      </c>
      <c r="L904" s="451">
        <f>IF(COUNT($H904:K904)&gt;='RFM input'!$AA$7,0, L590+L642+L694)</f>
        <v>18.314228806699777</v>
      </c>
      <c r="M904" s="451">
        <f>IF(COUNT($H904:L904)&gt;='RFM input'!$AA$7,0, M590+M642+M694)</f>
        <v>0</v>
      </c>
      <c r="N904" s="451">
        <f>IF(COUNT($H904:M904)&gt;='RFM input'!$AA$7,0, N590+N642+N694)</f>
        <v>0</v>
      </c>
      <c r="O904" s="451">
        <f>IF(COUNT($H904:N904)&gt;='RFM input'!$AA$7,0, O590+O642+O694)</f>
        <v>0</v>
      </c>
      <c r="P904" s="451">
        <f>IF(COUNT($H904:O904)&gt;='RFM input'!$AA$7,0, P590+P642+P694)</f>
        <v>0</v>
      </c>
      <c r="Q904" s="451">
        <f>IF(COUNT($H904:P904)&gt;='RFM input'!$AA$7,0, Q590+Q642+Q694)</f>
        <v>0</v>
      </c>
      <c r="R904" s="91"/>
      <c r="S904" s="91"/>
      <c r="T904" s="91"/>
      <c r="U904" s="91"/>
      <c r="V904" s="91"/>
      <c r="W904" s="91"/>
      <c r="X904" s="91"/>
      <c r="Y904" s="91"/>
      <c r="Z904" s="91"/>
      <c r="AA904" s="249"/>
    </row>
    <row r="905" spans="1:27" hidden="1" outlineLevel="1">
      <c r="A905" s="4"/>
      <c r="B905" s="7"/>
      <c r="C905" s="36"/>
      <c r="D905" s="217" t="str">
        <f>Asset8</f>
        <v>General Land</v>
      </c>
      <c r="E905" s="7"/>
      <c r="F905" s="7"/>
      <c r="G905" s="422">
        <f t="shared" si="34"/>
        <v>6.2688052899804951</v>
      </c>
      <c r="H905" s="451">
        <f t="shared" si="33"/>
        <v>6.3471653561052515</v>
      </c>
      <c r="I905" s="451">
        <f t="shared" si="33"/>
        <v>6.5058444900078829</v>
      </c>
      <c r="J905" s="451">
        <f>IF(COUNT($H905:I905)&gt;='RFM input'!$AA$7,0, J591+J643+J695)</f>
        <v>6.9462689169779663</v>
      </c>
      <c r="K905" s="451">
        <f>IF(COUNT($H905:J905)&gt;='RFM input'!$AA$7,0, K591+K643+K695)</f>
        <v>7.1199256399024158</v>
      </c>
      <c r="L905" s="451">
        <f>IF(COUNT($H905:K905)&gt;='RFM input'!$AA$7,0, L591+L643+L695)</f>
        <v>7.2979237808999766</v>
      </c>
      <c r="M905" s="451">
        <f>IF(COUNT($H905:L905)&gt;='RFM input'!$AA$7,0, M591+M643+M695)</f>
        <v>0</v>
      </c>
      <c r="N905" s="451">
        <f>IF(COUNT($H905:M905)&gt;='RFM input'!$AA$7,0, N591+N643+N695)</f>
        <v>0</v>
      </c>
      <c r="O905" s="451">
        <f>IF(COUNT($H905:N905)&gt;='RFM input'!$AA$7,0, O591+O643+O695)</f>
        <v>0</v>
      </c>
      <c r="P905" s="451">
        <f>IF(COUNT($H905:O905)&gt;='RFM input'!$AA$7,0, P591+P643+P695)</f>
        <v>0</v>
      </c>
      <c r="Q905" s="451">
        <f>IF(COUNT($H905:P905)&gt;='RFM input'!$AA$7,0, Q591+Q643+Q695)</f>
        <v>0</v>
      </c>
      <c r="R905" s="91"/>
      <c r="S905" s="91"/>
      <c r="T905" s="91"/>
      <c r="U905" s="91"/>
      <c r="V905" s="91"/>
      <c r="W905" s="91"/>
      <c r="X905" s="91"/>
      <c r="Y905" s="91"/>
      <c r="Z905" s="91"/>
      <c r="AA905" s="249"/>
    </row>
    <row r="906" spans="1:27" hidden="1" outlineLevel="1">
      <c r="A906" s="4"/>
      <c r="B906" s="7"/>
      <c r="C906" s="36"/>
      <c r="D906" s="217">
        <f>Asset9</f>
        <v>0</v>
      </c>
      <c r="E906" s="7"/>
      <c r="F906" s="7"/>
      <c r="G906" s="422">
        <f t="shared" si="34"/>
        <v>0</v>
      </c>
      <c r="H906" s="451">
        <f t="shared" si="33"/>
        <v>0</v>
      </c>
      <c r="I906" s="451">
        <f t="shared" si="33"/>
        <v>0</v>
      </c>
      <c r="J906" s="451">
        <f>IF(COUNT($H906:I906)&gt;='RFM input'!$AA$7,0, J592+J644+J696)</f>
        <v>0</v>
      </c>
      <c r="K906" s="451">
        <f>IF(COUNT($H906:J906)&gt;='RFM input'!$AA$7,0, K592+K644+K696)</f>
        <v>0</v>
      </c>
      <c r="L906" s="451">
        <f>IF(COUNT($H906:K906)&gt;='RFM input'!$AA$7,0, L592+L644+L696)</f>
        <v>0</v>
      </c>
      <c r="M906" s="451">
        <f>IF(COUNT($H906:L906)&gt;='RFM input'!$AA$7,0, M592+M644+M696)</f>
        <v>0</v>
      </c>
      <c r="N906" s="451">
        <f>IF(COUNT($H906:M906)&gt;='RFM input'!$AA$7,0, N592+N644+N696)</f>
        <v>0</v>
      </c>
      <c r="O906" s="451">
        <f>IF(COUNT($H906:N906)&gt;='RFM input'!$AA$7,0, O592+O644+O696)</f>
        <v>0</v>
      </c>
      <c r="P906" s="451">
        <f>IF(COUNT($H906:O906)&gt;='RFM input'!$AA$7,0, P592+P644+P696)</f>
        <v>0</v>
      </c>
      <c r="Q906" s="451">
        <f>IF(COUNT($H906:P906)&gt;='RFM input'!$AA$7,0, Q592+Q644+Q696)</f>
        <v>0</v>
      </c>
      <c r="R906" s="91"/>
      <c r="S906" s="91"/>
      <c r="T906" s="91"/>
      <c r="U906" s="91"/>
      <c r="V906" s="91"/>
      <c r="W906" s="91"/>
      <c r="X906" s="91"/>
      <c r="Y906" s="91"/>
      <c r="Z906" s="91"/>
      <c r="AA906" s="249"/>
    </row>
    <row r="907" spans="1:27" hidden="1" outlineLevel="1">
      <c r="A907" s="4"/>
      <c r="B907" s="7"/>
      <c r="C907" s="36"/>
      <c r="D907" s="217">
        <f>Asset10</f>
        <v>0</v>
      </c>
      <c r="E907" s="7"/>
      <c r="F907" s="7"/>
      <c r="G907" s="422">
        <f t="shared" si="34"/>
        <v>0</v>
      </c>
      <c r="H907" s="451">
        <f t="shared" si="33"/>
        <v>0</v>
      </c>
      <c r="I907" s="451">
        <f t="shared" si="33"/>
        <v>0</v>
      </c>
      <c r="J907" s="451">
        <f>IF(COUNT($H907:I907)&gt;='RFM input'!$AA$7,0, J593+J645+J697)</f>
        <v>0</v>
      </c>
      <c r="K907" s="451">
        <f>IF(COUNT($H907:J907)&gt;='RFM input'!$AA$7,0, K593+K645+K697)</f>
        <v>0</v>
      </c>
      <c r="L907" s="451">
        <f>IF(COUNT($H907:K907)&gt;='RFM input'!$AA$7,0, L593+L645+L697)</f>
        <v>0</v>
      </c>
      <c r="M907" s="451">
        <f>IF(COUNT($H907:L907)&gt;='RFM input'!$AA$7,0, M593+M645+M697)</f>
        <v>0</v>
      </c>
      <c r="N907" s="451">
        <f>IF(COUNT($H907:M907)&gt;='RFM input'!$AA$7,0, N593+N645+N697)</f>
        <v>0</v>
      </c>
      <c r="O907" s="451">
        <f>IF(COUNT($H907:N907)&gt;='RFM input'!$AA$7,0, O593+O645+O697)</f>
        <v>0</v>
      </c>
      <c r="P907" s="451">
        <f>IF(COUNT($H907:O907)&gt;='RFM input'!$AA$7,0, P593+P645+P697)</f>
        <v>0</v>
      </c>
      <c r="Q907" s="451">
        <f>IF(COUNT($H907:P907)&gt;='RFM input'!$AA$7,0, Q593+Q645+Q697)</f>
        <v>0</v>
      </c>
      <c r="R907" s="91"/>
      <c r="S907" s="91"/>
      <c r="T907" s="91"/>
      <c r="U907" s="91"/>
      <c r="V907" s="91"/>
      <c r="W907" s="91"/>
      <c r="X907" s="91"/>
      <c r="Y907" s="91"/>
      <c r="Z907" s="91"/>
      <c r="AA907" s="249"/>
    </row>
    <row r="908" spans="1:27" hidden="1" outlineLevel="1">
      <c r="A908" s="4"/>
      <c r="B908" s="7"/>
      <c r="C908" s="36"/>
      <c r="D908" s="217">
        <f>Asset11</f>
        <v>0</v>
      </c>
      <c r="E908" s="7"/>
      <c r="F908" s="7"/>
      <c r="G908" s="422">
        <f t="shared" si="34"/>
        <v>0</v>
      </c>
      <c r="H908" s="451">
        <f t="shared" ref="H908:I917" si="35">H594+H646+H698</f>
        <v>0</v>
      </c>
      <c r="I908" s="451">
        <f t="shared" si="35"/>
        <v>0</v>
      </c>
      <c r="J908" s="451">
        <f>IF(COUNT($H908:I908)&gt;='RFM input'!$AA$7,0, J594+J646+J698)</f>
        <v>0</v>
      </c>
      <c r="K908" s="451">
        <f>IF(COUNT($H908:J908)&gt;='RFM input'!$AA$7,0, K594+K646+K698)</f>
        <v>0</v>
      </c>
      <c r="L908" s="451">
        <f>IF(COUNT($H908:K908)&gt;='RFM input'!$AA$7,0, L594+L646+L698)</f>
        <v>0</v>
      </c>
      <c r="M908" s="451">
        <f>IF(COUNT($H908:L908)&gt;='RFM input'!$AA$7,0, M594+M646+M698)</f>
        <v>0</v>
      </c>
      <c r="N908" s="451">
        <f>IF(COUNT($H908:M908)&gt;='RFM input'!$AA$7,0, N594+N646+N698)</f>
        <v>0</v>
      </c>
      <c r="O908" s="451">
        <f>IF(COUNT($H908:N908)&gt;='RFM input'!$AA$7,0, O594+O646+O698)</f>
        <v>0</v>
      </c>
      <c r="P908" s="451">
        <f>IF(COUNT($H908:O908)&gt;='RFM input'!$AA$7,0, P594+P646+P698)</f>
        <v>0</v>
      </c>
      <c r="Q908" s="451">
        <f>IF(COUNT($H908:P908)&gt;='RFM input'!$AA$7,0, Q594+Q646+Q698)</f>
        <v>0</v>
      </c>
      <c r="R908" s="91"/>
      <c r="S908" s="91"/>
      <c r="T908" s="91"/>
      <c r="U908" s="91"/>
      <c r="V908" s="91"/>
      <c r="W908" s="91"/>
      <c r="X908" s="91"/>
      <c r="Y908" s="91"/>
      <c r="Z908" s="91"/>
      <c r="AA908" s="249"/>
    </row>
    <row r="909" spans="1:27" hidden="1" outlineLevel="1">
      <c r="A909" s="4"/>
      <c r="B909" s="7"/>
      <c r="C909" s="36"/>
      <c r="D909" s="217">
        <f>Asset12</f>
        <v>0</v>
      </c>
      <c r="E909" s="7"/>
      <c r="F909" s="7"/>
      <c r="G909" s="422">
        <f t="shared" si="34"/>
        <v>0</v>
      </c>
      <c r="H909" s="451">
        <f t="shared" si="35"/>
        <v>0</v>
      </c>
      <c r="I909" s="451">
        <f t="shared" si="35"/>
        <v>0</v>
      </c>
      <c r="J909" s="451">
        <f>IF(COUNT($H909:I909)&gt;='RFM input'!$AA$7,0, J595+J647+J699)</f>
        <v>0</v>
      </c>
      <c r="K909" s="451">
        <f>IF(COUNT($H909:J909)&gt;='RFM input'!$AA$7,0, K595+K647+K699)</f>
        <v>0</v>
      </c>
      <c r="L909" s="451">
        <f>IF(COUNT($H909:K909)&gt;='RFM input'!$AA$7,0, L595+L647+L699)</f>
        <v>0</v>
      </c>
      <c r="M909" s="451">
        <f>IF(COUNT($H909:L909)&gt;='RFM input'!$AA$7,0, M595+M647+M699)</f>
        <v>0</v>
      </c>
      <c r="N909" s="451">
        <f>IF(COUNT($H909:M909)&gt;='RFM input'!$AA$7,0, N595+N647+N699)</f>
        <v>0</v>
      </c>
      <c r="O909" s="451">
        <f>IF(COUNT($H909:N909)&gt;='RFM input'!$AA$7,0, O595+O647+O699)</f>
        <v>0</v>
      </c>
      <c r="P909" s="451">
        <f>IF(COUNT($H909:O909)&gt;='RFM input'!$AA$7,0, P595+P647+P699)</f>
        <v>0</v>
      </c>
      <c r="Q909" s="451">
        <f>IF(COUNT($H909:P909)&gt;='RFM input'!$AA$7,0, Q595+Q647+Q699)</f>
        <v>0</v>
      </c>
      <c r="R909" s="91"/>
      <c r="S909" s="91"/>
      <c r="T909" s="91"/>
      <c r="U909" s="91"/>
      <c r="V909" s="91"/>
      <c r="W909" s="91"/>
      <c r="X909" s="91"/>
      <c r="Y909" s="91"/>
      <c r="Z909" s="91"/>
      <c r="AA909" s="249"/>
    </row>
    <row r="910" spans="1:27" hidden="1" outlineLevel="1">
      <c r="A910" s="4"/>
      <c r="B910" s="7"/>
      <c r="C910" s="36"/>
      <c r="D910" s="217">
        <f>Asset13</f>
        <v>0</v>
      </c>
      <c r="E910" s="7"/>
      <c r="F910" s="7"/>
      <c r="G910" s="422">
        <f t="shared" si="34"/>
        <v>0</v>
      </c>
      <c r="H910" s="451">
        <f t="shared" si="35"/>
        <v>0</v>
      </c>
      <c r="I910" s="451">
        <f t="shared" si="35"/>
        <v>0</v>
      </c>
      <c r="J910" s="451">
        <f>IF(COUNT($H910:I910)&gt;='RFM input'!$AA$7,0, J596+J648+J700)</f>
        <v>0</v>
      </c>
      <c r="K910" s="451">
        <f>IF(COUNT($H910:J910)&gt;='RFM input'!$AA$7,0, K596+K648+K700)</f>
        <v>0</v>
      </c>
      <c r="L910" s="451">
        <f>IF(COUNT($H910:K910)&gt;='RFM input'!$AA$7,0, L596+L648+L700)</f>
        <v>0</v>
      </c>
      <c r="M910" s="451">
        <f>IF(COUNT($H910:L910)&gt;='RFM input'!$AA$7,0, M596+M648+M700)</f>
        <v>0</v>
      </c>
      <c r="N910" s="451">
        <f>IF(COUNT($H910:M910)&gt;='RFM input'!$AA$7,0, N596+N648+N700)</f>
        <v>0</v>
      </c>
      <c r="O910" s="451">
        <f>IF(COUNT($H910:N910)&gt;='RFM input'!$AA$7,0, O596+O648+O700)</f>
        <v>0</v>
      </c>
      <c r="P910" s="451">
        <f>IF(COUNT($H910:O910)&gt;='RFM input'!$AA$7,0, P596+P648+P700)</f>
        <v>0</v>
      </c>
      <c r="Q910" s="451">
        <f>IF(COUNT($H910:P910)&gt;='RFM input'!$AA$7,0, Q596+Q648+Q700)</f>
        <v>0</v>
      </c>
      <c r="R910" s="91"/>
      <c r="S910" s="91"/>
      <c r="T910" s="91"/>
      <c r="U910" s="91"/>
      <c r="V910" s="91"/>
      <c r="W910" s="91"/>
      <c r="X910" s="91"/>
      <c r="Y910" s="91"/>
      <c r="Z910" s="91"/>
      <c r="AA910" s="249"/>
    </row>
    <row r="911" spans="1:27" hidden="1" outlineLevel="1">
      <c r="A911" s="4"/>
      <c r="B911" s="7"/>
      <c r="C911" s="36"/>
      <c r="D911" s="217">
        <f>Asset14</f>
        <v>0</v>
      </c>
      <c r="E911" s="7"/>
      <c r="F911" s="7"/>
      <c r="G911" s="422">
        <f t="shared" si="34"/>
        <v>0</v>
      </c>
      <c r="H911" s="451">
        <f t="shared" si="35"/>
        <v>0</v>
      </c>
      <c r="I911" s="451">
        <f t="shared" si="35"/>
        <v>0</v>
      </c>
      <c r="J911" s="451">
        <f>IF(COUNT($H911:I911)&gt;='RFM input'!$AA$7,0, J597+J649+J701)</f>
        <v>0</v>
      </c>
      <c r="K911" s="451">
        <f>IF(COUNT($H911:J911)&gt;='RFM input'!$AA$7,0, K597+K649+K701)</f>
        <v>0</v>
      </c>
      <c r="L911" s="451">
        <f>IF(COUNT($H911:K911)&gt;='RFM input'!$AA$7,0, L597+L649+L701)</f>
        <v>0</v>
      </c>
      <c r="M911" s="451">
        <f>IF(COUNT($H911:L911)&gt;='RFM input'!$AA$7,0, M597+M649+M701)</f>
        <v>0</v>
      </c>
      <c r="N911" s="451">
        <f>IF(COUNT($H911:M911)&gt;='RFM input'!$AA$7,0, N597+N649+N701)</f>
        <v>0</v>
      </c>
      <c r="O911" s="451">
        <f>IF(COUNT($H911:N911)&gt;='RFM input'!$AA$7,0, O597+O649+O701)</f>
        <v>0</v>
      </c>
      <c r="P911" s="451">
        <f>IF(COUNT($H911:O911)&gt;='RFM input'!$AA$7,0, P597+P649+P701)</f>
        <v>0</v>
      </c>
      <c r="Q911" s="451">
        <f>IF(COUNT($H911:P911)&gt;='RFM input'!$AA$7,0, Q597+Q649+Q701)</f>
        <v>0</v>
      </c>
      <c r="R911" s="91"/>
      <c r="S911" s="91"/>
      <c r="T911" s="91"/>
      <c r="U911" s="91"/>
      <c r="V911" s="91"/>
      <c r="W911" s="91"/>
      <c r="X911" s="91"/>
      <c r="Y911" s="91"/>
      <c r="Z911" s="91"/>
      <c r="AA911" s="249"/>
    </row>
    <row r="912" spans="1:27" hidden="1" outlineLevel="1">
      <c r="A912" s="4"/>
      <c r="B912" s="7"/>
      <c r="C912" s="36"/>
      <c r="D912" s="217">
        <f>Asset15</f>
        <v>0</v>
      </c>
      <c r="E912" s="7"/>
      <c r="F912" s="7"/>
      <c r="G912" s="422">
        <f t="shared" si="34"/>
        <v>0</v>
      </c>
      <c r="H912" s="451">
        <f t="shared" si="35"/>
        <v>0</v>
      </c>
      <c r="I912" s="451">
        <f t="shared" si="35"/>
        <v>0</v>
      </c>
      <c r="J912" s="451">
        <f>IF(COUNT($H912:I912)&gt;='RFM input'!$AA$7,0, J598+J650+J702)</f>
        <v>0</v>
      </c>
      <c r="K912" s="451">
        <f>IF(COUNT($H912:J912)&gt;='RFM input'!$AA$7,0, K598+K650+K702)</f>
        <v>0</v>
      </c>
      <c r="L912" s="451">
        <f>IF(COUNT($H912:K912)&gt;='RFM input'!$AA$7,0, L598+L650+L702)</f>
        <v>0</v>
      </c>
      <c r="M912" s="451">
        <f>IF(COUNT($H912:L912)&gt;='RFM input'!$AA$7,0, M598+M650+M702)</f>
        <v>0</v>
      </c>
      <c r="N912" s="451">
        <f>IF(COUNT($H912:M912)&gt;='RFM input'!$AA$7,0, N598+N650+N702)</f>
        <v>0</v>
      </c>
      <c r="O912" s="451">
        <f>IF(COUNT($H912:N912)&gt;='RFM input'!$AA$7,0, O598+O650+O702)</f>
        <v>0</v>
      </c>
      <c r="P912" s="451">
        <f>IF(COUNT($H912:O912)&gt;='RFM input'!$AA$7,0, P598+P650+P702)</f>
        <v>0</v>
      </c>
      <c r="Q912" s="451">
        <f>IF(COUNT($H912:P912)&gt;='RFM input'!$AA$7,0, Q598+Q650+Q702)</f>
        <v>0</v>
      </c>
      <c r="R912" s="91"/>
      <c r="S912" s="91"/>
      <c r="T912" s="91"/>
      <c r="U912" s="91"/>
      <c r="V912" s="91"/>
      <c r="W912" s="91"/>
      <c r="X912" s="91"/>
      <c r="Y912" s="91"/>
      <c r="Z912" s="91"/>
      <c r="AA912" s="249"/>
    </row>
    <row r="913" spans="1:27" hidden="1" outlineLevel="1">
      <c r="A913" s="4"/>
      <c r="B913" s="7"/>
      <c r="C913" s="36"/>
      <c r="D913" s="217">
        <f>Asset16</f>
        <v>0</v>
      </c>
      <c r="E913" s="7"/>
      <c r="F913" s="7"/>
      <c r="G913" s="422">
        <f t="shared" si="34"/>
        <v>0</v>
      </c>
      <c r="H913" s="451">
        <f t="shared" si="35"/>
        <v>0</v>
      </c>
      <c r="I913" s="451">
        <f t="shared" si="35"/>
        <v>0</v>
      </c>
      <c r="J913" s="451">
        <f>IF(COUNT($H913:I913)&gt;='RFM input'!$AA$7,0, J599+J651+J703)</f>
        <v>0</v>
      </c>
      <c r="K913" s="451">
        <f>IF(COUNT($H913:J913)&gt;='RFM input'!$AA$7,0, K599+K651+K703)</f>
        <v>0</v>
      </c>
      <c r="L913" s="451">
        <f>IF(COUNT($H913:K913)&gt;='RFM input'!$AA$7,0, L599+L651+L703)</f>
        <v>0</v>
      </c>
      <c r="M913" s="451">
        <f>IF(COUNT($H913:L913)&gt;='RFM input'!$AA$7,0, M599+M651+M703)</f>
        <v>0</v>
      </c>
      <c r="N913" s="451">
        <f>IF(COUNT($H913:M913)&gt;='RFM input'!$AA$7,0, N599+N651+N703)</f>
        <v>0</v>
      </c>
      <c r="O913" s="451">
        <f>IF(COUNT($H913:N913)&gt;='RFM input'!$AA$7,0, O599+O651+O703)</f>
        <v>0</v>
      </c>
      <c r="P913" s="451">
        <f>IF(COUNT($H913:O913)&gt;='RFM input'!$AA$7,0, P599+P651+P703)</f>
        <v>0</v>
      </c>
      <c r="Q913" s="451">
        <f>IF(COUNT($H913:P913)&gt;='RFM input'!$AA$7,0, Q599+Q651+Q703)</f>
        <v>0</v>
      </c>
      <c r="R913" s="91"/>
      <c r="S913" s="91"/>
      <c r="T913" s="91"/>
      <c r="U913" s="91"/>
      <c r="V913" s="91"/>
      <c r="W913" s="91"/>
      <c r="X913" s="91"/>
      <c r="Y913" s="91"/>
      <c r="Z913" s="91"/>
      <c r="AA913" s="249"/>
    </row>
    <row r="914" spans="1:27" hidden="1" outlineLevel="1">
      <c r="A914" s="4"/>
      <c r="B914" s="7"/>
      <c r="C914" s="36"/>
      <c r="D914" s="217">
        <f>Asset17</f>
        <v>0</v>
      </c>
      <c r="E914" s="7"/>
      <c r="F914" s="7"/>
      <c r="G914" s="422">
        <f t="shared" si="34"/>
        <v>0</v>
      </c>
      <c r="H914" s="451">
        <f t="shared" si="35"/>
        <v>0</v>
      </c>
      <c r="I914" s="451">
        <f t="shared" si="35"/>
        <v>0</v>
      </c>
      <c r="J914" s="451">
        <f>IF(COUNT($H914:I914)&gt;='RFM input'!$AA$7,0, J600+J652+J704)</f>
        <v>0</v>
      </c>
      <c r="K914" s="451">
        <f>IF(COUNT($H914:J914)&gt;='RFM input'!$AA$7,0, K600+K652+K704)</f>
        <v>0</v>
      </c>
      <c r="L914" s="451">
        <f>IF(COUNT($H914:K914)&gt;='RFM input'!$AA$7,0, L600+L652+L704)</f>
        <v>0</v>
      </c>
      <c r="M914" s="451">
        <f>IF(COUNT($H914:L914)&gt;='RFM input'!$AA$7,0, M600+M652+M704)</f>
        <v>0</v>
      </c>
      <c r="N914" s="451">
        <f>IF(COUNT($H914:M914)&gt;='RFM input'!$AA$7,0, N600+N652+N704)</f>
        <v>0</v>
      </c>
      <c r="O914" s="451">
        <f>IF(COUNT($H914:N914)&gt;='RFM input'!$AA$7,0, O600+O652+O704)</f>
        <v>0</v>
      </c>
      <c r="P914" s="451">
        <f>IF(COUNT($H914:O914)&gt;='RFM input'!$AA$7,0, P600+P652+P704)</f>
        <v>0</v>
      </c>
      <c r="Q914" s="451">
        <f>IF(COUNT($H914:P914)&gt;='RFM input'!$AA$7,0, Q600+Q652+Q704)</f>
        <v>0</v>
      </c>
      <c r="R914" s="91"/>
      <c r="S914" s="91"/>
      <c r="T914" s="91"/>
      <c r="U914" s="91"/>
      <c r="V914" s="91"/>
      <c r="W914" s="91"/>
      <c r="X914" s="91"/>
      <c r="Y914" s="91"/>
      <c r="Z914" s="91"/>
      <c r="AA914" s="249"/>
    </row>
    <row r="915" spans="1:27" hidden="1" outlineLevel="1">
      <c r="A915" s="4"/>
      <c r="B915" s="7"/>
      <c r="C915" s="36"/>
      <c r="D915" s="217">
        <f>Asset18</f>
        <v>0</v>
      </c>
      <c r="E915" s="7"/>
      <c r="F915" s="7"/>
      <c r="G915" s="422">
        <f t="shared" si="34"/>
        <v>0</v>
      </c>
      <c r="H915" s="451">
        <f t="shared" si="35"/>
        <v>0</v>
      </c>
      <c r="I915" s="451">
        <f t="shared" si="35"/>
        <v>0</v>
      </c>
      <c r="J915" s="451">
        <f>IF(COUNT($H915:I915)&gt;='RFM input'!$AA$7,0, J601+J653+J705)</f>
        <v>0</v>
      </c>
      <c r="K915" s="451">
        <f>IF(COUNT($H915:J915)&gt;='RFM input'!$AA$7,0, K601+K653+K705)</f>
        <v>0</v>
      </c>
      <c r="L915" s="451">
        <f>IF(COUNT($H915:K915)&gt;='RFM input'!$AA$7,0, L601+L653+L705)</f>
        <v>0</v>
      </c>
      <c r="M915" s="451">
        <f>IF(COUNT($H915:L915)&gt;='RFM input'!$AA$7,0, M601+M653+M705)</f>
        <v>0</v>
      </c>
      <c r="N915" s="451">
        <f>IF(COUNT($H915:M915)&gt;='RFM input'!$AA$7,0, N601+N653+N705)</f>
        <v>0</v>
      </c>
      <c r="O915" s="451">
        <f>IF(COUNT($H915:N915)&gt;='RFM input'!$AA$7,0, O601+O653+O705)</f>
        <v>0</v>
      </c>
      <c r="P915" s="451">
        <f>IF(COUNT($H915:O915)&gt;='RFM input'!$AA$7,0, P601+P653+P705)</f>
        <v>0</v>
      </c>
      <c r="Q915" s="451">
        <f>IF(COUNT($H915:P915)&gt;='RFM input'!$AA$7,0, Q601+Q653+Q705)</f>
        <v>0</v>
      </c>
      <c r="R915" s="91"/>
      <c r="S915" s="91"/>
      <c r="T915" s="91"/>
      <c r="U915" s="91"/>
      <c r="V915" s="91"/>
      <c r="W915" s="91"/>
      <c r="X915" s="91"/>
      <c r="Y915" s="91"/>
      <c r="Z915" s="91"/>
      <c r="AA915" s="249"/>
    </row>
    <row r="916" spans="1:27" hidden="1" outlineLevel="1">
      <c r="A916" s="4"/>
      <c r="B916" s="7"/>
      <c r="C916" s="36"/>
      <c r="D916" s="217">
        <f>Asset19</f>
        <v>0</v>
      </c>
      <c r="E916" s="7"/>
      <c r="F916" s="7"/>
      <c r="G916" s="422">
        <f t="shared" si="34"/>
        <v>0</v>
      </c>
      <c r="H916" s="451">
        <f t="shared" si="35"/>
        <v>0</v>
      </c>
      <c r="I916" s="451">
        <f t="shared" si="35"/>
        <v>0</v>
      </c>
      <c r="J916" s="451">
        <f>IF(COUNT($H916:I916)&gt;='RFM input'!$AA$7,0, J602+J654+J706)</f>
        <v>0</v>
      </c>
      <c r="K916" s="451">
        <f>IF(COUNT($H916:J916)&gt;='RFM input'!$AA$7,0, K602+K654+K706)</f>
        <v>0</v>
      </c>
      <c r="L916" s="451">
        <f>IF(COUNT($H916:K916)&gt;='RFM input'!$AA$7,0, L602+L654+L706)</f>
        <v>0</v>
      </c>
      <c r="M916" s="451">
        <f>IF(COUNT($H916:L916)&gt;='RFM input'!$AA$7,0, M602+M654+M706)</f>
        <v>0</v>
      </c>
      <c r="N916" s="451">
        <f>IF(COUNT($H916:M916)&gt;='RFM input'!$AA$7,0, N602+N654+N706)</f>
        <v>0</v>
      </c>
      <c r="O916" s="451">
        <f>IF(COUNT($H916:N916)&gt;='RFM input'!$AA$7,0, O602+O654+O706)</f>
        <v>0</v>
      </c>
      <c r="P916" s="451">
        <f>IF(COUNT($H916:O916)&gt;='RFM input'!$AA$7,0, P602+P654+P706)</f>
        <v>0</v>
      </c>
      <c r="Q916" s="451">
        <f>IF(COUNT($H916:P916)&gt;='RFM input'!$AA$7,0, Q602+Q654+Q706)</f>
        <v>0</v>
      </c>
      <c r="R916" s="91"/>
      <c r="S916" s="91"/>
      <c r="T916" s="91"/>
      <c r="U916" s="91"/>
      <c r="V916" s="91"/>
      <c r="W916" s="91"/>
      <c r="X916" s="91"/>
      <c r="Y916" s="91"/>
      <c r="Z916" s="91"/>
      <c r="AA916" s="249"/>
    </row>
    <row r="917" spans="1:27" hidden="1" outlineLevel="1">
      <c r="A917" s="4"/>
      <c r="B917" s="7"/>
      <c r="C917" s="36"/>
      <c r="D917" s="217">
        <f>Asset20</f>
        <v>0</v>
      </c>
      <c r="E917" s="7"/>
      <c r="F917" s="7"/>
      <c r="G917" s="422">
        <f t="shared" si="34"/>
        <v>0</v>
      </c>
      <c r="H917" s="451">
        <f t="shared" si="35"/>
        <v>0</v>
      </c>
      <c r="I917" s="451">
        <f t="shared" si="35"/>
        <v>0</v>
      </c>
      <c r="J917" s="451">
        <f>IF(COUNT($H917:I917)&gt;='RFM input'!$AA$7,0, J603+J655+J707)</f>
        <v>0</v>
      </c>
      <c r="K917" s="451">
        <f>IF(COUNT($H917:J917)&gt;='RFM input'!$AA$7,0, K603+K655+K707)</f>
        <v>0</v>
      </c>
      <c r="L917" s="451">
        <f>IF(COUNT($H917:K917)&gt;='RFM input'!$AA$7,0, L603+L655+L707)</f>
        <v>0</v>
      </c>
      <c r="M917" s="451">
        <f>IF(COUNT($H917:L917)&gt;='RFM input'!$AA$7,0, M603+M655+M707)</f>
        <v>0</v>
      </c>
      <c r="N917" s="451">
        <f>IF(COUNT($H917:M917)&gt;='RFM input'!$AA$7,0, N603+N655+N707)</f>
        <v>0</v>
      </c>
      <c r="O917" s="451">
        <f>IF(COUNT($H917:N917)&gt;='RFM input'!$AA$7,0, O603+O655+O707)</f>
        <v>0</v>
      </c>
      <c r="P917" s="451">
        <f>IF(COUNT($H917:O917)&gt;='RFM input'!$AA$7,0, P603+P655+P707)</f>
        <v>0</v>
      </c>
      <c r="Q917" s="451">
        <f>IF(COUNT($H917:P917)&gt;='RFM input'!$AA$7,0, Q603+Q655+Q707)</f>
        <v>0</v>
      </c>
      <c r="R917" s="91"/>
      <c r="S917" s="91"/>
      <c r="T917" s="91"/>
      <c r="U917" s="91"/>
      <c r="V917" s="91"/>
      <c r="W917" s="91"/>
      <c r="X917" s="91"/>
      <c r="Y917" s="91"/>
      <c r="Z917" s="91"/>
      <c r="AA917" s="249"/>
    </row>
    <row r="918" spans="1:27" hidden="1" outlineLevel="1">
      <c r="A918" s="4"/>
      <c r="B918" s="7"/>
      <c r="C918" s="36"/>
      <c r="D918" s="217">
        <f>Asset21</f>
        <v>0</v>
      </c>
      <c r="E918" s="7"/>
      <c r="F918" s="7"/>
      <c r="G918" s="422">
        <f t="shared" si="34"/>
        <v>0</v>
      </c>
      <c r="H918" s="451">
        <f t="shared" ref="H918:I927" si="36">H604+H656+H708</f>
        <v>0</v>
      </c>
      <c r="I918" s="451">
        <f t="shared" si="36"/>
        <v>0</v>
      </c>
      <c r="J918" s="451">
        <f>IF(COUNT($H918:I918)&gt;='RFM input'!$AA$7,0, J604+J656+J708)</f>
        <v>0</v>
      </c>
      <c r="K918" s="451">
        <f>IF(COUNT($H918:J918)&gt;='RFM input'!$AA$7,0, K604+K656+K708)</f>
        <v>0</v>
      </c>
      <c r="L918" s="451">
        <f>IF(COUNT($H918:K918)&gt;='RFM input'!$AA$7,0, L604+L656+L708)</f>
        <v>0</v>
      </c>
      <c r="M918" s="451">
        <f>IF(COUNT($H918:L918)&gt;='RFM input'!$AA$7,0, M604+M656+M708)</f>
        <v>0</v>
      </c>
      <c r="N918" s="451">
        <f>IF(COUNT($H918:M918)&gt;='RFM input'!$AA$7,0, N604+N656+N708)</f>
        <v>0</v>
      </c>
      <c r="O918" s="451">
        <f>IF(COUNT($H918:N918)&gt;='RFM input'!$AA$7,0, O604+O656+O708)</f>
        <v>0</v>
      </c>
      <c r="P918" s="451">
        <f>IF(COUNT($H918:O918)&gt;='RFM input'!$AA$7,0, P604+P656+P708)</f>
        <v>0</v>
      </c>
      <c r="Q918" s="451">
        <f>IF(COUNT($H918:P918)&gt;='RFM input'!$AA$7,0, Q604+Q656+Q708)</f>
        <v>0</v>
      </c>
      <c r="R918" s="91"/>
      <c r="S918" s="91"/>
      <c r="T918" s="91"/>
      <c r="U918" s="91"/>
      <c r="V918" s="91"/>
      <c r="W918" s="91"/>
      <c r="X918" s="91"/>
      <c r="Y918" s="91"/>
      <c r="Z918" s="91"/>
      <c r="AA918" s="249"/>
    </row>
    <row r="919" spans="1:27" hidden="1" outlineLevel="1">
      <c r="A919" s="4"/>
      <c r="B919" s="7"/>
      <c r="C919" s="36"/>
      <c r="D919" s="217">
        <f>Asset22</f>
        <v>0</v>
      </c>
      <c r="E919" s="7"/>
      <c r="F919" s="7"/>
      <c r="G919" s="422">
        <f t="shared" si="34"/>
        <v>0</v>
      </c>
      <c r="H919" s="451">
        <f t="shared" si="36"/>
        <v>0</v>
      </c>
      <c r="I919" s="451">
        <f t="shared" si="36"/>
        <v>0</v>
      </c>
      <c r="J919" s="451">
        <f>IF(COUNT($H919:I919)&gt;='RFM input'!$AA$7,0, J605+J657+J709)</f>
        <v>0</v>
      </c>
      <c r="K919" s="451">
        <f>IF(COUNT($H919:J919)&gt;='RFM input'!$AA$7,0, K605+K657+K709)</f>
        <v>0</v>
      </c>
      <c r="L919" s="451">
        <f>IF(COUNT($H919:K919)&gt;='RFM input'!$AA$7,0, L605+L657+L709)</f>
        <v>0</v>
      </c>
      <c r="M919" s="451">
        <f>IF(COUNT($H919:L919)&gt;='RFM input'!$AA$7,0, M605+M657+M709)</f>
        <v>0</v>
      </c>
      <c r="N919" s="451">
        <f>IF(COUNT($H919:M919)&gt;='RFM input'!$AA$7,0, N605+N657+N709)</f>
        <v>0</v>
      </c>
      <c r="O919" s="451">
        <f>IF(COUNT($H919:N919)&gt;='RFM input'!$AA$7,0, O605+O657+O709)</f>
        <v>0</v>
      </c>
      <c r="P919" s="451">
        <f>IF(COUNT($H919:O919)&gt;='RFM input'!$AA$7,0, P605+P657+P709)</f>
        <v>0</v>
      </c>
      <c r="Q919" s="451">
        <f>IF(COUNT($H919:P919)&gt;='RFM input'!$AA$7,0, Q605+Q657+Q709)</f>
        <v>0</v>
      </c>
      <c r="R919" s="91"/>
      <c r="S919" s="91"/>
      <c r="T919" s="91"/>
      <c r="U919" s="91"/>
      <c r="V919" s="91"/>
      <c r="W919" s="91"/>
      <c r="X919" s="91"/>
      <c r="Y919" s="91"/>
      <c r="Z919" s="91"/>
      <c r="AA919" s="249"/>
    </row>
    <row r="920" spans="1:27" hidden="1" outlineLevel="1">
      <c r="A920" s="4"/>
      <c r="B920" s="7"/>
      <c r="C920" s="36"/>
      <c r="D920" s="217">
        <f>Asset23</f>
        <v>0</v>
      </c>
      <c r="E920" s="7"/>
      <c r="F920" s="7"/>
      <c r="G920" s="422">
        <f t="shared" si="34"/>
        <v>0</v>
      </c>
      <c r="H920" s="451">
        <f t="shared" si="36"/>
        <v>0</v>
      </c>
      <c r="I920" s="451">
        <f t="shared" si="36"/>
        <v>0</v>
      </c>
      <c r="J920" s="451">
        <f>IF(COUNT($H920:I920)&gt;='RFM input'!$AA$7,0, J606+J658+J710)</f>
        <v>0</v>
      </c>
      <c r="K920" s="451">
        <f>IF(COUNT($H920:J920)&gt;='RFM input'!$AA$7,0, K606+K658+K710)</f>
        <v>0</v>
      </c>
      <c r="L920" s="451">
        <f>IF(COUNT($H920:K920)&gt;='RFM input'!$AA$7,0, L606+L658+L710)</f>
        <v>0</v>
      </c>
      <c r="M920" s="451">
        <f>IF(COUNT($H920:L920)&gt;='RFM input'!$AA$7,0, M606+M658+M710)</f>
        <v>0</v>
      </c>
      <c r="N920" s="451">
        <f>IF(COUNT($H920:M920)&gt;='RFM input'!$AA$7,0, N606+N658+N710)</f>
        <v>0</v>
      </c>
      <c r="O920" s="451">
        <f>IF(COUNT($H920:N920)&gt;='RFM input'!$AA$7,0, O606+O658+O710)</f>
        <v>0</v>
      </c>
      <c r="P920" s="451">
        <f>IF(COUNT($H920:O920)&gt;='RFM input'!$AA$7,0, P606+P658+P710)</f>
        <v>0</v>
      </c>
      <c r="Q920" s="451">
        <f>IF(COUNT($H920:P920)&gt;='RFM input'!$AA$7,0, Q606+Q658+Q710)</f>
        <v>0</v>
      </c>
      <c r="R920" s="91"/>
      <c r="S920" s="91"/>
      <c r="T920" s="91"/>
      <c r="U920" s="91"/>
      <c r="V920" s="91"/>
      <c r="W920" s="91"/>
      <c r="X920" s="91"/>
      <c r="Y920" s="91"/>
      <c r="Z920" s="91"/>
      <c r="AA920" s="249"/>
    </row>
    <row r="921" spans="1:27" hidden="1" outlineLevel="1">
      <c r="A921" s="4"/>
      <c r="B921" s="7"/>
      <c r="C921" s="36"/>
      <c r="D921" s="217">
        <f>Asset24</f>
        <v>0</v>
      </c>
      <c r="E921" s="7"/>
      <c r="F921" s="7"/>
      <c r="G921" s="422">
        <f t="shared" si="34"/>
        <v>0</v>
      </c>
      <c r="H921" s="451">
        <f t="shared" si="36"/>
        <v>0</v>
      </c>
      <c r="I921" s="451">
        <f t="shared" si="36"/>
        <v>0</v>
      </c>
      <c r="J921" s="451">
        <f>IF(COUNT($H921:I921)&gt;='RFM input'!$AA$7,0, J607+J659+J711)</f>
        <v>0</v>
      </c>
      <c r="K921" s="451">
        <f>IF(COUNT($H921:J921)&gt;='RFM input'!$AA$7,0, K607+K659+K711)</f>
        <v>0</v>
      </c>
      <c r="L921" s="451">
        <f>IF(COUNT($H921:K921)&gt;='RFM input'!$AA$7,0, L607+L659+L711)</f>
        <v>0</v>
      </c>
      <c r="M921" s="451">
        <f>IF(COUNT($H921:L921)&gt;='RFM input'!$AA$7,0, M607+M659+M711)</f>
        <v>0</v>
      </c>
      <c r="N921" s="451">
        <f>IF(COUNT($H921:M921)&gt;='RFM input'!$AA$7,0, N607+N659+N711)</f>
        <v>0</v>
      </c>
      <c r="O921" s="451">
        <f>IF(COUNT($H921:N921)&gt;='RFM input'!$AA$7,0, O607+O659+O711)</f>
        <v>0</v>
      </c>
      <c r="P921" s="451">
        <f>IF(COUNT($H921:O921)&gt;='RFM input'!$AA$7,0, P607+P659+P711)</f>
        <v>0</v>
      </c>
      <c r="Q921" s="451">
        <f>IF(COUNT($H921:P921)&gt;='RFM input'!$AA$7,0, Q607+Q659+Q711)</f>
        <v>0</v>
      </c>
      <c r="R921" s="91"/>
      <c r="S921" s="91"/>
      <c r="T921" s="91"/>
      <c r="U921" s="91"/>
      <c r="V921" s="91"/>
      <c r="W921" s="91"/>
      <c r="X921" s="91"/>
      <c r="Y921" s="91"/>
      <c r="Z921" s="91"/>
      <c r="AA921" s="249"/>
    </row>
    <row r="922" spans="1:27" hidden="1" outlineLevel="1">
      <c r="A922" s="4"/>
      <c r="B922" s="7"/>
      <c r="C922" s="36"/>
      <c r="D922" s="217">
        <f>Asset25</f>
        <v>0</v>
      </c>
      <c r="E922" s="7"/>
      <c r="F922" s="7"/>
      <c r="G922" s="422">
        <f t="shared" si="34"/>
        <v>0</v>
      </c>
      <c r="H922" s="451">
        <f t="shared" si="36"/>
        <v>0</v>
      </c>
      <c r="I922" s="451">
        <f t="shared" si="36"/>
        <v>0</v>
      </c>
      <c r="J922" s="451">
        <f>IF(COUNT($H922:I922)&gt;='RFM input'!$AA$7,0, J608+J660+J712)</f>
        <v>0</v>
      </c>
      <c r="K922" s="451">
        <f>IF(COUNT($H922:J922)&gt;='RFM input'!$AA$7,0, K608+K660+K712)</f>
        <v>0</v>
      </c>
      <c r="L922" s="451">
        <f>IF(COUNT($H922:K922)&gt;='RFM input'!$AA$7,0, L608+L660+L712)</f>
        <v>0</v>
      </c>
      <c r="M922" s="451">
        <f>IF(COUNT($H922:L922)&gt;='RFM input'!$AA$7,0, M608+M660+M712)</f>
        <v>0</v>
      </c>
      <c r="N922" s="451">
        <f>IF(COUNT($H922:M922)&gt;='RFM input'!$AA$7,0, N608+N660+N712)</f>
        <v>0</v>
      </c>
      <c r="O922" s="451">
        <f>IF(COUNT($H922:N922)&gt;='RFM input'!$AA$7,0, O608+O660+O712)</f>
        <v>0</v>
      </c>
      <c r="P922" s="451">
        <f>IF(COUNT($H922:O922)&gt;='RFM input'!$AA$7,0, P608+P660+P712)</f>
        <v>0</v>
      </c>
      <c r="Q922" s="451">
        <f>IF(COUNT($H922:P922)&gt;='RFM input'!$AA$7,0, Q608+Q660+Q712)</f>
        <v>0</v>
      </c>
      <c r="R922" s="91"/>
      <c r="S922" s="91"/>
      <c r="T922" s="91"/>
      <c r="U922" s="91"/>
      <c r="V922" s="91"/>
      <c r="W922" s="91"/>
      <c r="X922" s="91"/>
      <c r="Y922" s="91"/>
      <c r="Z922" s="91"/>
      <c r="AA922" s="249"/>
    </row>
    <row r="923" spans="1:27" hidden="1" outlineLevel="1">
      <c r="A923" s="4"/>
      <c r="B923" s="7"/>
      <c r="C923" s="36"/>
      <c r="D923" s="217">
        <f>Asset26</f>
        <v>0</v>
      </c>
      <c r="E923" s="7"/>
      <c r="F923" s="7"/>
      <c r="G923" s="422">
        <f t="shared" si="34"/>
        <v>0</v>
      </c>
      <c r="H923" s="451">
        <f t="shared" si="36"/>
        <v>0</v>
      </c>
      <c r="I923" s="451">
        <f t="shared" si="36"/>
        <v>0</v>
      </c>
      <c r="J923" s="451">
        <f>IF(COUNT($H923:I923)&gt;='RFM input'!$AA$7,0, J609+J661+J713)</f>
        <v>0</v>
      </c>
      <c r="K923" s="451">
        <f>IF(COUNT($H923:J923)&gt;='RFM input'!$AA$7,0, K609+K661+K713)</f>
        <v>0</v>
      </c>
      <c r="L923" s="451">
        <f>IF(COUNT($H923:K923)&gt;='RFM input'!$AA$7,0, L609+L661+L713)</f>
        <v>0</v>
      </c>
      <c r="M923" s="451">
        <f>IF(COUNT($H923:L923)&gt;='RFM input'!$AA$7,0, M609+M661+M713)</f>
        <v>0</v>
      </c>
      <c r="N923" s="451">
        <f>IF(COUNT($H923:M923)&gt;='RFM input'!$AA$7,0, N609+N661+N713)</f>
        <v>0</v>
      </c>
      <c r="O923" s="451">
        <f>IF(COUNT($H923:N923)&gt;='RFM input'!$AA$7,0, O609+O661+O713)</f>
        <v>0</v>
      </c>
      <c r="P923" s="451">
        <f>IF(COUNT($H923:O923)&gt;='RFM input'!$AA$7,0, P609+P661+P713)</f>
        <v>0</v>
      </c>
      <c r="Q923" s="451">
        <f>IF(COUNT($H923:P923)&gt;='RFM input'!$AA$7,0, Q609+Q661+Q713)</f>
        <v>0</v>
      </c>
      <c r="R923" s="91"/>
      <c r="S923" s="91"/>
      <c r="T923" s="91"/>
      <c r="U923" s="91"/>
      <c r="V923" s="91"/>
      <c r="W923" s="91"/>
      <c r="X923" s="91"/>
      <c r="Y923" s="91"/>
      <c r="Z923" s="91"/>
      <c r="AA923" s="249"/>
    </row>
    <row r="924" spans="1:27" hidden="1" outlineLevel="1">
      <c r="A924" s="4"/>
      <c r="B924" s="7"/>
      <c r="C924" s="36"/>
      <c r="D924" s="217">
        <f>Asset27</f>
        <v>0</v>
      </c>
      <c r="E924" s="7"/>
      <c r="F924" s="7"/>
      <c r="G924" s="422">
        <f t="shared" si="34"/>
        <v>0</v>
      </c>
      <c r="H924" s="451">
        <f t="shared" si="36"/>
        <v>0</v>
      </c>
      <c r="I924" s="451">
        <f t="shared" si="36"/>
        <v>0</v>
      </c>
      <c r="J924" s="451">
        <f>IF(COUNT($H924:I924)&gt;='RFM input'!$AA$7,0, J610+J662+J714)</f>
        <v>0</v>
      </c>
      <c r="K924" s="451">
        <f>IF(COUNT($H924:J924)&gt;='RFM input'!$AA$7,0, K610+K662+K714)</f>
        <v>0</v>
      </c>
      <c r="L924" s="451">
        <f>IF(COUNT($H924:K924)&gt;='RFM input'!$AA$7,0, L610+L662+L714)</f>
        <v>0</v>
      </c>
      <c r="M924" s="451">
        <f>IF(COUNT($H924:L924)&gt;='RFM input'!$AA$7,0, M610+M662+M714)</f>
        <v>0</v>
      </c>
      <c r="N924" s="451">
        <f>IF(COUNT($H924:M924)&gt;='RFM input'!$AA$7,0, N610+N662+N714)</f>
        <v>0</v>
      </c>
      <c r="O924" s="451">
        <f>IF(COUNT($H924:N924)&gt;='RFM input'!$AA$7,0, O610+O662+O714)</f>
        <v>0</v>
      </c>
      <c r="P924" s="451">
        <f>IF(COUNT($H924:O924)&gt;='RFM input'!$AA$7,0, P610+P662+P714)</f>
        <v>0</v>
      </c>
      <c r="Q924" s="451">
        <f>IF(COUNT($H924:P924)&gt;='RFM input'!$AA$7,0, Q610+Q662+Q714)</f>
        <v>0</v>
      </c>
      <c r="R924" s="91"/>
      <c r="S924" s="91"/>
      <c r="T924" s="91"/>
      <c r="U924" s="91"/>
      <c r="V924" s="91"/>
      <c r="W924" s="91"/>
      <c r="X924" s="91"/>
      <c r="Y924" s="91"/>
      <c r="Z924" s="91"/>
      <c r="AA924" s="249"/>
    </row>
    <row r="925" spans="1:27" hidden="1" outlineLevel="1">
      <c r="A925" s="4"/>
      <c r="B925" s="7"/>
      <c r="C925" s="36"/>
      <c r="D925" s="217">
        <f>Asset28</f>
        <v>0</v>
      </c>
      <c r="E925" s="7"/>
      <c r="F925" s="7"/>
      <c r="G925" s="422">
        <f t="shared" si="34"/>
        <v>0</v>
      </c>
      <c r="H925" s="451">
        <f t="shared" si="36"/>
        <v>0</v>
      </c>
      <c r="I925" s="451">
        <f t="shared" si="36"/>
        <v>0</v>
      </c>
      <c r="J925" s="451">
        <f>IF(COUNT($H925:I925)&gt;='RFM input'!$AA$7,0, J611+J663+J715)</f>
        <v>0</v>
      </c>
      <c r="K925" s="451">
        <f>IF(COUNT($H925:J925)&gt;='RFM input'!$AA$7,0, K611+K663+K715)</f>
        <v>0</v>
      </c>
      <c r="L925" s="451">
        <f>IF(COUNT($H925:K925)&gt;='RFM input'!$AA$7,0, L611+L663+L715)</f>
        <v>0</v>
      </c>
      <c r="M925" s="451">
        <f>IF(COUNT($H925:L925)&gt;='RFM input'!$AA$7,0, M611+M663+M715)</f>
        <v>0</v>
      </c>
      <c r="N925" s="451">
        <f>IF(COUNT($H925:M925)&gt;='RFM input'!$AA$7,0, N611+N663+N715)</f>
        <v>0</v>
      </c>
      <c r="O925" s="451">
        <f>IF(COUNT($H925:N925)&gt;='RFM input'!$AA$7,0, O611+O663+O715)</f>
        <v>0</v>
      </c>
      <c r="P925" s="451">
        <f>IF(COUNT($H925:O925)&gt;='RFM input'!$AA$7,0, P611+P663+P715)</f>
        <v>0</v>
      </c>
      <c r="Q925" s="451">
        <f>IF(COUNT($H925:P925)&gt;='RFM input'!$AA$7,0, Q611+Q663+Q715)</f>
        <v>0</v>
      </c>
      <c r="R925" s="91"/>
      <c r="S925" s="91"/>
      <c r="T925" s="91"/>
      <c r="U925" s="91"/>
      <c r="V925" s="91"/>
      <c r="W925" s="91"/>
      <c r="X925" s="91"/>
      <c r="Y925" s="91"/>
      <c r="Z925" s="91"/>
      <c r="AA925" s="249"/>
    </row>
    <row r="926" spans="1:27" hidden="1" outlineLevel="1">
      <c r="A926" s="4"/>
      <c r="B926" s="7"/>
      <c r="C926" s="36"/>
      <c r="D926" s="217">
        <f>Asset29</f>
        <v>0</v>
      </c>
      <c r="E926" s="7"/>
      <c r="F926" s="7"/>
      <c r="G926" s="422">
        <f t="shared" si="34"/>
        <v>0</v>
      </c>
      <c r="H926" s="451">
        <f t="shared" si="36"/>
        <v>0</v>
      </c>
      <c r="I926" s="451">
        <f t="shared" si="36"/>
        <v>0</v>
      </c>
      <c r="J926" s="451">
        <f>IF(COUNT($H926:I926)&gt;='RFM input'!$AA$7,0, J612+J664+J716)</f>
        <v>0</v>
      </c>
      <c r="K926" s="451">
        <f>IF(COUNT($H926:J926)&gt;='RFM input'!$AA$7,0, K612+K664+K716)</f>
        <v>0</v>
      </c>
      <c r="L926" s="451">
        <f>IF(COUNT($H926:K926)&gt;='RFM input'!$AA$7,0, L612+L664+L716)</f>
        <v>0</v>
      </c>
      <c r="M926" s="451">
        <f>IF(COUNT($H926:L926)&gt;='RFM input'!$AA$7,0, M612+M664+M716)</f>
        <v>0</v>
      </c>
      <c r="N926" s="451">
        <f>IF(COUNT($H926:M926)&gt;='RFM input'!$AA$7,0, N612+N664+N716)</f>
        <v>0</v>
      </c>
      <c r="O926" s="451">
        <f>IF(COUNT($H926:N926)&gt;='RFM input'!$AA$7,0, O612+O664+O716)</f>
        <v>0</v>
      </c>
      <c r="P926" s="451">
        <f>IF(COUNT($H926:O926)&gt;='RFM input'!$AA$7,0, P612+P664+P716)</f>
        <v>0</v>
      </c>
      <c r="Q926" s="451">
        <f>IF(COUNT($H926:P926)&gt;='RFM input'!$AA$7,0, Q612+Q664+Q716)</f>
        <v>0</v>
      </c>
      <c r="R926" s="91"/>
      <c r="S926" s="91"/>
      <c r="T926" s="91"/>
      <c r="U926" s="91"/>
      <c r="V926" s="91"/>
      <c r="W926" s="91"/>
      <c r="X926" s="91"/>
      <c r="Y926" s="91"/>
      <c r="Z926" s="91"/>
      <c r="AA926" s="249"/>
    </row>
    <row r="927" spans="1:27" hidden="1" outlineLevel="1">
      <c r="A927" s="4"/>
      <c r="B927" s="7"/>
      <c r="C927" s="36"/>
      <c r="D927" s="217">
        <f>Asset30</f>
        <v>0</v>
      </c>
      <c r="E927" s="7"/>
      <c r="F927" s="7"/>
      <c r="G927" s="422">
        <f t="shared" si="34"/>
        <v>0</v>
      </c>
      <c r="H927" s="451">
        <f t="shared" si="36"/>
        <v>0</v>
      </c>
      <c r="I927" s="451">
        <f t="shared" si="36"/>
        <v>0</v>
      </c>
      <c r="J927" s="451">
        <f>IF(COUNT($H927:I927)&gt;='RFM input'!$AA$7,0, J613+J665+J717)</f>
        <v>0</v>
      </c>
      <c r="K927" s="451">
        <f>IF(COUNT($H927:J927)&gt;='RFM input'!$AA$7,0, K613+K665+K717)</f>
        <v>0</v>
      </c>
      <c r="L927" s="451">
        <f>IF(COUNT($H927:K927)&gt;='RFM input'!$AA$7,0, L613+L665+L717)</f>
        <v>0</v>
      </c>
      <c r="M927" s="451">
        <f>IF(COUNT($H927:L927)&gt;='RFM input'!$AA$7,0, M613+M665+M717)</f>
        <v>0</v>
      </c>
      <c r="N927" s="451">
        <f>IF(COUNT($H927:M927)&gt;='RFM input'!$AA$7,0, N613+N665+N717)</f>
        <v>0</v>
      </c>
      <c r="O927" s="451">
        <f>IF(COUNT($H927:N927)&gt;='RFM input'!$AA$7,0, O613+O665+O717)</f>
        <v>0</v>
      </c>
      <c r="P927" s="451">
        <f>IF(COUNT($H927:O927)&gt;='RFM input'!$AA$7,0, P613+P665+P717)</f>
        <v>0</v>
      </c>
      <c r="Q927" s="451">
        <f>IF(COUNT($H927:P927)&gt;='RFM input'!$AA$7,0, Q613+Q665+Q717)</f>
        <v>0</v>
      </c>
      <c r="R927" s="91"/>
      <c r="S927" s="91"/>
      <c r="T927" s="91"/>
      <c r="U927" s="91"/>
      <c r="V927" s="91"/>
      <c r="W927" s="91"/>
      <c r="X927" s="91"/>
      <c r="Y927" s="91"/>
      <c r="Z927" s="91"/>
      <c r="AA927" s="249"/>
    </row>
    <row r="928" spans="1:27" hidden="1" outlineLevel="1">
      <c r="A928" s="4"/>
      <c r="B928" s="7"/>
      <c r="C928" s="36"/>
      <c r="D928" s="217">
        <f>Asset31</f>
        <v>0</v>
      </c>
      <c r="E928" s="7"/>
      <c r="F928" s="7"/>
      <c r="G928" s="422">
        <f t="shared" ref="G928:G947" si="37">G614+G666+G718+G770+G822</f>
        <v>0</v>
      </c>
      <c r="H928" s="451">
        <f t="shared" ref="H928:I947" si="38">H614+H666+H718</f>
        <v>0</v>
      </c>
      <c r="I928" s="451">
        <f t="shared" si="38"/>
        <v>0</v>
      </c>
      <c r="J928" s="451">
        <f>IF(COUNT($H928:I928)&gt;='RFM input'!$AA$7,0, J614+J666+J718)</f>
        <v>0</v>
      </c>
      <c r="K928" s="451">
        <f>IF(COUNT($H928:J928)&gt;='RFM input'!$AA$7,0, K614+K666+K718)</f>
        <v>0</v>
      </c>
      <c r="L928" s="451">
        <f>IF(COUNT($H928:K928)&gt;='RFM input'!$AA$7,0, L614+L666+L718)</f>
        <v>0</v>
      </c>
      <c r="M928" s="451">
        <f>IF(COUNT($H928:L928)&gt;='RFM input'!$AA$7,0, M614+M666+M718)</f>
        <v>0</v>
      </c>
      <c r="N928" s="451">
        <f>IF(COUNT($H928:M928)&gt;='RFM input'!$AA$7,0, N614+N666+N718)</f>
        <v>0</v>
      </c>
      <c r="O928" s="451">
        <f>IF(COUNT($H928:N928)&gt;='RFM input'!$AA$7,0, O614+O666+O718)</f>
        <v>0</v>
      </c>
      <c r="P928" s="451">
        <f>IF(COUNT($H928:O928)&gt;='RFM input'!$AA$7,0, P614+P666+P718)</f>
        <v>0</v>
      </c>
      <c r="Q928" s="451">
        <f>IF(COUNT($H928:P928)&gt;='RFM input'!$AA$7,0, Q614+Q666+Q718)</f>
        <v>0</v>
      </c>
      <c r="R928" s="91"/>
      <c r="S928" s="91"/>
      <c r="T928" s="91"/>
      <c r="U928" s="91"/>
      <c r="V928" s="91"/>
      <c r="W928" s="91"/>
      <c r="X928" s="91"/>
      <c r="Y928" s="91"/>
      <c r="Z928" s="91"/>
      <c r="AA928" s="249"/>
    </row>
    <row r="929" spans="1:27" hidden="1" outlineLevel="1">
      <c r="A929" s="4"/>
      <c r="B929" s="7"/>
      <c r="C929" s="36"/>
      <c r="D929" s="217">
        <f>Asset32</f>
        <v>0</v>
      </c>
      <c r="E929" s="7"/>
      <c r="F929" s="7"/>
      <c r="G929" s="422">
        <f t="shared" si="37"/>
        <v>0</v>
      </c>
      <c r="H929" s="451">
        <f t="shared" si="38"/>
        <v>0</v>
      </c>
      <c r="I929" s="451">
        <f t="shared" si="38"/>
        <v>0</v>
      </c>
      <c r="J929" s="451">
        <f>IF(COUNT($H929:I929)&gt;='RFM input'!$AA$7,0, J615+J667+J719)</f>
        <v>0</v>
      </c>
      <c r="K929" s="451">
        <f>IF(COUNT($H929:J929)&gt;='RFM input'!$AA$7,0, K615+K667+K719)</f>
        <v>0</v>
      </c>
      <c r="L929" s="451">
        <f>IF(COUNT($H929:K929)&gt;='RFM input'!$AA$7,0, L615+L667+L719)</f>
        <v>0</v>
      </c>
      <c r="M929" s="451">
        <f>IF(COUNT($H929:L929)&gt;='RFM input'!$AA$7,0, M615+M667+M719)</f>
        <v>0</v>
      </c>
      <c r="N929" s="451">
        <f>IF(COUNT($H929:M929)&gt;='RFM input'!$AA$7,0, N615+N667+N719)</f>
        <v>0</v>
      </c>
      <c r="O929" s="451">
        <f>IF(COUNT($H929:N929)&gt;='RFM input'!$AA$7,0, O615+O667+O719)</f>
        <v>0</v>
      </c>
      <c r="P929" s="451">
        <f>IF(COUNT($H929:O929)&gt;='RFM input'!$AA$7,0, P615+P667+P719)</f>
        <v>0</v>
      </c>
      <c r="Q929" s="451">
        <f>IF(COUNT($H929:P929)&gt;='RFM input'!$AA$7,0, Q615+Q667+Q719)</f>
        <v>0</v>
      </c>
      <c r="R929" s="91"/>
      <c r="S929" s="91"/>
      <c r="T929" s="91"/>
      <c r="U929" s="91"/>
      <c r="V929" s="91"/>
      <c r="W929" s="91"/>
      <c r="X929" s="91"/>
      <c r="Y929" s="91"/>
      <c r="Z929" s="91"/>
      <c r="AA929" s="249"/>
    </row>
    <row r="930" spans="1:27" hidden="1" outlineLevel="1">
      <c r="A930" s="4"/>
      <c r="B930" s="7"/>
      <c r="C930" s="36"/>
      <c r="D930" s="217">
        <f>Asset33</f>
        <v>0</v>
      </c>
      <c r="E930" s="7"/>
      <c r="F930" s="7"/>
      <c r="G930" s="422">
        <f t="shared" si="37"/>
        <v>0</v>
      </c>
      <c r="H930" s="451">
        <f t="shared" si="38"/>
        <v>0</v>
      </c>
      <c r="I930" s="451">
        <f t="shared" si="38"/>
        <v>0</v>
      </c>
      <c r="J930" s="451">
        <f>IF(COUNT($H930:I930)&gt;='RFM input'!$AA$7,0, J616+J668+J720)</f>
        <v>0</v>
      </c>
      <c r="K930" s="451">
        <f>IF(COUNT($H930:J930)&gt;='RFM input'!$AA$7,0, K616+K668+K720)</f>
        <v>0</v>
      </c>
      <c r="L930" s="451">
        <f>IF(COUNT($H930:K930)&gt;='RFM input'!$AA$7,0, L616+L668+L720)</f>
        <v>0</v>
      </c>
      <c r="M930" s="451">
        <f>IF(COUNT($H930:L930)&gt;='RFM input'!$AA$7,0, M616+M668+M720)</f>
        <v>0</v>
      </c>
      <c r="N930" s="451">
        <f>IF(COUNT($H930:M930)&gt;='RFM input'!$AA$7,0, N616+N668+N720)</f>
        <v>0</v>
      </c>
      <c r="O930" s="451">
        <f>IF(COUNT($H930:N930)&gt;='RFM input'!$AA$7,0, O616+O668+O720)</f>
        <v>0</v>
      </c>
      <c r="P930" s="451">
        <f>IF(COUNT($H930:O930)&gt;='RFM input'!$AA$7,0, P616+P668+P720)</f>
        <v>0</v>
      </c>
      <c r="Q930" s="451">
        <f>IF(COUNT($H930:P930)&gt;='RFM input'!$AA$7,0, Q616+Q668+Q720)</f>
        <v>0</v>
      </c>
      <c r="R930" s="91"/>
      <c r="S930" s="91"/>
      <c r="T930" s="91"/>
      <c r="U930" s="91"/>
      <c r="V930" s="91"/>
      <c r="W930" s="91"/>
      <c r="X930" s="91"/>
      <c r="Y930" s="91"/>
      <c r="Z930" s="91"/>
      <c r="AA930" s="249"/>
    </row>
    <row r="931" spans="1:27" hidden="1" outlineLevel="1">
      <c r="A931" s="4"/>
      <c r="B931" s="7"/>
      <c r="C931" s="36"/>
      <c r="D931" s="217">
        <f>Asset34</f>
        <v>0</v>
      </c>
      <c r="E931" s="7"/>
      <c r="F931" s="7"/>
      <c r="G931" s="422">
        <f t="shared" si="37"/>
        <v>0</v>
      </c>
      <c r="H931" s="451">
        <f t="shared" si="38"/>
        <v>0</v>
      </c>
      <c r="I931" s="451">
        <f t="shared" si="38"/>
        <v>0</v>
      </c>
      <c r="J931" s="451">
        <f>IF(COUNT($H931:I931)&gt;='RFM input'!$AA$7,0, J617+J669+J721)</f>
        <v>0</v>
      </c>
      <c r="K931" s="451">
        <f>IF(COUNT($H931:J931)&gt;='RFM input'!$AA$7,0, K617+K669+K721)</f>
        <v>0</v>
      </c>
      <c r="L931" s="451">
        <f>IF(COUNT($H931:K931)&gt;='RFM input'!$AA$7,0, L617+L669+L721)</f>
        <v>0</v>
      </c>
      <c r="M931" s="451">
        <f>IF(COUNT($H931:L931)&gt;='RFM input'!$AA$7,0, M617+M669+M721)</f>
        <v>0</v>
      </c>
      <c r="N931" s="451">
        <f>IF(COUNT($H931:M931)&gt;='RFM input'!$AA$7,0, N617+N669+N721)</f>
        <v>0</v>
      </c>
      <c r="O931" s="451">
        <f>IF(COUNT($H931:N931)&gt;='RFM input'!$AA$7,0, O617+O669+O721)</f>
        <v>0</v>
      </c>
      <c r="P931" s="451">
        <f>IF(COUNT($H931:O931)&gt;='RFM input'!$AA$7,0, P617+P669+P721)</f>
        <v>0</v>
      </c>
      <c r="Q931" s="451">
        <f>IF(COUNT($H931:P931)&gt;='RFM input'!$AA$7,0, Q617+Q669+Q721)</f>
        <v>0</v>
      </c>
      <c r="R931" s="91"/>
      <c r="S931" s="91"/>
      <c r="T931" s="91"/>
      <c r="U931" s="91"/>
      <c r="V931" s="91"/>
      <c r="W931" s="91"/>
      <c r="X931" s="91"/>
      <c r="Y931" s="91"/>
      <c r="Z931" s="91"/>
      <c r="AA931" s="249"/>
    </row>
    <row r="932" spans="1:27" hidden="1" outlineLevel="1">
      <c r="A932" s="4"/>
      <c r="B932" s="7"/>
      <c r="C932" s="36"/>
      <c r="D932" s="217">
        <f>Asset35</f>
        <v>0</v>
      </c>
      <c r="E932" s="7"/>
      <c r="F932" s="7"/>
      <c r="G932" s="422">
        <f t="shared" si="37"/>
        <v>0</v>
      </c>
      <c r="H932" s="451">
        <f t="shared" si="38"/>
        <v>0</v>
      </c>
      <c r="I932" s="451">
        <f t="shared" si="38"/>
        <v>0</v>
      </c>
      <c r="J932" s="451">
        <f>IF(COUNT($H932:I932)&gt;='RFM input'!$AA$7,0, J618+J670+J722)</f>
        <v>0</v>
      </c>
      <c r="K932" s="451">
        <f>IF(COUNT($H932:J932)&gt;='RFM input'!$AA$7,0, K618+K670+K722)</f>
        <v>0</v>
      </c>
      <c r="L932" s="451">
        <f>IF(COUNT($H932:K932)&gt;='RFM input'!$AA$7,0, L618+L670+L722)</f>
        <v>0</v>
      </c>
      <c r="M932" s="451">
        <f>IF(COUNT($H932:L932)&gt;='RFM input'!$AA$7,0, M618+M670+M722)</f>
        <v>0</v>
      </c>
      <c r="N932" s="451">
        <f>IF(COUNT($H932:M932)&gt;='RFM input'!$AA$7,0, N618+N670+N722)</f>
        <v>0</v>
      </c>
      <c r="O932" s="451">
        <f>IF(COUNT($H932:N932)&gt;='RFM input'!$AA$7,0, O618+O670+O722)</f>
        <v>0</v>
      </c>
      <c r="P932" s="451">
        <f>IF(COUNT($H932:O932)&gt;='RFM input'!$AA$7,0, P618+P670+P722)</f>
        <v>0</v>
      </c>
      <c r="Q932" s="451">
        <f>IF(COUNT($H932:P932)&gt;='RFM input'!$AA$7,0, Q618+Q670+Q722)</f>
        <v>0</v>
      </c>
      <c r="R932" s="91"/>
      <c r="S932" s="91"/>
      <c r="T932" s="91"/>
      <c r="U932" s="91"/>
      <c r="V932" s="91"/>
      <c r="W932" s="91"/>
      <c r="X932" s="91"/>
      <c r="Y932" s="91"/>
      <c r="Z932" s="91"/>
      <c r="AA932" s="249"/>
    </row>
    <row r="933" spans="1:27" hidden="1" outlineLevel="1">
      <c r="A933" s="4"/>
      <c r="B933" s="7"/>
      <c r="C933" s="36"/>
      <c r="D933" s="217">
        <f>Asset36</f>
        <v>0</v>
      </c>
      <c r="E933" s="7"/>
      <c r="F933" s="7"/>
      <c r="G933" s="422">
        <f t="shared" si="37"/>
        <v>0</v>
      </c>
      <c r="H933" s="451">
        <f t="shared" si="38"/>
        <v>0</v>
      </c>
      <c r="I933" s="451">
        <f t="shared" si="38"/>
        <v>0</v>
      </c>
      <c r="J933" s="451">
        <f>IF(COUNT($H933:I933)&gt;='RFM input'!$AA$7,0, J619+J671+J723)</f>
        <v>0</v>
      </c>
      <c r="K933" s="451">
        <f>IF(COUNT($H933:J933)&gt;='RFM input'!$AA$7,0, K619+K671+K723)</f>
        <v>0</v>
      </c>
      <c r="L933" s="451">
        <f>IF(COUNT($H933:K933)&gt;='RFM input'!$AA$7,0, L619+L671+L723)</f>
        <v>0</v>
      </c>
      <c r="M933" s="451">
        <f>IF(COUNT($H933:L933)&gt;='RFM input'!$AA$7,0, M619+M671+M723)</f>
        <v>0</v>
      </c>
      <c r="N933" s="451">
        <f>IF(COUNT($H933:M933)&gt;='RFM input'!$AA$7,0, N619+N671+N723)</f>
        <v>0</v>
      </c>
      <c r="O933" s="451">
        <f>IF(COUNT($H933:N933)&gt;='RFM input'!$AA$7,0, O619+O671+O723)</f>
        <v>0</v>
      </c>
      <c r="P933" s="451">
        <f>IF(COUNT($H933:O933)&gt;='RFM input'!$AA$7,0, P619+P671+P723)</f>
        <v>0</v>
      </c>
      <c r="Q933" s="451">
        <f>IF(COUNT($H933:P933)&gt;='RFM input'!$AA$7,0, Q619+Q671+Q723)</f>
        <v>0</v>
      </c>
      <c r="R933" s="91"/>
      <c r="S933" s="91"/>
      <c r="T933" s="91"/>
      <c r="U933" s="91"/>
      <c r="V933" s="91"/>
      <c r="W933" s="91"/>
      <c r="X933" s="91"/>
      <c r="Y933" s="91"/>
      <c r="Z933" s="91"/>
      <c r="AA933" s="249"/>
    </row>
    <row r="934" spans="1:27" hidden="1" outlineLevel="1">
      <c r="A934" s="4"/>
      <c r="B934" s="7"/>
      <c r="C934" s="36"/>
      <c r="D934" s="217">
        <f>Asset37</f>
        <v>0</v>
      </c>
      <c r="E934" s="7"/>
      <c r="F934" s="7"/>
      <c r="G934" s="422">
        <f t="shared" si="37"/>
        <v>0</v>
      </c>
      <c r="H934" s="451">
        <f t="shared" si="38"/>
        <v>0</v>
      </c>
      <c r="I934" s="451">
        <f t="shared" si="38"/>
        <v>0</v>
      </c>
      <c r="J934" s="451">
        <f>IF(COUNT($H934:I934)&gt;='RFM input'!$AA$7,0, J620+J672+J724)</f>
        <v>0</v>
      </c>
      <c r="K934" s="451">
        <f>IF(COUNT($H934:J934)&gt;='RFM input'!$AA$7,0, K620+K672+K724)</f>
        <v>0</v>
      </c>
      <c r="L934" s="451">
        <f>IF(COUNT($H934:K934)&gt;='RFM input'!$AA$7,0, L620+L672+L724)</f>
        <v>0</v>
      </c>
      <c r="M934" s="451">
        <f>IF(COUNT($H934:L934)&gt;='RFM input'!$AA$7,0, M620+M672+M724)</f>
        <v>0</v>
      </c>
      <c r="N934" s="451">
        <f>IF(COUNT($H934:M934)&gt;='RFM input'!$AA$7,0, N620+N672+N724)</f>
        <v>0</v>
      </c>
      <c r="O934" s="451">
        <f>IF(COUNT($H934:N934)&gt;='RFM input'!$AA$7,0, O620+O672+O724)</f>
        <v>0</v>
      </c>
      <c r="P934" s="451">
        <f>IF(COUNT($H934:O934)&gt;='RFM input'!$AA$7,0, P620+P672+P724)</f>
        <v>0</v>
      </c>
      <c r="Q934" s="451">
        <f>IF(COUNT($H934:P934)&gt;='RFM input'!$AA$7,0, Q620+Q672+Q724)</f>
        <v>0</v>
      </c>
      <c r="R934" s="91"/>
      <c r="S934" s="91"/>
      <c r="T934" s="91"/>
      <c r="U934" s="91"/>
      <c r="V934" s="91"/>
      <c r="W934" s="91"/>
      <c r="X934" s="91"/>
      <c r="Y934" s="91"/>
      <c r="Z934" s="91"/>
      <c r="AA934" s="249"/>
    </row>
    <row r="935" spans="1:27" hidden="1" outlineLevel="1">
      <c r="A935" s="4"/>
      <c r="B935" s="7"/>
      <c r="C935" s="36"/>
      <c r="D935" s="217">
        <f>Asset38</f>
        <v>0</v>
      </c>
      <c r="E935" s="7"/>
      <c r="F935" s="7"/>
      <c r="G935" s="422">
        <f t="shared" si="37"/>
        <v>0</v>
      </c>
      <c r="H935" s="451">
        <f t="shared" si="38"/>
        <v>0</v>
      </c>
      <c r="I935" s="451">
        <f t="shared" si="38"/>
        <v>0</v>
      </c>
      <c r="J935" s="451">
        <f>IF(COUNT($H935:I935)&gt;='RFM input'!$AA$7,0, J621+J673+J725)</f>
        <v>0</v>
      </c>
      <c r="K935" s="451">
        <f>IF(COUNT($H935:J935)&gt;='RFM input'!$AA$7,0, K621+K673+K725)</f>
        <v>0</v>
      </c>
      <c r="L935" s="451">
        <f>IF(COUNT($H935:K935)&gt;='RFM input'!$AA$7,0, L621+L673+L725)</f>
        <v>0</v>
      </c>
      <c r="M935" s="451">
        <f>IF(COUNT($H935:L935)&gt;='RFM input'!$AA$7,0, M621+M673+M725)</f>
        <v>0</v>
      </c>
      <c r="N935" s="451">
        <f>IF(COUNT($H935:M935)&gt;='RFM input'!$AA$7,0, N621+N673+N725)</f>
        <v>0</v>
      </c>
      <c r="O935" s="451">
        <f>IF(COUNT($H935:N935)&gt;='RFM input'!$AA$7,0, O621+O673+O725)</f>
        <v>0</v>
      </c>
      <c r="P935" s="451">
        <f>IF(COUNT($H935:O935)&gt;='RFM input'!$AA$7,0, P621+P673+P725)</f>
        <v>0</v>
      </c>
      <c r="Q935" s="451">
        <f>IF(COUNT($H935:P935)&gt;='RFM input'!$AA$7,0, Q621+Q673+Q725)</f>
        <v>0</v>
      </c>
      <c r="R935" s="91"/>
      <c r="S935" s="91"/>
      <c r="T935" s="91"/>
      <c r="U935" s="91"/>
      <c r="V935" s="91"/>
      <c r="W935" s="91"/>
      <c r="X935" s="91"/>
      <c r="Y935" s="91"/>
      <c r="Z935" s="91"/>
      <c r="AA935" s="249"/>
    </row>
    <row r="936" spans="1:27" hidden="1" outlineLevel="1">
      <c r="A936" s="4"/>
      <c r="B936" s="7"/>
      <c r="C936" s="36"/>
      <c r="D936" s="217">
        <f>Asset39</f>
        <v>0</v>
      </c>
      <c r="E936" s="7"/>
      <c r="F936" s="7"/>
      <c r="G936" s="422">
        <f t="shared" si="37"/>
        <v>0</v>
      </c>
      <c r="H936" s="451">
        <f t="shared" si="38"/>
        <v>0</v>
      </c>
      <c r="I936" s="451">
        <f t="shared" si="38"/>
        <v>0</v>
      </c>
      <c r="J936" s="451">
        <f>IF(COUNT($H936:I936)&gt;='RFM input'!$AA$7,0, J622+J674+J726)</f>
        <v>0</v>
      </c>
      <c r="K936" s="451">
        <f>IF(COUNT($H936:J936)&gt;='RFM input'!$AA$7,0, K622+K674+K726)</f>
        <v>0</v>
      </c>
      <c r="L936" s="451">
        <f>IF(COUNT($H936:K936)&gt;='RFM input'!$AA$7,0, L622+L674+L726)</f>
        <v>0</v>
      </c>
      <c r="M936" s="451">
        <f>IF(COUNT($H936:L936)&gt;='RFM input'!$AA$7,0, M622+M674+M726)</f>
        <v>0</v>
      </c>
      <c r="N936" s="451">
        <f>IF(COUNT($H936:M936)&gt;='RFM input'!$AA$7,0, N622+N674+N726)</f>
        <v>0</v>
      </c>
      <c r="O936" s="451">
        <f>IF(COUNT($H936:N936)&gt;='RFM input'!$AA$7,0, O622+O674+O726)</f>
        <v>0</v>
      </c>
      <c r="P936" s="451">
        <f>IF(COUNT($H936:O936)&gt;='RFM input'!$AA$7,0, P622+P674+P726)</f>
        <v>0</v>
      </c>
      <c r="Q936" s="451">
        <f>IF(COUNT($H936:P936)&gt;='RFM input'!$AA$7,0, Q622+Q674+Q726)</f>
        <v>0</v>
      </c>
      <c r="R936" s="91"/>
      <c r="S936" s="91"/>
      <c r="T936" s="91"/>
      <c r="U936" s="91"/>
      <c r="V936" s="91"/>
      <c r="W936" s="91"/>
      <c r="X936" s="91"/>
      <c r="Y936" s="91"/>
      <c r="Z936" s="91"/>
      <c r="AA936" s="249"/>
    </row>
    <row r="937" spans="1:27" hidden="1" outlineLevel="1">
      <c r="A937" s="4"/>
      <c r="B937" s="7"/>
      <c r="C937" s="36"/>
      <c r="D937" s="217">
        <f>Asset40</f>
        <v>0</v>
      </c>
      <c r="E937" s="7"/>
      <c r="F937" s="7"/>
      <c r="G937" s="422">
        <f t="shared" si="37"/>
        <v>0</v>
      </c>
      <c r="H937" s="451">
        <f t="shared" si="38"/>
        <v>0</v>
      </c>
      <c r="I937" s="451">
        <f t="shared" si="38"/>
        <v>0</v>
      </c>
      <c r="J937" s="451">
        <f>IF(COUNT($H937:I937)&gt;='RFM input'!$AA$7,0, J623+J675+J727)</f>
        <v>0</v>
      </c>
      <c r="K937" s="451">
        <f>IF(COUNT($H937:J937)&gt;='RFM input'!$AA$7,0, K623+K675+K727)</f>
        <v>0</v>
      </c>
      <c r="L937" s="451">
        <f>IF(COUNT($H937:K937)&gt;='RFM input'!$AA$7,0, L623+L675+L727)</f>
        <v>0</v>
      </c>
      <c r="M937" s="451">
        <f>IF(COUNT($H937:L937)&gt;='RFM input'!$AA$7,0, M623+M675+M727)</f>
        <v>0</v>
      </c>
      <c r="N937" s="451">
        <f>IF(COUNT($H937:M937)&gt;='RFM input'!$AA$7,0, N623+N675+N727)</f>
        <v>0</v>
      </c>
      <c r="O937" s="451">
        <f>IF(COUNT($H937:N937)&gt;='RFM input'!$AA$7,0, O623+O675+O727)</f>
        <v>0</v>
      </c>
      <c r="P937" s="451">
        <f>IF(COUNT($H937:O937)&gt;='RFM input'!$AA$7,0, P623+P675+P727)</f>
        <v>0</v>
      </c>
      <c r="Q937" s="451">
        <f>IF(COUNT($H937:P937)&gt;='RFM input'!$AA$7,0, Q623+Q675+Q727)</f>
        <v>0</v>
      </c>
      <c r="R937" s="91"/>
      <c r="S937" s="91"/>
      <c r="T937" s="91"/>
      <c r="U937" s="91"/>
      <c r="V937" s="91"/>
      <c r="W937" s="91"/>
      <c r="X937" s="91"/>
      <c r="Y937" s="91"/>
      <c r="Z937" s="91"/>
      <c r="AA937" s="249"/>
    </row>
    <row r="938" spans="1:27" hidden="1" outlineLevel="1">
      <c r="A938" s="4"/>
      <c r="B938" s="7"/>
      <c r="C938" s="36"/>
      <c r="D938" s="217">
        <f>Asset41</f>
        <v>0</v>
      </c>
      <c r="E938" s="7"/>
      <c r="F938" s="7"/>
      <c r="G938" s="422">
        <f t="shared" si="37"/>
        <v>0</v>
      </c>
      <c r="H938" s="451">
        <f t="shared" si="38"/>
        <v>0</v>
      </c>
      <c r="I938" s="451">
        <f t="shared" si="38"/>
        <v>0</v>
      </c>
      <c r="J938" s="451">
        <f>IF(COUNT($H938:I938)&gt;='RFM input'!$AA$7,0, J624+J676+J728)</f>
        <v>0</v>
      </c>
      <c r="K938" s="451">
        <f>IF(COUNT($H938:J938)&gt;='RFM input'!$AA$7,0, K624+K676+K728)</f>
        <v>0</v>
      </c>
      <c r="L938" s="451">
        <f>IF(COUNT($H938:K938)&gt;='RFM input'!$AA$7,0, L624+L676+L728)</f>
        <v>0</v>
      </c>
      <c r="M938" s="451">
        <f>IF(COUNT($H938:L938)&gt;='RFM input'!$AA$7,0, M624+M676+M728)</f>
        <v>0</v>
      </c>
      <c r="N938" s="451">
        <f>IF(COUNT($H938:M938)&gt;='RFM input'!$AA$7,0, N624+N676+N728)</f>
        <v>0</v>
      </c>
      <c r="O938" s="451">
        <f>IF(COUNT($H938:N938)&gt;='RFM input'!$AA$7,0, O624+O676+O728)</f>
        <v>0</v>
      </c>
      <c r="P938" s="451">
        <f>IF(COUNT($H938:O938)&gt;='RFM input'!$AA$7,0, P624+P676+P728)</f>
        <v>0</v>
      </c>
      <c r="Q938" s="451">
        <f>IF(COUNT($H938:P938)&gt;='RFM input'!$AA$7,0, Q624+Q676+Q728)</f>
        <v>0</v>
      </c>
      <c r="R938" s="91"/>
      <c r="S938" s="91"/>
      <c r="T938" s="91"/>
      <c r="U938" s="91"/>
      <c r="V938" s="91"/>
      <c r="W938" s="91"/>
      <c r="X938" s="91"/>
      <c r="Y938" s="91"/>
      <c r="Z938" s="91"/>
      <c r="AA938" s="249"/>
    </row>
    <row r="939" spans="1:27" hidden="1" outlineLevel="1">
      <c r="A939" s="4"/>
      <c r="B939" s="7"/>
      <c r="C939" s="36"/>
      <c r="D939" s="217">
        <f>Asset42</f>
        <v>0</v>
      </c>
      <c r="E939" s="7"/>
      <c r="F939" s="7"/>
      <c r="G939" s="422">
        <f t="shared" si="37"/>
        <v>0</v>
      </c>
      <c r="H939" s="451">
        <f t="shared" si="38"/>
        <v>0</v>
      </c>
      <c r="I939" s="451">
        <f t="shared" si="38"/>
        <v>0</v>
      </c>
      <c r="J939" s="451">
        <f>IF(COUNT($H939:I939)&gt;='RFM input'!$AA$7,0, J625+J677+J729)</f>
        <v>0</v>
      </c>
      <c r="K939" s="451">
        <f>IF(COUNT($H939:J939)&gt;='RFM input'!$AA$7,0, K625+K677+K729)</f>
        <v>0</v>
      </c>
      <c r="L939" s="451">
        <f>IF(COUNT($H939:K939)&gt;='RFM input'!$AA$7,0, L625+L677+L729)</f>
        <v>0</v>
      </c>
      <c r="M939" s="451">
        <f>IF(COUNT($H939:L939)&gt;='RFM input'!$AA$7,0, M625+M677+M729)</f>
        <v>0</v>
      </c>
      <c r="N939" s="451">
        <f>IF(COUNT($H939:M939)&gt;='RFM input'!$AA$7,0, N625+N677+N729)</f>
        <v>0</v>
      </c>
      <c r="O939" s="451">
        <f>IF(COUNT($H939:N939)&gt;='RFM input'!$AA$7,0, O625+O677+O729)</f>
        <v>0</v>
      </c>
      <c r="P939" s="451">
        <f>IF(COUNT($H939:O939)&gt;='RFM input'!$AA$7,0, P625+P677+P729)</f>
        <v>0</v>
      </c>
      <c r="Q939" s="451">
        <f>IF(COUNT($H939:P939)&gt;='RFM input'!$AA$7,0, Q625+Q677+Q729)</f>
        <v>0</v>
      </c>
      <c r="R939" s="91"/>
      <c r="S939" s="91"/>
      <c r="T939" s="91"/>
      <c r="U939" s="91"/>
      <c r="V939" s="91"/>
      <c r="W939" s="91"/>
      <c r="X939" s="91"/>
      <c r="Y939" s="91"/>
      <c r="Z939" s="91"/>
      <c r="AA939" s="249"/>
    </row>
    <row r="940" spans="1:27" hidden="1" outlineLevel="1">
      <c r="A940" s="4"/>
      <c r="B940" s="7"/>
      <c r="C940" s="36"/>
      <c r="D940" s="217">
        <f>Asset43</f>
        <v>0</v>
      </c>
      <c r="E940" s="7"/>
      <c r="F940" s="7"/>
      <c r="G940" s="422">
        <f t="shared" si="37"/>
        <v>0</v>
      </c>
      <c r="H940" s="451">
        <f t="shared" si="38"/>
        <v>0</v>
      </c>
      <c r="I940" s="451">
        <f t="shared" si="38"/>
        <v>0</v>
      </c>
      <c r="J940" s="451">
        <f>IF(COUNT($H940:I940)&gt;='RFM input'!$AA$7,0, J626+J678+J730)</f>
        <v>0</v>
      </c>
      <c r="K940" s="451">
        <f>IF(COUNT($H940:J940)&gt;='RFM input'!$AA$7,0, K626+K678+K730)</f>
        <v>0</v>
      </c>
      <c r="L940" s="451">
        <f>IF(COUNT($H940:K940)&gt;='RFM input'!$AA$7,0, L626+L678+L730)</f>
        <v>0</v>
      </c>
      <c r="M940" s="451">
        <f>IF(COUNT($H940:L940)&gt;='RFM input'!$AA$7,0, M626+M678+M730)</f>
        <v>0</v>
      </c>
      <c r="N940" s="451">
        <f>IF(COUNT($H940:M940)&gt;='RFM input'!$AA$7,0, N626+N678+N730)</f>
        <v>0</v>
      </c>
      <c r="O940" s="451">
        <f>IF(COUNT($H940:N940)&gt;='RFM input'!$AA$7,0, O626+O678+O730)</f>
        <v>0</v>
      </c>
      <c r="P940" s="451">
        <f>IF(COUNT($H940:O940)&gt;='RFM input'!$AA$7,0, P626+P678+P730)</f>
        <v>0</v>
      </c>
      <c r="Q940" s="451">
        <f>IF(COUNT($H940:P940)&gt;='RFM input'!$AA$7,0, Q626+Q678+Q730)</f>
        <v>0</v>
      </c>
      <c r="R940" s="91"/>
      <c r="S940" s="91"/>
      <c r="T940" s="91"/>
      <c r="U940" s="91"/>
      <c r="V940" s="91"/>
      <c r="W940" s="91"/>
      <c r="X940" s="91"/>
      <c r="Y940" s="91"/>
      <c r="Z940" s="91"/>
      <c r="AA940" s="249"/>
    </row>
    <row r="941" spans="1:27" hidden="1" outlineLevel="1">
      <c r="A941" s="4"/>
      <c r="B941" s="7"/>
      <c r="C941" s="36"/>
      <c r="D941" s="217">
        <f>Asset44</f>
        <v>0</v>
      </c>
      <c r="E941" s="7"/>
      <c r="F941" s="7"/>
      <c r="G941" s="422">
        <f t="shared" si="37"/>
        <v>0</v>
      </c>
      <c r="H941" s="451">
        <f t="shared" si="38"/>
        <v>0</v>
      </c>
      <c r="I941" s="451">
        <f t="shared" si="38"/>
        <v>0</v>
      </c>
      <c r="J941" s="451">
        <f>IF(COUNT($H941:I941)&gt;='RFM input'!$AA$7,0, J627+J679+J731)</f>
        <v>0</v>
      </c>
      <c r="K941" s="451">
        <f>IF(COUNT($H941:J941)&gt;='RFM input'!$AA$7,0, K627+K679+K731)</f>
        <v>0</v>
      </c>
      <c r="L941" s="451">
        <f>IF(COUNT($H941:K941)&gt;='RFM input'!$AA$7,0, L627+L679+L731)</f>
        <v>0</v>
      </c>
      <c r="M941" s="451">
        <f>IF(COUNT($H941:L941)&gt;='RFM input'!$AA$7,0, M627+M679+M731)</f>
        <v>0</v>
      </c>
      <c r="N941" s="451">
        <f>IF(COUNT($H941:M941)&gt;='RFM input'!$AA$7,0, N627+N679+N731)</f>
        <v>0</v>
      </c>
      <c r="O941" s="451">
        <f>IF(COUNT($H941:N941)&gt;='RFM input'!$AA$7,0, O627+O679+O731)</f>
        <v>0</v>
      </c>
      <c r="P941" s="451">
        <f>IF(COUNT($H941:O941)&gt;='RFM input'!$AA$7,0, P627+P679+P731)</f>
        <v>0</v>
      </c>
      <c r="Q941" s="451">
        <f>IF(COUNT($H941:P941)&gt;='RFM input'!$AA$7,0, Q627+Q679+Q731)</f>
        <v>0</v>
      </c>
      <c r="R941" s="91"/>
      <c r="S941" s="91"/>
      <c r="T941" s="91"/>
      <c r="U941" s="91"/>
      <c r="V941" s="91"/>
      <c r="W941" s="91"/>
      <c r="X941" s="91"/>
      <c r="Y941" s="91"/>
      <c r="Z941" s="91"/>
      <c r="AA941" s="249"/>
    </row>
    <row r="942" spans="1:27" hidden="1" outlineLevel="1">
      <c r="A942" s="4"/>
      <c r="B942" s="7"/>
      <c r="C942" s="36"/>
      <c r="D942" s="217">
        <f>Asset45</f>
        <v>0</v>
      </c>
      <c r="E942" s="7"/>
      <c r="F942" s="7"/>
      <c r="G942" s="422">
        <f t="shared" si="37"/>
        <v>0</v>
      </c>
      <c r="H942" s="451">
        <f t="shared" si="38"/>
        <v>0</v>
      </c>
      <c r="I942" s="451">
        <f t="shared" si="38"/>
        <v>0</v>
      </c>
      <c r="J942" s="451">
        <f>IF(COUNT($H942:I942)&gt;='RFM input'!$AA$7,0, J628+J680+J732)</f>
        <v>0</v>
      </c>
      <c r="K942" s="451">
        <f>IF(COUNT($H942:J942)&gt;='RFM input'!$AA$7,0, K628+K680+K732)</f>
        <v>0</v>
      </c>
      <c r="L942" s="451">
        <f>IF(COUNT($H942:K942)&gt;='RFM input'!$AA$7,0, L628+L680+L732)</f>
        <v>0</v>
      </c>
      <c r="M942" s="451">
        <f>IF(COUNT($H942:L942)&gt;='RFM input'!$AA$7,0, M628+M680+M732)</f>
        <v>0</v>
      </c>
      <c r="N942" s="451">
        <f>IF(COUNT($H942:M942)&gt;='RFM input'!$AA$7,0, N628+N680+N732)</f>
        <v>0</v>
      </c>
      <c r="O942" s="451">
        <f>IF(COUNT($H942:N942)&gt;='RFM input'!$AA$7,0, O628+O680+O732)</f>
        <v>0</v>
      </c>
      <c r="P942" s="451">
        <f>IF(COUNT($H942:O942)&gt;='RFM input'!$AA$7,0, P628+P680+P732)</f>
        <v>0</v>
      </c>
      <c r="Q942" s="451">
        <f>IF(COUNT($H942:P942)&gt;='RFM input'!$AA$7,0, Q628+Q680+Q732)</f>
        <v>0</v>
      </c>
      <c r="R942" s="91"/>
      <c r="S942" s="91"/>
      <c r="T942" s="91"/>
      <c r="U942" s="91"/>
      <c r="V942" s="91"/>
      <c r="W942" s="91"/>
      <c r="X942" s="91"/>
      <c r="Y942" s="91"/>
      <c r="Z942" s="91"/>
      <c r="AA942" s="249"/>
    </row>
    <row r="943" spans="1:27" hidden="1" outlineLevel="1">
      <c r="A943" s="4"/>
      <c r="B943" s="7"/>
      <c r="C943" s="36"/>
      <c r="D943" s="217">
        <f>Asset46</f>
        <v>0</v>
      </c>
      <c r="E943" s="7"/>
      <c r="F943" s="7"/>
      <c r="G943" s="422">
        <f t="shared" si="37"/>
        <v>0</v>
      </c>
      <c r="H943" s="451">
        <f t="shared" si="38"/>
        <v>0</v>
      </c>
      <c r="I943" s="451">
        <f t="shared" si="38"/>
        <v>0</v>
      </c>
      <c r="J943" s="451">
        <f>IF(COUNT($H943:I943)&gt;='RFM input'!$AA$7,0, J629+J681+J733)</f>
        <v>0</v>
      </c>
      <c r="K943" s="451">
        <f>IF(COUNT($H943:J943)&gt;='RFM input'!$AA$7,0, K629+K681+K733)</f>
        <v>0</v>
      </c>
      <c r="L943" s="451">
        <f>IF(COUNT($H943:K943)&gt;='RFM input'!$AA$7,0, L629+L681+L733)</f>
        <v>0</v>
      </c>
      <c r="M943" s="451">
        <f>IF(COUNT($H943:L943)&gt;='RFM input'!$AA$7,0, M629+M681+M733)</f>
        <v>0</v>
      </c>
      <c r="N943" s="451">
        <f>IF(COUNT($H943:M943)&gt;='RFM input'!$AA$7,0, N629+N681+N733)</f>
        <v>0</v>
      </c>
      <c r="O943" s="451">
        <f>IF(COUNT($H943:N943)&gt;='RFM input'!$AA$7,0, O629+O681+O733)</f>
        <v>0</v>
      </c>
      <c r="P943" s="451">
        <f>IF(COUNT($H943:O943)&gt;='RFM input'!$AA$7,0, P629+P681+P733)</f>
        <v>0</v>
      </c>
      <c r="Q943" s="451">
        <f>IF(COUNT($H943:P943)&gt;='RFM input'!$AA$7,0, Q629+Q681+Q733)</f>
        <v>0</v>
      </c>
      <c r="R943" s="91"/>
      <c r="S943" s="91"/>
      <c r="T943" s="91"/>
      <c r="U943" s="91"/>
      <c r="V943" s="91"/>
      <c r="W943" s="91"/>
      <c r="X943" s="91"/>
      <c r="Y943" s="91"/>
      <c r="Z943" s="91"/>
      <c r="AA943" s="249"/>
    </row>
    <row r="944" spans="1:27" hidden="1" outlineLevel="1">
      <c r="A944" s="4"/>
      <c r="B944" s="7"/>
      <c r="C944" s="36"/>
      <c r="D944" s="217">
        <f>Asset47</f>
        <v>0</v>
      </c>
      <c r="E944" s="7"/>
      <c r="F944" s="7"/>
      <c r="G944" s="422">
        <f t="shared" si="37"/>
        <v>0</v>
      </c>
      <c r="H944" s="451">
        <f t="shared" si="38"/>
        <v>0</v>
      </c>
      <c r="I944" s="451">
        <f t="shared" si="38"/>
        <v>0</v>
      </c>
      <c r="J944" s="451">
        <f>IF(COUNT($H944:I944)&gt;='RFM input'!$AA$7,0, J630+J682+J734)</f>
        <v>0</v>
      </c>
      <c r="K944" s="451">
        <f>IF(COUNT($H944:J944)&gt;='RFM input'!$AA$7,0, K630+K682+K734)</f>
        <v>0</v>
      </c>
      <c r="L944" s="451">
        <f>IF(COUNT($H944:K944)&gt;='RFM input'!$AA$7,0, L630+L682+L734)</f>
        <v>0</v>
      </c>
      <c r="M944" s="451">
        <f>IF(COUNT($H944:L944)&gt;='RFM input'!$AA$7,0, M630+M682+M734)</f>
        <v>0</v>
      </c>
      <c r="N944" s="451">
        <f>IF(COUNT($H944:M944)&gt;='RFM input'!$AA$7,0, N630+N682+N734)</f>
        <v>0</v>
      </c>
      <c r="O944" s="451">
        <f>IF(COUNT($H944:N944)&gt;='RFM input'!$AA$7,0, O630+O682+O734)</f>
        <v>0</v>
      </c>
      <c r="P944" s="451">
        <f>IF(COUNT($H944:O944)&gt;='RFM input'!$AA$7,0, P630+P682+P734)</f>
        <v>0</v>
      </c>
      <c r="Q944" s="451">
        <f>IF(COUNT($H944:P944)&gt;='RFM input'!$AA$7,0, Q630+Q682+Q734)</f>
        <v>0</v>
      </c>
      <c r="R944" s="91"/>
      <c r="S944" s="91"/>
      <c r="T944" s="91"/>
      <c r="U944" s="91"/>
      <c r="V944" s="91"/>
      <c r="W944" s="91"/>
      <c r="X944" s="91"/>
      <c r="Y944" s="91"/>
      <c r="Z944" s="91"/>
      <c r="AA944" s="249"/>
    </row>
    <row r="945" spans="1:27" hidden="1" outlineLevel="1">
      <c r="A945" s="4"/>
      <c r="B945" s="7"/>
      <c r="C945" s="36"/>
      <c r="D945" s="217">
        <f>Asset48</f>
        <v>0</v>
      </c>
      <c r="E945" s="7"/>
      <c r="F945" s="7"/>
      <c r="G945" s="422">
        <f t="shared" si="37"/>
        <v>0</v>
      </c>
      <c r="H945" s="451">
        <f t="shared" si="38"/>
        <v>0</v>
      </c>
      <c r="I945" s="451">
        <f t="shared" si="38"/>
        <v>0</v>
      </c>
      <c r="J945" s="451">
        <f>IF(COUNT($H945:I945)&gt;='RFM input'!$AA$7,0, J631+J683+J735)</f>
        <v>0</v>
      </c>
      <c r="K945" s="451">
        <f>IF(COUNT($H945:J945)&gt;='RFM input'!$AA$7,0, K631+K683+K735)</f>
        <v>0</v>
      </c>
      <c r="L945" s="451">
        <f>IF(COUNT($H945:K945)&gt;='RFM input'!$AA$7,0, L631+L683+L735)</f>
        <v>0</v>
      </c>
      <c r="M945" s="451">
        <f>IF(COUNT($H945:L945)&gt;='RFM input'!$AA$7,0, M631+M683+M735)</f>
        <v>0</v>
      </c>
      <c r="N945" s="451">
        <f>IF(COUNT($H945:M945)&gt;='RFM input'!$AA$7,0, N631+N683+N735)</f>
        <v>0</v>
      </c>
      <c r="O945" s="451">
        <f>IF(COUNT($H945:N945)&gt;='RFM input'!$AA$7,0, O631+O683+O735)</f>
        <v>0</v>
      </c>
      <c r="P945" s="451">
        <f>IF(COUNT($H945:O945)&gt;='RFM input'!$AA$7,0, P631+P683+P735)</f>
        <v>0</v>
      </c>
      <c r="Q945" s="451">
        <f>IF(COUNT($H945:P945)&gt;='RFM input'!$AA$7,0, Q631+Q683+Q735)</f>
        <v>0</v>
      </c>
      <c r="R945" s="91"/>
      <c r="S945" s="91"/>
      <c r="T945" s="91"/>
      <c r="U945" s="91"/>
      <c r="V945" s="91"/>
      <c r="W945" s="91"/>
      <c r="X945" s="91"/>
      <c r="Y945" s="91"/>
      <c r="Z945" s="91"/>
      <c r="AA945" s="249"/>
    </row>
    <row r="946" spans="1:27" hidden="1" outlineLevel="1">
      <c r="A946" s="4"/>
      <c r="B946" s="7"/>
      <c r="C946" s="36"/>
      <c r="D946" s="217">
        <f>Asset49</f>
        <v>0</v>
      </c>
      <c r="E946" s="7"/>
      <c r="F946" s="7"/>
      <c r="G946" s="422">
        <f t="shared" si="37"/>
        <v>0</v>
      </c>
      <c r="H946" s="451">
        <f t="shared" si="38"/>
        <v>0</v>
      </c>
      <c r="I946" s="451">
        <f t="shared" si="38"/>
        <v>0</v>
      </c>
      <c r="J946" s="451">
        <f>IF(COUNT($H946:I946)&gt;='RFM input'!$AA$7,0, J632+J684+J736)</f>
        <v>0</v>
      </c>
      <c r="K946" s="451">
        <f>IF(COUNT($H946:J946)&gt;='RFM input'!$AA$7,0, K632+K684+K736)</f>
        <v>0</v>
      </c>
      <c r="L946" s="451">
        <f>IF(COUNT($H946:K946)&gt;='RFM input'!$AA$7,0, L632+L684+L736)</f>
        <v>0</v>
      </c>
      <c r="M946" s="451">
        <f>IF(COUNT($H946:L946)&gt;='RFM input'!$AA$7,0, M632+M684+M736)</f>
        <v>0</v>
      </c>
      <c r="N946" s="451">
        <f>IF(COUNT($H946:M946)&gt;='RFM input'!$AA$7,0, N632+N684+N736)</f>
        <v>0</v>
      </c>
      <c r="O946" s="451">
        <f>IF(COUNT($H946:N946)&gt;='RFM input'!$AA$7,0, O632+O684+O736)</f>
        <v>0</v>
      </c>
      <c r="P946" s="451">
        <f>IF(COUNT($H946:O946)&gt;='RFM input'!$AA$7,0, P632+P684+P736)</f>
        <v>0</v>
      </c>
      <c r="Q946" s="451">
        <f>IF(COUNT($H946:P946)&gt;='RFM input'!$AA$7,0, Q632+Q684+Q736)</f>
        <v>0</v>
      </c>
      <c r="R946" s="91"/>
      <c r="S946" s="91"/>
      <c r="T946" s="91"/>
      <c r="U946" s="91"/>
      <c r="V946" s="91"/>
      <c r="W946" s="91"/>
      <c r="X946" s="91"/>
      <c r="Y946" s="91"/>
      <c r="Z946" s="91"/>
      <c r="AA946" s="249"/>
    </row>
    <row r="947" spans="1:27" hidden="1" outlineLevel="1">
      <c r="A947" s="4"/>
      <c r="B947" s="7"/>
      <c r="C947" s="36"/>
      <c r="D947" s="217" t="str">
        <f>Asset50</f>
        <v>Equity raising costs</v>
      </c>
      <c r="E947" s="7"/>
      <c r="F947" s="7"/>
      <c r="G947" s="422">
        <f t="shared" si="37"/>
        <v>0</v>
      </c>
      <c r="H947" s="451">
        <f t="shared" si="38"/>
        <v>0</v>
      </c>
      <c r="I947" s="451">
        <f t="shared" si="38"/>
        <v>0</v>
      </c>
      <c r="J947" s="451">
        <f>IF(COUNT($H947:I947)&gt;='RFM input'!$AA$7,0, J633+J685+J737)</f>
        <v>0</v>
      </c>
      <c r="K947" s="451">
        <f>IF(COUNT($H947:J947)&gt;='RFM input'!$AA$7,0, K633+K685+K737)</f>
        <v>0</v>
      </c>
      <c r="L947" s="451">
        <f>IF(COUNT($H947:K947)&gt;='RFM input'!$AA$7,0, L633+L685+L737)</f>
        <v>0</v>
      </c>
      <c r="M947" s="451">
        <f>IF(COUNT($H947:L947)&gt;='RFM input'!$AA$7,0, M633+M685+M737)</f>
        <v>0</v>
      </c>
      <c r="N947" s="451">
        <f>IF(COUNT($H947:M947)&gt;='RFM input'!$AA$7,0, N633+N685+N737)</f>
        <v>0</v>
      </c>
      <c r="O947" s="451">
        <f>IF(COUNT($H947:N947)&gt;='RFM input'!$AA$7,0, O633+O685+O737)</f>
        <v>0</v>
      </c>
      <c r="P947" s="451">
        <f>IF(COUNT($H947:O947)&gt;='RFM input'!$AA$7,0, P633+P685+P737)</f>
        <v>0</v>
      </c>
      <c r="Q947" s="451">
        <f>IF(COUNT($H947:P947)&gt;='RFM input'!$AA$7,0, Q633+Q685+Q737)</f>
        <v>0</v>
      </c>
      <c r="R947" s="91"/>
      <c r="S947" s="91"/>
      <c r="T947" s="91"/>
      <c r="U947" s="91"/>
      <c r="V947" s="91"/>
      <c r="W947" s="91"/>
      <c r="X947" s="91"/>
      <c r="Y947" s="91"/>
      <c r="Z947" s="91"/>
      <c r="AA947" s="249"/>
    </row>
    <row r="948" spans="1:27" collapsed="1">
      <c r="A948" s="4"/>
      <c r="B948" s="7"/>
      <c r="C948" s="81"/>
      <c r="D948" s="104"/>
      <c r="E948" s="7"/>
      <c r="F948" s="7"/>
      <c r="G948" s="454"/>
      <c r="H948" s="455"/>
      <c r="I948" s="455"/>
      <c r="J948" s="455"/>
      <c r="K948" s="455"/>
      <c r="L948" s="455"/>
      <c r="M948" s="455"/>
      <c r="N948" s="427"/>
      <c r="O948" s="427"/>
      <c r="P948" s="427"/>
      <c r="Q948" s="427"/>
      <c r="R948" s="91"/>
      <c r="S948" s="91"/>
      <c r="T948" s="91"/>
      <c r="U948" s="91"/>
      <c r="V948" s="91"/>
      <c r="W948" s="91"/>
      <c r="X948" s="91"/>
      <c r="Y948" s="91"/>
      <c r="Z948" s="91"/>
      <c r="AA948" s="249"/>
    </row>
    <row r="949" spans="1:27">
      <c r="A949" s="4"/>
      <c r="B949" s="7"/>
      <c r="C949" s="81" t="s">
        <v>28</v>
      </c>
      <c r="D949" s="7"/>
      <c r="E949" s="7"/>
      <c r="F949" s="7"/>
      <c r="G949" s="456"/>
      <c r="H949" s="302"/>
      <c r="I949" s="302">
        <f t="shared" ref="I949" si="39">SUM(I950:I999)</f>
        <v>0</v>
      </c>
      <c r="J949" s="302">
        <f t="shared" ref="J949:Q949" si="40">SUM(J950:J999)</f>
        <v>0</v>
      </c>
      <c r="K949" s="302">
        <f t="shared" si="40"/>
        <v>0</v>
      </c>
      <c r="L949" s="302">
        <f t="shared" si="40"/>
        <v>0</v>
      </c>
      <c r="M949" s="302">
        <f t="shared" si="40"/>
        <v>0</v>
      </c>
      <c r="N949" s="302">
        <f t="shared" si="40"/>
        <v>0</v>
      </c>
      <c r="O949" s="302">
        <f t="shared" si="40"/>
        <v>0</v>
      </c>
      <c r="P949" s="302">
        <f t="shared" si="40"/>
        <v>0</v>
      </c>
      <c r="Q949" s="302">
        <f t="shared" si="40"/>
        <v>0</v>
      </c>
      <c r="R949" s="97"/>
      <c r="S949" s="97"/>
      <c r="T949" s="97"/>
      <c r="U949" s="97"/>
      <c r="V949" s="97"/>
      <c r="W949" s="97"/>
      <c r="X949" s="97"/>
      <c r="Y949" s="97"/>
      <c r="Z949" s="97"/>
      <c r="AA949" s="249"/>
    </row>
    <row r="950" spans="1:27" ht="12" hidden="1" customHeight="1" outlineLevel="1">
      <c r="A950" s="4"/>
      <c r="B950" s="4"/>
      <c r="C950" s="4"/>
      <c r="D950" s="217" t="str">
        <f>Asset1</f>
        <v xml:space="preserve">Pipelines </v>
      </c>
      <c r="E950" s="4"/>
      <c r="F950" s="4"/>
      <c r="G950" s="249"/>
      <c r="H950" s="308"/>
      <c r="I950" s="308">
        <f>IF(I$897&gt;0, IF(J$897=0, 'Adjustment for previous period'!I379, 0), 0)</f>
        <v>0</v>
      </c>
      <c r="J950" s="308">
        <f>IF(J$897&gt;0, IF(K$897=0, 'Adjustment for previous period'!J379, 0), 0)</f>
        <v>0</v>
      </c>
      <c r="K950" s="308">
        <f>IF(K$897&gt;0, IF(L$897=0, 'Adjustment for previous period'!K379, 0), 0)</f>
        <v>0</v>
      </c>
      <c r="L950" s="308">
        <f>IF(L$897&gt;0, IF(M$897=0, 'Adjustment for previous period'!L379, 0), 0)</f>
        <v>0</v>
      </c>
      <c r="M950" s="308">
        <f>IF(M$897&gt;0, IF(N$897=0, 'Adjustment for previous period'!M379, 0), 0)</f>
        <v>0</v>
      </c>
      <c r="N950" s="308">
        <f>IF(N$897&gt;0, IF(O$897=0, 'Adjustment for previous period'!N379, 0), 0)</f>
        <v>0</v>
      </c>
      <c r="O950" s="308">
        <f>IF(O$897&gt;0, IF(P$897=0, 'Adjustment for previous period'!O379, 0), 0)</f>
        <v>0</v>
      </c>
      <c r="P950" s="308">
        <f>IF(P$897&gt;0, IF(Q$897=0, 'Adjustment for previous period'!P379, 0), 0)</f>
        <v>0</v>
      </c>
      <c r="Q950" s="308">
        <f>IF(Q$897&gt;0, IF(R$897=0, 'Adjustment for previous period'!Q379, 0), 0)</f>
        <v>0</v>
      </c>
      <c r="R950" s="4"/>
      <c r="S950" s="7"/>
      <c r="T950" s="7"/>
      <c r="U950" s="7"/>
      <c r="V950" s="7"/>
      <c r="W950" s="7"/>
      <c r="X950" s="7"/>
      <c r="Y950" s="7"/>
      <c r="Z950" s="7"/>
      <c r="AA950" s="249"/>
    </row>
    <row r="951" spans="1:27" ht="12" hidden="1" customHeight="1" outlineLevel="1">
      <c r="A951" s="4"/>
      <c r="B951" s="4"/>
      <c r="C951" s="4"/>
      <c r="D951" s="217" t="str">
        <f>Asset2</f>
        <v xml:space="preserve">Compressors </v>
      </c>
      <c r="E951" s="4"/>
      <c r="F951" s="4"/>
      <c r="G951" s="249"/>
      <c r="H951" s="308"/>
      <c r="I951" s="308">
        <f>IF(I$897&gt;0, IF(J$897=0, 'Adjustment for previous period'!I380, 0), 0)</f>
        <v>0</v>
      </c>
      <c r="J951" s="308">
        <f>IF(J$897&gt;0, IF(K$897=0, 'Adjustment for previous period'!J380, 0), 0)</f>
        <v>0</v>
      </c>
      <c r="K951" s="308">
        <f>IF(K$897&gt;0, IF(L$897=0, 'Adjustment for previous period'!K380, 0), 0)</f>
        <v>0</v>
      </c>
      <c r="L951" s="308">
        <f>IF(L$897&gt;0, IF(M$897=0, 'Adjustment for previous period'!L380, 0), 0)</f>
        <v>0</v>
      </c>
      <c r="M951" s="308">
        <f>IF(M$897&gt;0, IF(N$897=0, 'Adjustment for previous period'!M380, 0), 0)</f>
        <v>0</v>
      </c>
      <c r="N951" s="308">
        <f>IF(N$897&gt;0, IF(O$897=0, 'Adjustment for previous period'!N380, 0), 0)</f>
        <v>0</v>
      </c>
      <c r="O951" s="308">
        <f>IF(O$897&gt;0, IF(P$897=0, 'Adjustment for previous period'!O380, 0), 0)</f>
        <v>0</v>
      </c>
      <c r="P951" s="308">
        <f>IF(P$897&gt;0, IF(Q$897=0, 'Adjustment for previous period'!P380, 0), 0)</f>
        <v>0</v>
      </c>
      <c r="Q951" s="308">
        <f>IF(Q$897&gt;0, IF(R$897=0, 'Adjustment for previous period'!Q380, 0), 0)</f>
        <v>0</v>
      </c>
      <c r="R951" s="4"/>
      <c r="S951" s="7"/>
      <c r="T951" s="7"/>
      <c r="U951" s="7"/>
      <c r="V951" s="7"/>
      <c r="W951" s="7"/>
      <c r="X951" s="7"/>
      <c r="Y951" s="7"/>
      <c r="Z951" s="7"/>
      <c r="AA951" s="249"/>
    </row>
    <row r="952" spans="1:27" ht="12" hidden="1" customHeight="1" outlineLevel="1">
      <c r="A952" s="4"/>
      <c r="B952" s="4"/>
      <c r="C952" s="4"/>
      <c r="D952" s="217" t="str">
        <f>Asset3</f>
        <v>City Gates &amp; Field Regulators</v>
      </c>
      <c r="E952" s="4"/>
      <c r="F952" s="4"/>
      <c r="G952" s="249"/>
      <c r="H952" s="308"/>
      <c r="I952" s="308">
        <f>IF(I$897&gt;0, IF(J$897=0, 'Adjustment for previous period'!I381, 0), 0)</f>
        <v>0</v>
      </c>
      <c r="J952" s="308">
        <f>IF(J$897&gt;0, IF(K$897=0, 'Adjustment for previous period'!J381, 0), 0)</f>
        <v>0</v>
      </c>
      <c r="K952" s="308">
        <f>IF(K$897&gt;0, IF(L$897=0, 'Adjustment for previous period'!K381, 0), 0)</f>
        <v>0</v>
      </c>
      <c r="L952" s="308">
        <f>IF(L$897&gt;0, IF(M$897=0, 'Adjustment for previous period'!L381, 0), 0)</f>
        <v>0</v>
      </c>
      <c r="M952" s="308">
        <f>IF(M$897&gt;0, IF(N$897=0, 'Adjustment for previous period'!M381, 0), 0)</f>
        <v>0</v>
      </c>
      <c r="N952" s="308">
        <f>IF(N$897&gt;0, IF(O$897=0, 'Adjustment for previous period'!N381, 0), 0)</f>
        <v>0</v>
      </c>
      <c r="O952" s="308">
        <f>IF(O$897&gt;0, IF(P$897=0, 'Adjustment for previous period'!O381, 0), 0)</f>
        <v>0</v>
      </c>
      <c r="P952" s="308">
        <f>IF(P$897&gt;0, IF(Q$897=0, 'Adjustment for previous period'!P381, 0), 0)</f>
        <v>0</v>
      </c>
      <c r="Q952" s="308">
        <f>IF(Q$897&gt;0, IF(R$897=0, 'Adjustment for previous period'!Q381, 0), 0)</f>
        <v>0</v>
      </c>
      <c r="R952" s="4"/>
      <c r="S952" s="7"/>
      <c r="T952" s="7"/>
      <c r="U952" s="7"/>
      <c r="V952" s="7"/>
      <c r="W952" s="7"/>
      <c r="X952" s="7"/>
      <c r="Y952" s="7"/>
      <c r="Z952" s="7"/>
      <c r="AA952" s="249"/>
    </row>
    <row r="953" spans="1:27" ht="12" hidden="1" customHeight="1" outlineLevel="1">
      <c r="A953" s="4"/>
      <c r="B953" s="4"/>
      <c r="C953" s="4"/>
      <c r="D953" s="217" t="str">
        <f>Asset4</f>
        <v>Odourant Plants</v>
      </c>
      <c r="E953" s="4"/>
      <c r="F953" s="4"/>
      <c r="G953" s="249"/>
      <c r="H953" s="308"/>
      <c r="I953" s="308">
        <f>IF(I$897&gt;0, IF(J$897=0, 'Adjustment for previous period'!I382, 0), 0)</f>
        <v>0</v>
      </c>
      <c r="J953" s="308">
        <f>IF(J$897&gt;0, IF(K$897=0, 'Adjustment for previous period'!J382, 0), 0)</f>
        <v>0</v>
      </c>
      <c r="K953" s="308">
        <f>IF(K$897&gt;0, IF(L$897=0, 'Adjustment for previous period'!K382, 0), 0)</f>
        <v>0</v>
      </c>
      <c r="L953" s="308">
        <f>IF(L$897&gt;0, IF(M$897=0, 'Adjustment for previous period'!L382, 0), 0)</f>
        <v>0</v>
      </c>
      <c r="M953" s="308">
        <f>IF(M$897&gt;0, IF(N$897=0, 'Adjustment for previous period'!M382, 0), 0)</f>
        <v>0</v>
      </c>
      <c r="N953" s="308">
        <f>IF(N$897&gt;0, IF(O$897=0, 'Adjustment for previous period'!N382, 0), 0)</f>
        <v>0</v>
      </c>
      <c r="O953" s="308">
        <f>IF(O$897&gt;0, IF(P$897=0, 'Adjustment for previous period'!O382, 0), 0)</f>
        <v>0</v>
      </c>
      <c r="P953" s="308">
        <f>IF(P$897&gt;0, IF(Q$897=0, 'Adjustment for previous period'!P382, 0), 0)</f>
        <v>0</v>
      </c>
      <c r="Q953" s="308">
        <f>IF(Q$897&gt;0, IF(R$897=0, 'Adjustment for previous period'!Q382, 0), 0)</f>
        <v>0</v>
      </c>
      <c r="R953" s="4"/>
      <c r="S953" s="7"/>
      <c r="T953" s="7"/>
      <c r="U953" s="7"/>
      <c r="V953" s="7"/>
      <c r="W953" s="7"/>
      <c r="X953" s="7"/>
      <c r="Y953" s="7"/>
      <c r="Z953" s="7"/>
      <c r="AA953" s="249"/>
    </row>
    <row r="954" spans="1:27" ht="12" hidden="1" customHeight="1" outlineLevel="1">
      <c r="A954" s="4"/>
      <c r="B954" s="4"/>
      <c r="C954" s="4"/>
      <c r="D954" s="217" t="str">
        <f>Asset5</f>
        <v>Gas Quality</v>
      </c>
      <c r="E954" s="4"/>
      <c r="F954" s="4"/>
      <c r="G954" s="249"/>
      <c r="H954" s="308"/>
      <c r="I954" s="308">
        <f>IF(I$897&gt;0, IF(J$897=0, 'Adjustment for previous period'!I383, 0), 0)</f>
        <v>0</v>
      </c>
      <c r="J954" s="308">
        <f>IF(J$897&gt;0, IF(K$897=0, 'Adjustment for previous period'!J383, 0), 0)</f>
        <v>0</v>
      </c>
      <c r="K954" s="308">
        <f>IF(K$897&gt;0, IF(L$897=0, 'Adjustment for previous period'!K383, 0), 0)</f>
        <v>0</v>
      </c>
      <c r="L954" s="308">
        <f>IF(L$897&gt;0, IF(M$897=0, 'Adjustment for previous period'!L383, 0), 0)</f>
        <v>0</v>
      </c>
      <c r="M954" s="308">
        <f>IF(M$897&gt;0, IF(N$897=0, 'Adjustment for previous period'!M383, 0), 0)</f>
        <v>0</v>
      </c>
      <c r="N954" s="308">
        <f>IF(N$897&gt;0, IF(O$897=0, 'Adjustment for previous period'!N383, 0), 0)</f>
        <v>0</v>
      </c>
      <c r="O954" s="308">
        <f>IF(O$897&gt;0, IF(P$897=0, 'Adjustment for previous period'!O383, 0), 0)</f>
        <v>0</v>
      </c>
      <c r="P954" s="308">
        <f>IF(P$897&gt;0, IF(Q$897=0, 'Adjustment for previous period'!P383, 0), 0)</f>
        <v>0</v>
      </c>
      <c r="Q954" s="308">
        <f>IF(Q$897&gt;0, IF(R$897=0, 'Adjustment for previous period'!Q383, 0), 0)</f>
        <v>0</v>
      </c>
      <c r="R954" s="4"/>
      <c r="S954" s="7"/>
      <c r="T954" s="7"/>
      <c r="U954" s="7"/>
      <c r="V954" s="7"/>
      <c r="W954" s="7"/>
      <c r="X954" s="7"/>
      <c r="Y954" s="7"/>
      <c r="Z954" s="7"/>
      <c r="AA954" s="249"/>
    </row>
    <row r="955" spans="1:27" ht="12" hidden="1" customHeight="1" outlineLevel="1">
      <c r="A955" s="4"/>
      <c r="B955" s="4"/>
      <c r="C955" s="4"/>
      <c r="D955" s="217" t="str">
        <f>Asset6</f>
        <v xml:space="preserve">Other </v>
      </c>
      <c r="E955" s="4"/>
      <c r="F955" s="4"/>
      <c r="G955" s="249"/>
      <c r="H955" s="308"/>
      <c r="I955" s="308">
        <f>IF(I$897&gt;0, IF(J$897=0, 'Adjustment for previous period'!I384, 0), 0)</f>
        <v>0</v>
      </c>
      <c r="J955" s="308">
        <f>IF(J$897&gt;0, IF(K$897=0, 'Adjustment for previous period'!J384, 0), 0)</f>
        <v>0</v>
      </c>
      <c r="K955" s="308">
        <f>IF(K$897&gt;0, IF(L$897=0, 'Adjustment for previous period'!K384, 0), 0)</f>
        <v>0</v>
      </c>
      <c r="L955" s="308">
        <f>IF(L$897&gt;0, IF(M$897=0, 'Adjustment for previous period'!L384, 0), 0)</f>
        <v>0</v>
      </c>
      <c r="M955" s="308">
        <f>IF(M$897&gt;0, IF(N$897=0, 'Adjustment for previous period'!M384, 0), 0)</f>
        <v>0</v>
      </c>
      <c r="N955" s="308">
        <f>IF(N$897&gt;0, IF(O$897=0, 'Adjustment for previous period'!N384, 0), 0)</f>
        <v>0</v>
      </c>
      <c r="O955" s="308">
        <f>IF(O$897&gt;0, IF(P$897=0, 'Adjustment for previous period'!O384, 0), 0)</f>
        <v>0</v>
      </c>
      <c r="P955" s="308">
        <f>IF(P$897&gt;0, IF(Q$897=0, 'Adjustment for previous period'!P384, 0), 0)</f>
        <v>0</v>
      </c>
      <c r="Q955" s="308">
        <f>IF(Q$897&gt;0, IF(R$897=0, 'Adjustment for previous period'!Q384, 0), 0)</f>
        <v>0</v>
      </c>
      <c r="R955" s="4"/>
      <c r="S955" s="7"/>
      <c r="T955" s="7"/>
      <c r="U955" s="7"/>
      <c r="V955" s="7"/>
      <c r="W955" s="7"/>
      <c r="X955" s="7"/>
      <c r="Y955" s="7"/>
      <c r="Z955" s="7"/>
      <c r="AA955" s="249"/>
    </row>
    <row r="956" spans="1:27" ht="12" hidden="1" customHeight="1" outlineLevel="1">
      <c r="A956" s="4"/>
      <c r="B956" s="4"/>
      <c r="C956" s="4"/>
      <c r="D956" s="217" t="str">
        <f>Asset7</f>
        <v>General Building</v>
      </c>
      <c r="E956" s="4"/>
      <c r="F956" s="4"/>
      <c r="G956" s="249"/>
      <c r="H956" s="308"/>
      <c r="I956" s="308">
        <f>IF(I$897&gt;0, IF(J$897=0, 'Adjustment for previous period'!I385, 0), 0)</f>
        <v>0</v>
      </c>
      <c r="J956" s="308">
        <f>IF(J$897&gt;0, IF(K$897=0, 'Adjustment for previous period'!J385, 0), 0)</f>
        <v>0</v>
      </c>
      <c r="K956" s="308">
        <f>IF(K$897&gt;0, IF(L$897=0, 'Adjustment for previous period'!K385, 0), 0)</f>
        <v>0</v>
      </c>
      <c r="L956" s="308">
        <f>IF(L$897&gt;0, IF(M$897=0, 'Adjustment for previous period'!L385, 0), 0)</f>
        <v>0</v>
      </c>
      <c r="M956" s="308">
        <f>IF(M$897&gt;0, IF(N$897=0, 'Adjustment for previous period'!M385, 0), 0)</f>
        <v>0</v>
      </c>
      <c r="N956" s="308">
        <f>IF(N$897&gt;0, IF(O$897=0, 'Adjustment for previous period'!N385, 0), 0)</f>
        <v>0</v>
      </c>
      <c r="O956" s="308">
        <f>IF(O$897&gt;0, IF(P$897=0, 'Adjustment for previous period'!O385, 0), 0)</f>
        <v>0</v>
      </c>
      <c r="P956" s="308">
        <f>IF(P$897&gt;0, IF(Q$897=0, 'Adjustment for previous period'!P385, 0), 0)</f>
        <v>0</v>
      </c>
      <c r="Q956" s="308">
        <f>IF(Q$897&gt;0, IF(R$897=0, 'Adjustment for previous period'!Q385, 0), 0)</f>
        <v>0</v>
      </c>
      <c r="R956" s="4"/>
      <c r="S956" s="7"/>
      <c r="T956" s="7"/>
      <c r="U956" s="7"/>
      <c r="V956" s="7"/>
      <c r="W956" s="7"/>
      <c r="X956" s="7"/>
      <c r="Y956" s="7"/>
      <c r="Z956" s="7"/>
      <c r="AA956" s="249"/>
    </row>
    <row r="957" spans="1:27" ht="12" hidden="1" customHeight="1" outlineLevel="1">
      <c r="A957" s="4"/>
      <c r="B957" s="4"/>
      <c r="C957" s="4"/>
      <c r="D957" s="217" t="str">
        <f>Asset8</f>
        <v>General Land</v>
      </c>
      <c r="E957" s="4"/>
      <c r="F957" s="4"/>
      <c r="G957" s="249"/>
      <c r="H957" s="308"/>
      <c r="I957" s="308">
        <f>IF(I$897&gt;0, IF(J$897=0, 'Adjustment for previous period'!I386, 0), 0)</f>
        <v>0</v>
      </c>
      <c r="J957" s="308">
        <f>IF(J$897&gt;0, IF(K$897=0, 'Adjustment for previous period'!J386, 0), 0)</f>
        <v>0</v>
      </c>
      <c r="K957" s="308">
        <f>IF(K$897&gt;0, IF(L$897=0, 'Adjustment for previous period'!K386, 0), 0)</f>
        <v>0</v>
      </c>
      <c r="L957" s="308">
        <f>IF(L$897&gt;0, IF(M$897=0, 'Adjustment for previous period'!L386, 0), 0)</f>
        <v>0</v>
      </c>
      <c r="M957" s="308">
        <f>IF(M$897&gt;0, IF(N$897=0, 'Adjustment for previous period'!M386, 0), 0)</f>
        <v>0</v>
      </c>
      <c r="N957" s="308">
        <f>IF(N$897&gt;0, IF(O$897=0, 'Adjustment for previous period'!N386, 0), 0)</f>
        <v>0</v>
      </c>
      <c r="O957" s="308">
        <f>IF(O$897&gt;0, IF(P$897=0, 'Adjustment for previous period'!O386, 0), 0)</f>
        <v>0</v>
      </c>
      <c r="P957" s="308">
        <f>IF(P$897&gt;0, IF(Q$897=0, 'Adjustment for previous period'!P386, 0), 0)</f>
        <v>0</v>
      </c>
      <c r="Q957" s="308">
        <f>IF(Q$897&gt;0, IF(R$897=0, 'Adjustment for previous period'!Q386, 0), 0)</f>
        <v>0</v>
      </c>
      <c r="R957" s="4"/>
      <c r="S957" s="7"/>
      <c r="T957" s="7"/>
      <c r="U957" s="7"/>
      <c r="V957" s="7"/>
      <c r="W957" s="7"/>
      <c r="X957" s="7"/>
      <c r="Y957" s="7"/>
      <c r="Z957" s="7"/>
      <c r="AA957" s="249"/>
    </row>
    <row r="958" spans="1:27" ht="12" hidden="1" customHeight="1" outlineLevel="1">
      <c r="A958" s="4"/>
      <c r="B958" s="4"/>
      <c r="C958" s="4"/>
      <c r="D958" s="217">
        <f>Asset9</f>
        <v>0</v>
      </c>
      <c r="E958" s="4"/>
      <c r="F958" s="4"/>
      <c r="G958" s="249"/>
      <c r="H958" s="308"/>
      <c r="I958" s="308">
        <f>IF(I$897&gt;0, IF(J$897=0, 'Adjustment for previous period'!I387, 0), 0)</f>
        <v>0</v>
      </c>
      <c r="J958" s="308">
        <f>IF(J$897&gt;0, IF(K$897=0, 'Adjustment for previous period'!J387, 0), 0)</f>
        <v>0</v>
      </c>
      <c r="K958" s="308">
        <f>IF(K$897&gt;0, IF(L$897=0, 'Adjustment for previous period'!K387, 0), 0)</f>
        <v>0</v>
      </c>
      <c r="L958" s="308">
        <f>IF(L$897&gt;0, IF(M$897=0, 'Adjustment for previous period'!L387, 0), 0)</f>
        <v>0</v>
      </c>
      <c r="M958" s="308">
        <f>IF(M$897&gt;0, IF(N$897=0, 'Adjustment for previous period'!M387, 0), 0)</f>
        <v>0</v>
      </c>
      <c r="N958" s="308">
        <f>IF(N$897&gt;0, IF(O$897=0, 'Adjustment for previous period'!N387, 0), 0)</f>
        <v>0</v>
      </c>
      <c r="O958" s="308">
        <f>IF(O$897&gt;0, IF(P$897=0, 'Adjustment for previous period'!O387, 0), 0)</f>
        <v>0</v>
      </c>
      <c r="P958" s="308">
        <f>IF(P$897&gt;0, IF(Q$897=0, 'Adjustment for previous period'!P387, 0), 0)</f>
        <v>0</v>
      </c>
      <c r="Q958" s="308">
        <f>IF(Q$897&gt;0, IF(R$897=0, 'Adjustment for previous period'!Q387, 0), 0)</f>
        <v>0</v>
      </c>
      <c r="R958" s="4"/>
      <c r="S958" s="7"/>
      <c r="T958" s="7"/>
      <c r="U958" s="7"/>
      <c r="V958" s="7"/>
      <c r="W958" s="7"/>
      <c r="X958" s="7"/>
      <c r="Y958" s="7"/>
      <c r="Z958" s="7"/>
      <c r="AA958" s="249"/>
    </row>
    <row r="959" spans="1:27" ht="12" hidden="1" customHeight="1" outlineLevel="1">
      <c r="A959" s="4"/>
      <c r="B959" s="4"/>
      <c r="C959" s="4"/>
      <c r="D959" s="217">
        <f>Asset10</f>
        <v>0</v>
      </c>
      <c r="E959" s="4"/>
      <c r="F959" s="4"/>
      <c r="G959" s="249"/>
      <c r="H959" s="308"/>
      <c r="I959" s="308">
        <f>IF(I$897&gt;0, IF(J$897=0, 'Adjustment for previous period'!I388, 0), 0)</f>
        <v>0</v>
      </c>
      <c r="J959" s="308">
        <f>IF(J$897&gt;0, IF(K$897=0, 'Adjustment for previous period'!J388, 0), 0)</f>
        <v>0</v>
      </c>
      <c r="K959" s="308">
        <f>IF(K$897&gt;0, IF(L$897=0, 'Adjustment for previous period'!K388, 0), 0)</f>
        <v>0</v>
      </c>
      <c r="L959" s="308">
        <f>IF(L$897&gt;0, IF(M$897=0, 'Adjustment for previous period'!L388, 0), 0)</f>
        <v>0</v>
      </c>
      <c r="M959" s="308">
        <f>IF(M$897&gt;0, IF(N$897=0, 'Adjustment for previous period'!M388, 0), 0)</f>
        <v>0</v>
      </c>
      <c r="N959" s="308">
        <f>IF(N$897&gt;0, IF(O$897=0, 'Adjustment for previous period'!N388, 0), 0)</f>
        <v>0</v>
      </c>
      <c r="O959" s="308">
        <f>IF(O$897&gt;0, IF(P$897=0, 'Adjustment for previous period'!O388, 0), 0)</f>
        <v>0</v>
      </c>
      <c r="P959" s="308">
        <f>IF(P$897&gt;0, IF(Q$897=0, 'Adjustment for previous period'!P388, 0), 0)</f>
        <v>0</v>
      </c>
      <c r="Q959" s="308">
        <f>IF(Q$897&gt;0, IF(R$897=0, 'Adjustment for previous period'!Q388, 0), 0)</f>
        <v>0</v>
      </c>
      <c r="R959" s="4"/>
      <c r="S959" s="7"/>
      <c r="T959" s="7"/>
      <c r="U959" s="7"/>
      <c r="V959" s="7"/>
      <c r="W959" s="7"/>
      <c r="X959" s="7"/>
      <c r="Y959" s="7"/>
      <c r="Z959" s="7"/>
      <c r="AA959" s="249"/>
    </row>
    <row r="960" spans="1:27" ht="12" hidden="1" customHeight="1" outlineLevel="1">
      <c r="A960" s="4"/>
      <c r="B960" s="4"/>
      <c r="C960" s="4"/>
      <c r="D960" s="217">
        <f>Asset11</f>
        <v>0</v>
      </c>
      <c r="E960" s="4"/>
      <c r="F960" s="4"/>
      <c r="G960" s="249"/>
      <c r="H960" s="308"/>
      <c r="I960" s="308">
        <f>IF(I$897&gt;0, IF(J$897=0, 'Adjustment for previous period'!I389, 0), 0)</f>
        <v>0</v>
      </c>
      <c r="J960" s="308">
        <f>IF(J$897&gt;0, IF(K$897=0, 'Adjustment for previous period'!J389, 0), 0)</f>
        <v>0</v>
      </c>
      <c r="K960" s="308">
        <f>IF(K$897&gt;0, IF(L$897=0, 'Adjustment for previous period'!K389, 0), 0)</f>
        <v>0</v>
      </c>
      <c r="L960" s="308">
        <f>IF(L$897&gt;0, IF(M$897=0, 'Adjustment for previous period'!L389, 0), 0)</f>
        <v>0</v>
      </c>
      <c r="M960" s="308">
        <f>IF(M$897&gt;0, IF(N$897=0, 'Adjustment for previous period'!M389, 0), 0)</f>
        <v>0</v>
      </c>
      <c r="N960" s="308">
        <f>IF(N$897&gt;0, IF(O$897=0, 'Adjustment for previous period'!N389, 0), 0)</f>
        <v>0</v>
      </c>
      <c r="O960" s="308">
        <f>IF(O$897&gt;0, IF(P$897=0, 'Adjustment for previous period'!O389, 0), 0)</f>
        <v>0</v>
      </c>
      <c r="P960" s="308">
        <f>IF(P$897&gt;0, IF(Q$897=0, 'Adjustment for previous period'!P389, 0), 0)</f>
        <v>0</v>
      </c>
      <c r="Q960" s="308">
        <f>IF(Q$897&gt;0, IF(R$897=0, 'Adjustment for previous period'!Q389, 0), 0)</f>
        <v>0</v>
      </c>
      <c r="R960" s="4"/>
      <c r="S960" s="7"/>
      <c r="T960" s="7"/>
      <c r="U960" s="7"/>
      <c r="V960" s="7"/>
      <c r="W960" s="7"/>
      <c r="X960" s="7"/>
      <c r="Y960" s="7"/>
      <c r="Z960" s="7"/>
      <c r="AA960" s="249"/>
    </row>
    <row r="961" spans="1:27" ht="12" hidden="1" customHeight="1" outlineLevel="1">
      <c r="A961" s="4"/>
      <c r="B961" s="4"/>
      <c r="C961" s="4"/>
      <c r="D961" s="217">
        <f>Asset12</f>
        <v>0</v>
      </c>
      <c r="E961" s="4"/>
      <c r="F961" s="4"/>
      <c r="G961" s="249"/>
      <c r="H961" s="308"/>
      <c r="I961" s="308">
        <f>IF(I$897&gt;0, IF(J$897=0, 'Adjustment for previous period'!I390, 0), 0)</f>
        <v>0</v>
      </c>
      <c r="J961" s="308">
        <f>IF(J$897&gt;0, IF(K$897=0, 'Adjustment for previous period'!J390, 0), 0)</f>
        <v>0</v>
      </c>
      <c r="K961" s="308">
        <f>IF(K$897&gt;0, IF(L$897=0, 'Adjustment for previous period'!K390, 0), 0)</f>
        <v>0</v>
      </c>
      <c r="L961" s="308">
        <f>IF(L$897&gt;0, IF(M$897=0, 'Adjustment for previous period'!L390, 0), 0)</f>
        <v>0</v>
      </c>
      <c r="M961" s="308">
        <f>IF(M$897&gt;0, IF(N$897=0, 'Adjustment for previous period'!M390, 0), 0)</f>
        <v>0</v>
      </c>
      <c r="N961" s="308">
        <f>IF(N$897&gt;0, IF(O$897=0, 'Adjustment for previous period'!N390, 0), 0)</f>
        <v>0</v>
      </c>
      <c r="O961" s="308">
        <f>IF(O$897&gt;0, IF(P$897=0, 'Adjustment for previous period'!O390, 0), 0)</f>
        <v>0</v>
      </c>
      <c r="P961" s="308">
        <f>IF(P$897&gt;0, IF(Q$897=0, 'Adjustment for previous period'!P390, 0), 0)</f>
        <v>0</v>
      </c>
      <c r="Q961" s="308">
        <f>IF(Q$897&gt;0, IF(R$897=0, 'Adjustment for previous period'!Q390, 0), 0)</f>
        <v>0</v>
      </c>
      <c r="R961" s="4"/>
      <c r="S961" s="7"/>
      <c r="T961" s="7"/>
      <c r="U961" s="7"/>
      <c r="V961" s="7"/>
      <c r="W961" s="7"/>
      <c r="X961" s="7"/>
      <c r="Y961" s="7"/>
      <c r="Z961" s="7"/>
      <c r="AA961" s="249"/>
    </row>
    <row r="962" spans="1:27" ht="12" hidden="1" customHeight="1" outlineLevel="1">
      <c r="A962" s="4"/>
      <c r="B962" s="4"/>
      <c r="C962" s="4"/>
      <c r="D962" s="217">
        <f>Asset13</f>
        <v>0</v>
      </c>
      <c r="E962" s="4"/>
      <c r="F962" s="4"/>
      <c r="G962" s="249"/>
      <c r="H962" s="308"/>
      <c r="I962" s="308">
        <f>IF(I$897&gt;0, IF(J$897=0, 'Adjustment for previous period'!I391, 0), 0)</f>
        <v>0</v>
      </c>
      <c r="J962" s="308">
        <f>IF(J$897&gt;0, IF(K$897=0, 'Adjustment for previous period'!J391, 0), 0)</f>
        <v>0</v>
      </c>
      <c r="K962" s="308">
        <f>IF(K$897&gt;0, IF(L$897=0, 'Adjustment for previous period'!K391, 0), 0)</f>
        <v>0</v>
      </c>
      <c r="L962" s="308">
        <f>IF(L$897&gt;0, IF(M$897=0, 'Adjustment for previous period'!L391, 0), 0)</f>
        <v>0</v>
      </c>
      <c r="M962" s="308">
        <f>IF(M$897&gt;0, IF(N$897=0, 'Adjustment for previous period'!M391, 0), 0)</f>
        <v>0</v>
      </c>
      <c r="N962" s="308">
        <f>IF(N$897&gt;0, IF(O$897=0, 'Adjustment for previous period'!N391, 0), 0)</f>
        <v>0</v>
      </c>
      <c r="O962" s="308">
        <f>IF(O$897&gt;0, IF(P$897=0, 'Adjustment for previous period'!O391, 0), 0)</f>
        <v>0</v>
      </c>
      <c r="P962" s="308">
        <f>IF(P$897&gt;0, IF(Q$897=0, 'Adjustment for previous period'!P391, 0), 0)</f>
        <v>0</v>
      </c>
      <c r="Q962" s="308">
        <f>IF(Q$897&gt;0, IF(R$897=0, 'Adjustment for previous period'!Q391, 0), 0)</f>
        <v>0</v>
      </c>
      <c r="R962" s="4"/>
      <c r="S962" s="7"/>
      <c r="T962" s="7"/>
      <c r="U962" s="7"/>
      <c r="V962" s="7"/>
      <c r="W962" s="7"/>
      <c r="X962" s="7"/>
      <c r="Y962" s="7"/>
      <c r="Z962" s="7"/>
      <c r="AA962" s="249"/>
    </row>
    <row r="963" spans="1:27" ht="12" hidden="1" customHeight="1" outlineLevel="1">
      <c r="A963" s="4"/>
      <c r="B963" s="4"/>
      <c r="C963" s="4"/>
      <c r="D963" s="217">
        <f>Asset14</f>
        <v>0</v>
      </c>
      <c r="E963" s="4"/>
      <c r="F963" s="4"/>
      <c r="G963" s="249"/>
      <c r="H963" s="308"/>
      <c r="I963" s="308">
        <f>IF(I$897&gt;0, IF(J$897=0, 'Adjustment for previous period'!I392, 0), 0)</f>
        <v>0</v>
      </c>
      <c r="J963" s="308">
        <f>IF(J$897&gt;0, IF(K$897=0, 'Adjustment for previous period'!J392, 0), 0)</f>
        <v>0</v>
      </c>
      <c r="K963" s="308">
        <f>IF(K$897&gt;0, IF(L$897=0, 'Adjustment for previous period'!K392, 0), 0)</f>
        <v>0</v>
      </c>
      <c r="L963" s="308">
        <f>IF(L$897&gt;0, IF(M$897=0, 'Adjustment for previous period'!L392, 0), 0)</f>
        <v>0</v>
      </c>
      <c r="M963" s="308">
        <f>IF(M$897&gt;0, IF(N$897=0, 'Adjustment for previous period'!M392, 0), 0)</f>
        <v>0</v>
      </c>
      <c r="N963" s="308">
        <f>IF(N$897&gt;0, IF(O$897=0, 'Adjustment for previous period'!N392, 0), 0)</f>
        <v>0</v>
      </c>
      <c r="O963" s="308">
        <f>IF(O$897&gt;0, IF(P$897=0, 'Adjustment for previous period'!O392, 0), 0)</f>
        <v>0</v>
      </c>
      <c r="P963" s="308">
        <f>IF(P$897&gt;0, IF(Q$897=0, 'Adjustment for previous period'!P392, 0), 0)</f>
        <v>0</v>
      </c>
      <c r="Q963" s="308">
        <f>IF(Q$897&gt;0, IF(R$897=0, 'Adjustment for previous period'!Q392, 0), 0)</f>
        <v>0</v>
      </c>
      <c r="R963" s="4"/>
      <c r="S963" s="7"/>
      <c r="T963" s="7"/>
      <c r="U963" s="7"/>
      <c r="V963" s="7"/>
      <c r="W963" s="7"/>
      <c r="X963" s="7"/>
      <c r="Y963" s="7"/>
      <c r="Z963" s="7"/>
      <c r="AA963" s="249"/>
    </row>
    <row r="964" spans="1:27" ht="12" hidden="1" customHeight="1" outlineLevel="1">
      <c r="A964" s="4"/>
      <c r="B964" s="4"/>
      <c r="C964" s="4"/>
      <c r="D964" s="217">
        <f>Asset15</f>
        <v>0</v>
      </c>
      <c r="E964" s="4"/>
      <c r="F964" s="4"/>
      <c r="G964" s="249"/>
      <c r="H964" s="308"/>
      <c r="I964" s="308">
        <f>IF(I$897&gt;0, IF(J$897=0, 'Adjustment for previous period'!I393, 0), 0)</f>
        <v>0</v>
      </c>
      <c r="J964" s="308">
        <f>IF(J$897&gt;0, IF(K$897=0, 'Adjustment for previous period'!J393, 0), 0)</f>
        <v>0</v>
      </c>
      <c r="K964" s="308">
        <f>IF(K$897&gt;0, IF(L$897=0, 'Adjustment for previous period'!K393, 0), 0)</f>
        <v>0</v>
      </c>
      <c r="L964" s="308">
        <f>IF(L$897&gt;0, IF(M$897=0, 'Adjustment for previous period'!L393, 0), 0)</f>
        <v>0</v>
      </c>
      <c r="M964" s="308">
        <f>IF(M$897&gt;0, IF(N$897=0, 'Adjustment for previous period'!M393, 0), 0)</f>
        <v>0</v>
      </c>
      <c r="N964" s="308">
        <f>IF(N$897&gt;0, IF(O$897=0, 'Adjustment for previous period'!N393, 0), 0)</f>
        <v>0</v>
      </c>
      <c r="O964" s="308">
        <f>IF(O$897&gt;0, IF(P$897=0, 'Adjustment for previous period'!O393, 0), 0)</f>
        <v>0</v>
      </c>
      <c r="P964" s="308">
        <f>IF(P$897&gt;0, IF(Q$897=0, 'Adjustment for previous period'!P393, 0), 0)</f>
        <v>0</v>
      </c>
      <c r="Q964" s="308">
        <f>IF(Q$897&gt;0, IF(R$897=0, 'Adjustment for previous period'!Q393, 0), 0)</f>
        <v>0</v>
      </c>
      <c r="R964" s="4"/>
      <c r="S964" s="7"/>
      <c r="T964" s="7"/>
      <c r="U964" s="7"/>
      <c r="V964" s="7"/>
      <c r="W964" s="7"/>
      <c r="X964" s="7"/>
      <c r="Y964" s="7"/>
      <c r="Z964" s="7"/>
      <c r="AA964" s="249"/>
    </row>
    <row r="965" spans="1:27" ht="12" hidden="1" customHeight="1" outlineLevel="1">
      <c r="A965" s="4"/>
      <c r="B965" s="4"/>
      <c r="C965" s="4"/>
      <c r="D965" s="217">
        <f>Asset16</f>
        <v>0</v>
      </c>
      <c r="E965" s="4"/>
      <c r="F965" s="4"/>
      <c r="G965" s="249"/>
      <c r="H965" s="308"/>
      <c r="I965" s="308">
        <f>IF(I$897&gt;0, IF(J$897=0, 'Adjustment for previous period'!I394, 0), 0)</f>
        <v>0</v>
      </c>
      <c r="J965" s="308">
        <f>IF(J$897&gt;0, IF(K$897=0, 'Adjustment for previous period'!J394, 0), 0)</f>
        <v>0</v>
      </c>
      <c r="K965" s="308">
        <f>IF(K$897&gt;0, IF(L$897=0, 'Adjustment for previous period'!K394, 0), 0)</f>
        <v>0</v>
      </c>
      <c r="L965" s="308">
        <f>IF(L$897&gt;0, IF(M$897=0, 'Adjustment for previous period'!L394, 0), 0)</f>
        <v>0</v>
      </c>
      <c r="M965" s="308">
        <f>IF(M$897&gt;0, IF(N$897=0, 'Adjustment for previous period'!M394, 0), 0)</f>
        <v>0</v>
      </c>
      <c r="N965" s="308">
        <f>IF(N$897&gt;0, IF(O$897=0, 'Adjustment for previous period'!N394, 0), 0)</f>
        <v>0</v>
      </c>
      <c r="O965" s="308">
        <f>IF(O$897&gt;0, IF(P$897=0, 'Adjustment for previous period'!O394, 0), 0)</f>
        <v>0</v>
      </c>
      <c r="P965" s="308">
        <f>IF(P$897&gt;0, IF(Q$897=0, 'Adjustment for previous period'!P394, 0), 0)</f>
        <v>0</v>
      </c>
      <c r="Q965" s="308">
        <f>IF(Q$897&gt;0, IF(R$897=0, 'Adjustment for previous period'!Q394, 0), 0)</f>
        <v>0</v>
      </c>
      <c r="R965" s="4"/>
      <c r="S965" s="7"/>
      <c r="T965" s="7"/>
      <c r="U965" s="7"/>
      <c r="V965" s="7"/>
      <c r="W965" s="7"/>
      <c r="X965" s="7"/>
      <c r="Y965" s="7"/>
      <c r="Z965" s="7"/>
      <c r="AA965" s="249"/>
    </row>
    <row r="966" spans="1:27" ht="12" hidden="1" customHeight="1" outlineLevel="1">
      <c r="A966" s="4"/>
      <c r="B966" s="4"/>
      <c r="C966" s="4"/>
      <c r="D966" s="217">
        <f>Asset17</f>
        <v>0</v>
      </c>
      <c r="E966" s="4"/>
      <c r="F966" s="4"/>
      <c r="G966" s="249"/>
      <c r="H966" s="308"/>
      <c r="I966" s="308">
        <f>IF(I$897&gt;0, IF(J$897=0, 'Adjustment for previous period'!I395, 0), 0)</f>
        <v>0</v>
      </c>
      <c r="J966" s="308">
        <f>IF(J$897&gt;0, IF(K$897=0, 'Adjustment for previous period'!J395, 0), 0)</f>
        <v>0</v>
      </c>
      <c r="K966" s="308">
        <f>IF(K$897&gt;0, IF(L$897=0, 'Adjustment for previous period'!K395, 0), 0)</f>
        <v>0</v>
      </c>
      <c r="L966" s="308">
        <f>IF(L$897&gt;0, IF(M$897=0, 'Adjustment for previous period'!L395, 0), 0)</f>
        <v>0</v>
      </c>
      <c r="M966" s="308">
        <f>IF(M$897&gt;0, IF(N$897=0, 'Adjustment for previous period'!M395, 0), 0)</f>
        <v>0</v>
      </c>
      <c r="N966" s="308">
        <f>IF(N$897&gt;0, IF(O$897=0, 'Adjustment for previous period'!N395, 0), 0)</f>
        <v>0</v>
      </c>
      <c r="O966" s="308">
        <f>IF(O$897&gt;0, IF(P$897=0, 'Adjustment for previous period'!O395, 0), 0)</f>
        <v>0</v>
      </c>
      <c r="P966" s="308">
        <f>IF(P$897&gt;0, IF(Q$897=0, 'Adjustment for previous period'!P395, 0), 0)</f>
        <v>0</v>
      </c>
      <c r="Q966" s="308">
        <f>IF(Q$897&gt;0, IF(R$897=0, 'Adjustment for previous period'!Q395, 0), 0)</f>
        <v>0</v>
      </c>
      <c r="R966" s="4"/>
      <c r="S966" s="7"/>
      <c r="T966" s="7"/>
      <c r="U966" s="7"/>
      <c r="V966" s="7"/>
      <c r="W966" s="7"/>
      <c r="X966" s="7"/>
      <c r="Y966" s="7"/>
      <c r="Z966" s="7"/>
      <c r="AA966" s="249"/>
    </row>
    <row r="967" spans="1:27" ht="12" hidden="1" customHeight="1" outlineLevel="1">
      <c r="A967" s="4"/>
      <c r="B967" s="4"/>
      <c r="C967" s="4"/>
      <c r="D967" s="217">
        <f>Asset18</f>
        <v>0</v>
      </c>
      <c r="E967" s="4"/>
      <c r="F967" s="4"/>
      <c r="G967" s="249"/>
      <c r="H967" s="308"/>
      <c r="I967" s="308">
        <f>IF(I$897&gt;0, IF(J$897=0, 'Adjustment for previous period'!I396, 0), 0)</f>
        <v>0</v>
      </c>
      <c r="J967" s="308">
        <f>IF(J$897&gt;0, IF(K$897=0, 'Adjustment for previous period'!J396, 0), 0)</f>
        <v>0</v>
      </c>
      <c r="K967" s="308">
        <f>IF(K$897&gt;0, IF(L$897=0, 'Adjustment for previous period'!K396, 0), 0)</f>
        <v>0</v>
      </c>
      <c r="L967" s="308">
        <f>IF(L$897&gt;0, IF(M$897=0, 'Adjustment for previous period'!L396, 0), 0)</f>
        <v>0</v>
      </c>
      <c r="M967" s="308">
        <f>IF(M$897&gt;0, IF(N$897=0, 'Adjustment for previous period'!M396, 0), 0)</f>
        <v>0</v>
      </c>
      <c r="N967" s="308">
        <f>IF(N$897&gt;0, IF(O$897=0, 'Adjustment for previous period'!N396, 0), 0)</f>
        <v>0</v>
      </c>
      <c r="O967" s="308">
        <f>IF(O$897&gt;0, IF(P$897=0, 'Adjustment for previous period'!O396, 0), 0)</f>
        <v>0</v>
      </c>
      <c r="P967" s="308">
        <f>IF(P$897&gt;0, IF(Q$897=0, 'Adjustment for previous period'!P396, 0), 0)</f>
        <v>0</v>
      </c>
      <c r="Q967" s="308">
        <f>IF(Q$897&gt;0, IF(R$897=0, 'Adjustment for previous period'!Q396, 0), 0)</f>
        <v>0</v>
      </c>
      <c r="R967" s="4"/>
      <c r="S967" s="7"/>
      <c r="T967" s="7"/>
      <c r="U967" s="7"/>
      <c r="V967" s="7"/>
      <c r="W967" s="7"/>
      <c r="X967" s="7"/>
      <c r="Y967" s="7"/>
      <c r="Z967" s="7"/>
      <c r="AA967" s="249"/>
    </row>
    <row r="968" spans="1:27" ht="12" hidden="1" customHeight="1" outlineLevel="1">
      <c r="A968" s="4"/>
      <c r="B968" s="4"/>
      <c r="C968" s="4"/>
      <c r="D968" s="217">
        <f>Asset19</f>
        <v>0</v>
      </c>
      <c r="E968" s="4"/>
      <c r="F968" s="4"/>
      <c r="G968" s="249"/>
      <c r="H968" s="308"/>
      <c r="I968" s="308">
        <f>IF(I$897&gt;0, IF(J$897=0, 'Adjustment for previous period'!I397, 0), 0)</f>
        <v>0</v>
      </c>
      <c r="J968" s="308">
        <f>IF(J$897&gt;0, IF(K$897=0, 'Adjustment for previous period'!J397, 0), 0)</f>
        <v>0</v>
      </c>
      <c r="K968" s="308">
        <f>IF(K$897&gt;0, IF(L$897=0, 'Adjustment for previous period'!K397, 0), 0)</f>
        <v>0</v>
      </c>
      <c r="L968" s="308">
        <f>IF(L$897&gt;0, IF(M$897=0, 'Adjustment for previous period'!L397, 0), 0)</f>
        <v>0</v>
      </c>
      <c r="M968" s="308">
        <f>IF(M$897&gt;0, IF(N$897=0, 'Adjustment for previous period'!M397, 0), 0)</f>
        <v>0</v>
      </c>
      <c r="N968" s="308">
        <f>IF(N$897&gt;0, IF(O$897=0, 'Adjustment for previous period'!N397, 0), 0)</f>
        <v>0</v>
      </c>
      <c r="O968" s="308">
        <f>IF(O$897&gt;0, IF(P$897=0, 'Adjustment for previous period'!O397, 0), 0)</f>
        <v>0</v>
      </c>
      <c r="P968" s="308">
        <f>IF(P$897&gt;0, IF(Q$897=0, 'Adjustment for previous period'!P397, 0), 0)</f>
        <v>0</v>
      </c>
      <c r="Q968" s="308">
        <f>IF(Q$897&gt;0, IF(R$897=0, 'Adjustment for previous period'!Q397, 0), 0)</f>
        <v>0</v>
      </c>
      <c r="R968" s="4"/>
      <c r="S968" s="7"/>
      <c r="T968" s="7"/>
      <c r="U968" s="7"/>
      <c r="V968" s="7"/>
      <c r="W968" s="7"/>
      <c r="X968" s="7"/>
      <c r="Y968" s="7"/>
      <c r="Z968" s="7"/>
      <c r="AA968" s="249"/>
    </row>
    <row r="969" spans="1:27" ht="12" hidden="1" customHeight="1" outlineLevel="1">
      <c r="A969" s="4"/>
      <c r="B969" s="4"/>
      <c r="C969" s="4"/>
      <c r="D969" s="217">
        <f>Asset20</f>
        <v>0</v>
      </c>
      <c r="E969" s="4"/>
      <c r="F969" s="4"/>
      <c r="G969" s="249"/>
      <c r="H969" s="308"/>
      <c r="I969" s="308">
        <f>IF(I$897&gt;0, IF(J$897=0, 'Adjustment for previous period'!I398, 0), 0)</f>
        <v>0</v>
      </c>
      <c r="J969" s="308">
        <f>IF(J$897&gt;0, IF(K$897=0, 'Adjustment for previous period'!J398, 0), 0)</f>
        <v>0</v>
      </c>
      <c r="K969" s="308">
        <f>IF(K$897&gt;0, IF(L$897=0, 'Adjustment for previous period'!K398, 0), 0)</f>
        <v>0</v>
      </c>
      <c r="L969" s="308">
        <f>IF(L$897&gt;0, IF(M$897=0, 'Adjustment for previous period'!L398, 0), 0)</f>
        <v>0</v>
      </c>
      <c r="M969" s="308">
        <f>IF(M$897&gt;0, IF(N$897=0, 'Adjustment for previous period'!M398, 0), 0)</f>
        <v>0</v>
      </c>
      <c r="N969" s="308">
        <f>IF(N$897&gt;0, IF(O$897=0, 'Adjustment for previous period'!N398, 0), 0)</f>
        <v>0</v>
      </c>
      <c r="O969" s="308">
        <f>IF(O$897&gt;0, IF(P$897=0, 'Adjustment for previous period'!O398, 0), 0)</f>
        <v>0</v>
      </c>
      <c r="P969" s="308">
        <f>IF(P$897&gt;0, IF(Q$897=0, 'Adjustment for previous period'!P398, 0), 0)</f>
        <v>0</v>
      </c>
      <c r="Q969" s="308">
        <f>IF(Q$897&gt;0, IF(R$897=0, 'Adjustment for previous period'!Q398, 0), 0)</f>
        <v>0</v>
      </c>
      <c r="R969" s="4"/>
      <c r="S969" s="7"/>
      <c r="T969" s="7"/>
      <c r="U969" s="7"/>
      <c r="V969" s="7"/>
      <c r="W969" s="7"/>
      <c r="X969" s="7"/>
      <c r="Y969" s="7"/>
      <c r="Z969" s="7"/>
      <c r="AA969" s="249"/>
    </row>
    <row r="970" spans="1:27" ht="12" hidden="1" customHeight="1" outlineLevel="1">
      <c r="A970" s="4"/>
      <c r="B970" s="4"/>
      <c r="C970" s="4"/>
      <c r="D970" s="217">
        <f>Asset21</f>
        <v>0</v>
      </c>
      <c r="E970" s="4"/>
      <c r="F970" s="4"/>
      <c r="G970" s="249"/>
      <c r="H970" s="308"/>
      <c r="I970" s="308">
        <f>IF(I$897&gt;0, IF(J$897=0, 'Adjustment for previous period'!I399, 0), 0)</f>
        <v>0</v>
      </c>
      <c r="J970" s="308">
        <f>IF(J$897&gt;0, IF(K$897=0, 'Adjustment for previous period'!J399, 0), 0)</f>
        <v>0</v>
      </c>
      <c r="K970" s="308">
        <f>IF(K$897&gt;0, IF(L$897=0, 'Adjustment for previous period'!K399, 0), 0)</f>
        <v>0</v>
      </c>
      <c r="L970" s="308">
        <f>IF(L$897&gt;0, IF(M$897=0, 'Adjustment for previous period'!L399, 0), 0)</f>
        <v>0</v>
      </c>
      <c r="M970" s="308">
        <f>IF(M$897&gt;0, IF(N$897=0, 'Adjustment for previous period'!M399, 0), 0)</f>
        <v>0</v>
      </c>
      <c r="N970" s="308">
        <f>IF(N$897&gt;0, IF(O$897=0, 'Adjustment for previous period'!N399, 0), 0)</f>
        <v>0</v>
      </c>
      <c r="O970" s="308">
        <f>IF(O$897&gt;0, IF(P$897=0, 'Adjustment for previous period'!O399, 0), 0)</f>
        <v>0</v>
      </c>
      <c r="P970" s="308">
        <f>IF(P$897&gt;0, IF(Q$897=0, 'Adjustment for previous period'!P399, 0), 0)</f>
        <v>0</v>
      </c>
      <c r="Q970" s="308">
        <f>IF(Q$897&gt;0, IF(R$897=0, 'Adjustment for previous period'!Q399, 0), 0)</f>
        <v>0</v>
      </c>
      <c r="R970" s="4"/>
      <c r="S970" s="7"/>
      <c r="T970" s="7"/>
      <c r="U970" s="7"/>
      <c r="V970" s="7"/>
      <c r="W970" s="7"/>
      <c r="X970" s="7"/>
      <c r="Y970" s="7"/>
      <c r="Z970" s="7"/>
      <c r="AA970" s="249"/>
    </row>
    <row r="971" spans="1:27" ht="12" hidden="1" customHeight="1" outlineLevel="1">
      <c r="A971" s="4"/>
      <c r="B971" s="4"/>
      <c r="C971" s="4"/>
      <c r="D971" s="217">
        <f>Asset22</f>
        <v>0</v>
      </c>
      <c r="E971" s="4"/>
      <c r="F971" s="4"/>
      <c r="G971" s="249"/>
      <c r="H971" s="308"/>
      <c r="I971" s="308">
        <f>IF(I$897&gt;0, IF(J$897=0, 'Adjustment for previous period'!I400, 0), 0)</f>
        <v>0</v>
      </c>
      <c r="J971" s="308">
        <f>IF(J$897&gt;0, IF(K$897=0, 'Adjustment for previous period'!J400, 0), 0)</f>
        <v>0</v>
      </c>
      <c r="K971" s="308">
        <f>IF(K$897&gt;0, IF(L$897=0, 'Adjustment for previous period'!K400, 0), 0)</f>
        <v>0</v>
      </c>
      <c r="L971" s="308">
        <f>IF(L$897&gt;0, IF(M$897=0, 'Adjustment for previous period'!L400, 0), 0)</f>
        <v>0</v>
      </c>
      <c r="M971" s="308">
        <f>IF(M$897&gt;0, IF(N$897=0, 'Adjustment for previous period'!M400, 0), 0)</f>
        <v>0</v>
      </c>
      <c r="N971" s="308">
        <f>IF(N$897&gt;0, IF(O$897=0, 'Adjustment for previous period'!N400, 0), 0)</f>
        <v>0</v>
      </c>
      <c r="O971" s="308">
        <f>IF(O$897&gt;0, IF(P$897=0, 'Adjustment for previous period'!O400, 0), 0)</f>
        <v>0</v>
      </c>
      <c r="P971" s="308">
        <f>IF(P$897&gt;0, IF(Q$897=0, 'Adjustment for previous period'!P400, 0), 0)</f>
        <v>0</v>
      </c>
      <c r="Q971" s="308">
        <f>IF(Q$897&gt;0, IF(R$897=0, 'Adjustment for previous period'!Q400, 0), 0)</f>
        <v>0</v>
      </c>
      <c r="R971" s="4"/>
      <c r="S971" s="7"/>
      <c r="T971" s="7"/>
      <c r="U971" s="7"/>
      <c r="V971" s="7"/>
      <c r="W971" s="7"/>
      <c r="X971" s="7"/>
      <c r="Y971" s="7"/>
      <c r="Z971" s="7"/>
      <c r="AA971" s="249"/>
    </row>
    <row r="972" spans="1:27" ht="12" hidden="1" customHeight="1" outlineLevel="1">
      <c r="A972" s="4"/>
      <c r="B972" s="4"/>
      <c r="C972" s="4"/>
      <c r="D972" s="217">
        <f>Asset23</f>
        <v>0</v>
      </c>
      <c r="E972" s="4"/>
      <c r="F972" s="4"/>
      <c r="G972" s="249"/>
      <c r="H972" s="308"/>
      <c r="I972" s="308">
        <f>IF(I$897&gt;0, IF(J$897=0, 'Adjustment for previous period'!I401, 0), 0)</f>
        <v>0</v>
      </c>
      <c r="J972" s="308">
        <f>IF(J$897&gt;0, IF(K$897=0, 'Adjustment for previous period'!J401, 0), 0)</f>
        <v>0</v>
      </c>
      <c r="K972" s="308">
        <f>IF(K$897&gt;0, IF(L$897=0, 'Adjustment for previous period'!K401, 0), 0)</f>
        <v>0</v>
      </c>
      <c r="L972" s="308">
        <f>IF(L$897&gt;0, IF(M$897=0, 'Adjustment for previous period'!L401, 0), 0)</f>
        <v>0</v>
      </c>
      <c r="M972" s="308">
        <f>IF(M$897&gt;0, IF(N$897=0, 'Adjustment for previous period'!M401, 0), 0)</f>
        <v>0</v>
      </c>
      <c r="N972" s="308">
        <f>IF(N$897&gt;0, IF(O$897=0, 'Adjustment for previous period'!N401, 0), 0)</f>
        <v>0</v>
      </c>
      <c r="O972" s="308">
        <f>IF(O$897&gt;0, IF(P$897=0, 'Adjustment for previous period'!O401, 0), 0)</f>
        <v>0</v>
      </c>
      <c r="P972" s="308">
        <f>IF(P$897&gt;0, IF(Q$897=0, 'Adjustment for previous period'!P401, 0), 0)</f>
        <v>0</v>
      </c>
      <c r="Q972" s="308">
        <f>IF(Q$897&gt;0, IF(R$897=0, 'Adjustment for previous period'!Q401, 0), 0)</f>
        <v>0</v>
      </c>
      <c r="R972" s="4"/>
      <c r="S972" s="7"/>
      <c r="T972" s="7"/>
      <c r="U972" s="7"/>
      <c r="V972" s="7"/>
      <c r="W972" s="7"/>
      <c r="X972" s="7"/>
      <c r="Y972" s="7"/>
      <c r="Z972" s="7"/>
      <c r="AA972" s="249"/>
    </row>
    <row r="973" spans="1:27" ht="12" hidden="1" customHeight="1" outlineLevel="1">
      <c r="A973" s="4"/>
      <c r="B973" s="4"/>
      <c r="C973" s="4"/>
      <c r="D973" s="217">
        <f>Asset24</f>
        <v>0</v>
      </c>
      <c r="E973" s="4"/>
      <c r="F973" s="4"/>
      <c r="G973" s="249"/>
      <c r="H973" s="308"/>
      <c r="I973" s="308">
        <f>IF(I$897&gt;0, IF(J$897=0, 'Adjustment for previous period'!I402, 0), 0)</f>
        <v>0</v>
      </c>
      <c r="J973" s="308">
        <f>IF(J$897&gt;0, IF(K$897=0, 'Adjustment for previous period'!J402, 0), 0)</f>
        <v>0</v>
      </c>
      <c r="K973" s="308">
        <f>IF(K$897&gt;0, IF(L$897=0, 'Adjustment for previous period'!K402, 0), 0)</f>
        <v>0</v>
      </c>
      <c r="L973" s="308">
        <f>IF(L$897&gt;0, IF(M$897=0, 'Adjustment for previous period'!L402, 0), 0)</f>
        <v>0</v>
      </c>
      <c r="M973" s="308">
        <f>IF(M$897&gt;0, IF(N$897=0, 'Adjustment for previous period'!M402, 0), 0)</f>
        <v>0</v>
      </c>
      <c r="N973" s="308">
        <f>IF(N$897&gt;0, IF(O$897=0, 'Adjustment for previous period'!N402, 0), 0)</f>
        <v>0</v>
      </c>
      <c r="O973" s="308">
        <f>IF(O$897&gt;0, IF(P$897=0, 'Adjustment for previous period'!O402, 0), 0)</f>
        <v>0</v>
      </c>
      <c r="P973" s="308">
        <f>IF(P$897&gt;0, IF(Q$897=0, 'Adjustment for previous period'!P402, 0), 0)</f>
        <v>0</v>
      </c>
      <c r="Q973" s="308">
        <f>IF(Q$897&gt;0, IF(R$897=0, 'Adjustment for previous period'!Q402, 0), 0)</f>
        <v>0</v>
      </c>
      <c r="R973" s="4"/>
      <c r="S973" s="7"/>
      <c r="T973" s="7"/>
      <c r="U973" s="7"/>
      <c r="V973" s="7"/>
      <c r="W973" s="7"/>
      <c r="X973" s="7"/>
      <c r="Y973" s="7"/>
      <c r="Z973" s="7"/>
      <c r="AA973" s="249"/>
    </row>
    <row r="974" spans="1:27" ht="12" hidden="1" customHeight="1" outlineLevel="1">
      <c r="A974" s="4"/>
      <c r="B974" s="4"/>
      <c r="C974" s="4"/>
      <c r="D974" s="217">
        <f>Asset25</f>
        <v>0</v>
      </c>
      <c r="E974" s="4"/>
      <c r="F974" s="4"/>
      <c r="G974" s="249"/>
      <c r="H974" s="308"/>
      <c r="I974" s="308">
        <f>IF(I$897&gt;0, IF(J$897=0, 'Adjustment for previous period'!I403, 0), 0)</f>
        <v>0</v>
      </c>
      <c r="J974" s="308">
        <f>IF(J$897&gt;0, IF(K$897=0, 'Adjustment for previous period'!J403, 0), 0)</f>
        <v>0</v>
      </c>
      <c r="K974" s="308">
        <f>IF(K$897&gt;0, IF(L$897=0, 'Adjustment for previous period'!K403, 0), 0)</f>
        <v>0</v>
      </c>
      <c r="L974" s="308">
        <f>IF(L$897&gt;0, IF(M$897=0, 'Adjustment for previous period'!L403, 0), 0)</f>
        <v>0</v>
      </c>
      <c r="M974" s="308">
        <f>IF(M$897&gt;0, IF(N$897=0, 'Adjustment for previous period'!M403, 0), 0)</f>
        <v>0</v>
      </c>
      <c r="N974" s="308">
        <f>IF(N$897&gt;0, IF(O$897=0, 'Adjustment for previous period'!N403, 0), 0)</f>
        <v>0</v>
      </c>
      <c r="O974" s="308">
        <f>IF(O$897&gt;0, IF(P$897=0, 'Adjustment for previous period'!O403, 0), 0)</f>
        <v>0</v>
      </c>
      <c r="P974" s="308">
        <f>IF(P$897&gt;0, IF(Q$897=0, 'Adjustment for previous period'!P403, 0), 0)</f>
        <v>0</v>
      </c>
      <c r="Q974" s="308">
        <f>IF(Q$897&gt;0, IF(R$897=0, 'Adjustment for previous period'!Q403, 0), 0)</f>
        <v>0</v>
      </c>
      <c r="R974" s="4"/>
      <c r="S974" s="7"/>
      <c r="T974" s="7"/>
      <c r="U974" s="7"/>
      <c r="V974" s="7"/>
      <c r="W974" s="7"/>
      <c r="X974" s="7"/>
      <c r="Y974" s="7"/>
      <c r="Z974" s="7"/>
      <c r="AA974" s="249"/>
    </row>
    <row r="975" spans="1:27" ht="12" hidden="1" customHeight="1" outlineLevel="1">
      <c r="A975" s="4"/>
      <c r="B975" s="4"/>
      <c r="C975" s="4"/>
      <c r="D975" s="217">
        <f>Asset26</f>
        <v>0</v>
      </c>
      <c r="E975" s="4"/>
      <c r="F975" s="4"/>
      <c r="G975" s="249"/>
      <c r="H975" s="308"/>
      <c r="I975" s="308">
        <f>IF(I$897&gt;0, IF(J$897=0, 'Adjustment for previous period'!I404, 0), 0)</f>
        <v>0</v>
      </c>
      <c r="J975" s="308">
        <f>IF(J$897&gt;0, IF(K$897=0, 'Adjustment for previous period'!J404, 0), 0)</f>
        <v>0</v>
      </c>
      <c r="K975" s="308">
        <f>IF(K$897&gt;0, IF(L$897=0, 'Adjustment for previous period'!K404, 0), 0)</f>
        <v>0</v>
      </c>
      <c r="L975" s="308">
        <f>IF(L$897&gt;0, IF(M$897=0, 'Adjustment for previous period'!L404, 0), 0)</f>
        <v>0</v>
      </c>
      <c r="M975" s="308">
        <f>IF(M$897&gt;0, IF(N$897=0, 'Adjustment for previous period'!M404, 0), 0)</f>
        <v>0</v>
      </c>
      <c r="N975" s="308">
        <f>IF(N$897&gt;0, IF(O$897=0, 'Adjustment for previous period'!N404, 0), 0)</f>
        <v>0</v>
      </c>
      <c r="O975" s="308">
        <f>IF(O$897&gt;0, IF(P$897=0, 'Adjustment for previous period'!O404, 0), 0)</f>
        <v>0</v>
      </c>
      <c r="P975" s="308">
        <f>IF(P$897&gt;0, IF(Q$897=0, 'Adjustment for previous period'!P404, 0), 0)</f>
        <v>0</v>
      </c>
      <c r="Q975" s="308">
        <f>IF(Q$897&gt;0, IF(R$897=0, 'Adjustment for previous period'!Q404, 0), 0)</f>
        <v>0</v>
      </c>
      <c r="R975" s="4"/>
      <c r="S975" s="7"/>
      <c r="T975" s="7"/>
      <c r="U975" s="7"/>
      <c r="V975" s="7"/>
      <c r="W975" s="7"/>
      <c r="X975" s="7"/>
      <c r="Y975" s="7"/>
      <c r="Z975" s="7"/>
      <c r="AA975" s="249"/>
    </row>
    <row r="976" spans="1:27" ht="12" hidden="1" customHeight="1" outlineLevel="1">
      <c r="A976" s="4"/>
      <c r="B976" s="4"/>
      <c r="C976" s="4"/>
      <c r="D976" s="217">
        <f>Asset27</f>
        <v>0</v>
      </c>
      <c r="E976" s="4"/>
      <c r="F976" s="4"/>
      <c r="G976" s="249"/>
      <c r="H976" s="308"/>
      <c r="I976" s="308">
        <f>IF(I$897&gt;0, IF(J$897=0, 'Adjustment for previous period'!I405, 0), 0)</f>
        <v>0</v>
      </c>
      <c r="J976" s="308">
        <f>IF(J$897&gt;0, IF(K$897=0, 'Adjustment for previous period'!J405, 0), 0)</f>
        <v>0</v>
      </c>
      <c r="K976" s="308">
        <f>IF(K$897&gt;0, IF(L$897=0, 'Adjustment for previous period'!K405, 0), 0)</f>
        <v>0</v>
      </c>
      <c r="L976" s="308">
        <f>IF(L$897&gt;0, IF(M$897=0, 'Adjustment for previous period'!L405, 0), 0)</f>
        <v>0</v>
      </c>
      <c r="M976" s="308">
        <f>IF(M$897&gt;0, IF(N$897=0, 'Adjustment for previous period'!M405, 0), 0)</f>
        <v>0</v>
      </c>
      <c r="N976" s="308">
        <f>IF(N$897&gt;0, IF(O$897=0, 'Adjustment for previous period'!N405, 0), 0)</f>
        <v>0</v>
      </c>
      <c r="O976" s="308">
        <f>IF(O$897&gt;0, IF(P$897=0, 'Adjustment for previous period'!O405, 0), 0)</f>
        <v>0</v>
      </c>
      <c r="P976" s="308">
        <f>IF(P$897&gt;0, IF(Q$897=0, 'Adjustment for previous period'!P405, 0), 0)</f>
        <v>0</v>
      </c>
      <c r="Q976" s="308">
        <f>IF(Q$897&gt;0, IF(R$897=0, 'Adjustment for previous period'!Q405, 0), 0)</f>
        <v>0</v>
      </c>
      <c r="R976" s="4"/>
      <c r="S976" s="7"/>
      <c r="T976" s="7"/>
      <c r="U976" s="7"/>
      <c r="V976" s="7"/>
      <c r="W976" s="7"/>
      <c r="X976" s="7"/>
      <c r="Y976" s="7"/>
      <c r="Z976" s="7"/>
      <c r="AA976" s="249"/>
    </row>
    <row r="977" spans="1:27" ht="12" hidden="1" customHeight="1" outlineLevel="1">
      <c r="A977" s="4"/>
      <c r="B977" s="4"/>
      <c r="C977" s="4"/>
      <c r="D977" s="217">
        <f>Asset28</f>
        <v>0</v>
      </c>
      <c r="E977" s="4"/>
      <c r="F977" s="4"/>
      <c r="G977" s="249"/>
      <c r="H977" s="308"/>
      <c r="I977" s="308">
        <f>IF(I$897&gt;0, IF(J$897=0, 'Adjustment for previous period'!I406, 0), 0)</f>
        <v>0</v>
      </c>
      <c r="J977" s="308">
        <f>IF(J$897&gt;0, IF(K$897=0, 'Adjustment for previous period'!J406, 0), 0)</f>
        <v>0</v>
      </c>
      <c r="K977" s="308">
        <f>IF(K$897&gt;0, IF(L$897=0, 'Adjustment for previous period'!K406, 0), 0)</f>
        <v>0</v>
      </c>
      <c r="L977" s="308">
        <f>IF(L$897&gt;0, IF(M$897=0, 'Adjustment for previous period'!L406, 0), 0)</f>
        <v>0</v>
      </c>
      <c r="M977" s="308">
        <f>IF(M$897&gt;0, IF(N$897=0, 'Adjustment for previous period'!M406, 0), 0)</f>
        <v>0</v>
      </c>
      <c r="N977" s="308">
        <f>IF(N$897&gt;0, IF(O$897=0, 'Adjustment for previous period'!N406, 0), 0)</f>
        <v>0</v>
      </c>
      <c r="O977" s="308">
        <f>IF(O$897&gt;0, IF(P$897=0, 'Adjustment for previous period'!O406, 0), 0)</f>
        <v>0</v>
      </c>
      <c r="P977" s="308">
        <f>IF(P$897&gt;0, IF(Q$897=0, 'Adjustment for previous period'!P406, 0), 0)</f>
        <v>0</v>
      </c>
      <c r="Q977" s="308">
        <f>IF(Q$897&gt;0, IF(R$897=0, 'Adjustment for previous period'!Q406, 0), 0)</f>
        <v>0</v>
      </c>
      <c r="R977" s="4"/>
      <c r="S977" s="7"/>
      <c r="T977" s="7"/>
      <c r="U977" s="7"/>
      <c r="V977" s="7"/>
      <c r="W977" s="7"/>
      <c r="X977" s="7"/>
      <c r="Y977" s="7"/>
      <c r="Z977" s="7"/>
      <c r="AA977" s="249"/>
    </row>
    <row r="978" spans="1:27" ht="12" hidden="1" customHeight="1" outlineLevel="1">
      <c r="A978" s="4"/>
      <c r="B978" s="4"/>
      <c r="C978" s="4"/>
      <c r="D978" s="217">
        <f>Asset29</f>
        <v>0</v>
      </c>
      <c r="E978" s="4"/>
      <c r="F978" s="4"/>
      <c r="G978" s="249"/>
      <c r="H978" s="308"/>
      <c r="I978" s="308">
        <f>IF(I$897&gt;0, IF(J$897=0, 'Adjustment for previous period'!I407, 0), 0)</f>
        <v>0</v>
      </c>
      <c r="J978" s="308">
        <f>IF(J$897&gt;0, IF(K$897=0, 'Adjustment for previous period'!J407, 0), 0)</f>
        <v>0</v>
      </c>
      <c r="K978" s="308">
        <f>IF(K$897&gt;0, IF(L$897=0, 'Adjustment for previous period'!K407, 0), 0)</f>
        <v>0</v>
      </c>
      <c r="L978" s="308">
        <f>IF(L$897&gt;0, IF(M$897=0, 'Adjustment for previous period'!L407, 0), 0)</f>
        <v>0</v>
      </c>
      <c r="M978" s="308">
        <f>IF(M$897&gt;0, IF(N$897=0, 'Adjustment for previous period'!M407, 0), 0)</f>
        <v>0</v>
      </c>
      <c r="N978" s="308">
        <f>IF(N$897&gt;0, IF(O$897=0, 'Adjustment for previous period'!N407, 0), 0)</f>
        <v>0</v>
      </c>
      <c r="O978" s="308">
        <f>IF(O$897&gt;0, IF(P$897=0, 'Adjustment for previous period'!O407, 0), 0)</f>
        <v>0</v>
      </c>
      <c r="P978" s="308">
        <f>IF(P$897&gt;0, IF(Q$897=0, 'Adjustment for previous period'!P407, 0), 0)</f>
        <v>0</v>
      </c>
      <c r="Q978" s="308">
        <f>IF(Q$897&gt;0, IF(R$897=0, 'Adjustment for previous period'!Q407, 0), 0)</f>
        <v>0</v>
      </c>
      <c r="R978" s="4"/>
      <c r="S978" s="7"/>
      <c r="T978" s="7"/>
      <c r="U978" s="7"/>
      <c r="V978" s="7"/>
      <c r="W978" s="7"/>
      <c r="X978" s="7"/>
      <c r="Y978" s="7"/>
      <c r="Z978" s="7"/>
      <c r="AA978" s="249"/>
    </row>
    <row r="979" spans="1:27" ht="12" hidden="1" customHeight="1" outlineLevel="1">
      <c r="A979" s="4"/>
      <c r="B979" s="4"/>
      <c r="C979" s="4"/>
      <c r="D979" s="217">
        <f>Asset30</f>
        <v>0</v>
      </c>
      <c r="E979" s="4"/>
      <c r="F979" s="4"/>
      <c r="G979" s="249"/>
      <c r="H979" s="308"/>
      <c r="I979" s="308">
        <f>IF(I$897&gt;0, IF(J$897=0, 'Adjustment for previous period'!I408, 0), 0)</f>
        <v>0</v>
      </c>
      <c r="J979" s="308">
        <f>IF(J$897&gt;0, IF(K$897=0, 'Adjustment for previous period'!J408, 0), 0)</f>
        <v>0</v>
      </c>
      <c r="K979" s="308">
        <f>IF(K$897&gt;0, IF(L$897=0, 'Adjustment for previous period'!K408, 0), 0)</f>
        <v>0</v>
      </c>
      <c r="L979" s="308">
        <f>IF(L$897&gt;0, IF(M$897=0, 'Adjustment for previous period'!L408, 0), 0)</f>
        <v>0</v>
      </c>
      <c r="M979" s="308">
        <f>IF(M$897&gt;0, IF(N$897=0, 'Adjustment for previous period'!M408, 0), 0)</f>
        <v>0</v>
      </c>
      <c r="N979" s="308">
        <f>IF(N$897&gt;0, IF(O$897=0, 'Adjustment for previous period'!N408, 0), 0)</f>
        <v>0</v>
      </c>
      <c r="O979" s="308">
        <f>IF(O$897&gt;0, IF(P$897=0, 'Adjustment for previous period'!O408, 0), 0)</f>
        <v>0</v>
      </c>
      <c r="P979" s="308">
        <f>IF(P$897&gt;0, IF(Q$897=0, 'Adjustment for previous period'!P408, 0), 0)</f>
        <v>0</v>
      </c>
      <c r="Q979" s="308">
        <f>IF(Q$897&gt;0, IF(R$897=0, 'Adjustment for previous period'!Q408, 0), 0)</f>
        <v>0</v>
      </c>
      <c r="R979" s="4"/>
      <c r="S979" s="7"/>
      <c r="T979" s="7"/>
      <c r="U979" s="7"/>
      <c r="V979" s="7"/>
      <c r="W979" s="7"/>
      <c r="X979" s="7"/>
      <c r="Y979" s="7"/>
      <c r="Z979" s="7"/>
      <c r="AA979" s="249"/>
    </row>
    <row r="980" spans="1:27" ht="12" hidden="1" customHeight="1" outlineLevel="1">
      <c r="A980" s="4"/>
      <c r="B980" s="4"/>
      <c r="C980" s="4"/>
      <c r="D980" s="217">
        <f>Asset31</f>
        <v>0</v>
      </c>
      <c r="E980" s="4"/>
      <c r="F980" s="4"/>
      <c r="G980" s="249"/>
      <c r="H980" s="308"/>
      <c r="I980" s="308">
        <f>IF(I$897&gt;0, IF(J$897=0, 'Adjustment for previous period'!I409, 0), 0)</f>
        <v>0</v>
      </c>
      <c r="J980" s="308">
        <f>IF(J$897&gt;0, IF(K$897=0, 'Adjustment for previous period'!J409, 0), 0)</f>
        <v>0</v>
      </c>
      <c r="K980" s="308">
        <f>IF(K$897&gt;0, IF(L$897=0, 'Adjustment for previous period'!K409, 0), 0)</f>
        <v>0</v>
      </c>
      <c r="L980" s="308">
        <f>IF(L$897&gt;0, IF(M$897=0, 'Adjustment for previous period'!L409, 0), 0)</f>
        <v>0</v>
      </c>
      <c r="M980" s="308">
        <f>IF(M$897&gt;0, IF(N$897=0, 'Adjustment for previous period'!M409, 0), 0)</f>
        <v>0</v>
      </c>
      <c r="N980" s="308">
        <f>IF(N$897&gt;0, IF(O$897=0, 'Adjustment for previous period'!N409, 0), 0)</f>
        <v>0</v>
      </c>
      <c r="O980" s="308">
        <f>IF(O$897&gt;0, IF(P$897=0, 'Adjustment for previous period'!O409, 0), 0)</f>
        <v>0</v>
      </c>
      <c r="P980" s="308">
        <f>IF(P$897&gt;0, IF(Q$897=0, 'Adjustment for previous period'!P409, 0), 0)</f>
        <v>0</v>
      </c>
      <c r="Q980" s="308">
        <f>IF(Q$897&gt;0, IF(R$897=0, 'Adjustment for previous period'!Q409, 0), 0)</f>
        <v>0</v>
      </c>
      <c r="R980" s="4"/>
      <c r="S980" s="7"/>
      <c r="T980" s="7"/>
      <c r="U980" s="7"/>
      <c r="V980" s="7"/>
      <c r="W980" s="7"/>
      <c r="X980" s="7"/>
      <c r="Y980" s="7"/>
      <c r="Z980" s="7"/>
      <c r="AA980" s="249"/>
    </row>
    <row r="981" spans="1:27" ht="12" hidden="1" customHeight="1" outlineLevel="1">
      <c r="A981" s="4"/>
      <c r="B981" s="4"/>
      <c r="C981" s="4"/>
      <c r="D981" s="217">
        <f>Asset32</f>
        <v>0</v>
      </c>
      <c r="E981" s="4"/>
      <c r="F981" s="4"/>
      <c r="G981" s="249"/>
      <c r="H981" s="308"/>
      <c r="I981" s="308">
        <f>IF(I$897&gt;0, IF(J$897=0, 'Adjustment for previous period'!I410, 0), 0)</f>
        <v>0</v>
      </c>
      <c r="J981" s="308">
        <f>IF(J$897&gt;0, IF(K$897=0, 'Adjustment for previous period'!J410, 0), 0)</f>
        <v>0</v>
      </c>
      <c r="K981" s="308">
        <f>IF(K$897&gt;0, IF(L$897=0, 'Adjustment for previous period'!K410, 0), 0)</f>
        <v>0</v>
      </c>
      <c r="L981" s="308">
        <f>IF(L$897&gt;0, IF(M$897=0, 'Adjustment for previous period'!L410, 0), 0)</f>
        <v>0</v>
      </c>
      <c r="M981" s="308">
        <f>IF(M$897&gt;0, IF(N$897=0, 'Adjustment for previous period'!M410, 0), 0)</f>
        <v>0</v>
      </c>
      <c r="N981" s="308">
        <f>IF(N$897&gt;0, IF(O$897=0, 'Adjustment for previous period'!N410, 0), 0)</f>
        <v>0</v>
      </c>
      <c r="O981" s="308">
        <f>IF(O$897&gt;0, IF(P$897=0, 'Adjustment for previous period'!O410, 0), 0)</f>
        <v>0</v>
      </c>
      <c r="P981" s="308">
        <f>IF(P$897&gt;0, IF(Q$897=0, 'Adjustment for previous period'!P410, 0), 0)</f>
        <v>0</v>
      </c>
      <c r="Q981" s="308">
        <f>IF(Q$897&gt;0, IF(R$897=0, 'Adjustment for previous period'!Q410, 0), 0)</f>
        <v>0</v>
      </c>
      <c r="R981" s="4"/>
      <c r="S981" s="7"/>
      <c r="T981" s="7"/>
      <c r="U981" s="7"/>
      <c r="V981" s="7"/>
      <c r="W981" s="7"/>
      <c r="X981" s="7"/>
      <c r="Y981" s="7"/>
      <c r="Z981" s="7"/>
      <c r="AA981" s="249"/>
    </row>
    <row r="982" spans="1:27" ht="12" hidden="1" customHeight="1" outlineLevel="1">
      <c r="A982" s="4"/>
      <c r="B982" s="4"/>
      <c r="C982" s="4"/>
      <c r="D982" s="217">
        <f>Asset33</f>
        <v>0</v>
      </c>
      <c r="E982" s="4"/>
      <c r="F982" s="4"/>
      <c r="G982" s="249"/>
      <c r="H982" s="308"/>
      <c r="I982" s="308">
        <f>IF(I$897&gt;0, IF(J$897=0, 'Adjustment for previous period'!I411, 0), 0)</f>
        <v>0</v>
      </c>
      <c r="J982" s="308">
        <f>IF(J$897&gt;0, IF(K$897=0, 'Adjustment for previous period'!J411, 0), 0)</f>
        <v>0</v>
      </c>
      <c r="K982" s="308">
        <f>IF(K$897&gt;0, IF(L$897=0, 'Adjustment for previous period'!K411, 0), 0)</f>
        <v>0</v>
      </c>
      <c r="L982" s="308">
        <f>IF(L$897&gt;0, IF(M$897=0, 'Adjustment for previous period'!L411, 0), 0)</f>
        <v>0</v>
      </c>
      <c r="M982" s="308">
        <f>IF(M$897&gt;0, IF(N$897=0, 'Adjustment for previous period'!M411, 0), 0)</f>
        <v>0</v>
      </c>
      <c r="N982" s="308">
        <f>IF(N$897&gt;0, IF(O$897=0, 'Adjustment for previous period'!N411, 0), 0)</f>
        <v>0</v>
      </c>
      <c r="O982" s="308">
        <f>IF(O$897&gt;0, IF(P$897=0, 'Adjustment for previous period'!O411, 0), 0)</f>
        <v>0</v>
      </c>
      <c r="P982" s="308">
        <f>IF(P$897&gt;0, IF(Q$897=0, 'Adjustment for previous period'!P411, 0), 0)</f>
        <v>0</v>
      </c>
      <c r="Q982" s="308">
        <f>IF(Q$897&gt;0, IF(R$897=0, 'Adjustment for previous period'!Q411, 0), 0)</f>
        <v>0</v>
      </c>
      <c r="R982" s="4"/>
      <c r="S982" s="7"/>
      <c r="T982" s="7"/>
      <c r="U982" s="7"/>
      <c r="V982" s="7"/>
      <c r="W982" s="7"/>
      <c r="X982" s="7"/>
      <c r="Y982" s="7"/>
      <c r="Z982" s="7"/>
      <c r="AA982" s="249"/>
    </row>
    <row r="983" spans="1:27" ht="12" hidden="1" customHeight="1" outlineLevel="1">
      <c r="A983" s="4"/>
      <c r="B983" s="4"/>
      <c r="C983" s="4"/>
      <c r="D983" s="217">
        <f>Asset34</f>
        <v>0</v>
      </c>
      <c r="E983" s="4"/>
      <c r="F983" s="4"/>
      <c r="G983" s="249"/>
      <c r="H983" s="308"/>
      <c r="I983" s="308">
        <f>IF(I$897&gt;0, IF(J$897=0, 'Adjustment for previous period'!I412, 0), 0)</f>
        <v>0</v>
      </c>
      <c r="J983" s="308">
        <f>IF(J$897&gt;0, IF(K$897=0, 'Adjustment for previous period'!J412, 0), 0)</f>
        <v>0</v>
      </c>
      <c r="K983" s="308">
        <f>IF(K$897&gt;0, IF(L$897=0, 'Adjustment for previous period'!K412, 0), 0)</f>
        <v>0</v>
      </c>
      <c r="L983" s="308">
        <f>IF(L$897&gt;0, IF(M$897=0, 'Adjustment for previous period'!L412, 0), 0)</f>
        <v>0</v>
      </c>
      <c r="M983" s="308">
        <f>IF(M$897&gt;0, IF(N$897=0, 'Adjustment for previous period'!M412, 0), 0)</f>
        <v>0</v>
      </c>
      <c r="N983" s="308">
        <f>IF(N$897&gt;0, IF(O$897=0, 'Adjustment for previous period'!N412, 0), 0)</f>
        <v>0</v>
      </c>
      <c r="O983" s="308">
        <f>IF(O$897&gt;0, IF(P$897=0, 'Adjustment for previous period'!O412, 0), 0)</f>
        <v>0</v>
      </c>
      <c r="P983" s="308">
        <f>IF(P$897&gt;0, IF(Q$897=0, 'Adjustment for previous period'!P412, 0), 0)</f>
        <v>0</v>
      </c>
      <c r="Q983" s="308">
        <f>IF(Q$897&gt;0, IF(R$897=0, 'Adjustment for previous period'!Q412, 0), 0)</f>
        <v>0</v>
      </c>
      <c r="R983" s="4"/>
      <c r="S983" s="7"/>
      <c r="T983" s="7"/>
      <c r="U983" s="7"/>
      <c r="V983" s="7"/>
      <c r="W983" s="7"/>
      <c r="X983" s="7"/>
      <c r="Y983" s="7"/>
      <c r="Z983" s="7"/>
      <c r="AA983" s="249"/>
    </row>
    <row r="984" spans="1:27" ht="12" hidden="1" customHeight="1" outlineLevel="1">
      <c r="A984" s="4"/>
      <c r="B984" s="4"/>
      <c r="C984" s="4"/>
      <c r="D984" s="217">
        <f>Asset35</f>
        <v>0</v>
      </c>
      <c r="E984" s="4"/>
      <c r="F984" s="4"/>
      <c r="G984" s="249"/>
      <c r="H984" s="308"/>
      <c r="I984" s="308">
        <f>IF(I$897&gt;0, IF(J$897=0, 'Adjustment for previous period'!I413, 0), 0)</f>
        <v>0</v>
      </c>
      <c r="J984" s="308">
        <f>IF(J$897&gt;0, IF(K$897=0, 'Adjustment for previous period'!J413, 0), 0)</f>
        <v>0</v>
      </c>
      <c r="K984" s="308">
        <f>IF(K$897&gt;0, IF(L$897=0, 'Adjustment for previous period'!K413, 0), 0)</f>
        <v>0</v>
      </c>
      <c r="L984" s="308">
        <f>IF(L$897&gt;0, IF(M$897=0, 'Adjustment for previous period'!L413, 0), 0)</f>
        <v>0</v>
      </c>
      <c r="M984" s="308">
        <f>IF(M$897&gt;0, IF(N$897=0, 'Adjustment for previous period'!M413, 0), 0)</f>
        <v>0</v>
      </c>
      <c r="N984" s="308">
        <f>IF(N$897&gt;0, IF(O$897=0, 'Adjustment for previous period'!N413, 0), 0)</f>
        <v>0</v>
      </c>
      <c r="O984" s="308">
        <f>IF(O$897&gt;0, IF(P$897=0, 'Adjustment for previous period'!O413, 0), 0)</f>
        <v>0</v>
      </c>
      <c r="P984" s="308">
        <f>IF(P$897&gt;0, IF(Q$897=0, 'Adjustment for previous period'!P413, 0), 0)</f>
        <v>0</v>
      </c>
      <c r="Q984" s="308">
        <f>IF(Q$897&gt;0, IF(R$897=0, 'Adjustment for previous period'!Q413, 0), 0)</f>
        <v>0</v>
      </c>
      <c r="R984" s="4"/>
      <c r="S984" s="7"/>
      <c r="T984" s="7"/>
      <c r="U984" s="7"/>
      <c r="V984" s="7"/>
      <c r="W984" s="7"/>
      <c r="X984" s="7"/>
      <c r="Y984" s="7"/>
      <c r="Z984" s="7"/>
      <c r="AA984" s="249"/>
    </row>
    <row r="985" spans="1:27" ht="12" hidden="1" customHeight="1" outlineLevel="1">
      <c r="A985" s="4"/>
      <c r="B985" s="4"/>
      <c r="C985" s="4"/>
      <c r="D985" s="217">
        <f>Asset36</f>
        <v>0</v>
      </c>
      <c r="E985" s="4"/>
      <c r="F985" s="4"/>
      <c r="G985" s="249"/>
      <c r="H985" s="308"/>
      <c r="I985" s="308">
        <f>IF(I$897&gt;0, IF(J$897=0, 'Adjustment for previous period'!I414, 0), 0)</f>
        <v>0</v>
      </c>
      <c r="J985" s="308">
        <f>IF(J$897&gt;0, IF(K$897=0, 'Adjustment for previous period'!J414, 0), 0)</f>
        <v>0</v>
      </c>
      <c r="K985" s="308">
        <f>IF(K$897&gt;0, IF(L$897=0, 'Adjustment for previous period'!K414, 0), 0)</f>
        <v>0</v>
      </c>
      <c r="L985" s="308">
        <f>IF(L$897&gt;0, IF(M$897=0, 'Adjustment for previous period'!L414, 0), 0)</f>
        <v>0</v>
      </c>
      <c r="M985" s="308">
        <f>IF(M$897&gt;0, IF(N$897=0, 'Adjustment for previous period'!M414, 0), 0)</f>
        <v>0</v>
      </c>
      <c r="N985" s="308">
        <f>IF(N$897&gt;0, IF(O$897=0, 'Adjustment for previous period'!N414, 0), 0)</f>
        <v>0</v>
      </c>
      <c r="O985" s="308">
        <f>IF(O$897&gt;0, IF(P$897=0, 'Adjustment for previous period'!O414, 0), 0)</f>
        <v>0</v>
      </c>
      <c r="P985" s="308">
        <f>IF(P$897&gt;0, IF(Q$897=0, 'Adjustment for previous period'!P414, 0), 0)</f>
        <v>0</v>
      </c>
      <c r="Q985" s="308">
        <f>IF(Q$897&gt;0, IF(R$897=0, 'Adjustment for previous period'!Q414, 0), 0)</f>
        <v>0</v>
      </c>
      <c r="R985" s="4"/>
      <c r="S985" s="7"/>
      <c r="T985" s="7"/>
      <c r="U985" s="7"/>
      <c r="V985" s="7"/>
      <c r="W985" s="7"/>
      <c r="X985" s="7"/>
      <c r="Y985" s="7"/>
      <c r="Z985" s="7"/>
      <c r="AA985" s="249"/>
    </row>
    <row r="986" spans="1:27" ht="12" hidden="1" customHeight="1" outlineLevel="1">
      <c r="A986" s="4"/>
      <c r="B986" s="4"/>
      <c r="C986" s="4"/>
      <c r="D986" s="217">
        <f>Asset37</f>
        <v>0</v>
      </c>
      <c r="E986" s="4"/>
      <c r="F986" s="4"/>
      <c r="G986" s="249"/>
      <c r="H986" s="308"/>
      <c r="I986" s="308">
        <f>IF(I$897&gt;0, IF(J$897=0, 'Adjustment for previous period'!I415, 0), 0)</f>
        <v>0</v>
      </c>
      <c r="J986" s="308">
        <f>IF(J$897&gt;0, IF(K$897=0, 'Adjustment for previous period'!J415, 0), 0)</f>
        <v>0</v>
      </c>
      <c r="K986" s="308">
        <f>IF(K$897&gt;0, IF(L$897=0, 'Adjustment for previous period'!K415, 0), 0)</f>
        <v>0</v>
      </c>
      <c r="L986" s="308">
        <f>IF(L$897&gt;0, IF(M$897=0, 'Adjustment for previous period'!L415, 0), 0)</f>
        <v>0</v>
      </c>
      <c r="M986" s="308">
        <f>IF(M$897&gt;0, IF(N$897=0, 'Adjustment for previous period'!M415, 0), 0)</f>
        <v>0</v>
      </c>
      <c r="N986" s="308">
        <f>IF(N$897&gt;0, IF(O$897=0, 'Adjustment for previous period'!N415, 0), 0)</f>
        <v>0</v>
      </c>
      <c r="O986" s="308">
        <f>IF(O$897&gt;0, IF(P$897=0, 'Adjustment for previous period'!O415, 0), 0)</f>
        <v>0</v>
      </c>
      <c r="P986" s="308">
        <f>IF(P$897&gt;0, IF(Q$897=0, 'Adjustment for previous period'!P415, 0), 0)</f>
        <v>0</v>
      </c>
      <c r="Q986" s="308">
        <f>IF(Q$897&gt;0, IF(R$897=0, 'Adjustment for previous period'!Q415, 0), 0)</f>
        <v>0</v>
      </c>
      <c r="R986" s="4"/>
      <c r="S986" s="7"/>
      <c r="T986" s="7"/>
      <c r="U986" s="7"/>
      <c r="V986" s="7"/>
      <c r="W986" s="7"/>
      <c r="X986" s="7"/>
      <c r="Y986" s="7"/>
      <c r="Z986" s="7"/>
      <c r="AA986" s="249"/>
    </row>
    <row r="987" spans="1:27" ht="12" hidden="1" customHeight="1" outlineLevel="1">
      <c r="A987" s="4"/>
      <c r="B987" s="4"/>
      <c r="C987" s="4"/>
      <c r="D987" s="217">
        <f>Asset38</f>
        <v>0</v>
      </c>
      <c r="E987" s="4"/>
      <c r="F987" s="4"/>
      <c r="G987" s="249"/>
      <c r="H987" s="308"/>
      <c r="I987" s="308">
        <f>IF(I$897&gt;0, IF(J$897=0, 'Adjustment for previous period'!I416, 0), 0)</f>
        <v>0</v>
      </c>
      <c r="J987" s="308">
        <f>IF(J$897&gt;0, IF(K$897=0, 'Adjustment for previous period'!J416, 0), 0)</f>
        <v>0</v>
      </c>
      <c r="K987" s="308">
        <f>IF(K$897&gt;0, IF(L$897=0, 'Adjustment for previous period'!K416, 0), 0)</f>
        <v>0</v>
      </c>
      <c r="L987" s="308">
        <f>IF(L$897&gt;0, IF(M$897=0, 'Adjustment for previous period'!L416, 0), 0)</f>
        <v>0</v>
      </c>
      <c r="M987" s="308">
        <f>IF(M$897&gt;0, IF(N$897=0, 'Adjustment for previous period'!M416, 0), 0)</f>
        <v>0</v>
      </c>
      <c r="N987" s="308">
        <f>IF(N$897&gt;0, IF(O$897=0, 'Adjustment for previous period'!N416, 0), 0)</f>
        <v>0</v>
      </c>
      <c r="O987" s="308">
        <f>IF(O$897&gt;0, IF(P$897=0, 'Adjustment for previous period'!O416, 0), 0)</f>
        <v>0</v>
      </c>
      <c r="P987" s="308">
        <f>IF(P$897&gt;0, IF(Q$897=0, 'Adjustment for previous period'!P416, 0), 0)</f>
        <v>0</v>
      </c>
      <c r="Q987" s="308">
        <f>IF(Q$897&gt;0, IF(R$897=0, 'Adjustment for previous period'!Q416, 0), 0)</f>
        <v>0</v>
      </c>
      <c r="R987" s="4"/>
      <c r="S987" s="7"/>
      <c r="T987" s="7"/>
      <c r="U987" s="7"/>
      <c r="V987" s="7"/>
      <c r="W987" s="7"/>
      <c r="X987" s="7"/>
      <c r="Y987" s="7"/>
      <c r="Z987" s="7"/>
      <c r="AA987" s="249"/>
    </row>
    <row r="988" spans="1:27" ht="12" hidden="1" customHeight="1" outlineLevel="1">
      <c r="A988" s="4"/>
      <c r="B988" s="4"/>
      <c r="C988" s="4"/>
      <c r="D988" s="217">
        <f>Asset39</f>
        <v>0</v>
      </c>
      <c r="E988" s="4"/>
      <c r="F988" s="4"/>
      <c r="G988" s="249"/>
      <c r="H988" s="308"/>
      <c r="I988" s="308">
        <f>IF(I$897&gt;0, IF(J$897=0, 'Adjustment for previous period'!I417, 0), 0)</f>
        <v>0</v>
      </c>
      <c r="J988" s="308">
        <f>IF(J$897&gt;0, IF(K$897=0, 'Adjustment for previous period'!J417, 0), 0)</f>
        <v>0</v>
      </c>
      <c r="K988" s="308">
        <f>IF(K$897&gt;0, IF(L$897=0, 'Adjustment for previous period'!K417, 0), 0)</f>
        <v>0</v>
      </c>
      <c r="L988" s="308">
        <f>IF(L$897&gt;0, IF(M$897=0, 'Adjustment for previous period'!L417, 0), 0)</f>
        <v>0</v>
      </c>
      <c r="M988" s="308">
        <f>IF(M$897&gt;0, IF(N$897=0, 'Adjustment for previous period'!M417, 0), 0)</f>
        <v>0</v>
      </c>
      <c r="N988" s="308">
        <f>IF(N$897&gt;0, IF(O$897=0, 'Adjustment for previous period'!N417, 0), 0)</f>
        <v>0</v>
      </c>
      <c r="O988" s="308">
        <f>IF(O$897&gt;0, IF(P$897=0, 'Adjustment for previous period'!O417, 0), 0)</f>
        <v>0</v>
      </c>
      <c r="P988" s="308">
        <f>IF(P$897&gt;0, IF(Q$897=0, 'Adjustment for previous period'!P417, 0), 0)</f>
        <v>0</v>
      </c>
      <c r="Q988" s="308">
        <f>IF(Q$897&gt;0, IF(R$897=0, 'Adjustment for previous period'!Q417, 0), 0)</f>
        <v>0</v>
      </c>
      <c r="R988" s="4"/>
      <c r="S988" s="7"/>
      <c r="T988" s="7"/>
      <c r="U988" s="7"/>
      <c r="V988" s="7"/>
      <c r="W988" s="7"/>
      <c r="X988" s="7"/>
      <c r="Y988" s="7"/>
      <c r="Z988" s="7"/>
      <c r="AA988" s="249"/>
    </row>
    <row r="989" spans="1:27" ht="12" hidden="1" customHeight="1" outlineLevel="1">
      <c r="A989" s="4"/>
      <c r="B989" s="4"/>
      <c r="C989" s="4"/>
      <c r="D989" s="217">
        <f>Asset40</f>
        <v>0</v>
      </c>
      <c r="E989" s="4"/>
      <c r="F989" s="4"/>
      <c r="G989" s="249"/>
      <c r="H989" s="308"/>
      <c r="I989" s="308">
        <f>IF(I$897&gt;0, IF(J$897=0, 'Adjustment for previous period'!I418, 0), 0)</f>
        <v>0</v>
      </c>
      <c r="J989" s="308">
        <f>IF(J$897&gt;0, IF(K$897=0, 'Adjustment for previous period'!J418, 0), 0)</f>
        <v>0</v>
      </c>
      <c r="K989" s="308">
        <f>IF(K$897&gt;0, IF(L$897=0, 'Adjustment for previous period'!K418, 0), 0)</f>
        <v>0</v>
      </c>
      <c r="L989" s="308">
        <f>IF(L$897&gt;0, IF(M$897=0, 'Adjustment for previous period'!L418, 0), 0)</f>
        <v>0</v>
      </c>
      <c r="M989" s="308">
        <f>IF(M$897&gt;0, IF(N$897=0, 'Adjustment for previous period'!M418, 0), 0)</f>
        <v>0</v>
      </c>
      <c r="N989" s="308">
        <f>IF(N$897&gt;0, IF(O$897=0, 'Adjustment for previous period'!N418, 0), 0)</f>
        <v>0</v>
      </c>
      <c r="O989" s="308">
        <f>IF(O$897&gt;0, IF(P$897=0, 'Adjustment for previous period'!O418, 0), 0)</f>
        <v>0</v>
      </c>
      <c r="P989" s="308">
        <f>IF(P$897&gt;0, IF(Q$897=0, 'Adjustment for previous period'!P418, 0), 0)</f>
        <v>0</v>
      </c>
      <c r="Q989" s="308">
        <f>IF(Q$897&gt;0, IF(R$897=0, 'Adjustment for previous period'!Q418, 0), 0)</f>
        <v>0</v>
      </c>
      <c r="R989" s="4"/>
      <c r="S989" s="7"/>
      <c r="T989" s="7"/>
      <c r="U989" s="7"/>
      <c r="V989" s="7"/>
      <c r="W989" s="7"/>
      <c r="X989" s="7"/>
      <c r="Y989" s="7"/>
      <c r="Z989" s="7"/>
      <c r="AA989" s="249"/>
    </row>
    <row r="990" spans="1:27" ht="12" hidden="1" customHeight="1" outlineLevel="1">
      <c r="A990" s="4"/>
      <c r="B990" s="4"/>
      <c r="C990" s="4"/>
      <c r="D990" s="217">
        <f>Asset41</f>
        <v>0</v>
      </c>
      <c r="E990" s="4"/>
      <c r="F990" s="4"/>
      <c r="G990" s="249"/>
      <c r="H990" s="308"/>
      <c r="I990" s="308">
        <f>IF(I$897&gt;0, IF(J$897=0, 'Adjustment for previous period'!I419, 0), 0)</f>
        <v>0</v>
      </c>
      <c r="J990" s="308">
        <f>IF(J$897&gt;0, IF(K$897=0, 'Adjustment for previous period'!J419, 0), 0)</f>
        <v>0</v>
      </c>
      <c r="K990" s="308">
        <f>IF(K$897&gt;0, IF(L$897=0, 'Adjustment for previous period'!K419, 0), 0)</f>
        <v>0</v>
      </c>
      <c r="L990" s="308">
        <f>IF(L$897&gt;0, IF(M$897=0, 'Adjustment for previous period'!L419, 0), 0)</f>
        <v>0</v>
      </c>
      <c r="M990" s="308">
        <f>IF(M$897&gt;0, IF(N$897=0, 'Adjustment for previous period'!M419, 0), 0)</f>
        <v>0</v>
      </c>
      <c r="N990" s="308">
        <f>IF(N$897&gt;0, IF(O$897=0, 'Adjustment for previous period'!N419, 0), 0)</f>
        <v>0</v>
      </c>
      <c r="O990" s="308">
        <f>IF(O$897&gt;0, IF(P$897=0, 'Adjustment for previous period'!O419, 0), 0)</f>
        <v>0</v>
      </c>
      <c r="P990" s="308">
        <f>IF(P$897&gt;0, IF(Q$897=0, 'Adjustment for previous period'!P419, 0), 0)</f>
        <v>0</v>
      </c>
      <c r="Q990" s="308">
        <f>IF(Q$897&gt;0, IF(R$897=0, 'Adjustment for previous period'!Q419, 0), 0)</f>
        <v>0</v>
      </c>
      <c r="R990" s="4"/>
      <c r="S990" s="7"/>
      <c r="T990" s="7"/>
      <c r="U990" s="7"/>
      <c r="V990" s="7"/>
      <c r="W990" s="7"/>
      <c r="X990" s="7"/>
      <c r="Y990" s="7"/>
      <c r="Z990" s="7"/>
      <c r="AA990" s="249"/>
    </row>
    <row r="991" spans="1:27" ht="12" hidden="1" customHeight="1" outlineLevel="1">
      <c r="A991" s="4"/>
      <c r="B991" s="4"/>
      <c r="C991" s="4"/>
      <c r="D991" s="217">
        <f>Asset42</f>
        <v>0</v>
      </c>
      <c r="E991" s="4"/>
      <c r="F991" s="4"/>
      <c r="G991" s="249"/>
      <c r="H991" s="308"/>
      <c r="I991" s="308">
        <f>IF(I$897&gt;0, IF(J$897=0, 'Adjustment for previous period'!I420, 0), 0)</f>
        <v>0</v>
      </c>
      <c r="J991" s="308">
        <f>IF(J$897&gt;0, IF(K$897=0, 'Adjustment for previous period'!J420, 0), 0)</f>
        <v>0</v>
      </c>
      <c r="K991" s="308">
        <f>IF(K$897&gt;0, IF(L$897=0, 'Adjustment for previous period'!K420, 0), 0)</f>
        <v>0</v>
      </c>
      <c r="L991" s="308">
        <f>IF(L$897&gt;0, IF(M$897=0, 'Adjustment for previous period'!L420, 0), 0)</f>
        <v>0</v>
      </c>
      <c r="M991" s="308">
        <f>IF(M$897&gt;0, IF(N$897=0, 'Adjustment for previous period'!M420, 0), 0)</f>
        <v>0</v>
      </c>
      <c r="N991" s="308">
        <f>IF(N$897&gt;0, IF(O$897=0, 'Adjustment for previous period'!N420, 0), 0)</f>
        <v>0</v>
      </c>
      <c r="O991" s="308">
        <f>IF(O$897&gt;0, IF(P$897=0, 'Adjustment for previous period'!O420, 0), 0)</f>
        <v>0</v>
      </c>
      <c r="P991" s="308">
        <f>IF(P$897&gt;0, IF(Q$897=0, 'Adjustment for previous period'!P420, 0), 0)</f>
        <v>0</v>
      </c>
      <c r="Q991" s="308">
        <f>IF(Q$897&gt;0, IF(R$897=0, 'Adjustment for previous period'!Q420, 0), 0)</f>
        <v>0</v>
      </c>
      <c r="R991" s="4"/>
      <c r="S991" s="7"/>
      <c r="T991" s="7"/>
      <c r="U991" s="7"/>
      <c r="V991" s="7"/>
      <c r="W991" s="7"/>
      <c r="X991" s="7"/>
      <c r="Y991" s="7"/>
      <c r="Z991" s="7"/>
      <c r="AA991" s="249"/>
    </row>
    <row r="992" spans="1:27" ht="12" hidden="1" customHeight="1" outlineLevel="1">
      <c r="A992" s="4"/>
      <c r="B992" s="4"/>
      <c r="C992" s="4"/>
      <c r="D992" s="217">
        <f>Asset43</f>
        <v>0</v>
      </c>
      <c r="E992" s="4"/>
      <c r="F992" s="4"/>
      <c r="G992" s="249"/>
      <c r="H992" s="308"/>
      <c r="I992" s="308">
        <f>IF(I$897&gt;0, IF(J$897=0, 'Adjustment for previous period'!I421, 0), 0)</f>
        <v>0</v>
      </c>
      <c r="J992" s="308">
        <f>IF(J$897&gt;0, IF(K$897=0, 'Adjustment for previous period'!J421, 0), 0)</f>
        <v>0</v>
      </c>
      <c r="K992" s="308">
        <f>IF(K$897&gt;0, IF(L$897=0, 'Adjustment for previous period'!K421, 0), 0)</f>
        <v>0</v>
      </c>
      <c r="L992" s="308">
        <f>IF(L$897&gt;0, IF(M$897=0, 'Adjustment for previous period'!L421, 0), 0)</f>
        <v>0</v>
      </c>
      <c r="M992" s="308">
        <f>IF(M$897&gt;0, IF(N$897=0, 'Adjustment for previous period'!M421, 0), 0)</f>
        <v>0</v>
      </c>
      <c r="N992" s="308">
        <f>IF(N$897&gt;0, IF(O$897=0, 'Adjustment for previous period'!N421, 0), 0)</f>
        <v>0</v>
      </c>
      <c r="O992" s="308">
        <f>IF(O$897&gt;0, IF(P$897=0, 'Adjustment for previous period'!O421, 0), 0)</f>
        <v>0</v>
      </c>
      <c r="P992" s="308">
        <f>IF(P$897&gt;0, IF(Q$897=0, 'Adjustment for previous period'!P421, 0), 0)</f>
        <v>0</v>
      </c>
      <c r="Q992" s="308">
        <f>IF(Q$897&gt;0, IF(R$897=0, 'Adjustment for previous period'!Q421, 0), 0)</f>
        <v>0</v>
      </c>
      <c r="R992" s="4"/>
      <c r="S992" s="7"/>
      <c r="T992" s="7"/>
      <c r="U992" s="7"/>
      <c r="V992" s="7"/>
      <c r="W992" s="7"/>
      <c r="X992" s="7"/>
      <c r="Y992" s="7"/>
      <c r="Z992" s="7"/>
      <c r="AA992" s="249"/>
    </row>
    <row r="993" spans="1:27" ht="12" hidden="1" customHeight="1" outlineLevel="1">
      <c r="A993" s="4"/>
      <c r="B993" s="4"/>
      <c r="C993" s="4"/>
      <c r="D993" s="217">
        <f>Asset44</f>
        <v>0</v>
      </c>
      <c r="E993" s="4"/>
      <c r="F993" s="4"/>
      <c r="G993" s="249"/>
      <c r="H993" s="308"/>
      <c r="I993" s="308">
        <f>IF(I$897&gt;0, IF(J$897=0, 'Adjustment for previous period'!I422, 0), 0)</f>
        <v>0</v>
      </c>
      <c r="J993" s="308">
        <f>IF(J$897&gt;0, IF(K$897=0, 'Adjustment for previous period'!J422, 0), 0)</f>
        <v>0</v>
      </c>
      <c r="K993" s="308">
        <f>IF(K$897&gt;0, IF(L$897=0, 'Adjustment for previous period'!K422, 0), 0)</f>
        <v>0</v>
      </c>
      <c r="L993" s="308">
        <f>IF(L$897&gt;0, IF(M$897=0, 'Adjustment for previous period'!L422, 0), 0)</f>
        <v>0</v>
      </c>
      <c r="M993" s="308">
        <f>IF(M$897&gt;0, IF(N$897=0, 'Adjustment for previous period'!M422, 0), 0)</f>
        <v>0</v>
      </c>
      <c r="N993" s="308">
        <f>IF(N$897&gt;0, IF(O$897=0, 'Adjustment for previous period'!N422, 0), 0)</f>
        <v>0</v>
      </c>
      <c r="O993" s="308">
        <f>IF(O$897&gt;0, IF(P$897=0, 'Adjustment for previous period'!O422, 0), 0)</f>
        <v>0</v>
      </c>
      <c r="P993" s="308">
        <f>IF(P$897&gt;0, IF(Q$897=0, 'Adjustment for previous period'!P422, 0), 0)</f>
        <v>0</v>
      </c>
      <c r="Q993" s="308">
        <f>IF(Q$897&gt;0, IF(R$897=0, 'Adjustment for previous period'!Q422, 0), 0)</f>
        <v>0</v>
      </c>
      <c r="R993" s="4"/>
      <c r="S993" s="7"/>
      <c r="T993" s="7"/>
      <c r="U993" s="7"/>
      <c r="V993" s="7"/>
      <c r="W993" s="7"/>
      <c r="X993" s="7"/>
      <c r="Y993" s="7"/>
      <c r="Z993" s="7"/>
      <c r="AA993" s="249"/>
    </row>
    <row r="994" spans="1:27" ht="12" hidden="1" customHeight="1" outlineLevel="1">
      <c r="A994" s="4"/>
      <c r="B994" s="4"/>
      <c r="C994" s="4"/>
      <c r="D994" s="217">
        <f>Asset45</f>
        <v>0</v>
      </c>
      <c r="E994" s="4"/>
      <c r="F994" s="4"/>
      <c r="G994" s="249"/>
      <c r="H994" s="308"/>
      <c r="I994" s="308">
        <f>IF(I$897&gt;0, IF(J$897=0, 'Adjustment for previous period'!I423, 0), 0)</f>
        <v>0</v>
      </c>
      <c r="J994" s="308">
        <f>IF(J$897&gt;0, IF(K$897=0, 'Adjustment for previous period'!J423, 0), 0)</f>
        <v>0</v>
      </c>
      <c r="K994" s="308">
        <f>IF(K$897&gt;0, IF(L$897=0, 'Adjustment for previous period'!K423, 0), 0)</f>
        <v>0</v>
      </c>
      <c r="L994" s="308">
        <f>IF(L$897&gt;0, IF(M$897=0, 'Adjustment for previous period'!L423, 0), 0)</f>
        <v>0</v>
      </c>
      <c r="M994" s="308">
        <f>IF(M$897&gt;0, IF(N$897=0, 'Adjustment for previous period'!M423, 0), 0)</f>
        <v>0</v>
      </c>
      <c r="N994" s="308">
        <f>IF(N$897&gt;0, IF(O$897=0, 'Adjustment for previous period'!N423, 0), 0)</f>
        <v>0</v>
      </c>
      <c r="O994" s="308">
        <f>IF(O$897&gt;0, IF(P$897=0, 'Adjustment for previous period'!O423, 0), 0)</f>
        <v>0</v>
      </c>
      <c r="P994" s="308">
        <f>IF(P$897&gt;0, IF(Q$897=0, 'Adjustment for previous period'!P423, 0), 0)</f>
        <v>0</v>
      </c>
      <c r="Q994" s="308">
        <f>IF(Q$897&gt;0, IF(R$897=0, 'Adjustment for previous period'!Q423, 0), 0)</f>
        <v>0</v>
      </c>
      <c r="R994" s="4"/>
      <c r="S994" s="7"/>
      <c r="T994" s="7"/>
      <c r="U994" s="7"/>
      <c r="V994" s="7"/>
      <c r="W994" s="7"/>
      <c r="X994" s="7"/>
      <c r="Y994" s="7"/>
      <c r="Z994" s="7"/>
      <c r="AA994" s="249"/>
    </row>
    <row r="995" spans="1:27" ht="12" hidden="1" customHeight="1" outlineLevel="1">
      <c r="A995" s="4"/>
      <c r="B995" s="4"/>
      <c r="C995" s="4"/>
      <c r="D995" s="217">
        <f>Asset46</f>
        <v>0</v>
      </c>
      <c r="E995" s="4"/>
      <c r="F995" s="4"/>
      <c r="G995" s="249"/>
      <c r="H995" s="308"/>
      <c r="I995" s="308">
        <f>IF(I$897&gt;0, IF(J$897=0, 'Adjustment for previous period'!I424, 0), 0)</f>
        <v>0</v>
      </c>
      <c r="J995" s="308">
        <f>IF(J$897&gt;0, IF(K$897=0, 'Adjustment for previous period'!J424, 0), 0)</f>
        <v>0</v>
      </c>
      <c r="K995" s="308">
        <f>IF(K$897&gt;0, IF(L$897=0, 'Adjustment for previous period'!K424, 0), 0)</f>
        <v>0</v>
      </c>
      <c r="L995" s="308">
        <f>IF(L$897&gt;0, IF(M$897=0, 'Adjustment for previous period'!L424, 0), 0)</f>
        <v>0</v>
      </c>
      <c r="M995" s="308">
        <f>IF(M$897&gt;0, IF(N$897=0, 'Adjustment for previous period'!M424, 0), 0)</f>
        <v>0</v>
      </c>
      <c r="N995" s="308">
        <f>IF(N$897&gt;0, IF(O$897=0, 'Adjustment for previous period'!N424, 0), 0)</f>
        <v>0</v>
      </c>
      <c r="O995" s="308">
        <f>IF(O$897&gt;0, IF(P$897=0, 'Adjustment for previous period'!O424, 0), 0)</f>
        <v>0</v>
      </c>
      <c r="P995" s="308">
        <f>IF(P$897&gt;0, IF(Q$897=0, 'Adjustment for previous period'!P424, 0), 0)</f>
        <v>0</v>
      </c>
      <c r="Q995" s="308">
        <f>IF(Q$897&gt;0, IF(R$897=0, 'Adjustment for previous period'!Q424, 0), 0)</f>
        <v>0</v>
      </c>
      <c r="R995" s="4"/>
      <c r="S995" s="7"/>
      <c r="T995" s="7"/>
      <c r="U995" s="7"/>
      <c r="V995" s="7"/>
      <c r="W995" s="7"/>
      <c r="X995" s="7"/>
      <c r="Y995" s="7"/>
      <c r="Z995" s="7"/>
      <c r="AA995" s="249"/>
    </row>
    <row r="996" spans="1:27" ht="12" hidden="1" customHeight="1" outlineLevel="1">
      <c r="A996" s="4"/>
      <c r="B996" s="4"/>
      <c r="C996" s="4"/>
      <c r="D996" s="217">
        <f>Asset47</f>
        <v>0</v>
      </c>
      <c r="E996" s="4"/>
      <c r="F996" s="4"/>
      <c r="G996" s="249"/>
      <c r="H996" s="308"/>
      <c r="I996" s="308">
        <f>IF(I$897&gt;0, IF(J$897=0, 'Adjustment for previous period'!I425, 0), 0)</f>
        <v>0</v>
      </c>
      <c r="J996" s="308">
        <f>IF(J$897&gt;0, IF(K$897=0, 'Adjustment for previous period'!J425, 0), 0)</f>
        <v>0</v>
      </c>
      <c r="K996" s="308">
        <f>IF(K$897&gt;0, IF(L$897=0, 'Adjustment for previous period'!K425, 0), 0)</f>
        <v>0</v>
      </c>
      <c r="L996" s="308">
        <f>IF(L$897&gt;0, IF(M$897=0, 'Adjustment for previous period'!L425, 0), 0)</f>
        <v>0</v>
      </c>
      <c r="M996" s="308">
        <f>IF(M$897&gt;0, IF(N$897=0, 'Adjustment for previous period'!M425, 0), 0)</f>
        <v>0</v>
      </c>
      <c r="N996" s="308">
        <f>IF(N$897&gt;0, IF(O$897=0, 'Adjustment for previous period'!N425, 0), 0)</f>
        <v>0</v>
      </c>
      <c r="O996" s="308">
        <f>IF(O$897&gt;0, IF(P$897=0, 'Adjustment for previous period'!O425, 0), 0)</f>
        <v>0</v>
      </c>
      <c r="P996" s="308">
        <f>IF(P$897&gt;0, IF(Q$897=0, 'Adjustment for previous period'!P425, 0), 0)</f>
        <v>0</v>
      </c>
      <c r="Q996" s="308">
        <f>IF(Q$897&gt;0, IF(R$897=0, 'Adjustment for previous period'!Q425, 0), 0)</f>
        <v>0</v>
      </c>
      <c r="R996" s="4"/>
      <c r="S996" s="7"/>
      <c r="T996" s="7"/>
      <c r="U996" s="7"/>
      <c r="V996" s="7"/>
      <c r="W996" s="7"/>
      <c r="X996" s="7"/>
      <c r="Y996" s="7"/>
      <c r="Z996" s="7"/>
      <c r="AA996" s="249"/>
    </row>
    <row r="997" spans="1:27" ht="12" hidden="1" customHeight="1" outlineLevel="1">
      <c r="A997" s="4"/>
      <c r="B997" s="4"/>
      <c r="C997" s="4"/>
      <c r="D997" s="217">
        <f>Asset48</f>
        <v>0</v>
      </c>
      <c r="E997" s="4"/>
      <c r="F997" s="4"/>
      <c r="G997" s="249"/>
      <c r="H997" s="308"/>
      <c r="I997" s="308">
        <f>IF(I$897&gt;0, IF(J$897=0, 'Adjustment for previous period'!I426, 0), 0)</f>
        <v>0</v>
      </c>
      <c r="J997" s="308">
        <f>IF(J$897&gt;0, IF(K$897=0, 'Adjustment for previous period'!J426, 0), 0)</f>
        <v>0</v>
      </c>
      <c r="K997" s="308">
        <f>IF(K$897&gt;0, IF(L$897=0, 'Adjustment for previous period'!K426, 0), 0)</f>
        <v>0</v>
      </c>
      <c r="L997" s="308">
        <f>IF(L$897&gt;0, IF(M$897=0, 'Adjustment for previous period'!L426, 0), 0)</f>
        <v>0</v>
      </c>
      <c r="M997" s="308">
        <f>IF(M$897&gt;0, IF(N$897=0, 'Adjustment for previous period'!M426, 0), 0)</f>
        <v>0</v>
      </c>
      <c r="N997" s="308">
        <f>IF(N$897&gt;0, IF(O$897=0, 'Adjustment for previous period'!N426, 0), 0)</f>
        <v>0</v>
      </c>
      <c r="O997" s="308">
        <f>IF(O$897&gt;0, IF(P$897=0, 'Adjustment for previous period'!O426, 0), 0)</f>
        <v>0</v>
      </c>
      <c r="P997" s="308">
        <f>IF(P$897&gt;0, IF(Q$897=0, 'Adjustment for previous period'!P426, 0), 0)</f>
        <v>0</v>
      </c>
      <c r="Q997" s="308">
        <f>IF(Q$897&gt;0, IF(R$897=0, 'Adjustment for previous period'!Q426, 0), 0)</f>
        <v>0</v>
      </c>
      <c r="R997" s="4"/>
      <c r="S997" s="7"/>
      <c r="T997" s="7"/>
      <c r="U997" s="7"/>
      <c r="V997" s="7"/>
      <c r="W997" s="7"/>
      <c r="X997" s="7"/>
      <c r="Y997" s="7"/>
      <c r="Z997" s="7"/>
      <c r="AA997" s="249"/>
    </row>
    <row r="998" spans="1:27" ht="12" hidden="1" customHeight="1" outlineLevel="1">
      <c r="A998" s="4"/>
      <c r="B998" s="4"/>
      <c r="C998" s="4"/>
      <c r="D998" s="217">
        <f>Asset49</f>
        <v>0</v>
      </c>
      <c r="E998" s="4"/>
      <c r="F998" s="4"/>
      <c r="G998" s="249"/>
      <c r="H998" s="308"/>
      <c r="I998" s="308">
        <f>IF(I$897&gt;0, IF(J$897=0, 'Adjustment for previous period'!I427, 0), 0)</f>
        <v>0</v>
      </c>
      <c r="J998" s="308">
        <f>IF(J$897&gt;0, IF(K$897=0, 'Adjustment for previous period'!J427, 0), 0)</f>
        <v>0</v>
      </c>
      <c r="K998" s="308">
        <f>IF(K$897&gt;0, IF(L$897=0, 'Adjustment for previous period'!K427, 0), 0)</f>
        <v>0</v>
      </c>
      <c r="L998" s="308">
        <f>IF(L$897&gt;0, IF(M$897=0, 'Adjustment for previous period'!L427, 0), 0)</f>
        <v>0</v>
      </c>
      <c r="M998" s="308">
        <f>IF(M$897&gt;0, IF(N$897=0, 'Adjustment for previous period'!M427, 0), 0)</f>
        <v>0</v>
      </c>
      <c r="N998" s="308">
        <f>IF(N$897&gt;0, IF(O$897=0, 'Adjustment for previous period'!N427, 0), 0)</f>
        <v>0</v>
      </c>
      <c r="O998" s="308">
        <f>IF(O$897&gt;0, IF(P$897=0, 'Adjustment for previous period'!O427, 0), 0)</f>
        <v>0</v>
      </c>
      <c r="P998" s="308">
        <f>IF(P$897&gt;0, IF(Q$897=0, 'Adjustment for previous period'!P427, 0), 0)</f>
        <v>0</v>
      </c>
      <c r="Q998" s="308">
        <f>IF(Q$897&gt;0, IF(R$897=0, 'Adjustment for previous period'!Q427, 0), 0)</f>
        <v>0</v>
      </c>
      <c r="R998" s="4"/>
      <c r="S998" s="7"/>
      <c r="T998" s="7"/>
      <c r="U998" s="7"/>
      <c r="V998" s="7"/>
      <c r="W998" s="7"/>
      <c r="X998" s="7"/>
      <c r="Y998" s="7"/>
      <c r="Z998" s="7"/>
      <c r="AA998" s="249"/>
    </row>
    <row r="999" spans="1:27" ht="12" hidden="1" customHeight="1" outlineLevel="1">
      <c r="A999" s="4"/>
      <c r="B999" s="4"/>
      <c r="C999" s="4"/>
      <c r="D999" s="217" t="str">
        <f>Asset50</f>
        <v>Equity raising costs</v>
      </c>
      <c r="E999" s="4"/>
      <c r="F999" s="4"/>
      <c r="G999" s="249"/>
      <c r="H999" s="308"/>
      <c r="I999" s="308">
        <f>IF(I$897&gt;0, IF(J$897=0, 'Adjustment for previous period'!I428, 0), 0)</f>
        <v>0</v>
      </c>
      <c r="J999" s="308">
        <f>IF(J$897&gt;0, IF(K$897=0, 'Adjustment for previous period'!J428, 0), 0)</f>
        <v>0</v>
      </c>
      <c r="K999" s="308">
        <f>IF(K$897&gt;0, IF(L$897=0, 'Adjustment for previous period'!K428, 0), 0)</f>
        <v>0</v>
      </c>
      <c r="L999" s="308">
        <f>IF(L$897&gt;0, IF(M$897=0, 'Adjustment for previous period'!L428, 0), 0)</f>
        <v>0</v>
      </c>
      <c r="M999" s="308">
        <f>IF(M$897&gt;0, IF(N$897=0, 'Adjustment for previous period'!M428, 0), 0)</f>
        <v>0</v>
      </c>
      <c r="N999" s="308">
        <f>IF(N$897&gt;0, IF(O$897=0, 'Adjustment for previous period'!N428, 0), 0)</f>
        <v>0</v>
      </c>
      <c r="O999" s="308">
        <f>IF(O$897&gt;0, IF(P$897=0, 'Adjustment for previous period'!O428, 0), 0)</f>
        <v>0</v>
      </c>
      <c r="P999" s="308">
        <f>IF(P$897&gt;0, IF(Q$897=0, 'Adjustment for previous period'!P428, 0), 0)</f>
        <v>0</v>
      </c>
      <c r="Q999" s="308">
        <f>IF(Q$897&gt;0, IF(R$897=0, 'Adjustment for previous period'!Q428, 0), 0)</f>
        <v>0</v>
      </c>
      <c r="R999" s="4"/>
      <c r="S999" s="7"/>
      <c r="T999" s="7"/>
      <c r="U999" s="7"/>
      <c r="V999" s="7"/>
      <c r="W999" s="7"/>
      <c r="X999" s="7"/>
      <c r="Y999" s="7"/>
      <c r="Z999" s="7"/>
      <c r="AA999" s="249"/>
    </row>
    <row r="1000" spans="1:27" ht="12" customHeight="1" collapsed="1">
      <c r="A1000" s="4"/>
      <c r="B1000" s="4"/>
      <c r="C1000" s="4"/>
      <c r="D1000" s="4"/>
      <c r="E1000" s="4"/>
      <c r="F1000" s="4"/>
      <c r="G1000" s="249"/>
      <c r="H1000" s="249"/>
      <c r="I1000" s="249"/>
      <c r="J1000" s="249"/>
      <c r="K1000" s="249"/>
      <c r="L1000" s="249"/>
      <c r="M1000" s="249"/>
      <c r="N1000" s="286"/>
      <c r="O1000" s="249"/>
      <c r="P1000" s="249"/>
      <c r="Q1000" s="249"/>
      <c r="R1000" s="4"/>
      <c r="S1000" s="7"/>
      <c r="T1000" s="7"/>
      <c r="U1000" s="7"/>
      <c r="V1000" s="7"/>
      <c r="W1000" s="7"/>
      <c r="X1000" s="7"/>
      <c r="Y1000" s="7"/>
      <c r="Z1000" s="7"/>
      <c r="AA1000" s="249"/>
    </row>
    <row r="1001" spans="1:27" ht="12" customHeight="1">
      <c r="A1001" s="4"/>
      <c r="B1001" s="7"/>
      <c r="C1001" s="81" t="s">
        <v>37</v>
      </c>
      <c r="D1001" s="7"/>
      <c r="E1001" s="7"/>
      <c r="F1001" s="7"/>
      <c r="G1001" s="456"/>
      <c r="H1001" s="301"/>
      <c r="I1001" s="301">
        <f t="shared" ref="I1001" si="41">SUM(I1002:I1051)</f>
        <v>0</v>
      </c>
      <c r="J1001" s="301">
        <f t="shared" ref="J1001:Q1001" si="42">SUM(J1002:J1051)</f>
        <v>0</v>
      </c>
      <c r="K1001" s="301">
        <f t="shared" si="42"/>
        <v>0</v>
      </c>
      <c r="L1001" s="301">
        <f t="shared" si="42"/>
        <v>0</v>
      </c>
      <c r="M1001" s="301">
        <f t="shared" si="42"/>
        <v>0</v>
      </c>
      <c r="N1001" s="301">
        <f t="shared" si="42"/>
        <v>0</v>
      </c>
      <c r="O1001" s="301">
        <f t="shared" si="42"/>
        <v>0</v>
      </c>
      <c r="P1001" s="301">
        <f t="shared" si="42"/>
        <v>0</v>
      </c>
      <c r="Q1001" s="301">
        <f t="shared" si="42"/>
        <v>0</v>
      </c>
      <c r="R1001" s="4"/>
      <c r="S1001" s="7"/>
      <c r="T1001" s="7"/>
      <c r="U1001" s="7"/>
      <c r="V1001" s="7"/>
      <c r="W1001" s="7"/>
      <c r="X1001" s="7"/>
      <c r="Y1001" s="7"/>
      <c r="Z1001" s="7"/>
      <c r="AA1001" s="249"/>
    </row>
    <row r="1002" spans="1:27" ht="12" hidden="1" customHeight="1" outlineLevel="1">
      <c r="A1002" s="4"/>
      <c r="B1002" s="4"/>
      <c r="C1002" s="4"/>
      <c r="D1002" s="217" t="str">
        <f>Asset1</f>
        <v xml:space="preserve">Pipelines </v>
      </c>
      <c r="E1002" s="4"/>
      <c r="F1002" s="4"/>
      <c r="G1002" s="249"/>
      <c r="H1002" s="308"/>
      <c r="I1002" s="308">
        <f>IF(J$897=0, 'Adjustment for previous period'!I432, 0)</f>
        <v>0</v>
      </c>
      <c r="J1002" s="308">
        <f>IF(K$897=0, 'Adjustment for previous period'!J432, 0)</f>
        <v>0</v>
      </c>
      <c r="K1002" s="308">
        <f>IF(L$897=0, 'Adjustment for previous period'!K432, 0)</f>
        <v>0</v>
      </c>
      <c r="L1002" s="308">
        <f>IF(M$897=0, 'Adjustment for previous period'!L432, 0)</f>
        <v>0</v>
      </c>
      <c r="M1002" s="308">
        <f>IF(N$897=0, 'Adjustment for previous period'!M432, 0)</f>
        <v>0</v>
      </c>
      <c r="N1002" s="308">
        <f>IF(O$897=0, 'Adjustment for previous period'!N432, 0)</f>
        <v>0</v>
      </c>
      <c r="O1002" s="308">
        <f>IF(P$897=0, 'Adjustment for previous period'!O432, 0)</f>
        <v>0</v>
      </c>
      <c r="P1002" s="308">
        <f>IF(Q$897=0, 'Adjustment for previous period'!P432, 0)</f>
        <v>0</v>
      </c>
      <c r="Q1002" s="308">
        <f>IF(R$897=0, 'Adjustment for previous period'!Q432, 0)</f>
        <v>0</v>
      </c>
      <c r="R1002" s="4"/>
      <c r="S1002" s="7"/>
      <c r="T1002" s="7"/>
      <c r="U1002" s="7"/>
      <c r="V1002" s="7"/>
      <c r="W1002" s="7"/>
      <c r="X1002" s="7"/>
      <c r="Y1002" s="7"/>
      <c r="Z1002" s="7"/>
      <c r="AA1002" s="249"/>
    </row>
    <row r="1003" spans="1:27" hidden="1" outlineLevel="1">
      <c r="A1003" s="4"/>
      <c r="B1003" s="4"/>
      <c r="C1003" s="4"/>
      <c r="D1003" s="217" t="str">
        <f>Asset2</f>
        <v xml:space="preserve">Compressors </v>
      </c>
      <c r="E1003" s="4"/>
      <c r="F1003" s="4"/>
      <c r="G1003" s="249"/>
      <c r="H1003" s="308"/>
      <c r="I1003" s="308">
        <f>IF(J$897=0, 'Adjustment for previous period'!I434, 0)</f>
        <v>0</v>
      </c>
      <c r="J1003" s="308">
        <f>IF(K$897=0, 'Adjustment for previous period'!J434, 0)</f>
        <v>0</v>
      </c>
      <c r="K1003" s="308">
        <f>IF(L$897=0, 'Adjustment for previous period'!K434, 0)</f>
        <v>0</v>
      </c>
      <c r="L1003" s="308">
        <f>IF(M$897=0, 'Adjustment for previous period'!L434, 0)</f>
        <v>0</v>
      </c>
      <c r="M1003" s="308">
        <f>IF(N$897=0, 'Adjustment for previous period'!M434, 0)</f>
        <v>0</v>
      </c>
      <c r="N1003" s="308">
        <f>IF(O$897=0, 'Adjustment for previous period'!N434, 0)</f>
        <v>0</v>
      </c>
      <c r="O1003" s="308">
        <f>IF(P$897=0, 'Adjustment for previous period'!O434, 0)</f>
        <v>0</v>
      </c>
      <c r="P1003" s="308">
        <f>IF(Q$897=0, 'Adjustment for previous period'!P434, 0)</f>
        <v>0</v>
      </c>
      <c r="Q1003" s="308">
        <f>IF(R$897=0, 'Adjustment for previous period'!Q434, 0)</f>
        <v>0</v>
      </c>
      <c r="R1003" s="22"/>
      <c r="S1003" s="91"/>
      <c r="T1003" s="91"/>
      <c r="U1003" s="91"/>
      <c r="V1003" s="91"/>
      <c r="W1003" s="91"/>
      <c r="X1003" s="91"/>
      <c r="Y1003" s="91"/>
      <c r="Z1003" s="91"/>
      <c r="AA1003" s="249"/>
    </row>
    <row r="1004" spans="1:27" ht="12" hidden="1" customHeight="1" outlineLevel="1">
      <c r="A1004" s="4"/>
      <c r="B1004" s="4"/>
      <c r="C1004" s="4"/>
      <c r="D1004" s="217" t="str">
        <f>Asset3</f>
        <v>City Gates &amp; Field Regulators</v>
      </c>
      <c r="E1004" s="4"/>
      <c r="F1004" s="4"/>
      <c r="G1004" s="249"/>
      <c r="H1004" s="308"/>
      <c r="I1004" s="308">
        <f>IF(J$897=0, 'Adjustment for previous period'!I436, 0)</f>
        <v>0</v>
      </c>
      <c r="J1004" s="308">
        <f>IF(K$897=0, 'Adjustment for previous period'!J436, 0)</f>
        <v>0</v>
      </c>
      <c r="K1004" s="308">
        <f>IF(L$897=0, 'Adjustment for previous period'!K436, 0)</f>
        <v>0</v>
      </c>
      <c r="L1004" s="308">
        <f>IF(M$897=0, 'Adjustment for previous period'!L436, 0)</f>
        <v>0</v>
      </c>
      <c r="M1004" s="308">
        <f>IF(N$897=0, 'Adjustment for previous period'!M436, 0)</f>
        <v>0</v>
      </c>
      <c r="N1004" s="308">
        <f>IF(O$897=0, 'Adjustment for previous period'!N436, 0)</f>
        <v>0</v>
      </c>
      <c r="O1004" s="308">
        <f>IF(P$897=0, 'Adjustment for previous period'!O436, 0)</f>
        <v>0</v>
      </c>
      <c r="P1004" s="308">
        <f>IF(Q$897=0, 'Adjustment for previous period'!P436, 0)</f>
        <v>0</v>
      </c>
      <c r="Q1004" s="308">
        <f>IF(R$897=0, 'Adjustment for previous period'!Q436, 0)</f>
        <v>0</v>
      </c>
      <c r="R1004" s="4"/>
      <c r="S1004" s="7"/>
      <c r="T1004" s="7"/>
      <c r="U1004" s="7"/>
      <c r="V1004" s="7"/>
      <c r="W1004" s="7"/>
      <c r="X1004" s="7"/>
      <c r="Y1004" s="7"/>
      <c r="Z1004" s="7"/>
      <c r="AA1004" s="249"/>
    </row>
    <row r="1005" spans="1:27" ht="12" hidden="1" customHeight="1" outlineLevel="1">
      <c r="A1005" s="4"/>
      <c r="B1005" s="4"/>
      <c r="C1005" s="4"/>
      <c r="D1005" s="217" t="str">
        <f>Asset4</f>
        <v>Odourant Plants</v>
      </c>
      <c r="E1005" s="4"/>
      <c r="F1005" s="4"/>
      <c r="G1005" s="249"/>
      <c r="H1005" s="308"/>
      <c r="I1005" s="308">
        <f>IF(J$897=0, 'Adjustment for previous period'!I438, 0)</f>
        <v>0</v>
      </c>
      <c r="J1005" s="308">
        <f>IF(K$897=0, 'Adjustment for previous period'!J438, 0)</f>
        <v>0</v>
      </c>
      <c r="K1005" s="308">
        <f>IF(L$897=0, 'Adjustment for previous period'!K438, 0)</f>
        <v>0</v>
      </c>
      <c r="L1005" s="308">
        <f>IF(M$897=0, 'Adjustment for previous period'!L438, 0)</f>
        <v>0</v>
      </c>
      <c r="M1005" s="308">
        <f>IF(N$897=0, 'Adjustment for previous period'!M438, 0)</f>
        <v>0</v>
      </c>
      <c r="N1005" s="308">
        <f>IF(O$897=0, 'Adjustment for previous period'!N438, 0)</f>
        <v>0</v>
      </c>
      <c r="O1005" s="308">
        <f>IF(P$897=0, 'Adjustment for previous period'!O438, 0)</f>
        <v>0</v>
      </c>
      <c r="P1005" s="308">
        <f>IF(Q$897=0, 'Adjustment for previous period'!P438, 0)</f>
        <v>0</v>
      </c>
      <c r="Q1005" s="308">
        <f>IF(R$897=0, 'Adjustment for previous period'!Q438, 0)</f>
        <v>0</v>
      </c>
      <c r="R1005" s="4"/>
      <c r="S1005" s="7"/>
      <c r="T1005" s="7"/>
      <c r="U1005" s="7"/>
      <c r="V1005" s="7"/>
      <c r="W1005" s="7"/>
      <c r="X1005" s="7"/>
      <c r="Y1005" s="7"/>
      <c r="Z1005" s="7"/>
      <c r="AA1005" s="249"/>
    </row>
    <row r="1006" spans="1:27" ht="12" hidden="1" customHeight="1" outlineLevel="1">
      <c r="A1006" s="4"/>
      <c r="B1006" s="4"/>
      <c r="C1006" s="4"/>
      <c r="D1006" s="217" t="str">
        <f>Asset5</f>
        <v>Gas Quality</v>
      </c>
      <c r="E1006" s="4"/>
      <c r="F1006" s="4"/>
      <c r="G1006" s="249"/>
      <c r="H1006" s="308"/>
      <c r="I1006" s="308">
        <f>IF(J$897=0, 'Adjustment for previous period'!I440, 0)</f>
        <v>0</v>
      </c>
      <c r="J1006" s="308">
        <f>IF(K$897=0, 'Adjustment for previous period'!J440, 0)</f>
        <v>0</v>
      </c>
      <c r="K1006" s="308">
        <f>IF(L$897=0, 'Adjustment for previous period'!K440, 0)</f>
        <v>0</v>
      </c>
      <c r="L1006" s="308">
        <f>IF(M$897=0, 'Adjustment for previous period'!L440, 0)</f>
        <v>0</v>
      </c>
      <c r="M1006" s="308">
        <f>IF(N$897=0, 'Adjustment for previous period'!M440, 0)</f>
        <v>0</v>
      </c>
      <c r="N1006" s="308">
        <f>IF(O$897=0, 'Adjustment for previous period'!N440, 0)</f>
        <v>0</v>
      </c>
      <c r="O1006" s="308">
        <f>IF(P$897=0, 'Adjustment for previous period'!O440, 0)</f>
        <v>0</v>
      </c>
      <c r="P1006" s="308">
        <f>IF(Q$897=0, 'Adjustment for previous period'!P440, 0)</f>
        <v>0</v>
      </c>
      <c r="Q1006" s="308">
        <f>IF(R$897=0, 'Adjustment for previous period'!Q440, 0)</f>
        <v>0</v>
      </c>
      <c r="R1006" s="4"/>
      <c r="S1006" s="7"/>
      <c r="T1006" s="7"/>
      <c r="U1006" s="7"/>
      <c r="V1006" s="7"/>
      <c r="W1006" s="7"/>
      <c r="X1006" s="7"/>
      <c r="Y1006" s="7"/>
      <c r="Z1006" s="7"/>
      <c r="AA1006" s="249"/>
    </row>
    <row r="1007" spans="1:27" hidden="1" outlineLevel="1">
      <c r="A1007" s="4"/>
      <c r="B1007" s="4"/>
      <c r="C1007" s="4"/>
      <c r="D1007" s="217" t="str">
        <f>Asset6</f>
        <v xml:space="preserve">Other </v>
      </c>
      <c r="E1007" s="4"/>
      <c r="F1007" s="4"/>
      <c r="G1007" s="249"/>
      <c r="H1007" s="308"/>
      <c r="I1007" s="308">
        <f>IF(J$897=0, 'Adjustment for previous period'!I442, 0)</f>
        <v>0</v>
      </c>
      <c r="J1007" s="308">
        <f>IF(K$897=0, 'Adjustment for previous period'!J442, 0)</f>
        <v>0</v>
      </c>
      <c r="K1007" s="308">
        <f>IF(L$897=0, 'Adjustment for previous period'!K442, 0)</f>
        <v>0</v>
      </c>
      <c r="L1007" s="308">
        <f>IF(M$897=0, 'Adjustment for previous period'!L442, 0)</f>
        <v>0</v>
      </c>
      <c r="M1007" s="308">
        <f>IF(N$897=0, 'Adjustment for previous period'!M442, 0)</f>
        <v>0</v>
      </c>
      <c r="N1007" s="308">
        <f>IF(O$897=0, 'Adjustment for previous period'!N442, 0)</f>
        <v>0</v>
      </c>
      <c r="O1007" s="308">
        <f>IF(P$897=0, 'Adjustment for previous period'!O442, 0)</f>
        <v>0</v>
      </c>
      <c r="P1007" s="308">
        <f>IF(Q$897=0, 'Adjustment for previous period'!P442, 0)</f>
        <v>0</v>
      </c>
      <c r="Q1007" s="308">
        <f>IF(R$897=0, 'Adjustment for previous period'!Q442, 0)</f>
        <v>0</v>
      </c>
      <c r="R1007" s="4"/>
      <c r="S1007" s="7"/>
      <c r="T1007" s="7"/>
      <c r="U1007" s="7"/>
      <c r="V1007" s="7"/>
      <c r="W1007" s="7"/>
      <c r="X1007" s="7"/>
      <c r="Y1007" s="7"/>
      <c r="Z1007" s="7"/>
      <c r="AA1007" s="249"/>
    </row>
    <row r="1008" spans="1:27" hidden="1" outlineLevel="1">
      <c r="A1008" s="4"/>
      <c r="B1008" s="4"/>
      <c r="C1008" s="4"/>
      <c r="D1008" s="217" t="str">
        <f>Asset7</f>
        <v>General Building</v>
      </c>
      <c r="E1008" s="4"/>
      <c r="F1008" s="4"/>
      <c r="G1008" s="249"/>
      <c r="H1008" s="308"/>
      <c r="I1008" s="308">
        <f>IF(J$897=0, 'Adjustment for previous period'!I444, 0)</f>
        <v>0</v>
      </c>
      <c r="J1008" s="308">
        <f>IF(K$897=0, 'Adjustment for previous period'!J444, 0)</f>
        <v>0</v>
      </c>
      <c r="K1008" s="308">
        <f>IF(L$897=0, 'Adjustment for previous period'!K444, 0)</f>
        <v>0</v>
      </c>
      <c r="L1008" s="308">
        <f>IF(M$897=0, 'Adjustment for previous period'!L444, 0)</f>
        <v>0</v>
      </c>
      <c r="M1008" s="308">
        <f>IF(N$897=0, 'Adjustment for previous period'!M444, 0)</f>
        <v>0</v>
      </c>
      <c r="N1008" s="308">
        <f>IF(O$897=0, 'Adjustment for previous period'!N444, 0)</f>
        <v>0</v>
      </c>
      <c r="O1008" s="308">
        <f>IF(P$897=0, 'Adjustment for previous period'!O444, 0)</f>
        <v>0</v>
      </c>
      <c r="P1008" s="308">
        <f>IF(Q$897=0, 'Adjustment for previous period'!P444, 0)</f>
        <v>0</v>
      </c>
      <c r="Q1008" s="308">
        <f>IF(R$897=0, 'Adjustment for previous period'!Q444, 0)</f>
        <v>0</v>
      </c>
      <c r="R1008" s="4"/>
      <c r="S1008" s="4"/>
      <c r="T1008" s="4"/>
      <c r="U1008" s="4"/>
      <c r="V1008" s="4"/>
      <c r="W1008" s="4"/>
      <c r="X1008" s="4"/>
      <c r="Y1008" s="4"/>
      <c r="Z1008" s="4"/>
      <c r="AA1008" s="249"/>
    </row>
    <row r="1009" spans="1:27" hidden="1" outlineLevel="1">
      <c r="A1009" s="4"/>
      <c r="B1009" s="4"/>
      <c r="C1009" s="4"/>
      <c r="D1009" s="217" t="str">
        <f>Asset8</f>
        <v>General Land</v>
      </c>
      <c r="E1009" s="4"/>
      <c r="F1009" s="4"/>
      <c r="G1009" s="249"/>
      <c r="H1009" s="308"/>
      <c r="I1009" s="308">
        <f>IF(J$897=0, 'Adjustment for previous period'!I446, 0)</f>
        <v>0</v>
      </c>
      <c r="J1009" s="308">
        <f>IF(K$897=0, 'Adjustment for previous period'!J446, 0)</f>
        <v>0</v>
      </c>
      <c r="K1009" s="308">
        <f>IF(L$897=0, 'Adjustment for previous period'!K446, 0)</f>
        <v>0</v>
      </c>
      <c r="L1009" s="308">
        <f>IF(M$897=0, 'Adjustment for previous period'!L446, 0)</f>
        <v>0</v>
      </c>
      <c r="M1009" s="308">
        <f>IF(N$897=0, 'Adjustment for previous period'!M446, 0)</f>
        <v>0</v>
      </c>
      <c r="N1009" s="308">
        <f>IF(O$897=0, 'Adjustment for previous period'!N446, 0)</f>
        <v>0</v>
      </c>
      <c r="O1009" s="308">
        <f>IF(P$897=0, 'Adjustment for previous period'!O446, 0)</f>
        <v>0</v>
      </c>
      <c r="P1009" s="308">
        <f>IF(Q$897=0, 'Adjustment for previous period'!P446, 0)</f>
        <v>0</v>
      </c>
      <c r="Q1009" s="308">
        <f>IF(R$897=0, 'Adjustment for previous period'!Q446, 0)</f>
        <v>0</v>
      </c>
      <c r="R1009" s="4"/>
      <c r="S1009" s="4"/>
      <c r="T1009" s="4"/>
      <c r="U1009" s="4"/>
      <c r="V1009" s="4"/>
      <c r="W1009" s="4"/>
      <c r="X1009" s="4"/>
      <c r="Y1009" s="4"/>
      <c r="Z1009" s="4"/>
      <c r="AA1009" s="249"/>
    </row>
    <row r="1010" spans="1:27" hidden="1" outlineLevel="1">
      <c r="A1010" s="4"/>
      <c r="B1010" s="4"/>
      <c r="C1010" s="4"/>
      <c r="D1010" s="217">
        <f>Asset9</f>
        <v>0</v>
      </c>
      <c r="E1010" s="4"/>
      <c r="F1010" s="4"/>
      <c r="G1010" s="249"/>
      <c r="H1010" s="308"/>
      <c r="I1010" s="308">
        <f>IF(J$897=0, 'Adjustment for previous period'!I448, 0)</f>
        <v>0</v>
      </c>
      <c r="J1010" s="308">
        <f>IF(K$897=0, 'Adjustment for previous period'!J448, 0)</f>
        <v>0</v>
      </c>
      <c r="K1010" s="308">
        <f>IF(L$897=0, 'Adjustment for previous period'!K448, 0)</f>
        <v>0</v>
      </c>
      <c r="L1010" s="308">
        <f>IF(M$897=0, 'Adjustment for previous period'!L448, 0)</f>
        <v>0</v>
      </c>
      <c r="M1010" s="308">
        <f>IF(N$897=0, 'Adjustment for previous period'!M448, 0)</f>
        <v>0</v>
      </c>
      <c r="N1010" s="308">
        <f>IF(O$897=0, 'Adjustment for previous period'!N448, 0)</f>
        <v>0</v>
      </c>
      <c r="O1010" s="308">
        <f>IF(P$897=0, 'Adjustment for previous period'!O448, 0)</f>
        <v>0</v>
      </c>
      <c r="P1010" s="308">
        <f>IF(Q$897=0, 'Adjustment for previous period'!P448, 0)</f>
        <v>0</v>
      </c>
      <c r="Q1010" s="308">
        <f>IF(R$897=0, 'Adjustment for previous period'!Q448, 0)</f>
        <v>0</v>
      </c>
      <c r="R1010" s="4"/>
      <c r="S1010" s="4"/>
      <c r="T1010" s="4"/>
      <c r="U1010" s="4"/>
      <c r="V1010" s="4"/>
      <c r="W1010" s="4"/>
      <c r="X1010" s="4"/>
      <c r="Y1010" s="4"/>
      <c r="Z1010" s="4"/>
      <c r="AA1010" s="249"/>
    </row>
    <row r="1011" spans="1:27" hidden="1" outlineLevel="1">
      <c r="A1011" s="4"/>
      <c r="B1011" s="4"/>
      <c r="C1011" s="4"/>
      <c r="D1011" s="217">
        <f>Asset10</f>
        <v>0</v>
      </c>
      <c r="E1011" s="4"/>
      <c r="F1011" s="4"/>
      <c r="G1011" s="249"/>
      <c r="H1011" s="308"/>
      <c r="I1011" s="308">
        <f>IF(J$897=0, 'Adjustment for previous period'!I450, 0)</f>
        <v>0</v>
      </c>
      <c r="J1011" s="308">
        <f>IF(K$897=0, 'Adjustment for previous period'!J450, 0)</f>
        <v>0</v>
      </c>
      <c r="K1011" s="308">
        <f>IF(L$897=0, 'Adjustment for previous period'!K450, 0)</f>
        <v>0</v>
      </c>
      <c r="L1011" s="308">
        <f>IF(M$897=0, 'Adjustment for previous period'!L450, 0)</f>
        <v>0</v>
      </c>
      <c r="M1011" s="308">
        <f>IF(N$897=0, 'Adjustment for previous period'!M450, 0)</f>
        <v>0</v>
      </c>
      <c r="N1011" s="308">
        <f>IF(O$897=0, 'Adjustment for previous period'!N450, 0)</f>
        <v>0</v>
      </c>
      <c r="O1011" s="308">
        <f>IF(P$897=0, 'Adjustment for previous period'!O450, 0)</f>
        <v>0</v>
      </c>
      <c r="P1011" s="308">
        <f>IF(Q$897=0, 'Adjustment for previous period'!P450, 0)</f>
        <v>0</v>
      </c>
      <c r="Q1011" s="308">
        <f>IF(R$897=0, 'Adjustment for previous period'!Q450, 0)</f>
        <v>0</v>
      </c>
      <c r="R1011" s="4"/>
      <c r="S1011" s="4"/>
      <c r="T1011" s="4"/>
      <c r="U1011" s="4"/>
      <c r="V1011" s="4"/>
      <c r="W1011" s="4"/>
      <c r="X1011" s="4"/>
      <c r="Y1011" s="4"/>
      <c r="Z1011" s="4"/>
      <c r="AA1011" s="249"/>
    </row>
    <row r="1012" spans="1:27" hidden="1" outlineLevel="1">
      <c r="A1012" s="4"/>
      <c r="B1012" s="4"/>
      <c r="C1012" s="4"/>
      <c r="D1012" s="217">
        <f>Asset11</f>
        <v>0</v>
      </c>
      <c r="E1012" s="4"/>
      <c r="F1012" s="4"/>
      <c r="G1012" s="249"/>
      <c r="H1012" s="308"/>
      <c r="I1012" s="308">
        <f>IF(J$897=0, 'Adjustment for previous period'!I452, 0)</f>
        <v>0</v>
      </c>
      <c r="J1012" s="308">
        <f>IF(K$897=0, 'Adjustment for previous period'!J452, 0)</f>
        <v>0</v>
      </c>
      <c r="K1012" s="308">
        <f>IF(L$897=0, 'Adjustment for previous period'!K452, 0)</f>
        <v>0</v>
      </c>
      <c r="L1012" s="308">
        <f>IF(M$897=0, 'Adjustment for previous period'!L452, 0)</f>
        <v>0</v>
      </c>
      <c r="M1012" s="308">
        <f>IF(N$897=0, 'Adjustment for previous period'!M452, 0)</f>
        <v>0</v>
      </c>
      <c r="N1012" s="308">
        <f>IF(O$897=0, 'Adjustment for previous period'!N452, 0)</f>
        <v>0</v>
      </c>
      <c r="O1012" s="308">
        <f>IF(P$897=0, 'Adjustment for previous period'!O452, 0)</f>
        <v>0</v>
      </c>
      <c r="P1012" s="308">
        <f>IF(Q$897=0, 'Adjustment for previous period'!P452, 0)</f>
        <v>0</v>
      </c>
      <c r="Q1012" s="308">
        <f>IF(R$897=0, 'Adjustment for previous period'!Q452, 0)</f>
        <v>0</v>
      </c>
      <c r="R1012" s="4"/>
      <c r="S1012" s="4"/>
      <c r="T1012" s="4"/>
      <c r="U1012" s="4"/>
      <c r="V1012" s="4"/>
      <c r="W1012" s="4"/>
      <c r="X1012" s="4"/>
      <c r="Y1012" s="4"/>
      <c r="Z1012" s="4"/>
      <c r="AA1012" s="249"/>
    </row>
    <row r="1013" spans="1:27" hidden="1" outlineLevel="1">
      <c r="A1013" s="4"/>
      <c r="B1013" s="4"/>
      <c r="C1013" s="4"/>
      <c r="D1013" s="217">
        <f>Asset12</f>
        <v>0</v>
      </c>
      <c r="E1013" s="4"/>
      <c r="F1013" s="4"/>
      <c r="G1013" s="249"/>
      <c r="H1013" s="308"/>
      <c r="I1013" s="308">
        <f>IF(J$897=0, 'Adjustment for previous period'!I454, 0)</f>
        <v>0</v>
      </c>
      <c r="J1013" s="308">
        <f>IF(K$897=0, 'Adjustment for previous period'!J454, 0)</f>
        <v>0</v>
      </c>
      <c r="K1013" s="308">
        <f>IF(L$897=0, 'Adjustment for previous period'!K454, 0)</f>
        <v>0</v>
      </c>
      <c r="L1013" s="308">
        <f>IF(M$897=0, 'Adjustment for previous period'!L454, 0)</f>
        <v>0</v>
      </c>
      <c r="M1013" s="308">
        <f>IF(N$897=0, 'Adjustment for previous period'!M454, 0)</f>
        <v>0</v>
      </c>
      <c r="N1013" s="308">
        <f>IF(O$897=0, 'Adjustment for previous period'!N454, 0)</f>
        <v>0</v>
      </c>
      <c r="O1013" s="308">
        <f>IF(P$897=0, 'Adjustment for previous period'!O454, 0)</f>
        <v>0</v>
      </c>
      <c r="P1013" s="308">
        <f>IF(Q$897=0, 'Adjustment for previous period'!P454, 0)</f>
        <v>0</v>
      </c>
      <c r="Q1013" s="308">
        <f>IF(R$897=0, 'Adjustment for previous period'!Q454, 0)</f>
        <v>0</v>
      </c>
      <c r="R1013" s="4"/>
      <c r="S1013" s="4"/>
      <c r="T1013" s="4"/>
      <c r="U1013" s="4"/>
      <c r="V1013" s="4"/>
      <c r="W1013" s="4"/>
      <c r="X1013" s="4"/>
      <c r="Y1013" s="4"/>
      <c r="Z1013" s="4"/>
      <c r="AA1013" s="249"/>
    </row>
    <row r="1014" spans="1:27" hidden="1" outlineLevel="1">
      <c r="A1014" s="4"/>
      <c r="B1014" s="4"/>
      <c r="C1014" s="4"/>
      <c r="D1014" s="217">
        <f>Asset13</f>
        <v>0</v>
      </c>
      <c r="E1014" s="4"/>
      <c r="F1014" s="4"/>
      <c r="G1014" s="249"/>
      <c r="H1014" s="308"/>
      <c r="I1014" s="308">
        <f>IF(J$897=0, 'Adjustment for previous period'!I456, 0)</f>
        <v>0</v>
      </c>
      <c r="J1014" s="308">
        <f>IF(K$897=0, 'Adjustment for previous period'!J456, 0)</f>
        <v>0</v>
      </c>
      <c r="K1014" s="308">
        <f>IF(L$897=0, 'Adjustment for previous period'!K456, 0)</f>
        <v>0</v>
      </c>
      <c r="L1014" s="308">
        <f>IF(M$897=0, 'Adjustment for previous period'!L456, 0)</f>
        <v>0</v>
      </c>
      <c r="M1014" s="308">
        <f>IF(N$897=0, 'Adjustment for previous period'!M456, 0)</f>
        <v>0</v>
      </c>
      <c r="N1014" s="308">
        <f>IF(O$897=0, 'Adjustment for previous period'!N456, 0)</f>
        <v>0</v>
      </c>
      <c r="O1014" s="308">
        <f>IF(P$897=0, 'Adjustment for previous period'!O456, 0)</f>
        <v>0</v>
      </c>
      <c r="P1014" s="308">
        <f>IF(Q$897=0, 'Adjustment for previous period'!P456, 0)</f>
        <v>0</v>
      </c>
      <c r="Q1014" s="308">
        <f>IF(R$897=0, 'Adjustment for previous period'!Q456, 0)</f>
        <v>0</v>
      </c>
      <c r="R1014" s="4"/>
      <c r="S1014" s="4"/>
      <c r="T1014" s="4"/>
      <c r="U1014" s="4"/>
      <c r="V1014" s="4"/>
      <c r="W1014" s="4"/>
      <c r="X1014" s="4"/>
      <c r="Y1014" s="4"/>
      <c r="Z1014" s="4"/>
      <c r="AA1014" s="249"/>
    </row>
    <row r="1015" spans="1:27" hidden="1" outlineLevel="1">
      <c r="A1015" s="4"/>
      <c r="B1015" s="4"/>
      <c r="C1015" s="4"/>
      <c r="D1015" s="217">
        <f>Asset14</f>
        <v>0</v>
      </c>
      <c r="E1015" s="4"/>
      <c r="F1015" s="4"/>
      <c r="G1015" s="249"/>
      <c r="H1015" s="308"/>
      <c r="I1015" s="308">
        <f>IF(J$897=0, 'Adjustment for previous period'!I458, 0)</f>
        <v>0</v>
      </c>
      <c r="J1015" s="308">
        <f>IF(K$897=0, 'Adjustment for previous period'!J458, 0)</f>
        <v>0</v>
      </c>
      <c r="K1015" s="308">
        <f>IF(L$897=0, 'Adjustment for previous period'!K458, 0)</f>
        <v>0</v>
      </c>
      <c r="L1015" s="308">
        <f>IF(M$897=0, 'Adjustment for previous period'!L458, 0)</f>
        <v>0</v>
      </c>
      <c r="M1015" s="308">
        <f>IF(N$897=0, 'Adjustment for previous period'!M458, 0)</f>
        <v>0</v>
      </c>
      <c r="N1015" s="308">
        <f>IF(O$897=0, 'Adjustment for previous period'!N458, 0)</f>
        <v>0</v>
      </c>
      <c r="O1015" s="308">
        <f>IF(P$897=0, 'Adjustment for previous period'!O458, 0)</f>
        <v>0</v>
      </c>
      <c r="P1015" s="308">
        <f>IF(Q$897=0, 'Adjustment for previous period'!P458, 0)</f>
        <v>0</v>
      </c>
      <c r="Q1015" s="308">
        <f>IF(R$897=0, 'Adjustment for previous period'!Q458, 0)</f>
        <v>0</v>
      </c>
      <c r="R1015" s="4"/>
      <c r="S1015" s="4"/>
      <c r="T1015" s="4"/>
      <c r="U1015" s="4"/>
      <c r="V1015" s="4"/>
      <c r="W1015" s="4"/>
      <c r="X1015" s="4"/>
      <c r="Y1015" s="4"/>
      <c r="Z1015" s="4"/>
      <c r="AA1015" s="249"/>
    </row>
    <row r="1016" spans="1:27" hidden="1" outlineLevel="1">
      <c r="A1016" s="4"/>
      <c r="B1016" s="4"/>
      <c r="C1016" s="4"/>
      <c r="D1016" s="217">
        <f>Asset15</f>
        <v>0</v>
      </c>
      <c r="E1016" s="4"/>
      <c r="F1016" s="4"/>
      <c r="G1016" s="249"/>
      <c r="H1016" s="308"/>
      <c r="I1016" s="308">
        <f>IF(J$897=0, 'Adjustment for previous period'!I460, 0)</f>
        <v>0</v>
      </c>
      <c r="J1016" s="308">
        <f>IF(K$897=0, 'Adjustment for previous period'!J460, 0)</f>
        <v>0</v>
      </c>
      <c r="K1016" s="308">
        <f>IF(L$897=0, 'Adjustment for previous period'!K460, 0)</f>
        <v>0</v>
      </c>
      <c r="L1016" s="308">
        <f>IF(M$897=0, 'Adjustment for previous period'!L460, 0)</f>
        <v>0</v>
      </c>
      <c r="M1016" s="308">
        <f>IF(N$897=0, 'Adjustment for previous period'!M460, 0)</f>
        <v>0</v>
      </c>
      <c r="N1016" s="308">
        <f>IF(O$897=0, 'Adjustment for previous period'!N460, 0)</f>
        <v>0</v>
      </c>
      <c r="O1016" s="308">
        <f>IF(P$897=0, 'Adjustment for previous period'!O460, 0)</f>
        <v>0</v>
      </c>
      <c r="P1016" s="308">
        <f>IF(Q$897=0, 'Adjustment for previous period'!P460, 0)</f>
        <v>0</v>
      </c>
      <c r="Q1016" s="308">
        <f>IF(R$897=0, 'Adjustment for previous period'!Q460, 0)</f>
        <v>0</v>
      </c>
      <c r="R1016" s="4"/>
      <c r="S1016" s="4"/>
      <c r="T1016" s="4"/>
      <c r="U1016" s="4"/>
      <c r="V1016" s="4"/>
      <c r="W1016" s="4"/>
      <c r="X1016" s="4"/>
      <c r="Y1016" s="4"/>
      <c r="Z1016" s="4"/>
      <c r="AA1016" s="249"/>
    </row>
    <row r="1017" spans="1:27" hidden="1" outlineLevel="1">
      <c r="A1017" s="4"/>
      <c r="B1017" s="4"/>
      <c r="C1017" s="4"/>
      <c r="D1017" s="217">
        <f>Asset16</f>
        <v>0</v>
      </c>
      <c r="E1017" s="4"/>
      <c r="F1017" s="4"/>
      <c r="G1017" s="249"/>
      <c r="H1017" s="308"/>
      <c r="I1017" s="308">
        <f>IF(J$897=0, 'Adjustment for previous period'!I462, 0)</f>
        <v>0</v>
      </c>
      <c r="J1017" s="308">
        <f>IF(K$897=0, 'Adjustment for previous period'!J462, 0)</f>
        <v>0</v>
      </c>
      <c r="K1017" s="308">
        <f>IF(L$897=0, 'Adjustment for previous period'!K462, 0)</f>
        <v>0</v>
      </c>
      <c r="L1017" s="308">
        <f>IF(M$897=0, 'Adjustment for previous period'!L462, 0)</f>
        <v>0</v>
      </c>
      <c r="M1017" s="308">
        <f>IF(N$897=0, 'Adjustment for previous period'!M462, 0)</f>
        <v>0</v>
      </c>
      <c r="N1017" s="308">
        <f>IF(O$897=0, 'Adjustment for previous period'!N462, 0)</f>
        <v>0</v>
      </c>
      <c r="O1017" s="308">
        <f>IF(P$897=0, 'Adjustment for previous period'!O462, 0)</f>
        <v>0</v>
      </c>
      <c r="P1017" s="308">
        <f>IF(Q$897=0, 'Adjustment for previous period'!P462, 0)</f>
        <v>0</v>
      </c>
      <c r="Q1017" s="308">
        <f>IF(R$897=0, 'Adjustment for previous period'!Q462, 0)</f>
        <v>0</v>
      </c>
      <c r="R1017" s="4"/>
      <c r="S1017" s="4"/>
      <c r="T1017" s="4"/>
      <c r="U1017" s="4"/>
      <c r="V1017" s="4"/>
      <c r="W1017" s="4"/>
      <c r="X1017" s="4"/>
      <c r="Y1017" s="4"/>
      <c r="Z1017" s="4"/>
      <c r="AA1017" s="249"/>
    </row>
    <row r="1018" spans="1:27" hidden="1" outlineLevel="1">
      <c r="A1018" s="4"/>
      <c r="B1018" s="4"/>
      <c r="C1018" s="4"/>
      <c r="D1018" s="217">
        <f>Asset17</f>
        <v>0</v>
      </c>
      <c r="E1018" s="4"/>
      <c r="F1018" s="4"/>
      <c r="G1018" s="249"/>
      <c r="H1018" s="308"/>
      <c r="I1018" s="308">
        <f>IF(J$897=0, 'Adjustment for previous period'!I464, 0)</f>
        <v>0</v>
      </c>
      <c r="J1018" s="308">
        <f>IF(K$897=0, 'Adjustment for previous period'!J464, 0)</f>
        <v>0</v>
      </c>
      <c r="K1018" s="308">
        <f>IF(L$897=0, 'Adjustment for previous period'!K464, 0)</f>
        <v>0</v>
      </c>
      <c r="L1018" s="308">
        <f>IF(M$897=0, 'Adjustment for previous period'!L464, 0)</f>
        <v>0</v>
      </c>
      <c r="M1018" s="308">
        <f>IF(N$897=0, 'Adjustment for previous period'!M464, 0)</f>
        <v>0</v>
      </c>
      <c r="N1018" s="308">
        <f>IF(O$897=0, 'Adjustment for previous period'!N464, 0)</f>
        <v>0</v>
      </c>
      <c r="O1018" s="308">
        <f>IF(P$897=0, 'Adjustment for previous period'!O464, 0)</f>
        <v>0</v>
      </c>
      <c r="P1018" s="308">
        <f>IF(Q$897=0, 'Adjustment for previous period'!P464, 0)</f>
        <v>0</v>
      </c>
      <c r="Q1018" s="308">
        <f>IF(R$897=0, 'Adjustment for previous period'!Q464, 0)</f>
        <v>0</v>
      </c>
      <c r="R1018" s="4"/>
      <c r="S1018" s="4"/>
      <c r="T1018" s="4"/>
      <c r="U1018" s="4"/>
      <c r="V1018" s="4"/>
      <c r="W1018" s="4"/>
      <c r="X1018" s="4"/>
      <c r="Y1018" s="4"/>
      <c r="Z1018" s="4"/>
      <c r="AA1018" s="249"/>
    </row>
    <row r="1019" spans="1:27" hidden="1" outlineLevel="1">
      <c r="A1019" s="4"/>
      <c r="B1019" s="4"/>
      <c r="C1019" s="4"/>
      <c r="D1019" s="217">
        <f>Asset18</f>
        <v>0</v>
      </c>
      <c r="E1019" s="4"/>
      <c r="F1019" s="4"/>
      <c r="G1019" s="249"/>
      <c r="H1019" s="308"/>
      <c r="I1019" s="308">
        <f>IF(J$897=0, 'Adjustment for previous period'!I466, 0)</f>
        <v>0</v>
      </c>
      <c r="J1019" s="308">
        <f>IF(K$897=0, 'Adjustment for previous period'!J466, 0)</f>
        <v>0</v>
      </c>
      <c r="K1019" s="308">
        <f>IF(L$897=0, 'Adjustment for previous period'!K466, 0)</f>
        <v>0</v>
      </c>
      <c r="L1019" s="308">
        <f>IF(M$897=0, 'Adjustment for previous period'!L466, 0)</f>
        <v>0</v>
      </c>
      <c r="M1019" s="308">
        <f>IF(N$897=0, 'Adjustment for previous period'!M466, 0)</f>
        <v>0</v>
      </c>
      <c r="N1019" s="308">
        <f>IF(O$897=0, 'Adjustment for previous period'!N466, 0)</f>
        <v>0</v>
      </c>
      <c r="O1019" s="308">
        <f>IF(P$897=0, 'Adjustment for previous period'!O466, 0)</f>
        <v>0</v>
      </c>
      <c r="P1019" s="308">
        <f>IF(Q$897=0, 'Adjustment for previous period'!P466, 0)</f>
        <v>0</v>
      </c>
      <c r="Q1019" s="308">
        <f>IF(R$897=0, 'Adjustment for previous period'!Q466, 0)</f>
        <v>0</v>
      </c>
      <c r="R1019" s="4"/>
      <c r="S1019" s="4"/>
      <c r="T1019" s="4"/>
      <c r="U1019" s="4"/>
      <c r="V1019" s="4"/>
      <c r="W1019" s="4"/>
      <c r="X1019" s="4"/>
      <c r="Y1019" s="4"/>
      <c r="Z1019" s="4"/>
      <c r="AA1019" s="249"/>
    </row>
    <row r="1020" spans="1:27" hidden="1" outlineLevel="1">
      <c r="A1020" s="4"/>
      <c r="B1020" s="4"/>
      <c r="C1020" s="4"/>
      <c r="D1020" s="217">
        <f>Asset19</f>
        <v>0</v>
      </c>
      <c r="E1020" s="4"/>
      <c r="F1020" s="4"/>
      <c r="G1020" s="249"/>
      <c r="H1020" s="308"/>
      <c r="I1020" s="308">
        <f>IF(J$897=0, 'Adjustment for previous period'!I468, 0)</f>
        <v>0</v>
      </c>
      <c r="J1020" s="308">
        <f>IF(K$897=0, 'Adjustment for previous period'!J468, 0)</f>
        <v>0</v>
      </c>
      <c r="K1020" s="308">
        <f>IF(L$897=0, 'Adjustment for previous period'!K468, 0)</f>
        <v>0</v>
      </c>
      <c r="L1020" s="308">
        <f>IF(M$897=0, 'Adjustment for previous period'!L468, 0)</f>
        <v>0</v>
      </c>
      <c r="M1020" s="308">
        <f>IF(N$897=0, 'Adjustment for previous period'!M468, 0)</f>
        <v>0</v>
      </c>
      <c r="N1020" s="308">
        <f>IF(O$897=0, 'Adjustment for previous period'!N468, 0)</f>
        <v>0</v>
      </c>
      <c r="O1020" s="308">
        <f>IF(P$897=0, 'Adjustment for previous period'!O468, 0)</f>
        <v>0</v>
      </c>
      <c r="P1020" s="308">
        <f>IF(Q$897=0, 'Adjustment for previous period'!P468, 0)</f>
        <v>0</v>
      </c>
      <c r="Q1020" s="308">
        <f>IF(R$897=0, 'Adjustment for previous period'!Q468, 0)</f>
        <v>0</v>
      </c>
      <c r="R1020" s="4"/>
      <c r="S1020" s="4"/>
      <c r="T1020" s="4"/>
      <c r="U1020" s="4"/>
      <c r="V1020" s="4"/>
      <c r="W1020" s="4"/>
      <c r="X1020" s="4"/>
      <c r="Y1020" s="4"/>
      <c r="Z1020" s="4"/>
      <c r="AA1020" s="249"/>
    </row>
    <row r="1021" spans="1:27" hidden="1" outlineLevel="1">
      <c r="A1021" s="4"/>
      <c r="B1021" s="4"/>
      <c r="C1021" s="4"/>
      <c r="D1021" s="217">
        <f>Asset20</f>
        <v>0</v>
      </c>
      <c r="E1021" s="4"/>
      <c r="F1021" s="4"/>
      <c r="G1021" s="249"/>
      <c r="H1021" s="308"/>
      <c r="I1021" s="308">
        <f>IF(J$897=0, 'Adjustment for previous period'!I470, 0)</f>
        <v>0</v>
      </c>
      <c r="J1021" s="308">
        <f>IF(K$897=0, 'Adjustment for previous period'!J470, 0)</f>
        <v>0</v>
      </c>
      <c r="K1021" s="308">
        <f>IF(L$897=0, 'Adjustment for previous period'!K470, 0)</f>
        <v>0</v>
      </c>
      <c r="L1021" s="308">
        <f>IF(M$897=0, 'Adjustment for previous period'!L470, 0)</f>
        <v>0</v>
      </c>
      <c r="M1021" s="308">
        <f>IF(N$897=0, 'Adjustment for previous period'!M470, 0)</f>
        <v>0</v>
      </c>
      <c r="N1021" s="308">
        <f>IF(O$897=0, 'Adjustment for previous period'!N470, 0)</f>
        <v>0</v>
      </c>
      <c r="O1021" s="308">
        <f>IF(P$897=0, 'Adjustment for previous period'!O470, 0)</f>
        <v>0</v>
      </c>
      <c r="P1021" s="308">
        <f>IF(Q$897=0, 'Adjustment for previous period'!P470, 0)</f>
        <v>0</v>
      </c>
      <c r="Q1021" s="308">
        <f>IF(R$897=0, 'Adjustment for previous period'!Q470, 0)</f>
        <v>0</v>
      </c>
      <c r="R1021" s="4"/>
      <c r="S1021" s="4"/>
      <c r="T1021" s="4"/>
      <c r="U1021" s="4"/>
      <c r="V1021" s="4"/>
      <c r="W1021" s="4"/>
      <c r="X1021" s="4"/>
      <c r="Y1021" s="4"/>
      <c r="Z1021" s="4"/>
      <c r="AA1021" s="249"/>
    </row>
    <row r="1022" spans="1:27" hidden="1" outlineLevel="1">
      <c r="A1022" s="4"/>
      <c r="B1022" s="4"/>
      <c r="C1022" s="4"/>
      <c r="D1022" s="217">
        <f>Asset21</f>
        <v>0</v>
      </c>
      <c r="E1022" s="4"/>
      <c r="F1022" s="4"/>
      <c r="G1022" s="249"/>
      <c r="H1022" s="308"/>
      <c r="I1022" s="308">
        <f>IF(J$897=0, 'Adjustment for previous period'!I472, 0)</f>
        <v>0</v>
      </c>
      <c r="J1022" s="308">
        <f>IF(K$897=0, 'Adjustment for previous period'!J472, 0)</f>
        <v>0</v>
      </c>
      <c r="K1022" s="308">
        <f>IF(L$897=0, 'Adjustment for previous period'!K472, 0)</f>
        <v>0</v>
      </c>
      <c r="L1022" s="308">
        <f>IF(M$897=0, 'Adjustment for previous period'!L472, 0)</f>
        <v>0</v>
      </c>
      <c r="M1022" s="308">
        <f>IF(N$897=0, 'Adjustment for previous period'!M472, 0)</f>
        <v>0</v>
      </c>
      <c r="N1022" s="308">
        <f>IF(O$897=0, 'Adjustment for previous period'!N472, 0)</f>
        <v>0</v>
      </c>
      <c r="O1022" s="308">
        <f>IF(P$897=0, 'Adjustment for previous period'!O472, 0)</f>
        <v>0</v>
      </c>
      <c r="P1022" s="308">
        <f>IF(Q$897=0, 'Adjustment for previous period'!P472, 0)</f>
        <v>0</v>
      </c>
      <c r="Q1022" s="308">
        <f>IF(R$897=0, 'Adjustment for previous period'!Q472, 0)</f>
        <v>0</v>
      </c>
      <c r="R1022" s="4"/>
      <c r="S1022" s="4"/>
      <c r="T1022" s="4"/>
      <c r="U1022" s="4"/>
      <c r="V1022" s="4"/>
      <c r="W1022" s="4"/>
      <c r="X1022" s="4"/>
      <c r="Y1022" s="4"/>
      <c r="Z1022" s="4"/>
      <c r="AA1022" s="249"/>
    </row>
    <row r="1023" spans="1:27" hidden="1" outlineLevel="1">
      <c r="A1023" s="4"/>
      <c r="B1023" s="4"/>
      <c r="C1023" s="4"/>
      <c r="D1023" s="217">
        <f>Asset22</f>
        <v>0</v>
      </c>
      <c r="E1023" s="4"/>
      <c r="F1023" s="4"/>
      <c r="G1023" s="249"/>
      <c r="H1023" s="308"/>
      <c r="I1023" s="308">
        <f>IF(J$897=0, 'Adjustment for previous period'!I474, 0)</f>
        <v>0</v>
      </c>
      <c r="J1023" s="308">
        <f>IF(K$897=0, 'Adjustment for previous period'!J474, 0)</f>
        <v>0</v>
      </c>
      <c r="K1023" s="308">
        <f>IF(L$897=0, 'Adjustment for previous period'!K474, 0)</f>
        <v>0</v>
      </c>
      <c r="L1023" s="308">
        <f>IF(M$897=0, 'Adjustment for previous period'!L474, 0)</f>
        <v>0</v>
      </c>
      <c r="M1023" s="308">
        <f>IF(N$897=0, 'Adjustment for previous period'!M474, 0)</f>
        <v>0</v>
      </c>
      <c r="N1023" s="308">
        <f>IF(O$897=0, 'Adjustment for previous period'!N474, 0)</f>
        <v>0</v>
      </c>
      <c r="O1023" s="308">
        <f>IF(P$897=0, 'Adjustment for previous period'!O474, 0)</f>
        <v>0</v>
      </c>
      <c r="P1023" s="308">
        <f>IF(Q$897=0, 'Adjustment for previous period'!P474, 0)</f>
        <v>0</v>
      </c>
      <c r="Q1023" s="308">
        <f>IF(R$897=0, 'Adjustment for previous period'!Q474, 0)</f>
        <v>0</v>
      </c>
      <c r="R1023" s="4"/>
      <c r="S1023" s="4"/>
      <c r="T1023" s="4"/>
      <c r="U1023" s="4"/>
      <c r="V1023" s="4"/>
      <c r="W1023" s="4"/>
      <c r="X1023" s="4"/>
      <c r="Y1023" s="4"/>
      <c r="Z1023" s="4"/>
      <c r="AA1023" s="249"/>
    </row>
    <row r="1024" spans="1:27" hidden="1" outlineLevel="1">
      <c r="A1024" s="4"/>
      <c r="B1024" s="4"/>
      <c r="C1024" s="4"/>
      <c r="D1024" s="217">
        <f>Asset23</f>
        <v>0</v>
      </c>
      <c r="E1024" s="4"/>
      <c r="F1024" s="4"/>
      <c r="G1024" s="249"/>
      <c r="H1024" s="308"/>
      <c r="I1024" s="308">
        <f>IF(J$897=0, 'Adjustment for previous period'!I476, 0)</f>
        <v>0</v>
      </c>
      <c r="J1024" s="308">
        <f>IF(K$897=0, 'Adjustment for previous period'!J476, 0)</f>
        <v>0</v>
      </c>
      <c r="K1024" s="308">
        <f>IF(L$897=0, 'Adjustment for previous period'!K476, 0)</f>
        <v>0</v>
      </c>
      <c r="L1024" s="308">
        <f>IF(M$897=0, 'Adjustment for previous period'!L476, 0)</f>
        <v>0</v>
      </c>
      <c r="M1024" s="308">
        <f>IF(N$897=0, 'Adjustment for previous period'!M476, 0)</f>
        <v>0</v>
      </c>
      <c r="N1024" s="308">
        <f>IF(O$897=0, 'Adjustment for previous period'!N476, 0)</f>
        <v>0</v>
      </c>
      <c r="O1024" s="308">
        <f>IF(P$897=0, 'Adjustment for previous period'!O476, 0)</f>
        <v>0</v>
      </c>
      <c r="P1024" s="308">
        <f>IF(Q$897=0, 'Adjustment for previous period'!P476, 0)</f>
        <v>0</v>
      </c>
      <c r="Q1024" s="308">
        <f>IF(R$897=0, 'Adjustment for previous period'!Q476, 0)</f>
        <v>0</v>
      </c>
      <c r="R1024" s="4"/>
      <c r="S1024" s="4"/>
      <c r="T1024" s="4"/>
      <c r="U1024" s="4"/>
      <c r="V1024" s="4"/>
      <c r="W1024" s="4"/>
      <c r="X1024" s="4"/>
      <c r="Y1024" s="4"/>
      <c r="Z1024" s="4"/>
      <c r="AA1024" s="249"/>
    </row>
    <row r="1025" spans="1:27" hidden="1" outlineLevel="1">
      <c r="A1025" s="4"/>
      <c r="B1025" s="4"/>
      <c r="C1025" s="4"/>
      <c r="D1025" s="217">
        <f>Asset24</f>
        <v>0</v>
      </c>
      <c r="E1025" s="4"/>
      <c r="F1025" s="4"/>
      <c r="G1025" s="249"/>
      <c r="H1025" s="308"/>
      <c r="I1025" s="308">
        <f>IF(J$897=0, 'Adjustment for previous period'!I478, 0)</f>
        <v>0</v>
      </c>
      <c r="J1025" s="308">
        <f>IF(K$897=0, 'Adjustment for previous period'!J478, 0)</f>
        <v>0</v>
      </c>
      <c r="K1025" s="308">
        <f>IF(L$897=0, 'Adjustment for previous period'!K478, 0)</f>
        <v>0</v>
      </c>
      <c r="L1025" s="308">
        <f>IF(M$897=0, 'Adjustment for previous period'!L478, 0)</f>
        <v>0</v>
      </c>
      <c r="M1025" s="308">
        <f>IF(N$897=0, 'Adjustment for previous period'!M478, 0)</f>
        <v>0</v>
      </c>
      <c r="N1025" s="308">
        <f>IF(O$897=0, 'Adjustment for previous period'!N478, 0)</f>
        <v>0</v>
      </c>
      <c r="O1025" s="308">
        <f>IF(P$897=0, 'Adjustment for previous period'!O478, 0)</f>
        <v>0</v>
      </c>
      <c r="P1025" s="308">
        <f>IF(Q$897=0, 'Adjustment for previous period'!P478, 0)</f>
        <v>0</v>
      </c>
      <c r="Q1025" s="308">
        <f>IF(R$897=0, 'Adjustment for previous period'!Q478, 0)</f>
        <v>0</v>
      </c>
      <c r="R1025" s="4"/>
      <c r="S1025" s="4"/>
      <c r="T1025" s="4"/>
      <c r="U1025" s="4"/>
      <c r="V1025" s="4"/>
      <c r="W1025" s="4"/>
      <c r="X1025" s="4"/>
      <c r="Y1025" s="4"/>
      <c r="Z1025" s="4"/>
      <c r="AA1025" s="249"/>
    </row>
    <row r="1026" spans="1:27" hidden="1" outlineLevel="1">
      <c r="A1026" s="4"/>
      <c r="B1026" s="4"/>
      <c r="C1026" s="4"/>
      <c r="D1026" s="217">
        <f>Asset25</f>
        <v>0</v>
      </c>
      <c r="E1026" s="4"/>
      <c r="F1026" s="4"/>
      <c r="G1026" s="249"/>
      <c r="H1026" s="308"/>
      <c r="I1026" s="308">
        <f>IF(J$897=0, 'Adjustment for previous period'!I480, 0)</f>
        <v>0</v>
      </c>
      <c r="J1026" s="308">
        <f>IF(K$897=0, 'Adjustment for previous period'!J480, 0)</f>
        <v>0</v>
      </c>
      <c r="K1026" s="308">
        <f>IF(L$897=0, 'Adjustment for previous period'!K480, 0)</f>
        <v>0</v>
      </c>
      <c r="L1026" s="308">
        <f>IF(M$897=0, 'Adjustment for previous period'!L480, 0)</f>
        <v>0</v>
      </c>
      <c r="M1026" s="308">
        <f>IF(N$897=0, 'Adjustment for previous period'!M480, 0)</f>
        <v>0</v>
      </c>
      <c r="N1026" s="308">
        <f>IF(O$897=0, 'Adjustment for previous period'!N480, 0)</f>
        <v>0</v>
      </c>
      <c r="O1026" s="308">
        <f>IF(P$897=0, 'Adjustment for previous period'!O480, 0)</f>
        <v>0</v>
      </c>
      <c r="P1026" s="308">
        <f>IF(Q$897=0, 'Adjustment for previous period'!P480, 0)</f>
        <v>0</v>
      </c>
      <c r="Q1026" s="308">
        <f>IF(R$897=0, 'Adjustment for previous period'!Q480, 0)</f>
        <v>0</v>
      </c>
      <c r="R1026" s="4"/>
      <c r="S1026" s="4"/>
      <c r="T1026" s="4"/>
      <c r="U1026" s="4"/>
      <c r="V1026" s="4"/>
      <c r="W1026" s="4"/>
      <c r="X1026" s="4"/>
      <c r="Y1026" s="4"/>
      <c r="Z1026" s="4"/>
      <c r="AA1026" s="249"/>
    </row>
    <row r="1027" spans="1:27" hidden="1" outlineLevel="1">
      <c r="A1027" s="4"/>
      <c r="B1027" s="4"/>
      <c r="C1027" s="4"/>
      <c r="D1027" s="217">
        <f>Asset26</f>
        <v>0</v>
      </c>
      <c r="E1027" s="4"/>
      <c r="F1027" s="4"/>
      <c r="G1027" s="249"/>
      <c r="H1027" s="308"/>
      <c r="I1027" s="308">
        <f>IF(J$897=0, 'Adjustment for previous period'!I482, 0)</f>
        <v>0</v>
      </c>
      <c r="J1027" s="308">
        <f>IF(K$897=0, 'Adjustment for previous period'!J482, 0)</f>
        <v>0</v>
      </c>
      <c r="K1027" s="308">
        <f>IF(L$897=0, 'Adjustment for previous period'!K482, 0)</f>
        <v>0</v>
      </c>
      <c r="L1027" s="308">
        <f>IF(M$897=0, 'Adjustment for previous period'!L482, 0)</f>
        <v>0</v>
      </c>
      <c r="M1027" s="308">
        <f>IF(N$897=0, 'Adjustment for previous period'!M482, 0)</f>
        <v>0</v>
      </c>
      <c r="N1027" s="308">
        <f>IF(O$897=0, 'Adjustment for previous period'!N482, 0)</f>
        <v>0</v>
      </c>
      <c r="O1027" s="308">
        <f>IF(P$897=0, 'Adjustment for previous period'!O482, 0)</f>
        <v>0</v>
      </c>
      <c r="P1027" s="308">
        <f>IF(Q$897=0, 'Adjustment for previous period'!P482, 0)</f>
        <v>0</v>
      </c>
      <c r="Q1027" s="308">
        <f>IF(R$897=0, 'Adjustment for previous period'!Q482, 0)</f>
        <v>0</v>
      </c>
      <c r="R1027" s="4"/>
      <c r="S1027" s="4"/>
      <c r="T1027" s="4"/>
      <c r="U1027" s="4"/>
      <c r="V1027" s="4"/>
      <c r="W1027" s="4"/>
      <c r="X1027" s="4"/>
      <c r="Y1027" s="4"/>
      <c r="Z1027" s="4"/>
      <c r="AA1027" s="249"/>
    </row>
    <row r="1028" spans="1:27" hidden="1" outlineLevel="1">
      <c r="A1028" s="4"/>
      <c r="B1028" s="4"/>
      <c r="C1028" s="4"/>
      <c r="D1028" s="217">
        <f>Asset27</f>
        <v>0</v>
      </c>
      <c r="E1028" s="4"/>
      <c r="F1028" s="4"/>
      <c r="G1028" s="249"/>
      <c r="H1028" s="308"/>
      <c r="I1028" s="308">
        <f>IF(J$897=0, 'Adjustment for previous period'!I484, 0)</f>
        <v>0</v>
      </c>
      <c r="J1028" s="308">
        <f>IF(K$897=0, 'Adjustment for previous period'!J484, 0)</f>
        <v>0</v>
      </c>
      <c r="K1028" s="308">
        <f>IF(L$897=0, 'Adjustment for previous period'!K484, 0)</f>
        <v>0</v>
      </c>
      <c r="L1028" s="308">
        <f>IF(M$897=0, 'Adjustment for previous period'!L484, 0)</f>
        <v>0</v>
      </c>
      <c r="M1028" s="308">
        <f>IF(N$897=0, 'Adjustment for previous period'!M484, 0)</f>
        <v>0</v>
      </c>
      <c r="N1028" s="308">
        <f>IF(O$897=0, 'Adjustment for previous period'!N484, 0)</f>
        <v>0</v>
      </c>
      <c r="O1028" s="308">
        <f>IF(P$897=0, 'Adjustment for previous period'!O484, 0)</f>
        <v>0</v>
      </c>
      <c r="P1028" s="308">
        <f>IF(Q$897=0, 'Adjustment for previous period'!P484, 0)</f>
        <v>0</v>
      </c>
      <c r="Q1028" s="308">
        <f>IF(R$897=0, 'Adjustment for previous period'!Q484, 0)</f>
        <v>0</v>
      </c>
      <c r="R1028" s="4"/>
      <c r="S1028" s="4"/>
      <c r="T1028" s="4"/>
      <c r="U1028" s="4"/>
      <c r="V1028" s="4"/>
      <c r="W1028" s="4"/>
      <c r="X1028" s="4"/>
      <c r="Y1028" s="4"/>
      <c r="Z1028" s="4"/>
      <c r="AA1028" s="249"/>
    </row>
    <row r="1029" spans="1:27" hidden="1" outlineLevel="1">
      <c r="A1029" s="4"/>
      <c r="B1029" s="4"/>
      <c r="C1029" s="4"/>
      <c r="D1029" s="217">
        <f>Asset28</f>
        <v>0</v>
      </c>
      <c r="E1029" s="4"/>
      <c r="F1029" s="4"/>
      <c r="G1029" s="249"/>
      <c r="H1029" s="308"/>
      <c r="I1029" s="308">
        <f>IF(J$897=0, 'Adjustment for previous period'!I486, 0)</f>
        <v>0</v>
      </c>
      <c r="J1029" s="308">
        <f>IF(K$897=0, 'Adjustment for previous period'!J486, 0)</f>
        <v>0</v>
      </c>
      <c r="K1029" s="308">
        <f>IF(L$897=0, 'Adjustment for previous period'!K486, 0)</f>
        <v>0</v>
      </c>
      <c r="L1029" s="308">
        <f>IF(M$897=0, 'Adjustment for previous period'!L486, 0)</f>
        <v>0</v>
      </c>
      <c r="M1029" s="308">
        <f>IF(N$897=0, 'Adjustment for previous period'!M486, 0)</f>
        <v>0</v>
      </c>
      <c r="N1029" s="308">
        <f>IF(O$897=0, 'Adjustment for previous period'!N486, 0)</f>
        <v>0</v>
      </c>
      <c r="O1029" s="308">
        <f>IF(P$897=0, 'Adjustment for previous period'!O486, 0)</f>
        <v>0</v>
      </c>
      <c r="P1029" s="308">
        <f>IF(Q$897=0, 'Adjustment for previous period'!P486, 0)</f>
        <v>0</v>
      </c>
      <c r="Q1029" s="308">
        <f>IF(R$897=0, 'Adjustment for previous period'!Q486, 0)</f>
        <v>0</v>
      </c>
      <c r="R1029" s="4"/>
      <c r="S1029" s="4"/>
      <c r="T1029" s="4"/>
      <c r="U1029" s="4"/>
      <c r="V1029" s="4"/>
      <c r="W1029" s="4"/>
      <c r="X1029" s="4"/>
      <c r="Y1029" s="4"/>
      <c r="Z1029" s="4"/>
      <c r="AA1029" s="249"/>
    </row>
    <row r="1030" spans="1:27" hidden="1" outlineLevel="1">
      <c r="A1030" s="4"/>
      <c r="B1030" s="4"/>
      <c r="C1030" s="4"/>
      <c r="D1030" s="217">
        <f>Asset29</f>
        <v>0</v>
      </c>
      <c r="E1030" s="4"/>
      <c r="F1030" s="4"/>
      <c r="G1030" s="249"/>
      <c r="H1030" s="308"/>
      <c r="I1030" s="308">
        <f>IF(J$897=0, 'Adjustment for previous period'!I488, 0)</f>
        <v>0</v>
      </c>
      <c r="J1030" s="308">
        <f>IF(K$897=0, 'Adjustment for previous period'!J488, 0)</f>
        <v>0</v>
      </c>
      <c r="K1030" s="308">
        <f>IF(L$897=0, 'Adjustment for previous period'!K488, 0)</f>
        <v>0</v>
      </c>
      <c r="L1030" s="308">
        <f>IF(M$897=0, 'Adjustment for previous period'!L488, 0)</f>
        <v>0</v>
      </c>
      <c r="M1030" s="308">
        <f>IF(N$897=0, 'Adjustment for previous period'!M488, 0)</f>
        <v>0</v>
      </c>
      <c r="N1030" s="308">
        <f>IF(O$897=0, 'Adjustment for previous period'!N488, 0)</f>
        <v>0</v>
      </c>
      <c r="O1030" s="308">
        <f>IF(P$897=0, 'Adjustment for previous period'!O488, 0)</f>
        <v>0</v>
      </c>
      <c r="P1030" s="308">
        <f>IF(Q$897=0, 'Adjustment for previous period'!P488, 0)</f>
        <v>0</v>
      </c>
      <c r="Q1030" s="308">
        <f>IF(R$897=0, 'Adjustment for previous period'!Q488, 0)</f>
        <v>0</v>
      </c>
      <c r="R1030" s="4"/>
      <c r="S1030" s="4"/>
      <c r="T1030" s="4"/>
      <c r="U1030" s="4"/>
      <c r="V1030" s="4"/>
      <c r="W1030" s="4"/>
      <c r="X1030" s="4"/>
      <c r="Y1030" s="4"/>
      <c r="Z1030" s="4"/>
      <c r="AA1030" s="249"/>
    </row>
    <row r="1031" spans="1:27" hidden="1" outlineLevel="1">
      <c r="A1031" s="4"/>
      <c r="B1031" s="4"/>
      <c r="C1031" s="4"/>
      <c r="D1031" s="217">
        <f>Asset30</f>
        <v>0</v>
      </c>
      <c r="E1031" s="4"/>
      <c r="F1031" s="4"/>
      <c r="G1031" s="249"/>
      <c r="H1031" s="308"/>
      <c r="I1031" s="308">
        <f>IF(J$897=0, 'Adjustment for previous period'!I490, 0)</f>
        <v>0</v>
      </c>
      <c r="J1031" s="308">
        <f>IF(K$897=0, 'Adjustment for previous period'!J490, 0)</f>
        <v>0</v>
      </c>
      <c r="K1031" s="308">
        <f>IF(L$897=0, 'Adjustment for previous period'!K490, 0)</f>
        <v>0</v>
      </c>
      <c r="L1031" s="308">
        <f>IF(M$897=0, 'Adjustment for previous period'!L490, 0)</f>
        <v>0</v>
      </c>
      <c r="M1031" s="308">
        <f>IF(N$897=0, 'Adjustment for previous period'!M490, 0)</f>
        <v>0</v>
      </c>
      <c r="N1031" s="308">
        <f>IF(O$897=0, 'Adjustment for previous period'!N490, 0)</f>
        <v>0</v>
      </c>
      <c r="O1031" s="308">
        <f>IF(P$897=0, 'Adjustment for previous period'!O490, 0)</f>
        <v>0</v>
      </c>
      <c r="P1031" s="308">
        <f>IF(Q$897=0, 'Adjustment for previous period'!P490, 0)</f>
        <v>0</v>
      </c>
      <c r="Q1031" s="308">
        <f>IF(R$897=0, 'Adjustment for previous period'!Q490, 0)</f>
        <v>0</v>
      </c>
      <c r="R1031" s="4"/>
      <c r="S1031" s="4"/>
      <c r="T1031" s="4"/>
      <c r="U1031" s="4"/>
      <c r="V1031" s="4"/>
      <c r="W1031" s="4"/>
      <c r="X1031" s="4"/>
      <c r="Y1031" s="4"/>
      <c r="Z1031" s="4"/>
      <c r="AA1031" s="249"/>
    </row>
    <row r="1032" spans="1:27" hidden="1" outlineLevel="1">
      <c r="A1032" s="4"/>
      <c r="B1032" s="4"/>
      <c r="C1032" s="4"/>
      <c r="D1032" s="217">
        <f>Asset31</f>
        <v>0</v>
      </c>
      <c r="E1032" s="4"/>
      <c r="F1032" s="4"/>
      <c r="G1032" s="249"/>
      <c r="H1032" s="308"/>
      <c r="I1032" s="308">
        <f>IF(J$897=0, 'Adjustment for previous period'!I492, 0)</f>
        <v>0</v>
      </c>
      <c r="J1032" s="308">
        <f>IF(K$897=0, 'Adjustment for previous period'!J492, 0)</f>
        <v>0</v>
      </c>
      <c r="K1032" s="308">
        <f>IF(L$897=0, 'Adjustment for previous period'!K492, 0)</f>
        <v>0</v>
      </c>
      <c r="L1032" s="308">
        <f>IF(M$897=0, 'Adjustment for previous period'!L492, 0)</f>
        <v>0</v>
      </c>
      <c r="M1032" s="308">
        <f>IF(N$897=0, 'Adjustment for previous period'!M492, 0)</f>
        <v>0</v>
      </c>
      <c r="N1032" s="308">
        <f>IF(O$897=0, 'Adjustment for previous period'!N492, 0)</f>
        <v>0</v>
      </c>
      <c r="O1032" s="308">
        <f>IF(P$897=0, 'Adjustment for previous period'!O492, 0)</f>
        <v>0</v>
      </c>
      <c r="P1032" s="308">
        <f>IF(Q$897=0, 'Adjustment for previous period'!P492, 0)</f>
        <v>0</v>
      </c>
      <c r="Q1032" s="308">
        <f>IF(R$897=0, 'Adjustment for previous period'!Q492, 0)</f>
        <v>0</v>
      </c>
      <c r="R1032" s="4"/>
      <c r="S1032" s="4"/>
      <c r="T1032" s="4"/>
      <c r="U1032" s="4"/>
      <c r="V1032" s="4"/>
      <c r="W1032" s="4"/>
      <c r="X1032" s="4"/>
      <c r="Y1032" s="4"/>
      <c r="Z1032" s="4"/>
      <c r="AA1032" s="249"/>
    </row>
    <row r="1033" spans="1:27" hidden="1" outlineLevel="1">
      <c r="A1033" s="4"/>
      <c r="B1033" s="4"/>
      <c r="C1033" s="4"/>
      <c r="D1033" s="217">
        <f>Asset32</f>
        <v>0</v>
      </c>
      <c r="E1033" s="4"/>
      <c r="F1033" s="4"/>
      <c r="G1033" s="249"/>
      <c r="H1033" s="308"/>
      <c r="I1033" s="308">
        <f>IF(J$897=0, 'Adjustment for previous period'!I494, 0)</f>
        <v>0</v>
      </c>
      <c r="J1033" s="308">
        <f>IF(K$897=0, 'Adjustment for previous period'!J494, 0)</f>
        <v>0</v>
      </c>
      <c r="K1033" s="308">
        <f>IF(L$897=0, 'Adjustment for previous period'!K494, 0)</f>
        <v>0</v>
      </c>
      <c r="L1033" s="308">
        <f>IF(M$897=0, 'Adjustment for previous period'!L494, 0)</f>
        <v>0</v>
      </c>
      <c r="M1033" s="308">
        <f>IF(N$897=0, 'Adjustment for previous period'!M494, 0)</f>
        <v>0</v>
      </c>
      <c r="N1033" s="308">
        <f>IF(O$897=0, 'Adjustment for previous period'!N494, 0)</f>
        <v>0</v>
      </c>
      <c r="O1033" s="308">
        <f>IF(P$897=0, 'Adjustment for previous period'!O494, 0)</f>
        <v>0</v>
      </c>
      <c r="P1033" s="308">
        <f>IF(Q$897=0, 'Adjustment for previous period'!P494, 0)</f>
        <v>0</v>
      </c>
      <c r="Q1033" s="308">
        <f>IF(R$897=0, 'Adjustment for previous period'!Q494, 0)</f>
        <v>0</v>
      </c>
      <c r="R1033" s="4"/>
      <c r="S1033" s="4"/>
      <c r="T1033" s="4"/>
      <c r="U1033" s="4"/>
      <c r="V1033" s="4"/>
      <c r="W1033" s="4"/>
      <c r="X1033" s="4"/>
      <c r="Y1033" s="4"/>
      <c r="Z1033" s="4"/>
      <c r="AA1033" s="249"/>
    </row>
    <row r="1034" spans="1:27" hidden="1" outlineLevel="1">
      <c r="A1034" s="4"/>
      <c r="B1034" s="4"/>
      <c r="C1034" s="4"/>
      <c r="D1034" s="217">
        <f>Asset33</f>
        <v>0</v>
      </c>
      <c r="E1034" s="4"/>
      <c r="F1034" s="4"/>
      <c r="G1034" s="249"/>
      <c r="H1034" s="308"/>
      <c r="I1034" s="308">
        <f>IF(J$897=0, 'Adjustment for previous period'!I496, 0)</f>
        <v>0</v>
      </c>
      <c r="J1034" s="308">
        <f>IF(K$897=0, 'Adjustment for previous period'!J496, 0)</f>
        <v>0</v>
      </c>
      <c r="K1034" s="308">
        <f>IF(L$897=0, 'Adjustment for previous period'!K496, 0)</f>
        <v>0</v>
      </c>
      <c r="L1034" s="308">
        <f>IF(M$897=0, 'Adjustment for previous period'!L496, 0)</f>
        <v>0</v>
      </c>
      <c r="M1034" s="308">
        <f>IF(N$897=0, 'Adjustment for previous period'!M496, 0)</f>
        <v>0</v>
      </c>
      <c r="N1034" s="308">
        <f>IF(O$897=0, 'Adjustment for previous period'!N496, 0)</f>
        <v>0</v>
      </c>
      <c r="O1034" s="308">
        <f>IF(P$897=0, 'Adjustment for previous period'!O496, 0)</f>
        <v>0</v>
      </c>
      <c r="P1034" s="308">
        <f>IF(Q$897=0, 'Adjustment for previous period'!P496, 0)</f>
        <v>0</v>
      </c>
      <c r="Q1034" s="308">
        <f>IF(R$897=0, 'Adjustment for previous period'!Q496, 0)</f>
        <v>0</v>
      </c>
      <c r="R1034" s="4"/>
      <c r="S1034" s="4"/>
      <c r="T1034" s="4"/>
      <c r="U1034" s="4"/>
      <c r="V1034" s="4"/>
      <c r="W1034" s="4"/>
      <c r="X1034" s="4"/>
      <c r="Y1034" s="4"/>
      <c r="Z1034" s="4"/>
      <c r="AA1034" s="249"/>
    </row>
    <row r="1035" spans="1:27" hidden="1" outlineLevel="1">
      <c r="A1035" s="4"/>
      <c r="B1035" s="4"/>
      <c r="C1035" s="4"/>
      <c r="D1035" s="217">
        <f>Asset34</f>
        <v>0</v>
      </c>
      <c r="E1035" s="4"/>
      <c r="F1035" s="4"/>
      <c r="G1035" s="249"/>
      <c r="H1035" s="308"/>
      <c r="I1035" s="308">
        <f>IF(J$897=0, 'Adjustment for previous period'!I498, 0)</f>
        <v>0</v>
      </c>
      <c r="J1035" s="308">
        <f>IF(K$897=0, 'Adjustment for previous period'!J498, 0)</f>
        <v>0</v>
      </c>
      <c r="K1035" s="308">
        <f>IF(L$897=0, 'Adjustment for previous period'!K498, 0)</f>
        <v>0</v>
      </c>
      <c r="L1035" s="308">
        <f>IF(M$897=0, 'Adjustment for previous period'!L498, 0)</f>
        <v>0</v>
      </c>
      <c r="M1035" s="308">
        <f>IF(N$897=0, 'Adjustment for previous period'!M498, 0)</f>
        <v>0</v>
      </c>
      <c r="N1035" s="308">
        <f>IF(O$897=0, 'Adjustment for previous period'!N498, 0)</f>
        <v>0</v>
      </c>
      <c r="O1035" s="308">
        <f>IF(P$897=0, 'Adjustment for previous period'!O498, 0)</f>
        <v>0</v>
      </c>
      <c r="P1035" s="308">
        <f>IF(Q$897=0, 'Adjustment for previous period'!P498, 0)</f>
        <v>0</v>
      </c>
      <c r="Q1035" s="308">
        <f>IF(R$897=0, 'Adjustment for previous period'!Q498, 0)</f>
        <v>0</v>
      </c>
      <c r="R1035" s="4"/>
      <c r="S1035" s="4"/>
      <c r="T1035" s="4"/>
      <c r="U1035" s="4"/>
      <c r="V1035" s="4"/>
      <c r="W1035" s="4"/>
      <c r="X1035" s="4"/>
      <c r="Y1035" s="4"/>
      <c r="Z1035" s="4"/>
      <c r="AA1035" s="249"/>
    </row>
    <row r="1036" spans="1:27" hidden="1" outlineLevel="1">
      <c r="A1036" s="4"/>
      <c r="B1036" s="4"/>
      <c r="C1036" s="4"/>
      <c r="D1036" s="217">
        <f>Asset35</f>
        <v>0</v>
      </c>
      <c r="E1036" s="4"/>
      <c r="F1036" s="4"/>
      <c r="G1036" s="249"/>
      <c r="H1036" s="308"/>
      <c r="I1036" s="308">
        <f>IF(J$897=0, 'Adjustment for previous period'!I500, 0)</f>
        <v>0</v>
      </c>
      <c r="J1036" s="308">
        <f>IF(K$897=0, 'Adjustment for previous period'!J500, 0)</f>
        <v>0</v>
      </c>
      <c r="K1036" s="308">
        <f>IF(L$897=0, 'Adjustment for previous period'!K500, 0)</f>
        <v>0</v>
      </c>
      <c r="L1036" s="308">
        <f>IF(M$897=0, 'Adjustment for previous period'!L500, 0)</f>
        <v>0</v>
      </c>
      <c r="M1036" s="308">
        <f>IF(N$897=0, 'Adjustment for previous period'!M500, 0)</f>
        <v>0</v>
      </c>
      <c r="N1036" s="308">
        <f>IF(O$897=0, 'Adjustment for previous period'!N500, 0)</f>
        <v>0</v>
      </c>
      <c r="O1036" s="308">
        <f>IF(P$897=0, 'Adjustment for previous period'!O500, 0)</f>
        <v>0</v>
      </c>
      <c r="P1036" s="308">
        <f>IF(Q$897=0, 'Adjustment for previous period'!P500, 0)</f>
        <v>0</v>
      </c>
      <c r="Q1036" s="308">
        <f>IF(R$897=0, 'Adjustment for previous period'!Q500, 0)</f>
        <v>0</v>
      </c>
      <c r="R1036" s="4"/>
      <c r="S1036" s="4"/>
      <c r="T1036" s="4"/>
      <c r="U1036" s="4"/>
      <c r="V1036" s="4"/>
      <c r="W1036" s="4"/>
      <c r="X1036" s="4"/>
      <c r="Y1036" s="4"/>
      <c r="Z1036" s="4"/>
      <c r="AA1036" s="249"/>
    </row>
    <row r="1037" spans="1:27" hidden="1" outlineLevel="1">
      <c r="A1037" s="4"/>
      <c r="B1037" s="4"/>
      <c r="C1037" s="4"/>
      <c r="D1037" s="217">
        <f>Asset36</f>
        <v>0</v>
      </c>
      <c r="E1037" s="4"/>
      <c r="F1037" s="4"/>
      <c r="G1037" s="249"/>
      <c r="H1037" s="308"/>
      <c r="I1037" s="308">
        <f>IF(J$897=0, 'Adjustment for previous period'!I502, 0)</f>
        <v>0</v>
      </c>
      <c r="J1037" s="308">
        <f>IF(K$897=0, 'Adjustment for previous period'!J502, 0)</f>
        <v>0</v>
      </c>
      <c r="K1037" s="308">
        <f>IF(L$897=0, 'Adjustment for previous period'!K502, 0)</f>
        <v>0</v>
      </c>
      <c r="L1037" s="308">
        <f>IF(M$897=0, 'Adjustment for previous period'!L502, 0)</f>
        <v>0</v>
      </c>
      <c r="M1037" s="308">
        <f>IF(N$897=0, 'Adjustment for previous period'!M502, 0)</f>
        <v>0</v>
      </c>
      <c r="N1037" s="308">
        <f>IF(O$897=0, 'Adjustment for previous period'!N502, 0)</f>
        <v>0</v>
      </c>
      <c r="O1037" s="308">
        <f>IF(P$897=0, 'Adjustment for previous period'!O502, 0)</f>
        <v>0</v>
      </c>
      <c r="P1037" s="308">
        <f>IF(Q$897=0, 'Adjustment for previous period'!P502, 0)</f>
        <v>0</v>
      </c>
      <c r="Q1037" s="308">
        <f>IF(R$897=0, 'Adjustment for previous period'!Q502, 0)</f>
        <v>0</v>
      </c>
      <c r="R1037" s="4"/>
      <c r="S1037" s="4"/>
      <c r="T1037" s="4"/>
      <c r="U1037" s="4"/>
      <c r="V1037" s="4"/>
      <c r="W1037" s="4"/>
      <c r="X1037" s="4"/>
      <c r="Y1037" s="4"/>
      <c r="Z1037" s="4"/>
      <c r="AA1037" s="249"/>
    </row>
    <row r="1038" spans="1:27" hidden="1" outlineLevel="1">
      <c r="A1038" s="4"/>
      <c r="B1038" s="4"/>
      <c r="C1038" s="4"/>
      <c r="D1038" s="217">
        <f>Asset37</f>
        <v>0</v>
      </c>
      <c r="E1038" s="4"/>
      <c r="F1038" s="4"/>
      <c r="G1038" s="249"/>
      <c r="H1038" s="308"/>
      <c r="I1038" s="308">
        <f>IF(J$897=0, 'Adjustment for previous period'!I504, 0)</f>
        <v>0</v>
      </c>
      <c r="J1038" s="308">
        <f>IF(K$897=0, 'Adjustment for previous period'!J504, 0)</f>
        <v>0</v>
      </c>
      <c r="K1038" s="308">
        <f>IF(L$897=0, 'Adjustment for previous period'!K504, 0)</f>
        <v>0</v>
      </c>
      <c r="L1038" s="308">
        <f>IF(M$897=0, 'Adjustment for previous period'!L504, 0)</f>
        <v>0</v>
      </c>
      <c r="M1038" s="308">
        <f>IF(N$897=0, 'Adjustment for previous period'!M504, 0)</f>
        <v>0</v>
      </c>
      <c r="N1038" s="308">
        <f>IF(O$897=0, 'Adjustment for previous period'!N504, 0)</f>
        <v>0</v>
      </c>
      <c r="O1038" s="308">
        <f>IF(P$897=0, 'Adjustment for previous period'!O504, 0)</f>
        <v>0</v>
      </c>
      <c r="P1038" s="308">
        <f>IF(Q$897=0, 'Adjustment for previous period'!P504, 0)</f>
        <v>0</v>
      </c>
      <c r="Q1038" s="308">
        <f>IF(R$897=0, 'Adjustment for previous period'!Q504, 0)</f>
        <v>0</v>
      </c>
      <c r="R1038" s="4"/>
      <c r="S1038" s="4"/>
      <c r="T1038" s="4"/>
      <c r="U1038" s="4"/>
      <c r="V1038" s="4"/>
      <c r="W1038" s="4"/>
      <c r="X1038" s="4"/>
      <c r="Y1038" s="4"/>
      <c r="Z1038" s="4"/>
      <c r="AA1038" s="249"/>
    </row>
    <row r="1039" spans="1:27" hidden="1" outlineLevel="1">
      <c r="A1039" s="4"/>
      <c r="B1039" s="4"/>
      <c r="C1039" s="4"/>
      <c r="D1039" s="217">
        <f>Asset38</f>
        <v>0</v>
      </c>
      <c r="E1039" s="4"/>
      <c r="F1039" s="4"/>
      <c r="G1039" s="249"/>
      <c r="H1039" s="308"/>
      <c r="I1039" s="308">
        <f>IF(J$897=0, 'Adjustment for previous period'!I506, 0)</f>
        <v>0</v>
      </c>
      <c r="J1039" s="308">
        <f>IF(K$897=0, 'Adjustment for previous period'!J506, 0)</f>
        <v>0</v>
      </c>
      <c r="K1039" s="308">
        <f>IF(L$897=0, 'Adjustment for previous period'!K506, 0)</f>
        <v>0</v>
      </c>
      <c r="L1039" s="308">
        <f>IF(M$897=0, 'Adjustment for previous period'!L506, 0)</f>
        <v>0</v>
      </c>
      <c r="M1039" s="308">
        <f>IF(N$897=0, 'Adjustment for previous period'!M506, 0)</f>
        <v>0</v>
      </c>
      <c r="N1039" s="308">
        <f>IF(O$897=0, 'Adjustment for previous period'!N506, 0)</f>
        <v>0</v>
      </c>
      <c r="O1039" s="308">
        <f>IF(P$897=0, 'Adjustment for previous period'!O506, 0)</f>
        <v>0</v>
      </c>
      <c r="P1039" s="308">
        <f>IF(Q$897=0, 'Adjustment for previous period'!P506, 0)</f>
        <v>0</v>
      </c>
      <c r="Q1039" s="308">
        <f>IF(R$897=0, 'Adjustment for previous period'!Q506, 0)</f>
        <v>0</v>
      </c>
      <c r="R1039" s="4"/>
      <c r="S1039" s="4"/>
      <c r="T1039" s="4"/>
      <c r="U1039" s="4"/>
      <c r="V1039" s="4"/>
      <c r="W1039" s="4"/>
      <c r="X1039" s="4"/>
      <c r="Y1039" s="4"/>
      <c r="Z1039" s="4"/>
      <c r="AA1039" s="249"/>
    </row>
    <row r="1040" spans="1:27" hidden="1" outlineLevel="1">
      <c r="A1040" s="4"/>
      <c r="B1040" s="4"/>
      <c r="C1040" s="4"/>
      <c r="D1040" s="217">
        <f>Asset39</f>
        <v>0</v>
      </c>
      <c r="E1040" s="4"/>
      <c r="F1040" s="4"/>
      <c r="G1040" s="249"/>
      <c r="H1040" s="308"/>
      <c r="I1040" s="308">
        <f>IF(J$897=0, 'Adjustment for previous period'!I508, 0)</f>
        <v>0</v>
      </c>
      <c r="J1040" s="308">
        <f>IF(K$897=0, 'Adjustment for previous period'!J508, 0)</f>
        <v>0</v>
      </c>
      <c r="K1040" s="308">
        <f>IF(L$897=0, 'Adjustment for previous period'!K508, 0)</f>
        <v>0</v>
      </c>
      <c r="L1040" s="308">
        <f>IF(M$897=0, 'Adjustment for previous period'!L508, 0)</f>
        <v>0</v>
      </c>
      <c r="M1040" s="308">
        <f>IF(N$897=0, 'Adjustment for previous period'!M508, 0)</f>
        <v>0</v>
      </c>
      <c r="N1040" s="308">
        <f>IF(O$897=0, 'Adjustment for previous period'!N508, 0)</f>
        <v>0</v>
      </c>
      <c r="O1040" s="308">
        <f>IF(P$897=0, 'Adjustment for previous period'!O508, 0)</f>
        <v>0</v>
      </c>
      <c r="P1040" s="308">
        <f>IF(Q$897=0, 'Adjustment for previous period'!P508, 0)</f>
        <v>0</v>
      </c>
      <c r="Q1040" s="308">
        <f>IF(R$897=0, 'Adjustment for previous period'!Q508, 0)</f>
        <v>0</v>
      </c>
      <c r="R1040" s="4"/>
      <c r="S1040" s="4"/>
      <c r="T1040" s="4"/>
      <c r="U1040" s="4"/>
      <c r="V1040" s="4"/>
      <c r="W1040" s="4"/>
      <c r="X1040" s="4"/>
      <c r="Y1040" s="4"/>
      <c r="Z1040" s="4"/>
      <c r="AA1040" s="249"/>
    </row>
    <row r="1041" spans="1:27" hidden="1" outlineLevel="1">
      <c r="A1041" s="4"/>
      <c r="B1041" s="4"/>
      <c r="C1041" s="4"/>
      <c r="D1041" s="217">
        <f>Asset40</f>
        <v>0</v>
      </c>
      <c r="E1041" s="4"/>
      <c r="F1041" s="4"/>
      <c r="G1041" s="249"/>
      <c r="H1041" s="308"/>
      <c r="I1041" s="308">
        <f>IF(J$897=0, 'Adjustment for previous period'!I510, 0)</f>
        <v>0</v>
      </c>
      <c r="J1041" s="308">
        <f>IF(K$897=0, 'Adjustment for previous period'!J510, 0)</f>
        <v>0</v>
      </c>
      <c r="K1041" s="308">
        <f>IF(L$897=0, 'Adjustment for previous period'!K510, 0)</f>
        <v>0</v>
      </c>
      <c r="L1041" s="308">
        <f>IF(M$897=0, 'Adjustment for previous period'!L510, 0)</f>
        <v>0</v>
      </c>
      <c r="M1041" s="308">
        <f>IF(N$897=0, 'Adjustment for previous period'!M510, 0)</f>
        <v>0</v>
      </c>
      <c r="N1041" s="308">
        <f>IF(O$897=0, 'Adjustment for previous period'!N510, 0)</f>
        <v>0</v>
      </c>
      <c r="O1041" s="308">
        <f>IF(P$897=0, 'Adjustment for previous period'!O510, 0)</f>
        <v>0</v>
      </c>
      <c r="P1041" s="308">
        <f>IF(Q$897=0, 'Adjustment for previous period'!P510, 0)</f>
        <v>0</v>
      </c>
      <c r="Q1041" s="308">
        <f>IF(R$897=0, 'Adjustment for previous period'!Q510, 0)</f>
        <v>0</v>
      </c>
      <c r="R1041" s="4"/>
      <c r="S1041" s="4"/>
      <c r="T1041" s="4"/>
      <c r="U1041" s="4"/>
      <c r="V1041" s="4"/>
      <c r="W1041" s="4"/>
      <c r="X1041" s="4"/>
      <c r="Y1041" s="4"/>
      <c r="Z1041" s="4"/>
      <c r="AA1041" s="249"/>
    </row>
    <row r="1042" spans="1:27" hidden="1" outlineLevel="1">
      <c r="A1042" s="4"/>
      <c r="B1042" s="4"/>
      <c r="C1042" s="4"/>
      <c r="D1042" s="217">
        <f>Asset41</f>
        <v>0</v>
      </c>
      <c r="E1042" s="4"/>
      <c r="F1042" s="4"/>
      <c r="G1042" s="249"/>
      <c r="H1042" s="308"/>
      <c r="I1042" s="308">
        <f>IF(J$897=0, 'Adjustment for previous period'!I512, 0)</f>
        <v>0</v>
      </c>
      <c r="J1042" s="308">
        <f>IF(K$897=0, 'Adjustment for previous period'!J512, 0)</f>
        <v>0</v>
      </c>
      <c r="K1042" s="308">
        <f>IF(L$897=0, 'Adjustment for previous period'!K512, 0)</f>
        <v>0</v>
      </c>
      <c r="L1042" s="308">
        <f>IF(M$897=0, 'Adjustment for previous period'!L512, 0)</f>
        <v>0</v>
      </c>
      <c r="M1042" s="308">
        <f>IF(N$897=0, 'Adjustment for previous period'!M512, 0)</f>
        <v>0</v>
      </c>
      <c r="N1042" s="308">
        <f>IF(O$897=0, 'Adjustment for previous period'!N512, 0)</f>
        <v>0</v>
      </c>
      <c r="O1042" s="308">
        <f>IF(P$897=0, 'Adjustment for previous period'!O512, 0)</f>
        <v>0</v>
      </c>
      <c r="P1042" s="308">
        <f>IF(Q$897=0, 'Adjustment for previous period'!P512, 0)</f>
        <v>0</v>
      </c>
      <c r="Q1042" s="308">
        <f>IF(R$897=0, 'Adjustment for previous period'!Q512, 0)</f>
        <v>0</v>
      </c>
      <c r="R1042" s="4"/>
      <c r="S1042" s="4"/>
      <c r="T1042" s="4"/>
      <c r="U1042" s="4"/>
      <c r="V1042" s="4"/>
      <c r="W1042" s="4"/>
      <c r="X1042" s="4"/>
      <c r="Y1042" s="4"/>
      <c r="Z1042" s="4"/>
      <c r="AA1042" s="249"/>
    </row>
    <row r="1043" spans="1:27" hidden="1" outlineLevel="1">
      <c r="A1043" s="4"/>
      <c r="B1043" s="4"/>
      <c r="C1043" s="4"/>
      <c r="D1043" s="217">
        <f>Asset42</f>
        <v>0</v>
      </c>
      <c r="E1043" s="4"/>
      <c r="F1043" s="4"/>
      <c r="G1043" s="249"/>
      <c r="H1043" s="308"/>
      <c r="I1043" s="308">
        <f>IF(J$897=0, 'Adjustment for previous period'!I514, 0)</f>
        <v>0</v>
      </c>
      <c r="J1043" s="308">
        <f>IF(K$897=0, 'Adjustment for previous period'!J514, 0)</f>
        <v>0</v>
      </c>
      <c r="K1043" s="308">
        <f>IF(L$897=0, 'Adjustment for previous period'!K514, 0)</f>
        <v>0</v>
      </c>
      <c r="L1043" s="308">
        <f>IF(M$897=0, 'Adjustment for previous period'!L514, 0)</f>
        <v>0</v>
      </c>
      <c r="M1043" s="308">
        <f>IF(N$897=0, 'Adjustment for previous period'!M514, 0)</f>
        <v>0</v>
      </c>
      <c r="N1043" s="308">
        <f>IF(O$897=0, 'Adjustment for previous period'!N514, 0)</f>
        <v>0</v>
      </c>
      <c r="O1043" s="308">
        <f>IF(P$897=0, 'Adjustment for previous period'!O514, 0)</f>
        <v>0</v>
      </c>
      <c r="P1043" s="308">
        <f>IF(Q$897=0, 'Adjustment for previous period'!P514, 0)</f>
        <v>0</v>
      </c>
      <c r="Q1043" s="308">
        <f>IF(R$897=0, 'Adjustment for previous period'!Q514, 0)</f>
        <v>0</v>
      </c>
      <c r="R1043" s="4"/>
      <c r="S1043" s="4"/>
      <c r="T1043" s="4"/>
      <c r="U1043" s="4"/>
      <c r="V1043" s="4"/>
      <c r="W1043" s="4"/>
      <c r="X1043" s="4"/>
      <c r="Y1043" s="4"/>
      <c r="Z1043" s="4"/>
      <c r="AA1043" s="249"/>
    </row>
    <row r="1044" spans="1:27" hidden="1" outlineLevel="1">
      <c r="A1044" s="4"/>
      <c r="B1044" s="4"/>
      <c r="C1044" s="4"/>
      <c r="D1044" s="217">
        <f>Asset43</f>
        <v>0</v>
      </c>
      <c r="E1044" s="4"/>
      <c r="F1044" s="4"/>
      <c r="G1044" s="249"/>
      <c r="H1044" s="308"/>
      <c r="I1044" s="308">
        <f>IF(J$897=0, 'Adjustment for previous period'!I516, 0)</f>
        <v>0</v>
      </c>
      <c r="J1044" s="308">
        <f>IF(K$897=0, 'Adjustment for previous period'!J516, 0)</f>
        <v>0</v>
      </c>
      <c r="K1044" s="308">
        <f>IF(L$897=0, 'Adjustment for previous period'!K516, 0)</f>
        <v>0</v>
      </c>
      <c r="L1044" s="308">
        <f>IF(M$897=0, 'Adjustment for previous period'!L516, 0)</f>
        <v>0</v>
      </c>
      <c r="M1044" s="308">
        <f>IF(N$897=0, 'Adjustment for previous period'!M516, 0)</f>
        <v>0</v>
      </c>
      <c r="N1044" s="308">
        <f>IF(O$897=0, 'Adjustment for previous period'!N516, 0)</f>
        <v>0</v>
      </c>
      <c r="O1044" s="308">
        <f>IF(P$897=0, 'Adjustment for previous period'!O516, 0)</f>
        <v>0</v>
      </c>
      <c r="P1044" s="308">
        <f>IF(Q$897=0, 'Adjustment for previous period'!P516, 0)</f>
        <v>0</v>
      </c>
      <c r="Q1044" s="308">
        <f>IF(R$897=0, 'Adjustment for previous period'!Q516, 0)</f>
        <v>0</v>
      </c>
      <c r="R1044" s="4"/>
      <c r="S1044" s="4"/>
      <c r="T1044" s="4"/>
      <c r="U1044" s="4"/>
      <c r="V1044" s="4"/>
      <c r="W1044" s="4"/>
      <c r="X1044" s="4"/>
      <c r="Y1044" s="4"/>
      <c r="Z1044" s="4"/>
      <c r="AA1044" s="249"/>
    </row>
    <row r="1045" spans="1:27" hidden="1" outlineLevel="1">
      <c r="A1045" s="4"/>
      <c r="B1045" s="4"/>
      <c r="C1045" s="4"/>
      <c r="D1045" s="217">
        <f>Asset44</f>
        <v>0</v>
      </c>
      <c r="E1045" s="4"/>
      <c r="F1045" s="4"/>
      <c r="G1045" s="249"/>
      <c r="H1045" s="308"/>
      <c r="I1045" s="308">
        <f>IF(J$897=0, 'Adjustment for previous period'!I518, 0)</f>
        <v>0</v>
      </c>
      <c r="J1045" s="308">
        <f>IF(K$897=0, 'Adjustment for previous period'!J518, 0)</f>
        <v>0</v>
      </c>
      <c r="K1045" s="308">
        <f>IF(L$897=0, 'Adjustment for previous period'!K518, 0)</f>
        <v>0</v>
      </c>
      <c r="L1045" s="308">
        <f>IF(M$897=0, 'Adjustment for previous period'!L518, 0)</f>
        <v>0</v>
      </c>
      <c r="M1045" s="308">
        <f>IF(N$897=0, 'Adjustment for previous period'!M518, 0)</f>
        <v>0</v>
      </c>
      <c r="N1045" s="308">
        <f>IF(O$897=0, 'Adjustment for previous period'!N518, 0)</f>
        <v>0</v>
      </c>
      <c r="O1045" s="308">
        <f>IF(P$897=0, 'Adjustment for previous period'!O518, 0)</f>
        <v>0</v>
      </c>
      <c r="P1045" s="308">
        <f>IF(Q$897=0, 'Adjustment for previous period'!P518, 0)</f>
        <v>0</v>
      </c>
      <c r="Q1045" s="308">
        <f>IF(R$897=0, 'Adjustment for previous period'!Q518, 0)</f>
        <v>0</v>
      </c>
      <c r="R1045" s="4"/>
      <c r="S1045" s="4"/>
      <c r="T1045" s="4"/>
      <c r="U1045" s="4"/>
      <c r="V1045" s="4"/>
      <c r="W1045" s="4"/>
      <c r="X1045" s="4"/>
      <c r="Y1045" s="4"/>
      <c r="Z1045" s="4"/>
      <c r="AA1045" s="249"/>
    </row>
    <row r="1046" spans="1:27" hidden="1" outlineLevel="1">
      <c r="A1046" s="4"/>
      <c r="B1046" s="4"/>
      <c r="C1046" s="4"/>
      <c r="D1046" s="217">
        <f>Asset45</f>
        <v>0</v>
      </c>
      <c r="E1046" s="4"/>
      <c r="F1046" s="4"/>
      <c r="G1046" s="249"/>
      <c r="H1046" s="308"/>
      <c r="I1046" s="308">
        <f>IF(J$897=0, 'Adjustment for previous period'!I520, 0)</f>
        <v>0</v>
      </c>
      <c r="J1046" s="308">
        <f>IF(K$897=0, 'Adjustment for previous period'!J520, 0)</f>
        <v>0</v>
      </c>
      <c r="K1046" s="308">
        <f>IF(L$897=0, 'Adjustment for previous period'!K520, 0)</f>
        <v>0</v>
      </c>
      <c r="L1046" s="308">
        <f>IF(M$897=0, 'Adjustment for previous period'!L520, 0)</f>
        <v>0</v>
      </c>
      <c r="M1046" s="308">
        <f>IF(N$897=0, 'Adjustment for previous period'!M520, 0)</f>
        <v>0</v>
      </c>
      <c r="N1046" s="308">
        <f>IF(O$897=0, 'Adjustment for previous period'!N520, 0)</f>
        <v>0</v>
      </c>
      <c r="O1046" s="308">
        <f>IF(P$897=0, 'Adjustment for previous period'!O520, 0)</f>
        <v>0</v>
      </c>
      <c r="P1046" s="308">
        <f>IF(Q$897=0, 'Adjustment for previous period'!P520, 0)</f>
        <v>0</v>
      </c>
      <c r="Q1046" s="308">
        <f>IF(R$897=0, 'Adjustment for previous period'!Q520, 0)</f>
        <v>0</v>
      </c>
      <c r="R1046" s="4"/>
      <c r="S1046" s="4"/>
      <c r="T1046" s="4"/>
      <c r="U1046" s="4"/>
      <c r="V1046" s="4"/>
      <c r="W1046" s="4"/>
      <c r="X1046" s="4"/>
      <c r="Y1046" s="4"/>
      <c r="Z1046" s="4"/>
      <c r="AA1046" s="249"/>
    </row>
    <row r="1047" spans="1:27" hidden="1" outlineLevel="1">
      <c r="A1047" s="4"/>
      <c r="B1047" s="4"/>
      <c r="C1047" s="4"/>
      <c r="D1047" s="217">
        <f>Asset46</f>
        <v>0</v>
      </c>
      <c r="E1047" s="4"/>
      <c r="F1047" s="4"/>
      <c r="G1047" s="249"/>
      <c r="H1047" s="308"/>
      <c r="I1047" s="308">
        <f>IF(J$897=0, 'Adjustment for previous period'!I522, 0)</f>
        <v>0</v>
      </c>
      <c r="J1047" s="308">
        <f>IF(K$897=0, 'Adjustment for previous period'!J522, 0)</f>
        <v>0</v>
      </c>
      <c r="K1047" s="308">
        <f>IF(L$897=0, 'Adjustment for previous period'!K522, 0)</f>
        <v>0</v>
      </c>
      <c r="L1047" s="308">
        <f>IF(M$897=0, 'Adjustment for previous period'!L522, 0)</f>
        <v>0</v>
      </c>
      <c r="M1047" s="308">
        <f>IF(N$897=0, 'Adjustment for previous period'!M522, 0)</f>
        <v>0</v>
      </c>
      <c r="N1047" s="308">
        <f>IF(O$897=0, 'Adjustment for previous period'!N522, 0)</f>
        <v>0</v>
      </c>
      <c r="O1047" s="308">
        <f>IF(P$897=0, 'Adjustment for previous period'!O522, 0)</f>
        <v>0</v>
      </c>
      <c r="P1047" s="308">
        <f>IF(Q$897=0, 'Adjustment for previous period'!P522, 0)</f>
        <v>0</v>
      </c>
      <c r="Q1047" s="308">
        <f>IF(R$897=0, 'Adjustment for previous period'!Q522, 0)</f>
        <v>0</v>
      </c>
      <c r="R1047" s="4"/>
      <c r="S1047" s="4"/>
      <c r="T1047" s="4"/>
      <c r="U1047" s="4"/>
      <c r="V1047" s="4"/>
      <c r="W1047" s="4"/>
      <c r="X1047" s="4"/>
      <c r="Y1047" s="4"/>
      <c r="Z1047" s="4"/>
      <c r="AA1047" s="249"/>
    </row>
    <row r="1048" spans="1:27" hidden="1" outlineLevel="1">
      <c r="A1048" s="4"/>
      <c r="B1048" s="4"/>
      <c r="C1048" s="4"/>
      <c r="D1048" s="217">
        <f>Asset47</f>
        <v>0</v>
      </c>
      <c r="E1048" s="4"/>
      <c r="F1048" s="4"/>
      <c r="G1048" s="249"/>
      <c r="H1048" s="308"/>
      <c r="I1048" s="308">
        <f>IF(J$897=0, 'Adjustment for previous period'!I524, 0)</f>
        <v>0</v>
      </c>
      <c r="J1048" s="308">
        <f>IF(K$897=0, 'Adjustment for previous period'!J524, 0)</f>
        <v>0</v>
      </c>
      <c r="K1048" s="308">
        <f>IF(L$897=0, 'Adjustment for previous period'!K524, 0)</f>
        <v>0</v>
      </c>
      <c r="L1048" s="308">
        <f>IF(M$897=0, 'Adjustment for previous period'!L524, 0)</f>
        <v>0</v>
      </c>
      <c r="M1048" s="308">
        <f>IF(N$897=0, 'Adjustment for previous period'!M524, 0)</f>
        <v>0</v>
      </c>
      <c r="N1048" s="308">
        <f>IF(O$897=0, 'Adjustment for previous period'!N524, 0)</f>
        <v>0</v>
      </c>
      <c r="O1048" s="308">
        <f>IF(P$897=0, 'Adjustment for previous period'!O524, 0)</f>
        <v>0</v>
      </c>
      <c r="P1048" s="308">
        <f>IF(Q$897=0, 'Adjustment for previous period'!P524, 0)</f>
        <v>0</v>
      </c>
      <c r="Q1048" s="308">
        <f>IF(R$897=0, 'Adjustment for previous period'!Q524, 0)</f>
        <v>0</v>
      </c>
      <c r="R1048" s="4"/>
      <c r="S1048" s="4"/>
      <c r="T1048" s="4"/>
      <c r="U1048" s="4"/>
      <c r="V1048" s="4"/>
      <c r="W1048" s="4"/>
      <c r="X1048" s="4"/>
      <c r="Y1048" s="4"/>
      <c r="Z1048" s="4"/>
      <c r="AA1048" s="249"/>
    </row>
    <row r="1049" spans="1:27" hidden="1" outlineLevel="1">
      <c r="A1049" s="4"/>
      <c r="B1049" s="4"/>
      <c r="C1049" s="4"/>
      <c r="D1049" s="217">
        <f>Asset48</f>
        <v>0</v>
      </c>
      <c r="E1049" s="4"/>
      <c r="F1049" s="4"/>
      <c r="G1049" s="249"/>
      <c r="H1049" s="308"/>
      <c r="I1049" s="308">
        <f>IF(J$897=0, 'Adjustment for previous period'!I526, 0)</f>
        <v>0</v>
      </c>
      <c r="J1049" s="308">
        <f>IF(K$897=0, 'Adjustment for previous period'!J526, 0)</f>
        <v>0</v>
      </c>
      <c r="K1049" s="308">
        <f>IF(L$897=0, 'Adjustment for previous period'!K526, 0)</f>
        <v>0</v>
      </c>
      <c r="L1049" s="308">
        <f>IF(M$897=0, 'Adjustment for previous period'!L526, 0)</f>
        <v>0</v>
      </c>
      <c r="M1049" s="308">
        <f>IF(N$897=0, 'Adjustment for previous period'!M526, 0)</f>
        <v>0</v>
      </c>
      <c r="N1049" s="308">
        <f>IF(O$897=0, 'Adjustment for previous period'!N526, 0)</f>
        <v>0</v>
      </c>
      <c r="O1049" s="308">
        <f>IF(P$897=0, 'Adjustment for previous period'!O526, 0)</f>
        <v>0</v>
      </c>
      <c r="P1049" s="308">
        <f>IF(Q$897=0, 'Adjustment for previous period'!P526, 0)</f>
        <v>0</v>
      </c>
      <c r="Q1049" s="308">
        <f>IF(R$897=0, 'Adjustment for previous period'!Q526, 0)</f>
        <v>0</v>
      </c>
      <c r="R1049" s="4"/>
      <c r="S1049" s="4"/>
      <c r="T1049" s="4"/>
      <c r="U1049" s="4"/>
      <c r="V1049" s="4"/>
      <c r="W1049" s="4"/>
      <c r="X1049" s="4"/>
      <c r="Y1049" s="4"/>
      <c r="Z1049" s="4"/>
      <c r="AA1049" s="249"/>
    </row>
    <row r="1050" spans="1:27" hidden="1" outlineLevel="1">
      <c r="A1050" s="4"/>
      <c r="B1050" s="4"/>
      <c r="C1050" s="4"/>
      <c r="D1050" s="217">
        <f>Asset49</f>
        <v>0</v>
      </c>
      <c r="E1050" s="4"/>
      <c r="F1050" s="4"/>
      <c r="G1050" s="249"/>
      <c r="H1050" s="308"/>
      <c r="I1050" s="308">
        <f>IF(J$897=0, 'Adjustment for previous period'!I528, 0)</f>
        <v>0</v>
      </c>
      <c r="J1050" s="308">
        <f>IF(K$897=0, 'Adjustment for previous period'!J528, 0)</f>
        <v>0</v>
      </c>
      <c r="K1050" s="308">
        <f>IF(L$897=0, 'Adjustment for previous period'!K528, 0)</f>
        <v>0</v>
      </c>
      <c r="L1050" s="308">
        <f>IF(M$897=0, 'Adjustment for previous period'!L528, 0)</f>
        <v>0</v>
      </c>
      <c r="M1050" s="308">
        <f>IF(N$897=0, 'Adjustment for previous period'!M528, 0)</f>
        <v>0</v>
      </c>
      <c r="N1050" s="308">
        <f>IF(O$897=0, 'Adjustment for previous period'!N528, 0)</f>
        <v>0</v>
      </c>
      <c r="O1050" s="308">
        <f>IF(P$897=0, 'Adjustment for previous period'!O528, 0)</f>
        <v>0</v>
      </c>
      <c r="P1050" s="308">
        <f>IF(Q$897=0, 'Adjustment for previous period'!P528, 0)</f>
        <v>0</v>
      </c>
      <c r="Q1050" s="308">
        <f>IF(R$897=0, 'Adjustment for previous period'!Q528, 0)</f>
        <v>0</v>
      </c>
      <c r="R1050" s="4"/>
      <c r="S1050" s="4"/>
      <c r="T1050" s="4"/>
      <c r="U1050" s="4"/>
      <c r="V1050" s="4"/>
      <c r="W1050" s="4"/>
      <c r="X1050" s="4"/>
      <c r="Y1050" s="4"/>
      <c r="Z1050" s="4"/>
      <c r="AA1050" s="249"/>
    </row>
    <row r="1051" spans="1:27" hidden="1" outlineLevel="1">
      <c r="A1051" s="4"/>
      <c r="B1051" s="4"/>
      <c r="C1051" s="4"/>
      <c r="D1051" s="217" t="str">
        <f>Asset50</f>
        <v>Equity raising costs</v>
      </c>
      <c r="E1051" s="4"/>
      <c r="F1051" s="4"/>
      <c r="G1051" s="249"/>
      <c r="H1051" s="308"/>
      <c r="I1051" s="308">
        <f>IF(J$897=0, 'Adjustment for previous period'!I530, 0)</f>
        <v>0</v>
      </c>
      <c r="J1051" s="308">
        <f>IF(K$897=0, 'Adjustment for previous period'!J530, 0)</f>
        <v>0</v>
      </c>
      <c r="K1051" s="308">
        <f>IF(L$897=0, 'Adjustment for previous period'!K530, 0)</f>
        <v>0</v>
      </c>
      <c r="L1051" s="308">
        <f>IF(M$897=0, 'Adjustment for previous period'!L530, 0)</f>
        <v>0</v>
      </c>
      <c r="M1051" s="308">
        <f>IF(N$897=0, 'Adjustment for previous period'!M530, 0)</f>
        <v>0</v>
      </c>
      <c r="N1051" s="308">
        <f>IF(O$897=0, 'Adjustment for previous period'!N530, 0)</f>
        <v>0</v>
      </c>
      <c r="O1051" s="308">
        <f>IF(P$897=0, 'Adjustment for previous period'!O530, 0)</f>
        <v>0</v>
      </c>
      <c r="P1051" s="308">
        <f>IF(Q$897=0, 'Adjustment for previous period'!P530, 0)</f>
        <v>0</v>
      </c>
      <c r="Q1051" s="308">
        <f>IF(R$897=0, 'Adjustment for previous period'!Q530, 0)</f>
        <v>0</v>
      </c>
      <c r="R1051" s="4"/>
      <c r="S1051" s="4"/>
      <c r="T1051" s="4"/>
      <c r="U1051" s="4"/>
      <c r="V1051" s="4"/>
      <c r="W1051" s="4"/>
      <c r="X1051" s="4"/>
      <c r="Y1051" s="4"/>
      <c r="Z1051" s="4"/>
      <c r="AA1051" s="249"/>
    </row>
    <row r="1052" spans="1:27" collapsed="1">
      <c r="A1052" s="4"/>
      <c r="B1052" s="4"/>
      <c r="C1052" s="4"/>
      <c r="D1052" s="217"/>
      <c r="E1052" s="217"/>
      <c r="F1052" s="217"/>
      <c r="G1052" s="428"/>
      <c r="H1052" s="428"/>
      <c r="I1052" s="428"/>
      <c r="J1052" s="428"/>
      <c r="K1052" s="428"/>
      <c r="L1052" s="428"/>
      <c r="M1052" s="428"/>
      <c r="N1052" s="428"/>
      <c r="O1052" s="428"/>
      <c r="P1052" s="428"/>
      <c r="Q1052" s="428"/>
      <c r="R1052" s="217"/>
      <c r="S1052" s="217"/>
      <c r="T1052" s="217"/>
      <c r="U1052" s="4"/>
      <c r="V1052" s="4"/>
      <c r="W1052" s="4"/>
      <c r="X1052" s="4"/>
      <c r="Y1052" s="4"/>
      <c r="Z1052" s="4"/>
      <c r="AA1052" s="249"/>
    </row>
    <row r="1053" spans="1:27">
      <c r="A1053" s="4"/>
      <c r="B1053" s="7"/>
      <c r="C1053" s="325" t="s">
        <v>164</v>
      </c>
      <c r="D1053" s="286"/>
      <c r="E1053" s="286"/>
      <c r="F1053" s="7"/>
      <c r="G1053" s="456"/>
      <c r="H1053" s="302"/>
      <c r="I1053" s="302">
        <f t="shared" ref="I1053:Q1053" si="43">SUM(I1054:I1103)</f>
        <v>0</v>
      </c>
      <c r="J1053" s="302">
        <f t="shared" si="43"/>
        <v>0</v>
      </c>
      <c r="K1053" s="302">
        <f t="shared" si="43"/>
        <v>0</v>
      </c>
      <c r="L1053" s="302">
        <f t="shared" si="43"/>
        <v>0</v>
      </c>
      <c r="M1053" s="302">
        <f t="shared" si="43"/>
        <v>0</v>
      </c>
      <c r="N1053" s="302">
        <f t="shared" si="43"/>
        <v>0</v>
      </c>
      <c r="O1053" s="302">
        <f t="shared" si="43"/>
        <v>0</v>
      </c>
      <c r="P1053" s="302">
        <f t="shared" si="43"/>
        <v>0</v>
      </c>
      <c r="Q1053" s="302">
        <f t="shared" si="43"/>
        <v>0</v>
      </c>
      <c r="R1053" s="97"/>
      <c r="S1053" s="97"/>
      <c r="T1053" s="97"/>
      <c r="U1053" s="97"/>
      <c r="V1053" s="97"/>
      <c r="W1053" s="97"/>
      <c r="X1053" s="97"/>
      <c r="Y1053" s="97"/>
      <c r="Z1053" s="97"/>
      <c r="AA1053" s="249"/>
    </row>
    <row r="1054" spans="1:27" ht="12" hidden="1" customHeight="1" outlineLevel="1">
      <c r="A1054" s="4"/>
      <c r="B1054" s="4"/>
      <c r="C1054" s="249"/>
      <c r="D1054" s="428" t="str">
        <f>Asset1</f>
        <v xml:space="preserve">Pipelines </v>
      </c>
      <c r="E1054" s="249"/>
      <c r="F1054" s="4"/>
      <c r="G1054" s="249"/>
      <c r="H1054" s="308"/>
      <c r="I1054" s="308">
        <f>IF(I$897&gt;0, IF(J$897=0, 'RFM input'!$H455, 0), 0)</f>
        <v>0</v>
      </c>
      <c r="J1054" s="308">
        <f>IF(J$897&gt;0, IF(K$897=0, 'RFM input'!$H455, 0), 0)</f>
        <v>0</v>
      </c>
      <c r="K1054" s="308">
        <f>IF(K$897&gt;0, IF(L$897=0, 'RFM input'!$H455, 0), 0)</f>
        <v>0</v>
      </c>
      <c r="L1054" s="308">
        <f>IF(L$897&gt;0, IF(M$897=0, 'RFM input'!$H455, 0), 0)</f>
        <v>0</v>
      </c>
      <c r="M1054" s="308">
        <f>IF(M$897&gt;0, IF(N$897=0, 'RFM input'!$H455, 0), 0)</f>
        <v>0</v>
      </c>
      <c r="N1054" s="308">
        <f>IF(N$897&gt;0, IF(O$897=0, 'RFM input'!$H455, 0), 0)</f>
        <v>0</v>
      </c>
      <c r="O1054" s="308">
        <f>IF(O$897&gt;0, IF(P$897=0, 'RFM input'!$H455, 0), 0)</f>
        <v>0</v>
      </c>
      <c r="P1054" s="308">
        <f>IF(P$897&gt;0, IF(Q$897=0, 'RFM input'!$H455, 0), 0)</f>
        <v>0</v>
      </c>
      <c r="Q1054" s="308">
        <f>IF(Q$897&gt;0, IF(R$897=0, 'RFM input'!$H455, 0), 0)</f>
        <v>0</v>
      </c>
      <c r="R1054" s="4"/>
      <c r="S1054" s="7"/>
      <c r="T1054" s="7"/>
      <c r="U1054" s="7"/>
      <c r="V1054" s="7"/>
      <c r="W1054" s="7"/>
      <c r="X1054" s="7"/>
      <c r="Y1054" s="7"/>
      <c r="Z1054" s="7"/>
      <c r="AA1054" s="249"/>
    </row>
    <row r="1055" spans="1:27" ht="12" hidden="1" customHeight="1" outlineLevel="1">
      <c r="A1055" s="4"/>
      <c r="B1055" s="4"/>
      <c r="C1055" s="249"/>
      <c r="D1055" s="428" t="str">
        <f>Asset2</f>
        <v xml:space="preserve">Compressors </v>
      </c>
      <c r="E1055" s="249"/>
      <c r="F1055" s="4"/>
      <c r="G1055" s="249"/>
      <c r="H1055" s="308"/>
      <c r="I1055" s="308">
        <f>IF(I$897&gt;0, IF(J$897=0, 'RFM input'!$H456, 0), 0)</f>
        <v>0</v>
      </c>
      <c r="J1055" s="308">
        <f>IF(J$897&gt;0, IF(K$897=0, 'RFM input'!$H456, 0), 0)</f>
        <v>0</v>
      </c>
      <c r="K1055" s="308">
        <f>IF(K$897&gt;0, IF(L$897=0, 'RFM input'!$H456, 0), 0)</f>
        <v>0</v>
      </c>
      <c r="L1055" s="308">
        <f>IF(L$897&gt;0, IF(M$897=0, 'RFM input'!$H456, 0), 0)</f>
        <v>0</v>
      </c>
      <c r="M1055" s="308">
        <f>IF(M$897&gt;0, IF(N$897=0, 'RFM input'!$H456, 0), 0)</f>
        <v>0</v>
      </c>
      <c r="N1055" s="308">
        <f>IF(N$897&gt;0, IF(O$897=0, 'RFM input'!$H456, 0), 0)</f>
        <v>0</v>
      </c>
      <c r="O1055" s="308">
        <f>IF(O$897&gt;0, IF(P$897=0, 'RFM input'!$H456, 0), 0)</f>
        <v>0</v>
      </c>
      <c r="P1055" s="308">
        <f>IF(P$897&gt;0, IF(Q$897=0, 'RFM input'!$H456, 0), 0)</f>
        <v>0</v>
      </c>
      <c r="Q1055" s="308">
        <f>IF(Q$897&gt;0, IF(R$897=0, 'RFM input'!$H456, 0), 0)</f>
        <v>0</v>
      </c>
      <c r="R1055" s="4"/>
      <c r="S1055" s="7"/>
      <c r="T1055" s="7"/>
      <c r="U1055" s="7"/>
      <c r="V1055" s="7"/>
      <c r="W1055" s="7"/>
      <c r="X1055" s="7"/>
      <c r="Y1055" s="7"/>
      <c r="Z1055" s="7"/>
      <c r="AA1055" s="249"/>
    </row>
    <row r="1056" spans="1:27" ht="12" hidden="1" customHeight="1" outlineLevel="1">
      <c r="A1056" s="4"/>
      <c r="B1056" s="4"/>
      <c r="C1056" s="249"/>
      <c r="D1056" s="428" t="str">
        <f>Asset3</f>
        <v>City Gates &amp; Field Regulators</v>
      </c>
      <c r="E1056" s="249"/>
      <c r="F1056" s="4"/>
      <c r="G1056" s="249"/>
      <c r="H1056" s="308"/>
      <c r="I1056" s="308">
        <f>IF(I$897&gt;0, IF(J$897=0, 'RFM input'!$H457, 0), 0)</f>
        <v>0</v>
      </c>
      <c r="J1056" s="308">
        <f>IF(J$897&gt;0, IF(K$897=0, 'RFM input'!$H457, 0), 0)</f>
        <v>0</v>
      </c>
      <c r="K1056" s="308">
        <f>IF(K$897&gt;0, IF(L$897=0, 'RFM input'!$H457, 0), 0)</f>
        <v>0</v>
      </c>
      <c r="L1056" s="308">
        <f>IF(L$897&gt;0, IF(M$897=0, 'RFM input'!$H457, 0), 0)</f>
        <v>0</v>
      </c>
      <c r="M1056" s="308">
        <f>IF(M$897&gt;0, IF(N$897=0, 'RFM input'!$H457, 0), 0)</f>
        <v>0</v>
      </c>
      <c r="N1056" s="308">
        <f>IF(N$897&gt;0, IF(O$897=0, 'RFM input'!$H457, 0), 0)</f>
        <v>0</v>
      </c>
      <c r="O1056" s="308">
        <f>IF(O$897&gt;0, IF(P$897=0, 'RFM input'!$H457, 0), 0)</f>
        <v>0</v>
      </c>
      <c r="P1056" s="308">
        <f>IF(P$897&gt;0, IF(Q$897=0, 'RFM input'!$H457, 0), 0)</f>
        <v>0</v>
      </c>
      <c r="Q1056" s="308">
        <f>IF(Q$897&gt;0, IF(R$897=0, 'RFM input'!$H457, 0), 0)</f>
        <v>0</v>
      </c>
      <c r="R1056" s="4"/>
      <c r="S1056" s="7"/>
      <c r="T1056" s="7"/>
      <c r="U1056" s="7"/>
      <c r="V1056" s="7"/>
      <c r="W1056" s="7"/>
      <c r="X1056" s="7"/>
      <c r="Y1056" s="7"/>
      <c r="Z1056" s="7"/>
      <c r="AA1056" s="249"/>
    </row>
    <row r="1057" spans="1:27" ht="12" hidden="1" customHeight="1" outlineLevel="1">
      <c r="A1057" s="4"/>
      <c r="B1057" s="4"/>
      <c r="C1057" s="249"/>
      <c r="D1057" s="428" t="str">
        <f>Asset4</f>
        <v>Odourant Plants</v>
      </c>
      <c r="E1057" s="249"/>
      <c r="F1057" s="4"/>
      <c r="G1057" s="249"/>
      <c r="H1057" s="308"/>
      <c r="I1057" s="308">
        <f>IF(I$897&gt;0, IF(J$897=0, 'RFM input'!$H458, 0), 0)</f>
        <v>0</v>
      </c>
      <c r="J1057" s="308">
        <f>IF(J$897&gt;0, IF(K$897=0, 'RFM input'!$H458, 0), 0)</f>
        <v>0</v>
      </c>
      <c r="K1057" s="308">
        <f>IF(K$897&gt;0, IF(L$897=0, 'RFM input'!$H458, 0), 0)</f>
        <v>0</v>
      </c>
      <c r="L1057" s="308">
        <f>IF(L$897&gt;0, IF(M$897=0, 'RFM input'!$H458, 0), 0)</f>
        <v>0</v>
      </c>
      <c r="M1057" s="308">
        <f>IF(M$897&gt;0, IF(N$897=0, 'RFM input'!$H458, 0), 0)</f>
        <v>0</v>
      </c>
      <c r="N1057" s="308">
        <f>IF(N$897&gt;0, IF(O$897=0, 'RFM input'!$H458, 0), 0)</f>
        <v>0</v>
      </c>
      <c r="O1057" s="308">
        <f>IF(O$897&gt;0, IF(P$897=0, 'RFM input'!$H458, 0), 0)</f>
        <v>0</v>
      </c>
      <c r="P1057" s="308">
        <f>IF(P$897&gt;0, IF(Q$897=0, 'RFM input'!$H458, 0), 0)</f>
        <v>0</v>
      </c>
      <c r="Q1057" s="308">
        <f>IF(Q$897&gt;0, IF(R$897=0, 'RFM input'!$H458, 0), 0)</f>
        <v>0</v>
      </c>
      <c r="R1057" s="4"/>
      <c r="S1057" s="7"/>
      <c r="T1057" s="7"/>
      <c r="U1057" s="7"/>
      <c r="V1057" s="7"/>
      <c r="W1057" s="7"/>
      <c r="X1057" s="7"/>
      <c r="Y1057" s="7"/>
      <c r="Z1057" s="7"/>
      <c r="AA1057" s="249"/>
    </row>
    <row r="1058" spans="1:27" ht="12" hidden="1" customHeight="1" outlineLevel="1">
      <c r="A1058" s="4"/>
      <c r="B1058" s="4"/>
      <c r="C1058" s="249"/>
      <c r="D1058" s="428" t="str">
        <f>Asset5</f>
        <v>Gas Quality</v>
      </c>
      <c r="E1058" s="249"/>
      <c r="F1058" s="4"/>
      <c r="G1058" s="249"/>
      <c r="H1058" s="308"/>
      <c r="I1058" s="308">
        <f>IF(I$897&gt;0, IF(J$897=0, 'RFM input'!$H459, 0), 0)</f>
        <v>0</v>
      </c>
      <c r="J1058" s="308">
        <f>IF(J$897&gt;0, IF(K$897=0, 'RFM input'!$H459, 0), 0)</f>
        <v>0</v>
      </c>
      <c r="K1058" s="308">
        <f>IF(K$897&gt;0, IF(L$897=0, 'RFM input'!$H459, 0), 0)</f>
        <v>0</v>
      </c>
      <c r="L1058" s="308">
        <f>IF(L$897&gt;0, IF(M$897=0, 'RFM input'!$H459, 0), 0)</f>
        <v>0</v>
      </c>
      <c r="M1058" s="308">
        <f>IF(M$897&gt;0, IF(N$897=0, 'RFM input'!$H459, 0), 0)</f>
        <v>0</v>
      </c>
      <c r="N1058" s="308">
        <f>IF(N$897&gt;0, IF(O$897=0, 'RFM input'!$H459, 0), 0)</f>
        <v>0</v>
      </c>
      <c r="O1058" s="308">
        <f>IF(O$897&gt;0, IF(P$897=0, 'RFM input'!$H459, 0), 0)</f>
        <v>0</v>
      </c>
      <c r="P1058" s="308">
        <f>IF(P$897&gt;0, IF(Q$897=0, 'RFM input'!$H459, 0), 0)</f>
        <v>0</v>
      </c>
      <c r="Q1058" s="308">
        <f>IF(Q$897&gt;0, IF(R$897=0, 'RFM input'!$H459, 0), 0)</f>
        <v>0</v>
      </c>
      <c r="R1058" s="4"/>
      <c r="S1058" s="7"/>
      <c r="T1058" s="7"/>
      <c r="U1058" s="7"/>
      <c r="V1058" s="7"/>
      <c r="W1058" s="7"/>
      <c r="X1058" s="7"/>
      <c r="Y1058" s="7"/>
      <c r="Z1058" s="7"/>
      <c r="AA1058" s="249"/>
    </row>
    <row r="1059" spans="1:27" ht="12" hidden="1" customHeight="1" outlineLevel="1">
      <c r="A1059" s="4"/>
      <c r="B1059" s="4"/>
      <c r="C1059" s="249"/>
      <c r="D1059" s="428" t="str">
        <f>Asset6</f>
        <v xml:space="preserve">Other </v>
      </c>
      <c r="E1059" s="249"/>
      <c r="F1059" s="4"/>
      <c r="G1059" s="249"/>
      <c r="H1059" s="308"/>
      <c r="I1059" s="308">
        <f>IF(I$897&gt;0, IF(J$897=0, 'RFM input'!$H460, 0), 0)</f>
        <v>0</v>
      </c>
      <c r="J1059" s="308">
        <f>IF(J$897&gt;0, IF(K$897=0, 'RFM input'!$H460, 0), 0)</f>
        <v>0</v>
      </c>
      <c r="K1059" s="308">
        <f>IF(K$897&gt;0, IF(L$897=0, 'RFM input'!$H460, 0), 0)</f>
        <v>0</v>
      </c>
      <c r="L1059" s="308">
        <f>IF(L$897&gt;0, IF(M$897=0, 'RFM input'!$H460, 0), 0)</f>
        <v>0</v>
      </c>
      <c r="M1059" s="308">
        <f>IF(M$897&gt;0, IF(N$897=0, 'RFM input'!$H460, 0), 0)</f>
        <v>0</v>
      </c>
      <c r="N1059" s="308">
        <f>IF(N$897&gt;0, IF(O$897=0, 'RFM input'!$H460, 0), 0)</f>
        <v>0</v>
      </c>
      <c r="O1059" s="308">
        <f>IF(O$897&gt;0, IF(P$897=0, 'RFM input'!$H460, 0), 0)</f>
        <v>0</v>
      </c>
      <c r="P1059" s="308">
        <f>IF(P$897&gt;0, IF(Q$897=0, 'RFM input'!$H460, 0), 0)</f>
        <v>0</v>
      </c>
      <c r="Q1059" s="308">
        <f>IF(Q$897&gt;0, IF(R$897=0, 'RFM input'!$H460, 0), 0)</f>
        <v>0</v>
      </c>
      <c r="R1059" s="4"/>
      <c r="S1059" s="7"/>
      <c r="T1059" s="7"/>
      <c r="U1059" s="7"/>
      <c r="V1059" s="7"/>
      <c r="W1059" s="7"/>
      <c r="X1059" s="7"/>
      <c r="Y1059" s="7"/>
      <c r="Z1059" s="7"/>
      <c r="AA1059" s="249"/>
    </row>
    <row r="1060" spans="1:27" ht="12" hidden="1" customHeight="1" outlineLevel="1">
      <c r="A1060" s="4"/>
      <c r="B1060" s="4"/>
      <c r="C1060" s="249"/>
      <c r="D1060" s="428" t="str">
        <f>Asset7</f>
        <v>General Building</v>
      </c>
      <c r="E1060" s="249"/>
      <c r="F1060" s="4"/>
      <c r="G1060" s="249"/>
      <c r="H1060" s="308"/>
      <c r="I1060" s="308">
        <f>IF(I$897&gt;0, IF(J$897=0, 'RFM input'!$H461, 0), 0)</f>
        <v>0</v>
      </c>
      <c r="J1060" s="308">
        <f>IF(J$897&gt;0, IF(K$897=0, 'RFM input'!$H461, 0), 0)</f>
        <v>0</v>
      </c>
      <c r="K1060" s="308">
        <f>IF(K$897&gt;0, IF(L$897=0, 'RFM input'!$H461, 0), 0)</f>
        <v>0</v>
      </c>
      <c r="L1060" s="308">
        <f>IF(L$897&gt;0, IF(M$897=0, 'RFM input'!$H461, 0), 0)</f>
        <v>0</v>
      </c>
      <c r="M1060" s="308">
        <f>IF(M$897&gt;0, IF(N$897=0, 'RFM input'!$H461, 0), 0)</f>
        <v>0</v>
      </c>
      <c r="N1060" s="308">
        <f>IF(N$897&gt;0, IF(O$897=0, 'RFM input'!$H461, 0), 0)</f>
        <v>0</v>
      </c>
      <c r="O1060" s="308">
        <f>IF(O$897&gt;0, IF(P$897=0, 'RFM input'!$H461, 0), 0)</f>
        <v>0</v>
      </c>
      <c r="P1060" s="308">
        <f>IF(P$897&gt;0, IF(Q$897=0, 'RFM input'!$H461, 0), 0)</f>
        <v>0</v>
      </c>
      <c r="Q1060" s="308">
        <f>IF(Q$897&gt;0, IF(R$897=0, 'RFM input'!$H461, 0), 0)</f>
        <v>0</v>
      </c>
      <c r="R1060" s="4"/>
      <c r="S1060" s="7"/>
      <c r="T1060" s="7"/>
      <c r="U1060" s="7"/>
      <c r="V1060" s="7"/>
      <c r="W1060" s="7"/>
      <c r="X1060" s="7"/>
      <c r="Y1060" s="7"/>
      <c r="Z1060" s="7"/>
      <c r="AA1060" s="249"/>
    </row>
    <row r="1061" spans="1:27" ht="12" hidden="1" customHeight="1" outlineLevel="1">
      <c r="A1061" s="4"/>
      <c r="B1061" s="4"/>
      <c r="C1061" s="249"/>
      <c r="D1061" s="428" t="str">
        <f>Asset8</f>
        <v>General Land</v>
      </c>
      <c r="E1061" s="249"/>
      <c r="F1061" s="4"/>
      <c r="G1061" s="249"/>
      <c r="H1061" s="308"/>
      <c r="I1061" s="308">
        <f>IF(I$897&gt;0, IF(J$897=0, 'RFM input'!$H462, 0), 0)</f>
        <v>0</v>
      </c>
      <c r="J1061" s="308">
        <f>IF(J$897&gt;0, IF(K$897=0, 'RFM input'!$H462, 0), 0)</f>
        <v>0</v>
      </c>
      <c r="K1061" s="308">
        <f>IF(K$897&gt;0, IF(L$897=0, 'RFM input'!$H462, 0), 0)</f>
        <v>0</v>
      </c>
      <c r="L1061" s="308">
        <f>IF(L$897&gt;0, IF(M$897=0, 'RFM input'!$H462, 0), 0)</f>
        <v>0</v>
      </c>
      <c r="M1061" s="308">
        <f>IF(M$897&gt;0, IF(N$897=0, 'RFM input'!$H462, 0), 0)</f>
        <v>0</v>
      </c>
      <c r="N1061" s="308">
        <f>IF(N$897&gt;0, IF(O$897=0, 'RFM input'!$H462, 0), 0)</f>
        <v>0</v>
      </c>
      <c r="O1061" s="308">
        <f>IF(O$897&gt;0, IF(P$897=0, 'RFM input'!$H462, 0), 0)</f>
        <v>0</v>
      </c>
      <c r="P1061" s="308">
        <f>IF(P$897&gt;0, IF(Q$897=0, 'RFM input'!$H462, 0), 0)</f>
        <v>0</v>
      </c>
      <c r="Q1061" s="308">
        <f>IF(Q$897&gt;0, IF(R$897=0, 'RFM input'!$H462, 0), 0)</f>
        <v>0</v>
      </c>
      <c r="R1061" s="4"/>
      <c r="S1061" s="7"/>
      <c r="T1061" s="7"/>
      <c r="U1061" s="7"/>
      <c r="V1061" s="7"/>
      <c r="W1061" s="7"/>
      <c r="X1061" s="7"/>
      <c r="Y1061" s="7"/>
      <c r="Z1061" s="7"/>
      <c r="AA1061" s="249"/>
    </row>
    <row r="1062" spans="1:27" ht="12" hidden="1" customHeight="1" outlineLevel="1">
      <c r="A1062" s="4"/>
      <c r="B1062" s="4"/>
      <c r="C1062" s="249"/>
      <c r="D1062" s="428">
        <f>Asset9</f>
        <v>0</v>
      </c>
      <c r="E1062" s="249"/>
      <c r="F1062" s="4"/>
      <c r="G1062" s="249"/>
      <c r="H1062" s="308"/>
      <c r="I1062" s="308">
        <f>IF(I$897&gt;0, IF(J$897=0, 'RFM input'!$H463, 0), 0)</f>
        <v>0</v>
      </c>
      <c r="J1062" s="308">
        <f>IF(J$897&gt;0, IF(K$897=0, 'RFM input'!$H463, 0), 0)</f>
        <v>0</v>
      </c>
      <c r="K1062" s="308">
        <f>IF(K$897&gt;0, IF(L$897=0, 'RFM input'!$H463, 0), 0)</f>
        <v>0</v>
      </c>
      <c r="L1062" s="308">
        <f>IF(L$897&gt;0, IF(M$897=0, 'RFM input'!$H463, 0), 0)</f>
        <v>0</v>
      </c>
      <c r="M1062" s="308">
        <f>IF(M$897&gt;0, IF(N$897=0, 'RFM input'!$H463, 0), 0)</f>
        <v>0</v>
      </c>
      <c r="N1062" s="308">
        <f>IF(N$897&gt;0, IF(O$897=0, 'RFM input'!$H463, 0), 0)</f>
        <v>0</v>
      </c>
      <c r="O1062" s="308">
        <f>IF(O$897&gt;0, IF(P$897=0, 'RFM input'!$H463, 0), 0)</f>
        <v>0</v>
      </c>
      <c r="P1062" s="308">
        <f>IF(P$897&gt;0, IF(Q$897=0, 'RFM input'!$H463, 0), 0)</f>
        <v>0</v>
      </c>
      <c r="Q1062" s="308">
        <f>IF(Q$897&gt;0, IF(R$897=0, 'RFM input'!$H463, 0), 0)</f>
        <v>0</v>
      </c>
      <c r="R1062" s="4"/>
      <c r="S1062" s="7"/>
      <c r="T1062" s="7"/>
      <c r="U1062" s="7"/>
      <c r="V1062" s="7"/>
      <c r="W1062" s="7"/>
      <c r="X1062" s="7"/>
      <c r="Y1062" s="7"/>
      <c r="Z1062" s="7"/>
      <c r="AA1062" s="249"/>
    </row>
    <row r="1063" spans="1:27" ht="12" hidden="1" customHeight="1" outlineLevel="1">
      <c r="A1063" s="4"/>
      <c r="B1063" s="4"/>
      <c r="C1063" s="249"/>
      <c r="D1063" s="428">
        <f>Asset10</f>
        <v>0</v>
      </c>
      <c r="E1063" s="249"/>
      <c r="F1063" s="4"/>
      <c r="G1063" s="249"/>
      <c r="H1063" s="308"/>
      <c r="I1063" s="308">
        <f>IF(I$897&gt;0, IF(J$897=0, 'RFM input'!$H464, 0), 0)</f>
        <v>0</v>
      </c>
      <c r="J1063" s="308">
        <f>IF(J$897&gt;0, IF(K$897=0, 'RFM input'!$H464, 0), 0)</f>
        <v>0</v>
      </c>
      <c r="K1063" s="308">
        <f>IF(K$897&gt;0, IF(L$897=0, 'RFM input'!$H464, 0), 0)</f>
        <v>0</v>
      </c>
      <c r="L1063" s="308">
        <f>IF(L$897&gt;0, IF(M$897=0, 'RFM input'!$H464, 0), 0)</f>
        <v>0</v>
      </c>
      <c r="M1063" s="308">
        <f>IF(M$897&gt;0, IF(N$897=0, 'RFM input'!$H464, 0), 0)</f>
        <v>0</v>
      </c>
      <c r="N1063" s="308">
        <f>IF(N$897&gt;0, IF(O$897=0, 'RFM input'!$H464, 0), 0)</f>
        <v>0</v>
      </c>
      <c r="O1063" s="308">
        <f>IF(O$897&gt;0, IF(P$897=0, 'RFM input'!$H464, 0), 0)</f>
        <v>0</v>
      </c>
      <c r="P1063" s="308">
        <f>IF(P$897&gt;0, IF(Q$897=0, 'RFM input'!$H464, 0), 0)</f>
        <v>0</v>
      </c>
      <c r="Q1063" s="308">
        <f>IF(Q$897&gt;0, IF(R$897=0, 'RFM input'!$H464, 0), 0)</f>
        <v>0</v>
      </c>
      <c r="R1063" s="4"/>
      <c r="S1063" s="7"/>
      <c r="T1063" s="7"/>
      <c r="U1063" s="7"/>
      <c r="V1063" s="7"/>
      <c r="W1063" s="7"/>
      <c r="X1063" s="7"/>
      <c r="Y1063" s="7"/>
      <c r="Z1063" s="7"/>
      <c r="AA1063" s="249"/>
    </row>
    <row r="1064" spans="1:27" ht="12" hidden="1" customHeight="1" outlineLevel="1">
      <c r="A1064" s="4"/>
      <c r="B1064" s="4"/>
      <c r="C1064" s="249"/>
      <c r="D1064" s="428">
        <f>Asset11</f>
        <v>0</v>
      </c>
      <c r="E1064" s="249"/>
      <c r="F1064" s="4"/>
      <c r="G1064" s="249"/>
      <c r="H1064" s="308"/>
      <c r="I1064" s="308">
        <f>IF(I$897&gt;0, IF(J$897=0, 'RFM input'!$H465, 0), 0)</f>
        <v>0</v>
      </c>
      <c r="J1064" s="308">
        <f>IF(J$897&gt;0, IF(K$897=0, 'RFM input'!$H465, 0), 0)</f>
        <v>0</v>
      </c>
      <c r="K1064" s="308">
        <f>IF(K$897&gt;0, IF(L$897=0, 'RFM input'!$H465, 0), 0)</f>
        <v>0</v>
      </c>
      <c r="L1064" s="308">
        <f>IF(L$897&gt;0, IF(M$897=0, 'RFM input'!$H465, 0), 0)</f>
        <v>0</v>
      </c>
      <c r="M1064" s="308">
        <f>IF(M$897&gt;0, IF(N$897=0, 'RFM input'!$H465, 0), 0)</f>
        <v>0</v>
      </c>
      <c r="N1064" s="308">
        <f>IF(N$897&gt;0, IF(O$897=0, 'RFM input'!$H465, 0), 0)</f>
        <v>0</v>
      </c>
      <c r="O1064" s="308">
        <f>IF(O$897&gt;0, IF(P$897=0, 'RFM input'!$H465, 0), 0)</f>
        <v>0</v>
      </c>
      <c r="P1064" s="308">
        <f>IF(P$897&gt;0, IF(Q$897=0, 'RFM input'!$H465, 0), 0)</f>
        <v>0</v>
      </c>
      <c r="Q1064" s="308">
        <f>IF(Q$897&gt;0, IF(R$897=0, 'RFM input'!$H465, 0), 0)</f>
        <v>0</v>
      </c>
      <c r="R1064" s="4"/>
      <c r="S1064" s="7"/>
      <c r="T1064" s="7"/>
      <c r="U1064" s="7"/>
      <c r="V1064" s="7"/>
      <c r="W1064" s="7"/>
      <c r="X1064" s="7"/>
      <c r="Y1064" s="7"/>
      <c r="Z1064" s="7"/>
      <c r="AA1064" s="249"/>
    </row>
    <row r="1065" spans="1:27" ht="12" hidden="1" customHeight="1" outlineLevel="1">
      <c r="A1065" s="4"/>
      <c r="B1065" s="4"/>
      <c r="C1065" s="249"/>
      <c r="D1065" s="428">
        <f>Asset12</f>
        <v>0</v>
      </c>
      <c r="E1065" s="249"/>
      <c r="F1065" s="4"/>
      <c r="G1065" s="249"/>
      <c r="H1065" s="308"/>
      <c r="I1065" s="308">
        <f>IF(I$897&gt;0, IF(J$897=0, 'RFM input'!$H466, 0), 0)</f>
        <v>0</v>
      </c>
      <c r="J1065" s="308">
        <f>IF(J$897&gt;0, IF(K$897=0, 'RFM input'!$H466, 0), 0)</f>
        <v>0</v>
      </c>
      <c r="K1065" s="308">
        <f>IF(K$897&gt;0, IF(L$897=0, 'RFM input'!$H466, 0), 0)</f>
        <v>0</v>
      </c>
      <c r="L1065" s="308">
        <f>IF(L$897&gt;0, IF(M$897=0, 'RFM input'!$H466, 0), 0)</f>
        <v>0</v>
      </c>
      <c r="M1065" s="308">
        <f>IF(M$897&gt;0, IF(N$897=0, 'RFM input'!$H466, 0), 0)</f>
        <v>0</v>
      </c>
      <c r="N1065" s="308">
        <f>IF(N$897&gt;0, IF(O$897=0, 'RFM input'!$H466, 0), 0)</f>
        <v>0</v>
      </c>
      <c r="O1065" s="308">
        <f>IF(O$897&gt;0, IF(P$897=0, 'RFM input'!$H466, 0), 0)</f>
        <v>0</v>
      </c>
      <c r="P1065" s="308">
        <f>IF(P$897&gt;0, IF(Q$897=0, 'RFM input'!$H466, 0), 0)</f>
        <v>0</v>
      </c>
      <c r="Q1065" s="308">
        <f>IF(Q$897&gt;0, IF(R$897=0, 'RFM input'!$H466, 0), 0)</f>
        <v>0</v>
      </c>
      <c r="R1065" s="4"/>
      <c r="S1065" s="7"/>
      <c r="T1065" s="7"/>
      <c r="U1065" s="7"/>
      <c r="V1065" s="7"/>
      <c r="W1065" s="7"/>
      <c r="X1065" s="7"/>
      <c r="Y1065" s="7"/>
      <c r="Z1065" s="7"/>
      <c r="AA1065" s="249"/>
    </row>
    <row r="1066" spans="1:27" ht="12" hidden="1" customHeight="1" outlineLevel="1">
      <c r="A1066" s="4"/>
      <c r="B1066" s="4"/>
      <c r="C1066" s="249"/>
      <c r="D1066" s="428">
        <f>Asset13</f>
        <v>0</v>
      </c>
      <c r="E1066" s="249"/>
      <c r="F1066" s="4"/>
      <c r="G1066" s="249"/>
      <c r="H1066" s="308"/>
      <c r="I1066" s="308">
        <f>IF(I$897&gt;0, IF(J$897=0, 'RFM input'!$H467, 0), 0)</f>
        <v>0</v>
      </c>
      <c r="J1066" s="308">
        <f>IF(J$897&gt;0, IF(K$897=0, 'RFM input'!$H467, 0), 0)</f>
        <v>0</v>
      </c>
      <c r="K1066" s="308">
        <f>IF(K$897&gt;0, IF(L$897=0, 'RFM input'!$H467, 0), 0)</f>
        <v>0</v>
      </c>
      <c r="L1066" s="308">
        <f>IF(L$897&gt;0, IF(M$897=0, 'RFM input'!$H467, 0), 0)</f>
        <v>0</v>
      </c>
      <c r="M1066" s="308">
        <f>IF(M$897&gt;0, IF(N$897=0, 'RFM input'!$H467, 0), 0)</f>
        <v>0</v>
      </c>
      <c r="N1066" s="308">
        <f>IF(N$897&gt;0, IF(O$897=0, 'RFM input'!$H467, 0), 0)</f>
        <v>0</v>
      </c>
      <c r="O1066" s="308">
        <f>IF(O$897&gt;0, IF(P$897=0, 'RFM input'!$H467, 0), 0)</f>
        <v>0</v>
      </c>
      <c r="P1066" s="308">
        <f>IF(P$897&gt;0, IF(Q$897=0, 'RFM input'!$H467, 0), 0)</f>
        <v>0</v>
      </c>
      <c r="Q1066" s="308">
        <f>IF(Q$897&gt;0, IF(R$897=0, 'RFM input'!$H467, 0), 0)</f>
        <v>0</v>
      </c>
      <c r="R1066" s="4"/>
      <c r="S1066" s="7"/>
      <c r="T1066" s="7"/>
      <c r="U1066" s="7"/>
      <c r="V1066" s="7"/>
      <c r="W1066" s="7"/>
      <c r="X1066" s="7"/>
      <c r="Y1066" s="7"/>
      <c r="Z1066" s="7"/>
      <c r="AA1066" s="249"/>
    </row>
    <row r="1067" spans="1:27" ht="12" hidden="1" customHeight="1" outlineLevel="1">
      <c r="A1067" s="4"/>
      <c r="B1067" s="4"/>
      <c r="C1067" s="249"/>
      <c r="D1067" s="428">
        <f>Asset14</f>
        <v>0</v>
      </c>
      <c r="E1067" s="249"/>
      <c r="F1067" s="4"/>
      <c r="G1067" s="249"/>
      <c r="H1067" s="308"/>
      <c r="I1067" s="308">
        <f>IF(I$897&gt;0, IF(J$897=0, 'RFM input'!$H468, 0), 0)</f>
        <v>0</v>
      </c>
      <c r="J1067" s="308">
        <f>IF(J$897&gt;0, IF(K$897=0, 'RFM input'!$H468, 0), 0)</f>
        <v>0</v>
      </c>
      <c r="K1067" s="308">
        <f>IF(K$897&gt;0, IF(L$897=0, 'RFM input'!$H468, 0), 0)</f>
        <v>0</v>
      </c>
      <c r="L1067" s="308">
        <f>IF(L$897&gt;0, IF(M$897=0, 'RFM input'!$H468, 0), 0)</f>
        <v>0</v>
      </c>
      <c r="M1067" s="308">
        <f>IF(M$897&gt;0, IF(N$897=0, 'RFM input'!$H468, 0), 0)</f>
        <v>0</v>
      </c>
      <c r="N1067" s="308">
        <f>IF(N$897&gt;0, IF(O$897=0, 'RFM input'!$H468, 0), 0)</f>
        <v>0</v>
      </c>
      <c r="O1067" s="308">
        <f>IF(O$897&gt;0, IF(P$897=0, 'RFM input'!$H468, 0), 0)</f>
        <v>0</v>
      </c>
      <c r="P1067" s="308">
        <f>IF(P$897&gt;0, IF(Q$897=0, 'RFM input'!$H468, 0), 0)</f>
        <v>0</v>
      </c>
      <c r="Q1067" s="308">
        <f>IF(Q$897&gt;0, IF(R$897=0, 'RFM input'!$H468, 0), 0)</f>
        <v>0</v>
      </c>
      <c r="R1067" s="4"/>
      <c r="S1067" s="7"/>
      <c r="T1067" s="7"/>
      <c r="U1067" s="7"/>
      <c r="V1067" s="7"/>
      <c r="W1067" s="7"/>
      <c r="X1067" s="7"/>
      <c r="Y1067" s="7"/>
      <c r="Z1067" s="7"/>
      <c r="AA1067" s="249"/>
    </row>
    <row r="1068" spans="1:27" ht="12" hidden="1" customHeight="1" outlineLevel="1">
      <c r="A1068" s="4"/>
      <c r="B1068" s="4"/>
      <c r="C1068" s="249"/>
      <c r="D1068" s="428">
        <f>Asset15</f>
        <v>0</v>
      </c>
      <c r="E1068" s="249"/>
      <c r="F1068" s="4"/>
      <c r="G1068" s="249"/>
      <c r="H1068" s="308"/>
      <c r="I1068" s="308">
        <f>IF(I$897&gt;0, IF(J$897=0, 'RFM input'!$H469, 0), 0)</f>
        <v>0</v>
      </c>
      <c r="J1068" s="308">
        <f>IF(J$897&gt;0, IF(K$897=0, 'RFM input'!$H469, 0), 0)</f>
        <v>0</v>
      </c>
      <c r="K1068" s="308">
        <f>IF(K$897&gt;0, IF(L$897=0, 'RFM input'!$H469, 0), 0)</f>
        <v>0</v>
      </c>
      <c r="L1068" s="308">
        <f>IF(L$897&gt;0, IF(M$897=0, 'RFM input'!$H469, 0), 0)</f>
        <v>0</v>
      </c>
      <c r="M1068" s="308">
        <f>IF(M$897&gt;0, IF(N$897=0, 'RFM input'!$H469, 0), 0)</f>
        <v>0</v>
      </c>
      <c r="N1068" s="308">
        <f>IF(N$897&gt;0, IF(O$897=0, 'RFM input'!$H469, 0), 0)</f>
        <v>0</v>
      </c>
      <c r="O1068" s="308">
        <f>IF(O$897&gt;0, IF(P$897=0, 'RFM input'!$H469, 0), 0)</f>
        <v>0</v>
      </c>
      <c r="P1068" s="308">
        <f>IF(P$897&gt;0, IF(Q$897=0, 'RFM input'!$H469, 0), 0)</f>
        <v>0</v>
      </c>
      <c r="Q1068" s="308">
        <f>IF(Q$897&gt;0, IF(R$897=0, 'RFM input'!$H469, 0), 0)</f>
        <v>0</v>
      </c>
      <c r="R1068" s="4"/>
      <c r="S1068" s="7"/>
      <c r="T1068" s="7"/>
      <c r="U1068" s="7"/>
      <c r="V1068" s="7"/>
      <c r="W1068" s="7"/>
      <c r="X1068" s="7"/>
      <c r="Y1068" s="7"/>
      <c r="Z1068" s="7"/>
      <c r="AA1068" s="249"/>
    </row>
    <row r="1069" spans="1:27" ht="12" hidden="1" customHeight="1" outlineLevel="1">
      <c r="A1069" s="4"/>
      <c r="B1069" s="4"/>
      <c r="C1069" s="249"/>
      <c r="D1069" s="428">
        <f>Asset16</f>
        <v>0</v>
      </c>
      <c r="E1069" s="249"/>
      <c r="F1069" s="4"/>
      <c r="G1069" s="249"/>
      <c r="H1069" s="308"/>
      <c r="I1069" s="308">
        <f>IF(I$897&gt;0, IF(J$897=0, 'RFM input'!$H470, 0), 0)</f>
        <v>0</v>
      </c>
      <c r="J1069" s="308">
        <f>IF(J$897&gt;0, IF(K$897=0, 'RFM input'!$H470, 0), 0)</f>
        <v>0</v>
      </c>
      <c r="K1069" s="308">
        <f>IF(K$897&gt;0, IF(L$897=0, 'RFM input'!$H470, 0), 0)</f>
        <v>0</v>
      </c>
      <c r="L1069" s="308">
        <f>IF(L$897&gt;0, IF(M$897=0, 'RFM input'!$H470, 0), 0)</f>
        <v>0</v>
      </c>
      <c r="M1069" s="308">
        <f>IF(M$897&gt;0, IF(N$897=0, 'RFM input'!$H470, 0), 0)</f>
        <v>0</v>
      </c>
      <c r="N1069" s="308">
        <f>IF(N$897&gt;0, IF(O$897=0, 'RFM input'!$H470, 0), 0)</f>
        <v>0</v>
      </c>
      <c r="O1069" s="308">
        <f>IF(O$897&gt;0, IF(P$897=0, 'RFM input'!$H470, 0), 0)</f>
        <v>0</v>
      </c>
      <c r="P1069" s="308">
        <f>IF(P$897&gt;0, IF(Q$897=0, 'RFM input'!$H470, 0), 0)</f>
        <v>0</v>
      </c>
      <c r="Q1069" s="308">
        <f>IF(Q$897&gt;0, IF(R$897=0, 'RFM input'!$H470, 0), 0)</f>
        <v>0</v>
      </c>
      <c r="R1069" s="4"/>
      <c r="S1069" s="7"/>
      <c r="T1069" s="7"/>
      <c r="U1069" s="7"/>
      <c r="V1069" s="7"/>
      <c r="W1069" s="7"/>
      <c r="X1069" s="7"/>
      <c r="Y1069" s="7"/>
      <c r="Z1069" s="7"/>
      <c r="AA1069" s="249"/>
    </row>
    <row r="1070" spans="1:27" ht="12" hidden="1" customHeight="1" outlineLevel="1">
      <c r="A1070" s="4"/>
      <c r="B1070" s="4"/>
      <c r="C1070" s="249"/>
      <c r="D1070" s="428">
        <f>Asset17</f>
        <v>0</v>
      </c>
      <c r="E1070" s="249"/>
      <c r="F1070" s="4"/>
      <c r="G1070" s="249"/>
      <c r="H1070" s="308"/>
      <c r="I1070" s="308">
        <f>IF(I$897&gt;0, IF(J$897=0, 'RFM input'!$H471, 0), 0)</f>
        <v>0</v>
      </c>
      <c r="J1070" s="308">
        <f>IF(J$897&gt;0, IF(K$897=0, 'RFM input'!$H471, 0), 0)</f>
        <v>0</v>
      </c>
      <c r="K1070" s="308">
        <f>IF(K$897&gt;0, IF(L$897=0, 'RFM input'!$H471, 0), 0)</f>
        <v>0</v>
      </c>
      <c r="L1070" s="308">
        <f>IF(L$897&gt;0, IF(M$897=0, 'RFM input'!$H471, 0), 0)</f>
        <v>0</v>
      </c>
      <c r="M1070" s="308">
        <f>IF(M$897&gt;0, IF(N$897=0, 'RFM input'!$H471, 0), 0)</f>
        <v>0</v>
      </c>
      <c r="N1070" s="308">
        <f>IF(N$897&gt;0, IF(O$897=0, 'RFM input'!$H471, 0), 0)</f>
        <v>0</v>
      </c>
      <c r="O1070" s="308">
        <f>IF(O$897&gt;0, IF(P$897=0, 'RFM input'!$H471, 0), 0)</f>
        <v>0</v>
      </c>
      <c r="P1070" s="308">
        <f>IF(P$897&gt;0, IF(Q$897=0, 'RFM input'!$H471, 0), 0)</f>
        <v>0</v>
      </c>
      <c r="Q1070" s="308">
        <f>IF(Q$897&gt;0, IF(R$897=0, 'RFM input'!$H471, 0), 0)</f>
        <v>0</v>
      </c>
      <c r="R1070" s="4"/>
      <c r="S1070" s="7"/>
      <c r="T1070" s="7"/>
      <c r="U1070" s="7"/>
      <c r="V1070" s="7"/>
      <c r="W1070" s="7"/>
      <c r="X1070" s="7"/>
      <c r="Y1070" s="7"/>
      <c r="Z1070" s="7"/>
      <c r="AA1070" s="249"/>
    </row>
    <row r="1071" spans="1:27" ht="12" hidden="1" customHeight="1" outlineLevel="1">
      <c r="A1071" s="4"/>
      <c r="B1071" s="4"/>
      <c r="C1071" s="249"/>
      <c r="D1071" s="428">
        <f>Asset18</f>
        <v>0</v>
      </c>
      <c r="E1071" s="249"/>
      <c r="F1071" s="4"/>
      <c r="G1071" s="249"/>
      <c r="H1071" s="308"/>
      <c r="I1071" s="308">
        <f>IF(I$897&gt;0, IF(J$897=0, 'RFM input'!$H472, 0), 0)</f>
        <v>0</v>
      </c>
      <c r="J1071" s="308">
        <f>IF(J$897&gt;0, IF(K$897=0, 'RFM input'!$H472, 0), 0)</f>
        <v>0</v>
      </c>
      <c r="K1071" s="308">
        <f>IF(K$897&gt;0, IF(L$897=0, 'RFM input'!$H472, 0), 0)</f>
        <v>0</v>
      </c>
      <c r="L1071" s="308">
        <f>IF(L$897&gt;0, IF(M$897=0, 'RFM input'!$H472, 0), 0)</f>
        <v>0</v>
      </c>
      <c r="M1071" s="308">
        <f>IF(M$897&gt;0, IF(N$897=0, 'RFM input'!$H472, 0), 0)</f>
        <v>0</v>
      </c>
      <c r="N1071" s="308">
        <f>IF(N$897&gt;0, IF(O$897=0, 'RFM input'!$H472, 0), 0)</f>
        <v>0</v>
      </c>
      <c r="O1071" s="308">
        <f>IF(O$897&gt;0, IF(P$897=0, 'RFM input'!$H472, 0), 0)</f>
        <v>0</v>
      </c>
      <c r="P1071" s="308">
        <f>IF(P$897&gt;0, IF(Q$897=0, 'RFM input'!$H472, 0), 0)</f>
        <v>0</v>
      </c>
      <c r="Q1071" s="308">
        <f>IF(Q$897&gt;0, IF(R$897=0, 'RFM input'!$H472, 0), 0)</f>
        <v>0</v>
      </c>
      <c r="R1071" s="4"/>
      <c r="S1071" s="7"/>
      <c r="T1071" s="7"/>
      <c r="U1071" s="7"/>
      <c r="V1071" s="7"/>
      <c r="W1071" s="7"/>
      <c r="X1071" s="7"/>
      <c r="Y1071" s="7"/>
      <c r="Z1071" s="7"/>
      <c r="AA1071" s="249"/>
    </row>
    <row r="1072" spans="1:27" ht="12" hidden="1" customHeight="1" outlineLevel="1">
      <c r="A1072" s="4"/>
      <c r="B1072" s="4"/>
      <c r="C1072" s="249"/>
      <c r="D1072" s="428">
        <f>Asset19</f>
        <v>0</v>
      </c>
      <c r="E1072" s="249"/>
      <c r="F1072" s="4"/>
      <c r="G1072" s="249"/>
      <c r="H1072" s="308"/>
      <c r="I1072" s="308">
        <f>IF(I$897&gt;0, IF(J$897=0, 'RFM input'!$H473, 0), 0)</f>
        <v>0</v>
      </c>
      <c r="J1072" s="308">
        <f>IF(J$897&gt;0, IF(K$897=0, 'RFM input'!$H473, 0), 0)</f>
        <v>0</v>
      </c>
      <c r="K1072" s="308">
        <f>IF(K$897&gt;0, IF(L$897=0, 'RFM input'!$H473, 0), 0)</f>
        <v>0</v>
      </c>
      <c r="L1072" s="308">
        <f>IF(L$897&gt;0, IF(M$897=0, 'RFM input'!$H473, 0), 0)</f>
        <v>0</v>
      </c>
      <c r="M1072" s="308">
        <f>IF(M$897&gt;0, IF(N$897=0, 'RFM input'!$H473, 0), 0)</f>
        <v>0</v>
      </c>
      <c r="N1072" s="308">
        <f>IF(N$897&gt;0, IF(O$897=0, 'RFM input'!$H473, 0), 0)</f>
        <v>0</v>
      </c>
      <c r="O1072" s="308">
        <f>IF(O$897&gt;0, IF(P$897=0, 'RFM input'!$H473, 0), 0)</f>
        <v>0</v>
      </c>
      <c r="P1072" s="308">
        <f>IF(P$897&gt;0, IF(Q$897=0, 'RFM input'!$H473, 0), 0)</f>
        <v>0</v>
      </c>
      <c r="Q1072" s="308">
        <f>IF(Q$897&gt;0, IF(R$897=0, 'RFM input'!$H473, 0), 0)</f>
        <v>0</v>
      </c>
      <c r="R1072" s="4"/>
      <c r="S1072" s="7"/>
      <c r="T1072" s="7"/>
      <c r="U1072" s="7"/>
      <c r="V1072" s="7"/>
      <c r="W1072" s="7"/>
      <c r="X1072" s="7"/>
      <c r="Y1072" s="7"/>
      <c r="Z1072" s="7"/>
      <c r="AA1072" s="249"/>
    </row>
    <row r="1073" spans="1:27" ht="12" hidden="1" customHeight="1" outlineLevel="1">
      <c r="A1073" s="4"/>
      <c r="B1073" s="4"/>
      <c r="C1073" s="249"/>
      <c r="D1073" s="428">
        <f>Asset20</f>
        <v>0</v>
      </c>
      <c r="E1073" s="249"/>
      <c r="F1073" s="4"/>
      <c r="G1073" s="249"/>
      <c r="H1073" s="308"/>
      <c r="I1073" s="308">
        <f>IF(I$897&gt;0, IF(J$897=0, 'RFM input'!$H474, 0), 0)</f>
        <v>0</v>
      </c>
      <c r="J1073" s="308">
        <f>IF(J$897&gt;0, IF(K$897=0, 'RFM input'!$H474, 0), 0)</f>
        <v>0</v>
      </c>
      <c r="K1073" s="308">
        <f>IF(K$897&gt;0, IF(L$897=0, 'RFM input'!$H474, 0), 0)</f>
        <v>0</v>
      </c>
      <c r="L1073" s="308">
        <f>IF(L$897&gt;0, IF(M$897=0, 'RFM input'!$H474, 0), 0)</f>
        <v>0</v>
      </c>
      <c r="M1073" s="308">
        <f>IF(M$897&gt;0, IF(N$897=0, 'RFM input'!$H474, 0), 0)</f>
        <v>0</v>
      </c>
      <c r="N1073" s="308">
        <f>IF(N$897&gt;0, IF(O$897=0, 'RFM input'!$H474, 0), 0)</f>
        <v>0</v>
      </c>
      <c r="O1073" s="308">
        <f>IF(O$897&gt;0, IF(P$897=0, 'RFM input'!$H474, 0), 0)</f>
        <v>0</v>
      </c>
      <c r="P1073" s="308">
        <f>IF(P$897&gt;0, IF(Q$897=0, 'RFM input'!$H474, 0), 0)</f>
        <v>0</v>
      </c>
      <c r="Q1073" s="308">
        <f>IF(Q$897&gt;0, IF(R$897=0, 'RFM input'!$H474, 0), 0)</f>
        <v>0</v>
      </c>
      <c r="R1073" s="4"/>
      <c r="S1073" s="7"/>
      <c r="T1073" s="7"/>
      <c r="U1073" s="7"/>
      <c r="V1073" s="7"/>
      <c r="W1073" s="7"/>
      <c r="X1073" s="7"/>
      <c r="Y1073" s="7"/>
      <c r="Z1073" s="7"/>
      <c r="AA1073" s="249"/>
    </row>
    <row r="1074" spans="1:27" ht="12" hidden="1" customHeight="1" outlineLevel="1">
      <c r="A1074" s="4"/>
      <c r="B1074" s="4"/>
      <c r="C1074" s="249"/>
      <c r="D1074" s="428">
        <f>Asset21</f>
        <v>0</v>
      </c>
      <c r="E1074" s="249"/>
      <c r="F1074" s="4"/>
      <c r="G1074" s="249"/>
      <c r="H1074" s="308"/>
      <c r="I1074" s="308">
        <f>IF(I$897&gt;0, IF(J$897=0, 'RFM input'!$H475, 0), 0)</f>
        <v>0</v>
      </c>
      <c r="J1074" s="308">
        <f>IF(J$897&gt;0, IF(K$897=0, 'RFM input'!$H475, 0), 0)</f>
        <v>0</v>
      </c>
      <c r="K1074" s="308">
        <f>IF(K$897&gt;0, IF(L$897=0, 'RFM input'!$H475, 0), 0)</f>
        <v>0</v>
      </c>
      <c r="L1074" s="308">
        <f>IF(L$897&gt;0, IF(M$897=0, 'RFM input'!$H475, 0), 0)</f>
        <v>0</v>
      </c>
      <c r="M1074" s="308">
        <f>IF(M$897&gt;0, IF(N$897=0, 'RFM input'!$H475, 0), 0)</f>
        <v>0</v>
      </c>
      <c r="N1074" s="308">
        <f>IF(N$897&gt;0, IF(O$897=0, 'RFM input'!$H475, 0), 0)</f>
        <v>0</v>
      </c>
      <c r="O1074" s="308">
        <f>IF(O$897&gt;0, IF(P$897=0, 'RFM input'!$H475, 0), 0)</f>
        <v>0</v>
      </c>
      <c r="P1074" s="308">
        <f>IF(P$897&gt;0, IF(Q$897=0, 'RFM input'!$H475, 0), 0)</f>
        <v>0</v>
      </c>
      <c r="Q1074" s="308">
        <f>IF(Q$897&gt;0, IF(R$897=0, 'RFM input'!$H475, 0), 0)</f>
        <v>0</v>
      </c>
      <c r="R1074" s="4"/>
      <c r="S1074" s="7"/>
      <c r="T1074" s="7"/>
      <c r="U1074" s="7"/>
      <c r="V1074" s="7"/>
      <c r="W1074" s="7"/>
      <c r="X1074" s="7"/>
      <c r="Y1074" s="7"/>
      <c r="Z1074" s="7"/>
      <c r="AA1074" s="249"/>
    </row>
    <row r="1075" spans="1:27" ht="12" hidden="1" customHeight="1" outlineLevel="1">
      <c r="A1075" s="4"/>
      <c r="B1075" s="4"/>
      <c r="C1075" s="249"/>
      <c r="D1075" s="428">
        <f>Asset22</f>
        <v>0</v>
      </c>
      <c r="E1075" s="249"/>
      <c r="F1075" s="4"/>
      <c r="G1075" s="249"/>
      <c r="H1075" s="308"/>
      <c r="I1075" s="308">
        <f>IF(I$897&gt;0, IF(J$897=0, 'RFM input'!$H476, 0), 0)</f>
        <v>0</v>
      </c>
      <c r="J1075" s="308">
        <f>IF(J$897&gt;0, IF(K$897=0, 'RFM input'!$H476, 0), 0)</f>
        <v>0</v>
      </c>
      <c r="K1075" s="308">
        <f>IF(K$897&gt;0, IF(L$897=0, 'RFM input'!$H476, 0), 0)</f>
        <v>0</v>
      </c>
      <c r="L1075" s="308">
        <f>IF(L$897&gt;0, IF(M$897=0, 'RFM input'!$H476, 0), 0)</f>
        <v>0</v>
      </c>
      <c r="M1075" s="308">
        <f>IF(M$897&gt;0, IF(N$897=0, 'RFM input'!$H476, 0), 0)</f>
        <v>0</v>
      </c>
      <c r="N1075" s="308">
        <f>IF(N$897&gt;0, IF(O$897=0, 'RFM input'!$H476, 0), 0)</f>
        <v>0</v>
      </c>
      <c r="O1075" s="308">
        <f>IF(O$897&gt;0, IF(P$897=0, 'RFM input'!$H476, 0), 0)</f>
        <v>0</v>
      </c>
      <c r="P1075" s="308">
        <f>IF(P$897&gt;0, IF(Q$897=0, 'RFM input'!$H476, 0), 0)</f>
        <v>0</v>
      </c>
      <c r="Q1075" s="308">
        <f>IF(Q$897&gt;0, IF(R$897=0, 'RFM input'!$H476, 0), 0)</f>
        <v>0</v>
      </c>
      <c r="R1075" s="4"/>
      <c r="S1075" s="7"/>
      <c r="T1075" s="7"/>
      <c r="U1075" s="7"/>
      <c r="V1075" s="7"/>
      <c r="W1075" s="7"/>
      <c r="X1075" s="7"/>
      <c r="Y1075" s="7"/>
      <c r="Z1075" s="7"/>
      <c r="AA1075" s="249"/>
    </row>
    <row r="1076" spans="1:27" ht="12" hidden="1" customHeight="1" outlineLevel="1">
      <c r="A1076" s="4"/>
      <c r="B1076" s="4"/>
      <c r="C1076" s="249"/>
      <c r="D1076" s="428">
        <f>Asset23</f>
        <v>0</v>
      </c>
      <c r="E1076" s="249"/>
      <c r="F1076" s="4"/>
      <c r="G1076" s="249"/>
      <c r="H1076" s="308"/>
      <c r="I1076" s="308">
        <f>IF(I$897&gt;0, IF(J$897=0, 'RFM input'!$H477, 0), 0)</f>
        <v>0</v>
      </c>
      <c r="J1076" s="308">
        <f>IF(J$897&gt;0, IF(K$897=0, 'RFM input'!$H477, 0), 0)</f>
        <v>0</v>
      </c>
      <c r="K1076" s="308">
        <f>IF(K$897&gt;0, IF(L$897=0, 'RFM input'!$H477, 0), 0)</f>
        <v>0</v>
      </c>
      <c r="L1076" s="308">
        <f>IF(L$897&gt;0, IF(M$897=0, 'RFM input'!$H477, 0), 0)</f>
        <v>0</v>
      </c>
      <c r="M1076" s="308">
        <f>IF(M$897&gt;0, IF(N$897=0, 'RFM input'!$H477, 0), 0)</f>
        <v>0</v>
      </c>
      <c r="N1076" s="308">
        <f>IF(N$897&gt;0, IF(O$897=0, 'RFM input'!$H477, 0), 0)</f>
        <v>0</v>
      </c>
      <c r="O1076" s="308">
        <f>IF(O$897&gt;0, IF(P$897=0, 'RFM input'!$H477, 0), 0)</f>
        <v>0</v>
      </c>
      <c r="P1076" s="308">
        <f>IF(P$897&gt;0, IF(Q$897=0, 'RFM input'!$H477, 0), 0)</f>
        <v>0</v>
      </c>
      <c r="Q1076" s="308">
        <f>IF(Q$897&gt;0, IF(R$897=0, 'RFM input'!$H477, 0), 0)</f>
        <v>0</v>
      </c>
      <c r="R1076" s="4"/>
      <c r="S1076" s="7"/>
      <c r="T1076" s="7"/>
      <c r="U1076" s="7"/>
      <c r="V1076" s="7"/>
      <c r="W1076" s="7"/>
      <c r="X1076" s="7"/>
      <c r="Y1076" s="7"/>
      <c r="Z1076" s="7"/>
      <c r="AA1076" s="249"/>
    </row>
    <row r="1077" spans="1:27" ht="12" hidden="1" customHeight="1" outlineLevel="1">
      <c r="A1077" s="4"/>
      <c r="B1077" s="4"/>
      <c r="C1077" s="249"/>
      <c r="D1077" s="428">
        <f>Asset24</f>
        <v>0</v>
      </c>
      <c r="E1077" s="249"/>
      <c r="F1077" s="4"/>
      <c r="G1077" s="249"/>
      <c r="H1077" s="308"/>
      <c r="I1077" s="308">
        <f>IF(I$897&gt;0, IF(J$897=0, 'RFM input'!$H478, 0), 0)</f>
        <v>0</v>
      </c>
      <c r="J1077" s="308">
        <f>IF(J$897&gt;0, IF(K$897=0, 'RFM input'!$H478, 0), 0)</f>
        <v>0</v>
      </c>
      <c r="K1077" s="308">
        <f>IF(K$897&gt;0, IF(L$897=0, 'RFM input'!$H478, 0), 0)</f>
        <v>0</v>
      </c>
      <c r="L1077" s="308">
        <f>IF(L$897&gt;0, IF(M$897=0, 'RFM input'!$H478, 0), 0)</f>
        <v>0</v>
      </c>
      <c r="M1077" s="308">
        <f>IF(M$897&gt;0, IF(N$897=0, 'RFM input'!$H478, 0), 0)</f>
        <v>0</v>
      </c>
      <c r="N1077" s="308">
        <f>IF(N$897&gt;0, IF(O$897=0, 'RFM input'!$H478, 0), 0)</f>
        <v>0</v>
      </c>
      <c r="O1077" s="308">
        <f>IF(O$897&gt;0, IF(P$897=0, 'RFM input'!$H478, 0), 0)</f>
        <v>0</v>
      </c>
      <c r="P1077" s="308">
        <f>IF(P$897&gt;0, IF(Q$897=0, 'RFM input'!$H478, 0), 0)</f>
        <v>0</v>
      </c>
      <c r="Q1077" s="308">
        <f>IF(Q$897&gt;0, IF(R$897=0, 'RFM input'!$H478, 0), 0)</f>
        <v>0</v>
      </c>
      <c r="R1077" s="4"/>
      <c r="S1077" s="7"/>
      <c r="T1077" s="7"/>
      <c r="U1077" s="7"/>
      <c r="V1077" s="7"/>
      <c r="W1077" s="7"/>
      <c r="X1077" s="7"/>
      <c r="Y1077" s="7"/>
      <c r="Z1077" s="7"/>
      <c r="AA1077" s="249"/>
    </row>
    <row r="1078" spans="1:27" ht="12" hidden="1" customHeight="1" outlineLevel="1">
      <c r="A1078" s="4"/>
      <c r="B1078" s="4"/>
      <c r="C1078" s="249"/>
      <c r="D1078" s="428">
        <f>Asset25</f>
        <v>0</v>
      </c>
      <c r="E1078" s="249"/>
      <c r="F1078" s="4"/>
      <c r="G1078" s="249"/>
      <c r="H1078" s="308"/>
      <c r="I1078" s="308">
        <f>IF(I$897&gt;0, IF(J$897=0, 'RFM input'!$H479, 0), 0)</f>
        <v>0</v>
      </c>
      <c r="J1078" s="308">
        <f>IF(J$897&gt;0, IF(K$897=0, 'RFM input'!$H479, 0), 0)</f>
        <v>0</v>
      </c>
      <c r="K1078" s="308">
        <f>IF(K$897&gt;0, IF(L$897=0, 'RFM input'!$H479, 0), 0)</f>
        <v>0</v>
      </c>
      <c r="L1078" s="308">
        <f>IF(L$897&gt;0, IF(M$897=0, 'RFM input'!$H479, 0), 0)</f>
        <v>0</v>
      </c>
      <c r="M1078" s="308">
        <f>IF(M$897&gt;0, IF(N$897=0, 'RFM input'!$H479, 0), 0)</f>
        <v>0</v>
      </c>
      <c r="N1078" s="308">
        <f>IF(N$897&gt;0, IF(O$897=0, 'RFM input'!$H479, 0), 0)</f>
        <v>0</v>
      </c>
      <c r="O1078" s="308">
        <f>IF(O$897&gt;0, IF(P$897=0, 'RFM input'!$H479, 0), 0)</f>
        <v>0</v>
      </c>
      <c r="P1078" s="308">
        <f>IF(P$897&gt;0, IF(Q$897=0, 'RFM input'!$H479, 0), 0)</f>
        <v>0</v>
      </c>
      <c r="Q1078" s="308">
        <f>IF(Q$897&gt;0, IF(R$897=0, 'RFM input'!$H479, 0), 0)</f>
        <v>0</v>
      </c>
      <c r="R1078" s="4"/>
      <c r="S1078" s="7"/>
      <c r="T1078" s="7"/>
      <c r="U1078" s="7"/>
      <c r="V1078" s="7"/>
      <c r="W1078" s="7"/>
      <c r="X1078" s="7"/>
      <c r="Y1078" s="7"/>
      <c r="Z1078" s="7"/>
      <c r="AA1078" s="249"/>
    </row>
    <row r="1079" spans="1:27" ht="12" hidden="1" customHeight="1" outlineLevel="1">
      <c r="A1079" s="4"/>
      <c r="B1079" s="4"/>
      <c r="C1079" s="249"/>
      <c r="D1079" s="428">
        <f>Asset26</f>
        <v>0</v>
      </c>
      <c r="E1079" s="249"/>
      <c r="F1079" s="4"/>
      <c r="G1079" s="249"/>
      <c r="H1079" s="308"/>
      <c r="I1079" s="308">
        <f>IF(I$897&gt;0, IF(J$897=0, 'RFM input'!$H480, 0), 0)</f>
        <v>0</v>
      </c>
      <c r="J1079" s="308">
        <f>IF(J$897&gt;0, IF(K$897=0, 'RFM input'!$H480, 0), 0)</f>
        <v>0</v>
      </c>
      <c r="K1079" s="308">
        <f>IF(K$897&gt;0, IF(L$897=0, 'RFM input'!$H480, 0), 0)</f>
        <v>0</v>
      </c>
      <c r="L1079" s="308">
        <f>IF(L$897&gt;0, IF(M$897=0, 'RFM input'!$H480, 0), 0)</f>
        <v>0</v>
      </c>
      <c r="M1079" s="308">
        <f>IF(M$897&gt;0, IF(N$897=0, 'RFM input'!$H480, 0), 0)</f>
        <v>0</v>
      </c>
      <c r="N1079" s="308">
        <f>IF(N$897&gt;0, IF(O$897=0, 'RFM input'!$H480, 0), 0)</f>
        <v>0</v>
      </c>
      <c r="O1079" s="308">
        <f>IF(O$897&gt;0, IF(P$897=0, 'RFM input'!$H480, 0), 0)</f>
        <v>0</v>
      </c>
      <c r="P1079" s="308">
        <f>IF(P$897&gt;0, IF(Q$897=0, 'RFM input'!$H480, 0), 0)</f>
        <v>0</v>
      </c>
      <c r="Q1079" s="308">
        <f>IF(Q$897&gt;0, IF(R$897=0, 'RFM input'!$H480, 0), 0)</f>
        <v>0</v>
      </c>
      <c r="R1079" s="4"/>
      <c r="S1079" s="7"/>
      <c r="T1079" s="7"/>
      <c r="U1079" s="7"/>
      <c r="V1079" s="7"/>
      <c r="W1079" s="7"/>
      <c r="X1079" s="7"/>
      <c r="Y1079" s="7"/>
      <c r="Z1079" s="7"/>
      <c r="AA1079" s="249"/>
    </row>
    <row r="1080" spans="1:27" ht="12" hidden="1" customHeight="1" outlineLevel="1">
      <c r="A1080" s="4"/>
      <c r="B1080" s="4"/>
      <c r="C1080" s="249"/>
      <c r="D1080" s="428">
        <f>Asset27</f>
        <v>0</v>
      </c>
      <c r="E1080" s="249"/>
      <c r="F1080" s="4"/>
      <c r="G1080" s="249"/>
      <c r="H1080" s="308"/>
      <c r="I1080" s="308">
        <f>IF(I$897&gt;0, IF(J$897=0, 'RFM input'!$H481, 0), 0)</f>
        <v>0</v>
      </c>
      <c r="J1080" s="308">
        <f>IF(J$897&gt;0, IF(K$897=0, 'RFM input'!$H481, 0), 0)</f>
        <v>0</v>
      </c>
      <c r="K1080" s="308">
        <f>IF(K$897&gt;0, IF(L$897=0, 'RFM input'!$H481, 0), 0)</f>
        <v>0</v>
      </c>
      <c r="L1080" s="308">
        <f>IF(L$897&gt;0, IF(M$897=0, 'RFM input'!$H481, 0), 0)</f>
        <v>0</v>
      </c>
      <c r="M1080" s="308">
        <f>IF(M$897&gt;0, IF(N$897=0, 'RFM input'!$H481, 0), 0)</f>
        <v>0</v>
      </c>
      <c r="N1080" s="308">
        <f>IF(N$897&gt;0, IF(O$897=0, 'RFM input'!$H481, 0), 0)</f>
        <v>0</v>
      </c>
      <c r="O1080" s="308">
        <f>IF(O$897&gt;0, IF(P$897=0, 'RFM input'!$H481, 0), 0)</f>
        <v>0</v>
      </c>
      <c r="P1080" s="308">
        <f>IF(P$897&gt;0, IF(Q$897=0, 'RFM input'!$H481, 0), 0)</f>
        <v>0</v>
      </c>
      <c r="Q1080" s="308">
        <f>IF(Q$897&gt;0, IF(R$897=0, 'RFM input'!$H481, 0), 0)</f>
        <v>0</v>
      </c>
      <c r="R1080" s="4"/>
      <c r="S1080" s="7"/>
      <c r="T1080" s="7"/>
      <c r="U1080" s="7"/>
      <c r="V1080" s="7"/>
      <c r="W1080" s="7"/>
      <c r="X1080" s="7"/>
      <c r="Y1080" s="7"/>
      <c r="Z1080" s="7"/>
      <c r="AA1080" s="249"/>
    </row>
    <row r="1081" spans="1:27" ht="12" hidden="1" customHeight="1" outlineLevel="1">
      <c r="A1081" s="4"/>
      <c r="B1081" s="4"/>
      <c r="C1081" s="249"/>
      <c r="D1081" s="428">
        <f>Asset28</f>
        <v>0</v>
      </c>
      <c r="E1081" s="249"/>
      <c r="F1081" s="4"/>
      <c r="G1081" s="249"/>
      <c r="H1081" s="308"/>
      <c r="I1081" s="308">
        <f>IF(I$897&gt;0, IF(J$897=0, 'RFM input'!$H482, 0), 0)</f>
        <v>0</v>
      </c>
      <c r="J1081" s="308">
        <f>IF(J$897&gt;0, IF(K$897=0, 'RFM input'!$H482, 0), 0)</f>
        <v>0</v>
      </c>
      <c r="K1081" s="308">
        <f>IF(K$897&gt;0, IF(L$897=0, 'RFM input'!$H482, 0), 0)</f>
        <v>0</v>
      </c>
      <c r="L1081" s="308">
        <f>IF(L$897&gt;0, IF(M$897=0, 'RFM input'!$H482, 0), 0)</f>
        <v>0</v>
      </c>
      <c r="M1081" s="308">
        <f>IF(M$897&gt;0, IF(N$897=0, 'RFM input'!$H482, 0), 0)</f>
        <v>0</v>
      </c>
      <c r="N1081" s="308">
        <f>IF(N$897&gt;0, IF(O$897=0, 'RFM input'!$H482, 0), 0)</f>
        <v>0</v>
      </c>
      <c r="O1081" s="308">
        <f>IF(O$897&gt;0, IF(P$897=0, 'RFM input'!$H482, 0), 0)</f>
        <v>0</v>
      </c>
      <c r="P1081" s="308">
        <f>IF(P$897&gt;0, IF(Q$897=0, 'RFM input'!$H482, 0), 0)</f>
        <v>0</v>
      </c>
      <c r="Q1081" s="308">
        <f>IF(Q$897&gt;0, IF(R$897=0, 'RFM input'!$H482, 0), 0)</f>
        <v>0</v>
      </c>
      <c r="R1081" s="4"/>
      <c r="S1081" s="7"/>
      <c r="T1081" s="7"/>
      <c r="U1081" s="7"/>
      <c r="V1081" s="7"/>
      <c r="W1081" s="7"/>
      <c r="X1081" s="7"/>
      <c r="Y1081" s="7"/>
      <c r="Z1081" s="7"/>
      <c r="AA1081" s="249"/>
    </row>
    <row r="1082" spans="1:27" ht="12" hidden="1" customHeight="1" outlineLevel="1">
      <c r="A1082" s="4"/>
      <c r="B1082" s="4"/>
      <c r="C1082" s="249"/>
      <c r="D1082" s="428">
        <f>Asset29</f>
        <v>0</v>
      </c>
      <c r="E1082" s="249"/>
      <c r="F1082" s="4"/>
      <c r="G1082" s="249"/>
      <c r="H1082" s="308"/>
      <c r="I1082" s="308">
        <f>IF(I$897&gt;0, IF(J$897=0, 'RFM input'!$H483, 0), 0)</f>
        <v>0</v>
      </c>
      <c r="J1082" s="308">
        <f>IF(J$897&gt;0, IF(K$897=0, 'RFM input'!$H483, 0), 0)</f>
        <v>0</v>
      </c>
      <c r="K1082" s="308">
        <f>IF(K$897&gt;0, IF(L$897=0, 'RFM input'!$H483, 0), 0)</f>
        <v>0</v>
      </c>
      <c r="L1082" s="308">
        <f>IF(L$897&gt;0, IF(M$897=0, 'RFM input'!$H483, 0), 0)</f>
        <v>0</v>
      </c>
      <c r="M1082" s="308">
        <f>IF(M$897&gt;0, IF(N$897=0, 'RFM input'!$H483, 0), 0)</f>
        <v>0</v>
      </c>
      <c r="N1082" s="308">
        <f>IF(N$897&gt;0, IF(O$897=0, 'RFM input'!$H483, 0), 0)</f>
        <v>0</v>
      </c>
      <c r="O1082" s="308">
        <f>IF(O$897&gt;0, IF(P$897=0, 'RFM input'!$H483, 0), 0)</f>
        <v>0</v>
      </c>
      <c r="P1082" s="308">
        <f>IF(P$897&gt;0, IF(Q$897=0, 'RFM input'!$H483, 0), 0)</f>
        <v>0</v>
      </c>
      <c r="Q1082" s="308">
        <f>IF(Q$897&gt;0, IF(R$897=0, 'RFM input'!$H483, 0), 0)</f>
        <v>0</v>
      </c>
      <c r="R1082" s="4"/>
      <c r="S1082" s="7"/>
      <c r="T1082" s="7"/>
      <c r="U1082" s="7"/>
      <c r="V1082" s="7"/>
      <c r="W1082" s="7"/>
      <c r="X1082" s="7"/>
      <c r="Y1082" s="7"/>
      <c r="Z1082" s="7"/>
      <c r="AA1082" s="249"/>
    </row>
    <row r="1083" spans="1:27" ht="12" hidden="1" customHeight="1" outlineLevel="1">
      <c r="A1083" s="4"/>
      <c r="B1083" s="4"/>
      <c r="C1083" s="249"/>
      <c r="D1083" s="428">
        <f>Asset30</f>
        <v>0</v>
      </c>
      <c r="E1083" s="249"/>
      <c r="F1083" s="4"/>
      <c r="G1083" s="249"/>
      <c r="H1083" s="308"/>
      <c r="I1083" s="308">
        <f>IF(I$897&gt;0, IF(J$897=0, 'RFM input'!$H484, 0), 0)</f>
        <v>0</v>
      </c>
      <c r="J1083" s="308">
        <f>IF(J$897&gt;0, IF(K$897=0, 'RFM input'!$H484, 0), 0)</f>
        <v>0</v>
      </c>
      <c r="K1083" s="308">
        <f>IF(K$897&gt;0, IF(L$897=0, 'RFM input'!$H484, 0), 0)</f>
        <v>0</v>
      </c>
      <c r="L1083" s="308">
        <f>IF(L$897&gt;0, IF(M$897=0, 'RFM input'!$H484, 0), 0)</f>
        <v>0</v>
      </c>
      <c r="M1083" s="308">
        <f>IF(M$897&gt;0, IF(N$897=0, 'RFM input'!$H484, 0), 0)</f>
        <v>0</v>
      </c>
      <c r="N1083" s="308">
        <f>IF(N$897&gt;0, IF(O$897=0, 'RFM input'!$H484, 0), 0)</f>
        <v>0</v>
      </c>
      <c r="O1083" s="308">
        <f>IF(O$897&gt;0, IF(P$897=0, 'RFM input'!$H484, 0), 0)</f>
        <v>0</v>
      </c>
      <c r="P1083" s="308">
        <f>IF(P$897&gt;0, IF(Q$897=0, 'RFM input'!$H484, 0), 0)</f>
        <v>0</v>
      </c>
      <c r="Q1083" s="308">
        <f>IF(Q$897&gt;0, IF(R$897=0, 'RFM input'!$H484, 0), 0)</f>
        <v>0</v>
      </c>
      <c r="R1083" s="4"/>
      <c r="S1083" s="7"/>
      <c r="T1083" s="7"/>
      <c r="U1083" s="7"/>
      <c r="V1083" s="7"/>
      <c r="W1083" s="7"/>
      <c r="X1083" s="7"/>
      <c r="Y1083" s="7"/>
      <c r="Z1083" s="7"/>
      <c r="AA1083" s="249"/>
    </row>
    <row r="1084" spans="1:27" ht="12" hidden="1" customHeight="1" outlineLevel="1">
      <c r="A1084" s="4"/>
      <c r="B1084" s="4"/>
      <c r="C1084" s="249"/>
      <c r="D1084" s="428">
        <f>Asset31</f>
        <v>0</v>
      </c>
      <c r="E1084" s="249"/>
      <c r="F1084" s="4"/>
      <c r="G1084" s="249"/>
      <c r="H1084" s="308"/>
      <c r="I1084" s="308">
        <f>IF(I$897&gt;0, IF(J$897=0, 'RFM input'!$H485, 0), 0)</f>
        <v>0</v>
      </c>
      <c r="J1084" s="308">
        <f>IF(J$897&gt;0, IF(K$897=0, 'RFM input'!$H485, 0), 0)</f>
        <v>0</v>
      </c>
      <c r="K1084" s="308">
        <f>IF(K$897&gt;0, IF(L$897=0, 'RFM input'!$H485, 0), 0)</f>
        <v>0</v>
      </c>
      <c r="L1084" s="308">
        <f>IF(L$897&gt;0, IF(M$897=0, 'RFM input'!$H485, 0), 0)</f>
        <v>0</v>
      </c>
      <c r="M1084" s="308">
        <f>IF(M$897&gt;0, IF(N$897=0, 'RFM input'!$H485, 0), 0)</f>
        <v>0</v>
      </c>
      <c r="N1084" s="308">
        <f>IF(N$897&gt;0, IF(O$897=0, 'RFM input'!$H485, 0), 0)</f>
        <v>0</v>
      </c>
      <c r="O1084" s="308">
        <f>IF(O$897&gt;0, IF(P$897=0, 'RFM input'!$H485, 0), 0)</f>
        <v>0</v>
      </c>
      <c r="P1084" s="308">
        <f>IF(P$897&gt;0, IF(Q$897=0, 'RFM input'!$H485, 0), 0)</f>
        <v>0</v>
      </c>
      <c r="Q1084" s="308">
        <f>IF(Q$897&gt;0, IF(R$897=0, 'RFM input'!$H485, 0), 0)</f>
        <v>0</v>
      </c>
      <c r="R1084" s="4"/>
      <c r="S1084" s="7"/>
      <c r="T1084" s="7"/>
      <c r="U1084" s="7"/>
      <c r="V1084" s="7"/>
      <c r="W1084" s="7"/>
      <c r="X1084" s="7"/>
      <c r="Y1084" s="7"/>
      <c r="Z1084" s="7"/>
      <c r="AA1084" s="249"/>
    </row>
    <row r="1085" spans="1:27" ht="12" hidden="1" customHeight="1" outlineLevel="1">
      <c r="A1085" s="4"/>
      <c r="B1085" s="4"/>
      <c r="C1085" s="249"/>
      <c r="D1085" s="428">
        <f>Asset32</f>
        <v>0</v>
      </c>
      <c r="E1085" s="249"/>
      <c r="F1085" s="4"/>
      <c r="G1085" s="249"/>
      <c r="H1085" s="308"/>
      <c r="I1085" s="308">
        <f>IF(I$897&gt;0, IF(J$897=0, 'RFM input'!$H486, 0), 0)</f>
        <v>0</v>
      </c>
      <c r="J1085" s="308">
        <f>IF(J$897&gt;0, IF(K$897=0, 'RFM input'!$H486, 0), 0)</f>
        <v>0</v>
      </c>
      <c r="K1085" s="308">
        <f>IF(K$897&gt;0, IF(L$897=0, 'RFM input'!$H486, 0), 0)</f>
        <v>0</v>
      </c>
      <c r="L1085" s="308">
        <f>IF(L$897&gt;0, IF(M$897=0, 'RFM input'!$H486, 0), 0)</f>
        <v>0</v>
      </c>
      <c r="M1085" s="308">
        <f>IF(M$897&gt;0, IF(N$897=0, 'RFM input'!$H486, 0), 0)</f>
        <v>0</v>
      </c>
      <c r="N1085" s="308">
        <f>IF(N$897&gt;0, IF(O$897=0, 'RFM input'!$H486, 0), 0)</f>
        <v>0</v>
      </c>
      <c r="O1085" s="308">
        <f>IF(O$897&gt;0, IF(P$897=0, 'RFM input'!$H486, 0), 0)</f>
        <v>0</v>
      </c>
      <c r="P1085" s="308">
        <f>IF(P$897&gt;0, IF(Q$897=0, 'RFM input'!$H486, 0), 0)</f>
        <v>0</v>
      </c>
      <c r="Q1085" s="308">
        <f>IF(Q$897&gt;0, IF(R$897=0, 'RFM input'!$H486, 0), 0)</f>
        <v>0</v>
      </c>
      <c r="R1085" s="4"/>
      <c r="S1085" s="7"/>
      <c r="T1085" s="7"/>
      <c r="U1085" s="7"/>
      <c r="V1085" s="7"/>
      <c r="W1085" s="7"/>
      <c r="X1085" s="7"/>
      <c r="Y1085" s="7"/>
      <c r="Z1085" s="7"/>
      <c r="AA1085" s="249"/>
    </row>
    <row r="1086" spans="1:27" ht="12" hidden="1" customHeight="1" outlineLevel="1">
      <c r="A1086" s="4"/>
      <c r="B1086" s="4"/>
      <c r="C1086" s="249"/>
      <c r="D1086" s="428">
        <f>Asset33</f>
        <v>0</v>
      </c>
      <c r="E1086" s="249"/>
      <c r="F1086" s="4"/>
      <c r="G1086" s="249"/>
      <c r="H1086" s="308"/>
      <c r="I1086" s="308">
        <f>IF(I$897&gt;0, IF(J$897=0, 'RFM input'!$H487, 0), 0)</f>
        <v>0</v>
      </c>
      <c r="J1086" s="308">
        <f>IF(J$897&gt;0, IF(K$897=0, 'RFM input'!$H487, 0), 0)</f>
        <v>0</v>
      </c>
      <c r="K1086" s="308">
        <f>IF(K$897&gt;0, IF(L$897=0, 'RFM input'!$H487, 0), 0)</f>
        <v>0</v>
      </c>
      <c r="L1086" s="308">
        <f>IF(L$897&gt;0, IF(M$897=0, 'RFM input'!$H487, 0), 0)</f>
        <v>0</v>
      </c>
      <c r="M1086" s="308">
        <f>IF(M$897&gt;0, IF(N$897=0, 'RFM input'!$H487, 0), 0)</f>
        <v>0</v>
      </c>
      <c r="N1086" s="308">
        <f>IF(N$897&gt;0, IF(O$897=0, 'RFM input'!$H487, 0), 0)</f>
        <v>0</v>
      </c>
      <c r="O1086" s="308">
        <f>IF(O$897&gt;0, IF(P$897=0, 'RFM input'!$H487, 0), 0)</f>
        <v>0</v>
      </c>
      <c r="P1086" s="308">
        <f>IF(P$897&gt;0, IF(Q$897=0, 'RFM input'!$H487, 0), 0)</f>
        <v>0</v>
      </c>
      <c r="Q1086" s="308">
        <f>IF(Q$897&gt;0, IF(R$897=0, 'RFM input'!$H487, 0), 0)</f>
        <v>0</v>
      </c>
      <c r="R1086" s="4"/>
      <c r="S1086" s="7"/>
      <c r="T1086" s="7"/>
      <c r="U1086" s="7"/>
      <c r="V1086" s="7"/>
      <c r="W1086" s="7"/>
      <c r="X1086" s="7"/>
      <c r="Y1086" s="7"/>
      <c r="Z1086" s="7"/>
      <c r="AA1086" s="249"/>
    </row>
    <row r="1087" spans="1:27" ht="12" hidden="1" customHeight="1" outlineLevel="1">
      <c r="A1087" s="4"/>
      <c r="B1087" s="4"/>
      <c r="C1087" s="249"/>
      <c r="D1087" s="428">
        <f>Asset34</f>
        <v>0</v>
      </c>
      <c r="E1087" s="249"/>
      <c r="F1087" s="4"/>
      <c r="G1087" s="249"/>
      <c r="H1087" s="308"/>
      <c r="I1087" s="308">
        <f>IF(I$897&gt;0, IF(J$897=0, 'RFM input'!$H488, 0), 0)</f>
        <v>0</v>
      </c>
      <c r="J1087" s="308">
        <f>IF(J$897&gt;0, IF(K$897=0, 'RFM input'!$H488, 0), 0)</f>
        <v>0</v>
      </c>
      <c r="K1087" s="308">
        <f>IF(K$897&gt;0, IF(L$897=0, 'RFM input'!$H488, 0), 0)</f>
        <v>0</v>
      </c>
      <c r="L1087" s="308">
        <f>IF(L$897&gt;0, IF(M$897=0, 'RFM input'!$H488, 0), 0)</f>
        <v>0</v>
      </c>
      <c r="M1087" s="308">
        <f>IF(M$897&gt;0, IF(N$897=0, 'RFM input'!$H488, 0), 0)</f>
        <v>0</v>
      </c>
      <c r="N1087" s="308">
        <f>IF(N$897&gt;0, IF(O$897=0, 'RFM input'!$H488, 0), 0)</f>
        <v>0</v>
      </c>
      <c r="O1087" s="308">
        <f>IF(O$897&gt;0, IF(P$897=0, 'RFM input'!$H488, 0), 0)</f>
        <v>0</v>
      </c>
      <c r="P1087" s="308">
        <f>IF(P$897&gt;0, IF(Q$897=0, 'RFM input'!$H488, 0), 0)</f>
        <v>0</v>
      </c>
      <c r="Q1087" s="308">
        <f>IF(Q$897&gt;0, IF(R$897=0, 'RFM input'!$H488, 0), 0)</f>
        <v>0</v>
      </c>
      <c r="R1087" s="4"/>
      <c r="S1087" s="7"/>
      <c r="T1087" s="7"/>
      <c r="U1087" s="7"/>
      <c r="V1087" s="7"/>
      <c r="W1087" s="7"/>
      <c r="X1087" s="7"/>
      <c r="Y1087" s="7"/>
      <c r="Z1087" s="7"/>
      <c r="AA1087" s="249"/>
    </row>
    <row r="1088" spans="1:27" ht="12" hidden="1" customHeight="1" outlineLevel="1">
      <c r="A1088" s="4"/>
      <c r="B1088" s="4"/>
      <c r="C1088" s="249"/>
      <c r="D1088" s="428">
        <f>Asset35</f>
        <v>0</v>
      </c>
      <c r="E1088" s="249"/>
      <c r="F1088" s="4"/>
      <c r="G1088" s="249"/>
      <c r="H1088" s="308"/>
      <c r="I1088" s="308">
        <f>IF(I$897&gt;0, IF(J$897=0, 'RFM input'!$H489, 0), 0)</f>
        <v>0</v>
      </c>
      <c r="J1088" s="308">
        <f>IF(J$897&gt;0, IF(K$897=0, 'RFM input'!$H489, 0), 0)</f>
        <v>0</v>
      </c>
      <c r="K1088" s="308">
        <f>IF(K$897&gt;0, IF(L$897=0, 'RFM input'!$H489, 0), 0)</f>
        <v>0</v>
      </c>
      <c r="L1088" s="308">
        <f>IF(L$897&gt;0, IF(M$897=0, 'RFM input'!$H489, 0), 0)</f>
        <v>0</v>
      </c>
      <c r="M1088" s="308">
        <f>IF(M$897&gt;0, IF(N$897=0, 'RFM input'!$H489, 0), 0)</f>
        <v>0</v>
      </c>
      <c r="N1088" s="308">
        <f>IF(N$897&gt;0, IF(O$897=0, 'RFM input'!$H489, 0), 0)</f>
        <v>0</v>
      </c>
      <c r="O1088" s="308">
        <f>IF(O$897&gt;0, IF(P$897=0, 'RFM input'!$H489, 0), 0)</f>
        <v>0</v>
      </c>
      <c r="P1088" s="308">
        <f>IF(P$897&gt;0, IF(Q$897=0, 'RFM input'!$H489, 0), 0)</f>
        <v>0</v>
      </c>
      <c r="Q1088" s="308">
        <f>IF(Q$897&gt;0, IF(R$897=0, 'RFM input'!$H489, 0), 0)</f>
        <v>0</v>
      </c>
      <c r="R1088" s="4"/>
      <c r="S1088" s="7"/>
      <c r="T1088" s="7"/>
      <c r="U1088" s="7"/>
      <c r="V1088" s="7"/>
      <c r="W1088" s="7"/>
      <c r="X1088" s="7"/>
      <c r="Y1088" s="7"/>
      <c r="Z1088" s="7"/>
      <c r="AA1088" s="249"/>
    </row>
    <row r="1089" spans="1:27" ht="12" hidden="1" customHeight="1" outlineLevel="1">
      <c r="A1089" s="4"/>
      <c r="B1089" s="4"/>
      <c r="C1089" s="249"/>
      <c r="D1089" s="428">
        <f>Asset36</f>
        <v>0</v>
      </c>
      <c r="E1089" s="249"/>
      <c r="F1089" s="4"/>
      <c r="G1089" s="249"/>
      <c r="H1089" s="308"/>
      <c r="I1089" s="308">
        <f>IF(I$897&gt;0, IF(J$897=0, 'RFM input'!$H490, 0), 0)</f>
        <v>0</v>
      </c>
      <c r="J1089" s="308">
        <f>IF(J$897&gt;0, IF(K$897=0, 'RFM input'!$H490, 0), 0)</f>
        <v>0</v>
      </c>
      <c r="K1089" s="308">
        <f>IF(K$897&gt;0, IF(L$897=0, 'RFM input'!$H490, 0), 0)</f>
        <v>0</v>
      </c>
      <c r="L1089" s="308">
        <f>IF(L$897&gt;0, IF(M$897=0, 'RFM input'!$H490, 0), 0)</f>
        <v>0</v>
      </c>
      <c r="M1089" s="308">
        <f>IF(M$897&gt;0, IF(N$897=0, 'RFM input'!$H490, 0), 0)</f>
        <v>0</v>
      </c>
      <c r="N1089" s="308">
        <f>IF(N$897&gt;0, IF(O$897=0, 'RFM input'!$H490, 0), 0)</f>
        <v>0</v>
      </c>
      <c r="O1089" s="308">
        <f>IF(O$897&gt;0, IF(P$897=0, 'RFM input'!$H490, 0), 0)</f>
        <v>0</v>
      </c>
      <c r="P1089" s="308">
        <f>IF(P$897&gt;0, IF(Q$897=0, 'RFM input'!$H490, 0), 0)</f>
        <v>0</v>
      </c>
      <c r="Q1089" s="308">
        <f>IF(Q$897&gt;0, IF(R$897=0, 'RFM input'!$H490, 0), 0)</f>
        <v>0</v>
      </c>
      <c r="R1089" s="4"/>
      <c r="S1089" s="7"/>
      <c r="T1089" s="7"/>
      <c r="U1089" s="7"/>
      <c r="V1089" s="7"/>
      <c r="W1089" s="7"/>
      <c r="X1089" s="7"/>
      <c r="Y1089" s="7"/>
      <c r="Z1089" s="7"/>
      <c r="AA1089" s="249"/>
    </row>
    <row r="1090" spans="1:27" ht="12" hidden="1" customHeight="1" outlineLevel="1">
      <c r="A1090" s="4"/>
      <c r="B1090" s="4"/>
      <c r="C1090" s="249"/>
      <c r="D1090" s="428">
        <f>Asset37</f>
        <v>0</v>
      </c>
      <c r="E1090" s="249"/>
      <c r="F1090" s="4"/>
      <c r="G1090" s="249"/>
      <c r="H1090" s="308"/>
      <c r="I1090" s="308">
        <f>IF(I$897&gt;0, IF(J$897=0, 'RFM input'!$H491, 0), 0)</f>
        <v>0</v>
      </c>
      <c r="J1090" s="308">
        <f>IF(J$897&gt;0, IF(K$897=0, 'RFM input'!$H491, 0), 0)</f>
        <v>0</v>
      </c>
      <c r="K1090" s="308">
        <f>IF(K$897&gt;0, IF(L$897=0, 'RFM input'!$H491, 0), 0)</f>
        <v>0</v>
      </c>
      <c r="L1090" s="308">
        <f>IF(L$897&gt;0, IF(M$897=0, 'RFM input'!$H491, 0), 0)</f>
        <v>0</v>
      </c>
      <c r="M1090" s="308">
        <f>IF(M$897&gt;0, IF(N$897=0, 'RFM input'!$H491, 0), 0)</f>
        <v>0</v>
      </c>
      <c r="N1090" s="308">
        <f>IF(N$897&gt;0, IF(O$897=0, 'RFM input'!$H491, 0), 0)</f>
        <v>0</v>
      </c>
      <c r="O1090" s="308">
        <f>IF(O$897&gt;0, IF(P$897=0, 'RFM input'!$H491, 0), 0)</f>
        <v>0</v>
      </c>
      <c r="P1090" s="308">
        <f>IF(P$897&gt;0, IF(Q$897=0, 'RFM input'!$H491, 0), 0)</f>
        <v>0</v>
      </c>
      <c r="Q1090" s="308">
        <f>IF(Q$897&gt;0, IF(R$897=0, 'RFM input'!$H491, 0), 0)</f>
        <v>0</v>
      </c>
      <c r="R1090" s="4"/>
      <c r="S1090" s="7"/>
      <c r="T1090" s="7"/>
      <c r="U1090" s="7"/>
      <c r="V1090" s="7"/>
      <c r="W1090" s="7"/>
      <c r="X1090" s="7"/>
      <c r="Y1090" s="7"/>
      <c r="Z1090" s="7"/>
      <c r="AA1090" s="249"/>
    </row>
    <row r="1091" spans="1:27" ht="12" hidden="1" customHeight="1" outlineLevel="1">
      <c r="A1091" s="4"/>
      <c r="B1091" s="4"/>
      <c r="C1091" s="249"/>
      <c r="D1091" s="428">
        <f>Asset38</f>
        <v>0</v>
      </c>
      <c r="E1091" s="249"/>
      <c r="F1091" s="4"/>
      <c r="G1091" s="249"/>
      <c r="H1091" s="308"/>
      <c r="I1091" s="308">
        <f>IF(I$897&gt;0, IF(J$897=0, 'RFM input'!$H492, 0), 0)</f>
        <v>0</v>
      </c>
      <c r="J1091" s="308">
        <f>IF(J$897&gt;0, IF(K$897=0, 'RFM input'!$H492, 0), 0)</f>
        <v>0</v>
      </c>
      <c r="K1091" s="308">
        <f>IF(K$897&gt;0, IF(L$897=0, 'RFM input'!$H492, 0), 0)</f>
        <v>0</v>
      </c>
      <c r="L1091" s="308">
        <f>IF(L$897&gt;0, IF(M$897=0, 'RFM input'!$H492, 0), 0)</f>
        <v>0</v>
      </c>
      <c r="M1091" s="308">
        <f>IF(M$897&gt;0, IF(N$897=0, 'RFM input'!$H492, 0), 0)</f>
        <v>0</v>
      </c>
      <c r="N1091" s="308">
        <f>IF(N$897&gt;0, IF(O$897=0, 'RFM input'!$H492, 0), 0)</f>
        <v>0</v>
      </c>
      <c r="O1091" s="308">
        <f>IF(O$897&gt;0, IF(P$897=0, 'RFM input'!$H492, 0), 0)</f>
        <v>0</v>
      </c>
      <c r="P1091" s="308">
        <f>IF(P$897&gt;0, IF(Q$897=0, 'RFM input'!$H492, 0), 0)</f>
        <v>0</v>
      </c>
      <c r="Q1091" s="308">
        <f>IF(Q$897&gt;0, IF(R$897=0, 'RFM input'!$H492, 0), 0)</f>
        <v>0</v>
      </c>
      <c r="R1091" s="4"/>
      <c r="S1091" s="7"/>
      <c r="T1091" s="7"/>
      <c r="U1091" s="7"/>
      <c r="V1091" s="7"/>
      <c r="W1091" s="7"/>
      <c r="X1091" s="7"/>
      <c r="Y1091" s="7"/>
      <c r="Z1091" s="7"/>
      <c r="AA1091" s="249"/>
    </row>
    <row r="1092" spans="1:27" ht="12" hidden="1" customHeight="1" outlineLevel="1">
      <c r="A1092" s="4"/>
      <c r="B1092" s="4"/>
      <c r="C1092" s="249"/>
      <c r="D1092" s="428">
        <f>Asset39</f>
        <v>0</v>
      </c>
      <c r="E1092" s="249"/>
      <c r="F1092" s="4"/>
      <c r="G1092" s="249"/>
      <c r="H1092" s="308"/>
      <c r="I1092" s="308">
        <f>IF(I$897&gt;0, IF(J$897=0, 'RFM input'!$H493, 0), 0)</f>
        <v>0</v>
      </c>
      <c r="J1092" s="308">
        <f>IF(J$897&gt;0, IF(K$897=0, 'RFM input'!$H493, 0), 0)</f>
        <v>0</v>
      </c>
      <c r="K1092" s="308">
        <f>IF(K$897&gt;0, IF(L$897=0, 'RFM input'!$H493, 0), 0)</f>
        <v>0</v>
      </c>
      <c r="L1092" s="308">
        <f>IF(L$897&gt;0, IF(M$897=0, 'RFM input'!$H493, 0), 0)</f>
        <v>0</v>
      </c>
      <c r="M1092" s="308">
        <f>IF(M$897&gt;0, IF(N$897=0, 'RFM input'!$H493, 0), 0)</f>
        <v>0</v>
      </c>
      <c r="N1092" s="308">
        <f>IF(N$897&gt;0, IF(O$897=0, 'RFM input'!$H493, 0), 0)</f>
        <v>0</v>
      </c>
      <c r="O1092" s="308">
        <f>IF(O$897&gt;0, IF(P$897=0, 'RFM input'!$H493, 0), 0)</f>
        <v>0</v>
      </c>
      <c r="P1092" s="308">
        <f>IF(P$897&gt;0, IF(Q$897=0, 'RFM input'!$H493, 0), 0)</f>
        <v>0</v>
      </c>
      <c r="Q1092" s="308">
        <f>IF(Q$897&gt;0, IF(R$897=0, 'RFM input'!$H493, 0), 0)</f>
        <v>0</v>
      </c>
      <c r="R1092" s="4"/>
      <c r="S1092" s="7"/>
      <c r="T1092" s="7"/>
      <c r="U1092" s="7"/>
      <c r="V1092" s="7"/>
      <c r="W1092" s="7"/>
      <c r="X1092" s="7"/>
      <c r="Y1092" s="7"/>
      <c r="Z1092" s="7"/>
      <c r="AA1092" s="249"/>
    </row>
    <row r="1093" spans="1:27" ht="12" hidden="1" customHeight="1" outlineLevel="1">
      <c r="A1093" s="4"/>
      <c r="B1093" s="4"/>
      <c r="C1093" s="249"/>
      <c r="D1093" s="428">
        <f>Asset40</f>
        <v>0</v>
      </c>
      <c r="E1093" s="249"/>
      <c r="F1093" s="4"/>
      <c r="G1093" s="249"/>
      <c r="H1093" s="308"/>
      <c r="I1093" s="308">
        <f>IF(I$897&gt;0, IF(J$897=0, 'RFM input'!$H494, 0), 0)</f>
        <v>0</v>
      </c>
      <c r="J1093" s="308">
        <f>IF(J$897&gt;0, IF(K$897=0, 'RFM input'!$H494, 0), 0)</f>
        <v>0</v>
      </c>
      <c r="K1093" s="308">
        <f>IF(K$897&gt;0, IF(L$897=0, 'RFM input'!$H494, 0), 0)</f>
        <v>0</v>
      </c>
      <c r="L1093" s="308">
        <f>IF(L$897&gt;0, IF(M$897=0, 'RFM input'!$H494, 0), 0)</f>
        <v>0</v>
      </c>
      <c r="M1093" s="308">
        <f>IF(M$897&gt;0, IF(N$897=0, 'RFM input'!$H494, 0), 0)</f>
        <v>0</v>
      </c>
      <c r="N1093" s="308">
        <f>IF(N$897&gt;0, IF(O$897=0, 'RFM input'!$H494, 0), 0)</f>
        <v>0</v>
      </c>
      <c r="O1093" s="308">
        <f>IF(O$897&gt;0, IF(P$897=0, 'RFM input'!$H494, 0), 0)</f>
        <v>0</v>
      </c>
      <c r="P1093" s="308">
        <f>IF(P$897&gt;0, IF(Q$897=0, 'RFM input'!$H494, 0), 0)</f>
        <v>0</v>
      </c>
      <c r="Q1093" s="308">
        <f>IF(Q$897&gt;0, IF(R$897=0, 'RFM input'!$H494, 0), 0)</f>
        <v>0</v>
      </c>
      <c r="R1093" s="4"/>
      <c r="S1093" s="7"/>
      <c r="T1093" s="7"/>
      <c r="U1093" s="7"/>
      <c r="V1093" s="7"/>
      <c r="W1093" s="7"/>
      <c r="X1093" s="7"/>
      <c r="Y1093" s="7"/>
      <c r="Z1093" s="7"/>
      <c r="AA1093" s="249"/>
    </row>
    <row r="1094" spans="1:27" ht="12" hidden="1" customHeight="1" outlineLevel="1">
      <c r="A1094" s="4"/>
      <c r="B1094" s="4"/>
      <c r="C1094" s="249"/>
      <c r="D1094" s="428">
        <f>Asset41</f>
        <v>0</v>
      </c>
      <c r="E1094" s="249"/>
      <c r="F1094" s="4"/>
      <c r="G1094" s="249"/>
      <c r="H1094" s="308"/>
      <c r="I1094" s="308">
        <f>IF(I$897&gt;0, IF(J$897=0, 'RFM input'!$H495, 0), 0)</f>
        <v>0</v>
      </c>
      <c r="J1094" s="308">
        <f>IF(J$897&gt;0, IF(K$897=0, 'RFM input'!$H495, 0), 0)</f>
        <v>0</v>
      </c>
      <c r="K1094" s="308">
        <f>IF(K$897&gt;0, IF(L$897=0, 'RFM input'!$H495, 0), 0)</f>
        <v>0</v>
      </c>
      <c r="L1094" s="308">
        <f>IF(L$897&gt;0, IF(M$897=0, 'RFM input'!$H495, 0), 0)</f>
        <v>0</v>
      </c>
      <c r="M1094" s="308">
        <f>IF(M$897&gt;0, IF(N$897=0, 'RFM input'!$H495, 0), 0)</f>
        <v>0</v>
      </c>
      <c r="N1094" s="308">
        <f>IF(N$897&gt;0, IF(O$897=0, 'RFM input'!$H495, 0), 0)</f>
        <v>0</v>
      </c>
      <c r="O1094" s="308">
        <f>IF(O$897&gt;0, IF(P$897=0, 'RFM input'!$H495, 0), 0)</f>
        <v>0</v>
      </c>
      <c r="P1094" s="308">
        <f>IF(P$897&gt;0, IF(Q$897=0, 'RFM input'!$H495, 0), 0)</f>
        <v>0</v>
      </c>
      <c r="Q1094" s="308">
        <f>IF(Q$897&gt;0, IF(R$897=0, 'RFM input'!$H495, 0), 0)</f>
        <v>0</v>
      </c>
      <c r="R1094" s="4"/>
      <c r="S1094" s="7"/>
      <c r="T1094" s="7"/>
      <c r="U1094" s="7"/>
      <c r="V1094" s="7"/>
      <c r="W1094" s="7"/>
      <c r="X1094" s="7"/>
      <c r="Y1094" s="7"/>
      <c r="Z1094" s="7"/>
      <c r="AA1094" s="249"/>
    </row>
    <row r="1095" spans="1:27" ht="12" hidden="1" customHeight="1" outlineLevel="1">
      <c r="A1095" s="4"/>
      <c r="B1095" s="4"/>
      <c r="C1095" s="249"/>
      <c r="D1095" s="428">
        <f>Asset42</f>
        <v>0</v>
      </c>
      <c r="E1095" s="249"/>
      <c r="F1095" s="4"/>
      <c r="G1095" s="249"/>
      <c r="H1095" s="308"/>
      <c r="I1095" s="308">
        <f>IF(I$897&gt;0, IF(J$897=0, 'RFM input'!$H496, 0), 0)</f>
        <v>0</v>
      </c>
      <c r="J1095" s="308">
        <f>IF(J$897&gt;0, IF(K$897=0, 'RFM input'!$H496, 0), 0)</f>
        <v>0</v>
      </c>
      <c r="K1095" s="308">
        <f>IF(K$897&gt;0, IF(L$897=0, 'RFM input'!$H496, 0), 0)</f>
        <v>0</v>
      </c>
      <c r="L1095" s="308">
        <f>IF(L$897&gt;0, IF(M$897=0, 'RFM input'!$H496, 0), 0)</f>
        <v>0</v>
      </c>
      <c r="M1095" s="308">
        <f>IF(M$897&gt;0, IF(N$897=0, 'RFM input'!$H496, 0), 0)</f>
        <v>0</v>
      </c>
      <c r="N1095" s="308">
        <f>IF(N$897&gt;0, IF(O$897=0, 'RFM input'!$H496, 0), 0)</f>
        <v>0</v>
      </c>
      <c r="O1095" s="308">
        <f>IF(O$897&gt;0, IF(P$897=0, 'RFM input'!$H496, 0), 0)</f>
        <v>0</v>
      </c>
      <c r="P1095" s="308">
        <f>IF(P$897&gt;0, IF(Q$897=0, 'RFM input'!$H496, 0), 0)</f>
        <v>0</v>
      </c>
      <c r="Q1095" s="308">
        <f>IF(Q$897&gt;0, IF(R$897=0, 'RFM input'!$H496, 0), 0)</f>
        <v>0</v>
      </c>
      <c r="R1095" s="4"/>
      <c r="S1095" s="7"/>
      <c r="T1095" s="7"/>
      <c r="U1095" s="7"/>
      <c r="V1095" s="7"/>
      <c r="W1095" s="7"/>
      <c r="X1095" s="7"/>
      <c r="Y1095" s="7"/>
      <c r="Z1095" s="7"/>
      <c r="AA1095" s="249"/>
    </row>
    <row r="1096" spans="1:27" ht="12" hidden="1" customHeight="1" outlineLevel="1">
      <c r="A1096" s="4"/>
      <c r="B1096" s="4"/>
      <c r="C1096" s="249"/>
      <c r="D1096" s="428">
        <f>Asset43</f>
        <v>0</v>
      </c>
      <c r="E1096" s="249"/>
      <c r="F1096" s="4"/>
      <c r="G1096" s="249"/>
      <c r="H1096" s="308"/>
      <c r="I1096" s="308">
        <f>IF(I$897&gt;0, IF(J$897=0, 'RFM input'!$H497, 0), 0)</f>
        <v>0</v>
      </c>
      <c r="J1096" s="308">
        <f>IF(J$897&gt;0, IF(K$897=0, 'RFM input'!$H497, 0), 0)</f>
        <v>0</v>
      </c>
      <c r="K1096" s="308">
        <f>IF(K$897&gt;0, IF(L$897=0, 'RFM input'!$H497, 0), 0)</f>
        <v>0</v>
      </c>
      <c r="L1096" s="308">
        <f>IF(L$897&gt;0, IF(M$897=0, 'RFM input'!$H497, 0), 0)</f>
        <v>0</v>
      </c>
      <c r="M1096" s="308">
        <f>IF(M$897&gt;0, IF(N$897=0, 'RFM input'!$H497, 0), 0)</f>
        <v>0</v>
      </c>
      <c r="N1096" s="308">
        <f>IF(N$897&gt;0, IF(O$897=0, 'RFM input'!$H497, 0), 0)</f>
        <v>0</v>
      </c>
      <c r="O1096" s="308">
        <f>IF(O$897&gt;0, IF(P$897=0, 'RFM input'!$H497, 0), 0)</f>
        <v>0</v>
      </c>
      <c r="P1096" s="308">
        <f>IF(P$897&gt;0, IF(Q$897=0, 'RFM input'!$H497, 0), 0)</f>
        <v>0</v>
      </c>
      <c r="Q1096" s="308">
        <f>IF(Q$897&gt;0, IF(R$897=0, 'RFM input'!$H497, 0), 0)</f>
        <v>0</v>
      </c>
      <c r="R1096" s="4"/>
      <c r="S1096" s="7"/>
      <c r="T1096" s="7"/>
      <c r="U1096" s="7"/>
      <c r="V1096" s="7"/>
      <c r="W1096" s="7"/>
      <c r="X1096" s="7"/>
      <c r="Y1096" s="7"/>
      <c r="Z1096" s="7"/>
      <c r="AA1096" s="249"/>
    </row>
    <row r="1097" spans="1:27" ht="12" hidden="1" customHeight="1" outlineLevel="1">
      <c r="A1097" s="4"/>
      <c r="B1097" s="4"/>
      <c r="C1097" s="249"/>
      <c r="D1097" s="428">
        <f>Asset44</f>
        <v>0</v>
      </c>
      <c r="E1097" s="249"/>
      <c r="F1097" s="4"/>
      <c r="G1097" s="249"/>
      <c r="H1097" s="308"/>
      <c r="I1097" s="308">
        <f>IF(I$897&gt;0, IF(J$897=0, 'RFM input'!$H498, 0), 0)</f>
        <v>0</v>
      </c>
      <c r="J1097" s="308">
        <f>IF(J$897&gt;0, IF(K$897=0, 'RFM input'!$H498, 0), 0)</f>
        <v>0</v>
      </c>
      <c r="K1097" s="308">
        <f>IF(K$897&gt;0, IF(L$897=0, 'RFM input'!$H498, 0), 0)</f>
        <v>0</v>
      </c>
      <c r="L1097" s="308">
        <f>IF(L$897&gt;0, IF(M$897=0, 'RFM input'!$H498, 0), 0)</f>
        <v>0</v>
      </c>
      <c r="M1097" s="308">
        <f>IF(M$897&gt;0, IF(N$897=0, 'RFM input'!$H498, 0), 0)</f>
        <v>0</v>
      </c>
      <c r="N1097" s="308">
        <f>IF(N$897&gt;0, IF(O$897=0, 'RFM input'!$H498, 0), 0)</f>
        <v>0</v>
      </c>
      <c r="O1097" s="308">
        <f>IF(O$897&gt;0, IF(P$897=0, 'RFM input'!$H498, 0), 0)</f>
        <v>0</v>
      </c>
      <c r="P1097" s="308">
        <f>IF(P$897&gt;0, IF(Q$897=0, 'RFM input'!$H498, 0), 0)</f>
        <v>0</v>
      </c>
      <c r="Q1097" s="308">
        <f>IF(Q$897&gt;0, IF(R$897=0, 'RFM input'!$H498, 0), 0)</f>
        <v>0</v>
      </c>
      <c r="R1097" s="4"/>
      <c r="S1097" s="7"/>
      <c r="T1097" s="7"/>
      <c r="U1097" s="7"/>
      <c r="V1097" s="7"/>
      <c r="W1097" s="7"/>
      <c r="X1097" s="7"/>
      <c r="Y1097" s="7"/>
      <c r="Z1097" s="7"/>
      <c r="AA1097" s="249"/>
    </row>
    <row r="1098" spans="1:27" ht="12" hidden="1" customHeight="1" outlineLevel="1">
      <c r="A1098" s="4"/>
      <c r="B1098" s="4"/>
      <c r="C1098" s="249"/>
      <c r="D1098" s="428">
        <f>Asset45</f>
        <v>0</v>
      </c>
      <c r="E1098" s="249"/>
      <c r="F1098" s="4"/>
      <c r="G1098" s="249"/>
      <c r="H1098" s="308"/>
      <c r="I1098" s="308">
        <f>IF(I$897&gt;0, IF(J$897=0, 'RFM input'!$H499, 0), 0)</f>
        <v>0</v>
      </c>
      <c r="J1098" s="308">
        <f>IF(J$897&gt;0, IF(K$897=0, 'RFM input'!$H499, 0), 0)</f>
        <v>0</v>
      </c>
      <c r="K1098" s="308">
        <f>IF(K$897&gt;0, IF(L$897=0, 'RFM input'!$H499, 0), 0)</f>
        <v>0</v>
      </c>
      <c r="L1098" s="308">
        <f>IF(L$897&gt;0, IF(M$897=0, 'RFM input'!$H499, 0), 0)</f>
        <v>0</v>
      </c>
      <c r="M1098" s="308">
        <f>IF(M$897&gt;0, IF(N$897=0, 'RFM input'!$H499, 0), 0)</f>
        <v>0</v>
      </c>
      <c r="N1098" s="308">
        <f>IF(N$897&gt;0, IF(O$897=0, 'RFM input'!$H499, 0), 0)</f>
        <v>0</v>
      </c>
      <c r="O1098" s="308">
        <f>IF(O$897&gt;0, IF(P$897=0, 'RFM input'!$H499, 0), 0)</f>
        <v>0</v>
      </c>
      <c r="P1098" s="308">
        <f>IF(P$897&gt;0, IF(Q$897=0, 'RFM input'!$H499, 0), 0)</f>
        <v>0</v>
      </c>
      <c r="Q1098" s="308">
        <f>IF(Q$897&gt;0, IF(R$897=0, 'RFM input'!$H499, 0), 0)</f>
        <v>0</v>
      </c>
      <c r="R1098" s="4"/>
      <c r="S1098" s="7"/>
      <c r="T1098" s="7"/>
      <c r="U1098" s="7"/>
      <c r="V1098" s="7"/>
      <c r="W1098" s="7"/>
      <c r="X1098" s="7"/>
      <c r="Y1098" s="7"/>
      <c r="Z1098" s="7"/>
      <c r="AA1098" s="249"/>
    </row>
    <row r="1099" spans="1:27" ht="12" hidden="1" customHeight="1" outlineLevel="1">
      <c r="A1099" s="4"/>
      <c r="B1099" s="4"/>
      <c r="C1099" s="249"/>
      <c r="D1099" s="428">
        <f>Asset46</f>
        <v>0</v>
      </c>
      <c r="E1099" s="249"/>
      <c r="F1099" s="4"/>
      <c r="G1099" s="249"/>
      <c r="H1099" s="308"/>
      <c r="I1099" s="308">
        <f>IF(I$897&gt;0, IF(J$897=0, 'RFM input'!$H500, 0), 0)</f>
        <v>0</v>
      </c>
      <c r="J1099" s="308">
        <f>IF(J$897&gt;0, IF(K$897=0, 'RFM input'!$H500, 0), 0)</f>
        <v>0</v>
      </c>
      <c r="K1099" s="308">
        <f>IF(K$897&gt;0, IF(L$897=0, 'RFM input'!$H500, 0), 0)</f>
        <v>0</v>
      </c>
      <c r="L1099" s="308">
        <f>IF(L$897&gt;0, IF(M$897=0, 'RFM input'!$H500, 0), 0)</f>
        <v>0</v>
      </c>
      <c r="M1099" s="308">
        <f>IF(M$897&gt;0, IF(N$897=0, 'RFM input'!$H500, 0), 0)</f>
        <v>0</v>
      </c>
      <c r="N1099" s="308">
        <f>IF(N$897&gt;0, IF(O$897=0, 'RFM input'!$H500, 0), 0)</f>
        <v>0</v>
      </c>
      <c r="O1099" s="308">
        <f>IF(O$897&gt;0, IF(P$897=0, 'RFM input'!$H500, 0), 0)</f>
        <v>0</v>
      </c>
      <c r="P1099" s="308">
        <f>IF(P$897&gt;0, IF(Q$897=0, 'RFM input'!$H500, 0), 0)</f>
        <v>0</v>
      </c>
      <c r="Q1099" s="308">
        <f>IF(Q$897&gt;0, IF(R$897=0, 'RFM input'!$H500, 0), 0)</f>
        <v>0</v>
      </c>
      <c r="R1099" s="4"/>
      <c r="S1099" s="7"/>
      <c r="T1099" s="7"/>
      <c r="U1099" s="7"/>
      <c r="V1099" s="7"/>
      <c r="W1099" s="7"/>
      <c r="X1099" s="7"/>
      <c r="Y1099" s="7"/>
      <c r="Z1099" s="7"/>
      <c r="AA1099" s="249"/>
    </row>
    <row r="1100" spans="1:27" ht="12" hidden="1" customHeight="1" outlineLevel="1">
      <c r="A1100" s="4"/>
      <c r="B1100" s="4"/>
      <c r="C1100" s="249"/>
      <c r="D1100" s="428">
        <f>Asset47</f>
        <v>0</v>
      </c>
      <c r="E1100" s="249"/>
      <c r="F1100" s="4"/>
      <c r="G1100" s="249"/>
      <c r="H1100" s="308"/>
      <c r="I1100" s="308">
        <f>IF(I$897&gt;0, IF(J$897=0, 'RFM input'!$H501, 0), 0)</f>
        <v>0</v>
      </c>
      <c r="J1100" s="308">
        <f>IF(J$897&gt;0, IF(K$897=0, 'RFM input'!$H501, 0), 0)</f>
        <v>0</v>
      </c>
      <c r="K1100" s="308">
        <f>IF(K$897&gt;0, IF(L$897=0, 'RFM input'!$H501, 0), 0)</f>
        <v>0</v>
      </c>
      <c r="L1100" s="308">
        <f>IF(L$897&gt;0, IF(M$897=0, 'RFM input'!$H501, 0), 0)</f>
        <v>0</v>
      </c>
      <c r="M1100" s="308">
        <f>IF(M$897&gt;0, IF(N$897=0, 'RFM input'!$H501, 0), 0)</f>
        <v>0</v>
      </c>
      <c r="N1100" s="308">
        <f>IF(N$897&gt;0, IF(O$897=0, 'RFM input'!$H501, 0), 0)</f>
        <v>0</v>
      </c>
      <c r="O1100" s="308">
        <f>IF(O$897&gt;0, IF(P$897=0, 'RFM input'!$H501, 0), 0)</f>
        <v>0</v>
      </c>
      <c r="P1100" s="308">
        <f>IF(P$897&gt;0, IF(Q$897=0, 'RFM input'!$H501, 0), 0)</f>
        <v>0</v>
      </c>
      <c r="Q1100" s="308">
        <f>IF(Q$897&gt;0, IF(R$897=0, 'RFM input'!$H501, 0), 0)</f>
        <v>0</v>
      </c>
      <c r="R1100" s="4"/>
      <c r="S1100" s="7"/>
      <c r="T1100" s="7"/>
      <c r="U1100" s="7"/>
      <c r="V1100" s="7"/>
      <c r="W1100" s="7"/>
      <c r="X1100" s="7"/>
      <c r="Y1100" s="7"/>
      <c r="Z1100" s="7"/>
      <c r="AA1100" s="249"/>
    </row>
    <row r="1101" spans="1:27" ht="12" hidden="1" customHeight="1" outlineLevel="1">
      <c r="A1101" s="4"/>
      <c r="B1101" s="4"/>
      <c r="C1101" s="249"/>
      <c r="D1101" s="428">
        <f>Asset48</f>
        <v>0</v>
      </c>
      <c r="E1101" s="249"/>
      <c r="F1101" s="4"/>
      <c r="G1101" s="249"/>
      <c r="H1101" s="308"/>
      <c r="I1101" s="308">
        <f>IF(I$897&gt;0, IF(J$897=0, 'RFM input'!$H502, 0), 0)</f>
        <v>0</v>
      </c>
      <c r="J1101" s="308">
        <f>IF(J$897&gt;0, IF(K$897=0, 'RFM input'!$H502, 0), 0)</f>
        <v>0</v>
      </c>
      <c r="K1101" s="308">
        <f>IF(K$897&gt;0, IF(L$897=0, 'RFM input'!$H502, 0), 0)</f>
        <v>0</v>
      </c>
      <c r="L1101" s="308">
        <f>IF(L$897&gt;0, IF(M$897=0, 'RFM input'!$H502, 0), 0)</f>
        <v>0</v>
      </c>
      <c r="M1101" s="308">
        <f>IF(M$897&gt;0, IF(N$897=0, 'RFM input'!$H502, 0), 0)</f>
        <v>0</v>
      </c>
      <c r="N1101" s="308">
        <f>IF(N$897&gt;0, IF(O$897=0, 'RFM input'!$H502, 0), 0)</f>
        <v>0</v>
      </c>
      <c r="O1101" s="308">
        <f>IF(O$897&gt;0, IF(P$897=0, 'RFM input'!$H502, 0), 0)</f>
        <v>0</v>
      </c>
      <c r="P1101" s="308">
        <f>IF(P$897&gt;0, IF(Q$897=0, 'RFM input'!$H502, 0), 0)</f>
        <v>0</v>
      </c>
      <c r="Q1101" s="308">
        <f>IF(Q$897&gt;0, IF(R$897=0, 'RFM input'!$H502, 0), 0)</f>
        <v>0</v>
      </c>
      <c r="R1101" s="4"/>
      <c r="S1101" s="7"/>
      <c r="T1101" s="7"/>
      <c r="U1101" s="7"/>
      <c r="V1101" s="7"/>
      <c r="W1101" s="7"/>
      <c r="X1101" s="7"/>
      <c r="Y1101" s="7"/>
      <c r="Z1101" s="7"/>
      <c r="AA1101" s="249"/>
    </row>
    <row r="1102" spans="1:27" ht="12" hidden="1" customHeight="1" outlineLevel="1">
      <c r="A1102" s="4"/>
      <c r="B1102" s="4"/>
      <c r="C1102" s="249"/>
      <c r="D1102" s="428">
        <f>Asset49</f>
        <v>0</v>
      </c>
      <c r="E1102" s="249"/>
      <c r="F1102" s="4"/>
      <c r="G1102" s="249"/>
      <c r="H1102" s="308"/>
      <c r="I1102" s="308">
        <f>IF(I$897&gt;0, IF(J$897=0, 'RFM input'!$H503, 0), 0)</f>
        <v>0</v>
      </c>
      <c r="J1102" s="308">
        <f>IF(J$897&gt;0, IF(K$897=0, 'RFM input'!$H503, 0), 0)</f>
        <v>0</v>
      </c>
      <c r="K1102" s="308">
        <f>IF(K$897&gt;0, IF(L$897=0, 'RFM input'!$H503, 0), 0)</f>
        <v>0</v>
      </c>
      <c r="L1102" s="308">
        <f>IF(L$897&gt;0, IF(M$897=0, 'RFM input'!$H503, 0), 0)</f>
        <v>0</v>
      </c>
      <c r="M1102" s="308">
        <f>IF(M$897&gt;0, IF(N$897=0, 'RFM input'!$H503, 0), 0)</f>
        <v>0</v>
      </c>
      <c r="N1102" s="308">
        <f>IF(N$897&gt;0, IF(O$897=0, 'RFM input'!$H503, 0), 0)</f>
        <v>0</v>
      </c>
      <c r="O1102" s="308">
        <f>IF(O$897&gt;0, IF(P$897=0, 'RFM input'!$H503, 0), 0)</f>
        <v>0</v>
      </c>
      <c r="P1102" s="308">
        <f>IF(P$897&gt;0, IF(Q$897=0, 'RFM input'!$H503, 0), 0)</f>
        <v>0</v>
      </c>
      <c r="Q1102" s="308">
        <f>IF(Q$897&gt;0, IF(R$897=0, 'RFM input'!$H503, 0), 0)</f>
        <v>0</v>
      </c>
      <c r="R1102" s="4"/>
      <c r="S1102" s="7"/>
      <c r="T1102" s="7"/>
      <c r="U1102" s="7"/>
      <c r="V1102" s="7"/>
      <c r="W1102" s="7"/>
      <c r="X1102" s="7"/>
      <c r="Y1102" s="7"/>
      <c r="Z1102" s="7"/>
      <c r="AA1102" s="249"/>
    </row>
    <row r="1103" spans="1:27" ht="12" hidden="1" customHeight="1" outlineLevel="1">
      <c r="A1103" s="4"/>
      <c r="B1103" s="4"/>
      <c r="C1103" s="249"/>
      <c r="D1103" s="428" t="str">
        <f>Asset50</f>
        <v>Equity raising costs</v>
      </c>
      <c r="E1103" s="249"/>
      <c r="F1103" s="4"/>
      <c r="G1103" s="249"/>
      <c r="H1103" s="308"/>
      <c r="I1103" s="308">
        <f>IF(I$897&gt;0, IF(J$897=0, 'RFM input'!$H504, 0), 0)</f>
        <v>0</v>
      </c>
      <c r="J1103" s="308">
        <f>IF(J$897&gt;0, IF(K$897=0, 'RFM input'!$H504, 0), 0)</f>
        <v>0</v>
      </c>
      <c r="K1103" s="308">
        <f>IF(K$897&gt;0, IF(L$897=0, 'RFM input'!$H504, 0), 0)</f>
        <v>0</v>
      </c>
      <c r="L1103" s="308">
        <f>IF(L$897&gt;0, IF(M$897=0, 'RFM input'!$H504, 0), 0)</f>
        <v>0</v>
      </c>
      <c r="M1103" s="308">
        <f>IF(M$897&gt;0, IF(N$897=0, 'RFM input'!$H504, 0), 0)</f>
        <v>0</v>
      </c>
      <c r="N1103" s="308">
        <f>IF(N$897&gt;0, IF(O$897=0, 'RFM input'!$H504, 0), 0)</f>
        <v>0</v>
      </c>
      <c r="O1103" s="308">
        <f>IF(O$897&gt;0, IF(P$897=0, 'RFM input'!$H504, 0), 0)</f>
        <v>0</v>
      </c>
      <c r="P1103" s="308">
        <f>IF(P$897&gt;0, IF(Q$897=0, 'RFM input'!$H504, 0), 0)</f>
        <v>0</v>
      </c>
      <c r="Q1103" s="308">
        <f>IF(Q$897&gt;0, IF(R$897=0, 'RFM input'!$H504, 0), 0)</f>
        <v>0</v>
      </c>
      <c r="R1103" s="4"/>
      <c r="S1103" s="7"/>
      <c r="T1103" s="7"/>
      <c r="U1103" s="7"/>
      <c r="V1103" s="7"/>
      <c r="W1103" s="7"/>
      <c r="X1103" s="7"/>
      <c r="Y1103" s="7"/>
      <c r="Z1103" s="7"/>
      <c r="AA1103" s="249"/>
    </row>
    <row r="1104" spans="1:27" collapsed="1">
      <c r="A1104" s="4"/>
      <c r="B1104" s="4"/>
      <c r="C1104" s="4"/>
      <c r="D1104" s="4"/>
      <c r="E1104" s="4"/>
      <c r="F1104" s="4"/>
      <c r="G1104" s="4"/>
      <c r="H1104" s="234">
        <v>1</v>
      </c>
      <c r="I1104" s="234">
        <v>2</v>
      </c>
      <c r="J1104" s="234">
        <v>3</v>
      </c>
      <c r="K1104" s="234">
        <v>4</v>
      </c>
      <c r="L1104" s="234">
        <v>5</v>
      </c>
      <c r="M1104" s="234">
        <v>6</v>
      </c>
      <c r="N1104" s="236">
        <v>7</v>
      </c>
      <c r="O1104" s="234">
        <v>8</v>
      </c>
      <c r="P1104" s="234">
        <v>9</v>
      </c>
      <c r="Q1104" s="234">
        <v>10</v>
      </c>
      <c r="R1104" s="4"/>
      <c r="S1104" s="4"/>
      <c r="T1104" s="4"/>
      <c r="U1104" s="4"/>
      <c r="V1104" s="4"/>
      <c r="W1104" s="4"/>
      <c r="X1104" s="4"/>
      <c r="Y1104" s="4"/>
      <c r="Z1104" s="4"/>
      <c r="AA1104" s="249"/>
    </row>
    <row r="1105" spans="1:27">
      <c r="A1105" s="65"/>
      <c r="B1105" s="65"/>
      <c r="C1105" s="72" t="s">
        <v>59</v>
      </c>
      <c r="D1105" s="65"/>
      <c r="E1105" s="65"/>
      <c r="F1105" s="65"/>
      <c r="G1105" s="65"/>
      <c r="H1105" s="65"/>
      <c r="I1105" s="142">
        <f t="shared" ref="I1105:Q1105" si="44">SUM(I1106:I1155)</f>
        <v>0</v>
      </c>
      <c r="J1105" s="142">
        <f t="shared" si="44"/>
        <v>0</v>
      </c>
      <c r="K1105" s="142">
        <f t="shared" si="44"/>
        <v>0</v>
      </c>
      <c r="L1105" s="142">
        <f t="shared" si="44"/>
        <v>755.38906710174626</v>
      </c>
      <c r="M1105" s="142">
        <f t="shared" si="44"/>
        <v>0</v>
      </c>
      <c r="N1105" s="142">
        <f t="shared" si="44"/>
        <v>0</v>
      </c>
      <c r="O1105" s="142">
        <f t="shared" si="44"/>
        <v>0</v>
      </c>
      <c r="P1105" s="142">
        <f t="shared" si="44"/>
        <v>0</v>
      </c>
      <c r="Q1105" s="142">
        <f t="shared" si="44"/>
        <v>0</v>
      </c>
      <c r="R1105" s="142"/>
      <c r="S1105" s="4"/>
      <c r="T1105" s="4"/>
      <c r="U1105" s="4"/>
      <c r="V1105" s="4"/>
      <c r="W1105" s="4"/>
      <c r="X1105" s="4"/>
      <c r="Y1105" s="4"/>
      <c r="Z1105" s="4"/>
      <c r="AA1105" s="249"/>
    </row>
    <row r="1106" spans="1:27" hidden="1" outlineLevel="1">
      <c r="A1106" s="4"/>
      <c r="B1106" s="4"/>
      <c r="C1106" s="4"/>
      <c r="D1106" s="217" t="str">
        <f>Asset1</f>
        <v xml:space="preserve">Pipelines </v>
      </c>
      <c r="E1106" s="4"/>
      <c r="F1106" s="4"/>
      <c r="G1106" s="4"/>
      <c r="H1106" s="4"/>
      <c r="I1106" s="308">
        <f>IF(J$897=0, I898+I950+I1002+I1054, 0)</f>
        <v>0</v>
      </c>
      <c r="J1106" s="308">
        <f>IF(K$897=0, J898+J950+J1002+J1054, 0)</f>
        <v>0</v>
      </c>
      <c r="K1106" s="308">
        <f t="shared" ref="K1106:Q1106" si="45">IF(L$897=0, K898+K950+K1002+K1054, 0)</f>
        <v>0</v>
      </c>
      <c r="L1106" s="308">
        <f t="shared" si="45"/>
        <v>502.01477201814794</v>
      </c>
      <c r="M1106" s="308">
        <f t="shared" si="45"/>
        <v>0</v>
      </c>
      <c r="N1106" s="308">
        <f t="shared" si="45"/>
        <v>0</v>
      </c>
      <c r="O1106" s="308">
        <f t="shared" si="45"/>
        <v>0</v>
      </c>
      <c r="P1106" s="308">
        <f t="shared" si="45"/>
        <v>0</v>
      </c>
      <c r="Q1106" s="308">
        <f t="shared" si="45"/>
        <v>0</v>
      </c>
      <c r="R1106" s="4"/>
      <c r="S1106" s="4"/>
      <c r="T1106" s="4"/>
      <c r="U1106" s="4"/>
      <c r="V1106" s="4"/>
      <c r="W1106" s="4"/>
      <c r="X1106" s="4"/>
      <c r="Y1106" s="4"/>
      <c r="Z1106" s="4"/>
      <c r="AA1106" s="249"/>
    </row>
    <row r="1107" spans="1:27" hidden="1" outlineLevel="1">
      <c r="A1107" s="4"/>
      <c r="B1107" s="4"/>
      <c r="C1107" s="4"/>
      <c r="D1107" s="217" t="str">
        <f>Asset2</f>
        <v xml:space="preserve">Compressors </v>
      </c>
      <c r="E1107" s="4"/>
      <c r="F1107" s="4"/>
      <c r="G1107" s="4"/>
      <c r="H1107" s="4"/>
      <c r="I1107" s="308">
        <f t="shared" ref="I1107:Q1107" si="46">IF(J$897=0, I899+I951+I1003+I1055, 0)</f>
        <v>0</v>
      </c>
      <c r="J1107" s="308">
        <f t="shared" si="46"/>
        <v>0</v>
      </c>
      <c r="K1107" s="308">
        <f t="shared" si="46"/>
        <v>0</v>
      </c>
      <c r="L1107" s="308">
        <f t="shared" si="46"/>
        <v>158.23732911649236</v>
      </c>
      <c r="M1107" s="308">
        <f t="shared" si="46"/>
        <v>0</v>
      </c>
      <c r="N1107" s="308">
        <f t="shared" si="46"/>
        <v>0</v>
      </c>
      <c r="O1107" s="308">
        <f t="shared" si="46"/>
        <v>0</v>
      </c>
      <c r="P1107" s="308">
        <f t="shared" si="46"/>
        <v>0</v>
      </c>
      <c r="Q1107" s="308">
        <f t="shared" si="46"/>
        <v>0</v>
      </c>
      <c r="R1107" s="4"/>
      <c r="S1107" s="4"/>
      <c r="T1107" s="4"/>
      <c r="U1107" s="4"/>
      <c r="V1107" s="4"/>
      <c r="W1107" s="4"/>
      <c r="X1107" s="4"/>
      <c r="Y1107" s="4"/>
      <c r="Z1107" s="4"/>
      <c r="AA1107" s="249"/>
    </row>
    <row r="1108" spans="1:27" hidden="1" outlineLevel="1">
      <c r="A1108" s="4"/>
      <c r="B1108" s="4"/>
      <c r="C1108" s="4"/>
      <c r="D1108" s="217" t="str">
        <f>Asset3</f>
        <v>City Gates &amp; Field Regulators</v>
      </c>
      <c r="E1108" s="4"/>
      <c r="F1108" s="4"/>
      <c r="G1108" s="4"/>
      <c r="H1108" s="4"/>
      <c r="I1108" s="308">
        <f t="shared" ref="I1108:Q1108" si="47">IF(J$897=0, I900+I952+I1004+I1056, 0)</f>
        <v>0</v>
      </c>
      <c r="J1108" s="308">
        <f t="shared" si="47"/>
        <v>0</v>
      </c>
      <c r="K1108" s="308">
        <f t="shared" si="47"/>
        <v>0</v>
      </c>
      <c r="L1108" s="308">
        <f t="shared" si="47"/>
        <v>62.563015353130197</v>
      </c>
      <c r="M1108" s="308">
        <f t="shared" si="47"/>
        <v>0</v>
      </c>
      <c r="N1108" s="308">
        <f t="shared" si="47"/>
        <v>0</v>
      </c>
      <c r="O1108" s="308">
        <f t="shared" si="47"/>
        <v>0</v>
      </c>
      <c r="P1108" s="308">
        <f t="shared" si="47"/>
        <v>0</v>
      </c>
      <c r="Q1108" s="308">
        <f t="shared" si="47"/>
        <v>0</v>
      </c>
      <c r="R1108" s="4"/>
      <c r="S1108" s="4"/>
      <c r="T1108" s="4"/>
      <c r="U1108" s="4"/>
      <c r="V1108" s="4"/>
      <c r="W1108" s="4"/>
      <c r="X1108" s="4"/>
      <c r="Y1108" s="4"/>
      <c r="Z1108" s="4"/>
      <c r="AA1108" s="249"/>
    </row>
    <row r="1109" spans="1:27" hidden="1" outlineLevel="1">
      <c r="A1109" s="4"/>
      <c r="B1109" s="4"/>
      <c r="C1109" s="4"/>
      <c r="D1109" s="217" t="str">
        <f>Asset4</f>
        <v>Odourant Plants</v>
      </c>
      <c r="E1109" s="4"/>
      <c r="F1109" s="4"/>
      <c r="G1109" s="4"/>
      <c r="H1109" s="4"/>
      <c r="I1109" s="308">
        <f t="shared" ref="I1109:Q1109" si="48">IF(J$897=0, I901+I953+I1005+I1057, 0)</f>
        <v>0</v>
      </c>
      <c r="J1109" s="308">
        <f t="shared" si="48"/>
        <v>0</v>
      </c>
      <c r="K1109" s="308">
        <f t="shared" si="48"/>
        <v>0</v>
      </c>
      <c r="L1109" s="308">
        <f t="shared" si="48"/>
        <v>0.28648950235705062</v>
      </c>
      <c r="M1109" s="308">
        <f t="shared" si="48"/>
        <v>0</v>
      </c>
      <c r="N1109" s="308">
        <f t="shared" si="48"/>
        <v>0</v>
      </c>
      <c r="O1109" s="308">
        <f t="shared" si="48"/>
        <v>0</v>
      </c>
      <c r="P1109" s="308">
        <f t="shared" si="48"/>
        <v>0</v>
      </c>
      <c r="Q1109" s="308">
        <f t="shared" si="48"/>
        <v>0</v>
      </c>
      <c r="R1109" s="4"/>
      <c r="S1109" s="4"/>
      <c r="T1109" s="4"/>
      <c r="U1109" s="4"/>
      <c r="V1109" s="4"/>
      <c r="W1109" s="4"/>
      <c r="X1109" s="4"/>
      <c r="Y1109" s="4"/>
      <c r="Z1109" s="4"/>
      <c r="AA1109" s="249"/>
    </row>
    <row r="1110" spans="1:27" hidden="1" outlineLevel="1">
      <c r="A1110" s="4"/>
      <c r="B1110" s="4"/>
      <c r="C1110" s="4"/>
      <c r="D1110" s="217" t="str">
        <f>Asset5</f>
        <v>Gas Quality</v>
      </c>
      <c r="E1110" s="4"/>
      <c r="F1110" s="4"/>
      <c r="G1110" s="4"/>
      <c r="H1110" s="4"/>
      <c r="I1110" s="308">
        <f t="shared" ref="I1110:Q1110" si="49">IF(J$897=0, I902+I954+I1006+I1058, 0)</f>
        <v>0</v>
      </c>
      <c r="J1110" s="308">
        <f t="shared" si="49"/>
        <v>0</v>
      </c>
      <c r="K1110" s="308">
        <f t="shared" si="49"/>
        <v>0</v>
      </c>
      <c r="L1110" s="308">
        <f t="shared" si="49"/>
        <v>0.52871260774041962</v>
      </c>
      <c r="M1110" s="308">
        <f t="shared" si="49"/>
        <v>0</v>
      </c>
      <c r="N1110" s="308">
        <f t="shared" si="49"/>
        <v>0</v>
      </c>
      <c r="O1110" s="308">
        <f t="shared" si="49"/>
        <v>0</v>
      </c>
      <c r="P1110" s="308">
        <f t="shared" si="49"/>
        <v>0</v>
      </c>
      <c r="Q1110" s="308">
        <f t="shared" si="49"/>
        <v>0</v>
      </c>
      <c r="R1110" s="4"/>
      <c r="S1110" s="4"/>
      <c r="T1110" s="4"/>
      <c r="U1110" s="4"/>
      <c r="V1110" s="4"/>
      <c r="W1110" s="4"/>
      <c r="X1110" s="4"/>
      <c r="Y1110" s="4"/>
      <c r="Z1110" s="4"/>
      <c r="AA1110" s="249"/>
    </row>
    <row r="1111" spans="1:27" hidden="1" outlineLevel="1">
      <c r="A1111" s="4"/>
      <c r="B1111" s="4"/>
      <c r="C1111" s="4"/>
      <c r="D1111" s="217" t="str">
        <f>Asset6</f>
        <v xml:space="preserve">Other </v>
      </c>
      <c r="E1111" s="4"/>
      <c r="F1111" s="4"/>
      <c r="G1111" s="4"/>
      <c r="H1111" s="4"/>
      <c r="I1111" s="308">
        <f t="shared" ref="I1111:Q1111" si="50">IF(J$897=0, I903+I955+I1007+I1059, 0)</f>
        <v>0</v>
      </c>
      <c r="J1111" s="308">
        <f t="shared" si="50"/>
        <v>0</v>
      </c>
      <c r="K1111" s="308">
        <f t="shared" si="50"/>
        <v>0</v>
      </c>
      <c r="L1111" s="308">
        <f t="shared" si="50"/>
        <v>6.1465959162785007</v>
      </c>
      <c r="M1111" s="308">
        <f t="shared" si="50"/>
        <v>0</v>
      </c>
      <c r="N1111" s="308">
        <f t="shared" si="50"/>
        <v>0</v>
      </c>
      <c r="O1111" s="308">
        <f t="shared" si="50"/>
        <v>0</v>
      </c>
      <c r="P1111" s="308">
        <f t="shared" si="50"/>
        <v>0</v>
      </c>
      <c r="Q1111" s="308">
        <f t="shared" si="50"/>
        <v>0</v>
      </c>
      <c r="R1111" s="4"/>
      <c r="S1111" s="4"/>
      <c r="T1111" s="4"/>
      <c r="U1111" s="4"/>
      <c r="V1111" s="4"/>
      <c r="W1111" s="4"/>
      <c r="X1111" s="4"/>
      <c r="Y1111" s="4"/>
      <c r="Z1111" s="4"/>
      <c r="AA1111" s="249"/>
    </row>
    <row r="1112" spans="1:27" hidden="1" outlineLevel="1">
      <c r="A1112" s="4"/>
      <c r="B1112" s="4"/>
      <c r="C1112" s="4"/>
      <c r="D1112" s="217" t="str">
        <f>Asset7</f>
        <v>General Building</v>
      </c>
      <c r="E1112" s="4"/>
      <c r="F1112" s="4"/>
      <c r="G1112" s="4"/>
      <c r="H1112" s="4"/>
      <c r="I1112" s="308">
        <f t="shared" ref="I1112:Q1112" si="51">IF(J$897=0, I904+I956+I1008+I1060, 0)</f>
        <v>0</v>
      </c>
      <c r="J1112" s="308">
        <f t="shared" si="51"/>
        <v>0</v>
      </c>
      <c r="K1112" s="308">
        <f t="shared" si="51"/>
        <v>0</v>
      </c>
      <c r="L1112" s="308">
        <f t="shared" si="51"/>
        <v>18.314228806699777</v>
      </c>
      <c r="M1112" s="308">
        <f t="shared" si="51"/>
        <v>0</v>
      </c>
      <c r="N1112" s="308">
        <f t="shared" si="51"/>
        <v>0</v>
      </c>
      <c r="O1112" s="308">
        <f t="shared" si="51"/>
        <v>0</v>
      </c>
      <c r="P1112" s="308">
        <f t="shared" si="51"/>
        <v>0</v>
      </c>
      <c r="Q1112" s="308">
        <f t="shared" si="51"/>
        <v>0</v>
      </c>
      <c r="R1112" s="4"/>
      <c r="S1112" s="4"/>
      <c r="T1112" s="4"/>
      <c r="U1112" s="4"/>
      <c r="V1112" s="4"/>
      <c r="W1112" s="4"/>
      <c r="X1112" s="4"/>
      <c r="Y1112" s="4"/>
      <c r="Z1112" s="4"/>
      <c r="AA1112" s="249"/>
    </row>
    <row r="1113" spans="1:27" hidden="1" outlineLevel="1">
      <c r="A1113" s="4"/>
      <c r="B1113" s="4"/>
      <c r="C1113" s="4"/>
      <c r="D1113" s="217" t="str">
        <f>Asset8</f>
        <v>General Land</v>
      </c>
      <c r="E1113" s="4"/>
      <c r="F1113" s="4"/>
      <c r="G1113" s="4"/>
      <c r="H1113" s="4"/>
      <c r="I1113" s="308">
        <f t="shared" ref="I1113:Q1113" si="52">IF(J$897=0, I905+I957+I1009+I1061, 0)</f>
        <v>0</v>
      </c>
      <c r="J1113" s="308">
        <f t="shared" si="52"/>
        <v>0</v>
      </c>
      <c r="K1113" s="308">
        <f t="shared" si="52"/>
        <v>0</v>
      </c>
      <c r="L1113" s="308">
        <f t="shared" si="52"/>
        <v>7.2979237808999766</v>
      </c>
      <c r="M1113" s="308">
        <f t="shared" si="52"/>
        <v>0</v>
      </c>
      <c r="N1113" s="308">
        <f t="shared" si="52"/>
        <v>0</v>
      </c>
      <c r="O1113" s="308">
        <f t="shared" si="52"/>
        <v>0</v>
      </c>
      <c r="P1113" s="308">
        <f t="shared" si="52"/>
        <v>0</v>
      </c>
      <c r="Q1113" s="308">
        <f t="shared" si="52"/>
        <v>0</v>
      </c>
      <c r="R1113" s="4"/>
      <c r="S1113" s="4"/>
      <c r="T1113" s="4"/>
      <c r="U1113" s="4"/>
      <c r="V1113" s="4"/>
      <c r="W1113" s="4"/>
      <c r="X1113" s="4"/>
      <c r="Y1113" s="4"/>
      <c r="Z1113" s="4"/>
      <c r="AA1113" s="249"/>
    </row>
    <row r="1114" spans="1:27" hidden="1" outlineLevel="1">
      <c r="A1114" s="4"/>
      <c r="B1114" s="4"/>
      <c r="C1114" s="4"/>
      <c r="D1114" s="217">
        <f>Asset9</f>
        <v>0</v>
      </c>
      <c r="E1114" s="4"/>
      <c r="F1114" s="4"/>
      <c r="G1114" s="4"/>
      <c r="H1114" s="4"/>
      <c r="I1114" s="308">
        <f t="shared" ref="I1114:Q1114" si="53">IF(J$897=0, I906+I958+I1010+I1062, 0)</f>
        <v>0</v>
      </c>
      <c r="J1114" s="308">
        <f t="shared" si="53"/>
        <v>0</v>
      </c>
      <c r="K1114" s="308">
        <f t="shared" si="53"/>
        <v>0</v>
      </c>
      <c r="L1114" s="308">
        <f t="shared" si="53"/>
        <v>0</v>
      </c>
      <c r="M1114" s="308">
        <f t="shared" si="53"/>
        <v>0</v>
      </c>
      <c r="N1114" s="308">
        <f t="shared" si="53"/>
        <v>0</v>
      </c>
      <c r="O1114" s="308">
        <f t="shared" si="53"/>
        <v>0</v>
      </c>
      <c r="P1114" s="308">
        <f t="shared" si="53"/>
        <v>0</v>
      </c>
      <c r="Q1114" s="308">
        <f t="shared" si="53"/>
        <v>0</v>
      </c>
      <c r="R1114" s="4"/>
      <c r="S1114" s="4"/>
      <c r="T1114" s="4"/>
      <c r="U1114" s="4"/>
      <c r="V1114" s="4"/>
      <c r="W1114" s="4"/>
      <c r="X1114" s="4"/>
      <c r="Y1114" s="4"/>
      <c r="Z1114" s="4"/>
      <c r="AA1114" s="249"/>
    </row>
    <row r="1115" spans="1:27" hidden="1" outlineLevel="1">
      <c r="A1115" s="4"/>
      <c r="B1115" s="4"/>
      <c r="C1115" s="4"/>
      <c r="D1115" s="217">
        <f>Asset10</f>
        <v>0</v>
      </c>
      <c r="E1115" s="4"/>
      <c r="F1115" s="4"/>
      <c r="G1115" s="4"/>
      <c r="H1115" s="4"/>
      <c r="I1115" s="308">
        <f t="shared" ref="I1115:Q1115" si="54">IF(J$897=0, I907+I959+I1011+I1063, 0)</f>
        <v>0</v>
      </c>
      <c r="J1115" s="308">
        <f t="shared" si="54"/>
        <v>0</v>
      </c>
      <c r="K1115" s="308">
        <f t="shared" si="54"/>
        <v>0</v>
      </c>
      <c r="L1115" s="308">
        <f t="shared" si="54"/>
        <v>0</v>
      </c>
      <c r="M1115" s="308">
        <f t="shared" si="54"/>
        <v>0</v>
      </c>
      <c r="N1115" s="308">
        <f t="shared" si="54"/>
        <v>0</v>
      </c>
      <c r="O1115" s="308">
        <f t="shared" si="54"/>
        <v>0</v>
      </c>
      <c r="P1115" s="308">
        <f t="shared" si="54"/>
        <v>0</v>
      </c>
      <c r="Q1115" s="308">
        <f t="shared" si="54"/>
        <v>0</v>
      </c>
      <c r="R1115" s="4"/>
      <c r="S1115" s="4"/>
      <c r="T1115" s="4"/>
      <c r="U1115" s="4"/>
      <c r="V1115" s="4"/>
      <c r="W1115" s="4"/>
      <c r="X1115" s="4"/>
      <c r="Y1115" s="4"/>
      <c r="Z1115" s="4"/>
      <c r="AA1115" s="249"/>
    </row>
    <row r="1116" spans="1:27" hidden="1" outlineLevel="1">
      <c r="A1116" s="4"/>
      <c r="B1116" s="4"/>
      <c r="C1116" s="4"/>
      <c r="D1116" s="217">
        <f>Asset11</f>
        <v>0</v>
      </c>
      <c r="E1116" s="4"/>
      <c r="F1116" s="4"/>
      <c r="G1116" s="4"/>
      <c r="H1116" s="4"/>
      <c r="I1116" s="308">
        <f t="shared" ref="I1116:Q1116" si="55">IF(J$897=0, I908+I960+I1012+I1064, 0)</f>
        <v>0</v>
      </c>
      <c r="J1116" s="308">
        <f t="shared" si="55"/>
        <v>0</v>
      </c>
      <c r="K1116" s="308">
        <f t="shared" si="55"/>
        <v>0</v>
      </c>
      <c r="L1116" s="308">
        <f t="shared" si="55"/>
        <v>0</v>
      </c>
      <c r="M1116" s="308">
        <f t="shared" si="55"/>
        <v>0</v>
      </c>
      <c r="N1116" s="308">
        <f t="shared" si="55"/>
        <v>0</v>
      </c>
      <c r="O1116" s="308">
        <f t="shared" si="55"/>
        <v>0</v>
      </c>
      <c r="P1116" s="308">
        <f t="shared" si="55"/>
        <v>0</v>
      </c>
      <c r="Q1116" s="308">
        <f t="shared" si="55"/>
        <v>0</v>
      </c>
      <c r="R1116" s="4"/>
      <c r="S1116" s="4"/>
      <c r="T1116" s="4"/>
      <c r="U1116" s="4"/>
      <c r="V1116" s="4"/>
      <c r="W1116" s="4"/>
      <c r="X1116" s="4"/>
      <c r="Y1116" s="4"/>
      <c r="Z1116" s="4"/>
      <c r="AA1116" s="249"/>
    </row>
    <row r="1117" spans="1:27" hidden="1" outlineLevel="1">
      <c r="A1117" s="4"/>
      <c r="B1117" s="4"/>
      <c r="C1117" s="4"/>
      <c r="D1117" s="217">
        <f>Asset12</f>
        <v>0</v>
      </c>
      <c r="E1117" s="4"/>
      <c r="F1117" s="4"/>
      <c r="G1117" s="4"/>
      <c r="H1117" s="4"/>
      <c r="I1117" s="308">
        <f t="shared" ref="I1117:Q1117" si="56">IF(J$897=0, I909+I961+I1013+I1065, 0)</f>
        <v>0</v>
      </c>
      <c r="J1117" s="308">
        <f t="shared" si="56"/>
        <v>0</v>
      </c>
      <c r="K1117" s="308">
        <f t="shared" si="56"/>
        <v>0</v>
      </c>
      <c r="L1117" s="308">
        <f t="shared" si="56"/>
        <v>0</v>
      </c>
      <c r="M1117" s="308">
        <f t="shared" si="56"/>
        <v>0</v>
      </c>
      <c r="N1117" s="308">
        <f t="shared" si="56"/>
        <v>0</v>
      </c>
      <c r="O1117" s="308">
        <f t="shared" si="56"/>
        <v>0</v>
      </c>
      <c r="P1117" s="308">
        <f t="shared" si="56"/>
        <v>0</v>
      </c>
      <c r="Q1117" s="308">
        <f t="shared" si="56"/>
        <v>0</v>
      </c>
      <c r="R1117" s="4"/>
      <c r="S1117" s="4"/>
      <c r="T1117" s="4"/>
      <c r="U1117" s="4"/>
      <c r="V1117" s="4"/>
      <c r="W1117" s="4"/>
      <c r="X1117" s="4"/>
      <c r="Y1117" s="4"/>
      <c r="Z1117" s="4"/>
      <c r="AA1117" s="249"/>
    </row>
    <row r="1118" spans="1:27" hidden="1" outlineLevel="1">
      <c r="A1118" s="4"/>
      <c r="B1118" s="4"/>
      <c r="C1118" s="4"/>
      <c r="D1118" s="217">
        <f>Asset13</f>
        <v>0</v>
      </c>
      <c r="E1118" s="4"/>
      <c r="F1118" s="4"/>
      <c r="G1118" s="4"/>
      <c r="H1118" s="4"/>
      <c r="I1118" s="308">
        <f t="shared" ref="I1118:Q1118" si="57">IF(J$897=0, I910+I962+I1014+I1066, 0)</f>
        <v>0</v>
      </c>
      <c r="J1118" s="308">
        <f t="shared" si="57"/>
        <v>0</v>
      </c>
      <c r="K1118" s="308">
        <f t="shared" si="57"/>
        <v>0</v>
      </c>
      <c r="L1118" s="308">
        <f t="shared" si="57"/>
        <v>0</v>
      </c>
      <c r="M1118" s="308">
        <f t="shared" si="57"/>
        <v>0</v>
      </c>
      <c r="N1118" s="308">
        <f t="shared" si="57"/>
        <v>0</v>
      </c>
      <c r="O1118" s="308">
        <f t="shared" si="57"/>
        <v>0</v>
      </c>
      <c r="P1118" s="308">
        <f t="shared" si="57"/>
        <v>0</v>
      </c>
      <c r="Q1118" s="308">
        <f t="shared" si="57"/>
        <v>0</v>
      </c>
      <c r="R1118" s="4"/>
      <c r="S1118" s="4"/>
      <c r="T1118" s="4"/>
      <c r="U1118" s="4"/>
      <c r="V1118" s="4"/>
      <c r="W1118" s="4"/>
      <c r="X1118" s="4"/>
      <c r="Y1118" s="4"/>
      <c r="Z1118" s="4"/>
      <c r="AA1118" s="249"/>
    </row>
    <row r="1119" spans="1:27" hidden="1" outlineLevel="1">
      <c r="A1119" s="4"/>
      <c r="B1119" s="4"/>
      <c r="C1119" s="4"/>
      <c r="D1119" s="217">
        <f>Asset14</f>
        <v>0</v>
      </c>
      <c r="E1119" s="4"/>
      <c r="F1119" s="4"/>
      <c r="G1119" s="4"/>
      <c r="H1119" s="4"/>
      <c r="I1119" s="308">
        <f t="shared" ref="I1119:Q1119" si="58">IF(J$897=0, I911+I963+I1015+I1067, 0)</f>
        <v>0</v>
      </c>
      <c r="J1119" s="308">
        <f t="shared" si="58"/>
        <v>0</v>
      </c>
      <c r="K1119" s="308">
        <f t="shared" si="58"/>
        <v>0</v>
      </c>
      <c r="L1119" s="308">
        <f t="shared" si="58"/>
        <v>0</v>
      </c>
      <c r="M1119" s="308">
        <f t="shared" si="58"/>
        <v>0</v>
      </c>
      <c r="N1119" s="308">
        <f t="shared" si="58"/>
        <v>0</v>
      </c>
      <c r="O1119" s="308">
        <f t="shared" si="58"/>
        <v>0</v>
      </c>
      <c r="P1119" s="308">
        <f t="shared" si="58"/>
        <v>0</v>
      </c>
      <c r="Q1119" s="308">
        <f t="shared" si="58"/>
        <v>0</v>
      </c>
      <c r="R1119" s="4"/>
      <c r="S1119" s="4"/>
      <c r="T1119" s="4"/>
      <c r="U1119" s="4"/>
      <c r="V1119" s="4"/>
      <c r="W1119" s="4"/>
      <c r="X1119" s="4"/>
      <c r="Y1119" s="4"/>
      <c r="Z1119" s="4"/>
      <c r="AA1119" s="249"/>
    </row>
    <row r="1120" spans="1:27" hidden="1" outlineLevel="1">
      <c r="A1120" s="4"/>
      <c r="B1120" s="4"/>
      <c r="C1120" s="4"/>
      <c r="D1120" s="217">
        <f>Asset15</f>
        <v>0</v>
      </c>
      <c r="E1120" s="4"/>
      <c r="F1120" s="4"/>
      <c r="G1120" s="4"/>
      <c r="H1120" s="4"/>
      <c r="I1120" s="308">
        <f t="shared" ref="I1120:Q1120" si="59">IF(J$897=0, I912+I964+I1016+I1068, 0)</f>
        <v>0</v>
      </c>
      <c r="J1120" s="308">
        <f t="shared" si="59"/>
        <v>0</v>
      </c>
      <c r="K1120" s="308">
        <f t="shared" si="59"/>
        <v>0</v>
      </c>
      <c r="L1120" s="308">
        <f t="shared" si="59"/>
        <v>0</v>
      </c>
      <c r="M1120" s="308">
        <f t="shared" si="59"/>
        <v>0</v>
      </c>
      <c r="N1120" s="308">
        <f t="shared" si="59"/>
        <v>0</v>
      </c>
      <c r="O1120" s="308">
        <f t="shared" si="59"/>
        <v>0</v>
      </c>
      <c r="P1120" s="308">
        <f t="shared" si="59"/>
        <v>0</v>
      </c>
      <c r="Q1120" s="308">
        <f t="shared" si="59"/>
        <v>0</v>
      </c>
      <c r="R1120" s="4"/>
      <c r="S1120" s="4"/>
      <c r="T1120" s="4"/>
      <c r="U1120" s="4"/>
      <c r="V1120" s="4"/>
      <c r="W1120" s="4"/>
      <c r="X1120" s="4"/>
      <c r="Y1120" s="4"/>
      <c r="Z1120" s="4"/>
      <c r="AA1120" s="249"/>
    </row>
    <row r="1121" spans="1:27" hidden="1" outlineLevel="1">
      <c r="A1121" s="4"/>
      <c r="B1121" s="4"/>
      <c r="C1121" s="4"/>
      <c r="D1121" s="217">
        <f>Asset16</f>
        <v>0</v>
      </c>
      <c r="E1121" s="4"/>
      <c r="F1121" s="4"/>
      <c r="G1121" s="4"/>
      <c r="H1121" s="4"/>
      <c r="I1121" s="308">
        <f t="shared" ref="I1121:Q1121" si="60">IF(J$897=0, I913+I965+I1017+I1069, 0)</f>
        <v>0</v>
      </c>
      <c r="J1121" s="308">
        <f t="shared" si="60"/>
        <v>0</v>
      </c>
      <c r="K1121" s="308">
        <f t="shared" si="60"/>
        <v>0</v>
      </c>
      <c r="L1121" s="308">
        <f t="shared" si="60"/>
        <v>0</v>
      </c>
      <c r="M1121" s="308">
        <f t="shared" si="60"/>
        <v>0</v>
      </c>
      <c r="N1121" s="308">
        <f t="shared" si="60"/>
        <v>0</v>
      </c>
      <c r="O1121" s="308">
        <f t="shared" si="60"/>
        <v>0</v>
      </c>
      <c r="P1121" s="308">
        <f t="shared" si="60"/>
        <v>0</v>
      </c>
      <c r="Q1121" s="308">
        <f t="shared" si="60"/>
        <v>0</v>
      </c>
      <c r="R1121" s="4"/>
      <c r="S1121" s="4"/>
      <c r="T1121" s="4"/>
      <c r="U1121" s="4"/>
      <c r="V1121" s="4"/>
      <c r="W1121" s="4"/>
      <c r="X1121" s="4"/>
      <c r="Y1121" s="4"/>
      <c r="Z1121" s="4"/>
      <c r="AA1121" s="249"/>
    </row>
    <row r="1122" spans="1:27" hidden="1" outlineLevel="1">
      <c r="A1122" s="4"/>
      <c r="B1122" s="4"/>
      <c r="C1122" s="4"/>
      <c r="D1122" s="217">
        <f>Asset17</f>
        <v>0</v>
      </c>
      <c r="E1122" s="4"/>
      <c r="F1122" s="4"/>
      <c r="G1122" s="4"/>
      <c r="H1122" s="4"/>
      <c r="I1122" s="308">
        <f t="shared" ref="I1122:Q1122" si="61">IF(J$897=0, I914+I966+I1018+I1070, 0)</f>
        <v>0</v>
      </c>
      <c r="J1122" s="308">
        <f t="shared" si="61"/>
        <v>0</v>
      </c>
      <c r="K1122" s="308">
        <f t="shared" si="61"/>
        <v>0</v>
      </c>
      <c r="L1122" s="308">
        <f t="shared" si="61"/>
        <v>0</v>
      </c>
      <c r="M1122" s="308">
        <f t="shared" si="61"/>
        <v>0</v>
      </c>
      <c r="N1122" s="308">
        <f t="shared" si="61"/>
        <v>0</v>
      </c>
      <c r="O1122" s="308">
        <f t="shared" si="61"/>
        <v>0</v>
      </c>
      <c r="P1122" s="308">
        <f t="shared" si="61"/>
        <v>0</v>
      </c>
      <c r="Q1122" s="308">
        <f t="shared" si="61"/>
        <v>0</v>
      </c>
      <c r="R1122" s="4"/>
      <c r="S1122" s="4"/>
      <c r="T1122" s="4"/>
      <c r="U1122" s="4"/>
      <c r="V1122" s="4"/>
      <c r="W1122" s="4"/>
      <c r="X1122" s="4"/>
      <c r="Y1122" s="4"/>
      <c r="Z1122" s="4"/>
      <c r="AA1122" s="249"/>
    </row>
    <row r="1123" spans="1:27" hidden="1" outlineLevel="1">
      <c r="A1123" s="4"/>
      <c r="B1123" s="4"/>
      <c r="C1123" s="4"/>
      <c r="D1123" s="217">
        <f>Asset18</f>
        <v>0</v>
      </c>
      <c r="E1123" s="4"/>
      <c r="F1123" s="4"/>
      <c r="G1123" s="4"/>
      <c r="H1123" s="4"/>
      <c r="I1123" s="308">
        <f t="shared" ref="I1123:Q1123" si="62">IF(J$897=0, I915+I967+I1019+I1071, 0)</f>
        <v>0</v>
      </c>
      <c r="J1123" s="308">
        <f t="shared" si="62"/>
        <v>0</v>
      </c>
      <c r="K1123" s="308">
        <f t="shared" si="62"/>
        <v>0</v>
      </c>
      <c r="L1123" s="308">
        <f t="shared" si="62"/>
        <v>0</v>
      </c>
      <c r="M1123" s="308">
        <f t="shared" si="62"/>
        <v>0</v>
      </c>
      <c r="N1123" s="308">
        <f t="shared" si="62"/>
        <v>0</v>
      </c>
      <c r="O1123" s="308">
        <f t="shared" si="62"/>
        <v>0</v>
      </c>
      <c r="P1123" s="308">
        <f t="shared" si="62"/>
        <v>0</v>
      </c>
      <c r="Q1123" s="308">
        <f t="shared" si="62"/>
        <v>0</v>
      </c>
      <c r="R1123" s="4"/>
      <c r="S1123" s="4"/>
      <c r="T1123" s="4"/>
      <c r="U1123" s="4"/>
      <c r="V1123" s="4"/>
      <c r="W1123" s="4"/>
      <c r="X1123" s="4"/>
      <c r="Y1123" s="4"/>
      <c r="Z1123" s="4"/>
      <c r="AA1123" s="249"/>
    </row>
    <row r="1124" spans="1:27" hidden="1" outlineLevel="1">
      <c r="A1124" s="4"/>
      <c r="B1124" s="4"/>
      <c r="C1124" s="4"/>
      <c r="D1124" s="217">
        <f>Asset19</f>
        <v>0</v>
      </c>
      <c r="E1124" s="4"/>
      <c r="F1124" s="4"/>
      <c r="G1124" s="4"/>
      <c r="H1124" s="4"/>
      <c r="I1124" s="308">
        <f t="shared" ref="I1124:Q1124" si="63">IF(J$897=0, I916+I968+I1020+I1072, 0)</f>
        <v>0</v>
      </c>
      <c r="J1124" s="308">
        <f t="shared" si="63"/>
        <v>0</v>
      </c>
      <c r="K1124" s="308">
        <f t="shared" si="63"/>
        <v>0</v>
      </c>
      <c r="L1124" s="308">
        <f t="shared" si="63"/>
        <v>0</v>
      </c>
      <c r="M1124" s="308">
        <f t="shared" si="63"/>
        <v>0</v>
      </c>
      <c r="N1124" s="308">
        <f t="shared" si="63"/>
        <v>0</v>
      </c>
      <c r="O1124" s="308">
        <f t="shared" si="63"/>
        <v>0</v>
      </c>
      <c r="P1124" s="308">
        <f t="shared" si="63"/>
        <v>0</v>
      </c>
      <c r="Q1124" s="308">
        <f t="shared" si="63"/>
        <v>0</v>
      </c>
      <c r="R1124" s="4"/>
      <c r="S1124" s="4"/>
      <c r="T1124" s="4"/>
      <c r="U1124" s="4"/>
      <c r="V1124" s="4"/>
      <c r="W1124" s="4"/>
      <c r="X1124" s="4"/>
      <c r="Y1124" s="4"/>
      <c r="Z1124" s="4"/>
      <c r="AA1124" s="249"/>
    </row>
    <row r="1125" spans="1:27" hidden="1" outlineLevel="1">
      <c r="A1125" s="4"/>
      <c r="B1125" s="4"/>
      <c r="C1125" s="4"/>
      <c r="D1125" s="217">
        <f>Asset20</f>
        <v>0</v>
      </c>
      <c r="E1125" s="4"/>
      <c r="F1125" s="4"/>
      <c r="G1125" s="4"/>
      <c r="H1125" s="4"/>
      <c r="I1125" s="308">
        <f t="shared" ref="I1125:Q1125" si="64">IF(J$897=0, I917+I969+I1021+I1073, 0)</f>
        <v>0</v>
      </c>
      <c r="J1125" s="308">
        <f t="shared" si="64"/>
        <v>0</v>
      </c>
      <c r="K1125" s="308">
        <f t="shared" si="64"/>
        <v>0</v>
      </c>
      <c r="L1125" s="308">
        <f t="shared" si="64"/>
        <v>0</v>
      </c>
      <c r="M1125" s="308">
        <f t="shared" si="64"/>
        <v>0</v>
      </c>
      <c r="N1125" s="308">
        <f t="shared" si="64"/>
        <v>0</v>
      </c>
      <c r="O1125" s="308">
        <f t="shared" si="64"/>
        <v>0</v>
      </c>
      <c r="P1125" s="308">
        <f t="shared" si="64"/>
        <v>0</v>
      </c>
      <c r="Q1125" s="308">
        <f t="shared" si="64"/>
        <v>0</v>
      </c>
      <c r="R1125" s="4"/>
      <c r="S1125" s="4"/>
      <c r="T1125" s="4"/>
      <c r="U1125" s="4"/>
      <c r="V1125" s="4"/>
      <c r="W1125" s="4"/>
      <c r="X1125" s="4"/>
      <c r="Y1125" s="4"/>
      <c r="Z1125" s="4"/>
      <c r="AA1125" s="249"/>
    </row>
    <row r="1126" spans="1:27" hidden="1" outlineLevel="1">
      <c r="A1126" s="4"/>
      <c r="B1126" s="4"/>
      <c r="C1126" s="4"/>
      <c r="D1126" s="217">
        <f>Asset21</f>
        <v>0</v>
      </c>
      <c r="E1126" s="4"/>
      <c r="F1126" s="4"/>
      <c r="G1126" s="4"/>
      <c r="H1126" s="4"/>
      <c r="I1126" s="308">
        <f t="shared" ref="I1126:Q1126" si="65">IF(J$897=0, I918+I970+I1022+I1074, 0)</f>
        <v>0</v>
      </c>
      <c r="J1126" s="308">
        <f t="shared" si="65"/>
        <v>0</v>
      </c>
      <c r="K1126" s="308">
        <f t="shared" si="65"/>
        <v>0</v>
      </c>
      <c r="L1126" s="308">
        <f t="shared" si="65"/>
        <v>0</v>
      </c>
      <c r="M1126" s="308">
        <f t="shared" si="65"/>
        <v>0</v>
      </c>
      <c r="N1126" s="308">
        <f t="shared" si="65"/>
        <v>0</v>
      </c>
      <c r="O1126" s="308">
        <f t="shared" si="65"/>
        <v>0</v>
      </c>
      <c r="P1126" s="308">
        <f t="shared" si="65"/>
        <v>0</v>
      </c>
      <c r="Q1126" s="308">
        <f t="shared" si="65"/>
        <v>0</v>
      </c>
      <c r="R1126" s="4"/>
      <c r="S1126" s="4"/>
      <c r="T1126" s="4"/>
      <c r="U1126" s="4"/>
      <c r="V1126" s="4"/>
      <c r="W1126" s="4"/>
      <c r="X1126" s="4"/>
      <c r="Y1126" s="4"/>
      <c r="Z1126" s="4"/>
      <c r="AA1126" s="249"/>
    </row>
    <row r="1127" spans="1:27" hidden="1" outlineLevel="1">
      <c r="A1127" s="4"/>
      <c r="B1127" s="4"/>
      <c r="C1127" s="4"/>
      <c r="D1127" s="217">
        <f>Asset22</f>
        <v>0</v>
      </c>
      <c r="E1127" s="4"/>
      <c r="F1127" s="4"/>
      <c r="G1127" s="4"/>
      <c r="H1127" s="4"/>
      <c r="I1127" s="308">
        <f t="shared" ref="I1127:Q1127" si="66">IF(J$897=0, I919+I971+I1023+I1075, 0)</f>
        <v>0</v>
      </c>
      <c r="J1127" s="308">
        <f t="shared" si="66"/>
        <v>0</v>
      </c>
      <c r="K1127" s="308">
        <f t="shared" si="66"/>
        <v>0</v>
      </c>
      <c r="L1127" s="308">
        <f t="shared" si="66"/>
        <v>0</v>
      </c>
      <c r="M1127" s="308">
        <f t="shared" si="66"/>
        <v>0</v>
      </c>
      <c r="N1127" s="308">
        <f t="shared" si="66"/>
        <v>0</v>
      </c>
      <c r="O1127" s="308">
        <f t="shared" si="66"/>
        <v>0</v>
      </c>
      <c r="P1127" s="308">
        <f t="shared" si="66"/>
        <v>0</v>
      </c>
      <c r="Q1127" s="308">
        <f t="shared" si="66"/>
        <v>0</v>
      </c>
      <c r="R1127" s="4"/>
      <c r="S1127" s="4"/>
      <c r="T1127" s="4"/>
      <c r="U1127" s="4"/>
      <c r="V1127" s="4"/>
      <c r="W1127" s="4"/>
      <c r="X1127" s="4"/>
      <c r="Y1127" s="4"/>
      <c r="Z1127" s="4"/>
      <c r="AA1127" s="249"/>
    </row>
    <row r="1128" spans="1:27" hidden="1" outlineLevel="1">
      <c r="A1128" s="4"/>
      <c r="B1128" s="4"/>
      <c r="C1128" s="4"/>
      <c r="D1128" s="217">
        <f>Asset23</f>
        <v>0</v>
      </c>
      <c r="E1128" s="4"/>
      <c r="F1128" s="4"/>
      <c r="G1128" s="4"/>
      <c r="H1128" s="4"/>
      <c r="I1128" s="308">
        <f t="shared" ref="I1128:Q1128" si="67">IF(J$897=0, I920+I972+I1024+I1076, 0)</f>
        <v>0</v>
      </c>
      <c r="J1128" s="308">
        <f t="shared" si="67"/>
        <v>0</v>
      </c>
      <c r="K1128" s="308">
        <f t="shared" si="67"/>
        <v>0</v>
      </c>
      <c r="L1128" s="308">
        <f t="shared" si="67"/>
        <v>0</v>
      </c>
      <c r="M1128" s="308">
        <f t="shared" si="67"/>
        <v>0</v>
      </c>
      <c r="N1128" s="308">
        <f t="shared" si="67"/>
        <v>0</v>
      </c>
      <c r="O1128" s="308">
        <f t="shared" si="67"/>
        <v>0</v>
      </c>
      <c r="P1128" s="308">
        <f t="shared" si="67"/>
        <v>0</v>
      </c>
      <c r="Q1128" s="308">
        <f t="shared" si="67"/>
        <v>0</v>
      </c>
      <c r="R1128" s="4"/>
      <c r="S1128" s="4"/>
      <c r="T1128" s="4"/>
      <c r="U1128" s="4"/>
      <c r="V1128" s="4"/>
      <c r="W1128" s="4"/>
      <c r="X1128" s="4"/>
      <c r="Y1128" s="4"/>
      <c r="Z1128" s="4"/>
      <c r="AA1128" s="249"/>
    </row>
    <row r="1129" spans="1:27" hidden="1" outlineLevel="1">
      <c r="A1129" s="4"/>
      <c r="B1129" s="4"/>
      <c r="C1129" s="4"/>
      <c r="D1129" s="217">
        <f>Asset24</f>
        <v>0</v>
      </c>
      <c r="E1129" s="4"/>
      <c r="F1129" s="4"/>
      <c r="G1129" s="4"/>
      <c r="H1129" s="4"/>
      <c r="I1129" s="308">
        <f t="shared" ref="I1129:Q1129" si="68">IF(J$897=0, I921+I973+I1025+I1077, 0)</f>
        <v>0</v>
      </c>
      <c r="J1129" s="308">
        <f t="shared" si="68"/>
        <v>0</v>
      </c>
      <c r="K1129" s="308">
        <f t="shared" si="68"/>
        <v>0</v>
      </c>
      <c r="L1129" s="308">
        <f t="shared" si="68"/>
        <v>0</v>
      </c>
      <c r="M1129" s="308">
        <f t="shared" si="68"/>
        <v>0</v>
      </c>
      <c r="N1129" s="308">
        <f t="shared" si="68"/>
        <v>0</v>
      </c>
      <c r="O1129" s="308">
        <f t="shared" si="68"/>
        <v>0</v>
      </c>
      <c r="P1129" s="308">
        <f t="shared" si="68"/>
        <v>0</v>
      </c>
      <c r="Q1129" s="308">
        <f t="shared" si="68"/>
        <v>0</v>
      </c>
      <c r="R1129" s="4"/>
      <c r="S1129" s="4"/>
      <c r="T1129" s="4"/>
      <c r="U1129" s="4"/>
      <c r="V1129" s="4"/>
      <c r="W1129" s="4"/>
      <c r="X1129" s="4"/>
      <c r="Y1129" s="4"/>
      <c r="Z1129" s="4"/>
      <c r="AA1129" s="249"/>
    </row>
    <row r="1130" spans="1:27" hidden="1" outlineLevel="1">
      <c r="A1130" s="4"/>
      <c r="B1130" s="4"/>
      <c r="C1130" s="4"/>
      <c r="D1130" s="217">
        <f>Asset25</f>
        <v>0</v>
      </c>
      <c r="E1130" s="4"/>
      <c r="F1130" s="4"/>
      <c r="G1130" s="4"/>
      <c r="H1130" s="4"/>
      <c r="I1130" s="308">
        <f t="shared" ref="I1130:Q1130" si="69">IF(J$897=0, I922+I974+I1026+I1078, 0)</f>
        <v>0</v>
      </c>
      <c r="J1130" s="308">
        <f t="shared" si="69"/>
        <v>0</v>
      </c>
      <c r="K1130" s="308">
        <f t="shared" si="69"/>
        <v>0</v>
      </c>
      <c r="L1130" s="308">
        <f t="shared" si="69"/>
        <v>0</v>
      </c>
      <c r="M1130" s="308">
        <f t="shared" si="69"/>
        <v>0</v>
      </c>
      <c r="N1130" s="308">
        <f t="shared" si="69"/>
        <v>0</v>
      </c>
      <c r="O1130" s="308">
        <f t="shared" si="69"/>
        <v>0</v>
      </c>
      <c r="P1130" s="308">
        <f t="shared" si="69"/>
        <v>0</v>
      </c>
      <c r="Q1130" s="308">
        <f t="shared" si="69"/>
        <v>0</v>
      </c>
      <c r="R1130" s="4"/>
      <c r="S1130" s="4"/>
      <c r="T1130" s="4"/>
      <c r="U1130" s="4"/>
      <c r="V1130" s="4"/>
      <c r="W1130" s="4"/>
      <c r="X1130" s="4"/>
      <c r="Y1130" s="4"/>
      <c r="Z1130" s="4"/>
      <c r="AA1130" s="249"/>
    </row>
    <row r="1131" spans="1:27" hidden="1" outlineLevel="1">
      <c r="A1131" s="4"/>
      <c r="B1131" s="4"/>
      <c r="C1131" s="4"/>
      <c r="D1131" s="217">
        <f>Asset26</f>
        <v>0</v>
      </c>
      <c r="E1131" s="4"/>
      <c r="F1131" s="4"/>
      <c r="G1131" s="4"/>
      <c r="H1131" s="4"/>
      <c r="I1131" s="308">
        <f t="shared" ref="I1131:Q1131" si="70">IF(J$897=0, I923+I975+I1027+I1079, 0)</f>
        <v>0</v>
      </c>
      <c r="J1131" s="308">
        <f t="shared" si="70"/>
        <v>0</v>
      </c>
      <c r="K1131" s="308">
        <f t="shared" si="70"/>
        <v>0</v>
      </c>
      <c r="L1131" s="308">
        <f t="shared" si="70"/>
        <v>0</v>
      </c>
      <c r="M1131" s="308">
        <f t="shared" si="70"/>
        <v>0</v>
      </c>
      <c r="N1131" s="308">
        <f t="shared" si="70"/>
        <v>0</v>
      </c>
      <c r="O1131" s="308">
        <f t="shared" si="70"/>
        <v>0</v>
      </c>
      <c r="P1131" s="308">
        <f t="shared" si="70"/>
        <v>0</v>
      </c>
      <c r="Q1131" s="308">
        <f t="shared" si="70"/>
        <v>0</v>
      </c>
      <c r="R1131" s="4"/>
      <c r="S1131" s="4"/>
      <c r="T1131" s="4"/>
      <c r="U1131" s="4"/>
      <c r="V1131" s="4"/>
      <c r="W1131" s="4"/>
      <c r="X1131" s="4"/>
      <c r="Y1131" s="4"/>
      <c r="Z1131" s="4"/>
      <c r="AA1131" s="249"/>
    </row>
    <row r="1132" spans="1:27" hidden="1" outlineLevel="1">
      <c r="A1132" s="4"/>
      <c r="B1132" s="4"/>
      <c r="C1132" s="4"/>
      <c r="D1132" s="217">
        <f>Asset27</f>
        <v>0</v>
      </c>
      <c r="E1132" s="4"/>
      <c r="F1132" s="4"/>
      <c r="G1132" s="4"/>
      <c r="H1132" s="4"/>
      <c r="I1132" s="308">
        <f t="shared" ref="I1132:Q1132" si="71">IF(J$897=0, I924+I976+I1028+I1080, 0)</f>
        <v>0</v>
      </c>
      <c r="J1132" s="308">
        <f t="shared" si="71"/>
        <v>0</v>
      </c>
      <c r="K1132" s="308">
        <f t="shared" si="71"/>
        <v>0</v>
      </c>
      <c r="L1132" s="308">
        <f t="shared" si="71"/>
        <v>0</v>
      </c>
      <c r="M1132" s="308">
        <f t="shared" si="71"/>
        <v>0</v>
      </c>
      <c r="N1132" s="308">
        <f t="shared" si="71"/>
        <v>0</v>
      </c>
      <c r="O1132" s="308">
        <f t="shared" si="71"/>
        <v>0</v>
      </c>
      <c r="P1132" s="308">
        <f t="shared" si="71"/>
        <v>0</v>
      </c>
      <c r="Q1132" s="308">
        <f t="shared" si="71"/>
        <v>0</v>
      </c>
      <c r="R1132" s="4"/>
      <c r="S1132" s="4"/>
      <c r="T1132" s="4"/>
      <c r="U1132" s="4"/>
      <c r="V1132" s="4"/>
      <c r="W1132" s="4"/>
      <c r="X1132" s="4"/>
      <c r="Y1132" s="4"/>
      <c r="Z1132" s="4"/>
      <c r="AA1132" s="249"/>
    </row>
    <row r="1133" spans="1:27" hidden="1" outlineLevel="1">
      <c r="A1133" s="4"/>
      <c r="B1133" s="4"/>
      <c r="C1133" s="4"/>
      <c r="D1133" s="217">
        <f>Asset28</f>
        <v>0</v>
      </c>
      <c r="E1133" s="4"/>
      <c r="F1133" s="4"/>
      <c r="G1133" s="4"/>
      <c r="H1133" s="4"/>
      <c r="I1133" s="308">
        <f t="shared" ref="I1133:Q1133" si="72">IF(J$897=0, I925+I977+I1029+I1081, 0)</f>
        <v>0</v>
      </c>
      <c r="J1133" s="308">
        <f t="shared" si="72"/>
        <v>0</v>
      </c>
      <c r="K1133" s="308">
        <f t="shared" si="72"/>
        <v>0</v>
      </c>
      <c r="L1133" s="308">
        <f t="shared" si="72"/>
        <v>0</v>
      </c>
      <c r="M1133" s="308">
        <f t="shared" si="72"/>
        <v>0</v>
      </c>
      <c r="N1133" s="308">
        <f t="shared" si="72"/>
        <v>0</v>
      </c>
      <c r="O1133" s="308">
        <f t="shared" si="72"/>
        <v>0</v>
      </c>
      <c r="P1133" s="308">
        <f t="shared" si="72"/>
        <v>0</v>
      </c>
      <c r="Q1133" s="308">
        <f t="shared" si="72"/>
        <v>0</v>
      </c>
      <c r="R1133" s="4"/>
      <c r="S1133" s="4"/>
      <c r="T1133" s="4"/>
      <c r="U1133" s="4"/>
      <c r="V1133" s="4"/>
      <c r="W1133" s="4"/>
      <c r="X1133" s="4"/>
      <c r="Y1133" s="4"/>
      <c r="Z1133" s="4"/>
      <c r="AA1133" s="249"/>
    </row>
    <row r="1134" spans="1:27" hidden="1" outlineLevel="1">
      <c r="A1134" s="4"/>
      <c r="B1134" s="4"/>
      <c r="C1134" s="4"/>
      <c r="D1134" s="217">
        <f>Asset29</f>
        <v>0</v>
      </c>
      <c r="E1134" s="4"/>
      <c r="F1134" s="4"/>
      <c r="G1134" s="4"/>
      <c r="H1134" s="4"/>
      <c r="I1134" s="308">
        <f t="shared" ref="I1134:Q1134" si="73">IF(J$897=0, I926+I978+I1030+I1082, 0)</f>
        <v>0</v>
      </c>
      <c r="J1134" s="308">
        <f t="shared" si="73"/>
        <v>0</v>
      </c>
      <c r="K1134" s="308">
        <f t="shared" si="73"/>
        <v>0</v>
      </c>
      <c r="L1134" s="308">
        <f t="shared" si="73"/>
        <v>0</v>
      </c>
      <c r="M1134" s="308">
        <f t="shared" si="73"/>
        <v>0</v>
      </c>
      <c r="N1134" s="308">
        <f t="shared" si="73"/>
        <v>0</v>
      </c>
      <c r="O1134" s="308">
        <f t="shared" si="73"/>
        <v>0</v>
      </c>
      <c r="P1134" s="308">
        <f t="shared" si="73"/>
        <v>0</v>
      </c>
      <c r="Q1134" s="308">
        <f t="shared" si="73"/>
        <v>0</v>
      </c>
      <c r="R1134" s="4"/>
      <c r="S1134" s="4"/>
      <c r="T1134" s="4"/>
      <c r="U1134" s="4"/>
      <c r="V1134" s="4"/>
      <c r="W1134" s="4"/>
      <c r="X1134" s="4"/>
      <c r="Y1134" s="4"/>
      <c r="Z1134" s="4"/>
      <c r="AA1134" s="249"/>
    </row>
    <row r="1135" spans="1:27" hidden="1" outlineLevel="1">
      <c r="A1135" s="4"/>
      <c r="B1135" s="4"/>
      <c r="C1135" s="4"/>
      <c r="D1135" s="217">
        <f>Asset30</f>
        <v>0</v>
      </c>
      <c r="E1135" s="4"/>
      <c r="F1135" s="4"/>
      <c r="G1135" s="4"/>
      <c r="H1135" s="4"/>
      <c r="I1135" s="308">
        <f t="shared" ref="I1135:Q1135" si="74">IF(J$897=0, I927+I979+I1031+I1083, 0)</f>
        <v>0</v>
      </c>
      <c r="J1135" s="308">
        <f t="shared" si="74"/>
        <v>0</v>
      </c>
      <c r="K1135" s="308">
        <f t="shared" si="74"/>
        <v>0</v>
      </c>
      <c r="L1135" s="308">
        <f t="shared" si="74"/>
        <v>0</v>
      </c>
      <c r="M1135" s="308">
        <f t="shared" si="74"/>
        <v>0</v>
      </c>
      <c r="N1135" s="308">
        <f t="shared" si="74"/>
        <v>0</v>
      </c>
      <c r="O1135" s="308">
        <f t="shared" si="74"/>
        <v>0</v>
      </c>
      <c r="P1135" s="308">
        <f t="shared" si="74"/>
        <v>0</v>
      </c>
      <c r="Q1135" s="308">
        <f t="shared" si="74"/>
        <v>0</v>
      </c>
      <c r="R1135" s="4"/>
      <c r="S1135" s="4"/>
      <c r="T1135" s="4"/>
      <c r="U1135" s="4"/>
      <c r="V1135" s="4"/>
      <c r="W1135" s="4"/>
      <c r="X1135" s="4"/>
      <c r="Y1135" s="4"/>
      <c r="Z1135" s="4"/>
      <c r="AA1135" s="249"/>
    </row>
    <row r="1136" spans="1:27" hidden="1" outlineLevel="1">
      <c r="A1136" s="4"/>
      <c r="B1136" s="4"/>
      <c r="C1136" s="4"/>
      <c r="D1136" s="217">
        <f>Asset31</f>
        <v>0</v>
      </c>
      <c r="E1136" s="4"/>
      <c r="F1136" s="4"/>
      <c r="G1136" s="4"/>
      <c r="H1136" s="4"/>
      <c r="I1136" s="308">
        <f t="shared" ref="I1136:Q1136" si="75">IF(J$897=0, I928+I980+I1032+I1084, 0)</f>
        <v>0</v>
      </c>
      <c r="J1136" s="308">
        <f t="shared" si="75"/>
        <v>0</v>
      </c>
      <c r="K1136" s="308">
        <f t="shared" si="75"/>
        <v>0</v>
      </c>
      <c r="L1136" s="308">
        <f t="shared" si="75"/>
        <v>0</v>
      </c>
      <c r="M1136" s="308">
        <f t="shared" si="75"/>
        <v>0</v>
      </c>
      <c r="N1136" s="308">
        <f t="shared" si="75"/>
        <v>0</v>
      </c>
      <c r="O1136" s="308">
        <f t="shared" si="75"/>
        <v>0</v>
      </c>
      <c r="P1136" s="308">
        <f t="shared" si="75"/>
        <v>0</v>
      </c>
      <c r="Q1136" s="308">
        <f t="shared" si="75"/>
        <v>0</v>
      </c>
      <c r="R1136" s="4"/>
      <c r="S1136" s="4"/>
      <c r="T1136" s="4"/>
      <c r="U1136" s="4"/>
      <c r="V1136" s="4"/>
      <c r="W1136" s="4"/>
      <c r="X1136" s="4"/>
      <c r="Y1136" s="4"/>
      <c r="Z1136" s="4"/>
      <c r="AA1136" s="249"/>
    </row>
    <row r="1137" spans="1:27" hidden="1" outlineLevel="1">
      <c r="A1137" s="4"/>
      <c r="B1137" s="4"/>
      <c r="C1137" s="4"/>
      <c r="D1137" s="217">
        <f>Asset32</f>
        <v>0</v>
      </c>
      <c r="E1137" s="4"/>
      <c r="F1137" s="4"/>
      <c r="G1137" s="4"/>
      <c r="H1137" s="4"/>
      <c r="I1137" s="308">
        <f t="shared" ref="I1137:Q1137" si="76">IF(J$897=0, I929+I981+I1033+I1085, 0)</f>
        <v>0</v>
      </c>
      <c r="J1137" s="308">
        <f t="shared" si="76"/>
        <v>0</v>
      </c>
      <c r="K1137" s="308">
        <f t="shared" si="76"/>
        <v>0</v>
      </c>
      <c r="L1137" s="308">
        <f t="shared" si="76"/>
        <v>0</v>
      </c>
      <c r="M1137" s="308">
        <f t="shared" si="76"/>
        <v>0</v>
      </c>
      <c r="N1137" s="308">
        <f t="shared" si="76"/>
        <v>0</v>
      </c>
      <c r="O1137" s="308">
        <f t="shared" si="76"/>
        <v>0</v>
      </c>
      <c r="P1137" s="308">
        <f t="shared" si="76"/>
        <v>0</v>
      </c>
      <c r="Q1137" s="308">
        <f t="shared" si="76"/>
        <v>0</v>
      </c>
      <c r="R1137" s="4"/>
      <c r="S1137" s="4"/>
      <c r="T1137" s="4"/>
      <c r="U1137" s="4"/>
      <c r="V1137" s="4"/>
      <c r="W1137" s="4"/>
      <c r="X1137" s="4"/>
      <c r="Y1137" s="4"/>
      <c r="Z1137" s="4"/>
      <c r="AA1137" s="249"/>
    </row>
    <row r="1138" spans="1:27" hidden="1" outlineLevel="1">
      <c r="A1138" s="4"/>
      <c r="B1138" s="4"/>
      <c r="C1138" s="4"/>
      <c r="D1138" s="217">
        <f>Asset33</f>
        <v>0</v>
      </c>
      <c r="E1138" s="4"/>
      <c r="F1138" s="4"/>
      <c r="G1138" s="4"/>
      <c r="H1138" s="4"/>
      <c r="I1138" s="308">
        <f t="shared" ref="I1138:Q1138" si="77">IF(J$897=0, I930+I982+I1034+I1086, 0)</f>
        <v>0</v>
      </c>
      <c r="J1138" s="308">
        <f t="shared" si="77"/>
        <v>0</v>
      </c>
      <c r="K1138" s="308">
        <f t="shared" si="77"/>
        <v>0</v>
      </c>
      <c r="L1138" s="308">
        <f t="shared" si="77"/>
        <v>0</v>
      </c>
      <c r="M1138" s="308">
        <f t="shared" si="77"/>
        <v>0</v>
      </c>
      <c r="N1138" s="308">
        <f t="shared" si="77"/>
        <v>0</v>
      </c>
      <c r="O1138" s="308">
        <f t="shared" si="77"/>
        <v>0</v>
      </c>
      <c r="P1138" s="308">
        <f t="shared" si="77"/>
        <v>0</v>
      </c>
      <c r="Q1138" s="308">
        <f t="shared" si="77"/>
        <v>0</v>
      </c>
      <c r="R1138" s="4"/>
      <c r="S1138" s="4"/>
      <c r="T1138" s="4"/>
      <c r="U1138" s="4"/>
      <c r="V1138" s="4"/>
      <c r="W1138" s="4"/>
      <c r="X1138" s="4"/>
      <c r="Y1138" s="4"/>
      <c r="Z1138" s="4"/>
      <c r="AA1138" s="249"/>
    </row>
    <row r="1139" spans="1:27" hidden="1" outlineLevel="1">
      <c r="A1139" s="4"/>
      <c r="B1139" s="4"/>
      <c r="C1139" s="4"/>
      <c r="D1139" s="217">
        <f>Asset34</f>
        <v>0</v>
      </c>
      <c r="E1139" s="4"/>
      <c r="F1139" s="4"/>
      <c r="G1139" s="4"/>
      <c r="H1139" s="4"/>
      <c r="I1139" s="308">
        <f t="shared" ref="I1139:Q1139" si="78">IF(J$897=0, I931+I983+I1035+I1087, 0)</f>
        <v>0</v>
      </c>
      <c r="J1139" s="308">
        <f t="shared" si="78"/>
        <v>0</v>
      </c>
      <c r="K1139" s="308">
        <f t="shared" si="78"/>
        <v>0</v>
      </c>
      <c r="L1139" s="308">
        <f t="shared" si="78"/>
        <v>0</v>
      </c>
      <c r="M1139" s="308">
        <f t="shared" si="78"/>
        <v>0</v>
      </c>
      <c r="N1139" s="308">
        <f t="shared" si="78"/>
        <v>0</v>
      </c>
      <c r="O1139" s="308">
        <f t="shared" si="78"/>
        <v>0</v>
      </c>
      <c r="P1139" s="308">
        <f t="shared" si="78"/>
        <v>0</v>
      </c>
      <c r="Q1139" s="308">
        <f t="shared" si="78"/>
        <v>0</v>
      </c>
      <c r="R1139" s="4"/>
      <c r="S1139" s="4"/>
      <c r="T1139" s="4"/>
      <c r="U1139" s="4"/>
      <c r="V1139" s="4"/>
      <c r="W1139" s="4"/>
      <c r="X1139" s="4"/>
      <c r="Y1139" s="4"/>
      <c r="Z1139" s="4"/>
      <c r="AA1139" s="249"/>
    </row>
    <row r="1140" spans="1:27" hidden="1" outlineLevel="1">
      <c r="A1140" s="4"/>
      <c r="B1140" s="4"/>
      <c r="C1140" s="4"/>
      <c r="D1140" s="217">
        <f>Asset35</f>
        <v>0</v>
      </c>
      <c r="E1140" s="4"/>
      <c r="F1140" s="4"/>
      <c r="G1140" s="4"/>
      <c r="H1140" s="4"/>
      <c r="I1140" s="308">
        <f t="shared" ref="I1140:Q1140" si="79">IF(J$897=0, I932+I984+I1036+I1088, 0)</f>
        <v>0</v>
      </c>
      <c r="J1140" s="308">
        <f t="shared" si="79"/>
        <v>0</v>
      </c>
      <c r="K1140" s="308">
        <f t="shared" si="79"/>
        <v>0</v>
      </c>
      <c r="L1140" s="308">
        <f t="shared" si="79"/>
        <v>0</v>
      </c>
      <c r="M1140" s="308">
        <f t="shared" si="79"/>
        <v>0</v>
      </c>
      <c r="N1140" s="308">
        <f t="shared" si="79"/>
        <v>0</v>
      </c>
      <c r="O1140" s="308">
        <f t="shared" si="79"/>
        <v>0</v>
      </c>
      <c r="P1140" s="308">
        <f t="shared" si="79"/>
        <v>0</v>
      </c>
      <c r="Q1140" s="308">
        <f t="shared" si="79"/>
        <v>0</v>
      </c>
      <c r="R1140" s="4"/>
      <c r="S1140" s="4"/>
      <c r="T1140" s="4"/>
      <c r="U1140" s="4"/>
      <c r="V1140" s="4"/>
      <c r="W1140" s="4"/>
      <c r="X1140" s="4"/>
      <c r="Y1140" s="4"/>
      <c r="Z1140" s="4"/>
      <c r="AA1140" s="249"/>
    </row>
    <row r="1141" spans="1:27" hidden="1" outlineLevel="1">
      <c r="A1141" s="4"/>
      <c r="B1141" s="4"/>
      <c r="C1141" s="4"/>
      <c r="D1141" s="217">
        <f>Asset36</f>
        <v>0</v>
      </c>
      <c r="E1141" s="4"/>
      <c r="F1141" s="4"/>
      <c r="G1141" s="4"/>
      <c r="H1141" s="4"/>
      <c r="I1141" s="308">
        <f t="shared" ref="I1141:Q1141" si="80">IF(J$897=0, I933+I985+I1037+I1089, 0)</f>
        <v>0</v>
      </c>
      <c r="J1141" s="308">
        <f t="shared" si="80"/>
        <v>0</v>
      </c>
      <c r="K1141" s="308">
        <f t="shared" si="80"/>
        <v>0</v>
      </c>
      <c r="L1141" s="308">
        <f t="shared" si="80"/>
        <v>0</v>
      </c>
      <c r="M1141" s="308">
        <f t="shared" si="80"/>
        <v>0</v>
      </c>
      <c r="N1141" s="308">
        <f t="shared" si="80"/>
        <v>0</v>
      </c>
      <c r="O1141" s="308">
        <f t="shared" si="80"/>
        <v>0</v>
      </c>
      <c r="P1141" s="308">
        <f t="shared" si="80"/>
        <v>0</v>
      </c>
      <c r="Q1141" s="308">
        <f t="shared" si="80"/>
        <v>0</v>
      </c>
      <c r="R1141" s="4"/>
      <c r="S1141" s="4"/>
      <c r="T1141" s="4"/>
      <c r="U1141" s="4"/>
      <c r="V1141" s="4"/>
      <c r="W1141" s="4"/>
      <c r="X1141" s="4"/>
      <c r="Y1141" s="4"/>
      <c r="Z1141" s="4"/>
      <c r="AA1141" s="249"/>
    </row>
    <row r="1142" spans="1:27" hidden="1" outlineLevel="1">
      <c r="A1142" s="4"/>
      <c r="B1142" s="4"/>
      <c r="C1142" s="4"/>
      <c r="D1142" s="217">
        <f>Asset37</f>
        <v>0</v>
      </c>
      <c r="E1142" s="4"/>
      <c r="F1142" s="4"/>
      <c r="G1142" s="4"/>
      <c r="H1142" s="4"/>
      <c r="I1142" s="308">
        <f t="shared" ref="I1142:Q1142" si="81">IF(J$897=0, I934+I986+I1038+I1090, 0)</f>
        <v>0</v>
      </c>
      <c r="J1142" s="308">
        <f t="shared" si="81"/>
        <v>0</v>
      </c>
      <c r="K1142" s="308">
        <f t="shared" si="81"/>
        <v>0</v>
      </c>
      <c r="L1142" s="308">
        <f t="shared" si="81"/>
        <v>0</v>
      </c>
      <c r="M1142" s="308">
        <f t="shared" si="81"/>
        <v>0</v>
      </c>
      <c r="N1142" s="308">
        <f t="shared" si="81"/>
        <v>0</v>
      </c>
      <c r="O1142" s="308">
        <f t="shared" si="81"/>
        <v>0</v>
      </c>
      <c r="P1142" s="308">
        <f t="shared" si="81"/>
        <v>0</v>
      </c>
      <c r="Q1142" s="308">
        <f t="shared" si="81"/>
        <v>0</v>
      </c>
      <c r="R1142" s="4"/>
      <c r="S1142" s="4"/>
      <c r="T1142" s="4"/>
      <c r="U1142" s="4"/>
      <c r="V1142" s="4"/>
      <c r="W1142" s="4"/>
      <c r="X1142" s="4"/>
      <c r="Y1142" s="4"/>
      <c r="Z1142" s="4"/>
      <c r="AA1142" s="249"/>
    </row>
    <row r="1143" spans="1:27" hidden="1" outlineLevel="1">
      <c r="A1143" s="4"/>
      <c r="B1143" s="4"/>
      <c r="C1143" s="4"/>
      <c r="D1143" s="217">
        <f>Asset38</f>
        <v>0</v>
      </c>
      <c r="E1143" s="4"/>
      <c r="F1143" s="4"/>
      <c r="G1143" s="4"/>
      <c r="H1143" s="4"/>
      <c r="I1143" s="308">
        <f t="shared" ref="I1143:Q1143" si="82">IF(J$897=0, I935+I987+I1039+I1091, 0)</f>
        <v>0</v>
      </c>
      <c r="J1143" s="308">
        <f t="shared" si="82"/>
        <v>0</v>
      </c>
      <c r="K1143" s="308">
        <f t="shared" si="82"/>
        <v>0</v>
      </c>
      <c r="L1143" s="308">
        <f t="shared" si="82"/>
        <v>0</v>
      </c>
      <c r="M1143" s="308">
        <f t="shared" si="82"/>
        <v>0</v>
      </c>
      <c r="N1143" s="308">
        <f t="shared" si="82"/>
        <v>0</v>
      </c>
      <c r="O1143" s="308">
        <f t="shared" si="82"/>
        <v>0</v>
      </c>
      <c r="P1143" s="308">
        <f t="shared" si="82"/>
        <v>0</v>
      </c>
      <c r="Q1143" s="308">
        <f t="shared" si="82"/>
        <v>0</v>
      </c>
      <c r="R1143" s="4"/>
      <c r="S1143" s="4"/>
      <c r="T1143" s="4"/>
      <c r="U1143" s="4"/>
      <c r="V1143" s="4"/>
      <c r="W1143" s="4"/>
      <c r="X1143" s="4"/>
      <c r="Y1143" s="4"/>
      <c r="Z1143" s="4"/>
      <c r="AA1143" s="249"/>
    </row>
    <row r="1144" spans="1:27" hidden="1" outlineLevel="1">
      <c r="A1144" s="4"/>
      <c r="B1144" s="4"/>
      <c r="C1144" s="4"/>
      <c r="D1144" s="217">
        <f>Asset39</f>
        <v>0</v>
      </c>
      <c r="E1144" s="4"/>
      <c r="F1144" s="4"/>
      <c r="G1144" s="4"/>
      <c r="H1144" s="4"/>
      <c r="I1144" s="308">
        <f t="shared" ref="I1144:Q1144" si="83">IF(J$897=0, I936+I988+I1040+I1092, 0)</f>
        <v>0</v>
      </c>
      <c r="J1144" s="308">
        <f t="shared" si="83"/>
        <v>0</v>
      </c>
      <c r="K1144" s="308">
        <f t="shared" si="83"/>
        <v>0</v>
      </c>
      <c r="L1144" s="308">
        <f t="shared" si="83"/>
        <v>0</v>
      </c>
      <c r="M1144" s="308">
        <f t="shared" si="83"/>
        <v>0</v>
      </c>
      <c r="N1144" s="308">
        <f t="shared" si="83"/>
        <v>0</v>
      </c>
      <c r="O1144" s="308">
        <f t="shared" si="83"/>
        <v>0</v>
      </c>
      <c r="P1144" s="308">
        <f t="shared" si="83"/>
        <v>0</v>
      </c>
      <c r="Q1144" s="308">
        <f t="shared" si="83"/>
        <v>0</v>
      </c>
      <c r="R1144" s="4"/>
      <c r="S1144" s="4"/>
      <c r="T1144" s="4"/>
      <c r="U1144" s="4"/>
      <c r="V1144" s="4"/>
      <c r="W1144" s="4"/>
      <c r="X1144" s="4"/>
      <c r="Y1144" s="4"/>
      <c r="Z1144" s="4"/>
      <c r="AA1144" s="249"/>
    </row>
    <row r="1145" spans="1:27" hidden="1" outlineLevel="1">
      <c r="A1145" s="4"/>
      <c r="B1145" s="4"/>
      <c r="C1145" s="4"/>
      <c r="D1145" s="217">
        <f>Asset40</f>
        <v>0</v>
      </c>
      <c r="E1145" s="4"/>
      <c r="F1145" s="4"/>
      <c r="G1145" s="4"/>
      <c r="H1145" s="4"/>
      <c r="I1145" s="308">
        <f t="shared" ref="I1145:Q1145" si="84">IF(J$897=0, I937+I989+I1041+I1093, 0)</f>
        <v>0</v>
      </c>
      <c r="J1145" s="308">
        <f t="shared" si="84"/>
        <v>0</v>
      </c>
      <c r="K1145" s="308">
        <f t="shared" si="84"/>
        <v>0</v>
      </c>
      <c r="L1145" s="308">
        <f t="shared" si="84"/>
        <v>0</v>
      </c>
      <c r="M1145" s="308">
        <f t="shared" si="84"/>
        <v>0</v>
      </c>
      <c r="N1145" s="308">
        <f t="shared" si="84"/>
        <v>0</v>
      </c>
      <c r="O1145" s="308">
        <f t="shared" si="84"/>
        <v>0</v>
      </c>
      <c r="P1145" s="308">
        <f t="shared" si="84"/>
        <v>0</v>
      </c>
      <c r="Q1145" s="308">
        <f t="shared" si="84"/>
        <v>0</v>
      </c>
      <c r="R1145" s="4"/>
      <c r="S1145" s="4"/>
      <c r="T1145" s="4"/>
      <c r="U1145" s="4"/>
      <c r="V1145" s="4"/>
      <c r="W1145" s="4"/>
      <c r="X1145" s="4"/>
      <c r="Y1145" s="4"/>
      <c r="Z1145" s="4"/>
      <c r="AA1145" s="249"/>
    </row>
    <row r="1146" spans="1:27" hidden="1" outlineLevel="1">
      <c r="A1146" s="4"/>
      <c r="B1146" s="4"/>
      <c r="C1146" s="4"/>
      <c r="D1146" s="217">
        <f>Asset41</f>
        <v>0</v>
      </c>
      <c r="E1146" s="4"/>
      <c r="F1146" s="4"/>
      <c r="G1146" s="4"/>
      <c r="H1146" s="4"/>
      <c r="I1146" s="308">
        <f t="shared" ref="I1146:Q1146" si="85">IF(J$897=0, I938+I990+I1042+I1094, 0)</f>
        <v>0</v>
      </c>
      <c r="J1146" s="308">
        <f t="shared" si="85"/>
        <v>0</v>
      </c>
      <c r="K1146" s="308">
        <f t="shared" si="85"/>
        <v>0</v>
      </c>
      <c r="L1146" s="308">
        <f t="shared" si="85"/>
        <v>0</v>
      </c>
      <c r="M1146" s="308">
        <f t="shared" si="85"/>
        <v>0</v>
      </c>
      <c r="N1146" s="308">
        <f t="shared" si="85"/>
        <v>0</v>
      </c>
      <c r="O1146" s="308">
        <f t="shared" si="85"/>
        <v>0</v>
      </c>
      <c r="P1146" s="308">
        <f t="shared" si="85"/>
        <v>0</v>
      </c>
      <c r="Q1146" s="308">
        <f t="shared" si="85"/>
        <v>0</v>
      </c>
      <c r="R1146" s="4"/>
      <c r="S1146" s="4"/>
      <c r="T1146" s="4"/>
      <c r="U1146" s="4"/>
      <c r="V1146" s="4"/>
      <c r="W1146" s="4"/>
      <c r="X1146" s="4"/>
      <c r="Y1146" s="4"/>
      <c r="Z1146" s="4"/>
      <c r="AA1146" s="249"/>
    </row>
    <row r="1147" spans="1:27" hidden="1" outlineLevel="1">
      <c r="A1147" s="4"/>
      <c r="B1147" s="4"/>
      <c r="C1147" s="4"/>
      <c r="D1147" s="217">
        <f>Asset42</f>
        <v>0</v>
      </c>
      <c r="E1147" s="4"/>
      <c r="F1147" s="4"/>
      <c r="G1147" s="4"/>
      <c r="H1147" s="4"/>
      <c r="I1147" s="308">
        <f t="shared" ref="I1147:Q1147" si="86">IF(J$897=0, I939+I991+I1043+I1095, 0)</f>
        <v>0</v>
      </c>
      <c r="J1147" s="308">
        <f t="shared" si="86"/>
        <v>0</v>
      </c>
      <c r="K1147" s="308">
        <f t="shared" si="86"/>
        <v>0</v>
      </c>
      <c r="L1147" s="308">
        <f t="shared" si="86"/>
        <v>0</v>
      </c>
      <c r="M1147" s="308">
        <f t="shared" si="86"/>
        <v>0</v>
      </c>
      <c r="N1147" s="308">
        <f t="shared" si="86"/>
        <v>0</v>
      </c>
      <c r="O1147" s="308">
        <f t="shared" si="86"/>
        <v>0</v>
      </c>
      <c r="P1147" s="308">
        <f t="shared" si="86"/>
        <v>0</v>
      </c>
      <c r="Q1147" s="308">
        <f t="shared" si="86"/>
        <v>0</v>
      </c>
      <c r="R1147" s="4"/>
      <c r="S1147" s="4"/>
      <c r="T1147" s="4"/>
      <c r="U1147" s="4"/>
      <c r="V1147" s="4"/>
      <c r="W1147" s="4"/>
      <c r="X1147" s="4"/>
      <c r="Y1147" s="4"/>
      <c r="Z1147" s="4"/>
      <c r="AA1147" s="249"/>
    </row>
    <row r="1148" spans="1:27" hidden="1" outlineLevel="1">
      <c r="A1148" s="4"/>
      <c r="B1148" s="4"/>
      <c r="C1148" s="4"/>
      <c r="D1148" s="217">
        <f>Asset43</f>
        <v>0</v>
      </c>
      <c r="E1148" s="4"/>
      <c r="F1148" s="4"/>
      <c r="G1148" s="4"/>
      <c r="H1148" s="4"/>
      <c r="I1148" s="308">
        <f t="shared" ref="I1148:Q1148" si="87">IF(J$897=0, I940+I992+I1044+I1096, 0)</f>
        <v>0</v>
      </c>
      <c r="J1148" s="308">
        <f t="shared" si="87"/>
        <v>0</v>
      </c>
      <c r="K1148" s="308">
        <f t="shared" si="87"/>
        <v>0</v>
      </c>
      <c r="L1148" s="308">
        <f t="shared" si="87"/>
        <v>0</v>
      </c>
      <c r="M1148" s="308">
        <f t="shared" si="87"/>
        <v>0</v>
      </c>
      <c r="N1148" s="308">
        <f t="shared" si="87"/>
        <v>0</v>
      </c>
      <c r="O1148" s="308">
        <f t="shared" si="87"/>
        <v>0</v>
      </c>
      <c r="P1148" s="308">
        <f t="shared" si="87"/>
        <v>0</v>
      </c>
      <c r="Q1148" s="308">
        <f t="shared" si="87"/>
        <v>0</v>
      </c>
      <c r="R1148" s="4"/>
      <c r="S1148" s="4"/>
      <c r="T1148" s="4"/>
      <c r="U1148" s="4"/>
      <c r="V1148" s="4"/>
      <c r="W1148" s="4"/>
      <c r="X1148" s="4"/>
      <c r="Y1148" s="4"/>
      <c r="Z1148" s="4"/>
      <c r="AA1148" s="249"/>
    </row>
    <row r="1149" spans="1:27" hidden="1" outlineLevel="1">
      <c r="A1149" s="4"/>
      <c r="B1149" s="4"/>
      <c r="C1149" s="4"/>
      <c r="D1149" s="217">
        <f>Asset44</f>
        <v>0</v>
      </c>
      <c r="E1149" s="4"/>
      <c r="F1149" s="4"/>
      <c r="G1149" s="4"/>
      <c r="H1149" s="4"/>
      <c r="I1149" s="308">
        <f t="shared" ref="I1149:Q1149" si="88">IF(J$897=0, I941+I993+I1045+I1097, 0)</f>
        <v>0</v>
      </c>
      <c r="J1149" s="308">
        <f t="shared" si="88"/>
        <v>0</v>
      </c>
      <c r="K1149" s="308">
        <f t="shared" si="88"/>
        <v>0</v>
      </c>
      <c r="L1149" s="308">
        <f t="shared" si="88"/>
        <v>0</v>
      </c>
      <c r="M1149" s="308">
        <f t="shared" si="88"/>
        <v>0</v>
      </c>
      <c r="N1149" s="308">
        <f t="shared" si="88"/>
        <v>0</v>
      </c>
      <c r="O1149" s="308">
        <f t="shared" si="88"/>
        <v>0</v>
      </c>
      <c r="P1149" s="308">
        <f t="shared" si="88"/>
        <v>0</v>
      </c>
      <c r="Q1149" s="308">
        <f t="shared" si="88"/>
        <v>0</v>
      </c>
      <c r="R1149" s="4"/>
      <c r="S1149" s="4"/>
      <c r="T1149" s="4"/>
      <c r="U1149" s="4"/>
      <c r="V1149" s="4"/>
      <c r="W1149" s="4"/>
      <c r="X1149" s="4"/>
      <c r="Y1149" s="4"/>
      <c r="Z1149" s="4"/>
      <c r="AA1149" s="249"/>
    </row>
    <row r="1150" spans="1:27" hidden="1" outlineLevel="1">
      <c r="A1150" s="4"/>
      <c r="B1150" s="4"/>
      <c r="C1150" s="4"/>
      <c r="D1150" s="217">
        <f>Asset45</f>
        <v>0</v>
      </c>
      <c r="E1150" s="4"/>
      <c r="F1150" s="4"/>
      <c r="G1150" s="4"/>
      <c r="H1150" s="4"/>
      <c r="I1150" s="308">
        <f t="shared" ref="I1150:Q1150" si="89">IF(J$897=0, I942+I994+I1046+I1098, 0)</f>
        <v>0</v>
      </c>
      <c r="J1150" s="308">
        <f t="shared" si="89"/>
        <v>0</v>
      </c>
      <c r="K1150" s="308">
        <f t="shared" si="89"/>
        <v>0</v>
      </c>
      <c r="L1150" s="308">
        <f t="shared" si="89"/>
        <v>0</v>
      </c>
      <c r="M1150" s="308">
        <f t="shared" si="89"/>
        <v>0</v>
      </c>
      <c r="N1150" s="308">
        <f t="shared" si="89"/>
        <v>0</v>
      </c>
      <c r="O1150" s="308">
        <f t="shared" si="89"/>
        <v>0</v>
      </c>
      <c r="P1150" s="308">
        <f t="shared" si="89"/>
        <v>0</v>
      </c>
      <c r="Q1150" s="308">
        <f t="shared" si="89"/>
        <v>0</v>
      </c>
      <c r="R1150" s="4"/>
      <c r="S1150" s="4"/>
      <c r="T1150" s="4"/>
      <c r="U1150" s="4"/>
      <c r="V1150" s="4"/>
      <c r="W1150" s="4"/>
      <c r="X1150" s="4"/>
      <c r="Y1150" s="4"/>
      <c r="Z1150" s="4"/>
      <c r="AA1150" s="249"/>
    </row>
    <row r="1151" spans="1:27" hidden="1" outlineLevel="1">
      <c r="A1151" s="4"/>
      <c r="B1151" s="4"/>
      <c r="C1151" s="4"/>
      <c r="D1151" s="217">
        <f>Asset46</f>
        <v>0</v>
      </c>
      <c r="E1151" s="4"/>
      <c r="F1151" s="4"/>
      <c r="G1151" s="4"/>
      <c r="H1151" s="4"/>
      <c r="I1151" s="308">
        <f t="shared" ref="I1151:Q1151" si="90">IF(J$897=0, I943+I995+I1047+I1099, 0)</f>
        <v>0</v>
      </c>
      <c r="J1151" s="308">
        <f t="shared" si="90"/>
        <v>0</v>
      </c>
      <c r="K1151" s="308">
        <f t="shared" si="90"/>
        <v>0</v>
      </c>
      <c r="L1151" s="308">
        <f t="shared" si="90"/>
        <v>0</v>
      </c>
      <c r="M1151" s="308">
        <f t="shared" si="90"/>
        <v>0</v>
      </c>
      <c r="N1151" s="308">
        <f t="shared" si="90"/>
        <v>0</v>
      </c>
      <c r="O1151" s="308">
        <f t="shared" si="90"/>
        <v>0</v>
      </c>
      <c r="P1151" s="308">
        <f t="shared" si="90"/>
        <v>0</v>
      </c>
      <c r="Q1151" s="308">
        <f t="shared" si="90"/>
        <v>0</v>
      </c>
      <c r="R1151" s="4"/>
      <c r="S1151" s="4"/>
      <c r="T1151" s="4"/>
      <c r="U1151" s="4"/>
      <c r="V1151" s="4"/>
      <c r="W1151" s="4"/>
      <c r="X1151" s="4"/>
      <c r="Y1151" s="4"/>
      <c r="Z1151" s="4"/>
      <c r="AA1151" s="249"/>
    </row>
    <row r="1152" spans="1:27" hidden="1" outlineLevel="1">
      <c r="A1152" s="4"/>
      <c r="B1152" s="4"/>
      <c r="C1152" s="4"/>
      <c r="D1152" s="217">
        <f>Asset47</f>
        <v>0</v>
      </c>
      <c r="E1152" s="4"/>
      <c r="F1152" s="4"/>
      <c r="G1152" s="4"/>
      <c r="H1152" s="4"/>
      <c r="I1152" s="308">
        <f t="shared" ref="I1152:Q1152" si="91">IF(J$897=0, I944+I996+I1048+I1100, 0)</f>
        <v>0</v>
      </c>
      <c r="J1152" s="308">
        <f t="shared" si="91"/>
        <v>0</v>
      </c>
      <c r="K1152" s="308">
        <f t="shared" si="91"/>
        <v>0</v>
      </c>
      <c r="L1152" s="308">
        <f t="shared" si="91"/>
        <v>0</v>
      </c>
      <c r="M1152" s="308">
        <f t="shared" si="91"/>
        <v>0</v>
      </c>
      <c r="N1152" s="308">
        <f t="shared" si="91"/>
        <v>0</v>
      </c>
      <c r="O1152" s="308">
        <f t="shared" si="91"/>
        <v>0</v>
      </c>
      <c r="P1152" s="308">
        <f t="shared" si="91"/>
        <v>0</v>
      </c>
      <c r="Q1152" s="308">
        <f t="shared" si="91"/>
        <v>0</v>
      </c>
      <c r="R1152" s="4"/>
      <c r="S1152" s="4"/>
      <c r="T1152" s="4"/>
      <c r="U1152" s="4"/>
      <c r="V1152" s="4"/>
      <c r="W1152" s="4"/>
      <c r="X1152" s="4"/>
      <c r="Y1152" s="4"/>
      <c r="Z1152" s="4"/>
      <c r="AA1152" s="249"/>
    </row>
    <row r="1153" spans="1:27" hidden="1" outlineLevel="1">
      <c r="A1153" s="4"/>
      <c r="B1153" s="4"/>
      <c r="C1153" s="4"/>
      <c r="D1153" s="217">
        <f>Asset48</f>
        <v>0</v>
      </c>
      <c r="E1153" s="4"/>
      <c r="F1153" s="4"/>
      <c r="G1153" s="4"/>
      <c r="H1153" s="4"/>
      <c r="I1153" s="308">
        <f t="shared" ref="I1153:Q1153" si="92">IF(J$897=0, I945+I997+I1049+I1101, 0)</f>
        <v>0</v>
      </c>
      <c r="J1153" s="308">
        <f t="shared" si="92"/>
        <v>0</v>
      </c>
      <c r="K1153" s="308">
        <f t="shared" si="92"/>
        <v>0</v>
      </c>
      <c r="L1153" s="308">
        <f t="shared" si="92"/>
        <v>0</v>
      </c>
      <c r="M1153" s="308">
        <f t="shared" si="92"/>
        <v>0</v>
      </c>
      <c r="N1153" s="308">
        <f t="shared" si="92"/>
        <v>0</v>
      </c>
      <c r="O1153" s="308">
        <f t="shared" si="92"/>
        <v>0</v>
      </c>
      <c r="P1153" s="308">
        <f t="shared" si="92"/>
        <v>0</v>
      </c>
      <c r="Q1153" s="308">
        <f t="shared" si="92"/>
        <v>0</v>
      </c>
      <c r="R1153" s="4"/>
      <c r="S1153" s="4"/>
      <c r="T1153" s="4"/>
      <c r="U1153" s="4"/>
      <c r="V1153" s="4"/>
      <c r="W1153" s="4"/>
      <c r="X1153" s="4"/>
      <c r="Y1153" s="4"/>
      <c r="Z1153" s="4"/>
      <c r="AA1153" s="249"/>
    </row>
    <row r="1154" spans="1:27" hidden="1" outlineLevel="1">
      <c r="A1154" s="4"/>
      <c r="B1154" s="4"/>
      <c r="C1154" s="4"/>
      <c r="D1154" s="217">
        <f>Asset49</f>
        <v>0</v>
      </c>
      <c r="E1154" s="4"/>
      <c r="F1154" s="4"/>
      <c r="G1154" s="4"/>
      <c r="H1154" s="4"/>
      <c r="I1154" s="308">
        <f t="shared" ref="I1154:Q1154" si="93">IF(J$897=0, I946+I998+I1050+I1102, 0)</f>
        <v>0</v>
      </c>
      <c r="J1154" s="308">
        <f t="shared" si="93"/>
        <v>0</v>
      </c>
      <c r="K1154" s="308">
        <f t="shared" si="93"/>
        <v>0</v>
      </c>
      <c r="L1154" s="308">
        <f t="shared" si="93"/>
        <v>0</v>
      </c>
      <c r="M1154" s="308">
        <f t="shared" si="93"/>
        <v>0</v>
      </c>
      <c r="N1154" s="308">
        <f t="shared" si="93"/>
        <v>0</v>
      </c>
      <c r="O1154" s="308">
        <f t="shared" si="93"/>
        <v>0</v>
      </c>
      <c r="P1154" s="308">
        <f t="shared" si="93"/>
        <v>0</v>
      </c>
      <c r="Q1154" s="308">
        <f t="shared" si="93"/>
        <v>0</v>
      </c>
      <c r="R1154" s="4"/>
      <c r="S1154" s="4"/>
      <c r="T1154" s="4"/>
      <c r="U1154" s="4"/>
      <c r="V1154" s="4"/>
      <c r="W1154" s="4"/>
      <c r="X1154" s="4"/>
      <c r="Y1154" s="4"/>
      <c r="Z1154" s="4"/>
      <c r="AA1154" s="249"/>
    </row>
    <row r="1155" spans="1:27" hidden="1" outlineLevel="1">
      <c r="A1155" s="4"/>
      <c r="B1155" s="4"/>
      <c r="C1155" s="4"/>
      <c r="D1155" s="217" t="str">
        <f>Asset50</f>
        <v>Equity raising costs</v>
      </c>
      <c r="E1155" s="4"/>
      <c r="F1155" s="4"/>
      <c r="G1155" s="4"/>
      <c r="H1155" s="4"/>
      <c r="I1155" s="308">
        <f t="shared" ref="I1155:Q1155" si="94">IF(J$897=0, I947+I999+I1051+I1103, 0)</f>
        <v>0</v>
      </c>
      <c r="J1155" s="308">
        <f t="shared" si="94"/>
        <v>0</v>
      </c>
      <c r="K1155" s="308">
        <f t="shared" si="94"/>
        <v>0</v>
      </c>
      <c r="L1155" s="308">
        <f t="shared" si="94"/>
        <v>0</v>
      </c>
      <c r="M1155" s="308">
        <f t="shared" si="94"/>
        <v>0</v>
      </c>
      <c r="N1155" s="308">
        <f t="shared" si="94"/>
        <v>0</v>
      </c>
      <c r="O1155" s="308">
        <f t="shared" si="94"/>
        <v>0</v>
      </c>
      <c r="P1155" s="308">
        <f t="shared" si="94"/>
        <v>0</v>
      </c>
      <c r="Q1155" s="308">
        <f t="shared" si="94"/>
        <v>0</v>
      </c>
      <c r="R1155" s="4"/>
      <c r="S1155" s="4"/>
      <c r="T1155" s="4"/>
      <c r="U1155" s="4"/>
      <c r="V1155" s="4"/>
      <c r="W1155" s="4"/>
      <c r="X1155" s="4"/>
      <c r="Y1155" s="4"/>
      <c r="Z1155" s="4"/>
      <c r="AA1155" s="249"/>
    </row>
    <row r="1156" spans="1:27" collapsed="1">
      <c r="A1156" s="4"/>
      <c r="B1156" s="4"/>
      <c r="C1156" s="4"/>
      <c r="D1156" s="4"/>
      <c r="E1156" s="4"/>
      <c r="F1156" s="4"/>
      <c r="G1156" s="4"/>
      <c r="H1156" s="4"/>
      <c r="I1156" s="249"/>
      <c r="J1156" s="249"/>
      <c r="K1156" s="249"/>
      <c r="L1156" s="249"/>
      <c r="M1156" s="249"/>
      <c r="N1156" s="249"/>
      <c r="O1156" s="249"/>
      <c r="P1156" s="249"/>
      <c r="Q1156" s="249"/>
      <c r="R1156" s="4"/>
      <c r="S1156" s="4"/>
      <c r="T1156" s="4"/>
      <c r="U1156" s="4"/>
      <c r="V1156" s="4"/>
      <c r="W1156" s="4"/>
      <c r="X1156" s="4"/>
      <c r="Y1156" s="4"/>
      <c r="Z1156" s="4"/>
      <c r="AA1156" s="249"/>
    </row>
    <row r="1157" spans="1:27">
      <c r="A1157" s="4"/>
      <c r="B1157" s="4"/>
      <c r="C1157" s="4"/>
      <c r="D1157" s="4"/>
      <c r="E1157" s="4"/>
      <c r="F1157" s="4"/>
      <c r="G1157" s="4"/>
      <c r="H1157" s="4"/>
      <c r="I1157" s="4"/>
      <c r="J1157" s="4"/>
      <c r="K1157" s="4"/>
      <c r="L1157" s="4"/>
      <c r="M1157" s="4"/>
      <c r="N1157" s="4"/>
      <c r="O1157" s="4"/>
      <c r="P1157" s="4"/>
      <c r="Q1157" s="4"/>
      <c r="R1157" s="4"/>
      <c r="S1157" s="4"/>
      <c r="T1157" s="4"/>
      <c r="U1157" s="4"/>
      <c r="V1157" s="4"/>
      <c r="W1157" s="4"/>
      <c r="X1157" s="4"/>
      <c r="Y1157" s="4"/>
      <c r="Z1157" s="4"/>
      <c r="AA1157" s="249"/>
    </row>
    <row r="1158" spans="1:27">
      <c r="A1158" s="4"/>
      <c r="B1158" s="4"/>
      <c r="C1158" s="4"/>
      <c r="D1158" s="4"/>
      <c r="E1158" s="4"/>
      <c r="F1158" s="4"/>
      <c r="G1158" s="4"/>
      <c r="H1158" s="4"/>
      <c r="I1158" s="4"/>
      <c r="J1158" s="4"/>
      <c r="K1158" s="4"/>
      <c r="L1158" s="4"/>
      <c r="M1158" s="4"/>
      <c r="N1158" s="4"/>
      <c r="O1158" s="4"/>
      <c r="P1158" s="4"/>
      <c r="Q1158" s="4"/>
      <c r="R1158" s="4"/>
      <c r="S1158" s="4"/>
      <c r="T1158" s="4"/>
      <c r="U1158" s="4"/>
      <c r="V1158" s="4"/>
      <c r="W1158" s="4"/>
      <c r="X1158" s="4"/>
      <c r="Y1158" s="4"/>
      <c r="Z1158" s="4"/>
      <c r="AA1158" s="249"/>
    </row>
    <row r="1159" spans="1:27">
      <c r="A1159" s="4"/>
      <c r="B1159" s="4"/>
      <c r="C1159" s="4"/>
      <c r="D1159" s="4"/>
      <c r="E1159" s="4"/>
      <c r="F1159" s="4"/>
      <c r="G1159" s="4"/>
      <c r="H1159" s="4"/>
      <c r="I1159" s="4"/>
      <c r="J1159" s="4"/>
      <c r="K1159" s="4"/>
      <c r="L1159" s="4"/>
      <c r="M1159" s="4"/>
      <c r="N1159" s="4"/>
      <c r="O1159" s="4"/>
      <c r="P1159" s="4"/>
      <c r="Q1159" s="4"/>
      <c r="R1159" s="4"/>
      <c r="S1159" s="4"/>
      <c r="T1159" s="4"/>
      <c r="U1159" s="4"/>
      <c r="V1159" s="4"/>
      <c r="W1159" s="4"/>
      <c r="X1159" s="4"/>
      <c r="Y1159" s="4"/>
      <c r="Z1159" s="4"/>
      <c r="AA1159" s="249"/>
    </row>
    <row r="1160" spans="1:27">
      <c r="A1160" s="4"/>
      <c r="B1160" s="4"/>
      <c r="C1160" s="4"/>
      <c r="D1160" s="4"/>
      <c r="E1160" s="4"/>
      <c r="F1160" s="4"/>
      <c r="G1160" s="4"/>
      <c r="H1160" s="4"/>
      <c r="I1160" s="4"/>
      <c r="J1160" s="4"/>
      <c r="K1160" s="4"/>
      <c r="L1160" s="4"/>
      <c r="M1160" s="4"/>
      <c r="N1160" s="4"/>
      <c r="O1160" s="4"/>
      <c r="P1160" s="4"/>
      <c r="Q1160" s="4"/>
      <c r="R1160" s="4"/>
      <c r="S1160" s="4"/>
      <c r="T1160" s="4"/>
      <c r="U1160" s="4"/>
      <c r="V1160" s="4"/>
      <c r="W1160" s="4"/>
      <c r="X1160" s="4"/>
      <c r="Y1160" s="4"/>
      <c r="Z1160" s="4"/>
      <c r="AA1160" s="249"/>
    </row>
    <row r="1161" spans="1:27">
      <c r="A1161" s="4"/>
      <c r="B1161" s="4"/>
      <c r="C1161" s="4"/>
      <c r="D1161" s="4"/>
      <c r="E1161" s="4"/>
      <c r="F1161" s="4"/>
      <c r="G1161" s="4"/>
      <c r="H1161" s="4"/>
      <c r="I1161" s="4"/>
      <c r="J1161" s="4"/>
      <c r="K1161" s="4"/>
      <c r="L1161" s="4"/>
      <c r="M1161" s="4"/>
      <c r="N1161" s="4"/>
      <c r="O1161" s="4"/>
      <c r="P1161" s="4"/>
      <c r="Q1161" s="4"/>
      <c r="R1161" s="4"/>
      <c r="S1161" s="4"/>
      <c r="T1161" s="4"/>
      <c r="U1161" s="4"/>
      <c r="V1161" s="4"/>
      <c r="W1161" s="4"/>
      <c r="X1161" s="4"/>
      <c r="Y1161" s="4"/>
      <c r="Z1161" s="4"/>
      <c r="AA1161" s="249"/>
    </row>
    <row r="1162" spans="1:27">
      <c r="A1162" s="4"/>
      <c r="B1162" s="4"/>
      <c r="C1162" s="4"/>
      <c r="D1162" s="4"/>
      <c r="E1162" s="4"/>
      <c r="F1162" s="4"/>
      <c r="G1162" s="4"/>
      <c r="H1162" s="4"/>
      <c r="I1162" s="4"/>
      <c r="J1162" s="4"/>
      <c r="K1162" s="4"/>
      <c r="L1162" s="4"/>
      <c r="M1162" s="4"/>
      <c r="N1162" s="4"/>
      <c r="O1162" s="4"/>
      <c r="P1162" s="4"/>
      <c r="Q1162" s="4"/>
      <c r="R1162" s="4"/>
      <c r="S1162" s="4"/>
      <c r="T1162" s="4"/>
      <c r="U1162" s="4"/>
      <c r="V1162" s="4"/>
      <c r="W1162" s="4"/>
      <c r="X1162" s="4"/>
      <c r="Y1162" s="4"/>
      <c r="Z1162" s="4"/>
      <c r="AA1162" s="249"/>
    </row>
    <row r="1163" spans="1:27">
      <c r="A1163" s="4"/>
      <c r="B1163" s="4"/>
      <c r="C1163" s="4"/>
      <c r="D1163" s="4"/>
      <c r="E1163" s="4"/>
      <c r="F1163" s="4"/>
      <c r="G1163" s="4"/>
      <c r="H1163" s="4"/>
      <c r="I1163" s="4"/>
      <c r="J1163" s="4"/>
      <c r="K1163" s="4"/>
      <c r="L1163" s="4"/>
      <c r="M1163" s="4"/>
      <c r="N1163" s="4"/>
      <c r="O1163" s="4"/>
      <c r="P1163" s="4"/>
      <c r="Q1163" s="4"/>
      <c r="R1163" s="4"/>
      <c r="S1163" s="4"/>
      <c r="T1163" s="4"/>
      <c r="U1163" s="4"/>
      <c r="V1163" s="4"/>
      <c r="W1163" s="4"/>
      <c r="X1163" s="4"/>
      <c r="Y1163" s="4"/>
      <c r="Z1163" s="4"/>
      <c r="AA1163" s="249"/>
    </row>
    <row r="1164" spans="1:27">
      <c r="A1164" s="4"/>
      <c r="B1164" s="4"/>
      <c r="C1164" s="4"/>
      <c r="D1164" s="4"/>
      <c r="E1164" s="4"/>
      <c r="F1164" s="4"/>
      <c r="G1164" s="4"/>
      <c r="H1164" s="4"/>
      <c r="I1164" s="4"/>
      <c r="J1164" s="4"/>
      <c r="K1164" s="4"/>
      <c r="L1164" s="4"/>
      <c r="M1164" s="4"/>
      <c r="N1164" s="4"/>
      <c r="O1164" s="4"/>
      <c r="P1164" s="4"/>
      <c r="Q1164" s="4"/>
      <c r="R1164" s="4"/>
      <c r="S1164" s="4"/>
      <c r="T1164" s="4"/>
      <c r="U1164" s="4"/>
      <c r="V1164" s="4"/>
      <c r="W1164" s="4"/>
      <c r="X1164" s="4"/>
      <c r="Y1164" s="4"/>
      <c r="Z1164" s="4"/>
      <c r="AA1164" s="249"/>
    </row>
    <row r="1165" spans="1:27">
      <c r="A1165" s="4"/>
      <c r="B1165" s="4"/>
      <c r="C1165" s="4"/>
      <c r="D1165" s="4"/>
      <c r="E1165" s="4"/>
      <c r="F1165" s="4"/>
      <c r="G1165" s="4"/>
      <c r="H1165" s="4"/>
      <c r="I1165" s="4"/>
      <c r="J1165" s="4"/>
      <c r="K1165" s="4"/>
      <c r="L1165" s="4"/>
      <c r="M1165" s="4"/>
      <c r="N1165" s="4"/>
      <c r="O1165" s="4"/>
      <c r="P1165" s="4"/>
      <c r="Q1165" s="4"/>
      <c r="R1165" s="4"/>
      <c r="S1165" s="4"/>
      <c r="T1165" s="4"/>
      <c r="U1165" s="4"/>
      <c r="V1165" s="4"/>
      <c r="W1165" s="4"/>
      <c r="X1165" s="4"/>
      <c r="Y1165" s="4"/>
      <c r="Z1165" s="4"/>
      <c r="AA1165" s="249"/>
    </row>
    <row r="1166" spans="1:27">
      <c r="A1166" s="4"/>
      <c r="B1166" s="4"/>
      <c r="C1166" s="4"/>
      <c r="D1166" s="4"/>
      <c r="E1166" s="4"/>
      <c r="F1166" s="4"/>
      <c r="G1166" s="4"/>
      <c r="H1166" s="4"/>
      <c r="I1166" s="4"/>
      <c r="J1166" s="4"/>
      <c r="K1166" s="4"/>
      <c r="L1166" s="4"/>
      <c r="M1166" s="4"/>
      <c r="N1166" s="4"/>
      <c r="O1166" s="4"/>
      <c r="P1166" s="4"/>
      <c r="Q1166" s="4"/>
      <c r="R1166" s="4"/>
      <c r="S1166" s="4"/>
      <c r="T1166" s="4"/>
      <c r="U1166" s="4"/>
      <c r="V1166" s="4"/>
      <c r="W1166" s="4"/>
      <c r="X1166" s="4"/>
      <c r="Y1166" s="4"/>
      <c r="Z1166" s="4"/>
      <c r="AA1166" s="249"/>
    </row>
    <row r="1167" spans="1:27">
      <c r="A1167" s="4"/>
      <c r="B1167" s="4"/>
      <c r="C1167" s="4"/>
      <c r="D1167" s="4"/>
      <c r="E1167" s="4"/>
      <c r="F1167" s="4"/>
      <c r="G1167" s="4"/>
      <c r="H1167" s="4"/>
      <c r="I1167" s="4"/>
      <c r="J1167" s="4"/>
      <c r="K1167" s="4"/>
      <c r="L1167" s="4"/>
      <c r="M1167" s="4"/>
      <c r="N1167" s="4"/>
      <c r="O1167" s="4"/>
      <c r="P1167" s="4"/>
      <c r="Q1167" s="4"/>
      <c r="R1167" s="4"/>
      <c r="S1167" s="4"/>
      <c r="T1167" s="4"/>
      <c r="U1167" s="4"/>
      <c r="V1167" s="4"/>
      <c r="W1167" s="4"/>
      <c r="X1167" s="4"/>
      <c r="Y1167" s="4"/>
      <c r="Z1167" s="4"/>
      <c r="AA1167" s="249"/>
    </row>
    <row r="1168" spans="1:27">
      <c r="A1168" s="4"/>
      <c r="B1168" s="4"/>
      <c r="C1168" s="4"/>
      <c r="D1168" s="4"/>
      <c r="E1168" s="4"/>
      <c r="F1168" s="4"/>
      <c r="G1168" s="4"/>
      <c r="H1168" s="4"/>
      <c r="I1168" s="4"/>
      <c r="J1168" s="4"/>
      <c r="K1168" s="4"/>
      <c r="L1168" s="4"/>
      <c r="M1168" s="4"/>
      <c r="N1168" s="4"/>
      <c r="O1168" s="4"/>
      <c r="P1168" s="4"/>
      <c r="Q1168" s="4"/>
      <c r="R1168" s="4"/>
      <c r="S1168" s="4"/>
      <c r="T1168" s="4"/>
      <c r="U1168" s="4"/>
      <c r="V1168" s="4"/>
      <c r="W1168" s="4"/>
      <c r="X1168" s="4"/>
      <c r="Y1168" s="4"/>
      <c r="Z1168" s="4"/>
      <c r="AA1168" s="249"/>
    </row>
    <row r="1169" spans="1:27">
      <c r="A1169" s="4"/>
      <c r="B1169" s="4"/>
      <c r="C1169" s="4"/>
      <c r="D1169" s="4"/>
      <c r="E1169" s="4"/>
      <c r="F1169" s="4"/>
      <c r="G1169" s="4"/>
      <c r="H1169" s="4"/>
      <c r="I1169" s="4"/>
      <c r="J1169" s="4"/>
      <c r="K1169" s="4"/>
      <c r="L1169" s="4"/>
      <c r="M1169" s="4"/>
      <c r="N1169" s="4"/>
      <c r="O1169" s="4"/>
      <c r="P1169" s="4"/>
      <c r="Q1169" s="4"/>
      <c r="R1169" s="4"/>
      <c r="S1169" s="4"/>
      <c r="T1169" s="4"/>
      <c r="U1169" s="4"/>
      <c r="V1169" s="4"/>
      <c r="W1169" s="4"/>
      <c r="X1169" s="4"/>
      <c r="Y1169" s="4"/>
      <c r="Z1169" s="4"/>
      <c r="AA1169" s="249"/>
    </row>
    <row r="1170" spans="1:27">
      <c r="A1170" s="4"/>
      <c r="B1170" s="4"/>
      <c r="C1170" s="4"/>
      <c r="D1170" s="4"/>
      <c r="E1170" s="4"/>
      <c r="F1170" s="4"/>
      <c r="G1170" s="4"/>
      <c r="H1170" s="4"/>
      <c r="I1170" s="4"/>
      <c r="J1170" s="4"/>
      <c r="K1170" s="4"/>
      <c r="L1170" s="4"/>
      <c r="M1170" s="4"/>
      <c r="N1170" s="4"/>
      <c r="O1170" s="4"/>
      <c r="P1170" s="4"/>
      <c r="Q1170" s="4"/>
      <c r="R1170" s="4"/>
      <c r="S1170" s="4"/>
      <c r="T1170" s="4"/>
      <c r="U1170" s="4"/>
      <c r="V1170" s="4"/>
      <c r="W1170" s="4"/>
      <c r="X1170" s="4"/>
      <c r="Y1170" s="4"/>
      <c r="Z1170" s="4"/>
      <c r="AA1170" s="249"/>
    </row>
    <row r="1171" spans="1:27">
      <c r="A1171" s="4"/>
      <c r="B1171" s="4"/>
      <c r="C1171" s="4"/>
      <c r="D1171" s="4"/>
      <c r="E1171" s="4"/>
      <c r="F1171" s="4"/>
      <c r="G1171" s="4"/>
      <c r="H1171" s="4"/>
      <c r="I1171" s="4"/>
      <c r="J1171" s="4"/>
      <c r="K1171" s="4"/>
      <c r="L1171" s="4"/>
      <c r="M1171" s="4"/>
      <c r="N1171" s="4"/>
      <c r="O1171" s="4"/>
      <c r="P1171" s="4"/>
      <c r="Q1171" s="4"/>
      <c r="R1171" s="4"/>
      <c r="S1171" s="4"/>
      <c r="T1171" s="4"/>
      <c r="U1171" s="4"/>
      <c r="V1171" s="4"/>
      <c r="W1171" s="4"/>
      <c r="X1171" s="4"/>
      <c r="Y1171" s="4"/>
      <c r="Z1171" s="4"/>
      <c r="AA1171" s="249"/>
    </row>
    <row r="1172" spans="1:27">
      <c r="A1172" s="4"/>
      <c r="B1172" s="4"/>
      <c r="C1172" s="4"/>
      <c r="D1172" s="4"/>
      <c r="E1172" s="4"/>
      <c r="F1172" s="4"/>
      <c r="G1172" s="4"/>
      <c r="H1172" s="4"/>
      <c r="I1172" s="4"/>
      <c r="J1172" s="4"/>
      <c r="K1172" s="4"/>
      <c r="L1172" s="4"/>
      <c r="M1172" s="4"/>
      <c r="N1172" s="4"/>
      <c r="O1172" s="4"/>
      <c r="P1172" s="4"/>
      <c r="Q1172" s="4"/>
      <c r="R1172" s="4"/>
      <c r="S1172" s="4"/>
      <c r="T1172" s="4"/>
      <c r="U1172" s="4"/>
      <c r="V1172" s="4"/>
      <c r="W1172" s="4"/>
      <c r="X1172" s="4"/>
      <c r="Y1172" s="4"/>
      <c r="Z1172" s="4"/>
      <c r="AA1172" s="249"/>
    </row>
    <row r="1173" spans="1:27">
      <c r="A1173" s="4"/>
      <c r="B1173" s="4"/>
      <c r="C1173" s="4"/>
      <c r="D1173" s="4"/>
      <c r="E1173" s="4"/>
      <c r="F1173" s="4"/>
      <c r="G1173" s="4"/>
      <c r="H1173" s="4"/>
      <c r="I1173" s="4"/>
      <c r="J1173" s="4"/>
      <c r="K1173" s="4"/>
      <c r="L1173" s="4"/>
      <c r="M1173" s="4"/>
      <c r="N1173" s="4"/>
      <c r="O1173" s="4"/>
      <c r="P1173" s="4"/>
      <c r="Q1173" s="4"/>
      <c r="R1173" s="4"/>
      <c r="S1173" s="4"/>
      <c r="T1173" s="4"/>
      <c r="U1173" s="4"/>
      <c r="V1173" s="4"/>
      <c r="W1173" s="4"/>
      <c r="X1173" s="4"/>
      <c r="Y1173" s="4"/>
      <c r="Z1173" s="4"/>
      <c r="AA1173" s="249"/>
    </row>
    <row r="1174" spans="1:27">
      <c r="A1174" s="4"/>
      <c r="B1174" s="4"/>
      <c r="C1174" s="4"/>
      <c r="D1174" s="4"/>
      <c r="E1174" s="4"/>
      <c r="F1174" s="4"/>
      <c r="G1174" s="4"/>
      <c r="H1174" s="4"/>
      <c r="I1174" s="4"/>
      <c r="J1174" s="4"/>
      <c r="K1174" s="4"/>
      <c r="L1174" s="4"/>
      <c r="M1174" s="4"/>
      <c r="N1174" s="4"/>
      <c r="O1174" s="4"/>
      <c r="P1174" s="4"/>
      <c r="Q1174" s="4"/>
      <c r="R1174" s="4"/>
      <c r="S1174" s="4"/>
      <c r="T1174" s="4"/>
      <c r="U1174" s="4"/>
      <c r="V1174" s="4"/>
      <c r="W1174" s="4"/>
      <c r="X1174" s="4"/>
      <c r="Y1174" s="4"/>
      <c r="Z1174" s="4"/>
      <c r="AA1174" s="249"/>
    </row>
    <row r="1175" spans="1:27">
      <c r="A1175" s="4"/>
      <c r="B1175" s="4"/>
      <c r="C1175" s="4"/>
      <c r="D1175" s="4"/>
      <c r="E1175" s="4"/>
      <c r="F1175" s="4"/>
      <c r="G1175" s="4"/>
      <c r="H1175" s="4"/>
      <c r="I1175" s="4"/>
      <c r="J1175" s="4"/>
      <c r="K1175" s="4"/>
      <c r="L1175" s="4"/>
      <c r="M1175" s="4"/>
      <c r="N1175" s="4"/>
      <c r="O1175" s="4"/>
      <c r="P1175" s="4"/>
      <c r="Q1175" s="4"/>
      <c r="R1175" s="4"/>
      <c r="S1175" s="4"/>
      <c r="T1175" s="4"/>
      <c r="U1175" s="4"/>
      <c r="V1175" s="4"/>
      <c r="W1175" s="4"/>
      <c r="X1175" s="4"/>
      <c r="Y1175" s="4"/>
      <c r="Z1175" s="4"/>
      <c r="AA1175" s="249"/>
    </row>
    <row r="1176" spans="1:27">
      <c r="A1176" s="4"/>
      <c r="B1176" s="4"/>
      <c r="C1176" s="4"/>
      <c r="D1176" s="4"/>
      <c r="E1176" s="4"/>
      <c r="F1176" s="4"/>
      <c r="G1176" s="4"/>
      <c r="H1176" s="4"/>
      <c r="I1176" s="4"/>
      <c r="J1176" s="4"/>
      <c r="K1176" s="4"/>
      <c r="L1176" s="4"/>
      <c r="M1176" s="4"/>
      <c r="N1176" s="4"/>
      <c r="O1176" s="4"/>
      <c r="P1176" s="4"/>
      <c r="Q1176" s="4"/>
      <c r="R1176" s="4"/>
      <c r="S1176" s="4"/>
      <c r="T1176" s="4"/>
      <c r="U1176" s="4"/>
      <c r="V1176" s="4"/>
      <c r="W1176" s="4"/>
      <c r="X1176" s="4"/>
      <c r="Y1176" s="4"/>
      <c r="Z1176" s="4"/>
      <c r="AA1176" s="249"/>
    </row>
    <row r="1177" spans="1:27">
      <c r="A1177" s="4"/>
      <c r="B1177" s="4"/>
      <c r="C1177" s="4"/>
      <c r="D1177" s="4"/>
      <c r="E1177" s="4"/>
      <c r="F1177" s="4"/>
      <c r="G1177" s="4"/>
      <c r="H1177" s="4"/>
      <c r="I1177" s="4"/>
      <c r="J1177" s="4"/>
      <c r="K1177" s="4"/>
      <c r="L1177" s="4"/>
      <c r="M1177" s="4"/>
      <c r="N1177" s="4"/>
      <c r="O1177" s="4"/>
      <c r="P1177" s="4"/>
      <c r="Q1177" s="4"/>
      <c r="R1177" s="4"/>
      <c r="S1177" s="4"/>
      <c r="T1177" s="4"/>
      <c r="U1177" s="4"/>
      <c r="V1177" s="4"/>
      <c r="W1177" s="4"/>
      <c r="X1177" s="4"/>
      <c r="Y1177" s="4"/>
      <c r="Z1177" s="4"/>
      <c r="AA1177" s="249"/>
    </row>
    <row r="1178" spans="1:27">
      <c r="A1178" s="4"/>
      <c r="B1178" s="4"/>
      <c r="C1178" s="4"/>
      <c r="D1178" s="4"/>
      <c r="E1178" s="4"/>
      <c r="F1178" s="4"/>
      <c r="G1178" s="4"/>
      <c r="H1178" s="4"/>
      <c r="I1178" s="4"/>
      <c r="J1178" s="4"/>
      <c r="K1178" s="4"/>
      <c r="L1178" s="4"/>
      <c r="M1178" s="4"/>
      <c r="N1178" s="4"/>
      <c r="O1178" s="4"/>
      <c r="P1178" s="4"/>
      <c r="Q1178" s="4"/>
      <c r="R1178" s="4"/>
      <c r="S1178" s="4"/>
      <c r="T1178" s="4"/>
      <c r="U1178" s="4"/>
      <c r="V1178" s="4"/>
      <c r="W1178" s="4"/>
      <c r="X1178" s="4"/>
      <c r="Y1178" s="4"/>
      <c r="Z1178" s="4"/>
      <c r="AA1178" s="249"/>
    </row>
    <row r="1179" spans="1:27">
      <c r="A1179" s="4"/>
      <c r="B1179" s="4"/>
      <c r="C1179" s="4"/>
      <c r="D1179" s="4"/>
      <c r="E1179" s="4"/>
      <c r="F1179" s="4"/>
      <c r="G1179" s="4"/>
      <c r="H1179" s="4"/>
      <c r="I1179" s="4"/>
      <c r="J1179" s="4"/>
      <c r="K1179" s="4"/>
      <c r="L1179" s="4"/>
      <c r="M1179" s="4"/>
      <c r="N1179" s="4"/>
      <c r="O1179" s="4"/>
      <c r="P1179" s="4"/>
      <c r="Q1179" s="4"/>
      <c r="R1179" s="4"/>
      <c r="S1179" s="4"/>
      <c r="T1179" s="4"/>
      <c r="U1179" s="4"/>
      <c r="V1179" s="4"/>
      <c r="W1179" s="4"/>
      <c r="X1179" s="4"/>
      <c r="Y1179" s="4"/>
      <c r="Z1179" s="4"/>
      <c r="AA1179" s="249"/>
    </row>
    <row r="1180" spans="1:27">
      <c r="A1180" s="4"/>
      <c r="B1180" s="4"/>
      <c r="C1180" s="4"/>
      <c r="D1180" s="4"/>
      <c r="E1180" s="4"/>
      <c r="F1180" s="4"/>
      <c r="G1180" s="4"/>
      <c r="H1180" s="4"/>
      <c r="I1180" s="4"/>
      <c r="J1180" s="4"/>
      <c r="K1180" s="4"/>
      <c r="L1180" s="4"/>
      <c r="M1180" s="4"/>
      <c r="N1180" s="4"/>
      <c r="O1180" s="4"/>
      <c r="P1180" s="4"/>
      <c r="Q1180" s="4"/>
      <c r="R1180" s="4"/>
      <c r="S1180" s="4"/>
      <c r="T1180" s="4"/>
      <c r="U1180" s="4"/>
      <c r="V1180" s="4"/>
      <c r="W1180" s="4"/>
      <c r="X1180" s="4"/>
      <c r="Y1180" s="4"/>
      <c r="Z1180" s="4"/>
      <c r="AA1180" s="249"/>
    </row>
    <row r="1181" spans="1:27">
      <c r="A1181" s="4"/>
      <c r="B1181" s="4"/>
      <c r="C1181" s="4"/>
      <c r="D1181" s="4"/>
      <c r="E1181" s="4"/>
      <c r="F1181" s="4"/>
      <c r="G1181" s="4"/>
      <c r="H1181" s="4"/>
      <c r="I1181" s="4"/>
      <c r="J1181" s="4"/>
      <c r="K1181" s="4"/>
      <c r="L1181" s="4"/>
      <c r="M1181" s="4"/>
      <c r="N1181" s="4"/>
      <c r="O1181" s="4"/>
      <c r="P1181" s="4"/>
      <c r="Q1181" s="4"/>
      <c r="R1181" s="4"/>
      <c r="S1181" s="4"/>
      <c r="T1181" s="4"/>
      <c r="U1181" s="4"/>
      <c r="V1181" s="4"/>
      <c r="W1181" s="4"/>
      <c r="X1181" s="4"/>
      <c r="Y1181" s="4"/>
      <c r="Z1181" s="4"/>
      <c r="AA1181" s="249"/>
    </row>
    <row r="1182" spans="1:27">
      <c r="A1182" s="4"/>
      <c r="B1182" s="4"/>
      <c r="C1182" s="4"/>
      <c r="D1182" s="4"/>
      <c r="E1182" s="4"/>
      <c r="F1182" s="4"/>
      <c r="G1182" s="4"/>
      <c r="H1182" s="4"/>
      <c r="I1182" s="4"/>
      <c r="J1182" s="4"/>
      <c r="K1182" s="4"/>
      <c r="L1182" s="4"/>
      <c r="M1182" s="4"/>
      <c r="N1182" s="4"/>
      <c r="O1182" s="4"/>
      <c r="P1182" s="4"/>
      <c r="Q1182" s="4"/>
      <c r="R1182" s="4"/>
      <c r="S1182" s="4"/>
      <c r="T1182" s="4"/>
      <c r="U1182" s="4"/>
      <c r="V1182" s="4"/>
      <c r="W1182" s="4"/>
      <c r="X1182" s="4"/>
      <c r="Y1182" s="4"/>
      <c r="Z1182" s="4"/>
      <c r="AA1182" s="249"/>
    </row>
    <row r="1183" spans="1:27">
      <c r="A1183" s="249"/>
      <c r="B1183" s="249"/>
      <c r="C1183" s="249"/>
      <c r="D1183" s="249"/>
      <c r="E1183" s="249"/>
      <c r="F1183" s="249"/>
      <c r="G1183" s="249"/>
      <c r="H1183" s="249"/>
      <c r="I1183" s="249"/>
      <c r="J1183" s="249"/>
      <c r="K1183" s="249"/>
      <c r="L1183" s="249"/>
      <c r="M1183" s="249"/>
      <c r="N1183" s="249"/>
      <c r="O1183" s="249"/>
      <c r="P1183" s="249"/>
      <c r="Q1183" s="249"/>
      <c r="R1183" s="249"/>
      <c r="S1183" s="249"/>
      <c r="T1183" s="249"/>
      <c r="U1183" s="249"/>
      <c r="V1183" s="249"/>
      <c r="W1183" s="249"/>
      <c r="X1183" s="249"/>
      <c r="Y1183" s="249"/>
      <c r="Z1183" s="249"/>
      <c r="AA1183" s="249"/>
    </row>
    <row r="1184" spans="1:27">
      <c r="A1184" s="249"/>
      <c r="B1184" s="249"/>
      <c r="C1184" s="249"/>
      <c r="D1184" s="249"/>
      <c r="E1184" s="249"/>
      <c r="F1184" s="249"/>
      <c r="G1184" s="249"/>
      <c r="H1184" s="249"/>
      <c r="I1184" s="249"/>
      <c r="J1184" s="249"/>
      <c r="K1184" s="249"/>
      <c r="L1184" s="249"/>
      <c r="M1184" s="249"/>
      <c r="N1184" s="249"/>
      <c r="O1184" s="249"/>
      <c r="P1184" s="249"/>
      <c r="Q1184" s="249"/>
      <c r="R1184" s="249"/>
      <c r="S1184" s="249"/>
      <c r="T1184" s="249"/>
      <c r="U1184" s="249"/>
      <c r="V1184" s="249"/>
      <c r="W1184" s="249"/>
      <c r="X1184" s="249"/>
      <c r="Y1184" s="249"/>
      <c r="Z1184" s="249"/>
      <c r="AA1184" s="249"/>
    </row>
    <row r="1185" spans="1:27">
      <c r="A1185" s="249"/>
      <c r="B1185" s="249"/>
      <c r="C1185" s="249"/>
      <c r="D1185" s="249"/>
      <c r="E1185" s="249"/>
      <c r="F1185" s="249"/>
      <c r="G1185" s="249"/>
      <c r="H1185" s="249"/>
      <c r="I1185" s="249"/>
      <c r="J1185" s="249"/>
      <c r="K1185" s="249"/>
      <c r="L1185" s="249"/>
      <c r="M1185" s="249"/>
      <c r="N1185" s="249"/>
      <c r="O1185" s="249"/>
      <c r="P1185" s="249"/>
      <c r="Q1185" s="249"/>
      <c r="R1185" s="249"/>
      <c r="S1185" s="249"/>
      <c r="T1185" s="249"/>
      <c r="U1185" s="249"/>
      <c r="V1185" s="249"/>
      <c r="W1185" s="249"/>
      <c r="X1185" s="249"/>
      <c r="Y1185" s="249"/>
      <c r="Z1185" s="249"/>
      <c r="AA1185" s="249"/>
    </row>
    <row r="1186" spans="1:27">
      <c r="A1186" s="249"/>
      <c r="B1186" s="249"/>
      <c r="C1186" s="249"/>
      <c r="D1186" s="249"/>
      <c r="E1186" s="249"/>
      <c r="F1186" s="249"/>
      <c r="G1186" s="249"/>
      <c r="H1186" s="249"/>
      <c r="I1186" s="249"/>
      <c r="J1186" s="249"/>
      <c r="K1186" s="249"/>
      <c r="L1186" s="249"/>
      <c r="M1186" s="249"/>
      <c r="N1186" s="249"/>
      <c r="O1186" s="249"/>
      <c r="P1186" s="249"/>
      <c r="Q1186" s="249"/>
      <c r="R1186" s="249"/>
      <c r="S1186" s="249"/>
      <c r="T1186" s="249"/>
      <c r="U1186" s="249"/>
      <c r="V1186" s="249"/>
      <c r="W1186" s="249"/>
      <c r="X1186" s="249"/>
      <c r="Y1186" s="249"/>
      <c r="Z1186" s="249"/>
      <c r="AA1186" s="249"/>
    </row>
    <row r="1187" spans="1:27">
      <c r="A1187" s="249"/>
      <c r="B1187" s="249"/>
      <c r="C1187" s="249"/>
      <c r="D1187" s="249"/>
      <c r="E1187" s="249"/>
      <c r="F1187" s="249"/>
      <c r="G1187" s="249"/>
      <c r="H1187" s="249"/>
      <c r="I1187" s="249"/>
      <c r="J1187" s="249"/>
      <c r="K1187" s="249"/>
      <c r="L1187" s="249"/>
      <c r="M1187" s="249"/>
      <c r="N1187" s="249"/>
      <c r="O1187" s="249"/>
      <c r="P1187" s="249"/>
      <c r="Q1187" s="249"/>
      <c r="R1187" s="249"/>
      <c r="S1187" s="249"/>
      <c r="T1187" s="249"/>
      <c r="U1187" s="249"/>
      <c r="V1187" s="249"/>
      <c r="W1187" s="249"/>
      <c r="X1187" s="249"/>
      <c r="Y1187" s="249"/>
      <c r="Z1187" s="249"/>
      <c r="AA1187" s="249"/>
    </row>
    <row r="1188" spans="1:27">
      <c r="A1188" s="249"/>
      <c r="B1188" s="249"/>
      <c r="C1188" s="249"/>
      <c r="D1188" s="249"/>
      <c r="E1188" s="249"/>
      <c r="F1188" s="249"/>
      <c r="G1188" s="249"/>
      <c r="H1188" s="249"/>
      <c r="I1188" s="249"/>
      <c r="J1188" s="249"/>
      <c r="K1188" s="249"/>
      <c r="L1188" s="249"/>
      <c r="M1188" s="249"/>
      <c r="N1188" s="249"/>
      <c r="O1188" s="249"/>
      <c r="P1188" s="249"/>
      <c r="Q1188" s="249"/>
      <c r="R1188" s="249"/>
      <c r="S1188" s="249"/>
      <c r="T1188" s="249"/>
      <c r="U1188" s="249"/>
      <c r="V1188" s="249"/>
      <c r="W1188" s="249"/>
      <c r="X1188" s="249"/>
      <c r="Y1188" s="249"/>
      <c r="Z1188" s="249"/>
      <c r="AA1188" s="249"/>
    </row>
    <row r="1189" spans="1:27">
      <c r="A1189" s="249"/>
      <c r="B1189" s="249"/>
      <c r="C1189" s="249"/>
      <c r="D1189" s="249"/>
      <c r="E1189" s="249"/>
      <c r="F1189" s="249"/>
      <c r="G1189" s="249"/>
      <c r="H1189" s="249"/>
      <c r="I1189" s="249"/>
      <c r="J1189" s="249"/>
      <c r="K1189" s="249"/>
      <c r="L1189" s="249"/>
      <c r="M1189" s="249"/>
      <c r="N1189" s="249"/>
      <c r="O1189" s="249"/>
      <c r="P1189" s="249"/>
      <c r="Q1189" s="249"/>
      <c r="R1189" s="249"/>
      <c r="S1189" s="249"/>
      <c r="T1189" s="249"/>
      <c r="U1189" s="249"/>
      <c r="V1189" s="249"/>
      <c r="W1189" s="249"/>
      <c r="X1189" s="249"/>
      <c r="Y1189" s="249"/>
      <c r="Z1189" s="249"/>
      <c r="AA1189" s="249"/>
    </row>
    <row r="1190" spans="1:27">
      <c r="A1190" s="249"/>
      <c r="B1190" s="249"/>
      <c r="C1190" s="249"/>
      <c r="D1190" s="249"/>
      <c r="E1190" s="249"/>
      <c r="F1190" s="249"/>
      <c r="G1190" s="249"/>
      <c r="H1190" s="249"/>
      <c r="I1190" s="249"/>
      <c r="J1190" s="249"/>
      <c r="K1190" s="249"/>
      <c r="L1190" s="249"/>
      <c r="M1190" s="249"/>
      <c r="N1190" s="249"/>
      <c r="O1190" s="249"/>
      <c r="P1190" s="249"/>
      <c r="Q1190" s="249"/>
      <c r="R1190" s="249"/>
      <c r="S1190" s="249"/>
      <c r="T1190" s="249"/>
      <c r="U1190" s="249"/>
      <c r="V1190" s="249"/>
      <c r="W1190" s="249"/>
      <c r="X1190" s="249"/>
      <c r="Y1190" s="249"/>
      <c r="Z1190" s="249"/>
      <c r="AA1190" s="249"/>
    </row>
    <row r="1191" spans="1:27">
      <c r="A1191" s="249"/>
      <c r="B1191" s="249"/>
      <c r="C1191" s="249"/>
      <c r="D1191" s="249"/>
      <c r="E1191" s="249"/>
      <c r="F1191" s="249"/>
      <c r="G1191" s="249"/>
      <c r="H1191" s="249"/>
      <c r="I1191" s="249"/>
      <c r="J1191" s="249"/>
      <c r="K1191" s="249"/>
      <c r="L1191" s="249"/>
      <c r="M1191" s="249"/>
      <c r="N1191" s="249"/>
      <c r="O1191" s="249"/>
      <c r="P1191" s="249"/>
      <c r="Q1191" s="249"/>
      <c r="R1191" s="249"/>
      <c r="S1191" s="249"/>
      <c r="T1191" s="249"/>
      <c r="U1191" s="249"/>
      <c r="V1191" s="249"/>
      <c r="W1191" s="249"/>
      <c r="X1191" s="249"/>
      <c r="Y1191" s="249"/>
      <c r="Z1191" s="249"/>
      <c r="AA1191" s="249"/>
    </row>
    <row r="1192" spans="1:27">
      <c r="A1192" s="249"/>
      <c r="B1192" s="249"/>
      <c r="C1192" s="249"/>
      <c r="D1192" s="249"/>
      <c r="E1192" s="249"/>
      <c r="F1192" s="249"/>
      <c r="G1192" s="249"/>
      <c r="H1192" s="249"/>
      <c r="I1192" s="249"/>
      <c r="J1192" s="249"/>
      <c r="K1192" s="249"/>
      <c r="L1192" s="249"/>
      <c r="M1192" s="249"/>
      <c r="N1192" s="249"/>
      <c r="O1192" s="249"/>
      <c r="P1192" s="249"/>
      <c r="Q1192" s="249"/>
      <c r="R1192" s="249"/>
      <c r="S1192" s="249"/>
      <c r="T1192" s="249"/>
      <c r="U1192" s="249"/>
      <c r="V1192" s="249"/>
      <c r="W1192" s="249"/>
      <c r="X1192" s="249"/>
      <c r="Y1192" s="249"/>
      <c r="Z1192" s="249"/>
      <c r="AA1192" s="249"/>
    </row>
    <row r="1193" spans="1:27">
      <c r="A1193" s="249"/>
      <c r="B1193" s="249"/>
      <c r="C1193" s="249"/>
      <c r="D1193" s="249"/>
      <c r="E1193" s="249"/>
      <c r="F1193" s="249"/>
      <c r="G1193" s="249"/>
      <c r="H1193" s="249"/>
      <c r="I1193" s="249"/>
      <c r="J1193" s="249"/>
      <c r="K1193" s="249"/>
      <c r="L1193" s="249"/>
      <c r="M1193" s="249"/>
      <c r="N1193" s="249"/>
      <c r="O1193" s="249"/>
      <c r="P1193" s="249"/>
      <c r="Q1193" s="249"/>
      <c r="R1193" s="249"/>
      <c r="S1193" s="249"/>
      <c r="T1193" s="249"/>
      <c r="U1193" s="249"/>
      <c r="V1193" s="249"/>
      <c r="W1193" s="249"/>
      <c r="X1193" s="249"/>
      <c r="Y1193" s="249"/>
      <c r="Z1193" s="249"/>
      <c r="AA1193" s="249"/>
    </row>
    <row r="1194" spans="1:27">
      <c r="A1194" s="249"/>
      <c r="B1194" s="249"/>
      <c r="C1194" s="249"/>
      <c r="D1194" s="249"/>
      <c r="E1194" s="249"/>
      <c r="F1194" s="249"/>
      <c r="G1194" s="249"/>
      <c r="H1194" s="249"/>
      <c r="I1194" s="249"/>
      <c r="J1194" s="249"/>
      <c r="K1194" s="249"/>
      <c r="L1194" s="249"/>
      <c r="M1194" s="249"/>
      <c r="N1194" s="249"/>
      <c r="O1194" s="249"/>
      <c r="P1194" s="249"/>
      <c r="Q1194" s="249"/>
      <c r="R1194" s="249"/>
      <c r="S1194" s="249"/>
      <c r="T1194" s="249"/>
      <c r="U1194" s="249"/>
      <c r="V1194" s="249"/>
      <c r="W1194" s="249"/>
      <c r="X1194" s="249"/>
      <c r="Y1194" s="249"/>
      <c r="Z1194" s="249"/>
      <c r="AA1194" s="249"/>
    </row>
    <row r="1195" spans="1:27">
      <c r="A1195" s="249"/>
      <c r="B1195" s="249"/>
      <c r="C1195" s="249"/>
      <c r="D1195" s="249"/>
      <c r="E1195" s="249"/>
      <c r="F1195" s="249"/>
      <c r="G1195" s="249"/>
      <c r="H1195" s="249"/>
      <c r="I1195" s="249"/>
      <c r="J1195" s="249"/>
      <c r="K1195" s="249"/>
      <c r="L1195" s="249"/>
      <c r="M1195" s="249"/>
      <c r="N1195" s="249"/>
      <c r="O1195" s="249"/>
      <c r="P1195" s="249"/>
      <c r="Q1195" s="249"/>
      <c r="R1195" s="249"/>
      <c r="S1195" s="249"/>
      <c r="T1195" s="249"/>
      <c r="U1195" s="249"/>
      <c r="V1195" s="249"/>
      <c r="W1195" s="249"/>
      <c r="X1195" s="249"/>
      <c r="Y1195" s="249"/>
      <c r="Z1195" s="249"/>
      <c r="AA1195" s="249"/>
    </row>
    <row r="1196" spans="1:27">
      <c r="A1196" s="249"/>
      <c r="B1196" s="249"/>
      <c r="C1196" s="249"/>
      <c r="D1196" s="249"/>
      <c r="E1196" s="249"/>
      <c r="F1196" s="249"/>
      <c r="G1196" s="249"/>
      <c r="H1196" s="249"/>
      <c r="I1196" s="249"/>
      <c r="J1196" s="249"/>
      <c r="K1196" s="249"/>
      <c r="L1196" s="249"/>
      <c r="M1196" s="249"/>
      <c r="N1196" s="249"/>
      <c r="O1196" s="249"/>
      <c r="P1196" s="249"/>
      <c r="Q1196" s="249"/>
      <c r="R1196" s="249"/>
      <c r="S1196" s="249"/>
      <c r="T1196" s="249"/>
      <c r="U1196" s="249"/>
      <c r="V1196" s="249"/>
      <c r="W1196" s="249"/>
      <c r="X1196" s="249"/>
      <c r="Y1196" s="249"/>
      <c r="Z1196" s="249"/>
      <c r="AA1196" s="249"/>
    </row>
    <row r="1197" spans="1:27">
      <c r="A1197" s="249"/>
      <c r="B1197" s="249"/>
      <c r="C1197" s="249"/>
      <c r="D1197" s="249"/>
      <c r="E1197" s="249"/>
      <c r="F1197" s="249"/>
      <c r="G1197" s="249"/>
      <c r="H1197" s="249"/>
      <c r="I1197" s="249"/>
      <c r="J1197" s="249"/>
      <c r="K1197" s="249"/>
      <c r="L1197" s="249"/>
      <c r="M1197" s="249"/>
      <c r="N1197" s="249"/>
      <c r="O1197" s="249"/>
      <c r="P1197" s="249"/>
      <c r="Q1197" s="249"/>
      <c r="R1197" s="249"/>
      <c r="S1197" s="249"/>
      <c r="T1197" s="249"/>
      <c r="U1197" s="249"/>
      <c r="V1197" s="249"/>
      <c r="W1197" s="249"/>
      <c r="X1197" s="249"/>
      <c r="Y1197" s="249"/>
      <c r="Z1197" s="249"/>
      <c r="AA1197" s="249"/>
    </row>
    <row r="1198" spans="1:27">
      <c r="A1198" s="249"/>
      <c r="B1198" s="249"/>
      <c r="C1198" s="249"/>
      <c r="D1198" s="249"/>
      <c r="E1198" s="249"/>
      <c r="F1198" s="249"/>
      <c r="G1198" s="249"/>
      <c r="H1198" s="249"/>
      <c r="I1198" s="249"/>
      <c r="J1198" s="249"/>
      <c r="K1198" s="249"/>
      <c r="L1198" s="249"/>
      <c r="M1198" s="249"/>
      <c r="N1198" s="249"/>
      <c r="O1198" s="249"/>
      <c r="P1198" s="249"/>
      <c r="Q1198" s="249"/>
      <c r="R1198" s="249"/>
      <c r="S1198" s="249"/>
      <c r="T1198" s="249"/>
      <c r="U1198" s="249"/>
      <c r="V1198" s="249"/>
      <c r="W1198" s="249"/>
      <c r="X1198" s="249"/>
      <c r="Y1198" s="249"/>
      <c r="Z1198" s="249"/>
      <c r="AA1198" s="249"/>
    </row>
    <row r="1199" spans="1:27">
      <c r="A1199" s="249"/>
      <c r="B1199" s="249"/>
      <c r="C1199" s="249"/>
      <c r="D1199" s="249"/>
      <c r="E1199" s="249"/>
      <c r="F1199" s="249"/>
      <c r="G1199" s="249"/>
      <c r="H1199" s="249"/>
      <c r="I1199" s="249"/>
      <c r="J1199" s="249"/>
      <c r="K1199" s="249"/>
      <c r="L1199" s="249"/>
      <c r="M1199" s="249"/>
      <c r="N1199" s="249"/>
      <c r="O1199" s="249"/>
      <c r="P1199" s="249"/>
      <c r="Q1199" s="249"/>
      <c r="R1199" s="249"/>
      <c r="S1199" s="249"/>
      <c r="T1199" s="249"/>
      <c r="U1199" s="249"/>
      <c r="V1199" s="249"/>
      <c r="W1199" s="249"/>
      <c r="X1199" s="249"/>
      <c r="Y1199" s="249"/>
      <c r="Z1199" s="249"/>
      <c r="AA1199" s="249"/>
    </row>
    <row r="1200" spans="1:27">
      <c r="A1200" s="249"/>
      <c r="B1200" s="249"/>
      <c r="C1200" s="249"/>
      <c r="D1200" s="249"/>
      <c r="E1200" s="249"/>
      <c r="F1200" s="249"/>
      <c r="G1200" s="249"/>
      <c r="H1200" s="249"/>
      <c r="I1200" s="249"/>
      <c r="J1200" s="249"/>
      <c r="K1200" s="249"/>
      <c r="L1200" s="249"/>
      <c r="M1200" s="249"/>
      <c r="N1200" s="249"/>
      <c r="O1200" s="249"/>
      <c r="P1200" s="249"/>
      <c r="Q1200" s="249"/>
      <c r="R1200" s="249"/>
      <c r="S1200" s="249"/>
      <c r="T1200" s="249"/>
      <c r="U1200" s="249"/>
      <c r="V1200" s="249"/>
      <c r="W1200" s="249"/>
      <c r="X1200" s="249"/>
      <c r="Y1200" s="249"/>
      <c r="Z1200" s="249"/>
      <c r="AA1200" s="249"/>
    </row>
  </sheetData>
  <phoneticPr fontId="0" type="noConversion"/>
  <printOptions headings="1"/>
  <pageMargins left="0.74803149606299213" right="0.74803149606299213" top="0.98425196850393704" bottom="0.98425196850393704" header="0.51181102362204722" footer="0.51181102362204722"/>
  <pageSetup paperSize="9" scale="72" fitToHeight="0" orientation="landscape" horizontalDpi="4294967292" r:id="rId1"/>
  <headerFooter alignWithMargins="0">
    <oddHeader>&amp;C&amp;A</oddHeader>
    <oddFooter>&amp;LAppendix A - Transmission roll forward model - version 3&amp;R&amp;P</oddFooter>
  </headerFooter>
  <rowBreaks count="2" manualBreakCount="2">
    <brk id="580" max="17" man="1"/>
    <brk id="1156" max="17"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O42" sqref="O42"/>
    </sheetView>
  </sheetViews>
  <sheetFormatPr defaultRowHeight="12.75"/>
  <cols>
    <col min="1" max="1" width="31" customWidth="1"/>
    <col min="2" max="2" width="23.140625" bestFit="1" customWidth="1"/>
    <col min="3" max="3" width="16.85546875" bestFit="1" customWidth="1"/>
    <col min="4" max="4" width="15.5703125" customWidth="1"/>
    <col min="5" max="6" width="10.140625" customWidth="1"/>
    <col min="7" max="7" width="13.42578125" customWidth="1"/>
  </cols>
  <sheetData>
    <row r="1" spans="1:10" ht="13.5" thickBot="1"/>
    <row r="2" spans="1:10" s="1021" customFormat="1">
      <c r="A2" s="1037" t="s">
        <v>815</v>
      </c>
      <c r="B2" s="1036"/>
      <c r="C2" s="1041" t="s">
        <v>816</v>
      </c>
      <c r="D2" s="1288" t="s">
        <v>817</v>
      </c>
      <c r="E2" s="1289"/>
      <c r="F2" s="1289"/>
      <c r="G2" s="1290"/>
      <c r="H2" s="1041"/>
    </row>
    <row r="3" spans="1:10" s="1021" customFormat="1" ht="13.5" thickBot="1">
      <c r="A3" s="1036"/>
      <c r="C3" s="1042">
        <v>41639</v>
      </c>
      <c r="D3" s="1039">
        <v>42004</v>
      </c>
      <c r="E3" s="1052">
        <v>42369</v>
      </c>
      <c r="F3" s="1052">
        <v>42735</v>
      </c>
      <c r="G3" s="1040">
        <v>43100</v>
      </c>
      <c r="H3" s="1042" t="s">
        <v>835</v>
      </c>
    </row>
    <row r="4" spans="1:10" s="1021" customFormat="1">
      <c r="A4" s="1038"/>
      <c r="C4" s="1053"/>
      <c r="D4" s="1054"/>
      <c r="E4" s="1"/>
      <c r="F4" s="1"/>
      <c r="G4" s="1055"/>
      <c r="H4" s="1046"/>
    </row>
    <row r="5" spans="1:10">
      <c r="A5" s="1024" t="s">
        <v>833</v>
      </c>
      <c r="B5" s="1022"/>
      <c r="C5" s="1047"/>
      <c r="D5" s="1056"/>
      <c r="E5" s="1057"/>
      <c r="F5" s="1057"/>
      <c r="G5" s="1058"/>
      <c r="H5" s="1047"/>
    </row>
    <row r="6" spans="1:10">
      <c r="A6" s="1022"/>
      <c r="B6" s="1017" t="s">
        <v>820</v>
      </c>
      <c r="C6" s="1202">
        <v>4.0097490749886529</v>
      </c>
      <c r="D6" s="1203">
        <v>8.186414805504576</v>
      </c>
      <c r="E6" s="1204">
        <v>10.616102050784971</v>
      </c>
      <c r="F6" s="1204">
        <v>11.503688068260702</v>
      </c>
      <c r="G6" s="1205">
        <v>11.974677244132348</v>
      </c>
      <c r="H6" s="1048">
        <f>SUM(C6:G6)</f>
        <v>46.290631243671243</v>
      </c>
      <c r="I6" s="1094"/>
    </row>
    <row r="7" spans="1:10">
      <c r="A7" s="1022"/>
      <c r="B7" s="1017" t="s">
        <v>821</v>
      </c>
      <c r="C7" s="1202">
        <v>3.1639958943526953</v>
      </c>
      <c r="D7" s="1203">
        <v>6.3279917887053907</v>
      </c>
      <c r="E7" s="1204">
        <v>6.3279917887053907</v>
      </c>
      <c r="F7" s="1204">
        <v>6.3279917887053907</v>
      </c>
      <c r="G7" s="1205">
        <v>6.3279917887053907</v>
      </c>
      <c r="H7" s="1048">
        <f t="shared" ref="H7:H13" si="0">SUM(C7:G7)</f>
        <v>28.475963049174258</v>
      </c>
      <c r="I7" s="1094"/>
    </row>
    <row r="8" spans="1:10">
      <c r="A8" s="1022"/>
      <c r="B8" s="1017" t="s">
        <v>822</v>
      </c>
      <c r="C8" s="1202">
        <v>0.82220835098417189</v>
      </c>
      <c r="D8" s="1203">
        <v>1.706184750085574</v>
      </c>
      <c r="E8" s="1204">
        <v>2.4325915631302628</v>
      </c>
      <c r="F8" s="1204">
        <v>2.6585474806053155</v>
      </c>
      <c r="G8" s="1205">
        <v>2.7431744553518902</v>
      </c>
      <c r="H8" s="1048">
        <f t="shared" si="0"/>
        <v>10.362706600157214</v>
      </c>
      <c r="I8" s="1094"/>
    </row>
    <row r="9" spans="1:10">
      <c r="A9" s="1022"/>
      <c r="B9" s="1017" t="s">
        <v>823</v>
      </c>
      <c r="C9" s="1202">
        <v>4.1603228092941197E-3</v>
      </c>
      <c r="D9" s="1203">
        <v>8.3206456185882394E-3</v>
      </c>
      <c r="E9" s="1204">
        <v>8.3206456185882394E-3</v>
      </c>
      <c r="F9" s="1204">
        <v>8.3206456185882394E-3</v>
      </c>
      <c r="G9" s="1205">
        <v>8.3206456185882394E-3</v>
      </c>
      <c r="H9" s="1048">
        <f t="shared" si="0"/>
        <v>3.7442905283647077E-2</v>
      </c>
      <c r="I9" s="1094"/>
    </row>
    <row r="10" spans="1:10">
      <c r="A10" s="1022"/>
      <c r="B10" s="1017" t="s">
        <v>824</v>
      </c>
      <c r="C10" s="1202">
        <v>1.8755077965460006E-2</v>
      </c>
      <c r="D10" s="1203">
        <v>3.7510155930920011E-2</v>
      </c>
      <c r="E10" s="1204">
        <v>3.7510155930920011E-2</v>
      </c>
      <c r="F10" s="1204">
        <v>3.7510155930920011E-2</v>
      </c>
      <c r="G10" s="1205">
        <v>9.3655935631110354E-3</v>
      </c>
      <c r="H10" s="1048">
        <f t="shared" si="0"/>
        <v>0.14065113932133108</v>
      </c>
      <c r="I10" s="1094"/>
    </row>
    <row r="11" spans="1:10">
      <c r="A11" s="1022"/>
      <c r="B11" s="1017" t="s">
        <v>572</v>
      </c>
      <c r="C11" s="1202">
        <v>0.71070703136537716</v>
      </c>
      <c r="D11" s="1203">
        <v>1.6380735725100584</v>
      </c>
      <c r="E11" s="1204">
        <v>1.7153109486661762</v>
      </c>
      <c r="F11" s="1204">
        <v>1.9392042272183583</v>
      </c>
      <c r="G11" s="1205">
        <v>2.1135678327209919</v>
      </c>
      <c r="H11" s="1048">
        <f t="shared" si="0"/>
        <v>8.1168636124809623</v>
      </c>
      <c r="I11" s="1094"/>
    </row>
    <row r="12" spans="1:10">
      <c r="A12" s="1022"/>
      <c r="B12" s="1017" t="s">
        <v>825</v>
      </c>
      <c r="C12" s="1202">
        <v>6.585193739792386E-2</v>
      </c>
      <c r="D12" s="1203">
        <v>0.14512962161876439</v>
      </c>
      <c r="E12" s="1204">
        <v>0.31030234194948469</v>
      </c>
      <c r="F12" s="1204">
        <v>0.31408766185151521</v>
      </c>
      <c r="G12" s="1205">
        <v>0.31742012197012281</v>
      </c>
      <c r="H12" s="1048">
        <f>SUM(C12:G12)</f>
        <v>1.152791684787811</v>
      </c>
      <c r="I12" s="1094"/>
    </row>
    <row r="13" spans="1:10">
      <c r="A13" s="1022"/>
      <c r="B13" s="1017" t="s">
        <v>826</v>
      </c>
      <c r="C13" s="1202" t="s">
        <v>206</v>
      </c>
      <c r="D13" s="1203" t="s">
        <v>206</v>
      </c>
      <c r="E13" s="1204" t="s">
        <v>206</v>
      </c>
      <c r="F13" s="1204" t="s">
        <v>206</v>
      </c>
      <c r="G13" s="1205" t="s">
        <v>206</v>
      </c>
      <c r="H13" s="1049">
        <f t="shared" si="0"/>
        <v>0</v>
      </c>
      <c r="I13" s="1094"/>
    </row>
    <row r="14" spans="1:10" ht="13.5" thickBot="1">
      <c r="A14" s="1021"/>
      <c r="B14" s="1027"/>
      <c r="C14" s="1050">
        <f t="shared" ref="C14:H14" si="1">SUM(C6:C13)</f>
        <v>8.7954276898635744</v>
      </c>
      <c r="D14" s="1059">
        <f t="shared" si="1"/>
        <v>18.049625339973872</v>
      </c>
      <c r="E14" s="1019">
        <f t="shared" si="1"/>
        <v>21.448129494785793</v>
      </c>
      <c r="F14" s="1019">
        <f t="shared" si="1"/>
        <v>22.789350028190793</v>
      </c>
      <c r="G14" s="1060">
        <f t="shared" si="1"/>
        <v>23.494517682062444</v>
      </c>
      <c r="H14" s="1050">
        <f t="shared" si="1"/>
        <v>94.577050234876452</v>
      </c>
      <c r="J14" s="1094"/>
    </row>
    <row r="15" spans="1:10" ht="13.5" thickBot="1">
      <c r="A15" s="1021"/>
      <c r="B15" s="1021"/>
      <c r="C15" s="1051"/>
      <c r="D15" s="1061"/>
      <c r="E15" s="1062"/>
      <c r="F15" s="1062"/>
      <c r="G15" s="1063"/>
      <c r="H15" s="1051"/>
    </row>
    <row r="18" spans="3:3">
      <c r="C18" s="1018"/>
    </row>
  </sheetData>
  <mergeCells count="1">
    <mergeCell ref="D2:G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A800"/>
  <sheetViews>
    <sheetView zoomScaleNormal="100" workbookViewId="0">
      <pane ySplit="5" topLeftCell="A39" activePane="bottomLeft" state="frozen"/>
      <selection pane="bottomLeft" activeCell="K59" sqref="K59"/>
    </sheetView>
  </sheetViews>
  <sheetFormatPr defaultRowHeight="12.75" outlineLevelRow="2"/>
  <cols>
    <col min="1" max="1" width="3.5703125" customWidth="1"/>
    <col min="2" max="2" width="22.85546875" customWidth="1"/>
    <col min="3" max="3" width="12.42578125" customWidth="1"/>
    <col min="4" max="4" width="10.28515625" customWidth="1"/>
    <col min="5" max="5" width="3.5703125" customWidth="1"/>
    <col min="6" max="6" width="6" customWidth="1"/>
    <col min="7" max="7" width="6.42578125" customWidth="1"/>
    <col min="8" max="8" width="10" customWidth="1"/>
    <col min="9" max="9" width="10.140625" customWidth="1"/>
    <col min="10" max="11" width="10" customWidth="1"/>
    <col min="12" max="12" width="11.140625" bestFit="1" customWidth="1"/>
    <col min="13" max="13" width="11.28515625" bestFit="1" customWidth="1"/>
    <col min="14" max="14" width="11.140625" bestFit="1" customWidth="1"/>
    <col min="15" max="15" width="9.7109375" bestFit="1" customWidth="1"/>
    <col min="16" max="26" width="9.5703125" bestFit="1" customWidth="1"/>
  </cols>
  <sheetData>
    <row r="1" spans="1:27">
      <c r="A1" s="1044" t="s">
        <v>834</v>
      </c>
      <c r="B1" s="4"/>
      <c r="C1" s="4"/>
      <c r="D1" s="4"/>
      <c r="E1" s="4"/>
      <c r="F1" s="43"/>
      <c r="G1" s="43"/>
      <c r="H1" s="43"/>
      <c r="I1" s="43"/>
      <c r="J1" s="43"/>
      <c r="K1" s="43"/>
      <c r="L1" s="43"/>
      <c r="M1" s="43"/>
      <c r="N1" s="43"/>
      <c r="O1" s="43"/>
      <c r="P1" s="43"/>
      <c r="Q1" s="43"/>
      <c r="R1" s="43"/>
      <c r="S1" s="43"/>
      <c r="T1" s="43"/>
      <c r="U1" s="43"/>
      <c r="V1" s="43"/>
      <c r="W1" s="43"/>
      <c r="X1" s="43"/>
      <c r="Y1" s="43"/>
      <c r="Z1" s="43"/>
      <c r="AA1" s="249"/>
    </row>
    <row r="2" spans="1:27" ht="15.75">
      <c r="A2" s="4"/>
      <c r="B2" s="285" t="str">
        <f>'DMS input'!$C$16&amp;" - Tax Asset Roll Forward"&amp;" - TNSP RFM - version "&amp;Intro!$M$4</f>
        <v>VTS - Tax Asset Roll Forward - TNSP RFM - version 3</v>
      </c>
      <c r="C2" s="4"/>
      <c r="D2" s="4"/>
      <c r="E2" s="4"/>
      <c r="F2" s="4"/>
      <c r="H2" s="4"/>
      <c r="I2" s="239">
        <v>1</v>
      </c>
      <c r="J2" s="239">
        <v>2</v>
      </c>
      <c r="K2" s="239">
        <v>3</v>
      </c>
      <c r="L2" s="239">
        <v>4</v>
      </c>
      <c r="M2" s="239">
        <v>5</v>
      </c>
      <c r="N2" s="239">
        <v>6</v>
      </c>
      <c r="O2" s="239">
        <v>7</v>
      </c>
      <c r="P2" s="239">
        <v>8</v>
      </c>
      <c r="Q2" s="239">
        <v>9</v>
      </c>
      <c r="R2" s="239">
        <v>10</v>
      </c>
      <c r="S2" s="4"/>
      <c r="T2" s="4"/>
      <c r="U2" s="4"/>
      <c r="V2" s="4"/>
      <c r="W2" s="4"/>
      <c r="X2" s="4"/>
      <c r="Y2" s="4"/>
      <c r="Z2" s="4"/>
      <c r="AA2" s="249"/>
    </row>
    <row r="3" spans="1:27">
      <c r="A3" s="48"/>
      <c r="B3" s="49"/>
      <c r="C3" s="48"/>
      <c r="D3" s="48"/>
      <c r="E3" s="48"/>
      <c r="F3" s="4"/>
      <c r="G3" s="50">
        <v>0</v>
      </c>
      <c r="H3" s="50">
        <f t="shared" ref="H3:R3" si="0">G3+1</f>
        <v>1</v>
      </c>
      <c r="I3" s="50">
        <f t="shared" si="0"/>
        <v>2</v>
      </c>
      <c r="J3" s="50">
        <f t="shared" si="0"/>
        <v>3</v>
      </c>
      <c r="K3" s="50">
        <f t="shared" si="0"/>
        <v>4</v>
      </c>
      <c r="L3" s="50">
        <f t="shared" si="0"/>
        <v>5</v>
      </c>
      <c r="M3" s="50">
        <f t="shared" si="0"/>
        <v>6</v>
      </c>
      <c r="N3" s="50">
        <f t="shared" si="0"/>
        <v>7</v>
      </c>
      <c r="O3" s="50">
        <f t="shared" si="0"/>
        <v>8</v>
      </c>
      <c r="P3" s="50">
        <f t="shared" si="0"/>
        <v>9</v>
      </c>
      <c r="Q3" s="50">
        <f t="shared" si="0"/>
        <v>10</v>
      </c>
      <c r="R3" s="50">
        <f t="shared" si="0"/>
        <v>11</v>
      </c>
      <c r="S3" s="43"/>
      <c r="T3" s="43"/>
      <c r="U3" s="43"/>
      <c r="V3" s="43"/>
      <c r="W3" s="43"/>
      <c r="X3" s="43"/>
      <c r="Y3" s="43"/>
      <c r="Z3" s="43"/>
      <c r="AA3" s="249"/>
    </row>
    <row r="4" spans="1:27" ht="15.75">
      <c r="A4" s="73"/>
      <c r="B4" s="74" t="s">
        <v>2</v>
      </c>
      <c r="C4" s="73"/>
      <c r="D4" s="73"/>
      <c r="E4" s="73"/>
      <c r="F4" s="73"/>
      <c r="G4" s="73"/>
      <c r="H4" s="132">
        <f>'RFM input'!H60</f>
        <v>2013</v>
      </c>
      <c r="I4" s="132">
        <f>'RFM input'!I60</f>
        <v>2014</v>
      </c>
      <c r="J4" s="132">
        <f>'RFM input'!J60</f>
        <v>2015</v>
      </c>
      <c r="K4" s="132">
        <f>'RFM input'!K60</f>
        <v>2016</v>
      </c>
      <c r="L4" s="132">
        <f>'RFM input'!L60</f>
        <v>2017</v>
      </c>
      <c r="M4" s="132">
        <f>'RFM input'!M60</f>
        <v>2018</v>
      </c>
      <c r="N4" s="132">
        <f>'RFM input'!N60</f>
        <v>2019</v>
      </c>
      <c r="O4" s="132">
        <f>'RFM input'!O60</f>
        <v>2020</v>
      </c>
      <c r="P4" s="132">
        <f>'RFM input'!P60</f>
        <v>2021</v>
      </c>
      <c r="Q4" s="132">
        <f>'RFM input'!Q60</f>
        <v>2022</v>
      </c>
      <c r="R4" s="132">
        <f>IF(LEN(Q4)&gt;4,CONCATENATE(LEFT(Q4, 4)+1 &amp;"-" &amp;IF(Q4&gt;"2007-08",,"0") &amp;RIGHT(Q4,2)+1),Q4+1)</f>
        <v>2023</v>
      </c>
      <c r="S4" s="11"/>
      <c r="T4" s="11"/>
      <c r="U4" s="11"/>
      <c r="V4" s="11"/>
      <c r="W4" s="11"/>
      <c r="X4" s="11"/>
      <c r="Y4" s="11"/>
      <c r="Z4" s="11"/>
      <c r="AA4" s="249"/>
    </row>
    <row r="5" spans="1:27">
      <c r="A5" s="65"/>
      <c r="B5" s="72" t="s">
        <v>65</v>
      </c>
      <c r="C5" s="65"/>
      <c r="D5" s="65"/>
      <c r="E5" s="65"/>
      <c r="F5" s="75"/>
      <c r="G5" s="75"/>
      <c r="H5" s="76"/>
      <c r="I5" s="76"/>
      <c r="J5" s="76"/>
      <c r="K5" s="76"/>
      <c r="L5" s="76"/>
      <c r="M5" s="76"/>
      <c r="N5" s="76"/>
      <c r="O5" s="76"/>
      <c r="P5" s="76"/>
      <c r="Q5" s="76"/>
      <c r="R5" s="76"/>
      <c r="S5" s="97"/>
      <c r="T5" s="97"/>
      <c r="U5" s="97"/>
      <c r="V5" s="97"/>
      <c r="W5" s="97"/>
      <c r="X5" s="97"/>
      <c r="Y5" s="97"/>
      <c r="Z5" s="97"/>
      <c r="AA5" s="249"/>
    </row>
    <row r="6" spans="1:27">
      <c r="A6" s="7"/>
      <c r="B6" s="11"/>
      <c r="C6" s="7"/>
      <c r="D6" s="7"/>
      <c r="E6" s="7"/>
      <c r="F6" s="105"/>
      <c r="G6" s="105"/>
      <c r="H6" s="97"/>
      <c r="I6" s="97"/>
      <c r="J6" s="97"/>
      <c r="K6" s="97"/>
      <c r="L6" s="97"/>
      <c r="M6" s="97"/>
      <c r="N6" s="97"/>
      <c r="O6" s="97"/>
      <c r="P6" s="97"/>
      <c r="Q6" s="97"/>
      <c r="R6" s="97"/>
      <c r="S6" s="97"/>
      <c r="T6" s="97"/>
      <c r="U6" s="97"/>
      <c r="V6" s="97"/>
      <c r="W6" s="97"/>
      <c r="X6" s="97"/>
      <c r="Y6" s="97"/>
      <c r="Z6" s="97"/>
      <c r="AA6" s="249"/>
    </row>
    <row r="7" spans="1:27">
      <c r="A7" s="4"/>
      <c r="B7" s="36" t="s">
        <v>42</v>
      </c>
      <c r="C7" s="4"/>
      <c r="D7" s="4"/>
      <c r="E7" s="4"/>
      <c r="F7" s="4"/>
      <c r="G7" s="4"/>
      <c r="H7" s="246">
        <f>SUM(H8:H57)</f>
        <v>228.95020404335233</v>
      </c>
      <c r="I7" s="299">
        <f t="shared" ref="I7:R7" si="1">SUM(I8:I57)</f>
        <v>226.63082109468255</v>
      </c>
      <c r="J7" s="299">
        <f t="shared" si="1"/>
        <v>323.29319357769879</v>
      </c>
      <c r="K7" s="299">
        <f t="shared" si="1"/>
        <v>326.29332414575055</v>
      </c>
      <c r="L7" s="299">
        <f t="shared" si="1"/>
        <v>315.59792034079209</v>
      </c>
      <c r="M7" s="299">
        <f t="shared" si="1"/>
        <v>301.5646392845652</v>
      </c>
      <c r="N7" s="299">
        <f t="shared" si="1"/>
        <v>0</v>
      </c>
      <c r="O7" s="299">
        <f t="shared" si="1"/>
        <v>0</v>
      </c>
      <c r="P7" s="299">
        <f t="shared" si="1"/>
        <v>0</v>
      </c>
      <c r="Q7" s="299">
        <f t="shared" si="1"/>
        <v>0</v>
      </c>
      <c r="R7" s="299">
        <f t="shared" si="1"/>
        <v>0</v>
      </c>
      <c r="S7" s="97"/>
      <c r="T7" s="97"/>
      <c r="U7" s="97"/>
      <c r="V7" s="97"/>
      <c r="W7" s="97"/>
      <c r="X7" s="97"/>
      <c r="Y7" s="97"/>
      <c r="Z7" s="97"/>
      <c r="AA7" s="249"/>
    </row>
    <row r="8" spans="1:27" outlineLevel="1">
      <c r="A8" s="4"/>
      <c r="B8" s="4"/>
      <c r="C8" s="217" t="str">
        <f>Asset1</f>
        <v xml:space="preserve">Pipelines </v>
      </c>
      <c r="D8" s="4"/>
      <c r="E8" s="4"/>
      <c r="F8" s="4"/>
      <c r="G8" s="4"/>
      <c r="H8" s="451">
        <f>'RFM input'!W7-'RFM input'!N7/(1+previous_vanilla)^0.5+('RFM input'!G223-'RFM input'!G277)</f>
        <v>81.811900762910994</v>
      </c>
      <c r="I8" s="308">
        <f>H8+H60+H124</f>
        <v>80.445325601496435</v>
      </c>
      <c r="J8" s="308">
        <f>I8+I60+I124</f>
        <v>118.5111367620672</v>
      </c>
      <c r="K8" s="308">
        <f>IF(COUNT($H8:J8)&gt;'RFM input'!$AA$7,0, J8+J60+J124+IF(K$111=0,'RFM input'!$I$455,0))</f>
        <v>124.37927177065365</v>
      </c>
      <c r="L8" s="308">
        <f>IF(COUNT($H8:K8)&gt;'RFM input'!$AA$7,0, K8+K60+K124+IF(L$111=0,'RFM input'!$I$455,0))</f>
        <v>121.40944265388539</v>
      </c>
      <c r="M8" s="308">
        <f>IF(COUNT($H8:L8)&gt;'RFM input'!$AA$7,0, L8+L60+L124+IF(M$111=0,'RFM input'!$I$455,0))</f>
        <v>114.00759315794269</v>
      </c>
      <c r="N8" s="308">
        <f>IF(COUNT($H8:M8)&gt;'RFM input'!$AA$7,0, M8+M60+M124+IF(N$111=0,'RFM input'!$I$455,0))</f>
        <v>0</v>
      </c>
      <c r="O8" s="308">
        <f>IF(COUNT($H8:N8)&gt;'RFM input'!$AA$7,0, N8+N60+N124+IF(O$111=0,'RFM input'!$I$455,0))</f>
        <v>0</v>
      </c>
      <c r="P8" s="308">
        <f>IF(COUNT($H8:O8)&gt;'RFM input'!$AA$7,0, O8+O60+O124+IF(P$111=0,'RFM input'!$I$455,0))</f>
        <v>0</v>
      </c>
      <c r="Q8" s="308">
        <f>IF(COUNT($H8:P8)&gt;'RFM input'!$AA$7,0, P8+P60+P124+IF(Q$111=0,'RFM input'!$I$455,0))</f>
        <v>0</v>
      </c>
      <c r="R8" s="308">
        <f>IF(COUNT($H8:Q8)&gt;'RFM input'!$AA$7,0, Q8+Q60+Q124+IF(R$111=0,'RFM input'!$I$455,0))</f>
        <v>0</v>
      </c>
      <c r="S8" s="97"/>
      <c r="T8" s="97"/>
      <c r="U8" s="97"/>
      <c r="V8" s="97"/>
      <c r="W8" s="97"/>
      <c r="X8" s="97"/>
      <c r="Y8" s="97"/>
      <c r="Z8" s="97"/>
      <c r="AA8" s="249"/>
    </row>
    <row r="9" spans="1:27" outlineLevel="1">
      <c r="A9" s="4"/>
      <c r="B9" s="36"/>
      <c r="C9" s="217" t="str">
        <f>Asset2</f>
        <v xml:space="preserve">Compressors </v>
      </c>
      <c r="D9" s="4"/>
      <c r="E9" s="4"/>
      <c r="F9" s="4"/>
      <c r="G9" s="4"/>
      <c r="H9" s="451">
        <f>'RFM input'!W8-'RFM input'!N8/(1+previous_vanilla)^0.5+('RFM input'!G224-'RFM input'!G278)</f>
        <v>102.21101138404144</v>
      </c>
      <c r="I9" s="308">
        <f>H9+H61+H137</f>
        <v>100.51396836262435</v>
      </c>
      <c r="J9" s="308">
        <f>I9+I61+I137</f>
        <v>138.49323990967616</v>
      </c>
      <c r="K9" s="308">
        <f>IF(COUNT($H9:J9)&gt;'RFM input'!$AA$7,0, J9+J61+J137+IF(K$111=0,'RFM input'!$I$456,0))</f>
        <v>133.97875237713507</v>
      </c>
      <c r="L9" s="308">
        <f>IF(COUNT($H9:K9)&gt;'RFM input'!$AA$7,0, K9+K61+K137+IF(L$111=0,'RFM input'!$I$456,0))</f>
        <v>128.38330059546337</v>
      </c>
      <c r="M9" s="308">
        <f>IF(COUNT($H9:L9)&gt;'RFM input'!$AA$7,0, L9+L61+L137+IF(M$111=0,'RFM input'!$I$456,0))</f>
        <v>122.47287638597686</v>
      </c>
      <c r="N9" s="308">
        <f>IF(COUNT($H9:M9)&gt;'RFM input'!$AA$7,0, M9+M61+M137+IF(N$111=0,'RFM input'!$I$456,0))</f>
        <v>0</v>
      </c>
      <c r="O9" s="308">
        <f>IF(COUNT($H9:N9)&gt;'RFM input'!$AA$7,0, N9+N61+N137+IF(O$111=0,'RFM input'!$I$456,0))</f>
        <v>0</v>
      </c>
      <c r="P9" s="308">
        <f>IF(COUNT($H9:O9)&gt;'RFM input'!$AA$7,0, O9+O61+O137+IF(P$111=0,'RFM input'!$I$456,0))</f>
        <v>0</v>
      </c>
      <c r="Q9" s="308">
        <f>IF(COUNT($H9:P9)&gt;'RFM input'!$AA$7,0, P9+P61+P137+IF(Q$111=0,'RFM input'!$I$456,0))</f>
        <v>0</v>
      </c>
      <c r="R9" s="308">
        <f>IF(COUNT($H9:Q9)&gt;'RFM input'!$AA$7,0, Q9+Q61+Q137+IF(R$111=0,'RFM input'!$I$456,0))</f>
        <v>0</v>
      </c>
      <c r="S9" s="97"/>
      <c r="T9" s="97"/>
      <c r="U9" s="97"/>
      <c r="V9" s="97"/>
      <c r="W9" s="97"/>
      <c r="X9" s="97"/>
      <c r="Y9" s="97"/>
      <c r="Z9" s="97"/>
      <c r="AA9" s="249"/>
    </row>
    <row r="10" spans="1:27" outlineLevel="1">
      <c r="A10" s="4"/>
      <c r="B10" s="36"/>
      <c r="C10" s="217" t="str">
        <f>Asset3</f>
        <v>City Gates &amp; Field Regulators</v>
      </c>
      <c r="D10" s="4"/>
      <c r="E10" s="4"/>
      <c r="F10" s="4"/>
      <c r="G10" s="4"/>
      <c r="H10" s="451">
        <f>'RFM input'!W9-'RFM input'!N9/(1+previous_vanilla)^0.5+('RFM input'!G225-'RFM input'!G279)</f>
        <v>23.536572179650882</v>
      </c>
      <c r="I10" s="308">
        <f>H10+H62+H150</f>
        <v>23.709608631580281</v>
      </c>
      <c r="J10" s="308">
        <f>I10+I62+I150</f>
        <v>35.831513124463207</v>
      </c>
      <c r="K10" s="308">
        <f>IF(COUNT($H10:J10)&gt;'RFM input'!$AA$7,0, J10+J62+J150+IF(K$111=0,'RFM input'!$I$457,0))</f>
        <v>37.595372198556248</v>
      </c>
      <c r="L10" s="308">
        <f>IF(COUNT($H10:K10)&gt;'RFM input'!$AA$7,0, K10+K62+K150+IF(L$111=0,'RFM input'!$I$457,0))</f>
        <v>36.470181964733172</v>
      </c>
      <c r="M10" s="308">
        <f>IF(COUNT($H10:L10)&gt;'RFM input'!$AA$7,0, L10+L62+L150+IF(M$111=0,'RFM input'!$I$457,0))</f>
        <v>34.214802101974918</v>
      </c>
      <c r="N10" s="308">
        <f>IF(COUNT($H10:M10)&gt;'RFM input'!$AA$7,0, M10+M62+M150+IF(N$111=0,'RFM input'!$I$457,0))</f>
        <v>0</v>
      </c>
      <c r="O10" s="308">
        <f>IF(COUNT($H10:N10)&gt;'RFM input'!$AA$7,0, N10+N62+N150+IF(O$111=0,'RFM input'!$I$457,0))</f>
        <v>0</v>
      </c>
      <c r="P10" s="308">
        <f>IF(COUNT($H10:O10)&gt;'RFM input'!$AA$7,0, O10+O62+O150+IF(P$111=0,'RFM input'!$I$457,0))</f>
        <v>0</v>
      </c>
      <c r="Q10" s="308">
        <f>IF(COUNT($H10:P10)&gt;'RFM input'!$AA$7,0, P10+P62+P150+IF(Q$111=0,'RFM input'!$I$457,0))</f>
        <v>0</v>
      </c>
      <c r="R10" s="308">
        <f>IF(COUNT($H10:Q10)&gt;'RFM input'!$AA$7,0, Q10+Q62+Q150+IF(R$111=0,'RFM input'!$I$457,0))</f>
        <v>0</v>
      </c>
      <c r="S10" s="97"/>
      <c r="T10" s="97"/>
      <c r="U10" s="97"/>
      <c r="V10" s="97"/>
      <c r="W10" s="97"/>
      <c r="X10" s="97"/>
      <c r="Y10" s="97"/>
      <c r="Z10" s="97"/>
      <c r="AA10" s="249"/>
    </row>
    <row r="11" spans="1:27" outlineLevel="1">
      <c r="A11" s="4"/>
      <c r="B11" s="36"/>
      <c r="C11" s="217" t="str">
        <f>Asset4</f>
        <v>Odourant Plants</v>
      </c>
      <c r="D11" s="4"/>
      <c r="E11" s="4"/>
      <c r="F11" s="4"/>
      <c r="G11" s="4"/>
      <c r="H11" s="451">
        <f>'RFM input'!W10-'RFM input'!N10/(1+previous_vanilla)^0.5+('RFM input'!G226-'RFM input'!G280)</f>
        <v>0.14979865029872794</v>
      </c>
      <c r="I11" s="308">
        <f>H11+H63+H163</f>
        <v>0.14563832748943381</v>
      </c>
      <c r="J11" s="308">
        <f>I11+I63+I163</f>
        <v>0.13731768187084556</v>
      </c>
      <c r="K11" s="308">
        <f>IF(COUNT($H11:J11)&gt;'RFM input'!$AA$7,0, J11+J63+J163+IF(K$111=0,'RFM input'!$I$458,0))</f>
        <v>0.12899703625225731</v>
      </c>
      <c r="L11" s="308">
        <f>IF(COUNT($H11:K11)&gt;'RFM input'!$AA$7,0, K11+K63+K163+IF(L$111=0,'RFM input'!$I$458,0))</f>
        <v>0.12067639063366907</v>
      </c>
      <c r="M11" s="308">
        <f>IF(COUNT($H11:L11)&gt;'RFM input'!$AA$7,0, L11+L63+L163+IF(M$111=0,'RFM input'!$I$458,0))</f>
        <v>0.11235574501508083</v>
      </c>
      <c r="N11" s="308">
        <f>IF(COUNT($H11:M11)&gt;'RFM input'!$AA$7,0, M11+M63+M163+IF(N$111=0,'RFM input'!$I$458,0))</f>
        <v>0</v>
      </c>
      <c r="O11" s="308">
        <f>IF(COUNT($H11:N11)&gt;'RFM input'!$AA$7,0, N11+N63+N163+IF(O$111=0,'RFM input'!$I$458,0))</f>
        <v>0</v>
      </c>
      <c r="P11" s="308">
        <f>IF(COUNT($H11:O11)&gt;'RFM input'!$AA$7,0, O11+O63+O163+IF(P$111=0,'RFM input'!$I$458,0))</f>
        <v>0</v>
      </c>
      <c r="Q11" s="308">
        <f>IF(COUNT($H11:P11)&gt;'RFM input'!$AA$7,0, P11+P63+P163+IF(Q$111=0,'RFM input'!$I$458,0))</f>
        <v>0</v>
      </c>
      <c r="R11" s="308">
        <f>IF(COUNT($H11:Q11)&gt;'RFM input'!$AA$7,0, Q11+Q63+Q163+IF(R$111=0,'RFM input'!$I$458,0))</f>
        <v>0</v>
      </c>
      <c r="S11" s="97"/>
      <c r="T11" s="97"/>
      <c r="U11" s="97"/>
      <c r="V11" s="97"/>
      <c r="W11" s="97"/>
      <c r="X11" s="97"/>
      <c r="Y11" s="97"/>
      <c r="Z11" s="97"/>
      <c r="AA11" s="249"/>
    </row>
    <row r="12" spans="1:27" outlineLevel="1">
      <c r="A12" s="4"/>
      <c r="B12" s="36"/>
      <c r="C12" s="217" t="str">
        <f>Asset5</f>
        <v>Gas Quality</v>
      </c>
      <c r="D12" s="4"/>
      <c r="E12" s="4"/>
      <c r="F12" s="4"/>
      <c r="G12" s="4"/>
      <c r="H12" s="451">
        <f>'RFM input'!W11-'RFM input'!N11/(1+previous_vanilla)^0.5+('RFM input'!G227-'RFM input'!G281)</f>
        <v>0.14065113932133108</v>
      </c>
      <c r="I12" s="308">
        <f>H12+H64+H176</f>
        <v>0.34655280135587108</v>
      </c>
      <c r="J12" s="308">
        <f>I12+I64+I176</f>
        <v>0.66092213542495115</v>
      </c>
      <c r="K12" s="308">
        <f>IF(COUNT($H12:J12)&gt;'RFM input'!$AA$7,0, J12+J64+J176+IF(K$111=0,'RFM input'!$I$459,0))</f>
        <v>0.72395334306403114</v>
      </c>
      <c r="L12" s="308">
        <f>IF(COUNT($H12:K12)&gt;'RFM input'!$AA$7,0, K12+K64+K176+IF(L$111=0,'RFM input'!$I$459,0))</f>
        <v>0.78713714918183608</v>
      </c>
      <c r="M12" s="308">
        <f>IF(COUNT($H12:L12)&gt;'RFM input'!$AA$7,0, L12+L64+L176+IF(M$111=0,'RFM input'!$I$459,0))</f>
        <v>0.77777155561872502</v>
      </c>
      <c r="N12" s="308">
        <f>IF(COUNT($H12:M12)&gt;'RFM input'!$AA$7,0, M12+M64+M176+IF(N$111=0,'RFM input'!$I$459,0))</f>
        <v>0</v>
      </c>
      <c r="O12" s="308">
        <f>IF(COUNT($H12:N12)&gt;'RFM input'!$AA$7,0, N12+N64+N176+IF(O$111=0,'RFM input'!$I$459,0))</f>
        <v>0</v>
      </c>
      <c r="P12" s="308">
        <f>IF(COUNT($H12:O12)&gt;'RFM input'!$AA$7,0, O12+O64+O176+IF(P$111=0,'RFM input'!$I$459,0))</f>
        <v>0</v>
      </c>
      <c r="Q12" s="308">
        <f>IF(COUNT($H12:P12)&gt;'RFM input'!$AA$7,0, P12+P64+P176+IF(Q$111=0,'RFM input'!$I$459,0))</f>
        <v>0</v>
      </c>
      <c r="R12" s="308">
        <f>IF(COUNT($H12:Q12)&gt;'RFM input'!$AA$7,0, Q12+Q64+Q176+IF(R$111=0,'RFM input'!$I$459,0))</f>
        <v>0</v>
      </c>
      <c r="S12" s="97"/>
      <c r="T12" s="97"/>
      <c r="U12" s="97"/>
      <c r="V12" s="97"/>
      <c r="W12" s="97"/>
      <c r="X12" s="97"/>
      <c r="Y12" s="97"/>
      <c r="Z12" s="97"/>
      <c r="AA12" s="249"/>
    </row>
    <row r="13" spans="1:27" outlineLevel="1">
      <c r="A13" s="4"/>
      <c r="B13" s="36"/>
      <c r="C13" s="217" t="str">
        <f>Asset6</f>
        <v xml:space="preserve">Other </v>
      </c>
      <c r="D13" s="4"/>
      <c r="E13" s="4"/>
      <c r="F13" s="4"/>
      <c r="G13" s="4"/>
      <c r="H13" s="451">
        <f>'RFM input'!W12-'RFM input'!N12/(1+previous_vanilla)^0.5+('RFM input'!G228-'RFM input'!G282)</f>
        <v>9.6495233006644856</v>
      </c>
      <c r="I13" s="308">
        <f>H13+H65+H189</f>
        <v>9.3855959763716577</v>
      </c>
      <c r="J13" s="308">
        <f>I13+I65+I189</f>
        <v>8.2988897529832037</v>
      </c>
      <c r="K13" s="308">
        <f>IF(COUNT($H13:J13)&gt;'RFM input'!$AA$7,0, J13+J65+J189+IF(K$111=0,'RFM input'!$I$460,0))</f>
        <v>8.1428825536103844</v>
      </c>
      <c r="L13" s="308">
        <f>IF(COUNT($H13:K13)&gt;'RFM input'!$AA$7,0, K13+K65+K189+IF(L$111=0,'RFM input'!$I$460,0))</f>
        <v>7.3884144826524345</v>
      </c>
      <c r="M13" s="308">
        <f>IF(COUNT($H13:L13)&gt;'RFM input'!$AA$7,0, L13+L65+L189+IF(M$111=0,'RFM input'!$I$460,0))</f>
        <v>9.4028726915226759</v>
      </c>
      <c r="N13" s="308">
        <f>IF(COUNT($H13:M13)&gt;'RFM input'!$AA$7,0, M13+M65+M189+IF(N$111=0,'RFM input'!$I$460,0))</f>
        <v>0</v>
      </c>
      <c r="O13" s="308">
        <f>IF(COUNT($H13:N13)&gt;'RFM input'!$AA$7,0, N13+N65+N189+IF(O$111=0,'RFM input'!$I$460,0))</f>
        <v>0</v>
      </c>
      <c r="P13" s="308">
        <f>IF(COUNT($H13:O13)&gt;'RFM input'!$AA$7,0, O13+O65+O189+IF(P$111=0,'RFM input'!$I$460,0))</f>
        <v>0</v>
      </c>
      <c r="Q13" s="308">
        <f>IF(COUNT($H13:P13)&gt;'RFM input'!$AA$7,0, P13+P65+P189+IF(Q$111=0,'RFM input'!$I$460,0))</f>
        <v>0</v>
      </c>
      <c r="R13" s="308">
        <f>IF(COUNT($H13:Q13)&gt;'RFM input'!$AA$7,0, Q13+Q65+Q189+IF(R$111=0,'RFM input'!$I$460,0))</f>
        <v>0</v>
      </c>
      <c r="S13" s="97"/>
      <c r="T13" s="97"/>
      <c r="U13" s="97"/>
      <c r="V13" s="97"/>
      <c r="W13" s="97"/>
      <c r="X13" s="97"/>
      <c r="Y13" s="97"/>
      <c r="Z13" s="97"/>
      <c r="AA13" s="249"/>
    </row>
    <row r="14" spans="1:27" outlineLevel="1">
      <c r="A14" s="4"/>
      <c r="B14" s="36"/>
      <c r="C14" s="217" t="str">
        <f>Asset7</f>
        <v>General Building</v>
      </c>
      <c r="D14" s="4"/>
      <c r="E14" s="4"/>
      <c r="F14" s="4"/>
      <c r="G14" s="4"/>
      <c r="H14" s="451">
        <f>'RFM input'!W13-'RFM input'!N13/(1+previous_vanilla)^0.5+('RFM input'!G229-'RFM input'!G283)</f>
        <v>6.5118258917878906</v>
      </c>
      <c r="I14" s="308">
        <f>H14+H66+H202</f>
        <v>7.1452106590879225</v>
      </c>
      <c r="J14" s="308">
        <f>I14+I66+I202</f>
        <v>16.421253476536691</v>
      </c>
      <c r="K14" s="308">
        <f>IF(COUNT($H14:J14)&gt;'RFM input'!$AA$7,0, J14+J66+J202+IF(K$111=0,'RFM input'!$I$461,0))</f>
        <v>16.152986166309912</v>
      </c>
      <c r="L14" s="308">
        <f>IF(COUNT($H14:K14)&gt;'RFM input'!$AA$7,0, K14+K66+K202+IF(L$111=0,'RFM input'!$I$461,0))</f>
        <v>15.847658404073156</v>
      </c>
      <c r="M14" s="308">
        <f>IF(COUNT($H14:L14)&gt;'RFM input'!$AA$7,0, L14+L66+L202+IF(M$111=0,'RFM input'!$I$461,0))</f>
        <v>15.385258946345177</v>
      </c>
      <c r="N14" s="308">
        <f>IF(COUNT($H14:M14)&gt;'RFM input'!$AA$7,0, M14+M66+M202+IF(N$111=0,'RFM input'!$I$461,0))</f>
        <v>0</v>
      </c>
      <c r="O14" s="308">
        <f>IF(COUNT($H14:N14)&gt;'RFM input'!$AA$7,0, N14+N66+N202+IF(O$111=0,'RFM input'!$I$461,0))</f>
        <v>0</v>
      </c>
      <c r="P14" s="308">
        <f>IF(COUNT($H14:O14)&gt;'RFM input'!$AA$7,0, O14+O66+O202+IF(P$111=0,'RFM input'!$I$461,0))</f>
        <v>0</v>
      </c>
      <c r="Q14" s="308">
        <f>IF(COUNT($H14:P14)&gt;'RFM input'!$AA$7,0, P14+P66+P202+IF(Q$111=0,'RFM input'!$I$461,0))</f>
        <v>0</v>
      </c>
      <c r="R14" s="308">
        <f>IF(COUNT($H14:Q14)&gt;'RFM input'!$AA$7,0, Q14+Q66+Q202+IF(R$111=0,'RFM input'!$I$461,0))</f>
        <v>0</v>
      </c>
      <c r="S14" s="97"/>
      <c r="T14" s="97"/>
      <c r="U14" s="97"/>
      <c r="V14" s="97"/>
      <c r="W14" s="97"/>
      <c r="X14" s="97"/>
      <c r="Y14" s="97"/>
      <c r="Z14" s="97"/>
      <c r="AA14" s="249"/>
    </row>
    <row r="15" spans="1:27" outlineLevel="1">
      <c r="A15" s="4"/>
      <c r="B15" s="36"/>
      <c r="C15" s="217" t="str">
        <f>Asset8</f>
        <v>General Land</v>
      </c>
      <c r="D15" s="4"/>
      <c r="E15" s="4"/>
      <c r="F15" s="4"/>
      <c r="G15" s="4"/>
      <c r="H15" s="451">
        <f>'RFM input'!W14-'RFM input'!N14/(1+previous_vanilla)^0.5+('RFM input'!G230-'RFM input'!G284)</f>
        <v>4.9389207346766009</v>
      </c>
      <c r="I15" s="308">
        <f>H15+H67+H215</f>
        <v>4.9389207346766009</v>
      </c>
      <c r="J15" s="308">
        <f>I15+I67+I215</f>
        <v>4.9389207346766009</v>
      </c>
      <c r="K15" s="308">
        <f>IF(COUNT($H15:J15)&gt;'RFM input'!$AA$7,0, J15+J67+J215+IF(K$111=0,'RFM input'!$I$462,0))</f>
        <v>5.1911087001691012</v>
      </c>
      <c r="L15" s="308">
        <f>IF(COUNT($H15:K15)&gt;'RFM input'!$AA$7,0, K15+K67+K215+IF(L$111=0,'RFM input'!$I$462,0))</f>
        <v>5.1911087001691012</v>
      </c>
      <c r="M15" s="308">
        <f>IF(COUNT($H15:L15)&gt;'RFM input'!$AA$7,0, L15+L67+L215+IF(M$111=0,'RFM input'!$I$462,0))</f>
        <v>5.1911087001691012</v>
      </c>
      <c r="N15" s="308">
        <f>IF(COUNT($H15:M15)&gt;'RFM input'!$AA$7,0, M15+M67+M215+IF(N$111=0,'RFM input'!$I$462,0))</f>
        <v>0</v>
      </c>
      <c r="O15" s="308">
        <f>IF(COUNT($H15:N15)&gt;'RFM input'!$AA$7,0, N15+N67+N215+IF(O$111=0,'RFM input'!$I$462,0))</f>
        <v>0</v>
      </c>
      <c r="P15" s="308">
        <f>IF(COUNT($H15:O15)&gt;'RFM input'!$AA$7,0, O15+O67+O215+IF(P$111=0,'RFM input'!$I$462,0))</f>
        <v>0</v>
      </c>
      <c r="Q15" s="308">
        <f>IF(COUNT($H15:P15)&gt;'RFM input'!$AA$7,0, P15+P67+P215+IF(Q$111=0,'RFM input'!$I$462,0))</f>
        <v>0</v>
      </c>
      <c r="R15" s="308">
        <f>IF(COUNT($H15:Q15)&gt;'RFM input'!$AA$7,0, Q15+Q67+Q215+IF(R$111=0,'RFM input'!$I$462,0))</f>
        <v>0</v>
      </c>
      <c r="S15" s="97"/>
      <c r="T15" s="315"/>
      <c r="U15" s="97"/>
      <c r="V15" s="97"/>
      <c r="W15" s="97"/>
      <c r="X15" s="97"/>
      <c r="Y15" s="97"/>
      <c r="Z15" s="97"/>
      <c r="AA15" s="249"/>
    </row>
    <row r="16" spans="1:27" outlineLevel="1">
      <c r="A16" s="4"/>
      <c r="B16" s="36"/>
      <c r="C16" s="217">
        <f>Asset9</f>
        <v>0</v>
      </c>
      <c r="D16" s="4"/>
      <c r="E16" s="4"/>
      <c r="F16" s="4"/>
      <c r="G16" s="4"/>
      <c r="H16" s="451">
        <f>'RFM input'!W15-'RFM input'!N15/(1+previous_vanilla)^0.5+('RFM input'!G231-'RFM input'!G285)</f>
        <v>0</v>
      </c>
      <c r="I16" s="308">
        <f>H16+H68+H228</f>
        <v>0</v>
      </c>
      <c r="J16" s="308">
        <f>I16+I68+I228</f>
        <v>0</v>
      </c>
      <c r="K16" s="308">
        <f>IF(COUNT($H16:J16)&gt;'RFM input'!$AA$7,0, J16+J68+J228+IF(K$111=0,'RFM input'!$I$463,0))</f>
        <v>0</v>
      </c>
      <c r="L16" s="308">
        <f>IF(COUNT($H16:K16)&gt;'RFM input'!$AA$7,0, K16+K68+K228+IF(L$111=0,'RFM input'!$I$463,0))</f>
        <v>0</v>
      </c>
      <c r="M16" s="308">
        <f>IF(COUNT($H16:L16)&gt;'RFM input'!$AA$7,0, L16+L68+L228+IF(M$111=0,'RFM input'!$I$463,0))</f>
        <v>0</v>
      </c>
      <c r="N16" s="308">
        <f>IF(COUNT($H16:M16)&gt;'RFM input'!$AA$7,0, M16+M68+M228+IF(N$111=0,'RFM input'!$I$463,0))</f>
        <v>0</v>
      </c>
      <c r="O16" s="308">
        <f>IF(COUNT($H16:N16)&gt;'RFM input'!$AA$7,0, N16+N68+N228+IF(O$111=0,'RFM input'!$I$463,0))</f>
        <v>0</v>
      </c>
      <c r="P16" s="308">
        <f>IF(COUNT($H16:O16)&gt;'RFM input'!$AA$7,0, O16+O68+O228+IF(P$111=0,'RFM input'!$I$463,0))</f>
        <v>0</v>
      </c>
      <c r="Q16" s="308">
        <f>IF(COUNT($H16:P16)&gt;'RFM input'!$AA$7,0, P16+P68+P228+IF(Q$111=0,'RFM input'!$I$463,0))</f>
        <v>0</v>
      </c>
      <c r="R16" s="308">
        <f>IF(COUNT($H16:Q16)&gt;'RFM input'!$AA$7,0, Q16+Q68+Q228+IF(R$111=0,'RFM input'!$I$463,0))</f>
        <v>0</v>
      </c>
      <c r="S16" s="97"/>
      <c r="T16" s="97"/>
      <c r="U16" s="97"/>
      <c r="V16" s="97"/>
      <c r="W16" s="97"/>
      <c r="X16" s="97"/>
      <c r="Y16" s="97"/>
      <c r="Z16" s="97"/>
      <c r="AA16" s="249"/>
    </row>
    <row r="17" spans="1:27" outlineLevel="1">
      <c r="A17" s="4"/>
      <c r="B17" s="36"/>
      <c r="C17" s="217">
        <f>Asset10</f>
        <v>0</v>
      </c>
      <c r="D17" s="4"/>
      <c r="E17" s="4"/>
      <c r="F17" s="4"/>
      <c r="G17" s="4"/>
      <c r="H17" s="451">
        <f>'RFM input'!W16-'RFM input'!N16/(1+previous_vanilla)^0.5+('RFM input'!G232-'RFM input'!G286)</f>
        <v>0</v>
      </c>
      <c r="I17" s="308">
        <f>H17+H69+H241</f>
        <v>0</v>
      </c>
      <c r="J17" s="308">
        <f>I17+I69+I241</f>
        <v>0</v>
      </c>
      <c r="K17" s="308">
        <f>IF(COUNT($H17:J17)&gt;'RFM input'!$AA$7,0, J17+J69+J241+IF(K$111=0,'RFM input'!$I$464,0))</f>
        <v>0</v>
      </c>
      <c r="L17" s="308">
        <f>IF(COUNT($H17:K17)&gt;'RFM input'!$AA$7,0, K17+K69+K241+IF(L$111=0,'RFM input'!$I$464,0))</f>
        <v>0</v>
      </c>
      <c r="M17" s="308">
        <f>IF(COUNT($H17:L17)&gt;'RFM input'!$AA$7,0, L17+L69+L241+IF(M$111=0,'RFM input'!$I$464,0))</f>
        <v>0</v>
      </c>
      <c r="N17" s="308">
        <f>IF(COUNT($H17:M17)&gt;'RFM input'!$AA$7,0, M17+M69+M241+IF(N$111=0,'RFM input'!$I$464,0))</f>
        <v>0</v>
      </c>
      <c r="O17" s="308">
        <f>IF(COUNT($H17:N17)&gt;'RFM input'!$AA$7,0, N17+N69+N241+IF(O$111=0,'RFM input'!$I$464,0))</f>
        <v>0</v>
      </c>
      <c r="P17" s="308">
        <f>IF(COUNT($H17:O17)&gt;'RFM input'!$AA$7,0, O17+O69+O241+IF(P$111=0,'RFM input'!$I$464,0))</f>
        <v>0</v>
      </c>
      <c r="Q17" s="308">
        <f>IF(COUNT($H17:P17)&gt;'RFM input'!$AA$7,0, P17+P69+P241+IF(Q$111=0,'RFM input'!$I$464,0))</f>
        <v>0</v>
      </c>
      <c r="R17" s="308">
        <f>IF(COUNT($H17:Q17)&gt;'RFM input'!$AA$7,0, Q17+Q69+Q241+IF(R$111=0,'RFM input'!$I$464,0))</f>
        <v>0</v>
      </c>
      <c r="S17" s="97"/>
      <c r="T17" s="97"/>
      <c r="U17" s="97"/>
      <c r="V17" s="97"/>
      <c r="W17" s="97"/>
      <c r="X17" s="97"/>
      <c r="Y17" s="97"/>
      <c r="Z17" s="97"/>
      <c r="AA17" s="249"/>
    </row>
    <row r="18" spans="1:27" outlineLevel="1">
      <c r="A18" s="4"/>
      <c r="B18" s="36"/>
      <c r="C18" s="217">
        <f>Asset11</f>
        <v>0</v>
      </c>
      <c r="D18" s="4"/>
      <c r="E18" s="4"/>
      <c r="F18" s="4"/>
      <c r="G18" s="4"/>
      <c r="H18" s="451">
        <f>'RFM input'!W17-'RFM input'!N17/(1+previous_vanilla)^0.5+('RFM input'!G233-'RFM input'!G287)</f>
        <v>0</v>
      </c>
      <c r="I18" s="308">
        <f>H18+H70+H254</f>
        <v>0</v>
      </c>
      <c r="J18" s="308">
        <f>I18+I70+I254</f>
        <v>0</v>
      </c>
      <c r="K18" s="308">
        <f>IF(COUNT($H18:J18)&gt;'RFM input'!$AA$7,0, J18+J70+J254+IF(K$111=0,'RFM input'!$I$465,0))</f>
        <v>0</v>
      </c>
      <c r="L18" s="308">
        <f>IF(COUNT($H18:K18)&gt;'RFM input'!$AA$7,0, K18+K70+K254+IF(L$111=0,'RFM input'!$I$465,0))</f>
        <v>0</v>
      </c>
      <c r="M18" s="308">
        <f>IF(COUNT($H18:L18)&gt;'RFM input'!$AA$7,0, L18+L70+L254+IF(M$111=0,'RFM input'!$I$465,0))</f>
        <v>0</v>
      </c>
      <c r="N18" s="308">
        <f>IF(COUNT($H18:M18)&gt;'RFM input'!$AA$7,0, M18+M70+M254+IF(N$111=0,'RFM input'!$I$465,0))</f>
        <v>0</v>
      </c>
      <c r="O18" s="308">
        <f>IF(COUNT($H18:N18)&gt;'RFM input'!$AA$7,0, N18+N70+N254+IF(O$111=0,'RFM input'!$I$465,0))</f>
        <v>0</v>
      </c>
      <c r="P18" s="308">
        <f>IF(COUNT($H18:O18)&gt;'RFM input'!$AA$7,0, O18+O70+O254+IF(P$111=0,'RFM input'!$I$465,0))</f>
        <v>0</v>
      </c>
      <c r="Q18" s="308">
        <f>IF(COUNT($H18:P18)&gt;'RFM input'!$AA$7,0, P18+P70+P254+IF(Q$111=0,'RFM input'!$I$465,0))</f>
        <v>0</v>
      </c>
      <c r="R18" s="308">
        <f>IF(COUNT($H18:Q18)&gt;'RFM input'!$AA$7,0, Q18+Q70+Q254+IF(R$111=0,'RFM input'!$I$465,0))</f>
        <v>0</v>
      </c>
      <c r="S18" s="97"/>
      <c r="T18" s="97"/>
      <c r="U18" s="97"/>
      <c r="V18" s="97"/>
      <c r="W18" s="97"/>
      <c r="X18" s="97"/>
      <c r="Y18" s="97"/>
      <c r="Z18" s="97"/>
      <c r="AA18" s="249"/>
    </row>
    <row r="19" spans="1:27" outlineLevel="1">
      <c r="A19" s="4"/>
      <c r="B19" s="36"/>
      <c r="C19" s="217">
        <f>Asset12</f>
        <v>0</v>
      </c>
      <c r="D19" s="4"/>
      <c r="E19" s="4"/>
      <c r="F19" s="4"/>
      <c r="G19" s="4"/>
      <c r="H19" s="451">
        <f>'RFM input'!W18-'RFM input'!N18/(1+previous_vanilla)^0.5+('RFM input'!G234-'RFM input'!G288)</f>
        <v>0</v>
      </c>
      <c r="I19" s="308">
        <f>H19+H71+H267</f>
        <v>0</v>
      </c>
      <c r="J19" s="308">
        <f>I19+I71+I267</f>
        <v>0</v>
      </c>
      <c r="K19" s="308">
        <f>IF(COUNT($H19:J19)&gt;'RFM input'!$AA$7,0, J19+J71+J267+IF(K$111=0,'RFM input'!$I$466,0))</f>
        <v>0</v>
      </c>
      <c r="L19" s="308">
        <f>IF(COUNT($H19:K19)&gt;'RFM input'!$AA$7,0, K19+K71+K267+IF(L$111=0,'RFM input'!$I$466,0))</f>
        <v>0</v>
      </c>
      <c r="M19" s="308">
        <f>IF(COUNT($H19:L19)&gt;'RFM input'!$AA$7,0, L19+L71+L267+IF(M$111=0,'RFM input'!$I$466,0))</f>
        <v>0</v>
      </c>
      <c r="N19" s="308">
        <f>IF(COUNT($H19:M19)&gt;'RFM input'!$AA$7,0, M19+M71+M267+IF(N$111=0,'RFM input'!$I$466,0))</f>
        <v>0</v>
      </c>
      <c r="O19" s="308">
        <f>IF(COUNT($H19:N19)&gt;'RFM input'!$AA$7,0, N19+N71+N267+IF(O$111=0,'RFM input'!$I$466,0))</f>
        <v>0</v>
      </c>
      <c r="P19" s="308">
        <f>IF(COUNT($H19:O19)&gt;'RFM input'!$AA$7,0, O19+O71+O267+IF(P$111=0,'RFM input'!$I$466,0))</f>
        <v>0</v>
      </c>
      <c r="Q19" s="308">
        <f>IF(COUNT($H19:P19)&gt;'RFM input'!$AA$7,0, P19+P71+P267+IF(Q$111=0,'RFM input'!$I$466,0))</f>
        <v>0</v>
      </c>
      <c r="R19" s="308">
        <f>IF(COUNT($H19:Q19)&gt;'RFM input'!$AA$7,0, Q19+Q71+Q267+IF(R$111=0,'RFM input'!$I$466,0))</f>
        <v>0</v>
      </c>
      <c r="S19" s="97"/>
      <c r="T19" s="97"/>
      <c r="U19" s="97"/>
      <c r="V19" s="97"/>
      <c r="W19" s="97"/>
      <c r="X19" s="97"/>
      <c r="Y19" s="97"/>
      <c r="Z19" s="97"/>
      <c r="AA19" s="249"/>
    </row>
    <row r="20" spans="1:27" outlineLevel="1">
      <c r="A20" s="4"/>
      <c r="B20" s="36"/>
      <c r="C20" s="217">
        <f>Asset13</f>
        <v>0</v>
      </c>
      <c r="D20" s="4"/>
      <c r="E20" s="4"/>
      <c r="F20" s="4"/>
      <c r="G20" s="4"/>
      <c r="H20" s="451">
        <f>'RFM input'!W19-'RFM input'!N19/(1+previous_vanilla)^0.5+('RFM input'!G235-'RFM input'!G289)</f>
        <v>0</v>
      </c>
      <c r="I20" s="308">
        <f>H20+H72+H280</f>
        <v>0</v>
      </c>
      <c r="J20" s="308">
        <f>I20+I72+I280</f>
        <v>0</v>
      </c>
      <c r="K20" s="308">
        <f>IF(COUNT($H20:J20)&gt;'RFM input'!$AA$7,0, J20+J72+J280+IF(K$111=0,'RFM input'!$I$467,0))</f>
        <v>0</v>
      </c>
      <c r="L20" s="308">
        <f>IF(COUNT($H20:K20)&gt;'RFM input'!$AA$7,0, K20+K72+K280+IF(L$111=0,'RFM input'!$I$467,0))</f>
        <v>0</v>
      </c>
      <c r="M20" s="308">
        <f>IF(COUNT($H20:L20)&gt;'RFM input'!$AA$7,0, L20+L72+L280+IF(M$111=0,'RFM input'!$I$467,0))</f>
        <v>0</v>
      </c>
      <c r="N20" s="308">
        <f>IF(COUNT($H20:M20)&gt;'RFM input'!$AA$7,0, M20+M72+M280+IF(N$111=0,'RFM input'!$I$467,0))</f>
        <v>0</v>
      </c>
      <c r="O20" s="308">
        <f>IF(COUNT($H20:N20)&gt;'RFM input'!$AA$7,0, N20+N72+N280+IF(O$111=0,'RFM input'!$I$467,0))</f>
        <v>0</v>
      </c>
      <c r="P20" s="308">
        <f>IF(COUNT($H20:O20)&gt;'RFM input'!$AA$7,0, O20+O72+O280+IF(P$111=0,'RFM input'!$I$467,0))</f>
        <v>0</v>
      </c>
      <c r="Q20" s="308">
        <f>IF(COUNT($H20:P20)&gt;'RFM input'!$AA$7,0, P20+P72+P280+IF(Q$111=0,'RFM input'!$I$467,0))</f>
        <v>0</v>
      </c>
      <c r="R20" s="308">
        <f>IF(COUNT($H20:Q20)&gt;'RFM input'!$AA$7,0, Q20+Q72+Q280+IF(R$111=0,'RFM input'!$I$467,0))</f>
        <v>0</v>
      </c>
      <c r="S20" s="97"/>
      <c r="T20" s="97"/>
      <c r="U20" s="97"/>
      <c r="V20" s="97"/>
      <c r="W20" s="97"/>
      <c r="X20" s="97"/>
      <c r="Y20" s="97"/>
      <c r="Z20" s="97"/>
      <c r="AA20" s="249"/>
    </row>
    <row r="21" spans="1:27" outlineLevel="1">
      <c r="A21" s="4"/>
      <c r="B21" s="36"/>
      <c r="C21" s="217">
        <f>Asset14</f>
        <v>0</v>
      </c>
      <c r="D21" s="4"/>
      <c r="E21" s="4"/>
      <c r="F21" s="4"/>
      <c r="G21" s="4"/>
      <c r="H21" s="451">
        <f>'RFM input'!W20-'RFM input'!N20/(1+previous_vanilla)^0.5+('RFM input'!G236-'RFM input'!G290)</f>
        <v>0</v>
      </c>
      <c r="I21" s="308">
        <f>H21+H73+H293</f>
        <v>0</v>
      </c>
      <c r="J21" s="308">
        <f>I21+I73+I293</f>
        <v>0</v>
      </c>
      <c r="K21" s="308">
        <f>IF(COUNT($H21:J21)&gt;'RFM input'!$AA$7,0, J21+J73+J293+IF(K$111=0,'RFM input'!$I$468,0))</f>
        <v>0</v>
      </c>
      <c r="L21" s="308">
        <f>IF(COUNT($H21:K21)&gt;'RFM input'!$AA$7,0, K21+K73+K293+IF(L$111=0,'RFM input'!$I$468,0))</f>
        <v>0</v>
      </c>
      <c r="M21" s="308">
        <f>IF(COUNT($H21:L21)&gt;'RFM input'!$AA$7,0, L21+L73+L293+IF(M$111=0,'RFM input'!$I$468,0))</f>
        <v>0</v>
      </c>
      <c r="N21" s="308">
        <f>IF(COUNT($H21:M21)&gt;'RFM input'!$AA$7,0, M21+M73+M293+IF(N$111=0,'RFM input'!$I$468,0))</f>
        <v>0</v>
      </c>
      <c r="O21" s="308">
        <f>IF(COUNT($H21:N21)&gt;'RFM input'!$AA$7,0, N21+N73+N293+IF(O$111=0,'RFM input'!$I$468,0))</f>
        <v>0</v>
      </c>
      <c r="P21" s="308">
        <f>IF(COUNT($H21:O21)&gt;'RFM input'!$AA$7,0, O21+O73+O293+IF(P$111=0,'RFM input'!$I$468,0))</f>
        <v>0</v>
      </c>
      <c r="Q21" s="308">
        <f>IF(COUNT($H21:P21)&gt;'RFM input'!$AA$7,0, P21+P73+P293+IF(Q$111=0,'RFM input'!$I$468,0))</f>
        <v>0</v>
      </c>
      <c r="R21" s="308">
        <f>IF(COUNT($H21:Q21)&gt;'RFM input'!$AA$7,0, Q21+Q73+Q293+IF(R$111=0,'RFM input'!$I$468,0))</f>
        <v>0</v>
      </c>
      <c r="S21" s="97"/>
      <c r="T21" s="97"/>
      <c r="U21" s="97"/>
      <c r="V21" s="97"/>
      <c r="W21" s="97"/>
      <c r="X21" s="97"/>
      <c r="Y21" s="97"/>
      <c r="Z21" s="97"/>
      <c r="AA21" s="249"/>
    </row>
    <row r="22" spans="1:27" outlineLevel="1">
      <c r="A22" s="4"/>
      <c r="B22" s="36"/>
      <c r="C22" s="217">
        <f>Asset15</f>
        <v>0</v>
      </c>
      <c r="D22" s="4"/>
      <c r="E22" s="4"/>
      <c r="F22" s="4"/>
      <c r="G22" s="4"/>
      <c r="H22" s="451">
        <f>'RFM input'!W21-'RFM input'!N21/(1+previous_vanilla)^0.5+('RFM input'!G237-'RFM input'!G291)</f>
        <v>0</v>
      </c>
      <c r="I22" s="308">
        <f>H22+H74+H306</f>
        <v>0</v>
      </c>
      <c r="J22" s="308">
        <f>I22+I74+I306</f>
        <v>0</v>
      </c>
      <c r="K22" s="308">
        <f>IF(COUNT($H22:J22)&gt;'RFM input'!$AA$7,0, J22+J74+J306+IF(K$111=0,'RFM input'!$I$469,0))</f>
        <v>0</v>
      </c>
      <c r="L22" s="308">
        <f>IF(COUNT($H22:K22)&gt;'RFM input'!$AA$7,0, K22+K74+K306+IF(L$111=0,'RFM input'!$I$469,0))</f>
        <v>0</v>
      </c>
      <c r="M22" s="308">
        <f>IF(COUNT($H22:L22)&gt;'RFM input'!$AA$7,0, L22+L74+L306+IF(M$111=0,'RFM input'!$I$469,0))</f>
        <v>0</v>
      </c>
      <c r="N22" s="308">
        <f>IF(COUNT($H22:M22)&gt;'RFM input'!$AA$7,0, M22+M74+M306+IF(N$111=0,'RFM input'!$I$469,0))</f>
        <v>0</v>
      </c>
      <c r="O22" s="308">
        <f>IF(COUNT($H22:N22)&gt;'RFM input'!$AA$7,0, N22+N74+N306+IF(O$111=0,'RFM input'!$I$469,0))</f>
        <v>0</v>
      </c>
      <c r="P22" s="308">
        <f>IF(COUNT($H22:O22)&gt;'RFM input'!$AA$7,0, O22+O74+O306+IF(P$111=0,'RFM input'!$I$469,0))</f>
        <v>0</v>
      </c>
      <c r="Q22" s="308">
        <f>IF(COUNT($H22:P22)&gt;'RFM input'!$AA$7,0, P22+P74+P306+IF(Q$111=0,'RFM input'!$I$469,0))</f>
        <v>0</v>
      </c>
      <c r="R22" s="308">
        <f>IF(COUNT($H22:Q22)&gt;'RFM input'!$AA$7,0, Q22+Q74+Q306+IF(R$111=0,'RFM input'!$I$469,0))</f>
        <v>0</v>
      </c>
      <c r="S22" s="97"/>
      <c r="T22" s="97"/>
      <c r="U22" s="97"/>
      <c r="V22" s="97"/>
      <c r="W22" s="97"/>
      <c r="X22" s="97"/>
      <c r="Y22" s="97"/>
      <c r="Z22" s="97"/>
      <c r="AA22" s="249"/>
    </row>
    <row r="23" spans="1:27" outlineLevel="1">
      <c r="A23" s="4"/>
      <c r="B23" s="36"/>
      <c r="C23" s="217">
        <f>Asset16</f>
        <v>0</v>
      </c>
      <c r="D23" s="4"/>
      <c r="E23" s="4"/>
      <c r="F23" s="4"/>
      <c r="G23" s="4"/>
      <c r="H23" s="451">
        <f>'RFM input'!W22-'RFM input'!N22/(1+previous_vanilla)^0.5+('RFM input'!G238-'RFM input'!G292)</f>
        <v>0</v>
      </c>
      <c r="I23" s="308">
        <f>H23+H75+H319</f>
        <v>0</v>
      </c>
      <c r="J23" s="308">
        <f>I23+I75+I319</f>
        <v>0</v>
      </c>
      <c r="K23" s="308">
        <f>IF(COUNT($H23:J23)&gt;'RFM input'!$AA$7,0, J23+J75+J319+IF(K$111=0,'RFM input'!$I$470,0))</f>
        <v>0</v>
      </c>
      <c r="L23" s="308">
        <f>IF(COUNT($H23:K23)&gt;'RFM input'!$AA$7,0, K23+K75+K319+IF(L$111=0,'RFM input'!$I$470,0))</f>
        <v>0</v>
      </c>
      <c r="M23" s="308">
        <f>IF(COUNT($H23:L23)&gt;'RFM input'!$AA$7,0, L23+L75+L319+IF(M$111=0,'RFM input'!$I$470,0))</f>
        <v>0</v>
      </c>
      <c r="N23" s="308">
        <f>IF(COUNT($H23:M23)&gt;'RFM input'!$AA$7,0, M23+M75+M319+IF(N$111=0,'RFM input'!$I$470,0))</f>
        <v>0</v>
      </c>
      <c r="O23" s="308">
        <f>IF(COUNT($H23:N23)&gt;'RFM input'!$AA$7,0, N23+N75+N319+IF(O$111=0,'RFM input'!$I$470,0))</f>
        <v>0</v>
      </c>
      <c r="P23" s="308">
        <f>IF(COUNT($H23:O23)&gt;'RFM input'!$AA$7,0, O23+O75+O319+IF(P$111=0,'RFM input'!$I$470,0))</f>
        <v>0</v>
      </c>
      <c r="Q23" s="308">
        <f>IF(COUNT($H23:P23)&gt;'RFM input'!$AA$7,0, P23+P75+P319+IF(Q$111=0,'RFM input'!$I$470,0))</f>
        <v>0</v>
      </c>
      <c r="R23" s="308">
        <f>IF(COUNT($H23:Q23)&gt;'RFM input'!$AA$7,0, Q23+Q75+Q319+IF(R$111=0,'RFM input'!$I$470,0))</f>
        <v>0</v>
      </c>
      <c r="S23" s="97"/>
      <c r="T23" s="97"/>
      <c r="U23" s="97"/>
      <c r="V23" s="97"/>
      <c r="W23" s="97"/>
      <c r="X23" s="97"/>
      <c r="Y23" s="97"/>
      <c r="Z23" s="97"/>
      <c r="AA23" s="249"/>
    </row>
    <row r="24" spans="1:27" outlineLevel="1">
      <c r="A24" s="4"/>
      <c r="B24" s="36"/>
      <c r="C24" s="217">
        <f>Asset17</f>
        <v>0</v>
      </c>
      <c r="D24" s="4"/>
      <c r="E24" s="4"/>
      <c r="F24" s="4"/>
      <c r="G24" s="4"/>
      <c r="H24" s="451">
        <f>'RFM input'!W23-'RFM input'!N23/(1+previous_vanilla)^0.5+('RFM input'!G239-'RFM input'!G293)</f>
        <v>0</v>
      </c>
      <c r="I24" s="308">
        <f>H24+H76+H332</f>
        <v>0</v>
      </c>
      <c r="J24" s="308">
        <f>I24+I76+I332</f>
        <v>0</v>
      </c>
      <c r="K24" s="308">
        <f>IF(COUNT($H24:J24)&gt;'RFM input'!$AA$7,0, J24+J76+J332+IF(K$111=0,'RFM input'!$I$471,0))</f>
        <v>0</v>
      </c>
      <c r="L24" s="308">
        <f>IF(COUNT($H24:K24)&gt;'RFM input'!$AA$7,0, K24+K76+K332+IF(L$111=0,'RFM input'!$I$471,0))</f>
        <v>0</v>
      </c>
      <c r="M24" s="308">
        <f>IF(COUNT($H24:L24)&gt;'RFM input'!$AA$7,0, L24+L76+L332+IF(M$111=0,'RFM input'!$I$471,0))</f>
        <v>0</v>
      </c>
      <c r="N24" s="308">
        <f>IF(COUNT($H24:M24)&gt;'RFM input'!$AA$7,0, M24+M76+M332+IF(N$111=0,'RFM input'!$I$471,0))</f>
        <v>0</v>
      </c>
      <c r="O24" s="308">
        <f>IF(COUNT($H24:N24)&gt;'RFM input'!$AA$7,0, N24+N76+N332+IF(O$111=0,'RFM input'!$I$471,0))</f>
        <v>0</v>
      </c>
      <c r="P24" s="308">
        <f>IF(COUNT($H24:O24)&gt;'RFM input'!$AA$7,0, O24+O76+O332+IF(P$111=0,'RFM input'!$I$471,0))</f>
        <v>0</v>
      </c>
      <c r="Q24" s="308">
        <f>IF(COUNT($H24:P24)&gt;'RFM input'!$AA$7,0, P24+P76+P332+IF(Q$111=0,'RFM input'!$I$471,0))</f>
        <v>0</v>
      </c>
      <c r="R24" s="308">
        <f>IF(COUNT($H24:Q24)&gt;'RFM input'!$AA$7,0, Q24+Q76+Q332+IF(R$111=0,'RFM input'!$I$471,0))</f>
        <v>0</v>
      </c>
      <c r="S24" s="97"/>
      <c r="T24" s="97"/>
      <c r="U24" s="97"/>
      <c r="V24" s="97"/>
      <c r="W24" s="97"/>
      <c r="X24" s="97"/>
      <c r="Y24" s="97"/>
      <c r="Z24" s="97"/>
      <c r="AA24" s="249"/>
    </row>
    <row r="25" spans="1:27" outlineLevel="1">
      <c r="A25" s="4"/>
      <c r="B25" s="36"/>
      <c r="C25" s="217">
        <f>Asset18</f>
        <v>0</v>
      </c>
      <c r="D25" s="4"/>
      <c r="E25" s="4"/>
      <c r="F25" s="4"/>
      <c r="G25" s="4"/>
      <c r="H25" s="451">
        <f>'RFM input'!W24-'RFM input'!N24/(1+previous_vanilla)^0.5+('RFM input'!G240-'RFM input'!G294)</f>
        <v>0</v>
      </c>
      <c r="I25" s="308">
        <f>H25+H77+H345</f>
        <v>0</v>
      </c>
      <c r="J25" s="308">
        <f>I25+I77+I345</f>
        <v>0</v>
      </c>
      <c r="K25" s="308">
        <f>IF(COUNT($H25:J25)&gt;'RFM input'!$AA$7,0, J25+J77+J345+IF(K$111=0,'RFM input'!$I$472,0))</f>
        <v>0</v>
      </c>
      <c r="L25" s="308">
        <f>IF(COUNT($H25:K25)&gt;'RFM input'!$AA$7,0, K25+K77+K345+IF(L$111=0,'RFM input'!$I$472,0))</f>
        <v>0</v>
      </c>
      <c r="M25" s="308">
        <f>IF(COUNT($H25:L25)&gt;'RFM input'!$AA$7,0, L25+L77+L345+IF(M$111=0,'RFM input'!$I$472,0))</f>
        <v>0</v>
      </c>
      <c r="N25" s="308">
        <f>IF(COUNT($H25:M25)&gt;'RFM input'!$AA$7,0, M25+M77+M345+IF(N$111=0,'RFM input'!$I$472,0))</f>
        <v>0</v>
      </c>
      <c r="O25" s="308">
        <f>IF(COUNT($H25:N25)&gt;'RFM input'!$AA$7,0, N25+N77+N345+IF(O$111=0,'RFM input'!$I$472,0))</f>
        <v>0</v>
      </c>
      <c r="P25" s="308">
        <f>IF(COUNT($H25:O25)&gt;'RFM input'!$AA$7,0, O25+O77+O345+IF(P$111=0,'RFM input'!$I$472,0))</f>
        <v>0</v>
      </c>
      <c r="Q25" s="308">
        <f>IF(COUNT($H25:P25)&gt;'RFM input'!$AA$7,0, P25+P77+P345+IF(Q$111=0,'RFM input'!$I$472,0))</f>
        <v>0</v>
      </c>
      <c r="R25" s="308">
        <f>IF(COUNT($H25:Q25)&gt;'RFM input'!$AA$7,0, Q25+Q77+Q345+IF(R$111=0,'RFM input'!$I$472,0))</f>
        <v>0</v>
      </c>
      <c r="S25" s="97"/>
      <c r="T25" s="97"/>
      <c r="U25" s="97"/>
      <c r="V25" s="97"/>
      <c r="W25" s="97"/>
      <c r="X25" s="97"/>
      <c r="Y25" s="97"/>
      <c r="Z25" s="97"/>
      <c r="AA25" s="249"/>
    </row>
    <row r="26" spans="1:27" outlineLevel="1">
      <c r="A26" s="4"/>
      <c r="B26" s="36"/>
      <c r="C26" s="217">
        <f>Asset19</f>
        <v>0</v>
      </c>
      <c r="D26" s="4"/>
      <c r="E26" s="4"/>
      <c r="F26" s="4"/>
      <c r="G26" s="4"/>
      <c r="H26" s="451">
        <f>'RFM input'!W25-'RFM input'!N25/(1+previous_vanilla)^0.5+('RFM input'!G241-'RFM input'!G295)</f>
        <v>0</v>
      </c>
      <c r="I26" s="308">
        <f>H26+H78+H358</f>
        <v>0</v>
      </c>
      <c r="J26" s="308">
        <f>I26+I78+I358</f>
        <v>0</v>
      </c>
      <c r="K26" s="308">
        <f>IF(COUNT($H26:J26)&gt;'RFM input'!$AA$7,0, J26+J78+J358+IF(K$111=0,'RFM input'!$I$473,0))</f>
        <v>0</v>
      </c>
      <c r="L26" s="308">
        <f>IF(COUNT($H26:K26)&gt;'RFM input'!$AA$7,0, K26+K78+K358+IF(L$111=0,'RFM input'!$I$473,0))</f>
        <v>0</v>
      </c>
      <c r="M26" s="308">
        <f>IF(COUNT($H26:L26)&gt;'RFM input'!$AA$7,0, L26+L78+L358+IF(M$111=0,'RFM input'!$I$473,0))</f>
        <v>0</v>
      </c>
      <c r="N26" s="308">
        <f>IF(COUNT($H26:M26)&gt;'RFM input'!$AA$7,0, M26+M78+M358+IF(N$111=0,'RFM input'!$I$473,0))</f>
        <v>0</v>
      </c>
      <c r="O26" s="308">
        <f>IF(COUNT($H26:N26)&gt;'RFM input'!$AA$7,0, N26+N78+N358+IF(O$111=0,'RFM input'!$I$473,0))</f>
        <v>0</v>
      </c>
      <c r="P26" s="308">
        <f>IF(COUNT($H26:O26)&gt;'RFM input'!$AA$7,0, O26+O78+O358+IF(P$111=0,'RFM input'!$I$473,0))</f>
        <v>0</v>
      </c>
      <c r="Q26" s="308">
        <f>IF(COUNT($H26:P26)&gt;'RFM input'!$AA$7,0, P26+P78+P358+IF(Q$111=0,'RFM input'!$I$473,0))</f>
        <v>0</v>
      </c>
      <c r="R26" s="308">
        <f>IF(COUNT($H26:Q26)&gt;'RFM input'!$AA$7,0, Q26+Q78+Q358+IF(R$111=0,'RFM input'!$I$473,0))</f>
        <v>0</v>
      </c>
      <c r="S26" s="97"/>
      <c r="T26" s="97"/>
      <c r="U26" s="97"/>
      <c r="V26" s="97"/>
      <c r="W26" s="97"/>
      <c r="X26" s="97"/>
      <c r="Y26" s="97"/>
      <c r="Z26" s="97"/>
      <c r="AA26" s="249"/>
    </row>
    <row r="27" spans="1:27" outlineLevel="1">
      <c r="A27" s="4"/>
      <c r="B27" s="36"/>
      <c r="C27" s="217">
        <f>Asset20</f>
        <v>0</v>
      </c>
      <c r="D27" s="4"/>
      <c r="E27" s="4"/>
      <c r="F27" s="4"/>
      <c r="G27" s="4"/>
      <c r="H27" s="451">
        <f>'RFM input'!W26-'RFM input'!N26/(1+previous_vanilla)^0.5+('RFM input'!G242-'RFM input'!G296)</f>
        <v>0</v>
      </c>
      <c r="I27" s="308">
        <f>H27+H79+H371</f>
        <v>0</v>
      </c>
      <c r="J27" s="308">
        <f>I27+I79+I371</f>
        <v>0</v>
      </c>
      <c r="K27" s="308">
        <f>IF(COUNT($H27:J27)&gt;'RFM input'!$AA$7,0, J27+J79+J371+IF(K$111=0,'RFM input'!$I$474,0))</f>
        <v>0</v>
      </c>
      <c r="L27" s="308">
        <f>IF(COUNT($H27:K27)&gt;'RFM input'!$AA$7,0, K27+K79+K371+IF(L$111=0,'RFM input'!$I$474,0))</f>
        <v>0</v>
      </c>
      <c r="M27" s="308">
        <f>IF(COUNT($H27:L27)&gt;'RFM input'!$AA$7,0, L27+L79+L371+IF(M$111=0,'RFM input'!$I$474,0))</f>
        <v>0</v>
      </c>
      <c r="N27" s="308">
        <f>IF(COUNT($H27:M27)&gt;'RFM input'!$AA$7,0, M27+M79+M371+IF(N$111=0,'RFM input'!$I$474,0))</f>
        <v>0</v>
      </c>
      <c r="O27" s="308">
        <f>IF(COUNT($H27:N27)&gt;'RFM input'!$AA$7,0, N27+N79+N371+IF(O$111=0,'RFM input'!$I$474,0))</f>
        <v>0</v>
      </c>
      <c r="P27" s="308">
        <f>IF(COUNT($H27:O27)&gt;'RFM input'!$AA$7,0, O27+O79+O371+IF(P$111=0,'RFM input'!$I$474,0))</f>
        <v>0</v>
      </c>
      <c r="Q27" s="308">
        <f>IF(COUNT($H27:P27)&gt;'RFM input'!$AA$7,0, P27+P79+P371+IF(Q$111=0,'RFM input'!$I$474,0))</f>
        <v>0</v>
      </c>
      <c r="R27" s="308">
        <f>IF(COUNT($H27:Q27)&gt;'RFM input'!$AA$7,0, Q27+Q79+Q371+IF(R$111=0,'RFM input'!$I$474,0))</f>
        <v>0</v>
      </c>
      <c r="S27" s="97"/>
      <c r="T27" s="97"/>
      <c r="U27" s="97"/>
      <c r="V27" s="97"/>
      <c r="W27" s="97"/>
      <c r="X27" s="97"/>
      <c r="Y27" s="97"/>
      <c r="Z27" s="97"/>
      <c r="AA27" s="249"/>
    </row>
    <row r="28" spans="1:27" outlineLevel="1">
      <c r="A28" s="4"/>
      <c r="B28" s="36"/>
      <c r="C28" s="217">
        <f>Asset21</f>
        <v>0</v>
      </c>
      <c r="D28" s="4"/>
      <c r="E28" s="4"/>
      <c r="F28" s="4"/>
      <c r="G28" s="4"/>
      <c r="H28" s="451">
        <f>'RFM input'!W27-'RFM input'!N27/(1+previous_vanilla)^0.5+('RFM input'!G243-'RFM input'!G297)</f>
        <v>0</v>
      </c>
      <c r="I28" s="308">
        <f>H28+H80+H384</f>
        <v>0</v>
      </c>
      <c r="J28" s="308">
        <f>I28+I80+I384</f>
        <v>0</v>
      </c>
      <c r="K28" s="308">
        <f>IF(COUNT($H28:J28)&gt;'RFM input'!$AA$7,0, J28+J80+J384+IF(K$111=0,'RFM input'!$I$475,0))</f>
        <v>0</v>
      </c>
      <c r="L28" s="308">
        <f>IF(COUNT($H28:K28)&gt;'RFM input'!$AA$7,0, K28+K80+K384+IF(L$111=0,'RFM input'!$I$475,0))</f>
        <v>0</v>
      </c>
      <c r="M28" s="308">
        <f>IF(COUNT($H28:L28)&gt;'RFM input'!$AA$7,0, L28+L80+L384+IF(M$111=0,'RFM input'!$I$475,0))</f>
        <v>0</v>
      </c>
      <c r="N28" s="308">
        <f>IF(COUNT($H28:M28)&gt;'RFM input'!$AA$7,0, M28+M80+M384+IF(N$111=0,'RFM input'!$I$475,0))</f>
        <v>0</v>
      </c>
      <c r="O28" s="308">
        <f>IF(COUNT($H28:N28)&gt;'RFM input'!$AA$7,0, N28+N80+N384+IF(O$111=0,'RFM input'!$I$475,0))</f>
        <v>0</v>
      </c>
      <c r="P28" s="308">
        <f>IF(COUNT($H28:O28)&gt;'RFM input'!$AA$7,0, O28+O80+O384+IF(P$111=0,'RFM input'!$I$475,0))</f>
        <v>0</v>
      </c>
      <c r="Q28" s="308">
        <f>IF(COUNT($H28:P28)&gt;'RFM input'!$AA$7,0, P28+P80+P384+IF(Q$111=0,'RFM input'!$I$475,0))</f>
        <v>0</v>
      </c>
      <c r="R28" s="308">
        <f>IF(COUNT($H28:Q28)&gt;'RFM input'!$AA$7,0, Q28+Q80+Q384+IF(R$111=0,'RFM input'!$I$475,0))</f>
        <v>0</v>
      </c>
      <c r="S28" s="97"/>
      <c r="T28" s="97"/>
      <c r="U28" s="97"/>
      <c r="V28" s="97"/>
      <c r="W28" s="97"/>
      <c r="X28" s="97"/>
      <c r="Y28" s="97"/>
      <c r="Z28" s="97"/>
      <c r="AA28" s="249"/>
    </row>
    <row r="29" spans="1:27" outlineLevel="1">
      <c r="A29" s="4"/>
      <c r="B29" s="36"/>
      <c r="C29" s="217">
        <f>Asset22</f>
        <v>0</v>
      </c>
      <c r="D29" s="4"/>
      <c r="E29" s="4"/>
      <c r="F29" s="4"/>
      <c r="G29" s="4"/>
      <c r="H29" s="451">
        <f>'RFM input'!W28-'RFM input'!N28/(1+previous_vanilla)^0.5+('RFM input'!G244-'RFM input'!G298)</f>
        <v>0</v>
      </c>
      <c r="I29" s="308">
        <f>H29+H81+H397</f>
        <v>0</v>
      </c>
      <c r="J29" s="308">
        <f>I29+I81+I397</f>
        <v>0</v>
      </c>
      <c r="K29" s="308">
        <f>IF(COUNT($H29:J29)&gt;'RFM input'!$AA$7,0, J29+J81+J397+IF(K$111=0,'RFM input'!$I$476,0))</f>
        <v>0</v>
      </c>
      <c r="L29" s="308">
        <f>IF(COUNT($H29:K29)&gt;'RFM input'!$AA$7,0, K29+K81+K397+IF(L$111=0,'RFM input'!$I$476,0))</f>
        <v>0</v>
      </c>
      <c r="M29" s="308">
        <f>IF(COUNT($H29:L29)&gt;'RFM input'!$AA$7,0, L29+L81+L397+IF(M$111=0,'RFM input'!$I$476,0))</f>
        <v>0</v>
      </c>
      <c r="N29" s="308">
        <f>IF(COUNT($H29:M29)&gt;'RFM input'!$AA$7,0, M29+M81+M397+IF(N$111=0,'RFM input'!$I$476,0))</f>
        <v>0</v>
      </c>
      <c r="O29" s="308">
        <f>IF(COUNT($H29:N29)&gt;'RFM input'!$AA$7,0, N29+N81+N397+IF(O$111=0,'RFM input'!$I$476,0))</f>
        <v>0</v>
      </c>
      <c r="P29" s="308">
        <f>IF(COUNT($H29:O29)&gt;'RFM input'!$AA$7,0, O29+O81+O397+IF(P$111=0,'RFM input'!$I$476,0))</f>
        <v>0</v>
      </c>
      <c r="Q29" s="308">
        <f>IF(COUNT($H29:P29)&gt;'RFM input'!$AA$7,0, P29+P81+P397+IF(Q$111=0,'RFM input'!$I$476,0))</f>
        <v>0</v>
      </c>
      <c r="R29" s="308">
        <f>IF(COUNT($H29:Q29)&gt;'RFM input'!$AA$7,0, Q29+Q81+Q397+IF(R$111=0,'RFM input'!$I$476,0))</f>
        <v>0</v>
      </c>
      <c r="S29" s="97"/>
      <c r="T29" s="97"/>
      <c r="U29" s="97"/>
      <c r="V29" s="97"/>
      <c r="W29" s="97"/>
      <c r="X29" s="97"/>
      <c r="Y29" s="97"/>
      <c r="Z29" s="97"/>
      <c r="AA29" s="249"/>
    </row>
    <row r="30" spans="1:27" outlineLevel="1">
      <c r="A30" s="4"/>
      <c r="B30" s="36"/>
      <c r="C30" s="217">
        <f>Asset23</f>
        <v>0</v>
      </c>
      <c r="D30" s="4"/>
      <c r="E30" s="4"/>
      <c r="F30" s="4"/>
      <c r="G30" s="4"/>
      <c r="H30" s="451">
        <f>'RFM input'!W29-'RFM input'!N29/(1+previous_vanilla)^0.5+('RFM input'!G245-'RFM input'!G299)</f>
        <v>0</v>
      </c>
      <c r="I30" s="308">
        <f>H30+H82+H410</f>
        <v>0</v>
      </c>
      <c r="J30" s="308">
        <f>I30+I82+I410</f>
        <v>0</v>
      </c>
      <c r="K30" s="308">
        <f>IF(COUNT($H30:J30)&gt;'RFM input'!$AA$7,0, J30+J82+J410+IF(K$111=0,'RFM input'!$I$477,0))</f>
        <v>0</v>
      </c>
      <c r="L30" s="308">
        <f>IF(COUNT($H30:K30)&gt;'RFM input'!$AA$7,0, K30+K82+K410+IF(L$111=0,'RFM input'!$I$477,0))</f>
        <v>0</v>
      </c>
      <c r="M30" s="308">
        <f>IF(COUNT($H30:L30)&gt;'RFM input'!$AA$7,0, L30+L82+L410+IF(M$111=0,'RFM input'!$I$477,0))</f>
        <v>0</v>
      </c>
      <c r="N30" s="308">
        <f>IF(COUNT($H30:M30)&gt;'RFM input'!$AA$7,0, M30+M82+M410+IF(N$111=0,'RFM input'!$I$477,0))</f>
        <v>0</v>
      </c>
      <c r="O30" s="308">
        <f>IF(COUNT($H30:N30)&gt;'RFM input'!$AA$7,0, N30+N82+N410+IF(O$111=0,'RFM input'!$I$477,0))</f>
        <v>0</v>
      </c>
      <c r="P30" s="308">
        <f>IF(COUNT($H30:O30)&gt;'RFM input'!$AA$7,0, O30+O82+O410+IF(P$111=0,'RFM input'!$I$477,0))</f>
        <v>0</v>
      </c>
      <c r="Q30" s="308">
        <f>IF(COUNT($H30:P30)&gt;'RFM input'!$AA$7,0, P30+P82+P410+IF(Q$111=0,'RFM input'!$I$477,0))</f>
        <v>0</v>
      </c>
      <c r="R30" s="308">
        <f>IF(COUNT($H30:Q30)&gt;'RFM input'!$AA$7,0, Q30+Q82+Q410+IF(R$111=0,'RFM input'!$I$477,0))</f>
        <v>0</v>
      </c>
      <c r="S30" s="97"/>
      <c r="T30" s="97"/>
      <c r="U30" s="97"/>
      <c r="V30" s="97"/>
      <c r="W30" s="97"/>
      <c r="X30" s="97"/>
      <c r="Y30" s="97"/>
      <c r="Z30" s="97"/>
      <c r="AA30" s="249"/>
    </row>
    <row r="31" spans="1:27" outlineLevel="1">
      <c r="A31" s="4"/>
      <c r="B31" s="36"/>
      <c r="C31" s="217">
        <f>Asset24</f>
        <v>0</v>
      </c>
      <c r="D31" s="4"/>
      <c r="E31" s="4"/>
      <c r="F31" s="4"/>
      <c r="G31" s="4"/>
      <c r="H31" s="451">
        <f>'RFM input'!W30-'RFM input'!N30/(1+previous_vanilla)^0.5+('RFM input'!G246-'RFM input'!G300)</f>
        <v>0</v>
      </c>
      <c r="I31" s="308">
        <f>H31+H83+H423</f>
        <v>0</v>
      </c>
      <c r="J31" s="308">
        <f>I31+I83+I423</f>
        <v>0</v>
      </c>
      <c r="K31" s="308">
        <f>IF(COUNT($H31:J31)&gt;'RFM input'!$AA$7,0, J31+J83+J423+IF(K$111=0,'RFM input'!$I$478,0))</f>
        <v>0</v>
      </c>
      <c r="L31" s="308">
        <f>IF(COUNT($H31:K31)&gt;'RFM input'!$AA$7,0, K31+K83+K423+IF(L$111=0,'RFM input'!$I$478,0))</f>
        <v>0</v>
      </c>
      <c r="M31" s="308">
        <f>IF(COUNT($H31:L31)&gt;'RFM input'!$AA$7,0, L31+L83+L423+IF(M$111=0,'RFM input'!$I$478,0))</f>
        <v>0</v>
      </c>
      <c r="N31" s="308">
        <f>IF(COUNT($H31:M31)&gt;'RFM input'!$AA$7,0, M31+M83+M423+IF(N$111=0,'RFM input'!$I$478,0))</f>
        <v>0</v>
      </c>
      <c r="O31" s="308">
        <f>IF(COUNT($H31:N31)&gt;'RFM input'!$AA$7,0, N31+N83+N423+IF(O$111=0,'RFM input'!$I$478,0))</f>
        <v>0</v>
      </c>
      <c r="P31" s="308">
        <f>IF(COUNT($H31:O31)&gt;'RFM input'!$AA$7,0, O31+O83+O423+IF(P$111=0,'RFM input'!$I$478,0))</f>
        <v>0</v>
      </c>
      <c r="Q31" s="308">
        <f>IF(COUNT($H31:P31)&gt;'RFM input'!$AA$7,0, P31+P83+P423+IF(Q$111=0,'RFM input'!$I$478,0))</f>
        <v>0</v>
      </c>
      <c r="R31" s="308">
        <f>IF(COUNT($H31:Q31)&gt;'RFM input'!$AA$7,0, Q31+Q83+Q423+IF(R$111=0,'RFM input'!$I$478,0))</f>
        <v>0</v>
      </c>
      <c r="S31" s="97"/>
      <c r="T31" s="97"/>
      <c r="U31" s="97"/>
      <c r="V31" s="97"/>
      <c r="W31" s="97"/>
      <c r="X31" s="97"/>
      <c r="Y31" s="97"/>
      <c r="Z31" s="97"/>
      <c r="AA31" s="249"/>
    </row>
    <row r="32" spans="1:27" outlineLevel="1">
      <c r="A32" s="4"/>
      <c r="B32" s="36"/>
      <c r="C32" s="217">
        <f>Asset25</f>
        <v>0</v>
      </c>
      <c r="D32" s="4"/>
      <c r="E32" s="4"/>
      <c r="F32" s="4"/>
      <c r="G32" s="4"/>
      <c r="H32" s="451">
        <f>'RFM input'!W31-'RFM input'!N31/(1+previous_vanilla)^0.5+('RFM input'!G247-'RFM input'!G301)</f>
        <v>0</v>
      </c>
      <c r="I32" s="308">
        <f>H32+H84+H436</f>
        <v>0</v>
      </c>
      <c r="J32" s="308">
        <f>I32+I84+I436</f>
        <v>0</v>
      </c>
      <c r="K32" s="308">
        <f>IF(COUNT($H32:J32)&gt;'RFM input'!$AA$7,0, J32+J84+J436+IF(K$111=0,'RFM input'!$I$479,0))</f>
        <v>0</v>
      </c>
      <c r="L32" s="308">
        <f>IF(COUNT($H32:K32)&gt;'RFM input'!$AA$7,0, K32+K84+K436+IF(L$111=0,'RFM input'!$I$479,0))</f>
        <v>0</v>
      </c>
      <c r="M32" s="308">
        <f>IF(COUNT($H32:L32)&gt;'RFM input'!$AA$7,0, L32+L84+L436+IF(M$111=0,'RFM input'!$I$479,0))</f>
        <v>0</v>
      </c>
      <c r="N32" s="308">
        <f>IF(COUNT($H32:M32)&gt;'RFM input'!$AA$7,0, M32+M84+M436+IF(N$111=0,'RFM input'!$I$479,0))</f>
        <v>0</v>
      </c>
      <c r="O32" s="308">
        <f>IF(COUNT($H32:N32)&gt;'RFM input'!$AA$7,0, N32+N84+N436+IF(O$111=0,'RFM input'!$I$479,0))</f>
        <v>0</v>
      </c>
      <c r="P32" s="308">
        <f>IF(COUNT($H32:O32)&gt;'RFM input'!$AA$7,0, O32+O84+O436+IF(P$111=0,'RFM input'!$I$479,0))</f>
        <v>0</v>
      </c>
      <c r="Q32" s="308">
        <f>IF(COUNT($H32:P32)&gt;'RFM input'!$AA$7,0, P32+P84+P436+IF(Q$111=0,'RFM input'!$I$479,0))</f>
        <v>0</v>
      </c>
      <c r="R32" s="308">
        <f>IF(COUNT($H32:Q32)&gt;'RFM input'!$AA$7,0, Q32+Q84+Q436+IF(R$111=0,'RFM input'!$I$479,0))</f>
        <v>0</v>
      </c>
      <c r="S32" s="97"/>
      <c r="T32" s="97"/>
      <c r="U32" s="97"/>
      <c r="V32" s="97"/>
      <c r="W32" s="97"/>
      <c r="X32" s="97"/>
      <c r="Y32" s="97"/>
      <c r="Z32" s="97"/>
      <c r="AA32" s="249"/>
    </row>
    <row r="33" spans="1:27" outlineLevel="1">
      <c r="A33" s="4"/>
      <c r="B33" s="36"/>
      <c r="C33" s="217">
        <f>Asset26</f>
        <v>0</v>
      </c>
      <c r="D33" s="4"/>
      <c r="E33" s="4"/>
      <c r="F33" s="4"/>
      <c r="G33" s="4"/>
      <c r="H33" s="451">
        <f>'RFM input'!W32-'RFM input'!N32/(1+previous_vanilla)^0.5+('RFM input'!G248-'RFM input'!G302)</f>
        <v>0</v>
      </c>
      <c r="I33" s="308">
        <f>H33+H85+H449</f>
        <v>0</v>
      </c>
      <c r="J33" s="308">
        <f>I33+I85+I449</f>
        <v>0</v>
      </c>
      <c r="K33" s="308">
        <f>IF(COUNT($H33:J33)&gt;'RFM input'!$AA$7,0, J33+J85+J449+IF(K$111=0,'RFM input'!$I$480,0))</f>
        <v>0</v>
      </c>
      <c r="L33" s="308">
        <f>IF(COUNT($H33:K33)&gt;'RFM input'!$AA$7,0, K33+K85+K449+IF(L$111=0,'RFM input'!$I$480,0))</f>
        <v>0</v>
      </c>
      <c r="M33" s="308">
        <f>IF(COUNT($H33:L33)&gt;'RFM input'!$AA$7,0, L33+L85+L449+IF(M$111=0,'RFM input'!$I$480,0))</f>
        <v>0</v>
      </c>
      <c r="N33" s="308">
        <f>IF(COUNT($H33:M33)&gt;'RFM input'!$AA$7,0, M33+M85+M449+IF(N$111=0,'RFM input'!$I$480,0))</f>
        <v>0</v>
      </c>
      <c r="O33" s="308">
        <f>IF(COUNT($H33:N33)&gt;'RFM input'!$AA$7,0, N33+N85+N449+IF(O$111=0,'RFM input'!$I$480,0))</f>
        <v>0</v>
      </c>
      <c r="P33" s="308">
        <f>IF(COUNT($H33:O33)&gt;'RFM input'!$AA$7,0, O33+O85+O449+IF(P$111=0,'RFM input'!$I$480,0))</f>
        <v>0</v>
      </c>
      <c r="Q33" s="308">
        <f>IF(COUNT($H33:P33)&gt;'RFM input'!$AA$7,0, P33+P85+P449+IF(Q$111=0,'RFM input'!$I$480,0))</f>
        <v>0</v>
      </c>
      <c r="R33" s="308">
        <f>IF(COUNT($H33:Q33)&gt;'RFM input'!$AA$7,0, Q33+Q85+Q449+IF(R$111=0,'RFM input'!$I$480,0))</f>
        <v>0</v>
      </c>
      <c r="S33" s="97"/>
      <c r="T33" s="97"/>
      <c r="U33" s="97"/>
      <c r="V33" s="97"/>
      <c r="W33" s="97"/>
      <c r="X33" s="97"/>
      <c r="Y33" s="97"/>
      <c r="Z33" s="97"/>
      <c r="AA33" s="249"/>
    </row>
    <row r="34" spans="1:27" outlineLevel="1">
      <c r="A34" s="4"/>
      <c r="B34" s="36"/>
      <c r="C34" s="217">
        <f>Asset27</f>
        <v>0</v>
      </c>
      <c r="D34" s="4"/>
      <c r="E34" s="4"/>
      <c r="F34" s="4"/>
      <c r="G34" s="4"/>
      <c r="H34" s="451">
        <f>'RFM input'!W33-'RFM input'!N33/(1+previous_vanilla)^0.5+('RFM input'!G249-'RFM input'!G303)</f>
        <v>0</v>
      </c>
      <c r="I34" s="308">
        <f>H34+H86+H462</f>
        <v>0</v>
      </c>
      <c r="J34" s="308">
        <f>I34+I86+I462</f>
        <v>0</v>
      </c>
      <c r="K34" s="308">
        <f>IF(COUNT($H34:J34)&gt;'RFM input'!$AA$7,0, J34+J86+J462+IF(K$111=0,'RFM input'!$I$481,0))</f>
        <v>0</v>
      </c>
      <c r="L34" s="308">
        <f>IF(COUNT($H34:K34)&gt;'RFM input'!$AA$7,0, K34+K86+K462+IF(L$111=0,'RFM input'!$I$481,0))</f>
        <v>0</v>
      </c>
      <c r="M34" s="308">
        <f>IF(COUNT($H34:L34)&gt;'RFM input'!$AA$7,0, L34+L86+L462+IF(M$111=0,'RFM input'!$I$481,0))</f>
        <v>0</v>
      </c>
      <c r="N34" s="308">
        <f>IF(COUNT($H34:M34)&gt;'RFM input'!$AA$7,0, M34+M86+M462+IF(N$111=0,'RFM input'!$I$481,0))</f>
        <v>0</v>
      </c>
      <c r="O34" s="308">
        <f>IF(COUNT($H34:N34)&gt;'RFM input'!$AA$7,0, N34+N86+N462+IF(O$111=0,'RFM input'!$I$481,0))</f>
        <v>0</v>
      </c>
      <c r="P34" s="308">
        <f>IF(COUNT($H34:O34)&gt;'RFM input'!$AA$7,0, O34+O86+O462+IF(P$111=0,'RFM input'!$I$481,0))</f>
        <v>0</v>
      </c>
      <c r="Q34" s="308">
        <f>IF(COUNT($H34:P34)&gt;'RFM input'!$AA$7,0, P34+P86+P462+IF(Q$111=0,'RFM input'!$I$481,0))</f>
        <v>0</v>
      </c>
      <c r="R34" s="308">
        <f>IF(COUNT($H34:Q34)&gt;'RFM input'!$AA$7,0, Q34+Q86+Q462+IF(R$111=0,'RFM input'!$I$481,0))</f>
        <v>0</v>
      </c>
      <c r="S34" s="97"/>
      <c r="T34" s="97"/>
      <c r="U34" s="97"/>
      <c r="V34" s="97"/>
      <c r="W34" s="97"/>
      <c r="X34" s="97"/>
      <c r="Y34" s="97"/>
      <c r="Z34" s="97"/>
      <c r="AA34" s="249"/>
    </row>
    <row r="35" spans="1:27" outlineLevel="1">
      <c r="A35" s="4"/>
      <c r="B35" s="36"/>
      <c r="C35" s="217">
        <f>Asset28</f>
        <v>0</v>
      </c>
      <c r="D35" s="4"/>
      <c r="E35" s="4"/>
      <c r="F35" s="4"/>
      <c r="G35" s="4"/>
      <c r="H35" s="451">
        <f>'RFM input'!W34-'RFM input'!N34/(1+previous_vanilla)^0.5+('RFM input'!G250-'RFM input'!G304)</f>
        <v>0</v>
      </c>
      <c r="I35" s="308">
        <f>H35+H87+H475</f>
        <v>0</v>
      </c>
      <c r="J35" s="308">
        <f>I35+I87+I475</f>
        <v>0</v>
      </c>
      <c r="K35" s="308">
        <f>IF(COUNT($H35:J35)&gt;'RFM input'!$AA$7,0, J35+J87+J475+IF(K$111=0,'RFM input'!$I$482,0))</f>
        <v>0</v>
      </c>
      <c r="L35" s="308">
        <f>IF(COUNT($H35:K35)&gt;'RFM input'!$AA$7,0, K35+K87+K475+IF(L$111=0,'RFM input'!$I$482,0))</f>
        <v>0</v>
      </c>
      <c r="M35" s="308">
        <f>IF(COUNT($H35:L35)&gt;'RFM input'!$AA$7,0, L35+L87+L475+IF(M$111=0,'RFM input'!$I$482,0))</f>
        <v>0</v>
      </c>
      <c r="N35" s="308">
        <f>IF(COUNT($H35:M35)&gt;'RFM input'!$AA$7,0, M35+M87+M475+IF(N$111=0,'RFM input'!$I$482,0))</f>
        <v>0</v>
      </c>
      <c r="O35" s="308">
        <f>IF(COUNT($H35:N35)&gt;'RFM input'!$AA$7,0, N35+N87+N475+IF(O$111=0,'RFM input'!$I$482,0))</f>
        <v>0</v>
      </c>
      <c r="P35" s="308">
        <f>IF(COUNT($H35:O35)&gt;'RFM input'!$AA$7,0, O35+O87+O475+IF(P$111=0,'RFM input'!$I$482,0))</f>
        <v>0</v>
      </c>
      <c r="Q35" s="308">
        <f>IF(COUNT($H35:P35)&gt;'RFM input'!$AA$7,0, P35+P87+P475+IF(Q$111=0,'RFM input'!$I$482,0))</f>
        <v>0</v>
      </c>
      <c r="R35" s="308">
        <f>IF(COUNT($H35:Q35)&gt;'RFM input'!$AA$7,0, Q35+Q87+Q475+IF(R$111=0,'RFM input'!$I$482,0))</f>
        <v>0</v>
      </c>
      <c r="S35" s="97"/>
      <c r="T35" s="97"/>
      <c r="U35" s="97"/>
      <c r="V35" s="97"/>
      <c r="W35" s="97"/>
      <c r="X35" s="97"/>
      <c r="Y35" s="97"/>
      <c r="Z35" s="97"/>
      <c r="AA35" s="249"/>
    </row>
    <row r="36" spans="1:27" outlineLevel="1">
      <c r="A36" s="4"/>
      <c r="B36" s="36"/>
      <c r="C36" s="217">
        <f>Asset29</f>
        <v>0</v>
      </c>
      <c r="D36" s="4"/>
      <c r="E36" s="4"/>
      <c r="F36" s="4"/>
      <c r="G36" s="4"/>
      <c r="H36" s="451">
        <f>'RFM input'!W35-'RFM input'!N35/(1+previous_vanilla)^0.5+('RFM input'!G251-'RFM input'!G305)</f>
        <v>0</v>
      </c>
      <c r="I36" s="308">
        <f>H36+H88+H488</f>
        <v>0</v>
      </c>
      <c r="J36" s="308">
        <f>I36+I88+I488</f>
        <v>0</v>
      </c>
      <c r="K36" s="308">
        <f>IF(COUNT($H36:J36)&gt;'RFM input'!$AA$7,0, J36+J88+J488+IF(K$111=0,'RFM input'!$I$483,0))</f>
        <v>0</v>
      </c>
      <c r="L36" s="308">
        <f>IF(COUNT($H36:K36)&gt;'RFM input'!$AA$7,0, K36+K88+K488+IF(L$111=0,'RFM input'!$I$483,0))</f>
        <v>0</v>
      </c>
      <c r="M36" s="308">
        <f>IF(COUNT($H36:L36)&gt;'RFM input'!$AA$7,0, L36+L88+L488+IF(M$111=0,'RFM input'!$I$483,0))</f>
        <v>0</v>
      </c>
      <c r="N36" s="308">
        <f>IF(COUNT($H36:M36)&gt;'RFM input'!$AA$7,0, M36+M88+M488+IF(N$111=0,'RFM input'!$I$483,0))</f>
        <v>0</v>
      </c>
      <c r="O36" s="308">
        <f>IF(COUNT($H36:N36)&gt;'RFM input'!$AA$7,0, N36+N88+N488+IF(O$111=0,'RFM input'!$I$483,0))</f>
        <v>0</v>
      </c>
      <c r="P36" s="308">
        <f>IF(COUNT($H36:O36)&gt;'RFM input'!$AA$7,0, O36+O88+O488+IF(P$111=0,'RFM input'!$I$483,0))</f>
        <v>0</v>
      </c>
      <c r="Q36" s="308">
        <f>IF(COUNT($H36:P36)&gt;'RFM input'!$AA$7,0, P36+P88+P488+IF(Q$111=0,'RFM input'!$I$483,0))</f>
        <v>0</v>
      </c>
      <c r="R36" s="308">
        <f>IF(COUNT($H36:Q36)&gt;'RFM input'!$AA$7,0, Q36+Q88+Q488+IF(R$111=0,'RFM input'!$I$483,0))</f>
        <v>0</v>
      </c>
      <c r="S36" s="97"/>
      <c r="T36" s="97"/>
      <c r="U36" s="97"/>
      <c r="V36" s="97"/>
      <c r="W36" s="97"/>
      <c r="X36" s="97"/>
      <c r="Y36" s="97"/>
      <c r="Z36" s="97"/>
      <c r="AA36" s="249"/>
    </row>
    <row r="37" spans="1:27" outlineLevel="1">
      <c r="A37" s="4"/>
      <c r="B37" s="36"/>
      <c r="C37" s="217">
        <f>Asset30</f>
        <v>0</v>
      </c>
      <c r="D37" s="4"/>
      <c r="E37" s="4"/>
      <c r="F37" s="4"/>
      <c r="G37" s="4"/>
      <c r="H37" s="451">
        <f>'RFM input'!W36-'RFM input'!N36/(1+previous_vanilla)^0.5+('RFM input'!G252-'RFM input'!G306)</f>
        <v>0</v>
      </c>
      <c r="I37" s="308">
        <f>H37+H89+H501</f>
        <v>0</v>
      </c>
      <c r="J37" s="308">
        <f>I37+I89+I501</f>
        <v>0</v>
      </c>
      <c r="K37" s="308">
        <f>IF(COUNT($H37:J37)&gt;'RFM input'!$AA$7,0, J37+J89+J501+IF(K$111=0,'RFM input'!$I$484,0))</f>
        <v>0</v>
      </c>
      <c r="L37" s="308">
        <f>IF(COUNT($H37:K37)&gt;'RFM input'!$AA$7,0, K37+K89+K501+IF(L$111=0,'RFM input'!$I$484,0))</f>
        <v>0</v>
      </c>
      <c r="M37" s="308">
        <f>IF(COUNT($H37:L37)&gt;'RFM input'!$AA$7,0, L37+L89+L501+IF(M$111=0,'RFM input'!$I$484,0))</f>
        <v>0</v>
      </c>
      <c r="N37" s="308">
        <f>IF(COUNT($H37:M37)&gt;'RFM input'!$AA$7,0, M37+M89+M501+IF(N$111=0,'RFM input'!$I$484,0))</f>
        <v>0</v>
      </c>
      <c r="O37" s="308">
        <f>IF(COUNT($H37:N37)&gt;'RFM input'!$AA$7,0, N37+N89+N501+IF(O$111=0,'RFM input'!$I$484,0))</f>
        <v>0</v>
      </c>
      <c r="P37" s="308">
        <f>IF(COUNT($H37:O37)&gt;'RFM input'!$AA$7,0, O37+O89+O501+IF(P$111=0,'RFM input'!$I$484,0))</f>
        <v>0</v>
      </c>
      <c r="Q37" s="308">
        <f>IF(COUNT($H37:P37)&gt;'RFM input'!$AA$7,0, P37+P89+P501+IF(Q$111=0,'RFM input'!$I$484,0))</f>
        <v>0</v>
      </c>
      <c r="R37" s="308">
        <f>IF(COUNT($H37:Q37)&gt;'RFM input'!$AA$7,0, Q37+Q89+Q501+IF(R$111=0,'RFM input'!$I$484,0))</f>
        <v>0</v>
      </c>
      <c r="S37" s="97"/>
      <c r="T37" s="97"/>
      <c r="U37" s="97"/>
      <c r="V37" s="97"/>
      <c r="W37" s="97"/>
      <c r="X37" s="97"/>
      <c r="Y37" s="97"/>
      <c r="Z37" s="97"/>
      <c r="AA37" s="249"/>
    </row>
    <row r="38" spans="1:27" outlineLevel="1">
      <c r="A38" s="4"/>
      <c r="B38" s="36"/>
      <c r="C38" s="217">
        <f>Asset31</f>
        <v>0</v>
      </c>
      <c r="D38" s="4"/>
      <c r="E38" s="4"/>
      <c r="F38" s="4"/>
      <c r="G38" s="4"/>
      <c r="H38" s="451">
        <f>'RFM input'!W37-'RFM input'!N37/(1+previous_vanilla)^0.5+('RFM input'!G253-'RFM input'!G307)</f>
        <v>0</v>
      </c>
      <c r="I38" s="308">
        <f>H38+H90+H514</f>
        <v>0</v>
      </c>
      <c r="J38" s="308">
        <f>I38+I90+I514</f>
        <v>0</v>
      </c>
      <c r="K38" s="308">
        <f>IF(COUNT($H38:J38)&gt;'RFM input'!$AA$7,0, J38+J90+J514+IF(K$111=0,'RFM input'!$I$485,0))</f>
        <v>0</v>
      </c>
      <c r="L38" s="308">
        <f>IF(COUNT($H38:K38)&gt;'RFM input'!$AA$7,0, K38+K90+K514+IF(L$111=0,'RFM input'!$I$485,0))</f>
        <v>0</v>
      </c>
      <c r="M38" s="308">
        <f>IF(COUNT($H38:L38)&gt;'RFM input'!$AA$7,0, L38+L90+L514+IF(M$111=0,'RFM input'!$I$485,0))</f>
        <v>0</v>
      </c>
      <c r="N38" s="308">
        <f>IF(COUNT($H38:M38)&gt;'RFM input'!$AA$7,0, M38+M90+M514+IF(N$111=0,'RFM input'!$I$485,0))</f>
        <v>0</v>
      </c>
      <c r="O38" s="308">
        <f>IF(COUNT($H38:N38)&gt;'RFM input'!$AA$7,0, N38+N90+N514+IF(O$111=0,'RFM input'!$I$485,0))</f>
        <v>0</v>
      </c>
      <c r="P38" s="308">
        <f>IF(COUNT($H38:O38)&gt;'RFM input'!$AA$7,0, O38+O90+O514+IF(P$111=0,'RFM input'!$I$485,0))</f>
        <v>0</v>
      </c>
      <c r="Q38" s="308">
        <f>IF(COUNT($H38:P38)&gt;'RFM input'!$AA$7,0, P38+P90+P514+IF(Q$111=0,'RFM input'!$I$485,0))</f>
        <v>0</v>
      </c>
      <c r="R38" s="308">
        <f>IF(COUNT($H38:Q38)&gt;'RFM input'!$AA$7,0, Q38+Q90+Q514+IF(R$111=0,'RFM input'!$I$485,0))</f>
        <v>0</v>
      </c>
      <c r="S38" s="97"/>
      <c r="T38" s="97"/>
      <c r="U38" s="97"/>
      <c r="V38" s="97"/>
      <c r="W38" s="97"/>
      <c r="X38" s="97"/>
      <c r="Y38" s="97"/>
      <c r="Z38" s="97"/>
      <c r="AA38" s="249"/>
    </row>
    <row r="39" spans="1:27" outlineLevel="1">
      <c r="A39" s="4"/>
      <c r="B39" s="36"/>
      <c r="C39" s="217">
        <f>Asset32</f>
        <v>0</v>
      </c>
      <c r="D39" s="4"/>
      <c r="E39" s="4"/>
      <c r="F39" s="4"/>
      <c r="G39" s="4"/>
      <c r="H39" s="451">
        <f>'RFM input'!W38-'RFM input'!N38/(1+previous_vanilla)^0.5+('RFM input'!G254-'RFM input'!G308)</f>
        <v>0</v>
      </c>
      <c r="I39" s="308">
        <f>H39+H91+H527</f>
        <v>0</v>
      </c>
      <c r="J39" s="308">
        <f>I39+I91+I527</f>
        <v>0</v>
      </c>
      <c r="K39" s="308">
        <f>IF(COUNT($H39:J39)&gt;'RFM input'!$AA$7,0, J39+J91+J527+IF(K$111=0,'RFM input'!$I$486,0))</f>
        <v>0</v>
      </c>
      <c r="L39" s="308">
        <f>IF(COUNT($H39:K39)&gt;'RFM input'!$AA$7,0, K39+K91+K527+IF(L$111=0,'RFM input'!$I$486,0))</f>
        <v>0</v>
      </c>
      <c r="M39" s="308">
        <f>IF(COUNT($H39:L39)&gt;'RFM input'!$AA$7,0, L39+L91+L527+IF(M$111=0,'RFM input'!$I$486,0))</f>
        <v>0</v>
      </c>
      <c r="N39" s="308">
        <f>IF(COUNT($H39:M39)&gt;'RFM input'!$AA$7,0, M39+M91+M527+IF(N$111=0,'RFM input'!$I$486,0))</f>
        <v>0</v>
      </c>
      <c r="O39" s="308">
        <f>IF(COUNT($H39:N39)&gt;'RFM input'!$AA$7,0, N39+N91+N527+IF(O$111=0,'RFM input'!$I$486,0))</f>
        <v>0</v>
      </c>
      <c r="P39" s="308">
        <f>IF(COUNT($H39:O39)&gt;'RFM input'!$AA$7,0, O39+O91+O527+IF(P$111=0,'RFM input'!$I$486,0))</f>
        <v>0</v>
      </c>
      <c r="Q39" s="308">
        <f>IF(COUNT($H39:P39)&gt;'RFM input'!$AA$7,0, P39+P91+P527+IF(Q$111=0,'RFM input'!$I$486,0))</f>
        <v>0</v>
      </c>
      <c r="R39" s="308">
        <f>IF(COUNT($H39:Q39)&gt;'RFM input'!$AA$7,0, Q39+Q91+Q527+IF(R$111=0,'RFM input'!$I$486,0))</f>
        <v>0</v>
      </c>
      <c r="S39" s="97"/>
      <c r="T39" s="97"/>
      <c r="U39" s="97"/>
      <c r="V39" s="97"/>
      <c r="W39" s="97"/>
      <c r="X39" s="97"/>
      <c r="Y39" s="97"/>
      <c r="Z39" s="97"/>
      <c r="AA39" s="249"/>
    </row>
    <row r="40" spans="1:27" outlineLevel="1">
      <c r="A40" s="4"/>
      <c r="B40" s="36"/>
      <c r="C40" s="217">
        <f>Asset33</f>
        <v>0</v>
      </c>
      <c r="D40" s="4"/>
      <c r="E40" s="4"/>
      <c r="F40" s="4"/>
      <c r="G40" s="4"/>
      <c r="H40" s="451">
        <f>'RFM input'!W39-'RFM input'!N39/(1+previous_vanilla)^0.5+('RFM input'!G255-'RFM input'!G309)</f>
        <v>0</v>
      </c>
      <c r="I40" s="308">
        <f>H40+H92+H540</f>
        <v>0</v>
      </c>
      <c r="J40" s="308">
        <f>I40+I92+I540</f>
        <v>0</v>
      </c>
      <c r="K40" s="308">
        <f>IF(COUNT($H40:J40)&gt;'RFM input'!$AA$7,0, J40+J92+J540+IF(K$111=0,'RFM input'!$I$487,0))</f>
        <v>0</v>
      </c>
      <c r="L40" s="308">
        <f>IF(COUNT($H40:K40)&gt;'RFM input'!$AA$7,0, K40+K92+K540+IF(L$111=0,'RFM input'!$I$487,0))</f>
        <v>0</v>
      </c>
      <c r="M40" s="308">
        <f>IF(COUNT($H40:L40)&gt;'RFM input'!$AA$7,0, L40+L92+L540+IF(M$111=0,'RFM input'!$I$487,0))</f>
        <v>0</v>
      </c>
      <c r="N40" s="308">
        <f>IF(COUNT($H40:M40)&gt;'RFM input'!$AA$7,0, M40+M92+M540+IF(N$111=0,'RFM input'!$I$487,0))</f>
        <v>0</v>
      </c>
      <c r="O40" s="308">
        <f>IF(COUNT($H40:N40)&gt;'RFM input'!$AA$7,0, N40+N92+N540+IF(O$111=0,'RFM input'!$I$487,0))</f>
        <v>0</v>
      </c>
      <c r="P40" s="308">
        <f>IF(COUNT($H40:O40)&gt;'RFM input'!$AA$7,0, O40+O92+O540+IF(P$111=0,'RFM input'!$I$487,0))</f>
        <v>0</v>
      </c>
      <c r="Q40" s="308">
        <f>IF(COUNT($H40:P40)&gt;'RFM input'!$AA$7,0, P40+P92+P540+IF(Q$111=0,'RFM input'!$I$487,0))</f>
        <v>0</v>
      </c>
      <c r="R40" s="308">
        <f>IF(COUNT($H40:Q40)&gt;'RFM input'!$AA$7,0, Q40+Q92+Q540+IF(R$111=0,'RFM input'!$I$487,0))</f>
        <v>0</v>
      </c>
      <c r="S40" s="97"/>
      <c r="T40" s="97"/>
      <c r="U40" s="97"/>
      <c r="V40" s="97"/>
      <c r="W40" s="97"/>
      <c r="X40" s="97"/>
      <c r="Y40" s="97"/>
      <c r="Z40" s="97"/>
      <c r="AA40" s="249"/>
    </row>
    <row r="41" spans="1:27" outlineLevel="1">
      <c r="A41" s="4"/>
      <c r="B41" s="36"/>
      <c r="C41" s="217">
        <f>Asset34</f>
        <v>0</v>
      </c>
      <c r="D41" s="4"/>
      <c r="E41" s="4"/>
      <c r="F41" s="4"/>
      <c r="G41" s="4"/>
      <c r="H41" s="451">
        <f>'RFM input'!W40-'RFM input'!N40/(1+previous_vanilla)^0.5+('RFM input'!G256-'RFM input'!G310)</f>
        <v>0</v>
      </c>
      <c r="I41" s="308">
        <f>H41+H93+H553</f>
        <v>0</v>
      </c>
      <c r="J41" s="308">
        <f>I41+I93+I553</f>
        <v>0</v>
      </c>
      <c r="K41" s="308">
        <f>IF(COUNT($H41:J41)&gt;'RFM input'!$AA$7,0, J41+J93+J553+IF(K$111=0,'RFM input'!$I$488,0))</f>
        <v>0</v>
      </c>
      <c r="L41" s="308">
        <f>IF(COUNT($H41:K41)&gt;'RFM input'!$AA$7,0, K41+K93+K553+IF(L$111=0,'RFM input'!$I$488,0))</f>
        <v>0</v>
      </c>
      <c r="M41" s="308">
        <f>IF(COUNT($H41:L41)&gt;'RFM input'!$AA$7,0, L41+L93+L553+IF(M$111=0,'RFM input'!$I$488,0))</f>
        <v>0</v>
      </c>
      <c r="N41" s="308">
        <f>IF(COUNT($H41:M41)&gt;'RFM input'!$AA$7,0, M41+M93+M553+IF(N$111=0,'RFM input'!$I$488,0))</f>
        <v>0</v>
      </c>
      <c r="O41" s="308">
        <f>IF(COUNT($H41:N41)&gt;'RFM input'!$AA$7,0, N41+N93+N553+IF(O$111=0,'RFM input'!$I$488,0))</f>
        <v>0</v>
      </c>
      <c r="P41" s="308">
        <f>IF(COUNT($H41:O41)&gt;'RFM input'!$AA$7,0, O41+O93+O553+IF(P$111=0,'RFM input'!$I$488,0))</f>
        <v>0</v>
      </c>
      <c r="Q41" s="308">
        <f>IF(COUNT($H41:P41)&gt;'RFM input'!$AA$7,0, P41+P93+P553+IF(Q$111=0,'RFM input'!$I$488,0))</f>
        <v>0</v>
      </c>
      <c r="R41" s="308">
        <f>IF(COUNT($H41:Q41)&gt;'RFM input'!$AA$7,0, Q41+Q93+Q553+IF(R$111=0,'RFM input'!$I$488,0))</f>
        <v>0</v>
      </c>
      <c r="S41" s="97"/>
      <c r="T41" s="97"/>
      <c r="U41" s="97"/>
      <c r="V41" s="97"/>
      <c r="W41" s="97"/>
      <c r="X41" s="97"/>
      <c r="Y41" s="97"/>
      <c r="Z41" s="97"/>
      <c r="AA41" s="249"/>
    </row>
    <row r="42" spans="1:27" outlineLevel="1">
      <c r="A42" s="4"/>
      <c r="B42" s="36"/>
      <c r="C42" s="217">
        <f>Asset35</f>
        <v>0</v>
      </c>
      <c r="D42" s="4"/>
      <c r="E42" s="4"/>
      <c r="F42" s="4"/>
      <c r="G42" s="4"/>
      <c r="H42" s="451">
        <f>'RFM input'!W41-'RFM input'!N41/(1+previous_vanilla)^0.5+('RFM input'!G257-'RFM input'!G311)</f>
        <v>0</v>
      </c>
      <c r="I42" s="308">
        <f>H42+H94+H566</f>
        <v>0</v>
      </c>
      <c r="J42" s="308">
        <f>I42+I94+I566</f>
        <v>0</v>
      </c>
      <c r="K42" s="308">
        <f>IF(COUNT($H42:J42)&gt;'RFM input'!$AA$7,0, J42+J94+J566+IF(K$111=0,'RFM input'!$I$489,0))</f>
        <v>0</v>
      </c>
      <c r="L42" s="308">
        <f>IF(COUNT($H42:K42)&gt;'RFM input'!$AA$7,0, K42+K94+K566+IF(L$111=0,'RFM input'!$I$489,0))</f>
        <v>0</v>
      </c>
      <c r="M42" s="308">
        <f>IF(COUNT($H42:L42)&gt;'RFM input'!$AA$7,0, L42+L94+L566+IF(M$111=0,'RFM input'!$I$489,0))</f>
        <v>0</v>
      </c>
      <c r="N42" s="308">
        <f>IF(COUNT($H42:M42)&gt;'RFM input'!$AA$7,0, M42+M94+M566+IF(N$111=0,'RFM input'!$I$489,0))</f>
        <v>0</v>
      </c>
      <c r="O42" s="308">
        <f>IF(COUNT($H42:N42)&gt;'RFM input'!$AA$7,0, N42+N94+N566+IF(O$111=0,'RFM input'!$I$489,0))</f>
        <v>0</v>
      </c>
      <c r="P42" s="308">
        <f>IF(COUNT($H42:O42)&gt;'RFM input'!$AA$7,0, O42+O94+O566+IF(P$111=0,'RFM input'!$I$489,0))</f>
        <v>0</v>
      </c>
      <c r="Q42" s="308">
        <f>IF(COUNT($H42:P42)&gt;'RFM input'!$AA$7,0, P42+P94+P566+IF(Q$111=0,'RFM input'!$I$489,0))</f>
        <v>0</v>
      </c>
      <c r="R42" s="308">
        <f>IF(COUNT($H42:Q42)&gt;'RFM input'!$AA$7,0, Q42+Q94+Q566+IF(R$111=0,'RFM input'!$I$489,0))</f>
        <v>0</v>
      </c>
      <c r="S42" s="97"/>
      <c r="T42" s="97"/>
      <c r="U42" s="97"/>
      <c r="V42" s="97"/>
      <c r="W42" s="97"/>
      <c r="X42" s="97"/>
      <c r="Y42" s="97"/>
      <c r="Z42" s="97"/>
      <c r="AA42" s="249"/>
    </row>
    <row r="43" spans="1:27" outlineLevel="1">
      <c r="A43" s="4"/>
      <c r="B43" s="36"/>
      <c r="C43" s="217">
        <f>Asset36</f>
        <v>0</v>
      </c>
      <c r="D43" s="4"/>
      <c r="E43" s="4"/>
      <c r="F43" s="4"/>
      <c r="G43" s="4"/>
      <c r="H43" s="451">
        <f>'RFM input'!W42-'RFM input'!N42/(1+previous_vanilla)^0.5+('RFM input'!G258-'RFM input'!G312)</f>
        <v>0</v>
      </c>
      <c r="I43" s="308">
        <f>H43+H95+H579</f>
        <v>0</v>
      </c>
      <c r="J43" s="308">
        <f>I43+I95+I579</f>
        <v>0</v>
      </c>
      <c r="K43" s="308">
        <f>IF(COUNT($H43:J43)&gt;'RFM input'!$AA$7,0, J43+J95+J579+IF(K$111=0,'RFM input'!$I$490,0))</f>
        <v>0</v>
      </c>
      <c r="L43" s="308">
        <f>IF(COUNT($H43:K43)&gt;'RFM input'!$AA$7,0, K43+K95+K579+IF(L$111=0,'RFM input'!$I$490,0))</f>
        <v>0</v>
      </c>
      <c r="M43" s="308">
        <f>IF(COUNT($H43:L43)&gt;'RFM input'!$AA$7,0, L43+L95+L579+IF(M$111=0,'RFM input'!$I$490,0))</f>
        <v>0</v>
      </c>
      <c r="N43" s="308">
        <f>IF(COUNT($H43:M43)&gt;'RFM input'!$AA$7,0, M43+M95+M579+IF(N$111=0,'RFM input'!$I$490,0))</f>
        <v>0</v>
      </c>
      <c r="O43" s="308">
        <f>IF(COUNT($H43:N43)&gt;'RFM input'!$AA$7,0, N43+N95+N579+IF(O$111=0,'RFM input'!$I$490,0))</f>
        <v>0</v>
      </c>
      <c r="P43" s="308">
        <f>IF(COUNT($H43:O43)&gt;'RFM input'!$AA$7,0, O43+O95+O579+IF(P$111=0,'RFM input'!$I$490,0))</f>
        <v>0</v>
      </c>
      <c r="Q43" s="308">
        <f>IF(COUNT($H43:P43)&gt;'RFM input'!$AA$7,0, P43+P95+P579+IF(Q$111=0,'RFM input'!$I$490,0))</f>
        <v>0</v>
      </c>
      <c r="R43" s="308">
        <f>IF(COUNT($H43:Q43)&gt;'RFM input'!$AA$7,0, Q43+Q95+Q579+IF(R$111=0,'RFM input'!$I$490,0))</f>
        <v>0</v>
      </c>
      <c r="S43" s="97"/>
      <c r="T43" s="97"/>
      <c r="U43" s="97"/>
      <c r="V43" s="97"/>
      <c r="W43" s="97"/>
      <c r="X43" s="97"/>
      <c r="Y43" s="97"/>
      <c r="Z43" s="97"/>
      <c r="AA43" s="249"/>
    </row>
    <row r="44" spans="1:27" outlineLevel="1">
      <c r="A44" s="4"/>
      <c r="B44" s="36"/>
      <c r="C44" s="217">
        <f>Asset37</f>
        <v>0</v>
      </c>
      <c r="D44" s="4"/>
      <c r="E44" s="4"/>
      <c r="F44" s="4"/>
      <c r="G44" s="4"/>
      <c r="H44" s="451">
        <f>'RFM input'!W43-'RFM input'!N43/(1+previous_vanilla)^0.5+('RFM input'!G259-'RFM input'!G313)</f>
        <v>0</v>
      </c>
      <c r="I44" s="308">
        <f>H44+H96+H592</f>
        <v>0</v>
      </c>
      <c r="J44" s="308">
        <f>I44+I96+I592</f>
        <v>0</v>
      </c>
      <c r="K44" s="308">
        <f>IF(COUNT($H44:J44)&gt;'RFM input'!$AA$7,0, J44+J96+J592+IF(K$111=0,'RFM input'!$I$491,0))</f>
        <v>0</v>
      </c>
      <c r="L44" s="308">
        <f>IF(COUNT($H44:K44)&gt;'RFM input'!$AA$7,0, K44+K96+K592+IF(L$111=0,'RFM input'!$I$491,0))</f>
        <v>0</v>
      </c>
      <c r="M44" s="308">
        <f>IF(COUNT($H44:L44)&gt;'RFM input'!$AA$7,0, L44+L96+L592+IF(M$111=0,'RFM input'!$I$491,0))</f>
        <v>0</v>
      </c>
      <c r="N44" s="308">
        <f>IF(COUNT($H44:M44)&gt;'RFM input'!$AA$7,0, M44+M96+M592+IF(N$111=0,'RFM input'!$I$491,0))</f>
        <v>0</v>
      </c>
      <c r="O44" s="308">
        <f>IF(COUNT($H44:N44)&gt;'RFM input'!$AA$7,0, N44+N96+N592+IF(O$111=0,'RFM input'!$I$491,0))</f>
        <v>0</v>
      </c>
      <c r="P44" s="308">
        <f>IF(COUNT($H44:O44)&gt;'RFM input'!$AA$7,0, O44+O96+O592+IF(P$111=0,'RFM input'!$I$491,0))</f>
        <v>0</v>
      </c>
      <c r="Q44" s="308">
        <f>IF(COUNT($H44:P44)&gt;'RFM input'!$AA$7,0, P44+P96+P592+IF(Q$111=0,'RFM input'!$I$491,0))</f>
        <v>0</v>
      </c>
      <c r="R44" s="308">
        <f>IF(COUNT($H44:Q44)&gt;'RFM input'!$AA$7,0, Q44+Q96+Q592+IF(R$111=0,'RFM input'!$I$491,0))</f>
        <v>0</v>
      </c>
      <c r="S44" s="97"/>
      <c r="T44" s="97"/>
      <c r="U44" s="97"/>
      <c r="V44" s="97"/>
      <c r="W44" s="97"/>
      <c r="X44" s="97"/>
      <c r="Y44" s="97"/>
      <c r="Z44" s="97"/>
      <c r="AA44" s="249"/>
    </row>
    <row r="45" spans="1:27" outlineLevel="1">
      <c r="A45" s="4"/>
      <c r="B45" s="36"/>
      <c r="C45" s="217">
        <f>Asset38</f>
        <v>0</v>
      </c>
      <c r="D45" s="4"/>
      <c r="E45" s="4"/>
      <c r="F45" s="4"/>
      <c r="G45" s="4"/>
      <c r="H45" s="451">
        <f>'RFM input'!W44-'RFM input'!N44/(1+previous_vanilla)^0.5+('RFM input'!G260-'RFM input'!G314)</f>
        <v>0</v>
      </c>
      <c r="I45" s="308">
        <f>H45+H97+H605</f>
        <v>0</v>
      </c>
      <c r="J45" s="308">
        <f>I45+I97+I605</f>
        <v>0</v>
      </c>
      <c r="K45" s="308">
        <f>IF(COUNT($H45:J45)&gt;'RFM input'!$AA$7,0, J45+J97+J605+IF(K$111=0,'RFM input'!$I$492,0))</f>
        <v>0</v>
      </c>
      <c r="L45" s="308">
        <f>IF(COUNT($H45:K45)&gt;'RFM input'!$AA$7,0, K45+K97+K605+IF(L$111=0,'RFM input'!$I$492,0))</f>
        <v>0</v>
      </c>
      <c r="M45" s="308">
        <f>IF(COUNT($H45:L45)&gt;'RFM input'!$AA$7,0, L45+L97+L605+IF(M$111=0,'RFM input'!$I$492,0))</f>
        <v>0</v>
      </c>
      <c r="N45" s="308">
        <f>IF(COUNT($H45:M45)&gt;'RFM input'!$AA$7,0, M45+M97+M605+IF(N$111=0,'RFM input'!$I$492,0))</f>
        <v>0</v>
      </c>
      <c r="O45" s="308">
        <f>IF(COUNT($H45:N45)&gt;'RFM input'!$AA$7,0, N45+N97+N605+IF(O$111=0,'RFM input'!$I$492,0))</f>
        <v>0</v>
      </c>
      <c r="P45" s="308">
        <f>IF(COUNT($H45:O45)&gt;'RFM input'!$AA$7,0, O45+O97+O605+IF(P$111=0,'RFM input'!$I$492,0))</f>
        <v>0</v>
      </c>
      <c r="Q45" s="308">
        <f>IF(COUNT($H45:P45)&gt;'RFM input'!$AA$7,0, P45+P97+P605+IF(Q$111=0,'RFM input'!$I$492,0))</f>
        <v>0</v>
      </c>
      <c r="R45" s="308">
        <f>IF(COUNT($H45:Q45)&gt;'RFM input'!$AA$7,0, Q45+Q97+Q605+IF(R$111=0,'RFM input'!$I$492,0))</f>
        <v>0</v>
      </c>
      <c r="S45" s="97"/>
      <c r="T45" s="97"/>
      <c r="U45" s="97"/>
      <c r="V45" s="97"/>
      <c r="W45" s="97"/>
      <c r="X45" s="97"/>
      <c r="Y45" s="97"/>
      <c r="Z45" s="97"/>
      <c r="AA45" s="249"/>
    </row>
    <row r="46" spans="1:27" outlineLevel="1">
      <c r="A46" s="4"/>
      <c r="B46" s="36"/>
      <c r="C46" s="217">
        <f>Asset39</f>
        <v>0</v>
      </c>
      <c r="D46" s="4"/>
      <c r="E46" s="4"/>
      <c r="F46" s="4"/>
      <c r="G46" s="4"/>
      <c r="H46" s="451">
        <f>'RFM input'!W45-'RFM input'!N45/(1+previous_vanilla)^0.5+('RFM input'!G261-'RFM input'!G315)</f>
        <v>0</v>
      </c>
      <c r="I46" s="308">
        <f>H46+H98+H618</f>
        <v>0</v>
      </c>
      <c r="J46" s="308">
        <f>I46+I98+I618</f>
        <v>0</v>
      </c>
      <c r="K46" s="308">
        <f>IF(COUNT($H46:J46)&gt;'RFM input'!$AA$7,0, J46+J98+J618+IF(K$111=0,'RFM input'!$I$493,0))</f>
        <v>0</v>
      </c>
      <c r="L46" s="308">
        <f>IF(COUNT($H46:K46)&gt;'RFM input'!$AA$7,0, K46+K98+K618+IF(L$111=0,'RFM input'!$I$493,0))</f>
        <v>0</v>
      </c>
      <c r="M46" s="308">
        <f>IF(COUNT($H46:L46)&gt;'RFM input'!$AA$7,0, L46+L98+L618+IF(M$111=0,'RFM input'!$I$493,0))</f>
        <v>0</v>
      </c>
      <c r="N46" s="308">
        <f>IF(COUNT($H46:M46)&gt;'RFM input'!$AA$7,0, M46+M98+M618+IF(N$111=0,'RFM input'!$I$493,0))</f>
        <v>0</v>
      </c>
      <c r="O46" s="308">
        <f>IF(COUNT($H46:N46)&gt;'RFM input'!$AA$7,0, N46+N98+N618+IF(O$111=0,'RFM input'!$I$493,0))</f>
        <v>0</v>
      </c>
      <c r="P46" s="308">
        <f>IF(COUNT($H46:O46)&gt;'RFM input'!$AA$7,0, O46+O98+O618+IF(P$111=0,'RFM input'!$I$493,0))</f>
        <v>0</v>
      </c>
      <c r="Q46" s="308">
        <f>IF(COUNT($H46:P46)&gt;'RFM input'!$AA$7,0, P46+P98+P618+IF(Q$111=0,'RFM input'!$I$493,0))</f>
        <v>0</v>
      </c>
      <c r="R46" s="308">
        <f>IF(COUNT($H46:Q46)&gt;'RFM input'!$AA$7,0, Q46+Q98+Q618+IF(R$111=0,'RFM input'!$I$493,0))</f>
        <v>0</v>
      </c>
      <c r="S46" s="97"/>
      <c r="T46" s="97"/>
      <c r="U46" s="97"/>
      <c r="V46" s="97"/>
      <c r="W46" s="97"/>
      <c r="X46" s="97"/>
      <c r="Y46" s="97"/>
      <c r="Z46" s="97"/>
      <c r="AA46" s="249"/>
    </row>
    <row r="47" spans="1:27" outlineLevel="1">
      <c r="A47" s="4"/>
      <c r="B47" s="36"/>
      <c r="C47" s="217">
        <f>Asset40</f>
        <v>0</v>
      </c>
      <c r="D47" s="4"/>
      <c r="E47" s="4"/>
      <c r="F47" s="4"/>
      <c r="G47" s="4"/>
      <c r="H47" s="451">
        <f>'RFM input'!W46-'RFM input'!N46/(1+previous_vanilla)^0.5+('RFM input'!G262-'RFM input'!G316)</f>
        <v>0</v>
      </c>
      <c r="I47" s="308">
        <f>H47+H99+H631</f>
        <v>0</v>
      </c>
      <c r="J47" s="308">
        <f>I47+I99+I631</f>
        <v>0</v>
      </c>
      <c r="K47" s="308">
        <f>IF(COUNT($H47:J47)&gt;'RFM input'!$AA$7,0, J47+J99+J631+IF(K$111=0,'RFM input'!$I$494,0))</f>
        <v>0</v>
      </c>
      <c r="L47" s="308">
        <f>IF(COUNT($H47:K47)&gt;'RFM input'!$AA$7,0, K47+K99+K631+IF(L$111=0,'RFM input'!$I$494,0))</f>
        <v>0</v>
      </c>
      <c r="M47" s="308">
        <f>IF(COUNT($H47:L47)&gt;'RFM input'!$AA$7,0, L47+L99+L631+IF(M$111=0,'RFM input'!$I$494,0))</f>
        <v>0</v>
      </c>
      <c r="N47" s="308">
        <f>IF(COUNT($H47:M47)&gt;'RFM input'!$AA$7,0, M47+M99+M631+IF(N$111=0,'RFM input'!$I$494,0))</f>
        <v>0</v>
      </c>
      <c r="O47" s="308">
        <f>IF(COUNT($H47:N47)&gt;'RFM input'!$AA$7,0, N47+N99+N631+IF(O$111=0,'RFM input'!$I$494,0))</f>
        <v>0</v>
      </c>
      <c r="P47" s="308">
        <f>IF(COUNT($H47:O47)&gt;'RFM input'!$AA$7,0, O47+O99+O631+IF(P$111=0,'RFM input'!$I$494,0))</f>
        <v>0</v>
      </c>
      <c r="Q47" s="308">
        <f>IF(COUNT($H47:P47)&gt;'RFM input'!$AA$7,0, P47+P99+P631+IF(Q$111=0,'RFM input'!$I$494,0))</f>
        <v>0</v>
      </c>
      <c r="R47" s="308">
        <f>IF(COUNT($H47:Q47)&gt;'RFM input'!$AA$7,0, Q47+Q99+Q631+IF(R$111=0,'RFM input'!$I$494,0))</f>
        <v>0</v>
      </c>
      <c r="S47" s="97"/>
      <c r="T47" s="97"/>
      <c r="U47" s="97"/>
      <c r="V47" s="97"/>
      <c r="W47" s="97"/>
      <c r="X47" s="97"/>
      <c r="Y47" s="97"/>
      <c r="Z47" s="97"/>
      <c r="AA47" s="249"/>
    </row>
    <row r="48" spans="1:27" outlineLevel="1">
      <c r="A48" s="4"/>
      <c r="B48" s="36"/>
      <c r="C48" s="217">
        <f>Asset41</f>
        <v>0</v>
      </c>
      <c r="D48" s="4"/>
      <c r="E48" s="4"/>
      <c r="F48" s="4"/>
      <c r="G48" s="4"/>
      <c r="H48" s="451">
        <f>'RFM input'!W47-'RFM input'!N47/(1+previous_vanilla)^0.5+('RFM input'!G263-'RFM input'!G317)</f>
        <v>0</v>
      </c>
      <c r="I48" s="308">
        <f>H48+H100+H644</f>
        <v>0</v>
      </c>
      <c r="J48" s="308">
        <f>I48+I100+I644</f>
        <v>0</v>
      </c>
      <c r="K48" s="308">
        <f>IF(COUNT($H48:J48)&gt;'RFM input'!$AA$7,0, J48+J100+J644+IF(K$111=0,'RFM input'!$I$495,0))</f>
        <v>0</v>
      </c>
      <c r="L48" s="308">
        <f>IF(COUNT($H48:K48)&gt;'RFM input'!$AA$7,0, K48+K100+K644+IF(L$111=0,'RFM input'!$I$495,0))</f>
        <v>0</v>
      </c>
      <c r="M48" s="308">
        <f>IF(COUNT($H48:L48)&gt;'RFM input'!$AA$7,0, L48+L100+L644+IF(M$111=0,'RFM input'!$I$495,0))</f>
        <v>0</v>
      </c>
      <c r="N48" s="308">
        <f>IF(COUNT($H48:M48)&gt;'RFM input'!$AA$7,0, M48+M100+M644+IF(N$111=0,'RFM input'!$I$495,0))</f>
        <v>0</v>
      </c>
      <c r="O48" s="308">
        <f>IF(COUNT($H48:N48)&gt;'RFM input'!$AA$7,0, N48+N100+N644+IF(O$111=0,'RFM input'!$I$495,0))</f>
        <v>0</v>
      </c>
      <c r="P48" s="308">
        <f>IF(COUNT($H48:O48)&gt;'RFM input'!$AA$7,0, O48+O100+O644+IF(P$111=0,'RFM input'!$I$495,0))</f>
        <v>0</v>
      </c>
      <c r="Q48" s="308">
        <f>IF(COUNT($H48:P48)&gt;'RFM input'!$AA$7,0, P48+P100+P644+IF(Q$111=0,'RFM input'!$I$495,0))</f>
        <v>0</v>
      </c>
      <c r="R48" s="308">
        <f>IF(COUNT($H48:Q48)&gt;'RFM input'!$AA$7,0, Q48+Q100+Q644+IF(R$111=0,'RFM input'!$I$495,0))</f>
        <v>0</v>
      </c>
      <c r="S48" s="97"/>
      <c r="T48" s="97"/>
      <c r="U48" s="97"/>
      <c r="V48" s="97"/>
      <c r="W48" s="97"/>
      <c r="X48" s="97"/>
      <c r="Y48" s="97"/>
      <c r="Z48" s="97"/>
      <c r="AA48" s="249"/>
    </row>
    <row r="49" spans="1:27" outlineLevel="1">
      <c r="A49" s="4"/>
      <c r="B49" s="36"/>
      <c r="C49" s="217">
        <f>Asset42</f>
        <v>0</v>
      </c>
      <c r="D49" s="4"/>
      <c r="E49" s="4"/>
      <c r="F49" s="4"/>
      <c r="G49" s="4"/>
      <c r="H49" s="451">
        <f>'RFM input'!W48-'RFM input'!N48/(1+previous_vanilla)^0.5+('RFM input'!G264-'RFM input'!G318)</f>
        <v>0</v>
      </c>
      <c r="I49" s="308">
        <f>H49+H101+H657</f>
        <v>0</v>
      </c>
      <c r="J49" s="308">
        <f>I49+I101+I657</f>
        <v>0</v>
      </c>
      <c r="K49" s="308">
        <f>IF(COUNT($H49:J49)&gt;'RFM input'!$AA$7,0, J49+J101+J657+IF(K$111=0,'RFM input'!$I$496,0))</f>
        <v>0</v>
      </c>
      <c r="L49" s="308">
        <f>IF(COUNT($H49:K49)&gt;'RFM input'!$AA$7,0, K49+K101+K657+IF(L$111=0,'RFM input'!$I$496,0))</f>
        <v>0</v>
      </c>
      <c r="M49" s="308">
        <f>IF(COUNT($H49:L49)&gt;'RFM input'!$AA$7,0, L49+L101+L657+IF(M$111=0,'RFM input'!$I$496,0))</f>
        <v>0</v>
      </c>
      <c r="N49" s="308">
        <f>IF(COUNT($H49:M49)&gt;'RFM input'!$AA$7,0, M49+M101+M657+IF(N$111=0,'RFM input'!$I$496,0))</f>
        <v>0</v>
      </c>
      <c r="O49" s="308">
        <f>IF(COUNT($H49:N49)&gt;'RFM input'!$AA$7,0, N49+N101+N657+IF(O$111=0,'RFM input'!$I$496,0))</f>
        <v>0</v>
      </c>
      <c r="P49" s="308">
        <f>IF(COUNT($H49:O49)&gt;'RFM input'!$AA$7,0, O49+O101+O657+IF(P$111=0,'RFM input'!$I$496,0))</f>
        <v>0</v>
      </c>
      <c r="Q49" s="308">
        <f>IF(COUNT($H49:P49)&gt;'RFM input'!$AA$7,0, P49+P101+P657+IF(Q$111=0,'RFM input'!$I$496,0))</f>
        <v>0</v>
      </c>
      <c r="R49" s="308">
        <f>IF(COUNT($H49:Q49)&gt;'RFM input'!$AA$7,0, Q49+Q101+Q657+IF(R$111=0,'RFM input'!$I$496,0))</f>
        <v>0</v>
      </c>
      <c r="S49" s="97"/>
      <c r="T49" s="97"/>
      <c r="U49" s="97"/>
      <c r="V49" s="97"/>
      <c r="W49" s="97"/>
      <c r="X49" s="97"/>
      <c r="Y49" s="97"/>
      <c r="Z49" s="97"/>
      <c r="AA49" s="249"/>
    </row>
    <row r="50" spans="1:27" outlineLevel="1">
      <c r="A50" s="4"/>
      <c r="B50" s="36"/>
      <c r="C50" s="217">
        <f>Asset43</f>
        <v>0</v>
      </c>
      <c r="D50" s="4"/>
      <c r="E50" s="4"/>
      <c r="F50" s="4"/>
      <c r="G50" s="4"/>
      <c r="H50" s="451">
        <f>'RFM input'!W49-'RFM input'!N49/(1+previous_vanilla)^0.5+('RFM input'!G265-'RFM input'!G319)</f>
        <v>0</v>
      </c>
      <c r="I50" s="308">
        <f>H50+H102+H670</f>
        <v>0</v>
      </c>
      <c r="J50" s="308">
        <f>I50+I102+I670</f>
        <v>0</v>
      </c>
      <c r="K50" s="308">
        <f>IF(COUNT($H50:J50)&gt;'RFM input'!$AA$7,0, J50+J102+J670+IF(K$111=0,'RFM input'!$I$497,0))</f>
        <v>0</v>
      </c>
      <c r="L50" s="308">
        <f>IF(COUNT($H50:K50)&gt;'RFM input'!$AA$7,0, K50+K102+K670+IF(L$111=0,'RFM input'!$I$497,0))</f>
        <v>0</v>
      </c>
      <c r="M50" s="308">
        <f>IF(COUNT($H50:L50)&gt;'RFM input'!$AA$7,0, L50+L102+L670+IF(M$111=0,'RFM input'!$I$497,0))</f>
        <v>0</v>
      </c>
      <c r="N50" s="308">
        <f>IF(COUNT($H50:M50)&gt;'RFM input'!$AA$7,0, M50+M102+M670+IF(N$111=0,'RFM input'!$I$497,0))</f>
        <v>0</v>
      </c>
      <c r="O50" s="308">
        <f>IF(COUNT($H50:N50)&gt;'RFM input'!$AA$7,0, N50+N102+N670+IF(O$111=0,'RFM input'!$I$497,0))</f>
        <v>0</v>
      </c>
      <c r="P50" s="308">
        <f>IF(COUNT($H50:O50)&gt;'RFM input'!$AA$7,0, O50+O102+O670+IF(P$111=0,'RFM input'!$I$497,0))</f>
        <v>0</v>
      </c>
      <c r="Q50" s="308">
        <f>IF(COUNT($H50:P50)&gt;'RFM input'!$AA$7,0, P50+P102+P670+IF(Q$111=0,'RFM input'!$I$497,0))</f>
        <v>0</v>
      </c>
      <c r="R50" s="308">
        <f>IF(COUNT($H50:Q50)&gt;'RFM input'!$AA$7,0, Q50+Q102+Q670+IF(R$111=0,'RFM input'!$I$497,0))</f>
        <v>0</v>
      </c>
      <c r="S50" s="97"/>
      <c r="T50" s="97"/>
      <c r="U50" s="97"/>
      <c r="V50" s="97"/>
      <c r="W50" s="97"/>
      <c r="X50" s="97"/>
      <c r="Y50" s="97"/>
      <c r="Z50" s="97"/>
      <c r="AA50" s="249"/>
    </row>
    <row r="51" spans="1:27" outlineLevel="1">
      <c r="A51" s="4"/>
      <c r="B51" s="36"/>
      <c r="C51" s="217">
        <f>Asset44</f>
        <v>0</v>
      </c>
      <c r="D51" s="4"/>
      <c r="E51" s="4"/>
      <c r="F51" s="4"/>
      <c r="G51" s="4"/>
      <c r="H51" s="451">
        <f>'RFM input'!W50-'RFM input'!N50/(1+previous_vanilla)^0.5+('RFM input'!G266-'RFM input'!G320)</f>
        <v>0</v>
      </c>
      <c r="I51" s="308">
        <f>H51+H103+H683</f>
        <v>0</v>
      </c>
      <c r="J51" s="308">
        <f>I51+I103+I683</f>
        <v>0</v>
      </c>
      <c r="K51" s="308">
        <f>IF(COUNT($H51:J51)&gt;'RFM input'!$AA$7,0, J51+J103+J683+IF(K$111=0,'RFM input'!$I$498,0))</f>
        <v>0</v>
      </c>
      <c r="L51" s="308">
        <f>IF(COUNT($H51:K51)&gt;'RFM input'!$AA$7,0, K51+K103+K683+IF(L$111=0,'RFM input'!$I$498,0))</f>
        <v>0</v>
      </c>
      <c r="M51" s="308">
        <f>IF(COUNT($H51:L51)&gt;'RFM input'!$AA$7,0, L51+L103+L683+IF(M$111=0,'RFM input'!$I$498,0))</f>
        <v>0</v>
      </c>
      <c r="N51" s="308">
        <f>IF(COUNT($H51:M51)&gt;'RFM input'!$AA$7,0, M51+M103+M683+IF(N$111=0,'RFM input'!$I$498,0))</f>
        <v>0</v>
      </c>
      <c r="O51" s="308">
        <f>IF(COUNT($H51:N51)&gt;'RFM input'!$AA$7,0, N51+N103+N683+IF(O$111=0,'RFM input'!$I$498,0))</f>
        <v>0</v>
      </c>
      <c r="P51" s="308">
        <f>IF(COUNT($H51:O51)&gt;'RFM input'!$AA$7,0, O51+O103+O683+IF(P$111=0,'RFM input'!$I$498,0))</f>
        <v>0</v>
      </c>
      <c r="Q51" s="308">
        <f>IF(COUNT($H51:P51)&gt;'RFM input'!$AA$7,0, P51+P103+P683+IF(Q$111=0,'RFM input'!$I$498,0))</f>
        <v>0</v>
      </c>
      <c r="R51" s="308">
        <f>IF(COUNT($H51:Q51)&gt;'RFM input'!$AA$7,0, Q51+Q103+Q683+IF(R$111=0,'RFM input'!$I$498,0))</f>
        <v>0</v>
      </c>
      <c r="S51" s="97"/>
      <c r="T51" s="97"/>
      <c r="U51" s="97"/>
      <c r="V51" s="97"/>
      <c r="W51" s="97"/>
      <c r="X51" s="97"/>
      <c r="Y51" s="97"/>
      <c r="Z51" s="97"/>
      <c r="AA51" s="249"/>
    </row>
    <row r="52" spans="1:27" outlineLevel="1">
      <c r="A52" s="4"/>
      <c r="B52" s="36"/>
      <c r="C52" s="217">
        <f>Asset45</f>
        <v>0</v>
      </c>
      <c r="D52" s="4"/>
      <c r="E52" s="4"/>
      <c r="F52" s="4"/>
      <c r="G52" s="4"/>
      <c r="H52" s="451">
        <f>'RFM input'!W51-'RFM input'!N51/(1+previous_vanilla)^0.5+('RFM input'!G267-'RFM input'!G321)</f>
        <v>0</v>
      </c>
      <c r="I52" s="308">
        <f>H52+H104+H696</f>
        <v>0</v>
      </c>
      <c r="J52" s="308">
        <f>I52+I104+I696</f>
        <v>0</v>
      </c>
      <c r="K52" s="308">
        <f>IF(COUNT($H52:J52)&gt;'RFM input'!$AA$7,0, J52+J104+J696+IF(K$111=0,'RFM input'!$I$499,0))</f>
        <v>0</v>
      </c>
      <c r="L52" s="308">
        <f>IF(COUNT($H52:K52)&gt;'RFM input'!$AA$7,0, K52+K104+K696+IF(L$111=0,'RFM input'!$I$499,0))</f>
        <v>0</v>
      </c>
      <c r="M52" s="308">
        <f>IF(COUNT($H52:L52)&gt;'RFM input'!$AA$7,0, L52+L104+L696+IF(M$111=0,'RFM input'!$I$499,0))</f>
        <v>0</v>
      </c>
      <c r="N52" s="308">
        <f>IF(COUNT($H52:M52)&gt;'RFM input'!$AA$7,0, M52+M104+M696+IF(N$111=0,'RFM input'!$I$499,0))</f>
        <v>0</v>
      </c>
      <c r="O52" s="308">
        <f>IF(COUNT($H52:N52)&gt;'RFM input'!$AA$7,0, N52+N104+N696+IF(O$111=0,'RFM input'!$I$499,0))</f>
        <v>0</v>
      </c>
      <c r="P52" s="308">
        <f>IF(COUNT($H52:O52)&gt;'RFM input'!$AA$7,0, O52+O104+O696+IF(P$111=0,'RFM input'!$I$499,0))</f>
        <v>0</v>
      </c>
      <c r="Q52" s="308">
        <f>IF(COUNT($H52:P52)&gt;'RFM input'!$AA$7,0, P52+P104+P696+IF(Q$111=0,'RFM input'!$I$499,0))</f>
        <v>0</v>
      </c>
      <c r="R52" s="308">
        <f>IF(COUNT($H52:Q52)&gt;'RFM input'!$AA$7,0, Q52+Q104+Q696+IF(R$111=0,'RFM input'!$I$499,0))</f>
        <v>0</v>
      </c>
      <c r="S52" s="97"/>
      <c r="T52" s="97"/>
      <c r="U52" s="97"/>
      <c r="V52" s="97"/>
      <c r="W52" s="97"/>
      <c r="X52" s="97"/>
      <c r="Y52" s="97"/>
      <c r="Z52" s="97"/>
      <c r="AA52" s="249"/>
    </row>
    <row r="53" spans="1:27" outlineLevel="1">
      <c r="A53" s="4"/>
      <c r="B53" s="36"/>
      <c r="C53" s="217">
        <f>Asset46</f>
        <v>0</v>
      </c>
      <c r="D53" s="4"/>
      <c r="E53" s="4"/>
      <c r="F53" s="4"/>
      <c r="G53" s="4"/>
      <c r="H53" s="451">
        <f>'RFM input'!W52-'RFM input'!N52/(1+previous_vanilla)^0.5+('RFM input'!G268-'RFM input'!G322)</f>
        <v>0</v>
      </c>
      <c r="I53" s="308">
        <f>H53+H105+H709</f>
        <v>0</v>
      </c>
      <c r="J53" s="308">
        <f>I53+I105+I709</f>
        <v>0</v>
      </c>
      <c r="K53" s="308">
        <f>IF(COUNT($H53:J53)&gt;'RFM input'!$AA$7,0, J53+J105+J709+IF(K$111=0,'RFM input'!$I$500,0))</f>
        <v>0</v>
      </c>
      <c r="L53" s="308">
        <f>IF(COUNT($H53:K53)&gt;'RFM input'!$AA$7,0, K53+K105+K709+IF(L$111=0,'RFM input'!$I$500,0))</f>
        <v>0</v>
      </c>
      <c r="M53" s="308">
        <f>IF(COUNT($H53:L53)&gt;'RFM input'!$AA$7,0, L53+L105+L709+IF(M$111=0,'RFM input'!$I$500,0))</f>
        <v>0</v>
      </c>
      <c r="N53" s="308">
        <f>IF(COUNT($H53:M53)&gt;'RFM input'!$AA$7,0, M53+M105+M709+IF(N$111=0,'RFM input'!$I$500,0))</f>
        <v>0</v>
      </c>
      <c r="O53" s="308">
        <f>IF(COUNT($H53:N53)&gt;'RFM input'!$AA$7,0, N53+N105+N709+IF(O$111=0,'RFM input'!$I$500,0))</f>
        <v>0</v>
      </c>
      <c r="P53" s="308">
        <f>IF(COUNT($H53:O53)&gt;'RFM input'!$AA$7,0, O53+O105+O709+IF(P$111=0,'RFM input'!$I$500,0))</f>
        <v>0</v>
      </c>
      <c r="Q53" s="308">
        <f>IF(COUNT($H53:P53)&gt;'RFM input'!$AA$7,0, P53+P105+P709+IF(Q$111=0,'RFM input'!$I$500,0))</f>
        <v>0</v>
      </c>
      <c r="R53" s="308">
        <f>IF(COUNT($H53:Q53)&gt;'RFM input'!$AA$7,0, Q53+Q105+Q709+IF(R$111=0,'RFM input'!$I$500,0))</f>
        <v>0</v>
      </c>
      <c r="S53" s="97"/>
      <c r="T53" s="97"/>
      <c r="U53" s="97"/>
      <c r="V53" s="97"/>
      <c r="W53" s="97"/>
      <c r="X53" s="97"/>
      <c r="Y53" s="97"/>
      <c r="Z53" s="97"/>
      <c r="AA53" s="249"/>
    </row>
    <row r="54" spans="1:27" outlineLevel="1">
      <c r="A54" s="4"/>
      <c r="B54" s="36"/>
      <c r="C54" s="217">
        <f>Asset47</f>
        <v>0</v>
      </c>
      <c r="D54" s="4"/>
      <c r="E54" s="4"/>
      <c r="F54" s="4"/>
      <c r="G54" s="4"/>
      <c r="H54" s="451">
        <f>'RFM input'!W53-'RFM input'!N53/(1+previous_vanilla)^0.5+('RFM input'!G269-'RFM input'!G323)</f>
        <v>0</v>
      </c>
      <c r="I54" s="308">
        <f>H54+H106+H722</f>
        <v>0</v>
      </c>
      <c r="J54" s="308">
        <f>I54+I106+I722</f>
        <v>0</v>
      </c>
      <c r="K54" s="308">
        <f>IF(COUNT($H54:J54)&gt;'RFM input'!$AA$7,0, J54+J106+J722+IF(K$111=0,'RFM input'!$I$501,0))</f>
        <v>0</v>
      </c>
      <c r="L54" s="308">
        <f>IF(COUNT($H54:K54)&gt;'RFM input'!$AA$7,0, K54+K106+K722+IF(L$111=0,'RFM input'!$I$501,0))</f>
        <v>0</v>
      </c>
      <c r="M54" s="308">
        <f>IF(COUNT($H54:L54)&gt;'RFM input'!$AA$7,0, L54+L106+L722+IF(M$111=0,'RFM input'!$I$501,0))</f>
        <v>0</v>
      </c>
      <c r="N54" s="308">
        <f>IF(COUNT($H54:M54)&gt;'RFM input'!$AA$7,0, M54+M106+M722+IF(N$111=0,'RFM input'!$I$501,0))</f>
        <v>0</v>
      </c>
      <c r="O54" s="308">
        <f>IF(COUNT($H54:N54)&gt;'RFM input'!$AA$7,0, N54+N106+N722+IF(O$111=0,'RFM input'!$I$501,0))</f>
        <v>0</v>
      </c>
      <c r="P54" s="308">
        <f>IF(COUNT($H54:O54)&gt;'RFM input'!$AA$7,0, O54+O106+O722+IF(P$111=0,'RFM input'!$I$501,0))</f>
        <v>0</v>
      </c>
      <c r="Q54" s="308">
        <f>IF(COUNT($H54:P54)&gt;'RFM input'!$AA$7,0, P54+P106+P722+IF(Q$111=0,'RFM input'!$I$501,0))</f>
        <v>0</v>
      </c>
      <c r="R54" s="308">
        <f>IF(COUNT($H54:Q54)&gt;'RFM input'!$AA$7,0, Q54+Q106+Q722+IF(R$111=0,'RFM input'!$I$501,0))</f>
        <v>0</v>
      </c>
      <c r="S54" s="97"/>
      <c r="T54" s="97"/>
      <c r="U54" s="97"/>
      <c r="V54" s="97"/>
      <c r="W54" s="97"/>
      <c r="X54" s="97"/>
      <c r="Y54" s="97"/>
      <c r="Z54" s="97"/>
      <c r="AA54" s="249"/>
    </row>
    <row r="55" spans="1:27" outlineLevel="1">
      <c r="A55" s="4"/>
      <c r="B55" s="36"/>
      <c r="C55" s="217">
        <f>Asset48</f>
        <v>0</v>
      </c>
      <c r="D55" s="4"/>
      <c r="E55" s="4"/>
      <c r="F55" s="4"/>
      <c r="G55" s="4"/>
      <c r="H55" s="451">
        <f>'RFM input'!W54-'RFM input'!N54/(1+previous_vanilla)^0.5+('RFM input'!G270-'RFM input'!G324)</f>
        <v>0</v>
      </c>
      <c r="I55" s="308">
        <f>H55+H107+H735</f>
        <v>0</v>
      </c>
      <c r="J55" s="308">
        <f>I55+I107+I735</f>
        <v>0</v>
      </c>
      <c r="K55" s="308">
        <f>IF(COUNT($H55:J55)&gt;'RFM input'!$AA$7,0, J55+J107+J735+IF(K$111=0,'RFM input'!$I$502,0))</f>
        <v>0</v>
      </c>
      <c r="L55" s="308">
        <f>IF(COUNT($H55:K55)&gt;'RFM input'!$AA$7,0, K55+K107+K735+IF(L$111=0,'RFM input'!$I$502,0))</f>
        <v>0</v>
      </c>
      <c r="M55" s="308">
        <f>IF(COUNT($H55:L55)&gt;'RFM input'!$AA$7,0, L55+L107+L735+IF(M$111=0,'RFM input'!$I$502,0))</f>
        <v>0</v>
      </c>
      <c r="N55" s="308">
        <f>IF(COUNT($H55:M55)&gt;'RFM input'!$AA$7,0, M55+M107+M735+IF(N$111=0,'RFM input'!$I$502,0))</f>
        <v>0</v>
      </c>
      <c r="O55" s="308">
        <f>IF(COUNT($H55:N55)&gt;'RFM input'!$AA$7,0, N55+N107+N735+IF(O$111=0,'RFM input'!$I$502,0))</f>
        <v>0</v>
      </c>
      <c r="P55" s="308">
        <f>IF(COUNT($H55:O55)&gt;'RFM input'!$AA$7,0, O55+O107+O735+IF(P$111=0,'RFM input'!$I$502,0))</f>
        <v>0</v>
      </c>
      <c r="Q55" s="308">
        <f>IF(COUNT($H55:P55)&gt;'RFM input'!$AA$7,0, P55+P107+P735+IF(Q$111=0,'RFM input'!$I$502,0))</f>
        <v>0</v>
      </c>
      <c r="R55" s="308">
        <f>IF(COUNT($H55:Q55)&gt;'RFM input'!$AA$7,0, Q55+Q107+Q735+IF(R$111=0,'RFM input'!$I$502,0))</f>
        <v>0</v>
      </c>
      <c r="S55" s="97"/>
      <c r="T55" s="97"/>
      <c r="U55" s="97"/>
      <c r="V55" s="97"/>
      <c r="W55" s="97"/>
      <c r="X55" s="97"/>
      <c r="Y55" s="97"/>
      <c r="Z55" s="97"/>
      <c r="AA55" s="249"/>
    </row>
    <row r="56" spans="1:27" outlineLevel="1">
      <c r="A56" s="4"/>
      <c r="B56" s="36"/>
      <c r="C56" s="217">
        <f>Asset49</f>
        <v>0</v>
      </c>
      <c r="D56" s="4"/>
      <c r="E56" s="4"/>
      <c r="F56" s="4"/>
      <c r="G56" s="4"/>
      <c r="H56" s="451">
        <f>'RFM input'!W55-'RFM input'!N55/(1+previous_vanilla)^0.5+('RFM input'!G271-'RFM input'!G325)</f>
        <v>0</v>
      </c>
      <c r="I56" s="308">
        <f>H56+H108+H748</f>
        <v>0</v>
      </c>
      <c r="J56" s="308">
        <f>I56+I108+I748</f>
        <v>0</v>
      </c>
      <c r="K56" s="308">
        <f>IF(COUNT($H56:J56)&gt;'RFM input'!$AA$7,0, J56+J108+J748+IF(K$111=0,'RFM input'!$I$503,0))</f>
        <v>0</v>
      </c>
      <c r="L56" s="308">
        <f>IF(COUNT($H56:K56)&gt;'RFM input'!$AA$7,0, K56+K108+K748+IF(L$111=0,'RFM input'!$I$503,0))</f>
        <v>0</v>
      </c>
      <c r="M56" s="308">
        <f>IF(COUNT($H56:L56)&gt;'RFM input'!$AA$7,0, L56+L108+L748+IF(M$111=0,'RFM input'!$I$503,0))</f>
        <v>0</v>
      </c>
      <c r="N56" s="308">
        <f>IF(COUNT($H56:M56)&gt;'RFM input'!$AA$7,0, M56+M108+M748+IF(N$111=0,'RFM input'!$I$503,0))</f>
        <v>0</v>
      </c>
      <c r="O56" s="308">
        <f>IF(COUNT($H56:N56)&gt;'RFM input'!$AA$7,0, N56+N108+N748+IF(O$111=0,'RFM input'!$I$503,0))</f>
        <v>0</v>
      </c>
      <c r="P56" s="308">
        <f>IF(COUNT($H56:O56)&gt;'RFM input'!$AA$7,0, O56+O108+O748+IF(P$111=0,'RFM input'!$I$503,0))</f>
        <v>0</v>
      </c>
      <c r="Q56" s="308">
        <f>IF(COUNT($H56:P56)&gt;'RFM input'!$AA$7,0, P56+P108+P748+IF(Q$111=0,'RFM input'!$I$503,0))</f>
        <v>0</v>
      </c>
      <c r="R56" s="308">
        <f>IF(COUNT($H56:Q56)&gt;'RFM input'!$AA$7,0, Q56+Q108+Q748+IF(R$111=0,'RFM input'!$I$503,0))</f>
        <v>0</v>
      </c>
      <c r="S56" s="97"/>
      <c r="T56" s="97"/>
      <c r="U56" s="97"/>
      <c r="V56" s="97"/>
      <c r="W56" s="97"/>
      <c r="X56" s="97"/>
      <c r="Y56" s="97"/>
      <c r="Z56" s="97"/>
      <c r="AA56" s="249"/>
    </row>
    <row r="57" spans="1:27" outlineLevel="1">
      <c r="A57" s="4"/>
      <c r="B57" s="36"/>
      <c r="C57" s="217" t="str">
        <f>Asset50</f>
        <v>Equity raising costs</v>
      </c>
      <c r="D57" s="4"/>
      <c r="E57" s="4"/>
      <c r="F57" s="4"/>
      <c r="G57" s="4"/>
      <c r="H57" s="451">
        <f>'RFM input'!W56-'RFM input'!N56/(1+previous_vanilla)^0.5+('RFM input'!G272-'RFM input'!G326)</f>
        <v>0</v>
      </c>
      <c r="I57" s="308">
        <f>H57+H109+H761</f>
        <v>0</v>
      </c>
      <c r="J57" s="308">
        <f>I57+I109+I761</f>
        <v>0</v>
      </c>
      <c r="K57" s="308">
        <f>IF(COUNT($H57:J57)&gt;'RFM input'!$AA$7,0, J57+J109+J761+IF(K$111=0,'RFM input'!$I$504,0))</f>
        <v>0</v>
      </c>
      <c r="L57" s="308">
        <f>IF(COUNT($H57:K57)&gt;'RFM input'!$AA$7,0, K57+K109+K761+IF(L$111=0,'RFM input'!$I$504,0))</f>
        <v>0</v>
      </c>
      <c r="M57" s="308">
        <f>IF(COUNT($H57:L57)&gt;'RFM input'!$AA$7,0, L57+L109+L761+IF(M$111=0,'RFM input'!$I$504,0))</f>
        <v>0</v>
      </c>
      <c r="N57" s="308">
        <f>IF(COUNT($H57:M57)&gt;'RFM input'!$AA$7,0, M57+M109+M761+IF(N$111=0,'RFM input'!$I$504,0))</f>
        <v>0</v>
      </c>
      <c r="O57" s="308">
        <f>IF(COUNT($H57:N57)&gt;'RFM input'!$AA$7,0, N57+N109+N761+IF(O$111=0,'RFM input'!$I$504,0))</f>
        <v>0</v>
      </c>
      <c r="P57" s="308">
        <f>IF(COUNT($H57:O57)&gt;'RFM input'!$AA$7,0, O57+O109+O761+IF(P$111=0,'RFM input'!$I$504,0))</f>
        <v>0</v>
      </c>
      <c r="Q57" s="308">
        <f>IF(COUNT($H57:P57)&gt;'RFM input'!$AA$7,0, P57+P109+P761+IF(Q$111=0,'RFM input'!$I$504,0))</f>
        <v>0</v>
      </c>
      <c r="R57" s="308">
        <f>IF(COUNT($H57:Q57)&gt;'RFM input'!$AA$7,0, Q57+Q109+Q761+IF(R$111=0,'RFM input'!$I$504,0))</f>
        <v>0</v>
      </c>
      <c r="S57" s="97"/>
      <c r="T57" s="97"/>
      <c r="U57" s="97"/>
      <c r="V57" s="97"/>
      <c r="W57" s="97"/>
      <c r="X57" s="97"/>
      <c r="Y57" s="97"/>
      <c r="Z57" s="97"/>
      <c r="AA57" s="249"/>
    </row>
    <row r="58" spans="1:27">
      <c r="A58" s="7"/>
      <c r="B58" s="11"/>
      <c r="C58" s="7"/>
      <c r="D58" s="7"/>
      <c r="E58" s="7"/>
      <c r="F58" s="105"/>
      <c r="G58" s="105"/>
      <c r="H58" s="457"/>
      <c r="I58" s="457"/>
      <c r="J58" s="457"/>
      <c r="K58" s="457"/>
      <c r="L58" s="457"/>
      <c r="M58" s="457"/>
      <c r="N58" s="457"/>
      <c r="O58" s="457"/>
      <c r="P58" s="457"/>
      <c r="Q58" s="457"/>
      <c r="R58" s="457"/>
      <c r="S58" s="97"/>
      <c r="T58" s="97"/>
      <c r="U58" s="97"/>
      <c r="V58" s="97"/>
      <c r="W58" s="97"/>
      <c r="X58" s="97"/>
      <c r="Y58" s="97"/>
      <c r="Z58" s="97"/>
      <c r="AA58" s="249"/>
    </row>
    <row r="59" spans="1:27">
      <c r="A59" s="7"/>
      <c r="B59" s="36" t="s">
        <v>41</v>
      </c>
      <c r="C59" s="4"/>
      <c r="D59" s="7"/>
      <c r="E59" s="7"/>
      <c r="F59" s="105"/>
      <c r="G59" s="105"/>
      <c r="H59" s="97">
        <f>SUM(H60:H109)</f>
        <v>6.4760447411937792</v>
      </c>
      <c r="I59" s="97">
        <f t="shared" ref="I59:Q59" si="2">SUM(I60:I109)</f>
        <v>114.72365176806846</v>
      </c>
      <c r="J59" s="97">
        <f t="shared" si="2"/>
        <v>24.61712778098498</v>
      </c>
      <c r="K59" s="97">
        <f t="shared" si="2"/>
        <v>12.266328987210832</v>
      </c>
      <c r="L59" s="97">
        <f t="shared" si="2"/>
        <v>9.6366384342073346</v>
      </c>
      <c r="M59" s="97">
        <f t="shared" si="2"/>
        <v>0</v>
      </c>
      <c r="N59" s="97">
        <f t="shared" si="2"/>
        <v>0</v>
      </c>
      <c r="O59" s="97">
        <f t="shared" si="2"/>
        <v>0</v>
      </c>
      <c r="P59" s="97">
        <f t="shared" si="2"/>
        <v>0</v>
      </c>
      <c r="Q59" s="97">
        <f t="shared" si="2"/>
        <v>0</v>
      </c>
      <c r="R59" s="97"/>
      <c r="S59" s="97"/>
      <c r="T59" s="97"/>
      <c r="U59" s="97"/>
      <c r="V59" s="97"/>
      <c r="W59" s="97"/>
      <c r="X59" s="97"/>
      <c r="Y59" s="97"/>
      <c r="Z59" s="97"/>
      <c r="AA59" s="249"/>
    </row>
    <row r="60" spans="1:27" ht="12.75" customHeight="1" outlineLevel="1">
      <c r="A60" s="7"/>
      <c r="B60" s="4"/>
      <c r="C60" s="217" t="str">
        <f>Asset1</f>
        <v xml:space="preserve">Pipelines </v>
      </c>
      <c r="D60" s="7"/>
      <c r="E60" s="7"/>
      <c r="F60" s="105"/>
      <c r="G60" s="105"/>
      <c r="H60" s="97">
        <f>'RFM input'!H223-'RFM input'!H277</f>
        <v>2.643173913574091</v>
      </c>
      <c r="I60" s="97">
        <f>'RFM input'!I223-'RFM input'!I277</f>
        <v>46.252225966075322</v>
      </c>
      <c r="J60" s="97">
        <f>'RFM input'!J223-'RFM input'!J277</f>
        <v>16.484237059371416</v>
      </c>
      <c r="K60" s="97">
        <f>'RFM input'!K223-'RFM input'!K277</f>
        <v>8.5338589514924355</v>
      </c>
      <c r="L60" s="97">
        <f>'RFM input'!L223-'RFM input'!L277</f>
        <v>4.5728277481896527</v>
      </c>
      <c r="M60" s="97">
        <f>'RFM input'!M223-'RFM input'!M277</f>
        <v>0</v>
      </c>
      <c r="N60" s="97">
        <f>'RFM input'!N223-'RFM input'!N277</f>
        <v>0</v>
      </c>
      <c r="O60" s="97">
        <f>'RFM input'!O223-'RFM input'!O277</f>
        <v>0</v>
      </c>
      <c r="P60" s="97">
        <f>'RFM input'!P223-'RFM input'!P277</f>
        <v>0</v>
      </c>
      <c r="Q60" s="97">
        <f>'RFM input'!Q223-'RFM input'!Q277</f>
        <v>0</v>
      </c>
      <c r="R60" s="97"/>
      <c r="S60" s="97"/>
      <c r="T60" s="97"/>
      <c r="U60" s="97"/>
      <c r="V60" s="97"/>
      <c r="W60" s="97"/>
      <c r="X60" s="97"/>
      <c r="Y60" s="97"/>
      <c r="Z60" s="97"/>
      <c r="AA60" s="249"/>
    </row>
    <row r="61" spans="1:27" ht="12.75" customHeight="1" outlineLevel="1">
      <c r="A61" s="7"/>
      <c r="B61" s="36"/>
      <c r="C61" s="217" t="str">
        <f>Asset2</f>
        <v xml:space="preserve">Compressors </v>
      </c>
      <c r="D61" s="7"/>
      <c r="E61" s="7"/>
      <c r="F61" s="105"/>
      <c r="G61" s="105"/>
      <c r="H61" s="97">
        <f>'RFM input'!H224-'RFM input'!H278</f>
        <v>1.4669528729356129</v>
      </c>
      <c r="I61" s="97">
        <f>'RFM input'!I224-'RFM input'!I278</f>
        <v>44.307263335757192</v>
      </c>
      <c r="J61" s="97">
        <f>'RFM input'!J224-'RFM input'!J278</f>
        <v>1.8135042561643</v>
      </c>
      <c r="K61" s="97">
        <f>'RFM input'!K224-'RFM input'!K278</f>
        <v>0.73254000703370126</v>
      </c>
      <c r="L61" s="97">
        <f>'RFM input'!L224-'RFM input'!L278</f>
        <v>0.41756757921888071</v>
      </c>
      <c r="M61" s="97">
        <f>'RFM input'!M224-'RFM input'!M278</f>
        <v>0</v>
      </c>
      <c r="N61" s="97">
        <f>'RFM input'!N224-'RFM input'!N278</f>
        <v>0</v>
      </c>
      <c r="O61" s="97">
        <f>'RFM input'!O224-'RFM input'!O278</f>
        <v>0</v>
      </c>
      <c r="P61" s="97">
        <f>'RFM input'!P224-'RFM input'!P278</f>
        <v>0</v>
      </c>
      <c r="Q61" s="97">
        <f>'RFM input'!Q224-'RFM input'!Q278</f>
        <v>0</v>
      </c>
      <c r="R61" s="97"/>
      <c r="S61" s="97"/>
      <c r="T61" s="97"/>
      <c r="U61" s="97"/>
      <c r="V61" s="97"/>
      <c r="W61" s="97"/>
      <c r="X61" s="97"/>
      <c r="Y61" s="97"/>
      <c r="Z61" s="97"/>
      <c r="AA61" s="249"/>
    </row>
    <row r="62" spans="1:27" ht="12.75" customHeight="1" outlineLevel="1">
      <c r="A62" s="7"/>
      <c r="B62" s="36"/>
      <c r="C62" s="217" t="str">
        <f>Asset3</f>
        <v>City Gates &amp; Field Regulators</v>
      </c>
      <c r="D62" s="7"/>
      <c r="E62" s="7"/>
      <c r="F62" s="105"/>
      <c r="G62" s="105"/>
      <c r="H62" s="97">
        <f>'RFM input'!H225-'RFM input'!H279</f>
        <v>0.99524480291357065</v>
      </c>
      <c r="I62" s="97">
        <f>'RFM input'!I225-'RFM input'!I279</f>
        <v>13.828089242968501</v>
      </c>
      <c r="J62" s="97">
        <f>'RFM input'!J225-'RFM input'!J279</f>
        <v>4.1964506372233092</v>
      </c>
      <c r="K62" s="97">
        <f>'RFM input'!K225-'RFM input'!K279</f>
        <v>1.5333572467822403</v>
      </c>
      <c r="L62" s="97">
        <f>'RFM input'!L225-'RFM input'!L279</f>
        <v>0.48779459259363739</v>
      </c>
      <c r="M62" s="97">
        <f>'RFM input'!M225-'RFM input'!M279</f>
        <v>0</v>
      </c>
      <c r="N62" s="97">
        <f>'RFM input'!N225-'RFM input'!N279</f>
        <v>0</v>
      </c>
      <c r="O62" s="97">
        <f>'RFM input'!O225-'RFM input'!O279</f>
        <v>0</v>
      </c>
      <c r="P62" s="97">
        <f>'RFM input'!P225-'RFM input'!P279</f>
        <v>0</v>
      </c>
      <c r="Q62" s="97">
        <f>'RFM input'!Q225-'RFM input'!Q279</f>
        <v>0</v>
      </c>
      <c r="R62" s="97"/>
      <c r="S62" s="97"/>
      <c r="T62" s="97"/>
      <c r="U62" s="97"/>
      <c r="V62" s="97"/>
      <c r="W62" s="97"/>
      <c r="X62" s="97"/>
      <c r="Y62" s="97"/>
      <c r="Z62" s="97"/>
      <c r="AA62" s="249"/>
    </row>
    <row r="63" spans="1:27" ht="12.75" customHeight="1" outlineLevel="1">
      <c r="A63" s="7"/>
      <c r="B63" s="36"/>
      <c r="C63" s="217" t="str">
        <f>Asset4</f>
        <v>Odourant Plants</v>
      </c>
      <c r="D63" s="7"/>
      <c r="E63" s="7"/>
      <c r="F63" s="105"/>
      <c r="G63" s="105"/>
      <c r="H63" s="97">
        <f>'RFM input'!H226-'RFM input'!H280</f>
        <v>0</v>
      </c>
      <c r="I63" s="97">
        <f>'RFM input'!I226-'RFM input'!I280</f>
        <v>0</v>
      </c>
      <c r="J63" s="97">
        <f>'RFM input'!J226-'RFM input'!J280</f>
        <v>0</v>
      </c>
      <c r="K63" s="97">
        <f>'RFM input'!K226-'RFM input'!K280</f>
        <v>0</v>
      </c>
      <c r="L63" s="97">
        <f>'RFM input'!L226-'RFM input'!L280</f>
        <v>0</v>
      </c>
      <c r="M63" s="97">
        <f>'RFM input'!M226-'RFM input'!M280</f>
        <v>0</v>
      </c>
      <c r="N63" s="97">
        <f>'RFM input'!N226-'RFM input'!N280</f>
        <v>0</v>
      </c>
      <c r="O63" s="97">
        <f>'RFM input'!O226-'RFM input'!O280</f>
        <v>0</v>
      </c>
      <c r="P63" s="97">
        <f>'RFM input'!P226-'RFM input'!P280</f>
        <v>0</v>
      </c>
      <c r="Q63" s="97">
        <f>'RFM input'!Q226-'RFM input'!Q280</f>
        <v>0</v>
      </c>
      <c r="R63" s="97"/>
      <c r="S63" s="97"/>
      <c r="T63" s="97"/>
      <c r="U63" s="97"/>
      <c r="V63" s="97"/>
      <c r="W63" s="97"/>
      <c r="X63" s="97"/>
      <c r="Y63" s="97"/>
      <c r="Z63" s="97"/>
      <c r="AA63" s="249"/>
    </row>
    <row r="64" spans="1:27" ht="12.75" customHeight="1" outlineLevel="1">
      <c r="A64" s="7"/>
      <c r="B64" s="36"/>
      <c r="C64" s="217" t="str">
        <f>Asset5</f>
        <v>Gas Quality</v>
      </c>
      <c r="D64" s="7"/>
      <c r="E64" s="7"/>
      <c r="F64" s="105"/>
      <c r="G64" s="105"/>
      <c r="H64" s="97">
        <f>'RFM input'!H227-'RFM input'!H281</f>
        <v>0.22465673999999999</v>
      </c>
      <c r="I64" s="97">
        <f>'RFM input'!I227-'RFM input'!I281</f>
        <v>0.35187949000000002</v>
      </c>
      <c r="J64" s="97">
        <f>'RFM input'!J227-'RFM input'!J281</f>
        <v>0.10054136357</v>
      </c>
      <c r="K64" s="97">
        <f>'RFM input'!K227-'RFM input'!K281</f>
        <v>0.10069396204872499</v>
      </c>
      <c r="L64" s="97">
        <f>'RFM input'!L227-'RFM input'!L281</f>
        <v>0</v>
      </c>
      <c r="M64" s="97">
        <f>'RFM input'!M227-'RFM input'!M281</f>
        <v>0</v>
      </c>
      <c r="N64" s="97">
        <f>'RFM input'!N227-'RFM input'!N281</f>
        <v>0</v>
      </c>
      <c r="O64" s="97">
        <f>'RFM input'!O227-'RFM input'!O281</f>
        <v>0</v>
      </c>
      <c r="P64" s="97">
        <f>'RFM input'!P227-'RFM input'!P281</f>
        <v>0</v>
      </c>
      <c r="Q64" s="97">
        <f>'RFM input'!Q227-'RFM input'!Q281</f>
        <v>0</v>
      </c>
      <c r="R64" s="97"/>
      <c r="S64" s="97"/>
      <c r="T64" s="97"/>
      <c r="U64" s="97"/>
      <c r="V64" s="97"/>
      <c r="W64" s="97"/>
      <c r="X64" s="97"/>
      <c r="Y64" s="97"/>
      <c r="Z64" s="97"/>
      <c r="AA64" s="249"/>
    </row>
    <row r="65" spans="1:27" ht="12.75" customHeight="1" outlineLevel="1">
      <c r="A65" s="7"/>
      <c r="B65" s="36"/>
      <c r="C65" s="217" t="str">
        <f>Asset6</f>
        <v xml:space="preserve">Other </v>
      </c>
      <c r="D65" s="7"/>
      <c r="E65" s="7"/>
      <c r="F65" s="105"/>
      <c r="G65" s="105"/>
      <c r="H65" s="97">
        <f>'RFM input'!H228-'RFM input'!H282</f>
        <v>0.44677970707254855</v>
      </c>
      <c r="I65" s="97">
        <f>'RFM input'!I228-'RFM input'!I282</f>
        <v>0.55136734912160323</v>
      </c>
      <c r="J65" s="97">
        <f>'RFM input'!J228-'RFM input'!J282</f>
        <v>1.5593037492933564</v>
      </c>
      <c r="K65" s="97">
        <f>'RFM input'!K228-'RFM input'!K282</f>
        <v>1.1847361562604082</v>
      </c>
      <c r="L65" s="97">
        <f>'RFM input'!L228-'RFM input'!L282</f>
        <v>4.1280260415912338</v>
      </c>
      <c r="M65" s="97">
        <f>'RFM input'!M228-'RFM input'!M282</f>
        <v>0</v>
      </c>
      <c r="N65" s="97">
        <f>'RFM input'!N228-'RFM input'!N282</f>
        <v>0</v>
      </c>
      <c r="O65" s="97">
        <f>'RFM input'!O228-'RFM input'!O282</f>
        <v>0</v>
      </c>
      <c r="P65" s="97">
        <f>'RFM input'!P228-'RFM input'!P282</f>
        <v>0</v>
      </c>
      <c r="Q65" s="97">
        <f>'RFM input'!Q228-'RFM input'!Q282</f>
        <v>0</v>
      </c>
      <c r="R65" s="97"/>
      <c r="S65" s="97"/>
      <c r="T65" s="97"/>
      <c r="U65" s="97"/>
      <c r="V65" s="97"/>
      <c r="W65" s="97"/>
      <c r="X65" s="97"/>
      <c r="Y65" s="97"/>
      <c r="Z65" s="97"/>
      <c r="AA65" s="249"/>
    </row>
    <row r="66" spans="1:27" ht="12.75" customHeight="1" outlineLevel="1">
      <c r="A66" s="7"/>
      <c r="B66" s="36"/>
      <c r="C66" s="217" t="str">
        <f>Asset7</f>
        <v>General Building</v>
      </c>
      <c r="D66" s="7"/>
      <c r="E66" s="7"/>
      <c r="F66" s="105"/>
      <c r="G66" s="105"/>
      <c r="H66" s="97">
        <f>'RFM input'!H229-'RFM input'!H283</f>
        <v>0.69923670469795574</v>
      </c>
      <c r="I66" s="97">
        <f>'RFM input'!I229-'RFM input'!I283</f>
        <v>9.4328263841458355</v>
      </c>
      <c r="J66" s="97">
        <f>'RFM input'!J229-'RFM input'!J283</f>
        <v>0.21090274987009999</v>
      </c>
      <c r="K66" s="97">
        <f>'RFM input'!K229-'RFM input'!K283</f>
        <v>0.18114266359332198</v>
      </c>
      <c r="L66" s="97">
        <f>'RFM input'!L229-'RFM input'!L283</f>
        <v>3.042247261392916E-2</v>
      </c>
      <c r="M66" s="97">
        <f>'RFM input'!M229-'RFM input'!M283</f>
        <v>0</v>
      </c>
      <c r="N66" s="97">
        <f>'RFM input'!N229-'RFM input'!N283</f>
        <v>0</v>
      </c>
      <c r="O66" s="97">
        <f>'RFM input'!O229-'RFM input'!O283</f>
        <v>0</v>
      </c>
      <c r="P66" s="97">
        <f>'RFM input'!P229-'RFM input'!P283</f>
        <v>0</v>
      </c>
      <c r="Q66" s="97">
        <f>'RFM input'!Q229-'RFM input'!Q283</f>
        <v>0</v>
      </c>
      <c r="R66" s="97"/>
      <c r="S66" s="97"/>
      <c r="T66" s="97"/>
      <c r="U66" s="97"/>
      <c r="V66" s="97"/>
      <c r="W66" s="97"/>
      <c r="X66" s="97"/>
      <c r="Y66" s="97"/>
      <c r="Z66" s="97"/>
      <c r="AA66" s="249"/>
    </row>
    <row r="67" spans="1:27" ht="12.75" customHeight="1" outlineLevel="1">
      <c r="A67" s="7"/>
      <c r="B67" s="36"/>
      <c r="C67" s="217" t="str">
        <f>Asset8</f>
        <v>General Land</v>
      </c>
      <c r="D67" s="7"/>
      <c r="E67" s="7"/>
      <c r="F67" s="105"/>
      <c r="G67" s="105"/>
      <c r="H67" s="97">
        <f>'RFM input'!H230-'RFM input'!H284</f>
        <v>0</v>
      </c>
      <c r="I67" s="97">
        <f>'RFM input'!I230-'RFM input'!I284</f>
        <v>0</v>
      </c>
      <c r="J67" s="97">
        <f>'RFM input'!J230-'RFM input'!J284</f>
        <v>0.2521879654925</v>
      </c>
      <c r="K67" s="97">
        <f>'RFM input'!K230-'RFM input'!K284</f>
        <v>0</v>
      </c>
      <c r="L67" s="97">
        <f>'RFM input'!L230-'RFM input'!L284</f>
        <v>0</v>
      </c>
      <c r="M67" s="97">
        <f>'RFM input'!M230-'RFM input'!M284</f>
        <v>0</v>
      </c>
      <c r="N67" s="97">
        <f>'RFM input'!N230-'RFM input'!N284</f>
        <v>0</v>
      </c>
      <c r="O67" s="97">
        <f>'RFM input'!O230-'RFM input'!O284</f>
        <v>0</v>
      </c>
      <c r="P67" s="97">
        <f>'RFM input'!P230-'RFM input'!P284</f>
        <v>0</v>
      </c>
      <c r="Q67" s="97">
        <f>'RFM input'!Q230-'RFM input'!Q284</f>
        <v>0</v>
      </c>
      <c r="R67" s="97"/>
      <c r="S67" s="97"/>
      <c r="T67" s="97"/>
      <c r="U67" s="97"/>
      <c r="V67" s="97"/>
      <c r="W67" s="97"/>
      <c r="X67" s="97"/>
      <c r="Y67" s="97"/>
      <c r="Z67" s="97"/>
      <c r="AA67" s="249"/>
    </row>
    <row r="68" spans="1:27" ht="12.75" customHeight="1" outlineLevel="1">
      <c r="A68" s="7"/>
      <c r="B68" s="36"/>
      <c r="C68" s="217">
        <f>Asset9</f>
        <v>0</v>
      </c>
      <c r="D68" s="7"/>
      <c r="E68" s="7"/>
      <c r="F68" s="105"/>
      <c r="G68" s="105"/>
      <c r="H68" s="97">
        <f>'RFM input'!H231-'RFM input'!H285</f>
        <v>0</v>
      </c>
      <c r="I68" s="97">
        <f>'RFM input'!I231-'RFM input'!I285</f>
        <v>0</v>
      </c>
      <c r="J68" s="97">
        <f>'RFM input'!J231-'RFM input'!J285</f>
        <v>0</v>
      </c>
      <c r="K68" s="97">
        <f>'RFM input'!K231-'RFM input'!K285</f>
        <v>0</v>
      </c>
      <c r="L68" s="97">
        <f>'RFM input'!L231-'RFM input'!L285</f>
        <v>0</v>
      </c>
      <c r="M68" s="97">
        <f>'RFM input'!M231-'RFM input'!M285</f>
        <v>0</v>
      </c>
      <c r="N68" s="97">
        <f>'RFM input'!N231-'RFM input'!N285</f>
        <v>0</v>
      </c>
      <c r="O68" s="97">
        <f>'RFM input'!O231-'RFM input'!O285</f>
        <v>0</v>
      </c>
      <c r="P68" s="97">
        <f>'RFM input'!P231-'RFM input'!P285</f>
        <v>0</v>
      </c>
      <c r="Q68" s="97">
        <f>'RFM input'!Q231-'RFM input'!Q285</f>
        <v>0</v>
      </c>
      <c r="R68" s="97"/>
      <c r="S68" s="97"/>
      <c r="T68" s="97"/>
      <c r="U68" s="97"/>
      <c r="V68" s="97"/>
      <c r="W68" s="97"/>
      <c r="X68" s="97"/>
      <c r="Y68" s="97"/>
      <c r="Z68" s="97"/>
      <c r="AA68" s="249"/>
    </row>
    <row r="69" spans="1:27" ht="12.75" customHeight="1" outlineLevel="1">
      <c r="A69" s="7"/>
      <c r="B69" s="36"/>
      <c r="C69" s="217">
        <f>Asset10</f>
        <v>0</v>
      </c>
      <c r="D69" s="7"/>
      <c r="E69" s="7"/>
      <c r="F69" s="105"/>
      <c r="G69" s="105"/>
      <c r="H69" s="97">
        <f>'RFM input'!H232-'RFM input'!H286</f>
        <v>0</v>
      </c>
      <c r="I69" s="97">
        <f>'RFM input'!I232-'RFM input'!I286</f>
        <v>0</v>
      </c>
      <c r="J69" s="97">
        <f>'RFM input'!J232-'RFM input'!J286</f>
        <v>0</v>
      </c>
      <c r="K69" s="97">
        <f>'RFM input'!K232-'RFM input'!K286</f>
        <v>0</v>
      </c>
      <c r="L69" s="97">
        <f>'RFM input'!L232-'RFM input'!L286</f>
        <v>0</v>
      </c>
      <c r="M69" s="97">
        <f>'RFM input'!M232-'RFM input'!M286</f>
        <v>0</v>
      </c>
      <c r="N69" s="97">
        <f>'RFM input'!N232-'RFM input'!N286</f>
        <v>0</v>
      </c>
      <c r="O69" s="97">
        <f>'RFM input'!O232-'RFM input'!O286</f>
        <v>0</v>
      </c>
      <c r="P69" s="97">
        <f>'RFM input'!P232-'RFM input'!P286</f>
        <v>0</v>
      </c>
      <c r="Q69" s="97">
        <f>'RFM input'!Q232-'RFM input'!Q286</f>
        <v>0</v>
      </c>
      <c r="R69" s="97"/>
      <c r="S69" s="97"/>
      <c r="T69" s="97"/>
      <c r="U69" s="97"/>
      <c r="V69" s="97"/>
      <c r="W69" s="97"/>
      <c r="X69" s="97"/>
      <c r="Y69" s="97"/>
      <c r="Z69" s="97"/>
      <c r="AA69" s="249"/>
    </row>
    <row r="70" spans="1:27" ht="12.75" customHeight="1" outlineLevel="1">
      <c r="A70" s="7"/>
      <c r="B70" s="36"/>
      <c r="C70" s="217">
        <f>Asset11</f>
        <v>0</v>
      </c>
      <c r="D70" s="7"/>
      <c r="E70" s="7"/>
      <c r="F70" s="105"/>
      <c r="G70" s="105"/>
      <c r="H70" s="97">
        <f>'RFM input'!H233-'RFM input'!H287</f>
        <v>0</v>
      </c>
      <c r="I70" s="97">
        <f>'RFM input'!I233-'RFM input'!I287</f>
        <v>0</v>
      </c>
      <c r="J70" s="97">
        <f>'RFM input'!J233-'RFM input'!J287</f>
        <v>0</v>
      </c>
      <c r="K70" s="97">
        <f>'RFM input'!K233-'RFM input'!K287</f>
        <v>0</v>
      </c>
      <c r="L70" s="97">
        <f>'RFM input'!L233-'RFM input'!L287</f>
        <v>0</v>
      </c>
      <c r="M70" s="97">
        <f>'RFM input'!M233-'RFM input'!M287</f>
        <v>0</v>
      </c>
      <c r="N70" s="97">
        <f>'RFM input'!N233-'RFM input'!N287</f>
        <v>0</v>
      </c>
      <c r="O70" s="97">
        <f>'RFM input'!O233-'RFM input'!O287</f>
        <v>0</v>
      </c>
      <c r="P70" s="97">
        <f>'RFM input'!P233-'RFM input'!P287</f>
        <v>0</v>
      </c>
      <c r="Q70" s="97">
        <f>'RFM input'!Q233-'RFM input'!Q287</f>
        <v>0</v>
      </c>
      <c r="R70" s="97"/>
      <c r="S70" s="97"/>
      <c r="T70" s="97"/>
      <c r="U70" s="97"/>
      <c r="V70" s="97"/>
      <c r="W70" s="97"/>
      <c r="X70" s="97"/>
      <c r="Y70" s="97"/>
      <c r="Z70" s="97"/>
      <c r="AA70" s="249"/>
    </row>
    <row r="71" spans="1:27" ht="12.75" customHeight="1" outlineLevel="1">
      <c r="A71" s="7"/>
      <c r="B71" s="36"/>
      <c r="C71" s="217">
        <f>Asset12</f>
        <v>0</v>
      </c>
      <c r="D71" s="7"/>
      <c r="E71" s="7"/>
      <c r="F71" s="105"/>
      <c r="G71" s="105"/>
      <c r="H71" s="97">
        <f>'RFM input'!H234-'RFM input'!H288</f>
        <v>0</v>
      </c>
      <c r="I71" s="97">
        <f>'RFM input'!I234-'RFM input'!I288</f>
        <v>0</v>
      </c>
      <c r="J71" s="97">
        <f>'RFM input'!J234-'RFM input'!J288</f>
        <v>0</v>
      </c>
      <c r="K71" s="97">
        <f>'RFM input'!K234-'RFM input'!K288</f>
        <v>0</v>
      </c>
      <c r="L71" s="97">
        <f>'RFM input'!L234-'RFM input'!L288</f>
        <v>0</v>
      </c>
      <c r="M71" s="97">
        <f>'RFM input'!M234-'RFM input'!M288</f>
        <v>0</v>
      </c>
      <c r="N71" s="97">
        <f>'RFM input'!N234-'RFM input'!N288</f>
        <v>0</v>
      </c>
      <c r="O71" s="97">
        <f>'RFM input'!O234-'RFM input'!O288</f>
        <v>0</v>
      </c>
      <c r="P71" s="97">
        <f>'RFM input'!P234-'RFM input'!P288</f>
        <v>0</v>
      </c>
      <c r="Q71" s="97">
        <f>'RFM input'!Q234-'RFM input'!Q288</f>
        <v>0</v>
      </c>
      <c r="R71" s="97"/>
      <c r="S71" s="97"/>
      <c r="T71" s="97"/>
      <c r="U71" s="97"/>
      <c r="V71" s="97"/>
      <c r="W71" s="97"/>
      <c r="X71" s="97"/>
      <c r="Y71" s="97"/>
      <c r="Z71" s="97"/>
      <c r="AA71" s="249"/>
    </row>
    <row r="72" spans="1:27" ht="12.75" customHeight="1" outlineLevel="1">
      <c r="A72" s="7"/>
      <c r="B72" s="36"/>
      <c r="C72" s="217">
        <f>Asset13</f>
        <v>0</v>
      </c>
      <c r="D72" s="7"/>
      <c r="E72" s="7"/>
      <c r="F72" s="105"/>
      <c r="G72" s="105"/>
      <c r="H72" s="97">
        <f>'RFM input'!H235-'RFM input'!H289</f>
        <v>0</v>
      </c>
      <c r="I72" s="97">
        <f>'RFM input'!I235-'RFM input'!I289</f>
        <v>0</v>
      </c>
      <c r="J72" s="97">
        <f>'RFM input'!J235-'RFM input'!J289</f>
        <v>0</v>
      </c>
      <c r="K72" s="97">
        <f>'RFM input'!K235-'RFM input'!K289</f>
        <v>0</v>
      </c>
      <c r="L72" s="97">
        <f>'RFM input'!L235-'RFM input'!L289</f>
        <v>0</v>
      </c>
      <c r="M72" s="97">
        <f>'RFM input'!M235-'RFM input'!M289</f>
        <v>0</v>
      </c>
      <c r="N72" s="97">
        <f>'RFM input'!N235-'RFM input'!N289</f>
        <v>0</v>
      </c>
      <c r="O72" s="97">
        <f>'RFM input'!O235-'RFM input'!O289</f>
        <v>0</v>
      </c>
      <c r="P72" s="97">
        <f>'RFM input'!P235-'RFM input'!P289</f>
        <v>0</v>
      </c>
      <c r="Q72" s="97">
        <f>'RFM input'!Q235-'RFM input'!Q289</f>
        <v>0</v>
      </c>
      <c r="R72" s="97"/>
      <c r="S72" s="97"/>
      <c r="T72" s="97"/>
      <c r="U72" s="97"/>
      <c r="V72" s="97"/>
      <c r="W72" s="97"/>
      <c r="X72" s="97"/>
      <c r="Y72" s="97"/>
      <c r="Z72" s="97"/>
      <c r="AA72" s="249"/>
    </row>
    <row r="73" spans="1:27" ht="12.75" customHeight="1" outlineLevel="1">
      <c r="A73" s="7"/>
      <c r="B73" s="36"/>
      <c r="C73" s="217">
        <f>Asset14</f>
        <v>0</v>
      </c>
      <c r="D73" s="7"/>
      <c r="E73" s="7"/>
      <c r="F73" s="105"/>
      <c r="G73" s="105"/>
      <c r="H73" s="97">
        <f>'RFM input'!H236-'RFM input'!H290</f>
        <v>0</v>
      </c>
      <c r="I73" s="97">
        <f>'RFM input'!I236-'RFM input'!I290</f>
        <v>0</v>
      </c>
      <c r="J73" s="97">
        <f>'RFM input'!J236-'RFM input'!J290</f>
        <v>0</v>
      </c>
      <c r="K73" s="97">
        <f>'RFM input'!K236-'RFM input'!K290</f>
        <v>0</v>
      </c>
      <c r="L73" s="97">
        <f>'RFM input'!L236-'RFM input'!L290</f>
        <v>0</v>
      </c>
      <c r="M73" s="97">
        <f>'RFM input'!M236-'RFM input'!M290</f>
        <v>0</v>
      </c>
      <c r="N73" s="97">
        <f>'RFM input'!N236-'RFM input'!N290</f>
        <v>0</v>
      </c>
      <c r="O73" s="97">
        <f>'RFM input'!O236-'RFM input'!O290</f>
        <v>0</v>
      </c>
      <c r="P73" s="97">
        <f>'RFM input'!P236-'RFM input'!P290</f>
        <v>0</v>
      </c>
      <c r="Q73" s="97">
        <f>'RFM input'!Q236-'RFM input'!Q290</f>
        <v>0</v>
      </c>
      <c r="R73" s="97"/>
      <c r="S73" s="97"/>
      <c r="T73" s="97"/>
      <c r="U73" s="97"/>
      <c r="V73" s="97"/>
      <c r="W73" s="97"/>
      <c r="X73" s="97"/>
      <c r="Y73" s="97"/>
      <c r="Z73" s="97"/>
      <c r="AA73" s="249"/>
    </row>
    <row r="74" spans="1:27" ht="12.75" customHeight="1" outlineLevel="1">
      <c r="A74" s="7"/>
      <c r="B74" s="36"/>
      <c r="C74" s="217">
        <f>Asset15</f>
        <v>0</v>
      </c>
      <c r="D74" s="7"/>
      <c r="E74" s="7"/>
      <c r="F74" s="105"/>
      <c r="G74" s="105"/>
      <c r="H74" s="97">
        <f>'RFM input'!H237-'RFM input'!H291</f>
        <v>0</v>
      </c>
      <c r="I74" s="97">
        <f>'RFM input'!I237-'RFM input'!I291</f>
        <v>0</v>
      </c>
      <c r="J74" s="97">
        <f>'RFM input'!J237-'RFM input'!J291</f>
        <v>0</v>
      </c>
      <c r="K74" s="97">
        <f>'RFM input'!K237-'RFM input'!K291</f>
        <v>0</v>
      </c>
      <c r="L74" s="97">
        <f>'RFM input'!L237-'RFM input'!L291</f>
        <v>0</v>
      </c>
      <c r="M74" s="97">
        <f>'RFM input'!M237-'RFM input'!M291</f>
        <v>0</v>
      </c>
      <c r="N74" s="97">
        <f>'RFM input'!N237-'RFM input'!N291</f>
        <v>0</v>
      </c>
      <c r="O74" s="97">
        <f>'RFM input'!O237-'RFM input'!O291</f>
        <v>0</v>
      </c>
      <c r="P74" s="97">
        <f>'RFM input'!P237-'RFM input'!P291</f>
        <v>0</v>
      </c>
      <c r="Q74" s="97">
        <f>'RFM input'!Q237-'RFM input'!Q291</f>
        <v>0</v>
      </c>
      <c r="R74" s="97"/>
      <c r="S74" s="97"/>
      <c r="T74" s="97"/>
      <c r="U74" s="97"/>
      <c r="V74" s="97"/>
      <c r="W74" s="97"/>
      <c r="X74" s="97"/>
      <c r="Y74" s="97"/>
      <c r="Z74" s="97"/>
      <c r="AA74" s="249"/>
    </row>
    <row r="75" spans="1:27" ht="12.75" customHeight="1" outlineLevel="1">
      <c r="A75" s="7"/>
      <c r="B75" s="36"/>
      <c r="C75" s="217">
        <f>Asset16</f>
        <v>0</v>
      </c>
      <c r="D75" s="7"/>
      <c r="E75" s="7"/>
      <c r="F75" s="105"/>
      <c r="G75" s="105"/>
      <c r="H75" s="97">
        <f>'RFM input'!H238-'RFM input'!H292</f>
        <v>0</v>
      </c>
      <c r="I75" s="97">
        <f>'RFM input'!I238-'RFM input'!I292</f>
        <v>0</v>
      </c>
      <c r="J75" s="97">
        <f>'RFM input'!J238-'RFM input'!J292</f>
        <v>0</v>
      </c>
      <c r="K75" s="97">
        <f>'RFM input'!K238-'RFM input'!K292</f>
        <v>0</v>
      </c>
      <c r="L75" s="97">
        <f>'RFM input'!L238-'RFM input'!L292</f>
        <v>0</v>
      </c>
      <c r="M75" s="97">
        <f>'RFM input'!M238-'RFM input'!M292</f>
        <v>0</v>
      </c>
      <c r="N75" s="97">
        <f>'RFM input'!N238-'RFM input'!N292</f>
        <v>0</v>
      </c>
      <c r="O75" s="97">
        <f>'RFM input'!O238-'RFM input'!O292</f>
        <v>0</v>
      </c>
      <c r="P75" s="97">
        <f>'RFM input'!P238-'RFM input'!P292</f>
        <v>0</v>
      </c>
      <c r="Q75" s="97">
        <f>'RFM input'!Q238-'RFM input'!Q292</f>
        <v>0</v>
      </c>
      <c r="R75" s="97"/>
      <c r="S75" s="97"/>
      <c r="T75" s="97"/>
      <c r="U75" s="97"/>
      <c r="V75" s="97"/>
      <c r="W75" s="97"/>
      <c r="X75" s="97"/>
      <c r="Y75" s="97"/>
      <c r="Z75" s="97"/>
      <c r="AA75" s="249"/>
    </row>
    <row r="76" spans="1:27" ht="12.75" customHeight="1" outlineLevel="1">
      <c r="A76" s="7"/>
      <c r="B76" s="36"/>
      <c r="C76" s="217">
        <f>Asset17</f>
        <v>0</v>
      </c>
      <c r="D76" s="7"/>
      <c r="E76" s="7"/>
      <c r="F76" s="105"/>
      <c r="G76" s="105"/>
      <c r="H76" s="97">
        <f>'RFM input'!H239-'RFM input'!H293</f>
        <v>0</v>
      </c>
      <c r="I76" s="97">
        <f>'RFM input'!I239-'RFM input'!I293</f>
        <v>0</v>
      </c>
      <c r="J76" s="97">
        <f>'RFM input'!J239-'RFM input'!J293</f>
        <v>0</v>
      </c>
      <c r="K76" s="97">
        <f>'RFM input'!K239-'RFM input'!K293</f>
        <v>0</v>
      </c>
      <c r="L76" s="97">
        <f>'RFM input'!L239-'RFM input'!L293</f>
        <v>0</v>
      </c>
      <c r="M76" s="97">
        <f>'RFM input'!M239-'RFM input'!M293</f>
        <v>0</v>
      </c>
      <c r="N76" s="97">
        <f>'RFM input'!N239-'RFM input'!N293</f>
        <v>0</v>
      </c>
      <c r="O76" s="97">
        <f>'RFM input'!O239-'RFM input'!O293</f>
        <v>0</v>
      </c>
      <c r="P76" s="97">
        <f>'RFM input'!P239-'RFM input'!P293</f>
        <v>0</v>
      </c>
      <c r="Q76" s="97">
        <f>'RFM input'!Q239-'RFM input'!Q293</f>
        <v>0</v>
      </c>
      <c r="R76" s="97"/>
      <c r="S76" s="97"/>
      <c r="T76" s="97"/>
      <c r="U76" s="97"/>
      <c r="V76" s="97"/>
      <c r="W76" s="97"/>
      <c r="X76" s="97"/>
      <c r="Y76" s="97"/>
      <c r="Z76" s="97"/>
      <c r="AA76" s="249"/>
    </row>
    <row r="77" spans="1:27" ht="12.75" customHeight="1" outlineLevel="1">
      <c r="A77" s="7"/>
      <c r="B77" s="36"/>
      <c r="C77" s="217">
        <f>Asset18</f>
        <v>0</v>
      </c>
      <c r="D77" s="7"/>
      <c r="E77" s="7"/>
      <c r="F77" s="105"/>
      <c r="G77" s="105"/>
      <c r="H77" s="97">
        <f>'RFM input'!H240-'RFM input'!H294</f>
        <v>0</v>
      </c>
      <c r="I77" s="97">
        <f>'RFM input'!I240-'RFM input'!I294</f>
        <v>0</v>
      </c>
      <c r="J77" s="97">
        <f>'RFM input'!J240-'RFM input'!J294</f>
        <v>0</v>
      </c>
      <c r="K77" s="97">
        <f>'RFM input'!K240-'RFM input'!K294</f>
        <v>0</v>
      </c>
      <c r="L77" s="97">
        <f>'RFM input'!L240-'RFM input'!L294</f>
        <v>0</v>
      </c>
      <c r="M77" s="97">
        <f>'RFM input'!M240-'RFM input'!M294</f>
        <v>0</v>
      </c>
      <c r="N77" s="97">
        <f>'RFM input'!N240-'RFM input'!N294</f>
        <v>0</v>
      </c>
      <c r="O77" s="97">
        <f>'RFM input'!O240-'RFM input'!O294</f>
        <v>0</v>
      </c>
      <c r="P77" s="97">
        <f>'RFM input'!P240-'RFM input'!P294</f>
        <v>0</v>
      </c>
      <c r="Q77" s="97">
        <f>'RFM input'!Q240-'RFM input'!Q294</f>
        <v>0</v>
      </c>
      <c r="R77" s="97"/>
      <c r="S77" s="97"/>
      <c r="T77" s="97"/>
      <c r="U77" s="97"/>
      <c r="V77" s="97"/>
      <c r="W77" s="97"/>
      <c r="X77" s="97"/>
      <c r="Y77" s="97"/>
      <c r="Z77" s="97"/>
      <c r="AA77" s="249"/>
    </row>
    <row r="78" spans="1:27" ht="12.75" customHeight="1" outlineLevel="1">
      <c r="A78" s="7"/>
      <c r="B78" s="36"/>
      <c r="C78" s="217">
        <f>Asset19</f>
        <v>0</v>
      </c>
      <c r="D78" s="7"/>
      <c r="E78" s="7"/>
      <c r="F78" s="105"/>
      <c r="G78" s="105"/>
      <c r="H78" s="97">
        <f>'RFM input'!H241-'RFM input'!H295</f>
        <v>0</v>
      </c>
      <c r="I78" s="97">
        <f>'RFM input'!I241-'RFM input'!I295</f>
        <v>0</v>
      </c>
      <c r="J78" s="97">
        <f>'RFM input'!J241-'RFM input'!J295</f>
        <v>0</v>
      </c>
      <c r="K78" s="97">
        <f>'RFM input'!K241-'RFM input'!K295</f>
        <v>0</v>
      </c>
      <c r="L78" s="97">
        <f>'RFM input'!L241-'RFM input'!L295</f>
        <v>0</v>
      </c>
      <c r="M78" s="97">
        <f>'RFM input'!M241-'RFM input'!M295</f>
        <v>0</v>
      </c>
      <c r="N78" s="97">
        <f>'RFM input'!N241-'RFM input'!N295</f>
        <v>0</v>
      </c>
      <c r="O78" s="97">
        <f>'RFM input'!O241-'RFM input'!O295</f>
        <v>0</v>
      </c>
      <c r="P78" s="97">
        <f>'RFM input'!P241-'RFM input'!P295</f>
        <v>0</v>
      </c>
      <c r="Q78" s="97">
        <f>'RFM input'!Q241-'RFM input'!Q295</f>
        <v>0</v>
      </c>
      <c r="R78" s="97"/>
      <c r="S78" s="97"/>
      <c r="T78" s="97"/>
      <c r="U78" s="97"/>
      <c r="V78" s="97"/>
      <c r="W78" s="97"/>
      <c r="X78" s="97"/>
      <c r="Y78" s="97"/>
      <c r="Z78" s="97"/>
      <c r="AA78" s="249"/>
    </row>
    <row r="79" spans="1:27" ht="12.75" customHeight="1" outlineLevel="1">
      <c r="A79" s="7"/>
      <c r="B79" s="36"/>
      <c r="C79" s="217">
        <f>Asset20</f>
        <v>0</v>
      </c>
      <c r="D79" s="7"/>
      <c r="E79" s="7"/>
      <c r="F79" s="105"/>
      <c r="G79" s="105"/>
      <c r="H79" s="97">
        <f>'RFM input'!H242-'RFM input'!H296</f>
        <v>0</v>
      </c>
      <c r="I79" s="97">
        <f>'RFM input'!I242-'RFM input'!I296</f>
        <v>0</v>
      </c>
      <c r="J79" s="97">
        <f>'RFM input'!J242-'RFM input'!J296</f>
        <v>0</v>
      </c>
      <c r="K79" s="97">
        <f>'RFM input'!K242-'RFM input'!K296</f>
        <v>0</v>
      </c>
      <c r="L79" s="97">
        <f>'RFM input'!L242-'RFM input'!L296</f>
        <v>0</v>
      </c>
      <c r="M79" s="97">
        <f>'RFM input'!M242-'RFM input'!M296</f>
        <v>0</v>
      </c>
      <c r="N79" s="97">
        <f>'RFM input'!N242-'RFM input'!N296</f>
        <v>0</v>
      </c>
      <c r="O79" s="97">
        <f>'RFM input'!O242-'RFM input'!O296</f>
        <v>0</v>
      </c>
      <c r="P79" s="97">
        <f>'RFM input'!P242-'RFM input'!P296</f>
        <v>0</v>
      </c>
      <c r="Q79" s="97">
        <f>'RFM input'!Q242-'RFM input'!Q296</f>
        <v>0</v>
      </c>
      <c r="R79" s="97"/>
      <c r="S79" s="97"/>
      <c r="T79" s="97"/>
      <c r="U79" s="97"/>
      <c r="V79" s="97"/>
      <c r="W79" s="97"/>
      <c r="X79" s="97"/>
      <c r="Y79" s="97"/>
      <c r="Z79" s="97"/>
      <c r="AA79" s="249"/>
    </row>
    <row r="80" spans="1:27" ht="12.75" customHeight="1" outlineLevel="1">
      <c r="A80" s="7"/>
      <c r="B80" s="36"/>
      <c r="C80" s="217">
        <f>Asset21</f>
        <v>0</v>
      </c>
      <c r="D80" s="7"/>
      <c r="E80" s="7"/>
      <c r="F80" s="105"/>
      <c r="G80" s="105"/>
      <c r="H80" s="97">
        <f>'RFM input'!H243-'RFM input'!H297</f>
        <v>0</v>
      </c>
      <c r="I80" s="97">
        <f>'RFM input'!I243-'RFM input'!I297</f>
        <v>0</v>
      </c>
      <c r="J80" s="97">
        <f>'RFM input'!J243-'RFM input'!J297</f>
        <v>0</v>
      </c>
      <c r="K80" s="97">
        <f>'RFM input'!K243-'RFM input'!K297</f>
        <v>0</v>
      </c>
      <c r="L80" s="97">
        <f>'RFM input'!L243-'RFM input'!L297</f>
        <v>0</v>
      </c>
      <c r="M80" s="97">
        <f>'RFM input'!M243-'RFM input'!M297</f>
        <v>0</v>
      </c>
      <c r="N80" s="97">
        <f>'RFM input'!N243-'RFM input'!N297</f>
        <v>0</v>
      </c>
      <c r="O80" s="97">
        <f>'RFM input'!O243-'RFM input'!O297</f>
        <v>0</v>
      </c>
      <c r="P80" s="97">
        <f>'RFM input'!P243-'RFM input'!P297</f>
        <v>0</v>
      </c>
      <c r="Q80" s="97">
        <f>'RFM input'!Q243-'RFM input'!Q297</f>
        <v>0</v>
      </c>
      <c r="R80" s="97"/>
      <c r="S80" s="97"/>
      <c r="T80" s="97"/>
      <c r="U80" s="97"/>
      <c r="V80" s="97"/>
      <c r="W80" s="97"/>
      <c r="X80" s="97"/>
      <c r="Y80" s="97"/>
      <c r="Z80" s="97"/>
      <c r="AA80" s="249"/>
    </row>
    <row r="81" spans="1:27" ht="12.75" customHeight="1" outlineLevel="1">
      <c r="A81" s="7"/>
      <c r="B81" s="36"/>
      <c r="C81" s="217">
        <f>Asset22</f>
        <v>0</v>
      </c>
      <c r="D81" s="7"/>
      <c r="E81" s="7"/>
      <c r="F81" s="105"/>
      <c r="G81" s="105"/>
      <c r="H81" s="97">
        <f>'RFM input'!H244-'RFM input'!H298</f>
        <v>0</v>
      </c>
      <c r="I81" s="97">
        <f>'RFM input'!I244-'RFM input'!I298</f>
        <v>0</v>
      </c>
      <c r="J81" s="97">
        <f>'RFM input'!J244-'RFM input'!J298</f>
        <v>0</v>
      </c>
      <c r="K81" s="97">
        <f>'RFM input'!K244-'RFM input'!K298</f>
        <v>0</v>
      </c>
      <c r="L81" s="97">
        <f>'RFM input'!L244-'RFM input'!L298</f>
        <v>0</v>
      </c>
      <c r="M81" s="97">
        <f>'RFM input'!M244-'RFM input'!M298</f>
        <v>0</v>
      </c>
      <c r="N81" s="97">
        <f>'RFM input'!N244-'RFM input'!N298</f>
        <v>0</v>
      </c>
      <c r="O81" s="97">
        <f>'RFM input'!O244-'RFM input'!O298</f>
        <v>0</v>
      </c>
      <c r="P81" s="97">
        <f>'RFM input'!P244-'RFM input'!P298</f>
        <v>0</v>
      </c>
      <c r="Q81" s="97">
        <f>'RFM input'!Q244-'RFM input'!Q298</f>
        <v>0</v>
      </c>
      <c r="R81" s="97"/>
      <c r="S81" s="97"/>
      <c r="T81" s="97"/>
      <c r="U81" s="97"/>
      <c r="V81" s="97"/>
      <c r="W81" s="97"/>
      <c r="X81" s="97"/>
      <c r="Y81" s="97"/>
      <c r="Z81" s="97"/>
      <c r="AA81" s="249"/>
    </row>
    <row r="82" spans="1:27" ht="12.75" customHeight="1" outlineLevel="1">
      <c r="A82" s="7"/>
      <c r="B82" s="36"/>
      <c r="C82" s="217">
        <f>Asset23</f>
        <v>0</v>
      </c>
      <c r="D82" s="7"/>
      <c r="E82" s="7"/>
      <c r="F82" s="105"/>
      <c r="G82" s="105"/>
      <c r="H82" s="97">
        <f>'RFM input'!H245-'RFM input'!H299</f>
        <v>0</v>
      </c>
      <c r="I82" s="97">
        <f>'RFM input'!I245-'RFM input'!I299</f>
        <v>0</v>
      </c>
      <c r="J82" s="97">
        <f>'RFM input'!J245-'RFM input'!J299</f>
        <v>0</v>
      </c>
      <c r="K82" s="97">
        <f>'RFM input'!K245-'RFM input'!K299</f>
        <v>0</v>
      </c>
      <c r="L82" s="97">
        <f>'RFM input'!L245-'RFM input'!L299</f>
        <v>0</v>
      </c>
      <c r="M82" s="97">
        <f>'RFM input'!M245-'RFM input'!M299</f>
        <v>0</v>
      </c>
      <c r="N82" s="97">
        <f>'RFM input'!N245-'RFM input'!N299</f>
        <v>0</v>
      </c>
      <c r="O82" s="97">
        <f>'RFM input'!O245-'RFM input'!O299</f>
        <v>0</v>
      </c>
      <c r="P82" s="97">
        <f>'RFM input'!P245-'RFM input'!P299</f>
        <v>0</v>
      </c>
      <c r="Q82" s="97">
        <f>'RFM input'!Q245-'RFM input'!Q299</f>
        <v>0</v>
      </c>
      <c r="R82" s="97"/>
      <c r="S82" s="97"/>
      <c r="T82" s="97"/>
      <c r="U82" s="97"/>
      <c r="V82" s="97"/>
      <c r="W82" s="97"/>
      <c r="X82" s="97"/>
      <c r="Y82" s="97"/>
      <c r="Z82" s="97"/>
      <c r="AA82" s="249"/>
    </row>
    <row r="83" spans="1:27" ht="12.75" customHeight="1" outlineLevel="1">
      <c r="A83" s="7"/>
      <c r="B83" s="36"/>
      <c r="C83" s="217">
        <f>Asset24</f>
        <v>0</v>
      </c>
      <c r="D83" s="7"/>
      <c r="E83" s="7"/>
      <c r="F83" s="105"/>
      <c r="G83" s="105"/>
      <c r="H83" s="97">
        <f>'RFM input'!H246-'RFM input'!H300</f>
        <v>0</v>
      </c>
      <c r="I83" s="97">
        <f>'RFM input'!I246-'RFM input'!I300</f>
        <v>0</v>
      </c>
      <c r="J83" s="97">
        <f>'RFM input'!J246-'RFM input'!J300</f>
        <v>0</v>
      </c>
      <c r="K83" s="97">
        <f>'RFM input'!K246-'RFM input'!K300</f>
        <v>0</v>
      </c>
      <c r="L83" s="97">
        <f>'RFM input'!L246-'RFM input'!L300</f>
        <v>0</v>
      </c>
      <c r="M83" s="97">
        <f>'RFM input'!M246-'RFM input'!M300</f>
        <v>0</v>
      </c>
      <c r="N83" s="97">
        <f>'RFM input'!N246-'RFM input'!N300</f>
        <v>0</v>
      </c>
      <c r="O83" s="97">
        <f>'RFM input'!O246-'RFM input'!O300</f>
        <v>0</v>
      </c>
      <c r="P83" s="97">
        <f>'RFM input'!P246-'RFM input'!P300</f>
        <v>0</v>
      </c>
      <c r="Q83" s="97">
        <f>'RFM input'!Q246-'RFM input'!Q300</f>
        <v>0</v>
      </c>
      <c r="R83" s="97"/>
      <c r="S83" s="97"/>
      <c r="T83" s="97"/>
      <c r="U83" s="97"/>
      <c r="V83" s="97"/>
      <c r="W83" s="97"/>
      <c r="X83" s="97"/>
      <c r="Y83" s="97"/>
      <c r="Z83" s="97"/>
      <c r="AA83" s="249"/>
    </row>
    <row r="84" spans="1:27" ht="12.75" customHeight="1" outlineLevel="1">
      <c r="A84" s="7"/>
      <c r="B84" s="36"/>
      <c r="C84" s="217">
        <f>Asset25</f>
        <v>0</v>
      </c>
      <c r="D84" s="7"/>
      <c r="E84" s="7"/>
      <c r="F84" s="105"/>
      <c r="G84" s="105"/>
      <c r="H84" s="97">
        <f>'RFM input'!H247-'RFM input'!H301</f>
        <v>0</v>
      </c>
      <c r="I84" s="97">
        <f>'RFM input'!I247-'RFM input'!I301</f>
        <v>0</v>
      </c>
      <c r="J84" s="97">
        <f>'RFM input'!J247-'RFM input'!J301</f>
        <v>0</v>
      </c>
      <c r="K84" s="97">
        <f>'RFM input'!K247-'RFM input'!K301</f>
        <v>0</v>
      </c>
      <c r="L84" s="97">
        <f>'RFM input'!L247-'RFM input'!L301</f>
        <v>0</v>
      </c>
      <c r="M84" s="97">
        <f>'RFM input'!M247-'RFM input'!M301</f>
        <v>0</v>
      </c>
      <c r="N84" s="97">
        <f>'RFM input'!N247-'RFM input'!N301</f>
        <v>0</v>
      </c>
      <c r="O84" s="97">
        <f>'RFM input'!O247-'RFM input'!O301</f>
        <v>0</v>
      </c>
      <c r="P84" s="97">
        <f>'RFM input'!P247-'RFM input'!P301</f>
        <v>0</v>
      </c>
      <c r="Q84" s="97">
        <f>'RFM input'!Q247-'RFM input'!Q301</f>
        <v>0</v>
      </c>
      <c r="R84" s="97"/>
      <c r="S84" s="97"/>
      <c r="T84" s="97"/>
      <c r="U84" s="97"/>
      <c r="V84" s="97"/>
      <c r="W84" s="97"/>
      <c r="X84" s="97"/>
      <c r="Y84" s="97"/>
      <c r="Z84" s="97"/>
      <c r="AA84" s="249"/>
    </row>
    <row r="85" spans="1:27" ht="12.75" customHeight="1" outlineLevel="1">
      <c r="A85" s="7"/>
      <c r="B85" s="36"/>
      <c r="C85" s="217">
        <f>Asset26</f>
        <v>0</v>
      </c>
      <c r="D85" s="7"/>
      <c r="E85" s="7"/>
      <c r="F85" s="105"/>
      <c r="G85" s="105"/>
      <c r="H85" s="97">
        <f>'RFM input'!H248-'RFM input'!H302</f>
        <v>0</v>
      </c>
      <c r="I85" s="97">
        <f>'RFM input'!I248-'RFM input'!I302</f>
        <v>0</v>
      </c>
      <c r="J85" s="97">
        <f>'RFM input'!J248-'RFM input'!J302</f>
        <v>0</v>
      </c>
      <c r="K85" s="97">
        <f>'RFM input'!K248-'RFM input'!K302</f>
        <v>0</v>
      </c>
      <c r="L85" s="97">
        <f>'RFM input'!L248-'RFM input'!L302</f>
        <v>0</v>
      </c>
      <c r="M85" s="97">
        <f>'RFM input'!M248-'RFM input'!M302</f>
        <v>0</v>
      </c>
      <c r="N85" s="97">
        <f>'RFM input'!N248-'RFM input'!N302</f>
        <v>0</v>
      </c>
      <c r="O85" s="97">
        <f>'RFM input'!O248-'RFM input'!O302</f>
        <v>0</v>
      </c>
      <c r="P85" s="97">
        <f>'RFM input'!P248-'RFM input'!P302</f>
        <v>0</v>
      </c>
      <c r="Q85" s="97">
        <f>'RFM input'!Q248-'RFM input'!Q302</f>
        <v>0</v>
      </c>
      <c r="R85" s="97"/>
      <c r="S85" s="97"/>
      <c r="T85" s="97"/>
      <c r="U85" s="97"/>
      <c r="V85" s="97"/>
      <c r="W85" s="97"/>
      <c r="X85" s="97"/>
      <c r="Y85" s="97"/>
      <c r="Z85" s="97"/>
      <c r="AA85" s="249"/>
    </row>
    <row r="86" spans="1:27" ht="12.75" customHeight="1" outlineLevel="1">
      <c r="A86" s="7"/>
      <c r="B86" s="36"/>
      <c r="C86" s="217">
        <f>Asset27</f>
        <v>0</v>
      </c>
      <c r="D86" s="7"/>
      <c r="E86" s="7"/>
      <c r="F86" s="105"/>
      <c r="G86" s="105"/>
      <c r="H86" s="97">
        <f>'RFM input'!H249-'RFM input'!H303</f>
        <v>0</v>
      </c>
      <c r="I86" s="97">
        <f>'RFM input'!I249-'RFM input'!I303</f>
        <v>0</v>
      </c>
      <c r="J86" s="97">
        <f>'RFM input'!J249-'RFM input'!J303</f>
        <v>0</v>
      </c>
      <c r="K86" s="97">
        <f>'RFM input'!K249-'RFM input'!K303</f>
        <v>0</v>
      </c>
      <c r="L86" s="97">
        <f>'RFM input'!L249-'RFM input'!L303</f>
        <v>0</v>
      </c>
      <c r="M86" s="97">
        <f>'RFM input'!M249-'RFM input'!M303</f>
        <v>0</v>
      </c>
      <c r="N86" s="97">
        <f>'RFM input'!N249-'RFM input'!N303</f>
        <v>0</v>
      </c>
      <c r="O86" s="97">
        <f>'RFM input'!O249-'RFM input'!O303</f>
        <v>0</v>
      </c>
      <c r="P86" s="97">
        <f>'RFM input'!P249-'RFM input'!P303</f>
        <v>0</v>
      </c>
      <c r="Q86" s="97">
        <f>'RFM input'!Q249-'RFM input'!Q303</f>
        <v>0</v>
      </c>
      <c r="R86" s="97"/>
      <c r="S86" s="97"/>
      <c r="T86" s="97"/>
      <c r="U86" s="97"/>
      <c r="V86" s="97"/>
      <c r="W86" s="97"/>
      <c r="X86" s="97"/>
      <c r="Y86" s="97"/>
      <c r="Z86" s="97"/>
      <c r="AA86" s="249"/>
    </row>
    <row r="87" spans="1:27" ht="12.75" customHeight="1" outlineLevel="1">
      <c r="A87" s="7"/>
      <c r="B87" s="36"/>
      <c r="C87" s="217">
        <f>Asset28</f>
        <v>0</v>
      </c>
      <c r="D87" s="7"/>
      <c r="E87" s="7"/>
      <c r="F87" s="105"/>
      <c r="G87" s="105"/>
      <c r="H87" s="97">
        <f>'RFM input'!H250-'RFM input'!H304</f>
        <v>0</v>
      </c>
      <c r="I87" s="97">
        <f>'RFM input'!I250-'RFM input'!I304</f>
        <v>0</v>
      </c>
      <c r="J87" s="97">
        <f>'RFM input'!J250-'RFM input'!J304</f>
        <v>0</v>
      </c>
      <c r="K87" s="97">
        <f>'RFM input'!K250-'RFM input'!K304</f>
        <v>0</v>
      </c>
      <c r="L87" s="97">
        <f>'RFM input'!L250-'RFM input'!L304</f>
        <v>0</v>
      </c>
      <c r="M87" s="97">
        <f>'RFM input'!M250-'RFM input'!M304</f>
        <v>0</v>
      </c>
      <c r="N87" s="97">
        <f>'RFM input'!N250-'RFM input'!N304</f>
        <v>0</v>
      </c>
      <c r="O87" s="97">
        <f>'RFM input'!O250-'RFM input'!O304</f>
        <v>0</v>
      </c>
      <c r="P87" s="97">
        <f>'RFM input'!P250-'RFM input'!P304</f>
        <v>0</v>
      </c>
      <c r="Q87" s="97">
        <f>'RFM input'!Q250-'RFM input'!Q304</f>
        <v>0</v>
      </c>
      <c r="R87" s="97"/>
      <c r="S87" s="97"/>
      <c r="T87" s="97"/>
      <c r="U87" s="97"/>
      <c r="V87" s="97"/>
      <c r="W87" s="97"/>
      <c r="X87" s="97"/>
      <c r="Y87" s="97"/>
      <c r="Z87" s="97"/>
      <c r="AA87" s="249"/>
    </row>
    <row r="88" spans="1:27" ht="12.75" customHeight="1" outlineLevel="1">
      <c r="A88" s="7"/>
      <c r="B88" s="36"/>
      <c r="C88" s="217">
        <f>Asset29</f>
        <v>0</v>
      </c>
      <c r="D88" s="7"/>
      <c r="E88" s="7"/>
      <c r="F88" s="105"/>
      <c r="G88" s="105"/>
      <c r="H88" s="97">
        <f>'RFM input'!H251-'RFM input'!H305</f>
        <v>0</v>
      </c>
      <c r="I88" s="97">
        <f>'RFM input'!I251-'RFM input'!I305</f>
        <v>0</v>
      </c>
      <c r="J88" s="97">
        <f>'RFM input'!J251-'RFM input'!J305</f>
        <v>0</v>
      </c>
      <c r="K88" s="97">
        <f>'RFM input'!K251-'RFM input'!K305</f>
        <v>0</v>
      </c>
      <c r="L88" s="97">
        <f>'RFM input'!L251-'RFM input'!L305</f>
        <v>0</v>
      </c>
      <c r="M88" s="97">
        <f>'RFM input'!M251-'RFM input'!M305</f>
        <v>0</v>
      </c>
      <c r="N88" s="97">
        <f>'RFM input'!N251-'RFM input'!N305</f>
        <v>0</v>
      </c>
      <c r="O88" s="97">
        <f>'RFM input'!O251-'RFM input'!O305</f>
        <v>0</v>
      </c>
      <c r="P88" s="97">
        <f>'RFM input'!P251-'RFM input'!P305</f>
        <v>0</v>
      </c>
      <c r="Q88" s="97">
        <f>'RFM input'!Q251-'RFM input'!Q305</f>
        <v>0</v>
      </c>
      <c r="R88" s="97"/>
      <c r="S88" s="97"/>
      <c r="T88" s="97"/>
      <c r="U88" s="97"/>
      <c r="V88" s="97"/>
      <c r="W88" s="97"/>
      <c r="X88" s="97"/>
      <c r="Y88" s="97"/>
      <c r="Z88" s="97"/>
      <c r="AA88" s="249"/>
    </row>
    <row r="89" spans="1:27" ht="12.75" customHeight="1" outlineLevel="1">
      <c r="A89" s="7"/>
      <c r="B89" s="36"/>
      <c r="C89" s="217">
        <f>Asset30</f>
        <v>0</v>
      </c>
      <c r="D89" s="7"/>
      <c r="E89" s="7"/>
      <c r="F89" s="105"/>
      <c r="G89" s="105"/>
      <c r="H89" s="97">
        <f>'RFM input'!H252-'RFM input'!H306</f>
        <v>0</v>
      </c>
      <c r="I89" s="97">
        <f>'RFM input'!I252-'RFM input'!I306</f>
        <v>0</v>
      </c>
      <c r="J89" s="97">
        <f>'RFM input'!J252-'RFM input'!J306</f>
        <v>0</v>
      </c>
      <c r="K89" s="97">
        <f>'RFM input'!K252-'RFM input'!K306</f>
        <v>0</v>
      </c>
      <c r="L89" s="97">
        <f>'RFM input'!L252-'RFM input'!L306</f>
        <v>0</v>
      </c>
      <c r="M89" s="97">
        <f>'RFM input'!M252-'RFM input'!M306</f>
        <v>0</v>
      </c>
      <c r="N89" s="97">
        <f>'RFM input'!N252-'RFM input'!N306</f>
        <v>0</v>
      </c>
      <c r="O89" s="97">
        <f>'RFM input'!O252-'RFM input'!O306</f>
        <v>0</v>
      </c>
      <c r="P89" s="97">
        <f>'RFM input'!P252-'RFM input'!P306</f>
        <v>0</v>
      </c>
      <c r="Q89" s="97">
        <f>'RFM input'!Q252-'RFM input'!Q306</f>
        <v>0</v>
      </c>
      <c r="R89" s="97"/>
      <c r="S89" s="97"/>
      <c r="T89" s="97"/>
      <c r="U89" s="97"/>
      <c r="V89" s="97"/>
      <c r="W89" s="97"/>
      <c r="X89" s="97"/>
      <c r="Y89" s="97"/>
      <c r="Z89" s="97"/>
      <c r="AA89" s="249"/>
    </row>
    <row r="90" spans="1:27" ht="12.75" customHeight="1" outlineLevel="1">
      <c r="A90" s="7"/>
      <c r="B90" s="36"/>
      <c r="C90" s="217">
        <f>Asset31</f>
        <v>0</v>
      </c>
      <c r="D90" s="7"/>
      <c r="E90" s="7"/>
      <c r="F90" s="105"/>
      <c r="G90" s="105"/>
      <c r="H90" s="97">
        <f>'RFM input'!H253-'RFM input'!H307</f>
        <v>0</v>
      </c>
      <c r="I90" s="97">
        <f>'RFM input'!I253-'RFM input'!I307</f>
        <v>0</v>
      </c>
      <c r="J90" s="97">
        <f>'RFM input'!J253-'RFM input'!J307</f>
        <v>0</v>
      </c>
      <c r="K90" s="97">
        <f>'RFM input'!K253-'RFM input'!K307</f>
        <v>0</v>
      </c>
      <c r="L90" s="97">
        <f>'RFM input'!L253-'RFM input'!L307</f>
        <v>0</v>
      </c>
      <c r="M90" s="97">
        <f>'RFM input'!M253-'RFM input'!M307</f>
        <v>0</v>
      </c>
      <c r="N90" s="97">
        <f>'RFM input'!N253-'RFM input'!N307</f>
        <v>0</v>
      </c>
      <c r="O90" s="97">
        <f>'RFM input'!O253-'RFM input'!O307</f>
        <v>0</v>
      </c>
      <c r="P90" s="97">
        <f>'RFM input'!P253-'RFM input'!P307</f>
        <v>0</v>
      </c>
      <c r="Q90" s="97">
        <f>'RFM input'!Q253-'RFM input'!Q307</f>
        <v>0</v>
      </c>
      <c r="R90" s="97"/>
      <c r="S90" s="97"/>
      <c r="T90" s="97"/>
      <c r="U90" s="97"/>
      <c r="V90" s="97"/>
      <c r="W90" s="97"/>
      <c r="X90" s="97"/>
      <c r="Y90" s="97"/>
      <c r="Z90" s="97"/>
      <c r="AA90" s="249"/>
    </row>
    <row r="91" spans="1:27" ht="12.75" customHeight="1" outlineLevel="1">
      <c r="A91" s="7"/>
      <c r="B91" s="36"/>
      <c r="C91" s="217">
        <f>Asset32</f>
        <v>0</v>
      </c>
      <c r="D91" s="7"/>
      <c r="E91" s="7"/>
      <c r="F91" s="105"/>
      <c r="G91" s="105"/>
      <c r="H91" s="97">
        <f>'RFM input'!H254-'RFM input'!H308</f>
        <v>0</v>
      </c>
      <c r="I91" s="97">
        <f>'RFM input'!I254-'RFM input'!I308</f>
        <v>0</v>
      </c>
      <c r="J91" s="97">
        <f>'RFM input'!J254-'RFM input'!J308</f>
        <v>0</v>
      </c>
      <c r="K91" s="97">
        <f>'RFM input'!K254-'RFM input'!K308</f>
        <v>0</v>
      </c>
      <c r="L91" s="97">
        <f>'RFM input'!L254-'RFM input'!L308</f>
        <v>0</v>
      </c>
      <c r="M91" s="97">
        <f>'RFM input'!M254-'RFM input'!M308</f>
        <v>0</v>
      </c>
      <c r="N91" s="97">
        <f>'RFM input'!N254-'RFM input'!N308</f>
        <v>0</v>
      </c>
      <c r="O91" s="97">
        <f>'RFM input'!O254-'RFM input'!O308</f>
        <v>0</v>
      </c>
      <c r="P91" s="97">
        <f>'RFM input'!P254-'RFM input'!P308</f>
        <v>0</v>
      </c>
      <c r="Q91" s="97">
        <f>'RFM input'!Q254-'RFM input'!Q308</f>
        <v>0</v>
      </c>
      <c r="R91" s="97"/>
      <c r="S91" s="97"/>
      <c r="T91" s="97"/>
      <c r="U91" s="97"/>
      <c r="V91" s="97"/>
      <c r="W91" s="97"/>
      <c r="X91" s="97"/>
      <c r="Y91" s="97"/>
      <c r="Z91" s="97"/>
      <c r="AA91" s="249"/>
    </row>
    <row r="92" spans="1:27" ht="12.75" customHeight="1" outlineLevel="1">
      <c r="A92" s="7"/>
      <c r="B92" s="36"/>
      <c r="C92" s="217">
        <f>Asset33</f>
        <v>0</v>
      </c>
      <c r="D92" s="7"/>
      <c r="E92" s="7"/>
      <c r="F92" s="105"/>
      <c r="G92" s="105"/>
      <c r="H92" s="97">
        <f>'RFM input'!H255-'RFM input'!H309</f>
        <v>0</v>
      </c>
      <c r="I92" s="97">
        <f>'RFM input'!I255-'RFM input'!I309</f>
        <v>0</v>
      </c>
      <c r="J92" s="97">
        <f>'RFM input'!J255-'RFM input'!J309</f>
        <v>0</v>
      </c>
      <c r="K92" s="97">
        <f>'RFM input'!K255-'RFM input'!K309</f>
        <v>0</v>
      </c>
      <c r="L92" s="97">
        <f>'RFM input'!L255-'RFM input'!L309</f>
        <v>0</v>
      </c>
      <c r="M92" s="97">
        <f>'RFM input'!M255-'RFM input'!M309</f>
        <v>0</v>
      </c>
      <c r="N92" s="97">
        <f>'RFM input'!N255-'RFM input'!N309</f>
        <v>0</v>
      </c>
      <c r="O92" s="97">
        <f>'RFM input'!O255-'RFM input'!O309</f>
        <v>0</v>
      </c>
      <c r="P92" s="97">
        <f>'RFM input'!P255-'RFM input'!P309</f>
        <v>0</v>
      </c>
      <c r="Q92" s="97">
        <f>'RFM input'!Q255-'RFM input'!Q309</f>
        <v>0</v>
      </c>
      <c r="R92" s="97"/>
      <c r="S92" s="97"/>
      <c r="T92" s="97"/>
      <c r="U92" s="97"/>
      <c r="V92" s="97"/>
      <c r="W92" s="97"/>
      <c r="X92" s="97"/>
      <c r="Y92" s="97"/>
      <c r="Z92" s="97"/>
      <c r="AA92" s="249"/>
    </row>
    <row r="93" spans="1:27" ht="12.75" customHeight="1" outlineLevel="1">
      <c r="A93" s="7"/>
      <c r="B93" s="36"/>
      <c r="C93" s="217">
        <f>Asset34</f>
        <v>0</v>
      </c>
      <c r="D93" s="7"/>
      <c r="E93" s="7"/>
      <c r="F93" s="105"/>
      <c r="G93" s="105"/>
      <c r="H93" s="97">
        <f>'RFM input'!H256-'RFM input'!H310</f>
        <v>0</v>
      </c>
      <c r="I93" s="97">
        <f>'RFM input'!I256-'RFM input'!I310</f>
        <v>0</v>
      </c>
      <c r="J93" s="97">
        <f>'RFM input'!J256-'RFM input'!J310</f>
        <v>0</v>
      </c>
      <c r="K93" s="97">
        <f>'RFM input'!K256-'RFM input'!K310</f>
        <v>0</v>
      </c>
      <c r="L93" s="97">
        <f>'RFM input'!L256-'RFM input'!L310</f>
        <v>0</v>
      </c>
      <c r="M93" s="97">
        <f>'RFM input'!M256-'RFM input'!M310</f>
        <v>0</v>
      </c>
      <c r="N93" s="97">
        <f>'RFM input'!N256-'RFM input'!N310</f>
        <v>0</v>
      </c>
      <c r="O93" s="97">
        <f>'RFM input'!O256-'RFM input'!O310</f>
        <v>0</v>
      </c>
      <c r="P93" s="97">
        <f>'RFM input'!P256-'RFM input'!P310</f>
        <v>0</v>
      </c>
      <c r="Q93" s="97">
        <f>'RFM input'!Q256-'RFM input'!Q310</f>
        <v>0</v>
      </c>
      <c r="R93" s="97"/>
      <c r="S93" s="97"/>
      <c r="T93" s="97"/>
      <c r="U93" s="97"/>
      <c r="V93" s="97"/>
      <c r="W93" s="97"/>
      <c r="X93" s="97"/>
      <c r="Y93" s="97"/>
      <c r="Z93" s="97"/>
      <c r="AA93" s="249"/>
    </row>
    <row r="94" spans="1:27" ht="12.75" customHeight="1" outlineLevel="1">
      <c r="A94" s="7"/>
      <c r="B94" s="36"/>
      <c r="C94" s="217">
        <f>Asset35</f>
        <v>0</v>
      </c>
      <c r="D94" s="7"/>
      <c r="E94" s="7"/>
      <c r="F94" s="105"/>
      <c r="G94" s="105"/>
      <c r="H94" s="97">
        <f>'RFM input'!H257-'RFM input'!H311</f>
        <v>0</v>
      </c>
      <c r="I94" s="97">
        <f>'RFM input'!I257-'RFM input'!I311</f>
        <v>0</v>
      </c>
      <c r="J94" s="97">
        <f>'RFM input'!J257-'RFM input'!J311</f>
        <v>0</v>
      </c>
      <c r="K94" s="97">
        <f>'RFM input'!K257-'RFM input'!K311</f>
        <v>0</v>
      </c>
      <c r="L94" s="97">
        <f>'RFM input'!L257-'RFM input'!L311</f>
        <v>0</v>
      </c>
      <c r="M94" s="97">
        <f>'RFM input'!M257-'RFM input'!M311</f>
        <v>0</v>
      </c>
      <c r="N94" s="97">
        <f>'RFM input'!N257-'RFM input'!N311</f>
        <v>0</v>
      </c>
      <c r="O94" s="97">
        <f>'RFM input'!O257-'RFM input'!O311</f>
        <v>0</v>
      </c>
      <c r="P94" s="97">
        <f>'RFM input'!P257-'RFM input'!P311</f>
        <v>0</v>
      </c>
      <c r="Q94" s="97">
        <f>'RFM input'!Q257-'RFM input'!Q311</f>
        <v>0</v>
      </c>
      <c r="R94" s="97"/>
      <c r="S94" s="97"/>
      <c r="T94" s="97"/>
      <c r="U94" s="97"/>
      <c r="V94" s="97"/>
      <c r="W94" s="97"/>
      <c r="X94" s="97"/>
      <c r="Y94" s="97"/>
      <c r="Z94" s="97"/>
      <c r="AA94" s="249"/>
    </row>
    <row r="95" spans="1:27" ht="12.75" customHeight="1" outlineLevel="1">
      <c r="A95" s="7"/>
      <c r="B95" s="36"/>
      <c r="C95" s="217">
        <f>Asset36</f>
        <v>0</v>
      </c>
      <c r="D95" s="7"/>
      <c r="E95" s="7"/>
      <c r="F95" s="105"/>
      <c r="G95" s="105"/>
      <c r="H95" s="97">
        <f>'RFM input'!H258-'RFM input'!H312</f>
        <v>0</v>
      </c>
      <c r="I95" s="97">
        <f>'RFM input'!I258-'RFM input'!I312</f>
        <v>0</v>
      </c>
      <c r="J95" s="97">
        <f>'RFM input'!J258-'RFM input'!J312</f>
        <v>0</v>
      </c>
      <c r="K95" s="97">
        <f>'RFM input'!K258-'RFM input'!K312</f>
        <v>0</v>
      </c>
      <c r="L95" s="97">
        <f>'RFM input'!L258-'RFM input'!L312</f>
        <v>0</v>
      </c>
      <c r="M95" s="97">
        <f>'RFM input'!M258-'RFM input'!M312</f>
        <v>0</v>
      </c>
      <c r="N95" s="97">
        <f>'RFM input'!N258-'RFM input'!N312</f>
        <v>0</v>
      </c>
      <c r="O95" s="97">
        <f>'RFM input'!O258-'RFM input'!O312</f>
        <v>0</v>
      </c>
      <c r="P95" s="97">
        <f>'RFM input'!P258-'RFM input'!P312</f>
        <v>0</v>
      </c>
      <c r="Q95" s="97">
        <f>'RFM input'!Q258-'RFM input'!Q312</f>
        <v>0</v>
      </c>
      <c r="R95" s="97"/>
      <c r="S95" s="97"/>
      <c r="T95" s="97"/>
      <c r="U95" s="97"/>
      <c r="V95" s="97"/>
      <c r="W95" s="97"/>
      <c r="X95" s="97"/>
      <c r="Y95" s="97"/>
      <c r="Z95" s="97"/>
      <c r="AA95" s="249"/>
    </row>
    <row r="96" spans="1:27" ht="12.75" customHeight="1" outlineLevel="1">
      <c r="A96" s="7"/>
      <c r="B96" s="36"/>
      <c r="C96" s="217">
        <f>Asset37</f>
        <v>0</v>
      </c>
      <c r="D96" s="7"/>
      <c r="E96" s="7"/>
      <c r="F96" s="105"/>
      <c r="G96" s="105"/>
      <c r="H96" s="97">
        <f>'RFM input'!H259-'RFM input'!H313</f>
        <v>0</v>
      </c>
      <c r="I96" s="97">
        <f>'RFM input'!I259-'RFM input'!I313</f>
        <v>0</v>
      </c>
      <c r="J96" s="97">
        <f>'RFM input'!J259-'RFM input'!J313</f>
        <v>0</v>
      </c>
      <c r="K96" s="97">
        <f>'RFM input'!K259-'RFM input'!K313</f>
        <v>0</v>
      </c>
      <c r="L96" s="97">
        <f>'RFM input'!L259-'RFM input'!L313</f>
        <v>0</v>
      </c>
      <c r="M96" s="97">
        <f>'RFM input'!M259-'RFM input'!M313</f>
        <v>0</v>
      </c>
      <c r="N96" s="97">
        <f>'RFM input'!N259-'RFM input'!N313</f>
        <v>0</v>
      </c>
      <c r="O96" s="97">
        <f>'RFM input'!O259-'RFM input'!O313</f>
        <v>0</v>
      </c>
      <c r="P96" s="97">
        <f>'RFM input'!P259-'RFM input'!P313</f>
        <v>0</v>
      </c>
      <c r="Q96" s="97">
        <f>'RFM input'!Q259-'RFM input'!Q313</f>
        <v>0</v>
      </c>
      <c r="R96" s="97"/>
      <c r="S96" s="97"/>
      <c r="T96" s="97"/>
      <c r="U96" s="97"/>
      <c r="V96" s="97"/>
      <c r="W96" s="97"/>
      <c r="X96" s="97"/>
      <c r="Y96" s="97"/>
      <c r="Z96" s="97"/>
      <c r="AA96" s="249"/>
    </row>
    <row r="97" spans="1:27" ht="12.75" customHeight="1" outlineLevel="1">
      <c r="A97" s="7"/>
      <c r="B97" s="36"/>
      <c r="C97" s="217">
        <f>Asset38</f>
        <v>0</v>
      </c>
      <c r="D97" s="7"/>
      <c r="E97" s="7"/>
      <c r="F97" s="105"/>
      <c r="G97" s="105"/>
      <c r="H97" s="97">
        <f>'RFM input'!H260-'RFM input'!H314</f>
        <v>0</v>
      </c>
      <c r="I97" s="97">
        <f>'RFM input'!I260-'RFM input'!I314</f>
        <v>0</v>
      </c>
      <c r="J97" s="97">
        <f>'RFM input'!J260-'RFM input'!J314</f>
        <v>0</v>
      </c>
      <c r="K97" s="97">
        <f>'RFM input'!K260-'RFM input'!K314</f>
        <v>0</v>
      </c>
      <c r="L97" s="97">
        <f>'RFM input'!L260-'RFM input'!L314</f>
        <v>0</v>
      </c>
      <c r="M97" s="97">
        <f>'RFM input'!M260-'RFM input'!M314</f>
        <v>0</v>
      </c>
      <c r="N97" s="97">
        <f>'RFM input'!N260-'RFM input'!N314</f>
        <v>0</v>
      </c>
      <c r="O97" s="97">
        <f>'RFM input'!O260-'RFM input'!O314</f>
        <v>0</v>
      </c>
      <c r="P97" s="97">
        <f>'RFM input'!P260-'RFM input'!P314</f>
        <v>0</v>
      </c>
      <c r="Q97" s="97">
        <f>'RFM input'!Q260-'RFM input'!Q314</f>
        <v>0</v>
      </c>
      <c r="R97" s="97"/>
      <c r="S97" s="97"/>
      <c r="T97" s="97"/>
      <c r="U97" s="97"/>
      <c r="V97" s="97"/>
      <c r="W97" s="97"/>
      <c r="X97" s="97"/>
      <c r="Y97" s="97"/>
      <c r="Z97" s="97"/>
      <c r="AA97" s="249"/>
    </row>
    <row r="98" spans="1:27" ht="12.75" customHeight="1" outlineLevel="1">
      <c r="A98" s="7"/>
      <c r="B98" s="36"/>
      <c r="C98" s="217">
        <f>Asset39</f>
        <v>0</v>
      </c>
      <c r="D98" s="7"/>
      <c r="E98" s="7"/>
      <c r="F98" s="105"/>
      <c r="G98" s="105"/>
      <c r="H98" s="97">
        <f>'RFM input'!H261-'RFM input'!H315</f>
        <v>0</v>
      </c>
      <c r="I98" s="97">
        <f>'RFM input'!I261-'RFM input'!I315</f>
        <v>0</v>
      </c>
      <c r="J98" s="97">
        <f>'RFM input'!J261-'RFM input'!J315</f>
        <v>0</v>
      </c>
      <c r="K98" s="97">
        <f>'RFM input'!K261-'RFM input'!K315</f>
        <v>0</v>
      </c>
      <c r="L98" s="97">
        <f>'RFM input'!L261-'RFM input'!L315</f>
        <v>0</v>
      </c>
      <c r="M98" s="97">
        <f>'RFM input'!M261-'RFM input'!M315</f>
        <v>0</v>
      </c>
      <c r="N98" s="97">
        <f>'RFM input'!N261-'RFM input'!N315</f>
        <v>0</v>
      </c>
      <c r="O98" s="97">
        <f>'RFM input'!O261-'RFM input'!O315</f>
        <v>0</v>
      </c>
      <c r="P98" s="97">
        <f>'RFM input'!P261-'RFM input'!P315</f>
        <v>0</v>
      </c>
      <c r="Q98" s="97">
        <f>'RFM input'!Q261-'RFM input'!Q315</f>
        <v>0</v>
      </c>
      <c r="R98" s="97"/>
      <c r="S98" s="97"/>
      <c r="T98" s="97"/>
      <c r="U98" s="97"/>
      <c r="V98" s="97"/>
      <c r="W98" s="97"/>
      <c r="X98" s="97"/>
      <c r="Y98" s="97"/>
      <c r="Z98" s="97"/>
      <c r="AA98" s="249"/>
    </row>
    <row r="99" spans="1:27" ht="12.75" customHeight="1" outlineLevel="1">
      <c r="A99" s="7"/>
      <c r="B99" s="36"/>
      <c r="C99" s="217">
        <f>Asset40</f>
        <v>0</v>
      </c>
      <c r="D99" s="7"/>
      <c r="E99" s="7"/>
      <c r="F99" s="105"/>
      <c r="G99" s="105"/>
      <c r="H99" s="97">
        <f>'RFM input'!H262-'RFM input'!H316</f>
        <v>0</v>
      </c>
      <c r="I99" s="97">
        <f>'RFM input'!I262-'RFM input'!I316</f>
        <v>0</v>
      </c>
      <c r="J99" s="97">
        <f>'RFM input'!J262-'RFM input'!J316</f>
        <v>0</v>
      </c>
      <c r="K99" s="97">
        <f>'RFM input'!K262-'RFM input'!K316</f>
        <v>0</v>
      </c>
      <c r="L99" s="97">
        <f>'RFM input'!L262-'RFM input'!L316</f>
        <v>0</v>
      </c>
      <c r="M99" s="97">
        <f>'RFM input'!M262-'RFM input'!M316</f>
        <v>0</v>
      </c>
      <c r="N99" s="97">
        <f>'RFM input'!N262-'RFM input'!N316</f>
        <v>0</v>
      </c>
      <c r="O99" s="97">
        <f>'RFM input'!O262-'RFM input'!O316</f>
        <v>0</v>
      </c>
      <c r="P99" s="97">
        <f>'RFM input'!P262-'RFM input'!P316</f>
        <v>0</v>
      </c>
      <c r="Q99" s="97">
        <f>'RFM input'!Q262-'RFM input'!Q316</f>
        <v>0</v>
      </c>
      <c r="R99" s="97"/>
      <c r="S99" s="97"/>
      <c r="T99" s="97"/>
      <c r="U99" s="97"/>
      <c r="V99" s="97"/>
      <c r="W99" s="97"/>
      <c r="X99" s="97"/>
      <c r="Y99" s="97"/>
      <c r="Z99" s="97"/>
      <c r="AA99" s="249"/>
    </row>
    <row r="100" spans="1:27" ht="12.75" customHeight="1" outlineLevel="1">
      <c r="A100" s="7"/>
      <c r="B100" s="36"/>
      <c r="C100" s="217">
        <f>Asset41</f>
        <v>0</v>
      </c>
      <c r="D100" s="7"/>
      <c r="E100" s="7"/>
      <c r="F100" s="105"/>
      <c r="G100" s="105"/>
      <c r="H100" s="97">
        <f>'RFM input'!H263-'RFM input'!H317</f>
        <v>0</v>
      </c>
      <c r="I100" s="97">
        <f>'RFM input'!I263-'RFM input'!I317</f>
        <v>0</v>
      </c>
      <c r="J100" s="97">
        <f>'RFM input'!J263-'RFM input'!J317</f>
        <v>0</v>
      </c>
      <c r="K100" s="97">
        <f>'RFM input'!K263-'RFM input'!K317</f>
        <v>0</v>
      </c>
      <c r="L100" s="97">
        <f>'RFM input'!L263-'RFM input'!L317</f>
        <v>0</v>
      </c>
      <c r="M100" s="97">
        <f>'RFM input'!M263-'RFM input'!M317</f>
        <v>0</v>
      </c>
      <c r="N100" s="97">
        <f>'RFM input'!N263-'RFM input'!N317</f>
        <v>0</v>
      </c>
      <c r="O100" s="97">
        <f>'RFM input'!O263-'RFM input'!O317</f>
        <v>0</v>
      </c>
      <c r="P100" s="97">
        <f>'RFM input'!P263-'RFM input'!P317</f>
        <v>0</v>
      </c>
      <c r="Q100" s="97">
        <f>'RFM input'!Q263-'RFM input'!Q317</f>
        <v>0</v>
      </c>
      <c r="R100" s="97"/>
      <c r="S100" s="97"/>
      <c r="T100" s="97"/>
      <c r="U100" s="97"/>
      <c r="V100" s="97"/>
      <c r="W100" s="97"/>
      <c r="X100" s="97"/>
      <c r="Y100" s="97"/>
      <c r="Z100" s="97"/>
      <c r="AA100" s="249"/>
    </row>
    <row r="101" spans="1:27" ht="12.75" customHeight="1" outlineLevel="1">
      <c r="A101" s="7"/>
      <c r="B101" s="36"/>
      <c r="C101" s="217">
        <f>Asset42</f>
        <v>0</v>
      </c>
      <c r="D101" s="7"/>
      <c r="E101" s="7"/>
      <c r="F101" s="105"/>
      <c r="G101" s="105"/>
      <c r="H101" s="97">
        <f>'RFM input'!H264-'RFM input'!H318</f>
        <v>0</v>
      </c>
      <c r="I101" s="97">
        <f>'RFM input'!I264-'RFM input'!I318</f>
        <v>0</v>
      </c>
      <c r="J101" s="97">
        <f>'RFM input'!J264-'RFM input'!J318</f>
        <v>0</v>
      </c>
      <c r="K101" s="97">
        <f>'RFM input'!K264-'RFM input'!K318</f>
        <v>0</v>
      </c>
      <c r="L101" s="97">
        <f>'RFM input'!L264-'RFM input'!L318</f>
        <v>0</v>
      </c>
      <c r="M101" s="97">
        <f>'RFM input'!M264-'RFM input'!M318</f>
        <v>0</v>
      </c>
      <c r="N101" s="97">
        <f>'RFM input'!N264-'RFM input'!N318</f>
        <v>0</v>
      </c>
      <c r="O101" s="97">
        <f>'RFM input'!O264-'RFM input'!O318</f>
        <v>0</v>
      </c>
      <c r="P101" s="97">
        <f>'RFM input'!P264-'RFM input'!P318</f>
        <v>0</v>
      </c>
      <c r="Q101" s="97">
        <f>'RFM input'!Q264-'RFM input'!Q318</f>
        <v>0</v>
      </c>
      <c r="R101" s="97"/>
      <c r="S101" s="97"/>
      <c r="T101" s="97"/>
      <c r="U101" s="97"/>
      <c r="V101" s="97"/>
      <c r="W101" s="97"/>
      <c r="X101" s="97"/>
      <c r="Y101" s="97"/>
      <c r="Z101" s="97"/>
      <c r="AA101" s="249"/>
    </row>
    <row r="102" spans="1:27" ht="12.75" customHeight="1" outlineLevel="1">
      <c r="A102" s="7"/>
      <c r="B102" s="36"/>
      <c r="C102" s="217">
        <f>Asset43</f>
        <v>0</v>
      </c>
      <c r="D102" s="7"/>
      <c r="E102" s="7"/>
      <c r="F102" s="105"/>
      <c r="G102" s="105"/>
      <c r="H102" s="97">
        <f>'RFM input'!H265-'RFM input'!H319</f>
        <v>0</v>
      </c>
      <c r="I102" s="97">
        <f>'RFM input'!I265-'RFM input'!I319</f>
        <v>0</v>
      </c>
      <c r="J102" s="97">
        <f>'RFM input'!J265-'RFM input'!J319</f>
        <v>0</v>
      </c>
      <c r="K102" s="97">
        <f>'RFM input'!K265-'RFM input'!K319</f>
        <v>0</v>
      </c>
      <c r="L102" s="97">
        <f>'RFM input'!L265-'RFM input'!L319</f>
        <v>0</v>
      </c>
      <c r="M102" s="97">
        <f>'RFM input'!M265-'RFM input'!M319</f>
        <v>0</v>
      </c>
      <c r="N102" s="97">
        <f>'RFM input'!N265-'RFM input'!N319</f>
        <v>0</v>
      </c>
      <c r="O102" s="97">
        <f>'RFM input'!O265-'RFM input'!O319</f>
        <v>0</v>
      </c>
      <c r="P102" s="97">
        <f>'RFM input'!P265-'RFM input'!P319</f>
        <v>0</v>
      </c>
      <c r="Q102" s="97">
        <f>'RFM input'!Q265-'RFM input'!Q319</f>
        <v>0</v>
      </c>
      <c r="R102" s="97"/>
      <c r="S102" s="97"/>
      <c r="T102" s="97"/>
      <c r="U102" s="97"/>
      <c r="V102" s="97"/>
      <c r="W102" s="97"/>
      <c r="X102" s="97"/>
      <c r="Y102" s="97"/>
      <c r="Z102" s="97"/>
      <c r="AA102" s="249"/>
    </row>
    <row r="103" spans="1:27" ht="12.75" customHeight="1" outlineLevel="1">
      <c r="A103" s="7"/>
      <c r="B103" s="36"/>
      <c r="C103" s="217">
        <f>Asset44</f>
        <v>0</v>
      </c>
      <c r="D103" s="7"/>
      <c r="E103" s="7"/>
      <c r="F103" s="105"/>
      <c r="G103" s="105"/>
      <c r="H103" s="97">
        <f>'RFM input'!H266-'RFM input'!H320</f>
        <v>0</v>
      </c>
      <c r="I103" s="97">
        <f>'RFM input'!I266-'RFM input'!I320</f>
        <v>0</v>
      </c>
      <c r="J103" s="97">
        <f>'RFM input'!J266-'RFM input'!J320</f>
        <v>0</v>
      </c>
      <c r="K103" s="97">
        <f>'RFM input'!K266-'RFM input'!K320</f>
        <v>0</v>
      </c>
      <c r="L103" s="97">
        <f>'RFM input'!L266-'RFM input'!L320</f>
        <v>0</v>
      </c>
      <c r="M103" s="97">
        <f>'RFM input'!M266-'RFM input'!M320</f>
        <v>0</v>
      </c>
      <c r="N103" s="97">
        <f>'RFM input'!N266-'RFM input'!N320</f>
        <v>0</v>
      </c>
      <c r="O103" s="97">
        <f>'RFM input'!O266-'RFM input'!O320</f>
        <v>0</v>
      </c>
      <c r="P103" s="97">
        <f>'RFM input'!P266-'RFM input'!P320</f>
        <v>0</v>
      </c>
      <c r="Q103" s="97">
        <f>'RFM input'!Q266-'RFM input'!Q320</f>
        <v>0</v>
      </c>
      <c r="R103" s="97"/>
      <c r="S103" s="97"/>
      <c r="T103" s="97"/>
      <c r="U103" s="97"/>
      <c r="V103" s="97"/>
      <c r="W103" s="97"/>
      <c r="X103" s="97"/>
      <c r="Y103" s="97"/>
      <c r="Z103" s="97"/>
      <c r="AA103" s="249"/>
    </row>
    <row r="104" spans="1:27" ht="12.75" customHeight="1" outlineLevel="1">
      <c r="A104" s="7"/>
      <c r="B104" s="36"/>
      <c r="C104" s="217">
        <f>Asset45</f>
        <v>0</v>
      </c>
      <c r="D104" s="7"/>
      <c r="E104" s="7"/>
      <c r="F104" s="105"/>
      <c r="G104" s="105"/>
      <c r="H104" s="97">
        <f>'RFM input'!H267-'RFM input'!H321</f>
        <v>0</v>
      </c>
      <c r="I104" s="97">
        <f>'RFM input'!I267-'RFM input'!I321</f>
        <v>0</v>
      </c>
      <c r="J104" s="97">
        <f>'RFM input'!J267-'RFM input'!J321</f>
        <v>0</v>
      </c>
      <c r="K104" s="97">
        <f>'RFM input'!K267-'RFM input'!K321</f>
        <v>0</v>
      </c>
      <c r="L104" s="97">
        <f>'RFM input'!L267-'RFM input'!L321</f>
        <v>0</v>
      </c>
      <c r="M104" s="97">
        <f>'RFM input'!M267-'RFM input'!M321</f>
        <v>0</v>
      </c>
      <c r="N104" s="97">
        <f>'RFM input'!N267-'RFM input'!N321</f>
        <v>0</v>
      </c>
      <c r="O104" s="97">
        <f>'RFM input'!O267-'RFM input'!O321</f>
        <v>0</v>
      </c>
      <c r="P104" s="97">
        <f>'RFM input'!P267-'RFM input'!P321</f>
        <v>0</v>
      </c>
      <c r="Q104" s="97">
        <f>'RFM input'!Q267-'RFM input'!Q321</f>
        <v>0</v>
      </c>
      <c r="R104" s="97"/>
      <c r="S104" s="97"/>
      <c r="T104" s="97"/>
      <c r="U104" s="97"/>
      <c r="V104" s="97"/>
      <c r="W104" s="97"/>
      <c r="X104" s="97"/>
      <c r="Y104" s="97"/>
      <c r="Z104" s="97"/>
      <c r="AA104" s="249"/>
    </row>
    <row r="105" spans="1:27" ht="12.75" customHeight="1" outlineLevel="1">
      <c r="A105" s="7"/>
      <c r="B105" s="36"/>
      <c r="C105" s="217">
        <f>Asset46</f>
        <v>0</v>
      </c>
      <c r="D105" s="7"/>
      <c r="E105" s="7"/>
      <c r="F105" s="105"/>
      <c r="G105" s="105"/>
      <c r="H105" s="97">
        <f>'RFM input'!H268-'RFM input'!H322</f>
        <v>0</v>
      </c>
      <c r="I105" s="97">
        <f>'RFM input'!I268-'RFM input'!I322</f>
        <v>0</v>
      </c>
      <c r="J105" s="97">
        <f>'RFM input'!J268-'RFM input'!J322</f>
        <v>0</v>
      </c>
      <c r="K105" s="97">
        <f>'RFM input'!K268-'RFM input'!K322</f>
        <v>0</v>
      </c>
      <c r="L105" s="97">
        <f>'RFM input'!L268-'RFM input'!L322</f>
        <v>0</v>
      </c>
      <c r="M105" s="97">
        <f>'RFM input'!M268-'RFM input'!M322</f>
        <v>0</v>
      </c>
      <c r="N105" s="97">
        <f>'RFM input'!N268-'RFM input'!N322</f>
        <v>0</v>
      </c>
      <c r="O105" s="97">
        <f>'RFM input'!O268-'RFM input'!O322</f>
        <v>0</v>
      </c>
      <c r="P105" s="97">
        <f>'RFM input'!P268-'RFM input'!P322</f>
        <v>0</v>
      </c>
      <c r="Q105" s="97">
        <f>'RFM input'!Q268-'RFM input'!Q322</f>
        <v>0</v>
      </c>
      <c r="R105" s="97"/>
      <c r="S105" s="97"/>
      <c r="T105" s="97"/>
      <c r="U105" s="97"/>
      <c r="V105" s="97"/>
      <c r="W105" s="97"/>
      <c r="X105" s="97"/>
      <c r="Y105" s="97"/>
      <c r="Z105" s="97"/>
      <c r="AA105" s="249"/>
    </row>
    <row r="106" spans="1:27" ht="12.75" customHeight="1" outlineLevel="1">
      <c r="A106" s="7"/>
      <c r="B106" s="36"/>
      <c r="C106" s="217">
        <f>Asset47</f>
        <v>0</v>
      </c>
      <c r="D106" s="7"/>
      <c r="E106" s="7"/>
      <c r="F106" s="105"/>
      <c r="G106" s="105"/>
      <c r="H106" s="97">
        <f>'RFM input'!H269-'RFM input'!H323</f>
        <v>0</v>
      </c>
      <c r="I106" s="97">
        <f>'RFM input'!I269-'RFM input'!I323</f>
        <v>0</v>
      </c>
      <c r="J106" s="97">
        <f>'RFM input'!J269-'RFM input'!J323</f>
        <v>0</v>
      </c>
      <c r="K106" s="97">
        <f>'RFM input'!K269-'RFM input'!K323</f>
        <v>0</v>
      </c>
      <c r="L106" s="97">
        <f>'RFM input'!L269-'RFM input'!L323</f>
        <v>0</v>
      </c>
      <c r="M106" s="97">
        <f>'RFM input'!M269-'RFM input'!M323</f>
        <v>0</v>
      </c>
      <c r="N106" s="97">
        <f>'RFM input'!N269-'RFM input'!N323</f>
        <v>0</v>
      </c>
      <c r="O106" s="97">
        <f>'RFM input'!O269-'RFM input'!O323</f>
        <v>0</v>
      </c>
      <c r="P106" s="97">
        <f>'RFM input'!P269-'RFM input'!P323</f>
        <v>0</v>
      </c>
      <c r="Q106" s="97">
        <f>'RFM input'!Q269-'RFM input'!Q323</f>
        <v>0</v>
      </c>
      <c r="R106" s="97"/>
      <c r="S106" s="97"/>
      <c r="T106" s="97"/>
      <c r="U106" s="97"/>
      <c r="V106" s="97"/>
      <c r="W106" s="97"/>
      <c r="X106" s="97"/>
      <c r="Y106" s="97"/>
      <c r="Z106" s="97"/>
      <c r="AA106" s="249"/>
    </row>
    <row r="107" spans="1:27" ht="12.75" customHeight="1" outlineLevel="1">
      <c r="A107" s="7"/>
      <c r="B107" s="36"/>
      <c r="C107" s="217">
        <f>Asset48</f>
        <v>0</v>
      </c>
      <c r="D107" s="7"/>
      <c r="E107" s="7"/>
      <c r="F107" s="105"/>
      <c r="G107" s="105"/>
      <c r="H107" s="97">
        <f>'RFM input'!H270-'RFM input'!H324</f>
        <v>0</v>
      </c>
      <c r="I107" s="97">
        <f>'RFM input'!I270-'RFM input'!I324</f>
        <v>0</v>
      </c>
      <c r="J107" s="97">
        <f>'RFM input'!J270-'RFM input'!J324</f>
        <v>0</v>
      </c>
      <c r="K107" s="97">
        <f>'RFM input'!K270-'RFM input'!K324</f>
        <v>0</v>
      </c>
      <c r="L107" s="97">
        <f>'RFM input'!L270-'RFM input'!L324</f>
        <v>0</v>
      </c>
      <c r="M107" s="97">
        <f>'RFM input'!M270-'RFM input'!M324</f>
        <v>0</v>
      </c>
      <c r="N107" s="97">
        <f>'RFM input'!N270-'RFM input'!N324</f>
        <v>0</v>
      </c>
      <c r="O107" s="97">
        <f>'RFM input'!O270-'RFM input'!O324</f>
        <v>0</v>
      </c>
      <c r="P107" s="97">
        <f>'RFM input'!P270-'RFM input'!P324</f>
        <v>0</v>
      </c>
      <c r="Q107" s="97">
        <f>'RFM input'!Q270-'RFM input'!Q324</f>
        <v>0</v>
      </c>
      <c r="R107" s="97"/>
      <c r="S107" s="97"/>
      <c r="T107" s="97"/>
      <c r="U107" s="97"/>
      <c r="V107" s="97"/>
      <c r="W107" s="97"/>
      <c r="X107" s="97"/>
      <c r="Y107" s="97"/>
      <c r="Z107" s="97"/>
      <c r="AA107" s="249"/>
    </row>
    <row r="108" spans="1:27" ht="12.75" customHeight="1" outlineLevel="1">
      <c r="A108" s="7"/>
      <c r="B108" s="36"/>
      <c r="C108" s="217">
        <f>Asset49</f>
        <v>0</v>
      </c>
      <c r="D108" s="7"/>
      <c r="E108" s="7"/>
      <c r="F108" s="105"/>
      <c r="G108" s="105"/>
      <c r="H108" s="97">
        <f>'RFM input'!H271-'RFM input'!H325</f>
        <v>0</v>
      </c>
      <c r="I108" s="97">
        <f>'RFM input'!I271-'RFM input'!I325</f>
        <v>0</v>
      </c>
      <c r="J108" s="97">
        <f>'RFM input'!J271-'RFM input'!J325</f>
        <v>0</v>
      </c>
      <c r="K108" s="97">
        <f>'RFM input'!K271-'RFM input'!K325</f>
        <v>0</v>
      </c>
      <c r="L108" s="97">
        <f>'RFM input'!L271-'RFM input'!L325</f>
        <v>0</v>
      </c>
      <c r="M108" s="97">
        <f>'RFM input'!M271-'RFM input'!M325</f>
        <v>0</v>
      </c>
      <c r="N108" s="97">
        <f>'RFM input'!N271-'RFM input'!N325</f>
        <v>0</v>
      </c>
      <c r="O108" s="97">
        <f>'RFM input'!O271-'RFM input'!O325</f>
        <v>0</v>
      </c>
      <c r="P108" s="97">
        <f>'RFM input'!P271-'RFM input'!P325</f>
        <v>0</v>
      </c>
      <c r="Q108" s="97">
        <f>'RFM input'!Q271-'RFM input'!Q325</f>
        <v>0</v>
      </c>
      <c r="R108" s="97"/>
      <c r="S108" s="97"/>
      <c r="T108" s="97"/>
      <c r="U108" s="97"/>
      <c r="V108" s="97"/>
      <c r="W108" s="97"/>
      <c r="X108" s="97"/>
      <c r="Y108" s="97"/>
      <c r="Z108" s="97"/>
      <c r="AA108" s="249"/>
    </row>
    <row r="109" spans="1:27" ht="12.75" customHeight="1" outlineLevel="1">
      <c r="A109" s="7"/>
      <c r="B109" s="36"/>
      <c r="C109" s="217" t="str">
        <f>Asset50</f>
        <v>Equity raising costs</v>
      </c>
      <c r="D109" s="7"/>
      <c r="E109" s="7"/>
      <c r="F109" s="105"/>
      <c r="G109" s="105"/>
      <c r="H109" s="97">
        <f>'RFM input'!H272-'RFM input'!H326</f>
        <v>0</v>
      </c>
      <c r="I109" s="97">
        <f>'RFM input'!I272-'RFM input'!I326</f>
        <v>0</v>
      </c>
      <c r="J109" s="97">
        <f>'RFM input'!J272-'RFM input'!J326</f>
        <v>0</v>
      </c>
      <c r="K109" s="97">
        <f>'RFM input'!K272-'RFM input'!K326</f>
        <v>0</v>
      </c>
      <c r="L109" s="97">
        <f>'RFM input'!L272-'RFM input'!L326</f>
        <v>0</v>
      </c>
      <c r="M109" s="97">
        <f>'RFM input'!M272-'RFM input'!M326</f>
        <v>0</v>
      </c>
      <c r="N109" s="97">
        <f>'RFM input'!N272-'RFM input'!N326</f>
        <v>0</v>
      </c>
      <c r="O109" s="97">
        <f>'RFM input'!O272-'RFM input'!O326</f>
        <v>0</v>
      </c>
      <c r="P109" s="97">
        <f>'RFM input'!P272-'RFM input'!P326</f>
        <v>0</v>
      </c>
      <c r="Q109" s="97">
        <f>'RFM input'!Q272-'RFM input'!Q326</f>
        <v>0</v>
      </c>
      <c r="R109" s="97"/>
      <c r="S109" s="97"/>
      <c r="T109" s="97"/>
      <c r="U109" s="97"/>
      <c r="V109" s="97"/>
      <c r="W109" s="97"/>
      <c r="X109" s="97"/>
      <c r="Y109" s="97"/>
      <c r="Z109" s="97"/>
      <c r="AA109" s="249"/>
    </row>
    <row r="110" spans="1:27">
      <c r="A110" s="7"/>
      <c r="B110" s="11"/>
      <c r="C110" s="7"/>
      <c r="D110" s="7"/>
      <c r="E110" s="7"/>
      <c r="F110" s="105"/>
      <c r="G110" s="105"/>
      <c r="H110" s="97"/>
      <c r="I110" s="97"/>
      <c r="J110" s="97"/>
      <c r="K110" s="97"/>
      <c r="L110" s="97"/>
      <c r="M110" s="97"/>
      <c r="N110" s="97"/>
      <c r="O110" s="97"/>
      <c r="P110" s="97"/>
      <c r="Q110" s="97"/>
      <c r="R110" s="97"/>
      <c r="S110" s="97"/>
      <c r="T110" s="97"/>
      <c r="U110" s="97"/>
      <c r="V110" s="97"/>
      <c r="W110" s="97"/>
      <c r="X110" s="97"/>
      <c r="Y110" s="97"/>
      <c r="Z110" s="97"/>
      <c r="AA110" s="249"/>
    </row>
    <row r="111" spans="1:27">
      <c r="A111" s="4"/>
      <c r="B111" s="4" t="s">
        <v>43</v>
      </c>
      <c r="C111" s="4"/>
      <c r="D111" s="4"/>
      <c r="E111" s="4"/>
      <c r="F111" s="17"/>
      <c r="G111" s="17"/>
      <c r="H111" s="1064">
        <f>H124+H137+H150+H163+H176+H189+H202+H215+H228+H241+H254+H267+H280+H293+H306+H319+H332+H345+H358+H371+H384+H397+H410+H423+H436+H449+H462+H475+H488+H501+H514+H527+H540+H553+H566+H579+H592+H605+H618+H631+H644+H657+H670+H683+H696+H709+H722+H735+H748+H761</f>
        <v>-8.7954276898635744</v>
      </c>
      <c r="I111" s="1064">
        <f t="shared" ref="I111:Q111" si="3">I124+I137+I150+I163+I176+I189+I202+I215+I228+I241+I254+I267+I280+I293+I306+I319+I332+I345+I358+I371+I384+I397+I410+I423+I436+I449+I462+I475+I488+I501+I514+I527+I540+I553+I566+I579+I592+I605+I618+I631+I644+I657+I670+I683+I696+I709+I722+I735+I748+I761</f>
        <v>-18.061279285052173</v>
      </c>
      <c r="J111" s="1064">
        <f t="shared" si="3"/>
        <v>-21.616997212933189</v>
      </c>
      <c r="K111" s="1064">
        <f t="shared" si="3"/>
        <v>-22.961732792169357</v>
      </c>
      <c r="L111" s="1064">
        <f>L124+L137+L150+L163+L176+L189+L202+L215+L228+L241+L254+L267+L280+L293+L306+L319+L332+L345+L358+L371+L384+L397+L410+L423+L436+L449+L462+L475+L488+L501+L514+L527+L540+L553+L566+L579+L592+L605+L618+L631+L644+L657+L670+L683+L696+L709+L722+L735+L748+L761</f>
        <v>-23.669919490434232</v>
      </c>
      <c r="M111" s="301">
        <f t="shared" si="3"/>
        <v>0</v>
      </c>
      <c r="N111" s="301">
        <f t="shared" si="3"/>
        <v>0</v>
      </c>
      <c r="O111" s="301">
        <f t="shared" si="3"/>
        <v>0</v>
      </c>
      <c r="P111" s="301">
        <f t="shared" si="3"/>
        <v>0</v>
      </c>
      <c r="Q111" s="301">
        <f t="shared" si="3"/>
        <v>0</v>
      </c>
      <c r="R111" s="247"/>
      <c r="S111" s="179"/>
      <c r="T111" s="179"/>
      <c r="U111" s="179"/>
      <c r="V111" s="179"/>
      <c r="W111" s="179"/>
      <c r="X111" s="179"/>
      <c r="Y111" s="179"/>
      <c r="Z111" s="179"/>
      <c r="AA111" s="249"/>
    </row>
    <row r="112" spans="1:27" outlineLevel="2">
      <c r="A112" s="4"/>
      <c r="B112" s="219" t="str">
        <f>Asset1</f>
        <v xml:space="preserve">Pipelines </v>
      </c>
      <c r="C112" s="24"/>
      <c r="D112" s="458" t="s">
        <v>161</v>
      </c>
      <c r="E112" s="24"/>
      <c r="F112" s="24"/>
      <c r="G112" s="24"/>
      <c r="H112" s="1045">
        <f>'Forecast Tax Depreciation'!C6</f>
        <v>4.0097490749886529</v>
      </c>
      <c r="I112" s="1045">
        <f>'Forecast Tax Depreciation'!D6</f>
        <v>8.186414805504576</v>
      </c>
      <c r="J112" s="1045">
        <f>'Forecast Tax Depreciation'!E6</f>
        <v>10.616102050784971</v>
      </c>
      <c r="K112" s="1045">
        <f>'Forecast Tax Depreciation'!F6</f>
        <v>11.503688068260702</v>
      </c>
      <c r="L112" s="1045">
        <f>'Forecast Tax Depreciation'!G6</f>
        <v>11.974677244132348</v>
      </c>
      <c r="M112" s="59">
        <f>IF(M$3&gt;A1taxremlife,A1taxvalue-SUM($F112:L112),IF(A1taxremlife="N/A","n/a",A1taxvalue/A1taxremlife))</f>
        <v>8.0182993074657922</v>
      </c>
      <c r="N112" s="59">
        <f>IF(N$3&gt;A1taxremlife,A1taxvalue-SUM($F112:M112),IF(A1taxremlife="N/A","n/a",A1taxvalue/A1taxremlife))</f>
        <v>8.0182993074657922</v>
      </c>
      <c r="O112" s="59">
        <f>IF(O$3&gt;A1taxremlife,A1taxvalue-SUM($F112:N112),IF(A1taxremlife="N/A","n/a",A1taxvalue/A1taxremlife))</f>
        <v>8.0182993074657922</v>
      </c>
      <c r="P112" s="59">
        <f>IF(P$3&gt;A1taxremlife,A1taxvalue-SUM($F112:O112),IF(A1taxremlife="N/A","n/a",A1taxvalue/A1taxremlife))</f>
        <v>8.0182993074657922</v>
      </c>
      <c r="Q112" s="59">
        <f>IF(Q$3&gt;A1taxremlife,A1taxvalue-SUM($F112:P112),IF(A1taxremlife="N/A","n/a",A1taxvalue/A1taxremlife))</f>
        <v>8.0182993074657922</v>
      </c>
      <c r="R112" s="59"/>
      <c r="S112" s="94"/>
      <c r="T112" s="94"/>
      <c r="U112" s="94"/>
      <c r="V112" s="94"/>
      <c r="W112" s="94"/>
      <c r="X112" s="94"/>
      <c r="Y112" s="94"/>
      <c r="Z112" s="94"/>
      <c r="AA112" s="249"/>
    </row>
    <row r="113" spans="1:27" ht="12.75" customHeight="1" outlineLevel="2">
      <c r="A113" s="4"/>
      <c r="B113" s="19"/>
      <c r="C113" s="18"/>
      <c r="D113" s="1291" t="s">
        <v>50</v>
      </c>
      <c r="E113" s="78"/>
      <c r="F113" s="20"/>
      <c r="G113" s="20"/>
      <c r="H113" s="94"/>
      <c r="I113" s="60"/>
      <c r="J113" s="60"/>
      <c r="K113" s="60"/>
      <c r="L113" s="60"/>
      <c r="M113" s="60"/>
      <c r="N113" s="60"/>
      <c r="O113" s="60"/>
      <c r="P113" s="60"/>
      <c r="Q113" s="60"/>
      <c r="R113" s="60"/>
      <c r="S113" s="94"/>
      <c r="T113" s="94"/>
      <c r="U113" s="94"/>
      <c r="V113" s="94"/>
      <c r="W113" s="94"/>
      <c r="X113" s="94"/>
      <c r="Y113" s="94"/>
      <c r="Z113" s="94"/>
      <c r="AA113" s="249"/>
    </row>
    <row r="114" spans="1:27" outlineLevel="2">
      <c r="A114" s="4"/>
      <c r="B114" s="19"/>
      <c r="C114" s="18"/>
      <c r="D114" s="1292"/>
      <c r="E114" s="78">
        <v>1</v>
      </c>
      <c r="F114" s="20"/>
      <c r="G114" s="20"/>
      <c r="H114" s="133"/>
      <c r="I114" s="60"/>
      <c r="J114" s="60"/>
      <c r="K114" s="60"/>
      <c r="L114" s="60"/>
      <c r="M114" s="60">
        <f>IF(A1taxstdlife="n/a","n/a",IF(M$3&gt;(A1taxstdlife+$E114),('RFM input'!$H$223-'RFM input'!$H$277)-SUM($H114:L114),('RFM input'!$H$223-'RFM input'!$H$277)/A1taxstdlife))</f>
        <v>0.13215869567870456</v>
      </c>
      <c r="N114" s="60">
        <f>IF(A1taxstdlife="n/a","n/a",IF(N$3&gt;(A1taxstdlife+$E114),('RFM input'!$H$223-'RFM input'!$H$277)-SUM($H114:M114),('RFM input'!$H$223-'RFM input'!$H$277)/A1taxstdlife))</f>
        <v>0.13215869567870456</v>
      </c>
      <c r="O114" s="60">
        <f>IF(A1taxstdlife="n/a","n/a",IF(O$3&gt;(A1taxstdlife+$E114),('RFM input'!$H$223-'RFM input'!$H$277)-SUM($H114:N114),('RFM input'!$H$223-'RFM input'!$H$277)/A1taxstdlife))</f>
        <v>0.13215869567870456</v>
      </c>
      <c r="P114" s="60">
        <f>IF(A1taxstdlife="n/a","n/a",IF(P$3&gt;(A1taxstdlife+$E114),('RFM input'!$H$223-'RFM input'!$H$277)-SUM($H114:O114),('RFM input'!$H$223-'RFM input'!$H$277)/A1taxstdlife))</f>
        <v>0.13215869567870456</v>
      </c>
      <c r="Q114" s="60">
        <f>IF(A1taxstdlife="n/a","n/a",IF(Q$3&gt;(A1taxstdlife+$E114),('RFM input'!$H$223-'RFM input'!$H$277)-SUM($H114:P114),('RFM input'!$H$223-'RFM input'!$H$277)/A1taxstdlife))</f>
        <v>0.13215869567870456</v>
      </c>
      <c r="R114" s="60"/>
      <c r="S114" s="94"/>
      <c r="T114" s="94"/>
      <c r="U114" s="94"/>
      <c r="V114" s="94"/>
      <c r="W114" s="94"/>
      <c r="X114" s="94"/>
      <c r="Y114" s="94"/>
      <c r="Z114" s="94"/>
      <c r="AA114" s="249"/>
    </row>
    <row r="115" spans="1:27" outlineLevel="2">
      <c r="A115" s="4"/>
      <c r="B115" s="19"/>
      <c r="C115" s="18"/>
      <c r="D115" s="1292"/>
      <c r="E115" s="78">
        <v>2</v>
      </c>
      <c r="F115" s="20"/>
      <c r="G115" s="20"/>
      <c r="H115" s="134"/>
      <c r="I115" s="135"/>
      <c r="J115" s="60"/>
      <c r="K115" s="60"/>
      <c r="L115" s="60"/>
      <c r="M115" s="60">
        <f>IF(A1taxstdlife="n/a","n/a",IF(M$3&gt;(A1taxstdlife+$E115),('RFM input'!$I$223-'RFM input'!$I$277)-SUM($I115:L115),('RFM input'!$I$223-'RFM input'!$I$277)/A1taxstdlife))</f>
        <v>2.3126112983037661</v>
      </c>
      <c r="N115" s="60">
        <f>IF(A1taxstdlife="n/a","n/a",IF(N$3&gt;(A1taxstdlife+$E115),('RFM input'!$I$223-'RFM input'!$I$277)-SUM($I115:M115),('RFM input'!$I$223-'RFM input'!$I$277)/A1taxstdlife))</f>
        <v>2.3126112983037661</v>
      </c>
      <c r="O115" s="60">
        <f>IF(A1taxstdlife="n/a","n/a",IF(O$3&gt;(A1taxstdlife+$E115),('RFM input'!$I$223-'RFM input'!$I$277)-SUM($I115:N115),('RFM input'!$I$223-'RFM input'!$I$277)/A1taxstdlife))</f>
        <v>2.3126112983037661</v>
      </c>
      <c r="P115" s="60">
        <f>IF(A1taxstdlife="n/a","n/a",IF(P$3&gt;(A1taxstdlife+$E115),('RFM input'!$I$223-'RFM input'!$I$277)-SUM($I115:O115),('RFM input'!$I$223-'RFM input'!$I$277)/A1taxstdlife))</f>
        <v>2.3126112983037661</v>
      </c>
      <c r="Q115" s="60">
        <f>IF(A1taxstdlife="n/a","n/a",IF(Q$3&gt;(A1taxstdlife+$E115),('RFM input'!$I$223-'RFM input'!$I$277)-SUM($I115:P115),('RFM input'!$I$223-'RFM input'!$I$277)/A1taxstdlife))</f>
        <v>2.3126112983037661</v>
      </c>
      <c r="R115" s="60"/>
      <c r="S115" s="94"/>
      <c r="T115" s="94"/>
      <c r="U115" s="94"/>
      <c r="V115" s="94"/>
      <c r="W115" s="94"/>
      <c r="X115" s="94"/>
      <c r="Y115" s="94"/>
      <c r="Z115" s="94"/>
      <c r="AA115" s="249"/>
    </row>
    <row r="116" spans="1:27" outlineLevel="2">
      <c r="A116" s="4"/>
      <c r="B116" s="19"/>
      <c r="C116" s="18"/>
      <c r="D116" s="1292"/>
      <c r="E116" s="78">
        <v>3</v>
      </c>
      <c r="F116" s="20"/>
      <c r="G116" s="20"/>
      <c r="H116" s="134"/>
      <c r="I116" s="136"/>
      <c r="J116" s="135"/>
      <c r="K116" s="60"/>
      <c r="L116" s="60"/>
      <c r="M116" s="60">
        <f>IF(A1taxstdlife="n/a","n/a",IF(M$3&gt;(A1taxstdlife+$E116),('RFM input'!$J$223-'RFM input'!$J$277)-SUM($J116:L116),('RFM input'!$J$223-'RFM input'!$J$277)/A1taxstdlife))</f>
        <v>0.8242118529685708</v>
      </c>
      <c r="N116" s="60">
        <f>IF(A1taxstdlife="n/a","n/a",IF(N$3&gt;(A1taxstdlife+$E116),('RFM input'!$J$223-'RFM input'!$J$277)-SUM($J116:M116),('RFM input'!$J$223-'RFM input'!$J$277)/A1taxstdlife))</f>
        <v>0.8242118529685708</v>
      </c>
      <c r="O116" s="60">
        <f>IF(A1taxstdlife="n/a","n/a",IF(O$3&gt;(A1taxstdlife+$E116),('RFM input'!$J$223-'RFM input'!$J$277)-SUM($J116:N116),('RFM input'!$J$223-'RFM input'!$J$277)/A1taxstdlife))</f>
        <v>0.8242118529685708</v>
      </c>
      <c r="P116" s="60">
        <f>IF(A1taxstdlife="n/a","n/a",IF(P$3&gt;(A1taxstdlife+$E116),('RFM input'!$J$223-'RFM input'!$J$277)-SUM($J116:O116),('RFM input'!$J$223-'RFM input'!$J$277)/A1taxstdlife))</f>
        <v>0.8242118529685708</v>
      </c>
      <c r="Q116" s="60">
        <f>IF(A1taxstdlife="n/a","n/a",IF(Q$3&gt;(A1taxstdlife+$E116),('RFM input'!$J$223-'RFM input'!$J$277)-SUM($J116:P116),('RFM input'!$J$223-'RFM input'!$J$277)/A1taxstdlife))</f>
        <v>0.8242118529685708</v>
      </c>
      <c r="R116" s="60"/>
      <c r="S116" s="94"/>
      <c r="T116" s="94"/>
      <c r="U116" s="94"/>
      <c r="V116" s="94"/>
      <c r="W116" s="94"/>
      <c r="X116" s="94"/>
      <c r="Y116" s="94"/>
      <c r="Z116" s="94"/>
      <c r="AA116" s="249"/>
    </row>
    <row r="117" spans="1:27" outlineLevel="2">
      <c r="A117" s="4"/>
      <c r="B117" s="19"/>
      <c r="C117" s="18"/>
      <c r="D117" s="1292"/>
      <c r="E117" s="78">
        <v>4</v>
      </c>
      <c r="F117" s="20"/>
      <c r="G117" s="20"/>
      <c r="H117" s="134"/>
      <c r="I117" s="136"/>
      <c r="J117" s="136"/>
      <c r="K117" s="135"/>
      <c r="L117" s="60"/>
      <c r="M117" s="60">
        <f>IF(A1taxstdlife="n/a","n/a",IF(M$3&gt;(A1taxstdlife+$E117),('RFM input'!$K$223-'RFM input'!$K$277)-SUM($K117:L117),('RFM input'!$K$223-'RFM input'!$K$277)/A1taxstdlife))</f>
        <v>0.42669294757462178</v>
      </c>
      <c r="N117" s="60">
        <f>IF(A1taxstdlife="n/a","n/a",IF(N$3&gt;(A1taxstdlife+$E117),('RFM input'!$K$223-'RFM input'!$K$277)-SUM($K117:M117),('RFM input'!$K$223-'RFM input'!$K$277)/A1taxstdlife))</f>
        <v>0.42669294757462178</v>
      </c>
      <c r="O117" s="60">
        <f>IF(A1taxstdlife="n/a","n/a",IF(O$3&gt;(A1taxstdlife+$E117),('RFM input'!$K$223-'RFM input'!$K$277)-SUM($K117:N117),('RFM input'!$K$223-'RFM input'!$K$277)/A1taxstdlife))</f>
        <v>0.42669294757462178</v>
      </c>
      <c r="P117" s="60">
        <f>IF(A1taxstdlife="n/a","n/a",IF(P$3&gt;(A1taxstdlife+$E117),('RFM input'!$K$223-'RFM input'!$K$277)-SUM($K117:O117),('RFM input'!$K$223-'RFM input'!$K$277)/A1taxstdlife))</f>
        <v>0.42669294757462178</v>
      </c>
      <c r="Q117" s="60">
        <f>IF(A1taxstdlife="n/a","n/a",IF(Q$3&gt;(A1taxstdlife+$E117),('RFM input'!$K$223-'RFM input'!$K$277)-SUM($K117:P117),('RFM input'!$K$223-'RFM input'!$K$277)/A1taxstdlife))</f>
        <v>0.42669294757462178</v>
      </c>
      <c r="R117" s="60"/>
      <c r="S117" s="94"/>
      <c r="T117" s="94"/>
      <c r="U117" s="94"/>
      <c r="V117" s="94"/>
      <c r="W117" s="94"/>
      <c r="X117" s="94"/>
      <c r="Y117" s="94"/>
      <c r="Z117" s="94"/>
      <c r="AA117" s="249"/>
    </row>
    <row r="118" spans="1:27" outlineLevel="2">
      <c r="A118" s="4"/>
      <c r="B118" s="19"/>
      <c r="C118" s="18"/>
      <c r="D118" s="1292"/>
      <c r="E118" s="78">
        <v>5</v>
      </c>
      <c r="F118" s="20"/>
      <c r="G118" s="20"/>
      <c r="H118" s="134"/>
      <c r="I118" s="136"/>
      <c r="J118" s="136"/>
      <c r="K118" s="136"/>
      <c r="L118" s="135"/>
      <c r="M118" s="60">
        <f>IF(A1taxstdlife="n/a","n/a",IF(M$3&gt;(A1taxstdlife+$E118),('RFM input'!$L$223-'RFM input'!$L$277)-SUM($L118:L118),('RFM input'!$L$223-'RFM input'!$L$277)/A1taxstdlife))</f>
        <v>0.22864138740948264</v>
      </c>
      <c r="N118" s="60">
        <f>IF(A1taxstdlife="n/a","n/a",IF(N$3&gt;(A1taxstdlife+$E118),('RFM input'!$L$223-'RFM input'!$L$277)-SUM($L118:M118),('RFM input'!$L$223-'RFM input'!$L$277)/A1taxstdlife))</f>
        <v>0.22864138740948264</v>
      </c>
      <c r="O118" s="60">
        <f>IF(A1taxstdlife="n/a","n/a",IF(O$3&gt;(A1taxstdlife+$E118),('RFM input'!$L$223-'RFM input'!$L$277)-SUM($L118:N118),('RFM input'!$L$223-'RFM input'!$L$277)/A1taxstdlife))</f>
        <v>0.22864138740948264</v>
      </c>
      <c r="P118" s="60">
        <f>IF(A1taxstdlife="n/a","n/a",IF(P$3&gt;(A1taxstdlife+$E118),('RFM input'!$L$223-'RFM input'!$L$277)-SUM($L118:O118),('RFM input'!$L$223-'RFM input'!$L$277)/A1taxstdlife))</f>
        <v>0.22864138740948264</v>
      </c>
      <c r="Q118" s="60">
        <f>IF(A1taxstdlife="n/a","n/a",IF(Q$3&gt;(A1taxstdlife+$E118),('RFM input'!$L$223-'RFM input'!$L$277)-SUM($L118:P118),('RFM input'!$L$223-'RFM input'!$L$277)/A1taxstdlife))</f>
        <v>0.22864138740948264</v>
      </c>
      <c r="R118" s="60"/>
      <c r="S118" s="94"/>
      <c r="T118" s="94"/>
      <c r="U118" s="94"/>
      <c r="V118" s="94"/>
      <c r="W118" s="94"/>
      <c r="X118" s="94"/>
      <c r="Y118" s="94"/>
      <c r="Z118" s="94"/>
      <c r="AA118" s="249"/>
    </row>
    <row r="119" spans="1:27" outlineLevel="2">
      <c r="A119" s="4"/>
      <c r="B119" s="19"/>
      <c r="C119" s="18"/>
      <c r="D119" s="1292"/>
      <c r="E119" s="78">
        <v>6</v>
      </c>
      <c r="F119" s="20"/>
      <c r="G119" s="20"/>
      <c r="H119" s="134"/>
      <c r="I119" s="136"/>
      <c r="J119" s="136"/>
      <c r="K119" s="136"/>
      <c r="L119" s="136"/>
      <c r="M119" s="135"/>
      <c r="N119" s="60">
        <f>IF(A1taxstdlife="n/a","n/a",IF(N$3&gt;(A1taxstdlife+$E119),('RFM input'!$M$223-'RFM input'!$M$277)-SUM($M119:M119),('RFM input'!$M$223-'RFM input'!$M$277)/A1taxstdlife))</f>
        <v>0</v>
      </c>
      <c r="O119" s="60">
        <f>IF(A1taxstdlife="n/a","n/a",IF(O$3&gt;(A1taxstdlife+$E119),('RFM input'!$M$223-'RFM input'!$M$277)-SUM($M119:N119),('RFM input'!$M$223-'RFM input'!$M$277)/A1taxstdlife))</f>
        <v>0</v>
      </c>
      <c r="P119" s="60">
        <f>IF(A1taxstdlife="n/a","n/a",IF(P$3&gt;(A1taxstdlife+$E119),('RFM input'!$M$223-'RFM input'!$M$277)-SUM($M119:O119),('RFM input'!$M$223-'RFM input'!$M$277)/A1taxstdlife))</f>
        <v>0</v>
      </c>
      <c r="Q119" s="60">
        <f>IF(A1taxstdlife="n/a","n/a",IF(Q$3&gt;(A1taxstdlife+$E119),('RFM input'!$M$223-'RFM input'!$M$277)-SUM($M119:P119),('RFM input'!$M$223-'RFM input'!$M$277)/A1taxstdlife))</f>
        <v>0</v>
      </c>
      <c r="R119" s="60"/>
      <c r="S119" s="94"/>
      <c r="T119" s="94"/>
      <c r="U119" s="94"/>
      <c r="V119" s="94"/>
      <c r="W119" s="94"/>
      <c r="X119" s="94"/>
      <c r="Y119" s="94"/>
      <c r="Z119" s="94"/>
      <c r="AA119" s="249"/>
    </row>
    <row r="120" spans="1:27" outlineLevel="2">
      <c r="A120" s="4"/>
      <c r="B120" s="19"/>
      <c r="C120" s="18"/>
      <c r="D120" s="1292"/>
      <c r="E120" s="78">
        <v>7</v>
      </c>
      <c r="F120" s="20"/>
      <c r="G120" s="20"/>
      <c r="H120" s="134"/>
      <c r="I120" s="136"/>
      <c r="J120" s="136"/>
      <c r="K120" s="136"/>
      <c r="L120" s="136"/>
      <c r="M120" s="136"/>
      <c r="N120" s="135"/>
      <c r="O120" s="60">
        <f>IF(A1taxstdlife="n/a","n/a",IF(O$3&gt;(A1taxstdlife+$E120),('RFM input'!$N$223-'RFM input'!$N$277)-SUM($N120:N120),('RFM input'!$N$223-'RFM input'!$N$277)/A1taxstdlife))</f>
        <v>0</v>
      </c>
      <c r="P120" s="60">
        <f>IF(A1taxstdlife="n/a","n/a",IF(P$3&gt;(A1taxstdlife+$E120),('RFM input'!$N$223-'RFM input'!$N$277)-SUM($N120:O120),('RFM input'!$N$223-'RFM input'!$N$277)/A1taxstdlife))</f>
        <v>0</v>
      </c>
      <c r="Q120" s="60">
        <f>IF(A1taxstdlife="n/a","n/a",IF(Q$3&gt;(A1taxstdlife+$E120),('RFM input'!$N$223-'RFM input'!$N$277)-SUM($N120:P120),('RFM input'!$N$223-'RFM input'!$N$277)/A1taxstdlife))</f>
        <v>0</v>
      </c>
      <c r="R120" s="60"/>
      <c r="S120" s="94"/>
      <c r="T120" s="94"/>
      <c r="U120" s="94"/>
      <c r="V120" s="94"/>
      <c r="W120" s="94"/>
      <c r="X120" s="94"/>
      <c r="Y120" s="94"/>
      <c r="Z120" s="94"/>
      <c r="AA120" s="249"/>
    </row>
    <row r="121" spans="1:27" outlineLevel="2">
      <c r="A121" s="4"/>
      <c r="B121" s="19"/>
      <c r="C121" s="18"/>
      <c r="D121" s="1292"/>
      <c r="E121" s="78">
        <v>8</v>
      </c>
      <c r="F121" s="20"/>
      <c r="G121" s="20"/>
      <c r="H121" s="134"/>
      <c r="I121" s="136"/>
      <c r="J121" s="136"/>
      <c r="K121" s="136"/>
      <c r="L121" s="136"/>
      <c r="M121" s="136"/>
      <c r="N121" s="136"/>
      <c r="O121" s="135"/>
      <c r="P121" s="60">
        <f>IF(A1taxstdlife="n/a","n/a",IF(P$3&gt;(A1taxstdlife+$E121),('RFM input'!$O$223-'RFM input'!$O$277)-SUM($O121:O121),('RFM input'!$O$223-'RFM input'!$O$277)/A1taxstdlife))</f>
        <v>0</v>
      </c>
      <c r="Q121" s="60">
        <f>IF(A1taxstdlife="n/a","n/a",IF(Q$3&gt;(A1taxstdlife+$E121),('RFM input'!$O$223-'RFM input'!$O$277)-SUM($O121:P121),('RFM input'!$O$223-'RFM input'!$O$277)/A1taxstdlife))</f>
        <v>0</v>
      </c>
      <c r="R121" s="60"/>
      <c r="S121" s="94"/>
      <c r="T121" s="94"/>
      <c r="U121" s="94"/>
      <c r="V121" s="94"/>
      <c r="W121" s="94"/>
      <c r="X121" s="94"/>
      <c r="Y121" s="94"/>
      <c r="Z121" s="94"/>
      <c r="AA121" s="249"/>
    </row>
    <row r="122" spans="1:27" outlineLevel="2">
      <c r="A122" s="4"/>
      <c r="B122" s="19"/>
      <c r="C122" s="18"/>
      <c r="D122" s="1292"/>
      <c r="E122" s="78">
        <v>9</v>
      </c>
      <c r="F122" s="20"/>
      <c r="G122" s="20"/>
      <c r="H122" s="134"/>
      <c r="I122" s="136"/>
      <c r="J122" s="136"/>
      <c r="K122" s="136"/>
      <c r="L122" s="136"/>
      <c r="M122" s="136"/>
      <c r="N122" s="136"/>
      <c r="O122" s="136"/>
      <c r="P122" s="135"/>
      <c r="Q122" s="60">
        <f>IF(A1taxstdlife="n/a","n/a",IF(Q$3&gt;(A1taxstdlife+$E122),('RFM input'!$P$223-'RFM input'!$P$277)-SUM($P122:P122),('RFM input'!$P$223-'RFM input'!$P$277)/A1taxstdlife))</f>
        <v>0</v>
      </c>
      <c r="R122" s="60"/>
      <c r="S122" s="94"/>
      <c r="T122" s="94"/>
      <c r="U122" s="94"/>
      <c r="V122" s="94"/>
      <c r="W122" s="94"/>
      <c r="X122" s="94"/>
      <c r="Y122" s="94"/>
      <c r="Z122" s="94"/>
      <c r="AA122" s="249"/>
    </row>
    <row r="123" spans="1:27" outlineLevel="2">
      <c r="A123" s="4"/>
      <c r="B123" s="19"/>
      <c r="C123" s="18"/>
      <c r="D123" s="1292"/>
      <c r="E123" s="79">
        <v>10</v>
      </c>
      <c r="F123" s="20"/>
      <c r="G123" s="20"/>
      <c r="H123" s="134"/>
      <c r="I123" s="136"/>
      <c r="J123" s="136"/>
      <c r="K123" s="136"/>
      <c r="L123" s="136"/>
      <c r="M123" s="136"/>
      <c r="N123" s="136"/>
      <c r="O123" s="136"/>
      <c r="P123" s="136"/>
      <c r="Q123" s="135"/>
      <c r="R123" s="60"/>
      <c r="S123" s="94"/>
      <c r="T123" s="94"/>
      <c r="U123" s="94"/>
      <c r="V123" s="94"/>
      <c r="W123" s="94"/>
      <c r="X123" s="94"/>
      <c r="Y123" s="94"/>
      <c r="Z123" s="94"/>
      <c r="AA123" s="249"/>
    </row>
    <row r="124" spans="1:27" outlineLevel="1">
      <c r="A124" s="4"/>
      <c r="B124" s="4"/>
      <c r="C124" s="218" t="str">
        <f>Asset1</f>
        <v xml:space="preserve">Pipelines </v>
      </c>
      <c r="D124" s="4"/>
      <c r="E124" s="4"/>
      <c r="F124" s="17"/>
      <c r="G124" s="17"/>
      <c r="H124" s="1065">
        <f>-SUM(H112:H123)</f>
        <v>-4.0097490749886529</v>
      </c>
      <c r="I124" s="1066">
        <f>-SUM(I112:I123)</f>
        <v>-8.186414805504576</v>
      </c>
      <c r="J124" s="1066">
        <f>IF(COUNT($H124:I124)&gt;='RFM input'!$AA$7,0, -SUM(J112:J123))</f>
        <v>-10.616102050784971</v>
      </c>
      <c r="K124" s="1066">
        <f>IF(COUNT($H124:J124)&gt;='RFM input'!$AA$7,0, -SUM(K112:K123))</f>
        <v>-11.503688068260702</v>
      </c>
      <c r="L124" s="1066">
        <f>IF(COUNT($H124:K124)&gt;='RFM input'!$AA$7,0, -SUM(L112:L123))</f>
        <v>-11.974677244132348</v>
      </c>
      <c r="M124" s="149">
        <f>IF(COUNT($H124:L124)&gt;='RFM input'!$AA$7,0, -SUM(M112:M123))</f>
        <v>0</v>
      </c>
      <c r="N124" s="149">
        <f>IF(COUNT($H124:M124)&gt;='RFM input'!$AA$7,0, -SUM(N112:N123))</f>
        <v>0</v>
      </c>
      <c r="O124" s="149">
        <f>IF(COUNT($H124:N124)&gt;='RFM input'!$AA$7,0, -SUM(O112:O123))</f>
        <v>0</v>
      </c>
      <c r="P124" s="149">
        <f>IF(COUNT($H124:O124)&gt;='RFM input'!$AA$7,0, -SUM(P112:P123))</f>
        <v>0</v>
      </c>
      <c r="Q124" s="149">
        <f>IF(COUNT($H124:P124)&gt;='RFM input'!$AA$7,0, -SUM(Q112:Q123))</f>
        <v>0</v>
      </c>
      <c r="R124" s="149"/>
      <c r="S124" s="93"/>
      <c r="T124" s="93"/>
      <c r="U124" s="93"/>
      <c r="V124" s="93"/>
      <c r="W124" s="93"/>
      <c r="X124" s="93"/>
      <c r="Y124" s="93"/>
      <c r="Z124" s="93"/>
      <c r="AA124" s="249"/>
    </row>
    <row r="125" spans="1:27" hidden="1" outlineLevel="2">
      <c r="A125" s="4"/>
      <c r="B125" s="219" t="str">
        <f>Asset2</f>
        <v xml:space="preserve">Compressors </v>
      </c>
      <c r="C125" s="24"/>
      <c r="D125" s="458" t="s">
        <v>161</v>
      </c>
      <c r="E125" s="24"/>
      <c r="F125" s="238"/>
      <c r="G125" s="238"/>
      <c r="H125" s="1045">
        <f>'Forecast Tax Depreciation'!C7</f>
        <v>3.1639958943526953</v>
      </c>
      <c r="I125" s="1045">
        <f>'Forecast Tax Depreciation'!D7</f>
        <v>6.3279917887053907</v>
      </c>
      <c r="J125" s="1045">
        <f>'Forecast Tax Depreciation'!E7</f>
        <v>6.3279917887053907</v>
      </c>
      <c r="K125" s="1045">
        <f>'Forecast Tax Depreciation'!F7</f>
        <v>6.3279917887053907</v>
      </c>
      <c r="L125" s="1045">
        <f>'Forecast Tax Depreciation'!G7</f>
        <v>6.3279917887053907</v>
      </c>
      <c r="M125" s="59">
        <f>IF(M$3&gt;A2taxremlife,A2taxvalue-SUM($F125:L125),IF(A2taxremlife="N/A","n/a",A2taxvalue/A2taxremlife))</f>
        <v>6.4063175298093356</v>
      </c>
      <c r="N125" s="59">
        <f>IF(N$3&gt;A2taxremlife,A2taxvalue-SUM($F125:M125),IF(A2taxremlife="N/A","n/a",A2taxvalue/A2taxremlife))</f>
        <v>6.4063175298093356</v>
      </c>
      <c r="O125" s="59">
        <f>IF(O$3&gt;A2taxremlife,A2taxvalue-SUM($F125:N125),IF(A2taxremlife="N/A","n/a",A2taxvalue/A2taxremlife))</f>
        <v>6.4063175298093356</v>
      </c>
      <c r="P125" s="59">
        <f>IF(P$3&gt;A2taxremlife,A2taxvalue-SUM($F125:O125),IF(A2taxremlife="N/A","n/a",A2taxvalue/A2taxremlife))</f>
        <v>6.4063175298093356</v>
      </c>
      <c r="Q125" s="59">
        <f>IF(Q$3&gt;A2taxremlife,A2taxvalue-SUM($F125:P125),IF(A2taxremlife="N/A","n/a",A2taxvalue/A2taxremlife))</f>
        <v>6.4063175298093356</v>
      </c>
      <c r="R125" s="59"/>
      <c r="S125" s="94"/>
      <c r="T125" s="94"/>
      <c r="U125" s="94"/>
      <c r="V125" s="94"/>
      <c r="W125" s="94"/>
      <c r="X125" s="94"/>
      <c r="Y125" s="94"/>
      <c r="Z125" s="94"/>
      <c r="AA125" s="249"/>
    </row>
    <row r="126" spans="1:27" ht="12.75" hidden="1" customHeight="1" outlineLevel="2">
      <c r="A126" s="4"/>
      <c r="B126" s="4"/>
      <c r="C126" s="19"/>
      <c r="D126" s="1291" t="s">
        <v>50</v>
      </c>
      <c r="E126" s="78"/>
      <c r="F126" s="20"/>
      <c r="G126" s="20"/>
      <c r="H126" s="94"/>
      <c r="I126" s="60"/>
      <c r="J126" s="60"/>
      <c r="K126" s="60"/>
      <c r="L126" s="60"/>
      <c r="M126" s="60"/>
      <c r="N126" s="60"/>
      <c r="O126" s="60"/>
      <c r="P126" s="60"/>
      <c r="Q126" s="60"/>
      <c r="R126" s="60"/>
      <c r="S126" s="94"/>
      <c r="T126" s="94"/>
      <c r="U126" s="94"/>
      <c r="V126" s="94"/>
      <c r="W126" s="94"/>
      <c r="X126" s="94"/>
      <c r="Y126" s="94"/>
      <c r="Z126" s="94"/>
      <c r="AA126" s="249"/>
    </row>
    <row r="127" spans="1:27" hidden="1" outlineLevel="2">
      <c r="A127" s="4"/>
      <c r="B127" s="4"/>
      <c r="C127" s="19"/>
      <c r="D127" s="1292"/>
      <c r="E127" s="78">
        <v>1</v>
      </c>
      <c r="F127" s="20"/>
      <c r="G127" s="20"/>
      <c r="H127" s="133"/>
      <c r="I127" s="60"/>
      <c r="J127" s="60"/>
      <c r="K127" s="60"/>
      <c r="L127" s="60"/>
      <c r="M127" s="60">
        <f>IF(A2taxstdlife="n/a","n/a",IF(M$3&gt;(A2taxstdlife+$E127),('RFM input'!$H$224-'RFM input'!$H$278)-SUM($H127:L127),('RFM input'!$H$224-'RFM input'!$H$278)/A2taxstdlife))</f>
        <v>7.3347643646780647E-2</v>
      </c>
      <c r="N127" s="60">
        <f>IF(A2taxstdlife="n/a","n/a",IF(N$3&gt;(A2taxstdlife+$E127),('RFM input'!$H$224-'RFM input'!$H$278)-SUM($H127:M127),('RFM input'!$H$224-'RFM input'!$H$278)/A2taxstdlife))</f>
        <v>7.3347643646780647E-2</v>
      </c>
      <c r="O127" s="60">
        <f>IF(A2taxstdlife="n/a","n/a",IF(O$3&gt;(A2taxstdlife+$E127),('RFM input'!$H$224-'RFM input'!$H$278)-SUM($H127:N127),('RFM input'!$H$224-'RFM input'!$H$278)/A2taxstdlife))</f>
        <v>7.3347643646780647E-2</v>
      </c>
      <c r="P127" s="60">
        <f>IF(A2taxstdlife="n/a","n/a",IF(P$3&gt;(A2taxstdlife+$E127),('RFM input'!$H$224-'RFM input'!$H$278)-SUM($H127:O127),('RFM input'!$H$224-'RFM input'!$H$278)/A2taxstdlife))</f>
        <v>7.3347643646780647E-2</v>
      </c>
      <c r="Q127" s="60">
        <f>IF(A2taxstdlife="n/a","n/a",IF(Q$3&gt;(A2taxstdlife+$E127),('RFM input'!$H$224-'RFM input'!$H$278)-SUM($H127:P127),('RFM input'!$H$224-'RFM input'!$H$278)/A2taxstdlife))</f>
        <v>7.3347643646780647E-2</v>
      </c>
      <c r="R127" s="60"/>
      <c r="S127" s="94"/>
      <c r="T127" s="94"/>
      <c r="U127" s="94"/>
      <c r="V127" s="94"/>
      <c r="W127" s="94"/>
      <c r="X127" s="94"/>
      <c r="Y127" s="94"/>
      <c r="Z127" s="94"/>
      <c r="AA127" s="249"/>
    </row>
    <row r="128" spans="1:27" hidden="1" outlineLevel="2">
      <c r="A128" s="4"/>
      <c r="B128" s="4"/>
      <c r="C128" s="19"/>
      <c r="D128" s="1292"/>
      <c r="E128" s="78">
        <v>2</v>
      </c>
      <c r="F128" s="20"/>
      <c r="G128" s="20"/>
      <c r="H128" s="134"/>
      <c r="I128" s="135"/>
      <c r="J128" s="60"/>
      <c r="K128" s="60"/>
      <c r="L128" s="60"/>
      <c r="M128" s="60">
        <f>IF(A2taxstdlife="n/a","n/a",IF(M$3&gt;(A2taxstdlife+$E128),('RFM input'!$I$224-'RFM input'!$I$278)-SUM($I128:L128),('RFM input'!$I$224-'RFM input'!$I$278)/A2taxstdlife))</f>
        <v>2.2153631667878595</v>
      </c>
      <c r="N128" s="60">
        <f>IF(A2taxstdlife="n/a","n/a",IF(N$3&gt;(A2taxstdlife+$E128),('RFM input'!$I$224-'RFM input'!$I$278)-SUM($I128:M128),('RFM input'!$I$224-'RFM input'!$I$278)/A2taxstdlife))</f>
        <v>2.2153631667878595</v>
      </c>
      <c r="O128" s="60">
        <f>IF(A2taxstdlife="n/a","n/a",IF(O$3&gt;(A2taxstdlife+$E128),('RFM input'!$I$224-'RFM input'!$I$278)-SUM($I128:N128),('RFM input'!$I$224-'RFM input'!$I$278)/A2taxstdlife))</f>
        <v>2.2153631667878595</v>
      </c>
      <c r="P128" s="60">
        <f>IF(A2taxstdlife="n/a","n/a",IF(P$3&gt;(A2taxstdlife+$E128),('RFM input'!$I$224-'RFM input'!$I$278)-SUM($I128:O128),('RFM input'!$I$224-'RFM input'!$I$278)/A2taxstdlife))</f>
        <v>2.2153631667878595</v>
      </c>
      <c r="Q128" s="60">
        <f>IF(A2taxstdlife="n/a","n/a",IF(Q$3&gt;(A2taxstdlife+$E128),('RFM input'!$I$224-'RFM input'!$I$278)-SUM($I128:P128),('RFM input'!$I$224-'RFM input'!$I$278)/A2taxstdlife))</f>
        <v>2.2153631667878595</v>
      </c>
      <c r="R128" s="60"/>
      <c r="S128" s="94"/>
      <c r="T128" s="94"/>
      <c r="U128" s="94"/>
      <c r="V128" s="94"/>
      <c r="W128" s="94"/>
      <c r="X128" s="94"/>
      <c r="Y128" s="94"/>
      <c r="Z128" s="94"/>
      <c r="AA128" s="249"/>
    </row>
    <row r="129" spans="1:27" hidden="1" outlineLevel="2">
      <c r="A129" s="4"/>
      <c r="B129" s="4"/>
      <c r="C129" s="19"/>
      <c r="D129" s="1292"/>
      <c r="E129" s="78">
        <v>3</v>
      </c>
      <c r="F129" s="20"/>
      <c r="G129" s="20"/>
      <c r="H129" s="134"/>
      <c r="I129" s="136"/>
      <c r="J129" s="135"/>
      <c r="K129" s="60"/>
      <c r="L129" s="60"/>
      <c r="M129" s="60">
        <f>IF(A2taxstdlife="n/a","n/a",IF(M$3&gt;(A2taxstdlife+$E129),('RFM input'!$J$224-'RFM input'!$J$278)-SUM($J129:L129),('RFM input'!$J$224-'RFM input'!$J$278)/A2taxstdlife))</f>
        <v>9.0675212808215E-2</v>
      </c>
      <c r="N129" s="60">
        <f>IF(A2taxstdlife="n/a","n/a",IF(N$3&gt;(A2taxstdlife+$E129),('RFM input'!$J$224-'RFM input'!$J$278)-SUM($J129:M129),('RFM input'!$J$224-'RFM input'!$J$278)/A2taxstdlife))</f>
        <v>9.0675212808215E-2</v>
      </c>
      <c r="O129" s="60">
        <f>IF(A2taxstdlife="n/a","n/a",IF(O$3&gt;(A2taxstdlife+$E129),('RFM input'!$J$224-'RFM input'!$J$278)-SUM($J129:N129),('RFM input'!$J$224-'RFM input'!$J$278)/A2taxstdlife))</f>
        <v>9.0675212808215E-2</v>
      </c>
      <c r="P129" s="60">
        <f>IF(A2taxstdlife="n/a","n/a",IF(P$3&gt;(A2taxstdlife+$E129),('RFM input'!$J$224-'RFM input'!$J$278)-SUM($J129:O129),('RFM input'!$J$224-'RFM input'!$J$278)/A2taxstdlife))</f>
        <v>9.0675212808215E-2</v>
      </c>
      <c r="Q129" s="60">
        <f>IF(A2taxstdlife="n/a","n/a",IF(Q$3&gt;(A2taxstdlife+$E129),('RFM input'!$J$224-'RFM input'!$J$278)-SUM($J129:P129),('RFM input'!$J$224-'RFM input'!$J$278)/A2taxstdlife))</f>
        <v>9.0675212808215E-2</v>
      </c>
      <c r="R129" s="60"/>
      <c r="S129" s="94"/>
      <c r="T129" s="94"/>
      <c r="U129" s="94"/>
      <c r="V129" s="94"/>
      <c r="W129" s="94"/>
      <c r="X129" s="94"/>
      <c r="Y129" s="94"/>
      <c r="Z129" s="94"/>
      <c r="AA129" s="249"/>
    </row>
    <row r="130" spans="1:27" hidden="1" outlineLevel="2">
      <c r="A130" s="4"/>
      <c r="B130" s="4"/>
      <c r="C130" s="19"/>
      <c r="D130" s="1292"/>
      <c r="E130" s="78">
        <v>4</v>
      </c>
      <c r="F130" s="20"/>
      <c r="G130" s="20"/>
      <c r="H130" s="134"/>
      <c r="I130" s="136"/>
      <c r="J130" s="136"/>
      <c r="K130" s="135"/>
      <c r="L130" s="60"/>
      <c r="M130" s="60">
        <f>IF(A2taxstdlife="n/a","n/a",IF(M$3&gt;(A2taxstdlife+$E130),('RFM input'!$K$224-'RFM input'!$K$278)-SUM($K130:L130),('RFM input'!$K$224-'RFM input'!$K$278)/A2taxstdlife))</f>
        <v>3.6627000351685063E-2</v>
      </c>
      <c r="N130" s="60">
        <f>IF(A2taxstdlife="n/a","n/a",IF(N$3&gt;(A2taxstdlife+$E130),('RFM input'!$K$224-'RFM input'!$K$278)-SUM($K130:M130),('RFM input'!$K$224-'RFM input'!$K$278)/A2taxstdlife))</f>
        <v>3.6627000351685063E-2</v>
      </c>
      <c r="O130" s="60">
        <f>IF(A2taxstdlife="n/a","n/a",IF(O$3&gt;(A2taxstdlife+$E130),('RFM input'!$K$224-'RFM input'!$K$278)-SUM($K130:N130),('RFM input'!$K$224-'RFM input'!$K$278)/A2taxstdlife))</f>
        <v>3.6627000351685063E-2</v>
      </c>
      <c r="P130" s="60">
        <f>IF(A2taxstdlife="n/a","n/a",IF(P$3&gt;(A2taxstdlife+$E130),('RFM input'!$K$224-'RFM input'!$K$278)-SUM($K130:O130),('RFM input'!$K$224-'RFM input'!$K$278)/A2taxstdlife))</f>
        <v>3.6627000351685063E-2</v>
      </c>
      <c r="Q130" s="60">
        <f>IF(A2taxstdlife="n/a","n/a",IF(Q$3&gt;(A2taxstdlife+$E130),('RFM input'!$K$224-'RFM input'!$K$278)-SUM($K130:P130),('RFM input'!$K$224-'RFM input'!$K$278)/A2taxstdlife))</f>
        <v>3.6627000351685063E-2</v>
      </c>
      <c r="R130" s="60"/>
      <c r="S130" s="94"/>
      <c r="T130" s="94"/>
      <c r="U130" s="94"/>
      <c r="V130" s="94"/>
      <c r="W130" s="94"/>
      <c r="X130" s="94"/>
      <c r="Y130" s="94"/>
      <c r="Z130" s="94"/>
      <c r="AA130" s="249"/>
    </row>
    <row r="131" spans="1:27" hidden="1" outlineLevel="2">
      <c r="A131" s="4"/>
      <c r="B131" s="4"/>
      <c r="C131" s="19"/>
      <c r="D131" s="1292"/>
      <c r="E131" s="78">
        <v>5</v>
      </c>
      <c r="F131" s="20"/>
      <c r="G131" s="20"/>
      <c r="H131" s="134"/>
      <c r="I131" s="136"/>
      <c r="J131" s="136"/>
      <c r="K131" s="136"/>
      <c r="L131" s="135"/>
      <c r="M131" s="60">
        <f>IF(A2taxstdlife="n/a","n/a",IF(M$3&gt;(A2taxstdlife+$E131),('RFM input'!$L$224-'RFM input'!$L$278)-SUM($L131:L131),('RFM input'!$L$224-'RFM input'!$L$278)/A2taxstdlife))</f>
        <v>2.0878378960944036E-2</v>
      </c>
      <c r="N131" s="60">
        <f>IF(A2taxstdlife="n/a","n/a",IF(N$3&gt;(A2taxstdlife+$E131),('RFM input'!$L$224-'RFM input'!$L$278)-SUM($L131:M131),('RFM input'!$L$224-'RFM input'!$L$278)/A2taxstdlife))</f>
        <v>2.0878378960944036E-2</v>
      </c>
      <c r="O131" s="60">
        <f>IF(A2taxstdlife="n/a","n/a",IF(O$3&gt;(A2taxstdlife+$E131),('RFM input'!$L$224-'RFM input'!$L$278)-SUM($L131:N131),('RFM input'!$L$224-'RFM input'!$L$278)/A2taxstdlife))</f>
        <v>2.0878378960944036E-2</v>
      </c>
      <c r="P131" s="60">
        <f>IF(A2taxstdlife="n/a","n/a",IF(P$3&gt;(A2taxstdlife+$E131),('RFM input'!$L$224-'RFM input'!$L$278)-SUM($L131:O131),('RFM input'!$L$224-'RFM input'!$L$278)/A2taxstdlife))</f>
        <v>2.0878378960944036E-2</v>
      </c>
      <c r="Q131" s="60">
        <f>IF(A2taxstdlife="n/a","n/a",IF(Q$3&gt;(A2taxstdlife+$E131),('RFM input'!$L$224-'RFM input'!$L$278)-SUM($L131:P131),('RFM input'!$L$224-'RFM input'!$L$278)/A2taxstdlife))</f>
        <v>2.0878378960944036E-2</v>
      </c>
      <c r="R131" s="60"/>
      <c r="S131" s="94"/>
      <c r="T131" s="94"/>
      <c r="U131" s="94"/>
      <c r="V131" s="94"/>
      <c r="W131" s="94"/>
      <c r="X131" s="94"/>
      <c r="Y131" s="94"/>
      <c r="Z131" s="94"/>
      <c r="AA131" s="249"/>
    </row>
    <row r="132" spans="1:27" hidden="1" outlineLevel="2">
      <c r="A132" s="4"/>
      <c r="B132" s="4"/>
      <c r="C132" s="19"/>
      <c r="D132" s="1292"/>
      <c r="E132" s="78">
        <v>6</v>
      </c>
      <c r="F132" s="20"/>
      <c r="G132" s="20"/>
      <c r="H132" s="134"/>
      <c r="I132" s="136"/>
      <c r="J132" s="136"/>
      <c r="K132" s="136"/>
      <c r="L132" s="136"/>
      <c r="M132" s="135"/>
      <c r="N132" s="60">
        <f>IF(A2taxstdlife="n/a","n/a",IF(N$3&gt;(A2taxstdlife+$E132),('RFM input'!$M$224-'RFM input'!$M$278)-SUM($M132:M132),('RFM input'!$M$224-'RFM input'!$M$278)/A2taxstdlife))</f>
        <v>0</v>
      </c>
      <c r="O132" s="60">
        <f>IF(A2taxstdlife="n/a","n/a",IF(O$3&gt;(A2taxstdlife+$E132),('RFM input'!$M$224-'RFM input'!$M$278)-SUM($M132:N132),('RFM input'!$M$224-'RFM input'!$M$278)/A2taxstdlife))</f>
        <v>0</v>
      </c>
      <c r="P132" s="60">
        <f>IF(A2taxstdlife="n/a","n/a",IF(P$3&gt;(A2taxstdlife+$E132),('RFM input'!$M$224-'RFM input'!$M$278)-SUM($M132:O132),('RFM input'!$M$224-'RFM input'!$M$278)/A2taxstdlife))</f>
        <v>0</v>
      </c>
      <c r="Q132" s="60">
        <f>IF(A2taxstdlife="n/a","n/a",IF(Q$3&gt;(A2taxstdlife+$E132),('RFM input'!$M$224-'RFM input'!$M$278)-SUM($M132:P132),('RFM input'!$M$224-'RFM input'!$M$278)/A2taxstdlife))</f>
        <v>0</v>
      </c>
      <c r="R132" s="60"/>
      <c r="S132" s="94"/>
      <c r="T132" s="94"/>
      <c r="U132" s="94"/>
      <c r="V132" s="94"/>
      <c r="W132" s="94"/>
      <c r="X132" s="94"/>
      <c r="Y132" s="94"/>
      <c r="Z132" s="94"/>
      <c r="AA132" s="249"/>
    </row>
    <row r="133" spans="1:27" hidden="1" outlineLevel="2">
      <c r="A133" s="4"/>
      <c r="B133" s="4"/>
      <c r="C133" s="19"/>
      <c r="D133" s="1292"/>
      <c r="E133" s="78">
        <v>7</v>
      </c>
      <c r="F133" s="20"/>
      <c r="G133" s="20"/>
      <c r="H133" s="134"/>
      <c r="I133" s="136"/>
      <c r="J133" s="136"/>
      <c r="K133" s="136"/>
      <c r="L133" s="136"/>
      <c r="M133" s="136"/>
      <c r="N133" s="135"/>
      <c r="O133" s="60">
        <f>IF(A2taxstdlife="n/a","n/a",IF(O$3&gt;(A2taxstdlife+$E133),('RFM input'!$N$224-'RFM input'!$N$278)-SUM($N133:N133),('RFM input'!$N$224-'RFM input'!$N$278)/A2taxstdlife))</f>
        <v>0</v>
      </c>
      <c r="P133" s="60">
        <f>IF(A2taxstdlife="n/a","n/a",IF(P$3&gt;(A2taxstdlife+$E133),('RFM input'!$N$224-'RFM input'!$N$278)-SUM($N133:O133),('RFM input'!$N$224-'RFM input'!$N$278)/A2taxstdlife))</f>
        <v>0</v>
      </c>
      <c r="Q133" s="60">
        <f>IF(A2taxstdlife="n/a","n/a",IF(Q$3&gt;(A2taxstdlife+$E133),('RFM input'!$N$224-'RFM input'!$N$278)-SUM($N133:P133),('RFM input'!$N$224-'RFM input'!$N$278)/A2taxstdlife))</f>
        <v>0</v>
      </c>
      <c r="R133" s="60"/>
      <c r="S133" s="94"/>
      <c r="T133" s="94"/>
      <c r="U133" s="94"/>
      <c r="V133" s="94"/>
      <c r="W133" s="94"/>
      <c r="X133" s="94"/>
      <c r="Y133" s="94"/>
      <c r="Z133" s="94"/>
      <c r="AA133" s="249"/>
    </row>
    <row r="134" spans="1:27" hidden="1" outlineLevel="2">
      <c r="A134" s="4"/>
      <c r="B134" s="4"/>
      <c r="C134" s="19"/>
      <c r="D134" s="1292"/>
      <c r="E134" s="78">
        <v>8</v>
      </c>
      <c r="F134" s="20"/>
      <c r="G134" s="20"/>
      <c r="H134" s="134"/>
      <c r="I134" s="136"/>
      <c r="J134" s="136"/>
      <c r="K134" s="136"/>
      <c r="L134" s="136"/>
      <c r="M134" s="136"/>
      <c r="N134" s="136"/>
      <c r="O134" s="135"/>
      <c r="P134" s="60">
        <f>IF(A2taxstdlife="n/a","n/a",IF(P$3&gt;(A2taxstdlife+$E134),('RFM input'!$O$224-'RFM input'!$O$278)-SUM($O134:O134),('RFM input'!$O$224-'RFM input'!$O$278)/A2taxstdlife))</f>
        <v>0</v>
      </c>
      <c r="Q134" s="60">
        <f>IF(A2taxstdlife="n/a","n/a",IF(Q$3&gt;(A2taxstdlife+$E134),('RFM input'!$O$224-'RFM input'!$O$278)-SUM($O134:P134),('RFM input'!$O$224-'RFM input'!$O$278)/A2taxstdlife))</f>
        <v>0</v>
      </c>
      <c r="R134" s="60"/>
      <c r="S134" s="94"/>
      <c r="T134" s="94"/>
      <c r="U134" s="94"/>
      <c r="V134" s="94"/>
      <c r="W134" s="94"/>
      <c r="X134" s="94"/>
      <c r="Y134" s="94"/>
      <c r="Z134" s="94"/>
      <c r="AA134" s="249"/>
    </row>
    <row r="135" spans="1:27" hidden="1" outlineLevel="2">
      <c r="A135" s="4"/>
      <c r="B135" s="4"/>
      <c r="C135" s="19"/>
      <c r="D135" s="1292"/>
      <c r="E135" s="78">
        <v>9</v>
      </c>
      <c r="F135" s="20"/>
      <c r="G135" s="20"/>
      <c r="H135" s="134"/>
      <c r="I135" s="136"/>
      <c r="J135" s="136"/>
      <c r="K135" s="136"/>
      <c r="L135" s="136"/>
      <c r="M135" s="136"/>
      <c r="N135" s="136"/>
      <c r="O135" s="136"/>
      <c r="P135" s="135"/>
      <c r="Q135" s="60">
        <f>IF(A2taxstdlife="n/a","n/a",IF(Q$3&gt;(A2taxstdlife+$E135),('RFM input'!$P$224-'RFM input'!$P$278)-SUM($P135:P135),('RFM input'!$P$224-'RFM input'!$P$278)/A2taxstdlife))</f>
        <v>0</v>
      </c>
      <c r="R135" s="60"/>
      <c r="S135" s="94"/>
      <c r="T135" s="94"/>
      <c r="U135" s="94"/>
      <c r="V135" s="94"/>
      <c r="W135" s="94"/>
      <c r="X135" s="94"/>
      <c r="Y135" s="94"/>
      <c r="Z135" s="94"/>
      <c r="AA135" s="249"/>
    </row>
    <row r="136" spans="1:27" hidden="1" outlineLevel="2">
      <c r="A136" s="4"/>
      <c r="B136" s="4"/>
      <c r="C136" s="19"/>
      <c r="D136" s="1292"/>
      <c r="E136" s="79">
        <v>10</v>
      </c>
      <c r="F136" s="20"/>
      <c r="G136" s="20"/>
      <c r="H136" s="134"/>
      <c r="I136" s="136"/>
      <c r="J136" s="136"/>
      <c r="K136" s="136"/>
      <c r="L136" s="136"/>
      <c r="M136" s="136"/>
      <c r="N136" s="136"/>
      <c r="O136" s="136"/>
      <c r="P136" s="136"/>
      <c r="Q136" s="135"/>
      <c r="R136" s="60"/>
      <c r="S136" s="94"/>
      <c r="T136" s="94"/>
      <c r="U136" s="94"/>
      <c r="V136" s="94"/>
      <c r="W136" s="94"/>
      <c r="X136" s="94"/>
      <c r="Y136" s="94"/>
      <c r="Z136" s="94"/>
      <c r="AA136" s="249"/>
    </row>
    <row r="137" spans="1:27" outlineLevel="1" collapsed="1">
      <c r="A137" s="4"/>
      <c r="B137" s="4"/>
      <c r="C137" s="218" t="str">
        <f>Asset2</f>
        <v xml:space="preserve">Compressors </v>
      </c>
      <c r="D137" s="4"/>
      <c r="E137" s="4"/>
      <c r="F137" s="17"/>
      <c r="G137" s="17"/>
      <c r="H137" s="1065">
        <f>-SUM(H125:H136)</f>
        <v>-3.1639958943526953</v>
      </c>
      <c r="I137" s="1066">
        <f>-SUM(I125:I136)</f>
        <v>-6.3279917887053907</v>
      </c>
      <c r="J137" s="1066">
        <f>IF(COUNT($H137:I137)&gt;='RFM input'!$AA$7,0, -SUM(J125:J136))</f>
        <v>-6.3279917887053907</v>
      </c>
      <c r="K137" s="1066">
        <f>IF(COUNT($H137:J137)&gt;='RFM input'!$AA$7,0, -SUM(K125:K136))</f>
        <v>-6.3279917887053907</v>
      </c>
      <c r="L137" s="1066">
        <f>IF(COUNT($H137:K137)&gt;='RFM input'!$AA$7,0, -SUM(L125:L136))</f>
        <v>-6.3279917887053907</v>
      </c>
      <c r="M137" s="149">
        <f>IF(COUNT($H137:L137)&gt;='RFM input'!$AA$7,0, -SUM(M125:M136))</f>
        <v>0</v>
      </c>
      <c r="N137" s="149">
        <f>IF(COUNT($H137:M137)&gt;='RFM input'!$AA$7,0, -SUM(N125:N136))</f>
        <v>0</v>
      </c>
      <c r="O137" s="149">
        <f>IF(COUNT($H137:N137)&gt;='RFM input'!$AA$7,0, -SUM(O125:O136))</f>
        <v>0</v>
      </c>
      <c r="P137" s="149">
        <f>IF(COUNT($H137:O137)&gt;='RFM input'!$AA$7,0, -SUM(P125:P136))</f>
        <v>0</v>
      </c>
      <c r="Q137" s="149">
        <f>IF(COUNT($H137:P137)&gt;='RFM input'!$AA$7,0, -SUM(Q125:Q136))</f>
        <v>0</v>
      </c>
      <c r="R137" s="149"/>
      <c r="S137" s="93"/>
      <c r="T137" s="93"/>
      <c r="U137" s="93"/>
      <c r="V137" s="93"/>
      <c r="W137" s="93"/>
      <c r="X137" s="93"/>
      <c r="Y137" s="93"/>
      <c r="Z137" s="93"/>
      <c r="AA137" s="249"/>
    </row>
    <row r="138" spans="1:27" hidden="1" outlineLevel="2">
      <c r="A138" s="4"/>
      <c r="B138" s="219" t="str">
        <f>Asset3</f>
        <v>City Gates &amp; Field Regulators</v>
      </c>
      <c r="C138" s="24"/>
      <c r="D138" s="458" t="s">
        <v>161</v>
      </c>
      <c r="E138" s="24"/>
      <c r="F138" s="238"/>
      <c r="G138" s="238"/>
      <c r="H138" s="1045">
        <f>'Forecast Tax Depreciation'!C8</f>
        <v>0.82220835098417189</v>
      </c>
      <c r="I138" s="1045">
        <f>'Forecast Tax Depreciation'!D8</f>
        <v>1.706184750085574</v>
      </c>
      <c r="J138" s="1045">
        <f>'Forecast Tax Depreciation'!E8</f>
        <v>2.4325915631302628</v>
      </c>
      <c r="K138" s="1045">
        <f>'Forecast Tax Depreciation'!F8</f>
        <v>2.6585474806053155</v>
      </c>
      <c r="L138" s="1045">
        <f>'Forecast Tax Depreciation'!G8</f>
        <v>2.7431744553518902</v>
      </c>
      <c r="M138" s="59">
        <f>IF(M$3&gt;A3taxremlife,A3taxvalue-SUM($F138:L138),IF(A3taxremlife="N/A","n/a",A3taxvalue/A3taxremlife))</f>
        <v>1.6533642873667314</v>
      </c>
      <c r="N138" s="59">
        <f>IF(N$3&gt;A3taxremlife,A3taxvalue-SUM($F138:M138),IF(A3taxremlife="N/A","n/a",A3taxvalue/A3taxremlife))</f>
        <v>1.6533642873667314</v>
      </c>
      <c r="O138" s="59">
        <f>IF(O$3&gt;A3taxremlife,A3taxvalue-SUM($F138:N138),IF(A3taxremlife="N/A","n/a",A3taxvalue/A3taxremlife))</f>
        <v>1.6533642873667314</v>
      </c>
      <c r="P138" s="59">
        <f>IF(P$3&gt;A3taxremlife,A3taxvalue-SUM($F138:O138),IF(A3taxremlife="N/A","n/a",A3taxvalue/A3taxremlife))</f>
        <v>1.6533642873667314</v>
      </c>
      <c r="Q138" s="59">
        <f>IF(Q$3&gt;A3taxremlife,A3taxvalue-SUM($F138:P138),IF(A3taxremlife="N/A","n/a",A3taxvalue/A3taxremlife))</f>
        <v>1.6533642873667314</v>
      </c>
      <c r="R138" s="59"/>
      <c r="S138" s="94"/>
      <c r="T138" s="94"/>
      <c r="U138" s="94"/>
      <c r="V138" s="94"/>
      <c r="W138" s="94"/>
      <c r="X138" s="94"/>
      <c r="Y138" s="94"/>
      <c r="Z138" s="94"/>
      <c r="AA138" s="249"/>
    </row>
    <row r="139" spans="1:27" ht="12.75" hidden="1" customHeight="1" outlineLevel="2">
      <c r="A139" s="4"/>
      <c r="B139" s="4"/>
      <c r="C139" s="19"/>
      <c r="D139" s="1291" t="s">
        <v>50</v>
      </c>
      <c r="E139" s="78"/>
      <c r="F139" s="20"/>
      <c r="G139" s="20"/>
      <c r="H139" s="94"/>
      <c r="I139" s="60"/>
      <c r="J139" s="60"/>
      <c r="K139" s="60"/>
      <c r="L139" s="60"/>
      <c r="M139" s="60"/>
      <c r="N139" s="60"/>
      <c r="O139" s="60"/>
      <c r="P139" s="60"/>
      <c r="Q139" s="60"/>
      <c r="R139" s="60"/>
      <c r="S139" s="94"/>
      <c r="T139" s="94"/>
      <c r="U139" s="94"/>
      <c r="V139" s="94"/>
      <c r="W139" s="94"/>
      <c r="X139" s="94"/>
      <c r="Y139" s="94"/>
      <c r="Z139" s="94"/>
      <c r="AA139" s="249"/>
    </row>
    <row r="140" spans="1:27" hidden="1" outlineLevel="2">
      <c r="A140" s="4"/>
      <c r="B140" s="4"/>
      <c r="C140" s="19"/>
      <c r="D140" s="1292"/>
      <c r="E140" s="78">
        <v>1</v>
      </c>
      <c r="F140" s="20"/>
      <c r="G140" s="20"/>
      <c r="H140" s="133"/>
      <c r="I140" s="60"/>
      <c r="J140" s="60"/>
      <c r="K140" s="60"/>
      <c r="L140" s="60"/>
      <c r="M140" s="60">
        <f>IF(A3taxstdlife="n/a","n/a",IF(M$3&gt;(A3taxstdlife+$E140),('RFM input'!$H$225-'RFM input'!$H$279)-SUM($H140:L140),('RFM input'!$H$225-'RFM input'!$H$279)/A3taxstdlife))</f>
        <v>4.9762240145678531E-2</v>
      </c>
      <c r="N140" s="60">
        <f>IF(A3taxstdlife="n/a","n/a",IF(N$3&gt;(A3taxstdlife+$E140),('RFM input'!$H$225-'RFM input'!$H$279)-SUM($H140:M140),('RFM input'!$H$225-'RFM input'!$H$279)/A3taxstdlife))</f>
        <v>4.9762240145678531E-2</v>
      </c>
      <c r="O140" s="60">
        <f>IF(A3taxstdlife="n/a","n/a",IF(O$3&gt;(A3taxstdlife+$E140),('RFM input'!$H$225-'RFM input'!$H$279)-SUM($H140:N140),('RFM input'!$H$225-'RFM input'!$H$279)/A3taxstdlife))</f>
        <v>4.9762240145678531E-2</v>
      </c>
      <c r="P140" s="60">
        <f>IF(A3taxstdlife="n/a","n/a",IF(P$3&gt;(A3taxstdlife+$E140),('RFM input'!$H$225-'RFM input'!$H$279)-SUM($H140:O140),('RFM input'!$H$225-'RFM input'!$H$279)/A3taxstdlife))</f>
        <v>4.9762240145678531E-2</v>
      </c>
      <c r="Q140" s="60">
        <f>IF(A3taxstdlife="n/a","n/a",IF(Q$3&gt;(A3taxstdlife+$E140),('RFM input'!$H$225-'RFM input'!$H$279)-SUM($H140:P140),('RFM input'!$H$225-'RFM input'!$H$279)/A3taxstdlife))</f>
        <v>4.9762240145678531E-2</v>
      </c>
      <c r="R140" s="60"/>
      <c r="S140" s="94"/>
      <c r="T140" s="94"/>
      <c r="U140" s="94"/>
      <c r="V140" s="94"/>
      <c r="W140" s="94"/>
      <c r="X140" s="94"/>
      <c r="Y140" s="94"/>
      <c r="Z140" s="94"/>
      <c r="AA140" s="249"/>
    </row>
    <row r="141" spans="1:27" hidden="1" outlineLevel="2">
      <c r="A141" s="4"/>
      <c r="B141" s="4"/>
      <c r="C141" s="19"/>
      <c r="D141" s="1292"/>
      <c r="E141" s="78">
        <v>2</v>
      </c>
      <c r="F141" s="20"/>
      <c r="G141" s="20"/>
      <c r="H141" s="134"/>
      <c r="I141" s="135"/>
      <c r="J141" s="60"/>
      <c r="K141" s="60"/>
      <c r="L141" s="60"/>
      <c r="M141" s="60">
        <f>IF(A3taxstdlife="n/a","n/a",IF(M$3&gt;(A3taxstdlife+$E141),('RFM input'!$I$225-'RFM input'!$I$279)-SUM($I141:L141),('RFM input'!$I$225-'RFM input'!$I$279)/A3taxstdlife))</f>
        <v>0.69140446214842499</v>
      </c>
      <c r="N141" s="60">
        <f>IF(A3taxstdlife="n/a","n/a",IF(N$3&gt;(A3taxstdlife+$E141),('RFM input'!$I$225-'RFM input'!$I$279)-SUM($I141:M141),('RFM input'!$I$225-'RFM input'!$I$279)/A3taxstdlife))</f>
        <v>0.69140446214842499</v>
      </c>
      <c r="O141" s="60">
        <f>IF(A3taxstdlife="n/a","n/a",IF(O$3&gt;(A3taxstdlife+$E141),('RFM input'!$I$225-'RFM input'!$I$279)-SUM($I141:N141),('RFM input'!$I$225-'RFM input'!$I$279)/A3taxstdlife))</f>
        <v>0.69140446214842499</v>
      </c>
      <c r="P141" s="60">
        <f>IF(A3taxstdlife="n/a","n/a",IF(P$3&gt;(A3taxstdlife+$E141),('RFM input'!$I$225-'RFM input'!$I$279)-SUM($I141:O141),('RFM input'!$I$225-'RFM input'!$I$279)/A3taxstdlife))</f>
        <v>0.69140446214842499</v>
      </c>
      <c r="Q141" s="60">
        <f>IF(A3taxstdlife="n/a","n/a",IF(Q$3&gt;(A3taxstdlife+$E141),('RFM input'!$I$225-'RFM input'!$I$279)-SUM($I141:P141),('RFM input'!$I$225-'RFM input'!$I$279)/A3taxstdlife))</f>
        <v>0.69140446214842499</v>
      </c>
      <c r="R141" s="60"/>
      <c r="S141" s="94"/>
      <c r="T141" s="94"/>
      <c r="U141" s="94"/>
      <c r="V141" s="94"/>
      <c r="W141" s="94"/>
      <c r="X141" s="94"/>
      <c r="Y141" s="94"/>
      <c r="Z141" s="94"/>
      <c r="AA141" s="249"/>
    </row>
    <row r="142" spans="1:27" hidden="1" outlineLevel="2">
      <c r="A142" s="4"/>
      <c r="B142" s="4"/>
      <c r="C142" s="19"/>
      <c r="D142" s="1292"/>
      <c r="E142" s="78">
        <v>3</v>
      </c>
      <c r="F142" s="20"/>
      <c r="G142" s="20"/>
      <c r="H142" s="134"/>
      <c r="I142" s="136"/>
      <c r="J142" s="135"/>
      <c r="K142" s="60"/>
      <c r="L142" s="60"/>
      <c r="M142" s="60">
        <f>IF(A3taxstdlife="n/a","n/a",IF(M$3&gt;(A3taxstdlife+$E142),('RFM input'!$J$225-'RFM input'!$J$279)-SUM($J142:L142),('RFM input'!$J$225-'RFM input'!$J$279)/A3taxstdlife))</f>
        <v>0.20982253186116545</v>
      </c>
      <c r="N142" s="60">
        <f>IF(A3taxstdlife="n/a","n/a",IF(N$3&gt;(A3taxstdlife+$E142),('RFM input'!$J$225-'RFM input'!$J$279)-SUM($J142:M142),('RFM input'!$J$225-'RFM input'!$J$279)/A3taxstdlife))</f>
        <v>0.20982253186116545</v>
      </c>
      <c r="O142" s="60">
        <f>IF(A3taxstdlife="n/a","n/a",IF(O$3&gt;(A3taxstdlife+$E142),('RFM input'!$J$225-'RFM input'!$J$279)-SUM($J142:N142),('RFM input'!$J$225-'RFM input'!$J$279)/A3taxstdlife))</f>
        <v>0.20982253186116545</v>
      </c>
      <c r="P142" s="60">
        <f>IF(A3taxstdlife="n/a","n/a",IF(P$3&gt;(A3taxstdlife+$E142),('RFM input'!$J$225-'RFM input'!$J$279)-SUM($J142:O142),('RFM input'!$J$225-'RFM input'!$J$279)/A3taxstdlife))</f>
        <v>0.20982253186116545</v>
      </c>
      <c r="Q142" s="60">
        <f>IF(A3taxstdlife="n/a","n/a",IF(Q$3&gt;(A3taxstdlife+$E142),('RFM input'!$J$225-'RFM input'!$J$279)-SUM($J142:P142),('RFM input'!$J$225-'RFM input'!$J$279)/A3taxstdlife))</f>
        <v>0.20982253186116545</v>
      </c>
      <c r="R142" s="60"/>
      <c r="S142" s="94"/>
      <c r="T142" s="94"/>
      <c r="U142" s="94"/>
      <c r="V142" s="94"/>
      <c r="W142" s="94"/>
      <c r="X142" s="94"/>
      <c r="Y142" s="94"/>
      <c r="Z142" s="94"/>
      <c r="AA142" s="249"/>
    </row>
    <row r="143" spans="1:27" hidden="1" outlineLevel="2">
      <c r="A143" s="4"/>
      <c r="B143" s="4"/>
      <c r="C143" s="19"/>
      <c r="D143" s="1292"/>
      <c r="E143" s="78">
        <v>4</v>
      </c>
      <c r="F143" s="20"/>
      <c r="G143" s="20"/>
      <c r="H143" s="134"/>
      <c r="I143" s="136"/>
      <c r="J143" s="136"/>
      <c r="K143" s="135"/>
      <c r="L143" s="60"/>
      <c r="M143" s="60">
        <f>IF(A3taxstdlife="n/a","n/a",IF(M$3&gt;(A3taxstdlife+$E143),('RFM input'!$K$225-'RFM input'!$K$279)-SUM($K143:L143),('RFM input'!$K$225-'RFM input'!$K$279)/A3taxstdlife))</f>
        <v>7.666786233911202E-2</v>
      </c>
      <c r="N143" s="60">
        <f>IF(A3taxstdlife="n/a","n/a",IF(N$3&gt;(A3taxstdlife+$E143),('RFM input'!$K$225-'RFM input'!$K$279)-SUM($K143:M143),('RFM input'!$K$225-'RFM input'!$K$279)/A3taxstdlife))</f>
        <v>7.666786233911202E-2</v>
      </c>
      <c r="O143" s="60">
        <f>IF(A3taxstdlife="n/a","n/a",IF(O$3&gt;(A3taxstdlife+$E143),('RFM input'!$K$225-'RFM input'!$K$279)-SUM($K143:N143),('RFM input'!$K$225-'RFM input'!$K$279)/A3taxstdlife))</f>
        <v>7.666786233911202E-2</v>
      </c>
      <c r="P143" s="60">
        <f>IF(A3taxstdlife="n/a","n/a",IF(P$3&gt;(A3taxstdlife+$E143),('RFM input'!$K$225-'RFM input'!$K$279)-SUM($K143:O143),('RFM input'!$K$225-'RFM input'!$K$279)/A3taxstdlife))</f>
        <v>7.666786233911202E-2</v>
      </c>
      <c r="Q143" s="60">
        <f>IF(A3taxstdlife="n/a","n/a",IF(Q$3&gt;(A3taxstdlife+$E143),('RFM input'!$K$225-'RFM input'!$K$279)-SUM($K143:P143),('RFM input'!$K$225-'RFM input'!$K$279)/A3taxstdlife))</f>
        <v>7.666786233911202E-2</v>
      </c>
      <c r="R143" s="60"/>
      <c r="S143" s="94"/>
      <c r="T143" s="94"/>
      <c r="U143" s="94"/>
      <c r="V143" s="94"/>
      <c r="W143" s="94"/>
      <c r="X143" s="94"/>
      <c r="Y143" s="94"/>
      <c r="Z143" s="94"/>
      <c r="AA143" s="249"/>
    </row>
    <row r="144" spans="1:27" hidden="1" outlineLevel="2">
      <c r="A144" s="4"/>
      <c r="B144" s="4"/>
      <c r="C144" s="19"/>
      <c r="D144" s="1292"/>
      <c r="E144" s="78">
        <v>5</v>
      </c>
      <c r="F144" s="20"/>
      <c r="G144" s="20"/>
      <c r="H144" s="134"/>
      <c r="I144" s="136"/>
      <c r="J144" s="136"/>
      <c r="K144" s="136"/>
      <c r="L144" s="135"/>
      <c r="M144" s="60">
        <f>IF(A3taxstdlife="n/a","n/a",IF(M$3&gt;(A3taxstdlife+$E144),('RFM input'!$L$225-'RFM input'!$L$279)-SUM($L144:L144),('RFM input'!$L$225-'RFM input'!$L$279)/A3taxstdlife))</f>
        <v>2.4389729629681868E-2</v>
      </c>
      <c r="N144" s="60">
        <f>IF(A3taxstdlife="n/a","n/a",IF(N$3&gt;(A3taxstdlife+$E144),('RFM input'!$L$225-'RFM input'!$L$279)-SUM($L144:M144),('RFM input'!$L$225-'RFM input'!$L$279)/A3taxstdlife))</f>
        <v>2.4389729629681868E-2</v>
      </c>
      <c r="O144" s="60">
        <f>IF(A3taxstdlife="n/a","n/a",IF(O$3&gt;(A3taxstdlife+$E144),('RFM input'!$L$225-'RFM input'!$L$279)-SUM($L144:N144),('RFM input'!$L$225-'RFM input'!$L$279)/A3taxstdlife))</f>
        <v>2.4389729629681868E-2</v>
      </c>
      <c r="P144" s="60">
        <f>IF(A3taxstdlife="n/a","n/a",IF(P$3&gt;(A3taxstdlife+$E144),('RFM input'!$L$225-'RFM input'!$L$279)-SUM($L144:O144),('RFM input'!$L$225-'RFM input'!$L$279)/A3taxstdlife))</f>
        <v>2.4389729629681868E-2</v>
      </c>
      <c r="Q144" s="60">
        <f>IF(A3taxstdlife="n/a","n/a",IF(Q$3&gt;(A3taxstdlife+$E144),('RFM input'!$L$225-'RFM input'!$L$279)-SUM($L144:P144),('RFM input'!$L$225-'RFM input'!$L$279)/A3taxstdlife))</f>
        <v>2.4389729629681868E-2</v>
      </c>
      <c r="R144" s="60"/>
      <c r="S144" s="94"/>
      <c r="T144" s="94"/>
      <c r="U144" s="94"/>
      <c r="V144" s="94"/>
      <c r="W144" s="94"/>
      <c r="X144" s="94"/>
      <c r="Y144" s="94"/>
      <c r="Z144" s="94"/>
      <c r="AA144" s="249"/>
    </row>
    <row r="145" spans="1:27" hidden="1" outlineLevel="2">
      <c r="A145" s="4"/>
      <c r="B145" s="4"/>
      <c r="C145" s="19"/>
      <c r="D145" s="1292"/>
      <c r="E145" s="78">
        <v>6</v>
      </c>
      <c r="F145" s="20"/>
      <c r="G145" s="20"/>
      <c r="H145" s="134"/>
      <c r="I145" s="136"/>
      <c r="J145" s="136"/>
      <c r="K145" s="136"/>
      <c r="L145" s="136"/>
      <c r="M145" s="135"/>
      <c r="N145" s="60">
        <f>IF(A3taxstdlife="n/a","n/a",IF(N$3&gt;(A3taxstdlife+$E145),('RFM input'!$M$225-'RFM input'!$M$279)-SUM($M145:M145),('RFM input'!$M$225-'RFM input'!$M$279)/A3taxstdlife))</f>
        <v>0</v>
      </c>
      <c r="O145" s="60">
        <f>IF(A3taxstdlife="n/a","n/a",IF(O$3&gt;(A3taxstdlife+$E145),('RFM input'!$M$225-'RFM input'!$M$279)-SUM($M145:N145),('RFM input'!$M$225-'RFM input'!$M$279)/A3taxstdlife))</f>
        <v>0</v>
      </c>
      <c r="P145" s="60">
        <f>IF(A3taxstdlife="n/a","n/a",IF(P$3&gt;(A3taxstdlife+$E145),('RFM input'!$M$225-'RFM input'!$M$279)-SUM($M145:O145),('RFM input'!$M$225-'RFM input'!$M$279)/A3taxstdlife))</f>
        <v>0</v>
      </c>
      <c r="Q145" s="60">
        <f>IF(A3taxstdlife="n/a","n/a",IF(Q$3&gt;(A3taxstdlife+$E145),('RFM input'!$M$225-'RFM input'!$M$279)-SUM($M145:P145),('RFM input'!$M$225-'RFM input'!$M$279)/A3taxstdlife))</f>
        <v>0</v>
      </c>
      <c r="R145" s="60"/>
      <c r="S145" s="94"/>
      <c r="T145" s="94"/>
      <c r="U145" s="94"/>
      <c r="V145" s="94"/>
      <c r="W145" s="94"/>
      <c r="X145" s="94"/>
      <c r="Y145" s="94"/>
      <c r="Z145" s="94"/>
      <c r="AA145" s="249"/>
    </row>
    <row r="146" spans="1:27" hidden="1" outlineLevel="2">
      <c r="A146" s="4"/>
      <c r="B146" s="4"/>
      <c r="C146" s="19"/>
      <c r="D146" s="1292"/>
      <c r="E146" s="78">
        <v>7</v>
      </c>
      <c r="F146" s="20"/>
      <c r="G146" s="20"/>
      <c r="H146" s="134"/>
      <c r="I146" s="136"/>
      <c r="J146" s="136"/>
      <c r="K146" s="136"/>
      <c r="L146" s="136"/>
      <c r="M146" s="136"/>
      <c r="N146" s="135"/>
      <c r="O146" s="60">
        <f>IF(A3taxstdlife="n/a","n/a",IF(O$3&gt;(A3taxstdlife+$E146),('RFM input'!$N$225-'RFM input'!$N$279)-SUM($N146:N146),('RFM input'!$N$225-'RFM input'!$N$279)/A3taxstdlife))</f>
        <v>0</v>
      </c>
      <c r="P146" s="60">
        <f>IF(A3taxstdlife="n/a","n/a",IF(P$3&gt;(A3taxstdlife+$E146),('RFM input'!$N$225-'RFM input'!$N$279)-SUM($N146:O146),('RFM input'!$N$225-'RFM input'!$N$279)/A3taxstdlife))</f>
        <v>0</v>
      </c>
      <c r="Q146" s="60">
        <f>IF(A3taxstdlife="n/a","n/a",IF(Q$3&gt;(A3taxstdlife+$E146),('RFM input'!$N$225-'RFM input'!$N$279)-SUM($N146:P146),('RFM input'!$N$225-'RFM input'!$N$279)/A3taxstdlife))</f>
        <v>0</v>
      </c>
      <c r="R146" s="60"/>
      <c r="S146" s="94"/>
      <c r="T146" s="94"/>
      <c r="U146" s="94"/>
      <c r="V146" s="94"/>
      <c r="W146" s="94"/>
      <c r="X146" s="94"/>
      <c r="Y146" s="94"/>
      <c r="Z146" s="94"/>
      <c r="AA146" s="249"/>
    </row>
    <row r="147" spans="1:27" hidden="1" outlineLevel="2">
      <c r="A147" s="4"/>
      <c r="B147" s="4"/>
      <c r="C147" s="19"/>
      <c r="D147" s="1292"/>
      <c r="E147" s="78">
        <v>8</v>
      </c>
      <c r="F147" s="20"/>
      <c r="G147" s="20"/>
      <c r="H147" s="134"/>
      <c r="I147" s="136"/>
      <c r="J147" s="136"/>
      <c r="K147" s="136"/>
      <c r="L147" s="136"/>
      <c r="M147" s="136"/>
      <c r="N147" s="136"/>
      <c r="O147" s="135"/>
      <c r="P147" s="60">
        <f>IF(A3taxstdlife="n/a","n/a",IF(P$3&gt;(A3taxstdlife+$E147),('RFM input'!$O$225-'RFM input'!$O$279)-SUM($O147:O147),('RFM input'!$O$225-'RFM input'!$O$279)/A3taxstdlife))</f>
        <v>0</v>
      </c>
      <c r="Q147" s="60">
        <f>IF(A3taxstdlife="n/a","n/a",IF(Q$3&gt;(A3taxstdlife+$E147),('RFM input'!$O$225-'RFM input'!$O$279)-SUM($O147:P147),('RFM input'!$O$225-'RFM input'!$O$279)/A3taxstdlife))</f>
        <v>0</v>
      </c>
      <c r="R147" s="60"/>
      <c r="S147" s="94"/>
      <c r="T147" s="94"/>
      <c r="U147" s="94"/>
      <c r="V147" s="94"/>
      <c r="W147" s="94"/>
      <c r="X147" s="94"/>
      <c r="Y147" s="94"/>
      <c r="Z147" s="94"/>
      <c r="AA147" s="249"/>
    </row>
    <row r="148" spans="1:27" hidden="1" outlineLevel="2">
      <c r="A148" s="4"/>
      <c r="B148" s="4"/>
      <c r="C148" s="19"/>
      <c r="D148" s="1292"/>
      <c r="E148" s="78">
        <v>9</v>
      </c>
      <c r="F148" s="20"/>
      <c r="G148" s="20"/>
      <c r="H148" s="134"/>
      <c r="I148" s="136"/>
      <c r="J148" s="136"/>
      <c r="K148" s="136"/>
      <c r="L148" s="136"/>
      <c r="M148" s="136"/>
      <c r="N148" s="136"/>
      <c r="O148" s="136"/>
      <c r="P148" s="135"/>
      <c r="Q148" s="60">
        <f>IF(A3taxstdlife="n/a","n/a",IF(Q$3&gt;(A3taxstdlife+$E148),('RFM input'!$P$225-'RFM input'!$P$279)-SUM($P148:P148),('RFM input'!$P$225-'RFM input'!$P$279)/A3taxstdlife))</f>
        <v>0</v>
      </c>
      <c r="R148" s="60"/>
      <c r="S148" s="94"/>
      <c r="T148" s="94"/>
      <c r="U148" s="94"/>
      <c r="V148" s="94"/>
      <c r="W148" s="94"/>
      <c r="X148" s="94"/>
      <c r="Y148" s="94"/>
      <c r="Z148" s="94"/>
      <c r="AA148" s="249"/>
    </row>
    <row r="149" spans="1:27" hidden="1" outlineLevel="2">
      <c r="A149" s="4"/>
      <c r="B149" s="4"/>
      <c r="C149" s="19"/>
      <c r="D149" s="1292"/>
      <c r="E149" s="79">
        <v>10</v>
      </c>
      <c r="F149" s="20"/>
      <c r="G149" s="20"/>
      <c r="H149" s="134"/>
      <c r="I149" s="136"/>
      <c r="J149" s="136"/>
      <c r="K149" s="136"/>
      <c r="L149" s="136"/>
      <c r="M149" s="136"/>
      <c r="N149" s="136"/>
      <c r="O149" s="136"/>
      <c r="P149" s="136"/>
      <c r="Q149" s="135"/>
      <c r="R149" s="60"/>
      <c r="S149" s="94"/>
      <c r="T149" s="94"/>
      <c r="U149" s="94"/>
      <c r="V149" s="94"/>
      <c r="W149" s="94"/>
      <c r="X149" s="94"/>
      <c r="Y149" s="94"/>
      <c r="Z149" s="94"/>
      <c r="AA149" s="249"/>
    </row>
    <row r="150" spans="1:27" outlineLevel="1" collapsed="1">
      <c r="A150" s="4"/>
      <c r="B150" s="4"/>
      <c r="C150" s="218" t="str">
        <f>Asset3</f>
        <v>City Gates &amp; Field Regulators</v>
      </c>
      <c r="D150" s="4"/>
      <c r="E150" s="4"/>
      <c r="F150" s="17"/>
      <c r="G150" s="17"/>
      <c r="H150" s="1065">
        <f>-SUM(H138:H149)</f>
        <v>-0.82220835098417189</v>
      </c>
      <c r="I150" s="1066">
        <f>-SUM(I138:I149)</f>
        <v>-1.706184750085574</v>
      </c>
      <c r="J150" s="1066">
        <f>IF(COUNT($H150:I150)&gt;='RFM input'!$AA$7,0, -SUM(J138:J149))</f>
        <v>-2.4325915631302628</v>
      </c>
      <c r="K150" s="1066">
        <f>IF(COUNT($H150:J150)&gt;='RFM input'!$AA$7,0, -SUM(K138:K149))</f>
        <v>-2.6585474806053155</v>
      </c>
      <c r="L150" s="1066">
        <f>IF(COUNT($H150:K150)&gt;='RFM input'!$AA$7,0, -SUM(L138:L149))</f>
        <v>-2.7431744553518902</v>
      </c>
      <c r="M150" s="149">
        <f>IF(COUNT($H150:L150)&gt;='RFM input'!$AA$7,0, -SUM(M138:M149))</f>
        <v>0</v>
      </c>
      <c r="N150" s="149">
        <f>IF(COUNT($H150:M150)&gt;='RFM input'!$AA$7,0, -SUM(N138:N149))</f>
        <v>0</v>
      </c>
      <c r="O150" s="149">
        <f>IF(COUNT($H150:N150)&gt;='RFM input'!$AA$7,0, -SUM(O138:O149))</f>
        <v>0</v>
      </c>
      <c r="P150" s="149">
        <f>IF(COUNT($H150:O150)&gt;='RFM input'!$AA$7,0, -SUM(P138:P149))</f>
        <v>0</v>
      </c>
      <c r="Q150" s="149">
        <f>IF(COUNT($H150:P150)&gt;='RFM input'!$AA$7,0, -SUM(Q138:Q149))</f>
        <v>0</v>
      </c>
      <c r="R150" s="149"/>
      <c r="S150" s="93"/>
      <c r="T150" s="93"/>
      <c r="U150" s="93"/>
      <c r="V150" s="93"/>
      <c r="W150" s="93"/>
      <c r="X150" s="93"/>
      <c r="Y150" s="93"/>
      <c r="Z150" s="93"/>
      <c r="AA150" s="249"/>
    </row>
    <row r="151" spans="1:27" ht="12.75" hidden="1" customHeight="1" outlineLevel="2">
      <c r="A151" s="4"/>
      <c r="B151" s="219" t="str">
        <f>Asset4</f>
        <v>Odourant Plants</v>
      </c>
      <c r="C151" s="24"/>
      <c r="D151" s="458" t="s">
        <v>161</v>
      </c>
      <c r="E151" s="24"/>
      <c r="F151" s="238"/>
      <c r="G151" s="238"/>
      <c r="H151" s="1045">
        <f>'Forecast Tax Depreciation'!C9</f>
        <v>4.1603228092941197E-3</v>
      </c>
      <c r="I151" s="1045">
        <f>'Forecast Tax Depreciation'!D9</f>
        <v>8.3206456185882394E-3</v>
      </c>
      <c r="J151" s="1045">
        <f>'Forecast Tax Depreciation'!E9</f>
        <v>8.3206456185882394E-3</v>
      </c>
      <c r="K151" s="1045">
        <f>'Forecast Tax Depreciation'!F9</f>
        <v>8.3206456185882394E-3</v>
      </c>
      <c r="L151" s="1045">
        <f>'Forecast Tax Depreciation'!G9</f>
        <v>8.3206456185882394E-3</v>
      </c>
      <c r="M151" s="59">
        <f>IF(M$3&gt;A4taxremlife,A4taxvalue-SUM($F151:L151),IF(A4taxremlife="N/A","n/a",A4taxvalue/A4taxremlife))</f>
        <v>8.3206456185882394E-3</v>
      </c>
      <c r="N151" s="59">
        <f>IF(N$3&gt;A4taxremlife,A4taxvalue-SUM($F151:M151),IF(A4taxremlife="N/A","n/a",A4taxvalue/A4taxremlife))</f>
        <v>8.3206456185882394E-3</v>
      </c>
      <c r="O151" s="59">
        <f>IF(O$3&gt;A4taxremlife,A4taxvalue-SUM($F151:N151),IF(A4taxremlife="N/A","n/a",A4taxvalue/A4taxremlife))</f>
        <v>8.3206456185882394E-3</v>
      </c>
      <c r="P151" s="59">
        <f>IF(P$3&gt;A4taxremlife,A4taxvalue-SUM($F151:O151),IF(A4taxremlife="N/A","n/a",A4taxvalue/A4taxremlife))</f>
        <v>8.3206456185882394E-3</v>
      </c>
      <c r="Q151" s="59">
        <f>IF(Q$3&gt;A4taxremlife,A4taxvalue-SUM($F151:P151),IF(A4taxremlife="N/A","n/a",A4taxvalue/A4taxremlife))</f>
        <v>8.3206456185882394E-3</v>
      </c>
      <c r="R151" s="59"/>
      <c r="S151" s="94"/>
      <c r="T151" s="94"/>
      <c r="U151" s="94"/>
      <c r="V151" s="94"/>
      <c r="W151" s="94"/>
      <c r="X151" s="94"/>
      <c r="Y151" s="94"/>
      <c r="Z151" s="94"/>
      <c r="AA151" s="249"/>
    </row>
    <row r="152" spans="1:27" ht="12.75" hidden="1" customHeight="1" outlineLevel="2">
      <c r="A152" s="4"/>
      <c r="B152" s="4"/>
      <c r="C152" s="19"/>
      <c r="D152" s="1291" t="s">
        <v>50</v>
      </c>
      <c r="E152" s="78"/>
      <c r="F152" s="20"/>
      <c r="G152" s="20"/>
      <c r="H152" s="94"/>
      <c r="I152" s="60"/>
      <c r="J152" s="60"/>
      <c r="K152" s="60"/>
      <c r="L152" s="60"/>
      <c r="M152" s="60"/>
      <c r="N152" s="60"/>
      <c r="O152" s="60"/>
      <c r="P152" s="60"/>
      <c r="Q152" s="60"/>
      <c r="R152" s="60"/>
      <c r="S152" s="94"/>
      <c r="T152" s="94"/>
      <c r="U152" s="94"/>
      <c r="V152" s="94"/>
      <c r="W152" s="94"/>
      <c r="X152" s="94"/>
      <c r="Y152" s="94"/>
      <c r="Z152" s="94"/>
      <c r="AA152" s="249"/>
    </row>
    <row r="153" spans="1:27" ht="12.75" hidden="1" customHeight="1" outlineLevel="2">
      <c r="A153" s="4"/>
      <c r="B153" s="4"/>
      <c r="C153" s="19"/>
      <c r="D153" s="1292"/>
      <c r="E153" s="78">
        <v>1</v>
      </c>
      <c r="F153" s="20"/>
      <c r="G153" s="20"/>
      <c r="H153" s="133"/>
      <c r="I153" s="60"/>
      <c r="J153" s="60"/>
      <c r="K153" s="60"/>
      <c r="L153" s="60"/>
      <c r="M153" s="60">
        <f>IF(A4taxstdlife="n/a","n/a",IF(M$3&gt;(A4taxstdlife+$E153),('RFM input'!$H$226-'RFM input'!$H$280)-SUM($H153:L153),('RFM input'!$H$226-'RFM input'!$H$280)/A4taxstdlife))</f>
        <v>0</v>
      </c>
      <c r="N153" s="60">
        <f>IF(A4taxstdlife="n/a","n/a",IF(N$3&gt;(A4taxstdlife+$E153),('RFM input'!$H$226-'RFM input'!$H$280)-SUM($H153:M153),('RFM input'!$H$226-'RFM input'!$H$280)/A4taxstdlife))</f>
        <v>0</v>
      </c>
      <c r="O153" s="60">
        <f>IF(A4taxstdlife="n/a","n/a",IF(O$3&gt;(A4taxstdlife+$E153),('RFM input'!$H$226-'RFM input'!$H$280)-SUM($H153:N153),('RFM input'!$H$226-'RFM input'!$H$280)/A4taxstdlife))</f>
        <v>0</v>
      </c>
      <c r="P153" s="60">
        <f>IF(A4taxstdlife="n/a","n/a",IF(P$3&gt;(A4taxstdlife+$E153),('RFM input'!$H$226-'RFM input'!$H$280)-SUM($H153:O153),('RFM input'!$H$226-'RFM input'!$H$280)/A4taxstdlife))</f>
        <v>0</v>
      </c>
      <c r="Q153" s="60">
        <f>IF(A4taxstdlife="n/a","n/a",IF(Q$3&gt;(A4taxstdlife+$E153),('RFM input'!$H$226-'RFM input'!$H$280)-SUM($H153:P153),('RFM input'!$H$226-'RFM input'!$H$280)/A4taxstdlife))</f>
        <v>0</v>
      </c>
      <c r="R153" s="60"/>
      <c r="S153" s="94"/>
      <c r="T153" s="94"/>
      <c r="U153" s="94"/>
      <c r="V153" s="94"/>
      <c r="W153" s="94"/>
      <c r="X153" s="94"/>
      <c r="Y153" s="94"/>
      <c r="Z153" s="94"/>
      <c r="AA153" s="249"/>
    </row>
    <row r="154" spans="1:27" ht="12.75" hidden="1" customHeight="1" outlineLevel="2">
      <c r="A154" s="4"/>
      <c r="B154" s="4"/>
      <c r="C154" s="19"/>
      <c r="D154" s="1292"/>
      <c r="E154" s="78">
        <v>2</v>
      </c>
      <c r="F154" s="20"/>
      <c r="G154" s="20"/>
      <c r="H154" s="134"/>
      <c r="I154" s="135"/>
      <c r="J154" s="60"/>
      <c r="K154" s="60"/>
      <c r="L154" s="60"/>
      <c r="M154" s="60">
        <f>IF(A4taxstdlife="n/a","n/a",IF(M$3&gt;(A4taxstdlife+$E154),('RFM input'!$I$226-'RFM input'!$I$280)-SUM($I154:L154),('RFM input'!$I$226-'RFM input'!$I$280)/A4taxstdlife))</f>
        <v>0</v>
      </c>
      <c r="N154" s="60">
        <f>IF(A4taxstdlife="n/a","n/a",IF(N$3&gt;(A4taxstdlife+$E154),('RFM input'!$I$226-'RFM input'!$I$280)-SUM($I154:M154),('RFM input'!$I$226-'RFM input'!$I$280)/A4taxstdlife))</f>
        <v>0</v>
      </c>
      <c r="O154" s="60">
        <f>IF(A4taxstdlife="n/a","n/a",IF(O$3&gt;(A4taxstdlife+$E154),('RFM input'!$I$226-'RFM input'!$I$280)-SUM($I154:N154),('RFM input'!$I$226-'RFM input'!$I$280)/A4taxstdlife))</f>
        <v>0</v>
      </c>
      <c r="P154" s="60">
        <f>IF(A4taxstdlife="n/a","n/a",IF(P$3&gt;(A4taxstdlife+$E154),('RFM input'!$I$226-'RFM input'!$I$280)-SUM($I154:O154),('RFM input'!$I$226-'RFM input'!$I$280)/A4taxstdlife))</f>
        <v>0</v>
      </c>
      <c r="Q154" s="60">
        <f>IF(A4taxstdlife="n/a","n/a",IF(Q$3&gt;(A4taxstdlife+$E154),('RFM input'!$I$226-'RFM input'!$I$280)-SUM($I154:P154),('RFM input'!$I$226-'RFM input'!$I$280)/A4taxstdlife))</f>
        <v>0</v>
      </c>
      <c r="R154" s="60"/>
      <c r="S154" s="94"/>
      <c r="T154" s="94"/>
      <c r="U154" s="94"/>
      <c r="V154" s="94"/>
      <c r="W154" s="94"/>
      <c r="X154" s="94"/>
      <c r="Y154" s="94"/>
      <c r="Z154" s="94"/>
      <c r="AA154" s="249"/>
    </row>
    <row r="155" spans="1:27" ht="12.75" hidden="1" customHeight="1" outlineLevel="2">
      <c r="A155" s="4"/>
      <c r="B155" s="4"/>
      <c r="C155" s="19"/>
      <c r="D155" s="1292"/>
      <c r="E155" s="78">
        <v>3</v>
      </c>
      <c r="F155" s="20"/>
      <c r="G155" s="20"/>
      <c r="H155" s="134"/>
      <c r="I155" s="136"/>
      <c r="J155" s="135"/>
      <c r="K155" s="60"/>
      <c r="L155" s="60"/>
      <c r="M155" s="60">
        <f>IF(A4taxstdlife="n/a","n/a",IF(M$3&gt;(A4taxstdlife+$E155),('RFM input'!$J$226-'RFM input'!$J$280)-SUM($J155:L155),('RFM input'!$J$226-'RFM input'!$J$280)/A4taxstdlife))</f>
        <v>0</v>
      </c>
      <c r="N155" s="60">
        <f>IF(A4taxstdlife="n/a","n/a",IF(N$3&gt;(A4taxstdlife+$E155),('RFM input'!$J$226-'RFM input'!$J$280)-SUM($J155:M155),('RFM input'!$J$226-'RFM input'!$J$280)/A4taxstdlife))</f>
        <v>0</v>
      </c>
      <c r="O155" s="60">
        <f>IF(A4taxstdlife="n/a","n/a",IF(O$3&gt;(A4taxstdlife+$E155),('RFM input'!$J$226-'RFM input'!$J$280)-SUM($J155:N155),('RFM input'!$J$226-'RFM input'!$J$280)/A4taxstdlife))</f>
        <v>0</v>
      </c>
      <c r="P155" s="60">
        <f>IF(A4taxstdlife="n/a","n/a",IF(P$3&gt;(A4taxstdlife+$E155),('RFM input'!$J$226-'RFM input'!$J$280)-SUM($J155:O155),('RFM input'!$J$226-'RFM input'!$J$280)/A4taxstdlife))</f>
        <v>0</v>
      </c>
      <c r="Q155" s="60">
        <f>IF(A4taxstdlife="n/a","n/a",IF(Q$3&gt;(A4taxstdlife+$E155),('RFM input'!$J$226-'RFM input'!$J$280)-SUM($J155:P155),('RFM input'!$J$226-'RFM input'!$J$280)/A4taxstdlife))</f>
        <v>0</v>
      </c>
      <c r="R155" s="60"/>
      <c r="S155" s="94"/>
      <c r="T155" s="94"/>
      <c r="U155" s="94"/>
      <c r="V155" s="94"/>
      <c r="W155" s="94"/>
      <c r="X155" s="94"/>
      <c r="Y155" s="94"/>
      <c r="Z155" s="94"/>
      <c r="AA155" s="249"/>
    </row>
    <row r="156" spans="1:27" ht="12.75" hidden="1" customHeight="1" outlineLevel="2">
      <c r="A156" s="4"/>
      <c r="B156" s="4"/>
      <c r="C156" s="19"/>
      <c r="D156" s="1292"/>
      <c r="E156" s="78">
        <v>4</v>
      </c>
      <c r="F156" s="20"/>
      <c r="G156" s="20"/>
      <c r="H156" s="134"/>
      <c r="I156" s="136"/>
      <c r="J156" s="136"/>
      <c r="K156" s="135"/>
      <c r="L156" s="60"/>
      <c r="M156" s="60">
        <f>IF(A4taxstdlife="n/a","n/a",IF(M$3&gt;(A4taxstdlife+$E156),('RFM input'!$K$226-'RFM input'!$K$280)-SUM($K156:L156),('RFM input'!$K$226-'RFM input'!$K$280)/A4taxstdlife))</f>
        <v>0</v>
      </c>
      <c r="N156" s="60">
        <f>IF(A4taxstdlife="n/a","n/a",IF(N$3&gt;(A4taxstdlife+$E156),('RFM input'!$K$226-'RFM input'!$K$280)-SUM($K156:M156),('RFM input'!$K$226-'RFM input'!$K$280)/A4taxstdlife))</f>
        <v>0</v>
      </c>
      <c r="O156" s="60">
        <f>IF(A4taxstdlife="n/a","n/a",IF(O$3&gt;(A4taxstdlife+$E156),('RFM input'!$K$226-'RFM input'!$K$280)-SUM($K156:N156),('RFM input'!$K$226-'RFM input'!$K$280)/A4taxstdlife))</f>
        <v>0</v>
      </c>
      <c r="P156" s="60">
        <f>IF(A4taxstdlife="n/a","n/a",IF(P$3&gt;(A4taxstdlife+$E156),('RFM input'!$K$226-'RFM input'!$K$280)-SUM($K156:O156),('RFM input'!$K$226-'RFM input'!$K$280)/A4taxstdlife))</f>
        <v>0</v>
      </c>
      <c r="Q156" s="60">
        <f>IF(A4taxstdlife="n/a","n/a",IF(Q$3&gt;(A4taxstdlife+$E156),('RFM input'!$K$226-'RFM input'!$K$280)-SUM($K156:P156),('RFM input'!$K$226-'RFM input'!$K$280)/A4taxstdlife))</f>
        <v>0</v>
      </c>
      <c r="R156" s="60"/>
      <c r="S156" s="94"/>
      <c r="T156" s="94"/>
      <c r="U156" s="94"/>
      <c r="V156" s="94"/>
      <c r="W156" s="94"/>
      <c r="X156" s="94"/>
      <c r="Y156" s="94"/>
      <c r="Z156" s="94"/>
      <c r="AA156" s="249"/>
    </row>
    <row r="157" spans="1:27" ht="12.75" hidden="1" customHeight="1" outlineLevel="2">
      <c r="A157" s="4"/>
      <c r="B157" s="4"/>
      <c r="C157" s="19"/>
      <c r="D157" s="1292"/>
      <c r="E157" s="78">
        <v>5</v>
      </c>
      <c r="F157" s="20"/>
      <c r="G157" s="20"/>
      <c r="H157" s="134"/>
      <c r="I157" s="136"/>
      <c r="J157" s="136"/>
      <c r="K157" s="136"/>
      <c r="L157" s="135"/>
      <c r="M157" s="60">
        <f>IF(A4taxstdlife="n/a","n/a",IF(M$3&gt;(A4taxstdlife+$E157),('RFM input'!$L$226-'RFM input'!$L$280)-SUM($L157:L157),('RFM input'!$L$226-'RFM input'!$L$280)/A4taxstdlife))</f>
        <v>0</v>
      </c>
      <c r="N157" s="60">
        <f>IF(A4taxstdlife="n/a","n/a",IF(N$3&gt;(A4taxstdlife+$E157),('RFM input'!$L$226-'RFM input'!$L$280)-SUM($L157:M157),('RFM input'!$L$226-'RFM input'!$L$280)/A4taxstdlife))</f>
        <v>0</v>
      </c>
      <c r="O157" s="60">
        <f>IF(A4taxstdlife="n/a","n/a",IF(O$3&gt;(A4taxstdlife+$E157),('RFM input'!$L$226-'RFM input'!$L$280)-SUM($L157:N157),('RFM input'!$L$226-'RFM input'!$L$280)/A4taxstdlife))</f>
        <v>0</v>
      </c>
      <c r="P157" s="60">
        <f>IF(A4taxstdlife="n/a","n/a",IF(P$3&gt;(A4taxstdlife+$E157),('RFM input'!$L$226-'RFM input'!$L$280)-SUM($L157:O157),('RFM input'!$L$226-'RFM input'!$L$280)/A4taxstdlife))</f>
        <v>0</v>
      </c>
      <c r="Q157" s="60">
        <f>IF(A4taxstdlife="n/a","n/a",IF(Q$3&gt;(A4taxstdlife+$E157),('RFM input'!$L$226-'RFM input'!$L$280)-SUM($L157:P157),('RFM input'!$L$226-'RFM input'!$L$280)/A4taxstdlife))</f>
        <v>0</v>
      </c>
      <c r="R157" s="60"/>
      <c r="S157" s="94"/>
      <c r="T157" s="94"/>
      <c r="U157" s="94"/>
      <c r="V157" s="94"/>
      <c r="W157" s="94"/>
      <c r="X157" s="94"/>
      <c r="Y157" s="94"/>
      <c r="Z157" s="94"/>
      <c r="AA157" s="249"/>
    </row>
    <row r="158" spans="1:27" ht="12.75" hidden="1" customHeight="1" outlineLevel="2">
      <c r="A158" s="4"/>
      <c r="B158" s="4"/>
      <c r="C158" s="19"/>
      <c r="D158" s="1292"/>
      <c r="E158" s="78">
        <v>6</v>
      </c>
      <c r="F158" s="20"/>
      <c r="G158" s="20"/>
      <c r="H158" s="134"/>
      <c r="I158" s="136"/>
      <c r="J158" s="136"/>
      <c r="K158" s="136"/>
      <c r="L158" s="136"/>
      <c r="M158" s="135"/>
      <c r="N158" s="60">
        <f>IF(A4taxstdlife="n/a","n/a",IF(N$3&gt;(A4taxstdlife+$E158),('RFM input'!$M$226-'RFM input'!$M$280)-SUM($M158:M158),('RFM input'!$M$226-'RFM input'!$M$280)/A4taxstdlife))</f>
        <v>0</v>
      </c>
      <c r="O158" s="60">
        <f>IF(A4taxstdlife="n/a","n/a",IF(O$3&gt;(A4taxstdlife+$E158),('RFM input'!$M$226-'RFM input'!$M$280)-SUM($M158:N158),('RFM input'!$M$226-'RFM input'!$M$280)/A4taxstdlife))</f>
        <v>0</v>
      </c>
      <c r="P158" s="60">
        <f>IF(A4taxstdlife="n/a","n/a",IF(P$3&gt;(A4taxstdlife+$E158),('RFM input'!$M$226-'RFM input'!$M$280)-SUM($M158:O158),('RFM input'!$M$226-'RFM input'!$M$280)/A4taxstdlife))</f>
        <v>0</v>
      </c>
      <c r="Q158" s="60">
        <f>IF(A4taxstdlife="n/a","n/a",IF(Q$3&gt;(A4taxstdlife+$E158),('RFM input'!$M$226-'RFM input'!$M$280)-SUM($M158:P158),('RFM input'!$M$226-'RFM input'!$M$280)/A4taxstdlife))</f>
        <v>0</v>
      </c>
      <c r="R158" s="60"/>
      <c r="S158" s="94"/>
      <c r="T158" s="94"/>
      <c r="U158" s="94"/>
      <c r="V158" s="94"/>
      <c r="W158" s="94"/>
      <c r="X158" s="94"/>
      <c r="Y158" s="94"/>
      <c r="Z158" s="94"/>
      <c r="AA158" s="249"/>
    </row>
    <row r="159" spans="1:27" ht="12.75" hidden="1" customHeight="1" outlineLevel="2">
      <c r="A159" s="4"/>
      <c r="B159" s="4"/>
      <c r="C159" s="19"/>
      <c r="D159" s="1292"/>
      <c r="E159" s="78">
        <v>7</v>
      </c>
      <c r="F159" s="20"/>
      <c r="G159" s="20"/>
      <c r="H159" s="134"/>
      <c r="I159" s="136"/>
      <c r="J159" s="136"/>
      <c r="K159" s="136"/>
      <c r="L159" s="136"/>
      <c r="M159" s="136"/>
      <c r="N159" s="135"/>
      <c r="O159" s="60">
        <f>IF(A4taxstdlife="n/a","n/a",IF(O$3&gt;(A4taxstdlife+$E159),('RFM input'!$N$226-'RFM input'!$N$280)-SUM($N159:N159),('RFM input'!$N$226-'RFM input'!$N$280)/A4taxstdlife))</f>
        <v>0</v>
      </c>
      <c r="P159" s="60">
        <f>IF(A4taxstdlife="n/a","n/a",IF(P$3&gt;(A4taxstdlife+$E159),('RFM input'!$N$226-'RFM input'!$N$280)-SUM($N159:O159),('RFM input'!$N$226-'RFM input'!$N$280)/A4taxstdlife))</f>
        <v>0</v>
      </c>
      <c r="Q159" s="60">
        <f>IF(A4taxstdlife="n/a","n/a",IF(Q$3&gt;(A4taxstdlife+$E159),('RFM input'!$N$226-'RFM input'!$N$280)-SUM($N159:P159),('RFM input'!$N$226-'RFM input'!$N$280)/A4taxstdlife))</f>
        <v>0</v>
      </c>
      <c r="R159" s="60"/>
      <c r="S159" s="94"/>
      <c r="T159" s="94"/>
      <c r="U159" s="94"/>
      <c r="V159" s="94"/>
      <c r="W159" s="94"/>
      <c r="X159" s="94"/>
      <c r="Y159" s="94"/>
      <c r="Z159" s="94"/>
      <c r="AA159" s="249"/>
    </row>
    <row r="160" spans="1:27" ht="12.75" hidden="1" customHeight="1" outlineLevel="2">
      <c r="A160" s="4"/>
      <c r="B160" s="4"/>
      <c r="C160" s="19"/>
      <c r="D160" s="1292"/>
      <c r="E160" s="78">
        <v>8</v>
      </c>
      <c r="F160" s="20"/>
      <c r="G160" s="20"/>
      <c r="H160" s="134"/>
      <c r="I160" s="136"/>
      <c r="J160" s="136"/>
      <c r="K160" s="136"/>
      <c r="L160" s="136"/>
      <c r="M160" s="136"/>
      <c r="N160" s="136"/>
      <c r="O160" s="135"/>
      <c r="P160" s="60">
        <f>IF(A4taxstdlife="n/a","n/a",IF(P$3&gt;(A4taxstdlife+$E160),('RFM input'!$O$226-'RFM input'!$O$280)-SUM($O160:O160),('RFM input'!$O$226-'RFM input'!$O$280)/A4taxstdlife))</f>
        <v>0</v>
      </c>
      <c r="Q160" s="60">
        <f>IF(A4taxstdlife="n/a","n/a",IF(Q$3&gt;(A4taxstdlife+$E160),('RFM input'!$O$226-'RFM input'!$O$280)-SUM($O160:P160),('RFM input'!$O$226-'RFM input'!$O$280)/A4taxstdlife))</f>
        <v>0</v>
      </c>
      <c r="R160" s="60"/>
      <c r="S160" s="94"/>
      <c r="T160" s="94"/>
      <c r="U160" s="94"/>
      <c r="V160" s="94"/>
      <c r="W160" s="94"/>
      <c r="X160" s="94"/>
      <c r="Y160" s="94"/>
      <c r="Z160" s="94"/>
      <c r="AA160" s="249"/>
    </row>
    <row r="161" spans="1:27" ht="12.75" hidden="1" customHeight="1" outlineLevel="2">
      <c r="A161" s="4"/>
      <c r="B161" s="4"/>
      <c r="C161" s="19"/>
      <c r="D161" s="1292"/>
      <c r="E161" s="78">
        <v>9</v>
      </c>
      <c r="F161" s="20"/>
      <c r="G161" s="20"/>
      <c r="H161" s="134"/>
      <c r="I161" s="136"/>
      <c r="J161" s="136"/>
      <c r="K161" s="136"/>
      <c r="L161" s="136"/>
      <c r="M161" s="136"/>
      <c r="N161" s="136"/>
      <c r="O161" s="136"/>
      <c r="P161" s="135"/>
      <c r="Q161" s="60">
        <f>IF(A4taxstdlife="n/a","n/a",IF(Q$3&gt;(A4taxstdlife+$E161),('RFM input'!$P$226-'RFM input'!$P$280)-SUM($P161:P161),('RFM input'!$P$226-'RFM input'!$P$280)/A4taxstdlife))</f>
        <v>0</v>
      </c>
      <c r="R161" s="60"/>
      <c r="S161" s="94"/>
      <c r="T161" s="94"/>
      <c r="U161" s="94"/>
      <c r="V161" s="94"/>
      <c r="W161" s="94"/>
      <c r="X161" s="94"/>
      <c r="Y161" s="94"/>
      <c r="Z161" s="94"/>
      <c r="AA161" s="249"/>
    </row>
    <row r="162" spans="1:27" ht="12.75" hidden="1" customHeight="1" outlineLevel="2">
      <c r="A162" s="4"/>
      <c r="B162" s="4"/>
      <c r="C162" s="19"/>
      <c r="D162" s="1292"/>
      <c r="E162" s="79">
        <v>10</v>
      </c>
      <c r="F162" s="20"/>
      <c r="G162" s="20"/>
      <c r="H162" s="134"/>
      <c r="I162" s="136"/>
      <c r="J162" s="136"/>
      <c r="K162" s="136"/>
      <c r="L162" s="136"/>
      <c r="M162" s="136"/>
      <c r="N162" s="136"/>
      <c r="O162" s="136"/>
      <c r="P162" s="136"/>
      <c r="Q162" s="135"/>
      <c r="R162" s="60"/>
      <c r="S162" s="94"/>
      <c r="T162" s="94"/>
      <c r="U162" s="94"/>
      <c r="V162" s="94"/>
      <c r="W162" s="94"/>
      <c r="X162" s="94"/>
      <c r="Y162" s="94"/>
      <c r="Z162" s="94"/>
      <c r="AA162" s="249"/>
    </row>
    <row r="163" spans="1:27" outlineLevel="1" collapsed="1">
      <c r="A163" s="4"/>
      <c r="B163" s="4"/>
      <c r="C163" s="218" t="str">
        <f>Asset4</f>
        <v>Odourant Plants</v>
      </c>
      <c r="D163" s="4"/>
      <c r="E163" s="4"/>
      <c r="F163" s="17"/>
      <c r="G163" s="17"/>
      <c r="H163" s="1109">
        <f>-SUM(H151:H162)</f>
        <v>-4.1603228092941197E-3</v>
      </c>
      <c r="I163" s="1110">
        <f>-SUM(I151:I162)</f>
        <v>-8.3206456185882394E-3</v>
      </c>
      <c r="J163" s="1110">
        <f>IF(COUNT($H163:I163)&gt;='RFM input'!$AA$7,0, -SUM(J151:J162))</f>
        <v>-8.3206456185882394E-3</v>
      </c>
      <c r="K163" s="1110">
        <f>IF(COUNT($H163:J163)&gt;='RFM input'!$AA$7,0, -SUM(K151:K162))</f>
        <v>-8.3206456185882394E-3</v>
      </c>
      <c r="L163" s="1110">
        <f>IF(COUNT($H163:K163)&gt;='RFM input'!$AA$7,0, -SUM(L151:L162))</f>
        <v>-8.3206456185882394E-3</v>
      </c>
      <c r="M163" s="149">
        <f>IF(COUNT($H163:L163)&gt;='RFM input'!$AA$7,0, -SUM(M151:M162))</f>
        <v>0</v>
      </c>
      <c r="N163" s="149">
        <f>IF(COUNT($H163:M163)&gt;='RFM input'!$AA$7,0, -SUM(N151:N162))</f>
        <v>0</v>
      </c>
      <c r="O163" s="149">
        <f>IF(COUNT($H163:N163)&gt;='RFM input'!$AA$7,0, -SUM(O151:O162))</f>
        <v>0</v>
      </c>
      <c r="P163" s="149">
        <f>IF(COUNT($H163:O163)&gt;='RFM input'!$AA$7,0, -SUM(P151:P162))</f>
        <v>0</v>
      </c>
      <c r="Q163" s="149">
        <f>IF(COUNT($H163:P163)&gt;='RFM input'!$AA$7,0, -SUM(Q151:Q162))</f>
        <v>0</v>
      </c>
      <c r="R163" s="149"/>
      <c r="S163" s="93"/>
      <c r="T163" s="93"/>
      <c r="U163" s="93"/>
      <c r="V163" s="93"/>
      <c r="W163" s="93"/>
      <c r="X163" s="93"/>
      <c r="Y163" s="93"/>
      <c r="Z163" s="93"/>
      <c r="AA163" s="249"/>
    </row>
    <row r="164" spans="1:27" hidden="1" outlineLevel="2">
      <c r="A164" s="4"/>
      <c r="B164" s="219" t="str">
        <f>Asset5</f>
        <v>Gas Quality</v>
      </c>
      <c r="C164" s="24"/>
      <c r="D164" s="458" t="s">
        <v>161</v>
      </c>
      <c r="E164" s="24"/>
      <c r="F164" s="238"/>
      <c r="G164" s="238"/>
      <c r="H164" s="1045">
        <f>'Forecast Tax Depreciation'!C10</f>
        <v>1.8755077965460006E-2</v>
      </c>
      <c r="I164" s="1045">
        <f>'Forecast Tax Depreciation'!D10</f>
        <v>3.7510155930920011E-2</v>
      </c>
      <c r="J164" s="1045">
        <f>'Forecast Tax Depreciation'!E10</f>
        <v>3.7510155930920011E-2</v>
      </c>
      <c r="K164" s="1045">
        <f>'Forecast Tax Depreciation'!F10</f>
        <v>3.7510155930920011E-2</v>
      </c>
      <c r="L164" s="1045">
        <f>'Forecast Tax Depreciation'!G10</f>
        <v>9.3655935631110354E-3</v>
      </c>
      <c r="M164" s="59">
        <f>IF(M$3&gt;A5taxremlife,A5taxvalue-SUM($F164:L164),IF(A5taxremlife="N/A","n/a",A5taxvalue/A5taxremlife))</f>
        <v>0</v>
      </c>
      <c r="N164" s="59">
        <f>IF(N$3&gt;A5taxremlife,A5taxvalue-SUM($F164:M164),IF(A5taxremlife="N/A","n/a",A5taxvalue/A5taxremlife))</f>
        <v>0</v>
      </c>
      <c r="O164" s="59">
        <f>IF(O$3&gt;A5taxremlife,A5taxvalue-SUM($F164:N164),IF(A5taxremlife="N/A","n/a",A5taxvalue/A5taxremlife))</f>
        <v>0</v>
      </c>
      <c r="P164" s="59">
        <f>IF(P$3&gt;A5taxremlife,A5taxvalue-SUM($F164:O164),IF(A5taxremlife="N/A","n/a",A5taxvalue/A5taxremlife))</f>
        <v>0</v>
      </c>
      <c r="Q164" s="59">
        <f>IF(Q$3&gt;A5taxremlife,A5taxvalue-SUM($F164:P164),IF(A5taxremlife="N/A","n/a",A5taxvalue/A5taxremlife))</f>
        <v>0</v>
      </c>
      <c r="R164" s="59"/>
      <c r="S164" s="94"/>
      <c r="T164" s="94"/>
      <c r="U164" s="94"/>
      <c r="V164" s="94"/>
      <c r="W164" s="94"/>
      <c r="X164" s="94"/>
      <c r="Y164" s="94"/>
      <c r="Z164" s="94"/>
      <c r="AA164" s="249"/>
    </row>
    <row r="165" spans="1:27" ht="12.75" hidden="1" customHeight="1" outlineLevel="2">
      <c r="A165" s="4"/>
      <c r="B165" s="4"/>
      <c r="C165" s="19"/>
      <c r="D165" s="1291" t="s">
        <v>50</v>
      </c>
      <c r="E165" s="78"/>
      <c r="F165" s="20"/>
      <c r="G165" s="20"/>
      <c r="H165" s="94"/>
      <c r="I165" s="60"/>
      <c r="J165" s="60"/>
      <c r="K165" s="60"/>
      <c r="L165" s="60"/>
      <c r="M165" s="60"/>
      <c r="N165" s="60"/>
      <c r="O165" s="60"/>
      <c r="P165" s="60"/>
      <c r="Q165" s="60"/>
      <c r="R165" s="60"/>
      <c r="S165" s="94"/>
      <c r="T165" s="94"/>
      <c r="U165" s="94"/>
      <c r="V165" s="94"/>
      <c r="W165" s="94"/>
      <c r="X165" s="94"/>
      <c r="Y165" s="94"/>
      <c r="Z165" s="94"/>
      <c r="AA165" s="249"/>
    </row>
    <row r="166" spans="1:27" hidden="1" outlineLevel="2">
      <c r="A166" s="4"/>
      <c r="B166" s="4"/>
      <c r="C166" s="19"/>
      <c r="D166" s="1292"/>
      <c r="E166" s="78">
        <v>1</v>
      </c>
      <c r="F166" s="20"/>
      <c r="G166" s="20"/>
      <c r="H166" s="133"/>
      <c r="I166" s="60"/>
      <c r="J166" s="60"/>
      <c r="K166" s="60"/>
      <c r="L166" s="60"/>
      <c r="M166" s="60">
        <f>IF(A5taxstdlife="n/a","n/a",IF(M$3&gt;(A5taxstdlife+$E166),('RFM input'!$H$227-'RFM input'!$H$281)-SUM($H166:L166),('RFM input'!$H$227-'RFM input'!$H$281)/A5taxstdlife))</f>
        <v>1.1232836999999999E-2</v>
      </c>
      <c r="N166" s="60">
        <f>IF(A5taxstdlife="n/a","n/a",IF(N$3&gt;(A5taxstdlife+$E166),('RFM input'!$H$227-'RFM input'!$H$281)-SUM($H166:M166),('RFM input'!$H$227-'RFM input'!$H$281)/A5taxstdlife))</f>
        <v>1.1232836999999999E-2</v>
      </c>
      <c r="O166" s="60">
        <f>IF(A5taxstdlife="n/a","n/a",IF(O$3&gt;(A5taxstdlife+$E166),('RFM input'!$H$227-'RFM input'!$H$281)-SUM($H166:N166),('RFM input'!$H$227-'RFM input'!$H$281)/A5taxstdlife))</f>
        <v>1.1232836999999999E-2</v>
      </c>
      <c r="P166" s="60">
        <f>IF(A5taxstdlife="n/a","n/a",IF(P$3&gt;(A5taxstdlife+$E166),('RFM input'!$H$227-'RFM input'!$H$281)-SUM($H166:O166),('RFM input'!$H$227-'RFM input'!$H$281)/A5taxstdlife))</f>
        <v>1.1232836999999999E-2</v>
      </c>
      <c r="Q166" s="60">
        <f>IF(A5taxstdlife="n/a","n/a",IF(Q$3&gt;(A5taxstdlife+$E166),('RFM input'!$H$227-'RFM input'!$H$281)-SUM($H166:P166),('RFM input'!$H$227-'RFM input'!$H$281)/A5taxstdlife))</f>
        <v>1.1232836999999999E-2</v>
      </c>
      <c r="R166" s="60"/>
      <c r="S166" s="94"/>
      <c r="T166" s="94"/>
      <c r="U166" s="94"/>
      <c r="V166" s="94"/>
      <c r="W166" s="94"/>
      <c r="X166" s="94"/>
      <c r="Y166" s="94"/>
      <c r="Z166" s="94"/>
      <c r="AA166" s="249"/>
    </row>
    <row r="167" spans="1:27" hidden="1" outlineLevel="2">
      <c r="A167" s="4"/>
      <c r="B167" s="4"/>
      <c r="C167" s="19"/>
      <c r="D167" s="1292"/>
      <c r="E167" s="78">
        <v>2</v>
      </c>
      <c r="F167" s="20"/>
      <c r="G167" s="20"/>
      <c r="H167" s="134"/>
      <c r="I167" s="135"/>
      <c r="J167" s="60"/>
      <c r="K167" s="60"/>
      <c r="L167" s="60"/>
      <c r="M167" s="60">
        <f>IF(A5taxstdlife="n/a","n/a",IF(M$3&gt;(A5taxstdlife+$E167),('RFM input'!$I$227-'RFM input'!$I$281)-SUM($I167:L167),('RFM input'!$I$227-'RFM input'!$I$281)/A5taxstdlife))</f>
        <v>1.7593974500000002E-2</v>
      </c>
      <c r="N167" s="60">
        <f>IF(A5taxstdlife="n/a","n/a",IF(N$3&gt;(A5taxstdlife+$E167),('RFM input'!$I$227-'RFM input'!$I$281)-SUM($I167:M167),('RFM input'!$I$227-'RFM input'!$I$281)/A5taxstdlife))</f>
        <v>1.7593974500000002E-2</v>
      </c>
      <c r="O167" s="60">
        <f>IF(A5taxstdlife="n/a","n/a",IF(O$3&gt;(A5taxstdlife+$E167),('RFM input'!$I$227-'RFM input'!$I$281)-SUM($I167:N167),('RFM input'!$I$227-'RFM input'!$I$281)/A5taxstdlife))</f>
        <v>1.7593974500000002E-2</v>
      </c>
      <c r="P167" s="60">
        <f>IF(A5taxstdlife="n/a","n/a",IF(P$3&gt;(A5taxstdlife+$E167),('RFM input'!$I$227-'RFM input'!$I$281)-SUM($I167:O167),('RFM input'!$I$227-'RFM input'!$I$281)/A5taxstdlife))</f>
        <v>1.7593974500000002E-2</v>
      </c>
      <c r="Q167" s="60">
        <f>IF(A5taxstdlife="n/a","n/a",IF(Q$3&gt;(A5taxstdlife+$E167),('RFM input'!$I$227-'RFM input'!$I$281)-SUM($I167:P167),('RFM input'!$I$227-'RFM input'!$I$281)/A5taxstdlife))</f>
        <v>1.7593974500000002E-2</v>
      </c>
      <c r="R167" s="60"/>
      <c r="S167" s="94"/>
      <c r="T167" s="94"/>
      <c r="U167" s="94"/>
      <c r="V167" s="94"/>
      <c r="W167" s="94"/>
      <c r="X167" s="94"/>
      <c r="Y167" s="94"/>
      <c r="Z167" s="94"/>
      <c r="AA167" s="249"/>
    </row>
    <row r="168" spans="1:27" hidden="1" outlineLevel="2">
      <c r="A168" s="4"/>
      <c r="B168" s="4"/>
      <c r="C168" s="19"/>
      <c r="D168" s="1292"/>
      <c r="E168" s="78">
        <v>3</v>
      </c>
      <c r="F168" s="20"/>
      <c r="G168" s="20"/>
      <c r="H168" s="134"/>
      <c r="I168" s="136"/>
      <c r="J168" s="135"/>
      <c r="K168" s="60"/>
      <c r="L168" s="60"/>
      <c r="M168" s="60">
        <f>IF(A5taxstdlife="n/a","n/a",IF(M$3&gt;(A5taxstdlife+$E168),('RFM input'!$J$227-'RFM input'!$J$281)-SUM($J168:L168),('RFM input'!$J$227-'RFM input'!$J$281)/A5taxstdlife))</f>
        <v>5.0270681785000004E-3</v>
      </c>
      <c r="N168" s="60">
        <f>IF(A5taxstdlife="n/a","n/a",IF(N$3&gt;(A5taxstdlife+$E168),('RFM input'!$J$227-'RFM input'!$J$281)-SUM($J168:M168),('RFM input'!$J$227-'RFM input'!$J$281)/A5taxstdlife))</f>
        <v>5.0270681785000004E-3</v>
      </c>
      <c r="O168" s="60">
        <f>IF(A5taxstdlife="n/a","n/a",IF(O$3&gt;(A5taxstdlife+$E168),('RFM input'!$J$227-'RFM input'!$J$281)-SUM($J168:N168),('RFM input'!$J$227-'RFM input'!$J$281)/A5taxstdlife))</f>
        <v>5.0270681785000004E-3</v>
      </c>
      <c r="P168" s="60">
        <f>IF(A5taxstdlife="n/a","n/a",IF(P$3&gt;(A5taxstdlife+$E168),('RFM input'!$J$227-'RFM input'!$J$281)-SUM($J168:O168),('RFM input'!$J$227-'RFM input'!$J$281)/A5taxstdlife))</f>
        <v>5.0270681785000004E-3</v>
      </c>
      <c r="Q168" s="60">
        <f>IF(A5taxstdlife="n/a","n/a",IF(Q$3&gt;(A5taxstdlife+$E168),('RFM input'!$J$227-'RFM input'!$J$281)-SUM($J168:P168),('RFM input'!$J$227-'RFM input'!$J$281)/A5taxstdlife))</f>
        <v>5.0270681785000004E-3</v>
      </c>
      <c r="R168" s="60"/>
      <c r="S168" s="94"/>
      <c r="T168" s="94"/>
      <c r="U168" s="94"/>
      <c r="V168" s="94"/>
      <c r="W168" s="94"/>
      <c r="X168" s="94"/>
      <c r="Y168" s="94"/>
      <c r="Z168" s="94"/>
      <c r="AA168" s="249"/>
    </row>
    <row r="169" spans="1:27" hidden="1" outlineLevel="2">
      <c r="A169" s="4"/>
      <c r="B169" s="4"/>
      <c r="C169" s="19"/>
      <c r="D169" s="1292"/>
      <c r="E169" s="78">
        <v>4</v>
      </c>
      <c r="F169" s="20"/>
      <c r="G169" s="20"/>
      <c r="H169" s="134"/>
      <c r="I169" s="136"/>
      <c r="J169" s="136"/>
      <c r="K169" s="135"/>
      <c r="L169" s="60"/>
      <c r="M169" s="60">
        <f>IF(A5taxstdlife="n/a","n/a",IF(M$3&gt;(A5taxstdlife+$E169),('RFM input'!$K$227-'RFM input'!$K$281)-SUM($K169:L169),('RFM input'!$K$227-'RFM input'!$K$281)/A5taxstdlife))</f>
        <v>5.0346981024362494E-3</v>
      </c>
      <c r="N169" s="60">
        <f>IF(A5taxstdlife="n/a","n/a",IF(N$3&gt;(A5taxstdlife+$E169),('RFM input'!$K$227-'RFM input'!$K$281)-SUM($K169:M169),('RFM input'!$K$227-'RFM input'!$K$281)/A5taxstdlife))</f>
        <v>5.0346981024362494E-3</v>
      </c>
      <c r="O169" s="60">
        <f>IF(A5taxstdlife="n/a","n/a",IF(O$3&gt;(A5taxstdlife+$E169),('RFM input'!$K$227-'RFM input'!$K$281)-SUM($K169:N169),('RFM input'!$K$227-'RFM input'!$K$281)/A5taxstdlife))</f>
        <v>5.0346981024362494E-3</v>
      </c>
      <c r="P169" s="60">
        <f>IF(A5taxstdlife="n/a","n/a",IF(P$3&gt;(A5taxstdlife+$E169),('RFM input'!$K$227-'RFM input'!$K$281)-SUM($K169:O169),('RFM input'!$K$227-'RFM input'!$K$281)/A5taxstdlife))</f>
        <v>5.0346981024362494E-3</v>
      </c>
      <c r="Q169" s="60">
        <f>IF(A5taxstdlife="n/a","n/a",IF(Q$3&gt;(A5taxstdlife+$E169),('RFM input'!$K$227-'RFM input'!$K$281)-SUM($K169:P169),('RFM input'!$K$227-'RFM input'!$K$281)/A5taxstdlife))</f>
        <v>5.0346981024362494E-3</v>
      </c>
      <c r="R169" s="60"/>
      <c r="S169" s="94"/>
      <c r="T169" s="94"/>
      <c r="U169" s="94"/>
      <c r="V169" s="94"/>
      <c r="W169" s="94"/>
      <c r="X169" s="94"/>
      <c r="Y169" s="94"/>
      <c r="Z169" s="94"/>
      <c r="AA169" s="249"/>
    </row>
    <row r="170" spans="1:27" hidden="1" outlineLevel="2">
      <c r="A170" s="4"/>
      <c r="B170" s="4"/>
      <c r="C170" s="19"/>
      <c r="D170" s="1292"/>
      <c r="E170" s="78">
        <v>5</v>
      </c>
      <c r="F170" s="20"/>
      <c r="G170" s="20"/>
      <c r="H170" s="134"/>
      <c r="I170" s="136"/>
      <c r="J170" s="136"/>
      <c r="K170" s="136"/>
      <c r="L170" s="135"/>
      <c r="M170" s="60">
        <f>IF(A5taxstdlife="n/a","n/a",IF(M$3&gt;(A5taxstdlife+$E170),('RFM input'!$L$227-'RFM input'!$L$281)-SUM($L170:L170),('RFM input'!$L$227-'RFM input'!$L$281)/A5taxstdlife))</f>
        <v>0</v>
      </c>
      <c r="N170" s="60">
        <f>IF(A5taxstdlife="n/a","n/a",IF(N$3&gt;(A5taxstdlife+$E170),('RFM input'!$L$227-'RFM input'!$L$281)-SUM($L170:M170),('RFM input'!$L$227-'RFM input'!$L$281)/A5taxstdlife))</f>
        <v>0</v>
      </c>
      <c r="O170" s="60">
        <f>IF(A5taxstdlife="n/a","n/a",IF(O$3&gt;(A5taxstdlife+$E170),('RFM input'!$L$227-'RFM input'!$L$281)-SUM($L170:N170),('RFM input'!$L$227-'RFM input'!$L$281)/A5taxstdlife))</f>
        <v>0</v>
      </c>
      <c r="P170" s="60">
        <f>IF(A5taxstdlife="n/a","n/a",IF(P$3&gt;(A5taxstdlife+$E170),('RFM input'!$L$227-'RFM input'!$L$281)-SUM($L170:O170),('RFM input'!$L$227-'RFM input'!$L$281)/A5taxstdlife))</f>
        <v>0</v>
      </c>
      <c r="Q170" s="60">
        <f>IF(A5taxstdlife="n/a","n/a",IF(Q$3&gt;(A5taxstdlife+$E170),('RFM input'!$L$227-'RFM input'!$L$281)-SUM($L170:P170),('RFM input'!$L$227-'RFM input'!$L$281)/A5taxstdlife))</f>
        <v>0</v>
      </c>
      <c r="R170" s="60"/>
      <c r="S170" s="94"/>
      <c r="T170" s="94"/>
      <c r="U170" s="94"/>
      <c r="V170" s="94"/>
      <c r="W170" s="94"/>
      <c r="X170" s="94"/>
      <c r="Y170" s="94"/>
      <c r="Z170" s="94"/>
      <c r="AA170" s="249"/>
    </row>
    <row r="171" spans="1:27" hidden="1" outlineLevel="2">
      <c r="A171" s="4"/>
      <c r="B171" s="4"/>
      <c r="C171" s="19"/>
      <c r="D171" s="1292"/>
      <c r="E171" s="78">
        <v>6</v>
      </c>
      <c r="F171" s="20"/>
      <c r="G171" s="20"/>
      <c r="H171" s="134"/>
      <c r="I171" s="136"/>
      <c r="J171" s="136"/>
      <c r="K171" s="136"/>
      <c r="L171" s="136"/>
      <c r="M171" s="135"/>
      <c r="N171" s="60">
        <f>IF(A5taxstdlife="n/a","n/a",IF(N$3&gt;(A5taxstdlife+$E171),('RFM input'!$M$227-'RFM input'!$M$281)-SUM($M171:M171),('RFM input'!$M$227-'RFM input'!$M$281)/A5taxstdlife))</f>
        <v>0</v>
      </c>
      <c r="O171" s="60">
        <f>IF(A5taxstdlife="n/a","n/a",IF(O$3&gt;(A5taxstdlife+$E171),('RFM input'!$M$227-'RFM input'!$M$281)-SUM($M171:N171),('RFM input'!$M$227-'RFM input'!$M$281)/A5taxstdlife))</f>
        <v>0</v>
      </c>
      <c r="P171" s="60">
        <f>IF(A5taxstdlife="n/a","n/a",IF(P$3&gt;(A5taxstdlife+$E171),('RFM input'!$M$227-'RFM input'!$M$281)-SUM($M171:O171),('RFM input'!$M$227-'RFM input'!$M$281)/A5taxstdlife))</f>
        <v>0</v>
      </c>
      <c r="Q171" s="60">
        <f>IF(A5taxstdlife="n/a","n/a",IF(Q$3&gt;(A5taxstdlife+$E171),('RFM input'!$M$227-'RFM input'!$M$281)-SUM($M171:P171),('RFM input'!$M$227-'RFM input'!$M$281)/A5taxstdlife))</f>
        <v>0</v>
      </c>
      <c r="R171" s="60"/>
      <c r="S171" s="94"/>
      <c r="T171" s="94"/>
      <c r="U171" s="94"/>
      <c r="V171" s="94"/>
      <c r="W171" s="94"/>
      <c r="X171" s="94"/>
      <c r="Y171" s="94"/>
      <c r="Z171" s="94"/>
      <c r="AA171" s="249"/>
    </row>
    <row r="172" spans="1:27" hidden="1" outlineLevel="2">
      <c r="A172" s="4"/>
      <c r="B172" s="4"/>
      <c r="C172" s="19"/>
      <c r="D172" s="1292"/>
      <c r="E172" s="78">
        <v>7</v>
      </c>
      <c r="F172" s="20"/>
      <c r="G172" s="20"/>
      <c r="H172" s="134"/>
      <c r="I172" s="136"/>
      <c r="J172" s="136"/>
      <c r="K172" s="136"/>
      <c r="L172" s="136"/>
      <c r="M172" s="136"/>
      <c r="N172" s="135"/>
      <c r="O172" s="60">
        <f>IF(A5taxstdlife="n/a","n/a",IF(O$3&gt;(A5taxstdlife+$E172),('RFM input'!$N$227-'RFM input'!$N$281)-SUM($N172:N172),('RFM input'!$N$227-'RFM input'!$N$281)/A5taxstdlife))</f>
        <v>0</v>
      </c>
      <c r="P172" s="60">
        <f>IF(A5taxstdlife="n/a","n/a",IF(P$3&gt;(A5taxstdlife+$E172),('RFM input'!$N$227-'RFM input'!$N$281)-SUM($N172:O172),('RFM input'!$N$227-'RFM input'!$N$281)/A5taxstdlife))</f>
        <v>0</v>
      </c>
      <c r="Q172" s="60">
        <f>IF(A5taxstdlife="n/a","n/a",IF(Q$3&gt;(A5taxstdlife+$E172),('RFM input'!$N$227-'RFM input'!$N$281)-SUM($N172:P172),('RFM input'!$N$227-'RFM input'!$N$281)/A5taxstdlife))</f>
        <v>0</v>
      </c>
      <c r="R172" s="60"/>
      <c r="S172" s="94"/>
      <c r="T172" s="94"/>
      <c r="U172" s="94"/>
      <c r="V172" s="94"/>
      <c r="W172" s="94"/>
      <c r="X172" s="94"/>
      <c r="Y172" s="94"/>
      <c r="Z172" s="94"/>
      <c r="AA172" s="249"/>
    </row>
    <row r="173" spans="1:27" hidden="1" outlineLevel="2">
      <c r="A173" s="4"/>
      <c r="B173" s="4"/>
      <c r="C173" s="19"/>
      <c r="D173" s="1292"/>
      <c r="E173" s="78">
        <v>8</v>
      </c>
      <c r="F173" s="20"/>
      <c r="G173" s="20"/>
      <c r="H173" s="134"/>
      <c r="I173" s="136"/>
      <c r="J173" s="136"/>
      <c r="K173" s="136"/>
      <c r="L173" s="136"/>
      <c r="M173" s="136"/>
      <c r="N173" s="136"/>
      <c r="O173" s="135"/>
      <c r="P173" s="60">
        <f>IF(A5taxstdlife="n/a","n/a",IF(P$3&gt;(A5taxstdlife+$E173),('RFM input'!$O$227-'RFM input'!$O$281)-SUM($O173:O173),('RFM input'!$O$227-'RFM input'!$O$281)/A5taxstdlife))</f>
        <v>0</v>
      </c>
      <c r="Q173" s="60">
        <f>IF(A5taxstdlife="n/a","n/a",IF(Q$3&gt;(A5taxstdlife+$E173),('RFM input'!$O$227-'RFM input'!$O$281)-SUM($O173:P173),('RFM input'!$O$227-'RFM input'!$O$281)/A5taxstdlife))</f>
        <v>0</v>
      </c>
      <c r="R173" s="60"/>
      <c r="S173" s="94"/>
      <c r="T173" s="94"/>
      <c r="U173" s="94"/>
      <c r="V173" s="94"/>
      <c r="W173" s="94"/>
      <c r="X173" s="94"/>
      <c r="Y173" s="94"/>
      <c r="Z173" s="94"/>
      <c r="AA173" s="249"/>
    </row>
    <row r="174" spans="1:27" hidden="1" outlineLevel="2">
      <c r="A174" s="4"/>
      <c r="B174" s="4"/>
      <c r="C174" s="19"/>
      <c r="D174" s="1292"/>
      <c r="E174" s="78">
        <v>9</v>
      </c>
      <c r="F174" s="20"/>
      <c r="G174" s="20"/>
      <c r="H174" s="134"/>
      <c r="I174" s="136"/>
      <c r="J174" s="136"/>
      <c r="K174" s="136"/>
      <c r="L174" s="136"/>
      <c r="M174" s="136"/>
      <c r="N174" s="136"/>
      <c r="O174" s="136"/>
      <c r="P174" s="135"/>
      <c r="Q174" s="60">
        <f>IF(A5taxstdlife="n/a","n/a",IF(Q$3&gt;(A5taxstdlife+$E174),('RFM input'!$P$227-'RFM input'!$P$281)-SUM($P174:P174),('RFM input'!$P$227-'RFM input'!$P$281)/A5taxstdlife))</f>
        <v>0</v>
      </c>
      <c r="R174" s="60"/>
      <c r="S174" s="94"/>
      <c r="T174" s="94"/>
      <c r="U174" s="94"/>
      <c r="V174" s="94"/>
      <c r="W174" s="94"/>
      <c r="X174" s="94"/>
      <c r="Y174" s="94"/>
      <c r="Z174" s="94"/>
      <c r="AA174" s="249"/>
    </row>
    <row r="175" spans="1:27" hidden="1" outlineLevel="2">
      <c r="A175" s="4"/>
      <c r="B175" s="4"/>
      <c r="C175" s="19"/>
      <c r="D175" s="1292"/>
      <c r="E175" s="79">
        <v>10</v>
      </c>
      <c r="F175" s="20"/>
      <c r="G175" s="20"/>
      <c r="H175" s="134"/>
      <c r="I175" s="136"/>
      <c r="J175" s="136"/>
      <c r="K175" s="136"/>
      <c r="L175" s="136"/>
      <c r="M175" s="136"/>
      <c r="N175" s="136"/>
      <c r="O175" s="136"/>
      <c r="P175" s="136"/>
      <c r="Q175" s="135"/>
      <c r="R175" s="60"/>
      <c r="S175" s="94"/>
      <c r="T175" s="94"/>
      <c r="U175" s="94"/>
      <c r="V175" s="94"/>
      <c r="W175" s="94"/>
      <c r="X175" s="94"/>
      <c r="Y175" s="94"/>
      <c r="Z175" s="94"/>
      <c r="AA175" s="249"/>
    </row>
    <row r="176" spans="1:27" outlineLevel="1" collapsed="1">
      <c r="A176" s="4"/>
      <c r="B176" s="4"/>
      <c r="C176" s="218" t="str">
        <f>Asset5</f>
        <v>Gas Quality</v>
      </c>
      <c r="D176" s="4"/>
      <c r="E176" s="4"/>
      <c r="F176" s="17"/>
      <c r="G176" s="17"/>
      <c r="H176" s="1065">
        <f>-SUM(H164:H175)</f>
        <v>-1.8755077965460006E-2</v>
      </c>
      <c r="I176" s="1066">
        <f>-SUM(I164:I175)</f>
        <v>-3.7510155930920011E-2</v>
      </c>
      <c r="J176" s="1066">
        <f>IF(COUNT($H176:I176)&gt;='RFM input'!$AA$7,0, -SUM(J164:J175))</f>
        <v>-3.7510155930920011E-2</v>
      </c>
      <c r="K176" s="1066">
        <f>IF(COUNT($H176:J176)&gt;='RFM input'!$AA$7,0, -SUM(K164:K175))</f>
        <v>-3.7510155930920011E-2</v>
      </c>
      <c r="L176" s="1066">
        <f>IF(COUNT($H176:K176)&gt;='RFM input'!$AA$7,0, -SUM(L164:L175))</f>
        <v>-9.3655935631110354E-3</v>
      </c>
      <c r="M176" s="149">
        <f>IF(COUNT($H176:L176)&gt;='RFM input'!$AA$7,0, -SUM(M164:M175))</f>
        <v>0</v>
      </c>
      <c r="N176" s="149">
        <f>IF(COUNT($H176:M176)&gt;='RFM input'!$AA$7,0, -SUM(N164:N175))</f>
        <v>0</v>
      </c>
      <c r="O176" s="149">
        <f>IF(COUNT($H176:N176)&gt;='RFM input'!$AA$7,0, -SUM(O164:O175))</f>
        <v>0</v>
      </c>
      <c r="P176" s="149">
        <f>IF(COUNT($H176:O176)&gt;='RFM input'!$AA$7,0, -SUM(P164:P175))</f>
        <v>0</v>
      </c>
      <c r="Q176" s="149">
        <f>IF(COUNT($H176:P176)&gt;='RFM input'!$AA$7,0, -SUM(Q164:Q175))</f>
        <v>0</v>
      </c>
      <c r="R176" s="149"/>
      <c r="S176" s="93"/>
      <c r="T176" s="93"/>
      <c r="U176" s="93"/>
      <c r="V176" s="93"/>
      <c r="W176" s="93"/>
      <c r="X176" s="93"/>
      <c r="Y176" s="93"/>
      <c r="Z176" s="93"/>
      <c r="AA176" s="249"/>
    </row>
    <row r="177" spans="1:27" hidden="1" outlineLevel="2">
      <c r="A177" s="4"/>
      <c r="B177" s="219" t="str">
        <f>Asset6</f>
        <v xml:space="preserve">Other </v>
      </c>
      <c r="C177" s="24"/>
      <c r="D177" s="458" t="s">
        <v>161</v>
      </c>
      <c r="E177" s="24"/>
      <c r="F177" s="238"/>
      <c r="G177" s="238"/>
      <c r="H177" s="1045">
        <f>'Forecast Tax Depreciation'!C11</f>
        <v>0.71070703136537716</v>
      </c>
      <c r="I177" s="1045">
        <f>'Forecast Tax Depreciation'!D11</f>
        <v>1.6380735725100584</v>
      </c>
      <c r="J177" s="1045">
        <f>'Forecast Tax Depreciation'!E11</f>
        <v>1.7153109486661762</v>
      </c>
      <c r="K177" s="1045">
        <f>'Forecast Tax Depreciation'!F11</f>
        <v>1.9392042272183583</v>
      </c>
      <c r="L177" s="1045">
        <f>'Forecast Tax Depreciation'!G11</f>
        <v>2.1135678327209919</v>
      </c>
      <c r="M177" s="59">
        <f>IF(M$3&gt;A6taxremlife,A6taxvalue-SUM($F177:L177),IF(A6taxremlife="N/A","n/a",A6taxvalue/A6taxremlife))</f>
        <v>1.5769374316915643</v>
      </c>
      <c r="N177" s="59">
        <f>IF(N$3&gt;A6taxremlife,A6taxvalue-SUM($F177:M177),IF(A6taxremlife="N/A","n/a",A6taxvalue/A6taxremlife))</f>
        <v>-4.4277743508041922E-2</v>
      </c>
      <c r="O177" s="59">
        <f>IF(O$3&gt;A6taxremlife,A6taxvalue-SUM($F177:N177),IF(A6taxremlife="N/A","n/a",A6taxvalue/A6taxremlife))</f>
        <v>0</v>
      </c>
      <c r="P177" s="59">
        <f>IF(P$3&gt;A6taxremlife,A6taxvalue-SUM($F177:O177),IF(A6taxremlife="N/A","n/a",A6taxvalue/A6taxremlife))</f>
        <v>0</v>
      </c>
      <c r="Q177" s="59">
        <f>IF(Q$3&gt;A6taxremlife,A6taxvalue-SUM($F177:P177),IF(A6taxremlife="N/A","n/a",A6taxvalue/A6taxremlife))</f>
        <v>0</v>
      </c>
      <c r="R177" s="59"/>
      <c r="S177" s="94"/>
      <c r="T177" s="94"/>
      <c r="U177" s="94"/>
      <c r="V177" s="94"/>
      <c r="W177" s="94"/>
      <c r="X177" s="94"/>
      <c r="Y177" s="94"/>
      <c r="Z177" s="94"/>
      <c r="AA177" s="249"/>
    </row>
    <row r="178" spans="1:27" ht="12.75" hidden="1" customHeight="1" outlineLevel="2">
      <c r="A178" s="4"/>
      <c r="B178" s="4"/>
      <c r="C178" s="19"/>
      <c r="D178" s="1291" t="s">
        <v>50</v>
      </c>
      <c r="E178" s="78"/>
      <c r="F178" s="20"/>
      <c r="G178" s="20"/>
      <c r="H178" s="94"/>
      <c r="I178" s="60"/>
      <c r="J178" s="60"/>
      <c r="K178" s="60"/>
      <c r="L178" s="60"/>
      <c r="M178" s="60"/>
      <c r="N178" s="60"/>
      <c r="O178" s="60"/>
      <c r="P178" s="60"/>
      <c r="Q178" s="60"/>
      <c r="R178" s="60"/>
      <c r="S178" s="94"/>
      <c r="T178" s="94"/>
      <c r="U178" s="94"/>
      <c r="V178" s="94"/>
      <c r="W178" s="94"/>
      <c r="X178" s="94"/>
      <c r="Y178" s="94"/>
      <c r="Z178" s="94"/>
      <c r="AA178" s="249"/>
    </row>
    <row r="179" spans="1:27" hidden="1" outlineLevel="2">
      <c r="A179" s="4"/>
      <c r="B179" s="4"/>
      <c r="C179" s="19"/>
      <c r="D179" s="1292"/>
      <c r="E179" s="78">
        <v>1</v>
      </c>
      <c r="F179" s="20"/>
      <c r="G179" s="20"/>
      <c r="H179" s="133"/>
      <c r="I179" s="60"/>
      <c r="J179" s="60"/>
      <c r="K179" s="60"/>
      <c r="L179" s="60"/>
      <c r="M179" s="60">
        <f>IF(A6taxstdlife="n/a","n/a",IF(M$3&gt;(A6taxstdlife+$E179),('RFM input'!$H$228-'RFM input'!$H$282)-SUM($H179:L179),('RFM input'!$H$228-'RFM input'!$H$282)/A6taxstdlife))</f>
        <v>5.9570627609673139E-2</v>
      </c>
      <c r="N179" s="60">
        <f>IF(A6taxstdlife="n/a","n/a",IF(N$3&gt;(A6taxstdlife+$E179),('RFM input'!$H$228-'RFM input'!$H$282)-SUM($H179:M179),('RFM input'!$H$228-'RFM input'!$H$282)/A6taxstdlife))</f>
        <v>5.9570627609673139E-2</v>
      </c>
      <c r="O179" s="60">
        <f>IF(A6taxstdlife="n/a","n/a",IF(O$3&gt;(A6taxstdlife+$E179),('RFM input'!$H$228-'RFM input'!$H$282)-SUM($H179:N179),('RFM input'!$H$228-'RFM input'!$H$282)/A6taxstdlife))</f>
        <v>5.9570627609673139E-2</v>
      </c>
      <c r="P179" s="60">
        <f>IF(A6taxstdlife="n/a","n/a",IF(P$3&gt;(A6taxstdlife+$E179),('RFM input'!$H$228-'RFM input'!$H$282)-SUM($H179:O179),('RFM input'!$H$228-'RFM input'!$H$282)/A6taxstdlife))</f>
        <v>0.26806782424352915</v>
      </c>
      <c r="Q179" s="60">
        <f>IF(A6taxstdlife="n/a","n/a",IF(Q$3&gt;(A6taxstdlife+$E179),('RFM input'!$H$228-'RFM input'!$H$282)-SUM($H179:P179),('RFM input'!$H$228-'RFM input'!$H$282)/A6taxstdlife))</f>
        <v>0</v>
      </c>
      <c r="R179" s="60"/>
      <c r="S179" s="94"/>
      <c r="T179" s="94"/>
      <c r="U179" s="94"/>
      <c r="V179" s="94"/>
      <c r="W179" s="94"/>
      <c r="X179" s="94"/>
      <c r="Y179" s="94"/>
      <c r="Z179" s="94"/>
      <c r="AA179" s="249"/>
    </row>
    <row r="180" spans="1:27" hidden="1" outlineLevel="2">
      <c r="A180" s="4"/>
      <c r="B180" s="4"/>
      <c r="C180" s="19"/>
      <c r="D180" s="1292"/>
      <c r="E180" s="78">
        <v>2</v>
      </c>
      <c r="F180" s="20"/>
      <c r="G180" s="20"/>
      <c r="H180" s="134"/>
      <c r="I180" s="135"/>
      <c r="J180" s="60"/>
      <c r="K180" s="60"/>
      <c r="L180" s="60"/>
      <c r="M180" s="60">
        <f>IF(A6taxstdlife="n/a","n/a",IF(M$3&gt;(A6taxstdlife+$E180),('RFM input'!$I$228-'RFM input'!$I$282)-SUM($I180:L180),('RFM input'!$I$228-'RFM input'!$I$282)/A6taxstdlife))</f>
        <v>7.3515646549547092E-2</v>
      </c>
      <c r="N180" s="60">
        <f>IF(A6taxstdlife="n/a","n/a",IF(N$3&gt;(A6taxstdlife+$E180),('RFM input'!$I$228-'RFM input'!$I$282)-SUM($I180:M180),('RFM input'!$I$228-'RFM input'!$I$282)/A6taxstdlife))</f>
        <v>7.3515646549547092E-2</v>
      </c>
      <c r="O180" s="60">
        <f>IF(A6taxstdlife="n/a","n/a",IF(O$3&gt;(A6taxstdlife+$E180),('RFM input'!$I$228-'RFM input'!$I$282)-SUM($I180:N180),('RFM input'!$I$228-'RFM input'!$I$282)/A6taxstdlife))</f>
        <v>7.3515646549547092E-2</v>
      </c>
      <c r="P180" s="60">
        <f>IF(A6taxstdlife="n/a","n/a",IF(P$3&gt;(A6taxstdlife+$E180),('RFM input'!$I$228-'RFM input'!$I$282)-SUM($I180:O180),('RFM input'!$I$228-'RFM input'!$I$282)/A6taxstdlife))</f>
        <v>7.3515646549547092E-2</v>
      </c>
      <c r="Q180" s="60">
        <f>IF(A6taxstdlife="n/a","n/a",IF(Q$3&gt;(A6taxstdlife+$E180),('RFM input'!$I$228-'RFM input'!$I$282)-SUM($I180:P180),('RFM input'!$I$228-'RFM input'!$I$282)/A6taxstdlife))</f>
        <v>0.25730476292341486</v>
      </c>
      <c r="R180" s="60"/>
      <c r="S180" s="94"/>
      <c r="T180" s="94"/>
      <c r="U180" s="94"/>
      <c r="V180" s="94"/>
      <c r="W180" s="94"/>
      <c r="X180" s="94"/>
      <c r="Y180" s="94"/>
      <c r="Z180" s="94"/>
      <c r="AA180" s="249"/>
    </row>
    <row r="181" spans="1:27" hidden="1" outlineLevel="2">
      <c r="A181" s="4"/>
      <c r="B181" s="4"/>
      <c r="C181" s="19"/>
      <c r="D181" s="1292"/>
      <c r="E181" s="78">
        <v>3</v>
      </c>
      <c r="F181" s="20"/>
      <c r="G181" s="20"/>
      <c r="H181" s="134"/>
      <c r="I181" s="136"/>
      <c r="J181" s="135"/>
      <c r="K181" s="60"/>
      <c r="L181" s="60"/>
      <c r="M181" s="60">
        <f>IF(A6taxstdlife="n/a","n/a",IF(M$3&gt;(A6taxstdlife+$E181),('RFM input'!$J$228-'RFM input'!$J$282)-SUM($J181:L181),('RFM input'!$J$228-'RFM input'!$J$282)/A6taxstdlife))</f>
        <v>0.20790716657244751</v>
      </c>
      <c r="N181" s="60">
        <f>IF(A6taxstdlife="n/a","n/a",IF(N$3&gt;(A6taxstdlife+$E181),('RFM input'!$J$228-'RFM input'!$J$282)-SUM($J181:M181),('RFM input'!$J$228-'RFM input'!$J$282)/A6taxstdlife))</f>
        <v>0.20790716657244751</v>
      </c>
      <c r="O181" s="60">
        <f>IF(A6taxstdlife="n/a","n/a",IF(O$3&gt;(A6taxstdlife+$E181),('RFM input'!$J$228-'RFM input'!$J$282)-SUM($J181:N181),('RFM input'!$J$228-'RFM input'!$J$282)/A6taxstdlife))</f>
        <v>0.20790716657244751</v>
      </c>
      <c r="P181" s="60">
        <f>IF(A6taxstdlife="n/a","n/a",IF(P$3&gt;(A6taxstdlife+$E181),('RFM input'!$J$228-'RFM input'!$J$282)-SUM($J181:O181),('RFM input'!$J$228-'RFM input'!$J$282)/A6taxstdlife))</f>
        <v>0.20790716657244751</v>
      </c>
      <c r="Q181" s="60">
        <f>IF(A6taxstdlife="n/a","n/a",IF(Q$3&gt;(A6taxstdlife+$E181),('RFM input'!$J$228-'RFM input'!$J$282)-SUM($J181:P181),('RFM input'!$J$228-'RFM input'!$J$282)/A6taxstdlife))</f>
        <v>0.20790716657244751</v>
      </c>
      <c r="R181" s="60"/>
      <c r="S181" s="94"/>
      <c r="T181" s="94"/>
      <c r="U181" s="94"/>
      <c r="V181" s="94"/>
      <c r="W181" s="94"/>
      <c r="X181" s="94"/>
      <c r="Y181" s="94"/>
      <c r="Z181" s="94"/>
      <c r="AA181" s="249"/>
    </row>
    <row r="182" spans="1:27" hidden="1" outlineLevel="2">
      <c r="A182" s="4"/>
      <c r="B182" s="4"/>
      <c r="C182" s="19"/>
      <c r="D182" s="1292"/>
      <c r="E182" s="78">
        <v>4</v>
      </c>
      <c r="F182" s="20"/>
      <c r="G182" s="20"/>
      <c r="H182" s="134"/>
      <c r="I182" s="136"/>
      <c r="J182" s="136"/>
      <c r="K182" s="135"/>
      <c r="L182" s="60"/>
      <c r="M182" s="60">
        <f>IF(A6taxstdlife="n/a","n/a",IF(M$3&gt;(A6taxstdlife+$E182),('RFM input'!$K$228-'RFM input'!$K$282)-SUM($K182:L182),('RFM input'!$K$228-'RFM input'!$K$282)/A6taxstdlife))</f>
        <v>0.1579648208347211</v>
      </c>
      <c r="N182" s="60">
        <f>IF(A6taxstdlife="n/a","n/a",IF(N$3&gt;(A6taxstdlife+$E182),('RFM input'!$K$228-'RFM input'!$K$282)-SUM($K182:M182),('RFM input'!$K$228-'RFM input'!$K$282)/A6taxstdlife))</f>
        <v>0.1579648208347211</v>
      </c>
      <c r="O182" s="60">
        <f>IF(A6taxstdlife="n/a","n/a",IF(O$3&gt;(A6taxstdlife+$E182),('RFM input'!$K$228-'RFM input'!$K$282)-SUM($K182:N182),('RFM input'!$K$228-'RFM input'!$K$282)/A6taxstdlife))</f>
        <v>0.1579648208347211</v>
      </c>
      <c r="P182" s="60">
        <f>IF(A6taxstdlife="n/a","n/a",IF(P$3&gt;(A6taxstdlife+$E182),('RFM input'!$K$228-'RFM input'!$K$282)-SUM($K182:O182),('RFM input'!$K$228-'RFM input'!$K$282)/A6taxstdlife))</f>
        <v>0.1579648208347211</v>
      </c>
      <c r="Q182" s="60">
        <f>IF(A6taxstdlife="n/a","n/a",IF(Q$3&gt;(A6taxstdlife+$E182),('RFM input'!$K$228-'RFM input'!$K$282)-SUM($K182:P182),('RFM input'!$K$228-'RFM input'!$K$282)/A6taxstdlife))</f>
        <v>0.1579648208347211</v>
      </c>
      <c r="R182" s="60"/>
      <c r="S182" s="94"/>
      <c r="T182" s="94"/>
      <c r="U182" s="94"/>
      <c r="V182" s="94"/>
      <c r="W182" s="94"/>
      <c r="X182" s="94"/>
      <c r="Y182" s="94"/>
      <c r="Z182" s="94"/>
      <c r="AA182" s="249"/>
    </row>
    <row r="183" spans="1:27" hidden="1" outlineLevel="2">
      <c r="A183" s="4"/>
      <c r="B183" s="4"/>
      <c r="C183" s="19"/>
      <c r="D183" s="1292"/>
      <c r="E183" s="78">
        <v>5</v>
      </c>
      <c r="F183" s="20"/>
      <c r="G183" s="20"/>
      <c r="H183" s="134"/>
      <c r="I183" s="136"/>
      <c r="J183" s="136"/>
      <c r="K183" s="136"/>
      <c r="L183" s="135"/>
      <c r="M183" s="60">
        <f>IF(A6taxstdlife="n/a","n/a",IF(M$3&gt;(A6taxstdlife+$E183),('RFM input'!$L$228-'RFM input'!$L$282)-SUM($L183:L183),('RFM input'!$L$228-'RFM input'!$L$282)/A6taxstdlife))</f>
        <v>0.55040347221216446</v>
      </c>
      <c r="N183" s="60">
        <f>IF(A6taxstdlife="n/a","n/a",IF(N$3&gt;(A6taxstdlife+$E183),('RFM input'!$L$228-'RFM input'!$L$282)-SUM($L183:M183),('RFM input'!$L$228-'RFM input'!$L$282)/A6taxstdlife))</f>
        <v>0.55040347221216446</v>
      </c>
      <c r="O183" s="60">
        <f>IF(A6taxstdlife="n/a","n/a",IF(O$3&gt;(A6taxstdlife+$E183),('RFM input'!$L$228-'RFM input'!$L$282)-SUM($L183:N183),('RFM input'!$L$228-'RFM input'!$L$282)/A6taxstdlife))</f>
        <v>0.55040347221216446</v>
      </c>
      <c r="P183" s="60">
        <f>IF(A6taxstdlife="n/a","n/a",IF(P$3&gt;(A6taxstdlife+$E183),('RFM input'!$L$228-'RFM input'!$L$282)-SUM($L183:O183),('RFM input'!$L$228-'RFM input'!$L$282)/A6taxstdlife))</f>
        <v>0.55040347221216446</v>
      </c>
      <c r="Q183" s="60">
        <f>IF(A6taxstdlife="n/a","n/a",IF(Q$3&gt;(A6taxstdlife+$E183),('RFM input'!$L$228-'RFM input'!$L$282)-SUM($L183:P183),('RFM input'!$L$228-'RFM input'!$L$282)/A6taxstdlife))</f>
        <v>0.55040347221216446</v>
      </c>
      <c r="R183" s="60"/>
      <c r="S183" s="94"/>
      <c r="T183" s="94"/>
      <c r="U183" s="94"/>
      <c r="V183" s="94"/>
      <c r="W183" s="94"/>
      <c r="X183" s="94"/>
      <c r="Y183" s="94"/>
      <c r="Z183" s="94"/>
      <c r="AA183" s="249"/>
    </row>
    <row r="184" spans="1:27" hidden="1" outlineLevel="2">
      <c r="A184" s="4"/>
      <c r="B184" s="4"/>
      <c r="C184" s="19"/>
      <c r="D184" s="1292"/>
      <c r="E184" s="78">
        <v>6</v>
      </c>
      <c r="F184" s="20"/>
      <c r="G184" s="20"/>
      <c r="H184" s="134"/>
      <c r="I184" s="136"/>
      <c r="J184" s="136"/>
      <c r="K184" s="136"/>
      <c r="L184" s="136"/>
      <c r="M184" s="135"/>
      <c r="N184" s="60">
        <f>IF(A6taxstdlife="n/a","n/a",IF(N$3&gt;(A6taxstdlife+$E184),('RFM input'!$M$228-'RFM input'!$M$282)-SUM($M184:M184),('RFM input'!$M$228-'RFM input'!$M$282)/A6taxstdlife))</f>
        <v>0</v>
      </c>
      <c r="O184" s="60">
        <f>IF(A6taxstdlife="n/a","n/a",IF(O$3&gt;(A6taxstdlife+$E184),('RFM input'!$M$228-'RFM input'!$M$282)-SUM($M184:N184),('RFM input'!$M$228-'RFM input'!$M$282)/A6taxstdlife))</f>
        <v>0</v>
      </c>
      <c r="P184" s="60">
        <f>IF(A6taxstdlife="n/a","n/a",IF(P$3&gt;(A6taxstdlife+$E184),('RFM input'!$M$228-'RFM input'!$M$282)-SUM($M184:O184),('RFM input'!$M$228-'RFM input'!$M$282)/A6taxstdlife))</f>
        <v>0</v>
      </c>
      <c r="Q184" s="60">
        <f>IF(A6taxstdlife="n/a","n/a",IF(Q$3&gt;(A6taxstdlife+$E184),('RFM input'!$M$228-'RFM input'!$M$282)-SUM($M184:P184),('RFM input'!$M$228-'RFM input'!$M$282)/A6taxstdlife))</f>
        <v>0</v>
      </c>
      <c r="R184" s="60"/>
      <c r="S184" s="94"/>
      <c r="T184" s="94"/>
      <c r="U184" s="94"/>
      <c r="V184" s="94"/>
      <c r="W184" s="94"/>
      <c r="X184" s="94"/>
      <c r="Y184" s="94"/>
      <c r="Z184" s="94"/>
      <c r="AA184" s="249"/>
    </row>
    <row r="185" spans="1:27" hidden="1" outlineLevel="2">
      <c r="A185" s="4"/>
      <c r="B185" s="4"/>
      <c r="C185" s="19"/>
      <c r="D185" s="1292"/>
      <c r="E185" s="78">
        <v>7</v>
      </c>
      <c r="F185" s="20"/>
      <c r="G185" s="20"/>
      <c r="H185" s="134"/>
      <c r="I185" s="136"/>
      <c r="J185" s="136"/>
      <c r="K185" s="136"/>
      <c r="L185" s="136"/>
      <c r="M185" s="136"/>
      <c r="N185" s="135"/>
      <c r="O185" s="60">
        <f>IF(A6taxstdlife="n/a","n/a",IF(O$3&gt;(A6taxstdlife+$E185),('RFM input'!$N$228-'RFM input'!$N$282)-SUM($N185:N185),('RFM input'!$N$228-'RFM input'!$N$282)/A6taxstdlife))</f>
        <v>0</v>
      </c>
      <c r="P185" s="60">
        <f>IF(A6taxstdlife="n/a","n/a",IF(P$3&gt;(A6taxstdlife+$E185),('RFM input'!$N$228-'RFM input'!$N$282)-SUM($N185:O185),('RFM input'!$N$228-'RFM input'!$N$282)/A6taxstdlife))</f>
        <v>0</v>
      </c>
      <c r="Q185" s="60">
        <f>IF(A6taxstdlife="n/a","n/a",IF(Q$3&gt;(A6taxstdlife+$E185),('RFM input'!$N$228-'RFM input'!$N$282)-SUM($N185:P185),('RFM input'!$N$228-'RFM input'!$N$282)/A6taxstdlife))</f>
        <v>0</v>
      </c>
      <c r="R185" s="60"/>
      <c r="S185" s="94"/>
      <c r="T185" s="94"/>
      <c r="U185" s="94"/>
      <c r="V185" s="94"/>
      <c r="W185" s="94"/>
      <c r="X185" s="94"/>
      <c r="Y185" s="94"/>
      <c r="Z185" s="94"/>
      <c r="AA185" s="249"/>
    </row>
    <row r="186" spans="1:27" hidden="1" outlineLevel="2">
      <c r="A186" s="4"/>
      <c r="B186" s="4"/>
      <c r="C186" s="19"/>
      <c r="D186" s="1292"/>
      <c r="E186" s="78">
        <v>8</v>
      </c>
      <c r="F186" s="20"/>
      <c r="G186" s="20"/>
      <c r="H186" s="134"/>
      <c r="I186" s="136"/>
      <c r="J186" s="136"/>
      <c r="K186" s="136"/>
      <c r="L186" s="136"/>
      <c r="M186" s="136"/>
      <c r="N186" s="136"/>
      <c r="O186" s="135"/>
      <c r="P186" s="60">
        <f>IF(A6taxstdlife="n/a","n/a",IF(P$3&gt;(A6taxstdlife+$E186),('RFM input'!$O$228-'RFM input'!$O$282)-SUM($O186:O186),('RFM input'!$O$228-'RFM input'!$O$282)/A6taxstdlife))</f>
        <v>0</v>
      </c>
      <c r="Q186" s="60">
        <f>IF(A6taxstdlife="n/a","n/a",IF(Q$3&gt;(A6taxstdlife+$E186),('RFM input'!$O$228-'RFM input'!$O$282)-SUM($O186:P186),('RFM input'!$O$228-'RFM input'!$O$282)/A6taxstdlife))</f>
        <v>0</v>
      </c>
      <c r="R186" s="60"/>
      <c r="S186" s="94"/>
      <c r="T186" s="94"/>
      <c r="U186" s="94"/>
      <c r="V186" s="94"/>
      <c r="W186" s="94"/>
      <c r="X186" s="94"/>
      <c r="Y186" s="94"/>
      <c r="Z186" s="94"/>
      <c r="AA186" s="249"/>
    </row>
    <row r="187" spans="1:27" hidden="1" outlineLevel="2">
      <c r="A187" s="4"/>
      <c r="B187" s="4"/>
      <c r="C187" s="19"/>
      <c r="D187" s="1292"/>
      <c r="E187" s="78">
        <v>9</v>
      </c>
      <c r="F187" s="20"/>
      <c r="G187" s="20"/>
      <c r="H187" s="134"/>
      <c r="I187" s="136"/>
      <c r="J187" s="136"/>
      <c r="K187" s="136"/>
      <c r="L187" s="136"/>
      <c r="M187" s="136"/>
      <c r="N187" s="136"/>
      <c r="O187" s="136"/>
      <c r="P187" s="135"/>
      <c r="Q187" s="60">
        <f>IF(A6taxstdlife="n/a","n/a",IF(Q$3&gt;(A6taxstdlife+$E187),('RFM input'!$P$228-'RFM input'!$P$282)-SUM($P187:P187),('RFM input'!$P$228-'RFM input'!$P$282)/A6taxstdlife))</f>
        <v>0</v>
      </c>
      <c r="R187" s="60"/>
      <c r="S187" s="94"/>
      <c r="T187" s="94"/>
      <c r="U187" s="94"/>
      <c r="V187" s="94"/>
      <c r="W187" s="94"/>
      <c r="X187" s="94"/>
      <c r="Y187" s="94"/>
      <c r="Z187" s="94"/>
      <c r="AA187" s="249"/>
    </row>
    <row r="188" spans="1:27" hidden="1" outlineLevel="2">
      <c r="A188" s="4"/>
      <c r="B188" s="4"/>
      <c r="C188" s="19"/>
      <c r="D188" s="1292"/>
      <c r="E188" s="79">
        <v>10</v>
      </c>
      <c r="F188" s="20"/>
      <c r="G188" s="20"/>
      <c r="H188" s="134"/>
      <c r="I188" s="136"/>
      <c r="J188" s="136"/>
      <c r="K188" s="136"/>
      <c r="L188" s="136"/>
      <c r="M188" s="136"/>
      <c r="N188" s="136"/>
      <c r="O188" s="136"/>
      <c r="P188" s="136"/>
      <c r="Q188" s="135"/>
      <c r="R188" s="60"/>
      <c r="S188" s="94"/>
      <c r="T188" s="94"/>
      <c r="U188" s="94"/>
      <c r="V188" s="94"/>
      <c r="W188" s="94"/>
      <c r="X188" s="94"/>
      <c r="Y188" s="94"/>
      <c r="Z188" s="94"/>
      <c r="AA188" s="249"/>
    </row>
    <row r="189" spans="1:27" outlineLevel="1" collapsed="1">
      <c r="A189" s="4"/>
      <c r="B189" s="4"/>
      <c r="C189" s="218" t="str">
        <f>Asset6</f>
        <v xml:space="preserve">Other </v>
      </c>
      <c r="D189" s="4"/>
      <c r="E189" s="4"/>
      <c r="F189" s="17"/>
      <c r="G189" s="17"/>
      <c r="H189" s="1065">
        <f>-SUM(H177:H188)</f>
        <v>-0.71070703136537716</v>
      </c>
      <c r="I189" s="1066">
        <f>-SUM(I177:I188)</f>
        <v>-1.6380735725100584</v>
      </c>
      <c r="J189" s="1066">
        <f>IF(COUNT($H189:I189)&gt;='RFM input'!$AA$7,0, -SUM(J177:J188))</f>
        <v>-1.7153109486661762</v>
      </c>
      <c r="K189" s="1066">
        <f>IF(COUNT($H189:J189)&gt;='RFM input'!$AA$7,0, -SUM(K177:K188))</f>
        <v>-1.9392042272183583</v>
      </c>
      <c r="L189" s="1066">
        <f>IF(COUNT($H189:K189)&gt;='RFM input'!$AA$7,0, -SUM(L177:L188))</f>
        <v>-2.1135678327209919</v>
      </c>
      <c r="M189" s="149">
        <f>IF(COUNT($H189:L189)&gt;='RFM input'!$AA$7,0, -SUM(M177:M188))</f>
        <v>0</v>
      </c>
      <c r="N189" s="149">
        <f>IF(COUNT($H189:M189)&gt;='RFM input'!$AA$7,0, -SUM(N177:N188))</f>
        <v>0</v>
      </c>
      <c r="O189" s="149">
        <f>IF(COUNT($H189:N189)&gt;='RFM input'!$AA$7,0, -SUM(O177:O188))</f>
        <v>0</v>
      </c>
      <c r="P189" s="149">
        <f>IF(COUNT($H189:O189)&gt;='RFM input'!$AA$7,0, -SUM(P177:P188))</f>
        <v>0</v>
      </c>
      <c r="Q189" s="149">
        <f>IF(COUNT($H189:P189)&gt;='RFM input'!$AA$7,0, -SUM(Q177:Q188))</f>
        <v>0</v>
      </c>
      <c r="R189" s="149"/>
      <c r="S189" s="93"/>
      <c r="T189" s="93"/>
      <c r="U189" s="93"/>
      <c r="V189" s="93"/>
      <c r="W189" s="93"/>
      <c r="X189" s="93"/>
      <c r="Y189" s="93"/>
      <c r="Z189" s="93"/>
      <c r="AA189" s="249"/>
    </row>
    <row r="190" spans="1:27" outlineLevel="2">
      <c r="A190" s="4"/>
      <c r="B190" s="219" t="str">
        <f>Asset7</f>
        <v>General Building</v>
      </c>
      <c r="C190" s="24"/>
      <c r="D190" s="458" t="s">
        <v>161</v>
      </c>
      <c r="E190" s="24"/>
      <c r="F190" s="238"/>
      <c r="G190" s="238"/>
      <c r="H190" s="1045">
        <f>'Forecast Tax Depreciation'!C12</f>
        <v>6.585193739792386E-2</v>
      </c>
      <c r="I190" s="1045">
        <f>'Forecast Tax Depreciation'!D12</f>
        <v>0.14512962161876439</v>
      </c>
      <c r="J190" s="1045">
        <f>'Forecast Tax Depreciation'!E12</f>
        <v>0.31030234194948469</v>
      </c>
      <c r="K190" s="1045">
        <f>'Forecast Tax Depreciation'!F12</f>
        <v>0.31408766185151521</v>
      </c>
      <c r="L190" s="1045">
        <f>'Forecast Tax Depreciation'!G12</f>
        <v>0.31742012197012281</v>
      </c>
      <c r="M190" s="59">
        <f>IF(M$3&gt;A7taxremlife,A7taxvalue-SUM($F190:L190),IF(A7taxremlife="N/A","n/a",A7taxvalue/A7taxremlife))</f>
        <v>0.13317558811128177</v>
      </c>
      <c r="N190" s="59">
        <f>IF(N$3&gt;A7taxremlife,A7taxvalue-SUM($F190:M190),IF(A7taxremlife="N/A","n/a",A7taxvalue/A7taxremlife))</f>
        <v>0.13317558811128177</v>
      </c>
      <c r="O190" s="59">
        <f>IF(O$3&gt;A7taxremlife,A7taxvalue-SUM($F190:N190),IF(A7taxremlife="N/A","n/a",A7taxvalue/A7taxremlife))</f>
        <v>0.13317558811128177</v>
      </c>
      <c r="P190" s="59">
        <f>IF(P$3&gt;A7taxremlife,A7taxvalue-SUM($F190:O190),IF(A7taxremlife="N/A","n/a",A7taxvalue/A7taxremlife))</f>
        <v>0.13317558811128177</v>
      </c>
      <c r="Q190" s="59">
        <f>IF(Q$3&gt;A7taxremlife,A7taxvalue-SUM($F190:P190),IF(A7taxremlife="N/A","n/a",A7taxvalue/A7taxremlife))</f>
        <v>0.13317558811128177</v>
      </c>
      <c r="R190" s="59"/>
      <c r="S190" s="94"/>
      <c r="T190" s="94"/>
      <c r="U190" s="94"/>
      <c r="V190" s="94"/>
      <c r="W190" s="94"/>
      <c r="X190" s="94"/>
      <c r="Y190" s="94"/>
      <c r="Z190" s="94"/>
      <c r="AA190" s="249"/>
    </row>
    <row r="191" spans="1:27" ht="12.75" customHeight="1" outlineLevel="2">
      <c r="A191" s="4"/>
      <c r="B191" s="4"/>
      <c r="C191" s="19"/>
      <c r="D191" s="1291" t="s">
        <v>50</v>
      </c>
      <c r="E191" s="78"/>
      <c r="F191" s="20"/>
      <c r="G191" s="20"/>
      <c r="H191" s="94"/>
      <c r="I191" s="60"/>
      <c r="J191" s="60"/>
      <c r="K191" s="60"/>
      <c r="L191" s="60"/>
      <c r="M191" s="60"/>
      <c r="N191" s="60"/>
      <c r="O191" s="60"/>
      <c r="P191" s="60"/>
      <c r="Q191" s="60"/>
      <c r="R191" s="60"/>
      <c r="S191" s="94"/>
      <c r="T191" s="94"/>
      <c r="U191" s="94"/>
      <c r="V191" s="94"/>
      <c r="W191" s="94"/>
      <c r="X191" s="94"/>
      <c r="Y191" s="94"/>
      <c r="Z191" s="94"/>
      <c r="AA191" s="249"/>
    </row>
    <row r="192" spans="1:27" outlineLevel="2">
      <c r="A192" s="4"/>
      <c r="B192" s="4"/>
      <c r="C192" s="19"/>
      <c r="D192" s="1292"/>
      <c r="E192" s="78">
        <v>1</v>
      </c>
      <c r="F192" s="20"/>
      <c r="G192" s="20"/>
      <c r="H192" s="133"/>
      <c r="I192" s="60">
        <f>IF(A7taxstdlife="n/a","n/a",IF(I$3&gt;(A7taxstdlife+$E192),('RFM input'!$H$229-'RFM input'!$H$283)-SUM($H192:H192),('RFM input'!$H$229-'RFM input'!$H$283)/A7taxstdlife))</f>
        <v>1.1653945078299262E-2</v>
      </c>
      <c r="J192" s="60">
        <f>IF(A7taxstdlife="n/a","n/a",IF(J$3&gt;(A7taxstdlife+$E192),('RFM input'!$H$229-'RFM input'!$H$283)-SUM($H192:I192),('RFM input'!$H$229-'RFM input'!$H$283)/A7taxstdlife))</f>
        <v>1.1653945078299262E-2</v>
      </c>
      <c r="K192" s="60">
        <f>IF(A7taxstdlife="n/a","n/a",IF(K$3&gt;(A7taxstdlife+$E192),('RFM input'!$H$229-'RFM input'!$H$283)-SUM($H192:J192),('RFM input'!$H$229-'RFM input'!$H$283)/A7taxstdlife))</f>
        <v>1.1653945078299262E-2</v>
      </c>
      <c r="L192" s="60">
        <f>IF(A7taxstdlife="n/a","n/a",IF(L$3&gt;(A7taxstdlife+$E192),('RFM input'!$H$229-'RFM input'!$H$283)-SUM($H192:K192),('RFM input'!$H$229-'RFM input'!$H$283)/A7taxstdlife))</f>
        <v>1.1653945078299262E-2</v>
      </c>
      <c r="M192" s="60">
        <f>IF(A7taxstdlife="n/a","n/a",IF(M$3&gt;(A7taxstdlife+$E192),('RFM input'!$H$229-'RFM input'!$H$283)-SUM($H192:L192),('RFM input'!$H$229-'RFM input'!$H$283)/A7taxstdlife))</f>
        <v>1.1653945078299262E-2</v>
      </c>
      <c r="N192" s="60">
        <f>IF(A7taxstdlife="n/a","n/a",IF(N$3&gt;(A7taxstdlife+$E192),('RFM input'!$H$229-'RFM input'!$H$283)-SUM($H192:M192),('RFM input'!$H$229-'RFM input'!$H$283)/A7taxstdlife))</f>
        <v>1.1653945078299262E-2</v>
      </c>
      <c r="O192" s="60">
        <f>IF(A7taxstdlife="n/a","n/a",IF(O$3&gt;(A7taxstdlife+$E192),('RFM input'!$H$229-'RFM input'!$H$283)-SUM($H192:N192),('RFM input'!$H$229-'RFM input'!$H$283)/A7taxstdlife))</f>
        <v>1.1653945078299262E-2</v>
      </c>
      <c r="P192" s="60">
        <f>IF(A7taxstdlife="n/a","n/a",IF(P$3&gt;(A7taxstdlife+$E192),('RFM input'!$H$229-'RFM input'!$H$283)-SUM($H192:O192),('RFM input'!$H$229-'RFM input'!$H$283)/A7taxstdlife))</f>
        <v>1.1653945078299262E-2</v>
      </c>
      <c r="Q192" s="60">
        <f>IF(A7taxstdlife="n/a","n/a",IF(Q$3&gt;(A7taxstdlife+$E192),('RFM input'!$H$229-'RFM input'!$H$283)-SUM($H192:P192),('RFM input'!$H$229-'RFM input'!$H$283)/A7taxstdlife))</f>
        <v>1.1653945078299262E-2</v>
      </c>
      <c r="R192" s="60"/>
      <c r="S192" s="94"/>
      <c r="T192" s="94"/>
      <c r="U192" s="94"/>
      <c r="V192" s="94"/>
      <c r="W192" s="94"/>
      <c r="X192" s="94"/>
      <c r="Y192" s="94"/>
      <c r="Z192" s="94"/>
      <c r="AA192" s="249"/>
    </row>
    <row r="193" spans="1:27" outlineLevel="2">
      <c r="A193" s="4"/>
      <c r="B193" s="4"/>
      <c r="C193" s="19"/>
      <c r="D193" s="1292"/>
      <c r="E193" s="78">
        <v>2</v>
      </c>
      <c r="F193" s="20"/>
      <c r="G193" s="20"/>
      <c r="H193" s="134"/>
      <c r="I193" s="135"/>
      <c r="J193" s="60">
        <f>IF(A7taxstdlife="n/a","n/a",IF(J$3&gt;(A7taxstdlife+$E193),('RFM input'!$I$229-'RFM input'!$I$283)-SUM($I193:I193),('RFM input'!$I$229-'RFM input'!$I$283)/A7taxstdlife))</f>
        <v>0.15721377306909726</v>
      </c>
      <c r="K193" s="60">
        <f>IF(A7taxstdlife="n/a","n/a",IF(K$3&gt;(A7taxstdlife+$E193),('RFM input'!$I$229-'RFM input'!$I$283)-SUM($I193:J193),('RFM input'!$I$229-'RFM input'!$I$283)/A7taxstdlife))</f>
        <v>0.15721377306909726</v>
      </c>
      <c r="L193" s="60">
        <f>IF(A7taxstdlife="n/a","n/a",IF(L$3&gt;(A7taxstdlife+$E193),('RFM input'!$I$229-'RFM input'!$I$283)-SUM($I193:K193),('RFM input'!$I$229-'RFM input'!$I$283)/A7taxstdlife))</f>
        <v>0.15721377306909726</v>
      </c>
      <c r="M193" s="60">
        <f>IF(A7taxstdlife="n/a","n/a",IF(M$3&gt;(A7taxstdlife+$E193),('RFM input'!$I$229-'RFM input'!$I$283)-SUM($I193:L193),('RFM input'!$I$229-'RFM input'!$I$283)/A7taxstdlife))</f>
        <v>0.15721377306909726</v>
      </c>
      <c r="N193" s="60">
        <f>IF(A7taxstdlife="n/a","n/a",IF(N$3&gt;(A7taxstdlife+$E193),('RFM input'!$I$229-'RFM input'!$I$283)-SUM($I193:M193),('RFM input'!$I$229-'RFM input'!$I$283)/A7taxstdlife))</f>
        <v>0.15721377306909726</v>
      </c>
      <c r="O193" s="60">
        <f>IF(A7taxstdlife="n/a","n/a",IF(O$3&gt;(A7taxstdlife+$E193),('RFM input'!$I$229-'RFM input'!$I$283)-SUM($I193:N193),('RFM input'!$I$229-'RFM input'!$I$283)/A7taxstdlife))</f>
        <v>0.15721377306909726</v>
      </c>
      <c r="P193" s="60">
        <f>IF(A7taxstdlife="n/a","n/a",IF(P$3&gt;(A7taxstdlife+$E193),('RFM input'!$I$229-'RFM input'!$I$283)-SUM($I193:O193),('RFM input'!$I$229-'RFM input'!$I$283)/A7taxstdlife))</f>
        <v>0.15721377306909726</v>
      </c>
      <c r="Q193" s="60">
        <f>IF(A7taxstdlife="n/a","n/a",IF(Q$3&gt;(A7taxstdlife+$E193),('RFM input'!$I$229-'RFM input'!$I$283)-SUM($I193:P193),('RFM input'!$I$229-'RFM input'!$I$283)/A7taxstdlife))</f>
        <v>0.15721377306909726</v>
      </c>
      <c r="R193" s="60"/>
      <c r="S193" s="94"/>
      <c r="T193" s="94"/>
      <c r="U193" s="94"/>
      <c r="V193" s="94"/>
      <c r="W193" s="94"/>
      <c r="X193" s="94"/>
      <c r="Y193" s="94"/>
      <c r="Z193" s="94"/>
      <c r="AA193" s="249"/>
    </row>
    <row r="194" spans="1:27" outlineLevel="2">
      <c r="A194" s="4"/>
      <c r="B194" s="4"/>
      <c r="C194" s="19"/>
      <c r="D194" s="1292"/>
      <c r="E194" s="78">
        <v>3</v>
      </c>
      <c r="F194" s="20"/>
      <c r="G194" s="20"/>
      <c r="H194" s="134"/>
      <c r="I194" s="136"/>
      <c r="J194" s="135"/>
      <c r="K194" s="60">
        <f>IF(A7taxstdlife="n/a","n/a",IF(K$3&gt;(A7taxstdlife+$E194),('RFM input'!$J$229-'RFM input'!$J$283)-SUM($J194:J194),('RFM input'!$J$229-'RFM input'!$J$283)/A7taxstdlife))</f>
        <v>3.515045831168333E-3</v>
      </c>
      <c r="L194" s="60">
        <f>IF(A7taxstdlife="n/a","n/a",IF(L$3&gt;(A7taxstdlife+$E194),('RFM input'!$J$229-'RFM input'!$J$283)-SUM($J194:K194),('RFM input'!$J$229-'RFM input'!$J$283)/A7taxstdlife))</f>
        <v>3.515045831168333E-3</v>
      </c>
      <c r="M194" s="60">
        <f>IF(A7taxstdlife="n/a","n/a",IF(M$3&gt;(A7taxstdlife+$E194),('RFM input'!$J$229-'RFM input'!$J$283)-SUM($J194:L194),('RFM input'!$J$229-'RFM input'!$J$283)/A7taxstdlife))</f>
        <v>3.515045831168333E-3</v>
      </c>
      <c r="N194" s="60">
        <f>IF(A7taxstdlife="n/a","n/a",IF(N$3&gt;(A7taxstdlife+$E194),('RFM input'!$J$229-'RFM input'!$J$283)-SUM($J194:M194),('RFM input'!$J$229-'RFM input'!$J$283)/A7taxstdlife))</f>
        <v>3.515045831168333E-3</v>
      </c>
      <c r="O194" s="60">
        <f>IF(A7taxstdlife="n/a","n/a",IF(O$3&gt;(A7taxstdlife+$E194),('RFM input'!$J$229-'RFM input'!$J$283)-SUM($J194:N194),('RFM input'!$J$229-'RFM input'!$J$283)/A7taxstdlife))</f>
        <v>3.515045831168333E-3</v>
      </c>
      <c r="P194" s="60">
        <f>IF(A7taxstdlife="n/a","n/a",IF(P$3&gt;(A7taxstdlife+$E194),('RFM input'!$J$229-'RFM input'!$J$283)-SUM($J194:O194),('RFM input'!$J$229-'RFM input'!$J$283)/A7taxstdlife))</f>
        <v>3.515045831168333E-3</v>
      </c>
      <c r="Q194" s="60">
        <f>IF(A7taxstdlife="n/a","n/a",IF(Q$3&gt;(A7taxstdlife+$E194),('RFM input'!$J$229-'RFM input'!$J$283)-SUM($J194:P194),('RFM input'!$J$229-'RFM input'!$J$283)/A7taxstdlife))</f>
        <v>3.515045831168333E-3</v>
      </c>
      <c r="R194" s="60"/>
      <c r="S194" s="94"/>
      <c r="T194" s="94"/>
      <c r="U194" s="94"/>
      <c r="V194" s="94"/>
      <c r="W194" s="94"/>
      <c r="X194" s="94"/>
      <c r="Y194" s="94"/>
      <c r="Z194" s="94"/>
      <c r="AA194" s="249"/>
    </row>
    <row r="195" spans="1:27" outlineLevel="2">
      <c r="A195" s="4"/>
      <c r="B195" s="4"/>
      <c r="C195" s="19"/>
      <c r="D195" s="1292"/>
      <c r="E195" s="78">
        <v>4</v>
      </c>
      <c r="F195" s="20"/>
      <c r="G195" s="20"/>
      <c r="H195" s="134"/>
      <c r="I195" s="136"/>
      <c r="J195" s="136"/>
      <c r="K195" s="135"/>
      <c r="L195" s="60">
        <f>IF(A7taxstdlife="n/a","n/a",IF(L$3&gt;(A7taxstdlife+$E195),('RFM input'!$K$229-'RFM input'!$K$283)-SUM($K195:K195),('RFM input'!$K$229-'RFM input'!$K$283)/A7taxstdlife))</f>
        <v>3.0190443932220329E-3</v>
      </c>
      <c r="M195" s="60">
        <f>IF(A7taxstdlife="n/a","n/a",IF(M$3&gt;(A7taxstdlife+$E195),('RFM input'!$K$229-'RFM input'!$K$283)-SUM($K195:L195),('RFM input'!$K$229-'RFM input'!$K$283)/A7taxstdlife))</f>
        <v>3.0190443932220329E-3</v>
      </c>
      <c r="N195" s="60">
        <f>IF(A7taxstdlife="n/a","n/a",IF(N$3&gt;(A7taxstdlife+$E195),('RFM input'!$K$229-'RFM input'!$K$283)-SUM($K195:M195),('RFM input'!$K$229-'RFM input'!$K$283)/A7taxstdlife))</f>
        <v>3.0190443932220329E-3</v>
      </c>
      <c r="O195" s="60">
        <f>IF(A7taxstdlife="n/a","n/a",IF(O$3&gt;(A7taxstdlife+$E195),('RFM input'!$K$229-'RFM input'!$K$283)-SUM($K195:N195),('RFM input'!$K$229-'RFM input'!$K$283)/A7taxstdlife))</f>
        <v>3.0190443932220329E-3</v>
      </c>
      <c r="P195" s="60">
        <f>IF(A7taxstdlife="n/a","n/a",IF(P$3&gt;(A7taxstdlife+$E195),('RFM input'!$K$229-'RFM input'!$K$283)-SUM($K195:O195),('RFM input'!$K$229-'RFM input'!$K$283)/A7taxstdlife))</f>
        <v>3.0190443932220329E-3</v>
      </c>
      <c r="Q195" s="60">
        <f>IF(A7taxstdlife="n/a","n/a",IF(Q$3&gt;(A7taxstdlife+$E195),('RFM input'!$K$229-'RFM input'!$K$283)-SUM($K195:P195),('RFM input'!$K$229-'RFM input'!$K$283)/A7taxstdlife))</f>
        <v>3.0190443932220329E-3</v>
      </c>
      <c r="R195" s="60"/>
      <c r="S195" s="94"/>
      <c r="T195" s="94"/>
      <c r="U195" s="94"/>
      <c r="V195" s="94"/>
      <c r="W195" s="94"/>
      <c r="X195" s="94"/>
      <c r="Y195" s="94"/>
      <c r="Z195" s="94"/>
      <c r="AA195" s="249"/>
    </row>
    <row r="196" spans="1:27" outlineLevel="2">
      <c r="A196" s="4"/>
      <c r="B196" s="4"/>
      <c r="C196" s="19"/>
      <c r="D196" s="1292"/>
      <c r="E196" s="78">
        <v>5</v>
      </c>
      <c r="F196" s="20"/>
      <c r="G196" s="20"/>
      <c r="H196" s="134"/>
      <c r="I196" s="136"/>
      <c r="J196" s="136"/>
      <c r="K196" s="136"/>
      <c r="L196" s="135"/>
      <c r="M196" s="60">
        <f>IF(A7taxstdlife="n/a","n/a",IF(M$3&gt;(A7taxstdlife+$E196),('RFM input'!$L$229-'RFM input'!$L$283)-SUM($L196:L196),('RFM input'!$L$229-'RFM input'!$L$283)/A7taxstdlife))</f>
        <v>5.0704121023215272E-4</v>
      </c>
      <c r="N196" s="60">
        <f>IF(A7taxstdlife="n/a","n/a",IF(N$3&gt;(A7taxstdlife+$E196),('RFM input'!$L$229-'RFM input'!$L$283)-SUM($L196:M196),('RFM input'!$L$229-'RFM input'!$L$283)/A7taxstdlife))</f>
        <v>5.0704121023215272E-4</v>
      </c>
      <c r="O196" s="60">
        <f>IF(A7taxstdlife="n/a","n/a",IF(O$3&gt;(A7taxstdlife+$E196),('RFM input'!$L$229-'RFM input'!$L$283)-SUM($L196:N196),('RFM input'!$L$229-'RFM input'!$L$283)/A7taxstdlife))</f>
        <v>5.0704121023215272E-4</v>
      </c>
      <c r="P196" s="60">
        <f>IF(A7taxstdlife="n/a","n/a",IF(P$3&gt;(A7taxstdlife+$E196),('RFM input'!$L$229-'RFM input'!$L$283)-SUM($L196:O196),('RFM input'!$L$229-'RFM input'!$L$283)/A7taxstdlife))</f>
        <v>5.0704121023215272E-4</v>
      </c>
      <c r="Q196" s="60">
        <f>IF(A7taxstdlife="n/a","n/a",IF(Q$3&gt;(A7taxstdlife+$E196),('RFM input'!$L$229-'RFM input'!$L$283)-SUM($L196:P196),('RFM input'!$L$229-'RFM input'!$L$283)/A7taxstdlife))</f>
        <v>5.0704121023215272E-4</v>
      </c>
      <c r="R196" s="60"/>
      <c r="S196" s="94"/>
      <c r="T196" s="94"/>
      <c r="U196" s="94"/>
      <c r="V196" s="94"/>
      <c r="W196" s="94"/>
      <c r="X196" s="94"/>
      <c r="Y196" s="94"/>
      <c r="Z196" s="94"/>
      <c r="AA196" s="249"/>
    </row>
    <row r="197" spans="1:27" outlineLevel="2">
      <c r="A197" s="4"/>
      <c r="B197" s="4"/>
      <c r="C197" s="19"/>
      <c r="D197" s="1292"/>
      <c r="E197" s="78">
        <v>6</v>
      </c>
      <c r="F197" s="20"/>
      <c r="G197" s="20"/>
      <c r="H197" s="134"/>
      <c r="I197" s="136"/>
      <c r="J197" s="136"/>
      <c r="K197" s="136"/>
      <c r="L197" s="136"/>
      <c r="M197" s="135"/>
      <c r="N197" s="60">
        <f>IF(A7taxstdlife="n/a","n/a",IF(N$3&gt;(A7taxstdlife+$E197),('RFM input'!$M$229-'RFM input'!$M$283)-SUM($M197:M197),('RFM input'!$M$229-'RFM input'!$M$283)/A7taxstdlife))</f>
        <v>0</v>
      </c>
      <c r="O197" s="60">
        <f>IF(A7taxstdlife="n/a","n/a",IF(O$3&gt;(A7taxstdlife+$E197),('RFM input'!$M$229-'RFM input'!$M$283)-SUM($M197:N197),('RFM input'!$M$229-'RFM input'!$M$283)/A7taxstdlife))</f>
        <v>0</v>
      </c>
      <c r="P197" s="60">
        <f>IF(A7taxstdlife="n/a","n/a",IF(P$3&gt;(A7taxstdlife+$E197),('RFM input'!$M$229-'RFM input'!$M$283)-SUM($M197:O197),('RFM input'!$M$229-'RFM input'!$M$283)/A7taxstdlife))</f>
        <v>0</v>
      </c>
      <c r="Q197" s="60">
        <f>IF(A7taxstdlife="n/a","n/a",IF(Q$3&gt;(A7taxstdlife+$E197),('RFM input'!$M$229-'RFM input'!$M$283)-SUM($M197:P197),('RFM input'!$M$229-'RFM input'!$M$283)/A7taxstdlife))</f>
        <v>0</v>
      </c>
      <c r="R197" s="60"/>
      <c r="S197" s="94"/>
      <c r="T197" s="94"/>
      <c r="U197" s="94"/>
      <c r="V197" s="94"/>
      <c r="W197" s="94"/>
      <c r="X197" s="94"/>
      <c r="Y197" s="94"/>
      <c r="Z197" s="94"/>
      <c r="AA197" s="249"/>
    </row>
    <row r="198" spans="1:27" outlineLevel="2">
      <c r="A198" s="4"/>
      <c r="B198" s="4"/>
      <c r="C198" s="19"/>
      <c r="D198" s="1292"/>
      <c r="E198" s="78">
        <v>7</v>
      </c>
      <c r="F198" s="20"/>
      <c r="G198" s="20"/>
      <c r="H198" s="134"/>
      <c r="I198" s="136"/>
      <c r="J198" s="136"/>
      <c r="K198" s="136"/>
      <c r="L198" s="136"/>
      <c r="M198" s="136"/>
      <c r="N198" s="135"/>
      <c r="O198" s="60">
        <f>IF(A7taxstdlife="n/a","n/a",IF(O$3&gt;(A7taxstdlife+$E198),('RFM input'!$N$229-'RFM input'!$N$283)-SUM($N198:N198),('RFM input'!$N$229-'RFM input'!$N$283)/A7taxstdlife))</f>
        <v>0</v>
      </c>
      <c r="P198" s="60">
        <f>IF(A7taxstdlife="n/a","n/a",IF(P$3&gt;(A7taxstdlife+$E198),('RFM input'!$N$229-'RFM input'!$N$283)-SUM($N198:O198),('RFM input'!$N$229-'RFM input'!$N$283)/A7taxstdlife))</f>
        <v>0</v>
      </c>
      <c r="Q198" s="60">
        <f>IF(A7taxstdlife="n/a","n/a",IF(Q$3&gt;(A7taxstdlife+$E198),('RFM input'!$N$229-'RFM input'!$N$283)-SUM($N198:P198),('RFM input'!$N$229-'RFM input'!$N$283)/A7taxstdlife))</f>
        <v>0</v>
      </c>
      <c r="R198" s="60"/>
      <c r="S198" s="94"/>
      <c r="T198" s="94"/>
      <c r="U198" s="94"/>
      <c r="V198" s="94"/>
      <c r="W198" s="94"/>
      <c r="X198" s="94"/>
      <c r="Y198" s="94"/>
      <c r="Z198" s="94"/>
      <c r="AA198" s="249"/>
    </row>
    <row r="199" spans="1:27" outlineLevel="2">
      <c r="A199" s="4"/>
      <c r="B199" s="4"/>
      <c r="C199" s="19"/>
      <c r="D199" s="1292"/>
      <c r="E199" s="78">
        <v>8</v>
      </c>
      <c r="F199" s="20"/>
      <c r="G199" s="20"/>
      <c r="H199" s="134"/>
      <c r="I199" s="136"/>
      <c r="J199" s="136"/>
      <c r="K199" s="136"/>
      <c r="L199" s="136"/>
      <c r="M199" s="136"/>
      <c r="N199" s="136"/>
      <c r="O199" s="135"/>
      <c r="P199" s="60">
        <f>IF(A7taxstdlife="n/a","n/a",IF(P$3&gt;(A7taxstdlife+$E199),('RFM input'!$O$229-'RFM input'!$O$283)-SUM($O199:O199),('RFM input'!$O$229-'RFM input'!$O$283)/A7taxstdlife))</f>
        <v>0</v>
      </c>
      <c r="Q199" s="60">
        <f>IF(A7taxstdlife="n/a","n/a",IF(Q$3&gt;(A7taxstdlife+$E199),('RFM input'!$O$229-'RFM input'!$O$283)-SUM($O199:P199),('RFM input'!$O$229-'RFM input'!$O$283)/A7taxstdlife))</f>
        <v>0</v>
      </c>
      <c r="R199" s="60"/>
      <c r="S199" s="94"/>
      <c r="T199" s="94"/>
      <c r="U199" s="94"/>
      <c r="V199" s="94"/>
      <c r="W199" s="94"/>
      <c r="X199" s="94"/>
      <c r="Y199" s="94"/>
      <c r="Z199" s="94"/>
      <c r="AA199" s="249"/>
    </row>
    <row r="200" spans="1:27" outlineLevel="2">
      <c r="A200" s="4"/>
      <c r="B200" s="4"/>
      <c r="C200" s="19"/>
      <c r="D200" s="1292"/>
      <c r="E200" s="78">
        <v>9</v>
      </c>
      <c r="F200" s="20"/>
      <c r="G200" s="20"/>
      <c r="H200" s="134"/>
      <c r="I200" s="136"/>
      <c r="J200" s="136"/>
      <c r="K200" s="136"/>
      <c r="L200" s="136"/>
      <c r="M200" s="136"/>
      <c r="N200" s="136"/>
      <c r="O200" s="136"/>
      <c r="P200" s="135"/>
      <c r="Q200" s="60">
        <f>IF(A7taxstdlife="n/a","n/a",IF(Q$3&gt;(A7taxstdlife+$E200),('RFM input'!$P$229-'RFM input'!$P$283)-SUM($P200:P200),('RFM input'!$P$229-'RFM input'!$P$283)/A7taxstdlife))</f>
        <v>0</v>
      </c>
      <c r="R200" s="60"/>
      <c r="S200" s="94"/>
      <c r="T200" s="94"/>
      <c r="U200" s="94"/>
      <c r="V200" s="94"/>
      <c r="W200" s="94"/>
      <c r="X200" s="94"/>
      <c r="Y200" s="94"/>
      <c r="Z200" s="94"/>
      <c r="AA200" s="249"/>
    </row>
    <row r="201" spans="1:27" outlineLevel="2">
      <c r="A201" s="4"/>
      <c r="B201" s="4"/>
      <c r="C201" s="19"/>
      <c r="D201" s="1292"/>
      <c r="E201" s="79">
        <v>10</v>
      </c>
      <c r="F201" s="20"/>
      <c r="G201" s="20"/>
      <c r="H201" s="134"/>
      <c r="I201" s="136"/>
      <c r="J201" s="136"/>
      <c r="K201" s="136"/>
      <c r="L201" s="136"/>
      <c r="M201" s="136"/>
      <c r="N201" s="136"/>
      <c r="O201" s="136"/>
      <c r="P201" s="136"/>
      <c r="Q201" s="135"/>
      <c r="R201" s="60"/>
      <c r="S201" s="94"/>
      <c r="T201" s="94"/>
      <c r="U201" s="94"/>
      <c r="V201" s="94"/>
      <c r="W201" s="94"/>
      <c r="X201" s="94"/>
      <c r="Y201" s="94"/>
      <c r="Z201" s="94"/>
      <c r="AA201" s="249"/>
    </row>
    <row r="202" spans="1:27" outlineLevel="1">
      <c r="A202" s="4"/>
      <c r="B202" s="4"/>
      <c r="C202" s="218" t="str">
        <f>Asset7</f>
        <v>General Building</v>
      </c>
      <c r="D202" s="4"/>
      <c r="E202" s="4"/>
      <c r="F202" s="17"/>
      <c r="G202" s="17"/>
      <c r="H202" s="1065">
        <f>-SUM(H190:H201)</f>
        <v>-6.585193739792386E-2</v>
      </c>
      <c r="I202" s="1066">
        <f>-SUM(I190:I201)</f>
        <v>-0.15678356669706364</v>
      </c>
      <c r="J202" s="1066">
        <f>IF(COUNT($H202:I202)&gt;='RFM input'!$AA$7,0, -SUM(J190:J201))</f>
        <v>-0.47917006009688123</v>
      </c>
      <c r="K202" s="1066">
        <f>IF(COUNT($H202:J202)&gt;='RFM input'!$AA$7,0, -SUM(K190:K201))</f>
        <v>-0.48647042583008004</v>
      </c>
      <c r="L202" s="1066">
        <f>IF(COUNT($H202:K202)&gt;='RFM input'!$AA$7,0, -SUM(L190:L201))</f>
        <v>-0.49282193034190974</v>
      </c>
      <c r="M202" s="149">
        <f>IF(COUNT($H202:L202)&gt;='RFM input'!$AA$7,0, -SUM(M190:M201))</f>
        <v>0</v>
      </c>
      <c r="N202" s="149">
        <f>IF(COUNT($H202:M202)&gt;='RFM input'!$AA$7,0, -SUM(N190:N201))</f>
        <v>0</v>
      </c>
      <c r="O202" s="149">
        <f>IF(COUNT($H202:N202)&gt;='RFM input'!$AA$7,0, -SUM(O190:O201))</f>
        <v>0</v>
      </c>
      <c r="P202" s="149">
        <f>IF(COUNT($H202:O202)&gt;='RFM input'!$AA$7,0, -SUM(P190:P201))</f>
        <v>0</v>
      </c>
      <c r="Q202" s="149">
        <f>IF(COUNT($H202:P202)&gt;='RFM input'!$AA$7,0, -SUM(Q190:Q201))</f>
        <v>0</v>
      </c>
      <c r="R202" s="149"/>
      <c r="S202" s="93"/>
      <c r="T202" s="93"/>
      <c r="U202" s="93"/>
      <c r="V202" s="93"/>
      <c r="W202" s="93"/>
      <c r="X202" s="93"/>
      <c r="Y202" s="93"/>
      <c r="Z202" s="93"/>
      <c r="AA202" s="249"/>
    </row>
    <row r="203" spans="1:27" hidden="1" outlineLevel="2">
      <c r="A203" s="4"/>
      <c r="B203" s="219" t="str">
        <f>Asset8</f>
        <v>General Land</v>
      </c>
      <c r="C203" s="24"/>
      <c r="D203" s="458" t="s">
        <v>161</v>
      </c>
      <c r="E203" s="24"/>
      <c r="F203" s="238"/>
      <c r="G203" s="238"/>
      <c r="H203" s="1045" t="str">
        <f>'Forecast Tax Depreciation'!C13</f>
        <v>n/a</v>
      </c>
      <c r="I203" s="1045" t="str">
        <f>'Forecast Tax Depreciation'!D13</f>
        <v>n/a</v>
      </c>
      <c r="J203" s="1045" t="str">
        <f>'Forecast Tax Depreciation'!E13</f>
        <v>n/a</v>
      </c>
      <c r="K203" s="1045" t="str">
        <f>'Forecast Tax Depreciation'!F13</f>
        <v>n/a</v>
      </c>
      <c r="L203" s="1045" t="str">
        <f>'Forecast Tax Depreciation'!G13</f>
        <v>n/a</v>
      </c>
      <c r="M203" s="59" t="str">
        <f>IF(M$3&gt;A8taxremlife,A8taxvalue-SUM($F203:L203),IF(A8taxremlife="N/A","n/a",A8taxvalue/A8taxremlife))</f>
        <v>n/a</v>
      </c>
      <c r="N203" s="59" t="str">
        <f>IF(N$3&gt;A8taxremlife,A8taxvalue-SUM($F203:M203),IF(A8taxremlife="N/A","n/a",A8taxvalue/A8taxremlife))</f>
        <v>n/a</v>
      </c>
      <c r="O203" s="59" t="str">
        <f>IF(O$3&gt;A8taxremlife,A8taxvalue-SUM($F203:N203),IF(A8taxremlife="N/A","n/a",A8taxvalue/A8taxremlife))</f>
        <v>n/a</v>
      </c>
      <c r="P203" s="59" t="str">
        <f>IF(P$3&gt;A8taxremlife,A8taxvalue-SUM($F203:O203),IF(A8taxremlife="N/A","n/a",A8taxvalue/A8taxremlife))</f>
        <v>n/a</v>
      </c>
      <c r="Q203" s="59" t="str">
        <f>IF(Q$3&gt;A8taxremlife,A8taxvalue-SUM($F203:P203),IF(A8taxremlife="N/A","n/a",A8taxvalue/A8taxremlife))</f>
        <v>n/a</v>
      </c>
      <c r="R203" s="59"/>
      <c r="S203" s="94"/>
      <c r="T203" s="94"/>
      <c r="U203" s="94"/>
      <c r="V203" s="94"/>
      <c r="W203" s="94"/>
      <c r="X203" s="94"/>
      <c r="Y203" s="94"/>
      <c r="Z203" s="94"/>
      <c r="AA203" s="249"/>
    </row>
    <row r="204" spans="1:27" ht="12.75" hidden="1" customHeight="1" outlineLevel="2">
      <c r="A204" s="4"/>
      <c r="B204" s="4"/>
      <c r="C204" s="19"/>
      <c r="D204" s="1291" t="s">
        <v>50</v>
      </c>
      <c r="E204" s="78"/>
      <c r="F204" s="20"/>
      <c r="G204" s="20"/>
      <c r="H204" s="94"/>
      <c r="I204" s="60"/>
      <c r="J204" s="60"/>
      <c r="K204" s="60"/>
      <c r="L204" s="60"/>
      <c r="M204" s="60"/>
      <c r="N204" s="60"/>
      <c r="O204" s="60"/>
      <c r="P204" s="60"/>
      <c r="Q204" s="60"/>
      <c r="R204" s="60"/>
      <c r="S204" s="94"/>
      <c r="T204" s="94"/>
      <c r="U204" s="94"/>
      <c r="V204" s="94"/>
      <c r="W204" s="94"/>
      <c r="X204" s="94"/>
      <c r="Y204" s="94"/>
      <c r="Z204" s="94"/>
      <c r="AA204" s="249"/>
    </row>
    <row r="205" spans="1:27" hidden="1" outlineLevel="2">
      <c r="A205" s="4"/>
      <c r="B205" s="4"/>
      <c r="C205" s="19"/>
      <c r="D205" s="1292"/>
      <c r="E205" s="78">
        <v>1</v>
      </c>
      <c r="F205" s="20"/>
      <c r="G205" s="20"/>
      <c r="H205" s="133"/>
      <c r="I205" s="60"/>
      <c r="J205" s="60"/>
      <c r="K205" s="60"/>
      <c r="L205" s="60"/>
      <c r="M205" s="60" t="str">
        <f>IF(A8taxstdlife="n/a","n/a",IF(M$3&gt;(A8taxstdlife+$E205),('RFM input'!$H$230-'RFM input'!$H$284)-SUM($H205:L205),('RFM input'!$H$230-'RFM input'!$H$284)/A8taxstdlife))</f>
        <v>n/a</v>
      </c>
      <c r="N205" s="60" t="str">
        <f>IF(A8taxstdlife="n/a","n/a",IF(N$3&gt;(A8taxstdlife+$E205),('RFM input'!$H$230-'RFM input'!$H$284)-SUM($H205:M205),('RFM input'!$H$230-'RFM input'!$H$284)/A8taxstdlife))</f>
        <v>n/a</v>
      </c>
      <c r="O205" s="60" t="str">
        <f>IF(A8taxstdlife="n/a","n/a",IF(O$3&gt;(A8taxstdlife+$E205),('RFM input'!$H$230-'RFM input'!$H$284)-SUM($H205:N205),('RFM input'!$H$230-'RFM input'!$H$284)/A8taxstdlife))</f>
        <v>n/a</v>
      </c>
      <c r="P205" s="60" t="str">
        <f>IF(A8taxstdlife="n/a","n/a",IF(P$3&gt;(A8taxstdlife+$E205),('RFM input'!$H$230-'RFM input'!$H$284)-SUM($H205:O205),('RFM input'!$H$230-'RFM input'!$H$284)/A8taxstdlife))</f>
        <v>n/a</v>
      </c>
      <c r="Q205" s="60" t="str">
        <f>IF(A8taxstdlife="n/a","n/a",IF(Q$3&gt;(A8taxstdlife+$E205),('RFM input'!$H$230-'RFM input'!$H$284)-SUM($H205:P205),('RFM input'!$H$230-'RFM input'!$H$284)/A8taxstdlife))</f>
        <v>n/a</v>
      </c>
      <c r="R205" s="60"/>
      <c r="S205" s="94"/>
      <c r="T205" s="94"/>
      <c r="U205" s="94"/>
      <c r="V205" s="94"/>
      <c r="W205" s="94"/>
      <c r="X205" s="94"/>
      <c r="Y205" s="94"/>
      <c r="Z205" s="94"/>
      <c r="AA205" s="249"/>
    </row>
    <row r="206" spans="1:27" hidden="1" outlineLevel="2">
      <c r="A206" s="4"/>
      <c r="B206" s="4"/>
      <c r="C206" s="19"/>
      <c r="D206" s="1292"/>
      <c r="E206" s="78">
        <v>2</v>
      </c>
      <c r="F206" s="20"/>
      <c r="G206" s="20"/>
      <c r="H206" s="134"/>
      <c r="I206" s="135"/>
      <c r="J206" s="60"/>
      <c r="K206" s="60"/>
      <c r="L206" s="60"/>
      <c r="M206" s="60" t="str">
        <f>IF(A8taxstdlife="n/a","n/a",IF(M$3&gt;(A8taxstdlife+$E206),('RFM input'!$I$230-'RFM input'!$I$284)-SUM($I206:L206),('RFM input'!$I$230-'RFM input'!$I$284)/A8taxstdlife))</f>
        <v>n/a</v>
      </c>
      <c r="N206" s="60" t="str">
        <f>IF(A8taxstdlife="n/a","n/a",IF(N$3&gt;(A8taxstdlife+$E206),('RFM input'!$I$230-'RFM input'!$I$284)-SUM($I206:M206),('RFM input'!$I$230-'RFM input'!$I$284)/A8taxstdlife))</f>
        <v>n/a</v>
      </c>
      <c r="O206" s="60" t="str">
        <f>IF(A8taxstdlife="n/a","n/a",IF(O$3&gt;(A8taxstdlife+$E206),('RFM input'!$I$230-'RFM input'!$I$284)-SUM($I206:N206),('RFM input'!$I$230-'RFM input'!$I$284)/A8taxstdlife))</f>
        <v>n/a</v>
      </c>
      <c r="P206" s="60" t="str">
        <f>IF(A8taxstdlife="n/a","n/a",IF(P$3&gt;(A8taxstdlife+$E206),('RFM input'!$I$230-'RFM input'!$I$284)-SUM($I206:O206),('RFM input'!$I$230-'RFM input'!$I$284)/A8taxstdlife))</f>
        <v>n/a</v>
      </c>
      <c r="Q206" s="60" t="str">
        <f>IF(A8taxstdlife="n/a","n/a",IF(Q$3&gt;(A8taxstdlife+$E206),('RFM input'!$I$230-'RFM input'!$I$284)-SUM($I206:P206),('RFM input'!$I$230-'RFM input'!$I$284)/A8taxstdlife))</f>
        <v>n/a</v>
      </c>
      <c r="R206" s="60"/>
      <c r="S206" s="94"/>
      <c r="T206" s="94"/>
      <c r="U206" s="94"/>
      <c r="V206" s="94"/>
      <c r="W206" s="94"/>
      <c r="X206" s="94"/>
      <c r="Y206" s="94"/>
      <c r="Z206" s="94"/>
      <c r="AA206" s="249"/>
    </row>
    <row r="207" spans="1:27" hidden="1" outlineLevel="2">
      <c r="A207" s="4"/>
      <c r="B207" s="4"/>
      <c r="C207" s="19"/>
      <c r="D207" s="1292"/>
      <c r="E207" s="78">
        <v>3</v>
      </c>
      <c r="F207" s="20"/>
      <c r="G207" s="20"/>
      <c r="H207" s="134"/>
      <c r="I207" s="136"/>
      <c r="J207" s="135"/>
      <c r="K207" s="60"/>
      <c r="L207" s="60"/>
      <c r="M207" s="60" t="str">
        <f>IF(A8taxstdlife="n/a","n/a",IF(M$3&gt;(A8taxstdlife+$E207),('RFM input'!$J$230-'RFM input'!$J$284)-SUM($J207:L207),('RFM input'!$J$230-'RFM input'!$J$284)/A8taxstdlife))</f>
        <v>n/a</v>
      </c>
      <c r="N207" s="60" t="str">
        <f>IF(A8taxstdlife="n/a","n/a",IF(N$3&gt;(A8taxstdlife+$E207),('RFM input'!$J$230-'RFM input'!$J$284)-SUM($J207:M207),('RFM input'!$J$230-'RFM input'!$J$284)/A8taxstdlife))</f>
        <v>n/a</v>
      </c>
      <c r="O207" s="60" t="str">
        <f>IF(A8taxstdlife="n/a","n/a",IF(O$3&gt;(A8taxstdlife+$E207),('RFM input'!$J$230-'RFM input'!$J$284)-SUM($J207:N207),('RFM input'!$J$230-'RFM input'!$J$284)/A8taxstdlife))</f>
        <v>n/a</v>
      </c>
      <c r="P207" s="60" t="str">
        <f>IF(A8taxstdlife="n/a","n/a",IF(P$3&gt;(A8taxstdlife+$E207),('RFM input'!$J$230-'RFM input'!$J$284)-SUM($J207:O207),('RFM input'!$J$230-'RFM input'!$J$284)/A8taxstdlife))</f>
        <v>n/a</v>
      </c>
      <c r="Q207" s="60" t="str">
        <f>IF(A8taxstdlife="n/a","n/a",IF(Q$3&gt;(A8taxstdlife+$E207),('RFM input'!$J$230-'RFM input'!$J$284)-SUM($J207:P207),('RFM input'!$J$230-'RFM input'!$J$284)/A8taxstdlife))</f>
        <v>n/a</v>
      </c>
      <c r="R207" s="60"/>
      <c r="S207" s="94"/>
      <c r="T207" s="94"/>
      <c r="U207" s="94"/>
      <c r="V207" s="94"/>
      <c r="W207" s="94"/>
      <c r="X207" s="94"/>
      <c r="Y207" s="94"/>
      <c r="Z207" s="94"/>
      <c r="AA207" s="249"/>
    </row>
    <row r="208" spans="1:27" hidden="1" outlineLevel="2">
      <c r="A208" s="4"/>
      <c r="B208" s="4"/>
      <c r="C208" s="19"/>
      <c r="D208" s="1292"/>
      <c r="E208" s="78">
        <v>4</v>
      </c>
      <c r="F208" s="20"/>
      <c r="G208" s="20"/>
      <c r="H208" s="134"/>
      <c r="I208" s="136"/>
      <c r="J208" s="136"/>
      <c r="K208" s="135"/>
      <c r="L208" s="60"/>
      <c r="M208" s="60" t="str">
        <f>IF(A8taxstdlife="n/a","n/a",IF(M$3&gt;(A8taxstdlife+$E208),('RFM input'!$K$230-'RFM input'!$K$284)-SUM($K208:L208),('RFM input'!$K$230-'RFM input'!$K$284)/A8taxstdlife))</f>
        <v>n/a</v>
      </c>
      <c r="N208" s="60" t="str">
        <f>IF(A8taxstdlife="n/a","n/a",IF(N$3&gt;(A8taxstdlife+$E208),('RFM input'!$K$230-'RFM input'!$K$284)-SUM($K208:M208),('RFM input'!$K$230-'RFM input'!$K$284)/A8taxstdlife))</f>
        <v>n/a</v>
      </c>
      <c r="O208" s="60" t="str">
        <f>IF(A8taxstdlife="n/a","n/a",IF(O$3&gt;(A8taxstdlife+$E208),('RFM input'!$K$230-'RFM input'!$K$284)-SUM($K208:N208),('RFM input'!$K$230-'RFM input'!$K$284)/A8taxstdlife))</f>
        <v>n/a</v>
      </c>
      <c r="P208" s="60" t="str">
        <f>IF(A8taxstdlife="n/a","n/a",IF(P$3&gt;(A8taxstdlife+$E208),('RFM input'!$K$230-'RFM input'!$K$284)-SUM($K208:O208),('RFM input'!$K$230-'RFM input'!$K$284)/A8taxstdlife))</f>
        <v>n/a</v>
      </c>
      <c r="Q208" s="60" t="str">
        <f>IF(A8taxstdlife="n/a","n/a",IF(Q$3&gt;(A8taxstdlife+$E208),('RFM input'!$K$230-'RFM input'!$K$284)-SUM($K208:P208),('RFM input'!$K$230-'RFM input'!$K$284)/A8taxstdlife))</f>
        <v>n/a</v>
      </c>
      <c r="R208" s="60"/>
      <c r="S208" s="94"/>
      <c r="T208" s="94"/>
      <c r="U208" s="94"/>
      <c r="V208" s="94"/>
      <c r="W208" s="94"/>
      <c r="X208" s="94"/>
      <c r="Y208" s="94"/>
      <c r="Z208" s="94"/>
      <c r="AA208" s="249"/>
    </row>
    <row r="209" spans="1:27" hidden="1" outlineLevel="2">
      <c r="A209" s="4"/>
      <c r="B209" s="4"/>
      <c r="C209" s="19"/>
      <c r="D209" s="1292"/>
      <c r="E209" s="78">
        <v>5</v>
      </c>
      <c r="F209" s="20"/>
      <c r="G209" s="20"/>
      <c r="H209" s="134"/>
      <c r="I209" s="136"/>
      <c r="J209" s="136"/>
      <c r="K209" s="136"/>
      <c r="L209" s="135"/>
      <c r="M209" s="60" t="str">
        <f>IF(A8taxstdlife="n/a","n/a",IF(M$3&gt;(A8taxstdlife+$E209),('RFM input'!$L$230-'RFM input'!$L$284)-SUM($L209:L209),('RFM input'!$L$230-'RFM input'!$L$284)/A8taxstdlife))</f>
        <v>n/a</v>
      </c>
      <c r="N209" s="60" t="str">
        <f>IF(A8taxstdlife="n/a","n/a",IF(N$3&gt;(A8taxstdlife+$E209),('RFM input'!$L$230-'RFM input'!$L$284)-SUM($L209:M209),('RFM input'!$L$230-'RFM input'!$L$284)/A8taxstdlife))</f>
        <v>n/a</v>
      </c>
      <c r="O209" s="60" t="str">
        <f>IF(A8taxstdlife="n/a","n/a",IF(O$3&gt;(A8taxstdlife+$E209),('RFM input'!$L$230-'RFM input'!$L$284)-SUM($L209:N209),('RFM input'!$L$230-'RFM input'!$L$284)/A8taxstdlife))</f>
        <v>n/a</v>
      </c>
      <c r="P209" s="60" t="str">
        <f>IF(A8taxstdlife="n/a","n/a",IF(P$3&gt;(A8taxstdlife+$E209),('RFM input'!$L$230-'RFM input'!$L$284)-SUM($L209:O209),('RFM input'!$L$230-'RFM input'!$L$284)/A8taxstdlife))</f>
        <v>n/a</v>
      </c>
      <c r="Q209" s="60" t="str">
        <f>IF(A8taxstdlife="n/a","n/a",IF(Q$3&gt;(A8taxstdlife+$E209),('RFM input'!$L$230-'RFM input'!$L$284)-SUM($L209:P209),('RFM input'!$L$230-'RFM input'!$L$284)/A8taxstdlife))</f>
        <v>n/a</v>
      </c>
      <c r="R209" s="60"/>
      <c r="S209" s="94"/>
      <c r="T209" s="94"/>
      <c r="U209" s="94"/>
      <c r="V209" s="94"/>
      <c r="W209" s="94"/>
      <c r="X209" s="94"/>
      <c r="Y209" s="94"/>
      <c r="Z209" s="94"/>
      <c r="AA209" s="249"/>
    </row>
    <row r="210" spans="1:27" hidden="1" outlineLevel="2">
      <c r="A210" s="4"/>
      <c r="B210" s="4"/>
      <c r="C210" s="19"/>
      <c r="D210" s="1292"/>
      <c r="E210" s="78">
        <v>6</v>
      </c>
      <c r="F210" s="20"/>
      <c r="G210" s="20"/>
      <c r="H210" s="134"/>
      <c r="I210" s="136"/>
      <c r="J210" s="136"/>
      <c r="K210" s="136"/>
      <c r="L210" s="136"/>
      <c r="M210" s="135"/>
      <c r="N210" s="60" t="str">
        <f>IF(A8taxstdlife="n/a","n/a",IF(N$3&gt;(A8taxstdlife+$E210),('RFM input'!$M$230-'RFM input'!$M$284)-SUM($M210:M210),('RFM input'!$M$230-'RFM input'!$M$284)/A8taxstdlife))</f>
        <v>n/a</v>
      </c>
      <c r="O210" s="60" t="str">
        <f>IF(A8taxstdlife="n/a","n/a",IF(O$3&gt;(A8taxstdlife+$E210),('RFM input'!$M$230-'RFM input'!$M$284)-SUM($M210:N210),('RFM input'!$M$230-'RFM input'!$M$284)/A8taxstdlife))</f>
        <v>n/a</v>
      </c>
      <c r="P210" s="60" t="str">
        <f>IF(A8taxstdlife="n/a","n/a",IF(P$3&gt;(A8taxstdlife+$E210),('RFM input'!$M$230-'RFM input'!$M$284)-SUM($M210:O210),('RFM input'!$M$230-'RFM input'!$M$284)/A8taxstdlife))</f>
        <v>n/a</v>
      </c>
      <c r="Q210" s="60" t="str">
        <f>IF(A8taxstdlife="n/a","n/a",IF(Q$3&gt;(A8taxstdlife+$E210),('RFM input'!$M$230-'RFM input'!$M$284)-SUM($M210:P210),('RFM input'!$M$230-'RFM input'!$M$284)/A8taxstdlife))</f>
        <v>n/a</v>
      </c>
      <c r="R210" s="60"/>
      <c r="S210" s="94"/>
      <c r="T210" s="94"/>
      <c r="U210" s="94"/>
      <c r="V210" s="94"/>
      <c r="W210" s="94"/>
      <c r="X210" s="94"/>
      <c r="Y210" s="94"/>
      <c r="Z210" s="94"/>
      <c r="AA210" s="249"/>
    </row>
    <row r="211" spans="1:27" hidden="1" outlineLevel="2">
      <c r="A211" s="4"/>
      <c r="B211" s="4"/>
      <c r="C211" s="19"/>
      <c r="D211" s="1292"/>
      <c r="E211" s="78">
        <v>7</v>
      </c>
      <c r="F211" s="20"/>
      <c r="G211" s="20"/>
      <c r="H211" s="134"/>
      <c r="I211" s="136"/>
      <c r="J211" s="136"/>
      <c r="K211" s="136"/>
      <c r="L211" s="136"/>
      <c r="M211" s="136"/>
      <c r="N211" s="135"/>
      <c r="O211" s="60" t="str">
        <f>IF(A8taxstdlife="n/a","n/a",IF(O$3&gt;(A8taxstdlife+$E211),('RFM input'!$N$230-'RFM input'!$N$284)-SUM($N211:N211),('RFM input'!$N$230-'RFM input'!$N$284)/A8taxstdlife))</f>
        <v>n/a</v>
      </c>
      <c r="P211" s="60" t="str">
        <f>IF(A8taxstdlife="n/a","n/a",IF(P$3&gt;(A8taxstdlife+$E211),('RFM input'!$N$230-'RFM input'!$N$284)-SUM($N211:O211),('RFM input'!$N$230-'RFM input'!$N$284)/A8taxstdlife))</f>
        <v>n/a</v>
      </c>
      <c r="Q211" s="60" t="str">
        <f>IF(A8taxstdlife="n/a","n/a",IF(Q$3&gt;(A8taxstdlife+$E211),('RFM input'!$N$230-'RFM input'!$N$284)-SUM($N211:P211),('RFM input'!$N$230-'RFM input'!$N$284)/A8taxstdlife))</f>
        <v>n/a</v>
      </c>
      <c r="R211" s="60"/>
      <c r="S211" s="94"/>
      <c r="T211" s="94"/>
      <c r="U211" s="94"/>
      <c r="V211" s="94"/>
      <c r="W211" s="94"/>
      <c r="X211" s="94"/>
      <c r="Y211" s="94"/>
      <c r="Z211" s="94"/>
      <c r="AA211" s="249"/>
    </row>
    <row r="212" spans="1:27" hidden="1" outlineLevel="2">
      <c r="A212" s="4"/>
      <c r="B212" s="4"/>
      <c r="C212" s="19"/>
      <c r="D212" s="1292"/>
      <c r="E212" s="78">
        <v>8</v>
      </c>
      <c r="F212" s="20"/>
      <c r="G212" s="20"/>
      <c r="H212" s="134"/>
      <c r="I212" s="136"/>
      <c r="J212" s="136"/>
      <c r="K212" s="136"/>
      <c r="L212" s="136"/>
      <c r="M212" s="136"/>
      <c r="N212" s="136"/>
      <c r="O212" s="135"/>
      <c r="P212" s="60" t="str">
        <f>IF(A8taxstdlife="n/a","n/a",IF(P$3&gt;(A8taxstdlife+$E212),('RFM input'!$O$230-'RFM input'!$O$284)-SUM($O212:O212),('RFM input'!$O$230-'RFM input'!$O$284)/A8taxstdlife))</f>
        <v>n/a</v>
      </c>
      <c r="Q212" s="60" t="str">
        <f>IF(A8taxstdlife="n/a","n/a",IF(Q$3&gt;(A8taxstdlife+$E212),('RFM input'!$O$230-'RFM input'!$O$284)-SUM($O212:P212),('RFM input'!$O$230-'RFM input'!$O$284)/A8taxstdlife))</f>
        <v>n/a</v>
      </c>
      <c r="R212" s="60"/>
      <c r="S212" s="94"/>
      <c r="T212" s="94"/>
      <c r="U212" s="94"/>
      <c r="V212" s="94"/>
      <c r="W212" s="94"/>
      <c r="X212" s="94"/>
      <c r="Y212" s="94"/>
      <c r="Z212" s="94"/>
      <c r="AA212" s="249"/>
    </row>
    <row r="213" spans="1:27" hidden="1" outlineLevel="2">
      <c r="A213" s="4"/>
      <c r="B213" s="4"/>
      <c r="C213" s="19"/>
      <c r="D213" s="1292"/>
      <c r="E213" s="78">
        <v>9</v>
      </c>
      <c r="F213" s="20"/>
      <c r="G213" s="20"/>
      <c r="H213" s="134"/>
      <c r="I213" s="136"/>
      <c r="J213" s="136"/>
      <c r="K213" s="136"/>
      <c r="L213" s="136"/>
      <c r="M213" s="136"/>
      <c r="N213" s="136"/>
      <c r="O213" s="136"/>
      <c r="P213" s="135"/>
      <c r="Q213" s="60" t="str">
        <f>IF(A8taxstdlife="n/a","n/a",IF(Q$3&gt;(A8taxstdlife+$E213),('RFM input'!$P$230-'RFM input'!$P$284)-SUM($P213:P213),('RFM input'!$P$230-'RFM input'!$P$284)/A8taxstdlife))</f>
        <v>n/a</v>
      </c>
      <c r="R213" s="60"/>
      <c r="S213" s="94"/>
      <c r="T213" s="94"/>
      <c r="U213" s="94"/>
      <c r="V213" s="94"/>
      <c r="W213" s="94"/>
      <c r="X213" s="94"/>
      <c r="Y213" s="94"/>
      <c r="Z213" s="94"/>
      <c r="AA213" s="249"/>
    </row>
    <row r="214" spans="1:27" hidden="1" outlineLevel="2">
      <c r="A214" s="4"/>
      <c r="B214" s="4"/>
      <c r="C214" s="19"/>
      <c r="D214" s="1292"/>
      <c r="E214" s="79">
        <v>10</v>
      </c>
      <c r="F214" s="20"/>
      <c r="G214" s="20"/>
      <c r="H214" s="134"/>
      <c r="I214" s="136"/>
      <c r="J214" s="136"/>
      <c r="K214" s="136"/>
      <c r="L214" s="136"/>
      <c r="M214" s="136"/>
      <c r="N214" s="136"/>
      <c r="O214" s="136"/>
      <c r="P214" s="136"/>
      <c r="Q214" s="135"/>
      <c r="R214" s="60"/>
      <c r="S214" s="94"/>
      <c r="T214" s="94"/>
      <c r="U214" s="94"/>
      <c r="V214" s="94"/>
      <c r="W214" s="94"/>
      <c r="X214" s="94"/>
      <c r="Y214" s="94"/>
      <c r="Z214" s="94"/>
      <c r="AA214" s="249"/>
    </row>
    <row r="215" spans="1:27" outlineLevel="1" collapsed="1">
      <c r="A215" s="4"/>
      <c r="B215" s="4"/>
      <c r="C215" s="218" t="str">
        <f>Asset8</f>
        <v>General Land</v>
      </c>
      <c r="D215" s="4"/>
      <c r="E215" s="4"/>
      <c r="F215" s="17"/>
      <c r="G215" s="17"/>
      <c r="H215" s="237">
        <f>-SUM(H203:H214)</f>
        <v>0</v>
      </c>
      <c r="I215" s="149">
        <f>-SUM(I203:I214)</f>
        <v>0</v>
      </c>
      <c r="J215" s="433">
        <f>IF(COUNT($H215:I215)&gt;='RFM input'!$AA$7,0, -SUM(J203:J214))</f>
        <v>0</v>
      </c>
      <c r="K215" s="433">
        <f>IF(COUNT($H215:J215)&gt;='RFM input'!$AA$7,0, -SUM(K203:K214))</f>
        <v>0</v>
      </c>
      <c r="L215" s="433">
        <f>IF(COUNT($H215:K215)&gt;='RFM input'!$AA$7,0, -SUM(L203:L214))</f>
        <v>0</v>
      </c>
      <c r="M215" s="149">
        <f>IF(COUNT($H215:L215)&gt;='RFM input'!$AA$7,0, -SUM(M203:M214))</f>
        <v>0</v>
      </c>
      <c r="N215" s="149">
        <f>IF(COUNT($H215:M215)&gt;='RFM input'!$AA$7,0, -SUM(N203:N214))</f>
        <v>0</v>
      </c>
      <c r="O215" s="149">
        <f>IF(COUNT($H215:N215)&gt;='RFM input'!$AA$7,0, -SUM(O203:O214))</f>
        <v>0</v>
      </c>
      <c r="P215" s="149">
        <f>IF(COUNT($H215:O215)&gt;='RFM input'!$AA$7,0, -SUM(P203:P214))</f>
        <v>0</v>
      </c>
      <c r="Q215" s="149">
        <f>IF(COUNT($H215:P215)&gt;='RFM input'!$AA$7,0, -SUM(Q203:Q214))</f>
        <v>0</v>
      </c>
      <c r="R215" s="149"/>
      <c r="S215" s="93"/>
      <c r="T215" s="93"/>
      <c r="U215" s="93"/>
      <c r="V215" s="93"/>
      <c r="W215" s="93"/>
      <c r="X215" s="93"/>
      <c r="Y215" s="93"/>
      <c r="Z215" s="93"/>
      <c r="AA215" s="249"/>
    </row>
    <row r="216" spans="1:27" hidden="1" outlineLevel="2">
      <c r="A216" s="4"/>
      <c r="B216" s="219">
        <f>Asset9</f>
        <v>0</v>
      </c>
      <c r="C216" s="24"/>
      <c r="D216" s="458" t="s">
        <v>161</v>
      </c>
      <c r="E216" s="24"/>
      <c r="F216" s="238"/>
      <c r="G216" s="238"/>
      <c r="H216" s="59">
        <f>IF(H$3&gt;A9taxremlife,A9taxvalue-SUM($F216:F216),IF(A9taxremlife="N/A","n/a",A9taxvalue/A9taxremlife))</f>
        <v>0</v>
      </c>
      <c r="I216" s="59">
        <f>IF(I$3&gt;A9taxremlife,A9taxvalue-SUM($F216:H216),IF(A9taxremlife="N/A","n/a",A9taxvalue/A9taxremlife))</f>
        <v>0</v>
      </c>
      <c r="J216" s="59">
        <f>IF(J$3&gt;A9taxremlife,A9taxvalue-SUM($F216:I216),IF(A9taxremlife="N/A","n/a",A9taxvalue/A9taxremlife))</f>
        <v>0</v>
      </c>
      <c r="K216" s="59">
        <f>IF(K$3&gt;A9taxremlife,A9taxvalue-SUM($F216:J216),IF(A9taxremlife="N/A","n/a",A9taxvalue/A9taxremlife))</f>
        <v>0</v>
      </c>
      <c r="L216" s="59">
        <f>IF(L$3&gt;A9taxremlife,A9taxvalue-SUM($F216:K216),IF(A9taxremlife="N/A","n/a",A9taxvalue/A9taxremlife))</f>
        <v>0</v>
      </c>
      <c r="M216" s="59">
        <f>IF(M$3&gt;A9taxremlife,A9taxvalue-SUM($F216:L216),IF(A9taxremlife="N/A","n/a",A9taxvalue/A9taxremlife))</f>
        <v>0</v>
      </c>
      <c r="N216" s="59">
        <f>IF(N$3&gt;A9taxremlife,A9taxvalue-SUM($F216:M216),IF(A9taxremlife="N/A","n/a",A9taxvalue/A9taxremlife))</f>
        <v>0</v>
      </c>
      <c r="O216" s="59">
        <f>IF(O$3&gt;A9taxremlife,A9taxvalue-SUM($F216:N216),IF(A9taxremlife="N/A","n/a",A9taxvalue/A9taxremlife))</f>
        <v>0</v>
      </c>
      <c r="P216" s="59">
        <f>IF(P$3&gt;A9taxremlife,A9taxvalue-SUM($F216:O216),IF(A9taxremlife="N/A","n/a",A9taxvalue/A9taxremlife))</f>
        <v>0</v>
      </c>
      <c r="Q216" s="59">
        <f>IF(Q$3&gt;A9taxremlife,A9taxvalue-SUM($F216:P216),IF(A9taxremlife="N/A","n/a",A9taxvalue/A9taxremlife))</f>
        <v>0</v>
      </c>
      <c r="R216" s="59"/>
      <c r="S216" s="94"/>
      <c r="T216" s="94"/>
      <c r="U216" s="94"/>
      <c r="V216" s="94"/>
      <c r="W216" s="94"/>
      <c r="X216" s="94"/>
      <c r="Y216" s="94"/>
      <c r="Z216" s="94"/>
      <c r="AA216" s="249"/>
    </row>
    <row r="217" spans="1:27" ht="12.75" hidden="1" customHeight="1" outlineLevel="2">
      <c r="A217" s="4"/>
      <c r="B217" s="4"/>
      <c r="C217" s="19"/>
      <c r="D217" s="1291" t="s">
        <v>50</v>
      </c>
      <c r="E217" s="78"/>
      <c r="F217" s="20"/>
      <c r="G217" s="20"/>
      <c r="H217" s="94"/>
      <c r="I217" s="60"/>
      <c r="J217" s="60"/>
      <c r="K217" s="60"/>
      <c r="L217" s="60"/>
      <c r="M217" s="60"/>
      <c r="N217" s="60"/>
      <c r="O217" s="60"/>
      <c r="P217" s="60"/>
      <c r="Q217" s="60"/>
      <c r="R217" s="60"/>
      <c r="S217" s="94"/>
      <c r="T217" s="94"/>
      <c r="U217" s="94"/>
      <c r="V217" s="94"/>
      <c r="W217" s="94"/>
      <c r="X217" s="94"/>
      <c r="Y217" s="94"/>
      <c r="Z217" s="94"/>
      <c r="AA217" s="249"/>
    </row>
    <row r="218" spans="1:27" hidden="1" outlineLevel="2">
      <c r="A218" s="4"/>
      <c r="B218" s="4"/>
      <c r="C218" s="19"/>
      <c r="D218" s="1292"/>
      <c r="E218" s="78">
        <v>1</v>
      </c>
      <c r="F218" s="20"/>
      <c r="G218" s="20"/>
      <c r="H218" s="133"/>
      <c r="I218" s="60">
        <f>IF(A9taxstdlife="n/a","n/a",IF(I$3&gt;(A9taxstdlife+$E218),('RFM input'!$H$231-'RFM input'!$H$285)-SUM($H218:H218),('RFM input'!$H$231-'RFM input'!$H$285)/A9taxstdlife))</f>
        <v>0</v>
      </c>
      <c r="J218" s="60">
        <f>IF(A9taxstdlife="n/a","n/a",IF(J$3&gt;(A9taxstdlife+$E218),('RFM input'!$H$231-'RFM input'!$H$285)-SUM($H218:I218),('RFM input'!$H$231-'RFM input'!$H$285)/A9taxstdlife))</f>
        <v>0</v>
      </c>
      <c r="K218" s="60">
        <f>IF(A9taxstdlife="n/a","n/a",IF(K$3&gt;(A9taxstdlife+$E218),('RFM input'!$H$231-'RFM input'!$H$285)-SUM($H218:J218),('RFM input'!$H$231-'RFM input'!$H$285)/A9taxstdlife))</f>
        <v>0</v>
      </c>
      <c r="L218" s="60">
        <f>IF(A9taxstdlife="n/a","n/a",IF(L$3&gt;(A9taxstdlife+$E218),('RFM input'!$H$231-'RFM input'!$H$285)-SUM($H218:K218),('RFM input'!$H$231-'RFM input'!$H$285)/A9taxstdlife))</f>
        <v>0</v>
      </c>
      <c r="M218" s="60">
        <f>IF(A9taxstdlife="n/a","n/a",IF(M$3&gt;(A9taxstdlife+$E218),('RFM input'!$H$231-'RFM input'!$H$285)-SUM($H218:L218),('RFM input'!$H$231-'RFM input'!$H$285)/A9taxstdlife))</f>
        <v>0</v>
      </c>
      <c r="N218" s="60">
        <f>IF(A9taxstdlife="n/a","n/a",IF(N$3&gt;(A9taxstdlife+$E218),('RFM input'!$H$231-'RFM input'!$H$285)-SUM($H218:M218),('RFM input'!$H$231-'RFM input'!$H$285)/A9taxstdlife))</f>
        <v>0</v>
      </c>
      <c r="O218" s="60">
        <f>IF(A9taxstdlife="n/a","n/a",IF(O$3&gt;(A9taxstdlife+$E218),('RFM input'!$H$231-'RFM input'!$H$285)-SUM($H218:N218),('RFM input'!$H$231-'RFM input'!$H$285)/A9taxstdlife))</f>
        <v>0</v>
      </c>
      <c r="P218" s="60">
        <f>IF(A9taxstdlife="n/a","n/a",IF(P$3&gt;(A9taxstdlife+$E218),('RFM input'!$H$231-'RFM input'!$H$285)-SUM($H218:O218),('RFM input'!$H$231-'RFM input'!$H$285)/A9taxstdlife))</f>
        <v>0</v>
      </c>
      <c r="Q218" s="60">
        <f>IF(A9taxstdlife="n/a","n/a",IF(Q$3&gt;(A9taxstdlife+$E218),('RFM input'!$H$231-'RFM input'!$H$285)-SUM($H218:P218),('RFM input'!$H$231-'RFM input'!$H$285)/A9taxstdlife))</f>
        <v>0</v>
      </c>
      <c r="R218" s="60"/>
      <c r="S218" s="94"/>
      <c r="T218" s="94"/>
      <c r="U218" s="94"/>
      <c r="V218" s="94"/>
      <c r="W218" s="94"/>
      <c r="X218" s="94"/>
      <c r="Y218" s="94"/>
      <c r="Z218" s="94"/>
      <c r="AA218" s="249"/>
    </row>
    <row r="219" spans="1:27" hidden="1" outlineLevel="2">
      <c r="A219" s="4"/>
      <c r="B219" s="4"/>
      <c r="C219" s="19"/>
      <c r="D219" s="1292"/>
      <c r="E219" s="78">
        <v>2</v>
      </c>
      <c r="F219" s="20"/>
      <c r="G219" s="20"/>
      <c r="H219" s="134"/>
      <c r="I219" s="135"/>
      <c r="J219" s="60">
        <f>IF(A9taxstdlife="n/a","n/a",IF(J$3&gt;(A9taxstdlife+$E219),('RFM input'!$I$231-'RFM input'!$I$285)-SUM($I219:I219),('RFM input'!$I$231-'RFM input'!$I$285)/A9taxstdlife))</f>
        <v>0</v>
      </c>
      <c r="K219" s="60">
        <f>IF(A9taxstdlife="n/a","n/a",IF(K$3&gt;(A9taxstdlife+$E219),('RFM input'!$I$231-'RFM input'!$I$285)-SUM($I219:J219),('RFM input'!$I$231-'RFM input'!$I$285)/A9taxstdlife))</f>
        <v>0</v>
      </c>
      <c r="L219" s="60">
        <f>IF(A9taxstdlife="n/a","n/a",IF(L$3&gt;(A9taxstdlife+$E219),('RFM input'!$I$231-'RFM input'!$I$285)-SUM($I219:K219),('RFM input'!$I$231-'RFM input'!$I$285)/A9taxstdlife))</f>
        <v>0</v>
      </c>
      <c r="M219" s="60">
        <f>IF(A9taxstdlife="n/a","n/a",IF(M$3&gt;(A9taxstdlife+$E219),('RFM input'!$I$231-'RFM input'!$I$285)-SUM($I219:L219),('RFM input'!$I$231-'RFM input'!$I$285)/A9taxstdlife))</f>
        <v>0</v>
      </c>
      <c r="N219" s="60">
        <f>IF(A9taxstdlife="n/a","n/a",IF(N$3&gt;(A9taxstdlife+$E219),('RFM input'!$I$231-'RFM input'!$I$285)-SUM($I219:M219),('RFM input'!$I$231-'RFM input'!$I$285)/A9taxstdlife))</f>
        <v>0</v>
      </c>
      <c r="O219" s="60">
        <f>IF(A9taxstdlife="n/a","n/a",IF(O$3&gt;(A9taxstdlife+$E219),('RFM input'!$I$231-'RFM input'!$I$285)-SUM($I219:N219),('RFM input'!$I$231-'RFM input'!$I$285)/A9taxstdlife))</f>
        <v>0</v>
      </c>
      <c r="P219" s="60">
        <f>IF(A9taxstdlife="n/a","n/a",IF(P$3&gt;(A9taxstdlife+$E219),('RFM input'!$I$231-'RFM input'!$I$285)-SUM($I219:O219),('RFM input'!$I$231-'RFM input'!$I$285)/A9taxstdlife))</f>
        <v>0</v>
      </c>
      <c r="Q219" s="60">
        <f>IF(A9taxstdlife="n/a","n/a",IF(Q$3&gt;(A9taxstdlife+$E219),('RFM input'!$I$231-'RFM input'!$I$285)-SUM($I219:P219),('RFM input'!$I$231-'RFM input'!$I$285)/A9taxstdlife))</f>
        <v>0</v>
      </c>
      <c r="R219" s="60"/>
      <c r="S219" s="94"/>
      <c r="T219" s="94"/>
      <c r="U219" s="94"/>
      <c r="V219" s="94"/>
      <c r="W219" s="94"/>
      <c r="X219" s="94"/>
      <c r="Y219" s="94"/>
      <c r="Z219" s="94"/>
      <c r="AA219" s="249"/>
    </row>
    <row r="220" spans="1:27" hidden="1" outlineLevel="2">
      <c r="A220" s="4"/>
      <c r="B220" s="4"/>
      <c r="C220" s="19"/>
      <c r="D220" s="1292"/>
      <c r="E220" s="78">
        <v>3</v>
      </c>
      <c r="F220" s="20"/>
      <c r="G220" s="20"/>
      <c r="H220" s="134"/>
      <c r="I220" s="136"/>
      <c r="J220" s="135"/>
      <c r="K220" s="60">
        <f>IF(A9taxstdlife="n/a","n/a",IF(K$3&gt;(A9taxstdlife+$E220),('RFM input'!$J$231-'RFM input'!$J$285)-SUM($J220:J220),('RFM input'!$J$231-'RFM input'!$J$285)/A9taxstdlife))</f>
        <v>0</v>
      </c>
      <c r="L220" s="60">
        <f>IF(A9taxstdlife="n/a","n/a",IF(L$3&gt;(A9taxstdlife+$E220),('RFM input'!$J$231-'RFM input'!$J$285)-SUM($J220:K220),('RFM input'!$J$231-'RFM input'!$J$285)/A9taxstdlife))</f>
        <v>0</v>
      </c>
      <c r="M220" s="60">
        <f>IF(A9taxstdlife="n/a","n/a",IF(M$3&gt;(A9taxstdlife+$E220),('RFM input'!$J$231-'RFM input'!$J$285)-SUM($J220:L220),('RFM input'!$J$231-'RFM input'!$J$285)/A9taxstdlife))</f>
        <v>0</v>
      </c>
      <c r="N220" s="60">
        <f>IF(A9taxstdlife="n/a","n/a",IF(N$3&gt;(A9taxstdlife+$E220),('RFM input'!$J$231-'RFM input'!$J$285)-SUM($J220:M220),('RFM input'!$J$231-'RFM input'!$J$285)/A9taxstdlife))</f>
        <v>0</v>
      </c>
      <c r="O220" s="60">
        <f>IF(A9taxstdlife="n/a","n/a",IF(O$3&gt;(A9taxstdlife+$E220),('RFM input'!$J$231-'RFM input'!$J$285)-SUM($J220:N220),('RFM input'!$J$231-'RFM input'!$J$285)/A9taxstdlife))</f>
        <v>0</v>
      </c>
      <c r="P220" s="60">
        <f>IF(A9taxstdlife="n/a","n/a",IF(P$3&gt;(A9taxstdlife+$E220),('RFM input'!$J$231-'RFM input'!$J$285)-SUM($J220:O220),('RFM input'!$J$231-'RFM input'!$J$285)/A9taxstdlife))</f>
        <v>0</v>
      </c>
      <c r="Q220" s="60">
        <f>IF(A9taxstdlife="n/a","n/a",IF(Q$3&gt;(A9taxstdlife+$E220),('RFM input'!$J$231-'RFM input'!$J$285)-SUM($J220:P220),('RFM input'!$J$231-'RFM input'!$J$285)/A9taxstdlife))</f>
        <v>0</v>
      </c>
      <c r="R220" s="60"/>
      <c r="S220" s="94"/>
      <c r="T220" s="94"/>
      <c r="U220" s="94"/>
      <c r="V220" s="94"/>
      <c r="W220" s="94"/>
      <c r="X220" s="94"/>
      <c r="Y220" s="94"/>
      <c r="Z220" s="94"/>
      <c r="AA220" s="249"/>
    </row>
    <row r="221" spans="1:27" hidden="1" outlineLevel="2">
      <c r="A221" s="4"/>
      <c r="B221" s="4"/>
      <c r="C221" s="19"/>
      <c r="D221" s="1292"/>
      <c r="E221" s="78">
        <v>4</v>
      </c>
      <c r="F221" s="20"/>
      <c r="G221" s="20"/>
      <c r="H221" s="134"/>
      <c r="I221" s="136"/>
      <c r="J221" s="136"/>
      <c r="K221" s="135"/>
      <c r="L221" s="60">
        <f>IF(A9taxstdlife="n/a","n/a",IF(L$3&gt;(A9taxstdlife+$E221),('RFM input'!$K$231-'RFM input'!$K$285)-SUM($K221:K221),('RFM input'!$K$231-'RFM input'!$K$285)/A9taxstdlife))</f>
        <v>0</v>
      </c>
      <c r="M221" s="60">
        <f>IF(A9taxstdlife="n/a","n/a",IF(M$3&gt;(A9taxstdlife+$E221),('RFM input'!$K$231-'RFM input'!$K$285)-SUM($K221:L221),('RFM input'!$K$231-'RFM input'!$K$285)/A9taxstdlife))</f>
        <v>0</v>
      </c>
      <c r="N221" s="60">
        <f>IF(A9taxstdlife="n/a","n/a",IF(N$3&gt;(A9taxstdlife+$E221),('RFM input'!$K$231-'RFM input'!$K$285)-SUM($K221:M221),('RFM input'!$K$231-'RFM input'!$K$285)/A9taxstdlife))</f>
        <v>0</v>
      </c>
      <c r="O221" s="60">
        <f>IF(A9taxstdlife="n/a","n/a",IF(O$3&gt;(A9taxstdlife+$E221),('RFM input'!$K$231-'RFM input'!$K$285)-SUM($K221:N221),('RFM input'!$K$231-'RFM input'!$K$285)/A9taxstdlife))</f>
        <v>0</v>
      </c>
      <c r="P221" s="60">
        <f>IF(A9taxstdlife="n/a","n/a",IF(P$3&gt;(A9taxstdlife+$E221),('RFM input'!$K$231-'RFM input'!$K$285)-SUM($K221:O221),('RFM input'!$K$231-'RFM input'!$K$285)/A9taxstdlife))</f>
        <v>0</v>
      </c>
      <c r="Q221" s="60">
        <f>IF(A9taxstdlife="n/a","n/a",IF(Q$3&gt;(A9taxstdlife+$E221),('RFM input'!$K$231-'RFM input'!$K$285)-SUM($K221:P221),('RFM input'!$K$231-'RFM input'!$K$285)/A9taxstdlife))</f>
        <v>0</v>
      </c>
      <c r="R221" s="60"/>
      <c r="S221" s="94"/>
      <c r="T221" s="94"/>
      <c r="U221" s="94"/>
      <c r="V221" s="94"/>
      <c r="W221" s="94"/>
      <c r="X221" s="94"/>
      <c r="Y221" s="94"/>
      <c r="Z221" s="94"/>
      <c r="AA221" s="249"/>
    </row>
    <row r="222" spans="1:27" hidden="1" outlineLevel="2">
      <c r="A222" s="4"/>
      <c r="B222" s="4"/>
      <c r="C222" s="19"/>
      <c r="D222" s="1292"/>
      <c r="E222" s="78">
        <v>5</v>
      </c>
      <c r="F222" s="20"/>
      <c r="G222" s="20"/>
      <c r="H222" s="134"/>
      <c r="I222" s="136"/>
      <c r="J222" s="136"/>
      <c r="K222" s="136"/>
      <c r="L222" s="135"/>
      <c r="M222" s="60">
        <f>IF(A9taxstdlife="n/a","n/a",IF(M$3&gt;(A9taxstdlife+$E222),('RFM input'!$L$231-'RFM input'!$L$285)-SUM($L222:L222),('RFM input'!$L$231-'RFM input'!$L$285)/A9taxstdlife))</f>
        <v>0</v>
      </c>
      <c r="N222" s="60">
        <f>IF(A9taxstdlife="n/a","n/a",IF(N$3&gt;(A9taxstdlife+$E222),('RFM input'!$L$231-'RFM input'!$L$285)-SUM($L222:M222),('RFM input'!$L$231-'RFM input'!$L$285)/A9taxstdlife))</f>
        <v>0</v>
      </c>
      <c r="O222" s="60">
        <f>IF(A9taxstdlife="n/a","n/a",IF(O$3&gt;(A9taxstdlife+$E222),('RFM input'!$L$231-'RFM input'!$L$285)-SUM($L222:N222),('RFM input'!$L$231-'RFM input'!$L$285)/A9taxstdlife))</f>
        <v>0</v>
      </c>
      <c r="P222" s="60">
        <f>IF(A9taxstdlife="n/a","n/a",IF(P$3&gt;(A9taxstdlife+$E222),('RFM input'!$L$231-'RFM input'!$L$285)-SUM($L222:O222),('RFM input'!$L$231-'RFM input'!$L$285)/A9taxstdlife))</f>
        <v>0</v>
      </c>
      <c r="Q222" s="60">
        <f>IF(A9taxstdlife="n/a","n/a",IF(Q$3&gt;(A9taxstdlife+$E222),('RFM input'!$L$231-'RFM input'!$L$285)-SUM($L222:P222),('RFM input'!$L$231-'RFM input'!$L$285)/A9taxstdlife))</f>
        <v>0</v>
      </c>
      <c r="R222" s="60"/>
      <c r="S222" s="94"/>
      <c r="T222" s="94"/>
      <c r="U222" s="94"/>
      <c r="V222" s="94"/>
      <c r="W222" s="94"/>
      <c r="X222" s="94"/>
      <c r="Y222" s="94"/>
      <c r="Z222" s="94"/>
      <c r="AA222" s="249"/>
    </row>
    <row r="223" spans="1:27" hidden="1" outlineLevel="2">
      <c r="A223" s="4"/>
      <c r="B223" s="4"/>
      <c r="C223" s="19"/>
      <c r="D223" s="1292"/>
      <c r="E223" s="78">
        <v>6</v>
      </c>
      <c r="F223" s="20"/>
      <c r="G223" s="20"/>
      <c r="H223" s="134"/>
      <c r="I223" s="136"/>
      <c r="J223" s="136"/>
      <c r="K223" s="136"/>
      <c r="L223" s="136"/>
      <c r="M223" s="135"/>
      <c r="N223" s="60">
        <f>IF(A9taxstdlife="n/a","n/a",IF(N$3&gt;(A9taxstdlife+$E223),('RFM input'!$M$231-'RFM input'!$M$285)-SUM($M223:M223),('RFM input'!$M$231-'RFM input'!$M$285)/A9taxstdlife))</f>
        <v>0</v>
      </c>
      <c r="O223" s="60">
        <f>IF(A9taxstdlife="n/a","n/a",IF(O$3&gt;(A9taxstdlife+$E223),('RFM input'!$M$231-'RFM input'!$M$285)-SUM($M223:N223),('RFM input'!$M$231-'RFM input'!$M$285)/A9taxstdlife))</f>
        <v>0</v>
      </c>
      <c r="P223" s="60">
        <f>IF(A9taxstdlife="n/a","n/a",IF(P$3&gt;(A9taxstdlife+$E223),('RFM input'!$M$231-'RFM input'!$M$285)-SUM($M223:O223),('RFM input'!$M$231-'RFM input'!$M$285)/A9taxstdlife))</f>
        <v>0</v>
      </c>
      <c r="Q223" s="60">
        <f>IF(A9taxstdlife="n/a","n/a",IF(Q$3&gt;(A9taxstdlife+$E223),('RFM input'!$M$231-'RFM input'!$M$285)-SUM($M223:P223),('RFM input'!$M$231-'RFM input'!$M$285)/A9taxstdlife))</f>
        <v>0</v>
      </c>
      <c r="R223" s="60"/>
      <c r="S223" s="94"/>
      <c r="T223" s="94"/>
      <c r="U223" s="94"/>
      <c r="V223" s="94"/>
      <c r="W223" s="94"/>
      <c r="X223" s="94"/>
      <c r="Y223" s="94"/>
      <c r="Z223" s="94"/>
      <c r="AA223" s="249"/>
    </row>
    <row r="224" spans="1:27" hidden="1" outlineLevel="2">
      <c r="A224" s="4"/>
      <c r="B224" s="4"/>
      <c r="C224" s="19"/>
      <c r="D224" s="1292"/>
      <c r="E224" s="78">
        <v>7</v>
      </c>
      <c r="F224" s="20"/>
      <c r="G224" s="20"/>
      <c r="H224" s="134"/>
      <c r="I224" s="136"/>
      <c r="J224" s="136"/>
      <c r="K224" s="136"/>
      <c r="L224" s="136"/>
      <c r="M224" s="136"/>
      <c r="N224" s="135"/>
      <c r="O224" s="60">
        <f>IF(A9taxstdlife="n/a","n/a",IF(O$3&gt;(A9taxstdlife+$E224),('RFM input'!$N$231-'RFM input'!$N$285)-SUM($N224:N224),('RFM input'!$N$231-'RFM input'!$N$285)/A9taxstdlife))</f>
        <v>0</v>
      </c>
      <c r="P224" s="60">
        <f>IF(A9taxstdlife="n/a","n/a",IF(P$3&gt;(A9taxstdlife+$E224),('RFM input'!$N$231-'RFM input'!$N$285)-SUM($N224:O224),('RFM input'!$N$231-'RFM input'!$N$285)/A9taxstdlife))</f>
        <v>0</v>
      </c>
      <c r="Q224" s="60">
        <f>IF(A9taxstdlife="n/a","n/a",IF(Q$3&gt;(A9taxstdlife+$E224),('RFM input'!$N$231-'RFM input'!$N$285)-SUM($N224:P224),('RFM input'!$N$231-'RFM input'!$N$285)/A9taxstdlife))</f>
        <v>0</v>
      </c>
      <c r="R224" s="60"/>
      <c r="S224" s="94"/>
      <c r="T224" s="94"/>
      <c r="U224" s="94"/>
      <c r="V224" s="94"/>
      <c r="W224" s="94"/>
      <c r="X224" s="94"/>
      <c r="Y224" s="94"/>
      <c r="Z224" s="94"/>
      <c r="AA224" s="249"/>
    </row>
    <row r="225" spans="1:27" hidden="1" outlineLevel="2">
      <c r="A225" s="4"/>
      <c r="B225" s="4"/>
      <c r="C225" s="19"/>
      <c r="D225" s="1292"/>
      <c r="E225" s="78">
        <v>8</v>
      </c>
      <c r="F225" s="20"/>
      <c r="G225" s="20"/>
      <c r="H225" s="134"/>
      <c r="I225" s="136"/>
      <c r="J225" s="136"/>
      <c r="K225" s="136"/>
      <c r="L225" s="136"/>
      <c r="M225" s="136"/>
      <c r="N225" s="136"/>
      <c r="O225" s="135"/>
      <c r="P225" s="60">
        <f>IF(A9taxstdlife="n/a","n/a",IF(P$3&gt;(A9taxstdlife+$E225),('RFM input'!$O$231-'RFM input'!$O$285)-SUM($O225:O225),('RFM input'!$O$231-'RFM input'!$O$285)/A9taxstdlife))</f>
        <v>0</v>
      </c>
      <c r="Q225" s="60">
        <f>IF(A9taxstdlife="n/a","n/a",IF(Q$3&gt;(A9taxstdlife+$E225),('RFM input'!$O$231-'RFM input'!$O$285)-SUM($O225:P225),('RFM input'!$O$231-'RFM input'!$O$285)/A9taxstdlife))</f>
        <v>0</v>
      </c>
      <c r="R225" s="60"/>
      <c r="S225" s="94"/>
      <c r="T225" s="94"/>
      <c r="U225" s="94"/>
      <c r="V225" s="94"/>
      <c r="W225" s="94"/>
      <c r="X225" s="94"/>
      <c r="Y225" s="94"/>
      <c r="Z225" s="94"/>
      <c r="AA225" s="249"/>
    </row>
    <row r="226" spans="1:27" hidden="1" outlineLevel="2">
      <c r="A226" s="4"/>
      <c r="B226" s="4"/>
      <c r="C226" s="19"/>
      <c r="D226" s="1292"/>
      <c r="E226" s="78">
        <v>9</v>
      </c>
      <c r="F226" s="20"/>
      <c r="G226" s="20"/>
      <c r="H226" s="134"/>
      <c r="I226" s="136"/>
      <c r="J226" s="136"/>
      <c r="K226" s="136"/>
      <c r="L226" s="136"/>
      <c r="M226" s="136"/>
      <c r="N226" s="136"/>
      <c r="O226" s="136"/>
      <c r="P226" s="135"/>
      <c r="Q226" s="60">
        <f>IF(A9taxstdlife="n/a","n/a",IF(Q$3&gt;(A9taxstdlife+$E226),('RFM input'!$P$231-'RFM input'!$P$285)-SUM($P226:P226),('RFM input'!$P$231-'RFM input'!$P$285)/A9taxstdlife))</f>
        <v>0</v>
      </c>
      <c r="R226" s="60"/>
      <c r="S226" s="94"/>
      <c r="T226" s="94"/>
      <c r="U226" s="94"/>
      <c r="V226" s="94"/>
      <c r="W226" s="94"/>
      <c r="X226" s="94"/>
      <c r="Y226" s="94"/>
      <c r="Z226" s="94"/>
      <c r="AA226" s="249"/>
    </row>
    <row r="227" spans="1:27" hidden="1" outlineLevel="2">
      <c r="A227" s="4"/>
      <c r="B227" s="4"/>
      <c r="C227" s="19"/>
      <c r="D227" s="1292"/>
      <c r="E227" s="79">
        <v>10</v>
      </c>
      <c r="F227" s="20"/>
      <c r="G227" s="20"/>
      <c r="H227" s="134"/>
      <c r="I227" s="136"/>
      <c r="J227" s="136"/>
      <c r="K227" s="136"/>
      <c r="L227" s="136"/>
      <c r="M227" s="136"/>
      <c r="N227" s="136"/>
      <c r="O227" s="136"/>
      <c r="P227" s="136"/>
      <c r="Q227" s="135"/>
      <c r="R227" s="60"/>
      <c r="S227" s="94"/>
      <c r="T227" s="94"/>
      <c r="U227" s="94"/>
      <c r="V227" s="94"/>
      <c r="W227" s="94"/>
      <c r="X227" s="94"/>
      <c r="Y227" s="94"/>
      <c r="Z227" s="94"/>
      <c r="AA227" s="249"/>
    </row>
    <row r="228" spans="1:27" outlineLevel="1" collapsed="1">
      <c r="A228" s="4"/>
      <c r="B228" s="4"/>
      <c r="C228" s="218">
        <f>Asset9</f>
        <v>0</v>
      </c>
      <c r="D228" s="4"/>
      <c r="E228" s="4"/>
      <c r="F228" s="17"/>
      <c r="G228" s="17"/>
      <c r="H228" s="237">
        <f>-SUM(H216:H227)</f>
        <v>0</v>
      </c>
      <c r="I228" s="149">
        <f>-SUM(I216:I227)</f>
        <v>0</v>
      </c>
      <c r="J228" s="433">
        <f>IF(COUNT($H228:I228)&gt;='RFM input'!$AA$7,0, -SUM(J216:J227))</f>
        <v>0</v>
      </c>
      <c r="K228" s="433">
        <f>IF(COUNT($H228:J228)&gt;='RFM input'!$AA$7,0, -SUM(K216:K227))</f>
        <v>0</v>
      </c>
      <c r="L228" s="433">
        <f>IF(COUNT($H228:K228)&gt;='RFM input'!$AA$7,0, -SUM(L216:L227))</f>
        <v>0</v>
      </c>
      <c r="M228" s="149">
        <f>IF(COUNT($H228:L228)&gt;='RFM input'!$AA$7,0, -SUM(M216:M227))</f>
        <v>0</v>
      </c>
      <c r="N228" s="149">
        <f>IF(COUNT($H228:M228)&gt;='RFM input'!$AA$7,0, -SUM(N216:N227))</f>
        <v>0</v>
      </c>
      <c r="O228" s="149">
        <f>IF(COUNT($H228:N228)&gt;='RFM input'!$AA$7,0, -SUM(O216:O227))</f>
        <v>0</v>
      </c>
      <c r="P228" s="149">
        <f>IF(COUNT($H228:O228)&gt;='RFM input'!$AA$7,0, -SUM(P216:P227))</f>
        <v>0</v>
      </c>
      <c r="Q228" s="149">
        <f>IF(COUNT($H228:P228)&gt;='RFM input'!$AA$7,0, -SUM(Q216:Q227))</f>
        <v>0</v>
      </c>
      <c r="R228" s="149"/>
      <c r="S228" s="93"/>
      <c r="T228" s="93"/>
      <c r="U228" s="93"/>
      <c r="V228" s="93"/>
      <c r="W228" s="93"/>
      <c r="X228" s="93"/>
      <c r="Y228" s="93"/>
      <c r="Z228" s="93"/>
      <c r="AA228" s="249"/>
    </row>
    <row r="229" spans="1:27" hidden="1" outlineLevel="2">
      <c r="A229" s="4"/>
      <c r="B229" s="219">
        <f>Asset10</f>
        <v>0</v>
      </c>
      <c r="C229" s="24"/>
      <c r="D229" s="458" t="s">
        <v>161</v>
      </c>
      <c r="E229" s="24"/>
      <c r="F229" s="238"/>
      <c r="G229" s="238"/>
      <c r="H229" s="59">
        <f>IF(H$3&gt;A10taxremlife,A10taxvalue-SUM($F229:F229),IF(A10taxremlife="N/A","n/a",A10taxvalue/A10taxremlife))</f>
        <v>0</v>
      </c>
      <c r="I229" s="59">
        <f>IF(I$3&gt;A10taxremlife,A10taxvalue-SUM($F229:H229),IF(A10taxremlife="N/A","n/a",A10taxvalue/A10taxremlife))</f>
        <v>0</v>
      </c>
      <c r="J229" s="59">
        <f>IF(J$3&gt;A10taxremlife,A10taxvalue-SUM($F229:I229),IF(A10taxremlife="N/A","n/a",A10taxvalue/A10taxremlife))</f>
        <v>0</v>
      </c>
      <c r="K229" s="59">
        <f>IF(K$3&gt;A10taxremlife,A10taxvalue-SUM($F229:J229),IF(A10taxremlife="N/A","n/a",A10taxvalue/A10taxremlife))</f>
        <v>0</v>
      </c>
      <c r="L229" s="59">
        <f>IF(L$3&gt;A10taxremlife,A10taxvalue-SUM($F229:K229),IF(A10taxremlife="N/A","n/a",A10taxvalue/A10taxremlife))</f>
        <v>0</v>
      </c>
      <c r="M229" s="59">
        <f>IF(M$3&gt;A10taxremlife,A10taxvalue-SUM($F229:L229),IF(A10taxremlife="N/A","n/a",A10taxvalue/A10taxremlife))</f>
        <v>0</v>
      </c>
      <c r="N229" s="59">
        <f>IF(N$3&gt;A10taxremlife,A10taxvalue-SUM($F229:M229),IF(A10taxremlife="N/A","n/a",A10taxvalue/A10taxremlife))</f>
        <v>0</v>
      </c>
      <c r="O229" s="59">
        <f>IF(O$3&gt;A10taxremlife,A10taxvalue-SUM($F229:N229),IF(A10taxremlife="N/A","n/a",A10taxvalue/A10taxremlife))</f>
        <v>0</v>
      </c>
      <c r="P229" s="59">
        <f>IF(P$3&gt;A10taxremlife,A10taxvalue-SUM($F229:O229),IF(A10taxremlife="N/A","n/a",A10taxvalue/A10taxremlife))</f>
        <v>0</v>
      </c>
      <c r="Q229" s="59">
        <f>IF(Q$3&gt;A10taxremlife,A10taxvalue-SUM($F229:P229),IF(A10taxremlife="N/A","n/a",A10taxvalue/A10taxremlife))</f>
        <v>0</v>
      </c>
      <c r="R229" s="59"/>
      <c r="S229" s="94"/>
      <c r="T229" s="94"/>
      <c r="U229" s="94"/>
      <c r="V229" s="94"/>
      <c r="W229" s="94"/>
      <c r="X229" s="94"/>
      <c r="Y229" s="94"/>
      <c r="Z229" s="94"/>
      <c r="AA229" s="249"/>
    </row>
    <row r="230" spans="1:27" ht="12.75" hidden="1" customHeight="1" outlineLevel="2">
      <c r="A230" s="4"/>
      <c r="B230" s="4"/>
      <c r="C230" s="19"/>
      <c r="D230" s="1291" t="s">
        <v>50</v>
      </c>
      <c r="E230" s="78"/>
      <c r="F230" s="20"/>
      <c r="G230" s="20"/>
      <c r="H230" s="94"/>
      <c r="I230" s="60"/>
      <c r="J230" s="60"/>
      <c r="K230" s="60"/>
      <c r="L230" s="60"/>
      <c r="M230" s="60"/>
      <c r="N230" s="60"/>
      <c r="O230" s="60"/>
      <c r="P230" s="60"/>
      <c r="Q230" s="60"/>
      <c r="R230" s="60"/>
      <c r="S230" s="94"/>
      <c r="T230" s="94"/>
      <c r="U230" s="94"/>
      <c r="V230" s="94"/>
      <c r="W230" s="94"/>
      <c r="X230" s="94"/>
      <c r="Y230" s="94"/>
      <c r="Z230" s="94"/>
      <c r="AA230" s="249"/>
    </row>
    <row r="231" spans="1:27" hidden="1" outlineLevel="2">
      <c r="A231" s="4"/>
      <c r="B231" s="4"/>
      <c r="C231" s="19"/>
      <c r="D231" s="1292"/>
      <c r="E231" s="78">
        <v>1</v>
      </c>
      <c r="F231" s="20"/>
      <c r="G231" s="20"/>
      <c r="H231" s="133"/>
      <c r="I231" s="60">
        <f>IF(A10taxstdlife="n/a","n/a",IF(I$3&gt;(A10taxstdlife+$E231),('RFM input'!$H$232-'RFM input'!$H$286)-SUM($H231:H231),('RFM input'!$H$232-'RFM input'!$H$286)/A10taxstdlife))</f>
        <v>0</v>
      </c>
      <c r="J231" s="60">
        <f>IF(A10taxstdlife="n/a","n/a",IF(J$3&gt;(A10taxstdlife+$E231),('RFM input'!$H$232-'RFM input'!$H$286)-SUM($H231:I231),('RFM input'!$H$232-'RFM input'!$H$286)/A10taxstdlife))</f>
        <v>0</v>
      </c>
      <c r="K231" s="60">
        <f>IF(A10taxstdlife="n/a","n/a",IF(K$3&gt;(A10taxstdlife+$E231),('RFM input'!$H$232-'RFM input'!$H$286)-SUM($H231:J231),('RFM input'!$H$232-'RFM input'!$H$286)/A10taxstdlife))</f>
        <v>0</v>
      </c>
      <c r="L231" s="60">
        <f>IF(A10taxstdlife="n/a","n/a",IF(L$3&gt;(A10taxstdlife+$E231),('RFM input'!$H$232-'RFM input'!$H$286)-SUM($H231:K231),('RFM input'!$H$232-'RFM input'!$H$286)/A10taxstdlife))</f>
        <v>0</v>
      </c>
      <c r="M231" s="60">
        <f>IF(A10taxstdlife="n/a","n/a",IF(M$3&gt;(A10taxstdlife+$E231),('RFM input'!$H$232-'RFM input'!$H$286)-SUM($H231:L231),('RFM input'!$H$232-'RFM input'!$H$286)/A10taxstdlife))</f>
        <v>0</v>
      </c>
      <c r="N231" s="60">
        <f>IF(A10taxstdlife="n/a","n/a",IF(N$3&gt;(A10taxstdlife+$E231),('RFM input'!$H$232-'RFM input'!$H$286)-SUM($H231:M231),('RFM input'!$H$232-'RFM input'!$H$286)/A10taxstdlife))</f>
        <v>0</v>
      </c>
      <c r="O231" s="60">
        <f>IF(A10taxstdlife="n/a","n/a",IF(O$3&gt;(A10taxstdlife+$E231),('RFM input'!$H$232-'RFM input'!$H$286)-SUM($H231:N231),('RFM input'!$H$232-'RFM input'!$H$286)/A10taxstdlife))</f>
        <v>0</v>
      </c>
      <c r="P231" s="60">
        <f>IF(A10taxstdlife="n/a","n/a",IF(P$3&gt;(A10taxstdlife+$E231),('RFM input'!$H$232-'RFM input'!$H$286)-SUM($H231:O231),('RFM input'!$H$232-'RFM input'!$H$286)/A10taxstdlife))</f>
        <v>0</v>
      </c>
      <c r="Q231" s="60">
        <f>IF(A10taxstdlife="n/a","n/a",IF(Q$3&gt;(A10taxstdlife+$E231),('RFM input'!$H$232-'RFM input'!$H$286)-SUM($H231:P231),('RFM input'!$H$232-'RFM input'!$H$286)/A10taxstdlife))</f>
        <v>0</v>
      </c>
      <c r="R231" s="60"/>
      <c r="S231" s="94"/>
      <c r="T231" s="94"/>
      <c r="U231" s="94"/>
      <c r="V231" s="94"/>
      <c r="W231" s="94"/>
      <c r="X231" s="94"/>
      <c r="Y231" s="94"/>
      <c r="Z231" s="94"/>
      <c r="AA231" s="249"/>
    </row>
    <row r="232" spans="1:27" hidden="1" outlineLevel="2">
      <c r="A232" s="4"/>
      <c r="B232" s="4"/>
      <c r="C232" s="19"/>
      <c r="D232" s="1292"/>
      <c r="E232" s="78">
        <v>2</v>
      </c>
      <c r="F232" s="20"/>
      <c r="G232" s="20"/>
      <c r="H232" s="134"/>
      <c r="I232" s="135"/>
      <c r="J232" s="60">
        <f>IF(A10taxstdlife="n/a","n/a",IF(J$3&gt;(A10taxstdlife+$E232),('RFM input'!$I$232-'RFM input'!$I$286)-SUM($I232:I232),('RFM input'!$I$232-'RFM input'!$I$286)/A10taxstdlife))</f>
        <v>0</v>
      </c>
      <c r="K232" s="60">
        <f>IF(A10taxstdlife="n/a","n/a",IF(K$3&gt;(A10taxstdlife+$E232),('RFM input'!$I$232-'RFM input'!$I$286)-SUM($I232:J232),('RFM input'!$I$232-'RFM input'!$I$286)/A10taxstdlife))</f>
        <v>0</v>
      </c>
      <c r="L232" s="60">
        <f>IF(A10taxstdlife="n/a","n/a",IF(L$3&gt;(A10taxstdlife+$E232),('RFM input'!$I$232-'RFM input'!$I$286)-SUM($I232:K232),('RFM input'!$I$232-'RFM input'!$I$286)/A10taxstdlife))</f>
        <v>0</v>
      </c>
      <c r="M232" s="60">
        <f>IF(A10taxstdlife="n/a","n/a",IF(M$3&gt;(A10taxstdlife+$E232),('RFM input'!$I$232-'RFM input'!$I$286)-SUM($I232:L232),('RFM input'!$I$232-'RFM input'!$I$286)/A10taxstdlife))</f>
        <v>0</v>
      </c>
      <c r="N232" s="60">
        <f>IF(A10taxstdlife="n/a","n/a",IF(N$3&gt;(A10taxstdlife+$E232),('RFM input'!$I$232-'RFM input'!$I$286)-SUM($I232:M232),('RFM input'!$I$232-'RFM input'!$I$286)/A10taxstdlife))</f>
        <v>0</v>
      </c>
      <c r="O232" s="60">
        <f>IF(A10taxstdlife="n/a","n/a",IF(O$3&gt;(A10taxstdlife+$E232),('RFM input'!$I$232-'RFM input'!$I$286)-SUM($I232:N232),('RFM input'!$I$232-'RFM input'!$I$286)/A10taxstdlife))</f>
        <v>0</v>
      </c>
      <c r="P232" s="60">
        <f>IF(A10taxstdlife="n/a","n/a",IF(P$3&gt;(A10taxstdlife+$E232),('RFM input'!$I$232-'RFM input'!$I$286)-SUM($I232:O232),('RFM input'!$I$232-'RFM input'!$I$286)/A10taxstdlife))</f>
        <v>0</v>
      </c>
      <c r="Q232" s="60">
        <f>IF(A10taxstdlife="n/a","n/a",IF(Q$3&gt;(A10taxstdlife+$E232),('RFM input'!$I$232-'RFM input'!$I$286)-SUM($I232:P232),('RFM input'!$I$232-'RFM input'!$I$286)/A10taxstdlife))</f>
        <v>0</v>
      </c>
      <c r="R232" s="60"/>
      <c r="S232" s="94"/>
      <c r="T232" s="94"/>
      <c r="U232" s="94"/>
      <c r="V232" s="94"/>
      <c r="W232" s="94"/>
      <c r="X232" s="94"/>
      <c r="Y232" s="94"/>
      <c r="Z232" s="94"/>
      <c r="AA232" s="249"/>
    </row>
    <row r="233" spans="1:27" hidden="1" outlineLevel="2">
      <c r="A233" s="4"/>
      <c r="B233" s="4"/>
      <c r="C233" s="19"/>
      <c r="D233" s="1292"/>
      <c r="E233" s="78">
        <v>3</v>
      </c>
      <c r="F233" s="20"/>
      <c r="G233" s="20"/>
      <c r="H233" s="134"/>
      <c r="I233" s="136"/>
      <c r="J233" s="135"/>
      <c r="K233" s="60">
        <f>IF(A10taxstdlife="n/a","n/a",IF(K$3&gt;(A10taxstdlife+$E233),('RFM input'!$J$232-'RFM input'!$J$286)-SUM($J233:J233),('RFM input'!$J$232-'RFM input'!$J$286)/A10taxstdlife))</f>
        <v>0</v>
      </c>
      <c r="L233" s="60">
        <f>IF(A10taxstdlife="n/a","n/a",IF(L$3&gt;(A10taxstdlife+$E233),('RFM input'!$J$232-'RFM input'!$J$286)-SUM($J233:K233),('RFM input'!$J$232-'RFM input'!$J$286)/A10taxstdlife))</f>
        <v>0</v>
      </c>
      <c r="M233" s="60">
        <f>IF(A10taxstdlife="n/a","n/a",IF(M$3&gt;(A10taxstdlife+$E233),('RFM input'!$J$232-'RFM input'!$J$286)-SUM($J233:L233),('RFM input'!$J$232-'RFM input'!$J$286)/A10taxstdlife))</f>
        <v>0</v>
      </c>
      <c r="N233" s="60">
        <f>IF(A10taxstdlife="n/a","n/a",IF(N$3&gt;(A10taxstdlife+$E233),('RFM input'!$J$232-'RFM input'!$J$286)-SUM($J233:M233),('RFM input'!$J$232-'RFM input'!$J$286)/A10taxstdlife))</f>
        <v>0</v>
      </c>
      <c r="O233" s="60">
        <f>IF(A10taxstdlife="n/a","n/a",IF(O$3&gt;(A10taxstdlife+$E233),('RFM input'!$J$232-'RFM input'!$J$286)-SUM($J233:N233),('RFM input'!$J$232-'RFM input'!$J$286)/A10taxstdlife))</f>
        <v>0</v>
      </c>
      <c r="P233" s="60">
        <f>IF(A10taxstdlife="n/a","n/a",IF(P$3&gt;(A10taxstdlife+$E233),('RFM input'!$J$232-'RFM input'!$J$286)-SUM($J233:O233),('RFM input'!$J$232-'RFM input'!$J$286)/A10taxstdlife))</f>
        <v>0</v>
      </c>
      <c r="Q233" s="60">
        <f>IF(A10taxstdlife="n/a","n/a",IF(Q$3&gt;(A10taxstdlife+$E233),('RFM input'!$J$232-'RFM input'!$J$286)-SUM($J233:P233),('RFM input'!$J$232-'RFM input'!$J$286)/A10taxstdlife))</f>
        <v>0</v>
      </c>
      <c r="R233" s="60"/>
      <c r="S233" s="94"/>
      <c r="T233" s="94"/>
      <c r="U233" s="94"/>
      <c r="V233" s="94"/>
      <c r="W233" s="94"/>
      <c r="X233" s="94"/>
      <c r="Y233" s="94"/>
      <c r="Z233" s="94"/>
      <c r="AA233" s="249"/>
    </row>
    <row r="234" spans="1:27" hidden="1" outlineLevel="2">
      <c r="A234" s="4"/>
      <c r="B234" s="4"/>
      <c r="C234" s="19"/>
      <c r="D234" s="1292"/>
      <c r="E234" s="78">
        <v>4</v>
      </c>
      <c r="F234" s="20"/>
      <c r="G234" s="20"/>
      <c r="H234" s="134"/>
      <c r="I234" s="136"/>
      <c r="J234" s="136"/>
      <c r="K234" s="135"/>
      <c r="L234" s="60">
        <f>IF(A10taxstdlife="n/a","n/a",IF(L$3&gt;(A10taxstdlife+$E234),('RFM input'!$K$232-'RFM input'!$K$286)-SUM($K234:K234),('RFM input'!$K$232-'RFM input'!$K$286)/A10taxstdlife))</f>
        <v>0</v>
      </c>
      <c r="M234" s="60">
        <f>IF(A10taxstdlife="n/a","n/a",IF(M$3&gt;(A10taxstdlife+$E234),('RFM input'!$K$232-'RFM input'!$K$286)-SUM($K234:L234),('RFM input'!$K$232-'RFM input'!$K$286)/A10taxstdlife))</f>
        <v>0</v>
      </c>
      <c r="N234" s="60">
        <f>IF(A10taxstdlife="n/a","n/a",IF(N$3&gt;(A10taxstdlife+$E234),('RFM input'!$K$232-'RFM input'!$K$286)-SUM($K234:M234),('RFM input'!$K$232-'RFM input'!$K$286)/A10taxstdlife))</f>
        <v>0</v>
      </c>
      <c r="O234" s="60">
        <f>IF(A10taxstdlife="n/a","n/a",IF(O$3&gt;(A10taxstdlife+$E234),('RFM input'!$K$232-'RFM input'!$K$286)-SUM($K234:N234),('RFM input'!$K$232-'RFM input'!$K$286)/A10taxstdlife))</f>
        <v>0</v>
      </c>
      <c r="P234" s="60">
        <f>IF(A10taxstdlife="n/a","n/a",IF(P$3&gt;(A10taxstdlife+$E234),('RFM input'!$K$232-'RFM input'!$K$286)-SUM($K234:O234),('RFM input'!$K$232-'RFM input'!$K$286)/A10taxstdlife))</f>
        <v>0</v>
      </c>
      <c r="Q234" s="60">
        <f>IF(A10taxstdlife="n/a","n/a",IF(Q$3&gt;(A10taxstdlife+$E234),('RFM input'!$K$232-'RFM input'!$K$286)-SUM($K234:P234),('RFM input'!$K$232-'RFM input'!$K$286)/A10taxstdlife))</f>
        <v>0</v>
      </c>
      <c r="R234" s="60"/>
      <c r="S234" s="94"/>
      <c r="T234" s="94"/>
      <c r="U234" s="94"/>
      <c r="V234" s="94"/>
      <c r="W234" s="94"/>
      <c r="X234" s="94"/>
      <c r="Y234" s="94"/>
      <c r="Z234" s="94"/>
      <c r="AA234" s="249"/>
    </row>
    <row r="235" spans="1:27" hidden="1" outlineLevel="2">
      <c r="A235" s="4"/>
      <c r="B235" s="4"/>
      <c r="C235" s="19"/>
      <c r="D235" s="1292"/>
      <c r="E235" s="78">
        <v>5</v>
      </c>
      <c r="F235" s="20"/>
      <c r="G235" s="20"/>
      <c r="H235" s="134"/>
      <c r="I235" s="136"/>
      <c r="J235" s="136"/>
      <c r="K235" s="136"/>
      <c r="L235" s="135"/>
      <c r="M235" s="60">
        <f>IF(A10taxstdlife="n/a","n/a",IF(M$3&gt;(A10taxstdlife+$E235),('RFM input'!$L$232-'RFM input'!$L$286)-SUM($L235:L235),('RFM input'!$L$232-'RFM input'!$L$286)/A10taxstdlife))</f>
        <v>0</v>
      </c>
      <c r="N235" s="60">
        <f>IF(A10taxstdlife="n/a","n/a",IF(N$3&gt;(A10taxstdlife+$E235),('RFM input'!$L$232-'RFM input'!$L$286)-SUM($L235:M235),('RFM input'!$L$232-'RFM input'!$L$286)/A10taxstdlife))</f>
        <v>0</v>
      </c>
      <c r="O235" s="60">
        <f>IF(A10taxstdlife="n/a","n/a",IF(O$3&gt;(A10taxstdlife+$E235),('RFM input'!$L$232-'RFM input'!$L$286)-SUM($L235:N235),('RFM input'!$L$232-'RFM input'!$L$286)/A10taxstdlife))</f>
        <v>0</v>
      </c>
      <c r="P235" s="60">
        <f>IF(A10taxstdlife="n/a","n/a",IF(P$3&gt;(A10taxstdlife+$E235),('RFM input'!$L$232-'RFM input'!$L$286)-SUM($L235:O235),('RFM input'!$L$232-'RFM input'!$L$286)/A10taxstdlife))</f>
        <v>0</v>
      </c>
      <c r="Q235" s="60">
        <f>IF(A10taxstdlife="n/a","n/a",IF(Q$3&gt;(A10taxstdlife+$E235),('RFM input'!$L$232-'RFM input'!$L$286)-SUM($L235:P235),('RFM input'!$L$232-'RFM input'!$L$286)/A10taxstdlife))</f>
        <v>0</v>
      </c>
      <c r="R235" s="60"/>
      <c r="S235" s="94"/>
      <c r="T235" s="94"/>
      <c r="U235" s="94"/>
      <c r="V235" s="94"/>
      <c r="W235" s="94"/>
      <c r="X235" s="94"/>
      <c r="Y235" s="94"/>
      <c r="Z235" s="94"/>
      <c r="AA235" s="249"/>
    </row>
    <row r="236" spans="1:27" hidden="1" outlineLevel="2">
      <c r="A236" s="4"/>
      <c r="B236" s="4"/>
      <c r="C236" s="19"/>
      <c r="D236" s="1292"/>
      <c r="E236" s="78">
        <v>6</v>
      </c>
      <c r="F236" s="20"/>
      <c r="G236" s="20"/>
      <c r="H236" s="134"/>
      <c r="I236" s="136"/>
      <c r="J236" s="136"/>
      <c r="K236" s="136"/>
      <c r="L236" s="136"/>
      <c r="M236" s="135"/>
      <c r="N236" s="60">
        <f>IF(A10taxstdlife="n/a","n/a",IF(N$3&gt;(A10taxstdlife+$E236),('RFM input'!$M$232-'RFM input'!$M$286)-SUM($M236:M236),('RFM input'!$M$232-'RFM input'!$M$286)/A10taxstdlife))</f>
        <v>0</v>
      </c>
      <c r="O236" s="60">
        <f>IF(A10taxstdlife="n/a","n/a",IF(O$3&gt;(A10taxstdlife+$E236),('RFM input'!$M$232-'RFM input'!$M$286)-SUM($M236:N236),('RFM input'!$M$232-'RFM input'!$M$286)/A10taxstdlife))</f>
        <v>0</v>
      </c>
      <c r="P236" s="60">
        <f>IF(A10taxstdlife="n/a","n/a",IF(P$3&gt;(A10taxstdlife+$E236),('RFM input'!$M$232-'RFM input'!$M$286)-SUM($M236:O236),('RFM input'!$M$232-'RFM input'!$M$286)/A10taxstdlife))</f>
        <v>0</v>
      </c>
      <c r="Q236" s="60">
        <f>IF(A10taxstdlife="n/a","n/a",IF(Q$3&gt;(A10taxstdlife+$E236),('RFM input'!$M$232-'RFM input'!$M$286)-SUM($M236:P236),('RFM input'!$M$232-'RFM input'!$M$286)/A10taxstdlife))</f>
        <v>0</v>
      </c>
      <c r="R236" s="60"/>
      <c r="S236" s="94"/>
      <c r="T236" s="94"/>
      <c r="U236" s="94"/>
      <c r="V236" s="94"/>
      <c r="W236" s="94"/>
      <c r="X236" s="94"/>
      <c r="Y236" s="94"/>
      <c r="Z236" s="94"/>
      <c r="AA236" s="249"/>
    </row>
    <row r="237" spans="1:27" hidden="1" outlineLevel="2">
      <c r="A237" s="4"/>
      <c r="B237" s="4"/>
      <c r="C237" s="19"/>
      <c r="D237" s="1292"/>
      <c r="E237" s="78">
        <v>7</v>
      </c>
      <c r="F237" s="20"/>
      <c r="G237" s="20"/>
      <c r="H237" s="134"/>
      <c r="I237" s="136"/>
      <c r="J237" s="136"/>
      <c r="K237" s="136"/>
      <c r="L237" s="136"/>
      <c r="M237" s="136"/>
      <c r="N237" s="135"/>
      <c r="O237" s="60">
        <f>IF(A10taxstdlife="n/a","n/a",IF(O$3&gt;(A10taxstdlife+$E237),('RFM input'!$N$232-'RFM input'!$N$286)-SUM($N237:N237),('RFM input'!$N$232-'RFM input'!$N$286)/A10taxstdlife))</f>
        <v>0</v>
      </c>
      <c r="P237" s="60">
        <f>IF(A10taxstdlife="n/a","n/a",IF(P$3&gt;(A10taxstdlife+$E237),('RFM input'!$N$232-'RFM input'!$N$286)-SUM($N237:O237),('RFM input'!$N$232-'RFM input'!$N$286)/A10taxstdlife))</f>
        <v>0</v>
      </c>
      <c r="Q237" s="60">
        <f>IF(A10taxstdlife="n/a","n/a",IF(Q$3&gt;(A10taxstdlife+$E237),('RFM input'!$N$232-'RFM input'!$N$286)-SUM($N237:P237),('RFM input'!$N$232-'RFM input'!$N$286)/A10taxstdlife))</f>
        <v>0</v>
      </c>
      <c r="R237" s="60"/>
      <c r="S237" s="94"/>
      <c r="T237" s="94"/>
      <c r="U237" s="94"/>
      <c r="V237" s="94"/>
      <c r="W237" s="94"/>
      <c r="X237" s="94"/>
      <c r="Y237" s="94"/>
      <c r="Z237" s="94"/>
      <c r="AA237" s="249"/>
    </row>
    <row r="238" spans="1:27" hidden="1" outlineLevel="2">
      <c r="A238" s="4"/>
      <c r="B238" s="4"/>
      <c r="C238" s="19"/>
      <c r="D238" s="1292"/>
      <c r="E238" s="78">
        <v>8</v>
      </c>
      <c r="F238" s="20"/>
      <c r="G238" s="20"/>
      <c r="H238" s="134"/>
      <c r="I238" s="136"/>
      <c r="J238" s="136"/>
      <c r="K238" s="136"/>
      <c r="L238" s="136"/>
      <c r="M238" s="136"/>
      <c r="N238" s="136"/>
      <c r="O238" s="135"/>
      <c r="P238" s="60">
        <f>IF(A10taxstdlife="n/a","n/a",IF(P$3&gt;(A10taxstdlife+$E238),('RFM input'!$O$232-'RFM input'!$O$286)-SUM($O238:O238),('RFM input'!$O$232-'RFM input'!$O$286)/A10taxstdlife))</f>
        <v>0</v>
      </c>
      <c r="Q238" s="60">
        <f>IF(A10taxstdlife="n/a","n/a",IF(Q$3&gt;(A10taxstdlife+$E238),('RFM input'!$O$232-'RFM input'!$O$286)-SUM($O238:P238),('RFM input'!$O$232-'RFM input'!$O$286)/A10taxstdlife))</f>
        <v>0</v>
      </c>
      <c r="R238" s="60"/>
      <c r="S238" s="94"/>
      <c r="T238" s="94"/>
      <c r="U238" s="94"/>
      <c r="V238" s="94"/>
      <c r="W238" s="94"/>
      <c r="X238" s="94"/>
      <c r="Y238" s="94"/>
      <c r="Z238" s="94"/>
      <c r="AA238" s="249"/>
    </row>
    <row r="239" spans="1:27" hidden="1" outlineLevel="2">
      <c r="A239" s="4"/>
      <c r="B239" s="4"/>
      <c r="C239" s="19"/>
      <c r="D239" s="1292"/>
      <c r="E239" s="78">
        <v>9</v>
      </c>
      <c r="F239" s="20"/>
      <c r="G239" s="20"/>
      <c r="H239" s="134"/>
      <c r="I239" s="136"/>
      <c r="J239" s="136"/>
      <c r="K239" s="136"/>
      <c r="L239" s="136"/>
      <c r="M239" s="136"/>
      <c r="N239" s="136"/>
      <c r="O239" s="136"/>
      <c r="P239" s="135"/>
      <c r="Q239" s="60">
        <f>IF(A10taxstdlife="n/a","n/a",IF(Q$3&gt;(A10taxstdlife+$E239),('RFM input'!$P$232-'RFM input'!$P$286)-SUM($P239:P239),('RFM input'!$P$232-'RFM input'!$P$286)/A10taxstdlife))</f>
        <v>0</v>
      </c>
      <c r="R239" s="60"/>
      <c r="S239" s="94"/>
      <c r="T239" s="94"/>
      <c r="U239" s="94"/>
      <c r="V239" s="94"/>
      <c r="W239" s="94"/>
      <c r="X239" s="94"/>
      <c r="Y239" s="94"/>
      <c r="Z239" s="94"/>
      <c r="AA239" s="249"/>
    </row>
    <row r="240" spans="1:27" hidden="1" outlineLevel="2">
      <c r="A240" s="4"/>
      <c r="B240" s="4"/>
      <c r="C240" s="19"/>
      <c r="D240" s="1292"/>
      <c r="E240" s="79">
        <v>10</v>
      </c>
      <c r="F240" s="20"/>
      <c r="G240" s="20"/>
      <c r="H240" s="134"/>
      <c r="I240" s="136"/>
      <c r="J240" s="136"/>
      <c r="K240" s="136"/>
      <c r="L240" s="136"/>
      <c r="M240" s="136"/>
      <c r="N240" s="136"/>
      <c r="O240" s="136"/>
      <c r="P240" s="136"/>
      <c r="Q240" s="135"/>
      <c r="R240" s="60"/>
      <c r="S240" s="94"/>
      <c r="T240" s="94"/>
      <c r="U240" s="94"/>
      <c r="V240" s="94"/>
      <c r="W240" s="94"/>
      <c r="X240" s="94"/>
      <c r="Y240" s="94"/>
      <c r="Z240" s="94"/>
      <c r="AA240" s="249"/>
    </row>
    <row r="241" spans="1:27" outlineLevel="1" collapsed="1">
      <c r="A241" s="4"/>
      <c r="B241" s="4"/>
      <c r="C241" s="218">
        <f>Asset10</f>
        <v>0</v>
      </c>
      <c r="D241" s="4"/>
      <c r="E241" s="4"/>
      <c r="F241" s="17"/>
      <c r="G241" s="17"/>
      <c r="H241" s="237">
        <f>-SUM(H229:H240)</f>
        <v>0</v>
      </c>
      <c r="I241" s="149">
        <f>-SUM(I229:I240)</f>
        <v>0</v>
      </c>
      <c r="J241" s="433">
        <f>IF(COUNT($H241:I241)&gt;='RFM input'!$AA$7,0, -SUM(J229:J240))</f>
        <v>0</v>
      </c>
      <c r="K241" s="433">
        <f>IF(COUNT($H241:J241)&gt;='RFM input'!$AA$7,0, -SUM(K229:K240))</f>
        <v>0</v>
      </c>
      <c r="L241" s="433">
        <f>IF(COUNT($H241:K241)&gt;='RFM input'!$AA$7,0, -SUM(L229:L240))</f>
        <v>0</v>
      </c>
      <c r="M241" s="149">
        <f>IF(COUNT($H241:L241)&gt;='RFM input'!$AA$7,0, -SUM(M229:M240))</f>
        <v>0</v>
      </c>
      <c r="N241" s="149">
        <f>IF(COUNT($H241:M241)&gt;='RFM input'!$AA$7,0, -SUM(N229:N240))</f>
        <v>0</v>
      </c>
      <c r="O241" s="149">
        <f>IF(COUNT($H241:N241)&gt;='RFM input'!$AA$7,0, -SUM(O229:O240))</f>
        <v>0</v>
      </c>
      <c r="P241" s="149">
        <f>IF(COUNT($H241:O241)&gt;='RFM input'!$AA$7,0, -SUM(P229:P240))</f>
        <v>0</v>
      </c>
      <c r="Q241" s="149">
        <f>IF(COUNT($H241:P241)&gt;='RFM input'!$AA$7,0, -SUM(Q229:Q240))</f>
        <v>0</v>
      </c>
      <c r="R241" s="149"/>
      <c r="S241" s="93"/>
      <c r="T241" s="93"/>
      <c r="U241" s="93"/>
      <c r="V241" s="93"/>
      <c r="W241" s="93"/>
      <c r="X241" s="93"/>
      <c r="Y241" s="93"/>
      <c r="Z241" s="93"/>
      <c r="AA241" s="249"/>
    </row>
    <row r="242" spans="1:27" hidden="1" outlineLevel="2">
      <c r="A242" s="4"/>
      <c r="B242" s="219">
        <f>Asset11</f>
        <v>0</v>
      </c>
      <c r="C242" s="24"/>
      <c r="D242" s="458" t="s">
        <v>161</v>
      </c>
      <c r="E242" s="24"/>
      <c r="F242" s="238"/>
      <c r="G242" s="238"/>
      <c r="H242" s="59">
        <f>IF(H$3&gt;A11taxremlife,A11taxvalue-SUM($F242:F242),IF(A11taxremlife="N/A","n/a",A11taxvalue/A11taxremlife))</f>
        <v>0</v>
      </c>
      <c r="I242" s="59">
        <f>IF(I$3&gt;A11taxremlife,A11taxvalue-SUM($F242:H242),IF(A11taxremlife="N/A","n/a",A11taxvalue/A11taxremlife))</f>
        <v>0</v>
      </c>
      <c r="J242" s="59">
        <f>IF(J$3&gt;A11taxremlife,A11taxvalue-SUM($F242:I242),IF(A11taxremlife="N/A","n/a",A11taxvalue/A11taxremlife))</f>
        <v>0</v>
      </c>
      <c r="K242" s="59">
        <f>IF(K$3&gt;A11taxremlife,A11taxvalue-SUM($F242:J242),IF(A11taxremlife="N/A","n/a",A11taxvalue/A11taxremlife))</f>
        <v>0</v>
      </c>
      <c r="L242" s="59">
        <f>IF(L$3&gt;A11taxremlife,A11taxvalue-SUM($F242:K242),IF(A11taxremlife="N/A","n/a",A11taxvalue/A11taxremlife))</f>
        <v>0</v>
      </c>
      <c r="M242" s="59">
        <f>IF(M$3&gt;A11taxremlife,A11taxvalue-SUM($F242:L242),IF(A11taxremlife="N/A","n/a",A11taxvalue/A11taxremlife))</f>
        <v>0</v>
      </c>
      <c r="N242" s="59">
        <f>IF(N$3&gt;A11taxremlife,A11taxvalue-SUM($F242:M242),IF(A11taxremlife="N/A","n/a",A11taxvalue/A11taxremlife))</f>
        <v>0</v>
      </c>
      <c r="O242" s="59">
        <f>IF(O$3&gt;A11taxremlife,A11taxvalue-SUM($F242:N242),IF(A11taxremlife="N/A","n/a",A11taxvalue/A11taxremlife))</f>
        <v>0</v>
      </c>
      <c r="P242" s="59">
        <f>IF(P$3&gt;A11taxremlife,A11taxvalue-SUM($F242:O242),IF(A11taxremlife="N/A","n/a",A11taxvalue/A11taxremlife))</f>
        <v>0</v>
      </c>
      <c r="Q242" s="59">
        <f>IF(Q$3&gt;A11taxremlife,A11taxvalue-SUM($F242:P242),IF(A11taxremlife="N/A","n/a",A11taxvalue/A11taxremlife))</f>
        <v>0</v>
      </c>
      <c r="R242" s="59"/>
      <c r="S242" s="94"/>
      <c r="T242" s="94"/>
      <c r="U242" s="94"/>
      <c r="V242" s="94"/>
      <c r="W242" s="94"/>
      <c r="X242" s="94"/>
      <c r="Y242" s="94"/>
      <c r="Z242" s="94"/>
      <c r="AA242" s="249"/>
    </row>
    <row r="243" spans="1:27" ht="12.75" hidden="1" customHeight="1" outlineLevel="2">
      <c r="A243" s="4"/>
      <c r="B243" s="4"/>
      <c r="C243" s="19"/>
      <c r="D243" s="1291" t="s">
        <v>50</v>
      </c>
      <c r="E243" s="78"/>
      <c r="F243" s="20"/>
      <c r="G243" s="20"/>
      <c r="H243" s="94"/>
      <c r="I243" s="60"/>
      <c r="J243" s="60"/>
      <c r="K243" s="60"/>
      <c r="L243" s="60"/>
      <c r="M243" s="60"/>
      <c r="N243" s="60"/>
      <c r="O243" s="60"/>
      <c r="P243" s="60"/>
      <c r="Q243" s="60"/>
      <c r="R243" s="60"/>
      <c r="S243" s="94"/>
      <c r="T243" s="94"/>
      <c r="U243" s="94"/>
      <c r="V243" s="94"/>
      <c r="W243" s="94"/>
      <c r="X243" s="94"/>
      <c r="Y243" s="94"/>
      <c r="Z243" s="94"/>
      <c r="AA243" s="249"/>
    </row>
    <row r="244" spans="1:27" hidden="1" outlineLevel="2">
      <c r="A244" s="4"/>
      <c r="B244" s="4"/>
      <c r="C244" s="19"/>
      <c r="D244" s="1292"/>
      <c r="E244" s="78">
        <v>1</v>
      </c>
      <c r="F244" s="20"/>
      <c r="G244" s="20"/>
      <c r="H244" s="133"/>
      <c r="I244" s="60">
        <f>IF(A11taxstdlife="n/a","n/a",IF(I$3&gt;(A11taxstdlife+$E244),('RFM input'!$H$233-'RFM input'!$H$287)-SUM($H244:H244),('RFM input'!$H$233-'RFM input'!$H$287)/A11taxstdlife))</f>
        <v>0</v>
      </c>
      <c r="J244" s="60">
        <f>IF(A11taxstdlife="n/a","n/a",IF(J$3&gt;(A11taxstdlife+$E244),('RFM input'!$H$233-'RFM input'!$H$287)-SUM($H244:I244),('RFM input'!$H$233-'RFM input'!$H$287)/A11taxstdlife))</f>
        <v>0</v>
      </c>
      <c r="K244" s="60">
        <f>IF(A11taxstdlife="n/a","n/a",IF(K$3&gt;(A11taxstdlife+$E244),('RFM input'!$H$233-'RFM input'!$H$287)-SUM($H244:J244),('RFM input'!$H$233-'RFM input'!$H$287)/A11taxstdlife))</f>
        <v>0</v>
      </c>
      <c r="L244" s="60">
        <f>IF(A11taxstdlife="n/a","n/a",IF(L$3&gt;(A11taxstdlife+$E244),('RFM input'!$H$233-'RFM input'!$H$287)-SUM($H244:K244),('RFM input'!$H$233-'RFM input'!$H$287)/A11taxstdlife))</f>
        <v>0</v>
      </c>
      <c r="M244" s="60">
        <f>IF(A11taxstdlife="n/a","n/a",IF(M$3&gt;(A11taxstdlife+$E244),('RFM input'!$H$233-'RFM input'!$H$287)-SUM($H244:L244),('RFM input'!$H$233-'RFM input'!$H$287)/A11taxstdlife))</f>
        <v>0</v>
      </c>
      <c r="N244" s="60">
        <f>IF(A11taxstdlife="n/a","n/a",IF(N$3&gt;(A11taxstdlife+$E244),('RFM input'!$H$233-'RFM input'!$H$287)-SUM($H244:M244),('RFM input'!$H$233-'RFM input'!$H$287)/A11taxstdlife))</f>
        <v>0</v>
      </c>
      <c r="O244" s="60">
        <f>IF(A11taxstdlife="n/a","n/a",IF(O$3&gt;(A11taxstdlife+$E244),('RFM input'!$H$233-'RFM input'!$H$287)-SUM($H244:N244),('RFM input'!$H$233-'RFM input'!$H$287)/A11taxstdlife))</f>
        <v>0</v>
      </c>
      <c r="P244" s="60">
        <f>IF(A11taxstdlife="n/a","n/a",IF(P$3&gt;(A11taxstdlife+$E244),('RFM input'!$H$233-'RFM input'!$H$287)-SUM($H244:O244),('RFM input'!$H$233-'RFM input'!$H$287)/A11taxstdlife))</f>
        <v>0</v>
      </c>
      <c r="Q244" s="60">
        <f>IF(A11taxstdlife="n/a","n/a",IF(Q$3&gt;(A11taxstdlife+$E244),('RFM input'!$H$233-'RFM input'!$H$287)-SUM($H244:P244),('RFM input'!$H$233-'RFM input'!$H$287)/A11taxstdlife))</f>
        <v>0</v>
      </c>
      <c r="R244" s="60"/>
      <c r="S244" s="94"/>
      <c r="T244" s="94"/>
      <c r="U244" s="94"/>
      <c r="V244" s="94"/>
      <c r="W244" s="94"/>
      <c r="X244" s="94"/>
      <c r="Y244" s="94"/>
      <c r="Z244" s="94"/>
      <c r="AA244" s="249"/>
    </row>
    <row r="245" spans="1:27" hidden="1" outlineLevel="2">
      <c r="A245" s="4"/>
      <c r="B245" s="4"/>
      <c r="C245" s="19"/>
      <c r="D245" s="1292"/>
      <c r="E245" s="78">
        <v>2</v>
      </c>
      <c r="F245" s="20"/>
      <c r="G245" s="20"/>
      <c r="H245" s="134"/>
      <c r="I245" s="135"/>
      <c r="J245" s="60">
        <f>IF(A11taxstdlife="n/a","n/a",IF(J$3&gt;(A11taxstdlife+$E245),('RFM input'!$I$233-'RFM input'!$I$287)-SUM($I245:I245),('RFM input'!$I$233-'RFM input'!$I$287)/A11taxstdlife))</f>
        <v>0</v>
      </c>
      <c r="K245" s="60">
        <f>IF(A11taxstdlife="n/a","n/a",IF(K$3&gt;(A11taxstdlife+$E245),('RFM input'!$I$233-'RFM input'!$I$287)-SUM($I245:J245),('RFM input'!$I$233-'RFM input'!$I$287)/A11taxstdlife))</f>
        <v>0</v>
      </c>
      <c r="L245" s="60">
        <f>IF(A11taxstdlife="n/a","n/a",IF(L$3&gt;(A11taxstdlife+$E245),('RFM input'!$I$233-'RFM input'!$I$287)-SUM($I245:K245),('RFM input'!$I$233-'RFM input'!$I$287)/A11taxstdlife))</f>
        <v>0</v>
      </c>
      <c r="M245" s="60">
        <f>IF(A11taxstdlife="n/a","n/a",IF(M$3&gt;(A11taxstdlife+$E245),('RFM input'!$I$233-'RFM input'!$I$287)-SUM($I245:L245),('RFM input'!$I$233-'RFM input'!$I$287)/A11taxstdlife))</f>
        <v>0</v>
      </c>
      <c r="N245" s="60">
        <f>IF(A11taxstdlife="n/a","n/a",IF(N$3&gt;(A11taxstdlife+$E245),('RFM input'!$I$233-'RFM input'!$I$287)-SUM($I245:M245),('RFM input'!$I$233-'RFM input'!$I$287)/A11taxstdlife))</f>
        <v>0</v>
      </c>
      <c r="O245" s="60">
        <f>IF(A11taxstdlife="n/a","n/a",IF(O$3&gt;(A11taxstdlife+$E245),('RFM input'!$I$233-'RFM input'!$I$287)-SUM($I245:N245),('RFM input'!$I$233-'RFM input'!$I$287)/A11taxstdlife))</f>
        <v>0</v>
      </c>
      <c r="P245" s="60">
        <f>IF(A11taxstdlife="n/a","n/a",IF(P$3&gt;(A11taxstdlife+$E245),('RFM input'!$I$233-'RFM input'!$I$287)-SUM($I245:O245),('RFM input'!$I$233-'RFM input'!$I$287)/A11taxstdlife))</f>
        <v>0</v>
      </c>
      <c r="Q245" s="60">
        <f>IF(A11taxstdlife="n/a","n/a",IF(Q$3&gt;(A11taxstdlife+$E245),('RFM input'!$I$233-'RFM input'!$I$287)-SUM($I245:P245),('RFM input'!$I$233-'RFM input'!$I$287)/A11taxstdlife))</f>
        <v>0</v>
      </c>
      <c r="R245" s="60"/>
      <c r="S245" s="94"/>
      <c r="T245" s="94"/>
      <c r="U245" s="94"/>
      <c r="V245" s="94"/>
      <c r="W245" s="94"/>
      <c r="X245" s="94"/>
      <c r="Y245" s="94"/>
      <c r="Z245" s="94"/>
      <c r="AA245" s="249"/>
    </row>
    <row r="246" spans="1:27" hidden="1" outlineLevel="2">
      <c r="A246" s="4"/>
      <c r="B246" s="4"/>
      <c r="C246" s="19"/>
      <c r="D246" s="1292"/>
      <c r="E246" s="78">
        <v>3</v>
      </c>
      <c r="F246" s="20"/>
      <c r="G246" s="20"/>
      <c r="H246" s="134"/>
      <c r="I246" s="136"/>
      <c r="J246" s="135"/>
      <c r="K246" s="60">
        <f>IF(A11taxstdlife="n/a","n/a",IF(K$3&gt;(A11taxstdlife+$E246),('RFM input'!$J$233-'RFM input'!$J$287)-SUM($J246:J246),('RFM input'!$J$233-'RFM input'!$J$287)/A11taxstdlife))</f>
        <v>0</v>
      </c>
      <c r="L246" s="60">
        <f>IF(A11taxstdlife="n/a","n/a",IF(L$3&gt;(A11taxstdlife+$E246),('RFM input'!$J$233-'RFM input'!$J$287)-SUM($J246:K246),('RFM input'!$J$233-'RFM input'!$J$287)/A11taxstdlife))</f>
        <v>0</v>
      </c>
      <c r="M246" s="60">
        <f>IF(A11taxstdlife="n/a","n/a",IF(M$3&gt;(A11taxstdlife+$E246),('RFM input'!$J$233-'RFM input'!$J$287)-SUM($J246:L246),('RFM input'!$J$233-'RFM input'!$J$287)/A11taxstdlife))</f>
        <v>0</v>
      </c>
      <c r="N246" s="60">
        <f>IF(A11taxstdlife="n/a","n/a",IF(N$3&gt;(A11taxstdlife+$E246),('RFM input'!$J$233-'RFM input'!$J$287)-SUM($J246:M246),('RFM input'!$J$233-'RFM input'!$J$287)/A11taxstdlife))</f>
        <v>0</v>
      </c>
      <c r="O246" s="60">
        <f>IF(A11taxstdlife="n/a","n/a",IF(O$3&gt;(A11taxstdlife+$E246),('RFM input'!$J$233-'RFM input'!$J$287)-SUM($J246:N246),('RFM input'!$J$233-'RFM input'!$J$287)/A11taxstdlife))</f>
        <v>0</v>
      </c>
      <c r="P246" s="60">
        <f>IF(A11taxstdlife="n/a","n/a",IF(P$3&gt;(A11taxstdlife+$E246),('RFM input'!$J$233-'RFM input'!$J$287)-SUM($J246:O246),('RFM input'!$J$233-'RFM input'!$J$287)/A11taxstdlife))</f>
        <v>0</v>
      </c>
      <c r="Q246" s="60">
        <f>IF(A11taxstdlife="n/a","n/a",IF(Q$3&gt;(A11taxstdlife+$E246),('RFM input'!$J$233-'RFM input'!$J$287)-SUM($J246:P246),('RFM input'!$J$233-'RFM input'!$J$287)/A11taxstdlife))</f>
        <v>0</v>
      </c>
      <c r="R246" s="60"/>
      <c r="S246" s="94"/>
      <c r="T246" s="94"/>
      <c r="U246" s="94"/>
      <c r="V246" s="94"/>
      <c r="W246" s="94"/>
      <c r="X246" s="94"/>
      <c r="Y246" s="94"/>
      <c r="Z246" s="94"/>
      <c r="AA246" s="249"/>
    </row>
    <row r="247" spans="1:27" hidden="1" outlineLevel="2">
      <c r="A247" s="4"/>
      <c r="B247" s="4"/>
      <c r="C247" s="19"/>
      <c r="D247" s="1292"/>
      <c r="E247" s="78">
        <v>4</v>
      </c>
      <c r="F247" s="20"/>
      <c r="G247" s="20"/>
      <c r="H247" s="134"/>
      <c r="I247" s="136"/>
      <c r="J247" s="136"/>
      <c r="K247" s="135"/>
      <c r="L247" s="60">
        <f>IF(A11taxstdlife="n/a","n/a",IF(L$3&gt;(A11taxstdlife+$E247),('RFM input'!$K$233-'RFM input'!$K$287)-SUM($K247:K247),('RFM input'!$K$233-'RFM input'!$K$287)/A11taxstdlife))</f>
        <v>0</v>
      </c>
      <c r="M247" s="60">
        <f>IF(A11taxstdlife="n/a","n/a",IF(M$3&gt;(A11taxstdlife+$E247),('RFM input'!$K$233-'RFM input'!$K$287)-SUM($K247:L247),('RFM input'!$K$233-'RFM input'!$K$287)/A11taxstdlife))</f>
        <v>0</v>
      </c>
      <c r="N247" s="60">
        <f>IF(A11taxstdlife="n/a","n/a",IF(N$3&gt;(A11taxstdlife+$E247),('RFM input'!$K$233-'RFM input'!$K$287)-SUM($K247:M247),('RFM input'!$K$233-'RFM input'!$K$287)/A11taxstdlife))</f>
        <v>0</v>
      </c>
      <c r="O247" s="60">
        <f>IF(A11taxstdlife="n/a","n/a",IF(O$3&gt;(A11taxstdlife+$E247),('RFM input'!$K$233-'RFM input'!$K$287)-SUM($K247:N247),('RFM input'!$K$233-'RFM input'!$K$287)/A11taxstdlife))</f>
        <v>0</v>
      </c>
      <c r="P247" s="60">
        <f>IF(A11taxstdlife="n/a","n/a",IF(P$3&gt;(A11taxstdlife+$E247),('RFM input'!$K$233-'RFM input'!$K$287)-SUM($K247:O247),('RFM input'!$K$233-'RFM input'!$K$287)/A11taxstdlife))</f>
        <v>0</v>
      </c>
      <c r="Q247" s="60">
        <f>IF(A11taxstdlife="n/a","n/a",IF(Q$3&gt;(A11taxstdlife+$E247),('RFM input'!$K$233-'RFM input'!$K$287)-SUM($K247:P247),('RFM input'!$K$233-'RFM input'!$K$287)/A11taxstdlife))</f>
        <v>0</v>
      </c>
      <c r="R247" s="60"/>
      <c r="S247" s="94"/>
      <c r="T247" s="94"/>
      <c r="U247" s="94"/>
      <c r="V247" s="94"/>
      <c r="W247" s="94"/>
      <c r="X247" s="94"/>
      <c r="Y247" s="94"/>
      <c r="Z247" s="94"/>
      <c r="AA247" s="249"/>
    </row>
    <row r="248" spans="1:27" hidden="1" outlineLevel="2">
      <c r="A248" s="4"/>
      <c r="B248" s="4"/>
      <c r="C248" s="19"/>
      <c r="D248" s="1292"/>
      <c r="E248" s="78">
        <v>5</v>
      </c>
      <c r="F248" s="20"/>
      <c r="G248" s="20"/>
      <c r="H248" s="134"/>
      <c r="I248" s="136"/>
      <c r="J248" s="136"/>
      <c r="K248" s="136"/>
      <c r="L248" s="135"/>
      <c r="M248" s="60">
        <f>IF(A11taxstdlife="n/a","n/a",IF(M$3&gt;(A11taxstdlife+$E248),('RFM input'!$L$233-'RFM input'!$L$287)-SUM($L248:L248),('RFM input'!$L$233-'RFM input'!$L$287)/A11taxstdlife))</f>
        <v>0</v>
      </c>
      <c r="N248" s="60">
        <f>IF(A11taxstdlife="n/a","n/a",IF(N$3&gt;(A11taxstdlife+$E248),('RFM input'!$L$233-'RFM input'!$L$287)-SUM($L248:M248),('RFM input'!$L$233-'RFM input'!$L$287)/A11taxstdlife))</f>
        <v>0</v>
      </c>
      <c r="O248" s="60">
        <f>IF(A11taxstdlife="n/a","n/a",IF(O$3&gt;(A11taxstdlife+$E248),('RFM input'!$L$233-'RFM input'!$L$287)-SUM($L248:N248),('RFM input'!$L$233-'RFM input'!$L$287)/A11taxstdlife))</f>
        <v>0</v>
      </c>
      <c r="P248" s="60">
        <f>IF(A11taxstdlife="n/a","n/a",IF(P$3&gt;(A11taxstdlife+$E248),('RFM input'!$L$233-'RFM input'!$L$287)-SUM($L248:O248),('RFM input'!$L$233-'RFM input'!$L$287)/A11taxstdlife))</f>
        <v>0</v>
      </c>
      <c r="Q248" s="60">
        <f>IF(A11taxstdlife="n/a","n/a",IF(Q$3&gt;(A11taxstdlife+$E248),('RFM input'!$L$233-'RFM input'!$L$287)-SUM($L248:P248),('RFM input'!$L$233-'RFM input'!$L$287)/A11taxstdlife))</f>
        <v>0</v>
      </c>
      <c r="R248" s="60"/>
      <c r="S248" s="94"/>
      <c r="T248" s="94"/>
      <c r="U248" s="94"/>
      <c r="V248" s="94"/>
      <c r="W248" s="94"/>
      <c r="X248" s="94"/>
      <c r="Y248" s="94"/>
      <c r="Z248" s="94"/>
      <c r="AA248" s="249"/>
    </row>
    <row r="249" spans="1:27" hidden="1" outlineLevel="2">
      <c r="A249" s="4"/>
      <c r="B249" s="4"/>
      <c r="C249" s="19"/>
      <c r="D249" s="1292"/>
      <c r="E249" s="78">
        <v>6</v>
      </c>
      <c r="F249" s="20"/>
      <c r="G249" s="20"/>
      <c r="H249" s="134"/>
      <c r="I249" s="136"/>
      <c r="J249" s="136"/>
      <c r="K249" s="136"/>
      <c r="L249" s="136"/>
      <c r="M249" s="135"/>
      <c r="N249" s="60">
        <f>IF(A11taxstdlife="n/a","n/a",IF(N$3&gt;(A11taxstdlife+$E249),('RFM input'!$M$233-'RFM input'!$M$287)-SUM($M249:M249),('RFM input'!$M$233-'RFM input'!$M$287)/A11taxstdlife))</f>
        <v>0</v>
      </c>
      <c r="O249" s="60">
        <f>IF(A11taxstdlife="n/a","n/a",IF(O$3&gt;(A11taxstdlife+$E249),('RFM input'!$M$233-'RFM input'!$M$287)-SUM($M249:N249),('RFM input'!$M$233-'RFM input'!$M$287)/A11taxstdlife))</f>
        <v>0</v>
      </c>
      <c r="P249" s="60">
        <f>IF(A11taxstdlife="n/a","n/a",IF(P$3&gt;(A11taxstdlife+$E249),('RFM input'!$M$233-'RFM input'!$M$287)-SUM($M249:O249),('RFM input'!$M$233-'RFM input'!$M$287)/A11taxstdlife))</f>
        <v>0</v>
      </c>
      <c r="Q249" s="60">
        <f>IF(A11taxstdlife="n/a","n/a",IF(Q$3&gt;(A11taxstdlife+$E249),('RFM input'!$M$233-'RFM input'!$M$287)-SUM($M249:P249),('RFM input'!$M$233-'RFM input'!$M$287)/A11taxstdlife))</f>
        <v>0</v>
      </c>
      <c r="R249" s="60"/>
      <c r="S249" s="94"/>
      <c r="T249" s="94"/>
      <c r="U249" s="94"/>
      <c r="V249" s="94"/>
      <c r="W249" s="94"/>
      <c r="X249" s="94"/>
      <c r="Y249" s="94"/>
      <c r="Z249" s="94"/>
      <c r="AA249" s="249"/>
    </row>
    <row r="250" spans="1:27" hidden="1" outlineLevel="2">
      <c r="A250" s="4"/>
      <c r="B250" s="4"/>
      <c r="C250" s="19"/>
      <c r="D250" s="1292"/>
      <c r="E250" s="78">
        <v>7</v>
      </c>
      <c r="F250" s="20"/>
      <c r="G250" s="20"/>
      <c r="H250" s="134"/>
      <c r="I250" s="136"/>
      <c r="J250" s="136"/>
      <c r="K250" s="136"/>
      <c r="L250" s="136"/>
      <c r="M250" s="136"/>
      <c r="N250" s="135"/>
      <c r="O250" s="60">
        <f>IF(A11taxstdlife="n/a","n/a",IF(O$3&gt;(A11taxstdlife+$E250),('RFM input'!$N$233-'RFM input'!$N$287)-SUM($N250:N250),('RFM input'!$N$233-'RFM input'!$N$287)/A11taxstdlife))</f>
        <v>0</v>
      </c>
      <c r="P250" s="60">
        <f>IF(A11taxstdlife="n/a","n/a",IF(P$3&gt;(A11taxstdlife+$E250),('RFM input'!$N$233-'RFM input'!$N$287)-SUM($N250:O250),('RFM input'!$N$233-'RFM input'!$N$287)/A11taxstdlife))</f>
        <v>0</v>
      </c>
      <c r="Q250" s="60">
        <f>IF(A11taxstdlife="n/a","n/a",IF(Q$3&gt;(A11taxstdlife+$E250),('RFM input'!$N$233-'RFM input'!$N$287)-SUM($N250:P250),('RFM input'!$N$233-'RFM input'!$N$287)/A11taxstdlife))</f>
        <v>0</v>
      </c>
      <c r="R250" s="60"/>
      <c r="S250" s="94"/>
      <c r="T250" s="94"/>
      <c r="U250" s="94"/>
      <c r="V250" s="94"/>
      <c r="W250" s="94"/>
      <c r="X250" s="94"/>
      <c r="Y250" s="94"/>
      <c r="Z250" s="94"/>
      <c r="AA250" s="249"/>
    </row>
    <row r="251" spans="1:27" hidden="1" outlineLevel="2">
      <c r="A251" s="4"/>
      <c r="B251" s="4"/>
      <c r="C251" s="19"/>
      <c r="D251" s="1292"/>
      <c r="E251" s="78">
        <v>8</v>
      </c>
      <c r="F251" s="20"/>
      <c r="G251" s="20"/>
      <c r="H251" s="134"/>
      <c r="I251" s="136"/>
      <c r="J251" s="136"/>
      <c r="K251" s="136"/>
      <c r="L251" s="136"/>
      <c r="M251" s="136"/>
      <c r="N251" s="136"/>
      <c r="O251" s="135"/>
      <c r="P251" s="60">
        <f>IF(A11taxstdlife="n/a","n/a",IF(P$3&gt;(A11taxstdlife+$E251),('RFM input'!$O$233-'RFM input'!$O$287)-SUM($O251:O251),('RFM input'!$O$233-'RFM input'!$O$287)/A11taxstdlife))</f>
        <v>0</v>
      </c>
      <c r="Q251" s="60">
        <f>IF(A11taxstdlife="n/a","n/a",IF(Q$3&gt;(A11taxstdlife+$E251),('RFM input'!$O$233-'RFM input'!$O$287)-SUM($O251:P251),('RFM input'!$O$233-'RFM input'!$O$287)/A11taxstdlife))</f>
        <v>0</v>
      </c>
      <c r="R251" s="60"/>
      <c r="S251" s="94"/>
      <c r="T251" s="94"/>
      <c r="U251" s="94"/>
      <c r="V251" s="94"/>
      <c r="W251" s="94"/>
      <c r="X251" s="94"/>
      <c r="Y251" s="94"/>
      <c r="Z251" s="94"/>
      <c r="AA251" s="249"/>
    </row>
    <row r="252" spans="1:27" hidden="1" outlineLevel="2">
      <c r="A252" s="4"/>
      <c r="B252" s="4"/>
      <c r="C252" s="19"/>
      <c r="D252" s="1292"/>
      <c r="E252" s="78">
        <v>9</v>
      </c>
      <c r="F252" s="20"/>
      <c r="G252" s="20"/>
      <c r="H252" s="134"/>
      <c r="I252" s="136"/>
      <c r="J252" s="136"/>
      <c r="K252" s="136"/>
      <c r="L252" s="136"/>
      <c r="M252" s="136"/>
      <c r="N252" s="136"/>
      <c r="O252" s="136"/>
      <c r="P252" s="135"/>
      <c r="Q252" s="60">
        <f>IF(A11taxstdlife="n/a","n/a",IF(Q$3&gt;(A11taxstdlife+$E252),('RFM input'!$P$233-'RFM input'!$P$287)-SUM($P252:P252),('RFM input'!$P$233-'RFM input'!$P$287)/A11taxstdlife))</f>
        <v>0</v>
      </c>
      <c r="R252" s="60"/>
      <c r="S252" s="94"/>
      <c r="T252" s="94"/>
      <c r="U252" s="94"/>
      <c r="V252" s="94"/>
      <c r="W252" s="94"/>
      <c r="X252" s="94"/>
      <c r="Y252" s="94"/>
      <c r="Z252" s="94"/>
      <c r="AA252" s="249"/>
    </row>
    <row r="253" spans="1:27" hidden="1" outlineLevel="2">
      <c r="A253" s="4"/>
      <c r="B253" s="4"/>
      <c r="C253" s="19"/>
      <c r="D253" s="1292"/>
      <c r="E253" s="79">
        <v>10</v>
      </c>
      <c r="F253" s="20"/>
      <c r="G253" s="20"/>
      <c r="H253" s="134"/>
      <c r="I253" s="136"/>
      <c r="J253" s="136"/>
      <c r="K253" s="136"/>
      <c r="L253" s="136"/>
      <c r="M253" s="136"/>
      <c r="N253" s="136"/>
      <c r="O253" s="136"/>
      <c r="P253" s="136"/>
      <c r="Q253" s="135"/>
      <c r="R253" s="60"/>
      <c r="S253" s="94"/>
      <c r="T253" s="94"/>
      <c r="U253" s="94"/>
      <c r="V253" s="94"/>
      <c r="W253" s="94"/>
      <c r="X253" s="94"/>
      <c r="Y253" s="94"/>
      <c r="Z253" s="94"/>
      <c r="AA253" s="249"/>
    </row>
    <row r="254" spans="1:27" outlineLevel="1" collapsed="1">
      <c r="A254" s="4"/>
      <c r="B254" s="4"/>
      <c r="C254" s="218">
        <f>Asset11</f>
        <v>0</v>
      </c>
      <c r="D254" s="4"/>
      <c r="E254" s="4"/>
      <c r="F254" s="17"/>
      <c r="G254" s="17"/>
      <c r="H254" s="237">
        <f>-SUM(H242:H253)</f>
        <v>0</v>
      </c>
      <c r="I254" s="149">
        <f>-SUM(I242:I253)</f>
        <v>0</v>
      </c>
      <c r="J254" s="433">
        <f>IF(COUNT($H254:I254)&gt;='RFM input'!$AA$7,0, -SUM(J242:J253))</f>
        <v>0</v>
      </c>
      <c r="K254" s="433">
        <f>IF(COUNT($H254:J254)&gt;='RFM input'!$AA$7,0, -SUM(K242:K253))</f>
        <v>0</v>
      </c>
      <c r="L254" s="433">
        <f>IF(COUNT($H254:K254)&gt;='RFM input'!$AA$7,0, -SUM(L242:L253))</f>
        <v>0</v>
      </c>
      <c r="M254" s="149">
        <f>IF(COUNT($H254:L254)&gt;='RFM input'!$AA$7,0, -SUM(M242:M253))</f>
        <v>0</v>
      </c>
      <c r="N254" s="149">
        <f>IF(COUNT($H254:M254)&gt;='RFM input'!$AA$7,0, -SUM(N242:N253))</f>
        <v>0</v>
      </c>
      <c r="O254" s="149">
        <f>IF(COUNT($H254:N254)&gt;='RFM input'!$AA$7,0, -SUM(O242:O253))</f>
        <v>0</v>
      </c>
      <c r="P254" s="149">
        <f>IF(COUNT($H254:O254)&gt;='RFM input'!$AA$7,0, -SUM(P242:P253))</f>
        <v>0</v>
      </c>
      <c r="Q254" s="149">
        <f>IF(COUNT($H254:P254)&gt;='RFM input'!$AA$7,0, -SUM(Q242:Q253))</f>
        <v>0</v>
      </c>
      <c r="R254" s="149"/>
      <c r="S254" s="93"/>
      <c r="T254" s="93"/>
      <c r="U254" s="93"/>
      <c r="V254" s="93"/>
      <c r="W254" s="93"/>
      <c r="X254" s="93"/>
      <c r="Y254" s="93"/>
      <c r="Z254" s="93"/>
      <c r="AA254" s="249"/>
    </row>
    <row r="255" spans="1:27" hidden="1" outlineLevel="2">
      <c r="A255" s="4"/>
      <c r="B255" s="219">
        <f>Asset12</f>
        <v>0</v>
      </c>
      <c r="C255" s="24"/>
      <c r="D255" s="458" t="s">
        <v>161</v>
      </c>
      <c r="E255" s="24"/>
      <c r="F255" s="238"/>
      <c r="G255" s="238"/>
      <c r="H255" s="59">
        <f>IF(H$3&gt;A12taxremlife,A12taxvalue-SUM($F255:F255),IF(A12taxremlife="N/A","n/a",A12taxvalue/A12taxremlife))</f>
        <v>0</v>
      </c>
      <c r="I255" s="59">
        <f>IF(I$3&gt;A12taxremlife,A12taxvalue-SUM($F255:H255),IF(A12taxremlife="N/A","n/a",A12taxvalue/A12taxremlife))</f>
        <v>0</v>
      </c>
      <c r="J255" s="59">
        <f>IF(J$3&gt;A12taxremlife,A12taxvalue-SUM($F255:I255),IF(A12taxremlife="N/A","n/a",A12taxvalue/A12taxremlife))</f>
        <v>0</v>
      </c>
      <c r="K255" s="59">
        <f>IF(K$3&gt;A12taxremlife,A12taxvalue-SUM($F255:J255),IF(A12taxremlife="N/A","n/a",A12taxvalue/A12taxremlife))</f>
        <v>0</v>
      </c>
      <c r="L255" s="59">
        <f>IF(L$3&gt;A12taxremlife,A12taxvalue-SUM($F255:K255),IF(A12taxremlife="N/A","n/a",A12taxvalue/A12taxremlife))</f>
        <v>0</v>
      </c>
      <c r="M255" s="59">
        <f>IF(M$3&gt;A12taxremlife,A12taxvalue-SUM($F255:L255),IF(A12taxremlife="N/A","n/a",A12taxvalue/A12taxremlife))</f>
        <v>0</v>
      </c>
      <c r="N255" s="59">
        <f>IF(N$3&gt;A12taxremlife,A12taxvalue-SUM($F255:M255),IF(A12taxremlife="N/A","n/a",A12taxvalue/A12taxremlife))</f>
        <v>0</v>
      </c>
      <c r="O255" s="59">
        <f>IF(O$3&gt;A12taxremlife,A12taxvalue-SUM($F255:N255),IF(A12taxremlife="N/A","n/a",A12taxvalue/A12taxremlife))</f>
        <v>0</v>
      </c>
      <c r="P255" s="59">
        <f>IF(P$3&gt;A12taxremlife,A12taxvalue-SUM($F255:O255),IF(A12taxremlife="N/A","n/a",A12taxvalue/A12taxremlife))</f>
        <v>0</v>
      </c>
      <c r="Q255" s="59">
        <f>IF(Q$3&gt;A12taxremlife,A12taxvalue-SUM($F255:P255),IF(A12taxremlife="N/A","n/a",A12taxvalue/A12taxremlife))</f>
        <v>0</v>
      </c>
      <c r="R255" s="59"/>
      <c r="S255" s="94"/>
      <c r="T255" s="94"/>
      <c r="U255" s="94"/>
      <c r="V255" s="94"/>
      <c r="W255" s="94"/>
      <c r="X255" s="94"/>
      <c r="Y255" s="94"/>
      <c r="Z255" s="94"/>
      <c r="AA255" s="249"/>
    </row>
    <row r="256" spans="1:27" ht="12.75" hidden="1" customHeight="1" outlineLevel="2">
      <c r="A256" s="4"/>
      <c r="B256" s="4"/>
      <c r="C256" s="19"/>
      <c r="D256" s="1291" t="s">
        <v>50</v>
      </c>
      <c r="E256" s="78"/>
      <c r="F256" s="20"/>
      <c r="G256" s="20"/>
      <c r="H256" s="94"/>
      <c r="I256" s="60"/>
      <c r="J256" s="60"/>
      <c r="K256" s="60"/>
      <c r="L256" s="60"/>
      <c r="M256" s="60"/>
      <c r="N256" s="60"/>
      <c r="O256" s="60"/>
      <c r="P256" s="60"/>
      <c r="Q256" s="60"/>
      <c r="R256" s="60"/>
      <c r="S256" s="94"/>
      <c r="T256" s="94"/>
      <c r="U256" s="94"/>
      <c r="V256" s="94"/>
      <c r="W256" s="94"/>
      <c r="X256" s="94"/>
      <c r="Y256" s="94"/>
      <c r="Z256" s="94"/>
      <c r="AA256" s="249"/>
    </row>
    <row r="257" spans="1:27" hidden="1" outlineLevel="2">
      <c r="A257" s="4"/>
      <c r="B257" s="4"/>
      <c r="C257" s="19"/>
      <c r="D257" s="1292"/>
      <c r="E257" s="78">
        <v>1</v>
      </c>
      <c r="F257" s="20"/>
      <c r="G257" s="20"/>
      <c r="H257" s="133"/>
      <c r="I257" s="60">
        <f>IF(A12taxstdlife="n/a","n/a",IF(I$3&gt;(A12taxstdlife+$E257),('RFM input'!$H$234-'RFM input'!$H$288)-SUM($H257:H257),('RFM input'!$H$234-'RFM input'!$H$288)/A12taxstdlife))</f>
        <v>0</v>
      </c>
      <c r="J257" s="60">
        <f>IF(A12taxstdlife="n/a","n/a",IF(J$3&gt;(A12taxstdlife+$E257),('RFM input'!$H$234-'RFM input'!$H$288)-SUM($H257:I257),('RFM input'!$H$234-'RFM input'!$H$288)/A12taxstdlife))</f>
        <v>0</v>
      </c>
      <c r="K257" s="60">
        <f>IF(A12taxstdlife="n/a","n/a",IF(K$3&gt;(A12taxstdlife+$E257),('RFM input'!$H$234-'RFM input'!$H$288)-SUM($H257:J257),('RFM input'!$H$234-'RFM input'!$H$288)/A12taxstdlife))</f>
        <v>0</v>
      </c>
      <c r="L257" s="60">
        <f>IF(A12taxstdlife="n/a","n/a",IF(L$3&gt;(A12taxstdlife+$E257),('RFM input'!$H$234-'RFM input'!$H$288)-SUM($H257:K257),('RFM input'!$H$234-'RFM input'!$H$288)/A12taxstdlife))</f>
        <v>0</v>
      </c>
      <c r="M257" s="60">
        <f>IF(A12taxstdlife="n/a","n/a",IF(M$3&gt;(A12taxstdlife+$E257),('RFM input'!$H$234-'RFM input'!$H$288)-SUM($H257:L257),('RFM input'!$H$234-'RFM input'!$H$288)/A12taxstdlife))</f>
        <v>0</v>
      </c>
      <c r="N257" s="60">
        <f>IF(A12taxstdlife="n/a","n/a",IF(N$3&gt;(A12taxstdlife+$E257),('RFM input'!$H$234-'RFM input'!$H$288)-SUM($H257:M257),('RFM input'!$H$234-'RFM input'!$H$288)/A12taxstdlife))</f>
        <v>0</v>
      </c>
      <c r="O257" s="60">
        <f>IF(A12taxstdlife="n/a","n/a",IF(O$3&gt;(A12taxstdlife+$E257),('RFM input'!$H$234-'RFM input'!$H$288)-SUM($H257:N257),('RFM input'!$H$234-'RFM input'!$H$288)/A12taxstdlife))</f>
        <v>0</v>
      </c>
      <c r="P257" s="60">
        <f>IF(A12taxstdlife="n/a","n/a",IF(P$3&gt;(A12taxstdlife+$E257),('RFM input'!$H$234-'RFM input'!$H$288)-SUM($H257:O257),('RFM input'!$H$234-'RFM input'!$H$288)/A12taxstdlife))</f>
        <v>0</v>
      </c>
      <c r="Q257" s="60">
        <f>IF(A12taxstdlife="n/a","n/a",IF(Q$3&gt;(A12taxstdlife+$E257),('RFM input'!$H$234-'RFM input'!$H$288)-SUM($H257:P257),('RFM input'!$H$234-'RFM input'!$H$288)/A12taxstdlife))</f>
        <v>0</v>
      </c>
      <c r="R257" s="60"/>
      <c r="S257" s="94"/>
      <c r="T257" s="94"/>
      <c r="U257" s="94"/>
      <c r="V257" s="94"/>
      <c r="W257" s="94"/>
      <c r="X257" s="94"/>
      <c r="Y257" s="94"/>
      <c r="Z257" s="94"/>
      <c r="AA257" s="249"/>
    </row>
    <row r="258" spans="1:27" hidden="1" outlineLevel="2">
      <c r="A258" s="4"/>
      <c r="B258" s="4"/>
      <c r="C258" s="19"/>
      <c r="D258" s="1292"/>
      <c r="E258" s="78">
        <v>2</v>
      </c>
      <c r="F258" s="20"/>
      <c r="G258" s="20"/>
      <c r="H258" s="134"/>
      <c r="I258" s="135"/>
      <c r="J258" s="60">
        <f>IF(A12taxstdlife="n/a","n/a",IF(J$3&gt;(A12taxstdlife+$E258),('RFM input'!$I$234-'RFM input'!$I$288)-SUM($I258:I258),('RFM input'!$I$234-'RFM input'!$I$288)/A12taxstdlife))</f>
        <v>0</v>
      </c>
      <c r="K258" s="60">
        <f>IF(A12taxstdlife="n/a","n/a",IF(K$3&gt;(A12taxstdlife+$E258),('RFM input'!$I$234-'RFM input'!$I$288)-SUM($I258:J258),('RFM input'!$I$234-'RFM input'!$I$288)/A12taxstdlife))</f>
        <v>0</v>
      </c>
      <c r="L258" s="60">
        <f>IF(A12taxstdlife="n/a","n/a",IF(L$3&gt;(A12taxstdlife+$E258),('RFM input'!$I$234-'RFM input'!$I$288)-SUM($I258:K258),('RFM input'!$I$234-'RFM input'!$I$288)/A12taxstdlife))</f>
        <v>0</v>
      </c>
      <c r="M258" s="60">
        <f>IF(A12taxstdlife="n/a","n/a",IF(M$3&gt;(A12taxstdlife+$E258),('RFM input'!$I$234-'RFM input'!$I$288)-SUM($I258:L258),('RFM input'!$I$234-'RFM input'!$I$288)/A12taxstdlife))</f>
        <v>0</v>
      </c>
      <c r="N258" s="60">
        <f>IF(A12taxstdlife="n/a","n/a",IF(N$3&gt;(A12taxstdlife+$E258),('RFM input'!$I$234-'RFM input'!$I$288)-SUM($I258:M258),('RFM input'!$I$234-'RFM input'!$I$288)/A12taxstdlife))</f>
        <v>0</v>
      </c>
      <c r="O258" s="60">
        <f>IF(A12taxstdlife="n/a","n/a",IF(O$3&gt;(A12taxstdlife+$E258),('RFM input'!$I$234-'RFM input'!$I$288)-SUM($I258:N258),('RFM input'!$I$234-'RFM input'!$I$288)/A12taxstdlife))</f>
        <v>0</v>
      </c>
      <c r="P258" s="60">
        <f>IF(A12taxstdlife="n/a","n/a",IF(P$3&gt;(A12taxstdlife+$E258),('RFM input'!$I$234-'RFM input'!$I$288)-SUM($I258:O258),('RFM input'!$I$234-'RFM input'!$I$288)/A12taxstdlife))</f>
        <v>0</v>
      </c>
      <c r="Q258" s="60">
        <f>IF(A12taxstdlife="n/a","n/a",IF(Q$3&gt;(A12taxstdlife+$E258),('RFM input'!$I$234-'RFM input'!$I$288)-SUM($I258:P258),('RFM input'!$I$234-'RFM input'!$I$288)/A12taxstdlife))</f>
        <v>0</v>
      </c>
      <c r="R258" s="60"/>
      <c r="S258" s="94"/>
      <c r="T258" s="94"/>
      <c r="U258" s="94"/>
      <c r="V258" s="94"/>
      <c r="W258" s="94"/>
      <c r="X258" s="94"/>
      <c r="Y258" s="94"/>
      <c r="Z258" s="94"/>
      <c r="AA258" s="249"/>
    </row>
    <row r="259" spans="1:27" hidden="1" outlineLevel="2">
      <c r="A259" s="4"/>
      <c r="B259" s="4"/>
      <c r="C259" s="19"/>
      <c r="D259" s="1292"/>
      <c r="E259" s="78">
        <v>3</v>
      </c>
      <c r="F259" s="20"/>
      <c r="G259" s="20"/>
      <c r="H259" s="134"/>
      <c r="I259" s="136"/>
      <c r="J259" s="135"/>
      <c r="K259" s="60">
        <f>IF(A12taxstdlife="n/a","n/a",IF(K$3&gt;(A12taxstdlife+$E259),('RFM input'!$J$234-'RFM input'!$J$288)-SUM($J259:J259),('RFM input'!$J$234-'RFM input'!$J$288)/A12taxstdlife))</f>
        <v>0</v>
      </c>
      <c r="L259" s="60">
        <f>IF(A12taxstdlife="n/a","n/a",IF(L$3&gt;(A12taxstdlife+$E259),('RFM input'!$J$234-'RFM input'!$J$288)-SUM($J259:K259),('RFM input'!$J$234-'RFM input'!$J$288)/A12taxstdlife))</f>
        <v>0</v>
      </c>
      <c r="M259" s="60">
        <f>IF(A12taxstdlife="n/a","n/a",IF(M$3&gt;(A12taxstdlife+$E259),('RFM input'!$J$234-'RFM input'!$J$288)-SUM($J259:L259),('RFM input'!$J$234-'RFM input'!$J$288)/A12taxstdlife))</f>
        <v>0</v>
      </c>
      <c r="N259" s="60">
        <f>IF(A12taxstdlife="n/a","n/a",IF(N$3&gt;(A12taxstdlife+$E259),('RFM input'!$J$234-'RFM input'!$J$288)-SUM($J259:M259),('RFM input'!$J$234-'RFM input'!$J$288)/A12taxstdlife))</f>
        <v>0</v>
      </c>
      <c r="O259" s="60">
        <f>IF(A12taxstdlife="n/a","n/a",IF(O$3&gt;(A12taxstdlife+$E259),('RFM input'!$J$234-'RFM input'!$J$288)-SUM($J259:N259),('RFM input'!$J$234-'RFM input'!$J$288)/A12taxstdlife))</f>
        <v>0</v>
      </c>
      <c r="P259" s="60">
        <f>IF(A12taxstdlife="n/a","n/a",IF(P$3&gt;(A12taxstdlife+$E259),('RFM input'!$J$234-'RFM input'!$J$288)-SUM($J259:O259),('RFM input'!$J$234-'RFM input'!$J$288)/A12taxstdlife))</f>
        <v>0</v>
      </c>
      <c r="Q259" s="60">
        <f>IF(A12taxstdlife="n/a","n/a",IF(Q$3&gt;(A12taxstdlife+$E259),('RFM input'!$J$234-'RFM input'!$J$288)-SUM($J259:P259),('RFM input'!$J$234-'RFM input'!$J$288)/A12taxstdlife))</f>
        <v>0</v>
      </c>
      <c r="R259" s="60"/>
      <c r="S259" s="94"/>
      <c r="T259" s="94"/>
      <c r="U259" s="94"/>
      <c r="V259" s="94"/>
      <c r="W259" s="94"/>
      <c r="X259" s="94"/>
      <c r="Y259" s="94"/>
      <c r="Z259" s="94"/>
      <c r="AA259" s="249"/>
    </row>
    <row r="260" spans="1:27" hidden="1" outlineLevel="2">
      <c r="A260" s="4"/>
      <c r="B260" s="4"/>
      <c r="C260" s="19"/>
      <c r="D260" s="1292"/>
      <c r="E260" s="78">
        <v>4</v>
      </c>
      <c r="F260" s="20"/>
      <c r="G260" s="20"/>
      <c r="H260" s="134"/>
      <c r="I260" s="136"/>
      <c r="J260" s="136"/>
      <c r="K260" s="135"/>
      <c r="L260" s="60">
        <f>IF(A12taxstdlife="n/a","n/a",IF(L$3&gt;(A12taxstdlife+$E260),('RFM input'!$K$234-'RFM input'!$K$288)-SUM($K260:K260),('RFM input'!$K$234-'RFM input'!$K$288)/A12taxstdlife))</f>
        <v>0</v>
      </c>
      <c r="M260" s="60">
        <f>IF(A12taxstdlife="n/a","n/a",IF(M$3&gt;(A12taxstdlife+$E260),('RFM input'!$K$234-'RFM input'!$K$288)-SUM($K260:L260),('RFM input'!$K$234-'RFM input'!$K$288)/A12taxstdlife))</f>
        <v>0</v>
      </c>
      <c r="N260" s="60">
        <f>IF(A12taxstdlife="n/a","n/a",IF(N$3&gt;(A12taxstdlife+$E260),('RFM input'!$K$234-'RFM input'!$K$288)-SUM($K260:M260),('RFM input'!$K$234-'RFM input'!$K$288)/A12taxstdlife))</f>
        <v>0</v>
      </c>
      <c r="O260" s="60">
        <f>IF(A12taxstdlife="n/a","n/a",IF(O$3&gt;(A12taxstdlife+$E260),('RFM input'!$K$234-'RFM input'!$K$288)-SUM($K260:N260),('RFM input'!$K$234-'RFM input'!$K$288)/A12taxstdlife))</f>
        <v>0</v>
      </c>
      <c r="P260" s="60">
        <f>IF(A12taxstdlife="n/a","n/a",IF(P$3&gt;(A12taxstdlife+$E260),('RFM input'!$K$234-'RFM input'!$K$288)-SUM($K260:O260),('RFM input'!$K$234-'RFM input'!$K$288)/A12taxstdlife))</f>
        <v>0</v>
      </c>
      <c r="Q260" s="60">
        <f>IF(A12taxstdlife="n/a","n/a",IF(Q$3&gt;(A12taxstdlife+$E260),('RFM input'!$K$234-'RFM input'!$K$288)-SUM($K260:P260),('RFM input'!$K$234-'RFM input'!$K$288)/A12taxstdlife))</f>
        <v>0</v>
      </c>
      <c r="R260" s="60"/>
      <c r="S260" s="94"/>
      <c r="T260" s="94"/>
      <c r="U260" s="94"/>
      <c r="V260" s="94"/>
      <c r="W260" s="94"/>
      <c r="X260" s="94"/>
      <c r="Y260" s="94"/>
      <c r="Z260" s="94"/>
      <c r="AA260" s="249"/>
    </row>
    <row r="261" spans="1:27" hidden="1" outlineLevel="2">
      <c r="A261" s="4"/>
      <c r="B261" s="4"/>
      <c r="C261" s="19"/>
      <c r="D261" s="1292"/>
      <c r="E261" s="78">
        <v>5</v>
      </c>
      <c r="F261" s="20"/>
      <c r="G261" s="20"/>
      <c r="H261" s="134"/>
      <c r="I261" s="136"/>
      <c r="J261" s="136"/>
      <c r="K261" s="136"/>
      <c r="L261" s="135"/>
      <c r="M261" s="60">
        <f>IF(A12taxstdlife="n/a","n/a",IF(M$3&gt;(A12taxstdlife+$E261),('RFM input'!$L$234-'RFM input'!$L$288)-SUM($L261:L261),('RFM input'!$L$234-'RFM input'!$L$288)/A12taxstdlife))</f>
        <v>0</v>
      </c>
      <c r="N261" s="60">
        <f>IF(A12taxstdlife="n/a","n/a",IF(N$3&gt;(A12taxstdlife+$E261),('RFM input'!$L$234-'RFM input'!$L$288)-SUM($L261:M261),('RFM input'!$L$234-'RFM input'!$L$288)/A12taxstdlife))</f>
        <v>0</v>
      </c>
      <c r="O261" s="60">
        <f>IF(A12taxstdlife="n/a","n/a",IF(O$3&gt;(A12taxstdlife+$E261),('RFM input'!$L$234-'RFM input'!$L$288)-SUM($L261:N261),('RFM input'!$L$234-'RFM input'!$L$288)/A12taxstdlife))</f>
        <v>0</v>
      </c>
      <c r="P261" s="60">
        <f>IF(A12taxstdlife="n/a","n/a",IF(P$3&gt;(A12taxstdlife+$E261),('RFM input'!$L$234-'RFM input'!$L$288)-SUM($L261:O261),('RFM input'!$L$234-'RFM input'!$L$288)/A12taxstdlife))</f>
        <v>0</v>
      </c>
      <c r="Q261" s="60">
        <f>IF(A12taxstdlife="n/a","n/a",IF(Q$3&gt;(A12taxstdlife+$E261),('RFM input'!$L$234-'RFM input'!$L$288)-SUM($L261:P261),('RFM input'!$L$234-'RFM input'!$L$288)/A12taxstdlife))</f>
        <v>0</v>
      </c>
      <c r="R261" s="60"/>
      <c r="S261" s="94"/>
      <c r="T261" s="94"/>
      <c r="U261" s="94"/>
      <c r="V261" s="94"/>
      <c r="W261" s="94"/>
      <c r="X261" s="94"/>
      <c r="Y261" s="94"/>
      <c r="Z261" s="94"/>
      <c r="AA261" s="249"/>
    </row>
    <row r="262" spans="1:27" hidden="1" outlineLevel="2">
      <c r="A262" s="4"/>
      <c r="B262" s="4"/>
      <c r="C262" s="19"/>
      <c r="D262" s="1292"/>
      <c r="E262" s="78">
        <v>6</v>
      </c>
      <c r="F262" s="20"/>
      <c r="G262" s="20"/>
      <c r="H262" s="134"/>
      <c r="I262" s="136"/>
      <c r="J262" s="136"/>
      <c r="K262" s="136"/>
      <c r="L262" s="136"/>
      <c r="M262" s="135"/>
      <c r="N262" s="60">
        <f>IF(A12taxstdlife="n/a","n/a",IF(N$3&gt;(A12taxstdlife+$E262),('RFM input'!$M$234-'RFM input'!$M$288)-SUM($M262:M262),('RFM input'!$M$234-'RFM input'!$M$288)/A12taxstdlife))</f>
        <v>0</v>
      </c>
      <c r="O262" s="60">
        <f>IF(A12taxstdlife="n/a","n/a",IF(O$3&gt;(A12taxstdlife+$E262),('RFM input'!$M$234-'RFM input'!$M$288)-SUM($M262:N262),('RFM input'!$M$234-'RFM input'!$M$288)/A12taxstdlife))</f>
        <v>0</v>
      </c>
      <c r="P262" s="60">
        <f>IF(A12taxstdlife="n/a","n/a",IF(P$3&gt;(A12taxstdlife+$E262),('RFM input'!$M$234-'RFM input'!$M$288)-SUM($M262:O262),('RFM input'!$M$234-'RFM input'!$M$288)/A12taxstdlife))</f>
        <v>0</v>
      </c>
      <c r="Q262" s="60">
        <f>IF(A12taxstdlife="n/a","n/a",IF(Q$3&gt;(A12taxstdlife+$E262),('RFM input'!$M$234-'RFM input'!$M$288)-SUM($M262:P262),('RFM input'!$M$234-'RFM input'!$M$288)/A12taxstdlife))</f>
        <v>0</v>
      </c>
      <c r="R262" s="60"/>
      <c r="S262" s="94"/>
      <c r="T262" s="94"/>
      <c r="U262" s="94"/>
      <c r="V262" s="94"/>
      <c r="W262" s="94"/>
      <c r="X262" s="94"/>
      <c r="Y262" s="94"/>
      <c r="Z262" s="94"/>
      <c r="AA262" s="249"/>
    </row>
    <row r="263" spans="1:27" hidden="1" outlineLevel="2">
      <c r="A263" s="4"/>
      <c r="B263" s="4"/>
      <c r="C263" s="19"/>
      <c r="D263" s="1292"/>
      <c r="E263" s="78">
        <v>7</v>
      </c>
      <c r="F263" s="20"/>
      <c r="G263" s="20"/>
      <c r="H263" s="134"/>
      <c r="I263" s="136"/>
      <c r="J263" s="136"/>
      <c r="K263" s="136"/>
      <c r="L263" s="136"/>
      <c r="M263" s="136"/>
      <c r="N263" s="135"/>
      <c r="O263" s="60">
        <f>IF(A12taxstdlife="n/a","n/a",IF(O$3&gt;(A12taxstdlife+$E263),('RFM input'!$N$234-'RFM input'!$N$288)-SUM($N263:N263),('RFM input'!$N$234-'RFM input'!$N$288)/A12taxstdlife))</f>
        <v>0</v>
      </c>
      <c r="P263" s="60">
        <f>IF(A12taxstdlife="n/a","n/a",IF(P$3&gt;(A12taxstdlife+$E263),('RFM input'!$N$234-'RFM input'!$N$288)-SUM($N263:O263),('RFM input'!$N$234-'RFM input'!$N$288)/A12taxstdlife))</f>
        <v>0</v>
      </c>
      <c r="Q263" s="60">
        <f>IF(A12taxstdlife="n/a","n/a",IF(Q$3&gt;(A12taxstdlife+$E263),('RFM input'!$N$234-'RFM input'!$N$288)-SUM($N263:P263),('RFM input'!$N$234-'RFM input'!$N$288)/A12taxstdlife))</f>
        <v>0</v>
      </c>
      <c r="R263" s="60"/>
      <c r="S263" s="94"/>
      <c r="T263" s="94"/>
      <c r="U263" s="94"/>
      <c r="V263" s="94"/>
      <c r="W263" s="94"/>
      <c r="X263" s="94"/>
      <c r="Y263" s="94"/>
      <c r="Z263" s="94"/>
      <c r="AA263" s="249"/>
    </row>
    <row r="264" spans="1:27" hidden="1" outlineLevel="2">
      <c r="A264" s="4"/>
      <c r="B264" s="4"/>
      <c r="C264" s="19"/>
      <c r="D264" s="1292"/>
      <c r="E264" s="78">
        <v>8</v>
      </c>
      <c r="F264" s="20"/>
      <c r="G264" s="20"/>
      <c r="H264" s="134"/>
      <c r="I264" s="136"/>
      <c r="J264" s="136"/>
      <c r="K264" s="136"/>
      <c r="L264" s="136"/>
      <c r="M264" s="136"/>
      <c r="N264" s="136"/>
      <c r="O264" s="135"/>
      <c r="P264" s="60">
        <f>IF(A12taxstdlife="n/a","n/a",IF(P$3&gt;(A12taxstdlife+$E264),('RFM input'!$O$234-'RFM input'!$O$288)-SUM($O264:O264),('RFM input'!$O$234-'RFM input'!$O$288)/A12taxstdlife))</f>
        <v>0</v>
      </c>
      <c r="Q264" s="60">
        <f>IF(A12taxstdlife="n/a","n/a",IF(Q$3&gt;(A12taxstdlife+$E264),('RFM input'!$O$234-'RFM input'!$O$288)-SUM($O264:P264),('RFM input'!$O$234-'RFM input'!$O$288)/A12taxstdlife))</f>
        <v>0</v>
      </c>
      <c r="R264" s="60"/>
      <c r="S264" s="94"/>
      <c r="T264" s="94"/>
      <c r="U264" s="94"/>
      <c r="V264" s="94"/>
      <c r="W264" s="94"/>
      <c r="X264" s="94"/>
      <c r="Y264" s="94"/>
      <c r="Z264" s="94"/>
      <c r="AA264" s="249"/>
    </row>
    <row r="265" spans="1:27" hidden="1" outlineLevel="2">
      <c r="A265" s="4"/>
      <c r="B265" s="4"/>
      <c r="C265" s="19"/>
      <c r="D265" s="1292"/>
      <c r="E265" s="78">
        <v>9</v>
      </c>
      <c r="F265" s="20"/>
      <c r="G265" s="20"/>
      <c r="H265" s="134"/>
      <c r="I265" s="136"/>
      <c r="J265" s="136"/>
      <c r="K265" s="136"/>
      <c r="L265" s="136"/>
      <c r="M265" s="136"/>
      <c r="N265" s="136"/>
      <c r="O265" s="136"/>
      <c r="P265" s="135"/>
      <c r="Q265" s="60">
        <f>IF(A12taxstdlife="n/a","n/a",IF(Q$3&gt;(A12taxstdlife+$E265),('RFM input'!$P$234-'RFM input'!$P$288)-SUM($P265:P265),('RFM input'!$P$234-'RFM input'!$P$288)/A12taxstdlife))</f>
        <v>0</v>
      </c>
      <c r="R265" s="60"/>
      <c r="S265" s="94"/>
      <c r="T265" s="94"/>
      <c r="U265" s="94"/>
      <c r="V265" s="94"/>
      <c r="W265" s="94"/>
      <c r="X265" s="94"/>
      <c r="Y265" s="94"/>
      <c r="Z265" s="94"/>
      <c r="AA265" s="249"/>
    </row>
    <row r="266" spans="1:27" hidden="1" outlineLevel="2">
      <c r="A266" s="4"/>
      <c r="B266" s="4"/>
      <c r="C266" s="19"/>
      <c r="D266" s="1292"/>
      <c r="E266" s="79">
        <v>10</v>
      </c>
      <c r="F266" s="20"/>
      <c r="G266" s="20"/>
      <c r="H266" s="134"/>
      <c r="I266" s="136"/>
      <c r="J266" s="136"/>
      <c r="K266" s="136"/>
      <c r="L266" s="136"/>
      <c r="M266" s="136"/>
      <c r="N266" s="136"/>
      <c r="O266" s="136"/>
      <c r="P266" s="136"/>
      <c r="Q266" s="135"/>
      <c r="R266" s="60"/>
      <c r="S266" s="94"/>
      <c r="T266" s="94"/>
      <c r="U266" s="94"/>
      <c r="V266" s="94"/>
      <c r="W266" s="94"/>
      <c r="X266" s="94"/>
      <c r="Y266" s="94"/>
      <c r="Z266" s="94"/>
      <c r="AA266" s="249"/>
    </row>
    <row r="267" spans="1:27" outlineLevel="1" collapsed="1">
      <c r="A267" s="4"/>
      <c r="B267" s="4"/>
      <c r="C267" s="218">
        <f>Asset12</f>
        <v>0</v>
      </c>
      <c r="D267" s="4"/>
      <c r="E267" s="4"/>
      <c r="F267" s="17"/>
      <c r="G267" s="17"/>
      <c r="H267" s="237">
        <f>-SUM(H255:H266)</f>
        <v>0</v>
      </c>
      <c r="I267" s="149">
        <f>-SUM(I255:I266)</f>
        <v>0</v>
      </c>
      <c r="J267" s="433">
        <f>IF(COUNT($H267:I267)&gt;='RFM input'!$AA$7,0, -SUM(J255:J266))</f>
        <v>0</v>
      </c>
      <c r="K267" s="433">
        <f>IF(COUNT($H267:J267)&gt;='RFM input'!$AA$7,0, -SUM(K255:K266))</f>
        <v>0</v>
      </c>
      <c r="L267" s="433">
        <f>IF(COUNT($H267:K267)&gt;='RFM input'!$AA$7,0, -SUM(L255:L266))</f>
        <v>0</v>
      </c>
      <c r="M267" s="149">
        <f>IF(COUNT($H267:L267)&gt;='RFM input'!$AA$7,0, -SUM(M255:M266))</f>
        <v>0</v>
      </c>
      <c r="N267" s="149">
        <f>IF(COUNT($H267:M267)&gt;='RFM input'!$AA$7,0, -SUM(N255:N266))</f>
        <v>0</v>
      </c>
      <c r="O267" s="149">
        <f>IF(COUNT($H267:N267)&gt;='RFM input'!$AA$7,0, -SUM(O255:O266))</f>
        <v>0</v>
      </c>
      <c r="P267" s="149">
        <f>IF(COUNT($H267:O267)&gt;='RFM input'!$AA$7,0, -SUM(P255:P266))</f>
        <v>0</v>
      </c>
      <c r="Q267" s="149">
        <f>IF(COUNT($H267:P267)&gt;='RFM input'!$AA$7,0, -SUM(Q255:Q266))</f>
        <v>0</v>
      </c>
      <c r="R267" s="149"/>
      <c r="S267" s="93"/>
      <c r="T267" s="93"/>
      <c r="U267" s="93"/>
      <c r="V267" s="93"/>
      <c r="W267" s="93"/>
      <c r="X267" s="93"/>
      <c r="Y267" s="93"/>
      <c r="Z267" s="93"/>
      <c r="AA267" s="249"/>
    </row>
    <row r="268" spans="1:27" hidden="1" outlineLevel="2">
      <c r="A268" s="4"/>
      <c r="B268" s="219">
        <f>Asset13</f>
        <v>0</v>
      </c>
      <c r="C268" s="24"/>
      <c r="D268" s="458" t="s">
        <v>161</v>
      </c>
      <c r="E268" s="24"/>
      <c r="F268" s="238"/>
      <c r="G268" s="238"/>
      <c r="H268" s="59">
        <f>IF(H$3&gt;A13taxremlife,A13taxvalue-SUM($F268:F268),IF(A13taxremlife="N/A","n/a",A13taxvalue/A13taxremlife))</f>
        <v>0</v>
      </c>
      <c r="I268" s="59">
        <f>IF(I$3&gt;A13taxremlife,A13taxvalue-SUM($F268:H268),IF(A13taxremlife="N/A","n/a",A13taxvalue/A13taxremlife))</f>
        <v>0</v>
      </c>
      <c r="J268" s="59">
        <f>IF(J$3&gt;A13taxremlife,A13taxvalue-SUM($F268:I268),IF(A13taxremlife="N/A","n/a",A13taxvalue/A13taxremlife))</f>
        <v>0</v>
      </c>
      <c r="K268" s="59">
        <f>IF(K$3&gt;A13taxremlife,A13taxvalue-SUM($F268:J268),IF(A13taxremlife="N/A","n/a",A13taxvalue/A13taxremlife))</f>
        <v>0</v>
      </c>
      <c r="L268" s="59">
        <f>IF(L$3&gt;A13taxremlife,A13taxvalue-SUM($F268:K268),IF(A13taxremlife="N/A","n/a",A13taxvalue/A13taxremlife))</f>
        <v>0</v>
      </c>
      <c r="M268" s="59">
        <f>IF(M$3&gt;A13taxremlife,A13taxvalue-SUM($F268:L268),IF(A13taxremlife="N/A","n/a",A13taxvalue/A13taxremlife))</f>
        <v>0</v>
      </c>
      <c r="N268" s="59">
        <f>IF(N$3&gt;A13taxremlife,A13taxvalue-SUM($F268:M268),IF(A13taxremlife="N/A","n/a",A13taxvalue/A13taxremlife))</f>
        <v>0</v>
      </c>
      <c r="O268" s="59">
        <f>IF(O$3&gt;A13taxremlife,A13taxvalue-SUM($F268:N268),IF(A13taxremlife="N/A","n/a",A13taxvalue/A13taxremlife))</f>
        <v>0</v>
      </c>
      <c r="P268" s="59">
        <f>IF(P$3&gt;A13taxremlife,A13taxvalue-SUM($F268:O268),IF(A13taxremlife="N/A","n/a",A13taxvalue/A13taxremlife))</f>
        <v>0</v>
      </c>
      <c r="Q268" s="59">
        <f>IF(Q$3&gt;A13taxremlife,A13taxvalue-SUM($F268:P268),IF(A13taxremlife="N/A","n/a",A13taxvalue/A13taxremlife))</f>
        <v>0</v>
      </c>
      <c r="R268" s="59"/>
      <c r="S268" s="94"/>
      <c r="T268" s="94"/>
      <c r="U268" s="94"/>
      <c r="V268" s="94"/>
      <c r="W268" s="94"/>
      <c r="X268" s="94"/>
      <c r="Y268" s="94"/>
      <c r="Z268" s="94"/>
      <c r="AA268" s="249"/>
    </row>
    <row r="269" spans="1:27" ht="12.75" hidden="1" customHeight="1" outlineLevel="2">
      <c r="A269" s="4"/>
      <c r="B269" s="4"/>
      <c r="C269" s="19"/>
      <c r="D269" s="1291" t="s">
        <v>50</v>
      </c>
      <c r="E269" s="78"/>
      <c r="F269" s="20"/>
      <c r="G269" s="20"/>
      <c r="H269" s="94"/>
      <c r="I269" s="60"/>
      <c r="J269" s="60"/>
      <c r="K269" s="60"/>
      <c r="L269" s="60"/>
      <c r="M269" s="60"/>
      <c r="N269" s="60"/>
      <c r="O269" s="60"/>
      <c r="P269" s="60"/>
      <c r="Q269" s="60"/>
      <c r="R269" s="60"/>
      <c r="S269" s="94"/>
      <c r="T269" s="94"/>
      <c r="U269" s="94"/>
      <c r="V269" s="94"/>
      <c r="W269" s="94"/>
      <c r="X269" s="94"/>
      <c r="Y269" s="94"/>
      <c r="Z269" s="94"/>
      <c r="AA269" s="249"/>
    </row>
    <row r="270" spans="1:27" hidden="1" outlineLevel="2">
      <c r="A270" s="4"/>
      <c r="B270" s="4"/>
      <c r="C270" s="19"/>
      <c r="D270" s="1292"/>
      <c r="E270" s="78">
        <v>1</v>
      </c>
      <c r="F270" s="20"/>
      <c r="G270" s="20"/>
      <c r="H270" s="133"/>
      <c r="I270" s="60">
        <f>IF(A13taxstdlife="n/a","n/a",IF(I$3&gt;(A13taxstdlife+$E270),('RFM input'!$H$235-'RFM input'!$H$289)-SUM($H270:H270),('RFM input'!$H$235-'RFM input'!$H$289)/A13taxstdlife))</f>
        <v>0</v>
      </c>
      <c r="J270" s="60">
        <f>IF(A13taxstdlife="n/a","n/a",IF(J$3&gt;(A13taxstdlife+$E270),('RFM input'!$H$235-'RFM input'!$H$289)-SUM($H270:I270),('RFM input'!$H$235-'RFM input'!$H$289)/A13taxstdlife))</f>
        <v>0</v>
      </c>
      <c r="K270" s="60">
        <f>IF(A13taxstdlife="n/a","n/a",IF(K$3&gt;(A13taxstdlife+$E270),('RFM input'!$H$235-'RFM input'!$H$289)-SUM($H270:J270),('RFM input'!$H$235-'RFM input'!$H$289)/A13taxstdlife))</f>
        <v>0</v>
      </c>
      <c r="L270" s="60">
        <f>IF(A13taxstdlife="n/a","n/a",IF(L$3&gt;(A13taxstdlife+$E270),('RFM input'!$H$235-'RFM input'!$H$289)-SUM($H270:K270),('RFM input'!$H$235-'RFM input'!$H$289)/A13taxstdlife))</f>
        <v>0</v>
      </c>
      <c r="M270" s="60">
        <f>IF(A13taxstdlife="n/a","n/a",IF(M$3&gt;(A13taxstdlife+$E270),('RFM input'!$H$235-'RFM input'!$H$289)-SUM($H270:L270),('RFM input'!$H$235-'RFM input'!$H$289)/A13taxstdlife))</f>
        <v>0</v>
      </c>
      <c r="N270" s="60">
        <f>IF(A13taxstdlife="n/a","n/a",IF(N$3&gt;(A13taxstdlife+$E270),('RFM input'!$H$235-'RFM input'!$H$289)-SUM($H270:M270),('RFM input'!$H$235-'RFM input'!$H$289)/A13taxstdlife))</f>
        <v>0</v>
      </c>
      <c r="O270" s="60">
        <f>IF(A13taxstdlife="n/a","n/a",IF(O$3&gt;(A13taxstdlife+$E270),('RFM input'!$H$235-'RFM input'!$H$289)-SUM($H270:N270),('RFM input'!$H$235-'RFM input'!$H$289)/A13taxstdlife))</f>
        <v>0</v>
      </c>
      <c r="P270" s="60">
        <f>IF(A13taxstdlife="n/a","n/a",IF(P$3&gt;(A13taxstdlife+$E270),('RFM input'!$H$235-'RFM input'!$H$289)-SUM($H270:O270),('RFM input'!$H$235-'RFM input'!$H$289)/A13taxstdlife))</f>
        <v>0</v>
      </c>
      <c r="Q270" s="60">
        <f>IF(A13taxstdlife="n/a","n/a",IF(Q$3&gt;(A13taxstdlife+$E270),('RFM input'!$H$235-'RFM input'!$H$289)-SUM($H270:P270),('RFM input'!$H$235-'RFM input'!$H$289)/A13taxstdlife))</f>
        <v>0</v>
      </c>
      <c r="R270" s="60"/>
      <c r="S270" s="94"/>
      <c r="T270" s="94"/>
      <c r="U270" s="94"/>
      <c r="V270" s="94"/>
      <c r="W270" s="94"/>
      <c r="X270" s="94"/>
      <c r="Y270" s="94"/>
      <c r="Z270" s="94"/>
      <c r="AA270" s="249"/>
    </row>
    <row r="271" spans="1:27" hidden="1" outlineLevel="2">
      <c r="A271" s="4"/>
      <c r="B271" s="4"/>
      <c r="C271" s="19"/>
      <c r="D271" s="1292"/>
      <c r="E271" s="78">
        <v>2</v>
      </c>
      <c r="F271" s="20"/>
      <c r="G271" s="20"/>
      <c r="H271" s="134"/>
      <c r="I271" s="135"/>
      <c r="J271" s="60">
        <f>IF(A13taxstdlife="n/a","n/a",IF(J$3&gt;(A13taxstdlife+$E271),('RFM input'!$I$235-'RFM input'!$I$289)-SUM($I271:I271),('RFM input'!$I$235-'RFM input'!$I$289)/A13taxstdlife))</f>
        <v>0</v>
      </c>
      <c r="K271" s="60">
        <f>IF(A13taxstdlife="n/a","n/a",IF(K$3&gt;(A13taxstdlife+$E271),('RFM input'!$I$235-'RFM input'!$I$289)-SUM($I271:J271),('RFM input'!$I$235-'RFM input'!$I$289)/A13taxstdlife))</f>
        <v>0</v>
      </c>
      <c r="L271" s="60">
        <f>IF(A13taxstdlife="n/a","n/a",IF(L$3&gt;(A13taxstdlife+$E271),('RFM input'!$I$235-'RFM input'!$I$289)-SUM($I271:K271),('RFM input'!$I$235-'RFM input'!$I$289)/A13taxstdlife))</f>
        <v>0</v>
      </c>
      <c r="M271" s="60">
        <f>IF(A13taxstdlife="n/a","n/a",IF(M$3&gt;(A13taxstdlife+$E271),('RFM input'!$I$235-'RFM input'!$I$289)-SUM($I271:L271),('RFM input'!$I$235-'RFM input'!$I$289)/A13taxstdlife))</f>
        <v>0</v>
      </c>
      <c r="N271" s="60">
        <f>IF(A13taxstdlife="n/a","n/a",IF(N$3&gt;(A13taxstdlife+$E271),('RFM input'!$I$235-'RFM input'!$I$289)-SUM($I271:M271),('RFM input'!$I$235-'RFM input'!$I$289)/A13taxstdlife))</f>
        <v>0</v>
      </c>
      <c r="O271" s="60">
        <f>IF(A13taxstdlife="n/a","n/a",IF(O$3&gt;(A13taxstdlife+$E271),('RFM input'!$I$235-'RFM input'!$I$289)-SUM($I271:N271),('RFM input'!$I$235-'RFM input'!$I$289)/A13taxstdlife))</f>
        <v>0</v>
      </c>
      <c r="P271" s="60">
        <f>IF(A13taxstdlife="n/a","n/a",IF(P$3&gt;(A13taxstdlife+$E271),('RFM input'!$I$235-'RFM input'!$I$289)-SUM($I271:O271),('RFM input'!$I$235-'RFM input'!$I$289)/A13taxstdlife))</f>
        <v>0</v>
      </c>
      <c r="Q271" s="60">
        <f>IF(A13taxstdlife="n/a","n/a",IF(Q$3&gt;(A13taxstdlife+$E271),('RFM input'!$I$235-'RFM input'!$I$289)-SUM($I271:P271),('RFM input'!$I$235-'RFM input'!$I$289)/A13taxstdlife))</f>
        <v>0</v>
      </c>
      <c r="R271" s="60"/>
      <c r="S271" s="94"/>
      <c r="T271" s="94"/>
      <c r="U271" s="94"/>
      <c r="V271" s="94"/>
      <c r="W271" s="94"/>
      <c r="X271" s="94"/>
      <c r="Y271" s="94"/>
      <c r="Z271" s="94"/>
      <c r="AA271" s="249"/>
    </row>
    <row r="272" spans="1:27" hidden="1" outlineLevel="2">
      <c r="A272" s="4"/>
      <c r="B272" s="4"/>
      <c r="C272" s="19"/>
      <c r="D272" s="1292"/>
      <c r="E272" s="78">
        <v>3</v>
      </c>
      <c r="F272" s="20"/>
      <c r="G272" s="20"/>
      <c r="H272" s="134"/>
      <c r="I272" s="136"/>
      <c r="J272" s="135"/>
      <c r="K272" s="60">
        <f>IF(A13taxstdlife="n/a","n/a",IF(K$3&gt;(A13taxstdlife+$E272),('RFM input'!$J$235-'RFM input'!$J$289)-SUM($J272:J272),('RFM input'!$J$235-'RFM input'!$J$289)/A13taxstdlife))</f>
        <v>0</v>
      </c>
      <c r="L272" s="60">
        <f>IF(A13taxstdlife="n/a","n/a",IF(L$3&gt;(A13taxstdlife+$E272),('RFM input'!$J$235-'RFM input'!$J$289)-SUM($J272:K272),('RFM input'!$J$235-'RFM input'!$J$289)/A13taxstdlife))</f>
        <v>0</v>
      </c>
      <c r="M272" s="60">
        <f>IF(A13taxstdlife="n/a","n/a",IF(M$3&gt;(A13taxstdlife+$E272),('RFM input'!$J$235-'RFM input'!$J$289)-SUM($J272:L272),('RFM input'!$J$235-'RFM input'!$J$289)/A13taxstdlife))</f>
        <v>0</v>
      </c>
      <c r="N272" s="60">
        <f>IF(A13taxstdlife="n/a","n/a",IF(N$3&gt;(A13taxstdlife+$E272),('RFM input'!$J$235-'RFM input'!$J$289)-SUM($J272:M272),('RFM input'!$J$235-'RFM input'!$J$289)/A13taxstdlife))</f>
        <v>0</v>
      </c>
      <c r="O272" s="60">
        <f>IF(A13taxstdlife="n/a","n/a",IF(O$3&gt;(A13taxstdlife+$E272),('RFM input'!$J$235-'RFM input'!$J$289)-SUM($J272:N272),('RFM input'!$J$235-'RFM input'!$J$289)/A13taxstdlife))</f>
        <v>0</v>
      </c>
      <c r="P272" s="60">
        <f>IF(A13taxstdlife="n/a","n/a",IF(P$3&gt;(A13taxstdlife+$E272),('RFM input'!$J$235-'RFM input'!$J$289)-SUM($J272:O272),('RFM input'!$J$235-'RFM input'!$J$289)/A13taxstdlife))</f>
        <v>0</v>
      </c>
      <c r="Q272" s="60">
        <f>IF(A13taxstdlife="n/a","n/a",IF(Q$3&gt;(A13taxstdlife+$E272),('RFM input'!$J$235-'RFM input'!$J$289)-SUM($J272:P272),('RFM input'!$J$235-'RFM input'!$J$289)/A13taxstdlife))</f>
        <v>0</v>
      </c>
      <c r="R272" s="60"/>
      <c r="S272" s="94"/>
      <c r="T272" s="94"/>
      <c r="U272" s="94"/>
      <c r="V272" s="94"/>
      <c r="W272" s="94"/>
      <c r="X272" s="94"/>
      <c r="Y272" s="94"/>
      <c r="Z272" s="94"/>
      <c r="AA272" s="249"/>
    </row>
    <row r="273" spans="1:27" hidden="1" outlineLevel="2">
      <c r="A273" s="4"/>
      <c r="B273" s="4"/>
      <c r="C273" s="19"/>
      <c r="D273" s="1292"/>
      <c r="E273" s="78">
        <v>4</v>
      </c>
      <c r="F273" s="20"/>
      <c r="G273" s="20"/>
      <c r="H273" s="134"/>
      <c r="I273" s="136"/>
      <c r="J273" s="136"/>
      <c r="K273" s="135"/>
      <c r="L273" s="60">
        <f>IF(A13taxstdlife="n/a","n/a",IF(L$3&gt;(A13taxstdlife+$E273),('RFM input'!$K$235-'RFM input'!$K$289)-SUM($K273:K273),('RFM input'!$K$235-'RFM input'!$K$289)/A13taxstdlife))</f>
        <v>0</v>
      </c>
      <c r="M273" s="60">
        <f>IF(A13taxstdlife="n/a","n/a",IF(M$3&gt;(A13taxstdlife+$E273),('RFM input'!$K$235-'RFM input'!$K$289)-SUM($K273:L273),('RFM input'!$K$235-'RFM input'!$K$289)/A13taxstdlife))</f>
        <v>0</v>
      </c>
      <c r="N273" s="60">
        <f>IF(A13taxstdlife="n/a","n/a",IF(N$3&gt;(A13taxstdlife+$E273),('RFM input'!$K$235-'RFM input'!$K$289)-SUM($K273:M273),('RFM input'!$K$235-'RFM input'!$K$289)/A13taxstdlife))</f>
        <v>0</v>
      </c>
      <c r="O273" s="60">
        <f>IF(A13taxstdlife="n/a","n/a",IF(O$3&gt;(A13taxstdlife+$E273),('RFM input'!$K$235-'RFM input'!$K$289)-SUM($K273:N273),('RFM input'!$K$235-'RFM input'!$K$289)/A13taxstdlife))</f>
        <v>0</v>
      </c>
      <c r="P273" s="60">
        <f>IF(A13taxstdlife="n/a","n/a",IF(P$3&gt;(A13taxstdlife+$E273),('RFM input'!$K$235-'RFM input'!$K$289)-SUM($K273:O273),('RFM input'!$K$235-'RFM input'!$K$289)/A13taxstdlife))</f>
        <v>0</v>
      </c>
      <c r="Q273" s="60">
        <f>IF(A13taxstdlife="n/a","n/a",IF(Q$3&gt;(A13taxstdlife+$E273),('RFM input'!$K$235-'RFM input'!$K$289)-SUM($K273:P273),('RFM input'!$K$235-'RFM input'!$K$289)/A13taxstdlife))</f>
        <v>0</v>
      </c>
      <c r="R273" s="60"/>
      <c r="S273" s="94"/>
      <c r="T273" s="94"/>
      <c r="U273" s="94"/>
      <c r="V273" s="94"/>
      <c r="W273" s="94"/>
      <c r="X273" s="94"/>
      <c r="Y273" s="94"/>
      <c r="Z273" s="94"/>
      <c r="AA273" s="249"/>
    </row>
    <row r="274" spans="1:27" hidden="1" outlineLevel="2">
      <c r="A274" s="4"/>
      <c r="B274" s="4"/>
      <c r="C274" s="19"/>
      <c r="D274" s="1292"/>
      <c r="E274" s="78">
        <v>5</v>
      </c>
      <c r="F274" s="20"/>
      <c r="G274" s="20"/>
      <c r="H274" s="134"/>
      <c r="I274" s="136"/>
      <c r="J274" s="136"/>
      <c r="K274" s="136"/>
      <c r="L274" s="135"/>
      <c r="M274" s="60">
        <f>IF(A13taxstdlife="n/a","n/a",IF(M$3&gt;(A13taxstdlife+$E274),('RFM input'!$L$235-'RFM input'!$L$289)-SUM($L274:L274),('RFM input'!$L$235-'RFM input'!$L$289)/A13taxstdlife))</f>
        <v>0</v>
      </c>
      <c r="N274" s="60">
        <f>IF(A13taxstdlife="n/a","n/a",IF(N$3&gt;(A13taxstdlife+$E274),('RFM input'!$L$235-'RFM input'!$L$289)-SUM($L274:M274),('RFM input'!$L$235-'RFM input'!$L$289)/A13taxstdlife))</f>
        <v>0</v>
      </c>
      <c r="O274" s="60">
        <f>IF(A13taxstdlife="n/a","n/a",IF(O$3&gt;(A13taxstdlife+$E274),('RFM input'!$L$235-'RFM input'!$L$289)-SUM($L274:N274),('RFM input'!$L$235-'RFM input'!$L$289)/A13taxstdlife))</f>
        <v>0</v>
      </c>
      <c r="P274" s="60">
        <f>IF(A13taxstdlife="n/a","n/a",IF(P$3&gt;(A13taxstdlife+$E274),('RFM input'!$L$235-'RFM input'!$L$289)-SUM($L274:O274),('RFM input'!$L$235-'RFM input'!$L$289)/A13taxstdlife))</f>
        <v>0</v>
      </c>
      <c r="Q274" s="60">
        <f>IF(A13taxstdlife="n/a","n/a",IF(Q$3&gt;(A13taxstdlife+$E274),('RFM input'!$L$235-'RFM input'!$L$289)-SUM($L274:P274),('RFM input'!$L$235-'RFM input'!$L$289)/A13taxstdlife))</f>
        <v>0</v>
      </c>
      <c r="R274" s="60"/>
      <c r="S274" s="94"/>
      <c r="T274" s="94"/>
      <c r="U274" s="94"/>
      <c r="V274" s="94"/>
      <c r="W274" s="94"/>
      <c r="X274" s="94"/>
      <c r="Y274" s="94"/>
      <c r="Z274" s="94"/>
      <c r="AA274" s="249"/>
    </row>
    <row r="275" spans="1:27" hidden="1" outlineLevel="2">
      <c r="A275" s="4"/>
      <c r="B275" s="4"/>
      <c r="C275" s="19"/>
      <c r="D275" s="1292"/>
      <c r="E275" s="78">
        <v>6</v>
      </c>
      <c r="F275" s="20"/>
      <c r="G275" s="20"/>
      <c r="H275" s="134"/>
      <c r="I275" s="136"/>
      <c r="J275" s="136"/>
      <c r="K275" s="136"/>
      <c r="L275" s="136"/>
      <c r="M275" s="135"/>
      <c r="N275" s="60">
        <f>IF(A13taxstdlife="n/a","n/a",IF(N$3&gt;(A13taxstdlife+$E275),('RFM input'!$M$235-'RFM input'!$M$289)-SUM($M275:M275),('RFM input'!$M$235-'RFM input'!$M$289)/A13taxstdlife))</f>
        <v>0</v>
      </c>
      <c r="O275" s="60">
        <f>IF(A13taxstdlife="n/a","n/a",IF(O$3&gt;(A13taxstdlife+$E275),('RFM input'!$M$235-'RFM input'!$M$289)-SUM($M275:N275),('RFM input'!$M$235-'RFM input'!$M$289)/A13taxstdlife))</f>
        <v>0</v>
      </c>
      <c r="P275" s="60">
        <f>IF(A13taxstdlife="n/a","n/a",IF(P$3&gt;(A13taxstdlife+$E275),('RFM input'!$M$235-'RFM input'!$M$289)-SUM($M275:O275),('RFM input'!$M$235-'RFM input'!$M$289)/A13taxstdlife))</f>
        <v>0</v>
      </c>
      <c r="Q275" s="60">
        <f>IF(A13taxstdlife="n/a","n/a",IF(Q$3&gt;(A13taxstdlife+$E275),('RFM input'!$M$235-'RFM input'!$M$289)-SUM($M275:P275),('RFM input'!$M$235-'RFM input'!$M$289)/A13taxstdlife))</f>
        <v>0</v>
      </c>
      <c r="R275" s="60"/>
      <c r="S275" s="94"/>
      <c r="T275" s="94"/>
      <c r="U275" s="94"/>
      <c r="V275" s="94"/>
      <c r="W275" s="94"/>
      <c r="X275" s="94"/>
      <c r="Y275" s="94"/>
      <c r="Z275" s="94"/>
      <c r="AA275" s="249"/>
    </row>
    <row r="276" spans="1:27" hidden="1" outlineLevel="2">
      <c r="A276" s="4"/>
      <c r="B276" s="4"/>
      <c r="C276" s="19"/>
      <c r="D276" s="1292"/>
      <c r="E276" s="78">
        <v>7</v>
      </c>
      <c r="F276" s="20"/>
      <c r="G276" s="20"/>
      <c r="H276" s="134"/>
      <c r="I276" s="136"/>
      <c r="J276" s="136"/>
      <c r="K276" s="136"/>
      <c r="L276" s="136"/>
      <c r="M276" s="136"/>
      <c r="N276" s="135"/>
      <c r="O276" s="60">
        <f>IF(A13taxstdlife="n/a","n/a",IF(O$3&gt;(A13taxstdlife+$E276),('RFM input'!$N$235-'RFM input'!$N$289)-SUM($N276:N276),('RFM input'!$N$235-'RFM input'!$N$289)/A13taxstdlife))</f>
        <v>0</v>
      </c>
      <c r="P276" s="60">
        <f>IF(A13taxstdlife="n/a","n/a",IF(P$3&gt;(A13taxstdlife+$E276),('RFM input'!$N$235-'RFM input'!$N$289)-SUM($N276:O276),('RFM input'!$N$235-'RFM input'!$N$289)/A13taxstdlife))</f>
        <v>0</v>
      </c>
      <c r="Q276" s="60">
        <f>IF(A13taxstdlife="n/a","n/a",IF(Q$3&gt;(A13taxstdlife+$E276),('RFM input'!$N$235-'RFM input'!$N$289)-SUM($N276:P276),('RFM input'!$N$235-'RFM input'!$N$289)/A13taxstdlife))</f>
        <v>0</v>
      </c>
      <c r="R276" s="60"/>
      <c r="S276" s="94"/>
      <c r="T276" s="94"/>
      <c r="U276" s="94"/>
      <c r="V276" s="94"/>
      <c r="W276" s="94"/>
      <c r="X276" s="94"/>
      <c r="Y276" s="94"/>
      <c r="Z276" s="94"/>
      <c r="AA276" s="249"/>
    </row>
    <row r="277" spans="1:27" hidden="1" outlineLevel="2">
      <c r="A277" s="4"/>
      <c r="B277" s="4"/>
      <c r="C277" s="19"/>
      <c r="D277" s="1292"/>
      <c r="E277" s="78">
        <v>8</v>
      </c>
      <c r="F277" s="20"/>
      <c r="G277" s="20"/>
      <c r="H277" s="134"/>
      <c r="I277" s="136"/>
      <c r="J277" s="136"/>
      <c r="K277" s="136"/>
      <c r="L277" s="136"/>
      <c r="M277" s="136"/>
      <c r="N277" s="136"/>
      <c r="O277" s="135"/>
      <c r="P277" s="60">
        <f>IF(A13taxstdlife="n/a","n/a",IF(P$3&gt;(A13taxstdlife+$E277),('RFM input'!$O$235-'RFM input'!$O$289)-SUM($O277:O277),('RFM input'!$O$235-'RFM input'!$O$289)/A13taxstdlife))</f>
        <v>0</v>
      </c>
      <c r="Q277" s="60">
        <f>IF(A13taxstdlife="n/a","n/a",IF(Q$3&gt;(A13taxstdlife+$E277),('RFM input'!$O$235-'RFM input'!$O$289)-SUM($O277:P277),('RFM input'!$O$235-'RFM input'!$O$289)/A13taxstdlife))</f>
        <v>0</v>
      </c>
      <c r="R277" s="60"/>
      <c r="S277" s="94"/>
      <c r="T277" s="94"/>
      <c r="U277" s="94"/>
      <c r="V277" s="94"/>
      <c r="W277" s="94"/>
      <c r="X277" s="94"/>
      <c r="Y277" s="94"/>
      <c r="Z277" s="94"/>
      <c r="AA277" s="249"/>
    </row>
    <row r="278" spans="1:27" hidden="1" outlineLevel="2">
      <c r="A278" s="4"/>
      <c r="B278" s="4"/>
      <c r="C278" s="19"/>
      <c r="D278" s="1292"/>
      <c r="E278" s="78">
        <v>9</v>
      </c>
      <c r="F278" s="20"/>
      <c r="G278" s="20"/>
      <c r="H278" s="134"/>
      <c r="I278" s="136"/>
      <c r="J278" s="136"/>
      <c r="K278" s="136"/>
      <c r="L278" s="136"/>
      <c r="M278" s="136"/>
      <c r="N278" s="136"/>
      <c r="O278" s="136"/>
      <c r="P278" s="135"/>
      <c r="Q278" s="60">
        <f>IF(A13taxstdlife="n/a","n/a",IF(Q$3&gt;(A13taxstdlife+$E278),('RFM input'!$P$235-'RFM input'!$P$289)-SUM($P278:P278),('RFM input'!$P$235-'RFM input'!$P$289)/A13taxstdlife))</f>
        <v>0</v>
      </c>
      <c r="R278" s="60"/>
      <c r="S278" s="94"/>
      <c r="T278" s="94"/>
      <c r="U278" s="94"/>
      <c r="V278" s="94"/>
      <c r="W278" s="94"/>
      <c r="X278" s="94"/>
      <c r="Y278" s="94"/>
      <c r="Z278" s="94"/>
      <c r="AA278" s="249"/>
    </row>
    <row r="279" spans="1:27" hidden="1" outlineLevel="2">
      <c r="A279" s="4"/>
      <c r="B279" s="4"/>
      <c r="C279" s="19"/>
      <c r="D279" s="1292"/>
      <c r="E279" s="79">
        <v>10</v>
      </c>
      <c r="F279" s="20"/>
      <c r="G279" s="20"/>
      <c r="H279" s="134"/>
      <c r="I279" s="136"/>
      <c r="J279" s="136"/>
      <c r="K279" s="136"/>
      <c r="L279" s="136"/>
      <c r="M279" s="136"/>
      <c r="N279" s="136"/>
      <c r="O279" s="136"/>
      <c r="P279" s="136"/>
      <c r="Q279" s="135"/>
      <c r="R279" s="60"/>
      <c r="S279" s="94"/>
      <c r="T279" s="94"/>
      <c r="U279" s="94"/>
      <c r="V279" s="94"/>
      <c r="W279" s="94"/>
      <c r="X279" s="94"/>
      <c r="Y279" s="94"/>
      <c r="Z279" s="94"/>
      <c r="AA279" s="249"/>
    </row>
    <row r="280" spans="1:27" outlineLevel="1" collapsed="1">
      <c r="A280" s="4"/>
      <c r="B280" s="4"/>
      <c r="C280" s="218">
        <f>Asset13</f>
        <v>0</v>
      </c>
      <c r="D280" s="4"/>
      <c r="E280" s="4"/>
      <c r="F280" s="17"/>
      <c r="G280" s="17"/>
      <c r="H280" s="237">
        <f>-SUM(H268:H279)</f>
        <v>0</v>
      </c>
      <c r="I280" s="149">
        <f>-SUM(I268:I279)</f>
        <v>0</v>
      </c>
      <c r="J280" s="433">
        <f>IF(COUNT($H280:I280)&gt;='RFM input'!$AA$7,0, -SUM(J268:J279))</f>
        <v>0</v>
      </c>
      <c r="K280" s="433">
        <f>IF(COUNT($H280:J280)&gt;='RFM input'!$AA$7,0, -SUM(K268:K279))</f>
        <v>0</v>
      </c>
      <c r="L280" s="433">
        <f>IF(COUNT($H280:K280)&gt;='RFM input'!$AA$7,0, -SUM(L268:L279))</f>
        <v>0</v>
      </c>
      <c r="M280" s="149">
        <f>IF(COUNT($H280:L280)&gt;='RFM input'!$AA$7,0, -SUM(M268:M279))</f>
        <v>0</v>
      </c>
      <c r="N280" s="149">
        <f>IF(COUNT($H280:M280)&gt;='RFM input'!$AA$7,0, -SUM(N268:N279))</f>
        <v>0</v>
      </c>
      <c r="O280" s="149">
        <f>IF(COUNT($H280:N280)&gt;='RFM input'!$AA$7,0, -SUM(O268:O279))</f>
        <v>0</v>
      </c>
      <c r="P280" s="149">
        <f>IF(COUNT($H280:O280)&gt;='RFM input'!$AA$7,0, -SUM(P268:P279))</f>
        <v>0</v>
      </c>
      <c r="Q280" s="149">
        <f>IF(COUNT($H280:P280)&gt;='RFM input'!$AA$7,0, -SUM(Q268:Q279))</f>
        <v>0</v>
      </c>
      <c r="R280" s="149"/>
      <c r="S280" s="93"/>
      <c r="T280" s="93"/>
      <c r="U280" s="93"/>
      <c r="V280" s="93"/>
      <c r="W280" s="93"/>
      <c r="X280" s="93"/>
      <c r="Y280" s="93"/>
      <c r="Z280" s="93"/>
      <c r="AA280" s="249"/>
    </row>
    <row r="281" spans="1:27" hidden="1" outlineLevel="2">
      <c r="A281" s="4"/>
      <c r="B281" s="219">
        <f>Asset14</f>
        <v>0</v>
      </c>
      <c r="C281" s="24"/>
      <c r="D281" s="458" t="s">
        <v>161</v>
      </c>
      <c r="E281" s="24"/>
      <c r="F281" s="238"/>
      <c r="G281" s="238"/>
      <c r="H281" s="59">
        <f>IF(H$3&gt;A14taxremlife,A14taxvalue-SUM($F281:F281),IF(A14taxremlife="N/A","n/a",A14taxvalue/A14taxremlife))</f>
        <v>0</v>
      </c>
      <c r="I281" s="59">
        <f>IF(I$3&gt;A14taxremlife,A14taxvalue-SUM($F281:H281),IF(A14taxremlife="N/A","n/a",A14taxvalue/A14taxremlife))</f>
        <v>0</v>
      </c>
      <c r="J281" s="59">
        <f>IF(J$3&gt;A14taxremlife,A14taxvalue-SUM($F281:I281),IF(A14taxremlife="N/A","n/a",A14taxvalue/A14taxremlife))</f>
        <v>0</v>
      </c>
      <c r="K281" s="59">
        <f>IF(K$3&gt;A14taxremlife,A14taxvalue-SUM($F281:J281),IF(A14taxremlife="N/A","n/a",A14taxvalue/A14taxremlife))</f>
        <v>0</v>
      </c>
      <c r="L281" s="59">
        <f>IF(L$3&gt;A14taxremlife,A14taxvalue-SUM($F281:K281),IF(A14taxremlife="N/A","n/a",A14taxvalue/A14taxremlife))</f>
        <v>0</v>
      </c>
      <c r="M281" s="59">
        <f>IF(M$3&gt;A14taxremlife,A14taxvalue-SUM($F281:L281),IF(A14taxremlife="N/A","n/a",A14taxvalue/A14taxremlife))</f>
        <v>0</v>
      </c>
      <c r="N281" s="59">
        <f>IF(N$3&gt;A14taxremlife,A14taxvalue-SUM($F281:M281),IF(A14taxremlife="N/A","n/a",A14taxvalue/A14taxremlife))</f>
        <v>0</v>
      </c>
      <c r="O281" s="59">
        <f>IF(O$3&gt;A14taxremlife,A14taxvalue-SUM($F281:N281),IF(A14taxremlife="N/A","n/a",A14taxvalue/A14taxremlife))</f>
        <v>0</v>
      </c>
      <c r="P281" s="59">
        <f>IF(P$3&gt;A14taxremlife,A14taxvalue-SUM($F281:O281),IF(A14taxremlife="N/A","n/a",A14taxvalue/A14taxremlife))</f>
        <v>0</v>
      </c>
      <c r="Q281" s="59">
        <f>IF(Q$3&gt;A14taxremlife,A14taxvalue-SUM($F281:P281),IF(A14taxremlife="N/A","n/a",A14taxvalue/A14taxremlife))</f>
        <v>0</v>
      </c>
      <c r="R281" s="59"/>
      <c r="S281" s="94"/>
      <c r="T281" s="94"/>
      <c r="U281" s="94"/>
      <c r="V281" s="94"/>
      <c r="W281" s="94"/>
      <c r="X281" s="94"/>
      <c r="Y281" s="94"/>
      <c r="Z281" s="94"/>
      <c r="AA281" s="249"/>
    </row>
    <row r="282" spans="1:27" ht="12.75" hidden="1" customHeight="1" outlineLevel="2">
      <c r="A282" s="4"/>
      <c r="B282" s="4"/>
      <c r="C282" s="19"/>
      <c r="D282" s="1291" t="s">
        <v>50</v>
      </c>
      <c r="E282" s="78"/>
      <c r="F282" s="20"/>
      <c r="G282" s="20"/>
      <c r="H282" s="94"/>
      <c r="I282" s="60"/>
      <c r="J282" s="60"/>
      <c r="K282" s="60"/>
      <c r="L282" s="60"/>
      <c r="M282" s="60"/>
      <c r="N282" s="60"/>
      <c r="O282" s="60"/>
      <c r="P282" s="60"/>
      <c r="Q282" s="60"/>
      <c r="R282" s="60"/>
      <c r="S282" s="94"/>
      <c r="T282" s="94"/>
      <c r="U282" s="94"/>
      <c r="V282" s="94"/>
      <c r="W282" s="94"/>
      <c r="X282" s="94"/>
      <c r="Y282" s="94"/>
      <c r="Z282" s="94"/>
      <c r="AA282" s="249"/>
    </row>
    <row r="283" spans="1:27" hidden="1" outlineLevel="2">
      <c r="A283" s="4"/>
      <c r="B283" s="4"/>
      <c r="C283" s="19"/>
      <c r="D283" s="1292"/>
      <c r="E283" s="78">
        <v>1</v>
      </c>
      <c r="F283" s="20"/>
      <c r="G283" s="20"/>
      <c r="H283" s="133"/>
      <c r="I283" s="60">
        <f>IF(A14taxstdlife="n/a","n/a",IF(I$3&gt;(A14taxstdlife+$E283),('RFM input'!$H$236-'RFM input'!$H$290)-SUM($H283:H283),('RFM input'!$H$236-'RFM input'!$H$290)/A14taxstdlife))</f>
        <v>0</v>
      </c>
      <c r="J283" s="60">
        <f>IF(A14taxstdlife="n/a","n/a",IF(J$3&gt;(A14taxstdlife+$E283),('RFM input'!$H$236-'RFM input'!$H$290)-SUM($H283:I283),('RFM input'!$H$236-'RFM input'!$H$290)/A14taxstdlife))</f>
        <v>0</v>
      </c>
      <c r="K283" s="60">
        <f>IF(A14taxstdlife="n/a","n/a",IF(K$3&gt;(A14taxstdlife+$E283),('RFM input'!$H$236-'RFM input'!$H$290)-SUM($H283:J283),('RFM input'!$H$236-'RFM input'!$H$290)/A14taxstdlife))</f>
        <v>0</v>
      </c>
      <c r="L283" s="60">
        <f>IF(A14taxstdlife="n/a","n/a",IF(L$3&gt;(A14taxstdlife+$E283),('RFM input'!$H$236-'RFM input'!$H$290)-SUM($H283:K283),('RFM input'!$H$236-'RFM input'!$H$290)/A14taxstdlife))</f>
        <v>0</v>
      </c>
      <c r="M283" s="60">
        <f>IF(A14taxstdlife="n/a","n/a",IF(M$3&gt;(A14taxstdlife+$E283),('RFM input'!$H$236-'RFM input'!$H$290)-SUM($H283:L283),('RFM input'!$H$236-'RFM input'!$H$290)/A14taxstdlife))</f>
        <v>0</v>
      </c>
      <c r="N283" s="60">
        <f>IF(A14taxstdlife="n/a","n/a",IF(N$3&gt;(A14taxstdlife+$E283),('RFM input'!$H$236-'RFM input'!$H$290)-SUM($H283:M283),('RFM input'!$H$236-'RFM input'!$H$290)/A14taxstdlife))</f>
        <v>0</v>
      </c>
      <c r="O283" s="60">
        <f>IF(A14taxstdlife="n/a","n/a",IF(O$3&gt;(A14taxstdlife+$E283),('RFM input'!$H$236-'RFM input'!$H$290)-SUM($H283:N283),('RFM input'!$H$236-'RFM input'!$H$290)/A14taxstdlife))</f>
        <v>0</v>
      </c>
      <c r="P283" s="60">
        <f>IF(A14taxstdlife="n/a","n/a",IF(P$3&gt;(A14taxstdlife+$E283),('RFM input'!$H$236-'RFM input'!$H$290)-SUM($H283:O283),('RFM input'!$H$236-'RFM input'!$H$290)/A14taxstdlife))</f>
        <v>0</v>
      </c>
      <c r="Q283" s="60">
        <f>IF(A14taxstdlife="n/a","n/a",IF(Q$3&gt;(A14taxstdlife+$E283),('RFM input'!$H$236-'RFM input'!$H$290)-SUM($H283:P283),('RFM input'!$H$236-'RFM input'!$H$290)/A14taxstdlife))</f>
        <v>0</v>
      </c>
      <c r="R283" s="60"/>
      <c r="S283" s="94"/>
      <c r="T283" s="94"/>
      <c r="U283" s="94"/>
      <c r="V283" s="94"/>
      <c r="W283" s="94"/>
      <c r="X283" s="94"/>
      <c r="Y283" s="94"/>
      <c r="Z283" s="94"/>
      <c r="AA283" s="249"/>
    </row>
    <row r="284" spans="1:27" hidden="1" outlineLevel="2">
      <c r="A284" s="4"/>
      <c r="B284" s="4"/>
      <c r="C284" s="19"/>
      <c r="D284" s="1292"/>
      <c r="E284" s="78">
        <v>2</v>
      </c>
      <c r="F284" s="20"/>
      <c r="G284" s="20"/>
      <c r="H284" s="134"/>
      <c r="I284" s="135"/>
      <c r="J284" s="60">
        <f>IF(A14taxstdlife="n/a","n/a",IF(J$3&gt;(A14taxstdlife+$E284),('RFM input'!$I$236-'RFM input'!$I$290)-SUM($I284:I284),('RFM input'!$I$236-'RFM input'!$I$290)/A14taxstdlife))</f>
        <v>0</v>
      </c>
      <c r="K284" s="60">
        <f>IF(A14taxstdlife="n/a","n/a",IF(K$3&gt;(A14taxstdlife+$E284),('RFM input'!$I$236-'RFM input'!$I$290)-SUM($I284:J284),('RFM input'!$I$236-'RFM input'!$I$290)/A14taxstdlife))</f>
        <v>0</v>
      </c>
      <c r="L284" s="60">
        <f>IF(A14taxstdlife="n/a","n/a",IF(L$3&gt;(A14taxstdlife+$E284),('RFM input'!$I$236-'RFM input'!$I$290)-SUM($I284:K284),('RFM input'!$I$236-'RFM input'!$I$290)/A14taxstdlife))</f>
        <v>0</v>
      </c>
      <c r="M284" s="60">
        <f>IF(A14taxstdlife="n/a","n/a",IF(M$3&gt;(A14taxstdlife+$E284),('RFM input'!$I$236-'RFM input'!$I$290)-SUM($I284:L284),('RFM input'!$I$236-'RFM input'!$I$290)/A14taxstdlife))</f>
        <v>0</v>
      </c>
      <c r="N284" s="60">
        <f>IF(A14taxstdlife="n/a","n/a",IF(N$3&gt;(A14taxstdlife+$E284),('RFM input'!$I$236-'RFM input'!$I$290)-SUM($I284:M284),('RFM input'!$I$236-'RFM input'!$I$290)/A14taxstdlife))</f>
        <v>0</v>
      </c>
      <c r="O284" s="60">
        <f>IF(A14taxstdlife="n/a","n/a",IF(O$3&gt;(A14taxstdlife+$E284),('RFM input'!$I$236-'RFM input'!$I$290)-SUM($I284:N284),('RFM input'!$I$236-'RFM input'!$I$290)/A14taxstdlife))</f>
        <v>0</v>
      </c>
      <c r="P284" s="60">
        <f>IF(A14taxstdlife="n/a","n/a",IF(P$3&gt;(A14taxstdlife+$E284),('RFM input'!$I$236-'RFM input'!$I$290)-SUM($I284:O284),('RFM input'!$I$236-'RFM input'!$I$290)/A14taxstdlife))</f>
        <v>0</v>
      </c>
      <c r="Q284" s="60">
        <f>IF(A14taxstdlife="n/a","n/a",IF(Q$3&gt;(A14taxstdlife+$E284),('RFM input'!$I$236-'RFM input'!$I$290)-SUM($I284:P284),('RFM input'!$I$236-'RFM input'!$I$290)/A14taxstdlife))</f>
        <v>0</v>
      </c>
      <c r="R284" s="60"/>
      <c r="S284" s="94"/>
      <c r="T284" s="94"/>
      <c r="U284" s="94"/>
      <c r="V284" s="94"/>
      <c r="W284" s="94"/>
      <c r="X284" s="94"/>
      <c r="Y284" s="94"/>
      <c r="Z284" s="94"/>
      <c r="AA284" s="249"/>
    </row>
    <row r="285" spans="1:27" hidden="1" outlineLevel="2">
      <c r="A285" s="4"/>
      <c r="B285" s="4"/>
      <c r="C285" s="19"/>
      <c r="D285" s="1292"/>
      <c r="E285" s="78">
        <v>3</v>
      </c>
      <c r="F285" s="20"/>
      <c r="G285" s="20"/>
      <c r="H285" s="134"/>
      <c r="I285" s="136"/>
      <c r="J285" s="135"/>
      <c r="K285" s="60">
        <f>IF(A14taxstdlife="n/a","n/a",IF(K$3&gt;(A14taxstdlife+$E285),('RFM input'!$J$236-'RFM input'!$J$290)-SUM($J285:J285),('RFM input'!$J$236-'RFM input'!$J$290)/A14taxstdlife))</f>
        <v>0</v>
      </c>
      <c r="L285" s="60">
        <f>IF(A14taxstdlife="n/a","n/a",IF(L$3&gt;(A14taxstdlife+$E285),('RFM input'!$J$236-'RFM input'!$J$290)-SUM($J285:K285),('RFM input'!$J$236-'RFM input'!$J$290)/A14taxstdlife))</f>
        <v>0</v>
      </c>
      <c r="M285" s="60">
        <f>IF(A14taxstdlife="n/a","n/a",IF(M$3&gt;(A14taxstdlife+$E285),('RFM input'!$J$236-'RFM input'!$J$290)-SUM($J285:L285),('RFM input'!$J$236-'RFM input'!$J$290)/A14taxstdlife))</f>
        <v>0</v>
      </c>
      <c r="N285" s="60">
        <f>IF(A14taxstdlife="n/a","n/a",IF(N$3&gt;(A14taxstdlife+$E285),('RFM input'!$J$236-'RFM input'!$J$290)-SUM($J285:M285),('RFM input'!$J$236-'RFM input'!$J$290)/A14taxstdlife))</f>
        <v>0</v>
      </c>
      <c r="O285" s="60">
        <f>IF(A14taxstdlife="n/a","n/a",IF(O$3&gt;(A14taxstdlife+$E285),('RFM input'!$J$236-'RFM input'!$J$290)-SUM($J285:N285),('RFM input'!$J$236-'RFM input'!$J$290)/A14taxstdlife))</f>
        <v>0</v>
      </c>
      <c r="P285" s="60">
        <f>IF(A14taxstdlife="n/a","n/a",IF(P$3&gt;(A14taxstdlife+$E285),('RFM input'!$J$236-'RFM input'!$J$290)-SUM($J285:O285),('RFM input'!$J$236-'RFM input'!$J$290)/A14taxstdlife))</f>
        <v>0</v>
      </c>
      <c r="Q285" s="60">
        <f>IF(A14taxstdlife="n/a","n/a",IF(Q$3&gt;(A14taxstdlife+$E285),('RFM input'!$J$236-'RFM input'!$J$290)-SUM($J285:P285),('RFM input'!$J$236-'RFM input'!$J$290)/A14taxstdlife))</f>
        <v>0</v>
      </c>
      <c r="R285" s="60"/>
      <c r="S285" s="94"/>
      <c r="T285" s="94"/>
      <c r="U285" s="94"/>
      <c r="V285" s="94"/>
      <c r="W285" s="94"/>
      <c r="X285" s="94"/>
      <c r="Y285" s="94"/>
      <c r="Z285" s="94"/>
      <c r="AA285" s="249"/>
    </row>
    <row r="286" spans="1:27" hidden="1" outlineLevel="2">
      <c r="A286" s="4"/>
      <c r="B286" s="4"/>
      <c r="C286" s="19"/>
      <c r="D286" s="1292"/>
      <c r="E286" s="78">
        <v>4</v>
      </c>
      <c r="F286" s="20"/>
      <c r="G286" s="20"/>
      <c r="H286" s="134"/>
      <c r="I286" s="136"/>
      <c r="J286" s="136"/>
      <c r="K286" s="135"/>
      <c r="L286" s="60">
        <f>IF(A14taxstdlife="n/a","n/a",IF(L$3&gt;(A14taxstdlife+$E286),('RFM input'!$K$236-'RFM input'!$K$290)-SUM($K286:K286),('RFM input'!$K$236-'RFM input'!$K$290)/A14taxstdlife))</f>
        <v>0</v>
      </c>
      <c r="M286" s="60">
        <f>IF(A14taxstdlife="n/a","n/a",IF(M$3&gt;(A14taxstdlife+$E286),('RFM input'!$K$236-'RFM input'!$K$290)-SUM($K286:L286),('RFM input'!$K$236-'RFM input'!$K$290)/A14taxstdlife))</f>
        <v>0</v>
      </c>
      <c r="N286" s="60">
        <f>IF(A14taxstdlife="n/a","n/a",IF(N$3&gt;(A14taxstdlife+$E286),('RFM input'!$K$236-'RFM input'!$K$290)-SUM($K286:M286),('RFM input'!$K$236-'RFM input'!$K$290)/A14taxstdlife))</f>
        <v>0</v>
      </c>
      <c r="O286" s="60">
        <f>IF(A14taxstdlife="n/a","n/a",IF(O$3&gt;(A14taxstdlife+$E286),('RFM input'!$K$236-'RFM input'!$K$290)-SUM($K286:N286),('RFM input'!$K$236-'RFM input'!$K$290)/A14taxstdlife))</f>
        <v>0</v>
      </c>
      <c r="P286" s="60">
        <f>IF(A14taxstdlife="n/a","n/a",IF(P$3&gt;(A14taxstdlife+$E286),('RFM input'!$K$236-'RFM input'!$K$290)-SUM($K286:O286),('RFM input'!$K$236-'RFM input'!$K$290)/A14taxstdlife))</f>
        <v>0</v>
      </c>
      <c r="Q286" s="60">
        <f>IF(A14taxstdlife="n/a","n/a",IF(Q$3&gt;(A14taxstdlife+$E286),('RFM input'!$K$236-'RFM input'!$K$290)-SUM($K286:P286),('RFM input'!$K$236-'RFM input'!$K$290)/A14taxstdlife))</f>
        <v>0</v>
      </c>
      <c r="R286" s="60"/>
      <c r="S286" s="94"/>
      <c r="T286" s="94"/>
      <c r="U286" s="94"/>
      <c r="V286" s="94"/>
      <c r="W286" s="94"/>
      <c r="X286" s="94"/>
      <c r="Y286" s="94"/>
      <c r="Z286" s="94"/>
      <c r="AA286" s="249"/>
    </row>
    <row r="287" spans="1:27" hidden="1" outlineLevel="2">
      <c r="A287" s="4"/>
      <c r="B287" s="4"/>
      <c r="C287" s="19"/>
      <c r="D287" s="1292"/>
      <c r="E287" s="78">
        <v>5</v>
      </c>
      <c r="F287" s="20"/>
      <c r="G287" s="20"/>
      <c r="H287" s="134"/>
      <c r="I287" s="136"/>
      <c r="J287" s="136"/>
      <c r="K287" s="136"/>
      <c r="L287" s="135"/>
      <c r="M287" s="60">
        <f>IF(A14taxstdlife="n/a","n/a",IF(M$3&gt;(A14taxstdlife+$E287),('RFM input'!$L$236-'RFM input'!$L$290)-SUM($L287:L287),('RFM input'!$L$236-'RFM input'!$L$290)/A14taxstdlife))</f>
        <v>0</v>
      </c>
      <c r="N287" s="60">
        <f>IF(A14taxstdlife="n/a","n/a",IF(N$3&gt;(A14taxstdlife+$E287),('RFM input'!$L$236-'RFM input'!$L$290)-SUM($L287:M287),('RFM input'!$L$236-'RFM input'!$L$290)/A14taxstdlife))</f>
        <v>0</v>
      </c>
      <c r="O287" s="60">
        <f>IF(A14taxstdlife="n/a","n/a",IF(O$3&gt;(A14taxstdlife+$E287),('RFM input'!$L$236-'RFM input'!$L$290)-SUM($L287:N287),('RFM input'!$L$236-'RFM input'!$L$290)/A14taxstdlife))</f>
        <v>0</v>
      </c>
      <c r="P287" s="60">
        <f>IF(A14taxstdlife="n/a","n/a",IF(P$3&gt;(A14taxstdlife+$E287),('RFM input'!$L$236-'RFM input'!$L$290)-SUM($L287:O287),('RFM input'!$L$236-'RFM input'!$L$290)/A14taxstdlife))</f>
        <v>0</v>
      </c>
      <c r="Q287" s="60">
        <f>IF(A14taxstdlife="n/a","n/a",IF(Q$3&gt;(A14taxstdlife+$E287),('RFM input'!$L$236-'RFM input'!$L$290)-SUM($L287:P287),('RFM input'!$L$236-'RFM input'!$L$290)/A14taxstdlife))</f>
        <v>0</v>
      </c>
      <c r="R287" s="60"/>
      <c r="S287" s="94"/>
      <c r="T287" s="94"/>
      <c r="U287" s="94"/>
      <c r="V287" s="94"/>
      <c r="W287" s="94"/>
      <c r="X287" s="94"/>
      <c r="Y287" s="94"/>
      <c r="Z287" s="94"/>
      <c r="AA287" s="249"/>
    </row>
    <row r="288" spans="1:27" hidden="1" outlineLevel="2">
      <c r="A288" s="4"/>
      <c r="B288" s="4"/>
      <c r="C288" s="19"/>
      <c r="D288" s="1292"/>
      <c r="E288" s="78">
        <v>6</v>
      </c>
      <c r="F288" s="20"/>
      <c r="G288" s="20"/>
      <c r="H288" s="134"/>
      <c r="I288" s="136"/>
      <c r="J288" s="136"/>
      <c r="K288" s="136"/>
      <c r="L288" s="136"/>
      <c r="M288" s="135"/>
      <c r="N288" s="60">
        <f>IF(A14taxstdlife="n/a","n/a",IF(N$3&gt;(A14taxstdlife+$E288),('RFM input'!$M$236-'RFM input'!$M$290)-SUM($M288:M288),('RFM input'!$M$236-'RFM input'!$M$290)/A14taxstdlife))</f>
        <v>0</v>
      </c>
      <c r="O288" s="60">
        <f>IF(A14taxstdlife="n/a","n/a",IF(O$3&gt;(A14taxstdlife+$E288),('RFM input'!$M$236-'RFM input'!$M$290)-SUM($M288:N288),('RFM input'!$M$236-'RFM input'!$M$290)/A14taxstdlife))</f>
        <v>0</v>
      </c>
      <c r="P288" s="60">
        <f>IF(A14taxstdlife="n/a","n/a",IF(P$3&gt;(A14taxstdlife+$E288),('RFM input'!$M$236-'RFM input'!$M$290)-SUM($M288:O288),('RFM input'!$M$236-'RFM input'!$M$290)/A14taxstdlife))</f>
        <v>0</v>
      </c>
      <c r="Q288" s="60">
        <f>IF(A14taxstdlife="n/a","n/a",IF(Q$3&gt;(A14taxstdlife+$E288),('RFM input'!$M$236-'RFM input'!$M$290)-SUM($M288:P288),('RFM input'!$M$236-'RFM input'!$M$290)/A14taxstdlife))</f>
        <v>0</v>
      </c>
      <c r="R288" s="60"/>
      <c r="S288" s="94"/>
      <c r="T288" s="94"/>
      <c r="U288" s="94"/>
      <c r="V288" s="94"/>
      <c r="W288" s="94"/>
      <c r="X288" s="94"/>
      <c r="Y288" s="94"/>
      <c r="Z288" s="94"/>
      <c r="AA288" s="249"/>
    </row>
    <row r="289" spans="1:27" hidden="1" outlineLevel="2">
      <c r="A289" s="4"/>
      <c r="B289" s="4"/>
      <c r="C289" s="19"/>
      <c r="D289" s="1292"/>
      <c r="E289" s="78">
        <v>7</v>
      </c>
      <c r="F289" s="20"/>
      <c r="G289" s="20"/>
      <c r="H289" s="134"/>
      <c r="I289" s="136"/>
      <c r="J289" s="136"/>
      <c r="K289" s="136"/>
      <c r="L289" s="136"/>
      <c r="M289" s="136"/>
      <c r="N289" s="135"/>
      <c r="O289" s="60">
        <f>IF(A14taxstdlife="n/a","n/a",IF(O$3&gt;(A14taxstdlife+$E289),('RFM input'!$N$236-'RFM input'!$N$290)-SUM($N289:N289),('RFM input'!$N$236-'RFM input'!$N$290)/A14taxstdlife))</f>
        <v>0</v>
      </c>
      <c r="P289" s="60">
        <f>IF(A14taxstdlife="n/a","n/a",IF(P$3&gt;(A14taxstdlife+$E289),('RFM input'!$N$236-'RFM input'!$N$290)-SUM($N289:O289),('RFM input'!$N$236-'RFM input'!$N$290)/A14taxstdlife))</f>
        <v>0</v>
      </c>
      <c r="Q289" s="60">
        <f>IF(A14taxstdlife="n/a","n/a",IF(Q$3&gt;(A14taxstdlife+$E289),('RFM input'!$N$236-'RFM input'!$N$290)-SUM($N289:P289),('RFM input'!$N$236-'RFM input'!$N$290)/A14taxstdlife))</f>
        <v>0</v>
      </c>
      <c r="R289" s="60"/>
      <c r="S289" s="94"/>
      <c r="T289" s="94"/>
      <c r="U289" s="94"/>
      <c r="V289" s="94"/>
      <c r="W289" s="94"/>
      <c r="X289" s="94"/>
      <c r="Y289" s="94"/>
      <c r="Z289" s="94"/>
      <c r="AA289" s="249"/>
    </row>
    <row r="290" spans="1:27" hidden="1" outlineLevel="2">
      <c r="A290" s="4"/>
      <c r="B290" s="4"/>
      <c r="C290" s="19"/>
      <c r="D290" s="1292"/>
      <c r="E290" s="78">
        <v>8</v>
      </c>
      <c r="F290" s="20"/>
      <c r="G290" s="20"/>
      <c r="H290" s="134"/>
      <c r="I290" s="136"/>
      <c r="J290" s="136"/>
      <c r="K290" s="136"/>
      <c r="L290" s="136"/>
      <c r="M290" s="136"/>
      <c r="N290" s="136"/>
      <c r="O290" s="135"/>
      <c r="P290" s="60">
        <f>IF(A14taxstdlife="n/a","n/a",IF(P$3&gt;(A14taxstdlife+$E290),('RFM input'!$O$236-'RFM input'!$O$290)-SUM($O290:O290),('RFM input'!$O$236-'RFM input'!$O$290)/A14taxstdlife))</f>
        <v>0</v>
      </c>
      <c r="Q290" s="60">
        <f>IF(A14taxstdlife="n/a","n/a",IF(Q$3&gt;(A14taxstdlife+$E290),('RFM input'!$O$236-'RFM input'!$O$290)-SUM($O290:P290),('RFM input'!$O$236-'RFM input'!$O$290)/A14taxstdlife))</f>
        <v>0</v>
      </c>
      <c r="R290" s="60"/>
      <c r="S290" s="94"/>
      <c r="T290" s="94"/>
      <c r="U290" s="94"/>
      <c r="V290" s="94"/>
      <c r="W290" s="94"/>
      <c r="X290" s="94"/>
      <c r="Y290" s="94"/>
      <c r="Z290" s="94"/>
      <c r="AA290" s="249"/>
    </row>
    <row r="291" spans="1:27" hidden="1" outlineLevel="2">
      <c r="A291" s="4"/>
      <c r="B291" s="4"/>
      <c r="C291" s="19"/>
      <c r="D291" s="1292"/>
      <c r="E291" s="78">
        <v>9</v>
      </c>
      <c r="F291" s="20"/>
      <c r="G291" s="20"/>
      <c r="H291" s="134"/>
      <c r="I291" s="136"/>
      <c r="J291" s="136"/>
      <c r="K291" s="136"/>
      <c r="L291" s="136"/>
      <c r="M291" s="136"/>
      <c r="N291" s="136"/>
      <c r="O291" s="136"/>
      <c r="P291" s="135"/>
      <c r="Q291" s="60">
        <f>IF(A14taxstdlife="n/a","n/a",IF(Q$3&gt;(A14taxstdlife+$E291),('RFM input'!$P$236-'RFM input'!$P$290)-SUM($P291:P291),('RFM input'!$P$236-'RFM input'!$P$290)/A14taxstdlife))</f>
        <v>0</v>
      </c>
      <c r="R291" s="60"/>
      <c r="S291" s="94"/>
      <c r="T291" s="94"/>
      <c r="U291" s="94"/>
      <c r="V291" s="94"/>
      <c r="W291" s="94"/>
      <c r="X291" s="94"/>
      <c r="Y291" s="94"/>
      <c r="Z291" s="94"/>
      <c r="AA291" s="249"/>
    </row>
    <row r="292" spans="1:27" hidden="1" outlineLevel="2">
      <c r="A292" s="4"/>
      <c r="B292" s="4"/>
      <c r="C292" s="19"/>
      <c r="D292" s="1292"/>
      <c r="E292" s="79">
        <v>10</v>
      </c>
      <c r="F292" s="20"/>
      <c r="G292" s="20"/>
      <c r="H292" s="134"/>
      <c r="I292" s="136"/>
      <c r="J292" s="136"/>
      <c r="K292" s="136"/>
      <c r="L292" s="136"/>
      <c r="M292" s="136"/>
      <c r="N292" s="136"/>
      <c r="O292" s="136"/>
      <c r="P292" s="136"/>
      <c r="Q292" s="135"/>
      <c r="R292" s="60"/>
      <c r="S292" s="94"/>
      <c r="T292" s="94"/>
      <c r="U292" s="94"/>
      <c r="V292" s="94"/>
      <c r="W292" s="94"/>
      <c r="X292" s="94"/>
      <c r="Y292" s="94"/>
      <c r="Z292" s="94"/>
      <c r="AA292" s="249"/>
    </row>
    <row r="293" spans="1:27" outlineLevel="1" collapsed="1">
      <c r="A293" s="4"/>
      <c r="B293" s="4"/>
      <c r="C293" s="218">
        <f>Asset14</f>
        <v>0</v>
      </c>
      <c r="D293" s="4"/>
      <c r="E293" s="4"/>
      <c r="F293" s="17"/>
      <c r="G293" s="17"/>
      <c r="H293" s="237">
        <f>-SUM(H281:H292)</f>
        <v>0</v>
      </c>
      <c r="I293" s="149">
        <f>-SUM(I281:I292)</f>
        <v>0</v>
      </c>
      <c r="J293" s="433">
        <f>IF(COUNT($H293:I293)&gt;='RFM input'!$AA$7,0, -SUM(J281:J292))</f>
        <v>0</v>
      </c>
      <c r="K293" s="433">
        <f>IF(COUNT($H293:J293)&gt;='RFM input'!$AA$7,0, -SUM(K281:K292))</f>
        <v>0</v>
      </c>
      <c r="L293" s="433">
        <f>IF(COUNT($H293:K293)&gt;='RFM input'!$AA$7,0, -SUM(L281:L292))</f>
        <v>0</v>
      </c>
      <c r="M293" s="149">
        <f>IF(COUNT($H293:L293)&gt;='RFM input'!$AA$7,0, -SUM(M281:M292))</f>
        <v>0</v>
      </c>
      <c r="N293" s="149">
        <f>IF(COUNT($H293:M293)&gt;='RFM input'!$AA$7,0, -SUM(N281:N292))</f>
        <v>0</v>
      </c>
      <c r="O293" s="149">
        <f>IF(COUNT($H293:N293)&gt;='RFM input'!$AA$7,0, -SUM(O281:O292))</f>
        <v>0</v>
      </c>
      <c r="P293" s="149">
        <f>IF(COUNT($H293:O293)&gt;='RFM input'!$AA$7,0, -SUM(P281:P292))</f>
        <v>0</v>
      </c>
      <c r="Q293" s="149">
        <f>IF(COUNT($H293:P293)&gt;='RFM input'!$AA$7,0, -SUM(Q281:Q292))</f>
        <v>0</v>
      </c>
      <c r="R293" s="149"/>
      <c r="S293" s="93"/>
      <c r="T293" s="93"/>
      <c r="U293" s="93"/>
      <c r="V293" s="93"/>
      <c r="W293" s="93"/>
      <c r="X293" s="93"/>
      <c r="Y293" s="93"/>
      <c r="Z293" s="93"/>
      <c r="AA293" s="249"/>
    </row>
    <row r="294" spans="1:27" hidden="1" outlineLevel="2">
      <c r="A294" s="4"/>
      <c r="B294" s="219">
        <f>Asset15</f>
        <v>0</v>
      </c>
      <c r="C294" s="24"/>
      <c r="D294" s="458" t="s">
        <v>161</v>
      </c>
      <c r="E294" s="24"/>
      <c r="F294" s="238"/>
      <c r="G294" s="238"/>
      <c r="H294" s="59">
        <f>IF(H$3&gt;A15taxremlife,A15taxvalue-SUM($F294:F294),IF(A15taxremlife="N/A","n/a",A15taxvalue/A15taxremlife))</f>
        <v>0</v>
      </c>
      <c r="I294" s="59">
        <f>IF(I$3&gt;A15taxremlife,A15taxvalue-SUM($F294:H294),IF(A15taxremlife="N/A","n/a",A15taxvalue/A15taxremlife))</f>
        <v>0</v>
      </c>
      <c r="J294" s="59">
        <f>IF(J$3&gt;A15taxremlife,A15taxvalue-SUM($F294:I294),IF(A15taxremlife="N/A","n/a",A15taxvalue/A15taxremlife))</f>
        <v>0</v>
      </c>
      <c r="K294" s="59">
        <f>IF(K$3&gt;A15taxremlife,A15taxvalue-SUM($F294:J294),IF(A15taxremlife="N/A","n/a",A15taxvalue/A15taxremlife))</f>
        <v>0</v>
      </c>
      <c r="L294" s="59">
        <f>IF(L$3&gt;A15taxremlife,A15taxvalue-SUM($F294:K294),IF(A15taxremlife="N/A","n/a",A15taxvalue/A15taxremlife))</f>
        <v>0</v>
      </c>
      <c r="M294" s="59">
        <f>IF(M$3&gt;A15taxremlife,A15taxvalue-SUM($F294:L294),IF(A15taxremlife="N/A","n/a",A15taxvalue/A15taxremlife))</f>
        <v>0</v>
      </c>
      <c r="N294" s="59">
        <f>IF(N$3&gt;A15taxremlife,A15taxvalue-SUM($F294:M294),IF(A15taxremlife="N/A","n/a",A15taxvalue/A15taxremlife))</f>
        <v>0</v>
      </c>
      <c r="O294" s="59">
        <f>IF(O$3&gt;A15taxremlife,A15taxvalue-SUM($F294:N294),IF(A15taxremlife="N/A","n/a",A15taxvalue/A15taxremlife))</f>
        <v>0</v>
      </c>
      <c r="P294" s="59">
        <f>IF(P$3&gt;A15taxremlife,A15taxvalue-SUM($F294:O294),IF(A15taxremlife="N/A","n/a",A15taxvalue/A15taxremlife))</f>
        <v>0</v>
      </c>
      <c r="Q294" s="59">
        <f>IF(Q$3&gt;A15taxremlife,A15taxvalue-SUM($F294:P294),IF(A15taxremlife="N/A","n/a",A15taxvalue/A15taxremlife))</f>
        <v>0</v>
      </c>
      <c r="R294" s="59"/>
      <c r="S294" s="94"/>
      <c r="T294" s="94"/>
      <c r="U294" s="94"/>
      <c r="V294" s="94"/>
      <c r="W294" s="94"/>
      <c r="X294" s="94"/>
      <c r="Y294" s="94"/>
      <c r="Z294" s="94"/>
      <c r="AA294" s="249"/>
    </row>
    <row r="295" spans="1:27" ht="12.75" hidden="1" customHeight="1" outlineLevel="2">
      <c r="A295" s="4"/>
      <c r="B295" s="4"/>
      <c r="C295" s="19"/>
      <c r="D295" s="1291" t="s">
        <v>50</v>
      </c>
      <c r="E295" s="78">
        <v>0</v>
      </c>
      <c r="F295" s="20"/>
      <c r="G295" s="20"/>
      <c r="H295" s="94"/>
      <c r="I295" s="60"/>
      <c r="J295" s="60"/>
      <c r="K295" s="60"/>
      <c r="L295" s="60"/>
      <c r="M295" s="60"/>
      <c r="N295" s="60"/>
      <c r="O295" s="60"/>
      <c r="P295" s="60"/>
      <c r="Q295" s="60"/>
      <c r="R295" s="60"/>
      <c r="S295" s="94"/>
      <c r="T295" s="94"/>
      <c r="U295" s="94"/>
      <c r="V295" s="94"/>
      <c r="W295" s="94"/>
      <c r="X295" s="94"/>
      <c r="Y295" s="94"/>
      <c r="Z295" s="94"/>
      <c r="AA295" s="249"/>
    </row>
    <row r="296" spans="1:27" hidden="1" outlineLevel="2">
      <c r="A296" s="4"/>
      <c r="B296" s="4"/>
      <c r="C296" s="19"/>
      <c r="D296" s="1292"/>
      <c r="E296" s="78">
        <v>1</v>
      </c>
      <c r="F296" s="20"/>
      <c r="G296" s="20"/>
      <c r="H296" s="133"/>
      <c r="I296" s="60">
        <f>IF(A15taxstdlife="n/a","n/a",IF(I$3&gt;(A15taxstdlife+$E296),('RFM input'!$H$237-'RFM input'!$H$291)-SUM($H296:H296),('RFM input'!$H$237-'RFM input'!$H$291)/A15taxstdlife))</f>
        <v>0</v>
      </c>
      <c r="J296" s="60">
        <f>IF(A15taxstdlife="n/a","n/a",IF(J$3&gt;(A15taxstdlife+$E296),('RFM input'!$H$237-'RFM input'!$H$291)-SUM($H296:I296),('RFM input'!$H$237-'RFM input'!$H$291)/A15taxstdlife))</f>
        <v>0</v>
      </c>
      <c r="K296" s="60">
        <f>IF(A15taxstdlife="n/a","n/a",IF(K$3&gt;(A15taxstdlife+$E296),('RFM input'!$H$237-'RFM input'!$H$291)-SUM($H296:J296),('RFM input'!$H$237-'RFM input'!$H$291)/A15taxstdlife))</f>
        <v>0</v>
      </c>
      <c r="L296" s="60">
        <f>IF(A15taxstdlife="n/a","n/a",IF(L$3&gt;(A15taxstdlife+$E296),('RFM input'!$H$237-'RFM input'!$H$291)-SUM($H296:K296),('RFM input'!$H$237-'RFM input'!$H$291)/A15taxstdlife))</f>
        <v>0</v>
      </c>
      <c r="M296" s="60">
        <f>IF(A15taxstdlife="n/a","n/a",IF(M$3&gt;(A15taxstdlife+$E296),('RFM input'!$H$237-'RFM input'!$H$291)-SUM($H296:L296),('RFM input'!$H$237-'RFM input'!$H$291)/A15taxstdlife))</f>
        <v>0</v>
      </c>
      <c r="N296" s="60">
        <f>IF(A15taxstdlife="n/a","n/a",IF(N$3&gt;(A15taxstdlife+$E296),('RFM input'!$H$237-'RFM input'!$H$291)-SUM($H296:M296),('RFM input'!$H$237-'RFM input'!$H$291)/A15taxstdlife))</f>
        <v>0</v>
      </c>
      <c r="O296" s="60">
        <f>IF(A15taxstdlife="n/a","n/a",IF(O$3&gt;(A15taxstdlife+$E296),('RFM input'!$H$237-'RFM input'!$H$291)-SUM($H296:N296),('RFM input'!$H$237-'RFM input'!$H$291)/A15taxstdlife))</f>
        <v>0</v>
      </c>
      <c r="P296" s="60">
        <f>IF(A15taxstdlife="n/a","n/a",IF(P$3&gt;(A15taxstdlife+$E296),('RFM input'!$H$237-'RFM input'!$H$291)-SUM($H296:O296),('RFM input'!$H$237-'RFM input'!$H$291)/A15taxstdlife))</f>
        <v>0</v>
      </c>
      <c r="Q296" s="60">
        <f>IF(A15taxstdlife="n/a","n/a",IF(Q$3&gt;(A15taxstdlife+$E296),('RFM input'!$H$237-'RFM input'!$H$291)-SUM($H296:P296),('RFM input'!$H$237-'RFM input'!$H$291)/A15taxstdlife))</f>
        <v>0</v>
      </c>
      <c r="R296" s="60"/>
      <c r="S296" s="94"/>
      <c r="T296" s="94"/>
      <c r="U296" s="94"/>
      <c r="V296" s="94"/>
      <c r="W296" s="94"/>
      <c r="X296" s="94"/>
      <c r="Y296" s="94"/>
      <c r="Z296" s="94"/>
      <c r="AA296" s="249"/>
    </row>
    <row r="297" spans="1:27" hidden="1" outlineLevel="2">
      <c r="A297" s="4"/>
      <c r="B297" s="4"/>
      <c r="C297" s="19"/>
      <c r="D297" s="1292"/>
      <c r="E297" s="78">
        <v>2</v>
      </c>
      <c r="F297" s="20"/>
      <c r="G297" s="20"/>
      <c r="H297" s="134"/>
      <c r="I297" s="135"/>
      <c r="J297" s="60">
        <f>IF(A15taxstdlife="n/a","n/a",IF(J$3&gt;(A15taxstdlife+$E297),('RFM input'!$I$237-'RFM input'!$I$291)-SUM($I297:I297),('RFM input'!$I$237-'RFM input'!$I$291)/A15taxstdlife))</f>
        <v>0</v>
      </c>
      <c r="K297" s="60">
        <f>IF(A15taxstdlife="n/a","n/a",IF(K$3&gt;(A15taxstdlife+$E297),('RFM input'!$I$237-'RFM input'!$I$291)-SUM($I297:J297),('RFM input'!$I$237-'RFM input'!$I$291)/A15taxstdlife))</f>
        <v>0</v>
      </c>
      <c r="L297" s="60">
        <f>IF(A15taxstdlife="n/a","n/a",IF(L$3&gt;(A15taxstdlife+$E297),('RFM input'!$I$237-'RFM input'!$I$291)-SUM($I297:K297),('RFM input'!$I$237-'RFM input'!$I$291)/A15taxstdlife))</f>
        <v>0</v>
      </c>
      <c r="M297" s="60">
        <f>IF(A15taxstdlife="n/a","n/a",IF(M$3&gt;(A15taxstdlife+$E297),('RFM input'!$I$237-'RFM input'!$I$291)-SUM($I297:L297),('RFM input'!$I$237-'RFM input'!$I$291)/A15taxstdlife))</f>
        <v>0</v>
      </c>
      <c r="N297" s="60">
        <f>IF(A15taxstdlife="n/a","n/a",IF(N$3&gt;(A15taxstdlife+$E297),('RFM input'!$I$237-'RFM input'!$I$291)-SUM($I297:M297),('RFM input'!$I$237-'RFM input'!$I$291)/A15taxstdlife))</f>
        <v>0</v>
      </c>
      <c r="O297" s="60">
        <f>IF(A15taxstdlife="n/a","n/a",IF(O$3&gt;(A15taxstdlife+$E297),('RFM input'!$I$237-'RFM input'!$I$291)-SUM($I297:N297),('RFM input'!$I$237-'RFM input'!$I$291)/A15taxstdlife))</f>
        <v>0</v>
      </c>
      <c r="P297" s="60">
        <f>IF(A15taxstdlife="n/a","n/a",IF(P$3&gt;(A15taxstdlife+$E297),('RFM input'!$I$237-'RFM input'!$I$291)-SUM($I297:O297),('RFM input'!$I$237-'RFM input'!$I$291)/A15taxstdlife))</f>
        <v>0</v>
      </c>
      <c r="Q297" s="60">
        <f>IF(A15taxstdlife="n/a","n/a",IF(Q$3&gt;(A15taxstdlife+$E297),('RFM input'!$I$237-'RFM input'!$I$291)-SUM($I297:P297),('RFM input'!$I$237-'RFM input'!$I$291)/A15taxstdlife))</f>
        <v>0</v>
      </c>
      <c r="R297" s="60"/>
      <c r="S297" s="94"/>
      <c r="T297" s="94"/>
      <c r="U297" s="94"/>
      <c r="V297" s="94"/>
      <c r="W297" s="94"/>
      <c r="X297" s="94"/>
      <c r="Y297" s="94"/>
      <c r="Z297" s="94"/>
      <c r="AA297" s="249"/>
    </row>
    <row r="298" spans="1:27" hidden="1" outlineLevel="2">
      <c r="A298" s="4"/>
      <c r="B298" s="4"/>
      <c r="C298" s="19"/>
      <c r="D298" s="1292"/>
      <c r="E298" s="78">
        <v>3</v>
      </c>
      <c r="F298" s="20"/>
      <c r="G298" s="20"/>
      <c r="H298" s="134"/>
      <c r="I298" s="136"/>
      <c r="J298" s="135"/>
      <c r="K298" s="60">
        <f>IF(A15taxstdlife="n/a","n/a",IF(K$3&gt;(A15taxstdlife+$E298),('RFM input'!$J$237-'RFM input'!$J$291)-SUM($J298:J298),('RFM input'!$J$237-'RFM input'!$J$291)/A15taxstdlife))</f>
        <v>0</v>
      </c>
      <c r="L298" s="60">
        <f>IF(A15taxstdlife="n/a","n/a",IF(L$3&gt;(A15taxstdlife+$E298),('RFM input'!$J$237-'RFM input'!$J$291)-SUM($J298:K298),('RFM input'!$J$237-'RFM input'!$J$291)/A15taxstdlife))</f>
        <v>0</v>
      </c>
      <c r="M298" s="60">
        <f>IF(A15taxstdlife="n/a","n/a",IF(M$3&gt;(A15taxstdlife+$E298),('RFM input'!$J$237-'RFM input'!$J$291)-SUM($J298:L298),('RFM input'!$J$237-'RFM input'!$J$291)/A15taxstdlife))</f>
        <v>0</v>
      </c>
      <c r="N298" s="60">
        <f>IF(A15taxstdlife="n/a","n/a",IF(N$3&gt;(A15taxstdlife+$E298),('RFM input'!$J$237-'RFM input'!$J$291)-SUM($J298:M298),('RFM input'!$J$237-'RFM input'!$J$291)/A15taxstdlife))</f>
        <v>0</v>
      </c>
      <c r="O298" s="60">
        <f>IF(A15taxstdlife="n/a","n/a",IF(O$3&gt;(A15taxstdlife+$E298),('RFM input'!$J$237-'RFM input'!$J$291)-SUM($J298:N298),('RFM input'!$J$237-'RFM input'!$J$291)/A15taxstdlife))</f>
        <v>0</v>
      </c>
      <c r="P298" s="60">
        <f>IF(A15taxstdlife="n/a","n/a",IF(P$3&gt;(A15taxstdlife+$E298),('RFM input'!$J$237-'RFM input'!$J$291)-SUM($J298:O298),('RFM input'!$J$237-'RFM input'!$J$291)/A15taxstdlife))</f>
        <v>0</v>
      </c>
      <c r="Q298" s="60">
        <f>IF(A15taxstdlife="n/a","n/a",IF(Q$3&gt;(A15taxstdlife+$E298),('RFM input'!$J$237-'RFM input'!$J$291)-SUM($J298:P298),('RFM input'!$J$237-'RFM input'!$J$291)/A15taxstdlife))</f>
        <v>0</v>
      </c>
      <c r="R298" s="60"/>
      <c r="S298" s="94"/>
      <c r="T298" s="94"/>
      <c r="U298" s="94"/>
      <c r="V298" s="94"/>
      <c r="W298" s="94"/>
      <c r="X298" s="94"/>
      <c r="Y298" s="94"/>
      <c r="Z298" s="94"/>
      <c r="AA298" s="249"/>
    </row>
    <row r="299" spans="1:27" hidden="1" outlineLevel="2">
      <c r="A299" s="4"/>
      <c r="B299" s="4"/>
      <c r="C299" s="19"/>
      <c r="D299" s="1292"/>
      <c r="E299" s="78">
        <v>4</v>
      </c>
      <c r="F299" s="20"/>
      <c r="G299" s="20"/>
      <c r="H299" s="134"/>
      <c r="I299" s="136"/>
      <c r="J299" s="136"/>
      <c r="K299" s="135"/>
      <c r="L299" s="60">
        <f>IF(A15taxstdlife="n/a","n/a",IF(L$3&gt;(A15taxstdlife+$E299),('RFM input'!$K$237-'RFM input'!$K$291)-SUM($K299:K299),('RFM input'!$K$237-'RFM input'!$K$291)/A15taxstdlife))</f>
        <v>0</v>
      </c>
      <c r="M299" s="60">
        <f>IF(A15taxstdlife="n/a","n/a",IF(M$3&gt;(A15taxstdlife+$E299),('RFM input'!$K$237-'RFM input'!$K$291)-SUM($K299:L299),('RFM input'!$K$237-'RFM input'!$K$291)/A15taxstdlife))</f>
        <v>0</v>
      </c>
      <c r="N299" s="60">
        <f>IF(A15taxstdlife="n/a","n/a",IF(N$3&gt;(A15taxstdlife+$E299),('RFM input'!$K$237-'RFM input'!$K$291)-SUM($K299:M299),('RFM input'!$K$237-'RFM input'!$K$291)/A15taxstdlife))</f>
        <v>0</v>
      </c>
      <c r="O299" s="60">
        <f>IF(A15taxstdlife="n/a","n/a",IF(O$3&gt;(A15taxstdlife+$E299),('RFM input'!$K$237-'RFM input'!$K$291)-SUM($K299:N299),('RFM input'!$K$237-'RFM input'!$K$291)/A15taxstdlife))</f>
        <v>0</v>
      </c>
      <c r="P299" s="60">
        <f>IF(A15taxstdlife="n/a","n/a",IF(P$3&gt;(A15taxstdlife+$E299),('RFM input'!$K$237-'RFM input'!$K$291)-SUM($K299:O299),('RFM input'!$K$237-'RFM input'!$K$291)/A15taxstdlife))</f>
        <v>0</v>
      </c>
      <c r="Q299" s="60">
        <f>IF(A15taxstdlife="n/a","n/a",IF(Q$3&gt;(A15taxstdlife+$E299),('RFM input'!$K$237-'RFM input'!$K$291)-SUM($K299:P299),('RFM input'!$K$237-'RFM input'!$K$291)/A15taxstdlife))</f>
        <v>0</v>
      </c>
      <c r="R299" s="60"/>
      <c r="S299" s="94"/>
      <c r="T299" s="94"/>
      <c r="U299" s="94"/>
      <c r="V299" s="94"/>
      <c r="W299" s="94"/>
      <c r="X299" s="94"/>
      <c r="Y299" s="94"/>
      <c r="Z299" s="94"/>
      <c r="AA299" s="249"/>
    </row>
    <row r="300" spans="1:27" hidden="1" outlineLevel="2">
      <c r="A300" s="4"/>
      <c r="B300" s="4"/>
      <c r="C300" s="19"/>
      <c r="D300" s="1292"/>
      <c r="E300" s="78">
        <v>5</v>
      </c>
      <c r="F300" s="20"/>
      <c r="G300" s="20"/>
      <c r="H300" s="134"/>
      <c r="I300" s="136"/>
      <c r="J300" s="136"/>
      <c r="K300" s="136"/>
      <c r="L300" s="135"/>
      <c r="M300" s="60">
        <f>IF(A15taxstdlife="n/a","n/a",IF(M$3&gt;(A15taxstdlife+$E300),('RFM input'!$L$237-'RFM input'!$L$291)-SUM($L300:L300),('RFM input'!$L$237-'RFM input'!$L$291)/A15taxstdlife))</f>
        <v>0</v>
      </c>
      <c r="N300" s="60">
        <f>IF(A15taxstdlife="n/a","n/a",IF(N$3&gt;(A15taxstdlife+$E300),('RFM input'!$L$237-'RFM input'!$L$291)-SUM($L300:M300),('RFM input'!$L$237-'RFM input'!$L$291)/A15taxstdlife))</f>
        <v>0</v>
      </c>
      <c r="O300" s="60">
        <f>IF(A15taxstdlife="n/a","n/a",IF(O$3&gt;(A15taxstdlife+$E300),('RFM input'!$L$237-'RFM input'!$L$291)-SUM($L300:N300),('RFM input'!$L$237-'RFM input'!$L$291)/A15taxstdlife))</f>
        <v>0</v>
      </c>
      <c r="P300" s="60">
        <f>IF(A15taxstdlife="n/a","n/a",IF(P$3&gt;(A15taxstdlife+$E300),('RFM input'!$L$237-'RFM input'!$L$291)-SUM($L300:O300),('RFM input'!$L$237-'RFM input'!$L$291)/A15taxstdlife))</f>
        <v>0</v>
      </c>
      <c r="Q300" s="60">
        <f>IF(A15taxstdlife="n/a","n/a",IF(Q$3&gt;(A15taxstdlife+$E300),('RFM input'!$L$237-'RFM input'!$L$291)-SUM($L300:P300),('RFM input'!$L$237-'RFM input'!$L$291)/A15taxstdlife))</f>
        <v>0</v>
      </c>
      <c r="R300" s="60"/>
      <c r="S300" s="94"/>
      <c r="T300" s="94"/>
      <c r="U300" s="94"/>
      <c r="V300" s="94"/>
      <c r="W300" s="94"/>
      <c r="X300" s="94"/>
      <c r="Y300" s="94"/>
      <c r="Z300" s="94"/>
      <c r="AA300" s="249"/>
    </row>
    <row r="301" spans="1:27" hidden="1" outlineLevel="2">
      <c r="A301" s="4"/>
      <c r="B301" s="4"/>
      <c r="C301" s="19"/>
      <c r="D301" s="1292"/>
      <c r="E301" s="78">
        <v>6</v>
      </c>
      <c r="F301" s="20"/>
      <c r="G301" s="20"/>
      <c r="H301" s="134"/>
      <c r="I301" s="136"/>
      <c r="J301" s="136"/>
      <c r="K301" s="136"/>
      <c r="L301" s="136"/>
      <c r="M301" s="135"/>
      <c r="N301" s="60">
        <f>IF(A15taxstdlife="n/a","n/a",IF(N$3&gt;(A15taxstdlife+$E301),('RFM input'!$M$237-'RFM input'!$M$291)-SUM($M301:M301),('RFM input'!$M$237-'RFM input'!$M$291)/A15taxstdlife))</f>
        <v>0</v>
      </c>
      <c r="O301" s="60">
        <f>IF(A15taxstdlife="n/a","n/a",IF(O$3&gt;(A15taxstdlife+$E301),('RFM input'!$M$237-'RFM input'!$M$291)-SUM($M301:N301),('RFM input'!$M$237-'RFM input'!$M$291)/A15taxstdlife))</f>
        <v>0</v>
      </c>
      <c r="P301" s="60">
        <f>IF(A15taxstdlife="n/a","n/a",IF(P$3&gt;(A15taxstdlife+$E301),('RFM input'!$M$237-'RFM input'!$M$291)-SUM($M301:O301),('RFM input'!$M$237-'RFM input'!$M$291)/A15taxstdlife))</f>
        <v>0</v>
      </c>
      <c r="Q301" s="60">
        <f>IF(A15taxstdlife="n/a","n/a",IF(Q$3&gt;(A15taxstdlife+$E301),('RFM input'!$M$237-'RFM input'!$M$291)-SUM($M301:P301),('RFM input'!$M$237-'RFM input'!$M$291)/A15taxstdlife))</f>
        <v>0</v>
      </c>
      <c r="R301" s="60"/>
      <c r="S301" s="94"/>
      <c r="T301" s="94"/>
      <c r="U301" s="94"/>
      <c r="V301" s="94"/>
      <c r="W301" s="94"/>
      <c r="X301" s="94"/>
      <c r="Y301" s="94"/>
      <c r="Z301" s="94"/>
      <c r="AA301" s="249"/>
    </row>
    <row r="302" spans="1:27" hidden="1" outlineLevel="2">
      <c r="A302" s="4"/>
      <c r="B302" s="4"/>
      <c r="C302" s="19"/>
      <c r="D302" s="1292"/>
      <c r="E302" s="78">
        <v>7</v>
      </c>
      <c r="F302" s="20"/>
      <c r="G302" s="20"/>
      <c r="H302" s="134"/>
      <c r="I302" s="136"/>
      <c r="J302" s="136"/>
      <c r="K302" s="136"/>
      <c r="L302" s="136"/>
      <c r="M302" s="136"/>
      <c r="N302" s="135"/>
      <c r="O302" s="60">
        <f>IF(A15taxstdlife="n/a","n/a",IF(O$3&gt;(A15taxstdlife+$E302),('RFM input'!$N$237-'RFM input'!$N$291)-SUM($N302:N302),('RFM input'!$N$237-'RFM input'!$N$291)/A15taxstdlife))</f>
        <v>0</v>
      </c>
      <c r="P302" s="60">
        <f>IF(A15taxstdlife="n/a","n/a",IF(P$3&gt;(A15taxstdlife+$E302),('RFM input'!$N$237-'RFM input'!$N$291)-SUM($N302:O302),('RFM input'!$N$237-'RFM input'!$N$291)/A15taxstdlife))</f>
        <v>0</v>
      </c>
      <c r="Q302" s="60">
        <f>IF(A15taxstdlife="n/a","n/a",IF(Q$3&gt;(A15taxstdlife+$E302),('RFM input'!$N$237-'RFM input'!$N$291)-SUM($N302:P302),('RFM input'!$N$237-'RFM input'!$N$291)/A15taxstdlife))</f>
        <v>0</v>
      </c>
      <c r="R302" s="60"/>
      <c r="S302" s="94"/>
      <c r="T302" s="94"/>
      <c r="U302" s="94"/>
      <c r="V302" s="94"/>
      <c r="W302" s="94"/>
      <c r="X302" s="94"/>
      <c r="Y302" s="94"/>
      <c r="Z302" s="94"/>
      <c r="AA302" s="249"/>
    </row>
    <row r="303" spans="1:27" hidden="1" outlineLevel="2">
      <c r="A303" s="4"/>
      <c r="B303" s="4"/>
      <c r="C303" s="19"/>
      <c r="D303" s="1292"/>
      <c r="E303" s="78">
        <v>8</v>
      </c>
      <c r="F303" s="20"/>
      <c r="G303" s="20"/>
      <c r="H303" s="134"/>
      <c r="I303" s="136"/>
      <c r="J303" s="136"/>
      <c r="K303" s="136"/>
      <c r="L303" s="136"/>
      <c r="M303" s="136"/>
      <c r="N303" s="136"/>
      <c r="O303" s="135"/>
      <c r="P303" s="60">
        <f>IF(A15taxstdlife="n/a","n/a",IF(P$3&gt;(A15taxstdlife+$E303),('RFM input'!$O$237-'RFM input'!$O$291)-SUM($O303:O303),('RFM input'!$O$237-'RFM input'!$O$291)/A15taxstdlife))</f>
        <v>0</v>
      </c>
      <c r="Q303" s="60">
        <f>IF(A15taxstdlife="n/a","n/a",IF(Q$3&gt;(A15taxstdlife+$E303),('RFM input'!$O$237-'RFM input'!$O$291)-SUM($O303:P303),('RFM input'!$O$237-'RFM input'!$O$291)/A15taxstdlife))</f>
        <v>0</v>
      </c>
      <c r="R303" s="60"/>
      <c r="S303" s="94"/>
      <c r="T303" s="94"/>
      <c r="U303" s="94"/>
      <c r="V303" s="94"/>
      <c r="W303" s="94"/>
      <c r="X303" s="94"/>
      <c r="Y303" s="94"/>
      <c r="Z303" s="94"/>
      <c r="AA303" s="249"/>
    </row>
    <row r="304" spans="1:27" hidden="1" outlineLevel="2">
      <c r="A304" s="4"/>
      <c r="B304" s="4"/>
      <c r="C304" s="19"/>
      <c r="D304" s="1292"/>
      <c r="E304" s="78">
        <v>9</v>
      </c>
      <c r="F304" s="20"/>
      <c r="G304" s="20"/>
      <c r="H304" s="134"/>
      <c r="I304" s="136"/>
      <c r="J304" s="136"/>
      <c r="K304" s="136"/>
      <c r="L304" s="136"/>
      <c r="M304" s="136"/>
      <c r="N304" s="136"/>
      <c r="O304" s="136"/>
      <c r="P304" s="135"/>
      <c r="Q304" s="60">
        <f>IF(A15taxstdlife="n/a","n/a",IF(Q$3&gt;(A15taxstdlife+$E304),('RFM input'!$P$237-'RFM input'!$P$291)-SUM($P304:P304),('RFM input'!$P$237-'RFM input'!$P$291)/A15taxstdlife))</f>
        <v>0</v>
      </c>
      <c r="R304" s="60"/>
      <c r="S304" s="94"/>
      <c r="T304" s="94"/>
      <c r="U304" s="94"/>
      <c r="V304" s="94"/>
      <c r="W304" s="94"/>
      <c r="X304" s="94"/>
      <c r="Y304" s="94"/>
      <c r="Z304" s="94"/>
      <c r="AA304" s="249"/>
    </row>
    <row r="305" spans="1:27" hidden="1" outlineLevel="2">
      <c r="A305" s="4"/>
      <c r="B305" s="4"/>
      <c r="C305" s="19"/>
      <c r="D305" s="1292"/>
      <c r="E305" s="79">
        <v>10</v>
      </c>
      <c r="F305" s="20"/>
      <c r="G305" s="20"/>
      <c r="H305" s="134"/>
      <c r="I305" s="136"/>
      <c r="J305" s="136"/>
      <c r="K305" s="136"/>
      <c r="L305" s="136"/>
      <c r="M305" s="136"/>
      <c r="N305" s="136"/>
      <c r="O305" s="136"/>
      <c r="P305" s="136"/>
      <c r="Q305" s="135"/>
      <c r="R305" s="60"/>
      <c r="S305" s="94"/>
      <c r="T305" s="94"/>
      <c r="U305" s="94"/>
      <c r="V305" s="94"/>
      <c r="W305" s="94"/>
      <c r="X305" s="94"/>
      <c r="Y305" s="94"/>
      <c r="Z305" s="94"/>
      <c r="AA305" s="249"/>
    </row>
    <row r="306" spans="1:27" outlineLevel="1" collapsed="1">
      <c r="A306" s="4"/>
      <c r="B306" s="4"/>
      <c r="C306" s="218">
        <f>Asset15</f>
        <v>0</v>
      </c>
      <c r="D306" s="4"/>
      <c r="E306" s="4"/>
      <c r="F306" s="17"/>
      <c r="G306" s="17"/>
      <c r="H306" s="237">
        <f>-SUM(H294:H305)</f>
        <v>0</v>
      </c>
      <c r="I306" s="149">
        <f>-SUM(I294:I305)</f>
        <v>0</v>
      </c>
      <c r="J306" s="433">
        <f>IF(COUNT($H306:I306)&gt;='RFM input'!$AA$7,0, -SUM(J294:J305))</f>
        <v>0</v>
      </c>
      <c r="K306" s="433">
        <f>IF(COUNT($H306:J306)&gt;='RFM input'!$AA$7,0, -SUM(K294:K305))</f>
        <v>0</v>
      </c>
      <c r="L306" s="433">
        <f>IF(COUNT($H306:K306)&gt;='RFM input'!$AA$7,0, -SUM(L294:L305))</f>
        <v>0</v>
      </c>
      <c r="M306" s="149">
        <f>IF(COUNT($H306:L306)&gt;='RFM input'!$AA$7,0, -SUM(M294:M305))</f>
        <v>0</v>
      </c>
      <c r="N306" s="149">
        <f>IF(COUNT($H306:M306)&gt;='RFM input'!$AA$7,0, -SUM(N294:N305))</f>
        <v>0</v>
      </c>
      <c r="O306" s="149">
        <f>IF(COUNT($H306:N306)&gt;='RFM input'!$AA$7,0, -SUM(O294:O305))</f>
        <v>0</v>
      </c>
      <c r="P306" s="149">
        <f>IF(COUNT($H306:O306)&gt;='RFM input'!$AA$7,0, -SUM(P294:P305))</f>
        <v>0</v>
      </c>
      <c r="Q306" s="149">
        <f>IF(COUNT($H306:P306)&gt;='RFM input'!$AA$7,0, -SUM(Q294:Q305))</f>
        <v>0</v>
      </c>
      <c r="R306" s="149"/>
      <c r="S306" s="93"/>
      <c r="T306" s="93"/>
      <c r="U306" s="93"/>
      <c r="V306" s="93"/>
      <c r="W306" s="93"/>
      <c r="X306" s="93"/>
      <c r="Y306" s="93"/>
      <c r="Z306" s="93"/>
      <c r="AA306" s="249"/>
    </row>
    <row r="307" spans="1:27" hidden="1" outlineLevel="2">
      <c r="A307" s="4"/>
      <c r="B307" s="219">
        <f>Asset16</f>
        <v>0</v>
      </c>
      <c r="C307" s="24"/>
      <c r="D307" s="458" t="s">
        <v>161</v>
      </c>
      <c r="E307" s="24"/>
      <c r="F307" s="238"/>
      <c r="G307" s="238"/>
      <c r="H307" s="59">
        <f>IF(H$3&gt;A16taxremlife,A16taxvalue-SUM($F307:F307),IF(A16taxremlife="N/A","n/a",A16taxvalue/A16taxremlife))</f>
        <v>0</v>
      </c>
      <c r="I307" s="59">
        <f>IF(I$3&gt;A16taxremlife,A16taxvalue-SUM($F307:H307),IF(A16taxremlife="N/A","n/a",A16taxvalue/A16taxremlife))</f>
        <v>0</v>
      </c>
      <c r="J307" s="59">
        <f>IF(J$3&gt;A16taxremlife,A16taxvalue-SUM($F307:I307),IF(A16taxremlife="N/A","n/a",A16taxvalue/A16taxremlife))</f>
        <v>0</v>
      </c>
      <c r="K307" s="59">
        <f>IF(K$3&gt;A16taxremlife,A16taxvalue-SUM($F307:J307),IF(A16taxremlife="N/A","n/a",A16taxvalue/A16taxremlife))</f>
        <v>0</v>
      </c>
      <c r="L307" s="59">
        <f>IF(L$3&gt;A16taxremlife,A16taxvalue-SUM($F307:K307),IF(A16taxremlife="N/A","n/a",A16taxvalue/A16taxremlife))</f>
        <v>0</v>
      </c>
      <c r="M307" s="59">
        <f>IF(M$3&gt;A16taxremlife,A16taxvalue-SUM($F307:L307),IF(A16taxremlife="N/A","n/a",A16taxvalue/A16taxremlife))</f>
        <v>0</v>
      </c>
      <c r="N307" s="59">
        <f>IF(N$3&gt;A16taxremlife,A16taxvalue-SUM($F307:M307),IF(A16taxremlife="N/A","n/a",A16taxvalue/A16taxremlife))</f>
        <v>0</v>
      </c>
      <c r="O307" s="59">
        <f>IF(O$3&gt;A16taxremlife,A16taxvalue-SUM($F307:N307),IF(A16taxremlife="N/A","n/a",A16taxvalue/A16taxremlife))</f>
        <v>0</v>
      </c>
      <c r="P307" s="59">
        <f>IF(P$3&gt;A16taxremlife,A16taxvalue-SUM($F307:O307),IF(A16taxremlife="N/A","n/a",A16taxvalue/A16taxremlife))</f>
        <v>0</v>
      </c>
      <c r="Q307" s="59">
        <f>IF(Q$3&gt;A16taxremlife,A16taxvalue-SUM($F307:P307),IF(A16taxremlife="N/A","n/a",A16taxvalue/A16taxremlife))</f>
        <v>0</v>
      </c>
      <c r="R307" s="59"/>
      <c r="S307" s="94"/>
      <c r="T307" s="94"/>
      <c r="U307" s="94"/>
      <c r="V307" s="94"/>
      <c r="W307" s="94"/>
      <c r="X307" s="94"/>
      <c r="Y307" s="94"/>
      <c r="Z307" s="94"/>
      <c r="AA307" s="249"/>
    </row>
    <row r="308" spans="1:27" ht="12.75" hidden="1" customHeight="1" outlineLevel="2">
      <c r="A308" s="4"/>
      <c r="B308" s="4"/>
      <c r="C308" s="19"/>
      <c r="D308" s="1291" t="s">
        <v>50</v>
      </c>
      <c r="E308" s="78"/>
      <c r="F308" s="20"/>
      <c r="G308" s="20"/>
      <c r="H308" s="94"/>
      <c r="I308" s="60"/>
      <c r="J308" s="60"/>
      <c r="K308" s="60"/>
      <c r="L308" s="60"/>
      <c r="M308" s="60"/>
      <c r="N308" s="60"/>
      <c r="O308" s="60"/>
      <c r="P308" s="60"/>
      <c r="Q308" s="60"/>
      <c r="R308" s="60"/>
      <c r="S308" s="94"/>
      <c r="T308" s="94"/>
      <c r="U308" s="94"/>
      <c r="V308" s="94"/>
      <c r="W308" s="94"/>
      <c r="X308" s="94"/>
      <c r="Y308" s="94"/>
      <c r="Z308" s="94"/>
      <c r="AA308" s="249"/>
    </row>
    <row r="309" spans="1:27" hidden="1" outlineLevel="2">
      <c r="A309" s="4"/>
      <c r="B309" s="4"/>
      <c r="C309" s="19"/>
      <c r="D309" s="1292"/>
      <c r="E309" s="78">
        <v>1</v>
      </c>
      <c r="F309" s="20"/>
      <c r="G309" s="20"/>
      <c r="H309" s="133"/>
      <c r="I309" s="60">
        <f>IF(A16taxstdlife="n/a","n/a",IF(I$3&gt;(A16taxstdlife+$E309),('RFM input'!$H$238-'RFM input'!$H$292)-SUM($H309:H309),('RFM input'!$H$238-'RFM input'!$H$292)/A16taxstdlife))</f>
        <v>0</v>
      </c>
      <c r="J309" s="60">
        <f>IF(A16taxstdlife="n/a","n/a",IF(J$3&gt;(A16taxstdlife+$E309),('RFM input'!$H$238-'RFM input'!$H$292)-SUM($H309:I309),('RFM input'!$H$238-'RFM input'!$H$292)/A16taxstdlife))</f>
        <v>0</v>
      </c>
      <c r="K309" s="60">
        <f>IF(A16taxstdlife="n/a","n/a",IF(K$3&gt;(A16taxstdlife+$E309),('RFM input'!$H$238-'RFM input'!$H$292)-SUM($H309:J309),('RFM input'!$H$238-'RFM input'!$H$292)/A16taxstdlife))</f>
        <v>0</v>
      </c>
      <c r="L309" s="60">
        <f>IF(A16taxstdlife="n/a","n/a",IF(L$3&gt;(A16taxstdlife+$E309),('RFM input'!$H$238-'RFM input'!$H$292)-SUM($H309:K309),('RFM input'!$H$238-'RFM input'!$H$292)/A16taxstdlife))</f>
        <v>0</v>
      </c>
      <c r="M309" s="60">
        <f>IF(A16taxstdlife="n/a","n/a",IF(M$3&gt;(A16taxstdlife+$E309),('RFM input'!$H$238-'RFM input'!$H$292)-SUM($H309:L309),('RFM input'!$H$238-'RFM input'!$H$292)/A16taxstdlife))</f>
        <v>0</v>
      </c>
      <c r="N309" s="60">
        <f>IF(A16taxstdlife="n/a","n/a",IF(N$3&gt;(A16taxstdlife+$E309),('RFM input'!$H$238-'RFM input'!$H$292)-SUM($H309:M309),('RFM input'!$H$238-'RFM input'!$H$292)/A16taxstdlife))</f>
        <v>0</v>
      </c>
      <c r="O309" s="60">
        <f>IF(A16taxstdlife="n/a","n/a",IF(O$3&gt;(A16taxstdlife+$E309),('RFM input'!$H$238-'RFM input'!$H$292)-SUM($H309:N309),('RFM input'!$H$238-'RFM input'!$H$292)/A16taxstdlife))</f>
        <v>0</v>
      </c>
      <c r="P309" s="60">
        <f>IF(A16taxstdlife="n/a","n/a",IF(P$3&gt;(A16taxstdlife+$E309),('RFM input'!$H$238-'RFM input'!$H$292)-SUM($H309:O309),('RFM input'!$H$238-'RFM input'!$H$292)/A16taxstdlife))</f>
        <v>0</v>
      </c>
      <c r="Q309" s="60">
        <f>IF(A16taxstdlife="n/a","n/a",IF(Q$3&gt;(A16taxstdlife+$E309),('RFM input'!$H$238-'RFM input'!$H$292)-SUM($H309:P309),('RFM input'!$H$238-'RFM input'!$H$292)/A16taxstdlife))</f>
        <v>0</v>
      </c>
      <c r="R309" s="60"/>
      <c r="S309" s="94"/>
      <c r="T309" s="94"/>
      <c r="U309" s="94"/>
      <c r="V309" s="94"/>
      <c r="W309" s="94"/>
      <c r="X309" s="94"/>
      <c r="Y309" s="94"/>
      <c r="Z309" s="94"/>
      <c r="AA309" s="249"/>
    </row>
    <row r="310" spans="1:27" hidden="1" outlineLevel="2">
      <c r="A310" s="4"/>
      <c r="B310" s="4"/>
      <c r="C310" s="19"/>
      <c r="D310" s="1292"/>
      <c r="E310" s="78">
        <v>2</v>
      </c>
      <c r="F310" s="20"/>
      <c r="G310" s="20"/>
      <c r="H310" s="134"/>
      <c r="I310" s="135"/>
      <c r="J310" s="60">
        <f>IF(A16taxstdlife="n/a","n/a",IF(J$3&gt;(A16taxstdlife+$E310),('RFM input'!$I$238-'RFM input'!$I$292)-SUM($I310:I310),('RFM input'!$I$238-'RFM input'!$I$292)/A16taxstdlife))</f>
        <v>0</v>
      </c>
      <c r="K310" s="60">
        <f>IF(A16taxstdlife="n/a","n/a",IF(K$3&gt;(A16taxstdlife+$E310),('RFM input'!$I$238-'RFM input'!$I$292)-SUM($I310:J310),('RFM input'!$I$238-'RFM input'!$I$292)/A16taxstdlife))</f>
        <v>0</v>
      </c>
      <c r="L310" s="60">
        <f>IF(A16taxstdlife="n/a","n/a",IF(L$3&gt;(A16taxstdlife+$E310),('RFM input'!$I$238-'RFM input'!$I$292)-SUM($I310:K310),('RFM input'!$I$238-'RFM input'!$I$292)/A16taxstdlife))</f>
        <v>0</v>
      </c>
      <c r="M310" s="60">
        <f>IF(A16taxstdlife="n/a","n/a",IF(M$3&gt;(A16taxstdlife+$E310),('RFM input'!$I$238-'RFM input'!$I$292)-SUM($I310:L310),('RFM input'!$I$238-'RFM input'!$I$292)/A16taxstdlife))</f>
        <v>0</v>
      </c>
      <c r="N310" s="60">
        <f>IF(A16taxstdlife="n/a","n/a",IF(N$3&gt;(A16taxstdlife+$E310),('RFM input'!$I$238-'RFM input'!$I$292)-SUM($I310:M310),('RFM input'!$I$238-'RFM input'!$I$292)/A16taxstdlife))</f>
        <v>0</v>
      </c>
      <c r="O310" s="60">
        <f>IF(A16taxstdlife="n/a","n/a",IF(O$3&gt;(A16taxstdlife+$E310),('RFM input'!$I$238-'RFM input'!$I$292)-SUM($I310:N310),('RFM input'!$I$238-'RFM input'!$I$292)/A16taxstdlife))</f>
        <v>0</v>
      </c>
      <c r="P310" s="60">
        <f>IF(A16taxstdlife="n/a","n/a",IF(P$3&gt;(A16taxstdlife+$E310),('RFM input'!$I$238-'RFM input'!$I$292)-SUM($I310:O310),('RFM input'!$I$238-'RFM input'!$I$292)/A16taxstdlife))</f>
        <v>0</v>
      </c>
      <c r="Q310" s="60">
        <f>IF(A16taxstdlife="n/a","n/a",IF(Q$3&gt;(A16taxstdlife+$E310),('RFM input'!$I$238-'RFM input'!$I$292)-SUM($I310:P310),('RFM input'!$I$238-'RFM input'!$I$292)/A16taxstdlife))</f>
        <v>0</v>
      </c>
      <c r="R310" s="60"/>
      <c r="S310" s="94"/>
      <c r="T310" s="94"/>
      <c r="U310" s="94"/>
      <c r="V310" s="94"/>
      <c r="W310" s="94"/>
      <c r="X310" s="94"/>
      <c r="Y310" s="94"/>
      <c r="Z310" s="94"/>
      <c r="AA310" s="249"/>
    </row>
    <row r="311" spans="1:27" hidden="1" outlineLevel="2">
      <c r="A311" s="4"/>
      <c r="B311" s="4"/>
      <c r="C311" s="19"/>
      <c r="D311" s="1292"/>
      <c r="E311" s="78">
        <v>3</v>
      </c>
      <c r="F311" s="20"/>
      <c r="G311" s="20"/>
      <c r="H311" s="134"/>
      <c r="I311" s="136"/>
      <c r="J311" s="135"/>
      <c r="K311" s="60">
        <f>IF(A16taxstdlife="n/a","n/a",IF(K$3&gt;(A16taxstdlife+$E311),('RFM input'!$J$238-'RFM input'!$J$292)-SUM($J311:J311),('RFM input'!$J$238-'RFM input'!$J$292)/A16taxstdlife))</f>
        <v>0</v>
      </c>
      <c r="L311" s="60">
        <f>IF(A16taxstdlife="n/a","n/a",IF(L$3&gt;(A16taxstdlife+$E311),('RFM input'!$J$238-'RFM input'!$J$292)-SUM($J311:K311),('RFM input'!$J$238-'RFM input'!$J$292)/A16taxstdlife))</f>
        <v>0</v>
      </c>
      <c r="M311" s="60">
        <f>IF(A16taxstdlife="n/a","n/a",IF(M$3&gt;(A16taxstdlife+$E311),('RFM input'!$J$238-'RFM input'!$J$292)-SUM($J311:L311),('RFM input'!$J$238-'RFM input'!$J$292)/A16taxstdlife))</f>
        <v>0</v>
      </c>
      <c r="N311" s="60">
        <f>IF(A16taxstdlife="n/a","n/a",IF(N$3&gt;(A16taxstdlife+$E311),('RFM input'!$J$238-'RFM input'!$J$292)-SUM($J311:M311),('RFM input'!$J$238-'RFM input'!$J$292)/A16taxstdlife))</f>
        <v>0</v>
      </c>
      <c r="O311" s="60">
        <f>IF(A16taxstdlife="n/a","n/a",IF(O$3&gt;(A16taxstdlife+$E311),('RFM input'!$J$238-'RFM input'!$J$292)-SUM($J311:N311),('RFM input'!$J$238-'RFM input'!$J$292)/A16taxstdlife))</f>
        <v>0</v>
      </c>
      <c r="P311" s="60">
        <f>IF(A16taxstdlife="n/a","n/a",IF(P$3&gt;(A16taxstdlife+$E311),('RFM input'!$J$238-'RFM input'!$J$292)-SUM($J311:O311),('RFM input'!$J$238-'RFM input'!$J$292)/A16taxstdlife))</f>
        <v>0</v>
      </c>
      <c r="Q311" s="60">
        <f>IF(A16taxstdlife="n/a","n/a",IF(Q$3&gt;(A16taxstdlife+$E311),('RFM input'!$J$238-'RFM input'!$J$292)-SUM($J311:P311),('RFM input'!$J$238-'RFM input'!$J$292)/A16taxstdlife))</f>
        <v>0</v>
      </c>
      <c r="R311" s="60"/>
      <c r="S311" s="94"/>
      <c r="T311" s="94"/>
      <c r="U311" s="94"/>
      <c r="V311" s="94"/>
      <c r="W311" s="94"/>
      <c r="X311" s="94"/>
      <c r="Y311" s="94"/>
      <c r="Z311" s="94"/>
      <c r="AA311" s="249"/>
    </row>
    <row r="312" spans="1:27" hidden="1" outlineLevel="2">
      <c r="A312" s="4"/>
      <c r="B312" s="4"/>
      <c r="C312" s="19"/>
      <c r="D312" s="1292"/>
      <c r="E312" s="78">
        <v>4</v>
      </c>
      <c r="F312" s="20"/>
      <c r="G312" s="20"/>
      <c r="H312" s="134"/>
      <c r="I312" s="136"/>
      <c r="J312" s="136"/>
      <c r="K312" s="135"/>
      <c r="L312" s="60">
        <f>IF(A16taxstdlife="n/a","n/a",IF(L$3&gt;(A16taxstdlife+$E312),('RFM input'!$K$238-'RFM input'!$K$292)-SUM($K312:K312),('RFM input'!$K$238-'RFM input'!$K$292)/A16taxstdlife))</f>
        <v>0</v>
      </c>
      <c r="M312" s="60">
        <f>IF(A16taxstdlife="n/a","n/a",IF(M$3&gt;(A16taxstdlife+$E312),('RFM input'!$K$238-'RFM input'!$K$292)-SUM($K312:L312),('RFM input'!$K$238-'RFM input'!$K$292)/A16taxstdlife))</f>
        <v>0</v>
      </c>
      <c r="N312" s="60">
        <f>IF(A16taxstdlife="n/a","n/a",IF(N$3&gt;(A16taxstdlife+$E312),('RFM input'!$K$238-'RFM input'!$K$292)-SUM($K312:M312),('RFM input'!$K$238-'RFM input'!$K$292)/A16taxstdlife))</f>
        <v>0</v>
      </c>
      <c r="O312" s="60">
        <f>IF(A16taxstdlife="n/a","n/a",IF(O$3&gt;(A16taxstdlife+$E312),('RFM input'!$K$238-'RFM input'!$K$292)-SUM($K312:N312),('RFM input'!$K$238-'RFM input'!$K$292)/A16taxstdlife))</f>
        <v>0</v>
      </c>
      <c r="P312" s="60">
        <f>IF(A16taxstdlife="n/a","n/a",IF(P$3&gt;(A16taxstdlife+$E312),('RFM input'!$K$238-'RFM input'!$K$292)-SUM($K312:O312),('RFM input'!$K$238-'RFM input'!$K$292)/A16taxstdlife))</f>
        <v>0</v>
      </c>
      <c r="Q312" s="60">
        <f>IF(A16taxstdlife="n/a","n/a",IF(Q$3&gt;(A16taxstdlife+$E312),('RFM input'!$K$238-'RFM input'!$K$292)-SUM($K312:P312),('RFM input'!$K$238-'RFM input'!$K$292)/A16taxstdlife))</f>
        <v>0</v>
      </c>
      <c r="R312" s="60"/>
      <c r="S312" s="94"/>
      <c r="T312" s="94"/>
      <c r="U312" s="94"/>
      <c r="V312" s="94"/>
      <c r="W312" s="94"/>
      <c r="X312" s="94"/>
      <c r="Y312" s="94"/>
      <c r="Z312" s="94"/>
      <c r="AA312" s="249"/>
    </row>
    <row r="313" spans="1:27" hidden="1" outlineLevel="2">
      <c r="A313" s="4"/>
      <c r="B313" s="4"/>
      <c r="C313" s="19"/>
      <c r="D313" s="1292"/>
      <c r="E313" s="78">
        <v>5</v>
      </c>
      <c r="F313" s="20"/>
      <c r="G313" s="20"/>
      <c r="H313" s="134"/>
      <c r="I313" s="136"/>
      <c r="J313" s="136"/>
      <c r="K313" s="136"/>
      <c r="L313" s="135"/>
      <c r="M313" s="60">
        <f>IF(A16taxstdlife="n/a","n/a",IF(M$3&gt;(A16taxstdlife+$E313),('RFM input'!$L$238-'RFM input'!$L$292)-SUM($L313:L313),('RFM input'!$L$238-'RFM input'!$L$292)/A16taxstdlife))</f>
        <v>0</v>
      </c>
      <c r="N313" s="60">
        <f>IF(A16taxstdlife="n/a","n/a",IF(N$3&gt;(A16taxstdlife+$E313),('RFM input'!$L$238-'RFM input'!$L$292)-SUM($L313:M313),('RFM input'!$L$238-'RFM input'!$L$292)/A16taxstdlife))</f>
        <v>0</v>
      </c>
      <c r="O313" s="60">
        <f>IF(A16taxstdlife="n/a","n/a",IF(O$3&gt;(A16taxstdlife+$E313),('RFM input'!$L$238-'RFM input'!$L$292)-SUM($L313:N313),('RFM input'!$L$238-'RFM input'!$L$292)/A16taxstdlife))</f>
        <v>0</v>
      </c>
      <c r="P313" s="60">
        <f>IF(A16taxstdlife="n/a","n/a",IF(P$3&gt;(A16taxstdlife+$E313),('RFM input'!$L$238-'RFM input'!$L$292)-SUM($L313:O313),('RFM input'!$L$238-'RFM input'!$L$292)/A16taxstdlife))</f>
        <v>0</v>
      </c>
      <c r="Q313" s="60">
        <f>IF(A16taxstdlife="n/a","n/a",IF(Q$3&gt;(A16taxstdlife+$E313),('RFM input'!$L$238-'RFM input'!$L$292)-SUM($L313:P313),('RFM input'!$L$238-'RFM input'!$L$292)/A16taxstdlife))</f>
        <v>0</v>
      </c>
      <c r="R313" s="60"/>
      <c r="S313" s="94"/>
      <c r="T313" s="94"/>
      <c r="U313" s="94"/>
      <c r="V313" s="94"/>
      <c r="W313" s="94"/>
      <c r="X313" s="94"/>
      <c r="Y313" s="94"/>
      <c r="Z313" s="94"/>
      <c r="AA313" s="249"/>
    </row>
    <row r="314" spans="1:27" hidden="1" outlineLevel="2">
      <c r="A314" s="4"/>
      <c r="B314" s="4"/>
      <c r="C314" s="19"/>
      <c r="D314" s="1292"/>
      <c r="E314" s="78">
        <v>6</v>
      </c>
      <c r="F314" s="20"/>
      <c r="G314" s="20"/>
      <c r="H314" s="134"/>
      <c r="I314" s="136"/>
      <c r="J314" s="136"/>
      <c r="K314" s="136"/>
      <c r="L314" s="136"/>
      <c r="M314" s="135"/>
      <c r="N314" s="60">
        <f>IF(A16taxstdlife="n/a","n/a",IF(N$3&gt;(A16taxstdlife+$E314),('RFM input'!$M$238-'RFM input'!$M$292)-SUM($M314:M314),('RFM input'!$M$238-'RFM input'!$M$292)/A16taxstdlife))</f>
        <v>0</v>
      </c>
      <c r="O314" s="60">
        <f>IF(A16taxstdlife="n/a","n/a",IF(O$3&gt;(A16taxstdlife+$E314),('RFM input'!$M$238-'RFM input'!$M$292)-SUM($M314:N314),('RFM input'!$M$238-'RFM input'!$M$292)/A16taxstdlife))</f>
        <v>0</v>
      </c>
      <c r="P314" s="60">
        <f>IF(A16taxstdlife="n/a","n/a",IF(P$3&gt;(A16taxstdlife+$E314),('RFM input'!$M$238-'RFM input'!$M$292)-SUM($M314:O314),('RFM input'!$M$238-'RFM input'!$M$292)/A16taxstdlife))</f>
        <v>0</v>
      </c>
      <c r="Q314" s="60">
        <f>IF(A16taxstdlife="n/a","n/a",IF(Q$3&gt;(A16taxstdlife+$E314),('RFM input'!$M$238-'RFM input'!$M$292)-SUM($M314:P314),('RFM input'!$M$238-'RFM input'!$M$292)/A16taxstdlife))</f>
        <v>0</v>
      </c>
      <c r="R314" s="60"/>
      <c r="S314" s="94"/>
      <c r="T314" s="94"/>
      <c r="U314" s="94"/>
      <c r="V314" s="94"/>
      <c r="W314" s="94"/>
      <c r="X314" s="94"/>
      <c r="Y314" s="94"/>
      <c r="Z314" s="94"/>
      <c r="AA314" s="249"/>
    </row>
    <row r="315" spans="1:27" hidden="1" outlineLevel="2">
      <c r="A315" s="4"/>
      <c r="B315" s="4"/>
      <c r="C315" s="19"/>
      <c r="D315" s="1292"/>
      <c r="E315" s="78">
        <v>7</v>
      </c>
      <c r="F315" s="20"/>
      <c r="G315" s="20"/>
      <c r="H315" s="134"/>
      <c r="I315" s="136"/>
      <c r="J315" s="136"/>
      <c r="K315" s="136"/>
      <c r="L315" s="136"/>
      <c r="M315" s="136"/>
      <c r="N315" s="135"/>
      <c r="O315" s="60">
        <f>IF(A16taxstdlife="n/a","n/a",IF(O$3&gt;(A16taxstdlife+$E315),('RFM input'!$N$238-'RFM input'!$N$292)-SUM($N315:N315),('RFM input'!$N$238-'RFM input'!$N$292)/A16taxstdlife))</f>
        <v>0</v>
      </c>
      <c r="P315" s="60">
        <f>IF(A16taxstdlife="n/a","n/a",IF(P$3&gt;(A16taxstdlife+$E315),('RFM input'!$N$238-'RFM input'!$N$292)-SUM($N315:O315),('RFM input'!$N$238-'RFM input'!$N$292)/A16taxstdlife))</f>
        <v>0</v>
      </c>
      <c r="Q315" s="60">
        <f>IF(A16taxstdlife="n/a","n/a",IF(Q$3&gt;(A16taxstdlife+$E315),('RFM input'!$N$238-'RFM input'!$N$292)-SUM($N315:P315),('RFM input'!$N$238-'RFM input'!$N$292)/A16taxstdlife))</f>
        <v>0</v>
      </c>
      <c r="R315" s="60"/>
      <c r="S315" s="94"/>
      <c r="T315" s="94"/>
      <c r="U315" s="94"/>
      <c r="V315" s="94"/>
      <c r="W315" s="94"/>
      <c r="X315" s="94"/>
      <c r="Y315" s="94"/>
      <c r="Z315" s="94"/>
      <c r="AA315" s="249"/>
    </row>
    <row r="316" spans="1:27" hidden="1" outlineLevel="2">
      <c r="A316" s="4"/>
      <c r="B316" s="4"/>
      <c r="C316" s="19"/>
      <c r="D316" s="1292"/>
      <c r="E316" s="78">
        <v>8</v>
      </c>
      <c r="F316" s="20"/>
      <c r="G316" s="20"/>
      <c r="H316" s="134"/>
      <c r="I316" s="136"/>
      <c r="J316" s="136"/>
      <c r="K316" s="136"/>
      <c r="L316" s="136"/>
      <c r="M316" s="136"/>
      <c r="N316" s="136"/>
      <c r="O316" s="135"/>
      <c r="P316" s="60">
        <f>IF(A16taxstdlife="n/a","n/a",IF(P$3&gt;(A16taxstdlife+$E316),('RFM input'!$O$238-'RFM input'!$O$292)-SUM($O316:O316),('RFM input'!$O$238-'RFM input'!$O$292)/A16taxstdlife))</f>
        <v>0</v>
      </c>
      <c r="Q316" s="60">
        <f>IF(A16taxstdlife="n/a","n/a",IF(Q$3&gt;(A16taxstdlife+$E316),('RFM input'!$O$238-'RFM input'!$O$292)-SUM($O316:P316),('RFM input'!$O$238-'RFM input'!$O$292)/A16taxstdlife))</f>
        <v>0</v>
      </c>
      <c r="R316" s="60"/>
      <c r="S316" s="94"/>
      <c r="T316" s="94"/>
      <c r="U316" s="94"/>
      <c r="V316" s="94"/>
      <c r="W316" s="94"/>
      <c r="X316" s="94"/>
      <c r="Y316" s="94"/>
      <c r="Z316" s="94"/>
      <c r="AA316" s="249"/>
    </row>
    <row r="317" spans="1:27" hidden="1" outlineLevel="2">
      <c r="A317" s="4"/>
      <c r="B317" s="4"/>
      <c r="C317" s="19"/>
      <c r="D317" s="1292"/>
      <c r="E317" s="78">
        <v>9</v>
      </c>
      <c r="F317" s="20"/>
      <c r="G317" s="20"/>
      <c r="H317" s="134"/>
      <c r="I317" s="136"/>
      <c r="J317" s="136"/>
      <c r="K317" s="136"/>
      <c r="L317" s="136"/>
      <c r="M317" s="136"/>
      <c r="N317" s="136"/>
      <c r="O317" s="136"/>
      <c r="P317" s="135"/>
      <c r="Q317" s="60">
        <f>IF(A16taxstdlife="n/a","n/a",IF(Q$3&gt;(A16taxstdlife+$E317),('RFM input'!$P$238-'RFM input'!$P$292)-SUM($P317:P317),('RFM input'!$P$238-'RFM input'!$P$292)/A16taxstdlife))</f>
        <v>0</v>
      </c>
      <c r="R317" s="60"/>
      <c r="S317" s="94"/>
      <c r="T317" s="94"/>
      <c r="U317" s="94"/>
      <c r="V317" s="94"/>
      <c r="W317" s="94"/>
      <c r="X317" s="94"/>
      <c r="Y317" s="94"/>
      <c r="Z317" s="94"/>
      <c r="AA317" s="249"/>
    </row>
    <row r="318" spans="1:27" hidden="1" outlineLevel="2">
      <c r="A318" s="4"/>
      <c r="B318" s="4"/>
      <c r="C318" s="19"/>
      <c r="D318" s="1292"/>
      <c r="E318" s="79">
        <v>10</v>
      </c>
      <c r="F318" s="20"/>
      <c r="G318" s="20"/>
      <c r="H318" s="134"/>
      <c r="I318" s="136"/>
      <c r="J318" s="136"/>
      <c r="K318" s="136"/>
      <c r="L318" s="136"/>
      <c r="M318" s="136"/>
      <c r="N318" s="136"/>
      <c r="O318" s="136"/>
      <c r="P318" s="136"/>
      <c r="Q318" s="135"/>
      <c r="R318" s="60"/>
      <c r="S318" s="94"/>
      <c r="T318" s="94"/>
      <c r="U318" s="94"/>
      <c r="V318" s="94"/>
      <c r="W318" s="94"/>
      <c r="X318" s="94"/>
      <c r="Y318" s="94"/>
      <c r="Z318" s="94"/>
      <c r="AA318" s="249"/>
    </row>
    <row r="319" spans="1:27" outlineLevel="1" collapsed="1">
      <c r="A319" s="4"/>
      <c r="B319" s="4"/>
      <c r="C319" s="218">
        <f>Asset16</f>
        <v>0</v>
      </c>
      <c r="D319" s="4"/>
      <c r="E319" s="4"/>
      <c r="F319" s="17"/>
      <c r="G319" s="17"/>
      <c r="H319" s="237">
        <f>-SUM(H307:H318)</f>
        <v>0</v>
      </c>
      <c r="I319" s="149">
        <f>-SUM(I307:I318)</f>
        <v>0</v>
      </c>
      <c r="J319" s="433">
        <f>IF(COUNT($H319:I319)&gt;='RFM input'!$AA$7,0, -SUM(J307:J318))</f>
        <v>0</v>
      </c>
      <c r="K319" s="433">
        <f>IF(COUNT($H319:J319)&gt;='RFM input'!$AA$7,0, -SUM(K307:K318))</f>
        <v>0</v>
      </c>
      <c r="L319" s="433">
        <f>IF(COUNT($H319:K319)&gt;='RFM input'!$AA$7,0, -SUM(L307:L318))</f>
        <v>0</v>
      </c>
      <c r="M319" s="149">
        <f>IF(COUNT($H319:L319)&gt;='RFM input'!$AA$7,0, -SUM(M307:M318))</f>
        <v>0</v>
      </c>
      <c r="N319" s="149">
        <f>IF(COUNT($H319:M319)&gt;='RFM input'!$AA$7,0, -SUM(N307:N318))</f>
        <v>0</v>
      </c>
      <c r="O319" s="149">
        <f>IF(COUNT($H319:N319)&gt;='RFM input'!$AA$7,0, -SUM(O307:O318))</f>
        <v>0</v>
      </c>
      <c r="P319" s="149">
        <f>IF(COUNT($H319:O319)&gt;='RFM input'!$AA$7,0, -SUM(P307:P318))</f>
        <v>0</v>
      </c>
      <c r="Q319" s="149">
        <f>IF(COUNT($H319:P319)&gt;='RFM input'!$AA$7,0, -SUM(Q307:Q318))</f>
        <v>0</v>
      </c>
      <c r="R319" s="149"/>
      <c r="S319" s="93"/>
      <c r="T319" s="93"/>
      <c r="U319" s="93"/>
      <c r="V319" s="93"/>
      <c r="W319" s="93"/>
      <c r="X319" s="93"/>
      <c r="Y319" s="93"/>
      <c r="Z319" s="93"/>
      <c r="AA319" s="249"/>
    </row>
    <row r="320" spans="1:27" hidden="1" outlineLevel="2">
      <c r="A320" s="4"/>
      <c r="B320" s="220">
        <f>Asset17</f>
        <v>0</v>
      </c>
      <c r="C320" s="24"/>
      <c r="D320" s="458" t="s">
        <v>161</v>
      </c>
      <c r="E320" s="24"/>
      <c r="F320" s="238"/>
      <c r="G320" s="238"/>
      <c r="H320" s="59">
        <f>IF(H$3&gt;A17taxremlife,A17taxvalue-SUM($F320:F320),IF(A17taxremlife="N/A","n/a",A17taxvalue/A17taxremlife))</f>
        <v>0</v>
      </c>
      <c r="I320" s="59">
        <f>IF(I$3&gt;A17taxremlife,A17taxvalue-SUM($F320:H320),IF(A17taxremlife="N/A","n/a",A17taxvalue/A17taxremlife))</f>
        <v>0</v>
      </c>
      <c r="J320" s="59">
        <f>IF(J$3&gt;A17taxremlife,A17taxvalue-SUM($F320:I320),IF(A17taxremlife="N/A","n/a",A17taxvalue/A17taxremlife))</f>
        <v>0</v>
      </c>
      <c r="K320" s="59">
        <f>IF(K$3&gt;A17taxremlife,A17taxvalue-SUM($F320:J320),IF(A17taxremlife="N/A","n/a",A17taxvalue/A17taxremlife))</f>
        <v>0</v>
      </c>
      <c r="L320" s="59">
        <f>IF(L$3&gt;A17taxremlife,A17taxvalue-SUM($F320:K320),IF(A17taxremlife="N/A","n/a",A17taxvalue/A17taxremlife))</f>
        <v>0</v>
      </c>
      <c r="M320" s="59">
        <f>IF(M$3&gt;A17taxremlife,A17taxvalue-SUM($F320:L320),IF(A17taxremlife="N/A","n/a",A17taxvalue/A17taxremlife))</f>
        <v>0</v>
      </c>
      <c r="N320" s="59">
        <f>IF(N$3&gt;A17taxremlife,A17taxvalue-SUM($F320:M320),IF(A17taxremlife="N/A","n/a",A17taxvalue/A17taxremlife))</f>
        <v>0</v>
      </c>
      <c r="O320" s="59">
        <f>IF(O$3&gt;A17taxremlife,A17taxvalue-SUM($F320:N320),IF(A17taxremlife="N/A","n/a",A17taxvalue/A17taxremlife))</f>
        <v>0</v>
      </c>
      <c r="P320" s="59">
        <f>IF(P$3&gt;A17taxremlife,A17taxvalue-SUM($F320:O320),IF(A17taxremlife="N/A","n/a",A17taxvalue/A17taxremlife))</f>
        <v>0</v>
      </c>
      <c r="Q320" s="59">
        <f>IF(Q$3&gt;A17taxremlife,A17taxvalue-SUM($F320:P320),IF(A17taxremlife="N/A","n/a",A17taxvalue/A17taxremlife))</f>
        <v>0</v>
      </c>
      <c r="R320" s="59"/>
      <c r="S320" s="94"/>
      <c r="T320" s="94"/>
      <c r="U320" s="94"/>
      <c r="V320" s="94"/>
      <c r="W320" s="94"/>
      <c r="X320" s="94"/>
      <c r="Y320" s="94"/>
      <c r="Z320" s="94"/>
      <c r="AA320" s="249"/>
    </row>
    <row r="321" spans="1:27" ht="12.75" hidden="1" customHeight="1" outlineLevel="2">
      <c r="A321" s="4"/>
      <c r="B321" s="4"/>
      <c r="C321" s="19"/>
      <c r="D321" s="1291" t="s">
        <v>50</v>
      </c>
      <c r="E321" s="78"/>
      <c r="F321" s="20"/>
      <c r="G321" s="20"/>
      <c r="H321" s="94"/>
      <c r="I321" s="60"/>
      <c r="J321" s="60"/>
      <c r="K321" s="60"/>
      <c r="L321" s="60"/>
      <c r="M321" s="60"/>
      <c r="N321" s="60"/>
      <c r="O321" s="60"/>
      <c r="P321" s="60"/>
      <c r="Q321" s="60"/>
      <c r="R321" s="60"/>
      <c r="S321" s="94"/>
      <c r="T321" s="94"/>
      <c r="U321" s="94"/>
      <c r="V321" s="94"/>
      <c r="W321" s="94"/>
      <c r="X321" s="94"/>
      <c r="Y321" s="94"/>
      <c r="Z321" s="94"/>
      <c r="AA321" s="249"/>
    </row>
    <row r="322" spans="1:27" hidden="1" outlineLevel="2">
      <c r="A322" s="4"/>
      <c r="B322" s="4"/>
      <c r="C322" s="19"/>
      <c r="D322" s="1292"/>
      <c r="E322" s="78">
        <v>1</v>
      </c>
      <c r="F322" s="20"/>
      <c r="G322" s="20"/>
      <c r="H322" s="133"/>
      <c r="I322" s="60">
        <f>IF(A17taxstdlife="n/a","n/a",IF(I$3&gt;(A17taxstdlife+$E322),('RFM input'!$H$239-'RFM input'!$H$293)-SUM($H322:H322),('RFM input'!$H$239-'RFM input'!$H$293)/A17taxstdlife))</f>
        <v>0</v>
      </c>
      <c r="J322" s="60">
        <f>IF(A17taxstdlife="n/a","n/a",IF(J$3&gt;(A17taxstdlife+$E322),('RFM input'!$H$239-'RFM input'!$H$293)-SUM($H322:I322),('RFM input'!$H$239-'RFM input'!$H$293)/A17taxstdlife))</f>
        <v>0</v>
      </c>
      <c r="K322" s="60">
        <f>IF(A17taxstdlife="n/a","n/a",IF(K$3&gt;(A17taxstdlife+$E322),('RFM input'!$H$239-'RFM input'!$H$293)-SUM($H322:J322),('RFM input'!$H$239-'RFM input'!$H$293)/A17taxstdlife))</f>
        <v>0</v>
      </c>
      <c r="L322" s="60">
        <f>IF(A17taxstdlife="n/a","n/a",IF(L$3&gt;(A17taxstdlife+$E322),('RFM input'!$H$239-'RFM input'!$H$293)-SUM($H322:K322),('RFM input'!$H$239-'RFM input'!$H$293)/A17taxstdlife))</f>
        <v>0</v>
      </c>
      <c r="M322" s="60">
        <f>IF(A17taxstdlife="n/a","n/a",IF(M$3&gt;(A17taxstdlife+$E322),('RFM input'!$H$239-'RFM input'!$H$293)-SUM($H322:L322),('RFM input'!$H$239-'RFM input'!$H$293)/A17taxstdlife))</f>
        <v>0</v>
      </c>
      <c r="N322" s="60">
        <f>IF(A17taxstdlife="n/a","n/a",IF(N$3&gt;(A17taxstdlife+$E322),('RFM input'!$H$239-'RFM input'!$H$293)-SUM($H322:M322),('RFM input'!$H$239-'RFM input'!$H$293)/A17taxstdlife))</f>
        <v>0</v>
      </c>
      <c r="O322" s="60">
        <f>IF(A17taxstdlife="n/a","n/a",IF(O$3&gt;(A17taxstdlife+$E322),('RFM input'!$H$239-'RFM input'!$H$293)-SUM($H322:N322),('RFM input'!$H$239-'RFM input'!$H$293)/A17taxstdlife))</f>
        <v>0</v>
      </c>
      <c r="P322" s="60">
        <f>IF(A17taxstdlife="n/a","n/a",IF(P$3&gt;(A17taxstdlife+$E322),('RFM input'!$H$239-'RFM input'!$H$293)-SUM($H322:O322),('RFM input'!$H$239-'RFM input'!$H$293)/A17taxstdlife))</f>
        <v>0</v>
      </c>
      <c r="Q322" s="60">
        <f>IF(A17taxstdlife="n/a","n/a",IF(Q$3&gt;(A17taxstdlife+$E322),('RFM input'!$H$239-'RFM input'!$H$293)-SUM($H322:P322),('RFM input'!$H$239-'RFM input'!$H$293)/A17taxstdlife))</f>
        <v>0</v>
      </c>
      <c r="R322" s="60"/>
      <c r="S322" s="94"/>
      <c r="T322" s="94"/>
      <c r="U322" s="94"/>
      <c r="V322" s="94"/>
      <c r="W322" s="94"/>
      <c r="X322" s="94"/>
      <c r="Y322" s="94"/>
      <c r="Z322" s="94"/>
      <c r="AA322" s="249"/>
    </row>
    <row r="323" spans="1:27" hidden="1" outlineLevel="2">
      <c r="A323" s="4"/>
      <c r="B323" s="4"/>
      <c r="C323" s="19"/>
      <c r="D323" s="1292"/>
      <c r="E323" s="78">
        <v>2</v>
      </c>
      <c r="F323" s="20"/>
      <c r="G323" s="20"/>
      <c r="H323" s="134"/>
      <c r="I323" s="135"/>
      <c r="J323" s="60">
        <f>IF(A17taxstdlife="n/a","n/a",IF(J$3&gt;(A17taxstdlife+$E323),('RFM input'!$I$239-'RFM input'!$I$293)-SUM($I323:I323),('RFM input'!$I$239-'RFM input'!$I$293)/A17taxstdlife))</f>
        <v>0</v>
      </c>
      <c r="K323" s="60">
        <f>IF(A17taxstdlife="n/a","n/a",IF(K$3&gt;(A17taxstdlife+$E323),('RFM input'!$I$239-'RFM input'!$I$293)-SUM($I323:J323),('RFM input'!$I$239-'RFM input'!$I$293)/A17taxstdlife))</f>
        <v>0</v>
      </c>
      <c r="L323" s="60">
        <f>IF(A17taxstdlife="n/a","n/a",IF(L$3&gt;(A17taxstdlife+$E323),('RFM input'!$I$239-'RFM input'!$I$293)-SUM($I323:K323),('RFM input'!$I$239-'RFM input'!$I$293)/A17taxstdlife))</f>
        <v>0</v>
      </c>
      <c r="M323" s="60">
        <f>IF(A17taxstdlife="n/a","n/a",IF(M$3&gt;(A17taxstdlife+$E323),('RFM input'!$I$239-'RFM input'!$I$293)-SUM($I323:L323),('RFM input'!$I$239-'RFM input'!$I$293)/A17taxstdlife))</f>
        <v>0</v>
      </c>
      <c r="N323" s="60">
        <f>IF(A17taxstdlife="n/a","n/a",IF(N$3&gt;(A17taxstdlife+$E323),('RFM input'!$I$239-'RFM input'!$I$293)-SUM($I323:M323),('RFM input'!$I$239-'RFM input'!$I$293)/A17taxstdlife))</f>
        <v>0</v>
      </c>
      <c r="O323" s="60">
        <f>IF(A17taxstdlife="n/a","n/a",IF(O$3&gt;(A17taxstdlife+$E323),('RFM input'!$I$239-'RFM input'!$I$293)-SUM($I323:N323),('RFM input'!$I$239-'RFM input'!$I$293)/A17taxstdlife))</f>
        <v>0</v>
      </c>
      <c r="P323" s="60">
        <f>IF(A17taxstdlife="n/a","n/a",IF(P$3&gt;(A17taxstdlife+$E323),('RFM input'!$I$239-'RFM input'!$I$293)-SUM($I323:O323),('RFM input'!$I$239-'RFM input'!$I$293)/A17taxstdlife))</f>
        <v>0</v>
      </c>
      <c r="Q323" s="60">
        <f>IF(A17taxstdlife="n/a","n/a",IF(Q$3&gt;(A17taxstdlife+$E323),('RFM input'!$I$239-'RFM input'!$I$293)-SUM($I323:P323),('RFM input'!$I$239-'RFM input'!$I$293)/A17taxstdlife))</f>
        <v>0</v>
      </c>
      <c r="R323" s="60"/>
      <c r="S323" s="94"/>
      <c r="T323" s="94"/>
      <c r="U323" s="94"/>
      <c r="V323" s="94"/>
      <c r="W323" s="94"/>
      <c r="X323" s="94"/>
      <c r="Y323" s="94"/>
      <c r="Z323" s="94"/>
      <c r="AA323" s="249"/>
    </row>
    <row r="324" spans="1:27" hidden="1" outlineLevel="2">
      <c r="A324" s="4"/>
      <c r="B324" s="4"/>
      <c r="C324" s="19"/>
      <c r="D324" s="1292"/>
      <c r="E324" s="78">
        <v>3</v>
      </c>
      <c r="F324" s="20"/>
      <c r="G324" s="20"/>
      <c r="H324" s="134"/>
      <c r="I324" s="136"/>
      <c r="J324" s="135"/>
      <c r="K324" s="60">
        <f>IF(A17taxstdlife="n/a","n/a",IF(K$3&gt;(A17taxstdlife+$E324),('RFM input'!$J$239-'RFM input'!$J$293)-SUM($J324:J324),('RFM input'!$J$239-'RFM input'!$J$293)/A17taxstdlife))</f>
        <v>0</v>
      </c>
      <c r="L324" s="60">
        <f>IF(A17taxstdlife="n/a","n/a",IF(L$3&gt;(A17taxstdlife+$E324),('RFM input'!$J$239-'RFM input'!$J$293)-SUM($J324:K324),('RFM input'!$J$239-'RFM input'!$J$293)/A17taxstdlife))</f>
        <v>0</v>
      </c>
      <c r="M324" s="60">
        <f>IF(A17taxstdlife="n/a","n/a",IF(M$3&gt;(A17taxstdlife+$E324),('RFM input'!$J$239-'RFM input'!$J$293)-SUM($J324:L324),('RFM input'!$J$239-'RFM input'!$J$293)/A17taxstdlife))</f>
        <v>0</v>
      </c>
      <c r="N324" s="60">
        <f>IF(A17taxstdlife="n/a","n/a",IF(N$3&gt;(A17taxstdlife+$E324),('RFM input'!$J$239-'RFM input'!$J$293)-SUM($J324:M324),('RFM input'!$J$239-'RFM input'!$J$293)/A17taxstdlife))</f>
        <v>0</v>
      </c>
      <c r="O324" s="60">
        <f>IF(A17taxstdlife="n/a","n/a",IF(O$3&gt;(A17taxstdlife+$E324),('RFM input'!$J$239-'RFM input'!$J$293)-SUM($J324:N324),('RFM input'!$J$239-'RFM input'!$J$293)/A17taxstdlife))</f>
        <v>0</v>
      </c>
      <c r="P324" s="60">
        <f>IF(A17taxstdlife="n/a","n/a",IF(P$3&gt;(A17taxstdlife+$E324),('RFM input'!$J$239-'RFM input'!$J$293)-SUM($J324:O324),('RFM input'!$J$239-'RFM input'!$J$293)/A17taxstdlife))</f>
        <v>0</v>
      </c>
      <c r="Q324" s="60">
        <f>IF(A17taxstdlife="n/a","n/a",IF(Q$3&gt;(A17taxstdlife+$E324),('RFM input'!$J$239-'RFM input'!$J$293)-SUM($J324:P324),('RFM input'!$J$239-'RFM input'!$J$293)/A17taxstdlife))</f>
        <v>0</v>
      </c>
      <c r="R324" s="60"/>
      <c r="S324" s="94"/>
      <c r="T324" s="94"/>
      <c r="U324" s="94"/>
      <c r="V324" s="94"/>
      <c r="W324" s="94"/>
      <c r="X324" s="94"/>
      <c r="Y324" s="94"/>
      <c r="Z324" s="94"/>
      <c r="AA324" s="249"/>
    </row>
    <row r="325" spans="1:27" hidden="1" outlineLevel="2">
      <c r="A325" s="4"/>
      <c r="B325" s="4"/>
      <c r="C325" s="19"/>
      <c r="D325" s="1292"/>
      <c r="E325" s="78">
        <v>4</v>
      </c>
      <c r="F325" s="20"/>
      <c r="G325" s="20"/>
      <c r="H325" s="134"/>
      <c r="I325" s="136"/>
      <c r="J325" s="136"/>
      <c r="K325" s="135"/>
      <c r="L325" s="60">
        <f>IF(A17taxstdlife="n/a","n/a",IF(L$3&gt;(A17taxstdlife+$E325),('RFM input'!$K$239-'RFM input'!$K$293)-SUM($K325:K325),('RFM input'!$K$239-'RFM input'!$K$293)/A17taxstdlife))</f>
        <v>0</v>
      </c>
      <c r="M325" s="60">
        <f>IF(A17taxstdlife="n/a","n/a",IF(M$3&gt;(A17taxstdlife+$E325),('RFM input'!$K$239-'RFM input'!$K$293)-SUM($K325:L325),('RFM input'!$K$239-'RFM input'!$K$293)/A17taxstdlife))</f>
        <v>0</v>
      </c>
      <c r="N325" s="60">
        <f>IF(A17taxstdlife="n/a","n/a",IF(N$3&gt;(A17taxstdlife+$E325),('RFM input'!$K$239-'RFM input'!$K$293)-SUM($K325:M325),('RFM input'!$K$239-'RFM input'!$K$293)/A17taxstdlife))</f>
        <v>0</v>
      </c>
      <c r="O325" s="60">
        <f>IF(A17taxstdlife="n/a","n/a",IF(O$3&gt;(A17taxstdlife+$E325),('RFM input'!$K$239-'RFM input'!$K$293)-SUM($K325:N325),('RFM input'!$K$239-'RFM input'!$K$293)/A17taxstdlife))</f>
        <v>0</v>
      </c>
      <c r="P325" s="60">
        <f>IF(A17taxstdlife="n/a","n/a",IF(P$3&gt;(A17taxstdlife+$E325),('RFM input'!$K$239-'RFM input'!$K$293)-SUM($K325:O325),('RFM input'!$K$239-'RFM input'!$K$293)/A17taxstdlife))</f>
        <v>0</v>
      </c>
      <c r="Q325" s="60">
        <f>IF(A17taxstdlife="n/a","n/a",IF(Q$3&gt;(A17taxstdlife+$E325),('RFM input'!$K$239-'RFM input'!$K$293)-SUM($K325:P325),('RFM input'!$K$239-'RFM input'!$K$293)/A17taxstdlife))</f>
        <v>0</v>
      </c>
      <c r="R325" s="60"/>
      <c r="S325" s="94"/>
      <c r="T325" s="94"/>
      <c r="U325" s="94"/>
      <c r="V325" s="94"/>
      <c r="W325" s="94"/>
      <c r="X325" s="94"/>
      <c r="Y325" s="94"/>
      <c r="Z325" s="94"/>
      <c r="AA325" s="249"/>
    </row>
    <row r="326" spans="1:27" hidden="1" outlineLevel="2">
      <c r="A326" s="4"/>
      <c r="B326" s="4"/>
      <c r="C326" s="19"/>
      <c r="D326" s="1292"/>
      <c r="E326" s="78">
        <v>5</v>
      </c>
      <c r="F326" s="20"/>
      <c r="G326" s="20"/>
      <c r="H326" s="134"/>
      <c r="I326" s="136"/>
      <c r="J326" s="136"/>
      <c r="K326" s="136"/>
      <c r="L326" s="135"/>
      <c r="M326" s="60">
        <f>IF(A17taxstdlife="n/a","n/a",IF(M$3&gt;(A17taxstdlife+$E326),('RFM input'!$L$239-'RFM input'!$L$293)-SUM($L326:L326),('RFM input'!$L$239-'RFM input'!$L$293)/A17taxstdlife))</f>
        <v>0</v>
      </c>
      <c r="N326" s="60">
        <f>IF(A17taxstdlife="n/a","n/a",IF(N$3&gt;(A17taxstdlife+$E326),('RFM input'!$L$239-'RFM input'!$L$293)-SUM($L326:M326),('RFM input'!$L$239-'RFM input'!$L$293)/A17taxstdlife))</f>
        <v>0</v>
      </c>
      <c r="O326" s="60">
        <f>IF(A17taxstdlife="n/a","n/a",IF(O$3&gt;(A17taxstdlife+$E326),('RFM input'!$L$239-'RFM input'!$L$293)-SUM($L326:N326),('RFM input'!$L$239-'RFM input'!$L$293)/A17taxstdlife))</f>
        <v>0</v>
      </c>
      <c r="P326" s="60">
        <f>IF(A17taxstdlife="n/a","n/a",IF(P$3&gt;(A17taxstdlife+$E326),('RFM input'!$L$239-'RFM input'!$L$293)-SUM($L326:O326),('RFM input'!$L$239-'RFM input'!$L$293)/A17taxstdlife))</f>
        <v>0</v>
      </c>
      <c r="Q326" s="60">
        <f>IF(A17taxstdlife="n/a","n/a",IF(Q$3&gt;(A17taxstdlife+$E326),('RFM input'!$L$239-'RFM input'!$L$293)-SUM($L326:P326),('RFM input'!$L$239-'RFM input'!$L$293)/A17taxstdlife))</f>
        <v>0</v>
      </c>
      <c r="R326" s="60"/>
      <c r="S326" s="94"/>
      <c r="T326" s="94"/>
      <c r="U326" s="94"/>
      <c r="V326" s="94"/>
      <c r="W326" s="94"/>
      <c r="X326" s="94"/>
      <c r="Y326" s="94"/>
      <c r="Z326" s="94"/>
      <c r="AA326" s="249"/>
    </row>
    <row r="327" spans="1:27" hidden="1" outlineLevel="2">
      <c r="A327" s="4"/>
      <c r="B327" s="4"/>
      <c r="C327" s="19"/>
      <c r="D327" s="1292"/>
      <c r="E327" s="78">
        <v>6</v>
      </c>
      <c r="F327" s="20"/>
      <c r="G327" s="20"/>
      <c r="H327" s="134"/>
      <c r="I327" s="136"/>
      <c r="J327" s="136"/>
      <c r="K327" s="136"/>
      <c r="L327" s="136"/>
      <c r="M327" s="135"/>
      <c r="N327" s="60">
        <f>IF(A17taxstdlife="n/a","n/a",IF(N$3&gt;(A17taxstdlife+$E327),('RFM input'!$M$239-'RFM input'!$M$293)-SUM($M327:M327),('RFM input'!$M$239-'RFM input'!$M$293)/A17taxstdlife))</f>
        <v>0</v>
      </c>
      <c r="O327" s="60">
        <f>IF(A17taxstdlife="n/a","n/a",IF(O$3&gt;(A17taxstdlife+$E327),('RFM input'!$M$239-'RFM input'!$M$293)-SUM($M327:N327),('RFM input'!$M$239-'RFM input'!$M$293)/A17taxstdlife))</f>
        <v>0</v>
      </c>
      <c r="P327" s="60">
        <f>IF(A17taxstdlife="n/a","n/a",IF(P$3&gt;(A17taxstdlife+$E327),('RFM input'!$M$239-'RFM input'!$M$293)-SUM($M327:O327),('RFM input'!$M$239-'RFM input'!$M$293)/A17taxstdlife))</f>
        <v>0</v>
      </c>
      <c r="Q327" s="60">
        <f>IF(A17taxstdlife="n/a","n/a",IF(Q$3&gt;(A17taxstdlife+$E327),('RFM input'!$M$239-'RFM input'!$M$293)-SUM($M327:P327),('RFM input'!$M$239-'RFM input'!$M$293)/A17taxstdlife))</f>
        <v>0</v>
      </c>
      <c r="R327" s="60"/>
      <c r="S327" s="94"/>
      <c r="T327" s="94"/>
      <c r="U327" s="94"/>
      <c r="V327" s="94"/>
      <c r="W327" s="94"/>
      <c r="X327" s="94"/>
      <c r="Y327" s="94"/>
      <c r="Z327" s="94"/>
      <c r="AA327" s="249"/>
    </row>
    <row r="328" spans="1:27" hidden="1" outlineLevel="2">
      <c r="A328" s="4"/>
      <c r="B328" s="4"/>
      <c r="C328" s="19"/>
      <c r="D328" s="1292"/>
      <c r="E328" s="78">
        <v>7</v>
      </c>
      <c r="F328" s="20"/>
      <c r="G328" s="20"/>
      <c r="H328" s="134"/>
      <c r="I328" s="136"/>
      <c r="J328" s="136"/>
      <c r="K328" s="136"/>
      <c r="L328" s="136"/>
      <c r="M328" s="136"/>
      <c r="N328" s="135"/>
      <c r="O328" s="60">
        <f>IF(A17taxstdlife="n/a","n/a",IF(O$3&gt;(A17taxstdlife+$E328),('RFM input'!$N$239-'RFM input'!$N$293)-SUM($N328:N328),('RFM input'!$N$239-'RFM input'!$N$293)/A17taxstdlife))</f>
        <v>0</v>
      </c>
      <c r="P328" s="60">
        <f>IF(A17taxstdlife="n/a","n/a",IF(P$3&gt;(A17taxstdlife+$E328),('RFM input'!$N$239-'RFM input'!$N$293)-SUM($N328:O328),('RFM input'!$N$239-'RFM input'!$N$293)/A17taxstdlife))</f>
        <v>0</v>
      </c>
      <c r="Q328" s="60">
        <f>IF(A17taxstdlife="n/a","n/a",IF(Q$3&gt;(A17taxstdlife+$E328),('RFM input'!$N$239-'RFM input'!$N$293)-SUM($N328:P328),('RFM input'!$N$239-'RFM input'!$N$293)/A17taxstdlife))</f>
        <v>0</v>
      </c>
      <c r="R328" s="60"/>
      <c r="S328" s="94"/>
      <c r="T328" s="94"/>
      <c r="U328" s="94"/>
      <c r="V328" s="94"/>
      <c r="W328" s="94"/>
      <c r="X328" s="94"/>
      <c r="Y328" s="94"/>
      <c r="Z328" s="94"/>
      <c r="AA328" s="249"/>
    </row>
    <row r="329" spans="1:27" hidden="1" outlineLevel="2">
      <c r="A329" s="4"/>
      <c r="B329" s="4"/>
      <c r="C329" s="19"/>
      <c r="D329" s="1292"/>
      <c r="E329" s="78">
        <v>8</v>
      </c>
      <c r="F329" s="20"/>
      <c r="G329" s="20"/>
      <c r="H329" s="134"/>
      <c r="I329" s="136"/>
      <c r="J329" s="136"/>
      <c r="K329" s="136"/>
      <c r="L329" s="136"/>
      <c r="M329" s="136"/>
      <c r="N329" s="136"/>
      <c r="O329" s="135"/>
      <c r="P329" s="60">
        <f>IF(A17taxstdlife="n/a","n/a",IF(P$3&gt;(A17taxstdlife+$E329),('RFM input'!$O$239-'RFM input'!$O$293)-SUM($O329:O329),('RFM input'!$O$239-'RFM input'!$O$293)/A17taxstdlife))</f>
        <v>0</v>
      </c>
      <c r="Q329" s="60">
        <f>IF(A17taxstdlife="n/a","n/a",IF(Q$3&gt;(A17taxstdlife+$E329),('RFM input'!$O$239-'RFM input'!$O$293)-SUM($O329:P329),('RFM input'!$O$239-'RFM input'!$O$293)/A17taxstdlife))</f>
        <v>0</v>
      </c>
      <c r="R329" s="60"/>
      <c r="S329" s="94"/>
      <c r="T329" s="94"/>
      <c r="U329" s="94"/>
      <c r="V329" s="94"/>
      <c r="W329" s="94"/>
      <c r="X329" s="94"/>
      <c r="Y329" s="94"/>
      <c r="Z329" s="94"/>
      <c r="AA329" s="249"/>
    </row>
    <row r="330" spans="1:27" hidden="1" outlineLevel="2">
      <c r="A330" s="4"/>
      <c r="B330" s="4"/>
      <c r="C330" s="19"/>
      <c r="D330" s="1292"/>
      <c r="E330" s="78">
        <v>9</v>
      </c>
      <c r="F330" s="20"/>
      <c r="G330" s="20"/>
      <c r="H330" s="134"/>
      <c r="I330" s="136"/>
      <c r="J330" s="136"/>
      <c r="K330" s="136"/>
      <c r="L330" s="136"/>
      <c r="M330" s="136"/>
      <c r="N330" s="136"/>
      <c r="O330" s="136"/>
      <c r="P330" s="135"/>
      <c r="Q330" s="60">
        <f>IF(A17taxstdlife="n/a","n/a",IF(Q$3&gt;(A17taxstdlife+$E330),('RFM input'!$P$239-'RFM input'!$P$293)-SUM($P330:P330),('RFM input'!$P$239-'RFM input'!$P$293)/A17taxstdlife))</f>
        <v>0</v>
      </c>
      <c r="R330" s="60"/>
      <c r="S330" s="94"/>
      <c r="T330" s="94"/>
      <c r="U330" s="94"/>
      <c r="V330" s="94"/>
      <c r="W330" s="94"/>
      <c r="X330" s="94"/>
      <c r="Y330" s="94"/>
      <c r="Z330" s="94"/>
      <c r="AA330" s="249"/>
    </row>
    <row r="331" spans="1:27" hidden="1" outlineLevel="2">
      <c r="A331" s="4"/>
      <c r="B331" s="4"/>
      <c r="C331" s="19"/>
      <c r="D331" s="1292"/>
      <c r="E331" s="79">
        <v>10</v>
      </c>
      <c r="F331" s="20"/>
      <c r="G331" s="20"/>
      <c r="H331" s="134"/>
      <c r="I331" s="136"/>
      <c r="J331" s="136"/>
      <c r="K331" s="136"/>
      <c r="L331" s="136"/>
      <c r="M331" s="136"/>
      <c r="N331" s="136"/>
      <c r="O331" s="136"/>
      <c r="P331" s="136"/>
      <c r="Q331" s="135"/>
      <c r="R331" s="60"/>
      <c r="S331" s="94"/>
      <c r="T331" s="94"/>
      <c r="U331" s="94"/>
      <c r="V331" s="94"/>
      <c r="W331" s="94"/>
      <c r="X331" s="94"/>
      <c r="Y331" s="94"/>
      <c r="Z331" s="94"/>
      <c r="AA331" s="249"/>
    </row>
    <row r="332" spans="1:27" outlineLevel="1" collapsed="1">
      <c r="A332" s="4"/>
      <c r="B332" s="4"/>
      <c r="C332" s="218">
        <f>Asset17</f>
        <v>0</v>
      </c>
      <c r="D332" s="4"/>
      <c r="E332" s="4"/>
      <c r="F332" s="17"/>
      <c r="G332" s="17"/>
      <c r="H332" s="237">
        <f>-SUM(H320:H331)</f>
        <v>0</v>
      </c>
      <c r="I332" s="149">
        <f>-SUM(I320:I331)</f>
        <v>0</v>
      </c>
      <c r="J332" s="433">
        <f>IF(COUNT($H332:I332)&gt;='RFM input'!$AA$7,0, -SUM(J320:J331))</f>
        <v>0</v>
      </c>
      <c r="K332" s="433">
        <f>IF(COUNT($H332:J332)&gt;='RFM input'!$AA$7,0, -SUM(K320:K331))</f>
        <v>0</v>
      </c>
      <c r="L332" s="433">
        <f>IF(COUNT($H332:K332)&gt;='RFM input'!$AA$7,0, -SUM(L320:L331))</f>
        <v>0</v>
      </c>
      <c r="M332" s="149">
        <f>IF(COUNT($H332:L332)&gt;='RFM input'!$AA$7,0, -SUM(M320:M331))</f>
        <v>0</v>
      </c>
      <c r="N332" s="149">
        <f>IF(COUNT($H332:M332)&gt;='RFM input'!$AA$7,0, -SUM(N320:N331))</f>
        <v>0</v>
      </c>
      <c r="O332" s="149">
        <f>IF(COUNT($H332:N332)&gt;='RFM input'!$AA$7,0, -SUM(O320:O331))</f>
        <v>0</v>
      </c>
      <c r="P332" s="149">
        <f>IF(COUNT($H332:O332)&gt;='RFM input'!$AA$7,0, -SUM(P320:P331))</f>
        <v>0</v>
      </c>
      <c r="Q332" s="149">
        <f>IF(COUNT($H332:P332)&gt;='RFM input'!$AA$7,0, -SUM(Q320:Q331))</f>
        <v>0</v>
      </c>
      <c r="R332" s="149"/>
      <c r="S332" s="93"/>
      <c r="T332" s="93"/>
      <c r="U332" s="93"/>
      <c r="V332" s="93"/>
      <c r="W332" s="93"/>
      <c r="X332" s="93"/>
      <c r="Y332" s="93"/>
      <c r="Z332" s="93"/>
      <c r="AA332" s="249"/>
    </row>
    <row r="333" spans="1:27" hidden="1" outlineLevel="2">
      <c r="A333" s="4"/>
      <c r="B333" s="220">
        <f>Asset18</f>
        <v>0</v>
      </c>
      <c r="C333" s="24"/>
      <c r="D333" s="458" t="s">
        <v>161</v>
      </c>
      <c r="E333" s="24"/>
      <c r="F333" s="238"/>
      <c r="G333" s="238"/>
      <c r="H333" s="59">
        <f>IF(H$3&gt;A18taxremlife,A18taxvalue-SUM($F333:F333),IF(A18taxremlife="N/A","n/a",A18taxvalue/A18taxremlife))</f>
        <v>0</v>
      </c>
      <c r="I333" s="59">
        <f>IF(I$3&gt;A18taxremlife,A18taxvalue-SUM($F333:H333),IF(A18taxremlife="N/A","n/a",A18taxvalue/A18taxremlife))</f>
        <v>0</v>
      </c>
      <c r="J333" s="59">
        <f>IF(J$3&gt;A18taxremlife,A18taxvalue-SUM($F333:I333),IF(A18taxremlife="N/A","n/a",A18taxvalue/A18taxremlife))</f>
        <v>0</v>
      </c>
      <c r="K333" s="59">
        <f>IF(K$3&gt;A18taxremlife,A18taxvalue-SUM($F333:J333),IF(A18taxremlife="N/A","n/a",A18taxvalue/A18taxremlife))</f>
        <v>0</v>
      </c>
      <c r="L333" s="59">
        <f>IF(L$3&gt;A18taxremlife,A18taxvalue-SUM($F333:K333),IF(A18taxremlife="N/A","n/a",A18taxvalue/A18taxremlife))</f>
        <v>0</v>
      </c>
      <c r="M333" s="59">
        <f>IF(M$3&gt;A18taxremlife,A18taxvalue-SUM($F333:L333),IF(A18taxremlife="N/A","n/a",A18taxvalue/A18taxremlife))</f>
        <v>0</v>
      </c>
      <c r="N333" s="59">
        <f>IF(N$3&gt;A18taxremlife,A18taxvalue-SUM($F333:M333),IF(A18taxremlife="N/A","n/a",A18taxvalue/A18taxremlife))</f>
        <v>0</v>
      </c>
      <c r="O333" s="59">
        <f>IF(O$3&gt;A18taxremlife,A18taxvalue-SUM($F333:N333),IF(A18taxremlife="N/A","n/a",A18taxvalue/A18taxremlife))</f>
        <v>0</v>
      </c>
      <c r="P333" s="59">
        <f>IF(P$3&gt;A18taxremlife,A18taxvalue-SUM($F333:O333),IF(A18taxremlife="N/A","n/a",A18taxvalue/A18taxremlife))</f>
        <v>0</v>
      </c>
      <c r="Q333" s="59">
        <f>IF(Q$3&gt;A18taxremlife,A18taxvalue-SUM($F333:P333),IF(A18taxremlife="N/A","n/a",A18taxvalue/A18taxremlife))</f>
        <v>0</v>
      </c>
      <c r="R333" s="59"/>
      <c r="S333" s="94"/>
      <c r="T333" s="94"/>
      <c r="U333" s="94"/>
      <c r="V333" s="94"/>
      <c r="W333" s="94"/>
      <c r="X333" s="94"/>
      <c r="Y333" s="94"/>
      <c r="Z333" s="94"/>
      <c r="AA333" s="249"/>
    </row>
    <row r="334" spans="1:27" ht="12.75" hidden="1" customHeight="1" outlineLevel="2">
      <c r="A334" s="4"/>
      <c r="B334" s="4"/>
      <c r="C334" s="19"/>
      <c r="D334" s="1291" t="s">
        <v>50</v>
      </c>
      <c r="E334" s="78"/>
      <c r="F334" s="20"/>
      <c r="G334" s="20"/>
      <c r="H334" s="94"/>
      <c r="I334" s="60"/>
      <c r="J334" s="60"/>
      <c r="K334" s="60"/>
      <c r="L334" s="60"/>
      <c r="M334" s="60"/>
      <c r="N334" s="60"/>
      <c r="O334" s="60"/>
      <c r="P334" s="60"/>
      <c r="Q334" s="60"/>
      <c r="R334" s="60"/>
      <c r="S334" s="94"/>
      <c r="T334" s="94"/>
      <c r="U334" s="94"/>
      <c r="V334" s="94"/>
      <c r="W334" s="94"/>
      <c r="X334" s="94"/>
      <c r="Y334" s="94"/>
      <c r="Z334" s="94"/>
      <c r="AA334" s="249"/>
    </row>
    <row r="335" spans="1:27" hidden="1" outlineLevel="2">
      <c r="A335" s="4"/>
      <c r="B335" s="4"/>
      <c r="C335" s="19"/>
      <c r="D335" s="1292"/>
      <c r="E335" s="78">
        <v>1</v>
      </c>
      <c r="F335" s="20"/>
      <c r="G335" s="20"/>
      <c r="H335" s="133"/>
      <c r="I335" s="60">
        <f>IF(A18taxstdlife="n/a","n/a",IF(I$3&gt;(A18taxstdlife+$E335),('RFM input'!$H$240-'RFM input'!$H$294)-SUM($H335:H335),('RFM input'!$H$240-'RFM input'!$H$294)/A18taxstdlife))</f>
        <v>0</v>
      </c>
      <c r="J335" s="60">
        <f>IF(A18taxstdlife="n/a","n/a",IF(J$3&gt;(A18taxstdlife+$E335),('RFM input'!$H$240-'RFM input'!$H$294)-SUM($H335:I335),('RFM input'!$H$240-'RFM input'!$H$294)/A18taxstdlife))</f>
        <v>0</v>
      </c>
      <c r="K335" s="60">
        <f>IF(A18taxstdlife="n/a","n/a",IF(K$3&gt;(A18taxstdlife+$E335),('RFM input'!$H$240-'RFM input'!$H$294)-SUM($H335:J335),('RFM input'!$H$240-'RFM input'!$H$294)/A18taxstdlife))</f>
        <v>0</v>
      </c>
      <c r="L335" s="60">
        <f>IF(A18taxstdlife="n/a","n/a",IF(L$3&gt;(A18taxstdlife+$E335),('RFM input'!$H$240-'RFM input'!$H$294)-SUM($H335:K335),('RFM input'!$H$240-'RFM input'!$H$294)/A18taxstdlife))</f>
        <v>0</v>
      </c>
      <c r="M335" s="60">
        <f>IF(A18taxstdlife="n/a","n/a",IF(M$3&gt;(A18taxstdlife+$E335),('RFM input'!$H$240-'RFM input'!$H$294)-SUM($H335:L335),('RFM input'!$H$240-'RFM input'!$H$294)/A18taxstdlife))</f>
        <v>0</v>
      </c>
      <c r="N335" s="60">
        <f>IF(A18taxstdlife="n/a","n/a",IF(N$3&gt;(A18taxstdlife+$E335),('RFM input'!$H$240-'RFM input'!$H$294)-SUM($H335:M335),('RFM input'!$H$240-'RFM input'!$H$294)/A18taxstdlife))</f>
        <v>0</v>
      </c>
      <c r="O335" s="60">
        <f>IF(A18taxstdlife="n/a","n/a",IF(O$3&gt;(A18taxstdlife+$E335),('RFM input'!$H$240-'RFM input'!$H$294)-SUM($H335:N335),('RFM input'!$H$240-'RFM input'!$H$294)/A18taxstdlife))</f>
        <v>0</v>
      </c>
      <c r="P335" s="60">
        <f>IF(A18taxstdlife="n/a","n/a",IF(P$3&gt;(A18taxstdlife+$E335),('RFM input'!$H$240-'RFM input'!$H$294)-SUM($H335:O335),('RFM input'!$H$240-'RFM input'!$H$294)/A18taxstdlife))</f>
        <v>0</v>
      </c>
      <c r="Q335" s="60">
        <f>IF(A18taxstdlife="n/a","n/a",IF(Q$3&gt;(A18taxstdlife+$E335),('RFM input'!$H$240-'RFM input'!$H$294)-SUM($H335:P335),('RFM input'!$H$240-'RFM input'!$H$294)/A18taxstdlife))</f>
        <v>0</v>
      </c>
      <c r="R335" s="60"/>
      <c r="S335" s="94"/>
      <c r="T335" s="94"/>
      <c r="U335" s="94"/>
      <c r="V335" s="94"/>
      <c r="W335" s="94"/>
      <c r="X335" s="94"/>
      <c r="Y335" s="94"/>
      <c r="Z335" s="94"/>
      <c r="AA335" s="249"/>
    </row>
    <row r="336" spans="1:27" hidden="1" outlineLevel="2">
      <c r="A336" s="4"/>
      <c r="B336" s="4"/>
      <c r="C336" s="19"/>
      <c r="D336" s="1292"/>
      <c r="E336" s="78">
        <v>2</v>
      </c>
      <c r="F336" s="20"/>
      <c r="G336" s="20"/>
      <c r="H336" s="134"/>
      <c r="I336" s="135"/>
      <c r="J336" s="60">
        <f>IF(A18taxstdlife="n/a","n/a",IF(J$3&gt;(A18taxstdlife+$E336),('RFM input'!$I$240-'RFM input'!$I$294)-SUM($I336:I336),('RFM input'!$I$240-'RFM input'!$I$294)/A18taxstdlife))</f>
        <v>0</v>
      </c>
      <c r="K336" s="60">
        <f>IF(A18taxstdlife="n/a","n/a",IF(K$3&gt;(A18taxstdlife+$E336),('RFM input'!$I$240-'RFM input'!$I$294)-SUM($I336:J336),('RFM input'!$I$240-'RFM input'!$I$294)/A18taxstdlife))</f>
        <v>0</v>
      </c>
      <c r="L336" s="60">
        <f>IF(A18taxstdlife="n/a","n/a",IF(L$3&gt;(A18taxstdlife+$E336),('RFM input'!$I$240-'RFM input'!$I$294)-SUM($I336:K336),('RFM input'!$I$240-'RFM input'!$I$294)/A18taxstdlife))</f>
        <v>0</v>
      </c>
      <c r="M336" s="60">
        <f>IF(A18taxstdlife="n/a","n/a",IF(M$3&gt;(A18taxstdlife+$E336),('RFM input'!$I$240-'RFM input'!$I$294)-SUM($I336:L336),('RFM input'!$I$240-'RFM input'!$I$294)/A18taxstdlife))</f>
        <v>0</v>
      </c>
      <c r="N336" s="60">
        <f>IF(A18taxstdlife="n/a","n/a",IF(N$3&gt;(A18taxstdlife+$E336),('RFM input'!$I$240-'RFM input'!$I$294)-SUM($I336:M336),('RFM input'!$I$240-'RFM input'!$I$294)/A18taxstdlife))</f>
        <v>0</v>
      </c>
      <c r="O336" s="60">
        <f>IF(A18taxstdlife="n/a","n/a",IF(O$3&gt;(A18taxstdlife+$E336),('RFM input'!$I$240-'RFM input'!$I$294)-SUM($I336:N336),('RFM input'!$I$240-'RFM input'!$I$294)/A18taxstdlife))</f>
        <v>0</v>
      </c>
      <c r="P336" s="60">
        <f>IF(A18taxstdlife="n/a","n/a",IF(P$3&gt;(A18taxstdlife+$E336),('RFM input'!$I$240-'RFM input'!$I$294)-SUM($I336:O336),('RFM input'!$I$240-'RFM input'!$I$294)/A18taxstdlife))</f>
        <v>0</v>
      </c>
      <c r="Q336" s="60">
        <f>IF(A18taxstdlife="n/a","n/a",IF(Q$3&gt;(A18taxstdlife+$E336),('RFM input'!$I$240-'RFM input'!$I$294)-SUM($I336:P336),('RFM input'!$I$240-'RFM input'!$I$294)/A18taxstdlife))</f>
        <v>0</v>
      </c>
      <c r="R336" s="60"/>
      <c r="S336" s="94"/>
      <c r="T336" s="94"/>
      <c r="U336" s="94"/>
      <c r="V336" s="94"/>
      <c r="W336" s="94"/>
      <c r="X336" s="94"/>
      <c r="Y336" s="94"/>
      <c r="Z336" s="94"/>
      <c r="AA336" s="249"/>
    </row>
    <row r="337" spans="1:27" hidden="1" outlineLevel="2">
      <c r="A337" s="4"/>
      <c r="B337" s="4"/>
      <c r="C337" s="19"/>
      <c r="D337" s="1292"/>
      <c r="E337" s="78">
        <v>3</v>
      </c>
      <c r="F337" s="20"/>
      <c r="G337" s="20"/>
      <c r="H337" s="134"/>
      <c r="I337" s="136"/>
      <c r="J337" s="135"/>
      <c r="K337" s="60">
        <f>IF(A18taxstdlife="n/a","n/a",IF(K$3&gt;(A18taxstdlife+$E337),('RFM input'!$J$240-'RFM input'!$J$294)-SUM($J337:J337),('RFM input'!$J$240-'RFM input'!$J$294)/A18taxstdlife))</f>
        <v>0</v>
      </c>
      <c r="L337" s="60">
        <f>IF(A18taxstdlife="n/a","n/a",IF(L$3&gt;(A18taxstdlife+$E337),('RFM input'!$J$240-'RFM input'!$J$294)-SUM($J337:K337),('RFM input'!$J$240-'RFM input'!$J$294)/A18taxstdlife))</f>
        <v>0</v>
      </c>
      <c r="M337" s="60">
        <f>IF(A18taxstdlife="n/a","n/a",IF(M$3&gt;(A18taxstdlife+$E337),('RFM input'!$J$240-'RFM input'!$J$294)-SUM($J337:L337),('RFM input'!$J$240-'RFM input'!$J$294)/A18taxstdlife))</f>
        <v>0</v>
      </c>
      <c r="N337" s="60">
        <f>IF(A18taxstdlife="n/a","n/a",IF(N$3&gt;(A18taxstdlife+$E337),('RFM input'!$J$240-'RFM input'!$J$294)-SUM($J337:M337),('RFM input'!$J$240-'RFM input'!$J$294)/A18taxstdlife))</f>
        <v>0</v>
      </c>
      <c r="O337" s="60">
        <f>IF(A18taxstdlife="n/a","n/a",IF(O$3&gt;(A18taxstdlife+$E337),('RFM input'!$J$240-'RFM input'!$J$294)-SUM($J337:N337),('RFM input'!$J$240-'RFM input'!$J$294)/A18taxstdlife))</f>
        <v>0</v>
      </c>
      <c r="P337" s="60">
        <f>IF(A18taxstdlife="n/a","n/a",IF(P$3&gt;(A18taxstdlife+$E337),('RFM input'!$J$240-'RFM input'!$J$294)-SUM($J337:O337),('RFM input'!$J$240-'RFM input'!$J$294)/A18taxstdlife))</f>
        <v>0</v>
      </c>
      <c r="Q337" s="60">
        <f>IF(A18taxstdlife="n/a","n/a",IF(Q$3&gt;(A18taxstdlife+$E337),('RFM input'!$J$240-'RFM input'!$J$294)-SUM($J337:P337),('RFM input'!$J$240-'RFM input'!$J$294)/A18taxstdlife))</f>
        <v>0</v>
      </c>
      <c r="R337" s="60"/>
      <c r="S337" s="94"/>
      <c r="T337" s="94"/>
      <c r="U337" s="94"/>
      <c r="V337" s="94"/>
      <c r="W337" s="94"/>
      <c r="X337" s="94"/>
      <c r="Y337" s="94"/>
      <c r="Z337" s="94"/>
      <c r="AA337" s="249"/>
    </row>
    <row r="338" spans="1:27" hidden="1" outlineLevel="2">
      <c r="A338" s="4"/>
      <c r="B338" s="4"/>
      <c r="C338" s="19"/>
      <c r="D338" s="1292"/>
      <c r="E338" s="78">
        <v>4</v>
      </c>
      <c r="F338" s="20"/>
      <c r="G338" s="20"/>
      <c r="H338" s="134"/>
      <c r="I338" s="136"/>
      <c r="J338" s="136"/>
      <c r="K338" s="135"/>
      <c r="L338" s="60">
        <f>IF(A18taxstdlife="n/a","n/a",IF(L$3&gt;(A18taxstdlife+$E338),('RFM input'!$K$240-'RFM input'!$K$294)-SUM($K338:K338),('RFM input'!$K$240-'RFM input'!$K$294)/A18taxstdlife))</f>
        <v>0</v>
      </c>
      <c r="M338" s="60">
        <f>IF(A18taxstdlife="n/a","n/a",IF(M$3&gt;(A18taxstdlife+$E338),('RFM input'!$K$240-'RFM input'!$K$294)-SUM($K338:L338),('RFM input'!$K$240-'RFM input'!$K$294)/A18taxstdlife))</f>
        <v>0</v>
      </c>
      <c r="N338" s="60">
        <f>IF(A18taxstdlife="n/a","n/a",IF(N$3&gt;(A18taxstdlife+$E338),('RFM input'!$K$240-'RFM input'!$K$294)-SUM($K338:M338),('RFM input'!$K$240-'RFM input'!$K$294)/A18taxstdlife))</f>
        <v>0</v>
      </c>
      <c r="O338" s="60">
        <f>IF(A18taxstdlife="n/a","n/a",IF(O$3&gt;(A18taxstdlife+$E338),('RFM input'!$K$240-'RFM input'!$K$294)-SUM($K338:N338),('RFM input'!$K$240-'RFM input'!$K$294)/A18taxstdlife))</f>
        <v>0</v>
      </c>
      <c r="P338" s="60">
        <f>IF(A18taxstdlife="n/a","n/a",IF(P$3&gt;(A18taxstdlife+$E338),('RFM input'!$K$240-'RFM input'!$K$294)-SUM($K338:O338),('RFM input'!$K$240-'RFM input'!$K$294)/A18taxstdlife))</f>
        <v>0</v>
      </c>
      <c r="Q338" s="60">
        <f>IF(A18taxstdlife="n/a","n/a",IF(Q$3&gt;(A18taxstdlife+$E338),('RFM input'!$K$240-'RFM input'!$K$294)-SUM($K338:P338),('RFM input'!$K$240-'RFM input'!$K$294)/A18taxstdlife))</f>
        <v>0</v>
      </c>
      <c r="R338" s="60"/>
      <c r="S338" s="94"/>
      <c r="T338" s="94"/>
      <c r="U338" s="94"/>
      <c r="V338" s="94"/>
      <c r="W338" s="94"/>
      <c r="X338" s="94"/>
      <c r="Y338" s="94"/>
      <c r="Z338" s="94"/>
      <c r="AA338" s="249"/>
    </row>
    <row r="339" spans="1:27" hidden="1" outlineLevel="2">
      <c r="A339" s="4"/>
      <c r="B339" s="4"/>
      <c r="C339" s="19"/>
      <c r="D339" s="1292"/>
      <c r="E339" s="78">
        <v>5</v>
      </c>
      <c r="F339" s="20"/>
      <c r="G339" s="20"/>
      <c r="H339" s="134"/>
      <c r="I339" s="136"/>
      <c r="J339" s="136"/>
      <c r="K339" s="136"/>
      <c r="L339" s="135"/>
      <c r="M339" s="60">
        <f>IF(A18taxstdlife="n/a","n/a",IF(M$3&gt;(A18taxstdlife+$E339),('RFM input'!$L$240-'RFM input'!$L$294)-SUM($L339:L339),('RFM input'!$L$240-'RFM input'!$L$294)/A18taxstdlife))</f>
        <v>0</v>
      </c>
      <c r="N339" s="60">
        <f>IF(A18taxstdlife="n/a","n/a",IF(N$3&gt;(A18taxstdlife+$E339),('RFM input'!$L$240-'RFM input'!$L$294)-SUM($L339:M339),('RFM input'!$L$240-'RFM input'!$L$294)/A18taxstdlife))</f>
        <v>0</v>
      </c>
      <c r="O339" s="60">
        <f>IF(A18taxstdlife="n/a","n/a",IF(O$3&gt;(A18taxstdlife+$E339),('RFM input'!$L$240-'RFM input'!$L$294)-SUM($L339:N339),('RFM input'!$L$240-'RFM input'!$L$294)/A18taxstdlife))</f>
        <v>0</v>
      </c>
      <c r="P339" s="60">
        <f>IF(A18taxstdlife="n/a","n/a",IF(P$3&gt;(A18taxstdlife+$E339),('RFM input'!$L$240-'RFM input'!$L$294)-SUM($L339:O339),('RFM input'!$L$240-'RFM input'!$L$294)/A18taxstdlife))</f>
        <v>0</v>
      </c>
      <c r="Q339" s="60">
        <f>IF(A18taxstdlife="n/a","n/a",IF(Q$3&gt;(A18taxstdlife+$E339),('RFM input'!$L$240-'RFM input'!$L$294)-SUM($L339:P339),('RFM input'!$L$240-'RFM input'!$L$294)/A18taxstdlife))</f>
        <v>0</v>
      </c>
      <c r="R339" s="60"/>
      <c r="S339" s="94"/>
      <c r="T339" s="94"/>
      <c r="U339" s="94"/>
      <c r="V339" s="94"/>
      <c r="W339" s="94"/>
      <c r="X339" s="94"/>
      <c r="Y339" s="94"/>
      <c r="Z339" s="94"/>
      <c r="AA339" s="249"/>
    </row>
    <row r="340" spans="1:27" hidden="1" outlineLevel="2">
      <c r="A340" s="4"/>
      <c r="B340" s="4"/>
      <c r="C340" s="19"/>
      <c r="D340" s="1292"/>
      <c r="E340" s="78">
        <v>6</v>
      </c>
      <c r="F340" s="20"/>
      <c r="G340" s="20"/>
      <c r="H340" s="134"/>
      <c r="I340" s="136"/>
      <c r="J340" s="136"/>
      <c r="K340" s="136"/>
      <c r="L340" s="136"/>
      <c r="M340" s="135"/>
      <c r="N340" s="60">
        <f>IF(A18taxstdlife="n/a","n/a",IF(N$3&gt;(A18taxstdlife+$E340),('RFM input'!$M$240-'RFM input'!$M$294)-SUM($M340:M340),('RFM input'!$M$240-'RFM input'!$M$294)/A18taxstdlife))</f>
        <v>0</v>
      </c>
      <c r="O340" s="60">
        <f>IF(A18taxstdlife="n/a","n/a",IF(O$3&gt;(A18taxstdlife+$E340),('RFM input'!$M$240-'RFM input'!$M$294)-SUM($M340:N340),('RFM input'!$M$240-'RFM input'!$M$294)/A18taxstdlife))</f>
        <v>0</v>
      </c>
      <c r="P340" s="60">
        <f>IF(A18taxstdlife="n/a","n/a",IF(P$3&gt;(A18taxstdlife+$E340),('RFM input'!$M$240-'RFM input'!$M$294)-SUM($M340:O340),('RFM input'!$M$240-'RFM input'!$M$294)/A18taxstdlife))</f>
        <v>0</v>
      </c>
      <c r="Q340" s="60">
        <f>IF(A18taxstdlife="n/a","n/a",IF(Q$3&gt;(A18taxstdlife+$E340),('RFM input'!$M$240-'RFM input'!$M$294)-SUM($M340:P340),('RFM input'!$M$240-'RFM input'!$M$294)/A18taxstdlife))</f>
        <v>0</v>
      </c>
      <c r="R340" s="60"/>
      <c r="S340" s="94"/>
      <c r="T340" s="94"/>
      <c r="U340" s="94"/>
      <c r="V340" s="94"/>
      <c r="W340" s="94"/>
      <c r="X340" s="94"/>
      <c r="Y340" s="94"/>
      <c r="Z340" s="94"/>
      <c r="AA340" s="249"/>
    </row>
    <row r="341" spans="1:27" hidden="1" outlineLevel="2">
      <c r="A341" s="4"/>
      <c r="B341" s="4"/>
      <c r="C341" s="19"/>
      <c r="D341" s="1292"/>
      <c r="E341" s="78">
        <v>7</v>
      </c>
      <c r="F341" s="20"/>
      <c r="G341" s="20"/>
      <c r="H341" s="134"/>
      <c r="I341" s="136"/>
      <c r="J341" s="136"/>
      <c r="K341" s="136"/>
      <c r="L341" s="136"/>
      <c r="M341" s="136"/>
      <c r="N341" s="135"/>
      <c r="O341" s="60">
        <f>IF(A18taxstdlife="n/a","n/a",IF(O$3&gt;(A18taxstdlife+$E341),('RFM input'!$N$240-'RFM input'!$N$294)-SUM($N341:N341),('RFM input'!$N$240-'RFM input'!$N$294)/A18taxstdlife))</f>
        <v>0</v>
      </c>
      <c r="P341" s="60">
        <f>IF(A18taxstdlife="n/a","n/a",IF(P$3&gt;(A18taxstdlife+$E341),('RFM input'!$N$240-'RFM input'!$N$294)-SUM($N341:O341),('RFM input'!$N$240-'RFM input'!$N$294)/A18taxstdlife))</f>
        <v>0</v>
      </c>
      <c r="Q341" s="60">
        <f>IF(A18taxstdlife="n/a","n/a",IF(Q$3&gt;(A18taxstdlife+$E341),('RFM input'!$N$240-'RFM input'!$N$294)-SUM($N341:P341),('RFM input'!$N$240-'RFM input'!$N$294)/A18taxstdlife))</f>
        <v>0</v>
      </c>
      <c r="R341" s="60"/>
      <c r="S341" s="94"/>
      <c r="T341" s="94"/>
      <c r="U341" s="94"/>
      <c r="V341" s="94"/>
      <c r="W341" s="94"/>
      <c r="X341" s="94"/>
      <c r="Y341" s="94"/>
      <c r="Z341" s="94"/>
      <c r="AA341" s="249"/>
    </row>
    <row r="342" spans="1:27" hidden="1" outlineLevel="2">
      <c r="A342" s="4"/>
      <c r="B342" s="4"/>
      <c r="C342" s="19"/>
      <c r="D342" s="1292"/>
      <c r="E342" s="78">
        <v>8</v>
      </c>
      <c r="F342" s="20"/>
      <c r="G342" s="20"/>
      <c r="H342" s="134"/>
      <c r="I342" s="136"/>
      <c r="J342" s="136"/>
      <c r="K342" s="136"/>
      <c r="L342" s="136"/>
      <c r="M342" s="136"/>
      <c r="N342" s="136"/>
      <c r="O342" s="135"/>
      <c r="P342" s="60">
        <f>IF(A18taxstdlife="n/a","n/a",IF(P$3&gt;(A18taxstdlife+$E342),('RFM input'!$O$240-'RFM input'!$O$294)-SUM($O342:O342),('RFM input'!$O$240-'RFM input'!$O$294)/A18taxstdlife))</f>
        <v>0</v>
      </c>
      <c r="Q342" s="60">
        <f>IF(A18taxstdlife="n/a","n/a",IF(Q$3&gt;(A18taxstdlife+$E342),('RFM input'!$O$240-'RFM input'!$O$294)-SUM($O342:P342),('RFM input'!$O$240-'RFM input'!$O$294)/A18taxstdlife))</f>
        <v>0</v>
      </c>
      <c r="R342" s="60"/>
      <c r="S342" s="94"/>
      <c r="T342" s="94"/>
      <c r="U342" s="94"/>
      <c r="V342" s="94"/>
      <c r="W342" s="94"/>
      <c r="X342" s="94"/>
      <c r="Y342" s="94"/>
      <c r="Z342" s="94"/>
      <c r="AA342" s="249"/>
    </row>
    <row r="343" spans="1:27" hidden="1" outlineLevel="2">
      <c r="A343" s="4"/>
      <c r="B343" s="4"/>
      <c r="C343" s="19"/>
      <c r="D343" s="1292"/>
      <c r="E343" s="78">
        <v>9</v>
      </c>
      <c r="F343" s="20"/>
      <c r="G343" s="20"/>
      <c r="H343" s="134"/>
      <c r="I343" s="136"/>
      <c r="J343" s="136"/>
      <c r="K343" s="136"/>
      <c r="L343" s="136"/>
      <c r="M343" s="136"/>
      <c r="N343" s="136"/>
      <c r="O343" s="136"/>
      <c r="P343" s="135"/>
      <c r="Q343" s="60">
        <f>IF(A18taxstdlife="n/a","n/a",IF(Q$3&gt;(A18taxstdlife+$E343),('RFM input'!$P$240-'RFM input'!$P$294)-SUM($P343:P343),('RFM input'!$P$240-'RFM input'!$P$294)/A18taxstdlife))</f>
        <v>0</v>
      </c>
      <c r="R343" s="60"/>
      <c r="S343" s="94"/>
      <c r="T343" s="94"/>
      <c r="U343" s="94"/>
      <c r="V343" s="94"/>
      <c r="W343" s="94"/>
      <c r="X343" s="94"/>
      <c r="Y343" s="94"/>
      <c r="Z343" s="94"/>
      <c r="AA343" s="249"/>
    </row>
    <row r="344" spans="1:27" hidden="1" outlineLevel="2">
      <c r="A344" s="4"/>
      <c r="B344" s="4"/>
      <c r="C344" s="19"/>
      <c r="D344" s="1292"/>
      <c r="E344" s="79">
        <v>10</v>
      </c>
      <c r="F344" s="20"/>
      <c r="G344" s="20"/>
      <c r="H344" s="134"/>
      <c r="I344" s="136"/>
      <c r="J344" s="136"/>
      <c r="K344" s="136"/>
      <c r="L344" s="136"/>
      <c r="M344" s="136"/>
      <c r="N344" s="136"/>
      <c r="O344" s="136"/>
      <c r="P344" s="136"/>
      <c r="Q344" s="135"/>
      <c r="R344" s="60"/>
      <c r="S344" s="94"/>
      <c r="T344" s="94"/>
      <c r="U344" s="94"/>
      <c r="V344" s="94"/>
      <c r="W344" s="94"/>
      <c r="X344" s="94"/>
      <c r="Y344" s="94"/>
      <c r="Z344" s="94"/>
      <c r="AA344" s="249"/>
    </row>
    <row r="345" spans="1:27" outlineLevel="1" collapsed="1">
      <c r="A345" s="4"/>
      <c r="B345" s="4"/>
      <c r="C345" s="218">
        <f>Asset18</f>
        <v>0</v>
      </c>
      <c r="D345" s="4"/>
      <c r="E345" s="4"/>
      <c r="F345" s="17"/>
      <c r="G345" s="17"/>
      <c r="H345" s="237">
        <f>-SUM(H333:H344)</f>
        <v>0</v>
      </c>
      <c r="I345" s="149">
        <f>-SUM(I333:I344)</f>
        <v>0</v>
      </c>
      <c r="J345" s="433">
        <f>IF(COUNT($H345:I345)&gt;='RFM input'!$AA$7,0, -SUM(J333:J344))</f>
        <v>0</v>
      </c>
      <c r="K345" s="433">
        <f>IF(COUNT($H345:J345)&gt;='RFM input'!$AA$7,0, -SUM(K333:K344))</f>
        <v>0</v>
      </c>
      <c r="L345" s="433">
        <f>IF(COUNT($H345:K345)&gt;='RFM input'!$AA$7,0, -SUM(L333:L344))</f>
        <v>0</v>
      </c>
      <c r="M345" s="149">
        <f>IF(COUNT($H345:L345)&gt;='RFM input'!$AA$7,0, -SUM(M333:M344))</f>
        <v>0</v>
      </c>
      <c r="N345" s="149">
        <f>IF(COUNT($H345:M345)&gt;='RFM input'!$AA$7,0, -SUM(N333:N344))</f>
        <v>0</v>
      </c>
      <c r="O345" s="149">
        <f>IF(COUNT($H345:N345)&gt;='RFM input'!$AA$7,0, -SUM(O333:O344))</f>
        <v>0</v>
      </c>
      <c r="P345" s="149">
        <f>IF(COUNT($H345:O345)&gt;='RFM input'!$AA$7,0, -SUM(P333:P344))</f>
        <v>0</v>
      </c>
      <c r="Q345" s="149">
        <f>IF(COUNT($H345:P345)&gt;='RFM input'!$AA$7,0, -SUM(Q333:Q344))</f>
        <v>0</v>
      </c>
      <c r="R345" s="149"/>
      <c r="S345" s="93"/>
      <c r="T345" s="93"/>
      <c r="U345" s="93"/>
      <c r="V345" s="93"/>
      <c r="W345" s="93"/>
      <c r="X345" s="93"/>
      <c r="Y345" s="93"/>
      <c r="Z345" s="93"/>
      <c r="AA345" s="249"/>
    </row>
    <row r="346" spans="1:27" hidden="1" outlineLevel="2">
      <c r="A346" s="4"/>
      <c r="B346" s="220">
        <f>Asset19</f>
        <v>0</v>
      </c>
      <c r="C346" s="24"/>
      <c r="D346" s="458" t="s">
        <v>161</v>
      </c>
      <c r="E346" s="24"/>
      <c r="F346" s="238"/>
      <c r="G346" s="238"/>
      <c r="H346" s="59">
        <f>IF(H$3&gt;A19taxremlife,A19taxvalue-SUM($F346:F346),IF(A19taxremlife="N/A","n/a",A19taxvalue/A19taxremlife))</f>
        <v>0</v>
      </c>
      <c r="I346" s="59">
        <f>IF(I$3&gt;A19taxremlife,A19taxvalue-SUM($F346:H346),IF(A19taxremlife="N/A","n/a",A19taxvalue/A19taxremlife))</f>
        <v>0</v>
      </c>
      <c r="J346" s="59">
        <f>IF(J$3&gt;A19taxremlife,A19taxvalue-SUM($F346:I346),IF(A19taxremlife="N/A","n/a",A19taxvalue/A19taxremlife))</f>
        <v>0</v>
      </c>
      <c r="K346" s="59">
        <f>IF(K$3&gt;A19taxremlife,A19taxvalue-SUM($F346:J346),IF(A19taxremlife="N/A","n/a",A19taxvalue/A19taxremlife))</f>
        <v>0</v>
      </c>
      <c r="L346" s="59">
        <f>IF(L$3&gt;A19taxremlife,A19taxvalue-SUM($F346:K346),IF(A19taxremlife="N/A","n/a",A19taxvalue/A19taxremlife))</f>
        <v>0</v>
      </c>
      <c r="M346" s="59">
        <f>IF(M$3&gt;A19taxremlife,A19taxvalue-SUM($F346:L346),IF(A19taxremlife="N/A","n/a",A19taxvalue/A19taxremlife))</f>
        <v>0</v>
      </c>
      <c r="N346" s="59">
        <f>IF(N$3&gt;A19taxremlife,A19taxvalue-SUM($F346:M346),IF(A19taxremlife="N/A","n/a",A19taxvalue/A19taxremlife))</f>
        <v>0</v>
      </c>
      <c r="O346" s="59">
        <f>IF(O$3&gt;A19taxremlife,A19taxvalue-SUM($F346:N346),IF(A19taxremlife="N/A","n/a",A19taxvalue/A19taxremlife))</f>
        <v>0</v>
      </c>
      <c r="P346" s="59">
        <f>IF(P$3&gt;A19taxremlife,A19taxvalue-SUM($F346:O346),IF(A19taxremlife="N/A","n/a",A19taxvalue/A19taxremlife))</f>
        <v>0</v>
      </c>
      <c r="Q346" s="59">
        <f>IF(Q$3&gt;A19taxremlife,A19taxvalue-SUM($F346:P346),IF(A19taxremlife="N/A","n/a",A19taxvalue/A19taxremlife))</f>
        <v>0</v>
      </c>
      <c r="R346" s="59"/>
      <c r="S346" s="94"/>
      <c r="T346" s="94"/>
      <c r="U346" s="94"/>
      <c r="V346" s="94"/>
      <c r="W346" s="94"/>
      <c r="X346" s="94"/>
      <c r="Y346" s="94"/>
      <c r="Z346" s="94"/>
      <c r="AA346" s="249"/>
    </row>
    <row r="347" spans="1:27" ht="12.75" hidden="1" customHeight="1" outlineLevel="2">
      <c r="A347" s="4"/>
      <c r="B347" s="4"/>
      <c r="C347" s="19"/>
      <c r="D347" s="1291" t="s">
        <v>50</v>
      </c>
      <c r="E347" s="78"/>
      <c r="F347" s="20"/>
      <c r="G347" s="20"/>
      <c r="H347" s="94"/>
      <c r="I347" s="60"/>
      <c r="J347" s="60"/>
      <c r="K347" s="60"/>
      <c r="L347" s="60"/>
      <c r="M347" s="60"/>
      <c r="N347" s="60"/>
      <c r="O347" s="60"/>
      <c r="P347" s="60"/>
      <c r="Q347" s="60"/>
      <c r="R347" s="60"/>
      <c r="S347" s="94"/>
      <c r="T347" s="94"/>
      <c r="U347" s="94"/>
      <c r="V347" s="94"/>
      <c r="W347" s="94"/>
      <c r="X347" s="94"/>
      <c r="Y347" s="94"/>
      <c r="Z347" s="94"/>
      <c r="AA347" s="249"/>
    </row>
    <row r="348" spans="1:27" hidden="1" outlineLevel="2">
      <c r="A348" s="4"/>
      <c r="B348" s="4"/>
      <c r="C348" s="19"/>
      <c r="D348" s="1292"/>
      <c r="E348" s="78">
        <v>1</v>
      </c>
      <c r="F348" s="20"/>
      <c r="G348" s="20"/>
      <c r="H348" s="133"/>
      <c r="I348" s="60">
        <f>IF(A19taxstdlife="n/a","n/a",IF(I$3&gt;(A19taxstdlife+$E348),('RFM input'!$H$241-'RFM input'!$H$295)-SUM($H348:H348),('RFM input'!$H$241-'RFM input'!$H$295)/A19taxstdlife))</f>
        <v>0</v>
      </c>
      <c r="J348" s="60">
        <f>IF(A19taxstdlife="n/a","n/a",IF(J$3&gt;(A19taxstdlife+$E348),('RFM input'!$H$241-'RFM input'!$H$295)-SUM($H348:I348),('RFM input'!$H$241-'RFM input'!$H$295)/A19taxstdlife))</f>
        <v>0</v>
      </c>
      <c r="K348" s="60">
        <f>IF(A19taxstdlife="n/a","n/a",IF(K$3&gt;(A19taxstdlife+$E348),('RFM input'!$H$241-'RFM input'!$H$295)-SUM($H348:J348),('RFM input'!$H$241-'RFM input'!$H$295)/A19taxstdlife))</f>
        <v>0</v>
      </c>
      <c r="L348" s="60">
        <f>IF(A19taxstdlife="n/a","n/a",IF(L$3&gt;(A19taxstdlife+$E348),('RFM input'!$H$241-'RFM input'!$H$295)-SUM($H348:K348),('RFM input'!$H$241-'RFM input'!$H$295)/A19taxstdlife))</f>
        <v>0</v>
      </c>
      <c r="M348" s="60">
        <f>IF(A19taxstdlife="n/a","n/a",IF(M$3&gt;(A19taxstdlife+$E348),('RFM input'!$H$241-'RFM input'!$H$295)-SUM($H348:L348),('RFM input'!$H$241-'RFM input'!$H$295)/A19taxstdlife))</f>
        <v>0</v>
      </c>
      <c r="N348" s="60">
        <f>IF(A19taxstdlife="n/a","n/a",IF(N$3&gt;(A19taxstdlife+$E348),('RFM input'!$H$241-'RFM input'!$H$295)-SUM($H348:M348),('RFM input'!$H$241-'RFM input'!$H$295)/A19taxstdlife))</f>
        <v>0</v>
      </c>
      <c r="O348" s="60">
        <f>IF(A19taxstdlife="n/a","n/a",IF(O$3&gt;(A19taxstdlife+$E348),('RFM input'!$H$241-'RFM input'!$H$295)-SUM($H348:N348),('RFM input'!$H$241-'RFM input'!$H$295)/A19taxstdlife))</f>
        <v>0</v>
      </c>
      <c r="P348" s="60">
        <f>IF(A19taxstdlife="n/a","n/a",IF(P$3&gt;(A19taxstdlife+$E348),('RFM input'!$H$241-'RFM input'!$H$295)-SUM($H348:O348),('RFM input'!$H$241-'RFM input'!$H$295)/A19taxstdlife))</f>
        <v>0</v>
      </c>
      <c r="Q348" s="60">
        <f>IF(A19taxstdlife="n/a","n/a",IF(Q$3&gt;(A19taxstdlife+$E348),('RFM input'!$H$241-'RFM input'!$H$295)-SUM($H348:P348),('RFM input'!$H$241-'RFM input'!$H$295)/A19taxstdlife))</f>
        <v>0</v>
      </c>
      <c r="R348" s="60"/>
      <c r="S348" s="94"/>
      <c r="T348" s="94"/>
      <c r="U348" s="94"/>
      <c r="V348" s="94"/>
      <c r="W348" s="94"/>
      <c r="X348" s="94"/>
      <c r="Y348" s="94"/>
      <c r="Z348" s="94"/>
      <c r="AA348" s="249"/>
    </row>
    <row r="349" spans="1:27" hidden="1" outlineLevel="2">
      <c r="A349" s="4"/>
      <c r="B349" s="4"/>
      <c r="C349" s="19"/>
      <c r="D349" s="1292"/>
      <c r="E349" s="78">
        <v>2</v>
      </c>
      <c r="F349" s="20"/>
      <c r="G349" s="20"/>
      <c r="H349" s="134"/>
      <c r="I349" s="135"/>
      <c r="J349" s="60">
        <f>IF(A19taxstdlife="n/a","n/a",IF(J$3&gt;(A19taxstdlife+$E349),('RFM input'!$I$241-'RFM input'!$I$295)-SUM($I349:I349),('RFM input'!$I$241-'RFM input'!$I$295)/A19taxstdlife))</f>
        <v>0</v>
      </c>
      <c r="K349" s="60">
        <f>IF(A19taxstdlife="n/a","n/a",IF(K$3&gt;(A19taxstdlife+$E349),('RFM input'!$I$241-'RFM input'!$I$295)-SUM($I349:J349),('RFM input'!$I$241-'RFM input'!$I$295)/A19taxstdlife))</f>
        <v>0</v>
      </c>
      <c r="L349" s="60">
        <f>IF(A19taxstdlife="n/a","n/a",IF(L$3&gt;(A19taxstdlife+$E349),('RFM input'!$I$241-'RFM input'!$I$295)-SUM($I349:K349),('RFM input'!$I$241-'RFM input'!$I$295)/A19taxstdlife))</f>
        <v>0</v>
      </c>
      <c r="M349" s="60">
        <f>IF(A19taxstdlife="n/a","n/a",IF(M$3&gt;(A19taxstdlife+$E349),('RFM input'!$I$241-'RFM input'!$I$295)-SUM($I349:L349),('RFM input'!$I$241-'RFM input'!$I$295)/A19taxstdlife))</f>
        <v>0</v>
      </c>
      <c r="N349" s="60">
        <f>IF(A19taxstdlife="n/a","n/a",IF(N$3&gt;(A19taxstdlife+$E349),('RFM input'!$I$241-'RFM input'!$I$295)-SUM($I349:M349),('RFM input'!$I$241-'RFM input'!$I$295)/A19taxstdlife))</f>
        <v>0</v>
      </c>
      <c r="O349" s="60">
        <f>IF(A19taxstdlife="n/a","n/a",IF(O$3&gt;(A19taxstdlife+$E349),('RFM input'!$I$241-'RFM input'!$I$295)-SUM($I349:N349),('RFM input'!$I$241-'RFM input'!$I$295)/A19taxstdlife))</f>
        <v>0</v>
      </c>
      <c r="P349" s="60">
        <f>IF(A19taxstdlife="n/a","n/a",IF(P$3&gt;(A19taxstdlife+$E349),('RFM input'!$I$241-'RFM input'!$I$295)-SUM($I349:O349),('RFM input'!$I$241-'RFM input'!$I$295)/A19taxstdlife))</f>
        <v>0</v>
      </c>
      <c r="Q349" s="60">
        <f>IF(A19taxstdlife="n/a","n/a",IF(Q$3&gt;(A19taxstdlife+$E349),('RFM input'!$I$241-'RFM input'!$I$295)-SUM($I349:P349),('RFM input'!$I$241-'RFM input'!$I$295)/A19taxstdlife))</f>
        <v>0</v>
      </c>
      <c r="R349" s="60"/>
      <c r="S349" s="94"/>
      <c r="T349" s="94"/>
      <c r="U349" s="94"/>
      <c r="V349" s="94"/>
      <c r="W349" s="94"/>
      <c r="X349" s="94"/>
      <c r="Y349" s="94"/>
      <c r="Z349" s="94"/>
      <c r="AA349" s="249"/>
    </row>
    <row r="350" spans="1:27" hidden="1" outlineLevel="2">
      <c r="A350" s="4"/>
      <c r="B350" s="4"/>
      <c r="C350" s="19"/>
      <c r="D350" s="1292"/>
      <c r="E350" s="78">
        <v>3</v>
      </c>
      <c r="F350" s="20"/>
      <c r="G350" s="20"/>
      <c r="H350" s="134"/>
      <c r="I350" s="136"/>
      <c r="J350" s="135"/>
      <c r="K350" s="60">
        <f>IF(A19taxstdlife="n/a","n/a",IF(K$3&gt;(A19taxstdlife+$E350),('RFM input'!$J$241-'RFM input'!$J$295)-SUM($J350:J350),('RFM input'!$J$241-'RFM input'!$J$295)/A19taxstdlife))</f>
        <v>0</v>
      </c>
      <c r="L350" s="60">
        <f>IF(A19taxstdlife="n/a","n/a",IF(L$3&gt;(A19taxstdlife+$E350),('RFM input'!$J$241-'RFM input'!$J$295)-SUM($J350:K350),('RFM input'!$J$241-'RFM input'!$J$295)/A19taxstdlife))</f>
        <v>0</v>
      </c>
      <c r="M350" s="60">
        <f>IF(A19taxstdlife="n/a","n/a",IF(M$3&gt;(A19taxstdlife+$E350),('RFM input'!$J$241-'RFM input'!$J$295)-SUM($J350:L350),('RFM input'!$J$241-'RFM input'!$J$295)/A19taxstdlife))</f>
        <v>0</v>
      </c>
      <c r="N350" s="60">
        <f>IF(A19taxstdlife="n/a","n/a",IF(N$3&gt;(A19taxstdlife+$E350),('RFM input'!$J$241-'RFM input'!$J$295)-SUM($J350:M350),('RFM input'!$J$241-'RFM input'!$J$295)/A19taxstdlife))</f>
        <v>0</v>
      </c>
      <c r="O350" s="60">
        <f>IF(A19taxstdlife="n/a","n/a",IF(O$3&gt;(A19taxstdlife+$E350),('RFM input'!$J$241-'RFM input'!$J$295)-SUM($J350:N350),('RFM input'!$J$241-'RFM input'!$J$295)/A19taxstdlife))</f>
        <v>0</v>
      </c>
      <c r="P350" s="60">
        <f>IF(A19taxstdlife="n/a","n/a",IF(P$3&gt;(A19taxstdlife+$E350),('RFM input'!$J$241-'RFM input'!$J$295)-SUM($J350:O350),('RFM input'!$J$241-'RFM input'!$J$295)/A19taxstdlife))</f>
        <v>0</v>
      </c>
      <c r="Q350" s="60">
        <f>IF(A19taxstdlife="n/a","n/a",IF(Q$3&gt;(A19taxstdlife+$E350),('RFM input'!$J$241-'RFM input'!$J$295)-SUM($J350:P350),('RFM input'!$J$241-'RFM input'!$J$295)/A19taxstdlife))</f>
        <v>0</v>
      </c>
      <c r="R350" s="60"/>
      <c r="S350" s="94"/>
      <c r="T350" s="94"/>
      <c r="U350" s="94"/>
      <c r="V350" s="94"/>
      <c r="W350" s="94"/>
      <c r="X350" s="94"/>
      <c r="Y350" s="94"/>
      <c r="Z350" s="94"/>
      <c r="AA350" s="249"/>
    </row>
    <row r="351" spans="1:27" hidden="1" outlineLevel="2">
      <c r="A351" s="4"/>
      <c r="B351" s="4"/>
      <c r="C351" s="19"/>
      <c r="D351" s="1292"/>
      <c r="E351" s="78">
        <v>4</v>
      </c>
      <c r="F351" s="20"/>
      <c r="G351" s="20"/>
      <c r="H351" s="134"/>
      <c r="I351" s="136"/>
      <c r="J351" s="136"/>
      <c r="K351" s="135"/>
      <c r="L351" s="60">
        <f>IF(A19taxstdlife="n/a","n/a",IF(L$3&gt;(A19taxstdlife+$E351),('RFM input'!$K$241-'RFM input'!$K$295)-SUM($K351:K351),('RFM input'!$K$241-'RFM input'!$K$295)/A19taxstdlife))</f>
        <v>0</v>
      </c>
      <c r="M351" s="60">
        <f>IF(A19taxstdlife="n/a","n/a",IF(M$3&gt;(A19taxstdlife+$E351),('RFM input'!$K$241-'RFM input'!$K$295)-SUM($K351:L351),('RFM input'!$K$241-'RFM input'!$K$295)/A19taxstdlife))</f>
        <v>0</v>
      </c>
      <c r="N351" s="60">
        <f>IF(A19taxstdlife="n/a","n/a",IF(N$3&gt;(A19taxstdlife+$E351),('RFM input'!$K$241-'RFM input'!$K$295)-SUM($K351:M351),('RFM input'!$K$241-'RFM input'!$K$295)/A19taxstdlife))</f>
        <v>0</v>
      </c>
      <c r="O351" s="60">
        <f>IF(A19taxstdlife="n/a","n/a",IF(O$3&gt;(A19taxstdlife+$E351),('RFM input'!$K$241-'RFM input'!$K$295)-SUM($K351:N351),('RFM input'!$K$241-'RFM input'!$K$295)/A19taxstdlife))</f>
        <v>0</v>
      </c>
      <c r="P351" s="60">
        <f>IF(A19taxstdlife="n/a","n/a",IF(P$3&gt;(A19taxstdlife+$E351),('RFM input'!$K$241-'RFM input'!$K$295)-SUM($K351:O351),('RFM input'!$K$241-'RFM input'!$K$295)/A19taxstdlife))</f>
        <v>0</v>
      </c>
      <c r="Q351" s="60">
        <f>IF(A19taxstdlife="n/a","n/a",IF(Q$3&gt;(A19taxstdlife+$E351),('RFM input'!$K$241-'RFM input'!$K$295)-SUM($K351:P351),('RFM input'!$K$241-'RFM input'!$K$295)/A19taxstdlife))</f>
        <v>0</v>
      </c>
      <c r="R351" s="60"/>
      <c r="S351" s="94"/>
      <c r="T351" s="94"/>
      <c r="U351" s="94"/>
      <c r="V351" s="94"/>
      <c r="W351" s="94"/>
      <c r="X351" s="94"/>
      <c r="Y351" s="94"/>
      <c r="Z351" s="94"/>
      <c r="AA351" s="249"/>
    </row>
    <row r="352" spans="1:27" hidden="1" outlineLevel="2">
      <c r="A352" s="4"/>
      <c r="B352" s="4"/>
      <c r="C352" s="19"/>
      <c r="D352" s="1292"/>
      <c r="E352" s="78">
        <v>5</v>
      </c>
      <c r="F352" s="20"/>
      <c r="G352" s="20"/>
      <c r="H352" s="134"/>
      <c r="I352" s="136"/>
      <c r="J352" s="136"/>
      <c r="K352" s="136"/>
      <c r="L352" s="135"/>
      <c r="M352" s="60">
        <f>IF(A19taxstdlife="n/a","n/a",IF(M$3&gt;(A19taxstdlife+$E352),('RFM input'!$L$241-'RFM input'!$L$295)-SUM($L352:L352),('RFM input'!$L$241-'RFM input'!$L$295)/A19taxstdlife))</f>
        <v>0</v>
      </c>
      <c r="N352" s="60">
        <f>IF(A19taxstdlife="n/a","n/a",IF(N$3&gt;(A19taxstdlife+$E352),('RFM input'!$L$241-'RFM input'!$L$295)-SUM($L352:M352),('RFM input'!$L$241-'RFM input'!$L$295)/A19taxstdlife))</f>
        <v>0</v>
      </c>
      <c r="O352" s="60">
        <f>IF(A19taxstdlife="n/a","n/a",IF(O$3&gt;(A19taxstdlife+$E352),('RFM input'!$L$241-'RFM input'!$L$295)-SUM($L352:N352),('RFM input'!$L$241-'RFM input'!$L$295)/A19taxstdlife))</f>
        <v>0</v>
      </c>
      <c r="P352" s="60">
        <f>IF(A19taxstdlife="n/a","n/a",IF(P$3&gt;(A19taxstdlife+$E352),('RFM input'!$L$241-'RFM input'!$L$295)-SUM($L352:O352),('RFM input'!$L$241-'RFM input'!$L$295)/A19taxstdlife))</f>
        <v>0</v>
      </c>
      <c r="Q352" s="60">
        <f>IF(A19taxstdlife="n/a","n/a",IF(Q$3&gt;(A19taxstdlife+$E352),('RFM input'!$L$241-'RFM input'!$L$295)-SUM($L352:P352),('RFM input'!$L$241-'RFM input'!$L$295)/A19taxstdlife))</f>
        <v>0</v>
      </c>
      <c r="R352" s="60"/>
      <c r="S352" s="94"/>
      <c r="T352" s="94"/>
      <c r="U352" s="94"/>
      <c r="V352" s="94"/>
      <c r="W352" s="94"/>
      <c r="X352" s="94"/>
      <c r="Y352" s="94"/>
      <c r="Z352" s="94"/>
      <c r="AA352" s="249"/>
    </row>
    <row r="353" spans="1:27" hidden="1" outlineLevel="2">
      <c r="A353" s="4"/>
      <c r="B353" s="4"/>
      <c r="C353" s="19"/>
      <c r="D353" s="1292"/>
      <c r="E353" s="78">
        <v>6</v>
      </c>
      <c r="F353" s="20"/>
      <c r="G353" s="20"/>
      <c r="H353" s="134"/>
      <c r="I353" s="136"/>
      <c r="J353" s="136"/>
      <c r="K353" s="136"/>
      <c r="L353" s="136"/>
      <c r="M353" s="135"/>
      <c r="N353" s="60">
        <f>IF(A19taxstdlife="n/a","n/a",IF(N$3&gt;(A19taxstdlife+$E353),('RFM input'!$M$241-'RFM input'!$M$295)-SUM($M353:M353),('RFM input'!$M$241-'RFM input'!$M$295)/A19taxstdlife))</f>
        <v>0</v>
      </c>
      <c r="O353" s="60">
        <f>IF(A19taxstdlife="n/a","n/a",IF(O$3&gt;(A19taxstdlife+$E353),('RFM input'!$M$241-'RFM input'!$M$295)-SUM($M353:N353),('RFM input'!$M$241-'RFM input'!$M$295)/A19taxstdlife))</f>
        <v>0</v>
      </c>
      <c r="P353" s="60">
        <f>IF(A19taxstdlife="n/a","n/a",IF(P$3&gt;(A19taxstdlife+$E353),('RFM input'!$M$241-'RFM input'!$M$295)-SUM($M353:O353),('RFM input'!$M$241-'RFM input'!$M$295)/A19taxstdlife))</f>
        <v>0</v>
      </c>
      <c r="Q353" s="60">
        <f>IF(A19taxstdlife="n/a","n/a",IF(Q$3&gt;(A19taxstdlife+$E353),('RFM input'!$M$241-'RFM input'!$M$295)-SUM($M353:P353),('RFM input'!$M$241-'RFM input'!$M$295)/A19taxstdlife))</f>
        <v>0</v>
      </c>
      <c r="R353" s="60"/>
      <c r="S353" s="94"/>
      <c r="T353" s="94"/>
      <c r="U353" s="94"/>
      <c r="V353" s="94"/>
      <c r="W353" s="94"/>
      <c r="X353" s="94"/>
      <c r="Y353" s="94"/>
      <c r="Z353" s="94"/>
      <c r="AA353" s="249"/>
    </row>
    <row r="354" spans="1:27" hidden="1" outlineLevel="2">
      <c r="A354" s="4"/>
      <c r="B354" s="4"/>
      <c r="C354" s="19"/>
      <c r="D354" s="1292"/>
      <c r="E354" s="78">
        <v>7</v>
      </c>
      <c r="F354" s="20"/>
      <c r="G354" s="20"/>
      <c r="H354" s="134"/>
      <c r="I354" s="136"/>
      <c r="J354" s="136"/>
      <c r="K354" s="136"/>
      <c r="L354" s="136"/>
      <c r="M354" s="136"/>
      <c r="N354" s="135"/>
      <c r="O354" s="60">
        <f>IF(A19taxstdlife="n/a","n/a",IF(O$3&gt;(A19taxstdlife+$E354),('RFM input'!$N$241-'RFM input'!$N$295)-SUM($N354:N354),('RFM input'!$N$241-'RFM input'!$N$295)/A19taxstdlife))</f>
        <v>0</v>
      </c>
      <c r="P354" s="60">
        <f>IF(A19taxstdlife="n/a","n/a",IF(P$3&gt;(A19taxstdlife+$E354),('RFM input'!$N$241-'RFM input'!$N$295)-SUM($N354:O354),('RFM input'!$N$241-'RFM input'!$N$295)/A19taxstdlife))</f>
        <v>0</v>
      </c>
      <c r="Q354" s="60">
        <f>IF(A19taxstdlife="n/a","n/a",IF(Q$3&gt;(A19taxstdlife+$E354),('RFM input'!$N$241-'RFM input'!$N$295)-SUM($N354:P354),('RFM input'!$N$241-'RFM input'!$N$295)/A19taxstdlife))</f>
        <v>0</v>
      </c>
      <c r="R354" s="60"/>
      <c r="S354" s="94"/>
      <c r="T354" s="94"/>
      <c r="U354" s="94"/>
      <c r="V354" s="94"/>
      <c r="W354" s="94"/>
      <c r="X354" s="94"/>
      <c r="Y354" s="94"/>
      <c r="Z354" s="94"/>
      <c r="AA354" s="249"/>
    </row>
    <row r="355" spans="1:27" hidden="1" outlineLevel="2">
      <c r="A355" s="4"/>
      <c r="B355" s="4"/>
      <c r="C355" s="19"/>
      <c r="D355" s="1292"/>
      <c r="E355" s="78">
        <v>8</v>
      </c>
      <c r="F355" s="20"/>
      <c r="G355" s="20"/>
      <c r="H355" s="134"/>
      <c r="I355" s="136"/>
      <c r="J355" s="136"/>
      <c r="K355" s="136"/>
      <c r="L355" s="136"/>
      <c r="M355" s="136"/>
      <c r="N355" s="136"/>
      <c r="O355" s="135"/>
      <c r="P355" s="60">
        <f>IF(A19taxstdlife="n/a","n/a",IF(P$3&gt;(A19taxstdlife+$E355),('RFM input'!$O$241-'RFM input'!$O$295)-SUM($O355:O355),('RFM input'!$O$241-'RFM input'!$O$295)/A19taxstdlife))</f>
        <v>0</v>
      </c>
      <c r="Q355" s="60">
        <f>IF(A19taxstdlife="n/a","n/a",IF(Q$3&gt;(A19taxstdlife+$E355),('RFM input'!$O$241-'RFM input'!$O$295)-SUM($O355:P355),('RFM input'!$O$241-'RFM input'!$O$295)/A19taxstdlife))</f>
        <v>0</v>
      </c>
      <c r="R355" s="60"/>
      <c r="S355" s="94"/>
      <c r="T355" s="94"/>
      <c r="U355" s="94"/>
      <c r="V355" s="94"/>
      <c r="W355" s="94"/>
      <c r="X355" s="94"/>
      <c r="Y355" s="94"/>
      <c r="Z355" s="94"/>
      <c r="AA355" s="249"/>
    </row>
    <row r="356" spans="1:27" hidden="1" outlineLevel="2">
      <c r="A356" s="4"/>
      <c r="B356" s="4"/>
      <c r="C356" s="19"/>
      <c r="D356" s="1292"/>
      <c r="E356" s="78">
        <v>9</v>
      </c>
      <c r="F356" s="20"/>
      <c r="G356" s="20"/>
      <c r="H356" s="134"/>
      <c r="I356" s="136"/>
      <c r="J356" s="136"/>
      <c r="K356" s="136"/>
      <c r="L356" s="136"/>
      <c r="M356" s="136"/>
      <c r="N356" s="136"/>
      <c r="O356" s="136"/>
      <c r="P356" s="135"/>
      <c r="Q356" s="60">
        <f>IF(A19taxstdlife="n/a","n/a",IF(Q$3&gt;(A19taxstdlife+$E356),('RFM input'!$P$241-'RFM input'!$P$295)-SUM($P356:P356),('RFM input'!$P$241-'RFM input'!$P$295)/A19taxstdlife))</f>
        <v>0</v>
      </c>
      <c r="R356" s="60"/>
      <c r="S356" s="94"/>
      <c r="T356" s="94"/>
      <c r="U356" s="94"/>
      <c r="V356" s="94"/>
      <c r="W356" s="94"/>
      <c r="X356" s="94"/>
      <c r="Y356" s="94"/>
      <c r="Z356" s="94"/>
      <c r="AA356" s="249"/>
    </row>
    <row r="357" spans="1:27" hidden="1" outlineLevel="2">
      <c r="A357" s="4"/>
      <c r="B357" s="4"/>
      <c r="C357" s="19"/>
      <c r="D357" s="1292"/>
      <c r="E357" s="79">
        <v>10</v>
      </c>
      <c r="F357" s="20"/>
      <c r="G357" s="20"/>
      <c r="H357" s="134"/>
      <c r="I357" s="136"/>
      <c r="J357" s="136"/>
      <c r="K357" s="136"/>
      <c r="L357" s="136"/>
      <c r="M357" s="136"/>
      <c r="N357" s="136"/>
      <c r="O357" s="136"/>
      <c r="P357" s="136"/>
      <c r="Q357" s="135"/>
      <c r="R357" s="60"/>
      <c r="S357" s="94"/>
      <c r="T357" s="94"/>
      <c r="U357" s="94"/>
      <c r="V357" s="94"/>
      <c r="W357" s="94"/>
      <c r="X357" s="94"/>
      <c r="Y357" s="94"/>
      <c r="Z357" s="94"/>
      <c r="AA357" s="249"/>
    </row>
    <row r="358" spans="1:27" outlineLevel="1" collapsed="1">
      <c r="A358" s="4"/>
      <c r="B358" s="4"/>
      <c r="C358" s="218">
        <f>Asset19</f>
        <v>0</v>
      </c>
      <c r="D358" s="4"/>
      <c r="E358" s="4"/>
      <c r="F358" s="17"/>
      <c r="G358" s="17"/>
      <c r="H358" s="237">
        <f>-SUM(H346:H357)</f>
        <v>0</v>
      </c>
      <c r="I358" s="149">
        <f>-SUM(I346:I357)</f>
        <v>0</v>
      </c>
      <c r="J358" s="433">
        <f>IF(COUNT($H358:I358)&gt;='RFM input'!$AA$7,0, -SUM(J346:J357))</f>
        <v>0</v>
      </c>
      <c r="K358" s="433">
        <f>IF(COUNT($H358:J358)&gt;='RFM input'!$AA$7,0, -SUM(K346:K357))</f>
        <v>0</v>
      </c>
      <c r="L358" s="433">
        <f>IF(COUNT($H358:K358)&gt;='RFM input'!$AA$7,0, -SUM(L346:L357))</f>
        <v>0</v>
      </c>
      <c r="M358" s="149">
        <f>IF(COUNT($H358:L358)&gt;='RFM input'!$AA$7,0, -SUM(M346:M357))</f>
        <v>0</v>
      </c>
      <c r="N358" s="149">
        <f>IF(COUNT($H358:M358)&gt;='RFM input'!$AA$7,0, -SUM(N346:N357))</f>
        <v>0</v>
      </c>
      <c r="O358" s="149">
        <f>IF(COUNT($H358:N358)&gt;='RFM input'!$AA$7,0, -SUM(O346:O357))</f>
        <v>0</v>
      </c>
      <c r="P358" s="149">
        <f>IF(COUNT($H358:O358)&gt;='RFM input'!$AA$7,0, -SUM(P346:P357))</f>
        <v>0</v>
      </c>
      <c r="Q358" s="149">
        <f>IF(COUNT($H358:P358)&gt;='RFM input'!$AA$7,0, -SUM(Q346:Q357))</f>
        <v>0</v>
      </c>
      <c r="R358" s="149"/>
      <c r="S358" s="93"/>
      <c r="T358" s="93"/>
      <c r="U358" s="93"/>
      <c r="V358" s="93"/>
      <c r="W358" s="93"/>
      <c r="X358" s="93"/>
      <c r="Y358" s="93"/>
      <c r="Z358" s="93"/>
      <c r="AA358" s="249"/>
    </row>
    <row r="359" spans="1:27" ht="12.75" hidden="1" customHeight="1" outlineLevel="2">
      <c r="A359" s="4"/>
      <c r="B359" s="220">
        <f>Asset20</f>
        <v>0</v>
      </c>
      <c r="C359" s="24"/>
      <c r="D359" s="458" t="s">
        <v>161</v>
      </c>
      <c r="E359" s="24"/>
      <c r="F359" s="238"/>
      <c r="G359" s="238"/>
      <c r="H359" s="59">
        <f>IF(H$3&gt;A20taxremlife,A20taxvalue-SUM($F359:F359),IF(A20taxremlife="N/A","n/a",A20taxvalue/A20taxremlife))</f>
        <v>0</v>
      </c>
      <c r="I359" s="59">
        <f>IF(I$3&gt;A20taxremlife,A20taxvalue-SUM($F359:H359),IF(A20taxremlife="N/A","n/a",A20taxvalue/A20taxremlife))</f>
        <v>0</v>
      </c>
      <c r="J359" s="436">
        <f>IF(J$3&gt;A20taxremlife,A20taxvalue-SUM($F359:I359),IF(A20taxremlife="N/A","n/a",A20taxvalue/A20taxremlife))</f>
        <v>0</v>
      </c>
      <c r="K359" s="436">
        <f>IF(K$3&gt;A20taxremlife,A20taxvalue-SUM($F359:J359),IF(A20taxremlife="N/A","n/a",A20taxvalue/A20taxremlife))</f>
        <v>0</v>
      </c>
      <c r="L359" s="436">
        <f>IF(L$3&gt;A20taxremlife,A20taxvalue-SUM($F359:K359),IF(A20taxremlife="N/A","n/a",A20taxvalue/A20taxremlife))</f>
        <v>0</v>
      </c>
      <c r="M359" s="59">
        <f>IF(M$3&gt;A20taxremlife,A20taxvalue-SUM($F359:L359),IF(A20taxremlife="N/A","n/a",A20taxvalue/A20taxremlife))</f>
        <v>0</v>
      </c>
      <c r="N359" s="59">
        <f>IF(N$3&gt;A20taxremlife,A20taxvalue-SUM($F359:M359),IF(A20taxremlife="N/A","n/a",A20taxvalue/A20taxremlife))</f>
        <v>0</v>
      </c>
      <c r="O359" s="59">
        <f>IF(O$3&gt;A20taxremlife,A20taxvalue-SUM($F359:N359),IF(A20taxremlife="N/A","n/a",A20taxvalue/A20taxremlife))</f>
        <v>0</v>
      </c>
      <c r="P359" s="59">
        <f>IF(P$3&gt;A20taxremlife,A20taxvalue-SUM($F359:O359),IF(A20taxremlife="N/A","n/a",A20taxvalue/A20taxremlife))</f>
        <v>0</v>
      </c>
      <c r="Q359" s="59">
        <f>IF(Q$3&gt;A20taxremlife,A20taxvalue-SUM($F359:P359),IF(A20taxremlife="N/A","n/a",A20taxvalue/A20taxremlife))</f>
        <v>0</v>
      </c>
      <c r="R359" s="59"/>
      <c r="S359" s="94"/>
      <c r="T359" s="94"/>
      <c r="U359" s="94"/>
      <c r="V359" s="94"/>
      <c r="W359" s="94"/>
      <c r="X359" s="94"/>
      <c r="Y359" s="94"/>
      <c r="Z359" s="94"/>
      <c r="AA359" s="249"/>
    </row>
    <row r="360" spans="1:27" ht="12.75" hidden="1" customHeight="1" outlineLevel="2">
      <c r="A360" s="4"/>
      <c r="B360" s="4"/>
      <c r="C360" s="19"/>
      <c r="D360" s="1291" t="s">
        <v>50</v>
      </c>
      <c r="E360" s="78"/>
      <c r="F360" s="20"/>
      <c r="G360" s="20"/>
      <c r="H360" s="94"/>
      <c r="I360" s="60"/>
      <c r="J360" s="60"/>
      <c r="K360" s="60"/>
      <c r="L360" s="60"/>
      <c r="M360" s="60"/>
      <c r="N360" s="60"/>
      <c r="O360" s="60"/>
      <c r="P360" s="60"/>
      <c r="Q360" s="60"/>
      <c r="R360" s="60"/>
      <c r="S360" s="94"/>
      <c r="T360" s="94"/>
      <c r="U360" s="94"/>
      <c r="V360" s="94"/>
      <c r="W360" s="94"/>
      <c r="X360" s="94"/>
      <c r="Y360" s="94"/>
      <c r="Z360" s="94"/>
      <c r="AA360" s="249"/>
    </row>
    <row r="361" spans="1:27" ht="12.75" hidden="1" customHeight="1" outlineLevel="2">
      <c r="A361" s="4"/>
      <c r="B361" s="4"/>
      <c r="C361" s="19"/>
      <c r="D361" s="1292"/>
      <c r="E361" s="78">
        <v>1</v>
      </c>
      <c r="F361" s="20"/>
      <c r="G361" s="20"/>
      <c r="H361" s="133"/>
      <c r="I361" s="60">
        <f>IF(A20taxstdlife="n/a","n/a",IF(I$3&gt;(A20taxstdlife+$E361),('RFM input'!$H$242-'RFM input'!$H$296)-SUM($H361:H361),('RFM input'!$H$242-'RFM input'!$H$296)/A20taxstdlife))</f>
        <v>0</v>
      </c>
      <c r="J361" s="60">
        <f>IF(A20taxstdlife="n/a","n/a",IF(J$3&gt;(A20taxstdlife+$E361),('RFM input'!$H$242-'RFM input'!$H$296)-SUM($H361:I361),('RFM input'!$H$242-'RFM input'!$H$296)/A20taxstdlife))</f>
        <v>0</v>
      </c>
      <c r="K361" s="60">
        <f>IF(A20taxstdlife="n/a","n/a",IF(K$3&gt;(A20taxstdlife+$E361),('RFM input'!$H$242-'RFM input'!$H$296)-SUM($H361:J361),('RFM input'!$H$242-'RFM input'!$H$296)/A20taxstdlife))</f>
        <v>0</v>
      </c>
      <c r="L361" s="60">
        <f>IF(A20taxstdlife="n/a","n/a",IF(L$3&gt;(A20taxstdlife+$E361),('RFM input'!$H$242-'RFM input'!$H$296)-SUM($H361:K361),('RFM input'!$H$242-'RFM input'!$H$296)/A20taxstdlife))</f>
        <v>0</v>
      </c>
      <c r="M361" s="60">
        <f>IF(A20taxstdlife="n/a","n/a",IF(M$3&gt;(A20taxstdlife+$E361),('RFM input'!$H$242-'RFM input'!$H$296)-SUM($H361:L361),('RFM input'!$H$242-'RFM input'!$H$296)/A20taxstdlife))</f>
        <v>0</v>
      </c>
      <c r="N361" s="60">
        <f>IF(A20taxstdlife="n/a","n/a",IF(N$3&gt;(A20taxstdlife+$E361),('RFM input'!$H$242-'RFM input'!$H$296)-SUM($H361:M361),('RFM input'!$H$242-'RFM input'!$H$296)/A20taxstdlife))</f>
        <v>0</v>
      </c>
      <c r="O361" s="60">
        <f>IF(A20taxstdlife="n/a","n/a",IF(O$3&gt;(A20taxstdlife+$E361),('RFM input'!$H$242-'RFM input'!$H$296)-SUM($H361:N361),('RFM input'!$H$242-'RFM input'!$H$296)/A20taxstdlife))</f>
        <v>0</v>
      </c>
      <c r="P361" s="60">
        <f>IF(A20taxstdlife="n/a","n/a",IF(P$3&gt;(A20taxstdlife+$E361),('RFM input'!$H$242-'RFM input'!$H$296)-SUM($H361:O361),('RFM input'!$H$242-'RFM input'!$H$296)/A20taxstdlife))</f>
        <v>0</v>
      </c>
      <c r="Q361" s="60">
        <f>IF(A20taxstdlife="n/a","n/a",IF(Q$3&gt;(A20taxstdlife+$E361),('RFM input'!$H$242-'RFM input'!$H$296)-SUM($H361:P361),('RFM input'!$H$242-'RFM input'!$H$296)/A20taxstdlife))</f>
        <v>0</v>
      </c>
      <c r="R361" s="60"/>
      <c r="S361" s="94"/>
      <c r="T361" s="94"/>
      <c r="U361" s="94"/>
      <c r="V361" s="94"/>
      <c r="W361" s="94"/>
      <c r="X361" s="94"/>
      <c r="Y361" s="94"/>
      <c r="Z361" s="94"/>
      <c r="AA361" s="249"/>
    </row>
    <row r="362" spans="1:27" ht="12.75" hidden="1" customHeight="1" outlineLevel="2">
      <c r="A362" s="4"/>
      <c r="B362" s="4"/>
      <c r="C362" s="19"/>
      <c r="D362" s="1292"/>
      <c r="E362" s="78">
        <v>2</v>
      </c>
      <c r="F362" s="20"/>
      <c r="G362" s="20"/>
      <c r="H362" s="134"/>
      <c r="I362" s="135"/>
      <c r="J362" s="60">
        <f>IF(A20taxstdlife="n/a","n/a",IF(J$3&gt;(A20taxstdlife+$E362),('RFM input'!$I$242-'RFM input'!$I$296)-SUM($I362:I362),('RFM input'!$I$242-'RFM input'!$I$296)/A20taxstdlife))</f>
        <v>0</v>
      </c>
      <c r="K362" s="60">
        <f>IF(A20taxstdlife="n/a","n/a",IF(K$3&gt;(A20taxstdlife+$E362),('RFM input'!$I$242-'RFM input'!$I$296)-SUM($I362:J362),('RFM input'!$I$242-'RFM input'!$I$296)/A20taxstdlife))</f>
        <v>0</v>
      </c>
      <c r="L362" s="60">
        <f>IF(A20taxstdlife="n/a","n/a",IF(L$3&gt;(A20taxstdlife+$E362),('RFM input'!$I$242-'RFM input'!$I$296)-SUM($I362:K362),('RFM input'!$I$242-'RFM input'!$I$296)/A20taxstdlife))</f>
        <v>0</v>
      </c>
      <c r="M362" s="60">
        <f>IF(A20taxstdlife="n/a","n/a",IF(M$3&gt;(A20taxstdlife+$E362),('RFM input'!$I$242-'RFM input'!$I$296)-SUM($I362:L362),('RFM input'!$I$242-'RFM input'!$I$296)/A20taxstdlife))</f>
        <v>0</v>
      </c>
      <c r="N362" s="60">
        <f>IF(A20taxstdlife="n/a","n/a",IF(N$3&gt;(A20taxstdlife+$E362),('RFM input'!$I$242-'RFM input'!$I$296)-SUM($I362:M362),('RFM input'!$I$242-'RFM input'!$I$296)/A20taxstdlife))</f>
        <v>0</v>
      </c>
      <c r="O362" s="60">
        <f>IF(A20taxstdlife="n/a","n/a",IF(O$3&gt;(A20taxstdlife+$E362),('RFM input'!$I$242-'RFM input'!$I$296)-SUM($I362:N362),('RFM input'!$I$242-'RFM input'!$I$296)/A20taxstdlife))</f>
        <v>0</v>
      </c>
      <c r="P362" s="60">
        <f>IF(A20taxstdlife="n/a","n/a",IF(P$3&gt;(A20taxstdlife+$E362),('RFM input'!$I$242-'RFM input'!$I$296)-SUM($I362:O362),('RFM input'!$I$242-'RFM input'!$I$296)/A20taxstdlife))</f>
        <v>0</v>
      </c>
      <c r="Q362" s="60">
        <f>IF(A20taxstdlife="n/a","n/a",IF(Q$3&gt;(A20taxstdlife+$E362),('RFM input'!$I$242-'RFM input'!$I$296)-SUM($I362:P362),('RFM input'!$I$242-'RFM input'!$I$296)/A20taxstdlife))</f>
        <v>0</v>
      </c>
      <c r="R362" s="60"/>
      <c r="S362" s="94"/>
      <c r="T362" s="94"/>
      <c r="U362" s="94"/>
      <c r="V362" s="94"/>
      <c r="W362" s="94"/>
      <c r="X362" s="94"/>
      <c r="Y362" s="94"/>
      <c r="Z362" s="94"/>
      <c r="AA362" s="249"/>
    </row>
    <row r="363" spans="1:27" ht="12.75" hidden="1" customHeight="1" outlineLevel="2">
      <c r="A363" s="4"/>
      <c r="B363" s="4"/>
      <c r="C363" s="19"/>
      <c r="D363" s="1292"/>
      <c r="E363" s="78">
        <v>3</v>
      </c>
      <c r="F363" s="20"/>
      <c r="G363" s="20"/>
      <c r="H363" s="134"/>
      <c r="I363" s="136"/>
      <c r="J363" s="135"/>
      <c r="K363" s="60">
        <f>IF(A20taxstdlife="n/a","n/a",IF(K$3&gt;(A20taxstdlife+$E363),('RFM input'!$J$242-'RFM input'!$J$296)-SUM($J363:J363),('RFM input'!$J$242-'RFM input'!$J$296)/A20taxstdlife))</f>
        <v>0</v>
      </c>
      <c r="L363" s="60">
        <f>IF(A20taxstdlife="n/a","n/a",IF(L$3&gt;(A20taxstdlife+$E363),('RFM input'!$J$242-'RFM input'!$J$296)-SUM($J363:K363),('RFM input'!$J$242-'RFM input'!$J$296)/A20taxstdlife))</f>
        <v>0</v>
      </c>
      <c r="M363" s="60">
        <f>IF(A20taxstdlife="n/a","n/a",IF(M$3&gt;(A20taxstdlife+$E363),('RFM input'!$J$242-'RFM input'!$J$296)-SUM($J363:L363),('RFM input'!$J$242-'RFM input'!$J$296)/A20taxstdlife))</f>
        <v>0</v>
      </c>
      <c r="N363" s="60">
        <f>IF(A20taxstdlife="n/a","n/a",IF(N$3&gt;(A20taxstdlife+$E363),('RFM input'!$J$242-'RFM input'!$J$296)-SUM($J363:M363),('RFM input'!$J$242-'RFM input'!$J$296)/A20taxstdlife))</f>
        <v>0</v>
      </c>
      <c r="O363" s="60">
        <f>IF(A20taxstdlife="n/a","n/a",IF(O$3&gt;(A20taxstdlife+$E363),('RFM input'!$J$242-'RFM input'!$J$296)-SUM($J363:N363),('RFM input'!$J$242-'RFM input'!$J$296)/A20taxstdlife))</f>
        <v>0</v>
      </c>
      <c r="P363" s="60">
        <f>IF(A20taxstdlife="n/a","n/a",IF(P$3&gt;(A20taxstdlife+$E363),('RFM input'!$J$242-'RFM input'!$J$296)-SUM($J363:O363),('RFM input'!$J$242-'RFM input'!$J$296)/A20taxstdlife))</f>
        <v>0</v>
      </c>
      <c r="Q363" s="60">
        <f>IF(A20taxstdlife="n/a","n/a",IF(Q$3&gt;(A20taxstdlife+$E363),('RFM input'!$J$242-'RFM input'!$J$296)-SUM($J363:P363),('RFM input'!$J$242-'RFM input'!$J$296)/A20taxstdlife))</f>
        <v>0</v>
      </c>
      <c r="R363" s="60"/>
      <c r="S363" s="94"/>
      <c r="T363" s="94"/>
      <c r="U363" s="94"/>
      <c r="V363" s="94"/>
      <c r="W363" s="94"/>
      <c r="X363" s="94"/>
      <c r="Y363" s="94"/>
      <c r="Z363" s="94"/>
      <c r="AA363" s="249"/>
    </row>
    <row r="364" spans="1:27" ht="12.75" hidden="1" customHeight="1" outlineLevel="2">
      <c r="A364" s="4"/>
      <c r="B364" s="4"/>
      <c r="C364" s="19"/>
      <c r="D364" s="1292"/>
      <c r="E364" s="78">
        <v>4</v>
      </c>
      <c r="F364" s="20"/>
      <c r="G364" s="20"/>
      <c r="H364" s="134"/>
      <c r="I364" s="136"/>
      <c r="J364" s="136"/>
      <c r="K364" s="135"/>
      <c r="L364" s="60">
        <f>IF(A20taxstdlife="n/a","n/a",IF(L$3&gt;(A20taxstdlife+$E364),('RFM input'!$K$242-'RFM input'!$K$296)-SUM($K364:K364),('RFM input'!$K$242-'RFM input'!$K$296)/A20taxstdlife))</f>
        <v>0</v>
      </c>
      <c r="M364" s="60">
        <f>IF(A20taxstdlife="n/a","n/a",IF(M$3&gt;(A20taxstdlife+$E364),('RFM input'!$K$242-'RFM input'!$K$296)-SUM($K364:L364),('RFM input'!$K$242-'RFM input'!$K$296)/A20taxstdlife))</f>
        <v>0</v>
      </c>
      <c r="N364" s="60">
        <f>IF(A20taxstdlife="n/a","n/a",IF(N$3&gt;(A20taxstdlife+$E364),('RFM input'!$K$242-'RFM input'!$K$296)-SUM($K364:M364),('RFM input'!$K$242-'RFM input'!$K$296)/A20taxstdlife))</f>
        <v>0</v>
      </c>
      <c r="O364" s="60">
        <f>IF(A20taxstdlife="n/a","n/a",IF(O$3&gt;(A20taxstdlife+$E364),('RFM input'!$K$242-'RFM input'!$K$296)-SUM($K364:N364),('RFM input'!$K$242-'RFM input'!$K$296)/A20taxstdlife))</f>
        <v>0</v>
      </c>
      <c r="P364" s="60">
        <f>IF(A20taxstdlife="n/a","n/a",IF(P$3&gt;(A20taxstdlife+$E364),('RFM input'!$K$242-'RFM input'!$K$296)-SUM($K364:O364),('RFM input'!$K$242-'RFM input'!$K$296)/A20taxstdlife))</f>
        <v>0</v>
      </c>
      <c r="Q364" s="60">
        <f>IF(A20taxstdlife="n/a","n/a",IF(Q$3&gt;(A20taxstdlife+$E364),('RFM input'!$K$242-'RFM input'!$K$296)-SUM($K364:P364),('RFM input'!$K$242-'RFM input'!$K$296)/A20taxstdlife))</f>
        <v>0</v>
      </c>
      <c r="R364" s="60"/>
      <c r="S364" s="94"/>
      <c r="T364" s="94"/>
      <c r="U364" s="94"/>
      <c r="V364" s="94"/>
      <c r="W364" s="94"/>
      <c r="X364" s="94"/>
      <c r="Y364" s="94"/>
      <c r="Z364" s="94"/>
      <c r="AA364" s="249"/>
    </row>
    <row r="365" spans="1:27" ht="12.75" hidden="1" customHeight="1" outlineLevel="2">
      <c r="A365" s="4"/>
      <c r="B365" s="4"/>
      <c r="C365" s="19"/>
      <c r="D365" s="1292"/>
      <c r="E365" s="78">
        <v>5</v>
      </c>
      <c r="F365" s="20"/>
      <c r="G365" s="20"/>
      <c r="H365" s="134"/>
      <c r="I365" s="136"/>
      <c r="J365" s="136"/>
      <c r="K365" s="136"/>
      <c r="L365" s="135"/>
      <c r="M365" s="60">
        <f>IF(A20taxstdlife="n/a","n/a",IF(M$3&gt;(A20taxstdlife+$E365),('RFM input'!$L$242-'RFM input'!$L$296)-SUM($L365:L365),('RFM input'!$L$242-'RFM input'!$L$296)/A20taxstdlife))</f>
        <v>0</v>
      </c>
      <c r="N365" s="60">
        <f>IF(A20taxstdlife="n/a","n/a",IF(N$3&gt;(A20taxstdlife+$E365),('RFM input'!$L$242-'RFM input'!$L$296)-SUM($L365:M365),('RFM input'!$L$242-'RFM input'!$L$296)/A20taxstdlife))</f>
        <v>0</v>
      </c>
      <c r="O365" s="60">
        <f>IF(A20taxstdlife="n/a","n/a",IF(O$3&gt;(A20taxstdlife+$E365),('RFM input'!$L$242-'RFM input'!$L$296)-SUM($L365:N365),('RFM input'!$L$242-'RFM input'!$L$296)/A20taxstdlife))</f>
        <v>0</v>
      </c>
      <c r="P365" s="60">
        <f>IF(A20taxstdlife="n/a","n/a",IF(P$3&gt;(A20taxstdlife+$E365),('RFM input'!$L$242-'RFM input'!$L$296)-SUM($L365:O365),('RFM input'!$L$242-'RFM input'!$L$296)/A20taxstdlife))</f>
        <v>0</v>
      </c>
      <c r="Q365" s="60">
        <f>IF(A20taxstdlife="n/a","n/a",IF(Q$3&gt;(A20taxstdlife+$E365),('RFM input'!$L$242-'RFM input'!$L$296)-SUM($L365:P365),('RFM input'!$L$242-'RFM input'!$L$296)/A20taxstdlife))</f>
        <v>0</v>
      </c>
      <c r="R365" s="60"/>
      <c r="S365" s="94"/>
      <c r="T365" s="94"/>
      <c r="U365" s="94"/>
      <c r="V365" s="94"/>
      <c r="W365" s="94"/>
      <c r="X365" s="94"/>
      <c r="Y365" s="94"/>
      <c r="Z365" s="94"/>
      <c r="AA365" s="249"/>
    </row>
    <row r="366" spans="1:27" ht="12.75" hidden="1" customHeight="1" outlineLevel="2">
      <c r="A366" s="4"/>
      <c r="B366" s="4"/>
      <c r="C366" s="19"/>
      <c r="D366" s="1292"/>
      <c r="E366" s="78">
        <v>6</v>
      </c>
      <c r="F366" s="20"/>
      <c r="G366" s="20"/>
      <c r="H366" s="134"/>
      <c r="I366" s="136"/>
      <c r="J366" s="136"/>
      <c r="K366" s="136"/>
      <c r="L366" s="136"/>
      <c r="M366" s="135"/>
      <c r="N366" s="60">
        <f>IF(A20taxstdlife="n/a","n/a",IF(N$3&gt;(A20taxstdlife+$E366),('RFM input'!$M$242-'RFM input'!$M$296)-SUM($M366:M366),('RFM input'!$M$242-'RFM input'!$M$296)/A20taxstdlife))</f>
        <v>0</v>
      </c>
      <c r="O366" s="60">
        <f>IF(A20taxstdlife="n/a","n/a",IF(O$3&gt;(A20taxstdlife+$E366),('RFM input'!$M$242-'RFM input'!$M$296)-SUM($M366:N366),('RFM input'!$M$242-'RFM input'!$M$296)/A20taxstdlife))</f>
        <v>0</v>
      </c>
      <c r="P366" s="60">
        <f>IF(A20taxstdlife="n/a","n/a",IF(P$3&gt;(A20taxstdlife+$E366),('RFM input'!$M$242-'RFM input'!$M$296)-SUM($M366:O366),('RFM input'!$M$242-'RFM input'!$M$296)/A20taxstdlife))</f>
        <v>0</v>
      </c>
      <c r="Q366" s="60">
        <f>IF(A20taxstdlife="n/a","n/a",IF(Q$3&gt;(A20taxstdlife+$E366),('RFM input'!$M$242-'RFM input'!$M$296)-SUM($M366:P366),('RFM input'!$M$242-'RFM input'!$M$296)/A20taxstdlife))</f>
        <v>0</v>
      </c>
      <c r="R366" s="60"/>
      <c r="S366" s="94"/>
      <c r="T366" s="94"/>
      <c r="U366" s="94"/>
      <c r="V366" s="94"/>
      <c r="W366" s="94"/>
      <c r="X366" s="94"/>
      <c r="Y366" s="94"/>
      <c r="Z366" s="94"/>
      <c r="AA366" s="249"/>
    </row>
    <row r="367" spans="1:27" ht="12.75" hidden="1" customHeight="1" outlineLevel="2">
      <c r="A367" s="4"/>
      <c r="B367" s="4"/>
      <c r="C367" s="19"/>
      <c r="D367" s="1292"/>
      <c r="E367" s="78">
        <v>7</v>
      </c>
      <c r="F367" s="20"/>
      <c r="G367" s="20"/>
      <c r="H367" s="134"/>
      <c r="I367" s="136"/>
      <c r="J367" s="136"/>
      <c r="K367" s="136"/>
      <c r="L367" s="136"/>
      <c r="M367" s="136"/>
      <c r="N367" s="135"/>
      <c r="O367" s="60">
        <f>IF(A20taxstdlife="n/a","n/a",IF(O$3&gt;(A20taxstdlife+$E367),('RFM input'!$N$242-'RFM input'!$N$296)-SUM($N367:N367),('RFM input'!$N$242-'RFM input'!$N$296)/A20taxstdlife))</f>
        <v>0</v>
      </c>
      <c r="P367" s="60">
        <f>IF(A20taxstdlife="n/a","n/a",IF(P$3&gt;(A20taxstdlife+$E367),('RFM input'!$N$242-'RFM input'!$N$296)-SUM($N367:O367),('RFM input'!$N$242-'RFM input'!$N$296)/A20taxstdlife))</f>
        <v>0</v>
      </c>
      <c r="Q367" s="60">
        <f>IF(A20taxstdlife="n/a","n/a",IF(Q$3&gt;(A20taxstdlife+$E367),('RFM input'!$N$242-'RFM input'!$N$296)-SUM($N367:P367),('RFM input'!$N$242-'RFM input'!$N$296)/A20taxstdlife))</f>
        <v>0</v>
      </c>
      <c r="R367" s="60"/>
      <c r="S367" s="94"/>
      <c r="T367" s="94"/>
      <c r="U367" s="94"/>
      <c r="V367" s="94"/>
      <c r="W367" s="94"/>
      <c r="X367" s="94"/>
      <c r="Y367" s="94"/>
      <c r="Z367" s="94"/>
      <c r="AA367" s="249"/>
    </row>
    <row r="368" spans="1:27" ht="12.75" hidden="1" customHeight="1" outlineLevel="2">
      <c r="A368" s="4"/>
      <c r="B368" s="4"/>
      <c r="C368" s="19"/>
      <c r="D368" s="1292"/>
      <c r="E368" s="78">
        <v>8</v>
      </c>
      <c r="F368" s="20"/>
      <c r="G368" s="20"/>
      <c r="H368" s="134"/>
      <c r="I368" s="136"/>
      <c r="J368" s="136"/>
      <c r="K368" s="136"/>
      <c r="L368" s="136"/>
      <c r="M368" s="136"/>
      <c r="N368" s="136"/>
      <c r="O368" s="135"/>
      <c r="P368" s="60">
        <f>IF(A20taxstdlife="n/a","n/a",IF(P$3&gt;(A20taxstdlife+$E368),('RFM input'!$O$242-'RFM input'!$O$296)-SUM($O368:O368),('RFM input'!$O$242-'RFM input'!$O$296)/A20taxstdlife))</f>
        <v>0</v>
      </c>
      <c r="Q368" s="60">
        <f>IF(A20taxstdlife="n/a","n/a",IF(Q$3&gt;(A20taxstdlife+$E368),('RFM input'!$O$242-'RFM input'!$O$296)-SUM($O368:P368),('RFM input'!$O$242-'RFM input'!$O$296)/A20taxstdlife))</f>
        <v>0</v>
      </c>
      <c r="R368" s="60"/>
      <c r="S368" s="94"/>
      <c r="T368" s="94"/>
      <c r="U368" s="94"/>
      <c r="V368" s="94"/>
      <c r="W368" s="94"/>
      <c r="X368" s="94"/>
      <c r="Y368" s="94"/>
      <c r="Z368" s="94"/>
      <c r="AA368" s="249"/>
    </row>
    <row r="369" spans="1:27" ht="12.75" hidden="1" customHeight="1" outlineLevel="2">
      <c r="A369" s="4"/>
      <c r="B369" s="4"/>
      <c r="C369" s="19"/>
      <c r="D369" s="1292"/>
      <c r="E369" s="78">
        <v>9</v>
      </c>
      <c r="F369" s="20"/>
      <c r="G369" s="20"/>
      <c r="H369" s="134"/>
      <c r="I369" s="136"/>
      <c r="J369" s="136"/>
      <c r="K369" s="136"/>
      <c r="L369" s="136"/>
      <c r="M369" s="136"/>
      <c r="N369" s="136"/>
      <c r="O369" s="136"/>
      <c r="P369" s="135"/>
      <c r="Q369" s="60">
        <f>IF(A20taxstdlife="n/a","n/a",IF(Q$3&gt;(A20taxstdlife+$E369),('RFM input'!$P$242-'RFM input'!$P$296)-SUM($P369:P369),('RFM input'!$P$242-'RFM input'!$P$296)/A20taxstdlife))</f>
        <v>0</v>
      </c>
      <c r="R369" s="60"/>
      <c r="S369" s="94"/>
      <c r="T369" s="94"/>
      <c r="U369" s="94"/>
      <c r="V369" s="94"/>
      <c r="W369" s="94"/>
      <c r="X369" s="94"/>
      <c r="Y369" s="94"/>
      <c r="Z369" s="94"/>
      <c r="AA369" s="249"/>
    </row>
    <row r="370" spans="1:27" ht="12.75" hidden="1" customHeight="1" outlineLevel="2">
      <c r="A370" s="4"/>
      <c r="B370" s="4"/>
      <c r="C370" s="19"/>
      <c r="D370" s="1292"/>
      <c r="E370" s="79">
        <v>10</v>
      </c>
      <c r="F370" s="20"/>
      <c r="G370" s="20"/>
      <c r="H370" s="134"/>
      <c r="I370" s="136"/>
      <c r="J370" s="136"/>
      <c r="K370" s="136"/>
      <c r="L370" s="136"/>
      <c r="M370" s="136"/>
      <c r="N370" s="136"/>
      <c r="O370" s="136"/>
      <c r="P370" s="136"/>
      <c r="Q370" s="135"/>
      <c r="R370" s="60"/>
      <c r="S370" s="94"/>
      <c r="T370" s="94"/>
      <c r="U370" s="94"/>
      <c r="V370" s="94"/>
      <c r="W370" s="94"/>
      <c r="X370" s="94"/>
      <c r="Y370" s="94"/>
      <c r="Z370" s="94"/>
      <c r="AA370" s="249"/>
    </row>
    <row r="371" spans="1:27" outlineLevel="1" collapsed="1">
      <c r="A371" s="4"/>
      <c r="B371" s="4"/>
      <c r="C371" s="218">
        <f>Asset20</f>
        <v>0</v>
      </c>
      <c r="D371" s="4"/>
      <c r="E371" s="4"/>
      <c r="F371" s="17"/>
      <c r="G371" s="17"/>
      <c r="H371" s="237">
        <f>-SUM(H359:H370)</f>
        <v>0</v>
      </c>
      <c r="I371" s="149">
        <f>-SUM(I359:I370)</f>
        <v>0</v>
      </c>
      <c r="J371" s="433">
        <f>IF(COUNT($H371:I371)&gt;='RFM input'!$AA$7,0, -SUM(J359:J370))</f>
        <v>0</v>
      </c>
      <c r="K371" s="433">
        <f>IF(COUNT($H371:J371)&gt;='RFM input'!$AA$7,0, -SUM(K359:K370))</f>
        <v>0</v>
      </c>
      <c r="L371" s="433">
        <f>IF(COUNT($H371:K371)&gt;='RFM input'!$AA$7,0, -SUM(L359:L370))</f>
        <v>0</v>
      </c>
      <c r="M371" s="149">
        <f>IF(COUNT($H371:L371)&gt;='RFM input'!$AA$7,0, -SUM(M359:M370))</f>
        <v>0</v>
      </c>
      <c r="N371" s="149">
        <f>IF(COUNT($H371:M371)&gt;='RFM input'!$AA$7,0, -SUM(N359:N370))</f>
        <v>0</v>
      </c>
      <c r="O371" s="149">
        <f>IF(COUNT($H371:N371)&gt;='RFM input'!$AA$7,0, -SUM(O359:O370))</f>
        <v>0</v>
      </c>
      <c r="P371" s="149">
        <f>IF(COUNT($H371:O371)&gt;='RFM input'!$AA$7,0, -SUM(P359:P370))</f>
        <v>0</v>
      </c>
      <c r="Q371" s="149">
        <f>IF(COUNT($H371:P371)&gt;='RFM input'!$AA$7,0, -SUM(Q359:Q370))</f>
        <v>0</v>
      </c>
      <c r="R371" s="149"/>
      <c r="S371" s="93"/>
      <c r="T371" s="93"/>
      <c r="U371" s="93"/>
      <c r="V371" s="93"/>
      <c r="W371" s="93"/>
      <c r="X371" s="93"/>
      <c r="Y371" s="93"/>
      <c r="Z371" s="93"/>
      <c r="AA371" s="249"/>
    </row>
    <row r="372" spans="1:27" ht="12.75" hidden="1" customHeight="1" outlineLevel="2">
      <c r="A372" s="4"/>
      <c r="B372" s="219">
        <f>Asset21</f>
        <v>0</v>
      </c>
      <c r="C372" s="24"/>
      <c r="D372" s="458" t="s">
        <v>161</v>
      </c>
      <c r="E372" s="24"/>
      <c r="F372" s="238"/>
      <c r="G372" s="238"/>
      <c r="H372" s="59">
        <f>IF(H$3&gt;A21taxremlife,A21taxvalue-SUM($F372:F372),IF(A21taxremlife="N/A","n/a",A21taxvalue/A21taxremlife))</f>
        <v>0</v>
      </c>
      <c r="I372" s="59">
        <f>IF(I$3&gt;A21taxremlife,A21taxvalue-SUM($F372:H372),IF(A21taxremlife="N/A","n/a",A21taxvalue/A21taxremlife))</f>
        <v>0</v>
      </c>
      <c r="J372" s="59">
        <f>IF(J$3&gt;A21taxremlife,A21taxvalue-SUM($F372:I372),IF(A21taxremlife="N/A","n/a",A21taxvalue/A21taxremlife))</f>
        <v>0</v>
      </c>
      <c r="K372" s="59">
        <f>IF(K$3&gt;A21taxremlife,A21taxvalue-SUM($F372:J372),IF(A21taxremlife="N/A","n/a",A21taxvalue/A21taxremlife))</f>
        <v>0</v>
      </c>
      <c r="L372" s="59">
        <f>IF(L$3&gt;A21taxremlife,A21taxvalue-SUM($F372:K372),IF(A21taxremlife="N/A","n/a",A21taxvalue/A21taxremlife))</f>
        <v>0</v>
      </c>
      <c r="M372" s="59">
        <f>IF(M$3&gt;A21taxremlife,A21taxvalue-SUM($F372:L372),IF(A21taxremlife="N/A","n/a",A21taxvalue/A21taxremlife))</f>
        <v>0</v>
      </c>
      <c r="N372" s="59">
        <f>IF(N$3&gt;A21taxremlife,A21taxvalue-SUM($F372:M372),IF(A21taxremlife="N/A","n/a",A21taxvalue/A21taxremlife))</f>
        <v>0</v>
      </c>
      <c r="O372" s="59">
        <f>IF(O$3&gt;A21taxremlife,A21taxvalue-SUM($F372:N372),IF(A21taxremlife="N/A","n/a",A21taxvalue/A21taxremlife))</f>
        <v>0</v>
      </c>
      <c r="P372" s="59">
        <f>IF(P$3&gt;A21taxremlife,A21taxvalue-SUM($F372:O372),IF(A21taxremlife="N/A","n/a",A21taxvalue/A21taxremlife))</f>
        <v>0</v>
      </c>
      <c r="Q372" s="59">
        <f>IF(Q$3&gt;A21taxremlife,A21taxvalue-SUM($F372:P372),IF(A21taxremlife="N/A","n/a",A21taxvalue/A21taxremlife))</f>
        <v>0</v>
      </c>
      <c r="R372" s="59"/>
      <c r="S372" s="94"/>
      <c r="T372" s="94"/>
      <c r="U372" s="94"/>
      <c r="V372" s="94"/>
      <c r="W372" s="94"/>
      <c r="X372" s="94"/>
      <c r="Y372" s="94"/>
      <c r="Z372" s="94"/>
      <c r="AA372" s="249"/>
    </row>
    <row r="373" spans="1:27" ht="12.75" hidden="1" customHeight="1" outlineLevel="2">
      <c r="A373" s="4"/>
      <c r="B373" s="4"/>
      <c r="C373" s="19"/>
      <c r="D373" s="1291" t="s">
        <v>50</v>
      </c>
      <c r="E373" s="78"/>
      <c r="F373" s="20"/>
      <c r="G373" s="20"/>
      <c r="H373" s="94"/>
      <c r="I373" s="60"/>
      <c r="J373" s="60"/>
      <c r="K373" s="60"/>
      <c r="L373" s="60"/>
      <c r="M373" s="60"/>
      <c r="N373" s="60"/>
      <c r="O373" s="60"/>
      <c r="P373" s="60"/>
      <c r="Q373" s="60"/>
      <c r="R373" s="60"/>
      <c r="S373" s="94"/>
      <c r="T373" s="94"/>
      <c r="U373" s="94"/>
      <c r="V373" s="94"/>
      <c r="W373" s="94"/>
      <c r="X373" s="94"/>
      <c r="Y373" s="94"/>
      <c r="Z373" s="94"/>
      <c r="AA373" s="249"/>
    </row>
    <row r="374" spans="1:27" ht="12.75" hidden="1" customHeight="1" outlineLevel="2">
      <c r="A374" s="4"/>
      <c r="B374" s="4"/>
      <c r="C374" s="19"/>
      <c r="D374" s="1292"/>
      <c r="E374" s="78">
        <v>1</v>
      </c>
      <c r="F374" s="20"/>
      <c r="G374" s="20"/>
      <c r="H374" s="133"/>
      <c r="I374" s="60">
        <f>IF(A21taxstdlife="n/a","n/a",IF(I$3&gt;(A21taxstdlife+$E374),('RFM input'!$H$243-'RFM input'!$H$297)-SUM($H374:H374),('RFM input'!$H$243-'RFM input'!$H$297)/A21taxstdlife))</f>
        <v>0</v>
      </c>
      <c r="J374" s="60">
        <f>IF(A21taxstdlife="n/a","n/a",IF(J$3&gt;(A21taxstdlife+$E374),('RFM input'!$H$243-'RFM input'!$H$297)-SUM($H374:I374),('RFM input'!$H$243-'RFM input'!$H$297)/A21taxstdlife))</f>
        <v>0</v>
      </c>
      <c r="K374" s="60">
        <f>IF(A21taxstdlife="n/a","n/a",IF(K$3&gt;(A21taxstdlife+$E374),('RFM input'!$H$243-'RFM input'!$H$297)-SUM($H374:J374),('RFM input'!$H$243-'RFM input'!$H$297)/A21taxstdlife))</f>
        <v>0</v>
      </c>
      <c r="L374" s="60">
        <f>IF(A21taxstdlife="n/a","n/a",IF(L$3&gt;(A21taxstdlife+$E374),('RFM input'!$H$243-'RFM input'!$H$297)-SUM($H374:K374),('RFM input'!$H$243-'RFM input'!$H$297)/A21taxstdlife))</f>
        <v>0</v>
      </c>
      <c r="M374" s="60">
        <f>IF(A21taxstdlife="n/a","n/a",IF(M$3&gt;(A21taxstdlife+$E374),('RFM input'!$H$243-'RFM input'!$H$297)-SUM($H374:L374),('RFM input'!$H$243-'RFM input'!$H$297)/A21taxstdlife))</f>
        <v>0</v>
      </c>
      <c r="N374" s="60">
        <f>IF(A21taxstdlife="n/a","n/a",IF(N$3&gt;(A21taxstdlife+$E374),('RFM input'!$H$243-'RFM input'!$H$297)-SUM($H374:M374),('RFM input'!$H$243-'RFM input'!$H$297)/A21taxstdlife))</f>
        <v>0</v>
      </c>
      <c r="O374" s="60">
        <f>IF(A21taxstdlife="n/a","n/a",IF(O$3&gt;(A21taxstdlife+$E374),('RFM input'!$H$243-'RFM input'!$H$297)-SUM($H374:N374),('RFM input'!$H$243-'RFM input'!$H$297)/A21taxstdlife))</f>
        <v>0</v>
      </c>
      <c r="P374" s="60">
        <f>IF(A21taxstdlife="n/a","n/a",IF(P$3&gt;(A21taxstdlife+$E374),('RFM input'!$H$243-'RFM input'!$H$297)-SUM($H374:O374),('RFM input'!$H$243-'RFM input'!$H$297)/A21taxstdlife))</f>
        <v>0</v>
      </c>
      <c r="Q374" s="60">
        <f>IF(A21taxstdlife="n/a","n/a",IF(Q$3&gt;(A21taxstdlife+$E374),('RFM input'!$H$243-'RFM input'!$H$297)-SUM($H374:P374),('RFM input'!$H$243-'RFM input'!$H$297)/A21taxstdlife))</f>
        <v>0</v>
      </c>
      <c r="R374" s="60"/>
      <c r="S374" s="94"/>
      <c r="T374" s="94"/>
      <c r="U374" s="94"/>
      <c r="V374" s="94"/>
      <c r="W374" s="94"/>
      <c r="X374" s="94"/>
      <c r="Y374" s="94"/>
      <c r="Z374" s="94"/>
      <c r="AA374" s="249"/>
    </row>
    <row r="375" spans="1:27" ht="12.75" hidden="1" customHeight="1" outlineLevel="2">
      <c r="A375" s="4"/>
      <c r="B375" s="4"/>
      <c r="C375" s="19"/>
      <c r="D375" s="1292"/>
      <c r="E375" s="78">
        <v>2</v>
      </c>
      <c r="F375" s="20"/>
      <c r="G375" s="20"/>
      <c r="H375" s="134"/>
      <c r="I375" s="135"/>
      <c r="J375" s="60">
        <f>IF(A21taxstdlife="n/a","n/a",IF(J$3&gt;(A21taxstdlife+$E375),('RFM input'!$I$243-'RFM input'!$I$297)-SUM($I375:I375),('RFM input'!$I$243-'RFM input'!$I$297)/A21taxstdlife))</f>
        <v>0</v>
      </c>
      <c r="K375" s="60">
        <f>IF(A21taxstdlife="n/a","n/a",IF(K$3&gt;(A21taxstdlife+$E375),('RFM input'!$I$243-'RFM input'!$I$297)-SUM($I375:J375),('RFM input'!$I$243-'RFM input'!$I$297)/A21taxstdlife))</f>
        <v>0</v>
      </c>
      <c r="L375" s="60">
        <f>IF(A21taxstdlife="n/a","n/a",IF(L$3&gt;(A21taxstdlife+$E375),('RFM input'!$I$243-'RFM input'!$I$297)-SUM($I375:K375),('RFM input'!$I$243-'RFM input'!$I$297)/A21taxstdlife))</f>
        <v>0</v>
      </c>
      <c r="M375" s="60">
        <f>IF(A21taxstdlife="n/a","n/a",IF(M$3&gt;(A21taxstdlife+$E375),('RFM input'!$I$243-'RFM input'!$I$297)-SUM($I375:L375),('RFM input'!$I$243-'RFM input'!$I$297)/A21taxstdlife))</f>
        <v>0</v>
      </c>
      <c r="N375" s="60">
        <f>IF(A21taxstdlife="n/a","n/a",IF(N$3&gt;(A21taxstdlife+$E375),('RFM input'!$I$243-'RFM input'!$I$297)-SUM($I375:M375),('RFM input'!$I$243-'RFM input'!$I$297)/A21taxstdlife))</f>
        <v>0</v>
      </c>
      <c r="O375" s="60">
        <f>IF(A21taxstdlife="n/a","n/a",IF(O$3&gt;(A21taxstdlife+$E375),('RFM input'!$I$243-'RFM input'!$I$297)-SUM($I375:N375),('RFM input'!$I$243-'RFM input'!$I$297)/A21taxstdlife))</f>
        <v>0</v>
      </c>
      <c r="P375" s="60">
        <f>IF(A21taxstdlife="n/a","n/a",IF(P$3&gt;(A21taxstdlife+$E375),('RFM input'!$I$243-'RFM input'!$I$297)-SUM($I375:O375),('RFM input'!$I$243-'RFM input'!$I$297)/A21taxstdlife))</f>
        <v>0</v>
      </c>
      <c r="Q375" s="60">
        <f>IF(A21taxstdlife="n/a","n/a",IF(Q$3&gt;(A21taxstdlife+$E375),('RFM input'!$I$243-'RFM input'!$I$297)-SUM($I375:P375),('RFM input'!$I$243-'RFM input'!$I$297)/A21taxstdlife))</f>
        <v>0</v>
      </c>
      <c r="R375" s="60"/>
      <c r="S375" s="94"/>
      <c r="T375" s="94"/>
      <c r="U375" s="94"/>
      <c r="V375" s="94"/>
      <c r="W375" s="94"/>
      <c r="X375" s="94"/>
      <c r="Y375" s="94"/>
      <c r="Z375" s="94"/>
      <c r="AA375" s="249"/>
    </row>
    <row r="376" spans="1:27" ht="12.75" hidden="1" customHeight="1" outlineLevel="2">
      <c r="A376" s="4"/>
      <c r="B376" s="4"/>
      <c r="C376" s="19"/>
      <c r="D376" s="1292"/>
      <c r="E376" s="78">
        <v>3</v>
      </c>
      <c r="F376" s="20"/>
      <c r="G376" s="20"/>
      <c r="H376" s="134"/>
      <c r="I376" s="136"/>
      <c r="J376" s="135"/>
      <c r="K376" s="60">
        <f>IF(A21taxstdlife="n/a","n/a",IF(K$3&gt;(A21taxstdlife+$E376),('RFM input'!$J$243-'RFM input'!$J$297)-SUM($J376:J376),('RFM input'!$J$243-'RFM input'!$J$297)/A21taxstdlife))</f>
        <v>0</v>
      </c>
      <c r="L376" s="60">
        <f>IF(A21taxstdlife="n/a","n/a",IF(L$3&gt;(A21taxstdlife+$E376),('RFM input'!$J$243-'RFM input'!$J$297)-SUM($J376:K376),('RFM input'!$J$243-'RFM input'!$J$297)/A21taxstdlife))</f>
        <v>0</v>
      </c>
      <c r="M376" s="60">
        <f>IF(A21taxstdlife="n/a","n/a",IF(M$3&gt;(A21taxstdlife+$E376),('RFM input'!$J$243-'RFM input'!$J$297)-SUM($J376:L376),('RFM input'!$J$243-'RFM input'!$J$297)/A21taxstdlife))</f>
        <v>0</v>
      </c>
      <c r="N376" s="60">
        <f>IF(A21taxstdlife="n/a","n/a",IF(N$3&gt;(A21taxstdlife+$E376),('RFM input'!$J$243-'RFM input'!$J$297)-SUM($J376:M376),('RFM input'!$J$243-'RFM input'!$J$297)/A21taxstdlife))</f>
        <v>0</v>
      </c>
      <c r="O376" s="60">
        <f>IF(A21taxstdlife="n/a","n/a",IF(O$3&gt;(A21taxstdlife+$E376),('RFM input'!$J$243-'RFM input'!$J$297)-SUM($J376:N376),('RFM input'!$J$243-'RFM input'!$J$297)/A21taxstdlife))</f>
        <v>0</v>
      </c>
      <c r="P376" s="60">
        <f>IF(A21taxstdlife="n/a","n/a",IF(P$3&gt;(A21taxstdlife+$E376),('RFM input'!$J$243-'RFM input'!$J$297)-SUM($J376:O376),('RFM input'!$J$243-'RFM input'!$J$297)/A21taxstdlife))</f>
        <v>0</v>
      </c>
      <c r="Q376" s="60">
        <f>IF(A21taxstdlife="n/a","n/a",IF(Q$3&gt;(A21taxstdlife+$E376),('RFM input'!$J$243-'RFM input'!$J$297)-SUM($J376:P376),('RFM input'!$J$243-'RFM input'!$J$297)/A21taxstdlife))</f>
        <v>0</v>
      </c>
      <c r="R376" s="60"/>
      <c r="S376" s="94"/>
      <c r="T376" s="94"/>
      <c r="U376" s="94"/>
      <c r="V376" s="94"/>
      <c r="W376" s="94"/>
      <c r="X376" s="94"/>
      <c r="Y376" s="94"/>
      <c r="Z376" s="94"/>
      <c r="AA376" s="249"/>
    </row>
    <row r="377" spans="1:27" ht="12.75" hidden="1" customHeight="1" outlineLevel="2">
      <c r="A377" s="4"/>
      <c r="B377" s="4"/>
      <c r="C377" s="19"/>
      <c r="D377" s="1292"/>
      <c r="E377" s="78">
        <v>4</v>
      </c>
      <c r="F377" s="20"/>
      <c r="G377" s="20"/>
      <c r="H377" s="134"/>
      <c r="I377" s="136"/>
      <c r="J377" s="136"/>
      <c r="K377" s="135"/>
      <c r="L377" s="60">
        <f>IF(A21taxstdlife="n/a","n/a",IF(L$3&gt;(A21taxstdlife+$E377),('RFM input'!$K$243-'RFM input'!$K$297)-SUM($K377:K377),('RFM input'!$K$243-'RFM input'!$K$297)/A21taxstdlife))</f>
        <v>0</v>
      </c>
      <c r="M377" s="60">
        <f>IF(A21taxstdlife="n/a","n/a",IF(M$3&gt;(A21taxstdlife+$E377),('RFM input'!$K$243-'RFM input'!$K$297)-SUM($K377:L377),('RFM input'!$K$243-'RFM input'!$K$297)/A21taxstdlife))</f>
        <v>0</v>
      </c>
      <c r="N377" s="60">
        <f>IF(A21taxstdlife="n/a","n/a",IF(N$3&gt;(A21taxstdlife+$E377),('RFM input'!$K$243-'RFM input'!$K$297)-SUM($K377:M377),('RFM input'!$K$243-'RFM input'!$K$297)/A21taxstdlife))</f>
        <v>0</v>
      </c>
      <c r="O377" s="60">
        <f>IF(A21taxstdlife="n/a","n/a",IF(O$3&gt;(A21taxstdlife+$E377),('RFM input'!$K$243-'RFM input'!$K$297)-SUM($K377:N377),('RFM input'!$K$243-'RFM input'!$K$297)/A21taxstdlife))</f>
        <v>0</v>
      </c>
      <c r="P377" s="60">
        <f>IF(A21taxstdlife="n/a","n/a",IF(P$3&gt;(A21taxstdlife+$E377),('RFM input'!$K$243-'RFM input'!$K$297)-SUM($K377:O377),('RFM input'!$K$243-'RFM input'!$K$297)/A21taxstdlife))</f>
        <v>0</v>
      </c>
      <c r="Q377" s="60">
        <f>IF(A21taxstdlife="n/a","n/a",IF(Q$3&gt;(A21taxstdlife+$E377),('RFM input'!$K$243-'RFM input'!$K$297)-SUM($K377:P377),('RFM input'!$K$243-'RFM input'!$K$297)/A21taxstdlife))</f>
        <v>0</v>
      </c>
      <c r="R377" s="60"/>
      <c r="S377" s="94"/>
      <c r="T377" s="94"/>
      <c r="U377" s="94"/>
      <c r="V377" s="94"/>
      <c r="W377" s="94"/>
      <c r="X377" s="94"/>
      <c r="Y377" s="94"/>
      <c r="Z377" s="94"/>
      <c r="AA377" s="249"/>
    </row>
    <row r="378" spans="1:27" ht="12.75" hidden="1" customHeight="1" outlineLevel="2">
      <c r="A378" s="4"/>
      <c r="B378" s="4"/>
      <c r="C378" s="19"/>
      <c r="D378" s="1292"/>
      <c r="E378" s="78">
        <v>5</v>
      </c>
      <c r="F378" s="20"/>
      <c r="G378" s="20"/>
      <c r="H378" s="134"/>
      <c r="I378" s="136"/>
      <c r="J378" s="136"/>
      <c r="K378" s="136"/>
      <c r="L378" s="135"/>
      <c r="M378" s="60">
        <f>IF(A21taxstdlife="n/a","n/a",IF(M$3&gt;(A21taxstdlife+$E378),('RFM input'!$L$243-'RFM input'!$L$297)-SUM($L378:L378),('RFM input'!$L$243-'RFM input'!$L$297)/A21taxstdlife))</f>
        <v>0</v>
      </c>
      <c r="N378" s="60">
        <f>IF(A21taxstdlife="n/a","n/a",IF(N$3&gt;(A21taxstdlife+$E378),('RFM input'!$L$243-'RFM input'!$L$297)-SUM($L378:M378),('RFM input'!$L$243-'RFM input'!$L$297)/A21taxstdlife))</f>
        <v>0</v>
      </c>
      <c r="O378" s="60">
        <f>IF(A21taxstdlife="n/a","n/a",IF(O$3&gt;(A21taxstdlife+$E378),('RFM input'!$L$243-'RFM input'!$L$297)-SUM($L378:N378),('RFM input'!$L$243-'RFM input'!$L$297)/A21taxstdlife))</f>
        <v>0</v>
      </c>
      <c r="P378" s="60">
        <f>IF(A21taxstdlife="n/a","n/a",IF(P$3&gt;(A21taxstdlife+$E378),('RFM input'!$L$243-'RFM input'!$L$297)-SUM($L378:O378),('RFM input'!$L$243-'RFM input'!$L$297)/A21taxstdlife))</f>
        <v>0</v>
      </c>
      <c r="Q378" s="60">
        <f>IF(A21taxstdlife="n/a","n/a",IF(Q$3&gt;(A21taxstdlife+$E378),('RFM input'!$L$243-'RFM input'!$L$297)-SUM($L378:P378),('RFM input'!$L$243-'RFM input'!$L$297)/A21taxstdlife))</f>
        <v>0</v>
      </c>
      <c r="R378" s="60"/>
      <c r="S378" s="94"/>
      <c r="T378" s="94"/>
      <c r="U378" s="94"/>
      <c r="V378" s="94"/>
      <c r="W378" s="94"/>
      <c r="X378" s="94"/>
      <c r="Y378" s="94"/>
      <c r="Z378" s="94"/>
      <c r="AA378" s="249"/>
    </row>
    <row r="379" spans="1:27" ht="12.75" hidden="1" customHeight="1" outlineLevel="2">
      <c r="A379" s="4"/>
      <c r="B379" s="4"/>
      <c r="C379" s="19"/>
      <c r="D379" s="1292"/>
      <c r="E379" s="78">
        <v>6</v>
      </c>
      <c r="F379" s="20"/>
      <c r="G379" s="20"/>
      <c r="H379" s="134"/>
      <c r="I379" s="136"/>
      <c r="J379" s="136"/>
      <c r="K379" s="136"/>
      <c r="L379" s="136"/>
      <c r="M379" s="135"/>
      <c r="N379" s="60">
        <f>IF(A21taxstdlife="n/a","n/a",IF(N$3&gt;(A21taxstdlife+$E379),('RFM input'!$M$243-'RFM input'!$M$297)-SUM($M379:M379),('RFM input'!$M$243-'RFM input'!$M$297)/A21taxstdlife))</f>
        <v>0</v>
      </c>
      <c r="O379" s="60">
        <f>IF(A21taxstdlife="n/a","n/a",IF(O$3&gt;(A21taxstdlife+$E379),('RFM input'!$M$243-'RFM input'!$M$297)-SUM($M379:N379),('RFM input'!$M$243-'RFM input'!$M$297)/A21taxstdlife))</f>
        <v>0</v>
      </c>
      <c r="P379" s="60">
        <f>IF(A21taxstdlife="n/a","n/a",IF(P$3&gt;(A21taxstdlife+$E379),('RFM input'!$M$243-'RFM input'!$M$297)-SUM($M379:O379),('RFM input'!$M$243-'RFM input'!$M$297)/A21taxstdlife))</f>
        <v>0</v>
      </c>
      <c r="Q379" s="60">
        <f>IF(A21taxstdlife="n/a","n/a",IF(Q$3&gt;(A21taxstdlife+$E379),('RFM input'!$M$243-'RFM input'!$M$297)-SUM($M379:P379),('RFM input'!$M$243-'RFM input'!$M$297)/A21taxstdlife))</f>
        <v>0</v>
      </c>
      <c r="R379" s="60"/>
      <c r="S379" s="94"/>
      <c r="T379" s="94"/>
      <c r="U379" s="94"/>
      <c r="V379" s="94"/>
      <c r="W379" s="94"/>
      <c r="X379" s="94"/>
      <c r="Y379" s="94"/>
      <c r="Z379" s="94"/>
      <c r="AA379" s="249"/>
    </row>
    <row r="380" spans="1:27" ht="12.75" hidden="1" customHeight="1" outlineLevel="2">
      <c r="A380" s="4"/>
      <c r="B380" s="4"/>
      <c r="C380" s="19"/>
      <c r="D380" s="1292"/>
      <c r="E380" s="78">
        <v>7</v>
      </c>
      <c r="F380" s="20"/>
      <c r="G380" s="20"/>
      <c r="H380" s="134"/>
      <c r="I380" s="136"/>
      <c r="J380" s="136"/>
      <c r="K380" s="136"/>
      <c r="L380" s="136"/>
      <c r="M380" s="136"/>
      <c r="N380" s="135"/>
      <c r="O380" s="60">
        <f>IF(A21taxstdlife="n/a","n/a",IF(O$3&gt;(A21taxstdlife+$E380),('RFM input'!$N$243-'RFM input'!$N$297)-SUM($N380:N380),('RFM input'!$N$243-'RFM input'!$N$297)/A21taxstdlife))</f>
        <v>0</v>
      </c>
      <c r="P380" s="60">
        <f>IF(A21taxstdlife="n/a","n/a",IF(P$3&gt;(A21taxstdlife+$E380),('RFM input'!$N$243-'RFM input'!$N$297)-SUM($N380:O380),('RFM input'!$N$243-'RFM input'!$N$297)/A21taxstdlife))</f>
        <v>0</v>
      </c>
      <c r="Q380" s="60">
        <f>IF(A21taxstdlife="n/a","n/a",IF(Q$3&gt;(A21taxstdlife+$E380),('RFM input'!$N$243-'RFM input'!$N$297)-SUM($N380:P380),('RFM input'!$N$243-'RFM input'!$N$297)/A21taxstdlife))</f>
        <v>0</v>
      </c>
      <c r="R380" s="60"/>
      <c r="S380" s="94"/>
      <c r="T380" s="94"/>
      <c r="U380" s="94"/>
      <c r="V380" s="94"/>
      <c r="W380" s="94"/>
      <c r="X380" s="94"/>
      <c r="Y380" s="94"/>
      <c r="Z380" s="94"/>
      <c r="AA380" s="249"/>
    </row>
    <row r="381" spans="1:27" ht="12.75" hidden="1" customHeight="1" outlineLevel="2">
      <c r="A381" s="4"/>
      <c r="B381" s="4"/>
      <c r="C381" s="19"/>
      <c r="D381" s="1292"/>
      <c r="E381" s="78">
        <v>8</v>
      </c>
      <c r="F381" s="20"/>
      <c r="G381" s="20"/>
      <c r="H381" s="134"/>
      <c r="I381" s="136"/>
      <c r="J381" s="136"/>
      <c r="K381" s="136"/>
      <c r="L381" s="136"/>
      <c r="M381" s="136"/>
      <c r="N381" s="136"/>
      <c r="O381" s="135"/>
      <c r="P381" s="60">
        <f>IF(A21taxstdlife="n/a","n/a",IF(P$3&gt;(A21taxstdlife+$E381),('RFM input'!$O$243-'RFM input'!$O$297)-SUM($O381:O381),('RFM input'!$O$243-'RFM input'!$O$297)/A21taxstdlife))</f>
        <v>0</v>
      </c>
      <c r="Q381" s="60">
        <f>IF(A21taxstdlife="n/a","n/a",IF(Q$3&gt;(A21taxstdlife+$E381),('RFM input'!$O$243-'RFM input'!$O$297)-SUM($O381:P381),('RFM input'!$O$243-'RFM input'!$O$297)/A21taxstdlife))</f>
        <v>0</v>
      </c>
      <c r="R381" s="60"/>
      <c r="S381" s="94"/>
      <c r="T381" s="94"/>
      <c r="U381" s="94"/>
      <c r="V381" s="94"/>
      <c r="W381" s="94"/>
      <c r="X381" s="94"/>
      <c r="Y381" s="94"/>
      <c r="Z381" s="94"/>
      <c r="AA381" s="249"/>
    </row>
    <row r="382" spans="1:27" ht="12.75" hidden="1" customHeight="1" outlineLevel="2">
      <c r="A382" s="4"/>
      <c r="B382" s="4"/>
      <c r="C382" s="19"/>
      <c r="D382" s="1292"/>
      <c r="E382" s="78">
        <v>9</v>
      </c>
      <c r="F382" s="20"/>
      <c r="G382" s="20"/>
      <c r="H382" s="134"/>
      <c r="I382" s="136"/>
      <c r="J382" s="136"/>
      <c r="K382" s="136"/>
      <c r="L382" s="136"/>
      <c r="M382" s="136"/>
      <c r="N382" s="136"/>
      <c r="O382" s="136"/>
      <c r="P382" s="135"/>
      <c r="Q382" s="60">
        <f>IF(A21taxstdlife="n/a","n/a",IF(Q$3&gt;(A21taxstdlife+$E382),('RFM input'!$P$243-'RFM input'!$P$297)-SUM($P382:P382),('RFM input'!$P$243-'RFM input'!$P$297)/A21taxstdlife))</f>
        <v>0</v>
      </c>
      <c r="R382" s="60"/>
      <c r="S382" s="94"/>
      <c r="T382" s="94"/>
      <c r="U382" s="94"/>
      <c r="V382" s="94"/>
      <c r="W382" s="94"/>
      <c r="X382" s="94"/>
      <c r="Y382" s="94"/>
      <c r="Z382" s="94"/>
      <c r="AA382" s="249"/>
    </row>
    <row r="383" spans="1:27" ht="12.75" hidden="1" customHeight="1" outlineLevel="2">
      <c r="A383" s="4"/>
      <c r="B383" s="4"/>
      <c r="C383" s="19"/>
      <c r="D383" s="1292"/>
      <c r="E383" s="79">
        <v>10</v>
      </c>
      <c r="F383" s="20"/>
      <c r="G383" s="20"/>
      <c r="H383" s="134"/>
      <c r="I383" s="136"/>
      <c r="J383" s="136"/>
      <c r="K383" s="136"/>
      <c r="L383" s="136"/>
      <c r="M383" s="136"/>
      <c r="N383" s="136"/>
      <c r="O383" s="136"/>
      <c r="P383" s="136"/>
      <c r="Q383" s="135"/>
      <c r="R383" s="60"/>
      <c r="S383" s="94"/>
      <c r="T383" s="94"/>
      <c r="U383" s="94"/>
      <c r="V383" s="94"/>
      <c r="W383" s="94"/>
      <c r="X383" s="94"/>
      <c r="Y383" s="94"/>
      <c r="Z383" s="94"/>
      <c r="AA383" s="249"/>
    </row>
    <row r="384" spans="1:27" outlineLevel="1" collapsed="1">
      <c r="A384" s="4"/>
      <c r="B384" s="4"/>
      <c r="C384" s="218">
        <f>Asset21</f>
        <v>0</v>
      </c>
      <c r="D384" s="4"/>
      <c r="E384" s="4"/>
      <c r="F384" s="17"/>
      <c r="G384" s="17"/>
      <c r="H384" s="237">
        <f>-SUM(H372:H383)</f>
        <v>0</v>
      </c>
      <c r="I384" s="149">
        <f>-SUM(I372:I383)</f>
        <v>0</v>
      </c>
      <c r="J384" s="433">
        <f>IF(COUNT($H384:I384)&gt;='RFM input'!$AA$7,0, -SUM(J372:J383))</f>
        <v>0</v>
      </c>
      <c r="K384" s="433">
        <f>IF(COUNT($H384:J384)&gt;='RFM input'!$AA$7,0, -SUM(K372:K383))</f>
        <v>0</v>
      </c>
      <c r="L384" s="433">
        <f>IF(COUNT($H384:K384)&gt;='RFM input'!$AA$7,0, -SUM(L372:L383))</f>
        <v>0</v>
      </c>
      <c r="M384" s="149">
        <f>IF(COUNT($H384:L384)&gt;='RFM input'!$AA$7,0, -SUM(M372:M383))</f>
        <v>0</v>
      </c>
      <c r="N384" s="149">
        <f>IF(COUNT($H384:M384)&gt;='RFM input'!$AA$7,0, -SUM(N372:N383))</f>
        <v>0</v>
      </c>
      <c r="O384" s="149">
        <f>IF(COUNT($H384:N384)&gt;='RFM input'!$AA$7,0, -SUM(O372:O383))</f>
        <v>0</v>
      </c>
      <c r="P384" s="149">
        <f>IF(COUNT($H384:O384)&gt;='RFM input'!$AA$7,0, -SUM(P372:P383))</f>
        <v>0</v>
      </c>
      <c r="Q384" s="149">
        <f>IF(COUNT($H384:P384)&gt;='RFM input'!$AA$7,0, -SUM(Q372:Q383))</f>
        <v>0</v>
      </c>
      <c r="R384" s="149"/>
      <c r="S384" s="93"/>
      <c r="T384" s="93"/>
      <c r="U384" s="93"/>
      <c r="V384" s="93"/>
      <c r="W384" s="93"/>
      <c r="X384" s="93"/>
      <c r="Y384" s="93"/>
      <c r="Z384" s="93"/>
      <c r="AA384" s="249"/>
    </row>
    <row r="385" spans="1:27" ht="12.75" hidden="1" customHeight="1" outlineLevel="2">
      <c r="A385" s="4"/>
      <c r="B385" s="219">
        <f>Asset22</f>
        <v>0</v>
      </c>
      <c r="C385" s="24"/>
      <c r="D385" s="458" t="s">
        <v>161</v>
      </c>
      <c r="E385" s="24"/>
      <c r="F385" s="238"/>
      <c r="G385" s="238"/>
      <c r="H385" s="59">
        <f>IF(H$3&gt;A22taxremlife,A22taxvalue-SUM($F385:F385),IF(A22taxremlife="N/A","n/a",A22taxvalue/A22taxremlife))</f>
        <v>0</v>
      </c>
      <c r="I385" s="59">
        <f>IF(I$3&gt;A22taxremlife,A22taxvalue-SUM($F385:H385),IF(A22taxremlife="N/A","n/a",A22taxvalue/A22taxremlife))</f>
        <v>0</v>
      </c>
      <c r="J385" s="59">
        <f>IF(J$3&gt;A22taxremlife,A22taxvalue-SUM($F385:I385),IF(A22taxremlife="N/A","n/a",A22taxvalue/A22taxremlife))</f>
        <v>0</v>
      </c>
      <c r="K385" s="59">
        <f>IF(K$3&gt;A22taxremlife,A22taxvalue-SUM($F385:J385),IF(A22taxremlife="N/A","n/a",A22taxvalue/A22taxremlife))</f>
        <v>0</v>
      </c>
      <c r="L385" s="59">
        <f>IF(L$3&gt;A22taxremlife,A22taxvalue-SUM($F385:K385),IF(A22taxremlife="N/A","n/a",A22taxvalue/A22taxremlife))</f>
        <v>0</v>
      </c>
      <c r="M385" s="59">
        <f>IF(M$3&gt;A22taxremlife,A22taxvalue-SUM($F385:L385),IF(A22taxremlife="N/A","n/a",A22taxvalue/A22taxremlife))</f>
        <v>0</v>
      </c>
      <c r="N385" s="59">
        <f>IF(N$3&gt;A22taxremlife,A22taxvalue-SUM($F385:M385),IF(A22taxremlife="N/A","n/a",A22taxvalue/A22taxremlife))</f>
        <v>0</v>
      </c>
      <c r="O385" s="59">
        <f>IF(O$3&gt;A22taxremlife,A22taxvalue-SUM($F385:N385),IF(A22taxremlife="N/A","n/a",A22taxvalue/A22taxremlife))</f>
        <v>0</v>
      </c>
      <c r="P385" s="59">
        <f>IF(P$3&gt;A22taxremlife,A22taxvalue-SUM($F385:O385),IF(A22taxremlife="N/A","n/a",A22taxvalue/A22taxremlife))</f>
        <v>0</v>
      </c>
      <c r="Q385" s="59">
        <f>IF(Q$3&gt;A22taxremlife,A22taxvalue-SUM($F385:P385),IF(A22taxremlife="N/A","n/a",A22taxvalue/A22taxremlife))</f>
        <v>0</v>
      </c>
      <c r="R385" s="59"/>
      <c r="S385" s="94"/>
      <c r="T385" s="94"/>
      <c r="U385" s="94"/>
      <c r="V385" s="94"/>
      <c r="W385" s="94"/>
      <c r="X385" s="94"/>
      <c r="Y385" s="94"/>
      <c r="Z385" s="94"/>
      <c r="AA385" s="249"/>
    </row>
    <row r="386" spans="1:27" ht="12.75" hidden="1" customHeight="1" outlineLevel="2">
      <c r="A386" s="4"/>
      <c r="B386" s="4"/>
      <c r="C386" s="19"/>
      <c r="D386" s="1291" t="s">
        <v>50</v>
      </c>
      <c r="E386" s="78"/>
      <c r="F386" s="20"/>
      <c r="G386" s="20"/>
      <c r="H386" s="94"/>
      <c r="I386" s="60"/>
      <c r="J386" s="60"/>
      <c r="K386" s="60"/>
      <c r="L386" s="60"/>
      <c r="M386" s="60"/>
      <c r="N386" s="60"/>
      <c r="O386" s="60"/>
      <c r="P386" s="60"/>
      <c r="Q386" s="60"/>
      <c r="R386" s="60"/>
      <c r="S386" s="94"/>
      <c r="T386" s="94"/>
      <c r="U386" s="94"/>
      <c r="V386" s="94"/>
      <c r="W386" s="94"/>
      <c r="X386" s="94"/>
      <c r="Y386" s="94"/>
      <c r="Z386" s="94"/>
      <c r="AA386" s="249"/>
    </row>
    <row r="387" spans="1:27" ht="12.75" hidden="1" customHeight="1" outlineLevel="2">
      <c r="A387" s="4"/>
      <c r="B387" s="4"/>
      <c r="C387" s="19"/>
      <c r="D387" s="1292"/>
      <c r="E387" s="78">
        <v>1</v>
      </c>
      <c r="F387" s="20"/>
      <c r="G387" s="20"/>
      <c r="H387" s="133"/>
      <c r="I387" s="60">
        <f>IF(A22taxstdlife="n/a","n/a",IF(I$3&gt;(A22taxstdlife+$E387),('RFM input'!$H$244-'RFM input'!$H$298)-SUM($H387:H387),('RFM input'!$H$244-'RFM input'!$H$298)/A22taxstdlife))</f>
        <v>0</v>
      </c>
      <c r="J387" s="60">
        <f>IF(A22taxstdlife="n/a","n/a",IF(J$3&gt;(A22taxstdlife+$E387),('RFM input'!$H$244-'RFM input'!$H$298)-SUM($H387:I387),('RFM input'!$H$244-'RFM input'!$H$298)/A22taxstdlife))</f>
        <v>0</v>
      </c>
      <c r="K387" s="60">
        <f>IF(A22taxstdlife="n/a","n/a",IF(K$3&gt;(A22taxstdlife+$E387),('RFM input'!$H$244-'RFM input'!$H$298)-SUM($H387:J387),('RFM input'!$H$244-'RFM input'!$H$298)/A22taxstdlife))</f>
        <v>0</v>
      </c>
      <c r="L387" s="60">
        <f>IF(A22taxstdlife="n/a","n/a",IF(L$3&gt;(A22taxstdlife+$E387),('RFM input'!$H$244-'RFM input'!$H$298)-SUM($H387:K387),('RFM input'!$H$244-'RFM input'!$H$298)/A22taxstdlife))</f>
        <v>0</v>
      </c>
      <c r="M387" s="60">
        <f>IF(A22taxstdlife="n/a","n/a",IF(M$3&gt;(A22taxstdlife+$E387),('RFM input'!$H$244-'RFM input'!$H$298)-SUM($H387:L387),('RFM input'!$H$244-'RFM input'!$H$298)/A22taxstdlife))</f>
        <v>0</v>
      </c>
      <c r="N387" s="60">
        <f>IF(A22taxstdlife="n/a","n/a",IF(N$3&gt;(A22taxstdlife+$E387),('RFM input'!$H$244-'RFM input'!$H$298)-SUM($H387:M387),('RFM input'!$H$244-'RFM input'!$H$298)/A22taxstdlife))</f>
        <v>0</v>
      </c>
      <c r="O387" s="60">
        <f>IF(A22taxstdlife="n/a","n/a",IF(O$3&gt;(A22taxstdlife+$E387),('RFM input'!$H$244-'RFM input'!$H$298)-SUM($H387:N387),('RFM input'!$H$244-'RFM input'!$H$298)/A22taxstdlife))</f>
        <v>0</v>
      </c>
      <c r="P387" s="60">
        <f>IF(A22taxstdlife="n/a","n/a",IF(P$3&gt;(A22taxstdlife+$E387),('RFM input'!$H$244-'RFM input'!$H$298)-SUM($H387:O387),('RFM input'!$H$244-'RFM input'!$H$298)/A22taxstdlife))</f>
        <v>0</v>
      </c>
      <c r="Q387" s="60">
        <f>IF(A22taxstdlife="n/a","n/a",IF(Q$3&gt;(A22taxstdlife+$E387),('RFM input'!$H$244-'RFM input'!$H$298)-SUM($H387:P387),('RFM input'!$H$244-'RFM input'!$H$298)/A22taxstdlife))</f>
        <v>0</v>
      </c>
      <c r="R387" s="60"/>
      <c r="S387" s="94"/>
      <c r="T387" s="94"/>
      <c r="U387" s="94"/>
      <c r="V387" s="94"/>
      <c r="W387" s="94"/>
      <c r="X387" s="94"/>
      <c r="Y387" s="94"/>
      <c r="Z387" s="94"/>
      <c r="AA387" s="249"/>
    </row>
    <row r="388" spans="1:27" ht="12.75" hidden="1" customHeight="1" outlineLevel="2">
      <c r="A388" s="4"/>
      <c r="B388" s="4"/>
      <c r="C388" s="19"/>
      <c r="D388" s="1292"/>
      <c r="E388" s="78">
        <v>2</v>
      </c>
      <c r="F388" s="20"/>
      <c r="G388" s="20"/>
      <c r="H388" s="134"/>
      <c r="I388" s="135"/>
      <c r="J388" s="60">
        <f>IF(A22taxstdlife="n/a","n/a",IF(J$3&gt;(A22taxstdlife+$E388),('RFM input'!$I$244-'RFM input'!$I$298)-SUM($I388:I388),('RFM input'!$I$244-'RFM input'!$I$298)/A22taxstdlife))</f>
        <v>0</v>
      </c>
      <c r="K388" s="60">
        <f>IF(A22taxstdlife="n/a","n/a",IF(K$3&gt;(A22taxstdlife+$E388),('RFM input'!$I$244-'RFM input'!$I$298)-SUM($I388:J388),('RFM input'!$I$244-'RFM input'!$I$298)/A22taxstdlife))</f>
        <v>0</v>
      </c>
      <c r="L388" s="60">
        <f>IF(A22taxstdlife="n/a","n/a",IF(L$3&gt;(A22taxstdlife+$E388),('RFM input'!$I$244-'RFM input'!$I$298)-SUM($I388:K388),('RFM input'!$I$244-'RFM input'!$I$298)/A22taxstdlife))</f>
        <v>0</v>
      </c>
      <c r="M388" s="60">
        <f>IF(A22taxstdlife="n/a","n/a",IF(M$3&gt;(A22taxstdlife+$E388),('RFM input'!$I$244-'RFM input'!$I$298)-SUM($I388:L388),('RFM input'!$I$244-'RFM input'!$I$298)/A22taxstdlife))</f>
        <v>0</v>
      </c>
      <c r="N388" s="60">
        <f>IF(A22taxstdlife="n/a","n/a",IF(N$3&gt;(A22taxstdlife+$E388),('RFM input'!$I$244-'RFM input'!$I$298)-SUM($I388:M388),('RFM input'!$I$244-'RFM input'!$I$298)/A22taxstdlife))</f>
        <v>0</v>
      </c>
      <c r="O388" s="60">
        <f>IF(A22taxstdlife="n/a","n/a",IF(O$3&gt;(A22taxstdlife+$E388),('RFM input'!$I$244-'RFM input'!$I$298)-SUM($I388:N388),('RFM input'!$I$244-'RFM input'!$I$298)/A22taxstdlife))</f>
        <v>0</v>
      </c>
      <c r="P388" s="60">
        <f>IF(A22taxstdlife="n/a","n/a",IF(P$3&gt;(A22taxstdlife+$E388),('RFM input'!$I$244-'RFM input'!$I$298)-SUM($I388:O388),('RFM input'!$I$244-'RFM input'!$I$298)/A22taxstdlife))</f>
        <v>0</v>
      </c>
      <c r="Q388" s="60">
        <f>IF(A22taxstdlife="n/a","n/a",IF(Q$3&gt;(A22taxstdlife+$E388),('RFM input'!$I$244-'RFM input'!$I$298)-SUM($I388:P388),('RFM input'!$I$244-'RFM input'!$I$298)/A22taxstdlife))</f>
        <v>0</v>
      </c>
      <c r="R388" s="60"/>
      <c r="S388" s="94"/>
      <c r="T388" s="94"/>
      <c r="U388" s="94"/>
      <c r="V388" s="94"/>
      <c r="W388" s="94"/>
      <c r="X388" s="94"/>
      <c r="Y388" s="94"/>
      <c r="Z388" s="94"/>
      <c r="AA388" s="249"/>
    </row>
    <row r="389" spans="1:27" ht="12.75" hidden="1" customHeight="1" outlineLevel="2">
      <c r="A389" s="4"/>
      <c r="B389" s="4"/>
      <c r="C389" s="19"/>
      <c r="D389" s="1292"/>
      <c r="E389" s="78">
        <v>3</v>
      </c>
      <c r="F389" s="20"/>
      <c r="G389" s="20"/>
      <c r="H389" s="134"/>
      <c r="I389" s="136"/>
      <c r="J389" s="135"/>
      <c r="K389" s="60">
        <f>IF(A22taxstdlife="n/a","n/a",IF(K$3&gt;(A22taxstdlife+$E389),('RFM input'!$J$244-'RFM input'!$J$298)-SUM($J389:J389),('RFM input'!$J$244-'RFM input'!$J$298)/A22taxstdlife))</f>
        <v>0</v>
      </c>
      <c r="L389" s="60">
        <f>IF(A22taxstdlife="n/a","n/a",IF(L$3&gt;(A22taxstdlife+$E389),('RFM input'!$J$244-'RFM input'!$J$298)-SUM($J389:K389),('RFM input'!$J$244-'RFM input'!$J$298)/A22taxstdlife))</f>
        <v>0</v>
      </c>
      <c r="M389" s="60">
        <f>IF(A22taxstdlife="n/a","n/a",IF(M$3&gt;(A22taxstdlife+$E389),('RFM input'!$J$244-'RFM input'!$J$298)-SUM($J389:L389),('RFM input'!$J$244-'RFM input'!$J$298)/A22taxstdlife))</f>
        <v>0</v>
      </c>
      <c r="N389" s="60">
        <f>IF(A22taxstdlife="n/a","n/a",IF(N$3&gt;(A22taxstdlife+$E389),('RFM input'!$J$244-'RFM input'!$J$298)-SUM($J389:M389),('RFM input'!$J$244-'RFM input'!$J$298)/A22taxstdlife))</f>
        <v>0</v>
      </c>
      <c r="O389" s="60">
        <f>IF(A22taxstdlife="n/a","n/a",IF(O$3&gt;(A22taxstdlife+$E389),('RFM input'!$J$244-'RFM input'!$J$298)-SUM($J389:N389),('RFM input'!$J$244-'RFM input'!$J$298)/A22taxstdlife))</f>
        <v>0</v>
      </c>
      <c r="P389" s="60">
        <f>IF(A22taxstdlife="n/a","n/a",IF(P$3&gt;(A22taxstdlife+$E389),('RFM input'!$J$244-'RFM input'!$J$298)-SUM($J389:O389),('RFM input'!$J$244-'RFM input'!$J$298)/A22taxstdlife))</f>
        <v>0</v>
      </c>
      <c r="Q389" s="60">
        <f>IF(A22taxstdlife="n/a","n/a",IF(Q$3&gt;(A22taxstdlife+$E389),('RFM input'!$J$244-'RFM input'!$J$298)-SUM($J389:P389),('RFM input'!$J$244-'RFM input'!$J$298)/A22taxstdlife))</f>
        <v>0</v>
      </c>
      <c r="R389" s="60"/>
      <c r="S389" s="94"/>
      <c r="T389" s="94"/>
      <c r="U389" s="94"/>
      <c r="V389" s="94"/>
      <c r="W389" s="94"/>
      <c r="X389" s="94"/>
      <c r="Y389" s="94"/>
      <c r="Z389" s="94"/>
      <c r="AA389" s="249"/>
    </row>
    <row r="390" spans="1:27" ht="12.75" hidden="1" customHeight="1" outlineLevel="2">
      <c r="A390" s="4"/>
      <c r="B390" s="4"/>
      <c r="C390" s="19"/>
      <c r="D390" s="1292"/>
      <c r="E390" s="78">
        <v>4</v>
      </c>
      <c r="F390" s="20"/>
      <c r="G390" s="20"/>
      <c r="H390" s="134"/>
      <c r="I390" s="136"/>
      <c r="J390" s="136"/>
      <c r="K390" s="135"/>
      <c r="L390" s="60">
        <f>IF(A22taxstdlife="n/a","n/a",IF(L$3&gt;(A22taxstdlife+$E390),('RFM input'!$K$244-'RFM input'!$K$298)-SUM($K390:K390),('RFM input'!$K$244-'RFM input'!$K$298)/A22taxstdlife))</f>
        <v>0</v>
      </c>
      <c r="M390" s="60">
        <f>IF(A22taxstdlife="n/a","n/a",IF(M$3&gt;(A22taxstdlife+$E390),('RFM input'!$K$244-'RFM input'!$K$298)-SUM($K390:L390),('RFM input'!$K$244-'RFM input'!$K$298)/A22taxstdlife))</f>
        <v>0</v>
      </c>
      <c r="N390" s="60">
        <f>IF(A22taxstdlife="n/a","n/a",IF(N$3&gt;(A22taxstdlife+$E390),('RFM input'!$K$244-'RFM input'!$K$298)-SUM($K390:M390),('RFM input'!$K$244-'RFM input'!$K$298)/A22taxstdlife))</f>
        <v>0</v>
      </c>
      <c r="O390" s="60">
        <f>IF(A22taxstdlife="n/a","n/a",IF(O$3&gt;(A22taxstdlife+$E390),('RFM input'!$K$244-'RFM input'!$K$298)-SUM($K390:N390),('RFM input'!$K$244-'RFM input'!$K$298)/A22taxstdlife))</f>
        <v>0</v>
      </c>
      <c r="P390" s="60">
        <f>IF(A22taxstdlife="n/a","n/a",IF(P$3&gt;(A22taxstdlife+$E390),('RFM input'!$K$244-'RFM input'!$K$298)-SUM($K390:O390),('RFM input'!$K$244-'RFM input'!$K$298)/A22taxstdlife))</f>
        <v>0</v>
      </c>
      <c r="Q390" s="60">
        <f>IF(A22taxstdlife="n/a","n/a",IF(Q$3&gt;(A22taxstdlife+$E390),('RFM input'!$K$244-'RFM input'!$K$298)-SUM($K390:P390),('RFM input'!$K$244-'RFM input'!$K$298)/A22taxstdlife))</f>
        <v>0</v>
      </c>
      <c r="R390" s="60"/>
      <c r="S390" s="94"/>
      <c r="T390" s="94"/>
      <c r="U390" s="94"/>
      <c r="V390" s="94"/>
      <c r="W390" s="94"/>
      <c r="X390" s="94"/>
      <c r="Y390" s="94"/>
      <c r="Z390" s="94"/>
      <c r="AA390" s="249"/>
    </row>
    <row r="391" spans="1:27" ht="12.75" hidden="1" customHeight="1" outlineLevel="2">
      <c r="A391" s="4"/>
      <c r="B391" s="4"/>
      <c r="C391" s="19"/>
      <c r="D391" s="1292"/>
      <c r="E391" s="78">
        <v>5</v>
      </c>
      <c r="F391" s="20"/>
      <c r="G391" s="20"/>
      <c r="H391" s="134"/>
      <c r="I391" s="136"/>
      <c r="J391" s="136"/>
      <c r="K391" s="136"/>
      <c r="L391" s="135"/>
      <c r="M391" s="60">
        <f>IF(A22taxstdlife="n/a","n/a",IF(M$3&gt;(A22taxstdlife+$E391),('RFM input'!$L$244-'RFM input'!$L$298)-SUM($L391:L391),('RFM input'!$L$244-'RFM input'!$L$298)/A22taxstdlife))</f>
        <v>0</v>
      </c>
      <c r="N391" s="60">
        <f>IF(A22taxstdlife="n/a","n/a",IF(N$3&gt;(A22taxstdlife+$E391),('RFM input'!$L$244-'RFM input'!$L$298)-SUM($L391:M391),('RFM input'!$L$244-'RFM input'!$L$298)/A22taxstdlife))</f>
        <v>0</v>
      </c>
      <c r="O391" s="60">
        <f>IF(A22taxstdlife="n/a","n/a",IF(O$3&gt;(A22taxstdlife+$E391),('RFM input'!$L$244-'RFM input'!$L$298)-SUM($L391:N391),('RFM input'!$L$244-'RFM input'!$L$298)/A22taxstdlife))</f>
        <v>0</v>
      </c>
      <c r="P391" s="60">
        <f>IF(A22taxstdlife="n/a","n/a",IF(P$3&gt;(A22taxstdlife+$E391),('RFM input'!$L$244-'RFM input'!$L$298)-SUM($L391:O391),('RFM input'!$L$244-'RFM input'!$L$298)/A22taxstdlife))</f>
        <v>0</v>
      </c>
      <c r="Q391" s="60">
        <f>IF(A22taxstdlife="n/a","n/a",IF(Q$3&gt;(A22taxstdlife+$E391),('RFM input'!$L$244-'RFM input'!$L$298)-SUM($L391:P391),('RFM input'!$L$244-'RFM input'!$L$298)/A22taxstdlife))</f>
        <v>0</v>
      </c>
      <c r="R391" s="60"/>
      <c r="S391" s="94"/>
      <c r="T391" s="94"/>
      <c r="U391" s="94"/>
      <c r="V391" s="94"/>
      <c r="W391" s="94"/>
      <c r="X391" s="94"/>
      <c r="Y391" s="94"/>
      <c r="Z391" s="94"/>
      <c r="AA391" s="249"/>
    </row>
    <row r="392" spans="1:27" ht="12.75" hidden="1" customHeight="1" outlineLevel="2">
      <c r="A392" s="4"/>
      <c r="B392" s="4"/>
      <c r="C392" s="19"/>
      <c r="D392" s="1292"/>
      <c r="E392" s="78">
        <v>6</v>
      </c>
      <c r="F392" s="20"/>
      <c r="G392" s="20"/>
      <c r="H392" s="134"/>
      <c r="I392" s="136"/>
      <c r="J392" s="136"/>
      <c r="K392" s="136"/>
      <c r="L392" s="136"/>
      <c r="M392" s="135"/>
      <c r="N392" s="60">
        <f>IF(A22taxstdlife="n/a","n/a",IF(N$3&gt;(A22taxstdlife+$E392),('RFM input'!$M$244-'RFM input'!$M$298)-SUM($M392:M392),('RFM input'!$M$244-'RFM input'!$M$298)/A22taxstdlife))</f>
        <v>0</v>
      </c>
      <c r="O392" s="60">
        <f>IF(A22taxstdlife="n/a","n/a",IF(O$3&gt;(A22taxstdlife+$E392),('RFM input'!$M$244-'RFM input'!$M$298)-SUM($M392:N392),('RFM input'!$M$244-'RFM input'!$M$298)/A22taxstdlife))</f>
        <v>0</v>
      </c>
      <c r="P392" s="60">
        <f>IF(A22taxstdlife="n/a","n/a",IF(P$3&gt;(A22taxstdlife+$E392),('RFM input'!$M$244-'RFM input'!$M$298)-SUM($M392:O392),('RFM input'!$M$244-'RFM input'!$M$298)/A22taxstdlife))</f>
        <v>0</v>
      </c>
      <c r="Q392" s="60">
        <f>IF(A22taxstdlife="n/a","n/a",IF(Q$3&gt;(A22taxstdlife+$E392),('RFM input'!$M$244-'RFM input'!$M$298)-SUM($M392:P392),('RFM input'!$M$244-'RFM input'!$M$298)/A22taxstdlife))</f>
        <v>0</v>
      </c>
      <c r="R392" s="60"/>
      <c r="S392" s="94"/>
      <c r="T392" s="94"/>
      <c r="U392" s="94"/>
      <c r="V392" s="94"/>
      <c r="W392" s="94"/>
      <c r="X392" s="94"/>
      <c r="Y392" s="94"/>
      <c r="Z392" s="94"/>
      <c r="AA392" s="249"/>
    </row>
    <row r="393" spans="1:27" ht="12.75" hidden="1" customHeight="1" outlineLevel="2">
      <c r="A393" s="4"/>
      <c r="B393" s="4"/>
      <c r="C393" s="19"/>
      <c r="D393" s="1292"/>
      <c r="E393" s="78">
        <v>7</v>
      </c>
      <c r="F393" s="20"/>
      <c r="G393" s="20"/>
      <c r="H393" s="134"/>
      <c r="I393" s="136"/>
      <c r="J393" s="136"/>
      <c r="K393" s="136"/>
      <c r="L393" s="136"/>
      <c r="M393" s="136"/>
      <c r="N393" s="135"/>
      <c r="O393" s="60">
        <f>IF(A22taxstdlife="n/a","n/a",IF(O$3&gt;(A22taxstdlife+$E393),('RFM input'!$N$244-'RFM input'!$N$298)-SUM($N393:N393),('RFM input'!$N$244-'RFM input'!$N$298)/A22taxstdlife))</f>
        <v>0</v>
      </c>
      <c r="P393" s="60">
        <f>IF(A22taxstdlife="n/a","n/a",IF(P$3&gt;(A22taxstdlife+$E393),('RFM input'!$N$244-'RFM input'!$N$298)-SUM($N393:O393),('RFM input'!$N$244-'RFM input'!$N$298)/A22taxstdlife))</f>
        <v>0</v>
      </c>
      <c r="Q393" s="60">
        <f>IF(A22taxstdlife="n/a","n/a",IF(Q$3&gt;(A22taxstdlife+$E393),('RFM input'!$N$244-'RFM input'!$N$298)-SUM($N393:P393),('RFM input'!$N$244-'RFM input'!$N$298)/A22taxstdlife))</f>
        <v>0</v>
      </c>
      <c r="R393" s="60"/>
      <c r="S393" s="94"/>
      <c r="T393" s="94"/>
      <c r="U393" s="94"/>
      <c r="V393" s="94"/>
      <c r="W393" s="94"/>
      <c r="X393" s="94"/>
      <c r="Y393" s="94"/>
      <c r="Z393" s="94"/>
      <c r="AA393" s="249"/>
    </row>
    <row r="394" spans="1:27" ht="12.75" hidden="1" customHeight="1" outlineLevel="2">
      <c r="A394" s="4"/>
      <c r="B394" s="4"/>
      <c r="C394" s="19"/>
      <c r="D394" s="1292"/>
      <c r="E394" s="78">
        <v>8</v>
      </c>
      <c r="F394" s="20"/>
      <c r="G394" s="20"/>
      <c r="H394" s="134"/>
      <c r="I394" s="136"/>
      <c r="J394" s="136"/>
      <c r="K394" s="136"/>
      <c r="L394" s="136"/>
      <c r="M394" s="136"/>
      <c r="N394" s="136"/>
      <c r="O394" s="135"/>
      <c r="P394" s="60">
        <f>IF(A22taxstdlife="n/a","n/a",IF(P$3&gt;(A22taxstdlife+$E394),('RFM input'!$O$244-'RFM input'!$O$298)-SUM($O394:O394),('RFM input'!$O$244-'RFM input'!$O$298)/A22taxstdlife))</f>
        <v>0</v>
      </c>
      <c r="Q394" s="60">
        <f>IF(A22taxstdlife="n/a","n/a",IF(Q$3&gt;(A22taxstdlife+$E394),('RFM input'!$O$244-'RFM input'!$O$298)-SUM($O394:P394),('RFM input'!$O$244-'RFM input'!$O$298)/A22taxstdlife))</f>
        <v>0</v>
      </c>
      <c r="R394" s="60"/>
      <c r="S394" s="94"/>
      <c r="T394" s="94"/>
      <c r="U394" s="94"/>
      <c r="V394" s="94"/>
      <c r="W394" s="94"/>
      <c r="X394" s="94"/>
      <c r="Y394" s="94"/>
      <c r="Z394" s="94"/>
      <c r="AA394" s="249"/>
    </row>
    <row r="395" spans="1:27" ht="12.75" hidden="1" customHeight="1" outlineLevel="2">
      <c r="A395" s="4"/>
      <c r="B395" s="4"/>
      <c r="C395" s="19"/>
      <c r="D395" s="1292"/>
      <c r="E395" s="78">
        <v>9</v>
      </c>
      <c r="F395" s="20"/>
      <c r="G395" s="20"/>
      <c r="H395" s="134"/>
      <c r="I395" s="136"/>
      <c r="J395" s="136"/>
      <c r="K395" s="136"/>
      <c r="L395" s="136"/>
      <c r="M395" s="136"/>
      <c r="N395" s="136"/>
      <c r="O395" s="136"/>
      <c r="P395" s="135"/>
      <c r="Q395" s="60">
        <f>IF(A22taxstdlife="n/a","n/a",IF(Q$3&gt;(A22taxstdlife+$E395),('RFM input'!$P$244-'RFM input'!$P$298)-SUM($P395:P395),('RFM input'!$P$244-'RFM input'!$P$298)/A22taxstdlife))</f>
        <v>0</v>
      </c>
      <c r="R395" s="60"/>
      <c r="S395" s="94"/>
      <c r="T395" s="94"/>
      <c r="U395" s="94"/>
      <c r="V395" s="94"/>
      <c r="W395" s="94"/>
      <c r="X395" s="94"/>
      <c r="Y395" s="94"/>
      <c r="Z395" s="94"/>
      <c r="AA395" s="249"/>
    </row>
    <row r="396" spans="1:27" ht="12.75" hidden="1" customHeight="1" outlineLevel="2">
      <c r="A396" s="4"/>
      <c r="B396" s="4"/>
      <c r="C396" s="19"/>
      <c r="D396" s="1292"/>
      <c r="E396" s="79">
        <v>10</v>
      </c>
      <c r="F396" s="20"/>
      <c r="G396" s="20"/>
      <c r="H396" s="134"/>
      <c r="I396" s="136"/>
      <c r="J396" s="136"/>
      <c r="K396" s="136"/>
      <c r="L396" s="136"/>
      <c r="M396" s="136"/>
      <c r="N396" s="136"/>
      <c r="O396" s="136"/>
      <c r="P396" s="136"/>
      <c r="Q396" s="135"/>
      <c r="R396" s="60"/>
      <c r="S396" s="94"/>
      <c r="T396" s="94"/>
      <c r="U396" s="94"/>
      <c r="V396" s="94"/>
      <c r="W396" s="94"/>
      <c r="X396" s="94"/>
      <c r="Y396" s="94"/>
      <c r="Z396" s="94"/>
      <c r="AA396" s="249"/>
    </row>
    <row r="397" spans="1:27" outlineLevel="1" collapsed="1">
      <c r="A397" s="4"/>
      <c r="B397" s="4"/>
      <c r="C397" s="218">
        <f>Asset22</f>
        <v>0</v>
      </c>
      <c r="D397" s="4"/>
      <c r="E397" s="4"/>
      <c r="F397" s="17"/>
      <c r="G397" s="17"/>
      <c r="H397" s="237">
        <f>-SUM(H385:H396)</f>
        <v>0</v>
      </c>
      <c r="I397" s="149">
        <f>-SUM(I385:I396)</f>
        <v>0</v>
      </c>
      <c r="J397" s="433">
        <f>IF(COUNT($H397:I397)&gt;='RFM input'!$AA$7,0, -SUM(J385:J396))</f>
        <v>0</v>
      </c>
      <c r="K397" s="433">
        <f>IF(COUNT($H397:J397)&gt;='RFM input'!$AA$7,0, -SUM(K385:K396))</f>
        <v>0</v>
      </c>
      <c r="L397" s="433">
        <f>IF(COUNT($H397:K397)&gt;='RFM input'!$AA$7,0, -SUM(L385:L396))</f>
        <v>0</v>
      </c>
      <c r="M397" s="149">
        <f>IF(COUNT($H397:L397)&gt;='RFM input'!$AA$7,0, -SUM(M385:M396))</f>
        <v>0</v>
      </c>
      <c r="N397" s="149">
        <f>IF(COUNT($H397:M397)&gt;='RFM input'!$AA$7,0, -SUM(N385:N396))</f>
        <v>0</v>
      </c>
      <c r="O397" s="149">
        <f>IF(COUNT($H397:N397)&gt;='RFM input'!$AA$7,0, -SUM(O385:O396))</f>
        <v>0</v>
      </c>
      <c r="P397" s="149">
        <f>IF(COUNT($H397:O397)&gt;='RFM input'!$AA$7,0, -SUM(P385:P396))</f>
        <v>0</v>
      </c>
      <c r="Q397" s="149">
        <f>IF(COUNT($H397:P397)&gt;='RFM input'!$AA$7,0, -SUM(Q385:Q396))</f>
        <v>0</v>
      </c>
      <c r="R397" s="149"/>
      <c r="S397" s="93"/>
      <c r="T397" s="93"/>
      <c r="U397" s="93"/>
      <c r="V397" s="93"/>
      <c r="W397" s="93"/>
      <c r="X397" s="93"/>
      <c r="Y397" s="93"/>
      <c r="Z397" s="93"/>
      <c r="AA397" s="249"/>
    </row>
    <row r="398" spans="1:27" ht="12.75" hidden="1" customHeight="1" outlineLevel="2">
      <c r="A398" s="4"/>
      <c r="B398" s="219">
        <f>Asset23</f>
        <v>0</v>
      </c>
      <c r="C398" s="24"/>
      <c r="D398" s="458" t="s">
        <v>161</v>
      </c>
      <c r="E398" s="24"/>
      <c r="F398" s="238"/>
      <c r="G398" s="238"/>
      <c r="H398" s="59">
        <f>IF(H$3&gt;A23taxremlife,A23taxvalue-SUM($F398:F398),IF(A23taxremlife="N/A","n/a",A23taxvalue/A23taxremlife))</f>
        <v>0</v>
      </c>
      <c r="I398" s="59">
        <f>IF(I$3&gt;A23taxremlife,A23taxvalue-SUM($F398:H398),IF(A23taxremlife="N/A","n/a",A23taxvalue/A23taxremlife))</f>
        <v>0</v>
      </c>
      <c r="J398" s="59">
        <f>IF(J$3&gt;A23taxremlife,A23taxvalue-SUM($F398:I398),IF(A23taxremlife="N/A","n/a",A23taxvalue/A23taxremlife))</f>
        <v>0</v>
      </c>
      <c r="K398" s="59">
        <f>IF(K$3&gt;A23taxremlife,A23taxvalue-SUM($F398:J398),IF(A23taxremlife="N/A","n/a",A23taxvalue/A23taxremlife))</f>
        <v>0</v>
      </c>
      <c r="L398" s="59">
        <f>IF(L$3&gt;A23taxremlife,A23taxvalue-SUM($F398:K398),IF(A23taxremlife="N/A","n/a",A23taxvalue/A23taxremlife))</f>
        <v>0</v>
      </c>
      <c r="M398" s="59">
        <f>IF(M$3&gt;A23taxremlife,A23taxvalue-SUM($F398:L398),IF(A23taxremlife="N/A","n/a",A23taxvalue/A23taxremlife))</f>
        <v>0</v>
      </c>
      <c r="N398" s="59">
        <f>IF(N$3&gt;A23taxremlife,A23taxvalue-SUM($F398:M398),IF(A23taxremlife="N/A","n/a",A23taxvalue/A23taxremlife))</f>
        <v>0</v>
      </c>
      <c r="O398" s="59">
        <f>IF(O$3&gt;A23taxremlife,A23taxvalue-SUM($F398:N398),IF(A23taxremlife="N/A","n/a",A23taxvalue/A23taxremlife))</f>
        <v>0</v>
      </c>
      <c r="P398" s="59">
        <f>IF(P$3&gt;A23taxremlife,A23taxvalue-SUM($F398:O398),IF(A23taxremlife="N/A","n/a",A23taxvalue/A23taxremlife))</f>
        <v>0</v>
      </c>
      <c r="Q398" s="59">
        <f>IF(Q$3&gt;A23taxremlife,A23taxvalue-SUM($F398:P398),IF(A23taxremlife="N/A","n/a",A23taxvalue/A23taxremlife))</f>
        <v>0</v>
      </c>
      <c r="R398" s="59"/>
      <c r="S398" s="94"/>
      <c r="T398" s="94"/>
      <c r="U398" s="94"/>
      <c r="V398" s="94"/>
      <c r="W398" s="94"/>
      <c r="X398" s="94"/>
      <c r="Y398" s="94"/>
      <c r="Z398" s="94"/>
      <c r="AA398" s="249"/>
    </row>
    <row r="399" spans="1:27" ht="12.75" hidden="1" customHeight="1" outlineLevel="2">
      <c r="A399" s="4"/>
      <c r="B399" s="4"/>
      <c r="C399" s="19"/>
      <c r="D399" s="1291" t="s">
        <v>50</v>
      </c>
      <c r="E399" s="78"/>
      <c r="F399" s="20"/>
      <c r="G399" s="20"/>
      <c r="H399" s="94"/>
      <c r="I399" s="60"/>
      <c r="J399" s="60"/>
      <c r="K399" s="60"/>
      <c r="L399" s="60"/>
      <c r="M399" s="60"/>
      <c r="N399" s="60"/>
      <c r="O399" s="60"/>
      <c r="P399" s="60"/>
      <c r="Q399" s="60"/>
      <c r="R399" s="60"/>
      <c r="S399" s="94"/>
      <c r="T399" s="94"/>
      <c r="U399" s="94"/>
      <c r="V399" s="94"/>
      <c r="W399" s="94"/>
      <c r="X399" s="94"/>
      <c r="Y399" s="94"/>
      <c r="Z399" s="94"/>
      <c r="AA399" s="249"/>
    </row>
    <row r="400" spans="1:27" ht="12.75" hidden="1" customHeight="1" outlineLevel="2">
      <c r="A400" s="4"/>
      <c r="B400" s="4"/>
      <c r="C400" s="19"/>
      <c r="D400" s="1292"/>
      <c r="E400" s="78">
        <v>1</v>
      </c>
      <c r="F400" s="20"/>
      <c r="G400" s="20"/>
      <c r="H400" s="133"/>
      <c r="I400" s="60">
        <f>IF(A23taxstdlife="n/a","n/a",IF(I$3&gt;(A23taxstdlife+$E400),('RFM input'!$H$245-'RFM input'!$H$299)-SUM($H400:H400),('RFM input'!$H$245-'RFM input'!$H$299)/A23taxstdlife))</f>
        <v>0</v>
      </c>
      <c r="J400" s="60">
        <f>IF(A23taxstdlife="n/a","n/a",IF(J$3&gt;(A23taxstdlife+$E400),('RFM input'!$H$245-'RFM input'!$H$299)-SUM($H400:I400),('RFM input'!$H$245-'RFM input'!$H$299)/A23taxstdlife))</f>
        <v>0</v>
      </c>
      <c r="K400" s="60">
        <f>IF(A23taxstdlife="n/a","n/a",IF(K$3&gt;(A23taxstdlife+$E400),('RFM input'!$H$245-'RFM input'!$H$299)-SUM($H400:J400),('RFM input'!$H$245-'RFM input'!$H$299)/A23taxstdlife))</f>
        <v>0</v>
      </c>
      <c r="L400" s="60">
        <f>IF(A23taxstdlife="n/a","n/a",IF(L$3&gt;(A23taxstdlife+$E400),('RFM input'!$H$245-'RFM input'!$H$299)-SUM($H400:K400),('RFM input'!$H$245-'RFM input'!$H$299)/A23taxstdlife))</f>
        <v>0</v>
      </c>
      <c r="M400" s="60">
        <f>IF(A23taxstdlife="n/a","n/a",IF(M$3&gt;(A23taxstdlife+$E400),('RFM input'!$H$245-'RFM input'!$H$299)-SUM($H400:L400),('RFM input'!$H$245-'RFM input'!$H$299)/A23taxstdlife))</f>
        <v>0</v>
      </c>
      <c r="N400" s="60">
        <f>IF(A23taxstdlife="n/a","n/a",IF(N$3&gt;(A23taxstdlife+$E400),('RFM input'!$H$245-'RFM input'!$H$299)-SUM($H400:M400),('RFM input'!$H$245-'RFM input'!$H$299)/A23taxstdlife))</f>
        <v>0</v>
      </c>
      <c r="O400" s="60">
        <f>IF(A23taxstdlife="n/a","n/a",IF(O$3&gt;(A23taxstdlife+$E400),('RFM input'!$H$245-'RFM input'!$H$299)-SUM($H400:N400),('RFM input'!$H$245-'RFM input'!$H$299)/A23taxstdlife))</f>
        <v>0</v>
      </c>
      <c r="P400" s="60">
        <f>IF(A23taxstdlife="n/a","n/a",IF(P$3&gt;(A23taxstdlife+$E400),('RFM input'!$H$245-'RFM input'!$H$299)-SUM($H400:O400),('RFM input'!$H$245-'RFM input'!$H$299)/A23taxstdlife))</f>
        <v>0</v>
      </c>
      <c r="Q400" s="60">
        <f>IF(A23taxstdlife="n/a","n/a",IF(Q$3&gt;(A23taxstdlife+$E400),('RFM input'!$H$245-'RFM input'!$H$299)-SUM($H400:P400),('RFM input'!$H$245-'RFM input'!$H$299)/A23taxstdlife))</f>
        <v>0</v>
      </c>
      <c r="R400" s="60"/>
      <c r="S400" s="94"/>
      <c r="T400" s="94"/>
      <c r="U400" s="94"/>
      <c r="V400" s="94"/>
      <c r="W400" s="94"/>
      <c r="X400" s="94"/>
      <c r="Y400" s="94"/>
      <c r="Z400" s="94"/>
      <c r="AA400" s="249"/>
    </row>
    <row r="401" spans="1:27" ht="12.75" hidden="1" customHeight="1" outlineLevel="2">
      <c r="A401" s="4"/>
      <c r="B401" s="4"/>
      <c r="C401" s="19"/>
      <c r="D401" s="1292"/>
      <c r="E401" s="78">
        <v>2</v>
      </c>
      <c r="F401" s="20"/>
      <c r="G401" s="20"/>
      <c r="H401" s="134"/>
      <c r="I401" s="135"/>
      <c r="J401" s="60">
        <f>IF(A23taxstdlife="n/a","n/a",IF(J$3&gt;(A23taxstdlife+$E401),('RFM input'!$I$245-'RFM input'!$I$299)-SUM($I401:I401),('RFM input'!$I$245-'RFM input'!$I$299)/A23taxstdlife))</f>
        <v>0</v>
      </c>
      <c r="K401" s="60">
        <f>IF(A23taxstdlife="n/a","n/a",IF(K$3&gt;(A23taxstdlife+$E401),('RFM input'!$I$245-'RFM input'!$I$299)-SUM($I401:J401),('RFM input'!$I$245-'RFM input'!$I$299)/A23taxstdlife))</f>
        <v>0</v>
      </c>
      <c r="L401" s="60">
        <f>IF(A23taxstdlife="n/a","n/a",IF(L$3&gt;(A23taxstdlife+$E401),('RFM input'!$I$245-'RFM input'!$I$299)-SUM($I401:K401),('RFM input'!$I$245-'RFM input'!$I$299)/A23taxstdlife))</f>
        <v>0</v>
      </c>
      <c r="M401" s="60">
        <f>IF(A23taxstdlife="n/a","n/a",IF(M$3&gt;(A23taxstdlife+$E401),('RFM input'!$I$245-'RFM input'!$I$299)-SUM($I401:L401),('RFM input'!$I$245-'RFM input'!$I$299)/A23taxstdlife))</f>
        <v>0</v>
      </c>
      <c r="N401" s="60">
        <f>IF(A23taxstdlife="n/a","n/a",IF(N$3&gt;(A23taxstdlife+$E401),('RFM input'!$I$245-'RFM input'!$I$299)-SUM($I401:M401),('RFM input'!$I$245-'RFM input'!$I$299)/A23taxstdlife))</f>
        <v>0</v>
      </c>
      <c r="O401" s="60">
        <f>IF(A23taxstdlife="n/a","n/a",IF(O$3&gt;(A23taxstdlife+$E401),('RFM input'!$I$245-'RFM input'!$I$299)-SUM($I401:N401),('RFM input'!$I$245-'RFM input'!$I$299)/A23taxstdlife))</f>
        <v>0</v>
      </c>
      <c r="P401" s="60">
        <f>IF(A23taxstdlife="n/a","n/a",IF(P$3&gt;(A23taxstdlife+$E401),('RFM input'!$I$245-'RFM input'!$I$299)-SUM($I401:O401),('RFM input'!$I$245-'RFM input'!$I$299)/A23taxstdlife))</f>
        <v>0</v>
      </c>
      <c r="Q401" s="60">
        <f>IF(A23taxstdlife="n/a","n/a",IF(Q$3&gt;(A23taxstdlife+$E401),('RFM input'!$I$245-'RFM input'!$I$299)-SUM($I401:P401),('RFM input'!$I$245-'RFM input'!$I$299)/A23taxstdlife))</f>
        <v>0</v>
      </c>
      <c r="R401" s="60"/>
      <c r="S401" s="94"/>
      <c r="T401" s="94"/>
      <c r="U401" s="94"/>
      <c r="V401" s="94"/>
      <c r="W401" s="94"/>
      <c r="X401" s="94"/>
      <c r="Y401" s="94"/>
      <c r="Z401" s="94"/>
      <c r="AA401" s="249"/>
    </row>
    <row r="402" spans="1:27" ht="12.75" hidden="1" customHeight="1" outlineLevel="2">
      <c r="A402" s="4"/>
      <c r="B402" s="4"/>
      <c r="C402" s="19"/>
      <c r="D402" s="1292"/>
      <c r="E402" s="78">
        <v>3</v>
      </c>
      <c r="F402" s="20"/>
      <c r="G402" s="20"/>
      <c r="H402" s="134"/>
      <c r="I402" s="136"/>
      <c r="J402" s="135"/>
      <c r="K402" s="60">
        <f>IF(A23taxstdlife="n/a","n/a",IF(K$3&gt;(A23taxstdlife+$E402),('RFM input'!$J$245-'RFM input'!$J$299)-SUM($J402:J402),('RFM input'!$J$245-'RFM input'!$J$299)/A23taxstdlife))</f>
        <v>0</v>
      </c>
      <c r="L402" s="60">
        <f>IF(A23taxstdlife="n/a","n/a",IF(L$3&gt;(A23taxstdlife+$E402),('RFM input'!$J$245-'RFM input'!$J$299)-SUM($J402:K402),('RFM input'!$J$245-'RFM input'!$J$299)/A23taxstdlife))</f>
        <v>0</v>
      </c>
      <c r="M402" s="60">
        <f>IF(A23taxstdlife="n/a","n/a",IF(M$3&gt;(A23taxstdlife+$E402),('RFM input'!$J$245-'RFM input'!$J$299)-SUM($J402:L402),('RFM input'!$J$245-'RFM input'!$J$299)/A23taxstdlife))</f>
        <v>0</v>
      </c>
      <c r="N402" s="60">
        <f>IF(A23taxstdlife="n/a","n/a",IF(N$3&gt;(A23taxstdlife+$E402),('RFM input'!$J$245-'RFM input'!$J$299)-SUM($J402:M402),('RFM input'!$J$245-'RFM input'!$J$299)/A23taxstdlife))</f>
        <v>0</v>
      </c>
      <c r="O402" s="60">
        <f>IF(A23taxstdlife="n/a","n/a",IF(O$3&gt;(A23taxstdlife+$E402),('RFM input'!$J$245-'RFM input'!$J$299)-SUM($J402:N402),('RFM input'!$J$245-'RFM input'!$J$299)/A23taxstdlife))</f>
        <v>0</v>
      </c>
      <c r="P402" s="60">
        <f>IF(A23taxstdlife="n/a","n/a",IF(P$3&gt;(A23taxstdlife+$E402),('RFM input'!$J$245-'RFM input'!$J$299)-SUM($J402:O402),('RFM input'!$J$245-'RFM input'!$J$299)/A23taxstdlife))</f>
        <v>0</v>
      </c>
      <c r="Q402" s="60">
        <f>IF(A23taxstdlife="n/a","n/a",IF(Q$3&gt;(A23taxstdlife+$E402),('RFM input'!$J$245-'RFM input'!$J$299)-SUM($J402:P402),('RFM input'!$J$245-'RFM input'!$J$299)/A23taxstdlife))</f>
        <v>0</v>
      </c>
      <c r="R402" s="60"/>
      <c r="S402" s="94"/>
      <c r="T402" s="94"/>
      <c r="U402" s="94"/>
      <c r="V402" s="94"/>
      <c r="W402" s="94"/>
      <c r="X402" s="94"/>
      <c r="Y402" s="94"/>
      <c r="Z402" s="94"/>
      <c r="AA402" s="249"/>
    </row>
    <row r="403" spans="1:27" ht="12.75" hidden="1" customHeight="1" outlineLevel="2">
      <c r="A403" s="4"/>
      <c r="B403" s="4"/>
      <c r="C403" s="19"/>
      <c r="D403" s="1292"/>
      <c r="E403" s="78">
        <v>4</v>
      </c>
      <c r="F403" s="20"/>
      <c r="G403" s="20"/>
      <c r="H403" s="134"/>
      <c r="I403" s="136"/>
      <c r="J403" s="136"/>
      <c r="K403" s="135"/>
      <c r="L403" s="60">
        <f>IF(A23taxstdlife="n/a","n/a",IF(L$3&gt;(A23taxstdlife+$E403),('RFM input'!$K$245-'RFM input'!$K$299)-SUM($K403:K403),('RFM input'!$K$245-'RFM input'!$K$299)/A23taxstdlife))</f>
        <v>0</v>
      </c>
      <c r="M403" s="60">
        <f>IF(A23taxstdlife="n/a","n/a",IF(M$3&gt;(A23taxstdlife+$E403),('RFM input'!$K$245-'RFM input'!$K$299)-SUM($K403:L403),('RFM input'!$K$245-'RFM input'!$K$299)/A23taxstdlife))</f>
        <v>0</v>
      </c>
      <c r="N403" s="60">
        <f>IF(A23taxstdlife="n/a","n/a",IF(N$3&gt;(A23taxstdlife+$E403),('RFM input'!$K$245-'RFM input'!$K$299)-SUM($K403:M403),('RFM input'!$K$245-'RFM input'!$K$299)/A23taxstdlife))</f>
        <v>0</v>
      </c>
      <c r="O403" s="60">
        <f>IF(A23taxstdlife="n/a","n/a",IF(O$3&gt;(A23taxstdlife+$E403),('RFM input'!$K$245-'RFM input'!$K$299)-SUM($K403:N403),('RFM input'!$K$245-'RFM input'!$K$299)/A23taxstdlife))</f>
        <v>0</v>
      </c>
      <c r="P403" s="60">
        <f>IF(A23taxstdlife="n/a","n/a",IF(P$3&gt;(A23taxstdlife+$E403),('RFM input'!$K$245-'RFM input'!$K$299)-SUM($K403:O403),('RFM input'!$K$245-'RFM input'!$K$299)/A23taxstdlife))</f>
        <v>0</v>
      </c>
      <c r="Q403" s="60">
        <f>IF(A23taxstdlife="n/a","n/a",IF(Q$3&gt;(A23taxstdlife+$E403),('RFM input'!$K$245-'RFM input'!$K$299)-SUM($K403:P403),('RFM input'!$K$245-'RFM input'!$K$299)/A23taxstdlife))</f>
        <v>0</v>
      </c>
      <c r="R403" s="60"/>
      <c r="S403" s="94"/>
      <c r="T403" s="94"/>
      <c r="U403" s="94"/>
      <c r="V403" s="94"/>
      <c r="W403" s="94"/>
      <c r="X403" s="94"/>
      <c r="Y403" s="94"/>
      <c r="Z403" s="94"/>
      <c r="AA403" s="249"/>
    </row>
    <row r="404" spans="1:27" ht="12.75" hidden="1" customHeight="1" outlineLevel="2">
      <c r="A404" s="4"/>
      <c r="B404" s="4"/>
      <c r="C404" s="19"/>
      <c r="D404" s="1292"/>
      <c r="E404" s="78">
        <v>5</v>
      </c>
      <c r="F404" s="20"/>
      <c r="G404" s="20"/>
      <c r="H404" s="134"/>
      <c r="I404" s="136"/>
      <c r="J404" s="136"/>
      <c r="K404" s="136"/>
      <c r="L404" s="135"/>
      <c r="M404" s="60">
        <f>IF(A23taxstdlife="n/a","n/a",IF(M$3&gt;(A23taxstdlife+$E404),('RFM input'!$L$245-'RFM input'!$L$299)-SUM($L404:L404),('RFM input'!$L$245-'RFM input'!$L$299)/A23taxstdlife))</f>
        <v>0</v>
      </c>
      <c r="N404" s="60">
        <f>IF(A23taxstdlife="n/a","n/a",IF(N$3&gt;(A23taxstdlife+$E404),('RFM input'!$L$245-'RFM input'!$L$299)-SUM($L404:M404),('RFM input'!$L$245-'RFM input'!$L$299)/A23taxstdlife))</f>
        <v>0</v>
      </c>
      <c r="O404" s="60">
        <f>IF(A23taxstdlife="n/a","n/a",IF(O$3&gt;(A23taxstdlife+$E404),('RFM input'!$L$245-'RFM input'!$L$299)-SUM($L404:N404),('RFM input'!$L$245-'RFM input'!$L$299)/A23taxstdlife))</f>
        <v>0</v>
      </c>
      <c r="P404" s="60">
        <f>IF(A23taxstdlife="n/a","n/a",IF(P$3&gt;(A23taxstdlife+$E404),('RFM input'!$L$245-'RFM input'!$L$299)-SUM($L404:O404),('RFM input'!$L$245-'RFM input'!$L$299)/A23taxstdlife))</f>
        <v>0</v>
      </c>
      <c r="Q404" s="60">
        <f>IF(A23taxstdlife="n/a","n/a",IF(Q$3&gt;(A23taxstdlife+$E404),('RFM input'!$L$245-'RFM input'!$L$299)-SUM($L404:P404),('RFM input'!$L$245-'RFM input'!$L$299)/A23taxstdlife))</f>
        <v>0</v>
      </c>
      <c r="R404" s="60"/>
      <c r="S404" s="94"/>
      <c r="T404" s="94"/>
      <c r="U404" s="94"/>
      <c r="V404" s="94"/>
      <c r="W404" s="94"/>
      <c r="X404" s="94"/>
      <c r="Y404" s="94"/>
      <c r="Z404" s="94"/>
      <c r="AA404" s="249"/>
    </row>
    <row r="405" spans="1:27" ht="12.75" hidden="1" customHeight="1" outlineLevel="2">
      <c r="A405" s="4"/>
      <c r="B405" s="4"/>
      <c r="C405" s="19"/>
      <c r="D405" s="1292"/>
      <c r="E405" s="78">
        <v>6</v>
      </c>
      <c r="F405" s="20"/>
      <c r="G405" s="20"/>
      <c r="H405" s="134"/>
      <c r="I405" s="136"/>
      <c r="J405" s="136"/>
      <c r="K405" s="136"/>
      <c r="L405" s="136"/>
      <c r="M405" s="135"/>
      <c r="N405" s="60">
        <f>IF(A23taxstdlife="n/a","n/a",IF(N$3&gt;(A23taxstdlife+$E405),('RFM input'!$M$245-'RFM input'!$M$299)-SUM($M405:M405),('RFM input'!$M$245-'RFM input'!$M$299)/A23taxstdlife))</f>
        <v>0</v>
      </c>
      <c r="O405" s="60">
        <f>IF(A23taxstdlife="n/a","n/a",IF(O$3&gt;(A23taxstdlife+$E405),('RFM input'!$M$245-'RFM input'!$M$299)-SUM($M405:N405),('RFM input'!$M$245-'RFM input'!$M$299)/A23taxstdlife))</f>
        <v>0</v>
      </c>
      <c r="P405" s="60">
        <f>IF(A23taxstdlife="n/a","n/a",IF(P$3&gt;(A23taxstdlife+$E405),('RFM input'!$M$245-'RFM input'!$M$299)-SUM($M405:O405),('RFM input'!$M$245-'RFM input'!$M$299)/A23taxstdlife))</f>
        <v>0</v>
      </c>
      <c r="Q405" s="60">
        <f>IF(A23taxstdlife="n/a","n/a",IF(Q$3&gt;(A23taxstdlife+$E405),('RFM input'!$M$245-'RFM input'!$M$299)-SUM($M405:P405),('RFM input'!$M$245-'RFM input'!$M$299)/A23taxstdlife))</f>
        <v>0</v>
      </c>
      <c r="R405" s="60"/>
      <c r="S405" s="94"/>
      <c r="T405" s="94"/>
      <c r="U405" s="94"/>
      <c r="V405" s="94"/>
      <c r="W405" s="94"/>
      <c r="X405" s="94"/>
      <c r="Y405" s="94"/>
      <c r="Z405" s="94"/>
      <c r="AA405" s="249"/>
    </row>
    <row r="406" spans="1:27" ht="12.75" hidden="1" customHeight="1" outlineLevel="2">
      <c r="A406" s="4"/>
      <c r="B406" s="4"/>
      <c r="C406" s="19"/>
      <c r="D406" s="1292"/>
      <c r="E406" s="78">
        <v>7</v>
      </c>
      <c r="F406" s="20"/>
      <c r="G406" s="20"/>
      <c r="H406" s="134"/>
      <c r="I406" s="136"/>
      <c r="J406" s="136"/>
      <c r="K406" s="136"/>
      <c r="L406" s="136"/>
      <c r="M406" s="136"/>
      <c r="N406" s="135"/>
      <c r="O406" s="60">
        <f>IF(A23taxstdlife="n/a","n/a",IF(O$3&gt;(A23taxstdlife+$E406),('RFM input'!$N$245-'RFM input'!$N$299)-SUM($N406:N406),('RFM input'!$N$245-'RFM input'!$N$299)/A23taxstdlife))</f>
        <v>0</v>
      </c>
      <c r="P406" s="60">
        <f>IF(A23taxstdlife="n/a","n/a",IF(P$3&gt;(A23taxstdlife+$E406),('RFM input'!$N$245-'RFM input'!$N$299)-SUM($N406:O406),('RFM input'!$N$245-'RFM input'!$N$299)/A23taxstdlife))</f>
        <v>0</v>
      </c>
      <c r="Q406" s="60">
        <f>IF(A23taxstdlife="n/a","n/a",IF(Q$3&gt;(A23taxstdlife+$E406),('RFM input'!$N$245-'RFM input'!$N$299)-SUM($N406:P406),('RFM input'!$N$245-'RFM input'!$N$299)/A23taxstdlife))</f>
        <v>0</v>
      </c>
      <c r="R406" s="60"/>
      <c r="S406" s="94"/>
      <c r="T406" s="94"/>
      <c r="U406" s="94"/>
      <c r="V406" s="94"/>
      <c r="W406" s="94"/>
      <c r="X406" s="94"/>
      <c r="Y406" s="94"/>
      <c r="Z406" s="94"/>
      <c r="AA406" s="249"/>
    </row>
    <row r="407" spans="1:27" ht="12.75" hidden="1" customHeight="1" outlineLevel="2">
      <c r="A407" s="4"/>
      <c r="B407" s="4"/>
      <c r="C407" s="19"/>
      <c r="D407" s="1292"/>
      <c r="E407" s="78">
        <v>8</v>
      </c>
      <c r="F407" s="20"/>
      <c r="G407" s="20"/>
      <c r="H407" s="134"/>
      <c r="I407" s="136"/>
      <c r="J407" s="136"/>
      <c r="K407" s="136"/>
      <c r="L407" s="136"/>
      <c r="M407" s="136"/>
      <c r="N407" s="136"/>
      <c r="O407" s="135"/>
      <c r="P407" s="60">
        <f>IF(A23taxstdlife="n/a","n/a",IF(P$3&gt;(A23taxstdlife+$E407),('RFM input'!$O$245-'RFM input'!$O$299)-SUM($O407:O407),('RFM input'!$O$245-'RFM input'!$O$299)/A23taxstdlife))</f>
        <v>0</v>
      </c>
      <c r="Q407" s="60">
        <f>IF(A23taxstdlife="n/a","n/a",IF(Q$3&gt;(A23taxstdlife+$E407),('RFM input'!$O$245-'RFM input'!$O$299)-SUM($O407:P407),('RFM input'!$O$245-'RFM input'!$O$299)/A23taxstdlife))</f>
        <v>0</v>
      </c>
      <c r="R407" s="60"/>
      <c r="S407" s="94"/>
      <c r="T407" s="94"/>
      <c r="U407" s="94"/>
      <c r="V407" s="94"/>
      <c r="W407" s="94"/>
      <c r="X407" s="94"/>
      <c r="Y407" s="94"/>
      <c r="Z407" s="94"/>
      <c r="AA407" s="249"/>
    </row>
    <row r="408" spans="1:27" ht="12.75" hidden="1" customHeight="1" outlineLevel="2">
      <c r="A408" s="4"/>
      <c r="B408" s="4"/>
      <c r="C408" s="19"/>
      <c r="D408" s="1292"/>
      <c r="E408" s="78">
        <v>9</v>
      </c>
      <c r="F408" s="20"/>
      <c r="G408" s="20"/>
      <c r="H408" s="134"/>
      <c r="I408" s="136"/>
      <c r="J408" s="136"/>
      <c r="K408" s="136"/>
      <c r="L408" s="136"/>
      <c r="M408" s="136"/>
      <c r="N408" s="136"/>
      <c r="O408" s="136"/>
      <c r="P408" s="135"/>
      <c r="Q408" s="60">
        <f>IF(A23taxstdlife="n/a","n/a",IF(Q$3&gt;(A23taxstdlife+$E408),('RFM input'!$P$245-'RFM input'!$P$299)-SUM($P408:P408),('RFM input'!$P$245-'RFM input'!$P$299)/A23taxstdlife))</f>
        <v>0</v>
      </c>
      <c r="R408" s="60"/>
      <c r="S408" s="94"/>
      <c r="T408" s="94"/>
      <c r="U408" s="94"/>
      <c r="V408" s="94"/>
      <c r="W408" s="94"/>
      <c r="X408" s="94"/>
      <c r="Y408" s="94"/>
      <c r="Z408" s="94"/>
      <c r="AA408" s="249"/>
    </row>
    <row r="409" spans="1:27" ht="12.75" hidden="1" customHeight="1" outlineLevel="2">
      <c r="A409" s="4"/>
      <c r="B409" s="4"/>
      <c r="C409" s="19"/>
      <c r="D409" s="1292"/>
      <c r="E409" s="79">
        <v>10</v>
      </c>
      <c r="F409" s="20"/>
      <c r="G409" s="20"/>
      <c r="H409" s="134"/>
      <c r="I409" s="136"/>
      <c r="J409" s="136"/>
      <c r="K409" s="136"/>
      <c r="L409" s="136"/>
      <c r="M409" s="136"/>
      <c r="N409" s="136"/>
      <c r="O409" s="136"/>
      <c r="P409" s="136"/>
      <c r="Q409" s="135"/>
      <c r="R409" s="60"/>
      <c r="S409" s="94"/>
      <c r="T409" s="94"/>
      <c r="U409" s="94"/>
      <c r="V409" s="94"/>
      <c r="W409" s="94"/>
      <c r="X409" s="94"/>
      <c r="Y409" s="94"/>
      <c r="Z409" s="94"/>
      <c r="AA409" s="249"/>
    </row>
    <row r="410" spans="1:27" outlineLevel="1" collapsed="1">
      <c r="A410" s="4"/>
      <c r="B410" s="4"/>
      <c r="C410" s="218">
        <f>Asset23</f>
        <v>0</v>
      </c>
      <c r="D410" s="4"/>
      <c r="E410" s="4"/>
      <c r="F410" s="17"/>
      <c r="G410" s="17"/>
      <c r="H410" s="237">
        <f>-SUM(H398:H409)</f>
        <v>0</v>
      </c>
      <c r="I410" s="149">
        <f>-SUM(I398:I409)</f>
        <v>0</v>
      </c>
      <c r="J410" s="433">
        <f>IF(COUNT($H410:I410)&gt;='RFM input'!$AA$7,0, -SUM(J398:J409))</f>
        <v>0</v>
      </c>
      <c r="K410" s="433">
        <f>IF(COUNT($H410:J410)&gt;='RFM input'!$AA$7,0, -SUM(K398:K409))</f>
        <v>0</v>
      </c>
      <c r="L410" s="433">
        <f>IF(COUNT($H410:K410)&gt;='RFM input'!$AA$7,0, -SUM(L398:L409))</f>
        <v>0</v>
      </c>
      <c r="M410" s="149">
        <f>IF(COUNT($H410:L410)&gt;='RFM input'!$AA$7,0, -SUM(M398:M409))</f>
        <v>0</v>
      </c>
      <c r="N410" s="149">
        <f>IF(COUNT($H410:M410)&gt;='RFM input'!$AA$7,0, -SUM(N398:N409))</f>
        <v>0</v>
      </c>
      <c r="O410" s="149">
        <f>IF(COUNT($H410:N410)&gt;='RFM input'!$AA$7,0, -SUM(O398:O409))</f>
        <v>0</v>
      </c>
      <c r="P410" s="149">
        <f>IF(COUNT($H410:O410)&gt;='RFM input'!$AA$7,0, -SUM(P398:P409))</f>
        <v>0</v>
      </c>
      <c r="Q410" s="149">
        <f>IF(COUNT($H410:P410)&gt;='RFM input'!$AA$7,0, -SUM(Q398:Q409))</f>
        <v>0</v>
      </c>
      <c r="R410" s="149"/>
      <c r="S410" s="93"/>
      <c r="T410" s="93"/>
      <c r="U410" s="93"/>
      <c r="V410" s="93"/>
      <c r="W410" s="93"/>
      <c r="X410" s="93"/>
      <c r="Y410" s="93"/>
      <c r="Z410" s="93"/>
      <c r="AA410" s="249"/>
    </row>
    <row r="411" spans="1:27" ht="12.75" hidden="1" customHeight="1" outlineLevel="2">
      <c r="A411" s="4"/>
      <c r="B411" s="219">
        <f>Asset24</f>
        <v>0</v>
      </c>
      <c r="C411" s="24"/>
      <c r="D411" s="458" t="s">
        <v>161</v>
      </c>
      <c r="E411" s="24"/>
      <c r="F411" s="238"/>
      <c r="G411" s="238"/>
      <c r="H411" s="59">
        <f>IF(H$3&gt;A24taxremlife,A24taxvalue-SUM($F411:F411),IF(A24taxremlife="N/A","n/a",A24taxvalue/A24taxremlife))</f>
        <v>0</v>
      </c>
      <c r="I411" s="59">
        <f>IF(I$3&gt;A24taxremlife,A24taxvalue-SUM($F411:H411),IF(A24taxremlife="N/A","n/a",A24taxvalue/A24taxremlife))</f>
        <v>0</v>
      </c>
      <c r="J411" s="59">
        <f>IF(J$3&gt;A24taxremlife,A24taxvalue-SUM($F411:I411),IF(A24taxremlife="N/A","n/a",A24taxvalue/A24taxremlife))</f>
        <v>0</v>
      </c>
      <c r="K411" s="59">
        <f>IF(K$3&gt;A24taxremlife,A24taxvalue-SUM($F411:J411),IF(A24taxremlife="N/A","n/a",A24taxvalue/A24taxremlife))</f>
        <v>0</v>
      </c>
      <c r="L411" s="59">
        <f>IF(L$3&gt;A24taxremlife,A24taxvalue-SUM($F411:K411),IF(A24taxremlife="N/A","n/a",A24taxvalue/A24taxremlife))</f>
        <v>0</v>
      </c>
      <c r="M411" s="59">
        <f>IF(M$3&gt;A24taxremlife,A24taxvalue-SUM($F411:L411),IF(A24taxremlife="N/A","n/a",A24taxvalue/A24taxremlife))</f>
        <v>0</v>
      </c>
      <c r="N411" s="59">
        <f>IF(N$3&gt;A24taxremlife,A24taxvalue-SUM($F411:M411),IF(A24taxremlife="N/A","n/a",A24taxvalue/A24taxremlife))</f>
        <v>0</v>
      </c>
      <c r="O411" s="59">
        <f>IF(O$3&gt;A24taxremlife,A24taxvalue-SUM($F411:N411),IF(A24taxremlife="N/A","n/a",A24taxvalue/A24taxremlife))</f>
        <v>0</v>
      </c>
      <c r="P411" s="59">
        <f>IF(P$3&gt;A24taxremlife,A24taxvalue-SUM($F411:O411),IF(A24taxremlife="N/A","n/a",A24taxvalue/A24taxremlife))</f>
        <v>0</v>
      </c>
      <c r="Q411" s="59">
        <f>IF(Q$3&gt;A24taxremlife,A24taxvalue-SUM($F411:P411),IF(A24taxremlife="N/A","n/a",A24taxvalue/A24taxremlife))</f>
        <v>0</v>
      </c>
      <c r="R411" s="59"/>
      <c r="S411" s="94"/>
      <c r="T411" s="94"/>
      <c r="U411" s="94"/>
      <c r="V411" s="94"/>
      <c r="W411" s="94"/>
      <c r="X411" s="94"/>
      <c r="Y411" s="94"/>
      <c r="Z411" s="94"/>
      <c r="AA411" s="249"/>
    </row>
    <row r="412" spans="1:27" ht="12.75" hidden="1" customHeight="1" outlineLevel="2">
      <c r="A412" s="4"/>
      <c r="B412" s="4"/>
      <c r="C412" s="19"/>
      <c r="D412" s="1291" t="s">
        <v>50</v>
      </c>
      <c r="E412" s="78"/>
      <c r="F412" s="20"/>
      <c r="G412" s="20"/>
      <c r="H412" s="94"/>
      <c r="I412" s="60"/>
      <c r="J412" s="60"/>
      <c r="K412" s="60"/>
      <c r="L412" s="60"/>
      <c r="M412" s="60"/>
      <c r="N412" s="60"/>
      <c r="O412" s="60"/>
      <c r="P412" s="60"/>
      <c r="Q412" s="60"/>
      <c r="R412" s="60"/>
      <c r="S412" s="94"/>
      <c r="T412" s="94"/>
      <c r="U412" s="94"/>
      <c r="V412" s="94"/>
      <c r="W412" s="94"/>
      <c r="X412" s="94"/>
      <c r="Y412" s="94"/>
      <c r="Z412" s="94"/>
      <c r="AA412" s="249"/>
    </row>
    <row r="413" spans="1:27" ht="12.75" hidden="1" customHeight="1" outlineLevel="2">
      <c r="A413" s="4"/>
      <c r="B413" s="4"/>
      <c r="C413" s="19"/>
      <c r="D413" s="1292"/>
      <c r="E413" s="78">
        <v>1</v>
      </c>
      <c r="F413" s="20"/>
      <c r="G413" s="20"/>
      <c r="H413" s="133"/>
      <c r="I413" s="60">
        <f>IF(A24taxstdlife="n/a","n/a",IF(I$3&gt;(A24taxstdlife+$E413),('RFM input'!$H$246-'RFM input'!$H$300)-SUM($H413:H413),('RFM input'!$H$246-'RFM input'!$H$300)/A24taxstdlife))</f>
        <v>0</v>
      </c>
      <c r="J413" s="60">
        <f>IF(A24taxstdlife="n/a","n/a",IF(J$3&gt;(A24taxstdlife+$E413),('RFM input'!$H$246-'RFM input'!$H$300)-SUM($H413:I413),('RFM input'!$H$246-'RFM input'!$H$300)/A24taxstdlife))</f>
        <v>0</v>
      </c>
      <c r="K413" s="60">
        <f>IF(A24taxstdlife="n/a","n/a",IF(K$3&gt;(A24taxstdlife+$E413),('RFM input'!$H$246-'RFM input'!$H$300)-SUM($H413:J413),('RFM input'!$H$246-'RFM input'!$H$300)/A24taxstdlife))</f>
        <v>0</v>
      </c>
      <c r="L413" s="60">
        <f>IF(A24taxstdlife="n/a","n/a",IF(L$3&gt;(A24taxstdlife+$E413),('RFM input'!$H$246-'RFM input'!$H$300)-SUM($H413:K413),('RFM input'!$H$246-'RFM input'!$H$300)/A24taxstdlife))</f>
        <v>0</v>
      </c>
      <c r="M413" s="60">
        <f>IF(A24taxstdlife="n/a","n/a",IF(M$3&gt;(A24taxstdlife+$E413),('RFM input'!$H$246-'RFM input'!$H$300)-SUM($H413:L413),('RFM input'!$H$246-'RFM input'!$H$300)/A24taxstdlife))</f>
        <v>0</v>
      </c>
      <c r="N413" s="60">
        <f>IF(A24taxstdlife="n/a","n/a",IF(N$3&gt;(A24taxstdlife+$E413),('RFM input'!$H$246-'RFM input'!$H$300)-SUM($H413:M413),('RFM input'!$H$246-'RFM input'!$H$300)/A24taxstdlife))</f>
        <v>0</v>
      </c>
      <c r="O413" s="60">
        <f>IF(A24taxstdlife="n/a","n/a",IF(O$3&gt;(A24taxstdlife+$E413),('RFM input'!$H$246-'RFM input'!$H$300)-SUM($H413:N413),('RFM input'!$H$246-'RFM input'!$H$300)/A24taxstdlife))</f>
        <v>0</v>
      </c>
      <c r="P413" s="60">
        <f>IF(A24taxstdlife="n/a","n/a",IF(P$3&gt;(A24taxstdlife+$E413),('RFM input'!$H$246-'RFM input'!$H$300)-SUM($H413:O413),('RFM input'!$H$246-'RFM input'!$H$300)/A24taxstdlife))</f>
        <v>0</v>
      </c>
      <c r="Q413" s="60">
        <f>IF(A24taxstdlife="n/a","n/a",IF(Q$3&gt;(A24taxstdlife+$E413),('RFM input'!$H$246-'RFM input'!$H$300)-SUM($H413:P413),('RFM input'!$H$246-'RFM input'!$H$300)/A24taxstdlife))</f>
        <v>0</v>
      </c>
      <c r="R413" s="60"/>
      <c r="S413" s="94"/>
      <c r="T413" s="94"/>
      <c r="U413" s="94"/>
      <c r="V413" s="94"/>
      <c r="W413" s="94"/>
      <c r="X413" s="94"/>
      <c r="Y413" s="94"/>
      <c r="Z413" s="94"/>
      <c r="AA413" s="249"/>
    </row>
    <row r="414" spans="1:27" ht="12.75" hidden="1" customHeight="1" outlineLevel="2">
      <c r="A414" s="4"/>
      <c r="B414" s="4"/>
      <c r="C414" s="19"/>
      <c r="D414" s="1292"/>
      <c r="E414" s="78">
        <v>2</v>
      </c>
      <c r="F414" s="20"/>
      <c r="G414" s="20"/>
      <c r="H414" s="134"/>
      <c r="I414" s="135"/>
      <c r="J414" s="60">
        <f>IF(A24taxstdlife="n/a","n/a",IF(J$3&gt;(A24taxstdlife+$E414),('RFM input'!$I$246-'RFM input'!$I$300)-SUM($I414:I414),('RFM input'!$I$246-'RFM input'!$I$300)/A24taxstdlife))</f>
        <v>0</v>
      </c>
      <c r="K414" s="60">
        <f>IF(A24taxstdlife="n/a","n/a",IF(K$3&gt;(A24taxstdlife+$E414),('RFM input'!$I$246-'RFM input'!$I$300)-SUM($I414:J414),('RFM input'!$I$246-'RFM input'!$I$300)/A24taxstdlife))</f>
        <v>0</v>
      </c>
      <c r="L414" s="60">
        <f>IF(A24taxstdlife="n/a","n/a",IF(L$3&gt;(A24taxstdlife+$E414),('RFM input'!$I$246-'RFM input'!$I$300)-SUM($I414:K414),('RFM input'!$I$246-'RFM input'!$I$300)/A24taxstdlife))</f>
        <v>0</v>
      </c>
      <c r="M414" s="60">
        <f>IF(A24taxstdlife="n/a","n/a",IF(M$3&gt;(A24taxstdlife+$E414),('RFM input'!$I$246-'RFM input'!$I$300)-SUM($I414:L414),('RFM input'!$I$246-'RFM input'!$I$300)/A24taxstdlife))</f>
        <v>0</v>
      </c>
      <c r="N414" s="60">
        <f>IF(A24taxstdlife="n/a","n/a",IF(N$3&gt;(A24taxstdlife+$E414),('RFM input'!$I$246-'RFM input'!$I$300)-SUM($I414:M414),('RFM input'!$I$246-'RFM input'!$I$300)/A24taxstdlife))</f>
        <v>0</v>
      </c>
      <c r="O414" s="60">
        <f>IF(A24taxstdlife="n/a","n/a",IF(O$3&gt;(A24taxstdlife+$E414),('RFM input'!$I$246-'RFM input'!$I$300)-SUM($I414:N414),('RFM input'!$I$246-'RFM input'!$I$300)/A24taxstdlife))</f>
        <v>0</v>
      </c>
      <c r="P414" s="60">
        <f>IF(A24taxstdlife="n/a","n/a",IF(P$3&gt;(A24taxstdlife+$E414),('RFM input'!$I$246-'RFM input'!$I$300)-SUM($I414:O414),('RFM input'!$I$246-'RFM input'!$I$300)/A24taxstdlife))</f>
        <v>0</v>
      </c>
      <c r="Q414" s="60">
        <f>IF(A24taxstdlife="n/a","n/a",IF(Q$3&gt;(A24taxstdlife+$E414),('RFM input'!$I$246-'RFM input'!$I$300)-SUM($I414:P414),('RFM input'!$I$246-'RFM input'!$I$300)/A24taxstdlife))</f>
        <v>0</v>
      </c>
      <c r="R414" s="60"/>
      <c r="S414" s="94"/>
      <c r="T414" s="94"/>
      <c r="U414" s="94"/>
      <c r="V414" s="94"/>
      <c r="W414" s="94"/>
      <c r="X414" s="94"/>
      <c r="Y414" s="94"/>
      <c r="Z414" s="94"/>
      <c r="AA414" s="249"/>
    </row>
    <row r="415" spans="1:27" ht="12.75" hidden="1" customHeight="1" outlineLevel="2">
      <c r="A415" s="4"/>
      <c r="B415" s="4"/>
      <c r="C415" s="19"/>
      <c r="D415" s="1292"/>
      <c r="E415" s="78">
        <v>3</v>
      </c>
      <c r="F415" s="20"/>
      <c r="G415" s="20"/>
      <c r="H415" s="134"/>
      <c r="I415" s="136"/>
      <c r="J415" s="135"/>
      <c r="K415" s="60">
        <f>IF(A24taxstdlife="n/a","n/a",IF(K$3&gt;(A24taxstdlife+$E415),('RFM input'!$J$246-'RFM input'!$J$300)-SUM($J415:J415),('RFM input'!$J$246-'RFM input'!$J$300)/A24taxstdlife))</f>
        <v>0</v>
      </c>
      <c r="L415" s="60">
        <f>IF(A24taxstdlife="n/a","n/a",IF(L$3&gt;(A24taxstdlife+$E415),('RFM input'!$J$246-'RFM input'!$J$300)-SUM($J415:K415),('RFM input'!$J$246-'RFM input'!$J$300)/A24taxstdlife))</f>
        <v>0</v>
      </c>
      <c r="M415" s="60">
        <f>IF(A24taxstdlife="n/a","n/a",IF(M$3&gt;(A24taxstdlife+$E415),('RFM input'!$J$246-'RFM input'!$J$300)-SUM($J415:L415),('RFM input'!$J$246-'RFM input'!$J$300)/A24taxstdlife))</f>
        <v>0</v>
      </c>
      <c r="N415" s="60">
        <f>IF(A24taxstdlife="n/a","n/a",IF(N$3&gt;(A24taxstdlife+$E415),('RFM input'!$J$246-'RFM input'!$J$300)-SUM($J415:M415),('RFM input'!$J$246-'RFM input'!$J$300)/A24taxstdlife))</f>
        <v>0</v>
      </c>
      <c r="O415" s="60">
        <f>IF(A24taxstdlife="n/a","n/a",IF(O$3&gt;(A24taxstdlife+$E415),('RFM input'!$J$246-'RFM input'!$J$300)-SUM($J415:N415),('RFM input'!$J$246-'RFM input'!$J$300)/A24taxstdlife))</f>
        <v>0</v>
      </c>
      <c r="P415" s="60">
        <f>IF(A24taxstdlife="n/a","n/a",IF(P$3&gt;(A24taxstdlife+$E415),('RFM input'!$J$246-'RFM input'!$J$300)-SUM($J415:O415),('RFM input'!$J$246-'RFM input'!$J$300)/A24taxstdlife))</f>
        <v>0</v>
      </c>
      <c r="Q415" s="60">
        <f>IF(A24taxstdlife="n/a","n/a",IF(Q$3&gt;(A24taxstdlife+$E415),('RFM input'!$J$246-'RFM input'!$J$300)-SUM($J415:P415),('RFM input'!$J$246-'RFM input'!$J$300)/A24taxstdlife))</f>
        <v>0</v>
      </c>
      <c r="R415" s="60"/>
      <c r="S415" s="94"/>
      <c r="T415" s="94"/>
      <c r="U415" s="94"/>
      <c r="V415" s="94"/>
      <c r="W415" s="94"/>
      <c r="X415" s="94"/>
      <c r="Y415" s="94"/>
      <c r="Z415" s="94"/>
      <c r="AA415" s="249"/>
    </row>
    <row r="416" spans="1:27" ht="12.75" hidden="1" customHeight="1" outlineLevel="2">
      <c r="A416" s="4"/>
      <c r="B416" s="4"/>
      <c r="C416" s="19"/>
      <c r="D416" s="1292"/>
      <c r="E416" s="78">
        <v>4</v>
      </c>
      <c r="F416" s="20"/>
      <c r="G416" s="20"/>
      <c r="H416" s="134"/>
      <c r="I416" s="136"/>
      <c r="J416" s="136"/>
      <c r="K416" s="135"/>
      <c r="L416" s="60">
        <f>IF(A24taxstdlife="n/a","n/a",IF(L$3&gt;(A24taxstdlife+$E416),('RFM input'!$K$246-'RFM input'!$K$300)-SUM($K416:K416),('RFM input'!$K$246-'RFM input'!$K$300)/A24taxstdlife))</f>
        <v>0</v>
      </c>
      <c r="M416" s="60">
        <f>IF(A24taxstdlife="n/a","n/a",IF(M$3&gt;(A24taxstdlife+$E416),('RFM input'!$K$246-'RFM input'!$K$300)-SUM($K416:L416),('RFM input'!$K$246-'RFM input'!$K$300)/A24taxstdlife))</f>
        <v>0</v>
      </c>
      <c r="N416" s="60">
        <f>IF(A24taxstdlife="n/a","n/a",IF(N$3&gt;(A24taxstdlife+$E416),('RFM input'!$K$246-'RFM input'!$K$300)-SUM($K416:M416),('RFM input'!$K$246-'RFM input'!$K$300)/A24taxstdlife))</f>
        <v>0</v>
      </c>
      <c r="O416" s="60">
        <f>IF(A24taxstdlife="n/a","n/a",IF(O$3&gt;(A24taxstdlife+$E416),('RFM input'!$K$246-'RFM input'!$K$300)-SUM($K416:N416),('RFM input'!$K$246-'RFM input'!$K$300)/A24taxstdlife))</f>
        <v>0</v>
      </c>
      <c r="P416" s="60">
        <f>IF(A24taxstdlife="n/a","n/a",IF(P$3&gt;(A24taxstdlife+$E416),('RFM input'!$K$246-'RFM input'!$K$300)-SUM($K416:O416),('RFM input'!$K$246-'RFM input'!$K$300)/A24taxstdlife))</f>
        <v>0</v>
      </c>
      <c r="Q416" s="60">
        <f>IF(A24taxstdlife="n/a","n/a",IF(Q$3&gt;(A24taxstdlife+$E416),('RFM input'!$K$246-'RFM input'!$K$300)-SUM($K416:P416),('RFM input'!$K$246-'RFM input'!$K$300)/A24taxstdlife))</f>
        <v>0</v>
      </c>
      <c r="R416" s="60"/>
      <c r="S416" s="94"/>
      <c r="T416" s="94"/>
      <c r="U416" s="94"/>
      <c r="V416" s="94"/>
      <c r="W416" s="94"/>
      <c r="X416" s="94"/>
      <c r="Y416" s="94"/>
      <c r="Z416" s="94"/>
      <c r="AA416" s="249"/>
    </row>
    <row r="417" spans="1:27" ht="12.75" hidden="1" customHeight="1" outlineLevel="2">
      <c r="A417" s="4"/>
      <c r="B417" s="4"/>
      <c r="C417" s="19"/>
      <c r="D417" s="1292"/>
      <c r="E417" s="78">
        <v>5</v>
      </c>
      <c r="F417" s="20"/>
      <c r="G417" s="20"/>
      <c r="H417" s="134"/>
      <c r="I417" s="136"/>
      <c r="J417" s="136"/>
      <c r="K417" s="136"/>
      <c r="L417" s="135"/>
      <c r="M417" s="60">
        <f>IF(A24taxstdlife="n/a","n/a",IF(M$3&gt;(A24taxstdlife+$E417),('RFM input'!$L$246-'RFM input'!$L$300)-SUM($L417:L417),('RFM input'!$L$246-'RFM input'!$L$300)/A24taxstdlife))</f>
        <v>0</v>
      </c>
      <c r="N417" s="60">
        <f>IF(A24taxstdlife="n/a","n/a",IF(N$3&gt;(A24taxstdlife+$E417),('RFM input'!$L$246-'RFM input'!$L$300)-SUM($L417:M417),('RFM input'!$L$246-'RFM input'!$L$300)/A24taxstdlife))</f>
        <v>0</v>
      </c>
      <c r="O417" s="60">
        <f>IF(A24taxstdlife="n/a","n/a",IF(O$3&gt;(A24taxstdlife+$E417),('RFM input'!$L$246-'RFM input'!$L$300)-SUM($L417:N417),('RFM input'!$L$246-'RFM input'!$L$300)/A24taxstdlife))</f>
        <v>0</v>
      </c>
      <c r="P417" s="60">
        <f>IF(A24taxstdlife="n/a","n/a",IF(P$3&gt;(A24taxstdlife+$E417),('RFM input'!$L$246-'RFM input'!$L$300)-SUM($L417:O417),('RFM input'!$L$246-'RFM input'!$L$300)/A24taxstdlife))</f>
        <v>0</v>
      </c>
      <c r="Q417" s="60">
        <f>IF(A24taxstdlife="n/a","n/a",IF(Q$3&gt;(A24taxstdlife+$E417),('RFM input'!$L$246-'RFM input'!$L$300)-SUM($L417:P417),('RFM input'!$L$246-'RFM input'!$L$300)/A24taxstdlife))</f>
        <v>0</v>
      </c>
      <c r="R417" s="60"/>
      <c r="S417" s="94"/>
      <c r="T417" s="94"/>
      <c r="U417" s="94"/>
      <c r="V417" s="94"/>
      <c r="W417" s="94"/>
      <c r="X417" s="94"/>
      <c r="Y417" s="94"/>
      <c r="Z417" s="94"/>
      <c r="AA417" s="249"/>
    </row>
    <row r="418" spans="1:27" ht="12.75" hidden="1" customHeight="1" outlineLevel="2">
      <c r="A418" s="4"/>
      <c r="B418" s="4"/>
      <c r="C418" s="19"/>
      <c r="D418" s="1292"/>
      <c r="E418" s="78">
        <v>6</v>
      </c>
      <c r="F418" s="20"/>
      <c r="G418" s="20"/>
      <c r="H418" s="134"/>
      <c r="I418" s="136"/>
      <c r="J418" s="136"/>
      <c r="K418" s="136"/>
      <c r="L418" s="136"/>
      <c r="M418" s="135"/>
      <c r="N418" s="60">
        <f>IF(A24taxstdlife="n/a","n/a",IF(N$3&gt;(A24taxstdlife+$E418),('RFM input'!$M$246-'RFM input'!$M$300)-SUM($M418:M418),('RFM input'!$M$246-'RFM input'!$M$300)/A24taxstdlife))</f>
        <v>0</v>
      </c>
      <c r="O418" s="60">
        <f>IF(A24taxstdlife="n/a","n/a",IF(O$3&gt;(A24taxstdlife+$E418),('RFM input'!$M$246-'RFM input'!$M$300)-SUM($M418:N418),('RFM input'!$M$246-'RFM input'!$M$300)/A24taxstdlife))</f>
        <v>0</v>
      </c>
      <c r="P418" s="60">
        <f>IF(A24taxstdlife="n/a","n/a",IF(P$3&gt;(A24taxstdlife+$E418),('RFM input'!$M$246-'RFM input'!$M$300)-SUM($M418:O418),('RFM input'!$M$246-'RFM input'!$M$300)/A24taxstdlife))</f>
        <v>0</v>
      </c>
      <c r="Q418" s="60">
        <f>IF(A24taxstdlife="n/a","n/a",IF(Q$3&gt;(A24taxstdlife+$E418),('RFM input'!$M$246-'RFM input'!$M$300)-SUM($M418:P418),('RFM input'!$M$246-'RFM input'!$M$300)/A24taxstdlife))</f>
        <v>0</v>
      </c>
      <c r="R418" s="60"/>
      <c r="S418" s="94"/>
      <c r="T418" s="94"/>
      <c r="U418" s="94"/>
      <c r="V418" s="94"/>
      <c r="W418" s="94"/>
      <c r="X418" s="94"/>
      <c r="Y418" s="94"/>
      <c r="Z418" s="94"/>
      <c r="AA418" s="249"/>
    </row>
    <row r="419" spans="1:27" ht="12.75" hidden="1" customHeight="1" outlineLevel="2">
      <c r="A419" s="4"/>
      <c r="B419" s="4"/>
      <c r="C419" s="19"/>
      <c r="D419" s="1292"/>
      <c r="E419" s="78">
        <v>7</v>
      </c>
      <c r="F419" s="20"/>
      <c r="G419" s="20"/>
      <c r="H419" s="134"/>
      <c r="I419" s="136"/>
      <c r="J419" s="136"/>
      <c r="K419" s="136"/>
      <c r="L419" s="136"/>
      <c r="M419" s="136"/>
      <c r="N419" s="135"/>
      <c r="O419" s="60">
        <f>IF(A24taxstdlife="n/a","n/a",IF(O$3&gt;(A24taxstdlife+$E419),('RFM input'!$N$246-'RFM input'!$N$300)-SUM($N419:N419),('RFM input'!$N$246-'RFM input'!$N$300)/A24taxstdlife))</f>
        <v>0</v>
      </c>
      <c r="P419" s="60">
        <f>IF(A24taxstdlife="n/a","n/a",IF(P$3&gt;(A24taxstdlife+$E419),('RFM input'!$N$246-'RFM input'!$N$300)-SUM($N419:O419),('RFM input'!$N$246-'RFM input'!$N$300)/A24taxstdlife))</f>
        <v>0</v>
      </c>
      <c r="Q419" s="60">
        <f>IF(A24taxstdlife="n/a","n/a",IF(Q$3&gt;(A24taxstdlife+$E419),('RFM input'!$N$246-'RFM input'!$N$300)-SUM($N419:P419),('RFM input'!$N$246-'RFM input'!$N$300)/A24taxstdlife))</f>
        <v>0</v>
      </c>
      <c r="R419" s="60"/>
      <c r="S419" s="94"/>
      <c r="T419" s="94"/>
      <c r="U419" s="94"/>
      <c r="V419" s="94"/>
      <c r="W419" s="94"/>
      <c r="X419" s="94"/>
      <c r="Y419" s="94"/>
      <c r="Z419" s="94"/>
      <c r="AA419" s="249"/>
    </row>
    <row r="420" spans="1:27" ht="12.75" hidden="1" customHeight="1" outlineLevel="2">
      <c r="A420" s="4"/>
      <c r="B420" s="4"/>
      <c r="C420" s="19"/>
      <c r="D420" s="1292"/>
      <c r="E420" s="78">
        <v>8</v>
      </c>
      <c r="F420" s="20"/>
      <c r="G420" s="20"/>
      <c r="H420" s="134"/>
      <c r="I420" s="136"/>
      <c r="J420" s="136"/>
      <c r="K420" s="136"/>
      <c r="L420" s="136"/>
      <c r="M420" s="136"/>
      <c r="N420" s="136"/>
      <c r="O420" s="135"/>
      <c r="P420" s="60">
        <f>IF(A24taxstdlife="n/a","n/a",IF(P$3&gt;(A24taxstdlife+$E420),('RFM input'!$O$246-'RFM input'!$O$300)-SUM($O420:O420),('RFM input'!$O$246-'RFM input'!$O$300)/A24taxstdlife))</f>
        <v>0</v>
      </c>
      <c r="Q420" s="60">
        <f>IF(A24taxstdlife="n/a","n/a",IF(Q$3&gt;(A24taxstdlife+$E420),('RFM input'!$O$246-'RFM input'!$O$300)-SUM($O420:P420),('RFM input'!$O$246-'RFM input'!$O$300)/A24taxstdlife))</f>
        <v>0</v>
      </c>
      <c r="R420" s="60"/>
      <c r="S420" s="94"/>
      <c r="T420" s="94"/>
      <c r="U420" s="94"/>
      <c r="V420" s="94"/>
      <c r="W420" s="94"/>
      <c r="X420" s="94"/>
      <c r="Y420" s="94"/>
      <c r="Z420" s="94"/>
      <c r="AA420" s="249"/>
    </row>
    <row r="421" spans="1:27" ht="12.75" hidden="1" customHeight="1" outlineLevel="2">
      <c r="A421" s="4"/>
      <c r="B421" s="4"/>
      <c r="C421" s="19"/>
      <c r="D421" s="1292"/>
      <c r="E421" s="78">
        <v>9</v>
      </c>
      <c r="F421" s="20"/>
      <c r="G421" s="20"/>
      <c r="H421" s="134"/>
      <c r="I421" s="136"/>
      <c r="J421" s="136"/>
      <c r="K421" s="136"/>
      <c r="L421" s="136"/>
      <c r="M421" s="136"/>
      <c r="N421" s="136"/>
      <c r="O421" s="136"/>
      <c r="P421" s="135"/>
      <c r="Q421" s="60">
        <f>IF(A24taxstdlife="n/a","n/a",IF(Q$3&gt;(A24taxstdlife+$E421),('RFM input'!$P$246-'RFM input'!$P$300)-SUM($P421:P421),('RFM input'!$P$246-'RFM input'!$P$300)/A24taxstdlife))</f>
        <v>0</v>
      </c>
      <c r="R421" s="60"/>
      <c r="S421" s="94"/>
      <c r="T421" s="94"/>
      <c r="U421" s="94"/>
      <c r="V421" s="94"/>
      <c r="W421" s="94"/>
      <c r="X421" s="94"/>
      <c r="Y421" s="94"/>
      <c r="Z421" s="94"/>
      <c r="AA421" s="249"/>
    </row>
    <row r="422" spans="1:27" ht="12.75" hidden="1" customHeight="1" outlineLevel="2">
      <c r="A422" s="4"/>
      <c r="B422" s="4"/>
      <c r="C422" s="19"/>
      <c r="D422" s="1292"/>
      <c r="E422" s="79">
        <v>10</v>
      </c>
      <c r="F422" s="20"/>
      <c r="G422" s="20"/>
      <c r="H422" s="134"/>
      <c r="I422" s="136"/>
      <c r="J422" s="136"/>
      <c r="K422" s="136"/>
      <c r="L422" s="136"/>
      <c r="M422" s="136"/>
      <c r="N422" s="136"/>
      <c r="O422" s="136"/>
      <c r="P422" s="136"/>
      <c r="Q422" s="135"/>
      <c r="R422" s="60"/>
      <c r="S422" s="94"/>
      <c r="T422" s="94"/>
      <c r="U422" s="94"/>
      <c r="V422" s="94"/>
      <c r="W422" s="94"/>
      <c r="X422" s="94"/>
      <c r="Y422" s="94"/>
      <c r="Z422" s="94"/>
      <c r="AA422" s="249"/>
    </row>
    <row r="423" spans="1:27" outlineLevel="1" collapsed="1">
      <c r="A423" s="4"/>
      <c r="B423" s="4"/>
      <c r="C423" s="218">
        <f>Asset24</f>
        <v>0</v>
      </c>
      <c r="D423" s="4"/>
      <c r="E423" s="4"/>
      <c r="F423" s="17"/>
      <c r="G423" s="17"/>
      <c r="H423" s="237">
        <f>-SUM(H411:H422)</f>
        <v>0</v>
      </c>
      <c r="I423" s="149">
        <f>-SUM(I411:I422)</f>
        <v>0</v>
      </c>
      <c r="J423" s="433">
        <f>IF(COUNT($H423:I423)&gt;='RFM input'!$AA$7,0, -SUM(J411:J422))</f>
        <v>0</v>
      </c>
      <c r="K423" s="433">
        <f>IF(COUNT($H423:J423)&gt;='RFM input'!$AA$7,0, -SUM(K411:K422))</f>
        <v>0</v>
      </c>
      <c r="L423" s="433">
        <f>IF(COUNT($H423:K423)&gt;='RFM input'!$AA$7,0, -SUM(L411:L422))</f>
        <v>0</v>
      </c>
      <c r="M423" s="149">
        <f>IF(COUNT($H423:L423)&gt;='RFM input'!$AA$7,0, -SUM(M411:M422))</f>
        <v>0</v>
      </c>
      <c r="N423" s="149">
        <f>IF(COUNT($H423:M423)&gt;='RFM input'!$AA$7,0, -SUM(N411:N422))</f>
        <v>0</v>
      </c>
      <c r="O423" s="149">
        <f>IF(COUNT($H423:N423)&gt;='RFM input'!$AA$7,0, -SUM(O411:O422))</f>
        <v>0</v>
      </c>
      <c r="P423" s="149">
        <f>IF(COUNT($H423:O423)&gt;='RFM input'!$AA$7,0, -SUM(P411:P422))</f>
        <v>0</v>
      </c>
      <c r="Q423" s="149">
        <f>IF(COUNT($H423:P423)&gt;='RFM input'!$AA$7,0, -SUM(Q411:Q422))</f>
        <v>0</v>
      </c>
      <c r="R423" s="149"/>
      <c r="S423" s="93"/>
      <c r="T423" s="93"/>
      <c r="U423" s="93"/>
      <c r="V423" s="93"/>
      <c r="W423" s="93"/>
      <c r="X423" s="93"/>
      <c r="Y423" s="93"/>
      <c r="Z423" s="93"/>
      <c r="AA423" s="249"/>
    </row>
    <row r="424" spans="1:27" ht="12.75" hidden="1" customHeight="1" outlineLevel="2">
      <c r="A424" s="4"/>
      <c r="B424" s="219">
        <f>Asset25</f>
        <v>0</v>
      </c>
      <c r="C424" s="24"/>
      <c r="D424" s="458" t="s">
        <v>161</v>
      </c>
      <c r="E424" s="24"/>
      <c r="F424" s="238"/>
      <c r="G424" s="238"/>
      <c r="H424" s="59">
        <f>IF(H$3&gt;A25taxremlife,A25taxvalue-SUM($F424:F424),IF(A25taxremlife="N/A","n/a",A25taxvalue/A25taxremlife))</f>
        <v>0</v>
      </c>
      <c r="I424" s="59">
        <f>IF(I$3&gt;A25taxremlife,A25taxvalue-SUM($F424:H424),IF(A25taxremlife="N/A","n/a",A25taxvalue/A25taxremlife))</f>
        <v>0</v>
      </c>
      <c r="J424" s="59">
        <f>IF(J$3&gt;A25taxremlife,A25taxvalue-SUM($F424:I424),IF(A25taxremlife="N/A","n/a",A25taxvalue/A25taxremlife))</f>
        <v>0</v>
      </c>
      <c r="K424" s="59">
        <f>IF(K$3&gt;A25taxremlife,A25taxvalue-SUM($F424:J424),IF(A25taxremlife="N/A","n/a",A25taxvalue/A25taxremlife))</f>
        <v>0</v>
      </c>
      <c r="L424" s="59">
        <f>IF(L$3&gt;A25taxremlife,A25taxvalue-SUM($F424:K424),IF(A25taxremlife="N/A","n/a",A25taxvalue/A25taxremlife))</f>
        <v>0</v>
      </c>
      <c r="M424" s="59">
        <f>IF(M$3&gt;A25taxremlife,A25taxvalue-SUM($F424:L424),IF(A25taxremlife="N/A","n/a",A25taxvalue/A25taxremlife))</f>
        <v>0</v>
      </c>
      <c r="N424" s="59">
        <f>IF(N$3&gt;A25taxremlife,A25taxvalue-SUM($F424:M424),IF(A25taxremlife="N/A","n/a",A25taxvalue/A25taxremlife))</f>
        <v>0</v>
      </c>
      <c r="O424" s="59">
        <f>IF(O$3&gt;A25taxremlife,A25taxvalue-SUM($F424:N424),IF(A25taxremlife="N/A","n/a",A25taxvalue/A25taxremlife))</f>
        <v>0</v>
      </c>
      <c r="P424" s="59">
        <f>IF(P$3&gt;A25taxremlife,A25taxvalue-SUM($F424:O424),IF(A25taxremlife="N/A","n/a",A25taxvalue/A25taxremlife))</f>
        <v>0</v>
      </c>
      <c r="Q424" s="59">
        <f>IF(Q$3&gt;A25taxremlife,A25taxvalue-SUM($F424:P424),IF(A25taxremlife="N/A","n/a",A25taxvalue/A25taxremlife))</f>
        <v>0</v>
      </c>
      <c r="R424" s="59"/>
      <c r="S424" s="94"/>
      <c r="T424" s="94"/>
      <c r="U424" s="94"/>
      <c r="V424" s="94"/>
      <c r="W424" s="94"/>
      <c r="X424" s="94"/>
      <c r="Y424" s="94"/>
      <c r="Z424" s="94"/>
      <c r="AA424" s="249"/>
    </row>
    <row r="425" spans="1:27" ht="12.75" hidden="1" customHeight="1" outlineLevel="2">
      <c r="A425" s="4"/>
      <c r="B425" s="4"/>
      <c r="C425" s="19"/>
      <c r="D425" s="1291" t="s">
        <v>50</v>
      </c>
      <c r="E425" s="78"/>
      <c r="F425" s="20"/>
      <c r="G425" s="20"/>
      <c r="H425" s="94"/>
      <c r="I425" s="60"/>
      <c r="J425" s="60"/>
      <c r="K425" s="60"/>
      <c r="L425" s="60"/>
      <c r="M425" s="60"/>
      <c r="N425" s="60"/>
      <c r="O425" s="60"/>
      <c r="P425" s="60"/>
      <c r="Q425" s="60"/>
      <c r="R425" s="60"/>
      <c r="S425" s="94"/>
      <c r="T425" s="94"/>
      <c r="U425" s="94"/>
      <c r="V425" s="94"/>
      <c r="W425" s="94"/>
      <c r="X425" s="94"/>
      <c r="Y425" s="94"/>
      <c r="Z425" s="94"/>
      <c r="AA425" s="249"/>
    </row>
    <row r="426" spans="1:27" ht="12.75" hidden="1" customHeight="1" outlineLevel="2">
      <c r="A426" s="4"/>
      <c r="B426" s="4"/>
      <c r="C426" s="19"/>
      <c r="D426" s="1292"/>
      <c r="E426" s="78">
        <v>1</v>
      </c>
      <c r="F426" s="20"/>
      <c r="G426" s="20"/>
      <c r="H426" s="133"/>
      <c r="I426" s="60">
        <f>IF(A25taxstdlife="n/a","n/a",IF(I$3&gt;(A25taxstdlife+$E426),('RFM input'!$H$247-'RFM input'!$H$301)-SUM($H426:H426),('RFM input'!$H$247-'RFM input'!$H$301)/A25taxstdlife))</f>
        <v>0</v>
      </c>
      <c r="J426" s="60">
        <f>IF(A25taxstdlife="n/a","n/a",IF(J$3&gt;(A25taxstdlife+$E426),('RFM input'!$H$247-'RFM input'!$H$301)-SUM($H426:I426),('RFM input'!$H$247-'RFM input'!$H$301)/A25taxstdlife))</f>
        <v>0</v>
      </c>
      <c r="K426" s="60">
        <f>IF(A25taxstdlife="n/a","n/a",IF(K$3&gt;(A25taxstdlife+$E426),('RFM input'!$H$247-'RFM input'!$H$301)-SUM($H426:J426),('RFM input'!$H$247-'RFM input'!$H$301)/A25taxstdlife))</f>
        <v>0</v>
      </c>
      <c r="L426" s="60">
        <f>IF(A25taxstdlife="n/a","n/a",IF(L$3&gt;(A25taxstdlife+$E426),('RFM input'!$H$247-'RFM input'!$H$301)-SUM($H426:K426),('RFM input'!$H$247-'RFM input'!$H$301)/A25taxstdlife))</f>
        <v>0</v>
      </c>
      <c r="M426" s="60">
        <f>IF(A25taxstdlife="n/a","n/a",IF(M$3&gt;(A25taxstdlife+$E426),('RFM input'!$H$247-'RFM input'!$H$301)-SUM($H426:L426),('RFM input'!$H$247-'RFM input'!$H$301)/A25taxstdlife))</f>
        <v>0</v>
      </c>
      <c r="N426" s="60">
        <f>IF(A25taxstdlife="n/a","n/a",IF(N$3&gt;(A25taxstdlife+$E426),('RFM input'!$H$247-'RFM input'!$H$301)-SUM($H426:M426),('RFM input'!$H$247-'RFM input'!$H$301)/A25taxstdlife))</f>
        <v>0</v>
      </c>
      <c r="O426" s="60">
        <f>IF(A25taxstdlife="n/a","n/a",IF(O$3&gt;(A25taxstdlife+$E426),('RFM input'!$H$247-'RFM input'!$H$301)-SUM($H426:N426),('RFM input'!$H$247-'RFM input'!$H$301)/A25taxstdlife))</f>
        <v>0</v>
      </c>
      <c r="P426" s="60">
        <f>IF(A25taxstdlife="n/a","n/a",IF(P$3&gt;(A25taxstdlife+$E426),('RFM input'!$H$247-'RFM input'!$H$301)-SUM($H426:O426),('RFM input'!$H$247-'RFM input'!$H$301)/A25taxstdlife))</f>
        <v>0</v>
      </c>
      <c r="Q426" s="60">
        <f>IF(A25taxstdlife="n/a","n/a",IF(Q$3&gt;(A25taxstdlife+$E426),('RFM input'!$H$247-'RFM input'!$H$301)-SUM($H426:P426),('RFM input'!$H$247-'RFM input'!$H$301)/A25taxstdlife))</f>
        <v>0</v>
      </c>
      <c r="R426" s="60"/>
      <c r="S426" s="94"/>
      <c r="T426" s="94"/>
      <c r="U426" s="94"/>
      <c r="V426" s="94"/>
      <c r="W426" s="94"/>
      <c r="X426" s="94"/>
      <c r="Y426" s="94"/>
      <c r="Z426" s="94"/>
      <c r="AA426" s="249"/>
    </row>
    <row r="427" spans="1:27" ht="12.75" hidden="1" customHeight="1" outlineLevel="2">
      <c r="A427" s="4"/>
      <c r="B427" s="4"/>
      <c r="C427" s="19"/>
      <c r="D427" s="1292"/>
      <c r="E427" s="78">
        <v>2</v>
      </c>
      <c r="F427" s="20"/>
      <c r="G427" s="20"/>
      <c r="H427" s="134"/>
      <c r="I427" s="135"/>
      <c r="J427" s="60">
        <f>IF(A25taxstdlife="n/a","n/a",IF(J$3&gt;(A25taxstdlife+$E427),('RFM input'!$I$247-'RFM input'!$I$301)-SUM($I427:I427),('RFM input'!$I$247-'RFM input'!$I$301)/A25taxstdlife))</f>
        <v>0</v>
      </c>
      <c r="K427" s="60">
        <f>IF(A25taxstdlife="n/a","n/a",IF(K$3&gt;(A25taxstdlife+$E427),('RFM input'!$I$247-'RFM input'!$I$301)-SUM($I427:J427),('RFM input'!$I$247-'RFM input'!$I$301)/A25taxstdlife))</f>
        <v>0</v>
      </c>
      <c r="L427" s="60">
        <f>IF(A25taxstdlife="n/a","n/a",IF(L$3&gt;(A25taxstdlife+$E427),('RFM input'!$I$247-'RFM input'!$I$301)-SUM($I427:K427),('RFM input'!$I$247-'RFM input'!$I$301)/A25taxstdlife))</f>
        <v>0</v>
      </c>
      <c r="M427" s="60">
        <f>IF(A25taxstdlife="n/a","n/a",IF(M$3&gt;(A25taxstdlife+$E427),('RFM input'!$I$247-'RFM input'!$I$301)-SUM($I427:L427),('RFM input'!$I$247-'RFM input'!$I$301)/A25taxstdlife))</f>
        <v>0</v>
      </c>
      <c r="N427" s="60">
        <f>IF(A25taxstdlife="n/a","n/a",IF(N$3&gt;(A25taxstdlife+$E427),('RFM input'!$I$247-'RFM input'!$I$301)-SUM($I427:M427),('RFM input'!$I$247-'RFM input'!$I$301)/A25taxstdlife))</f>
        <v>0</v>
      </c>
      <c r="O427" s="60">
        <f>IF(A25taxstdlife="n/a","n/a",IF(O$3&gt;(A25taxstdlife+$E427),('RFM input'!$I$247-'RFM input'!$I$301)-SUM($I427:N427),('RFM input'!$I$247-'RFM input'!$I$301)/A25taxstdlife))</f>
        <v>0</v>
      </c>
      <c r="P427" s="60">
        <f>IF(A25taxstdlife="n/a","n/a",IF(P$3&gt;(A25taxstdlife+$E427),('RFM input'!$I$247-'RFM input'!$I$301)-SUM($I427:O427),('RFM input'!$I$247-'RFM input'!$I$301)/A25taxstdlife))</f>
        <v>0</v>
      </c>
      <c r="Q427" s="60">
        <f>IF(A25taxstdlife="n/a","n/a",IF(Q$3&gt;(A25taxstdlife+$E427),('RFM input'!$I$247-'RFM input'!$I$301)-SUM($I427:P427),('RFM input'!$I$247-'RFM input'!$I$301)/A25taxstdlife))</f>
        <v>0</v>
      </c>
      <c r="R427" s="60"/>
      <c r="S427" s="94"/>
      <c r="T427" s="94"/>
      <c r="U427" s="94"/>
      <c r="V427" s="94"/>
      <c r="W427" s="94"/>
      <c r="X427" s="94"/>
      <c r="Y427" s="94"/>
      <c r="Z427" s="94"/>
      <c r="AA427" s="249"/>
    </row>
    <row r="428" spans="1:27" ht="12.75" hidden="1" customHeight="1" outlineLevel="2">
      <c r="A428" s="4"/>
      <c r="B428" s="4"/>
      <c r="C428" s="19"/>
      <c r="D428" s="1292"/>
      <c r="E428" s="78">
        <v>3</v>
      </c>
      <c r="F428" s="20"/>
      <c r="G428" s="20"/>
      <c r="H428" s="134"/>
      <c r="I428" s="136"/>
      <c r="J428" s="135"/>
      <c r="K428" s="60">
        <f>IF(A25taxstdlife="n/a","n/a",IF(K$3&gt;(A25taxstdlife+$E428),('RFM input'!$J$247-'RFM input'!$J$301)-SUM($J428:J428),('RFM input'!$J$247-'RFM input'!$J$301)/A25taxstdlife))</f>
        <v>0</v>
      </c>
      <c r="L428" s="60">
        <f>IF(A25taxstdlife="n/a","n/a",IF(L$3&gt;(A25taxstdlife+$E428),('RFM input'!$J$247-'RFM input'!$J$301)-SUM($J428:K428),('RFM input'!$J$247-'RFM input'!$J$301)/A25taxstdlife))</f>
        <v>0</v>
      </c>
      <c r="M428" s="60">
        <f>IF(A25taxstdlife="n/a","n/a",IF(M$3&gt;(A25taxstdlife+$E428),('RFM input'!$J$247-'RFM input'!$J$301)-SUM($J428:L428),('RFM input'!$J$247-'RFM input'!$J$301)/A25taxstdlife))</f>
        <v>0</v>
      </c>
      <c r="N428" s="60">
        <f>IF(A25taxstdlife="n/a","n/a",IF(N$3&gt;(A25taxstdlife+$E428),('RFM input'!$J$247-'RFM input'!$J$301)-SUM($J428:M428),('RFM input'!$J$247-'RFM input'!$J$301)/A25taxstdlife))</f>
        <v>0</v>
      </c>
      <c r="O428" s="60">
        <f>IF(A25taxstdlife="n/a","n/a",IF(O$3&gt;(A25taxstdlife+$E428),('RFM input'!$J$247-'RFM input'!$J$301)-SUM($J428:N428),('RFM input'!$J$247-'RFM input'!$J$301)/A25taxstdlife))</f>
        <v>0</v>
      </c>
      <c r="P428" s="60">
        <f>IF(A25taxstdlife="n/a","n/a",IF(P$3&gt;(A25taxstdlife+$E428),('RFM input'!$J$247-'RFM input'!$J$301)-SUM($J428:O428),('RFM input'!$J$247-'RFM input'!$J$301)/A25taxstdlife))</f>
        <v>0</v>
      </c>
      <c r="Q428" s="60">
        <f>IF(A25taxstdlife="n/a","n/a",IF(Q$3&gt;(A25taxstdlife+$E428),('RFM input'!$J$247-'RFM input'!$J$301)-SUM($J428:P428),('RFM input'!$J$247-'RFM input'!$J$301)/A25taxstdlife))</f>
        <v>0</v>
      </c>
      <c r="R428" s="60"/>
      <c r="S428" s="94"/>
      <c r="T428" s="94"/>
      <c r="U428" s="94"/>
      <c r="V428" s="94"/>
      <c r="W428" s="94"/>
      <c r="X428" s="94"/>
      <c r="Y428" s="94"/>
      <c r="Z428" s="94"/>
      <c r="AA428" s="249"/>
    </row>
    <row r="429" spans="1:27" ht="12.75" hidden="1" customHeight="1" outlineLevel="2">
      <c r="A429" s="4"/>
      <c r="B429" s="4"/>
      <c r="C429" s="19"/>
      <c r="D429" s="1292"/>
      <c r="E429" s="78">
        <v>4</v>
      </c>
      <c r="F429" s="20"/>
      <c r="G429" s="20"/>
      <c r="H429" s="134"/>
      <c r="I429" s="136"/>
      <c r="J429" s="136"/>
      <c r="K429" s="135"/>
      <c r="L429" s="60">
        <f>IF(A25taxstdlife="n/a","n/a",IF(L$3&gt;(A25taxstdlife+$E429),('RFM input'!$K$247-'RFM input'!$K$301)-SUM($K429:K429),('RFM input'!$K$247-'RFM input'!$K$301)/A25taxstdlife))</f>
        <v>0</v>
      </c>
      <c r="M429" s="60">
        <f>IF(A25taxstdlife="n/a","n/a",IF(M$3&gt;(A25taxstdlife+$E429),('RFM input'!$K$247-'RFM input'!$K$301)-SUM($K429:L429),('RFM input'!$K$247-'RFM input'!$K$301)/A25taxstdlife))</f>
        <v>0</v>
      </c>
      <c r="N429" s="60">
        <f>IF(A25taxstdlife="n/a","n/a",IF(N$3&gt;(A25taxstdlife+$E429),('RFM input'!$K$247-'RFM input'!$K$301)-SUM($K429:M429),('RFM input'!$K$247-'RFM input'!$K$301)/A25taxstdlife))</f>
        <v>0</v>
      </c>
      <c r="O429" s="60">
        <f>IF(A25taxstdlife="n/a","n/a",IF(O$3&gt;(A25taxstdlife+$E429),('RFM input'!$K$247-'RFM input'!$K$301)-SUM($K429:N429),('RFM input'!$K$247-'RFM input'!$K$301)/A25taxstdlife))</f>
        <v>0</v>
      </c>
      <c r="P429" s="60">
        <f>IF(A25taxstdlife="n/a","n/a",IF(P$3&gt;(A25taxstdlife+$E429),('RFM input'!$K$247-'RFM input'!$K$301)-SUM($K429:O429),('RFM input'!$K$247-'RFM input'!$K$301)/A25taxstdlife))</f>
        <v>0</v>
      </c>
      <c r="Q429" s="60">
        <f>IF(A25taxstdlife="n/a","n/a",IF(Q$3&gt;(A25taxstdlife+$E429),('RFM input'!$K$247-'RFM input'!$K$301)-SUM($K429:P429),('RFM input'!$K$247-'RFM input'!$K$301)/A25taxstdlife))</f>
        <v>0</v>
      </c>
      <c r="R429" s="60"/>
      <c r="S429" s="94"/>
      <c r="T429" s="94"/>
      <c r="U429" s="94"/>
      <c r="V429" s="94"/>
      <c r="W429" s="94"/>
      <c r="X429" s="94"/>
      <c r="Y429" s="94"/>
      <c r="Z429" s="94"/>
      <c r="AA429" s="249"/>
    </row>
    <row r="430" spans="1:27" ht="12.75" hidden="1" customHeight="1" outlineLevel="2">
      <c r="A430" s="4"/>
      <c r="B430" s="4"/>
      <c r="C430" s="19"/>
      <c r="D430" s="1292"/>
      <c r="E430" s="78">
        <v>5</v>
      </c>
      <c r="F430" s="20"/>
      <c r="G430" s="20"/>
      <c r="H430" s="134"/>
      <c r="I430" s="136"/>
      <c r="J430" s="136"/>
      <c r="K430" s="136"/>
      <c r="L430" s="135"/>
      <c r="M430" s="60">
        <f>IF(A25taxstdlife="n/a","n/a",IF(M$3&gt;(A25taxstdlife+$E430),('RFM input'!$L$247-'RFM input'!$L$301)-SUM($L430:L430),('RFM input'!$L$247-'RFM input'!$L$301)/A25taxstdlife))</f>
        <v>0</v>
      </c>
      <c r="N430" s="60">
        <f>IF(A25taxstdlife="n/a","n/a",IF(N$3&gt;(A25taxstdlife+$E430),('RFM input'!$L$247-'RFM input'!$L$301)-SUM($L430:M430),('RFM input'!$L$247-'RFM input'!$L$301)/A25taxstdlife))</f>
        <v>0</v>
      </c>
      <c r="O430" s="60">
        <f>IF(A25taxstdlife="n/a","n/a",IF(O$3&gt;(A25taxstdlife+$E430),('RFM input'!$L$247-'RFM input'!$L$301)-SUM($L430:N430),('RFM input'!$L$247-'RFM input'!$L$301)/A25taxstdlife))</f>
        <v>0</v>
      </c>
      <c r="P430" s="60">
        <f>IF(A25taxstdlife="n/a","n/a",IF(P$3&gt;(A25taxstdlife+$E430),('RFM input'!$L$247-'RFM input'!$L$301)-SUM($L430:O430),('RFM input'!$L$247-'RFM input'!$L$301)/A25taxstdlife))</f>
        <v>0</v>
      </c>
      <c r="Q430" s="60">
        <f>IF(A25taxstdlife="n/a","n/a",IF(Q$3&gt;(A25taxstdlife+$E430),('RFM input'!$L$247-'RFM input'!$L$301)-SUM($L430:P430),('RFM input'!$L$247-'RFM input'!$L$301)/A25taxstdlife))</f>
        <v>0</v>
      </c>
      <c r="R430" s="60"/>
      <c r="S430" s="94"/>
      <c r="T430" s="94"/>
      <c r="U430" s="94"/>
      <c r="V430" s="94"/>
      <c r="W430" s="94"/>
      <c r="X430" s="94"/>
      <c r="Y430" s="94"/>
      <c r="Z430" s="94"/>
      <c r="AA430" s="249"/>
    </row>
    <row r="431" spans="1:27" ht="12.75" hidden="1" customHeight="1" outlineLevel="2">
      <c r="A431" s="4"/>
      <c r="B431" s="4"/>
      <c r="C431" s="19"/>
      <c r="D431" s="1292"/>
      <c r="E431" s="78">
        <v>6</v>
      </c>
      <c r="F431" s="20"/>
      <c r="G431" s="20"/>
      <c r="H431" s="134"/>
      <c r="I431" s="136"/>
      <c r="J431" s="136"/>
      <c r="K431" s="136"/>
      <c r="L431" s="136"/>
      <c r="M431" s="135"/>
      <c r="N431" s="60">
        <f>IF(A25taxstdlife="n/a","n/a",IF(N$3&gt;(A25taxstdlife+$E431),('RFM input'!$M$247-'RFM input'!$M$301)-SUM($M431:M431),('RFM input'!$M$247-'RFM input'!$M$301)/A25taxstdlife))</f>
        <v>0</v>
      </c>
      <c r="O431" s="60">
        <f>IF(A25taxstdlife="n/a","n/a",IF(O$3&gt;(A25taxstdlife+$E431),('RFM input'!$M$247-'RFM input'!$M$301)-SUM($M431:N431),('RFM input'!$M$247-'RFM input'!$M$301)/A25taxstdlife))</f>
        <v>0</v>
      </c>
      <c r="P431" s="60">
        <f>IF(A25taxstdlife="n/a","n/a",IF(P$3&gt;(A25taxstdlife+$E431),('RFM input'!$M$247-'RFM input'!$M$301)-SUM($M431:O431),('RFM input'!$M$247-'RFM input'!$M$301)/A25taxstdlife))</f>
        <v>0</v>
      </c>
      <c r="Q431" s="60">
        <f>IF(A25taxstdlife="n/a","n/a",IF(Q$3&gt;(A25taxstdlife+$E431),('RFM input'!$M$247-'RFM input'!$M$301)-SUM($M431:P431),('RFM input'!$M$247-'RFM input'!$M$301)/A25taxstdlife))</f>
        <v>0</v>
      </c>
      <c r="R431" s="60"/>
      <c r="S431" s="94"/>
      <c r="T431" s="94"/>
      <c r="U431" s="94"/>
      <c r="V431" s="94"/>
      <c r="W431" s="94"/>
      <c r="X431" s="94"/>
      <c r="Y431" s="94"/>
      <c r="Z431" s="94"/>
      <c r="AA431" s="249"/>
    </row>
    <row r="432" spans="1:27" ht="12.75" hidden="1" customHeight="1" outlineLevel="2">
      <c r="A432" s="4"/>
      <c r="B432" s="4"/>
      <c r="C432" s="19"/>
      <c r="D432" s="1292"/>
      <c r="E432" s="78">
        <v>7</v>
      </c>
      <c r="F432" s="20"/>
      <c r="G432" s="20"/>
      <c r="H432" s="134"/>
      <c r="I432" s="136"/>
      <c r="J432" s="136"/>
      <c r="K432" s="136"/>
      <c r="L432" s="136"/>
      <c r="M432" s="136"/>
      <c r="N432" s="135"/>
      <c r="O432" s="60">
        <f>IF(A25taxstdlife="n/a","n/a",IF(O$3&gt;(A25taxstdlife+$E432),('RFM input'!$N$247-'RFM input'!$N$301)-SUM($N432:N432),('RFM input'!$N$247-'RFM input'!$N$301)/A25taxstdlife))</f>
        <v>0</v>
      </c>
      <c r="P432" s="60">
        <f>IF(A25taxstdlife="n/a","n/a",IF(P$3&gt;(A25taxstdlife+$E432),('RFM input'!$N$247-'RFM input'!$N$301)-SUM($N432:O432),('RFM input'!$N$247-'RFM input'!$N$301)/A25taxstdlife))</f>
        <v>0</v>
      </c>
      <c r="Q432" s="60">
        <f>IF(A25taxstdlife="n/a","n/a",IF(Q$3&gt;(A25taxstdlife+$E432),('RFM input'!$N$247-'RFM input'!$N$301)-SUM($N432:P432),('RFM input'!$N$247-'RFM input'!$N$301)/A25taxstdlife))</f>
        <v>0</v>
      </c>
      <c r="R432" s="60"/>
      <c r="S432" s="94"/>
      <c r="T432" s="94"/>
      <c r="U432" s="94"/>
      <c r="V432" s="94"/>
      <c r="W432" s="94"/>
      <c r="X432" s="94"/>
      <c r="Y432" s="94"/>
      <c r="Z432" s="94"/>
      <c r="AA432" s="249"/>
    </row>
    <row r="433" spans="1:27" ht="12.75" hidden="1" customHeight="1" outlineLevel="2">
      <c r="A433" s="4"/>
      <c r="B433" s="4"/>
      <c r="C433" s="19"/>
      <c r="D433" s="1292"/>
      <c r="E433" s="78">
        <v>8</v>
      </c>
      <c r="F433" s="20"/>
      <c r="G433" s="20"/>
      <c r="H433" s="134"/>
      <c r="I433" s="136"/>
      <c r="J433" s="136"/>
      <c r="K433" s="136"/>
      <c r="L433" s="136"/>
      <c r="M433" s="136"/>
      <c r="N433" s="136"/>
      <c r="O433" s="135"/>
      <c r="P433" s="60">
        <f>IF(A25taxstdlife="n/a","n/a",IF(P$3&gt;(A25taxstdlife+$E433),('RFM input'!$O$247-'RFM input'!$O$301)-SUM($O433:O433),('RFM input'!$O$247-'RFM input'!$O$301)/A25taxstdlife))</f>
        <v>0</v>
      </c>
      <c r="Q433" s="60">
        <f>IF(A25taxstdlife="n/a","n/a",IF(Q$3&gt;(A25taxstdlife+$E433),('RFM input'!$O$247-'RFM input'!$O$301)-SUM($O433:P433),('RFM input'!$O$247-'RFM input'!$O$301)/A25taxstdlife))</f>
        <v>0</v>
      </c>
      <c r="R433" s="60"/>
      <c r="S433" s="94"/>
      <c r="T433" s="94"/>
      <c r="U433" s="94"/>
      <c r="V433" s="94"/>
      <c r="W433" s="94"/>
      <c r="X433" s="94"/>
      <c r="Y433" s="94"/>
      <c r="Z433" s="94"/>
      <c r="AA433" s="249"/>
    </row>
    <row r="434" spans="1:27" ht="12.75" hidden="1" customHeight="1" outlineLevel="2">
      <c r="A434" s="4"/>
      <c r="B434" s="4"/>
      <c r="C434" s="19"/>
      <c r="D434" s="1292"/>
      <c r="E434" s="78">
        <v>9</v>
      </c>
      <c r="F434" s="20"/>
      <c r="G434" s="20"/>
      <c r="H434" s="134"/>
      <c r="I434" s="136"/>
      <c r="J434" s="136"/>
      <c r="K434" s="136"/>
      <c r="L434" s="136"/>
      <c r="M434" s="136"/>
      <c r="N434" s="136"/>
      <c r="O434" s="136"/>
      <c r="P434" s="135"/>
      <c r="Q434" s="60">
        <f>IF(A25taxstdlife="n/a","n/a",IF(Q$3&gt;(A25taxstdlife+$E434),('RFM input'!$P$247-'RFM input'!$P$301)-SUM($P434:P434),('RFM input'!$P$247-'RFM input'!$P$301)/A25taxstdlife))</f>
        <v>0</v>
      </c>
      <c r="R434" s="60"/>
      <c r="S434" s="94"/>
      <c r="T434" s="94"/>
      <c r="U434" s="94"/>
      <c r="V434" s="94"/>
      <c r="W434" s="94"/>
      <c r="X434" s="94"/>
      <c r="Y434" s="94"/>
      <c r="Z434" s="94"/>
      <c r="AA434" s="249"/>
    </row>
    <row r="435" spans="1:27" ht="12.75" hidden="1" customHeight="1" outlineLevel="2">
      <c r="A435" s="4"/>
      <c r="B435" s="4"/>
      <c r="C435" s="19"/>
      <c r="D435" s="1292"/>
      <c r="E435" s="79">
        <v>10</v>
      </c>
      <c r="F435" s="20"/>
      <c r="G435" s="20"/>
      <c r="H435" s="134"/>
      <c r="I435" s="136"/>
      <c r="J435" s="136"/>
      <c r="K435" s="136"/>
      <c r="L435" s="136"/>
      <c r="M435" s="136"/>
      <c r="N435" s="136"/>
      <c r="O435" s="136"/>
      <c r="P435" s="136"/>
      <c r="Q435" s="135"/>
      <c r="R435" s="60"/>
      <c r="S435" s="94"/>
      <c r="T435" s="94"/>
      <c r="U435" s="94"/>
      <c r="V435" s="94"/>
      <c r="W435" s="94"/>
      <c r="X435" s="94"/>
      <c r="Y435" s="94"/>
      <c r="Z435" s="94"/>
      <c r="AA435" s="249"/>
    </row>
    <row r="436" spans="1:27" outlineLevel="1" collapsed="1">
      <c r="A436" s="4"/>
      <c r="B436" s="4"/>
      <c r="C436" s="218">
        <f>Asset25</f>
        <v>0</v>
      </c>
      <c r="D436" s="4"/>
      <c r="E436" s="4"/>
      <c r="F436" s="17"/>
      <c r="G436" s="17"/>
      <c r="H436" s="237">
        <f>-SUM(H424:H435)</f>
        <v>0</v>
      </c>
      <c r="I436" s="149">
        <f>-SUM(I424:I435)</f>
        <v>0</v>
      </c>
      <c r="J436" s="433">
        <f>IF(COUNT($H436:I436)&gt;='RFM input'!$AA$7,0, -SUM(J424:J435))</f>
        <v>0</v>
      </c>
      <c r="K436" s="433">
        <f>IF(COUNT($H436:J436)&gt;='RFM input'!$AA$7,0, -SUM(K424:K435))</f>
        <v>0</v>
      </c>
      <c r="L436" s="433">
        <f>IF(COUNT($H436:K436)&gt;='RFM input'!$AA$7,0, -SUM(L424:L435))</f>
        <v>0</v>
      </c>
      <c r="M436" s="149">
        <f>IF(COUNT($H436:L436)&gt;='RFM input'!$AA$7,0, -SUM(M424:M435))</f>
        <v>0</v>
      </c>
      <c r="N436" s="149">
        <f>IF(COUNT($H436:M436)&gt;='RFM input'!$AA$7,0, -SUM(N424:N435))</f>
        <v>0</v>
      </c>
      <c r="O436" s="149">
        <f>IF(COUNT($H436:N436)&gt;='RFM input'!$AA$7,0, -SUM(O424:O435))</f>
        <v>0</v>
      </c>
      <c r="P436" s="149">
        <f>IF(COUNT($H436:O436)&gt;='RFM input'!$AA$7,0, -SUM(P424:P435))</f>
        <v>0</v>
      </c>
      <c r="Q436" s="149">
        <f>IF(COUNT($H436:P436)&gt;='RFM input'!$AA$7,0, -SUM(Q424:Q435))</f>
        <v>0</v>
      </c>
      <c r="R436" s="149"/>
      <c r="S436" s="93"/>
      <c r="T436" s="93"/>
      <c r="U436" s="93"/>
      <c r="V436" s="93"/>
      <c r="W436" s="93"/>
      <c r="X436" s="93"/>
      <c r="Y436" s="93"/>
      <c r="Z436" s="93"/>
      <c r="AA436" s="249"/>
    </row>
    <row r="437" spans="1:27" ht="12.75" hidden="1" customHeight="1" outlineLevel="2">
      <c r="A437" s="4"/>
      <c r="B437" s="219">
        <f>Asset26</f>
        <v>0</v>
      </c>
      <c r="C437" s="24"/>
      <c r="D437" s="458" t="s">
        <v>161</v>
      </c>
      <c r="E437" s="24"/>
      <c r="F437" s="238"/>
      <c r="G437" s="238"/>
      <c r="H437" s="59">
        <f>IF(H$3&gt;A26taxremlife,A26taxvalue-SUM($F437:F437),IF(A26taxremlife="N/A","n/a",A26taxvalue/A26taxremlife))</f>
        <v>0</v>
      </c>
      <c r="I437" s="59">
        <f>IF(I$3&gt;A26taxremlife,A26taxvalue-SUM($F437:H437),IF(A26taxremlife="N/A","n/a",A26taxvalue/A26taxremlife))</f>
        <v>0</v>
      </c>
      <c r="J437" s="436">
        <f>IF(J$3&gt;A26taxremlife,A26taxvalue-SUM($F437:I437),IF(A26taxremlife="N/A","n/a",A26taxvalue/A26taxremlife))</f>
        <v>0</v>
      </c>
      <c r="K437" s="436">
        <f>IF(K$3&gt;A26taxremlife,A26taxvalue-SUM($F437:J437),IF(A26taxremlife="N/A","n/a",A26taxvalue/A26taxremlife))</f>
        <v>0</v>
      </c>
      <c r="L437" s="436">
        <f>IF(L$3&gt;A26taxremlife,A26taxvalue-SUM($F437:K437),IF(A26taxremlife="N/A","n/a",A26taxvalue/A26taxremlife))</f>
        <v>0</v>
      </c>
      <c r="M437" s="59">
        <f>IF(M$3&gt;A26taxremlife,A26taxvalue-SUM($F437:L437),IF(A26taxremlife="N/A","n/a",A26taxvalue/A26taxremlife))</f>
        <v>0</v>
      </c>
      <c r="N437" s="59">
        <f>IF(N$3&gt;A26taxremlife,A26taxvalue-SUM($F437:M437),IF(A26taxremlife="N/A","n/a",A26taxvalue/A26taxremlife))</f>
        <v>0</v>
      </c>
      <c r="O437" s="59">
        <f>IF(O$3&gt;A26taxremlife,A26taxvalue-SUM($F437:N437),IF(A26taxremlife="N/A","n/a",A26taxvalue/A26taxremlife))</f>
        <v>0</v>
      </c>
      <c r="P437" s="59">
        <f>IF(P$3&gt;A26taxremlife,A26taxvalue-SUM($F437:O437),IF(A26taxremlife="N/A","n/a",A26taxvalue/A26taxremlife))</f>
        <v>0</v>
      </c>
      <c r="Q437" s="59">
        <f>IF(Q$3&gt;A26taxremlife,A26taxvalue-SUM($F437:P437),IF(A26taxremlife="N/A","n/a",A26taxvalue/A26taxremlife))</f>
        <v>0</v>
      </c>
      <c r="R437" s="59"/>
      <c r="S437" s="94"/>
      <c r="T437" s="94"/>
      <c r="U437" s="94"/>
      <c r="V437" s="94"/>
      <c r="W437" s="94"/>
      <c r="X437" s="94"/>
      <c r="Y437" s="94"/>
      <c r="Z437" s="94"/>
      <c r="AA437" s="249"/>
    </row>
    <row r="438" spans="1:27" ht="12.75" hidden="1" customHeight="1" outlineLevel="2">
      <c r="A438" s="4"/>
      <c r="B438" s="4"/>
      <c r="C438" s="19"/>
      <c r="D438" s="1291" t="s">
        <v>50</v>
      </c>
      <c r="E438" s="78"/>
      <c r="F438" s="20"/>
      <c r="G438" s="20"/>
      <c r="H438" s="94"/>
      <c r="I438" s="60"/>
      <c r="J438" s="60"/>
      <c r="K438" s="60"/>
      <c r="L438" s="60"/>
      <c r="M438" s="60"/>
      <c r="N438" s="60"/>
      <c r="O438" s="60"/>
      <c r="P438" s="60"/>
      <c r="Q438" s="60"/>
      <c r="R438" s="60"/>
      <c r="S438" s="94"/>
      <c r="T438" s="94"/>
      <c r="U438" s="94"/>
      <c r="V438" s="94"/>
      <c r="W438" s="94"/>
      <c r="X438" s="94"/>
      <c r="Y438" s="94"/>
      <c r="Z438" s="94"/>
      <c r="AA438" s="249"/>
    </row>
    <row r="439" spans="1:27" ht="12.75" hidden="1" customHeight="1" outlineLevel="2">
      <c r="A439" s="4"/>
      <c r="B439" s="4"/>
      <c r="C439" s="19"/>
      <c r="D439" s="1292"/>
      <c r="E439" s="78">
        <v>1</v>
      </c>
      <c r="F439" s="20"/>
      <c r="G439" s="20"/>
      <c r="H439" s="133"/>
      <c r="I439" s="60">
        <f>IF(A26taxstdlife="n/a","n/a",IF(I$3&gt;(A26taxstdlife+$E439),('RFM input'!$H$248-'RFM input'!$H$302)-SUM($H439:H439),('RFM input'!$H$248-'RFM input'!$H$302)/A26taxstdlife))</f>
        <v>0</v>
      </c>
      <c r="J439" s="60">
        <f>IF(A26taxstdlife="n/a","n/a",IF(J$3&gt;(A26taxstdlife+$E439),('RFM input'!$H$248-'RFM input'!$H$302)-SUM($H439:I439),('RFM input'!$H$248-'RFM input'!$H$302)/A26taxstdlife))</f>
        <v>0</v>
      </c>
      <c r="K439" s="60">
        <f>IF(A26taxstdlife="n/a","n/a",IF(K$3&gt;(A26taxstdlife+$E439),('RFM input'!$H$248-'RFM input'!$H$302)-SUM($H439:J439),('RFM input'!$H$248-'RFM input'!$H$302)/A26taxstdlife))</f>
        <v>0</v>
      </c>
      <c r="L439" s="60">
        <f>IF(A26taxstdlife="n/a","n/a",IF(L$3&gt;(A26taxstdlife+$E439),('RFM input'!$H$248-'RFM input'!$H$302)-SUM($H439:K439),('RFM input'!$H$248-'RFM input'!$H$302)/A26taxstdlife))</f>
        <v>0</v>
      </c>
      <c r="M439" s="60">
        <f>IF(A26taxstdlife="n/a","n/a",IF(M$3&gt;(A26taxstdlife+$E439),('RFM input'!$H$248-'RFM input'!$H$302)-SUM($H439:L439),('RFM input'!$H$248-'RFM input'!$H$302)/A26taxstdlife))</f>
        <v>0</v>
      </c>
      <c r="N439" s="60">
        <f>IF(A26taxstdlife="n/a","n/a",IF(N$3&gt;(A26taxstdlife+$E439),('RFM input'!$H$248-'RFM input'!$H$302)-SUM($H439:M439),('RFM input'!$H$248-'RFM input'!$H$302)/A26taxstdlife))</f>
        <v>0</v>
      </c>
      <c r="O439" s="60">
        <f>IF(A26taxstdlife="n/a","n/a",IF(O$3&gt;(A26taxstdlife+$E439),('RFM input'!$H$248-'RFM input'!$H$302)-SUM($H439:N439),('RFM input'!$H$248-'RFM input'!$H$302)/A26taxstdlife))</f>
        <v>0</v>
      </c>
      <c r="P439" s="60">
        <f>IF(A26taxstdlife="n/a","n/a",IF(P$3&gt;(A26taxstdlife+$E439),('RFM input'!$H$248-'RFM input'!$H$302)-SUM($H439:O439),('RFM input'!$H$248-'RFM input'!$H$302)/A26taxstdlife))</f>
        <v>0</v>
      </c>
      <c r="Q439" s="60">
        <f>IF(A26taxstdlife="n/a","n/a",IF(Q$3&gt;(A26taxstdlife+$E439),('RFM input'!$H$248-'RFM input'!$H$302)-SUM($H439:P439),('RFM input'!$H$248-'RFM input'!$H$302)/A26taxstdlife))</f>
        <v>0</v>
      </c>
      <c r="R439" s="60"/>
      <c r="S439" s="94"/>
      <c r="T439" s="94"/>
      <c r="U439" s="94"/>
      <c r="V439" s="94"/>
      <c r="W439" s="94"/>
      <c r="X439" s="94"/>
      <c r="Y439" s="94"/>
      <c r="Z439" s="94"/>
      <c r="AA439" s="249"/>
    </row>
    <row r="440" spans="1:27" ht="12.75" hidden="1" customHeight="1" outlineLevel="2">
      <c r="A440" s="4"/>
      <c r="B440" s="4"/>
      <c r="C440" s="19"/>
      <c r="D440" s="1292"/>
      <c r="E440" s="78">
        <v>2</v>
      </c>
      <c r="F440" s="20"/>
      <c r="G440" s="20"/>
      <c r="H440" s="134"/>
      <c r="I440" s="135"/>
      <c r="J440" s="60">
        <f>IF(A26taxstdlife="n/a","n/a",IF(J$3&gt;(A26taxstdlife+$E440),('RFM input'!$I$248-'RFM input'!$I$302)-SUM($I440:I440),('RFM input'!$I$248-'RFM input'!$I$302)/A26taxstdlife))</f>
        <v>0</v>
      </c>
      <c r="K440" s="60">
        <f>IF(A26taxstdlife="n/a","n/a",IF(K$3&gt;(A26taxstdlife+$E440),('RFM input'!$I$248-'RFM input'!$I$302)-SUM($I440:J440),('RFM input'!$I$248-'RFM input'!$I$302)/A26taxstdlife))</f>
        <v>0</v>
      </c>
      <c r="L440" s="60">
        <f>IF(A26taxstdlife="n/a","n/a",IF(L$3&gt;(A26taxstdlife+$E440),('RFM input'!$I$248-'RFM input'!$I$302)-SUM($I440:K440),('RFM input'!$I$248-'RFM input'!$I$302)/A26taxstdlife))</f>
        <v>0</v>
      </c>
      <c r="M440" s="60">
        <f>IF(A26taxstdlife="n/a","n/a",IF(M$3&gt;(A26taxstdlife+$E440),('RFM input'!$I$248-'RFM input'!$I$302)-SUM($I440:L440),('RFM input'!$I$248-'RFM input'!$I$302)/A26taxstdlife))</f>
        <v>0</v>
      </c>
      <c r="N440" s="60">
        <f>IF(A26taxstdlife="n/a","n/a",IF(N$3&gt;(A26taxstdlife+$E440),('RFM input'!$I$248-'RFM input'!$I$302)-SUM($I440:M440),('RFM input'!$I$248-'RFM input'!$I$302)/A26taxstdlife))</f>
        <v>0</v>
      </c>
      <c r="O440" s="60">
        <f>IF(A26taxstdlife="n/a","n/a",IF(O$3&gt;(A26taxstdlife+$E440),('RFM input'!$I$248-'RFM input'!$I$302)-SUM($I440:N440),('RFM input'!$I$248-'RFM input'!$I$302)/A26taxstdlife))</f>
        <v>0</v>
      </c>
      <c r="P440" s="60">
        <f>IF(A26taxstdlife="n/a","n/a",IF(P$3&gt;(A26taxstdlife+$E440),('RFM input'!$I$248-'RFM input'!$I$302)-SUM($I440:O440),('RFM input'!$I$248-'RFM input'!$I$302)/A26taxstdlife))</f>
        <v>0</v>
      </c>
      <c r="Q440" s="60">
        <f>IF(A26taxstdlife="n/a","n/a",IF(Q$3&gt;(A26taxstdlife+$E440),('RFM input'!$I$248-'RFM input'!$I$302)-SUM($I440:P440),('RFM input'!$I$248-'RFM input'!$I$302)/A26taxstdlife))</f>
        <v>0</v>
      </c>
      <c r="R440" s="60"/>
      <c r="S440" s="94"/>
      <c r="T440" s="94"/>
      <c r="U440" s="94"/>
      <c r="V440" s="94"/>
      <c r="W440" s="94"/>
      <c r="X440" s="94"/>
      <c r="Y440" s="94"/>
      <c r="Z440" s="94"/>
      <c r="AA440" s="249"/>
    </row>
    <row r="441" spans="1:27" ht="12.75" hidden="1" customHeight="1" outlineLevel="2">
      <c r="A441" s="4"/>
      <c r="B441" s="4"/>
      <c r="C441" s="19"/>
      <c r="D441" s="1292"/>
      <c r="E441" s="78">
        <v>3</v>
      </c>
      <c r="F441" s="20"/>
      <c r="G441" s="20"/>
      <c r="H441" s="134"/>
      <c r="I441" s="136"/>
      <c r="J441" s="135"/>
      <c r="K441" s="60">
        <f>IF(A26taxstdlife="n/a","n/a",IF(K$3&gt;(A26taxstdlife+$E441),('RFM input'!$J$248-'RFM input'!$J$302)-SUM($J441:J441),('RFM input'!$J$248-'RFM input'!$J$302)/A26taxstdlife))</f>
        <v>0</v>
      </c>
      <c r="L441" s="60">
        <f>IF(A26taxstdlife="n/a","n/a",IF(L$3&gt;(A26taxstdlife+$E441),('RFM input'!$J$248-'RFM input'!$J$302)-SUM($J441:K441),('RFM input'!$J$248-'RFM input'!$J$302)/A26taxstdlife))</f>
        <v>0</v>
      </c>
      <c r="M441" s="60">
        <f>IF(A26taxstdlife="n/a","n/a",IF(M$3&gt;(A26taxstdlife+$E441),('RFM input'!$J$248-'RFM input'!$J$302)-SUM($J441:L441),('RFM input'!$J$248-'RFM input'!$J$302)/A26taxstdlife))</f>
        <v>0</v>
      </c>
      <c r="N441" s="60">
        <f>IF(A26taxstdlife="n/a","n/a",IF(N$3&gt;(A26taxstdlife+$E441),('RFM input'!$J$248-'RFM input'!$J$302)-SUM($J441:M441),('RFM input'!$J$248-'RFM input'!$J$302)/A26taxstdlife))</f>
        <v>0</v>
      </c>
      <c r="O441" s="60">
        <f>IF(A26taxstdlife="n/a","n/a",IF(O$3&gt;(A26taxstdlife+$E441),('RFM input'!$J$248-'RFM input'!$J$302)-SUM($J441:N441),('RFM input'!$J$248-'RFM input'!$J$302)/A26taxstdlife))</f>
        <v>0</v>
      </c>
      <c r="P441" s="60">
        <f>IF(A26taxstdlife="n/a","n/a",IF(P$3&gt;(A26taxstdlife+$E441),('RFM input'!$J$248-'RFM input'!$J$302)-SUM($J441:O441),('RFM input'!$J$248-'RFM input'!$J$302)/A26taxstdlife))</f>
        <v>0</v>
      </c>
      <c r="Q441" s="60">
        <f>IF(A26taxstdlife="n/a","n/a",IF(Q$3&gt;(A26taxstdlife+$E441),('RFM input'!$J$248-'RFM input'!$J$302)-SUM($J441:P441),('RFM input'!$J$248-'RFM input'!$J$302)/A26taxstdlife))</f>
        <v>0</v>
      </c>
      <c r="R441" s="60"/>
      <c r="S441" s="94"/>
      <c r="T441" s="94"/>
      <c r="U441" s="94"/>
      <c r="V441" s="94"/>
      <c r="W441" s="94"/>
      <c r="X441" s="94"/>
      <c r="Y441" s="94"/>
      <c r="Z441" s="94"/>
      <c r="AA441" s="249"/>
    </row>
    <row r="442" spans="1:27" ht="12.75" hidden="1" customHeight="1" outlineLevel="2">
      <c r="A442" s="4"/>
      <c r="B442" s="4"/>
      <c r="C442" s="19"/>
      <c r="D442" s="1292"/>
      <c r="E442" s="78">
        <v>4</v>
      </c>
      <c r="F442" s="20"/>
      <c r="G442" s="20"/>
      <c r="H442" s="134"/>
      <c r="I442" s="136"/>
      <c r="J442" s="136"/>
      <c r="K442" s="135"/>
      <c r="L442" s="60">
        <f>IF(A26taxstdlife="n/a","n/a",IF(L$3&gt;(A26taxstdlife+$E442),('RFM input'!$K$248-'RFM input'!$K$302)-SUM($K442:K442),('RFM input'!$K$248-'RFM input'!$K$302)/A26taxstdlife))</f>
        <v>0</v>
      </c>
      <c r="M442" s="60">
        <f>IF(A26taxstdlife="n/a","n/a",IF(M$3&gt;(A26taxstdlife+$E442),('RFM input'!$K$248-'RFM input'!$K$302)-SUM($K442:L442),('RFM input'!$K$248-'RFM input'!$K$302)/A26taxstdlife))</f>
        <v>0</v>
      </c>
      <c r="N442" s="60">
        <f>IF(A26taxstdlife="n/a","n/a",IF(N$3&gt;(A26taxstdlife+$E442),('RFM input'!$K$248-'RFM input'!$K$302)-SUM($K442:M442),('RFM input'!$K$248-'RFM input'!$K$302)/A26taxstdlife))</f>
        <v>0</v>
      </c>
      <c r="O442" s="60">
        <f>IF(A26taxstdlife="n/a","n/a",IF(O$3&gt;(A26taxstdlife+$E442),('RFM input'!$K$248-'RFM input'!$K$302)-SUM($K442:N442),('RFM input'!$K$248-'RFM input'!$K$302)/A26taxstdlife))</f>
        <v>0</v>
      </c>
      <c r="P442" s="60">
        <f>IF(A26taxstdlife="n/a","n/a",IF(P$3&gt;(A26taxstdlife+$E442),('RFM input'!$K$248-'RFM input'!$K$302)-SUM($K442:O442),('RFM input'!$K$248-'RFM input'!$K$302)/A26taxstdlife))</f>
        <v>0</v>
      </c>
      <c r="Q442" s="60">
        <f>IF(A26taxstdlife="n/a","n/a",IF(Q$3&gt;(A26taxstdlife+$E442),('RFM input'!$K$248-'RFM input'!$K$302)-SUM($K442:P442),('RFM input'!$K$248-'RFM input'!$K$302)/A26taxstdlife))</f>
        <v>0</v>
      </c>
      <c r="R442" s="60"/>
      <c r="S442" s="94"/>
      <c r="T442" s="94"/>
      <c r="U442" s="94"/>
      <c r="V442" s="94"/>
      <c r="W442" s="94"/>
      <c r="X442" s="94"/>
      <c r="Y442" s="94"/>
      <c r="Z442" s="94"/>
      <c r="AA442" s="249"/>
    </row>
    <row r="443" spans="1:27" ht="12.75" hidden="1" customHeight="1" outlineLevel="2">
      <c r="A443" s="4"/>
      <c r="B443" s="4"/>
      <c r="C443" s="19"/>
      <c r="D443" s="1292"/>
      <c r="E443" s="78">
        <v>5</v>
      </c>
      <c r="F443" s="20"/>
      <c r="G443" s="20"/>
      <c r="H443" s="134"/>
      <c r="I443" s="136"/>
      <c r="J443" s="136"/>
      <c r="K443" s="136"/>
      <c r="L443" s="135"/>
      <c r="M443" s="60">
        <f>IF(A26taxstdlife="n/a","n/a",IF(M$3&gt;(A26taxstdlife+$E443),('RFM input'!$L$248-'RFM input'!$L$302)-SUM($L443:L443),('RFM input'!$L$248-'RFM input'!$L$302)/A26taxstdlife))</f>
        <v>0</v>
      </c>
      <c r="N443" s="60">
        <f>IF(A26taxstdlife="n/a","n/a",IF(N$3&gt;(A26taxstdlife+$E443),('RFM input'!$L$248-'RFM input'!$L$302)-SUM($L443:M443),('RFM input'!$L$248-'RFM input'!$L$302)/A26taxstdlife))</f>
        <v>0</v>
      </c>
      <c r="O443" s="60">
        <f>IF(A26taxstdlife="n/a","n/a",IF(O$3&gt;(A26taxstdlife+$E443),('RFM input'!$L$248-'RFM input'!$L$302)-SUM($L443:N443),('RFM input'!$L$248-'RFM input'!$L$302)/A26taxstdlife))</f>
        <v>0</v>
      </c>
      <c r="P443" s="60">
        <f>IF(A26taxstdlife="n/a","n/a",IF(P$3&gt;(A26taxstdlife+$E443),('RFM input'!$L$248-'RFM input'!$L$302)-SUM($L443:O443),('RFM input'!$L$248-'RFM input'!$L$302)/A26taxstdlife))</f>
        <v>0</v>
      </c>
      <c r="Q443" s="60">
        <f>IF(A26taxstdlife="n/a","n/a",IF(Q$3&gt;(A26taxstdlife+$E443),('RFM input'!$L$248-'RFM input'!$L$302)-SUM($L443:P443),('RFM input'!$L$248-'RFM input'!$L$302)/A26taxstdlife))</f>
        <v>0</v>
      </c>
      <c r="R443" s="60"/>
      <c r="S443" s="94"/>
      <c r="T443" s="94"/>
      <c r="U443" s="94"/>
      <c r="V443" s="94"/>
      <c r="W443" s="94"/>
      <c r="X443" s="94"/>
      <c r="Y443" s="94"/>
      <c r="Z443" s="94"/>
      <c r="AA443" s="249"/>
    </row>
    <row r="444" spans="1:27" ht="12.75" hidden="1" customHeight="1" outlineLevel="2">
      <c r="A444" s="4"/>
      <c r="B444" s="4"/>
      <c r="C444" s="19"/>
      <c r="D444" s="1292"/>
      <c r="E444" s="78">
        <v>6</v>
      </c>
      <c r="F444" s="20"/>
      <c r="G444" s="20"/>
      <c r="H444" s="134"/>
      <c r="I444" s="136"/>
      <c r="J444" s="136"/>
      <c r="K444" s="136"/>
      <c r="L444" s="136"/>
      <c r="M444" s="135"/>
      <c r="N444" s="60">
        <f>IF(A26taxstdlife="n/a","n/a",IF(N$3&gt;(A26taxstdlife+$E444),('RFM input'!$M$248-'RFM input'!$M$302)-SUM($M444:M444),('RFM input'!$M$248-'RFM input'!$M$302)/A26taxstdlife))</f>
        <v>0</v>
      </c>
      <c r="O444" s="60">
        <f>IF(A26taxstdlife="n/a","n/a",IF(O$3&gt;(A26taxstdlife+$E444),('RFM input'!$M$248-'RFM input'!$M$302)-SUM($M444:N444),('RFM input'!$M$248-'RFM input'!$M$302)/A26taxstdlife))</f>
        <v>0</v>
      </c>
      <c r="P444" s="60">
        <f>IF(A26taxstdlife="n/a","n/a",IF(P$3&gt;(A26taxstdlife+$E444),('RFM input'!$M$248-'RFM input'!$M$302)-SUM($M444:O444),('RFM input'!$M$248-'RFM input'!$M$302)/A26taxstdlife))</f>
        <v>0</v>
      </c>
      <c r="Q444" s="60">
        <f>IF(A26taxstdlife="n/a","n/a",IF(Q$3&gt;(A26taxstdlife+$E444),('RFM input'!$M$248-'RFM input'!$M$302)-SUM($M444:P444),('RFM input'!$M$248-'RFM input'!$M$302)/A26taxstdlife))</f>
        <v>0</v>
      </c>
      <c r="R444" s="60"/>
      <c r="S444" s="94"/>
      <c r="T444" s="94"/>
      <c r="U444" s="94"/>
      <c r="V444" s="94"/>
      <c r="W444" s="94"/>
      <c r="X444" s="94"/>
      <c r="Y444" s="94"/>
      <c r="Z444" s="94"/>
      <c r="AA444" s="249"/>
    </row>
    <row r="445" spans="1:27" ht="12.75" hidden="1" customHeight="1" outlineLevel="2">
      <c r="A445" s="4"/>
      <c r="B445" s="4"/>
      <c r="C445" s="19"/>
      <c r="D445" s="1292"/>
      <c r="E445" s="78">
        <v>7</v>
      </c>
      <c r="F445" s="20"/>
      <c r="G445" s="20"/>
      <c r="H445" s="134"/>
      <c r="I445" s="136"/>
      <c r="J445" s="136"/>
      <c r="K445" s="136"/>
      <c r="L445" s="136"/>
      <c r="M445" s="136"/>
      <c r="N445" s="135"/>
      <c r="O445" s="60">
        <f>IF(A26taxstdlife="n/a","n/a",IF(O$3&gt;(A26taxstdlife+$E445),('RFM input'!$N$248-'RFM input'!$N$302)-SUM($N445:N445),('RFM input'!$N$248-'RFM input'!$N$302)/A26taxstdlife))</f>
        <v>0</v>
      </c>
      <c r="P445" s="60">
        <f>IF(A26taxstdlife="n/a","n/a",IF(P$3&gt;(A26taxstdlife+$E445),('RFM input'!$N$248-'RFM input'!$N$302)-SUM($N445:O445),('RFM input'!$N$248-'RFM input'!$N$302)/A26taxstdlife))</f>
        <v>0</v>
      </c>
      <c r="Q445" s="60">
        <f>IF(A26taxstdlife="n/a","n/a",IF(Q$3&gt;(A26taxstdlife+$E445),('RFM input'!$N$248-'RFM input'!$N$302)-SUM($N445:P445),('RFM input'!$N$248-'RFM input'!$N$302)/A26taxstdlife))</f>
        <v>0</v>
      </c>
      <c r="R445" s="60"/>
      <c r="S445" s="94"/>
      <c r="T445" s="94"/>
      <c r="U445" s="94"/>
      <c r="V445" s="94"/>
      <c r="W445" s="94"/>
      <c r="X445" s="94"/>
      <c r="Y445" s="94"/>
      <c r="Z445" s="94"/>
      <c r="AA445" s="249"/>
    </row>
    <row r="446" spans="1:27" ht="12.75" hidden="1" customHeight="1" outlineLevel="2">
      <c r="A446" s="4"/>
      <c r="B446" s="4"/>
      <c r="C446" s="19"/>
      <c r="D446" s="1292"/>
      <c r="E446" s="78">
        <v>8</v>
      </c>
      <c r="F446" s="20"/>
      <c r="G446" s="20"/>
      <c r="H446" s="134"/>
      <c r="I446" s="136"/>
      <c r="J446" s="136"/>
      <c r="K446" s="136"/>
      <c r="L446" s="136"/>
      <c r="M446" s="136"/>
      <c r="N446" s="136"/>
      <c r="O446" s="135"/>
      <c r="P446" s="60">
        <f>IF(A26taxstdlife="n/a","n/a",IF(P$3&gt;(A26taxstdlife+$E446),('RFM input'!$O$248-'RFM input'!$O$302)-SUM($O446:O446),('RFM input'!$O$248-'RFM input'!$O$302)/A26taxstdlife))</f>
        <v>0</v>
      </c>
      <c r="Q446" s="60">
        <f>IF(A26taxstdlife="n/a","n/a",IF(Q$3&gt;(A26taxstdlife+$E446),('RFM input'!$O$248-'RFM input'!$O$302)-SUM($O446:P446),('RFM input'!$O$248-'RFM input'!$O$302)/A26taxstdlife))</f>
        <v>0</v>
      </c>
      <c r="R446" s="60"/>
      <c r="S446" s="94"/>
      <c r="T446" s="94"/>
      <c r="U446" s="94"/>
      <c r="V446" s="94"/>
      <c r="W446" s="94"/>
      <c r="X446" s="94"/>
      <c r="Y446" s="94"/>
      <c r="Z446" s="94"/>
      <c r="AA446" s="249"/>
    </row>
    <row r="447" spans="1:27" ht="12.75" hidden="1" customHeight="1" outlineLevel="2">
      <c r="A447" s="4"/>
      <c r="B447" s="4"/>
      <c r="C447" s="19"/>
      <c r="D447" s="1292"/>
      <c r="E447" s="78">
        <v>9</v>
      </c>
      <c r="F447" s="20"/>
      <c r="G447" s="20"/>
      <c r="H447" s="134"/>
      <c r="I447" s="136"/>
      <c r="J447" s="136"/>
      <c r="K447" s="136"/>
      <c r="L447" s="136"/>
      <c r="M447" s="136"/>
      <c r="N447" s="136"/>
      <c r="O447" s="136"/>
      <c r="P447" s="135"/>
      <c r="Q447" s="60">
        <f>IF(A26taxstdlife="n/a","n/a",IF(Q$3&gt;(A26taxstdlife+$E447),('RFM input'!$P$248-'RFM input'!$P$302)-SUM($P447:P447),('RFM input'!$P$248-'RFM input'!$P$302)/A26taxstdlife))</f>
        <v>0</v>
      </c>
      <c r="R447" s="60"/>
      <c r="S447" s="94"/>
      <c r="T447" s="94"/>
      <c r="U447" s="94"/>
      <c r="V447" s="94"/>
      <c r="W447" s="94"/>
      <c r="X447" s="94"/>
      <c r="Y447" s="94"/>
      <c r="Z447" s="94"/>
      <c r="AA447" s="249"/>
    </row>
    <row r="448" spans="1:27" ht="12.75" hidden="1" customHeight="1" outlineLevel="2">
      <c r="A448" s="4"/>
      <c r="B448" s="4"/>
      <c r="C448" s="19"/>
      <c r="D448" s="1292"/>
      <c r="E448" s="79">
        <v>10</v>
      </c>
      <c r="F448" s="20"/>
      <c r="G448" s="20"/>
      <c r="H448" s="134"/>
      <c r="I448" s="136"/>
      <c r="J448" s="136"/>
      <c r="K448" s="136"/>
      <c r="L448" s="136"/>
      <c r="M448" s="136"/>
      <c r="N448" s="136"/>
      <c r="O448" s="136"/>
      <c r="P448" s="136"/>
      <c r="Q448" s="135"/>
      <c r="R448" s="60"/>
      <c r="S448" s="94"/>
      <c r="T448" s="94"/>
      <c r="U448" s="94"/>
      <c r="V448" s="94"/>
      <c r="W448" s="94"/>
      <c r="X448" s="94"/>
      <c r="Y448" s="94"/>
      <c r="Z448" s="94"/>
      <c r="AA448" s="249"/>
    </row>
    <row r="449" spans="1:27" outlineLevel="1" collapsed="1">
      <c r="A449" s="4"/>
      <c r="B449" s="4"/>
      <c r="C449" s="218">
        <f>Asset26</f>
        <v>0</v>
      </c>
      <c r="D449" s="4"/>
      <c r="E449" s="4"/>
      <c r="F449" s="17"/>
      <c r="G449" s="17"/>
      <c r="H449" s="237">
        <f>-SUM(H437:H448)</f>
        <v>0</v>
      </c>
      <c r="I449" s="149">
        <f>-SUM(I437:I448)</f>
        <v>0</v>
      </c>
      <c r="J449" s="433">
        <f>IF(COUNT($H449:I449)&gt;='RFM input'!$AA$7,0, -SUM(J437:J448))</f>
        <v>0</v>
      </c>
      <c r="K449" s="433">
        <f>IF(COUNT($H449:J449)&gt;='RFM input'!$AA$7,0, -SUM(K437:K448))</f>
        <v>0</v>
      </c>
      <c r="L449" s="433">
        <f>IF(COUNT($H449:K449)&gt;='RFM input'!$AA$7,0, -SUM(L437:L448))</f>
        <v>0</v>
      </c>
      <c r="M449" s="149">
        <f>IF(COUNT($H449:L449)&gt;='RFM input'!$AA$7,0, -SUM(M437:M448))</f>
        <v>0</v>
      </c>
      <c r="N449" s="149">
        <f>IF(COUNT($H449:M449)&gt;='RFM input'!$AA$7,0, -SUM(N437:N448))</f>
        <v>0</v>
      </c>
      <c r="O449" s="149">
        <f>IF(COUNT($H449:N449)&gt;='RFM input'!$AA$7,0, -SUM(O437:O448))</f>
        <v>0</v>
      </c>
      <c r="P449" s="149">
        <f>IF(COUNT($H449:O449)&gt;='RFM input'!$AA$7,0, -SUM(P437:P448))</f>
        <v>0</v>
      </c>
      <c r="Q449" s="149">
        <f>IF(COUNT($H449:P449)&gt;='RFM input'!$AA$7,0, -SUM(Q437:Q448))</f>
        <v>0</v>
      </c>
      <c r="R449" s="149"/>
      <c r="S449" s="93"/>
      <c r="T449" s="93"/>
      <c r="U449" s="93"/>
      <c r="V449" s="93"/>
      <c r="W449" s="93"/>
      <c r="X449" s="93"/>
      <c r="Y449" s="93"/>
      <c r="Z449" s="93"/>
      <c r="AA449" s="249"/>
    </row>
    <row r="450" spans="1:27" ht="12.75" hidden="1" customHeight="1" outlineLevel="2">
      <c r="A450" s="4"/>
      <c r="B450" s="219">
        <f>Asset27</f>
        <v>0</v>
      </c>
      <c r="C450" s="24"/>
      <c r="D450" s="458" t="s">
        <v>161</v>
      </c>
      <c r="E450" s="24"/>
      <c r="F450" s="238"/>
      <c r="G450" s="238"/>
      <c r="H450" s="59">
        <f>IF(H$3&gt;A27taxremlife,A27taxvalue-SUM($F450:F450),IF(A27taxremlife="N/A","n/a",A27taxvalue/A27taxremlife))</f>
        <v>0</v>
      </c>
      <c r="I450" s="59">
        <f>IF(I$3&gt;A27taxremlife,A27taxvalue-SUM($F450:H450),IF(A27taxremlife="N/A","n/a",A27taxvalue/A27taxremlife))</f>
        <v>0</v>
      </c>
      <c r="J450" s="59">
        <f>IF(J$3&gt;A27taxremlife,A27taxvalue-SUM($F450:I450),IF(A27taxremlife="N/A","n/a",A27taxvalue/A27taxremlife))</f>
        <v>0</v>
      </c>
      <c r="K450" s="59">
        <f>IF(K$3&gt;A27taxremlife,A27taxvalue-SUM($F450:J450),IF(A27taxremlife="N/A","n/a",A27taxvalue/A27taxremlife))</f>
        <v>0</v>
      </c>
      <c r="L450" s="59">
        <f>IF(L$3&gt;A27taxremlife,A27taxvalue-SUM($F450:K450),IF(A27taxremlife="N/A","n/a",A27taxvalue/A27taxremlife))</f>
        <v>0</v>
      </c>
      <c r="M450" s="59">
        <f>IF(M$3&gt;A27taxremlife,A27taxvalue-SUM($F450:L450),IF(A27taxremlife="N/A","n/a",A27taxvalue/A27taxremlife))</f>
        <v>0</v>
      </c>
      <c r="N450" s="59">
        <f>IF(N$3&gt;A27taxremlife,A27taxvalue-SUM($F450:M450),IF(A27taxremlife="N/A","n/a",A27taxvalue/A27taxremlife))</f>
        <v>0</v>
      </c>
      <c r="O450" s="59">
        <f>IF(O$3&gt;A27taxremlife,A27taxvalue-SUM($F450:N450),IF(A27taxremlife="N/A","n/a",A27taxvalue/A27taxremlife))</f>
        <v>0</v>
      </c>
      <c r="P450" s="59">
        <f>IF(P$3&gt;A27taxremlife,A27taxvalue-SUM($F450:O450),IF(A27taxremlife="N/A","n/a",A27taxvalue/A27taxremlife))</f>
        <v>0</v>
      </c>
      <c r="Q450" s="59">
        <f>IF(Q$3&gt;A27taxremlife,A27taxvalue-SUM($F450:P450),IF(A27taxremlife="N/A","n/a",A27taxvalue/A27taxremlife))</f>
        <v>0</v>
      </c>
      <c r="R450" s="59"/>
      <c r="S450" s="94"/>
      <c r="T450" s="94"/>
      <c r="U450" s="94"/>
      <c r="V450" s="94"/>
      <c r="W450" s="94"/>
      <c r="X450" s="94"/>
      <c r="Y450" s="94"/>
      <c r="Z450" s="94"/>
      <c r="AA450" s="249"/>
    </row>
    <row r="451" spans="1:27" ht="12.75" hidden="1" customHeight="1" outlineLevel="2">
      <c r="A451" s="4"/>
      <c r="B451" s="4"/>
      <c r="C451" s="19"/>
      <c r="D451" s="1291" t="s">
        <v>50</v>
      </c>
      <c r="E451" s="78"/>
      <c r="F451" s="20"/>
      <c r="G451" s="20"/>
      <c r="H451" s="94"/>
      <c r="I451" s="60"/>
      <c r="J451" s="60"/>
      <c r="K451" s="60"/>
      <c r="L451" s="60"/>
      <c r="M451" s="60"/>
      <c r="N451" s="60"/>
      <c r="O451" s="60"/>
      <c r="P451" s="60"/>
      <c r="Q451" s="60"/>
      <c r="R451" s="60"/>
      <c r="S451" s="94"/>
      <c r="T451" s="94"/>
      <c r="U451" s="94"/>
      <c r="V451" s="94"/>
      <c r="W451" s="94"/>
      <c r="X451" s="94"/>
      <c r="Y451" s="94"/>
      <c r="Z451" s="94"/>
      <c r="AA451" s="249"/>
    </row>
    <row r="452" spans="1:27" ht="12.75" hidden="1" customHeight="1" outlineLevel="2">
      <c r="A452" s="4"/>
      <c r="B452" s="4"/>
      <c r="C452" s="19"/>
      <c r="D452" s="1292"/>
      <c r="E452" s="78">
        <v>1</v>
      </c>
      <c r="F452" s="20"/>
      <c r="G452" s="20"/>
      <c r="H452" s="133"/>
      <c r="I452" s="60">
        <f>IF(A27taxstdlife="n/a","n/a",IF(I$3&gt;(A27taxstdlife+$E452),('RFM input'!$H$249-'RFM input'!$H$303)-SUM($H452:H452),('RFM input'!$H$249-'RFM input'!$H$303)/A27taxstdlife))</f>
        <v>0</v>
      </c>
      <c r="J452" s="60">
        <f>IF(A27taxstdlife="n/a","n/a",IF(J$3&gt;(A27taxstdlife+$E452),('RFM input'!$H$249-'RFM input'!$H$303)-SUM($H452:I452),('RFM input'!$H$249-'RFM input'!$H$303)/A27taxstdlife))</f>
        <v>0</v>
      </c>
      <c r="K452" s="60">
        <f>IF(A27taxstdlife="n/a","n/a",IF(K$3&gt;(A27taxstdlife+$E452),('RFM input'!$H$249-'RFM input'!$H$303)-SUM($H452:J452),('RFM input'!$H$249-'RFM input'!$H$303)/A27taxstdlife))</f>
        <v>0</v>
      </c>
      <c r="L452" s="60">
        <f>IF(A27taxstdlife="n/a","n/a",IF(L$3&gt;(A27taxstdlife+$E452),('RFM input'!$H$249-'RFM input'!$H$303)-SUM($H452:K452),('RFM input'!$H$249-'RFM input'!$H$303)/A27taxstdlife))</f>
        <v>0</v>
      </c>
      <c r="M452" s="60">
        <f>IF(A27taxstdlife="n/a","n/a",IF(M$3&gt;(A27taxstdlife+$E452),('RFM input'!$H$249-'RFM input'!$H$303)-SUM($H452:L452),('RFM input'!$H$249-'RFM input'!$H$303)/A27taxstdlife))</f>
        <v>0</v>
      </c>
      <c r="N452" s="60">
        <f>IF(A27taxstdlife="n/a","n/a",IF(N$3&gt;(A27taxstdlife+$E452),('RFM input'!$H$249-'RFM input'!$H$303)-SUM($H452:M452),('RFM input'!$H$249-'RFM input'!$H$303)/A27taxstdlife))</f>
        <v>0</v>
      </c>
      <c r="O452" s="60">
        <f>IF(A27taxstdlife="n/a","n/a",IF(O$3&gt;(A27taxstdlife+$E452),('RFM input'!$H$249-'RFM input'!$H$303)-SUM($H452:N452),('RFM input'!$H$249-'RFM input'!$H$303)/A27taxstdlife))</f>
        <v>0</v>
      </c>
      <c r="P452" s="60">
        <f>IF(A27taxstdlife="n/a","n/a",IF(P$3&gt;(A27taxstdlife+$E452),('RFM input'!$H$249-'RFM input'!$H$303)-SUM($H452:O452),('RFM input'!$H$249-'RFM input'!$H$303)/A27taxstdlife))</f>
        <v>0</v>
      </c>
      <c r="Q452" s="60">
        <f>IF(A27taxstdlife="n/a","n/a",IF(Q$3&gt;(A27taxstdlife+$E452),('RFM input'!$H$249-'RFM input'!$H$303)-SUM($H452:P452),('RFM input'!$H$249-'RFM input'!$H$303)/A27taxstdlife))</f>
        <v>0</v>
      </c>
      <c r="R452" s="60"/>
      <c r="S452" s="94"/>
      <c r="T452" s="94"/>
      <c r="U452" s="94"/>
      <c r="V452" s="94"/>
      <c r="W452" s="94"/>
      <c r="X452" s="94"/>
      <c r="Y452" s="94"/>
      <c r="Z452" s="94"/>
      <c r="AA452" s="249"/>
    </row>
    <row r="453" spans="1:27" ht="12.75" hidden="1" customHeight="1" outlineLevel="2">
      <c r="A453" s="4"/>
      <c r="B453" s="4"/>
      <c r="C453" s="19"/>
      <c r="D453" s="1292"/>
      <c r="E453" s="78">
        <v>2</v>
      </c>
      <c r="F453" s="20"/>
      <c r="G453" s="20"/>
      <c r="H453" s="134"/>
      <c r="I453" s="135"/>
      <c r="J453" s="60">
        <f>IF(A27taxstdlife="n/a","n/a",IF(J$3&gt;(A27taxstdlife+$E453),('RFM input'!$I$249-'RFM input'!$I$303)-SUM($I453:I453),('RFM input'!$I$249-'RFM input'!$I$303)/A27taxstdlife))</f>
        <v>0</v>
      </c>
      <c r="K453" s="60">
        <f>IF(A27taxstdlife="n/a","n/a",IF(K$3&gt;(A27taxstdlife+$E453),('RFM input'!$I$249-'RFM input'!$I$303)-SUM($I453:J453),('RFM input'!$I$249-'RFM input'!$I$303)/A27taxstdlife))</f>
        <v>0</v>
      </c>
      <c r="L453" s="60">
        <f>IF(A27taxstdlife="n/a","n/a",IF(L$3&gt;(A27taxstdlife+$E453),('RFM input'!$I$249-'RFM input'!$I$303)-SUM($I453:K453),('RFM input'!$I$249-'RFM input'!$I$303)/A27taxstdlife))</f>
        <v>0</v>
      </c>
      <c r="M453" s="60">
        <f>IF(A27taxstdlife="n/a","n/a",IF(M$3&gt;(A27taxstdlife+$E453),('RFM input'!$I$249-'RFM input'!$I$303)-SUM($I453:L453),('RFM input'!$I$249-'RFM input'!$I$303)/A27taxstdlife))</f>
        <v>0</v>
      </c>
      <c r="N453" s="60">
        <f>IF(A27taxstdlife="n/a","n/a",IF(N$3&gt;(A27taxstdlife+$E453),('RFM input'!$I$249-'RFM input'!$I$303)-SUM($I453:M453),('RFM input'!$I$249-'RFM input'!$I$303)/A27taxstdlife))</f>
        <v>0</v>
      </c>
      <c r="O453" s="60">
        <f>IF(A27taxstdlife="n/a","n/a",IF(O$3&gt;(A27taxstdlife+$E453),('RFM input'!$I$249-'RFM input'!$I$303)-SUM($I453:N453),('RFM input'!$I$249-'RFM input'!$I$303)/A27taxstdlife))</f>
        <v>0</v>
      </c>
      <c r="P453" s="60">
        <f>IF(A27taxstdlife="n/a","n/a",IF(P$3&gt;(A27taxstdlife+$E453),('RFM input'!$I$249-'RFM input'!$I$303)-SUM($I453:O453),('RFM input'!$I$249-'RFM input'!$I$303)/A27taxstdlife))</f>
        <v>0</v>
      </c>
      <c r="Q453" s="60">
        <f>IF(A27taxstdlife="n/a","n/a",IF(Q$3&gt;(A27taxstdlife+$E453),('RFM input'!$I$249-'RFM input'!$I$303)-SUM($I453:P453),('RFM input'!$I$249-'RFM input'!$I$303)/A27taxstdlife))</f>
        <v>0</v>
      </c>
      <c r="R453" s="60"/>
      <c r="S453" s="94"/>
      <c r="T453" s="94"/>
      <c r="U453" s="94"/>
      <c r="V453" s="94"/>
      <c r="W453" s="94"/>
      <c r="X453" s="94"/>
      <c r="Y453" s="94"/>
      <c r="Z453" s="94"/>
      <c r="AA453" s="249"/>
    </row>
    <row r="454" spans="1:27" ht="12.75" hidden="1" customHeight="1" outlineLevel="2">
      <c r="A454" s="4"/>
      <c r="B454" s="4"/>
      <c r="C454" s="19"/>
      <c r="D454" s="1292"/>
      <c r="E454" s="78">
        <v>3</v>
      </c>
      <c r="F454" s="20"/>
      <c r="G454" s="20"/>
      <c r="H454" s="134"/>
      <c r="I454" s="136"/>
      <c r="J454" s="135"/>
      <c r="K454" s="60">
        <f>IF(A27taxstdlife="n/a","n/a",IF(K$3&gt;(A27taxstdlife+$E454),('RFM input'!$J$249-'RFM input'!$J$303)-SUM($J454:J454),('RFM input'!$J$249-'RFM input'!$J$303)/A27taxstdlife))</f>
        <v>0</v>
      </c>
      <c r="L454" s="60">
        <f>IF(A27taxstdlife="n/a","n/a",IF(L$3&gt;(A27taxstdlife+$E454),('RFM input'!$J$249-'RFM input'!$J$303)-SUM($J454:K454),('RFM input'!$J$249-'RFM input'!$J$303)/A27taxstdlife))</f>
        <v>0</v>
      </c>
      <c r="M454" s="60">
        <f>IF(A27taxstdlife="n/a","n/a",IF(M$3&gt;(A27taxstdlife+$E454),('RFM input'!$J$249-'RFM input'!$J$303)-SUM($J454:L454),('RFM input'!$J$249-'RFM input'!$J$303)/A27taxstdlife))</f>
        <v>0</v>
      </c>
      <c r="N454" s="60">
        <f>IF(A27taxstdlife="n/a","n/a",IF(N$3&gt;(A27taxstdlife+$E454),('RFM input'!$J$249-'RFM input'!$J$303)-SUM($J454:M454),('RFM input'!$J$249-'RFM input'!$J$303)/A27taxstdlife))</f>
        <v>0</v>
      </c>
      <c r="O454" s="60">
        <f>IF(A27taxstdlife="n/a","n/a",IF(O$3&gt;(A27taxstdlife+$E454),('RFM input'!$J$249-'RFM input'!$J$303)-SUM($J454:N454),('RFM input'!$J$249-'RFM input'!$J$303)/A27taxstdlife))</f>
        <v>0</v>
      </c>
      <c r="P454" s="60">
        <f>IF(A27taxstdlife="n/a","n/a",IF(P$3&gt;(A27taxstdlife+$E454),('RFM input'!$J$249-'RFM input'!$J$303)-SUM($J454:O454),('RFM input'!$J$249-'RFM input'!$J$303)/A27taxstdlife))</f>
        <v>0</v>
      </c>
      <c r="Q454" s="60">
        <f>IF(A27taxstdlife="n/a","n/a",IF(Q$3&gt;(A27taxstdlife+$E454),('RFM input'!$J$249-'RFM input'!$J$303)-SUM($J454:P454),('RFM input'!$J$249-'RFM input'!$J$303)/A27taxstdlife))</f>
        <v>0</v>
      </c>
      <c r="R454" s="60"/>
      <c r="S454" s="94"/>
      <c r="T454" s="94"/>
      <c r="U454" s="94"/>
      <c r="V454" s="94"/>
      <c r="W454" s="94"/>
      <c r="X454" s="94"/>
      <c r="Y454" s="94"/>
      <c r="Z454" s="94"/>
      <c r="AA454" s="249"/>
    </row>
    <row r="455" spans="1:27" ht="12.75" hidden="1" customHeight="1" outlineLevel="2">
      <c r="A455" s="4"/>
      <c r="B455" s="4"/>
      <c r="C455" s="19"/>
      <c r="D455" s="1292"/>
      <c r="E455" s="78">
        <v>4</v>
      </c>
      <c r="F455" s="20"/>
      <c r="G455" s="20"/>
      <c r="H455" s="134"/>
      <c r="I455" s="136"/>
      <c r="J455" s="136"/>
      <c r="K455" s="135"/>
      <c r="L455" s="60">
        <f>IF(A27taxstdlife="n/a","n/a",IF(L$3&gt;(A27taxstdlife+$E455),('RFM input'!$K$249-'RFM input'!$K$303)-SUM($K455:K455),('RFM input'!$K$249-'RFM input'!$K$303)/A27taxstdlife))</f>
        <v>0</v>
      </c>
      <c r="M455" s="60">
        <f>IF(A27taxstdlife="n/a","n/a",IF(M$3&gt;(A27taxstdlife+$E455),('RFM input'!$K$249-'RFM input'!$K$303)-SUM($K455:L455),('RFM input'!$K$249-'RFM input'!$K$303)/A27taxstdlife))</f>
        <v>0</v>
      </c>
      <c r="N455" s="60">
        <f>IF(A27taxstdlife="n/a","n/a",IF(N$3&gt;(A27taxstdlife+$E455),('RFM input'!$K$249-'RFM input'!$K$303)-SUM($K455:M455),('RFM input'!$K$249-'RFM input'!$K$303)/A27taxstdlife))</f>
        <v>0</v>
      </c>
      <c r="O455" s="60">
        <f>IF(A27taxstdlife="n/a","n/a",IF(O$3&gt;(A27taxstdlife+$E455),('RFM input'!$K$249-'RFM input'!$K$303)-SUM($K455:N455),('RFM input'!$K$249-'RFM input'!$K$303)/A27taxstdlife))</f>
        <v>0</v>
      </c>
      <c r="P455" s="60">
        <f>IF(A27taxstdlife="n/a","n/a",IF(P$3&gt;(A27taxstdlife+$E455),('RFM input'!$K$249-'RFM input'!$K$303)-SUM($K455:O455),('RFM input'!$K$249-'RFM input'!$K$303)/A27taxstdlife))</f>
        <v>0</v>
      </c>
      <c r="Q455" s="60">
        <f>IF(A27taxstdlife="n/a","n/a",IF(Q$3&gt;(A27taxstdlife+$E455),('RFM input'!$K$249-'RFM input'!$K$303)-SUM($K455:P455),('RFM input'!$K$249-'RFM input'!$K$303)/A27taxstdlife))</f>
        <v>0</v>
      </c>
      <c r="R455" s="60"/>
      <c r="S455" s="94"/>
      <c r="T455" s="94"/>
      <c r="U455" s="94"/>
      <c r="V455" s="94"/>
      <c r="W455" s="94"/>
      <c r="X455" s="94"/>
      <c r="Y455" s="94"/>
      <c r="Z455" s="94"/>
      <c r="AA455" s="249"/>
    </row>
    <row r="456" spans="1:27" ht="12.75" hidden="1" customHeight="1" outlineLevel="2">
      <c r="A456" s="4"/>
      <c r="B456" s="4"/>
      <c r="C456" s="19"/>
      <c r="D456" s="1292"/>
      <c r="E456" s="78">
        <v>5</v>
      </c>
      <c r="F456" s="20"/>
      <c r="G456" s="20"/>
      <c r="H456" s="134"/>
      <c r="I456" s="136"/>
      <c r="J456" s="136"/>
      <c r="K456" s="136"/>
      <c r="L456" s="135"/>
      <c r="M456" s="60">
        <f>IF(A27taxstdlife="n/a","n/a",IF(M$3&gt;(A27taxstdlife+$E456),('RFM input'!$L$249-'RFM input'!$L$303)-SUM($L456:L456),('RFM input'!$L$249-'RFM input'!$L$303)/A27taxstdlife))</f>
        <v>0</v>
      </c>
      <c r="N456" s="60">
        <f>IF(A27taxstdlife="n/a","n/a",IF(N$3&gt;(A27taxstdlife+$E456),('RFM input'!$L$249-'RFM input'!$L$303)-SUM($L456:M456),('RFM input'!$L$249-'RFM input'!$L$303)/A27taxstdlife))</f>
        <v>0</v>
      </c>
      <c r="O456" s="60">
        <f>IF(A27taxstdlife="n/a","n/a",IF(O$3&gt;(A27taxstdlife+$E456),('RFM input'!$L$249-'RFM input'!$L$303)-SUM($L456:N456),('RFM input'!$L$249-'RFM input'!$L$303)/A27taxstdlife))</f>
        <v>0</v>
      </c>
      <c r="P456" s="60">
        <f>IF(A27taxstdlife="n/a","n/a",IF(P$3&gt;(A27taxstdlife+$E456),('RFM input'!$L$249-'RFM input'!$L$303)-SUM($L456:O456),('RFM input'!$L$249-'RFM input'!$L$303)/A27taxstdlife))</f>
        <v>0</v>
      </c>
      <c r="Q456" s="60">
        <f>IF(A27taxstdlife="n/a","n/a",IF(Q$3&gt;(A27taxstdlife+$E456),('RFM input'!$L$249-'RFM input'!$L$303)-SUM($L456:P456),('RFM input'!$L$249-'RFM input'!$L$303)/A27taxstdlife))</f>
        <v>0</v>
      </c>
      <c r="R456" s="60"/>
      <c r="S456" s="94"/>
      <c r="T456" s="94"/>
      <c r="U456" s="94"/>
      <c r="V456" s="94"/>
      <c r="W456" s="94"/>
      <c r="X456" s="94"/>
      <c r="Y456" s="94"/>
      <c r="Z456" s="94"/>
      <c r="AA456" s="249"/>
    </row>
    <row r="457" spans="1:27" ht="12.75" hidden="1" customHeight="1" outlineLevel="2">
      <c r="A457" s="4"/>
      <c r="B457" s="4"/>
      <c r="C457" s="19"/>
      <c r="D457" s="1292"/>
      <c r="E457" s="78">
        <v>6</v>
      </c>
      <c r="F457" s="20"/>
      <c r="G457" s="20"/>
      <c r="H457" s="134"/>
      <c r="I457" s="136"/>
      <c r="J457" s="136"/>
      <c r="K457" s="136"/>
      <c r="L457" s="136"/>
      <c r="M457" s="135"/>
      <c r="N457" s="60">
        <f>IF(A27taxstdlife="n/a","n/a",IF(N$3&gt;(A27taxstdlife+$E457),('RFM input'!$M$249-'RFM input'!$M$303)-SUM($M457:M457),('RFM input'!$M$249-'RFM input'!$M$303)/A27taxstdlife))</f>
        <v>0</v>
      </c>
      <c r="O457" s="60">
        <f>IF(A27taxstdlife="n/a","n/a",IF(O$3&gt;(A27taxstdlife+$E457),('RFM input'!$M$249-'RFM input'!$M$303)-SUM($M457:N457),('RFM input'!$M$249-'RFM input'!$M$303)/A27taxstdlife))</f>
        <v>0</v>
      </c>
      <c r="P457" s="60">
        <f>IF(A27taxstdlife="n/a","n/a",IF(P$3&gt;(A27taxstdlife+$E457),('RFM input'!$M$249-'RFM input'!$M$303)-SUM($M457:O457),('RFM input'!$M$249-'RFM input'!$M$303)/A27taxstdlife))</f>
        <v>0</v>
      </c>
      <c r="Q457" s="60">
        <f>IF(A27taxstdlife="n/a","n/a",IF(Q$3&gt;(A27taxstdlife+$E457),('RFM input'!$M$249-'RFM input'!$M$303)-SUM($M457:P457),('RFM input'!$M$249-'RFM input'!$M$303)/A27taxstdlife))</f>
        <v>0</v>
      </c>
      <c r="R457" s="60"/>
      <c r="S457" s="94"/>
      <c r="T457" s="94"/>
      <c r="U457" s="94"/>
      <c r="V457" s="94"/>
      <c r="W457" s="94"/>
      <c r="X457" s="94"/>
      <c r="Y457" s="94"/>
      <c r="Z457" s="94"/>
      <c r="AA457" s="249"/>
    </row>
    <row r="458" spans="1:27" ht="12.75" hidden="1" customHeight="1" outlineLevel="2">
      <c r="A458" s="4"/>
      <c r="B458" s="4"/>
      <c r="C458" s="19"/>
      <c r="D458" s="1292"/>
      <c r="E458" s="78">
        <v>7</v>
      </c>
      <c r="F458" s="20"/>
      <c r="G458" s="20"/>
      <c r="H458" s="134"/>
      <c r="I458" s="136"/>
      <c r="J458" s="136"/>
      <c r="K458" s="136"/>
      <c r="L458" s="136"/>
      <c r="M458" s="136"/>
      <c r="N458" s="135"/>
      <c r="O458" s="60">
        <f>IF(A27taxstdlife="n/a","n/a",IF(O$3&gt;(A27taxstdlife+$E458),('RFM input'!$N$249-'RFM input'!$N$303)-SUM($N458:N458),('RFM input'!$N$249-'RFM input'!$N$303)/A27taxstdlife))</f>
        <v>0</v>
      </c>
      <c r="P458" s="60">
        <f>IF(A27taxstdlife="n/a","n/a",IF(P$3&gt;(A27taxstdlife+$E458),('RFM input'!$N$249-'RFM input'!$N$303)-SUM($N458:O458),('RFM input'!$N$249-'RFM input'!$N$303)/A27taxstdlife))</f>
        <v>0</v>
      </c>
      <c r="Q458" s="60">
        <f>IF(A27taxstdlife="n/a","n/a",IF(Q$3&gt;(A27taxstdlife+$E458),('RFM input'!$N$249-'RFM input'!$N$303)-SUM($N458:P458),('RFM input'!$N$249-'RFM input'!$N$303)/A27taxstdlife))</f>
        <v>0</v>
      </c>
      <c r="R458" s="60"/>
      <c r="S458" s="94"/>
      <c r="T458" s="94"/>
      <c r="U458" s="94"/>
      <c r="V458" s="94"/>
      <c r="W458" s="94"/>
      <c r="X458" s="94"/>
      <c r="Y458" s="94"/>
      <c r="Z458" s="94"/>
      <c r="AA458" s="249"/>
    </row>
    <row r="459" spans="1:27" ht="12.75" hidden="1" customHeight="1" outlineLevel="2">
      <c r="A459" s="4"/>
      <c r="B459" s="4"/>
      <c r="C459" s="19"/>
      <c r="D459" s="1292"/>
      <c r="E459" s="78">
        <v>8</v>
      </c>
      <c r="F459" s="20"/>
      <c r="G459" s="20"/>
      <c r="H459" s="134"/>
      <c r="I459" s="136"/>
      <c r="J459" s="136"/>
      <c r="K459" s="136"/>
      <c r="L459" s="136"/>
      <c r="M459" s="136"/>
      <c r="N459" s="136"/>
      <c r="O459" s="135"/>
      <c r="P459" s="60">
        <f>IF(A27taxstdlife="n/a","n/a",IF(P$3&gt;(A27taxstdlife+$E459),('RFM input'!$O$249-'RFM input'!$O$303)-SUM($O459:O459),('RFM input'!$O$249-'RFM input'!$O$303)/A27taxstdlife))</f>
        <v>0</v>
      </c>
      <c r="Q459" s="60">
        <f>IF(A27taxstdlife="n/a","n/a",IF(Q$3&gt;(A27taxstdlife+$E459),('RFM input'!$O$249-'RFM input'!$O$303)-SUM($O459:P459),('RFM input'!$O$249-'RFM input'!$O$303)/A27taxstdlife))</f>
        <v>0</v>
      </c>
      <c r="R459" s="60"/>
      <c r="S459" s="94"/>
      <c r="T459" s="94"/>
      <c r="U459" s="94"/>
      <c r="V459" s="94"/>
      <c r="W459" s="94"/>
      <c r="X459" s="94"/>
      <c r="Y459" s="94"/>
      <c r="Z459" s="94"/>
      <c r="AA459" s="249"/>
    </row>
    <row r="460" spans="1:27" ht="12.75" hidden="1" customHeight="1" outlineLevel="2">
      <c r="A460" s="4"/>
      <c r="B460" s="4"/>
      <c r="C460" s="19"/>
      <c r="D460" s="1292"/>
      <c r="E460" s="78">
        <v>9</v>
      </c>
      <c r="F460" s="20"/>
      <c r="G460" s="20"/>
      <c r="H460" s="134"/>
      <c r="I460" s="136"/>
      <c r="J460" s="136"/>
      <c r="K460" s="136"/>
      <c r="L460" s="136"/>
      <c r="M460" s="136"/>
      <c r="N460" s="136"/>
      <c r="O460" s="136"/>
      <c r="P460" s="135"/>
      <c r="Q460" s="60">
        <f>IF(A27taxstdlife="n/a","n/a",IF(Q$3&gt;(A27taxstdlife+$E460),('RFM input'!$P$249-'RFM input'!$P$303)-SUM($P460:P460),('RFM input'!$P$249-'RFM input'!$P$303)/A27taxstdlife))</f>
        <v>0</v>
      </c>
      <c r="R460" s="60"/>
      <c r="S460" s="94"/>
      <c r="T460" s="94"/>
      <c r="U460" s="94"/>
      <c r="V460" s="94"/>
      <c r="W460" s="94"/>
      <c r="X460" s="94"/>
      <c r="Y460" s="94"/>
      <c r="Z460" s="94"/>
      <c r="AA460" s="249"/>
    </row>
    <row r="461" spans="1:27" ht="12.75" hidden="1" customHeight="1" outlineLevel="2">
      <c r="A461" s="4"/>
      <c r="B461" s="4"/>
      <c r="C461" s="19"/>
      <c r="D461" s="1292"/>
      <c r="E461" s="79">
        <v>10</v>
      </c>
      <c r="F461" s="20"/>
      <c r="G461" s="20"/>
      <c r="H461" s="134"/>
      <c r="I461" s="136"/>
      <c r="J461" s="136"/>
      <c r="K461" s="136"/>
      <c r="L461" s="136"/>
      <c r="M461" s="136"/>
      <c r="N461" s="136"/>
      <c r="O461" s="136"/>
      <c r="P461" s="136"/>
      <c r="Q461" s="135"/>
      <c r="R461" s="60"/>
      <c r="S461" s="94"/>
      <c r="T461" s="94"/>
      <c r="U461" s="94"/>
      <c r="V461" s="94"/>
      <c r="W461" s="94"/>
      <c r="X461" s="94"/>
      <c r="Y461" s="94"/>
      <c r="Z461" s="94"/>
      <c r="AA461" s="249"/>
    </row>
    <row r="462" spans="1:27" outlineLevel="1" collapsed="1">
      <c r="A462" s="4"/>
      <c r="B462" s="4"/>
      <c r="C462" s="218">
        <f>Asset27</f>
        <v>0</v>
      </c>
      <c r="D462" s="4"/>
      <c r="E462" s="4"/>
      <c r="F462" s="17"/>
      <c r="G462" s="17"/>
      <c r="H462" s="237">
        <f>-SUM(H450:H461)</f>
        <v>0</v>
      </c>
      <c r="I462" s="149">
        <f>-SUM(I450:I461)</f>
        <v>0</v>
      </c>
      <c r="J462" s="433">
        <f>IF(COUNT($H462:I462)&gt;='RFM input'!$AA$7,0, -SUM(J450:J461))</f>
        <v>0</v>
      </c>
      <c r="K462" s="433">
        <f>IF(COUNT($H462:J462)&gt;='RFM input'!$AA$7,0, -SUM(K450:K461))</f>
        <v>0</v>
      </c>
      <c r="L462" s="433">
        <f>IF(COUNT($H462:K462)&gt;='RFM input'!$AA$7,0, -SUM(L450:L461))</f>
        <v>0</v>
      </c>
      <c r="M462" s="149">
        <f>IF(COUNT($H462:L462)&gt;='RFM input'!$AA$7,0, -SUM(M450:M461))</f>
        <v>0</v>
      </c>
      <c r="N462" s="149">
        <f>IF(COUNT($H462:M462)&gt;='RFM input'!$AA$7,0, -SUM(N450:N461))</f>
        <v>0</v>
      </c>
      <c r="O462" s="149">
        <f>IF(COUNT($H462:N462)&gt;='RFM input'!$AA$7,0, -SUM(O450:O461))</f>
        <v>0</v>
      </c>
      <c r="P462" s="149">
        <f>IF(COUNT($H462:O462)&gt;='RFM input'!$AA$7,0, -SUM(P450:P461))</f>
        <v>0</v>
      </c>
      <c r="Q462" s="149">
        <f>IF(COUNT($H462:P462)&gt;='RFM input'!$AA$7,0, -SUM(Q450:Q461))</f>
        <v>0</v>
      </c>
      <c r="R462" s="149"/>
      <c r="S462" s="93"/>
      <c r="T462" s="93"/>
      <c r="U462" s="93"/>
      <c r="V462" s="93"/>
      <c r="W462" s="93"/>
      <c r="X462" s="93"/>
      <c r="Y462" s="93"/>
      <c r="Z462" s="93"/>
      <c r="AA462" s="249"/>
    </row>
    <row r="463" spans="1:27" ht="12.75" hidden="1" customHeight="1" outlineLevel="2">
      <c r="A463" s="4"/>
      <c r="B463" s="219">
        <f>Asset28</f>
        <v>0</v>
      </c>
      <c r="C463" s="24"/>
      <c r="D463" s="458" t="s">
        <v>161</v>
      </c>
      <c r="E463" s="24"/>
      <c r="F463" s="238"/>
      <c r="G463" s="238"/>
      <c r="H463" s="59">
        <f>IF(H$3&gt;A28taxremlife,A28taxvalue-SUM($F463:F463),IF(A28taxremlife="N/A","n/a",A28taxvalue/A28taxremlife))</f>
        <v>0</v>
      </c>
      <c r="I463" s="59">
        <f>IF(I$3&gt;A28taxremlife,A28taxvalue-SUM($F463:H463),IF(A28taxremlife="N/A","n/a",A28taxvalue/A28taxremlife))</f>
        <v>0</v>
      </c>
      <c r="J463" s="59">
        <f>IF(J$3&gt;A28taxremlife,A28taxvalue-SUM($F463:I463),IF(A28taxremlife="N/A","n/a",A28taxvalue/A28taxremlife))</f>
        <v>0</v>
      </c>
      <c r="K463" s="59">
        <f>IF(K$3&gt;A28taxremlife,A28taxvalue-SUM($F463:J463),IF(A28taxremlife="N/A","n/a",A28taxvalue/A28taxremlife))</f>
        <v>0</v>
      </c>
      <c r="L463" s="59">
        <f>IF(L$3&gt;A28taxremlife,A28taxvalue-SUM($F463:K463),IF(A28taxremlife="N/A","n/a",A28taxvalue/A28taxremlife))</f>
        <v>0</v>
      </c>
      <c r="M463" s="59">
        <f>IF(M$3&gt;A28taxremlife,A28taxvalue-SUM($F463:L463),IF(A28taxremlife="N/A","n/a",A28taxvalue/A28taxremlife))</f>
        <v>0</v>
      </c>
      <c r="N463" s="59">
        <f>IF(N$3&gt;A28taxremlife,A28taxvalue-SUM($F463:M463),IF(A28taxremlife="N/A","n/a",A28taxvalue/A28taxremlife))</f>
        <v>0</v>
      </c>
      <c r="O463" s="59">
        <f>IF(O$3&gt;A28taxremlife,A28taxvalue-SUM($F463:N463),IF(A28taxremlife="N/A","n/a",A28taxvalue/A28taxremlife))</f>
        <v>0</v>
      </c>
      <c r="P463" s="59">
        <f>IF(P$3&gt;A28taxremlife,A28taxvalue-SUM($F463:O463),IF(A28taxremlife="N/A","n/a",A28taxvalue/A28taxremlife))</f>
        <v>0</v>
      </c>
      <c r="Q463" s="59">
        <f>IF(Q$3&gt;A28taxremlife,A28taxvalue-SUM($F463:P463),IF(A28taxremlife="N/A","n/a",A28taxvalue/A28taxremlife))</f>
        <v>0</v>
      </c>
      <c r="R463" s="59"/>
      <c r="S463" s="94"/>
      <c r="T463" s="94"/>
      <c r="U463" s="94"/>
      <c r="V463" s="94"/>
      <c r="W463" s="94"/>
      <c r="X463" s="94"/>
      <c r="Y463" s="94"/>
      <c r="Z463" s="94"/>
      <c r="AA463" s="249"/>
    </row>
    <row r="464" spans="1:27" ht="12.75" hidden="1" customHeight="1" outlineLevel="2">
      <c r="A464" s="4"/>
      <c r="B464" s="4"/>
      <c r="C464" s="19"/>
      <c r="D464" s="1291" t="s">
        <v>50</v>
      </c>
      <c r="E464" s="78"/>
      <c r="F464" s="20"/>
      <c r="G464" s="20"/>
      <c r="H464" s="94"/>
      <c r="I464" s="60"/>
      <c r="J464" s="60"/>
      <c r="K464" s="60"/>
      <c r="L464" s="60"/>
      <c r="M464" s="60"/>
      <c r="N464" s="60"/>
      <c r="O464" s="60"/>
      <c r="P464" s="60"/>
      <c r="Q464" s="60"/>
      <c r="R464" s="60"/>
      <c r="S464" s="94"/>
      <c r="T464" s="94"/>
      <c r="U464" s="94"/>
      <c r="V464" s="94"/>
      <c r="W464" s="94"/>
      <c r="X464" s="94"/>
      <c r="Y464" s="94"/>
      <c r="Z464" s="94"/>
      <c r="AA464" s="249"/>
    </row>
    <row r="465" spans="1:27" ht="12.75" hidden="1" customHeight="1" outlineLevel="2">
      <c r="A465" s="4"/>
      <c r="B465" s="4"/>
      <c r="C465" s="19"/>
      <c r="D465" s="1292"/>
      <c r="E465" s="78">
        <v>1</v>
      </c>
      <c r="F465" s="20"/>
      <c r="G465" s="20"/>
      <c r="H465" s="133"/>
      <c r="I465" s="60">
        <f>IF(A28taxstdlife="n/a","n/a",IF(I$3&gt;(A28taxstdlife+$E465),('RFM input'!$H$250-'RFM input'!$H$304)-SUM($H465:H465),('RFM input'!$H$250-'RFM input'!$H$304)/A28taxstdlife))</f>
        <v>0</v>
      </c>
      <c r="J465" s="60">
        <f>IF(A28taxstdlife="n/a","n/a",IF(J$3&gt;(A28taxstdlife+$E465),('RFM input'!$H$250-'RFM input'!$H$304)-SUM($H465:I465),('RFM input'!$H$250-'RFM input'!$H$304)/A28taxstdlife))</f>
        <v>0</v>
      </c>
      <c r="K465" s="60">
        <f>IF(A28taxstdlife="n/a","n/a",IF(K$3&gt;(A28taxstdlife+$E465),('RFM input'!$H$250-'RFM input'!$H$304)-SUM($H465:J465),('RFM input'!$H$250-'RFM input'!$H$304)/A28taxstdlife))</f>
        <v>0</v>
      </c>
      <c r="L465" s="60">
        <f>IF(A28taxstdlife="n/a","n/a",IF(L$3&gt;(A28taxstdlife+$E465),('RFM input'!$H$250-'RFM input'!$H$304)-SUM($H465:K465),('RFM input'!$H$250-'RFM input'!$H$304)/A28taxstdlife))</f>
        <v>0</v>
      </c>
      <c r="M465" s="60">
        <f>IF(A28taxstdlife="n/a","n/a",IF(M$3&gt;(A28taxstdlife+$E465),('RFM input'!$H$250-'RFM input'!$H$304)-SUM($H465:L465),('RFM input'!$H$250-'RFM input'!$H$304)/A28taxstdlife))</f>
        <v>0</v>
      </c>
      <c r="N465" s="60">
        <f>IF(A28taxstdlife="n/a","n/a",IF(N$3&gt;(A28taxstdlife+$E465),('RFM input'!$H$250-'RFM input'!$H$304)-SUM($H465:M465),('RFM input'!$H$250-'RFM input'!$H$304)/A28taxstdlife))</f>
        <v>0</v>
      </c>
      <c r="O465" s="60">
        <f>IF(A28taxstdlife="n/a","n/a",IF(O$3&gt;(A28taxstdlife+$E465),('RFM input'!$H$250-'RFM input'!$H$304)-SUM($H465:N465),('RFM input'!$H$250-'RFM input'!$H$304)/A28taxstdlife))</f>
        <v>0</v>
      </c>
      <c r="P465" s="60">
        <f>IF(A28taxstdlife="n/a","n/a",IF(P$3&gt;(A28taxstdlife+$E465),('RFM input'!$H$250-'RFM input'!$H$304)-SUM($H465:O465),('RFM input'!$H$250-'RFM input'!$H$304)/A28taxstdlife))</f>
        <v>0</v>
      </c>
      <c r="Q465" s="60">
        <f>IF(A28taxstdlife="n/a","n/a",IF(Q$3&gt;(A28taxstdlife+$E465),('RFM input'!$H$250-'RFM input'!$H$304)-SUM($H465:P465),('RFM input'!$H$250-'RFM input'!$H$304)/A28taxstdlife))</f>
        <v>0</v>
      </c>
      <c r="R465" s="60"/>
      <c r="S465" s="94"/>
      <c r="T465" s="94"/>
      <c r="U465" s="94"/>
      <c r="V465" s="94"/>
      <c r="W465" s="94"/>
      <c r="X465" s="94"/>
      <c r="Y465" s="94"/>
      <c r="Z465" s="94"/>
      <c r="AA465" s="249"/>
    </row>
    <row r="466" spans="1:27" ht="12.75" hidden="1" customHeight="1" outlineLevel="2">
      <c r="A466" s="4"/>
      <c r="B466" s="4"/>
      <c r="C466" s="19"/>
      <c r="D466" s="1292"/>
      <c r="E466" s="78">
        <v>2</v>
      </c>
      <c r="F466" s="20"/>
      <c r="G466" s="20"/>
      <c r="H466" s="134"/>
      <c r="I466" s="135"/>
      <c r="J466" s="60">
        <f>IF(A28taxstdlife="n/a","n/a",IF(J$3&gt;(A28taxstdlife+$E466),('RFM input'!$I$250-'RFM input'!$I$304)-SUM($I466:I466),('RFM input'!$I$250-'RFM input'!$I$304)/A28taxstdlife))</f>
        <v>0</v>
      </c>
      <c r="K466" s="60">
        <f>IF(A28taxstdlife="n/a","n/a",IF(K$3&gt;(A28taxstdlife+$E466),('RFM input'!$I$250-'RFM input'!$I$304)-SUM($I466:J466),('RFM input'!$I$250-'RFM input'!$I$304)/A28taxstdlife))</f>
        <v>0</v>
      </c>
      <c r="L466" s="60">
        <f>IF(A28taxstdlife="n/a","n/a",IF(L$3&gt;(A28taxstdlife+$E466),('RFM input'!$I$250-'RFM input'!$I$304)-SUM($I466:K466),('RFM input'!$I$250-'RFM input'!$I$304)/A28taxstdlife))</f>
        <v>0</v>
      </c>
      <c r="M466" s="60">
        <f>IF(A28taxstdlife="n/a","n/a",IF(M$3&gt;(A28taxstdlife+$E466),('RFM input'!$I$250-'RFM input'!$I$304)-SUM($I466:L466),('RFM input'!$I$250-'RFM input'!$I$304)/A28taxstdlife))</f>
        <v>0</v>
      </c>
      <c r="N466" s="60">
        <f>IF(A28taxstdlife="n/a","n/a",IF(N$3&gt;(A28taxstdlife+$E466),('RFM input'!$I$250-'RFM input'!$I$304)-SUM($I466:M466),('RFM input'!$I$250-'RFM input'!$I$304)/A28taxstdlife))</f>
        <v>0</v>
      </c>
      <c r="O466" s="60">
        <f>IF(A28taxstdlife="n/a","n/a",IF(O$3&gt;(A28taxstdlife+$E466),('RFM input'!$I$250-'RFM input'!$I$304)-SUM($I466:N466),('RFM input'!$I$250-'RFM input'!$I$304)/A28taxstdlife))</f>
        <v>0</v>
      </c>
      <c r="P466" s="60">
        <f>IF(A28taxstdlife="n/a","n/a",IF(P$3&gt;(A28taxstdlife+$E466),('RFM input'!$I$250-'RFM input'!$I$304)-SUM($I466:O466),('RFM input'!$I$250-'RFM input'!$I$304)/A28taxstdlife))</f>
        <v>0</v>
      </c>
      <c r="Q466" s="60">
        <f>IF(A28taxstdlife="n/a","n/a",IF(Q$3&gt;(A28taxstdlife+$E466),('RFM input'!$I$250-'RFM input'!$I$304)-SUM($I466:P466),('RFM input'!$I$250-'RFM input'!$I$304)/A28taxstdlife))</f>
        <v>0</v>
      </c>
      <c r="R466" s="60"/>
      <c r="S466" s="94"/>
      <c r="T466" s="94"/>
      <c r="U466" s="94"/>
      <c r="V466" s="94"/>
      <c r="W466" s="94"/>
      <c r="X466" s="94"/>
      <c r="Y466" s="94"/>
      <c r="Z466" s="94"/>
      <c r="AA466" s="249"/>
    </row>
    <row r="467" spans="1:27" ht="12.75" hidden="1" customHeight="1" outlineLevel="2">
      <c r="A467" s="4"/>
      <c r="B467" s="4"/>
      <c r="C467" s="19"/>
      <c r="D467" s="1292"/>
      <c r="E467" s="78">
        <v>3</v>
      </c>
      <c r="F467" s="20"/>
      <c r="G467" s="20"/>
      <c r="H467" s="134"/>
      <c r="I467" s="136"/>
      <c r="J467" s="135"/>
      <c r="K467" s="60">
        <f>IF(A28taxstdlife="n/a","n/a",IF(K$3&gt;(A28taxstdlife+$E467),('RFM input'!$J$250-'RFM input'!$J$304)-SUM($J467:J467),('RFM input'!$J$250-'RFM input'!$J$304)/A28taxstdlife))</f>
        <v>0</v>
      </c>
      <c r="L467" s="60">
        <f>IF(A28taxstdlife="n/a","n/a",IF(L$3&gt;(A28taxstdlife+$E467),('RFM input'!$J$250-'RFM input'!$J$304)-SUM($J467:K467),('RFM input'!$J$250-'RFM input'!$J$304)/A28taxstdlife))</f>
        <v>0</v>
      </c>
      <c r="M467" s="60">
        <f>IF(A28taxstdlife="n/a","n/a",IF(M$3&gt;(A28taxstdlife+$E467),('RFM input'!$J$250-'RFM input'!$J$304)-SUM($J467:L467),('RFM input'!$J$250-'RFM input'!$J$304)/A28taxstdlife))</f>
        <v>0</v>
      </c>
      <c r="N467" s="60">
        <f>IF(A28taxstdlife="n/a","n/a",IF(N$3&gt;(A28taxstdlife+$E467),('RFM input'!$J$250-'RFM input'!$J$304)-SUM($J467:M467),('RFM input'!$J$250-'RFM input'!$J$304)/A28taxstdlife))</f>
        <v>0</v>
      </c>
      <c r="O467" s="60">
        <f>IF(A28taxstdlife="n/a","n/a",IF(O$3&gt;(A28taxstdlife+$E467),('RFM input'!$J$250-'RFM input'!$J$304)-SUM($J467:N467),('RFM input'!$J$250-'RFM input'!$J$304)/A28taxstdlife))</f>
        <v>0</v>
      </c>
      <c r="P467" s="60">
        <f>IF(A28taxstdlife="n/a","n/a",IF(P$3&gt;(A28taxstdlife+$E467),('RFM input'!$J$250-'RFM input'!$J$304)-SUM($J467:O467),('RFM input'!$J$250-'RFM input'!$J$304)/A28taxstdlife))</f>
        <v>0</v>
      </c>
      <c r="Q467" s="60">
        <f>IF(A28taxstdlife="n/a","n/a",IF(Q$3&gt;(A28taxstdlife+$E467),('RFM input'!$J$250-'RFM input'!$J$304)-SUM($J467:P467),('RFM input'!$J$250-'RFM input'!$J$304)/A28taxstdlife))</f>
        <v>0</v>
      </c>
      <c r="R467" s="60"/>
      <c r="S467" s="94"/>
      <c r="T467" s="94"/>
      <c r="U467" s="94"/>
      <c r="V467" s="94"/>
      <c r="W467" s="94"/>
      <c r="X467" s="94"/>
      <c r="Y467" s="94"/>
      <c r="Z467" s="94"/>
      <c r="AA467" s="249"/>
    </row>
    <row r="468" spans="1:27" ht="12.75" hidden="1" customHeight="1" outlineLevel="2">
      <c r="A468" s="4"/>
      <c r="B468" s="4"/>
      <c r="C468" s="19"/>
      <c r="D468" s="1292"/>
      <c r="E468" s="78">
        <v>4</v>
      </c>
      <c r="F468" s="20"/>
      <c r="G468" s="20"/>
      <c r="H468" s="134"/>
      <c r="I468" s="136"/>
      <c r="J468" s="136"/>
      <c r="K468" s="135"/>
      <c r="L468" s="60">
        <f>IF(A28taxstdlife="n/a","n/a",IF(L$3&gt;(A28taxstdlife+$E468),('RFM input'!$K$250-'RFM input'!$K$304)-SUM($K468:K468),('RFM input'!$K$250-'RFM input'!$K$304)/A28taxstdlife))</f>
        <v>0</v>
      </c>
      <c r="M468" s="60">
        <f>IF(A28taxstdlife="n/a","n/a",IF(M$3&gt;(A28taxstdlife+$E468),('RFM input'!$K$250-'RFM input'!$K$304)-SUM($K468:L468),('RFM input'!$K$250-'RFM input'!$K$304)/A28taxstdlife))</f>
        <v>0</v>
      </c>
      <c r="N468" s="60">
        <f>IF(A28taxstdlife="n/a","n/a",IF(N$3&gt;(A28taxstdlife+$E468),('RFM input'!$K$250-'RFM input'!$K$304)-SUM($K468:M468),('RFM input'!$K$250-'RFM input'!$K$304)/A28taxstdlife))</f>
        <v>0</v>
      </c>
      <c r="O468" s="60">
        <f>IF(A28taxstdlife="n/a","n/a",IF(O$3&gt;(A28taxstdlife+$E468),('RFM input'!$K$250-'RFM input'!$K$304)-SUM($K468:N468),('RFM input'!$K$250-'RFM input'!$K$304)/A28taxstdlife))</f>
        <v>0</v>
      </c>
      <c r="P468" s="60">
        <f>IF(A28taxstdlife="n/a","n/a",IF(P$3&gt;(A28taxstdlife+$E468),('RFM input'!$K$250-'RFM input'!$K$304)-SUM($K468:O468),('RFM input'!$K$250-'RFM input'!$K$304)/A28taxstdlife))</f>
        <v>0</v>
      </c>
      <c r="Q468" s="60">
        <f>IF(A28taxstdlife="n/a","n/a",IF(Q$3&gt;(A28taxstdlife+$E468),('RFM input'!$K$250-'RFM input'!$K$304)-SUM($K468:P468),('RFM input'!$K$250-'RFM input'!$K$304)/A28taxstdlife))</f>
        <v>0</v>
      </c>
      <c r="R468" s="60"/>
      <c r="S468" s="94"/>
      <c r="T468" s="94"/>
      <c r="U468" s="94"/>
      <c r="V468" s="94"/>
      <c r="W468" s="94"/>
      <c r="X468" s="94"/>
      <c r="Y468" s="94"/>
      <c r="Z468" s="94"/>
      <c r="AA468" s="249"/>
    </row>
    <row r="469" spans="1:27" ht="12.75" hidden="1" customHeight="1" outlineLevel="2">
      <c r="A469" s="4"/>
      <c r="B469" s="4"/>
      <c r="C469" s="19"/>
      <c r="D469" s="1292"/>
      <c r="E469" s="78">
        <v>5</v>
      </c>
      <c r="F469" s="20"/>
      <c r="G469" s="20"/>
      <c r="H469" s="134"/>
      <c r="I469" s="136"/>
      <c r="J469" s="136"/>
      <c r="K469" s="136"/>
      <c r="L469" s="135"/>
      <c r="M469" s="60">
        <f>IF(A28taxstdlife="n/a","n/a",IF(M$3&gt;(A28taxstdlife+$E469),('RFM input'!$L$250-'RFM input'!$L$304)-SUM($L469:L469),('RFM input'!$L$250-'RFM input'!$L$304)/A28taxstdlife))</f>
        <v>0</v>
      </c>
      <c r="N469" s="60">
        <f>IF(A28taxstdlife="n/a","n/a",IF(N$3&gt;(A28taxstdlife+$E469),('RFM input'!$L$250-'RFM input'!$L$304)-SUM($L469:M469),('RFM input'!$L$250-'RFM input'!$L$304)/A28taxstdlife))</f>
        <v>0</v>
      </c>
      <c r="O469" s="60">
        <f>IF(A28taxstdlife="n/a","n/a",IF(O$3&gt;(A28taxstdlife+$E469),('RFM input'!$L$250-'RFM input'!$L$304)-SUM($L469:N469),('RFM input'!$L$250-'RFM input'!$L$304)/A28taxstdlife))</f>
        <v>0</v>
      </c>
      <c r="P469" s="60">
        <f>IF(A28taxstdlife="n/a","n/a",IF(P$3&gt;(A28taxstdlife+$E469),('RFM input'!$L$250-'RFM input'!$L$304)-SUM($L469:O469),('RFM input'!$L$250-'RFM input'!$L$304)/A28taxstdlife))</f>
        <v>0</v>
      </c>
      <c r="Q469" s="60">
        <f>IF(A28taxstdlife="n/a","n/a",IF(Q$3&gt;(A28taxstdlife+$E469),('RFM input'!$L$250-'RFM input'!$L$304)-SUM($L469:P469),('RFM input'!$L$250-'RFM input'!$L$304)/A28taxstdlife))</f>
        <v>0</v>
      </c>
      <c r="R469" s="60"/>
      <c r="S469" s="94"/>
      <c r="T469" s="94"/>
      <c r="U469" s="94"/>
      <c r="V469" s="94"/>
      <c r="W469" s="94"/>
      <c r="X469" s="94"/>
      <c r="Y469" s="94"/>
      <c r="Z469" s="94"/>
      <c r="AA469" s="249"/>
    </row>
    <row r="470" spans="1:27" ht="12.75" hidden="1" customHeight="1" outlineLevel="2">
      <c r="A470" s="4"/>
      <c r="B470" s="4"/>
      <c r="C470" s="19"/>
      <c r="D470" s="1292"/>
      <c r="E470" s="78">
        <v>6</v>
      </c>
      <c r="F470" s="20"/>
      <c r="G470" s="20"/>
      <c r="H470" s="134"/>
      <c r="I470" s="136"/>
      <c r="J470" s="136"/>
      <c r="K470" s="136"/>
      <c r="L470" s="136"/>
      <c r="M470" s="135"/>
      <c r="N470" s="60">
        <f>IF(A28taxstdlife="n/a","n/a",IF(N$3&gt;(A28taxstdlife+$E470),('RFM input'!$M$250-'RFM input'!$M$304)-SUM($M470:M470),('RFM input'!$M$250-'RFM input'!$M$304)/A28taxstdlife))</f>
        <v>0</v>
      </c>
      <c r="O470" s="60">
        <f>IF(A28taxstdlife="n/a","n/a",IF(O$3&gt;(A28taxstdlife+$E470),('RFM input'!$M$250-'RFM input'!$M$304)-SUM($M470:N470),('RFM input'!$M$250-'RFM input'!$M$304)/A28taxstdlife))</f>
        <v>0</v>
      </c>
      <c r="P470" s="60">
        <f>IF(A28taxstdlife="n/a","n/a",IF(P$3&gt;(A28taxstdlife+$E470),('RFM input'!$M$250-'RFM input'!$M$304)-SUM($M470:O470),('RFM input'!$M$250-'RFM input'!$M$304)/A28taxstdlife))</f>
        <v>0</v>
      </c>
      <c r="Q470" s="60">
        <f>IF(A28taxstdlife="n/a","n/a",IF(Q$3&gt;(A28taxstdlife+$E470),('RFM input'!$M$250-'RFM input'!$M$304)-SUM($M470:P470),('RFM input'!$M$250-'RFM input'!$M$304)/A28taxstdlife))</f>
        <v>0</v>
      </c>
      <c r="R470" s="60"/>
      <c r="S470" s="94"/>
      <c r="T470" s="94"/>
      <c r="U470" s="94"/>
      <c r="V470" s="94"/>
      <c r="W470" s="94"/>
      <c r="X470" s="94"/>
      <c r="Y470" s="94"/>
      <c r="Z470" s="94"/>
      <c r="AA470" s="249"/>
    </row>
    <row r="471" spans="1:27" ht="12.75" hidden="1" customHeight="1" outlineLevel="2">
      <c r="A471" s="4"/>
      <c r="B471" s="4"/>
      <c r="C471" s="19"/>
      <c r="D471" s="1292"/>
      <c r="E471" s="78">
        <v>7</v>
      </c>
      <c r="F471" s="20"/>
      <c r="G471" s="20"/>
      <c r="H471" s="134"/>
      <c r="I471" s="136"/>
      <c r="J471" s="136"/>
      <c r="K471" s="136"/>
      <c r="L471" s="136"/>
      <c r="M471" s="136"/>
      <c r="N471" s="135"/>
      <c r="O471" s="60">
        <f>IF(A28taxstdlife="n/a","n/a",IF(O$3&gt;(A28taxstdlife+$E471),('RFM input'!$N$250-'RFM input'!$N$304)-SUM($N471:N471),('RFM input'!$N$250-'RFM input'!$N$304)/A28taxstdlife))</f>
        <v>0</v>
      </c>
      <c r="P471" s="60">
        <f>IF(A28taxstdlife="n/a","n/a",IF(P$3&gt;(A28taxstdlife+$E471),('RFM input'!$N$250-'RFM input'!$N$304)-SUM($N471:O471),('RFM input'!$N$250-'RFM input'!$N$304)/A28taxstdlife))</f>
        <v>0</v>
      </c>
      <c r="Q471" s="60">
        <f>IF(A28taxstdlife="n/a","n/a",IF(Q$3&gt;(A28taxstdlife+$E471),('RFM input'!$N$250-'RFM input'!$N$304)-SUM($N471:P471),('RFM input'!$N$250-'RFM input'!$N$304)/A28taxstdlife))</f>
        <v>0</v>
      </c>
      <c r="R471" s="60"/>
      <c r="S471" s="94"/>
      <c r="T471" s="94"/>
      <c r="U471" s="94"/>
      <c r="V471" s="94"/>
      <c r="W471" s="94"/>
      <c r="X471" s="94"/>
      <c r="Y471" s="94"/>
      <c r="Z471" s="94"/>
      <c r="AA471" s="249"/>
    </row>
    <row r="472" spans="1:27" ht="12.75" hidden="1" customHeight="1" outlineLevel="2">
      <c r="A472" s="4"/>
      <c r="B472" s="4"/>
      <c r="C472" s="19"/>
      <c r="D472" s="1292"/>
      <c r="E472" s="78">
        <v>8</v>
      </c>
      <c r="F472" s="20"/>
      <c r="G472" s="20"/>
      <c r="H472" s="134"/>
      <c r="I472" s="136"/>
      <c r="J472" s="136"/>
      <c r="K472" s="136"/>
      <c r="L472" s="136"/>
      <c r="M472" s="136"/>
      <c r="N472" s="136"/>
      <c r="O472" s="135"/>
      <c r="P472" s="60">
        <f>IF(A28taxstdlife="n/a","n/a",IF(P$3&gt;(A28taxstdlife+$E472),('RFM input'!$O$250-'RFM input'!$O$304)-SUM($O472:O472),('RFM input'!$O$250-'RFM input'!$O$304)/A28taxstdlife))</f>
        <v>0</v>
      </c>
      <c r="Q472" s="60">
        <f>IF(A28taxstdlife="n/a","n/a",IF(Q$3&gt;(A28taxstdlife+$E472),('RFM input'!$O$250-'RFM input'!$O$304)-SUM($O472:P472),('RFM input'!$O$250-'RFM input'!$O$304)/A28taxstdlife))</f>
        <v>0</v>
      </c>
      <c r="R472" s="60"/>
      <c r="S472" s="94"/>
      <c r="T472" s="94"/>
      <c r="U472" s="94"/>
      <c r="V472" s="94"/>
      <c r="W472" s="94"/>
      <c r="X472" s="94"/>
      <c r="Y472" s="94"/>
      <c r="Z472" s="94"/>
      <c r="AA472" s="249"/>
    </row>
    <row r="473" spans="1:27" ht="12.75" hidden="1" customHeight="1" outlineLevel="2">
      <c r="A473" s="4"/>
      <c r="B473" s="4"/>
      <c r="C473" s="19"/>
      <c r="D473" s="1292"/>
      <c r="E473" s="78">
        <v>9</v>
      </c>
      <c r="F473" s="20"/>
      <c r="G473" s="20"/>
      <c r="H473" s="134"/>
      <c r="I473" s="136"/>
      <c r="J473" s="136"/>
      <c r="K473" s="136"/>
      <c r="L473" s="136"/>
      <c r="M473" s="136"/>
      <c r="N473" s="136"/>
      <c r="O473" s="136"/>
      <c r="P473" s="135"/>
      <c r="Q473" s="60">
        <f>IF(A28taxstdlife="n/a","n/a",IF(Q$3&gt;(A28taxstdlife+$E473),('RFM input'!$P$250-'RFM input'!$P$304)-SUM($P473:P473),('RFM input'!$P$250-'RFM input'!$P$304)/A28taxstdlife))</f>
        <v>0</v>
      </c>
      <c r="R473" s="60"/>
      <c r="S473" s="94"/>
      <c r="T473" s="94"/>
      <c r="U473" s="94"/>
      <c r="V473" s="94"/>
      <c r="W473" s="94"/>
      <c r="X473" s="94"/>
      <c r="Y473" s="94"/>
      <c r="Z473" s="94"/>
      <c r="AA473" s="249"/>
    </row>
    <row r="474" spans="1:27" ht="12.75" hidden="1" customHeight="1" outlineLevel="2">
      <c r="A474" s="4"/>
      <c r="B474" s="4"/>
      <c r="C474" s="19"/>
      <c r="D474" s="1292"/>
      <c r="E474" s="79">
        <v>10</v>
      </c>
      <c r="F474" s="20"/>
      <c r="G474" s="20"/>
      <c r="H474" s="134"/>
      <c r="I474" s="136"/>
      <c r="J474" s="136"/>
      <c r="K474" s="136"/>
      <c r="L474" s="136"/>
      <c r="M474" s="136"/>
      <c r="N474" s="136"/>
      <c r="O474" s="136"/>
      <c r="P474" s="136"/>
      <c r="Q474" s="135"/>
      <c r="R474" s="60"/>
      <c r="S474" s="94"/>
      <c r="T474" s="94"/>
      <c r="U474" s="94"/>
      <c r="V474" s="94"/>
      <c r="W474" s="94"/>
      <c r="X474" s="94"/>
      <c r="Y474" s="94"/>
      <c r="Z474" s="94"/>
      <c r="AA474" s="249"/>
    </row>
    <row r="475" spans="1:27" outlineLevel="1" collapsed="1">
      <c r="A475" s="4"/>
      <c r="B475" s="4"/>
      <c r="C475" s="218">
        <f>Asset28</f>
        <v>0</v>
      </c>
      <c r="D475" s="4"/>
      <c r="E475" s="4"/>
      <c r="F475" s="17"/>
      <c r="G475" s="17"/>
      <c r="H475" s="237">
        <f>-SUM(H463:H474)</f>
        <v>0</v>
      </c>
      <c r="I475" s="149">
        <f>-SUM(I463:I474)</f>
        <v>0</v>
      </c>
      <c r="J475" s="433">
        <f>IF(COUNT($H475:I475)&gt;='RFM input'!$AA$7,0, -SUM(J463:J474))</f>
        <v>0</v>
      </c>
      <c r="K475" s="433">
        <f>IF(COUNT($H475:J475)&gt;='RFM input'!$AA$7,0, -SUM(K463:K474))</f>
        <v>0</v>
      </c>
      <c r="L475" s="433">
        <f>IF(COUNT($H475:K475)&gt;='RFM input'!$AA$7,0, -SUM(L463:L474))</f>
        <v>0</v>
      </c>
      <c r="M475" s="149">
        <f>IF(COUNT($H475:L475)&gt;='RFM input'!$AA$7,0, -SUM(M463:M474))</f>
        <v>0</v>
      </c>
      <c r="N475" s="149">
        <f>IF(COUNT($H475:M475)&gt;='RFM input'!$AA$7,0, -SUM(N463:N474))</f>
        <v>0</v>
      </c>
      <c r="O475" s="149">
        <f>IF(COUNT($H475:N475)&gt;='RFM input'!$AA$7,0, -SUM(O463:O474))</f>
        <v>0</v>
      </c>
      <c r="P475" s="149">
        <f>IF(COUNT($H475:O475)&gt;='RFM input'!$AA$7,0, -SUM(P463:P474))</f>
        <v>0</v>
      </c>
      <c r="Q475" s="149">
        <f>IF(COUNT($H475:P475)&gt;='RFM input'!$AA$7,0, -SUM(Q463:Q474))</f>
        <v>0</v>
      </c>
      <c r="R475" s="149"/>
      <c r="S475" s="93"/>
      <c r="T475" s="93"/>
      <c r="U475" s="93"/>
      <c r="V475" s="93"/>
      <c r="W475" s="93"/>
      <c r="X475" s="93"/>
      <c r="Y475" s="93"/>
      <c r="Z475" s="93"/>
      <c r="AA475" s="249"/>
    </row>
    <row r="476" spans="1:27" ht="12.75" hidden="1" customHeight="1" outlineLevel="2">
      <c r="A476" s="4"/>
      <c r="B476" s="219">
        <f>Asset29</f>
        <v>0</v>
      </c>
      <c r="C476" s="24"/>
      <c r="D476" s="458" t="s">
        <v>161</v>
      </c>
      <c r="E476" s="24"/>
      <c r="F476" s="238"/>
      <c r="G476" s="238"/>
      <c r="H476" s="59">
        <f>IF(H$3&gt;A29taxremlife,A29taxvalue-SUM($F476:F476),IF(A29taxremlife="N/A","n/a",A29taxvalue/A29taxremlife))</f>
        <v>0</v>
      </c>
      <c r="I476" s="59">
        <f>IF(I$3&gt;A29taxremlife,A29taxvalue-SUM($F476:H476),IF(A29taxremlife="N/A","n/a",A29taxvalue/A29taxremlife))</f>
        <v>0</v>
      </c>
      <c r="J476" s="59">
        <f>IF(J$3&gt;A29taxremlife,A29taxvalue-SUM($F476:I476),IF(A29taxremlife="N/A","n/a",A29taxvalue/A29taxremlife))</f>
        <v>0</v>
      </c>
      <c r="K476" s="59">
        <f>IF(K$3&gt;A29taxremlife,A29taxvalue-SUM($F476:J476),IF(A29taxremlife="N/A","n/a",A29taxvalue/A29taxremlife))</f>
        <v>0</v>
      </c>
      <c r="L476" s="59">
        <f>IF(L$3&gt;A29taxremlife,A29taxvalue-SUM($F476:K476),IF(A29taxremlife="N/A","n/a",A29taxvalue/A29taxremlife))</f>
        <v>0</v>
      </c>
      <c r="M476" s="59">
        <f>IF(M$3&gt;A29taxremlife,A29taxvalue-SUM($F476:L476),IF(A29taxremlife="N/A","n/a",A29taxvalue/A29taxremlife))</f>
        <v>0</v>
      </c>
      <c r="N476" s="59">
        <f>IF(N$3&gt;A29taxremlife,A29taxvalue-SUM($F476:M476),IF(A29taxremlife="N/A","n/a",A29taxvalue/A29taxremlife))</f>
        <v>0</v>
      </c>
      <c r="O476" s="59">
        <f>IF(O$3&gt;A29taxremlife,A29taxvalue-SUM($F476:N476),IF(A29taxremlife="N/A","n/a",A29taxvalue/A29taxremlife))</f>
        <v>0</v>
      </c>
      <c r="P476" s="59">
        <f>IF(P$3&gt;A29taxremlife,A29taxvalue-SUM($F476:O476),IF(A29taxremlife="N/A","n/a",A29taxvalue/A29taxremlife))</f>
        <v>0</v>
      </c>
      <c r="Q476" s="59">
        <f>IF(Q$3&gt;A29taxremlife,A29taxvalue-SUM($F476:P476),IF(A29taxremlife="N/A","n/a",A29taxvalue/A29taxremlife))</f>
        <v>0</v>
      </c>
      <c r="R476" s="59"/>
      <c r="S476" s="94"/>
      <c r="T476" s="94"/>
      <c r="U476" s="94"/>
      <c r="V476" s="94"/>
      <c r="W476" s="94"/>
      <c r="X476" s="94"/>
      <c r="Y476" s="94"/>
      <c r="Z476" s="94"/>
      <c r="AA476" s="249"/>
    </row>
    <row r="477" spans="1:27" ht="12.75" hidden="1" customHeight="1" outlineLevel="2">
      <c r="A477" s="4"/>
      <c r="B477" s="4"/>
      <c r="C477" s="19"/>
      <c r="D477" s="1291" t="s">
        <v>50</v>
      </c>
      <c r="E477" s="78"/>
      <c r="F477" s="20"/>
      <c r="G477" s="20"/>
      <c r="H477" s="94"/>
      <c r="I477" s="60"/>
      <c r="J477" s="60"/>
      <c r="K477" s="60"/>
      <c r="L477" s="60"/>
      <c r="M477" s="60"/>
      <c r="N477" s="60"/>
      <c r="O477" s="60"/>
      <c r="P477" s="60"/>
      <c r="Q477" s="60"/>
      <c r="R477" s="60"/>
      <c r="S477" s="94"/>
      <c r="T477" s="94"/>
      <c r="U477" s="94"/>
      <c r="V477" s="94"/>
      <c r="W477" s="94"/>
      <c r="X477" s="94"/>
      <c r="Y477" s="94"/>
      <c r="Z477" s="94"/>
      <c r="AA477" s="249"/>
    </row>
    <row r="478" spans="1:27" ht="12.75" hidden="1" customHeight="1" outlineLevel="2">
      <c r="A478" s="4"/>
      <c r="B478" s="4"/>
      <c r="C478" s="19"/>
      <c r="D478" s="1292"/>
      <c r="E478" s="78">
        <v>1</v>
      </c>
      <c r="F478" s="20"/>
      <c r="G478" s="20"/>
      <c r="H478" s="133"/>
      <c r="I478" s="60">
        <f>IF(A29taxstdlife="n/a","n/a",IF(I$3&gt;(A29taxstdlife+$E478),('RFM input'!$H$251-'RFM input'!$H$305)-SUM($H478:H478),('RFM input'!$H$251-'RFM input'!$H$305)/A29taxstdlife))</f>
        <v>0</v>
      </c>
      <c r="J478" s="60">
        <f>IF(A29taxstdlife="n/a","n/a",IF(J$3&gt;(A29taxstdlife+$E478),('RFM input'!$H$251-'RFM input'!$H$305)-SUM($H478:I478),('RFM input'!$H$251-'RFM input'!$H$305)/A29taxstdlife))</f>
        <v>0</v>
      </c>
      <c r="K478" s="60">
        <f>IF(A29taxstdlife="n/a","n/a",IF(K$3&gt;(A29taxstdlife+$E478),('RFM input'!$H$251-'RFM input'!$H$305)-SUM($H478:J478),('RFM input'!$H$251-'RFM input'!$H$305)/A29taxstdlife))</f>
        <v>0</v>
      </c>
      <c r="L478" s="60">
        <f>IF(A29taxstdlife="n/a","n/a",IF(L$3&gt;(A29taxstdlife+$E478),('RFM input'!$H$251-'RFM input'!$H$305)-SUM($H478:K478),('RFM input'!$H$251-'RFM input'!$H$305)/A29taxstdlife))</f>
        <v>0</v>
      </c>
      <c r="M478" s="60">
        <f>IF(A29taxstdlife="n/a","n/a",IF(M$3&gt;(A29taxstdlife+$E478),('RFM input'!$H$251-'RFM input'!$H$305)-SUM($H478:L478),('RFM input'!$H$251-'RFM input'!$H$305)/A29taxstdlife))</f>
        <v>0</v>
      </c>
      <c r="N478" s="60">
        <f>IF(A29taxstdlife="n/a","n/a",IF(N$3&gt;(A29taxstdlife+$E478),('RFM input'!$H$251-'RFM input'!$H$305)-SUM($H478:M478),('RFM input'!$H$251-'RFM input'!$H$305)/A29taxstdlife))</f>
        <v>0</v>
      </c>
      <c r="O478" s="60">
        <f>IF(A29taxstdlife="n/a","n/a",IF(O$3&gt;(A29taxstdlife+$E478),('RFM input'!$H$251-'RFM input'!$H$305)-SUM($H478:N478),('RFM input'!$H$251-'RFM input'!$H$305)/A29taxstdlife))</f>
        <v>0</v>
      </c>
      <c r="P478" s="60">
        <f>IF(A29taxstdlife="n/a","n/a",IF(P$3&gt;(A29taxstdlife+$E478),('RFM input'!$H$251-'RFM input'!$H$305)-SUM($H478:O478),('RFM input'!$H$251-'RFM input'!$H$305)/A29taxstdlife))</f>
        <v>0</v>
      </c>
      <c r="Q478" s="60">
        <f>IF(A29taxstdlife="n/a","n/a",IF(Q$3&gt;(A29taxstdlife+$E478),('RFM input'!$H$251-'RFM input'!$H$305)-SUM($H478:P478),('RFM input'!$H$251-'RFM input'!$H$305)/A29taxstdlife))</f>
        <v>0</v>
      </c>
      <c r="R478" s="60"/>
      <c r="S478" s="94"/>
      <c r="T478" s="94"/>
      <c r="U478" s="94"/>
      <c r="V478" s="94"/>
      <c r="W478" s="94"/>
      <c r="X478" s="94"/>
      <c r="Y478" s="94"/>
      <c r="Z478" s="94"/>
      <c r="AA478" s="249"/>
    </row>
    <row r="479" spans="1:27" ht="12.75" hidden="1" customHeight="1" outlineLevel="2">
      <c r="A479" s="4"/>
      <c r="B479" s="4"/>
      <c r="C479" s="19"/>
      <c r="D479" s="1292"/>
      <c r="E479" s="78">
        <v>2</v>
      </c>
      <c r="F479" s="20"/>
      <c r="G479" s="20"/>
      <c r="H479" s="134"/>
      <c r="I479" s="135"/>
      <c r="J479" s="60">
        <f>IF(A29taxstdlife="n/a","n/a",IF(J$3&gt;(A29taxstdlife+$E479),('RFM input'!$I$251-'RFM input'!$I$305)-SUM($I479:I479),('RFM input'!$I$251-'RFM input'!$I$305)/A29taxstdlife))</f>
        <v>0</v>
      </c>
      <c r="K479" s="60">
        <f>IF(A29taxstdlife="n/a","n/a",IF(K$3&gt;(A29taxstdlife+$E479),('RFM input'!$I$251-'RFM input'!$I$305)-SUM($I479:J479),('RFM input'!$I$251-'RFM input'!$I$305)/A29taxstdlife))</f>
        <v>0</v>
      </c>
      <c r="L479" s="60">
        <f>IF(A29taxstdlife="n/a","n/a",IF(L$3&gt;(A29taxstdlife+$E479),('RFM input'!$I$251-'RFM input'!$I$305)-SUM($I479:K479),('RFM input'!$I$251-'RFM input'!$I$305)/A29taxstdlife))</f>
        <v>0</v>
      </c>
      <c r="M479" s="60">
        <f>IF(A29taxstdlife="n/a","n/a",IF(M$3&gt;(A29taxstdlife+$E479),('RFM input'!$I$251-'RFM input'!$I$305)-SUM($I479:L479),('RFM input'!$I$251-'RFM input'!$I$305)/A29taxstdlife))</f>
        <v>0</v>
      </c>
      <c r="N479" s="60">
        <f>IF(A29taxstdlife="n/a","n/a",IF(N$3&gt;(A29taxstdlife+$E479),('RFM input'!$I$251-'RFM input'!$I$305)-SUM($I479:M479),('RFM input'!$I$251-'RFM input'!$I$305)/A29taxstdlife))</f>
        <v>0</v>
      </c>
      <c r="O479" s="60">
        <f>IF(A29taxstdlife="n/a","n/a",IF(O$3&gt;(A29taxstdlife+$E479),('RFM input'!$I$251-'RFM input'!$I$305)-SUM($I479:N479),('RFM input'!$I$251-'RFM input'!$I$305)/A29taxstdlife))</f>
        <v>0</v>
      </c>
      <c r="P479" s="60">
        <f>IF(A29taxstdlife="n/a","n/a",IF(P$3&gt;(A29taxstdlife+$E479),('RFM input'!$I$251-'RFM input'!$I$305)-SUM($I479:O479),('RFM input'!$I$251-'RFM input'!$I$305)/A29taxstdlife))</f>
        <v>0</v>
      </c>
      <c r="Q479" s="60">
        <f>IF(A29taxstdlife="n/a","n/a",IF(Q$3&gt;(A29taxstdlife+$E479),('RFM input'!$I$251-'RFM input'!$I$305)-SUM($I479:P479),('RFM input'!$I$251-'RFM input'!$I$305)/A29taxstdlife))</f>
        <v>0</v>
      </c>
      <c r="R479" s="60"/>
      <c r="S479" s="94"/>
      <c r="T479" s="94"/>
      <c r="U479" s="94"/>
      <c r="V479" s="94"/>
      <c r="W479" s="94"/>
      <c r="X479" s="94"/>
      <c r="Y479" s="94"/>
      <c r="Z479" s="94"/>
      <c r="AA479" s="249"/>
    </row>
    <row r="480" spans="1:27" ht="12.75" hidden="1" customHeight="1" outlineLevel="2">
      <c r="A480" s="4"/>
      <c r="B480" s="4"/>
      <c r="C480" s="19"/>
      <c r="D480" s="1292"/>
      <c r="E480" s="78">
        <v>3</v>
      </c>
      <c r="F480" s="20"/>
      <c r="G480" s="20"/>
      <c r="H480" s="134"/>
      <c r="I480" s="136"/>
      <c r="J480" s="135"/>
      <c r="K480" s="60">
        <f>IF(A29taxstdlife="n/a","n/a",IF(K$3&gt;(A29taxstdlife+$E480),('RFM input'!$J$251-'RFM input'!$J$305)-SUM($J480:J480),('RFM input'!$J$251-'RFM input'!$J$305)/A29taxstdlife))</f>
        <v>0</v>
      </c>
      <c r="L480" s="60">
        <f>IF(A29taxstdlife="n/a","n/a",IF(L$3&gt;(A29taxstdlife+$E480),('RFM input'!$J$251-'RFM input'!$J$305)-SUM($J480:K480),('RFM input'!$J$251-'RFM input'!$J$305)/A29taxstdlife))</f>
        <v>0</v>
      </c>
      <c r="M480" s="60">
        <f>IF(A29taxstdlife="n/a","n/a",IF(M$3&gt;(A29taxstdlife+$E480),('RFM input'!$J$251-'RFM input'!$J$305)-SUM($J480:L480),('RFM input'!$J$251-'RFM input'!$J$305)/A29taxstdlife))</f>
        <v>0</v>
      </c>
      <c r="N480" s="60">
        <f>IF(A29taxstdlife="n/a","n/a",IF(N$3&gt;(A29taxstdlife+$E480),('RFM input'!$J$251-'RFM input'!$J$305)-SUM($J480:M480),('RFM input'!$J$251-'RFM input'!$J$305)/A29taxstdlife))</f>
        <v>0</v>
      </c>
      <c r="O480" s="60">
        <f>IF(A29taxstdlife="n/a","n/a",IF(O$3&gt;(A29taxstdlife+$E480),('RFM input'!$J$251-'RFM input'!$J$305)-SUM($J480:N480),('RFM input'!$J$251-'RFM input'!$J$305)/A29taxstdlife))</f>
        <v>0</v>
      </c>
      <c r="P480" s="60">
        <f>IF(A29taxstdlife="n/a","n/a",IF(P$3&gt;(A29taxstdlife+$E480),('RFM input'!$J$251-'RFM input'!$J$305)-SUM($J480:O480),('RFM input'!$J$251-'RFM input'!$J$305)/A29taxstdlife))</f>
        <v>0</v>
      </c>
      <c r="Q480" s="60">
        <f>IF(A29taxstdlife="n/a","n/a",IF(Q$3&gt;(A29taxstdlife+$E480),('RFM input'!$J$251-'RFM input'!$J$305)-SUM($J480:P480),('RFM input'!$J$251-'RFM input'!$J$305)/A29taxstdlife))</f>
        <v>0</v>
      </c>
      <c r="R480" s="60"/>
      <c r="S480" s="94"/>
      <c r="T480" s="94"/>
      <c r="U480" s="94"/>
      <c r="V480" s="94"/>
      <c r="W480" s="94"/>
      <c r="X480" s="94"/>
      <c r="Y480" s="94"/>
      <c r="Z480" s="94"/>
      <c r="AA480" s="249"/>
    </row>
    <row r="481" spans="1:27" ht="12.75" hidden="1" customHeight="1" outlineLevel="2">
      <c r="A481" s="4"/>
      <c r="B481" s="4"/>
      <c r="C481" s="19"/>
      <c r="D481" s="1292"/>
      <c r="E481" s="78">
        <v>4</v>
      </c>
      <c r="F481" s="20"/>
      <c r="G481" s="20"/>
      <c r="H481" s="134"/>
      <c r="I481" s="136"/>
      <c r="J481" s="136"/>
      <c r="K481" s="135"/>
      <c r="L481" s="60">
        <f>IF(A29taxstdlife="n/a","n/a",IF(L$3&gt;(A29taxstdlife+$E481),('RFM input'!$K$251-'RFM input'!$K$305)-SUM($K481:K481),('RFM input'!$K$251-'RFM input'!$K$305)/A29taxstdlife))</f>
        <v>0</v>
      </c>
      <c r="M481" s="60">
        <f>IF(A29taxstdlife="n/a","n/a",IF(M$3&gt;(A29taxstdlife+$E481),('RFM input'!$K$251-'RFM input'!$K$305)-SUM($K481:L481),('RFM input'!$K$251-'RFM input'!$K$305)/A29taxstdlife))</f>
        <v>0</v>
      </c>
      <c r="N481" s="60">
        <f>IF(A29taxstdlife="n/a","n/a",IF(N$3&gt;(A29taxstdlife+$E481),('RFM input'!$K$251-'RFM input'!$K$305)-SUM($K481:M481),('RFM input'!$K$251-'RFM input'!$K$305)/A29taxstdlife))</f>
        <v>0</v>
      </c>
      <c r="O481" s="60">
        <f>IF(A29taxstdlife="n/a","n/a",IF(O$3&gt;(A29taxstdlife+$E481),('RFM input'!$K$251-'RFM input'!$K$305)-SUM($K481:N481),('RFM input'!$K$251-'RFM input'!$K$305)/A29taxstdlife))</f>
        <v>0</v>
      </c>
      <c r="P481" s="60">
        <f>IF(A29taxstdlife="n/a","n/a",IF(P$3&gt;(A29taxstdlife+$E481),('RFM input'!$K$251-'RFM input'!$K$305)-SUM($K481:O481),('RFM input'!$K$251-'RFM input'!$K$305)/A29taxstdlife))</f>
        <v>0</v>
      </c>
      <c r="Q481" s="60">
        <f>IF(A29taxstdlife="n/a","n/a",IF(Q$3&gt;(A29taxstdlife+$E481),('RFM input'!$K$251-'RFM input'!$K$305)-SUM($K481:P481),('RFM input'!$K$251-'RFM input'!$K$305)/A29taxstdlife))</f>
        <v>0</v>
      </c>
      <c r="R481" s="60"/>
      <c r="S481" s="94"/>
      <c r="T481" s="94"/>
      <c r="U481" s="94"/>
      <c r="V481" s="94"/>
      <c r="W481" s="94"/>
      <c r="X481" s="94"/>
      <c r="Y481" s="94"/>
      <c r="Z481" s="94"/>
      <c r="AA481" s="249"/>
    </row>
    <row r="482" spans="1:27" ht="12.75" hidden="1" customHeight="1" outlineLevel="2">
      <c r="A482" s="4"/>
      <c r="B482" s="4"/>
      <c r="C482" s="19"/>
      <c r="D482" s="1292"/>
      <c r="E482" s="78">
        <v>5</v>
      </c>
      <c r="F482" s="20"/>
      <c r="G482" s="20"/>
      <c r="H482" s="134"/>
      <c r="I482" s="136"/>
      <c r="J482" s="136"/>
      <c r="K482" s="136"/>
      <c r="L482" s="135"/>
      <c r="M482" s="60">
        <f>IF(A29taxstdlife="n/a","n/a",IF(M$3&gt;(A29taxstdlife+$E482),('RFM input'!$L$251-'RFM input'!$L$305)-SUM($L482:L482),('RFM input'!$L$251-'RFM input'!$L$305)/A29taxstdlife))</f>
        <v>0</v>
      </c>
      <c r="N482" s="60">
        <f>IF(A29taxstdlife="n/a","n/a",IF(N$3&gt;(A29taxstdlife+$E482),('RFM input'!$L$251-'RFM input'!$L$305)-SUM($L482:M482),('RFM input'!$L$251-'RFM input'!$L$305)/A29taxstdlife))</f>
        <v>0</v>
      </c>
      <c r="O482" s="60">
        <f>IF(A29taxstdlife="n/a","n/a",IF(O$3&gt;(A29taxstdlife+$E482),('RFM input'!$L$251-'RFM input'!$L$305)-SUM($L482:N482),('RFM input'!$L$251-'RFM input'!$L$305)/A29taxstdlife))</f>
        <v>0</v>
      </c>
      <c r="P482" s="60">
        <f>IF(A29taxstdlife="n/a","n/a",IF(P$3&gt;(A29taxstdlife+$E482),('RFM input'!$L$251-'RFM input'!$L$305)-SUM($L482:O482),('RFM input'!$L$251-'RFM input'!$L$305)/A29taxstdlife))</f>
        <v>0</v>
      </c>
      <c r="Q482" s="60">
        <f>IF(A29taxstdlife="n/a","n/a",IF(Q$3&gt;(A29taxstdlife+$E482),('RFM input'!$L$251-'RFM input'!$L$305)-SUM($L482:P482),('RFM input'!$L$251-'RFM input'!$L$305)/A29taxstdlife))</f>
        <v>0</v>
      </c>
      <c r="R482" s="60"/>
      <c r="S482" s="94"/>
      <c r="T482" s="94"/>
      <c r="U482" s="94"/>
      <c r="V482" s="94"/>
      <c r="W482" s="94"/>
      <c r="X482" s="94"/>
      <c r="Y482" s="94"/>
      <c r="Z482" s="94"/>
      <c r="AA482" s="249"/>
    </row>
    <row r="483" spans="1:27" ht="12.75" hidden="1" customHeight="1" outlineLevel="2">
      <c r="A483" s="4"/>
      <c r="B483" s="4"/>
      <c r="C483" s="19"/>
      <c r="D483" s="1292"/>
      <c r="E483" s="78">
        <v>6</v>
      </c>
      <c r="F483" s="20"/>
      <c r="G483" s="20"/>
      <c r="H483" s="134"/>
      <c r="I483" s="136"/>
      <c r="J483" s="136"/>
      <c r="K483" s="136"/>
      <c r="L483" s="136"/>
      <c r="M483" s="135"/>
      <c r="N483" s="60">
        <f>IF(A29taxstdlife="n/a","n/a",IF(N$3&gt;(A29taxstdlife+$E483),('RFM input'!$M$251-'RFM input'!$M$305)-SUM($M483:M483),('RFM input'!$M$251-'RFM input'!$M$305)/A29taxstdlife))</f>
        <v>0</v>
      </c>
      <c r="O483" s="60">
        <f>IF(A29taxstdlife="n/a","n/a",IF(O$3&gt;(A29taxstdlife+$E483),('RFM input'!$M$251-'RFM input'!$M$305)-SUM($M483:N483),('RFM input'!$M$251-'RFM input'!$M$305)/A29taxstdlife))</f>
        <v>0</v>
      </c>
      <c r="P483" s="60">
        <f>IF(A29taxstdlife="n/a","n/a",IF(P$3&gt;(A29taxstdlife+$E483),('RFM input'!$M$251-'RFM input'!$M$305)-SUM($M483:O483),('RFM input'!$M$251-'RFM input'!$M$305)/A29taxstdlife))</f>
        <v>0</v>
      </c>
      <c r="Q483" s="60">
        <f>IF(A29taxstdlife="n/a","n/a",IF(Q$3&gt;(A29taxstdlife+$E483),('RFM input'!$M$251-'RFM input'!$M$305)-SUM($M483:P483),('RFM input'!$M$251-'RFM input'!$M$305)/A29taxstdlife))</f>
        <v>0</v>
      </c>
      <c r="R483" s="60"/>
      <c r="S483" s="94"/>
      <c r="T483" s="94"/>
      <c r="U483" s="94"/>
      <c r="V483" s="94"/>
      <c r="W483" s="94"/>
      <c r="X483" s="94"/>
      <c r="Y483" s="94"/>
      <c r="Z483" s="94"/>
      <c r="AA483" s="249"/>
    </row>
    <row r="484" spans="1:27" ht="12.75" hidden="1" customHeight="1" outlineLevel="2">
      <c r="A484" s="4"/>
      <c r="B484" s="4"/>
      <c r="C484" s="19"/>
      <c r="D484" s="1292"/>
      <c r="E484" s="78">
        <v>7</v>
      </c>
      <c r="F484" s="20"/>
      <c r="G484" s="20"/>
      <c r="H484" s="134"/>
      <c r="I484" s="136"/>
      <c r="J484" s="136"/>
      <c r="K484" s="136"/>
      <c r="L484" s="136"/>
      <c r="M484" s="136"/>
      <c r="N484" s="135"/>
      <c r="O484" s="60">
        <f>IF(A29taxstdlife="n/a","n/a",IF(O$3&gt;(A29taxstdlife+$E484),('RFM input'!$N$251-'RFM input'!$N$305)-SUM($N484:N484),('RFM input'!$N$251-'RFM input'!$N$305)/A29taxstdlife))</f>
        <v>0</v>
      </c>
      <c r="P484" s="60">
        <f>IF(A29taxstdlife="n/a","n/a",IF(P$3&gt;(A29taxstdlife+$E484),('RFM input'!$N$251-'RFM input'!$N$305)-SUM($N484:O484),('RFM input'!$N$251-'RFM input'!$N$305)/A29taxstdlife))</f>
        <v>0</v>
      </c>
      <c r="Q484" s="60">
        <f>IF(A29taxstdlife="n/a","n/a",IF(Q$3&gt;(A29taxstdlife+$E484),('RFM input'!$N$251-'RFM input'!$N$305)-SUM($N484:P484),('RFM input'!$N$251-'RFM input'!$N$305)/A29taxstdlife))</f>
        <v>0</v>
      </c>
      <c r="R484" s="60"/>
      <c r="S484" s="94"/>
      <c r="T484" s="94"/>
      <c r="U484" s="94"/>
      <c r="V484" s="94"/>
      <c r="W484" s="94"/>
      <c r="X484" s="94"/>
      <c r="Y484" s="94"/>
      <c r="Z484" s="94"/>
      <c r="AA484" s="249"/>
    </row>
    <row r="485" spans="1:27" ht="12.75" hidden="1" customHeight="1" outlineLevel="2">
      <c r="A485" s="4"/>
      <c r="B485" s="4"/>
      <c r="C485" s="19"/>
      <c r="D485" s="1292"/>
      <c r="E485" s="78">
        <v>8</v>
      </c>
      <c r="F485" s="20"/>
      <c r="G485" s="20"/>
      <c r="H485" s="134"/>
      <c r="I485" s="136"/>
      <c r="J485" s="136"/>
      <c r="K485" s="136"/>
      <c r="L485" s="136"/>
      <c r="M485" s="136"/>
      <c r="N485" s="136"/>
      <c r="O485" s="135"/>
      <c r="P485" s="60">
        <f>IF(A29taxstdlife="n/a","n/a",IF(P$3&gt;(A29taxstdlife+$E485),('RFM input'!$O$251-'RFM input'!$O$305)-SUM($O485:O485),('RFM input'!$O$251-'RFM input'!$O$305)/A29taxstdlife))</f>
        <v>0</v>
      </c>
      <c r="Q485" s="60">
        <f>IF(A29taxstdlife="n/a","n/a",IF(Q$3&gt;(A29taxstdlife+$E485),('RFM input'!$O$251-'RFM input'!$O$305)-SUM($O485:P485),('RFM input'!$O$251-'RFM input'!$O$305)/A29taxstdlife))</f>
        <v>0</v>
      </c>
      <c r="R485" s="60"/>
      <c r="S485" s="94"/>
      <c r="T485" s="94"/>
      <c r="U485" s="94"/>
      <c r="V485" s="94"/>
      <c r="W485" s="94"/>
      <c r="X485" s="94"/>
      <c r="Y485" s="94"/>
      <c r="Z485" s="94"/>
      <c r="AA485" s="249"/>
    </row>
    <row r="486" spans="1:27" ht="12.75" hidden="1" customHeight="1" outlineLevel="2">
      <c r="A486" s="4"/>
      <c r="B486" s="4"/>
      <c r="C486" s="19"/>
      <c r="D486" s="1292"/>
      <c r="E486" s="78">
        <v>9</v>
      </c>
      <c r="F486" s="20"/>
      <c r="G486" s="20"/>
      <c r="H486" s="134"/>
      <c r="I486" s="136"/>
      <c r="J486" s="136"/>
      <c r="K486" s="136"/>
      <c r="L486" s="136"/>
      <c r="M486" s="136"/>
      <c r="N486" s="136"/>
      <c r="O486" s="136"/>
      <c r="P486" s="135"/>
      <c r="Q486" s="60">
        <f>IF(A29taxstdlife="n/a","n/a",IF(Q$3&gt;(A29taxstdlife+$E486),('RFM input'!$P$251-'RFM input'!$P$305)-SUM($P486:P486),('RFM input'!$P$251-'RFM input'!$P$305)/A29taxstdlife))</f>
        <v>0</v>
      </c>
      <c r="R486" s="60"/>
      <c r="S486" s="94"/>
      <c r="T486" s="94"/>
      <c r="U486" s="94"/>
      <c r="V486" s="94"/>
      <c r="W486" s="94"/>
      <c r="X486" s="94"/>
      <c r="Y486" s="94"/>
      <c r="Z486" s="94"/>
      <c r="AA486" s="249"/>
    </row>
    <row r="487" spans="1:27" ht="12.75" hidden="1" customHeight="1" outlineLevel="2">
      <c r="A487" s="4"/>
      <c r="B487" s="4"/>
      <c r="C487" s="19"/>
      <c r="D487" s="1292"/>
      <c r="E487" s="79">
        <v>10</v>
      </c>
      <c r="F487" s="20"/>
      <c r="G487" s="20"/>
      <c r="H487" s="134"/>
      <c r="I487" s="136"/>
      <c r="J487" s="136"/>
      <c r="K487" s="136"/>
      <c r="L487" s="136"/>
      <c r="M487" s="136"/>
      <c r="N487" s="136"/>
      <c r="O487" s="136"/>
      <c r="P487" s="136"/>
      <c r="Q487" s="135"/>
      <c r="R487" s="60"/>
      <c r="S487" s="94"/>
      <c r="T487" s="94"/>
      <c r="U487" s="94"/>
      <c r="V487" s="94"/>
      <c r="W487" s="94"/>
      <c r="X487" s="94"/>
      <c r="Y487" s="94"/>
      <c r="Z487" s="94"/>
      <c r="AA487" s="249"/>
    </row>
    <row r="488" spans="1:27" outlineLevel="1" collapsed="1">
      <c r="A488" s="4"/>
      <c r="B488" s="4"/>
      <c r="C488" s="218">
        <f>Asset29</f>
        <v>0</v>
      </c>
      <c r="D488" s="4"/>
      <c r="E488" s="4"/>
      <c r="F488" s="17"/>
      <c r="G488" s="17"/>
      <c r="H488" s="237">
        <f>-SUM(H476:H487)</f>
        <v>0</v>
      </c>
      <c r="I488" s="149">
        <f>-SUM(I476:I487)</f>
        <v>0</v>
      </c>
      <c r="J488" s="433">
        <f>IF(COUNT($H488:I488)&gt;='RFM input'!$AA$7,0, -SUM(J476:J487))</f>
        <v>0</v>
      </c>
      <c r="K488" s="433">
        <f>IF(COUNT($H488:J488)&gt;='RFM input'!$AA$7,0, -SUM(K476:K487))</f>
        <v>0</v>
      </c>
      <c r="L488" s="433">
        <f>IF(COUNT($H488:K488)&gt;='RFM input'!$AA$7,0, -SUM(L476:L487))</f>
        <v>0</v>
      </c>
      <c r="M488" s="149">
        <f>IF(COUNT($H488:L488)&gt;='RFM input'!$AA$7,0, -SUM(M476:M487))</f>
        <v>0</v>
      </c>
      <c r="N488" s="149">
        <f>IF(COUNT($H488:M488)&gt;='RFM input'!$AA$7,0, -SUM(N476:N487))</f>
        <v>0</v>
      </c>
      <c r="O488" s="149">
        <f>IF(COUNT($H488:N488)&gt;='RFM input'!$AA$7,0, -SUM(O476:O487))</f>
        <v>0</v>
      </c>
      <c r="P488" s="149">
        <f>IF(COUNT($H488:O488)&gt;='RFM input'!$AA$7,0, -SUM(P476:P487))</f>
        <v>0</v>
      </c>
      <c r="Q488" s="149">
        <f>IF(COUNT($H488:P488)&gt;='RFM input'!$AA$7,0, -SUM(Q476:Q487))</f>
        <v>0</v>
      </c>
      <c r="R488" s="149"/>
      <c r="S488" s="93"/>
      <c r="T488" s="93"/>
      <c r="U488" s="93"/>
      <c r="V488" s="93"/>
      <c r="W488" s="93"/>
      <c r="X488" s="93"/>
      <c r="Y488" s="93"/>
      <c r="Z488" s="93"/>
      <c r="AA488" s="249"/>
    </row>
    <row r="489" spans="1:27" ht="12.75" hidden="1" customHeight="1" outlineLevel="2">
      <c r="A489" s="4"/>
      <c r="B489" s="219">
        <f>Asset30</f>
        <v>0</v>
      </c>
      <c r="C489" s="24"/>
      <c r="D489" s="458" t="s">
        <v>161</v>
      </c>
      <c r="E489" s="24"/>
      <c r="F489" s="238"/>
      <c r="G489" s="238"/>
      <c r="H489" s="59">
        <f>IF(H$3&gt;A30taxremlife,A30taxvalue-SUM($F489:F489),IF(A30taxremlife="N/A","n/a",A30taxvalue/A30taxremlife))</f>
        <v>0</v>
      </c>
      <c r="I489" s="59">
        <f>IF(I$3&gt;A30taxremlife,A30taxvalue-SUM($F489:H489),IF(A30taxremlife="N/A","n/a",A30taxvalue/A30taxremlife))</f>
        <v>0</v>
      </c>
      <c r="J489" s="59">
        <f>IF(J$3&gt;A30taxremlife,A30taxvalue-SUM($F489:I489),IF(A30taxremlife="N/A","n/a",A30taxvalue/A30taxremlife))</f>
        <v>0</v>
      </c>
      <c r="K489" s="59">
        <f>IF(K$3&gt;A30taxremlife,A30taxvalue-SUM($F489:J489),IF(A30taxremlife="N/A","n/a",A30taxvalue/A30taxremlife))</f>
        <v>0</v>
      </c>
      <c r="L489" s="59">
        <f>IF(L$3&gt;A30taxremlife,A30taxvalue-SUM($F489:K489),IF(A30taxremlife="N/A","n/a",A30taxvalue/A30taxremlife))</f>
        <v>0</v>
      </c>
      <c r="M489" s="59">
        <f>IF(M$3&gt;A30taxremlife,A30taxvalue-SUM($F489:L489),IF(A30taxremlife="N/A","n/a",A30taxvalue/A30taxremlife))</f>
        <v>0</v>
      </c>
      <c r="N489" s="59">
        <f>IF(N$3&gt;A30taxremlife,A30taxvalue-SUM($F489:M489),IF(A30taxremlife="N/A","n/a",A30taxvalue/A30taxremlife))</f>
        <v>0</v>
      </c>
      <c r="O489" s="59">
        <f>IF(O$3&gt;A30taxremlife,A30taxvalue-SUM($F489:N489),IF(A30taxremlife="N/A","n/a",A30taxvalue/A30taxremlife))</f>
        <v>0</v>
      </c>
      <c r="P489" s="59">
        <f>IF(P$3&gt;A30taxremlife,A30taxvalue-SUM($F489:O489),IF(A30taxremlife="N/A","n/a",A30taxvalue/A30taxremlife))</f>
        <v>0</v>
      </c>
      <c r="Q489" s="59">
        <f>IF(Q$3&gt;A30taxremlife,A30taxvalue-SUM($F489:P489),IF(A30taxremlife="N/A","n/a",A30taxvalue/A30taxremlife))</f>
        <v>0</v>
      </c>
      <c r="R489" s="59"/>
      <c r="S489" s="94"/>
      <c r="T489" s="94"/>
      <c r="U489" s="94"/>
      <c r="V489" s="94"/>
      <c r="W489" s="94"/>
      <c r="X489" s="94"/>
      <c r="Y489" s="94"/>
      <c r="Z489" s="94"/>
      <c r="AA489" s="249"/>
    </row>
    <row r="490" spans="1:27" ht="12.75" hidden="1" customHeight="1" outlineLevel="2">
      <c r="A490" s="4"/>
      <c r="B490" s="4"/>
      <c r="C490" s="19"/>
      <c r="D490" s="1291" t="s">
        <v>50</v>
      </c>
      <c r="E490" s="78"/>
      <c r="F490" s="20"/>
      <c r="G490" s="20"/>
      <c r="H490" s="94"/>
      <c r="I490" s="60"/>
      <c r="J490" s="60"/>
      <c r="K490" s="60"/>
      <c r="L490" s="60"/>
      <c r="M490" s="60"/>
      <c r="N490" s="60"/>
      <c r="O490" s="60"/>
      <c r="P490" s="60"/>
      <c r="Q490" s="60"/>
      <c r="R490" s="60"/>
      <c r="S490" s="94"/>
      <c r="T490" s="94"/>
      <c r="U490" s="94"/>
      <c r="V490" s="94"/>
      <c r="W490" s="94"/>
      <c r="X490" s="94"/>
      <c r="Y490" s="94"/>
      <c r="Z490" s="94"/>
      <c r="AA490" s="249"/>
    </row>
    <row r="491" spans="1:27" ht="12.75" hidden="1" customHeight="1" outlineLevel="2">
      <c r="A491" s="4"/>
      <c r="B491" s="4"/>
      <c r="C491" s="19"/>
      <c r="D491" s="1292"/>
      <c r="E491" s="78">
        <v>1</v>
      </c>
      <c r="F491" s="20"/>
      <c r="G491" s="20"/>
      <c r="H491" s="133"/>
      <c r="I491" s="60">
        <f>IF(A30taxstdlife="n/a","n/a",IF(I$3&gt;(A30taxstdlife+$E491),('RFM input'!$H$252-'RFM input'!$H$306)-SUM($H491:H491),('RFM input'!$H$252-'RFM input'!$H$306)/A30taxstdlife))</f>
        <v>0</v>
      </c>
      <c r="J491" s="60">
        <f>IF(A30taxstdlife="n/a","n/a",IF(J$3&gt;(A30taxstdlife+$E491),('RFM input'!$H$252-'RFM input'!$H$306)-SUM($H491:I491),('RFM input'!$H$252-'RFM input'!$H$306)/A30taxstdlife))</f>
        <v>0</v>
      </c>
      <c r="K491" s="60">
        <f>IF(A30taxstdlife="n/a","n/a",IF(K$3&gt;(A30taxstdlife+$E491),('RFM input'!$H$252-'RFM input'!$H$306)-SUM($H491:J491),('RFM input'!$H$252-'RFM input'!$H$306)/A30taxstdlife))</f>
        <v>0</v>
      </c>
      <c r="L491" s="60">
        <f>IF(A30taxstdlife="n/a","n/a",IF(L$3&gt;(A30taxstdlife+$E491),('RFM input'!$H$252-'RFM input'!$H$306)-SUM($H491:K491),('RFM input'!$H$252-'RFM input'!$H$306)/A30taxstdlife))</f>
        <v>0</v>
      </c>
      <c r="M491" s="60">
        <f>IF(A30taxstdlife="n/a","n/a",IF(M$3&gt;(A30taxstdlife+$E491),('RFM input'!$H$252-'RFM input'!$H$306)-SUM($H491:L491),('RFM input'!$H$252-'RFM input'!$H$306)/A30taxstdlife))</f>
        <v>0</v>
      </c>
      <c r="N491" s="60">
        <f>IF(A30taxstdlife="n/a","n/a",IF(N$3&gt;(A30taxstdlife+$E491),('RFM input'!$H$252-'RFM input'!$H$306)-SUM($H491:M491),('RFM input'!$H$252-'RFM input'!$H$306)/A30taxstdlife))</f>
        <v>0</v>
      </c>
      <c r="O491" s="60">
        <f>IF(A30taxstdlife="n/a","n/a",IF(O$3&gt;(A30taxstdlife+$E491),('RFM input'!$H$252-'RFM input'!$H$306)-SUM($H491:N491),('RFM input'!$H$252-'RFM input'!$H$306)/A30taxstdlife))</f>
        <v>0</v>
      </c>
      <c r="P491" s="60">
        <f>IF(A30taxstdlife="n/a","n/a",IF(P$3&gt;(A30taxstdlife+$E491),('RFM input'!$H$252-'RFM input'!$H$306)-SUM($H491:O491),('RFM input'!$H$252-'RFM input'!$H$306)/A30taxstdlife))</f>
        <v>0</v>
      </c>
      <c r="Q491" s="60">
        <f>IF(A30taxstdlife="n/a","n/a",IF(Q$3&gt;(A30taxstdlife+$E491),('RFM input'!$H$252-'RFM input'!$H$306)-SUM($H491:P491),('RFM input'!$H$252-'RFM input'!$H$306)/A30taxstdlife))</f>
        <v>0</v>
      </c>
      <c r="R491" s="60"/>
      <c r="S491" s="94"/>
      <c r="T491" s="94"/>
      <c r="U491" s="94"/>
      <c r="V491" s="94"/>
      <c r="W491" s="94"/>
      <c r="X491" s="94"/>
      <c r="Y491" s="94"/>
      <c r="Z491" s="94"/>
      <c r="AA491" s="249"/>
    </row>
    <row r="492" spans="1:27" ht="12.75" hidden="1" customHeight="1" outlineLevel="2">
      <c r="A492" s="4"/>
      <c r="B492" s="4"/>
      <c r="C492" s="19"/>
      <c r="D492" s="1292"/>
      <c r="E492" s="78">
        <v>2</v>
      </c>
      <c r="F492" s="20"/>
      <c r="G492" s="20"/>
      <c r="H492" s="134"/>
      <c r="I492" s="135"/>
      <c r="J492" s="60">
        <f>IF(A30taxstdlife="n/a","n/a",IF(J$3&gt;(A30taxstdlife+$E492),('RFM input'!$I$252-'RFM input'!$I$306)-SUM($I492:I492),('RFM input'!$I$252-'RFM input'!$I$306)/A30taxstdlife))</f>
        <v>0</v>
      </c>
      <c r="K492" s="60">
        <f>IF(A30taxstdlife="n/a","n/a",IF(K$3&gt;(A30taxstdlife+$E492),('RFM input'!$I$252-'RFM input'!$I$306)-SUM($I492:J492),('RFM input'!$I$252-'RFM input'!$I$306)/A30taxstdlife))</f>
        <v>0</v>
      </c>
      <c r="L492" s="60">
        <f>IF(A30taxstdlife="n/a","n/a",IF(L$3&gt;(A30taxstdlife+$E492),('RFM input'!$I$252-'RFM input'!$I$306)-SUM($I492:K492),('RFM input'!$I$252-'RFM input'!$I$306)/A30taxstdlife))</f>
        <v>0</v>
      </c>
      <c r="M492" s="60">
        <f>IF(A30taxstdlife="n/a","n/a",IF(M$3&gt;(A30taxstdlife+$E492),('RFM input'!$I$252-'RFM input'!$I$306)-SUM($I492:L492),('RFM input'!$I$252-'RFM input'!$I$306)/A30taxstdlife))</f>
        <v>0</v>
      </c>
      <c r="N492" s="60">
        <f>IF(A30taxstdlife="n/a","n/a",IF(N$3&gt;(A30taxstdlife+$E492),('RFM input'!$I$252-'RFM input'!$I$306)-SUM($I492:M492),('RFM input'!$I$252-'RFM input'!$I$306)/A30taxstdlife))</f>
        <v>0</v>
      </c>
      <c r="O492" s="60">
        <f>IF(A30taxstdlife="n/a","n/a",IF(O$3&gt;(A30taxstdlife+$E492),('RFM input'!$I$252-'RFM input'!$I$306)-SUM($I492:N492),('RFM input'!$I$252-'RFM input'!$I$306)/A30taxstdlife))</f>
        <v>0</v>
      </c>
      <c r="P492" s="60">
        <f>IF(A30taxstdlife="n/a","n/a",IF(P$3&gt;(A30taxstdlife+$E492),('RFM input'!$I$252-'RFM input'!$I$306)-SUM($I492:O492),('RFM input'!$I$252-'RFM input'!$I$306)/A30taxstdlife))</f>
        <v>0</v>
      </c>
      <c r="Q492" s="60">
        <f>IF(A30taxstdlife="n/a","n/a",IF(Q$3&gt;(A30taxstdlife+$E492),('RFM input'!$I$252-'RFM input'!$I$306)-SUM($I492:P492),('RFM input'!$I$252-'RFM input'!$I$306)/A30taxstdlife))</f>
        <v>0</v>
      </c>
      <c r="R492" s="60"/>
      <c r="S492" s="94"/>
      <c r="T492" s="94"/>
      <c r="U492" s="94"/>
      <c r="V492" s="94"/>
      <c r="W492" s="94"/>
      <c r="X492" s="94"/>
      <c r="Y492" s="94"/>
      <c r="Z492" s="94"/>
      <c r="AA492" s="249"/>
    </row>
    <row r="493" spans="1:27" ht="12.75" hidden="1" customHeight="1" outlineLevel="2">
      <c r="A493" s="4"/>
      <c r="B493" s="4"/>
      <c r="C493" s="19"/>
      <c r="D493" s="1292"/>
      <c r="E493" s="78">
        <v>3</v>
      </c>
      <c r="F493" s="20"/>
      <c r="G493" s="20"/>
      <c r="H493" s="134"/>
      <c r="I493" s="136"/>
      <c r="J493" s="135"/>
      <c r="K493" s="60">
        <f>IF(A30taxstdlife="n/a","n/a",IF(K$3&gt;(A30taxstdlife+$E493),('RFM input'!$J$252-'RFM input'!$J$306)-SUM($J493:J493),('RFM input'!$J$252-'RFM input'!$J$306)/A30taxstdlife))</f>
        <v>0</v>
      </c>
      <c r="L493" s="60">
        <f>IF(A30taxstdlife="n/a","n/a",IF(L$3&gt;(A30taxstdlife+$E493),('RFM input'!$J$252-'RFM input'!$J$306)-SUM($J493:K493),('RFM input'!$J$252-'RFM input'!$J$306)/A30taxstdlife))</f>
        <v>0</v>
      </c>
      <c r="M493" s="60">
        <f>IF(A30taxstdlife="n/a","n/a",IF(M$3&gt;(A30taxstdlife+$E493),('RFM input'!$J$252-'RFM input'!$J$306)-SUM($J493:L493),('RFM input'!$J$252-'RFM input'!$J$306)/A30taxstdlife))</f>
        <v>0</v>
      </c>
      <c r="N493" s="60">
        <f>IF(A30taxstdlife="n/a","n/a",IF(N$3&gt;(A30taxstdlife+$E493),('RFM input'!$J$252-'RFM input'!$J$306)-SUM($J493:M493),('RFM input'!$J$252-'RFM input'!$J$306)/A30taxstdlife))</f>
        <v>0</v>
      </c>
      <c r="O493" s="60">
        <f>IF(A30taxstdlife="n/a","n/a",IF(O$3&gt;(A30taxstdlife+$E493),('RFM input'!$J$252-'RFM input'!$J$306)-SUM($J493:N493),('RFM input'!$J$252-'RFM input'!$J$306)/A30taxstdlife))</f>
        <v>0</v>
      </c>
      <c r="P493" s="60">
        <f>IF(A30taxstdlife="n/a","n/a",IF(P$3&gt;(A30taxstdlife+$E493),('RFM input'!$J$252-'RFM input'!$J$306)-SUM($J493:O493),('RFM input'!$J$252-'RFM input'!$J$306)/A30taxstdlife))</f>
        <v>0</v>
      </c>
      <c r="Q493" s="60">
        <f>IF(A30taxstdlife="n/a","n/a",IF(Q$3&gt;(A30taxstdlife+$E493),('RFM input'!$J$252-'RFM input'!$J$306)-SUM($J493:P493),('RFM input'!$J$252-'RFM input'!$J$306)/A30taxstdlife))</f>
        <v>0</v>
      </c>
      <c r="R493" s="60"/>
      <c r="S493" s="94"/>
      <c r="T493" s="94"/>
      <c r="U493" s="94"/>
      <c r="V493" s="94"/>
      <c r="W493" s="94"/>
      <c r="X493" s="94"/>
      <c r="Y493" s="94"/>
      <c r="Z493" s="94"/>
      <c r="AA493" s="249"/>
    </row>
    <row r="494" spans="1:27" ht="12.75" hidden="1" customHeight="1" outlineLevel="2">
      <c r="A494" s="4"/>
      <c r="B494" s="4"/>
      <c r="C494" s="19"/>
      <c r="D494" s="1292"/>
      <c r="E494" s="78">
        <v>4</v>
      </c>
      <c r="F494" s="20"/>
      <c r="G494" s="20"/>
      <c r="H494" s="134"/>
      <c r="I494" s="136"/>
      <c r="J494" s="136"/>
      <c r="K494" s="135"/>
      <c r="L494" s="60">
        <f>IF(A30taxstdlife="n/a","n/a",IF(L$3&gt;(A30taxstdlife+$E494),('RFM input'!$K$252-'RFM input'!$K$306)-SUM($K494:K494),('RFM input'!$K$252-'RFM input'!$K$306)/A30taxstdlife))</f>
        <v>0</v>
      </c>
      <c r="M494" s="60">
        <f>IF(A30taxstdlife="n/a","n/a",IF(M$3&gt;(A30taxstdlife+$E494),('RFM input'!$K$252-'RFM input'!$K$306)-SUM($K494:L494),('RFM input'!$K$252-'RFM input'!$K$306)/A30taxstdlife))</f>
        <v>0</v>
      </c>
      <c r="N494" s="60">
        <f>IF(A30taxstdlife="n/a","n/a",IF(N$3&gt;(A30taxstdlife+$E494),('RFM input'!$K$252-'RFM input'!$K$306)-SUM($K494:M494),('RFM input'!$K$252-'RFM input'!$K$306)/A30taxstdlife))</f>
        <v>0</v>
      </c>
      <c r="O494" s="60">
        <f>IF(A30taxstdlife="n/a","n/a",IF(O$3&gt;(A30taxstdlife+$E494),('RFM input'!$K$252-'RFM input'!$K$306)-SUM($K494:N494),('RFM input'!$K$252-'RFM input'!$K$306)/A30taxstdlife))</f>
        <v>0</v>
      </c>
      <c r="P494" s="60">
        <f>IF(A30taxstdlife="n/a","n/a",IF(P$3&gt;(A30taxstdlife+$E494),('RFM input'!$K$252-'RFM input'!$K$306)-SUM($K494:O494),('RFM input'!$K$252-'RFM input'!$K$306)/A30taxstdlife))</f>
        <v>0</v>
      </c>
      <c r="Q494" s="60">
        <f>IF(A30taxstdlife="n/a","n/a",IF(Q$3&gt;(A30taxstdlife+$E494),('RFM input'!$K$252-'RFM input'!$K$306)-SUM($K494:P494),('RFM input'!$K$252-'RFM input'!$K$306)/A30taxstdlife))</f>
        <v>0</v>
      </c>
      <c r="R494" s="60"/>
      <c r="S494" s="94"/>
      <c r="T494" s="94"/>
      <c r="U494" s="94"/>
      <c r="V494" s="94"/>
      <c r="W494" s="94"/>
      <c r="X494" s="94"/>
      <c r="Y494" s="94"/>
      <c r="Z494" s="94"/>
      <c r="AA494" s="249"/>
    </row>
    <row r="495" spans="1:27" ht="12.75" hidden="1" customHeight="1" outlineLevel="2">
      <c r="A495" s="4"/>
      <c r="B495" s="4"/>
      <c r="C495" s="19"/>
      <c r="D495" s="1292"/>
      <c r="E495" s="78">
        <v>5</v>
      </c>
      <c r="F495" s="20"/>
      <c r="G495" s="20"/>
      <c r="H495" s="134"/>
      <c r="I495" s="136"/>
      <c r="J495" s="136"/>
      <c r="K495" s="136"/>
      <c r="L495" s="135"/>
      <c r="M495" s="60">
        <f>IF(A30taxstdlife="n/a","n/a",IF(M$3&gt;(A30taxstdlife+$E495),('RFM input'!$L$252-'RFM input'!$L$306)-SUM($L495:L495),('RFM input'!$L$252-'RFM input'!$L$306)/A30taxstdlife))</f>
        <v>0</v>
      </c>
      <c r="N495" s="60">
        <f>IF(A30taxstdlife="n/a","n/a",IF(N$3&gt;(A30taxstdlife+$E495),('RFM input'!$L$252-'RFM input'!$L$306)-SUM($L495:M495),('RFM input'!$L$252-'RFM input'!$L$306)/A30taxstdlife))</f>
        <v>0</v>
      </c>
      <c r="O495" s="60">
        <f>IF(A30taxstdlife="n/a","n/a",IF(O$3&gt;(A30taxstdlife+$E495),('RFM input'!$L$252-'RFM input'!$L$306)-SUM($L495:N495),('RFM input'!$L$252-'RFM input'!$L$306)/A30taxstdlife))</f>
        <v>0</v>
      </c>
      <c r="P495" s="60">
        <f>IF(A30taxstdlife="n/a","n/a",IF(P$3&gt;(A30taxstdlife+$E495),('RFM input'!$L$252-'RFM input'!$L$306)-SUM($L495:O495),('RFM input'!$L$252-'RFM input'!$L$306)/A30taxstdlife))</f>
        <v>0</v>
      </c>
      <c r="Q495" s="60">
        <f>IF(A30taxstdlife="n/a","n/a",IF(Q$3&gt;(A30taxstdlife+$E495),('RFM input'!$L$252-'RFM input'!$L$306)-SUM($L495:P495),('RFM input'!$L$252-'RFM input'!$L$306)/A30taxstdlife))</f>
        <v>0</v>
      </c>
      <c r="R495" s="60"/>
      <c r="S495" s="94"/>
      <c r="T495" s="94"/>
      <c r="U495" s="94"/>
      <c r="V495" s="94"/>
      <c r="W495" s="94"/>
      <c r="X495" s="94"/>
      <c r="Y495" s="94"/>
      <c r="Z495" s="94"/>
      <c r="AA495" s="249"/>
    </row>
    <row r="496" spans="1:27" ht="12.75" hidden="1" customHeight="1" outlineLevel="2">
      <c r="A496" s="4"/>
      <c r="B496" s="4"/>
      <c r="C496" s="19"/>
      <c r="D496" s="1292"/>
      <c r="E496" s="78">
        <v>6</v>
      </c>
      <c r="F496" s="20"/>
      <c r="G496" s="20"/>
      <c r="H496" s="134"/>
      <c r="I496" s="136"/>
      <c r="J496" s="136"/>
      <c r="K496" s="136"/>
      <c r="L496" s="136"/>
      <c r="M496" s="135"/>
      <c r="N496" s="60">
        <f>IF(A30taxstdlife="n/a","n/a",IF(N$3&gt;(A30taxstdlife+$E496),('RFM input'!$M$252-'RFM input'!$M$306)-SUM($M496:M496),('RFM input'!$M$252-'RFM input'!$M$306)/A30taxstdlife))</f>
        <v>0</v>
      </c>
      <c r="O496" s="60">
        <f>IF(A30taxstdlife="n/a","n/a",IF(O$3&gt;(A30taxstdlife+$E496),('RFM input'!$M$252-'RFM input'!$M$306)-SUM($M496:N496),('RFM input'!$M$252-'RFM input'!$M$306)/A30taxstdlife))</f>
        <v>0</v>
      </c>
      <c r="P496" s="60">
        <f>IF(A30taxstdlife="n/a","n/a",IF(P$3&gt;(A30taxstdlife+$E496),('RFM input'!$M$252-'RFM input'!$M$306)-SUM($M496:O496),('RFM input'!$M$252-'RFM input'!$M$306)/A30taxstdlife))</f>
        <v>0</v>
      </c>
      <c r="Q496" s="60">
        <f>IF(A30taxstdlife="n/a","n/a",IF(Q$3&gt;(A30taxstdlife+$E496),('RFM input'!$M$252-'RFM input'!$M$306)-SUM($M496:P496),('RFM input'!$M$252-'RFM input'!$M$306)/A30taxstdlife))</f>
        <v>0</v>
      </c>
      <c r="R496" s="60"/>
      <c r="S496" s="94"/>
      <c r="T496" s="94"/>
      <c r="U496" s="94"/>
      <c r="V496" s="94"/>
      <c r="W496" s="94"/>
      <c r="X496" s="94"/>
      <c r="Y496" s="94"/>
      <c r="Z496" s="94"/>
      <c r="AA496" s="249"/>
    </row>
    <row r="497" spans="1:27" ht="12.75" hidden="1" customHeight="1" outlineLevel="2">
      <c r="A497" s="4"/>
      <c r="B497" s="4"/>
      <c r="C497" s="19"/>
      <c r="D497" s="1292"/>
      <c r="E497" s="78">
        <v>7</v>
      </c>
      <c r="F497" s="20"/>
      <c r="G497" s="20"/>
      <c r="H497" s="134"/>
      <c r="I497" s="136"/>
      <c r="J497" s="136"/>
      <c r="K497" s="136"/>
      <c r="L497" s="136"/>
      <c r="M497" s="136"/>
      <c r="N497" s="135"/>
      <c r="O497" s="60">
        <f>IF(A30taxstdlife="n/a","n/a",IF(O$3&gt;(A30taxstdlife+$E497),('RFM input'!$N$252-'RFM input'!$N$306)-SUM($N497:N497),('RFM input'!$N$252-'RFM input'!$N$306)/A30taxstdlife))</f>
        <v>0</v>
      </c>
      <c r="P497" s="60">
        <f>IF(A30taxstdlife="n/a","n/a",IF(P$3&gt;(A30taxstdlife+$E497),('RFM input'!$N$252-'RFM input'!$N$306)-SUM($N497:O497),('RFM input'!$N$252-'RFM input'!$N$306)/A30taxstdlife))</f>
        <v>0</v>
      </c>
      <c r="Q497" s="60">
        <f>IF(A30taxstdlife="n/a","n/a",IF(Q$3&gt;(A30taxstdlife+$E497),('RFM input'!$N$252-'RFM input'!$N$306)-SUM($N497:P497),('RFM input'!$N$252-'RFM input'!$N$306)/A30taxstdlife))</f>
        <v>0</v>
      </c>
      <c r="R497" s="60"/>
      <c r="S497" s="94"/>
      <c r="T497" s="94"/>
      <c r="U497" s="94"/>
      <c r="V497" s="94"/>
      <c r="W497" s="94"/>
      <c r="X497" s="94"/>
      <c r="Y497" s="94"/>
      <c r="Z497" s="94"/>
      <c r="AA497" s="249"/>
    </row>
    <row r="498" spans="1:27" ht="12.75" hidden="1" customHeight="1" outlineLevel="2">
      <c r="A498" s="4"/>
      <c r="B498" s="4"/>
      <c r="C498" s="19"/>
      <c r="D498" s="1292"/>
      <c r="E498" s="78">
        <v>8</v>
      </c>
      <c r="F498" s="20"/>
      <c r="G498" s="20"/>
      <c r="H498" s="134"/>
      <c r="I498" s="136"/>
      <c r="J498" s="136"/>
      <c r="K498" s="136"/>
      <c r="L498" s="136"/>
      <c r="M498" s="136"/>
      <c r="N498" s="136"/>
      <c r="O498" s="135"/>
      <c r="P498" s="60">
        <f>IF(A30taxstdlife="n/a","n/a",IF(P$3&gt;(A30taxstdlife+$E498),('RFM input'!$O$252-'RFM input'!$O$306)-SUM($O498:O498),('RFM input'!$O$252-'RFM input'!$O$306)/A30taxstdlife))</f>
        <v>0</v>
      </c>
      <c r="Q498" s="60">
        <f>IF(A30taxstdlife="n/a","n/a",IF(Q$3&gt;(A30taxstdlife+$E498),('RFM input'!$O$252-'RFM input'!$O$306)-SUM($O498:P498),('RFM input'!$O$252-'RFM input'!$O$306)/A30taxstdlife))</f>
        <v>0</v>
      </c>
      <c r="R498" s="60"/>
      <c r="S498" s="94"/>
      <c r="T498" s="94"/>
      <c r="U498" s="94"/>
      <c r="V498" s="94"/>
      <c r="W498" s="94"/>
      <c r="X498" s="94"/>
      <c r="Y498" s="94"/>
      <c r="Z498" s="94"/>
      <c r="AA498" s="249"/>
    </row>
    <row r="499" spans="1:27" ht="12.75" hidden="1" customHeight="1" outlineLevel="2">
      <c r="A499" s="4"/>
      <c r="B499" s="4"/>
      <c r="C499" s="19"/>
      <c r="D499" s="1292"/>
      <c r="E499" s="78">
        <v>9</v>
      </c>
      <c r="F499" s="20"/>
      <c r="G499" s="20"/>
      <c r="H499" s="134"/>
      <c r="I499" s="136"/>
      <c r="J499" s="136"/>
      <c r="K499" s="136"/>
      <c r="L499" s="136"/>
      <c r="M499" s="136"/>
      <c r="N499" s="136"/>
      <c r="O499" s="136"/>
      <c r="P499" s="135"/>
      <c r="Q499" s="60">
        <f>IF(A30taxstdlife="n/a","n/a",IF(Q$3&gt;(A30taxstdlife+$E499),('RFM input'!$P$252-'RFM input'!$P$306)-SUM($P499:P499),('RFM input'!$P$252-'RFM input'!$P$306)/A30taxstdlife))</f>
        <v>0</v>
      </c>
      <c r="R499" s="60"/>
      <c r="S499" s="94"/>
      <c r="T499" s="94"/>
      <c r="U499" s="94"/>
      <c r="V499" s="94"/>
      <c r="W499" s="94"/>
      <c r="X499" s="94"/>
      <c r="Y499" s="94"/>
      <c r="Z499" s="94"/>
      <c r="AA499" s="249"/>
    </row>
    <row r="500" spans="1:27" ht="12.75" hidden="1" customHeight="1" outlineLevel="2">
      <c r="A500" s="4"/>
      <c r="B500" s="4"/>
      <c r="C500" s="19"/>
      <c r="D500" s="1292"/>
      <c r="E500" s="79">
        <v>10</v>
      </c>
      <c r="F500" s="20"/>
      <c r="G500" s="20"/>
      <c r="H500" s="134"/>
      <c r="I500" s="136"/>
      <c r="J500" s="136"/>
      <c r="K500" s="136"/>
      <c r="L500" s="136"/>
      <c r="M500" s="136"/>
      <c r="N500" s="136"/>
      <c r="O500" s="136"/>
      <c r="P500" s="136"/>
      <c r="Q500" s="135"/>
      <c r="R500" s="60"/>
      <c r="S500" s="94"/>
      <c r="T500" s="94"/>
      <c r="U500" s="94"/>
      <c r="V500" s="94"/>
      <c r="W500" s="94"/>
      <c r="X500" s="94"/>
      <c r="Y500" s="94"/>
      <c r="Z500" s="94"/>
      <c r="AA500" s="249"/>
    </row>
    <row r="501" spans="1:27" outlineLevel="1" collapsed="1">
      <c r="A501" s="4"/>
      <c r="B501" s="4"/>
      <c r="C501" s="218">
        <f>Asset30</f>
        <v>0</v>
      </c>
      <c r="D501" s="4"/>
      <c r="E501" s="4"/>
      <c r="F501" s="17"/>
      <c r="G501" s="17"/>
      <c r="H501" s="237">
        <f>-SUM(H489:H500)</f>
        <v>0</v>
      </c>
      <c r="I501" s="149">
        <f>-SUM(I489:I500)</f>
        <v>0</v>
      </c>
      <c r="J501" s="433">
        <f>IF(COUNT($H501:I501)&gt;='RFM input'!$AA$7,0, -SUM(J489:J500))</f>
        <v>0</v>
      </c>
      <c r="K501" s="433">
        <f>IF(COUNT($H501:J501)&gt;='RFM input'!$AA$7,0, -SUM(K489:K500))</f>
        <v>0</v>
      </c>
      <c r="L501" s="433">
        <f>IF(COUNT($H501:K501)&gt;='RFM input'!$AA$7,0, -SUM(L489:L500))</f>
        <v>0</v>
      </c>
      <c r="M501" s="149">
        <f>IF(COUNT($H501:L501)&gt;='RFM input'!$AA$7,0, -SUM(M489:M500))</f>
        <v>0</v>
      </c>
      <c r="N501" s="149">
        <f>IF(COUNT($H501:M501)&gt;='RFM input'!$AA$7,0, -SUM(N489:N500))</f>
        <v>0</v>
      </c>
      <c r="O501" s="149">
        <f>IF(COUNT($H501:N501)&gt;='RFM input'!$AA$7,0, -SUM(O489:O500))</f>
        <v>0</v>
      </c>
      <c r="P501" s="149">
        <f>IF(COUNT($H501:O501)&gt;='RFM input'!$AA$7,0, -SUM(P489:P500))</f>
        <v>0</v>
      </c>
      <c r="Q501" s="149">
        <f>IF(COUNT($H501:P501)&gt;='RFM input'!$AA$7,0, -SUM(Q489:Q500))</f>
        <v>0</v>
      </c>
      <c r="R501" s="149"/>
      <c r="S501" s="93"/>
      <c r="T501" s="93"/>
      <c r="U501" s="93"/>
      <c r="V501" s="93"/>
      <c r="W501" s="93"/>
      <c r="X501" s="93"/>
      <c r="Y501" s="93"/>
      <c r="Z501" s="93"/>
      <c r="AA501" s="249"/>
    </row>
    <row r="502" spans="1:27" ht="12.75" hidden="1" customHeight="1" outlineLevel="2">
      <c r="A502" s="4"/>
      <c r="B502" s="219">
        <f>Asset31</f>
        <v>0</v>
      </c>
      <c r="C502" s="24"/>
      <c r="D502" s="458" t="s">
        <v>161</v>
      </c>
      <c r="E502" s="24"/>
      <c r="F502" s="238"/>
      <c r="G502" s="238"/>
      <c r="H502" s="59">
        <f>IF(H$3&gt;A31taxremlife,A31taxvalue-SUM($F502:F502),IF(A31taxremlife="N/A","n/a",A31taxvalue/A31taxremlife))</f>
        <v>0</v>
      </c>
      <c r="I502" s="59">
        <f>IF(I$3&gt;A31taxremlife,A31taxvalue-SUM($F502:H502),IF(A31taxremlife="N/A","n/a",A31taxvalue/A31taxremlife))</f>
        <v>0</v>
      </c>
      <c r="J502" s="59">
        <f>IF(J$3&gt;A31taxremlife,A31taxvalue-SUM($F502:I502),IF(A31taxremlife="N/A","n/a",A31taxvalue/A31taxremlife))</f>
        <v>0</v>
      </c>
      <c r="K502" s="59">
        <f>IF(K$3&gt;A31taxremlife,A31taxvalue-SUM($F502:J502),IF(A31taxremlife="N/A","n/a",A31taxvalue/A31taxremlife))</f>
        <v>0</v>
      </c>
      <c r="L502" s="59">
        <f>IF(L$3&gt;A31taxremlife,A31taxvalue-SUM($F502:K502),IF(A31taxremlife="N/A","n/a",A31taxvalue/A31taxremlife))</f>
        <v>0</v>
      </c>
      <c r="M502" s="59">
        <f>IF(M$3&gt;A31taxremlife,A31taxvalue-SUM($F502:L502),IF(A31taxremlife="N/A","n/a",A31taxvalue/A31taxremlife))</f>
        <v>0</v>
      </c>
      <c r="N502" s="59">
        <f>IF(N$3&gt;A31taxremlife,A31taxvalue-SUM($F502:M502),IF(A31taxremlife="N/A","n/a",A31taxvalue/A31taxremlife))</f>
        <v>0</v>
      </c>
      <c r="O502" s="59">
        <f>IF(O$3&gt;A31taxremlife,A31taxvalue-SUM($F502:N502),IF(A31taxremlife="N/A","n/a",A31taxvalue/A31taxremlife))</f>
        <v>0</v>
      </c>
      <c r="P502" s="59">
        <f>IF(P$3&gt;A31taxremlife,A31taxvalue-SUM($F502:O502),IF(A31taxremlife="N/A","n/a",A31taxvalue/A31taxremlife))</f>
        <v>0</v>
      </c>
      <c r="Q502" s="59">
        <f>IF(Q$3&gt;A31taxremlife,A31taxvalue-SUM($F502:P502),IF(A31taxremlife="N/A","n/a",A31taxvalue/A31taxremlife))</f>
        <v>0</v>
      </c>
      <c r="R502" s="59"/>
      <c r="S502" s="94"/>
      <c r="T502" s="94"/>
      <c r="U502" s="94"/>
      <c r="V502" s="94"/>
      <c r="W502" s="94"/>
      <c r="X502" s="94"/>
      <c r="Y502" s="94"/>
      <c r="Z502" s="94"/>
      <c r="AA502" s="249"/>
    </row>
    <row r="503" spans="1:27" ht="12.75" hidden="1" customHeight="1" outlineLevel="2">
      <c r="A503" s="4"/>
      <c r="B503" s="4"/>
      <c r="C503" s="19"/>
      <c r="D503" s="1291" t="s">
        <v>50</v>
      </c>
      <c r="E503" s="78"/>
      <c r="F503" s="20"/>
      <c r="G503" s="20"/>
      <c r="H503" s="94"/>
      <c r="I503" s="60"/>
      <c r="J503" s="60"/>
      <c r="K503" s="60"/>
      <c r="L503" s="60"/>
      <c r="M503" s="60"/>
      <c r="N503" s="60"/>
      <c r="O503" s="60"/>
      <c r="P503" s="60"/>
      <c r="Q503" s="60"/>
      <c r="R503" s="60"/>
      <c r="S503" s="94"/>
      <c r="T503" s="94"/>
      <c r="U503" s="94"/>
      <c r="V503" s="94"/>
      <c r="W503" s="94"/>
      <c r="X503" s="94"/>
      <c r="Y503" s="94"/>
      <c r="Z503" s="94"/>
      <c r="AA503" s="249"/>
    </row>
    <row r="504" spans="1:27" ht="12.75" hidden="1" customHeight="1" outlineLevel="2">
      <c r="A504" s="4"/>
      <c r="B504" s="4"/>
      <c r="C504" s="19"/>
      <c r="D504" s="1292"/>
      <c r="E504" s="78">
        <v>1</v>
      </c>
      <c r="F504" s="20"/>
      <c r="G504" s="20"/>
      <c r="H504" s="133"/>
      <c r="I504" s="60">
        <f>IF(A31taxstdlife="n/a","n/a",IF(I$3&gt;(A31taxstdlife+$E504),('RFM input'!$H$253-'RFM input'!$H$307)-SUM($H504:H504),('RFM input'!$H$253-'RFM input'!$H$307)/A31taxstdlife))</f>
        <v>0</v>
      </c>
      <c r="J504" s="60">
        <f>IF(A31taxstdlife="n/a","n/a",IF(J$3&gt;(A31taxstdlife+$E504),('RFM input'!$H$253-'RFM input'!$H$307)-SUM($H504:I504),('RFM input'!$H$253-'RFM input'!$H$307)/A31taxstdlife))</f>
        <v>0</v>
      </c>
      <c r="K504" s="60">
        <f>IF(A31taxstdlife="n/a","n/a",IF(K$3&gt;(A31taxstdlife+$E504),('RFM input'!$H$253-'RFM input'!$H$307)-SUM($H504:J504),('RFM input'!$H$253-'RFM input'!$H$307)/A31taxstdlife))</f>
        <v>0</v>
      </c>
      <c r="L504" s="60">
        <f>IF(A31taxstdlife="n/a","n/a",IF(L$3&gt;(A31taxstdlife+$E504),('RFM input'!$H$253-'RFM input'!$H$307)-SUM($H504:K504),('RFM input'!$H$253-'RFM input'!$H$307)/A31taxstdlife))</f>
        <v>0</v>
      </c>
      <c r="M504" s="60">
        <f>IF(A31taxstdlife="n/a","n/a",IF(M$3&gt;(A31taxstdlife+$E504),('RFM input'!$H$253-'RFM input'!$H$307)-SUM($H504:L504),('RFM input'!$H$253-'RFM input'!$H$307)/A31taxstdlife))</f>
        <v>0</v>
      </c>
      <c r="N504" s="60">
        <f>IF(A31taxstdlife="n/a","n/a",IF(N$3&gt;(A31taxstdlife+$E504),('RFM input'!$H$253-'RFM input'!$H$307)-SUM($H504:M504),('RFM input'!$H$253-'RFM input'!$H$307)/A31taxstdlife))</f>
        <v>0</v>
      </c>
      <c r="O504" s="60">
        <f>IF(A31taxstdlife="n/a","n/a",IF(O$3&gt;(A31taxstdlife+$E504),('RFM input'!$H$253-'RFM input'!$H$307)-SUM($H504:N504),('RFM input'!$H$253-'RFM input'!$H$307)/A31taxstdlife))</f>
        <v>0</v>
      </c>
      <c r="P504" s="60">
        <f>IF(A31taxstdlife="n/a","n/a",IF(P$3&gt;(A31taxstdlife+$E504),('RFM input'!$H$253-'RFM input'!$H$307)-SUM($H504:O504),('RFM input'!$H$253-'RFM input'!$H$307)/A31taxstdlife))</f>
        <v>0</v>
      </c>
      <c r="Q504" s="60">
        <f>IF(A31taxstdlife="n/a","n/a",IF(Q$3&gt;(A31taxstdlife+$E504),('RFM input'!$H$253-'RFM input'!$H$307)-SUM($H504:P504),('RFM input'!$H$253-'RFM input'!$H$307)/A31taxstdlife))</f>
        <v>0</v>
      </c>
      <c r="R504" s="60"/>
      <c r="S504" s="94"/>
      <c r="T504" s="94"/>
      <c r="U504" s="94"/>
      <c r="V504" s="94"/>
      <c r="W504" s="94"/>
      <c r="X504" s="94"/>
      <c r="Y504" s="94"/>
      <c r="Z504" s="94"/>
      <c r="AA504" s="249"/>
    </row>
    <row r="505" spans="1:27" ht="12.75" hidden="1" customHeight="1" outlineLevel="2">
      <c r="A505" s="4"/>
      <c r="B505" s="4"/>
      <c r="C505" s="19"/>
      <c r="D505" s="1292"/>
      <c r="E505" s="78">
        <v>2</v>
      </c>
      <c r="F505" s="20"/>
      <c r="G505" s="20"/>
      <c r="H505" s="134"/>
      <c r="I505" s="135"/>
      <c r="J505" s="60">
        <f>IF(A31taxstdlife="n/a","n/a",IF(J$3&gt;(A31taxstdlife+$E505),('RFM input'!$I$253-'RFM input'!$I$307)-SUM($I505:I505),('RFM input'!$I$253-'RFM input'!$I$307)/A31taxstdlife))</f>
        <v>0</v>
      </c>
      <c r="K505" s="60">
        <f>IF(A31taxstdlife="n/a","n/a",IF(K$3&gt;(A31taxstdlife+$E505),('RFM input'!$I$253-'RFM input'!$I$307)-SUM($I505:J505),('RFM input'!$I$253-'RFM input'!$I$307)/A31taxstdlife))</f>
        <v>0</v>
      </c>
      <c r="L505" s="60">
        <f>IF(A31taxstdlife="n/a","n/a",IF(L$3&gt;(A31taxstdlife+$E505),('RFM input'!$I$253-'RFM input'!$I$307)-SUM($I505:K505),('RFM input'!$I$253-'RFM input'!$I$307)/A31taxstdlife))</f>
        <v>0</v>
      </c>
      <c r="M505" s="60">
        <f>IF(A31taxstdlife="n/a","n/a",IF(M$3&gt;(A31taxstdlife+$E505),('RFM input'!$I$253-'RFM input'!$I$307)-SUM($I505:L505),('RFM input'!$I$253-'RFM input'!$I$307)/A31taxstdlife))</f>
        <v>0</v>
      </c>
      <c r="N505" s="60">
        <f>IF(A31taxstdlife="n/a","n/a",IF(N$3&gt;(A31taxstdlife+$E505),('RFM input'!$I$253-'RFM input'!$I$307)-SUM($I505:M505),('RFM input'!$I$253-'RFM input'!$I$307)/A31taxstdlife))</f>
        <v>0</v>
      </c>
      <c r="O505" s="60">
        <f>IF(A31taxstdlife="n/a","n/a",IF(O$3&gt;(A31taxstdlife+$E505),('RFM input'!$I$253-'RFM input'!$I$307)-SUM($I505:N505),('RFM input'!$I$253-'RFM input'!$I$307)/A31taxstdlife))</f>
        <v>0</v>
      </c>
      <c r="P505" s="60">
        <f>IF(A31taxstdlife="n/a","n/a",IF(P$3&gt;(A31taxstdlife+$E505),('RFM input'!$I$253-'RFM input'!$I$307)-SUM($I505:O505),('RFM input'!$I$253-'RFM input'!$I$307)/A31taxstdlife))</f>
        <v>0</v>
      </c>
      <c r="Q505" s="60">
        <f>IF(A31taxstdlife="n/a","n/a",IF(Q$3&gt;(A31taxstdlife+$E505),('RFM input'!$I$253-'RFM input'!$I$307)-SUM($I505:P505),('RFM input'!$I$253-'RFM input'!$I$307)/A31taxstdlife))</f>
        <v>0</v>
      </c>
      <c r="R505" s="60"/>
      <c r="S505" s="94"/>
      <c r="T505" s="94"/>
      <c r="U505" s="94"/>
      <c r="V505" s="94"/>
      <c r="W505" s="94"/>
      <c r="X505" s="94"/>
      <c r="Y505" s="94"/>
      <c r="Z505" s="94"/>
      <c r="AA505" s="249"/>
    </row>
    <row r="506" spans="1:27" ht="12.75" hidden="1" customHeight="1" outlineLevel="2">
      <c r="A506" s="4"/>
      <c r="B506" s="4"/>
      <c r="C506" s="19"/>
      <c r="D506" s="1292"/>
      <c r="E506" s="78">
        <v>3</v>
      </c>
      <c r="F506" s="20"/>
      <c r="G506" s="20"/>
      <c r="H506" s="134"/>
      <c r="I506" s="136"/>
      <c r="J506" s="135"/>
      <c r="K506" s="60">
        <f>IF(A31taxstdlife="n/a","n/a",IF(K$3&gt;(A31taxstdlife+$E506),('RFM input'!$J$253-'RFM input'!$J$307)-SUM($J506:J506),('RFM input'!$J$253-'RFM input'!$J$307)/A31taxstdlife))</f>
        <v>0</v>
      </c>
      <c r="L506" s="60">
        <f>IF(A31taxstdlife="n/a","n/a",IF(L$3&gt;(A31taxstdlife+$E506),('RFM input'!$J$253-'RFM input'!$J$307)-SUM($J506:K506),('RFM input'!$J$253-'RFM input'!$J$307)/A31taxstdlife))</f>
        <v>0</v>
      </c>
      <c r="M506" s="60">
        <f>IF(A31taxstdlife="n/a","n/a",IF(M$3&gt;(A31taxstdlife+$E506),('RFM input'!$J$253-'RFM input'!$J$307)-SUM($J506:L506),('RFM input'!$J$253-'RFM input'!$J$307)/A31taxstdlife))</f>
        <v>0</v>
      </c>
      <c r="N506" s="60">
        <f>IF(A31taxstdlife="n/a","n/a",IF(N$3&gt;(A31taxstdlife+$E506),('RFM input'!$J$253-'RFM input'!$J$307)-SUM($J506:M506),('RFM input'!$J$253-'RFM input'!$J$307)/A31taxstdlife))</f>
        <v>0</v>
      </c>
      <c r="O506" s="60">
        <f>IF(A31taxstdlife="n/a","n/a",IF(O$3&gt;(A31taxstdlife+$E506),('RFM input'!$J$253-'RFM input'!$J$307)-SUM($J506:N506),('RFM input'!$J$253-'RFM input'!$J$307)/A31taxstdlife))</f>
        <v>0</v>
      </c>
      <c r="P506" s="60">
        <f>IF(A31taxstdlife="n/a","n/a",IF(P$3&gt;(A31taxstdlife+$E506),('RFM input'!$J$253-'RFM input'!$J$307)-SUM($J506:O506),('RFM input'!$J$253-'RFM input'!$J$307)/A31taxstdlife))</f>
        <v>0</v>
      </c>
      <c r="Q506" s="60">
        <f>IF(A31taxstdlife="n/a","n/a",IF(Q$3&gt;(A31taxstdlife+$E506),('RFM input'!$J$253-'RFM input'!$J$307)-SUM($J506:P506),('RFM input'!$J$253-'RFM input'!$J$307)/A31taxstdlife))</f>
        <v>0</v>
      </c>
      <c r="R506" s="60"/>
      <c r="S506" s="94"/>
      <c r="T506" s="94"/>
      <c r="U506" s="94"/>
      <c r="V506" s="94"/>
      <c r="W506" s="94"/>
      <c r="X506" s="94"/>
      <c r="Y506" s="94"/>
      <c r="Z506" s="94"/>
      <c r="AA506" s="249"/>
    </row>
    <row r="507" spans="1:27" ht="12.75" hidden="1" customHeight="1" outlineLevel="2">
      <c r="A507" s="4"/>
      <c r="B507" s="4"/>
      <c r="C507" s="19"/>
      <c r="D507" s="1292"/>
      <c r="E507" s="78">
        <v>4</v>
      </c>
      <c r="F507" s="20"/>
      <c r="G507" s="20"/>
      <c r="H507" s="134"/>
      <c r="I507" s="136"/>
      <c r="J507" s="136"/>
      <c r="K507" s="135"/>
      <c r="L507" s="60">
        <f>IF(A31taxstdlife="n/a","n/a",IF(L$3&gt;(A31taxstdlife+$E507),('RFM input'!$K$253-'RFM input'!$K$307)-SUM($K507:K507),('RFM input'!$K$253-'RFM input'!$K$307)/A31taxstdlife))</f>
        <v>0</v>
      </c>
      <c r="M507" s="60">
        <f>IF(A31taxstdlife="n/a","n/a",IF(M$3&gt;(A31taxstdlife+$E507),('RFM input'!$K$253-'RFM input'!$K$307)-SUM($K507:L507),('RFM input'!$K$253-'RFM input'!$K$307)/A31taxstdlife))</f>
        <v>0</v>
      </c>
      <c r="N507" s="60">
        <f>IF(A31taxstdlife="n/a","n/a",IF(N$3&gt;(A31taxstdlife+$E507),('RFM input'!$K$253-'RFM input'!$K$307)-SUM($K507:M507),('RFM input'!$K$253-'RFM input'!$K$307)/A31taxstdlife))</f>
        <v>0</v>
      </c>
      <c r="O507" s="60">
        <f>IF(A31taxstdlife="n/a","n/a",IF(O$3&gt;(A31taxstdlife+$E507),('RFM input'!$K$253-'RFM input'!$K$307)-SUM($K507:N507),('RFM input'!$K$253-'RFM input'!$K$307)/A31taxstdlife))</f>
        <v>0</v>
      </c>
      <c r="P507" s="60">
        <f>IF(A31taxstdlife="n/a","n/a",IF(P$3&gt;(A31taxstdlife+$E507),('RFM input'!$K$253-'RFM input'!$K$307)-SUM($K507:O507),('RFM input'!$K$253-'RFM input'!$K$307)/A31taxstdlife))</f>
        <v>0</v>
      </c>
      <c r="Q507" s="60">
        <f>IF(A31taxstdlife="n/a","n/a",IF(Q$3&gt;(A31taxstdlife+$E507),('RFM input'!$K$253-'RFM input'!$K$307)-SUM($K507:P507),('RFM input'!$K$253-'RFM input'!$K$307)/A31taxstdlife))</f>
        <v>0</v>
      </c>
      <c r="R507" s="60"/>
      <c r="S507" s="94"/>
      <c r="T507" s="94"/>
      <c r="U507" s="94"/>
      <c r="V507" s="94"/>
      <c r="W507" s="94"/>
      <c r="X507" s="94"/>
      <c r="Y507" s="94"/>
      <c r="Z507" s="94"/>
      <c r="AA507" s="249"/>
    </row>
    <row r="508" spans="1:27" ht="12.75" hidden="1" customHeight="1" outlineLevel="2">
      <c r="A508" s="4"/>
      <c r="B508" s="4"/>
      <c r="C508" s="19"/>
      <c r="D508" s="1292"/>
      <c r="E508" s="78">
        <v>5</v>
      </c>
      <c r="F508" s="20"/>
      <c r="G508" s="20"/>
      <c r="H508" s="134"/>
      <c r="I508" s="136"/>
      <c r="J508" s="136"/>
      <c r="K508" s="136"/>
      <c r="L508" s="135"/>
      <c r="M508" s="60">
        <f>IF(A31taxstdlife="n/a","n/a",IF(M$3&gt;(A31taxstdlife+$E508),('RFM input'!$L$253-'RFM input'!$L$307)-SUM($L508:L508),('RFM input'!$L$253-'RFM input'!$L$307)/A31taxstdlife))</f>
        <v>0</v>
      </c>
      <c r="N508" s="60">
        <f>IF(A31taxstdlife="n/a","n/a",IF(N$3&gt;(A31taxstdlife+$E508),('RFM input'!$L$253-'RFM input'!$L$307)-SUM($L508:M508),('RFM input'!$L$253-'RFM input'!$L$307)/A31taxstdlife))</f>
        <v>0</v>
      </c>
      <c r="O508" s="60">
        <f>IF(A31taxstdlife="n/a","n/a",IF(O$3&gt;(A31taxstdlife+$E508),('RFM input'!$L$253-'RFM input'!$L$307)-SUM($L508:N508),('RFM input'!$L$253-'RFM input'!$L$307)/A31taxstdlife))</f>
        <v>0</v>
      </c>
      <c r="P508" s="60">
        <f>IF(A31taxstdlife="n/a","n/a",IF(P$3&gt;(A31taxstdlife+$E508),('RFM input'!$L$253-'RFM input'!$L$307)-SUM($L508:O508),('RFM input'!$L$253-'RFM input'!$L$307)/A31taxstdlife))</f>
        <v>0</v>
      </c>
      <c r="Q508" s="60">
        <f>IF(A31taxstdlife="n/a","n/a",IF(Q$3&gt;(A31taxstdlife+$E508),('RFM input'!$L$253-'RFM input'!$L$307)-SUM($L508:P508),('RFM input'!$L$253-'RFM input'!$L$307)/A31taxstdlife))</f>
        <v>0</v>
      </c>
      <c r="R508" s="60"/>
      <c r="S508" s="94"/>
      <c r="T508" s="94"/>
      <c r="U508" s="94"/>
      <c r="V508" s="94"/>
      <c r="W508" s="94"/>
      <c r="X508" s="94"/>
      <c r="Y508" s="94"/>
      <c r="Z508" s="94"/>
      <c r="AA508" s="249"/>
    </row>
    <row r="509" spans="1:27" ht="12.75" hidden="1" customHeight="1" outlineLevel="2">
      <c r="A509" s="4"/>
      <c r="B509" s="4"/>
      <c r="C509" s="19"/>
      <c r="D509" s="1292"/>
      <c r="E509" s="78">
        <v>6</v>
      </c>
      <c r="F509" s="20"/>
      <c r="G509" s="20"/>
      <c r="H509" s="134"/>
      <c r="I509" s="136"/>
      <c r="J509" s="136"/>
      <c r="K509" s="136"/>
      <c r="L509" s="136"/>
      <c r="M509" s="135"/>
      <c r="N509" s="60">
        <f>IF(A31taxstdlife="n/a","n/a",IF(N$3&gt;(A31taxstdlife+$E509),('RFM input'!$M$253-'RFM input'!$M$307)-SUM($M509:M509),('RFM input'!$M$253-'RFM input'!$M$307)/A31taxstdlife))</f>
        <v>0</v>
      </c>
      <c r="O509" s="60">
        <f>IF(A31taxstdlife="n/a","n/a",IF(O$3&gt;(A31taxstdlife+$E509),('RFM input'!$M$253-'RFM input'!$M$307)-SUM($M509:N509),('RFM input'!$M$253-'RFM input'!$M$307)/A31taxstdlife))</f>
        <v>0</v>
      </c>
      <c r="P509" s="60">
        <f>IF(A31taxstdlife="n/a","n/a",IF(P$3&gt;(A31taxstdlife+$E509),('RFM input'!$M$253-'RFM input'!$M$307)-SUM($M509:O509),('RFM input'!$M$253-'RFM input'!$M$307)/A31taxstdlife))</f>
        <v>0</v>
      </c>
      <c r="Q509" s="60">
        <f>IF(A31taxstdlife="n/a","n/a",IF(Q$3&gt;(A31taxstdlife+$E509),('RFM input'!$M$253-'RFM input'!$M$307)-SUM($M509:P509),('RFM input'!$M$253-'RFM input'!$M$307)/A31taxstdlife))</f>
        <v>0</v>
      </c>
      <c r="R509" s="60"/>
      <c r="S509" s="94"/>
      <c r="T509" s="94"/>
      <c r="U509" s="94"/>
      <c r="V509" s="94"/>
      <c r="W509" s="94"/>
      <c r="X509" s="94"/>
      <c r="Y509" s="94"/>
      <c r="Z509" s="94"/>
      <c r="AA509" s="249"/>
    </row>
    <row r="510" spans="1:27" ht="12.75" hidden="1" customHeight="1" outlineLevel="2">
      <c r="A510" s="4"/>
      <c r="B510" s="4"/>
      <c r="C510" s="19"/>
      <c r="D510" s="1292"/>
      <c r="E510" s="78">
        <v>7</v>
      </c>
      <c r="F510" s="20"/>
      <c r="G510" s="20"/>
      <c r="H510" s="134"/>
      <c r="I510" s="136"/>
      <c r="J510" s="136"/>
      <c r="K510" s="136"/>
      <c r="L510" s="136"/>
      <c r="M510" s="136"/>
      <c r="N510" s="135"/>
      <c r="O510" s="60">
        <f>IF(A31taxstdlife="n/a","n/a",IF(O$3&gt;(A31taxstdlife+$E510),('RFM input'!$N$253-'RFM input'!$N$307)-SUM($N510:N510),('RFM input'!$N$253-'RFM input'!$N$307)/A31taxstdlife))</f>
        <v>0</v>
      </c>
      <c r="P510" s="60">
        <f>IF(A31taxstdlife="n/a","n/a",IF(P$3&gt;(A31taxstdlife+$E510),('RFM input'!$N$253-'RFM input'!$N$307)-SUM($N510:O510),('RFM input'!$N$253-'RFM input'!$N$307)/A31taxstdlife))</f>
        <v>0</v>
      </c>
      <c r="Q510" s="60">
        <f>IF(A31taxstdlife="n/a","n/a",IF(Q$3&gt;(A31taxstdlife+$E510),('RFM input'!$N$253-'RFM input'!$N$307)-SUM($N510:P510),('RFM input'!$N$253-'RFM input'!$N$307)/A31taxstdlife))</f>
        <v>0</v>
      </c>
      <c r="R510" s="60"/>
      <c r="S510" s="94"/>
      <c r="T510" s="94"/>
      <c r="U510" s="94"/>
      <c r="V510" s="94"/>
      <c r="W510" s="94"/>
      <c r="X510" s="94"/>
      <c r="Y510" s="94"/>
      <c r="Z510" s="94"/>
      <c r="AA510" s="249"/>
    </row>
    <row r="511" spans="1:27" ht="12.75" hidden="1" customHeight="1" outlineLevel="2">
      <c r="A511" s="4"/>
      <c r="B511" s="4"/>
      <c r="C511" s="19"/>
      <c r="D511" s="1292"/>
      <c r="E511" s="78">
        <v>8</v>
      </c>
      <c r="F511" s="20"/>
      <c r="G511" s="20"/>
      <c r="H511" s="134"/>
      <c r="I511" s="136"/>
      <c r="J511" s="136"/>
      <c r="K511" s="136"/>
      <c r="L511" s="136"/>
      <c r="M511" s="136"/>
      <c r="N511" s="136"/>
      <c r="O511" s="135"/>
      <c r="P511" s="60">
        <f>IF(A31taxstdlife="n/a","n/a",IF(P$3&gt;(A31taxstdlife+$E511),('RFM input'!$O$253-'RFM input'!$O$307)-SUM($O511:O511),('RFM input'!$O$253-'RFM input'!$O$307)/A31taxstdlife))</f>
        <v>0</v>
      </c>
      <c r="Q511" s="60">
        <f>IF(A31taxstdlife="n/a","n/a",IF(Q$3&gt;(A31taxstdlife+$E511),('RFM input'!$O$253-'RFM input'!$O$307)-SUM($O511:P511),('RFM input'!$O$253-'RFM input'!$O$307)/A31taxstdlife))</f>
        <v>0</v>
      </c>
      <c r="R511" s="60"/>
      <c r="S511" s="94"/>
      <c r="T511" s="94"/>
      <c r="U511" s="94"/>
      <c r="V511" s="94"/>
      <c r="W511" s="94"/>
      <c r="X511" s="94"/>
      <c r="Y511" s="94"/>
      <c r="Z511" s="94"/>
      <c r="AA511" s="249"/>
    </row>
    <row r="512" spans="1:27" ht="12.75" hidden="1" customHeight="1" outlineLevel="2">
      <c r="A512" s="4"/>
      <c r="B512" s="4"/>
      <c r="C512" s="19"/>
      <c r="D512" s="1292"/>
      <c r="E512" s="78">
        <v>9</v>
      </c>
      <c r="F512" s="20"/>
      <c r="G512" s="20"/>
      <c r="H512" s="134"/>
      <c r="I512" s="136"/>
      <c r="J512" s="136"/>
      <c r="K512" s="136"/>
      <c r="L512" s="136"/>
      <c r="M512" s="136"/>
      <c r="N512" s="136"/>
      <c r="O512" s="136"/>
      <c r="P512" s="135"/>
      <c r="Q512" s="60">
        <f>IF(A31taxstdlife="n/a","n/a",IF(Q$3&gt;(A31taxstdlife+$E512),('RFM input'!$P$253-'RFM input'!$P$307)-SUM($P512:P512),('RFM input'!$P$253-'RFM input'!$P$307)/A31taxstdlife))</f>
        <v>0</v>
      </c>
      <c r="R512" s="60"/>
      <c r="S512" s="94"/>
      <c r="T512" s="94"/>
      <c r="U512" s="94"/>
      <c r="V512" s="94"/>
      <c r="W512" s="94"/>
      <c r="X512" s="94"/>
      <c r="Y512" s="94"/>
      <c r="Z512" s="94"/>
      <c r="AA512" s="249"/>
    </row>
    <row r="513" spans="1:27" ht="12.75" hidden="1" customHeight="1" outlineLevel="2">
      <c r="A513" s="4"/>
      <c r="B513" s="4"/>
      <c r="C513" s="19"/>
      <c r="D513" s="1292"/>
      <c r="E513" s="79">
        <v>10</v>
      </c>
      <c r="F513" s="20"/>
      <c r="G513" s="20"/>
      <c r="H513" s="134"/>
      <c r="I513" s="136"/>
      <c r="J513" s="136"/>
      <c r="K513" s="136"/>
      <c r="L513" s="136"/>
      <c r="M513" s="136"/>
      <c r="N513" s="136"/>
      <c r="O513" s="136"/>
      <c r="P513" s="136"/>
      <c r="Q513" s="135"/>
      <c r="R513" s="60"/>
      <c r="S513" s="94"/>
      <c r="T513" s="94"/>
      <c r="U513" s="94"/>
      <c r="V513" s="94"/>
      <c r="W513" s="94"/>
      <c r="X513" s="94"/>
      <c r="Y513" s="94"/>
      <c r="Z513" s="94"/>
      <c r="AA513" s="249"/>
    </row>
    <row r="514" spans="1:27" outlineLevel="1" collapsed="1">
      <c r="A514" s="4"/>
      <c r="B514" s="4"/>
      <c r="C514" s="218">
        <f>Asset31</f>
        <v>0</v>
      </c>
      <c r="D514" s="4"/>
      <c r="E514" s="4"/>
      <c r="F514" s="17"/>
      <c r="G514" s="17"/>
      <c r="H514" s="237">
        <f>-SUM(H502:H513)</f>
        <v>0</v>
      </c>
      <c r="I514" s="149">
        <f>-SUM(I502:I513)</f>
        <v>0</v>
      </c>
      <c r="J514" s="433">
        <f>IF(COUNT($H514:I514)&gt;='RFM input'!$AA$7,0, -SUM(J502:J513))</f>
        <v>0</v>
      </c>
      <c r="K514" s="433">
        <f>IF(COUNT($H514:J514)&gt;='RFM input'!$AA$7,0, -SUM(K502:K513))</f>
        <v>0</v>
      </c>
      <c r="L514" s="433">
        <f>IF(COUNT($H514:K514)&gt;='RFM input'!$AA$7,0, -SUM(L502:L513))</f>
        <v>0</v>
      </c>
      <c r="M514" s="149">
        <f>IF(COUNT($H514:L514)&gt;='RFM input'!$AA$7,0, -SUM(M502:M513))</f>
        <v>0</v>
      </c>
      <c r="N514" s="149">
        <f>IF(COUNT($H514:M514)&gt;='RFM input'!$AA$7,0, -SUM(N502:N513))</f>
        <v>0</v>
      </c>
      <c r="O514" s="149">
        <f>IF(COUNT($H514:N514)&gt;='RFM input'!$AA$7,0, -SUM(O502:O513))</f>
        <v>0</v>
      </c>
      <c r="P514" s="149">
        <f>IF(COUNT($H514:O514)&gt;='RFM input'!$AA$7,0, -SUM(P502:P513))</f>
        <v>0</v>
      </c>
      <c r="Q514" s="149">
        <f>IF(COUNT($H514:P514)&gt;='RFM input'!$AA$7,0, -SUM(Q502:Q513))</f>
        <v>0</v>
      </c>
      <c r="R514" s="149"/>
      <c r="S514" s="93"/>
      <c r="T514" s="93"/>
      <c r="U514" s="93"/>
      <c r="V514" s="93"/>
      <c r="W514" s="93"/>
      <c r="X514" s="93"/>
      <c r="Y514" s="93"/>
      <c r="Z514" s="93"/>
      <c r="AA514" s="249"/>
    </row>
    <row r="515" spans="1:27" ht="12.75" hidden="1" customHeight="1" outlineLevel="2">
      <c r="A515" s="4"/>
      <c r="B515" s="219">
        <f>Asset32</f>
        <v>0</v>
      </c>
      <c r="C515" s="24"/>
      <c r="D515" s="458" t="s">
        <v>161</v>
      </c>
      <c r="E515" s="24"/>
      <c r="F515" s="238"/>
      <c r="G515" s="238"/>
      <c r="H515" s="59">
        <f>IF(H$3&gt;A32taxremlife,A32taxvalue-SUM($F515:F515),IF(A32taxremlife="N/A","n/a",A32taxvalue/A32taxremlife))</f>
        <v>0</v>
      </c>
      <c r="I515" s="59">
        <f>IF(I$3&gt;A32taxremlife,A32taxvalue-SUM($F515:H515),IF(A32taxremlife="N/A","n/a",A32taxvalue/A32taxremlife))</f>
        <v>0</v>
      </c>
      <c r="J515" s="59">
        <f>IF(J$3&gt;A32taxremlife,A32taxvalue-SUM($F515:I515),IF(A32taxremlife="N/A","n/a",A32taxvalue/A32taxremlife))</f>
        <v>0</v>
      </c>
      <c r="K515" s="59">
        <f>IF(K$3&gt;A32taxremlife,A32taxvalue-SUM($F515:J515),IF(A32taxremlife="N/A","n/a",A32taxvalue/A32taxremlife))</f>
        <v>0</v>
      </c>
      <c r="L515" s="59">
        <f>IF(L$3&gt;A32taxremlife,A32taxvalue-SUM($F515:K515),IF(A32taxremlife="N/A","n/a",A32taxvalue/A32taxremlife))</f>
        <v>0</v>
      </c>
      <c r="M515" s="59">
        <f>IF(M$3&gt;A32taxremlife,A32taxvalue-SUM($F515:L515),IF(A32taxremlife="N/A","n/a",A32taxvalue/A32taxremlife))</f>
        <v>0</v>
      </c>
      <c r="N515" s="59">
        <f>IF(N$3&gt;A32taxremlife,A32taxvalue-SUM($F515:M515),IF(A32taxremlife="N/A","n/a",A32taxvalue/A32taxremlife))</f>
        <v>0</v>
      </c>
      <c r="O515" s="59">
        <f>IF(O$3&gt;A32taxremlife,A32taxvalue-SUM($F515:N515),IF(A32taxremlife="N/A","n/a",A32taxvalue/A32taxremlife))</f>
        <v>0</v>
      </c>
      <c r="P515" s="59">
        <f>IF(P$3&gt;A32taxremlife,A32taxvalue-SUM($F515:O515),IF(A32taxremlife="N/A","n/a",A32taxvalue/A32taxremlife))</f>
        <v>0</v>
      </c>
      <c r="Q515" s="59">
        <f>IF(Q$3&gt;A32taxremlife,A32taxvalue-SUM($F515:P515),IF(A32taxremlife="N/A","n/a",A32taxvalue/A32taxremlife))</f>
        <v>0</v>
      </c>
      <c r="R515" s="59"/>
      <c r="S515" s="94"/>
      <c r="T515" s="94"/>
      <c r="U515" s="94"/>
      <c r="V515" s="94"/>
      <c r="W515" s="94"/>
      <c r="X515" s="94"/>
      <c r="Y515" s="94"/>
      <c r="Z515" s="94"/>
      <c r="AA515" s="249"/>
    </row>
    <row r="516" spans="1:27" ht="12.75" hidden="1" customHeight="1" outlineLevel="2">
      <c r="A516" s="4"/>
      <c r="B516" s="4"/>
      <c r="C516" s="19"/>
      <c r="D516" s="1291" t="s">
        <v>50</v>
      </c>
      <c r="E516" s="78"/>
      <c r="F516" s="20"/>
      <c r="G516" s="20"/>
      <c r="H516" s="94"/>
      <c r="I516" s="60"/>
      <c r="J516" s="60"/>
      <c r="K516" s="60"/>
      <c r="L516" s="60"/>
      <c r="M516" s="60"/>
      <c r="N516" s="60"/>
      <c r="O516" s="60"/>
      <c r="P516" s="60"/>
      <c r="Q516" s="60"/>
      <c r="R516" s="60"/>
      <c r="S516" s="94"/>
      <c r="T516" s="94"/>
      <c r="U516" s="94"/>
      <c r="V516" s="94"/>
      <c r="W516" s="94"/>
      <c r="X516" s="94"/>
      <c r="Y516" s="94"/>
      <c r="Z516" s="94"/>
      <c r="AA516" s="249"/>
    </row>
    <row r="517" spans="1:27" ht="12.75" hidden="1" customHeight="1" outlineLevel="2">
      <c r="A517" s="4"/>
      <c r="B517" s="4"/>
      <c r="C517" s="19"/>
      <c r="D517" s="1292"/>
      <c r="E517" s="78">
        <v>1</v>
      </c>
      <c r="F517" s="20"/>
      <c r="G517" s="20"/>
      <c r="H517" s="133"/>
      <c r="I517" s="60">
        <f>IF(A32taxstdlife="n/a","n/a",IF(I$3&gt;(A32taxstdlife+$E517),('RFM input'!$H$254-'RFM input'!$H$308)-SUM($H517:H517),('RFM input'!$H$254-'RFM input'!$H$308)/A32taxstdlife))</f>
        <v>0</v>
      </c>
      <c r="J517" s="60">
        <f>IF(A32taxstdlife="n/a","n/a",IF(J$3&gt;(A32taxstdlife+$E517),('RFM input'!$H$254-'RFM input'!$H$308)-SUM($H517:I517),('RFM input'!$H$254-'RFM input'!$H$308)/A32taxstdlife))</f>
        <v>0</v>
      </c>
      <c r="K517" s="60">
        <f>IF(A32taxstdlife="n/a","n/a",IF(K$3&gt;(A32taxstdlife+$E517),('RFM input'!$H$254-'RFM input'!$H$308)-SUM($H517:J517),('RFM input'!$H$254-'RFM input'!$H$308)/A32taxstdlife))</f>
        <v>0</v>
      </c>
      <c r="L517" s="60">
        <f>IF(A32taxstdlife="n/a","n/a",IF(L$3&gt;(A32taxstdlife+$E517),('RFM input'!$H$254-'RFM input'!$H$308)-SUM($H517:K517),('RFM input'!$H$254-'RFM input'!$H$308)/A32taxstdlife))</f>
        <v>0</v>
      </c>
      <c r="M517" s="60">
        <f>IF(A32taxstdlife="n/a","n/a",IF(M$3&gt;(A32taxstdlife+$E517),('RFM input'!$H$254-'RFM input'!$H$308)-SUM($H517:L517),('RFM input'!$H$254-'RFM input'!$H$308)/A32taxstdlife))</f>
        <v>0</v>
      </c>
      <c r="N517" s="60">
        <f>IF(A32taxstdlife="n/a","n/a",IF(N$3&gt;(A32taxstdlife+$E517),('RFM input'!$H$254-'RFM input'!$H$308)-SUM($H517:M517),('RFM input'!$H$254-'RFM input'!$H$308)/A32taxstdlife))</f>
        <v>0</v>
      </c>
      <c r="O517" s="60">
        <f>IF(A32taxstdlife="n/a","n/a",IF(O$3&gt;(A32taxstdlife+$E517),('RFM input'!$H$254-'RFM input'!$H$308)-SUM($H517:N517),('RFM input'!$H$254-'RFM input'!$H$308)/A32taxstdlife))</f>
        <v>0</v>
      </c>
      <c r="P517" s="60">
        <f>IF(A32taxstdlife="n/a","n/a",IF(P$3&gt;(A32taxstdlife+$E517),('RFM input'!$H$254-'RFM input'!$H$308)-SUM($H517:O517),('RFM input'!$H$254-'RFM input'!$H$308)/A32taxstdlife))</f>
        <v>0</v>
      </c>
      <c r="Q517" s="60">
        <f>IF(A32taxstdlife="n/a","n/a",IF(Q$3&gt;(A32taxstdlife+$E517),('RFM input'!$H$254-'RFM input'!$H$308)-SUM($H517:P517),('RFM input'!$H$254-'RFM input'!$H$308)/A32taxstdlife))</f>
        <v>0</v>
      </c>
      <c r="R517" s="60"/>
      <c r="S517" s="94"/>
      <c r="T517" s="94"/>
      <c r="U517" s="94"/>
      <c r="V517" s="94"/>
      <c r="W517" s="94"/>
      <c r="X517" s="94"/>
      <c r="Y517" s="94"/>
      <c r="Z517" s="94"/>
      <c r="AA517" s="249"/>
    </row>
    <row r="518" spans="1:27" ht="12.75" hidden="1" customHeight="1" outlineLevel="2">
      <c r="A518" s="4"/>
      <c r="B518" s="4"/>
      <c r="C518" s="19"/>
      <c r="D518" s="1292"/>
      <c r="E518" s="78">
        <v>2</v>
      </c>
      <c r="F518" s="20"/>
      <c r="G518" s="20"/>
      <c r="H518" s="134"/>
      <c r="I518" s="135"/>
      <c r="J518" s="60">
        <f>IF(A32taxstdlife="n/a","n/a",IF(J$3&gt;(A32taxstdlife+$E518),('RFM input'!$I$254-'RFM input'!$I$308)-SUM($I518:I518),('RFM input'!$I$254-'RFM input'!$I$308)/A32taxstdlife))</f>
        <v>0</v>
      </c>
      <c r="K518" s="60">
        <f>IF(A32taxstdlife="n/a","n/a",IF(K$3&gt;(A32taxstdlife+$E518),('RFM input'!$I$254-'RFM input'!$I$308)-SUM($I518:J518),('RFM input'!$I$254-'RFM input'!$I$308)/A32taxstdlife))</f>
        <v>0</v>
      </c>
      <c r="L518" s="60">
        <f>IF(A32taxstdlife="n/a","n/a",IF(L$3&gt;(A32taxstdlife+$E518),('RFM input'!$I$254-'RFM input'!$I$308)-SUM($I518:K518),('RFM input'!$I$254-'RFM input'!$I$308)/A32taxstdlife))</f>
        <v>0</v>
      </c>
      <c r="M518" s="60">
        <f>IF(A32taxstdlife="n/a","n/a",IF(M$3&gt;(A32taxstdlife+$E518),('RFM input'!$I$254-'RFM input'!$I$308)-SUM($I518:L518),('RFM input'!$I$254-'RFM input'!$I$308)/A32taxstdlife))</f>
        <v>0</v>
      </c>
      <c r="N518" s="60">
        <f>IF(A32taxstdlife="n/a","n/a",IF(N$3&gt;(A32taxstdlife+$E518),('RFM input'!$I$254-'RFM input'!$I$308)-SUM($I518:M518),('RFM input'!$I$254-'RFM input'!$I$308)/A32taxstdlife))</f>
        <v>0</v>
      </c>
      <c r="O518" s="60">
        <f>IF(A32taxstdlife="n/a","n/a",IF(O$3&gt;(A32taxstdlife+$E518),('RFM input'!$I$254-'RFM input'!$I$308)-SUM($I518:N518),('RFM input'!$I$254-'RFM input'!$I$308)/A32taxstdlife))</f>
        <v>0</v>
      </c>
      <c r="P518" s="60">
        <f>IF(A32taxstdlife="n/a","n/a",IF(P$3&gt;(A32taxstdlife+$E518),('RFM input'!$I$254-'RFM input'!$I$308)-SUM($I518:O518),('RFM input'!$I$254-'RFM input'!$I$308)/A32taxstdlife))</f>
        <v>0</v>
      </c>
      <c r="Q518" s="60">
        <f>IF(A32taxstdlife="n/a","n/a",IF(Q$3&gt;(A32taxstdlife+$E518),('RFM input'!$I$254-'RFM input'!$I$308)-SUM($I518:P518),('RFM input'!$I$254-'RFM input'!$I$308)/A32taxstdlife))</f>
        <v>0</v>
      </c>
      <c r="R518" s="60"/>
      <c r="S518" s="94"/>
      <c r="T518" s="94"/>
      <c r="U518" s="94"/>
      <c r="V518" s="94"/>
      <c r="W518" s="94"/>
      <c r="X518" s="94"/>
      <c r="Y518" s="94"/>
      <c r="Z518" s="94"/>
      <c r="AA518" s="249"/>
    </row>
    <row r="519" spans="1:27" ht="12.75" hidden="1" customHeight="1" outlineLevel="2">
      <c r="A519" s="4"/>
      <c r="B519" s="4"/>
      <c r="C519" s="19"/>
      <c r="D519" s="1292"/>
      <c r="E519" s="78">
        <v>3</v>
      </c>
      <c r="F519" s="20"/>
      <c r="G519" s="20"/>
      <c r="H519" s="134"/>
      <c r="I519" s="136"/>
      <c r="J519" s="135"/>
      <c r="K519" s="60">
        <f>IF(A32taxstdlife="n/a","n/a",IF(K$3&gt;(A32taxstdlife+$E519),('RFM input'!$J$254-'RFM input'!$J$308)-SUM($J519:J519),('RFM input'!$J$254-'RFM input'!$J$308)/A32taxstdlife))</f>
        <v>0</v>
      </c>
      <c r="L519" s="60">
        <f>IF(A32taxstdlife="n/a","n/a",IF(L$3&gt;(A32taxstdlife+$E519),('RFM input'!$J$254-'RFM input'!$J$308)-SUM($J519:K519),('RFM input'!$J$254-'RFM input'!$J$308)/A32taxstdlife))</f>
        <v>0</v>
      </c>
      <c r="M519" s="60">
        <f>IF(A32taxstdlife="n/a","n/a",IF(M$3&gt;(A32taxstdlife+$E519),('RFM input'!$J$254-'RFM input'!$J$308)-SUM($J519:L519),('RFM input'!$J$254-'RFM input'!$J$308)/A32taxstdlife))</f>
        <v>0</v>
      </c>
      <c r="N519" s="60">
        <f>IF(A32taxstdlife="n/a","n/a",IF(N$3&gt;(A32taxstdlife+$E519),('RFM input'!$J$254-'RFM input'!$J$308)-SUM($J519:M519),('RFM input'!$J$254-'RFM input'!$J$308)/A32taxstdlife))</f>
        <v>0</v>
      </c>
      <c r="O519" s="60">
        <f>IF(A32taxstdlife="n/a","n/a",IF(O$3&gt;(A32taxstdlife+$E519),('RFM input'!$J$254-'RFM input'!$J$308)-SUM($J519:N519),('RFM input'!$J$254-'RFM input'!$J$308)/A32taxstdlife))</f>
        <v>0</v>
      </c>
      <c r="P519" s="60">
        <f>IF(A32taxstdlife="n/a","n/a",IF(P$3&gt;(A32taxstdlife+$E519),('RFM input'!$J$254-'RFM input'!$J$308)-SUM($J519:O519),('RFM input'!$J$254-'RFM input'!$J$308)/A32taxstdlife))</f>
        <v>0</v>
      </c>
      <c r="Q519" s="60">
        <f>IF(A32taxstdlife="n/a","n/a",IF(Q$3&gt;(A32taxstdlife+$E519),('RFM input'!$J$254-'RFM input'!$J$308)-SUM($J519:P519),('RFM input'!$J$254-'RFM input'!$J$308)/A32taxstdlife))</f>
        <v>0</v>
      </c>
      <c r="R519" s="60"/>
      <c r="S519" s="94"/>
      <c r="T519" s="94"/>
      <c r="U519" s="94"/>
      <c r="V519" s="94"/>
      <c r="W519" s="94"/>
      <c r="X519" s="94"/>
      <c r="Y519" s="94"/>
      <c r="Z519" s="94"/>
      <c r="AA519" s="249"/>
    </row>
    <row r="520" spans="1:27" ht="12.75" hidden="1" customHeight="1" outlineLevel="2">
      <c r="A520" s="4"/>
      <c r="B520" s="4"/>
      <c r="C520" s="19"/>
      <c r="D520" s="1292"/>
      <c r="E520" s="78">
        <v>4</v>
      </c>
      <c r="F520" s="20"/>
      <c r="G520" s="20"/>
      <c r="H520" s="134"/>
      <c r="I520" s="136"/>
      <c r="J520" s="136"/>
      <c r="K520" s="135"/>
      <c r="L520" s="60">
        <f>IF(A32taxstdlife="n/a","n/a",IF(L$3&gt;(A32taxstdlife+$E520),('RFM input'!$K$254-'RFM input'!$K$308)-SUM($K520:K520),('RFM input'!$K$254-'RFM input'!$K$308)/A32taxstdlife))</f>
        <v>0</v>
      </c>
      <c r="M520" s="60">
        <f>IF(A32taxstdlife="n/a","n/a",IF(M$3&gt;(A32taxstdlife+$E520),('RFM input'!$K$254-'RFM input'!$K$308)-SUM($K520:L520),('RFM input'!$K$254-'RFM input'!$K$308)/A32taxstdlife))</f>
        <v>0</v>
      </c>
      <c r="N520" s="60">
        <f>IF(A32taxstdlife="n/a","n/a",IF(N$3&gt;(A32taxstdlife+$E520),('RFM input'!$K$254-'RFM input'!$K$308)-SUM($K520:M520),('RFM input'!$K$254-'RFM input'!$K$308)/A32taxstdlife))</f>
        <v>0</v>
      </c>
      <c r="O520" s="60">
        <f>IF(A32taxstdlife="n/a","n/a",IF(O$3&gt;(A32taxstdlife+$E520),('RFM input'!$K$254-'RFM input'!$K$308)-SUM($K520:N520),('RFM input'!$K$254-'RFM input'!$K$308)/A32taxstdlife))</f>
        <v>0</v>
      </c>
      <c r="P520" s="60">
        <f>IF(A32taxstdlife="n/a","n/a",IF(P$3&gt;(A32taxstdlife+$E520),('RFM input'!$K$254-'RFM input'!$K$308)-SUM($K520:O520),('RFM input'!$K$254-'RFM input'!$K$308)/A32taxstdlife))</f>
        <v>0</v>
      </c>
      <c r="Q520" s="60">
        <f>IF(A32taxstdlife="n/a","n/a",IF(Q$3&gt;(A32taxstdlife+$E520),('RFM input'!$K$254-'RFM input'!$K$308)-SUM($K520:P520),('RFM input'!$K$254-'RFM input'!$K$308)/A32taxstdlife))</f>
        <v>0</v>
      </c>
      <c r="R520" s="60"/>
      <c r="S520" s="94"/>
      <c r="T520" s="94"/>
      <c r="U520" s="94"/>
      <c r="V520" s="94"/>
      <c r="W520" s="94"/>
      <c r="X520" s="94"/>
      <c r="Y520" s="94"/>
      <c r="Z520" s="94"/>
      <c r="AA520" s="249"/>
    </row>
    <row r="521" spans="1:27" ht="12.75" hidden="1" customHeight="1" outlineLevel="2">
      <c r="A521" s="4"/>
      <c r="B521" s="4"/>
      <c r="C521" s="19"/>
      <c r="D521" s="1292"/>
      <c r="E521" s="78">
        <v>5</v>
      </c>
      <c r="F521" s="20"/>
      <c r="G521" s="20"/>
      <c r="H521" s="134"/>
      <c r="I521" s="136"/>
      <c r="J521" s="136"/>
      <c r="K521" s="136"/>
      <c r="L521" s="135"/>
      <c r="M521" s="60">
        <f>IF(A32taxstdlife="n/a","n/a",IF(M$3&gt;(A32taxstdlife+$E521),('RFM input'!$L$254-'RFM input'!$L$308)-SUM($L521:L521),('RFM input'!$L$254-'RFM input'!$L$308)/A32taxstdlife))</f>
        <v>0</v>
      </c>
      <c r="N521" s="60">
        <f>IF(A32taxstdlife="n/a","n/a",IF(N$3&gt;(A32taxstdlife+$E521),('RFM input'!$L$254-'RFM input'!$L$308)-SUM($L521:M521),('RFM input'!$L$254-'RFM input'!$L$308)/A32taxstdlife))</f>
        <v>0</v>
      </c>
      <c r="O521" s="60">
        <f>IF(A32taxstdlife="n/a","n/a",IF(O$3&gt;(A32taxstdlife+$E521),('RFM input'!$L$254-'RFM input'!$L$308)-SUM($L521:N521),('RFM input'!$L$254-'RFM input'!$L$308)/A32taxstdlife))</f>
        <v>0</v>
      </c>
      <c r="P521" s="60">
        <f>IF(A32taxstdlife="n/a","n/a",IF(P$3&gt;(A32taxstdlife+$E521),('RFM input'!$L$254-'RFM input'!$L$308)-SUM($L521:O521),('RFM input'!$L$254-'RFM input'!$L$308)/A32taxstdlife))</f>
        <v>0</v>
      </c>
      <c r="Q521" s="60">
        <f>IF(A32taxstdlife="n/a","n/a",IF(Q$3&gt;(A32taxstdlife+$E521),('RFM input'!$L$254-'RFM input'!$L$308)-SUM($L521:P521),('RFM input'!$L$254-'RFM input'!$L$308)/A32taxstdlife))</f>
        <v>0</v>
      </c>
      <c r="R521" s="60"/>
      <c r="S521" s="94"/>
      <c r="T521" s="94"/>
      <c r="U521" s="94"/>
      <c r="V521" s="94"/>
      <c r="W521" s="94"/>
      <c r="X521" s="94"/>
      <c r="Y521" s="94"/>
      <c r="Z521" s="94"/>
      <c r="AA521" s="249"/>
    </row>
    <row r="522" spans="1:27" ht="12.75" hidden="1" customHeight="1" outlineLevel="2">
      <c r="A522" s="4"/>
      <c r="B522" s="4"/>
      <c r="C522" s="19"/>
      <c r="D522" s="1292"/>
      <c r="E522" s="78">
        <v>6</v>
      </c>
      <c r="F522" s="20"/>
      <c r="G522" s="20"/>
      <c r="H522" s="134"/>
      <c r="I522" s="136"/>
      <c r="J522" s="136"/>
      <c r="K522" s="136"/>
      <c r="L522" s="136"/>
      <c r="M522" s="135"/>
      <c r="N522" s="60">
        <f>IF(A32taxstdlife="n/a","n/a",IF(N$3&gt;(A32taxstdlife+$E522),('RFM input'!$M$254-'RFM input'!$M$308)-SUM($M522:M522),('RFM input'!$M$254-'RFM input'!$M$308)/A32taxstdlife))</f>
        <v>0</v>
      </c>
      <c r="O522" s="60">
        <f>IF(A32taxstdlife="n/a","n/a",IF(O$3&gt;(A32taxstdlife+$E522),('RFM input'!$M$254-'RFM input'!$M$308)-SUM($M522:N522),('RFM input'!$M$254-'RFM input'!$M$308)/A32taxstdlife))</f>
        <v>0</v>
      </c>
      <c r="P522" s="60">
        <f>IF(A32taxstdlife="n/a","n/a",IF(P$3&gt;(A32taxstdlife+$E522),('RFM input'!$M$254-'RFM input'!$M$308)-SUM($M522:O522),('RFM input'!$M$254-'RFM input'!$M$308)/A32taxstdlife))</f>
        <v>0</v>
      </c>
      <c r="Q522" s="60">
        <f>IF(A32taxstdlife="n/a","n/a",IF(Q$3&gt;(A32taxstdlife+$E522),('RFM input'!$M$254-'RFM input'!$M$308)-SUM($M522:P522),('RFM input'!$M$254-'RFM input'!$M$308)/A32taxstdlife))</f>
        <v>0</v>
      </c>
      <c r="R522" s="60"/>
      <c r="S522" s="94"/>
      <c r="T522" s="94"/>
      <c r="U522" s="94"/>
      <c r="V522" s="94"/>
      <c r="W522" s="94"/>
      <c r="X522" s="94"/>
      <c r="Y522" s="94"/>
      <c r="Z522" s="94"/>
      <c r="AA522" s="249"/>
    </row>
    <row r="523" spans="1:27" ht="12.75" hidden="1" customHeight="1" outlineLevel="2">
      <c r="A523" s="4"/>
      <c r="B523" s="4"/>
      <c r="C523" s="19"/>
      <c r="D523" s="1292"/>
      <c r="E523" s="78">
        <v>7</v>
      </c>
      <c r="F523" s="20"/>
      <c r="G523" s="20"/>
      <c r="H523" s="134"/>
      <c r="I523" s="136"/>
      <c r="J523" s="136"/>
      <c r="K523" s="136"/>
      <c r="L523" s="136"/>
      <c r="M523" s="136"/>
      <c r="N523" s="135"/>
      <c r="O523" s="60">
        <f>IF(A32taxstdlife="n/a","n/a",IF(O$3&gt;(A32taxstdlife+$E523),('RFM input'!$N$254-'RFM input'!$N$308)-SUM($N523:N523),('RFM input'!$N$254-'RFM input'!$N$308)/A32taxstdlife))</f>
        <v>0</v>
      </c>
      <c r="P523" s="60">
        <f>IF(A32taxstdlife="n/a","n/a",IF(P$3&gt;(A32taxstdlife+$E523),('RFM input'!$N$254-'RFM input'!$N$308)-SUM($N523:O523),('RFM input'!$N$254-'RFM input'!$N$308)/A32taxstdlife))</f>
        <v>0</v>
      </c>
      <c r="Q523" s="60">
        <f>IF(A32taxstdlife="n/a","n/a",IF(Q$3&gt;(A32taxstdlife+$E523),('RFM input'!$N$254-'RFM input'!$N$308)-SUM($N523:P523),('RFM input'!$N$254-'RFM input'!$N$308)/A32taxstdlife))</f>
        <v>0</v>
      </c>
      <c r="R523" s="60"/>
      <c r="S523" s="94"/>
      <c r="T523" s="94"/>
      <c r="U523" s="94"/>
      <c r="V523" s="94"/>
      <c r="W523" s="94"/>
      <c r="X523" s="94"/>
      <c r="Y523" s="94"/>
      <c r="Z523" s="94"/>
      <c r="AA523" s="249"/>
    </row>
    <row r="524" spans="1:27" ht="12.75" hidden="1" customHeight="1" outlineLevel="2">
      <c r="A524" s="4"/>
      <c r="B524" s="4"/>
      <c r="C524" s="19"/>
      <c r="D524" s="1292"/>
      <c r="E524" s="78">
        <v>8</v>
      </c>
      <c r="F524" s="20"/>
      <c r="G524" s="20"/>
      <c r="H524" s="134"/>
      <c r="I524" s="136"/>
      <c r="J524" s="136"/>
      <c r="K524" s="136"/>
      <c r="L524" s="136"/>
      <c r="M524" s="136"/>
      <c r="N524" s="136"/>
      <c r="O524" s="135"/>
      <c r="P524" s="60">
        <f>IF(A32taxstdlife="n/a","n/a",IF(P$3&gt;(A32taxstdlife+$E524),('RFM input'!$O$254-'RFM input'!$O$308)-SUM($O524:O524),('RFM input'!$O$254-'RFM input'!$O$308)/A32taxstdlife))</f>
        <v>0</v>
      </c>
      <c r="Q524" s="60">
        <f>IF(A32taxstdlife="n/a","n/a",IF(Q$3&gt;(A32taxstdlife+$E524),('RFM input'!$O$254-'RFM input'!$O$308)-SUM($O524:P524),('RFM input'!$O$254-'RFM input'!$O$308)/A32taxstdlife))</f>
        <v>0</v>
      </c>
      <c r="R524" s="60"/>
      <c r="S524" s="94"/>
      <c r="T524" s="94"/>
      <c r="U524" s="94"/>
      <c r="V524" s="94"/>
      <c r="W524" s="94"/>
      <c r="X524" s="94"/>
      <c r="Y524" s="94"/>
      <c r="Z524" s="94"/>
      <c r="AA524" s="249"/>
    </row>
    <row r="525" spans="1:27" ht="12.75" hidden="1" customHeight="1" outlineLevel="2">
      <c r="A525" s="4"/>
      <c r="B525" s="4"/>
      <c r="C525" s="19"/>
      <c r="D525" s="1292"/>
      <c r="E525" s="78">
        <v>9</v>
      </c>
      <c r="F525" s="20"/>
      <c r="G525" s="20"/>
      <c r="H525" s="134"/>
      <c r="I525" s="136"/>
      <c r="J525" s="136"/>
      <c r="K525" s="136"/>
      <c r="L525" s="136"/>
      <c r="M525" s="136"/>
      <c r="N525" s="136"/>
      <c r="O525" s="136"/>
      <c r="P525" s="135"/>
      <c r="Q525" s="60">
        <f>IF(A32taxstdlife="n/a","n/a",IF(Q$3&gt;(A32taxstdlife+$E525),('RFM input'!$P$254-'RFM input'!$P$308)-SUM($P525:P525),('RFM input'!$P$254-'RFM input'!$P$308)/A32taxstdlife))</f>
        <v>0</v>
      </c>
      <c r="R525" s="60"/>
      <c r="S525" s="94"/>
      <c r="T525" s="94"/>
      <c r="U525" s="94"/>
      <c r="V525" s="94"/>
      <c r="W525" s="94"/>
      <c r="X525" s="94"/>
      <c r="Y525" s="94"/>
      <c r="Z525" s="94"/>
      <c r="AA525" s="249"/>
    </row>
    <row r="526" spans="1:27" ht="12.75" hidden="1" customHeight="1" outlineLevel="2">
      <c r="A526" s="4"/>
      <c r="B526" s="4"/>
      <c r="C526" s="19"/>
      <c r="D526" s="1292"/>
      <c r="E526" s="79">
        <v>10</v>
      </c>
      <c r="F526" s="20"/>
      <c r="G526" s="20"/>
      <c r="H526" s="134"/>
      <c r="I526" s="136"/>
      <c r="J526" s="136"/>
      <c r="K526" s="136"/>
      <c r="L526" s="136"/>
      <c r="M526" s="136"/>
      <c r="N526" s="136"/>
      <c r="O526" s="136"/>
      <c r="P526" s="136"/>
      <c r="Q526" s="135"/>
      <c r="R526" s="60"/>
      <c r="S526" s="94"/>
      <c r="T526" s="94"/>
      <c r="U526" s="94"/>
      <c r="V526" s="94"/>
      <c r="W526" s="94"/>
      <c r="X526" s="94"/>
      <c r="Y526" s="94"/>
      <c r="Z526" s="94"/>
      <c r="AA526" s="249"/>
    </row>
    <row r="527" spans="1:27" outlineLevel="1" collapsed="1">
      <c r="A527" s="4"/>
      <c r="B527" s="4"/>
      <c r="C527" s="218">
        <f>Asset32</f>
        <v>0</v>
      </c>
      <c r="D527" s="4"/>
      <c r="E527" s="4"/>
      <c r="F527" s="17"/>
      <c r="G527" s="17"/>
      <c r="H527" s="237">
        <f>-SUM(H515:H526)</f>
        <v>0</v>
      </c>
      <c r="I527" s="149">
        <f>-SUM(I515:I526)</f>
        <v>0</v>
      </c>
      <c r="J527" s="433">
        <f>IF(COUNT($H527:I527)&gt;='RFM input'!$AA$7,0, -SUM(J515:J526))</f>
        <v>0</v>
      </c>
      <c r="K527" s="433">
        <f>IF(COUNT($H527:J527)&gt;='RFM input'!$AA$7,0, -SUM(K515:K526))</f>
        <v>0</v>
      </c>
      <c r="L527" s="433">
        <f>IF(COUNT($H527:K527)&gt;='RFM input'!$AA$7,0, -SUM(L515:L526))</f>
        <v>0</v>
      </c>
      <c r="M527" s="149">
        <f>IF(COUNT($H527:L527)&gt;='RFM input'!$AA$7,0, -SUM(M515:M526))</f>
        <v>0</v>
      </c>
      <c r="N527" s="149">
        <f>IF(COUNT($H527:M527)&gt;='RFM input'!$AA$7,0, -SUM(N515:N526))</f>
        <v>0</v>
      </c>
      <c r="O527" s="149">
        <f>IF(COUNT($H527:N527)&gt;='RFM input'!$AA$7,0, -SUM(O515:O526))</f>
        <v>0</v>
      </c>
      <c r="P527" s="149">
        <f>IF(COUNT($H527:O527)&gt;='RFM input'!$AA$7,0, -SUM(P515:P526))</f>
        <v>0</v>
      </c>
      <c r="Q527" s="149">
        <f>IF(COUNT($H527:P527)&gt;='RFM input'!$AA$7,0, -SUM(Q515:Q526))</f>
        <v>0</v>
      </c>
      <c r="R527" s="149"/>
      <c r="S527" s="93"/>
      <c r="T527" s="93"/>
      <c r="U527" s="93"/>
      <c r="V527" s="93"/>
      <c r="W527" s="93"/>
      <c r="X527" s="93"/>
      <c r="Y527" s="93"/>
      <c r="Z527" s="93"/>
      <c r="AA527" s="249"/>
    </row>
    <row r="528" spans="1:27" ht="12.75" hidden="1" customHeight="1" outlineLevel="2">
      <c r="A528" s="4"/>
      <c r="B528" s="219">
        <f>Asset33</f>
        <v>0</v>
      </c>
      <c r="C528" s="24"/>
      <c r="D528" s="458" t="s">
        <v>161</v>
      </c>
      <c r="E528" s="24"/>
      <c r="F528" s="238"/>
      <c r="G528" s="238"/>
      <c r="H528" s="59">
        <f>IF(H$3&gt;A33taxremlife,A33taxvalue-SUM($F528:F528),IF(A33taxremlife="N/A","n/a",A33taxvalue/A33taxremlife))</f>
        <v>0</v>
      </c>
      <c r="I528" s="59">
        <f>IF(I$3&gt;A33taxremlife,A33taxvalue-SUM($F528:H528),IF(A33taxremlife="N/A","n/a",A33taxvalue/A33taxremlife))</f>
        <v>0</v>
      </c>
      <c r="J528" s="59">
        <f>IF(J$3&gt;A33taxremlife,A33taxvalue-SUM($F528:I528),IF(A33taxremlife="N/A","n/a",A33taxvalue/A33taxremlife))</f>
        <v>0</v>
      </c>
      <c r="K528" s="59">
        <f>IF(K$3&gt;A33taxremlife,A33taxvalue-SUM($F528:J528),IF(A33taxremlife="N/A","n/a",A33taxvalue/A33taxremlife))</f>
        <v>0</v>
      </c>
      <c r="L528" s="59">
        <f>IF(L$3&gt;A33taxremlife,A33taxvalue-SUM($F528:K528),IF(A33taxremlife="N/A","n/a",A33taxvalue/A33taxremlife))</f>
        <v>0</v>
      </c>
      <c r="M528" s="59">
        <f>IF(M$3&gt;A33taxremlife,A33taxvalue-SUM($F528:L528),IF(A33taxremlife="N/A","n/a",A33taxvalue/A33taxremlife))</f>
        <v>0</v>
      </c>
      <c r="N528" s="59">
        <f>IF(N$3&gt;A33taxremlife,A33taxvalue-SUM($F528:M528),IF(A33taxremlife="N/A","n/a",A33taxvalue/A33taxremlife))</f>
        <v>0</v>
      </c>
      <c r="O528" s="59">
        <f>IF(O$3&gt;A33taxremlife,A33taxvalue-SUM($F528:N528),IF(A33taxremlife="N/A","n/a",A33taxvalue/A33taxremlife))</f>
        <v>0</v>
      </c>
      <c r="P528" s="59">
        <f>IF(P$3&gt;A33taxremlife,A33taxvalue-SUM($F528:O528),IF(A33taxremlife="N/A","n/a",A33taxvalue/A33taxremlife))</f>
        <v>0</v>
      </c>
      <c r="Q528" s="59">
        <f>IF(Q$3&gt;A33taxremlife,A33taxvalue-SUM($F528:P528),IF(A33taxremlife="N/A","n/a",A33taxvalue/A33taxremlife))</f>
        <v>0</v>
      </c>
      <c r="R528" s="59"/>
      <c r="S528" s="94"/>
      <c r="T528" s="94"/>
      <c r="U528" s="94"/>
      <c r="V528" s="94"/>
      <c r="W528" s="94"/>
      <c r="X528" s="94"/>
      <c r="Y528" s="94"/>
      <c r="Z528" s="94"/>
      <c r="AA528" s="249"/>
    </row>
    <row r="529" spans="1:27" ht="12.75" hidden="1" customHeight="1" outlineLevel="2">
      <c r="A529" s="4"/>
      <c r="B529" s="4"/>
      <c r="C529" s="19"/>
      <c r="D529" s="1291" t="s">
        <v>50</v>
      </c>
      <c r="E529" s="78"/>
      <c r="F529" s="20"/>
      <c r="G529" s="20"/>
      <c r="H529" s="94"/>
      <c r="I529" s="60"/>
      <c r="J529" s="60"/>
      <c r="K529" s="60"/>
      <c r="L529" s="60"/>
      <c r="M529" s="60"/>
      <c r="N529" s="60"/>
      <c r="O529" s="60"/>
      <c r="P529" s="60"/>
      <c r="Q529" s="60"/>
      <c r="R529" s="60"/>
      <c r="S529" s="94"/>
      <c r="T529" s="94"/>
      <c r="U529" s="94"/>
      <c r="V529" s="94"/>
      <c r="W529" s="94"/>
      <c r="X529" s="94"/>
      <c r="Y529" s="94"/>
      <c r="Z529" s="94"/>
      <c r="AA529" s="249"/>
    </row>
    <row r="530" spans="1:27" ht="12.75" hidden="1" customHeight="1" outlineLevel="2">
      <c r="A530" s="4"/>
      <c r="B530" s="4"/>
      <c r="C530" s="19"/>
      <c r="D530" s="1292"/>
      <c r="E530" s="78">
        <v>1</v>
      </c>
      <c r="F530" s="20"/>
      <c r="G530" s="20"/>
      <c r="H530" s="133"/>
      <c r="I530" s="60">
        <f>IF(A33taxstdlife="n/a","n/a",IF(I$3&gt;(A33taxstdlife+$E530),('RFM input'!$H$255-'RFM input'!$H$309)-SUM($H530:H530),('RFM input'!$H$255-'RFM input'!$H$309)/A33taxstdlife))</f>
        <v>0</v>
      </c>
      <c r="J530" s="60">
        <f>IF(A33taxstdlife="n/a","n/a",IF(J$3&gt;(A33taxstdlife+$E530),('RFM input'!$H$255-'RFM input'!$H$309)-SUM($H530:I530),('RFM input'!$H$255-'RFM input'!$H$309)/A33taxstdlife))</f>
        <v>0</v>
      </c>
      <c r="K530" s="60">
        <f>IF(A33taxstdlife="n/a","n/a",IF(K$3&gt;(A33taxstdlife+$E530),('RFM input'!$H$255-'RFM input'!$H$309)-SUM($H530:J530),('RFM input'!$H$255-'RFM input'!$H$309)/A33taxstdlife))</f>
        <v>0</v>
      </c>
      <c r="L530" s="60">
        <f>IF(A33taxstdlife="n/a","n/a",IF(L$3&gt;(A33taxstdlife+$E530),('RFM input'!$H$255-'RFM input'!$H$309)-SUM($H530:K530),('RFM input'!$H$255-'RFM input'!$H$309)/A33taxstdlife))</f>
        <v>0</v>
      </c>
      <c r="M530" s="60">
        <f>IF(A33taxstdlife="n/a","n/a",IF(M$3&gt;(A33taxstdlife+$E530),('RFM input'!$H$255-'RFM input'!$H$309)-SUM($H530:L530),('RFM input'!$H$255-'RFM input'!$H$309)/A33taxstdlife))</f>
        <v>0</v>
      </c>
      <c r="N530" s="60">
        <f>IF(A33taxstdlife="n/a","n/a",IF(N$3&gt;(A33taxstdlife+$E530),('RFM input'!$H$255-'RFM input'!$H$309)-SUM($H530:M530),('RFM input'!$H$255-'RFM input'!$H$309)/A33taxstdlife))</f>
        <v>0</v>
      </c>
      <c r="O530" s="60">
        <f>IF(A33taxstdlife="n/a","n/a",IF(O$3&gt;(A33taxstdlife+$E530),('RFM input'!$H$255-'RFM input'!$H$309)-SUM($H530:N530),('RFM input'!$H$255-'RFM input'!$H$309)/A33taxstdlife))</f>
        <v>0</v>
      </c>
      <c r="P530" s="60">
        <f>IF(A33taxstdlife="n/a","n/a",IF(P$3&gt;(A33taxstdlife+$E530),('RFM input'!$H$255-'RFM input'!$H$309)-SUM($H530:O530),('RFM input'!$H$255-'RFM input'!$H$309)/A33taxstdlife))</f>
        <v>0</v>
      </c>
      <c r="Q530" s="60">
        <f>IF(A33taxstdlife="n/a","n/a",IF(Q$3&gt;(A33taxstdlife+$E530),('RFM input'!$H$255-'RFM input'!$H$309)-SUM($H530:P530),('RFM input'!$H$255-'RFM input'!$H$309)/A33taxstdlife))</f>
        <v>0</v>
      </c>
      <c r="R530" s="60"/>
      <c r="S530" s="94"/>
      <c r="T530" s="94"/>
      <c r="U530" s="94"/>
      <c r="V530" s="94"/>
      <c r="W530" s="94"/>
      <c r="X530" s="94"/>
      <c r="Y530" s="94"/>
      <c r="Z530" s="94"/>
      <c r="AA530" s="249"/>
    </row>
    <row r="531" spans="1:27" ht="12.75" hidden="1" customHeight="1" outlineLevel="2">
      <c r="A531" s="4"/>
      <c r="B531" s="4"/>
      <c r="C531" s="19"/>
      <c r="D531" s="1292"/>
      <c r="E531" s="78">
        <v>2</v>
      </c>
      <c r="F531" s="20"/>
      <c r="G531" s="20"/>
      <c r="H531" s="134"/>
      <c r="I531" s="135"/>
      <c r="J531" s="60">
        <f>IF(A33taxstdlife="n/a","n/a",IF(J$3&gt;(A33taxstdlife+$E531),('RFM input'!$I$255-'RFM input'!$I$309)-SUM($I531:I531),('RFM input'!$I$255-'RFM input'!$I$309)/A33taxstdlife))</f>
        <v>0</v>
      </c>
      <c r="K531" s="60">
        <f>IF(A33taxstdlife="n/a","n/a",IF(K$3&gt;(A33taxstdlife+$E531),('RFM input'!$I$255-'RFM input'!$I$309)-SUM($I531:J531),('RFM input'!$I$255-'RFM input'!$I$309)/A33taxstdlife))</f>
        <v>0</v>
      </c>
      <c r="L531" s="60">
        <f>IF(A33taxstdlife="n/a","n/a",IF(L$3&gt;(A33taxstdlife+$E531),('RFM input'!$I$255-'RFM input'!$I$309)-SUM($I531:K531),('RFM input'!$I$255-'RFM input'!$I$309)/A33taxstdlife))</f>
        <v>0</v>
      </c>
      <c r="M531" s="60">
        <f>IF(A33taxstdlife="n/a","n/a",IF(M$3&gt;(A33taxstdlife+$E531),('RFM input'!$I$255-'RFM input'!$I$309)-SUM($I531:L531),('RFM input'!$I$255-'RFM input'!$I$309)/A33taxstdlife))</f>
        <v>0</v>
      </c>
      <c r="N531" s="60">
        <f>IF(A33taxstdlife="n/a","n/a",IF(N$3&gt;(A33taxstdlife+$E531),('RFM input'!$I$255-'RFM input'!$I$309)-SUM($I531:M531),('RFM input'!$I$255-'RFM input'!$I$309)/A33taxstdlife))</f>
        <v>0</v>
      </c>
      <c r="O531" s="60">
        <f>IF(A33taxstdlife="n/a","n/a",IF(O$3&gt;(A33taxstdlife+$E531),('RFM input'!$I$255-'RFM input'!$I$309)-SUM($I531:N531),('RFM input'!$I$255-'RFM input'!$I$309)/A33taxstdlife))</f>
        <v>0</v>
      </c>
      <c r="P531" s="60">
        <f>IF(A33taxstdlife="n/a","n/a",IF(P$3&gt;(A33taxstdlife+$E531),('RFM input'!$I$255-'RFM input'!$I$309)-SUM($I531:O531),('RFM input'!$I$255-'RFM input'!$I$309)/A33taxstdlife))</f>
        <v>0</v>
      </c>
      <c r="Q531" s="60">
        <f>IF(A33taxstdlife="n/a","n/a",IF(Q$3&gt;(A33taxstdlife+$E531),('RFM input'!$I$255-'RFM input'!$I$309)-SUM($I531:P531),('RFM input'!$I$255-'RFM input'!$I$309)/A33taxstdlife))</f>
        <v>0</v>
      </c>
      <c r="R531" s="60"/>
      <c r="S531" s="94"/>
      <c r="T531" s="94"/>
      <c r="U531" s="94"/>
      <c r="V531" s="94"/>
      <c r="W531" s="94"/>
      <c r="X531" s="94"/>
      <c r="Y531" s="94"/>
      <c r="Z531" s="94"/>
      <c r="AA531" s="249"/>
    </row>
    <row r="532" spans="1:27" ht="12.75" hidden="1" customHeight="1" outlineLevel="2">
      <c r="A532" s="4"/>
      <c r="B532" s="4"/>
      <c r="C532" s="19"/>
      <c r="D532" s="1292"/>
      <c r="E532" s="78">
        <v>3</v>
      </c>
      <c r="F532" s="20"/>
      <c r="G532" s="20"/>
      <c r="H532" s="134"/>
      <c r="I532" s="136"/>
      <c r="J532" s="135"/>
      <c r="K532" s="60">
        <f>IF(A33taxstdlife="n/a","n/a",IF(K$3&gt;(A33taxstdlife+$E532),('RFM input'!$J$255-'RFM input'!$J$309)-SUM($J532:J532),('RFM input'!$J$255-'RFM input'!$J$309)/A33taxstdlife))</f>
        <v>0</v>
      </c>
      <c r="L532" s="60">
        <f>IF(A33taxstdlife="n/a","n/a",IF(L$3&gt;(A33taxstdlife+$E532),('RFM input'!$J$255-'RFM input'!$J$309)-SUM($J532:K532),('RFM input'!$J$255-'RFM input'!$J$309)/A33taxstdlife))</f>
        <v>0</v>
      </c>
      <c r="M532" s="60">
        <f>IF(A33taxstdlife="n/a","n/a",IF(M$3&gt;(A33taxstdlife+$E532),('RFM input'!$J$255-'RFM input'!$J$309)-SUM($J532:L532),('RFM input'!$J$255-'RFM input'!$J$309)/A33taxstdlife))</f>
        <v>0</v>
      </c>
      <c r="N532" s="60">
        <f>IF(A33taxstdlife="n/a","n/a",IF(N$3&gt;(A33taxstdlife+$E532),('RFM input'!$J$255-'RFM input'!$J$309)-SUM($J532:M532),('RFM input'!$J$255-'RFM input'!$J$309)/A33taxstdlife))</f>
        <v>0</v>
      </c>
      <c r="O532" s="60">
        <f>IF(A33taxstdlife="n/a","n/a",IF(O$3&gt;(A33taxstdlife+$E532),('RFM input'!$J$255-'RFM input'!$J$309)-SUM($J532:N532),('RFM input'!$J$255-'RFM input'!$J$309)/A33taxstdlife))</f>
        <v>0</v>
      </c>
      <c r="P532" s="60">
        <f>IF(A33taxstdlife="n/a","n/a",IF(P$3&gt;(A33taxstdlife+$E532),('RFM input'!$J$255-'RFM input'!$J$309)-SUM($J532:O532),('RFM input'!$J$255-'RFM input'!$J$309)/A33taxstdlife))</f>
        <v>0</v>
      </c>
      <c r="Q532" s="60">
        <f>IF(A33taxstdlife="n/a","n/a",IF(Q$3&gt;(A33taxstdlife+$E532),('RFM input'!$J$255-'RFM input'!$J$309)-SUM($J532:P532),('RFM input'!$J$255-'RFM input'!$J$309)/A33taxstdlife))</f>
        <v>0</v>
      </c>
      <c r="R532" s="60"/>
      <c r="S532" s="94"/>
      <c r="T532" s="94"/>
      <c r="U532" s="94"/>
      <c r="V532" s="94"/>
      <c r="W532" s="94"/>
      <c r="X532" s="94"/>
      <c r="Y532" s="94"/>
      <c r="Z532" s="94"/>
      <c r="AA532" s="249"/>
    </row>
    <row r="533" spans="1:27" ht="12.75" hidden="1" customHeight="1" outlineLevel="2">
      <c r="A533" s="4"/>
      <c r="B533" s="4"/>
      <c r="C533" s="19"/>
      <c r="D533" s="1292"/>
      <c r="E533" s="78">
        <v>4</v>
      </c>
      <c r="F533" s="20"/>
      <c r="G533" s="20"/>
      <c r="H533" s="134"/>
      <c r="I533" s="136"/>
      <c r="J533" s="136"/>
      <c r="K533" s="135"/>
      <c r="L533" s="60">
        <f>IF(A33taxstdlife="n/a","n/a",IF(L$3&gt;(A33taxstdlife+$E533),('RFM input'!$K$255-'RFM input'!$K$309)-SUM($K533:K533),('RFM input'!$K$255-'RFM input'!$K$309)/A33taxstdlife))</f>
        <v>0</v>
      </c>
      <c r="M533" s="60">
        <f>IF(A33taxstdlife="n/a","n/a",IF(M$3&gt;(A33taxstdlife+$E533),('RFM input'!$K$255-'RFM input'!$K$309)-SUM($K533:L533),('RFM input'!$K$255-'RFM input'!$K$309)/A33taxstdlife))</f>
        <v>0</v>
      </c>
      <c r="N533" s="60">
        <f>IF(A33taxstdlife="n/a","n/a",IF(N$3&gt;(A33taxstdlife+$E533),('RFM input'!$K$255-'RFM input'!$K$309)-SUM($K533:M533),('RFM input'!$K$255-'RFM input'!$K$309)/A33taxstdlife))</f>
        <v>0</v>
      </c>
      <c r="O533" s="60">
        <f>IF(A33taxstdlife="n/a","n/a",IF(O$3&gt;(A33taxstdlife+$E533),('RFM input'!$K$255-'RFM input'!$K$309)-SUM($K533:N533),('RFM input'!$K$255-'RFM input'!$K$309)/A33taxstdlife))</f>
        <v>0</v>
      </c>
      <c r="P533" s="60">
        <f>IF(A33taxstdlife="n/a","n/a",IF(P$3&gt;(A33taxstdlife+$E533),('RFM input'!$K$255-'RFM input'!$K$309)-SUM($K533:O533),('RFM input'!$K$255-'RFM input'!$K$309)/A33taxstdlife))</f>
        <v>0</v>
      </c>
      <c r="Q533" s="60">
        <f>IF(A33taxstdlife="n/a","n/a",IF(Q$3&gt;(A33taxstdlife+$E533),('RFM input'!$K$255-'RFM input'!$K$309)-SUM($K533:P533),('RFM input'!$K$255-'RFM input'!$K$309)/A33taxstdlife))</f>
        <v>0</v>
      </c>
      <c r="R533" s="60"/>
      <c r="S533" s="94"/>
      <c r="T533" s="94"/>
      <c r="U533" s="94"/>
      <c r="V533" s="94"/>
      <c r="W533" s="94"/>
      <c r="X533" s="94"/>
      <c r="Y533" s="94"/>
      <c r="Z533" s="94"/>
      <c r="AA533" s="249"/>
    </row>
    <row r="534" spans="1:27" ht="12.75" hidden="1" customHeight="1" outlineLevel="2">
      <c r="A534" s="4"/>
      <c r="B534" s="4"/>
      <c r="C534" s="19"/>
      <c r="D534" s="1292"/>
      <c r="E534" s="78">
        <v>5</v>
      </c>
      <c r="F534" s="20"/>
      <c r="G534" s="20"/>
      <c r="H534" s="134"/>
      <c r="I534" s="136"/>
      <c r="J534" s="136"/>
      <c r="K534" s="136"/>
      <c r="L534" s="135"/>
      <c r="M534" s="60">
        <f>IF(A33taxstdlife="n/a","n/a",IF(M$3&gt;(A33taxstdlife+$E534),('RFM input'!$L$255-'RFM input'!$L$309)-SUM($L534:L534),('RFM input'!$L$255-'RFM input'!$L$309)/A33taxstdlife))</f>
        <v>0</v>
      </c>
      <c r="N534" s="60">
        <f>IF(A33taxstdlife="n/a","n/a",IF(N$3&gt;(A33taxstdlife+$E534),('RFM input'!$L$255-'RFM input'!$L$309)-SUM($L534:M534),('RFM input'!$L$255-'RFM input'!$L$309)/A33taxstdlife))</f>
        <v>0</v>
      </c>
      <c r="O534" s="60">
        <f>IF(A33taxstdlife="n/a","n/a",IF(O$3&gt;(A33taxstdlife+$E534),('RFM input'!$L$255-'RFM input'!$L$309)-SUM($L534:N534),('RFM input'!$L$255-'RFM input'!$L$309)/A33taxstdlife))</f>
        <v>0</v>
      </c>
      <c r="P534" s="60">
        <f>IF(A33taxstdlife="n/a","n/a",IF(P$3&gt;(A33taxstdlife+$E534),('RFM input'!$L$255-'RFM input'!$L$309)-SUM($L534:O534),('RFM input'!$L$255-'RFM input'!$L$309)/A33taxstdlife))</f>
        <v>0</v>
      </c>
      <c r="Q534" s="60">
        <f>IF(A33taxstdlife="n/a","n/a",IF(Q$3&gt;(A33taxstdlife+$E534),('RFM input'!$L$255-'RFM input'!$L$309)-SUM($L534:P534),('RFM input'!$L$255-'RFM input'!$L$309)/A33taxstdlife))</f>
        <v>0</v>
      </c>
      <c r="R534" s="60"/>
      <c r="S534" s="94"/>
      <c r="T534" s="94"/>
      <c r="U534" s="94"/>
      <c r="V534" s="94"/>
      <c r="W534" s="94"/>
      <c r="X534" s="94"/>
      <c r="Y534" s="94"/>
      <c r="Z534" s="94"/>
      <c r="AA534" s="249"/>
    </row>
    <row r="535" spans="1:27" ht="12.75" hidden="1" customHeight="1" outlineLevel="2">
      <c r="A535" s="4"/>
      <c r="B535" s="4"/>
      <c r="C535" s="19"/>
      <c r="D535" s="1292"/>
      <c r="E535" s="78">
        <v>6</v>
      </c>
      <c r="F535" s="20"/>
      <c r="G535" s="20"/>
      <c r="H535" s="134"/>
      <c r="I535" s="136"/>
      <c r="J535" s="136"/>
      <c r="K535" s="136"/>
      <c r="L535" s="136"/>
      <c r="M535" s="135"/>
      <c r="N535" s="60">
        <f>IF(A33taxstdlife="n/a","n/a",IF(N$3&gt;(A33taxstdlife+$E535),('RFM input'!$M$255-'RFM input'!$M$309)-SUM($M535:M535),('RFM input'!$M$255-'RFM input'!$M$309)/A33taxstdlife))</f>
        <v>0</v>
      </c>
      <c r="O535" s="60">
        <f>IF(A33taxstdlife="n/a","n/a",IF(O$3&gt;(A33taxstdlife+$E535),('RFM input'!$M$255-'RFM input'!$M$309)-SUM($M535:N535),('RFM input'!$M$255-'RFM input'!$M$309)/A33taxstdlife))</f>
        <v>0</v>
      </c>
      <c r="P535" s="60">
        <f>IF(A33taxstdlife="n/a","n/a",IF(P$3&gt;(A33taxstdlife+$E535),('RFM input'!$M$255-'RFM input'!$M$309)-SUM($M535:O535),('RFM input'!$M$255-'RFM input'!$M$309)/A33taxstdlife))</f>
        <v>0</v>
      </c>
      <c r="Q535" s="60">
        <f>IF(A33taxstdlife="n/a","n/a",IF(Q$3&gt;(A33taxstdlife+$E535),('RFM input'!$M$255-'RFM input'!$M$309)-SUM($M535:P535),('RFM input'!$M$255-'RFM input'!$M$309)/A33taxstdlife))</f>
        <v>0</v>
      </c>
      <c r="R535" s="60"/>
      <c r="S535" s="94"/>
      <c r="T535" s="94"/>
      <c r="U535" s="94"/>
      <c r="V535" s="94"/>
      <c r="W535" s="94"/>
      <c r="X535" s="94"/>
      <c r="Y535" s="94"/>
      <c r="Z535" s="94"/>
      <c r="AA535" s="249"/>
    </row>
    <row r="536" spans="1:27" ht="12.75" hidden="1" customHeight="1" outlineLevel="2">
      <c r="A536" s="4"/>
      <c r="B536" s="4"/>
      <c r="C536" s="19"/>
      <c r="D536" s="1292"/>
      <c r="E536" s="78">
        <v>7</v>
      </c>
      <c r="F536" s="20"/>
      <c r="G536" s="20"/>
      <c r="H536" s="134"/>
      <c r="I536" s="136"/>
      <c r="J536" s="136"/>
      <c r="K536" s="136"/>
      <c r="L536" s="136"/>
      <c r="M536" s="136"/>
      <c r="N536" s="135"/>
      <c r="O536" s="60">
        <f>IF(A33taxstdlife="n/a","n/a",IF(O$3&gt;(A33taxstdlife+$E536),('RFM input'!$N$255-'RFM input'!$N$309)-SUM($N536:N536),('RFM input'!$N$255-'RFM input'!$N$309)/A33taxstdlife))</f>
        <v>0</v>
      </c>
      <c r="P536" s="60">
        <f>IF(A33taxstdlife="n/a","n/a",IF(P$3&gt;(A33taxstdlife+$E536),('RFM input'!$N$255-'RFM input'!$N$309)-SUM($N536:O536),('RFM input'!$N$255-'RFM input'!$N$309)/A33taxstdlife))</f>
        <v>0</v>
      </c>
      <c r="Q536" s="60">
        <f>IF(A33taxstdlife="n/a","n/a",IF(Q$3&gt;(A33taxstdlife+$E536),('RFM input'!$N$255-'RFM input'!$N$309)-SUM($N536:P536),('RFM input'!$N$255-'RFM input'!$N$309)/A33taxstdlife))</f>
        <v>0</v>
      </c>
      <c r="R536" s="60"/>
      <c r="S536" s="94"/>
      <c r="T536" s="94"/>
      <c r="U536" s="94"/>
      <c r="V536" s="94"/>
      <c r="W536" s="94"/>
      <c r="X536" s="94"/>
      <c r="Y536" s="94"/>
      <c r="Z536" s="94"/>
      <c r="AA536" s="249"/>
    </row>
    <row r="537" spans="1:27" ht="12.75" hidden="1" customHeight="1" outlineLevel="2">
      <c r="A537" s="4"/>
      <c r="B537" s="4"/>
      <c r="C537" s="19"/>
      <c r="D537" s="1292"/>
      <c r="E537" s="78">
        <v>8</v>
      </c>
      <c r="F537" s="20"/>
      <c r="G537" s="20"/>
      <c r="H537" s="134"/>
      <c r="I537" s="136"/>
      <c r="J537" s="136"/>
      <c r="K537" s="136"/>
      <c r="L537" s="136"/>
      <c r="M537" s="136"/>
      <c r="N537" s="136"/>
      <c r="O537" s="135"/>
      <c r="P537" s="60">
        <f>IF(A33taxstdlife="n/a","n/a",IF(P$3&gt;(A33taxstdlife+$E537),('RFM input'!$O$255-'RFM input'!$O$309)-SUM($O537:O537),('RFM input'!$O$255-'RFM input'!$O$309)/A33taxstdlife))</f>
        <v>0</v>
      </c>
      <c r="Q537" s="60">
        <f>IF(A33taxstdlife="n/a","n/a",IF(Q$3&gt;(A33taxstdlife+$E537),('RFM input'!$O$255-'RFM input'!$O$309)-SUM($O537:P537),('RFM input'!$O$255-'RFM input'!$O$309)/A33taxstdlife))</f>
        <v>0</v>
      </c>
      <c r="R537" s="60"/>
      <c r="S537" s="94"/>
      <c r="T537" s="94"/>
      <c r="U537" s="94"/>
      <c r="V537" s="94"/>
      <c r="W537" s="94"/>
      <c r="X537" s="94"/>
      <c r="Y537" s="94"/>
      <c r="Z537" s="94"/>
      <c r="AA537" s="249"/>
    </row>
    <row r="538" spans="1:27" ht="12.75" hidden="1" customHeight="1" outlineLevel="2">
      <c r="A538" s="4"/>
      <c r="B538" s="4"/>
      <c r="C538" s="19"/>
      <c r="D538" s="1292"/>
      <c r="E538" s="78">
        <v>9</v>
      </c>
      <c r="F538" s="20"/>
      <c r="G538" s="20"/>
      <c r="H538" s="134"/>
      <c r="I538" s="136"/>
      <c r="J538" s="136"/>
      <c r="K538" s="136"/>
      <c r="L538" s="136"/>
      <c r="M538" s="136"/>
      <c r="N538" s="136"/>
      <c r="O538" s="136"/>
      <c r="P538" s="135"/>
      <c r="Q538" s="60">
        <f>IF(A33taxstdlife="n/a","n/a",IF(Q$3&gt;(A33taxstdlife+$E538),('RFM input'!$P$255-'RFM input'!$P$309)-SUM($P538:P538),('RFM input'!$P$255-'RFM input'!$P$309)/A33taxstdlife))</f>
        <v>0</v>
      </c>
      <c r="R538" s="60"/>
      <c r="S538" s="94"/>
      <c r="T538" s="94"/>
      <c r="U538" s="94"/>
      <c r="V538" s="94"/>
      <c r="W538" s="94"/>
      <c r="X538" s="94"/>
      <c r="Y538" s="94"/>
      <c r="Z538" s="94"/>
      <c r="AA538" s="249"/>
    </row>
    <row r="539" spans="1:27" ht="12.75" hidden="1" customHeight="1" outlineLevel="2">
      <c r="A539" s="4"/>
      <c r="B539" s="4"/>
      <c r="C539" s="19"/>
      <c r="D539" s="1292"/>
      <c r="E539" s="79">
        <v>10</v>
      </c>
      <c r="F539" s="20"/>
      <c r="G539" s="20"/>
      <c r="H539" s="134"/>
      <c r="I539" s="136"/>
      <c r="J539" s="136"/>
      <c r="K539" s="136"/>
      <c r="L539" s="136"/>
      <c r="M539" s="136"/>
      <c r="N539" s="136"/>
      <c r="O539" s="136"/>
      <c r="P539" s="136"/>
      <c r="Q539" s="135"/>
      <c r="R539" s="60"/>
      <c r="S539" s="94"/>
      <c r="T539" s="94"/>
      <c r="U539" s="94"/>
      <c r="V539" s="94"/>
      <c r="W539" s="94"/>
      <c r="X539" s="94"/>
      <c r="Y539" s="94"/>
      <c r="Z539" s="94"/>
      <c r="AA539" s="249"/>
    </row>
    <row r="540" spans="1:27" outlineLevel="1" collapsed="1">
      <c r="A540" s="4"/>
      <c r="B540" s="4"/>
      <c r="C540" s="218">
        <f>Asset33</f>
        <v>0</v>
      </c>
      <c r="D540" s="4"/>
      <c r="E540" s="4"/>
      <c r="F540" s="17"/>
      <c r="G540" s="17"/>
      <c r="H540" s="237">
        <f>-SUM(H528:H539)</f>
        <v>0</v>
      </c>
      <c r="I540" s="149">
        <f>-SUM(I528:I539)</f>
        <v>0</v>
      </c>
      <c r="J540" s="433">
        <f>IF(COUNT($H540:I540)&gt;='RFM input'!$AA$7,0, -SUM(J528:J539))</f>
        <v>0</v>
      </c>
      <c r="K540" s="433">
        <f>IF(COUNT($H540:J540)&gt;='RFM input'!$AA$7,0, -SUM(K528:K539))</f>
        <v>0</v>
      </c>
      <c r="L540" s="433">
        <f>IF(COUNT($H540:K540)&gt;='RFM input'!$AA$7,0, -SUM(L528:L539))</f>
        <v>0</v>
      </c>
      <c r="M540" s="433">
        <f>IF(COUNT($H540:L540)&gt;='RFM input'!$AA$7,0, -SUM(M528:M539))</f>
        <v>0</v>
      </c>
      <c r="N540" s="149">
        <f>IF(COUNT($H540:M540)&gt;='RFM input'!$AA$7,0, -SUM(N528:N539))</f>
        <v>0</v>
      </c>
      <c r="O540" s="149">
        <f>IF(COUNT($H540:N540)&gt;='RFM input'!$AA$7,0, -SUM(O528:O539))</f>
        <v>0</v>
      </c>
      <c r="P540" s="149">
        <f>IF(COUNT($H540:O540)&gt;='RFM input'!$AA$7,0, -SUM(P528:P539))</f>
        <v>0</v>
      </c>
      <c r="Q540" s="149">
        <f>IF(COUNT($H540:P540)&gt;='RFM input'!$AA$7,0, -SUM(Q528:Q539))</f>
        <v>0</v>
      </c>
      <c r="R540" s="149"/>
      <c r="S540" s="93"/>
      <c r="T540" s="93"/>
      <c r="U540" s="93"/>
      <c r="V540" s="93"/>
      <c r="W540" s="93"/>
      <c r="X540" s="93"/>
      <c r="Y540" s="93"/>
      <c r="Z540" s="93"/>
      <c r="AA540" s="249"/>
    </row>
    <row r="541" spans="1:27" ht="12.75" hidden="1" customHeight="1" outlineLevel="2">
      <c r="A541" s="4"/>
      <c r="B541" s="219">
        <f>Asset34</f>
        <v>0</v>
      </c>
      <c r="C541" s="24"/>
      <c r="D541" s="458" t="s">
        <v>161</v>
      </c>
      <c r="E541" s="24"/>
      <c r="F541" s="238"/>
      <c r="G541" s="238"/>
      <c r="H541" s="59">
        <f>IF(H$3&gt;A34taxremlife,A34taxvalue-SUM($F541:F541),IF(A34taxremlife="N/A","n/a",A34taxvalue/A34taxremlife))</f>
        <v>0</v>
      </c>
      <c r="I541" s="59">
        <f>IF(I$3&gt;A34taxremlife,A34taxvalue-SUM($F541:H541),IF(A34taxremlife="N/A","n/a",A34taxvalue/A34taxremlife))</f>
        <v>0</v>
      </c>
      <c r="J541" s="59">
        <f>IF(J$3&gt;A34taxremlife,A34taxvalue-SUM($F541:I541),IF(A34taxremlife="N/A","n/a",A34taxvalue/A34taxremlife))</f>
        <v>0</v>
      </c>
      <c r="K541" s="59">
        <f>IF(K$3&gt;A34taxremlife,A34taxvalue-SUM($F541:J541),IF(A34taxremlife="N/A","n/a",A34taxvalue/A34taxremlife))</f>
        <v>0</v>
      </c>
      <c r="L541" s="59">
        <f>IF(L$3&gt;A34taxremlife,A34taxvalue-SUM($F541:K541),IF(A34taxremlife="N/A","n/a",A34taxvalue/A34taxremlife))</f>
        <v>0</v>
      </c>
      <c r="M541" s="59">
        <f>IF(M$3&gt;A34taxremlife,A34taxvalue-SUM($F541:L541),IF(A34taxremlife="N/A","n/a",A34taxvalue/A34taxremlife))</f>
        <v>0</v>
      </c>
      <c r="N541" s="59">
        <f>IF(N$3&gt;A34taxremlife,A34taxvalue-SUM($F541:M541),IF(A34taxremlife="N/A","n/a",A34taxvalue/A34taxremlife))</f>
        <v>0</v>
      </c>
      <c r="O541" s="59">
        <f>IF(O$3&gt;A34taxremlife,A34taxvalue-SUM($F541:N541),IF(A34taxremlife="N/A","n/a",A34taxvalue/A34taxremlife))</f>
        <v>0</v>
      </c>
      <c r="P541" s="59">
        <f>IF(P$3&gt;A34taxremlife,A34taxvalue-SUM($F541:O541),IF(A34taxremlife="N/A","n/a",A34taxvalue/A34taxremlife))</f>
        <v>0</v>
      </c>
      <c r="Q541" s="59">
        <f>IF(Q$3&gt;A34taxremlife,A34taxvalue-SUM($F541:P541),IF(A34taxremlife="N/A","n/a",A34taxvalue/A34taxremlife))</f>
        <v>0</v>
      </c>
      <c r="R541" s="59"/>
      <c r="S541" s="94"/>
      <c r="T541" s="94"/>
      <c r="U541" s="94"/>
      <c r="V541" s="94"/>
      <c r="W541" s="94"/>
      <c r="X541" s="94"/>
      <c r="Y541" s="94"/>
      <c r="Z541" s="94"/>
      <c r="AA541" s="249"/>
    </row>
    <row r="542" spans="1:27" ht="12.75" hidden="1" customHeight="1" outlineLevel="2">
      <c r="A542" s="4"/>
      <c r="B542" s="4"/>
      <c r="C542" s="19"/>
      <c r="D542" s="1291" t="s">
        <v>50</v>
      </c>
      <c r="E542" s="78"/>
      <c r="F542" s="20"/>
      <c r="G542" s="20"/>
      <c r="H542" s="94"/>
      <c r="I542" s="60"/>
      <c r="J542" s="60"/>
      <c r="K542" s="60"/>
      <c r="L542" s="60"/>
      <c r="M542" s="60"/>
      <c r="N542" s="60"/>
      <c r="O542" s="60"/>
      <c r="P542" s="60"/>
      <c r="Q542" s="60"/>
      <c r="R542" s="60"/>
      <c r="S542" s="94"/>
      <c r="T542" s="94"/>
      <c r="U542" s="94"/>
      <c r="V542" s="94"/>
      <c r="W542" s="94"/>
      <c r="X542" s="94"/>
      <c r="Y542" s="94"/>
      <c r="Z542" s="94"/>
      <c r="AA542" s="249"/>
    </row>
    <row r="543" spans="1:27" ht="12.75" hidden="1" customHeight="1" outlineLevel="2">
      <c r="A543" s="4"/>
      <c r="B543" s="4"/>
      <c r="C543" s="19"/>
      <c r="D543" s="1292"/>
      <c r="E543" s="78">
        <v>1</v>
      </c>
      <c r="F543" s="20"/>
      <c r="G543" s="20"/>
      <c r="H543" s="133"/>
      <c r="I543" s="60">
        <f>IF(A34taxstdlife="n/a","n/a",IF(I$3&gt;(A34taxstdlife+$E543),('RFM input'!$H$256-'RFM input'!$H$310)-SUM($H543:H543),('RFM input'!$H$256-'RFM input'!$H$310)/A34taxstdlife))</f>
        <v>0</v>
      </c>
      <c r="J543" s="60">
        <f>IF(A34taxstdlife="n/a","n/a",IF(J$3&gt;(A34taxstdlife+$E543),('RFM input'!$H$256-'RFM input'!$H$310)-SUM($H543:I543),('RFM input'!$H$256-'RFM input'!$H$310)/A34taxstdlife))</f>
        <v>0</v>
      </c>
      <c r="K543" s="60">
        <f>IF(A34taxstdlife="n/a","n/a",IF(K$3&gt;(A34taxstdlife+$E543),('RFM input'!$H$256-'RFM input'!$H$310)-SUM($H543:J543),('RFM input'!$H$256-'RFM input'!$H$310)/A34taxstdlife))</f>
        <v>0</v>
      </c>
      <c r="L543" s="60">
        <f>IF(A34taxstdlife="n/a","n/a",IF(L$3&gt;(A34taxstdlife+$E543),('RFM input'!$H$256-'RFM input'!$H$310)-SUM($H543:K543),('RFM input'!$H$256-'RFM input'!$H$310)/A34taxstdlife))</f>
        <v>0</v>
      </c>
      <c r="M543" s="60">
        <f>IF(A34taxstdlife="n/a","n/a",IF(M$3&gt;(A34taxstdlife+$E543),('RFM input'!$H$256-'RFM input'!$H$310)-SUM($H543:L543),('RFM input'!$H$256-'RFM input'!$H$310)/A34taxstdlife))</f>
        <v>0</v>
      </c>
      <c r="N543" s="60">
        <f>IF(A34taxstdlife="n/a","n/a",IF(N$3&gt;(A34taxstdlife+$E543),('RFM input'!$H$256-'RFM input'!$H$310)-SUM($H543:M543),('RFM input'!$H$256-'RFM input'!$H$310)/A34taxstdlife))</f>
        <v>0</v>
      </c>
      <c r="O543" s="60">
        <f>IF(A34taxstdlife="n/a","n/a",IF(O$3&gt;(A34taxstdlife+$E543),('RFM input'!$H$256-'RFM input'!$H$310)-SUM($H543:N543),('RFM input'!$H$256-'RFM input'!$H$310)/A34taxstdlife))</f>
        <v>0</v>
      </c>
      <c r="P543" s="60">
        <f>IF(A34taxstdlife="n/a","n/a",IF(P$3&gt;(A34taxstdlife+$E543),('RFM input'!$H$256-'RFM input'!$H$310)-SUM($H543:O543),('RFM input'!$H$256-'RFM input'!$H$310)/A34taxstdlife))</f>
        <v>0</v>
      </c>
      <c r="Q543" s="60">
        <f>IF(A34taxstdlife="n/a","n/a",IF(Q$3&gt;(A34taxstdlife+$E543),('RFM input'!$H$256-'RFM input'!$H$310)-SUM($H543:P543),('RFM input'!$H$256-'RFM input'!$H$310)/A34taxstdlife))</f>
        <v>0</v>
      </c>
      <c r="R543" s="60"/>
      <c r="S543" s="94"/>
      <c r="T543" s="94"/>
      <c r="U543" s="94"/>
      <c r="V543" s="94"/>
      <c r="W543" s="94"/>
      <c r="X543" s="94"/>
      <c r="Y543" s="94"/>
      <c r="Z543" s="94"/>
      <c r="AA543" s="249"/>
    </row>
    <row r="544" spans="1:27" ht="12.75" hidden="1" customHeight="1" outlineLevel="2">
      <c r="A544" s="4"/>
      <c r="B544" s="4"/>
      <c r="C544" s="19"/>
      <c r="D544" s="1292"/>
      <c r="E544" s="78">
        <v>2</v>
      </c>
      <c r="F544" s="20"/>
      <c r="G544" s="20"/>
      <c r="H544" s="134"/>
      <c r="I544" s="135"/>
      <c r="J544" s="60">
        <f>IF(A34taxstdlife="n/a","n/a",IF(J$3&gt;(A34taxstdlife+$E544),('RFM input'!$I$256-'RFM input'!$I$310)-SUM($I544:I544),('RFM input'!$I$256-'RFM input'!$I$310)/A34taxstdlife))</f>
        <v>0</v>
      </c>
      <c r="K544" s="60">
        <f>IF(A34taxstdlife="n/a","n/a",IF(K$3&gt;(A34taxstdlife+$E544),('RFM input'!$I$256-'RFM input'!$I$310)-SUM($I544:J544),('RFM input'!$I$256-'RFM input'!$I$310)/A34taxstdlife))</f>
        <v>0</v>
      </c>
      <c r="L544" s="60">
        <f>IF(A34taxstdlife="n/a","n/a",IF(L$3&gt;(A34taxstdlife+$E544),('RFM input'!$I$256-'RFM input'!$I$310)-SUM($I544:K544),('RFM input'!$I$256-'RFM input'!$I$310)/A34taxstdlife))</f>
        <v>0</v>
      </c>
      <c r="M544" s="60">
        <f>IF(A34taxstdlife="n/a","n/a",IF(M$3&gt;(A34taxstdlife+$E544),('RFM input'!$I$256-'RFM input'!$I$310)-SUM($I544:L544),('RFM input'!$I$256-'RFM input'!$I$310)/A34taxstdlife))</f>
        <v>0</v>
      </c>
      <c r="N544" s="60">
        <f>IF(A34taxstdlife="n/a","n/a",IF(N$3&gt;(A34taxstdlife+$E544),('RFM input'!$I$256-'RFM input'!$I$310)-SUM($I544:M544),('RFM input'!$I$256-'RFM input'!$I$310)/A34taxstdlife))</f>
        <v>0</v>
      </c>
      <c r="O544" s="60">
        <f>IF(A34taxstdlife="n/a","n/a",IF(O$3&gt;(A34taxstdlife+$E544),('RFM input'!$I$256-'RFM input'!$I$310)-SUM($I544:N544),('RFM input'!$I$256-'RFM input'!$I$310)/A34taxstdlife))</f>
        <v>0</v>
      </c>
      <c r="P544" s="60">
        <f>IF(A34taxstdlife="n/a","n/a",IF(P$3&gt;(A34taxstdlife+$E544),('RFM input'!$I$256-'RFM input'!$I$310)-SUM($I544:O544),('RFM input'!$I$256-'RFM input'!$I$310)/A34taxstdlife))</f>
        <v>0</v>
      </c>
      <c r="Q544" s="60">
        <f>IF(A34taxstdlife="n/a","n/a",IF(Q$3&gt;(A34taxstdlife+$E544),('RFM input'!$I$256-'RFM input'!$I$310)-SUM($I544:P544),('RFM input'!$I$256-'RFM input'!$I$310)/A34taxstdlife))</f>
        <v>0</v>
      </c>
      <c r="R544" s="60"/>
      <c r="S544" s="94"/>
      <c r="T544" s="94"/>
      <c r="U544" s="94"/>
      <c r="V544" s="94"/>
      <c r="W544" s="94"/>
      <c r="X544" s="94"/>
      <c r="Y544" s="94"/>
      <c r="Z544" s="94"/>
      <c r="AA544" s="249"/>
    </row>
    <row r="545" spans="1:27" ht="12.75" hidden="1" customHeight="1" outlineLevel="2">
      <c r="A545" s="4"/>
      <c r="B545" s="4"/>
      <c r="C545" s="19"/>
      <c r="D545" s="1292"/>
      <c r="E545" s="78">
        <v>3</v>
      </c>
      <c r="F545" s="20"/>
      <c r="G545" s="20"/>
      <c r="H545" s="134"/>
      <c r="I545" s="136"/>
      <c r="J545" s="135"/>
      <c r="K545" s="60">
        <f>IF(A34taxstdlife="n/a","n/a",IF(K$3&gt;(A34taxstdlife+$E545),('RFM input'!$J$256-'RFM input'!$J$310)-SUM($J545:J545),('RFM input'!$J$256-'RFM input'!$J$310)/A34taxstdlife))</f>
        <v>0</v>
      </c>
      <c r="L545" s="60">
        <f>IF(A34taxstdlife="n/a","n/a",IF(L$3&gt;(A34taxstdlife+$E545),('RFM input'!$J$256-'RFM input'!$J$310)-SUM($J545:K545),('RFM input'!$J$256-'RFM input'!$J$310)/A34taxstdlife))</f>
        <v>0</v>
      </c>
      <c r="M545" s="60">
        <f>IF(A34taxstdlife="n/a","n/a",IF(M$3&gt;(A34taxstdlife+$E545),('RFM input'!$J$256-'RFM input'!$J$310)-SUM($J545:L545),('RFM input'!$J$256-'RFM input'!$J$310)/A34taxstdlife))</f>
        <v>0</v>
      </c>
      <c r="N545" s="60">
        <f>IF(A34taxstdlife="n/a","n/a",IF(N$3&gt;(A34taxstdlife+$E545),('RFM input'!$J$256-'RFM input'!$J$310)-SUM($J545:M545),('RFM input'!$J$256-'RFM input'!$J$310)/A34taxstdlife))</f>
        <v>0</v>
      </c>
      <c r="O545" s="60">
        <f>IF(A34taxstdlife="n/a","n/a",IF(O$3&gt;(A34taxstdlife+$E545),('RFM input'!$J$256-'RFM input'!$J$310)-SUM($J545:N545),('RFM input'!$J$256-'RFM input'!$J$310)/A34taxstdlife))</f>
        <v>0</v>
      </c>
      <c r="P545" s="60">
        <f>IF(A34taxstdlife="n/a","n/a",IF(P$3&gt;(A34taxstdlife+$E545),('RFM input'!$J$256-'RFM input'!$J$310)-SUM($J545:O545),('RFM input'!$J$256-'RFM input'!$J$310)/A34taxstdlife))</f>
        <v>0</v>
      </c>
      <c r="Q545" s="60">
        <f>IF(A34taxstdlife="n/a","n/a",IF(Q$3&gt;(A34taxstdlife+$E545),('RFM input'!$J$256-'RFM input'!$J$310)-SUM($J545:P545),('RFM input'!$J$256-'RFM input'!$J$310)/A34taxstdlife))</f>
        <v>0</v>
      </c>
      <c r="R545" s="60"/>
      <c r="S545" s="94"/>
      <c r="T545" s="94"/>
      <c r="U545" s="94"/>
      <c r="V545" s="94"/>
      <c r="W545" s="94"/>
      <c r="X545" s="94"/>
      <c r="Y545" s="94"/>
      <c r="Z545" s="94"/>
      <c r="AA545" s="249"/>
    </row>
    <row r="546" spans="1:27" ht="12.75" hidden="1" customHeight="1" outlineLevel="2">
      <c r="A546" s="4"/>
      <c r="B546" s="4"/>
      <c r="C546" s="19"/>
      <c r="D546" s="1292"/>
      <c r="E546" s="78">
        <v>4</v>
      </c>
      <c r="F546" s="20"/>
      <c r="G546" s="20"/>
      <c r="H546" s="134"/>
      <c r="I546" s="136"/>
      <c r="J546" s="136"/>
      <c r="K546" s="135"/>
      <c r="L546" s="60">
        <f>IF(A34taxstdlife="n/a","n/a",IF(L$3&gt;(A34taxstdlife+$E546),('RFM input'!$K$256-'RFM input'!$K$310)-SUM($K546:K546),('RFM input'!$K$256-'RFM input'!$K$310)/A34taxstdlife))</f>
        <v>0</v>
      </c>
      <c r="M546" s="60">
        <f>IF(A34taxstdlife="n/a","n/a",IF(M$3&gt;(A34taxstdlife+$E546),('RFM input'!$K$256-'RFM input'!$K$310)-SUM($K546:L546),('RFM input'!$K$256-'RFM input'!$K$310)/A34taxstdlife))</f>
        <v>0</v>
      </c>
      <c r="N546" s="60">
        <f>IF(A34taxstdlife="n/a","n/a",IF(N$3&gt;(A34taxstdlife+$E546),('RFM input'!$K$256-'RFM input'!$K$310)-SUM($K546:M546),('RFM input'!$K$256-'RFM input'!$K$310)/A34taxstdlife))</f>
        <v>0</v>
      </c>
      <c r="O546" s="60">
        <f>IF(A34taxstdlife="n/a","n/a",IF(O$3&gt;(A34taxstdlife+$E546),('RFM input'!$K$256-'RFM input'!$K$310)-SUM($K546:N546),('RFM input'!$K$256-'RFM input'!$K$310)/A34taxstdlife))</f>
        <v>0</v>
      </c>
      <c r="P546" s="60">
        <f>IF(A34taxstdlife="n/a","n/a",IF(P$3&gt;(A34taxstdlife+$E546),('RFM input'!$K$256-'RFM input'!$K$310)-SUM($K546:O546),('RFM input'!$K$256-'RFM input'!$K$310)/A34taxstdlife))</f>
        <v>0</v>
      </c>
      <c r="Q546" s="60">
        <f>IF(A34taxstdlife="n/a","n/a",IF(Q$3&gt;(A34taxstdlife+$E546),('RFM input'!$K$256-'RFM input'!$K$310)-SUM($K546:P546),('RFM input'!$K$256-'RFM input'!$K$310)/A34taxstdlife))</f>
        <v>0</v>
      </c>
      <c r="R546" s="60"/>
      <c r="S546" s="94"/>
      <c r="T546" s="94"/>
      <c r="U546" s="94"/>
      <c r="V546" s="94"/>
      <c r="W546" s="94"/>
      <c r="X546" s="94"/>
      <c r="Y546" s="94"/>
      <c r="Z546" s="94"/>
      <c r="AA546" s="249"/>
    </row>
    <row r="547" spans="1:27" ht="12.75" hidden="1" customHeight="1" outlineLevel="2">
      <c r="A547" s="4"/>
      <c r="B547" s="4"/>
      <c r="C547" s="19"/>
      <c r="D547" s="1292"/>
      <c r="E547" s="78">
        <v>5</v>
      </c>
      <c r="F547" s="20"/>
      <c r="G547" s="20"/>
      <c r="H547" s="134"/>
      <c r="I547" s="136"/>
      <c r="J547" s="136"/>
      <c r="K547" s="136"/>
      <c r="L547" s="135"/>
      <c r="M547" s="60">
        <f>IF(A34taxstdlife="n/a","n/a",IF(M$3&gt;(A34taxstdlife+$E547),('RFM input'!$L$256-'RFM input'!$L$310)-SUM($L547:L547),('RFM input'!$L$256-'RFM input'!$L$310)/A34taxstdlife))</f>
        <v>0</v>
      </c>
      <c r="N547" s="60">
        <f>IF(A34taxstdlife="n/a","n/a",IF(N$3&gt;(A34taxstdlife+$E547),('RFM input'!$L$256-'RFM input'!$L$310)-SUM($L547:M547),('RFM input'!$L$256-'RFM input'!$L$310)/A34taxstdlife))</f>
        <v>0</v>
      </c>
      <c r="O547" s="60">
        <f>IF(A34taxstdlife="n/a","n/a",IF(O$3&gt;(A34taxstdlife+$E547),('RFM input'!$L$256-'RFM input'!$L$310)-SUM($L547:N547),('RFM input'!$L$256-'RFM input'!$L$310)/A34taxstdlife))</f>
        <v>0</v>
      </c>
      <c r="P547" s="60">
        <f>IF(A34taxstdlife="n/a","n/a",IF(P$3&gt;(A34taxstdlife+$E547),('RFM input'!$L$256-'RFM input'!$L$310)-SUM($L547:O547),('RFM input'!$L$256-'RFM input'!$L$310)/A34taxstdlife))</f>
        <v>0</v>
      </c>
      <c r="Q547" s="60">
        <f>IF(A34taxstdlife="n/a","n/a",IF(Q$3&gt;(A34taxstdlife+$E547),('RFM input'!$L$256-'RFM input'!$L$310)-SUM($L547:P547),('RFM input'!$L$256-'RFM input'!$L$310)/A34taxstdlife))</f>
        <v>0</v>
      </c>
      <c r="R547" s="60"/>
      <c r="S547" s="94"/>
      <c r="T547" s="94"/>
      <c r="U547" s="94"/>
      <c r="V547" s="94"/>
      <c r="W547" s="94"/>
      <c r="X547" s="94"/>
      <c r="Y547" s="94"/>
      <c r="Z547" s="94"/>
      <c r="AA547" s="249"/>
    </row>
    <row r="548" spans="1:27" ht="12.75" hidden="1" customHeight="1" outlineLevel="2">
      <c r="A548" s="4"/>
      <c r="B548" s="4"/>
      <c r="C548" s="19"/>
      <c r="D548" s="1292"/>
      <c r="E548" s="78">
        <v>6</v>
      </c>
      <c r="F548" s="20"/>
      <c r="G548" s="20"/>
      <c r="H548" s="134"/>
      <c r="I548" s="136"/>
      <c r="J548" s="136"/>
      <c r="K548" s="136"/>
      <c r="L548" s="136"/>
      <c r="M548" s="135"/>
      <c r="N548" s="60">
        <f>IF(A34taxstdlife="n/a","n/a",IF(N$3&gt;(A34taxstdlife+$E548),('RFM input'!$M$256-'RFM input'!$M$310)-SUM($M548:M548),('RFM input'!$M$256-'RFM input'!$M$310)/A34taxstdlife))</f>
        <v>0</v>
      </c>
      <c r="O548" s="60">
        <f>IF(A34taxstdlife="n/a","n/a",IF(O$3&gt;(A34taxstdlife+$E548),('RFM input'!$M$256-'RFM input'!$M$310)-SUM($M548:N548),('RFM input'!$M$256-'RFM input'!$M$310)/A34taxstdlife))</f>
        <v>0</v>
      </c>
      <c r="P548" s="60">
        <f>IF(A34taxstdlife="n/a","n/a",IF(P$3&gt;(A34taxstdlife+$E548),('RFM input'!$M$256-'RFM input'!$M$310)-SUM($M548:O548),('RFM input'!$M$256-'RFM input'!$M$310)/A34taxstdlife))</f>
        <v>0</v>
      </c>
      <c r="Q548" s="60">
        <f>IF(A34taxstdlife="n/a","n/a",IF(Q$3&gt;(A34taxstdlife+$E548),('RFM input'!$M$256-'RFM input'!$M$310)-SUM($M548:P548),('RFM input'!$M$256-'RFM input'!$M$310)/A34taxstdlife))</f>
        <v>0</v>
      </c>
      <c r="R548" s="60"/>
      <c r="S548" s="94"/>
      <c r="T548" s="94"/>
      <c r="U548" s="94"/>
      <c r="V548" s="94"/>
      <c r="W548" s="94"/>
      <c r="X548" s="94"/>
      <c r="Y548" s="94"/>
      <c r="Z548" s="94"/>
      <c r="AA548" s="249"/>
    </row>
    <row r="549" spans="1:27" ht="12.75" hidden="1" customHeight="1" outlineLevel="2">
      <c r="A549" s="4"/>
      <c r="B549" s="4"/>
      <c r="C549" s="19"/>
      <c r="D549" s="1292"/>
      <c r="E549" s="78">
        <v>7</v>
      </c>
      <c r="F549" s="20"/>
      <c r="G549" s="20"/>
      <c r="H549" s="134"/>
      <c r="I549" s="136"/>
      <c r="J549" s="136"/>
      <c r="K549" s="136"/>
      <c r="L549" s="136"/>
      <c r="M549" s="136"/>
      <c r="N549" s="135"/>
      <c r="O549" s="60">
        <f>IF(A34taxstdlife="n/a","n/a",IF(O$3&gt;(A34taxstdlife+$E549),('RFM input'!$N$256-'RFM input'!$N$310)-SUM($N549:N549),('RFM input'!$N$256-'RFM input'!$N$310)/A34taxstdlife))</f>
        <v>0</v>
      </c>
      <c r="P549" s="60">
        <f>IF(A34taxstdlife="n/a","n/a",IF(P$3&gt;(A34taxstdlife+$E549),('RFM input'!$N$256-'RFM input'!$N$310)-SUM($N549:O549),('RFM input'!$N$256-'RFM input'!$N$310)/A34taxstdlife))</f>
        <v>0</v>
      </c>
      <c r="Q549" s="60">
        <f>IF(A34taxstdlife="n/a","n/a",IF(Q$3&gt;(A34taxstdlife+$E549),('RFM input'!$N$256-'RFM input'!$N$310)-SUM($N549:P549),('RFM input'!$N$256-'RFM input'!$N$310)/A34taxstdlife))</f>
        <v>0</v>
      </c>
      <c r="R549" s="60"/>
      <c r="S549" s="94"/>
      <c r="T549" s="94"/>
      <c r="U549" s="94"/>
      <c r="V549" s="94"/>
      <c r="W549" s="94"/>
      <c r="X549" s="94"/>
      <c r="Y549" s="94"/>
      <c r="Z549" s="94"/>
      <c r="AA549" s="249"/>
    </row>
    <row r="550" spans="1:27" ht="12.75" hidden="1" customHeight="1" outlineLevel="2">
      <c r="A550" s="4"/>
      <c r="B550" s="4"/>
      <c r="C550" s="19"/>
      <c r="D550" s="1292"/>
      <c r="E550" s="78">
        <v>8</v>
      </c>
      <c r="F550" s="20"/>
      <c r="G550" s="20"/>
      <c r="H550" s="134"/>
      <c r="I550" s="136"/>
      <c r="J550" s="136"/>
      <c r="K550" s="136"/>
      <c r="L550" s="136"/>
      <c r="M550" s="136"/>
      <c r="N550" s="136"/>
      <c r="O550" s="135"/>
      <c r="P550" s="60">
        <f>IF(A34taxstdlife="n/a","n/a",IF(P$3&gt;(A34taxstdlife+$E550),('RFM input'!$O$256-'RFM input'!$O$310)-SUM($O550:O550),('RFM input'!$O$256-'RFM input'!$O$310)/A34taxstdlife))</f>
        <v>0</v>
      </c>
      <c r="Q550" s="60">
        <f>IF(A34taxstdlife="n/a","n/a",IF(Q$3&gt;(A34taxstdlife+$E550),('RFM input'!$O$256-'RFM input'!$O$310)-SUM($O550:P550),('RFM input'!$O$256-'RFM input'!$O$310)/A34taxstdlife))</f>
        <v>0</v>
      </c>
      <c r="R550" s="60"/>
      <c r="S550" s="94"/>
      <c r="T550" s="94"/>
      <c r="U550" s="94"/>
      <c r="V550" s="94"/>
      <c r="W550" s="94"/>
      <c r="X550" s="94"/>
      <c r="Y550" s="94"/>
      <c r="Z550" s="94"/>
      <c r="AA550" s="249"/>
    </row>
    <row r="551" spans="1:27" ht="12.75" hidden="1" customHeight="1" outlineLevel="2">
      <c r="A551" s="4"/>
      <c r="B551" s="4"/>
      <c r="C551" s="19"/>
      <c r="D551" s="1292"/>
      <c r="E551" s="78">
        <v>9</v>
      </c>
      <c r="F551" s="20"/>
      <c r="G551" s="20"/>
      <c r="H551" s="134"/>
      <c r="I551" s="136"/>
      <c r="J551" s="136"/>
      <c r="K551" s="136"/>
      <c r="L551" s="136"/>
      <c r="M551" s="136"/>
      <c r="N551" s="136"/>
      <c r="O551" s="136"/>
      <c r="P551" s="135"/>
      <c r="Q551" s="60">
        <f>IF(A34taxstdlife="n/a","n/a",IF(Q$3&gt;(A34taxstdlife+$E551),('RFM input'!$P$256-'RFM input'!$P$310)-SUM($P551:P551),('RFM input'!$P$256-'RFM input'!$P$310)/A34taxstdlife))</f>
        <v>0</v>
      </c>
      <c r="R551" s="60"/>
      <c r="S551" s="94"/>
      <c r="T551" s="94"/>
      <c r="U551" s="94"/>
      <c r="V551" s="94"/>
      <c r="W551" s="94"/>
      <c r="X551" s="94"/>
      <c r="Y551" s="94"/>
      <c r="Z551" s="94"/>
      <c r="AA551" s="249"/>
    </row>
    <row r="552" spans="1:27" ht="12.75" hidden="1" customHeight="1" outlineLevel="2">
      <c r="A552" s="4"/>
      <c r="B552" s="4"/>
      <c r="C552" s="19"/>
      <c r="D552" s="1292"/>
      <c r="E552" s="79">
        <v>10</v>
      </c>
      <c r="F552" s="20"/>
      <c r="G552" s="20"/>
      <c r="H552" s="134"/>
      <c r="I552" s="136"/>
      <c r="J552" s="136"/>
      <c r="K552" s="136"/>
      <c r="L552" s="136"/>
      <c r="M552" s="136"/>
      <c r="N552" s="136"/>
      <c r="O552" s="136"/>
      <c r="P552" s="136"/>
      <c r="Q552" s="135"/>
      <c r="R552" s="60"/>
      <c r="S552" s="94"/>
      <c r="T552" s="94"/>
      <c r="U552" s="94"/>
      <c r="V552" s="94"/>
      <c r="W552" s="94"/>
      <c r="X552" s="94"/>
      <c r="Y552" s="94"/>
      <c r="Z552" s="94"/>
      <c r="AA552" s="249"/>
    </row>
    <row r="553" spans="1:27" outlineLevel="1" collapsed="1">
      <c r="A553" s="4"/>
      <c r="B553" s="4"/>
      <c r="C553" s="218">
        <f>Asset34</f>
        <v>0</v>
      </c>
      <c r="D553" s="4"/>
      <c r="E553" s="4"/>
      <c r="F553" s="17"/>
      <c r="G553" s="17"/>
      <c r="H553" s="237">
        <f>-SUM(H541:H552)</f>
        <v>0</v>
      </c>
      <c r="I553" s="149">
        <f>-SUM(I541:I552)</f>
        <v>0</v>
      </c>
      <c r="J553" s="433">
        <f>IF(COUNT($H553:I553)&gt;='RFM input'!$AA$7,0, -SUM(J541:J552))</f>
        <v>0</v>
      </c>
      <c r="K553" s="433">
        <f>IF(COUNT($H553:J553)&gt;='RFM input'!$AA$7,0, -SUM(K541:K552))</f>
        <v>0</v>
      </c>
      <c r="L553" s="433">
        <f>IF(COUNT($H553:K553)&gt;='RFM input'!$AA$7,0, -SUM(L541:L552))</f>
        <v>0</v>
      </c>
      <c r="M553" s="149">
        <f>IF(COUNT($H553:L553)&gt;='RFM input'!$AA$7,0, -SUM(M541:M552))</f>
        <v>0</v>
      </c>
      <c r="N553" s="149">
        <f>IF(COUNT($H553:M553)&gt;='RFM input'!$AA$7,0, -SUM(N541:N552))</f>
        <v>0</v>
      </c>
      <c r="O553" s="149">
        <f>IF(COUNT($H553:N553)&gt;='RFM input'!$AA$7,0, -SUM(O541:O552))</f>
        <v>0</v>
      </c>
      <c r="P553" s="149">
        <f>IF(COUNT($H553:O553)&gt;='RFM input'!$AA$7,0, -SUM(P541:P552))</f>
        <v>0</v>
      </c>
      <c r="Q553" s="149">
        <f>IF(COUNT($H553:P553)&gt;='RFM input'!$AA$7,0, -SUM(Q541:Q552))</f>
        <v>0</v>
      </c>
      <c r="R553" s="149"/>
      <c r="S553" s="93"/>
      <c r="T553" s="93"/>
      <c r="U553" s="93"/>
      <c r="V553" s="93"/>
      <c r="W553" s="93"/>
      <c r="X553" s="93"/>
      <c r="Y553" s="93"/>
      <c r="Z553" s="93"/>
      <c r="AA553" s="249"/>
    </row>
    <row r="554" spans="1:27" ht="12.75" hidden="1" customHeight="1" outlineLevel="2">
      <c r="A554" s="4"/>
      <c r="B554" s="219">
        <f>Asset35</f>
        <v>0</v>
      </c>
      <c r="C554" s="24"/>
      <c r="D554" s="458" t="s">
        <v>161</v>
      </c>
      <c r="E554" s="24"/>
      <c r="F554" s="238"/>
      <c r="G554" s="238"/>
      <c r="H554" s="59">
        <f>IF(H$3&gt;A35taxremlife,A35taxvalue-SUM($F554:F554),IF(A35taxremlife="N/A","n/a",A35taxvalue/A35taxremlife))</f>
        <v>0</v>
      </c>
      <c r="I554" s="59">
        <f>IF(I$3&gt;A35taxremlife,A35taxvalue-SUM($F554:H554),IF(A35taxremlife="N/A","n/a",A35taxvalue/A35taxremlife))</f>
        <v>0</v>
      </c>
      <c r="J554" s="436">
        <f>IF(J$3&gt;A35taxremlife,A35taxvalue-SUM($F554:I554),IF(A35taxremlife="N/A","n/a",A35taxvalue/A35taxremlife))</f>
        <v>0</v>
      </c>
      <c r="K554" s="436">
        <f>IF(K$3&gt;A35taxremlife,A35taxvalue-SUM($F554:J554),IF(A35taxremlife="N/A","n/a",A35taxvalue/A35taxremlife))</f>
        <v>0</v>
      </c>
      <c r="L554" s="436">
        <f>IF(L$3&gt;A35taxremlife,A35taxvalue-SUM($F554:K554),IF(A35taxremlife="N/A","n/a",A35taxvalue/A35taxremlife))</f>
        <v>0</v>
      </c>
      <c r="M554" s="59">
        <f>IF(M$3&gt;A35taxremlife,A35taxvalue-SUM($F554:L554),IF(A35taxremlife="N/A","n/a",A35taxvalue/A35taxremlife))</f>
        <v>0</v>
      </c>
      <c r="N554" s="59">
        <f>IF(N$3&gt;A35taxremlife,A35taxvalue-SUM($F554:M554),IF(A35taxremlife="N/A","n/a",A35taxvalue/A35taxremlife))</f>
        <v>0</v>
      </c>
      <c r="O554" s="59">
        <f>IF(O$3&gt;A35taxremlife,A35taxvalue-SUM($F554:N554),IF(A35taxremlife="N/A","n/a",A35taxvalue/A35taxremlife))</f>
        <v>0</v>
      </c>
      <c r="P554" s="59">
        <f>IF(P$3&gt;A35taxremlife,A35taxvalue-SUM($F554:O554),IF(A35taxremlife="N/A","n/a",A35taxvalue/A35taxremlife))</f>
        <v>0</v>
      </c>
      <c r="Q554" s="59">
        <f>IF(Q$3&gt;A35taxremlife,A35taxvalue-SUM($F554:P554),IF(A35taxremlife="N/A","n/a",A35taxvalue/A35taxremlife))</f>
        <v>0</v>
      </c>
      <c r="R554" s="59"/>
      <c r="S554" s="94"/>
      <c r="T554" s="94"/>
      <c r="U554" s="94"/>
      <c r="V554" s="94"/>
      <c r="W554" s="94"/>
      <c r="X554" s="94"/>
      <c r="Y554" s="94"/>
      <c r="Z554" s="94"/>
      <c r="AA554" s="249"/>
    </row>
    <row r="555" spans="1:27" ht="12.75" hidden="1" customHeight="1" outlineLevel="2">
      <c r="A555" s="4"/>
      <c r="B555" s="4"/>
      <c r="C555" s="19"/>
      <c r="D555" s="1291" t="s">
        <v>50</v>
      </c>
      <c r="E555" s="78"/>
      <c r="F555" s="20"/>
      <c r="G555" s="20"/>
      <c r="H555" s="94"/>
      <c r="I555" s="60"/>
      <c r="J555" s="60"/>
      <c r="K555" s="60"/>
      <c r="L555" s="60"/>
      <c r="M555" s="60"/>
      <c r="N555" s="60"/>
      <c r="O555" s="60"/>
      <c r="P555" s="60"/>
      <c r="Q555" s="60"/>
      <c r="R555" s="60"/>
      <c r="S555" s="94"/>
      <c r="T555" s="94"/>
      <c r="U555" s="94"/>
      <c r="V555" s="94"/>
      <c r="W555" s="94"/>
      <c r="X555" s="94"/>
      <c r="Y555" s="94"/>
      <c r="Z555" s="94"/>
      <c r="AA555" s="249"/>
    </row>
    <row r="556" spans="1:27" ht="12.75" hidden="1" customHeight="1" outlineLevel="2">
      <c r="A556" s="4"/>
      <c r="B556" s="4"/>
      <c r="C556" s="19"/>
      <c r="D556" s="1292"/>
      <c r="E556" s="78">
        <v>1</v>
      </c>
      <c r="F556" s="20"/>
      <c r="G556" s="20"/>
      <c r="H556" s="133"/>
      <c r="I556" s="60">
        <f>IF(A35taxstdlife="n/a","n/a",IF(I$3&gt;(A35taxstdlife+$E556),('RFM input'!$H$257-'RFM input'!$H$311)-SUM($H556:H556),('RFM input'!$H$257-'RFM input'!$H$311)/A35taxstdlife))</f>
        <v>0</v>
      </c>
      <c r="J556" s="60">
        <f>IF(A35taxstdlife="n/a","n/a",IF(J$3&gt;(A35taxstdlife+$E556),('RFM input'!$H$257-'RFM input'!$H$311)-SUM($H556:I556),('RFM input'!$H$257-'RFM input'!$H$311)/A35taxstdlife))</f>
        <v>0</v>
      </c>
      <c r="K556" s="60">
        <f>IF(A35taxstdlife="n/a","n/a",IF(K$3&gt;(A35taxstdlife+$E556),('RFM input'!$H$257-'RFM input'!$H$311)-SUM($H556:J556),('RFM input'!$H$257-'RFM input'!$H$311)/A35taxstdlife))</f>
        <v>0</v>
      </c>
      <c r="L556" s="60">
        <f>IF(A35taxstdlife="n/a","n/a",IF(L$3&gt;(A35taxstdlife+$E556),('RFM input'!$H$257-'RFM input'!$H$311)-SUM($H556:K556),('RFM input'!$H$257-'RFM input'!$H$311)/A35taxstdlife))</f>
        <v>0</v>
      </c>
      <c r="M556" s="60">
        <f>IF(A35taxstdlife="n/a","n/a",IF(M$3&gt;(A35taxstdlife+$E556),('RFM input'!$H$257-'RFM input'!$H$311)-SUM($H556:L556),('RFM input'!$H$257-'RFM input'!$H$311)/A35taxstdlife))</f>
        <v>0</v>
      </c>
      <c r="N556" s="60">
        <f>IF(A35taxstdlife="n/a","n/a",IF(N$3&gt;(A35taxstdlife+$E556),('RFM input'!$H$257-'RFM input'!$H$311)-SUM($H556:M556),('RFM input'!$H$257-'RFM input'!$H$311)/A35taxstdlife))</f>
        <v>0</v>
      </c>
      <c r="O556" s="60">
        <f>IF(A35taxstdlife="n/a","n/a",IF(O$3&gt;(A35taxstdlife+$E556),('RFM input'!$H$257-'RFM input'!$H$311)-SUM($H556:N556),('RFM input'!$H$257-'RFM input'!$H$311)/A35taxstdlife))</f>
        <v>0</v>
      </c>
      <c r="P556" s="60">
        <f>IF(A35taxstdlife="n/a","n/a",IF(P$3&gt;(A35taxstdlife+$E556),('RFM input'!$H$257-'RFM input'!$H$311)-SUM($H556:O556),('RFM input'!$H$257-'RFM input'!$H$311)/A35taxstdlife))</f>
        <v>0</v>
      </c>
      <c r="Q556" s="60">
        <f>IF(A35taxstdlife="n/a","n/a",IF(Q$3&gt;(A35taxstdlife+$E556),('RFM input'!$H$257-'RFM input'!$H$311)-SUM($H556:P556),('RFM input'!$H$257-'RFM input'!$H$311)/A35taxstdlife))</f>
        <v>0</v>
      </c>
      <c r="R556" s="60"/>
      <c r="S556" s="94"/>
      <c r="T556" s="94"/>
      <c r="U556" s="94"/>
      <c r="V556" s="94"/>
      <c r="W556" s="94"/>
      <c r="X556" s="94"/>
      <c r="Y556" s="94"/>
      <c r="Z556" s="94"/>
      <c r="AA556" s="249"/>
    </row>
    <row r="557" spans="1:27" ht="12.75" hidden="1" customHeight="1" outlineLevel="2">
      <c r="A557" s="4"/>
      <c r="B557" s="4"/>
      <c r="C557" s="19"/>
      <c r="D557" s="1292"/>
      <c r="E557" s="78">
        <v>2</v>
      </c>
      <c r="F557" s="20"/>
      <c r="G557" s="20"/>
      <c r="H557" s="134"/>
      <c r="I557" s="135"/>
      <c r="J557" s="60">
        <f>IF(A35taxstdlife="n/a","n/a",IF(J$3&gt;(A35taxstdlife+$E557),('RFM input'!$I$257-'RFM input'!$I$311)-SUM($I557:I557),('RFM input'!$I$257-'RFM input'!$I$311)/A35taxstdlife))</f>
        <v>0</v>
      </c>
      <c r="K557" s="60">
        <f>IF(A35taxstdlife="n/a","n/a",IF(K$3&gt;(A35taxstdlife+$E557),('RFM input'!$I$257-'RFM input'!$I$311)-SUM($I557:J557),('RFM input'!$I$257-'RFM input'!$I$311)/A35taxstdlife))</f>
        <v>0</v>
      </c>
      <c r="L557" s="60">
        <f>IF(A35taxstdlife="n/a","n/a",IF(L$3&gt;(A35taxstdlife+$E557),('RFM input'!$I$257-'RFM input'!$I$311)-SUM($I557:K557),('RFM input'!$I$257-'RFM input'!$I$311)/A35taxstdlife))</f>
        <v>0</v>
      </c>
      <c r="M557" s="60">
        <f>IF(A35taxstdlife="n/a","n/a",IF(M$3&gt;(A35taxstdlife+$E557),('RFM input'!$I$257-'RFM input'!$I$311)-SUM($I557:L557),('RFM input'!$I$257-'RFM input'!$I$311)/A35taxstdlife))</f>
        <v>0</v>
      </c>
      <c r="N557" s="60">
        <f>IF(A35taxstdlife="n/a","n/a",IF(N$3&gt;(A35taxstdlife+$E557),('RFM input'!$I$257-'RFM input'!$I$311)-SUM($I557:M557),('RFM input'!$I$257-'RFM input'!$I$311)/A35taxstdlife))</f>
        <v>0</v>
      </c>
      <c r="O557" s="60">
        <f>IF(A35taxstdlife="n/a","n/a",IF(O$3&gt;(A35taxstdlife+$E557),('RFM input'!$I$257-'RFM input'!$I$311)-SUM($I557:N557),('RFM input'!$I$257-'RFM input'!$I$311)/A35taxstdlife))</f>
        <v>0</v>
      </c>
      <c r="P557" s="60">
        <f>IF(A35taxstdlife="n/a","n/a",IF(P$3&gt;(A35taxstdlife+$E557),('RFM input'!$I$257-'RFM input'!$I$311)-SUM($I557:O557),('RFM input'!$I$257-'RFM input'!$I$311)/A35taxstdlife))</f>
        <v>0</v>
      </c>
      <c r="Q557" s="60">
        <f>IF(A35taxstdlife="n/a","n/a",IF(Q$3&gt;(A35taxstdlife+$E557),('RFM input'!$I$257-'RFM input'!$I$311)-SUM($I557:P557),('RFM input'!$I$257-'RFM input'!$I$311)/A35taxstdlife))</f>
        <v>0</v>
      </c>
      <c r="R557" s="60"/>
      <c r="S557" s="94"/>
      <c r="T557" s="94"/>
      <c r="U557" s="94"/>
      <c r="V557" s="94"/>
      <c r="W557" s="94"/>
      <c r="X557" s="94"/>
      <c r="Y557" s="94"/>
      <c r="Z557" s="94"/>
      <c r="AA557" s="249"/>
    </row>
    <row r="558" spans="1:27" ht="12.75" hidden="1" customHeight="1" outlineLevel="2">
      <c r="A558" s="4"/>
      <c r="B558" s="4"/>
      <c r="C558" s="19"/>
      <c r="D558" s="1292"/>
      <c r="E558" s="78">
        <v>3</v>
      </c>
      <c r="F558" s="20"/>
      <c r="G558" s="20"/>
      <c r="H558" s="134"/>
      <c r="I558" s="136"/>
      <c r="J558" s="135"/>
      <c r="K558" s="60">
        <f>IF(A35taxstdlife="n/a","n/a",IF(K$3&gt;(A35taxstdlife+$E558),('RFM input'!$J$257-'RFM input'!$J$311)-SUM($J558:J558),('RFM input'!$J$257-'RFM input'!$J$311)/A35taxstdlife))</f>
        <v>0</v>
      </c>
      <c r="L558" s="60">
        <f>IF(A35taxstdlife="n/a","n/a",IF(L$3&gt;(A35taxstdlife+$E558),('RFM input'!$J$257-'RFM input'!$J$311)-SUM($J558:K558),('RFM input'!$J$257-'RFM input'!$J$311)/A35taxstdlife))</f>
        <v>0</v>
      </c>
      <c r="M558" s="60">
        <f>IF(A35taxstdlife="n/a","n/a",IF(M$3&gt;(A35taxstdlife+$E558),('RFM input'!$J$257-'RFM input'!$J$311)-SUM($J558:L558),('RFM input'!$J$257-'RFM input'!$J$311)/A35taxstdlife))</f>
        <v>0</v>
      </c>
      <c r="N558" s="60">
        <f>IF(A35taxstdlife="n/a","n/a",IF(N$3&gt;(A35taxstdlife+$E558),('RFM input'!$J$257-'RFM input'!$J$311)-SUM($J558:M558),('RFM input'!$J$257-'RFM input'!$J$311)/A35taxstdlife))</f>
        <v>0</v>
      </c>
      <c r="O558" s="60">
        <f>IF(A35taxstdlife="n/a","n/a",IF(O$3&gt;(A35taxstdlife+$E558),('RFM input'!$J$257-'RFM input'!$J$311)-SUM($J558:N558),('RFM input'!$J$257-'RFM input'!$J$311)/A35taxstdlife))</f>
        <v>0</v>
      </c>
      <c r="P558" s="60">
        <f>IF(A35taxstdlife="n/a","n/a",IF(P$3&gt;(A35taxstdlife+$E558),('RFM input'!$J$257-'RFM input'!$J$311)-SUM($J558:O558),('RFM input'!$J$257-'RFM input'!$J$311)/A35taxstdlife))</f>
        <v>0</v>
      </c>
      <c r="Q558" s="60">
        <f>IF(A35taxstdlife="n/a","n/a",IF(Q$3&gt;(A35taxstdlife+$E558),('RFM input'!$J$257-'RFM input'!$J$311)-SUM($J558:P558),('RFM input'!$J$257-'RFM input'!$J$311)/A35taxstdlife))</f>
        <v>0</v>
      </c>
      <c r="R558" s="60"/>
      <c r="S558" s="94"/>
      <c r="T558" s="94"/>
      <c r="U558" s="94"/>
      <c r="V558" s="94"/>
      <c r="W558" s="94"/>
      <c r="X558" s="94"/>
      <c r="Y558" s="94"/>
      <c r="Z558" s="94"/>
      <c r="AA558" s="249"/>
    </row>
    <row r="559" spans="1:27" ht="12.75" hidden="1" customHeight="1" outlineLevel="2">
      <c r="A559" s="4"/>
      <c r="B559" s="4"/>
      <c r="C559" s="19"/>
      <c r="D559" s="1292"/>
      <c r="E559" s="78">
        <v>4</v>
      </c>
      <c r="F559" s="20"/>
      <c r="G559" s="20"/>
      <c r="H559" s="134"/>
      <c r="I559" s="136"/>
      <c r="J559" s="136"/>
      <c r="K559" s="135"/>
      <c r="L559" s="60">
        <f>IF(A35taxstdlife="n/a","n/a",IF(L$3&gt;(A35taxstdlife+$E559),('RFM input'!$K$257-'RFM input'!$K$311)-SUM($K559:K559),('RFM input'!$K$257-'RFM input'!$K$311)/A35taxstdlife))</f>
        <v>0</v>
      </c>
      <c r="M559" s="60">
        <f>IF(A35taxstdlife="n/a","n/a",IF(M$3&gt;(A35taxstdlife+$E559),('RFM input'!$K$257-'RFM input'!$K$311)-SUM($K559:L559),('RFM input'!$K$257-'RFM input'!$K$311)/A35taxstdlife))</f>
        <v>0</v>
      </c>
      <c r="N559" s="60">
        <f>IF(A35taxstdlife="n/a","n/a",IF(N$3&gt;(A35taxstdlife+$E559),('RFM input'!$K$257-'RFM input'!$K$311)-SUM($K559:M559),('RFM input'!$K$257-'RFM input'!$K$311)/A35taxstdlife))</f>
        <v>0</v>
      </c>
      <c r="O559" s="60">
        <f>IF(A35taxstdlife="n/a","n/a",IF(O$3&gt;(A35taxstdlife+$E559),('RFM input'!$K$257-'RFM input'!$K$311)-SUM($K559:N559),('RFM input'!$K$257-'RFM input'!$K$311)/A35taxstdlife))</f>
        <v>0</v>
      </c>
      <c r="P559" s="60">
        <f>IF(A35taxstdlife="n/a","n/a",IF(P$3&gt;(A35taxstdlife+$E559),('RFM input'!$K$257-'RFM input'!$K$311)-SUM($K559:O559),('RFM input'!$K$257-'RFM input'!$K$311)/A35taxstdlife))</f>
        <v>0</v>
      </c>
      <c r="Q559" s="60">
        <f>IF(A35taxstdlife="n/a","n/a",IF(Q$3&gt;(A35taxstdlife+$E559),('RFM input'!$K$257-'RFM input'!$K$311)-SUM($K559:P559),('RFM input'!$K$257-'RFM input'!$K$311)/A35taxstdlife))</f>
        <v>0</v>
      </c>
      <c r="R559" s="60"/>
      <c r="S559" s="94"/>
      <c r="T559" s="94"/>
      <c r="U559" s="94"/>
      <c r="V559" s="94"/>
      <c r="W559" s="94"/>
      <c r="X559" s="94"/>
      <c r="Y559" s="94"/>
      <c r="Z559" s="94"/>
      <c r="AA559" s="249"/>
    </row>
    <row r="560" spans="1:27" ht="12.75" hidden="1" customHeight="1" outlineLevel="2">
      <c r="A560" s="4"/>
      <c r="B560" s="4"/>
      <c r="C560" s="19"/>
      <c r="D560" s="1292"/>
      <c r="E560" s="78">
        <v>5</v>
      </c>
      <c r="F560" s="20"/>
      <c r="G560" s="20"/>
      <c r="H560" s="134"/>
      <c r="I560" s="136"/>
      <c r="J560" s="136"/>
      <c r="K560" s="136"/>
      <c r="L560" s="135"/>
      <c r="M560" s="60">
        <f>IF(A35taxstdlife="n/a","n/a",IF(M$3&gt;(A35taxstdlife+$E560),('RFM input'!$L$257-'RFM input'!$L$311)-SUM($L560:L560),('RFM input'!$L$257-'RFM input'!$L$311)/A35taxstdlife))</f>
        <v>0</v>
      </c>
      <c r="N560" s="60">
        <f>IF(A35taxstdlife="n/a","n/a",IF(N$3&gt;(A35taxstdlife+$E560),('RFM input'!$L$257-'RFM input'!$L$311)-SUM($L560:M560),('RFM input'!$L$257-'RFM input'!$L$311)/A35taxstdlife))</f>
        <v>0</v>
      </c>
      <c r="O560" s="60">
        <f>IF(A35taxstdlife="n/a","n/a",IF(O$3&gt;(A35taxstdlife+$E560),('RFM input'!$L$257-'RFM input'!$L$311)-SUM($L560:N560),('RFM input'!$L$257-'RFM input'!$L$311)/A35taxstdlife))</f>
        <v>0</v>
      </c>
      <c r="P560" s="60">
        <f>IF(A35taxstdlife="n/a","n/a",IF(P$3&gt;(A35taxstdlife+$E560),('RFM input'!$L$257-'RFM input'!$L$311)-SUM($L560:O560),('RFM input'!$L$257-'RFM input'!$L$311)/A35taxstdlife))</f>
        <v>0</v>
      </c>
      <c r="Q560" s="60">
        <f>IF(A35taxstdlife="n/a","n/a",IF(Q$3&gt;(A35taxstdlife+$E560),('RFM input'!$L$257-'RFM input'!$L$311)-SUM($L560:P560),('RFM input'!$L$257-'RFM input'!$L$311)/A35taxstdlife))</f>
        <v>0</v>
      </c>
      <c r="R560" s="60"/>
      <c r="S560" s="94"/>
      <c r="T560" s="94"/>
      <c r="U560" s="94"/>
      <c r="V560" s="94"/>
      <c r="W560" s="94"/>
      <c r="X560" s="94"/>
      <c r="Y560" s="94"/>
      <c r="Z560" s="94"/>
      <c r="AA560" s="249"/>
    </row>
    <row r="561" spans="1:27" ht="12.75" hidden="1" customHeight="1" outlineLevel="2">
      <c r="A561" s="4"/>
      <c r="B561" s="4"/>
      <c r="C561" s="19"/>
      <c r="D561" s="1292"/>
      <c r="E561" s="78">
        <v>6</v>
      </c>
      <c r="F561" s="20"/>
      <c r="G561" s="20"/>
      <c r="H561" s="134"/>
      <c r="I561" s="136"/>
      <c r="J561" s="136"/>
      <c r="K561" s="136"/>
      <c r="L561" s="136"/>
      <c r="M561" s="135"/>
      <c r="N561" s="60">
        <f>IF(A35taxstdlife="n/a","n/a",IF(N$3&gt;(A35taxstdlife+$E561),('RFM input'!$M$257-'RFM input'!$M$311)-SUM($M561:M561),('RFM input'!$M$257-'RFM input'!$M$311)/A35taxstdlife))</f>
        <v>0</v>
      </c>
      <c r="O561" s="60">
        <f>IF(A35taxstdlife="n/a","n/a",IF(O$3&gt;(A35taxstdlife+$E561),('RFM input'!$M$257-'RFM input'!$M$311)-SUM($M561:N561),('RFM input'!$M$257-'RFM input'!$M$311)/A35taxstdlife))</f>
        <v>0</v>
      </c>
      <c r="P561" s="60">
        <f>IF(A35taxstdlife="n/a","n/a",IF(P$3&gt;(A35taxstdlife+$E561),('RFM input'!$M$257-'RFM input'!$M$311)-SUM($M561:O561),('RFM input'!$M$257-'RFM input'!$M$311)/A35taxstdlife))</f>
        <v>0</v>
      </c>
      <c r="Q561" s="60">
        <f>IF(A35taxstdlife="n/a","n/a",IF(Q$3&gt;(A35taxstdlife+$E561),('RFM input'!$M$257-'RFM input'!$M$311)-SUM($M561:P561),('RFM input'!$M$257-'RFM input'!$M$311)/A35taxstdlife))</f>
        <v>0</v>
      </c>
      <c r="R561" s="60"/>
      <c r="S561" s="94"/>
      <c r="T561" s="94"/>
      <c r="U561" s="94"/>
      <c r="V561" s="94"/>
      <c r="W561" s="94"/>
      <c r="X561" s="94"/>
      <c r="Y561" s="94"/>
      <c r="Z561" s="94"/>
      <c r="AA561" s="249"/>
    </row>
    <row r="562" spans="1:27" ht="12.75" hidden="1" customHeight="1" outlineLevel="2">
      <c r="A562" s="4"/>
      <c r="B562" s="4"/>
      <c r="C562" s="19"/>
      <c r="D562" s="1292"/>
      <c r="E562" s="78">
        <v>7</v>
      </c>
      <c r="F562" s="20"/>
      <c r="G562" s="20"/>
      <c r="H562" s="134"/>
      <c r="I562" s="136"/>
      <c r="J562" s="136"/>
      <c r="K562" s="136"/>
      <c r="L562" s="136"/>
      <c r="M562" s="136"/>
      <c r="N562" s="135"/>
      <c r="O562" s="60">
        <f>IF(A35taxstdlife="n/a","n/a",IF(O$3&gt;(A35taxstdlife+$E562),('RFM input'!$N$257-'RFM input'!$N$311)-SUM($N562:N562),('RFM input'!$N$257-'RFM input'!$N$311)/A35taxstdlife))</f>
        <v>0</v>
      </c>
      <c r="P562" s="60">
        <f>IF(A35taxstdlife="n/a","n/a",IF(P$3&gt;(A35taxstdlife+$E562),('RFM input'!$N$257-'RFM input'!$N$311)-SUM($N562:O562),('RFM input'!$N$257-'RFM input'!$N$311)/A35taxstdlife))</f>
        <v>0</v>
      </c>
      <c r="Q562" s="60">
        <f>IF(A35taxstdlife="n/a","n/a",IF(Q$3&gt;(A35taxstdlife+$E562),('RFM input'!$N$257-'RFM input'!$N$311)-SUM($N562:P562),('RFM input'!$N$257-'RFM input'!$N$311)/A35taxstdlife))</f>
        <v>0</v>
      </c>
      <c r="R562" s="60"/>
      <c r="S562" s="94"/>
      <c r="T562" s="94"/>
      <c r="U562" s="94"/>
      <c r="V562" s="94"/>
      <c r="W562" s="94"/>
      <c r="X562" s="94"/>
      <c r="Y562" s="94"/>
      <c r="Z562" s="94"/>
      <c r="AA562" s="249"/>
    </row>
    <row r="563" spans="1:27" ht="12.75" hidden="1" customHeight="1" outlineLevel="2">
      <c r="A563" s="4"/>
      <c r="B563" s="4"/>
      <c r="C563" s="19"/>
      <c r="D563" s="1292"/>
      <c r="E563" s="78">
        <v>8</v>
      </c>
      <c r="F563" s="20"/>
      <c r="G563" s="20"/>
      <c r="H563" s="134"/>
      <c r="I563" s="136"/>
      <c r="J563" s="136"/>
      <c r="K563" s="136"/>
      <c r="L563" s="136"/>
      <c r="M563" s="136"/>
      <c r="N563" s="136"/>
      <c r="O563" s="135"/>
      <c r="P563" s="60">
        <f>IF(A35taxstdlife="n/a","n/a",IF(P$3&gt;(A35taxstdlife+$E563),('RFM input'!$O$257-'RFM input'!$O$311)-SUM($O563:O563),('RFM input'!$O$257-'RFM input'!$O$311)/A35taxstdlife))</f>
        <v>0</v>
      </c>
      <c r="Q563" s="60">
        <f>IF(A35taxstdlife="n/a","n/a",IF(Q$3&gt;(A35taxstdlife+$E563),('RFM input'!$O$257-'RFM input'!$O$311)-SUM($O563:P563),('RFM input'!$O$257-'RFM input'!$O$311)/A35taxstdlife))</f>
        <v>0</v>
      </c>
      <c r="R563" s="60"/>
      <c r="S563" s="94"/>
      <c r="T563" s="94"/>
      <c r="U563" s="94"/>
      <c r="V563" s="94"/>
      <c r="W563" s="94"/>
      <c r="X563" s="94"/>
      <c r="Y563" s="94"/>
      <c r="Z563" s="94"/>
      <c r="AA563" s="249"/>
    </row>
    <row r="564" spans="1:27" ht="12.75" hidden="1" customHeight="1" outlineLevel="2">
      <c r="A564" s="4"/>
      <c r="B564" s="4"/>
      <c r="C564" s="19"/>
      <c r="D564" s="1292"/>
      <c r="E564" s="78">
        <v>9</v>
      </c>
      <c r="F564" s="20"/>
      <c r="G564" s="20"/>
      <c r="H564" s="134"/>
      <c r="I564" s="136"/>
      <c r="J564" s="136"/>
      <c r="K564" s="136"/>
      <c r="L564" s="136"/>
      <c r="M564" s="136"/>
      <c r="N564" s="136"/>
      <c r="O564" s="136"/>
      <c r="P564" s="135"/>
      <c r="Q564" s="60">
        <f>IF(A35taxstdlife="n/a","n/a",IF(Q$3&gt;(A35taxstdlife+$E564),('RFM input'!$P$257-'RFM input'!$P$311)-SUM($P564:P564),('RFM input'!$P$257-'RFM input'!$P$311)/A35taxstdlife))</f>
        <v>0</v>
      </c>
      <c r="R564" s="60"/>
      <c r="S564" s="94"/>
      <c r="T564" s="94"/>
      <c r="U564" s="94"/>
      <c r="V564" s="94"/>
      <c r="W564" s="94"/>
      <c r="X564" s="94"/>
      <c r="Y564" s="94"/>
      <c r="Z564" s="94"/>
      <c r="AA564" s="249"/>
    </row>
    <row r="565" spans="1:27" ht="12.75" hidden="1" customHeight="1" outlineLevel="2">
      <c r="A565" s="4"/>
      <c r="B565" s="4"/>
      <c r="C565" s="19"/>
      <c r="D565" s="1292"/>
      <c r="E565" s="79">
        <v>10</v>
      </c>
      <c r="F565" s="20"/>
      <c r="G565" s="20"/>
      <c r="H565" s="134"/>
      <c r="I565" s="136"/>
      <c r="J565" s="136"/>
      <c r="K565" s="136"/>
      <c r="L565" s="136"/>
      <c r="M565" s="136"/>
      <c r="N565" s="136"/>
      <c r="O565" s="136"/>
      <c r="P565" s="136"/>
      <c r="Q565" s="135"/>
      <c r="R565" s="60"/>
      <c r="S565" s="94"/>
      <c r="T565" s="94"/>
      <c r="U565" s="94"/>
      <c r="V565" s="94"/>
      <c r="W565" s="94"/>
      <c r="X565" s="94"/>
      <c r="Y565" s="94"/>
      <c r="Z565" s="94"/>
      <c r="AA565" s="249"/>
    </row>
    <row r="566" spans="1:27" outlineLevel="1" collapsed="1">
      <c r="A566" s="4"/>
      <c r="B566" s="4"/>
      <c r="C566" s="218">
        <f>Asset35</f>
        <v>0</v>
      </c>
      <c r="D566" s="4"/>
      <c r="E566" s="4"/>
      <c r="F566" s="17"/>
      <c r="G566" s="17"/>
      <c r="H566" s="237">
        <f>-SUM(H554:H565)</f>
        <v>0</v>
      </c>
      <c r="I566" s="149">
        <f>-SUM(I554:I565)</f>
        <v>0</v>
      </c>
      <c r="J566" s="433">
        <f>IF(COUNT($H566:I566)&gt;='RFM input'!$AA$7,0, -SUM(J554:J565))</f>
        <v>0</v>
      </c>
      <c r="K566" s="433">
        <f>IF(COUNT($H566:J566)&gt;='RFM input'!$AA$7,0, -SUM(K554:K565))</f>
        <v>0</v>
      </c>
      <c r="L566" s="433">
        <f>IF(COUNT($H566:K566)&gt;='RFM input'!$AA$7,0, -SUM(L554:L565))</f>
        <v>0</v>
      </c>
      <c r="M566" s="149">
        <f>IF(COUNT($H566:L566)&gt;='RFM input'!$AA$7,0, -SUM(M554:M565))</f>
        <v>0</v>
      </c>
      <c r="N566" s="149">
        <f>IF(COUNT($H566:M566)&gt;='RFM input'!$AA$7,0, -SUM(N554:N565))</f>
        <v>0</v>
      </c>
      <c r="O566" s="149">
        <f>IF(COUNT($H566:N566)&gt;='RFM input'!$AA$7,0, -SUM(O554:O565))</f>
        <v>0</v>
      </c>
      <c r="P566" s="149">
        <f>IF(COUNT($H566:O566)&gt;='RFM input'!$AA$7,0, -SUM(P554:P565))</f>
        <v>0</v>
      </c>
      <c r="Q566" s="149">
        <f>IF(COUNT($H566:P566)&gt;='RFM input'!$AA$7,0, -SUM(Q554:Q565))</f>
        <v>0</v>
      </c>
      <c r="R566" s="149"/>
      <c r="S566" s="93"/>
      <c r="T566" s="93"/>
      <c r="U566" s="93"/>
      <c r="V566" s="93"/>
      <c r="W566" s="93"/>
      <c r="X566" s="93"/>
      <c r="Y566" s="93"/>
      <c r="Z566" s="93"/>
      <c r="AA566" s="249"/>
    </row>
    <row r="567" spans="1:27" ht="12.75" hidden="1" customHeight="1" outlineLevel="2">
      <c r="A567" s="4"/>
      <c r="B567" s="219">
        <f>Asset36</f>
        <v>0</v>
      </c>
      <c r="C567" s="24"/>
      <c r="D567" s="458" t="s">
        <v>161</v>
      </c>
      <c r="E567" s="24"/>
      <c r="F567" s="238"/>
      <c r="G567" s="238"/>
      <c r="H567" s="59">
        <f>IF(H$3&gt;A36taxremlife,A36taxvalue-SUM($F567:F567),IF(A36taxremlife="N/A","n/a",A36taxvalue/A36taxremlife))</f>
        <v>0</v>
      </c>
      <c r="I567" s="59">
        <f>IF(I$3&gt;A36taxremlife,A36taxvalue-SUM($F567:H567),IF(A36taxremlife="N/A","n/a",A36taxvalue/A36taxremlife))</f>
        <v>0</v>
      </c>
      <c r="J567" s="59">
        <f>IF(J$3&gt;A36taxremlife,A36taxvalue-SUM($F567:I567),IF(A36taxremlife="N/A","n/a",A36taxvalue/A36taxremlife))</f>
        <v>0</v>
      </c>
      <c r="K567" s="59">
        <f>IF(K$3&gt;A36taxremlife,A36taxvalue-SUM($F567:J567),IF(A36taxremlife="N/A","n/a",A36taxvalue/A36taxremlife))</f>
        <v>0</v>
      </c>
      <c r="L567" s="59">
        <f>IF(L$3&gt;A36taxremlife,A36taxvalue-SUM($F567:K567),IF(A36taxremlife="N/A","n/a",A36taxvalue/A36taxremlife))</f>
        <v>0</v>
      </c>
      <c r="M567" s="59">
        <f>IF(M$3&gt;A36taxremlife,A36taxvalue-SUM($F567:L567),IF(A36taxremlife="N/A","n/a",A36taxvalue/A36taxremlife))</f>
        <v>0</v>
      </c>
      <c r="N567" s="59">
        <f>IF(N$3&gt;A36taxremlife,A36taxvalue-SUM($F567:M567),IF(A36taxremlife="N/A","n/a",A36taxvalue/A36taxremlife))</f>
        <v>0</v>
      </c>
      <c r="O567" s="59">
        <f>IF(O$3&gt;A36taxremlife,A36taxvalue-SUM($F567:N567),IF(A36taxremlife="N/A","n/a",A36taxvalue/A36taxremlife))</f>
        <v>0</v>
      </c>
      <c r="P567" s="59">
        <f>IF(P$3&gt;A36taxremlife,A36taxvalue-SUM($F567:O567),IF(A36taxremlife="N/A","n/a",A36taxvalue/A36taxremlife))</f>
        <v>0</v>
      </c>
      <c r="Q567" s="59">
        <f>IF(Q$3&gt;A36taxremlife,A36taxvalue-SUM($F567:P567),IF(A36taxremlife="N/A","n/a",A36taxvalue/A36taxremlife))</f>
        <v>0</v>
      </c>
      <c r="R567" s="59"/>
      <c r="S567" s="94"/>
      <c r="T567" s="94"/>
      <c r="U567" s="94"/>
      <c r="V567" s="94"/>
      <c r="W567" s="94"/>
      <c r="X567" s="94"/>
      <c r="Y567" s="94"/>
      <c r="Z567" s="94"/>
      <c r="AA567" s="249"/>
    </row>
    <row r="568" spans="1:27" ht="12.75" hidden="1" customHeight="1" outlineLevel="2">
      <c r="A568" s="4"/>
      <c r="B568" s="4"/>
      <c r="C568" s="19"/>
      <c r="D568" s="1291" t="s">
        <v>50</v>
      </c>
      <c r="E568" s="78"/>
      <c r="F568" s="20"/>
      <c r="G568" s="20"/>
      <c r="H568" s="94"/>
      <c r="I568" s="60"/>
      <c r="J568" s="60"/>
      <c r="K568" s="60"/>
      <c r="L568" s="60"/>
      <c r="M568" s="60"/>
      <c r="N568" s="60"/>
      <c r="O568" s="60"/>
      <c r="P568" s="60"/>
      <c r="Q568" s="60"/>
      <c r="R568" s="60"/>
      <c r="S568" s="94"/>
      <c r="T568" s="94"/>
      <c r="U568" s="94"/>
      <c r="V568" s="94"/>
      <c r="W568" s="94"/>
      <c r="X568" s="94"/>
      <c r="Y568" s="94"/>
      <c r="Z568" s="94"/>
      <c r="AA568" s="249"/>
    </row>
    <row r="569" spans="1:27" ht="12.75" hidden="1" customHeight="1" outlineLevel="2">
      <c r="A569" s="4"/>
      <c r="B569" s="4"/>
      <c r="C569" s="19"/>
      <c r="D569" s="1292"/>
      <c r="E569" s="78">
        <v>1</v>
      </c>
      <c r="F569" s="20"/>
      <c r="G569" s="20"/>
      <c r="H569" s="133"/>
      <c r="I569" s="60">
        <f>IF(A36taxstdlife="n/a","n/a",IF(I$3&gt;(A36taxstdlife+$E569),('RFM input'!$H$258-'RFM input'!$H$312)-SUM($H569:H569),('RFM input'!$H$258-'RFM input'!$H$312)/A36taxstdlife))</f>
        <v>0</v>
      </c>
      <c r="J569" s="60">
        <f>IF(A36taxstdlife="n/a","n/a",IF(J$3&gt;(A36taxstdlife+$E569),('RFM input'!$H$258-'RFM input'!$H$312)-SUM($H569:I569),('RFM input'!$H$258-'RFM input'!$H$312)/A36taxstdlife))</f>
        <v>0</v>
      </c>
      <c r="K569" s="60">
        <f>IF(A36taxstdlife="n/a","n/a",IF(K$3&gt;(A36taxstdlife+$E569),('RFM input'!$H$258-'RFM input'!$H$312)-SUM($H569:J569),('RFM input'!$H$258-'RFM input'!$H$312)/A36taxstdlife))</f>
        <v>0</v>
      </c>
      <c r="L569" s="60">
        <f>IF(A36taxstdlife="n/a","n/a",IF(L$3&gt;(A36taxstdlife+$E569),('RFM input'!$H$258-'RFM input'!$H$312)-SUM($H569:K569),('RFM input'!$H$258-'RFM input'!$H$312)/A36taxstdlife))</f>
        <v>0</v>
      </c>
      <c r="M569" s="60">
        <f>IF(A36taxstdlife="n/a","n/a",IF(M$3&gt;(A36taxstdlife+$E569),('RFM input'!$H$258-'RFM input'!$H$312)-SUM($H569:L569),('RFM input'!$H$258-'RFM input'!$H$312)/A36taxstdlife))</f>
        <v>0</v>
      </c>
      <c r="N569" s="60">
        <f>IF(A36taxstdlife="n/a","n/a",IF(N$3&gt;(A36taxstdlife+$E569),('RFM input'!$H$258-'RFM input'!$H$312)-SUM($H569:M569),('RFM input'!$H$258-'RFM input'!$H$312)/A36taxstdlife))</f>
        <v>0</v>
      </c>
      <c r="O569" s="60">
        <f>IF(A36taxstdlife="n/a","n/a",IF(O$3&gt;(A36taxstdlife+$E569),('RFM input'!$H$258-'RFM input'!$H$312)-SUM($H569:N569),('RFM input'!$H$258-'RFM input'!$H$312)/A36taxstdlife))</f>
        <v>0</v>
      </c>
      <c r="P569" s="60">
        <f>IF(A36taxstdlife="n/a","n/a",IF(P$3&gt;(A36taxstdlife+$E569),('RFM input'!$H$258-'RFM input'!$H$312)-SUM($H569:O569),('RFM input'!$H$258-'RFM input'!$H$312)/A36taxstdlife))</f>
        <v>0</v>
      </c>
      <c r="Q569" s="60">
        <f>IF(A36taxstdlife="n/a","n/a",IF(Q$3&gt;(A36taxstdlife+$E569),('RFM input'!$H$258-'RFM input'!$H$312)-SUM($H569:P569),('RFM input'!$H$258-'RFM input'!$H$312)/A36taxstdlife))</f>
        <v>0</v>
      </c>
      <c r="R569" s="60"/>
      <c r="S569" s="94"/>
      <c r="T569" s="94"/>
      <c r="U569" s="94"/>
      <c r="V569" s="94"/>
      <c r="W569" s="94"/>
      <c r="X569" s="94"/>
      <c r="Y569" s="94"/>
      <c r="Z569" s="94"/>
      <c r="AA569" s="249"/>
    </row>
    <row r="570" spans="1:27" ht="12.75" hidden="1" customHeight="1" outlineLevel="2">
      <c r="A570" s="4"/>
      <c r="B570" s="4"/>
      <c r="C570" s="19"/>
      <c r="D570" s="1292"/>
      <c r="E570" s="78">
        <v>2</v>
      </c>
      <c r="F570" s="20"/>
      <c r="G570" s="20"/>
      <c r="H570" s="134"/>
      <c r="I570" s="135"/>
      <c r="J570" s="60">
        <f>IF(A36taxstdlife="n/a","n/a",IF(J$3&gt;(A36taxstdlife+$E570),('RFM input'!$I$258-'RFM input'!$I$312)-SUM($I570:I570),('RFM input'!$I$258-'RFM input'!$I$312)/A36taxstdlife))</f>
        <v>0</v>
      </c>
      <c r="K570" s="60">
        <f>IF(A36taxstdlife="n/a","n/a",IF(K$3&gt;(A36taxstdlife+$E570),('RFM input'!$I$258-'RFM input'!$I$312)-SUM($I570:J570),('RFM input'!$I$258-'RFM input'!$I$312)/A36taxstdlife))</f>
        <v>0</v>
      </c>
      <c r="L570" s="60">
        <f>IF(A36taxstdlife="n/a","n/a",IF(L$3&gt;(A36taxstdlife+$E570),('RFM input'!$I$258-'RFM input'!$I$312)-SUM($I570:K570),('RFM input'!$I$258-'RFM input'!$I$312)/A36taxstdlife))</f>
        <v>0</v>
      </c>
      <c r="M570" s="60">
        <f>IF(A36taxstdlife="n/a","n/a",IF(M$3&gt;(A36taxstdlife+$E570),('RFM input'!$I$258-'RFM input'!$I$312)-SUM($I570:L570),('RFM input'!$I$258-'RFM input'!$I$312)/A36taxstdlife))</f>
        <v>0</v>
      </c>
      <c r="N570" s="60">
        <f>IF(A36taxstdlife="n/a","n/a",IF(N$3&gt;(A36taxstdlife+$E570),('RFM input'!$I$258-'RFM input'!$I$312)-SUM($I570:M570),('RFM input'!$I$258-'RFM input'!$I$312)/A36taxstdlife))</f>
        <v>0</v>
      </c>
      <c r="O570" s="60">
        <f>IF(A36taxstdlife="n/a","n/a",IF(O$3&gt;(A36taxstdlife+$E570),('RFM input'!$I$258-'RFM input'!$I$312)-SUM($I570:N570),('RFM input'!$I$258-'RFM input'!$I$312)/A36taxstdlife))</f>
        <v>0</v>
      </c>
      <c r="P570" s="60">
        <f>IF(A36taxstdlife="n/a","n/a",IF(P$3&gt;(A36taxstdlife+$E570),('RFM input'!$I$258-'RFM input'!$I$312)-SUM($I570:O570),('RFM input'!$I$258-'RFM input'!$I$312)/A36taxstdlife))</f>
        <v>0</v>
      </c>
      <c r="Q570" s="60">
        <f>IF(A36taxstdlife="n/a","n/a",IF(Q$3&gt;(A36taxstdlife+$E570),('RFM input'!$I$258-'RFM input'!$I$312)-SUM($I570:P570),('RFM input'!$I$258-'RFM input'!$I$312)/A36taxstdlife))</f>
        <v>0</v>
      </c>
      <c r="R570" s="60"/>
      <c r="S570" s="94"/>
      <c r="T570" s="94"/>
      <c r="U570" s="94"/>
      <c r="V570" s="94"/>
      <c r="W570" s="94"/>
      <c r="X570" s="94"/>
      <c r="Y570" s="94"/>
      <c r="Z570" s="94"/>
      <c r="AA570" s="249"/>
    </row>
    <row r="571" spans="1:27" ht="12.75" hidden="1" customHeight="1" outlineLevel="2">
      <c r="A571" s="4"/>
      <c r="B571" s="4"/>
      <c r="C571" s="19"/>
      <c r="D571" s="1292"/>
      <c r="E571" s="78">
        <v>3</v>
      </c>
      <c r="F571" s="20"/>
      <c r="G571" s="20"/>
      <c r="H571" s="134"/>
      <c r="I571" s="136"/>
      <c r="J571" s="135"/>
      <c r="K571" s="60">
        <f>IF(A36taxstdlife="n/a","n/a",IF(K$3&gt;(A36taxstdlife+$E571),('RFM input'!$J$258-'RFM input'!$J$312)-SUM($J571:J571),('RFM input'!$J$258-'RFM input'!$J$312)/A36taxstdlife))</f>
        <v>0</v>
      </c>
      <c r="L571" s="60">
        <f>IF(A36taxstdlife="n/a","n/a",IF(L$3&gt;(A36taxstdlife+$E571),('RFM input'!$J$258-'RFM input'!$J$312)-SUM($J571:K571),('RFM input'!$J$258-'RFM input'!$J$312)/A36taxstdlife))</f>
        <v>0</v>
      </c>
      <c r="M571" s="60">
        <f>IF(A36taxstdlife="n/a","n/a",IF(M$3&gt;(A36taxstdlife+$E571),('RFM input'!$J$258-'RFM input'!$J$312)-SUM($J571:L571),('RFM input'!$J$258-'RFM input'!$J$312)/A36taxstdlife))</f>
        <v>0</v>
      </c>
      <c r="N571" s="60">
        <f>IF(A36taxstdlife="n/a","n/a",IF(N$3&gt;(A36taxstdlife+$E571),('RFM input'!$J$258-'RFM input'!$J$312)-SUM($J571:M571),('RFM input'!$J$258-'RFM input'!$J$312)/A36taxstdlife))</f>
        <v>0</v>
      </c>
      <c r="O571" s="60">
        <f>IF(A36taxstdlife="n/a","n/a",IF(O$3&gt;(A36taxstdlife+$E571),('RFM input'!$J$258-'RFM input'!$J$312)-SUM($J571:N571),('RFM input'!$J$258-'RFM input'!$J$312)/A36taxstdlife))</f>
        <v>0</v>
      </c>
      <c r="P571" s="60">
        <f>IF(A36taxstdlife="n/a","n/a",IF(P$3&gt;(A36taxstdlife+$E571),('RFM input'!$J$258-'RFM input'!$J$312)-SUM($J571:O571),('RFM input'!$J$258-'RFM input'!$J$312)/A36taxstdlife))</f>
        <v>0</v>
      </c>
      <c r="Q571" s="60">
        <f>IF(A36taxstdlife="n/a","n/a",IF(Q$3&gt;(A36taxstdlife+$E571),('RFM input'!$J$258-'RFM input'!$J$312)-SUM($J571:P571),('RFM input'!$J$258-'RFM input'!$J$312)/A36taxstdlife))</f>
        <v>0</v>
      </c>
      <c r="R571" s="60"/>
      <c r="S571" s="94"/>
      <c r="T571" s="94"/>
      <c r="U571" s="94"/>
      <c r="V571" s="94"/>
      <c r="W571" s="94"/>
      <c r="X571" s="94"/>
      <c r="Y571" s="94"/>
      <c r="Z571" s="94"/>
      <c r="AA571" s="249"/>
    </row>
    <row r="572" spans="1:27" ht="12.75" hidden="1" customHeight="1" outlineLevel="2">
      <c r="A572" s="4"/>
      <c r="B572" s="4"/>
      <c r="C572" s="19"/>
      <c r="D572" s="1292"/>
      <c r="E572" s="78">
        <v>4</v>
      </c>
      <c r="F572" s="20"/>
      <c r="G572" s="20"/>
      <c r="H572" s="134"/>
      <c r="I572" s="136"/>
      <c r="J572" s="136"/>
      <c r="K572" s="135"/>
      <c r="L572" s="60">
        <f>IF(A36taxstdlife="n/a","n/a",IF(L$3&gt;(A36taxstdlife+$E572),('RFM input'!$K$258-'RFM input'!$K$312)-SUM($K572:K572),('RFM input'!$K$258-'RFM input'!$K$312)/A36taxstdlife))</f>
        <v>0</v>
      </c>
      <c r="M572" s="60">
        <f>IF(A36taxstdlife="n/a","n/a",IF(M$3&gt;(A36taxstdlife+$E572),('RFM input'!$K$258-'RFM input'!$K$312)-SUM($K572:L572),('RFM input'!$K$258-'RFM input'!$K$312)/A36taxstdlife))</f>
        <v>0</v>
      </c>
      <c r="N572" s="60">
        <f>IF(A36taxstdlife="n/a","n/a",IF(N$3&gt;(A36taxstdlife+$E572),('RFM input'!$K$258-'RFM input'!$K$312)-SUM($K572:M572),('RFM input'!$K$258-'RFM input'!$K$312)/A36taxstdlife))</f>
        <v>0</v>
      </c>
      <c r="O572" s="60">
        <f>IF(A36taxstdlife="n/a","n/a",IF(O$3&gt;(A36taxstdlife+$E572),('RFM input'!$K$258-'RFM input'!$K$312)-SUM($K572:N572),('RFM input'!$K$258-'RFM input'!$K$312)/A36taxstdlife))</f>
        <v>0</v>
      </c>
      <c r="P572" s="60">
        <f>IF(A36taxstdlife="n/a","n/a",IF(P$3&gt;(A36taxstdlife+$E572),('RFM input'!$K$258-'RFM input'!$K$312)-SUM($K572:O572),('RFM input'!$K$258-'RFM input'!$K$312)/A36taxstdlife))</f>
        <v>0</v>
      </c>
      <c r="Q572" s="60">
        <f>IF(A36taxstdlife="n/a","n/a",IF(Q$3&gt;(A36taxstdlife+$E572),('RFM input'!$K$258-'RFM input'!$K$312)-SUM($K572:P572),('RFM input'!$K$258-'RFM input'!$K$312)/A36taxstdlife))</f>
        <v>0</v>
      </c>
      <c r="R572" s="60"/>
      <c r="S572" s="94"/>
      <c r="T572" s="94"/>
      <c r="U572" s="94"/>
      <c r="V572" s="94"/>
      <c r="W572" s="94"/>
      <c r="X572" s="94"/>
      <c r="Y572" s="94"/>
      <c r="Z572" s="94"/>
      <c r="AA572" s="249"/>
    </row>
    <row r="573" spans="1:27" ht="12.75" hidden="1" customHeight="1" outlineLevel="2">
      <c r="A573" s="4"/>
      <c r="B573" s="4"/>
      <c r="C573" s="19"/>
      <c r="D573" s="1292"/>
      <c r="E573" s="78">
        <v>5</v>
      </c>
      <c r="F573" s="20"/>
      <c r="G573" s="20"/>
      <c r="H573" s="134"/>
      <c r="I573" s="136"/>
      <c r="J573" s="136"/>
      <c r="K573" s="136"/>
      <c r="L573" s="135"/>
      <c r="M573" s="60">
        <f>IF(A36taxstdlife="n/a","n/a",IF(M$3&gt;(A36taxstdlife+$E573),('RFM input'!$L$258-'RFM input'!$L$312)-SUM($L573:L573),('RFM input'!$L$258-'RFM input'!$L$312)/A36taxstdlife))</f>
        <v>0</v>
      </c>
      <c r="N573" s="60">
        <f>IF(A36taxstdlife="n/a","n/a",IF(N$3&gt;(A36taxstdlife+$E573),('RFM input'!$L$258-'RFM input'!$L$312)-SUM($L573:M573),('RFM input'!$L$258-'RFM input'!$L$312)/A36taxstdlife))</f>
        <v>0</v>
      </c>
      <c r="O573" s="60">
        <f>IF(A36taxstdlife="n/a","n/a",IF(O$3&gt;(A36taxstdlife+$E573),('RFM input'!$L$258-'RFM input'!$L$312)-SUM($L573:N573),('RFM input'!$L$258-'RFM input'!$L$312)/A36taxstdlife))</f>
        <v>0</v>
      </c>
      <c r="P573" s="60">
        <f>IF(A36taxstdlife="n/a","n/a",IF(P$3&gt;(A36taxstdlife+$E573),('RFM input'!$L$258-'RFM input'!$L$312)-SUM($L573:O573),('RFM input'!$L$258-'RFM input'!$L$312)/A36taxstdlife))</f>
        <v>0</v>
      </c>
      <c r="Q573" s="60">
        <f>IF(A36taxstdlife="n/a","n/a",IF(Q$3&gt;(A36taxstdlife+$E573),('RFM input'!$L$258-'RFM input'!$L$312)-SUM($L573:P573),('RFM input'!$L$258-'RFM input'!$L$312)/A36taxstdlife))</f>
        <v>0</v>
      </c>
      <c r="R573" s="60"/>
      <c r="S573" s="94"/>
      <c r="T573" s="94"/>
      <c r="U573" s="94"/>
      <c r="V573" s="94"/>
      <c r="W573" s="94"/>
      <c r="X573" s="94"/>
      <c r="Y573" s="94"/>
      <c r="Z573" s="94"/>
      <c r="AA573" s="249"/>
    </row>
    <row r="574" spans="1:27" ht="12.75" hidden="1" customHeight="1" outlineLevel="2">
      <c r="A574" s="4"/>
      <c r="B574" s="4"/>
      <c r="C574" s="19"/>
      <c r="D574" s="1292"/>
      <c r="E574" s="78">
        <v>6</v>
      </c>
      <c r="F574" s="20"/>
      <c r="G574" s="20"/>
      <c r="H574" s="134"/>
      <c r="I574" s="136"/>
      <c r="J574" s="136"/>
      <c r="K574" s="136"/>
      <c r="L574" s="136"/>
      <c r="M574" s="135"/>
      <c r="N574" s="60">
        <f>IF(A36taxstdlife="n/a","n/a",IF(N$3&gt;(A36taxstdlife+$E574),('RFM input'!$M$258-'RFM input'!$M$312)-SUM($M574:M574),('RFM input'!$M$258-'RFM input'!$M$312)/A36taxstdlife))</f>
        <v>0</v>
      </c>
      <c r="O574" s="60">
        <f>IF(A36taxstdlife="n/a","n/a",IF(O$3&gt;(A36taxstdlife+$E574),('RFM input'!$M$258-'RFM input'!$M$312)-SUM($M574:N574),('RFM input'!$M$258-'RFM input'!$M$312)/A36taxstdlife))</f>
        <v>0</v>
      </c>
      <c r="P574" s="60">
        <f>IF(A36taxstdlife="n/a","n/a",IF(P$3&gt;(A36taxstdlife+$E574),('RFM input'!$M$258-'RFM input'!$M$312)-SUM($M574:O574),('RFM input'!$M$258-'RFM input'!$M$312)/A36taxstdlife))</f>
        <v>0</v>
      </c>
      <c r="Q574" s="60">
        <f>IF(A36taxstdlife="n/a","n/a",IF(Q$3&gt;(A36taxstdlife+$E574),('RFM input'!$M$258-'RFM input'!$M$312)-SUM($M574:P574),('RFM input'!$M$258-'RFM input'!$M$312)/A36taxstdlife))</f>
        <v>0</v>
      </c>
      <c r="R574" s="60"/>
      <c r="S574" s="94"/>
      <c r="T574" s="94"/>
      <c r="U574" s="94"/>
      <c r="V574" s="94"/>
      <c r="W574" s="94"/>
      <c r="X574" s="94"/>
      <c r="Y574" s="94"/>
      <c r="Z574" s="94"/>
      <c r="AA574" s="249"/>
    </row>
    <row r="575" spans="1:27" ht="12.75" hidden="1" customHeight="1" outlineLevel="2">
      <c r="A575" s="4"/>
      <c r="B575" s="4"/>
      <c r="C575" s="19"/>
      <c r="D575" s="1292"/>
      <c r="E575" s="78">
        <v>7</v>
      </c>
      <c r="F575" s="20"/>
      <c r="G575" s="20"/>
      <c r="H575" s="134"/>
      <c r="I575" s="136"/>
      <c r="J575" s="136"/>
      <c r="K575" s="136"/>
      <c r="L575" s="136"/>
      <c r="M575" s="136"/>
      <c r="N575" s="135"/>
      <c r="O575" s="60">
        <f>IF(A36taxstdlife="n/a","n/a",IF(O$3&gt;(A36taxstdlife+$E575),('RFM input'!$N$258-'RFM input'!$N$312)-SUM($N575:N575),('RFM input'!$N$258-'RFM input'!$N$312)/A36taxstdlife))</f>
        <v>0</v>
      </c>
      <c r="P575" s="60">
        <f>IF(A36taxstdlife="n/a","n/a",IF(P$3&gt;(A36taxstdlife+$E575),('RFM input'!$N$258-'RFM input'!$N$312)-SUM($N575:O575),('RFM input'!$N$258-'RFM input'!$N$312)/A36taxstdlife))</f>
        <v>0</v>
      </c>
      <c r="Q575" s="60">
        <f>IF(A36taxstdlife="n/a","n/a",IF(Q$3&gt;(A36taxstdlife+$E575),('RFM input'!$N$258-'RFM input'!$N$312)-SUM($N575:P575),('RFM input'!$N$258-'RFM input'!$N$312)/A36taxstdlife))</f>
        <v>0</v>
      </c>
      <c r="R575" s="60"/>
      <c r="S575" s="94"/>
      <c r="T575" s="94"/>
      <c r="U575" s="94"/>
      <c r="V575" s="94"/>
      <c r="W575" s="94"/>
      <c r="X575" s="94"/>
      <c r="Y575" s="94"/>
      <c r="Z575" s="94"/>
      <c r="AA575" s="249"/>
    </row>
    <row r="576" spans="1:27" ht="12.75" hidden="1" customHeight="1" outlineLevel="2">
      <c r="A576" s="4"/>
      <c r="B576" s="4"/>
      <c r="C576" s="19"/>
      <c r="D576" s="1292"/>
      <c r="E576" s="78">
        <v>8</v>
      </c>
      <c r="F576" s="20"/>
      <c r="G576" s="20"/>
      <c r="H576" s="134"/>
      <c r="I576" s="136"/>
      <c r="J576" s="136"/>
      <c r="K576" s="136"/>
      <c r="L576" s="136"/>
      <c r="M576" s="136"/>
      <c r="N576" s="136"/>
      <c r="O576" s="135"/>
      <c r="P576" s="60">
        <f>IF(A36taxstdlife="n/a","n/a",IF(P$3&gt;(A36taxstdlife+$E576),('RFM input'!$O$258-'RFM input'!$O$312)-SUM($O576:O576),('RFM input'!$O$258-'RFM input'!$O$312)/A36taxstdlife))</f>
        <v>0</v>
      </c>
      <c r="Q576" s="60">
        <f>IF(A36taxstdlife="n/a","n/a",IF(Q$3&gt;(A36taxstdlife+$E576),('RFM input'!$O$258-'RFM input'!$O$312)-SUM($O576:P576),('RFM input'!$O$258-'RFM input'!$O$312)/A36taxstdlife))</f>
        <v>0</v>
      </c>
      <c r="R576" s="60"/>
      <c r="S576" s="94"/>
      <c r="T576" s="94"/>
      <c r="U576" s="94"/>
      <c r="V576" s="94"/>
      <c r="W576" s="94"/>
      <c r="X576" s="94"/>
      <c r="Y576" s="94"/>
      <c r="Z576" s="94"/>
      <c r="AA576" s="249"/>
    </row>
    <row r="577" spans="1:27" ht="12.75" hidden="1" customHeight="1" outlineLevel="2">
      <c r="A577" s="4"/>
      <c r="B577" s="4"/>
      <c r="C577" s="19"/>
      <c r="D577" s="1292"/>
      <c r="E577" s="78">
        <v>9</v>
      </c>
      <c r="F577" s="20"/>
      <c r="G577" s="20"/>
      <c r="H577" s="134"/>
      <c r="I577" s="136"/>
      <c r="J577" s="136"/>
      <c r="K577" s="136"/>
      <c r="L577" s="136"/>
      <c r="M577" s="136"/>
      <c r="N577" s="136"/>
      <c r="O577" s="136"/>
      <c r="P577" s="135"/>
      <c r="Q577" s="60">
        <f>IF(A36taxstdlife="n/a","n/a",IF(Q$3&gt;(A36taxstdlife+$E577),('RFM input'!$P$258-'RFM input'!$P$312)-SUM($P577:P577),('RFM input'!$P$258-'RFM input'!$P$312)/A36taxstdlife))</f>
        <v>0</v>
      </c>
      <c r="R577" s="60"/>
      <c r="S577" s="94"/>
      <c r="T577" s="94"/>
      <c r="U577" s="94"/>
      <c r="V577" s="94"/>
      <c r="W577" s="94"/>
      <c r="X577" s="94"/>
      <c r="Y577" s="94"/>
      <c r="Z577" s="94"/>
      <c r="AA577" s="249"/>
    </row>
    <row r="578" spans="1:27" ht="12.75" hidden="1" customHeight="1" outlineLevel="2">
      <c r="A578" s="4"/>
      <c r="B578" s="4"/>
      <c r="C578" s="19"/>
      <c r="D578" s="1292"/>
      <c r="E578" s="79">
        <v>10</v>
      </c>
      <c r="F578" s="20"/>
      <c r="G578" s="20"/>
      <c r="H578" s="134"/>
      <c r="I578" s="136"/>
      <c r="J578" s="136"/>
      <c r="K578" s="136"/>
      <c r="L578" s="136"/>
      <c r="M578" s="136"/>
      <c r="N578" s="136"/>
      <c r="O578" s="136"/>
      <c r="P578" s="136"/>
      <c r="Q578" s="135"/>
      <c r="R578" s="60"/>
      <c r="S578" s="94"/>
      <c r="T578" s="94"/>
      <c r="U578" s="94"/>
      <c r="V578" s="94"/>
      <c r="W578" s="94"/>
      <c r="X578" s="94"/>
      <c r="Y578" s="94"/>
      <c r="Z578" s="94"/>
      <c r="AA578" s="249"/>
    </row>
    <row r="579" spans="1:27" outlineLevel="1" collapsed="1">
      <c r="A579" s="4"/>
      <c r="B579" s="4"/>
      <c r="C579" s="218">
        <f>Asset36</f>
        <v>0</v>
      </c>
      <c r="D579" s="4"/>
      <c r="E579" s="4"/>
      <c r="F579" s="17"/>
      <c r="G579" s="17"/>
      <c r="H579" s="237">
        <f>-SUM(H567:H578)</f>
        <v>0</v>
      </c>
      <c r="I579" s="149">
        <f>-SUM(I567:I578)</f>
        <v>0</v>
      </c>
      <c r="J579" s="433">
        <f>IF(COUNT($H579:I579)&gt;='RFM input'!$AA$7,0, -SUM(J567:J578))</f>
        <v>0</v>
      </c>
      <c r="K579" s="433">
        <f>IF(COUNT($H579:J579)&gt;='RFM input'!$AA$7,0, -SUM(K567:K578))</f>
        <v>0</v>
      </c>
      <c r="L579" s="433">
        <f>IF(COUNT($H579:K579)&gt;='RFM input'!$AA$7,0, -SUM(L567:L578))</f>
        <v>0</v>
      </c>
      <c r="M579" s="149">
        <f>IF(COUNT($H579:L579)&gt;='RFM input'!$AA$7,0, -SUM(M567:M578))</f>
        <v>0</v>
      </c>
      <c r="N579" s="149">
        <f>IF(COUNT($H579:M579)&gt;='RFM input'!$AA$7,0, -SUM(N567:N578))</f>
        <v>0</v>
      </c>
      <c r="O579" s="149">
        <f>IF(COUNT($H579:N579)&gt;='RFM input'!$AA$7,0, -SUM(O567:O578))</f>
        <v>0</v>
      </c>
      <c r="P579" s="149">
        <f>IF(COUNT($H579:O579)&gt;='RFM input'!$AA$7,0, -SUM(P567:P578))</f>
        <v>0</v>
      </c>
      <c r="Q579" s="149">
        <f>IF(COUNT($H579:P579)&gt;='RFM input'!$AA$7,0, -SUM(Q567:Q578))</f>
        <v>0</v>
      </c>
      <c r="R579" s="149"/>
      <c r="S579" s="93"/>
      <c r="T579" s="93"/>
      <c r="U579" s="93"/>
      <c r="V579" s="93"/>
      <c r="W579" s="93"/>
      <c r="X579" s="93"/>
      <c r="Y579" s="93"/>
      <c r="Z579" s="93"/>
      <c r="AA579" s="249"/>
    </row>
    <row r="580" spans="1:27" ht="12.75" hidden="1" customHeight="1" outlineLevel="2">
      <c r="A580" s="4"/>
      <c r="B580" s="219">
        <f>Asset37</f>
        <v>0</v>
      </c>
      <c r="C580" s="24"/>
      <c r="D580" s="458" t="s">
        <v>161</v>
      </c>
      <c r="E580" s="24"/>
      <c r="F580" s="238"/>
      <c r="G580" s="238"/>
      <c r="H580" s="59">
        <f>IF(H$3&gt;A37taxremlife,A37taxvalue-SUM($F580:F580),IF(A37taxremlife="N/A","n/a",A37taxvalue/A37taxremlife))</f>
        <v>0</v>
      </c>
      <c r="I580" s="59">
        <f>IF(I$3&gt;A37taxremlife,A37taxvalue-SUM($F580:H580),IF(A37taxremlife="N/A","n/a",A37taxvalue/A37taxremlife))</f>
        <v>0</v>
      </c>
      <c r="J580" s="59">
        <f>IF(J$3&gt;A37taxremlife,A37taxvalue-SUM($F580:I580),IF(A37taxremlife="N/A","n/a",A37taxvalue/A37taxremlife))</f>
        <v>0</v>
      </c>
      <c r="K580" s="59">
        <f>IF(K$3&gt;A37taxremlife,A37taxvalue-SUM($F580:J580),IF(A37taxremlife="N/A","n/a",A37taxvalue/A37taxremlife))</f>
        <v>0</v>
      </c>
      <c r="L580" s="59">
        <f>IF(L$3&gt;A37taxremlife,A37taxvalue-SUM($F580:K580),IF(A37taxremlife="N/A","n/a",A37taxvalue/A37taxremlife))</f>
        <v>0</v>
      </c>
      <c r="M580" s="59">
        <f>IF(M$3&gt;A37taxremlife,A37taxvalue-SUM($F580:L580),IF(A37taxremlife="N/A","n/a",A37taxvalue/A37taxremlife))</f>
        <v>0</v>
      </c>
      <c r="N580" s="59">
        <f>IF(N$3&gt;A37taxremlife,A37taxvalue-SUM($F580:M580),IF(A37taxremlife="N/A","n/a",A37taxvalue/A37taxremlife))</f>
        <v>0</v>
      </c>
      <c r="O580" s="59">
        <f>IF(O$3&gt;A37taxremlife,A37taxvalue-SUM($F580:N580),IF(A37taxremlife="N/A","n/a",A37taxvalue/A37taxremlife))</f>
        <v>0</v>
      </c>
      <c r="P580" s="59">
        <f>IF(P$3&gt;A37taxremlife,A37taxvalue-SUM($F580:O580),IF(A37taxremlife="N/A","n/a",A37taxvalue/A37taxremlife))</f>
        <v>0</v>
      </c>
      <c r="Q580" s="59">
        <f>IF(Q$3&gt;A37taxremlife,A37taxvalue-SUM($F580:P580),IF(A37taxremlife="N/A","n/a",A37taxvalue/A37taxremlife))</f>
        <v>0</v>
      </c>
      <c r="R580" s="59"/>
      <c r="S580" s="94"/>
      <c r="T580" s="94"/>
      <c r="U580" s="94"/>
      <c r="V580" s="94"/>
      <c r="W580" s="94"/>
      <c r="X580" s="94"/>
      <c r="Y580" s="94"/>
      <c r="Z580" s="94"/>
      <c r="AA580" s="249"/>
    </row>
    <row r="581" spans="1:27" ht="12.75" hidden="1" customHeight="1" outlineLevel="2">
      <c r="A581" s="4"/>
      <c r="B581" s="4"/>
      <c r="C581" s="19"/>
      <c r="D581" s="1291" t="s">
        <v>50</v>
      </c>
      <c r="E581" s="78"/>
      <c r="F581" s="20"/>
      <c r="G581" s="20"/>
      <c r="H581" s="94"/>
      <c r="I581" s="60"/>
      <c r="J581" s="60"/>
      <c r="K581" s="60"/>
      <c r="L581" s="60"/>
      <c r="M581" s="60"/>
      <c r="N581" s="60"/>
      <c r="O581" s="60"/>
      <c r="P581" s="60"/>
      <c r="Q581" s="60"/>
      <c r="R581" s="60"/>
      <c r="S581" s="94"/>
      <c r="T581" s="94"/>
      <c r="U581" s="94"/>
      <c r="V581" s="94"/>
      <c r="W581" s="94"/>
      <c r="X581" s="94"/>
      <c r="Y581" s="94"/>
      <c r="Z581" s="94"/>
      <c r="AA581" s="249"/>
    </row>
    <row r="582" spans="1:27" ht="12.75" hidden="1" customHeight="1" outlineLevel="2">
      <c r="A582" s="4"/>
      <c r="B582" s="4"/>
      <c r="C582" s="19"/>
      <c r="D582" s="1292"/>
      <c r="E582" s="78">
        <v>1</v>
      </c>
      <c r="F582" s="20"/>
      <c r="G582" s="20"/>
      <c r="H582" s="133"/>
      <c r="I582" s="60">
        <f>IF(A37taxstdlife="n/a","n/a",IF(I$3&gt;(A37taxstdlife+$E582),('RFM input'!$H$259-'RFM input'!$H$313)-SUM($H582:H582),('RFM input'!$H$259-'RFM input'!$H$313)/A37taxstdlife))</f>
        <v>0</v>
      </c>
      <c r="J582" s="60">
        <f>IF(A37taxstdlife="n/a","n/a",IF(J$3&gt;(A37taxstdlife+$E582),('RFM input'!$H$259-'RFM input'!$H$313)-SUM($H582:I582),('RFM input'!$H$259-'RFM input'!$H$313)/A37taxstdlife))</f>
        <v>0</v>
      </c>
      <c r="K582" s="60">
        <f>IF(A37taxstdlife="n/a","n/a",IF(K$3&gt;(A37taxstdlife+$E582),('RFM input'!$H$259-'RFM input'!$H$313)-SUM($H582:J582),('RFM input'!$H$259-'RFM input'!$H$313)/A37taxstdlife))</f>
        <v>0</v>
      </c>
      <c r="L582" s="60">
        <f>IF(A37taxstdlife="n/a","n/a",IF(L$3&gt;(A37taxstdlife+$E582),('RFM input'!$H$259-'RFM input'!$H$313)-SUM($H582:K582),('RFM input'!$H$259-'RFM input'!$H$313)/A37taxstdlife))</f>
        <v>0</v>
      </c>
      <c r="M582" s="60">
        <f>IF(A37taxstdlife="n/a","n/a",IF(M$3&gt;(A37taxstdlife+$E582),('RFM input'!$H$259-'RFM input'!$H$313)-SUM($H582:L582),('RFM input'!$H$259-'RFM input'!$H$313)/A37taxstdlife))</f>
        <v>0</v>
      </c>
      <c r="N582" s="60">
        <f>IF(A37taxstdlife="n/a","n/a",IF(N$3&gt;(A37taxstdlife+$E582),('RFM input'!$H$259-'RFM input'!$H$313)-SUM($H582:M582),('RFM input'!$H$259-'RFM input'!$H$313)/A37taxstdlife))</f>
        <v>0</v>
      </c>
      <c r="O582" s="60">
        <f>IF(A37taxstdlife="n/a","n/a",IF(O$3&gt;(A37taxstdlife+$E582),('RFM input'!$H$259-'RFM input'!$H$313)-SUM($H582:N582),('RFM input'!$H$259-'RFM input'!$H$313)/A37taxstdlife))</f>
        <v>0</v>
      </c>
      <c r="P582" s="60">
        <f>IF(A37taxstdlife="n/a","n/a",IF(P$3&gt;(A37taxstdlife+$E582),('RFM input'!$H$259-'RFM input'!$H$313)-SUM($H582:O582),('RFM input'!$H$259-'RFM input'!$H$313)/A37taxstdlife))</f>
        <v>0</v>
      </c>
      <c r="Q582" s="60">
        <f>IF(A37taxstdlife="n/a","n/a",IF(Q$3&gt;(A37taxstdlife+$E582),('RFM input'!$H$259-'RFM input'!$H$313)-SUM($H582:P582),('RFM input'!$H$259-'RFM input'!$H$313)/A37taxstdlife))</f>
        <v>0</v>
      </c>
      <c r="R582" s="60"/>
      <c r="S582" s="94"/>
      <c r="T582" s="94"/>
      <c r="U582" s="94"/>
      <c r="V582" s="94"/>
      <c r="W582" s="94"/>
      <c r="X582" s="94"/>
      <c r="Y582" s="94"/>
      <c r="Z582" s="94"/>
      <c r="AA582" s="249"/>
    </row>
    <row r="583" spans="1:27" ht="12.75" hidden="1" customHeight="1" outlineLevel="2">
      <c r="A583" s="4"/>
      <c r="B583" s="4"/>
      <c r="C583" s="19"/>
      <c r="D583" s="1292"/>
      <c r="E583" s="78">
        <v>2</v>
      </c>
      <c r="F583" s="20"/>
      <c r="G583" s="20"/>
      <c r="H583" s="134"/>
      <c r="I583" s="135"/>
      <c r="J583" s="60">
        <f>IF(A37taxstdlife="n/a","n/a",IF(J$3&gt;(A37taxstdlife+$E583),('RFM input'!$I$259-'RFM input'!$I$313)-SUM($I583:I583),('RFM input'!$I$259-'RFM input'!$I$313)/A37taxstdlife))</f>
        <v>0</v>
      </c>
      <c r="K583" s="60">
        <f>IF(A37taxstdlife="n/a","n/a",IF(K$3&gt;(A37taxstdlife+$E583),('RFM input'!$I$259-'RFM input'!$I$313)-SUM($I583:J583),('RFM input'!$I$259-'RFM input'!$I$313)/A37taxstdlife))</f>
        <v>0</v>
      </c>
      <c r="L583" s="60">
        <f>IF(A37taxstdlife="n/a","n/a",IF(L$3&gt;(A37taxstdlife+$E583),('RFM input'!$I$259-'RFM input'!$I$313)-SUM($I583:K583),('RFM input'!$I$259-'RFM input'!$I$313)/A37taxstdlife))</f>
        <v>0</v>
      </c>
      <c r="M583" s="60">
        <f>IF(A37taxstdlife="n/a","n/a",IF(M$3&gt;(A37taxstdlife+$E583),('RFM input'!$I$259-'RFM input'!$I$313)-SUM($I583:L583),('RFM input'!$I$259-'RFM input'!$I$313)/A37taxstdlife))</f>
        <v>0</v>
      </c>
      <c r="N583" s="60">
        <f>IF(A37taxstdlife="n/a","n/a",IF(N$3&gt;(A37taxstdlife+$E583),('RFM input'!$I$259-'RFM input'!$I$313)-SUM($I583:M583),('RFM input'!$I$259-'RFM input'!$I$313)/A37taxstdlife))</f>
        <v>0</v>
      </c>
      <c r="O583" s="60">
        <f>IF(A37taxstdlife="n/a","n/a",IF(O$3&gt;(A37taxstdlife+$E583),('RFM input'!$I$259-'RFM input'!$I$313)-SUM($I583:N583),('RFM input'!$I$259-'RFM input'!$I$313)/A37taxstdlife))</f>
        <v>0</v>
      </c>
      <c r="P583" s="60">
        <f>IF(A37taxstdlife="n/a","n/a",IF(P$3&gt;(A37taxstdlife+$E583),('RFM input'!$I$259-'RFM input'!$I$313)-SUM($I583:O583),('RFM input'!$I$259-'RFM input'!$I$313)/A37taxstdlife))</f>
        <v>0</v>
      </c>
      <c r="Q583" s="60">
        <f>IF(A37taxstdlife="n/a","n/a",IF(Q$3&gt;(A37taxstdlife+$E583),('RFM input'!$I$259-'RFM input'!$I$313)-SUM($I583:P583),('RFM input'!$I$259-'RFM input'!$I$313)/A37taxstdlife))</f>
        <v>0</v>
      </c>
      <c r="R583" s="60"/>
      <c r="S583" s="94"/>
      <c r="T583" s="94"/>
      <c r="U583" s="94"/>
      <c r="V583" s="94"/>
      <c r="W583" s="94"/>
      <c r="X583" s="94"/>
      <c r="Y583" s="94"/>
      <c r="Z583" s="94"/>
      <c r="AA583" s="249"/>
    </row>
    <row r="584" spans="1:27" ht="12.75" hidden="1" customHeight="1" outlineLevel="2">
      <c r="A584" s="4"/>
      <c r="B584" s="4"/>
      <c r="C584" s="19"/>
      <c r="D584" s="1292"/>
      <c r="E584" s="78">
        <v>3</v>
      </c>
      <c r="F584" s="20"/>
      <c r="G584" s="20"/>
      <c r="H584" s="134"/>
      <c r="I584" s="136"/>
      <c r="J584" s="135"/>
      <c r="K584" s="60">
        <f>IF(A37taxstdlife="n/a","n/a",IF(K$3&gt;(A37taxstdlife+$E584),('RFM input'!$J$259-'RFM input'!$J$313)-SUM($J584:J584),('RFM input'!$J$259-'RFM input'!$J$313)/A37taxstdlife))</f>
        <v>0</v>
      </c>
      <c r="L584" s="60">
        <f>IF(A37taxstdlife="n/a","n/a",IF(L$3&gt;(A37taxstdlife+$E584),('RFM input'!$J$259-'RFM input'!$J$313)-SUM($J584:K584),('RFM input'!$J$259-'RFM input'!$J$313)/A37taxstdlife))</f>
        <v>0</v>
      </c>
      <c r="M584" s="60">
        <f>IF(A37taxstdlife="n/a","n/a",IF(M$3&gt;(A37taxstdlife+$E584),('RFM input'!$J$259-'RFM input'!$J$313)-SUM($J584:L584),('RFM input'!$J$259-'RFM input'!$J$313)/A37taxstdlife))</f>
        <v>0</v>
      </c>
      <c r="N584" s="60">
        <f>IF(A37taxstdlife="n/a","n/a",IF(N$3&gt;(A37taxstdlife+$E584),('RFM input'!$J$259-'RFM input'!$J$313)-SUM($J584:M584),('RFM input'!$J$259-'RFM input'!$J$313)/A37taxstdlife))</f>
        <v>0</v>
      </c>
      <c r="O584" s="60">
        <f>IF(A37taxstdlife="n/a","n/a",IF(O$3&gt;(A37taxstdlife+$E584),('RFM input'!$J$259-'RFM input'!$J$313)-SUM($J584:N584),('RFM input'!$J$259-'RFM input'!$J$313)/A37taxstdlife))</f>
        <v>0</v>
      </c>
      <c r="P584" s="60">
        <f>IF(A37taxstdlife="n/a","n/a",IF(P$3&gt;(A37taxstdlife+$E584),('RFM input'!$J$259-'RFM input'!$J$313)-SUM($J584:O584),('RFM input'!$J$259-'RFM input'!$J$313)/A37taxstdlife))</f>
        <v>0</v>
      </c>
      <c r="Q584" s="60">
        <f>IF(A37taxstdlife="n/a","n/a",IF(Q$3&gt;(A37taxstdlife+$E584),('RFM input'!$J$259-'RFM input'!$J$313)-SUM($J584:P584),('RFM input'!$J$259-'RFM input'!$J$313)/A37taxstdlife))</f>
        <v>0</v>
      </c>
      <c r="R584" s="60"/>
      <c r="S584" s="94"/>
      <c r="T584" s="94"/>
      <c r="U584" s="94"/>
      <c r="V584" s="94"/>
      <c r="W584" s="94"/>
      <c r="X584" s="94"/>
      <c r="Y584" s="94"/>
      <c r="Z584" s="94"/>
      <c r="AA584" s="249"/>
    </row>
    <row r="585" spans="1:27" ht="12.75" hidden="1" customHeight="1" outlineLevel="2">
      <c r="A585" s="4"/>
      <c r="B585" s="4"/>
      <c r="C585" s="19"/>
      <c r="D585" s="1292"/>
      <c r="E585" s="78">
        <v>4</v>
      </c>
      <c r="F585" s="20"/>
      <c r="G585" s="20"/>
      <c r="H585" s="134"/>
      <c r="I585" s="136"/>
      <c r="J585" s="136"/>
      <c r="K585" s="135"/>
      <c r="L585" s="60">
        <f>IF(A37taxstdlife="n/a","n/a",IF(L$3&gt;(A37taxstdlife+$E585),('RFM input'!$K$259-'RFM input'!$K$313)-SUM($K585:K585),('RFM input'!$K$259-'RFM input'!$K$313)/A37taxstdlife))</f>
        <v>0</v>
      </c>
      <c r="M585" s="60">
        <f>IF(A37taxstdlife="n/a","n/a",IF(M$3&gt;(A37taxstdlife+$E585),('RFM input'!$K$259-'RFM input'!$K$313)-SUM($K585:L585),('RFM input'!$K$259-'RFM input'!$K$313)/A37taxstdlife))</f>
        <v>0</v>
      </c>
      <c r="N585" s="60">
        <f>IF(A37taxstdlife="n/a","n/a",IF(N$3&gt;(A37taxstdlife+$E585),('RFM input'!$K$259-'RFM input'!$K$313)-SUM($K585:M585),('RFM input'!$K$259-'RFM input'!$K$313)/A37taxstdlife))</f>
        <v>0</v>
      </c>
      <c r="O585" s="60">
        <f>IF(A37taxstdlife="n/a","n/a",IF(O$3&gt;(A37taxstdlife+$E585),('RFM input'!$K$259-'RFM input'!$K$313)-SUM($K585:N585),('RFM input'!$K$259-'RFM input'!$K$313)/A37taxstdlife))</f>
        <v>0</v>
      </c>
      <c r="P585" s="60">
        <f>IF(A37taxstdlife="n/a","n/a",IF(P$3&gt;(A37taxstdlife+$E585),('RFM input'!$K$259-'RFM input'!$K$313)-SUM($K585:O585),('RFM input'!$K$259-'RFM input'!$K$313)/A37taxstdlife))</f>
        <v>0</v>
      </c>
      <c r="Q585" s="60">
        <f>IF(A37taxstdlife="n/a","n/a",IF(Q$3&gt;(A37taxstdlife+$E585),('RFM input'!$K$259-'RFM input'!$K$313)-SUM($K585:P585),('RFM input'!$K$259-'RFM input'!$K$313)/A37taxstdlife))</f>
        <v>0</v>
      </c>
      <c r="R585" s="60"/>
      <c r="S585" s="94"/>
      <c r="T585" s="94"/>
      <c r="U585" s="94"/>
      <c r="V585" s="94"/>
      <c r="W585" s="94"/>
      <c r="X585" s="94"/>
      <c r="Y585" s="94"/>
      <c r="Z585" s="94"/>
      <c r="AA585" s="249"/>
    </row>
    <row r="586" spans="1:27" ht="12.75" hidden="1" customHeight="1" outlineLevel="2">
      <c r="A586" s="4"/>
      <c r="B586" s="4"/>
      <c r="C586" s="19"/>
      <c r="D586" s="1292"/>
      <c r="E586" s="78">
        <v>5</v>
      </c>
      <c r="F586" s="20"/>
      <c r="G586" s="20"/>
      <c r="H586" s="134"/>
      <c r="I586" s="136"/>
      <c r="J586" s="136"/>
      <c r="K586" s="136"/>
      <c r="L586" s="135"/>
      <c r="M586" s="60">
        <f>IF(A37taxstdlife="n/a","n/a",IF(M$3&gt;(A37taxstdlife+$E586),('RFM input'!$L$259-'RFM input'!$L$313)-SUM($L586:L586),('RFM input'!$L$259-'RFM input'!$L$313)/A37taxstdlife))</f>
        <v>0</v>
      </c>
      <c r="N586" s="60">
        <f>IF(A37taxstdlife="n/a","n/a",IF(N$3&gt;(A37taxstdlife+$E586),('RFM input'!$L$259-'RFM input'!$L$313)-SUM($L586:M586),('RFM input'!$L$259-'RFM input'!$L$313)/A37taxstdlife))</f>
        <v>0</v>
      </c>
      <c r="O586" s="60">
        <f>IF(A37taxstdlife="n/a","n/a",IF(O$3&gt;(A37taxstdlife+$E586),('RFM input'!$L$259-'RFM input'!$L$313)-SUM($L586:N586),('RFM input'!$L$259-'RFM input'!$L$313)/A37taxstdlife))</f>
        <v>0</v>
      </c>
      <c r="P586" s="60">
        <f>IF(A37taxstdlife="n/a","n/a",IF(P$3&gt;(A37taxstdlife+$E586),('RFM input'!$L$259-'RFM input'!$L$313)-SUM($L586:O586),('RFM input'!$L$259-'RFM input'!$L$313)/A37taxstdlife))</f>
        <v>0</v>
      </c>
      <c r="Q586" s="60">
        <f>IF(A37taxstdlife="n/a","n/a",IF(Q$3&gt;(A37taxstdlife+$E586),('RFM input'!$L$259-'RFM input'!$L$313)-SUM($L586:P586),('RFM input'!$L$259-'RFM input'!$L$313)/A37taxstdlife))</f>
        <v>0</v>
      </c>
      <c r="R586" s="60"/>
      <c r="S586" s="94"/>
      <c r="T586" s="94"/>
      <c r="U586" s="94"/>
      <c r="V586" s="94"/>
      <c r="W586" s="94"/>
      <c r="X586" s="94"/>
      <c r="Y586" s="94"/>
      <c r="Z586" s="94"/>
      <c r="AA586" s="249"/>
    </row>
    <row r="587" spans="1:27" ht="12.75" hidden="1" customHeight="1" outlineLevel="2">
      <c r="A587" s="4"/>
      <c r="B587" s="4"/>
      <c r="C587" s="19"/>
      <c r="D587" s="1292"/>
      <c r="E587" s="78">
        <v>6</v>
      </c>
      <c r="F587" s="20"/>
      <c r="G587" s="20"/>
      <c r="H587" s="134"/>
      <c r="I587" s="136"/>
      <c r="J587" s="136"/>
      <c r="K587" s="136"/>
      <c r="L587" s="136"/>
      <c r="M587" s="135"/>
      <c r="N587" s="60">
        <f>IF(A37taxstdlife="n/a","n/a",IF(N$3&gt;(A37taxstdlife+$E587),('RFM input'!$M$259-'RFM input'!$M$313)-SUM($M587:M587),('RFM input'!$M$259-'RFM input'!$M$313)/A37taxstdlife))</f>
        <v>0</v>
      </c>
      <c r="O587" s="60">
        <f>IF(A37taxstdlife="n/a","n/a",IF(O$3&gt;(A37taxstdlife+$E587),('RFM input'!$M$259-'RFM input'!$M$313)-SUM($M587:N587),('RFM input'!$M$259-'RFM input'!$M$313)/A37taxstdlife))</f>
        <v>0</v>
      </c>
      <c r="P587" s="60">
        <f>IF(A37taxstdlife="n/a","n/a",IF(P$3&gt;(A37taxstdlife+$E587),('RFM input'!$M$259-'RFM input'!$M$313)-SUM($M587:O587),('RFM input'!$M$259-'RFM input'!$M$313)/A37taxstdlife))</f>
        <v>0</v>
      </c>
      <c r="Q587" s="60">
        <f>IF(A37taxstdlife="n/a","n/a",IF(Q$3&gt;(A37taxstdlife+$E587),('RFM input'!$M$259-'RFM input'!$M$313)-SUM($M587:P587),('RFM input'!$M$259-'RFM input'!$M$313)/A37taxstdlife))</f>
        <v>0</v>
      </c>
      <c r="R587" s="60"/>
      <c r="S587" s="94"/>
      <c r="T587" s="94"/>
      <c r="U587" s="94"/>
      <c r="V587" s="94"/>
      <c r="W587" s="94"/>
      <c r="X587" s="94"/>
      <c r="Y587" s="94"/>
      <c r="Z587" s="94"/>
      <c r="AA587" s="249"/>
    </row>
    <row r="588" spans="1:27" ht="12.75" hidden="1" customHeight="1" outlineLevel="2">
      <c r="A588" s="4"/>
      <c r="B588" s="4"/>
      <c r="C588" s="19"/>
      <c r="D588" s="1292"/>
      <c r="E588" s="78">
        <v>7</v>
      </c>
      <c r="F588" s="20"/>
      <c r="G588" s="20"/>
      <c r="H588" s="134"/>
      <c r="I588" s="136"/>
      <c r="J588" s="136"/>
      <c r="K588" s="136"/>
      <c r="L588" s="136"/>
      <c r="M588" s="136"/>
      <c r="N588" s="135"/>
      <c r="O588" s="60">
        <f>IF(A37taxstdlife="n/a","n/a",IF(O$3&gt;(A37taxstdlife+$E588),('RFM input'!$N$259-'RFM input'!$N$313)-SUM($N588:N588),('RFM input'!$N$259-'RFM input'!$N$313)/A37taxstdlife))</f>
        <v>0</v>
      </c>
      <c r="P588" s="60">
        <f>IF(A37taxstdlife="n/a","n/a",IF(P$3&gt;(A37taxstdlife+$E588),('RFM input'!$N$259-'RFM input'!$N$313)-SUM($N588:O588),('RFM input'!$N$259-'RFM input'!$N$313)/A37taxstdlife))</f>
        <v>0</v>
      </c>
      <c r="Q588" s="60">
        <f>IF(A37taxstdlife="n/a","n/a",IF(Q$3&gt;(A37taxstdlife+$E588),('RFM input'!$N$259-'RFM input'!$N$313)-SUM($N588:P588),('RFM input'!$N$259-'RFM input'!$N$313)/A37taxstdlife))</f>
        <v>0</v>
      </c>
      <c r="R588" s="60"/>
      <c r="S588" s="94"/>
      <c r="T588" s="94"/>
      <c r="U588" s="94"/>
      <c r="V588" s="94"/>
      <c r="W588" s="94"/>
      <c r="X588" s="94"/>
      <c r="Y588" s="94"/>
      <c r="Z588" s="94"/>
      <c r="AA588" s="249"/>
    </row>
    <row r="589" spans="1:27" ht="12.75" hidden="1" customHeight="1" outlineLevel="2">
      <c r="A589" s="4"/>
      <c r="B589" s="4"/>
      <c r="C589" s="19"/>
      <c r="D589" s="1292"/>
      <c r="E589" s="78">
        <v>8</v>
      </c>
      <c r="F589" s="20"/>
      <c r="G589" s="20"/>
      <c r="H589" s="134"/>
      <c r="I589" s="136"/>
      <c r="J589" s="136"/>
      <c r="K589" s="136"/>
      <c r="L589" s="136"/>
      <c r="M589" s="136"/>
      <c r="N589" s="136"/>
      <c r="O589" s="135"/>
      <c r="P589" s="60">
        <f>IF(A37taxstdlife="n/a","n/a",IF(P$3&gt;(A37taxstdlife+$E589),('RFM input'!$O$259-'RFM input'!$O$313)-SUM($O589:O589),('RFM input'!$O$259-'RFM input'!$O$313)/A37taxstdlife))</f>
        <v>0</v>
      </c>
      <c r="Q589" s="60">
        <f>IF(A37taxstdlife="n/a","n/a",IF(Q$3&gt;(A37taxstdlife+$E589),('RFM input'!$O$259-'RFM input'!$O$313)-SUM($O589:P589),('RFM input'!$O$259-'RFM input'!$O$313)/A37taxstdlife))</f>
        <v>0</v>
      </c>
      <c r="R589" s="60"/>
      <c r="S589" s="94"/>
      <c r="T589" s="94"/>
      <c r="U589" s="94"/>
      <c r="V589" s="94"/>
      <c r="W589" s="94"/>
      <c r="X589" s="94"/>
      <c r="Y589" s="94"/>
      <c r="Z589" s="94"/>
      <c r="AA589" s="249"/>
    </row>
    <row r="590" spans="1:27" ht="12.75" hidden="1" customHeight="1" outlineLevel="2">
      <c r="A590" s="4"/>
      <c r="B590" s="4"/>
      <c r="C590" s="19"/>
      <c r="D590" s="1292"/>
      <c r="E590" s="78">
        <v>9</v>
      </c>
      <c r="F590" s="20"/>
      <c r="G590" s="20"/>
      <c r="H590" s="134"/>
      <c r="I590" s="136"/>
      <c r="J590" s="136"/>
      <c r="K590" s="136"/>
      <c r="L590" s="136"/>
      <c r="M590" s="136"/>
      <c r="N590" s="136"/>
      <c r="O590" s="136"/>
      <c r="P590" s="135"/>
      <c r="Q590" s="60">
        <f>IF(A37taxstdlife="n/a","n/a",IF(Q$3&gt;(A37taxstdlife+$E590),('RFM input'!$P$259-'RFM input'!$P$313)-SUM($P590:P590),('RFM input'!$P$259-'RFM input'!$P$313)/A37taxstdlife))</f>
        <v>0</v>
      </c>
      <c r="R590" s="60"/>
      <c r="S590" s="94"/>
      <c r="T590" s="94"/>
      <c r="U590" s="94"/>
      <c r="V590" s="94"/>
      <c r="W590" s="94"/>
      <c r="X590" s="94"/>
      <c r="Y590" s="94"/>
      <c r="Z590" s="94"/>
      <c r="AA590" s="249"/>
    </row>
    <row r="591" spans="1:27" ht="12.75" hidden="1" customHeight="1" outlineLevel="2">
      <c r="A591" s="4"/>
      <c r="B591" s="4"/>
      <c r="C591" s="19"/>
      <c r="D591" s="1292"/>
      <c r="E591" s="79">
        <v>10</v>
      </c>
      <c r="F591" s="20"/>
      <c r="G591" s="20"/>
      <c r="H591" s="134"/>
      <c r="I591" s="136"/>
      <c r="J591" s="136"/>
      <c r="K591" s="136"/>
      <c r="L591" s="136"/>
      <c r="M591" s="136"/>
      <c r="N591" s="136"/>
      <c r="O591" s="136"/>
      <c r="P591" s="136"/>
      <c r="Q591" s="135"/>
      <c r="R591" s="60"/>
      <c r="S591" s="94"/>
      <c r="T591" s="94"/>
      <c r="U591" s="94"/>
      <c r="V591" s="94"/>
      <c r="W591" s="94"/>
      <c r="X591" s="94"/>
      <c r="Y591" s="94"/>
      <c r="Z591" s="94"/>
      <c r="AA591" s="249"/>
    </row>
    <row r="592" spans="1:27" outlineLevel="1" collapsed="1">
      <c r="A592" s="4"/>
      <c r="B592" s="4"/>
      <c r="C592" s="218">
        <f>Asset37</f>
        <v>0</v>
      </c>
      <c r="D592" s="4"/>
      <c r="E592" s="4"/>
      <c r="F592" s="17"/>
      <c r="G592" s="17"/>
      <c r="H592" s="237">
        <f>-SUM(H580:H591)</f>
        <v>0</v>
      </c>
      <c r="I592" s="149">
        <f>-SUM(I580:I591)</f>
        <v>0</v>
      </c>
      <c r="J592" s="433">
        <f>IF(COUNT($H592:I592)&gt;='RFM input'!$AA$7,0, -SUM(J580:J591))</f>
        <v>0</v>
      </c>
      <c r="K592" s="433">
        <f>IF(COUNT($H592:J592)&gt;='RFM input'!$AA$7,0, -SUM(K580:K591))</f>
        <v>0</v>
      </c>
      <c r="L592" s="433">
        <f>IF(COUNT($H592:K592)&gt;='RFM input'!$AA$7,0, -SUM(L580:L591))</f>
        <v>0</v>
      </c>
      <c r="M592" s="433">
        <f>IF(COUNT($H592:L592)&gt;='RFM input'!$AA$7,0, -SUM(M580:M591))</f>
        <v>0</v>
      </c>
      <c r="N592" s="149">
        <f>IF(COUNT($H592:M592)&gt;='RFM input'!$AA$7,0, -SUM(N580:N591))</f>
        <v>0</v>
      </c>
      <c r="O592" s="149">
        <f>IF(COUNT($H592:N592)&gt;='RFM input'!$AA$7,0, -SUM(O580:O591))</f>
        <v>0</v>
      </c>
      <c r="P592" s="149">
        <f>IF(COUNT($H592:O592)&gt;='RFM input'!$AA$7,0, -SUM(P580:P591))</f>
        <v>0</v>
      </c>
      <c r="Q592" s="149">
        <f>IF(COUNT($H592:P592)&gt;='RFM input'!$AA$7,0, -SUM(Q580:Q591))</f>
        <v>0</v>
      </c>
      <c r="R592" s="149"/>
      <c r="S592" s="93"/>
      <c r="T592" s="93"/>
      <c r="U592" s="93"/>
      <c r="V592" s="93"/>
      <c r="W592" s="93"/>
      <c r="X592" s="93"/>
      <c r="Y592" s="93"/>
      <c r="Z592" s="93"/>
      <c r="AA592" s="249"/>
    </row>
    <row r="593" spans="1:27" ht="12.75" hidden="1" customHeight="1" outlineLevel="2">
      <c r="A593" s="4"/>
      <c r="B593" s="219">
        <f>Asset38</f>
        <v>0</v>
      </c>
      <c r="C593" s="24"/>
      <c r="D593" s="458" t="s">
        <v>161</v>
      </c>
      <c r="E593" s="24"/>
      <c r="F593" s="238"/>
      <c r="G593" s="238"/>
      <c r="H593" s="59">
        <f>IF(H$3&gt;A38taxremlife,A38taxvalue-SUM($F593:F593),IF(A38taxremlife="N/A","n/a",A38taxvalue/A38taxremlife))</f>
        <v>0</v>
      </c>
      <c r="I593" s="59">
        <f>IF(I$3&gt;A38taxremlife,A38taxvalue-SUM($F593:H593),IF(A38taxremlife="N/A","n/a",A38taxvalue/A38taxremlife))</f>
        <v>0</v>
      </c>
      <c r="J593" s="59">
        <f>IF(J$3&gt;A38taxremlife,A38taxvalue-SUM($F593:I593),IF(A38taxremlife="N/A","n/a",A38taxvalue/A38taxremlife))</f>
        <v>0</v>
      </c>
      <c r="K593" s="59">
        <f>IF(K$3&gt;A38taxremlife,A38taxvalue-SUM($F593:J593),IF(A38taxremlife="N/A","n/a",A38taxvalue/A38taxremlife))</f>
        <v>0</v>
      </c>
      <c r="L593" s="59">
        <f>IF(L$3&gt;A38taxremlife,A38taxvalue-SUM($F593:K593),IF(A38taxremlife="N/A","n/a",A38taxvalue/A38taxremlife))</f>
        <v>0</v>
      </c>
      <c r="M593" s="59">
        <f>IF(M$3&gt;A38taxremlife,A38taxvalue-SUM($F593:L593),IF(A38taxremlife="N/A","n/a",A38taxvalue/A38taxremlife))</f>
        <v>0</v>
      </c>
      <c r="N593" s="59">
        <f>IF(N$3&gt;A38taxremlife,A38taxvalue-SUM($F593:M593),IF(A38taxremlife="N/A","n/a",A38taxvalue/A38taxremlife))</f>
        <v>0</v>
      </c>
      <c r="O593" s="59">
        <f>IF(O$3&gt;A38taxremlife,A38taxvalue-SUM($F593:N593),IF(A38taxremlife="N/A","n/a",A38taxvalue/A38taxremlife))</f>
        <v>0</v>
      </c>
      <c r="P593" s="59">
        <f>IF(P$3&gt;A38taxremlife,A38taxvalue-SUM($F593:O593),IF(A38taxremlife="N/A","n/a",A38taxvalue/A38taxremlife))</f>
        <v>0</v>
      </c>
      <c r="Q593" s="59">
        <f>IF(Q$3&gt;A38taxremlife,A38taxvalue-SUM($F593:P593),IF(A38taxremlife="N/A","n/a",A38taxvalue/A38taxremlife))</f>
        <v>0</v>
      </c>
      <c r="R593" s="59"/>
      <c r="S593" s="94"/>
      <c r="T593" s="94"/>
      <c r="U593" s="94"/>
      <c r="V593" s="94"/>
      <c r="W593" s="94"/>
      <c r="X593" s="94"/>
      <c r="Y593" s="94"/>
      <c r="Z593" s="94"/>
      <c r="AA593" s="249"/>
    </row>
    <row r="594" spans="1:27" ht="12.75" hidden="1" customHeight="1" outlineLevel="2">
      <c r="A594" s="4"/>
      <c r="B594" s="4"/>
      <c r="C594" s="19"/>
      <c r="D594" s="1291" t="s">
        <v>50</v>
      </c>
      <c r="E594" s="78"/>
      <c r="F594" s="20"/>
      <c r="G594" s="20"/>
      <c r="H594" s="94"/>
      <c r="I594" s="60"/>
      <c r="J594" s="60"/>
      <c r="K594" s="60"/>
      <c r="L594" s="60"/>
      <c r="M594" s="60"/>
      <c r="N594" s="60"/>
      <c r="O594" s="60"/>
      <c r="P594" s="60"/>
      <c r="Q594" s="60"/>
      <c r="R594" s="60"/>
      <c r="S594" s="94"/>
      <c r="T594" s="94"/>
      <c r="U594" s="94"/>
      <c r="V594" s="94"/>
      <c r="W594" s="94"/>
      <c r="X594" s="94"/>
      <c r="Y594" s="94"/>
      <c r="Z594" s="94"/>
      <c r="AA594" s="249"/>
    </row>
    <row r="595" spans="1:27" ht="12.75" hidden="1" customHeight="1" outlineLevel="2">
      <c r="A595" s="4"/>
      <c r="B595" s="4"/>
      <c r="C595" s="19"/>
      <c r="D595" s="1292"/>
      <c r="E595" s="78">
        <v>1</v>
      </c>
      <c r="F595" s="20"/>
      <c r="G595" s="20"/>
      <c r="H595" s="133"/>
      <c r="I595" s="60">
        <f>IF(A38taxstdlife="n/a","n/a",IF(I$3&gt;(A38taxstdlife+$E595),('RFM input'!$H$260-'RFM input'!$H$314)-SUM($H595:H595),('RFM input'!$H$260-'RFM input'!$H$314)/A38taxstdlife))</f>
        <v>0</v>
      </c>
      <c r="J595" s="60">
        <f>IF(A38taxstdlife="n/a","n/a",IF(J$3&gt;(A38taxstdlife+$E595),('RFM input'!$H$260-'RFM input'!$H$314)-SUM($H595:I595),('RFM input'!$H$260-'RFM input'!$H$314)/A38taxstdlife))</f>
        <v>0</v>
      </c>
      <c r="K595" s="60">
        <f>IF(A38taxstdlife="n/a","n/a",IF(K$3&gt;(A38taxstdlife+$E595),('RFM input'!$H$260-'RFM input'!$H$314)-SUM($H595:J595),('RFM input'!$H$260-'RFM input'!$H$314)/A38taxstdlife))</f>
        <v>0</v>
      </c>
      <c r="L595" s="60">
        <f>IF(A38taxstdlife="n/a","n/a",IF(L$3&gt;(A38taxstdlife+$E595),('RFM input'!$H$260-'RFM input'!$H$314)-SUM($H595:K595),('RFM input'!$H$260-'RFM input'!$H$314)/A38taxstdlife))</f>
        <v>0</v>
      </c>
      <c r="M595" s="60">
        <f>IF(A38taxstdlife="n/a","n/a",IF(M$3&gt;(A38taxstdlife+$E595),('RFM input'!$H$260-'RFM input'!$H$314)-SUM($H595:L595),('RFM input'!$H$260-'RFM input'!$H$314)/A38taxstdlife))</f>
        <v>0</v>
      </c>
      <c r="N595" s="60">
        <f>IF(A38taxstdlife="n/a","n/a",IF(N$3&gt;(A38taxstdlife+$E595),('RFM input'!$H$260-'RFM input'!$H$314)-SUM($H595:M595),('RFM input'!$H$260-'RFM input'!$H$314)/A38taxstdlife))</f>
        <v>0</v>
      </c>
      <c r="O595" s="60">
        <f>IF(A38taxstdlife="n/a","n/a",IF(O$3&gt;(A38taxstdlife+$E595),('RFM input'!$H$260-'RFM input'!$H$314)-SUM($H595:N595),('RFM input'!$H$260-'RFM input'!$H$314)/A38taxstdlife))</f>
        <v>0</v>
      </c>
      <c r="P595" s="60">
        <f>IF(A38taxstdlife="n/a","n/a",IF(P$3&gt;(A38taxstdlife+$E595),('RFM input'!$H$260-'RFM input'!$H$314)-SUM($H595:O595),('RFM input'!$H$260-'RFM input'!$H$314)/A38taxstdlife))</f>
        <v>0</v>
      </c>
      <c r="Q595" s="60">
        <f>IF(A38taxstdlife="n/a","n/a",IF(Q$3&gt;(A38taxstdlife+$E595),('RFM input'!$H$260-'RFM input'!$H$314)-SUM($H595:P595),('RFM input'!$H$260-'RFM input'!$H$314)/A38taxstdlife))</f>
        <v>0</v>
      </c>
      <c r="R595" s="60"/>
      <c r="S595" s="94"/>
      <c r="T595" s="94"/>
      <c r="U595" s="94"/>
      <c r="V595" s="94"/>
      <c r="W595" s="94"/>
      <c r="X595" s="94"/>
      <c r="Y595" s="94"/>
      <c r="Z595" s="94"/>
      <c r="AA595" s="249"/>
    </row>
    <row r="596" spans="1:27" ht="12.75" hidden="1" customHeight="1" outlineLevel="2">
      <c r="A596" s="4"/>
      <c r="B596" s="4"/>
      <c r="C596" s="19"/>
      <c r="D596" s="1292"/>
      <c r="E596" s="78">
        <v>2</v>
      </c>
      <c r="F596" s="20"/>
      <c r="G596" s="20"/>
      <c r="H596" s="134"/>
      <c r="I596" s="135"/>
      <c r="J596" s="60">
        <f>IF(A38taxstdlife="n/a","n/a",IF(J$3&gt;(A38taxstdlife+$E596),('RFM input'!$I$260-'RFM input'!$I$314)-SUM($I596:I596),('RFM input'!$I$260-'RFM input'!$I$314)/A38taxstdlife))</f>
        <v>0</v>
      </c>
      <c r="K596" s="60">
        <f>IF(A38taxstdlife="n/a","n/a",IF(K$3&gt;(A38taxstdlife+$E596),('RFM input'!$I$260-'RFM input'!$I$314)-SUM($I596:J596),('RFM input'!$I$260-'RFM input'!$I$314)/A38taxstdlife))</f>
        <v>0</v>
      </c>
      <c r="L596" s="60">
        <f>IF(A38taxstdlife="n/a","n/a",IF(L$3&gt;(A38taxstdlife+$E596),('RFM input'!$I$260-'RFM input'!$I$314)-SUM($I596:K596),('RFM input'!$I$260-'RFM input'!$I$314)/A38taxstdlife))</f>
        <v>0</v>
      </c>
      <c r="M596" s="60">
        <f>IF(A38taxstdlife="n/a","n/a",IF(M$3&gt;(A38taxstdlife+$E596),('RFM input'!$I$260-'RFM input'!$I$314)-SUM($I596:L596),('RFM input'!$I$260-'RFM input'!$I$314)/A38taxstdlife))</f>
        <v>0</v>
      </c>
      <c r="N596" s="60">
        <f>IF(A38taxstdlife="n/a","n/a",IF(N$3&gt;(A38taxstdlife+$E596),('RFM input'!$I$260-'RFM input'!$I$314)-SUM($I596:M596),('RFM input'!$I$260-'RFM input'!$I$314)/A38taxstdlife))</f>
        <v>0</v>
      </c>
      <c r="O596" s="60">
        <f>IF(A38taxstdlife="n/a","n/a",IF(O$3&gt;(A38taxstdlife+$E596),('RFM input'!$I$260-'RFM input'!$I$314)-SUM($I596:N596),('RFM input'!$I$260-'RFM input'!$I$314)/A38taxstdlife))</f>
        <v>0</v>
      </c>
      <c r="P596" s="60">
        <f>IF(A38taxstdlife="n/a","n/a",IF(P$3&gt;(A38taxstdlife+$E596),('RFM input'!$I$260-'RFM input'!$I$314)-SUM($I596:O596),('RFM input'!$I$260-'RFM input'!$I$314)/A38taxstdlife))</f>
        <v>0</v>
      </c>
      <c r="Q596" s="60">
        <f>IF(A38taxstdlife="n/a","n/a",IF(Q$3&gt;(A38taxstdlife+$E596),('RFM input'!$I$260-'RFM input'!$I$314)-SUM($I596:P596),('RFM input'!$I$260-'RFM input'!$I$314)/A38taxstdlife))</f>
        <v>0</v>
      </c>
      <c r="R596" s="60"/>
      <c r="S596" s="94"/>
      <c r="T596" s="94"/>
      <c r="U596" s="94"/>
      <c r="V596" s="94"/>
      <c r="W596" s="94"/>
      <c r="X596" s="94"/>
      <c r="Y596" s="94"/>
      <c r="Z596" s="94"/>
      <c r="AA596" s="249"/>
    </row>
    <row r="597" spans="1:27" ht="12.75" hidden="1" customHeight="1" outlineLevel="2">
      <c r="A597" s="4"/>
      <c r="B597" s="4"/>
      <c r="C597" s="19"/>
      <c r="D597" s="1292"/>
      <c r="E597" s="78">
        <v>3</v>
      </c>
      <c r="F597" s="20"/>
      <c r="G597" s="20"/>
      <c r="H597" s="134"/>
      <c r="I597" s="136"/>
      <c r="J597" s="135"/>
      <c r="K597" s="60">
        <f>IF(A38taxstdlife="n/a","n/a",IF(K$3&gt;(A38taxstdlife+$E597),('RFM input'!$J$260-'RFM input'!$J$314)-SUM($J597:J597),('RFM input'!$J$260-'RFM input'!$J$314)/A38taxstdlife))</f>
        <v>0</v>
      </c>
      <c r="L597" s="60">
        <f>IF(A38taxstdlife="n/a","n/a",IF(L$3&gt;(A38taxstdlife+$E597),('RFM input'!$J$260-'RFM input'!$J$314)-SUM($J597:K597),('RFM input'!$J$260-'RFM input'!$J$314)/A38taxstdlife))</f>
        <v>0</v>
      </c>
      <c r="M597" s="60">
        <f>IF(A38taxstdlife="n/a","n/a",IF(M$3&gt;(A38taxstdlife+$E597),('RFM input'!$J$260-'RFM input'!$J$314)-SUM($J597:L597),('RFM input'!$J$260-'RFM input'!$J$314)/A38taxstdlife))</f>
        <v>0</v>
      </c>
      <c r="N597" s="60">
        <f>IF(A38taxstdlife="n/a","n/a",IF(N$3&gt;(A38taxstdlife+$E597),('RFM input'!$J$260-'RFM input'!$J$314)-SUM($J597:M597),('RFM input'!$J$260-'RFM input'!$J$314)/A38taxstdlife))</f>
        <v>0</v>
      </c>
      <c r="O597" s="60">
        <f>IF(A38taxstdlife="n/a","n/a",IF(O$3&gt;(A38taxstdlife+$E597),('RFM input'!$J$260-'RFM input'!$J$314)-SUM($J597:N597),('RFM input'!$J$260-'RFM input'!$J$314)/A38taxstdlife))</f>
        <v>0</v>
      </c>
      <c r="P597" s="60">
        <f>IF(A38taxstdlife="n/a","n/a",IF(P$3&gt;(A38taxstdlife+$E597),('RFM input'!$J$260-'RFM input'!$J$314)-SUM($J597:O597),('RFM input'!$J$260-'RFM input'!$J$314)/A38taxstdlife))</f>
        <v>0</v>
      </c>
      <c r="Q597" s="60">
        <f>IF(A38taxstdlife="n/a","n/a",IF(Q$3&gt;(A38taxstdlife+$E597),('RFM input'!$J$260-'RFM input'!$J$314)-SUM($J597:P597),('RFM input'!$J$260-'RFM input'!$J$314)/A38taxstdlife))</f>
        <v>0</v>
      </c>
      <c r="R597" s="60"/>
      <c r="S597" s="94"/>
      <c r="T597" s="94"/>
      <c r="U597" s="94"/>
      <c r="V597" s="94"/>
      <c r="W597" s="94"/>
      <c r="X597" s="94"/>
      <c r="Y597" s="94"/>
      <c r="Z597" s="94"/>
      <c r="AA597" s="249"/>
    </row>
    <row r="598" spans="1:27" ht="12.75" hidden="1" customHeight="1" outlineLevel="2">
      <c r="A598" s="4"/>
      <c r="B598" s="4"/>
      <c r="C598" s="19"/>
      <c r="D598" s="1292"/>
      <c r="E598" s="78">
        <v>4</v>
      </c>
      <c r="F598" s="20"/>
      <c r="G598" s="20"/>
      <c r="H598" s="134"/>
      <c r="I598" s="136"/>
      <c r="J598" s="136"/>
      <c r="K598" s="135"/>
      <c r="L598" s="60">
        <f>IF(A38taxstdlife="n/a","n/a",IF(L$3&gt;(A38taxstdlife+$E598),('RFM input'!$K$260-'RFM input'!$K$314)-SUM($K598:K598),('RFM input'!$K$260-'RFM input'!$K$314)/A38taxstdlife))</f>
        <v>0</v>
      </c>
      <c r="M598" s="60">
        <f>IF(A38taxstdlife="n/a","n/a",IF(M$3&gt;(A38taxstdlife+$E598),('RFM input'!$K$260-'RFM input'!$K$314)-SUM($K598:L598),('RFM input'!$K$260-'RFM input'!$K$314)/A38taxstdlife))</f>
        <v>0</v>
      </c>
      <c r="N598" s="60">
        <f>IF(A38taxstdlife="n/a","n/a",IF(N$3&gt;(A38taxstdlife+$E598),('RFM input'!$K$260-'RFM input'!$K$314)-SUM($K598:M598),('RFM input'!$K$260-'RFM input'!$K$314)/A38taxstdlife))</f>
        <v>0</v>
      </c>
      <c r="O598" s="60">
        <f>IF(A38taxstdlife="n/a","n/a",IF(O$3&gt;(A38taxstdlife+$E598),('RFM input'!$K$260-'RFM input'!$K$314)-SUM($K598:N598),('RFM input'!$K$260-'RFM input'!$K$314)/A38taxstdlife))</f>
        <v>0</v>
      </c>
      <c r="P598" s="60">
        <f>IF(A38taxstdlife="n/a","n/a",IF(P$3&gt;(A38taxstdlife+$E598),('RFM input'!$K$260-'RFM input'!$K$314)-SUM($K598:O598),('RFM input'!$K$260-'RFM input'!$K$314)/A38taxstdlife))</f>
        <v>0</v>
      </c>
      <c r="Q598" s="60">
        <f>IF(A38taxstdlife="n/a","n/a",IF(Q$3&gt;(A38taxstdlife+$E598),('RFM input'!$K$260-'RFM input'!$K$314)-SUM($K598:P598),('RFM input'!$K$260-'RFM input'!$K$314)/A38taxstdlife))</f>
        <v>0</v>
      </c>
      <c r="R598" s="60"/>
      <c r="S598" s="94"/>
      <c r="T598" s="94"/>
      <c r="U598" s="94"/>
      <c r="V598" s="94"/>
      <c r="W598" s="94"/>
      <c r="X598" s="94"/>
      <c r="Y598" s="94"/>
      <c r="Z598" s="94"/>
      <c r="AA598" s="249"/>
    </row>
    <row r="599" spans="1:27" ht="12.75" hidden="1" customHeight="1" outlineLevel="2">
      <c r="A599" s="4"/>
      <c r="B599" s="4"/>
      <c r="C599" s="19"/>
      <c r="D599" s="1292"/>
      <c r="E599" s="78">
        <v>5</v>
      </c>
      <c r="F599" s="20"/>
      <c r="G599" s="20"/>
      <c r="H599" s="134"/>
      <c r="I599" s="136"/>
      <c r="J599" s="136"/>
      <c r="K599" s="136"/>
      <c r="L599" s="135"/>
      <c r="M599" s="60">
        <f>IF(A38taxstdlife="n/a","n/a",IF(M$3&gt;(A38taxstdlife+$E599),('RFM input'!$L$260-'RFM input'!$L$314)-SUM($L599:L599),('RFM input'!$L$260-'RFM input'!$L$314)/A38taxstdlife))</f>
        <v>0</v>
      </c>
      <c r="N599" s="60">
        <f>IF(A38taxstdlife="n/a","n/a",IF(N$3&gt;(A38taxstdlife+$E599),('RFM input'!$L$260-'RFM input'!$L$314)-SUM($L599:M599),('RFM input'!$L$260-'RFM input'!$L$314)/A38taxstdlife))</f>
        <v>0</v>
      </c>
      <c r="O599" s="60">
        <f>IF(A38taxstdlife="n/a","n/a",IF(O$3&gt;(A38taxstdlife+$E599),('RFM input'!$L$260-'RFM input'!$L$314)-SUM($L599:N599),('RFM input'!$L$260-'RFM input'!$L$314)/A38taxstdlife))</f>
        <v>0</v>
      </c>
      <c r="P599" s="60">
        <f>IF(A38taxstdlife="n/a","n/a",IF(P$3&gt;(A38taxstdlife+$E599),('RFM input'!$L$260-'RFM input'!$L$314)-SUM($L599:O599),('RFM input'!$L$260-'RFM input'!$L$314)/A38taxstdlife))</f>
        <v>0</v>
      </c>
      <c r="Q599" s="60">
        <f>IF(A38taxstdlife="n/a","n/a",IF(Q$3&gt;(A38taxstdlife+$E599),('RFM input'!$L$260-'RFM input'!$L$314)-SUM($L599:P599),('RFM input'!$L$260-'RFM input'!$L$314)/A38taxstdlife))</f>
        <v>0</v>
      </c>
      <c r="R599" s="60"/>
      <c r="S599" s="94"/>
      <c r="T599" s="94"/>
      <c r="U599" s="94"/>
      <c r="V599" s="94"/>
      <c r="W599" s="94"/>
      <c r="X599" s="94"/>
      <c r="Y599" s="94"/>
      <c r="Z599" s="94"/>
      <c r="AA599" s="249"/>
    </row>
    <row r="600" spans="1:27" ht="12.75" hidden="1" customHeight="1" outlineLevel="2">
      <c r="A600" s="4"/>
      <c r="B600" s="4"/>
      <c r="C600" s="19"/>
      <c r="D600" s="1292"/>
      <c r="E600" s="78">
        <v>6</v>
      </c>
      <c r="F600" s="20"/>
      <c r="G600" s="20"/>
      <c r="H600" s="134"/>
      <c r="I600" s="136"/>
      <c r="J600" s="136"/>
      <c r="K600" s="136"/>
      <c r="L600" s="136"/>
      <c r="M600" s="135"/>
      <c r="N600" s="60">
        <f>IF(A38taxstdlife="n/a","n/a",IF(N$3&gt;(A38taxstdlife+$E600),('RFM input'!$M$260-'RFM input'!$M$314)-SUM($M600:M600),('RFM input'!$M$260-'RFM input'!$M$314)/A38taxstdlife))</f>
        <v>0</v>
      </c>
      <c r="O600" s="60">
        <f>IF(A38taxstdlife="n/a","n/a",IF(O$3&gt;(A38taxstdlife+$E600),('RFM input'!$M$260-'RFM input'!$M$314)-SUM($M600:N600),('RFM input'!$M$260-'RFM input'!$M$314)/A38taxstdlife))</f>
        <v>0</v>
      </c>
      <c r="P600" s="60">
        <f>IF(A38taxstdlife="n/a","n/a",IF(P$3&gt;(A38taxstdlife+$E600),('RFM input'!$M$260-'RFM input'!$M$314)-SUM($M600:O600),('RFM input'!$M$260-'RFM input'!$M$314)/A38taxstdlife))</f>
        <v>0</v>
      </c>
      <c r="Q600" s="60">
        <f>IF(A38taxstdlife="n/a","n/a",IF(Q$3&gt;(A38taxstdlife+$E600),('RFM input'!$M$260-'RFM input'!$M$314)-SUM($M600:P600),('RFM input'!$M$260-'RFM input'!$M$314)/A38taxstdlife))</f>
        <v>0</v>
      </c>
      <c r="R600" s="60"/>
      <c r="S600" s="94"/>
      <c r="T600" s="94"/>
      <c r="U600" s="94"/>
      <c r="V600" s="94"/>
      <c r="W600" s="94"/>
      <c r="X600" s="94"/>
      <c r="Y600" s="94"/>
      <c r="Z600" s="94"/>
      <c r="AA600" s="249"/>
    </row>
    <row r="601" spans="1:27" ht="12.75" hidden="1" customHeight="1" outlineLevel="2">
      <c r="A601" s="4"/>
      <c r="B601" s="4"/>
      <c r="C601" s="19"/>
      <c r="D601" s="1292"/>
      <c r="E601" s="78">
        <v>7</v>
      </c>
      <c r="F601" s="20"/>
      <c r="G601" s="20"/>
      <c r="H601" s="134"/>
      <c r="I601" s="136"/>
      <c r="J601" s="136"/>
      <c r="K601" s="136"/>
      <c r="L601" s="136"/>
      <c r="M601" s="136"/>
      <c r="N601" s="135"/>
      <c r="O601" s="60">
        <f>IF(A38taxstdlife="n/a","n/a",IF(O$3&gt;(A38taxstdlife+$E601),('RFM input'!$N$260-'RFM input'!$N$314)-SUM($N601:N601),('RFM input'!$N$260-'RFM input'!$N$314)/A38taxstdlife))</f>
        <v>0</v>
      </c>
      <c r="P601" s="60">
        <f>IF(A38taxstdlife="n/a","n/a",IF(P$3&gt;(A38taxstdlife+$E601),('RFM input'!$N$260-'RFM input'!$N$314)-SUM($N601:O601),('RFM input'!$N$260-'RFM input'!$N$314)/A38taxstdlife))</f>
        <v>0</v>
      </c>
      <c r="Q601" s="60">
        <f>IF(A38taxstdlife="n/a","n/a",IF(Q$3&gt;(A38taxstdlife+$E601),('RFM input'!$N$260-'RFM input'!$N$314)-SUM($N601:P601),('RFM input'!$N$260-'RFM input'!$N$314)/A38taxstdlife))</f>
        <v>0</v>
      </c>
      <c r="R601" s="60"/>
      <c r="S601" s="94"/>
      <c r="T601" s="94"/>
      <c r="U601" s="94"/>
      <c r="V601" s="94"/>
      <c r="W601" s="94"/>
      <c r="X601" s="94"/>
      <c r="Y601" s="94"/>
      <c r="Z601" s="94"/>
      <c r="AA601" s="249"/>
    </row>
    <row r="602" spans="1:27" ht="12.75" hidden="1" customHeight="1" outlineLevel="2">
      <c r="A602" s="4"/>
      <c r="B602" s="4"/>
      <c r="C602" s="19"/>
      <c r="D602" s="1292"/>
      <c r="E602" s="78">
        <v>8</v>
      </c>
      <c r="F602" s="20"/>
      <c r="G602" s="20"/>
      <c r="H602" s="134"/>
      <c r="I602" s="136"/>
      <c r="J602" s="136"/>
      <c r="K602" s="136"/>
      <c r="L602" s="136"/>
      <c r="M602" s="136"/>
      <c r="N602" s="136"/>
      <c r="O602" s="135"/>
      <c r="P602" s="60">
        <f>IF(A38taxstdlife="n/a","n/a",IF(P$3&gt;(A38taxstdlife+$E602),('RFM input'!$O$260-'RFM input'!$O$314)-SUM($O602:O602),('RFM input'!$O$260-'RFM input'!$O$314)/A38taxstdlife))</f>
        <v>0</v>
      </c>
      <c r="Q602" s="60">
        <f>IF(A38taxstdlife="n/a","n/a",IF(Q$3&gt;(A38taxstdlife+$E602),('RFM input'!$O$260-'RFM input'!$O$314)-SUM($O602:P602),('RFM input'!$O$260-'RFM input'!$O$314)/A38taxstdlife))</f>
        <v>0</v>
      </c>
      <c r="R602" s="60"/>
      <c r="S602" s="94"/>
      <c r="T602" s="94"/>
      <c r="U602" s="94"/>
      <c r="V602" s="94"/>
      <c r="W602" s="94"/>
      <c r="X602" s="94"/>
      <c r="Y602" s="94"/>
      <c r="Z602" s="94"/>
      <c r="AA602" s="249"/>
    </row>
    <row r="603" spans="1:27" ht="12.75" hidden="1" customHeight="1" outlineLevel="2">
      <c r="A603" s="4"/>
      <c r="B603" s="4"/>
      <c r="C603" s="19"/>
      <c r="D603" s="1292"/>
      <c r="E603" s="78">
        <v>9</v>
      </c>
      <c r="F603" s="20"/>
      <c r="G603" s="20"/>
      <c r="H603" s="134"/>
      <c r="I603" s="136"/>
      <c r="J603" s="136"/>
      <c r="K603" s="136"/>
      <c r="L603" s="136"/>
      <c r="M603" s="136"/>
      <c r="N603" s="136"/>
      <c r="O603" s="136"/>
      <c r="P603" s="135"/>
      <c r="Q603" s="60">
        <f>IF(A38taxstdlife="n/a","n/a",IF(Q$3&gt;(A38taxstdlife+$E603),('RFM input'!$P$260-'RFM input'!$P$314)-SUM($P603:P603),('RFM input'!$P$260-'RFM input'!$P$314)/A38taxstdlife))</f>
        <v>0</v>
      </c>
      <c r="R603" s="60"/>
      <c r="S603" s="94"/>
      <c r="T603" s="94"/>
      <c r="U603" s="94"/>
      <c r="V603" s="94"/>
      <c r="W603" s="94"/>
      <c r="X603" s="94"/>
      <c r="Y603" s="94"/>
      <c r="Z603" s="94"/>
      <c r="AA603" s="249"/>
    </row>
    <row r="604" spans="1:27" ht="12.75" hidden="1" customHeight="1" outlineLevel="2">
      <c r="A604" s="4"/>
      <c r="B604" s="4"/>
      <c r="C604" s="19"/>
      <c r="D604" s="1292"/>
      <c r="E604" s="79">
        <v>10</v>
      </c>
      <c r="F604" s="20"/>
      <c r="G604" s="20"/>
      <c r="H604" s="134"/>
      <c r="I604" s="136"/>
      <c r="J604" s="136"/>
      <c r="K604" s="136"/>
      <c r="L604" s="136"/>
      <c r="M604" s="136"/>
      <c r="N604" s="136"/>
      <c r="O604" s="136"/>
      <c r="P604" s="136"/>
      <c r="Q604" s="135"/>
      <c r="R604" s="60"/>
      <c r="S604" s="94"/>
      <c r="T604" s="94"/>
      <c r="U604" s="94"/>
      <c r="V604" s="94"/>
      <c r="W604" s="94"/>
      <c r="X604" s="94"/>
      <c r="Y604" s="94"/>
      <c r="Z604" s="94"/>
      <c r="AA604" s="249"/>
    </row>
    <row r="605" spans="1:27" outlineLevel="1" collapsed="1">
      <c r="A605" s="4"/>
      <c r="B605" s="4"/>
      <c r="C605" s="218">
        <f>Asset38</f>
        <v>0</v>
      </c>
      <c r="D605" s="4"/>
      <c r="E605" s="4"/>
      <c r="F605" s="17"/>
      <c r="G605" s="17"/>
      <c r="H605" s="237">
        <f>-SUM(H593:H604)</f>
        <v>0</v>
      </c>
      <c r="I605" s="149">
        <f>-SUM(I593:I604)</f>
        <v>0</v>
      </c>
      <c r="J605" s="433">
        <f>IF(COUNT($H605:I605)&gt;='RFM input'!$AA$7,0, -SUM(J593:J604))</f>
        <v>0</v>
      </c>
      <c r="K605" s="433">
        <f>IF(COUNT($H605:J605)&gt;='RFM input'!$AA$7,0, -SUM(K593:K604))</f>
        <v>0</v>
      </c>
      <c r="L605" s="433">
        <f>IF(COUNT($H605:K605)&gt;='RFM input'!$AA$7,0, -SUM(L593:L604))</f>
        <v>0</v>
      </c>
      <c r="M605" s="149">
        <f>IF(COUNT($H605:L605)&gt;='RFM input'!$AA$7,0, -SUM(M593:M604))</f>
        <v>0</v>
      </c>
      <c r="N605" s="149">
        <f>IF(COUNT($H605:M605)&gt;='RFM input'!$AA$7,0, -SUM(N593:N604))</f>
        <v>0</v>
      </c>
      <c r="O605" s="149">
        <f>IF(COUNT($H605:N605)&gt;='RFM input'!$AA$7,0, -SUM(O593:O604))</f>
        <v>0</v>
      </c>
      <c r="P605" s="149">
        <f>IF(COUNT($H605:O605)&gt;='RFM input'!$AA$7,0, -SUM(P593:P604))</f>
        <v>0</v>
      </c>
      <c r="Q605" s="149">
        <f>IF(COUNT($H605:P605)&gt;='RFM input'!$AA$7,0, -SUM(Q593:Q604))</f>
        <v>0</v>
      </c>
      <c r="R605" s="149"/>
      <c r="S605" s="93"/>
      <c r="T605" s="93"/>
      <c r="U605" s="93"/>
      <c r="V605" s="93"/>
      <c r="W605" s="93"/>
      <c r="X605" s="93"/>
      <c r="Y605" s="93"/>
      <c r="Z605" s="93"/>
      <c r="AA605" s="249"/>
    </row>
    <row r="606" spans="1:27" ht="12.75" hidden="1" customHeight="1" outlineLevel="2">
      <c r="A606" s="4"/>
      <c r="B606" s="219">
        <f>Asset39</f>
        <v>0</v>
      </c>
      <c r="C606" s="24"/>
      <c r="D606" s="458" t="s">
        <v>161</v>
      </c>
      <c r="E606" s="24"/>
      <c r="F606" s="238"/>
      <c r="G606" s="238"/>
      <c r="H606" s="59">
        <f>IF(H$3&gt;A39taxremlife,A39taxvalue-SUM($F606:F606),IF(A39taxremlife="N/A","n/a",A39taxvalue/A39taxremlife))</f>
        <v>0</v>
      </c>
      <c r="I606" s="59">
        <f>IF(I$3&gt;A39taxremlife,A39taxvalue-SUM($F606:H606),IF(A39taxremlife="N/A","n/a",A39taxvalue/A39taxremlife))</f>
        <v>0</v>
      </c>
      <c r="J606" s="59">
        <f>IF(J$3&gt;A39taxremlife,A39taxvalue-SUM($F606:I606),IF(A39taxremlife="N/A","n/a",A39taxvalue/A39taxremlife))</f>
        <v>0</v>
      </c>
      <c r="K606" s="59">
        <f>IF(K$3&gt;A39taxremlife,A39taxvalue-SUM($F606:J606),IF(A39taxremlife="N/A","n/a",A39taxvalue/A39taxremlife))</f>
        <v>0</v>
      </c>
      <c r="L606" s="59">
        <f>IF(L$3&gt;A39taxremlife,A39taxvalue-SUM($F606:K606),IF(A39taxremlife="N/A","n/a",A39taxvalue/A39taxremlife))</f>
        <v>0</v>
      </c>
      <c r="M606" s="59">
        <f>IF(M$3&gt;A39taxremlife,A39taxvalue-SUM($F606:L606),IF(A39taxremlife="N/A","n/a",A39taxvalue/A39taxremlife))</f>
        <v>0</v>
      </c>
      <c r="N606" s="59">
        <f>IF(N$3&gt;A39taxremlife,A39taxvalue-SUM($F606:M606),IF(A39taxremlife="N/A","n/a",A39taxvalue/A39taxremlife))</f>
        <v>0</v>
      </c>
      <c r="O606" s="59">
        <f>IF(O$3&gt;A39taxremlife,A39taxvalue-SUM($F606:N606),IF(A39taxremlife="N/A","n/a",A39taxvalue/A39taxremlife))</f>
        <v>0</v>
      </c>
      <c r="P606" s="59">
        <f>IF(P$3&gt;A39taxremlife,A39taxvalue-SUM($F606:O606),IF(A39taxremlife="N/A","n/a",A39taxvalue/A39taxremlife))</f>
        <v>0</v>
      </c>
      <c r="Q606" s="59">
        <f>IF(Q$3&gt;A39taxremlife,A39taxvalue-SUM($F606:P606),IF(A39taxremlife="N/A","n/a",A39taxvalue/A39taxremlife))</f>
        <v>0</v>
      </c>
      <c r="R606" s="59"/>
      <c r="S606" s="94"/>
      <c r="T606" s="94"/>
      <c r="U606" s="94"/>
      <c r="V606" s="94"/>
      <c r="W606" s="94"/>
      <c r="X606" s="94"/>
      <c r="Y606" s="94"/>
      <c r="Z606" s="94"/>
      <c r="AA606" s="249"/>
    </row>
    <row r="607" spans="1:27" ht="12.75" hidden="1" customHeight="1" outlineLevel="2">
      <c r="A607" s="4"/>
      <c r="B607" s="4"/>
      <c r="C607" s="19"/>
      <c r="D607" s="1291" t="s">
        <v>50</v>
      </c>
      <c r="E607" s="78"/>
      <c r="F607" s="20"/>
      <c r="G607" s="20"/>
      <c r="H607" s="94"/>
      <c r="I607" s="60"/>
      <c r="J607" s="60"/>
      <c r="K607" s="60"/>
      <c r="L607" s="60"/>
      <c r="M607" s="60"/>
      <c r="N607" s="60"/>
      <c r="O607" s="60"/>
      <c r="P607" s="60"/>
      <c r="Q607" s="60"/>
      <c r="R607" s="60"/>
      <c r="S607" s="94"/>
      <c r="T607" s="94"/>
      <c r="U607" s="94"/>
      <c r="V607" s="94"/>
      <c r="W607" s="94"/>
      <c r="X607" s="94"/>
      <c r="Y607" s="94"/>
      <c r="Z607" s="94"/>
      <c r="AA607" s="249"/>
    </row>
    <row r="608" spans="1:27" ht="12.75" hidden="1" customHeight="1" outlineLevel="2">
      <c r="A608" s="4"/>
      <c r="B608" s="4"/>
      <c r="C608" s="19"/>
      <c r="D608" s="1292"/>
      <c r="E608" s="78">
        <v>1</v>
      </c>
      <c r="F608" s="20"/>
      <c r="G608" s="20"/>
      <c r="H608" s="133"/>
      <c r="I608" s="60">
        <f>IF(A39taxstdlife="n/a","n/a",IF(I$3&gt;(A39taxstdlife+$E608),('RFM input'!$H$261-'RFM input'!$H$315)-SUM($H608:H608),('RFM input'!$H$261-'RFM input'!$H$315)/A39taxstdlife))</f>
        <v>0</v>
      </c>
      <c r="J608" s="60">
        <f>IF(A39taxstdlife="n/a","n/a",IF(J$3&gt;(A39taxstdlife+$E608),('RFM input'!$H$261-'RFM input'!$H$315)-SUM($H608:I608),('RFM input'!$H$261-'RFM input'!$H$315)/A39taxstdlife))</f>
        <v>0</v>
      </c>
      <c r="K608" s="60">
        <f>IF(A39taxstdlife="n/a","n/a",IF(K$3&gt;(A39taxstdlife+$E608),('RFM input'!$H$261-'RFM input'!$H$315)-SUM($H608:J608),('RFM input'!$H$261-'RFM input'!$H$315)/A39taxstdlife))</f>
        <v>0</v>
      </c>
      <c r="L608" s="60">
        <f>IF(A39taxstdlife="n/a","n/a",IF(L$3&gt;(A39taxstdlife+$E608),('RFM input'!$H$261-'RFM input'!$H$315)-SUM($H608:K608),('RFM input'!$H$261-'RFM input'!$H$315)/A39taxstdlife))</f>
        <v>0</v>
      </c>
      <c r="M608" s="60">
        <f>IF(A39taxstdlife="n/a","n/a",IF(M$3&gt;(A39taxstdlife+$E608),('RFM input'!$H$261-'RFM input'!$H$315)-SUM($H608:L608),('RFM input'!$H$261-'RFM input'!$H$315)/A39taxstdlife))</f>
        <v>0</v>
      </c>
      <c r="N608" s="60">
        <f>IF(A39taxstdlife="n/a","n/a",IF(N$3&gt;(A39taxstdlife+$E608),('RFM input'!$H$261-'RFM input'!$H$315)-SUM($H608:M608),('RFM input'!$H$261-'RFM input'!$H$315)/A39taxstdlife))</f>
        <v>0</v>
      </c>
      <c r="O608" s="60">
        <f>IF(A39taxstdlife="n/a","n/a",IF(O$3&gt;(A39taxstdlife+$E608),('RFM input'!$H$261-'RFM input'!$H$315)-SUM($H608:N608),('RFM input'!$H$261-'RFM input'!$H$315)/A39taxstdlife))</f>
        <v>0</v>
      </c>
      <c r="P608" s="60">
        <f>IF(A39taxstdlife="n/a","n/a",IF(P$3&gt;(A39taxstdlife+$E608),('RFM input'!$H$261-'RFM input'!$H$315)-SUM($H608:O608),('RFM input'!$H$261-'RFM input'!$H$315)/A39taxstdlife))</f>
        <v>0</v>
      </c>
      <c r="Q608" s="60">
        <f>IF(A39taxstdlife="n/a","n/a",IF(Q$3&gt;(A39taxstdlife+$E608),('RFM input'!$H$261-'RFM input'!$H$315)-SUM($H608:P608),('RFM input'!$H$261-'RFM input'!$H$315)/A39taxstdlife))</f>
        <v>0</v>
      </c>
      <c r="R608" s="60"/>
      <c r="S608" s="94"/>
      <c r="T608" s="94"/>
      <c r="U608" s="94"/>
      <c r="V608" s="94"/>
      <c r="W608" s="94"/>
      <c r="X608" s="94"/>
      <c r="Y608" s="94"/>
      <c r="Z608" s="94"/>
      <c r="AA608" s="249"/>
    </row>
    <row r="609" spans="1:27" ht="12.75" hidden="1" customHeight="1" outlineLevel="2">
      <c r="A609" s="4"/>
      <c r="B609" s="4"/>
      <c r="C609" s="19"/>
      <c r="D609" s="1292"/>
      <c r="E609" s="78">
        <v>2</v>
      </c>
      <c r="F609" s="20"/>
      <c r="G609" s="20"/>
      <c r="H609" s="134"/>
      <c r="I609" s="135"/>
      <c r="J609" s="60">
        <f>IF(A39taxstdlife="n/a","n/a",IF(J$3&gt;(A39taxstdlife+$E609),('RFM input'!$I$261-'RFM input'!$I$315)-SUM($I609:I609),('RFM input'!$I$261-'RFM input'!$I$315)/A39taxstdlife))</f>
        <v>0</v>
      </c>
      <c r="K609" s="60">
        <f>IF(A39taxstdlife="n/a","n/a",IF(K$3&gt;(A39taxstdlife+$E609),('RFM input'!$I$261-'RFM input'!$I$315)-SUM($I609:J609),('RFM input'!$I$261-'RFM input'!$I$315)/A39taxstdlife))</f>
        <v>0</v>
      </c>
      <c r="L609" s="60">
        <f>IF(A39taxstdlife="n/a","n/a",IF(L$3&gt;(A39taxstdlife+$E609),('RFM input'!$I$261-'RFM input'!$I$315)-SUM($I609:K609),('RFM input'!$I$261-'RFM input'!$I$315)/A39taxstdlife))</f>
        <v>0</v>
      </c>
      <c r="M609" s="60">
        <f>IF(A39taxstdlife="n/a","n/a",IF(M$3&gt;(A39taxstdlife+$E609),('RFM input'!$I$261-'RFM input'!$I$315)-SUM($I609:L609),('RFM input'!$I$261-'RFM input'!$I$315)/A39taxstdlife))</f>
        <v>0</v>
      </c>
      <c r="N609" s="60">
        <f>IF(A39taxstdlife="n/a","n/a",IF(N$3&gt;(A39taxstdlife+$E609),('RFM input'!$I$261-'RFM input'!$I$315)-SUM($I609:M609),('RFM input'!$I$261-'RFM input'!$I$315)/A39taxstdlife))</f>
        <v>0</v>
      </c>
      <c r="O609" s="60">
        <f>IF(A39taxstdlife="n/a","n/a",IF(O$3&gt;(A39taxstdlife+$E609),('RFM input'!$I$261-'RFM input'!$I$315)-SUM($I609:N609),('RFM input'!$I$261-'RFM input'!$I$315)/A39taxstdlife))</f>
        <v>0</v>
      </c>
      <c r="P609" s="60">
        <f>IF(A39taxstdlife="n/a","n/a",IF(P$3&gt;(A39taxstdlife+$E609),('RFM input'!$I$261-'RFM input'!$I$315)-SUM($I609:O609),('RFM input'!$I$261-'RFM input'!$I$315)/A39taxstdlife))</f>
        <v>0</v>
      </c>
      <c r="Q609" s="60">
        <f>IF(A39taxstdlife="n/a","n/a",IF(Q$3&gt;(A39taxstdlife+$E609),('RFM input'!$I$261-'RFM input'!$I$315)-SUM($I609:P609),('RFM input'!$I$261-'RFM input'!$I$315)/A39taxstdlife))</f>
        <v>0</v>
      </c>
      <c r="R609" s="60"/>
      <c r="S609" s="94"/>
      <c r="T609" s="94"/>
      <c r="U609" s="94"/>
      <c r="V609" s="94"/>
      <c r="W609" s="94"/>
      <c r="X609" s="94"/>
      <c r="Y609" s="94"/>
      <c r="Z609" s="94"/>
      <c r="AA609" s="249"/>
    </row>
    <row r="610" spans="1:27" ht="12.75" hidden="1" customHeight="1" outlineLevel="2">
      <c r="A610" s="4"/>
      <c r="B610" s="4"/>
      <c r="C610" s="19"/>
      <c r="D610" s="1292"/>
      <c r="E610" s="78">
        <v>3</v>
      </c>
      <c r="F610" s="20"/>
      <c r="G610" s="20"/>
      <c r="H610" s="134"/>
      <c r="I610" s="136"/>
      <c r="J610" s="135"/>
      <c r="K610" s="60">
        <f>IF(A39taxstdlife="n/a","n/a",IF(K$3&gt;(A39taxstdlife+$E610),('RFM input'!$J$261-'RFM input'!$J$315)-SUM($J610:J610),('RFM input'!$J$261-'RFM input'!$J$315)/A39taxstdlife))</f>
        <v>0</v>
      </c>
      <c r="L610" s="60">
        <f>IF(A39taxstdlife="n/a","n/a",IF(L$3&gt;(A39taxstdlife+$E610),('RFM input'!$J$261-'RFM input'!$J$315)-SUM($J610:K610),('RFM input'!$J$261-'RFM input'!$J$315)/A39taxstdlife))</f>
        <v>0</v>
      </c>
      <c r="M610" s="60">
        <f>IF(A39taxstdlife="n/a","n/a",IF(M$3&gt;(A39taxstdlife+$E610),('RFM input'!$J$261-'RFM input'!$J$315)-SUM($J610:L610),('RFM input'!$J$261-'RFM input'!$J$315)/A39taxstdlife))</f>
        <v>0</v>
      </c>
      <c r="N610" s="60">
        <f>IF(A39taxstdlife="n/a","n/a",IF(N$3&gt;(A39taxstdlife+$E610),('RFM input'!$J$261-'RFM input'!$J$315)-SUM($J610:M610),('RFM input'!$J$261-'RFM input'!$J$315)/A39taxstdlife))</f>
        <v>0</v>
      </c>
      <c r="O610" s="60">
        <f>IF(A39taxstdlife="n/a","n/a",IF(O$3&gt;(A39taxstdlife+$E610),('RFM input'!$J$261-'RFM input'!$J$315)-SUM($J610:N610),('RFM input'!$J$261-'RFM input'!$J$315)/A39taxstdlife))</f>
        <v>0</v>
      </c>
      <c r="P610" s="60">
        <f>IF(A39taxstdlife="n/a","n/a",IF(P$3&gt;(A39taxstdlife+$E610),('RFM input'!$J$261-'RFM input'!$J$315)-SUM($J610:O610),('RFM input'!$J$261-'RFM input'!$J$315)/A39taxstdlife))</f>
        <v>0</v>
      </c>
      <c r="Q610" s="60">
        <f>IF(A39taxstdlife="n/a","n/a",IF(Q$3&gt;(A39taxstdlife+$E610),('RFM input'!$J$261-'RFM input'!$J$315)-SUM($J610:P610),('RFM input'!$J$261-'RFM input'!$J$315)/A39taxstdlife))</f>
        <v>0</v>
      </c>
      <c r="R610" s="60"/>
      <c r="S610" s="94"/>
      <c r="T610" s="94"/>
      <c r="U610" s="94"/>
      <c r="V610" s="94"/>
      <c r="W610" s="94"/>
      <c r="X610" s="94"/>
      <c r="Y610" s="94"/>
      <c r="Z610" s="94"/>
      <c r="AA610" s="249"/>
    </row>
    <row r="611" spans="1:27" ht="12.75" hidden="1" customHeight="1" outlineLevel="2">
      <c r="A611" s="4"/>
      <c r="B611" s="4"/>
      <c r="C611" s="19"/>
      <c r="D611" s="1292"/>
      <c r="E611" s="78">
        <v>4</v>
      </c>
      <c r="F611" s="20"/>
      <c r="G611" s="20"/>
      <c r="H611" s="134"/>
      <c r="I611" s="136"/>
      <c r="J611" s="136"/>
      <c r="K611" s="135"/>
      <c r="L611" s="60">
        <f>IF(A39taxstdlife="n/a","n/a",IF(L$3&gt;(A39taxstdlife+$E611),('RFM input'!$K$261-'RFM input'!$K$315)-SUM($K611:K611),('RFM input'!$K$261-'RFM input'!$K$315)/A39taxstdlife))</f>
        <v>0</v>
      </c>
      <c r="M611" s="60">
        <f>IF(A39taxstdlife="n/a","n/a",IF(M$3&gt;(A39taxstdlife+$E611),('RFM input'!$K$261-'RFM input'!$K$315)-SUM($K611:L611),('RFM input'!$K$261-'RFM input'!$K$315)/A39taxstdlife))</f>
        <v>0</v>
      </c>
      <c r="N611" s="60">
        <f>IF(A39taxstdlife="n/a","n/a",IF(N$3&gt;(A39taxstdlife+$E611),('RFM input'!$K$261-'RFM input'!$K$315)-SUM($K611:M611),('RFM input'!$K$261-'RFM input'!$K$315)/A39taxstdlife))</f>
        <v>0</v>
      </c>
      <c r="O611" s="60">
        <f>IF(A39taxstdlife="n/a","n/a",IF(O$3&gt;(A39taxstdlife+$E611),('RFM input'!$K$261-'RFM input'!$K$315)-SUM($K611:N611),('RFM input'!$K$261-'RFM input'!$K$315)/A39taxstdlife))</f>
        <v>0</v>
      </c>
      <c r="P611" s="60">
        <f>IF(A39taxstdlife="n/a","n/a",IF(P$3&gt;(A39taxstdlife+$E611),('RFM input'!$K$261-'RFM input'!$K$315)-SUM($K611:O611),('RFM input'!$K$261-'RFM input'!$K$315)/A39taxstdlife))</f>
        <v>0</v>
      </c>
      <c r="Q611" s="60">
        <f>IF(A39taxstdlife="n/a","n/a",IF(Q$3&gt;(A39taxstdlife+$E611),('RFM input'!$K$261-'RFM input'!$K$315)-SUM($K611:P611),('RFM input'!$K$261-'RFM input'!$K$315)/A39taxstdlife))</f>
        <v>0</v>
      </c>
      <c r="R611" s="60"/>
      <c r="S611" s="94"/>
      <c r="T611" s="94"/>
      <c r="U611" s="94"/>
      <c r="V611" s="94"/>
      <c r="W611" s="94"/>
      <c r="X611" s="94"/>
      <c r="Y611" s="94"/>
      <c r="Z611" s="94"/>
      <c r="AA611" s="249"/>
    </row>
    <row r="612" spans="1:27" ht="12.75" hidden="1" customHeight="1" outlineLevel="2">
      <c r="A612" s="4"/>
      <c r="B612" s="4"/>
      <c r="C612" s="19"/>
      <c r="D612" s="1292"/>
      <c r="E612" s="78">
        <v>5</v>
      </c>
      <c r="F612" s="20"/>
      <c r="G612" s="20"/>
      <c r="H612" s="134"/>
      <c r="I612" s="136"/>
      <c r="J612" s="136"/>
      <c r="K612" s="136"/>
      <c r="L612" s="135"/>
      <c r="M612" s="60">
        <f>IF(A39taxstdlife="n/a","n/a",IF(M$3&gt;(A39taxstdlife+$E612),('RFM input'!$L$261-'RFM input'!$L$315)-SUM($L612:L612),('RFM input'!$L$261-'RFM input'!$L$315)/A39taxstdlife))</f>
        <v>0</v>
      </c>
      <c r="N612" s="60">
        <f>IF(A39taxstdlife="n/a","n/a",IF(N$3&gt;(A39taxstdlife+$E612),('RFM input'!$L$261-'RFM input'!$L$315)-SUM($L612:M612),('RFM input'!$L$261-'RFM input'!$L$315)/A39taxstdlife))</f>
        <v>0</v>
      </c>
      <c r="O612" s="60">
        <f>IF(A39taxstdlife="n/a","n/a",IF(O$3&gt;(A39taxstdlife+$E612),('RFM input'!$L$261-'RFM input'!$L$315)-SUM($L612:N612),('RFM input'!$L$261-'RFM input'!$L$315)/A39taxstdlife))</f>
        <v>0</v>
      </c>
      <c r="P612" s="60">
        <f>IF(A39taxstdlife="n/a","n/a",IF(P$3&gt;(A39taxstdlife+$E612),('RFM input'!$L$261-'RFM input'!$L$315)-SUM($L612:O612),('RFM input'!$L$261-'RFM input'!$L$315)/A39taxstdlife))</f>
        <v>0</v>
      </c>
      <c r="Q612" s="60">
        <f>IF(A39taxstdlife="n/a","n/a",IF(Q$3&gt;(A39taxstdlife+$E612),('RFM input'!$L$261-'RFM input'!$L$315)-SUM($L612:P612),('RFM input'!$L$261-'RFM input'!$L$315)/A39taxstdlife))</f>
        <v>0</v>
      </c>
      <c r="R612" s="60"/>
      <c r="S612" s="94"/>
      <c r="T612" s="94"/>
      <c r="U612" s="94"/>
      <c r="V612" s="94"/>
      <c r="W612" s="94"/>
      <c r="X612" s="94"/>
      <c r="Y612" s="94"/>
      <c r="Z612" s="94"/>
      <c r="AA612" s="249"/>
    </row>
    <row r="613" spans="1:27" ht="12.75" hidden="1" customHeight="1" outlineLevel="2">
      <c r="A613" s="4"/>
      <c r="B613" s="4"/>
      <c r="C613" s="19"/>
      <c r="D613" s="1292"/>
      <c r="E613" s="78">
        <v>6</v>
      </c>
      <c r="F613" s="20"/>
      <c r="G613" s="20"/>
      <c r="H613" s="134"/>
      <c r="I613" s="136"/>
      <c r="J613" s="136"/>
      <c r="K613" s="136"/>
      <c r="L613" s="136"/>
      <c r="M613" s="135"/>
      <c r="N613" s="60">
        <f>IF(A39taxstdlife="n/a","n/a",IF(N$3&gt;(A39taxstdlife+$E613),('RFM input'!$M$261-'RFM input'!$M$315)-SUM($M613:M613),('RFM input'!$M$261-'RFM input'!$M$315)/A39taxstdlife))</f>
        <v>0</v>
      </c>
      <c r="O613" s="60">
        <f>IF(A39taxstdlife="n/a","n/a",IF(O$3&gt;(A39taxstdlife+$E613),('RFM input'!$M$261-'RFM input'!$M$315)-SUM($M613:N613),('RFM input'!$M$261-'RFM input'!$M$315)/A39taxstdlife))</f>
        <v>0</v>
      </c>
      <c r="P613" s="60">
        <f>IF(A39taxstdlife="n/a","n/a",IF(P$3&gt;(A39taxstdlife+$E613),('RFM input'!$M$261-'RFM input'!$M$315)-SUM($M613:O613),('RFM input'!$M$261-'RFM input'!$M$315)/A39taxstdlife))</f>
        <v>0</v>
      </c>
      <c r="Q613" s="60">
        <f>IF(A39taxstdlife="n/a","n/a",IF(Q$3&gt;(A39taxstdlife+$E613),('RFM input'!$M$261-'RFM input'!$M$315)-SUM($M613:P613),('RFM input'!$M$261-'RFM input'!$M$315)/A39taxstdlife))</f>
        <v>0</v>
      </c>
      <c r="R613" s="60"/>
      <c r="S613" s="94"/>
      <c r="T613" s="94"/>
      <c r="U613" s="94"/>
      <c r="V613" s="94"/>
      <c r="W613" s="94"/>
      <c r="X613" s="94"/>
      <c r="Y613" s="94"/>
      <c r="Z613" s="94"/>
      <c r="AA613" s="249"/>
    </row>
    <row r="614" spans="1:27" ht="12.75" hidden="1" customHeight="1" outlineLevel="2">
      <c r="A614" s="4"/>
      <c r="B614" s="4"/>
      <c r="C614" s="19"/>
      <c r="D614" s="1292"/>
      <c r="E614" s="78">
        <v>7</v>
      </c>
      <c r="F614" s="20"/>
      <c r="G614" s="20"/>
      <c r="H614" s="134"/>
      <c r="I614" s="136"/>
      <c r="J614" s="136"/>
      <c r="K614" s="136"/>
      <c r="L614" s="136"/>
      <c r="M614" s="136"/>
      <c r="N614" s="135"/>
      <c r="O614" s="60">
        <f>IF(A39taxstdlife="n/a","n/a",IF(O$3&gt;(A39taxstdlife+$E614),('RFM input'!$N$261-'RFM input'!$N$315)-SUM($N614:N614),('RFM input'!$N$261-'RFM input'!$N$315)/A39taxstdlife))</f>
        <v>0</v>
      </c>
      <c r="P614" s="60">
        <f>IF(A39taxstdlife="n/a","n/a",IF(P$3&gt;(A39taxstdlife+$E614),('RFM input'!$N$261-'RFM input'!$N$315)-SUM($N614:O614),('RFM input'!$N$261-'RFM input'!$N$315)/A39taxstdlife))</f>
        <v>0</v>
      </c>
      <c r="Q614" s="60">
        <f>IF(A39taxstdlife="n/a","n/a",IF(Q$3&gt;(A39taxstdlife+$E614),('RFM input'!$N$261-'RFM input'!$N$315)-SUM($N614:P614),('RFM input'!$N$261-'RFM input'!$N$315)/A39taxstdlife))</f>
        <v>0</v>
      </c>
      <c r="R614" s="60"/>
      <c r="S614" s="94"/>
      <c r="T614" s="94"/>
      <c r="U614" s="94"/>
      <c r="V614" s="94"/>
      <c r="W614" s="94"/>
      <c r="X614" s="94"/>
      <c r="Y614" s="94"/>
      <c r="Z614" s="94"/>
      <c r="AA614" s="249"/>
    </row>
    <row r="615" spans="1:27" ht="12.75" hidden="1" customHeight="1" outlineLevel="2">
      <c r="A615" s="4"/>
      <c r="B615" s="4"/>
      <c r="C615" s="19"/>
      <c r="D615" s="1292"/>
      <c r="E615" s="78">
        <v>8</v>
      </c>
      <c r="F615" s="20"/>
      <c r="G615" s="20"/>
      <c r="H615" s="134"/>
      <c r="I615" s="136"/>
      <c r="J615" s="136"/>
      <c r="K615" s="136"/>
      <c r="L615" s="136"/>
      <c r="M615" s="136"/>
      <c r="N615" s="136"/>
      <c r="O615" s="135"/>
      <c r="P615" s="60">
        <f>IF(A39taxstdlife="n/a","n/a",IF(P$3&gt;(A39taxstdlife+$E615),('RFM input'!$O$261-'RFM input'!$O$315)-SUM($O615:O615),('RFM input'!$O$261-'RFM input'!$O$315)/A39taxstdlife))</f>
        <v>0</v>
      </c>
      <c r="Q615" s="60">
        <f>IF(A39taxstdlife="n/a","n/a",IF(Q$3&gt;(A39taxstdlife+$E615),('RFM input'!$O$261-'RFM input'!$O$315)-SUM($O615:P615),('RFM input'!$O$261-'RFM input'!$O$315)/A39taxstdlife))</f>
        <v>0</v>
      </c>
      <c r="R615" s="60"/>
      <c r="S615" s="94"/>
      <c r="T615" s="94"/>
      <c r="U615" s="94"/>
      <c r="V615" s="94"/>
      <c r="W615" s="94"/>
      <c r="X615" s="94"/>
      <c r="Y615" s="94"/>
      <c r="Z615" s="94"/>
      <c r="AA615" s="249"/>
    </row>
    <row r="616" spans="1:27" ht="12.75" hidden="1" customHeight="1" outlineLevel="2">
      <c r="A616" s="4"/>
      <c r="B616" s="4"/>
      <c r="C616" s="19"/>
      <c r="D616" s="1292"/>
      <c r="E616" s="78">
        <v>9</v>
      </c>
      <c r="F616" s="20"/>
      <c r="G616" s="20"/>
      <c r="H616" s="134"/>
      <c r="I616" s="136"/>
      <c r="J616" s="136"/>
      <c r="K616" s="136"/>
      <c r="L616" s="136"/>
      <c r="M616" s="136"/>
      <c r="N616" s="136"/>
      <c r="O616" s="136"/>
      <c r="P616" s="135"/>
      <c r="Q616" s="60">
        <f>IF(A39taxstdlife="n/a","n/a",IF(Q$3&gt;(A39taxstdlife+$E616),('RFM input'!$P$261-'RFM input'!$P$315)-SUM($P616:P616),('RFM input'!$P$261-'RFM input'!$P$315)/A39taxstdlife))</f>
        <v>0</v>
      </c>
      <c r="R616" s="60"/>
      <c r="S616" s="94"/>
      <c r="T616" s="94"/>
      <c r="U616" s="94"/>
      <c r="V616" s="94"/>
      <c r="W616" s="94"/>
      <c r="X616" s="94"/>
      <c r="Y616" s="94"/>
      <c r="Z616" s="94"/>
      <c r="AA616" s="249"/>
    </row>
    <row r="617" spans="1:27" ht="12.75" hidden="1" customHeight="1" outlineLevel="2">
      <c r="A617" s="4"/>
      <c r="B617" s="4"/>
      <c r="C617" s="19"/>
      <c r="D617" s="1292"/>
      <c r="E617" s="79">
        <v>10</v>
      </c>
      <c r="F617" s="20"/>
      <c r="G617" s="20"/>
      <c r="H617" s="134"/>
      <c r="I617" s="136"/>
      <c r="J617" s="136"/>
      <c r="K617" s="136"/>
      <c r="L617" s="136"/>
      <c r="M617" s="136"/>
      <c r="N617" s="136"/>
      <c r="O617" s="136"/>
      <c r="P617" s="136"/>
      <c r="Q617" s="135"/>
      <c r="R617" s="60"/>
      <c r="S617" s="94"/>
      <c r="T617" s="94"/>
      <c r="U617" s="94"/>
      <c r="V617" s="94"/>
      <c r="W617" s="94"/>
      <c r="X617" s="94"/>
      <c r="Y617" s="94"/>
      <c r="Z617" s="94"/>
      <c r="AA617" s="249"/>
    </row>
    <row r="618" spans="1:27" outlineLevel="1" collapsed="1">
      <c r="A618" s="4"/>
      <c r="B618" s="4"/>
      <c r="C618" s="218">
        <f>Asset39</f>
        <v>0</v>
      </c>
      <c r="D618" s="4"/>
      <c r="E618" s="4"/>
      <c r="F618" s="17"/>
      <c r="G618" s="17"/>
      <c r="H618" s="237">
        <f>-SUM(H606:H617)</f>
        <v>0</v>
      </c>
      <c r="I618" s="149">
        <f>-SUM(I606:I617)</f>
        <v>0</v>
      </c>
      <c r="J618" s="433">
        <f>IF(COUNT($H618:I618)&gt;='RFM input'!$AA$7,0, -SUM(J606:J617))</f>
        <v>0</v>
      </c>
      <c r="K618" s="433">
        <f>IF(COUNT($H618:J618)&gt;='RFM input'!$AA$7,0, -SUM(K606:K617))</f>
        <v>0</v>
      </c>
      <c r="L618" s="433">
        <f>IF(COUNT($H618:K618)&gt;='RFM input'!$AA$7,0, -SUM(L606:L617))</f>
        <v>0</v>
      </c>
      <c r="M618" s="149">
        <f>IF(COUNT($H618:L618)&gt;='RFM input'!$AA$7,0, -SUM(M606:M617))</f>
        <v>0</v>
      </c>
      <c r="N618" s="149">
        <f>IF(COUNT($H618:M618)&gt;='RFM input'!$AA$7,0, -SUM(N606:N617))</f>
        <v>0</v>
      </c>
      <c r="O618" s="149">
        <f>IF(COUNT($H618:N618)&gt;='RFM input'!$AA$7,0, -SUM(O606:O617))</f>
        <v>0</v>
      </c>
      <c r="P618" s="149">
        <f>IF(COUNT($H618:O618)&gt;='RFM input'!$AA$7,0, -SUM(P606:P617))</f>
        <v>0</v>
      </c>
      <c r="Q618" s="149">
        <f>IF(COUNT($H618:P618)&gt;='RFM input'!$AA$7,0, -SUM(Q606:Q617))</f>
        <v>0</v>
      </c>
      <c r="R618" s="149"/>
      <c r="S618" s="93"/>
      <c r="T618" s="93"/>
      <c r="U618" s="93"/>
      <c r="V618" s="93"/>
      <c r="W618" s="93"/>
      <c r="X618" s="93"/>
      <c r="Y618" s="93"/>
      <c r="Z618" s="93"/>
      <c r="AA618" s="249"/>
    </row>
    <row r="619" spans="1:27" ht="12.75" hidden="1" customHeight="1" outlineLevel="2">
      <c r="A619" s="4"/>
      <c r="B619" s="219">
        <f>Asset40</f>
        <v>0</v>
      </c>
      <c r="C619" s="24"/>
      <c r="D619" s="458" t="s">
        <v>161</v>
      </c>
      <c r="E619" s="24"/>
      <c r="F619" s="238"/>
      <c r="G619" s="238"/>
      <c r="H619" s="59">
        <f>IF(H$3&gt;A40taxremlife,A40taxvalue-SUM($F619:F619),IF(A40taxremlife="N/A","n/a",A40taxvalue/A40taxremlife))</f>
        <v>0</v>
      </c>
      <c r="I619" s="59">
        <f>IF(I$3&gt;A40taxremlife,A40taxvalue-SUM($F619:H619),IF(A40taxremlife="N/A","n/a",A40taxvalue/A40taxremlife))</f>
        <v>0</v>
      </c>
      <c r="J619" s="59">
        <f>IF(J$3&gt;A40taxremlife,A40taxvalue-SUM($F619:I619),IF(A40taxremlife="N/A","n/a",A40taxvalue/A40taxremlife))</f>
        <v>0</v>
      </c>
      <c r="K619" s="59">
        <f>IF(K$3&gt;A40taxremlife,A40taxvalue-SUM($F619:J619),IF(A40taxremlife="N/A","n/a",A40taxvalue/A40taxremlife))</f>
        <v>0</v>
      </c>
      <c r="L619" s="59">
        <f>IF(L$3&gt;A40taxremlife,A40taxvalue-SUM($F619:K619),IF(A40taxremlife="N/A","n/a",A40taxvalue/A40taxremlife))</f>
        <v>0</v>
      </c>
      <c r="M619" s="59">
        <f>IF(M$3&gt;A40taxremlife,A40taxvalue-SUM($F619:L619),IF(A40taxremlife="N/A","n/a",A40taxvalue/A40taxremlife))</f>
        <v>0</v>
      </c>
      <c r="N619" s="59">
        <f>IF(N$3&gt;A40taxremlife,A40taxvalue-SUM($F619:M619),IF(A40taxremlife="N/A","n/a",A40taxvalue/A40taxremlife))</f>
        <v>0</v>
      </c>
      <c r="O619" s="59">
        <f>IF(O$3&gt;A40taxremlife,A40taxvalue-SUM($F619:N619),IF(A40taxremlife="N/A","n/a",A40taxvalue/A40taxremlife))</f>
        <v>0</v>
      </c>
      <c r="P619" s="59">
        <f>IF(P$3&gt;A40taxremlife,A40taxvalue-SUM($F619:O619),IF(A40taxremlife="N/A","n/a",A40taxvalue/A40taxremlife))</f>
        <v>0</v>
      </c>
      <c r="Q619" s="59">
        <f>IF(Q$3&gt;A40taxremlife,A40taxvalue-SUM($F619:P619),IF(A40taxremlife="N/A","n/a",A40taxvalue/A40taxremlife))</f>
        <v>0</v>
      </c>
      <c r="R619" s="59"/>
      <c r="S619" s="94"/>
      <c r="T619" s="94"/>
      <c r="U619" s="94"/>
      <c r="V619" s="94"/>
      <c r="W619" s="94"/>
      <c r="X619" s="94"/>
      <c r="Y619" s="94"/>
      <c r="Z619" s="94"/>
      <c r="AA619" s="249"/>
    </row>
    <row r="620" spans="1:27" ht="12.75" hidden="1" customHeight="1" outlineLevel="2">
      <c r="A620" s="4"/>
      <c r="B620" s="4"/>
      <c r="C620" s="19"/>
      <c r="D620" s="1291" t="s">
        <v>50</v>
      </c>
      <c r="E620" s="78"/>
      <c r="F620" s="20"/>
      <c r="G620" s="20"/>
      <c r="H620" s="94"/>
      <c r="I620" s="60"/>
      <c r="J620" s="60"/>
      <c r="K620" s="60"/>
      <c r="L620" s="60"/>
      <c r="M620" s="60"/>
      <c r="N620" s="60"/>
      <c r="O620" s="60"/>
      <c r="P620" s="60"/>
      <c r="Q620" s="60"/>
      <c r="R620" s="60"/>
      <c r="S620" s="94"/>
      <c r="T620" s="94"/>
      <c r="U620" s="94"/>
      <c r="V620" s="94"/>
      <c r="W620" s="94"/>
      <c r="X620" s="94"/>
      <c r="Y620" s="94"/>
      <c r="Z620" s="94"/>
      <c r="AA620" s="249"/>
    </row>
    <row r="621" spans="1:27" ht="12.75" hidden="1" customHeight="1" outlineLevel="2">
      <c r="A621" s="4"/>
      <c r="B621" s="4"/>
      <c r="C621" s="19"/>
      <c r="D621" s="1292"/>
      <c r="E621" s="78">
        <v>1</v>
      </c>
      <c r="F621" s="20"/>
      <c r="G621" s="20"/>
      <c r="H621" s="133"/>
      <c r="I621" s="60">
        <f>IF(A40taxstdlife="n/a","n/a",IF(I$3&gt;(A40taxstdlife+$E621),('RFM input'!$H$262-'RFM input'!$H$316)-SUM($H621:H621),('RFM input'!$H$262-'RFM input'!$H$316)/A40taxstdlife))</f>
        <v>0</v>
      </c>
      <c r="J621" s="60">
        <f>IF(A40taxstdlife="n/a","n/a",IF(J$3&gt;(A40taxstdlife+$E621),('RFM input'!$H$262-'RFM input'!$H$316)-SUM($H621:I621),('RFM input'!$H$262-'RFM input'!$H$316)/A40taxstdlife))</f>
        <v>0</v>
      </c>
      <c r="K621" s="60">
        <f>IF(A40taxstdlife="n/a","n/a",IF(K$3&gt;(A40taxstdlife+$E621),('RFM input'!$H$262-'RFM input'!$H$316)-SUM($H621:J621),('RFM input'!$H$262-'RFM input'!$H$316)/A40taxstdlife))</f>
        <v>0</v>
      </c>
      <c r="L621" s="60">
        <f>IF(A40taxstdlife="n/a","n/a",IF(L$3&gt;(A40taxstdlife+$E621),('RFM input'!$H$262-'RFM input'!$H$316)-SUM($H621:K621),('RFM input'!$H$262-'RFM input'!$H$316)/A40taxstdlife))</f>
        <v>0</v>
      </c>
      <c r="M621" s="60">
        <f>IF(A40taxstdlife="n/a","n/a",IF(M$3&gt;(A40taxstdlife+$E621),('RFM input'!$H$262-'RFM input'!$H$316)-SUM($H621:L621),('RFM input'!$H$262-'RFM input'!$H$316)/A40taxstdlife))</f>
        <v>0</v>
      </c>
      <c r="N621" s="60">
        <f>IF(A40taxstdlife="n/a","n/a",IF(N$3&gt;(A40taxstdlife+$E621),('RFM input'!$H$262-'RFM input'!$H$316)-SUM($H621:M621),('RFM input'!$H$262-'RFM input'!$H$316)/A40taxstdlife))</f>
        <v>0</v>
      </c>
      <c r="O621" s="60">
        <f>IF(A40taxstdlife="n/a","n/a",IF(O$3&gt;(A40taxstdlife+$E621),('RFM input'!$H$262-'RFM input'!$H$316)-SUM($H621:N621),('RFM input'!$H$262-'RFM input'!$H$316)/A40taxstdlife))</f>
        <v>0</v>
      </c>
      <c r="P621" s="60">
        <f>IF(A40taxstdlife="n/a","n/a",IF(P$3&gt;(A40taxstdlife+$E621),('RFM input'!$H$262-'RFM input'!$H$316)-SUM($H621:O621),('RFM input'!$H$262-'RFM input'!$H$316)/A40taxstdlife))</f>
        <v>0</v>
      </c>
      <c r="Q621" s="60">
        <f>IF(A40taxstdlife="n/a","n/a",IF(Q$3&gt;(A40taxstdlife+$E621),('RFM input'!$H$262-'RFM input'!$H$316)-SUM($H621:P621),('RFM input'!$H$262-'RFM input'!$H$316)/A40taxstdlife))</f>
        <v>0</v>
      </c>
      <c r="R621" s="60"/>
      <c r="S621" s="94"/>
      <c r="T621" s="94"/>
      <c r="U621" s="94"/>
      <c r="V621" s="94"/>
      <c r="W621" s="94"/>
      <c r="X621" s="94"/>
      <c r="Y621" s="94"/>
      <c r="Z621" s="94"/>
      <c r="AA621" s="249"/>
    </row>
    <row r="622" spans="1:27" ht="12.75" hidden="1" customHeight="1" outlineLevel="2">
      <c r="A622" s="4"/>
      <c r="B622" s="4"/>
      <c r="C622" s="19"/>
      <c r="D622" s="1292"/>
      <c r="E622" s="78">
        <v>2</v>
      </c>
      <c r="F622" s="20"/>
      <c r="G622" s="20"/>
      <c r="H622" s="134"/>
      <c r="I622" s="135"/>
      <c r="J622" s="60">
        <f>IF(A40taxstdlife="n/a","n/a",IF(J$3&gt;(A40taxstdlife+$E622),('RFM input'!$I$262-'RFM input'!$I$316)-SUM($I622:I622),('RFM input'!$I$262-'RFM input'!$I$316)/A40taxstdlife))</f>
        <v>0</v>
      </c>
      <c r="K622" s="60">
        <f>IF(A40taxstdlife="n/a","n/a",IF(K$3&gt;(A40taxstdlife+$E622),('RFM input'!$I$262-'RFM input'!$I$316)-SUM($I622:J622),('RFM input'!$I$262-'RFM input'!$I$316)/A40taxstdlife))</f>
        <v>0</v>
      </c>
      <c r="L622" s="60">
        <f>IF(A40taxstdlife="n/a","n/a",IF(L$3&gt;(A40taxstdlife+$E622),('RFM input'!$I$262-'RFM input'!$I$316)-SUM($I622:K622),('RFM input'!$I$262-'RFM input'!$I$316)/A40taxstdlife))</f>
        <v>0</v>
      </c>
      <c r="M622" s="60">
        <f>IF(A40taxstdlife="n/a","n/a",IF(M$3&gt;(A40taxstdlife+$E622),('RFM input'!$I$262-'RFM input'!$I$316)-SUM($I622:L622),('RFM input'!$I$262-'RFM input'!$I$316)/A40taxstdlife))</f>
        <v>0</v>
      </c>
      <c r="N622" s="60">
        <f>IF(A40taxstdlife="n/a","n/a",IF(N$3&gt;(A40taxstdlife+$E622),('RFM input'!$I$262-'RFM input'!$I$316)-SUM($I622:M622),('RFM input'!$I$262-'RFM input'!$I$316)/A40taxstdlife))</f>
        <v>0</v>
      </c>
      <c r="O622" s="60">
        <f>IF(A40taxstdlife="n/a","n/a",IF(O$3&gt;(A40taxstdlife+$E622),('RFM input'!$I$262-'RFM input'!$I$316)-SUM($I622:N622),('RFM input'!$I$262-'RFM input'!$I$316)/A40taxstdlife))</f>
        <v>0</v>
      </c>
      <c r="P622" s="60">
        <f>IF(A40taxstdlife="n/a","n/a",IF(P$3&gt;(A40taxstdlife+$E622),('RFM input'!$I$262-'RFM input'!$I$316)-SUM($I622:O622),('RFM input'!$I$262-'RFM input'!$I$316)/A40taxstdlife))</f>
        <v>0</v>
      </c>
      <c r="Q622" s="60">
        <f>IF(A40taxstdlife="n/a","n/a",IF(Q$3&gt;(A40taxstdlife+$E622),('RFM input'!$I$262-'RFM input'!$I$316)-SUM($I622:P622),('RFM input'!$I$262-'RFM input'!$I$316)/A40taxstdlife))</f>
        <v>0</v>
      </c>
      <c r="R622" s="60"/>
      <c r="S622" s="94"/>
      <c r="T622" s="94"/>
      <c r="U622" s="94"/>
      <c r="V622" s="94"/>
      <c r="W622" s="94"/>
      <c r="X622" s="94"/>
      <c r="Y622" s="94"/>
      <c r="Z622" s="94"/>
      <c r="AA622" s="249"/>
    </row>
    <row r="623" spans="1:27" ht="12.75" hidden="1" customHeight="1" outlineLevel="2">
      <c r="A623" s="4"/>
      <c r="B623" s="4"/>
      <c r="C623" s="19"/>
      <c r="D623" s="1292"/>
      <c r="E623" s="78">
        <v>3</v>
      </c>
      <c r="F623" s="20"/>
      <c r="G623" s="20"/>
      <c r="H623" s="134"/>
      <c r="I623" s="136"/>
      <c r="J623" s="135"/>
      <c r="K623" s="60">
        <f>IF(A40taxstdlife="n/a","n/a",IF(K$3&gt;(A40taxstdlife+$E623),('RFM input'!$J$262-'RFM input'!$J$316)-SUM($J623:J623),('RFM input'!$J$262-'RFM input'!$J$316)/A40taxstdlife))</f>
        <v>0</v>
      </c>
      <c r="L623" s="60">
        <f>IF(A40taxstdlife="n/a","n/a",IF(L$3&gt;(A40taxstdlife+$E623),('RFM input'!$J$262-'RFM input'!$J$316)-SUM($J623:K623),('RFM input'!$J$262-'RFM input'!$J$316)/A40taxstdlife))</f>
        <v>0</v>
      </c>
      <c r="M623" s="60">
        <f>IF(A40taxstdlife="n/a","n/a",IF(M$3&gt;(A40taxstdlife+$E623),('RFM input'!$J$262-'RFM input'!$J$316)-SUM($J623:L623),('RFM input'!$J$262-'RFM input'!$J$316)/A40taxstdlife))</f>
        <v>0</v>
      </c>
      <c r="N623" s="60">
        <f>IF(A40taxstdlife="n/a","n/a",IF(N$3&gt;(A40taxstdlife+$E623),('RFM input'!$J$262-'RFM input'!$J$316)-SUM($J623:M623),('RFM input'!$J$262-'RFM input'!$J$316)/A40taxstdlife))</f>
        <v>0</v>
      </c>
      <c r="O623" s="60">
        <f>IF(A40taxstdlife="n/a","n/a",IF(O$3&gt;(A40taxstdlife+$E623),('RFM input'!$J$262-'RFM input'!$J$316)-SUM($J623:N623),('RFM input'!$J$262-'RFM input'!$J$316)/A40taxstdlife))</f>
        <v>0</v>
      </c>
      <c r="P623" s="60">
        <f>IF(A40taxstdlife="n/a","n/a",IF(P$3&gt;(A40taxstdlife+$E623),('RFM input'!$J$262-'RFM input'!$J$316)-SUM($J623:O623),('RFM input'!$J$262-'RFM input'!$J$316)/A40taxstdlife))</f>
        <v>0</v>
      </c>
      <c r="Q623" s="60">
        <f>IF(A40taxstdlife="n/a","n/a",IF(Q$3&gt;(A40taxstdlife+$E623),('RFM input'!$J$262-'RFM input'!$J$316)-SUM($J623:P623),('RFM input'!$J$262-'RFM input'!$J$316)/A40taxstdlife))</f>
        <v>0</v>
      </c>
      <c r="R623" s="60"/>
      <c r="S623" s="94"/>
      <c r="T623" s="94"/>
      <c r="U623" s="94"/>
      <c r="V623" s="94"/>
      <c r="W623" s="94"/>
      <c r="X623" s="94"/>
      <c r="Y623" s="94"/>
      <c r="Z623" s="94"/>
      <c r="AA623" s="249"/>
    </row>
    <row r="624" spans="1:27" ht="12.75" hidden="1" customHeight="1" outlineLevel="2">
      <c r="A624" s="4"/>
      <c r="B624" s="4"/>
      <c r="C624" s="19"/>
      <c r="D624" s="1292"/>
      <c r="E624" s="78">
        <v>4</v>
      </c>
      <c r="F624" s="20"/>
      <c r="G624" s="20"/>
      <c r="H624" s="134"/>
      <c r="I624" s="136"/>
      <c r="J624" s="136"/>
      <c r="K624" s="135"/>
      <c r="L624" s="60">
        <f>IF(A40taxstdlife="n/a","n/a",IF(L$3&gt;(A40taxstdlife+$E624),('RFM input'!$K$262-'RFM input'!$K$316)-SUM($K624:K624),('RFM input'!$K$262-'RFM input'!$K$316)/A40taxstdlife))</f>
        <v>0</v>
      </c>
      <c r="M624" s="60">
        <f>IF(A40taxstdlife="n/a","n/a",IF(M$3&gt;(A40taxstdlife+$E624),('RFM input'!$K$262-'RFM input'!$K$316)-SUM($K624:L624),('RFM input'!$K$262-'RFM input'!$K$316)/A40taxstdlife))</f>
        <v>0</v>
      </c>
      <c r="N624" s="60">
        <f>IF(A40taxstdlife="n/a","n/a",IF(N$3&gt;(A40taxstdlife+$E624),('RFM input'!$K$262-'RFM input'!$K$316)-SUM($K624:M624),('RFM input'!$K$262-'RFM input'!$K$316)/A40taxstdlife))</f>
        <v>0</v>
      </c>
      <c r="O624" s="60">
        <f>IF(A40taxstdlife="n/a","n/a",IF(O$3&gt;(A40taxstdlife+$E624),('RFM input'!$K$262-'RFM input'!$K$316)-SUM($K624:N624),('RFM input'!$K$262-'RFM input'!$K$316)/A40taxstdlife))</f>
        <v>0</v>
      </c>
      <c r="P624" s="60">
        <f>IF(A40taxstdlife="n/a","n/a",IF(P$3&gt;(A40taxstdlife+$E624),('RFM input'!$K$262-'RFM input'!$K$316)-SUM($K624:O624),('RFM input'!$K$262-'RFM input'!$K$316)/A40taxstdlife))</f>
        <v>0</v>
      </c>
      <c r="Q624" s="60">
        <f>IF(A40taxstdlife="n/a","n/a",IF(Q$3&gt;(A40taxstdlife+$E624),('RFM input'!$K$262-'RFM input'!$K$316)-SUM($K624:P624),('RFM input'!$K$262-'RFM input'!$K$316)/A40taxstdlife))</f>
        <v>0</v>
      </c>
      <c r="R624" s="60"/>
      <c r="S624" s="94"/>
      <c r="T624" s="94"/>
      <c r="U624" s="94"/>
      <c r="V624" s="94"/>
      <c r="W624" s="94"/>
      <c r="X624" s="94"/>
      <c r="Y624" s="94"/>
      <c r="Z624" s="94"/>
      <c r="AA624" s="249"/>
    </row>
    <row r="625" spans="1:27" ht="12.75" hidden="1" customHeight="1" outlineLevel="2">
      <c r="A625" s="4"/>
      <c r="B625" s="4"/>
      <c r="C625" s="19"/>
      <c r="D625" s="1292"/>
      <c r="E625" s="78">
        <v>5</v>
      </c>
      <c r="F625" s="20"/>
      <c r="G625" s="20"/>
      <c r="H625" s="134"/>
      <c r="I625" s="136"/>
      <c r="J625" s="136"/>
      <c r="K625" s="136"/>
      <c r="L625" s="135"/>
      <c r="M625" s="60">
        <f>IF(A40taxstdlife="n/a","n/a",IF(M$3&gt;(A40taxstdlife+$E625),('RFM input'!$L$262-'RFM input'!$L$316)-SUM($L625:L625),('RFM input'!$L$262-'RFM input'!$L$316)/A40taxstdlife))</f>
        <v>0</v>
      </c>
      <c r="N625" s="60">
        <f>IF(A40taxstdlife="n/a","n/a",IF(N$3&gt;(A40taxstdlife+$E625),('RFM input'!$L$262-'RFM input'!$L$316)-SUM($L625:M625),('RFM input'!$L$262-'RFM input'!$L$316)/A40taxstdlife))</f>
        <v>0</v>
      </c>
      <c r="O625" s="60">
        <f>IF(A40taxstdlife="n/a","n/a",IF(O$3&gt;(A40taxstdlife+$E625),('RFM input'!$L$262-'RFM input'!$L$316)-SUM($L625:N625),('RFM input'!$L$262-'RFM input'!$L$316)/A40taxstdlife))</f>
        <v>0</v>
      </c>
      <c r="P625" s="60">
        <f>IF(A40taxstdlife="n/a","n/a",IF(P$3&gt;(A40taxstdlife+$E625),('RFM input'!$L$262-'RFM input'!$L$316)-SUM($L625:O625),('RFM input'!$L$262-'RFM input'!$L$316)/A40taxstdlife))</f>
        <v>0</v>
      </c>
      <c r="Q625" s="60">
        <f>IF(A40taxstdlife="n/a","n/a",IF(Q$3&gt;(A40taxstdlife+$E625),('RFM input'!$L$262-'RFM input'!$L$316)-SUM($L625:P625),('RFM input'!$L$262-'RFM input'!$L$316)/A40taxstdlife))</f>
        <v>0</v>
      </c>
      <c r="R625" s="60"/>
      <c r="S625" s="94"/>
      <c r="T625" s="94"/>
      <c r="U625" s="94"/>
      <c r="V625" s="94"/>
      <c r="W625" s="94"/>
      <c r="X625" s="94"/>
      <c r="Y625" s="94"/>
      <c r="Z625" s="94"/>
      <c r="AA625" s="249"/>
    </row>
    <row r="626" spans="1:27" ht="12.75" hidden="1" customHeight="1" outlineLevel="2">
      <c r="A626" s="4"/>
      <c r="B626" s="4"/>
      <c r="C626" s="19"/>
      <c r="D626" s="1292"/>
      <c r="E626" s="78">
        <v>6</v>
      </c>
      <c r="F626" s="20"/>
      <c r="G626" s="20"/>
      <c r="H626" s="134"/>
      <c r="I626" s="136"/>
      <c r="J626" s="136"/>
      <c r="K626" s="136"/>
      <c r="L626" s="136"/>
      <c r="M626" s="135"/>
      <c r="N626" s="60">
        <f>IF(A40taxstdlife="n/a","n/a",IF(N$3&gt;(A40taxstdlife+$E626),('RFM input'!$M$262-'RFM input'!$M$316)-SUM($M626:M626),('RFM input'!$M$262-'RFM input'!$M$316)/A40taxstdlife))</f>
        <v>0</v>
      </c>
      <c r="O626" s="60">
        <f>IF(A40taxstdlife="n/a","n/a",IF(O$3&gt;(A40taxstdlife+$E626),('RFM input'!$M$262-'RFM input'!$M$316)-SUM($M626:N626),('RFM input'!$M$262-'RFM input'!$M$316)/A40taxstdlife))</f>
        <v>0</v>
      </c>
      <c r="P626" s="60">
        <f>IF(A40taxstdlife="n/a","n/a",IF(P$3&gt;(A40taxstdlife+$E626),('RFM input'!$M$262-'RFM input'!$M$316)-SUM($M626:O626),('RFM input'!$M$262-'RFM input'!$M$316)/A40taxstdlife))</f>
        <v>0</v>
      </c>
      <c r="Q626" s="60">
        <f>IF(A40taxstdlife="n/a","n/a",IF(Q$3&gt;(A40taxstdlife+$E626),('RFM input'!$M$262-'RFM input'!$M$316)-SUM($M626:P626),('RFM input'!$M$262-'RFM input'!$M$316)/A40taxstdlife))</f>
        <v>0</v>
      </c>
      <c r="R626" s="60"/>
      <c r="S626" s="94"/>
      <c r="T626" s="94"/>
      <c r="U626" s="94"/>
      <c r="V626" s="94"/>
      <c r="W626" s="94"/>
      <c r="X626" s="94"/>
      <c r="Y626" s="94"/>
      <c r="Z626" s="94"/>
      <c r="AA626" s="249"/>
    </row>
    <row r="627" spans="1:27" ht="12.75" hidden="1" customHeight="1" outlineLevel="2">
      <c r="A627" s="4"/>
      <c r="B627" s="4"/>
      <c r="C627" s="19"/>
      <c r="D627" s="1292"/>
      <c r="E627" s="78">
        <v>7</v>
      </c>
      <c r="F627" s="20"/>
      <c r="G627" s="20"/>
      <c r="H627" s="134"/>
      <c r="I627" s="136"/>
      <c r="J627" s="136"/>
      <c r="K627" s="136"/>
      <c r="L627" s="136"/>
      <c r="M627" s="136"/>
      <c r="N627" s="135"/>
      <c r="O627" s="60">
        <f>IF(A40taxstdlife="n/a","n/a",IF(O$3&gt;(A40taxstdlife+$E627),('RFM input'!$N$262-'RFM input'!$N$316)-SUM($N627:N627),('RFM input'!$N$262-'RFM input'!$N$316)/A40taxstdlife))</f>
        <v>0</v>
      </c>
      <c r="P627" s="60">
        <f>IF(A40taxstdlife="n/a","n/a",IF(P$3&gt;(A40taxstdlife+$E627),('RFM input'!$N$262-'RFM input'!$N$316)-SUM($N627:O627),('RFM input'!$N$262-'RFM input'!$N$316)/A40taxstdlife))</f>
        <v>0</v>
      </c>
      <c r="Q627" s="60">
        <f>IF(A40taxstdlife="n/a","n/a",IF(Q$3&gt;(A40taxstdlife+$E627),('RFM input'!$N$262-'RFM input'!$N$316)-SUM($N627:P627),('RFM input'!$N$262-'RFM input'!$N$316)/A40taxstdlife))</f>
        <v>0</v>
      </c>
      <c r="R627" s="60"/>
      <c r="S627" s="94"/>
      <c r="T627" s="94"/>
      <c r="U627" s="94"/>
      <c r="V627" s="94"/>
      <c r="W627" s="94"/>
      <c r="X627" s="94"/>
      <c r="Y627" s="94"/>
      <c r="Z627" s="94"/>
      <c r="AA627" s="249"/>
    </row>
    <row r="628" spans="1:27" ht="12.75" hidden="1" customHeight="1" outlineLevel="2">
      <c r="A628" s="4"/>
      <c r="B628" s="4"/>
      <c r="C628" s="19"/>
      <c r="D628" s="1292"/>
      <c r="E628" s="78">
        <v>8</v>
      </c>
      <c r="F628" s="20"/>
      <c r="G628" s="20"/>
      <c r="H628" s="134"/>
      <c r="I628" s="136"/>
      <c r="J628" s="136"/>
      <c r="K628" s="136"/>
      <c r="L628" s="136"/>
      <c r="M628" s="136"/>
      <c r="N628" s="136"/>
      <c r="O628" s="135"/>
      <c r="P628" s="60">
        <f>IF(A40taxstdlife="n/a","n/a",IF(P$3&gt;(A40taxstdlife+$E628),('RFM input'!$O$262-'RFM input'!$O$316)-SUM($O628:O628),('RFM input'!$O$262-'RFM input'!$O$316)/A40taxstdlife))</f>
        <v>0</v>
      </c>
      <c r="Q628" s="60">
        <f>IF(A40taxstdlife="n/a","n/a",IF(Q$3&gt;(A40taxstdlife+$E628),('RFM input'!$O$262-'RFM input'!$O$316)-SUM($O628:P628),('RFM input'!$O$262-'RFM input'!$O$316)/A40taxstdlife))</f>
        <v>0</v>
      </c>
      <c r="R628" s="60"/>
      <c r="S628" s="94"/>
      <c r="T628" s="94"/>
      <c r="U628" s="94"/>
      <c r="V628" s="94"/>
      <c r="W628" s="94"/>
      <c r="X628" s="94"/>
      <c r="Y628" s="94"/>
      <c r="Z628" s="94"/>
      <c r="AA628" s="249"/>
    </row>
    <row r="629" spans="1:27" ht="12.75" hidden="1" customHeight="1" outlineLevel="2">
      <c r="A629" s="4"/>
      <c r="B629" s="4"/>
      <c r="C629" s="19"/>
      <c r="D629" s="1292"/>
      <c r="E629" s="78">
        <v>9</v>
      </c>
      <c r="F629" s="20"/>
      <c r="G629" s="20"/>
      <c r="H629" s="134"/>
      <c r="I629" s="136"/>
      <c r="J629" s="136"/>
      <c r="K629" s="136"/>
      <c r="L629" s="136"/>
      <c r="M629" s="136"/>
      <c r="N629" s="136"/>
      <c r="O629" s="136"/>
      <c r="P629" s="135"/>
      <c r="Q629" s="60">
        <f>IF(A40taxstdlife="n/a","n/a",IF(Q$3&gt;(A40taxstdlife+$E629),('RFM input'!$P$262-'RFM input'!$P$316)-SUM($P629:P629),('RFM input'!$P$262-'RFM input'!$P$316)/A40taxstdlife))</f>
        <v>0</v>
      </c>
      <c r="R629" s="60"/>
      <c r="S629" s="94"/>
      <c r="T629" s="94"/>
      <c r="U629" s="94"/>
      <c r="V629" s="94"/>
      <c r="W629" s="94"/>
      <c r="X629" s="94"/>
      <c r="Y629" s="94"/>
      <c r="Z629" s="94"/>
      <c r="AA629" s="249"/>
    </row>
    <row r="630" spans="1:27" ht="12.75" hidden="1" customHeight="1" outlineLevel="2">
      <c r="A630" s="4"/>
      <c r="B630" s="4"/>
      <c r="C630" s="19"/>
      <c r="D630" s="1292"/>
      <c r="E630" s="79">
        <v>10</v>
      </c>
      <c r="F630" s="20"/>
      <c r="G630" s="20"/>
      <c r="H630" s="134"/>
      <c r="I630" s="136"/>
      <c r="J630" s="136"/>
      <c r="K630" s="136"/>
      <c r="L630" s="136"/>
      <c r="M630" s="136"/>
      <c r="N630" s="136"/>
      <c r="O630" s="136"/>
      <c r="P630" s="136"/>
      <c r="Q630" s="135"/>
      <c r="R630" s="60"/>
      <c r="S630" s="94"/>
      <c r="T630" s="94"/>
      <c r="U630" s="94"/>
      <c r="V630" s="94"/>
      <c r="W630" s="94"/>
      <c r="X630" s="94"/>
      <c r="Y630" s="94"/>
      <c r="Z630" s="94"/>
      <c r="AA630" s="249"/>
    </row>
    <row r="631" spans="1:27" outlineLevel="1" collapsed="1">
      <c r="A631" s="4"/>
      <c r="B631" s="4"/>
      <c r="C631" s="218">
        <f>Asset40</f>
        <v>0</v>
      </c>
      <c r="D631" s="4"/>
      <c r="E631" s="4"/>
      <c r="F631" s="17"/>
      <c r="G631" s="17"/>
      <c r="H631" s="237">
        <f>-SUM(H619:H630)</f>
        <v>0</v>
      </c>
      <c r="I631" s="149">
        <f>-SUM(I619:I630)</f>
        <v>0</v>
      </c>
      <c r="J631" s="433">
        <f>IF(COUNT($H631:I631)&gt;='RFM input'!$AA$7,0, -SUM(J619:J630))</f>
        <v>0</v>
      </c>
      <c r="K631" s="433">
        <f>IF(COUNT($H631:J631)&gt;='RFM input'!$AA$7,0, -SUM(K619:K630))</f>
        <v>0</v>
      </c>
      <c r="L631" s="433">
        <f>IF(COUNT($H631:K631)&gt;='RFM input'!$AA$7,0, -SUM(L619:L630))</f>
        <v>0</v>
      </c>
      <c r="M631" s="149">
        <f>IF(COUNT($H631:L631)&gt;='RFM input'!$AA$7,0, -SUM(M619:M630))</f>
        <v>0</v>
      </c>
      <c r="N631" s="149">
        <f>IF(COUNT($H631:M631)&gt;='RFM input'!$AA$7,0, -SUM(N619:N630))</f>
        <v>0</v>
      </c>
      <c r="O631" s="149">
        <f>IF(COUNT($H631:N631)&gt;='RFM input'!$AA$7,0, -SUM(O619:O630))</f>
        <v>0</v>
      </c>
      <c r="P631" s="149">
        <f>IF(COUNT($H631:O631)&gt;='RFM input'!$AA$7,0, -SUM(P619:P630))</f>
        <v>0</v>
      </c>
      <c r="Q631" s="149">
        <f>IF(COUNT($H631:P631)&gt;='RFM input'!$AA$7,0, -SUM(Q619:Q630))</f>
        <v>0</v>
      </c>
      <c r="R631" s="149"/>
      <c r="S631" s="93"/>
      <c r="T631" s="93"/>
      <c r="U631" s="93"/>
      <c r="V631" s="93"/>
      <c r="W631" s="93"/>
      <c r="X631" s="93"/>
      <c r="Y631" s="93"/>
      <c r="Z631" s="93"/>
      <c r="AA631" s="249"/>
    </row>
    <row r="632" spans="1:27" ht="12.75" hidden="1" customHeight="1" outlineLevel="2">
      <c r="A632" s="4"/>
      <c r="B632" s="219">
        <f>Asset41</f>
        <v>0</v>
      </c>
      <c r="C632" s="24"/>
      <c r="D632" s="458" t="s">
        <v>161</v>
      </c>
      <c r="E632" s="24"/>
      <c r="F632" s="238"/>
      <c r="G632" s="238"/>
      <c r="H632" s="59">
        <f>IF(H$3&gt;A41taxremlife,A41taxvalue-SUM($F632:F632),IF(A41taxremlife="N/A","n/a",A41taxvalue/A41taxremlife))</f>
        <v>0</v>
      </c>
      <c r="I632" s="59">
        <f>IF(I$3&gt;A41taxremlife,A41taxvalue-SUM($F632:H632),IF(A41taxremlife="N/A","n/a",A41taxvalue/A41taxremlife))</f>
        <v>0</v>
      </c>
      <c r="J632" s="59">
        <f>IF(J$3&gt;A41taxremlife,A41taxvalue-SUM($F632:I632),IF(A41taxremlife="N/A","n/a",A41taxvalue/A41taxremlife))</f>
        <v>0</v>
      </c>
      <c r="K632" s="59">
        <f>IF(K$3&gt;A41taxremlife,A41taxvalue-SUM($F632:J632),IF(A41taxremlife="N/A","n/a",A41taxvalue/A41taxremlife))</f>
        <v>0</v>
      </c>
      <c r="L632" s="59">
        <f>IF(L$3&gt;A41taxremlife,A41taxvalue-SUM($F632:K632),IF(A41taxremlife="N/A","n/a",A41taxvalue/A41taxremlife))</f>
        <v>0</v>
      </c>
      <c r="M632" s="59">
        <f>IF(M$3&gt;A41taxremlife,A41taxvalue-SUM($F632:L632),IF(A41taxremlife="N/A","n/a",A41taxvalue/A41taxremlife))</f>
        <v>0</v>
      </c>
      <c r="N632" s="59">
        <f>IF(N$3&gt;A41taxremlife,A41taxvalue-SUM($F632:M632),IF(A41taxremlife="N/A","n/a",A41taxvalue/A41taxremlife))</f>
        <v>0</v>
      </c>
      <c r="O632" s="59">
        <f>IF(O$3&gt;A41taxremlife,A41taxvalue-SUM($F632:N632),IF(A41taxremlife="N/A","n/a",A41taxvalue/A41taxremlife))</f>
        <v>0</v>
      </c>
      <c r="P632" s="59">
        <f>IF(P$3&gt;A41taxremlife,A41taxvalue-SUM($F632:O632),IF(A41taxremlife="N/A","n/a",A41taxvalue/A41taxremlife))</f>
        <v>0</v>
      </c>
      <c r="Q632" s="59">
        <f>IF(Q$3&gt;A41taxremlife,A41taxvalue-SUM($F632:P632),IF(A41taxremlife="N/A","n/a",A41taxvalue/A41taxremlife))</f>
        <v>0</v>
      </c>
      <c r="R632" s="59"/>
      <c r="S632" s="94"/>
      <c r="T632" s="94"/>
      <c r="U632" s="94"/>
      <c r="V632" s="94"/>
      <c r="W632" s="94"/>
      <c r="X632" s="94"/>
      <c r="Y632" s="94"/>
      <c r="Z632" s="94"/>
      <c r="AA632" s="249"/>
    </row>
    <row r="633" spans="1:27" ht="12.75" hidden="1" customHeight="1" outlineLevel="2">
      <c r="A633" s="4"/>
      <c r="B633" s="4"/>
      <c r="C633" s="19"/>
      <c r="D633" s="1291" t="s">
        <v>50</v>
      </c>
      <c r="E633" s="78"/>
      <c r="F633" s="20"/>
      <c r="G633" s="20"/>
      <c r="H633" s="94"/>
      <c r="I633" s="60"/>
      <c r="J633" s="60"/>
      <c r="K633" s="60"/>
      <c r="L633" s="60"/>
      <c r="M633" s="60"/>
      <c r="N633" s="60"/>
      <c r="O633" s="60"/>
      <c r="P633" s="60"/>
      <c r="Q633" s="60"/>
      <c r="R633" s="60"/>
      <c r="S633" s="94"/>
      <c r="T633" s="94"/>
      <c r="U633" s="94"/>
      <c r="V633" s="94"/>
      <c r="W633" s="94"/>
      <c r="X633" s="94"/>
      <c r="Y633" s="94"/>
      <c r="Z633" s="94"/>
      <c r="AA633" s="249"/>
    </row>
    <row r="634" spans="1:27" ht="12.75" hidden="1" customHeight="1" outlineLevel="2">
      <c r="A634" s="4"/>
      <c r="B634" s="4"/>
      <c r="C634" s="19"/>
      <c r="D634" s="1292"/>
      <c r="E634" s="78">
        <v>1</v>
      </c>
      <c r="F634" s="20"/>
      <c r="G634" s="20"/>
      <c r="H634" s="133"/>
      <c r="I634" s="60">
        <f>IF(A41taxstdlife="n/a","n/a",IF(I$3&gt;(A41taxstdlife+$E634),('RFM input'!$H$263-'RFM input'!$H$317)-SUM($H634:H634),('RFM input'!$H$263-'RFM input'!$H$317)/A41taxstdlife))</f>
        <v>0</v>
      </c>
      <c r="J634" s="60">
        <f>IF(A41taxstdlife="n/a","n/a",IF(J$3&gt;(A41taxstdlife+$E634),('RFM input'!$H$263-'RFM input'!$H$317)-SUM($H634:I634),('RFM input'!$H$263-'RFM input'!$H$317)/A41taxstdlife))</f>
        <v>0</v>
      </c>
      <c r="K634" s="60">
        <f>IF(A41taxstdlife="n/a","n/a",IF(K$3&gt;(A41taxstdlife+$E634),('RFM input'!$H$263-'RFM input'!$H$317)-SUM($H634:J634),('RFM input'!$H$263-'RFM input'!$H$317)/A41taxstdlife))</f>
        <v>0</v>
      </c>
      <c r="L634" s="60">
        <f>IF(A41taxstdlife="n/a","n/a",IF(L$3&gt;(A41taxstdlife+$E634),('RFM input'!$H$263-'RFM input'!$H$317)-SUM($H634:K634),('RFM input'!$H$263-'RFM input'!$H$317)/A41taxstdlife))</f>
        <v>0</v>
      </c>
      <c r="M634" s="60">
        <f>IF(A41taxstdlife="n/a","n/a",IF(M$3&gt;(A41taxstdlife+$E634),('RFM input'!$H$263-'RFM input'!$H$317)-SUM($H634:L634),('RFM input'!$H$263-'RFM input'!$H$317)/A41taxstdlife))</f>
        <v>0</v>
      </c>
      <c r="N634" s="60">
        <f>IF(A41taxstdlife="n/a","n/a",IF(N$3&gt;(A41taxstdlife+$E634),('RFM input'!$H$263-'RFM input'!$H$317)-SUM($H634:M634),('RFM input'!$H$263-'RFM input'!$H$317)/A41taxstdlife))</f>
        <v>0</v>
      </c>
      <c r="O634" s="60">
        <f>IF(A41taxstdlife="n/a","n/a",IF(O$3&gt;(A41taxstdlife+$E634),('RFM input'!$H$263-'RFM input'!$H$317)-SUM($H634:N634),('RFM input'!$H$263-'RFM input'!$H$317)/A41taxstdlife))</f>
        <v>0</v>
      </c>
      <c r="P634" s="60">
        <f>IF(A41taxstdlife="n/a","n/a",IF(P$3&gt;(A41taxstdlife+$E634),('RFM input'!$H$263-'RFM input'!$H$317)-SUM($H634:O634),('RFM input'!$H$263-'RFM input'!$H$317)/A41taxstdlife))</f>
        <v>0</v>
      </c>
      <c r="Q634" s="60">
        <f>IF(A41taxstdlife="n/a","n/a",IF(Q$3&gt;(A41taxstdlife+$E634),('RFM input'!$H$263-'RFM input'!$H$317)-SUM($H634:P634),('RFM input'!$H$263-'RFM input'!$H$317)/A41taxstdlife))</f>
        <v>0</v>
      </c>
      <c r="R634" s="60"/>
      <c r="S634" s="94"/>
      <c r="T634" s="94"/>
      <c r="U634" s="94"/>
      <c r="V634" s="94"/>
      <c r="W634" s="94"/>
      <c r="X634" s="94"/>
      <c r="Y634" s="94"/>
      <c r="Z634" s="94"/>
      <c r="AA634" s="249"/>
    </row>
    <row r="635" spans="1:27" ht="12.75" hidden="1" customHeight="1" outlineLevel="2">
      <c r="A635" s="4"/>
      <c r="B635" s="4"/>
      <c r="C635" s="19"/>
      <c r="D635" s="1292"/>
      <c r="E635" s="78">
        <v>2</v>
      </c>
      <c r="F635" s="20"/>
      <c r="G635" s="20"/>
      <c r="H635" s="134"/>
      <c r="I635" s="135"/>
      <c r="J635" s="60">
        <f>IF(A41taxstdlife="n/a","n/a",IF(J$3&gt;(A41taxstdlife+$E635),('RFM input'!$I$263-'RFM input'!$I$317)-SUM($I635:I635),('RFM input'!$I$263-'RFM input'!$I$317)/A41taxstdlife))</f>
        <v>0</v>
      </c>
      <c r="K635" s="60">
        <f>IF(A41taxstdlife="n/a","n/a",IF(K$3&gt;(A41taxstdlife+$E635),('RFM input'!$I$263-'RFM input'!$I$317)-SUM($I635:J635),('RFM input'!$I$263-'RFM input'!$I$317)/A41taxstdlife))</f>
        <v>0</v>
      </c>
      <c r="L635" s="60">
        <f>IF(A41taxstdlife="n/a","n/a",IF(L$3&gt;(A41taxstdlife+$E635),('RFM input'!$I$263-'RFM input'!$I$317)-SUM($I635:K635),('RFM input'!$I$263-'RFM input'!$I$317)/A41taxstdlife))</f>
        <v>0</v>
      </c>
      <c r="M635" s="60">
        <f>IF(A41taxstdlife="n/a","n/a",IF(M$3&gt;(A41taxstdlife+$E635),('RFM input'!$I$263-'RFM input'!$I$317)-SUM($I635:L635),('RFM input'!$I$263-'RFM input'!$I$317)/A41taxstdlife))</f>
        <v>0</v>
      </c>
      <c r="N635" s="60">
        <f>IF(A41taxstdlife="n/a","n/a",IF(N$3&gt;(A41taxstdlife+$E635),('RFM input'!$I$263-'RFM input'!$I$317)-SUM($I635:M635),('RFM input'!$I$263-'RFM input'!$I$317)/A41taxstdlife))</f>
        <v>0</v>
      </c>
      <c r="O635" s="60">
        <f>IF(A41taxstdlife="n/a","n/a",IF(O$3&gt;(A41taxstdlife+$E635),('RFM input'!$I$263-'RFM input'!$I$317)-SUM($I635:N635),('RFM input'!$I$263-'RFM input'!$I$317)/A41taxstdlife))</f>
        <v>0</v>
      </c>
      <c r="P635" s="60">
        <f>IF(A41taxstdlife="n/a","n/a",IF(P$3&gt;(A41taxstdlife+$E635),('RFM input'!$I$263-'RFM input'!$I$317)-SUM($I635:O635),('RFM input'!$I$263-'RFM input'!$I$317)/A41taxstdlife))</f>
        <v>0</v>
      </c>
      <c r="Q635" s="60">
        <f>IF(A41taxstdlife="n/a","n/a",IF(Q$3&gt;(A41taxstdlife+$E635),('RFM input'!$I$263-'RFM input'!$I$317)-SUM($I635:P635),('RFM input'!$I$263-'RFM input'!$I$317)/A41taxstdlife))</f>
        <v>0</v>
      </c>
      <c r="R635" s="60"/>
      <c r="S635" s="94"/>
      <c r="T635" s="94"/>
      <c r="U635" s="94"/>
      <c r="V635" s="94"/>
      <c r="W635" s="94"/>
      <c r="X635" s="94"/>
      <c r="Y635" s="94"/>
      <c r="Z635" s="94"/>
      <c r="AA635" s="249"/>
    </row>
    <row r="636" spans="1:27" ht="12.75" hidden="1" customHeight="1" outlineLevel="2">
      <c r="A636" s="4"/>
      <c r="B636" s="4"/>
      <c r="C636" s="19"/>
      <c r="D636" s="1292"/>
      <c r="E636" s="78">
        <v>3</v>
      </c>
      <c r="F636" s="20"/>
      <c r="G636" s="20"/>
      <c r="H636" s="134"/>
      <c r="I636" s="136"/>
      <c r="J636" s="135"/>
      <c r="K636" s="60">
        <f>IF(A41taxstdlife="n/a","n/a",IF(K$3&gt;(A41taxstdlife+$E636),('RFM input'!$J$263-'RFM input'!$J$317)-SUM($J636:J636),('RFM input'!$J$263-'RFM input'!$J$317)/A41taxstdlife))</f>
        <v>0</v>
      </c>
      <c r="L636" s="60">
        <f>IF(A41taxstdlife="n/a","n/a",IF(L$3&gt;(A41taxstdlife+$E636),('RFM input'!$J$263-'RFM input'!$J$317)-SUM($J636:K636),('RFM input'!$J$263-'RFM input'!$J$317)/A41taxstdlife))</f>
        <v>0</v>
      </c>
      <c r="M636" s="60">
        <f>IF(A41taxstdlife="n/a","n/a",IF(M$3&gt;(A41taxstdlife+$E636),('RFM input'!$J$263-'RFM input'!$J$317)-SUM($J636:L636),('RFM input'!$J$263-'RFM input'!$J$317)/A41taxstdlife))</f>
        <v>0</v>
      </c>
      <c r="N636" s="60">
        <f>IF(A41taxstdlife="n/a","n/a",IF(N$3&gt;(A41taxstdlife+$E636),('RFM input'!$J$263-'RFM input'!$J$317)-SUM($J636:M636),('RFM input'!$J$263-'RFM input'!$J$317)/A41taxstdlife))</f>
        <v>0</v>
      </c>
      <c r="O636" s="60">
        <f>IF(A41taxstdlife="n/a","n/a",IF(O$3&gt;(A41taxstdlife+$E636),('RFM input'!$J$263-'RFM input'!$J$317)-SUM($J636:N636),('RFM input'!$J$263-'RFM input'!$J$317)/A41taxstdlife))</f>
        <v>0</v>
      </c>
      <c r="P636" s="60">
        <f>IF(A41taxstdlife="n/a","n/a",IF(P$3&gt;(A41taxstdlife+$E636),('RFM input'!$J$263-'RFM input'!$J$317)-SUM($J636:O636),('RFM input'!$J$263-'RFM input'!$J$317)/A41taxstdlife))</f>
        <v>0</v>
      </c>
      <c r="Q636" s="60">
        <f>IF(A41taxstdlife="n/a","n/a",IF(Q$3&gt;(A41taxstdlife+$E636),('RFM input'!$J$263-'RFM input'!$J$317)-SUM($J636:P636),('RFM input'!$J$263-'RFM input'!$J$317)/A41taxstdlife))</f>
        <v>0</v>
      </c>
      <c r="R636" s="60"/>
      <c r="S636" s="94"/>
      <c r="T636" s="94"/>
      <c r="U636" s="94"/>
      <c r="V636" s="94"/>
      <c r="W636" s="94"/>
      <c r="X636" s="94"/>
      <c r="Y636" s="94"/>
      <c r="Z636" s="94"/>
      <c r="AA636" s="249"/>
    </row>
    <row r="637" spans="1:27" ht="12.75" hidden="1" customHeight="1" outlineLevel="2">
      <c r="A637" s="4"/>
      <c r="B637" s="4"/>
      <c r="C637" s="19"/>
      <c r="D637" s="1292"/>
      <c r="E637" s="78">
        <v>4</v>
      </c>
      <c r="F637" s="20"/>
      <c r="G637" s="20"/>
      <c r="H637" s="134"/>
      <c r="I637" s="136"/>
      <c r="J637" s="136"/>
      <c r="K637" s="135"/>
      <c r="L637" s="60">
        <f>IF(A41taxstdlife="n/a","n/a",IF(L$3&gt;(A41taxstdlife+$E637),('RFM input'!$K$263-'RFM input'!$K$317)-SUM($K637:K637),('RFM input'!$K$263-'RFM input'!$K$317)/A41taxstdlife))</f>
        <v>0</v>
      </c>
      <c r="M637" s="60">
        <f>IF(A41taxstdlife="n/a","n/a",IF(M$3&gt;(A41taxstdlife+$E637),('RFM input'!$K$263-'RFM input'!$K$317)-SUM($K637:L637),('RFM input'!$K$263-'RFM input'!$K$317)/A41taxstdlife))</f>
        <v>0</v>
      </c>
      <c r="N637" s="60">
        <f>IF(A41taxstdlife="n/a","n/a",IF(N$3&gt;(A41taxstdlife+$E637),('RFM input'!$K$263-'RFM input'!$K$317)-SUM($K637:M637),('RFM input'!$K$263-'RFM input'!$K$317)/A41taxstdlife))</f>
        <v>0</v>
      </c>
      <c r="O637" s="60">
        <f>IF(A41taxstdlife="n/a","n/a",IF(O$3&gt;(A41taxstdlife+$E637),('RFM input'!$K$263-'RFM input'!$K$317)-SUM($K637:N637),('RFM input'!$K$263-'RFM input'!$K$317)/A41taxstdlife))</f>
        <v>0</v>
      </c>
      <c r="P637" s="60">
        <f>IF(A41taxstdlife="n/a","n/a",IF(P$3&gt;(A41taxstdlife+$E637),('RFM input'!$K$263-'RFM input'!$K$317)-SUM($K637:O637),('RFM input'!$K$263-'RFM input'!$K$317)/A41taxstdlife))</f>
        <v>0</v>
      </c>
      <c r="Q637" s="60">
        <f>IF(A41taxstdlife="n/a","n/a",IF(Q$3&gt;(A41taxstdlife+$E637),('RFM input'!$K$263-'RFM input'!$K$317)-SUM($K637:P637),('RFM input'!$K$263-'RFM input'!$K$317)/A41taxstdlife))</f>
        <v>0</v>
      </c>
      <c r="R637" s="60"/>
      <c r="S637" s="94"/>
      <c r="T637" s="94"/>
      <c r="U637" s="94"/>
      <c r="V637" s="94"/>
      <c r="W637" s="94"/>
      <c r="X637" s="94"/>
      <c r="Y637" s="94"/>
      <c r="Z637" s="94"/>
      <c r="AA637" s="249"/>
    </row>
    <row r="638" spans="1:27" ht="12.75" hidden="1" customHeight="1" outlineLevel="2">
      <c r="A638" s="4"/>
      <c r="B638" s="4"/>
      <c r="C638" s="19"/>
      <c r="D638" s="1292"/>
      <c r="E638" s="78">
        <v>5</v>
      </c>
      <c r="F638" s="20"/>
      <c r="G638" s="20"/>
      <c r="H638" s="134"/>
      <c r="I638" s="136"/>
      <c r="J638" s="136"/>
      <c r="K638" s="136"/>
      <c r="L638" s="135"/>
      <c r="M638" s="60">
        <f>IF(A41taxstdlife="n/a","n/a",IF(M$3&gt;(A41taxstdlife+$E638),('RFM input'!$L$263-'RFM input'!$L$317)-SUM($L638:L638),('RFM input'!$L$263-'RFM input'!$L$317)/A41taxstdlife))</f>
        <v>0</v>
      </c>
      <c r="N638" s="60">
        <f>IF(A41taxstdlife="n/a","n/a",IF(N$3&gt;(A41taxstdlife+$E638),('RFM input'!$L$263-'RFM input'!$L$317)-SUM($L638:M638),('RFM input'!$L$263-'RFM input'!$L$317)/A41taxstdlife))</f>
        <v>0</v>
      </c>
      <c r="O638" s="60">
        <f>IF(A41taxstdlife="n/a","n/a",IF(O$3&gt;(A41taxstdlife+$E638),('RFM input'!$L$263-'RFM input'!$L$317)-SUM($L638:N638),('RFM input'!$L$263-'RFM input'!$L$317)/A41taxstdlife))</f>
        <v>0</v>
      </c>
      <c r="P638" s="60">
        <f>IF(A41taxstdlife="n/a","n/a",IF(P$3&gt;(A41taxstdlife+$E638),('RFM input'!$L$263-'RFM input'!$L$317)-SUM($L638:O638),('RFM input'!$L$263-'RFM input'!$L$317)/A41taxstdlife))</f>
        <v>0</v>
      </c>
      <c r="Q638" s="60">
        <f>IF(A41taxstdlife="n/a","n/a",IF(Q$3&gt;(A41taxstdlife+$E638),('RFM input'!$L$263-'RFM input'!$L$317)-SUM($L638:P638),('RFM input'!$L$263-'RFM input'!$L$317)/A41taxstdlife))</f>
        <v>0</v>
      </c>
      <c r="R638" s="60"/>
      <c r="S638" s="94"/>
      <c r="T638" s="94"/>
      <c r="U638" s="94"/>
      <c r="V638" s="94"/>
      <c r="W638" s="94"/>
      <c r="X638" s="94"/>
      <c r="Y638" s="94"/>
      <c r="Z638" s="94"/>
      <c r="AA638" s="249"/>
    </row>
    <row r="639" spans="1:27" ht="12.75" hidden="1" customHeight="1" outlineLevel="2">
      <c r="A639" s="4"/>
      <c r="B639" s="4"/>
      <c r="C639" s="19"/>
      <c r="D639" s="1292"/>
      <c r="E639" s="78">
        <v>6</v>
      </c>
      <c r="F639" s="20"/>
      <c r="G639" s="20"/>
      <c r="H639" s="134"/>
      <c r="I639" s="136"/>
      <c r="J639" s="136"/>
      <c r="K639" s="136"/>
      <c r="L639" s="136"/>
      <c r="M639" s="135"/>
      <c r="N639" s="60">
        <f>IF(A41taxstdlife="n/a","n/a",IF(N$3&gt;(A41taxstdlife+$E639),('RFM input'!$M$263-'RFM input'!$M$317)-SUM($M639:M639),('RFM input'!$M$263-'RFM input'!$M$317)/A41taxstdlife))</f>
        <v>0</v>
      </c>
      <c r="O639" s="60">
        <f>IF(A41taxstdlife="n/a","n/a",IF(O$3&gt;(A41taxstdlife+$E639),('RFM input'!$M$263-'RFM input'!$M$317)-SUM($M639:N639),('RFM input'!$M$263-'RFM input'!$M$317)/A41taxstdlife))</f>
        <v>0</v>
      </c>
      <c r="P639" s="60">
        <f>IF(A41taxstdlife="n/a","n/a",IF(P$3&gt;(A41taxstdlife+$E639),('RFM input'!$M$263-'RFM input'!$M$317)-SUM($M639:O639),('RFM input'!$M$263-'RFM input'!$M$317)/A41taxstdlife))</f>
        <v>0</v>
      </c>
      <c r="Q639" s="60">
        <f>IF(A41taxstdlife="n/a","n/a",IF(Q$3&gt;(A41taxstdlife+$E639),('RFM input'!$M$263-'RFM input'!$M$317)-SUM($M639:P639),('RFM input'!$M$263-'RFM input'!$M$317)/A41taxstdlife))</f>
        <v>0</v>
      </c>
      <c r="R639" s="60"/>
      <c r="S639" s="94"/>
      <c r="T639" s="94"/>
      <c r="U639" s="94"/>
      <c r="V639" s="94"/>
      <c r="W639" s="94"/>
      <c r="X639" s="94"/>
      <c r="Y639" s="94"/>
      <c r="Z639" s="94"/>
      <c r="AA639" s="249"/>
    </row>
    <row r="640" spans="1:27" ht="12.75" hidden="1" customHeight="1" outlineLevel="2">
      <c r="A640" s="4"/>
      <c r="B640" s="4"/>
      <c r="C640" s="19"/>
      <c r="D640" s="1292"/>
      <c r="E640" s="78">
        <v>7</v>
      </c>
      <c r="F640" s="20"/>
      <c r="G640" s="20"/>
      <c r="H640" s="134"/>
      <c r="I640" s="136"/>
      <c r="J640" s="136"/>
      <c r="K640" s="136"/>
      <c r="L640" s="136"/>
      <c r="M640" s="136"/>
      <c r="N640" s="135"/>
      <c r="O640" s="60">
        <f>IF(A41taxstdlife="n/a","n/a",IF(O$3&gt;(A41taxstdlife+$E640),('RFM input'!$N$263-'RFM input'!$N$317)-SUM($N640:N640),('RFM input'!$N$263-'RFM input'!$N$317)/A41taxstdlife))</f>
        <v>0</v>
      </c>
      <c r="P640" s="60">
        <f>IF(A41taxstdlife="n/a","n/a",IF(P$3&gt;(A41taxstdlife+$E640),('RFM input'!$N$263-'RFM input'!$N$317)-SUM($N640:O640),('RFM input'!$N$263-'RFM input'!$N$317)/A41taxstdlife))</f>
        <v>0</v>
      </c>
      <c r="Q640" s="60">
        <f>IF(A41taxstdlife="n/a","n/a",IF(Q$3&gt;(A41taxstdlife+$E640),('RFM input'!$N$263-'RFM input'!$N$317)-SUM($N640:P640),('RFM input'!$N$263-'RFM input'!$N$317)/A41taxstdlife))</f>
        <v>0</v>
      </c>
      <c r="R640" s="60"/>
      <c r="S640" s="94"/>
      <c r="T640" s="94"/>
      <c r="U640" s="94"/>
      <c r="V640" s="94"/>
      <c r="W640" s="94"/>
      <c r="X640" s="94"/>
      <c r="Y640" s="94"/>
      <c r="Z640" s="94"/>
      <c r="AA640" s="249"/>
    </row>
    <row r="641" spans="1:27" ht="12.75" hidden="1" customHeight="1" outlineLevel="2">
      <c r="A641" s="4"/>
      <c r="B641" s="4"/>
      <c r="C641" s="19"/>
      <c r="D641" s="1292"/>
      <c r="E641" s="78">
        <v>8</v>
      </c>
      <c r="F641" s="20"/>
      <c r="G641" s="20"/>
      <c r="H641" s="134"/>
      <c r="I641" s="136"/>
      <c r="J641" s="136"/>
      <c r="K641" s="136"/>
      <c r="L641" s="136"/>
      <c r="M641" s="136"/>
      <c r="N641" s="136"/>
      <c r="O641" s="135"/>
      <c r="P641" s="60">
        <f>IF(A41taxstdlife="n/a","n/a",IF(P$3&gt;(A41taxstdlife+$E641),('RFM input'!$O$263-'RFM input'!$O$317)-SUM($O641:O641),('RFM input'!$O$263-'RFM input'!$O$317)/A41taxstdlife))</f>
        <v>0</v>
      </c>
      <c r="Q641" s="60">
        <f>IF(A41taxstdlife="n/a","n/a",IF(Q$3&gt;(A41taxstdlife+$E641),('RFM input'!$O$263-'RFM input'!$O$317)-SUM($O641:P641),('RFM input'!$O$263-'RFM input'!$O$317)/A41taxstdlife))</f>
        <v>0</v>
      </c>
      <c r="R641" s="60"/>
      <c r="S641" s="94"/>
      <c r="T641" s="94"/>
      <c r="U641" s="94"/>
      <c r="V641" s="94"/>
      <c r="W641" s="94"/>
      <c r="X641" s="94"/>
      <c r="Y641" s="94"/>
      <c r="Z641" s="94"/>
      <c r="AA641" s="249"/>
    </row>
    <row r="642" spans="1:27" ht="12.75" hidden="1" customHeight="1" outlineLevel="2">
      <c r="A642" s="4"/>
      <c r="B642" s="4"/>
      <c r="C642" s="19"/>
      <c r="D642" s="1292"/>
      <c r="E642" s="78">
        <v>9</v>
      </c>
      <c r="F642" s="20"/>
      <c r="G642" s="20"/>
      <c r="H642" s="134"/>
      <c r="I642" s="136"/>
      <c r="J642" s="136"/>
      <c r="K642" s="136"/>
      <c r="L642" s="136"/>
      <c r="M642" s="136"/>
      <c r="N642" s="136"/>
      <c r="O642" s="136"/>
      <c r="P642" s="135"/>
      <c r="Q642" s="60">
        <f>IF(A41taxstdlife="n/a","n/a",IF(Q$3&gt;(A41taxstdlife+$E642),('RFM input'!$P$263-'RFM input'!$P$317)-SUM($P642:P642),('RFM input'!$P$263-'RFM input'!$P$317)/A41taxstdlife))</f>
        <v>0</v>
      </c>
      <c r="R642" s="60"/>
      <c r="S642" s="94"/>
      <c r="T642" s="94"/>
      <c r="U642" s="94"/>
      <c r="V642" s="94"/>
      <c r="W642" s="94"/>
      <c r="X642" s="94"/>
      <c r="Y642" s="94"/>
      <c r="Z642" s="94"/>
      <c r="AA642" s="249"/>
    </row>
    <row r="643" spans="1:27" ht="12.75" hidden="1" customHeight="1" outlineLevel="2">
      <c r="A643" s="4"/>
      <c r="B643" s="4"/>
      <c r="C643" s="19"/>
      <c r="D643" s="1292"/>
      <c r="E643" s="79">
        <v>10</v>
      </c>
      <c r="F643" s="20"/>
      <c r="G643" s="20"/>
      <c r="H643" s="134"/>
      <c r="I643" s="136"/>
      <c r="J643" s="136"/>
      <c r="K643" s="136"/>
      <c r="L643" s="136"/>
      <c r="M643" s="136"/>
      <c r="N643" s="136"/>
      <c r="O643" s="136"/>
      <c r="P643" s="136"/>
      <c r="Q643" s="135"/>
      <c r="R643" s="60"/>
      <c r="S643" s="94"/>
      <c r="T643" s="94"/>
      <c r="U643" s="94"/>
      <c r="V643" s="94"/>
      <c r="W643" s="94"/>
      <c r="X643" s="94"/>
      <c r="Y643" s="94"/>
      <c r="Z643" s="94"/>
      <c r="AA643" s="249"/>
    </row>
    <row r="644" spans="1:27" outlineLevel="1" collapsed="1">
      <c r="A644" s="4"/>
      <c r="B644" s="4"/>
      <c r="C644" s="218">
        <f>Asset41</f>
        <v>0</v>
      </c>
      <c r="D644" s="4"/>
      <c r="E644" s="4"/>
      <c r="F644" s="17"/>
      <c r="G644" s="17"/>
      <c r="H644" s="237">
        <f>-SUM(H632:H643)</f>
        <v>0</v>
      </c>
      <c r="I644" s="149">
        <f>-SUM(I632:I643)</f>
        <v>0</v>
      </c>
      <c r="J644" s="433">
        <f>IF(COUNT($H644:I644)&gt;='RFM input'!$AA$7,0, -SUM(J632:J643))</f>
        <v>0</v>
      </c>
      <c r="K644" s="433">
        <f>IF(COUNT($H644:J644)&gt;='RFM input'!$AA$7,0, -SUM(K632:K643))</f>
        <v>0</v>
      </c>
      <c r="L644" s="433">
        <f>IF(COUNT($H644:K644)&gt;='RFM input'!$AA$7,0, -SUM(L632:L643))</f>
        <v>0</v>
      </c>
      <c r="M644" s="149">
        <f>IF(COUNT($H644:L644)&gt;='RFM input'!$AA$7,0, -SUM(M632:M643))</f>
        <v>0</v>
      </c>
      <c r="N644" s="149">
        <f>IF(COUNT($H644:M644)&gt;='RFM input'!$AA$7,0, -SUM(N632:N643))</f>
        <v>0</v>
      </c>
      <c r="O644" s="149">
        <f>IF(COUNT($H644:N644)&gt;='RFM input'!$AA$7,0, -SUM(O632:O643))</f>
        <v>0</v>
      </c>
      <c r="P644" s="149">
        <f>IF(COUNT($H644:O644)&gt;='RFM input'!$AA$7,0, -SUM(P632:P643))</f>
        <v>0</v>
      </c>
      <c r="Q644" s="149">
        <f>IF(COUNT($H644:P644)&gt;='RFM input'!$AA$7,0, -SUM(Q632:Q643))</f>
        <v>0</v>
      </c>
      <c r="R644" s="149"/>
      <c r="S644" s="93"/>
      <c r="T644" s="93"/>
      <c r="U644" s="93"/>
      <c r="V644" s="93"/>
      <c r="W644" s="93"/>
      <c r="X644" s="93"/>
      <c r="Y644" s="93"/>
      <c r="Z644" s="93"/>
      <c r="AA644" s="249"/>
    </row>
    <row r="645" spans="1:27" ht="12.75" hidden="1" customHeight="1" outlineLevel="2">
      <c r="A645" s="4"/>
      <c r="B645" s="219">
        <f>Asset42</f>
        <v>0</v>
      </c>
      <c r="C645" s="24"/>
      <c r="D645" s="458" t="s">
        <v>161</v>
      </c>
      <c r="E645" s="24"/>
      <c r="F645" s="238"/>
      <c r="G645" s="238"/>
      <c r="H645" s="59">
        <f>IF(H$3&gt;A42taxremlife,A42taxvalue-SUM($F645:F645),IF(A42taxremlife="N/A","n/a",A42taxvalue/A42taxremlife))</f>
        <v>0</v>
      </c>
      <c r="I645" s="59">
        <f>IF(I$3&gt;A42taxremlife,A42taxvalue-SUM($F645:H645),IF(A42taxremlife="N/A","n/a",A42taxvalue/A42taxremlife))</f>
        <v>0</v>
      </c>
      <c r="J645" s="436">
        <f>IF(J$3&gt;A42taxremlife,A42taxvalue-SUM($F645:I645),IF(A42taxremlife="N/A","n/a",A42taxvalue/A42taxremlife))</f>
        <v>0</v>
      </c>
      <c r="K645" s="436">
        <f>IF(K$3&gt;A42taxremlife,A42taxvalue-SUM($F645:J645),IF(A42taxremlife="N/A","n/a",A42taxvalue/A42taxremlife))</f>
        <v>0</v>
      </c>
      <c r="L645" s="436">
        <f>IF(L$3&gt;A42taxremlife,A42taxvalue-SUM($F645:K645),IF(A42taxremlife="N/A","n/a",A42taxvalue/A42taxremlife))</f>
        <v>0</v>
      </c>
      <c r="M645" s="59">
        <f>IF(M$3&gt;A42taxremlife,A42taxvalue-SUM($F645:L645),IF(A42taxremlife="N/A","n/a",A42taxvalue/A42taxremlife))</f>
        <v>0</v>
      </c>
      <c r="N645" s="59">
        <f>IF(N$3&gt;A42taxremlife,A42taxvalue-SUM($F645:M645),IF(A42taxremlife="N/A","n/a",A42taxvalue/A42taxremlife))</f>
        <v>0</v>
      </c>
      <c r="O645" s="59">
        <f>IF(O$3&gt;A42taxremlife,A42taxvalue-SUM($F645:N645),IF(A42taxremlife="N/A","n/a",A42taxvalue/A42taxremlife))</f>
        <v>0</v>
      </c>
      <c r="P645" s="59">
        <f>IF(P$3&gt;A42taxremlife,A42taxvalue-SUM($F645:O645),IF(A42taxremlife="N/A","n/a",A42taxvalue/A42taxremlife))</f>
        <v>0</v>
      </c>
      <c r="Q645" s="59">
        <f>IF(Q$3&gt;A42taxremlife,A42taxvalue-SUM($F645:P645),IF(A42taxremlife="N/A","n/a",A42taxvalue/A42taxremlife))</f>
        <v>0</v>
      </c>
      <c r="R645" s="59"/>
      <c r="S645" s="94"/>
      <c r="T645" s="94"/>
      <c r="U645" s="94"/>
      <c r="V645" s="94"/>
      <c r="W645" s="94"/>
      <c r="X645" s="94"/>
      <c r="Y645" s="94"/>
      <c r="Z645" s="94"/>
      <c r="AA645" s="249"/>
    </row>
    <row r="646" spans="1:27" ht="12.75" hidden="1" customHeight="1" outlineLevel="2">
      <c r="A646" s="4"/>
      <c r="B646" s="4"/>
      <c r="C646" s="19"/>
      <c r="D646" s="1291" t="s">
        <v>50</v>
      </c>
      <c r="E646" s="78"/>
      <c r="F646" s="20"/>
      <c r="G646" s="20"/>
      <c r="H646" s="94"/>
      <c r="I646" s="60"/>
      <c r="J646" s="60"/>
      <c r="K646" s="60"/>
      <c r="L646" s="60"/>
      <c r="M646" s="60"/>
      <c r="N646" s="60"/>
      <c r="O646" s="60"/>
      <c r="P646" s="60"/>
      <c r="Q646" s="60"/>
      <c r="R646" s="60"/>
      <c r="S646" s="94"/>
      <c r="T646" s="94"/>
      <c r="U646" s="94"/>
      <c r="V646" s="94"/>
      <c r="W646" s="94"/>
      <c r="X646" s="94"/>
      <c r="Y646" s="94"/>
      <c r="Z646" s="94"/>
      <c r="AA646" s="249"/>
    </row>
    <row r="647" spans="1:27" ht="12.75" hidden="1" customHeight="1" outlineLevel="2">
      <c r="A647" s="4"/>
      <c r="B647" s="4"/>
      <c r="C647" s="19"/>
      <c r="D647" s="1292"/>
      <c r="E647" s="78">
        <v>1</v>
      </c>
      <c r="F647" s="20"/>
      <c r="G647" s="20"/>
      <c r="H647" s="133"/>
      <c r="I647" s="60">
        <f>IF(A42taxstdlife="n/a","n/a",IF(I$3&gt;(A42taxstdlife+$E647),('RFM input'!$H$264-'RFM input'!$H$318)-SUM($H647:H647),('RFM input'!$H$264-'RFM input'!$H$318)/A42taxstdlife))</f>
        <v>0</v>
      </c>
      <c r="J647" s="60">
        <f>IF(A42taxstdlife="n/a","n/a",IF(J$3&gt;(A42taxstdlife+$E647),('RFM input'!$H$264-'RFM input'!$H$318)-SUM($H647:I647),('RFM input'!$H$264-'RFM input'!$H$318)/A42taxstdlife))</f>
        <v>0</v>
      </c>
      <c r="K647" s="60">
        <f>IF(A42taxstdlife="n/a","n/a",IF(K$3&gt;(A42taxstdlife+$E647),('RFM input'!$H$264-'RFM input'!$H$318)-SUM($H647:J647),('RFM input'!$H$264-'RFM input'!$H$318)/A42taxstdlife))</f>
        <v>0</v>
      </c>
      <c r="L647" s="60">
        <f>IF(A42taxstdlife="n/a","n/a",IF(L$3&gt;(A42taxstdlife+$E647),('RFM input'!$H$264-'RFM input'!$H$318)-SUM($H647:K647),('RFM input'!$H$264-'RFM input'!$H$318)/A42taxstdlife))</f>
        <v>0</v>
      </c>
      <c r="M647" s="60">
        <f>IF(A42taxstdlife="n/a","n/a",IF(M$3&gt;(A42taxstdlife+$E647),('RFM input'!$H$264-'RFM input'!$H$318)-SUM($H647:L647),('RFM input'!$H$264-'RFM input'!$H$318)/A42taxstdlife))</f>
        <v>0</v>
      </c>
      <c r="N647" s="60">
        <f>IF(A42taxstdlife="n/a","n/a",IF(N$3&gt;(A42taxstdlife+$E647),('RFM input'!$H$264-'RFM input'!$H$318)-SUM($H647:M647),('RFM input'!$H$264-'RFM input'!$H$318)/A42taxstdlife))</f>
        <v>0</v>
      </c>
      <c r="O647" s="60">
        <f>IF(A42taxstdlife="n/a","n/a",IF(O$3&gt;(A42taxstdlife+$E647),('RFM input'!$H$264-'RFM input'!$H$318)-SUM($H647:N647),('RFM input'!$H$264-'RFM input'!$H$318)/A42taxstdlife))</f>
        <v>0</v>
      </c>
      <c r="P647" s="60">
        <f>IF(A42taxstdlife="n/a","n/a",IF(P$3&gt;(A42taxstdlife+$E647),('RFM input'!$H$264-'RFM input'!$H$318)-SUM($H647:O647),('RFM input'!$H$264-'RFM input'!$H$318)/A42taxstdlife))</f>
        <v>0</v>
      </c>
      <c r="Q647" s="60">
        <f>IF(A42taxstdlife="n/a","n/a",IF(Q$3&gt;(A42taxstdlife+$E647),('RFM input'!$H$264-'RFM input'!$H$318)-SUM($H647:P647),('RFM input'!$H$264-'RFM input'!$H$318)/A42taxstdlife))</f>
        <v>0</v>
      </c>
      <c r="R647" s="60"/>
      <c r="S647" s="94"/>
      <c r="T647" s="94"/>
      <c r="U647" s="94"/>
      <c r="V647" s="94"/>
      <c r="W647" s="94"/>
      <c r="X647" s="94"/>
      <c r="Y647" s="94"/>
      <c r="Z647" s="94"/>
      <c r="AA647" s="249"/>
    </row>
    <row r="648" spans="1:27" ht="12.75" hidden="1" customHeight="1" outlineLevel="2">
      <c r="A648" s="4"/>
      <c r="B648" s="4"/>
      <c r="C648" s="19"/>
      <c r="D648" s="1292"/>
      <c r="E648" s="78">
        <v>2</v>
      </c>
      <c r="F648" s="20"/>
      <c r="G648" s="20"/>
      <c r="H648" s="134"/>
      <c r="I648" s="135"/>
      <c r="J648" s="60">
        <f>IF(A42taxstdlife="n/a","n/a",IF(J$3&gt;(A42taxstdlife+$E648),('RFM input'!$I$264-'RFM input'!$I$318)-SUM($I648:I648),('RFM input'!$I$264-'RFM input'!$I$318)/A42taxstdlife))</f>
        <v>0</v>
      </c>
      <c r="K648" s="60">
        <f>IF(A42taxstdlife="n/a","n/a",IF(K$3&gt;(A42taxstdlife+$E648),('RFM input'!$I$264-'RFM input'!$I$318)-SUM($I648:J648),('RFM input'!$I$264-'RFM input'!$I$318)/A42taxstdlife))</f>
        <v>0</v>
      </c>
      <c r="L648" s="60">
        <f>IF(A42taxstdlife="n/a","n/a",IF(L$3&gt;(A42taxstdlife+$E648),('RFM input'!$I$264-'RFM input'!$I$318)-SUM($I648:K648),('RFM input'!$I$264-'RFM input'!$I$318)/A42taxstdlife))</f>
        <v>0</v>
      </c>
      <c r="M648" s="60">
        <f>IF(A42taxstdlife="n/a","n/a",IF(M$3&gt;(A42taxstdlife+$E648),('RFM input'!$I$264-'RFM input'!$I$318)-SUM($I648:L648),('RFM input'!$I$264-'RFM input'!$I$318)/A42taxstdlife))</f>
        <v>0</v>
      </c>
      <c r="N648" s="60">
        <f>IF(A42taxstdlife="n/a","n/a",IF(N$3&gt;(A42taxstdlife+$E648),('RFM input'!$I$264-'RFM input'!$I$318)-SUM($I648:M648),('RFM input'!$I$264-'RFM input'!$I$318)/A42taxstdlife))</f>
        <v>0</v>
      </c>
      <c r="O648" s="60">
        <f>IF(A42taxstdlife="n/a","n/a",IF(O$3&gt;(A42taxstdlife+$E648),('RFM input'!$I$264-'RFM input'!$I$318)-SUM($I648:N648),('RFM input'!$I$264-'RFM input'!$I$318)/A42taxstdlife))</f>
        <v>0</v>
      </c>
      <c r="P648" s="60">
        <f>IF(A42taxstdlife="n/a","n/a",IF(P$3&gt;(A42taxstdlife+$E648),('RFM input'!$I$264-'RFM input'!$I$318)-SUM($I648:O648),('RFM input'!$I$264-'RFM input'!$I$318)/A42taxstdlife))</f>
        <v>0</v>
      </c>
      <c r="Q648" s="60">
        <f>IF(A42taxstdlife="n/a","n/a",IF(Q$3&gt;(A42taxstdlife+$E648),('RFM input'!$I$264-'RFM input'!$I$318)-SUM($I648:P648),('RFM input'!$I$264-'RFM input'!$I$318)/A42taxstdlife))</f>
        <v>0</v>
      </c>
      <c r="R648" s="60"/>
      <c r="S648" s="94"/>
      <c r="T648" s="94"/>
      <c r="U648" s="94"/>
      <c r="V648" s="94"/>
      <c r="W648" s="94"/>
      <c r="X648" s="94"/>
      <c r="Y648" s="94"/>
      <c r="Z648" s="94"/>
      <c r="AA648" s="249"/>
    </row>
    <row r="649" spans="1:27" ht="12.75" hidden="1" customHeight="1" outlineLevel="2">
      <c r="A649" s="4"/>
      <c r="B649" s="4"/>
      <c r="C649" s="19"/>
      <c r="D649" s="1292"/>
      <c r="E649" s="78">
        <v>3</v>
      </c>
      <c r="F649" s="20"/>
      <c r="G649" s="20"/>
      <c r="H649" s="134"/>
      <c r="I649" s="136"/>
      <c r="J649" s="135"/>
      <c r="K649" s="60">
        <f>IF(A42taxstdlife="n/a","n/a",IF(K$3&gt;(A42taxstdlife+$E649),('RFM input'!$J$264-'RFM input'!$J$318)-SUM($J649:J649),('RFM input'!$J$264-'RFM input'!$J$318)/A42taxstdlife))</f>
        <v>0</v>
      </c>
      <c r="L649" s="60">
        <f>IF(A42taxstdlife="n/a","n/a",IF(L$3&gt;(A42taxstdlife+$E649),('RFM input'!$J$264-'RFM input'!$J$318)-SUM($J649:K649),('RFM input'!$J$264-'RFM input'!$J$318)/A42taxstdlife))</f>
        <v>0</v>
      </c>
      <c r="M649" s="60">
        <f>IF(A42taxstdlife="n/a","n/a",IF(M$3&gt;(A42taxstdlife+$E649),('RFM input'!$J$264-'RFM input'!$J$318)-SUM($J649:L649),('RFM input'!$J$264-'RFM input'!$J$318)/A42taxstdlife))</f>
        <v>0</v>
      </c>
      <c r="N649" s="60">
        <f>IF(A42taxstdlife="n/a","n/a",IF(N$3&gt;(A42taxstdlife+$E649),('RFM input'!$J$264-'RFM input'!$J$318)-SUM($J649:M649),('RFM input'!$J$264-'RFM input'!$J$318)/A42taxstdlife))</f>
        <v>0</v>
      </c>
      <c r="O649" s="60">
        <f>IF(A42taxstdlife="n/a","n/a",IF(O$3&gt;(A42taxstdlife+$E649),('RFM input'!$J$264-'RFM input'!$J$318)-SUM($J649:N649),('RFM input'!$J$264-'RFM input'!$J$318)/A42taxstdlife))</f>
        <v>0</v>
      </c>
      <c r="P649" s="60">
        <f>IF(A42taxstdlife="n/a","n/a",IF(P$3&gt;(A42taxstdlife+$E649),('RFM input'!$J$264-'RFM input'!$J$318)-SUM($J649:O649),('RFM input'!$J$264-'RFM input'!$J$318)/A42taxstdlife))</f>
        <v>0</v>
      </c>
      <c r="Q649" s="60">
        <f>IF(A42taxstdlife="n/a","n/a",IF(Q$3&gt;(A42taxstdlife+$E649),('RFM input'!$J$264-'RFM input'!$J$318)-SUM($J649:P649),('RFM input'!$J$264-'RFM input'!$J$318)/A42taxstdlife))</f>
        <v>0</v>
      </c>
      <c r="R649" s="60"/>
      <c r="S649" s="94"/>
      <c r="T649" s="94"/>
      <c r="U649" s="94"/>
      <c r="V649" s="94"/>
      <c r="W649" s="94"/>
      <c r="X649" s="94"/>
      <c r="Y649" s="94"/>
      <c r="Z649" s="94"/>
      <c r="AA649" s="249"/>
    </row>
    <row r="650" spans="1:27" ht="12.75" hidden="1" customHeight="1" outlineLevel="2">
      <c r="A650" s="4"/>
      <c r="B650" s="4"/>
      <c r="C650" s="19"/>
      <c r="D650" s="1292"/>
      <c r="E650" s="78">
        <v>4</v>
      </c>
      <c r="F650" s="20"/>
      <c r="G650" s="20"/>
      <c r="H650" s="134"/>
      <c r="I650" s="136"/>
      <c r="J650" s="136"/>
      <c r="K650" s="135"/>
      <c r="L650" s="60">
        <f>IF(A42taxstdlife="n/a","n/a",IF(L$3&gt;(A42taxstdlife+$E650),('RFM input'!$K$264-'RFM input'!$K$318)-SUM($K650:K650),('RFM input'!$K$264-'RFM input'!$K$318)/A42taxstdlife))</f>
        <v>0</v>
      </c>
      <c r="M650" s="60">
        <f>IF(A42taxstdlife="n/a","n/a",IF(M$3&gt;(A42taxstdlife+$E650),('RFM input'!$K$264-'RFM input'!$K$318)-SUM($K650:L650),('RFM input'!$K$264-'RFM input'!$K$318)/A42taxstdlife))</f>
        <v>0</v>
      </c>
      <c r="N650" s="60">
        <f>IF(A42taxstdlife="n/a","n/a",IF(N$3&gt;(A42taxstdlife+$E650),('RFM input'!$K$264-'RFM input'!$K$318)-SUM($K650:M650),('RFM input'!$K$264-'RFM input'!$K$318)/A42taxstdlife))</f>
        <v>0</v>
      </c>
      <c r="O650" s="60">
        <f>IF(A42taxstdlife="n/a","n/a",IF(O$3&gt;(A42taxstdlife+$E650),('RFM input'!$K$264-'RFM input'!$K$318)-SUM($K650:N650),('RFM input'!$K$264-'RFM input'!$K$318)/A42taxstdlife))</f>
        <v>0</v>
      </c>
      <c r="P650" s="60">
        <f>IF(A42taxstdlife="n/a","n/a",IF(P$3&gt;(A42taxstdlife+$E650),('RFM input'!$K$264-'RFM input'!$K$318)-SUM($K650:O650),('RFM input'!$K$264-'RFM input'!$K$318)/A42taxstdlife))</f>
        <v>0</v>
      </c>
      <c r="Q650" s="60">
        <f>IF(A42taxstdlife="n/a","n/a",IF(Q$3&gt;(A42taxstdlife+$E650),('RFM input'!$K$264-'RFM input'!$K$318)-SUM($K650:P650),('RFM input'!$K$264-'RFM input'!$K$318)/A42taxstdlife))</f>
        <v>0</v>
      </c>
      <c r="R650" s="60"/>
      <c r="S650" s="94"/>
      <c r="T650" s="94"/>
      <c r="U650" s="94"/>
      <c r="V650" s="94"/>
      <c r="W650" s="94"/>
      <c r="X650" s="94"/>
      <c r="Y650" s="94"/>
      <c r="Z650" s="94"/>
      <c r="AA650" s="249"/>
    </row>
    <row r="651" spans="1:27" ht="12.75" hidden="1" customHeight="1" outlineLevel="2">
      <c r="A651" s="4"/>
      <c r="B651" s="4"/>
      <c r="C651" s="19"/>
      <c r="D651" s="1292"/>
      <c r="E651" s="78">
        <v>5</v>
      </c>
      <c r="F651" s="20"/>
      <c r="G651" s="20"/>
      <c r="H651" s="134"/>
      <c r="I651" s="136"/>
      <c r="J651" s="136"/>
      <c r="K651" s="136"/>
      <c r="L651" s="135"/>
      <c r="M651" s="60">
        <f>IF(A42taxstdlife="n/a","n/a",IF(M$3&gt;(A42taxstdlife+$E651),('RFM input'!$L$264-'RFM input'!$L$318)-SUM($L651:L651),('RFM input'!$L$264-'RFM input'!$L$318)/A42taxstdlife))</f>
        <v>0</v>
      </c>
      <c r="N651" s="60">
        <f>IF(A42taxstdlife="n/a","n/a",IF(N$3&gt;(A42taxstdlife+$E651),('RFM input'!$L$264-'RFM input'!$L$318)-SUM($L651:M651),('RFM input'!$L$264-'RFM input'!$L$318)/A42taxstdlife))</f>
        <v>0</v>
      </c>
      <c r="O651" s="60">
        <f>IF(A42taxstdlife="n/a","n/a",IF(O$3&gt;(A42taxstdlife+$E651),('RFM input'!$L$264-'RFM input'!$L$318)-SUM($L651:N651),('RFM input'!$L$264-'RFM input'!$L$318)/A42taxstdlife))</f>
        <v>0</v>
      </c>
      <c r="P651" s="60">
        <f>IF(A42taxstdlife="n/a","n/a",IF(P$3&gt;(A42taxstdlife+$E651),('RFM input'!$L$264-'RFM input'!$L$318)-SUM($L651:O651),('RFM input'!$L$264-'RFM input'!$L$318)/A42taxstdlife))</f>
        <v>0</v>
      </c>
      <c r="Q651" s="60">
        <f>IF(A42taxstdlife="n/a","n/a",IF(Q$3&gt;(A42taxstdlife+$E651),('RFM input'!$L$264-'RFM input'!$L$318)-SUM($L651:P651),('RFM input'!$L$264-'RFM input'!$L$318)/A42taxstdlife))</f>
        <v>0</v>
      </c>
      <c r="R651" s="60"/>
      <c r="S651" s="94"/>
      <c r="T651" s="94"/>
      <c r="U651" s="94"/>
      <c r="V651" s="94"/>
      <c r="W651" s="94"/>
      <c r="X651" s="94"/>
      <c r="Y651" s="94"/>
      <c r="Z651" s="94"/>
      <c r="AA651" s="249"/>
    </row>
    <row r="652" spans="1:27" ht="12.75" hidden="1" customHeight="1" outlineLevel="2">
      <c r="A652" s="4"/>
      <c r="B652" s="4"/>
      <c r="C652" s="19"/>
      <c r="D652" s="1292"/>
      <c r="E652" s="78">
        <v>6</v>
      </c>
      <c r="F652" s="20"/>
      <c r="G652" s="20"/>
      <c r="H652" s="134"/>
      <c r="I652" s="136"/>
      <c r="J652" s="136"/>
      <c r="K652" s="136"/>
      <c r="L652" s="136"/>
      <c r="M652" s="135"/>
      <c r="N652" s="60">
        <f>IF(A42taxstdlife="n/a","n/a",IF(N$3&gt;(A42taxstdlife+$E652),('RFM input'!$M$264-'RFM input'!$M$318)-SUM($M652:M652),('RFM input'!$M$264-'RFM input'!$M$318)/A42taxstdlife))</f>
        <v>0</v>
      </c>
      <c r="O652" s="60">
        <f>IF(A42taxstdlife="n/a","n/a",IF(O$3&gt;(A42taxstdlife+$E652),('RFM input'!$M$264-'RFM input'!$M$318)-SUM($M652:N652),('RFM input'!$M$264-'RFM input'!$M$318)/A42taxstdlife))</f>
        <v>0</v>
      </c>
      <c r="P652" s="60">
        <f>IF(A42taxstdlife="n/a","n/a",IF(P$3&gt;(A42taxstdlife+$E652),('RFM input'!$M$264-'RFM input'!$M$318)-SUM($M652:O652),('RFM input'!$M$264-'RFM input'!$M$318)/A42taxstdlife))</f>
        <v>0</v>
      </c>
      <c r="Q652" s="60">
        <f>IF(A42taxstdlife="n/a","n/a",IF(Q$3&gt;(A42taxstdlife+$E652),('RFM input'!$M$264-'RFM input'!$M$318)-SUM($M652:P652),('RFM input'!$M$264-'RFM input'!$M$318)/A42taxstdlife))</f>
        <v>0</v>
      </c>
      <c r="R652" s="60"/>
      <c r="S652" s="94"/>
      <c r="T652" s="94"/>
      <c r="U652" s="94"/>
      <c r="V652" s="94"/>
      <c r="W652" s="94"/>
      <c r="X652" s="94"/>
      <c r="Y652" s="94"/>
      <c r="Z652" s="94"/>
      <c r="AA652" s="249"/>
    </row>
    <row r="653" spans="1:27" ht="12.75" hidden="1" customHeight="1" outlineLevel="2">
      <c r="A653" s="4"/>
      <c r="B653" s="4"/>
      <c r="C653" s="19"/>
      <c r="D653" s="1292"/>
      <c r="E653" s="78">
        <v>7</v>
      </c>
      <c r="F653" s="20"/>
      <c r="G653" s="20"/>
      <c r="H653" s="134"/>
      <c r="I653" s="136"/>
      <c r="J653" s="136"/>
      <c r="K653" s="136"/>
      <c r="L653" s="136"/>
      <c r="M653" s="136"/>
      <c r="N653" s="135"/>
      <c r="O653" s="60">
        <f>IF(A42taxstdlife="n/a","n/a",IF(O$3&gt;(A42taxstdlife+$E653),('RFM input'!$N$264-'RFM input'!$N$318)-SUM($N653:N653),('RFM input'!$N$264-'RFM input'!$N$318)/A42taxstdlife))</f>
        <v>0</v>
      </c>
      <c r="P653" s="60">
        <f>IF(A42taxstdlife="n/a","n/a",IF(P$3&gt;(A42taxstdlife+$E653),('RFM input'!$N$264-'RFM input'!$N$318)-SUM($N653:O653),('RFM input'!$N$264-'RFM input'!$N$318)/A42taxstdlife))</f>
        <v>0</v>
      </c>
      <c r="Q653" s="60">
        <f>IF(A42taxstdlife="n/a","n/a",IF(Q$3&gt;(A42taxstdlife+$E653),('RFM input'!$N$264-'RFM input'!$N$318)-SUM($N653:P653),('RFM input'!$N$264-'RFM input'!$N$318)/A42taxstdlife))</f>
        <v>0</v>
      </c>
      <c r="R653" s="60"/>
      <c r="S653" s="94"/>
      <c r="T653" s="94"/>
      <c r="U653" s="94"/>
      <c r="V653" s="94"/>
      <c r="W653" s="94"/>
      <c r="X653" s="94"/>
      <c r="Y653" s="94"/>
      <c r="Z653" s="94"/>
      <c r="AA653" s="249"/>
    </row>
    <row r="654" spans="1:27" ht="12.75" hidden="1" customHeight="1" outlineLevel="2">
      <c r="A654" s="4"/>
      <c r="B654" s="4"/>
      <c r="C654" s="19"/>
      <c r="D654" s="1292"/>
      <c r="E654" s="78">
        <v>8</v>
      </c>
      <c r="F654" s="20"/>
      <c r="G654" s="20"/>
      <c r="H654" s="134"/>
      <c r="I654" s="136"/>
      <c r="J654" s="136"/>
      <c r="K654" s="136"/>
      <c r="L654" s="136"/>
      <c r="M654" s="136"/>
      <c r="N654" s="136"/>
      <c r="O654" s="135"/>
      <c r="P654" s="60">
        <f>IF(A42taxstdlife="n/a","n/a",IF(P$3&gt;(A42taxstdlife+$E654),('RFM input'!$O$264-'RFM input'!$O$318)-SUM($O654:O654),('RFM input'!$O$264-'RFM input'!$O$318)/A42taxstdlife))</f>
        <v>0</v>
      </c>
      <c r="Q654" s="60">
        <f>IF(A42taxstdlife="n/a","n/a",IF(Q$3&gt;(A42taxstdlife+$E654),('RFM input'!$O$264-'RFM input'!$O$318)-SUM($O654:P654),('RFM input'!$O$264-'RFM input'!$O$318)/A42taxstdlife))</f>
        <v>0</v>
      </c>
      <c r="R654" s="60"/>
      <c r="S654" s="94"/>
      <c r="T654" s="94"/>
      <c r="U654" s="94"/>
      <c r="V654" s="94"/>
      <c r="W654" s="94"/>
      <c r="X654" s="94"/>
      <c r="Y654" s="94"/>
      <c r="Z654" s="94"/>
      <c r="AA654" s="249"/>
    </row>
    <row r="655" spans="1:27" ht="12.75" hidden="1" customHeight="1" outlineLevel="2">
      <c r="A655" s="4"/>
      <c r="B655" s="4"/>
      <c r="C655" s="19"/>
      <c r="D655" s="1292"/>
      <c r="E655" s="78">
        <v>9</v>
      </c>
      <c r="F655" s="20"/>
      <c r="G655" s="20"/>
      <c r="H655" s="134"/>
      <c r="I655" s="136"/>
      <c r="J655" s="136"/>
      <c r="K655" s="136"/>
      <c r="L655" s="136"/>
      <c r="M655" s="136"/>
      <c r="N655" s="136"/>
      <c r="O655" s="136"/>
      <c r="P655" s="135"/>
      <c r="Q655" s="60">
        <f>IF(A42taxstdlife="n/a","n/a",IF(Q$3&gt;(A42taxstdlife+$E655),('RFM input'!$P$264-'RFM input'!$P$318)-SUM($P655:P655),('RFM input'!$P$264-'RFM input'!$P$318)/A42taxstdlife))</f>
        <v>0</v>
      </c>
      <c r="R655" s="60"/>
      <c r="S655" s="94"/>
      <c r="T655" s="94"/>
      <c r="U655" s="94"/>
      <c r="V655" s="94"/>
      <c r="W655" s="94"/>
      <c r="X655" s="94"/>
      <c r="Y655" s="94"/>
      <c r="Z655" s="94"/>
      <c r="AA655" s="249"/>
    </row>
    <row r="656" spans="1:27" ht="12.75" hidden="1" customHeight="1" outlineLevel="2">
      <c r="A656" s="4"/>
      <c r="B656" s="4"/>
      <c r="C656" s="19"/>
      <c r="D656" s="1292"/>
      <c r="E656" s="79">
        <v>10</v>
      </c>
      <c r="F656" s="20"/>
      <c r="G656" s="20"/>
      <c r="H656" s="134"/>
      <c r="I656" s="136"/>
      <c r="J656" s="136"/>
      <c r="K656" s="136"/>
      <c r="L656" s="136"/>
      <c r="M656" s="136"/>
      <c r="N656" s="136"/>
      <c r="O656" s="136"/>
      <c r="P656" s="136"/>
      <c r="Q656" s="135"/>
      <c r="R656" s="60"/>
      <c r="S656" s="94"/>
      <c r="T656" s="94"/>
      <c r="U656" s="94"/>
      <c r="V656" s="94"/>
      <c r="W656" s="94"/>
      <c r="X656" s="94"/>
      <c r="Y656" s="94"/>
      <c r="Z656" s="94"/>
      <c r="AA656" s="249"/>
    </row>
    <row r="657" spans="1:27" outlineLevel="1" collapsed="1">
      <c r="A657" s="4"/>
      <c r="B657" s="4"/>
      <c r="C657" s="218">
        <f>Asset42</f>
        <v>0</v>
      </c>
      <c r="D657" s="4"/>
      <c r="E657" s="4"/>
      <c r="F657" s="17"/>
      <c r="G657" s="17"/>
      <c r="H657" s="237">
        <f>-SUM(H645:H656)</f>
        <v>0</v>
      </c>
      <c r="I657" s="149">
        <f>-SUM(I645:I656)</f>
        <v>0</v>
      </c>
      <c r="J657" s="433">
        <f>IF(COUNT($H657:I657)&gt;='RFM input'!$AA$7,0, -SUM(J645:J656))</f>
        <v>0</v>
      </c>
      <c r="K657" s="433">
        <f>IF(COUNT($H657:J657)&gt;='RFM input'!$AA$7,0, -SUM(K645:K656))</f>
        <v>0</v>
      </c>
      <c r="L657" s="433">
        <f>IF(COUNT($H657:K657)&gt;='RFM input'!$AA$7,0, -SUM(L645:L656))</f>
        <v>0</v>
      </c>
      <c r="M657" s="149">
        <f>IF(COUNT($H657:L657)&gt;='RFM input'!$AA$7,0, -SUM(M645:M656))</f>
        <v>0</v>
      </c>
      <c r="N657" s="149">
        <f>IF(COUNT($H657:M657)&gt;='RFM input'!$AA$7,0, -SUM(N645:N656))</f>
        <v>0</v>
      </c>
      <c r="O657" s="149">
        <f>IF(COUNT($H657:N657)&gt;='RFM input'!$AA$7,0, -SUM(O645:O656))</f>
        <v>0</v>
      </c>
      <c r="P657" s="149">
        <f>IF(COUNT($H657:O657)&gt;='RFM input'!$AA$7,0, -SUM(P645:P656))</f>
        <v>0</v>
      </c>
      <c r="Q657" s="149">
        <f>IF(COUNT($H657:P657)&gt;='RFM input'!$AA$7,0, -SUM(Q645:Q656))</f>
        <v>0</v>
      </c>
      <c r="R657" s="149"/>
      <c r="S657" s="93"/>
      <c r="T657" s="93"/>
      <c r="U657" s="93"/>
      <c r="V657" s="93"/>
      <c r="W657" s="93"/>
      <c r="X657" s="93"/>
      <c r="Y657" s="93"/>
      <c r="Z657" s="93"/>
      <c r="AA657" s="249"/>
    </row>
    <row r="658" spans="1:27" ht="12.75" hidden="1" customHeight="1" outlineLevel="2">
      <c r="A658" s="4"/>
      <c r="B658" s="219">
        <f>Asset43</f>
        <v>0</v>
      </c>
      <c r="C658" s="24"/>
      <c r="D658" s="458" t="s">
        <v>161</v>
      </c>
      <c r="E658" s="24"/>
      <c r="F658" s="238"/>
      <c r="G658" s="238"/>
      <c r="H658" s="59">
        <f>IF(H$3&gt;A43taxremlife,A43taxvalue-SUM($F658:F658),IF(A43taxremlife="N/A","n/a",A43taxvalue/A43taxremlife))</f>
        <v>0</v>
      </c>
      <c r="I658" s="59">
        <f>IF(I$3&gt;A43taxremlife,A43taxvalue-SUM($F658:H658),IF(A43taxremlife="N/A","n/a",A43taxvalue/A43taxremlife))</f>
        <v>0</v>
      </c>
      <c r="J658" s="59">
        <f>IF(J$3&gt;A43taxremlife,A43taxvalue-SUM($F658:I658),IF(A43taxremlife="N/A","n/a",A43taxvalue/A43taxremlife))</f>
        <v>0</v>
      </c>
      <c r="K658" s="59">
        <f>IF(K$3&gt;A43taxremlife,A43taxvalue-SUM($F658:J658),IF(A43taxremlife="N/A","n/a",A43taxvalue/A43taxremlife))</f>
        <v>0</v>
      </c>
      <c r="L658" s="59">
        <f>IF(L$3&gt;A43taxremlife,A43taxvalue-SUM($F658:K658),IF(A43taxremlife="N/A","n/a",A43taxvalue/A43taxremlife))</f>
        <v>0</v>
      </c>
      <c r="M658" s="59">
        <f>IF(M$3&gt;A43taxremlife,A43taxvalue-SUM($F658:L658),IF(A43taxremlife="N/A","n/a",A43taxvalue/A43taxremlife))</f>
        <v>0</v>
      </c>
      <c r="N658" s="59">
        <f>IF(N$3&gt;A43taxremlife,A43taxvalue-SUM($F658:M658),IF(A43taxremlife="N/A","n/a",A43taxvalue/A43taxremlife))</f>
        <v>0</v>
      </c>
      <c r="O658" s="59">
        <f>IF(O$3&gt;A43taxremlife,A43taxvalue-SUM($F658:N658),IF(A43taxremlife="N/A","n/a",A43taxvalue/A43taxremlife))</f>
        <v>0</v>
      </c>
      <c r="P658" s="59">
        <f>IF(P$3&gt;A43taxremlife,A43taxvalue-SUM($F658:O658),IF(A43taxremlife="N/A","n/a",A43taxvalue/A43taxremlife))</f>
        <v>0</v>
      </c>
      <c r="Q658" s="59">
        <f>IF(Q$3&gt;A43taxremlife,A43taxvalue-SUM($F658:P658),IF(A43taxremlife="N/A","n/a",A43taxvalue/A43taxremlife))</f>
        <v>0</v>
      </c>
      <c r="R658" s="59"/>
      <c r="S658" s="94"/>
      <c r="T658" s="94"/>
      <c r="U658" s="94"/>
      <c r="V658" s="94"/>
      <c r="W658" s="94"/>
      <c r="X658" s="94"/>
      <c r="Y658" s="94"/>
      <c r="Z658" s="94"/>
      <c r="AA658" s="249"/>
    </row>
    <row r="659" spans="1:27" ht="12.75" hidden="1" customHeight="1" outlineLevel="2">
      <c r="A659" s="4"/>
      <c r="B659" s="4"/>
      <c r="C659" s="19"/>
      <c r="D659" s="1291" t="s">
        <v>50</v>
      </c>
      <c r="E659" s="78"/>
      <c r="F659" s="20"/>
      <c r="G659" s="20"/>
      <c r="H659" s="94"/>
      <c r="I659" s="60"/>
      <c r="J659" s="60"/>
      <c r="K659" s="60"/>
      <c r="L659" s="60"/>
      <c r="M659" s="60"/>
      <c r="N659" s="60"/>
      <c r="O659" s="60"/>
      <c r="P659" s="60"/>
      <c r="Q659" s="60"/>
      <c r="R659" s="60"/>
      <c r="S659" s="94"/>
      <c r="T659" s="94"/>
      <c r="U659" s="94"/>
      <c r="V659" s="94"/>
      <c r="W659" s="94"/>
      <c r="X659" s="94"/>
      <c r="Y659" s="94"/>
      <c r="Z659" s="94"/>
      <c r="AA659" s="249"/>
    </row>
    <row r="660" spans="1:27" ht="12.75" hidden="1" customHeight="1" outlineLevel="2">
      <c r="A660" s="4"/>
      <c r="B660" s="4"/>
      <c r="C660" s="19"/>
      <c r="D660" s="1292"/>
      <c r="E660" s="78">
        <v>1</v>
      </c>
      <c r="F660" s="20"/>
      <c r="G660" s="20"/>
      <c r="H660" s="133"/>
      <c r="I660" s="60">
        <f>IF(A43taxstdlife="n/a","n/a",IF(I$3&gt;(A43taxstdlife+$E660),('RFM input'!$H$265-'RFM input'!$H$319)-SUM($H660:H660),('RFM input'!$H$265-'RFM input'!$H$319)/A43taxstdlife))</f>
        <v>0</v>
      </c>
      <c r="J660" s="60">
        <f>IF(A43taxstdlife="n/a","n/a",IF(J$3&gt;(A43taxstdlife+$E660),('RFM input'!$H$265-'RFM input'!$H$319)-SUM($H660:I660),('RFM input'!$H$265-'RFM input'!$H$319)/A43taxstdlife))</f>
        <v>0</v>
      </c>
      <c r="K660" s="60">
        <f>IF(A43taxstdlife="n/a","n/a",IF(K$3&gt;(A43taxstdlife+$E660),('RFM input'!$H$265-'RFM input'!$H$319)-SUM($H660:J660),('RFM input'!$H$265-'RFM input'!$H$319)/A43taxstdlife))</f>
        <v>0</v>
      </c>
      <c r="L660" s="60">
        <f>IF(A43taxstdlife="n/a","n/a",IF(L$3&gt;(A43taxstdlife+$E660),('RFM input'!$H$265-'RFM input'!$H$319)-SUM($H660:K660),('RFM input'!$H$265-'RFM input'!$H$319)/A43taxstdlife))</f>
        <v>0</v>
      </c>
      <c r="M660" s="60">
        <f>IF(A43taxstdlife="n/a","n/a",IF(M$3&gt;(A43taxstdlife+$E660),('RFM input'!$H$265-'RFM input'!$H$319)-SUM($H660:L660),('RFM input'!$H$265-'RFM input'!$H$319)/A43taxstdlife))</f>
        <v>0</v>
      </c>
      <c r="N660" s="60">
        <f>IF(A43taxstdlife="n/a","n/a",IF(N$3&gt;(A43taxstdlife+$E660),('RFM input'!$H$265-'RFM input'!$H$319)-SUM($H660:M660),('RFM input'!$H$265-'RFM input'!$H$319)/A43taxstdlife))</f>
        <v>0</v>
      </c>
      <c r="O660" s="60">
        <f>IF(A43taxstdlife="n/a","n/a",IF(O$3&gt;(A43taxstdlife+$E660),('RFM input'!$H$265-'RFM input'!$H$319)-SUM($H660:N660),('RFM input'!$H$265-'RFM input'!$H$319)/A43taxstdlife))</f>
        <v>0</v>
      </c>
      <c r="P660" s="60">
        <f>IF(A43taxstdlife="n/a","n/a",IF(P$3&gt;(A43taxstdlife+$E660),('RFM input'!$H$265-'RFM input'!$H$319)-SUM($H660:O660),('RFM input'!$H$265-'RFM input'!$H$319)/A43taxstdlife))</f>
        <v>0</v>
      </c>
      <c r="Q660" s="60">
        <f>IF(A43taxstdlife="n/a","n/a",IF(Q$3&gt;(A43taxstdlife+$E660),('RFM input'!$H$265-'RFM input'!$H$319)-SUM($H660:P660),('RFM input'!$H$265-'RFM input'!$H$319)/A43taxstdlife))</f>
        <v>0</v>
      </c>
      <c r="R660" s="60"/>
      <c r="S660" s="94"/>
      <c r="T660" s="94"/>
      <c r="U660" s="94"/>
      <c r="V660" s="94"/>
      <c r="W660" s="94"/>
      <c r="X660" s="94"/>
      <c r="Y660" s="94"/>
      <c r="Z660" s="94"/>
      <c r="AA660" s="249"/>
    </row>
    <row r="661" spans="1:27" ht="12.75" hidden="1" customHeight="1" outlineLevel="2">
      <c r="A661" s="4"/>
      <c r="B661" s="4"/>
      <c r="C661" s="19"/>
      <c r="D661" s="1292"/>
      <c r="E661" s="78">
        <v>2</v>
      </c>
      <c r="F661" s="20"/>
      <c r="G661" s="20"/>
      <c r="H661" s="134"/>
      <c r="I661" s="135"/>
      <c r="J661" s="60">
        <f>IF(A43taxstdlife="n/a","n/a",IF(J$3&gt;(A43taxstdlife+$E661),('RFM input'!$I$265-'RFM input'!$I$319)-SUM($I661:I661),('RFM input'!$I$265-'RFM input'!$I$319)/A43taxstdlife))</f>
        <v>0</v>
      </c>
      <c r="K661" s="60">
        <f>IF(A43taxstdlife="n/a","n/a",IF(K$3&gt;(A43taxstdlife+$E661),('RFM input'!$I$265-'RFM input'!$I$319)-SUM($I661:J661),('RFM input'!$I$265-'RFM input'!$I$319)/A43taxstdlife))</f>
        <v>0</v>
      </c>
      <c r="L661" s="60">
        <f>IF(A43taxstdlife="n/a","n/a",IF(L$3&gt;(A43taxstdlife+$E661),('RFM input'!$I$265-'RFM input'!$I$319)-SUM($I661:K661),('RFM input'!$I$265-'RFM input'!$I$319)/A43taxstdlife))</f>
        <v>0</v>
      </c>
      <c r="M661" s="60">
        <f>IF(A43taxstdlife="n/a","n/a",IF(M$3&gt;(A43taxstdlife+$E661),('RFM input'!$I$265-'RFM input'!$I$319)-SUM($I661:L661),('RFM input'!$I$265-'RFM input'!$I$319)/A43taxstdlife))</f>
        <v>0</v>
      </c>
      <c r="N661" s="60">
        <f>IF(A43taxstdlife="n/a","n/a",IF(N$3&gt;(A43taxstdlife+$E661),('RFM input'!$I$265-'RFM input'!$I$319)-SUM($I661:M661),('RFM input'!$I$265-'RFM input'!$I$319)/A43taxstdlife))</f>
        <v>0</v>
      </c>
      <c r="O661" s="60">
        <f>IF(A43taxstdlife="n/a","n/a",IF(O$3&gt;(A43taxstdlife+$E661),('RFM input'!$I$265-'RFM input'!$I$319)-SUM($I661:N661),('RFM input'!$I$265-'RFM input'!$I$319)/A43taxstdlife))</f>
        <v>0</v>
      </c>
      <c r="P661" s="60">
        <f>IF(A43taxstdlife="n/a","n/a",IF(P$3&gt;(A43taxstdlife+$E661),('RFM input'!$I$265-'RFM input'!$I$319)-SUM($I661:O661),('RFM input'!$I$265-'RFM input'!$I$319)/A43taxstdlife))</f>
        <v>0</v>
      </c>
      <c r="Q661" s="60">
        <f>IF(A43taxstdlife="n/a","n/a",IF(Q$3&gt;(A43taxstdlife+$E661),('RFM input'!$I$265-'RFM input'!$I$319)-SUM($I661:P661),('RFM input'!$I$265-'RFM input'!$I$319)/A43taxstdlife))</f>
        <v>0</v>
      </c>
      <c r="R661" s="60"/>
      <c r="S661" s="94"/>
      <c r="T661" s="94"/>
      <c r="U661" s="94"/>
      <c r="V661" s="94"/>
      <c r="W661" s="94"/>
      <c r="X661" s="94"/>
      <c r="Y661" s="94"/>
      <c r="Z661" s="94"/>
      <c r="AA661" s="249"/>
    </row>
    <row r="662" spans="1:27" ht="12.75" hidden="1" customHeight="1" outlineLevel="2">
      <c r="A662" s="4"/>
      <c r="B662" s="4"/>
      <c r="C662" s="19"/>
      <c r="D662" s="1292"/>
      <c r="E662" s="78">
        <v>3</v>
      </c>
      <c r="F662" s="20"/>
      <c r="G662" s="20"/>
      <c r="H662" s="134"/>
      <c r="I662" s="136"/>
      <c r="J662" s="135"/>
      <c r="K662" s="60">
        <f>IF(A43taxstdlife="n/a","n/a",IF(K$3&gt;(A43taxstdlife+$E662),('RFM input'!$J$265-'RFM input'!$J$319)-SUM($J662:J662),('RFM input'!$J$265-'RFM input'!$J$319)/A43taxstdlife))</f>
        <v>0</v>
      </c>
      <c r="L662" s="60">
        <f>IF(A43taxstdlife="n/a","n/a",IF(L$3&gt;(A43taxstdlife+$E662),('RFM input'!$J$265-'RFM input'!$J$319)-SUM($J662:K662),('RFM input'!$J$265-'RFM input'!$J$319)/A43taxstdlife))</f>
        <v>0</v>
      </c>
      <c r="M662" s="60">
        <f>IF(A43taxstdlife="n/a","n/a",IF(M$3&gt;(A43taxstdlife+$E662),('RFM input'!$J$265-'RFM input'!$J$319)-SUM($J662:L662),('RFM input'!$J$265-'RFM input'!$J$319)/A43taxstdlife))</f>
        <v>0</v>
      </c>
      <c r="N662" s="60">
        <f>IF(A43taxstdlife="n/a","n/a",IF(N$3&gt;(A43taxstdlife+$E662),('RFM input'!$J$265-'RFM input'!$J$319)-SUM($J662:M662),('RFM input'!$J$265-'RFM input'!$J$319)/A43taxstdlife))</f>
        <v>0</v>
      </c>
      <c r="O662" s="60">
        <f>IF(A43taxstdlife="n/a","n/a",IF(O$3&gt;(A43taxstdlife+$E662),('RFM input'!$J$265-'RFM input'!$J$319)-SUM($J662:N662),('RFM input'!$J$265-'RFM input'!$J$319)/A43taxstdlife))</f>
        <v>0</v>
      </c>
      <c r="P662" s="60">
        <f>IF(A43taxstdlife="n/a","n/a",IF(P$3&gt;(A43taxstdlife+$E662),('RFM input'!$J$265-'RFM input'!$J$319)-SUM($J662:O662),('RFM input'!$J$265-'RFM input'!$J$319)/A43taxstdlife))</f>
        <v>0</v>
      </c>
      <c r="Q662" s="60">
        <f>IF(A43taxstdlife="n/a","n/a",IF(Q$3&gt;(A43taxstdlife+$E662),('RFM input'!$J$265-'RFM input'!$J$319)-SUM($J662:P662),('RFM input'!$J$265-'RFM input'!$J$319)/A43taxstdlife))</f>
        <v>0</v>
      </c>
      <c r="R662" s="60"/>
      <c r="S662" s="94"/>
      <c r="T662" s="94"/>
      <c r="U662" s="94"/>
      <c r="V662" s="94"/>
      <c r="W662" s="94"/>
      <c r="X662" s="94"/>
      <c r="Y662" s="94"/>
      <c r="Z662" s="94"/>
      <c r="AA662" s="249"/>
    </row>
    <row r="663" spans="1:27" ht="12.75" hidden="1" customHeight="1" outlineLevel="2">
      <c r="A663" s="4"/>
      <c r="B663" s="4"/>
      <c r="C663" s="19"/>
      <c r="D663" s="1292"/>
      <c r="E663" s="78">
        <v>4</v>
      </c>
      <c r="F663" s="20"/>
      <c r="G663" s="20"/>
      <c r="H663" s="134"/>
      <c r="I663" s="136"/>
      <c r="J663" s="136"/>
      <c r="K663" s="135"/>
      <c r="L663" s="60">
        <f>IF(A43taxstdlife="n/a","n/a",IF(L$3&gt;(A43taxstdlife+$E663),('RFM input'!$K$265-'RFM input'!$K$319)-SUM($K663:K663),('RFM input'!$K$265-'RFM input'!$K$319)/A43taxstdlife))</f>
        <v>0</v>
      </c>
      <c r="M663" s="60">
        <f>IF(A43taxstdlife="n/a","n/a",IF(M$3&gt;(A43taxstdlife+$E663),('RFM input'!$K$265-'RFM input'!$K$319)-SUM($K663:L663),('RFM input'!$K$265-'RFM input'!$K$319)/A43taxstdlife))</f>
        <v>0</v>
      </c>
      <c r="N663" s="60">
        <f>IF(A43taxstdlife="n/a","n/a",IF(N$3&gt;(A43taxstdlife+$E663),('RFM input'!$K$265-'RFM input'!$K$319)-SUM($K663:M663),('RFM input'!$K$265-'RFM input'!$K$319)/A43taxstdlife))</f>
        <v>0</v>
      </c>
      <c r="O663" s="60">
        <f>IF(A43taxstdlife="n/a","n/a",IF(O$3&gt;(A43taxstdlife+$E663),('RFM input'!$K$265-'RFM input'!$K$319)-SUM($K663:N663),('RFM input'!$K$265-'RFM input'!$K$319)/A43taxstdlife))</f>
        <v>0</v>
      </c>
      <c r="P663" s="60">
        <f>IF(A43taxstdlife="n/a","n/a",IF(P$3&gt;(A43taxstdlife+$E663),('RFM input'!$K$265-'RFM input'!$K$319)-SUM($K663:O663),('RFM input'!$K$265-'RFM input'!$K$319)/A43taxstdlife))</f>
        <v>0</v>
      </c>
      <c r="Q663" s="60">
        <f>IF(A43taxstdlife="n/a","n/a",IF(Q$3&gt;(A43taxstdlife+$E663),('RFM input'!$K$265-'RFM input'!$K$319)-SUM($K663:P663),('RFM input'!$K$265-'RFM input'!$K$319)/A43taxstdlife))</f>
        <v>0</v>
      </c>
      <c r="R663" s="60"/>
      <c r="S663" s="94"/>
      <c r="T663" s="94"/>
      <c r="U663" s="94"/>
      <c r="V663" s="94"/>
      <c r="W663" s="94"/>
      <c r="X663" s="94"/>
      <c r="Y663" s="94"/>
      <c r="Z663" s="94"/>
      <c r="AA663" s="249"/>
    </row>
    <row r="664" spans="1:27" ht="12.75" hidden="1" customHeight="1" outlineLevel="2">
      <c r="A664" s="4"/>
      <c r="B664" s="4"/>
      <c r="C664" s="19"/>
      <c r="D664" s="1292"/>
      <c r="E664" s="78">
        <v>5</v>
      </c>
      <c r="F664" s="20"/>
      <c r="G664" s="20"/>
      <c r="H664" s="134"/>
      <c r="I664" s="136"/>
      <c r="J664" s="136"/>
      <c r="K664" s="136"/>
      <c r="L664" s="135"/>
      <c r="M664" s="60">
        <f>IF(A43taxstdlife="n/a","n/a",IF(M$3&gt;(A43taxstdlife+$E664),('RFM input'!$L$265-'RFM input'!$L$319)-SUM($L664:L664),('RFM input'!$L$265-'RFM input'!$L$319)/A43taxstdlife))</f>
        <v>0</v>
      </c>
      <c r="N664" s="60">
        <f>IF(A43taxstdlife="n/a","n/a",IF(N$3&gt;(A43taxstdlife+$E664),('RFM input'!$L$265-'RFM input'!$L$319)-SUM($L664:M664),('RFM input'!$L$265-'RFM input'!$L$319)/A43taxstdlife))</f>
        <v>0</v>
      </c>
      <c r="O664" s="60">
        <f>IF(A43taxstdlife="n/a","n/a",IF(O$3&gt;(A43taxstdlife+$E664),('RFM input'!$L$265-'RFM input'!$L$319)-SUM($L664:N664),('RFM input'!$L$265-'RFM input'!$L$319)/A43taxstdlife))</f>
        <v>0</v>
      </c>
      <c r="P664" s="60">
        <f>IF(A43taxstdlife="n/a","n/a",IF(P$3&gt;(A43taxstdlife+$E664),('RFM input'!$L$265-'RFM input'!$L$319)-SUM($L664:O664),('RFM input'!$L$265-'RFM input'!$L$319)/A43taxstdlife))</f>
        <v>0</v>
      </c>
      <c r="Q664" s="60">
        <f>IF(A43taxstdlife="n/a","n/a",IF(Q$3&gt;(A43taxstdlife+$E664),('RFM input'!$L$265-'RFM input'!$L$319)-SUM($L664:P664),('RFM input'!$L$265-'RFM input'!$L$319)/A43taxstdlife))</f>
        <v>0</v>
      </c>
      <c r="R664" s="60"/>
      <c r="S664" s="94"/>
      <c r="T664" s="94"/>
      <c r="U664" s="94"/>
      <c r="V664" s="94"/>
      <c r="W664" s="94"/>
      <c r="X664" s="94"/>
      <c r="Y664" s="94"/>
      <c r="Z664" s="94"/>
      <c r="AA664" s="249"/>
    </row>
    <row r="665" spans="1:27" ht="12.75" hidden="1" customHeight="1" outlineLevel="2">
      <c r="A665" s="4"/>
      <c r="B665" s="4"/>
      <c r="C665" s="19"/>
      <c r="D665" s="1292"/>
      <c r="E665" s="78">
        <v>6</v>
      </c>
      <c r="F665" s="20"/>
      <c r="G665" s="20"/>
      <c r="H665" s="134"/>
      <c r="I665" s="136"/>
      <c r="J665" s="136"/>
      <c r="K665" s="136"/>
      <c r="L665" s="136"/>
      <c r="M665" s="135"/>
      <c r="N665" s="60">
        <f>IF(A43taxstdlife="n/a","n/a",IF(N$3&gt;(A43taxstdlife+$E665),('RFM input'!$M$265-'RFM input'!$M$319)-SUM($M665:M665),('RFM input'!$M$265-'RFM input'!$M$319)/A43taxstdlife))</f>
        <v>0</v>
      </c>
      <c r="O665" s="60">
        <f>IF(A43taxstdlife="n/a","n/a",IF(O$3&gt;(A43taxstdlife+$E665),('RFM input'!$M$265-'RFM input'!$M$319)-SUM($M665:N665),('RFM input'!$M$265-'RFM input'!$M$319)/A43taxstdlife))</f>
        <v>0</v>
      </c>
      <c r="P665" s="60">
        <f>IF(A43taxstdlife="n/a","n/a",IF(P$3&gt;(A43taxstdlife+$E665),('RFM input'!$M$265-'RFM input'!$M$319)-SUM($M665:O665),('RFM input'!$M$265-'RFM input'!$M$319)/A43taxstdlife))</f>
        <v>0</v>
      </c>
      <c r="Q665" s="60">
        <f>IF(A43taxstdlife="n/a","n/a",IF(Q$3&gt;(A43taxstdlife+$E665),('RFM input'!$M$265-'RFM input'!$M$319)-SUM($M665:P665),('RFM input'!$M$265-'RFM input'!$M$319)/A43taxstdlife))</f>
        <v>0</v>
      </c>
      <c r="R665" s="60"/>
      <c r="S665" s="94"/>
      <c r="T665" s="94"/>
      <c r="U665" s="94"/>
      <c r="V665" s="94"/>
      <c r="W665" s="94"/>
      <c r="X665" s="94"/>
      <c r="Y665" s="94"/>
      <c r="Z665" s="94"/>
      <c r="AA665" s="249"/>
    </row>
    <row r="666" spans="1:27" ht="12.75" hidden="1" customHeight="1" outlineLevel="2">
      <c r="A666" s="4"/>
      <c r="B666" s="4"/>
      <c r="C666" s="19"/>
      <c r="D666" s="1292"/>
      <c r="E666" s="78">
        <v>7</v>
      </c>
      <c r="F666" s="20"/>
      <c r="G666" s="20"/>
      <c r="H666" s="134"/>
      <c r="I666" s="136"/>
      <c r="J666" s="136"/>
      <c r="K666" s="136"/>
      <c r="L666" s="136"/>
      <c r="M666" s="136"/>
      <c r="N666" s="135"/>
      <c r="O666" s="60">
        <f>IF(A43taxstdlife="n/a","n/a",IF(O$3&gt;(A43taxstdlife+$E666),('RFM input'!$N$265-'RFM input'!$N$319)-SUM($N666:N666),('RFM input'!$N$265-'RFM input'!$N$319)/A43taxstdlife))</f>
        <v>0</v>
      </c>
      <c r="P666" s="60">
        <f>IF(A43taxstdlife="n/a","n/a",IF(P$3&gt;(A43taxstdlife+$E666),('RFM input'!$N$265-'RFM input'!$N$319)-SUM($N666:O666),('RFM input'!$N$265-'RFM input'!$N$319)/A43taxstdlife))</f>
        <v>0</v>
      </c>
      <c r="Q666" s="60">
        <f>IF(A43taxstdlife="n/a","n/a",IF(Q$3&gt;(A43taxstdlife+$E666),('RFM input'!$N$265-'RFM input'!$N$319)-SUM($N666:P666),('RFM input'!$N$265-'RFM input'!$N$319)/A43taxstdlife))</f>
        <v>0</v>
      </c>
      <c r="R666" s="60"/>
      <c r="S666" s="94"/>
      <c r="T666" s="94"/>
      <c r="U666" s="94"/>
      <c r="V666" s="94"/>
      <c r="W666" s="94"/>
      <c r="X666" s="94"/>
      <c r="Y666" s="94"/>
      <c r="Z666" s="94"/>
      <c r="AA666" s="249"/>
    </row>
    <row r="667" spans="1:27" ht="12.75" hidden="1" customHeight="1" outlineLevel="2">
      <c r="A667" s="4"/>
      <c r="B667" s="4"/>
      <c r="C667" s="19"/>
      <c r="D667" s="1292"/>
      <c r="E667" s="78">
        <v>8</v>
      </c>
      <c r="F667" s="20"/>
      <c r="G667" s="20"/>
      <c r="H667" s="134"/>
      <c r="I667" s="136"/>
      <c r="J667" s="136"/>
      <c r="K667" s="136"/>
      <c r="L667" s="136"/>
      <c r="M667" s="136"/>
      <c r="N667" s="136"/>
      <c r="O667" s="135"/>
      <c r="P667" s="60">
        <f>IF(A43taxstdlife="n/a","n/a",IF(P$3&gt;(A43taxstdlife+$E667),('RFM input'!$O$265-'RFM input'!$O$319)-SUM($O667:O667),('RFM input'!$O$265-'RFM input'!$O$319)/A43taxstdlife))</f>
        <v>0</v>
      </c>
      <c r="Q667" s="60">
        <f>IF(A43taxstdlife="n/a","n/a",IF(Q$3&gt;(A43taxstdlife+$E667),('RFM input'!$O$265-'RFM input'!$O$319)-SUM($O667:P667),('RFM input'!$O$265-'RFM input'!$O$319)/A43taxstdlife))</f>
        <v>0</v>
      </c>
      <c r="R667" s="60"/>
      <c r="S667" s="94"/>
      <c r="T667" s="94"/>
      <c r="U667" s="94"/>
      <c r="V667" s="94"/>
      <c r="W667" s="94"/>
      <c r="X667" s="94"/>
      <c r="Y667" s="94"/>
      <c r="Z667" s="94"/>
      <c r="AA667" s="249"/>
    </row>
    <row r="668" spans="1:27" ht="12.75" hidden="1" customHeight="1" outlineLevel="2">
      <c r="A668" s="4"/>
      <c r="B668" s="4"/>
      <c r="C668" s="19"/>
      <c r="D668" s="1292"/>
      <c r="E668" s="78">
        <v>9</v>
      </c>
      <c r="F668" s="20"/>
      <c r="G668" s="20"/>
      <c r="H668" s="134"/>
      <c r="I668" s="136"/>
      <c r="J668" s="136"/>
      <c r="K668" s="136"/>
      <c r="L668" s="136"/>
      <c r="M668" s="136"/>
      <c r="N668" s="136"/>
      <c r="O668" s="136"/>
      <c r="P668" s="135"/>
      <c r="Q668" s="60">
        <f>IF(A43taxstdlife="n/a","n/a",IF(Q$3&gt;(A43taxstdlife+$E668),('RFM input'!$P$265-'RFM input'!$P$319)-SUM($P668:P668),('RFM input'!$P$265-'RFM input'!$P$319)/A43taxstdlife))</f>
        <v>0</v>
      </c>
      <c r="R668" s="60"/>
      <c r="S668" s="94"/>
      <c r="T668" s="94"/>
      <c r="U668" s="94"/>
      <c r="V668" s="94"/>
      <c r="W668" s="94"/>
      <c r="X668" s="94"/>
      <c r="Y668" s="94"/>
      <c r="Z668" s="94"/>
      <c r="AA668" s="249"/>
    </row>
    <row r="669" spans="1:27" ht="12.75" hidden="1" customHeight="1" outlineLevel="2">
      <c r="A669" s="4"/>
      <c r="B669" s="4"/>
      <c r="C669" s="19"/>
      <c r="D669" s="1292"/>
      <c r="E669" s="79">
        <v>10</v>
      </c>
      <c r="F669" s="20"/>
      <c r="G669" s="20"/>
      <c r="H669" s="134"/>
      <c r="I669" s="136"/>
      <c r="J669" s="136"/>
      <c r="K669" s="136"/>
      <c r="L669" s="136"/>
      <c r="M669" s="136"/>
      <c r="N669" s="136"/>
      <c r="O669" s="136"/>
      <c r="P669" s="136"/>
      <c r="Q669" s="135"/>
      <c r="R669" s="60"/>
      <c r="S669" s="94"/>
      <c r="T669" s="94"/>
      <c r="U669" s="94"/>
      <c r="V669" s="94"/>
      <c r="W669" s="94"/>
      <c r="X669" s="94"/>
      <c r="Y669" s="94"/>
      <c r="Z669" s="94"/>
      <c r="AA669" s="249"/>
    </row>
    <row r="670" spans="1:27" outlineLevel="1" collapsed="1">
      <c r="A670" s="4"/>
      <c r="B670" s="4"/>
      <c r="C670" s="218">
        <f>Asset43</f>
        <v>0</v>
      </c>
      <c r="D670" s="4"/>
      <c r="E670" s="4"/>
      <c r="F670" s="17"/>
      <c r="G670" s="17"/>
      <c r="H670" s="237">
        <f>-SUM(H658:H669)</f>
        <v>0</v>
      </c>
      <c r="I670" s="149">
        <f>-SUM(I658:I669)</f>
        <v>0</v>
      </c>
      <c r="J670" s="433">
        <f>IF(COUNT($H670:I670)&gt;='RFM input'!$AA$7,0, -SUM(J658:J669))</f>
        <v>0</v>
      </c>
      <c r="K670" s="433">
        <f>IF(COUNT($H670:J670)&gt;='RFM input'!$AA$7,0, -SUM(K658:K669))</f>
        <v>0</v>
      </c>
      <c r="L670" s="433">
        <f>IF(COUNT($H670:K670)&gt;='RFM input'!$AA$7,0, -SUM(L658:L669))</f>
        <v>0</v>
      </c>
      <c r="M670" s="149">
        <f>IF(COUNT($H670:L670)&gt;='RFM input'!$AA$7,0, -SUM(M658:M669))</f>
        <v>0</v>
      </c>
      <c r="N670" s="149">
        <f>IF(COUNT($H670:M670)&gt;='RFM input'!$AA$7,0, -SUM(N658:N669))</f>
        <v>0</v>
      </c>
      <c r="O670" s="149">
        <f>IF(COUNT($H670:N670)&gt;='RFM input'!$AA$7,0, -SUM(O658:O669))</f>
        <v>0</v>
      </c>
      <c r="P670" s="149">
        <f>IF(COUNT($H670:O670)&gt;='RFM input'!$AA$7,0, -SUM(P658:P669))</f>
        <v>0</v>
      </c>
      <c r="Q670" s="149">
        <f>IF(COUNT($H670:P670)&gt;='RFM input'!$AA$7,0, -SUM(Q658:Q669))</f>
        <v>0</v>
      </c>
      <c r="R670" s="149"/>
      <c r="S670" s="93"/>
      <c r="T670" s="93"/>
      <c r="U670" s="93"/>
      <c r="V670" s="93"/>
      <c r="W670" s="93"/>
      <c r="X670" s="93"/>
      <c r="Y670" s="93"/>
      <c r="Z670" s="93"/>
      <c r="AA670" s="249"/>
    </row>
    <row r="671" spans="1:27" ht="12.75" hidden="1" customHeight="1" outlineLevel="2">
      <c r="A671" s="4"/>
      <c r="B671" s="219">
        <f>Asset44</f>
        <v>0</v>
      </c>
      <c r="C671" s="24"/>
      <c r="D671" s="458" t="s">
        <v>161</v>
      </c>
      <c r="E671" s="24"/>
      <c r="F671" s="238"/>
      <c r="G671" s="238"/>
      <c r="H671" s="59">
        <f>IF(H$3&gt;A44taxremlife,A44taxvalue-SUM($F671:F671),IF(A44taxremlife="N/A","n/a",A44taxvalue/A44taxremlife))</f>
        <v>0</v>
      </c>
      <c r="I671" s="59">
        <f>IF(I$3&gt;A44taxremlife,A44taxvalue-SUM($F671:H671),IF(A44taxremlife="N/A","n/a",A44taxvalue/A44taxremlife))</f>
        <v>0</v>
      </c>
      <c r="J671" s="59">
        <f>IF(J$3&gt;A44taxremlife,A44taxvalue-SUM($F671:I671),IF(A44taxremlife="N/A","n/a",A44taxvalue/A44taxremlife))</f>
        <v>0</v>
      </c>
      <c r="K671" s="59">
        <f>IF(K$3&gt;A44taxremlife,A44taxvalue-SUM($F671:J671),IF(A44taxremlife="N/A","n/a",A44taxvalue/A44taxremlife))</f>
        <v>0</v>
      </c>
      <c r="L671" s="59">
        <f>IF(L$3&gt;A44taxremlife,A44taxvalue-SUM($F671:K671),IF(A44taxremlife="N/A","n/a",A44taxvalue/A44taxremlife))</f>
        <v>0</v>
      </c>
      <c r="M671" s="59">
        <f>IF(M$3&gt;A44taxremlife,A44taxvalue-SUM($F671:L671),IF(A44taxremlife="N/A","n/a",A44taxvalue/A44taxremlife))</f>
        <v>0</v>
      </c>
      <c r="N671" s="59">
        <f>IF(N$3&gt;A44taxremlife,A44taxvalue-SUM($F671:M671),IF(A44taxremlife="N/A","n/a",A44taxvalue/A44taxremlife))</f>
        <v>0</v>
      </c>
      <c r="O671" s="59">
        <f>IF(O$3&gt;A44taxremlife,A44taxvalue-SUM($F671:N671),IF(A44taxremlife="N/A","n/a",A44taxvalue/A44taxremlife))</f>
        <v>0</v>
      </c>
      <c r="P671" s="59">
        <f>IF(P$3&gt;A44taxremlife,A44taxvalue-SUM($F671:O671),IF(A44taxremlife="N/A","n/a",A44taxvalue/A44taxremlife))</f>
        <v>0</v>
      </c>
      <c r="Q671" s="59">
        <f>IF(Q$3&gt;A44taxremlife,A44taxvalue-SUM($F671:P671),IF(A44taxremlife="N/A","n/a",A44taxvalue/A44taxremlife))</f>
        <v>0</v>
      </c>
      <c r="R671" s="59"/>
      <c r="S671" s="94"/>
      <c r="T671" s="94"/>
      <c r="U671" s="94"/>
      <c r="V671" s="94"/>
      <c r="W671" s="94"/>
      <c r="X671" s="94"/>
      <c r="Y671" s="94"/>
      <c r="Z671" s="94"/>
      <c r="AA671" s="249"/>
    </row>
    <row r="672" spans="1:27" ht="12.75" hidden="1" customHeight="1" outlineLevel="2">
      <c r="A672" s="4"/>
      <c r="B672" s="4"/>
      <c r="C672" s="19"/>
      <c r="D672" s="1291" t="s">
        <v>50</v>
      </c>
      <c r="E672" s="78"/>
      <c r="F672" s="20"/>
      <c r="G672" s="20"/>
      <c r="H672" s="94"/>
      <c r="I672" s="60"/>
      <c r="J672" s="60"/>
      <c r="K672" s="60"/>
      <c r="L672" s="60"/>
      <c r="M672" s="60"/>
      <c r="N672" s="60"/>
      <c r="O672" s="60"/>
      <c r="P672" s="60"/>
      <c r="Q672" s="60"/>
      <c r="R672" s="60"/>
      <c r="S672" s="94"/>
      <c r="T672" s="94"/>
      <c r="U672" s="94"/>
      <c r="V672" s="94"/>
      <c r="W672" s="94"/>
      <c r="X672" s="94"/>
      <c r="Y672" s="94"/>
      <c r="Z672" s="94"/>
      <c r="AA672" s="249"/>
    </row>
    <row r="673" spans="1:27" ht="12.75" hidden="1" customHeight="1" outlineLevel="2">
      <c r="A673" s="4"/>
      <c r="B673" s="4"/>
      <c r="C673" s="19"/>
      <c r="D673" s="1292"/>
      <c r="E673" s="78">
        <v>1</v>
      </c>
      <c r="F673" s="20"/>
      <c r="G673" s="20"/>
      <c r="H673" s="133"/>
      <c r="I673" s="60">
        <f>IF(A44taxstdlife="n/a","n/a",IF(I$3&gt;(A44taxstdlife+$E673),('RFM input'!$H$266-'RFM input'!$H$320)-SUM($H673:H673),('RFM input'!$H$266-'RFM input'!$H$320)/A44taxstdlife))</f>
        <v>0</v>
      </c>
      <c r="J673" s="60">
        <f>IF(A44taxstdlife="n/a","n/a",IF(J$3&gt;(A44taxstdlife+$E673),('RFM input'!$H$266-'RFM input'!$H$320)-SUM($H673:I673),('RFM input'!$H$266-'RFM input'!$H$320)/A44taxstdlife))</f>
        <v>0</v>
      </c>
      <c r="K673" s="60">
        <f>IF(A44taxstdlife="n/a","n/a",IF(K$3&gt;(A44taxstdlife+$E673),('RFM input'!$H$266-'RFM input'!$H$320)-SUM($H673:J673),('RFM input'!$H$266-'RFM input'!$H$320)/A44taxstdlife))</f>
        <v>0</v>
      </c>
      <c r="L673" s="60">
        <f>IF(A44taxstdlife="n/a","n/a",IF(L$3&gt;(A44taxstdlife+$E673),('RFM input'!$H$266-'RFM input'!$H$320)-SUM($H673:K673),('RFM input'!$H$266-'RFM input'!$H$320)/A44taxstdlife))</f>
        <v>0</v>
      </c>
      <c r="M673" s="60">
        <f>IF(A44taxstdlife="n/a","n/a",IF(M$3&gt;(A44taxstdlife+$E673),('RFM input'!$H$266-'RFM input'!$H$320)-SUM($H673:L673),('RFM input'!$H$266-'RFM input'!$H$320)/A44taxstdlife))</f>
        <v>0</v>
      </c>
      <c r="N673" s="60">
        <f>IF(A44taxstdlife="n/a","n/a",IF(N$3&gt;(A44taxstdlife+$E673),('RFM input'!$H$266-'RFM input'!$H$320)-SUM($H673:M673),('RFM input'!$H$266-'RFM input'!$H$320)/A44taxstdlife))</f>
        <v>0</v>
      </c>
      <c r="O673" s="60">
        <f>IF(A44taxstdlife="n/a","n/a",IF(O$3&gt;(A44taxstdlife+$E673),('RFM input'!$H$266-'RFM input'!$H$320)-SUM($H673:N673),('RFM input'!$H$266-'RFM input'!$H$320)/A44taxstdlife))</f>
        <v>0</v>
      </c>
      <c r="P673" s="60">
        <f>IF(A44taxstdlife="n/a","n/a",IF(P$3&gt;(A44taxstdlife+$E673),('RFM input'!$H$266-'RFM input'!$H$320)-SUM($H673:O673),('RFM input'!$H$266-'RFM input'!$H$320)/A44taxstdlife))</f>
        <v>0</v>
      </c>
      <c r="Q673" s="60">
        <f>IF(A44taxstdlife="n/a","n/a",IF(Q$3&gt;(A44taxstdlife+$E673),('RFM input'!$H$266-'RFM input'!$H$320)-SUM($H673:P673),('RFM input'!$H$266-'RFM input'!$H$320)/A44taxstdlife))</f>
        <v>0</v>
      </c>
      <c r="R673" s="60"/>
      <c r="S673" s="94"/>
      <c r="T673" s="94"/>
      <c r="U673" s="94"/>
      <c r="V673" s="94"/>
      <c r="W673" s="94"/>
      <c r="X673" s="94"/>
      <c r="Y673" s="94"/>
      <c r="Z673" s="94"/>
      <c r="AA673" s="249"/>
    </row>
    <row r="674" spans="1:27" ht="12.75" hidden="1" customHeight="1" outlineLevel="2">
      <c r="A674" s="4"/>
      <c r="B674" s="4"/>
      <c r="C674" s="19"/>
      <c r="D674" s="1292"/>
      <c r="E674" s="78">
        <v>2</v>
      </c>
      <c r="F674" s="20"/>
      <c r="G674" s="20"/>
      <c r="H674" s="134"/>
      <c r="I674" s="135"/>
      <c r="J674" s="60">
        <f>IF(A44taxstdlife="n/a","n/a",IF(J$3&gt;(A44taxstdlife+$E674),('RFM input'!$I$266-'RFM input'!$I$320)-SUM($I674:I674),('RFM input'!$I$266-'RFM input'!$I$320)/A44taxstdlife))</f>
        <v>0</v>
      </c>
      <c r="K674" s="60">
        <f>IF(A44taxstdlife="n/a","n/a",IF(K$3&gt;(A44taxstdlife+$E674),('RFM input'!$I$266-'RFM input'!$I$320)-SUM($I674:J674),('RFM input'!$I$266-'RFM input'!$I$320)/A44taxstdlife))</f>
        <v>0</v>
      </c>
      <c r="L674" s="60">
        <f>IF(A44taxstdlife="n/a","n/a",IF(L$3&gt;(A44taxstdlife+$E674),('RFM input'!$I$266-'RFM input'!$I$320)-SUM($I674:K674),('RFM input'!$I$266-'RFM input'!$I$320)/A44taxstdlife))</f>
        <v>0</v>
      </c>
      <c r="M674" s="60">
        <f>IF(A44taxstdlife="n/a","n/a",IF(M$3&gt;(A44taxstdlife+$E674),('RFM input'!$I$266-'RFM input'!$I$320)-SUM($I674:L674),('RFM input'!$I$266-'RFM input'!$I$320)/A44taxstdlife))</f>
        <v>0</v>
      </c>
      <c r="N674" s="60">
        <f>IF(A44taxstdlife="n/a","n/a",IF(N$3&gt;(A44taxstdlife+$E674),('RFM input'!$I$266-'RFM input'!$I$320)-SUM($I674:M674),('RFM input'!$I$266-'RFM input'!$I$320)/A44taxstdlife))</f>
        <v>0</v>
      </c>
      <c r="O674" s="60">
        <f>IF(A44taxstdlife="n/a","n/a",IF(O$3&gt;(A44taxstdlife+$E674),('RFM input'!$I$266-'RFM input'!$I$320)-SUM($I674:N674),('RFM input'!$I$266-'RFM input'!$I$320)/A44taxstdlife))</f>
        <v>0</v>
      </c>
      <c r="P674" s="60">
        <f>IF(A44taxstdlife="n/a","n/a",IF(P$3&gt;(A44taxstdlife+$E674),('RFM input'!$I$266-'RFM input'!$I$320)-SUM($I674:O674),('RFM input'!$I$266-'RFM input'!$I$320)/A44taxstdlife))</f>
        <v>0</v>
      </c>
      <c r="Q674" s="60">
        <f>IF(A44taxstdlife="n/a","n/a",IF(Q$3&gt;(A44taxstdlife+$E674),('RFM input'!$I$266-'RFM input'!$I$320)-SUM($I674:P674),('RFM input'!$I$266-'RFM input'!$I$320)/A44taxstdlife))</f>
        <v>0</v>
      </c>
      <c r="R674" s="60"/>
      <c r="S674" s="94"/>
      <c r="T674" s="94"/>
      <c r="U674" s="94"/>
      <c r="V674" s="94"/>
      <c r="W674" s="94"/>
      <c r="X674" s="94"/>
      <c r="Y674" s="94"/>
      <c r="Z674" s="94"/>
      <c r="AA674" s="249"/>
    </row>
    <row r="675" spans="1:27" ht="12.75" hidden="1" customHeight="1" outlineLevel="2">
      <c r="A675" s="4"/>
      <c r="B675" s="4"/>
      <c r="C675" s="19"/>
      <c r="D675" s="1292"/>
      <c r="E675" s="78">
        <v>3</v>
      </c>
      <c r="F675" s="20"/>
      <c r="G675" s="20"/>
      <c r="H675" s="134"/>
      <c r="I675" s="136"/>
      <c r="J675" s="135"/>
      <c r="K675" s="60">
        <f>IF(A44taxstdlife="n/a","n/a",IF(K$3&gt;(A44taxstdlife+$E675),('RFM input'!$J$266-'RFM input'!$J$320)-SUM($J675:J675),('RFM input'!$J$266-'RFM input'!$J$320)/A44taxstdlife))</f>
        <v>0</v>
      </c>
      <c r="L675" s="60">
        <f>IF(A44taxstdlife="n/a","n/a",IF(L$3&gt;(A44taxstdlife+$E675),('RFM input'!$J$266-'RFM input'!$J$320)-SUM($J675:K675),('RFM input'!$J$266-'RFM input'!$J$320)/A44taxstdlife))</f>
        <v>0</v>
      </c>
      <c r="M675" s="60">
        <f>IF(A44taxstdlife="n/a","n/a",IF(M$3&gt;(A44taxstdlife+$E675),('RFM input'!$J$266-'RFM input'!$J$320)-SUM($J675:L675),('RFM input'!$J$266-'RFM input'!$J$320)/A44taxstdlife))</f>
        <v>0</v>
      </c>
      <c r="N675" s="60">
        <f>IF(A44taxstdlife="n/a","n/a",IF(N$3&gt;(A44taxstdlife+$E675),('RFM input'!$J$266-'RFM input'!$J$320)-SUM($J675:M675),('RFM input'!$J$266-'RFM input'!$J$320)/A44taxstdlife))</f>
        <v>0</v>
      </c>
      <c r="O675" s="60">
        <f>IF(A44taxstdlife="n/a","n/a",IF(O$3&gt;(A44taxstdlife+$E675),('RFM input'!$J$266-'RFM input'!$J$320)-SUM($J675:N675),('RFM input'!$J$266-'RFM input'!$J$320)/A44taxstdlife))</f>
        <v>0</v>
      </c>
      <c r="P675" s="60">
        <f>IF(A44taxstdlife="n/a","n/a",IF(P$3&gt;(A44taxstdlife+$E675),('RFM input'!$J$266-'RFM input'!$J$320)-SUM($J675:O675),('RFM input'!$J$266-'RFM input'!$J$320)/A44taxstdlife))</f>
        <v>0</v>
      </c>
      <c r="Q675" s="60">
        <f>IF(A44taxstdlife="n/a","n/a",IF(Q$3&gt;(A44taxstdlife+$E675),('RFM input'!$J$266-'RFM input'!$J$320)-SUM($J675:P675),('RFM input'!$J$266-'RFM input'!$J$320)/A44taxstdlife))</f>
        <v>0</v>
      </c>
      <c r="R675" s="60"/>
      <c r="S675" s="94"/>
      <c r="T675" s="94"/>
      <c r="U675" s="94"/>
      <c r="V675" s="94"/>
      <c r="W675" s="94"/>
      <c r="X675" s="94"/>
      <c r="Y675" s="94"/>
      <c r="Z675" s="94"/>
      <c r="AA675" s="249"/>
    </row>
    <row r="676" spans="1:27" ht="12.75" hidden="1" customHeight="1" outlineLevel="2">
      <c r="A676" s="4"/>
      <c r="B676" s="4"/>
      <c r="C676" s="19"/>
      <c r="D676" s="1292"/>
      <c r="E676" s="78">
        <v>4</v>
      </c>
      <c r="F676" s="20"/>
      <c r="G676" s="20"/>
      <c r="H676" s="134"/>
      <c r="I676" s="136"/>
      <c r="J676" s="136"/>
      <c r="K676" s="135"/>
      <c r="L676" s="60">
        <f>IF(A44taxstdlife="n/a","n/a",IF(L$3&gt;(A44taxstdlife+$E676),('RFM input'!$K$266-'RFM input'!$K$320)-SUM($K676:K676),('RFM input'!$K$266-'RFM input'!$K$320)/A44taxstdlife))</f>
        <v>0</v>
      </c>
      <c r="M676" s="60">
        <f>IF(A44taxstdlife="n/a","n/a",IF(M$3&gt;(A44taxstdlife+$E676),('RFM input'!$K$266-'RFM input'!$K$320)-SUM($K676:L676),('RFM input'!$K$266-'RFM input'!$K$320)/A44taxstdlife))</f>
        <v>0</v>
      </c>
      <c r="N676" s="60">
        <f>IF(A44taxstdlife="n/a","n/a",IF(N$3&gt;(A44taxstdlife+$E676),('RFM input'!$K$266-'RFM input'!$K$320)-SUM($K676:M676),('RFM input'!$K$266-'RFM input'!$K$320)/A44taxstdlife))</f>
        <v>0</v>
      </c>
      <c r="O676" s="60">
        <f>IF(A44taxstdlife="n/a","n/a",IF(O$3&gt;(A44taxstdlife+$E676),('RFM input'!$K$266-'RFM input'!$K$320)-SUM($K676:N676),('RFM input'!$K$266-'RFM input'!$K$320)/A44taxstdlife))</f>
        <v>0</v>
      </c>
      <c r="P676" s="60">
        <f>IF(A44taxstdlife="n/a","n/a",IF(P$3&gt;(A44taxstdlife+$E676),('RFM input'!$K$266-'RFM input'!$K$320)-SUM($K676:O676),('RFM input'!$K$266-'RFM input'!$K$320)/A44taxstdlife))</f>
        <v>0</v>
      </c>
      <c r="Q676" s="60">
        <f>IF(A44taxstdlife="n/a","n/a",IF(Q$3&gt;(A44taxstdlife+$E676),('RFM input'!$K$266-'RFM input'!$K$320)-SUM($K676:P676),('RFM input'!$K$266-'RFM input'!$K$320)/A44taxstdlife))</f>
        <v>0</v>
      </c>
      <c r="R676" s="60"/>
      <c r="S676" s="94"/>
      <c r="T676" s="94"/>
      <c r="U676" s="94"/>
      <c r="V676" s="94"/>
      <c r="W676" s="94"/>
      <c r="X676" s="94"/>
      <c r="Y676" s="94"/>
      <c r="Z676" s="94"/>
      <c r="AA676" s="249"/>
    </row>
    <row r="677" spans="1:27" ht="12.75" hidden="1" customHeight="1" outlineLevel="2">
      <c r="A677" s="4"/>
      <c r="B677" s="4"/>
      <c r="C677" s="19"/>
      <c r="D677" s="1292"/>
      <c r="E677" s="78">
        <v>5</v>
      </c>
      <c r="F677" s="20"/>
      <c r="G677" s="20"/>
      <c r="H677" s="134"/>
      <c r="I677" s="136"/>
      <c r="J677" s="136"/>
      <c r="K677" s="136"/>
      <c r="L677" s="135"/>
      <c r="M677" s="60">
        <f>IF(A44taxstdlife="n/a","n/a",IF(M$3&gt;(A44taxstdlife+$E677),('RFM input'!$L$266-'RFM input'!$L$320)-SUM($L677:L677),('RFM input'!$L$266-'RFM input'!$L$320)/A44taxstdlife))</f>
        <v>0</v>
      </c>
      <c r="N677" s="60">
        <f>IF(A44taxstdlife="n/a","n/a",IF(N$3&gt;(A44taxstdlife+$E677),('RFM input'!$L$266-'RFM input'!$L$320)-SUM($L677:M677),('RFM input'!$L$266-'RFM input'!$L$320)/A44taxstdlife))</f>
        <v>0</v>
      </c>
      <c r="O677" s="60">
        <f>IF(A44taxstdlife="n/a","n/a",IF(O$3&gt;(A44taxstdlife+$E677),('RFM input'!$L$266-'RFM input'!$L$320)-SUM($L677:N677),('RFM input'!$L$266-'RFM input'!$L$320)/A44taxstdlife))</f>
        <v>0</v>
      </c>
      <c r="P677" s="60">
        <f>IF(A44taxstdlife="n/a","n/a",IF(P$3&gt;(A44taxstdlife+$E677),('RFM input'!$L$266-'RFM input'!$L$320)-SUM($L677:O677),('RFM input'!$L$266-'RFM input'!$L$320)/A44taxstdlife))</f>
        <v>0</v>
      </c>
      <c r="Q677" s="60">
        <f>IF(A44taxstdlife="n/a","n/a",IF(Q$3&gt;(A44taxstdlife+$E677),('RFM input'!$L$266-'RFM input'!$L$320)-SUM($L677:P677),('RFM input'!$L$266-'RFM input'!$L$320)/A44taxstdlife))</f>
        <v>0</v>
      </c>
      <c r="R677" s="60"/>
      <c r="S677" s="94"/>
      <c r="T677" s="94"/>
      <c r="U677" s="94"/>
      <c r="V677" s="94"/>
      <c r="W677" s="94"/>
      <c r="X677" s="94"/>
      <c r="Y677" s="94"/>
      <c r="Z677" s="94"/>
      <c r="AA677" s="249"/>
    </row>
    <row r="678" spans="1:27" ht="12.75" hidden="1" customHeight="1" outlineLevel="2">
      <c r="A678" s="4"/>
      <c r="B678" s="4"/>
      <c r="C678" s="19"/>
      <c r="D678" s="1292"/>
      <c r="E678" s="78">
        <v>6</v>
      </c>
      <c r="F678" s="20"/>
      <c r="G678" s="20"/>
      <c r="H678" s="134"/>
      <c r="I678" s="136"/>
      <c r="J678" s="136"/>
      <c r="K678" s="136"/>
      <c r="L678" s="136"/>
      <c r="M678" s="135"/>
      <c r="N678" s="60">
        <f>IF(A44taxstdlife="n/a","n/a",IF(N$3&gt;(A44taxstdlife+$E678),('RFM input'!$M$266-'RFM input'!$M$320)-SUM($M678:M678),('RFM input'!$M$266-'RFM input'!$M$320)/A44taxstdlife))</f>
        <v>0</v>
      </c>
      <c r="O678" s="60">
        <f>IF(A44taxstdlife="n/a","n/a",IF(O$3&gt;(A44taxstdlife+$E678),('RFM input'!$M$266-'RFM input'!$M$320)-SUM($M678:N678),('RFM input'!$M$266-'RFM input'!$M$320)/A44taxstdlife))</f>
        <v>0</v>
      </c>
      <c r="P678" s="60">
        <f>IF(A44taxstdlife="n/a","n/a",IF(P$3&gt;(A44taxstdlife+$E678),('RFM input'!$M$266-'RFM input'!$M$320)-SUM($M678:O678),('RFM input'!$M$266-'RFM input'!$M$320)/A44taxstdlife))</f>
        <v>0</v>
      </c>
      <c r="Q678" s="60">
        <f>IF(A44taxstdlife="n/a","n/a",IF(Q$3&gt;(A44taxstdlife+$E678),('RFM input'!$M$266-'RFM input'!$M$320)-SUM($M678:P678),('RFM input'!$M$266-'RFM input'!$M$320)/A44taxstdlife))</f>
        <v>0</v>
      </c>
      <c r="R678" s="60"/>
      <c r="S678" s="94"/>
      <c r="T678" s="94"/>
      <c r="U678" s="94"/>
      <c r="V678" s="94"/>
      <c r="W678" s="94"/>
      <c r="X678" s="94"/>
      <c r="Y678" s="94"/>
      <c r="Z678" s="94"/>
      <c r="AA678" s="249"/>
    </row>
    <row r="679" spans="1:27" ht="12.75" hidden="1" customHeight="1" outlineLevel="2">
      <c r="A679" s="4"/>
      <c r="B679" s="4"/>
      <c r="C679" s="19"/>
      <c r="D679" s="1292"/>
      <c r="E679" s="78">
        <v>7</v>
      </c>
      <c r="F679" s="20"/>
      <c r="G679" s="20"/>
      <c r="H679" s="134"/>
      <c r="I679" s="136"/>
      <c r="J679" s="136"/>
      <c r="K679" s="136"/>
      <c r="L679" s="136"/>
      <c r="M679" s="136"/>
      <c r="N679" s="135"/>
      <c r="O679" s="60">
        <f>IF(A44taxstdlife="n/a","n/a",IF(O$3&gt;(A44taxstdlife+$E679),('RFM input'!$N$266-'RFM input'!$N$320)-SUM($N679:N679),('RFM input'!$N$266-'RFM input'!$N$320)/A44taxstdlife))</f>
        <v>0</v>
      </c>
      <c r="P679" s="60">
        <f>IF(A44taxstdlife="n/a","n/a",IF(P$3&gt;(A44taxstdlife+$E679),('RFM input'!$N$266-'RFM input'!$N$320)-SUM($N679:O679),('RFM input'!$N$266-'RFM input'!$N$320)/A44taxstdlife))</f>
        <v>0</v>
      </c>
      <c r="Q679" s="60">
        <f>IF(A44taxstdlife="n/a","n/a",IF(Q$3&gt;(A44taxstdlife+$E679),('RFM input'!$N$266-'RFM input'!$N$320)-SUM($N679:P679),('RFM input'!$N$266-'RFM input'!$N$320)/A44taxstdlife))</f>
        <v>0</v>
      </c>
      <c r="R679" s="60"/>
      <c r="S679" s="94"/>
      <c r="T679" s="94"/>
      <c r="U679" s="94"/>
      <c r="V679" s="94"/>
      <c r="W679" s="94"/>
      <c r="X679" s="94"/>
      <c r="Y679" s="94"/>
      <c r="Z679" s="94"/>
      <c r="AA679" s="249"/>
    </row>
    <row r="680" spans="1:27" ht="12.75" hidden="1" customHeight="1" outlineLevel="2">
      <c r="A680" s="4"/>
      <c r="B680" s="4"/>
      <c r="C680" s="19"/>
      <c r="D680" s="1292"/>
      <c r="E680" s="78">
        <v>8</v>
      </c>
      <c r="F680" s="20"/>
      <c r="G680" s="20"/>
      <c r="H680" s="134"/>
      <c r="I680" s="136"/>
      <c r="J680" s="136"/>
      <c r="K680" s="136"/>
      <c r="L680" s="136"/>
      <c r="M680" s="136"/>
      <c r="N680" s="136"/>
      <c r="O680" s="135"/>
      <c r="P680" s="60">
        <f>IF(A44taxstdlife="n/a","n/a",IF(P$3&gt;(A44taxstdlife+$E680),('RFM input'!$O$266-'RFM input'!$O$320)-SUM($O680:O680),('RFM input'!$O$266-'RFM input'!$O$320)/A44taxstdlife))</f>
        <v>0</v>
      </c>
      <c r="Q680" s="60">
        <f>IF(A44taxstdlife="n/a","n/a",IF(Q$3&gt;(A44taxstdlife+$E680),('RFM input'!$O$266-'RFM input'!$O$320)-SUM($O680:P680),('RFM input'!$O$266-'RFM input'!$O$320)/A44taxstdlife))</f>
        <v>0</v>
      </c>
      <c r="R680" s="60"/>
      <c r="S680" s="94"/>
      <c r="T680" s="94"/>
      <c r="U680" s="94"/>
      <c r="V680" s="94"/>
      <c r="W680" s="94"/>
      <c r="X680" s="94"/>
      <c r="Y680" s="94"/>
      <c r="Z680" s="94"/>
      <c r="AA680" s="249"/>
    </row>
    <row r="681" spans="1:27" ht="12.75" hidden="1" customHeight="1" outlineLevel="2">
      <c r="A681" s="4"/>
      <c r="B681" s="4"/>
      <c r="C681" s="19"/>
      <c r="D681" s="1292"/>
      <c r="E681" s="78">
        <v>9</v>
      </c>
      <c r="F681" s="20"/>
      <c r="G681" s="20"/>
      <c r="H681" s="134"/>
      <c r="I681" s="136"/>
      <c r="J681" s="136"/>
      <c r="K681" s="136"/>
      <c r="L681" s="136"/>
      <c r="M681" s="136"/>
      <c r="N681" s="136"/>
      <c r="O681" s="136"/>
      <c r="P681" s="135"/>
      <c r="Q681" s="60">
        <f>IF(A44taxstdlife="n/a","n/a",IF(Q$3&gt;(A44taxstdlife+$E681),('RFM input'!$P$266-'RFM input'!$P$320)-SUM($P681:P681),('RFM input'!$P$266-'RFM input'!$P$320)/A44taxstdlife))</f>
        <v>0</v>
      </c>
      <c r="R681" s="60"/>
      <c r="S681" s="94"/>
      <c r="T681" s="94"/>
      <c r="U681" s="94"/>
      <c r="V681" s="94"/>
      <c r="W681" s="94"/>
      <c r="X681" s="94"/>
      <c r="Y681" s="94"/>
      <c r="Z681" s="94"/>
      <c r="AA681" s="249"/>
    </row>
    <row r="682" spans="1:27" ht="12.75" hidden="1" customHeight="1" outlineLevel="2">
      <c r="A682" s="4"/>
      <c r="B682" s="4"/>
      <c r="C682" s="19"/>
      <c r="D682" s="1292"/>
      <c r="E682" s="79">
        <v>10</v>
      </c>
      <c r="F682" s="20"/>
      <c r="G682" s="20"/>
      <c r="H682" s="134"/>
      <c r="I682" s="136"/>
      <c r="J682" s="136"/>
      <c r="K682" s="136"/>
      <c r="L682" s="136"/>
      <c r="M682" s="136"/>
      <c r="N682" s="136"/>
      <c r="O682" s="136"/>
      <c r="P682" s="136"/>
      <c r="Q682" s="135"/>
      <c r="R682" s="60"/>
      <c r="S682" s="94"/>
      <c r="T682" s="94"/>
      <c r="U682" s="94"/>
      <c r="V682" s="94"/>
      <c r="W682" s="94"/>
      <c r="X682" s="94"/>
      <c r="Y682" s="94"/>
      <c r="Z682" s="94"/>
      <c r="AA682" s="249"/>
    </row>
    <row r="683" spans="1:27" outlineLevel="1" collapsed="1">
      <c r="A683" s="4"/>
      <c r="B683" s="4"/>
      <c r="C683" s="218">
        <f>Asset44</f>
        <v>0</v>
      </c>
      <c r="D683" s="4"/>
      <c r="E683" s="4"/>
      <c r="F683" s="17"/>
      <c r="G683" s="17"/>
      <c r="H683" s="237">
        <f>-SUM(H671:H682)</f>
        <v>0</v>
      </c>
      <c r="I683" s="149">
        <f>-SUM(I671:I682)</f>
        <v>0</v>
      </c>
      <c r="J683" s="433">
        <f>IF(COUNT($H683:I683)&gt;='RFM input'!$AA$7,0, -SUM(J671:J682))</f>
        <v>0</v>
      </c>
      <c r="K683" s="433">
        <f>IF(COUNT($H683:J683)&gt;='RFM input'!$AA$7,0, -SUM(K671:K682))</f>
        <v>0</v>
      </c>
      <c r="L683" s="433">
        <f>IF(COUNT($H683:K683)&gt;='RFM input'!$AA$7,0, -SUM(L671:L682))</f>
        <v>0</v>
      </c>
      <c r="M683" s="149">
        <f>IF(COUNT($H683:L683)&gt;='RFM input'!$AA$7,0, -SUM(M671:M682))</f>
        <v>0</v>
      </c>
      <c r="N683" s="149">
        <f>IF(COUNT($H683:M683)&gt;='RFM input'!$AA$7,0, -SUM(N671:N682))</f>
        <v>0</v>
      </c>
      <c r="O683" s="149">
        <f>IF(COUNT($H683:N683)&gt;='RFM input'!$AA$7,0, -SUM(O671:O682))</f>
        <v>0</v>
      </c>
      <c r="P683" s="149">
        <f>IF(COUNT($H683:O683)&gt;='RFM input'!$AA$7,0, -SUM(P671:P682))</f>
        <v>0</v>
      </c>
      <c r="Q683" s="149">
        <f>IF(COUNT($H683:P683)&gt;='RFM input'!$AA$7,0, -SUM(Q671:Q682))</f>
        <v>0</v>
      </c>
      <c r="R683" s="149"/>
      <c r="S683" s="93"/>
      <c r="T683" s="93"/>
      <c r="U683" s="93"/>
      <c r="V683" s="93"/>
      <c r="W683" s="93"/>
      <c r="X683" s="93"/>
      <c r="Y683" s="93"/>
      <c r="Z683" s="93"/>
      <c r="AA683" s="249"/>
    </row>
    <row r="684" spans="1:27" ht="12.75" hidden="1" customHeight="1" outlineLevel="2">
      <c r="A684" s="4"/>
      <c r="B684" s="219">
        <f>Asset45</f>
        <v>0</v>
      </c>
      <c r="C684" s="24"/>
      <c r="D684" s="458" t="s">
        <v>161</v>
      </c>
      <c r="E684" s="24"/>
      <c r="F684" s="238"/>
      <c r="G684" s="238"/>
      <c r="H684" s="59">
        <f>IF(H$3&gt;A45taxremlife,A45taxvalue-SUM($F684:F684),IF(A45taxremlife="N/A","n/a",A45taxvalue/A45taxremlife))</f>
        <v>0</v>
      </c>
      <c r="I684" s="59">
        <f>IF(I$3&gt;A45taxremlife,A45taxvalue-SUM($F684:H684),IF(A45taxremlife="N/A","n/a",A45taxvalue/A45taxremlife))</f>
        <v>0</v>
      </c>
      <c r="J684" s="59">
        <f>IF(J$3&gt;A45taxremlife,A45taxvalue-SUM($F684:I684),IF(A45taxremlife="N/A","n/a",A45taxvalue/A45taxremlife))</f>
        <v>0</v>
      </c>
      <c r="K684" s="59">
        <f>IF(K$3&gt;A45taxremlife,A45taxvalue-SUM($F684:J684),IF(A45taxremlife="N/A","n/a",A45taxvalue/A45taxremlife))</f>
        <v>0</v>
      </c>
      <c r="L684" s="59">
        <f>IF(L$3&gt;A45taxremlife,A45taxvalue-SUM($F684:K684),IF(A45taxremlife="N/A","n/a",A45taxvalue/A45taxremlife))</f>
        <v>0</v>
      </c>
      <c r="M684" s="59">
        <f>IF(M$3&gt;A45taxremlife,A45taxvalue-SUM($F684:L684),IF(A45taxremlife="N/A","n/a",A45taxvalue/A45taxremlife))</f>
        <v>0</v>
      </c>
      <c r="N684" s="59">
        <f>IF(N$3&gt;A45taxremlife,A45taxvalue-SUM($F684:M684),IF(A45taxremlife="N/A","n/a",A45taxvalue/A45taxremlife))</f>
        <v>0</v>
      </c>
      <c r="O684" s="59">
        <f>IF(O$3&gt;A45taxremlife,A45taxvalue-SUM($F684:N684),IF(A45taxremlife="N/A","n/a",A45taxvalue/A45taxremlife))</f>
        <v>0</v>
      </c>
      <c r="P684" s="59">
        <f>IF(P$3&gt;A45taxremlife,A45taxvalue-SUM($F684:O684),IF(A45taxremlife="N/A","n/a",A45taxvalue/A45taxremlife))</f>
        <v>0</v>
      </c>
      <c r="Q684" s="59">
        <f>IF(Q$3&gt;A45taxremlife,A45taxvalue-SUM($F684:P684),IF(A45taxremlife="N/A","n/a",A45taxvalue/A45taxremlife))</f>
        <v>0</v>
      </c>
      <c r="R684" s="59"/>
      <c r="S684" s="94"/>
      <c r="T684" s="94"/>
      <c r="U684" s="94"/>
      <c r="V684" s="94"/>
      <c r="W684" s="94"/>
      <c r="X684" s="94"/>
      <c r="Y684" s="94"/>
      <c r="Z684" s="94"/>
      <c r="AA684" s="249"/>
    </row>
    <row r="685" spans="1:27" ht="12.75" hidden="1" customHeight="1" outlineLevel="2">
      <c r="A685" s="4"/>
      <c r="B685" s="4"/>
      <c r="C685" s="19"/>
      <c r="D685" s="1291" t="s">
        <v>50</v>
      </c>
      <c r="E685" s="78"/>
      <c r="F685" s="20"/>
      <c r="G685" s="20"/>
      <c r="H685" s="94"/>
      <c r="I685" s="60"/>
      <c r="J685" s="60"/>
      <c r="K685" s="60"/>
      <c r="L685" s="60"/>
      <c r="M685" s="60"/>
      <c r="N685" s="60"/>
      <c r="O685" s="60"/>
      <c r="P685" s="60"/>
      <c r="Q685" s="60"/>
      <c r="R685" s="60"/>
      <c r="S685" s="94"/>
      <c r="T685" s="94"/>
      <c r="U685" s="94"/>
      <c r="V685" s="94"/>
      <c r="W685" s="94"/>
      <c r="X685" s="94"/>
      <c r="Y685" s="94"/>
      <c r="Z685" s="94"/>
      <c r="AA685" s="249"/>
    </row>
    <row r="686" spans="1:27" ht="12.75" hidden="1" customHeight="1" outlineLevel="2">
      <c r="A686" s="4"/>
      <c r="B686" s="4"/>
      <c r="C686" s="19"/>
      <c r="D686" s="1292"/>
      <c r="E686" s="78">
        <v>1</v>
      </c>
      <c r="F686" s="20"/>
      <c r="G686" s="20"/>
      <c r="H686" s="133"/>
      <c r="I686" s="60">
        <f>IF(A45taxstdlife="n/a","n/a",IF(I$3&gt;(A45taxstdlife+$E686),('RFM input'!$H$267-'RFM input'!$H$321)-SUM($H686:H686),('RFM input'!$H$267-'RFM input'!$H$321)/A45taxstdlife))</f>
        <v>0</v>
      </c>
      <c r="J686" s="60">
        <f>IF(A45taxstdlife="n/a","n/a",IF(J$3&gt;(A45taxstdlife+$E686),('RFM input'!$H$267-'RFM input'!$H$321)-SUM($H686:I686),('RFM input'!$H$267-'RFM input'!$H$321)/A45taxstdlife))</f>
        <v>0</v>
      </c>
      <c r="K686" s="60">
        <f>IF(A45taxstdlife="n/a","n/a",IF(K$3&gt;(A45taxstdlife+$E686),('RFM input'!$H$267-'RFM input'!$H$321)-SUM($H686:J686),('RFM input'!$H$267-'RFM input'!$H$321)/A45taxstdlife))</f>
        <v>0</v>
      </c>
      <c r="L686" s="60">
        <f>IF(A45taxstdlife="n/a","n/a",IF(L$3&gt;(A45taxstdlife+$E686),('RFM input'!$H$267-'RFM input'!$H$321)-SUM($H686:K686),('RFM input'!$H$267-'RFM input'!$H$321)/A45taxstdlife))</f>
        <v>0</v>
      </c>
      <c r="M686" s="60">
        <f>IF(A45taxstdlife="n/a","n/a",IF(M$3&gt;(A45taxstdlife+$E686),('RFM input'!$H$267-'RFM input'!$H$321)-SUM($H686:L686),('RFM input'!$H$267-'RFM input'!$H$321)/A45taxstdlife))</f>
        <v>0</v>
      </c>
      <c r="N686" s="60">
        <f>IF(A45taxstdlife="n/a","n/a",IF(N$3&gt;(A45taxstdlife+$E686),('RFM input'!$H$267-'RFM input'!$H$321)-SUM($H686:M686),('RFM input'!$H$267-'RFM input'!$H$321)/A45taxstdlife))</f>
        <v>0</v>
      </c>
      <c r="O686" s="60">
        <f>IF(A45taxstdlife="n/a","n/a",IF(O$3&gt;(A45taxstdlife+$E686),('RFM input'!$H$267-'RFM input'!$H$321)-SUM($H686:N686),('RFM input'!$H$267-'RFM input'!$H$321)/A45taxstdlife))</f>
        <v>0</v>
      </c>
      <c r="P686" s="60">
        <f>IF(A45taxstdlife="n/a","n/a",IF(P$3&gt;(A45taxstdlife+$E686),('RFM input'!$H$267-'RFM input'!$H$321)-SUM($H686:O686),('RFM input'!$H$267-'RFM input'!$H$321)/A45taxstdlife))</f>
        <v>0</v>
      </c>
      <c r="Q686" s="60">
        <f>IF(A45taxstdlife="n/a","n/a",IF(Q$3&gt;(A45taxstdlife+$E686),('RFM input'!$H$267-'RFM input'!$H$321)-SUM($H686:P686),('RFM input'!$H$267-'RFM input'!$H$321)/A45taxstdlife))</f>
        <v>0</v>
      </c>
      <c r="R686" s="60"/>
      <c r="S686" s="94"/>
      <c r="T686" s="94"/>
      <c r="U686" s="94"/>
      <c r="V686" s="94"/>
      <c r="W686" s="94"/>
      <c r="X686" s="94"/>
      <c r="Y686" s="94"/>
      <c r="Z686" s="94"/>
      <c r="AA686" s="249"/>
    </row>
    <row r="687" spans="1:27" ht="12.75" hidden="1" customHeight="1" outlineLevel="2">
      <c r="A687" s="4"/>
      <c r="B687" s="4"/>
      <c r="C687" s="19"/>
      <c r="D687" s="1292"/>
      <c r="E687" s="78">
        <v>2</v>
      </c>
      <c r="F687" s="20"/>
      <c r="G687" s="20"/>
      <c r="H687" s="134"/>
      <c r="I687" s="135"/>
      <c r="J687" s="60">
        <f>IF(A45taxstdlife="n/a","n/a",IF(J$3&gt;(A45taxstdlife+$E687),('RFM input'!$I$267-'RFM input'!$I$321)-SUM($I687:I687),('RFM input'!$I$267-'RFM input'!$I$321)/A45taxstdlife))</f>
        <v>0</v>
      </c>
      <c r="K687" s="60">
        <f>IF(A45taxstdlife="n/a","n/a",IF(K$3&gt;(A45taxstdlife+$E687),('RFM input'!$I$267-'RFM input'!$I$321)-SUM($I687:J687),('RFM input'!$I$267-'RFM input'!$I$321)/A45taxstdlife))</f>
        <v>0</v>
      </c>
      <c r="L687" s="60">
        <f>IF(A45taxstdlife="n/a","n/a",IF(L$3&gt;(A45taxstdlife+$E687),('RFM input'!$I$267-'RFM input'!$I$321)-SUM($I687:K687),('RFM input'!$I$267-'RFM input'!$I$321)/A45taxstdlife))</f>
        <v>0</v>
      </c>
      <c r="M687" s="60">
        <f>IF(A45taxstdlife="n/a","n/a",IF(M$3&gt;(A45taxstdlife+$E687),('RFM input'!$I$267-'RFM input'!$I$321)-SUM($I687:L687),('RFM input'!$I$267-'RFM input'!$I$321)/A45taxstdlife))</f>
        <v>0</v>
      </c>
      <c r="N687" s="60">
        <f>IF(A45taxstdlife="n/a","n/a",IF(N$3&gt;(A45taxstdlife+$E687),('RFM input'!$I$267-'RFM input'!$I$321)-SUM($I687:M687),('RFM input'!$I$267-'RFM input'!$I$321)/A45taxstdlife))</f>
        <v>0</v>
      </c>
      <c r="O687" s="60">
        <f>IF(A45taxstdlife="n/a","n/a",IF(O$3&gt;(A45taxstdlife+$E687),('RFM input'!$I$267-'RFM input'!$I$321)-SUM($I687:N687),('RFM input'!$I$267-'RFM input'!$I$321)/A45taxstdlife))</f>
        <v>0</v>
      </c>
      <c r="P687" s="60">
        <f>IF(A45taxstdlife="n/a","n/a",IF(P$3&gt;(A45taxstdlife+$E687),('RFM input'!$I$267-'RFM input'!$I$321)-SUM($I687:O687),('RFM input'!$I$267-'RFM input'!$I$321)/A45taxstdlife))</f>
        <v>0</v>
      </c>
      <c r="Q687" s="60">
        <f>IF(A45taxstdlife="n/a","n/a",IF(Q$3&gt;(A45taxstdlife+$E687),('RFM input'!$I$267-'RFM input'!$I$321)-SUM($I687:P687),('RFM input'!$I$267-'RFM input'!$I$321)/A45taxstdlife))</f>
        <v>0</v>
      </c>
      <c r="R687" s="60"/>
      <c r="S687" s="94"/>
      <c r="T687" s="94"/>
      <c r="U687" s="94"/>
      <c r="V687" s="94"/>
      <c r="W687" s="94"/>
      <c r="X687" s="94"/>
      <c r="Y687" s="94"/>
      <c r="Z687" s="94"/>
      <c r="AA687" s="249"/>
    </row>
    <row r="688" spans="1:27" ht="12.75" hidden="1" customHeight="1" outlineLevel="2">
      <c r="A688" s="4"/>
      <c r="B688" s="4"/>
      <c r="C688" s="19"/>
      <c r="D688" s="1292"/>
      <c r="E688" s="78">
        <v>3</v>
      </c>
      <c r="F688" s="20"/>
      <c r="G688" s="20"/>
      <c r="H688" s="134"/>
      <c r="I688" s="136"/>
      <c r="J688" s="135"/>
      <c r="K688" s="60">
        <f>IF(A45taxstdlife="n/a","n/a",IF(K$3&gt;(A45taxstdlife+$E688),('RFM input'!$J$267-'RFM input'!$J$321)-SUM($J688:J688),('RFM input'!$J$267-'RFM input'!$J$321)/A45taxstdlife))</f>
        <v>0</v>
      </c>
      <c r="L688" s="60">
        <f>IF(A45taxstdlife="n/a","n/a",IF(L$3&gt;(A45taxstdlife+$E688),('RFM input'!$J$267-'RFM input'!$J$321)-SUM($J688:K688),('RFM input'!$J$267-'RFM input'!$J$321)/A45taxstdlife))</f>
        <v>0</v>
      </c>
      <c r="M688" s="60">
        <f>IF(A45taxstdlife="n/a","n/a",IF(M$3&gt;(A45taxstdlife+$E688),('RFM input'!$J$267-'RFM input'!$J$321)-SUM($J688:L688),('RFM input'!$J$267-'RFM input'!$J$321)/A45taxstdlife))</f>
        <v>0</v>
      </c>
      <c r="N688" s="60">
        <f>IF(A45taxstdlife="n/a","n/a",IF(N$3&gt;(A45taxstdlife+$E688),('RFM input'!$J$267-'RFM input'!$J$321)-SUM($J688:M688),('RFM input'!$J$267-'RFM input'!$J$321)/A45taxstdlife))</f>
        <v>0</v>
      </c>
      <c r="O688" s="60">
        <f>IF(A45taxstdlife="n/a","n/a",IF(O$3&gt;(A45taxstdlife+$E688),('RFM input'!$J$267-'RFM input'!$J$321)-SUM($J688:N688),('RFM input'!$J$267-'RFM input'!$J$321)/A45taxstdlife))</f>
        <v>0</v>
      </c>
      <c r="P688" s="60">
        <f>IF(A45taxstdlife="n/a","n/a",IF(P$3&gt;(A45taxstdlife+$E688),('RFM input'!$J$267-'RFM input'!$J$321)-SUM($J688:O688),('RFM input'!$J$267-'RFM input'!$J$321)/A45taxstdlife))</f>
        <v>0</v>
      </c>
      <c r="Q688" s="60">
        <f>IF(A45taxstdlife="n/a","n/a",IF(Q$3&gt;(A45taxstdlife+$E688),('RFM input'!$J$267-'RFM input'!$J$321)-SUM($J688:P688),('RFM input'!$J$267-'RFM input'!$J$321)/A45taxstdlife))</f>
        <v>0</v>
      </c>
      <c r="R688" s="60"/>
      <c r="S688" s="94"/>
      <c r="T688" s="94"/>
      <c r="U688" s="94"/>
      <c r="V688" s="94"/>
      <c r="W688" s="94"/>
      <c r="X688" s="94"/>
      <c r="Y688" s="94"/>
      <c r="Z688" s="94"/>
      <c r="AA688" s="249"/>
    </row>
    <row r="689" spans="1:27" ht="12.75" hidden="1" customHeight="1" outlineLevel="2">
      <c r="A689" s="4"/>
      <c r="B689" s="4"/>
      <c r="C689" s="19"/>
      <c r="D689" s="1292"/>
      <c r="E689" s="78">
        <v>4</v>
      </c>
      <c r="F689" s="20"/>
      <c r="G689" s="20"/>
      <c r="H689" s="134"/>
      <c r="I689" s="136"/>
      <c r="J689" s="136"/>
      <c r="K689" s="135"/>
      <c r="L689" s="60">
        <f>IF(A45taxstdlife="n/a","n/a",IF(L$3&gt;(A45taxstdlife+$E689),('RFM input'!$K$267-'RFM input'!$K$321)-SUM($K689:K689),('RFM input'!$K$267-'RFM input'!$K$321)/A45taxstdlife))</f>
        <v>0</v>
      </c>
      <c r="M689" s="60">
        <f>IF(A45taxstdlife="n/a","n/a",IF(M$3&gt;(A45taxstdlife+$E689),('RFM input'!$K$267-'RFM input'!$K$321)-SUM($K689:L689),('RFM input'!$K$267-'RFM input'!$K$321)/A45taxstdlife))</f>
        <v>0</v>
      </c>
      <c r="N689" s="60">
        <f>IF(A45taxstdlife="n/a","n/a",IF(N$3&gt;(A45taxstdlife+$E689),('RFM input'!$K$267-'RFM input'!$K$321)-SUM($K689:M689),('RFM input'!$K$267-'RFM input'!$K$321)/A45taxstdlife))</f>
        <v>0</v>
      </c>
      <c r="O689" s="60">
        <f>IF(A45taxstdlife="n/a","n/a",IF(O$3&gt;(A45taxstdlife+$E689),('RFM input'!$K$267-'RFM input'!$K$321)-SUM($K689:N689),('RFM input'!$K$267-'RFM input'!$K$321)/A45taxstdlife))</f>
        <v>0</v>
      </c>
      <c r="P689" s="60">
        <f>IF(A45taxstdlife="n/a","n/a",IF(P$3&gt;(A45taxstdlife+$E689),('RFM input'!$K$267-'RFM input'!$K$321)-SUM($K689:O689),('RFM input'!$K$267-'RFM input'!$K$321)/A45taxstdlife))</f>
        <v>0</v>
      </c>
      <c r="Q689" s="60">
        <f>IF(A45taxstdlife="n/a","n/a",IF(Q$3&gt;(A45taxstdlife+$E689),('RFM input'!$K$267-'RFM input'!$K$321)-SUM($K689:P689),('RFM input'!$K$267-'RFM input'!$K$321)/A45taxstdlife))</f>
        <v>0</v>
      </c>
      <c r="R689" s="60"/>
      <c r="S689" s="94"/>
      <c r="T689" s="94"/>
      <c r="U689" s="94"/>
      <c r="V689" s="94"/>
      <c r="W689" s="94"/>
      <c r="X689" s="94"/>
      <c r="Y689" s="94"/>
      <c r="Z689" s="94"/>
      <c r="AA689" s="249"/>
    </row>
    <row r="690" spans="1:27" ht="12.75" hidden="1" customHeight="1" outlineLevel="2">
      <c r="A690" s="4"/>
      <c r="B690" s="4"/>
      <c r="C690" s="19"/>
      <c r="D690" s="1292"/>
      <c r="E690" s="78">
        <v>5</v>
      </c>
      <c r="F690" s="20"/>
      <c r="G690" s="20"/>
      <c r="H690" s="134"/>
      <c r="I690" s="136"/>
      <c r="J690" s="136"/>
      <c r="K690" s="136"/>
      <c r="L690" s="135"/>
      <c r="M690" s="60">
        <f>IF(A45taxstdlife="n/a","n/a",IF(M$3&gt;(A45taxstdlife+$E690),('RFM input'!$L$267-'RFM input'!$L$321)-SUM($L690:L690),('RFM input'!$L$267-'RFM input'!$L$321)/A45taxstdlife))</f>
        <v>0</v>
      </c>
      <c r="N690" s="60">
        <f>IF(A45taxstdlife="n/a","n/a",IF(N$3&gt;(A45taxstdlife+$E690),('RFM input'!$L$267-'RFM input'!$L$321)-SUM($L690:M690),('RFM input'!$L$267-'RFM input'!$L$321)/A45taxstdlife))</f>
        <v>0</v>
      </c>
      <c r="O690" s="60">
        <f>IF(A45taxstdlife="n/a","n/a",IF(O$3&gt;(A45taxstdlife+$E690),('RFM input'!$L$267-'RFM input'!$L$321)-SUM($L690:N690),('RFM input'!$L$267-'RFM input'!$L$321)/A45taxstdlife))</f>
        <v>0</v>
      </c>
      <c r="P690" s="60">
        <f>IF(A45taxstdlife="n/a","n/a",IF(P$3&gt;(A45taxstdlife+$E690),('RFM input'!$L$267-'RFM input'!$L$321)-SUM($L690:O690),('RFM input'!$L$267-'RFM input'!$L$321)/A45taxstdlife))</f>
        <v>0</v>
      </c>
      <c r="Q690" s="60">
        <f>IF(A45taxstdlife="n/a","n/a",IF(Q$3&gt;(A45taxstdlife+$E690),('RFM input'!$L$267-'RFM input'!$L$321)-SUM($L690:P690),('RFM input'!$L$267-'RFM input'!$L$321)/A45taxstdlife))</f>
        <v>0</v>
      </c>
      <c r="R690" s="60"/>
      <c r="S690" s="94"/>
      <c r="T690" s="94"/>
      <c r="U690" s="94"/>
      <c r="V690" s="94"/>
      <c r="W690" s="94"/>
      <c r="X690" s="94"/>
      <c r="Y690" s="94"/>
      <c r="Z690" s="94"/>
      <c r="AA690" s="249"/>
    </row>
    <row r="691" spans="1:27" ht="12.75" hidden="1" customHeight="1" outlineLevel="2">
      <c r="A691" s="4"/>
      <c r="B691" s="4"/>
      <c r="C691" s="19"/>
      <c r="D691" s="1292"/>
      <c r="E691" s="78">
        <v>6</v>
      </c>
      <c r="F691" s="20"/>
      <c r="G691" s="20"/>
      <c r="H691" s="134"/>
      <c r="I691" s="136"/>
      <c r="J691" s="136"/>
      <c r="K691" s="136"/>
      <c r="L691" s="136"/>
      <c r="M691" s="135"/>
      <c r="N691" s="60">
        <f>IF(A45taxstdlife="n/a","n/a",IF(N$3&gt;(A45taxstdlife+$E691),('RFM input'!$M$267-'RFM input'!$M$321)-SUM($M691:M691),('RFM input'!$M$267-'RFM input'!$M$321)/A45taxstdlife))</f>
        <v>0</v>
      </c>
      <c r="O691" s="60">
        <f>IF(A45taxstdlife="n/a","n/a",IF(O$3&gt;(A45taxstdlife+$E691),('RFM input'!$M$267-'RFM input'!$M$321)-SUM($M691:N691),('RFM input'!$M$267-'RFM input'!$M$321)/A45taxstdlife))</f>
        <v>0</v>
      </c>
      <c r="P691" s="60">
        <f>IF(A45taxstdlife="n/a","n/a",IF(P$3&gt;(A45taxstdlife+$E691),('RFM input'!$M$267-'RFM input'!$M$321)-SUM($M691:O691),('RFM input'!$M$267-'RFM input'!$M$321)/A45taxstdlife))</f>
        <v>0</v>
      </c>
      <c r="Q691" s="60">
        <f>IF(A45taxstdlife="n/a","n/a",IF(Q$3&gt;(A45taxstdlife+$E691),('RFM input'!$M$267-'RFM input'!$M$321)-SUM($M691:P691),('RFM input'!$M$267-'RFM input'!$M$321)/A45taxstdlife))</f>
        <v>0</v>
      </c>
      <c r="R691" s="60"/>
      <c r="S691" s="94"/>
      <c r="T691" s="94"/>
      <c r="U691" s="94"/>
      <c r="V691" s="94"/>
      <c r="W691" s="94"/>
      <c r="X691" s="94"/>
      <c r="Y691" s="94"/>
      <c r="Z691" s="94"/>
      <c r="AA691" s="249"/>
    </row>
    <row r="692" spans="1:27" ht="12.75" hidden="1" customHeight="1" outlineLevel="2">
      <c r="A692" s="4"/>
      <c r="B692" s="4"/>
      <c r="C692" s="19"/>
      <c r="D692" s="1292"/>
      <c r="E692" s="78">
        <v>7</v>
      </c>
      <c r="F692" s="20"/>
      <c r="G692" s="20"/>
      <c r="H692" s="134"/>
      <c r="I692" s="136"/>
      <c r="J692" s="136"/>
      <c r="K692" s="136"/>
      <c r="L692" s="136"/>
      <c r="M692" s="136"/>
      <c r="N692" s="135"/>
      <c r="O692" s="60">
        <f>IF(A45taxstdlife="n/a","n/a",IF(O$3&gt;(A45taxstdlife+$E692),('RFM input'!$N$267-'RFM input'!$N$321)-SUM($N692:N692),('RFM input'!$N$267-'RFM input'!$N$321)/A45taxstdlife))</f>
        <v>0</v>
      </c>
      <c r="P692" s="60">
        <f>IF(A45taxstdlife="n/a","n/a",IF(P$3&gt;(A45taxstdlife+$E692),('RFM input'!$N$267-'RFM input'!$N$321)-SUM($N692:O692),('RFM input'!$N$267-'RFM input'!$N$321)/A45taxstdlife))</f>
        <v>0</v>
      </c>
      <c r="Q692" s="60">
        <f>IF(A45taxstdlife="n/a","n/a",IF(Q$3&gt;(A45taxstdlife+$E692),('RFM input'!$N$267-'RFM input'!$N$321)-SUM($N692:P692),('RFM input'!$N$267-'RFM input'!$N$321)/A45taxstdlife))</f>
        <v>0</v>
      </c>
      <c r="R692" s="60"/>
      <c r="S692" s="94"/>
      <c r="T692" s="94"/>
      <c r="U692" s="94"/>
      <c r="V692" s="94"/>
      <c r="W692" s="94"/>
      <c r="X692" s="94"/>
      <c r="Y692" s="94"/>
      <c r="Z692" s="94"/>
      <c r="AA692" s="249"/>
    </row>
    <row r="693" spans="1:27" ht="12.75" hidden="1" customHeight="1" outlineLevel="2">
      <c r="A693" s="4"/>
      <c r="B693" s="4"/>
      <c r="C693" s="19"/>
      <c r="D693" s="1292"/>
      <c r="E693" s="78">
        <v>8</v>
      </c>
      <c r="F693" s="20"/>
      <c r="G693" s="20"/>
      <c r="H693" s="134"/>
      <c r="I693" s="136"/>
      <c r="J693" s="136"/>
      <c r="K693" s="136"/>
      <c r="L693" s="136"/>
      <c r="M693" s="136"/>
      <c r="N693" s="136"/>
      <c r="O693" s="135"/>
      <c r="P693" s="60">
        <f>IF(A45taxstdlife="n/a","n/a",IF(P$3&gt;(A45taxstdlife+$E693),('RFM input'!$O$267-'RFM input'!$O$321)-SUM($O693:O693),('RFM input'!$O$267-'RFM input'!$O$321)/A45taxstdlife))</f>
        <v>0</v>
      </c>
      <c r="Q693" s="60">
        <f>IF(A45taxstdlife="n/a","n/a",IF(Q$3&gt;(A45taxstdlife+$E693),('RFM input'!$O$267-'RFM input'!$O$321)-SUM($O693:P693),('RFM input'!$O$267-'RFM input'!$O$321)/A45taxstdlife))</f>
        <v>0</v>
      </c>
      <c r="R693" s="60"/>
      <c r="S693" s="94"/>
      <c r="T693" s="94"/>
      <c r="U693" s="94"/>
      <c r="V693" s="94"/>
      <c r="W693" s="94"/>
      <c r="X693" s="94"/>
      <c r="Y693" s="94"/>
      <c r="Z693" s="94"/>
      <c r="AA693" s="249"/>
    </row>
    <row r="694" spans="1:27" ht="12.75" hidden="1" customHeight="1" outlineLevel="2">
      <c r="A694" s="4"/>
      <c r="B694" s="4"/>
      <c r="C694" s="19"/>
      <c r="D694" s="1292"/>
      <c r="E694" s="78">
        <v>9</v>
      </c>
      <c r="F694" s="20"/>
      <c r="G694" s="20"/>
      <c r="H694" s="134"/>
      <c r="I694" s="136"/>
      <c r="J694" s="136"/>
      <c r="K694" s="136"/>
      <c r="L694" s="136"/>
      <c r="M694" s="136"/>
      <c r="N694" s="136"/>
      <c r="O694" s="136"/>
      <c r="P694" s="135"/>
      <c r="Q694" s="60">
        <f>IF(A45taxstdlife="n/a","n/a",IF(Q$3&gt;(A45taxstdlife+$E694),('RFM input'!$P$267-'RFM input'!$P$321)-SUM($P694:P694),('RFM input'!$P$267-'RFM input'!$P$321)/A45taxstdlife))</f>
        <v>0</v>
      </c>
      <c r="R694" s="60"/>
      <c r="S694" s="94"/>
      <c r="T694" s="94"/>
      <c r="U694" s="94"/>
      <c r="V694" s="94"/>
      <c r="W694" s="94"/>
      <c r="X694" s="94"/>
      <c r="Y694" s="94"/>
      <c r="Z694" s="94"/>
      <c r="AA694" s="249"/>
    </row>
    <row r="695" spans="1:27" ht="12.75" hidden="1" customHeight="1" outlineLevel="2">
      <c r="A695" s="4"/>
      <c r="B695" s="4"/>
      <c r="C695" s="19"/>
      <c r="D695" s="1292"/>
      <c r="E695" s="79">
        <v>10</v>
      </c>
      <c r="F695" s="20"/>
      <c r="G695" s="20"/>
      <c r="H695" s="134"/>
      <c r="I695" s="136"/>
      <c r="J695" s="136"/>
      <c r="K695" s="136"/>
      <c r="L695" s="136"/>
      <c r="M695" s="136"/>
      <c r="N695" s="136"/>
      <c r="O695" s="136"/>
      <c r="P695" s="136"/>
      <c r="Q695" s="135"/>
      <c r="R695" s="60"/>
      <c r="S695" s="94"/>
      <c r="T695" s="94"/>
      <c r="U695" s="94"/>
      <c r="V695" s="94"/>
      <c r="W695" s="94"/>
      <c r="X695" s="94"/>
      <c r="Y695" s="94"/>
      <c r="Z695" s="94"/>
      <c r="AA695" s="249"/>
    </row>
    <row r="696" spans="1:27" outlineLevel="1" collapsed="1">
      <c r="A696" s="4"/>
      <c r="B696" s="4"/>
      <c r="C696" s="218">
        <f>Asset45</f>
        <v>0</v>
      </c>
      <c r="D696" s="4"/>
      <c r="E696" s="4"/>
      <c r="F696" s="17"/>
      <c r="G696" s="17"/>
      <c r="H696" s="237">
        <f>-SUM(H684:H695)</f>
        <v>0</v>
      </c>
      <c r="I696" s="149">
        <f>-SUM(I684:I695)</f>
        <v>0</v>
      </c>
      <c r="J696" s="433">
        <f>IF(COUNT($H696:I696)&gt;='RFM input'!$AA$7,0, -SUM(J684:J695))</f>
        <v>0</v>
      </c>
      <c r="K696" s="433">
        <f>IF(COUNT($H696:J696)&gt;='RFM input'!$AA$7,0, -SUM(K684:K695))</f>
        <v>0</v>
      </c>
      <c r="L696" s="433">
        <f>IF(COUNT($H696:K696)&gt;='RFM input'!$AA$7,0, -SUM(L684:L695))</f>
        <v>0</v>
      </c>
      <c r="M696" s="149">
        <f>IF(COUNT($H696:L696)&gt;='RFM input'!$AA$7,0, -SUM(M684:M695))</f>
        <v>0</v>
      </c>
      <c r="N696" s="149">
        <f>IF(COUNT($H696:M696)&gt;='RFM input'!$AA$7,0, -SUM(N684:N695))</f>
        <v>0</v>
      </c>
      <c r="O696" s="149">
        <f>IF(COUNT($H696:N696)&gt;='RFM input'!$AA$7,0, -SUM(O684:O695))</f>
        <v>0</v>
      </c>
      <c r="P696" s="149">
        <f>IF(COUNT($H696:O696)&gt;='RFM input'!$AA$7,0, -SUM(P684:P695))</f>
        <v>0</v>
      </c>
      <c r="Q696" s="149">
        <f>IF(COUNT($H696:P696)&gt;='RFM input'!$AA$7,0, -SUM(Q684:Q695))</f>
        <v>0</v>
      </c>
      <c r="R696" s="149"/>
      <c r="S696" s="93"/>
      <c r="T696" s="93"/>
      <c r="U696" s="93"/>
      <c r="V696" s="93"/>
      <c r="W696" s="93"/>
      <c r="X696" s="93"/>
      <c r="Y696" s="93"/>
      <c r="Z696" s="93"/>
      <c r="AA696" s="249"/>
    </row>
    <row r="697" spans="1:27" ht="12.75" hidden="1" customHeight="1" outlineLevel="2">
      <c r="A697" s="4"/>
      <c r="B697" s="219">
        <f>Asset46</f>
        <v>0</v>
      </c>
      <c r="C697" s="24"/>
      <c r="D697" s="458" t="s">
        <v>161</v>
      </c>
      <c r="E697" s="24"/>
      <c r="F697" s="238"/>
      <c r="G697" s="238"/>
      <c r="H697" s="59">
        <f>IF(H$3&gt;A46taxremlife,A46taxvalue-SUM($F697:F697),IF(A46taxremlife="N/A","n/a",A46taxvalue/A46taxremlife))</f>
        <v>0</v>
      </c>
      <c r="I697" s="59">
        <f>IF(I$3&gt;A46taxremlife,A46taxvalue-SUM($F697:H697),IF(A46taxremlife="N/A","n/a",A46taxvalue/A46taxremlife))</f>
        <v>0</v>
      </c>
      <c r="J697" s="59">
        <f>IF(J$3&gt;A46taxremlife,A46taxvalue-SUM($F697:I697),IF(A46taxremlife="N/A","n/a",A46taxvalue/A46taxremlife))</f>
        <v>0</v>
      </c>
      <c r="K697" s="59">
        <f>IF(K$3&gt;A46taxremlife,A46taxvalue-SUM($F697:J697),IF(A46taxremlife="N/A","n/a",A46taxvalue/A46taxremlife))</f>
        <v>0</v>
      </c>
      <c r="L697" s="59">
        <f>IF(L$3&gt;A46taxremlife,A46taxvalue-SUM($F697:K697),IF(A46taxremlife="N/A","n/a",A46taxvalue/A46taxremlife))</f>
        <v>0</v>
      </c>
      <c r="M697" s="59">
        <f>IF(M$3&gt;A46taxremlife,A46taxvalue-SUM($F697:L697),IF(A46taxremlife="N/A","n/a",A46taxvalue/A46taxremlife))</f>
        <v>0</v>
      </c>
      <c r="N697" s="59">
        <f>IF(N$3&gt;A46taxremlife,A46taxvalue-SUM($F697:M697),IF(A46taxremlife="N/A","n/a",A46taxvalue/A46taxremlife))</f>
        <v>0</v>
      </c>
      <c r="O697" s="59">
        <f>IF(O$3&gt;A46taxremlife,A46taxvalue-SUM($F697:N697),IF(A46taxremlife="N/A","n/a",A46taxvalue/A46taxremlife))</f>
        <v>0</v>
      </c>
      <c r="P697" s="59">
        <f>IF(P$3&gt;A46taxremlife,A46taxvalue-SUM($F697:O697),IF(A46taxremlife="N/A","n/a",A46taxvalue/A46taxremlife))</f>
        <v>0</v>
      </c>
      <c r="Q697" s="59">
        <f>IF(Q$3&gt;A46taxremlife,A46taxvalue-SUM($F697:P697),IF(A46taxremlife="N/A","n/a",A46taxvalue/A46taxremlife))</f>
        <v>0</v>
      </c>
      <c r="R697" s="59"/>
      <c r="S697" s="94"/>
      <c r="T697" s="94"/>
      <c r="U697" s="94"/>
      <c r="V697" s="94"/>
      <c r="W697" s="94"/>
      <c r="X697" s="94"/>
      <c r="Y697" s="94"/>
      <c r="Z697" s="94"/>
      <c r="AA697" s="249"/>
    </row>
    <row r="698" spans="1:27" ht="12.75" hidden="1" customHeight="1" outlineLevel="2">
      <c r="A698" s="4"/>
      <c r="B698" s="4"/>
      <c r="C698" s="19"/>
      <c r="D698" s="1291" t="s">
        <v>50</v>
      </c>
      <c r="E698" s="78"/>
      <c r="F698" s="20"/>
      <c r="G698" s="20"/>
      <c r="H698" s="94"/>
      <c r="I698" s="60"/>
      <c r="J698" s="60"/>
      <c r="K698" s="60"/>
      <c r="L698" s="60"/>
      <c r="M698" s="60"/>
      <c r="N698" s="60"/>
      <c r="O698" s="60"/>
      <c r="P698" s="60"/>
      <c r="Q698" s="60"/>
      <c r="R698" s="60"/>
      <c r="S698" s="94"/>
      <c r="T698" s="94"/>
      <c r="U698" s="94"/>
      <c r="V698" s="94"/>
      <c r="W698" s="94"/>
      <c r="X698" s="94"/>
      <c r="Y698" s="94"/>
      <c r="Z698" s="94"/>
      <c r="AA698" s="249"/>
    </row>
    <row r="699" spans="1:27" ht="12.75" hidden="1" customHeight="1" outlineLevel="2">
      <c r="A699" s="4"/>
      <c r="B699" s="4"/>
      <c r="C699" s="19"/>
      <c r="D699" s="1292"/>
      <c r="E699" s="78">
        <v>1</v>
      </c>
      <c r="F699" s="20"/>
      <c r="G699" s="20"/>
      <c r="H699" s="133"/>
      <c r="I699" s="60">
        <f>IF(A46taxstdlife="n/a","n/a",IF(I$3&gt;(A46taxstdlife+$E699),('RFM input'!$H$268-'RFM input'!$H$322)-SUM($H699:H699),('RFM input'!$H$268-'RFM input'!$H$322)/A46taxstdlife))</f>
        <v>0</v>
      </c>
      <c r="J699" s="60">
        <f>IF(A46taxstdlife="n/a","n/a",IF(J$3&gt;(A46taxstdlife+$E699),('RFM input'!$H$268-'RFM input'!$H$322)-SUM($H699:I699),('RFM input'!$H$268-'RFM input'!$H$322)/A46taxstdlife))</f>
        <v>0</v>
      </c>
      <c r="K699" s="60">
        <f>IF(A46taxstdlife="n/a","n/a",IF(K$3&gt;(A46taxstdlife+$E699),('RFM input'!$H$268-'RFM input'!$H$322)-SUM($H699:J699),('RFM input'!$H$268-'RFM input'!$H$322)/A46taxstdlife))</f>
        <v>0</v>
      </c>
      <c r="L699" s="60">
        <f>IF(A46taxstdlife="n/a","n/a",IF(L$3&gt;(A46taxstdlife+$E699),('RFM input'!$H$268-'RFM input'!$H$322)-SUM($H699:K699),('RFM input'!$H$268-'RFM input'!$H$322)/A46taxstdlife))</f>
        <v>0</v>
      </c>
      <c r="M699" s="60">
        <f>IF(A46taxstdlife="n/a","n/a",IF(M$3&gt;(A46taxstdlife+$E699),('RFM input'!$H$268-'RFM input'!$H$322)-SUM($H699:L699),('RFM input'!$H$268-'RFM input'!$H$322)/A46taxstdlife))</f>
        <v>0</v>
      </c>
      <c r="N699" s="60">
        <f>IF(A46taxstdlife="n/a","n/a",IF(N$3&gt;(A46taxstdlife+$E699),('RFM input'!$H$268-'RFM input'!$H$322)-SUM($H699:M699),('RFM input'!$H$268-'RFM input'!$H$322)/A46taxstdlife))</f>
        <v>0</v>
      </c>
      <c r="O699" s="60">
        <f>IF(A46taxstdlife="n/a","n/a",IF(O$3&gt;(A46taxstdlife+$E699),('RFM input'!$H$268-'RFM input'!$H$322)-SUM($H699:N699),('RFM input'!$H$268-'RFM input'!$H$322)/A46taxstdlife))</f>
        <v>0</v>
      </c>
      <c r="P699" s="60">
        <f>IF(A46taxstdlife="n/a","n/a",IF(P$3&gt;(A46taxstdlife+$E699),('RFM input'!$H$268-'RFM input'!$H$322)-SUM($H699:O699),('RFM input'!$H$268-'RFM input'!$H$322)/A46taxstdlife))</f>
        <v>0</v>
      </c>
      <c r="Q699" s="60">
        <f>IF(A46taxstdlife="n/a","n/a",IF(Q$3&gt;(A46taxstdlife+$E699),('RFM input'!$H$268-'RFM input'!$H$322)-SUM($H699:P699),('RFM input'!$H$268-'RFM input'!$H$322)/A46taxstdlife))</f>
        <v>0</v>
      </c>
      <c r="R699" s="60"/>
      <c r="S699" s="94"/>
      <c r="T699" s="94"/>
      <c r="U699" s="94"/>
      <c r="V699" s="94"/>
      <c r="W699" s="94"/>
      <c r="X699" s="94"/>
      <c r="Y699" s="94"/>
      <c r="Z699" s="94"/>
      <c r="AA699" s="249"/>
    </row>
    <row r="700" spans="1:27" ht="12.75" hidden="1" customHeight="1" outlineLevel="2">
      <c r="A700" s="4"/>
      <c r="B700" s="4"/>
      <c r="C700" s="19"/>
      <c r="D700" s="1292"/>
      <c r="E700" s="78">
        <v>2</v>
      </c>
      <c r="F700" s="20"/>
      <c r="G700" s="20"/>
      <c r="H700" s="134"/>
      <c r="I700" s="135"/>
      <c r="J700" s="60">
        <f>IF(A46taxstdlife="n/a","n/a",IF(J$3&gt;(A46taxstdlife+$E700),('RFM input'!$I$268-'RFM input'!$I$322)-SUM($I700:I700),('RFM input'!$I$268-'RFM input'!$I$322)/A46taxstdlife))</f>
        <v>0</v>
      </c>
      <c r="K700" s="60">
        <f>IF(A46taxstdlife="n/a","n/a",IF(K$3&gt;(A46taxstdlife+$E700),('RFM input'!$I$268-'RFM input'!$I$322)-SUM($I700:J700),('RFM input'!$I$268-'RFM input'!$I$322)/A46taxstdlife))</f>
        <v>0</v>
      </c>
      <c r="L700" s="60">
        <f>IF(A46taxstdlife="n/a","n/a",IF(L$3&gt;(A46taxstdlife+$E700),('RFM input'!$I$268-'RFM input'!$I$322)-SUM($I700:K700),('RFM input'!$I$268-'RFM input'!$I$322)/A46taxstdlife))</f>
        <v>0</v>
      </c>
      <c r="M700" s="60">
        <f>IF(A46taxstdlife="n/a","n/a",IF(M$3&gt;(A46taxstdlife+$E700),('RFM input'!$I$268-'RFM input'!$I$322)-SUM($I700:L700),('RFM input'!$I$268-'RFM input'!$I$322)/A46taxstdlife))</f>
        <v>0</v>
      </c>
      <c r="N700" s="60">
        <f>IF(A46taxstdlife="n/a","n/a",IF(N$3&gt;(A46taxstdlife+$E700),('RFM input'!$I$268-'RFM input'!$I$322)-SUM($I700:M700),('RFM input'!$I$268-'RFM input'!$I$322)/A46taxstdlife))</f>
        <v>0</v>
      </c>
      <c r="O700" s="60">
        <f>IF(A46taxstdlife="n/a","n/a",IF(O$3&gt;(A46taxstdlife+$E700),('RFM input'!$I$268-'RFM input'!$I$322)-SUM($I700:N700),('RFM input'!$I$268-'RFM input'!$I$322)/A46taxstdlife))</f>
        <v>0</v>
      </c>
      <c r="P700" s="60">
        <f>IF(A46taxstdlife="n/a","n/a",IF(P$3&gt;(A46taxstdlife+$E700),('RFM input'!$I$268-'RFM input'!$I$322)-SUM($I700:O700),('RFM input'!$I$268-'RFM input'!$I$322)/A46taxstdlife))</f>
        <v>0</v>
      </c>
      <c r="Q700" s="60">
        <f>IF(A46taxstdlife="n/a","n/a",IF(Q$3&gt;(A46taxstdlife+$E700),('RFM input'!$I$268-'RFM input'!$I$322)-SUM($I700:P700),('RFM input'!$I$268-'RFM input'!$I$322)/A46taxstdlife))</f>
        <v>0</v>
      </c>
      <c r="R700" s="60"/>
      <c r="S700" s="94"/>
      <c r="T700" s="94"/>
      <c r="U700" s="94"/>
      <c r="V700" s="94"/>
      <c r="W700" s="94"/>
      <c r="X700" s="94"/>
      <c r="Y700" s="94"/>
      <c r="Z700" s="94"/>
      <c r="AA700" s="249"/>
    </row>
    <row r="701" spans="1:27" ht="12.75" hidden="1" customHeight="1" outlineLevel="2">
      <c r="A701" s="4"/>
      <c r="B701" s="4"/>
      <c r="C701" s="19"/>
      <c r="D701" s="1292"/>
      <c r="E701" s="78">
        <v>3</v>
      </c>
      <c r="F701" s="20"/>
      <c r="G701" s="20"/>
      <c r="H701" s="134"/>
      <c r="I701" s="136"/>
      <c r="J701" s="135"/>
      <c r="K701" s="60">
        <f>IF(A46taxstdlife="n/a","n/a",IF(K$3&gt;(A46taxstdlife+$E701),('RFM input'!$J$268-'RFM input'!$J$322)-SUM($J701:J701),('RFM input'!$J$268-'RFM input'!$J$322)/A46taxstdlife))</f>
        <v>0</v>
      </c>
      <c r="L701" s="60">
        <f>IF(A46taxstdlife="n/a","n/a",IF(L$3&gt;(A46taxstdlife+$E701),('RFM input'!$J$268-'RFM input'!$J$322)-SUM($J701:K701),('RFM input'!$J$268-'RFM input'!$J$322)/A46taxstdlife))</f>
        <v>0</v>
      </c>
      <c r="M701" s="60">
        <f>IF(A46taxstdlife="n/a","n/a",IF(M$3&gt;(A46taxstdlife+$E701),('RFM input'!$J$268-'RFM input'!$J$322)-SUM($J701:L701),('RFM input'!$J$268-'RFM input'!$J$322)/A46taxstdlife))</f>
        <v>0</v>
      </c>
      <c r="N701" s="60">
        <f>IF(A46taxstdlife="n/a","n/a",IF(N$3&gt;(A46taxstdlife+$E701),('RFM input'!$J$268-'RFM input'!$J$322)-SUM($J701:M701),('RFM input'!$J$268-'RFM input'!$J$322)/A46taxstdlife))</f>
        <v>0</v>
      </c>
      <c r="O701" s="60">
        <f>IF(A46taxstdlife="n/a","n/a",IF(O$3&gt;(A46taxstdlife+$E701),('RFM input'!$J$268-'RFM input'!$J$322)-SUM($J701:N701),('RFM input'!$J$268-'RFM input'!$J$322)/A46taxstdlife))</f>
        <v>0</v>
      </c>
      <c r="P701" s="60">
        <f>IF(A46taxstdlife="n/a","n/a",IF(P$3&gt;(A46taxstdlife+$E701),('RFM input'!$J$268-'RFM input'!$J$322)-SUM($J701:O701),('RFM input'!$J$268-'RFM input'!$J$322)/A46taxstdlife))</f>
        <v>0</v>
      </c>
      <c r="Q701" s="60">
        <f>IF(A46taxstdlife="n/a","n/a",IF(Q$3&gt;(A46taxstdlife+$E701),('RFM input'!$J$268-'RFM input'!$J$322)-SUM($J701:P701),('RFM input'!$J$268-'RFM input'!$J$322)/A46taxstdlife))</f>
        <v>0</v>
      </c>
      <c r="R701" s="60"/>
      <c r="S701" s="94"/>
      <c r="T701" s="94"/>
      <c r="U701" s="94"/>
      <c r="V701" s="94"/>
      <c r="W701" s="94"/>
      <c r="X701" s="94"/>
      <c r="Y701" s="94"/>
      <c r="Z701" s="94"/>
      <c r="AA701" s="249"/>
    </row>
    <row r="702" spans="1:27" ht="12.75" hidden="1" customHeight="1" outlineLevel="2">
      <c r="A702" s="4"/>
      <c r="B702" s="4"/>
      <c r="C702" s="19"/>
      <c r="D702" s="1292"/>
      <c r="E702" s="78">
        <v>4</v>
      </c>
      <c r="F702" s="20"/>
      <c r="G702" s="20"/>
      <c r="H702" s="134"/>
      <c r="I702" s="136"/>
      <c r="J702" s="136"/>
      <c r="K702" s="135"/>
      <c r="L702" s="60">
        <f>IF(A46taxstdlife="n/a","n/a",IF(L$3&gt;(A46taxstdlife+$E702),('RFM input'!$K$268-'RFM input'!$K$322)-SUM($K702:K702),('RFM input'!$K$268-'RFM input'!$K$322)/A46taxstdlife))</f>
        <v>0</v>
      </c>
      <c r="M702" s="60">
        <f>IF(A46taxstdlife="n/a","n/a",IF(M$3&gt;(A46taxstdlife+$E702),('RFM input'!$K$268-'RFM input'!$K$322)-SUM($K702:L702),('RFM input'!$K$268-'RFM input'!$K$322)/A46taxstdlife))</f>
        <v>0</v>
      </c>
      <c r="N702" s="60">
        <f>IF(A46taxstdlife="n/a","n/a",IF(N$3&gt;(A46taxstdlife+$E702),('RFM input'!$K$268-'RFM input'!$K$322)-SUM($K702:M702),('RFM input'!$K$268-'RFM input'!$K$322)/A46taxstdlife))</f>
        <v>0</v>
      </c>
      <c r="O702" s="60">
        <f>IF(A46taxstdlife="n/a","n/a",IF(O$3&gt;(A46taxstdlife+$E702),('RFM input'!$K$268-'RFM input'!$K$322)-SUM($K702:N702),('RFM input'!$K$268-'RFM input'!$K$322)/A46taxstdlife))</f>
        <v>0</v>
      </c>
      <c r="P702" s="60">
        <f>IF(A46taxstdlife="n/a","n/a",IF(P$3&gt;(A46taxstdlife+$E702),('RFM input'!$K$268-'RFM input'!$K$322)-SUM($K702:O702),('RFM input'!$K$268-'RFM input'!$K$322)/A46taxstdlife))</f>
        <v>0</v>
      </c>
      <c r="Q702" s="60">
        <f>IF(A46taxstdlife="n/a","n/a",IF(Q$3&gt;(A46taxstdlife+$E702),('RFM input'!$K$268-'RFM input'!$K$322)-SUM($K702:P702),('RFM input'!$K$268-'RFM input'!$K$322)/A46taxstdlife))</f>
        <v>0</v>
      </c>
      <c r="R702" s="60"/>
      <c r="S702" s="94"/>
      <c r="T702" s="94"/>
      <c r="U702" s="94"/>
      <c r="V702" s="94"/>
      <c r="W702" s="94"/>
      <c r="X702" s="94"/>
      <c r="Y702" s="94"/>
      <c r="Z702" s="94"/>
      <c r="AA702" s="249"/>
    </row>
    <row r="703" spans="1:27" ht="12.75" hidden="1" customHeight="1" outlineLevel="2">
      <c r="A703" s="4"/>
      <c r="B703" s="4"/>
      <c r="C703" s="19"/>
      <c r="D703" s="1292"/>
      <c r="E703" s="78">
        <v>5</v>
      </c>
      <c r="F703" s="20"/>
      <c r="G703" s="20"/>
      <c r="H703" s="134"/>
      <c r="I703" s="136"/>
      <c r="J703" s="136"/>
      <c r="K703" s="136"/>
      <c r="L703" s="135"/>
      <c r="M703" s="60">
        <f>IF(A46taxstdlife="n/a","n/a",IF(M$3&gt;(A46taxstdlife+$E703),('RFM input'!$L$268-'RFM input'!$L$322)-SUM($L703:L703),('RFM input'!$L$268-'RFM input'!$L$322)/A46taxstdlife))</f>
        <v>0</v>
      </c>
      <c r="N703" s="60">
        <f>IF(A46taxstdlife="n/a","n/a",IF(N$3&gt;(A46taxstdlife+$E703),('RFM input'!$L$268-'RFM input'!$L$322)-SUM($L703:M703),('RFM input'!$L$268-'RFM input'!$L$322)/A46taxstdlife))</f>
        <v>0</v>
      </c>
      <c r="O703" s="60">
        <f>IF(A46taxstdlife="n/a","n/a",IF(O$3&gt;(A46taxstdlife+$E703),('RFM input'!$L$268-'RFM input'!$L$322)-SUM($L703:N703),('RFM input'!$L$268-'RFM input'!$L$322)/A46taxstdlife))</f>
        <v>0</v>
      </c>
      <c r="P703" s="60">
        <f>IF(A46taxstdlife="n/a","n/a",IF(P$3&gt;(A46taxstdlife+$E703),('RFM input'!$L$268-'RFM input'!$L$322)-SUM($L703:O703),('RFM input'!$L$268-'RFM input'!$L$322)/A46taxstdlife))</f>
        <v>0</v>
      </c>
      <c r="Q703" s="60">
        <f>IF(A46taxstdlife="n/a","n/a",IF(Q$3&gt;(A46taxstdlife+$E703),('RFM input'!$L$268-'RFM input'!$L$322)-SUM($L703:P703),('RFM input'!$L$268-'RFM input'!$L$322)/A46taxstdlife))</f>
        <v>0</v>
      </c>
      <c r="R703" s="60"/>
      <c r="S703" s="94"/>
      <c r="T703" s="94"/>
      <c r="U703" s="94"/>
      <c r="V703" s="94"/>
      <c r="W703" s="94"/>
      <c r="X703" s="94"/>
      <c r="Y703" s="94"/>
      <c r="Z703" s="94"/>
      <c r="AA703" s="249"/>
    </row>
    <row r="704" spans="1:27" ht="12.75" hidden="1" customHeight="1" outlineLevel="2">
      <c r="A704" s="4"/>
      <c r="B704" s="4"/>
      <c r="C704" s="19"/>
      <c r="D704" s="1292"/>
      <c r="E704" s="78">
        <v>6</v>
      </c>
      <c r="F704" s="20"/>
      <c r="G704" s="20"/>
      <c r="H704" s="134"/>
      <c r="I704" s="136"/>
      <c r="J704" s="136"/>
      <c r="K704" s="136"/>
      <c r="L704" s="136"/>
      <c r="M704" s="135"/>
      <c r="N704" s="60">
        <f>IF(A46taxstdlife="n/a","n/a",IF(N$3&gt;(A46taxstdlife+$E704),('RFM input'!$M$268-'RFM input'!$M$322)-SUM($M704:M704),('RFM input'!$M$268-'RFM input'!$M$322)/A46taxstdlife))</f>
        <v>0</v>
      </c>
      <c r="O704" s="60">
        <f>IF(A46taxstdlife="n/a","n/a",IF(O$3&gt;(A46taxstdlife+$E704),('RFM input'!$M$268-'RFM input'!$M$322)-SUM($M704:N704),('RFM input'!$M$268-'RFM input'!$M$322)/A46taxstdlife))</f>
        <v>0</v>
      </c>
      <c r="P704" s="60">
        <f>IF(A46taxstdlife="n/a","n/a",IF(P$3&gt;(A46taxstdlife+$E704),('RFM input'!$M$268-'RFM input'!$M$322)-SUM($M704:O704),('RFM input'!$M$268-'RFM input'!$M$322)/A46taxstdlife))</f>
        <v>0</v>
      </c>
      <c r="Q704" s="60">
        <f>IF(A46taxstdlife="n/a","n/a",IF(Q$3&gt;(A46taxstdlife+$E704),('RFM input'!$M$268-'RFM input'!$M$322)-SUM($M704:P704),('RFM input'!$M$268-'RFM input'!$M$322)/A46taxstdlife))</f>
        <v>0</v>
      </c>
      <c r="R704" s="60"/>
      <c r="S704" s="94"/>
      <c r="T704" s="94"/>
      <c r="U704" s="94"/>
      <c r="V704" s="94"/>
      <c r="W704" s="94"/>
      <c r="X704" s="94"/>
      <c r="Y704" s="94"/>
      <c r="Z704" s="94"/>
      <c r="AA704" s="249"/>
    </row>
    <row r="705" spans="1:27" ht="12.75" hidden="1" customHeight="1" outlineLevel="2">
      <c r="A705" s="4"/>
      <c r="B705" s="4"/>
      <c r="C705" s="19"/>
      <c r="D705" s="1292"/>
      <c r="E705" s="78">
        <v>7</v>
      </c>
      <c r="F705" s="20"/>
      <c r="G705" s="20"/>
      <c r="H705" s="134"/>
      <c r="I705" s="136"/>
      <c r="J705" s="136"/>
      <c r="K705" s="136"/>
      <c r="L705" s="136"/>
      <c r="M705" s="136"/>
      <c r="N705" s="135"/>
      <c r="O705" s="60">
        <f>IF(A46taxstdlife="n/a","n/a",IF(O$3&gt;(A46taxstdlife+$E705),('RFM input'!$N$268-'RFM input'!$N$322)-SUM($N705:N705),('RFM input'!$N$268-'RFM input'!$N$322)/A46taxstdlife))</f>
        <v>0</v>
      </c>
      <c r="P705" s="60">
        <f>IF(A46taxstdlife="n/a","n/a",IF(P$3&gt;(A46taxstdlife+$E705),('RFM input'!$N$268-'RFM input'!$N$322)-SUM($N705:O705),('RFM input'!$N$268-'RFM input'!$N$322)/A46taxstdlife))</f>
        <v>0</v>
      </c>
      <c r="Q705" s="60">
        <f>IF(A46taxstdlife="n/a","n/a",IF(Q$3&gt;(A46taxstdlife+$E705),('RFM input'!$N$268-'RFM input'!$N$322)-SUM($N705:P705),('RFM input'!$N$268-'RFM input'!$N$322)/A46taxstdlife))</f>
        <v>0</v>
      </c>
      <c r="R705" s="60"/>
      <c r="S705" s="94"/>
      <c r="T705" s="94"/>
      <c r="U705" s="94"/>
      <c r="V705" s="94"/>
      <c r="W705" s="94"/>
      <c r="X705" s="94"/>
      <c r="Y705" s="94"/>
      <c r="Z705" s="94"/>
      <c r="AA705" s="249"/>
    </row>
    <row r="706" spans="1:27" ht="12.75" hidden="1" customHeight="1" outlineLevel="2">
      <c r="A706" s="4"/>
      <c r="B706" s="4"/>
      <c r="C706" s="19"/>
      <c r="D706" s="1292"/>
      <c r="E706" s="78">
        <v>8</v>
      </c>
      <c r="F706" s="20"/>
      <c r="G706" s="20"/>
      <c r="H706" s="134"/>
      <c r="I706" s="136"/>
      <c r="J706" s="136"/>
      <c r="K706" s="136"/>
      <c r="L706" s="136"/>
      <c r="M706" s="136"/>
      <c r="N706" s="136"/>
      <c r="O706" s="135"/>
      <c r="P706" s="60">
        <f>IF(A46taxstdlife="n/a","n/a",IF(P$3&gt;(A46taxstdlife+$E706),('RFM input'!$O$268-'RFM input'!$O$322)-SUM($O706:O706),('RFM input'!$O$268-'RFM input'!$O$322)/A46taxstdlife))</f>
        <v>0</v>
      </c>
      <c r="Q706" s="60">
        <f>IF(A46taxstdlife="n/a","n/a",IF(Q$3&gt;(A46taxstdlife+$E706),('RFM input'!$O$268-'RFM input'!$O$322)-SUM($O706:P706),('RFM input'!$O$268-'RFM input'!$O$322)/A46taxstdlife))</f>
        <v>0</v>
      </c>
      <c r="R706" s="60"/>
      <c r="S706" s="94"/>
      <c r="T706" s="94"/>
      <c r="U706" s="94"/>
      <c r="V706" s="94"/>
      <c r="W706" s="94"/>
      <c r="X706" s="94"/>
      <c r="Y706" s="94"/>
      <c r="Z706" s="94"/>
      <c r="AA706" s="249"/>
    </row>
    <row r="707" spans="1:27" ht="12.75" hidden="1" customHeight="1" outlineLevel="2">
      <c r="A707" s="4"/>
      <c r="B707" s="4"/>
      <c r="C707" s="19"/>
      <c r="D707" s="1292"/>
      <c r="E707" s="78">
        <v>9</v>
      </c>
      <c r="F707" s="20"/>
      <c r="G707" s="20"/>
      <c r="H707" s="134"/>
      <c r="I707" s="136"/>
      <c r="J707" s="136"/>
      <c r="K707" s="136"/>
      <c r="L707" s="136"/>
      <c r="M707" s="136"/>
      <c r="N707" s="136"/>
      <c r="O707" s="136"/>
      <c r="P707" s="135"/>
      <c r="Q707" s="60">
        <f>IF(A46taxstdlife="n/a","n/a",IF(Q$3&gt;(A46taxstdlife+$E707),('RFM input'!$P$268-'RFM input'!$P$322)-SUM($P707:P707),('RFM input'!$P$268-'RFM input'!$P$322)/A46taxstdlife))</f>
        <v>0</v>
      </c>
      <c r="R707" s="60"/>
      <c r="S707" s="94"/>
      <c r="T707" s="94"/>
      <c r="U707" s="94"/>
      <c r="V707" s="94"/>
      <c r="W707" s="94"/>
      <c r="X707" s="94"/>
      <c r="Y707" s="94"/>
      <c r="Z707" s="94"/>
      <c r="AA707" s="249"/>
    </row>
    <row r="708" spans="1:27" ht="12.75" hidden="1" customHeight="1" outlineLevel="2">
      <c r="A708" s="4"/>
      <c r="B708" s="4"/>
      <c r="C708" s="19"/>
      <c r="D708" s="1292"/>
      <c r="E708" s="79">
        <v>10</v>
      </c>
      <c r="F708" s="20"/>
      <c r="G708" s="20"/>
      <c r="H708" s="134"/>
      <c r="I708" s="136"/>
      <c r="J708" s="136"/>
      <c r="K708" s="136"/>
      <c r="L708" s="136"/>
      <c r="M708" s="136"/>
      <c r="N708" s="136"/>
      <c r="O708" s="136"/>
      <c r="P708" s="136"/>
      <c r="Q708" s="135"/>
      <c r="R708" s="60"/>
      <c r="S708" s="94"/>
      <c r="T708" s="94"/>
      <c r="U708" s="94"/>
      <c r="V708" s="94"/>
      <c r="W708" s="94"/>
      <c r="X708" s="94"/>
      <c r="Y708" s="94"/>
      <c r="Z708" s="94"/>
      <c r="AA708" s="249"/>
    </row>
    <row r="709" spans="1:27" outlineLevel="1" collapsed="1">
      <c r="A709" s="4"/>
      <c r="B709" s="4"/>
      <c r="C709" s="218">
        <f>Asset46</f>
        <v>0</v>
      </c>
      <c r="D709" s="4"/>
      <c r="E709" s="4"/>
      <c r="F709" s="17"/>
      <c r="G709" s="17"/>
      <c r="H709" s="237">
        <f>-SUM(H697:H708)</f>
        <v>0</v>
      </c>
      <c r="I709" s="149">
        <f>-SUM(I697:I708)</f>
        <v>0</v>
      </c>
      <c r="J709" s="433">
        <f>IF(COUNT($H709:I709)&gt;='RFM input'!$AA$7,0, -SUM(J697:J708))</f>
        <v>0</v>
      </c>
      <c r="K709" s="433">
        <f>IF(COUNT($H709:J709)&gt;='RFM input'!$AA$7,0, -SUM(K697:K708))</f>
        <v>0</v>
      </c>
      <c r="L709" s="433">
        <f>IF(COUNT($H709:K709)&gt;='RFM input'!$AA$7,0, -SUM(L697:L708))</f>
        <v>0</v>
      </c>
      <c r="M709" s="433">
        <f>IF(COUNT($H709:L709)&gt;='RFM input'!$AA$7,0, -SUM(M697:M708))</f>
        <v>0</v>
      </c>
      <c r="N709" s="149">
        <f>IF(COUNT($H709:M709)&gt;='RFM input'!$AA$7,0, -SUM(N697:N708))</f>
        <v>0</v>
      </c>
      <c r="O709" s="149">
        <f>IF(COUNT($H709:N709)&gt;='RFM input'!$AA$7,0, -SUM(O697:O708))</f>
        <v>0</v>
      </c>
      <c r="P709" s="149">
        <f>IF(COUNT($H709:O709)&gt;='RFM input'!$AA$7,0, -SUM(P697:P708))</f>
        <v>0</v>
      </c>
      <c r="Q709" s="149">
        <f>IF(COUNT($H709:P709)&gt;='RFM input'!$AA$7,0, -SUM(Q697:Q708))</f>
        <v>0</v>
      </c>
      <c r="R709" s="149"/>
      <c r="S709" s="93"/>
      <c r="T709" s="93"/>
      <c r="U709" s="93"/>
      <c r="V709" s="93"/>
      <c r="W709" s="93"/>
      <c r="X709" s="93"/>
      <c r="Y709" s="93"/>
      <c r="Z709" s="93"/>
      <c r="AA709" s="249"/>
    </row>
    <row r="710" spans="1:27" ht="12.75" hidden="1" customHeight="1" outlineLevel="2">
      <c r="A710" s="4"/>
      <c r="B710" s="219">
        <f>Asset47</f>
        <v>0</v>
      </c>
      <c r="C710" s="24"/>
      <c r="D710" s="458" t="s">
        <v>161</v>
      </c>
      <c r="E710" s="24"/>
      <c r="F710" s="238"/>
      <c r="G710" s="238"/>
      <c r="H710" s="59">
        <f>IF(H$3&gt;A47taxremlife,A47taxvalue-SUM($F710:F710),IF(A47taxremlife="N/A","n/a",A47taxvalue/A47taxremlife))</f>
        <v>0</v>
      </c>
      <c r="I710" s="59">
        <f>IF(I$3&gt;A47taxremlife,A47taxvalue-SUM($F710:H710),IF(A47taxremlife="N/A","n/a",A47taxvalue/A47taxremlife))</f>
        <v>0</v>
      </c>
      <c r="J710" s="59">
        <f>IF(J$3&gt;A47taxremlife,A47taxvalue-SUM($F710:I710),IF(A47taxremlife="N/A","n/a",A47taxvalue/A47taxremlife))</f>
        <v>0</v>
      </c>
      <c r="K710" s="59">
        <f>IF(K$3&gt;A47taxremlife,A47taxvalue-SUM($F710:J710),IF(A47taxremlife="N/A","n/a",A47taxvalue/A47taxremlife))</f>
        <v>0</v>
      </c>
      <c r="L710" s="59">
        <f>IF(L$3&gt;A47taxremlife,A47taxvalue-SUM($F710:K710),IF(A47taxremlife="N/A","n/a",A47taxvalue/A47taxremlife))</f>
        <v>0</v>
      </c>
      <c r="M710" s="59">
        <f>IF(M$3&gt;A47taxremlife,A47taxvalue-SUM($F710:L710),IF(A47taxremlife="N/A","n/a",A47taxvalue/A47taxremlife))</f>
        <v>0</v>
      </c>
      <c r="N710" s="59">
        <f>IF(N$3&gt;A47taxremlife,A47taxvalue-SUM($F710:M710),IF(A47taxremlife="N/A","n/a",A47taxvalue/A47taxremlife))</f>
        <v>0</v>
      </c>
      <c r="O710" s="59">
        <f>IF(O$3&gt;A47taxremlife,A47taxvalue-SUM($F710:N710),IF(A47taxremlife="N/A","n/a",A47taxvalue/A47taxremlife))</f>
        <v>0</v>
      </c>
      <c r="P710" s="59">
        <f>IF(P$3&gt;A47taxremlife,A47taxvalue-SUM($F710:O710),IF(A47taxremlife="N/A","n/a",A47taxvalue/A47taxremlife))</f>
        <v>0</v>
      </c>
      <c r="Q710" s="59">
        <f>IF(Q$3&gt;A47taxremlife,A47taxvalue-SUM($F710:P710),IF(A47taxremlife="N/A","n/a",A47taxvalue/A47taxremlife))</f>
        <v>0</v>
      </c>
      <c r="R710" s="59"/>
      <c r="S710" s="94"/>
      <c r="T710" s="94"/>
      <c r="U710" s="94"/>
      <c r="V710" s="94"/>
      <c r="W710" s="94"/>
      <c r="X710" s="94"/>
      <c r="Y710" s="94"/>
      <c r="Z710" s="94"/>
      <c r="AA710" s="249"/>
    </row>
    <row r="711" spans="1:27" ht="12.75" hidden="1" customHeight="1" outlineLevel="2">
      <c r="A711" s="4"/>
      <c r="B711" s="4"/>
      <c r="C711" s="19"/>
      <c r="D711" s="1291" t="s">
        <v>50</v>
      </c>
      <c r="E711" s="78"/>
      <c r="F711" s="20"/>
      <c r="G711" s="20"/>
      <c r="H711" s="94"/>
      <c r="I711" s="60"/>
      <c r="J711" s="60"/>
      <c r="K711" s="60"/>
      <c r="L711" s="60"/>
      <c r="M711" s="60"/>
      <c r="N711" s="60"/>
      <c r="O711" s="60"/>
      <c r="P711" s="60"/>
      <c r="Q711" s="60"/>
      <c r="R711" s="60"/>
      <c r="S711" s="94"/>
      <c r="T711" s="94"/>
      <c r="U711" s="94"/>
      <c r="V711" s="94"/>
      <c r="W711" s="94"/>
      <c r="X711" s="94"/>
      <c r="Y711" s="94"/>
      <c r="Z711" s="94"/>
      <c r="AA711" s="249"/>
    </row>
    <row r="712" spans="1:27" ht="12.75" hidden="1" customHeight="1" outlineLevel="2">
      <c r="A712" s="4"/>
      <c r="B712" s="4"/>
      <c r="C712" s="19"/>
      <c r="D712" s="1292"/>
      <c r="E712" s="78">
        <v>1</v>
      </c>
      <c r="F712" s="20"/>
      <c r="G712" s="20"/>
      <c r="H712" s="133"/>
      <c r="I712" s="60">
        <f>IF(A47taxstdlife="n/a","n/a",IF(I$3&gt;(A47taxstdlife+$E712),('RFM input'!$H$269-'RFM input'!$H$323)-SUM($H712:H712),('RFM input'!$H$269-'RFM input'!$H$323)/A47taxstdlife))</f>
        <v>0</v>
      </c>
      <c r="J712" s="60">
        <f>IF(A47taxstdlife="n/a","n/a",IF(J$3&gt;(A47taxstdlife+$E712),('RFM input'!$H$269-'RFM input'!$H$323)-SUM($H712:I712),('RFM input'!$H$269-'RFM input'!$H$323)/A47taxstdlife))</f>
        <v>0</v>
      </c>
      <c r="K712" s="60">
        <f>IF(A47taxstdlife="n/a","n/a",IF(K$3&gt;(A47taxstdlife+$E712),('RFM input'!$H$269-'RFM input'!$H$323)-SUM($H712:J712),('RFM input'!$H$269-'RFM input'!$H$323)/A47taxstdlife))</f>
        <v>0</v>
      </c>
      <c r="L712" s="60">
        <f>IF(A47taxstdlife="n/a","n/a",IF(L$3&gt;(A47taxstdlife+$E712),('RFM input'!$H$269-'RFM input'!$H$323)-SUM($H712:K712),('RFM input'!$H$269-'RFM input'!$H$323)/A47taxstdlife))</f>
        <v>0</v>
      </c>
      <c r="M712" s="60">
        <f>IF(A47taxstdlife="n/a","n/a",IF(M$3&gt;(A47taxstdlife+$E712),('RFM input'!$H$269-'RFM input'!$H$323)-SUM($H712:L712),('RFM input'!$H$269-'RFM input'!$H$323)/A47taxstdlife))</f>
        <v>0</v>
      </c>
      <c r="N712" s="60">
        <f>IF(A47taxstdlife="n/a","n/a",IF(N$3&gt;(A47taxstdlife+$E712),('RFM input'!$H$269-'RFM input'!$H$323)-SUM($H712:M712),('RFM input'!$H$269-'RFM input'!$H$323)/A47taxstdlife))</f>
        <v>0</v>
      </c>
      <c r="O712" s="60">
        <f>IF(A47taxstdlife="n/a","n/a",IF(O$3&gt;(A47taxstdlife+$E712),('RFM input'!$H$269-'RFM input'!$H$323)-SUM($H712:N712),('RFM input'!$H$269-'RFM input'!$H$323)/A47taxstdlife))</f>
        <v>0</v>
      </c>
      <c r="P712" s="60">
        <f>IF(A47taxstdlife="n/a","n/a",IF(P$3&gt;(A47taxstdlife+$E712),('RFM input'!$H$269-'RFM input'!$H$323)-SUM($H712:O712),('RFM input'!$H$269-'RFM input'!$H$323)/A47taxstdlife))</f>
        <v>0</v>
      </c>
      <c r="Q712" s="60">
        <f>IF(A47taxstdlife="n/a","n/a",IF(Q$3&gt;(A47taxstdlife+$E712),('RFM input'!$H$269-'RFM input'!$H$323)-SUM($H712:P712),('RFM input'!$H$269-'RFM input'!$H$323)/A47taxstdlife))</f>
        <v>0</v>
      </c>
      <c r="R712" s="60"/>
      <c r="S712" s="94"/>
      <c r="T712" s="94"/>
      <c r="U712" s="94"/>
      <c r="V712" s="94"/>
      <c r="W712" s="94"/>
      <c r="X712" s="94"/>
      <c r="Y712" s="94"/>
      <c r="Z712" s="94"/>
      <c r="AA712" s="249"/>
    </row>
    <row r="713" spans="1:27" ht="12.75" hidden="1" customHeight="1" outlineLevel="2">
      <c r="A713" s="4"/>
      <c r="B713" s="4"/>
      <c r="C713" s="19"/>
      <c r="D713" s="1292"/>
      <c r="E713" s="78">
        <v>2</v>
      </c>
      <c r="F713" s="20"/>
      <c r="G713" s="20"/>
      <c r="H713" s="134"/>
      <c r="I713" s="135"/>
      <c r="J713" s="60">
        <f>IF(A47taxstdlife="n/a","n/a",IF(J$3&gt;(A47taxstdlife+$E713),('RFM input'!$I$269-'RFM input'!$I$323)-SUM($I713:I713),('RFM input'!$I$269-'RFM input'!$I$323)/A47taxstdlife))</f>
        <v>0</v>
      </c>
      <c r="K713" s="60">
        <f>IF(A47taxstdlife="n/a","n/a",IF(K$3&gt;(A47taxstdlife+$E713),('RFM input'!$I$269-'RFM input'!$I$323)-SUM($I713:J713),('RFM input'!$I$269-'RFM input'!$I$323)/A47taxstdlife))</f>
        <v>0</v>
      </c>
      <c r="L713" s="60">
        <f>IF(A47taxstdlife="n/a","n/a",IF(L$3&gt;(A47taxstdlife+$E713),('RFM input'!$I$269-'RFM input'!$I$323)-SUM($I713:K713),('RFM input'!$I$269-'RFM input'!$I$323)/A47taxstdlife))</f>
        <v>0</v>
      </c>
      <c r="M713" s="60">
        <f>IF(A47taxstdlife="n/a","n/a",IF(M$3&gt;(A47taxstdlife+$E713),('RFM input'!$I$269-'RFM input'!$I$323)-SUM($I713:L713),('RFM input'!$I$269-'RFM input'!$I$323)/A47taxstdlife))</f>
        <v>0</v>
      </c>
      <c r="N713" s="60">
        <f>IF(A47taxstdlife="n/a","n/a",IF(N$3&gt;(A47taxstdlife+$E713),('RFM input'!$I$269-'RFM input'!$I$323)-SUM($I713:M713),('RFM input'!$I$269-'RFM input'!$I$323)/A47taxstdlife))</f>
        <v>0</v>
      </c>
      <c r="O713" s="60">
        <f>IF(A47taxstdlife="n/a","n/a",IF(O$3&gt;(A47taxstdlife+$E713),('RFM input'!$I$269-'RFM input'!$I$323)-SUM($I713:N713),('RFM input'!$I$269-'RFM input'!$I$323)/A47taxstdlife))</f>
        <v>0</v>
      </c>
      <c r="P713" s="60">
        <f>IF(A47taxstdlife="n/a","n/a",IF(P$3&gt;(A47taxstdlife+$E713),('RFM input'!$I$269-'RFM input'!$I$323)-SUM($I713:O713),('RFM input'!$I$269-'RFM input'!$I$323)/A47taxstdlife))</f>
        <v>0</v>
      </c>
      <c r="Q713" s="60">
        <f>IF(A47taxstdlife="n/a","n/a",IF(Q$3&gt;(A47taxstdlife+$E713),('RFM input'!$I$269-'RFM input'!$I$323)-SUM($I713:P713),('RFM input'!$I$269-'RFM input'!$I$323)/A47taxstdlife))</f>
        <v>0</v>
      </c>
      <c r="R713" s="60"/>
      <c r="S713" s="94"/>
      <c r="T713" s="94"/>
      <c r="U713" s="94"/>
      <c r="V713" s="94"/>
      <c r="W713" s="94"/>
      <c r="X713" s="94"/>
      <c r="Y713" s="94"/>
      <c r="Z713" s="94"/>
      <c r="AA713" s="249"/>
    </row>
    <row r="714" spans="1:27" ht="12.75" hidden="1" customHeight="1" outlineLevel="2">
      <c r="A714" s="4"/>
      <c r="B714" s="4"/>
      <c r="C714" s="19"/>
      <c r="D714" s="1292"/>
      <c r="E714" s="78">
        <v>3</v>
      </c>
      <c r="F714" s="20"/>
      <c r="G714" s="20"/>
      <c r="H714" s="134"/>
      <c r="I714" s="136"/>
      <c r="J714" s="135"/>
      <c r="K714" s="60">
        <f>IF(A47taxstdlife="n/a","n/a",IF(K$3&gt;(A47taxstdlife+$E714),('RFM input'!$J$269-'RFM input'!$J$323)-SUM($J714:J714),('RFM input'!$J$269-'RFM input'!$J$323)/A47taxstdlife))</f>
        <v>0</v>
      </c>
      <c r="L714" s="60">
        <f>IF(A47taxstdlife="n/a","n/a",IF(L$3&gt;(A47taxstdlife+$E714),('RFM input'!$J$269-'RFM input'!$J$323)-SUM($J714:K714),('RFM input'!$J$269-'RFM input'!$J$323)/A47taxstdlife))</f>
        <v>0</v>
      </c>
      <c r="M714" s="60">
        <f>IF(A47taxstdlife="n/a","n/a",IF(M$3&gt;(A47taxstdlife+$E714),('RFM input'!$J$269-'RFM input'!$J$323)-SUM($J714:L714),('RFM input'!$J$269-'RFM input'!$J$323)/A47taxstdlife))</f>
        <v>0</v>
      </c>
      <c r="N714" s="60">
        <f>IF(A47taxstdlife="n/a","n/a",IF(N$3&gt;(A47taxstdlife+$E714),('RFM input'!$J$269-'RFM input'!$J$323)-SUM($J714:M714),('RFM input'!$J$269-'RFM input'!$J$323)/A47taxstdlife))</f>
        <v>0</v>
      </c>
      <c r="O714" s="60">
        <f>IF(A47taxstdlife="n/a","n/a",IF(O$3&gt;(A47taxstdlife+$E714),('RFM input'!$J$269-'RFM input'!$J$323)-SUM($J714:N714),('RFM input'!$J$269-'RFM input'!$J$323)/A47taxstdlife))</f>
        <v>0</v>
      </c>
      <c r="P714" s="60">
        <f>IF(A47taxstdlife="n/a","n/a",IF(P$3&gt;(A47taxstdlife+$E714),('RFM input'!$J$269-'RFM input'!$J$323)-SUM($J714:O714),('RFM input'!$J$269-'RFM input'!$J$323)/A47taxstdlife))</f>
        <v>0</v>
      </c>
      <c r="Q714" s="60">
        <f>IF(A47taxstdlife="n/a","n/a",IF(Q$3&gt;(A47taxstdlife+$E714),('RFM input'!$J$269-'RFM input'!$J$323)-SUM($J714:P714),('RFM input'!$J$269-'RFM input'!$J$323)/A47taxstdlife))</f>
        <v>0</v>
      </c>
      <c r="R714" s="60"/>
      <c r="S714" s="94"/>
      <c r="T714" s="94"/>
      <c r="U714" s="94"/>
      <c r="V714" s="94"/>
      <c r="W714" s="94"/>
      <c r="X714" s="94"/>
      <c r="Y714" s="94"/>
      <c r="Z714" s="94"/>
      <c r="AA714" s="249"/>
    </row>
    <row r="715" spans="1:27" ht="12.75" hidden="1" customHeight="1" outlineLevel="2">
      <c r="A715" s="4"/>
      <c r="B715" s="4"/>
      <c r="C715" s="19"/>
      <c r="D715" s="1292"/>
      <c r="E715" s="78">
        <v>4</v>
      </c>
      <c r="F715" s="20"/>
      <c r="G715" s="20"/>
      <c r="H715" s="134"/>
      <c r="I715" s="136"/>
      <c r="J715" s="136"/>
      <c r="K715" s="135"/>
      <c r="L715" s="60">
        <f>IF(A47taxstdlife="n/a","n/a",IF(L$3&gt;(A47taxstdlife+$E715),('RFM input'!$K$269-'RFM input'!$K$323)-SUM($K715:K715),('RFM input'!$K$269-'RFM input'!$K$323)/A47taxstdlife))</f>
        <v>0</v>
      </c>
      <c r="M715" s="60">
        <f>IF(A47taxstdlife="n/a","n/a",IF(M$3&gt;(A47taxstdlife+$E715),('RFM input'!$K$269-'RFM input'!$K$323)-SUM($K715:L715),('RFM input'!$K$269-'RFM input'!$K$323)/A47taxstdlife))</f>
        <v>0</v>
      </c>
      <c r="N715" s="60">
        <f>IF(A47taxstdlife="n/a","n/a",IF(N$3&gt;(A47taxstdlife+$E715),('RFM input'!$K$269-'RFM input'!$K$323)-SUM($K715:M715),('RFM input'!$K$269-'RFM input'!$K$323)/A47taxstdlife))</f>
        <v>0</v>
      </c>
      <c r="O715" s="60">
        <f>IF(A47taxstdlife="n/a","n/a",IF(O$3&gt;(A47taxstdlife+$E715),('RFM input'!$K$269-'RFM input'!$K$323)-SUM($K715:N715),('RFM input'!$K$269-'RFM input'!$K$323)/A47taxstdlife))</f>
        <v>0</v>
      </c>
      <c r="P715" s="60">
        <f>IF(A47taxstdlife="n/a","n/a",IF(P$3&gt;(A47taxstdlife+$E715),('RFM input'!$K$269-'RFM input'!$K$323)-SUM($K715:O715),('RFM input'!$K$269-'RFM input'!$K$323)/A47taxstdlife))</f>
        <v>0</v>
      </c>
      <c r="Q715" s="60">
        <f>IF(A47taxstdlife="n/a","n/a",IF(Q$3&gt;(A47taxstdlife+$E715),('RFM input'!$K$269-'RFM input'!$K$323)-SUM($K715:P715),('RFM input'!$K$269-'RFM input'!$K$323)/A47taxstdlife))</f>
        <v>0</v>
      </c>
      <c r="R715" s="60"/>
      <c r="S715" s="94"/>
      <c r="T715" s="94"/>
      <c r="U715" s="94"/>
      <c r="V715" s="94"/>
      <c r="W715" s="94"/>
      <c r="X715" s="94"/>
      <c r="Y715" s="94"/>
      <c r="Z715" s="94"/>
      <c r="AA715" s="249"/>
    </row>
    <row r="716" spans="1:27" ht="12.75" hidden="1" customHeight="1" outlineLevel="2">
      <c r="A716" s="4"/>
      <c r="B716" s="4"/>
      <c r="C716" s="19"/>
      <c r="D716" s="1292"/>
      <c r="E716" s="78">
        <v>5</v>
      </c>
      <c r="F716" s="20"/>
      <c r="G716" s="20"/>
      <c r="H716" s="134"/>
      <c r="I716" s="136"/>
      <c r="J716" s="136"/>
      <c r="K716" s="136"/>
      <c r="L716" s="135"/>
      <c r="M716" s="60">
        <f>IF(A47taxstdlife="n/a","n/a",IF(M$3&gt;(A47taxstdlife+$E716),('RFM input'!$L$269-'RFM input'!$L$323)-SUM($L716:L716),('RFM input'!$L$269-'RFM input'!$L$323)/A47taxstdlife))</f>
        <v>0</v>
      </c>
      <c r="N716" s="60">
        <f>IF(A47taxstdlife="n/a","n/a",IF(N$3&gt;(A47taxstdlife+$E716),('RFM input'!$L$269-'RFM input'!$L$323)-SUM($L716:M716),('RFM input'!$L$269-'RFM input'!$L$323)/A47taxstdlife))</f>
        <v>0</v>
      </c>
      <c r="O716" s="60">
        <f>IF(A47taxstdlife="n/a","n/a",IF(O$3&gt;(A47taxstdlife+$E716),('RFM input'!$L$269-'RFM input'!$L$323)-SUM($L716:N716),('RFM input'!$L$269-'RFM input'!$L$323)/A47taxstdlife))</f>
        <v>0</v>
      </c>
      <c r="P716" s="60">
        <f>IF(A47taxstdlife="n/a","n/a",IF(P$3&gt;(A47taxstdlife+$E716),('RFM input'!$L$269-'RFM input'!$L$323)-SUM($L716:O716),('RFM input'!$L$269-'RFM input'!$L$323)/A47taxstdlife))</f>
        <v>0</v>
      </c>
      <c r="Q716" s="60">
        <f>IF(A47taxstdlife="n/a","n/a",IF(Q$3&gt;(A47taxstdlife+$E716),('RFM input'!$L$269-'RFM input'!$L$323)-SUM($L716:P716),('RFM input'!$L$269-'RFM input'!$L$323)/A47taxstdlife))</f>
        <v>0</v>
      </c>
      <c r="R716" s="60"/>
      <c r="S716" s="94"/>
      <c r="T716" s="94"/>
      <c r="U716" s="94"/>
      <c r="V716" s="94"/>
      <c r="W716" s="94"/>
      <c r="X716" s="94"/>
      <c r="Y716" s="94"/>
      <c r="Z716" s="94"/>
      <c r="AA716" s="249"/>
    </row>
    <row r="717" spans="1:27" ht="12.75" hidden="1" customHeight="1" outlineLevel="2">
      <c r="A717" s="4"/>
      <c r="B717" s="4"/>
      <c r="C717" s="19"/>
      <c r="D717" s="1292"/>
      <c r="E717" s="78">
        <v>6</v>
      </c>
      <c r="F717" s="20"/>
      <c r="G717" s="20"/>
      <c r="H717" s="134"/>
      <c r="I717" s="136"/>
      <c r="J717" s="136"/>
      <c r="K717" s="136"/>
      <c r="L717" s="136"/>
      <c r="M717" s="135"/>
      <c r="N717" s="60">
        <f>IF(A47taxstdlife="n/a","n/a",IF(N$3&gt;(A47taxstdlife+$E717),('RFM input'!$M$269-'RFM input'!$M$323)-SUM($M717:M717),('RFM input'!$M$269-'RFM input'!$M$323)/A47taxstdlife))</f>
        <v>0</v>
      </c>
      <c r="O717" s="60">
        <f>IF(A47taxstdlife="n/a","n/a",IF(O$3&gt;(A47taxstdlife+$E717),('RFM input'!$M$269-'RFM input'!$M$323)-SUM($M717:N717),('RFM input'!$M$269-'RFM input'!$M$323)/A47taxstdlife))</f>
        <v>0</v>
      </c>
      <c r="P717" s="60">
        <f>IF(A47taxstdlife="n/a","n/a",IF(P$3&gt;(A47taxstdlife+$E717),('RFM input'!$M$269-'RFM input'!$M$323)-SUM($M717:O717),('RFM input'!$M$269-'RFM input'!$M$323)/A47taxstdlife))</f>
        <v>0</v>
      </c>
      <c r="Q717" s="60">
        <f>IF(A47taxstdlife="n/a","n/a",IF(Q$3&gt;(A47taxstdlife+$E717),('RFM input'!$M$269-'RFM input'!$M$323)-SUM($M717:P717),('RFM input'!$M$269-'RFM input'!$M$323)/A47taxstdlife))</f>
        <v>0</v>
      </c>
      <c r="R717" s="60"/>
      <c r="S717" s="94"/>
      <c r="T717" s="94"/>
      <c r="U717" s="94"/>
      <c r="V717" s="94"/>
      <c r="W717" s="94"/>
      <c r="X717" s="94"/>
      <c r="Y717" s="94"/>
      <c r="Z717" s="94"/>
      <c r="AA717" s="249"/>
    </row>
    <row r="718" spans="1:27" ht="12.75" hidden="1" customHeight="1" outlineLevel="2">
      <c r="A718" s="4"/>
      <c r="B718" s="4"/>
      <c r="C718" s="19"/>
      <c r="D718" s="1292"/>
      <c r="E718" s="78">
        <v>7</v>
      </c>
      <c r="F718" s="20"/>
      <c r="G718" s="20"/>
      <c r="H718" s="134"/>
      <c r="I718" s="136"/>
      <c r="J718" s="136"/>
      <c r="K718" s="136"/>
      <c r="L718" s="136"/>
      <c r="M718" s="136"/>
      <c r="N718" s="135"/>
      <c r="O718" s="60">
        <f>IF(A47taxstdlife="n/a","n/a",IF(O$3&gt;(A47taxstdlife+$E718),('RFM input'!$N$269-'RFM input'!$N$323)-SUM($N718:N718),('RFM input'!$N$269-'RFM input'!$N$323)/A47taxstdlife))</f>
        <v>0</v>
      </c>
      <c r="P718" s="60">
        <f>IF(A47taxstdlife="n/a","n/a",IF(P$3&gt;(A47taxstdlife+$E718),('RFM input'!$N$269-'RFM input'!$N$323)-SUM($N718:O718),('RFM input'!$N$269-'RFM input'!$N$323)/A47taxstdlife))</f>
        <v>0</v>
      </c>
      <c r="Q718" s="60">
        <f>IF(A47taxstdlife="n/a","n/a",IF(Q$3&gt;(A47taxstdlife+$E718),('RFM input'!$N$269-'RFM input'!$N$323)-SUM($N718:P718),('RFM input'!$N$269-'RFM input'!$N$323)/A47taxstdlife))</f>
        <v>0</v>
      </c>
      <c r="R718" s="60"/>
      <c r="S718" s="94"/>
      <c r="T718" s="94"/>
      <c r="U718" s="94"/>
      <c r="V718" s="94"/>
      <c r="W718" s="94"/>
      <c r="X718" s="94"/>
      <c r="Y718" s="94"/>
      <c r="Z718" s="94"/>
      <c r="AA718" s="249"/>
    </row>
    <row r="719" spans="1:27" ht="12.75" hidden="1" customHeight="1" outlineLevel="2">
      <c r="A719" s="4"/>
      <c r="B719" s="4"/>
      <c r="C719" s="19"/>
      <c r="D719" s="1292"/>
      <c r="E719" s="78">
        <v>8</v>
      </c>
      <c r="F719" s="20"/>
      <c r="G719" s="20"/>
      <c r="H719" s="134"/>
      <c r="I719" s="136"/>
      <c r="J719" s="136"/>
      <c r="K719" s="136"/>
      <c r="L719" s="136"/>
      <c r="M719" s="136"/>
      <c r="N719" s="136"/>
      <c r="O719" s="135"/>
      <c r="P719" s="60">
        <f>IF(A47taxstdlife="n/a","n/a",IF(P$3&gt;(A47taxstdlife+$E719),('RFM input'!$O$269-'RFM input'!$O$323)-SUM($O719:O719),('RFM input'!$O$269-'RFM input'!$O$323)/A47taxstdlife))</f>
        <v>0</v>
      </c>
      <c r="Q719" s="60">
        <f>IF(A47taxstdlife="n/a","n/a",IF(Q$3&gt;(A47taxstdlife+$E719),('RFM input'!$O$269-'RFM input'!$O$323)-SUM($O719:P719),('RFM input'!$O$269-'RFM input'!$O$323)/A47taxstdlife))</f>
        <v>0</v>
      </c>
      <c r="R719" s="60"/>
      <c r="S719" s="94"/>
      <c r="T719" s="94"/>
      <c r="U719" s="94"/>
      <c r="V719" s="94"/>
      <c r="W719" s="94"/>
      <c r="X719" s="94"/>
      <c r="Y719" s="94"/>
      <c r="Z719" s="94"/>
      <c r="AA719" s="249"/>
    </row>
    <row r="720" spans="1:27" ht="12.75" hidden="1" customHeight="1" outlineLevel="2">
      <c r="A720" s="4"/>
      <c r="B720" s="4"/>
      <c r="C720" s="19"/>
      <c r="D720" s="1292"/>
      <c r="E720" s="78">
        <v>9</v>
      </c>
      <c r="F720" s="20"/>
      <c r="G720" s="20"/>
      <c r="H720" s="134"/>
      <c r="I720" s="136"/>
      <c r="J720" s="136"/>
      <c r="K720" s="136"/>
      <c r="L720" s="136"/>
      <c r="M720" s="136"/>
      <c r="N720" s="136"/>
      <c r="O720" s="136"/>
      <c r="P720" s="135"/>
      <c r="Q720" s="60">
        <f>IF(A47taxstdlife="n/a","n/a",IF(Q$3&gt;(A47taxstdlife+$E720),('RFM input'!$P$269-'RFM input'!$P$323)-SUM($P720:P720),('RFM input'!$P$269-'RFM input'!$P$323)/A47taxstdlife))</f>
        <v>0</v>
      </c>
      <c r="R720" s="60"/>
      <c r="S720" s="94"/>
      <c r="T720" s="94"/>
      <c r="U720" s="94"/>
      <c r="V720" s="94"/>
      <c r="W720" s="94"/>
      <c r="X720" s="94"/>
      <c r="Y720" s="94"/>
      <c r="Z720" s="94"/>
      <c r="AA720" s="249"/>
    </row>
    <row r="721" spans="1:27" ht="12.75" hidden="1" customHeight="1" outlineLevel="2">
      <c r="A721" s="4"/>
      <c r="B721" s="4"/>
      <c r="C721" s="19"/>
      <c r="D721" s="1292"/>
      <c r="E721" s="79">
        <v>10</v>
      </c>
      <c r="F721" s="20"/>
      <c r="G721" s="20"/>
      <c r="H721" s="134"/>
      <c r="I721" s="136"/>
      <c r="J721" s="136"/>
      <c r="K721" s="136"/>
      <c r="L721" s="136"/>
      <c r="M721" s="136"/>
      <c r="N721" s="136"/>
      <c r="O721" s="136"/>
      <c r="P721" s="136"/>
      <c r="Q721" s="135"/>
      <c r="R721" s="60"/>
      <c r="S721" s="94"/>
      <c r="T721" s="94"/>
      <c r="U721" s="94"/>
      <c r="V721" s="94"/>
      <c r="W721" s="94"/>
      <c r="X721" s="94"/>
      <c r="Y721" s="94"/>
      <c r="Z721" s="94"/>
      <c r="AA721" s="249"/>
    </row>
    <row r="722" spans="1:27" outlineLevel="1" collapsed="1">
      <c r="A722" s="4"/>
      <c r="B722" s="4"/>
      <c r="C722" s="218">
        <f>Asset47</f>
        <v>0</v>
      </c>
      <c r="D722" s="4"/>
      <c r="E722" s="4"/>
      <c r="F722" s="17"/>
      <c r="G722" s="17"/>
      <c r="H722" s="237">
        <f>-SUM(H710:H721)</f>
        <v>0</v>
      </c>
      <c r="I722" s="149">
        <f>-SUM(I710:I721)</f>
        <v>0</v>
      </c>
      <c r="J722" s="433">
        <f>IF(COUNT($H722:I722)&gt;='RFM input'!$AA$7,0, -SUM(J710:J721))</f>
        <v>0</v>
      </c>
      <c r="K722" s="433">
        <f>IF(COUNT($H722:J722)&gt;='RFM input'!$AA$7,0, -SUM(K710:K721))</f>
        <v>0</v>
      </c>
      <c r="L722" s="433">
        <f>IF(COUNT($H722:K722)&gt;='RFM input'!$AA$7,0, -SUM(L710:L721))</f>
        <v>0</v>
      </c>
      <c r="M722" s="149">
        <f>IF(COUNT($H722:L722)&gt;='RFM input'!$AA$7,0, -SUM(M710:M721))</f>
        <v>0</v>
      </c>
      <c r="N722" s="149">
        <f>IF(COUNT($H722:M722)&gt;='RFM input'!$AA$7,0, -SUM(N710:N721))</f>
        <v>0</v>
      </c>
      <c r="O722" s="149">
        <f>IF(COUNT($H722:N722)&gt;='RFM input'!$AA$7,0, -SUM(O710:O721))</f>
        <v>0</v>
      </c>
      <c r="P722" s="149">
        <f>IF(COUNT($H722:O722)&gt;='RFM input'!$AA$7,0, -SUM(P710:P721))</f>
        <v>0</v>
      </c>
      <c r="Q722" s="149">
        <f>IF(COUNT($H722:P722)&gt;='RFM input'!$AA$7,0, -SUM(Q710:Q721))</f>
        <v>0</v>
      </c>
      <c r="R722" s="149"/>
      <c r="S722" s="93"/>
      <c r="T722" s="93"/>
      <c r="U722" s="93"/>
      <c r="V722" s="93"/>
      <c r="W722" s="93"/>
      <c r="X722" s="93"/>
      <c r="Y722" s="93"/>
      <c r="Z722" s="93"/>
      <c r="AA722" s="249"/>
    </row>
    <row r="723" spans="1:27" ht="12.75" hidden="1" customHeight="1" outlineLevel="2">
      <c r="A723" s="4"/>
      <c r="B723" s="219">
        <f>Asset48</f>
        <v>0</v>
      </c>
      <c r="C723" s="24"/>
      <c r="D723" s="458" t="s">
        <v>161</v>
      </c>
      <c r="E723" s="24"/>
      <c r="F723" s="238"/>
      <c r="G723" s="238"/>
      <c r="H723" s="59">
        <f>IF(H$3&gt;A48taxremlife,A48taxvalue-SUM($F723:F723),IF(A48taxremlife="N/A","n/a",A48taxvalue/A48taxremlife))</f>
        <v>0</v>
      </c>
      <c r="I723" s="59">
        <f>IF(I$3&gt;A48taxremlife,A48taxvalue-SUM($F723:H723),IF(A48taxremlife="N/A","n/a",A48taxvalue/A48taxremlife))</f>
        <v>0</v>
      </c>
      <c r="J723" s="59">
        <f>IF(J$3&gt;A48taxremlife,A48taxvalue-SUM($F723:I723),IF(A48taxremlife="N/A","n/a",A48taxvalue/A48taxremlife))</f>
        <v>0</v>
      </c>
      <c r="K723" s="59">
        <f>IF(K$3&gt;A48taxremlife,A48taxvalue-SUM($F723:J723),IF(A48taxremlife="N/A","n/a",A48taxvalue/A48taxremlife))</f>
        <v>0</v>
      </c>
      <c r="L723" s="59">
        <f>IF(L$3&gt;A48taxremlife,A48taxvalue-SUM($F723:K723),IF(A48taxremlife="N/A","n/a",A48taxvalue/A48taxremlife))</f>
        <v>0</v>
      </c>
      <c r="M723" s="59">
        <f>IF(M$3&gt;A48taxremlife,A48taxvalue-SUM($F723:L723),IF(A48taxremlife="N/A","n/a",A48taxvalue/A48taxremlife))</f>
        <v>0</v>
      </c>
      <c r="N723" s="59">
        <f>IF(N$3&gt;A48taxremlife,A48taxvalue-SUM($F723:M723),IF(A48taxremlife="N/A","n/a",A48taxvalue/A48taxremlife))</f>
        <v>0</v>
      </c>
      <c r="O723" s="59">
        <f>IF(O$3&gt;A48taxremlife,A48taxvalue-SUM($F723:N723),IF(A48taxremlife="N/A","n/a",A48taxvalue/A48taxremlife))</f>
        <v>0</v>
      </c>
      <c r="P723" s="59">
        <f>IF(P$3&gt;A48taxremlife,A48taxvalue-SUM($F723:O723),IF(A48taxremlife="N/A","n/a",A48taxvalue/A48taxremlife))</f>
        <v>0</v>
      </c>
      <c r="Q723" s="59">
        <f>IF(Q$3&gt;A48taxremlife,A48taxvalue-SUM($F723:P723),IF(A48taxremlife="N/A","n/a",A48taxvalue/A48taxremlife))</f>
        <v>0</v>
      </c>
      <c r="R723" s="59"/>
      <c r="S723" s="94"/>
      <c r="T723" s="94"/>
      <c r="U723" s="94"/>
      <c r="V723" s="94"/>
      <c r="W723" s="94"/>
      <c r="X723" s="94"/>
      <c r="Y723" s="94"/>
      <c r="Z723" s="94"/>
      <c r="AA723" s="249"/>
    </row>
    <row r="724" spans="1:27" ht="12.75" hidden="1" customHeight="1" outlineLevel="2">
      <c r="A724" s="4"/>
      <c r="B724" s="4"/>
      <c r="C724" s="19"/>
      <c r="D724" s="1291" t="s">
        <v>50</v>
      </c>
      <c r="E724" s="78"/>
      <c r="F724" s="20"/>
      <c r="G724" s="20"/>
      <c r="H724" s="94"/>
      <c r="I724" s="60"/>
      <c r="J724" s="60"/>
      <c r="K724" s="60"/>
      <c r="L724" s="60"/>
      <c r="M724" s="60"/>
      <c r="N724" s="60"/>
      <c r="O724" s="60"/>
      <c r="P724" s="60"/>
      <c r="Q724" s="60"/>
      <c r="R724" s="60"/>
      <c r="S724" s="94"/>
      <c r="T724" s="94"/>
      <c r="U724" s="94"/>
      <c r="V724" s="94"/>
      <c r="W724" s="94"/>
      <c r="X724" s="94"/>
      <c r="Y724" s="94"/>
      <c r="Z724" s="94"/>
      <c r="AA724" s="249"/>
    </row>
    <row r="725" spans="1:27" ht="12.75" hidden="1" customHeight="1" outlineLevel="2">
      <c r="A725" s="4"/>
      <c r="B725" s="4"/>
      <c r="C725" s="19"/>
      <c r="D725" s="1292"/>
      <c r="E725" s="78">
        <v>1</v>
      </c>
      <c r="F725" s="20"/>
      <c r="G725" s="20"/>
      <c r="H725" s="133"/>
      <c r="I725" s="60">
        <f>IF(A48taxstdlife="n/a","n/a",IF(I$3&gt;(A48taxstdlife+$E725),('RFM input'!$H$270-'RFM input'!$H$324)-SUM($H725:H725),('RFM input'!$H$270-'RFM input'!$H$324)/A48taxstdlife))</f>
        <v>0</v>
      </c>
      <c r="J725" s="60">
        <f>IF(A48taxstdlife="n/a","n/a",IF(J$3&gt;(A48taxstdlife+$E725),('RFM input'!$H$270-'RFM input'!$H$324)-SUM($H725:I725),('RFM input'!$H$270-'RFM input'!$H$324)/A48taxstdlife))</f>
        <v>0</v>
      </c>
      <c r="K725" s="60">
        <f>IF(A48taxstdlife="n/a","n/a",IF(K$3&gt;(A48taxstdlife+$E725),('RFM input'!$H$270-'RFM input'!$H$324)-SUM($H725:J725),('RFM input'!$H$270-'RFM input'!$H$324)/A48taxstdlife))</f>
        <v>0</v>
      </c>
      <c r="L725" s="60">
        <f>IF(A48taxstdlife="n/a","n/a",IF(L$3&gt;(A48taxstdlife+$E725),('RFM input'!$H$270-'RFM input'!$H$324)-SUM($H725:K725),('RFM input'!$H$270-'RFM input'!$H$324)/A48taxstdlife))</f>
        <v>0</v>
      </c>
      <c r="M725" s="60">
        <f>IF(A48taxstdlife="n/a","n/a",IF(M$3&gt;(A48taxstdlife+$E725),('RFM input'!$H$270-'RFM input'!$H$324)-SUM($H725:L725),('RFM input'!$H$270-'RFM input'!$H$324)/A48taxstdlife))</f>
        <v>0</v>
      </c>
      <c r="N725" s="60">
        <f>IF(A48taxstdlife="n/a","n/a",IF(N$3&gt;(A48taxstdlife+$E725),('RFM input'!$H$270-'RFM input'!$H$324)-SUM($H725:M725),('RFM input'!$H$270-'RFM input'!$H$324)/A48taxstdlife))</f>
        <v>0</v>
      </c>
      <c r="O725" s="60">
        <f>IF(A48taxstdlife="n/a","n/a",IF(O$3&gt;(A48taxstdlife+$E725),('RFM input'!$H$270-'RFM input'!$H$324)-SUM($H725:N725),('RFM input'!$H$270-'RFM input'!$H$324)/A48taxstdlife))</f>
        <v>0</v>
      </c>
      <c r="P725" s="60">
        <f>IF(A48taxstdlife="n/a","n/a",IF(P$3&gt;(A48taxstdlife+$E725),('RFM input'!$H$270-'RFM input'!$H$324)-SUM($H725:O725),('RFM input'!$H$270-'RFM input'!$H$324)/A48taxstdlife))</f>
        <v>0</v>
      </c>
      <c r="Q725" s="60">
        <f>IF(A48taxstdlife="n/a","n/a",IF(Q$3&gt;(A48taxstdlife+$E725),('RFM input'!$H$270-'RFM input'!$H$324)-SUM($H725:P725),('RFM input'!$H$270-'RFM input'!$H$324)/A48taxstdlife))</f>
        <v>0</v>
      </c>
      <c r="R725" s="60"/>
      <c r="S725" s="94"/>
      <c r="T725" s="94"/>
      <c r="U725" s="94"/>
      <c r="V725" s="94"/>
      <c r="W725" s="94"/>
      <c r="X725" s="94"/>
      <c r="Y725" s="94"/>
      <c r="Z725" s="94"/>
      <c r="AA725" s="249"/>
    </row>
    <row r="726" spans="1:27" ht="12.75" hidden="1" customHeight="1" outlineLevel="2">
      <c r="A726" s="4"/>
      <c r="B726" s="4"/>
      <c r="C726" s="19"/>
      <c r="D726" s="1292"/>
      <c r="E726" s="78">
        <v>2</v>
      </c>
      <c r="F726" s="20"/>
      <c r="G726" s="20"/>
      <c r="H726" s="134"/>
      <c r="I726" s="135"/>
      <c r="J726" s="60">
        <f>IF(A48taxstdlife="n/a","n/a",IF(J$3&gt;(A48taxstdlife+$E726),('RFM input'!$I$270-'RFM input'!$I$324)-SUM($I726:I726),('RFM input'!$I$270-'RFM input'!$I$324)/A48taxstdlife))</f>
        <v>0</v>
      </c>
      <c r="K726" s="60">
        <f>IF(A48taxstdlife="n/a","n/a",IF(K$3&gt;(A48taxstdlife+$E726),('RFM input'!$I$270-'RFM input'!$I$324)-SUM($I726:J726),('RFM input'!$I$270-'RFM input'!$I$324)/A48taxstdlife))</f>
        <v>0</v>
      </c>
      <c r="L726" s="60">
        <f>IF(A48taxstdlife="n/a","n/a",IF(L$3&gt;(A48taxstdlife+$E726),('RFM input'!$I$270-'RFM input'!$I$324)-SUM($I726:K726),('RFM input'!$I$270-'RFM input'!$I$324)/A48taxstdlife))</f>
        <v>0</v>
      </c>
      <c r="M726" s="60">
        <f>IF(A48taxstdlife="n/a","n/a",IF(M$3&gt;(A48taxstdlife+$E726),('RFM input'!$I$270-'RFM input'!$I$324)-SUM($I726:L726),('RFM input'!$I$270-'RFM input'!$I$324)/A48taxstdlife))</f>
        <v>0</v>
      </c>
      <c r="N726" s="60">
        <f>IF(A48taxstdlife="n/a","n/a",IF(N$3&gt;(A48taxstdlife+$E726),('RFM input'!$I$270-'RFM input'!$I$324)-SUM($I726:M726),('RFM input'!$I$270-'RFM input'!$I$324)/A48taxstdlife))</f>
        <v>0</v>
      </c>
      <c r="O726" s="60">
        <f>IF(A48taxstdlife="n/a","n/a",IF(O$3&gt;(A48taxstdlife+$E726),('RFM input'!$I$270-'RFM input'!$I$324)-SUM($I726:N726),('RFM input'!$I$270-'RFM input'!$I$324)/A48taxstdlife))</f>
        <v>0</v>
      </c>
      <c r="P726" s="60">
        <f>IF(A48taxstdlife="n/a","n/a",IF(P$3&gt;(A48taxstdlife+$E726),('RFM input'!$I$270-'RFM input'!$I$324)-SUM($I726:O726),('RFM input'!$I$270-'RFM input'!$I$324)/A48taxstdlife))</f>
        <v>0</v>
      </c>
      <c r="Q726" s="60">
        <f>IF(A48taxstdlife="n/a","n/a",IF(Q$3&gt;(A48taxstdlife+$E726),('RFM input'!$I$270-'RFM input'!$I$324)-SUM($I726:P726),('RFM input'!$I$270-'RFM input'!$I$324)/A48taxstdlife))</f>
        <v>0</v>
      </c>
      <c r="R726" s="60"/>
      <c r="S726" s="94"/>
      <c r="T726" s="94"/>
      <c r="U726" s="94"/>
      <c r="V726" s="94"/>
      <c r="W726" s="94"/>
      <c r="X726" s="94"/>
      <c r="Y726" s="94"/>
      <c r="Z726" s="94"/>
      <c r="AA726" s="249"/>
    </row>
    <row r="727" spans="1:27" ht="12.75" hidden="1" customHeight="1" outlineLevel="2">
      <c r="A727" s="4"/>
      <c r="B727" s="4"/>
      <c r="C727" s="19"/>
      <c r="D727" s="1292"/>
      <c r="E727" s="78">
        <v>3</v>
      </c>
      <c r="F727" s="20"/>
      <c r="G727" s="20"/>
      <c r="H727" s="134"/>
      <c r="I727" s="136"/>
      <c r="J727" s="135"/>
      <c r="K727" s="60">
        <f>IF(A48taxstdlife="n/a","n/a",IF(K$3&gt;(A48taxstdlife+$E727),('RFM input'!$J$270-'RFM input'!$J$324)-SUM($J727:J727),('RFM input'!$J$270-'RFM input'!$J$324)/A48taxstdlife))</f>
        <v>0</v>
      </c>
      <c r="L727" s="60">
        <f>IF(A48taxstdlife="n/a","n/a",IF(L$3&gt;(A48taxstdlife+$E727),('RFM input'!$J$270-'RFM input'!$J$324)-SUM($J727:K727),('RFM input'!$J$270-'RFM input'!$J$324)/A48taxstdlife))</f>
        <v>0</v>
      </c>
      <c r="M727" s="60">
        <f>IF(A48taxstdlife="n/a","n/a",IF(M$3&gt;(A48taxstdlife+$E727),('RFM input'!$J$270-'RFM input'!$J$324)-SUM($J727:L727),('RFM input'!$J$270-'RFM input'!$J$324)/A48taxstdlife))</f>
        <v>0</v>
      </c>
      <c r="N727" s="60">
        <f>IF(A48taxstdlife="n/a","n/a",IF(N$3&gt;(A48taxstdlife+$E727),('RFM input'!$J$270-'RFM input'!$J$324)-SUM($J727:M727),('RFM input'!$J$270-'RFM input'!$J$324)/A48taxstdlife))</f>
        <v>0</v>
      </c>
      <c r="O727" s="60">
        <f>IF(A48taxstdlife="n/a","n/a",IF(O$3&gt;(A48taxstdlife+$E727),('RFM input'!$J$270-'RFM input'!$J$324)-SUM($J727:N727),('RFM input'!$J$270-'RFM input'!$J$324)/A48taxstdlife))</f>
        <v>0</v>
      </c>
      <c r="P727" s="60">
        <f>IF(A48taxstdlife="n/a","n/a",IF(P$3&gt;(A48taxstdlife+$E727),('RFM input'!$J$270-'RFM input'!$J$324)-SUM($J727:O727),('RFM input'!$J$270-'RFM input'!$J$324)/A48taxstdlife))</f>
        <v>0</v>
      </c>
      <c r="Q727" s="60">
        <f>IF(A48taxstdlife="n/a","n/a",IF(Q$3&gt;(A48taxstdlife+$E727),('RFM input'!$J$270-'RFM input'!$J$324)-SUM($J727:P727),('RFM input'!$J$270-'RFM input'!$J$324)/A48taxstdlife))</f>
        <v>0</v>
      </c>
      <c r="R727" s="60"/>
      <c r="S727" s="94"/>
      <c r="T727" s="94"/>
      <c r="U727" s="94"/>
      <c r="V727" s="94"/>
      <c r="W727" s="94"/>
      <c r="X727" s="94"/>
      <c r="Y727" s="94"/>
      <c r="Z727" s="94"/>
      <c r="AA727" s="249"/>
    </row>
    <row r="728" spans="1:27" ht="12.75" hidden="1" customHeight="1" outlineLevel="2">
      <c r="A728" s="4"/>
      <c r="B728" s="4"/>
      <c r="C728" s="19"/>
      <c r="D728" s="1292"/>
      <c r="E728" s="78">
        <v>4</v>
      </c>
      <c r="F728" s="20"/>
      <c r="G728" s="20"/>
      <c r="H728" s="134"/>
      <c r="I728" s="136"/>
      <c r="J728" s="136"/>
      <c r="K728" s="135"/>
      <c r="L728" s="60">
        <f>IF(A48taxstdlife="n/a","n/a",IF(L$3&gt;(A48taxstdlife+$E728),('RFM input'!$K$270-'RFM input'!$K$324)-SUM($K728:K728),('RFM input'!$K$270-'RFM input'!$K$324)/A48taxstdlife))</f>
        <v>0</v>
      </c>
      <c r="M728" s="60">
        <f>IF(A48taxstdlife="n/a","n/a",IF(M$3&gt;(A48taxstdlife+$E728),('RFM input'!$K$270-'RFM input'!$K$324)-SUM($K728:L728),('RFM input'!$K$270-'RFM input'!$K$324)/A48taxstdlife))</f>
        <v>0</v>
      </c>
      <c r="N728" s="60">
        <f>IF(A48taxstdlife="n/a","n/a",IF(N$3&gt;(A48taxstdlife+$E728),('RFM input'!$K$270-'RFM input'!$K$324)-SUM($K728:M728),('RFM input'!$K$270-'RFM input'!$K$324)/A48taxstdlife))</f>
        <v>0</v>
      </c>
      <c r="O728" s="60">
        <f>IF(A48taxstdlife="n/a","n/a",IF(O$3&gt;(A48taxstdlife+$E728),('RFM input'!$K$270-'RFM input'!$K$324)-SUM($K728:N728),('RFM input'!$K$270-'RFM input'!$K$324)/A48taxstdlife))</f>
        <v>0</v>
      </c>
      <c r="P728" s="60">
        <f>IF(A48taxstdlife="n/a","n/a",IF(P$3&gt;(A48taxstdlife+$E728),('RFM input'!$K$270-'RFM input'!$K$324)-SUM($K728:O728),('RFM input'!$K$270-'RFM input'!$K$324)/A48taxstdlife))</f>
        <v>0</v>
      </c>
      <c r="Q728" s="60">
        <f>IF(A48taxstdlife="n/a","n/a",IF(Q$3&gt;(A48taxstdlife+$E728),('RFM input'!$K$270-'RFM input'!$K$324)-SUM($K728:P728),('RFM input'!$K$270-'RFM input'!$K$324)/A48taxstdlife))</f>
        <v>0</v>
      </c>
      <c r="R728" s="60"/>
      <c r="S728" s="94"/>
      <c r="T728" s="94"/>
      <c r="U728" s="94"/>
      <c r="V728" s="94"/>
      <c r="W728" s="94"/>
      <c r="X728" s="94"/>
      <c r="Y728" s="94"/>
      <c r="Z728" s="94"/>
      <c r="AA728" s="249"/>
    </row>
    <row r="729" spans="1:27" ht="12.75" hidden="1" customHeight="1" outlineLevel="2">
      <c r="A729" s="4"/>
      <c r="B729" s="4"/>
      <c r="C729" s="19"/>
      <c r="D729" s="1292"/>
      <c r="E729" s="78">
        <v>5</v>
      </c>
      <c r="F729" s="20"/>
      <c r="G729" s="20"/>
      <c r="H729" s="134"/>
      <c r="I729" s="136"/>
      <c r="J729" s="136"/>
      <c r="K729" s="136"/>
      <c r="L729" s="135"/>
      <c r="M729" s="60">
        <f>IF(A48taxstdlife="n/a","n/a",IF(M$3&gt;(A48taxstdlife+$E729),('RFM input'!$L$270-'RFM input'!$L$324)-SUM($L729:L729),('RFM input'!$L$270-'RFM input'!$L$324)/A48taxstdlife))</f>
        <v>0</v>
      </c>
      <c r="N729" s="60">
        <f>IF(A48taxstdlife="n/a","n/a",IF(N$3&gt;(A48taxstdlife+$E729),('RFM input'!$L$270-'RFM input'!$L$324)-SUM($L729:M729),('RFM input'!$L$270-'RFM input'!$L$324)/A48taxstdlife))</f>
        <v>0</v>
      </c>
      <c r="O729" s="60">
        <f>IF(A48taxstdlife="n/a","n/a",IF(O$3&gt;(A48taxstdlife+$E729),('RFM input'!$L$270-'RFM input'!$L$324)-SUM($L729:N729),('RFM input'!$L$270-'RFM input'!$L$324)/A48taxstdlife))</f>
        <v>0</v>
      </c>
      <c r="P729" s="60">
        <f>IF(A48taxstdlife="n/a","n/a",IF(P$3&gt;(A48taxstdlife+$E729),('RFM input'!$L$270-'RFM input'!$L$324)-SUM($L729:O729),('RFM input'!$L$270-'RFM input'!$L$324)/A48taxstdlife))</f>
        <v>0</v>
      </c>
      <c r="Q729" s="60">
        <f>IF(A48taxstdlife="n/a","n/a",IF(Q$3&gt;(A48taxstdlife+$E729),('RFM input'!$L$270-'RFM input'!$L$324)-SUM($L729:P729),('RFM input'!$L$270-'RFM input'!$L$324)/A48taxstdlife))</f>
        <v>0</v>
      </c>
      <c r="R729" s="60"/>
      <c r="S729" s="94"/>
      <c r="T729" s="94"/>
      <c r="U729" s="94"/>
      <c r="V729" s="94"/>
      <c r="W729" s="94"/>
      <c r="X729" s="94"/>
      <c r="Y729" s="94"/>
      <c r="Z729" s="94"/>
      <c r="AA729" s="249"/>
    </row>
    <row r="730" spans="1:27" ht="12.75" hidden="1" customHeight="1" outlineLevel="2">
      <c r="A730" s="4"/>
      <c r="B730" s="4"/>
      <c r="C730" s="19"/>
      <c r="D730" s="1292"/>
      <c r="E730" s="78">
        <v>6</v>
      </c>
      <c r="F730" s="20"/>
      <c r="G730" s="20"/>
      <c r="H730" s="134"/>
      <c r="I730" s="136"/>
      <c r="J730" s="136"/>
      <c r="K730" s="136"/>
      <c r="L730" s="136"/>
      <c r="M730" s="135"/>
      <c r="N730" s="60">
        <f>IF(A48taxstdlife="n/a","n/a",IF(N$3&gt;(A48taxstdlife+$E730),('RFM input'!$M$270-'RFM input'!$M$324)-SUM($M730:M730),('RFM input'!$M$270-'RFM input'!$M$324)/A48taxstdlife))</f>
        <v>0</v>
      </c>
      <c r="O730" s="60">
        <f>IF(A48taxstdlife="n/a","n/a",IF(O$3&gt;(A48taxstdlife+$E730),('RFM input'!$M$270-'RFM input'!$M$324)-SUM($M730:N730),('RFM input'!$M$270-'RFM input'!$M$324)/A48taxstdlife))</f>
        <v>0</v>
      </c>
      <c r="P730" s="60">
        <f>IF(A48taxstdlife="n/a","n/a",IF(P$3&gt;(A48taxstdlife+$E730),('RFM input'!$M$270-'RFM input'!$M$324)-SUM($M730:O730),('RFM input'!$M$270-'RFM input'!$M$324)/A48taxstdlife))</f>
        <v>0</v>
      </c>
      <c r="Q730" s="60">
        <f>IF(A48taxstdlife="n/a","n/a",IF(Q$3&gt;(A48taxstdlife+$E730),('RFM input'!$M$270-'RFM input'!$M$324)-SUM($M730:P730),('RFM input'!$M$270-'RFM input'!$M$324)/A48taxstdlife))</f>
        <v>0</v>
      </c>
      <c r="R730" s="60"/>
      <c r="S730" s="94"/>
      <c r="T730" s="94"/>
      <c r="U730" s="94"/>
      <c r="V730" s="94"/>
      <c r="W730" s="94"/>
      <c r="X730" s="94"/>
      <c r="Y730" s="94"/>
      <c r="Z730" s="94"/>
      <c r="AA730" s="249"/>
    </row>
    <row r="731" spans="1:27" ht="12.75" hidden="1" customHeight="1" outlineLevel="2">
      <c r="A731" s="4"/>
      <c r="B731" s="4"/>
      <c r="C731" s="19"/>
      <c r="D731" s="1292"/>
      <c r="E731" s="78">
        <v>7</v>
      </c>
      <c r="F731" s="20"/>
      <c r="G731" s="20"/>
      <c r="H731" s="134"/>
      <c r="I731" s="136"/>
      <c r="J731" s="136"/>
      <c r="K731" s="136"/>
      <c r="L731" s="136"/>
      <c r="M731" s="136"/>
      <c r="N731" s="135"/>
      <c r="O731" s="60">
        <f>IF(A48taxstdlife="n/a","n/a",IF(O$3&gt;(A48taxstdlife+$E731),('RFM input'!$N$270-'RFM input'!$N$324)-SUM($N731:N731),('RFM input'!$N$270-'RFM input'!$N$324)/A48taxstdlife))</f>
        <v>0</v>
      </c>
      <c r="P731" s="60">
        <f>IF(A48taxstdlife="n/a","n/a",IF(P$3&gt;(A48taxstdlife+$E731),('RFM input'!$N$270-'RFM input'!$N$324)-SUM($N731:O731),('RFM input'!$N$270-'RFM input'!$N$324)/A48taxstdlife))</f>
        <v>0</v>
      </c>
      <c r="Q731" s="60">
        <f>IF(A48taxstdlife="n/a","n/a",IF(Q$3&gt;(A48taxstdlife+$E731),('RFM input'!$N$270-'RFM input'!$N$324)-SUM($N731:P731),('RFM input'!$N$270-'RFM input'!$N$324)/A48taxstdlife))</f>
        <v>0</v>
      </c>
      <c r="R731" s="60"/>
      <c r="S731" s="94"/>
      <c r="T731" s="94"/>
      <c r="U731" s="94"/>
      <c r="V731" s="94"/>
      <c r="W731" s="94"/>
      <c r="X731" s="94"/>
      <c r="Y731" s="94"/>
      <c r="Z731" s="94"/>
      <c r="AA731" s="249"/>
    </row>
    <row r="732" spans="1:27" ht="12.75" hidden="1" customHeight="1" outlineLevel="2">
      <c r="A732" s="4"/>
      <c r="B732" s="4"/>
      <c r="C732" s="19"/>
      <c r="D732" s="1292"/>
      <c r="E732" s="78">
        <v>8</v>
      </c>
      <c r="F732" s="20"/>
      <c r="G732" s="20"/>
      <c r="H732" s="134"/>
      <c r="I732" s="136"/>
      <c r="J732" s="136"/>
      <c r="K732" s="136"/>
      <c r="L732" s="136"/>
      <c r="M732" s="136"/>
      <c r="N732" s="136"/>
      <c r="O732" s="135"/>
      <c r="P732" s="60">
        <f>IF(A48taxstdlife="n/a","n/a",IF(P$3&gt;(A48taxstdlife+$E732),('RFM input'!$O$270-'RFM input'!$O$324)-SUM($O732:O732),('RFM input'!$O$270-'RFM input'!$O$324)/A48taxstdlife))</f>
        <v>0</v>
      </c>
      <c r="Q732" s="60">
        <f>IF(A48taxstdlife="n/a","n/a",IF(Q$3&gt;(A48taxstdlife+$E732),('RFM input'!$O$270-'RFM input'!$O$324)-SUM($O732:P732),('RFM input'!$O$270-'RFM input'!$O$324)/A48taxstdlife))</f>
        <v>0</v>
      </c>
      <c r="R732" s="60"/>
      <c r="S732" s="94"/>
      <c r="T732" s="94"/>
      <c r="U732" s="94"/>
      <c r="V732" s="94"/>
      <c r="W732" s="94"/>
      <c r="X732" s="94"/>
      <c r="Y732" s="94"/>
      <c r="Z732" s="94"/>
      <c r="AA732" s="249"/>
    </row>
    <row r="733" spans="1:27" ht="12.75" hidden="1" customHeight="1" outlineLevel="2">
      <c r="A733" s="4"/>
      <c r="B733" s="4"/>
      <c r="C733" s="19"/>
      <c r="D733" s="1292"/>
      <c r="E733" s="78">
        <v>9</v>
      </c>
      <c r="F733" s="20"/>
      <c r="G733" s="20"/>
      <c r="H733" s="134"/>
      <c r="I733" s="136"/>
      <c r="J733" s="136"/>
      <c r="K733" s="136"/>
      <c r="L733" s="136"/>
      <c r="M733" s="136"/>
      <c r="N733" s="136"/>
      <c r="O733" s="136"/>
      <c r="P733" s="135"/>
      <c r="Q733" s="60">
        <f>IF(A48taxstdlife="n/a","n/a",IF(Q$3&gt;(A48taxstdlife+$E733),('RFM input'!$P$270-'RFM input'!$P$324)-SUM($P733:P733),('RFM input'!$P$270-'RFM input'!$P$324)/A48taxstdlife))</f>
        <v>0</v>
      </c>
      <c r="R733" s="60"/>
      <c r="S733" s="94"/>
      <c r="T733" s="94"/>
      <c r="U733" s="94"/>
      <c r="V733" s="94"/>
      <c r="W733" s="94"/>
      <c r="X733" s="94"/>
      <c r="Y733" s="94"/>
      <c r="Z733" s="94"/>
      <c r="AA733" s="249"/>
    </row>
    <row r="734" spans="1:27" ht="12.75" hidden="1" customHeight="1" outlineLevel="2">
      <c r="A734" s="4"/>
      <c r="B734" s="4"/>
      <c r="C734" s="19"/>
      <c r="D734" s="1292"/>
      <c r="E734" s="79">
        <v>10</v>
      </c>
      <c r="F734" s="20"/>
      <c r="G734" s="20"/>
      <c r="H734" s="134"/>
      <c r="I734" s="136"/>
      <c r="J734" s="136"/>
      <c r="K734" s="136"/>
      <c r="L734" s="136"/>
      <c r="M734" s="136"/>
      <c r="N734" s="136"/>
      <c r="O734" s="136"/>
      <c r="P734" s="136"/>
      <c r="Q734" s="135"/>
      <c r="R734" s="60"/>
      <c r="S734" s="94"/>
      <c r="T734" s="94"/>
      <c r="U734" s="94"/>
      <c r="V734" s="94"/>
      <c r="W734" s="94"/>
      <c r="X734" s="94"/>
      <c r="Y734" s="94"/>
      <c r="Z734" s="94"/>
      <c r="AA734" s="249"/>
    </row>
    <row r="735" spans="1:27" outlineLevel="1" collapsed="1">
      <c r="A735" s="4"/>
      <c r="B735" s="4"/>
      <c r="C735" s="218">
        <f>Asset48</f>
        <v>0</v>
      </c>
      <c r="D735" s="4"/>
      <c r="E735" s="4"/>
      <c r="F735" s="17"/>
      <c r="G735" s="17"/>
      <c r="H735" s="237">
        <f>-SUM(H723:H734)</f>
        <v>0</v>
      </c>
      <c r="I735" s="149">
        <f>-SUM(I723:I734)</f>
        <v>0</v>
      </c>
      <c r="J735" s="433">
        <f>IF(COUNT($H735:I735)&gt;='RFM input'!$AA$7,0, -SUM(J723:J734))</f>
        <v>0</v>
      </c>
      <c r="K735" s="433">
        <f>IF(COUNT($H735:J735)&gt;='RFM input'!$AA$7,0, -SUM(K723:K734))</f>
        <v>0</v>
      </c>
      <c r="L735" s="433">
        <f>IF(COUNT($H735:K735)&gt;='RFM input'!$AA$7,0, -SUM(L723:L734))</f>
        <v>0</v>
      </c>
      <c r="M735" s="149">
        <f>IF(COUNT($H735:L735)&gt;='RFM input'!$AA$7,0, -SUM(M723:M734))</f>
        <v>0</v>
      </c>
      <c r="N735" s="149">
        <f>IF(COUNT($H735:M735)&gt;='RFM input'!$AA$7,0, -SUM(N723:N734))</f>
        <v>0</v>
      </c>
      <c r="O735" s="149">
        <f>IF(COUNT($H735:N735)&gt;='RFM input'!$AA$7,0, -SUM(O723:O734))</f>
        <v>0</v>
      </c>
      <c r="P735" s="149">
        <f>IF(COUNT($H735:O735)&gt;='RFM input'!$AA$7,0, -SUM(P723:P734))</f>
        <v>0</v>
      </c>
      <c r="Q735" s="149">
        <f>IF(COUNT($H735:P735)&gt;='RFM input'!$AA$7,0, -SUM(Q723:Q734))</f>
        <v>0</v>
      </c>
      <c r="R735" s="149"/>
      <c r="S735" s="93"/>
      <c r="T735" s="93"/>
      <c r="U735" s="93"/>
      <c r="V735" s="93"/>
      <c r="W735" s="93"/>
      <c r="X735" s="93"/>
      <c r="Y735" s="93"/>
      <c r="Z735" s="93"/>
      <c r="AA735" s="249"/>
    </row>
    <row r="736" spans="1:27" ht="12.75" hidden="1" customHeight="1" outlineLevel="2">
      <c r="A736" s="4"/>
      <c r="B736" s="219">
        <f>Asset49</f>
        <v>0</v>
      </c>
      <c r="C736" s="24"/>
      <c r="D736" s="458" t="s">
        <v>161</v>
      </c>
      <c r="E736" s="24"/>
      <c r="F736" s="238"/>
      <c r="G736" s="238"/>
      <c r="H736" s="59">
        <f>IF(H$3&gt;A49taxremlife,A49taxvalue-SUM($F736:F736),IF(A49taxremlife="N/A","n/a",A49taxvalue/A49taxremlife))</f>
        <v>0</v>
      </c>
      <c r="I736" s="59">
        <f>IF(I$3&gt;A49taxremlife,A49taxvalue-SUM($F736:H736),IF(A49taxremlife="N/A","n/a",A49taxvalue/A49taxremlife))</f>
        <v>0</v>
      </c>
      <c r="J736" s="59">
        <f>IF(J$3&gt;A49taxremlife,A49taxvalue-SUM($F736:I736),IF(A49taxremlife="N/A","n/a",A49taxvalue/A49taxremlife))</f>
        <v>0</v>
      </c>
      <c r="K736" s="59">
        <f>IF(K$3&gt;A49taxremlife,A49taxvalue-SUM($F736:J736),IF(A49taxremlife="N/A","n/a",A49taxvalue/A49taxremlife))</f>
        <v>0</v>
      </c>
      <c r="L736" s="59">
        <f>IF(L$3&gt;A49taxremlife,A49taxvalue-SUM($F736:K736),IF(A49taxremlife="N/A","n/a",A49taxvalue/A49taxremlife))</f>
        <v>0</v>
      </c>
      <c r="M736" s="59">
        <f>IF(M$3&gt;A49taxremlife,A49taxvalue-SUM($F736:L736),IF(A49taxremlife="N/A","n/a",A49taxvalue/A49taxremlife))</f>
        <v>0</v>
      </c>
      <c r="N736" s="59">
        <f>IF(N$3&gt;A49taxremlife,A49taxvalue-SUM($F736:M736),IF(A49taxremlife="N/A","n/a",A49taxvalue/A49taxremlife))</f>
        <v>0</v>
      </c>
      <c r="O736" s="59">
        <f>IF(O$3&gt;A49taxremlife,A49taxvalue-SUM($F736:N736),IF(A49taxremlife="N/A","n/a",A49taxvalue/A49taxremlife))</f>
        <v>0</v>
      </c>
      <c r="P736" s="59">
        <f>IF(P$3&gt;A49taxremlife,A49taxvalue-SUM($F736:O736),IF(A49taxremlife="N/A","n/a",A49taxvalue/A49taxremlife))</f>
        <v>0</v>
      </c>
      <c r="Q736" s="59">
        <f>IF(Q$3&gt;A49taxremlife,A49taxvalue-SUM($F736:P736),IF(A49taxremlife="N/A","n/a",A49taxvalue/A49taxremlife))</f>
        <v>0</v>
      </c>
      <c r="R736" s="59"/>
      <c r="S736" s="94"/>
      <c r="T736" s="94"/>
      <c r="U736" s="94"/>
      <c r="V736" s="94"/>
      <c r="W736" s="94"/>
      <c r="X736" s="94"/>
      <c r="Y736" s="94"/>
      <c r="Z736" s="94"/>
      <c r="AA736" s="249"/>
    </row>
    <row r="737" spans="1:27" ht="12.75" hidden="1" customHeight="1" outlineLevel="2">
      <c r="A737" s="4"/>
      <c r="B737" s="4"/>
      <c r="C737" s="19"/>
      <c r="D737" s="1291" t="s">
        <v>50</v>
      </c>
      <c r="E737" s="78"/>
      <c r="F737" s="20"/>
      <c r="G737" s="20"/>
      <c r="H737" s="94"/>
      <c r="I737" s="60"/>
      <c r="J737" s="60"/>
      <c r="K737" s="60"/>
      <c r="L737" s="60"/>
      <c r="M737" s="60"/>
      <c r="N737" s="60"/>
      <c r="O737" s="60"/>
      <c r="P737" s="60"/>
      <c r="Q737" s="60"/>
      <c r="R737" s="60"/>
      <c r="S737" s="94"/>
      <c r="T737" s="94"/>
      <c r="U737" s="94"/>
      <c r="V737" s="94"/>
      <c r="W737" s="94"/>
      <c r="X737" s="94"/>
      <c r="Y737" s="94"/>
      <c r="Z737" s="94"/>
      <c r="AA737" s="249"/>
    </row>
    <row r="738" spans="1:27" ht="12.75" hidden="1" customHeight="1" outlineLevel="2">
      <c r="A738" s="4"/>
      <c r="B738" s="4"/>
      <c r="C738" s="19"/>
      <c r="D738" s="1292"/>
      <c r="E738" s="78">
        <v>1</v>
      </c>
      <c r="F738" s="20"/>
      <c r="G738" s="20"/>
      <c r="H738" s="133"/>
      <c r="I738" s="60">
        <f>IF(A49taxstdlife="n/a","n/a",IF(I$3&gt;(A49taxstdlife+$E738),('RFM input'!$H$271-'RFM input'!$H$325)-SUM($H738:H738),('RFM input'!$H$271-'RFM input'!$H$325)/A49taxstdlife))</f>
        <v>0</v>
      </c>
      <c r="J738" s="60">
        <f>IF(A49taxstdlife="n/a","n/a",IF(J$3&gt;(A49taxstdlife+$E738),('RFM input'!$H$271-'RFM input'!$H$325)-SUM($H738:I738),('RFM input'!$H$271-'RFM input'!$H$325)/A49taxstdlife))</f>
        <v>0</v>
      </c>
      <c r="K738" s="60">
        <f>IF(A49taxstdlife="n/a","n/a",IF(K$3&gt;(A49taxstdlife+$E738),('RFM input'!$H$271-'RFM input'!$H$325)-SUM($H738:J738),('RFM input'!$H$271-'RFM input'!$H$325)/A49taxstdlife))</f>
        <v>0</v>
      </c>
      <c r="L738" s="60">
        <f>IF(A49taxstdlife="n/a","n/a",IF(L$3&gt;(A49taxstdlife+$E738),('RFM input'!$H$271-'RFM input'!$H$325)-SUM($H738:K738),('RFM input'!$H$271-'RFM input'!$H$325)/A49taxstdlife))</f>
        <v>0</v>
      </c>
      <c r="M738" s="60">
        <f>IF(A49taxstdlife="n/a","n/a",IF(M$3&gt;(A49taxstdlife+$E738),('RFM input'!$H$271-'RFM input'!$H$325)-SUM($H738:L738),('RFM input'!$H$271-'RFM input'!$H$325)/A49taxstdlife))</f>
        <v>0</v>
      </c>
      <c r="N738" s="60">
        <f>IF(A49taxstdlife="n/a","n/a",IF(N$3&gt;(A49taxstdlife+$E738),('RFM input'!$H$271-'RFM input'!$H$325)-SUM($H738:M738),('RFM input'!$H$271-'RFM input'!$H$325)/A49taxstdlife))</f>
        <v>0</v>
      </c>
      <c r="O738" s="60">
        <f>IF(A49taxstdlife="n/a","n/a",IF(O$3&gt;(A49taxstdlife+$E738),('RFM input'!$H$271-'RFM input'!$H$325)-SUM($H738:N738),('RFM input'!$H$271-'RFM input'!$H$325)/A49taxstdlife))</f>
        <v>0</v>
      </c>
      <c r="P738" s="60">
        <f>IF(A49taxstdlife="n/a","n/a",IF(P$3&gt;(A49taxstdlife+$E738),('RFM input'!$H$271-'RFM input'!$H$325)-SUM($H738:O738),('RFM input'!$H$271-'RFM input'!$H$325)/A49taxstdlife))</f>
        <v>0</v>
      </c>
      <c r="Q738" s="60">
        <f>IF(A49taxstdlife="n/a","n/a",IF(Q$3&gt;(A49taxstdlife+$E738),('RFM input'!$H$271-'RFM input'!$H$325)-SUM($H738:P738),('RFM input'!$H$271-'RFM input'!$H$325)/A49taxstdlife))</f>
        <v>0</v>
      </c>
      <c r="R738" s="60"/>
      <c r="S738" s="94"/>
      <c r="T738" s="94"/>
      <c r="U738" s="94"/>
      <c r="V738" s="94"/>
      <c r="W738" s="94"/>
      <c r="X738" s="94"/>
      <c r="Y738" s="94"/>
      <c r="Z738" s="94"/>
      <c r="AA738" s="249"/>
    </row>
    <row r="739" spans="1:27" ht="12.75" hidden="1" customHeight="1" outlineLevel="2">
      <c r="A739" s="4"/>
      <c r="B739" s="4"/>
      <c r="C739" s="19"/>
      <c r="D739" s="1292"/>
      <c r="E739" s="78">
        <v>2</v>
      </c>
      <c r="F739" s="20"/>
      <c r="G739" s="20"/>
      <c r="H739" s="134"/>
      <c r="I739" s="135"/>
      <c r="J739" s="60">
        <f>IF(A49taxstdlife="n/a","n/a",IF(J$3&gt;(A49taxstdlife+$E739),('RFM input'!$I$271-'RFM input'!$I$325)-SUM($I739:I739),('RFM input'!$I$271-'RFM input'!$I$325)/A49taxstdlife))</f>
        <v>0</v>
      </c>
      <c r="K739" s="60">
        <f>IF(A49taxstdlife="n/a","n/a",IF(K$3&gt;(A49taxstdlife+$E739),('RFM input'!$I$271-'RFM input'!$I$325)-SUM($I739:J739),('RFM input'!$I$271-'RFM input'!$I$325)/A49taxstdlife))</f>
        <v>0</v>
      </c>
      <c r="L739" s="60">
        <f>IF(A49taxstdlife="n/a","n/a",IF(L$3&gt;(A49taxstdlife+$E739),('RFM input'!$I$271-'RFM input'!$I$325)-SUM($I739:K739),('RFM input'!$I$271-'RFM input'!$I$325)/A49taxstdlife))</f>
        <v>0</v>
      </c>
      <c r="M739" s="60">
        <f>IF(A49taxstdlife="n/a","n/a",IF(M$3&gt;(A49taxstdlife+$E739),('RFM input'!$I$271-'RFM input'!$I$325)-SUM($I739:L739),('RFM input'!$I$271-'RFM input'!$I$325)/A49taxstdlife))</f>
        <v>0</v>
      </c>
      <c r="N739" s="60">
        <f>IF(A49taxstdlife="n/a","n/a",IF(N$3&gt;(A49taxstdlife+$E739),('RFM input'!$I$271-'RFM input'!$I$325)-SUM($I739:M739),('RFM input'!$I$271-'RFM input'!$I$325)/A49taxstdlife))</f>
        <v>0</v>
      </c>
      <c r="O739" s="60">
        <f>IF(A49taxstdlife="n/a","n/a",IF(O$3&gt;(A49taxstdlife+$E739),('RFM input'!$I$271-'RFM input'!$I$325)-SUM($I739:N739),('RFM input'!$I$271-'RFM input'!$I$325)/A49taxstdlife))</f>
        <v>0</v>
      </c>
      <c r="P739" s="60">
        <f>IF(A49taxstdlife="n/a","n/a",IF(P$3&gt;(A49taxstdlife+$E739),('RFM input'!$I$271-'RFM input'!$I$325)-SUM($I739:O739),('RFM input'!$I$271-'RFM input'!$I$325)/A49taxstdlife))</f>
        <v>0</v>
      </c>
      <c r="Q739" s="60">
        <f>IF(A49taxstdlife="n/a","n/a",IF(Q$3&gt;(A49taxstdlife+$E739),('RFM input'!$I$271-'RFM input'!$I$325)-SUM($I739:P739),('RFM input'!$I$271-'RFM input'!$I$325)/A49taxstdlife))</f>
        <v>0</v>
      </c>
      <c r="R739" s="60"/>
      <c r="S739" s="94"/>
      <c r="T739" s="94"/>
      <c r="U739" s="94"/>
      <c r="V739" s="94"/>
      <c r="W739" s="94"/>
      <c r="X739" s="94"/>
      <c r="Y739" s="94"/>
      <c r="Z739" s="94"/>
      <c r="AA739" s="249"/>
    </row>
    <row r="740" spans="1:27" ht="12.75" hidden="1" customHeight="1" outlineLevel="2">
      <c r="A740" s="4"/>
      <c r="B740" s="4"/>
      <c r="C740" s="19"/>
      <c r="D740" s="1292"/>
      <c r="E740" s="78">
        <v>3</v>
      </c>
      <c r="F740" s="20"/>
      <c r="G740" s="20"/>
      <c r="H740" s="134"/>
      <c r="I740" s="136"/>
      <c r="J740" s="135"/>
      <c r="K740" s="60">
        <f>IF(A49taxstdlife="n/a","n/a",IF(K$3&gt;(A49taxstdlife+$E740),('RFM input'!$J$271-'RFM input'!$J$325)-SUM($J740:J740),('RFM input'!$J$271-'RFM input'!$J$325)/A49taxstdlife))</f>
        <v>0</v>
      </c>
      <c r="L740" s="60">
        <f>IF(A49taxstdlife="n/a","n/a",IF(L$3&gt;(A49taxstdlife+$E740),('RFM input'!$J$271-'RFM input'!$J$325)-SUM($J740:K740),('RFM input'!$J$271-'RFM input'!$J$325)/A49taxstdlife))</f>
        <v>0</v>
      </c>
      <c r="M740" s="60">
        <f>IF(A49taxstdlife="n/a","n/a",IF(M$3&gt;(A49taxstdlife+$E740),('RFM input'!$J$271-'RFM input'!$J$325)-SUM($J740:L740),('RFM input'!$J$271-'RFM input'!$J$325)/A49taxstdlife))</f>
        <v>0</v>
      </c>
      <c r="N740" s="60">
        <f>IF(A49taxstdlife="n/a","n/a",IF(N$3&gt;(A49taxstdlife+$E740),('RFM input'!$J$271-'RFM input'!$J$325)-SUM($J740:M740),('RFM input'!$J$271-'RFM input'!$J$325)/A49taxstdlife))</f>
        <v>0</v>
      </c>
      <c r="O740" s="60">
        <f>IF(A49taxstdlife="n/a","n/a",IF(O$3&gt;(A49taxstdlife+$E740),('RFM input'!$J$271-'RFM input'!$J$325)-SUM($J740:N740),('RFM input'!$J$271-'RFM input'!$J$325)/A49taxstdlife))</f>
        <v>0</v>
      </c>
      <c r="P740" s="60">
        <f>IF(A49taxstdlife="n/a","n/a",IF(P$3&gt;(A49taxstdlife+$E740),('RFM input'!$J$271-'RFM input'!$J$325)-SUM($J740:O740),('RFM input'!$J$271-'RFM input'!$J$325)/A49taxstdlife))</f>
        <v>0</v>
      </c>
      <c r="Q740" s="60">
        <f>IF(A49taxstdlife="n/a","n/a",IF(Q$3&gt;(A49taxstdlife+$E740),('RFM input'!$J$271-'RFM input'!$J$325)-SUM($J740:P740),('RFM input'!$J$271-'RFM input'!$J$325)/A49taxstdlife))</f>
        <v>0</v>
      </c>
      <c r="R740" s="60"/>
      <c r="S740" s="94"/>
      <c r="T740" s="94"/>
      <c r="U740" s="94"/>
      <c r="V740" s="94"/>
      <c r="W740" s="94"/>
      <c r="X740" s="94"/>
      <c r="Y740" s="94"/>
      <c r="Z740" s="94"/>
      <c r="AA740" s="249"/>
    </row>
    <row r="741" spans="1:27" ht="12.75" hidden="1" customHeight="1" outlineLevel="2">
      <c r="A741" s="4"/>
      <c r="B741" s="4"/>
      <c r="C741" s="19"/>
      <c r="D741" s="1292"/>
      <c r="E741" s="78">
        <v>4</v>
      </c>
      <c r="F741" s="20"/>
      <c r="G741" s="20"/>
      <c r="H741" s="134"/>
      <c r="I741" s="136"/>
      <c r="J741" s="136"/>
      <c r="K741" s="135"/>
      <c r="L741" s="60">
        <f>IF(A49taxstdlife="n/a","n/a",IF(L$3&gt;(A49taxstdlife+$E741),('RFM input'!$K$271-'RFM input'!$K$325)-SUM($K741:K741),('RFM input'!$K$271-'RFM input'!$K$325)/A49taxstdlife))</f>
        <v>0</v>
      </c>
      <c r="M741" s="60">
        <f>IF(A49taxstdlife="n/a","n/a",IF(M$3&gt;(A49taxstdlife+$E741),('RFM input'!$K$271-'RFM input'!$K$325)-SUM($K741:L741),('RFM input'!$K$271-'RFM input'!$K$325)/A49taxstdlife))</f>
        <v>0</v>
      </c>
      <c r="N741" s="60">
        <f>IF(A49taxstdlife="n/a","n/a",IF(N$3&gt;(A49taxstdlife+$E741),('RFM input'!$K$271-'RFM input'!$K$325)-SUM($K741:M741),('RFM input'!$K$271-'RFM input'!$K$325)/A49taxstdlife))</f>
        <v>0</v>
      </c>
      <c r="O741" s="60">
        <f>IF(A49taxstdlife="n/a","n/a",IF(O$3&gt;(A49taxstdlife+$E741),('RFM input'!$K$271-'RFM input'!$K$325)-SUM($K741:N741),('RFM input'!$K$271-'RFM input'!$K$325)/A49taxstdlife))</f>
        <v>0</v>
      </c>
      <c r="P741" s="60">
        <f>IF(A49taxstdlife="n/a","n/a",IF(P$3&gt;(A49taxstdlife+$E741),('RFM input'!$K$271-'RFM input'!$K$325)-SUM($K741:O741),('RFM input'!$K$271-'RFM input'!$K$325)/A49taxstdlife))</f>
        <v>0</v>
      </c>
      <c r="Q741" s="60">
        <f>IF(A49taxstdlife="n/a","n/a",IF(Q$3&gt;(A49taxstdlife+$E741),('RFM input'!$K$271-'RFM input'!$K$325)-SUM($K741:P741),('RFM input'!$K$271-'RFM input'!$K$325)/A49taxstdlife))</f>
        <v>0</v>
      </c>
      <c r="R741" s="60"/>
      <c r="S741" s="94"/>
      <c r="T741" s="94"/>
      <c r="U741" s="94"/>
      <c r="V741" s="94"/>
      <c r="W741" s="94"/>
      <c r="X741" s="94"/>
      <c r="Y741" s="94"/>
      <c r="Z741" s="94"/>
      <c r="AA741" s="249"/>
    </row>
    <row r="742" spans="1:27" ht="12.75" hidden="1" customHeight="1" outlineLevel="2">
      <c r="A742" s="4"/>
      <c r="B742" s="4"/>
      <c r="C742" s="19"/>
      <c r="D742" s="1292"/>
      <c r="E742" s="78">
        <v>5</v>
      </c>
      <c r="F742" s="20"/>
      <c r="G742" s="20"/>
      <c r="H742" s="134"/>
      <c r="I742" s="136"/>
      <c r="J742" s="136"/>
      <c r="K742" s="136"/>
      <c r="L742" s="135"/>
      <c r="M742" s="60">
        <f>IF(A49taxstdlife="n/a","n/a",IF(M$3&gt;(A49taxstdlife+$E742),('RFM input'!$L$271-'RFM input'!$L$325)-SUM($L742:L742),('RFM input'!$L$271-'RFM input'!$L$325)/A49taxstdlife))</f>
        <v>0</v>
      </c>
      <c r="N742" s="60">
        <f>IF(A49taxstdlife="n/a","n/a",IF(N$3&gt;(A49taxstdlife+$E742),('RFM input'!$L$271-'RFM input'!$L$325)-SUM($L742:M742),('RFM input'!$L$271-'RFM input'!$L$325)/A49taxstdlife))</f>
        <v>0</v>
      </c>
      <c r="O742" s="60">
        <f>IF(A49taxstdlife="n/a","n/a",IF(O$3&gt;(A49taxstdlife+$E742),('RFM input'!$L$271-'RFM input'!$L$325)-SUM($L742:N742),('RFM input'!$L$271-'RFM input'!$L$325)/A49taxstdlife))</f>
        <v>0</v>
      </c>
      <c r="P742" s="60">
        <f>IF(A49taxstdlife="n/a","n/a",IF(P$3&gt;(A49taxstdlife+$E742),('RFM input'!$L$271-'RFM input'!$L$325)-SUM($L742:O742),('RFM input'!$L$271-'RFM input'!$L$325)/A49taxstdlife))</f>
        <v>0</v>
      </c>
      <c r="Q742" s="60">
        <f>IF(A49taxstdlife="n/a","n/a",IF(Q$3&gt;(A49taxstdlife+$E742),('RFM input'!$L$271-'RFM input'!$L$325)-SUM($L742:P742),('RFM input'!$L$271-'RFM input'!$L$325)/A49taxstdlife))</f>
        <v>0</v>
      </c>
      <c r="R742" s="60"/>
      <c r="S742" s="94"/>
      <c r="T742" s="94"/>
      <c r="U742" s="94"/>
      <c r="V742" s="94"/>
      <c r="W742" s="94"/>
      <c r="X742" s="94"/>
      <c r="Y742" s="94"/>
      <c r="Z742" s="94"/>
      <c r="AA742" s="249"/>
    </row>
    <row r="743" spans="1:27" ht="12.75" hidden="1" customHeight="1" outlineLevel="2">
      <c r="A743" s="4"/>
      <c r="B743" s="4"/>
      <c r="C743" s="19"/>
      <c r="D743" s="1292"/>
      <c r="E743" s="78">
        <v>6</v>
      </c>
      <c r="F743" s="20"/>
      <c r="G743" s="20"/>
      <c r="H743" s="134"/>
      <c r="I743" s="136"/>
      <c r="J743" s="136"/>
      <c r="K743" s="136"/>
      <c r="L743" s="136"/>
      <c r="M743" s="135"/>
      <c r="N743" s="60">
        <f>IF(A49taxstdlife="n/a","n/a",IF(N$3&gt;(A49taxstdlife+$E743),('RFM input'!$M$271-'RFM input'!$M$325)-SUM($M743:M743),('RFM input'!$M$271-'RFM input'!$M$325)/A49taxstdlife))</f>
        <v>0</v>
      </c>
      <c r="O743" s="60">
        <f>IF(A49taxstdlife="n/a","n/a",IF(O$3&gt;(A49taxstdlife+$E743),('RFM input'!$M$271-'RFM input'!$M$325)-SUM($M743:N743),('RFM input'!$M$271-'RFM input'!$M$325)/A49taxstdlife))</f>
        <v>0</v>
      </c>
      <c r="P743" s="60">
        <f>IF(A49taxstdlife="n/a","n/a",IF(P$3&gt;(A49taxstdlife+$E743),('RFM input'!$M$271-'RFM input'!$M$325)-SUM($M743:O743),('RFM input'!$M$271-'RFM input'!$M$325)/A49taxstdlife))</f>
        <v>0</v>
      </c>
      <c r="Q743" s="60">
        <f>IF(A49taxstdlife="n/a","n/a",IF(Q$3&gt;(A49taxstdlife+$E743),('RFM input'!$M$271-'RFM input'!$M$325)-SUM($M743:P743),('RFM input'!$M$271-'RFM input'!$M$325)/A49taxstdlife))</f>
        <v>0</v>
      </c>
      <c r="R743" s="60"/>
      <c r="S743" s="94"/>
      <c r="T743" s="94"/>
      <c r="U743" s="94"/>
      <c r="V743" s="94"/>
      <c r="W743" s="94"/>
      <c r="X743" s="94"/>
      <c r="Y743" s="94"/>
      <c r="Z743" s="94"/>
      <c r="AA743" s="249"/>
    </row>
    <row r="744" spans="1:27" ht="12.75" hidden="1" customHeight="1" outlineLevel="2">
      <c r="A744" s="4"/>
      <c r="B744" s="4"/>
      <c r="C744" s="19"/>
      <c r="D744" s="1292"/>
      <c r="E744" s="78">
        <v>7</v>
      </c>
      <c r="F744" s="20"/>
      <c r="G744" s="20"/>
      <c r="H744" s="134"/>
      <c r="I744" s="136"/>
      <c r="J744" s="136"/>
      <c r="K744" s="136"/>
      <c r="L744" s="136"/>
      <c r="M744" s="136"/>
      <c r="N744" s="135"/>
      <c r="O744" s="60">
        <f>IF(A49taxstdlife="n/a","n/a",IF(O$3&gt;(A49taxstdlife+$E744),('RFM input'!$N$271-'RFM input'!$N$325)-SUM($N744:N744),('RFM input'!$N$271-'RFM input'!$N$325)/A49taxstdlife))</f>
        <v>0</v>
      </c>
      <c r="P744" s="60">
        <f>IF(A49taxstdlife="n/a","n/a",IF(P$3&gt;(A49taxstdlife+$E744),('RFM input'!$N$271-'RFM input'!$N$325)-SUM($N744:O744),('RFM input'!$N$271-'RFM input'!$N$325)/A49taxstdlife))</f>
        <v>0</v>
      </c>
      <c r="Q744" s="60">
        <f>IF(A49taxstdlife="n/a","n/a",IF(Q$3&gt;(A49taxstdlife+$E744),('RFM input'!$N$271-'RFM input'!$N$325)-SUM($N744:P744),('RFM input'!$N$271-'RFM input'!$N$325)/A49taxstdlife))</f>
        <v>0</v>
      </c>
      <c r="R744" s="60"/>
      <c r="S744" s="94"/>
      <c r="T744" s="94"/>
      <c r="U744" s="94"/>
      <c r="V744" s="94"/>
      <c r="W744" s="94"/>
      <c r="X744" s="94"/>
      <c r="Y744" s="94"/>
      <c r="Z744" s="94"/>
      <c r="AA744" s="249"/>
    </row>
    <row r="745" spans="1:27" ht="12.75" hidden="1" customHeight="1" outlineLevel="2">
      <c r="A745" s="4"/>
      <c r="B745" s="4"/>
      <c r="C745" s="19"/>
      <c r="D745" s="1292"/>
      <c r="E745" s="78">
        <v>8</v>
      </c>
      <c r="F745" s="20"/>
      <c r="G745" s="20"/>
      <c r="H745" s="134"/>
      <c r="I745" s="136"/>
      <c r="J745" s="136"/>
      <c r="K745" s="136"/>
      <c r="L745" s="136"/>
      <c r="M745" s="136"/>
      <c r="N745" s="136"/>
      <c r="O745" s="135"/>
      <c r="P745" s="60">
        <f>IF(A49taxstdlife="n/a","n/a",IF(P$3&gt;(A49taxstdlife+$E745),('RFM input'!$O$271-'RFM input'!$O$325)-SUM($O745:O745),('RFM input'!$O$271-'RFM input'!$O$325)/A49taxstdlife))</f>
        <v>0</v>
      </c>
      <c r="Q745" s="60">
        <f>IF(A49taxstdlife="n/a","n/a",IF(Q$3&gt;(A49taxstdlife+$E745),('RFM input'!$O$271-'RFM input'!$O$325)-SUM($O745:P745),('RFM input'!$O$271-'RFM input'!$O$325)/A49taxstdlife))</f>
        <v>0</v>
      </c>
      <c r="R745" s="60"/>
      <c r="S745" s="94"/>
      <c r="T745" s="94"/>
      <c r="U745" s="94"/>
      <c r="V745" s="94"/>
      <c r="W745" s="94"/>
      <c r="X745" s="94"/>
      <c r="Y745" s="94"/>
      <c r="Z745" s="94"/>
      <c r="AA745" s="249"/>
    </row>
    <row r="746" spans="1:27" ht="12.75" hidden="1" customHeight="1" outlineLevel="2">
      <c r="A746" s="4"/>
      <c r="B746" s="4"/>
      <c r="C746" s="19"/>
      <c r="D746" s="1292"/>
      <c r="E746" s="78">
        <v>9</v>
      </c>
      <c r="F746" s="20"/>
      <c r="G746" s="20"/>
      <c r="H746" s="134"/>
      <c r="I746" s="136"/>
      <c r="J746" s="136"/>
      <c r="K746" s="136"/>
      <c r="L746" s="136"/>
      <c r="M746" s="136"/>
      <c r="N746" s="136"/>
      <c r="O746" s="136"/>
      <c r="P746" s="135"/>
      <c r="Q746" s="60">
        <f>IF(A49taxstdlife="n/a","n/a",IF(Q$3&gt;(A49taxstdlife+$E746),('RFM input'!$P$271-'RFM input'!$P$325)-SUM($P746:P746),('RFM input'!$P$271-'RFM input'!$P$325)/A49taxstdlife))</f>
        <v>0</v>
      </c>
      <c r="R746" s="60"/>
      <c r="S746" s="94"/>
      <c r="T746" s="94"/>
      <c r="U746" s="94"/>
      <c r="V746" s="94"/>
      <c r="W746" s="94"/>
      <c r="X746" s="94"/>
      <c r="Y746" s="94"/>
      <c r="Z746" s="94"/>
      <c r="AA746" s="249"/>
    </row>
    <row r="747" spans="1:27" ht="12.75" hidden="1" customHeight="1" outlineLevel="2">
      <c r="A747" s="4"/>
      <c r="B747" s="4"/>
      <c r="C747" s="19"/>
      <c r="D747" s="1292"/>
      <c r="E747" s="79">
        <v>10</v>
      </c>
      <c r="F747" s="20"/>
      <c r="G747" s="20"/>
      <c r="H747" s="134"/>
      <c r="I747" s="136"/>
      <c r="J747" s="136"/>
      <c r="K747" s="136"/>
      <c r="L747" s="136"/>
      <c r="M747" s="136"/>
      <c r="N747" s="136"/>
      <c r="O747" s="136"/>
      <c r="P747" s="136"/>
      <c r="Q747" s="135"/>
      <c r="R747" s="60"/>
      <c r="S747" s="94"/>
      <c r="T747" s="94"/>
      <c r="U747" s="94"/>
      <c r="V747" s="94"/>
      <c r="W747" s="94"/>
      <c r="X747" s="94"/>
      <c r="Y747" s="94"/>
      <c r="Z747" s="94"/>
      <c r="AA747" s="249"/>
    </row>
    <row r="748" spans="1:27" outlineLevel="1" collapsed="1">
      <c r="A748" s="4"/>
      <c r="B748" s="4"/>
      <c r="C748" s="218">
        <f>Asset49</f>
        <v>0</v>
      </c>
      <c r="D748" s="4"/>
      <c r="E748" s="4"/>
      <c r="F748" s="17"/>
      <c r="G748" s="17"/>
      <c r="H748" s="237">
        <f>-SUM(H736:H747)</f>
        <v>0</v>
      </c>
      <c r="I748" s="149">
        <f>-SUM(I736:I747)</f>
        <v>0</v>
      </c>
      <c r="J748" s="433">
        <f>IF(COUNT($H748:I748)&gt;='RFM input'!$AA$7,0, -SUM(J736:J747))</f>
        <v>0</v>
      </c>
      <c r="K748" s="433">
        <f>IF(COUNT($H748:J748)&gt;='RFM input'!$AA$7,0, -SUM(K736:K747))</f>
        <v>0</v>
      </c>
      <c r="L748" s="433">
        <f>IF(COUNT($H748:K748)&gt;='RFM input'!$AA$7,0, -SUM(L736:L747))</f>
        <v>0</v>
      </c>
      <c r="M748" s="433">
        <f>IF(COUNT($H748:L748)&gt;='RFM input'!$AA$7,0, -SUM(M736:M747))</f>
        <v>0</v>
      </c>
      <c r="N748" s="149">
        <f>IF(COUNT($H748:M748)&gt;='RFM input'!$AA$7,0, -SUM(N736:N747))</f>
        <v>0</v>
      </c>
      <c r="O748" s="149">
        <f>IF(COUNT($H748:N748)&gt;='RFM input'!$AA$7,0, -SUM(O736:O747))</f>
        <v>0</v>
      </c>
      <c r="P748" s="149">
        <f>IF(COUNT($H748:O748)&gt;='RFM input'!$AA$7,0, -SUM(P736:P747))</f>
        <v>0</v>
      </c>
      <c r="Q748" s="149">
        <f>IF(COUNT($H748:P748)&gt;='RFM input'!$AA$7,0, -SUM(Q736:Q747))</f>
        <v>0</v>
      </c>
      <c r="R748" s="149"/>
      <c r="S748" s="93"/>
      <c r="T748" s="93"/>
      <c r="U748" s="93"/>
      <c r="V748" s="93"/>
      <c r="W748" s="93"/>
      <c r="X748" s="93"/>
      <c r="Y748" s="93"/>
      <c r="Z748" s="93"/>
      <c r="AA748" s="249"/>
    </row>
    <row r="749" spans="1:27" ht="12.75" hidden="1" customHeight="1" outlineLevel="2">
      <c r="A749" s="4"/>
      <c r="B749" s="219" t="str">
        <f>Asset50</f>
        <v>Equity raising costs</v>
      </c>
      <c r="C749" s="24"/>
      <c r="D749" s="458" t="s">
        <v>161</v>
      </c>
      <c r="E749" s="24"/>
      <c r="F749" s="238"/>
      <c r="G749" s="238"/>
      <c r="H749" s="59">
        <f>IF(H$3&gt;A50taxremlife,A50taxvalue-SUM($F749:F749),IF(A50taxremlife="N/A","n/a",A50taxvalue/A50taxremlife))</f>
        <v>0</v>
      </c>
      <c r="I749" s="59">
        <f>IF(I$3&gt;A50taxremlife,A50taxvalue-SUM($F749:H749),IF(A50taxremlife="N/A","n/a",A50taxvalue/A50taxremlife))</f>
        <v>0</v>
      </c>
      <c r="J749" s="59">
        <f>IF(J$3&gt;A50taxremlife,A50taxvalue-SUM($F749:I749),IF(A50taxremlife="N/A","n/a",A50taxvalue/A50taxremlife))</f>
        <v>0</v>
      </c>
      <c r="K749" s="59">
        <f>IF(K$3&gt;A50taxremlife,A50taxvalue-SUM($F749:J749),IF(A50taxremlife="N/A","n/a",A50taxvalue/A50taxremlife))</f>
        <v>0</v>
      </c>
      <c r="L749" s="59">
        <f>IF(L$3&gt;A50taxremlife,A50taxvalue-SUM($F749:K749),IF(A50taxremlife="N/A","n/a",A50taxvalue/A50taxremlife))</f>
        <v>0</v>
      </c>
      <c r="M749" s="59">
        <f>IF(M$3&gt;A50taxremlife,A50taxvalue-SUM($F749:L749),IF(A50taxremlife="N/A","n/a",A50taxvalue/A50taxremlife))</f>
        <v>0</v>
      </c>
      <c r="N749" s="59">
        <f>IF(N$3&gt;A50taxremlife,A50taxvalue-SUM($F749:M749),IF(A50taxremlife="N/A","n/a",A50taxvalue/A50taxremlife))</f>
        <v>0</v>
      </c>
      <c r="O749" s="59">
        <f>IF(O$3&gt;A50taxremlife,A50taxvalue-SUM($F749:N749),IF(A50taxremlife="N/A","n/a",A50taxvalue/A50taxremlife))</f>
        <v>0</v>
      </c>
      <c r="P749" s="59">
        <f>IF(P$3&gt;A50taxremlife,A50taxvalue-SUM($F749:O749),IF(A50taxremlife="N/A","n/a",A50taxvalue/A50taxremlife))</f>
        <v>0</v>
      </c>
      <c r="Q749" s="59">
        <f>IF(Q$3&gt;A50taxremlife,A50taxvalue-SUM($F749:P749),IF(A50taxremlife="N/A","n/a",A50taxvalue/A50taxremlife))</f>
        <v>0</v>
      </c>
      <c r="R749" s="59"/>
      <c r="S749" s="94"/>
      <c r="T749" s="94"/>
      <c r="U749" s="94"/>
      <c r="V749" s="94"/>
      <c r="W749" s="94"/>
      <c r="X749" s="94"/>
      <c r="Y749" s="94"/>
      <c r="Z749" s="94"/>
      <c r="AA749" s="249"/>
    </row>
    <row r="750" spans="1:27" ht="12.75" hidden="1" customHeight="1" outlineLevel="2">
      <c r="A750" s="4"/>
      <c r="B750" s="4"/>
      <c r="C750" s="19"/>
      <c r="D750" s="1291" t="s">
        <v>50</v>
      </c>
      <c r="E750" s="78"/>
      <c r="F750" s="20"/>
      <c r="G750" s="20"/>
      <c r="H750" s="94"/>
      <c r="I750" s="60"/>
      <c r="J750" s="60"/>
      <c r="K750" s="60"/>
      <c r="L750" s="60"/>
      <c r="M750" s="60"/>
      <c r="N750" s="60"/>
      <c r="O750" s="60"/>
      <c r="P750" s="60"/>
      <c r="Q750" s="60"/>
      <c r="R750" s="60"/>
      <c r="S750" s="94"/>
      <c r="T750" s="94"/>
      <c r="U750" s="94"/>
      <c r="V750" s="94"/>
      <c r="W750" s="94"/>
      <c r="X750" s="94"/>
      <c r="Y750" s="94"/>
      <c r="Z750" s="94"/>
      <c r="AA750" s="249"/>
    </row>
    <row r="751" spans="1:27" ht="12.75" hidden="1" customHeight="1" outlineLevel="2">
      <c r="A751" s="4"/>
      <c r="B751" s="4"/>
      <c r="C751" s="19"/>
      <c r="D751" s="1292"/>
      <c r="E751" s="78">
        <v>1</v>
      </c>
      <c r="F751" s="20"/>
      <c r="G751" s="20"/>
      <c r="H751" s="133"/>
      <c r="I751" s="60">
        <f>IF(A50taxstdlife="n/a","n/a",IF(I$3&gt;(A50taxstdlife+$E751),('RFM input'!$H$272-'RFM input'!$H$326)-SUM($H751:H751),('RFM input'!$H$272-'RFM input'!$H$326)/A50taxstdlife))</f>
        <v>0</v>
      </c>
      <c r="J751" s="60">
        <f>IF(A50taxstdlife="n/a","n/a",IF(J$3&gt;(A50taxstdlife+$E751),('RFM input'!$H$272-'RFM input'!$H$326)-SUM($H751:I751),('RFM input'!$H$272-'RFM input'!$H$326)/A50taxstdlife))</f>
        <v>0</v>
      </c>
      <c r="K751" s="60">
        <f>IF(A50taxstdlife="n/a","n/a",IF(K$3&gt;(A50taxstdlife+$E751),('RFM input'!$H$272-'RFM input'!$H$326)-SUM($H751:J751),('RFM input'!$H$272-'RFM input'!$H$326)/A50taxstdlife))</f>
        <v>0</v>
      </c>
      <c r="L751" s="60">
        <f>IF(A50taxstdlife="n/a","n/a",IF(L$3&gt;(A50taxstdlife+$E751),('RFM input'!$H$272-'RFM input'!$H$326)-SUM($H751:K751),('RFM input'!$H$272-'RFM input'!$H$326)/A50taxstdlife))</f>
        <v>0</v>
      </c>
      <c r="M751" s="60">
        <f>IF(A50taxstdlife="n/a","n/a",IF(M$3&gt;(A50taxstdlife+$E751),('RFM input'!$H$272-'RFM input'!$H$326)-SUM($H751:L751),('RFM input'!$H$272-'RFM input'!$H$326)/A50taxstdlife))</f>
        <v>0</v>
      </c>
      <c r="N751" s="60">
        <f>IF(A50taxstdlife="n/a","n/a",IF(N$3&gt;(A50taxstdlife+$E751),('RFM input'!$H$272-'RFM input'!$H$326)-SUM($H751:M751),('RFM input'!$H$272-'RFM input'!$H$326)/A50taxstdlife))</f>
        <v>0</v>
      </c>
      <c r="O751" s="60">
        <f>IF(A50taxstdlife="n/a","n/a",IF(O$3&gt;(A50taxstdlife+$E751),('RFM input'!$H$272-'RFM input'!$H$326)-SUM($H751:N751),('RFM input'!$H$272-'RFM input'!$H$326)/A50taxstdlife))</f>
        <v>0</v>
      </c>
      <c r="P751" s="60">
        <f>IF(A50taxstdlife="n/a","n/a",IF(P$3&gt;(A50taxstdlife+$E751),('RFM input'!$H$272-'RFM input'!$H$326)-SUM($H751:O751),('RFM input'!$H$272-'RFM input'!$H$326)/A50taxstdlife))</f>
        <v>0</v>
      </c>
      <c r="Q751" s="60">
        <f>IF(A50taxstdlife="n/a","n/a",IF(Q$3&gt;(A50taxstdlife+$E751),('RFM input'!$H$272-'RFM input'!$H$326)-SUM($H751:P751),('RFM input'!$H$272-'RFM input'!$H$326)/A50taxstdlife))</f>
        <v>0</v>
      </c>
      <c r="R751" s="60"/>
      <c r="S751" s="94"/>
      <c r="T751" s="94"/>
      <c r="U751" s="94"/>
      <c r="V751" s="94"/>
      <c r="W751" s="94"/>
      <c r="X751" s="94"/>
      <c r="Y751" s="94"/>
      <c r="Z751" s="94"/>
      <c r="AA751" s="249"/>
    </row>
    <row r="752" spans="1:27" ht="12.75" hidden="1" customHeight="1" outlineLevel="2">
      <c r="A752" s="4"/>
      <c r="B752" s="4"/>
      <c r="C752" s="19"/>
      <c r="D752" s="1292"/>
      <c r="E752" s="78">
        <v>2</v>
      </c>
      <c r="F752" s="20"/>
      <c r="G752" s="20"/>
      <c r="H752" s="134"/>
      <c r="I752" s="135"/>
      <c r="J752" s="60">
        <f>IF(A50taxstdlife="n/a","n/a",IF(J$3&gt;(A50taxstdlife+$E752),('RFM input'!$I$272-'RFM input'!$I$326)-SUM($I752:I752),('RFM input'!$I$272-'RFM input'!$I$326)/A50taxstdlife))</f>
        <v>0</v>
      </c>
      <c r="K752" s="60">
        <f>IF(A50taxstdlife="n/a","n/a",IF(K$3&gt;(A50taxstdlife+$E752),('RFM input'!$I$272-'RFM input'!$I$326)-SUM($I752:J752),('RFM input'!$I$272-'RFM input'!$I$326)/A50taxstdlife))</f>
        <v>0</v>
      </c>
      <c r="L752" s="60">
        <f>IF(A50taxstdlife="n/a","n/a",IF(L$3&gt;(A50taxstdlife+$E752),('RFM input'!$I$272-'RFM input'!$I$326)-SUM($I752:K752),('RFM input'!$I$272-'RFM input'!$I$326)/A50taxstdlife))</f>
        <v>0</v>
      </c>
      <c r="M752" s="60">
        <f>IF(A50taxstdlife="n/a","n/a",IF(M$3&gt;(A50taxstdlife+$E752),('RFM input'!$I$272-'RFM input'!$I$326)-SUM($I752:L752),('RFM input'!$I$272-'RFM input'!$I$326)/A50taxstdlife))</f>
        <v>0</v>
      </c>
      <c r="N752" s="60">
        <f>IF(A50taxstdlife="n/a","n/a",IF(N$3&gt;(A50taxstdlife+$E752),('RFM input'!$I$272-'RFM input'!$I$326)-SUM($I752:M752),('RFM input'!$I$272-'RFM input'!$I$326)/A50taxstdlife))</f>
        <v>0</v>
      </c>
      <c r="O752" s="60">
        <f>IF(A50taxstdlife="n/a","n/a",IF(O$3&gt;(A50taxstdlife+$E752),('RFM input'!$I$272-'RFM input'!$I$326)-SUM($I752:N752),('RFM input'!$I$272-'RFM input'!$I$326)/A50taxstdlife))</f>
        <v>0</v>
      </c>
      <c r="P752" s="60">
        <f>IF(A50taxstdlife="n/a","n/a",IF(P$3&gt;(A50taxstdlife+$E752),('RFM input'!$I$272-'RFM input'!$I$326)-SUM($I752:O752),('RFM input'!$I$272-'RFM input'!$I$326)/A50taxstdlife))</f>
        <v>0</v>
      </c>
      <c r="Q752" s="60">
        <f>IF(A50taxstdlife="n/a","n/a",IF(Q$3&gt;(A50taxstdlife+$E752),('RFM input'!$I$272-'RFM input'!$I$326)-SUM($I752:P752),('RFM input'!$I$272-'RFM input'!$I$326)/A50taxstdlife))</f>
        <v>0</v>
      </c>
      <c r="R752" s="60"/>
      <c r="S752" s="94"/>
      <c r="T752" s="94"/>
      <c r="U752" s="94"/>
      <c r="V752" s="94"/>
      <c r="W752" s="94"/>
      <c r="X752" s="94"/>
      <c r="Y752" s="94"/>
      <c r="Z752" s="94"/>
      <c r="AA752" s="249"/>
    </row>
    <row r="753" spans="1:27" ht="12.75" hidden="1" customHeight="1" outlineLevel="2">
      <c r="A753" s="4"/>
      <c r="B753" s="4"/>
      <c r="C753" s="19"/>
      <c r="D753" s="1292"/>
      <c r="E753" s="78">
        <v>3</v>
      </c>
      <c r="F753" s="20"/>
      <c r="G753" s="20"/>
      <c r="H753" s="134"/>
      <c r="I753" s="136"/>
      <c r="J753" s="135"/>
      <c r="K753" s="60">
        <f>IF(A50taxstdlife="n/a","n/a",IF(K$3&gt;(A50taxstdlife+$E753),('RFM input'!$J$272-'RFM input'!$J$326)-SUM($J753:J753),('RFM input'!$J$272-'RFM input'!$J$326)/A50taxstdlife))</f>
        <v>0</v>
      </c>
      <c r="L753" s="60">
        <f>IF(A50taxstdlife="n/a","n/a",IF(L$3&gt;(A50taxstdlife+$E753),('RFM input'!$J$272-'RFM input'!$J$326)-SUM($J753:K753),('RFM input'!$J$272-'RFM input'!$J$326)/A50taxstdlife))</f>
        <v>0</v>
      </c>
      <c r="M753" s="60">
        <f>IF(A50taxstdlife="n/a","n/a",IF(M$3&gt;(A50taxstdlife+$E753),('RFM input'!$J$272-'RFM input'!$J$326)-SUM($J753:L753),('RFM input'!$J$272-'RFM input'!$J$326)/A50taxstdlife))</f>
        <v>0</v>
      </c>
      <c r="N753" s="60">
        <f>IF(A50taxstdlife="n/a","n/a",IF(N$3&gt;(A50taxstdlife+$E753),('RFM input'!$J$272-'RFM input'!$J$326)-SUM($J753:M753),('RFM input'!$J$272-'RFM input'!$J$326)/A50taxstdlife))</f>
        <v>0</v>
      </c>
      <c r="O753" s="60">
        <f>IF(A50taxstdlife="n/a","n/a",IF(O$3&gt;(A50taxstdlife+$E753),('RFM input'!$J$272-'RFM input'!$J$326)-SUM($J753:N753),('RFM input'!$J$272-'RFM input'!$J$326)/A50taxstdlife))</f>
        <v>0</v>
      </c>
      <c r="P753" s="60">
        <f>IF(A50taxstdlife="n/a","n/a",IF(P$3&gt;(A50taxstdlife+$E753),('RFM input'!$J$272-'RFM input'!$J$326)-SUM($J753:O753),('RFM input'!$J$272-'RFM input'!$J$326)/A50taxstdlife))</f>
        <v>0</v>
      </c>
      <c r="Q753" s="60">
        <f>IF(A50taxstdlife="n/a","n/a",IF(Q$3&gt;(A50taxstdlife+$E753),('RFM input'!$J$272-'RFM input'!$J$326)-SUM($J753:P753),('RFM input'!$J$272-'RFM input'!$J$326)/A50taxstdlife))</f>
        <v>0</v>
      </c>
      <c r="R753" s="60"/>
      <c r="S753" s="94"/>
      <c r="T753" s="94"/>
      <c r="U753" s="94"/>
      <c r="V753" s="94"/>
      <c r="W753" s="94"/>
      <c r="X753" s="94"/>
      <c r="Y753" s="94"/>
      <c r="Z753" s="94"/>
      <c r="AA753" s="249"/>
    </row>
    <row r="754" spans="1:27" ht="12.75" hidden="1" customHeight="1" outlineLevel="2">
      <c r="A754" s="4"/>
      <c r="B754" s="4"/>
      <c r="C754" s="19"/>
      <c r="D754" s="1292"/>
      <c r="E754" s="78">
        <v>4</v>
      </c>
      <c r="F754" s="20"/>
      <c r="G754" s="20"/>
      <c r="H754" s="134"/>
      <c r="I754" s="136"/>
      <c r="J754" s="136"/>
      <c r="K754" s="135"/>
      <c r="L754" s="60">
        <f>IF(A50taxstdlife="n/a","n/a",IF(L$3&gt;(A50taxstdlife+$E754),('RFM input'!$K$272-'RFM input'!$K$326)-SUM($K754:K754),('RFM input'!$K$272-'RFM input'!$K$326)/A50taxstdlife))</f>
        <v>0</v>
      </c>
      <c r="M754" s="60">
        <f>IF(A50taxstdlife="n/a","n/a",IF(M$3&gt;(A50taxstdlife+$E754),('RFM input'!$K$272-'RFM input'!$K$326)-SUM($K754:L754),('RFM input'!$K$272-'RFM input'!$K$326)/A50taxstdlife))</f>
        <v>0</v>
      </c>
      <c r="N754" s="60">
        <f>IF(A50taxstdlife="n/a","n/a",IF(N$3&gt;(A50taxstdlife+$E754),('RFM input'!$K$272-'RFM input'!$K$326)-SUM($K754:M754),('RFM input'!$K$272-'RFM input'!$K$326)/A50taxstdlife))</f>
        <v>0</v>
      </c>
      <c r="O754" s="60">
        <f>IF(A50taxstdlife="n/a","n/a",IF(O$3&gt;(A50taxstdlife+$E754),('RFM input'!$K$272-'RFM input'!$K$326)-SUM($K754:N754),('RFM input'!$K$272-'RFM input'!$K$326)/A50taxstdlife))</f>
        <v>0</v>
      </c>
      <c r="P754" s="60">
        <f>IF(A50taxstdlife="n/a","n/a",IF(P$3&gt;(A50taxstdlife+$E754),('RFM input'!$K$272-'RFM input'!$K$326)-SUM($K754:O754),('RFM input'!$K$272-'RFM input'!$K$326)/A50taxstdlife))</f>
        <v>0</v>
      </c>
      <c r="Q754" s="60">
        <f>IF(A50taxstdlife="n/a","n/a",IF(Q$3&gt;(A50taxstdlife+$E754),('RFM input'!$K$272-'RFM input'!$K$326)-SUM($K754:P754),('RFM input'!$K$272-'RFM input'!$K$326)/A50taxstdlife))</f>
        <v>0</v>
      </c>
      <c r="R754" s="60"/>
      <c r="S754" s="94"/>
      <c r="T754" s="94"/>
      <c r="U754" s="94"/>
      <c r="V754" s="94"/>
      <c r="W754" s="94"/>
      <c r="X754" s="94"/>
      <c r="Y754" s="94"/>
      <c r="Z754" s="94"/>
      <c r="AA754" s="249"/>
    </row>
    <row r="755" spans="1:27" ht="12.75" hidden="1" customHeight="1" outlineLevel="2">
      <c r="A755" s="4"/>
      <c r="B755" s="4"/>
      <c r="C755" s="19"/>
      <c r="D755" s="1292"/>
      <c r="E755" s="78">
        <v>5</v>
      </c>
      <c r="F755" s="20"/>
      <c r="G755" s="20"/>
      <c r="H755" s="134"/>
      <c r="I755" s="136"/>
      <c r="J755" s="136"/>
      <c r="K755" s="136"/>
      <c r="L755" s="135"/>
      <c r="M755" s="60">
        <f>IF(A50taxstdlife="n/a","n/a",IF(M$3&gt;(A50taxstdlife+$E755),('RFM input'!$L$272-'RFM input'!$L$326)-SUM($L755:L755),('RFM input'!$L$272-'RFM input'!$L$326)/A50taxstdlife))</f>
        <v>0</v>
      </c>
      <c r="N755" s="60">
        <f>IF(A50taxstdlife="n/a","n/a",IF(N$3&gt;(A50taxstdlife+$E755),('RFM input'!$L$272-'RFM input'!$L$326)-SUM($L755:M755),('RFM input'!$L$272-'RFM input'!$L$326)/A50taxstdlife))</f>
        <v>0</v>
      </c>
      <c r="O755" s="60">
        <f>IF(A50taxstdlife="n/a","n/a",IF(O$3&gt;(A50taxstdlife+$E755),('RFM input'!$L$272-'RFM input'!$L$326)-SUM($L755:N755),('RFM input'!$L$272-'RFM input'!$L$326)/A50taxstdlife))</f>
        <v>0</v>
      </c>
      <c r="P755" s="60">
        <f>IF(A50taxstdlife="n/a","n/a",IF(P$3&gt;(A50taxstdlife+$E755),('RFM input'!$L$272-'RFM input'!$L$326)-SUM($L755:O755),('RFM input'!$L$272-'RFM input'!$L$326)/A50taxstdlife))</f>
        <v>0</v>
      </c>
      <c r="Q755" s="60">
        <f>IF(A50taxstdlife="n/a","n/a",IF(Q$3&gt;(A50taxstdlife+$E755),('RFM input'!$L$272-'RFM input'!$L$326)-SUM($L755:P755),('RFM input'!$L$272-'RFM input'!$L$326)/A50taxstdlife))</f>
        <v>0</v>
      </c>
      <c r="R755" s="60"/>
      <c r="S755" s="94"/>
      <c r="T755" s="94"/>
      <c r="U755" s="94"/>
      <c r="V755" s="94"/>
      <c r="W755" s="94"/>
      <c r="X755" s="94"/>
      <c r="Y755" s="94"/>
      <c r="Z755" s="94"/>
      <c r="AA755" s="249"/>
    </row>
    <row r="756" spans="1:27" ht="12.75" hidden="1" customHeight="1" outlineLevel="2">
      <c r="A756" s="4"/>
      <c r="B756" s="4"/>
      <c r="C756" s="19"/>
      <c r="D756" s="1292"/>
      <c r="E756" s="78">
        <v>6</v>
      </c>
      <c r="F756" s="20"/>
      <c r="G756" s="20"/>
      <c r="H756" s="134"/>
      <c r="I756" s="136"/>
      <c r="J756" s="136"/>
      <c r="K756" s="136"/>
      <c r="L756" s="136"/>
      <c r="M756" s="135"/>
      <c r="N756" s="60">
        <f>IF(A50taxstdlife="n/a","n/a",IF(N$3&gt;(A50taxstdlife+$E756),('RFM input'!$M$272-'RFM input'!$M$326)-SUM($M756:M756),('RFM input'!$M$272-'RFM input'!$M$326)/A50taxstdlife))</f>
        <v>0</v>
      </c>
      <c r="O756" s="60">
        <f>IF(A50taxstdlife="n/a","n/a",IF(O$3&gt;(A50taxstdlife+$E756),('RFM input'!$M$272-'RFM input'!$M$326)-SUM($M756:N756),('RFM input'!$M$272-'RFM input'!$M$326)/A50taxstdlife))</f>
        <v>0</v>
      </c>
      <c r="P756" s="60">
        <f>IF(A50taxstdlife="n/a","n/a",IF(P$3&gt;(A50taxstdlife+$E756),('RFM input'!$M$272-'RFM input'!$M$326)-SUM($M756:O756),('RFM input'!$M$272-'RFM input'!$M$326)/A50taxstdlife))</f>
        <v>0</v>
      </c>
      <c r="Q756" s="60">
        <f>IF(A50taxstdlife="n/a","n/a",IF(Q$3&gt;(A50taxstdlife+$E756),('RFM input'!$M$272-'RFM input'!$M$326)-SUM($M756:P756),('RFM input'!$M$272-'RFM input'!$M$326)/A50taxstdlife))</f>
        <v>0</v>
      </c>
      <c r="R756" s="60"/>
      <c r="S756" s="94"/>
      <c r="T756" s="94"/>
      <c r="U756" s="94"/>
      <c r="V756" s="94"/>
      <c r="W756" s="94"/>
      <c r="X756" s="94"/>
      <c r="Y756" s="94"/>
      <c r="Z756" s="94"/>
      <c r="AA756" s="249"/>
    </row>
    <row r="757" spans="1:27" ht="12.75" hidden="1" customHeight="1" outlineLevel="2">
      <c r="A757" s="4"/>
      <c r="B757" s="4"/>
      <c r="C757" s="19"/>
      <c r="D757" s="1292"/>
      <c r="E757" s="78">
        <v>7</v>
      </c>
      <c r="F757" s="20"/>
      <c r="G757" s="20"/>
      <c r="H757" s="134"/>
      <c r="I757" s="136"/>
      <c r="J757" s="136"/>
      <c r="K757" s="136"/>
      <c r="L757" s="136"/>
      <c r="M757" s="136"/>
      <c r="N757" s="135"/>
      <c r="O757" s="60">
        <f>IF(A50taxstdlife="n/a","n/a",IF(O$3&gt;(A50taxstdlife+$E757),('RFM input'!$N$272-'RFM input'!$N$326)-SUM($N757:N757),('RFM input'!$N$272-'RFM input'!$N$326)/A50taxstdlife))</f>
        <v>0</v>
      </c>
      <c r="P757" s="60">
        <f>IF(A50taxstdlife="n/a","n/a",IF(P$3&gt;(A50taxstdlife+$E757),('RFM input'!$N$272-'RFM input'!$N$326)-SUM($N757:O757),('RFM input'!$N$272-'RFM input'!$N$326)/A50taxstdlife))</f>
        <v>0</v>
      </c>
      <c r="Q757" s="60">
        <f>IF(A50taxstdlife="n/a","n/a",IF(Q$3&gt;(A50taxstdlife+$E757),('RFM input'!$N$272-'RFM input'!$N$326)-SUM($N757:P757),('RFM input'!$N$272-'RFM input'!$N$326)/A50taxstdlife))</f>
        <v>0</v>
      </c>
      <c r="R757" s="60"/>
      <c r="S757" s="94"/>
      <c r="T757" s="94"/>
      <c r="U757" s="94"/>
      <c r="V757" s="94"/>
      <c r="W757" s="94"/>
      <c r="X757" s="94"/>
      <c r="Y757" s="94"/>
      <c r="Z757" s="94"/>
      <c r="AA757" s="249"/>
    </row>
    <row r="758" spans="1:27" ht="12.75" hidden="1" customHeight="1" outlineLevel="2">
      <c r="A758" s="4"/>
      <c r="B758" s="4"/>
      <c r="C758" s="19"/>
      <c r="D758" s="1292"/>
      <c r="E758" s="78">
        <v>8</v>
      </c>
      <c r="F758" s="20"/>
      <c r="G758" s="20"/>
      <c r="H758" s="134"/>
      <c r="I758" s="136"/>
      <c r="J758" s="136"/>
      <c r="K758" s="136"/>
      <c r="L758" s="136"/>
      <c r="M758" s="136"/>
      <c r="N758" s="136"/>
      <c r="O758" s="135"/>
      <c r="P758" s="60">
        <f>IF(A50taxstdlife="n/a","n/a",IF(P$3&gt;(A50taxstdlife+$E758),('RFM input'!$O$272-'RFM input'!$O$326)-SUM($O758:O758),('RFM input'!$O$272-'RFM input'!$O$326)/A50taxstdlife))</f>
        <v>0</v>
      </c>
      <c r="Q758" s="60">
        <f>IF(A50taxstdlife="n/a","n/a",IF(Q$3&gt;(A50taxstdlife+$E758),('RFM input'!$O$272-'RFM input'!$O$326)-SUM($O758:P758),('RFM input'!$O$272-'RFM input'!$O$326)/A50taxstdlife))</f>
        <v>0</v>
      </c>
      <c r="R758" s="60"/>
      <c r="S758" s="94"/>
      <c r="T758" s="94"/>
      <c r="U758" s="94"/>
      <c r="V758" s="94"/>
      <c r="W758" s="94"/>
      <c r="X758" s="94"/>
      <c r="Y758" s="94"/>
      <c r="Z758" s="94"/>
      <c r="AA758" s="249"/>
    </row>
    <row r="759" spans="1:27" ht="12.75" hidden="1" customHeight="1" outlineLevel="2">
      <c r="A759" s="4"/>
      <c r="B759" s="4"/>
      <c r="C759" s="19"/>
      <c r="D759" s="1292"/>
      <c r="E759" s="78">
        <v>9</v>
      </c>
      <c r="F759" s="20"/>
      <c r="G759" s="20"/>
      <c r="H759" s="134"/>
      <c r="I759" s="136"/>
      <c r="J759" s="136"/>
      <c r="K759" s="136"/>
      <c r="L759" s="136"/>
      <c r="M759" s="136"/>
      <c r="N759" s="136"/>
      <c r="O759" s="136"/>
      <c r="P759" s="135"/>
      <c r="Q759" s="60">
        <f>IF(A50taxstdlife="n/a","n/a",IF(Q$3&gt;(A50taxstdlife+$E759),('RFM input'!$P$272-'RFM input'!$P$326)-SUM($P759:P759),('RFM input'!$P$272-'RFM input'!$P$326)/A50taxstdlife))</f>
        <v>0</v>
      </c>
      <c r="R759" s="60"/>
      <c r="S759" s="94"/>
      <c r="T759" s="94"/>
      <c r="U759" s="94"/>
      <c r="V759" s="94"/>
      <c r="W759" s="94"/>
      <c r="X759" s="94"/>
      <c r="Y759" s="94"/>
      <c r="Z759" s="94"/>
      <c r="AA759" s="249"/>
    </row>
    <row r="760" spans="1:27" ht="12.75" hidden="1" customHeight="1" outlineLevel="2">
      <c r="A760" s="4"/>
      <c r="B760" s="4"/>
      <c r="C760" s="19"/>
      <c r="D760" s="1292"/>
      <c r="E760" s="79">
        <v>10</v>
      </c>
      <c r="F760" s="20"/>
      <c r="G760" s="20"/>
      <c r="H760" s="134"/>
      <c r="I760" s="136"/>
      <c r="J760" s="136"/>
      <c r="K760" s="136"/>
      <c r="L760" s="136"/>
      <c r="M760" s="136"/>
      <c r="N760" s="136"/>
      <c r="O760" s="136"/>
      <c r="P760" s="136"/>
      <c r="Q760" s="135"/>
      <c r="R760" s="60"/>
      <c r="S760" s="94"/>
      <c r="T760" s="94"/>
      <c r="U760" s="94"/>
      <c r="V760" s="94"/>
      <c r="W760" s="94"/>
      <c r="X760" s="94"/>
      <c r="Y760" s="94"/>
      <c r="Z760" s="94"/>
      <c r="AA760" s="249"/>
    </row>
    <row r="761" spans="1:27" outlineLevel="1" collapsed="1">
      <c r="A761" s="4"/>
      <c r="B761" s="4"/>
      <c r="C761" s="218" t="str">
        <f>Asset50</f>
        <v>Equity raising costs</v>
      </c>
      <c r="D761" s="4"/>
      <c r="E761" s="4"/>
      <c r="F761" s="17"/>
      <c r="G761" s="17"/>
      <c r="H761" s="237">
        <f>-SUM(H749:H760)</f>
        <v>0</v>
      </c>
      <c r="I761" s="149">
        <f>-SUM(I749:I760)</f>
        <v>0</v>
      </c>
      <c r="J761" s="433">
        <f>IF(COUNT($H761:I761)&gt;='RFM input'!$AA$7,0, -SUM(J749:J760))</f>
        <v>0</v>
      </c>
      <c r="K761" s="433">
        <f>IF(COUNT($H761:J761)&gt;='RFM input'!$AA$7,0, -SUM(K749:K760))</f>
        <v>0</v>
      </c>
      <c r="L761" s="433">
        <f>IF(COUNT($H761:K761)&gt;='RFM input'!$AA$7,0, -SUM(L749:L760))</f>
        <v>0</v>
      </c>
      <c r="M761" s="149">
        <f>IF(COUNT($H761:L761)&gt;='RFM input'!$AA$7,0, -SUM(M749:M760))</f>
        <v>0</v>
      </c>
      <c r="N761" s="149">
        <f>IF(COUNT($H761:M761)&gt;='RFM input'!$AA$7,0, -SUM(N749:N760))</f>
        <v>0</v>
      </c>
      <c r="O761" s="149">
        <f>IF(COUNT($H761:N761)&gt;='RFM input'!$AA$7,0, -SUM(O749:O760))</f>
        <v>0</v>
      </c>
      <c r="P761" s="149">
        <f>IF(COUNT($H761:O761)&gt;='RFM input'!$AA$7,0, -SUM(P749:P760))</f>
        <v>0</v>
      </c>
      <c r="Q761" s="149">
        <f>IF(COUNT($H761:P761)&gt;='RFM input'!$AA$7,0, -SUM(Q749:Q760))</f>
        <v>0</v>
      </c>
      <c r="R761" s="149"/>
      <c r="S761" s="93"/>
      <c r="T761" s="93"/>
      <c r="U761" s="93"/>
      <c r="V761" s="93"/>
      <c r="W761" s="93"/>
      <c r="X761" s="93"/>
      <c r="Y761" s="93"/>
      <c r="Z761" s="93"/>
      <c r="AA761" s="249"/>
    </row>
    <row r="762" spans="1:27" ht="12"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249"/>
    </row>
    <row r="763" spans="1:27" ht="12"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249"/>
    </row>
    <row r="764" spans="1:27" ht="12"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249"/>
    </row>
    <row r="765" spans="1:27" ht="12"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249"/>
    </row>
    <row r="766" spans="1:27" ht="12"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249"/>
    </row>
    <row r="767" spans="1:27" ht="12"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249"/>
    </row>
    <row r="768" spans="1:27" ht="12"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249"/>
    </row>
    <row r="769" spans="1:27" ht="12"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249"/>
    </row>
    <row r="770" spans="1:27" ht="12"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249"/>
    </row>
    <row r="771" spans="1:27" ht="12"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249"/>
    </row>
    <row r="772" spans="1:27" ht="12"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249"/>
    </row>
    <row r="773" spans="1:27" ht="12"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249"/>
    </row>
    <row r="774" spans="1:27" ht="12"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249"/>
    </row>
    <row r="775" spans="1:27" ht="12"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249"/>
    </row>
    <row r="776" spans="1:27" ht="12"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249"/>
    </row>
    <row r="777" spans="1:27">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249"/>
    </row>
    <row r="778" spans="1:27">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249"/>
    </row>
    <row r="779" spans="1:27">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249"/>
    </row>
    <row r="780" spans="1:27">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249"/>
    </row>
    <row r="781" spans="1:27">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249"/>
    </row>
    <row r="782" spans="1:27">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249"/>
    </row>
    <row r="783" spans="1:27">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249"/>
    </row>
    <row r="784" spans="1:27">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249"/>
    </row>
    <row r="785" spans="1:27">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249"/>
    </row>
    <row r="786" spans="1:27">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249"/>
    </row>
    <row r="787" spans="1:27">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249"/>
    </row>
    <row r="788" spans="1:27">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249"/>
    </row>
    <row r="789" spans="1:27">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249"/>
    </row>
    <row r="790" spans="1:27">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249"/>
    </row>
    <row r="791" spans="1:27">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249"/>
    </row>
    <row r="792" spans="1:27">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249"/>
    </row>
    <row r="793" spans="1:27">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249"/>
    </row>
    <row r="794" spans="1:27">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249"/>
    </row>
    <row r="795" spans="1:27">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249"/>
    </row>
    <row r="796" spans="1:27">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249"/>
    </row>
    <row r="797" spans="1:27">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249"/>
    </row>
    <row r="798" spans="1:27">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249"/>
    </row>
    <row r="799" spans="1:27">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249"/>
    </row>
    <row r="800" spans="1:27">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249"/>
    </row>
  </sheetData>
  <mergeCells count="50">
    <mergeCell ref="D698:D708"/>
    <mergeCell ref="D711:D721"/>
    <mergeCell ref="D724:D734"/>
    <mergeCell ref="D737:D747"/>
    <mergeCell ref="D750:D760"/>
    <mergeCell ref="D633:D643"/>
    <mergeCell ref="D646:D656"/>
    <mergeCell ref="D659:D669"/>
    <mergeCell ref="D672:D682"/>
    <mergeCell ref="D685:D695"/>
    <mergeCell ref="D568:D578"/>
    <mergeCell ref="D581:D591"/>
    <mergeCell ref="D594:D604"/>
    <mergeCell ref="D607:D617"/>
    <mergeCell ref="D620:D630"/>
    <mergeCell ref="D503:D513"/>
    <mergeCell ref="D516:D526"/>
    <mergeCell ref="D529:D539"/>
    <mergeCell ref="D542:D552"/>
    <mergeCell ref="D555:D565"/>
    <mergeCell ref="D490:D500"/>
    <mergeCell ref="D425:D435"/>
    <mergeCell ref="D438:D448"/>
    <mergeCell ref="D451:D461"/>
    <mergeCell ref="D464:D474"/>
    <mergeCell ref="D373:D383"/>
    <mergeCell ref="D386:D396"/>
    <mergeCell ref="D399:D409"/>
    <mergeCell ref="D412:D422"/>
    <mergeCell ref="D477:D487"/>
    <mergeCell ref="D347:D357"/>
    <mergeCell ref="D360:D370"/>
    <mergeCell ref="D243:D253"/>
    <mergeCell ref="D256:D266"/>
    <mergeCell ref="D295:D305"/>
    <mergeCell ref="D308:D318"/>
    <mergeCell ref="D269:D279"/>
    <mergeCell ref="D282:D292"/>
    <mergeCell ref="D113:D123"/>
    <mergeCell ref="D321:D331"/>
    <mergeCell ref="D334:D344"/>
    <mergeCell ref="D126:D136"/>
    <mergeCell ref="D139:D149"/>
    <mergeCell ref="D152:D162"/>
    <mergeCell ref="D217:D227"/>
    <mergeCell ref="D230:D240"/>
    <mergeCell ref="D165:D175"/>
    <mergeCell ref="D178:D188"/>
    <mergeCell ref="D191:D201"/>
    <mergeCell ref="D204:D214"/>
  </mergeCells>
  <phoneticPr fontId="0" type="noConversion"/>
  <printOptions headings="1"/>
  <pageMargins left="0.74803149606299213" right="0.74803149606299213" top="0.98425196850393704" bottom="0.98425196850393704" header="0.51181102362204722" footer="0.51181102362204722"/>
  <pageSetup paperSize="9" scale="72" fitToHeight="0" orientation="landscape" horizontalDpi="4294967292" r:id="rId1"/>
  <headerFooter alignWithMargins="0">
    <oddHeader>&amp;A</oddHeader>
    <oddFooter>&amp;LAppendix A - Transmission roll forward model - version 3&amp;R&amp;P</oddFooter>
  </headerFooter>
  <rowBreaks count="3" manualBreakCount="3">
    <brk id="48" max="17" man="1"/>
    <brk id="97" max="17" man="1"/>
    <brk id="475" max="17" man="1"/>
  </rowBreaks>
  <colBreaks count="1" manualBreakCount="1">
    <brk id="18" max="331"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B2750"/>
  <sheetViews>
    <sheetView zoomScale="85" zoomScaleNormal="85" workbookViewId="0">
      <selection activeCell="D14" sqref="D14"/>
    </sheetView>
  </sheetViews>
  <sheetFormatPr defaultRowHeight="12.75" outlineLevelRow="1"/>
  <cols>
    <col min="1" max="1" width="14.42578125" customWidth="1"/>
    <col min="2" max="2" width="38.85546875" customWidth="1"/>
    <col min="3" max="3" width="11.5703125" customWidth="1"/>
    <col min="4" max="6" width="10.5703125" customWidth="1"/>
    <col min="7" max="7" width="10.7109375" customWidth="1"/>
    <col min="8" max="23" width="10.5703125" customWidth="1"/>
  </cols>
  <sheetData>
    <row r="1" spans="1:28">
      <c r="A1" s="210"/>
      <c r="B1" s="210"/>
      <c r="C1" s="210"/>
      <c r="D1" s="210"/>
      <c r="E1" s="210"/>
      <c r="F1" s="210"/>
      <c r="G1" s="210"/>
      <c r="H1" s="210"/>
      <c r="I1" s="210"/>
      <c r="J1" s="376"/>
      <c r="K1" s="376"/>
      <c r="L1" s="376"/>
      <c r="M1" s="376"/>
      <c r="N1" s="376"/>
      <c r="O1" s="376"/>
      <c r="P1" s="376"/>
      <c r="Q1" s="376"/>
      <c r="R1" s="376"/>
      <c r="S1" s="210"/>
      <c r="T1" s="210"/>
      <c r="U1" s="210"/>
      <c r="V1" s="210"/>
      <c r="W1" s="210"/>
      <c r="X1" s="249"/>
      <c r="Y1" s="249"/>
      <c r="Z1" s="249"/>
      <c r="AA1" s="249"/>
      <c r="AB1" s="249"/>
    </row>
    <row r="2" spans="1:28" ht="15.75">
      <c r="A2" s="210"/>
      <c r="B2" s="285" t="str">
        <f>'DMS input'!$C$16&amp;" - Asset Lives Roll Forward"&amp;" - TNSP RFM - version "&amp;Intro!$M$4</f>
        <v>VTS - Asset Lives Roll Forward - TNSP RFM - version 3</v>
      </c>
      <c r="C2" s="211"/>
      <c r="D2" s="211"/>
      <c r="E2" s="211"/>
      <c r="F2" s="211"/>
      <c r="G2" s="211"/>
      <c r="H2" s="211"/>
      <c r="I2" s="211"/>
      <c r="J2" s="211"/>
      <c r="K2" s="211"/>
      <c r="L2" s="211"/>
      <c r="M2" s="211"/>
      <c r="N2" s="211"/>
      <c r="O2" s="211"/>
      <c r="P2" s="211"/>
      <c r="Q2" s="211"/>
      <c r="R2" s="211"/>
      <c r="S2" s="211"/>
      <c r="T2" s="211"/>
      <c r="U2" s="211"/>
      <c r="V2" s="211"/>
      <c r="W2" s="211"/>
      <c r="X2" s="249"/>
      <c r="Y2" s="249"/>
      <c r="Z2" s="249"/>
      <c r="AA2" s="249"/>
      <c r="AB2" s="249"/>
    </row>
    <row r="3" spans="1:28">
      <c r="A3" s="211"/>
      <c r="B3" s="211"/>
      <c r="C3" s="211"/>
      <c r="D3" s="211"/>
      <c r="E3" s="211"/>
      <c r="F3" s="211"/>
      <c r="G3" s="211"/>
      <c r="H3" s="211"/>
      <c r="I3" s="211"/>
      <c r="J3" s="211"/>
      <c r="K3" s="211"/>
      <c r="L3" s="211"/>
      <c r="M3" s="211"/>
      <c r="N3" s="211"/>
      <c r="O3" s="211"/>
      <c r="P3" s="211"/>
      <c r="Q3" s="211"/>
      <c r="R3" s="211"/>
      <c r="S3" s="211"/>
      <c r="T3" s="211"/>
      <c r="U3" s="211"/>
      <c r="V3" s="211"/>
      <c r="W3" s="211"/>
      <c r="X3" s="249"/>
      <c r="Y3" s="249"/>
      <c r="Z3" s="249"/>
      <c r="AA3" s="249"/>
      <c r="AB3" s="249"/>
    </row>
    <row r="4" spans="1:28" ht="16.5" customHeight="1">
      <c r="A4" s="73"/>
      <c r="B4" s="74"/>
      <c r="C4" s="73"/>
      <c r="D4" s="73"/>
      <c r="E4" s="73"/>
      <c r="F4" s="73"/>
      <c r="G4" s="132"/>
      <c r="H4" s="132"/>
      <c r="I4" s="132"/>
      <c r="J4" s="132"/>
      <c r="K4" s="132"/>
      <c r="L4" s="132"/>
      <c r="M4" s="132"/>
      <c r="N4" s="132"/>
      <c r="O4" s="132"/>
      <c r="P4" s="132"/>
      <c r="Q4" s="132"/>
      <c r="R4" s="132"/>
      <c r="S4" s="132"/>
      <c r="T4" s="132"/>
      <c r="U4" s="132"/>
      <c r="V4" s="132"/>
      <c r="W4" s="132"/>
      <c r="X4" s="249"/>
      <c r="Y4" s="249"/>
      <c r="Z4" s="249"/>
      <c r="AA4" s="249"/>
      <c r="AB4" s="249"/>
    </row>
    <row r="5" spans="1:28">
      <c r="A5" s="205"/>
      <c r="B5" s="169" t="s">
        <v>307</v>
      </c>
      <c r="C5" s="337"/>
      <c r="D5" s="205"/>
      <c r="E5" s="205"/>
      <c r="F5" s="205"/>
      <c r="G5" s="205"/>
      <c r="H5" s="205"/>
      <c r="I5" s="205"/>
      <c r="J5" s="205"/>
      <c r="K5" s="205"/>
      <c r="L5" s="205"/>
      <c r="M5" s="205"/>
      <c r="N5" s="205"/>
      <c r="O5" s="205"/>
      <c r="P5" s="205"/>
      <c r="Q5" s="205"/>
      <c r="R5" s="205"/>
      <c r="S5" s="205"/>
      <c r="T5" s="205"/>
      <c r="U5" s="205"/>
      <c r="V5" s="205"/>
      <c r="W5" s="205"/>
      <c r="X5" s="328"/>
      <c r="Y5" s="328"/>
      <c r="Z5" s="328"/>
      <c r="AA5" s="249"/>
      <c r="AB5" s="249"/>
    </row>
    <row r="6" spans="1:28" ht="15.75">
      <c r="A6" s="335"/>
      <c r="B6" s="335"/>
      <c r="C6" s="132" t="s">
        <v>193</v>
      </c>
      <c r="D6" s="132">
        <f>C8</f>
        <v>2013</v>
      </c>
      <c r="E6" s="132">
        <f>IF(LEN(D6)&gt;4,CONCATENATE(LEFT(D6,4)+1&amp;"-"&amp;IF(D6&gt;"2007-08",,"0")&amp;RIGHT(D6,2)+1),D6+1)</f>
        <v>2014</v>
      </c>
      <c r="F6" s="132">
        <f t="shared" ref="F6:W6" si="0">IF(LEN(E6)&gt;4,CONCATENATE(LEFT(E6,4)+1&amp;"-"&amp;IF(E6&gt;"2007-08",,"0")&amp;RIGHT(E6,2)+1),E6+1)</f>
        <v>2015</v>
      </c>
      <c r="G6" s="132">
        <f t="shared" si="0"/>
        <v>2016</v>
      </c>
      <c r="H6" s="132">
        <f t="shared" si="0"/>
        <v>2017</v>
      </c>
      <c r="I6" s="132">
        <f t="shared" si="0"/>
        <v>2018</v>
      </c>
      <c r="J6" s="132">
        <f t="shared" si="0"/>
        <v>2019</v>
      </c>
      <c r="K6" s="132">
        <f t="shared" si="0"/>
        <v>2020</v>
      </c>
      <c r="L6" s="132">
        <f t="shared" si="0"/>
        <v>2021</v>
      </c>
      <c r="M6" s="132">
        <f t="shared" si="0"/>
        <v>2022</v>
      </c>
      <c r="N6" s="132">
        <f t="shared" si="0"/>
        <v>2023</v>
      </c>
      <c r="O6" s="132">
        <f t="shared" si="0"/>
        <v>2024</v>
      </c>
      <c r="P6" s="132">
        <f t="shared" si="0"/>
        <v>2025</v>
      </c>
      <c r="Q6" s="132">
        <f t="shared" si="0"/>
        <v>2026</v>
      </c>
      <c r="R6" s="132">
        <f t="shared" si="0"/>
        <v>2027</v>
      </c>
      <c r="S6" s="132">
        <f t="shared" si="0"/>
        <v>2028</v>
      </c>
      <c r="T6" s="132">
        <f t="shared" si="0"/>
        <v>2029</v>
      </c>
      <c r="U6" s="132">
        <f t="shared" si="0"/>
        <v>2030</v>
      </c>
      <c r="V6" s="132">
        <f t="shared" si="0"/>
        <v>2031</v>
      </c>
      <c r="W6" s="132">
        <f t="shared" si="0"/>
        <v>2032</v>
      </c>
      <c r="X6" s="249"/>
      <c r="Y6" s="249"/>
      <c r="Z6" s="249"/>
      <c r="AA6" s="249"/>
      <c r="AB6" s="249"/>
    </row>
    <row r="7" spans="1:28" ht="9" customHeight="1">
      <c r="A7" s="338"/>
      <c r="B7" s="338"/>
      <c r="C7" s="328"/>
      <c r="D7" s="328"/>
      <c r="E7" s="328"/>
      <c r="F7" s="328"/>
      <c r="G7" s="328"/>
      <c r="H7" s="328"/>
      <c r="I7" s="328"/>
      <c r="J7" s="328"/>
      <c r="K7" s="328"/>
      <c r="L7" s="328"/>
      <c r="M7" s="328"/>
      <c r="N7" s="328"/>
      <c r="O7" s="328"/>
      <c r="P7" s="328"/>
      <c r="Q7" s="328"/>
      <c r="R7" s="328"/>
      <c r="S7" s="328"/>
      <c r="T7" s="328"/>
      <c r="U7" s="328"/>
      <c r="V7" s="328"/>
      <c r="W7" s="328"/>
      <c r="X7" s="249"/>
      <c r="Y7" s="249"/>
      <c r="Z7" s="249"/>
      <c r="AA7" s="249"/>
      <c r="AB7" s="249"/>
    </row>
    <row r="8" spans="1:28">
      <c r="A8" s="317"/>
      <c r="B8" s="317" t="s">
        <v>196</v>
      </c>
      <c r="C8" s="379">
        <f>'RFM input'!Z7</f>
        <v>2013</v>
      </c>
      <c r="D8" s="380"/>
      <c r="E8" s="380"/>
      <c r="F8" s="380"/>
      <c r="G8" s="380"/>
      <c r="H8" s="380"/>
      <c r="I8" s="380"/>
      <c r="J8" s="380"/>
      <c r="K8" s="380"/>
      <c r="L8" s="380"/>
      <c r="M8" s="380"/>
      <c r="N8" s="380"/>
      <c r="O8" s="380"/>
      <c r="P8" s="380"/>
      <c r="Q8" s="380"/>
      <c r="R8" s="380"/>
      <c r="S8" s="380"/>
      <c r="T8" s="380"/>
      <c r="U8" s="380"/>
      <c r="V8" s="380"/>
      <c r="W8" s="380"/>
      <c r="X8" s="249"/>
      <c r="Y8" s="249"/>
      <c r="Z8" s="249"/>
      <c r="AA8" s="249"/>
      <c r="AB8" s="249"/>
    </row>
    <row r="9" spans="1:28">
      <c r="A9" s="249"/>
      <c r="B9" s="317" t="s">
        <v>27</v>
      </c>
      <c r="C9" s="381">
        <f>INDEX('RFM input'!$E$384:$Q$386,2,MATCH(D$6,'RFM input'!$E$384:$Q$384,0)-1)</f>
        <v>1.2500000000000001E-2</v>
      </c>
      <c r="D9" s="382">
        <f>INDEX('RFM input'!$E$384:$Q$392,MATCH($B9,'RFM input'!$E$384:$E$392,0),MATCH(D$6,'RFM input'!$E$384:$Q$384,0))</f>
        <v>1.2500000000000001E-2</v>
      </c>
      <c r="E9" s="382">
        <f>INDEX('RFM input'!$E$384:$Q$392,MATCH($B9,'RFM input'!$E$384:$E$392,0),MATCH(E$6,'RFM input'!$E$384:$Q$384,0))</f>
        <v>2.5000000000000001E-2</v>
      </c>
      <c r="F9" s="382">
        <f>INDEX('RFM input'!$E$384:$Q$392,MATCH($B9,'RFM input'!$E$384:$E$392,0),MATCH(F$6,'RFM input'!$E$384:$Q$384,0))</f>
        <v>2.5000000000000001E-2</v>
      </c>
      <c r="G9" s="382">
        <f>INDEX('RFM input'!$E$384:$Q$392,MATCH($B9,'RFM input'!$E$384:$E$392,0),MATCH(G$6,'RFM input'!$E$384:$Q$384,0))</f>
        <v>2.5000000000000001E-2</v>
      </c>
      <c r="H9" s="382">
        <f>INDEX('RFM input'!$E$384:$Q$392,MATCH($B9,'RFM input'!$E$384:$E$392,0),MATCH(H$6,'RFM input'!$E$384:$Q$384,0))</f>
        <v>2.5000000000000001E-2</v>
      </c>
      <c r="I9" s="382"/>
      <c r="J9" s="382"/>
      <c r="K9" s="382"/>
      <c r="L9" s="382"/>
      <c r="M9" s="382"/>
      <c r="N9" s="382"/>
      <c r="O9" s="382"/>
      <c r="P9" s="382"/>
      <c r="Q9" s="382"/>
      <c r="R9" s="382"/>
      <c r="S9" s="382"/>
      <c r="T9" s="382"/>
      <c r="U9" s="382"/>
      <c r="V9" s="382"/>
      <c r="W9" s="382"/>
      <c r="X9" s="249"/>
      <c r="Y9" s="249"/>
      <c r="Z9" s="249"/>
      <c r="AA9" s="249"/>
      <c r="AB9" s="249"/>
    </row>
    <row r="10" spans="1:28">
      <c r="A10" s="249"/>
      <c r="B10" s="317" t="s">
        <v>45</v>
      </c>
      <c r="C10" s="383">
        <v>1</v>
      </c>
      <c r="D10" s="383">
        <f>C10*(1+C9)</f>
        <v>1.0125</v>
      </c>
      <c r="E10" s="383">
        <f>D10*(1+D9)</f>
        <v>1.02515625</v>
      </c>
      <c r="F10" s="383">
        <f t="shared" ref="F10:W10" si="1">E10*(1+E9)</f>
        <v>1.0507851562499999</v>
      </c>
      <c r="G10" s="383">
        <f t="shared" si="1"/>
        <v>1.0770547851562497</v>
      </c>
      <c r="H10" s="383">
        <f>G10*(1+G9)</f>
        <v>1.1039811547851559</v>
      </c>
      <c r="I10" s="383">
        <f t="shared" si="1"/>
        <v>1.1315806836547848</v>
      </c>
      <c r="J10" s="383">
        <f t="shared" si="1"/>
        <v>1.1315806836547848</v>
      </c>
      <c r="K10" s="383">
        <f t="shared" si="1"/>
        <v>1.1315806836547848</v>
      </c>
      <c r="L10" s="383">
        <f t="shared" si="1"/>
        <v>1.1315806836547848</v>
      </c>
      <c r="M10" s="383">
        <f t="shared" si="1"/>
        <v>1.1315806836547848</v>
      </c>
      <c r="N10" s="383">
        <f t="shared" si="1"/>
        <v>1.1315806836547848</v>
      </c>
      <c r="O10" s="383">
        <f t="shared" si="1"/>
        <v>1.1315806836547848</v>
      </c>
      <c r="P10" s="383">
        <f t="shared" si="1"/>
        <v>1.1315806836547848</v>
      </c>
      <c r="Q10" s="383">
        <f t="shared" si="1"/>
        <v>1.1315806836547848</v>
      </c>
      <c r="R10" s="383">
        <f t="shared" si="1"/>
        <v>1.1315806836547848</v>
      </c>
      <c r="S10" s="383">
        <f t="shared" si="1"/>
        <v>1.1315806836547848</v>
      </c>
      <c r="T10" s="383">
        <f t="shared" si="1"/>
        <v>1.1315806836547848</v>
      </c>
      <c r="U10" s="383">
        <f t="shared" si="1"/>
        <v>1.1315806836547848</v>
      </c>
      <c r="V10" s="383">
        <f t="shared" si="1"/>
        <v>1.1315806836547848</v>
      </c>
      <c r="W10" s="383">
        <f t="shared" si="1"/>
        <v>1.1315806836547848</v>
      </c>
      <c r="X10" s="249"/>
      <c r="Y10" s="249"/>
      <c r="Z10" s="249"/>
      <c r="AA10" s="249"/>
      <c r="AB10" s="249"/>
    </row>
    <row r="11" spans="1:28">
      <c r="A11" s="249"/>
      <c r="B11" s="330" t="s">
        <v>49</v>
      </c>
      <c r="C11" s="384">
        <f>INDEX('RFM input'!$E$384:$Q$392,MATCH($B11,'RFM input'!$E$384:$E$392,0),MATCH(D$6,'RFM input'!$E$384:$Q$384,0)-1)</f>
        <v>5.909179268292708E-2</v>
      </c>
      <c r="D11" s="382">
        <f>INDEX('RFM input'!$E$384:$Q$392,MATCH($B11,'RFM input'!$E$384:$E$392,0),MATCH(D$6,'RFM input'!$E$384:$Q$384,0))</f>
        <v>7.2167000000000092E-2</v>
      </c>
      <c r="E11" s="382">
        <f>INDEX('RFM input'!$E$384:$Q$392,MATCH($B11,'RFM input'!$E$384:$E$392,0),MATCH(E$6,'RFM input'!$E$384:$Q$384,0))</f>
        <v>7.2167000000000092E-2</v>
      </c>
      <c r="F11" s="382">
        <f>INDEX('RFM input'!$E$384:$Q$392,MATCH($B11,'RFM input'!$E$384:$E$392,0),MATCH(F$6,'RFM input'!$E$384:$Q$384,0))</f>
        <v>7.2167000000000092E-2</v>
      </c>
      <c r="G11" s="382">
        <f>INDEX('RFM input'!$E$384:$Q$392,MATCH($B11,'RFM input'!$E$384:$E$392,0),MATCH(G$6,'RFM input'!$E$384:$Q$384,0))</f>
        <v>7.2167000000000092E-2</v>
      </c>
      <c r="H11" s="382">
        <f>INDEX('RFM input'!$E$384:$Q$392,MATCH($B11,'RFM input'!$E$384:$E$392,0),MATCH(H$6,'RFM input'!$E$384:$Q$384,0))</f>
        <v>7.2167000000000092E-2</v>
      </c>
      <c r="I11" s="382"/>
      <c r="J11" s="382"/>
      <c r="K11" s="382"/>
      <c r="L11" s="382"/>
      <c r="M11" s="382"/>
      <c r="N11" s="385"/>
      <c r="O11" s="385"/>
      <c r="P11" s="385"/>
      <c r="Q11" s="385"/>
      <c r="R11" s="385"/>
      <c r="S11" s="385"/>
      <c r="T11" s="385"/>
      <c r="U11" s="385"/>
      <c r="V11" s="385"/>
      <c r="W11" s="385"/>
      <c r="X11" s="249"/>
      <c r="Y11" s="249"/>
      <c r="Z11" s="249"/>
      <c r="AA11" s="249"/>
      <c r="AB11" s="249"/>
    </row>
    <row r="12" spans="1:28">
      <c r="A12" s="249"/>
      <c r="B12" s="317"/>
      <c r="C12" s="333"/>
      <c r="D12" s="333"/>
      <c r="E12" s="333"/>
      <c r="F12" s="333"/>
      <c r="G12" s="333"/>
      <c r="H12" s="333"/>
      <c r="I12" s="333"/>
      <c r="J12" s="333"/>
      <c r="K12" s="333"/>
      <c r="L12" s="333"/>
      <c r="M12" s="333"/>
      <c r="N12" s="333"/>
      <c r="O12" s="333"/>
      <c r="P12" s="333"/>
      <c r="Q12" s="333"/>
      <c r="R12" s="333"/>
      <c r="S12" s="333"/>
      <c r="T12" s="333"/>
      <c r="U12" s="333"/>
      <c r="V12" s="333"/>
      <c r="W12" s="333"/>
      <c r="X12" s="249"/>
      <c r="Y12" s="249"/>
      <c r="Z12" s="249"/>
      <c r="AA12" s="249"/>
      <c r="AB12" s="249"/>
    </row>
    <row r="13" spans="1:28">
      <c r="A13" s="72" t="s">
        <v>0</v>
      </c>
      <c r="B13" s="407" t="str">
        <f>VLOOKUP($A13,'RFM input'!$E$7:$F$56,2,FALSE)</f>
        <v xml:space="preserve">Pipelines </v>
      </c>
      <c r="C13" s="386"/>
      <c r="D13" s="386"/>
      <c r="E13" s="387"/>
      <c r="F13" s="387"/>
      <c r="G13" s="388"/>
      <c r="H13" s="388"/>
      <c r="I13" s="388"/>
      <c r="J13" s="388"/>
      <c r="K13" s="388"/>
      <c r="L13" s="388"/>
      <c r="M13" s="388"/>
      <c r="N13" s="388"/>
      <c r="O13" s="388"/>
      <c r="P13" s="388"/>
      <c r="Q13" s="388"/>
      <c r="R13" s="388"/>
      <c r="S13" s="388"/>
      <c r="T13" s="388"/>
      <c r="U13" s="388"/>
      <c r="V13" s="388"/>
      <c r="W13" s="388"/>
      <c r="X13" s="249"/>
      <c r="Y13" s="249"/>
      <c r="Z13" s="249"/>
      <c r="AA13" s="249"/>
      <c r="AB13" s="249"/>
    </row>
    <row r="14" spans="1:28">
      <c r="A14" s="378">
        <f>VALUE(REPLACE(A13,1,12,""))</f>
        <v>1</v>
      </c>
      <c r="B14" s="317" t="s">
        <v>195</v>
      </c>
      <c r="C14" s="389">
        <f ca="1">OFFSET('RAB roll forward'!$H$1189,'RAB remaining lives'!A14,0)</f>
        <v>439.39476067938108</v>
      </c>
      <c r="D14" s="390">
        <f ca="1">OFFSET('RFM input'!H$222,$A14,0)-OFFSET('RFM input'!H$276,$A14,0)</f>
        <v>2.643173913574091</v>
      </c>
      <c r="E14" s="390">
        <f ca="1">OFFSET('RFM input'!I$222,$A14,0)-OFFSET('RFM input'!I$276,$A14,0)</f>
        <v>46.252225966075322</v>
      </c>
      <c r="F14" s="390">
        <f ca="1">OFFSET('RFM input'!J$222,$A14,0)-OFFSET('RFM input'!J$276,$A14,0)</f>
        <v>16.484237059371416</v>
      </c>
      <c r="G14" s="390">
        <f ca="1">OFFSET('RFM input'!K$222,$A14,0)-OFFSET('RFM input'!K$276,$A14,0)</f>
        <v>8.5338589514924355</v>
      </c>
      <c r="H14" s="390">
        <f ca="1">OFFSET('RFM input'!L$222,$A14,0)-OFFSET('RFM input'!L$276,$A14,0)</f>
        <v>4.5728277481896527</v>
      </c>
      <c r="I14" s="390">
        <f ca="1">OFFSET('RFM input'!M$222,$A14,0)-OFFSET('RFM input'!M$276,$A14,0)</f>
        <v>0</v>
      </c>
      <c r="J14" s="390">
        <f ca="1">OFFSET('RFM input'!N$222,$A14,0)-OFFSET('RFM input'!N$276,$A14,0)</f>
        <v>0</v>
      </c>
      <c r="K14" s="390">
        <f ca="1">OFFSET('RFM input'!O$222,$A14,0)-OFFSET('RFM input'!O$276,$A14,0)</f>
        <v>0</v>
      </c>
      <c r="L14" s="390">
        <f ca="1">OFFSET('RFM input'!P$222,$A14,0)-OFFSET('RFM input'!P$276,$A14,0)</f>
        <v>0</v>
      </c>
      <c r="M14" s="390">
        <f ca="1">OFFSET('RFM input'!Q$222,$A14,0)-OFFSET('RFM input'!Q$276,$A14,0)</f>
        <v>0</v>
      </c>
      <c r="N14" s="390"/>
      <c r="O14" s="390"/>
      <c r="P14" s="390"/>
      <c r="Q14" s="390"/>
      <c r="R14" s="390"/>
      <c r="S14" s="390"/>
      <c r="T14" s="390"/>
      <c r="U14" s="390"/>
      <c r="V14" s="390"/>
      <c r="W14" s="390"/>
      <c r="X14" s="249"/>
      <c r="Y14" s="249"/>
      <c r="Z14" s="249"/>
      <c r="AA14" s="249"/>
      <c r="AB14" s="249"/>
    </row>
    <row r="15" spans="1:28">
      <c r="A15" s="249"/>
      <c r="B15" s="249" t="s">
        <v>325</v>
      </c>
      <c r="C15" s="391">
        <f ca="1">OFFSET('RFM input'!$K$6,'RAB remaining lives'!$A14,0)</f>
        <v>28.8</v>
      </c>
      <c r="D15" s="390">
        <f ca="1">OFFSET('RFM input'!$L$6,'RAB remaining lives'!$A14,0)</f>
        <v>55</v>
      </c>
      <c r="E15" s="390">
        <f ca="1">OFFSET('RFM input'!$L$6,'RAB remaining lives'!$A14,0)</f>
        <v>55</v>
      </c>
      <c r="F15" s="390">
        <f ca="1">OFFSET('RFM input'!$L$6,'RAB remaining lives'!$A14,0)</f>
        <v>55</v>
      </c>
      <c r="G15" s="390">
        <f ca="1">OFFSET('RFM input'!$L$6,'RAB remaining lives'!$A14,0)</f>
        <v>55</v>
      </c>
      <c r="H15" s="390">
        <f ca="1">OFFSET('RFM input'!$L$6,'RAB remaining lives'!$A14,0)</f>
        <v>55</v>
      </c>
      <c r="I15" s="390">
        <f ca="1">OFFSET('RFM input'!$L$6,'RAB remaining lives'!$A14,0)</f>
        <v>55</v>
      </c>
      <c r="J15" s="390">
        <f ca="1">OFFSET('RFM input'!$L$6,'RAB remaining lives'!$A14,0)</f>
        <v>55</v>
      </c>
      <c r="K15" s="390">
        <f ca="1">OFFSET('RFM input'!$L$6,'RAB remaining lives'!$A14,0)</f>
        <v>55</v>
      </c>
      <c r="L15" s="390">
        <f ca="1">OFFSET('RFM input'!$L$6,'RAB remaining lives'!$A14,0)</f>
        <v>55</v>
      </c>
      <c r="M15" s="390">
        <f ca="1">OFFSET('RFM input'!$L$6,'RAB remaining lives'!$A14,0)</f>
        <v>55</v>
      </c>
      <c r="N15" s="390"/>
      <c r="O15" s="390"/>
      <c r="P15" s="390"/>
      <c r="Q15" s="390"/>
      <c r="R15" s="390"/>
      <c r="S15" s="390"/>
      <c r="T15" s="390"/>
      <c r="U15" s="390"/>
      <c r="V15" s="390"/>
      <c r="W15" s="390"/>
      <c r="X15" s="249"/>
      <c r="Y15" s="249"/>
      <c r="Z15" s="249"/>
      <c r="AA15" s="249"/>
      <c r="AB15" s="249"/>
    </row>
    <row r="16" spans="1:28">
      <c r="A16" s="249"/>
      <c r="B16" s="286" t="s">
        <v>299</v>
      </c>
      <c r="C16" s="392"/>
      <c r="D16" s="393">
        <f ca="1">IF(D$6=(OFFSET('RFM input'!$G$60,0,'RFM input'!$AA$7)),OFFSET('RFM input'!$H$454,$A14,0),0)</f>
        <v>0</v>
      </c>
      <c r="E16" s="390">
        <f ca="1">IF(E$6=(OFFSET('RFM input'!$G$60,0,'RFM input'!$AA$7)),OFFSET('RFM input'!$H$454,$A14,0),0)</f>
        <v>0</v>
      </c>
      <c r="F16" s="390">
        <f ca="1">IF(F$6=(OFFSET('RFM input'!$G$60,0,'RFM input'!$AA$7)),OFFSET('RFM input'!$H$454,$A14,0),0)</f>
        <v>0</v>
      </c>
      <c r="G16" s="390">
        <f ca="1">IF(G$6=(OFFSET('RFM input'!$G$60,0,'RFM input'!$AA$7)),OFFSET('RFM input'!$H$454,$A14,0),0)</f>
        <v>0</v>
      </c>
      <c r="H16" s="390">
        <f ca="1">IF(H$6=(OFFSET('RFM input'!$G$60,0,'RFM input'!$AA$7)),OFFSET('RFM input'!$H$454,$A14,0),0)</f>
        <v>0</v>
      </c>
      <c r="I16" s="390">
        <f ca="1">IF(I$6=(OFFSET('RFM input'!$G$60,0,'RFM input'!$AA$7)),OFFSET('RFM input'!$H$454,$A14,0),0)</f>
        <v>0</v>
      </c>
      <c r="J16" s="390">
        <f ca="1">IF(J$6=(OFFSET('RFM input'!$G$60,0,'RFM input'!$AA$7)),OFFSET('RFM input'!$H$454,$A14,0),0)</f>
        <v>0</v>
      </c>
      <c r="K16" s="390">
        <f ca="1">IF(K$6=(OFFSET('RFM input'!$G$60,0,'RFM input'!$AA$7)),OFFSET('RFM input'!$H$454,$A14,0),0)</f>
        <v>0</v>
      </c>
      <c r="L16" s="390">
        <f ca="1">IF(L$6=(OFFSET('RFM input'!$G$60,0,'RFM input'!$AA$7)),OFFSET('RFM input'!$H$454,$A14,0),0)</f>
        <v>0</v>
      </c>
      <c r="M16" s="390">
        <f ca="1">IF(M$6=(OFFSET('RFM input'!$G$60,0,'RFM input'!$AA$7)),OFFSET('RFM input'!$H$454,$A14,0),0)</f>
        <v>0</v>
      </c>
      <c r="N16" s="390"/>
      <c r="O16" s="390"/>
      <c r="P16" s="390"/>
      <c r="Q16" s="390"/>
      <c r="R16" s="390"/>
      <c r="S16" s="390"/>
      <c r="T16" s="390"/>
      <c r="U16" s="390"/>
      <c r="V16" s="390"/>
      <c r="W16" s="390"/>
      <c r="X16" s="249"/>
      <c r="Y16" s="249"/>
      <c r="Z16" s="249"/>
      <c r="AA16" s="249"/>
      <c r="AB16" s="249"/>
    </row>
    <row r="17" spans="1:28">
      <c r="A17" s="249"/>
      <c r="B17" s="325" t="s">
        <v>306</v>
      </c>
      <c r="C17" s="392"/>
      <c r="D17" s="391">
        <f ca="1">IF(D$6=(OFFSET('RFM input'!$G$60,0,'RFM input'!$AA$7)),OFFSET('RFM input'!$J$454,$A14,0),0)</f>
        <v>0</v>
      </c>
      <c r="E17" s="394">
        <f ca="1">IF(E$6=(OFFSET('RFM input'!$G$60,0,'RFM input'!$AA$7)),OFFSET('RFM input'!$J$454,$A14,0),0)</f>
        <v>0</v>
      </c>
      <c r="F17" s="394">
        <f ca="1">IF(F$6=(OFFSET('RFM input'!$G$60,0,'RFM input'!$AA$7)),OFFSET('RFM input'!$J$454,$A14,0),0)</f>
        <v>0</v>
      </c>
      <c r="G17" s="394">
        <f ca="1">IF(G$6=(OFFSET('RFM input'!$G$60,0,'RFM input'!$AA$7)),OFFSET('RFM input'!$J$454,$A14,0),0)</f>
        <v>0</v>
      </c>
      <c r="H17" s="394">
        <f ca="1">IF(H$6=(OFFSET('RFM input'!$G$60,0,'RFM input'!$AA$7)),OFFSET('RFM input'!$J$454,$A14,0),0)</f>
        <v>0</v>
      </c>
      <c r="I17" s="394">
        <f ca="1">IF(I$6=(OFFSET('RFM input'!$G$60,0,'RFM input'!$AA$7)),OFFSET('RFM input'!$J$454,$A14,0),0)</f>
        <v>0</v>
      </c>
      <c r="J17" s="394">
        <f ca="1">IF(J$6=(OFFSET('RFM input'!$G$60,0,'RFM input'!$AA$7)),OFFSET('RFM input'!$J$454,$A14,0),0)</f>
        <v>0</v>
      </c>
      <c r="K17" s="394">
        <f ca="1">IF(K$6=(OFFSET('RFM input'!$G$60,0,'RFM input'!$AA$7)),OFFSET('RFM input'!$J$454,$A14,0),0)</f>
        <v>0</v>
      </c>
      <c r="L17" s="394">
        <f ca="1">IF(L$6=(OFFSET('RFM input'!$G$60,0,'RFM input'!$AA$7)),OFFSET('RFM input'!$J$454,$A14,0),0)</f>
        <v>0</v>
      </c>
      <c r="M17" s="394">
        <f ca="1">IF(M$6=(OFFSET('RFM input'!$G$60,0,'RFM input'!$AA$7)),OFFSET('RFM input'!$J$454,$A14,0),0)</f>
        <v>0</v>
      </c>
      <c r="N17" s="394"/>
      <c r="O17" s="394"/>
      <c r="P17" s="394"/>
      <c r="Q17" s="394"/>
      <c r="R17" s="394"/>
      <c r="S17" s="394"/>
      <c r="T17" s="394"/>
      <c r="U17" s="394"/>
      <c r="V17" s="394"/>
      <c r="W17" s="394"/>
      <c r="X17" s="249"/>
      <c r="Y17" s="249"/>
      <c r="Z17" s="249"/>
      <c r="AA17" s="249"/>
      <c r="AB17" s="249"/>
    </row>
    <row r="18" spans="1:28" ht="12.75" customHeight="1" outlineLevel="1">
      <c r="A18" s="459">
        <v>-1</v>
      </c>
      <c r="B18" s="309" t="s">
        <v>297</v>
      </c>
      <c r="C18" s="395"/>
      <c r="D18" s="395">
        <f t="shared" ref="D18:G18" ca="1" si="2">IF(D42="n/a",0,IF(AND(D16=0,C18=0),0,
IF(AND(D16&lt;&gt;0,C18=0),(D16/D$10),
IF(AND(D17&lt;&gt;0,C18&lt;&gt;0),(C18-(C18/C42))+(D16/D$10),
IF(C42&lt;1,0,(C18-(C18/C42)))))))</f>
        <v>0</v>
      </c>
      <c r="E18" s="395">
        <f t="shared" ca="1" si="2"/>
        <v>0</v>
      </c>
      <c r="F18" s="395">
        <f t="shared" ca="1" si="2"/>
        <v>0</v>
      </c>
      <c r="G18" s="395">
        <f t="shared" ca="1" si="2"/>
        <v>0</v>
      </c>
      <c r="H18" s="395">
        <f ca="1">IF(H42="n/a",0,IF(AND(H16=0,G18=0),0,
IF(AND(H16&lt;&gt;0,G18=0),(H16/H$10),
IF(AND(H17&lt;&gt;0,G18&lt;&gt;0),(G18-(G18/G42))+(H16/H$10),
IF(G42&lt;1,0,(G18-(G18/G42)))))))</f>
        <v>0</v>
      </c>
      <c r="I18" s="395">
        <f t="shared" ref="I18:W18" ca="1" si="3">IF(I42="n/a",0,IF(AND(I16=0,H18=0),0,
IF(AND(I16&lt;&gt;0,H18=0),(I16/I$10),
IF(AND(I17&lt;&gt;0,H18&lt;&gt;0),(H18-(H18/H42))+(I16/I$10),
IF(H42&lt;1,0,(H18-(H18/H42)))))))</f>
        <v>0</v>
      </c>
      <c r="J18" s="395">
        <f t="shared" ca="1" si="3"/>
        <v>0</v>
      </c>
      <c r="K18" s="395">
        <f t="shared" ca="1" si="3"/>
        <v>0</v>
      </c>
      <c r="L18" s="395">
        <f t="shared" ca="1" si="3"/>
        <v>0</v>
      </c>
      <c r="M18" s="395">
        <f t="shared" ca="1" si="3"/>
        <v>0</v>
      </c>
      <c r="N18" s="395">
        <f t="shared" ca="1" si="3"/>
        <v>0</v>
      </c>
      <c r="O18" s="395">
        <f t="shared" ca="1" si="3"/>
        <v>0</v>
      </c>
      <c r="P18" s="395">
        <f t="shared" ca="1" si="3"/>
        <v>0</v>
      </c>
      <c r="Q18" s="395">
        <f t="shared" ca="1" si="3"/>
        <v>0</v>
      </c>
      <c r="R18" s="395">
        <f t="shared" ca="1" si="3"/>
        <v>0</v>
      </c>
      <c r="S18" s="395">
        <f t="shared" ca="1" si="3"/>
        <v>0</v>
      </c>
      <c r="T18" s="395">
        <f t="shared" ca="1" si="3"/>
        <v>0</v>
      </c>
      <c r="U18" s="395">
        <f t="shared" ca="1" si="3"/>
        <v>0</v>
      </c>
      <c r="V18" s="395">
        <f t="shared" ca="1" si="3"/>
        <v>0</v>
      </c>
      <c r="W18" s="395">
        <f t="shared" ca="1" si="3"/>
        <v>0</v>
      </c>
      <c r="X18" s="249"/>
      <c r="Y18" s="249"/>
      <c r="Z18" s="249"/>
      <c r="AA18" s="249"/>
      <c r="AB18" s="249"/>
    </row>
    <row r="19" spans="1:28" ht="12.75" customHeight="1" outlineLevel="1">
      <c r="A19" s="331">
        <v>0</v>
      </c>
      <c r="B19" s="309" t="s">
        <v>194</v>
      </c>
      <c r="C19" s="395">
        <f ca="1">C14/C$10</f>
        <v>439.39476067938108</v>
      </c>
      <c r="D19" s="395">
        <f ca="1">IF(C43="n/a",C19,IFERROR(IF((OFFSET($C19,0,$A19))&lt;0,
MIN(0,C19-(OFFSET($C19,0,$A19)/(OFFSET($C14,-$A18,$A19)))),
MAX(0,C19-(OFFSET($C19,0,$A19)/(OFFSET($C14,-$A18,$A19))))),0))</f>
        <v>424.13799815579148</v>
      </c>
      <c r="E19" s="395">
        <f t="shared" ref="E19:W19" ca="1" si="4">IF(D43="n/a",D19,IFERROR(IF((OFFSET($C19,0,$A19))&lt;0,
MIN(0,D19-(OFFSET($C19,0,$A19)/(OFFSET($C14,-$A18,$A19)))),
MAX(0,D19-(OFFSET($C19,0,$A19)/(OFFSET($C14,-$A18,$A19))))),0))</f>
        <v>408.88123563220188</v>
      </c>
      <c r="F19" s="395">
        <f t="shared" ca="1" si="4"/>
        <v>393.62447310861228</v>
      </c>
      <c r="G19" s="395">
        <f t="shared" ca="1" si="4"/>
        <v>378.36771058502268</v>
      </c>
      <c r="H19" s="395">
        <f t="shared" ca="1" si="4"/>
        <v>363.11094806143308</v>
      </c>
      <c r="I19" s="395">
        <f t="shared" ca="1" si="4"/>
        <v>347.85418553784348</v>
      </c>
      <c r="J19" s="395">
        <f t="shared" ca="1" si="4"/>
        <v>332.59742301425388</v>
      </c>
      <c r="K19" s="395">
        <f t="shared" ca="1" si="4"/>
        <v>317.34066049066428</v>
      </c>
      <c r="L19" s="395">
        <f t="shared" ca="1" si="4"/>
        <v>302.08389796707468</v>
      </c>
      <c r="M19" s="395">
        <f t="shared" ca="1" si="4"/>
        <v>286.82713544348508</v>
      </c>
      <c r="N19" s="395">
        <f t="shared" ca="1" si="4"/>
        <v>271.57037291989548</v>
      </c>
      <c r="O19" s="395">
        <f t="shared" ca="1" si="4"/>
        <v>256.31361039630588</v>
      </c>
      <c r="P19" s="395">
        <f t="shared" ca="1" si="4"/>
        <v>241.05684787271625</v>
      </c>
      <c r="Q19" s="395">
        <f t="shared" ca="1" si="4"/>
        <v>225.80008534912662</v>
      </c>
      <c r="R19" s="395">
        <f t="shared" ca="1" si="4"/>
        <v>210.54332282553699</v>
      </c>
      <c r="S19" s="395">
        <f t="shared" ca="1" si="4"/>
        <v>195.28656030194736</v>
      </c>
      <c r="T19" s="395">
        <f t="shared" ca="1" si="4"/>
        <v>180.02979777835773</v>
      </c>
      <c r="U19" s="395">
        <f t="shared" ca="1" si="4"/>
        <v>164.7730352547681</v>
      </c>
      <c r="V19" s="395">
        <f t="shared" ca="1" si="4"/>
        <v>149.51627273117847</v>
      </c>
      <c r="W19" s="395">
        <f t="shared" ca="1" si="4"/>
        <v>134.25951020758885</v>
      </c>
      <c r="X19" s="249"/>
      <c r="Y19" s="249"/>
      <c r="Z19" s="249"/>
      <c r="AA19" s="249"/>
      <c r="AB19" s="249"/>
    </row>
    <row r="20" spans="1:28" ht="12.75" customHeight="1" outlineLevel="1">
      <c r="A20" s="331">
        <v>1</v>
      </c>
      <c r="B20" s="309" t="str">
        <f t="shared" ref="B20:B38" ca="1" si="5">"Depreciated Net Capex "&amp;OFFSET($C$6,0,A20)</f>
        <v>Depreciated Net Capex 2013</v>
      </c>
      <c r="C20" s="396"/>
      <c r="D20" s="397">
        <f ca="1">(D14*((1+D$11)^0.5)/D$10)</f>
        <v>2.7030988364413671</v>
      </c>
      <c r="E20" s="395">
        <f ca="1">IF(D44="n/a",D20,IFERROR(IF((OFFSET($C20,0,$A20))&lt;0,
MIN(0,D20-(OFFSET($C20,0,$A20)/(OFFSET($C15,-$A19,$A20)))),
MAX(0,D20-(OFFSET($C20,0,$A20)/(OFFSET($C15,-$A19,$A20))))),0))</f>
        <v>2.6539515848697057</v>
      </c>
      <c r="F20" s="395">
        <f t="shared" ref="F20:W20" ca="1" si="6">IF(E44="n/a",E20,IFERROR(IF((OFFSET($C20,0,$A20))&lt;0,
MIN(0,E20-(OFFSET($C20,0,$A20)/(OFFSET($C15,-$A19,$A20)))),
MAX(0,E20-(OFFSET($C20,0,$A20)/(OFFSET($C15,-$A19,$A20))))),0))</f>
        <v>2.6048043332980444</v>
      </c>
      <c r="G20" s="395">
        <f t="shared" ca="1" si="6"/>
        <v>2.5556570817263831</v>
      </c>
      <c r="H20" s="395">
        <f t="shared" ca="1" si="6"/>
        <v>2.5065098301547217</v>
      </c>
      <c r="I20" s="395">
        <f t="shared" ca="1" si="6"/>
        <v>2.4573625785830604</v>
      </c>
      <c r="J20" s="395">
        <f t="shared" ca="1" si="6"/>
        <v>2.4082153270113991</v>
      </c>
      <c r="K20" s="395">
        <f t="shared" ca="1" si="6"/>
        <v>2.3590680754397377</v>
      </c>
      <c r="L20" s="395">
        <f t="shared" ca="1" si="6"/>
        <v>2.3099208238680764</v>
      </c>
      <c r="M20" s="395">
        <f t="shared" ca="1" si="6"/>
        <v>2.2607735722964151</v>
      </c>
      <c r="N20" s="395">
        <f t="shared" ca="1" si="6"/>
        <v>2.2116263207247537</v>
      </c>
      <c r="O20" s="395">
        <f t="shared" ca="1" si="6"/>
        <v>2.1624790691530924</v>
      </c>
      <c r="P20" s="395">
        <f t="shared" ca="1" si="6"/>
        <v>2.1133318175814311</v>
      </c>
      <c r="Q20" s="395">
        <f t="shared" ca="1" si="6"/>
        <v>2.0641845660097697</v>
      </c>
      <c r="R20" s="395">
        <f t="shared" ca="1" si="6"/>
        <v>2.0150373144381084</v>
      </c>
      <c r="S20" s="395">
        <f t="shared" ca="1" si="6"/>
        <v>1.9658900628664471</v>
      </c>
      <c r="T20" s="395">
        <f t="shared" ca="1" si="6"/>
        <v>1.9167428112947857</v>
      </c>
      <c r="U20" s="395">
        <f t="shared" ca="1" si="6"/>
        <v>1.8675955597231244</v>
      </c>
      <c r="V20" s="395">
        <f t="shared" ca="1" si="6"/>
        <v>1.8184483081514631</v>
      </c>
      <c r="W20" s="395">
        <f t="shared" ca="1" si="6"/>
        <v>1.7693010565798017</v>
      </c>
      <c r="X20" s="249"/>
      <c r="Y20" s="249"/>
      <c r="Z20" s="249"/>
      <c r="AA20" s="249"/>
      <c r="AB20" s="249"/>
    </row>
    <row r="21" spans="1:28" ht="12.75" customHeight="1" outlineLevel="1">
      <c r="A21" s="331">
        <v>2</v>
      </c>
      <c r="B21" s="309" t="str">
        <f t="shared" ca="1" si="5"/>
        <v>Depreciated Net Capex 2014</v>
      </c>
      <c r="C21" s="398"/>
      <c r="D21" s="399"/>
      <c r="E21" s="397">
        <f ca="1">(E14*((1+E$11)^0.5)/E$10)</f>
        <v>46.716875953389334</v>
      </c>
      <c r="F21" s="395">
        <f ca="1">IF(E45="n/a",E21,IFERROR(IF((OFFSET($C21,0,$A21))&lt;0,
MIN(0,E21-(OFFSET($C21,0,$A21)/(OFFSET($C16,-$A20,$A21)))),
MAX(0,E21-(OFFSET($C21,0,$A21)/(OFFSET($C16,-$A20,$A21))))),0))</f>
        <v>45.867478208782252</v>
      </c>
      <c r="G21" s="395">
        <f t="shared" ref="G21" ca="1" si="7">IF(F45="n/a",F21,IFERROR(IF((OFFSET($C21,0,$A21))&lt;0,
MIN(0,F21-(OFFSET($C21,0,$A21)/(OFFSET($C16,-$A20,$A21)))),
MAX(0,F21-(OFFSET($C21,0,$A21)/(OFFSET($C16,-$A20,$A21))))),0))</f>
        <v>45.018080464175171</v>
      </c>
      <c r="H21" s="395">
        <f t="shared" ref="H21:H22" ca="1" si="8">IF(G45="n/a",G21,IFERROR(IF((OFFSET($C21,0,$A21))&lt;0,
MIN(0,G21-(OFFSET($C21,0,$A21)/(OFFSET($C16,-$A20,$A21)))),
MAX(0,G21-(OFFSET($C21,0,$A21)/(OFFSET($C16,-$A20,$A21))))),0))</f>
        <v>44.168682719568089</v>
      </c>
      <c r="I21" s="395">
        <f t="shared" ref="I21:I23" ca="1" si="9">IF(H45="n/a",H21,IFERROR(IF((OFFSET($C21,0,$A21))&lt;0,
MIN(0,H21-(OFFSET($C21,0,$A21)/(OFFSET($C16,-$A20,$A21)))),
MAX(0,H21-(OFFSET($C21,0,$A21)/(OFFSET($C16,-$A20,$A21))))),0))</f>
        <v>43.319284974961008</v>
      </c>
      <c r="J21" s="395">
        <f t="shared" ref="J21:J24" ca="1" si="10">IF(I45="n/a",I21,IFERROR(IF((OFFSET($C21,0,$A21))&lt;0,
MIN(0,I21-(OFFSET($C21,0,$A21)/(OFFSET($C16,-$A20,$A21)))),
MAX(0,I21-(OFFSET($C21,0,$A21)/(OFFSET($C16,-$A20,$A21))))),0))</f>
        <v>42.469887230353926</v>
      </c>
      <c r="K21" s="395">
        <f t="shared" ref="K21:K25" ca="1" si="11">IF(J45="n/a",J21,IFERROR(IF((OFFSET($C21,0,$A21))&lt;0,
MIN(0,J21-(OFFSET($C21,0,$A21)/(OFFSET($C16,-$A20,$A21)))),
MAX(0,J21-(OFFSET($C21,0,$A21)/(OFFSET($C16,-$A20,$A21))))),0))</f>
        <v>41.620489485746845</v>
      </c>
      <c r="L21" s="395">
        <f t="shared" ref="L21:L26" ca="1" si="12">IF(K45="n/a",K21,IFERROR(IF((OFFSET($C21,0,$A21))&lt;0,
MIN(0,K21-(OFFSET($C21,0,$A21)/(OFFSET($C16,-$A20,$A21)))),
MAX(0,K21-(OFFSET($C21,0,$A21)/(OFFSET($C16,-$A20,$A21))))),0))</f>
        <v>40.771091741139763</v>
      </c>
      <c r="M21" s="395">
        <f t="shared" ref="M21:M27" ca="1" si="13">IF(L45="n/a",L21,IFERROR(IF((OFFSET($C21,0,$A21))&lt;0,
MIN(0,L21-(OFFSET($C21,0,$A21)/(OFFSET($C16,-$A20,$A21)))),
MAX(0,L21-(OFFSET($C21,0,$A21)/(OFFSET($C16,-$A20,$A21))))),0))</f>
        <v>39.921693996532682</v>
      </c>
      <c r="N21" s="395">
        <f t="shared" ref="N21:N28" ca="1" si="14">IF(M45="n/a",M21,IFERROR(IF((OFFSET($C21,0,$A21))&lt;0,
MIN(0,M21-(OFFSET($C21,0,$A21)/(OFFSET($C16,-$A20,$A21)))),
MAX(0,M21-(OFFSET($C21,0,$A21)/(OFFSET($C16,-$A20,$A21))))),0))</f>
        <v>39.0722962519256</v>
      </c>
      <c r="O21" s="395">
        <f t="shared" ref="O21:O29" ca="1" si="15">IF(N45="n/a",N21,IFERROR(IF((OFFSET($C21,0,$A21))&lt;0,
MIN(0,N21-(OFFSET($C21,0,$A21)/(OFFSET($C16,-$A20,$A21)))),
MAX(0,N21-(OFFSET($C21,0,$A21)/(OFFSET($C16,-$A20,$A21))))),0))</f>
        <v>38.222898507318519</v>
      </c>
      <c r="P21" s="395">
        <f t="shared" ref="P21:P30" ca="1" si="16">IF(O45="n/a",O21,IFERROR(IF((OFFSET($C21,0,$A21))&lt;0,
MIN(0,O21-(OFFSET($C21,0,$A21)/(OFFSET($C16,-$A20,$A21)))),
MAX(0,O21-(OFFSET($C21,0,$A21)/(OFFSET($C16,-$A20,$A21))))),0))</f>
        <v>37.373500762711437</v>
      </c>
      <c r="Q21" s="395">
        <f t="shared" ref="Q21:Q31" ca="1" si="17">IF(P45="n/a",P21,IFERROR(IF((OFFSET($C21,0,$A21))&lt;0,
MIN(0,P21-(OFFSET($C21,0,$A21)/(OFFSET($C16,-$A20,$A21)))),
MAX(0,P21-(OFFSET($C21,0,$A21)/(OFFSET($C16,-$A20,$A21))))),0))</f>
        <v>36.524103018104356</v>
      </c>
      <c r="R21" s="395">
        <f t="shared" ref="R21:R32" ca="1" si="18">IF(Q45="n/a",Q21,IFERROR(IF((OFFSET($C21,0,$A21))&lt;0,
MIN(0,Q21-(OFFSET($C21,0,$A21)/(OFFSET($C16,-$A20,$A21)))),
MAX(0,Q21-(OFFSET($C21,0,$A21)/(OFFSET($C16,-$A20,$A21))))),0))</f>
        <v>35.674705273497274</v>
      </c>
      <c r="S21" s="395">
        <f t="shared" ref="S21:S33" ca="1" si="19">IF(R45="n/a",R21,IFERROR(IF((OFFSET($C21,0,$A21))&lt;0,
MIN(0,R21-(OFFSET($C21,0,$A21)/(OFFSET($C16,-$A20,$A21)))),
MAX(0,R21-(OFFSET($C21,0,$A21)/(OFFSET($C16,-$A20,$A21))))),0))</f>
        <v>34.825307528890193</v>
      </c>
      <c r="T21" s="395">
        <f t="shared" ref="T21:T34" ca="1" si="20">IF(S45="n/a",S21,IFERROR(IF((OFFSET($C21,0,$A21))&lt;0,
MIN(0,S21-(OFFSET($C21,0,$A21)/(OFFSET($C16,-$A20,$A21)))),
MAX(0,S21-(OFFSET($C21,0,$A21)/(OFFSET($C16,-$A20,$A21))))),0))</f>
        <v>33.975909784283111</v>
      </c>
      <c r="U21" s="395">
        <f t="shared" ref="U21:U35" ca="1" si="21">IF(T45="n/a",T21,IFERROR(IF((OFFSET($C21,0,$A21))&lt;0,
MIN(0,T21-(OFFSET($C21,0,$A21)/(OFFSET($C16,-$A20,$A21)))),
MAX(0,T21-(OFFSET($C21,0,$A21)/(OFFSET($C16,-$A20,$A21))))),0))</f>
        <v>33.12651203967603</v>
      </c>
      <c r="V21" s="395">
        <f t="shared" ref="V21:V36" ca="1" si="22">IF(U45="n/a",U21,IFERROR(IF((OFFSET($C21,0,$A21))&lt;0,
MIN(0,U21-(OFFSET($C21,0,$A21)/(OFFSET($C16,-$A20,$A21)))),
MAX(0,U21-(OFFSET($C21,0,$A21)/(OFFSET($C16,-$A20,$A21))))),0))</f>
        <v>32.277114295068948</v>
      </c>
      <c r="W21" s="395">
        <f t="shared" ref="W21:W37" ca="1" si="23">IF(V45="n/a",V21,IFERROR(IF((OFFSET($C21,0,$A21))&lt;0,
MIN(0,V21-(OFFSET($C21,0,$A21)/(OFFSET($C16,-$A20,$A21)))),
MAX(0,V21-(OFFSET($C21,0,$A21)/(OFFSET($C16,-$A20,$A21))))),0))</f>
        <v>31.42771655046187</v>
      </c>
      <c r="X21" s="334"/>
      <c r="Y21" s="249"/>
      <c r="Z21" s="249"/>
      <c r="AA21" s="249"/>
      <c r="AB21" s="249"/>
    </row>
    <row r="22" spans="1:28" ht="12.75" customHeight="1" outlineLevel="1">
      <c r="A22" s="331">
        <v>3</v>
      </c>
      <c r="B22" s="309" t="str">
        <f t="shared" ca="1" si="5"/>
        <v>Depreciated Net Capex 2015</v>
      </c>
      <c r="C22" s="398"/>
      <c r="D22" s="398"/>
      <c r="E22" s="399"/>
      <c r="F22" s="400">
        <f ca="1">($F14*((1+F$11)^0.5)/F$10)</f>
        <v>16.243744145865321</v>
      </c>
      <c r="G22" s="395">
        <f ca="1">IF(F46="n/a",F22,IFERROR(IF((OFFSET($C22,0,$A22))&lt;0,
MIN(0,F22-(OFFSET($C22,0,$A22)/(OFFSET($C17,-$A21,$A22)))),
MAX(0,F22-(OFFSET($C22,0,$A22)/(OFFSET($C17,-$A21,$A22))))),0))</f>
        <v>15.948403343213224</v>
      </c>
      <c r="H22" s="395">
        <f t="shared" ca="1" si="8"/>
        <v>15.653062540561127</v>
      </c>
      <c r="I22" s="395">
        <f t="shared" ca="1" si="9"/>
        <v>15.35772173790903</v>
      </c>
      <c r="J22" s="395">
        <f t="shared" ca="1" si="10"/>
        <v>15.062380935256932</v>
      </c>
      <c r="K22" s="395">
        <f t="shared" ca="1" si="11"/>
        <v>14.767040132604835</v>
      </c>
      <c r="L22" s="395">
        <f t="shared" ca="1" si="12"/>
        <v>14.471699329952738</v>
      </c>
      <c r="M22" s="395">
        <f t="shared" ca="1" si="13"/>
        <v>14.176358527300641</v>
      </c>
      <c r="N22" s="395">
        <f t="shared" ca="1" si="14"/>
        <v>13.881017724648544</v>
      </c>
      <c r="O22" s="395">
        <f t="shared" ca="1" si="15"/>
        <v>13.585676921996447</v>
      </c>
      <c r="P22" s="395">
        <f t="shared" ca="1" si="16"/>
        <v>13.290336119344349</v>
      </c>
      <c r="Q22" s="395">
        <f t="shared" ca="1" si="17"/>
        <v>12.994995316692252</v>
      </c>
      <c r="R22" s="395">
        <f t="shared" ca="1" si="18"/>
        <v>12.699654514040155</v>
      </c>
      <c r="S22" s="395">
        <f t="shared" ca="1" si="19"/>
        <v>12.404313711388058</v>
      </c>
      <c r="T22" s="395">
        <f t="shared" ca="1" si="20"/>
        <v>12.108972908735961</v>
      </c>
      <c r="U22" s="395">
        <f t="shared" ca="1" si="21"/>
        <v>11.813632106083864</v>
      </c>
      <c r="V22" s="395">
        <f t="shared" ca="1" si="22"/>
        <v>11.518291303431766</v>
      </c>
      <c r="W22" s="395">
        <f t="shared" ca="1" si="23"/>
        <v>11.222950500779669</v>
      </c>
      <c r="X22" s="334"/>
      <c r="Y22" s="334"/>
      <c r="Z22" s="249"/>
      <c r="AA22" s="249"/>
      <c r="AB22" s="249"/>
    </row>
    <row r="23" spans="1:28" ht="12.75" customHeight="1" outlineLevel="1">
      <c r="A23" s="331">
        <v>4</v>
      </c>
      <c r="B23" s="309" t="str">
        <f t="shared" ca="1" si="5"/>
        <v>Depreciated Net Capex 2016</v>
      </c>
      <c r="C23" s="398"/>
      <c r="D23" s="398"/>
      <c r="E23" s="398"/>
      <c r="F23" s="399"/>
      <c r="G23" s="400">
        <f ca="1">($G14*((1+G$11)^0.5)/G$10)</f>
        <v>8.2042499670484315</v>
      </c>
      <c r="H23" s="395">
        <f ca="1">IF(G47="n/a",G23,IFERROR(IF((OFFSET($C23,0,$A23))&lt;0,
MIN(0,G23-(OFFSET($C23,0,$A23)/(OFFSET($C18,-$A22,$A23)))),
MAX(0,G23-(OFFSET($C23,0,$A23)/(OFFSET($C18,-$A22,$A23))))),0))</f>
        <v>8.0550817858293691</v>
      </c>
      <c r="I23" s="395">
        <f t="shared" ca="1" si="9"/>
        <v>7.9059136046103067</v>
      </c>
      <c r="J23" s="395">
        <f t="shared" ca="1" si="10"/>
        <v>7.7567454233912443</v>
      </c>
      <c r="K23" s="395">
        <f t="shared" ca="1" si="11"/>
        <v>7.6075772421721819</v>
      </c>
      <c r="L23" s="395">
        <f t="shared" ca="1" si="12"/>
        <v>7.4584090609531195</v>
      </c>
      <c r="M23" s="395">
        <f t="shared" ca="1" si="13"/>
        <v>7.3092408797340571</v>
      </c>
      <c r="N23" s="395">
        <f t="shared" ca="1" si="14"/>
        <v>7.1600726985149947</v>
      </c>
      <c r="O23" s="395">
        <f t="shared" ca="1" si="15"/>
        <v>7.0109045172959323</v>
      </c>
      <c r="P23" s="395">
        <f t="shared" ca="1" si="16"/>
        <v>6.8617363360768699</v>
      </c>
      <c r="Q23" s="395">
        <f t="shared" ca="1" si="17"/>
        <v>6.7125681548578076</v>
      </c>
      <c r="R23" s="395">
        <f t="shared" ca="1" si="18"/>
        <v>6.5633999736387452</v>
      </c>
      <c r="S23" s="395">
        <f t="shared" ca="1" si="19"/>
        <v>6.4142317924196828</v>
      </c>
      <c r="T23" s="395">
        <f t="shared" ca="1" si="20"/>
        <v>6.2650636112006204</v>
      </c>
      <c r="U23" s="395">
        <f t="shared" ca="1" si="21"/>
        <v>6.115895429981558</v>
      </c>
      <c r="V23" s="395">
        <f t="shared" ca="1" si="22"/>
        <v>5.9667272487624956</v>
      </c>
      <c r="W23" s="395">
        <f t="shared" ca="1" si="23"/>
        <v>5.8175590675434332</v>
      </c>
      <c r="X23" s="334"/>
      <c r="Y23" s="334"/>
      <c r="Z23" s="334"/>
      <c r="AA23" s="249"/>
      <c r="AB23" s="249"/>
    </row>
    <row r="24" spans="1:28" ht="12.75" customHeight="1" outlineLevel="1">
      <c r="A24" s="331">
        <v>5</v>
      </c>
      <c r="B24" s="309" t="str">
        <f t="shared" ca="1" si="5"/>
        <v>Depreciated Net Capex 2017</v>
      </c>
      <c r="C24" s="398"/>
      <c r="D24" s="398"/>
      <c r="E24" s="398"/>
      <c r="F24" s="398"/>
      <c r="G24" s="399"/>
      <c r="H24" s="400">
        <f ca="1">(H14*((1+H$11)^0.5)/H$10)</f>
        <v>4.2889837471952692</v>
      </c>
      <c r="I24" s="395">
        <f ca="1">IF(H48="n/a",H24,IFERROR(IF((OFFSET($C24,0,$A24))&lt;0,
MIN(0,H24-(OFFSET($C24,0,$A24)/(OFFSET($C19,-$A23,$A24)))),
MAX(0,H24-(OFFSET($C24,0,$A24)/(OFFSET($C19,-$A23,$A24))))),0))</f>
        <v>4.2110022245189915</v>
      </c>
      <c r="J24" s="395">
        <f t="shared" ca="1" si="10"/>
        <v>4.1330207018427139</v>
      </c>
      <c r="K24" s="395">
        <f t="shared" ca="1" si="11"/>
        <v>4.0550391791664362</v>
      </c>
      <c r="L24" s="395">
        <f t="shared" ca="1" si="12"/>
        <v>3.9770576564901585</v>
      </c>
      <c r="M24" s="395">
        <f t="shared" ca="1" si="13"/>
        <v>3.8990761338138809</v>
      </c>
      <c r="N24" s="395">
        <f t="shared" ca="1" si="14"/>
        <v>3.8210946111376032</v>
      </c>
      <c r="O24" s="395">
        <f t="shared" ca="1" si="15"/>
        <v>3.7431130884613255</v>
      </c>
      <c r="P24" s="395">
        <f t="shared" ca="1" si="16"/>
        <v>3.6651315657850478</v>
      </c>
      <c r="Q24" s="395">
        <f t="shared" ca="1" si="17"/>
        <v>3.5871500431087702</v>
      </c>
      <c r="R24" s="395">
        <f t="shared" ca="1" si="18"/>
        <v>3.5091685204324925</v>
      </c>
      <c r="S24" s="395">
        <f t="shared" ca="1" si="19"/>
        <v>3.4311869977562148</v>
      </c>
      <c r="T24" s="395">
        <f t="shared" ca="1" si="20"/>
        <v>3.3532054750799372</v>
      </c>
      <c r="U24" s="395">
        <f t="shared" ca="1" si="21"/>
        <v>3.2752239524036595</v>
      </c>
      <c r="V24" s="395">
        <f t="shared" ca="1" si="22"/>
        <v>3.1972424297273818</v>
      </c>
      <c r="W24" s="395">
        <f t="shared" ca="1" si="23"/>
        <v>3.1192609070511041</v>
      </c>
      <c r="X24" s="334"/>
      <c r="Y24" s="334"/>
      <c r="Z24" s="334"/>
      <c r="AA24" s="249"/>
      <c r="AB24" s="249"/>
    </row>
    <row r="25" spans="1:28" ht="12.75" customHeight="1" outlineLevel="1">
      <c r="A25" s="331">
        <v>6</v>
      </c>
      <c r="B25" s="309" t="str">
        <f t="shared" ca="1" si="5"/>
        <v>Depreciated Net Capex 2018</v>
      </c>
      <c r="C25" s="398"/>
      <c r="D25" s="398"/>
      <c r="E25" s="398"/>
      <c r="F25" s="398"/>
      <c r="G25" s="398"/>
      <c r="H25" s="399"/>
      <c r="I25" s="400">
        <f ca="1">(I14*((1+I$11)^0.5)/I$10)</f>
        <v>0</v>
      </c>
      <c r="J25" s="395">
        <f ca="1">IF(I49="n/a",I25,IFERROR(IF((OFFSET($C25,0,$A25))&lt;0,
MIN(0,I25-(OFFSET($C25,0,$A25)/(OFFSET($C20,-$A24,$A25)))),
MAX(0,I25-(OFFSET($C25,0,$A25)/(OFFSET($C20,-$A24,$A25))))),0))</f>
        <v>0</v>
      </c>
      <c r="K25" s="395">
        <f t="shared" ca="1" si="11"/>
        <v>0</v>
      </c>
      <c r="L25" s="395">
        <f t="shared" ca="1" si="12"/>
        <v>0</v>
      </c>
      <c r="M25" s="395">
        <f t="shared" ca="1" si="13"/>
        <v>0</v>
      </c>
      <c r="N25" s="395">
        <f t="shared" ca="1" si="14"/>
        <v>0</v>
      </c>
      <c r="O25" s="395">
        <f t="shared" ca="1" si="15"/>
        <v>0</v>
      </c>
      <c r="P25" s="395">
        <f t="shared" ca="1" si="16"/>
        <v>0</v>
      </c>
      <c r="Q25" s="395">
        <f t="shared" ca="1" si="17"/>
        <v>0</v>
      </c>
      <c r="R25" s="395">
        <f t="shared" ca="1" si="18"/>
        <v>0</v>
      </c>
      <c r="S25" s="395">
        <f t="shared" ca="1" si="19"/>
        <v>0</v>
      </c>
      <c r="T25" s="395">
        <f t="shared" ca="1" si="20"/>
        <v>0</v>
      </c>
      <c r="U25" s="395">
        <f t="shared" ca="1" si="21"/>
        <v>0</v>
      </c>
      <c r="V25" s="395">
        <f t="shared" ca="1" si="22"/>
        <v>0</v>
      </c>
      <c r="W25" s="395">
        <f t="shared" ca="1" si="23"/>
        <v>0</v>
      </c>
      <c r="X25" s="334"/>
      <c r="Y25" s="334"/>
      <c r="Z25" s="334"/>
      <c r="AA25" s="249"/>
      <c r="AB25" s="249"/>
    </row>
    <row r="26" spans="1:28" ht="12.75" customHeight="1" outlineLevel="1">
      <c r="A26" s="331">
        <v>7</v>
      </c>
      <c r="B26" s="309" t="str">
        <f t="shared" ca="1" si="5"/>
        <v>Depreciated Net Capex 2019</v>
      </c>
      <c r="C26" s="398"/>
      <c r="D26" s="398"/>
      <c r="E26" s="398"/>
      <c r="F26" s="398"/>
      <c r="G26" s="398"/>
      <c r="H26" s="398"/>
      <c r="I26" s="399"/>
      <c r="J26" s="400">
        <f ca="1">(J14*((1+J$11)^0.5)/J$10)</f>
        <v>0</v>
      </c>
      <c r="K26" s="395">
        <f ca="1">IF(J50="n/a",J26,IFERROR(IF((OFFSET($C26,0,$A26))&lt;0,
MIN(0,J26-(OFFSET($C26,0,$A26)/(OFFSET($C21,-$A25,$A26)))),
MAX(0,J26-(OFFSET($C26,0,$A26)/(OFFSET($C21,-$A25,$A26))))),0))</f>
        <v>0</v>
      </c>
      <c r="L26" s="395">
        <f t="shared" ca="1" si="12"/>
        <v>0</v>
      </c>
      <c r="M26" s="395">
        <f t="shared" ca="1" si="13"/>
        <v>0</v>
      </c>
      <c r="N26" s="395">
        <f t="shared" ca="1" si="14"/>
        <v>0</v>
      </c>
      <c r="O26" s="395">
        <f t="shared" ca="1" si="15"/>
        <v>0</v>
      </c>
      <c r="P26" s="395">
        <f t="shared" ca="1" si="16"/>
        <v>0</v>
      </c>
      <c r="Q26" s="395">
        <f t="shared" ca="1" si="17"/>
        <v>0</v>
      </c>
      <c r="R26" s="395">
        <f t="shared" ca="1" si="18"/>
        <v>0</v>
      </c>
      <c r="S26" s="395">
        <f t="shared" ca="1" si="19"/>
        <v>0</v>
      </c>
      <c r="T26" s="395">
        <f t="shared" ca="1" si="20"/>
        <v>0</v>
      </c>
      <c r="U26" s="395">
        <f t="shared" ca="1" si="21"/>
        <v>0</v>
      </c>
      <c r="V26" s="395">
        <f t="shared" ca="1" si="22"/>
        <v>0</v>
      </c>
      <c r="W26" s="395">
        <f t="shared" ca="1" si="23"/>
        <v>0</v>
      </c>
      <c r="X26" s="334"/>
      <c r="Y26" s="334"/>
      <c r="Z26" s="334"/>
      <c r="AA26" s="249"/>
      <c r="AB26" s="249"/>
    </row>
    <row r="27" spans="1:28" ht="12.75" customHeight="1" outlineLevel="1">
      <c r="A27" s="331">
        <v>8</v>
      </c>
      <c r="B27" s="309" t="str">
        <f t="shared" ca="1" si="5"/>
        <v>Depreciated Net Capex 2020</v>
      </c>
      <c r="C27" s="398"/>
      <c r="D27" s="398"/>
      <c r="E27" s="398"/>
      <c r="F27" s="398"/>
      <c r="G27" s="398"/>
      <c r="H27" s="398"/>
      <c r="I27" s="398"/>
      <c r="J27" s="399"/>
      <c r="K27" s="400">
        <f ca="1">(K14*((1+K$11)^0.5)/K$10)</f>
        <v>0</v>
      </c>
      <c r="L27" s="395">
        <f ca="1">IF(K51="n/a",K27,IFERROR(IF((OFFSET($C27,0,$A27))&lt;0,
MIN(0,K27-(OFFSET($C27,0,$A27)/(OFFSET($C22,-$A26,$A27)))),
MAX(0,K27-(OFFSET($C27,0,$A27)/(OFFSET($C22,-$A26,$A27))))),0))</f>
        <v>0</v>
      </c>
      <c r="M27" s="395">
        <f t="shared" ca="1" si="13"/>
        <v>0</v>
      </c>
      <c r="N27" s="395">
        <f t="shared" ca="1" si="14"/>
        <v>0</v>
      </c>
      <c r="O27" s="395">
        <f t="shared" ca="1" si="15"/>
        <v>0</v>
      </c>
      <c r="P27" s="395">
        <f t="shared" ca="1" si="16"/>
        <v>0</v>
      </c>
      <c r="Q27" s="395">
        <f t="shared" ca="1" si="17"/>
        <v>0</v>
      </c>
      <c r="R27" s="395">
        <f t="shared" ca="1" si="18"/>
        <v>0</v>
      </c>
      <c r="S27" s="395">
        <f t="shared" ca="1" si="19"/>
        <v>0</v>
      </c>
      <c r="T27" s="395">
        <f t="shared" ca="1" si="20"/>
        <v>0</v>
      </c>
      <c r="U27" s="395">
        <f t="shared" ca="1" si="21"/>
        <v>0</v>
      </c>
      <c r="V27" s="395">
        <f t="shared" ca="1" si="22"/>
        <v>0</v>
      </c>
      <c r="W27" s="395">
        <f t="shared" ca="1" si="23"/>
        <v>0</v>
      </c>
      <c r="X27" s="334"/>
      <c r="Y27" s="334"/>
      <c r="Z27" s="334"/>
      <c r="AA27" s="249"/>
      <c r="AB27" s="249"/>
    </row>
    <row r="28" spans="1:28" ht="12.75" customHeight="1" outlineLevel="1">
      <c r="A28" s="331">
        <v>9</v>
      </c>
      <c r="B28" s="309" t="str">
        <f t="shared" ca="1" si="5"/>
        <v>Depreciated Net Capex 2021</v>
      </c>
      <c r="C28" s="398"/>
      <c r="D28" s="398"/>
      <c r="E28" s="398"/>
      <c r="F28" s="398"/>
      <c r="G28" s="398"/>
      <c r="H28" s="398"/>
      <c r="I28" s="398"/>
      <c r="J28" s="398"/>
      <c r="K28" s="399"/>
      <c r="L28" s="400">
        <f ca="1">(L14*((1+L$11)^0.5)/L$10)</f>
        <v>0</v>
      </c>
      <c r="M28" s="395">
        <f ca="1">IF(L52="n/a",L28,IFERROR(IF((OFFSET($C28,0,$A28))&lt;0,
MIN(0,L28-(OFFSET($C28,0,$A28)/(OFFSET($C23,-$A27,$A28)))),
MAX(0,L28-(OFFSET($C28,0,$A28)/(OFFSET($C23,-$A27,$A28))))),0))</f>
        <v>0</v>
      </c>
      <c r="N28" s="395">
        <f t="shared" ca="1" si="14"/>
        <v>0</v>
      </c>
      <c r="O28" s="395">
        <f t="shared" ca="1" si="15"/>
        <v>0</v>
      </c>
      <c r="P28" s="395">
        <f t="shared" ca="1" si="16"/>
        <v>0</v>
      </c>
      <c r="Q28" s="395">
        <f t="shared" ca="1" si="17"/>
        <v>0</v>
      </c>
      <c r="R28" s="395">
        <f t="shared" ca="1" si="18"/>
        <v>0</v>
      </c>
      <c r="S28" s="395">
        <f t="shared" ca="1" si="19"/>
        <v>0</v>
      </c>
      <c r="T28" s="395">
        <f t="shared" ca="1" si="20"/>
        <v>0</v>
      </c>
      <c r="U28" s="395">
        <f t="shared" ca="1" si="21"/>
        <v>0</v>
      </c>
      <c r="V28" s="395">
        <f t="shared" ca="1" si="22"/>
        <v>0</v>
      </c>
      <c r="W28" s="395">
        <f t="shared" ca="1" si="23"/>
        <v>0</v>
      </c>
      <c r="X28" s="334"/>
      <c r="Y28" s="334"/>
      <c r="Z28" s="334"/>
      <c r="AA28" s="249"/>
      <c r="AB28" s="249"/>
    </row>
    <row r="29" spans="1:28" ht="12.75" customHeight="1" outlineLevel="1">
      <c r="A29" s="331">
        <v>10</v>
      </c>
      <c r="B29" s="309" t="str">
        <f t="shared" ca="1" si="5"/>
        <v>Depreciated Net Capex 2022</v>
      </c>
      <c r="C29" s="398"/>
      <c r="D29" s="398"/>
      <c r="E29" s="398"/>
      <c r="F29" s="398"/>
      <c r="G29" s="398"/>
      <c r="H29" s="398"/>
      <c r="I29" s="398"/>
      <c r="J29" s="398"/>
      <c r="K29" s="398"/>
      <c r="L29" s="399"/>
      <c r="M29" s="400">
        <f ca="1">(M14*((1+M$11)^0.5)/M$10)</f>
        <v>0</v>
      </c>
      <c r="N29" s="395">
        <f ca="1">IF(M53="n/a",M29,IFERROR(IF((OFFSET($C29,0,$A29))&lt;0,
MIN(0,M29-(OFFSET($C29,0,$A29)/(OFFSET($C24,-$A28,$A29)))),
MAX(0,M29-(OFFSET($C29,0,$A29)/(OFFSET($C24,-$A28,$A29))))),0))</f>
        <v>0</v>
      </c>
      <c r="O29" s="395">
        <f t="shared" ca="1" si="15"/>
        <v>0</v>
      </c>
      <c r="P29" s="395">
        <f t="shared" ca="1" si="16"/>
        <v>0</v>
      </c>
      <c r="Q29" s="395">
        <f t="shared" ca="1" si="17"/>
        <v>0</v>
      </c>
      <c r="R29" s="395">
        <f t="shared" ca="1" si="18"/>
        <v>0</v>
      </c>
      <c r="S29" s="395">
        <f t="shared" ca="1" si="19"/>
        <v>0</v>
      </c>
      <c r="T29" s="395">
        <f t="shared" ca="1" si="20"/>
        <v>0</v>
      </c>
      <c r="U29" s="395">
        <f t="shared" ca="1" si="21"/>
        <v>0</v>
      </c>
      <c r="V29" s="395">
        <f t="shared" ca="1" si="22"/>
        <v>0</v>
      </c>
      <c r="W29" s="395">
        <f t="shared" ca="1" si="23"/>
        <v>0</v>
      </c>
      <c r="X29" s="334"/>
      <c r="Y29" s="334"/>
      <c r="Z29" s="334"/>
      <c r="AA29" s="249"/>
      <c r="AB29" s="249"/>
    </row>
    <row r="30" spans="1:28" ht="12.75" customHeight="1" outlineLevel="1">
      <c r="A30" s="331">
        <v>11</v>
      </c>
      <c r="B30" s="309" t="str">
        <f t="shared" ca="1" si="5"/>
        <v>Depreciated Net Capex 2023</v>
      </c>
      <c r="C30" s="398"/>
      <c r="D30" s="398"/>
      <c r="E30" s="398"/>
      <c r="F30" s="398"/>
      <c r="G30" s="398"/>
      <c r="H30" s="398"/>
      <c r="I30" s="398"/>
      <c r="J30" s="398"/>
      <c r="K30" s="398"/>
      <c r="L30" s="398"/>
      <c r="M30" s="399"/>
      <c r="N30" s="400">
        <f>(N14*((1+N$11)^0.5)/N$10)</f>
        <v>0</v>
      </c>
      <c r="O30" s="395">
        <f ca="1">IF(N54="n/a",N30,IFERROR(IF((OFFSET($C30,0,$A30))&lt;0,
MIN(0,N30-(OFFSET($C30,0,$A30)/(OFFSET($C25,-$A29,$A30)))),
MAX(0,N30-(OFFSET($C30,0,$A30)/(OFFSET($C25,-$A29,$A30))))),0))</f>
        <v>0</v>
      </c>
      <c r="P30" s="395">
        <f t="shared" ca="1" si="16"/>
        <v>0</v>
      </c>
      <c r="Q30" s="395">
        <f t="shared" ca="1" si="17"/>
        <v>0</v>
      </c>
      <c r="R30" s="395">
        <f t="shared" ca="1" si="18"/>
        <v>0</v>
      </c>
      <c r="S30" s="395">
        <f t="shared" ca="1" si="19"/>
        <v>0</v>
      </c>
      <c r="T30" s="395">
        <f t="shared" ca="1" si="20"/>
        <v>0</v>
      </c>
      <c r="U30" s="395">
        <f t="shared" ca="1" si="21"/>
        <v>0</v>
      </c>
      <c r="V30" s="395">
        <f t="shared" ca="1" si="22"/>
        <v>0</v>
      </c>
      <c r="W30" s="395">
        <f t="shared" ca="1" si="23"/>
        <v>0</v>
      </c>
      <c r="X30" s="334"/>
      <c r="Y30" s="334"/>
      <c r="Z30" s="334"/>
      <c r="AA30" s="249"/>
      <c r="AB30" s="249"/>
    </row>
    <row r="31" spans="1:28" ht="12.75" customHeight="1" outlineLevel="1">
      <c r="A31" s="331">
        <v>12</v>
      </c>
      <c r="B31" s="309" t="str">
        <f t="shared" ca="1" si="5"/>
        <v>Depreciated Net Capex 2024</v>
      </c>
      <c r="C31" s="398"/>
      <c r="D31" s="398"/>
      <c r="E31" s="398"/>
      <c r="F31" s="398"/>
      <c r="G31" s="398"/>
      <c r="H31" s="398"/>
      <c r="I31" s="398"/>
      <c r="J31" s="398"/>
      <c r="K31" s="398"/>
      <c r="L31" s="398"/>
      <c r="M31" s="398"/>
      <c r="N31" s="399"/>
      <c r="O31" s="400">
        <f>(O14*((1+O$11)^0.5)/O$10)</f>
        <v>0</v>
      </c>
      <c r="P31" s="395">
        <f ca="1">IF(O55="n/a",O31,IFERROR(IF((OFFSET($C31,0,$A31))&lt;0,
MIN(0,O31-(OFFSET($C31,0,$A31)/(OFFSET($C26,-$A30,$A31)))),
MAX(0,O31-(OFFSET($C31,0,$A31)/(OFFSET($C26,-$A30,$A31))))),0))</f>
        <v>0</v>
      </c>
      <c r="Q31" s="395">
        <f t="shared" ca="1" si="17"/>
        <v>0</v>
      </c>
      <c r="R31" s="395">
        <f t="shared" ca="1" si="18"/>
        <v>0</v>
      </c>
      <c r="S31" s="395">
        <f t="shared" ca="1" si="19"/>
        <v>0</v>
      </c>
      <c r="T31" s="395">
        <f t="shared" ca="1" si="20"/>
        <v>0</v>
      </c>
      <c r="U31" s="395">
        <f t="shared" ca="1" si="21"/>
        <v>0</v>
      </c>
      <c r="V31" s="395">
        <f t="shared" ca="1" si="22"/>
        <v>0</v>
      </c>
      <c r="W31" s="395">
        <f t="shared" ca="1" si="23"/>
        <v>0</v>
      </c>
      <c r="X31" s="334"/>
      <c r="Y31" s="334"/>
      <c r="Z31" s="334"/>
      <c r="AA31" s="249"/>
      <c r="AB31" s="249"/>
    </row>
    <row r="32" spans="1:28" ht="12.75" customHeight="1" outlineLevel="1">
      <c r="A32" s="331">
        <v>13</v>
      </c>
      <c r="B32" s="309" t="str">
        <f t="shared" ca="1" si="5"/>
        <v>Depreciated Net Capex 2025</v>
      </c>
      <c r="C32" s="398"/>
      <c r="D32" s="398"/>
      <c r="E32" s="398"/>
      <c r="F32" s="398"/>
      <c r="G32" s="398"/>
      <c r="H32" s="398"/>
      <c r="I32" s="398"/>
      <c r="J32" s="398"/>
      <c r="K32" s="398"/>
      <c r="L32" s="398"/>
      <c r="M32" s="398"/>
      <c r="N32" s="398"/>
      <c r="O32" s="399"/>
      <c r="P32" s="400">
        <f>(P14*((1+P$11)^0.5)/P$10)</f>
        <v>0</v>
      </c>
      <c r="Q32" s="395">
        <f ca="1">IF(P56="n/a",P32,IFERROR(IF((OFFSET($C32,0,$A32))&lt;0,
MIN(0,P32-(OFFSET($C32,0,$A32)/(OFFSET($C27,-$A31,$A32)))),
MAX(0,P32-(OFFSET($C32,0,$A32)/(OFFSET($C27,-$A31,$A32))))),0))</f>
        <v>0</v>
      </c>
      <c r="R32" s="395">
        <f t="shared" ca="1" si="18"/>
        <v>0</v>
      </c>
      <c r="S32" s="395">
        <f t="shared" ca="1" si="19"/>
        <v>0</v>
      </c>
      <c r="T32" s="395">
        <f t="shared" ca="1" si="20"/>
        <v>0</v>
      </c>
      <c r="U32" s="395">
        <f t="shared" ca="1" si="21"/>
        <v>0</v>
      </c>
      <c r="V32" s="395">
        <f t="shared" ca="1" si="22"/>
        <v>0</v>
      </c>
      <c r="W32" s="395">
        <f t="shared" ca="1" si="23"/>
        <v>0</v>
      </c>
      <c r="X32" s="334"/>
      <c r="Y32" s="334"/>
      <c r="Z32" s="334"/>
      <c r="AA32" s="249"/>
      <c r="AB32" s="249"/>
    </row>
    <row r="33" spans="1:28" ht="12.75" customHeight="1" outlineLevel="1">
      <c r="A33" s="331">
        <v>14</v>
      </c>
      <c r="B33" s="309" t="str">
        <f t="shared" ca="1" si="5"/>
        <v>Depreciated Net Capex 2026</v>
      </c>
      <c r="C33" s="398"/>
      <c r="D33" s="398"/>
      <c r="E33" s="398"/>
      <c r="F33" s="398"/>
      <c r="G33" s="398"/>
      <c r="H33" s="398"/>
      <c r="I33" s="398"/>
      <c r="J33" s="398"/>
      <c r="K33" s="398"/>
      <c r="L33" s="398"/>
      <c r="M33" s="398"/>
      <c r="N33" s="398"/>
      <c r="O33" s="398"/>
      <c r="P33" s="399"/>
      <c r="Q33" s="400">
        <f>(Q14*((1+Q$11)^0.5)/Q$10)</f>
        <v>0</v>
      </c>
      <c r="R33" s="395">
        <f ca="1">IF(Q57="n/a",Q33,IFERROR(IF((OFFSET($C33,0,$A33))&lt;0,
MIN(0,Q33-(OFFSET($C33,0,$A33)/(OFFSET($C28,-$A32,$A33)))),
MAX(0,Q33-(OFFSET($C33,0,$A33)/(OFFSET($C28,-$A32,$A33))))),0))</f>
        <v>0</v>
      </c>
      <c r="S33" s="395">
        <f t="shared" ca="1" si="19"/>
        <v>0</v>
      </c>
      <c r="T33" s="395">
        <f t="shared" ca="1" si="20"/>
        <v>0</v>
      </c>
      <c r="U33" s="395">
        <f t="shared" ca="1" si="21"/>
        <v>0</v>
      </c>
      <c r="V33" s="395">
        <f t="shared" ca="1" si="22"/>
        <v>0</v>
      </c>
      <c r="W33" s="395">
        <f t="shared" ca="1" si="23"/>
        <v>0</v>
      </c>
      <c r="X33" s="334"/>
      <c r="Y33" s="334"/>
      <c r="Z33" s="334"/>
      <c r="AA33" s="249"/>
      <c r="AB33" s="249"/>
    </row>
    <row r="34" spans="1:28" ht="12.75" customHeight="1" outlineLevel="1">
      <c r="A34" s="331">
        <v>15</v>
      </c>
      <c r="B34" s="309" t="str">
        <f t="shared" ca="1" si="5"/>
        <v>Depreciated Net Capex 2027</v>
      </c>
      <c r="C34" s="398"/>
      <c r="D34" s="398"/>
      <c r="E34" s="398"/>
      <c r="F34" s="398"/>
      <c r="G34" s="398"/>
      <c r="H34" s="398"/>
      <c r="I34" s="398"/>
      <c r="J34" s="398"/>
      <c r="K34" s="398"/>
      <c r="L34" s="398"/>
      <c r="M34" s="398"/>
      <c r="N34" s="398"/>
      <c r="O34" s="398"/>
      <c r="P34" s="398"/>
      <c r="Q34" s="399"/>
      <c r="R34" s="400">
        <f>(R14*((1+R$11)^0.5)/R$10)</f>
        <v>0</v>
      </c>
      <c r="S34" s="395">
        <f ca="1">IF(R58="n/a",R34,IFERROR(IF((OFFSET($C34,0,$A34))&lt;0,
MIN(0,R34-(OFFSET($C34,0,$A34)/(OFFSET($C29,-$A33,$A34)))),
MAX(0,R34-(OFFSET($C34,0,$A34)/(OFFSET($C29,-$A33,$A34))))),0))</f>
        <v>0</v>
      </c>
      <c r="T34" s="395">
        <f t="shared" ca="1" si="20"/>
        <v>0</v>
      </c>
      <c r="U34" s="395">
        <f t="shared" ca="1" si="21"/>
        <v>0</v>
      </c>
      <c r="V34" s="395">
        <f t="shared" ca="1" si="22"/>
        <v>0</v>
      </c>
      <c r="W34" s="395">
        <f t="shared" ca="1" si="23"/>
        <v>0</v>
      </c>
      <c r="X34" s="334"/>
      <c r="Y34" s="334"/>
      <c r="Z34" s="334"/>
      <c r="AA34" s="249"/>
      <c r="AB34" s="249"/>
    </row>
    <row r="35" spans="1:28" ht="12.75" customHeight="1" outlineLevel="1">
      <c r="A35" s="331">
        <v>16</v>
      </c>
      <c r="B35" s="309" t="str">
        <f t="shared" ca="1" si="5"/>
        <v>Depreciated Net Capex 2028</v>
      </c>
      <c r="C35" s="398"/>
      <c r="D35" s="398"/>
      <c r="E35" s="398"/>
      <c r="F35" s="398"/>
      <c r="G35" s="398"/>
      <c r="H35" s="398"/>
      <c r="I35" s="398"/>
      <c r="J35" s="398"/>
      <c r="K35" s="398"/>
      <c r="L35" s="398"/>
      <c r="M35" s="398"/>
      <c r="N35" s="398"/>
      <c r="O35" s="398"/>
      <c r="P35" s="398"/>
      <c r="Q35" s="398"/>
      <c r="R35" s="399"/>
      <c r="S35" s="400">
        <f>(S14*((1+S$11)^0.5)/S$10)</f>
        <v>0</v>
      </c>
      <c r="T35" s="395">
        <f ca="1">IF(S59="n/a",S35,IFERROR(IF((OFFSET($C35,0,$A35))&lt;0,
MIN(0,S35-(OFFSET($C35,0,$A35)/(OFFSET($C30,-$A34,$A35)))),
MAX(0,S35-(OFFSET($C35,0,$A35)/(OFFSET($C30,-$A34,$A35))))),0))</f>
        <v>0</v>
      </c>
      <c r="U35" s="395">
        <f t="shared" ca="1" si="21"/>
        <v>0</v>
      </c>
      <c r="V35" s="395">
        <f t="shared" ca="1" si="22"/>
        <v>0</v>
      </c>
      <c r="W35" s="395">
        <f t="shared" ca="1" si="23"/>
        <v>0</v>
      </c>
      <c r="X35" s="334"/>
      <c r="Y35" s="334"/>
      <c r="Z35" s="334"/>
      <c r="AA35" s="249"/>
      <c r="AB35" s="249"/>
    </row>
    <row r="36" spans="1:28" ht="12.75" customHeight="1" outlineLevel="1">
      <c r="A36" s="331">
        <v>17</v>
      </c>
      <c r="B36" s="309" t="str">
        <f t="shared" ca="1" si="5"/>
        <v>Depreciated Net Capex 2029</v>
      </c>
      <c r="C36" s="398"/>
      <c r="D36" s="398"/>
      <c r="E36" s="398"/>
      <c r="F36" s="398"/>
      <c r="G36" s="398"/>
      <c r="H36" s="398"/>
      <c r="I36" s="398"/>
      <c r="J36" s="398"/>
      <c r="K36" s="398"/>
      <c r="L36" s="398"/>
      <c r="M36" s="398"/>
      <c r="N36" s="398"/>
      <c r="O36" s="398"/>
      <c r="P36" s="398"/>
      <c r="Q36" s="398"/>
      <c r="R36" s="398"/>
      <c r="S36" s="399"/>
      <c r="T36" s="400">
        <f>(T14*((1+T$11)^0.5)/T$10)</f>
        <v>0</v>
      </c>
      <c r="U36" s="395">
        <f ca="1">IF(T60="n/a",T36,IFERROR(IF((OFFSET($C36,0,$A36))&lt;0,
MIN(0,T36-(OFFSET($C36,0,$A36)/(OFFSET($C31,-$A35,$A36)))),
MAX(0,T36-(OFFSET($C36,0,$A36)/(OFFSET($C31,-$A35,$A36))))),0))</f>
        <v>0</v>
      </c>
      <c r="V36" s="395">
        <f t="shared" ca="1" si="22"/>
        <v>0</v>
      </c>
      <c r="W36" s="395">
        <f t="shared" ca="1" si="23"/>
        <v>0</v>
      </c>
      <c r="X36" s="334"/>
      <c r="Y36" s="334"/>
      <c r="Z36" s="334"/>
      <c r="AA36" s="249"/>
      <c r="AB36" s="249"/>
    </row>
    <row r="37" spans="1:28" ht="12.75" customHeight="1" outlineLevel="1">
      <c r="A37" s="331">
        <v>18</v>
      </c>
      <c r="B37" s="309" t="str">
        <f t="shared" ca="1" si="5"/>
        <v>Depreciated Net Capex 2030</v>
      </c>
      <c r="C37" s="398"/>
      <c r="D37" s="398"/>
      <c r="E37" s="398"/>
      <c r="F37" s="398"/>
      <c r="G37" s="398"/>
      <c r="H37" s="398"/>
      <c r="I37" s="398"/>
      <c r="J37" s="398"/>
      <c r="K37" s="398"/>
      <c r="L37" s="398"/>
      <c r="M37" s="398"/>
      <c r="N37" s="398"/>
      <c r="O37" s="398"/>
      <c r="P37" s="398"/>
      <c r="Q37" s="398"/>
      <c r="R37" s="398"/>
      <c r="S37" s="398"/>
      <c r="T37" s="399"/>
      <c r="U37" s="400">
        <f>(U14*((1+U$11)^0.5)/U$10)</f>
        <v>0</v>
      </c>
      <c r="V37" s="395">
        <f ca="1">IF(U61="n/a",U37,IFERROR(IF((OFFSET($C37,0,$A37))&lt;0,
MIN(0,U37-(OFFSET($C37,0,$A37)/(OFFSET($C32,-$A36,$A37)))),
MAX(0,U37-(OFFSET($C37,0,$A37)/(OFFSET($C32,-$A36,$A37))))),0))</f>
        <v>0</v>
      </c>
      <c r="W37" s="395">
        <f t="shared" ca="1" si="23"/>
        <v>0</v>
      </c>
      <c r="X37" s="334"/>
      <c r="Y37" s="334"/>
      <c r="Z37" s="334"/>
      <c r="AA37" s="249"/>
      <c r="AB37" s="249"/>
    </row>
    <row r="38" spans="1:28" ht="12.75" customHeight="1" outlineLevel="1">
      <c r="A38" s="331">
        <v>19</v>
      </c>
      <c r="B38" s="309" t="str">
        <f t="shared" ca="1" si="5"/>
        <v>Depreciated Net Capex 2031</v>
      </c>
      <c r="C38" s="398"/>
      <c r="D38" s="398"/>
      <c r="E38" s="398"/>
      <c r="F38" s="398"/>
      <c r="G38" s="398"/>
      <c r="H38" s="398"/>
      <c r="I38" s="398"/>
      <c r="J38" s="398"/>
      <c r="K38" s="398"/>
      <c r="L38" s="398"/>
      <c r="M38" s="398"/>
      <c r="N38" s="398"/>
      <c r="O38" s="398"/>
      <c r="P38" s="398"/>
      <c r="Q38" s="398"/>
      <c r="R38" s="398"/>
      <c r="S38" s="398"/>
      <c r="T38" s="398"/>
      <c r="U38" s="399"/>
      <c r="V38" s="400">
        <f>(V14*((1+V$11)^0.5)/V$10)</f>
        <v>0</v>
      </c>
      <c r="W38" s="395">
        <f ca="1">IF(V62="n/a",V38,IFERROR(IF((OFFSET($C38,0,$A38))&lt;0,
MIN(0,V38-(OFFSET($C38,0,$A38)/(OFFSET($C33,-$A37,$A38)))),
MAX(0,V38-(OFFSET($C38,0,$A38)/(OFFSET($C33,-$A37,$A38))))),0))</f>
        <v>0</v>
      </c>
      <c r="X38" s="334"/>
      <c r="Y38" s="334"/>
      <c r="Z38" s="334"/>
      <c r="AA38" s="249"/>
      <c r="AB38" s="249"/>
    </row>
    <row r="39" spans="1:28" ht="12.75" customHeight="1" outlineLevel="1">
      <c r="A39" s="331">
        <v>20</v>
      </c>
      <c r="B39" s="309" t="str">
        <f ca="1">"Depreciated Net Capex "&amp;OFFSET($C$6,0,A39)</f>
        <v>Depreciated Net Capex 2032</v>
      </c>
      <c r="C39" s="398"/>
      <c r="D39" s="398"/>
      <c r="E39" s="398"/>
      <c r="F39" s="398"/>
      <c r="G39" s="398"/>
      <c r="H39" s="398"/>
      <c r="I39" s="398"/>
      <c r="J39" s="398"/>
      <c r="K39" s="398"/>
      <c r="L39" s="398"/>
      <c r="M39" s="398"/>
      <c r="N39" s="398"/>
      <c r="O39" s="398"/>
      <c r="P39" s="398"/>
      <c r="Q39" s="398"/>
      <c r="R39" s="398"/>
      <c r="S39" s="398"/>
      <c r="T39" s="398"/>
      <c r="U39" s="398"/>
      <c r="V39" s="399"/>
      <c r="W39" s="395">
        <f>(W14*((1+W$11)^0.5)/W$10)</f>
        <v>0</v>
      </c>
      <c r="X39" s="249"/>
      <c r="Y39" s="249"/>
      <c r="Z39" s="249"/>
      <c r="AA39" s="249"/>
      <c r="AB39" s="249"/>
    </row>
    <row r="40" spans="1:28" ht="12.75" customHeight="1" outlineLevel="1">
      <c r="A40" s="249"/>
      <c r="B40" s="332"/>
      <c r="C40" s="395"/>
      <c r="D40" s="395"/>
      <c r="E40" s="395"/>
      <c r="F40" s="395"/>
      <c r="G40" s="395"/>
      <c r="H40" s="395"/>
      <c r="I40" s="395"/>
      <c r="J40" s="395"/>
      <c r="K40" s="395"/>
      <c r="L40" s="395"/>
      <c r="M40" s="395"/>
      <c r="N40" s="395"/>
      <c r="O40" s="395"/>
      <c r="P40" s="395"/>
      <c r="Q40" s="395"/>
      <c r="R40" s="395"/>
      <c r="S40" s="395"/>
      <c r="T40" s="395"/>
      <c r="U40" s="395"/>
      <c r="V40" s="395"/>
      <c r="W40" s="395"/>
      <c r="X40" s="249"/>
      <c r="Y40" s="249"/>
      <c r="Z40" s="249"/>
      <c r="AA40" s="249"/>
      <c r="AB40" s="249"/>
    </row>
    <row r="41" spans="1:28" ht="12.75" customHeight="1" outlineLevel="1">
      <c r="A41" s="249"/>
      <c r="B41" s="332"/>
      <c r="C41" s="395"/>
      <c r="D41" s="395"/>
      <c r="E41" s="395"/>
      <c r="F41" s="395"/>
      <c r="G41" s="395"/>
      <c r="H41" s="395"/>
      <c r="I41" s="395"/>
      <c r="J41" s="395"/>
      <c r="K41" s="395"/>
      <c r="L41" s="395"/>
      <c r="M41" s="395"/>
      <c r="N41" s="395"/>
      <c r="O41" s="395"/>
      <c r="P41" s="395"/>
      <c r="Q41" s="395"/>
      <c r="R41" s="395"/>
      <c r="S41" s="395"/>
      <c r="T41" s="395"/>
      <c r="U41" s="395"/>
      <c r="V41" s="395"/>
      <c r="W41" s="395"/>
      <c r="X41" s="249"/>
      <c r="Y41" s="249"/>
      <c r="Z41" s="249"/>
      <c r="AA41" s="249"/>
      <c r="AB41" s="249"/>
    </row>
    <row r="42" spans="1:28" ht="12.75" customHeight="1" outlineLevel="1">
      <c r="A42" s="249"/>
      <c r="B42" s="309" t="s">
        <v>298</v>
      </c>
      <c r="C42" s="395"/>
      <c r="D42" s="395">
        <f t="shared" ref="D42:G42" ca="1" si="24">IF(C42="n/a","n/a",IF(AND(C42&lt;1,D16=0),0,
IF(D16=0,C42-1,
IF(C42&lt;1,D17,
(((C42-1)*(C18-(C18/(C42))))+((D16/D$10)*D17))/(D18)))))</f>
        <v>0</v>
      </c>
      <c r="E42" s="395">
        <f t="shared" ca="1" si="24"/>
        <v>0</v>
      </c>
      <c r="F42" s="395">
        <f t="shared" ca="1" si="24"/>
        <v>0</v>
      </c>
      <c r="G42" s="395">
        <f t="shared" ca="1" si="24"/>
        <v>0</v>
      </c>
      <c r="H42" s="395">
        <f ca="1">IF(G42="n/a","n/a",IF(AND(G42&lt;1,H16=0),0,
IF(H16=0,G42-1,
IF(G42&lt;1,H17,
(((G42-1)*(G18-(G18/(G42))))+((H16/H$10)*H17))/(H18)))))</f>
        <v>0</v>
      </c>
      <c r="I42" s="395">
        <f t="shared" ref="I42:W42" ca="1" si="25">IF(H42="n/a","n/a",IF(AND(H42&lt;1,I16=0),0,
IF(I16=0,H42-1,
IF(H42&lt;1,I17,
(((H42-1)*(H18-(H18/(H42))))+((I16/I$10)*I17))/(I18)))))</f>
        <v>0</v>
      </c>
      <c r="J42" s="395">
        <f t="shared" ca="1" si="25"/>
        <v>0</v>
      </c>
      <c r="K42" s="395">
        <f t="shared" ca="1" si="25"/>
        <v>0</v>
      </c>
      <c r="L42" s="395">
        <f t="shared" ca="1" si="25"/>
        <v>0</v>
      </c>
      <c r="M42" s="395">
        <f t="shared" ca="1" si="25"/>
        <v>0</v>
      </c>
      <c r="N42" s="395">
        <f t="shared" ca="1" si="25"/>
        <v>0</v>
      </c>
      <c r="O42" s="395">
        <f t="shared" ca="1" si="25"/>
        <v>0</v>
      </c>
      <c r="P42" s="395">
        <f t="shared" ca="1" si="25"/>
        <v>0</v>
      </c>
      <c r="Q42" s="395">
        <f t="shared" ca="1" si="25"/>
        <v>0</v>
      </c>
      <c r="R42" s="395">
        <f t="shared" ca="1" si="25"/>
        <v>0</v>
      </c>
      <c r="S42" s="395">
        <f t="shared" ca="1" si="25"/>
        <v>0</v>
      </c>
      <c r="T42" s="395">
        <f t="shared" ca="1" si="25"/>
        <v>0</v>
      </c>
      <c r="U42" s="395">
        <f t="shared" ca="1" si="25"/>
        <v>0</v>
      </c>
      <c r="V42" s="395">
        <f t="shared" ca="1" si="25"/>
        <v>0</v>
      </c>
      <c r="W42" s="395">
        <f t="shared" ca="1" si="25"/>
        <v>0</v>
      </c>
      <c r="X42" s="249"/>
      <c r="Y42" s="249"/>
      <c r="Z42" s="249"/>
      <c r="AA42" s="249"/>
      <c r="AB42" s="249"/>
    </row>
    <row r="43" spans="1:28" ht="12.75" customHeight="1" outlineLevel="1">
      <c r="A43" s="249"/>
      <c r="B43" s="309" t="s">
        <v>191</v>
      </c>
      <c r="C43" s="395">
        <f ca="1">C15</f>
        <v>28.8</v>
      </c>
      <c r="D43" s="395">
        <f t="shared" ref="D43:W43" ca="1" si="26">IF(C43="n/a","n/a",MAX(0,C43-1))</f>
        <v>27.8</v>
      </c>
      <c r="E43" s="395">
        <f t="shared" ca="1" si="26"/>
        <v>26.8</v>
      </c>
      <c r="F43" s="395">
        <f t="shared" ca="1" si="26"/>
        <v>25.8</v>
      </c>
      <c r="G43" s="395">
        <f t="shared" ca="1" si="26"/>
        <v>24.8</v>
      </c>
      <c r="H43" s="395">
        <f t="shared" ca="1" si="26"/>
        <v>23.8</v>
      </c>
      <c r="I43" s="395">
        <f t="shared" ca="1" si="26"/>
        <v>22.8</v>
      </c>
      <c r="J43" s="395">
        <f t="shared" ca="1" si="26"/>
        <v>21.8</v>
      </c>
      <c r="K43" s="395">
        <f t="shared" ca="1" si="26"/>
        <v>20.8</v>
      </c>
      <c r="L43" s="395">
        <f t="shared" ca="1" si="26"/>
        <v>19.8</v>
      </c>
      <c r="M43" s="395">
        <f t="shared" ca="1" si="26"/>
        <v>18.8</v>
      </c>
      <c r="N43" s="395">
        <f t="shared" ca="1" si="26"/>
        <v>17.8</v>
      </c>
      <c r="O43" s="395">
        <f t="shared" ca="1" si="26"/>
        <v>16.8</v>
      </c>
      <c r="P43" s="395">
        <f t="shared" ca="1" si="26"/>
        <v>15.8</v>
      </c>
      <c r="Q43" s="395">
        <f t="shared" ca="1" si="26"/>
        <v>14.8</v>
      </c>
      <c r="R43" s="395">
        <f t="shared" ca="1" si="26"/>
        <v>13.8</v>
      </c>
      <c r="S43" s="395">
        <f t="shared" ca="1" si="26"/>
        <v>12.8</v>
      </c>
      <c r="T43" s="395">
        <f t="shared" ca="1" si="26"/>
        <v>11.8</v>
      </c>
      <c r="U43" s="395">
        <f t="shared" ca="1" si="26"/>
        <v>10.8</v>
      </c>
      <c r="V43" s="395">
        <f t="shared" ca="1" si="26"/>
        <v>9.8000000000000007</v>
      </c>
      <c r="W43" s="395">
        <f t="shared" ca="1" si="26"/>
        <v>8.8000000000000007</v>
      </c>
      <c r="X43" s="249"/>
      <c r="Y43" s="249"/>
      <c r="Z43" s="249"/>
      <c r="AA43" s="249"/>
      <c r="AB43" s="249"/>
    </row>
    <row r="44" spans="1:28" ht="12.75" customHeight="1" outlineLevel="1">
      <c r="A44" s="249"/>
      <c r="B44" s="309" t="str">
        <f t="shared" ref="B44:B63" ca="1" si="27">"RL Capex "&amp;OFFSET($C$6,0,A20)</f>
        <v>RL Capex 2013</v>
      </c>
      <c r="C44" s="396"/>
      <c r="D44" s="400">
        <f ca="1">D15</f>
        <v>55</v>
      </c>
      <c r="E44" s="395">
        <f t="shared" ref="E44:W44" ca="1" si="28">IF(D44="n/a","n/a",MAX(0,D44-1))</f>
        <v>54</v>
      </c>
      <c r="F44" s="395">
        <f t="shared" ca="1" si="28"/>
        <v>53</v>
      </c>
      <c r="G44" s="395">
        <f t="shared" ca="1" si="28"/>
        <v>52</v>
      </c>
      <c r="H44" s="395">
        <f t="shared" ca="1" si="28"/>
        <v>51</v>
      </c>
      <c r="I44" s="395">
        <f t="shared" ca="1" si="28"/>
        <v>50</v>
      </c>
      <c r="J44" s="395">
        <f t="shared" ca="1" si="28"/>
        <v>49</v>
      </c>
      <c r="K44" s="395">
        <f t="shared" ca="1" si="28"/>
        <v>48</v>
      </c>
      <c r="L44" s="395">
        <f t="shared" ca="1" si="28"/>
        <v>47</v>
      </c>
      <c r="M44" s="395">
        <f t="shared" ca="1" si="28"/>
        <v>46</v>
      </c>
      <c r="N44" s="395">
        <f t="shared" ca="1" si="28"/>
        <v>45</v>
      </c>
      <c r="O44" s="395">
        <f t="shared" ca="1" si="28"/>
        <v>44</v>
      </c>
      <c r="P44" s="395">
        <f t="shared" ca="1" si="28"/>
        <v>43</v>
      </c>
      <c r="Q44" s="395">
        <f t="shared" ca="1" si="28"/>
        <v>42</v>
      </c>
      <c r="R44" s="395">
        <f t="shared" ca="1" si="28"/>
        <v>41</v>
      </c>
      <c r="S44" s="395">
        <f t="shared" ca="1" si="28"/>
        <v>40</v>
      </c>
      <c r="T44" s="395">
        <f t="shared" ca="1" si="28"/>
        <v>39</v>
      </c>
      <c r="U44" s="395">
        <f t="shared" ca="1" si="28"/>
        <v>38</v>
      </c>
      <c r="V44" s="395">
        <f t="shared" ca="1" si="28"/>
        <v>37</v>
      </c>
      <c r="W44" s="395">
        <f t="shared" ca="1" si="28"/>
        <v>36</v>
      </c>
      <c r="X44" s="249"/>
      <c r="Y44" s="249"/>
      <c r="Z44" s="249"/>
      <c r="AA44" s="249"/>
      <c r="AB44" s="249"/>
    </row>
    <row r="45" spans="1:28" ht="12.75" customHeight="1" outlineLevel="1">
      <c r="A45" s="249"/>
      <c r="B45" s="309" t="str">
        <f t="shared" ca="1" si="27"/>
        <v>RL Capex 2014</v>
      </c>
      <c r="C45" s="401"/>
      <c r="D45" s="396"/>
      <c r="E45" s="400">
        <f ca="1">E15</f>
        <v>55</v>
      </c>
      <c r="F45" s="395">
        <f t="shared" ref="F45:W45" ca="1" si="29">IF(E45="n/a","n/a",MAX(0,E45-1))</f>
        <v>54</v>
      </c>
      <c r="G45" s="395">
        <f t="shared" ca="1" si="29"/>
        <v>53</v>
      </c>
      <c r="H45" s="395">
        <f t="shared" ca="1" si="29"/>
        <v>52</v>
      </c>
      <c r="I45" s="395">
        <f t="shared" ca="1" si="29"/>
        <v>51</v>
      </c>
      <c r="J45" s="395">
        <f t="shared" ca="1" si="29"/>
        <v>50</v>
      </c>
      <c r="K45" s="395">
        <f t="shared" ca="1" si="29"/>
        <v>49</v>
      </c>
      <c r="L45" s="395">
        <f t="shared" ca="1" si="29"/>
        <v>48</v>
      </c>
      <c r="M45" s="395">
        <f t="shared" ca="1" si="29"/>
        <v>47</v>
      </c>
      <c r="N45" s="395">
        <f t="shared" ca="1" si="29"/>
        <v>46</v>
      </c>
      <c r="O45" s="395">
        <f t="shared" ca="1" si="29"/>
        <v>45</v>
      </c>
      <c r="P45" s="395">
        <f t="shared" ca="1" si="29"/>
        <v>44</v>
      </c>
      <c r="Q45" s="395">
        <f t="shared" ca="1" si="29"/>
        <v>43</v>
      </c>
      <c r="R45" s="395">
        <f t="shared" ca="1" si="29"/>
        <v>42</v>
      </c>
      <c r="S45" s="395">
        <f t="shared" ca="1" si="29"/>
        <v>41</v>
      </c>
      <c r="T45" s="395">
        <f t="shared" ca="1" si="29"/>
        <v>40</v>
      </c>
      <c r="U45" s="395">
        <f t="shared" ca="1" si="29"/>
        <v>39</v>
      </c>
      <c r="V45" s="395">
        <f t="shared" ca="1" si="29"/>
        <v>38</v>
      </c>
      <c r="W45" s="395">
        <f t="shared" ca="1" si="29"/>
        <v>37</v>
      </c>
      <c r="X45" s="249"/>
      <c r="Y45" s="249"/>
      <c r="Z45" s="249"/>
      <c r="AA45" s="249"/>
      <c r="AB45" s="249"/>
    </row>
    <row r="46" spans="1:28" ht="12.75" customHeight="1" outlineLevel="1">
      <c r="A46" s="249"/>
      <c r="B46" s="309" t="str">
        <f t="shared" ca="1" si="27"/>
        <v>RL Capex 2015</v>
      </c>
      <c r="C46" s="401"/>
      <c r="D46" s="401"/>
      <c r="E46" s="396"/>
      <c r="F46" s="400">
        <f ca="1">F15</f>
        <v>55</v>
      </c>
      <c r="G46" s="395">
        <f t="shared" ref="G46:W46" ca="1" si="30">IF(F46="n/a","n/a",MAX(0,F46-1))</f>
        <v>54</v>
      </c>
      <c r="H46" s="395">
        <f t="shared" ca="1" si="30"/>
        <v>53</v>
      </c>
      <c r="I46" s="395">
        <f t="shared" ca="1" si="30"/>
        <v>52</v>
      </c>
      <c r="J46" s="395">
        <f t="shared" ca="1" si="30"/>
        <v>51</v>
      </c>
      <c r="K46" s="395">
        <f t="shared" ca="1" si="30"/>
        <v>50</v>
      </c>
      <c r="L46" s="395">
        <f t="shared" ca="1" si="30"/>
        <v>49</v>
      </c>
      <c r="M46" s="395">
        <f t="shared" ca="1" si="30"/>
        <v>48</v>
      </c>
      <c r="N46" s="395">
        <f t="shared" ca="1" si="30"/>
        <v>47</v>
      </c>
      <c r="O46" s="395">
        <f t="shared" ca="1" si="30"/>
        <v>46</v>
      </c>
      <c r="P46" s="395">
        <f t="shared" ca="1" si="30"/>
        <v>45</v>
      </c>
      <c r="Q46" s="395">
        <f t="shared" ca="1" si="30"/>
        <v>44</v>
      </c>
      <c r="R46" s="395">
        <f t="shared" ca="1" si="30"/>
        <v>43</v>
      </c>
      <c r="S46" s="395">
        <f t="shared" ca="1" si="30"/>
        <v>42</v>
      </c>
      <c r="T46" s="395">
        <f t="shared" ca="1" si="30"/>
        <v>41</v>
      </c>
      <c r="U46" s="395">
        <f t="shared" ca="1" si="30"/>
        <v>40</v>
      </c>
      <c r="V46" s="395">
        <f t="shared" ca="1" si="30"/>
        <v>39</v>
      </c>
      <c r="W46" s="395">
        <f t="shared" ca="1" si="30"/>
        <v>38</v>
      </c>
      <c r="X46" s="249"/>
      <c r="Y46" s="249"/>
      <c r="Z46" s="249"/>
      <c r="AA46" s="249"/>
      <c r="AB46" s="249"/>
    </row>
    <row r="47" spans="1:28" ht="12.75" customHeight="1" outlineLevel="1">
      <c r="A47" s="249"/>
      <c r="B47" s="309" t="str">
        <f t="shared" ca="1" si="27"/>
        <v>RL Capex 2016</v>
      </c>
      <c r="C47" s="401"/>
      <c r="D47" s="401"/>
      <c r="E47" s="401"/>
      <c r="F47" s="396"/>
      <c r="G47" s="400">
        <f ca="1">G15</f>
        <v>55</v>
      </c>
      <c r="H47" s="395">
        <f t="shared" ref="H47:W47" ca="1" si="31">IF(G47="n/a","n/a",MAX(0,G47-1))</f>
        <v>54</v>
      </c>
      <c r="I47" s="395">
        <f t="shared" ca="1" si="31"/>
        <v>53</v>
      </c>
      <c r="J47" s="395">
        <f t="shared" ca="1" si="31"/>
        <v>52</v>
      </c>
      <c r="K47" s="395">
        <f t="shared" ca="1" si="31"/>
        <v>51</v>
      </c>
      <c r="L47" s="395">
        <f t="shared" ca="1" si="31"/>
        <v>50</v>
      </c>
      <c r="M47" s="395">
        <f t="shared" ca="1" si="31"/>
        <v>49</v>
      </c>
      <c r="N47" s="395">
        <f t="shared" ca="1" si="31"/>
        <v>48</v>
      </c>
      <c r="O47" s="395">
        <f t="shared" ca="1" si="31"/>
        <v>47</v>
      </c>
      <c r="P47" s="395">
        <f t="shared" ca="1" si="31"/>
        <v>46</v>
      </c>
      <c r="Q47" s="395">
        <f t="shared" ca="1" si="31"/>
        <v>45</v>
      </c>
      <c r="R47" s="395">
        <f t="shared" ca="1" si="31"/>
        <v>44</v>
      </c>
      <c r="S47" s="395">
        <f t="shared" ca="1" si="31"/>
        <v>43</v>
      </c>
      <c r="T47" s="395">
        <f t="shared" ca="1" si="31"/>
        <v>42</v>
      </c>
      <c r="U47" s="395">
        <f t="shared" ca="1" si="31"/>
        <v>41</v>
      </c>
      <c r="V47" s="395">
        <f t="shared" ca="1" si="31"/>
        <v>40</v>
      </c>
      <c r="W47" s="395">
        <f t="shared" ca="1" si="31"/>
        <v>39</v>
      </c>
      <c r="X47" s="249"/>
      <c r="Y47" s="249"/>
      <c r="Z47" s="249"/>
      <c r="AA47" s="249"/>
      <c r="AB47" s="249"/>
    </row>
    <row r="48" spans="1:28" ht="12.75" customHeight="1" outlineLevel="1">
      <c r="A48" s="249"/>
      <c r="B48" s="309" t="str">
        <f t="shared" ca="1" si="27"/>
        <v>RL Capex 2017</v>
      </c>
      <c r="C48" s="401"/>
      <c r="D48" s="401"/>
      <c r="E48" s="401"/>
      <c r="F48" s="401"/>
      <c r="G48" s="396"/>
      <c r="H48" s="400">
        <f ca="1">H15</f>
        <v>55</v>
      </c>
      <c r="I48" s="395">
        <f t="shared" ref="I48:W48" ca="1" si="32">IF(H48="n/a","n/a",MAX(0,H48-1))</f>
        <v>54</v>
      </c>
      <c r="J48" s="395">
        <f t="shared" ca="1" si="32"/>
        <v>53</v>
      </c>
      <c r="K48" s="395">
        <f t="shared" ca="1" si="32"/>
        <v>52</v>
      </c>
      <c r="L48" s="395">
        <f t="shared" ca="1" si="32"/>
        <v>51</v>
      </c>
      <c r="M48" s="395">
        <f t="shared" ca="1" si="32"/>
        <v>50</v>
      </c>
      <c r="N48" s="395">
        <f t="shared" ca="1" si="32"/>
        <v>49</v>
      </c>
      <c r="O48" s="395">
        <f t="shared" ca="1" si="32"/>
        <v>48</v>
      </c>
      <c r="P48" s="395">
        <f t="shared" ca="1" si="32"/>
        <v>47</v>
      </c>
      <c r="Q48" s="395">
        <f t="shared" ca="1" si="32"/>
        <v>46</v>
      </c>
      <c r="R48" s="395">
        <f t="shared" ca="1" si="32"/>
        <v>45</v>
      </c>
      <c r="S48" s="395">
        <f t="shared" ca="1" si="32"/>
        <v>44</v>
      </c>
      <c r="T48" s="395">
        <f t="shared" ca="1" si="32"/>
        <v>43</v>
      </c>
      <c r="U48" s="395">
        <f t="shared" ca="1" si="32"/>
        <v>42</v>
      </c>
      <c r="V48" s="395">
        <f t="shared" ca="1" si="32"/>
        <v>41</v>
      </c>
      <c r="W48" s="395">
        <f t="shared" ca="1" si="32"/>
        <v>40</v>
      </c>
      <c r="X48" s="249"/>
      <c r="Y48" s="249"/>
      <c r="Z48" s="249"/>
      <c r="AA48" s="249"/>
      <c r="AB48" s="249"/>
    </row>
    <row r="49" spans="1:28" ht="12.75" customHeight="1" outlineLevel="1">
      <c r="A49" s="249"/>
      <c r="B49" s="309" t="str">
        <f t="shared" ca="1" si="27"/>
        <v>RL Capex 2018</v>
      </c>
      <c r="C49" s="401"/>
      <c r="D49" s="401"/>
      <c r="E49" s="401"/>
      <c r="F49" s="401"/>
      <c r="G49" s="401"/>
      <c r="H49" s="396"/>
      <c r="I49" s="400">
        <f ca="1">I15</f>
        <v>55</v>
      </c>
      <c r="J49" s="395">
        <f t="shared" ref="J49:W49" ca="1" si="33">IF(I49="n/a","n/a",MAX(0,I49-1))</f>
        <v>54</v>
      </c>
      <c r="K49" s="395">
        <f t="shared" ca="1" si="33"/>
        <v>53</v>
      </c>
      <c r="L49" s="395">
        <f t="shared" ca="1" si="33"/>
        <v>52</v>
      </c>
      <c r="M49" s="395">
        <f t="shared" ca="1" si="33"/>
        <v>51</v>
      </c>
      <c r="N49" s="395">
        <f t="shared" ca="1" si="33"/>
        <v>50</v>
      </c>
      <c r="O49" s="395">
        <f t="shared" ca="1" si="33"/>
        <v>49</v>
      </c>
      <c r="P49" s="395">
        <f t="shared" ca="1" si="33"/>
        <v>48</v>
      </c>
      <c r="Q49" s="395">
        <f t="shared" ca="1" si="33"/>
        <v>47</v>
      </c>
      <c r="R49" s="395">
        <f t="shared" ca="1" si="33"/>
        <v>46</v>
      </c>
      <c r="S49" s="395">
        <f t="shared" ca="1" si="33"/>
        <v>45</v>
      </c>
      <c r="T49" s="395">
        <f t="shared" ca="1" si="33"/>
        <v>44</v>
      </c>
      <c r="U49" s="395">
        <f t="shared" ca="1" si="33"/>
        <v>43</v>
      </c>
      <c r="V49" s="395">
        <f t="shared" ca="1" si="33"/>
        <v>42</v>
      </c>
      <c r="W49" s="395">
        <f t="shared" ca="1" si="33"/>
        <v>41</v>
      </c>
      <c r="X49" s="249"/>
      <c r="Y49" s="249"/>
      <c r="Z49" s="249"/>
      <c r="AA49" s="249"/>
      <c r="AB49" s="249"/>
    </row>
    <row r="50" spans="1:28" ht="12.75" customHeight="1" outlineLevel="1">
      <c r="A50" s="249"/>
      <c r="B50" s="309" t="str">
        <f t="shared" ca="1" si="27"/>
        <v>RL Capex 2019</v>
      </c>
      <c r="C50" s="401"/>
      <c r="D50" s="401"/>
      <c r="E50" s="401"/>
      <c r="F50" s="401"/>
      <c r="G50" s="401"/>
      <c r="H50" s="401"/>
      <c r="I50" s="396"/>
      <c r="J50" s="400">
        <f ca="1">J15</f>
        <v>55</v>
      </c>
      <c r="K50" s="395">
        <f t="shared" ref="K50:W50" ca="1" si="34">IF(J50="n/a","n/a",MAX(0,J50-1))</f>
        <v>54</v>
      </c>
      <c r="L50" s="395">
        <f t="shared" ca="1" si="34"/>
        <v>53</v>
      </c>
      <c r="M50" s="395">
        <f t="shared" ca="1" si="34"/>
        <v>52</v>
      </c>
      <c r="N50" s="395">
        <f t="shared" ca="1" si="34"/>
        <v>51</v>
      </c>
      <c r="O50" s="395">
        <f t="shared" ca="1" si="34"/>
        <v>50</v>
      </c>
      <c r="P50" s="395">
        <f t="shared" ca="1" si="34"/>
        <v>49</v>
      </c>
      <c r="Q50" s="395">
        <f t="shared" ca="1" si="34"/>
        <v>48</v>
      </c>
      <c r="R50" s="395">
        <f t="shared" ca="1" si="34"/>
        <v>47</v>
      </c>
      <c r="S50" s="395">
        <f t="shared" ca="1" si="34"/>
        <v>46</v>
      </c>
      <c r="T50" s="395">
        <f t="shared" ca="1" si="34"/>
        <v>45</v>
      </c>
      <c r="U50" s="395">
        <f t="shared" ca="1" si="34"/>
        <v>44</v>
      </c>
      <c r="V50" s="395">
        <f t="shared" ca="1" si="34"/>
        <v>43</v>
      </c>
      <c r="W50" s="395">
        <f t="shared" ca="1" si="34"/>
        <v>42</v>
      </c>
      <c r="X50" s="249"/>
      <c r="Y50" s="249"/>
      <c r="Z50" s="249"/>
      <c r="AA50" s="249"/>
      <c r="AB50" s="249"/>
    </row>
    <row r="51" spans="1:28" ht="12.75" customHeight="1" outlineLevel="1">
      <c r="A51" s="249"/>
      <c r="B51" s="309" t="str">
        <f t="shared" ca="1" si="27"/>
        <v>RL Capex 2020</v>
      </c>
      <c r="C51" s="401"/>
      <c r="D51" s="401"/>
      <c r="E51" s="401"/>
      <c r="F51" s="401"/>
      <c r="G51" s="401"/>
      <c r="H51" s="401"/>
      <c r="I51" s="401"/>
      <c r="J51" s="396"/>
      <c r="K51" s="400">
        <f ca="1">K15</f>
        <v>55</v>
      </c>
      <c r="L51" s="395">
        <f t="shared" ref="L51:W51" ca="1" si="35">IF(K51="n/a","n/a",MAX(0,K51-1))</f>
        <v>54</v>
      </c>
      <c r="M51" s="395">
        <f t="shared" ca="1" si="35"/>
        <v>53</v>
      </c>
      <c r="N51" s="395">
        <f t="shared" ca="1" si="35"/>
        <v>52</v>
      </c>
      <c r="O51" s="395">
        <f t="shared" ca="1" si="35"/>
        <v>51</v>
      </c>
      <c r="P51" s="395">
        <f t="shared" ca="1" si="35"/>
        <v>50</v>
      </c>
      <c r="Q51" s="395">
        <f t="shared" ca="1" si="35"/>
        <v>49</v>
      </c>
      <c r="R51" s="395">
        <f t="shared" ca="1" si="35"/>
        <v>48</v>
      </c>
      <c r="S51" s="395">
        <f t="shared" ca="1" si="35"/>
        <v>47</v>
      </c>
      <c r="T51" s="395">
        <f t="shared" ca="1" si="35"/>
        <v>46</v>
      </c>
      <c r="U51" s="395">
        <f t="shared" ca="1" si="35"/>
        <v>45</v>
      </c>
      <c r="V51" s="395">
        <f t="shared" ca="1" si="35"/>
        <v>44</v>
      </c>
      <c r="W51" s="395">
        <f t="shared" ca="1" si="35"/>
        <v>43</v>
      </c>
      <c r="X51" s="249"/>
      <c r="Y51" s="249"/>
      <c r="Z51" s="249"/>
      <c r="AA51" s="249"/>
      <c r="AB51" s="249"/>
    </row>
    <row r="52" spans="1:28" ht="12.75" customHeight="1" outlineLevel="1">
      <c r="A52" s="249"/>
      <c r="B52" s="309" t="str">
        <f t="shared" ca="1" si="27"/>
        <v>RL Capex 2021</v>
      </c>
      <c r="C52" s="401"/>
      <c r="D52" s="401"/>
      <c r="E52" s="401"/>
      <c r="F52" s="401"/>
      <c r="G52" s="401"/>
      <c r="H52" s="401"/>
      <c r="I52" s="401"/>
      <c r="J52" s="401"/>
      <c r="K52" s="396"/>
      <c r="L52" s="400">
        <f ca="1">L15</f>
        <v>55</v>
      </c>
      <c r="M52" s="395">
        <f t="shared" ref="M52:W52" ca="1" si="36">IF(L52="n/a","n/a",MAX(0,L52-1))</f>
        <v>54</v>
      </c>
      <c r="N52" s="395">
        <f t="shared" ca="1" si="36"/>
        <v>53</v>
      </c>
      <c r="O52" s="395">
        <f t="shared" ca="1" si="36"/>
        <v>52</v>
      </c>
      <c r="P52" s="395">
        <f t="shared" ca="1" si="36"/>
        <v>51</v>
      </c>
      <c r="Q52" s="395">
        <f t="shared" ca="1" si="36"/>
        <v>50</v>
      </c>
      <c r="R52" s="395">
        <f t="shared" ca="1" si="36"/>
        <v>49</v>
      </c>
      <c r="S52" s="395">
        <f t="shared" ca="1" si="36"/>
        <v>48</v>
      </c>
      <c r="T52" s="395">
        <f t="shared" ca="1" si="36"/>
        <v>47</v>
      </c>
      <c r="U52" s="395">
        <f t="shared" ca="1" si="36"/>
        <v>46</v>
      </c>
      <c r="V52" s="395">
        <f t="shared" ca="1" si="36"/>
        <v>45</v>
      </c>
      <c r="W52" s="395">
        <f t="shared" ca="1" si="36"/>
        <v>44</v>
      </c>
      <c r="X52" s="249"/>
      <c r="Y52" s="249"/>
      <c r="Z52" s="249"/>
      <c r="AA52" s="249"/>
      <c r="AB52" s="249"/>
    </row>
    <row r="53" spans="1:28" ht="12.75" customHeight="1" outlineLevel="1">
      <c r="A53" s="249"/>
      <c r="B53" s="309" t="str">
        <f t="shared" ca="1" si="27"/>
        <v>RL Capex 2022</v>
      </c>
      <c r="C53" s="401"/>
      <c r="D53" s="401"/>
      <c r="E53" s="401"/>
      <c r="F53" s="401"/>
      <c r="G53" s="401"/>
      <c r="H53" s="401"/>
      <c r="I53" s="401"/>
      <c r="J53" s="401"/>
      <c r="K53" s="401"/>
      <c r="L53" s="396"/>
      <c r="M53" s="400">
        <f ca="1">M15</f>
        <v>55</v>
      </c>
      <c r="N53" s="395">
        <f t="shared" ref="N53:W53" ca="1" si="37">IF(M53="n/a","n/a",MAX(0,M53-1))</f>
        <v>54</v>
      </c>
      <c r="O53" s="395">
        <f t="shared" ca="1" si="37"/>
        <v>53</v>
      </c>
      <c r="P53" s="395">
        <f t="shared" ca="1" si="37"/>
        <v>52</v>
      </c>
      <c r="Q53" s="395">
        <f t="shared" ca="1" si="37"/>
        <v>51</v>
      </c>
      <c r="R53" s="395">
        <f t="shared" ca="1" si="37"/>
        <v>50</v>
      </c>
      <c r="S53" s="395">
        <f t="shared" ca="1" si="37"/>
        <v>49</v>
      </c>
      <c r="T53" s="395">
        <f t="shared" ca="1" si="37"/>
        <v>48</v>
      </c>
      <c r="U53" s="395">
        <f t="shared" ca="1" si="37"/>
        <v>47</v>
      </c>
      <c r="V53" s="395">
        <f t="shared" ca="1" si="37"/>
        <v>46</v>
      </c>
      <c r="W53" s="395">
        <f t="shared" ca="1" si="37"/>
        <v>45</v>
      </c>
      <c r="X53" s="249"/>
      <c r="Y53" s="249"/>
      <c r="Z53" s="249"/>
      <c r="AA53" s="249"/>
      <c r="AB53" s="249"/>
    </row>
    <row r="54" spans="1:28" ht="12.75" customHeight="1" outlineLevel="1">
      <c r="A54" s="249"/>
      <c r="B54" s="309" t="str">
        <f t="shared" ca="1" si="27"/>
        <v>RL Capex 2023</v>
      </c>
      <c r="C54" s="401"/>
      <c r="D54" s="401"/>
      <c r="E54" s="401"/>
      <c r="F54" s="401"/>
      <c r="G54" s="401"/>
      <c r="H54" s="401"/>
      <c r="I54" s="401"/>
      <c r="J54" s="401"/>
      <c r="K54" s="401"/>
      <c r="L54" s="401"/>
      <c r="M54" s="396"/>
      <c r="N54" s="400">
        <f>N15</f>
        <v>0</v>
      </c>
      <c r="O54" s="395">
        <f t="shared" ref="O54:W54" si="38">IF(N54="n/a","n/a",MAX(0,N54-1))</f>
        <v>0</v>
      </c>
      <c r="P54" s="395">
        <f t="shared" si="38"/>
        <v>0</v>
      </c>
      <c r="Q54" s="395">
        <f t="shared" si="38"/>
        <v>0</v>
      </c>
      <c r="R54" s="395">
        <f t="shared" si="38"/>
        <v>0</v>
      </c>
      <c r="S54" s="395">
        <f t="shared" si="38"/>
        <v>0</v>
      </c>
      <c r="T54" s="395">
        <f t="shared" si="38"/>
        <v>0</v>
      </c>
      <c r="U54" s="395">
        <f t="shared" si="38"/>
        <v>0</v>
      </c>
      <c r="V54" s="395">
        <f t="shared" si="38"/>
        <v>0</v>
      </c>
      <c r="W54" s="395">
        <f t="shared" si="38"/>
        <v>0</v>
      </c>
      <c r="X54" s="249"/>
      <c r="Y54" s="249"/>
      <c r="Z54" s="249"/>
      <c r="AA54" s="249"/>
      <c r="AB54" s="249"/>
    </row>
    <row r="55" spans="1:28" ht="12.75" customHeight="1" outlineLevel="1">
      <c r="A55" s="249"/>
      <c r="B55" s="309" t="str">
        <f t="shared" ca="1" si="27"/>
        <v>RL Capex 2024</v>
      </c>
      <c r="C55" s="401"/>
      <c r="D55" s="401"/>
      <c r="E55" s="401"/>
      <c r="F55" s="401"/>
      <c r="G55" s="401"/>
      <c r="H55" s="401"/>
      <c r="I55" s="401"/>
      <c r="J55" s="401"/>
      <c r="K55" s="401"/>
      <c r="L55" s="401"/>
      <c r="M55" s="401"/>
      <c r="N55" s="396"/>
      <c r="O55" s="400">
        <f>O15</f>
        <v>0</v>
      </c>
      <c r="P55" s="395">
        <f t="shared" ref="P55:W55" si="39">IF(O55="n/a","n/a",MAX(0,O55-1))</f>
        <v>0</v>
      </c>
      <c r="Q55" s="395">
        <f t="shared" si="39"/>
        <v>0</v>
      </c>
      <c r="R55" s="395">
        <f t="shared" si="39"/>
        <v>0</v>
      </c>
      <c r="S55" s="395">
        <f t="shared" si="39"/>
        <v>0</v>
      </c>
      <c r="T55" s="395">
        <f t="shared" si="39"/>
        <v>0</v>
      </c>
      <c r="U55" s="395">
        <f t="shared" si="39"/>
        <v>0</v>
      </c>
      <c r="V55" s="395">
        <f t="shared" si="39"/>
        <v>0</v>
      </c>
      <c r="W55" s="395">
        <f t="shared" si="39"/>
        <v>0</v>
      </c>
      <c r="X55" s="249"/>
      <c r="Y55" s="249"/>
      <c r="Z55" s="249"/>
      <c r="AA55" s="249"/>
      <c r="AB55" s="249"/>
    </row>
    <row r="56" spans="1:28" ht="12.75" customHeight="1" outlineLevel="1">
      <c r="A56" s="249"/>
      <c r="B56" s="309" t="str">
        <f t="shared" ca="1" si="27"/>
        <v>RL Capex 2025</v>
      </c>
      <c r="C56" s="401"/>
      <c r="D56" s="401"/>
      <c r="E56" s="401"/>
      <c r="F56" s="401"/>
      <c r="G56" s="401"/>
      <c r="H56" s="401"/>
      <c r="I56" s="401"/>
      <c r="J56" s="401"/>
      <c r="K56" s="401"/>
      <c r="L56" s="401"/>
      <c r="M56" s="401"/>
      <c r="N56" s="401"/>
      <c r="O56" s="396"/>
      <c r="P56" s="400">
        <f>P15</f>
        <v>0</v>
      </c>
      <c r="Q56" s="395">
        <f t="shared" ref="Q56:W56" si="40">IF(P56="n/a","n/a",MAX(0,P56-1))</f>
        <v>0</v>
      </c>
      <c r="R56" s="395">
        <f t="shared" si="40"/>
        <v>0</v>
      </c>
      <c r="S56" s="395">
        <f t="shared" si="40"/>
        <v>0</v>
      </c>
      <c r="T56" s="395">
        <f t="shared" si="40"/>
        <v>0</v>
      </c>
      <c r="U56" s="395">
        <f t="shared" si="40"/>
        <v>0</v>
      </c>
      <c r="V56" s="395">
        <f t="shared" si="40"/>
        <v>0</v>
      </c>
      <c r="W56" s="395">
        <f t="shared" si="40"/>
        <v>0</v>
      </c>
      <c r="X56" s="249"/>
      <c r="Y56" s="249"/>
      <c r="Z56" s="249"/>
      <c r="AA56" s="249"/>
      <c r="AB56" s="249"/>
    </row>
    <row r="57" spans="1:28" ht="12.75" customHeight="1" outlineLevel="1">
      <c r="A57" s="249"/>
      <c r="B57" s="309" t="str">
        <f t="shared" ca="1" si="27"/>
        <v>RL Capex 2026</v>
      </c>
      <c r="C57" s="401"/>
      <c r="D57" s="401"/>
      <c r="E57" s="401"/>
      <c r="F57" s="401"/>
      <c r="G57" s="401"/>
      <c r="H57" s="401"/>
      <c r="I57" s="401"/>
      <c r="J57" s="401"/>
      <c r="K57" s="401"/>
      <c r="L57" s="401"/>
      <c r="M57" s="401"/>
      <c r="N57" s="401"/>
      <c r="O57" s="401"/>
      <c r="P57" s="396"/>
      <c r="Q57" s="400">
        <f>Q15</f>
        <v>0</v>
      </c>
      <c r="R57" s="395">
        <f t="shared" ref="R57:W57" si="41">IF(Q57="n/a","n/a",MAX(0,Q57-1))</f>
        <v>0</v>
      </c>
      <c r="S57" s="395">
        <f t="shared" si="41"/>
        <v>0</v>
      </c>
      <c r="T57" s="395">
        <f t="shared" si="41"/>
        <v>0</v>
      </c>
      <c r="U57" s="395">
        <f t="shared" si="41"/>
        <v>0</v>
      </c>
      <c r="V57" s="395">
        <f t="shared" si="41"/>
        <v>0</v>
      </c>
      <c r="W57" s="395">
        <f t="shared" si="41"/>
        <v>0</v>
      </c>
      <c r="X57" s="249"/>
      <c r="Y57" s="249"/>
      <c r="Z57" s="249"/>
      <c r="AA57" s="249"/>
      <c r="AB57" s="249"/>
    </row>
    <row r="58" spans="1:28" ht="12.75" customHeight="1" outlineLevel="1">
      <c r="A58" s="249"/>
      <c r="B58" s="309" t="str">
        <f t="shared" ca="1" si="27"/>
        <v>RL Capex 2027</v>
      </c>
      <c r="C58" s="401"/>
      <c r="D58" s="401"/>
      <c r="E58" s="401"/>
      <c r="F58" s="401"/>
      <c r="G58" s="401"/>
      <c r="H58" s="401"/>
      <c r="I58" s="401"/>
      <c r="J58" s="401"/>
      <c r="K58" s="401"/>
      <c r="L58" s="401"/>
      <c r="M58" s="401"/>
      <c r="N58" s="401"/>
      <c r="O58" s="401"/>
      <c r="P58" s="401"/>
      <c r="Q58" s="396"/>
      <c r="R58" s="400">
        <f>R15</f>
        <v>0</v>
      </c>
      <c r="S58" s="395">
        <f t="shared" ref="S58:W58" si="42">IF(R58="n/a","n/a",MAX(0,R58-1))</f>
        <v>0</v>
      </c>
      <c r="T58" s="395">
        <f t="shared" si="42"/>
        <v>0</v>
      </c>
      <c r="U58" s="395">
        <f t="shared" si="42"/>
        <v>0</v>
      </c>
      <c r="V58" s="395">
        <f t="shared" si="42"/>
        <v>0</v>
      </c>
      <c r="W58" s="395">
        <f t="shared" si="42"/>
        <v>0</v>
      </c>
      <c r="X58" s="249"/>
      <c r="Y58" s="249"/>
      <c r="Z58" s="249"/>
      <c r="AA58" s="249"/>
      <c r="AB58" s="249"/>
    </row>
    <row r="59" spans="1:28" ht="12.75" customHeight="1" outlineLevel="1">
      <c r="A59" s="249"/>
      <c r="B59" s="309" t="str">
        <f t="shared" ca="1" si="27"/>
        <v>RL Capex 2028</v>
      </c>
      <c r="C59" s="401"/>
      <c r="D59" s="401"/>
      <c r="E59" s="401"/>
      <c r="F59" s="401"/>
      <c r="G59" s="401"/>
      <c r="H59" s="401"/>
      <c r="I59" s="401"/>
      <c r="J59" s="401"/>
      <c r="K59" s="401"/>
      <c r="L59" s="401"/>
      <c r="M59" s="401"/>
      <c r="N59" s="401"/>
      <c r="O59" s="401"/>
      <c r="P59" s="401"/>
      <c r="Q59" s="401"/>
      <c r="R59" s="396"/>
      <c r="S59" s="400">
        <f>S15</f>
        <v>0</v>
      </c>
      <c r="T59" s="395">
        <f t="shared" ref="T59:W59" si="43">IF(S59="n/a","n/a",MAX(0,S59-1))</f>
        <v>0</v>
      </c>
      <c r="U59" s="395">
        <f t="shared" si="43"/>
        <v>0</v>
      </c>
      <c r="V59" s="395">
        <f t="shared" si="43"/>
        <v>0</v>
      </c>
      <c r="W59" s="395">
        <f t="shared" si="43"/>
        <v>0</v>
      </c>
      <c r="X59" s="249"/>
      <c r="Y59" s="249"/>
      <c r="Z59" s="249"/>
      <c r="AA59" s="249"/>
      <c r="AB59" s="249"/>
    </row>
    <row r="60" spans="1:28" ht="12.75" customHeight="1" outlineLevel="1">
      <c r="A60" s="249"/>
      <c r="B60" s="309" t="str">
        <f t="shared" ca="1" si="27"/>
        <v>RL Capex 2029</v>
      </c>
      <c r="C60" s="401"/>
      <c r="D60" s="401"/>
      <c r="E60" s="401"/>
      <c r="F60" s="401"/>
      <c r="G60" s="401"/>
      <c r="H60" s="401"/>
      <c r="I60" s="401"/>
      <c r="J60" s="401"/>
      <c r="K60" s="401"/>
      <c r="L60" s="401"/>
      <c r="M60" s="401"/>
      <c r="N60" s="401"/>
      <c r="O60" s="401"/>
      <c r="P60" s="401"/>
      <c r="Q60" s="401"/>
      <c r="R60" s="401"/>
      <c r="S60" s="396"/>
      <c r="T60" s="400">
        <f>T15</f>
        <v>0</v>
      </c>
      <c r="U60" s="395">
        <f t="shared" ref="U60:W60" si="44">IF(T60="n/a","n/a",MAX(0,T60-1))</f>
        <v>0</v>
      </c>
      <c r="V60" s="395">
        <f t="shared" si="44"/>
        <v>0</v>
      </c>
      <c r="W60" s="395">
        <f t="shared" si="44"/>
        <v>0</v>
      </c>
      <c r="X60" s="249"/>
      <c r="Y60" s="249"/>
      <c r="Z60" s="249"/>
      <c r="AA60" s="249"/>
      <c r="AB60" s="249"/>
    </row>
    <row r="61" spans="1:28" ht="12.75" customHeight="1" outlineLevel="1">
      <c r="A61" s="249"/>
      <c r="B61" s="309" t="str">
        <f t="shared" ca="1" si="27"/>
        <v>RL Capex 2030</v>
      </c>
      <c r="C61" s="401"/>
      <c r="D61" s="401"/>
      <c r="E61" s="401"/>
      <c r="F61" s="401"/>
      <c r="G61" s="401"/>
      <c r="H61" s="401"/>
      <c r="I61" s="401"/>
      <c r="J61" s="401"/>
      <c r="K61" s="401"/>
      <c r="L61" s="401"/>
      <c r="M61" s="401"/>
      <c r="N61" s="401"/>
      <c r="O61" s="401"/>
      <c r="P61" s="401"/>
      <c r="Q61" s="401"/>
      <c r="R61" s="401"/>
      <c r="S61" s="401"/>
      <c r="T61" s="396"/>
      <c r="U61" s="400">
        <f>U15</f>
        <v>0</v>
      </c>
      <c r="V61" s="395">
        <f t="shared" ref="V61:W61" si="45">IF(U61="n/a","n/a",MAX(0,U61-1))</f>
        <v>0</v>
      </c>
      <c r="W61" s="395">
        <f t="shared" si="45"/>
        <v>0</v>
      </c>
      <c r="X61" s="249"/>
      <c r="Y61" s="249"/>
      <c r="Z61" s="249"/>
      <c r="AA61" s="249"/>
      <c r="AB61" s="249"/>
    </row>
    <row r="62" spans="1:28" ht="12.75" customHeight="1" outlineLevel="1">
      <c r="A62" s="249"/>
      <c r="B62" s="309" t="str">
        <f t="shared" ca="1" si="27"/>
        <v>RL Capex 2031</v>
      </c>
      <c r="C62" s="401"/>
      <c r="D62" s="401"/>
      <c r="E62" s="401"/>
      <c r="F62" s="401"/>
      <c r="G62" s="401"/>
      <c r="H62" s="401"/>
      <c r="I62" s="401"/>
      <c r="J62" s="401"/>
      <c r="K62" s="401"/>
      <c r="L62" s="401"/>
      <c r="M62" s="401"/>
      <c r="N62" s="401"/>
      <c r="O62" s="401"/>
      <c r="P62" s="401"/>
      <c r="Q62" s="401"/>
      <c r="R62" s="401"/>
      <c r="S62" s="401"/>
      <c r="T62" s="401"/>
      <c r="U62" s="396"/>
      <c r="V62" s="400">
        <f>V15</f>
        <v>0</v>
      </c>
      <c r="W62" s="395">
        <f>IF(V62="n/a","n/a",MAX(0,V62-1))</f>
        <v>0</v>
      </c>
      <c r="X62" s="249"/>
      <c r="Y62" s="249"/>
      <c r="Z62" s="249"/>
      <c r="AA62" s="249"/>
      <c r="AB62" s="249"/>
    </row>
    <row r="63" spans="1:28" ht="12.75" customHeight="1" outlineLevel="1">
      <c r="A63" s="249"/>
      <c r="B63" s="309" t="str">
        <f t="shared" ca="1" si="27"/>
        <v>RL Capex 2032</v>
      </c>
      <c r="C63" s="401"/>
      <c r="D63" s="401"/>
      <c r="E63" s="401"/>
      <c r="F63" s="401"/>
      <c r="G63" s="401"/>
      <c r="H63" s="401"/>
      <c r="I63" s="401"/>
      <c r="J63" s="401"/>
      <c r="K63" s="401"/>
      <c r="L63" s="401"/>
      <c r="M63" s="401"/>
      <c r="N63" s="401"/>
      <c r="O63" s="401"/>
      <c r="P63" s="401"/>
      <c r="Q63" s="401"/>
      <c r="R63" s="401"/>
      <c r="S63" s="401"/>
      <c r="T63" s="401"/>
      <c r="U63" s="401"/>
      <c r="V63" s="396"/>
      <c r="W63" s="395">
        <f>W15</f>
        <v>0</v>
      </c>
      <c r="X63" s="249"/>
      <c r="Y63" s="249"/>
      <c r="Z63" s="249"/>
      <c r="AA63" s="249"/>
      <c r="AB63" s="249"/>
    </row>
    <row r="64" spans="1:28" ht="12.75" customHeight="1" outlineLevel="1">
      <c r="A64" s="249"/>
      <c r="B64" s="332"/>
      <c r="C64" s="395"/>
      <c r="D64" s="395"/>
      <c r="E64" s="395"/>
      <c r="F64" s="395"/>
      <c r="G64" s="395"/>
      <c r="H64" s="395"/>
      <c r="I64" s="395"/>
      <c r="J64" s="395"/>
      <c r="K64" s="395"/>
      <c r="L64" s="395"/>
      <c r="M64" s="395"/>
      <c r="N64" s="395"/>
      <c r="O64" s="395"/>
      <c r="P64" s="395"/>
      <c r="Q64" s="395"/>
      <c r="R64" s="395"/>
      <c r="S64" s="395"/>
      <c r="T64" s="395"/>
      <c r="U64" s="395"/>
      <c r="V64" s="395"/>
      <c r="W64" s="395"/>
      <c r="X64" s="249"/>
      <c r="Y64" s="249"/>
      <c r="Z64" s="249"/>
      <c r="AA64" s="249"/>
      <c r="AB64" s="249"/>
    </row>
    <row r="65" spans="1:28">
      <c r="A65" s="322"/>
      <c r="B65" s="336" t="s">
        <v>192</v>
      </c>
      <c r="C65" s="460">
        <f ca="1">(IF(OR($C15&lt;&gt;"n/a",C15&lt;&gt;"n/a"),IF(SUM(C18:C40)=0,0,IF((SUMPRODUCT(C18:C40,C42:C64)/SUM(C18:C40))&lt;0,1,(SUMPRODUCT(C18:C40,C42:C64)/SUM(C18:C40)))),"n/a"))</f>
        <v>28.8</v>
      </c>
      <c r="D65" s="460">
        <f ca="1">(IF(OR($C15&lt;&gt;"n/a",D15&lt;&gt;"n/a"),IF(SUM(D18:D40)=0,0,IF((SUMPRODUCT(D18:D40,D42:D64)/SUM(D18:D40))&lt;0,1,(SUMPRODUCT(D18:D40,D42:D64)/SUM(D18:D40)))),"n/a"))</f>
        <v>27.972252130521873</v>
      </c>
      <c r="E65" s="460">
        <f t="shared" ref="E65:W65" ca="1" si="46">(IF(OR($C15&lt;&gt;"n/a",E15&lt;&gt;"n/a"),IF(SUM(E18:E40)=0,0,IF((SUMPRODUCT(E18:E40,E42:E64)/SUM(E18:E40))&lt;0,1,(SUMPRODUCT(E18:E40,E42:E64)/SUM(E18:E40)))),"n/a"))</f>
        <v>29.832399626048446</v>
      </c>
      <c r="F65" s="460">
        <f t="shared" ca="1" si="46"/>
        <v>29.811495587295344</v>
      </c>
      <c r="G65" s="460">
        <f t="shared" ca="1" si="46"/>
        <v>29.360125231073674</v>
      </c>
      <c r="H65" s="460">
        <f t="shared" ca="1" si="46"/>
        <v>28.706270437319287</v>
      </c>
      <c r="I65" s="460">
        <f t="shared" ca="1" si="46"/>
        <v>27.803571742129222</v>
      </c>
      <c r="J65" s="460">
        <f t="shared" ca="1" si="46"/>
        <v>26.908898074003979</v>
      </c>
      <c r="K65" s="460">
        <f t="shared" ca="1" si="46"/>
        <v>26.023284944153048</v>
      </c>
      <c r="L65" s="460">
        <f t="shared" ca="1" si="46"/>
        <v>25.147954027584188</v>
      </c>
      <c r="M65" s="460">
        <f t="shared" ca="1" si="46"/>
        <v>24.284356967453867</v>
      </c>
      <c r="N65" s="460">
        <f t="shared" ca="1" si="46"/>
        <v>23.434232158827491</v>
      </c>
      <c r="O65" s="460">
        <f t="shared" ca="1" si="46"/>
        <v>22.599679231766387</v>
      </c>
      <c r="P65" s="460">
        <f t="shared" ca="1" si="46"/>
        <v>21.783258022723423</v>
      </c>
      <c r="Q65" s="460">
        <f t="shared" ca="1" si="46"/>
        <v>20.988121971840442</v>
      </c>
      <c r="R65" s="460">
        <f t="shared" ca="1" si="46"/>
        <v>20.218200776255291</v>
      </c>
      <c r="S65" s="460">
        <f t="shared" ca="1" si="46"/>
        <v>19.478454909528228</v>
      </c>
      <c r="T65" s="460">
        <f t="shared" ca="1" si="46"/>
        <v>18.775237311169398</v>
      </c>
      <c r="U65" s="460">
        <f t="shared" ca="1" si="46"/>
        <v>18.116818866721623</v>
      </c>
      <c r="V65" s="460">
        <f t="shared" ca="1" si="46"/>
        <v>17.514171277092821</v>
      </c>
      <c r="W65" s="460">
        <f t="shared" ca="1" si="46"/>
        <v>16.982167478071123</v>
      </c>
      <c r="X65" s="249"/>
      <c r="Y65" s="249"/>
      <c r="Z65" s="249"/>
      <c r="AA65" s="249"/>
      <c r="AB65" s="249"/>
    </row>
    <row r="66" spans="1:28">
      <c r="A66" s="249"/>
      <c r="B66" s="249"/>
      <c r="C66" s="395"/>
      <c r="D66" s="395"/>
      <c r="E66" s="395"/>
      <c r="F66" s="395"/>
      <c r="G66" s="395"/>
      <c r="H66" s="395"/>
      <c r="I66" s="395"/>
      <c r="J66" s="395"/>
      <c r="K66" s="395"/>
      <c r="L66" s="395"/>
      <c r="M66" s="395"/>
      <c r="N66" s="395"/>
      <c r="O66" s="395"/>
      <c r="P66" s="395"/>
      <c r="Q66" s="395"/>
      <c r="R66" s="395"/>
      <c r="S66" s="395"/>
      <c r="T66" s="395"/>
      <c r="U66" s="395"/>
      <c r="V66" s="395"/>
      <c r="W66" s="395"/>
      <c r="X66" s="249"/>
      <c r="Y66" s="249"/>
      <c r="Z66" s="249"/>
      <c r="AA66" s="249"/>
      <c r="AB66" s="249"/>
    </row>
    <row r="67" spans="1:28">
      <c r="A67" s="72" t="s">
        <v>1</v>
      </c>
      <c r="B67" s="142" t="str">
        <f>VLOOKUP($A67,'RFM input'!$E$7:$F$56,2,FALSE)</f>
        <v xml:space="preserve">Compressors </v>
      </c>
      <c r="C67" s="402"/>
      <c r="D67" s="402"/>
      <c r="E67" s="403"/>
      <c r="F67" s="403"/>
      <c r="G67" s="403"/>
      <c r="H67" s="403"/>
      <c r="I67" s="403"/>
      <c r="J67" s="403"/>
      <c r="K67" s="403"/>
      <c r="L67" s="403"/>
      <c r="M67" s="403"/>
      <c r="N67" s="403"/>
      <c r="O67" s="403"/>
      <c r="P67" s="403"/>
      <c r="Q67" s="403"/>
      <c r="R67" s="403"/>
      <c r="S67" s="403"/>
      <c r="T67" s="403"/>
      <c r="U67" s="403"/>
      <c r="V67" s="403"/>
      <c r="W67" s="403"/>
      <c r="X67" s="249"/>
      <c r="Y67" s="249"/>
      <c r="Z67" s="249"/>
      <c r="AA67" s="249"/>
      <c r="AB67" s="249"/>
    </row>
    <row r="68" spans="1:28">
      <c r="A68" s="378">
        <f>VALUE(REPLACE(A67,1,12,""))</f>
        <v>2</v>
      </c>
      <c r="B68" s="317" t="s">
        <v>195</v>
      </c>
      <c r="C68" s="389">
        <f ca="1">OFFSET('RAB roll forward'!$H$1189,'RAB remaining lives'!A68,0)</f>
        <v>118.4568743871171</v>
      </c>
      <c r="D68" s="390">
        <f ca="1">OFFSET('RFM input'!H$222,$A68,0)-OFFSET('RFM input'!H$276,$A68,0)</f>
        <v>1.4669528729356129</v>
      </c>
      <c r="E68" s="390">
        <f ca="1">OFFSET('RFM input'!I$222,$A68,0)-OFFSET('RFM input'!I$276,$A68,0)</f>
        <v>44.307263335757192</v>
      </c>
      <c r="F68" s="390">
        <f ca="1">OFFSET('RFM input'!J$222,$A68,0)-OFFSET('RFM input'!J$276,$A68,0)</f>
        <v>1.8135042561643</v>
      </c>
      <c r="G68" s="390">
        <f ca="1">OFFSET('RFM input'!K$222,$A68,0)-OFFSET('RFM input'!K$276,$A68,0)</f>
        <v>0.73254000703370126</v>
      </c>
      <c r="H68" s="390">
        <f ca="1">OFFSET('RFM input'!L$222,$A68,0)-OFFSET('RFM input'!L$276,$A68,0)</f>
        <v>0.41756757921888071</v>
      </c>
      <c r="I68" s="390">
        <f ca="1">OFFSET('RFM input'!M$222,$A68,0)-OFFSET('RFM input'!M$276,$A68,0)</f>
        <v>0</v>
      </c>
      <c r="J68" s="390">
        <f ca="1">OFFSET('RFM input'!N$222,$A68,0)-OFFSET('RFM input'!N$276,$A68,0)</f>
        <v>0</v>
      </c>
      <c r="K68" s="390">
        <f ca="1">OFFSET('RFM input'!O$222,$A68,0)-OFFSET('RFM input'!O$276,$A68,0)</f>
        <v>0</v>
      </c>
      <c r="L68" s="390">
        <f ca="1">OFFSET('RFM input'!P$222,$A68,0)-OFFSET('RFM input'!P$276,$A68,0)</f>
        <v>0</v>
      </c>
      <c r="M68" s="390">
        <f ca="1">OFFSET('RFM input'!Q$222,$A68,0)-OFFSET('RFM input'!Q$276,$A68,0)</f>
        <v>0</v>
      </c>
      <c r="N68" s="390"/>
      <c r="O68" s="390"/>
      <c r="P68" s="390"/>
      <c r="Q68" s="390"/>
      <c r="R68" s="390"/>
      <c r="S68" s="390"/>
      <c r="T68" s="390"/>
      <c r="U68" s="390"/>
      <c r="V68" s="390"/>
      <c r="W68" s="390"/>
      <c r="X68" s="249"/>
      <c r="Y68" s="249"/>
      <c r="Z68" s="249"/>
      <c r="AA68" s="249"/>
      <c r="AB68" s="249"/>
    </row>
    <row r="69" spans="1:28">
      <c r="A69" s="249"/>
      <c r="B69" s="249" t="s">
        <v>325</v>
      </c>
      <c r="C69" s="391">
        <f ca="1">OFFSET('RFM input'!$K$6,'RAB remaining lives'!$A68,0)</f>
        <v>23.2</v>
      </c>
      <c r="D69" s="390">
        <f ca="1">OFFSET('RFM input'!$L$6,'RAB remaining lives'!$A68,0)</f>
        <v>30</v>
      </c>
      <c r="E69" s="390">
        <f ca="1">OFFSET('RFM input'!$L$6,'RAB remaining lives'!$A68,0)</f>
        <v>30</v>
      </c>
      <c r="F69" s="390">
        <f ca="1">OFFSET('RFM input'!$L$6,'RAB remaining lives'!$A68,0)</f>
        <v>30</v>
      </c>
      <c r="G69" s="390">
        <f ca="1">OFFSET('RFM input'!$L$6,'RAB remaining lives'!$A68,0)</f>
        <v>30</v>
      </c>
      <c r="H69" s="390">
        <f ca="1">OFFSET('RFM input'!$L$6,'RAB remaining lives'!$A68,0)</f>
        <v>30</v>
      </c>
      <c r="I69" s="390">
        <f ca="1">OFFSET('RFM input'!$L$6,'RAB remaining lives'!$A68,0)</f>
        <v>30</v>
      </c>
      <c r="J69" s="390">
        <f ca="1">OFFSET('RFM input'!$L$6,'RAB remaining lives'!$A68,0)</f>
        <v>30</v>
      </c>
      <c r="K69" s="390">
        <f ca="1">OFFSET('RFM input'!$L$6,'RAB remaining lives'!$A68,0)</f>
        <v>30</v>
      </c>
      <c r="L69" s="390">
        <f ca="1">OFFSET('RFM input'!$L$6,'RAB remaining lives'!$A68,0)</f>
        <v>30</v>
      </c>
      <c r="M69" s="390">
        <f ca="1">OFFSET('RFM input'!$L$6,'RAB remaining lives'!$A68,0)</f>
        <v>30</v>
      </c>
      <c r="N69" s="390"/>
      <c r="O69" s="390"/>
      <c r="P69" s="390"/>
      <c r="Q69" s="390"/>
      <c r="R69" s="390"/>
      <c r="S69" s="390"/>
      <c r="T69" s="390"/>
      <c r="U69" s="390"/>
      <c r="V69" s="390"/>
      <c r="W69" s="390"/>
      <c r="X69" s="249"/>
      <c r="Y69" s="249"/>
      <c r="Z69" s="249"/>
      <c r="AA69" s="249"/>
      <c r="AB69" s="249"/>
    </row>
    <row r="70" spans="1:28">
      <c r="A70" s="249"/>
      <c r="B70" s="286" t="s">
        <v>299</v>
      </c>
      <c r="C70" s="392"/>
      <c r="D70" s="393">
        <f ca="1">IF(D$6=(OFFSET('RFM input'!$G$60,0,'RFM input'!$AA$7)),OFFSET('RFM input'!$H$454,$A68,0),0)</f>
        <v>0</v>
      </c>
      <c r="E70" s="390">
        <f ca="1">IF(E$6=(OFFSET('RFM input'!$G$60,0,'RFM input'!$AA$7)),OFFSET('RFM input'!$H$454,$A68,0),0)</f>
        <v>0</v>
      </c>
      <c r="F70" s="390">
        <f ca="1">IF(F$6=(OFFSET('RFM input'!$G$60,0,'RFM input'!$AA$7)),OFFSET('RFM input'!$H$454,$A68,0),0)</f>
        <v>0</v>
      </c>
      <c r="G70" s="390">
        <f ca="1">IF(G$6=(OFFSET('RFM input'!$G$60,0,'RFM input'!$AA$7)),OFFSET('RFM input'!$H$454,$A68,0),0)</f>
        <v>0</v>
      </c>
      <c r="H70" s="390">
        <f ca="1">IF(H$6=(OFFSET('RFM input'!$G$60,0,'RFM input'!$AA$7)),OFFSET('RFM input'!$H$454,$A68,0),0)</f>
        <v>0</v>
      </c>
      <c r="I70" s="390">
        <f ca="1">IF(I$6=(OFFSET('RFM input'!$G$60,0,'RFM input'!$AA$7)),OFFSET('RFM input'!$H$454,$A68,0),0)</f>
        <v>0</v>
      </c>
      <c r="J70" s="390">
        <f ca="1">IF(J$6=(OFFSET('RFM input'!$G$60,0,'RFM input'!$AA$7)),OFFSET('RFM input'!$H$454,$A68,0),0)</f>
        <v>0</v>
      </c>
      <c r="K70" s="390">
        <f ca="1">IF(K$6=(OFFSET('RFM input'!$G$60,0,'RFM input'!$AA$7)),OFFSET('RFM input'!$H$454,$A68,0),0)</f>
        <v>0</v>
      </c>
      <c r="L70" s="390">
        <f ca="1">IF(L$6=(OFFSET('RFM input'!$G$60,0,'RFM input'!$AA$7)),OFFSET('RFM input'!$H$454,$A68,0),0)</f>
        <v>0</v>
      </c>
      <c r="M70" s="390">
        <f ca="1">IF(M$6=(OFFSET('RFM input'!$G$60,0,'RFM input'!$AA$7)),OFFSET('RFM input'!$H$454,$A68,0),0)</f>
        <v>0</v>
      </c>
      <c r="N70" s="390"/>
      <c r="O70" s="390"/>
      <c r="P70" s="390"/>
      <c r="Q70" s="390"/>
      <c r="R70" s="390"/>
      <c r="S70" s="390"/>
      <c r="T70" s="390"/>
      <c r="U70" s="390"/>
      <c r="V70" s="390"/>
      <c r="W70" s="390"/>
      <c r="X70" s="249"/>
      <c r="Y70" s="249"/>
      <c r="Z70" s="249"/>
      <c r="AA70" s="249"/>
      <c r="AB70" s="249"/>
    </row>
    <row r="71" spans="1:28">
      <c r="A71" s="249"/>
      <c r="B71" s="325" t="s">
        <v>306</v>
      </c>
      <c r="C71" s="392"/>
      <c r="D71" s="391">
        <f ca="1">IF(D$6=(OFFSET('RFM input'!$G$60,0,'RFM input'!$AA$7)),OFFSET('RFM input'!$J$454,$A68,0),0)</f>
        <v>0</v>
      </c>
      <c r="E71" s="394">
        <f ca="1">IF(E$6=(OFFSET('RFM input'!$G$60,0,'RFM input'!$AA$7)),OFFSET('RFM input'!$J$454,$A68,0),0)</f>
        <v>0</v>
      </c>
      <c r="F71" s="394">
        <f ca="1">IF(F$6=(OFFSET('RFM input'!$G$60,0,'RFM input'!$AA$7)),OFFSET('RFM input'!$J$454,$A68,0),0)</f>
        <v>0</v>
      </c>
      <c r="G71" s="394">
        <f ca="1">IF(G$6=(OFFSET('RFM input'!$G$60,0,'RFM input'!$AA$7)),OFFSET('RFM input'!$J$454,$A68,0),0)</f>
        <v>0</v>
      </c>
      <c r="H71" s="394">
        <f ca="1">IF(H$6=(OFFSET('RFM input'!$G$60,0,'RFM input'!$AA$7)),OFFSET('RFM input'!$J$454,$A68,0),0)</f>
        <v>0</v>
      </c>
      <c r="I71" s="394">
        <f ca="1">IF(I$6=(OFFSET('RFM input'!$G$60,0,'RFM input'!$AA$7)),OFFSET('RFM input'!$J$454,$A68,0),0)</f>
        <v>0</v>
      </c>
      <c r="J71" s="394">
        <f ca="1">IF(J$6=(OFFSET('RFM input'!$G$60,0,'RFM input'!$AA$7)),OFFSET('RFM input'!$J$454,$A68,0),0)</f>
        <v>0</v>
      </c>
      <c r="K71" s="394">
        <f ca="1">IF(K$6=(OFFSET('RFM input'!$G$60,0,'RFM input'!$AA$7)),OFFSET('RFM input'!$J$454,$A68,0),0)</f>
        <v>0</v>
      </c>
      <c r="L71" s="394">
        <f ca="1">IF(L$6=(OFFSET('RFM input'!$G$60,0,'RFM input'!$AA$7)),OFFSET('RFM input'!$J$454,$A68,0),0)</f>
        <v>0</v>
      </c>
      <c r="M71" s="394">
        <f ca="1">IF(M$6=(OFFSET('RFM input'!$G$60,0,'RFM input'!$AA$7)),OFFSET('RFM input'!$J$454,$A68,0),0)</f>
        <v>0</v>
      </c>
      <c r="N71" s="394"/>
      <c r="O71" s="394"/>
      <c r="P71" s="394"/>
      <c r="Q71" s="394"/>
      <c r="R71" s="394"/>
      <c r="S71" s="394"/>
      <c r="T71" s="394"/>
      <c r="U71" s="394"/>
      <c r="V71" s="394"/>
      <c r="W71" s="394"/>
      <c r="X71" s="249"/>
      <c r="Y71" s="249"/>
      <c r="Z71" s="249"/>
      <c r="AA71" s="249"/>
      <c r="AB71" s="249"/>
    </row>
    <row r="72" spans="1:28" hidden="1" outlineLevel="1">
      <c r="A72" s="459">
        <v>-1</v>
      </c>
      <c r="B72" s="309" t="s">
        <v>297</v>
      </c>
      <c r="C72" s="395"/>
      <c r="D72" s="395">
        <f t="shared" ref="D72" ca="1" si="47">IF(D96="n/a",0,IF(AND(D70=0,C72=0),0,
IF(AND(D70&lt;&gt;0,C72=0),(D70/D$10),
IF(AND(D71&lt;&gt;0,C72&lt;&gt;0),(C72-(C72/C96))+(D70/D$10),
IF(C96&lt;1,0,(C72-(C72/C96)))))))</f>
        <v>0</v>
      </c>
      <c r="E72" s="395">
        <f t="shared" ref="E72" ca="1" si="48">IF(E96="n/a",0,IF(AND(E70=0,D72=0),0,
IF(AND(E70&lt;&gt;0,D72=0),(E70/E$10),
IF(AND(E71&lt;&gt;0,D72&lt;&gt;0),(D72-(D72/D96))+(E70/E$10),
IF(D96&lt;1,0,(D72-(D72/D96)))))))</f>
        <v>0</v>
      </c>
      <c r="F72" s="395">
        <f t="shared" ref="F72" ca="1" si="49">IF(F96="n/a",0,IF(AND(F70=0,E72=0),0,
IF(AND(F70&lt;&gt;0,E72=0),(F70/F$10),
IF(AND(F71&lt;&gt;0,E72&lt;&gt;0),(E72-(E72/E96))+(F70/F$10),
IF(E96&lt;1,0,(E72-(E72/E96)))))))</f>
        <v>0</v>
      </c>
      <c r="G72" s="395">
        <f t="shared" ref="G72" ca="1" si="50">IF(G96="n/a",0,IF(AND(G70=0,F72=0),0,
IF(AND(G70&lt;&gt;0,F72=0),(G70/G$10),
IF(AND(G71&lt;&gt;0,F72&lt;&gt;0),(F72-(F72/F96))+(G70/G$10),
IF(F96&lt;1,0,(F72-(F72/F96)))))))</f>
        <v>0</v>
      </c>
      <c r="H72" s="395">
        <f ca="1">IF(H96="n/a",0,IF(AND(H70=0,G72=0),0,
IF(AND(H70&lt;&gt;0,G72=0),(H70/H$10),
IF(AND(H71&lt;&gt;0,G72&lt;&gt;0),(G72-(G72/G96))+(H70/H$10),
IF(G96&lt;1,0,(G72-(G72/G96)))))))</f>
        <v>0</v>
      </c>
      <c r="I72" s="395">
        <f t="shared" ref="I72" ca="1" si="51">IF(I96="n/a",0,IF(AND(I70=0,H72=0),0,
IF(AND(I70&lt;&gt;0,H72=0),(I70/I$10),
IF(AND(I71&lt;&gt;0,H72&lt;&gt;0),(H72-(H72/H96))+(I70/I$10),
IF(H96&lt;1,0,(H72-(H72/H96)))))))</f>
        <v>0</v>
      </c>
      <c r="J72" s="395">
        <f t="shared" ref="J72" ca="1" si="52">IF(J96="n/a",0,IF(AND(J70=0,I72=0),0,
IF(AND(J70&lt;&gt;0,I72=0),(J70/J$10),
IF(AND(J71&lt;&gt;0,I72&lt;&gt;0),(I72-(I72/I96))+(J70/J$10),
IF(I96&lt;1,0,(I72-(I72/I96)))))))</f>
        <v>0</v>
      </c>
      <c r="K72" s="395">
        <f t="shared" ref="K72" ca="1" si="53">IF(K96="n/a",0,IF(AND(K70=0,J72=0),0,
IF(AND(K70&lt;&gt;0,J72=0),(K70/K$10),
IF(AND(K71&lt;&gt;0,J72&lt;&gt;0),(J72-(J72/J96))+(K70/K$10),
IF(J96&lt;1,0,(J72-(J72/J96)))))))</f>
        <v>0</v>
      </c>
      <c r="L72" s="395">
        <f t="shared" ref="L72" ca="1" si="54">IF(L96="n/a",0,IF(AND(L70=0,K72=0),0,
IF(AND(L70&lt;&gt;0,K72=0),(L70/L$10),
IF(AND(L71&lt;&gt;0,K72&lt;&gt;0),(K72-(K72/K96))+(L70/L$10),
IF(K96&lt;1,0,(K72-(K72/K96)))))))</f>
        <v>0</v>
      </c>
      <c r="M72" s="395">
        <f t="shared" ref="M72" ca="1" si="55">IF(M96="n/a",0,IF(AND(M70=0,L72=0),0,
IF(AND(M70&lt;&gt;0,L72=0),(M70/M$10),
IF(AND(M71&lt;&gt;0,L72&lt;&gt;0),(L72-(L72/L96))+(M70/M$10),
IF(L96&lt;1,0,(L72-(L72/L96)))))))</f>
        <v>0</v>
      </c>
      <c r="N72" s="395">
        <f t="shared" ref="N72" ca="1" si="56">IF(N96="n/a",0,IF(AND(N70=0,M72=0),0,
IF(AND(N70&lt;&gt;0,M72=0),(N70/N$10),
IF(AND(N71&lt;&gt;0,M72&lt;&gt;0),(M72-(M72/M96))+(N70/N$10),
IF(M96&lt;1,0,(M72-(M72/M96)))))))</f>
        <v>0</v>
      </c>
      <c r="O72" s="395">
        <f t="shared" ref="O72" ca="1" si="57">IF(O96="n/a",0,IF(AND(O70=0,N72=0),0,
IF(AND(O70&lt;&gt;0,N72=0),(O70/O$10),
IF(AND(O71&lt;&gt;0,N72&lt;&gt;0),(N72-(N72/N96))+(O70/O$10),
IF(N96&lt;1,0,(N72-(N72/N96)))))))</f>
        <v>0</v>
      </c>
      <c r="P72" s="395">
        <f t="shared" ref="P72" ca="1" si="58">IF(P96="n/a",0,IF(AND(P70=0,O72=0),0,
IF(AND(P70&lt;&gt;0,O72=0),(P70/P$10),
IF(AND(P71&lt;&gt;0,O72&lt;&gt;0),(O72-(O72/O96))+(P70/P$10),
IF(O96&lt;1,0,(O72-(O72/O96)))))))</f>
        <v>0</v>
      </c>
      <c r="Q72" s="395">
        <f t="shared" ref="Q72" ca="1" si="59">IF(Q96="n/a",0,IF(AND(Q70=0,P72=0),0,
IF(AND(Q70&lt;&gt;0,P72=0),(Q70/Q$10),
IF(AND(Q71&lt;&gt;0,P72&lt;&gt;0),(P72-(P72/P96))+(Q70/Q$10),
IF(P96&lt;1,0,(P72-(P72/P96)))))))</f>
        <v>0</v>
      </c>
      <c r="R72" s="395">
        <f t="shared" ref="R72" ca="1" si="60">IF(R96="n/a",0,IF(AND(R70=0,Q72=0),0,
IF(AND(R70&lt;&gt;0,Q72=0),(R70/R$10),
IF(AND(R71&lt;&gt;0,Q72&lt;&gt;0),(Q72-(Q72/Q96))+(R70/R$10),
IF(Q96&lt;1,0,(Q72-(Q72/Q96)))))))</f>
        <v>0</v>
      </c>
      <c r="S72" s="395">
        <f t="shared" ref="S72" ca="1" si="61">IF(S96="n/a",0,IF(AND(S70=0,R72=0),0,
IF(AND(S70&lt;&gt;0,R72=0),(S70/S$10),
IF(AND(S71&lt;&gt;0,R72&lt;&gt;0),(R72-(R72/R96))+(S70/S$10),
IF(R96&lt;1,0,(R72-(R72/R96)))))))</f>
        <v>0</v>
      </c>
      <c r="T72" s="395">
        <f t="shared" ref="T72" ca="1" si="62">IF(T96="n/a",0,IF(AND(T70=0,S72=0),0,
IF(AND(T70&lt;&gt;0,S72=0),(T70/T$10),
IF(AND(T71&lt;&gt;0,S72&lt;&gt;0),(S72-(S72/S96))+(T70/T$10),
IF(S96&lt;1,0,(S72-(S72/S96)))))))</f>
        <v>0</v>
      </c>
      <c r="U72" s="395">
        <f t="shared" ref="U72" ca="1" si="63">IF(U96="n/a",0,IF(AND(U70=0,T72=0),0,
IF(AND(U70&lt;&gt;0,T72=0),(U70/U$10),
IF(AND(U71&lt;&gt;0,T72&lt;&gt;0),(T72-(T72/T96))+(U70/U$10),
IF(T96&lt;1,0,(T72-(T72/T96)))))))</f>
        <v>0</v>
      </c>
      <c r="V72" s="395">
        <f t="shared" ref="V72" ca="1" si="64">IF(V96="n/a",0,IF(AND(V70=0,U72=0),0,
IF(AND(V70&lt;&gt;0,U72=0),(V70/V$10),
IF(AND(V71&lt;&gt;0,U72&lt;&gt;0),(U72-(U72/U96))+(V70/V$10),
IF(U96&lt;1,0,(U72-(U72/U96)))))))</f>
        <v>0</v>
      </c>
      <c r="W72" s="395">
        <f t="shared" ref="W72" ca="1" si="65">IF(W96="n/a",0,IF(AND(W70=0,V72=0),0,
IF(AND(W70&lt;&gt;0,V72=0),(W70/W$10),
IF(AND(W71&lt;&gt;0,V72&lt;&gt;0),(V72-(V72/V96))+(W70/W$10),
IF(V96&lt;1,0,(V72-(V72/V96)))))))</f>
        <v>0</v>
      </c>
      <c r="X72" s="249"/>
      <c r="Y72" s="249"/>
      <c r="Z72" s="249"/>
      <c r="AA72" s="249"/>
      <c r="AB72" s="249"/>
    </row>
    <row r="73" spans="1:28" hidden="1" outlineLevel="1">
      <c r="A73" s="331">
        <v>0</v>
      </c>
      <c r="B73" s="309" t="s">
        <v>194</v>
      </c>
      <c r="C73" s="395">
        <f ca="1">C68/C$10</f>
        <v>118.4568743871171</v>
      </c>
      <c r="D73" s="395">
        <f ca="1">IF(C97="n/a",C73,IFERROR(IF((OFFSET($C73,0,$A73))&lt;0,
MIN(0,C73-(OFFSET($C73,0,$A73)/(OFFSET($C68,-$A72,$A73)))),
MAX(0,C73-(OFFSET($C73,0,$A73)/(OFFSET($C68,-$A72,$A73))))),0))</f>
        <v>113.35097462905171</v>
      </c>
      <c r="E73" s="395">
        <f t="shared" ref="E73" ca="1" si="66">IF(D97="n/a",D73,IFERROR(IF((OFFSET($C73,0,$A73))&lt;0,
MIN(0,D73-(OFFSET($C73,0,$A73)/(OFFSET($C68,-$A72,$A73)))),
MAX(0,D73-(OFFSET($C73,0,$A73)/(OFFSET($C68,-$A72,$A73))))),0))</f>
        <v>108.24507487098631</v>
      </c>
      <c r="F73" s="395">
        <f t="shared" ref="F73:F74" ca="1" si="67">IF(E97="n/a",E73,IFERROR(IF((OFFSET($C73,0,$A73))&lt;0,
MIN(0,E73-(OFFSET($C73,0,$A73)/(OFFSET($C68,-$A72,$A73)))),
MAX(0,E73-(OFFSET($C73,0,$A73)/(OFFSET($C68,-$A72,$A73))))),0))</f>
        <v>103.13917511292092</v>
      </c>
      <c r="G73" s="395">
        <f t="shared" ref="G73:G75" ca="1" si="68">IF(F97="n/a",F73,IFERROR(IF((OFFSET($C73,0,$A73))&lt;0,
MIN(0,F73-(OFFSET($C73,0,$A73)/(OFFSET($C68,-$A72,$A73)))),
MAX(0,F73-(OFFSET($C73,0,$A73)/(OFFSET($C68,-$A72,$A73))))),0))</f>
        <v>98.033275354855533</v>
      </c>
      <c r="H73" s="395">
        <f t="shared" ref="H73:H76" ca="1" si="69">IF(G97="n/a",G73,IFERROR(IF((OFFSET($C73,0,$A73))&lt;0,
MIN(0,G73-(OFFSET($C73,0,$A73)/(OFFSET($C68,-$A72,$A73)))),
MAX(0,G73-(OFFSET($C73,0,$A73)/(OFFSET($C68,-$A72,$A73))))),0))</f>
        <v>92.927375596790142</v>
      </c>
      <c r="I73" s="395">
        <f t="shared" ref="I73:I77" ca="1" si="70">IF(H97="n/a",H73,IFERROR(IF((OFFSET($C73,0,$A73))&lt;0,
MIN(0,H73-(OFFSET($C73,0,$A73)/(OFFSET($C68,-$A72,$A73)))),
MAX(0,H73-(OFFSET($C73,0,$A73)/(OFFSET($C68,-$A72,$A73))))),0))</f>
        <v>87.821475838724751</v>
      </c>
      <c r="J73" s="395">
        <f t="shared" ref="J73:J78" ca="1" si="71">IF(I97="n/a",I73,IFERROR(IF((OFFSET($C73,0,$A73))&lt;0,
MIN(0,I73-(OFFSET($C73,0,$A73)/(OFFSET($C68,-$A72,$A73)))),
MAX(0,I73-(OFFSET($C73,0,$A73)/(OFFSET($C68,-$A72,$A73))))),0))</f>
        <v>82.715576080659361</v>
      </c>
      <c r="K73" s="395">
        <f t="shared" ref="K73:K79" ca="1" si="72">IF(J97="n/a",J73,IFERROR(IF((OFFSET($C73,0,$A73))&lt;0,
MIN(0,J73-(OFFSET($C73,0,$A73)/(OFFSET($C68,-$A72,$A73)))),
MAX(0,J73-(OFFSET($C73,0,$A73)/(OFFSET($C68,-$A72,$A73))))),0))</f>
        <v>77.60967632259397</v>
      </c>
      <c r="L73" s="395">
        <f t="shared" ref="L73:L80" ca="1" si="73">IF(K97="n/a",K73,IFERROR(IF((OFFSET($C73,0,$A73))&lt;0,
MIN(0,K73-(OFFSET($C73,0,$A73)/(OFFSET($C68,-$A72,$A73)))),
MAX(0,K73-(OFFSET($C73,0,$A73)/(OFFSET($C68,-$A72,$A73))))),0))</f>
        <v>72.503776564528579</v>
      </c>
      <c r="M73" s="395">
        <f t="shared" ref="M73:M81" ca="1" si="74">IF(L97="n/a",L73,IFERROR(IF((OFFSET($C73,0,$A73))&lt;0,
MIN(0,L73-(OFFSET($C73,0,$A73)/(OFFSET($C68,-$A72,$A73)))),
MAX(0,L73-(OFFSET($C73,0,$A73)/(OFFSET($C68,-$A72,$A73))))),0))</f>
        <v>67.397876806463188</v>
      </c>
      <c r="N73" s="395">
        <f t="shared" ref="N73:N82" ca="1" si="75">IF(M97="n/a",M73,IFERROR(IF((OFFSET($C73,0,$A73))&lt;0,
MIN(0,M73-(OFFSET($C73,0,$A73)/(OFFSET($C68,-$A72,$A73)))),
MAX(0,M73-(OFFSET($C73,0,$A73)/(OFFSET($C68,-$A72,$A73))))),0))</f>
        <v>62.291977048397797</v>
      </c>
      <c r="O73" s="395">
        <f t="shared" ref="O73:O83" ca="1" si="76">IF(N97="n/a",N73,IFERROR(IF((OFFSET($C73,0,$A73))&lt;0,
MIN(0,N73-(OFFSET($C73,0,$A73)/(OFFSET($C68,-$A72,$A73)))),
MAX(0,N73-(OFFSET($C73,0,$A73)/(OFFSET($C68,-$A72,$A73))))),0))</f>
        <v>57.186077290332406</v>
      </c>
      <c r="P73" s="395">
        <f t="shared" ref="P73:P84" ca="1" si="77">IF(O97="n/a",O73,IFERROR(IF((OFFSET($C73,0,$A73))&lt;0,
MIN(0,O73-(OFFSET($C73,0,$A73)/(OFFSET($C68,-$A72,$A73)))),
MAX(0,O73-(OFFSET($C73,0,$A73)/(OFFSET($C68,-$A72,$A73))))),0))</f>
        <v>52.080177532267015</v>
      </c>
      <c r="Q73" s="395">
        <f t="shared" ref="Q73:Q85" ca="1" si="78">IF(P97="n/a",P73,IFERROR(IF((OFFSET($C73,0,$A73))&lt;0,
MIN(0,P73-(OFFSET($C73,0,$A73)/(OFFSET($C68,-$A72,$A73)))),
MAX(0,P73-(OFFSET($C73,0,$A73)/(OFFSET($C68,-$A72,$A73))))),0))</f>
        <v>46.974277774201624</v>
      </c>
      <c r="R73" s="395">
        <f t="shared" ref="R73:R86" ca="1" si="79">IF(Q97="n/a",Q73,IFERROR(IF((OFFSET($C73,0,$A73))&lt;0,
MIN(0,Q73-(OFFSET($C73,0,$A73)/(OFFSET($C68,-$A72,$A73)))),
MAX(0,Q73-(OFFSET($C73,0,$A73)/(OFFSET($C68,-$A72,$A73))))),0))</f>
        <v>41.868378016136234</v>
      </c>
      <c r="S73" s="395">
        <f t="shared" ref="S73:S87" ca="1" si="80">IF(R97="n/a",R73,IFERROR(IF((OFFSET($C73,0,$A73))&lt;0,
MIN(0,R73-(OFFSET($C73,0,$A73)/(OFFSET($C68,-$A72,$A73)))),
MAX(0,R73-(OFFSET($C73,0,$A73)/(OFFSET($C68,-$A72,$A73))))),0))</f>
        <v>36.762478258070843</v>
      </c>
      <c r="T73" s="395">
        <f t="shared" ref="T73:T88" ca="1" si="81">IF(S97="n/a",S73,IFERROR(IF((OFFSET($C73,0,$A73))&lt;0,
MIN(0,S73-(OFFSET($C73,0,$A73)/(OFFSET($C68,-$A72,$A73)))),
MAX(0,S73-(OFFSET($C73,0,$A73)/(OFFSET($C68,-$A72,$A73))))),0))</f>
        <v>31.656578500005452</v>
      </c>
      <c r="U73" s="395">
        <f t="shared" ref="U73:U89" ca="1" si="82">IF(T97="n/a",T73,IFERROR(IF((OFFSET($C73,0,$A73))&lt;0,
MIN(0,T73-(OFFSET($C73,0,$A73)/(OFFSET($C68,-$A72,$A73)))),
MAX(0,T73-(OFFSET($C73,0,$A73)/(OFFSET($C68,-$A72,$A73))))),0))</f>
        <v>26.550678741940061</v>
      </c>
      <c r="V73" s="395">
        <f t="shared" ref="V73:V90" ca="1" si="83">IF(U97="n/a",U73,IFERROR(IF((OFFSET($C73,0,$A73))&lt;0,
MIN(0,U73-(OFFSET($C73,0,$A73)/(OFFSET($C68,-$A72,$A73)))),
MAX(0,U73-(OFFSET($C73,0,$A73)/(OFFSET($C68,-$A72,$A73))))),0))</f>
        <v>21.44477898387467</v>
      </c>
      <c r="W73" s="395">
        <f t="shared" ref="W73:W91" ca="1" si="84">IF(V97="n/a",V73,IFERROR(IF((OFFSET($C73,0,$A73))&lt;0,
MIN(0,V73-(OFFSET($C73,0,$A73)/(OFFSET($C68,-$A72,$A73)))),
MAX(0,V73-(OFFSET($C73,0,$A73)/(OFFSET($C68,-$A72,$A73))))),0))</f>
        <v>16.338879225809279</v>
      </c>
      <c r="X73" s="249"/>
      <c r="Y73" s="249"/>
      <c r="Z73" s="249"/>
      <c r="AA73" s="249"/>
      <c r="AB73" s="249"/>
    </row>
    <row r="74" spans="1:28" hidden="1" outlineLevel="1">
      <c r="A74" s="331">
        <v>1</v>
      </c>
      <c r="B74" s="309" t="str">
        <f t="shared" ref="B74:B92" ca="1" si="85">"Depreciated Net Capex "&amp;OFFSET($C$6,0,A74)</f>
        <v>Depreciated Net Capex 2013</v>
      </c>
      <c r="C74" s="396"/>
      <c r="D74" s="397">
        <f ca="1">(D68*((1+D$11)^0.5)/D$10)</f>
        <v>1.5002110090382532</v>
      </c>
      <c r="E74" s="395">
        <f ca="1">IF(D98="n/a",D74,IFERROR(IF((OFFSET($C74,0,$A74))&lt;0,
MIN(0,D74-(OFFSET($C74,0,$A74)/(OFFSET($C69,-$A73,$A74)))),
MAX(0,D74-(OFFSET($C74,0,$A74)/(OFFSET($C69,-$A73,$A74))))),0))</f>
        <v>1.4502039754036449</v>
      </c>
      <c r="F74" s="395">
        <f t="shared" ca="1" si="67"/>
        <v>1.4001969417690365</v>
      </c>
      <c r="G74" s="395">
        <f t="shared" ca="1" si="68"/>
        <v>1.3501899081344282</v>
      </c>
      <c r="H74" s="395">
        <f t="shared" ca="1" si="69"/>
        <v>1.3001828744998198</v>
      </c>
      <c r="I74" s="395">
        <f t="shared" ca="1" si="70"/>
        <v>1.2501758408652115</v>
      </c>
      <c r="J74" s="395">
        <f t="shared" ca="1" si="71"/>
        <v>1.2001688072306032</v>
      </c>
      <c r="K74" s="395">
        <f t="shared" ca="1" si="72"/>
        <v>1.1501617735959948</v>
      </c>
      <c r="L74" s="395">
        <f t="shared" ca="1" si="73"/>
        <v>1.1001547399613865</v>
      </c>
      <c r="M74" s="395">
        <f t="shared" ca="1" si="74"/>
        <v>1.0501477063267781</v>
      </c>
      <c r="N74" s="395">
        <f t="shared" ca="1" si="75"/>
        <v>1.0001406726921698</v>
      </c>
      <c r="O74" s="395">
        <f t="shared" ca="1" si="76"/>
        <v>0.95013363905756132</v>
      </c>
      <c r="P74" s="395">
        <f t="shared" ca="1" si="77"/>
        <v>0.90012660542295286</v>
      </c>
      <c r="Q74" s="395">
        <f t="shared" ca="1" si="78"/>
        <v>0.85011957178834441</v>
      </c>
      <c r="R74" s="395">
        <f t="shared" ca="1" si="79"/>
        <v>0.80011253815373595</v>
      </c>
      <c r="S74" s="395">
        <f t="shared" ca="1" si="80"/>
        <v>0.7501055045191275</v>
      </c>
      <c r="T74" s="395">
        <f t="shared" ca="1" si="81"/>
        <v>0.70009847088451904</v>
      </c>
      <c r="U74" s="395">
        <f t="shared" ca="1" si="82"/>
        <v>0.65009143724991059</v>
      </c>
      <c r="V74" s="395">
        <f t="shared" ca="1" si="83"/>
        <v>0.60008440361530213</v>
      </c>
      <c r="W74" s="395">
        <f t="shared" ca="1" si="84"/>
        <v>0.55007736998069368</v>
      </c>
      <c r="X74" s="249"/>
      <c r="Y74" s="249"/>
      <c r="Z74" s="249"/>
      <c r="AA74" s="249"/>
      <c r="AB74" s="249"/>
    </row>
    <row r="75" spans="1:28" hidden="1" outlineLevel="1">
      <c r="A75" s="331">
        <v>2</v>
      </c>
      <c r="B75" s="309" t="str">
        <f t="shared" ca="1" si="85"/>
        <v>Depreciated Net Capex 2014</v>
      </c>
      <c r="C75" s="398"/>
      <c r="D75" s="399"/>
      <c r="E75" s="397">
        <f ca="1">(E68*((1+E$11)^0.5)/E$10)</f>
        <v>44.752374223219739</v>
      </c>
      <c r="F75" s="395">
        <f ca="1">IF(E99="n/a",E75,IFERROR(IF((OFFSET($C75,0,$A75))&lt;0,
MIN(0,E75-(OFFSET($C75,0,$A75)/(OFFSET($C70,-$A74,$A75)))),
MAX(0,E75-(OFFSET($C75,0,$A75)/(OFFSET($C70,-$A74,$A75))))),0))</f>
        <v>43.260628415779081</v>
      </c>
      <c r="G75" s="395">
        <f t="shared" ca="1" si="68"/>
        <v>41.768882608338423</v>
      </c>
      <c r="H75" s="395">
        <f t="shared" ca="1" si="69"/>
        <v>40.277136800897765</v>
      </c>
      <c r="I75" s="395">
        <f t="shared" ca="1" si="70"/>
        <v>38.785390993457106</v>
      </c>
      <c r="J75" s="395">
        <f t="shared" ca="1" si="71"/>
        <v>37.293645186016448</v>
      </c>
      <c r="K75" s="395">
        <f t="shared" ca="1" si="72"/>
        <v>35.80189937857579</v>
      </c>
      <c r="L75" s="395">
        <f t="shared" ca="1" si="73"/>
        <v>34.310153571135132</v>
      </c>
      <c r="M75" s="395">
        <f t="shared" ca="1" si="74"/>
        <v>32.818407763694474</v>
      </c>
      <c r="N75" s="395">
        <f t="shared" ca="1" si="75"/>
        <v>31.326661956253815</v>
      </c>
      <c r="O75" s="395">
        <f t="shared" ca="1" si="76"/>
        <v>29.834916148813157</v>
      </c>
      <c r="P75" s="395">
        <f t="shared" ca="1" si="77"/>
        <v>28.343170341372499</v>
      </c>
      <c r="Q75" s="395">
        <f t="shared" ca="1" si="78"/>
        <v>26.851424533931841</v>
      </c>
      <c r="R75" s="395">
        <f t="shared" ca="1" si="79"/>
        <v>25.359678726491182</v>
      </c>
      <c r="S75" s="395">
        <f t="shared" ca="1" si="80"/>
        <v>23.867932919050524</v>
      </c>
      <c r="T75" s="395">
        <f t="shared" ca="1" si="81"/>
        <v>22.376187111609866</v>
      </c>
      <c r="U75" s="395">
        <f t="shared" ca="1" si="82"/>
        <v>20.884441304169208</v>
      </c>
      <c r="V75" s="395">
        <f t="shared" ca="1" si="83"/>
        <v>19.39269549672855</v>
      </c>
      <c r="W75" s="395">
        <f t="shared" ca="1" si="84"/>
        <v>17.900949689287891</v>
      </c>
      <c r="X75" s="334"/>
      <c r="Y75" s="249"/>
      <c r="Z75" s="249"/>
      <c r="AA75" s="249"/>
      <c r="AB75" s="249"/>
    </row>
    <row r="76" spans="1:28" hidden="1" outlineLevel="1">
      <c r="A76" s="331">
        <v>3</v>
      </c>
      <c r="B76" s="309" t="str">
        <f t="shared" ca="1" si="85"/>
        <v>Depreciated Net Capex 2015</v>
      </c>
      <c r="C76" s="398"/>
      <c r="D76" s="398"/>
      <c r="E76" s="399"/>
      <c r="F76" s="400">
        <f ca="1">($F68*((1+F$11)^0.5)/F$10)</f>
        <v>1.7870465608126846</v>
      </c>
      <c r="G76" s="395">
        <f ca="1">IF(F100="n/a",F76,IFERROR(IF((OFFSET($C76,0,$A76))&lt;0,
MIN(0,F76-(OFFSET($C76,0,$A76)/(OFFSET($C71,-$A75,$A76)))),
MAX(0,F76-(OFFSET($C76,0,$A76)/(OFFSET($C71,-$A75,$A76))))),0))</f>
        <v>1.7274783421189286</v>
      </c>
      <c r="H76" s="395">
        <f t="shared" ca="1" si="69"/>
        <v>1.6679101234251725</v>
      </c>
      <c r="I76" s="395">
        <f t="shared" ca="1" si="70"/>
        <v>1.6083419047314165</v>
      </c>
      <c r="J76" s="395">
        <f t="shared" ca="1" si="71"/>
        <v>1.5487736860376604</v>
      </c>
      <c r="K76" s="395">
        <f t="shared" ca="1" si="72"/>
        <v>1.4892054673439044</v>
      </c>
      <c r="L76" s="395">
        <f t="shared" ca="1" si="73"/>
        <v>1.4296372486501483</v>
      </c>
      <c r="M76" s="395">
        <f t="shared" ca="1" si="74"/>
        <v>1.3700690299563922</v>
      </c>
      <c r="N76" s="395">
        <f t="shared" ca="1" si="75"/>
        <v>1.3105008112626362</v>
      </c>
      <c r="O76" s="395">
        <f t="shared" ca="1" si="76"/>
        <v>1.2509325925688801</v>
      </c>
      <c r="P76" s="395">
        <f t="shared" ca="1" si="77"/>
        <v>1.1913643738751241</v>
      </c>
      <c r="Q76" s="395">
        <f t="shared" ca="1" si="78"/>
        <v>1.131796155181368</v>
      </c>
      <c r="R76" s="395">
        <f t="shared" ca="1" si="79"/>
        <v>1.0722279364876119</v>
      </c>
      <c r="S76" s="395">
        <f t="shared" ca="1" si="80"/>
        <v>1.0126597177938559</v>
      </c>
      <c r="T76" s="395">
        <f t="shared" ca="1" si="81"/>
        <v>0.95309149910009971</v>
      </c>
      <c r="U76" s="395">
        <f t="shared" ca="1" si="82"/>
        <v>0.89352328040634355</v>
      </c>
      <c r="V76" s="395">
        <f t="shared" ca="1" si="83"/>
        <v>0.83395506171258738</v>
      </c>
      <c r="W76" s="395">
        <f t="shared" ca="1" si="84"/>
        <v>0.77438684301883121</v>
      </c>
      <c r="X76" s="334"/>
      <c r="Y76" s="334"/>
      <c r="Z76" s="249"/>
      <c r="AA76" s="249"/>
      <c r="AB76" s="249"/>
    </row>
    <row r="77" spans="1:28" hidden="1" outlineLevel="1">
      <c r="A77" s="331">
        <v>4</v>
      </c>
      <c r="B77" s="309" t="str">
        <f t="shared" ca="1" si="85"/>
        <v>Depreciated Net Capex 2016</v>
      </c>
      <c r="C77" s="398"/>
      <c r="D77" s="398"/>
      <c r="E77" s="398"/>
      <c r="F77" s="399"/>
      <c r="G77" s="400">
        <f ca="1">($G68*((1+G$11)^0.5)/G$10)</f>
        <v>0.70424662075260314</v>
      </c>
      <c r="H77" s="395">
        <f ca="1">IF(G101="n/a",G77,IFERROR(IF((OFFSET($C77,0,$A77))&lt;0,
MIN(0,G77-(OFFSET($C77,0,$A77)/(OFFSET($C72,-$A76,$A77)))),
MAX(0,G77-(OFFSET($C77,0,$A77)/(OFFSET($C72,-$A76,$A77))))),0))</f>
        <v>0.68077173339418307</v>
      </c>
      <c r="I77" s="395">
        <f t="shared" ca="1" si="70"/>
        <v>0.65729684603576299</v>
      </c>
      <c r="J77" s="395">
        <f t="shared" ca="1" si="71"/>
        <v>0.63382195867734292</v>
      </c>
      <c r="K77" s="395">
        <f t="shared" ca="1" si="72"/>
        <v>0.61034707131892285</v>
      </c>
      <c r="L77" s="395">
        <f t="shared" ca="1" si="73"/>
        <v>0.58687218396050278</v>
      </c>
      <c r="M77" s="395">
        <f t="shared" ca="1" si="74"/>
        <v>0.56339729660208271</v>
      </c>
      <c r="N77" s="395">
        <f t="shared" ca="1" si="75"/>
        <v>0.53992240924366264</v>
      </c>
      <c r="O77" s="395">
        <f t="shared" ca="1" si="76"/>
        <v>0.51644752188524257</v>
      </c>
      <c r="P77" s="395">
        <f t="shared" ca="1" si="77"/>
        <v>0.49297263452682244</v>
      </c>
      <c r="Q77" s="395">
        <f t="shared" ca="1" si="78"/>
        <v>0.46949774716840231</v>
      </c>
      <c r="R77" s="395">
        <f t="shared" ca="1" si="79"/>
        <v>0.44602285980998219</v>
      </c>
      <c r="S77" s="395">
        <f t="shared" ca="1" si="80"/>
        <v>0.42254797245156206</v>
      </c>
      <c r="T77" s="395">
        <f t="shared" ca="1" si="81"/>
        <v>0.39907308509314193</v>
      </c>
      <c r="U77" s="395">
        <f t="shared" ca="1" si="82"/>
        <v>0.37559819773472181</v>
      </c>
      <c r="V77" s="395">
        <f t="shared" ca="1" si="83"/>
        <v>0.35212331037630168</v>
      </c>
      <c r="W77" s="395">
        <f t="shared" ca="1" si="84"/>
        <v>0.32864842301788155</v>
      </c>
      <c r="X77" s="334"/>
      <c r="Y77" s="334"/>
      <c r="Z77" s="334"/>
      <c r="AA77" s="249"/>
      <c r="AB77" s="249"/>
    </row>
    <row r="78" spans="1:28" hidden="1" outlineLevel="1">
      <c r="A78" s="331">
        <v>5</v>
      </c>
      <c r="B78" s="309" t="str">
        <f t="shared" ca="1" si="85"/>
        <v>Depreciated Net Capex 2017</v>
      </c>
      <c r="C78" s="398"/>
      <c r="D78" s="398"/>
      <c r="E78" s="398"/>
      <c r="F78" s="398"/>
      <c r="G78" s="399"/>
      <c r="H78" s="400">
        <f ca="1">(H68*((1+H$11)^0.5)/H$10)</f>
        <v>0.39164837585112888</v>
      </c>
      <c r="I78" s="395">
        <f ca="1">IF(H102="n/a",H78,IFERROR(IF((OFFSET($C78,0,$A78))&lt;0,
MIN(0,H78-(OFFSET($C78,0,$A78)/(OFFSET($C73,-$A77,$A78)))),
MAX(0,H78-(OFFSET($C78,0,$A78)/(OFFSET($C73,-$A77,$A78))))),0))</f>
        <v>0.37859342998942458</v>
      </c>
      <c r="J78" s="395">
        <f t="shared" ca="1" si="71"/>
        <v>0.36553848412772028</v>
      </c>
      <c r="K78" s="395">
        <f t="shared" ca="1" si="72"/>
        <v>0.35248353826601597</v>
      </c>
      <c r="L78" s="395">
        <f t="shared" ca="1" si="73"/>
        <v>0.33942859240431167</v>
      </c>
      <c r="M78" s="395">
        <f t="shared" ca="1" si="74"/>
        <v>0.32637364654260737</v>
      </c>
      <c r="N78" s="395">
        <f t="shared" ca="1" si="75"/>
        <v>0.31331870068090306</v>
      </c>
      <c r="O78" s="395">
        <f t="shared" ca="1" si="76"/>
        <v>0.30026375481919876</v>
      </c>
      <c r="P78" s="395">
        <f t="shared" ca="1" si="77"/>
        <v>0.28720880895749445</v>
      </c>
      <c r="Q78" s="395">
        <f t="shared" ca="1" si="78"/>
        <v>0.27415386309579015</v>
      </c>
      <c r="R78" s="395">
        <f t="shared" ca="1" si="79"/>
        <v>0.26109891723408585</v>
      </c>
      <c r="S78" s="395">
        <f t="shared" ca="1" si="80"/>
        <v>0.24804397137238154</v>
      </c>
      <c r="T78" s="395">
        <f t="shared" ca="1" si="81"/>
        <v>0.23498902551067724</v>
      </c>
      <c r="U78" s="395">
        <f t="shared" ca="1" si="82"/>
        <v>0.22193407964897294</v>
      </c>
      <c r="V78" s="395">
        <f t="shared" ca="1" si="83"/>
        <v>0.20887913378726863</v>
      </c>
      <c r="W78" s="395">
        <f t="shared" ca="1" si="84"/>
        <v>0.19582418792556433</v>
      </c>
      <c r="X78" s="334"/>
      <c r="Y78" s="334"/>
      <c r="Z78" s="334"/>
      <c r="AA78" s="249"/>
      <c r="AB78" s="249"/>
    </row>
    <row r="79" spans="1:28" hidden="1" outlineLevel="1">
      <c r="A79" s="331">
        <v>6</v>
      </c>
      <c r="B79" s="309" t="str">
        <f t="shared" ca="1" si="85"/>
        <v>Depreciated Net Capex 2018</v>
      </c>
      <c r="C79" s="398"/>
      <c r="D79" s="398"/>
      <c r="E79" s="398"/>
      <c r="F79" s="398"/>
      <c r="G79" s="398"/>
      <c r="H79" s="399"/>
      <c r="I79" s="400">
        <f ca="1">(I68*((1+I$11)^0.5)/I$10)</f>
        <v>0</v>
      </c>
      <c r="J79" s="395">
        <f ca="1">IF(I103="n/a",I79,IFERROR(IF((OFFSET($C79,0,$A79))&lt;0,
MIN(0,I79-(OFFSET($C79,0,$A79)/(OFFSET($C74,-$A78,$A79)))),
MAX(0,I79-(OFFSET($C79,0,$A79)/(OFFSET($C74,-$A78,$A79))))),0))</f>
        <v>0</v>
      </c>
      <c r="K79" s="395">
        <f t="shared" ca="1" si="72"/>
        <v>0</v>
      </c>
      <c r="L79" s="395">
        <f t="shared" ca="1" si="73"/>
        <v>0</v>
      </c>
      <c r="M79" s="395">
        <f t="shared" ca="1" si="74"/>
        <v>0</v>
      </c>
      <c r="N79" s="395">
        <f t="shared" ca="1" si="75"/>
        <v>0</v>
      </c>
      <c r="O79" s="395">
        <f t="shared" ca="1" si="76"/>
        <v>0</v>
      </c>
      <c r="P79" s="395">
        <f t="shared" ca="1" si="77"/>
        <v>0</v>
      </c>
      <c r="Q79" s="395">
        <f t="shared" ca="1" si="78"/>
        <v>0</v>
      </c>
      <c r="R79" s="395">
        <f t="shared" ca="1" si="79"/>
        <v>0</v>
      </c>
      <c r="S79" s="395">
        <f t="shared" ca="1" si="80"/>
        <v>0</v>
      </c>
      <c r="T79" s="395">
        <f t="shared" ca="1" si="81"/>
        <v>0</v>
      </c>
      <c r="U79" s="395">
        <f t="shared" ca="1" si="82"/>
        <v>0</v>
      </c>
      <c r="V79" s="395">
        <f t="shared" ca="1" si="83"/>
        <v>0</v>
      </c>
      <c r="W79" s="395">
        <f t="shared" ca="1" si="84"/>
        <v>0</v>
      </c>
      <c r="X79" s="334"/>
      <c r="Y79" s="334"/>
      <c r="Z79" s="334"/>
      <c r="AA79" s="249"/>
      <c r="AB79" s="249"/>
    </row>
    <row r="80" spans="1:28" hidden="1" outlineLevel="1">
      <c r="A80" s="331">
        <v>7</v>
      </c>
      <c r="B80" s="309" t="str">
        <f t="shared" ca="1" si="85"/>
        <v>Depreciated Net Capex 2019</v>
      </c>
      <c r="C80" s="398"/>
      <c r="D80" s="398"/>
      <c r="E80" s="398"/>
      <c r="F80" s="398"/>
      <c r="G80" s="398"/>
      <c r="H80" s="398"/>
      <c r="I80" s="399"/>
      <c r="J80" s="400">
        <f ca="1">(J68*((1+J$11)^0.5)/J$10)</f>
        <v>0</v>
      </c>
      <c r="K80" s="395">
        <f ca="1">IF(J104="n/a",J80,IFERROR(IF((OFFSET($C80,0,$A80))&lt;0,
MIN(0,J80-(OFFSET($C80,0,$A80)/(OFFSET($C75,-$A79,$A80)))),
MAX(0,J80-(OFFSET($C80,0,$A80)/(OFFSET($C75,-$A79,$A80))))),0))</f>
        <v>0</v>
      </c>
      <c r="L80" s="395">
        <f t="shared" ca="1" si="73"/>
        <v>0</v>
      </c>
      <c r="M80" s="395">
        <f t="shared" ca="1" si="74"/>
        <v>0</v>
      </c>
      <c r="N80" s="395">
        <f t="shared" ca="1" si="75"/>
        <v>0</v>
      </c>
      <c r="O80" s="395">
        <f t="shared" ca="1" si="76"/>
        <v>0</v>
      </c>
      <c r="P80" s="395">
        <f t="shared" ca="1" si="77"/>
        <v>0</v>
      </c>
      <c r="Q80" s="395">
        <f t="shared" ca="1" si="78"/>
        <v>0</v>
      </c>
      <c r="R80" s="395">
        <f t="shared" ca="1" si="79"/>
        <v>0</v>
      </c>
      <c r="S80" s="395">
        <f t="shared" ca="1" si="80"/>
        <v>0</v>
      </c>
      <c r="T80" s="395">
        <f t="shared" ca="1" si="81"/>
        <v>0</v>
      </c>
      <c r="U80" s="395">
        <f t="shared" ca="1" si="82"/>
        <v>0</v>
      </c>
      <c r="V80" s="395">
        <f t="shared" ca="1" si="83"/>
        <v>0</v>
      </c>
      <c r="W80" s="395">
        <f t="shared" ca="1" si="84"/>
        <v>0</v>
      </c>
      <c r="X80" s="334"/>
      <c r="Y80" s="334"/>
      <c r="Z80" s="334"/>
      <c r="AA80" s="249"/>
      <c r="AB80" s="249"/>
    </row>
    <row r="81" spans="1:28" hidden="1" outlineLevel="1">
      <c r="A81" s="331">
        <v>8</v>
      </c>
      <c r="B81" s="309" t="str">
        <f t="shared" ca="1" si="85"/>
        <v>Depreciated Net Capex 2020</v>
      </c>
      <c r="C81" s="398"/>
      <c r="D81" s="398"/>
      <c r="E81" s="398"/>
      <c r="F81" s="398"/>
      <c r="G81" s="398"/>
      <c r="H81" s="398"/>
      <c r="I81" s="398"/>
      <c r="J81" s="399"/>
      <c r="K81" s="400">
        <f ca="1">(K68*((1+K$11)^0.5)/K$10)</f>
        <v>0</v>
      </c>
      <c r="L81" s="395">
        <f ca="1">IF(K105="n/a",K81,IFERROR(IF((OFFSET($C81,0,$A81))&lt;0,
MIN(0,K81-(OFFSET($C81,0,$A81)/(OFFSET($C76,-$A80,$A81)))),
MAX(0,K81-(OFFSET($C81,0,$A81)/(OFFSET($C76,-$A80,$A81))))),0))</f>
        <v>0</v>
      </c>
      <c r="M81" s="395">
        <f t="shared" ca="1" si="74"/>
        <v>0</v>
      </c>
      <c r="N81" s="395">
        <f t="shared" ca="1" si="75"/>
        <v>0</v>
      </c>
      <c r="O81" s="395">
        <f t="shared" ca="1" si="76"/>
        <v>0</v>
      </c>
      <c r="P81" s="395">
        <f t="shared" ca="1" si="77"/>
        <v>0</v>
      </c>
      <c r="Q81" s="395">
        <f t="shared" ca="1" si="78"/>
        <v>0</v>
      </c>
      <c r="R81" s="395">
        <f t="shared" ca="1" si="79"/>
        <v>0</v>
      </c>
      <c r="S81" s="395">
        <f t="shared" ca="1" si="80"/>
        <v>0</v>
      </c>
      <c r="T81" s="395">
        <f t="shared" ca="1" si="81"/>
        <v>0</v>
      </c>
      <c r="U81" s="395">
        <f t="shared" ca="1" si="82"/>
        <v>0</v>
      </c>
      <c r="V81" s="395">
        <f t="shared" ca="1" si="83"/>
        <v>0</v>
      </c>
      <c r="W81" s="395">
        <f t="shared" ca="1" si="84"/>
        <v>0</v>
      </c>
      <c r="X81" s="334"/>
      <c r="Y81" s="334"/>
      <c r="Z81" s="334"/>
      <c r="AA81" s="249"/>
      <c r="AB81" s="249"/>
    </row>
    <row r="82" spans="1:28" hidden="1" outlineLevel="1">
      <c r="A82" s="331">
        <v>9</v>
      </c>
      <c r="B82" s="309" t="str">
        <f t="shared" ca="1" si="85"/>
        <v>Depreciated Net Capex 2021</v>
      </c>
      <c r="C82" s="398"/>
      <c r="D82" s="398"/>
      <c r="E82" s="398"/>
      <c r="F82" s="398"/>
      <c r="G82" s="398"/>
      <c r="H82" s="398"/>
      <c r="I82" s="398"/>
      <c r="J82" s="398"/>
      <c r="K82" s="399"/>
      <c r="L82" s="400">
        <f ca="1">(L68*((1+L$11)^0.5)/L$10)</f>
        <v>0</v>
      </c>
      <c r="M82" s="395">
        <f ca="1">IF(L106="n/a",L82,IFERROR(IF((OFFSET($C82,0,$A82))&lt;0,
MIN(0,L82-(OFFSET($C82,0,$A82)/(OFFSET($C77,-$A81,$A82)))),
MAX(0,L82-(OFFSET($C82,0,$A82)/(OFFSET($C77,-$A81,$A82))))),0))</f>
        <v>0</v>
      </c>
      <c r="N82" s="395">
        <f t="shared" ca="1" si="75"/>
        <v>0</v>
      </c>
      <c r="O82" s="395">
        <f t="shared" ca="1" si="76"/>
        <v>0</v>
      </c>
      <c r="P82" s="395">
        <f t="shared" ca="1" si="77"/>
        <v>0</v>
      </c>
      <c r="Q82" s="395">
        <f t="shared" ca="1" si="78"/>
        <v>0</v>
      </c>
      <c r="R82" s="395">
        <f t="shared" ca="1" si="79"/>
        <v>0</v>
      </c>
      <c r="S82" s="395">
        <f t="shared" ca="1" si="80"/>
        <v>0</v>
      </c>
      <c r="T82" s="395">
        <f t="shared" ca="1" si="81"/>
        <v>0</v>
      </c>
      <c r="U82" s="395">
        <f t="shared" ca="1" si="82"/>
        <v>0</v>
      </c>
      <c r="V82" s="395">
        <f t="shared" ca="1" si="83"/>
        <v>0</v>
      </c>
      <c r="W82" s="395">
        <f t="shared" ca="1" si="84"/>
        <v>0</v>
      </c>
      <c r="X82" s="334"/>
      <c r="Y82" s="334"/>
      <c r="Z82" s="334"/>
      <c r="AA82" s="249"/>
      <c r="AB82" s="249"/>
    </row>
    <row r="83" spans="1:28" hidden="1" outlineLevel="1">
      <c r="A83" s="331">
        <v>10</v>
      </c>
      <c r="B83" s="309" t="str">
        <f t="shared" ca="1" si="85"/>
        <v>Depreciated Net Capex 2022</v>
      </c>
      <c r="C83" s="398"/>
      <c r="D83" s="398"/>
      <c r="E83" s="398"/>
      <c r="F83" s="398"/>
      <c r="G83" s="398"/>
      <c r="H83" s="398"/>
      <c r="I83" s="398"/>
      <c r="J83" s="398"/>
      <c r="K83" s="398"/>
      <c r="L83" s="399"/>
      <c r="M83" s="400">
        <f ca="1">(M68*((1+M$11)^0.5)/M$10)</f>
        <v>0</v>
      </c>
      <c r="N83" s="395">
        <f ca="1">IF(M107="n/a",M83,IFERROR(IF((OFFSET($C83,0,$A83))&lt;0,
MIN(0,M83-(OFFSET($C83,0,$A83)/(OFFSET($C78,-$A82,$A83)))),
MAX(0,M83-(OFFSET($C83,0,$A83)/(OFFSET($C78,-$A82,$A83))))),0))</f>
        <v>0</v>
      </c>
      <c r="O83" s="395">
        <f t="shared" ca="1" si="76"/>
        <v>0</v>
      </c>
      <c r="P83" s="395">
        <f t="shared" ca="1" si="77"/>
        <v>0</v>
      </c>
      <c r="Q83" s="395">
        <f t="shared" ca="1" si="78"/>
        <v>0</v>
      </c>
      <c r="R83" s="395">
        <f t="shared" ca="1" si="79"/>
        <v>0</v>
      </c>
      <c r="S83" s="395">
        <f t="shared" ca="1" si="80"/>
        <v>0</v>
      </c>
      <c r="T83" s="395">
        <f t="shared" ca="1" si="81"/>
        <v>0</v>
      </c>
      <c r="U83" s="395">
        <f t="shared" ca="1" si="82"/>
        <v>0</v>
      </c>
      <c r="V83" s="395">
        <f t="shared" ca="1" si="83"/>
        <v>0</v>
      </c>
      <c r="W83" s="395">
        <f t="shared" ca="1" si="84"/>
        <v>0</v>
      </c>
      <c r="X83" s="334"/>
      <c r="Y83" s="334"/>
      <c r="Z83" s="334"/>
      <c r="AA83" s="249"/>
      <c r="AB83" s="249"/>
    </row>
    <row r="84" spans="1:28" hidden="1" outlineLevel="1">
      <c r="A84" s="331">
        <v>11</v>
      </c>
      <c r="B84" s="309" t="str">
        <f t="shared" ca="1" si="85"/>
        <v>Depreciated Net Capex 2023</v>
      </c>
      <c r="C84" s="398"/>
      <c r="D84" s="398"/>
      <c r="E84" s="398"/>
      <c r="F84" s="398"/>
      <c r="G84" s="398"/>
      <c r="H84" s="398"/>
      <c r="I84" s="398"/>
      <c r="J84" s="398"/>
      <c r="K84" s="398"/>
      <c r="L84" s="398"/>
      <c r="M84" s="399"/>
      <c r="N84" s="400">
        <f>(N68*((1+N$11)^0.5)/N$10)</f>
        <v>0</v>
      </c>
      <c r="O84" s="395">
        <f ca="1">IF(N108="n/a",N84,IFERROR(IF((OFFSET($C84,0,$A84))&lt;0,
MIN(0,N84-(OFFSET($C84,0,$A84)/(OFFSET($C79,-$A83,$A84)))),
MAX(0,N84-(OFFSET($C84,0,$A84)/(OFFSET($C79,-$A83,$A84))))),0))</f>
        <v>0</v>
      </c>
      <c r="P84" s="395">
        <f t="shared" ca="1" si="77"/>
        <v>0</v>
      </c>
      <c r="Q84" s="395">
        <f t="shared" ca="1" si="78"/>
        <v>0</v>
      </c>
      <c r="R84" s="395">
        <f t="shared" ca="1" si="79"/>
        <v>0</v>
      </c>
      <c r="S84" s="395">
        <f t="shared" ca="1" si="80"/>
        <v>0</v>
      </c>
      <c r="T84" s="395">
        <f t="shared" ca="1" si="81"/>
        <v>0</v>
      </c>
      <c r="U84" s="395">
        <f t="shared" ca="1" si="82"/>
        <v>0</v>
      </c>
      <c r="V84" s="395">
        <f t="shared" ca="1" si="83"/>
        <v>0</v>
      </c>
      <c r="W84" s="395">
        <f t="shared" ca="1" si="84"/>
        <v>0</v>
      </c>
      <c r="X84" s="334"/>
      <c r="Y84" s="334"/>
      <c r="Z84" s="334"/>
      <c r="AA84" s="249"/>
      <c r="AB84" s="249"/>
    </row>
    <row r="85" spans="1:28" hidden="1" outlineLevel="1">
      <c r="A85" s="331">
        <v>12</v>
      </c>
      <c r="B85" s="309" t="str">
        <f t="shared" ca="1" si="85"/>
        <v>Depreciated Net Capex 2024</v>
      </c>
      <c r="C85" s="398"/>
      <c r="D85" s="398"/>
      <c r="E85" s="398"/>
      <c r="F85" s="398"/>
      <c r="G85" s="398"/>
      <c r="H85" s="398"/>
      <c r="I85" s="398"/>
      <c r="J85" s="398"/>
      <c r="K85" s="398"/>
      <c r="L85" s="398"/>
      <c r="M85" s="398"/>
      <c r="N85" s="399"/>
      <c r="O85" s="400">
        <f>(O68*((1+O$11)^0.5)/O$10)</f>
        <v>0</v>
      </c>
      <c r="P85" s="395">
        <f ca="1">IF(O109="n/a",O85,IFERROR(IF((OFFSET($C85,0,$A85))&lt;0,
MIN(0,O85-(OFFSET($C85,0,$A85)/(OFFSET($C80,-$A84,$A85)))),
MAX(0,O85-(OFFSET($C85,0,$A85)/(OFFSET($C80,-$A84,$A85))))),0))</f>
        <v>0</v>
      </c>
      <c r="Q85" s="395">
        <f t="shared" ca="1" si="78"/>
        <v>0</v>
      </c>
      <c r="R85" s="395">
        <f t="shared" ca="1" si="79"/>
        <v>0</v>
      </c>
      <c r="S85" s="395">
        <f t="shared" ca="1" si="80"/>
        <v>0</v>
      </c>
      <c r="T85" s="395">
        <f t="shared" ca="1" si="81"/>
        <v>0</v>
      </c>
      <c r="U85" s="395">
        <f t="shared" ca="1" si="82"/>
        <v>0</v>
      </c>
      <c r="V85" s="395">
        <f t="shared" ca="1" si="83"/>
        <v>0</v>
      </c>
      <c r="W85" s="395">
        <f t="shared" ca="1" si="84"/>
        <v>0</v>
      </c>
      <c r="X85" s="334"/>
      <c r="Y85" s="334"/>
      <c r="Z85" s="334"/>
      <c r="AA85" s="249"/>
      <c r="AB85" s="249"/>
    </row>
    <row r="86" spans="1:28" hidden="1" outlineLevel="1">
      <c r="A86" s="331">
        <v>13</v>
      </c>
      <c r="B86" s="309" t="str">
        <f t="shared" ca="1" si="85"/>
        <v>Depreciated Net Capex 2025</v>
      </c>
      <c r="C86" s="398"/>
      <c r="D86" s="398"/>
      <c r="E86" s="398"/>
      <c r="F86" s="398"/>
      <c r="G86" s="398"/>
      <c r="H86" s="398"/>
      <c r="I86" s="398"/>
      <c r="J86" s="398"/>
      <c r="K86" s="398"/>
      <c r="L86" s="398"/>
      <c r="M86" s="398"/>
      <c r="N86" s="398"/>
      <c r="O86" s="399"/>
      <c r="P86" s="400">
        <f>(P68*((1+P$11)^0.5)/P$10)</f>
        <v>0</v>
      </c>
      <c r="Q86" s="395">
        <f ca="1">IF(P110="n/a",P86,IFERROR(IF((OFFSET($C86,0,$A86))&lt;0,
MIN(0,P86-(OFFSET($C86,0,$A86)/(OFFSET($C81,-$A85,$A86)))),
MAX(0,P86-(OFFSET($C86,0,$A86)/(OFFSET($C81,-$A85,$A86))))),0))</f>
        <v>0</v>
      </c>
      <c r="R86" s="395">
        <f t="shared" ca="1" si="79"/>
        <v>0</v>
      </c>
      <c r="S86" s="395">
        <f t="shared" ca="1" si="80"/>
        <v>0</v>
      </c>
      <c r="T86" s="395">
        <f t="shared" ca="1" si="81"/>
        <v>0</v>
      </c>
      <c r="U86" s="395">
        <f t="shared" ca="1" si="82"/>
        <v>0</v>
      </c>
      <c r="V86" s="395">
        <f t="shared" ca="1" si="83"/>
        <v>0</v>
      </c>
      <c r="W86" s="395">
        <f t="shared" ca="1" si="84"/>
        <v>0</v>
      </c>
      <c r="X86" s="334"/>
      <c r="Y86" s="334"/>
      <c r="Z86" s="334"/>
      <c r="AA86" s="249"/>
      <c r="AB86" s="249"/>
    </row>
    <row r="87" spans="1:28" hidden="1" outlineLevel="1">
      <c r="A87" s="331">
        <v>14</v>
      </c>
      <c r="B87" s="309" t="str">
        <f t="shared" ca="1" si="85"/>
        <v>Depreciated Net Capex 2026</v>
      </c>
      <c r="C87" s="398"/>
      <c r="D87" s="398"/>
      <c r="E87" s="398"/>
      <c r="F87" s="398"/>
      <c r="G87" s="398"/>
      <c r="H87" s="398"/>
      <c r="I87" s="398"/>
      <c r="J87" s="398"/>
      <c r="K87" s="398"/>
      <c r="L87" s="398"/>
      <c r="M87" s="398"/>
      <c r="N87" s="398"/>
      <c r="O87" s="398"/>
      <c r="P87" s="399"/>
      <c r="Q87" s="400">
        <f>(Q68*((1+Q$11)^0.5)/Q$10)</f>
        <v>0</v>
      </c>
      <c r="R87" s="395">
        <f ca="1">IF(Q111="n/a",Q87,IFERROR(IF((OFFSET($C87,0,$A87))&lt;0,
MIN(0,Q87-(OFFSET($C87,0,$A87)/(OFFSET($C82,-$A86,$A87)))),
MAX(0,Q87-(OFFSET($C87,0,$A87)/(OFFSET($C82,-$A86,$A87))))),0))</f>
        <v>0</v>
      </c>
      <c r="S87" s="395">
        <f t="shared" ca="1" si="80"/>
        <v>0</v>
      </c>
      <c r="T87" s="395">
        <f t="shared" ca="1" si="81"/>
        <v>0</v>
      </c>
      <c r="U87" s="395">
        <f t="shared" ca="1" si="82"/>
        <v>0</v>
      </c>
      <c r="V87" s="395">
        <f t="shared" ca="1" si="83"/>
        <v>0</v>
      </c>
      <c r="W87" s="395">
        <f t="shared" ca="1" si="84"/>
        <v>0</v>
      </c>
      <c r="X87" s="334"/>
      <c r="Y87" s="334"/>
      <c r="Z87" s="334"/>
      <c r="AA87" s="249"/>
      <c r="AB87" s="249"/>
    </row>
    <row r="88" spans="1:28" hidden="1" outlineLevel="1">
      <c r="A88" s="331">
        <v>15</v>
      </c>
      <c r="B88" s="309" t="str">
        <f t="shared" ca="1" si="85"/>
        <v>Depreciated Net Capex 2027</v>
      </c>
      <c r="C88" s="398"/>
      <c r="D88" s="398"/>
      <c r="E88" s="398"/>
      <c r="F88" s="398"/>
      <c r="G88" s="398"/>
      <c r="H88" s="398"/>
      <c r="I88" s="398"/>
      <c r="J88" s="398"/>
      <c r="K88" s="398"/>
      <c r="L88" s="398"/>
      <c r="M88" s="398"/>
      <c r="N88" s="398"/>
      <c r="O88" s="398"/>
      <c r="P88" s="398"/>
      <c r="Q88" s="399"/>
      <c r="R88" s="400">
        <f>(R68*((1+R$11)^0.5)/R$10)</f>
        <v>0</v>
      </c>
      <c r="S88" s="395">
        <f ca="1">IF(R112="n/a",R88,IFERROR(IF((OFFSET($C88,0,$A88))&lt;0,
MIN(0,R88-(OFFSET($C88,0,$A88)/(OFFSET($C83,-$A87,$A88)))),
MAX(0,R88-(OFFSET($C88,0,$A88)/(OFFSET($C83,-$A87,$A88))))),0))</f>
        <v>0</v>
      </c>
      <c r="T88" s="395">
        <f t="shared" ca="1" si="81"/>
        <v>0</v>
      </c>
      <c r="U88" s="395">
        <f t="shared" ca="1" si="82"/>
        <v>0</v>
      </c>
      <c r="V88" s="395">
        <f t="shared" ca="1" si="83"/>
        <v>0</v>
      </c>
      <c r="W88" s="395">
        <f t="shared" ca="1" si="84"/>
        <v>0</v>
      </c>
      <c r="X88" s="334"/>
      <c r="Y88" s="334"/>
      <c r="Z88" s="334"/>
      <c r="AA88" s="249"/>
      <c r="AB88" s="249"/>
    </row>
    <row r="89" spans="1:28" hidden="1" outlineLevel="1">
      <c r="A89" s="331">
        <v>16</v>
      </c>
      <c r="B89" s="309" t="str">
        <f t="shared" ca="1" si="85"/>
        <v>Depreciated Net Capex 2028</v>
      </c>
      <c r="C89" s="398"/>
      <c r="D89" s="398"/>
      <c r="E89" s="398"/>
      <c r="F89" s="398"/>
      <c r="G89" s="398"/>
      <c r="H89" s="398"/>
      <c r="I89" s="398"/>
      <c r="J89" s="398"/>
      <c r="K89" s="398"/>
      <c r="L89" s="398"/>
      <c r="M89" s="398"/>
      <c r="N89" s="398"/>
      <c r="O89" s="398"/>
      <c r="P89" s="398"/>
      <c r="Q89" s="398"/>
      <c r="R89" s="399"/>
      <c r="S89" s="400">
        <f>(S68*((1+S$11)^0.5)/S$10)</f>
        <v>0</v>
      </c>
      <c r="T89" s="395">
        <f ca="1">IF(S113="n/a",S89,IFERROR(IF((OFFSET($C89,0,$A89))&lt;0,
MIN(0,S89-(OFFSET($C89,0,$A89)/(OFFSET($C84,-$A88,$A89)))),
MAX(0,S89-(OFFSET($C89,0,$A89)/(OFFSET($C84,-$A88,$A89))))),0))</f>
        <v>0</v>
      </c>
      <c r="U89" s="395">
        <f t="shared" ca="1" si="82"/>
        <v>0</v>
      </c>
      <c r="V89" s="395">
        <f t="shared" ca="1" si="83"/>
        <v>0</v>
      </c>
      <c r="W89" s="395">
        <f t="shared" ca="1" si="84"/>
        <v>0</v>
      </c>
      <c r="X89" s="334"/>
      <c r="Y89" s="334"/>
      <c r="Z89" s="334"/>
      <c r="AA89" s="249"/>
      <c r="AB89" s="249"/>
    </row>
    <row r="90" spans="1:28" hidden="1" outlineLevel="1">
      <c r="A90" s="331">
        <v>17</v>
      </c>
      <c r="B90" s="309" t="str">
        <f t="shared" ca="1" si="85"/>
        <v>Depreciated Net Capex 2029</v>
      </c>
      <c r="C90" s="398"/>
      <c r="D90" s="398"/>
      <c r="E90" s="398"/>
      <c r="F90" s="398"/>
      <c r="G90" s="398"/>
      <c r="H90" s="398"/>
      <c r="I90" s="398"/>
      <c r="J90" s="398"/>
      <c r="K90" s="398"/>
      <c r="L90" s="398"/>
      <c r="M90" s="398"/>
      <c r="N90" s="398"/>
      <c r="O90" s="398"/>
      <c r="P90" s="398"/>
      <c r="Q90" s="398"/>
      <c r="R90" s="398"/>
      <c r="S90" s="399"/>
      <c r="T90" s="400">
        <f>(T68*((1+T$11)^0.5)/T$10)</f>
        <v>0</v>
      </c>
      <c r="U90" s="395">
        <f ca="1">IF(T114="n/a",T90,IFERROR(IF((OFFSET($C90,0,$A90))&lt;0,
MIN(0,T90-(OFFSET($C90,0,$A90)/(OFFSET($C85,-$A89,$A90)))),
MAX(0,T90-(OFFSET($C90,0,$A90)/(OFFSET($C85,-$A89,$A90))))),0))</f>
        <v>0</v>
      </c>
      <c r="V90" s="395">
        <f t="shared" ca="1" si="83"/>
        <v>0</v>
      </c>
      <c r="W90" s="395">
        <f t="shared" ca="1" si="84"/>
        <v>0</v>
      </c>
      <c r="X90" s="334"/>
      <c r="Y90" s="334"/>
      <c r="Z90" s="334"/>
      <c r="AA90" s="249"/>
      <c r="AB90" s="249"/>
    </row>
    <row r="91" spans="1:28" hidden="1" outlineLevel="1">
      <c r="A91" s="331">
        <v>18</v>
      </c>
      <c r="B91" s="309" t="str">
        <f t="shared" ca="1" si="85"/>
        <v>Depreciated Net Capex 2030</v>
      </c>
      <c r="C91" s="398"/>
      <c r="D91" s="398"/>
      <c r="E91" s="398"/>
      <c r="F91" s="398"/>
      <c r="G91" s="398"/>
      <c r="H91" s="398"/>
      <c r="I91" s="398"/>
      <c r="J91" s="398"/>
      <c r="K91" s="398"/>
      <c r="L91" s="398"/>
      <c r="M91" s="398"/>
      <c r="N91" s="398"/>
      <c r="O91" s="398"/>
      <c r="P91" s="398"/>
      <c r="Q91" s="398"/>
      <c r="R91" s="398"/>
      <c r="S91" s="398"/>
      <c r="T91" s="399"/>
      <c r="U91" s="400">
        <f>(U68*((1+U$11)^0.5)/U$10)</f>
        <v>0</v>
      </c>
      <c r="V91" s="395">
        <f ca="1">IF(U115="n/a",U91,IFERROR(IF((OFFSET($C91,0,$A91))&lt;0,
MIN(0,U91-(OFFSET($C91,0,$A91)/(OFFSET($C86,-$A90,$A91)))),
MAX(0,U91-(OFFSET($C91,0,$A91)/(OFFSET($C86,-$A90,$A91))))),0))</f>
        <v>0</v>
      </c>
      <c r="W91" s="395">
        <f t="shared" ca="1" si="84"/>
        <v>0</v>
      </c>
      <c r="X91" s="334"/>
      <c r="Y91" s="334"/>
      <c r="Z91" s="334"/>
      <c r="AA91" s="249"/>
      <c r="AB91" s="249"/>
    </row>
    <row r="92" spans="1:28" hidden="1" outlineLevel="1">
      <c r="A92" s="331">
        <v>19</v>
      </c>
      <c r="B92" s="309" t="str">
        <f t="shared" ca="1" si="85"/>
        <v>Depreciated Net Capex 2031</v>
      </c>
      <c r="C92" s="398"/>
      <c r="D92" s="398"/>
      <c r="E92" s="398"/>
      <c r="F92" s="398"/>
      <c r="G92" s="398"/>
      <c r="H92" s="398"/>
      <c r="I92" s="398"/>
      <c r="J92" s="398"/>
      <c r="K92" s="398"/>
      <c r="L92" s="398"/>
      <c r="M92" s="398"/>
      <c r="N92" s="398"/>
      <c r="O92" s="398"/>
      <c r="P92" s="398"/>
      <c r="Q92" s="398"/>
      <c r="R92" s="398"/>
      <c r="S92" s="398"/>
      <c r="T92" s="398"/>
      <c r="U92" s="399"/>
      <c r="V92" s="400">
        <f>(V68*((1+V$11)^0.5)/V$10)</f>
        <v>0</v>
      </c>
      <c r="W92" s="395">
        <f ca="1">IF(V116="n/a",V92,IFERROR(IF((OFFSET($C92,0,$A92))&lt;0,
MIN(0,V92-(OFFSET($C92,0,$A92)/(OFFSET($C87,-$A91,$A92)))),
MAX(0,V92-(OFFSET($C92,0,$A92)/(OFFSET($C87,-$A91,$A92))))),0))</f>
        <v>0</v>
      </c>
      <c r="X92" s="334"/>
      <c r="Y92" s="334"/>
      <c r="Z92" s="334"/>
      <c r="AA92" s="249"/>
      <c r="AB92" s="249"/>
    </row>
    <row r="93" spans="1:28" hidden="1" outlineLevel="1">
      <c r="A93" s="331">
        <v>20</v>
      </c>
      <c r="B93" s="309" t="str">
        <f ca="1">"Depreciated Net Capex "&amp;OFFSET($C$6,0,A93)</f>
        <v>Depreciated Net Capex 2032</v>
      </c>
      <c r="C93" s="398"/>
      <c r="D93" s="398"/>
      <c r="E93" s="398"/>
      <c r="F93" s="398"/>
      <c r="G93" s="398"/>
      <c r="H93" s="398"/>
      <c r="I93" s="398"/>
      <c r="J93" s="398"/>
      <c r="K93" s="398"/>
      <c r="L93" s="398"/>
      <c r="M93" s="398"/>
      <c r="N93" s="398"/>
      <c r="O93" s="398"/>
      <c r="P93" s="398"/>
      <c r="Q93" s="398"/>
      <c r="R93" s="398"/>
      <c r="S93" s="398"/>
      <c r="T93" s="398"/>
      <c r="U93" s="398"/>
      <c r="V93" s="399"/>
      <c r="W93" s="395">
        <f>(W68*((1+W$11)^0.5)/W$10)</f>
        <v>0</v>
      </c>
      <c r="X93" s="249"/>
      <c r="Y93" s="249"/>
      <c r="Z93" s="249"/>
      <c r="AA93" s="249"/>
      <c r="AB93" s="249"/>
    </row>
    <row r="94" spans="1:28" hidden="1" outlineLevel="1">
      <c r="A94" s="249"/>
      <c r="B94" s="332"/>
      <c r="C94" s="395"/>
      <c r="D94" s="395"/>
      <c r="E94" s="395"/>
      <c r="F94" s="395"/>
      <c r="G94" s="395"/>
      <c r="H94" s="395"/>
      <c r="I94" s="395"/>
      <c r="J94" s="395"/>
      <c r="K94" s="395"/>
      <c r="L94" s="395"/>
      <c r="M94" s="395"/>
      <c r="N94" s="395"/>
      <c r="O94" s="395"/>
      <c r="P94" s="395"/>
      <c r="Q94" s="395"/>
      <c r="R94" s="395"/>
      <c r="S94" s="395"/>
      <c r="T94" s="395"/>
      <c r="U94" s="395"/>
      <c r="V94" s="395"/>
      <c r="W94" s="395"/>
      <c r="X94" s="249"/>
      <c r="Y94" s="249"/>
      <c r="Z94" s="249"/>
      <c r="AA94" s="249"/>
      <c r="AB94" s="249"/>
    </row>
    <row r="95" spans="1:28" hidden="1" outlineLevel="1">
      <c r="A95" s="249"/>
      <c r="B95" s="332"/>
      <c r="C95" s="395"/>
      <c r="D95" s="395"/>
      <c r="E95" s="395"/>
      <c r="F95" s="395"/>
      <c r="G95" s="395"/>
      <c r="H95" s="395"/>
      <c r="I95" s="395"/>
      <c r="J95" s="395"/>
      <c r="K95" s="395"/>
      <c r="L95" s="395"/>
      <c r="M95" s="395"/>
      <c r="N95" s="395"/>
      <c r="O95" s="395"/>
      <c r="P95" s="395"/>
      <c r="Q95" s="395"/>
      <c r="R95" s="395"/>
      <c r="S95" s="395"/>
      <c r="T95" s="395"/>
      <c r="U95" s="395"/>
      <c r="V95" s="395"/>
      <c r="W95" s="395"/>
      <c r="X95" s="249"/>
      <c r="Y95" s="249"/>
      <c r="Z95" s="249"/>
      <c r="AA95" s="249"/>
      <c r="AB95" s="249"/>
    </row>
    <row r="96" spans="1:28" hidden="1" outlineLevel="1">
      <c r="A96" s="249"/>
      <c r="B96" s="309" t="s">
        <v>298</v>
      </c>
      <c r="C96" s="395"/>
      <c r="D96" s="395">
        <f t="shared" ref="D96" ca="1" si="86">IF(C96="n/a","n/a",IF(AND(C96&lt;1,D70=0),0,
IF(D70=0,C96-1,
IF(C96&lt;1,D71,
(((C96-1)*(C72-(C72/(C96))))+((D70/D$10)*D71))/(D72)))))</f>
        <v>0</v>
      </c>
      <c r="E96" s="395">
        <f t="shared" ref="E96" ca="1" si="87">IF(D96="n/a","n/a",IF(AND(D96&lt;1,E70=0),0,
IF(E70=0,D96-1,
IF(D96&lt;1,E71,
(((D96-1)*(D72-(D72/(D96))))+((E70/E$10)*E71))/(E72)))))</f>
        <v>0</v>
      </c>
      <c r="F96" s="395">
        <f t="shared" ref="F96" ca="1" si="88">IF(E96="n/a","n/a",IF(AND(E96&lt;1,F70=0),0,
IF(F70=0,E96-1,
IF(E96&lt;1,F71,
(((E96-1)*(E72-(E72/(E96))))+((F70/F$10)*F71))/(F72)))))</f>
        <v>0</v>
      </c>
      <c r="G96" s="395">
        <f t="shared" ref="G96" ca="1" si="89">IF(F96="n/a","n/a",IF(AND(F96&lt;1,G70=0),0,
IF(G70=0,F96-1,
IF(F96&lt;1,G71,
(((F96-1)*(F72-(F72/(F96))))+((G70/G$10)*G71))/(G72)))))</f>
        <v>0</v>
      </c>
      <c r="H96" s="395">
        <f ca="1">IF(G96="n/a","n/a",IF(AND(G96&lt;1,H70=0),0,
IF(H70=0,G96-1,
IF(G96&lt;1,H71,
(((G96-1)*(G72-(G72/(G96))))+((H70/H$10)*H71))/(H72)))))</f>
        <v>0</v>
      </c>
      <c r="I96" s="395">
        <f t="shared" ref="I96" ca="1" si="90">IF(H96="n/a","n/a",IF(AND(H96&lt;1,I70=0),0,
IF(I70=0,H96-1,
IF(H96&lt;1,I71,
(((H96-1)*(H72-(H72/(H96))))+((I70/I$10)*I71))/(I72)))))</f>
        <v>0</v>
      </c>
      <c r="J96" s="395">
        <f t="shared" ref="J96" ca="1" si="91">IF(I96="n/a","n/a",IF(AND(I96&lt;1,J70=0),0,
IF(J70=0,I96-1,
IF(I96&lt;1,J71,
(((I96-1)*(I72-(I72/(I96))))+((J70/J$10)*J71))/(J72)))))</f>
        <v>0</v>
      </c>
      <c r="K96" s="395">
        <f t="shared" ref="K96" ca="1" si="92">IF(J96="n/a","n/a",IF(AND(J96&lt;1,K70=0),0,
IF(K70=0,J96-1,
IF(J96&lt;1,K71,
(((J96-1)*(J72-(J72/(J96))))+((K70/K$10)*K71))/(K72)))))</f>
        <v>0</v>
      </c>
      <c r="L96" s="395">
        <f t="shared" ref="L96" ca="1" si="93">IF(K96="n/a","n/a",IF(AND(K96&lt;1,L70=0),0,
IF(L70=0,K96-1,
IF(K96&lt;1,L71,
(((K96-1)*(K72-(K72/(K96))))+((L70/L$10)*L71))/(L72)))))</f>
        <v>0</v>
      </c>
      <c r="M96" s="395">
        <f t="shared" ref="M96" ca="1" si="94">IF(L96="n/a","n/a",IF(AND(L96&lt;1,M70=0),0,
IF(M70=0,L96-1,
IF(L96&lt;1,M71,
(((L96-1)*(L72-(L72/(L96))))+((M70/M$10)*M71))/(M72)))))</f>
        <v>0</v>
      </c>
      <c r="N96" s="395">
        <f t="shared" ref="N96" ca="1" si="95">IF(M96="n/a","n/a",IF(AND(M96&lt;1,N70=0),0,
IF(N70=0,M96-1,
IF(M96&lt;1,N71,
(((M96-1)*(M72-(M72/(M96))))+((N70/N$10)*N71))/(N72)))))</f>
        <v>0</v>
      </c>
      <c r="O96" s="395">
        <f t="shared" ref="O96" ca="1" si="96">IF(N96="n/a","n/a",IF(AND(N96&lt;1,O70=0),0,
IF(O70=0,N96-1,
IF(N96&lt;1,O71,
(((N96-1)*(N72-(N72/(N96))))+((O70/O$10)*O71))/(O72)))))</f>
        <v>0</v>
      </c>
      <c r="P96" s="395">
        <f t="shared" ref="P96" ca="1" si="97">IF(O96="n/a","n/a",IF(AND(O96&lt;1,P70=0),0,
IF(P70=0,O96-1,
IF(O96&lt;1,P71,
(((O96-1)*(O72-(O72/(O96))))+((P70/P$10)*P71))/(P72)))))</f>
        <v>0</v>
      </c>
      <c r="Q96" s="395">
        <f t="shared" ref="Q96" ca="1" si="98">IF(P96="n/a","n/a",IF(AND(P96&lt;1,Q70=0),0,
IF(Q70=0,P96-1,
IF(P96&lt;1,Q71,
(((P96-1)*(P72-(P72/(P96))))+((Q70/Q$10)*Q71))/(Q72)))))</f>
        <v>0</v>
      </c>
      <c r="R96" s="395">
        <f t="shared" ref="R96" ca="1" si="99">IF(Q96="n/a","n/a",IF(AND(Q96&lt;1,R70=0),0,
IF(R70=0,Q96-1,
IF(Q96&lt;1,R71,
(((Q96-1)*(Q72-(Q72/(Q96))))+((R70/R$10)*R71))/(R72)))))</f>
        <v>0</v>
      </c>
      <c r="S96" s="395">
        <f t="shared" ref="S96" ca="1" si="100">IF(R96="n/a","n/a",IF(AND(R96&lt;1,S70=0),0,
IF(S70=0,R96-1,
IF(R96&lt;1,S71,
(((R96-1)*(R72-(R72/(R96))))+((S70/S$10)*S71))/(S72)))))</f>
        <v>0</v>
      </c>
      <c r="T96" s="395">
        <f t="shared" ref="T96" ca="1" si="101">IF(S96="n/a","n/a",IF(AND(S96&lt;1,T70=0),0,
IF(T70=0,S96-1,
IF(S96&lt;1,T71,
(((S96-1)*(S72-(S72/(S96))))+((T70/T$10)*T71))/(T72)))))</f>
        <v>0</v>
      </c>
      <c r="U96" s="395">
        <f t="shared" ref="U96" ca="1" si="102">IF(T96="n/a","n/a",IF(AND(T96&lt;1,U70=0),0,
IF(U70=0,T96-1,
IF(T96&lt;1,U71,
(((T96-1)*(T72-(T72/(T96))))+((U70/U$10)*U71))/(U72)))))</f>
        <v>0</v>
      </c>
      <c r="V96" s="395">
        <f t="shared" ref="V96" ca="1" si="103">IF(U96="n/a","n/a",IF(AND(U96&lt;1,V70=0),0,
IF(V70=0,U96-1,
IF(U96&lt;1,V71,
(((U96-1)*(U72-(U72/(U96))))+((V70/V$10)*V71))/(V72)))))</f>
        <v>0</v>
      </c>
      <c r="W96" s="395">
        <f t="shared" ref="W96" ca="1" si="104">IF(V96="n/a","n/a",IF(AND(V96&lt;1,W70=0),0,
IF(W70=0,V96-1,
IF(V96&lt;1,W71,
(((V96-1)*(V72-(V72/(V96))))+((W70/W$10)*W71))/(W72)))))</f>
        <v>0</v>
      </c>
      <c r="X96" s="249"/>
      <c r="Y96" s="249"/>
      <c r="Z96" s="249"/>
      <c r="AA96" s="249"/>
      <c r="AB96" s="249"/>
    </row>
    <row r="97" spans="1:28" hidden="1" outlineLevel="1">
      <c r="A97" s="249"/>
      <c r="B97" s="309" t="s">
        <v>191</v>
      </c>
      <c r="C97" s="395">
        <f ca="1">C69</f>
        <v>23.2</v>
      </c>
      <c r="D97" s="395">
        <f t="shared" ref="D97" ca="1" si="105">IF(C97="n/a","n/a",MAX(0,C97-1))</f>
        <v>22.2</v>
      </c>
      <c r="E97" s="395">
        <f t="shared" ref="E97:E98" ca="1" si="106">IF(D97="n/a","n/a",MAX(0,D97-1))</f>
        <v>21.2</v>
      </c>
      <c r="F97" s="395">
        <f t="shared" ref="F97:F99" ca="1" si="107">IF(E97="n/a","n/a",MAX(0,E97-1))</f>
        <v>20.2</v>
      </c>
      <c r="G97" s="395">
        <f t="shared" ref="G97:G100" ca="1" si="108">IF(F97="n/a","n/a",MAX(0,F97-1))</f>
        <v>19.2</v>
      </c>
      <c r="H97" s="395">
        <f t="shared" ref="H97:H101" ca="1" si="109">IF(G97="n/a","n/a",MAX(0,G97-1))</f>
        <v>18.2</v>
      </c>
      <c r="I97" s="395">
        <f t="shared" ref="I97:I102" ca="1" si="110">IF(H97="n/a","n/a",MAX(0,H97-1))</f>
        <v>17.2</v>
      </c>
      <c r="J97" s="395">
        <f t="shared" ref="J97:J103" ca="1" si="111">IF(I97="n/a","n/a",MAX(0,I97-1))</f>
        <v>16.2</v>
      </c>
      <c r="K97" s="395">
        <f t="shared" ref="K97:K104" ca="1" si="112">IF(J97="n/a","n/a",MAX(0,J97-1))</f>
        <v>15.2</v>
      </c>
      <c r="L97" s="395">
        <f t="shared" ref="L97:L105" ca="1" si="113">IF(K97="n/a","n/a",MAX(0,K97-1))</f>
        <v>14.2</v>
      </c>
      <c r="M97" s="395">
        <f t="shared" ref="M97:M106" ca="1" si="114">IF(L97="n/a","n/a",MAX(0,L97-1))</f>
        <v>13.2</v>
      </c>
      <c r="N97" s="395">
        <f t="shared" ref="N97:N107" ca="1" si="115">IF(M97="n/a","n/a",MAX(0,M97-1))</f>
        <v>12.2</v>
      </c>
      <c r="O97" s="395">
        <f t="shared" ref="O97:O108" ca="1" si="116">IF(N97="n/a","n/a",MAX(0,N97-1))</f>
        <v>11.2</v>
      </c>
      <c r="P97" s="395">
        <f t="shared" ref="P97:P109" ca="1" si="117">IF(O97="n/a","n/a",MAX(0,O97-1))</f>
        <v>10.199999999999999</v>
      </c>
      <c r="Q97" s="395">
        <f t="shared" ref="Q97:Q110" ca="1" si="118">IF(P97="n/a","n/a",MAX(0,P97-1))</f>
        <v>9.1999999999999993</v>
      </c>
      <c r="R97" s="395">
        <f t="shared" ref="R97:R111" ca="1" si="119">IF(Q97="n/a","n/a",MAX(0,Q97-1))</f>
        <v>8.1999999999999993</v>
      </c>
      <c r="S97" s="395">
        <f t="shared" ref="S97:S112" ca="1" si="120">IF(R97="n/a","n/a",MAX(0,R97-1))</f>
        <v>7.1999999999999993</v>
      </c>
      <c r="T97" s="395">
        <f t="shared" ref="T97:T113" ca="1" si="121">IF(S97="n/a","n/a",MAX(0,S97-1))</f>
        <v>6.1999999999999993</v>
      </c>
      <c r="U97" s="395">
        <f t="shared" ref="U97:U114" ca="1" si="122">IF(T97="n/a","n/a",MAX(0,T97-1))</f>
        <v>5.1999999999999993</v>
      </c>
      <c r="V97" s="395">
        <f t="shared" ref="V97:V115" ca="1" si="123">IF(U97="n/a","n/a",MAX(0,U97-1))</f>
        <v>4.1999999999999993</v>
      </c>
      <c r="W97" s="395">
        <f t="shared" ref="W97:W115" ca="1" si="124">IF(V97="n/a","n/a",MAX(0,V97-1))</f>
        <v>3.1999999999999993</v>
      </c>
      <c r="X97" s="249"/>
      <c r="Y97" s="249"/>
      <c r="Z97" s="249"/>
      <c r="AA97" s="249"/>
      <c r="AB97" s="249"/>
    </row>
    <row r="98" spans="1:28" hidden="1" outlineLevel="1">
      <c r="A98" s="249"/>
      <c r="B98" s="309" t="str">
        <f t="shared" ref="B98:B117" ca="1" si="125">"RL Capex "&amp;OFFSET($C$6,0,A74)</f>
        <v>RL Capex 2013</v>
      </c>
      <c r="C98" s="396"/>
      <c r="D98" s="400">
        <f ca="1">D69</f>
        <v>30</v>
      </c>
      <c r="E98" s="395">
        <f t="shared" ca="1" si="106"/>
        <v>29</v>
      </c>
      <c r="F98" s="395">
        <f t="shared" ca="1" si="107"/>
        <v>28</v>
      </c>
      <c r="G98" s="395">
        <f t="shared" ca="1" si="108"/>
        <v>27</v>
      </c>
      <c r="H98" s="395">
        <f t="shared" ca="1" si="109"/>
        <v>26</v>
      </c>
      <c r="I98" s="395">
        <f t="shared" ca="1" si="110"/>
        <v>25</v>
      </c>
      <c r="J98" s="395">
        <f t="shared" ca="1" si="111"/>
        <v>24</v>
      </c>
      <c r="K98" s="395">
        <f t="shared" ca="1" si="112"/>
        <v>23</v>
      </c>
      <c r="L98" s="395">
        <f t="shared" ca="1" si="113"/>
        <v>22</v>
      </c>
      <c r="M98" s="395">
        <f t="shared" ca="1" si="114"/>
        <v>21</v>
      </c>
      <c r="N98" s="395">
        <f t="shared" ca="1" si="115"/>
        <v>20</v>
      </c>
      <c r="O98" s="395">
        <f t="shared" ca="1" si="116"/>
        <v>19</v>
      </c>
      <c r="P98" s="395">
        <f t="shared" ca="1" si="117"/>
        <v>18</v>
      </c>
      <c r="Q98" s="395">
        <f t="shared" ca="1" si="118"/>
        <v>17</v>
      </c>
      <c r="R98" s="395">
        <f t="shared" ca="1" si="119"/>
        <v>16</v>
      </c>
      <c r="S98" s="395">
        <f t="shared" ca="1" si="120"/>
        <v>15</v>
      </c>
      <c r="T98" s="395">
        <f t="shared" ca="1" si="121"/>
        <v>14</v>
      </c>
      <c r="U98" s="395">
        <f t="shared" ca="1" si="122"/>
        <v>13</v>
      </c>
      <c r="V98" s="395">
        <f t="shared" ca="1" si="123"/>
        <v>12</v>
      </c>
      <c r="W98" s="395">
        <f t="shared" ca="1" si="124"/>
        <v>11</v>
      </c>
      <c r="X98" s="249"/>
      <c r="Y98" s="249"/>
      <c r="Z98" s="249"/>
      <c r="AA98" s="249"/>
      <c r="AB98" s="249"/>
    </row>
    <row r="99" spans="1:28" hidden="1" outlineLevel="1">
      <c r="A99" s="249"/>
      <c r="B99" s="309" t="str">
        <f t="shared" ca="1" si="125"/>
        <v>RL Capex 2014</v>
      </c>
      <c r="C99" s="401"/>
      <c r="D99" s="396"/>
      <c r="E99" s="400">
        <f ca="1">E69</f>
        <v>30</v>
      </c>
      <c r="F99" s="395">
        <f t="shared" ca="1" si="107"/>
        <v>29</v>
      </c>
      <c r="G99" s="395">
        <f t="shared" ca="1" si="108"/>
        <v>28</v>
      </c>
      <c r="H99" s="395">
        <f t="shared" ca="1" si="109"/>
        <v>27</v>
      </c>
      <c r="I99" s="395">
        <f t="shared" ca="1" si="110"/>
        <v>26</v>
      </c>
      <c r="J99" s="395">
        <f t="shared" ca="1" si="111"/>
        <v>25</v>
      </c>
      <c r="K99" s="395">
        <f t="shared" ca="1" si="112"/>
        <v>24</v>
      </c>
      <c r="L99" s="395">
        <f t="shared" ca="1" si="113"/>
        <v>23</v>
      </c>
      <c r="M99" s="395">
        <f t="shared" ca="1" si="114"/>
        <v>22</v>
      </c>
      <c r="N99" s="395">
        <f t="shared" ca="1" si="115"/>
        <v>21</v>
      </c>
      <c r="O99" s="395">
        <f t="shared" ca="1" si="116"/>
        <v>20</v>
      </c>
      <c r="P99" s="395">
        <f t="shared" ca="1" si="117"/>
        <v>19</v>
      </c>
      <c r="Q99" s="395">
        <f t="shared" ca="1" si="118"/>
        <v>18</v>
      </c>
      <c r="R99" s="395">
        <f t="shared" ca="1" si="119"/>
        <v>17</v>
      </c>
      <c r="S99" s="395">
        <f t="shared" ca="1" si="120"/>
        <v>16</v>
      </c>
      <c r="T99" s="395">
        <f t="shared" ca="1" si="121"/>
        <v>15</v>
      </c>
      <c r="U99" s="395">
        <f t="shared" ca="1" si="122"/>
        <v>14</v>
      </c>
      <c r="V99" s="395">
        <f t="shared" ca="1" si="123"/>
        <v>13</v>
      </c>
      <c r="W99" s="395">
        <f t="shared" ca="1" si="124"/>
        <v>12</v>
      </c>
      <c r="X99" s="249"/>
      <c r="Y99" s="249"/>
      <c r="Z99" s="249"/>
      <c r="AA99" s="249"/>
      <c r="AB99" s="249"/>
    </row>
    <row r="100" spans="1:28" hidden="1" outlineLevel="1">
      <c r="A100" s="249"/>
      <c r="B100" s="309" t="str">
        <f t="shared" ca="1" si="125"/>
        <v>RL Capex 2015</v>
      </c>
      <c r="C100" s="401"/>
      <c r="D100" s="401"/>
      <c r="E100" s="396"/>
      <c r="F100" s="400">
        <f ca="1">F69</f>
        <v>30</v>
      </c>
      <c r="G100" s="395">
        <f t="shared" ca="1" si="108"/>
        <v>29</v>
      </c>
      <c r="H100" s="395">
        <f t="shared" ca="1" si="109"/>
        <v>28</v>
      </c>
      <c r="I100" s="395">
        <f t="shared" ca="1" si="110"/>
        <v>27</v>
      </c>
      <c r="J100" s="395">
        <f t="shared" ca="1" si="111"/>
        <v>26</v>
      </c>
      <c r="K100" s="395">
        <f t="shared" ca="1" si="112"/>
        <v>25</v>
      </c>
      <c r="L100" s="395">
        <f t="shared" ca="1" si="113"/>
        <v>24</v>
      </c>
      <c r="M100" s="395">
        <f t="shared" ca="1" si="114"/>
        <v>23</v>
      </c>
      <c r="N100" s="395">
        <f t="shared" ca="1" si="115"/>
        <v>22</v>
      </c>
      <c r="O100" s="395">
        <f t="shared" ca="1" si="116"/>
        <v>21</v>
      </c>
      <c r="P100" s="395">
        <f t="shared" ca="1" si="117"/>
        <v>20</v>
      </c>
      <c r="Q100" s="395">
        <f t="shared" ca="1" si="118"/>
        <v>19</v>
      </c>
      <c r="R100" s="395">
        <f t="shared" ca="1" si="119"/>
        <v>18</v>
      </c>
      <c r="S100" s="395">
        <f t="shared" ca="1" si="120"/>
        <v>17</v>
      </c>
      <c r="T100" s="395">
        <f t="shared" ca="1" si="121"/>
        <v>16</v>
      </c>
      <c r="U100" s="395">
        <f t="shared" ca="1" si="122"/>
        <v>15</v>
      </c>
      <c r="V100" s="395">
        <f t="shared" ca="1" si="123"/>
        <v>14</v>
      </c>
      <c r="W100" s="395">
        <f t="shared" ca="1" si="124"/>
        <v>13</v>
      </c>
      <c r="X100" s="249"/>
      <c r="Y100" s="249"/>
      <c r="Z100" s="249"/>
      <c r="AA100" s="249"/>
      <c r="AB100" s="249"/>
    </row>
    <row r="101" spans="1:28" hidden="1" outlineLevel="1">
      <c r="A101" s="249"/>
      <c r="B101" s="309" t="str">
        <f t="shared" ca="1" si="125"/>
        <v>RL Capex 2016</v>
      </c>
      <c r="C101" s="401"/>
      <c r="D101" s="401"/>
      <c r="E101" s="401"/>
      <c r="F101" s="396"/>
      <c r="G101" s="400">
        <f ca="1">G69</f>
        <v>30</v>
      </c>
      <c r="H101" s="395">
        <f t="shared" ca="1" si="109"/>
        <v>29</v>
      </c>
      <c r="I101" s="395">
        <f t="shared" ca="1" si="110"/>
        <v>28</v>
      </c>
      <c r="J101" s="395">
        <f t="shared" ca="1" si="111"/>
        <v>27</v>
      </c>
      <c r="K101" s="395">
        <f t="shared" ca="1" si="112"/>
        <v>26</v>
      </c>
      <c r="L101" s="395">
        <f t="shared" ca="1" si="113"/>
        <v>25</v>
      </c>
      <c r="M101" s="395">
        <f t="shared" ca="1" si="114"/>
        <v>24</v>
      </c>
      <c r="N101" s="395">
        <f t="shared" ca="1" si="115"/>
        <v>23</v>
      </c>
      <c r="O101" s="395">
        <f t="shared" ca="1" si="116"/>
        <v>22</v>
      </c>
      <c r="P101" s="395">
        <f t="shared" ca="1" si="117"/>
        <v>21</v>
      </c>
      <c r="Q101" s="395">
        <f t="shared" ca="1" si="118"/>
        <v>20</v>
      </c>
      <c r="R101" s="395">
        <f t="shared" ca="1" si="119"/>
        <v>19</v>
      </c>
      <c r="S101" s="395">
        <f t="shared" ca="1" si="120"/>
        <v>18</v>
      </c>
      <c r="T101" s="395">
        <f t="shared" ca="1" si="121"/>
        <v>17</v>
      </c>
      <c r="U101" s="395">
        <f t="shared" ca="1" si="122"/>
        <v>16</v>
      </c>
      <c r="V101" s="395">
        <f t="shared" ca="1" si="123"/>
        <v>15</v>
      </c>
      <c r="W101" s="395">
        <f t="shared" ca="1" si="124"/>
        <v>14</v>
      </c>
      <c r="X101" s="249"/>
      <c r="Y101" s="249"/>
      <c r="Z101" s="249"/>
      <c r="AA101" s="249"/>
      <c r="AB101" s="249"/>
    </row>
    <row r="102" spans="1:28" hidden="1" outlineLevel="1">
      <c r="A102" s="249"/>
      <c r="B102" s="309" t="str">
        <f t="shared" ca="1" si="125"/>
        <v>RL Capex 2017</v>
      </c>
      <c r="C102" s="401"/>
      <c r="D102" s="401"/>
      <c r="E102" s="401"/>
      <c r="F102" s="401"/>
      <c r="G102" s="396"/>
      <c r="H102" s="400">
        <f ca="1">H69</f>
        <v>30</v>
      </c>
      <c r="I102" s="395">
        <f t="shared" ca="1" si="110"/>
        <v>29</v>
      </c>
      <c r="J102" s="395">
        <f t="shared" ca="1" si="111"/>
        <v>28</v>
      </c>
      <c r="K102" s="395">
        <f t="shared" ca="1" si="112"/>
        <v>27</v>
      </c>
      <c r="L102" s="395">
        <f t="shared" ca="1" si="113"/>
        <v>26</v>
      </c>
      <c r="M102" s="395">
        <f t="shared" ca="1" si="114"/>
        <v>25</v>
      </c>
      <c r="N102" s="395">
        <f t="shared" ca="1" si="115"/>
        <v>24</v>
      </c>
      <c r="O102" s="395">
        <f t="shared" ca="1" si="116"/>
        <v>23</v>
      </c>
      <c r="P102" s="395">
        <f t="shared" ca="1" si="117"/>
        <v>22</v>
      </c>
      <c r="Q102" s="395">
        <f t="shared" ca="1" si="118"/>
        <v>21</v>
      </c>
      <c r="R102" s="395">
        <f t="shared" ca="1" si="119"/>
        <v>20</v>
      </c>
      <c r="S102" s="395">
        <f t="shared" ca="1" si="120"/>
        <v>19</v>
      </c>
      <c r="T102" s="395">
        <f t="shared" ca="1" si="121"/>
        <v>18</v>
      </c>
      <c r="U102" s="395">
        <f t="shared" ca="1" si="122"/>
        <v>17</v>
      </c>
      <c r="V102" s="395">
        <f t="shared" ca="1" si="123"/>
        <v>16</v>
      </c>
      <c r="W102" s="395">
        <f t="shared" ca="1" si="124"/>
        <v>15</v>
      </c>
      <c r="X102" s="249"/>
      <c r="Y102" s="249"/>
      <c r="Z102" s="249"/>
      <c r="AA102" s="249"/>
      <c r="AB102" s="249"/>
    </row>
    <row r="103" spans="1:28" hidden="1" outlineLevel="1">
      <c r="A103" s="249"/>
      <c r="B103" s="309" t="str">
        <f t="shared" ca="1" si="125"/>
        <v>RL Capex 2018</v>
      </c>
      <c r="C103" s="401"/>
      <c r="D103" s="401"/>
      <c r="E103" s="401"/>
      <c r="F103" s="401"/>
      <c r="G103" s="401"/>
      <c r="H103" s="396"/>
      <c r="I103" s="400">
        <f ca="1">I69</f>
        <v>30</v>
      </c>
      <c r="J103" s="395">
        <f t="shared" ca="1" si="111"/>
        <v>29</v>
      </c>
      <c r="K103" s="395">
        <f t="shared" ca="1" si="112"/>
        <v>28</v>
      </c>
      <c r="L103" s="395">
        <f t="shared" ca="1" si="113"/>
        <v>27</v>
      </c>
      <c r="M103" s="395">
        <f t="shared" ca="1" si="114"/>
        <v>26</v>
      </c>
      <c r="N103" s="395">
        <f t="shared" ca="1" si="115"/>
        <v>25</v>
      </c>
      <c r="O103" s="395">
        <f t="shared" ca="1" si="116"/>
        <v>24</v>
      </c>
      <c r="P103" s="395">
        <f t="shared" ca="1" si="117"/>
        <v>23</v>
      </c>
      <c r="Q103" s="395">
        <f t="shared" ca="1" si="118"/>
        <v>22</v>
      </c>
      <c r="R103" s="395">
        <f t="shared" ca="1" si="119"/>
        <v>21</v>
      </c>
      <c r="S103" s="395">
        <f t="shared" ca="1" si="120"/>
        <v>20</v>
      </c>
      <c r="T103" s="395">
        <f t="shared" ca="1" si="121"/>
        <v>19</v>
      </c>
      <c r="U103" s="395">
        <f t="shared" ca="1" si="122"/>
        <v>18</v>
      </c>
      <c r="V103" s="395">
        <f t="shared" ca="1" si="123"/>
        <v>17</v>
      </c>
      <c r="W103" s="395">
        <f t="shared" ca="1" si="124"/>
        <v>16</v>
      </c>
      <c r="X103" s="249"/>
      <c r="Y103" s="249"/>
      <c r="Z103" s="249"/>
      <c r="AA103" s="249"/>
      <c r="AB103" s="249"/>
    </row>
    <row r="104" spans="1:28" hidden="1" outlineLevel="1">
      <c r="A104" s="249"/>
      <c r="B104" s="309" t="str">
        <f t="shared" ca="1" si="125"/>
        <v>RL Capex 2019</v>
      </c>
      <c r="C104" s="401"/>
      <c r="D104" s="401"/>
      <c r="E104" s="401"/>
      <c r="F104" s="401"/>
      <c r="G104" s="401"/>
      <c r="H104" s="401"/>
      <c r="I104" s="396"/>
      <c r="J104" s="400">
        <f ca="1">J69</f>
        <v>30</v>
      </c>
      <c r="K104" s="395">
        <f t="shared" ca="1" si="112"/>
        <v>29</v>
      </c>
      <c r="L104" s="395">
        <f t="shared" ca="1" si="113"/>
        <v>28</v>
      </c>
      <c r="M104" s="395">
        <f t="shared" ca="1" si="114"/>
        <v>27</v>
      </c>
      <c r="N104" s="395">
        <f t="shared" ca="1" si="115"/>
        <v>26</v>
      </c>
      <c r="O104" s="395">
        <f t="shared" ca="1" si="116"/>
        <v>25</v>
      </c>
      <c r="P104" s="395">
        <f t="shared" ca="1" si="117"/>
        <v>24</v>
      </c>
      <c r="Q104" s="395">
        <f t="shared" ca="1" si="118"/>
        <v>23</v>
      </c>
      <c r="R104" s="395">
        <f t="shared" ca="1" si="119"/>
        <v>22</v>
      </c>
      <c r="S104" s="395">
        <f t="shared" ca="1" si="120"/>
        <v>21</v>
      </c>
      <c r="T104" s="395">
        <f t="shared" ca="1" si="121"/>
        <v>20</v>
      </c>
      <c r="U104" s="395">
        <f t="shared" ca="1" si="122"/>
        <v>19</v>
      </c>
      <c r="V104" s="395">
        <f t="shared" ca="1" si="123"/>
        <v>18</v>
      </c>
      <c r="W104" s="395">
        <f t="shared" ca="1" si="124"/>
        <v>17</v>
      </c>
      <c r="X104" s="249"/>
      <c r="Y104" s="249"/>
      <c r="Z104" s="249"/>
      <c r="AA104" s="249"/>
      <c r="AB104" s="249"/>
    </row>
    <row r="105" spans="1:28" hidden="1" outlineLevel="1">
      <c r="A105" s="249"/>
      <c r="B105" s="309" t="str">
        <f t="shared" ca="1" si="125"/>
        <v>RL Capex 2020</v>
      </c>
      <c r="C105" s="401"/>
      <c r="D105" s="401"/>
      <c r="E105" s="401"/>
      <c r="F105" s="401"/>
      <c r="G105" s="401"/>
      <c r="H105" s="401"/>
      <c r="I105" s="401"/>
      <c r="J105" s="396"/>
      <c r="K105" s="400">
        <f ca="1">K69</f>
        <v>30</v>
      </c>
      <c r="L105" s="395">
        <f t="shared" ca="1" si="113"/>
        <v>29</v>
      </c>
      <c r="M105" s="395">
        <f t="shared" ca="1" si="114"/>
        <v>28</v>
      </c>
      <c r="N105" s="395">
        <f t="shared" ca="1" si="115"/>
        <v>27</v>
      </c>
      <c r="O105" s="395">
        <f t="shared" ca="1" si="116"/>
        <v>26</v>
      </c>
      <c r="P105" s="395">
        <f t="shared" ca="1" si="117"/>
        <v>25</v>
      </c>
      <c r="Q105" s="395">
        <f t="shared" ca="1" si="118"/>
        <v>24</v>
      </c>
      <c r="R105" s="395">
        <f t="shared" ca="1" si="119"/>
        <v>23</v>
      </c>
      <c r="S105" s="395">
        <f t="shared" ca="1" si="120"/>
        <v>22</v>
      </c>
      <c r="T105" s="395">
        <f t="shared" ca="1" si="121"/>
        <v>21</v>
      </c>
      <c r="U105" s="395">
        <f t="shared" ca="1" si="122"/>
        <v>20</v>
      </c>
      <c r="V105" s="395">
        <f t="shared" ca="1" si="123"/>
        <v>19</v>
      </c>
      <c r="W105" s="395">
        <f t="shared" ca="1" si="124"/>
        <v>18</v>
      </c>
      <c r="X105" s="249"/>
      <c r="Y105" s="249"/>
      <c r="Z105" s="249"/>
      <c r="AA105" s="249"/>
      <c r="AB105" s="249"/>
    </row>
    <row r="106" spans="1:28" hidden="1" outlineLevel="1">
      <c r="A106" s="249"/>
      <c r="B106" s="309" t="str">
        <f t="shared" ca="1" si="125"/>
        <v>RL Capex 2021</v>
      </c>
      <c r="C106" s="401"/>
      <c r="D106" s="401"/>
      <c r="E106" s="401"/>
      <c r="F106" s="401"/>
      <c r="G106" s="401"/>
      <c r="H106" s="401"/>
      <c r="I106" s="401"/>
      <c r="J106" s="401"/>
      <c r="K106" s="396"/>
      <c r="L106" s="400">
        <f ca="1">L69</f>
        <v>30</v>
      </c>
      <c r="M106" s="395">
        <f t="shared" ca="1" si="114"/>
        <v>29</v>
      </c>
      <c r="N106" s="395">
        <f t="shared" ca="1" si="115"/>
        <v>28</v>
      </c>
      <c r="O106" s="395">
        <f t="shared" ca="1" si="116"/>
        <v>27</v>
      </c>
      <c r="P106" s="395">
        <f t="shared" ca="1" si="117"/>
        <v>26</v>
      </c>
      <c r="Q106" s="395">
        <f t="shared" ca="1" si="118"/>
        <v>25</v>
      </c>
      <c r="R106" s="395">
        <f t="shared" ca="1" si="119"/>
        <v>24</v>
      </c>
      <c r="S106" s="395">
        <f t="shared" ca="1" si="120"/>
        <v>23</v>
      </c>
      <c r="T106" s="395">
        <f t="shared" ca="1" si="121"/>
        <v>22</v>
      </c>
      <c r="U106" s="395">
        <f t="shared" ca="1" si="122"/>
        <v>21</v>
      </c>
      <c r="V106" s="395">
        <f t="shared" ca="1" si="123"/>
        <v>20</v>
      </c>
      <c r="W106" s="395">
        <f t="shared" ca="1" si="124"/>
        <v>19</v>
      </c>
      <c r="X106" s="249"/>
      <c r="Y106" s="249"/>
      <c r="Z106" s="249"/>
      <c r="AA106" s="249"/>
      <c r="AB106" s="249"/>
    </row>
    <row r="107" spans="1:28" hidden="1" outlineLevel="1">
      <c r="A107" s="249"/>
      <c r="B107" s="309" t="str">
        <f t="shared" ca="1" si="125"/>
        <v>RL Capex 2022</v>
      </c>
      <c r="C107" s="401"/>
      <c r="D107" s="401"/>
      <c r="E107" s="401"/>
      <c r="F107" s="401"/>
      <c r="G107" s="401"/>
      <c r="H107" s="401"/>
      <c r="I107" s="401"/>
      <c r="J107" s="401"/>
      <c r="K107" s="401"/>
      <c r="L107" s="396"/>
      <c r="M107" s="400">
        <f ca="1">M69</f>
        <v>30</v>
      </c>
      <c r="N107" s="395">
        <f t="shared" ca="1" si="115"/>
        <v>29</v>
      </c>
      <c r="O107" s="395">
        <f t="shared" ca="1" si="116"/>
        <v>28</v>
      </c>
      <c r="P107" s="395">
        <f t="shared" ca="1" si="117"/>
        <v>27</v>
      </c>
      <c r="Q107" s="395">
        <f t="shared" ca="1" si="118"/>
        <v>26</v>
      </c>
      <c r="R107" s="395">
        <f t="shared" ca="1" si="119"/>
        <v>25</v>
      </c>
      <c r="S107" s="395">
        <f t="shared" ca="1" si="120"/>
        <v>24</v>
      </c>
      <c r="T107" s="395">
        <f t="shared" ca="1" si="121"/>
        <v>23</v>
      </c>
      <c r="U107" s="395">
        <f t="shared" ca="1" si="122"/>
        <v>22</v>
      </c>
      <c r="V107" s="395">
        <f t="shared" ca="1" si="123"/>
        <v>21</v>
      </c>
      <c r="W107" s="395">
        <f t="shared" ca="1" si="124"/>
        <v>20</v>
      </c>
      <c r="X107" s="249"/>
      <c r="Y107" s="249"/>
      <c r="Z107" s="249"/>
      <c r="AA107" s="249"/>
      <c r="AB107" s="249"/>
    </row>
    <row r="108" spans="1:28" hidden="1" outlineLevel="1">
      <c r="A108" s="249"/>
      <c r="B108" s="309" t="str">
        <f t="shared" ca="1" si="125"/>
        <v>RL Capex 2023</v>
      </c>
      <c r="C108" s="401"/>
      <c r="D108" s="401"/>
      <c r="E108" s="401"/>
      <c r="F108" s="401"/>
      <c r="G108" s="401"/>
      <c r="H108" s="401"/>
      <c r="I108" s="401"/>
      <c r="J108" s="401"/>
      <c r="K108" s="401"/>
      <c r="L108" s="401"/>
      <c r="M108" s="396"/>
      <c r="N108" s="400">
        <f>N69</f>
        <v>0</v>
      </c>
      <c r="O108" s="395">
        <f t="shared" si="116"/>
        <v>0</v>
      </c>
      <c r="P108" s="395">
        <f t="shared" si="117"/>
        <v>0</v>
      </c>
      <c r="Q108" s="395">
        <f t="shared" si="118"/>
        <v>0</v>
      </c>
      <c r="R108" s="395">
        <f t="shared" si="119"/>
        <v>0</v>
      </c>
      <c r="S108" s="395">
        <f t="shared" si="120"/>
        <v>0</v>
      </c>
      <c r="T108" s="395">
        <f t="shared" si="121"/>
        <v>0</v>
      </c>
      <c r="U108" s="395">
        <f t="shared" si="122"/>
        <v>0</v>
      </c>
      <c r="V108" s="395">
        <f t="shared" si="123"/>
        <v>0</v>
      </c>
      <c r="W108" s="395">
        <f t="shared" si="124"/>
        <v>0</v>
      </c>
      <c r="X108" s="249"/>
      <c r="Y108" s="249"/>
      <c r="Z108" s="249"/>
      <c r="AA108" s="249"/>
      <c r="AB108" s="249"/>
    </row>
    <row r="109" spans="1:28" hidden="1" outlineLevel="1">
      <c r="A109" s="249"/>
      <c r="B109" s="309" t="str">
        <f t="shared" ca="1" si="125"/>
        <v>RL Capex 2024</v>
      </c>
      <c r="C109" s="401"/>
      <c r="D109" s="401"/>
      <c r="E109" s="401"/>
      <c r="F109" s="401"/>
      <c r="G109" s="401"/>
      <c r="H109" s="401"/>
      <c r="I109" s="401"/>
      <c r="J109" s="401"/>
      <c r="K109" s="401"/>
      <c r="L109" s="401"/>
      <c r="M109" s="401"/>
      <c r="N109" s="396"/>
      <c r="O109" s="400">
        <f>O69</f>
        <v>0</v>
      </c>
      <c r="P109" s="395">
        <f t="shared" si="117"/>
        <v>0</v>
      </c>
      <c r="Q109" s="395">
        <f t="shared" si="118"/>
        <v>0</v>
      </c>
      <c r="R109" s="395">
        <f t="shared" si="119"/>
        <v>0</v>
      </c>
      <c r="S109" s="395">
        <f t="shared" si="120"/>
        <v>0</v>
      </c>
      <c r="T109" s="395">
        <f t="shared" si="121"/>
        <v>0</v>
      </c>
      <c r="U109" s="395">
        <f t="shared" si="122"/>
        <v>0</v>
      </c>
      <c r="V109" s="395">
        <f t="shared" si="123"/>
        <v>0</v>
      </c>
      <c r="W109" s="395">
        <f t="shared" si="124"/>
        <v>0</v>
      </c>
      <c r="X109" s="249"/>
      <c r="Y109" s="249"/>
      <c r="Z109" s="249"/>
      <c r="AA109" s="249"/>
      <c r="AB109" s="249"/>
    </row>
    <row r="110" spans="1:28" hidden="1" outlineLevel="1">
      <c r="A110" s="249"/>
      <c r="B110" s="309" t="str">
        <f t="shared" ca="1" si="125"/>
        <v>RL Capex 2025</v>
      </c>
      <c r="C110" s="401"/>
      <c r="D110" s="401"/>
      <c r="E110" s="401"/>
      <c r="F110" s="401"/>
      <c r="G110" s="401"/>
      <c r="H110" s="401"/>
      <c r="I110" s="401"/>
      <c r="J110" s="401"/>
      <c r="K110" s="401"/>
      <c r="L110" s="401"/>
      <c r="M110" s="401"/>
      <c r="N110" s="401"/>
      <c r="O110" s="396"/>
      <c r="P110" s="400">
        <f>P69</f>
        <v>0</v>
      </c>
      <c r="Q110" s="395">
        <f t="shared" si="118"/>
        <v>0</v>
      </c>
      <c r="R110" s="395">
        <f t="shared" si="119"/>
        <v>0</v>
      </c>
      <c r="S110" s="395">
        <f t="shared" si="120"/>
        <v>0</v>
      </c>
      <c r="T110" s="395">
        <f t="shared" si="121"/>
        <v>0</v>
      </c>
      <c r="U110" s="395">
        <f t="shared" si="122"/>
        <v>0</v>
      </c>
      <c r="V110" s="395">
        <f t="shared" si="123"/>
        <v>0</v>
      </c>
      <c r="W110" s="395">
        <f t="shared" si="124"/>
        <v>0</v>
      </c>
      <c r="X110" s="249"/>
      <c r="Y110" s="249"/>
      <c r="Z110" s="249"/>
      <c r="AA110" s="249"/>
      <c r="AB110" s="249"/>
    </row>
    <row r="111" spans="1:28" hidden="1" outlineLevel="1">
      <c r="A111" s="249"/>
      <c r="B111" s="309" t="str">
        <f t="shared" ca="1" si="125"/>
        <v>RL Capex 2026</v>
      </c>
      <c r="C111" s="401"/>
      <c r="D111" s="401"/>
      <c r="E111" s="401"/>
      <c r="F111" s="401"/>
      <c r="G111" s="401"/>
      <c r="H111" s="401"/>
      <c r="I111" s="401"/>
      <c r="J111" s="401"/>
      <c r="K111" s="401"/>
      <c r="L111" s="401"/>
      <c r="M111" s="401"/>
      <c r="N111" s="401"/>
      <c r="O111" s="401"/>
      <c r="P111" s="396"/>
      <c r="Q111" s="400">
        <f>Q69</f>
        <v>0</v>
      </c>
      <c r="R111" s="395">
        <f t="shared" si="119"/>
        <v>0</v>
      </c>
      <c r="S111" s="395">
        <f t="shared" si="120"/>
        <v>0</v>
      </c>
      <c r="T111" s="395">
        <f t="shared" si="121"/>
        <v>0</v>
      </c>
      <c r="U111" s="395">
        <f t="shared" si="122"/>
        <v>0</v>
      </c>
      <c r="V111" s="395">
        <f t="shared" si="123"/>
        <v>0</v>
      </c>
      <c r="W111" s="395">
        <f t="shared" si="124"/>
        <v>0</v>
      </c>
      <c r="X111" s="249"/>
      <c r="Y111" s="249"/>
      <c r="Z111" s="249"/>
      <c r="AA111" s="249"/>
      <c r="AB111" s="249"/>
    </row>
    <row r="112" spans="1:28" hidden="1" outlineLevel="1">
      <c r="A112" s="249"/>
      <c r="B112" s="309" t="str">
        <f t="shared" ca="1" si="125"/>
        <v>RL Capex 2027</v>
      </c>
      <c r="C112" s="401"/>
      <c r="D112" s="401"/>
      <c r="E112" s="401"/>
      <c r="F112" s="401"/>
      <c r="G112" s="401"/>
      <c r="H112" s="401"/>
      <c r="I112" s="401"/>
      <c r="J112" s="401"/>
      <c r="K112" s="401"/>
      <c r="L112" s="401"/>
      <c r="M112" s="401"/>
      <c r="N112" s="401"/>
      <c r="O112" s="401"/>
      <c r="P112" s="401"/>
      <c r="Q112" s="396"/>
      <c r="R112" s="400">
        <f>R69</f>
        <v>0</v>
      </c>
      <c r="S112" s="395">
        <f t="shared" si="120"/>
        <v>0</v>
      </c>
      <c r="T112" s="395">
        <f t="shared" si="121"/>
        <v>0</v>
      </c>
      <c r="U112" s="395">
        <f t="shared" si="122"/>
        <v>0</v>
      </c>
      <c r="V112" s="395">
        <f t="shared" si="123"/>
        <v>0</v>
      </c>
      <c r="W112" s="395">
        <f t="shared" si="124"/>
        <v>0</v>
      </c>
      <c r="X112" s="249"/>
      <c r="Y112" s="249"/>
      <c r="Z112" s="249"/>
      <c r="AA112" s="249"/>
      <c r="AB112" s="249"/>
    </row>
    <row r="113" spans="1:28" hidden="1" outlineLevel="1">
      <c r="A113" s="249"/>
      <c r="B113" s="309" t="str">
        <f t="shared" ca="1" si="125"/>
        <v>RL Capex 2028</v>
      </c>
      <c r="C113" s="401"/>
      <c r="D113" s="401"/>
      <c r="E113" s="401"/>
      <c r="F113" s="401"/>
      <c r="G113" s="401"/>
      <c r="H113" s="401"/>
      <c r="I113" s="401"/>
      <c r="J113" s="401"/>
      <c r="K113" s="401"/>
      <c r="L113" s="401"/>
      <c r="M113" s="401"/>
      <c r="N113" s="401"/>
      <c r="O113" s="401"/>
      <c r="P113" s="401"/>
      <c r="Q113" s="401"/>
      <c r="R113" s="396"/>
      <c r="S113" s="400">
        <f>S69</f>
        <v>0</v>
      </c>
      <c r="T113" s="395">
        <f t="shared" si="121"/>
        <v>0</v>
      </c>
      <c r="U113" s="395">
        <f t="shared" si="122"/>
        <v>0</v>
      </c>
      <c r="V113" s="395">
        <f t="shared" si="123"/>
        <v>0</v>
      </c>
      <c r="W113" s="395">
        <f t="shared" si="124"/>
        <v>0</v>
      </c>
      <c r="X113" s="249"/>
      <c r="Y113" s="249"/>
      <c r="Z113" s="249"/>
      <c r="AA113" s="249"/>
      <c r="AB113" s="249"/>
    </row>
    <row r="114" spans="1:28" hidden="1" outlineLevel="1">
      <c r="A114" s="249"/>
      <c r="B114" s="309" t="str">
        <f t="shared" ca="1" si="125"/>
        <v>RL Capex 2029</v>
      </c>
      <c r="C114" s="401"/>
      <c r="D114" s="401"/>
      <c r="E114" s="401"/>
      <c r="F114" s="401"/>
      <c r="G114" s="401"/>
      <c r="H114" s="401"/>
      <c r="I114" s="401"/>
      <c r="J114" s="401"/>
      <c r="K114" s="401"/>
      <c r="L114" s="401"/>
      <c r="M114" s="401"/>
      <c r="N114" s="401"/>
      <c r="O114" s="401"/>
      <c r="P114" s="401"/>
      <c r="Q114" s="401"/>
      <c r="R114" s="401"/>
      <c r="S114" s="396"/>
      <c r="T114" s="400">
        <f>T69</f>
        <v>0</v>
      </c>
      <c r="U114" s="395">
        <f t="shared" si="122"/>
        <v>0</v>
      </c>
      <c r="V114" s="395">
        <f t="shared" si="123"/>
        <v>0</v>
      </c>
      <c r="W114" s="395">
        <f t="shared" si="124"/>
        <v>0</v>
      </c>
      <c r="X114" s="249"/>
      <c r="Y114" s="249"/>
      <c r="Z114" s="249"/>
      <c r="AA114" s="249"/>
      <c r="AB114" s="249"/>
    </row>
    <row r="115" spans="1:28" hidden="1" outlineLevel="1">
      <c r="A115" s="249"/>
      <c r="B115" s="309" t="str">
        <f t="shared" ca="1" si="125"/>
        <v>RL Capex 2030</v>
      </c>
      <c r="C115" s="401"/>
      <c r="D115" s="401"/>
      <c r="E115" s="401"/>
      <c r="F115" s="401"/>
      <c r="G115" s="401"/>
      <c r="H115" s="401"/>
      <c r="I115" s="401"/>
      <c r="J115" s="401"/>
      <c r="K115" s="401"/>
      <c r="L115" s="401"/>
      <c r="M115" s="401"/>
      <c r="N115" s="401"/>
      <c r="O115" s="401"/>
      <c r="P115" s="401"/>
      <c r="Q115" s="401"/>
      <c r="R115" s="401"/>
      <c r="S115" s="401"/>
      <c r="T115" s="396"/>
      <c r="U115" s="400">
        <f>U69</f>
        <v>0</v>
      </c>
      <c r="V115" s="395">
        <f t="shared" si="123"/>
        <v>0</v>
      </c>
      <c r="W115" s="395">
        <f t="shared" si="124"/>
        <v>0</v>
      </c>
      <c r="X115" s="249"/>
      <c r="Y115" s="249"/>
      <c r="Z115" s="249"/>
      <c r="AA115" s="249"/>
      <c r="AB115" s="249"/>
    </row>
    <row r="116" spans="1:28" hidden="1" outlineLevel="1">
      <c r="A116" s="249"/>
      <c r="B116" s="309" t="str">
        <f t="shared" ca="1" si="125"/>
        <v>RL Capex 2031</v>
      </c>
      <c r="C116" s="401"/>
      <c r="D116" s="401"/>
      <c r="E116" s="401"/>
      <c r="F116" s="401"/>
      <c r="G116" s="401"/>
      <c r="H116" s="401"/>
      <c r="I116" s="401"/>
      <c r="J116" s="401"/>
      <c r="K116" s="401"/>
      <c r="L116" s="401"/>
      <c r="M116" s="401"/>
      <c r="N116" s="401"/>
      <c r="O116" s="401"/>
      <c r="P116" s="401"/>
      <c r="Q116" s="401"/>
      <c r="R116" s="401"/>
      <c r="S116" s="401"/>
      <c r="T116" s="401"/>
      <c r="U116" s="396"/>
      <c r="V116" s="400">
        <f>V69</f>
        <v>0</v>
      </c>
      <c r="W116" s="395">
        <f>IF(V116="n/a","n/a",MAX(0,V116-1))</f>
        <v>0</v>
      </c>
      <c r="X116" s="249"/>
      <c r="Y116" s="249"/>
      <c r="Z116" s="249"/>
      <c r="AA116" s="249"/>
      <c r="AB116" s="249"/>
    </row>
    <row r="117" spans="1:28" hidden="1" outlineLevel="1">
      <c r="A117" s="249"/>
      <c r="B117" s="309" t="str">
        <f t="shared" ca="1" si="125"/>
        <v>RL Capex 2032</v>
      </c>
      <c r="C117" s="401"/>
      <c r="D117" s="401"/>
      <c r="E117" s="401"/>
      <c r="F117" s="401"/>
      <c r="G117" s="401"/>
      <c r="H117" s="401"/>
      <c r="I117" s="401"/>
      <c r="J117" s="401"/>
      <c r="K117" s="401"/>
      <c r="L117" s="401"/>
      <c r="M117" s="401"/>
      <c r="N117" s="401"/>
      <c r="O117" s="401"/>
      <c r="P117" s="401"/>
      <c r="Q117" s="401"/>
      <c r="R117" s="401"/>
      <c r="S117" s="401"/>
      <c r="T117" s="401"/>
      <c r="U117" s="401"/>
      <c r="V117" s="396"/>
      <c r="W117" s="395">
        <f>W69</f>
        <v>0</v>
      </c>
      <c r="X117" s="249"/>
      <c r="Y117" s="249"/>
      <c r="Z117" s="249"/>
      <c r="AA117" s="249"/>
      <c r="AB117" s="249"/>
    </row>
    <row r="118" spans="1:28" hidden="1" outlineLevel="1">
      <c r="A118" s="249"/>
      <c r="B118" s="332"/>
      <c r="C118" s="395"/>
      <c r="D118" s="395"/>
      <c r="E118" s="395"/>
      <c r="F118" s="395"/>
      <c r="G118" s="395"/>
      <c r="H118" s="395"/>
      <c r="I118" s="395"/>
      <c r="J118" s="395"/>
      <c r="K118" s="395"/>
      <c r="L118" s="395"/>
      <c r="M118" s="395"/>
      <c r="N118" s="395"/>
      <c r="O118" s="395"/>
      <c r="P118" s="395"/>
      <c r="Q118" s="395"/>
      <c r="R118" s="395"/>
      <c r="S118" s="395"/>
      <c r="T118" s="395"/>
      <c r="U118" s="395"/>
      <c r="V118" s="395"/>
      <c r="W118" s="395"/>
      <c r="X118" s="249"/>
      <c r="Y118" s="249"/>
      <c r="Z118" s="249"/>
      <c r="AA118" s="249"/>
      <c r="AB118" s="249"/>
    </row>
    <row r="119" spans="1:28" collapsed="1">
      <c r="A119" s="322"/>
      <c r="B119" s="336" t="s">
        <v>192</v>
      </c>
      <c r="C119" s="460">
        <f ca="1">(IF(OR($C69&lt;&gt;"n/a",C69&lt;&gt;"n/a"),IF(SUM(C72:C94)=0,0,IF((SUMPRODUCT(C72:C94,C96:C118)/SUM(C72:C94))&lt;0,1,(SUMPRODUCT(C72:C94,C96:C118)/SUM(C72:C94)))),"n/a"))</f>
        <v>23.2</v>
      </c>
      <c r="D119" s="460">
        <f ca="1">(IF(OR($C69&lt;&gt;"n/a",D69&lt;&gt;"n/a"),IF(SUM(D72:D94)=0,0,IF((SUMPRODUCT(D72:D94,D96:D118)/SUM(D72:D94))&lt;0,1,(SUMPRODUCT(D72:D94,D96:D118)/SUM(D72:D94)))),"n/a"))</f>
        <v>22.301885285776429</v>
      </c>
      <c r="E119" s="460">
        <f t="shared" ref="E119:W119" ca="1" si="126">(IF(OR($C69&lt;&gt;"n/a",E69&lt;&gt;"n/a"),IF(SUM(E72:E94)=0,0,IF((SUMPRODUCT(E72:E94,E96:E118)/SUM(E72:E94))&lt;0,1,(SUMPRODUCT(E72:E94,E96:E118)/SUM(E72:E94)))),"n/a"))</f>
        <v>23.823105473735424</v>
      </c>
      <c r="F119" s="460">
        <f t="shared" ca="1" si="126"/>
        <v>22.935050464730821</v>
      </c>
      <c r="G119" s="460">
        <f t="shared" ca="1" si="126"/>
        <v>22.004160597663578</v>
      </c>
      <c r="H119" s="460">
        <f t="shared" ca="1" si="126"/>
        <v>21.0627597509562</v>
      </c>
      <c r="I119" s="460">
        <f t="shared" ca="1" si="126"/>
        <v>20.099517815458125</v>
      </c>
      <c r="J119" s="460">
        <f t="shared" ca="1" si="126"/>
        <v>19.140281894511681</v>
      </c>
      <c r="K119" s="460">
        <f t="shared" ca="1" si="126"/>
        <v>18.185744613328986</v>
      </c>
      <c r="L119" s="460">
        <f t="shared" ca="1" si="126"/>
        <v>17.236768031809849</v>
      </c>
      <c r="M119" s="460">
        <f t="shared" ca="1" si="126"/>
        <v>16.294438829822937</v>
      </c>
      <c r="N119" s="460">
        <f t="shared" ca="1" si="126"/>
        <v>15.360146564159315</v>
      </c>
      <c r="O119" s="460">
        <f t="shared" ca="1" si="126"/>
        <v>14.43569709336167</v>
      </c>
      <c r="P119" s="460">
        <f t="shared" ca="1" si="126"/>
        <v>13.523481101316607</v>
      </c>
      <c r="Q119" s="460">
        <f t="shared" ca="1" si="126"/>
        <v>12.626731696920332</v>
      </c>
      <c r="R119" s="460">
        <f t="shared" ca="1" si="126"/>
        <v>11.749931326134069</v>
      </c>
      <c r="S119" s="460">
        <f t="shared" ca="1" si="126"/>
        <v>10.899479763912415</v>
      </c>
      <c r="T119" s="460">
        <f t="shared" ca="1" si="126"/>
        <v>10.08484201766446</v>
      </c>
      <c r="U119" s="460">
        <f t="shared" ca="1" si="126"/>
        <v>9.3206331114251206</v>
      </c>
      <c r="V119" s="460">
        <f t="shared" ca="1" si="126"/>
        <v>8.6306722987406612</v>
      </c>
      <c r="W119" s="460">
        <f t="shared" ca="1" si="126"/>
        <v>8.0565828342996078</v>
      </c>
      <c r="X119" s="249"/>
      <c r="Y119" s="249"/>
      <c r="Z119" s="249"/>
      <c r="AA119" s="249"/>
      <c r="AB119" s="249"/>
    </row>
    <row r="120" spans="1:28">
      <c r="A120" s="249"/>
      <c r="B120" s="249"/>
      <c r="C120" s="395"/>
      <c r="D120" s="395"/>
      <c r="E120" s="395"/>
      <c r="F120" s="395"/>
      <c r="G120" s="395"/>
      <c r="H120" s="395"/>
      <c r="I120" s="395"/>
      <c r="J120" s="395"/>
      <c r="K120" s="395"/>
      <c r="L120" s="395"/>
      <c r="M120" s="395"/>
      <c r="N120" s="395"/>
      <c r="O120" s="395"/>
      <c r="P120" s="395"/>
      <c r="Q120" s="395"/>
      <c r="R120" s="395"/>
      <c r="S120" s="395"/>
      <c r="T120" s="395"/>
      <c r="U120" s="395"/>
      <c r="V120" s="395"/>
      <c r="W120" s="395"/>
      <c r="X120" s="340"/>
      <c r="Y120" s="249"/>
      <c r="Z120" s="341"/>
      <c r="AA120" s="249"/>
      <c r="AB120" s="249"/>
    </row>
    <row r="121" spans="1:28">
      <c r="A121" s="72" t="s">
        <v>3</v>
      </c>
      <c r="B121" s="142" t="str">
        <f>VLOOKUP($A121,'RFM input'!$E$7:$F$56,2,FALSE)</f>
        <v>City Gates &amp; Field Regulators</v>
      </c>
      <c r="C121" s="402"/>
      <c r="D121" s="402"/>
      <c r="E121" s="403"/>
      <c r="F121" s="403"/>
      <c r="G121" s="403"/>
      <c r="H121" s="403"/>
      <c r="I121" s="403"/>
      <c r="J121" s="403"/>
      <c r="K121" s="403"/>
      <c r="L121" s="403"/>
      <c r="M121" s="403"/>
      <c r="N121" s="403"/>
      <c r="O121" s="403"/>
      <c r="P121" s="403"/>
      <c r="Q121" s="403"/>
      <c r="R121" s="403"/>
      <c r="S121" s="403"/>
      <c r="T121" s="403"/>
      <c r="U121" s="403"/>
      <c r="V121" s="403"/>
      <c r="W121" s="403"/>
      <c r="X121" s="249"/>
      <c r="Y121" s="249"/>
      <c r="Z121" s="249"/>
      <c r="AA121" s="249"/>
      <c r="AB121" s="249"/>
    </row>
    <row r="122" spans="1:28">
      <c r="A122" s="378">
        <f>VALUE(REPLACE(A121,1,12,""))</f>
        <v>3</v>
      </c>
      <c r="B122" s="317" t="s">
        <v>195</v>
      </c>
      <c r="C122" s="389">
        <f ca="1">OFFSET('RAB roll forward'!$H$1189,'RAB remaining lives'!A122,0)</f>
        <v>44.515701566267474</v>
      </c>
      <c r="D122" s="390">
        <f ca="1">OFFSET('RFM input'!H$222,$A122,0)-OFFSET('RFM input'!H$276,$A122,0)</f>
        <v>0.99524480291357065</v>
      </c>
      <c r="E122" s="390">
        <f ca="1">OFFSET('RFM input'!I$222,$A122,0)-OFFSET('RFM input'!I$276,$A122,0)</f>
        <v>13.828089242968501</v>
      </c>
      <c r="F122" s="390">
        <f ca="1">OFFSET('RFM input'!J$222,$A122,0)-OFFSET('RFM input'!J$276,$A122,0)</f>
        <v>4.1964506372233092</v>
      </c>
      <c r="G122" s="390">
        <f ca="1">OFFSET('RFM input'!K$222,$A122,0)-OFFSET('RFM input'!K$276,$A122,0)</f>
        <v>1.5333572467822403</v>
      </c>
      <c r="H122" s="390">
        <f ca="1">OFFSET('RFM input'!L$222,$A122,0)-OFFSET('RFM input'!L$276,$A122,0)</f>
        <v>0.48779459259363739</v>
      </c>
      <c r="I122" s="390">
        <f ca="1">OFFSET('RFM input'!M$222,$A122,0)-OFFSET('RFM input'!M$276,$A122,0)</f>
        <v>0</v>
      </c>
      <c r="J122" s="390">
        <f ca="1">OFFSET('RFM input'!N$222,$A122,0)-OFFSET('RFM input'!N$276,$A122,0)</f>
        <v>0</v>
      </c>
      <c r="K122" s="390">
        <f ca="1">OFFSET('RFM input'!O$222,$A122,0)-OFFSET('RFM input'!O$276,$A122,0)</f>
        <v>0</v>
      </c>
      <c r="L122" s="390">
        <f ca="1">OFFSET('RFM input'!P$222,$A122,0)-OFFSET('RFM input'!P$276,$A122,0)</f>
        <v>0</v>
      </c>
      <c r="M122" s="390">
        <f ca="1">OFFSET('RFM input'!Q$222,$A122,0)-OFFSET('RFM input'!Q$276,$A122,0)</f>
        <v>0</v>
      </c>
      <c r="N122" s="390"/>
      <c r="O122" s="390"/>
      <c r="P122" s="390"/>
      <c r="Q122" s="390"/>
      <c r="R122" s="390"/>
      <c r="S122" s="390"/>
      <c r="T122" s="390"/>
      <c r="U122" s="390"/>
      <c r="V122" s="390"/>
      <c r="W122" s="390"/>
      <c r="X122" s="249"/>
      <c r="Y122" s="249"/>
      <c r="Z122" s="249"/>
      <c r="AA122" s="249"/>
      <c r="AB122" s="249"/>
    </row>
    <row r="123" spans="1:28">
      <c r="A123" s="249"/>
      <c r="B123" s="249" t="s">
        <v>325</v>
      </c>
      <c r="C123" s="391">
        <f ca="1">OFFSET('RFM input'!$K$6,'RAB remaining lives'!$A122,0)</f>
        <v>23.8</v>
      </c>
      <c r="D123" s="390">
        <f ca="1">OFFSET('RFM input'!$L$6,'RAB remaining lives'!$A122,0)</f>
        <v>30</v>
      </c>
      <c r="E123" s="390">
        <f ca="1">OFFSET('RFM input'!$L$6,'RAB remaining lives'!$A122,0)</f>
        <v>30</v>
      </c>
      <c r="F123" s="390">
        <f ca="1">OFFSET('RFM input'!$L$6,'RAB remaining lives'!$A122,0)</f>
        <v>30</v>
      </c>
      <c r="G123" s="390">
        <f ca="1">OFFSET('RFM input'!$L$6,'RAB remaining lives'!$A122,0)</f>
        <v>30</v>
      </c>
      <c r="H123" s="390">
        <f ca="1">OFFSET('RFM input'!$L$6,'RAB remaining lives'!$A122,0)</f>
        <v>30</v>
      </c>
      <c r="I123" s="390">
        <f ca="1">OFFSET('RFM input'!$L$6,'RAB remaining lives'!$A122,0)</f>
        <v>30</v>
      </c>
      <c r="J123" s="390">
        <f ca="1">OFFSET('RFM input'!$L$6,'RAB remaining lives'!$A122,0)</f>
        <v>30</v>
      </c>
      <c r="K123" s="390">
        <f ca="1">OFFSET('RFM input'!$L$6,'RAB remaining lives'!$A122,0)</f>
        <v>30</v>
      </c>
      <c r="L123" s="390">
        <f ca="1">OFFSET('RFM input'!$L$6,'RAB remaining lives'!$A122,0)</f>
        <v>30</v>
      </c>
      <c r="M123" s="390">
        <f ca="1">OFFSET('RFM input'!$L$6,'RAB remaining lives'!$A122,0)</f>
        <v>30</v>
      </c>
      <c r="N123" s="390"/>
      <c r="O123" s="390"/>
      <c r="P123" s="390"/>
      <c r="Q123" s="390"/>
      <c r="R123" s="390"/>
      <c r="S123" s="390"/>
      <c r="T123" s="390"/>
      <c r="U123" s="390"/>
      <c r="V123" s="390"/>
      <c r="W123" s="390"/>
      <c r="X123" s="249"/>
      <c r="Y123" s="249"/>
      <c r="Z123" s="249"/>
      <c r="AA123" s="249"/>
      <c r="AB123" s="249"/>
    </row>
    <row r="124" spans="1:28">
      <c r="A124" s="249"/>
      <c r="B124" s="286" t="s">
        <v>299</v>
      </c>
      <c r="C124" s="392"/>
      <c r="D124" s="393">
        <f ca="1">IF(D$6=(OFFSET('RFM input'!$G$60,0,'RFM input'!$AA$7)),OFFSET('RFM input'!$H$454,$A122,0),0)</f>
        <v>0</v>
      </c>
      <c r="E124" s="390">
        <f ca="1">IF(E$6=(OFFSET('RFM input'!$G$60,0,'RFM input'!$AA$7)),OFFSET('RFM input'!$H$454,$A122,0),0)</f>
        <v>0</v>
      </c>
      <c r="F124" s="390">
        <f ca="1">IF(F$6=(OFFSET('RFM input'!$G$60,0,'RFM input'!$AA$7)),OFFSET('RFM input'!$H$454,$A122,0),0)</f>
        <v>0</v>
      </c>
      <c r="G124" s="390">
        <f ca="1">IF(G$6=(OFFSET('RFM input'!$G$60,0,'RFM input'!$AA$7)),OFFSET('RFM input'!$H$454,$A122,0),0)</f>
        <v>0</v>
      </c>
      <c r="H124" s="390">
        <f ca="1">IF(H$6=(OFFSET('RFM input'!$G$60,0,'RFM input'!$AA$7)),OFFSET('RFM input'!$H$454,$A122,0),0)</f>
        <v>0</v>
      </c>
      <c r="I124" s="390">
        <f ca="1">IF(I$6=(OFFSET('RFM input'!$G$60,0,'RFM input'!$AA$7)),OFFSET('RFM input'!$H$454,$A122,0),0)</f>
        <v>0</v>
      </c>
      <c r="J124" s="390">
        <f ca="1">IF(J$6=(OFFSET('RFM input'!$G$60,0,'RFM input'!$AA$7)),OFFSET('RFM input'!$H$454,$A122,0),0)</f>
        <v>0</v>
      </c>
      <c r="K124" s="390">
        <f ca="1">IF(K$6=(OFFSET('RFM input'!$G$60,0,'RFM input'!$AA$7)),OFFSET('RFM input'!$H$454,$A122,0),0)</f>
        <v>0</v>
      </c>
      <c r="L124" s="390">
        <f ca="1">IF(L$6=(OFFSET('RFM input'!$G$60,0,'RFM input'!$AA$7)),OFFSET('RFM input'!$H$454,$A122,0),0)</f>
        <v>0</v>
      </c>
      <c r="M124" s="390">
        <f ca="1">IF(M$6=(OFFSET('RFM input'!$G$60,0,'RFM input'!$AA$7)),OFFSET('RFM input'!$H$454,$A122,0),0)</f>
        <v>0</v>
      </c>
      <c r="N124" s="390"/>
      <c r="O124" s="390"/>
      <c r="P124" s="390"/>
      <c r="Q124" s="390"/>
      <c r="R124" s="390"/>
      <c r="S124" s="390"/>
      <c r="T124" s="390"/>
      <c r="U124" s="390"/>
      <c r="V124" s="390"/>
      <c r="W124" s="390"/>
      <c r="X124" s="249"/>
      <c r="Y124" s="249"/>
      <c r="Z124" s="249"/>
      <c r="AA124" s="249"/>
      <c r="AB124" s="249"/>
    </row>
    <row r="125" spans="1:28">
      <c r="A125" s="249"/>
      <c r="B125" s="325" t="s">
        <v>306</v>
      </c>
      <c r="C125" s="392"/>
      <c r="D125" s="391">
        <f ca="1">IF(D$6=(OFFSET('RFM input'!$G$60,0,'RFM input'!$AA$7)),OFFSET('RFM input'!$J$454,$A122,0),0)</f>
        <v>0</v>
      </c>
      <c r="E125" s="394">
        <f ca="1">IF(E$6=(OFFSET('RFM input'!$G$60,0,'RFM input'!$AA$7)),OFFSET('RFM input'!$J$454,$A122,0),0)</f>
        <v>0</v>
      </c>
      <c r="F125" s="394">
        <f ca="1">IF(F$6=(OFFSET('RFM input'!$G$60,0,'RFM input'!$AA$7)),OFFSET('RFM input'!$J$454,$A122,0),0)</f>
        <v>0</v>
      </c>
      <c r="G125" s="394">
        <f ca="1">IF(G$6=(OFFSET('RFM input'!$G$60,0,'RFM input'!$AA$7)),OFFSET('RFM input'!$J$454,$A122,0),0)</f>
        <v>0</v>
      </c>
      <c r="H125" s="394">
        <f ca="1">IF(H$6=(OFFSET('RFM input'!$G$60,0,'RFM input'!$AA$7)),OFFSET('RFM input'!$J$454,$A122,0),0)</f>
        <v>0</v>
      </c>
      <c r="I125" s="394">
        <f ca="1">IF(I$6=(OFFSET('RFM input'!$G$60,0,'RFM input'!$AA$7)),OFFSET('RFM input'!$J$454,$A122,0),0)</f>
        <v>0</v>
      </c>
      <c r="J125" s="394">
        <f ca="1">IF(J$6=(OFFSET('RFM input'!$G$60,0,'RFM input'!$AA$7)),OFFSET('RFM input'!$J$454,$A122,0),0)</f>
        <v>0</v>
      </c>
      <c r="K125" s="394">
        <f ca="1">IF(K$6=(OFFSET('RFM input'!$G$60,0,'RFM input'!$AA$7)),OFFSET('RFM input'!$J$454,$A122,0),0)</f>
        <v>0</v>
      </c>
      <c r="L125" s="394">
        <f ca="1">IF(L$6=(OFFSET('RFM input'!$G$60,0,'RFM input'!$AA$7)),OFFSET('RFM input'!$J$454,$A122,0),0)</f>
        <v>0</v>
      </c>
      <c r="M125" s="394">
        <f ca="1">IF(M$6=(OFFSET('RFM input'!$G$60,0,'RFM input'!$AA$7)),OFFSET('RFM input'!$J$454,$A122,0),0)</f>
        <v>0</v>
      </c>
      <c r="N125" s="394"/>
      <c r="O125" s="394"/>
      <c r="P125" s="394"/>
      <c r="Q125" s="394"/>
      <c r="R125" s="394"/>
      <c r="S125" s="394"/>
      <c r="T125" s="394"/>
      <c r="U125" s="394"/>
      <c r="V125" s="394"/>
      <c r="W125" s="394"/>
      <c r="X125" s="249"/>
      <c r="Y125" s="249"/>
      <c r="Z125" s="249"/>
      <c r="AA125" s="249"/>
      <c r="AB125" s="249"/>
    </row>
    <row r="126" spans="1:28" hidden="1" outlineLevel="1">
      <c r="A126" s="459">
        <v>-1</v>
      </c>
      <c r="B126" s="309" t="s">
        <v>297</v>
      </c>
      <c r="C126" s="395"/>
      <c r="D126" s="395">
        <f t="shared" ref="D126" ca="1" si="127">IF(D150="n/a",0,IF(AND(D124=0,C126=0),0,
IF(AND(D124&lt;&gt;0,C126=0),(D124/D$10),
IF(AND(D125&lt;&gt;0,C126&lt;&gt;0),(C126-(C126/C150))+(D124/D$10),
IF(C150&lt;1,0,(C126-(C126/C150)))))))</f>
        <v>0</v>
      </c>
      <c r="E126" s="395">
        <f t="shared" ref="E126" ca="1" si="128">IF(E150="n/a",0,IF(AND(E124=0,D126=0),0,
IF(AND(E124&lt;&gt;0,D126=0),(E124/E$10),
IF(AND(E125&lt;&gt;0,D126&lt;&gt;0),(D126-(D126/D150))+(E124/E$10),
IF(D150&lt;1,0,(D126-(D126/D150)))))))</f>
        <v>0</v>
      </c>
      <c r="F126" s="395">
        <f t="shared" ref="F126" ca="1" si="129">IF(F150="n/a",0,IF(AND(F124=0,E126=0),0,
IF(AND(F124&lt;&gt;0,E126=0),(F124/F$10),
IF(AND(F125&lt;&gt;0,E126&lt;&gt;0),(E126-(E126/E150))+(F124/F$10),
IF(E150&lt;1,0,(E126-(E126/E150)))))))</f>
        <v>0</v>
      </c>
      <c r="G126" s="395">
        <f t="shared" ref="G126" ca="1" si="130">IF(G150="n/a",0,IF(AND(G124=0,F126=0),0,
IF(AND(G124&lt;&gt;0,F126=0),(G124/G$10),
IF(AND(G125&lt;&gt;0,F126&lt;&gt;0),(F126-(F126/F150))+(G124/G$10),
IF(F150&lt;1,0,(F126-(F126/F150)))))))</f>
        <v>0</v>
      </c>
      <c r="H126" s="395">
        <f ca="1">IF(H150="n/a",0,IF(AND(H124=0,G126=0),0,
IF(AND(H124&lt;&gt;0,G126=0),(H124/H$10),
IF(AND(H125&lt;&gt;0,G126&lt;&gt;0),(G126-(G126/G150))+(H124/H$10),
IF(G150&lt;1,0,(G126-(G126/G150)))))))</f>
        <v>0</v>
      </c>
      <c r="I126" s="395">
        <f t="shared" ref="I126" ca="1" si="131">IF(I150="n/a",0,IF(AND(I124=0,H126=0),0,
IF(AND(I124&lt;&gt;0,H126=0),(I124/I$10),
IF(AND(I125&lt;&gt;0,H126&lt;&gt;0),(H126-(H126/H150))+(I124/I$10),
IF(H150&lt;1,0,(H126-(H126/H150)))))))</f>
        <v>0</v>
      </c>
      <c r="J126" s="395">
        <f t="shared" ref="J126" ca="1" si="132">IF(J150="n/a",0,IF(AND(J124=0,I126=0),0,
IF(AND(J124&lt;&gt;0,I126=0),(J124/J$10),
IF(AND(J125&lt;&gt;0,I126&lt;&gt;0),(I126-(I126/I150))+(J124/J$10),
IF(I150&lt;1,0,(I126-(I126/I150)))))))</f>
        <v>0</v>
      </c>
      <c r="K126" s="395">
        <f t="shared" ref="K126" ca="1" si="133">IF(K150="n/a",0,IF(AND(K124=0,J126=0),0,
IF(AND(K124&lt;&gt;0,J126=0),(K124/K$10),
IF(AND(K125&lt;&gt;0,J126&lt;&gt;0),(J126-(J126/J150))+(K124/K$10),
IF(J150&lt;1,0,(J126-(J126/J150)))))))</f>
        <v>0</v>
      </c>
      <c r="L126" s="395">
        <f t="shared" ref="L126" ca="1" si="134">IF(L150="n/a",0,IF(AND(L124=0,K126=0),0,
IF(AND(L124&lt;&gt;0,K126=0),(L124/L$10),
IF(AND(L125&lt;&gt;0,K126&lt;&gt;0),(K126-(K126/K150))+(L124/L$10),
IF(K150&lt;1,0,(K126-(K126/K150)))))))</f>
        <v>0</v>
      </c>
      <c r="M126" s="395">
        <f t="shared" ref="M126" ca="1" si="135">IF(M150="n/a",0,IF(AND(M124=0,L126=0),0,
IF(AND(M124&lt;&gt;0,L126=0),(M124/M$10),
IF(AND(M125&lt;&gt;0,L126&lt;&gt;0),(L126-(L126/L150))+(M124/M$10),
IF(L150&lt;1,0,(L126-(L126/L150)))))))</f>
        <v>0</v>
      </c>
      <c r="N126" s="395">
        <f t="shared" ref="N126" ca="1" si="136">IF(N150="n/a",0,IF(AND(N124=0,M126=0),0,
IF(AND(N124&lt;&gt;0,M126=0),(N124/N$10),
IF(AND(N125&lt;&gt;0,M126&lt;&gt;0),(M126-(M126/M150))+(N124/N$10),
IF(M150&lt;1,0,(M126-(M126/M150)))))))</f>
        <v>0</v>
      </c>
      <c r="O126" s="395">
        <f t="shared" ref="O126" ca="1" si="137">IF(O150="n/a",0,IF(AND(O124=0,N126=0),0,
IF(AND(O124&lt;&gt;0,N126=0),(O124/O$10),
IF(AND(O125&lt;&gt;0,N126&lt;&gt;0),(N126-(N126/N150))+(O124/O$10),
IF(N150&lt;1,0,(N126-(N126/N150)))))))</f>
        <v>0</v>
      </c>
      <c r="P126" s="395">
        <f t="shared" ref="P126" ca="1" si="138">IF(P150="n/a",0,IF(AND(P124=0,O126=0),0,
IF(AND(P124&lt;&gt;0,O126=0),(P124/P$10),
IF(AND(P125&lt;&gt;0,O126&lt;&gt;0),(O126-(O126/O150))+(P124/P$10),
IF(O150&lt;1,0,(O126-(O126/O150)))))))</f>
        <v>0</v>
      </c>
      <c r="Q126" s="395">
        <f t="shared" ref="Q126" ca="1" si="139">IF(Q150="n/a",0,IF(AND(Q124=0,P126=0),0,
IF(AND(Q124&lt;&gt;0,P126=0),(Q124/Q$10),
IF(AND(Q125&lt;&gt;0,P126&lt;&gt;0),(P126-(P126/P150))+(Q124/Q$10),
IF(P150&lt;1,0,(P126-(P126/P150)))))))</f>
        <v>0</v>
      </c>
      <c r="R126" s="395">
        <f t="shared" ref="R126" ca="1" si="140">IF(R150="n/a",0,IF(AND(R124=0,Q126=0),0,
IF(AND(R124&lt;&gt;0,Q126=0),(R124/R$10),
IF(AND(R125&lt;&gt;0,Q126&lt;&gt;0),(Q126-(Q126/Q150))+(R124/R$10),
IF(Q150&lt;1,0,(Q126-(Q126/Q150)))))))</f>
        <v>0</v>
      </c>
      <c r="S126" s="395">
        <f t="shared" ref="S126" ca="1" si="141">IF(S150="n/a",0,IF(AND(S124=0,R126=0),0,
IF(AND(S124&lt;&gt;0,R126=0),(S124/S$10),
IF(AND(S125&lt;&gt;0,R126&lt;&gt;0),(R126-(R126/R150))+(S124/S$10),
IF(R150&lt;1,0,(R126-(R126/R150)))))))</f>
        <v>0</v>
      </c>
      <c r="T126" s="395">
        <f t="shared" ref="T126" ca="1" si="142">IF(T150="n/a",0,IF(AND(T124=0,S126=0),0,
IF(AND(T124&lt;&gt;0,S126=0),(T124/T$10),
IF(AND(T125&lt;&gt;0,S126&lt;&gt;0),(S126-(S126/S150))+(T124/T$10),
IF(S150&lt;1,0,(S126-(S126/S150)))))))</f>
        <v>0</v>
      </c>
      <c r="U126" s="395">
        <f t="shared" ref="U126" ca="1" si="143">IF(U150="n/a",0,IF(AND(U124=0,T126=0),0,
IF(AND(U124&lt;&gt;0,T126=0),(U124/U$10),
IF(AND(U125&lt;&gt;0,T126&lt;&gt;0),(T126-(T126/T150))+(U124/U$10),
IF(T150&lt;1,0,(T126-(T126/T150)))))))</f>
        <v>0</v>
      </c>
      <c r="V126" s="395">
        <f t="shared" ref="V126" ca="1" si="144">IF(V150="n/a",0,IF(AND(V124=0,U126=0),0,
IF(AND(V124&lt;&gt;0,U126=0),(V124/V$10),
IF(AND(V125&lt;&gt;0,U126&lt;&gt;0),(U126-(U126/U150))+(V124/V$10),
IF(U150&lt;1,0,(U126-(U126/U150)))))))</f>
        <v>0</v>
      </c>
      <c r="W126" s="395">
        <f t="shared" ref="W126" ca="1" si="145">IF(W150="n/a",0,IF(AND(W124=0,V126=0),0,
IF(AND(W124&lt;&gt;0,V126=0),(W124/W$10),
IF(AND(W125&lt;&gt;0,V126&lt;&gt;0),(V126-(V126/V150))+(W124/W$10),
IF(V150&lt;1,0,(V126-(V126/V150)))))))</f>
        <v>0</v>
      </c>
      <c r="X126" s="249"/>
      <c r="Y126" s="249"/>
      <c r="Z126" s="249"/>
      <c r="AA126" s="249"/>
      <c r="AB126" s="249"/>
    </row>
    <row r="127" spans="1:28" hidden="1" outlineLevel="1">
      <c r="A127" s="331">
        <v>0</v>
      </c>
      <c r="B127" s="309" t="s">
        <v>194</v>
      </c>
      <c r="C127" s="395">
        <f ca="1">C122/C$10</f>
        <v>44.515701566267474</v>
      </c>
      <c r="D127" s="395">
        <f ca="1">IF(C151="n/a",C127,IFERROR(IF((OFFSET($C127,0,$A127))&lt;0,
MIN(0,C127-(OFFSET($C127,0,$A127)/(OFFSET($C122,-$A126,$A127)))),
MAX(0,C127-(OFFSET($C127,0,$A127)/(OFFSET($C122,-$A126,$A127))))),0))</f>
        <v>42.645293937432704</v>
      </c>
      <c r="E127" s="395">
        <f t="shared" ref="E127" ca="1" si="146">IF(D151="n/a",D127,IFERROR(IF((OFFSET($C127,0,$A127))&lt;0,
MIN(0,D127-(OFFSET($C127,0,$A127)/(OFFSET($C122,-$A126,$A127)))),
MAX(0,D127-(OFFSET($C127,0,$A127)/(OFFSET($C122,-$A126,$A127))))),0))</f>
        <v>40.774886308597935</v>
      </c>
      <c r="F127" s="395">
        <f t="shared" ref="F127:F128" ca="1" si="147">IF(E151="n/a",E127,IFERROR(IF((OFFSET($C127,0,$A127))&lt;0,
MIN(0,E127-(OFFSET($C127,0,$A127)/(OFFSET($C122,-$A126,$A127)))),
MAX(0,E127-(OFFSET($C127,0,$A127)/(OFFSET($C122,-$A126,$A127))))),0))</f>
        <v>38.904478679763166</v>
      </c>
      <c r="G127" s="395">
        <f t="shared" ref="G127:G129" ca="1" si="148">IF(F151="n/a",F127,IFERROR(IF((OFFSET($C127,0,$A127))&lt;0,
MIN(0,F127-(OFFSET($C127,0,$A127)/(OFFSET($C122,-$A126,$A127)))),
MAX(0,F127-(OFFSET($C127,0,$A127)/(OFFSET($C122,-$A126,$A127))))),0))</f>
        <v>37.034071050928397</v>
      </c>
      <c r="H127" s="395">
        <f t="shared" ref="H127:H130" ca="1" si="149">IF(G151="n/a",G127,IFERROR(IF((OFFSET($C127,0,$A127))&lt;0,
MIN(0,G127-(OFFSET($C127,0,$A127)/(OFFSET($C122,-$A126,$A127)))),
MAX(0,G127-(OFFSET($C127,0,$A127)/(OFFSET($C122,-$A126,$A127))))),0))</f>
        <v>35.163663422093627</v>
      </c>
      <c r="I127" s="395">
        <f t="shared" ref="I127:I131" ca="1" si="150">IF(H151="n/a",H127,IFERROR(IF((OFFSET($C127,0,$A127))&lt;0,
MIN(0,H127-(OFFSET($C127,0,$A127)/(OFFSET($C122,-$A126,$A127)))),
MAX(0,H127-(OFFSET($C127,0,$A127)/(OFFSET($C122,-$A126,$A127))))),0))</f>
        <v>33.293255793258858</v>
      </c>
      <c r="J127" s="395">
        <f t="shared" ref="J127:J132" ca="1" si="151">IF(I151="n/a",I127,IFERROR(IF((OFFSET($C127,0,$A127))&lt;0,
MIN(0,I127-(OFFSET($C127,0,$A127)/(OFFSET($C122,-$A126,$A127)))),
MAX(0,I127-(OFFSET($C127,0,$A127)/(OFFSET($C122,-$A126,$A127))))),0))</f>
        <v>31.422848164424089</v>
      </c>
      <c r="K127" s="395">
        <f t="shared" ref="K127:K133" ca="1" si="152">IF(J151="n/a",J127,IFERROR(IF((OFFSET($C127,0,$A127))&lt;0,
MIN(0,J127-(OFFSET($C127,0,$A127)/(OFFSET($C122,-$A126,$A127)))),
MAX(0,J127-(OFFSET($C127,0,$A127)/(OFFSET($C122,-$A126,$A127))))),0))</f>
        <v>29.552440535589319</v>
      </c>
      <c r="L127" s="395">
        <f t="shared" ref="L127:L134" ca="1" si="153">IF(K151="n/a",K127,IFERROR(IF((OFFSET($C127,0,$A127))&lt;0,
MIN(0,K127-(OFFSET($C127,0,$A127)/(OFFSET($C122,-$A126,$A127)))),
MAX(0,K127-(OFFSET($C127,0,$A127)/(OFFSET($C122,-$A126,$A127))))),0))</f>
        <v>27.68203290675455</v>
      </c>
      <c r="M127" s="395">
        <f t="shared" ref="M127:M135" ca="1" si="154">IF(L151="n/a",L127,IFERROR(IF((OFFSET($C127,0,$A127))&lt;0,
MIN(0,L127-(OFFSET($C127,0,$A127)/(OFFSET($C122,-$A126,$A127)))),
MAX(0,L127-(OFFSET($C127,0,$A127)/(OFFSET($C122,-$A126,$A127))))),0))</f>
        <v>25.811625277919781</v>
      </c>
      <c r="N127" s="395">
        <f t="shared" ref="N127:N136" ca="1" si="155">IF(M151="n/a",M127,IFERROR(IF((OFFSET($C127,0,$A127))&lt;0,
MIN(0,M127-(OFFSET($C127,0,$A127)/(OFFSET($C122,-$A126,$A127)))),
MAX(0,M127-(OFFSET($C127,0,$A127)/(OFFSET($C122,-$A126,$A127))))),0))</f>
        <v>23.941217649085011</v>
      </c>
      <c r="O127" s="395">
        <f t="shared" ref="O127:O137" ca="1" si="156">IF(N151="n/a",N127,IFERROR(IF((OFFSET($C127,0,$A127))&lt;0,
MIN(0,N127-(OFFSET($C127,0,$A127)/(OFFSET($C122,-$A126,$A127)))),
MAX(0,N127-(OFFSET($C127,0,$A127)/(OFFSET($C122,-$A126,$A127))))),0))</f>
        <v>22.070810020250242</v>
      </c>
      <c r="P127" s="395">
        <f t="shared" ref="P127:P138" ca="1" si="157">IF(O151="n/a",O127,IFERROR(IF((OFFSET($C127,0,$A127))&lt;0,
MIN(0,O127-(OFFSET($C127,0,$A127)/(OFFSET($C122,-$A126,$A127)))),
MAX(0,O127-(OFFSET($C127,0,$A127)/(OFFSET($C122,-$A126,$A127))))),0))</f>
        <v>20.200402391415473</v>
      </c>
      <c r="Q127" s="395">
        <f t="shared" ref="Q127:Q139" ca="1" si="158">IF(P151="n/a",P127,IFERROR(IF((OFFSET($C127,0,$A127))&lt;0,
MIN(0,P127-(OFFSET($C127,0,$A127)/(OFFSET($C122,-$A126,$A127)))),
MAX(0,P127-(OFFSET($C127,0,$A127)/(OFFSET($C122,-$A126,$A127))))),0))</f>
        <v>18.329994762580704</v>
      </c>
      <c r="R127" s="395">
        <f t="shared" ref="R127:R140" ca="1" si="159">IF(Q151="n/a",Q127,IFERROR(IF((OFFSET($C127,0,$A127))&lt;0,
MIN(0,Q127-(OFFSET($C127,0,$A127)/(OFFSET($C122,-$A126,$A127)))),
MAX(0,Q127-(OFFSET($C127,0,$A127)/(OFFSET($C122,-$A126,$A127))))),0))</f>
        <v>16.459587133745934</v>
      </c>
      <c r="S127" s="395">
        <f t="shared" ref="S127:S141" ca="1" si="160">IF(R151="n/a",R127,IFERROR(IF((OFFSET($C127,0,$A127))&lt;0,
MIN(0,R127-(OFFSET($C127,0,$A127)/(OFFSET($C122,-$A126,$A127)))),
MAX(0,R127-(OFFSET($C127,0,$A127)/(OFFSET($C122,-$A126,$A127))))),0))</f>
        <v>14.589179504911167</v>
      </c>
      <c r="T127" s="395">
        <f t="shared" ref="T127:T142" ca="1" si="161">IF(S151="n/a",S127,IFERROR(IF((OFFSET($C127,0,$A127))&lt;0,
MIN(0,S127-(OFFSET($C127,0,$A127)/(OFFSET($C122,-$A126,$A127)))),
MAX(0,S127-(OFFSET($C127,0,$A127)/(OFFSET($C122,-$A126,$A127))))),0))</f>
        <v>12.718771876076399</v>
      </c>
      <c r="U127" s="395">
        <f t="shared" ref="U127:U143" ca="1" si="162">IF(T151="n/a",T127,IFERROR(IF((OFFSET($C127,0,$A127))&lt;0,
MIN(0,T127-(OFFSET($C127,0,$A127)/(OFFSET($C122,-$A126,$A127)))),
MAX(0,T127-(OFFSET($C127,0,$A127)/(OFFSET($C122,-$A126,$A127))))),0))</f>
        <v>10.848364247241632</v>
      </c>
      <c r="V127" s="395">
        <f t="shared" ref="V127:V144" ca="1" si="163">IF(U151="n/a",U127,IFERROR(IF((OFFSET($C127,0,$A127))&lt;0,
MIN(0,U127-(OFFSET($C127,0,$A127)/(OFFSET($C122,-$A126,$A127)))),
MAX(0,U127-(OFFSET($C127,0,$A127)/(OFFSET($C122,-$A126,$A127))))),0))</f>
        <v>8.9779566184068642</v>
      </c>
      <c r="W127" s="395">
        <f t="shared" ref="W127:W145" ca="1" si="164">IF(V151="n/a",V127,IFERROR(IF((OFFSET($C127,0,$A127))&lt;0,
MIN(0,V127-(OFFSET($C127,0,$A127)/(OFFSET($C122,-$A126,$A127)))),
MAX(0,V127-(OFFSET($C127,0,$A127)/(OFFSET($C122,-$A126,$A127))))),0))</f>
        <v>7.1075489895720967</v>
      </c>
      <c r="X127" s="249"/>
      <c r="Y127" s="249"/>
      <c r="Z127" s="249"/>
      <c r="AA127" s="249"/>
      <c r="AB127" s="249"/>
    </row>
    <row r="128" spans="1:28" hidden="1" outlineLevel="1">
      <c r="A128" s="331">
        <v>1</v>
      </c>
      <c r="B128" s="309" t="str">
        <f t="shared" ref="B128:B146" ca="1" si="165">"Depreciated Net Capex "&amp;OFFSET($C$6,0,A128)</f>
        <v>Depreciated Net Capex 2013</v>
      </c>
      <c r="C128" s="396"/>
      <c r="D128" s="397">
        <f ca="1">(D122*((1+D$11)^0.5)/D$10)</f>
        <v>1.0178085728351676</v>
      </c>
      <c r="E128" s="395">
        <f ca="1">IF(D152="n/a",D128,IFERROR(IF((OFFSET($C128,0,$A128))&lt;0,
MIN(0,D128-(OFFSET($C128,0,$A128)/(OFFSET($C123,-$A127,$A128)))),
MAX(0,D128-(OFFSET($C128,0,$A128)/(OFFSET($C123,-$A127,$A128))))),0))</f>
        <v>0.98388162040732863</v>
      </c>
      <c r="F128" s="395">
        <f t="shared" ca="1" si="147"/>
        <v>0.94995466797948969</v>
      </c>
      <c r="G128" s="395">
        <f t="shared" ca="1" si="148"/>
        <v>0.91602771555165075</v>
      </c>
      <c r="H128" s="395">
        <f t="shared" ca="1" si="149"/>
        <v>0.8821007631238118</v>
      </c>
      <c r="I128" s="395">
        <f t="shared" ca="1" si="150"/>
        <v>0.84817381069597286</v>
      </c>
      <c r="J128" s="395">
        <f t="shared" ca="1" si="151"/>
        <v>0.81424685826813392</v>
      </c>
      <c r="K128" s="395">
        <f t="shared" ca="1" si="152"/>
        <v>0.78031990584029498</v>
      </c>
      <c r="L128" s="395">
        <f t="shared" ca="1" si="153"/>
        <v>0.74639295341245604</v>
      </c>
      <c r="M128" s="395">
        <f t="shared" ca="1" si="154"/>
        <v>0.7124660009846171</v>
      </c>
      <c r="N128" s="395">
        <f t="shared" ca="1" si="155"/>
        <v>0.67853904855677816</v>
      </c>
      <c r="O128" s="395">
        <f t="shared" ca="1" si="156"/>
        <v>0.64461209612893922</v>
      </c>
      <c r="P128" s="395">
        <f t="shared" ca="1" si="157"/>
        <v>0.61068514370110027</v>
      </c>
      <c r="Q128" s="395">
        <f t="shared" ca="1" si="158"/>
        <v>0.57675819127326133</v>
      </c>
      <c r="R128" s="395">
        <f t="shared" ca="1" si="159"/>
        <v>0.54283123884542239</v>
      </c>
      <c r="S128" s="395">
        <f t="shared" ca="1" si="160"/>
        <v>0.50890428641758345</v>
      </c>
      <c r="T128" s="395">
        <f t="shared" ca="1" si="161"/>
        <v>0.47497733398974451</v>
      </c>
      <c r="U128" s="395">
        <f t="shared" ca="1" si="162"/>
        <v>0.44105038156190557</v>
      </c>
      <c r="V128" s="395">
        <f t="shared" ca="1" si="163"/>
        <v>0.40712342913406663</v>
      </c>
      <c r="W128" s="395">
        <f t="shared" ca="1" si="164"/>
        <v>0.37319647670622769</v>
      </c>
      <c r="X128" s="249"/>
      <c r="Y128" s="249"/>
      <c r="Z128" s="249"/>
      <c r="AA128" s="249"/>
      <c r="AB128" s="249"/>
    </row>
    <row r="129" spans="1:28" hidden="1" outlineLevel="1">
      <c r="A129" s="331">
        <v>2</v>
      </c>
      <c r="B129" s="309" t="str">
        <f t="shared" ca="1" si="165"/>
        <v>Depreciated Net Capex 2014</v>
      </c>
      <c r="C129" s="398"/>
      <c r="D129" s="399"/>
      <c r="E129" s="397">
        <f ca="1">(E122*((1+E$11)^0.5)/E$10)</f>
        <v>13.967006264952158</v>
      </c>
      <c r="F129" s="395">
        <f ca="1">IF(E153="n/a",E129,IFERROR(IF((OFFSET($C129,0,$A129))&lt;0,
MIN(0,E129-(OFFSET($C129,0,$A129)/(OFFSET($C124,-$A128,$A129)))),
MAX(0,E129-(OFFSET($C129,0,$A129)/(OFFSET($C124,-$A128,$A129))))),0))</f>
        <v>13.501439389453752</v>
      </c>
      <c r="G129" s="395">
        <f t="shared" ca="1" si="148"/>
        <v>13.035872513955347</v>
      </c>
      <c r="H129" s="395">
        <f t="shared" ca="1" si="149"/>
        <v>12.570305638456942</v>
      </c>
      <c r="I129" s="395">
        <f t="shared" ca="1" si="150"/>
        <v>12.104738762958537</v>
      </c>
      <c r="J129" s="395">
        <f t="shared" ca="1" si="151"/>
        <v>11.639171887460131</v>
      </c>
      <c r="K129" s="395">
        <f t="shared" ca="1" si="152"/>
        <v>11.173605011961726</v>
      </c>
      <c r="L129" s="395">
        <f t="shared" ca="1" si="153"/>
        <v>10.708038136463321</v>
      </c>
      <c r="M129" s="395">
        <f t="shared" ca="1" si="154"/>
        <v>10.242471260964916</v>
      </c>
      <c r="N129" s="395">
        <f t="shared" ca="1" si="155"/>
        <v>9.7769043854665103</v>
      </c>
      <c r="O129" s="395">
        <f t="shared" ca="1" si="156"/>
        <v>9.3113375099681051</v>
      </c>
      <c r="P129" s="395">
        <f t="shared" ca="1" si="157"/>
        <v>8.8457706344696998</v>
      </c>
      <c r="Q129" s="395">
        <f t="shared" ca="1" si="158"/>
        <v>8.3802037589712945</v>
      </c>
      <c r="R129" s="395">
        <f t="shared" ca="1" si="159"/>
        <v>7.9146368834728893</v>
      </c>
      <c r="S129" s="395">
        <f t="shared" ca="1" si="160"/>
        <v>7.449070007974484</v>
      </c>
      <c r="T129" s="395">
        <f t="shared" ca="1" si="161"/>
        <v>6.9835031324760788</v>
      </c>
      <c r="U129" s="395">
        <f t="shared" ca="1" si="162"/>
        <v>6.5179362569776735</v>
      </c>
      <c r="V129" s="395">
        <f t="shared" ca="1" si="163"/>
        <v>6.0523693814792683</v>
      </c>
      <c r="W129" s="395">
        <f t="shared" ca="1" si="164"/>
        <v>5.586802505980863</v>
      </c>
      <c r="X129" s="334"/>
      <c r="Y129" s="249"/>
      <c r="Z129" s="249"/>
      <c r="AA129" s="249"/>
      <c r="AB129" s="249"/>
    </row>
    <row r="130" spans="1:28" hidden="1" outlineLevel="1">
      <c r="A130" s="331">
        <v>3</v>
      </c>
      <c r="B130" s="309" t="str">
        <f t="shared" ca="1" si="165"/>
        <v>Depreciated Net Capex 2015</v>
      </c>
      <c r="C130" s="398"/>
      <c r="D130" s="398"/>
      <c r="E130" s="399"/>
      <c r="F130" s="400">
        <f ca="1">($F122*((1+F$11)^0.5)/F$10)</f>
        <v>4.1352275040873661</v>
      </c>
      <c r="G130" s="395">
        <f ca="1">IF(F154="n/a",F130,IFERROR(IF((OFFSET($C130,0,$A130))&lt;0,
MIN(0,F130-(OFFSET($C130,0,$A130)/(OFFSET($C125,-$A129,$A130)))),
MAX(0,F130-(OFFSET($C130,0,$A130)/(OFFSET($C125,-$A129,$A130))))),0))</f>
        <v>3.9973865872844541</v>
      </c>
      <c r="H130" s="395">
        <f t="shared" ca="1" si="149"/>
        <v>3.8595456704815421</v>
      </c>
      <c r="I130" s="395">
        <f t="shared" ca="1" si="150"/>
        <v>3.7217047536786301</v>
      </c>
      <c r="J130" s="395">
        <f t="shared" ca="1" si="151"/>
        <v>3.5838638368757181</v>
      </c>
      <c r="K130" s="395">
        <f t="shared" ca="1" si="152"/>
        <v>3.4460229200728061</v>
      </c>
      <c r="L130" s="395">
        <f t="shared" ca="1" si="153"/>
        <v>3.3081820032698941</v>
      </c>
      <c r="M130" s="395">
        <f t="shared" ca="1" si="154"/>
        <v>3.1703410864669821</v>
      </c>
      <c r="N130" s="395">
        <f t="shared" ca="1" si="155"/>
        <v>3.0325001696640701</v>
      </c>
      <c r="O130" s="395">
        <f t="shared" ca="1" si="156"/>
        <v>2.8946592528611581</v>
      </c>
      <c r="P130" s="395">
        <f t="shared" ca="1" si="157"/>
        <v>2.7568183360582461</v>
      </c>
      <c r="Q130" s="395">
        <f t="shared" ca="1" si="158"/>
        <v>2.6189774192553341</v>
      </c>
      <c r="R130" s="395">
        <f t="shared" ca="1" si="159"/>
        <v>2.4811365024524221</v>
      </c>
      <c r="S130" s="395">
        <f t="shared" ca="1" si="160"/>
        <v>2.3432955856495101</v>
      </c>
      <c r="T130" s="395">
        <f t="shared" ca="1" si="161"/>
        <v>2.2054546688465981</v>
      </c>
      <c r="U130" s="395">
        <f t="shared" ca="1" si="162"/>
        <v>2.0676137520436861</v>
      </c>
      <c r="V130" s="395">
        <f t="shared" ca="1" si="163"/>
        <v>1.9297728352407739</v>
      </c>
      <c r="W130" s="395">
        <f t="shared" ca="1" si="164"/>
        <v>1.7919319184378617</v>
      </c>
      <c r="X130" s="334"/>
      <c r="Y130" s="334"/>
      <c r="Z130" s="249"/>
      <c r="AA130" s="249"/>
      <c r="AB130" s="249"/>
    </row>
    <row r="131" spans="1:28" hidden="1" outlineLevel="1">
      <c r="A131" s="331">
        <v>4</v>
      </c>
      <c r="B131" s="309" t="str">
        <f t="shared" ca="1" si="165"/>
        <v>Depreciated Net Capex 2016</v>
      </c>
      <c r="C131" s="398"/>
      <c r="D131" s="398"/>
      <c r="E131" s="398"/>
      <c r="F131" s="399"/>
      <c r="G131" s="400">
        <f ca="1">($G122*((1+G$11)^0.5)/G$10)</f>
        <v>1.4741333566553287</v>
      </c>
      <c r="H131" s="395">
        <f ca="1">IF(G155="n/a",G131,IFERROR(IF((OFFSET($C131,0,$A131))&lt;0,
MIN(0,G131-(OFFSET($C131,0,$A131)/(OFFSET($C126,-$A130,$A131)))),
MAX(0,G131-(OFFSET($C131,0,$A131)/(OFFSET($C126,-$A130,$A131))))),0))</f>
        <v>1.4249955781001511</v>
      </c>
      <c r="I131" s="395">
        <f t="shared" ca="1" si="150"/>
        <v>1.3758577995449734</v>
      </c>
      <c r="J131" s="395">
        <f t="shared" ca="1" si="151"/>
        <v>1.3267200209897958</v>
      </c>
      <c r="K131" s="395">
        <f t="shared" ca="1" si="152"/>
        <v>1.2775822424346182</v>
      </c>
      <c r="L131" s="395">
        <f t="shared" ca="1" si="153"/>
        <v>1.2284444638794405</v>
      </c>
      <c r="M131" s="395">
        <f t="shared" ca="1" si="154"/>
        <v>1.1793066853242629</v>
      </c>
      <c r="N131" s="395">
        <f t="shared" ca="1" si="155"/>
        <v>1.1301689067690852</v>
      </c>
      <c r="O131" s="395">
        <f t="shared" ca="1" si="156"/>
        <v>1.0810311282139076</v>
      </c>
      <c r="P131" s="395">
        <f t="shared" ca="1" si="157"/>
        <v>1.0318933496587299</v>
      </c>
      <c r="Q131" s="395">
        <f t="shared" ca="1" si="158"/>
        <v>0.98275557110355227</v>
      </c>
      <c r="R131" s="395">
        <f t="shared" ca="1" si="159"/>
        <v>0.93361779254837463</v>
      </c>
      <c r="S131" s="395">
        <f t="shared" ca="1" si="160"/>
        <v>0.88448001399319698</v>
      </c>
      <c r="T131" s="395">
        <f t="shared" ca="1" si="161"/>
        <v>0.83534223543801933</v>
      </c>
      <c r="U131" s="395">
        <f t="shared" ca="1" si="162"/>
        <v>0.78620445688284168</v>
      </c>
      <c r="V131" s="395">
        <f t="shared" ca="1" si="163"/>
        <v>0.73706667832766404</v>
      </c>
      <c r="W131" s="395">
        <f t="shared" ca="1" si="164"/>
        <v>0.68792889977248639</v>
      </c>
      <c r="X131" s="334"/>
      <c r="Y131" s="334"/>
      <c r="Z131" s="334"/>
      <c r="AA131" s="249"/>
      <c r="AB131" s="249"/>
    </row>
    <row r="132" spans="1:28" hidden="1" outlineLevel="1">
      <c r="A132" s="331">
        <v>5</v>
      </c>
      <c r="B132" s="309" t="str">
        <f t="shared" ca="1" si="165"/>
        <v>Depreciated Net Capex 2017</v>
      </c>
      <c r="C132" s="398"/>
      <c r="D132" s="398"/>
      <c r="E132" s="398"/>
      <c r="F132" s="398"/>
      <c r="G132" s="399"/>
      <c r="H132" s="400">
        <f ca="1">(H122*((1+H$11)^0.5)/H$10)</f>
        <v>0.45751626669780238</v>
      </c>
      <c r="I132" s="395">
        <f ca="1">IF(H156="n/a",H132,IFERROR(IF((OFFSET($C132,0,$A132))&lt;0,
MIN(0,H132-(OFFSET($C132,0,$A132)/(OFFSET($C127,-$A131,$A132)))),
MAX(0,H132-(OFFSET($C132,0,$A132)/(OFFSET($C127,-$A131,$A132))))),0))</f>
        <v>0.44226572447454232</v>
      </c>
      <c r="J132" s="395">
        <f t="shared" ca="1" si="151"/>
        <v>0.42701518225128227</v>
      </c>
      <c r="K132" s="395">
        <f t="shared" ca="1" si="152"/>
        <v>0.41176464002802221</v>
      </c>
      <c r="L132" s="395">
        <f t="shared" ca="1" si="153"/>
        <v>0.39651409780476216</v>
      </c>
      <c r="M132" s="395">
        <f t="shared" ca="1" si="154"/>
        <v>0.3812635555815021</v>
      </c>
      <c r="N132" s="395">
        <f t="shared" ca="1" si="155"/>
        <v>0.36601301335824205</v>
      </c>
      <c r="O132" s="395">
        <f t="shared" ca="1" si="156"/>
        <v>0.35076247113498199</v>
      </c>
      <c r="P132" s="395">
        <f t="shared" ca="1" si="157"/>
        <v>0.33551192891172193</v>
      </c>
      <c r="Q132" s="395">
        <f t="shared" ca="1" si="158"/>
        <v>0.32026138668846188</v>
      </c>
      <c r="R132" s="395">
        <f t="shared" ca="1" si="159"/>
        <v>0.30501084446520182</v>
      </c>
      <c r="S132" s="395">
        <f t="shared" ca="1" si="160"/>
        <v>0.28976030224194177</v>
      </c>
      <c r="T132" s="395">
        <f t="shared" ca="1" si="161"/>
        <v>0.27450976001868171</v>
      </c>
      <c r="U132" s="395">
        <f t="shared" ca="1" si="162"/>
        <v>0.25925921779542166</v>
      </c>
      <c r="V132" s="395">
        <f t="shared" ca="1" si="163"/>
        <v>0.24400867557216158</v>
      </c>
      <c r="W132" s="395">
        <f t="shared" ca="1" si="164"/>
        <v>0.22875813334890149</v>
      </c>
      <c r="X132" s="334"/>
      <c r="Y132" s="334"/>
      <c r="Z132" s="334"/>
      <c r="AA132" s="249"/>
      <c r="AB132" s="249"/>
    </row>
    <row r="133" spans="1:28" hidden="1" outlineLevel="1">
      <c r="A133" s="331">
        <v>6</v>
      </c>
      <c r="B133" s="309" t="str">
        <f t="shared" ca="1" si="165"/>
        <v>Depreciated Net Capex 2018</v>
      </c>
      <c r="C133" s="398"/>
      <c r="D133" s="398"/>
      <c r="E133" s="398"/>
      <c r="F133" s="398"/>
      <c r="G133" s="398"/>
      <c r="H133" s="399"/>
      <c r="I133" s="400">
        <f ca="1">(I122*((1+I$11)^0.5)/I$10)</f>
        <v>0</v>
      </c>
      <c r="J133" s="395">
        <f ca="1">IF(I157="n/a",I133,IFERROR(IF((OFFSET($C133,0,$A133))&lt;0,
MIN(0,I133-(OFFSET($C133,0,$A133)/(OFFSET($C128,-$A132,$A133)))),
MAX(0,I133-(OFFSET($C133,0,$A133)/(OFFSET($C128,-$A132,$A133))))),0))</f>
        <v>0</v>
      </c>
      <c r="K133" s="395">
        <f t="shared" ca="1" si="152"/>
        <v>0</v>
      </c>
      <c r="L133" s="395">
        <f t="shared" ca="1" si="153"/>
        <v>0</v>
      </c>
      <c r="M133" s="395">
        <f t="shared" ca="1" si="154"/>
        <v>0</v>
      </c>
      <c r="N133" s="395">
        <f t="shared" ca="1" si="155"/>
        <v>0</v>
      </c>
      <c r="O133" s="395">
        <f t="shared" ca="1" si="156"/>
        <v>0</v>
      </c>
      <c r="P133" s="395">
        <f t="shared" ca="1" si="157"/>
        <v>0</v>
      </c>
      <c r="Q133" s="395">
        <f t="shared" ca="1" si="158"/>
        <v>0</v>
      </c>
      <c r="R133" s="395">
        <f t="shared" ca="1" si="159"/>
        <v>0</v>
      </c>
      <c r="S133" s="395">
        <f t="shared" ca="1" si="160"/>
        <v>0</v>
      </c>
      <c r="T133" s="395">
        <f t="shared" ca="1" si="161"/>
        <v>0</v>
      </c>
      <c r="U133" s="395">
        <f t="shared" ca="1" si="162"/>
        <v>0</v>
      </c>
      <c r="V133" s="395">
        <f t="shared" ca="1" si="163"/>
        <v>0</v>
      </c>
      <c r="W133" s="395">
        <f t="shared" ca="1" si="164"/>
        <v>0</v>
      </c>
      <c r="X133" s="334"/>
      <c r="Y133" s="334"/>
      <c r="Z133" s="334"/>
      <c r="AA133" s="249"/>
      <c r="AB133" s="249"/>
    </row>
    <row r="134" spans="1:28" hidden="1" outlineLevel="1">
      <c r="A134" s="331">
        <v>7</v>
      </c>
      <c r="B134" s="309" t="str">
        <f t="shared" ca="1" si="165"/>
        <v>Depreciated Net Capex 2019</v>
      </c>
      <c r="C134" s="398"/>
      <c r="D134" s="398"/>
      <c r="E134" s="398"/>
      <c r="F134" s="398"/>
      <c r="G134" s="398"/>
      <c r="H134" s="398"/>
      <c r="I134" s="399"/>
      <c r="J134" s="400">
        <f ca="1">(J122*((1+J$11)^0.5)/J$10)</f>
        <v>0</v>
      </c>
      <c r="K134" s="395">
        <f ca="1">IF(J158="n/a",J134,IFERROR(IF((OFFSET($C134,0,$A134))&lt;0,
MIN(0,J134-(OFFSET($C134,0,$A134)/(OFFSET($C129,-$A133,$A134)))),
MAX(0,J134-(OFFSET($C134,0,$A134)/(OFFSET($C129,-$A133,$A134))))),0))</f>
        <v>0</v>
      </c>
      <c r="L134" s="395">
        <f t="shared" ca="1" si="153"/>
        <v>0</v>
      </c>
      <c r="M134" s="395">
        <f t="shared" ca="1" si="154"/>
        <v>0</v>
      </c>
      <c r="N134" s="395">
        <f t="shared" ca="1" si="155"/>
        <v>0</v>
      </c>
      <c r="O134" s="395">
        <f t="shared" ca="1" si="156"/>
        <v>0</v>
      </c>
      <c r="P134" s="395">
        <f t="shared" ca="1" si="157"/>
        <v>0</v>
      </c>
      <c r="Q134" s="395">
        <f t="shared" ca="1" si="158"/>
        <v>0</v>
      </c>
      <c r="R134" s="395">
        <f t="shared" ca="1" si="159"/>
        <v>0</v>
      </c>
      <c r="S134" s="395">
        <f t="shared" ca="1" si="160"/>
        <v>0</v>
      </c>
      <c r="T134" s="395">
        <f t="shared" ca="1" si="161"/>
        <v>0</v>
      </c>
      <c r="U134" s="395">
        <f t="shared" ca="1" si="162"/>
        <v>0</v>
      </c>
      <c r="V134" s="395">
        <f t="shared" ca="1" si="163"/>
        <v>0</v>
      </c>
      <c r="W134" s="395">
        <f t="shared" ca="1" si="164"/>
        <v>0</v>
      </c>
      <c r="X134" s="334"/>
      <c r="Y134" s="334"/>
      <c r="Z134" s="334"/>
      <c r="AA134" s="249"/>
      <c r="AB134" s="249"/>
    </row>
    <row r="135" spans="1:28" hidden="1" outlineLevel="1">
      <c r="A135" s="331">
        <v>8</v>
      </c>
      <c r="B135" s="309" t="str">
        <f t="shared" ca="1" si="165"/>
        <v>Depreciated Net Capex 2020</v>
      </c>
      <c r="C135" s="398"/>
      <c r="D135" s="398"/>
      <c r="E135" s="398"/>
      <c r="F135" s="398"/>
      <c r="G135" s="398"/>
      <c r="H135" s="398"/>
      <c r="I135" s="398"/>
      <c r="J135" s="399"/>
      <c r="K135" s="400">
        <f ca="1">(K122*((1+K$11)^0.5)/K$10)</f>
        <v>0</v>
      </c>
      <c r="L135" s="395">
        <f ca="1">IF(K159="n/a",K135,IFERROR(IF((OFFSET($C135,0,$A135))&lt;0,
MIN(0,K135-(OFFSET($C135,0,$A135)/(OFFSET($C130,-$A134,$A135)))),
MAX(0,K135-(OFFSET($C135,0,$A135)/(OFFSET($C130,-$A134,$A135))))),0))</f>
        <v>0</v>
      </c>
      <c r="M135" s="395">
        <f t="shared" ca="1" si="154"/>
        <v>0</v>
      </c>
      <c r="N135" s="395">
        <f t="shared" ca="1" si="155"/>
        <v>0</v>
      </c>
      <c r="O135" s="395">
        <f t="shared" ca="1" si="156"/>
        <v>0</v>
      </c>
      <c r="P135" s="395">
        <f t="shared" ca="1" si="157"/>
        <v>0</v>
      </c>
      <c r="Q135" s="395">
        <f t="shared" ca="1" si="158"/>
        <v>0</v>
      </c>
      <c r="R135" s="395">
        <f t="shared" ca="1" si="159"/>
        <v>0</v>
      </c>
      <c r="S135" s="395">
        <f t="shared" ca="1" si="160"/>
        <v>0</v>
      </c>
      <c r="T135" s="395">
        <f t="shared" ca="1" si="161"/>
        <v>0</v>
      </c>
      <c r="U135" s="395">
        <f t="shared" ca="1" si="162"/>
        <v>0</v>
      </c>
      <c r="V135" s="395">
        <f t="shared" ca="1" si="163"/>
        <v>0</v>
      </c>
      <c r="W135" s="395">
        <f t="shared" ca="1" si="164"/>
        <v>0</v>
      </c>
      <c r="X135" s="334"/>
      <c r="Y135" s="334"/>
      <c r="Z135" s="334"/>
      <c r="AA135" s="249"/>
      <c r="AB135" s="249"/>
    </row>
    <row r="136" spans="1:28" hidden="1" outlineLevel="1">
      <c r="A136" s="331">
        <v>9</v>
      </c>
      <c r="B136" s="309" t="str">
        <f t="shared" ca="1" si="165"/>
        <v>Depreciated Net Capex 2021</v>
      </c>
      <c r="C136" s="398"/>
      <c r="D136" s="398"/>
      <c r="E136" s="398"/>
      <c r="F136" s="398"/>
      <c r="G136" s="398"/>
      <c r="H136" s="398"/>
      <c r="I136" s="398"/>
      <c r="J136" s="398"/>
      <c r="K136" s="399"/>
      <c r="L136" s="400">
        <f ca="1">(L122*((1+L$11)^0.5)/L$10)</f>
        <v>0</v>
      </c>
      <c r="M136" s="395">
        <f ca="1">IF(L160="n/a",L136,IFERROR(IF((OFFSET($C136,0,$A136))&lt;0,
MIN(0,L136-(OFFSET($C136,0,$A136)/(OFFSET($C131,-$A135,$A136)))),
MAX(0,L136-(OFFSET($C136,0,$A136)/(OFFSET($C131,-$A135,$A136))))),0))</f>
        <v>0</v>
      </c>
      <c r="N136" s="395">
        <f t="shared" ca="1" si="155"/>
        <v>0</v>
      </c>
      <c r="O136" s="395">
        <f t="shared" ca="1" si="156"/>
        <v>0</v>
      </c>
      <c r="P136" s="395">
        <f t="shared" ca="1" si="157"/>
        <v>0</v>
      </c>
      <c r="Q136" s="395">
        <f t="shared" ca="1" si="158"/>
        <v>0</v>
      </c>
      <c r="R136" s="395">
        <f t="shared" ca="1" si="159"/>
        <v>0</v>
      </c>
      <c r="S136" s="395">
        <f t="shared" ca="1" si="160"/>
        <v>0</v>
      </c>
      <c r="T136" s="395">
        <f t="shared" ca="1" si="161"/>
        <v>0</v>
      </c>
      <c r="U136" s="395">
        <f t="shared" ca="1" si="162"/>
        <v>0</v>
      </c>
      <c r="V136" s="395">
        <f t="shared" ca="1" si="163"/>
        <v>0</v>
      </c>
      <c r="W136" s="395">
        <f t="shared" ca="1" si="164"/>
        <v>0</v>
      </c>
      <c r="X136" s="334"/>
      <c r="Y136" s="334"/>
      <c r="Z136" s="334"/>
      <c r="AA136" s="249"/>
      <c r="AB136" s="249"/>
    </row>
    <row r="137" spans="1:28" hidden="1" outlineLevel="1">
      <c r="A137" s="331">
        <v>10</v>
      </c>
      <c r="B137" s="309" t="str">
        <f t="shared" ca="1" si="165"/>
        <v>Depreciated Net Capex 2022</v>
      </c>
      <c r="C137" s="398"/>
      <c r="D137" s="398"/>
      <c r="E137" s="398"/>
      <c r="F137" s="398"/>
      <c r="G137" s="398"/>
      <c r="H137" s="398"/>
      <c r="I137" s="398"/>
      <c r="J137" s="398"/>
      <c r="K137" s="398"/>
      <c r="L137" s="399"/>
      <c r="M137" s="400">
        <f ca="1">(M122*((1+M$11)^0.5)/M$10)</f>
        <v>0</v>
      </c>
      <c r="N137" s="395">
        <f ca="1">IF(M161="n/a",M137,IFERROR(IF((OFFSET($C137,0,$A137))&lt;0,
MIN(0,M137-(OFFSET($C137,0,$A137)/(OFFSET($C132,-$A136,$A137)))),
MAX(0,M137-(OFFSET($C137,0,$A137)/(OFFSET($C132,-$A136,$A137))))),0))</f>
        <v>0</v>
      </c>
      <c r="O137" s="395">
        <f t="shared" ca="1" si="156"/>
        <v>0</v>
      </c>
      <c r="P137" s="395">
        <f t="shared" ca="1" si="157"/>
        <v>0</v>
      </c>
      <c r="Q137" s="395">
        <f t="shared" ca="1" si="158"/>
        <v>0</v>
      </c>
      <c r="R137" s="395">
        <f t="shared" ca="1" si="159"/>
        <v>0</v>
      </c>
      <c r="S137" s="395">
        <f t="shared" ca="1" si="160"/>
        <v>0</v>
      </c>
      <c r="T137" s="395">
        <f t="shared" ca="1" si="161"/>
        <v>0</v>
      </c>
      <c r="U137" s="395">
        <f t="shared" ca="1" si="162"/>
        <v>0</v>
      </c>
      <c r="V137" s="395">
        <f t="shared" ca="1" si="163"/>
        <v>0</v>
      </c>
      <c r="W137" s="395">
        <f t="shared" ca="1" si="164"/>
        <v>0</v>
      </c>
      <c r="X137" s="334"/>
      <c r="Y137" s="334"/>
      <c r="Z137" s="334"/>
      <c r="AA137" s="249"/>
      <c r="AB137" s="249"/>
    </row>
    <row r="138" spans="1:28" hidden="1" outlineLevel="1">
      <c r="A138" s="331">
        <v>11</v>
      </c>
      <c r="B138" s="309" t="str">
        <f t="shared" ca="1" si="165"/>
        <v>Depreciated Net Capex 2023</v>
      </c>
      <c r="C138" s="398"/>
      <c r="D138" s="398"/>
      <c r="E138" s="398"/>
      <c r="F138" s="398"/>
      <c r="G138" s="398"/>
      <c r="H138" s="398"/>
      <c r="I138" s="398"/>
      <c r="J138" s="398"/>
      <c r="K138" s="398"/>
      <c r="L138" s="398"/>
      <c r="M138" s="399"/>
      <c r="N138" s="400">
        <f>(N122*((1+N$11)^0.5)/N$10)</f>
        <v>0</v>
      </c>
      <c r="O138" s="395">
        <f ca="1">IF(N162="n/a",N138,IFERROR(IF((OFFSET($C138,0,$A138))&lt;0,
MIN(0,N138-(OFFSET($C138,0,$A138)/(OFFSET($C133,-$A137,$A138)))),
MAX(0,N138-(OFFSET($C138,0,$A138)/(OFFSET($C133,-$A137,$A138))))),0))</f>
        <v>0</v>
      </c>
      <c r="P138" s="395">
        <f t="shared" ca="1" si="157"/>
        <v>0</v>
      </c>
      <c r="Q138" s="395">
        <f t="shared" ca="1" si="158"/>
        <v>0</v>
      </c>
      <c r="R138" s="395">
        <f t="shared" ca="1" si="159"/>
        <v>0</v>
      </c>
      <c r="S138" s="395">
        <f t="shared" ca="1" si="160"/>
        <v>0</v>
      </c>
      <c r="T138" s="395">
        <f t="shared" ca="1" si="161"/>
        <v>0</v>
      </c>
      <c r="U138" s="395">
        <f t="shared" ca="1" si="162"/>
        <v>0</v>
      </c>
      <c r="V138" s="395">
        <f t="shared" ca="1" si="163"/>
        <v>0</v>
      </c>
      <c r="W138" s="395">
        <f t="shared" ca="1" si="164"/>
        <v>0</v>
      </c>
      <c r="X138" s="334"/>
      <c r="Y138" s="334"/>
      <c r="Z138" s="334"/>
      <c r="AA138" s="249"/>
      <c r="AB138" s="249"/>
    </row>
    <row r="139" spans="1:28" hidden="1" outlineLevel="1">
      <c r="A139" s="331">
        <v>12</v>
      </c>
      <c r="B139" s="309" t="str">
        <f t="shared" ca="1" si="165"/>
        <v>Depreciated Net Capex 2024</v>
      </c>
      <c r="C139" s="398"/>
      <c r="D139" s="398"/>
      <c r="E139" s="398"/>
      <c r="F139" s="398"/>
      <c r="G139" s="398"/>
      <c r="H139" s="398"/>
      <c r="I139" s="398"/>
      <c r="J139" s="398"/>
      <c r="K139" s="398"/>
      <c r="L139" s="398"/>
      <c r="M139" s="398"/>
      <c r="N139" s="399"/>
      <c r="O139" s="400">
        <f>(O122*((1+O$11)^0.5)/O$10)</f>
        <v>0</v>
      </c>
      <c r="P139" s="395">
        <f ca="1">IF(O163="n/a",O139,IFERROR(IF((OFFSET($C139,0,$A139))&lt;0,
MIN(0,O139-(OFFSET($C139,0,$A139)/(OFFSET($C134,-$A138,$A139)))),
MAX(0,O139-(OFFSET($C139,0,$A139)/(OFFSET($C134,-$A138,$A139))))),0))</f>
        <v>0</v>
      </c>
      <c r="Q139" s="395">
        <f t="shared" ca="1" si="158"/>
        <v>0</v>
      </c>
      <c r="R139" s="395">
        <f t="shared" ca="1" si="159"/>
        <v>0</v>
      </c>
      <c r="S139" s="395">
        <f t="shared" ca="1" si="160"/>
        <v>0</v>
      </c>
      <c r="T139" s="395">
        <f t="shared" ca="1" si="161"/>
        <v>0</v>
      </c>
      <c r="U139" s="395">
        <f t="shared" ca="1" si="162"/>
        <v>0</v>
      </c>
      <c r="V139" s="395">
        <f t="shared" ca="1" si="163"/>
        <v>0</v>
      </c>
      <c r="W139" s="395">
        <f t="shared" ca="1" si="164"/>
        <v>0</v>
      </c>
      <c r="X139" s="334"/>
      <c r="Y139" s="334"/>
      <c r="Z139" s="334"/>
      <c r="AA139" s="249"/>
      <c r="AB139" s="249"/>
    </row>
    <row r="140" spans="1:28" hidden="1" outlineLevel="1">
      <c r="A140" s="331">
        <v>13</v>
      </c>
      <c r="B140" s="309" t="str">
        <f t="shared" ca="1" si="165"/>
        <v>Depreciated Net Capex 2025</v>
      </c>
      <c r="C140" s="398"/>
      <c r="D140" s="398"/>
      <c r="E140" s="398"/>
      <c r="F140" s="398"/>
      <c r="G140" s="398"/>
      <c r="H140" s="398"/>
      <c r="I140" s="398"/>
      <c r="J140" s="398"/>
      <c r="K140" s="398"/>
      <c r="L140" s="398"/>
      <c r="M140" s="398"/>
      <c r="N140" s="398"/>
      <c r="O140" s="399"/>
      <c r="P140" s="400">
        <f>(P122*((1+P$11)^0.5)/P$10)</f>
        <v>0</v>
      </c>
      <c r="Q140" s="395">
        <f ca="1">IF(P164="n/a",P140,IFERROR(IF((OFFSET($C140,0,$A140))&lt;0,
MIN(0,P140-(OFFSET($C140,0,$A140)/(OFFSET($C135,-$A139,$A140)))),
MAX(0,P140-(OFFSET($C140,0,$A140)/(OFFSET($C135,-$A139,$A140))))),0))</f>
        <v>0</v>
      </c>
      <c r="R140" s="395">
        <f t="shared" ca="1" si="159"/>
        <v>0</v>
      </c>
      <c r="S140" s="395">
        <f t="shared" ca="1" si="160"/>
        <v>0</v>
      </c>
      <c r="T140" s="395">
        <f t="shared" ca="1" si="161"/>
        <v>0</v>
      </c>
      <c r="U140" s="395">
        <f t="shared" ca="1" si="162"/>
        <v>0</v>
      </c>
      <c r="V140" s="395">
        <f t="shared" ca="1" si="163"/>
        <v>0</v>
      </c>
      <c r="W140" s="395">
        <f t="shared" ca="1" si="164"/>
        <v>0</v>
      </c>
      <c r="X140" s="334"/>
      <c r="Y140" s="334"/>
      <c r="Z140" s="334"/>
      <c r="AA140" s="249"/>
      <c r="AB140" s="249"/>
    </row>
    <row r="141" spans="1:28" hidden="1" outlineLevel="1">
      <c r="A141" s="331">
        <v>14</v>
      </c>
      <c r="B141" s="309" t="str">
        <f t="shared" ca="1" si="165"/>
        <v>Depreciated Net Capex 2026</v>
      </c>
      <c r="C141" s="398"/>
      <c r="D141" s="398"/>
      <c r="E141" s="398"/>
      <c r="F141" s="398"/>
      <c r="G141" s="398"/>
      <c r="H141" s="398"/>
      <c r="I141" s="398"/>
      <c r="J141" s="398"/>
      <c r="K141" s="398"/>
      <c r="L141" s="398"/>
      <c r="M141" s="398"/>
      <c r="N141" s="398"/>
      <c r="O141" s="398"/>
      <c r="P141" s="399"/>
      <c r="Q141" s="400">
        <f>(Q122*((1+Q$11)^0.5)/Q$10)</f>
        <v>0</v>
      </c>
      <c r="R141" s="395">
        <f ca="1">IF(Q165="n/a",Q141,IFERROR(IF((OFFSET($C141,0,$A141))&lt;0,
MIN(0,Q141-(OFFSET($C141,0,$A141)/(OFFSET($C136,-$A140,$A141)))),
MAX(0,Q141-(OFFSET($C141,0,$A141)/(OFFSET($C136,-$A140,$A141))))),0))</f>
        <v>0</v>
      </c>
      <c r="S141" s="395">
        <f t="shared" ca="1" si="160"/>
        <v>0</v>
      </c>
      <c r="T141" s="395">
        <f t="shared" ca="1" si="161"/>
        <v>0</v>
      </c>
      <c r="U141" s="395">
        <f t="shared" ca="1" si="162"/>
        <v>0</v>
      </c>
      <c r="V141" s="395">
        <f t="shared" ca="1" si="163"/>
        <v>0</v>
      </c>
      <c r="W141" s="395">
        <f t="shared" ca="1" si="164"/>
        <v>0</v>
      </c>
      <c r="X141" s="334"/>
      <c r="Y141" s="334"/>
      <c r="Z141" s="334"/>
      <c r="AA141" s="249"/>
      <c r="AB141" s="249"/>
    </row>
    <row r="142" spans="1:28" hidden="1" outlineLevel="1">
      <c r="A142" s="331">
        <v>15</v>
      </c>
      <c r="B142" s="309" t="str">
        <f t="shared" ca="1" si="165"/>
        <v>Depreciated Net Capex 2027</v>
      </c>
      <c r="C142" s="398"/>
      <c r="D142" s="398"/>
      <c r="E142" s="398"/>
      <c r="F142" s="398"/>
      <c r="G142" s="398"/>
      <c r="H142" s="398"/>
      <c r="I142" s="398"/>
      <c r="J142" s="398"/>
      <c r="K142" s="398"/>
      <c r="L142" s="398"/>
      <c r="M142" s="398"/>
      <c r="N142" s="398"/>
      <c r="O142" s="398"/>
      <c r="P142" s="398"/>
      <c r="Q142" s="399"/>
      <c r="R142" s="400">
        <f>(R122*((1+R$11)^0.5)/R$10)</f>
        <v>0</v>
      </c>
      <c r="S142" s="395">
        <f ca="1">IF(R166="n/a",R142,IFERROR(IF((OFFSET($C142,0,$A142))&lt;0,
MIN(0,R142-(OFFSET($C142,0,$A142)/(OFFSET($C137,-$A141,$A142)))),
MAX(0,R142-(OFFSET($C142,0,$A142)/(OFFSET($C137,-$A141,$A142))))),0))</f>
        <v>0</v>
      </c>
      <c r="T142" s="395">
        <f t="shared" ca="1" si="161"/>
        <v>0</v>
      </c>
      <c r="U142" s="395">
        <f t="shared" ca="1" si="162"/>
        <v>0</v>
      </c>
      <c r="V142" s="395">
        <f t="shared" ca="1" si="163"/>
        <v>0</v>
      </c>
      <c r="W142" s="395">
        <f t="shared" ca="1" si="164"/>
        <v>0</v>
      </c>
      <c r="X142" s="334"/>
      <c r="Y142" s="334"/>
      <c r="Z142" s="334"/>
      <c r="AA142" s="249"/>
      <c r="AB142" s="249"/>
    </row>
    <row r="143" spans="1:28" hidden="1" outlineLevel="1">
      <c r="A143" s="331">
        <v>16</v>
      </c>
      <c r="B143" s="309" t="str">
        <f t="shared" ca="1" si="165"/>
        <v>Depreciated Net Capex 2028</v>
      </c>
      <c r="C143" s="398"/>
      <c r="D143" s="398"/>
      <c r="E143" s="398"/>
      <c r="F143" s="398"/>
      <c r="G143" s="398"/>
      <c r="H143" s="398"/>
      <c r="I143" s="398"/>
      <c r="J143" s="398"/>
      <c r="K143" s="398"/>
      <c r="L143" s="398"/>
      <c r="M143" s="398"/>
      <c r="N143" s="398"/>
      <c r="O143" s="398"/>
      <c r="P143" s="398"/>
      <c r="Q143" s="398"/>
      <c r="R143" s="399"/>
      <c r="S143" s="400">
        <f>(S122*((1+S$11)^0.5)/S$10)</f>
        <v>0</v>
      </c>
      <c r="T143" s="395">
        <f ca="1">IF(S167="n/a",S143,IFERROR(IF((OFFSET($C143,0,$A143))&lt;0,
MIN(0,S143-(OFFSET($C143,0,$A143)/(OFFSET($C138,-$A142,$A143)))),
MAX(0,S143-(OFFSET($C143,0,$A143)/(OFFSET($C138,-$A142,$A143))))),0))</f>
        <v>0</v>
      </c>
      <c r="U143" s="395">
        <f t="shared" ca="1" si="162"/>
        <v>0</v>
      </c>
      <c r="V143" s="395">
        <f t="shared" ca="1" si="163"/>
        <v>0</v>
      </c>
      <c r="W143" s="395">
        <f t="shared" ca="1" si="164"/>
        <v>0</v>
      </c>
      <c r="X143" s="334"/>
      <c r="Y143" s="334"/>
      <c r="Z143" s="334"/>
      <c r="AA143" s="249"/>
      <c r="AB143" s="249"/>
    </row>
    <row r="144" spans="1:28" hidden="1" outlineLevel="1">
      <c r="A144" s="331">
        <v>17</v>
      </c>
      <c r="B144" s="309" t="str">
        <f t="shared" ca="1" si="165"/>
        <v>Depreciated Net Capex 2029</v>
      </c>
      <c r="C144" s="398"/>
      <c r="D144" s="398"/>
      <c r="E144" s="398"/>
      <c r="F144" s="398"/>
      <c r="G144" s="398"/>
      <c r="H144" s="398"/>
      <c r="I144" s="398"/>
      <c r="J144" s="398"/>
      <c r="K144" s="398"/>
      <c r="L144" s="398"/>
      <c r="M144" s="398"/>
      <c r="N144" s="398"/>
      <c r="O144" s="398"/>
      <c r="P144" s="398"/>
      <c r="Q144" s="398"/>
      <c r="R144" s="398"/>
      <c r="S144" s="399"/>
      <c r="T144" s="400">
        <f>(T122*((1+T$11)^0.5)/T$10)</f>
        <v>0</v>
      </c>
      <c r="U144" s="395">
        <f ca="1">IF(T168="n/a",T144,IFERROR(IF((OFFSET($C144,0,$A144))&lt;0,
MIN(0,T144-(OFFSET($C144,0,$A144)/(OFFSET($C139,-$A143,$A144)))),
MAX(0,T144-(OFFSET($C144,0,$A144)/(OFFSET($C139,-$A143,$A144))))),0))</f>
        <v>0</v>
      </c>
      <c r="V144" s="395">
        <f t="shared" ca="1" si="163"/>
        <v>0</v>
      </c>
      <c r="W144" s="395">
        <f t="shared" ca="1" si="164"/>
        <v>0</v>
      </c>
      <c r="X144" s="334"/>
      <c r="Y144" s="334"/>
      <c r="Z144" s="334"/>
      <c r="AA144" s="249"/>
      <c r="AB144" s="249"/>
    </row>
    <row r="145" spans="1:28" hidden="1" outlineLevel="1">
      <c r="A145" s="331">
        <v>18</v>
      </c>
      <c r="B145" s="309" t="str">
        <f t="shared" ca="1" si="165"/>
        <v>Depreciated Net Capex 2030</v>
      </c>
      <c r="C145" s="398"/>
      <c r="D145" s="398"/>
      <c r="E145" s="398"/>
      <c r="F145" s="398"/>
      <c r="G145" s="398"/>
      <c r="H145" s="398"/>
      <c r="I145" s="398"/>
      <c r="J145" s="398"/>
      <c r="K145" s="398"/>
      <c r="L145" s="398"/>
      <c r="M145" s="398"/>
      <c r="N145" s="398"/>
      <c r="O145" s="398"/>
      <c r="P145" s="398"/>
      <c r="Q145" s="398"/>
      <c r="R145" s="398"/>
      <c r="S145" s="398"/>
      <c r="T145" s="399"/>
      <c r="U145" s="400">
        <f>(U122*((1+U$11)^0.5)/U$10)</f>
        <v>0</v>
      </c>
      <c r="V145" s="395">
        <f ca="1">IF(U169="n/a",U145,IFERROR(IF((OFFSET($C145,0,$A145))&lt;0,
MIN(0,U145-(OFFSET($C145,0,$A145)/(OFFSET($C140,-$A144,$A145)))),
MAX(0,U145-(OFFSET($C145,0,$A145)/(OFFSET($C140,-$A144,$A145))))),0))</f>
        <v>0</v>
      </c>
      <c r="W145" s="395">
        <f t="shared" ca="1" si="164"/>
        <v>0</v>
      </c>
      <c r="X145" s="334"/>
      <c r="Y145" s="334"/>
      <c r="Z145" s="334"/>
      <c r="AA145" s="249"/>
      <c r="AB145" s="249"/>
    </row>
    <row r="146" spans="1:28" hidden="1" outlineLevel="1">
      <c r="A146" s="331">
        <v>19</v>
      </c>
      <c r="B146" s="309" t="str">
        <f t="shared" ca="1" si="165"/>
        <v>Depreciated Net Capex 2031</v>
      </c>
      <c r="C146" s="398"/>
      <c r="D146" s="398"/>
      <c r="E146" s="398"/>
      <c r="F146" s="398"/>
      <c r="G146" s="398"/>
      <c r="H146" s="398"/>
      <c r="I146" s="398"/>
      <c r="J146" s="398"/>
      <c r="K146" s="398"/>
      <c r="L146" s="398"/>
      <c r="M146" s="398"/>
      <c r="N146" s="398"/>
      <c r="O146" s="398"/>
      <c r="P146" s="398"/>
      <c r="Q146" s="398"/>
      <c r="R146" s="398"/>
      <c r="S146" s="398"/>
      <c r="T146" s="398"/>
      <c r="U146" s="399"/>
      <c r="V146" s="400">
        <f>(V122*((1+V$11)^0.5)/V$10)</f>
        <v>0</v>
      </c>
      <c r="W146" s="395">
        <f ca="1">IF(V170="n/a",V146,IFERROR(IF((OFFSET($C146,0,$A146))&lt;0,
MIN(0,V146-(OFFSET($C146,0,$A146)/(OFFSET($C141,-$A145,$A146)))),
MAX(0,V146-(OFFSET($C146,0,$A146)/(OFFSET($C141,-$A145,$A146))))),0))</f>
        <v>0</v>
      </c>
      <c r="X146" s="334"/>
      <c r="Y146" s="334"/>
      <c r="Z146" s="334"/>
      <c r="AA146" s="249"/>
      <c r="AB146" s="249"/>
    </row>
    <row r="147" spans="1:28" hidden="1" outlineLevel="1">
      <c r="A147" s="331">
        <v>20</v>
      </c>
      <c r="B147" s="309" t="str">
        <f ca="1">"Depreciated Net Capex "&amp;OFFSET($C$6,0,A147)</f>
        <v>Depreciated Net Capex 2032</v>
      </c>
      <c r="C147" s="398"/>
      <c r="D147" s="398"/>
      <c r="E147" s="398"/>
      <c r="F147" s="398"/>
      <c r="G147" s="398"/>
      <c r="H147" s="398"/>
      <c r="I147" s="398"/>
      <c r="J147" s="398"/>
      <c r="K147" s="398"/>
      <c r="L147" s="398"/>
      <c r="M147" s="398"/>
      <c r="N147" s="398"/>
      <c r="O147" s="398"/>
      <c r="P147" s="398"/>
      <c r="Q147" s="398"/>
      <c r="R147" s="398"/>
      <c r="S147" s="398"/>
      <c r="T147" s="398"/>
      <c r="U147" s="398"/>
      <c r="V147" s="399"/>
      <c r="W147" s="395">
        <f>(W122*((1+W$11)^0.5)/W$10)</f>
        <v>0</v>
      </c>
      <c r="X147" s="249"/>
      <c r="Y147" s="249"/>
      <c r="Z147" s="249"/>
      <c r="AA147" s="249"/>
      <c r="AB147" s="249"/>
    </row>
    <row r="148" spans="1:28" hidden="1" outlineLevel="1">
      <c r="A148" s="249"/>
      <c r="B148" s="332"/>
      <c r="C148" s="395"/>
      <c r="D148" s="395"/>
      <c r="E148" s="395"/>
      <c r="F148" s="395"/>
      <c r="G148" s="395"/>
      <c r="H148" s="395"/>
      <c r="I148" s="395"/>
      <c r="J148" s="395"/>
      <c r="K148" s="395"/>
      <c r="L148" s="395"/>
      <c r="M148" s="395"/>
      <c r="N148" s="395"/>
      <c r="O148" s="395"/>
      <c r="P148" s="395"/>
      <c r="Q148" s="395"/>
      <c r="R148" s="395"/>
      <c r="S148" s="395"/>
      <c r="T148" s="395"/>
      <c r="U148" s="395"/>
      <c r="V148" s="395"/>
      <c r="W148" s="395"/>
      <c r="X148" s="249"/>
      <c r="Y148" s="249"/>
      <c r="Z148" s="249"/>
      <c r="AA148" s="249"/>
      <c r="AB148" s="249"/>
    </row>
    <row r="149" spans="1:28" hidden="1" outlineLevel="1">
      <c r="A149" s="249"/>
      <c r="B149" s="332"/>
      <c r="C149" s="395"/>
      <c r="D149" s="395"/>
      <c r="E149" s="395"/>
      <c r="F149" s="395"/>
      <c r="G149" s="395"/>
      <c r="H149" s="395"/>
      <c r="I149" s="395"/>
      <c r="J149" s="395"/>
      <c r="K149" s="395"/>
      <c r="L149" s="395"/>
      <c r="M149" s="395"/>
      <c r="N149" s="395"/>
      <c r="O149" s="395"/>
      <c r="P149" s="395"/>
      <c r="Q149" s="395"/>
      <c r="R149" s="395"/>
      <c r="S149" s="395"/>
      <c r="T149" s="395"/>
      <c r="U149" s="395"/>
      <c r="V149" s="395"/>
      <c r="W149" s="395"/>
      <c r="X149" s="249"/>
      <c r="Y149" s="249"/>
      <c r="Z149" s="249"/>
      <c r="AA149" s="249"/>
      <c r="AB149" s="249"/>
    </row>
    <row r="150" spans="1:28" hidden="1" outlineLevel="1">
      <c r="A150" s="249"/>
      <c r="B150" s="309" t="s">
        <v>298</v>
      </c>
      <c r="C150" s="395"/>
      <c r="D150" s="395">
        <f t="shared" ref="D150" ca="1" si="166">IF(C150="n/a","n/a",IF(AND(C150&lt;1,D124=0),0,
IF(D124=0,C150-1,
IF(C150&lt;1,D125,
(((C150-1)*(C126-(C126/(C150))))+((D124/D$10)*D125))/(D126)))))</f>
        <v>0</v>
      </c>
      <c r="E150" s="395">
        <f t="shared" ref="E150" ca="1" si="167">IF(D150="n/a","n/a",IF(AND(D150&lt;1,E124=0),0,
IF(E124=0,D150-1,
IF(D150&lt;1,E125,
(((D150-1)*(D126-(D126/(D150))))+((E124/E$10)*E125))/(E126)))))</f>
        <v>0</v>
      </c>
      <c r="F150" s="395">
        <f t="shared" ref="F150" ca="1" si="168">IF(E150="n/a","n/a",IF(AND(E150&lt;1,F124=0),0,
IF(F124=0,E150-1,
IF(E150&lt;1,F125,
(((E150-1)*(E126-(E126/(E150))))+((F124/F$10)*F125))/(F126)))))</f>
        <v>0</v>
      </c>
      <c r="G150" s="395">
        <f t="shared" ref="G150" ca="1" si="169">IF(F150="n/a","n/a",IF(AND(F150&lt;1,G124=0),0,
IF(G124=0,F150-1,
IF(F150&lt;1,G125,
(((F150-1)*(F126-(F126/(F150))))+((G124/G$10)*G125))/(G126)))))</f>
        <v>0</v>
      </c>
      <c r="H150" s="395">
        <f ca="1">IF(G150="n/a","n/a",IF(AND(G150&lt;1,H124=0),0,
IF(H124=0,G150-1,
IF(G150&lt;1,H125,
(((G150-1)*(G126-(G126/(G150))))+((H124/H$10)*H125))/(H126)))))</f>
        <v>0</v>
      </c>
      <c r="I150" s="395">
        <f t="shared" ref="I150" ca="1" si="170">IF(H150="n/a","n/a",IF(AND(H150&lt;1,I124=0),0,
IF(I124=0,H150-1,
IF(H150&lt;1,I125,
(((H150-1)*(H126-(H126/(H150))))+((I124/I$10)*I125))/(I126)))))</f>
        <v>0</v>
      </c>
      <c r="J150" s="395">
        <f t="shared" ref="J150" ca="1" si="171">IF(I150="n/a","n/a",IF(AND(I150&lt;1,J124=0),0,
IF(J124=0,I150-1,
IF(I150&lt;1,J125,
(((I150-1)*(I126-(I126/(I150))))+((J124/J$10)*J125))/(J126)))))</f>
        <v>0</v>
      </c>
      <c r="K150" s="395">
        <f t="shared" ref="K150" ca="1" si="172">IF(J150="n/a","n/a",IF(AND(J150&lt;1,K124=0),0,
IF(K124=0,J150-1,
IF(J150&lt;1,K125,
(((J150-1)*(J126-(J126/(J150))))+((K124/K$10)*K125))/(K126)))))</f>
        <v>0</v>
      </c>
      <c r="L150" s="395">
        <f t="shared" ref="L150" ca="1" si="173">IF(K150="n/a","n/a",IF(AND(K150&lt;1,L124=0),0,
IF(L124=0,K150-1,
IF(K150&lt;1,L125,
(((K150-1)*(K126-(K126/(K150))))+((L124/L$10)*L125))/(L126)))))</f>
        <v>0</v>
      </c>
      <c r="M150" s="395">
        <f t="shared" ref="M150" ca="1" si="174">IF(L150="n/a","n/a",IF(AND(L150&lt;1,M124=0),0,
IF(M124=0,L150-1,
IF(L150&lt;1,M125,
(((L150-1)*(L126-(L126/(L150))))+((M124/M$10)*M125))/(M126)))))</f>
        <v>0</v>
      </c>
      <c r="N150" s="395">
        <f t="shared" ref="N150" ca="1" si="175">IF(M150="n/a","n/a",IF(AND(M150&lt;1,N124=0),0,
IF(N124=0,M150-1,
IF(M150&lt;1,N125,
(((M150-1)*(M126-(M126/(M150))))+((N124/N$10)*N125))/(N126)))))</f>
        <v>0</v>
      </c>
      <c r="O150" s="395">
        <f t="shared" ref="O150" ca="1" si="176">IF(N150="n/a","n/a",IF(AND(N150&lt;1,O124=0),0,
IF(O124=0,N150-1,
IF(N150&lt;1,O125,
(((N150-1)*(N126-(N126/(N150))))+((O124/O$10)*O125))/(O126)))))</f>
        <v>0</v>
      </c>
      <c r="P150" s="395">
        <f t="shared" ref="P150" ca="1" si="177">IF(O150="n/a","n/a",IF(AND(O150&lt;1,P124=0),0,
IF(P124=0,O150-1,
IF(O150&lt;1,P125,
(((O150-1)*(O126-(O126/(O150))))+((P124/P$10)*P125))/(P126)))))</f>
        <v>0</v>
      </c>
      <c r="Q150" s="395">
        <f t="shared" ref="Q150" ca="1" si="178">IF(P150="n/a","n/a",IF(AND(P150&lt;1,Q124=0),0,
IF(Q124=0,P150-1,
IF(P150&lt;1,Q125,
(((P150-1)*(P126-(P126/(P150))))+((Q124/Q$10)*Q125))/(Q126)))))</f>
        <v>0</v>
      </c>
      <c r="R150" s="395">
        <f t="shared" ref="R150" ca="1" si="179">IF(Q150="n/a","n/a",IF(AND(Q150&lt;1,R124=0),0,
IF(R124=0,Q150-1,
IF(Q150&lt;1,R125,
(((Q150-1)*(Q126-(Q126/(Q150))))+((R124/R$10)*R125))/(R126)))))</f>
        <v>0</v>
      </c>
      <c r="S150" s="395">
        <f t="shared" ref="S150" ca="1" si="180">IF(R150="n/a","n/a",IF(AND(R150&lt;1,S124=0),0,
IF(S124=0,R150-1,
IF(R150&lt;1,S125,
(((R150-1)*(R126-(R126/(R150))))+((S124/S$10)*S125))/(S126)))))</f>
        <v>0</v>
      </c>
      <c r="T150" s="395">
        <f t="shared" ref="T150" ca="1" si="181">IF(S150="n/a","n/a",IF(AND(S150&lt;1,T124=0),0,
IF(T124=0,S150-1,
IF(S150&lt;1,T125,
(((S150-1)*(S126-(S126/(S150))))+((T124/T$10)*T125))/(T126)))))</f>
        <v>0</v>
      </c>
      <c r="U150" s="395">
        <f t="shared" ref="U150" ca="1" si="182">IF(T150="n/a","n/a",IF(AND(T150&lt;1,U124=0),0,
IF(U124=0,T150-1,
IF(T150&lt;1,U125,
(((T150-1)*(T126-(T126/(T150))))+((U124/U$10)*U125))/(U126)))))</f>
        <v>0</v>
      </c>
      <c r="V150" s="395">
        <f t="shared" ref="V150" ca="1" si="183">IF(U150="n/a","n/a",IF(AND(U150&lt;1,V124=0),0,
IF(V124=0,U150-1,
IF(U150&lt;1,V125,
(((U150-1)*(U126-(U126/(U150))))+((V124/V$10)*V125))/(V126)))))</f>
        <v>0</v>
      </c>
      <c r="W150" s="395">
        <f t="shared" ref="W150" ca="1" si="184">IF(V150="n/a","n/a",IF(AND(V150&lt;1,W124=0),0,
IF(W124=0,V150-1,
IF(V150&lt;1,W125,
(((V150-1)*(V126-(V126/(V150))))+((W124/W$10)*W125))/(W126)))))</f>
        <v>0</v>
      </c>
      <c r="X150" s="249"/>
      <c r="Y150" s="249"/>
      <c r="Z150" s="249"/>
      <c r="AA150" s="249"/>
      <c r="AB150" s="249"/>
    </row>
    <row r="151" spans="1:28" hidden="1" outlineLevel="1">
      <c r="A151" s="249"/>
      <c r="B151" s="309" t="s">
        <v>191</v>
      </c>
      <c r="C151" s="395">
        <f ca="1">C123</f>
        <v>23.8</v>
      </c>
      <c r="D151" s="395">
        <f t="shared" ref="D151" ca="1" si="185">IF(C151="n/a","n/a",MAX(0,C151-1))</f>
        <v>22.8</v>
      </c>
      <c r="E151" s="395">
        <f t="shared" ref="E151:E152" ca="1" si="186">IF(D151="n/a","n/a",MAX(0,D151-1))</f>
        <v>21.8</v>
      </c>
      <c r="F151" s="395">
        <f t="shared" ref="F151:F153" ca="1" si="187">IF(E151="n/a","n/a",MAX(0,E151-1))</f>
        <v>20.8</v>
      </c>
      <c r="G151" s="395">
        <f t="shared" ref="G151:G154" ca="1" si="188">IF(F151="n/a","n/a",MAX(0,F151-1))</f>
        <v>19.8</v>
      </c>
      <c r="H151" s="395">
        <f t="shared" ref="H151:H155" ca="1" si="189">IF(G151="n/a","n/a",MAX(0,G151-1))</f>
        <v>18.8</v>
      </c>
      <c r="I151" s="395">
        <f t="shared" ref="I151:I156" ca="1" si="190">IF(H151="n/a","n/a",MAX(0,H151-1))</f>
        <v>17.8</v>
      </c>
      <c r="J151" s="395">
        <f t="shared" ref="J151:J157" ca="1" si="191">IF(I151="n/a","n/a",MAX(0,I151-1))</f>
        <v>16.8</v>
      </c>
      <c r="K151" s="395">
        <f t="shared" ref="K151:K158" ca="1" si="192">IF(J151="n/a","n/a",MAX(0,J151-1))</f>
        <v>15.8</v>
      </c>
      <c r="L151" s="395">
        <f t="shared" ref="L151:L159" ca="1" si="193">IF(K151="n/a","n/a",MAX(0,K151-1))</f>
        <v>14.8</v>
      </c>
      <c r="M151" s="395">
        <f t="shared" ref="M151:M160" ca="1" si="194">IF(L151="n/a","n/a",MAX(0,L151-1))</f>
        <v>13.8</v>
      </c>
      <c r="N151" s="395">
        <f t="shared" ref="N151:N161" ca="1" si="195">IF(M151="n/a","n/a",MAX(0,M151-1))</f>
        <v>12.8</v>
      </c>
      <c r="O151" s="395">
        <f t="shared" ref="O151:O162" ca="1" si="196">IF(N151="n/a","n/a",MAX(0,N151-1))</f>
        <v>11.8</v>
      </c>
      <c r="P151" s="395">
        <f t="shared" ref="P151:P163" ca="1" si="197">IF(O151="n/a","n/a",MAX(0,O151-1))</f>
        <v>10.8</v>
      </c>
      <c r="Q151" s="395">
        <f t="shared" ref="Q151:Q164" ca="1" si="198">IF(P151="n/a","n/a",MAX(0,P151-1))</f>
        <v>9.8000000000000007</v>
      </c>
      <c r="R151" s="395">
        <f t="shared" ref="R151:R165" ca="1" si="199">IF(Q151="n/a","n/a",MAX(0,Q151-1))</f>
        <v>8.8000000000000007</v>
      </c>
      <c r="S151" s="395">
        <f t="shared" ref="S151:S166" ca="1" si="200">IF(R151="n/a","n/a",MAX(0,R151-1))</f>
        <v>7.8000000000000007</v>
      </c>
      <c r="T151" s="395">
        <f t="shared" ref="T151:T167" ca="1" si="201">IF(S151="n/a","n/a",MAX(0,S151-1))</f>
        <v>6.8000000000000007</v>
      </c>
      <c r="U151" s="395">
        <f t="shared" ref="U151:U168" ca="1" si="202">IF(T151="n/a","n/a",MAX(0,T151-1))</f>
        <v>5.8000000000000007</v>
      </c>
      <c r="V151" s="395">
        <f t="shared" ref="V151:V169" ca="1" si="203">IF(U151="n/a","n/a",MAX(0,U151-1))</f>
        <v>4.8000000000000007</v>
      </c>
      <c r="W151" s="395">
        <f t="shared" ref="W151:W169" ca="1" si="204">IF(V151="n/a","n/a",MAX(0,V151-1))</f>
        <v>3.8000000000000007</v>
      </c>
      <c r="X151" s="249"/>
      <c r="Y151" s="249"/>
      <c r="Z151" s="249"/>
      <c r="AA151" s="249"/>
      <c r="AB151" s="249"/>
    </row>
    <row r="152" spans="1:28" hidden="1" outlineLevel="1">
      <c r="A152" s="249"/>
      <c r="B152" s="309" t="str">
        <f t="shared" ref="B152:B171" ca="1" si="205">"RL Capex "&amp;OFFSET($C$6,0,A128)</f>
        <v>RL Capex 2013</v>
      </c>
      <c r="C152" s="396"/>
      <c r="D152" s="400">
        <f ca="1">D123</f>
        <v>30</v>
      </c>
      <c r="E152" s="395">
        <f t="shared" ca="1" si="186"/>
        <v>29</v>
      </c>
      <c r="F152" s="395">
        <f t="shared" ca="1" si="187"/>
        <v>28</v>
      </c>
      <c r="G152" s="395">
        <f t="shared" ca="1" si="188"/>
        <v>27</v>
      </c>
      <c r="H152" s="395">
        <f t="shared" ca="1" si="189"/>
        <v>26</v>
      </c>
      <c r="I152" s="395">
        <f t="shared" ca="1" si="190"/>
        <v>25</v>
      </c>
      <c r="J152" s="395">
        <f t="shared" ca="1" si="191"/>
        <v>24</v>
      </c>
      <c r="K152" s="395">
        <f t="shared" ca="1" si="192"/>
        <v>23</v>
      </c>
      <c r="L152" s="395">
        <f t="shared" ca="1" si="193"/>
        <v>22</v>
      </c>
      <c r="M152" s="395">
        <f t="shared" ca="1" si="194"/>
        <v>21</v>
      </c>
      <c r="N152" s="395">
        <f t="shared" ca="1" si="195"/>
        <v>20</v>
      </c>
      <c r="O152" s="395">
        <f t="shared" ca="1" si="196"/>
        <v>19</v>
      </c>
      <c r="P152" s="395">
        <f t="shared" ca="1" si="197"/>
        <v>18</v>
      </c>
      <c r="Q152" s="395">
        <f t="shared" ca="1" si="198"/>
        <v>17</v>
      </c>
      <c r="R152" s="395">
        <f t="shared" ca="1" si="199"/>
        <v>16</v>
      </c>
      <c r="S152" s="395">
        <f t="shared" ca="1" si="200"/>
        <v>15</v>
      </c>
      <c r="T152" s="395">
        <f t="shared" ca="1" si="201"/>
        <v>14</v>
      </c>
      <c r="U152" s="395">
        <f t="shared" ca="1" si="202"/>
        <v>13</v>
      </c>
      <c r="V152" s="395">
        <f t="shared" ca="1" si="203"/>
        <v>12</v>
      </c>
      <c r="W152" s="395">
        <f t="shared" ca="1" si="204"/>
        <v>11</v>
      </c>
      <c r="X152" s="249"/>
      <c r="Y152" s="249"/>
      <c r="Z152" s="249"/>
      <c r="AA152" s="249"/>
      <c r="AB152" s="249"/>
    </row>
    <row r="153" spans="1:28" hidden="1" outlineLevel="1">
      <c r="A153" s="249"/>
      <c r="B153" s="309" t="str">
        <f t="shared" ca="1" si="205"/>
        <v>RL Capex 2014</v>
      </c>
      <c r="C153" s="401"/>
      <c r="D153" s="396"/>
      <c r="E153" s="400">
        <f ca="1">E123</f>
        <v>30</v>
      </c>
      <c r="F153" s="395">
        <f t="shared" ca="1" si="187"/>
        <v>29</v>
      </c>
      <c r="G153" s="395">
        <f t="shared" ca="1" si="188"/>
        <v>28</v>
      </c>
      <c r="H153" s="395">
        <f t="shared" ca="1" si="189"/>
        <v>27</v>
      </c>
      <c r="I153" s="395">
        <f t="shared" ca="1" si="190"/>
        <v>26</v>
      </c>
      <c r="J153" s="395">
        <f t="shared" ca="1" si="191"/>
        <v>25</v>
      </c>
      <c r="K153" s="395">
        <f t="shared" ca="1" si="192"/>
        <v>24</v>
      </c>
      <c r="L153" s="395">
        <f t="shared" ca="1" si="193"/>
        <v>23</v>
      </c>
      <c r="M153" s="395">
        <f t="shared" ca="1" si="194"/>
        <v>22</v>
      </c>
      <c r="N153" s="395">
        <f t="shared" ca="1" si="195"/>
        <v>21</v>
      </c>
      <c r="O153" s="395">
        <f t="shared" ca="1" si="196"/>
        <v>20</v>
      </c>
      <c r="P153" s="395">
        <f t="shared" ca="1" si="197"/>
        <v>19</v>
      </c>
      <c r="Q153" s="395">
        <f t="shared" ca="1" si="198"/>
        <v>18</v>
      </c>
      <c r="R153" s="395">
        <f t="shared" ca="1" si="199"/>
        <v>17</v>
      </c>
      <c r="S153" s="395">
        <f t="shared" ca="1" si="200"/>
        <v>16</v>
      </c>
      <c r="T153" s="395">
        <f t="shared" ca="1" si="201"/>
        <v>15</v>
      </c>
      <c r="U153" s="395">
        <f t="shared" ca="1" si="202"/>
        <v>14</v>
      </c>
      <c r="V153" s="395">
        <f t="shared" ca="1" si="203"/>
        <v>13</v>
      </c>
      <c r="W153" s="395">
        <f t="shared" ca="1" si="204"/>
        <v>12</v>
      </c>
      <c r="X153" s="249"/>
      <c r="Y153" s="249"/>
      <c r="Z153" s="249"/>
      <c r="AA153" s="249"/>
      <c r="AB153" s="249"/>
    </row>
    <row r="154" spans="1:28" hidden="1" outlineLevel="1">
      <c r="A154" s="249"/>
      <c r="B154" s="309" t="str">
        <f t="shared" ca="1" si="205"/>
        <v>RL Capex 2015</v>
      </c>
      <c r="C154" s="401"/>
      <c r="D154" s="401"/>
      <c r="E154" s="396"/>
      <c r="F154" s="400">
        <f ca="1">F123</f>
        <v>30</v>
      </c>
      <c r="G154" s="395">
        <f t="shared" ca="1" si="188"/>
        <v>29</v>
      </c>
      <c r="H154" s="395">
        <f t="shared" ca="1" si="189"/>
        <v>28</v>
      </c>
      <c r="I154" s="395">
        <f t="shared" ca="1" si="190"/>
        <v>27</v>
      </c>
      <c r="J154" s="395">
        <f t="shared" ca="1" si="191"/>
        <v>26</v>
      </c>
      <c r="K154" s="395">
        <f t="shared" ca="1" si="192"/>
        <v>25</v>
      </c>
      <c r="L154" s="395">
        <f t="shared" ca="1" si="193"/>
        <v>24</v>
      </c>
      <c r="M154" s="395">
        <f t="shared" ca="1" si="194"/>
        <v>23</v>
      </c>
      <c r="N154" s="395">
        <f t="shared" ca="1" si="195"/>
        <v>22</v>
      </c>
      <c r="O154" s="395">
        <f t="shared" ca="1" si="196"/>
        <v>21</v>
      </c>
      <c r="P154" s="395">
        <f t="shared" ca="1" si="197"/>
        <v>20</v>
      </c>
      <c r="Q154" s="395">
        <f t="shared" ca="1" si="198"/>
        <v>19</v>
      </c>
      <c r="R154" s="395">
        <f t="shared" ca="1" si="199"/>
        <v>18</v>
      </c>
      <c r="S154" s="395">
        <f t="shared" ca="1" si="200"/>
        <v>17</v>
      </c>
      <c r="T154" s="395">
        <f t="shared" ca="1" si="201"/>
        <v>16</v>
      </c>
      <c r="U154" s="395">
        <f t="shared" ca="1" si="202"/>
        <v>15</v>
      </c>
      <c r="V154" s="395">
        <f t="shared" ca="1" si="203"/>
        <v>14</v>
      </c>
      <c r="W154" s="395">
        <f t="shared" ca="1" si="204"/>
        <v>13</v>
      </c>
      <c r="X154" s="249"/>
      <c r="Y154" s="249"/>
      <c r="Z154" s="249"/>
      <c r="AA154" s="249"/>
      <c r="AB154" s="249"/>
    </row>
    <row r="155" spans="1:28" hidden="1" outlineLevel="1">
      <c r="A155" s="249"/>
      <c r="B155" s="309" t="str">
        <f t="shared" ca="1" si="205"/>
        <v>RL Capex 2016</v>
      </c>
      <c r="C155" s="401"/>
      <c r="D155" s="401"/>
      <c r="E155" s="401"/>
      <c r="F155" s="396"/>
      <c r="G155" s="400">
        <f ca="1">G123</f>
        <v>30</v>
      </c>
      <c r="H155" s="395">
        <f t="shared" ca="1" si="189"/>
        <v>29</v>
      </c>
      <c r="I155" s="395">
        <f t="shared" ca="1" si="190"/>
        <v>28</v>
      </c>
      <c r="J155" s="395">
        <f t="shared" ca="1" si="191"/>
        <v>27</v>
      </c>
      <c r="K155" s="395">
        <f t="shared" ca="1" si="192"/>
        <v>26</v>
      </c>
      <c r="L155" s="395">
        <f t="shared" ca="1" si="193"/>
        <v>25</v>
      </c>
      <c r="M155" s="395">
        <f t="shared" ca="1" si="194"/>
        <v>24</v>
      </c>
      <c r="N155" s="395">
        <f t="shared" ca="1" si="195"/>
        <v>23</v>
      </c>
      <c r="O155" s="395">
        <f t="shared" ca="1" si="196"/>
        <v>22</v>
      </c>
      <c r="P155" s="395">
        <f t="shared" ca="1" si="197"/>
        <v>21</v>
      </c>
      <c r="Q155" s="395">
        <f t="shared" ca="1" si="198"/>
        <v>20</v>
      </c>
      <c r="R155" s="395">
        <f t="shared" ca="1" si="199"/>
        <v>19</v>
      </c>
      <c r="S155" s="395">
        <f t="shared" ca="1" si="200"/>
        <v>18</v>
      </c>
      <c r="T155" s="395">
        <f t="shared" ca="1" si="201"/>
        <v>17</v>
      </c>
      <c r="U155" s="395">
        <f t="shared" ca="1" si="202"/>
        <v>16</v>
      </c>
      <c r="V155" s="395">
        <f t="shared" ca="1" si="203"/>
        <v>15</v>
      </c>
      <c r="W155" s="395">
        <f t="shared" ca="1" si="204"/>
        <v>14</v>
      </c>
      <c r="X155" s="249"/>
      <c r="Y155" s="249"/>
      <c r="Z155" s="249"/>
      <c r="AA155" s="249"/>
      <c r="AB155" s="249"/>
    </row>
    <row r="156" spans="1:28" hidden="1" outlineLevel="1">
      <c r="A156" s="249"/>
      <c r="B156" s="309" t="str">
        <f t="shared" ca="1" si="205"/>
        <v>RL Capex 2017</v>
      </c>
      <c r="C156" s="401"/>
      <c r="D156" s="401"/>
      <c r="E156" s="401"/>
      <c r="F156" s="401"/>
      <c r="G156" s="396"/>
      <c r="H156" s="400">
        <f ca="1">H123</f>
        <v>30</v>
      </c>
      <c r="I156" s="395">
        <f t="shared" ca="1" si="190"/>
        <v>29</v>
      </c>
      <c r="J156" s="395">
        <f t="shared" ca="1" si="191"/>
        <v>28</v>
      </c>
      <c r="K156" s="395">
        <f t="shared" ca="1" si="192"/>
        <v>27</v>
      </c>
      <c r="L156" s="395">
        <f t="shared" ca="1" si="193"/>
        <v>26</v>
      </c>
      <c r="M156" s="395">
        <f t="shared" ca="1" si="194"/>
        <v>25</v>
      </c>
      <c r="N156" s="395">
        <f t="shared" ca="1" si="195"/>
        <v>24</v>
      </c>
      <c r="O156" s="395">
        <f t="shared" ca="1" si="196"/>
        <v>23</v>
      </c>
      <c r="P156" s="395">
        <f t="shared" ca="1" si="197"/>
        <v>22</v>
      </c>
      <c r="Q156" s="395">
        <f t="shared" ca="1" si="198"/>
        <v>21</v>
      </c>
      <c r="R156" s="395">
        <f t="shared" ca="1" si="199"/>
        <v>20</v>
      </c>
      <c r="S156" s="395">
        <f t="shared" ca="1" si="200"/>
        <v>19</v>
      </c>
      <c r="T156" s="395">
        <f t="shared" ca="1" si="201"/>
        <v>18</v>
      </c>
      <c r="U156" s="395">
        <f t="shared" ca="1" si="202"/>
        <v>17</v>
      </c>
      <c r="V156" s="395">
        <f t="shared" ca="1" si="203"/>
        <v>16</v>
      </c>
      <c r="W156" s="395">
        <f t="shared" ca="1" si="204"/>
        <v>15</v>
      </c>
      <c r="X156" s="249"/>
      <c r="Y156" s="249"/>
      <c r="Z156" s="249"/>
      <c r="AA156" s="249"/>
      <c r="AB156" s="249"/>
    </row>
    <row r="157" spans="1:28" hidden="1" outlineLevel="1">
      <c r="A157" s="249"/>
      <c r="B157" s="309" t="str">
        <f t="shared" ca="1" si="205"/>
        <v>RL Capex 2018</v>
      </c>
      <c r="C157" s="401"/>
      <c r="D157" s="401"/>
      <c r="E157" s="401"/>
      <c r="F157" s="401"/>
      <c r="G157" s="401"/>
      <c r="H157" s="396"/>
      <c r="I157" s="400">
        <f ca="1">I123</f>
        <v>30</v>
      </c>
      <c r="J157" s="395">
        <f t="shared" ca="1" si="191"/>
        <v>29</v>
      </c>
      <c r="K157" s="395">
        <f t="shared" ca="1" si="192"/>
        <v>28</v>
      </c>
      <c r="L157" s="395">
        <f t="shared" ca="1" si="193"/>
        <v>27</v>
      </c>
      <c r="M157" s="395">
        <f t="shared" ca="1" si="194"/>
        <v>26</v>
      </c>
      <c r="N157" s="395">
        <f t="shared" ca="1" si="195"/>
        <v>25</v>
      </c>
      <c r="O157" s="395">
        <f t="shared" ca="1" si="196"/>
        <v>24</v>
      </c>
      <c r="P157" s="395">
        <f t="shared" ca="1" si="197"/>
        <v>23</v>
      </c>
      <c r="Q157" s="395">
        <f t="shared" ca="1" si="198"/>
        <v>22</v>
      </c>
      <c r="R157" s="395">
        <f t="shared" ca="1" si="199"/>
        <v>21</v>
      </c>
      <c r="S157" s="395">
        <f t="shared" ca="1" si="200"/>
        <v>20</v>
      </c>
      <c r="T157" s="395">
        <f t="shared" ca="1" si="201"/>
        <v>19</v>
      </c>
      <c r="U157" s="395">
        <f t="shared" ca="1" si="202"/>
        <v>18</v>
      </c>
      <c r="V157" s="395">
        <f t="shared" ca="1" si="203"/>
        <v>17</v>
      </c>
      <c r="W157" s="395">
        <f t="shared" ca="1" si="204"/>
        <v>16</v>
      </c>
      <c r="X157" s="249"/>
      <c r="Y157" s="249"/>
      <c r="Z157" s="249"/>
      <c r="AA157" s="249"/>
      <c r="AB157" s="249"/>
    </row>
    <row r="158" spans="1:28" hidden="1" outlineLevel="1">
      <c r="A158" s="249"/>
      <c r="B158" s="309" t="str">
        <f t="shared" ca="1" si="205"/>
        <v>RL Capex 2019</v>
      </c>
      <c r="C158" s="401"/>
      <c r="D158" s="401"/>
      <c r="E158" s="401"/>
      <c r="F158" s="401"/>
      <c r="G158" s="401"/>
      <c r="H158" s="401"/>
      <c r="I158" s="396"/>
      <c r="J158" s="400">
        <f ca="1">J123</f>
        <v>30</v>
      </c>
      <c r="K158" s="395">
        <f t="shared" ca="1" si="192"/>
        <v>29</v>
      </c>
      <c r="L158" s="395">
        <f t="shared" ca="1" si="193"/>
        <v>28</v>
      </c>
      <c r="M158" s="395">
        <f t="shared" ca="1" si="194"/>
        <v>27</v>
      </c>
      <c r="N158" s="395">
        <f t="shared" ca="1" si="195"/>
        <v>26</v>
      </c>
      <c r="O158" s="395">
        <f t="shared" ca="1" si="196"/>
        <v>25</v>
      </c>
      <c r="P158" s="395">
        <f t="shared" ca="1" si="197"/>
        <v>24</v>
      </c>
      <c r="Q158" s="395">
        <f t="shared" ca="1" si="198"/>
        <v>23</v>
      </c>
      <c r="R158" s="395">
        <f t="shared" ca="1" si="199"/>
        <v>22</v>
      </c>
      <c r="S158" s="395">
        <f t="shared" ca="1" si="200"/>
        <v>21</v>
      </c>
      <c r="T158" s="395">
        <f t="shared" ca="1" si="201"/>
        <v>20</v>
      </c>
      <c r="U158" s="395">
        <f t="shared" ca="1" si="202"/>
        <v>19</v>
      </c>
      <c r="V158" s="395">
        <f t="shared" ca="1" si="203"/>
        <v>18</v>
      </c>
      <c r="W158" s="395">
        <f t="shared" ca="1" si="204"/>
        <v>17</v>
      </c>
      <c r="X158" s="249"/>
      <c r="Y158" s="249"/>
      <c r="Z158" s="249"/>
      <c r="AA158" s="249"/>
      <c r="AB158" s="249"/>
    </row>
    <row r="159" spans="1:28" hidden="1" outlineLevel="1">
      <c r="A159" s="249"/>
      <c r="B159" s="309" t="str">
        <f t="shared" ca="1" si="205"/>
        <v>RL Capex 2020</v>
      </c>
      <c r="C159" s="401"/>
      <c r="D159" s="401"/>
      <c r="E159" s="401"/>
      <c r="F159" s="401"/>
      <c r="G159" s="401"/>
      <c r="H159" s="401"/>
      <c r="I159" s="401"/>
      <c r="J159" s="396"/>
      <c r="K159" s="400">
        <f ca="1">K123</f>
        <v>30</v>
      </c>
      <c r="L159" s="395">
        <f t="shared" ca="1" si="193"/>
        <v>29</v>
      </c>
      <c r="M159" s="395">
        <f t="shared" ca="1" si="194"/>
        <v>28</v>
      </c>
      <c r="N159" s="395">
        <f t="shared" ca="1" si="195"/>
        <v>27</v>
      </c>
      <c r="O159" s="395">
        <f t="shared" ca="1" si="196"/>
        <v>26</v>
      </c>
      <c r="P159" s="395">
        <f t="shared" ca="1" si="197"/>
        <v>25</v>
      </c>
      <c r="Q159" s="395">
        <f t="shared" ca="1" si="198"/>
        <v>24</v>
      </c>
      <c r="R159" s="395">
        <f t="shared" ca="1" si="199"/>
        <v>23</v>
      </c>
      <c r="S159" s="395">
        <f t="shared" ca="1" si="200"/>
        <v>22</v>
      </c>
      <c r="T159" s="395">
        <f t="shared" ca="1" si="201"/>
        <v>21</v>
      </c>
      <c r="U159" s="395">
        <f t="shared" ca="1" si="202"/>
        <v>20</v>
      </c>
      <c r="V159" s="395">
        <f t="shared" ca="1" si="203"/>
        <v>19</v>
      </c>
      <c r="W159" s="395">
        <f t="shared" ca="1" si="204"/>
        <v>18</v>
      </c>
      <c r="X159" s="249"/>
      <c r="Y159" s="249"/>
      <c r="Z159" s="249"/>
      <c r="AA159" s="249"/>
      <c r="AB159" s="249"/>
    </row>
    <row r="160" spans="1:28" hidden="1" outlineLevel="1">
      <c r="A160" s="249"/>
      <c r="B160" s="309" t="str">
        <f t="shared" ca="1" si="205"/>
        <v>RL Capex 2021</v>
      </c>
      <c r="C160" s="401"/>
      <c r="D160" s="401"/>
      <c r="E160" s="401"/>
      <c r="F160" s="401"/>
      <c r="G160" s="401"/>
      <c r="H160" s="401"/>
      <c r="I160" s="401"/>
      <c r="J160" s="401"/>
      <c r="K160" s="396"/>
      <c r="L160" s="400">
        <f ca="1">L123</f>
        <v>30</v>
      </c>
      <c r="M160" s="395">
        <f t="shared" ca="1" si="194"/>
        <v>29</v>
      </c>
      <c r="N160" s="395">
        <f t="shared" ca="1" si="195"/>
        <v>28</v>
      </c>
      <c r="O160" s="395">
        <f t="shared" ca="1" si="196"/>
        <v>27</v>
      </c>
      <c r="P160" s="395">
        <f t="shared" ca="1" si="197"/>
        <v>26</v>
      </c>
      <c r="Q160" s="395">
        <f t="shared" ca="1" si="198"/>
        <v>25</v>
      </c>
      <c r="R160" s="395">
        <f t="shared" ca="1" si="199"/>
        <v>24</v>
      </c>
      <c r="S160" s="395">
        <f t="shared" ca="1" si="200"/>
        <v>23</v>
      </c>
      <c r="T160" s="395">
        <f t="shared" ca="1" si="201"/>
        <v>22</v>
      </c>
      <c r="U160" s="395">
        <f t="shared" ca="1" si="202"/>
        <v>21</v>
      </c>
      <c r="V160" s="395">
        <f t="shared" ca="1" si="203"/>
        <v>20</v>
      </c>
      <c r="W160" s="395">
        <f t="shared" ca="1" si="204"/>
        <v>19</v>
      </c>
      <c r="X160" s="249"/>
      <c r="Y160" s="249"/>
      <c r="Z160" s="249"/>
      <c r="AA160" s="249"/>
      <c r="AB160" s="249"/>
    </row>
    <row r="161" spans="1:28" hidden="1" outlineLevel="1">
      <c r="A161" s="249"/>
      <c r="B161" s="309" t="str">
        <f t="shared" ca="1" si="205"/>
        <v>RL Capex 2022</v>
      </c>
      <c r="C161" s="401"/>
      <c r="D161" s="401"/>
      <c r="E161" s="401"/>
      <c r="F161" s="401"/>
      <c r="G161" s="401"/>
      <c r="H161" s="401"/>
      <c r="I161" s="401"/>
      <c r="J161" s="401"/>
      <c r="K161" s="401"/>
      <c r="L161" s="396"/>
      <c r="M161" s="400">
        <f ca="1">M123</f>
        <v>30</v>
      </c>
      <c r="N161" s="395">
        <f t="shared" ca="1" si="195"/>
        <v>29</v>
      </c>
      <c r="O161" s="395">
        <f t="shared" ca="1" si="196"/>
        <v>28</v>
      </c>
      <c r="P161" s="395">
        <f t="shared" ca="1" si="197"/>
        <v>27</v>
      </c>
      <c r="Q161" s="395">
        <f t="shared" ca="1" si="198"/>
        <v>26</v>
      </c>
      <c r="R161" s="395">
        <f t="shared" ca="1" si="199"/>
        <v>25</v>
      </c>
      <c r="S161" s="395">
        <f t="shared" ca="1" si="200"/>
        <v>24</v>
      </c>
      <c r="T161" s="395">
        <f t="shared" ca="1" si="201"/>
        <v>23</v>
      </c>
      <c r="U161" s="395">
        <f t="shared" ca="1" si="202"/>
        <v>22</v>
      </c>
      <c r="V161" s="395">
        <f t="shared" ca="1" si="203"/>
        <v>21</v>
      </c>
      <c r="W161" s="395">
        <f t="shared" ca="1" si="204"/>
        <v>20</v>
      </c>
      <c r="X161" s="249"/>
      <c r="Y161" s="249"/>
      <c r="Z161" s="249"/>
      <c r="AA161" s="249"/>
      <c r="AB161" s="249"/>
    </row>
    <row r="162" spans="1:28" hidden="1" outlineLevel="1">
      <c r="A162" s="249"/>
      <c r="B162" s="309" t="str">
        <f t="shared" ca="1" si="205"/>
        <v>RL Capex 2023</v>
      </c>
      <c r="C162" s="401"/>
      <c r="D162" s="401"/>
      <c r="E162" s="401"/>
      <c r="F162" s="401"/>
      <c r="G162" s="401"/>
      <c r="H162" s="401"/>
      <c r="I162" s="401"/>
      <c r="J162" s="401"/>
      <c r="K162" s="401"/>
      <c r="L162" s="401"/>
      <c r="M162" s="396"/>
      <c r="N162" s="400">
        <f>N123</f>
        <v>0</v>
      </c>
      <c r="O162" s="395">
        <f t="shared" si="196"/>
        <v>0</v>
      </c>
      <c r="P162" s="395">
        <f t="shared" si="197"/>
        <v>0</v>
      </c>
      <c r="Q162" s="395">
        <f t="shared" si="198"/>
        <v>0</v>
      </c>
      <c r="R162" s="395">
        <f t="shared" si="199"/>
        <v>0</v>
      </c>
      <c r="S162" s="395">
        <f t="shared" si="200"/>
        <v>0</v>
      </c>
      <c r="T162" s="395">
        <f t="shared" si="201"/>
        <v>0</v>
      </c>
      <c r="U162" s="395">
        <f t="shared" si="202"/>
        <v>0</v>
      </c>
      <c r="V162" s="395">
        <f t="shared" si="203"/>
        <v>0</v>
      </c>
      <c r="W162" s="395">
        <f t="shared" si="204"/>
        <v>0</v>
      </c>
      <c r="X162" s="249"/>
      <c r="Y162" s="249"/>
      <c r="Z162" s="249"/>
      <c r="AA162" s="249"/>
      <c r="AB162" s="249"/>
    </row>
    <row r="163" spans="1:28" hidden="1" outlineLevel="1">
      <c r="A163" s="249"/>
      <c r="B163" s="309" t="str">
        <f t="shared" ca="1" si="205"/>
        <v>RL Capex 2024</v>
      </c>
      <c r="C163" s="401"/>
      <c r="D163" s="401"/>
      <c r="E163" s="401"/>
      <c r="F163" s="401"/>
      <c r="G163" s="401"/>
      <c r="H163" s="401"/>
      <c r="I163" s="401"/>
      <c r="J163" s="401"/>
      <c r="K163" s="401"/>
      <c r="L163" s="401"/>
      <c r="M163" s="401"/>
      <c r="N163" s="396"/>
      <c r="O163" s="400">
        <f>O123</f>
        <v>0</v>
      </c>
      <c r="P163" s="395">
        <f t="shared" si="197"/>
        <v>0</v>
      </c>
      <c r="Q163" s="395">
        <f t="shared" si="198"/>
        <v>0</v>
      </c>
      <c r="R163" s="395">
        <f t="shared" si="199"/>
        <v>0</v>
      </c>
      <c r="S163" s="395">
        <f t="shared" si="200"/>
        <v>0</v>
      </c>
      <c r="T163" s="395">
        <f t="shared" si="201"/>
        <v>0</v>
      </c>
      <c r="U163" s="395">
        <f t="shared" si="202"/>
        <v>0</v>
      </c>
      <c r="V163" s="395">
        <f t="shared" si="203"/>
        <v>0</v>
      </c>
      <c r="W163" s="395">
        <f t="shared" si="204"/>
        <v>0</v>
      </c>
      <c r="X163" s="249"/>
      <c r="Y163" s="249"/>
      <c r="Z163" s="249"/>
      <c r="AA163" s="249"/>
      <c r="AB163" s="249"/>
    </row>
    <row r="164" spans="1:28" hidden="1" outlineLevel="1">
      <c r="A164" s="249"/>
      <c r="B164" s="309" t="str">
        <f t="shared" ca="1" si="205"/>
        <v>RL Capex 2025</v>
      </c>
      <c r="C164" s="401"/>
      <c r="D164" s="401"/>
      <c r="E164" s="401"/>
      <c r="F164" s="401"/>
      <c r="G164" s="401"/>
      <c r="H164" s="401"/>
      <c r="I164" s="401"/>
      <c r="J164" s="401"/>
      <c r="K164" s="401"/>
      <c r="L164" s="401"/>
      <c r="M164" s="401"/>
      <c r="N164" s="401"/>
      <c r="O164" s="396"/>
      <c r="P164" s="400">
        <f>P123</f>
        <v>0</v>
      </c>
      <c r="Q164" s="395">
        <f t="shared" si="198"/>
        <v>0</v>
      </c>
      <c r="R164" s="395">
        <f t="shared" si="199"/>
        <v>0</v>
      </c>
      <c r="S164" s="395">
        <f t="shared" si="200"/>
        <v>0</v>
      </c>
      <c r="T164" s="395">
        <f t="shared" si="201"/>
        <v>0</v>
      </c>
      <c r="U164" s="395">
        <f t="shared" si="202"/>
        <v>0</v>
      </c>
      <c r="V164" s="395">
        <f t="shared" si="203"/>
        <v>0</v>
      </c>
      <c r="W164" s="395">
        <f t="shared" si="204"/>
        <v>0</v>
      </c>
      <c r="X164" s="249"/>
      <c r="Y164" s="249"/>
      <c r="Z164" s="249"/>
      <c r="AA164" s="249"/>
      <c r="AB164" s="249"/>
    </row>
    <row r="165" spans="1:28" hidden="1" outlineLevel="1">
      <c r="A165" s="249"/>
      <c r="B165" s="309" t="str">
        <f t="shared" ca="1" si="205"/>
        <v>RL Capex 2026</v>
      </c>
      <c r="C165" s="401"/>
      <c r="D165" s="401"/>
      <c r="E165" s="401"/>
      <c r="F165" s="401"/>
      <c r="G165" s="401"/>
      <c r="H165" s="401"/>
      <c r="I165" s="401"/>
      <c r="J165" s="401"/>
      <c r="K165" s="401"/>
      <c r="L165" s="401"/>
      <c r="M165" s="401"/>
      <c r="N165" s="401"/>
      <c r="O165" s="401"/>
      <c r="P165" s="396"/>
      <c r="Q165" s="400">
        <f>Q123</f>
        <v>0</v>
      </c>
      <c r="R165" s="395">
        <f t="shared" si="199"/>
        <v>0</v>
      </c>
      <c r="S165" s="395">
        <f t="shared" si="200"/>
        <v>0</v>
      </c>
      <c r="T165" s="395">
        <f t="shared" si="201"/>
        <v>0</v>
      </c>
      <c r="U165" s="395">
        <f t="shared" si="202"/>
        <v>0</v>
      </c>
      <c r="V165" s="395">
        <f t="shared" si="203"/>
        <v>0</v>
      </c>
      <c r="W165" s="395">
        <f t="shared" si="204"/>
        <v>0</v>
      </c>
      <c r="X165" s="249"/>
      <c r="Y165" s="249"/>
      <c r="Z165" s="249"/>
      <c r="AA165" s="249"/>
      <c r="AB165" s="249"/>
    </row>
    <row r="166" spans="1:28" hidden="1" outlineLevel="1">
      <c r="A166" s="249"/>
      <c r="B166" s="309" t="str">
        <f t="shared" ca="1" si="205"/>
        <v>RL Capex 2027</v>
      </c>
      <c r="C166" s="401"/>
      <c r="D166" s="401"/>
      <c r="E166" s="401"/>
      <c r="F166" s="401"/>
      <c r="G166" s="401"/>
      <c r="H166" s="401"/>
      <c r="I166" s="401"/>
      <c r="J166" s="401"/>
      <c r="K166" s="401"/>
      <c r="L166" s="401"/>
      <c r="M166" s="401"/>
      <c r="N166" s="401"/>
      <c r="O166" s="401"/>
      <c r="P166" s="401"/>
      <c r="Q166" s="396"/>
      <c r="R166" s="400">
        <f>R123</f>
        <v>0</v>
      </c>
      <c r="S166" s="395">
        <f t="shared" si="200"/>
        <v>0</v>
      </c>
      <c r="T166" s="395">
        <f t="shared" si="201"/>
        <v>0</v>
      </c>
      <c r="U166" s="395">
        <f t="shared" si="202"/>
        <v>0</v>
      </c>
      <c r="V166" s="395">
        <f t="shared" si="203"/>
        <v>0</v>
      </c>
      <c r="W166" s="395">
        <f t="shared" si="204"/>
        <v>0</v>
      </c>
      <c r="X166" s="249"/>
      <c r="Y166" s="249"/>
      <c r="Z166" s="249"/>
      <c r="AA166" s="249"/>
      <c r="AB166" s="249"/>
    </row>
    <row r="167" spans="1:28" hidden="1" outlineLevel="1">
      <c r="A167" s="249"/>
      <c r="B167" s="309" t="str">
        <f t="shared" ca="1" si="205"/>
        <v>RL Capex 2028</v>
      </c>
      <c r="C167" s="401"/>
      <c r="D167" s="401"/>
      <c r="E167" s="401"/>
      <c r="F167" s="401"/>
      <c r="G167" s="401"/>
      <c r="H167" s="401"/>
      <c r="I167" s="401"/>
      <c r="J167" s="401"/>
      <c r="K167" s="401"/>
      <c r="L167" s="401"/>
      <c r="M167" s="401"/>
      <c r="N167" s="401"/>
      <c r="O167" s="401"/>
      <c r="P167" s="401"/>
      <c r="Q167" s="401"/>
      <c r="R167" s="396"/>
      <c r="S167" s="400">
        <f>S123</f>
        <v>0</v>
      </c>
      <c r="T167" s="395">
        <f t="shared" si="201"/>
        <v>0</v>
      </c>
      <c r="U167" s="395">
        <f t="shared" si="202"/>
        <v>0</v>
      </c>
      <c r="V167" s="395">
        <f t="shared" si="203"/>
        <v>0</v>
      </c>
      <c r="W167" s="395">
        <f t="shared" si="204"/>
        <v>0</v>
      </c>
      <c r="X167" s="249"/>
      <c r="Y167" s="249"/>
      <c r="Z167" s="249"/>
      <c r="AA167" s="249"/>
      <c r="AB167" s="249"/>
    </row>
    <row r="168" spans="1:28" hidden="1" outlineLevel="1">
      <c r="A168" s="249"/>
      <c r="B168" s="309" t="str">
        <f t="shared" ca="1" si="205"/>
        <v>RL Capex 2029</v>
      </c>
      <c r="C168" s="401"/>
      <c r="D168" s="401"/>
      <c r="E168" s="401"/>
      <c r="F168" s="401"/>
      <c r="G168" s="401"/>
      <c r="H168" s="401"/>
      <c r="I168" s="401"/>
      <c r="J168" s="401"/>
      <c r="K168" s="401"/>
      <c r="L168" s="401"/>
      <c r="M168" s="401"/>
      <c r="N168" s="401"/>
      <c r="O168" s="401"/>
      <c r="P168" s="401"/>
      <c r="Q168" s="401"/>
      <c r="R168" s="401"/>
      <c r="S168" s="396"/>
      <c r="T168" s="400">
        <f>T123</f>
        <v>0</v>
      </c>
      <c r="U168" s="395">
        <f t="shared" si="202"/>
        <v>0</v>
      </c>
      <c r="V168" s="395">
        <f t="shared" si="203"/>
        <v>0</v>
      </c>
      <c r="W168" s="395">
        <f t="shared" si="204"/>
        <v>0</v>
      </c>
      <c r="X168" s="249"/>
      <c r="Y168" s="249"/>
      <c r="Z168" s="249"/>
      <c r="AA168" s="249"/>
      <c r="AB168" s="249"/>
    </row>
    <row r="169" spans="1:28" hidden="1" outlineLevel="1">
      <c r="A169" s="249"/>
      <c r="B169" s="309" t="str">
        <f t="shared" ca="1" si="205"/>
        <v>RL Capex 2030</v>
      </c>
      <c r="C169" s="401"/>
      <c r="D169" s="401"/>
      <c r="E169" s="401"/>
      <c r="F169" s="401"/>
      <c r="G169" s="401"/>
      <c r="H169" s="401"/>
      <c r="I169" s="401"/>
      <c r="J169" s="401"/>
      <c r="K169" s="401"/>
      <c r="L169" s="401"/>
      <c r="M169" s="401"/>
      <c r="N169" s="401"/>
      <c r="O169" s="401"/>
      <c r="P169" s="401"/>
      <c r="Q169" s="401"/>
      <c r="R169" s="401"/>
      <c r="S169" s="401"/>
      <c r="T169" s="396"/>
      <c r="U169" s="400">
        <f>U123</f>
        <v>0</v>
      </c>
      <c r="V169" s="395">
        <f t="shared" si="203"/>
        <v>0</v>
      </c>
      <c r="W169" s="395">
        <f t="shared" si="204"/>
        <v>0</v>
      </c>
      <c r="X169" s="249"/>
      <c r="Y169" s="249"/>
      <c r="Z169" s="249"/>
      <c r="AA169" s="249"/>
      <c r="AB169" s="249"/>
    </row>
    <row r="170" spans="1:28" hidden="1" outlineLevel="1">
      <c r="A170" s="249"/>
      <c r="B170" s="309" t="str">
        <f t="shared" ca="1" si="205"/>
        <v>RL Capex 2031</v>
      </c>
      <c r="C170" s="401"/>
      <c r="D170" s="401"/>
      <c r="E170" s="401"/>
      <c r="F170" s="401"/>
      <c r="G170" s="401"/>
      <c r="H170" s="401"/>
      <c r="I170" s="401"/>
      <c r="J170" s="401"/>
      <c r="K170" s="401"/>
      <c r="L170" s="401"/>
      <c r="M170" s="401"/>
      <c r="N170" s="401"/>
      <c r="O170" s="401"/>
      <c r="P170" s="401"/>
      <c r="Q170" s="401"/>
      <c r="R170" s="401"/>
      <c r="S170" s="401"/>
      <c r="T170" s="401"/>
      <c r="U170" s="396"/>
      <c r="V170" s="400">
        <f>V123</f>
        <v>0</v>
      </c>
      <c r="W170" s="395">
        <f>IF(V170="n/a","n/a",MAX(0,V170-1))</f>
        <v>0</v>
      </c>
      <c r="X170" s="249"/>
      <c r="Y170" s="249"/>
      <c r="Z170" s="249"/>
      <c r="AA170" s="249"/>
      <c r="AB170" s="249"/>
    </row>
    <row r="171" spans="1:28" hidden="1" outlineLevel="1">
      <c r="A171" s="249"/>
      <c r="B171" s="309" t="str">
        <f t="shared" ca="1" si="205"/>
        <v>RL Capex 2032</v>
      </c>
      <c r="C171" s="401"/>
      <c r="D171" s="401"/>
      <c r="E171" s="401"/>
      <c r="F171" s="401"/>
      <c r="G171" s="401"/>
      <c r="H171" s="401"/>
      <c r="I171" s="401"/>
      <c r="J171" s="401"/>
      <c r="K171" s="401"/>
      <c r="L171" s="401"/>
      <c r="M171" s="401"/>
      <c r="N171" s="401"/>
      <c r="O171" s="401"/>
      <c r="P171" s="401"/>
      <c r="Q171" s="401"/>
      <c r="R171" s="401"/>
      <c r="S171" s="401"/>
      <c r="T171" s="401"/>
      <c r="U171" s="401"/>
      <c r="V171" s="396"/>
      <c r="W171" s="395">
        <f>W123</f>
        <v>0</v>
      </c>
      <c r="X171" s="249"/>
      <c r="Y171" s="249"/>
      <c r="Z171" s="249"/>
      <c r="AA171" s="249"/>
      <c r="AB171" s="249"/>
    </row>
    <row r="172" spans="1:28" hidden="1" outlineLevel="1">
      <c r="A172" s="249"/>
      <c r="B172" s="332"/>
      <c r="C172" s="395"/>
      <c r="D172" s="395"/>
      <c r="E172" s="395"/>
      <c r="F172" s="395"/>
      <c r="G172" s="395"/>
      <c r="H172" s="395"/>
      <c r="I172" s="395"/>
      <c r="J172" s="395"/>
      <c r="K172" s="395"/>
      <c r="L172" s="395"/>
      <c r="M172" s="395"/>
      <c r="N172" s="395"/>
      <c r="O172" s="395"/>
      <c r="P172" s="395"/>
      <c r="Q172" s="395"/>
      <c r="R172" s="395"/>
      <c r="S172" s="395"/>
      <c r="T172" s="395"/>
      <c r="U172" s="395"/>
      <c r="V172" s="395"/>
      <c r="W172" s="395"/>
      <c r="X172" s="249"/>
      <c r="Y172" s="249"/>
      <c r="Z172" s="249"/>
      <c r="AA172" s="249"/>
      <c r="AB172" s="249"/>
    </row>
    <row r="173" spans="1:28" collapsed="1">
      <c r="A173" s="322"/>
      <c r="B173" s="336" t="s">
        <v>192</v>
      </c>
      <c r="C173" s="460">
        <f ca="1">(IF(OR($C123&lt;&gt;"n/a",C123&lt;&gt;"n/a"),IF(SUM(C126:C148)=0,0,IF((SUMPRODUCT(C126:C148,C150:C172)/SUM(C126:C148))&lt;0,1,(SUMPRODUCT(C126:C148,C150:C172)/SUM(C126:C148)))),"n/a"))</f>
        <v>23.8</v>
      </c>
      <c r="D173" s="460">
        <f ca="1">(IF(OR($C123&lt;&gt;"n/a",D123&lt;&gt;"n/a"),IF(SUM(D126:D148)=0,0,IF((SUMPRODUCT(D126:D148,D150:D172)/SUM(D126:D148))&lt;0,1,(SUMPRODUCT(D126:D148,D150:D172)/SUM(D126:D148)))),"n/a"))</f>
        <v>22.967835570609992</v>
      </c>
      <c r="E173" s="460">
        <f t="shared" ref="E173:W173" ca="1" si="206">(IF(OR($C123&lt;&gt;"n/a",E123&lt;&gt;"n/a"),IF(SUM(E126:E148)=0,0,IF((SUMPRODUCT(E126:E148,E150:E172)/SUM(E126:E148))&lt;0,1,(SUMPRODUCT(E126:E148,E150:E172)/SUM(E126:E148)))),"n/a"))</f>
        <v>23.982354589031939</v>
      </c>
      <c r="F173" s="460">
        <f t="shared" ca="1" si="206"/>
        <v>23.506428803546278</v>
      </c>
      <c r="G173" s="460">
        <f t="shared" ca="1" si="206"/>
        <v>22.727896146684234</v>
      </c>
      <c r="H173" s="460">
        <f t="shared" ca="1" si="206"/>
        <v>21.827966507300086</v>
      </c>
      <c r="I173" s="460">
        <f t="shared" ca="1" si="206"/>
        <v>20.862459525206223</v>
      </c>
      <c r="J173" s="460">
        <f t="shared" ca="1" si="206"/>
        <v>19.900558053404378</v>
      </c>
      <c r="K173" s="460">
        <f t="shared" ca="1" si="206"/>
        <v>18.942858586234227</v>
      </c>
      <c r="L173" s="460">
        <f t="shared" ca="1" si="206"/>
        <v>17.99009687604924</v>
      </c>
      <c r="M173" s="460">
        <f t="shared" ca="1" si="206"/>
        <v>17.043191091242747</v>
      </c>
      <c r="N173" s="460">
        <f t="shared" ca="1" si="206"/>
        <v>16.103302085195775</v>
      </c>
      <c r="O173" s="460">
        <f t="shared" ca="1" si="206"/>
        <v>15.171919250794854</v>
      </c>
      <c r="P173" s="460">
        <f t="shared" ca="1" si="206"/>
        <v>14.250985597324465</v>
      </c>
      <c r="Q173" s="460">
        <f t="shared" ca="1" si="206"/>
        <v>13.34308467771384</v>
      </c>
      <c r="R173" s="460">
        <f t="shared" ca="1" si="206"/>
        <v>12.451728253498878</v>
      </c>
      <c r="S173" s="460">
        <f t="shared" ca="1" si="206"/>
        <v>11.581814284899041</v>
      </c>
      <c r="T173" s="460">
        <f t="shared" ca="1" si="206"/>
        <v>10.740385784755153</v>
      </c>
      <c r="U173" s="460">
        <f t="shared" ca="1" si="206"/>
        <v>9.9379494711894019</v>
      </c>
      <c r="V173" s="460">
        <f t="shared" ca="1" si="206"/>
        <v>9.1909035412483444</v>
      </c>
      <c r="W173" s="460">
        <f t="shared" ca="1" si="206"/>
        <v>8.5263403754665692</v>
      </c>
      <c r="X173" s="249"/>
      <c r="Y173" s="249"/>
      <c r="Z173" s="249"/>
      <c r="AA173" s="249"/>
      <c r="AB173" s="249"/>
    </row>
    <row r="174" spans="1:28">
      <c r="A174" s="249"/>
      <c r="B174" s="249"/>
      <c r="C174" s="395"/>
      <c r="D174" s="395"/>
      <c r="E174" s="395"/>
      <c r="F174" s="395"/>
      <c r="G174" s="395"/>
      <c r="H174" s="395"/>
      <c r="I174" s="395"/>
      <c r="J174" s="395"/>
      <c r="K174" s="395"/>
      <c r="L174" s="395"/>
      <c r="M174" s="395"/>
      <c r="N174" s="395"/>
      <c r="O174" s="395"/>
      <c r="P174" s="395"/>
      <c r="Q174" s="395"/>
      <c r="R174" s="395"/>
      <c r="S174" s="395"/>
      <c r="T174" s="395"/>
      <c r="U174" s="395"/>
      <c r="V174" s="395"/>
      <c r="W174" s="395"/>
      <c r="X174" s="249"/>
      <c r="Y174" s="249"/>
      <c r="Z174" s="249"/>
      <c r="AA174" s="249"/>
      <c r="AB174" s="249"/>
    </row>
    <row r="175" spans="1:28">
      <c r="A175" s="72" t="s">
        <v>4</v>
      </c>
      <c r="B175" s="142" t="str">
        <f>VLOOKUP($A175,'RFM input'!$E$7:$F$56,2,FALSE)</f>
        <v>Odourant Plants</v>
      </c>
      <c r="C175" s="402"/>
      <c r="D175" s="402"/>
      <c r="E175" s="403"/>
      <c r="F175" s="403"/>
      <c r="G175" s="403"/>
      <c r="H175" s="403"/>
      <c r="I175" s="403"/>
      <c r="J175" s="403"/>
      <c r="K175" s="403"/>
      <c r="L175" s="403"/>
      <c r="M175" s="403"/>
      <c r="N175" s="403"/>
      <c r="O175" s="403"/>
      <c r="P175" s="403"/>
      <c r="Q175" s="403"/>
      <c r="R175" s="403"/>
      <c r="S175" s="403"/>
      <c r="T175" s="403"/>
      <c r="U175" s="403"/>
      <c r="V175" s="403"/>
      <c r="W175" s="403"/>
      <c r="X175" s="249"/>
      <c r="Y175" s="249"/>
      <c r="Z175" s="249"/>
      <c r="AA175" s="249"/>
      <c r="AB175" s="249"/>
    </row>
    <row r="176" spans="1:28">
      <c r="A176" s="378">
        <f>VALUE(REPLACE(A175,1,12,""))</f>
        <v>4</v>
      </c>
      <c r="B176" s="317" t="s">
        <v>195</v>
      </c>
      <c r="C176" s="389">
        <f ca="1">OFFSET('RAB roll forward'!$H$1189,'RAB remaining lives'!A176,0)</f>
        <v>0.32095886366075593</v>
      </c>
      <c r="D176" s="390">
        <f ca="1">OFFSET('RFM input'!H$222,$A176,0)-OFFSET('RFM input'!H$276,$A176,0)</f>
        <v>0</v>
      </c>
      <c r="E176" s="390">
        <f ca="1">OFFSET('RFM input'!I$222,$A176,0)-OFFSET('RFM input'!I$276,$A176,0)</f>
        <v>0</v>
      </c>
      <c r="F176" s="390">
        <f ca="1">OFFSET('RFM input'!J$222,$A176,0)-OFFSET('RFM input'!J$276,$A176,0)</f>
        <v>0</v>
      </c>
      <c r="G176" s="390">
        <f ca="1">OFFSET('RFM input'!K$222,$A176,0)-OFFSET('RFM input'!K$276,$A176,0)</f>
        <v>0</v>
      </c>
      <c r="H176" s="390">
        <f ca="1">OFFSET('RFM input'!L$222,$A176,0)-OFFSET('RFM input'!L$276,$A176,0)</f>
        <v>0</v>
      </c>
      <c r="I176" s="390">
        <f ca="1">OFFSET('RFM input'!M$222,$A176,0)-OFFSET('RFM input'!M$276,$A176,0)</f>
        <v>0</v>
      </c>
      <c r="J176" s="390">
        <f ca="1">OFFSET('RFM input'!N$222,$A176,0)-OFFSET('RFM input'!N$276,$A176,0)</f>
        <v>0</v>
      </c>
      <c r="K176" s="390">
        <f ca="1">OFFSET('RFM input'!O$222,$A176,0)-OFFSET('RFM input'!O$276,$A176,0)</f>
        <v>0</v>
      </c>
      <c r="L176" s="390">
        <f ca="1">OFFSET('RFM input'!P$222,$A176,0)-OFFSET('RFM input'!P$276,$A176,0)</f>
        <v>0</v>
      </c>
      <c r="M176" s="390">
        <f ca="1">OFFSET('RFM input'!Q$222,$A176,0)-OFFSET('RFM input'!Q$276,$A176,0)</f>
        <v>0</v>
      </c>
      <c r="N176" s="390"/>
      <c r="O176" s="390"/>
      <c r="P176" s="390"/>
      <c r="Q176" s="390"/>
      <c r="R176" s="390"/>
      <c r="S176" s="390"/>
      <c r="T176" s="390"/>
      <c r="U176" s="390"/>
      <c r="V176" s="390"/>
      <c r="W176" s="390"/>
      <c r="X176" s="249"/>
      <c r="Y176" s="249"/>
      <c r="Z176" s="249"/>
      <c r="AA176" s="249"/>
      <c r="AB176" s="249"/>
    </row>
    <row r="177" spans="1:28">
      <c r="A177" s="249"/>
      <c r="B177" s="249" t="s">
        <v>325</v>
      </c>
      <c r="C177" s="391">
        <f ca="1">OFFSET('RFM input'!$K$6,'RAB remaining lives'!$A176,0)</f>
        <v>22.5</v>
      </c>
      <c r="D177" s="390">
        <f ca="1">OFFSET('RFM input'!$L$6,'RAB remaining lives'!$A176,0)</f>
        <v>30</v>
      </c>
      <c r="E177" s="390">
        <f ca="1">OFFSET('RFM input'!$L$6,'RAB remaining lives'!$A176,0)</f>
        <v>30</v>
      </c>
      <c r="F177" s="390">
        <f ca="1">OFFSET('RFM input'!$L$6,'RAB remaining lives'!$A176,0)</f>
        <v>30</v>
      </c>
      <c r="G177" s="390">
        <f ca="1">OFFSET('RFM input'!$L$6,'RAB remaining lives'!$A176,0)</f>
        <v>30</v>
      </c>
      <c r="H177" s="390">
        <f ca="1">OFFSET('RFM input'!$L$6,'RAB remaining lives'!$A176,0)</f>
        <v>30</v>
      </c>
      <c r="I177" s="390">
        <f ca="1">OFFSET('RFM input'!$L$6,'RAB remaining lives'!$A176,0)</f>
        <v>30</v>
      </c>
      <c r="J177" s="390">
        <f ca="1">OFFSET('RFM input'!$L$6,'RAB remaining lives'!$A176,0)</f>
        <v>30</v>
      </c>
      <c r="K177" s="390">
        <f ca="1">OFFSET('RFM input'!$L$6,'RAB remaining lives'!$A176,0)</f>
        <v>30</v>
      </c>
      <c r="L177" s="390">
        <f ca="1">OFFSET('RFM input'!$L$6,'RAB remaining lives'!$A176,0)</f>
        <v>30</v>
      </c>
      <c r="M177" s="390">
        <f ca="1">OFFSET('RFM input'!$L$6,'RAB remaining lives'!$A176,0)</f>
        <v>30</v>
      </c>
      <c r="N177" s="390"/>
      <c r="O177" s="390"/>
      <c r="P177" s="390"/>
      <c r="Q177" s="390"/>
      <c r="R177" s="390"/>
      <c r="S177" s="390"/>
      <c r="T177" s="390"/>
      <c r="U177" s="390"/>
      <c r="V177" s="390"/>
      <c r="W177" s="390"/>
      <c r="X177" s="249"/>
      <c r="Y177" s="249"/>
      <c r="Z177" s="249"/>
      <c r="AA177" s="249"/>
      <c r="AB177" s="249"/>
    </row>
    <row r="178" spans="1:28">
      <c r="A178" s="249"/>
      <c r="B178" s="286" t="s">
        <v>299</v>
      </c>
      <c r="C178" s="392"/>
      <c r="D178" s="393">
        <f ca="1">IF(D$6=(OFFSET('RFM input'!$G$60,0,'RFM input'!$AA$7)),OFFSET('RFM input'!$H$454,$A176,0),0)</f>
        <v>0</v>
      </c>
      <c r="E178" s="390">
        <f ca="1">IF(E$6=(OFFSET('RFM input'!$G$60,0,'RFM input'!$AA$7)),OFFSET('RFM input'!$H$454,$A176,0),0)</f>
        <v>0</v>
      </c>
      <c r="F178" s="390">
        <f ca="1">IF(F$6=(OFFSET('RFM input'!$G$60,0,'RFM input'!$AA$7)),OFFSET('RFM input'!$H$454,$A176,0),0)</f>
        <v>0</v>
      </c>
      <c r="G178" s="390">
        <f ca="1">IF(G$6=(OFFSET('RFM input'!$G$60,0,'RFM input'!$AA$7)),OFFSET('RFM input'!$H$454,$A176,0),0)</f>
        <v>0</v>
      </c>
      <c r="H178" s="390">
        <f ca="1">IF(H$6=(OFFSET('RFM input'!$G$60,0,'RFM input'!$AA$7)),OFFSET('RFM input'!$H$454,$A176,0),0)</f>
        <v>0</v>
      </c>
      <c r="I178" s="390">
        <f ca="1">IF(I$6=(OFFSET('RFM input'!$G$60,0,'RFM input'!$AA$7)),OFFSET('RFM input'!$H$454,$A176,0),0)</f>
        <v>0</v>
      </c>
      <c r="J178" s="390">
        <f ca="1">IF(J$6=(OFFSET('RFM input'!$G$60,0,'RFM input'!$AA$7)),OFFSET('RFM input'!$H$454,$A176,0),0)</f>
        <v>0</v>
      </c>
      <c r="K178" s="390">
        <f ca="1">IF(K$6=(OFFSET('RFM input'!$G$60,0,'RFM input'!$AA$7)),OFFSET('RFM input'!$H$454,$A176,0),0)</f>
        <v>0</v>
      </c>
      <c r="L178" s="390">
        <f ca="1">IF(L$6=(OFFSET('RFM input'!$G$60,0,'RFM input'!$AA$7)),OFFSET('RFM input'!$H$454,$A176,0),0)</f>
        <v>0</v>
      </c>
      <c r="M178" s="390">
        <f ca="1">IF(M$6=(OFFSET('RFM input'!$G$60,0,'RFM input'!$AA$7)),OFFSET('RFM input'!$H$454,$A176,0),0)</f>
        <v>0</v>
      </c>
      <c r="N178" s="390"/>
      <c r="O178" s="390"/>
      <c r="P178" s="390"/>
      <c r="Q178" s="390"/>
      <c r="R178" s="390"/>
      <c r="S178" s="390"/>
      <c r="T178" s="390"/>
      <c r="U178" s="390"/>
      <c r="V178" s="390"/>
      <c r="W178" s="390"/>
      <c r="X178" s="249"/>
      <c r="Y178" s="249"/>
      <c r="Z178" s="249"/>
      <c r="AA178" s="249"/>
      <c r="AB178" s="249"/>
    </row>
    <row r="179" spans="1:28">
      <c r="A179" s="249"/>
      <c r="B179" s="325" t="s">
        <v>306</v>
      </c>
      <c r="C179" s="392"/>
      <c r="D179" s="391">
        <f ca="1">IF(D$6=(OFFSET('RFM input'!$G$60,0,'RFM input'!$AA$7)),OFFSET('RFM input'!$J$454,$A176,0),0)</f>
        <v>0</v>
      </c>
      <c r="E179" s="394">
        <f ca="1">IF(E$6=(OFFSET('RFM input'!$G$60,0,'RFM input'!$AA$7)),OFFSET('RFM input'!$J$454,$A176,0),0)</f>
        <v>0</v>
      </c>
      <c r="F179" s="394">
        <f ca="1">IF(F$6=(OFFSET('RFM input'!$G$60,0,'RFM input'!$AA$7)),OFFSET('RFM input'!$J$454,$A176,0),0)</f>
        <v>0</v>
      </c>
      <c r="G179" s="394">
        <f ca="1">IF(G$6=(OFFSET('RFM input'!$G$60,0,'RFM input'!$AA$7)),OFFSET('RFM input'!$J$454,$A176,0),0)</f>
        <v>0</v>
      </c>
      <c r="H179" s="394">
        <f ca="1">IF(H$6=(OFFSET('RFM input'!$G$60,0,'RFM input'!$AA$7)),OFFSET('RFM input'!$J$454,$A176,0),0)</f>
        <v>0</v>
      </c>
      <c r="I179" s="394">
        <f ca="1">IF(I$6=(OFFSET('RFM input'!$G$60,0,'RFM input'!$AA$7)),OFFSET('RFM input'!$J$454,$A176,0),0)</f>
        <v>0</v>
      </c>
      <c r="J179" s="394">
        <f ca="1">IF(J$6=(OFFSET('RFM input'!$G$60,0,'RFM input'!$AA$7)),OFFSET('RFM input'!$J$454,$A176,0),0)</f>
        <v>0</v>
      </c>
      <c r="K179" s="394">
        <f ca="1">IF(K$6=(OFFSET('RFM input'!$G$60,0,'RFM input'!$AA$7)),OFFSET('RFM input'!$J$454,$A176,0),0)</f>
        <v>0</v>
      </c>
      <c r="L179" s="394">
        <f ca="1">IF(L$6=(OFFSET('RFM input'!$G$60,0,'RFM input'!$AA$7)),OFFSET('RFM input'!$J$454,$A176,0),0)</f>
        <v>0</v>
      </c>
      <c r="M179" s="394">
        <f ca="1">IF(M$6=(OFFSET('RFM input'!$G$60,0,'RFM input'!$AA$7)),OFFSET('RFM input'!$J$454,$A176,0),0)</f>
        <v>0</v>
      </c>
      <c r="N179" s="394"/>
      <c r="O179" s="394"/>
      <c r="P179" s="394"/>
      <c r="Q179" s="394"/>
      <c r="R179" s="394"/>
      <c r="S179" s="394"/>
      <c r="T179" s="394"/>
      <c r="U179" s="394"/>
      <c r="V179" s="394"/>
      <c r="W179" s="394"/>
      <c r="X179" s="249"/>
      <c r="Y179" s="249"/>
      <c r="Z179" s="249"/>
      <c r="AA179" s="249"/>
      <c r="AB179" s="249"/>
    </row>
    <row r="180" spans="1:28" hidden="1" outlineLevel="1">
      <c r="A180" s="459">
        <v>-1</v>
      </c>
      <c r="B180" s="309" t="s">
        <v>297</v>
      </c>
      <c r="C180" s="395"/>
      <c r="D180" s="395">
        <f t="shared" ref="D180" ca="1" si="207">IF(D204="n/a",0,IF(AND(D178=0,C180=0),0,
IF(AND(D178&lt;&gt;0,C180=0),(D178/D$10),
IF(AND(D179&lt;&gt;0,C180&lt;&gt;0),(C180-(C180/C204))+(D178/D$10),
IF(C204&lt;1,0,(C180-(C180/C204)))))))</f>
        <v>0</v>
      </c>
      <c r="E180" s="395">
        <f t="shared" ref="E180" ca="1" si="208">IF(E204="n/a",0,IF(AND(E178=0,D180=0),0,
IF(AND(E178&lt;&gt;0,D180=0),(E178/E$10),
IF(AND(E179&lt;&gt;0,D180&lt;&gt;0),(D180-(D180/D204))+(E178/E$10),
IF(D204&lt;1,0,(D180-(D180/D204)))))))</f>
        <v>0</v>
      </c>
      <c r="F180" s="395">
        <f t="shared" ref="F180" ca="1" si="209">IF(F204="n/a",0,IF(AND(F178=0,E180=0),0,
IF(AND(F178&lt;&gt;0,E180=0),(F178/F$10),
IF(AND(F179&lt;&gt;0,E180&lt;&gt;0),(E180-(E180/E204))+(F178/F$10),
IF(E204&lt;1,0,(E180-(E180/E204)))))))</f>
        <v>0</v>
      </c>
      <c r="G180" s="395">
        <f t="shared" ref="G180" ca="1" si="210">IF(G204="n/a",0,IF(AND(G178=0,F180=0),0,
IF(AND(G178&lt;&gt;0,F180=0),(G178/G$10),
IF(AND(G179&lt;&gt;0,F180&lt;&gt;0),(F180-(F180/F204))+(G178/G$10),
IF(F204&lt;1,0,(F180-(F180/F204)))))))</f>
        <v>0</v>
      </c>
      <c r="H180" s="395">
        <f ca="1">IF(H204="n/a",0,IF(AND(H178=0,G180=0),0,
IF(AND(H178&lt;&gt;0,G180=0),(H178/H$10),
IF(AND(H179&lt;&gt;0,G180&lt;&gt;0),(G180-(G180/G204))+(H178/H$10),
IF(G204&lt;1,0,(G180-(G180/G204)))))))</f>
        <v>0</v>
      </c>
      <c r="I180" s="395">
        <f t="shared" ref="I180" ca="1" si="211">IF(I204="n/a",0,IF(AND(I178=0,H180=0),0,
IF(AND(I178&lt;&gt;0,H180=0),(I178/I$10),
IF(AND(I179&lt;&gt;0,H180&lt;&gt;0),(H180-(H180/H204))+(I178/I$10),
IF(H204&lt;1,0,(H180-(H180/H204)))))))</f>
        <v>0</v>
      </c>
      <c r="J180" s="395">
        <f t="shared" ref="J180" ca="1" si="212">IF(J204="n/a",0,IF(AND(J178=0,I180=0),0,
IF(AND(J178&lt;&gt;0,I180=0),(J178/J$10),
IF(AND(J179&lt;&gt;0,I180&lt;&gt;0),(I180-(I180/I204))+(J178/J$10),
IF(I204&lt;1,0,(I180-(I180/I204)))))))</f>
        <v>0</v>
      </c>
      <c r="K180" s="395">
        <f t="shared" ref="K180" ca="1" si="213">IF(K204="n/a",0,IF(AND(K178=0,J180=0),0,
IF(AND(K178&lt;&gt;0,J180=0),(K178/K$10),
IF(AND(K179&lt;&gt;0,J180&lt;&gt;0),(J180-(J180/J204))+(K178/K$10),
IF(J204&lt;1,0,(J180-(J180/J204)))))))</f>
        <v>0</v>
      </c>
      <c r="L180" s="395">
        <f t="shared" ref="L180" ca="1" si="214">IF(L204="n/a",0,IF(AND(L178=0,K180=0),0,
IF(AND(L178&lt;&gt;0,K180=0),(L178/L$10),
IF(AND(L179&lt;&gt;0,K180&lt;&gt;0),(K180-(K180/K204))+(L178/L$10),
IF(K204&lt;1,0,(K180-(K180/K204)))))))</f>
        <v>0</v>
      </c>
      <c r="M180" s="395">
        <f t="shared" ref="M180" ca="1" si="215">IF(M204="n/a",0,IF(AND(M178=0,L180=0),0,
IF(AND(M178&lt;&gt;0,L180=0),(M178/M$10),
IF(AND(M179&lt;&gt;0,L180&lt;&gt;0),(L180-(L180/L204))+(M178/M$10),
IF(L204&lt;1,0,(L180-(L180/L204)))))))</f>
        <v>0</v>
      </c>
      <c r="N180" s="395">
        <f t="shared" ref="N180" ca="1" si="216">IF(N204="n/a",0,IF(AND(N178=0,M180=0),0,
IF(AND(N178&lt;&gt;0,M180=0),(N178/N$10),
IF(AND(N179&lt;&gt;0,M180&lt;&gt;0),(M180-(M180/M204))+(N178/N$10),
IF(M204&lt;1,0,(M180-(M180/M204)))))))</f>
        <v>0</v>
      </c>
      <c r="O180" s="395">
        <f t="shared" ref="O180" ca="1" si="217">IF(O204="n/a",0,IF(AND(O178=0,N180=0),0,
IF(AND(O178&lt;&gt;0,N180=0),(O178/O$10),
IF(AND(O179&lt;&gt;0,N180&lt;&gt;0),(N180-(N180/N204))+(O178/O$10),
IF(N204&lt;1,0,(N180-(N180/N204)))))))</f>
        <v>0</v>
      </c>
      <c r="P180" s="395">
        <f t="shared" ref="P180" ca="1" si="218">IF(P204="n/a",0,IF(AND(P178=0,O180=0),0,
IF(AND(P178&lt;&gt;0,O180=0),(P178/P$10),
IF(AND(P179&lt;&gt;0,O180&lt;&gt;0),(O180-(O180/O204))+(P178/P$10),
IF(O204&lt;1,0,(O180-(O180/O204)))))))</f>
        <v>0</v>
      </c>
      <c r="Q180" s="395">
        <f t="shared" ref="Q180" ca="1" si="219">IF(Q204="n/a",0,IF(AND(Q178=0,P180=0),0,
IF(AND(Q178&lt;&gt;0,P180=0),(Q178/Q$10),
IF(AND(Q179&lt;&gt;0,P180&lt;&gt;0),(P180-(P180/P204))+(Q178/Q$10),
IF(P204&lt;1,0,(P180-(P180/P204)))))))</f>
        <v>0</v>
      </c>
      <c r="R180" s="395">
        <f t="shared" ref="R180" ca="1" si="220">IF(R204="n/a",0,IF(AND(R178=0,Q180=0),0,
IF(AND(R178&lt;&gt;0,Q180=0),(R178/R$10),
IF(AND(R179&lt;&gt;0,Q180&lt;&gt;0),(Q180-(Q180/Q204))+(R178/R$10),
IF(Q204&lt;1,0,(Q180-(Q180/Q204)))))))</f>
        <v>0</v>
      </c>
      <c r="S180" s="395">
        <f t="shared" ref="S180" ca="1" si="221">IF(S204="n/a",0,IF(AND(S178=0,R180=0),0,
IF(AND(S178&lt;&gt;0,R180=0),(S178/S$10),
IF(AND(S179&lt;&gt;0,R180&lt;&gt;0),(R180-(R180/R204))+(S178/S$10),
IF(R204&lt;1,0,(R180-(R180/R204)))))))</f>
        <v>0</v>
      </c>
      <c r="T180" s="395">
        <f t="shared" ref="T180" ca="1" si="222">IF(T204="n/a",0,IF(AND(T178=0,S180=0),0,
IF(AND(T178&lt;&gt;0,S180=0),(T178/T$10),
IF(AND(T179&lt;&gt;0,S180&lt;&gt;0),(S180-(S180/S204))+(T178/T$10),
IF(S204&lt;1,0,(S180-(S180/S204)))))))</f>
        <v>0</v>
      </c>
      <c r="U180" s="395">
        <f t="shared" ref="U180" ca="1" si="223">IF(U204="n/a",0,IF(AND(U178=0,T180=0),0,
IF(AND(U178&lt;&gt;0,T180=0),(U178/U$10),
IF(AND(U179&lt;&gt;0,T180&lt;&gt;0),(T180-(T180/T204))+(U178/U$10),
IF(T204&lt;1,0,(T180-(T180/T204)))))))</f>
        <v>0</v>
      </c>
      <c r="V180" s="395">
        <f t="shared" ref="V180" ca="1" si="224">IF(V204="n/a",0,IF(AND(V178=0,U180=0),0,
IF(AND(V178&lt;&gt;0,U180=0),(V178/V$10),
IF(AND(V179&lt;&gt;0,U180&lt;&gt;0),(U180-(U180/U204))+(V178/V$10),
IF(U204&lt;1,0,(U180-(U180/U204)))))))</f>
        <v>0</v>
      </c>
      <c r="W180" s="395">
        <f t="shared" ref="W180" ca="1" si="225">IF(W204="n/a",0,IF(AND(W178=0,V180=0),0,
IF(AND(W178&lt;&gt;0,V180=0),(W178/W$10),
IF(AND(W179&lt;&gt;0,V180&lt;&gt;0),(V180-(V180/V204))+(W178/W$10),
IF(V204&lt;1,0,(V180-(V180/V204)))))))</f>
        <v>0</v>
      </c>
      <c r="X180" s="249"/>
      <c r="Y180" s="249"/>
      <c r="Z180" s="249"/>
      <c r="AA180" s="249"/>
      <c r="AB180" s="249"/>
    </row>
    <row r="181" spans="1:28" hidden="1" outlineLevel="1">
      <c r="A181" s="331">
        <v>0</v>
      </c>
      <c r="B181" s="309" t="s">
        <v>194</v>
      </c>
      <c r="C181" s="395">
        <f ca="1">C176/C$10</f>
        <v>0.32095886366075593</v>
      </c>
      <c r="D181" s="395">
        <f ca="1">IF(C205="n/a",C181,IFERROR(IF((OFFSET($C181,0,$A181))&lt;0,
MIN(0,C181-(OFFSET($C181,0,$A181)/(OFFSET($C176,-$A180,$A181)))),
MAX(0,C181-(OFFSET($C181,0,$A181)/(OFFSET($C176,-$A180,$A181))))),0))</f>
        <v>0.30669402527583345</v>
      </c>
      <c r="E181" s="395">
        <f t="shared" ref="E181" ca="1" si="226">IF(D205="n/a",D181,IFERROR(IF((OFFSET($C181,0,$A181))&lt;0,
MIN(0,D181-(OFFSET($C181,0,$A181)/(OFFSET($C176,-$A180,$A181)))),
MAX(0,D181-(OFFSET($C181,0,$A181)/(OFFSET($C176,-$A180,$A181))))),0))</f>
        <v>0.29242918689091096</v>
      </c>
      <c r="F181" s="395">
        <f t="shared" ref="F181:F182" ca="1" si="227">IF(E205="n/a",E181,IFERROR(IF((OFFSET($C181,0,$A181))&lt;0,
MIN(0,E181-(OFFSET($C181,0,$A181)/(OFFSET($C176,-$A180,$A181)))),
MAX(0,E181-(OFFSET($C181,0,$A181)/(OFFSET($C176,-$A180,$A181))))),0))</f>
        <v>0.27816434850598848</v>
      </c>
      <c r="G181" s="395">
        <f t="shared" ref="G181:G183" ca="1" si="228">IF(F205="n/a",F181,IFERROR(IF((OFFSET($C181,0,$A181))&lt;0,
MIN(0,F181-(OFFSET($C181,0,$A181)/(OFFSET($C176,-$A180,$A181)))),
MAX(0,F181-(OFFSET($C181,0,$A181)/(OFFSET($C176,-$A180,$A181))))),0))</f>
        <v>0.26389951012106599</v>
      </c>
      <c r="H181" s="395">
        <f t="shared" ref="H181:H184" ca="1" si="229">IF(G205="n/a",G181,IFERROR(IF((OFFSET($C181,0,$A181))&lt;0,
MIN(0,G181-(OFFSET($C181,0,$A181)/(OFFSET($C176,-$A180,$A181)))),
MAX(0,G181-(OFFSET($C181,0,$A181)/(OFFSET($C176,-$A180,$A181))))),0))</f>
        <v>0.24963467173614351</v>
      </c>
      <c r="I181" s="395">
        <f t="shared" ref="I181:I185" ca="1" si="230">IF(H205="n/a",H181,IFERROR(IF((OFFSET($C181,0,$A181))&lt;0,
MIN(0,H181-(OFFSET($C181,0,$A181)/(OFFSET($C176,-$A180,$A181)))),
MAX(0,H181-(OFFSET($C181,0,$A181)/(OFFSET($C176,-$A180,$A181))))),0))</f>
        <v>0.23536983335122103</v>
      </c>
      <c r="J181" s="395">
        <f t="shared" ref="J181:J186" ca="1" si="231">IF(I205="n/a",I181,IFERROR(IF((OFFSET($C181,0,$A181))&lt;0,
MIN(0,I181-(OFFSET($C181,0,$A181)/(OFFSET($C176,-$A180,$A181)))),
MAX(0,I181-(OFFSET($C181,0,$A181)/(OFFSET($C176,-$A180,$A181))))),0))</f>
        <v>0.22110499496629854</v>
      </c>
      <c r="K181" s="395">
        <f t="shared" ref="K181:K187" ca="1" si="232">IF(J205="n/a",J181,IFERROR(IF((OFFSET($C181,0,$A181))&lt;0,
MIN(0,J181-(OFFSET($C181,0,$A181)/(OFFSET($C176,-$A180,$A181)))),
MAX(0,J181-(OFFSET($C181,0,$A181)/(OFFSET($C176,-$A180,$A181))))),0))</f>
        <v>0.20684015658137606</v>
      </c>
      <c r="L181" s="395">
        <f t="shared" ref="L181:L188" ca="1" si="233">IF(K205="n/a",K181,IFERROR(IF((OFFSET($C181,0,$A181))&lt;0,
MIN(0,K181-(OFFSET($C181,0,$A181)/(OFFSET($C176,-$A180,$A181)))),
MAX(0,K181-(OFFSET($C181,0,$A181)/(OFFSET($C176,-$A180,$A181))))),0))</f>
        <v>0.19257531819645357</v>
      </c>
      <c r="M181" s="395">
        <f t="shared" ref="M181:M189" ca="1" si="234">IF(L205="n/a",L181,IFERROR(IF((OFFSET($C181,0,$A181))&lt;0,
MIN(0,L181-(OFFSET($C181,0,$A181)/(OFFSET($C176,-$A180,$A181)))),
MAX(0,L181-(OFFSET($C181,0,$A181)/(OFFSET($C176,-$A180,$A181))))),0))</f>
        <v>0.17831047981153109</v>
      </c>
      <c r="N181" s="395">
        <f t="shared" ref="N181:N190" ca="1" si="235">IF(M205="n/a",M181,IFERROR(IF((OFFSET($C181,0,$A181))&lt;0,
MIN(0,M181-(OFFSET($C181,0,$A181)/(OFFSET($C176,-$A180,$A181)))),
MAX(0,M181-(OFFSET($C181,0,$A181)/(OFFSET($C176,-$A180,$A181))))),0))</f>
        <v>0.1640456414266086</v>
      </c>
      <c r="O181" s="395">
        <f t="shared" ref="O181:O191" ca="1" si="236">IF(N205="n/a",N181,IFERROR(IF((OFFSET($C181,0,$A181))&lt;0,
MIN(0,N181-(OFFSET($C181,0,$A181)/(OFFSET($C176,-$A180,$A181)))),
MAX(0,N181-(OFFSET($C181,0,$A181)/(OFFSET($C176,-$A180,$A181))))),0))</f>
        <v>0.14978080304168612</v>
      </c>
      <c r="P181" s="395">
        <f t="shared" ref="P181:P192" ca="1" si="237">IF(O205="n/a",O181,IFERROR(IF((OFFSET($C181,0,$A181))&lt;0,
MIN(0,O181-(OFFSET($C181,0,$A181)/(OFFSET($C176,-$A180,$A181)))),
MAX(0,O181-(OFFSET($C181,0,$A181)/(OFFSET($C176,-$A180,$A181))))),0))</f>
        <v>0.13551596465676363</v>
      </c>
      <c r="Q181" s="395">
        <f t="shared" ref="Q181:Q193" ca="1" si="238">IF(P205="n/a",P181,IFERROR(IF((OFFSET($C181,0,$A181))&lt;0,
MIN(0,P181-(OFFSET($C181,0,$A181)/(OFFSET($C176,-$A180,$A181)))),
MAX(0,P181-(OFFSET($C181,0,$A181)/(OFFSET($C176,-$A180,$A181))))),0))</f>
        <v>0.12125112627184115</v>
      </c>
      <c r="R181" s="395">
        <f t="shared" ref="R181:R194" ca="1" si="239">IF(Q205="n/a",Q181,IFERROR(IF((OFFSET($C181,0,$A181))&lt;0,
MIN(0,Q181-(OFFSET($C181,0,$A181)/(OFFSET($C176,-$A180,$A181)))),
MAX(0,Q181-(OFFSET($C181,0,$A181)/(OFFSET($C176,-$A180,$A181))))),0))</f>
        <v>0.10698628788691866</v>
      </c>
      <c r="S181" s="395">
        <f t="shared" ref="S181:S195" ca="1" si="240">IF(R205="n/a",R181,IFERROR(IF((OFFSET($C181,0,$A181))&lt;0,
MIN(0,R181-(OFFSET($C181,0,$A181)/(OFFSET($C176,-$A180,$A181)))),
MAX(0,R181-(OFFSET($C181,0,$A181)/(OFFSET($C176,-$A180,$A181))))),0))</f>
        <v>9.2721449501996178E-2</v>
      </c>
      <c r="T181" s="395">
        <f t="shared" ref="T181:T196" ca="1" si="241">IF(S205="n/a",S181,IFERROR(IF((OFFSET($C181,0,$A181))&lt;0,
MIN(0,S181-(OFFSET($C181,0,$A181)/(OFFSET($C176,-$A180,$A181)))),
MAX(0,S181-(OFFSET($C181,0,$A181)/(OFFSET($C176,-$A180,$A181))))),0))</f>
        <v>7.8456611117073694E-2</v>
      </c>
      <c r="U181" s="395">
        <f t="shared" ref="U181:U197" ca="1" si="242">IF(T205="n/a",T181,IFERROR(IF((OFFSET($C181,0,$A181))&lt;0,
MIN(0,T181-(OFFSET($C181,0,$A181)/(OFFSET($C176,-$A180,$A181)))),
MAX(0,T181-(OFFSET($C181,0,$A181)/(OFFSET($C176,-$A180,$A181))))),0))</f>
        <v>6.4191772732151209E-2</v>
      </c>
      <c r="V181" s="395">
        <f t="shared" ref="V181:V198" ca="1" si="243">IF(U205="n/a",U181,IFERROR(IF((OFFSET($C181,0,$A181))&lt;0,
MIN(0,U181-(OFFSET($C181,0,$A181)/(OFFSET($C176,-$A180,$A181)))),
MAX(0,U181-(OFFSET($C181,0,$A181)/(OFFSET($C176,-$A180,$A181))))),0))</f>
        <v>4.9926934347228724E-2</v>
      </c>
      <c r="W181" s="395">
        <f t="shared" ref="W181:W199" ca="1" si="244">IF(V205="n/a",V181,IFERROR(IF((OFFSET($C181,0,$A181))&lt;0,
MIN(0,V181-(OFFSET($C181,0,$A181)/(OFFSET($C176,-$A180,$A181)))),
MAX(0,V181-(OFFSET($C181,0,$A181)/(OFFSET($C176,-$A180,$A181))))),0))</f>
        <v>3.5662095962306239E-2</v>
      </c>
      <c r="X181" s="249"/>
      <c r="Y181" s="249"/>
      <c r="Z181" s="249"/>
      <c r="AA181" s="249"/>
      <c r="AB181" s="249"/>
    </row>
    <row r="182" spans="1:28" hidden="1" outlineLevel="1">
      <c r="A182" s="331">
        <v>1</v>
      </c>
      <c r="B182" s="309" t="str">
        <f t="shared" ref="B182:B200" ca="1" si="245">"Depreciated Net Capex "&amp;OFFSET($C$6,0,A182)</f>
        <v>Depreciated Net Capex 2013</v>
      </c>
      <c r="C182" s="396"/>
      <c r="D182" s="397">
        <f ca="1">(D176*((1+D$11)^0.5)/D$10)</f>
        <v>0</v>
      </c>
      <c r="E182" s="395">
        <f ca="1">IF(D206="n/a",D182,IFERROR(IF((OFFSET($C182,0,$A182))&lt;0,
MIN(0,D182-(OFFSET($C182,0,$A182)/(OFFSET($C177,-$A181,$A182)))),
MAX(0,D182-(OFFSET($C182,0,$A182)/(OFFSET($C177,-$A181,$A182))))),0))</f>
        <v>0</v>
      </c>
      <c r="F182" s="395">
        <f t="shared" ca="1" si="227"/>
        <v>0</v>
      </c>
      <c r="G182" s="395">
        <f t="shared" ca="1" si="228"/>
        <v>0</v>
      </c>
      <c r="H182" s="395">
        <f t="shared" ca="1" si="229"/>
        <v>0</v>
      </c>
      <c r="I182" s="395">
        <f t="shared" ca="1" si="230"/>
        <v>0</v>
      </c>
      <c r="J182" s="395">
        <f t="shared" ca="1" si="231"/>
        <v>0</v>
      </c>
      <c r="K182" s="395">
        <f t="shared" ca="1" si="232"/>
        <v>0</v>
      </c>
      <c r="L182" s="395">
        <f t="shared" ca="1" si="233"/>
        <v>0</v>
      </c>
      <c r="M182" s="395">
        <f t="shared" ca="1" si="234"/>
        <v>0</v>
      </c>
      <c r="N182" s="395">
        <f t="shared" ca="1" si="235"/>
        <v>0</v>
      </c>
      <c r="O182" s="395">
        <f t="shared" ca="1" si="236"/>
        <v>0</v>
      </c>
      <c r="P182" s="395">
        <f t="shared" ca="1" si="237"/>
        <v>0</v>
      </c>
      <c r="Q182" s="395">
        <f t="shared" ca="1" si="238"/>
        <v>0</v>
      </c>
      <c r="R182" s="395">
        <f t="shared" ca="1" si="239"/>
        <v>0</v>
      </c>
      <c r="S182" s="395">
        <f t="shared" ca="1" si="240"/>
        <v>0</v>
      </c>
      <c r="T182" s="395">
        <f t="shared" ca="1" si="241"/>
        <v>0</v>
      </c>
      <c r="U182" s="395">
        <f t="shared" ca="1" si="242"/>
        <v>0</v>
      </c>
      <c r="V182" s="395">
        <f t="shared" ca="1" si="243"/>
        <v>0</v>
      </c>
      <c r="W182" s="395">
        <f t="shared" ca="1" si="244"/>
        <v>0</v>
      </c>
      <c r="X182" s="249"/>
      <c r="Y182" s="249"/>
      <c r="Z182" s="249"/>
      <c r="AA182" s="249"/>
      <c r="AB182" s="249"/>
    </row>
    <row r="183" spans="1:28" hidden="1" outlineLevel="1">
      <c r="A183" s="331">
        <v>2</v>
      </c>
      <c r="B183" s="309" t="str">
        <f t="shared" ca="1" si="245"/>
        <v>Depreciated Net Capex 2014</v>
      </c>
      <c r="C183" s="398"/>
      <c r="D183" s="399"/>
      <c r="E183" s="397">
        <f ca="1">(E176*((1+E$11)^0.5)/E$10)</f>
        <v>0</v>
      </c>
      <c r="F183" s="395">
        <f ca="1">IF(E207="n/a",E183,IFERROR(IF((OFFSET($C183,0,$A183))&lt;0,
MIN(0,E183-(OFFSET($C183,0,$A183)/(OFFSET($C178,-$A182,$A183)))),
MAX(0,E183-(OFFSET($C183,0,$A183)/(OFFSET($C178,-$A182,$A183))))),0))</f>
        <v>0</v>
      </c>
      <c r="G183" s="395">
        <f t="shared" ca="1" si="228"/>
        <v>0</v>
      </c>
      <c r="H183" s="395">
        <f t="shared" ca="1" si="229"/>
        <v>0</v>
      </c>
      <c r="I183" s="395">
        <f t="shared" ca="1" si="230"/>
        <v>0</v>
      </c>
      <c r="J183" s="395">
        <f t="shared" ca="1" si="231"/>
        <v>0</v>
      </c>
      <c r="K183" s="395">
        <f t="shared" ca="1" si="232"/>
        <v>0</v>
      </c>
      <c r="L183" s="395">
        <f t="shared" ca="1" si="233"/>
        <v>0</v>
      </c>
      <c r="M183" s="395">
        <f t="shared" ca="1" si="234"/>
        <v>0</v>
      </c>
      <c r="N183" s="395">
        <f t="shared" ca="1" si="235"/>
        <v>0</v>
      </c>
      <c r="O183" s="395">
        <f t="shared" ca="1" si="236"/>
        <v>0</v>
      </c>
      <c r="P183" s="395">
        <f t="shared" ca="1" si="237"/>
        <v>0</v>
      </c>
      <c r="Q183" s="395">
        <f t="shared" ca="1" si="238"/>
        <v>0</v>
      </c>
      <c r="R183" s="395">
        <f t="shared" ca="1" si="239"/>
        <v>0</v>
      </c>
      <c r="S183" s="395">
        <f t="shared" ca="1" si="240"/>
        <v>0</v>
      </c>
      <c r="T183" s="395">
        <f t="shared" ca="1" si="241"/>
        <v>0</v>
      </c>
      <c r="U183" s="395">
        <f t="shared" ca="1" si="242"/>
        <v>0</v>
      </c>
      <c r="V183" s="395">
        <f t="shared" ca="1" si="243"/>
        <v>0</v>
      </c>
      <c r="W183" s="395">
        <f t="shared" ca="1" si="244"/>
        <v>0</v>
      </c>
      <c r="X183" s="334"/>
      <c r="Y183" s="249"/>
      <c r="Z183" s="249"/>
      <c r="AA183" s="249"/>
      <c r="AB183" s="249"/>
    </row>
    <row r="184" spans="1:28" hidden="1" outlineLevel="1">
      <c r="A184" s="331">
        <v>3</v>
      </c>
      <c r="B184" s="309" t="str">
        <f t="shared" ca="1" si="245"/>
        <v>Depreciated Net Capex 2015</v>
      </c>
      <c r="C184" s="398"/>
      <c r="D184" s="398"/>
      <c r="E184" s="399"/>
      <c r="F184" s="400">
        <f ca="1">($F176*((1+F$11)^0.5)/F$10)</f>
        <v>0</v>
      </c>
      <c r="G184" s="395">
        <f ca="1">IF(F208="n/a",F184,IFERROR(IF((OFFSET($C184,0,$A184))&lt;0,
MIN(0,F184-(OFFSET($C184,0,$A184)/(OFFSET($C179,-$A183,$A184)))),
MAX(0,F184-(OFFSET($C184,0,$A184)/(OFFSET($C179,-$A183,$A184))))),0))</f>
        <v>0</v>
      </c>
      <c r="H184" s="395">
        <f t="shared" ca="1" si="229"/>
        <v>0</v>
      </c>
      <c r="I184" s="395">
        <f t="shared" ca="1" si="230"/>
        <v>0</v>
      </c>
      <c r="J184" s="395">
        <f t="shared" ca="1" si="231"/>
        <v>0</v>
      </c>
      <c r="K184" s="395">
        <f t="shared" ca="1" si="232"/>
        <v>0</v>
      </c>
      <c r="L184" s="395">
        <f t="shared" ca="1" si="233"/>
        <v>0</v>
      </c>
      <c r="M184" s="395">
        <f t="shared" ca="1" si="234"/>
        <v>0</v>
      </c>
      <c r="N184" s="395">
        <f t="shared" ca="1" si="235"/>
        <v>0</v>
      </c>
      <c r="O184" s="395">
        <f t="shared" ca="1" si="236"/>
        <v>0</v>
      </c>
      <c r="P184" s="395">
        <f t="shared" ca="1" si="237"/>
        <v>0</v>
      </c>
      <c r="Q184" s="395">
        <f t="shared" ca="1" si="238"/>
        <v>0</v>
      </c>
      <c r="R184" s="395">
        <f t="shared" ca="1" si="239"/>
        <v>0</v>
      </c>
      <c r="S184" s="395">
        <f t="shared" ca="1" si="240"/>
        <v>0</v>
      </c>
      <c r="T184" s="395">
        <f t="shared" ca="1" si="241"/>
        <v>0</v>
      </c>
      <c r="U184" s="395">
        <f t="shared" ca="1" si="242"/>
        <v>0</v>
      </c>
      <c r="V184" s="395">
        <f t="shared" ca="1" si="243"/>
        <v>0</v>
      </c>
      <c r="W184" s="395">
        <f t="shared" ca="1" si="244"/>
        <v>0</v>
      </c>
      <c r="X184" s="334"/>
      <c r="Y184" s="334"/>
      <c r="Z184" s="249"/>
      <c r="AA184" s="249"/>
      <c r="AB184" s="249"/>
    </row>
    <row r="185" spans="1:28" hidden="1" outlineLevel="1">
      <c r="A185" s="331">
        <v>4</v>
      </c>
      <c r="B185" s="309" t="str">
        <f t="shared" ca="1" si="245"/>
        <v>Depreciated Net Capex 2016</v>
      </c>
      <c r="C185" s="398"/>
      <c r="D185" s="398"/>
      <c r="E185" s="398"/>
      <c r="F185" s="399"/>
      <c r="G185" s="400">
        <f ca="1">($G176*((1+G$11)^0.5)/G$10)</f>
        <v>0</v>
      </c>
      <c r="H185" s="395">
        <f ca="1">IF(G209="n/a",G185,IFERROR(IF((OFFSET($C185,0,$A185))&lt;0,
MIN(0,G185-(OFFSET($C185,0,$A185)/(OFFSET($C180,-$A184,$A185)))),
MAX(0,G185-(OFFSET($C185,0,$A185)/(OFFSET($C180,-$A184,$A185))))),0))</f>
        <v>0</v>
      </c>
      <c r="I185" s="395">
        <f t="shared" ca="1" si="230"/>
        <v>0</v>
      </c>
      <c r="J185" s="395">
        <f t="shared" ca="1" si="231"/>
        <v>0</v>
      </c>
      <c r="K185" s="395">
        <f t="shared" ca="1" si="232"/>
        <v>0</v>
      </c>
      <c r="L185" s="395">
        <f t="shared" ca="1" si="233"/>
        <v>0</v>
      </c>
      <c r="M185" s="395">
        <f t="shared" ca="1" si="234"/>
        <v>0</v>
      </c>
      <c r="N185" s="395">
        <f t="shared" ca="1" si="235"/>
        <v>0</v>
      </c>
      <c r="O185" s="395">
        <f t="shared" ca="1" si="236"/>
        <v>0</v>
      </c>
      <c r="P185" s="395">
        <f t="shared" ca="1" si="237"/>
        <v>0</v>
      </c>
      <c r="Q185" s="395">
        <f t="shared" ca="1" si="238"/>
        <v>0</v>
      </c>
      <c r="R185" s="395">
        <f t="shared" ca="1" si="239"/>
        <v>0</v>
      </c>
      <c r="S185" s="395">
        <f t="shared" ca="1" si="240"/>
        <v>0</v>
      </c>
      <c r="T185" s="395">
        <f t="shared" ca="1" si="241"/>
        <v>0</v>
      </c>
      <c r="U185" s="395">
        <f t="shared" ca="1" si="242"/>
        <v>0</v>
      </c>
      <c r="V185" s="395">
        <f t="shared" ca="1" si="243"/>
        <v>0</v>
      </c>
      <c r="W185" s="395">
        <f t="shared" ca="1" si="244"/>
        <v>0</v>
      </c>
      <c r="X185" s="334"/>
      <c r="Y185" s="334"/>
      <c r="Z185" s="334"/>
      <c r="AA185" s="249"/>
      <c r="AB185" s="249"/>
    </row>
    <row r="186" spans="1:28" hidden="1" outlineLevel="1">
      <c r="A186" s="331">
        <v>5</v>
      </c>
      <c r="B186" s="309" t="str">
        <f t="shared" ca="1" si="245"/>
        <v>Depreciated Net Capex 2017</v>
      </c>
      <c r="C186" s="398"/>
      <c r="D186" s="398"/>
      <c r="E186" s="398"/>
      <c r="F186" s="398"/>
      <c r="G186" s="399"/>
      <c r="H186" s="400">
        <f ca="1">(H176*((1+H$11)^0.5)/H$10)</f>
        <v>0</v>
      </c>
      <c r="I186" s="395">
        <f ca="1">IF(H210="n/a",H186,IFERROR(IF((OFFSET($C186,0,$A186))&lt;0,
MIN(0,H186-(OFFSET($C186,0,$A186)/(OFFSET($C181,-$A185,$A186)))),
MAX(0,H186-(OFFSET($C186,0,$A186)/(OFFSET($C181,-$A185,$A186))))),0))</f>
        <v>0</v>
      </c>
      <c r="J186" s="395">
        <f t="shared" ca="1" si="231"/>
        <v>0</v>
      </c>
      <c r="K186" s="395">
        <f t="shared" ca="1" si="232"/>
        <v>0</v>
      </c>
      <c r="L186" s="395">
        <f t="shared" ca="1" si="233"/>
        <v>0</v>
      </c>
      <c r="M186" s="395">
        <f t="shared" ca="1" si="234"/>
        <v>0</v>
      </c>
      <c r="N186" s="395">
        <f t="shared" ca="1" si="235"/>
        <v>0</v>
      </c>
      <c r="O186" s="395">
        <f t="shared" ca="1" si="236"/>
        <v>0</v>
      </c>
      <c r="P186" s="395">
        <f t="shared" ca="1" si="237"/>
        <v>0</v>
      </c>
      <c r="Q186" s="395">
        <f t="shared" ca="1" si="238"/>
        <v>0</v>
      </c>
      <c r="R186" s="395">
        <f t="shared" ca="1" si="239"/>
        <v>0</v>
      </c>
      <c r="S186" s="395">
        <f t="shared" ca="1" si="240"/>
        <v>0</v>
      </c>
      <c r="T186" s="395">
        <f t="shared" ca="1" si="241"/>
        <v>0</v>
      </c>
      <c r="U186" s="395">
        <f t="shared" ca="1" si="242"/>
        <v>0</v>
      </c>
      <c r="V186" s="395">
        <f t="shared" ca="1" si="243"/>
        <v>0</v>
      </c>
      <c r="W186" s="395">
        <f t="shared" ca="1" si="244"/>
        <v>0</v>
      </c>
      <c r="X186" s="334"/>
      <c r="Y186" s="334"/>
      <c r="Z186" s="334"/>
      <c r="AA186" s="249"/>
      <c r="AB186" s="249"/>
    </row>
    <row r="187" spans="1:28" hidden="1" outlineLevel="1">
      <c r="A187" s="331">
        <v>6</v>
      </c>
      <c r="B187" s="309" t="str">
        <f t="shared" ca="1" si="245"/>
        <v>Depreciated Net Capex 2018</v>
      </c>
      <c r="C187" s="398"/>
      <c r="D187" s="398"/>
      <c r="E187" s="398"/>
      <c r="F187" s="398"/>
      <c r="G187" s="398"/>
      <c r="H187" s="399"/>
      <c r="I187" s="400">
        <f ca="1">(I176*((1+I$11)^0.5)/I$10)</f>
        <v>0</v>
      </c>
      <c r="J187" s="395">
        <f ca="1">IF(I211="n/a",I187,IFERROR(IF((OFFSET($C187,0,$A187))&lt;0,
MIN(0,I187-(OFFSET($C187,0,$A187)/(OFFSET($C182,-$A186,$A187)))),
MAX(0,I187-(OFFSET($C187,0,$A187)/(OFFSET($C182,-$A186,$A187))))),0))</f>
        <v>0</v>
      </c>
      <c r="K187" s="395">
        <f t="shared" ca="1" si="232"/>
        <v>0</v>
      </c>
      <c r="L187" s="395">
        <f t="shared" ca="1" si="233"/>
        <v>0</v>
      </c>
      <c r="M187" s="395">
        <f t="shared" ca="1" si="234"/>
        <v>0</v>
      </c>
      <c r="N187" s="395">
        <f t="shared" ca="1" si="235"/>
        <v>0</v>
      </c>
      <c r="O187" s="395">
        <f t="shared" ca="1" si="236"/>
        <v>0</v>
      </c>
      <c r="P187" s="395">
        <f t="shared" ca="1" si="237"/>
        <v>0</v>
      </c>
      <c r="Q187" s="395">
        <f t="shared" ca="1" si="238"/>
        <v>0</v>
      </c>
      <c r="R187" s="395">
        <f t="shared" ca="1" si="239"/>
        <v>0</v>
      </c>
      <c r="S187" s="395">
        <f t="shared" ca="1" si="240"/>
        <v>0</v>
      </c>
      <c r="T187" s="395">
        <f t="shared" ca="1" si="241"/>
        <v>0</v>
      </c>
      <c r="U187" s="395">
        <f t="shared" ca="1" si="242"/>
        <v>0</v>
      </c>
      <c r="V187" s="395">
        <f t="shared" ca="1" si="243"/>
        <v>0</v>
      </c>
      <c r="W187" s="395">
        <f t="shared" ca="1" si="244"/>
        <v>0</v>
      </c>
      <c r="X187" s="334"/>
      <c r="Y187" s="334"/>
      <c r="Z187" s="334"/>
      <c r="AA187" s="249"/>
      <c r="AB187" s="249"/>
    </row>
    <row r="188" spans="1:28" hidden="1" outlineLevel="1">
      <c r="A188" s="331">
        <v>7</v>
      </c>
      <c r="B188" s="309" t="str">
        <f t="shared" ca="1" si="245"/>
        <v>Depreciated Net Capex 2019</v>
      </c>
      <c r="C188" s="398"/>
      <c r="D188" s="398"/>
      <c r="E188" s="398"/>
      <c r="F188" s="398"/>
      <c r="G188" s="398"/>
      <c r="H188" s="398"/>
      <c r="I188" s="399"/>
      <c r="J188" s="400">
        <f ca="1">(J176*((1+J$11)^0.5)/J$10)</f>
        <v>0</v>
      </c>
      <c r="K188" s="395">
        <f ca="1">IF(J212="n/a",J188,IFERROR(IF((OFFSET($C188,0,$A188))&lt;0,
MIN(0,J188-(OFFSET($C188,0,$A188)/(OFFSET($C183,-$A187,$A188)))),
MAX(0,J188-(OFFSET($C188,0,$A188)/(OFFSET($C183,-$A187,$A188))))),0))</f>
        <v>0</v>
      </c>
      <c r="L188" s="395">
        <f t="shared" ca="1" si="233"/>
        <v>0</v>
      </c>
      <c r="M188" s="395">
        <f t="shared" ca="1" si="234"/>
        <v>0</v>
      </c>
      <c r="N188" s="395">
        <f t="shared" ca="1" si="235"/>
        <v>0</v>
      </c>
      <c r="O188" s="395">
        <f t="shared" ca="1" si="236"/>
        <v>0</v>
      </c>
      <c r="P188" s="395">
        <f t="shared" ca="1" si="237"/>
        <v>0</v>
      </c>
      <c r="Q188" s="395">
        <f t="shared" ca="1" si="238"/>
        <v>0</v>
      </c>
      <c r="R188" s="395">
        <f t="shared" ca="1" si="239"/>
        <v>0</v>
      </c>
      <c r="S188" s="395">
        <f t="shared" ca="1" si="240"/>
        <v>0</v>
      </c>
      <c r="T188" s="395">
        <f t="shared" ca="1" si="241"/>
        <v>0</v>
      </c>
      <c r="U188" s="395">
        <f t="shared" ca="1" si="242"/>
        <v>0</v>
      </c>
      <c r="V188" s="395">
        <f t="shared" ca="1" si="243"/>
        <v>0</v>
      </c>
      <c r="W188" s="395">
        <f t="shared" ca="1" si="244"/>
        <v>0</v>
      </c>
      <c r="X188" s="334"/>
      <c r="Y188" s="334"/>
      <c r="Z188" s="334"/>
      <c r="AA188" s="249"/>
      <c r="AB188" s="249"/>
    </row>
    <row r="189" spans="1:28" hidden="1" outlineLevel="1">
      <c r="A189" s="331">
        <v>8</v>
      </c>
      <c r="B189" s="309" t="str">
        <f t="shared" ca="1" si="245"/>
        <v>Depreciated Net Capex 2020</v>
      </c>
      <c r="C189" s="398"/>
      <c r="D189" s="398"/>
      <c r="E189" s="398"/>
      <c r="F189" s="398"/>
      <c r="G189" s="398"/>
      <c r="H189" s="398"/>
      <c r="I189" s="398"/>
      <c r="J189" s="399"/>
      <c r="K189" s="400">
        <f ca="1">(K176*((1+K$11)^0.5)/K$10)</f>
        <v>0</v>
      </c>
      <c r="L189" s="395">
        <f ca="1">IF(K213="n/a",K189,IFERROR(IF((OFFSET($C189,0,$A189))&lt;0,
MIN(0,K189-(OFFSET($C189,0,$A189)/(OFFSET($C184,-$A188,$A189)))),
MAX(0,K189-(OFFSET($C189,0,$A189)/(OFFSET($C184,-$A188,$A189))))),0))</f>
        <v>0</v>
      </c>
      <c r="M189" s="395">
        <f t="shared" ca="1" si="234"/>
        <v>0</v>
      </c>
      <c r="N189" s="395">
        <f t="shared" ca="1" si="235"/>
        <v>0</v>
      </c>
      <c r="O189" s="395">
        <f t="shared" ca="1" si="236"/>
        <v>0</v>
      </c>
      <c r="P189" s="395">
        <f t="shared" ca="1" si="237"/>
        <v>0</v>
      </c>
      <c r="Q189" s="395">
        <f t="shared" ca="1" si="238"/>
        <v>0</v>
      </c>
      <c r="R189" s="395">
        <f t="shared" ca="1" si="239"/>
        <v>0</v>
      </c>
      <c r="S189" s="395">
        <f t="shared" ca="1" si="240"/>
        <v>0</v>
      </c>
      <c r="T189" s="395">
        <f t="shared" ca="1" si="241"/>
        <v>0</v>
      </c>
      <c r="U189" s="395">
        <f t="shared" ca="1" si="242"/>
        <v>0</v>
      </c>
      <c r="V189" s="395">
        <f t="shared" ca="1" si="243"/>
        <v>0</v>
      </c>
      <c r="W189" s="395">
        <f t="shared" ca="1" si="244"/>
        <v>0</v>
      </c>
      <c r="X189" s="334"/>
      <c r="Y189" s="334"/>
      <c r="Z189" s="334"/>
      <c r="AA189" s="249"/>
      <c r="AB189" s="249"/>
    </row>
    <row r="190" spans="1:28" hidden="1" outlineLevel="1">
      <c r="A190" s="331">
        <v>9</v>
      </c>
      <c r="B190" s="309" t="str">
        <f t="shared" ca="1" si="245"/>
        <v>Depreciated Net Capex 2021</v>
      </c>
      <c r="C190" s="398"/>
      <c r="D190" s="398"/>
      <c r="E190" s="398"/>
      <c r="F190" s="398"/>
      <c r="G190" s="398"/>
      <c r="H190" s="398"/>
      <c r="I190" s="398"/>
      <c r="J190" s="398"/>
      <c r="K190" s="399"/>
      <c r="L190" s="400">
        <f ca="1">(L176*((1+L$11)^0.5)/L$10)</f>
        <v>0</v>
      </c>
      <c r="M190" s="395">
        <f ca="1">IF(L214="n/a",L190,IFERROR(IF((OFFSET($C190,0,$A190))&lt;0,
MIN(0,L190-(OFFSET($C190,0,$A190)/(OFFSET($C185,-$A189,$A190)))),
MAX(0,L190-(OFFSET($C190,0,$A190)/(OFFSET($C185,-$A189,$A190))))),0))</f>
        <v>0</v>
      </c>
      <c r="N190" s="395">
        <f t="shared" ca="1" si="235"/>
        <v>0</v>
      </c>
      <c r="O190" s="395">
        <f t="shared" ca="1" si="236"/>
        <v>0</v>
      </c>
      <c r="P190" s="395">
        <f t="shared" ca="1" si="237"/>
        <v>0</v>
      </c>
      <c r="Q190" s="395">
        <f t="shared" ca="1" si="238"/>
        <v>0</v>
      </c>
      <c r="R190" s="395">
        <f t="shared" ca="1" si="239"/>
        <v>0</v>
      </c>
      <c r="S190" s="395">
        <f t="shared" ca="1" si="240"/>
        <v>0</v>
      </c>
      <c r="T190" s="395">
        <f t="shared" ca="1" si="241"/>
        <v>0</v>
      </c>
      <c r="U190" s="395">
        <f t="shared" ca="1" si="242"/>
        <v>0</v>
      </c>
      <c r="V190" s="395">
        <f t="shared" ca="1" si="243"/>
        <v>0</v>
      </c>
      <c r="W190" s="395">
        <f t="shared" ca="1" si="244"/>
        <v>0</v>
      </c>
      <c r="X190" s="334"/>
      <c r="Y190" s="334"/>
      <c r="Z190" s="334"/>
      <c r="AA190" s="249"/>
      <c r="AB190" s="249"/>
    </row>
    <row r="191" spans="1:28" hidden="1" outlineLevel="1">
      <c r="A191" s="331">
        <v>10</v>
      </c>
      <c r="B191" s="309" t="str">
        <f t="shared" ca="1" si="245"/>
        <v>Depreciated Net Capex 2022</v>
      </c>
      <c r="C191" s="398"/>
      <c r="D191" s="398"/>
      <c r="E191" s="398"/>
      <c r="F191" s="398"/>
      <c r="G191" s="398"/>
      <c r="H191" s="398"/>
      <c r="I191" s="398"/>
      <c r="J191" s="398"/>
      <c r="K191" s="398"/>
      <c r="L191" s="399"/>
      <c r="M191" s="400">
        <f ca="1">(M176*((1+M$11)^0.5)/M$10)</f>
        <v>0</v>
      </c>
      <c r="N191" s="395">
        <f ca="1">IF(M215="n/a",M191,IFERROR(IF((OFFSET($C191,0,$A191))&lt;0,
MIN(0,M191-(OFFSET($C191,0,$A191)/(OFFSET($C186,-$A190,$A191)))),
MAX(0,M191-(OFFSET($C191,0,$A191)/(OFFSET($C186,-$A190,$A191))))),0))</f>
        <v>0</v>
      </c>
      <c r="O191" s="395">
        <f t="shared" ca="1" si="236"/>
        <v>0</v>
      </c>
      <c r="P191" s="395">
        <f t="shared" ca="1" si="237"/>
        <v>0</v>
      </c>
      <c r="Q191" s="395">
        <f t="shared" ca="1" si="238"/>
        <v>0</v>
      </c>
      <c r="R191" s="395">
        <f t="shared" ca="1" si="239"/>
        <v>0</v>
      </c>
      <c r="S191" s="395">
        <f t="shared" ca="1" si="240"/>
        <v>0</v>
      </c>
      <c r="T191" s="395">
        <f t="shared" ca="1" si="241"/>
        <v>0</v>
      </c>
      <c r="U191" s="395">
        <f t="shared" ca="1" si="242"/>
        <v>0</v>
      </c>
      <c r="V191" s="395">
        <f t="shared" ca="1" si="243"/>
        <v>0</v>
      </c>
      <c r="W191" s="395">
        <f t="shared" ca="1" si="244"/>
        <v>0</v>
      </c>
      <c r="X191" s="334"/>
      <c r="Y191" s="334"/>
      <c r="Z191" s="334"/>
      <c r="AA191" s="249"/>
      <c r="AB191" s="249"/>
    </row>
    <row r="192" spans="1:28" hidden="1" outlineLevel="1">
      <c r="A192" s="331">
        <v>11</v>
      </c>
      <c r="B192" s="309" t="str">
        <f t="shared" ca="1" si="245"/>
        <v>Depreciated Net Capex 2023</v>
      </c>
      <c r="C192" s="398"/>
      <c r="D192" s="398"/>
      <c r="E192" s="398"/>
      <c r="F192" s="398"/>
      <c r="G192" s="398"/>
      <c r="H192" s="398"/>
      <c r="I192" s="398"/>
      <c r="J192" s="398"/>
      <c r="K192" s="398"/>
      <c r="L192" s="398"/>
      <c r="M192" s="399"/>
      <c r="N192" s="400">
        <f>(N176*((1+N$11)^0.5)/N$10)</f>
        <v>0</v>
      </c>
      <c r="O192" s="395">
        <f ca="1">IF(N216="n/a",N192,IFERROR(IF((OFFSET($C192,0,$A192))&lt;0,
MIN(0,N192-(OFFSET($C192,0,$A192)/(OFFSET($C187,-$A191,$A192)))),
MAX(0,N192-(OFFSET($C192,0,$A192)/(OFFSET($C187,-$A191,$A192))))),0))</f>
        <v>0</v>
      </c>
      <c r="P192" s="395">
        <f t="shared" ca="1" si="237"/>
        <v>0</v>
      </c>
      <c r="Q192" s="395">
        <f t="shared" ca="1" si="238"/>
        <v>0</v>
      </c>
      <c r="R192" s="395">
        <f t="shared" ca="1" si="239"/>
        <v>0</v>
      </c>
      <c r="S192" s="395">
        <f t="shared" ca="1" si="240"/>
        <v>0</v>
      </c>
      <c r="T192" s="395">
        <f t="shared" ca="1" si="241"/>
        <v>0</v>
      </c>
      <c r="U192" s="395">
        <f t="shared" ca="1" si="242"/>
        <v>0</v>
      </c>
      <c r="V192" s="395">
        <f t="shared" ca="1" si="243"/>
        <v>0</v>
      </c>
      <c r="W192" s="395">
        <f t="shared" ca="1" si="244"/>
        <v>0</v>
      </c>
      <c r="X192" s="334"/>
      <c r="Y192" s="334"/>
      <c r="Z192" s="334"/>
      <c r="AA192" s="249"/>
      <c r="AB192" s="249"/>
    </row>
    <row r="193" spans="1:28" hidden="1" outlineLevel="1">
      <c r="A193" s="331">
        <v>12</v>
      </c>
      <c r="B193" s="309" t="str">
        <f t="shared" ca="1" si="245"/>
        <v>Depreciated Net Capex 2024</v>
      </c>
      <c r="C193" s="398"/>
      <c r="D193" s="398"/>
      <c r="E193" s="398"/>
      <c r="F193" s="398"/>
      <c r="G193" s="398"/>
      <c r="H193" s="398"/>
      <c r="I193" s="398"/>
      <c r="J193" s="398"/>
      <c r="K193" s="398"/>
      <c r="L193" s="398"/>
      <c r="M193" s="398"/>
      <c r="N193" s="399"/>
      <c r="O193" s="400">
        <f>(O176*((1+O$11)^0.5)/O$10)</f>
        <v>0</v>
      </c>
      <c r="P193" s="395">
        <f ca="1">IF(O217="n/a",O193,IFERROR(IF((OFFSET($C193,0,$A193))&lt;0,
MIN(0,O193-(OFFSET($C193,0,$A193)/(OFFSET($C188,-$A192,$A193)))),
MAX(0,O193-(OFFSET($C193,0,$A193)/(OFFSET($C188,-$A192,$A193))))),0))</f>
        <v>0</v>
      </c>
      <c r="Q193" s="395">
        <f t="shared" ca="1" si="238"/>
        <v>0</v>
      </c>
      <c r="R193" s="395">
        <f t="shared" ca="1" si="239"/>
        <v>0</v>
      </c>
      <c r="S193" s="395">
        <f t="shared" ca="1" si="240"/>
        <v>0</v>
      </c>
      <c r="T193" s="395">
        <f t="shared" ca="1" si="241"/>
        <v>0</v>
      </c>
      <c r="U193" s="395">
        <f t="shared" ca="1" si="242"/>
        <v>0</v>
      </c>
      <c r="V193" s="395">
        <f t="shared" ca="1" si="243"/>
        <v>0</v>
      </c>
      <c r="W193" s="395">
        <f t="shared" ca="1" si="244"/>
        <v>0</v>
      </c>
      <c r="X193" s="334"/>
      <c r="Y193" s="334"/>
      <c r="Z193" s="334"/>
      <c r="AA193" s="249"/>
      <c r="AB193" s="249"/>
    </row>
    <row r="194" spans="1:28" hidden="1" outlineLevel="1">
      <c r="A194" s="331">
        <v>13</v>
      </c>
      <c r="B194" s="309" t="str">
        <f t="shared" ca="1" si="245"/>
        <v>Depreciated Net Capex 2025</v>
      </c>
      <c r="C194" s="398"/>
      <c r="D194" s="398"/>
      <c r="E194" s="398"/>
      <c r="F194" s="398"/>
      <c r="G194" s="398"/>
      <c r="H194" s="398"/>
      <c r="I194" s="398"/>
      <c r="J194" s="398"/>
      <c r="K194" s="398"/>
      <c r="L194" s="398"/>
      <c r="M194" s="398"/>
      <c r="N194" s="398"/>
      <c r="O194" s="399"/>
      <c r="P194" s="400">
        <f>(P176*((1+P$11)^0.5)/P$10)</f>
        <v>0</v>
      </c>
      <c r="Q194" s="395">
        <f ca="1">IF(P218="n/a",P194,IFERROR(IF((OFFSET($C194,0,$A194))&lt;0,
MIN(0,P194-(OFFSET($C194,0,$A194)/(OFFSET($C189,-$A193,$A194)))),
MAX(0,P194-(OFFSET($C194,0,$A194)/(OFFSET($C189,-$A193,$A194))))),0))</f>
        <v>0</v>
      </c>
      <c r="R194" s="395">
        <f t="shared" ca="1" si="239"/>
        <v>0</v>
      </c>
      <c r="S194" s="395">
        <f t="shared" ca="1" si="240"/>
        <v>0</v>
      </c>
      <c r="T194" s="395">
        <f t="shared" ca="1" si="241"/>
        <v>0</v>
      </c>
      <c r="U194" s="395">
        <f t="shared" ca="1" si="242"/>
        <v>0</v>
      </c>
      <c r="V194" s="395">
        <f t="shared" ca="1" si="243"/>
        <v>0</v>
      </c>
      <c r="W194" s="395">
        <f t="shared" ca="1" si="244"/>
        <v>0</v>
      </c>
      <c r="X194" s="334"/>
      <c r="Y194" s="334"/>
      <c r="Z194" s="334"/>
      <c r="AA194" s="249"/>
      <c r="AB194" s="249"/>
    </row>
    <row r="195" spans="1:28" hidden="1" outlineLevel="1">
      <c r="A195" s="331">
        <v>14</v>
      </c>
      <c r="B195" s="309" t="str">
        <f t="shared" ca="1" si="245"/>
        <v>Depreciated Net Capex 2026</v>
      </c>
      <c r="C195" s="398"/>
      <c r="D195" s="398"/>
      <c r="E195" s="398"/>
      <c r="F195" s="398"/>
      <c r="G195" s="398"/>
      <c r="H195" s="398"/>
      <c r="I195" s="398"/>
      <c r="J195" s="398"/>
      <c r="K195" s="398"/>
      <c r="L195" s="398"/>
      <c r="M195" s="398"/>
      <c r="N195" s="398"/>
      <c r="O195" s="398"/>
      <c r="P195" s="399"/>
      <c r="Q195" s="400">
        <f>(Q176*((1+Q$11)^0.5)/Q$10)</f>
        <v>0</v>
      </c>
      <c r="R195" s="395">
        <f ca="1">IF(Q219="n/a",Q195,IFERROR(IF((OFFSET($C195,0,$A195))&lt;0,
MIN(0,Q195-(OFFSET($C195,0,$A195)/(OFFSET($C190,-$A194,$A195)))),
MAX(0,Q195-(OFFSET($C195,0,$A195)/(OFFSET($C190,-$A194,$A195))))),0))</f>
        <v>0</v>
      </c>
      <c r="S195" s="395">
        <f t="shared" ca="1" si="240"/>
        <v>0</v>
      </c>
      <c r="T195" s="395">
        <f t="shared" ca="1" si="241"/>
        <v>0</v>
      </c>
      <c r="U195" s="395">
        <f t="shared" ca="1" si="242"/>
        <v>0</v>
      </c>
      <c r="V195" s="395">
        <f t="shared" ca="1" si="243"/>
        <v>0</v>
      </c>
      <c r="W195" s="395">
        <f t="shared" ca="1" si="244"/>
        <v>0</v>
      </c>
      <c r="X195" s="334"/>
      <c r="Y195" s="334"/>
      <c r="Z195" s="334"/>
      <c r="AA195" s="249"/>
      <c r="AB195" s="249"/>
    </row>
    <row r="196" spans="1:28" hidden="1" outlineLevel="1">
      <c r="A196" s="331">
        <v>15</v>
      </c>
      <c r="B196" s="309" t="str">
        <f t="shared" ca="1" si="245"/>
        <v>Depreciated Net Capex 2027</v>
      </c>
      <c r="C196" s="398"/>
      <c r="D196" s="398"/>
      <c r="E196" s="398"/>
      <c r="F196" s="398"/>
      <c r="G196" s="398"/>
      <c r="H196" s="398"/>
      <c r="I196" s="398"/>
      <c r="J196" s="398"/>
      <c r="K196" s="398"/>
      <c r="L196" s="398"/>
      <c r="M196" s="398"/>
      <c r="N196" s="398"/>
      <c r="O196" s="398"/>
      <c r="P196" s="398"/>
      <c r="Q196" s="399"/>
      <c r="R196" s="400">
        <f>(R176*((1+R$11)^0.5)/R$10)</f>
        <v>0</v>
      </c>
      <c r="S196" s="395">
        <f ca="1">IF(R220="n/a",R196,IFERROR(IF((OFFSET($C196,0,$A196))&lt;0,
MIN(0,R196-(OFFSET($C196,0,$A196)/(OFFSET($C191,-$A195,$A196)))),
MAX(0,R196-(OFFSET($C196,0,$A196)/(OFFSET($C191,-$A195,$A196))))),0))</f>
        <v>0</v>
      </c>
      <c r="T196" s="395">
        <f t="shared" ca="1" si="241"/>
        <v>0</v>
      </c>
      <c r="U196" s="395">
        <f t="shared" ca="1" si="242"/>
        <v>0</v>
      </c>
      <c r="V196" s="395">
        <f t="shared" ca="1" si="243"/>
        <v>0</v>
      </c>
      <c r="W196" s="395">
        <f t="shared" ca="1" si="244"/>
        <v>0</v>
      </c>
      <c r="X196" s="334"/>
      <c r="Y196" s="334"/>
      <c r="Z196" s="334"/>
      <c r="AA196" s="249"/>
      <c r="AB196" s="249"/>
    </row>
    <row r="197" spans="1:28" hidden="1" outlineLevel="1">
      <c r="A197" s="331">
        <v>16</v>
      </c>
      <c r="B197" s="309" t="str">
        <f t="shared" ca="1" si="245"/>
        <v>Depreciated Net Capex 2028</v>
      </c>
      <c r="C197" s="398"/>
      <c r="D197" s="398"/>
      <c r="E197" s="398"/>
      <c r="F197" s="398"/>
      <c r="G197" s="398"/>
      <c r="H197" s="398"/>
      <c r="I197" s="398"/>
      <c r="J197" s="398"/>
      <c r="K197" s="398"/>
      <c r="L197" s="398"/>
      <c r="M197" s="398"/>
      <c r="N197" s="398"/>
      <c r="O197" s="398"/>
      <c r="P197" s="398"/>
      <c r="Q197" s="398"/>
      <c r="R197" s="399"/>
      <c r="S197" s="400">
        <f>(S176*((1+S$11)^0.5)/S$10)</f>
        <v>0</v>
      </c>
      <c r="T197" s="395">
        <f ca="1">IF(S221="n/a",S197,IFERROR(IF((OFFSET($C197,0,$A197))&lt;0,
MIN(0,S197-(OFFSET($C197,0,$A197)/(OFFSET($C192,-$A196,$A197)))),
MAX(0,S197-(OFFSET($C197,0,$A197)/(OFFSET($C192,-$A196,$A197))))),0))</f>
        <v>0</v>
      </c>
      <c r="U197" s="395">
        <f t="shared" ca="1" si="242"/>
        <v>0</v>
      </c>
      <c r="V197" s="395">
        <f t="shared" ca="1" si="243"/>
        <v>0</v>
      </c>
      <c r="W197" s="395">
        <f t="shared" ca="1" si="244"/>
        <v>0</v>
      </c>
      <c r="X197" s="334"/>
      <c r="Y197" s="334"/>
      <c r="Z197" s="334"/>
      <c r="AA197" s="249"/>
      <c r="AB197" s="249"/>
    </row>
    <row r="198" spans="1:28" hidden="1" outlineLevel="1">
      <c r="A198" s="331">
        <v>17</v>
      </c>
      <c r="B198" s="309" t="str">
        <f t="shared" ca="1" si="245"/>
        <v>Depreciated Net Capex 2029</v>
      </c>
      <c r="C198" s="398"/>
      <c r="D198" s="398"/>
      <c r="E198" s="398"/>
      <c r="F198" s="398"/>
      <c r="G198" s="398"/>
      <c r="H198" s="398"/>
      <c r="I198" s="398"/>
      <c r="J198" s="398"/>
      <c r="K198" s="398"/>
      <c r="L198" s="398"/>
      <c r="M198" s="398"/>
      <c r="N198" s="398"/>
      <c r="O198" s="398"/>
      <c r="P198" s="398"/>
      <c r="Q198" s="398"/>
      <c r="R198" s="398"/>
      <c r="S198" s="399"/>
      <c r="T198" s="400">
        <f>(T176*((1+T$11)^0.5)/T$10)</f>
        <v>0</v>
      </c>
      <c r="U198" s="395">
        <f ca="1">IF(T222="n/a",T198,IFERROR(IF((OFFSET($C198,0,$A198))&lt;0,
MIN(0,T198-(OFFSET($C198,0,$A198)/(OFFSET($C193,-$A197,$A198)))),
MAX(0,T198-(OFFSET($C198,0,$A198)/(OFFSET($C193,-$A197,$A198))))),0))</f>
        <v>0</v>
      </c>
      <c r="V198" s="395">
        <f t="shared" ca="1" si="243"/>
        <v>0</v>
      </c>
      <c r="W198" s="395">
        <f t="shared" ca="1" si="244"/>
        <v>0</v>
      </c>
      <c r="X198" s="334"/>
      <c r="Y198" s="334"/>
      <c r="Z198" s="334"/>
      <c r="AA198" s="249"/>
      <c r="AB198" s="249"/>
    </row>
    <row r="199" spans="1:28" hidden="1" outlineLevel="1">
      <c r="A199" s="331">
        <v>18</v>
      </c>
      <c r="B199" s="309" t="str">
        <f t="shared" ca="1" si="245"/>
        <v>Depreciated Net Capex 2030</v>
      </c>
      <c r="C199" s="398"/>
      <c r="D199" s="398"/>
      <c r="E199" s="398"/>
      <c r="F199" s="398"/>
      <c r="G199" s="398"/>
      <c r="H199" s="398"/>
      <c r="I199" s="398"/>
      <c r="J199" s="398"/>
      <c r="K199" s="398"/>
      <c r="L199" s="398"/>
      <c r="M199" s="398"/>
      <c r="N199" s="398"/>
      <c r="O199" s="398"/>
      <c r="P199" s="398"/>
      <c r="Q199" s="398"/>
      <c r="R199" s="398"/>
      <c r="S199" s="398"/>
      <c r="T199" s="399"/>
      <c r="U199" s="400">
        <f>(U176*((1+U$11)^0.5)/U$10)</f>
        <v>0</v>
      </c>
      <c r="V199" s="395">
        <f ca="1">IF(U223="n/a",U199,IFERROR(IF((OFFSET($C199,0,$A199))&lt;0,
MIN(0,U199-(OFFSET($C199,0,$A199)/(OFFSET($C194,-$A198,$A199)))),
MAX(0,U199-(OFFSET($C199,0,$A199)/(OFFSET($C194,-$A198,$A199))))),0))</f>
        <v>0</v>
      </c>
      <c r="W199" s="395">
        <f t="shared" ca="1" si="244"/>
        <v>0</v>
      </c>
      <c r="X199" s="334"/>
      <c r="Y199" s="334"/>
      <c r="Z199" s="334"/>
      <c r="AA199" s="249"/>
      <c r="AB199" s="249"/>
    </row>
    <row r="200" spans="1:28" hidden="1" outlineLevel="1">
      <c r="A200" s="331">
        <v>19</v>
      </c>
      <c r="B200" s="309" t="str">
        <f t="shared" ca="1" si="245"/>
        <v>Depreciated Net Capex 2031</v>
      </c>
      <c r="C200" s="398"/>
      <c r="D200" s="398"/>
      <c r="E200" s="398"/>
      <c r="F200" s="398"/>
      <c r="G200" s="398"/>
      <c r="H200" s="398"/>
      <c r="I200" s="398"/>
      <c r="J200" s="398"/>
      <c r="K200" s="398"/>
      <c r="L200" s="398"/>
      <c r="M200" s="398"/>
      <c r="N200" s="398"/>
      <c r="O200" s="398"/>
      <c r="P200" s="398"/>
      <c r="Q200" s="398"/>
      <c r="R200" s="398"/>
      <c r="S200" s="398"/>
      <c r="T200" s="398"/>
      <c r="U200" s="399"/>
      <c r="V200" s="400">
        <f>(V176*((1+V$11)^0.5)/V$10)</f>
        <v>0</v>
      </c>
      <c r="W200" s="395">
        <f ca="1">IF(V224="n/a",V200,IFERROR(IF((OFFSET($C200,0,$A200))&lt;0,
MIN(0,V200-(OFFSET($C200,0,$A200)/(OFFSET($C195,-$A199,$A200)))),
MAX(0,V200-(OFFSET($C200,0,$A200)/(OFFSET($C195,-$A199,$A200))))),0))</f>
        <v>0</v>
      </c>
      <c r="X200" s="334"/>
      <c r="Y200" s="334"/>
      <c r="Z200" s="334"/>
      <c r="AA200" s="249"/>
      <c r="AB200" s="249"/>
    </row>
    <row r="201" spans="1:28" hidden="1" outlineLevel="1">
      <c r="A201" s="331">
        <v>20</v>
      </c>
      <c r="B201" s="309" t="str">
        <f ca="1">"Depreciated Net Capex "&amp;OFFSET($C$6,0,A201)</f>
        <v>Depreciated Net Capex 2032</v>
      </c>
      <c r="C201" s="398"/>
      <c r="D201" s="398"/>
      <c r="E201" s="398"/>
      <c r="F201" s="398"/>
      <c r="G201" s="398"/>
      <c r="H201" s="398"/>
      <c r="I201" s="398"/>
      <c r="J201" s="398"/>
      <c r="K201" s="398"/>
      <c r="L201" s="398"/>
      <c r="M201" s="398"/>
      <c r="N201" s="398"/>
      <c r="O201" s="398"/>
      <c r="P201" s="398"/>
      <c r="Q201" s="398"/>
      <c r="R201" s="398"/>
      <c r="S201" s="398"/>
      <c r="T201" s="398"/>
      <c r="U201" s="398"/>
      <c r="V201" s="399"/>
      <c r="W201" s="395">
        <f>(W176*((1+W$11)^0.5)/W$10)</f>
        <v>0</v>
      </c>
      <c r="X201" s="249"/>
      <c r="Y201" s="249"/>
      <c r="Z201" s="249"/>
      <c r="AA201" s="249"/>
      <c r="AB201" s="249"/>
    </row>
    <row r="202" spans="1:28" hidden="1" outlineLevel="1">
      <c r="A202" s="249"/>
      <c r="B202" s="332"/>
      <c r="C202" s="395"/>
      <c r="D202" s="395"/>
      <c r="E202" s="395"/>
      <c r="F202" s="395"/>
      <c r="G202" s="395"/>
      <c r="H202" s="395"/>
      <c r="I202" s="395"/>
      <c r="J202" s="395"/>
      <c r="K202" s="395"/>
      <c r="L202" s="395"/>
      <c r="M202" s="395"/>
      <c r="N202" s="395"/>
      <c r="O202" s="395"/>
      <c r="P202" s="395"/>
      <c r="Q202" s="395"/>
      <c r="R202" s="395"/>
      <c r="S202" s="395"/>
      <c r="T202" s="395"/>
      <c r="U202" s="395"/>
      <c r="V202" s="395"/>
      <c r="W202" s="395"/>
      <c r="X202" s="249"/>
      <c r="Y202" s="249"/>
      <c r="Z202" s="249"/>
      <c r="AA202" s="249"/>
      <c r="AB202" s="249"/>
    </row>
    <row r="203" spans="1:28" hidden="1" outlineLevel="1">
      <c r="A203" s="249"/>
      <c r="B203" s="332"/>
      <c r="C203" s="395"/>
      <c r="D203" s="395"/>
      <c r="E203" s="395"/>
      <c r="F203" s="395"/>
      <c r="G203" s="395"/>
      <c r="H203" s="395"/>
      <c r="I203" s="395"/>
      <c r="J203" s="395"/>
      <c r="K203" s="395"/>
      <c r="L203" s="395"/>
      <c r="M203" s="395"/>
      <c r="N203" s="395"/>
      <c r="O203" s="395"/>
      <c r="P203" s="395"/>
      <c r="Q203" s="395"/>
      <c r="R203" s="395"/>
      <c r="S203" s="395"/>
      <c r="T203" s="395"/>
      <c r="U203" s="395"/>
      <c r="V203" s="395"/>
      <c r="W203" s="395"/>
      <c r="X203" s="249"/>
      <c r="Y203" s="249"/>
      <c r="Z203" s="249"/>
      <c r="AA203" s="249"/>
      <c r="AB203" s="249"/>
    </row>
    <row r="204" spans="1:28" hidden="1" outlineLevel="1">
      <c r="A204" s="249"/>
      <c r="B204" s="309" t="s">
        <v>298</v>
      </c>
      <c r="C204" s="395"/>
      <c r="D204" s="395">
        <f t="shared" ref="D204" ca="1" si="246">IF(C204="n/a","n/a",IF(AND(C204&lt;1,D178=0),0,
IF(D178=0,C204-1,
IF(C204&lt;1,D179,
(((C204-1)*(C180-(C180/(C204))))+((D178/D$10)*D179))/(D180)))))</f>
        <v>0</v>
      </c>
      <c r="E204" s="395">
        <f t="shared" ref="E204" ca="1" si="247">IF(D204="n/a","n/a",IF(AND(D204&lt;1,E178=0),0,
IF(E178=0,D204-1,
IF(D204&lt;1,E179,
(((D204-1)*(D180-(D180/(D204))))+((E178/E$10)*E179))/(E180)))))</f>
        <v>0</v>
      </c>
      <c r="F204" s="395">
        <f t="shared" ref="F204" ca="1" si="248">IF(E204="n/a","n/a",IF(AND(E204&lt;1,F178=0),0,
IF(F178=0,E204-1,
IF(E204&lt;1,F179,
(((E204-1)*(E180-(E180/(E204))))+((F178/F$10)*F179))/(F180)))))</f>
        <v>0</v>
      </c>
      <c r="G204" s="395">
        <f t="shared" ref="G204" ca="1" si="249">IF(F204="n/a","n/a",IF(AND(F204&lt;1,G178=0),0,
IF(G178=0,F204-1,
IF(F204&lt;1,G179,
(((F204-1)*(F180-(F180/(F204))))+((G178/G$10)*G179))/(G180)))))</f>
        <v>0</v>
      </c>
      <c r="H204" s="395">
        <f ca="1">IF(G204="n/a","n/a",IF(AND(G204&lt;1,H178=0),0,
IF(H178=0,G204-1,
IF(G204&lt;1,H179,
(((G204-1)*(G180-(G180/(G204))))+((H178/H$10)*H179))/(H180)))))</f>
        <v>0</v>
      </c>
      <c r="I204" s="395">
        <f t="shared" ref="I204" ca="1" si="250">IF(H204="n/a","n/a",IF(AND(H204&lt;1,I178=0),0,
IF(I178=0,H204-1,
IF(H204&lt;1,I179,
(((H204-1)*(H180-(H180/(H204))))+((I178/I$10)*I179))/(I180)))))</f>
        <v>0</v>
      </c>
      <c r="J204" s="395">
        <f t="shared" ref="J204" ca="1" si="251">IF(I204="n/a","n/a",IF(AND(I204&lt;1,J178=0),0,
IF(J178=0,I204-1,
IF(I204&lt;1,J179,
(((I204-1)*(I180-(I180/(I204))))+((J178/J$10)*J179))/(J180)))))</f>
        <v>0</v>
      </c>
      <c r="K204" s="395">
        <f t="shared" ref="K204" ca="1" si="252">IF(J204="n/a","n/a",IF(AND(J204&lt;1,K178=0),0,
IF(K178=0,J204-1,
IF(J204&lt;1,K179,
(((J204-1)*(J180-(J180/(J204))))+((K178/K$10)*K179))/(K180)))))</f>
        <v>0</v>
      </c>
      <c r="L204" s="395">
        <f t="shared" ref="L204" ca="1" si="253">IF(K204="n/a","n/a",IF(AND(K204&lt;1,L178=0),0,
IF(L178=0,K204-1,
IF(K204&lt;1,L179,
(((K204-1)*(K180-(K180/(K204))))+((L178/L$10)*L179))/(L180)))))</f>
        <v>0</v>
      </c>
      <c r="M204" s="395">
        <f t="shared" ref="M204" ca="1" si="254">IF(L204="n/a","n/a",IF(AND(L204&lt;1,M178=0),0,
IF(M178=0,L204-1,
IF(L204&lt;1,M179,
(((L204-1)*(L180-(L180/(L204))))+((M178/M$10)*M179))/(M180)))))</f>
        <v>0</v>
      </c>
      <c r="N204" s="395">
        <f t="shared" ref="N204" ca="1" si="255">IF(M204="n/a","n/a",IF(AND(M204&lt;1,N178=0),0,
IF(N178=0,M204-1,
IF(M204&lt;1,N179,
(((M204-1)*(M180-(M180/(M204))))+((N178/N$10)*N179))/(N180)))))</f>
        <v>0</v>
      </c>
      <c r="O204" s="395">
        <f t="shared" ref="O204" ca="1" si="256">IF(N204="n/a","n/a",IF(AND(N204&lt;1,O178=0),0,
IF(O178=0,N204-1,
IF(N204&lt;1,O179,
(((N204-1)*(N180-(N180/(N204))))+((O178/O$10)*O179))/(O180)))))</f>
        <v>0</v>
      </c>
      <c r="P204" s="395">
        <f t="shared" ref="P204" ca="1" si="257">IF(O204="n/a","n/a",IF(AND(O204&lt;1,P178=0),0,
IF(P178=0,O204-1,
IF(O204&lt;1,P179,
(((O204-1)*(O180-(O180/(O204))))+((P178/P$10)*P179))/(P180)))))</f>
        <v>0</v>
      </c>
      <c r="Q204" s="395">
        <f t="shared" ref="Q204" ca="1" si="258">IF(P204="n/a","n/a",IF(AND(P204&lt;1,Q178=0),0,
IF(Q178=0,P204-1,
IF(P204&lt;1,Q179,
(((P204-1)*(P180-(P180/(P204))))+((Q178/Q$10)*Q179))/(Q180)))))</f>
        <v>0</v>
      </c>
      <c r="R204" s="395">
        <f t="shared" ref="R204" ca="1" si="259">IF(Q204="n/a","n/a",IF(AND(Q204&lt;1,R178=0),0,
IF(R178=0,Q204-1,
IF(Q204&lt;1,R179,
(((Q204-1)*(Q180-(Q180/(Q204))))+((R178/R$10)*R179))/(R180)))))</f>
        <v>0</v>
      </c>
      <c r="S204" s="395">
        <f t="shared" ref="S204" ca="1" si="260">IF(R204="n/a","n/a",IF(AND(R204&lt;1,S178=0),0,
IF(S178=0,R204-1,
IF(R204&lt;1,S179,
(((R204-1)*(R180-(R180/(R204))))+((S178/S$10)*S179))/(S180)))))</f>
        <v>0</v>
      </c>
      <c r="T204" s="395">
        <f t="shared" ref="T204" ca="1" si="261">IF(S204="n/a","n/a",IF(AND(S204&lt;1,T178=0),0,
IF(T178=0,S204-1,
IF(S204&lt;1,T179,
(((S204-1)*(S180-(S180/(S204))))+((T178/T$10)*T179))/(T180)))))</f>
        <v>0</v>
      </c>
      <c r="U204" s="395">
        <f t="shared" ref="U204" ca="1" si="262">IF(T204="n/a","n/a",IF(AND(T204&lt;1,U178=0),0,
IF(U178=0,T204-1,
IF(T204&lt;1,U179,
(((T204-1)*(T180-(T180/(T204))))+((U178/U$10)*U179))/(U180)))))</f>
        <v>0</v>
      </c>
      <c r="V204" s="395">
        <f t="shared" ref="V204" ca="1" si="263">IF(U204="n/a","n/a",IF(AND(U204&lt;1,V178=0),0,
IF(V178=0,U204-1,
IF(U204&lt;1,V179,
(((U204-1)*(U180-(U180/(U204))))+((V178/V$10)*V179))/(V180)))))</f>
        <v>0</v>
      </c>
      <c r="W204" s="395">
        <f t="shared" ref="W204" ca="1" si="264">IF(V204="n/a","n/a",IF(AND(V204&lt;1,W178=0),0,
IF(W178=0,V204-1,
IF(V204&lt;1,W179,
(((V204-1)*(V180-(V180/(V204))))+((W178/W$10)*W179))/(W180)))))</f>
        <v>0</v>
      </c>
      <c r="X204" s="249"/>
      <c r="Y204" s="249"/>
      <c r="Z204" s="249"/>
      <c r="AA204" s="249"/>
      <c r="AB204" s="249"/>
    </row>
    <row r="205" spans="1:28" hidden="1" outlineLevel="1">
      <c r="A205" s="249"/>
      <c r="B205" s="309" t="s">
        <v>191</v>
      </c>
      <c r="C205" s="395">
        <f ca="1">C177</f>
        <v>22.5</v>
      </c>
      <c r="D205" s="395">
        <f t="shared" ref="D205" ca="1" si="265">IF(C205="n/a","n/a",MAX(0,C205-1))</f>
        <v>21.5</v>
      </c>
      <c r="E205" s="395">
        <f t="shared" ref="E205:E206" ca="1" si="266">IF(D205="n/a","n/a",MAX(0,D205-1))</f>
        <v>20.5</v>
      </c>
      <c r="F205" s="395">
        <f t="shared" ref="F205:F207" ca="1" si="267">IF(E205="n/a","n/a",MAX(0,E205-1))</f>
        <v>19.5</v>
      </c>
      <c r="G205" s="395">
        <f t="shared" ref="G205:G208" ca="1" si="268">IF(F205="n/a","n/a",MAX(0,F205-1))</f>
        <v>18.5</v>
      </c>
      <c r="H205" s="395">
        <f t="shared" ref="H205:H209" ca="1" si="269">IF(G205="n/a","n/a",MAX(0,G205-1))</f>
        <v>17.5</v>
      </c>
      <c r="I205" s="395">
        <f t="shared" ref="I205:I210" ca="1" si="270">IF(H205="n/a","n/a",MAX(0,H205-1))</f>
        <v>16.5</v>
      </c>
      <c r="J205" s="395">
        <f t="shared" ref="J205:J211" ca="1" si="271">IF(I205="n/a","n/a",MAX(0,I205-1))</f>
        <v>15.5</v>
      </c>
      <c r="K205" s="395">
        <f t="shared" ref="K205:K212" ca="1" si="272">IF(J205="n/a","n/a",MAX(0,J205-1))</f>
        <v>14.5</v>
      </c>
      <c r="L205" s="395">
        <f t="shared" ref="L205:L213" ca="1" si="273">IF(K205="n/a","n/a",MAX(0,K205-1))</f>
        <v>13.5</v>
      </c>
      <c r="M205" s="395">
        <f t="shared" ref="M205:M214" ca="1" si="274">IF(L205="n/a","n/a",MAX(0,L205-1))</f>
        <v>12.5</v>
      </c>
      <c r="N205" s="395">
        <f t="shared" ref="N205:N215" ca="1" si="275">IF(M205="n/a","n/a",MAX(0,M205-1))</f>
        <v>11.5</v>
      </c>
      <c r="O205" s="395">
        <f t="shared" ref="O205:O216" ca="1" si="276">IF(N205="n/a","n/a",MAX(0,N205-1))</f>
        <v>10.5</v>
      </c>
      <c r="P205" s="395">
        <f t="shared" ref="P205:P217" ca="1" si="277">IF(O205="n/a","n/a",MAX(0,O205-1))</f>
        <v>9.5</v>
      </c>
      <c r="Q205" s="395">
        <f t="shared" ref="Q205:Q218" ca="1" si="278">IF(P205="n/a","n/a",MAX(0,P205-1))</f>
        <v>8.5</v>
      </c>
      <c r="R205" s="395">
        <f t="shared" ref="R205:R219" ca="1" si="279">IF(Q205="n/a","n/a",MAX(0,Q205-1))</f>
        <v>7.5</v>
      </c>
      <c r="S205" s="395">
        <f t="shared" ref="S205:S220" ca="1" si="280">IF(R205="n/a","n/a",MAX(0,R205-1))</f>
        <v>6.5</v>
      </c>
      <c r="T205" s="395">
        <f t="shared" ref="T205:T221" ca="1" si="281">IF(S205="n/a","n/a",MAX(0,S205-1))</f>
        <v>5.5</v>
      </c>
      <c r="U205" s="395">
        <f t="shared" ref="U205:U222" ca="1" si="282">IF(T205="n/a","n/a",MAX(0,T205-1))</f>
        <v>4.5</v>
      </c>
      <c r="V205" s="395">
        <f t="shared" ref="V205:V223" ca="1" si="283">IF(U205="n/a","n/a",MAX(0,U205-1))</f>
        <v>3.5</v>
      </c>
      <c r="W205" s="395">
        <f t="shared" ref="W205:W223" ca="1" si="284">IF(V205="n/a","n/a",MAX(0,V205-1))</f>
        <v>2.5</v>
      </c>
      <c r="X205" s="249"/>
      <c r="Y205" s="249"/>
      <c r="Z205" s="249"/>
      <c r="AA205" s="249"/>
      <c r="AB205" s="249"/>
    </row>
    <row r="206" spans="1:28" hidden="1" outlineLevel="1">
      <c r="A206" s="249"/>
      <c r="B206" s="309" t="str">
        <f t="shared" ref="B206:B225" ca="1" si="285">"RL Capex "&amp;OFFSET($C$6,0,A182)</f>
        <v>RL Capex 2013</v>
      </c>
      <c r="C206" s="396"/>
      <c r="D206" s="400">
        <f ca="1">D177</f>
        <v>30</v>
      </c>
      <c r="E206" s="395">
        <f t="shared" ca="1" si="266"/>
        <v>29</v>
      </c>
      <c r="F206" s="395">
        <f t="shared" ca="1" si="267"/>
        <v>28</v>
      </c>
      <c r="G206" s="395">
        <f t="shared" ca="1" si="268"/>
        <v>27</v>
      </c>
      <c r="H206" s="395">
        <f t="shared" ca="1" si="269"/>
        <v>26</v>
      </c>
      <c r="I206" s="395">
        <f t="shared" ca="1" si="270"/>
        <v>25</v>
      </c>
      <c r="J206" s="395">
        <f t="shared" ca="1" si="271"/>
        <v>24</v>
      </c>
      <c r="K206" s="395">
        <f t="shared" ca="1" si="272"/>
        <v>23</v>
      </c>
      <c r="L206" s="395">
        <f t="shared" ca="1" si="273"/>
        <v>22</v>
      </c>
      <c r="M206" s="395">
        <f t="shared" ca="1" si="274"/>
        <v>21</v>
      </c>
      <c r="N206" s="395">
        <f t="shared" ca="1" si="275"/>
        <v>20</v>
      </c>
      <c r="O206" s="395">
        <f t="shared" ca="1" si="276"/>
        <v>19</v>
      </c>
      <c r="P206" s="395">
        <f t="shared" ca="1" si="277"/>
        <v>18</v>
      </c>
      <c r="Q206" s="395">
        <f t="shared" ca="1" si="278"/>
        <v>17</v>
      </c>
      <c r="R206" s="395">
        <f t="shared" ca="1" si="279"/>
        <v>16</v>
      </c>
      <c r="S206" s="395">
        <f t="shared" ca="1" si="280"/>
        <v>15</v>
      </c>
      <c r="T206" s="395">
        <f t="shared" ca="1" si="281"/>
        <v>14</v>
      </c>
      <c r="U206" s="395">
        <f t="shared" ca="1" si="282"/>
        <v>13</v>
      </c>
      <c r="V206" s="395">
        <f t="shared" ca="1" si="283"/>
        <v>12</v>
      </c>
      <c r="W206" s="395">
        <f t="shared" ca="1" si="284"/>
        <v>11</v>
      </c>
      <c r="X206" s="249"/>
      <c r="Y206" s="249"/>
      <c r="Z206" s="249"/>
      <c r="AA206" s="249"/>
      <c r="AB206" s="249"/>
    </row>
    <row r="207" spans="1:28" hidden="1" outlineLevel="1">
      <c r="A207" s="249"/>
      <c r="B207" s="309" t="str">
        <f t="shared" ca="1" si="285"/>
        <v>RL Capex 2014</v>
      </c>
      <c r="C207" s="401"/>
      <c r="D207" s="396"/>
      <c r="E207" s="400">
        <f ca="1">E177</f>
        <v>30</v>
      </c>
      <c r="F207" s="395">
        <f t="shared" ca="1" si="267"/>
        <v>29</v>
      </c>
      <c r="G207" s="395">
        <f t="shared" ca="1" si="268"/>
        <v>28</v>
      </c>
      <c r="H207" s="395">
        <f t="shared" ca="1" si="269"/>
        <v>27</v>
      </c>
      <c r="I207" s="395">
        <f t="shared" ca="1" si="270"/>
        <v>26</v>
      </c>
      <c r="J207" s="395">
        <f t="shared" ca="1" si="271"/>
        <v>25</v>
      </c>
      <c r="K207" s="395">
        <f t="shared" ca="1" si="272"/>
        <v>24</v>
      </c>
      <c r="L207" s="395">
        <f t="shared" ca="1" si="273"/>
        <v>23</v>
      </c>
      <c r="M207" s="395">
        <f t="shared" ca="1" si="274"/>
        <v>22</v>
      </c>
      <c r="N207" s="395">
        <f t="shared" ca="1" si="275"/>
        <v>21</v>
      </c>
      <c r="O207" s="395">
        <f t="shared" ca="1" si="276"/>
        <v>20</v>
      </c>
      <c r="P207" s="395">
        <f t="shared" ca="1" si="277"/>
        <v>19</v>
      </c>
      <c r="Q207" s="395">
        <f t="shared" ca="1" si="278"/>
        <v>18</v>
      </c>
      <c r="R207" s="395">
        <f t="shared" ca="1" si="279"/>
        <v>17</v>
      </c>
      <c r="S207" s="395">
        <f t="shared" ca="1" si="280"/>
        <v>16</v>
      </c>
      <c r="T207" s="395">
        <f t="shared" ca="1" si="281"/>
        <v>15</v>
      </c>
      <c r="U207" s="395">
        <f t="shared" ca="1" si="282"/>
        <v>14</v>
      </c>
      <c r="V207" s="395">
        <f t="shared" ca="1" si="283"/>
        <v>13</v>
      </c>
      <c r="W207" s="395">
        <f t="shared" ca="1" si="284"/>
        <v>12</v>
      </c>
      <c r="X207" s="249"/>
      <c r="Y207" s="249"/>
      <c r="Z207" s="249"/>
      <c r="AA207" s="249"/>
      <c r="AB207" s="249"/>
    </row>
    <row r="208" spans="1:28" hidden="1" outlineLevel="1">
      <c r="A208" s="249"/>
      <c r="B208" s="309" t="str">
        <f t="shared" ca="1" si="285"/>
        <v>RL Capex 2015</v>
      </c>
      <c r="C208" s="401"/>
      <c r="D208" s="401"/>
      <c r="E208" s="396"/>
      <c r="F208" s="400">
        <f ca="1">F177</f>
        <v>30</v>
      </c>
      <c r="G208" s="395">
        <f t="shared" ca="1" si="268"/>
        <v>29</v>
      </c>
      <c r="H208" s="395">
        <f t="shared" ca="1" si="269"/>
        <v>28</v>
      </c>
      <c r="I208" s="395">
        <f t="shared" ca="1" si="270"/>
        <v>27</v>
      </c>
      <c r="J208" s="395">
        <f t="shared" ca="1" si="271"/>
        <v>26</v>
      </c>
      <c r="K208" s="395">
        <f t="shared" ca="1" si="272"/>
        <v>25</v>
      </c>
      <c r="L208" s="395">
        <f t="shared" ca="1" si="273"/>
        <v>24</v>
      </c>
      <c r="M208" s="395">
        <f t="shared" ca="1" si="274"/>
        <v>23</v>
      </c>
      <c r="N208" s="395">
        <f t="shared" ca="1" si="275"/>
        <v>22</v>
      </c>
      <c r="O208" s="395">
        <f t="shared" ca="1" si="276"/>
        <v>21</v>
      </c>
      <c r="P208" s="395">
        <f t="shared" ca="1" si="277"/>
        <v>20</v>
      </c>
      <c r="Q208" s="395">
        <f t="shared" ca="1" si="278"/>
        <v>19</v>
      </c>
      <c r="R208" s="395">
        <f t="shared" ca="1" si="279"/>
        <v>18</v>
      </c>
      <c r="S208" s="395">
        <f t="shared" ca="1" si="280"/>
        <v>17</v>
      </c>
      <c r="T208" s="395">
        <f t="shared" ca="1" si="281"/>
        <v>16</v>
      </c>
      <c r="U208" s="395">
        <f t="shared" ca="1" si="282"/>
        <v>15</v>
      </c>
      <c r="V208" s="395">
        <f t="shared" ca="1" si="283"/>
        <v>14</v>
      </c>
      <c r="W208" s="395">
        <f t="shared" ca="1" si="284"/>
        <v>13</v>
      </c>
      <c r="X208" s="249"/>
      <c r="Y208" s="249"/>
      <c r="Z208" s="249"/>
      <c r="AA208" s="249"/>
      <c r="AB208" s="249"/>
    </row>
    <row r="209" spans="1:28" hidden="1" outlineLevel="1">
      <c r="A209" s="249"/>
      <c r="B209" s="309" t="str">
        <f t="shared" ca="1" si="285"/>
        <v>RL Capex 2016</v>
      </c>
      <c r="C209" s="401"/>
      <c r="D209" s="401"/>
      <c r="E209" s="401"/>
      <c r="F209" s="396"/>
      <c r="G209" s="400">
        <f ca="1">G177</f>
        <v>30</v>
      </c>
      <c r="H209" s="395">
        <f t="shared" ca="1" si="269"/>
        <v>29</v>
      </c>
      <c r="I209" s="395">
        <f t="shared" ca="1" si="270"/>
        <v>28</v>
      </c>
      <c r="J209" s="395">
        <f t="shared" ca="1" si="271"/>
        <v>27</v>
      </c>
      <c r="K209" s="395">
        <f t="shared" ca="1" si="272"/>
        <v>26</v>
      </c>
      <c r="L209" s="395">
        <f t="shared" ca="1" si="273"/>
        <v>25</v>
      </c>
      <c r="M209" s="395">
        <f t="shared" ca="1" si="274"/>
        <v>24</v>
      </c>
      <c r="N209" s="395">
        <f t="shared" ca="1" si="275"/>
        <v>23</v>
      </c>
      <c r="O209" s="395">
        <f t="shared" ca="1" si="276"/>
        <v>22</v>
      </c>
      <c r="P209" s="395">
        <f t="shared" ca="1" si="277"/>
        <v>21</v>
      </c>
      <c r="Q209" s="395">
        <f t="shared" ca="1" si="278"/>
        <v>20</v>
      </c>
      <c r="R209" s="395">
        <f t="shared" ca="1" si="279"/>
        <v>19</v>
      </c>
      <c r="S209" s="395">
        <f t="shared" ca="1" si="280"/>
        <v>18</v>
      </c>
      <c r="T209" s="395">
        <f t="shared" ca="1" si="281"/>
        <v>17</v>
      </c>
      <c r="U209" s="395">
        <f t="shared" ca="1" si="282"/>
        <v>16</v>
      </c>
      <c r="V209" s="395">
        <f t="shared" ca="1" si="283"/>
        <v>15</v>
      </c>
      <c r="W209" s="395">
        <f t="shared" ca="1" si="284"/>
        <v>14</v>
      </c>
      <c r="X209" s="249"/>
      <c r="Y209" s="249"/>
      <c r="Z209" s="249"/>
      <c r="AA209" s="249"/>
      <c r="AB209" s="249"/>
    </row>
    <row r="210" spans="1:28" hidden="1" outlineLevel="1">
      <c r="A210" s="249"/>
      <c r="B210" s="309" t="str">
        <f t="shared" ca="1" si="285"/>
        <v>RL Capex 2017</v>
      </c>
      <c r="C210" s="401"/>
      <c r="D210" s="401"/>
      <c r="E210" s="401"/>
      <c r="F210" s="401"/>
      <c r="G210" s="396"/>
      <c r="H210" s="400">
        <f ca="1">H177</f>
        <v>30</v>
      </c>
      <c r="I210" s="395">
        <f t="shared" ca="1" si="270"/>
        <v>29</v>
      </c>
      <c r="J210" s="395">
        <f t="shared" ca="1" si="271"/>
        <v>28</v>
      </c>
      <c r="K210" s="395">
        <f t="shared" ca="1" si="272"/>
        <v>27</v>
      </c>
      <c r="L210" s="395">
        <f t="shared" ca="1" si="273"/>
        <v>26</v>
      </c>
      <c r="M210" s="395">
        <f t="shared" ca="1" si="274"/>
        <v>25</v>
      </c>
      <c r="N210" s="395">
        <f t="shared" ca="1" si="275"/>
        <v>24</v>
      </c>
      <c r="O210" s="395">
        <f t="shared" ca="1" si="276"/>
        <v>23</v>
      </c>
      <c r="P210" s="395">
        <f t="shared" ca="1" si="277"/>
        <v>22</v>
      </c>
      <c r="Q210" s="395">
        <f t="shared" ca="1" si="278"/>
        <v>21</v>
      </c>
      <c r="R210" s="395">
        <f t="shared" ca="1" si="279"/>
        <v>20</v>
      </c>
      <c r="S210" s="395">
        <f t="shared" ca="1" si="280"/>
        <v>19</v>
      </c>
      <c r="T210" s="395">
        <f t="shared" ca="1" si="281"/>
        <v>18</v>
      </c>
      <c r="U210" s="395">
        <f t="shared" ca="1" si="282"/>
        <v>17</v>
      </c>
      <c r="V210" s="395">
        <f t="shared" ca="1" si="283"/>
        <v>16</v>
      </c>
      <c r="W210" s="395">
        <f t="shared" ca="1" si="284"/>
        <v>15</v>
      </c>
      <c r="X210" s="249"/>
      <c r="Y210" s="249"/>
      <c r="Z210" s="249"/>
      <c r="AA210" s="249"/>
      <c r="AB210" s="249"/>
    </row>
    <row r="211" spans="1:28" hidden="1" outlineLevel="1">
      <c r="A211" s="249"/>
      <c r="B211" s="309" t="str">
        <f t="shared" ca="1" si="285"/>
        <v>RL Capex 2018</v>
      </c>
      <c r="C211" s="401"/>
      <c r="D211" s="401"/>
      <c r="E211" s="401"/>
      <c r="F211" s="401"/>
      <c r="G211" s="401"/>
      <c r="H211" s="396"/>
      <c r="I211" s="400">
        <f ca="1">I177</f>
        <v>30</v>
      </c>
      <c r="J211" s="395">
        <f t="shared" ca="1" si="271"/>
        <v>29</v>
      </c>
      <c r="K211" s="395">
        <f t="shared" ca="1" si="272"/>
        <v>28</v>
      </c>
      <c r="L211" s="395">
        <f t="shared" ca="1" si="273"/>
        <v>27</v>
      </c>
      <c r="M211" s="395">
        <f t="shared" ca="1" si="274"/>
        <v>26</v>
      </c>
      <c r="N211" s="395">
        <f t="shared" ca="1" si="275"/>
        <v>25</v>
      </c>
      <c r="O211" s="395">
        <f t="shared" ca="1" si="276"/>
        <v>24</v>
      </c>
      <c r="P211" s="395">
        <f t="shared" ca="1" si="277"/>
        <v>23</v>
      </c>
      <c r="Q211" s="395">
        <f t="shared" ca="1" si="278"/>
        <v>22</v>
      </c>
      <c r="R211" s="395">
        <f t="shared" ca="1" si="279"/>
        <v>21</v>
      </c>
      <c r="S211" s="395">
        <f t="shared" ca="1" si="280"/>
        <v>20</v>
      </c>
      <c r="T211" s="395">
        <f t="shared" ca="1" si="281"/>
        <v>19</v>
      </c>
      <c r="U211" s="395">
        <f t="shared" ca="1" si="282"/>
        <v>18</v>
      </c>
      <c r="V211" s="395">
        <f t="shared" ca="1" si="283"/>
        <v>17</v>
      </c>
      <c r="W211" s="395">
        <f t="shared" ca="1" si="284"/>
        <v>16</v>
      </c>
      <c r="X211" s="249"/>
      <c r="Y211" s="249"/>
      <c r="Z211" s="249"/>
      <c r="AA211" s="249"/>
      <c r="AB211" s="249"/>
    </row>
    <row r="212" spans="1:28" hidden="1" outlineLevel="1">
      <c r="A212" s="249"/>
      <c r="B212" s="309" t="str">
        <f t="shared" ca="1" si="285"/>
        <v>RL Capex 2019</v>
      </c>
      <c r="C212" s="401"/>
      <c r="D212" s="401"/>
      <c r="E212" s="401"/>
      <c r="F212" s="401"/>
      <c r="G212" s="401"/>
      <c r="H212" s="401"/>
      <c r="I212" s="396"/>
      <c r="J212" s="400">
        <f ca="1">J177</f>
        <v>30</v>
      </c>
      <c r="K212" s="395">
        <f t="shared" ca="1" si="272"/>
        <v>29</v>
      </c>
      <c r="L212" s="395">
        <f t="shared" ca="1" si="273"/>
        <v>28</v>
      </c>
      <c r="M212" s="395">
        <f t="shared" ca="1" si="274"/>
        <v>27</v>
      </c>
      <c r="N212" s="395">
        <f t="shared" ca="1" si="275"/>
        <v>26</v>
      </c>
      <c r="O212" s="395">
        <f t="shared" ca="1" si="276"/>
        <v>25</v>
      </c>
      <c r="P212" s="395">
        <f t="shared" ca="1" si="277"/>
        <v>24</v>
      </c>
      <c r="Q212" s="395">
        <f t="shared" ca="1" si="278"/>
        <v>23</v>
      </c>
      <c r="R212" s="395">
        <f t="shared" ca="1" si="279"/>
        <v>22</v>
      </c>
      <c r="S212" s="395">
        <f t="shared" ca="1" si="280"/>
        <v>21</v>
      </c>
      <c r="T212" s="395">
        <f t="shared" ca="1" si="281"/>
        <v>20</v>
      </c>
      <c r="U212" s="395">
        <f t="shared" ca="1" si="282"/>
        <v>19</v>
      </c>
      <c r="V212" s="395">
        <f t="shared" ca="1" si="283"/>
        <v>18</v>
      </c>
      <c r="W212" s="395">
        <f t="shared" ca="1" si="284"/>
        <v>17</v>
      </c>
      <c r="X212" s="249"/>
      <c r="Y212" s="249"/>
      <c r="Z212" s="249"/>
      <c r="AA212" s="249"/>
      <c r="AB212" s="249"/>
    </row>
    <row r="213" spans="1:28" hidden="1" outlineLevel="1">
      <c r="A213" s="249"/>
      <c r="B213" s="309" t="str">
        <f t="shared" ca="1" si="285"/>
        <v>RL Capex 2020</v>
      </c>
      <c r="C213" s="401"/>
      <c r="D213" s="401"/>
      <c r="E213" s="401"/>
      <c r="F213" s="401"/>
      <c r="G213" s="401"/>
      <c r="H213" s="401"/>
      <c r="I213" s="401"/>
      <c r="J213" s="396"/>
      <c r="K213" s="400">
        <f ca="1">K177</f>
        <v>30</v>
      </c>
      <c r="L213" s="395">
        <f t="shared" ca="1" si="273"/>
        <v>29</v>
      </c>
      <c r="M213" s="395">
        <f t="shared" ca="1" si="274"/>
        <v>28</v>
      </c>
      <c r="N213" s="395">
        <f t="shared" ca="1" si="275"/>
        <v>27</v>
      </c>
      <c r="O213" s="395">
        <f t="shared" ca="1" si="276"/>
        <v>26</v>
      </c>
      <c r="P213" s="395">
        <f t="shared" ca="1" si="277"/>
        <v>25</v>
      </c>
      <c r="Q213" s="395">
        <f t="shared" ca="1" si="278"/>
        <v>24</v>
      </c>
      <c r="R213" s="395">
        <f t="shared" ca="1" si="279"/>
        <v>23</v>
      </c>
      <c r="S213" s="395">
        <f t="shared" ca="1" si="280"/>
        <v>22</v>
      </c>
      <c r="T213" s="395">
        <f t="shared" ca="1" si="281"/>
        <v>21</v>
      </c>
      <c r="U213" s="395">
        <f t="shared" ca="1" si="282"/>
        <v>20</v>
      </c>
      <c r="V213" s="395">
        <f t="shared" ca="1" si="283"/>
        <v>19</v>
      </c>
      <c r="W213" s="395">
        <f t="shared" ca="1" si="284"/>
        <v>18</v>
      </c>
      <c r="X213" s="249"/>
      <c r="Y213" s="249"/>
      <c r="Z213" s="249"/>
      <c r="AA213" s="249"/>
      <c r="AB213" s="249"/>
    </row>
    <row r="214" spans="1:28" hidden="1" outlineLevel="1">
      <c r="A214" s="249"/>
      <c r="B214" s="309" t="str">
        <f t="shared" ca="1" si="285"/>
        <v>RL Capex 2021</v>
      </c>
      <c r="C214" s="401"/>
      <c r="D214" s="401"/>
      <c r="E214" s="401"/>
      <c r="F214" s="401"/>
      <c r="G214" s="401"/>
      <c r="H214" s="401"/>
      <c r="I214" s="401"/>
      <c r="J214" s="401"/>
      <c r="K214" s="396"/>
      <c r="L214" s="400">
        <f ca="1">L177</f>
        <v>30</v>
      </c>
      <c r="M214" s="395">
        <f t="shared" ca="1" si="274"/>
        <v>29</v>
      </c>
      <c r="N214" s="395">
        <f t="shared" ca="1" si="275"/>
        <v>28</v>
      </c>
      <c r="O214" s="395">
        <f t="shared" ca="1" si="276"/>
        <v>27</v>
      </c>
      <c r="P214" s="395">
        <f t="shared" ca="1" si="277"/>
        <v>26</v>
      </c>
      <c r="Q214" s="395">
        <f t="shared" ca="1" si="278"/>
        <v>25</v>
      </c>
      <c r="R214" s="395">
        <f t="shared" ca="1" si="279"/>
        <v>24</v>
      </c>
      <c r="S214" s="395">
        <f t="shared" ca="1" si="280"/>
        <v>23</v>
      </c>
      <c r="T214" s="395">
        <f t="shared" ca="1" si="281"/>
        <v>22</v>
      </c>
      <c r="U214" s="395">
        <f t="shared" ca="1" si="282"/>
        <v>21</v>
      </c>
      <c r="V214" s="395">
        <f t="shared" ca="1" si="283"/>
        <v>20</v>
      </c>
      <c r="W214" s="395">
        <f t="shared" ca="1" si="284"/>
        <v>19</v>
      </c>
      <c r="X214" s="249"/>
      <c r="Y214" s="249"/>
      <c r="Z214" s="249"/>
      <c r="AA214" s="249"/>
      <c r="AB214" s="249"/>
    </row>
    <row r="215" spans="1:28" hidden="1" outlineLevel="1">
      <c r="A215" s="249"/>
      <c r="B215" s="309" t="str">
        <f t="shared" ca="1" si="285"/>
        <v>RL Capex 2022</v>
      </c>
      <c r="C215" s="401"/>
      <c r="D215" s="401"/>
      <c r="E215" s="401"/>
      <c r="F215" s="401"/>
      <c r="G215" s="401"/>
      <c r="H215" s="401"/>
      <c r="I215" s="401"/>
      <c r="J215" s="401"/>
      <c r="K215" s="401"/>
      <c r="L215" s="396"/>
      <c r="M215" s="400">
        <f ca="1">M177</f>
        <v>30</v>
      </c>
      <c r="N215" s="395">
        <f t="shared" ca="1" si="275"/>
        <v>29</v>
      </c>
      <c r="O215" s="395">
        <f t="shared" ca="1" si="276"/>
        <v>28</v>
      </c>
      <c r="P215" s="395">
        <f t="shared" ca="1" si="277"/>
        <v>27</v>
      </c>
      <c r="Q215" s="395">
        <f t="shared" ca="1" si="278"/>
        <v>26</v>
      </c>
      <c r="R215" s="395">
        <f t="shared" ca="1" si="279"/>
        <v>25</v>
      </c>
      <c r="S215" s="395">
        <f t="shared" ca="1" si="280"/>
        <v>24</v>
      </c>
      <c r="T215" s="395">
        <f t="shared" ca="1" si="281"/>
        <v>23</v>
      </c>
      <c r="U215" s="395">
        <f t="shared" ca="1" si="282"/>
        <v>22</v>
      </c>
      <c r="V215" s="395">
        <f t="shared" ca="1" si="283"/>
        <v>21</v>
      </c>
      <c r="W215" s="395">
        <f t="shared" ca="1" si="284"/>
        <v>20</v>
      </c>
      <c r="X215" s="249"/>
      <c r="Y215" s="249"/>
      <c r="Z215" s="249"/>
      <c r="AA215" s="249"/>
      <c r="AB215" s="249"/>
    </row>
    <row r="216" spans="1:28" hidden="1" outlineLevel="1">
      <c r="A216" s="249"/>
      <c r="B216" s="309" t="str">
        <f t="shared" ca="1" si="285"/>
        <v>RL Capex 2023</v>
      </c>
      <c r="C216" s="401"/>
      <c r="D216" s="401"/>
      <c r="E216" s="401"/>
      <c r="F216" s="401"/>
      <c r="G216" s="401"/>
      <c r="H216" s="401"/>
      <c r="I216" s="401"/>
      <c r="J216" s="401"/>
      <c r="K216" s="401"/>
      <c r="L216" s="401"/>
      <c r="M216" s="396"/>
      <c r="N216" s="400">
        <f>N177</f>
        <v>0</v>
      </c>
      <c r="O216" s="395">
        <f t="shared" si="276"/>
        <v>0</v>
      </c>
      <c r="P216" s="395">
        <f t="shared" si="277"/>
        <v>0</v>
      </c>
      <c r="Q216" s="395">
        <f t="shared" si="278"/>
        <v>0</v>
      </c>
      <c r="R216" s="395">
        <f t="shared" si="279"/>
        <v>0</v>
      </c>
      <c r="S216" s="395">
        <f t="shared" si="280"/>
        <v>0</v>
      </c>
      <c r="T216" s="395">
        <f t="shared" si="281"/>
        <v>0</v>
      </c>
      <c r="U216" s="395">
        <f t="shared" si="282"/>
        <v>0</v>
      </c>
      <c r="V216" s="395">
        <f t="shared" si="283"/>
        <v>0</v>
      </c>
      <c r="W216" s="395">
        <f t="shared" si="284"/>
        <v>0</v>
      </c>
      <c r="X216" s="249"/>
      <c r="Y216" s="249"/>
      <c r="Z216" s="249"/>
      <c r="AA216" s="249"/>
      <c r="AB216" s="249"/>
    </row>
    <row r="217" spans="1:28" hidden="1" outlineLevel="1">
      <c r="A217" s="249"/>
      <c r="B217" s="309" t="str">
        <f t="shared" ca="1" si="285"/>
        <v>RL Capex 2024</v>
      </c>
      <c r="C217" s="401"/>
      <c r="D217" s="401"/>
      <c r="E217" s="401"/>
      <c r="F217" s="401"/>
      <c r="G217" s="401"/>
      <c r="H217" s="401"/>
      <c r="I217" s="401"/>
      <c r="J217" s="401"/>
      <c r="K217" s="401"/>
      <c r="L217" s="401"/>
      <c r="M217" s="401"/>
      <c r="N217" s="396"/>
      <c r="O217" s="400">
        <f>O177</f>
        <v>0</v>
      </c>
      <c r="P217" s="395">
        <f t="shared" si="277"/>
        <v>0</v>
      </c>
      <c r="Q217" s="395">
        <f t="shared" si="278"/>
        <v>0</v>
      </c>
      <c r="R217" s="395">
        <f t="shared" si="279"/>
        <v>0</v>
      </c>
      <c r="S217" s="395">
        <f t="shared" si="280"/>
        <v>0</v>
      </c>
      <c r="T217" s="395">
        <f t="shared" si="281"/>
        <v>0</v>
      </c>
      <c r="U217" s="395">
        <f t="shared" si="282"/>
        <v>0</v>
      </c>
      <c r="V217" s="395">
        <f t="shared" si="283"/>
        <v>0</v>
      </c>
      <c r="W217" s="395">
        <f t="shared" si="284"/>
        <v>0</v>
      </c>
      <c r="X217" s="249"/>
      <c r="Y217" s="249"/>
      <c r="Z217" s="249"/>
      <c r="AA217" s="249"/>
      <c r="AB217" s="249"/>
    </row>
    <row r="218" spans="1:28" hidden="1" outlineLevel="1">
      <c r="A218" s="249"/>
      <c r="B218" s="309" t="str">
        <f t="shared" ca="1" si="285"/>
        <v>RL Capex 2025</v>
      </c>
      <c r="C218" s="401"/>
      <c r="D218" s="401"/>
      <c r="E218" s="401"/>
      <c r="F218" s="401"/>
      <c r="G218" s="401"/>
      <c r="H218" s="401"/>
      <c r="I218" s="401"/>
      <c r="J218" s="401"/>
      <c r="K218" s="401"/>
      <c r="L218" s="401"/>
      <c r="M218" s="401"/>
      <c r="N218" s="401"/>
      <c r="O218" s="396"/>
      <c r="P218" s="400">
        <f>P177</f>
        <v>0</v>
      </c>
      <c r="Q218" s="395">
        <f t="shared" si="278"/>
        <v>0</v>
      </c>
      <c r="R218" s="395">
        <f t="shared" si="279"/>
        <v>0</v>
      </c>
      <c r="S218" s="395">
        <f t="shared" si="280"/>
        <v>0</v>
      </c>
      <c r="T218" s="395">
        <f t="shared" si="281"/>
        <v>0</v>
      </c>
      <c r="U218" s="395">
        <f t="shared" si="282"/>
        <v>0</v>
      </c>
      <c r="V218" s="395">
        <f t="shared" si="283"/>
        <v>0</v>
      </c>
      <c r="W218" s="395">
        <f t="shared" si="284"/>
        <v>0</v>
      </c>
      <c r="X218" s="249"/>
      <c r="Y218" s="249"/>
      <c r="Z218" s="249"/>
      <c r="AA218" s="249"/>
      <c r="AB218" s="249"/>
    </row>
    <row r="219" spans="1:28" hidden="1" outlineLevel="1">
      <c r="A219" s="249"/>
      <c r="B219" s="309" t="str">
        <f t="shared" ca="1" si="285"/>
        <v>RL Capex 2026</v>
      </c>
      <c r="C219" s="401"/>
      <c r="D219" s="401"/>
      <c r="E219" s="401"/>
      <c r="F219" s="401"/>
      <c r="G219" s="401"/>
      <c r="H219" s="401"/>
      <c r="I219" s="401"/>
      <c r="J219" s="401"/>
      <c r="K219" s="401"/>
      <c r="L219" s="401"/>
      <c r="M219" s="401"/>
      <c r="N219" s="401"/>
      <c r="O219" s="401"/>
      <c r="P219" s="396"/>
      <c r="Q219" s="400">
        <f>Q177</f>
        <v>0</v>
      </c>
      <c r="R219" s="395">
        <f t="shared" si="279"/>
        <v>0</v>
      </c>
      <c r="S219" s="395">
        <f t="shared" si="280"/>
        <v>0</v>
      </c>
      <c r="T219" s="395">
        <f t="shared" si="281"/>
        <v>0</v>
      </c>
      <c r="U219" s="395">
        <f t="shared" si="282"/>
        <v>0</v>
      </c>
      <c r="V219" s="395">
        <f t="shared" si="283"/>
        <v>0</v>
      </c>
      <c r="W219" s="395">
        <f t="shared" si="284"/>
        <v>0</v>
      </c>
      <c r="X219" s="249"/>
      <c r="Y219" s="249"/>
      <c r="Z219" s="249"/>
      <c r="AA219" s="249"/>
      <c r="AB219" s="249"/>
    </row>
    <row r="220" spans="1:28" hidden="1" outlineLevel="1">
      <c r="A220" s="249"/>
      <c r="B220" s="309" t="str">
        <f t="shared" ca="1" si="285"/>
        <v>RL Capex 2027</v>
      </c>
      <c r="C220" s="401"/>
      <c r="D220" s="401"/>
      <c r="E220" s="401"/>
      <c r="F220" s="401"/>
      <c r="G220" s="401"/>
      <c r="H220" s="401"/>
      <c r="I220" s="401"/>
      <c r="J220" s="401"/>
      <c r="K220" s="401"/>
      <c r="L220" s="401"/>
      <c r="M220" s="401"/>
      <c r="N220" s="401"/>
      <c r="O220" s="401"/>
      <c r="P220" s="401"/>
      <c r="Q220" s="396"/>
      <c r="R220" s="400">
        <f>R177</f>
        <v>0</v>
      </c>
      <c r="S220" s="395">
        <f t="shared" si="280"/>
        <v>0</v>
      </c>
      <c r="T220" s="395">
        <f t="shared" si="281"/>
        <v>0</v>
      </c>
      <c r="U220" s="395">
        <f t="shared" si="282"/>
        <v>0</v>
      </c>
      <c r="V220" s="395">
        <f t="shared" si="283"/>
        <v>0</v>
      </c>
      <c r="W220" s="395">
        <f t="shared" si="284"/>
        <v>0</v>
      </c>
      <c r="X220" s="249"/>
      <c r="Y220" s="249"/>
      <c r="Z220" s="249"/>
      <c r="AA220" s="249"/>
      <c r="AB220" s="249"/>
    </row>
    <row r="221" spans="1:28" hidden="1" outlineLevel="1">
      <c r="A221" s="249"/>
      <c r="B221" s="309" t="str">
        <f t="shared" ca="1" si="285"/>
        <v>RL Capex 2028</v>
      </c>
      <c r="C221" s="401"/>
      <c r="D221" s="401"/>
      <c r="E221" s="401"/>
      <c r="F221" s="401"/>
      <c r="G221" s="401"/>
      <c r="H221" s="401"/>
      <c r="I221" s="401"/>
      <c r="J221" s="401"/>
      <c r="K221" s="401"/>
      <c r="L221" s="401"/>
      <c r="M221" s="401"/>
      <c r="N221" s="401"/>
      <c r="O221" s="401"/>
      <c r="P221" s="401"/>
      <c r="Q221" s="401"/>
      <c r="R221" s="396"/>
      <c r="S221" s="400">
        <f>S177</f>
        <v>0</v>
      </c>
      <c r="T221" s="395">
        <f t="shared" si="281"/>
        <v>0</v>
      </c>
      <c r="U221" s="395">
        <f t="shared" si="282"/>
        <v>0</v>
      </c>
      <c r="V221" s="395">
        <f t="shared" si="283"/>
        <v>0</v>
      </c>
      <c r="W221" s="395">
        <f t="shared" si="284"/>
        <v>0</v>
      </c>
      <c r="X221" s="249"/>
      <c r="Y221" s="249"/>
      <c r="Z221" s="249"/>
      <c r="AA221" s="249"/>
      <c r="AB221" s="249"/>
    </row>
    <row r="222" spans="1:28" hidden="1" outlineLevel="1">
      <c r="A222" s="249"/>
      <c r="B222" s="309" t="str">
        <f t="shared" ca="1" si="285"/>
        <v>RL Capex 2029</v>
      </c>
      <c r="C222" s="401"/>
      <c r="D222" s="401"/>
      <c r="E222" s="401"/>
      <c r="F222" s="401"/>
      <c r="G222" s="401"/>
      <c r="H222" s="401"/>
      <c r="I222" s="401"/>
      <c r="J222" s="401"/>
      <c r="K222" s="401"/>
      <c r="L222" s="401"/>
      <c r="M222" s="401"/>
      <c r="N222" s="401"/>
      <c r="O222" s="401"/>
      <c r="P222" s="401"/>
      <c r="Q222" s="401"/>
      <c r="R222" s="401"/>
      <c r="S222" s="396"/>
      <c r="T222" s="400">
        <f>T177</f>
        <v>0</v>
      </c>
      <c r="U222" s="395">
        <f t="shared" si="282"/>
        <v>0</v>
      </c>
      <c r="V222" s="395">
        <f t="shared" si="283"/>
        <v>0</v>
      </c>
      <c r="W222" s="395">
        <f t="shared" si="284"/>
        <v>0</v>
      </c>
      <c r="X222" s="249"/>
      <c r="Y222" s="249"/>
      <c r="Z222" s="249"/>
      <c r="AA222" s="249"/>
      <c r="AB222" s="249"/>
    </row>
    <row r="223" spans="1:28" hidden="1" outlineLevel="1">
      <c r="A223" s="249"/>
      <c r="B223" s="309" t="str">
        <f t="shared" ca="1" si="285"/>
        <v>RL Capex 2030</v>
      </c>
      <c r="C223" s="401"/>
      <c r="D223" s="401"/>
      <c r="E223" s="401"/>
      <c r="F223" s="401"/>
      <c r="G223" s="401"/>
      <c r="H223" s="401"/>
      <c r="I223" s="401"/>
      <c r="J223" s="401"/>
      <c r="K223" s="401"/>
      <c r="L223" s="401"/>
      <c r="M223" s="401"/>
      <c r="N223" s="401"/>
      <c r="O223" s="401"/>
      <c r="P223" s="401"/>
      <c r="Q223" s="401"/>
      <c r="R223" s="401"/>
      <c r="S223" s="401"/>
      <c r="T223" s="396"/>
      <c r="U223" s="400">
        <f>U177</f>
        <v>0</v>
      </c>
      <c r="V223" s="395">
        <f t="shared" si="283"/>
        <v>0</v>
      </c>
      <c r="W223" s="395">
        <f t="shared" si="284"/>
        <v>0</v>
      </c>
      <c r="X223" s="249"/>
      <c r="Y223" s="249"/>
      <c r="Z223" s="249"/>
      <c r="AA223" s="249"/>
      <c r="AB223" s="249"/>
    </row>
    <row r="224" spans="1:28" hidden="1" outlineLevel="1">
      <c r="A224" s="249"/>
      <c r="B224" s="309" t="str">
        <f t="shared" ca="1" si="285"/>
        <v>RL Capex 2031</v>
      </c>
      <c r="C224" s="401"/>
      <c r="D224" s="401"/>
      <c r="E224" s="401"/>
      <c r="F224" s="401"/>
      <c r="G224" s="401"/>
      <c r="H224" s="401"/>
      <c r="I224" s="401"/>
      <c r="J224" s="401"/>
      <c r="K224" s="401"/>
      <c r="L224" s="401"/>
      <c r="M224" s="401"/>
      <c r="N224" s="401"/>
      <c r="O224" s="401"/>
      <c r="P224" s="401"/>
      <c r="Q224" s="401"/>
      <c r="R224" s="401"/>
      <c r="S224" s="401"/>
      <c r="T224" s="401"/>
      <c r="U224" s="396"/>
      <c r="V224" s="400">
        <f>V177</f>
        <v>0</v>
      </c>
      <c r="W224" s="395">
        <f>IF(V224="n/a","n/a",MAX(0,V224-1))</f>
        <v>0</v>
      </c>
      <c r="X224" s="249"/>
      <c r="Y224" s="249"/>
      <c r="Z224" s="249"/>
      <c r="AA224" s="249"/>
      <c r="AB224" s="249"/>
    </row>
    <row r="225" spans="1:28" hidden="1" outlineLevel="1">
      <c r="A225" s="249"/>
      <c r="B225" s="309" t="str">
        <f t="shared" ca="1" si="285"/>
        <v>RL Capex 2032</v>
      </c>
      <c r="C225" s="401"/>
      <c r="D225" s="401"/>
      <c r="E225" s="401"/>
      <c r="F225" s="401"/>
      <c r="G225" s="401"/>
      <c r="H225" s="401"/>
      <c r="I225" s="401"/>
      <c r="J225" s="401"/>
      <c r="K225" s="401"/>
      <c r="L225" s="401"/>
      <c r="M225" s="401"/>
      <c r="N225" s="401"/>
      <c r="O225" s="401"/>
      <c r="P225" s="401"/>
      <c r="Q225" s="401"/>
      <c r="R225" s="401"/>
      <c r="S225" s="401"/>
      <c r="T225" s="401"/>
      <c r="U225" s="401"/>
      <c r="V225" s="396"/>
      <c r="W225" s="395">
        <f>W177</f>
        <v>0</v>
      </c>
      <c r="X225" s="249"/>
      <c r="Y225" s="249"/>
      <c r="Z225" s="249"/>
      <c r="AA225" s="249"/>
      <c r="AB225" s="249"/>
    </row>
    <row r="226" spans="1:28" hidden="1" outlineLevel="1">
      <c r="A226" s="249"/>
      <c r="B226" s="332"/>
      <c r="C226" s="395"/>
      <c r="D226" s="395"/>
      <c r="E226" s="395"/>
      <c r="F226" s="395"/>
      <c r="G226" s="395"/>
      <c r="H226" s="395"/>
      <c r="I226" s="395"/>
      <c r="J226" s="395"/>
      <c r="K226" s="395"/>
      <c r="L226" s="395"/>
      <c r="M226" s="395"/>
      <c r="N226" s="395"/>
      <c r="O226" s="395"/>
      <c r="P226" s="395"/>
      <c r="Q226" s="395"/>
      <c r="R226" s="395"/>
      <c r="S226" s="395"/>
      <c r="T226" s="395"/>
      <c r="U226" s="395"/>
      <c r="V226" s="395"/>
      <c r="W226" s="395"/>
      <c r="X226" s="249"/>
      <c r="Y226" s="249"/>
      <c r="Z226" s="249"/>
      <c r="AA226" s="249"/>
      <c r="AB226" s="249"/>
    </row>
    <row r="227" spans="1:28" collapsed="1">
      <c r="A227" s="322"/>
      <c r="B227" s="336" t="s">
        <v>192</v>
      </c>
      <c r="C227" s="460">
        <f ca="1">(IF(OR($C177&lt;&gt;"n/a",C177&lt;&gt;"n/a"),IF(SUM(C180:C202)=0,0,IF((SUMPRODUCT(C180:C202,C204:C226)/SUM(C180:C202))&lt;0,1,(SUMPRODUCT(C180:C202,C204:C226)/SUM(C180:C202)))),"n/a"))</f>
        <v>22.5</v>
      </c>
      <c r="D227" s="460">
        <f ca="1">(IF(OR($C177&lt;&gt;"n/a",D177&lt;&gt;"n/a"),IF(SUM(D180:D202)=0,0,IF((SUMPRODUCT(D180:D202,D204:D226)/SUM(D180:D202))&lt;0,1,(SUMPRODUCT(D180:D202,D204:D226)/SUM(D180:D202)))),"n/a"))</f>
        <v>21.5</v>
      </c>
      <c r="E227" s="460">
        <f t="shared" ref="E227:W227" ca="1" si="286">(IF(OR($C177&lt;&gt;"n/a",E177&lt;&gt;"n/a"),IF(SUM(E180:E202)=0,0,IF((SUMPRODUCT(E180:E202,E204:E226)/SUM(E180:E202))&lt;0,1,(SUMPRODUCT(E180:E202,E204:E226)/SUM(E180:E202)))),"n/a"))</f>
        <v>20.5</v>
      </c>
      <c r="F227" s="460">
        <f t="shared" ca="1" si="286"/>
        <v>19.5</v>
      </c>
      <c r="G227" s="460">
        <f t="shared" ca="1" si="286"/>
        <v>18.5</v>
      </c>
      <c r="H227" s="460">
        <f t="shared" ca="1" si="286"/>
        <v>17.500000000000004</v>
      </c>
      <c r="I227" s="460">
        <f t="shared" ca="1" si="286"/>
        <v>16.5</v>
      </c>
      <c r="J227" s="460">
        <f t="shared" ca="1" si="286"/>
        <v>15.5</v>
      </c>
      <c r="K227" s="460">
        <f t="shared" ca="1" si="286"/>
        <v>14.5</v>
      </c>
      <c r="L227" s="460">
        <f t="shared" ca="1" si="286"/>
        <v>13.5</v>
      </c>
      <c r="M227" s="460">
        <f t="shared" ca="1" si="286"/>
        <v>12.5</v>
      </c>
      <c r="N227" s="460">
        <f t="shared" ca="1" si="286"/>
        <v>11.5</v>
      </c>
      <c r="O227" s="460">
        <f t="shared" ca="1" si="286"/>
        <v>10.5</v>
      </c>
      <c r="P227" s="460">
        <f t="shared" ca="1" si="286"/>
        <v>9.5</v>
      </c>
      <c r="Q227" s="460">
        <f t="shared" ca="1" si="286"/>
        <v>8.5</v>
      </c>
      <c r="R227" s="460">
        <f t="shared" ca="1" si="286"/>
        <v>7.4999999999999991</v>
      </c>
      <c r="S227" s="460">
        <f t="shared" ca="1" si="286"/>
        <v>6.5</v>
      </c>
      <c r="T227" s="460">
        <f t="shared" ca="1" si="286"/>
        <v>5.5</v>
      </c>
      <c r="U227" s="460">
        <f t="shared" ca="1" si="286"/>
        <v>4.5</v>
      </c>
      <c r="V227" s="460">
        <f t="shared" ca="1" si="286"/>
        <v>3.5</v>
      </c>
      <c r="W227" s="460">
        <f t="shared" ca="1" si="286"/>
        <v>2.5</v>
      </c>
      <c r="X227" s="249"/>
      <c r="Y227" s="249"/>
      <c r="Z227" s="249"/>
      <c r="AA227" s="249"/>
      <c r="AB227" s="249"/>
    </row>
    <row r="228" spans="1:28">
      <c r="A228" s="249"/>
      <c r="B228" s="249"/>
      <c r="C228" s="395"/>
      <c r="D228" s="395"/>
      <c r="E228" s="395"/>
      <c r="F228" s="395"/>
      <c r="G228" s="395"/>
      <c r="H228" s="395"/>
      <c r="I228" s="395"/>
      <c r="J228" s="395"/>
      <c r="K228" s="395"/>
      <c r="L228" s="395"/>
      <c r="M228" s="395"/>
      <c r="N228" s="395"/>
      <c r="O228" s="395"/>
      <c r="P228" s="395"/>
      <c r="Q228" s="395"/>
      <c r="R228" s="395"/>
      <c r="S228" s="395"/>
      <c r="T228" s="395"/>
      <c r="U228" s="395"/>
      <c r="V228" s="395"/>
      <c r="W228" s="395"/>
      <c r="X228" s="249"/>
      <c r="Y228" s="249"/>
      <c r="Z228" s="249"/>
      <c r="AA228" s="249"/>
      <c r="AB228" s="249"/>
    </row>
    <row r="229" spans="1:28">
      <c r="A229" s="72" t="s">
        <v>5</v>
      </c>
      <c r="B229" s="142" t="str">
        <f>VLOOKUP($A229,'RFM input'!$E$7:$F$56,2,FALSE)</f>
        <v>Gas Quality</v>
      </c>
      <c r="C229" s="402"/>
      <c r="D229" s="402"/>
      <c r="E229" s="403"/>
      <c r="F229" s="403"/>
      <c r="G229" s="403"/>
      <c r="H229" s="403"/>
      <c r="I229" s="403"/>
      <c r="J229" s="403"/>
      <c r="K229" s="403"/>
      <c r="L229" s="403"/>
      <c r="M229" s="403"/>
      <c r="N229" s="403"/>
      <c r="O229" s="403"/>
      <c r="P229" s="403"/>
      <c r="Q229" s="403"/>
      <c r="R229" s="403"/>
      <c r="S229" s="403"/>
      <c r="T229" s="403"/>
      <c r="U229" s="403"/>
      <c r="V229" s="403"/>
      <c r="W229" s="403"/>
      <c r="X229" s="249"/>
      <c r="Y229" s="249"/>
      <c r="Z229" s="249"/>
      <c r="AA229" s="249"/>
      <c r="AB229" s="249"/>
    </row>
    <row r="230" spans="1:28">
      <c r="A230" s="378">
        <f>VALUE(REPLACE(A229,1,12,""))</f>
        <v>5</v>
      </c>
      <c r="B230" s="317" t="s">
        <v>195</v>
      </c>
      <c r="C230" s="389">
        <f ca="1">OFFSET('RAB roll forward'!$H$1189,'RAB remaining lives'!A230,0)</f>
        <v>-0.10153668007027455</v>
      </c>
      <c r="D230" s="390">
        <f ca="1">OFFSET('RFM input'!H$222,$A230,0)-OFFSET('RFM input'!H$276,$A230,0)</f>
        <v>0.22465673999999999</v>
      </c>
      <c r="E230" s="390">
        <f ca="1">OFFSET('RFM input'!I$222,$A230,0)-OFFSET('RFM input'!I$276,$A230,0)</f>
        <v>0.35187949000000002</v>
      </c>
      <c r="F230" s="390">
        <f ca="1">OFFSET('RFM input'!J$222,$A230,0)-OFFSET('RFM input'!J$276,$A230,0)</f>
        <v>0.10054136357</v>
      </c>
      <c r="G230" s="390">
        <f ca="1">OFFSET('RFM input'!K$222,$A230,0)-OFFSET('RFM input'!K$276,$A230,0)</f>
        <v>0.10069396204872499</v>
      </c>
      <c r="H230" s="390">
        <f ca="1">OFFSET('RFM input'!L$222,$A230,0)-OFFSET('RFM input'!L$276,$A230,0)</f>
        <v>0</v>
      </c>
      <c r="I230" s="390">
        <f ca="1">OFFSET('RFM input'!M$222,$A230,0)-OFFSET('RFM input'!M$276,$A230,0)</f>
        <v>0</v>
      </c>
      <c r="J230" s="390">
        <f ca="1">OFFSET('RFM input'!N$222,$A230,0)-OFFSET('RFM input'!N$276,$A230,0)</f>
        <v>0</v>
      </c>
      <c r="K230" s="390">
        <f ca="1">OFFSET('RFM input'!O$222,$A230,0)-OFFSET('RFM input'!O$276,$A230,0)</f>
        <v>0</v>
      </c>
      <c r="L230" s="390">
        <f ca="1">OFFSET('RFM input'!P$222,$A230,0)-OFFSET('RFM input'!P$276,$A230,0)</f>
        <v>0</v>
      </c>
      <c r="M230" s="390">
        <f ca="1">OFFSET('RFM input'!Q$222,$A230,0)-OFFSET('RFM input'!Q$276,$A230,0)</f>
        <v>0</v>
      </c>
      <c r="N230" s="390"/>
      <c r="O230" s="390"/>
      <c r="P230" s="390"/>
      <c r="Q230" s="390"/>
      <c r="R230" s="390"/>
      <c r="S230" s="390"/>
      <c r="T230" s="390"/>
      <c r="U230" s="390"/>
      <c r="V230" s="390"/>
      <c r="W230" s="390"/>
      <c r="X230" s="249"/>
      <c r="Y230" s="249"/>
      <c r="Z230" s="249"/>
      <c r="AA230" s="249"/>
      <c r="AB230" s="249"/>
    </row>
    <row r="231" spans="1:28">
      <c r="A231" s="249"/>
      <c r="B231" s="249" t="s">
        <v>325</v>
      </c>
      <c r="C231" s="391">
        <f ca="1">OFFSET('RFM input'!$K$6,'RAB remaining lives'!$A230,0)</f>
        <v>0.4</v>
      </c>
      <c r="D231" s="390">
        <f ca="1">OFFSET('RFM input'!$L$6,'RAB remaining lives'!$A230,0)</f>
        <v>10</v>
      </c>
      <c r="E231" s="390">
        <f ca="1">OFFSET('RFM input'!$L$6,'RAB remaining lives'!$A230,0)</f>
        <v>10</v>
      </c>
      <c r="F231" s="390">
        <f ca="1">OFFSET('RFM input'!$L$6,'RAB remaining lives'!$A230,0)</f>
        <v>10</v>
      </c>
      <c r="G231" s="390">
        <f ca="1">OFFSET('RFM input'!$L$6,'RAB remaining lives'!$A230,0)</f>
        <v>10</v>
      </c>
      <c r="H231" s="390">
        <f ca="1">OFFSET('RFM input'!$L$6,'RAB remaining lives'!$A230,0)</f>
        <v>10</v>
      </c>
      <c r="I231" s="390">
        <f ca="1">OFFSET('RFM input'!$L$6,'RAB remaining lives'!$A230,0)</f>
        <v>10</v>
      </c>
      <c r="J231" s="390">
        <f ca="1">OFFSET('RFM input'!$L$6,'RAB remaining lives'!$A230,0)</f>
        <v>10</v>
      </c>
      <c r="K231" s="390">
        <f ca="1">OFFSET('RFM input'!$L$6,'RAB remaining lives'!$A230,0)</f>
        <v>10</v>
      </c>
      <c r="L231" s="390">
        <f ca="1">OFFSET('RFM input'!$L$6,'RAB remaining lives'!$A230,0)</f>
        <v>10</v>
      </c>
      <c r="M231" s="390">
        <f ca="1">OFFSET('RFM input'!$L$6,'RAB remaining lives'!$A230,0)</f>
        <v>10</v>
      </c>
      <c r="N231" s="390"/>
      <c r="O231" s="390"/>
      <c r="P231" s="390"/>
      <c r="Q231" s="390"/>
      <c r="R231" s="390"/>
      <c r="S231" s="390"/>
      <c r="T231" s="390"/>
      <c r="U231" s="390"/>
      <c r="V231" s="390"/>
      <c r="W231" s="390"/>
      <c r="X231" s="249"/>
      <c r="Y231" s="249"/>
      <c r="Z231" s="249"/>
      <c r="AA231" s="249"/>
      <c r="AB231" s="249"/>
    </row>
    <row r="232" spans="1:28">
      <c r="A232" s="249"/>
      <c r="B232" s="286" t="s">
        <v>299</v>
      </c>
      <c r="C232" s="392"/>
      <c r="D232" s="393">
        <f ca="1">IF(D$6=(OFFSET('RFM input'!$G$60,0,'RFM input'!$AA$7)),OFFSET('RFM input'!$H$454,$A230,0),0)</f>
        <v>0</v>
      </c>
      <c r="E232" s="390">
        <f ca="1">IF(E$6=(OFFSET('RFM input'!$G$60,0,'RFM input'!$AA$7)),OFFSET('RFM input'!$H$454,$A230,0),0)</f>
        <v>0</v>
      </c>
      <c r="F232" s="390">
        <f ca="1">IF(F$6=(OFFSET('RFM input'!$G$60,0,'RFM input'!$AA$7)),OFFSET('RFM input'!$H$454,$A230,0),0)</f>
        <v>0</v>
      </c>
      <c r="G232" s="390">
        <f ca="1">IF(G$6=(OFFSET('RFM input'!$G$60,0,'RFM input'!$AA$7)),OFFSET('RFM input'!$H$454,$A230,0),0)</f>
        <v>0</v>
      </c>
      <c r="H232" s="390">
        <f ca="1">IF(H$6=(OFFSET('RFM input'!$G$60,0,'RFM input'!$AA$7)),OFFSET('RFM input'!$H$454,$A230,0),0)</f>
        <v>0</v>
      </c>
      <c r="I232" s="390">
        <f ca="1">IF(I$6=(OFFSET('RFM input'!$G$60,0,'RFM input'!$AA$7)),OFFSET('RFM input'!$H$454,$A230,0),0)</f>
        <v>0</v>
      </c>
      <c r="J232" s="390">
        <f ca="1">IF(J$6=(OFFSET('RFM input'!$G$60,0,'RFM input'!$AA$7)),OFFSET('RFM input'!$H$454,$A230,0),0)</f>
        <v>0</v>
      </c>
      <c r="K232" s="390">
        <f ca="1">IF(K$6=(OFFSET('RFM input'!$G$60,0,'RFM input'!$AA$7)),OFFSET('RFM input'!$H$454,$A230,0),0)</f>
        <v>0</v>
      </c>
      <c r="L232" s="390">
        <f ca="1">IF(L$6=(OFFSET('RFM input'!$G$60,0,'RFM input'!$AA$7)),OFFSET('RFM input'!$H$454,$A230,0),0)</f>
        <v>0</v>
      </c>
      <c r="M232" s="390">
        <f ca="1">IF(M$6=(OFFSET('RFM input'!$G$60,0,'RFM input'!$AA$7)),OFFSET('RFM input'!$H$454,$A230,0),0)</f>
        <v>0</v>
      </c>
      <c r="N232" s="390"/>
      <c r="O232" s="390"/>
      <c r="P232" s="390"/>
      <c r="Q232" s="390"/>
      <c r="R232" s="390"/>
      <c r="S232" s="390"/>
      <c r="T232" s="390"/>
      <c r="U232" s="390"/>
      <c r="V232" s="390"/>
      <c r="W232" s="390"/>
      <c r="X232" s="249"/>
      <c r="Y232" s="249"/>
      <c r="Z232" s="249"/>
      <c r="AA232" s="249"/>
      <c r="AB232" s="249"/>
    </row>
    <row r="233" spans="1:28">
      <c r="A233" s="249"/>
      <c r="B233" s="325" t="s">
        <v>306</v>
      </c>
      <c r="C233" s="392"/>
      <c r="D233" s="391">
        <f ca="1">IF(D$6=(OFFSET('RFM input'!$G$60,0,'RFM input'!$AA$7)),OFFSET('RFM input'!$J$454,$A230,0),0)</f>
        <v>0</v>
      </c>
      <c r="E233" s="394">
        <f ca="1">IF(E$6=(OFFSET('RFM input'!$G$60,0,'RFM input'!$AA$7)),OFFSET('RFM input'!$J$454,$A230,0),0)</f>
        <v>0</v>
      </c>
      <c r="F233" s="394">
        <f ca="1">IF(F$6=(OFFSET('RFM input'!$G$60,0,'RFM input'!$AA$7)),OFFSET('RFM input'!$J$454,$A230,0),0)</f>
        <v>0</v>
      </c>
      <c r="G233" s="394">
        <f ca="1">IF(G$6=(OFFSET('RFM input'!$G$60,0,'RFM input'!$AA$7)),OFFSET('RFM input'!$J$454,$A230,0),0)</f>
        <v>0</v>
      </c>
      <c r="H233" s="394">
        <f ca="1">IF(H$6=(OFFSET('RFM input'!$G$60,0,'RFM input'!$AA$7)),OFFSET('RFM input'!$J$454,$A230,0),0)</f>
        <v>0</v>
      </c>
      <c r="I233" s="394">
        <f ca="1">IF(I$6=(OFFSET('RFM input'!$G$60,0,'RFM input'!$AA$7)),OFFSET('RFM input'!$J$454,$A230,0),0)</f>
        <v>0</v>
      </c>
      <c r="J233" s="394">
        <f ca="1">IF(J$6=(OFFSET('RFM input'!$G$60,0,'RFM input'!$AA$7)),OFFSET('RFM input'!$J$454,$A230,0),0)</f>
        <v>0</v>
      </c>
      <c r="K233" s="394">
        <f ca="1">IF(K$6=(OFFSET('RFM input'!$G$60,0,'RFM input'!$AA$7)),OFFSET('RFM input'!$J$454,$A230,0),0)</f>
        <v>0</v>
      </c>
      <c r="L233" s="394">
        <f ca="1">IF(L$6=(OFFSET('RFM input'!$G$60,0,'RFM input'!$AA$7)),OFFSET('RFM input'!$J$454,$A230,0),0)</f>
        <v>0</v>
      </c>
      <c r="M233" s="394">
        <f ca="1">IF(M$6=(OFFSET('RFM input'!$G$60,0,'RFM input'!$AA$7)),OFFSET('RFM input'!$J$454,$A230,0),0)</f>
        <v>0</v>
      </c>
      <c r="N233" s="394"/>
      <c r="O233" s="394"/>
      <c r="P233" s="394"/>
      <c r="Q233" s="394"/>
      <c r="R233" s="394"/>
      <c r="S233" s="394"/>
      <c r="T233" s="394"/>
      <c r="U233" s="394"/>
      <c r="V233" s="394"/>
      <c r="W233" s="394"/>
      <c r="X233" s="249"/>
      <c r="Y233" s="249"/>
      <c r="Z233" s="249"/>
      <c r="AA233" s="249"/>
      <c r="AB233" s="249"/>
    </row>
    <row r="234" spans="1:28" hidden="1" outlineLevel="1">
      <c r="A234" s="459">
        <v>-1</v>
      </c>
      <c r="B234" s="309" t="s">
        <v>297</v>
      </c>
      <c r="C234" s="395"/>
      <c r="D234" s="395">
        <f t="shared" ref="D234" ca="1" si="287">IF(D258="n/a",0,IF(AND(D232=0,C234=0),0,
IF(AND(D232&lt;&gt;0,C234=0),(D232/D$10),
IF(AND(D233&lt;&gt;0,C234&lt;&gt;0),(C234-(C234/C258))+(D232/D$10),
IF(C258&lt;1,0,(C234-(C234/C258)))))))</f>
        <v>0</v>
      </c>
      <c r="E234" s="395">
        <f t="shared" ref="E234" ca="1" si="288">IF(E258="n/a",0,IF(AND(E232=0,D234=0),0,
IF(AND(E232&lt;&gt;0,D234=0),(E232/E$10),
IF(AND(E233&lt;&gt;0,D234&lt;&gt;0),(D234-(D234/D258))+(E232/E$10),
IF(D258&lt;1,0,(D234-(D234/D258)))))))</f>
        <v>0</v>
      </c>
      <c r="F234" s="395">
        <f t="shared" ref="F234" ca="1" si="289">IF(F258="n/a",0,IF(AND(F232=0,E234=0),0,
IF(AND(F232&lt;&gt;0,E234=0),(F232/F$10),
IF(AND(F233&lt;&gt;0,E234&lt;&gt;0),(E234-(E234/E258))+(F232/F$10),
IF(E258&lt;1,0,(E234-(E234/E258)))))))</f>
        <v>0</v>
      </c>
      <c r="G234" s="395">
        <f t="shared" ref="G234" ca="1" si="290">IF(G258="n/a",0,IF(AND(G232=0,F234=0),0,
IF(AND(G232&lt;&gt;0,F234=0),(G232/G$10),
IF(AND(G233&lt;&gt;0,F234&lt;&gt;0),(F234-(F234/F258))+(G232/G$10),
IF(F258&lt;1,0,(F234-(F234/F258)))))))</f>
        <v>0</v>
      </c>
      <c r="H234" s="395">
        <f ca="1">IF(H258="n/a",0,IF(AND(H232=0,G234=0),0,
IF(AND(H232&lt;&gt;0,G234=0),(H232/H$10),
IF(AND(H233&lt;&gt;0,G234&lt;&gt;0),(G234-(G234/G258))+(H232/H$10),
IF(G258&lt;1,0,(G234-(G234/G258)))))))</f>
        <v>0</v>
      </c>
      <c r="I234" s="395">
        <f t="shared" ref="I234" ca="1" si="291">IF(I258="n/a",0,IF(AND(I232=0,H234=0),0,
IF(AND(I232&lt;&gt;0,H234=0),(I232/I$10),
IF(AND(I233&lt;&gt;0,H234&lt;&gt;0),(H234-(H234/H258))+(I232/I$10),
IF(H258&lt;1,0,(H234-(H234/H258)))))))</f>
        <v>0</v>
      </c>
      <c r="J234" s="395">
        <f t="shared" ref="J234" ca="1" si="292">IF(J258="n/a",0,IF(AND(J232=0,I234=0),0,
IF(AND(J232&lt;&gt;0,I234=0),(J232/J$10),
IF(AND(J233&lt;&gt;0,I234&lt;&gt;0),(I234-(I234/I258))+(J232/J$10),
IF(I258&lt;1,0,(I234-(I234/I258)))))))</f>
        <v>0</v>
      </c>
      <c r="K234" s="395">
        <f t="shared" ref="K234" ca="1" si="293">IF(K258="n/a",0,IF(AND(K232=0,J234=0),0,
IF(AND(K232&lt;&gt;0,J234=0),(K232/K$10),
IF(AND(K233&lt;&gt;0,J234&lt;&gt;0),(J234-(J234/J258))+(K232/K$10),
IF(J258&lt;1,0,(J234-(J234/J258)))))))</f>
        <v>0</v>
      </c>
      <c r="L234" s="395">
        <f t="shared" ref="L234" ca="1" si="294">IF(L258="n/a",0,IF(AND(L232=0,K234=0),0,
IF(AND(L232&lt;&gt;0,K234=0),(L232/L$10),
IF(AND(L233&lt;&gt;0,K234&lt;&gt;0),(K234-(K234/K258))+(L232/L$10),
IF(K258&lt;1,0,(K234-(K234/K258)))))))</f>
        <v>0</v>
      </c>
      <c r="M234" s="395">
        <f t="shared" ref="M234" ca="1" si="295">IF(M258="n/a",0,IF(AND(M232=0,L234=0),0,
IF(AND(M232&lt;&gt;0,L234=0),(M232/M$10),
IF(AND(M233&lt;&gt;0,L234&lt;&gt;0),(L234-(L234/L258))+(M232/M$10),
IF(L258&lt;1,0,(L234-(L234/L258)))))))</f>
        <v>0</v>
      </c>
      <c r="N234" s="395">
        <f t="shared" ref="N234" ca="1" si="296">IF(N258="n/a",0,IF(AND(N232=0,M234=0),0,
IF(AND(N232&lt;&gt;0,M234=0),(N232/N$10),
IF(AND(N233&lt;&gt;0,M234&lt;&gt;0),(M234-(M234/M258))+(N232/N$10),
IF(M258&lt;1,0,(M234-(M234/M258)))))))</f>
        <v>0</v>
      </c>
      <c r="O234" s="395">
        <f t="shared" ref="O234" ca="1" si="297">IF(O258="n/a",0,IF(AND(O232=0,N234=0),0,
IF(AND(O232&lt;&gt;0,N234=0),(O232/O$10),
IF(AND(O233&lt;&gt;0,N234&lt;&gt;0),(N234-(N234/N258))+(O232/O$10),
IF(N258&lt;1,0,(N234-(N234/N258)))))))</f>
        <v>0</v>
      </c>
      <c r="P234" s="395">
        <f t="shared" ref="P234" ca="1" si="298">IF(P258="n/a",0,IF(AND(P232=0,O234=0),0,
IF(AND(P232&lt;&gt;0,O234=0),(P232/P$10),
IF(AND(P233&lt;&gt;0,O234&lt;&gt;0),(O234-(O234/O258))+(P232/P$10),
IF(O258&lt;1,0,(O234-(O234/O258)))))))</f>
        <v>0</v>
      </c>
      <c r="Q234" s="395">
        <f t="shared" ref="Q234" ca="1" si="299">IF(Q258="n/a",0,IF(AND(Q232=0,P234=0),0,
IF(AND(Q232&lt;&gt;0,P234=0),(Q232/Q$10),
IF(AND(Q233&lt;&gt;0,P234&lt;&gt;0),(P234-(P234/P258))+(Q232/Q$10),
IF(P258&lt;1,0,(P234-(P234/P258)))))))</f>
        <v>0</v>
      </c>
      <c r="R234" s="395">
        <f t="shared" ref="R234" ca="1" si="300">IF(R258="n/a",0,IF(AND(R232=0,Q234=0),0,
IF(AND(R232&lt;&gt;0,Q234=0),(R232/R$10),
IF(AND(R233&lt;&gt;0,Q234&lt;&gt;0),(Q234-(Q234/Q258))+(R232/R$10),
IF(Q258&lt;1,0,(Q234-(Q234/Q258)))))))</f>
        <v>0</v>
      </c>
      <c r="S234" s="395">
        <f t="shared" ref="S234" ca="1" si="301">IF(S258="n/a",0,IF(AND(S232=0,R234=0),0,
IF(AND(S232&lt;&gt;0,R234=0),(S232/S$10),
IF(AND(S233&lt;&gt;0,R234&lt;&gt;0),(R234-(R234/R258))+(S232/S$10),
IF(R258&lt;1,0,(R234-(R234/R258)))))))</f>
        <v>0</v>
      </c>
      <c r="T234" s="395">
        <f t="shared" ref="T234" ca="1" si="302">IF(T258="n/a",0,IF(AND(T232=0,S234=0),0,
IF(AND(T232&lt;&gt;0,S234=0),(T232/T$10),
IF(AND(T233&lt;&gt;0,S234&lt;&gt;0),(S234-(S234/S258))+(T232/T$10),
IF(S258&lt;1,0,(S234-(S234/S258)))))))</f>
        <v>0</v>
      </c>
      <c r="U234" s="395">
        <f t="shared" ref="U234" ca="1" si="303">IF(U258="n/a",0,IF(AND(U232=0,T234=0),0,
IF(AND(U232&lt;&gt;0,T234=0),(U232/U$10),
IF(AND(U233&lt;&gt;0,T234&lt;&gt;0),(T234-(T234/T258))+(U232/U$10),
IF(T258&lt;1,0,(T234-(T234/T258)))))))</f>
        <v>0</v>
      </c>
      <c r="V234" s="395">
        <f t="shared" ref="V234" ca="1" si="304">IF(V258="n/a",0,IF(AND(V232=0,U234=0),0,
IF(AND(V232&lt;&gt;0,U234=0),(V232/V$10),
IF(AND(V233&lt;&gt;0,U234&lt;&gt;0),(U234-(U234/U258))+(V232/V$10),
IF(U258&lt;1,0,(U234-(U234/U258)))))))</f>
        <v>0</v>
      </c>
      <c r="W234" s="395">
        <f t="shared" ref="W234" ca="1" si="305">IF(W258="n/a",0,IF(AND(W232=0,V234=0),0,
IF(AND(W232&lt;&gt;0,V234=0),(W232/W$10),
IF(AND(W233&lt;&gt;0,V234&lt;&gt;0),(V234-(V234/V258))+(W232/W$10),
IF(V258&lt;1,0,(V234-(V234/V258)))))))</f>
        <v>0</v>
      </c>
      <c r="X234" s="249"/>
      <c r="Y234" s="249"/>
      <c r="Z234" s="249"/>
      <c r="AA234" s="249"/>
      <c r="AB234" s="249"/>
    </row>
    <row r="235" spans="1:28" hidden="1" outlineLevel="1">
      <c r="A235" s="331">
        <v>0</v>
      </c>
      <c r="B235" s="309" t="s">
        <v>194</v>
      </c>
      <c r="C235" s="395">
        <f ca="1">C230/C$10</f>
        <v>-0.10153668007027455</v>
      </c>
      <c r="D235" s="395">
        <f ca="1">IF(C259="n/a",C235,IFERROR(IF((OFFSET($C235,0,$A235))&lt;0,
MIN(0,C235-(OFFSET($C235,0,$A235)/(OFFSET($C230,-$A234,$A235)))),
MAX(0,C235-(OFFSET($C235,0,$A235)/(OFFSET($C230,-$A234,$A235))))),0))</f>
        <v>0</v>
      </c>
      <c r="E235" s="395">
        <f t="shared" ref="E235" ca="1" si="306">IF(D259="n/a",D235,IFERROR(IF((OFFSET($C235,0,$A235))&lt;0,
MIN(0,D235-(OFFSET($C235,0,$A235)/(OFFSET($C230,-$A234,$A235)))),
MAX(0,D235-(OFFSET($C235,0,$A235)/(OFFSET($C230,-$A234,$A235))))),0))</f>
        <v>0</v>
      </c>
      <c r="F235" s="395">
        <f t="shared" ref="F235:F236" ca="1" si="307">IF(E259="n/a",E235,IFERROR(IF((OFFSET($C235,0,$A235))&lt;0,
MIN(0,E235-(OFFSET($C235,0,$A235)/(OFFSET($C230,-$A234,$A235)))),
MAX(0,E235-(OFFSET($C235,0,$A235)/(OFFSET($C230,-$A234,$A235))))),0))</f>
        <v>0</v>
      </c>
      <c r="G235" s="395">
        <f t="shared" ref="G235:G237" ca="1" si="308">IF(F259="n/a",F235,IFERROR(IF((OFFSET($C235,0,$A235))&lt;0,
MIN(0,F235-(OFFSET($C235,0,$A235)/(OFFSET($C230,-$A234,$A235)))),
MAX(0,F235-(OFFSET($C235,0,$A235)/(OFFSET($C230,-$A234,$A235))))),0))</f>
        <v>0</v>
      </c>
      <c r="H235" s="395">
        <f t="shared" ref="H235:H238" ca="1" si="309">IF(G259="n/a",G235,IFERROR(IF((OFFSET($C235,0,$A235))&lt;0,
MIN(0,G235-(OFFSET($C235,0,$A235)/(OFFSET($C230,-$A234,$A235)))),
MAX(0,G235-(OFFSET($C235,0,$A235)/(OFFSET($C230,-$A234,$A235))))),0))</f>
        <v>0</v>
      </c>
      <c r="I235" s="395">
        <f t="shared" ref="I235:I239" ca="1" si="310">IF(H259="n/a",H235,IFERROR(IF((OFFSET($C235,0,$A235))&lt;0,
MIN(0,H235-(OFFSET($C235,0,$A235)/(OFFSET($C230,-$A234,$A235)))),
MAX(0,H235-(OFFSET($C235,0,$A235)/(OFFSET($C230,-$A234,$A235))))),0))</f>
        <v>0</v>
      </c>
      <c r="J235" s="395">
        <f t="shared" ref="J235:J240" ca="1" si="311">IF(I259="n/a",I235,IFERROR(IF((OFFSET($C235,0,$A235))&lt;0,
MIN(0,I235-(OFFSET($C235,0,$A235)/(OFFSET($C230,-$A234,$A235)))),
MAX(0,I235-(OFFSET($C235,0,$A235)/(OFFSET($C230,-$A234,$A235))))),0))</f>
        <v>0</v>
      </c>
      <c r="K235" s="395">
        <f t="shared" ref="K235:K241" ca="1" si="312">IF(J259="n/a",J235,IFERROR(IF((OFFSET($C235,0,$A235))&lt;0,
MIN(0,J235-(OFFSET($C235,0,$A235)/(OFFSET($C230,-$A234,$A235)))),
MAX(0,J235-(OFFSET($C235,0,$A235)/(OFFSET($C230,-$A234,$A235))))),0))</f>
        <v>0</v>
      </c>
      <c r="L235" s="395">
        <f t="shared" ref="L235:L242" ca="1" si="313">IF(K259="n/a",K235,IFERROR(IF((OFFSET($C235,0,$A235))&lt;0,
MIN(0,K235-(OFFSET($C235,0,$A235)/(OFFSET($C230,-$A234,$A235)))),
MAX(0,K235-(OFFSET($C235,0,$A235)/(OFFSET($C230,-$A234,$A235))))),0))</f>
        <v>0</v>
      </c>
      <c r="M235" s="395">
        <f t="shared" ref="M235:M243" ca="1" si="314">IF(L259="n/a",L235,IFERROR(IF((OFFSET($C235,0,$A235))&lt;0,
MIN(0,L235-(OFFSET($C235,0,$A235)/(OFFSET($C230,-$A234,$A235)))),
MAX(0,L235-(OFFSET($C235,0,$A235)/(OFFSET($C230,-$A234,$A235))))),0))</f>
        <v>0</v>
      </c>
      <c r="N235" s="395">
        <f t="shared" ref="N235:N244" ca="1" si="315">IF(M259="n/a",M235,IFERROR(IF((OFFSET($C235,0,$A235))&lt;0,
MIN(0,M235-(OFFSET($C235,0,$A235)/(OFFSET($C230,-$A234,$A235)))),
MAX(0,M235-(OFFSET($C235,0,$A235)/(OFFSET($C230,-$A234,$A235))))),0))</f>
        <v>0</v>
      </c>
      <c r="O235" s="395">
        <f t="shared" ref="O235:O245" ca="1" si="316">IF(N259="n/a",N235,IFERROR(IF((OFFSET($C235,0,$A235))&lt;0,
MIN(0,N235-(OFFSET($C235,0,$A235)/(OFFSET($C230,-$A234,$A235)))),
MAX(0,N235-(OFFSET($C235,0,$A235)/(OFFSET($C230,-$A234,$A235))))),0))</f>
        <v>0</v>
      </c>
      <c r="P235" s="395">
        <f t="shared" ref="P235:P246" ca="1" si="317">IF(O259="n/a",O235,IFERROR(IF((OFFSET($C235,0,$A235))&lt;0,
MIN(0,O235-(OFFSET($C235,0,$A235)/(OFFSET($C230,-$A234,$A235)))),
MAX(0,O235-(OFFSET($C235,0,$A235)/(OFFSET($C230,-$A234,$A235))))),0))</f>
        <v>0</v>
      </c>
      <c r="Q235" s="395">
        <f t="shared" ref="Q235:Q247" ca="1" si="318">IF(P259="n/a",P235,IFERROR(IF((OFFSET($C235,0,$A235))&lt;0,
MIN(0,P235-(OFFSET($C235,0,$A235)/(OFFSET($C230,-$A234,$A235)))),
MAX(0,P235-(OFFSET($C235,0,$A235)/(OFFSET($C230,-$A234,$A235))))),0))</f>
        <v>0</v>
      </c>
      <c r="R235" s="395">
        <f t="shared" ref="R235:R248" ca="1" si="319">IF(Q259="n/a",Q235,IFERROR(IF((OFFSET($C235,0,$A235))&lt;0,
MIN(0,Q235-(OFFSET($C235,0,$A235)/(OFFSET($C230,-$A234,$A235)))),
MAX(0,Q235-(OFFSET($C235,0,$A235)/(OFFSET($C230,-$A234,$A235))))),0))</f>
        <v>0</v>
      </c>
      <c r="S235" s="395">
        <f t="shared" ref="S235:S249" ca="1" si="320">IF(R259="n/a",R235,IFERROR(IF((OFFSET($C235,0,$A235))&lt;0,
MIN(0,R235-(OFFSET($C235,0,$A235)/(OFFSET($C230,-$A234,$A235)))),
MAX(0,R235-(OFFSET($C235,0,$A235)/(OFFSET($C230,-$A234,$A235))))),0))</f>
        <v>0</v>
      </c>
      <c r="T235" s="395">
        <f t="shared" ref="T235:T250" ca="1" si="321">IF(S259="n/a",S235,IFERROR(IF((OFFSET($C235,0,$A235))&lt;0,
MIN(0,S235-(OFFSET($C235,0,$A235)/(OFFSET($C230,-$A234,$A235)))),
MAX(0,S235-(OFFSET($C235,0,$A235)/(OFFSET($C230,-$A234,$A235))))),0))</f>
        <v>0</v>
      </c>
      <c r="U235" s="395">
        <f t="shared" ref="U235:U251" ca="1" si="322">IF(T259="n/a",T235,IFERROR(IF((OFFSET($C235,0,$A235))&lt;0,
MIN(0,T235-(OFFSET($C235,0,$A235)/(OFFSET($C230,-$A234,$A235)))),
MAX(0,T235-(OFFSET($C235,0,$A235)/(OFFSET($C230,-$A234,$A235))))),0))</f>
        <v>0</v>
      </c>
      <c r="V235" s="395">
        <f t="shared" ref="V235:V252" ca="1" si="323">IF(U259="n/a",U235,IFERROR(IF((OFFSET($C235,0,$A235))&lt;0,
MIN(0,U235-(OFFSET($C235,0,$A235)/(OFFSET($C230,-$A234,$A235)))),
MAX(0,U235-(OFFSET($C235,0,$A235)/(OFFSET($C230,-$A234,$A235))))),0))</f>
        <v>0</v>
      </c>
      <c r="W235" s="395">
        <f t="shared" ref="W235:W253" ca="1" si="324">IF(V259="n/a",V235,IFERROR(IF((OFFSET($C235,0,$A235))&lt;0,
MIN(0,V235-(OFFSET($C235,0,$A235)/(OFFSET($C230,-$A234,$A235)))),
MAX(0,V235-(OFFSET($C235,0,$A235)/(OFFSET($C230,-$A234,$A235))))),0))</f>
        <v>0</v>
      </c>
      <c r="X235" s="249"/>
      <c r="Y235" s="249"/>
      <c r="Z235" s="249"/>
      <c r="AA235" s="249"/>
      <c r="AB235" s="249"/>
    </row>
    <row r="236" spans="1:28" hidden="1" outlineLevel="1">
      <c r="A236" s="331">
        <v>1</v>
      </c>
      <c r="B236" s="309" t="str">
        <f t="shared" ref="B236:B254" ca="1" si="325">"Depreciated Net Capex "&amp;OFFSET($C$6,0,A236)</f>
        <v>Depreciated Net Capex 2013</v>
      </c>
      <c r="C236" s="396"/>
      <c r="D236" s="397">
        <f ca="1">(D230*((1+D$11)^0.5)/D$10)</f>
        <v>0.2297500627461789</v>
      </c>
      <c r="E236" s="395">
        <f ca="1">IF(D260="n/a",D236,IFERROR(IF((OFFSET($C236,0,$A236))&lt;0,
MIN(0,D236-(OFFSET($C236,0,$A236)/(OFFSET($C231,-$A235,$A236)))),
MAX(0,D236-(OFFSET($C236,0,$A236)/(OFFSET($C231,-$A235,$A236))))),0))</f>
        <v>0.20677505647156103</v>
      </c>
      <c r="F236" s="395">
        <f t="shared" ca="1" si="307"/>
        <v>0.18380005019694312</v>
      </c>
      <c r="G236" s="395">
        <f t="shared" ca="1" si="308"/>
        <v>0.16082504392232522</v>
      </c>
      <c r="H236" s="395">
        <f t="shared" ca="1" si="309"/>
        <v>0.13785003764770731</v>
      </c>
      <c r="I236" s="395">
        <f t="shared" ca="1" si="310"/>
        <v>0.11487503137308942</v>
      </c>
      <c r="J236" s="395">
        <f t="shared" ca="1" si="311"/>
        <v>9.1900025098471533E-2</v>
      </c>
      <c r="K236" s="395">
        <f t="shared" ca="1" si="312"/>
        <v>6.8925018823853643E-2</v>
      </c>
      <c r="L236" s="395">
        <f t="shared" ca="1" si="313"/>
        <v>4.5950012549235753E-2</v>
      </c>
      <c r="M236" s="395">
        <f t="shared" ca="1" si="314"/>
        <v>2.2975006274617862E-2</v>
      </c>
      <c r="N236" s="395">
        <f t="shared" ca="1" si="315"/>
        <v>0</v>
      </c>
      <c r="O236" s="395">
        <f t="shared" ca="1" si="316"/>
        <v>0</v>
      </c>
      <c r="P236" s="395">
        <f t="shared" ca="1" si="317"/>
        <v>0</v>
      </c>
      <c r="Q236" s="395">
        <f t="shared" ca="1" si="318"/>
        <v>0</v>
      </c>
      <c r="R236" s="395">
        <f t="shared" ca="1" si="319"/>
        <v>0</v>
      </c>
      <c r="S236" s="395">
        <f t="shared" ca="1" si="320"/>
        <v>0</v>
      </c>
      <c r="T236" s="395">
        <f t="shared" ca="1" si="321"/>
        <v>0</v>
      </c>
      <c r="U236" s="395">
        <f t="shared" ca="1" si="322"/>
        <v>0</v>
      </c>
      <c r="V236" s="395">
        <f t="shared" ca="1" si="323"/>
        <v>0</v>
      </c>
      <c r="W236" s="395">
        <f t="shared" ca="1" si="324"/>
        <v>0</v>
      </c>
      <c r="X236" s="249"/>
      <c r="Y236" s="249"/>
      <c r="Z236" s="249"/>
      <c r="AA236" s="249"/>
      <c r="AB236" s="249"/>
    </row>
    <row r="237" spans="1:28" hidden="1" outlineLevel="1">
      <c r="A237" s="331">
        <v>2</v>
      </c>
      <c r="B237" s="309" t="str">
        <f t="shared" ca="1" si="325"/>
        <v>Depreciated Net Capex 2014</v>
      </c>
      <c r="C237" s="398"/>
      <c r="D237" s="399"/>
      <c r="E237" s="397">
        <f ca="1">(E230*((1+E$11)^0.5)/E$10)</f>
        <v>0.35541447230948897</v>
      </c>
      <c r="F237" s="395">
        <f ca="1">IF(E261="n/a",E237,IFERROR(IF((OFFSET($C237,0,$A237))&lt;0,
MIN(0,E237-(OFFSET($C237,0,$A237)/(OFFSET($C232,-$A236,$A237)))),
MAX(0,E237-(OFFSET($C237,0,$A237)/(OFFSET($C232,-$A236,$A237))))),0))</f>
        <v>0.3198730250785401</v>
      </c>
      <c r="G237" s="395">
        <f t="shared" ca="1" si="308"/>
        <v>0.28433157784759122</v>
      </c>
      <c r="H237" s="395">
        <f t="shared" ca="1" si="309"/>
        <v>0.24879013061664232</v>
      </c>
      <c r="I237" s="395">
        <f t="shared" ca="1" si="310"/>
        <v>0.21324868338569342</v>
      </c>
      <c r="J237" s="395">
        <f t="shared" ca="1" si="311"/>
        <v>0.17770723615474451</v>
      </c>
      <c r="K237" s="395">
        <f t="shared" ca="1" si="312"/>
        <v>0.14216578892379561</v>
      </c>
      <c r="L237" s="395">
        <f t="shared" ca="1" si="313"/>
        <v>0.10662434169284671</v>
      </c>
      <c r="M237" s="395">
        <f t="shared" ca="1" si="314"/>
        <v>7.1082894461897805E-2</v>
      </c>
      <c r="N237" s="395">
        <f t="shared" ca="1" si="315"/>
        <v>3.554144723094891E-2</v>
      </c>
      <c r="O237" s="395">
        <f t="shared" ca="1" si="316"/>
        <v>1.3877787807814457E-17</v>
      </c>
      <c r="P237" s="395">
        <f t="shared" ca="1" si="317"/>
        <v>0</v>
      </c>
      <c r="Q237" s="395">
        <f t="shared" ca="1" si="318"/>
        <v>0</v>
      </c>
      <c r="R237" s="395">
        <f t="shared" ca="1" si="319"/>
        <v>0</v>
      </c>
      <c r="S237" s="395">
        <f t="shared" ca="1" si="320"/>
        <v>0</v>
      </c>
      <c r="T237" s="395">
        <f t="shared" ca="1" si="321"/>
        <v>0</v>
      </c>
      <c r="U237" s="395">
        <f t="shared" ca="1" si="322"/>
        <v>0</v>
      </c>
      <c r="V237" s="395">
        <f t="shared" ca="1" si="323"/>
        <v>0</v>
      </c>
      <c r="W237" s="395">
        <f t="shared" ca="1" si="324"/>
        <v>0</v>
      </c>
      <c r="X237" s="334"/>
      <c r="Y237" s="249"/>
      <c r="Z237" s="249"/>
      <c r="AA237" s="249"/>
      <c r="AB237" s="249"/>
    </row>
    <row r="238" spans="1:28" hidden="1" outlineLevel="1">
      <c r="A238" s="331">
        <v>3</v>
      </c>
      <c r="B238" s="309" t="str">
        <f t="shared" ca="1" si="325"/>
        <v>Depreciated Net Capex 2015</v>
      </c>
      <c r="C238" s="398"/>
      <c r="D238" s="398"/>
      <c r="E238" s="399"/>
      <c r="F238" s="400">
        <f ca="1">($F230*((1+F$11)^0.5)/F$10)</f>
        <v>9.9074538908007007E-2</v>
      </c>
      <c r="G238" s="395">
        <f ca="1">IF(F262="n/a",F238,IFERROR(IF((OFFSET($C238,0,$A238))&lt;0,
MIN(0,F238-(OFFSET($C238,0,$A238)/(OFFSET($C233,-$A237,$A238)))),
MAX(0,F238-(OFFSET($C238,0,$A238)/(OFFSET($C233,-$A237,$A238))))),0))</f>
        <v>8.9167085017206299E-2</v>
      </c>
      <c r="H238" s="395">
        <f t="shared" ca="1" si="309"/>
        <v>7.9259631126405605E-2</v>
      </c>
      <c r="I238" s="395">
        <f t="shared" ca="1" si="310"/>
        <v>6.9352177235604912E-2</v>
      </c>
      <c r="J238" s="395">
        <f t="shared" ca="1" si="311"/>
        <v>5.9444723344804211E-2</v>
      </c>
      <c r="K238" s="395">
        <f t="shared" ca="1" si="312"/>
        <v>4.953726945400351E-2</v>
      </c>
      <c r="L238" s="395">
        <f t="shared" ca="1" si="313"/>
        <v>3.962981556320281E-2</v>
      </c>
      <c r="M238" s="395">
        <f t="shared" ca="1" si="314"/>
        <v>2.9722361672402109E-2</v>
      </c>
      <c r="N238" s="395">
        <f t="shared" ca="1" si="315"/>
        <v>1.9814907781601408E-2</v>
      </c>
      <c r="O238" s="395">
        <f t="shared" ca="1" si="316"/>
        <v>9.9074538908007076E-3</v>
      </c>
      <c r="P238" s="395">
        <f t="shared" ca="1" si="317"/>
        <v>6.9388939039072284E-18</v>
      </c>
      <c r="Q238" s="395">
        <f t="shared" ca="1" si="318"/>
        <v>0</v>
      </c>
      <c r="R238" s="395">
        <f t="shared" ca="1" si="319"/>
        <v>0</v>
      </c>
      <c r="S238" s="395">
        <f t="shared" ca="1" si="320"/>
        <v>0</v>
      </c>
      <c r="T238" s="395">
        <f t="shared" ca="1" si="321"/>
        <v>0</v>
      </c>
      <c r="U238" s="395">
        <f t="shared" ca="1" si="322"/>
        <v>0</v>
      </c>
      <c r="V238" s="395">
        <f t="shared" ca="1" si="323"/>
        <v>0</v>
      </c>
      <c r="W238" s="395">
        <f t="shared" ca="1" si="324"/>
        <v>0</v>
      </c>
      <c r="X238" s="334"/>
      <c r="Y238" s="334"/>
      <c r="Z238" s="249"/>
      <c r="AA238" s="249"/>
      <c r="AB238" s="249"/>
    </row>
    <row r="239" spans="1:28" hidden="1" outlineLevel="1">
      <c r="A239" s="331">
        <v>4</v>
      </c>
      <c r="B239" s="309" t="str">
        <f t="shared" ca="1" si="325"/>
        <v>Depreciated Net Capex 2016</v>
      </c>
      <c r="C239" s="398"/>
      <c r="D239" s="398"/>
      <c r="E239" s="398"/>
      <c r="F239" s="399"/>
      <c r="G239" s="400">
        <f ca="1">($G230*((1+G$11)^0.5)/G$10)</f>
        <v>9.6804791304378551E-2</v>
      </c>
      <c r="H239" s="395">
        <f ca="1">IF(G263="n/a",G239,IFERROR(IF((OFFSET($C239,0,$A239))&lt;0,
MIN(0,G239-(OFFSET($C239,0,$A239)/(OFFSET($C234,-$A238,$A239)))),
MAX(0,G239-(OFFSET($C239,0,$A239)/(OFFSET($C234,-$A238,$A239))))),0))</f>
        <v>8.7124312173940691E-2</v>
      </c>
      <c r="I239" s="395">
        <f t="shared" ca="1" si="310"/>
        <v>7.744383304350283E-2</v>
      </c>
      <c r="J239" s="395">
        <f t="shared" ca="1" si="311"/>
        <v>6.7763353913064969E-2</v>
      </c>
      <c r="K239" s="395">
        <f t="shared" ca="1" si="312"/>
        <v>5.8082874782627116E-2</v>
      </c>
      <c r="L239" s="395">
        <f t="shared" ca="1" si="313"/>
        <v>4.8402395652189262E-2</v>
      </c>
      <c r="M239" s="395">
        <f t="shared" ca="1" si="314"/>
        <v>3.8721916521751408E-2</v>
      </c>
      <c r="N239" s="395">
        <f t="shared" ca="1" si="315"/>
        <v>2.9041437391313554E-2</v>
      </c>
      <c r="O239" s="395">
        <f t="shared" ca="1" si="316"/>
        <v>1.9360958260875701E-2</v>
      </c>
      <c r="P239" s="395">
        <f t="shared" ca="1" si="317"/>
        <v>9.6804791304378451E-3</v>
      </c>
      <c r="Q239" s="395">
        <f t="shared" ca="1" si="318"/>
        <v>0</v>
      </c>
      <c r="R239" s="395">
        <f t="shared" ca="1" si="319"/>
        <v>0</v>
      </c>
      <c r="S239" s="395">
        <f t="shared" ca="1" si="320"/>
        <v>0</v>
      </c>
      <c r="T239" s="395">
        <f t="shared" ca="1" si="321"/>
        <v>0</v>
      </c>
      <c r="U239" s="395">
        <f t="shared" ca="1" si="322"/>
        <v>0</v>
      </c>
      <c r="V239" s="395">
        <f t="shared" ca="1" si="323"/>
        <v>0</v>
      </c>
      <c r="W239" s="395">
        <f t="shared" ca="1" si="324"/>
        <v>0</v>
      </c>
      <c r="X239" s="334"/>
      <c r="Y239" s="334"/>
      <c r="Z239" s="334"/>
      <c r="AA239" s="249"/>
      <c r="AB239" s="249"/>
    </row>
    <row r="240" spans="1:28" hidden="1" outlineLevel="1">
      <c r="A240" s="331">
        <v>5</v>
      </c>
      <c r="B240" s="309" t="str">
        <f t="shared" ca="1" si="325"/>
        <v>Depreciated Net Capex 2017</v>
      </c>
      <c r="C240" s="398"/>
      <c r="D240" s="398"/>
      <c r="E240" s="398"/>
      <c r="F240" s="398"/>
      <c r="G240" s="399"/>
      <c r="H240" s="400">
        <f ca="1">(H230*((1+H$11)^0.5)/H$10)</f>
        <v>0</v>
      </c>
      <c r="I240" s="395">
        <f ca="1">IF(H264="n/a",H240,IFERROR(IF((OFFSET($C240,0,$A240))&lt;0,
MIN(0,H240-(OFFSET($C240,0,$A240)/(OFFSET($C235,-$A239,$A240)))),
MAX(0,H240-(OFFSET($C240,0,$A240)/(OFFSET($C235,-$A239,$A240))))),0))</f>
        <v>0</v>
      </c>
      <c r="J240" s="395">
        <f t="shared" ca="1" si="311"/>
        <v>0</v>
      </c>
      <c r="K240" s="395">
        <f t="shared" ca="1" si="312"/>
        <v>0</v>
      </c>
      <c r="L240" s="395">
        <f t="shared" ca="1" si="313"/>
        <v>0</v>
      </c>
      <c r="M240" s="395">
        <f t="shared" ca="1" si="314"/>
        <v>0</v>
      </c>
      <c r="N240" s="395">
        <f t="shared" ca="1" si="315"/>
        <v>0</v>
      </c>
      <c r="O240" s="395">
        <f t="shared" ca="1" si="316"/>
        <v>0</v>
      </c>
      <c r="P240" s="395">
        <f t="shared" ca="1" si="317"/>
        <v>0</v>
      </c>
      <c r="Q240" s="395">
        <f t="shared" ca="1" si="318"/>
        <v>0</v>
      </c>
      <c r="R240" s="395">
        <f t="shared" ca="1" si="319"/>
        <v>0</v>
      </c>
      <c r="S240" s="395">
        <f t="shared" ca="1" si="320"/>
        <v>0</v>
      </c>
      <c r="T240" s="395">
        <f t="shared" ca="1" si="321"/>
        <v>0</v>
      </c>
      <c r="U240" s="395">
        <f t="shared" ca="1" si="322"/>
        <v>0</v>
      </c>
      <c r="V240" s="395">
        <f t="shared" ca="1" si="323"/>
        <v>0</v>
      </c>
      <c r="W240" s="395">
        <f t="shared" ca="1" si="324"/>
        <v>0</v>
      </c>
      <c r="X240" s="334"/>
      <c r="Y240" s="334"/>
      <c r="Z240" s="334"/>
      <c r="AA240" s="249"/>
      <c r="AB240" s="249"/>
    </row>
    <row r="241" spans="1:28" hidden="1" outlineLevel="1">
      <c r="A241" s="331">
        <v>6</v>
      </c>
      <c r="B241" s="309" t="str">
        <f t="shared" ca="1" si="325"/>
        <v>Depreciated Net Capex 2018</v>
      </c>
      <c r="C241" s="398"/>
      <c r="D241" s="398"/>
      <c r="E241" s="398"/>
      <c r="F241" s="398"/>
      <c r="G241" s="398"/>
      <c r="H241" s="399"/>
      <c r="I241" s="400">
        <f ca="1">(I230*((1+I$11)^0.5)/I$10)</f>
        <v>0</v>
      </c>
      <c r="J241" s="395">
        <f ca="1">IF(I265="n/a",I241,IFERROR(IF((OFFSET($C241,0,$A241))&lt;0,
MIN(0,I241-(OFFSET($C241,0,$A241)/(OFFSET($C236,-$A240,$A241)))),
MAX(0,I241-(OFFSET($C241,0,$A241)/(OFFSET($C236,-$A240,$A241))))),0))</f>
        <v>0</v>
      </c>
      <c r="K241" s="395">
        <f t="shared" ca="1" si="312"/>
        <v>0</v>
      </c>
      <c r="L241" s="395">
        <f t="shared" ca="1" si="313"/>
        <v>0</v>
      </c>
      <c r="M241" s="395">
        <f t="shared" ca="1" si="314"/>
        <v>0</v>
      </c>
      <c r="N241" s="395">
        <f t="shared" ca="1" si="315"/>
        <v>0</v>
      </c>
      <c r="O241" s="395">
        <f t="shared" ca="1" si="316"/>
        <v>0</v>
      </c>
      <c r="P241" s="395">
        <f t="shared" ca="1" si="317"/>
        <v>0</v>
      </c>
      <c r="Q241" s="395">
        <f t="shared" ca="1" si="318"/>
        <v>0</v>
      </c>
      <c r="R241" s="395">
        <f t="shared" ca="1" si="319"/>
        <v>0</v>
      </c>
      <c r="S241" s="395">
        <f t="shared" ca="1" si="320"/>
        <v>0</v>
      </c>
      <c r="T241" s="395">
        <f t="shared" ca="1" si="321"/>
        <v>0</v>
      </c>
      <c r="U241" s="395">
        <f t="shared" ca="1" si="322"/>
        <v>0</v>
      </c>
      <c r="V241" s="395">
        <f t="shared" ca="1" si="323"/>
        <v>0</v>
      </c>
      <c r="W241" s="395">
        <f t="shared" ca="1" si="324"/>
        <v>0</v>
      </c>
      <c r="X241" s="334"/>
      <c r="Y241" s="334"/>
      <c r="Z241" s="334"/>
      <c r="AA241" s="249"/>
      <c r="AB241" s="249"/>
    </row>
    <row r="242" spans="1:28" hidden="1" outlineLevel="1">
      <c r="A242" s="331">
        <v>7</v>
      </c>
      <c r="B242" s="309" t="str">
        <f t="shared" ca="1" si="325"/>
        <v>Depreciated Net Capex 2019</v>
      </c>
      <c r="C242" s="398"/>
      <c r="D242" s="398"/>
      <c r="E242" s="398"/>
      <c r="F242" s="398"/>
      <c r="G242" s="398"/>
      <c r="H242" s="398"/>
      <c r="I242" s="399"/>
      <c r="J242" s="400">
        <f ca="1">(J230*((1+J$11)^0.5)/J$10)</f>
        <v>0</v>
      </c>
      <c r="K242" s="395">
        <f ca="1">IF(J266="n/a",J242,IFERROR(IF((OFFSET($C242,0,$A242))&lt;0,
MIN(0,J242-(OFFSET($C242,0,$A242)/(OFFSET($C237,-$A241,$A242)))),
MAX(0,J242-(OFFSET($C242,0,$A242)/(OFFSET($C237,-$A241,$A242))))),0))</f>
        <v>0</v>
      </c>
      <c r="L242" s="395">
        <f t="shared" ca="1" si="313"/>
        <v>0</v>
      </c>
      <c r="M242" s="395">
        <f t="shared" ca="1" si="314"/>
        <v>0</v>
      </c>
      <c r="N242" s="395">
        <f t="shared" ca="1" si="315"/>
        <v>0</v>
      </c>
      <c r="O242" s="395">
        <f t="shared" ca="1" si="316"/>
        <v>0</v>
      </c>
      <c r="P242" s="395">
        <f t="shared" ca="1" si="317"/>
        <v>0</v>
      </c>
      <c r="Q242" s="395">
        <f t="shared" ca="1" si="318"/>
        <v>0</v>
      </c>
      <c r="R242" s="395">
        <f t="shared" ca="1" si="319"/>
        <v>0</v>
      </c>
      <c r="S242" s="395">
        <f t="shared" ca="1" si="320"/>
        <v>0</v>
      </c>
      <c r="T242" s="395">
        <f t="shared" ca="1" si="321"/>
        <v>0</v>
      </c>
      <c r="U242" s="395">
        <f t="shared" ca="1" si="322"/>
        <v>0</v>
      </c>
      <c r="V242" s="395">
        <f t="shared" ca="1" si="323"/>
        <v>0</v>
      </c>
      <c r="W242" s="395">
        <f t="shared" ca="1" si="324"/>
        <v>0</v>
      </c>
      <c r="X242" s="334"/>
      <c r="Y242" s="334"/>
      <c r="Z242" s="334"/>
      <c r="AA242" s="249"/>
      <c r="AB242" s="249"/>
    </row>
    <row r="243" spans="1:28" hidden="1" outlineLevel="1">
      <c r="A243" s="331">
        <v>8</v>
      </c>
      <c r="B243" s="309" t="str">
        <f t="shared" ca="1" si="325"/>
        <v>Depreciated Net Capex 2020</v>
      </c>
      <c r="C243" s="398"/>
      <c r="D243" s="398"/>
      <c r="E243" s="398"/>
      <c r="F243" s="398"/>
      <c r="G243" s="398"/>
      <c r="H243" s="398"/>
      <c r="I243" s="398"/>
      <c r="J243" s="399"/>
      <c r="K243" s="400">
        <f ca="1">(K230*((1+K$11)^0.5)/K$10)</f>
        <v>0</v>
      </c>
      <c r="L243" s="395">
        <f ca="1">IF(K267="n/a",K243,IFERROR(IF((OFFSET($C243,0,$A243))&lt;0,
MIN(0,K243-(OFFSET($C243,0,$A243)/(OFFSET($C238,-$A242,$A243)))),
MAX(0,K243-(OFFSET($C243,0,$A243)/(OFFSET($C238,-$A242,$A243))))),0))</f>
        <v>0</v>
      </c>
      <c r="M243" s="395">
        <f t="shared" ca="1" si="314"/>
        <v>0</v>
      </c>
      <c r="N243" s="395">
        <f t="shared" ca="1" si="315"/>
        <v>0</v>
      </c>
      <c r="O243" s="395">
        <f t="shared" ca="1" si="316"/>
        <v>0</v>
      </c>
      <c r="P243" s="395">
        <f t="shared" ca="1" si="317"/>
        <v>0</v>
      </c>
      <c r="Q243" s="395">
        <f t="shared" ca="1" si="318"/>
        <v>0</v>
      </c>
      <c r="R243" s="395">
        <f t="shared" ca="1" si="319"/>
        <v>0</v>
      </c>
      <c r="S243" s="395">
        <f t="shared" ca="1" si="320"/>
        <v>0</v>
      </c>
      <c r="T243" s="395">
        <f t="shared" ca="1" si="321"/>
        <v>0</v>
      </c>
      <c r="U243" s="395">
        <f t="shared" ca="1" si="322"/>
        <v>0</v>
      </c>
      <c r="V243" s="395">
        <f t="shared" ca="1" si="323"/>
        <v>0</v>
      </c>
      <c r="W243" s="395">
        <f t="shared" ca="1" si="324"/>
        <v>0</v>
      </c>
      <c r="X243" s="334"/>
      <c r="Y243" s="334"/>
      <c r="Z243" s="334"/>
      <c r="AA243" s="249"/>
      <c r="AB243" s="249"/>
    </row>
    <row r="244" spans="1:28" hidden="1" outlineLevel="1">
      <c r="A244" s="331">
        <v>9</v>
      </c>
      <c r="B244" s="309" t="str">
        <f t="shared" ca="1" si="325"/>
        <v>Depreciated Net Capex 2021</v>
      </c>
      <c r="C244" s="398"/>
      <c r="D244" s="398"/>
      <c r="E244" s="398"/>
      <c r="F244" s="398"/>
      <c r="G244" s="398"/>
      <c r="H244" s="398"/>
      <c r="I244" s="398"/>
      <c r="J244" s="398"/>
      <c r="K244" s="399"/>
      <c r="L244" s="400">
        <f ca="1">(L230*((1+L$11)^0.5)/L$10)</f>
        <v>0</v>
      </c>
      <c r="M244" s="395">
        <f ca="1">IF(L268="n/a",L244,IFERROR(IF((OFFSET($C244,0,$A244))&lt;0,
MIN(0,L244-(OFFSET($C244,0,$A244)/(OFFSET($C239,-$A243,$A244)))),
MAX(0,L244-(OFFSET($C244,0,$A244)/(OFFSET($C239,-$A243,$A244))))),0))</f>
        <v>0</v>
      </c>
      <c r="N244" s="395">
        <f t="shared" ca="1" si="315"/>
        <v>0</v>
      </c>
      <c r="O244" s="395">
        <f t="shared" ca="1" si="316"/>
        <v>0</v>
      </c>
      <c r="P244" s="395">
        <f t="shared" ca="1" si="317"/>
        <v>0</v>
      </c>
      <c r="Q244" s="395">
        <f t="shared" ca="1" si="318"/>
        <v>0</v>
      </c>
      <c r="R244" s="395">
        <f t="shared" ca="1" si="319"/>
        <v>0</v>
      </c>
      <c r="S244" s="395">
        <f t="shared" ca="1" si="320"/>
        <v>0</v>
      </c>
      <c r="T244" s="395">
        <f t="shared" ca="1" si="321"/>
        <v>0</v>
      </c>
      <c r="U244" s="395">
        <f t="shared" ca="1" si="322"/>
        <v>0</v>
      </c>
      <c r="V244" s="395">
        <f t="shared" ca="1" si="323"/>
        <v>0</v>
      </c>
      <c r="W244" s="395">
        <f t="shared" ca="1" si="324"/>
        <v>0</v>
      </c>
      <c r="X244" s="334"/>
      <c r="Y244" s="334"/>
      <c r="Z244" s="334"/>
      <c r="AA244" s="249"/>
      <c r="AB244" s="249"/>
    </row>
    <row r="245" spans="1:28" hidden="1" outlineLevel="1">
      <c r="A245" s="331">
        <v>10</v>
      </c>
      <c r="B245" s="309" t="str">
        <f t="shared" ca="1" si="325"/>
        <v>Depreciated Net Capex 2022</v>
      </c>
      <c r="C245" s="398"/>
      <c r="D245" s="398"/>
      <c r="E245" s="398"/>
      <c r="F245" s="398"/>
      <c r="G245" s="398"/>
      <c r="H245" s="398"/>
      <c r="I245" s="398"/>
      <c r="J245" s="398"/>
      <c r="K245" s="398"/>
      <c r="L245" s="399"/>
      <c r="M245" s="400">
        <f ca="1">(M230*((1+M$11)^0.5)/M$10)</f>
        <v>0</v>
      </c>
      <c r="N245" s="395">
        <f ca="1">IF(M269="n/a",M245,IFERROR(IF((OFFSET($C245,0,$A245))&lt;0,
MIN(0,M245-(OFFSET($C245,0,$A245)/(OFFSET($C240,-$A244,$A245)))),
MAX(0,M245-(OFFSET($C245,0,$A245)/(OFFSET($C240,-$A244,$A245))))),0))</f>
        <v>0</v>
      </c>
      <c r="O245" s="395">
        <f t="shared" ca="1" si="316"/>
        <v>0</v>
      </c>
      <c r="P245" s="395">
        <f t="shared" ca="1" si="317"/>
        <v>0</v>
      </c>
      <c r="Q245" s="395">
        <f t="shared" ca="1" si="318"/>
        <v>0</v>
      </c>
      <c r="R245" s="395">
        <f t="shared" ca="1" si="319"/>
        <v>0</v>
      </c>
      <c r="S245" s="395">
        <f t="shared" ca="1" si="320"/>
        <v>0</v>
      </c>
      <c r="T245" s="395">
        <f t="shared" ca="1" si="321"/>
        <v>0</v>
      </c>
      <c r="U245" s="395">
        <f t="shared" ca="1" si="322"/>
        <v>0</v>
      </c>
      <c r="V245" s="395">
        <f t="shared" ca="1" si="323"/>
        <v>0</v>
      </c>
      <c r="W245" s="395">
        <f t="shared" ca="1" si="324"/>
        <v>0</v>
      </c>
      <c r="X245" s="334"/>
      <c r="Y245" s="334"/>
      <c r="Z245" s="334"/>
      <c r="AA245" s="249"/>
      <c r="AB245" s="249"/>
    </row>
    <row r="246" spans="1:28" hidden="1" outlineLevel="1">
      <c r="A246" s="331">
        <v>11</v>
      </c>
      <c r="B246" s="309" t="str">
        <f t="shared" ca="1" si="325"/>
        <v>Depreciated Net Capex 2023</v>
      </c>
      <c r="C246" s="398"/>
      <c r="D246" s="398"/>
      <c r="E246" s="398"/>
      <c r="F246" s="398"/>
      <c r="G246" s="398"/>
      <c r="H246" s="398"/>
      <c r="I246" s="398"/>
      <c r="J246" s="398"/>
      <c r="K246" s="398"/>
      <c r="L246" s="398"/>
      <c r="M246" s="399"/>
      <c r="N246" s="400">
        <f>(N230*((1+N$11)^0.5)/N$10)</f>
        <v>0</v>
      </c>
      <c r="O246" s="395">
        <f ca="1">IF(N270="n/a",N246,IFERROR(IF((OFFSET($C246,0,$A246))&lt;0,
MIN(0,N246-(OFFSET($C246,0,$A246)/(OFFSET($C241,-$A245,$A246)))),
MAX(0,N246-(OFFSET($C246,0,$A246)/(OFFSET($C241,-$A245,$A246))))),0))</f>
        <v>0</v>
      </c>
      <c r="P246" s="395">
        <f t="shared" ca="1" si="317"/>
        <v>0</v>
      </c>
      <c r="Q246" s="395">
        <f t="shared" ca="1" si="318"/>
        <v>0</v>
      </c>
      <c r="R246" s="395">
        <f t="shared" ca="1" si="319"/>
        <v>0</v>
      </c>
      <c r="S246" s="395">
        <f t="shared" ca="1" si="320"/>
        <v>0</v>
      </c>
      <c r="T246" s="395">
        <f t="shared" ca="1" si="321"/>
        <v>0</v>
      </c>
      <c r="U246" s="395">
        <f t="shared" ca="1" si="322"/>
        <v>0</v>
      </c>
      <c r="V246" s="395">
        <f t="shared" ca="1" si="323"/>
        <v>0</v>
      </c>
      <c r="W246" s="395">
        <f t="shared" ca="1" si="324"/>
        <v>0</v>
      </c>
      <c r="X246" s="334"/>
      <c r="Y246" s="334"/>
      <c r="Z246" s="334"/>
      <c r="AA246" s="249"/>
      <c r="AB246" s="249"/>
    </row>
    <row r="247" spans="1:28" hidden="1" outlineLevel="1">
      <c r="A247" s="331">
        <v>12</v>
      </c>
      <c r="B247" s="309" t="str">
        <f t="shared" ca="1" si="325"/>
        <v>Depreciated Net Capex 2024</v>
      </c>
      <c r="C247" s="398"/>
      <c r="D247" s="398"/>
      <c r="E247" s="398"/>
      <c r="F247" s="398"/>
      <c r="G247" s="398"/>
      <c r="H247" s="398"/>
      <c r="I247" s="398"/>
      <c r="J247" s="398"/>
      <c r="K247" s="398"/>
      <c r="L247" s="398"/>
      <c r="M247" s="398"/>
      <c r="N247" s="399"/>
      <c r="O247" s="400">
        <f>(O230*((1+O$11)^0.5)/O$10)</f>
        <v>0</v>
      </c>
      <c r="P247" s="395">
        <f ca="1">IF(O271="n/a",O247,IFERROR(IF((OFFSET($C247,0,$A247))&lt;0,
MIN(0,O247-(OFFSET($C247,0,$A247)/(OFFSET($C242,-$A246,$A247)))),
MAX(0,O247-(OFFSET($C247,0,$A247)/(OFFSET($C242,-$A246,$A247))))),0))</f>
        <v>0</v>
      </c>
      <c r="Q247" s="395">
        <f t="shared" ca="1" si="318"/>
        <v>0</v>
      </c>
      <c r="R247" s="395">
        <f t="shared" ca="1" si="319"/>
        <v>0</v>
      </c>
      <c r="S247" s="395">
        <f t="shared" ca="1" si="320"/>
        <v>0</v>
      </c>
      <c r="T247" s="395">
        <f t="shared" ca="1" si="321"/>
        <v>0</v>
      </c>
      <c r="U247" s="395">
        <f t="shared" ca="1" si="322"/>
        <v>0</v>
      </c>
      <c r="V247" s="395">
        <f t="shared" ca="1" si="323"/>
        <v>0</v>
      </c>
      <c r="W247" s="395">
        <f t="shared" ca="1" si="324"/>
        <v>0</v>
      </c>
      <c r="X247" s="334"/>
      <c r="Y247" s="334"/>
      <c r="Z247" s="334"/>
      <c r="AA247" s="249"/>
      <c r="AB247" s="249"/>
    </row>
    <row r="248" spans="1:28" hidden="1" outlineLevel="1">
      <c r="A248" s="331">
        <v>13</v>
      </c>
      <c r="B248" s="309" t="str">
        <f t="shared" ca="1" si="325"/>
        <v>Depreciated Net Capex 2025</v>
      </c>
      <c r="C248" s="398"/>
      <c r="D248" s="398"/>
      <c r="E248" s="398"/>
      <c r="F248" s="398"/>
      <c r="G248" s="398"/>
      <c r="H248" s="398"/>
      <c r="I248" s="398"/>
      <c r="J248" s="398"/>
      <c r="K248" s="398"/>
      <c r="L248" s="398"/>
      <c r="M248" s="398"/>
      <c r="N248" s="398"/>
      <c r="O248" s="399"/>
      <c r="P248" s="400">
        <f>(P230*((1+P$11)^0.5)/P$10)</f>
        <v>0</v>
      </c>
      <c r="Q248" s="395">
        <f ca="1">IF(P272="n/a",P248,IFERROR(IF((OFFSET($C248,0,$A248))&lt;0,
MIN(0,P248-(OFFSET($C248,0,$A248)/(OFFSET($C243,-$A247,$A248)))),
MAX(0,P248-(OFFSET($C248,0,$A248)/(OFFSET($C243,-$A247,$A248))))),0))</f>
        <v>0</v>
      </c>
      <c r="R248" s="395">
        <f t="shared" ca="1" si="319"/>
        <v>0</v>
      </c>
      <c r="S248" s="395">
        <f t="shared" ca="1" si="320"/>
        <v>0</v>
      </c>
      <c r="T248" s="395">
        <f t="shared" ca="1" si="321"/>
        <v>0</v>
      </c>
      <c r="U248" s="395">
        <f t="shared" ca="1" si="322"/>
        <v>0</v>
      </c>
      <c r="V248" s="395">
        <f t="shared" ca="1" si="323"/>
        <v>0</v>
      </c>
      <c r="W248" s="395">
        <f t="shared" ca="1" si="324"/>
        <v>0</v>
      </c>
      <c r="X248" s="334"/>
      <c r="Y248" s="334"/>
      <c r="Z248" s="334"/>
      <c r="AA248" s="249"/>
      <c r="AB248" s="249"/>
    </row>
    <row r="249" spans="1:28" hidden="1" outlineLevel="1">
      <c r="A249" s="331">
        <v>14</v>
      </c>
      <c r="B249" s="309" t="str">
        <f t="shared" ca="1" si="325"/>
        <v>Depreciated Net Capex 2026</v>
      </c>
      <c r="C249" s="398"/>
      <c r="D249" s="398"/>
      <c r="E249" s="398"/>
      <c r="F249" s="398"/>
      <c r="G249" s="398"/>
      <c r="H249" s="398"/>
      <c r="I249" s="398"/>
      <c r="J249" s="398"/>
      <c r="K249" s="398"/>
      <c r="L249" s="398"/>
      <c r="M249" s="398"/>
      <c r="N249" s="398"/>
      <c r="O249" s="398"/>
      <c r="P249" s="399"/>
      <c r="Q249" s="400">
        <f>(Q230*((1+Q$11)^0.5)/Q$10)</f>
        <v>0</v>
      </c>
      <c r="R249" s="395">
        <f ca="1">IF(Q273="n/a",Q249,IFERROR(IF((OFFSET($C249,0,$A249))&lt;0,
MIN(0,Q249-(OFFSET($C249,0,$A249)/(OFFSET($C244,-$A248,$A249)))),
MAX(0,Q249-(OFFSET($C249,0,$A249)/(OFFSET($C244,-$A248,$A249))))),0))</f>
        <v>0</v>
      </c>
      <c r="S249" s="395">
        <f t="shared" ca="1" si="320"/>
        <v>0</v>
      </c>
      <c r="T249" s="395">
        <f t="shared" ca="1" si="321"/>
        <v>0</v>
      </c>
      <c r="U249" s="395">
        <f t="shared" ca="1" si="322"/>
        <v>0</v>
      </c>
      <c r="V249" s="395">
        <f t="shared" ca="1" si="323"/>
        <v>0</v>
      </c>
      <c r="W249" s="395">
        <f t="shared" ca="1" si="324"/>
        <v>0</v>
      </c>
      <c r="X249" s="334"/>
      <c r="Y249" s="334"/>
      <c r="Z249" s="334"/>
      <c r="AA249" s="249"/>
      <c r="AB249" s="249"/>
    </row>
    <row r="250" spans="1:28" hidden="1" outlineLevel="1">
      <c r="A250" s="331">
        <v>15</v>
      </c>
      <c r="B250" s="309" t="str">
        <f t="shared" ca="1" si="325"/>
        <v>Depreciated Net Capex 2027</v>
      </c>
      <c r="C250" s="398"/>
      <c r="D250" s="398"/>
      <c r="E250" s="398"/>
      <c r="F250" s="398"/>
      <c r="G250" s="398"/>
      <c r="H250" s="398"/>
      <c r="I250" s="398"/>
      <c r="J250" s="398"/>
      <c r="K250" s="398"/>
      <c r="L250" s="398"/>
      <c r="M250" s="398"/>
      <c r="N250" s="398"/>
      <c r="O250" s="398"/>
      <c r="P250" s="398"/>
      <c r="Q250" s="399"/>
      <c r="R250" s="400">
        <f>(R230*((1+R$11)^0.5)/R$10)</f>
        <v>0</v>
      </c>
      <c r="S250" s="395">
        <f ca="1">IF(R274="n/a",R250,IFERROR(IF((OFFSET($C250,0,$A250))&lt;0,
MIN(0,R250-(OFFSET($C250,0,$A250)/(OFFSET($C245,-$A249,$A250)))),
MAX(0,R250-(OFFSET($C250,0,$A250)/(OFFSET($C245,-$A249,$A250))))),0))</f>
        <v>0</v>
      </c>
      <c r="T250" s="395">
        <f t="shared" ca="1" si="321"/>
        <v>0</v>
      </c>
      <c r="U250" s="395">
        <f t="shared" ca="1" si="322"/>
        <v>0</v>
      </c>
      <c r="V250" s="395">
        <f t="shared" ca="1" si="323"/>
        <v>0</v>
      </c>
      <c r="W250" s="395">
        <f t="shared" ca="1" si="324"/>
        <v>0</v>
      </c>
      <c r="X250" s="334"/>
      <c r="Y250" s="334"/>
      <c r="Z250" s="334"/>
      <c r="AA250" s="249"/>
      <c r="AB250" s="249"/>
    </row>
    <row r="251" spans="1:28" hidden="1" outlineLevel="1">
      <c r="A251" s="331">
        <v>16</v>
      </c>
      <c r="B251" s="309" t="str">
        <f t="shared" ca="1" si="325"/>
        <v>Depreciated Net Capex 2028</v>
      </c>
      <c r="C251" s="398"/>
      <c r="D251" s="398"/>
      <c r="E251" s="398"/>
      <c r="F251" s="398"/>
      <c r="G251" s="398"/>
      <c r="H251" s="398"/>
      <c r="I251" s="398"/>
      <c r="J251" s="398"/>
      <c r="K251" s="398"/>
      <c r="L251" s="398"/>
      <c r="M251" s="398"/>
      <c r="N251" s="398"/>
      <c r="O251" s="398"/>
      <c r="P251" s="398"/>
      <c r="Q251" s="398"/>
      <c r="R251" s="399"/>
      <c r="S251" s="400">
        <f>(S230*((1+S$11)^0.5)/S$10)</f>
        <v>0</v>
      </c>
      <c r="T251" s="395">
        <f ca="1">IF(S275="n/a",S251,IFERROR(IF((OFFSET($C251,0,$A251))&lt;0,
MIN(0,S251-(OFFSET($C251,0,$A251)/(OFFSET($C246,-$A250,$A251)))),
MAX(0,S251-(OFFSET($C251,0,$A251)/(OFFSET($C246,-$A250,$A251))))),0))</f>
        <v>0</v>
      </c>
      <c r="U251" s="395">
        <f t="shared" ca="1" si="322"/>
        <v>0</v>
      </c>
      <c r="V251" s="395">
        <f t="shared" ca="1" si="323"/>
        <v>0</v>
      </c>
      <c r="W251" s="395">
        <f t="shared" ca="1" si="324"/>
        <v>0</v>
      </c>
      <c r="X251" s="334"/>
      <c r="Y251" s="334"/>
      <c r="Z251" s="334"/>
      <c r="AA251" s="249"/>
      <c r="AB251" s="249"/>
    </row>
    <row r="252" spans="1:28" hidden="1" outlineLevel="1">
      <c r="A252" s="331">
        <v>17</v>
      </c>
      <c r="B252" s="309" t="str">
        <f t="shared" ca="1" si="325"/>
        <v>Depreciated Net Capex 2029</v>
      </c>
      <c r="C252" s="398"/>
      <c r="D252" s="398"/>
      <c r="E252" s="398"/>
      <c r="F252" s="398"/>
      <c r="G252" s="398"/>
      <c r="H252" s="398"/>
      <c r="I252" s="398"/>
      <c r="J252" s="398"/>
      <c r="K252" s="398"/>
      <c r="L252" s="398"/>
      <c r="M252" s="398"/>
      <c r="N252" s="398"/>
      <c r="O252" s="398"/>
      <c r="P252" s="398"/>
      <c r="Q252" s="398"/>
      <c r="R252" s="398"/>
      <c r="S252" s="399"/>
      <c r="T252" s="400">
        <f>(T230*((1+T$11)^0.5)/T$10)</f>
        <v>0</v>
      </c>
      <c r="U252" s="395">
        <f ca="1">IF(T276="n/a",T252,IFERROR(IF((OFFSET($C252,0,$A252))&lt;0,
MIN(0,T252-(OFFSET($C252,0,$A252)/(OFFSET($C247,-$A251,$A252)))),
MAX(0,T252-(OFFSET($C252,0,$A252)/(OFFSET($C247,-$A251,$A252))))),0))</f>
        <v>0</v>
      </c>
      <c r="V252" s="395">
        <f t="shared" ca="1" si="323"/>
        <v>0</v>
      </c>
      <c r="W252" s="395">
        <f t="shared" ca="1" si="324"/>
        <v>0</v>
      </c>
      <c r="X252" s="334"/>
      <c r="Y252" s="334"/>
      <c r="Z252" s="334"/>
      <c r="AA252" s="249"/>
      <c r="AB252" s="249"/>
    </row>
    <row r="253" spans="1:28" hidden="1" outlineLevel="1">
      <c r="A253" s="331">
        <v>18</v>
      </c>
      <c r="B253" s="309" t="str">
        <f t="shared" ca="1" si="325"/>
        <v>Depreciated Net Capex 2030</v>
      </c>
      <c r="C253" s="398"/>
      <c r="D253" s="398"/>
      <c r="E253" s="398"/>
      <c r="F253" s="398"/>
      <c r="G253" s="398"/>
      <c r="H253" s="398"/>
      <c r="I253" s="398"/>
      <c r="J253" s="398"/>
      <c r="K253" s="398"/>
      <c r="L253" s="398"/>
      <c r="M253" s="398"/>
      <c r="N253" s="398"/>
      <c r="O253" s="398"/>
      <c r="P253" s="398"/>
      <c r="Q253" s="398"/>
      <c r="R253" s="398"/>
      <c r="S253" s="398"/>
      <c r="T253" s="399"/>
      <c r="U253" s="400">
        <f>(U230*((1+U$11)^0.5)/U$10)</f>
        <v>0</v>
      </c>
      <c r="V253" s="395">
        <f ca="1">IF(U277="n/a",U253,IFERROR(IF((OFFSET($C253,0,$A253))&lt;0,
MIN(0,U253-(OFFSET($C253,0,$A253)/(OFFSET($C248,-$A252,$A253)))),
MAX(0,U253-(OFFSET($C253,0,$A253)/(OFFSET($C248,-$A252,$A253))))),0))</f>
        <v>0</v>
      </c>
      <c r="W253" s="395">
        <f t="shared" ca="1" si="324"/>
        <v>0</v>
      </c>
      <c r="X253" s="334"/>
      <c r="Y253" s="334"/>
      <c r="Z253" s="334"/>
      <c r="AA253" s="249"/>
      <c r="AB253" s="249"/>
    </row>
    <row r="254" spans="1:28" hidden="1" outlineLevel="1">
      <c r="A254" s="331">
        <v>19</v>
      </c>
      <c r="B254" s="309" t="str">
        <f t="shared" ca="1" si="325"/>
        <v>Depreciated Net Capex 2031</v>
      </c>
      <c r="C254" s="398"/>
      <c r="D254" s="398"/>
      <c r="E254" s="398"/>
      <c r="F254" s="398"/>
      <c r="G254" s="398"/>
      <c r="H254" s="398"/>
      <c r="I254" s="398"/>
      <c r="J254" s="398"/>
      <c r="K254" s="398"/>
      <c r="L254" s="398"/>
      <c r="M254" s="398"/>
      <c r="N254" s="398"/>
      <c r="O254" s="398"/>
      <c r="P254" s="398"/>
      <c r="Q254" s="398"/>
      <c r="R254" s="398"/>
      <c r="S254" s="398"/>
      <c r="T254" s="398"/>
      <c r="U254" s="399"/>
      <c r="V254" s="400">
        <f>(V230*((1+V$11)^0.5)/V$10)</f>
        <v>0</v>
      </c>
      <c r="W254" s="395">
        <f ca="1">IF(V278="n/a",V254,IFERROR(IF((OFFSET($C254,0,$A254))&lt;0,
MIN(0,V254-(OFFSET($C254,0,$A254)/(OFFSET($C249,-$A253,$A254)))),
MAX(0,V254-(OFFSET($C254,0,$A254)/(OFFSET($C249,-$A253,$A254))))),0))</f>
        <v>0</v>
      </c>
      <c r="X254" s="334"/>
      <c r="Y254" s="334"/>
      <c r="Z254" s="334"/>
      <c r="AA254" s="249"/>
      <c r="AB254" s="249"/>
    </row>
    <row r="255" spans="1:28" hidden="1" outlineLevel="1">
      <c r="A255" s="331">
        <v>20</v>
      </c>
      <c r="B255" s="309" t="str">
        <f ca="1">"Depreciated Net Capex "&amp;OFFSET($C$6,0,A255)</f>
        <v>Depreciated Net Capex 2032</v>
      </c>
      <c r="C255" s="398"/>
      <c r="D255" s="398"/>
      <c r="E255" s="398"/>
      <c r="F255" s="398"/>
      <c r="G255" s="398"/>
      <c r="H255" s="398"/>
      <c r="I255" s="398"/>
      <c r="J255" s="398"/>
      <c r="K255" s="398"/>
      <c r="L255" s="398"/>
      <c r="M255" s="398"/>
      <c r="N255" s="398"/>
      <c r="O255" s="398"/>
      <c r="P255" s="398"/>
      <c r="Q255" s="398"/>
      <c r="R255" s="398"/>
      <c r="S255" s="398"/>
      <c r="T255" s="398"/>
      <c r="U255" s="398"/>
      <c r="V255" s="399"/>
      <c r="W255" s="395">
        <f>(W230*((1+W$11)^0.5)/W$10)</f>
        <v>0</v>
      </c>
      <c r="X255" s="249"/>
      <c r="Y255" s="249"/>
      <c r="Z255" s="249"/>
      <c r="AA255" s="249"/>
      <c r="AB255" s="249"/>
    </row>
    <row r="256" spans="1:28" hidden="1" outlineLevel="1">
      <c r="A256" s="249"/>
      <c r="B256" s="332"/>
      <c r="C256" s="395"/>
      <c r="D256" s="395"/>
      <c r="E256" s="395"/>
      <c r="F256" s="395"/>
      <c r="G256" s="395"/>
      <c r="H256" s="395"/>
      <c r="I256" s="395"/>
      <c r="J256" s="395"/>
      <c r="K256" s="395"/>
      <c r="L256" s="395"/>
      <c r="M256" s="395"/>
      <c r="N256" s="395"/>
      <c r="O256" s="395"/>
      <c r="P256" s="395"/>
      <c r="Q256" s="395"/>
      <c r="R256" s="395"/>
      <c r="S256" s="395"/>
      <c r="T256" s="395"/>
      <c r="U256" s="395"/>
      <c r="V256" s="395"/>
      <c r="W256" s="395"/>
      <c r="X256" s="249"/>
      <c r="Y256" s="249"/>
      <c r="Z256" s="249"/>
      <c r="AA256" s="249"/>
      <c r="AB256" s="249"/>
    </row>
    <row r="257" spans="1:28" hidden="1" outlineLevel="1">
      <c r="A257" s="249"/>
      <c r="B257" s="332"/>
      <c r="C257" s="395"/>
      <c r="D257" s="395"/>
      <c r="E257" s="395"/>
      <c r="F257" s="395"/>
      <c r="G257" s="395"/>
      <c r="H257" s="395"/>
      <c r="I257" s="395"/>
      <c r="J257" s="395"/>
      <c r="K257" s="395"/>
      <c r="L257" s="395"/>
      <c r="M257" s="395"/>
      <c r="N257" s="395"/>
      <c r="O257" s="395"/>
      <c r="P257" s="395"/>
      <c r="Q257" s="395"/>
      <c r="R257" s="395"/>
      <c r="S257" s="395"/>
      <c r="T257" s="395"/>
      <c r="U257" s="395"/>
      <c r="V257" s="395"/>
      <c r="W257" s="395"/>
      <c r="X257" s="249"/>
      <c r="Y257" s="249"/>
      <c r="Z257" s="249"/>
      <c r="AA257" s="249"/>
      <c r="AB257" s="249"/>
    </row>
    <row r="258" spans="1:28" hidden="1" outlineLevel="1">
      <c r="A258" s="249"/>
      <c r="B258" s="309" t="s">
        <v>298</v>
      </c>
      <c r="C258" s="395"/>
      <c r="D258" s="395">
        <f t="shared" ref="D258" ca="1" si="326">IF(C258="n/a","n/a",IF(AND(C258&lt;1,D232=0),0,
IF(D232=0,C258-1,
IF(C258&lt;1,D233,
(((C258-1)*(C234-(C234/(C258))))+((D232/D$10)*D233))/(D234)))))</f>
        <v>0</v>
      </c>
      <c r="E258" s="395">
        <f t="shared" ref="E258" ca="1" si="327">IF(D258="n/a","n/a",IF(AND(D258&lt;1,E232=0),0,
IF(E232=0,D258-1,
IF(D258&lt;1,E233,
(((D258-1)*(D234-(D234/(D258))))+((E232/E$10)*E233))/(E234)))))</f>
        <v>0</v>
      </c>
      <c r="F258" s="395">
        <f t="shared" ref="F258" ca="1" si="328">IF(E258="n/a","n/a",IF(AND(E258&lt;1,F232=0),0,
IF(F232=0,E258-1,
IF(E258&lt;1,F233,
(((E258-1)*(E234-(E234/(E258))))+((F232/F$10)*F233))/(F234)))))</f>
        <v>0</v>
      </c>
      <c r="G258" s="395">
        <f t="shared" ref="G258" ca="1" si="329">IF(F258="n/a","n/a",IF(AND(F258&lt;1,G232=0),0,
IF(G232=0,F258-1,
IF(F258&lt;1,G233,
(((F258-1)*(F234-(F234/(F258))))+((G232/G$10)*G233))/(G234)))))</f>
        <v>0</v>
      </c>
      <c r="H258" s="395">
        <f ca="1">IF(G258="n/a","n/a",IF(AND(G258&lt;1,H232=0),0,
IF(H232=0,G258-1,
IF(G258&lt;1,H233,
(((G258-1)*(G234-(G234/(G258))))+((H232/H$10)*H233))/(H234)))))</f>
        <v>0</v>
      </c>
      <c r="I258" s="395">
        <f t="shared" ref="I258" ca="1" si="330">IF(H258="n/a","n/a",IF(AND(H258&lt;1,I232=0),0,
IF(I232=0,H258-1,
IF(H258&lt;1,I233,
(((H258-1)*(H234-(H234/(H258))))+((I232/I$10)*I233))/(I234)))))</f>
        <v>0</v>
      </c>
      <c r="J258" s="395">
        <f t="shared" ref="J258" ca="1" si="331">IF(I258="n/a","n/a",IF(AND(I258&lt;1,J232=0),0,
IF(J232=0,I258-1,
IF(I258&lt;1,J233,
(((I258-1)*(I234-(I234/(I258))))+((J232/J$10)*J233))/(J234)))))</f>
        <v>0</v>
      </c>
      <c r="K258" s="395">
        <f t="shared" ref="K258" ca="1" si="332">IF(J258="n/a","n/a",IF(AND(J258&lt;1,K232=0),0,
IF(K232=0,J258-1,
IF(J258&lt;1,K233,
(((J258-1)*(J234-(J234/(J258))))+((K232/K$10)*K233))/(K234)))))</f>
        <v>0</v>
      </c>
      <c r="L258" s="395">
        <f t="shared" ref="L258" ca="1" si="333">IF(K258="n/a","n/a",IF(AND(K258&lt;1,L232=0),0,
IF(L232=0,K258-1,
IF(K258&lt;1,L233,
(((K258-1)*(K234-(K234/(K258))))+((L232/L$10)*L233))/(L234)))))</f>
        <v>0</v>
      </c>
      <c r="M258" s="395">
        <f t="shared" ref="M258" ca="1" si="334">IF(L258="n/a","n/a",IF(AND(L258&lt;1,M232=0),0,
IF(M232=0,L258-1,
IF(L258&lt;1,M233,
(((L258-1)*(L234-(L234/(L258))))+((M232/M$10)*M233))/(M234)))))</f>
        <v>0</v>
      </c>
      <c r="N258" s="395">
        <f t="shared" ref="N258" ca="1" si="335">IF(M258="n/a","n/a",IF(AND(M258&lt;1,N232=0),0,
IF(N232=0,M258-1,
IF(M258&lt;1,N233,
(((M258-1)*(M234-(M234/(M258))))+((N232/N$10)*N233))/(N234)))))</f>
        <v>0</v>
      </c>
      <c r="O258" s="395">
        <f t="shared" ref="O258" ca="1" si="336">IF(N258="n/a","n/a",IF(AND(N258&lt;1,O232=0),0,
IF(O232=0,N258-1,
IF(N258&lt;1,O233,
(((N258-1)*(N234-(N234/(N258))))+((O232/O$10)*O233))/(O234)))))</f>
        <v>0</v>
      </c>
      <c r="P258" s="395">
        <f t="shared" ref="P258" ca="1" si="337">IF(O258="n/a","n/a",IF(AND(O258&lt;1,P232=0),0,
IF(P232=0,O258-1,
IF(O258&lt;1,P233,
(((O258-1)*(O234-(O234/(O258))))+((P232/P$10)*P233))/(P234)))))</f>
        <v>0</v>
      </c>
      <c r="Q258" s="395">
        <f t="shared" ref="Q258" ca="1" si="338">IF(P258="n/a","n/a",IF(AND(P258&lt;1,Q232=0),0,
IF(Q232=0,P258-1,
IF(P258&lt;1,Q233,
(((P258-1)*(P234-(P234/(P258))))+((Q232/Q$10)*Q233))/(Q234)))))</f>
        <v>0</v>
      </c>
      <c r="R258" s="395">
        <f t="shared" ref="R258" ca="1" si="339">IF(Q258="n/a","n/a",IF(AND(Q258&lt;1,R232=0),0,
IF(R232=0,Q258-1,
IF(Q258&lt;1,R233,
(((Q258-1)*(Q234-(Q234/(Q258))))+((R232/R$10)*R233))/(R234)))))</f>
        <v>0</v>
      </c>
      <c r="S258" s="395">
        <f t="shared" ref="S258" ca="1" si="340">IF(R258="n/a","n/a",IF(AND(R258&lt;1,S232=0),0,
IF(S232=0,R258-1,
IF(R258&lt;1,S233,
(((R258-1)*(R234-(R234/(R258))))+((S232/S$10)*S233))/(S234)))))</f>
        <v>0</v>
      </c>
      <c r="T258" s="395">
        <f t="shared" ref="T258" ca="1" si="341">IF(S258="n/a","n/a",IF(AND(S258&lt;1,T232=0),0,
IF(T232=0,S258-1,
IF(S258&lt;1,T233,
(((S258-1)*(S234-(S234/(S258))))+((T232/T$10)*T233))/(T234)))))</f>
        <v>0</v>
      </c>
      <c r="U258" s="395">
        <f t="shared" ref="U258" ca="1" si="342">IF(T258="n/a","n/a",IF(AND(T258&lt;1,U232=0),0,
IF(U232=0,T258-1,
IF(T258&lt;1,U233,
(((T258-1)*(T234-(T234/(T258))))+((U232/U$10)*U233))/(U234)))))</f>
        <v>0</v>
      </c>
      <c r="V258" s="395">
        <f t="shared" ref="V258" ca="1" si="343">IF(U258="n/a","n/a",IF(AND(U258&lt;1,V232=0),0,
IF(V232=0,U258-1,
IF(U258&lt;1,V233,
(((U258-1)*(U234-(U234/(U258))))+((V232/V$10)*V233))/(V234)))))</f>
        <v>0</v>
      </c>
      <c r="W258" s="395">
        <f t="shared" ref="W258" ca="1" si="344">IF(V258="n/a","n/a",IF(AND(V258&lt;1,W232=0),0,
IF(W232=0,V258-1,
IF(V258&lt;1,W233,
(((V258-1)*(V234-(V234/(V258))))+((W232/W$10)*W233))/(W234)))))</f>
        <v>0</v>
      </c>
      <c r="X258" s="249"/>
      <c r="Y258" s="249"/>
      <c r="Z258" s="249"/>
      <c r="AA258" s="249"/>
      <c r="AB258" s="249"/>
    </row>
    <row r="259" spans="1:28" hidden="1" outlineLevel="1">
      <c r="A259" s="249"/>
      <c r="B259" s="309" t="s">
        <v>191</v>
      </c>
      <c r="C259" s="395">
        <f ca="1">C231</f>
        <v>0.4</v>
      </c>
      <c r="D259" s="395">
        <f t="shared" ref="D259" ca="1" si="345">IF(C259="n/a","n/a",MAX(0,C259-1))</f>
        <v>0</v>
      </c>
      <c r="E259" s="395">
        <f t="shared" ref="E259:E260" ca="1" si="346">IF(D259="n/a","n/a",MAX(0,D259-1))</f>
        <v>0</v>
      </c>
      <c r="F259" s="395">
        <f t="shared" ref="F259:F261" ca="1" si="347">IF(E259="n/a","n/a",MAX(0,E259-1))</f>
        <v>0</v>
      </c>
      <c r="G259" s="395">
        <f t="shared" ref="G259:G262" ca="1" si="348">IF(F259="n/a","n/a",MAX(0,F259-1))</f>
        <v>0</v>
      </c>
      <c r="H259" s="395">
        <f t="shared" ref="H259:H263" ca="1" si="349">IF(G259="n/a","n/a",MAX(0,G259-1))</f>
        <v>0</v>
      </c>
      <c r="I259" s="395">
        <f t="shared" ref="I259:I264" ca="1" si="350">IF(H259="n/a","n/a",MAX(0,H259-1))</f>
        <v>0</v>
      </c>
      <c r="J259" s="395">
        <f t="shared" ref="J259:J265" ca="1" si="351">IF(I259="n/a","n/a",MAX(0,I259-1))</f>
        <v>0</v>
      </c>
      <c r="K259" s="395">
        <f t="shared" ref="K259:K266" ca="1" si="352">IF(J259="n/a","n/a",MAX(0,J259-1))</f>
        <v>0</v>
      </c>
      <c r="L259" s="395">
        <f t="shared" ref="L259:L267" ca="1" si="353">IF(K259="n/a","n/a",MAX(0,K259-1))</f>
        <v>0</v>
      </c>
      <c r="M259" s="395">
        <f t="shared" ref="M259:M268" ca="1" si="354">IF(L259="n/a","n/a",MAX(0,L259-1))</f>
        <v>0</v>
      </c>
      <c r="N259" s="395">
        <f t="shared" ref="N259:N269" ca="1" si="355">IF(M259="n/a","n/a",MAX(0,M259-1))</f>
        <v>0</v>
      </c>
      <c r="O259" s="395">
        <f t="shared" ref="O259:O270" ca="1" si="356">IF(N259="n/a","n/a",MAX(0,N259-1))</f>
        <v>0</v>
      </c>
      <c r="P259" s="395">
        <f t="shared" ref="P259:P271" ca="1" si="357">IF(O259="n/a","n/a",MAX(0,O259-1))</f>
        <v>0</v>
      </c>
      <c r="Q259" s="395">
        <f t="shared" ref="Q259:Q272" ca="1" si="358">IF(P259="n/a","n/a",MAX(0,P259-1))</f>
        <v>0</v>
      </c>
      <c r="R259" s="395">
        <f t="shared" ref="R259:R273" ca="1" si="359">IF(Q259="n/a","n/a",MAX(0,Q259-1))</f>
        <v>0</v>
      </c>
      <c r="S259" s="395">
        <f t="shared" ref="S259:S274" ca="1" si="360">IF(R259="n/a","n/a",MAX(0,R259-1))</f>
        <v>0</v>
      </c>
      <c r="T259" s="395">
        <f t="shared" ref="T259:T275" ca="1" si="361">IF(S259="n/a","n/a",MAX(0,S259-1))</f>
        <v>0</v>
      </c>
      <c r="U259" s="395">
        <f t="shared" ref="U259:U276" ca="1" si="362">IF(T259="n/a","n/a",MAX(0,T259-1))</f>
        <v>0</v>
      </c>
      <c r="V259" s="395">
        <f t="shared" ref="V259:V277" ca="1" si="363">IF(U259="n/a","n/a",MAX(0,U259-1))</f>
        <v>0</v>
      </c>
      <c r="W259" s="395">
        <f t="shared" ref="W259:W277" ca="1" si="364">IF(V259="n/a","n/a",MAX(0,V259-1))</f>
        <v>0</v>
      </c>
      <c r="X259" s="249"/>
      <c r="Y259" s="249"/>
      <c r="Z259" s="249"/>
      <c r="AA259" s="249"/>
      <c r="AB259" s="249"/>
    </row>
    <row r="260" spans="1:28" hidden="1" outlineLevel="1">
      <c r="A260" s="249"/>
      <c r="B260" s="309" t="str">
        <f t="shared" ref="B260:B279" ca="1" si="365">"RL Capex "&amp;OFFSET($C$6,0,A236)</f>
        <v>RL Capex 2013</v>
      </c>
      <c r="C260" s="396"/>
      <c r="D260" s="400">
        <f ca="1">D231</f>
        <v>10</v>
      </c>
      <c r="E260" s="395">
        <f t="shared" ca="1" si="346"/>
        <v>9</v>
      </c>
      <c r="F260" s="395">
        <f t="shared" ca="1" si="347"/>
        <v>8</v>
      </c>
      <c r="G260" s="395">
        <f t="shared" ca="1" si="348"/>
        <v>7</v>
      </c>
      <c r="H260" s="395">
        <f t="shared" ca="1" si="349"/>
        <v>6</v>
      </c>
      <c r="I260" s="395">
        <f t="shared" ca="1" si="350"/>
        <v>5</v>
      </c>
      <c r="J260" s="395">
        <f t="shared" ca="1" si="351"/>
        <v>4</v>
      </c>
      <c r="K260" s="395">
        <f t="shared" ca="1" si="352"/>
        <v>3</v>
      </c>
      <c r="L260" s="395">
        <f t="shared" ca="1" si="353"/>
        <v>2</v>
      </c>
      <c r="M260" s="395">
        <f t="shared" ca="1" si="354"/>
        <v>1</v>
      </c>
      <c r="N260" s="395">
        <f t="shared" ca="1" si="355"/>
        <v>0</v>
      </c>
      <c r="O260" s="395">
        <f t="shared" ca="1" si="356"/>
        <v>0</v>
      </c>
      <c r="P260" s="395">
        <f t="shared" ca="1" si="357"/>
        <v>0</v>
      </c>
      <c r="Q260" s="395">
        <f t="shared" ca="1" si="358"/>
        <v>0</v>
      </c>
      <c r="R260" s="395">
        <f t="shared" ca="1" si="359"/>
        <v>0</v>
      </c>
      <c r="S260" s="395">
        <f t="shared" ca="1" si="360"/>
        <v>0</v>
      </c>
      <c r="T260" s="395">
        <f t="shared" ca="1" si="361"/>
        <v>0</v>
      </c>
      <c r="U260" s="395">
        <f t="shared" ca="1" si="362"/>
        <v>0</v>
      </c>
      <c r="V260" s="395">
        <f t="shared" ca="1" si="363"/>
        <v>0</v>
      </c>
      <c r="W260" s="395">
        <f t="shared" ca="1" si="364"/>
        <v>0</v>
      </c>
      <c r="X260" s="249"/>
      <c r="Y260" s="249"/>
      <c r="Z260" s="249"/>
      <c r="AA260" s="249"/>
      <c r="AB260" s="249"/>
    </row>
    <row r="261" spans="1:28" hidden="1" outlineLevel="1">
      <c r="A261" s="249"/>
      <c r="B261" s="309" t="str">
        <f t="shared" ca="1" si="365"/>
        <v>RL Capex 2014</v>
      </c>
      <c r="C261" s="401"/>
      <c r="D261" s="396"/>
      <c r="E261" s="400">
        <f ca="1">E231</f>
        <v>10</v>
      </c>
      <c r="F261" s="395">
        <f t="shared" ca="1" si="347"/>
        <v>9</v>
      </c>
      <c r="G261" s="395">
        <f t="shared" ca="1" si="348"/>
        <v>8</v>
      </c>
      <c r="H261" s="395">
        <f t="shared" ca="1" si="349"/>
        <v>7</v>
      </c>
      <c r="I261" s="395">
        <f t="shared" ca="1" si="350"/>
        <v>6</v>
      </c>
      <c r="J261" s="395">
        <f t="shared" ca="1" si="351"/>
        <v>5</v>
      </c>
      <c r="K261" s="395">
        <f t="shared" ca="1" si="352"/>
        <v>4</v>
      </c>
      <c r="L261" s="395">
        <f t="shared" ca="1" si="353"/>
        <v>3</v>
      </c>
      <c r="M261" s="395">
        <f t="shared" ca="1" si="354"/>
        <v>2</v>
      </c>
      <c r="N261" s="395">
        <f t="shared" ca="1" si="355"/>
        <v>1</v>
      </c>
      <c r="O261" s="395">
        <f t="shared" ca="1" si="356"/>
        <v>0</v>
      </c>
      <c r="P261" s="395">
        <f t="shared" ca="1" si="357"/>
        <v>0</v>
      </c>
      <c r="Q261" s="395">
        <f t="shared" ca="1" si="358"/>
        <v>0</v>
      </c>
      <c r="R261" s="395">
        <f t="shared" ca="1" si="359"/>
        <v>0</v>
      </c>
      <c r="S261" s="395">
        <f t="shared" ca="1" si="360"/>
        <v>0</v>
      </c>
      <c r="T261" s="395">
        <f t="shared" ca="1" si="361"/>
        <v>0</v>
      </c>
      <c r="U261" s="395">
        <f t="shared" ca="1" si="362"/>
        <v>0</v>
      </c>
      <c r="V261" s="395">
        <f t="shared" ca="1" si="363"/>
        <v>0</v>
      </c>
      <c r="W261" s="395">
        <f t="shared" ca="1" si="364"/>
        <v>0</v>
      </c>
      <c r="X261" s="249"/>
      <c r="Y261" s="249"/>
      <c r="Z261" s="249"/>
      <c r="AA261" s="249"/>
      <c r="AB261" s="249"/>
    </row>
    <row r="262" spans="1:28" hidden="1" outlineLevel="1">
      <c r="A262" s="249"/>
      <c r="B262" s="309" t="str">
        <f t="shared" ca="1" si="365"/>
        <v>RL Capex 2015</v>
      </c>
      <c r="C262" s="401"/>
      <c r="D262" s="401"/>
      <c r="E262" s="396"/>
      <c r="F262" s="400">
        <f ca="1">F231</f>
        <v>10</v>
      </c>
      <c r="G262" s="395">
        <f t="shared" ca="1" si="348"/>
        <v>9</v>
      </c>
      <c r="H262" s="395">
        <f t="shared" ca="1" si="349"/>
        <v>8</v>
      </c>
      <c r="I262" s="395">
        <f t="shared" ca="1" si="350"/>
        <v>7</v>
      </c>
      <c r="J262" s="395">
        <f t="shared" ca="1" si="351"/>
        <v>6</v>
      </c>
      <c r="K262" s="395">
        <f t="shared" ca="1" si="352"/>
        <v>5</v>
      </c>
      <c r="L262" s="395">
        <f t="shared" ca="1" si="353"/>
        <v>4</v>
      </c>
      <c r="M262" s="395">
        <f t="shared" ca="1" si="354"/>
        <v>3</v>
      </c>
      <c r="N262" s="395">
        <f t="shared" ca="1" si="355"/>
        <v>2</v>
      </c>
      <c r="O262" s="395">
        <f t="shared" ca="1" si="356"/>
        <v>1</v>
      </c>
      <c r="P262" s="395">
        <f t="shared" ca="1" si="357"/>
        <v>0</v>
      </c>
      <c r="Q262" s="395">
        <f t="shared" ca="1" si="358"/>
        <v>0</v>
      </c>
      <c r="R262" s="395">
        <f t="shared" ca="1" si="359"/>
        <v>0</v>
      </c>
      <c r="S262" s="395">
        <f t="shared" ca="1" si="360"/>
        <v>0</v>
      </c>
      <c r="T262" s="395">
        <f t="shared" ca="1" si="361"/>
        <v>0</v>
      </c>
      <c r="U262" s="395">
        <f t="shared" ca="1" si="362"/>
        <v>0</v>
      </c>
      <c r="V262" s="395">
        <f t="shared" ca="1" si="363"/>
        <v>0</v>
      </c>
      <c r="W262" s="395">
        <f t="shared" ca="1" si="364"/>
        <v>0</v>
      </c>
      <c r="X262" s="249"/>
      <c r="Y262" s="249"/>
      <c r="Z262" s="249"/>
      <c r="AA262" s="249"/>
      <c r="AB262" s="249"/>
    </row>
    <row r="263" spans="1:28" hidden="1" outlineLevel="1">
      <c r="A263" s="249"/>
      <c r="B263" s="309" t="str">
        <f t="shared" ca="1" si="365"/>
        <v>RL Capex 2016</v>
      </c>
      <c r="C263" s="401"/>
      <c r="D263" s="401"/>
      <c r="E263" s="401"/>
      <c r="F263" s="396"/>
      <c r="G263" s="400">
        <f ca="1">G231</f>
        <v>10</v>
      </c>
      <c r="H263" s="395">
        <f t="shared" ca="1" si="349"/>
        <v>9</v>
      </c>
      <c r="I263" s="395">
        <f t="shared" ca="1" si="350"/>
        <v>8</v>
      </c>
      <c r="J263" s="395">
        <f t="shared" ca="1" si="351"/>
        <v>7</v>
      </c>
      <c r="K263" s="395">
        <f t="shared" ca="1" si="352"/>
        <v>6</v>
      </c>
      <c r="L263" s="395">
        <f t="shared" ca="1" si="353"/>
        <v>5</v>
      </c>
      <c r="M263" s="395">
        <f t="shared" ca="1" si="354"/>
        <v>4</v>
      </c>
      <c r="N263" s="395">
        <f t="shared" ca="1" si="355"/>
        <v>3</v>
      </c>
      <c r="O263" s="395">
        <f t="shared" ca="1" si="356"/>
        <v>2</v>
      </c>
      <c r="P263" s="395">
        <f t="shared" ca="1" si="357"/>
        <v>1</v>
      </c>
      <c r="Q263" s="395">
        <f t="shared" ca="1" si="358"/>
        <v>0</v>
      </c>
      <c r="R263" s="395">
        <f t="shared" ca="1" si="359"/>
        <v>0</v>
      </c>
      <c r="S263" s="395">
        <f t="shared" ca="1" si="360"/>
        <v>0</v>
      </c>
      <c r="T263" s="395">
        <f t="shared" ca="1" si="361"/>
        <v>0</v>
      </c>
      <c r="U263" s="395">
        <f t="shared" ca="1" si="362"/>
        <v>0</v>
      </c>
      <c r="V263" s="395">
        <f t="shared" ca="1" si="363"/>
        <v>0</v>
      </c>
      <c r="W263" s="395">
        <f t="shared" ca="1" si="364"/>
        <v>0</v>
      </c>
      <c r="X263" s="249"/>
      <c r="Y263" s="249"/>
      <c r="Z263" s="249"/>
      <c r="AA263" s="249"/>
      <c r="AB263" s="249"/>
    </row>
    <row r="264" spans="1:28" hidden="1" outlineLevel="1">
      <c r="A264" s="249"/>
      <c r="B264" s="309" t="str">
        <f t="shared" ca="1" si="365"/>
        <v>RL Capex 2017</v>
      </c>
      <c r="C264" s="401"/>
      <c r="D264" s="401"/>
      <c r="E264" s="401"/>
      <c r="F264" s="401"/>
      <c r="G264" s="396"/>
      <c r="H264" s="400">
        <f ca="1">H231</f>
        <v>10</v>
      </c>
      <c r="I264" s="395">
        <f t="shared" ca="1" si="350"/>
        <v>9</v>
      </c>
      <c r="J264" s="395">
        <f t="shared" ca="1" si="351"/>
        <v>8</v>
      </c>
      <c r="K264" s="395">
        <f t="shared" ca="1" si="352"/>
        <v>7</v>
      </c>
      <c r="L264" s="395">
        <f t="shared" ca="1" si="353"/>
        <v>6</v>
      </c>
      <c r="M264" s="395">
        <f t="shared" ca="1" si="354"/>
        <v>5</v>
      </c>
      <c r="N264" s="395">
        <f t="shared" ca="1" si="355"/>
        <v>4</v>
      </c>
      <c r="O264" s="395">
        <f t="shared" ca="1" si="356"/>
        <v>3</v>
      </c>
      <c r="P264" s="395">
        <f t="shared" ca="1" si="357"/>
        <v>2</v>
      </c>
      <c r="Q264" s="395">
        <f t="shared" ca="1" si="358"/>
        <v>1</v>
      </c>
      <c r="R264" s="395">
        <f t="shared" ca="1" si="359"/>
        <v>0</v>
      </c>
      <c r="S264" s="395">
        <f t="shared" ca="1" si="360"/>
        <v>0</v>
      </c>
      <c r="T264" s="395">
        <f t="shared" ca="1" si="361"/>
        <v>0</v>
      </c>
      <c r="U264" s="395">
        <f t="shared" ca="1" si="362"/>
        <v>0</v>
      </c>
      <c r="V264" s="395">
        <f t="shared" ca="1" si="363"/>
        <v>0</v>
      </c>
      <c r="W264" s="395">
        <f t="shared" ca="1" si="364"/>
        <v>0</v>
      </c>
      <c r="X264" s="249"/>
      <c r="Y264" s="249"/>
      <c r="Z264" s="249"/>
      <c r="AA264" s="249"/>
      <c r="AB264" s="249"/>
    </row>
    <row r="265" spans="1:28" hidden="1" outlineLevel="1">
      <c r="A265" s="249"/>
      <c r="B265" s="309" t="str">
        <f t="shared" ca="1" si="365"/>
        <v>RL Capex 2018</v>
      </c>
      <c r="C265" s="401"/>
      <c r="D265" s="401"/>
      <c r="E265" s="401"/>
      <c r="F265" s="401"/>
      <c r="G265" s="401"/>
      <c r="H265" s="396"/>
      <c r="I265" s="400">
        <f ca="1">I231</f>
        <v>10</v>
      </c>
      <c r="J265" s="395">
        <f t="shared" ca="1" si="351"/>
        <v>9</v>
      </c>
      <c r="K265" s="395">
        <f t="shared" ca="1" si="352"/>
        <v>8</v>
      </c>
      <c r="L265" s="395">
        <f t="shared" ca="1" si="353"/>
        <v>7</v>
      </c>
      <c r="M265" s="395">
        <f t="shared" ca="1" si="354"/>
        <v>6</v>
      </c>
      <c r="N265" s="395">
        <f t="shared" ca="1" si="355"/>
        <v>5</v>
      </c>
      <c r="O265" s="395">
        <f t="shared" ca="1" si="356"/>
        <v>4</v>
      </c>
      <c r="P265" s="395">
        <f t="shared" ca="1" si="357"/>
        <v>3</v>
      </c>
      <c r="Q265" s="395">
        <f t="shared" ca="1" si="358"/>
        <v>2</v>
      </c>
      <c r="R265" s="395">
        <f t="shared" ca="1" si="359"/>
        <v>1</v>
      </c>
      <c r="S265" s="395">
        <f t="shared" ca="1" si="360"/>
        <v>0</v>
      </c>
      <c r="T265" s="395">
        <f t="shared" ca="1" si="361"/>
        <v>0</v>
      </c>
      <c r="U265" s="395">
        <f t="shared" ca="1" si="362"/>
        <v>0</v>
      </c>
      <c r="V265" s="395">
        <f t="shared" ca="1" si="363"/>
        <v>0</v>
      </c>
      <c r="W265" s="395">
        <f t="shared" ca="1" si="364"/>
        <v>0</v>
      </c>
      <c r="X265" s="249"/>
      <c r="Y265" s="249"/>
      <c r="Z265" s="249"/>
      <c r="AA265" s="249"/>
      <c r="AB265" s="249"/>
    </row>
    <row r="266" spans="1:28" hidden="1" outlineLevel="1">
      <c r="A266" s="249"/>
      <c r="B266" s="309" t="str">
        <f t="shared" ca="1" si="365"/>
        <v>RL Capex 2019</v>
      </c>
      <c r="C266" s="401"/>
      <c r="D266" s="401"/>
      <c r="E266" s="401"/>
      <c r="F266" s="401"/>
      <c r="G266" s="401"/>
      <c r="H266" s="401"/>
      <c r="I266" s="396"/>
      <c r="J266" s="400">
        <f ca="1">J231</f>
        <v>10</v>
      </c>
      <c r="K266" s="395">
        <f t="shared" ca="1" si="352"/>
        <v>9</v>
      </c>
      <c r="L266" s="395">
        <f t="shared" ca="1" si="353"/>
        <v>8</v>
      </c>
      <c r="M266" s="395">
        <f t="shared" ca="1" si="354"/>
        <v>7</v>
      </c>
      <c r="N266" s="395">
        <f t="shared" ca="1" si="355"/>
        <v>6</v>
      </c>
      <c r="O266" s="395">
        <f t="shared" ca="1" si="356"/>
        <v>5</v>
      </c>
      <c r="P266" s="395">
        <f t="shared" ca="1" si="357"/>
        <v>4</v>
      </c>
      <c r="Q266" s="395">
        <f t="shared" ca="1" si="358"/>
        <v>3</v>
      </c>
      <c r="R266" s="395">
        <f t="shared" ca="1" si="359"/>
        <v>2</v>
      </c>
      <c r="S266" s="395">
        <f t="shared" ca="1" si="360"/>
        <v>1</v>
      </c>
      <c r="T266" s="395">
        <f t="shared" ca="1" si="361"/>
        <v>0</v>
      </c>
      <c r="U266" s="395">
        <f t="shared" ca="1" si="362"/>
        <v>0</v>
      </c>
      <c r="V266" s="395">
        <f t="shared" ca="1" si="363"/>
        <v>0</v>
      </c>
      <c r="W266" s="395">
        <f t="shared" ca="1" si="364"/>
        <v>0</v>
      </c>
      <c r="X266" s="249"/>
      <c r="Y266" s="249"/>
      <c r="Z266" s="249"/>
      <c r="AA266" s="249"/>
      <c r="AB266" s="249"/>
    </row>
    <row r="267" spans="1:28" hidden="1" outlineLevel="1">
      <c r="A267" s="249"/>
      <c r="B267" s="309" t="str">
        <f t="shared" ca="1" si="365"/>
        <v>RL Capex 2020</v>
      </c>
      <c r="C267" s="401"/>
      <c r="D267" s="401"/>
      <c r="E267" s="401"/>
      <c r="F267" s="401"/>
      <c r="G267" s="401"/>
      <c r="H267" s="401"/>
      <c r="I267" s="401"/>
      <c r="J267" s="396"/>
      <c r="K267" s="400">
        <f ca="1">K231</f>
        <v>10</v>
      </c>
      <c r="L267" s="395">
        <f t="shared" ca="1" si="353"/>
        <v>9</v>
      </c>
      <c r="M267" s="395">
        <f t="shared" ca="1" si="354"/>
        <v>8</v>
      </c>
      <c r="N267" s="395">
        <f t="shared" ca="1" si="355"/>
        <v>7</v>
      </c>
      <c r="O267" s="395">
        <f t="shared" ca="1" si="356"/>
        <v>6</v>
      </c>
      <c r="P267" s="395">
        <f t="shared" ca="1" si="357"/>
        <v>5</v>
      </c>
      <c r="Q267" s="395">
        <f t="shared" ca="1" si="358"/>
        <v>4</v>
      </c>
      <c r="R267" s="395">
        <f t="shared" ca="1" si="359"/>
        <v>3</v>
      </c>
      <c r="S267" s="395">
        <f t="shared" ca="1" si="360"/>
        <v>2</v>
      </c>
      <c r="T267" s="395">
        <f t="shared" ca="1" si="361"/>
        <v>1</v>
      </c>
      <c r="U267" s="395">
        <f t="shared" ca="1" si="362"/>
        <v>0</v>
      </c>
      <c r="V267" s="395">
        <f t="shared" ca="1" si="363"/>
        <v>0</v>
      </c>
      <c r="W267" s="395">
        <f t="shared" ca="1" si="364"/>
        <v>0</v>
      </c>
      <c r="X267" s="249"/>
      <c r="Y267" s="249"/>
      <c r="Z267" s="249"/>
      <c r="AA267" s="249"/>
      <c r="AB267" s="249"/>
    </row>
    <row r="268" spans="1:28" hidden="1" outlineLevel="1">
      <c r="A268" s="249"/>
      <c r="B268" s="309" t="str">
        <f t="shared" ca="1" si="365"/>
        <v>RL Capex 2021</v>
      </c>
      <c r="C268" s="401"/>
      <c r="D268" s="401"/>
      <c r="E268" s="401"/>
      <c r="F268" s="401"/>
      <c r="G268" s="401"/>
      <c r="H268" s="401"/>
      <c r="I268" s="401"/>
      <c r="J268" s="401"/>
      <c r="K268" s="396"/>
      <c r="L268" s="400">
        <f ca="1">L231</f>
        <v>10</v>
      </c>
      <c r="M268" s="395">
        <f t="shared" ca="1" si="354"/>
        <v>9</v>
      </c>
      <c r="N268" s="395">
        <f t="shared" ca="1" si="355"/>
        <v>8</v>
      </c>
      <c r="O268" s="395">
        <f t="shared" ca="1" si="356"/>
        <v>7</v>
      </c>
      <c r="P268" s="395">
        <f t="shared" ca="1" si="357"/>
        <v>6</v>
      </c>
      <c r="Q268" s="395">
        <f t="shared" ca="1" si="358"/>
        <v>5</v>
      </c>
      <c r="R268" s="395">
        <f t="shared" ca="1" si="359"/>
        <v>4</v>
      </c>
      <c r="S268" s="395">
        <f t="shared" ca="1" si="360"/>
        <v>3</v>
      </c>
      <c r="T268" s="395">
        <f t="shared" ca="1" si="361"/>
        <v>2</v>
      </c>
      <c r="U268" s="395">
        <f t="shared" ca="1" si="362"/>
        <v>1</v>
      </c>
      <c r="V268" s="395">
        <f t="shared" ca="1" si="363"/>
        <v>0</v>
      </c>
      <c r="W268" s="395">
        <f t="shared" ca="1" si="364"/>
        <v>0</v>
      </c>
      <c r="X268" s="249"/>
      <c r="Y268" s="249"/>
      <c r="Z268" s="249"/>
      <c r="AA268" s="249"/>
      <c r="AB268" s="249"/>
    </row>
    <row r="269" spans="1:28" hidden="1" outlineLevel="1">
      <c r="A269" s="249"/>
      <c r="B269" s="309" t="str">
        <f t="shared" ca="1" si="365"/>
        <v>RL Capex 2022</v>
      </c>
      <c r="C269" s="401"/>
      <c r="D269" s="401"/>
      <c r="E269" s="401"/>
      <c r="F269" s="401"/>
      <c r="G269" s="401"/>
      <c r="H269" s="401"/>
      <c r="I269" s="401"/>
      <c r="J269" s="401"/>
      <c r="K269" s="401"/>
      <c r="L269" s="396"/>
      <c r="M269" s="400">
        <f ca="1">M231</f>
        <v>10</v>
      </c>
      <c r="N269" s="395">
        <f t="shared" ca="1" si="355"/>
        <v>9</v>
      </c>
      <c r="O269" s="395">
        <f t="shared" ca="1" si="356"/>
        <v>8</v>
      </c>
      <c r="P269" s="395">
        <f t="shared" ca="1" si="357"/>
        <v>7</v>
      </c>
      <c r="Q269" s="395">
        <f t="shared" ca="1" si="358"/>
        <v>6</v>
      </c>
      <c r="R269" s="395">
        <f t="shared" ca="1" si="359"/>
        <v>5</v>
      </c>
      <c r="S269" s="395">
        <f t="shared" ca="1" si="360"/>
        <v>4</v>
      </c>
      <c r="T269" s="395">
        <f t="shared" ca="1" si="361"/>
        <v>3</v>
      </c>
      <c r="U269" s="395">
        <f t="shared" ca="1" si="362"/>
        <v>2</v>
      </c>
      <c r="V269" s="395">
        <f t="shared" ca="1" si="363"/>
        <v>1</v>
      </c>
      <c r="W269" s="395">
        <f t="shared" ca="1" si="364"/>
        <v>0</v>
      </c>
      <c r="X269" s="249"/>
      <c r="Y269" s="249"/>
      <c r="Z269" s="249"/>
      <c r="AA269" s="249"/>
      <c r="AB269" s="249"/>
    </row>
    <row r="270" spans="1:28" hidden="1" outlineLevel="1">
      <c r="A270" s="249"/>
      <c r="B270" s="309" t="str">
        <f t="shared" ca="1" si="365"/>
        <v>RL Capex 2023</v>
      </c>
      <c r="C270" s="401"/>
      <c r="D270" s="401"/>
      <c r="E270" s="401"/>
      <c r="F270" s="401"/>
      <c r="G270" s="401"/>
      <c r="H270" s="401"/>
      <c r="I270" s="401"/>
      <c r="J270" s="401"/>
      <c r="K270" s="401"/>
      <c r="L270" s="401"/>
      <c r="M270" s="396"/>
      <c r="N270" s="400">
        <f>N231</f>
        <v>0</v>
      </c>
      <c r="O270" s="395">
        <f t="shared" si="356"/>
        <v>0</v>
      </c>
      <c r="P270" s="395">
        <f t="shared" si="357"/>
        <v>0</v>
      </c>
      <c r="Q270" s="395">
        <f t="shared" si="358"/>
        <v>0</v>
      </c>
      <c r="R270" s="395">
        <f t="shared" si="359"/>
        <v>0</v>
      </c>
      <c r="S270" s="395">
        <f t="shared" si="360"/>
        <v>0</v>
      </c>
      <c r="T270" s="395">
        <f t="shared" si="361"/>
        <v>0</v>
      </c>
      <c r="U270" s="395">
        <f t="shared" si="362"/>
        <v>0</v>
      </c>
      <c r="V270" s="395">
        <f t="shared" si="363"/>
        <v>0</v>
      </c>
      <c r="W270" s="395">
        <f t="shared" si="364"/>
        <v>0</v>
      </c>
      <c r="X270" s="249"/>
      <c r="Y270" s="249"/>
      <c r="Z270" s="249"/>
      <c r="AA270" s="249"/>
      <c r="AB270" s="249"/>
    </row>
    <row r="271" spans="1:28" hidden="1" outlineLevel="1">
      <c r="A271" s="249"/>
      <c r="B271" s="309" t="str">
        <f t="shared" ca="1" si="365"/>
        <v>RL Capex 2024</v>
      </c>
      <c r="C271" s="401"/>
      <c r="D271" s="401"/>
      <c r="E271" s="401"/>
      <c r="F271" s="401"/>
      <c r="G271" s="401"/>
      <c r="H271" s="401"/>
      <c r="I271" s="401"/>
      <c r="J271" s="401"/>
      <c r="K271" s="401"/>
      <c r="L271" s="401"/>
      <c r="M271" s="401"/>
      <c r="N271" s="396"/>
      <c r="O271" s="400">
        <f>O231</f>
        <v>0</v>
      </c>
      <c r="P271" s="395">
        <f t="shared" si="357"/>
        <v>0</v>
      </c>
      <c r="Q271" s="395">
        <f t="shared" si="358"/>
        <v>0</v>
      </c>
      <c r="R271" s="395">
        <f t="shared" si="359"/>
        <v>0</v>
      </c>
      <c r="S271" s="395">
        <f t="shared" si="360"/>
        <v>0</v>
      </c>
      <c r="T271" s="395">
        <f t="shared" si="361"/>
        <v>0</v>
      </c>
      <c r="U271" s="395">
        <f t="shared" si="362"/>
        <v>0</v>
      </c>
      <c r="V271" s="395">
        <f t="shared" si="363"/>
        <v>0</v>
      </c>
      <c r="W271" s="395">
        <f t="shared" si="364"/>
        <v>0</v>
      </c>
      <c r="X271" s="249"/>
      <c r="Y271" s="249"/>
      <c r="Z271" s="249"/>
      <c r="AA271" s="249"/>
      <c r="AB271" s="249"/>
    </row>
    <row r="272" spans="1:28" hidden="1" outlineLevel="1">
      <c r="A272" s="249"/>
      <c r="B272" s="309" t="str">
        <f t="shared" ca="1" si="365"/>
        <v>RL Capex 2025</v>
      </c>
      <c r="C272" s="401"/>
      <c r="D272" s="401"/>
      <c r="E272" s="401"/>
      <c r="F272" s="401"/>
      <c r="G272" s="401"/>
      <c r="H272" s="401"/>
      <c r="I272" s="401"/>
      <c r="J272" s="401"/>
      <c r="K272" s="401"/>
      <c r="L272" s="401"/>
      <c r="M272" s="401"/>
      <c r="N272" s="401"/>
      <c r="O272" s="396"/>
      <c r="P272" s="400">
        <f>P231</f>
        <v>0</v>
      </c>
      <c r="Q272" s="395">
        <f t="shared" si="358"/>
        <v>0</v>
      </c>
      <c r="R272" s="395">
        <f t="shared" si="359"/>
        <v>0</v>
      </c>
      <c r="S272" s="395">
        <f t="shared" si="360"/>
        <v>0</v>
      </c>
      <c r="T272" s="395">
        <f t="shared" si="361"/>
        <v>0</v>
      </c>
      <c r="U272" s="395">
        <f t="shared" si="362"/>
        <v>0</v>
      </c>
      <c r="V272" s="395">
        <f t="shared" si="363"/>
        <v>0</v>
      </c>
      <c r="W272" s="395">
        <f t="shared" si="364"/>
        <v>0</v>
      </c>
      <c r="X272" s="249"/>
      <c r="Y272" s="249"/>
      <c r="Z272" s="249"/>
      <c r="AA272" s="249"/>
      <c r="AB272" s="249"/>
    </row>
    <row r="273" spans="1:28" hidden="1" outlineLevel="1">
      <c r="A273" s="249"/>
      <c r="B273" s="309" t="str">
        <f t="shared" ca="1" si="365"/>
        <v>RL Capex 2026</v>
      </c>
      <c r="C273" s="401"/>
      <c r="D273" s="401"/>
      <c r="E273" s="401"/>
      <c r="F273" s="401"/>
      <c r="G273" s="401"/>
      <c r="H273" s="401"/>
      <c r="I273" s="401"/>
      <c r="J273" s="401"/>
      <c r="K273" s="401"/>
      <c r="L273" s="401"/>
      <c r="M273" s="401"/>
      <c r="N273" s="401"/>
      <c r="O273" s="401"/>
      <c r="P273" s="396"/>
      <c r="Q273" s="400">
        <f>Q231</f>
        <v>0</v>
      </c>
      <c r="R273" s="395">
        <f t="shared" si="359"/>
        <v>0</v>
      </c>
      <c r="S273" s="395">
        <f t="shared" si="360"/>
        <v>0</v>
      </c>
      <c r="T273" s="395">
        <f t="shared" si="361"/>
        <v>0</v>
      </c>
      <c r="U273" s="395">
        <f t="shared" si="362"/>
        <v>0</v>
      </c>
      <c r="V273" s="395">
        <f t="shared" si="363"/>
        <v>0</v>
      </c>
      <c r="W273" s="395">
        <f t="shared" si="364"/>
        <v>0</v>
      </c>
      <c r="X273" s="249"/>
      <c r="Y273" s="249"/>
      <c r="Z273" s="249"/>
      <c r="AA273" s="249"/>
      <c r="AB273" s="249"/>
    </row>
    <row r="274" spans="1:28" hidden="1" outlineLevel="1">
      <c r="A274" s="249"/>
      <c r="B274" s="309" t="str">
        <f t="shared" ca="1" si="365"/>
        <v>RL Capex 2027</v>
      </c>
      <c r="C274" s="401"/>
      <c r="D274" s="401"/>
      <c r="E274" s="401"/>
      <c r="F274" s="401"/>
      <c r="G274" s="401"/>
      <c r="H274" s="401"/>
      <c r="I274" s="401"/>
      <c r="J274" s="401"/>
      <c r="K274" s="401"/>
      <c r="L274" s="401"/>
      <c r="M274" s="401"/>
      <c r="N274" s="401"/>
      <c r="O274" s="401"/>
      <c r="P274" s="401"/>
      <c r="Q274" s="396"/>
      <c r="R274" s="400">
        <f>R231</f>
        <v>0</v>
      </c>
      <c r="S274" s="395">
        <f t="shared" si="360"/>
        <v>0</v>
      </c>
      <c r="T274" s="395">
        <f t="shared" si="361"/>
        <v>0</v>
      </c>
      <c r="U274" s="395">
        <f t="shared" si="362"/>
        <v>0</v>
      </c>
      <c r="V274" s="395">
        <f t="shared" si="363"/>
        <v>0</v>
      </c>
      <c r="W274" s="395">
        <f t="shared" si="364"/>
        <v>0</v>
      </c>
      <c r="X274" s="249"/>
      <c r="Y274" s="249"/>
      <c r="Z274" s="249"/>
      <c r="AA274" s="249"/>
      <c r="AB274" s="249"/>
    </row>
    <row r="275" spans="1:28" hidden="1" outlineLevel="1">
      <c r="A275" s="249"/>
      <c r="B275" s="309" t="str">
        <f t="shared" ca="1" si="365"/>
        <v>RL Capex 2028</v>
      </c>
      <c r="C275" s="401"/>
      <c r="D275" s="401"/>
      <c r="E275" s="401"/>
      <c r="F275" s="401"/>
      <c r="G275" s="401"/>
      <c r="H275" s="401"/>
      <c r="I275" s="401"/>
      <c r="J275" s="401"/>
      <c r="K275" s="401"/>
      <c r="L275" s="401"/>
      <c r="M275" s="401"/>
      <c r="N275" s="401"/>
      <c r="O275" s="401"/>
      <c r="P275" s="401"/>
      <c r="Q275" s="401"/>
      <c r="R275" s="396"/>
      <c r="S275" s="400">
        <f>S231</f>
        <v>0</v>
      </c>
      <c r="T275" s="395">
        <f t="shared" si="361"/>
        <v>0</v>
      </c>
      <c r="U275" s="395">
        <f t="shared" si="362"/>
        <v>0</v>
      </c>
      <c r="V275" s="395">
        <f t="shared" si="363"/>
        <v>0</v>
      </c>
      <c r="W275" s="395">
        <f t="shared" si="364"/>
        <v>0</v>
      </c>
      <c r="X275" s="249"/>
      <c r="Y275" s="249"/>
      <c r="Z275" s="249"/>
      <c r="AA275" s="249"/>
      <c r="AB275" s="249"/>
    </row>
    <row r="276" spans="1:28" hidden="1" outlineLevel="1">
      <c r="A276" s="249"/>
      <c r="B276" s="309" t="str">
        <f t="shared" ca="1" si="365"/>
        <v>RL Capex 2029</v>
      </c>
      <c r="C276" s="401"/>
      <c r="D276" s="401"/>
      <c r="E276" s="401"/>
      <c r="F276" s="401"/>
      <c r="G276" s="401"/>
      <c r="H276" s="401"/>
      <c r="I276" s="401"/>
      <c r="J276" s="401"/>
      <c r="K276" s="401"/>
      <c r="L276" s="401"/>
      <c r="M276" s="401"/>
      <c r="N276" s="401"/>
      <c r="O276" s="401"/>
      <c r="P276" s="401"/>
      <c r="Q276" s="401"/>
      <c r="R276" s="401"/>
      <c r="S276" s="396"/>
      <c r="T276" s="400">
        <f>T231</f>
        <v>0</v>
      </c>
      <c r="U276" s="395">
        <f t="shared" si="362"/>
        <v>0</v>
      </c>
      <c r="V276" s="395">
        <f t="shared" si="363"/>
        <v>0</v>
      </c>
      <c r="W276" s="395">
        <f t="shared" si="364"/>
        <v>0</v>
      </c>
      <c r="X276" s="249"/>
      <c r="Y276" s="249"/>
      <c r="Z276" s="249"/>
      <c r="AA276" s="249"/>
      <c r="AB276" s="249"/>
    </row>
    <row r="277" spans="1:28" hidden="1" outlineLevel="1">
      <c r="A277" s="249"/>
      <c r="B277" s="309" t="str">
        <f t="shared" ca="1" si="365"/>
        <v>RL Capex 2030</v>
      </c>
      <c r="C277" s="401"/>
      <c r="D277" s="401"/>
      <c r="E277" s="401"/>
      <c r="F277" s="401"/>
      <c r="G277" s="401"/>
      <c r="H277" s="401"/>
      <c r="I277" s="401"/>
      <c r="J277" s="401"/>
      <c r="K277" s="401"/>
      <c r="L277" s="401"/>
      <c r="M277" s="401"/>
      <c r="N277" s="401"/>
      <c r="O277" s="401"/>
      <c r="P277" s="401"/>
      <c r="Q277" s="401"/>
      <c r="R277" s="401"/>
      <c r="S277" s="401"/>
      <c r="T277" s="396"/>
      <c r="U277" s="400">
        <f>U231</f>
        <v>0</v>
      </c>
      <c r="V277" s="395">
        <f t="shared" si="363"/>
        <v>0</v>
      </c>
      <c r="W277" s="395">
        <f t="shared" si="364"/>
        <v>0</v>
      </c>
      <c r="X277" s="249"/>
      <c r="Y277" s="249"/>
      <c r="Z277" s="249"/>
      <c r="AA277" s="249"/>
      <c r="AB277" s="249"/>
    </row>
    <row r="278" spans="1:28" hidden="1" outlineLevel="1">
      <c r="A278" s="249"/>
      <c r="B278" s="309" t="str">
        <f t="shared" ca="1" si="365"/>
        <v>RL Capex 2031</v>
      </c>
      <c r="C278" s="401"/>
      <c r="D278" s="401"/>
      <c r="E278" s="401"/>
      <c r="F278" s="401"/>
      <c r="G278" s="401"/>
      <c r="H278" s="401"/>
      <c r="I278" s="401"/>
      <c r="J278" s="401"/>
      <c r="K278" s="401"/>
      <c r="L278" s="401"/>
      <c r="M278" s="401"/>
      <c r="N278" s="401"/>
      <c r="O278" s="401"/>
      <c r="P278" s="401"/>
      <c r="Q278" s="401"/>
      <c r="R278" s="401"/>
      <c r="S278" s="401"/>
      <c r="T278" s="401"/>
      <c r="U278" s="396"/>
      <c r="V278" s="400">
        <f>V231</f>
        <v>0</v>
      </c>
      <c r="W278" s="395">
        <f>IF(V278="n/a","n/a",MAX(0,V278-1))</f>
        <v>0</v>
      </c>
      <c r="X278" s="249"/>
      <c r="Y278" s="249"/>
      <c r="Z278" s="249"/>
      <c r="AA278" s="249"/>
      <c r="AB278" s="249"/>
    </row>
    <row r="279" spans="1:28" hidden="1" outlineLevel="1">
      <c r="A279" s="249"/>
      <c r="B279" s="309" t="str">
        <f t="shared" ca="1" si="365"/>
        <v>RL Capex 2032</v>
      </c>
      <c r="C279" s="401"/>
      <c r="D279" s="401"/>
      <c r="E279" s="401"/>
      <c r="F279" s="401"/>
      <c r="G279" s="401"/>
      <c r="H279" s="401"/>
      <c r="I279" s="401"/>
      <c r="J279" s="401"/>
      <c r="K279" s="401"/>
      <c r="L279" s="401"/>
      <c r="M279" s="401"/>
      <c r="N279" s="401"/>
      <c r="O279" s="401"/>
      <c r="P279" s="401"/>
      <c r="Q279" s="401"/>
      <c r="R279" s="401"/>
      <c r="S279" s="401"/>
      <c r="T279" s="401"/>
      <c r="U279" s="401"/>
      <c r="V279" s="396"/>
      <c r="W279" s="395">
        <f>W231</f>
        <v>0</v>
      </c>
      <c r="X279" s="249"/>
      <c r="Y279" s="249"/>
      <c r="Z279" s="249"/>
      <c r="AA279" s="249"/>
      <c r="AB279" s="249"/>
    </row>
    <row r="280" spans="1:28" hidden="1" outlineLevel="1">
      <c r="A280" s="249"/>
      <c r="B280" s="332"/>
      <c r="C280" s="395"/>
      <c r="D280" s="395"/>
      <c r="E280" s="395"/>
      <c r="F280" s="395"/>
      <c r="G280" s="395"/>
      <c r="H280" s="395"/>
      <c r="I280" s="395"/>
      <c r="J280" s="395"/>
      <c r="K280" s="395"/>
      <c r="L280" s="395"/>
      <c r="M280" s="395"/>
      <c r="N280" s="395"/>
      <c r="O280" s="395"/>
      <c r="P280" s="395"/>
      <c r="Q280" s="395"/>
      <c r="R280" s="395"/>
      <c r="S280" s="395"/>
      <c r="T280" s="395"/>
      <c r="U280" s="395"/>
      <c r="V280" s="395"/>
      <c r="W280" s="395"/>
      <c r="X280" s="249"/>
      <c r="Y280" s="249"/>
      <c r="Z280" s="249"/>
      <c r="AA280" s="249"/>
      <c r="AB280" s="249"/>
    </row>
    <row r="281" spans="1:28" collapsed="1">
      <c r="A281" s="322"/>
      <c r="B281" s="336" t="s">
        <v>192</v>
      </c>
      <c r="C281" s="460">
        <f ca="1">(IF(OR($C231&lt;&gt;"n/a",C231&lt;&gt;"n/a"),IF(SUM(C234:C256)=0,0,IF((SUMPRODUCT(C234:C256,C258:C280)/SUM(C234:C256))&lt;0,1,(SUMPRODUCT(C234:C256,C258:C280)/SUM(C234:C256)))),"n/a"))</f>
        <v>0.4</v>
      </c>
      <c r="D281" s="460">
        <f ca="1">(IF(OR($C231&lt;&gt;"n/a",D231&lt;&gt;"n/a"),IF(SUM(D234:D256)=0,0,IF((SUMPRODUCT(D234:D256,D258:D280)/SUM(D234:D256))&lt;0,1,(SUMPRODUCT(D234:D256,D258:D280)/SUM(D234:D256)))),"n/a"))</f>
        <v>10</v>
      </c>
      <c r="E281" s="460">
        <f t="shared" ref="E281:W281" ca="1" si="366">(IF(OR($C231&lt;&gt;"n/a",E231&lt;&gt;"n/a"),IF(SUM(E234:E256)=0,0,IF((SUMPRODUCT(E234:E256,E258:E280)/SUM(E234:E256))&lt;0,1,(SUMPRODUCT(E234:E256,E258:E280)/SUM(E234:E256)))),"n/a"))</f>
        <v>9.6321968911091354</v>
      </c>
      <c r="F281" s="460">
        <f t="shared" ca="1" si="366"/>
        <v>8.8594345140565842</v>
      </c>
      <c r="G281" s="460">
        <f t="shared" ca="1" si="366"/>
        <v>8.1932278831845071</v>
      </c>
      <c r="H281" s="460">
        <f t="shared" ca="1" si="366"/>
        <v>7.2091377489841122</v>
      </c>
      <c r="I281" s="460">
        <f t="shared" ca="1" si="366"/>
        <v>6.2302806267749684</v>
      </c>
      <c r="J281" s="460">
        <f t="shared" ca="1" si="366"/>
        <v>5.2597465270853769</v>
      </c>
      <c r="K281" s="460">
        <f t="shared" ca="1" si="366"/>
        <v>4.3036544542723387</v>
      </c>
      <c r="L281" s="460">
        <f t="shared" ca="1" si="366"/>
        <v>3.3760686835220133</v>
      </c>
      <c r="M281" s="460">
        <f t="shared" ca="1" si="366"/>
        <v>2.5180926741739684</v>
      </c>
      <c r="N281" s="460">
        <f t="shared" ca="1" si="366"/>
        <v>1.9229836509404032</v>
      </c>
      <c r="O281" s="460">
        <f t="shared" ca="1" si="366"/>
        <v>1.6614967071169502</v>
      </c>
      <c r="P281" s="460">
        <f t="shared" ca="1" si="366"/>
        <v>0.99999999999999933</v>
      </c>
      <c r="Q281" s="460">
        <f t="shared" ca="1" si="366"/>
        <v>0</v>
      </c>
      <c r="R281" s="460">
        <f t="shared" ca="1" si="366"/>
        <v>0</v>
      </c>
      <c r="S281" s="460">
        <f t="shared" ca="1" si="366"/>
        <v>0</v>
      </c>
      <c r="T281" s="460">
        <f t="shared" ca="1" si="366"/>
        <v>0</v>
      </c>
      <c r="U281" s="460">
        <f t="shared" ca="1" si="366"/>
        <v>0</v>
      </c>
      <c r="V281" s="460">
        <f t="shared" ca="1" si="366"/>
        <v>0</v>
      </c>
      <c r="W281" s="460">
        <f t="shared" ca="1" si="366"/>
        <v>0</v>
      </c>
      <c r="X281" s="249"/>
      <c r="Y281" s="249"/>
      <c r="Z281" s="249"/>
      <c r="AA281" s="249"/>
      <c r="AB281" s="249"/>
    </row>
    <row r="282" spans="1:28">
      <c r="A282" s="249"/>
      <c r="B282" s="249"/>
      <c r="C282" s="395"/>
      <c r="D282" s="395"/>
      <c r="E282" s="395"/>
      <c r="F282" s="395"/>
      <c r="G282" s="395"/>
      <c r="H282" s="395"/>
      <c r="I282" s="395"/>
      <c r="J282" s="395"/>
      <c r="K282" s="395"/>
      <c r="L282" s="395"/>
      <c r="M282" s="395"/>
      <c r="N282" s="395"/>
      <c r="O282" s="395"/>
      <c r="P282" s="395"/>
      <c r="Q282" s="395"/>
      <c r="R282" s="395"/>
      <c r="S282" s="395"/>
      <c r="T282" s="395"/>
      <c r="U282" s="395"/>
      <c r="V282" s="395"/>
      <c r="W282" s="395"/>
      <c r="X282" s="249"/>
      <c r="Y282" s="249"/>
      <c r="Z282" s="249"/>
      <c r="AA282" s="249"/>
      <c r="AB282" s="249"/>
    </row>
    <row r="283" spans="1:28">
      <c r="A283" s="72" t="s">
        <v>6</v>
      </c>
      <c r="B283" s="142" t="str">
        <f>VLOOKUP($A283,'RFM input'!$E$7:$F$56,2,FALSE)</f>
        <v xml:space="preserve">Other </v>
      </c>
      <c r="C283" s="402"/>
      <c r="D283" s="402"/>
      <c r="E283" s="403"/>
      <c r="F283" s="403"/>
      <c r="G283" s="403"/>
      <c r="H283" s="403"/>
      <c r="I283" s="403"/>
      <c r="J283" s="403"/>
      <c r="K283" s="403"/>
      <c r="L283" s="403"/>
      <c r="M283" s="403"/>
      <c r="N283" s="403"/>
      <c r="O283" s="403"/>
      <c r="P283" s="403"/>
      <c r="Q283" s="403"/>
      <c r="R283" s="403"/>
      <c r="S283" s="403"/>
      <c r="T283" s="403"/>
      <c r="U283" s="403"/>
      <c r="V283" s="403"/>
      <c r="W283" s="403"/>
      <c r="X283" s="249"/>
      <c r="Y283" s="249"/>
      <c r="Z283" s="249"/>
      <c r="AA283" s="249"/>
      <c r="AB283" s="249"/>
    </row>
    <row r="284" spans="1:28">
      <c r="A284" s="378">
        <f>VALUE(REPLACE(A283,1,12,""))</f>
        <v>6</v>
      </c>
      <c r="B284" s="317" t="s">
        <v>195</v>
      </c>
      <c r="C284" s="389">
        <f ca="1">OFFSET('RAB roll forward'!$H$1189,'RAB remaining lives'!A284,0)</f>
        <v>10.990530510964277</v>
      </c>
      <c r="D284" s="390">
        <f ca="1">OFFSET('RFM input'!H$222,$A284,0)-OFFSET('RFM input'!H$276,$A284,0)</f>
        <v>0.44677970707254855</v>
      </c>
      <c r="E284" s="390">
        <f ca="1">OFFSET('RFM input'!I$222,$A284,0)-OFFSET('RFM input'!I$276,$A284,0)</f>
        <v>0.55136734912160323</v>
      </c>
      <c r="F284" s="390">
        <f ca="1">OFFSET('RFM input'!J$222,$A284,0)-OFFSET('RFM input'!J$276,$A284,0)</f>
        <v>1.5593037492933564</v>
      </c>
      <c r="G284" s="390">
        <f ca="1">OFFSET('RFM input'!K$222,$A284,0)-OFFSET('RFM input'!K$276,$A284,0)</f>
        <v>1.1847361562604082</v>
      </c>
      <c r="H284" s="390">
        <f ca="1">OFFSET('RFM input'!L$222,$A284,0)-OFFSET('RFM input'!L$276,$A284,0)</f>
        <v>4.1280260415912338</v>
      </c>
      <c r="I284" s="390">
        <f ca="1">OFFSET('RFM input'!M$222,$A284,0)-OFFSET('RFM input'!M$276,$A284,0)</f>
        <v>0</v>
      </c>
      <c r="J284" s="390">
        <f ca="1">OFFSET('RFM input'!N$222,$A284,0)-OFFSET('RFM input'!N$276,$A284,0)</f>
        <v>0</v>
      </c>
      <c r="K284" s="390">
        <f ca="1">OFFSET('RFM input'!O$222,$A284,0)-OFFSET('RFM input'!O$276,$A284,0)</f>
        <v>0</v>
      </c>
      <c r="L284" s="390">
        <f ca="1">OFFSET('RFM input'!P$222,$A284,0)-OFFSET('RFM input'!P$276,$A284,0)</f>
        <v>0</v>
      </c>
      <c r="M284" s="390">
        <f ca="1">OFFSET('RFM input'!Q$222,$A284,0)-OFFSET('RFM input'!Q$276,$A284,0)</f>
        <v>0</v>
      </c>
      <c r="N284" s="390"/>
      <c r="O284" s="390"/>
      <c r="P284" s="390"/>
      <c r="Q284" s="390"/>
      <c r="R284" s="390"/>
      <c r="S284" s="390"/>
      <c r="T284" s="390"/>
      <c r="U284" s="390"/>
      <c r="V284" s="390"/>
      <c r="W284" s="390"/>
      <c r="X284" s="249"/>
      <c r="Y284" s="249"/>
      <c r="Z284" s="249"/>
      <c r="AA284" s="249"/>
      <c r="AB284" s="249"/>
    </row>
    <row r="285" spans="1:28">
      <c r="A285" s="249"/>
      <c r="B285" s="249" t="s">
        <v>325</v>
      </c>
      <c r="C285" s="391">
        <f ca="1">OFFSET('RFM input'!$K$6,'RAB remaining lives'!$A284,0)</f>
        <v>3.7</v>
      </c>
      <c r="D285" s="390">
        <f ca="1">OFFSET('RFM input'!$L$6,'RAB remaining lives'!$A284,0)</f>
        <v>5</v>
      </c>
      <c r="E285" s="390">
        <f ca="1">OFFSET('RFM input'!$L$6,'RAB remaining lives'!$A284,0)</f>
        <v>5</v>
      </c>
      <c r="F285" s="390">
        <f ca="1">OFFSET('RFM input'!$L$6,'RAB remaining lives'!$A284,0)</f>
        <v>5</v>
      </c>
      <c r="G285" s="390">
        <f ca="1">OFFSET('RFM input'!$L$6,'RAB remaining lives'!$A284,0)</f>
        <v>5</v>
      </c>
      <c r="H285" s="390">
        <f ca="1">OFFSET('RFM input'!$L$6,'RAB remaining lives'!$A284,0)</f>
        <v>5</v>
      </c>
      <c r="I285" s="390">
        <f ca="1">OFFSET('RFM input'!$L$6,'RAB remaining lives'!$A284,0)</f>
        <v>5</v>
      </c>
      <c r="J285" s="390">
        <f ca="1">OFFSET('RFM input'!$L$6,'RAB remaining lives'!$A284,0)</f>
        <v>5</v>
      </c>
      <c r="K285" s="390">
        <f ca="1">OFFSET('RFM input'!$L$6,'RAB remaining lives'!$A284,0)</f>
        <v>5</v>
      </c>
      <c r="L285" s="390">
        <f ca="1">OFFSET('RFM input'!$L$6,'RAB remaining lives'!$A284,0)</f>
        <v>5</v>
      </c>
      <c r="M285" s="390">
        <f ca="1">OFFSET('RFM input'!$L$6,'RAB remaining lives'!$A284,0)</f>
        <v>5</v>
      </c>
      <c r="N285" s="390"/>
      <c r="O285" s="390"/>
      <c r="P285" s="390"/>
      <c r="Q285" s="390"/>
      <c r="R285" s="390"/>
      <c r="S285" s="390"/>
      <c r="T285" s="390"/>
      <c r="U285" s="390"/>
      <c r="V285" s="390"/>
      <c r="W285" s="390"/>
      <c r="X285" s="249"/>
      <c r="Y285" s="249"/>
      <c r="Z285" s="249"/>
      <c r="AA285" s="249"/>
      <c r="AB285" s="249"/>
    </row>
    <row r="286" spans="1:28">
      <c r="A286" s="249"/>
      <c r="B286" s="286" t="s">
        <v>299</v>
      </c>
      <c r="C286" s="392"/>
      <c r="D286" s="393">
        <f ca="1">IF(D$6=(OFFSET('RFM input'!$G$60,0,'RFM input'!$AA$7)),OFFSET('RFM input'!$H$454,$A284,0),0)</f>
        <v>0</v>
      </c>
      <c r="E286" s="390">
        <f ca="1">IF(E$6=(OFFSET('RFM input'!$G$60,0,'RFM input'!$AA$7)),OFFSET('RFM input'!$H$454,$A284,0),0)</f>
        <v>0</v>
      </c>
      <c r="F286" s="390">
        <f ca="1">IF(F$6=(OFFSET('RFM input'!$G$60,0,'RFM input'!$AA$7)),OFFSET('RFM input'!$H$454,$A284,0),0)</f>
        <v>0</v>
      </c>
      <c r="G286" s="390">
        <f ca="1">IF(G$6=(OFFSET('RFM input'!$G$60,0,'RFM input'!$AA$7)),OFFSET('RFM input'!$H$454,$A284,0),0)</f>
        <v>0</v>
      </c>
      <c r="H286" s="390">
        <f ca="1">IF(H$6=(OFFSET('RFM input'!$G$60,0,'RFM input'!$AA$7)),OFFSET('RFM input'!$H$454,$A284,0),0)</f>
        <v>0</v>
      </c>
      <c r="I286" s="390">
        <f ca="1">IF(I$6=(OFFSET('RFM input'!$G$60,0,'RFM input'!$AA$7)),OFFSET('RFM input'!$H$454,$A284,0),0)</f>
        <v>0</v>
      </c>
      <c r="J286" s="390">
        <f ca="1">IF(J$6=(OFFSET('RFM input'!$G$60,0,'RFM input'!$AA$7)),OFFSET('RFM input'!$H$454,$A284,0),0)</f>
        <v>0</v>
      </c>
      <c r="K286" s="390">
        <f ca="1">IF(K$6=(OFFSET('RFM input'!$G$60,0,'RFM input'!$AA$7)),OFFSET('RFM input'!$H$454,$A284,0),0)</f>
        <v>0</v>
      </c>
      <c r="L286" s="390">
        <f ca="1">IF(L$6=(OFFSET('RFM input'!$G$60,0,'RFM input'!$AA$7)),OFFSET('RFM input'!$H$454,$A284,0),0)</f>
        <v>0</v>
      </c>
      <c r="M286" s="390">
        <f ca="1">IF(M$6=(OFFSET('RFM input'!$G$60,0,'RFM input'!$AA$7)),OFFSET('RFM input'!$H$454,$A284,0),0)</f>
        <v>0</v>
      </c>
      <c r="N286" s="390"/>
      <c r="O286" s="390"/>
      <c r="P286" s="390"/>
      <c r="Q286" s="390"/>
      <c r="R286" s="390"/>
      <c r="S286" s="390"/>
      <c r="T286" s="390"/>
      <c r="U286" s="390"/>
      <c r="V286" s="390"/>
      <c r="W286" s="390"/>
      <c r="X286" s="249"/>
      <c r="Y286" s="249"/>
      <c r="Z286" s="249"/>
      <c r="AA286" s="249"/>
      <c r="AB286" s="249"/>
    </row>
    <row r="287" spans="1:28">
      <c r="A287" s="249"/>
      <c r="B287" s="325" t="s">
        <v>306</v>
      </c>
      <c r="C287" s="392"/>
      <c r="D287" s="391">
        <f ca="1">IF(D$6=(OFFSET('RFM input'!$G$60,0,'RFM input'!$AA$7)),OFFSET('RFM input'!$J$454,$A284,0),0)</f>
        <v>0</v>
      </c>
      <c r="E287" s="394">
        <f ca="1">IF(E$6=(OFFSET('RFM input'!$G$60,0,'RFM input'!$AA$7)),OFFSET('RFM input'!$J$454,$A284,0),0)</f>
        <v>0</v>
      </c>
      <c r="F287" s="394">
        <f ca="1">IF(F$6=(OFFSET('RFM input'!$G$60,0,'RFM input'!$AA$7)),OFFSET('RFM input'!$J$454,$A284,0),0)</f>
        <v>0</v>
      </c>
      <c r="G287" s="394">
        <f ca="1">IF(G$6=(OFFSET('RFM input'!$G$60,0,'RFM input'!$AA$7)),OFFSET('RFM input'!$J$454,$A284,0),0)</f>
        <v>0</v>
      </c>
      <c r="H287" s="394">
        <f ca="1">IF(H$6=(OFFSET('RFM input'!$G$60,0,'RFM input'!$AA$7)),OFFSET('RFM input'!$J$454,$A284,0),0)</f>
        <v>0</v>
      </c>
      <c r="I287" s="394">
        <f ca="1">IF(I$6=(OFFSET('RFM input'!$G$60,0,'RFM input'!$AA$7)),OFFSET('RFM input'!$J$454,$A284,0),0)</f>
        <v>0</v>
      </c>
      <c r="J287" s="394">
        <f ca="1">IF(J$6=(OFFSET('RFM input'!$G$60,0,'RFM input'!$AA$7)),OFFSET('RFM input'!$J$454,$A284,0),0)</f>
        <v>0</v>
      </c>
      <c r="K287" s="394">
        <f ca="1">IF(K$6=(OFFSET('RFM input'!$G$60,0,'RFM input'!$AA$7)),OFFSET('RFM input'!$J$454,$A284,0),0)</f>
        <v>0</v>
      </c>
      <c r="L287" s="394">
        <f ca="1">IF(L$6=(OFFSET('RFM input'!$G$60,0,'RFM input'!$AA$7)),OFFSET('RFM input'!$J$454,$A284,0),0)</f>
        <v>0</v>
      </c>
      <c r="M287" s="394">
        <f ca="1">IF(M$6=(OFFSET('RFM input'!$G$60,0,'RFM input'!$AA$7)),OFFSET('RFM input'!$J$454,$A284,0),0)</f>
        <v>0</v>
      </c>
      <c r="N287" s="394"/>
      <c r="O287" s="394"/>
      <c r="P287" s="394"/>
      <c r="Q287" s="394"/>
      <c r="R287" s="394"/>
      <c r="S287" s="394"/>
      <c r="T287" s="394"/>
      <c r="U287" s="394"/>
      <c r="V287" s="394"/>
      <c r="W287" s="394"/>
      <c r="X287" s="249"/>
      <c r="Y287" s="249"/>
      <c r="Z287" s="249"/>
      <c r="AA287" s="249"/>
      <c r="AB287" s="249"/>
    </row>
    <row r="288" spans="1:28" hidden="1" outlineLevel="1">
      <c r="A288" s="459">
        <v>-1</v>
      </c>
      <c r="B288" s="309" t="s">
        <v>297</v>
      </c>
      <c r="C288" s="395"/>
      <c r="D288" s="395">
        <f t="shared" ref="D288" ca="1" si="367">IF(D312="n/a",0,IF(AND(D286=0,C288=0),0,
IF(AND(D286&lt;&gt;0,C288=0),(D286/D$10),
IF(AND(D287&lt;&gt;0,C288&lt;&gt;0),(C288-(C288/C312))+(D286/D$10),
IF(C312&lt;1,0,(C288-(C288/C312)))))))</f>
        <v>0</v>
      </c>
      <c r="E288" s="395">
        <f t="shared" ref="E288" ca="1" si="368">IF(E312="n/a",0,IF(AND(E286=0,D288=0),0,
IF(AND(E286&lt;&gt;0,D288=0),(E286/E$10),
IF(AND(E287&lt;&gt;0,D288&lt;&gt;0),(D288-(D288/D312))+(E286/E$10),
IF(D312&lt;1,0,(D288-(D288/D312)))))))</f>
        <v>0</v>
      </c>
      <c r="F288" s="395">
        <f t="shared" ref="F288" ca="1" si="369">IF(F312="n/a",0,IF(AND(F286=0,E288=0),0,
IF(AND(F286&lt;&gt;0,E288=0),(F286/F$10),
IF(AND(F287&lt;&gt;0,E288&lt;&gt;0),(E288-(E288/E312))+(F286/F$10),
IF(E312&lt;1,0,(E288-(E288/E312)))))))</f>
        <v>0</v>
      </c>
      <c r="G288" s="395">
        <f t="shared" ref="G288" ca="1" si="370">IF(G312="n/a",0,IF(AND(G286=0,F288=0),0,
IF(AND(G286&lt;&gt;0,F288=0),(G286/G$10),
IF(AND(G287&lt;&gt;0,F288&lt;&gt;0),(F288-(F288/F312))+(G286/G$10),
IF(F312&lt;1,0,(F288-(F288/F312)))))))</f>
        <v>0</v>
      </c>
      <c r="H288" s="395">
        <f ca="1">IF(H312="n/a",0,IF(AND(H286=0,G288=0),0,
IF(AND(H286&lt;&gt;0,G288=0),(H286/H$10),
IF(AND(H287&lt;&gt;0,G288&lt;&gt;0),(G288-(G288/G312))+(H286/H$10),
IF(G312&lt;1,0,(G288-(G288/G312)))))))</f>
        <v>0</v>
      </c>
      <c r="I288" s="395">
        <f t="shared" ref="I288" ca="1" si="371">IF(I312="n/a",0,IF(AND(I286=0,H288=0),0,
IF(AND(I286&lt;&gt;0,H288=0),(I286/I$10),
IF(AND(I287&lt;&gt;0,H288&lt;&gt;0),(H288-(H288/H312))+(I286/I$10),
IF(H312&lt;1,0,(H288-(H288/H312)))))))</f>
        <v>0</v>
      </c>
      <c r="J288" s="395">
        <f t="shared" ref="J288" ca="1" si="372">IF(J312="n/a",0,IF(AND(J286=0,I288=0),0,
IF(AND(J286&lt;&gt;0,I288=0),(J286/J$10),
IF(AND(J287&lt;&gt;0,I288&lt;&gt;0),(I288-(I288/I312))+(J286/J$10),
IF(I312&lt;1,0,(I288-(I288/I312)))))))</f>
        <v>0</v>
      </c>
      <c r="K288" s="395">
        <f t="shared" ref="K288" ca="1" si="373">IF(K312="n/a",0,IF(AND(K286=0,J288=0),0,
IF(AND(K286&lt;&gt;0,J288=0),(K286/K$10),
IF(AND(K287&lt;&gt;0,J288&lt;&gt;0),(J288-(J288/J312))+(K286/K$10),
IF(J312&lt;1,0,(J288-(J288/J312)))))))</f>
        <v>0</v>
      </c>
      <c r="L288" s="395">
        <f t="shared" ref="L288" ca="1" si="374">IF(L312="n/a",0,IF(AND(L286=0,K288=0),0,
IF(AND(L286&lt;&gt;0,K288=0),(L286/L$10),
IF(AND(L287&lt;&gt;0,K288&lt;&gt;0),(K288-(K288/K312))+(L286/L$10),
IF(K312&lt;1,0,(K288-(K288/K312)))))))</f>
        <v>0</v>
      </c>
      <c r="M288" s="395">
        <f t="shared" ref="M288" ca="1" si="375">IF(M312="n/a",0,IF(AND(M286=0,L288=0),0,
IF(AND(M286&lt;&gt;0,L288=0),(M286/M$10),
IF(AND(M287&lt;&gt;0,L288&lt;&gt;0),(L288-(L288/L312))+(M286/M$10),
IF(L312&lt;1,0,(L288-(L288/L312)))))))</f>
        <v>0</v>
      </c>
      <c r="N288" s="395">
        <f t="shared" ref="N288" ca="1" si="376">IF(N312="n/a",0,IF(AND(N286=0,M288=0),0,
IF(AND(N286&lt;&gt;0,M288=0),(N286/N$10),
IF(AND(N287&lt;&gt;0,M288&lt;&gt;0),(M288-(M288/M312))+(N286/N$10),
IF(M312&lt;1,0,(M288-(M288/M312)))))))</f>
        <v>0</v>
      </c>
      <c r="O288" s="395">
        <f t="shared" ref="O288" ca="1" si="377">IF(O312="n/a",0,IF(AND(O286=0,N288=0),0,
IF(AND(O286&lt;&gt;0,N288=0),(O286/O$10),
IF(AND(O287&lt;&gt;0,N288&lt;&gt;0),(N288-(N288/N312))+(O286/O$10),
IF(N312&lt;1,0,(N288-(N288/N312)))))))</f>
        <v>0</v>
      </c>
      <c r="P288" s="395">
        <f t="shared" ref="P288" ca="1" si="378">IF(P312="n/a",0,IF(AND(P286=0,O288=0),0,
IF(AND(P286&lt;&gt;0,O288=0),(P286/P$10),
IF(AND(P287&lt;&gt;0,O288&lt;&gt;0),(O288-(O288/O312))+(P286/P$10),
IF(O312&lt;1,0,(O288-(O288/O312)))))))</f>
        <v>0</v>
      </c>
      <c r="Q288" s="395">
        <f t="shared" ref="Q288" ca="1" si="379">IF(Q312="n/a",0,IF(AND(Q286=0,P288=0),0,
IF(AND(Q286&lt;&gt;0,P288=0),(Q286/Q$10),
IF(AND(Q287&lt;&gt;0,P288&lt;&gt;0),(P288-(P288/P312))+(Q286/Q$10),
IF(P312&lt;1,0,(P288-(P288/P312)))))))</f>
        <v>0</v>
      </c>
      <c r="R288" s="395">
        <f t="shared" ref="R288" ca="1" si="380">IF(R312="n/a",0,IF(AND(R286=0,Q288=0),0,
IF(AND(R286&lt;&gt;0,Q288=0),(R286/R$10),
IF(AND(R287&lt;&gt;0,Q288&lt;&gt;0),(Q288-(Q288/Q312))+(R286/R$10),
IF(Q312&lt;1,0,(Q288-(Q288/Q312)))))))</f>
        <v>0</v>
      </c>
      <c r="S288" s="395">
        <f t="shared" ref="S288" ca="1" si="381">IF(S312="n/a",0,IF(AND(S286=0,R288=0),0,
IF(AND(S286&lt;&gt;0,R288=0),(S286/S$10),
IF(AND(S287&lt;&gt;0,R288&lt;&gt;0),(R288-(R288/R312))+(S286/S$10),
IF(R312&lt;1,0,(R288-(R288/R312)))))))</f>
        <v>0</v>
      </c>
      <c r="T288" s="395">
        <f t="shared" ref="T288" ca="1" si="382">IF(T312="n/a",0,IF(AND(T286=0,S288=0),0,
IF(AND(T286&lt;&gt;0,S288=0),(T286/T$10),
IF(AND(T287&lt;&gt;0,S288&lt;&gt;0),(S288-(S288/S312))+(T286/T$10),
IF(S312&lt;1,0,(S288-(S288/S312)))))))</f>
        <v>0</v>
      </c>
      <c r="U288" s="395">
        <f t="shared" ref="U288" ca="1" si="383">IF(U312="n/a",0,IF(AND(U286=0,T288=0),0,
IF(AND(U286&lt;&gt;0,T288=0),(U286/U$10),
IF(AND(U287&lt;&gt;0,T288&lt;&gt;0),(T288-(T288/T312))+(U286/U$10),
IF(T312&lt;1,0,(T288-(T288/T312)))))))</f>
        <v>0</v>
      </c>
      <c r="V288" s="395">
        <f t="shared" ref="V288" ca="1" si="384">IF(V312="n/a",0,IF(AND(V286=0,U288=0),0,
IF(AND(V286&lt;&gt;0,U288=0),(V286/V$10),
IF(AND(V287&lt;&gt;0,U288&lt;&gt;0),(U288-(U288/U312))+(V286/V$10),
IF(U312&lt;1,0,(U288-(U288/U312)))))))</f>
        <v>0</v>
      </c>
      <c r="W288" s="395">
        <f t="shared" ref="W288" ca="1" si="385">IF(W312="n/a",0,IF(AND(W286=0,V288=0),0,
IF(AND(W286&lt;&gt;0,V288=0),(W286/W$10),
IF(AND(W287&lt;&gt;0,V288&lt;&gt;0),(V288-(V288/V312))+(W286/W$10),
IF(V312&lt;1,0,(V288-(V288/V312)))))))</f>
        <v>0</v>
      </c>
      <c r="X288" s="249"/>
      <c r="Y288" s="249"/>
      <c r="Z288" s="249"/>
      <c r="AA288" s="249"/>
      <c r="AB288" s="249"/>
    </row>
    <row r="289" spans="1:28" hidden="1" outlineLevel="1">
      <c r="A289" s="331">
        <v>0</v>
      </c>
      <c r="B289" s="309" t="s">
        <v>194</v>
      </c>
      <c r="C289" s="395">
        <f ca="1">C284/C$10</f>
        <v>10.990530510964277</v>
      </c>
      <c r="D289" s="395">
        <f ca="1">IF(C313="n/a",C289,IFERROR(IF((OFFSET($C289,0,$A289))&lt;0,
MIN(0,C289-(OFFSET($C289,0,$A289)/(OFFSET($C284,-$A288,$A289)))),
MAX(0,C289-(OFFSET($C289,0,$A289)/(OFFSET($C284,-$A288,$A289))))),0))</f>
        <v>8.02011685935231</v>
      </c>
      <c r="E289" s="395">
        <f t="shared" ref="E289" ca="1" si="386">IF(D313="n/a",D289,IFERROR(IF((OFFSET($C289,0,$A289))&lt;0,
MIN(0,D289-(OFFSET($C289,0,$A289)/(OFFSET($C284,-$A288,$A289)))),
MAX(0,D289-(OFFSET($C289,0,$A289)/(OFFSET($C284,-$A288,$A289))))),0))</f>
        <v>5.0497032077403432</v>
      </c>
      <c r="F289" s="395">
        <f t="shared" ref="F289:F290" ca="1" si="387">IF(E313="n/a",E289,IFERROR(IF((OFFSET($C289,0,$A289))&lt;0,
MIN(0,E289-(OFFSET($C289,0,$A289)/(OFFSET($C284,-$A288,$A289)))),
MAX(0,E289-(OFFSET($C289,0,$A289)/(OFFSET($C284,-$A288,$A289))))),0))</f>
        <v>2.0792895561283768</v>
      </c>
      <c r="G289" s="395">
        <f t="shared" ref="G289:G291" ca="1" si="388">IF(F313="n/a",F289,IFERROR(IF((OFFSET($C289,0,$A289))&lt;0,
MIN(0,F289-(OFFSET($C289,0,$A289)/(OFFSET($C284,-$A288,$A289)))),
MAX(0,F289-(OFFSET($C289,0,$A289)/(OFFSET($C284,-$A288,$A289))))),0))</f>
        <v>0</v>
      </c>
      <c r="H289" s="395">
        <f t="shared" ref="H289:H292" ca="1" si="389">IF(G313="n/a",G289,IFERROR(IF((OFFSET($C289,0,$A289))&lt;0,
MIN(0,G289-(OFFSET($C289,0,$A289)/(OFFSET($C284,-$A288,$A289)))),
MAX(0,G289-(OFFSET($C289,0,$A289)/(OFFSET($C284,-$A288,$A289))))),0))</f>
        <v>0</v>
      </c>
      <c r="I289" s="395">
        <f t="shared" ref="I289:I293" ca="1" si="390">IF(H313="n/a",H289,IFERROR(IF((OFFSET($C289,0,$A289))&lt;0,
MIN(0,H289-(OFFSET($C289,0,$A289)/(OFFSET($C284,-$A288,$A289)))),
MAX(0,H289-(OFFSET($C289,0,$A289)/(OFFSET($C284,-$A288,$A289))))),0))</f>
        <v>0</v>
      </c>
      <c r="J289" s="395">
        <f t="shared" ref="J289:J294" ca="1" si="391">IF(I313="n/a",I289,IFERROR(IF((OFFSET($C289,0,$A289))&lt;0,
MIN(0,I289-(OFFSET($C289,0,$A289)/(OFFSET($C284,-$A288,$A289)))),
MAX(0,I289-(OFFSET($C289,0,$A289)/(OFFSET($C284,-$A288,$A289))))),0))</f>
        <v>0</v>
      </c>
      <c r="K289" s="395">
        <f t="shared" ref="K289:K295" ca="1" si="392">IF(J313="n/a",J289,IFERROR(IF((OFFSET($C289,0,$A289))&lt;0,
MIN(0,J289-(OFFSET($C289,0,$A289)/(OFFSET($C284,-$A288,$A289)))),
MAX(0,J289-(OFFSET($C289,0,$A289)/(OFFSET($C284,-$A288,$A289))))),0))</f>
        <v>0</v>
      </c>
      <c r="L289" s="395">
        <f t="shared" ref="L289:L296" ca="1" si="393">IF(K313="n/a",K289,IFERROR(IF((OFFSET($C289,0,$A289))&lt;0,
MIN(0,K289-(OFFSET($C289,0,$A289)/(OFFSET($C284,-$A288,$A289)))),
MAX(0,K289-(OFFSET($C289,0,$A289)/(OFFSET($C284,-$A288,$A289))))),0))</f>
        <v>0</v>
      </c>
      <c r="M289" s="395">
        <f t="shared" ref="M289:M297" ca="1" si="394">IF(L313="n/a",L289,IFERROR(IF((OFFSET($C289,0,$A289))&lt;0,
MIN(0,L289-(OFFSET($C289,0,$A289)/(OFFSET($C284,-$A288,$A289)))),
MAX(0,L289-(OFFSET($C289,0,$A289)/(OFFSET($C284,-$A288,$A289))))),0))</f>
        <v>0</v>
      </c>
      <c r="N289" s="395">
        <f t="shared" ref="N289:N298" ca="1" si="395">IF(M313="n/a",M289,IFERROR(IF((OFFSET($C289,0,$A289))&lt;0,
MIN(0,M289-(OFFSET($C289,0,$A289)/(OFFSET($C284,-$A288,$A289)))),
MAX(0,M289-(OFFSET($C289,0,$A289)/(OFFSET($C284,-$A288,$A289))))),0))</f>
        <v>0</v>
      </c>
      <c r="O289" s="395">
        <f t="shared" ref="O289:O299" ca="1" si="396">IF(N313="n/a",N289,IFERROR(IF((OFFSET($C289,0,$A289))&lt;0,
MIN(0,N289-(OFFSET($C289,0,$A289)/(OFFSET($C284,-$A288,$A289)))),
MAX(0,N289-(OFFSET($C289,0,$A289)/(OFFSET($C284,-$A288,$A289))))),0))</f>
        <v>0</v>
      </c>
      <c r="P289" s="395">
        <f t="shared" ref="P289:P300" ca="1" si="397">IF(O313="n/a",O289,IFERROR(IF((OFFSET($C289,0,$A289))&lt;0,
MIN(0,O289-(OFFSET($C289,0,$A289)/(OFFSET($C284,-$A288,$A289)))),
MAX(0,O289-(OFFSET($C289,0,$A289)/(OFFSET($C284,-$A288,$A289))))),0))</f>
        <v>0</v>
      </c>
      <c r="Q289" s="395">
        <f t="shared" ref="Q289:Q301" ca="1" si="398">IF(P313="n/a",P289,IFERROR(IF((OFFSET($C289,0,$A289))&lt;0,
MIN(0,P289-(OFFSET($C289,0,$A289)/(OFFSET($C284,-$A288,$A289)))),
MAX(0,P289-(OFFSET($C289,0,$A289)/(OFFSET($C284,-$A288,$A289))))),0))</f>
        <v>0</v>
      </c>
      <c r="R289" s="395">
        <f t="shared" ref="R289:R302" ca="1" si="399">IF(Q313="n/a",Q289,IFERROR(IF((OFFSET($C289,0,$A289))&lt;0,
MIN(0,Q289-(OFFSET($C289,0,$A289)/(OFFSET($C284,-$A288,$A289)))),
MAX(0,Q289-(OFFSET($C289,0,$A289)/(OFFSET($C284,-$A288,$A289))))),0))</f>
        <v>0</v>
      </c>
      <c r="S289" s="395">
        <f t="shared" ref="S289:S303" ca="1" si="400">IF(R313="n/a",R289,IFERROR(IF((OFFSET($C289,0,$A289))&lt;0,
MIN(0,R289-(OFFSET($C289,0,$A289)/(OFFSET($C284,-$A288,$A289)))),
MAX(0,R289-(OFFSET($C289,0,$A289)/(OFFSET($C284,-$A288,$A289))))),0))</f>
        <v>0</v>
      </c>
      <c r="T289" s="395">
        <f t="shared" ref="T289:T304" ca="1" si="401">IF(S313="n/a",S289,IFERROR(IF((OFFSET($C289,0,$A289))&lt;0,
MIN(0,S289-(OFFSET($C289,0,$A289)/(OFFSET($C284,-$A288,$A289)))),
MAX(0,S289-(OFFSET($C289,0,$A289)/(OFFSET($C284,-$A288,$A289))))),0))</f>
        <v>0</v>
      </c>
      <c r="U289" s="395">
        <f t="shared" ref="U289:U305" ca="1" si="402">IF(T313="n/a",T289,IFERROR(IF((OFFSET($C289,0,$A289))&lt;0,
MIN(0,T289-(OFFSET($C289,0,$A289)/(OFFSET($C284,-$A288,$A289)))),
MAX(0,T289-(OFFSET($C289,0,$A289)/(OFFSET($C284,-$A288,$A289))))),0))</f>
        <v>0</v>
      </c>
      <c r="V289" s="395">
        <f t="shared" ref="V289:V306" ca="1" si="403">IF(U313="n/a",U289,IFERROR(IF((OFFSET($C289,0,$A289))&lt;0,
MIN(0,U289-(OFFSET($C289,0,$A289)/(OFFSET($C284,-$A288,$A289)))),
MAX(0,U289-(OFFSET($C289,0,$A289)/(OFFSET($C284,-$A288,$A289))))),0))</f>
        <v>0</v>
      </c>
      <c r="W289" s="395">
        <f t="shared" ref="W289:W307" ca="1" si="404">IF(V313="n/a",V289,IFERROR(IF((OFFSET($C289,0,$A289))&lt;0,
MIN(0,V289-(OFFSET($C289,0,$A289)/(OFFSET($C284,-$A288,$A289)))),
MAX(0,V289-(OFFSET($C289,0,$A289)/(OFFSET($C284,-$A288,$A289))))),0))</f>
        <v>0</v>
      </c>
      <c r="X289" s="249"/>
      <c r="Y289" s="249"/>
      <c r="Z289" s="249"/>
      <c r="AA289" s="249"/>
      <c r="AB289" s="249"/>
    </row>
    <row r="290" spans="1:28" hidden="1" outlineLevel="1">
      <c r="A290" s="331">
        <v>1</v>
      </c>
      <c r="B290" s="309" t="str">
        <f t="shared" ref="B290:B308" ca="1" si="405">"Depreciated Net Capex "&amp;OFFSET($C$6,0,A290)</f>
        <v>Depreciated Net Capex 2013</v>
      </c>
      <c r="C290" s="396"/>
      <c r="D290" s="397">
        <f ca="1">(D284*((1+D$11)^0.5)/D$10)</f>
        <v>0.45690890793500105</v>
      </c>
      <c r="E290" s="395">
        <f ca="1">IF(D314="n/a",D290,IFERROR(IF((OFFSET($C290,0,$A290))&lt;0,
MIN(0,D290-(OFFSET($C290,0,$A290)/(OFFSET($C285,-$A289,$A290)))),
MAX(0,D290-(OFFSET($C290,0,$A290)/(OFFSET($C285,-$A289,$A290))))),0))</f>
        <v>0.36552712634800083</v>
      </c>
      <c r="F290" s="395">
        <f t="shared" ca="1" si="387"/>
        <v>0.27414534476100061</v>
      </c>
      <c r="G290" s="395">
        <f t="shared" ca="1" si="388"/>
        <v>0.18276356317400039</v>
      </c>
      <c r="H290" s="395">
        <f t="shared" ca="1" si="389"/>
        <v>9.138178158700018E-2</v>
      </c>
      <c r="I290" s="395">
        <f t="shared" ca="1" si="390"/>
        <v>0</v>
      </c>
      <c r="J290" s="395">
        <f t="shared" ca="1" si="391"/>
        <v>0</v>
      </c>
      <c r="K290" s="395">
        <f t="shared" ca="1" si="392"/>
        <v>0</v>
      </c>
      <c r="L290" s="395">
        <f t="shared" ca="1" si="393"/>
        <v>0</v>
      </c>
      <c r="M290" s="395">
        <f t="shared" ca="1" si="394"/>
        <v>0</v>
      </c>
      <c r="N290" s="395">
        <f t="shared" ca="1" si="395"/>
        <v>0</v>
      </c>
      <c r="O290" s="395">
        <f t="shared" ca="1" si="396"/>
        <v>0</v>
      </c>
      <c r="P290" s="395">
        <f t="shared" ca="1" si="397"/>
        <v>0</v>
      </c>
      <c r="Q290" s="395">
        <f t="shared" ca="1" si="398"/>
        <v>0</v>
      </c>
      <c r="R290" s="395">
        <f t="shared" ca="1" si="399"/>
        <v>0</v>
      </c>
      <c r="S290" s="395">
        <f t="shared" ca="1" si="400"/>
        <v>0</v>
      </c>
      <c r="T290" s="395">
        <f t="shared" ca="1" si="401"/>
        <v>0</v>
      </c>
      <c r="U290" s="395">
        <f t="shared" ca="1" si="402"/>
        <v>0</v>
      </c>
      <c r="V290" s="395">
        <f t="shared" ca="1" si="403"/>
        <v>0</v>
      </c>
      <c r="W290" s="395">
        <f t="shared" ca="1" si="404"/>
        <v>0</v>
      </c>
      <c r="X290" s="249"/>
      <c r="Y290" s="249"/>
      <c r="Z290" s="249"/>
      <c r="AA290" s="249"/>
      <c r="AB290" s="249"/>
    </row>
    <row r="291" spans="1:28" hidden="1" outlineLevel="1">
      <c r="A291" s="331">
        <v>2</v>
      </c>
      <c r="B291" s="309" t="str">
        <f t="shared" ca="1" si="405"/>
        <v>Depreciated Net Capex 2014</v>
      </c>
      <c r="C291" s="398"/>
      <c r="D291" s="399"/>
      <c r="E291" s="397">
        <f ca="1">(E284*((1+E$11)^0.5)/E$10)</f>
        <v>0.55690638700407447</v>
      </c>
      <c r="F291" s="395">
        <f ca="1">IF(E315="n/a",E291,IFERROR(IF((OFFSET($C291,0,$A291))&lt;0,
MIN(0,E291-(OFFSET($C291,0,$A291)/(OFFSET($C286,-$A290,$A291)))),
MAX(0,E291-(OFFSET($C291,0,$A291)/(OFFSET($C286,-$A290,$A291))))),0))</f>
        <v>0.44552510960325958</v>
      </c>
      <c r="G291" s="395">
        <f t="shared" ca="1" si="388"/>
        <v>0.3341438322024447</v>
      </c>
      <c r="H291" s="395">
        <f t="shared" ca="1" si="389"/>
        <v>0.22276255480162982</v>
      </c>
      <c r="I291" s="395">
        <f t="shared" ca="1" si="390"/>
        <v>0.11138127740081492</v>
      </c>
      <c r="J291" s="395">
        <f t="shared" ca="1" si="391"/>
        <v>2.7755575615628914E-17</v>
      </c>
      <c r="K291" s="395">
        <f t="shared" ca="1" si="392"/>
        <v>0</v>
      </c>
      <c r="L291" s="395">
        <f t="shared" ca="1" si="393"/>
        <v>0</v>
      </c>
      <c r="M291" s="395">
        <f t="shared" ca="1" si="394"/>
        <v>0</v>
      </c>
      <c r="N291" s="395">
        <f t="shared" ca="1" si="395"/>
        <v>0</v>
      </c>
      <c r="O291" s="395">
        <f t="shared" ca="1" si="396"/>
        <v>0</v>
      </c>
      <c r="P291" s="395">
        <f t="shared" ca="1" si="397"/>
        <v>0</v>
      </c>
      <c r="Q291" s="395">
        <f t="shared" ca="1" si="398"/>
        <v>0</v>
      </c>
      <c r="R291" s="395">
        <f t="shared" ca="1" si="399"/>
        <v>0</v>
      </c>
      <c r="S291" s="395">
        <f t="shared" ca="1" si="400"/>
        <v>0</v>
      </c>
      <c r="T291" s="395">
        <f t="shared" ca="1" si="401"/>
        <v>0</v>
      </c>
      <c r="U291" s="395">
        <f t="shared" ca="1" si="402"/>
        <v>0</v>
      </c>
      <c r="V291" s="395">
        <f t="shared" ca="1" si="403"/>
        <v>0</v>
      </c>
      <c r="W291" s="395">
        <f t="shared" ca="1" si="404"/>
        <v>0</v>
      </c>
      <c r="X291" s="334"/>
      <c r="Y291" s="249"/>
      <c r="Z291" s="249"/>
      <c r="AA291" s="249"/>
      <c r="AB291" s="249"/>
    </row>
    <row r="292" spans="1:28" hidden="1" outlineLevel="1">
      <c r="A292" s="331">
        <v>3</v>
      </c>
      <c r="B292" s="309" t="str">
        <f t="shared" ca="1" si="405"/>
        <v>Depreciated Net Capex 2015</v>
      </c>
      <c r="C292" s="398"/>
      <c r="D292" s="398"/>
      <c r="E292" s="399"/>
      <c r="F292" s="400">
        <f ca="1">($F284*((1+F$11)^0.5)/F$10)</f>
        <v>1.53655465266499</v>
      </c>
      <c r="G292" s="395">
        <f ca="1">IF(F316="n/a",F292,IFERROR(IF((OFFSET($C292,0,$A292))&lt;0,
MIN(0,F292-(OFFSET($C292,0,$A292)/(OFFSET($C287,-$A291,$A292)))),
MAX(0,F292-(OFFSET($C292,0,$A292)/(OFFSET($C287,-$A291,$A292))))),0))</f>
        <v>1.2292437221319921</v>
      </c>
      <c r="H292" s="395">
        <f t="shared" ca="1" si="389"/>
        <v>0.92193279159899411</v>
      </c>
      <c r="I292" s="395">
        <f t="shared" ca="1" si="390"/>
        <v>0.61462186106599614</v>
      </c>
      <c r="J292" s="395">
        <f t="shared" ca="1" si="391"/>
        <v>0.30731093053299813</v>
      </c>
      <c r="K292" s="395">
        <f t="shared" ca="1" si="392"/>
        <v>1.1102230246251565E-16</v>
      </c>
      <c r="L292" s="395">
        <f t="shared" ca="1" si="393"/>
        <v>0</v>
      </c>
      <c r="M292" s="395">
        <f t="shared" ca="1" si="394"/>
        <v>0</v>
      </c>
      <c r="N292" s="395">
        <f t="shared" ca="1" si="395"/>
        <v>0</v>
      </c>
      <c r="O292" s="395">
        <f t="shared" ca="1" si="396"/>
        <v>0</v>
      </c>
      <c r="P292" s="395">
        <f t="shared" ca="1" si="397"/>
        <v>0</v>
      </c>
      <c r="Q292" s="395">
        <f t="shared" ca="1" si="398"/>
        <v>0</v>
      </c>
      <c r="R292" s="395">
        <f t="shared" ca="1" si="399"/>
        <v>0</v>
      </c>
      <c r="S292" s="395">
        <f t="shared" ca="1" si="400"/>
        <v>0</v>
      </c>
      <c r="T292" s="395">
        <f t="shared" ca="1" si="401"/>
        <v>0</v>
      </c>
      <c r="U292" s="395">
        <f t="shared" ca="1" si="402"/>
        <v>0</v>
      </c>
      <c r="V292" s="395">
        <f t="shared" ca="1" si="403"/>
        <v>0</v>
      </c>
      <c r="W292" s="395">
        <f t="shared" ca="1" si="404"/>
        <v>0</v>
      </c>
      <c r="X292" s="334"/>
      <c r="Y292" s="334"/>
      <c r="Z292" s="249"/>
      <c r="AA292" s="249"/>
      <c r="AB292" s="249"/>
    </row>
    <row r="293" spans="1:28" hidden="1" outlineLevel="1">
      <c r="A293" s="331">
        <v>4</v>
      </c>
      <c r="B293" s="309" t="str">
        <f t="shared" ca="1" si="405"/>
        <v>Depreciated Net Capex 2016</v>
      </c>
      <c r="C293" s="398"/>
      <c r="D293" s="398"/>
      <c r="E293" s="398"/>
      <c r="F293" s="399"/>
      <c r="G293" s="400">
        <f ca="1">($G284*((1+G$11)^0.5)/G$10)</f>
        <v>1.1389772934155058</v>
      </c>
      <c r="H293" s="395">
        <f ca="1">IF(G317="n/a",G293,IFERROR(IF((OFFSET($C293,0,$A293))&lt;0,
MIN(0,G293-(OFFSET($C293,0,$A293)/(OFFSET($C288,-$A292,$A293)))),
MAX(0,G293-(OFFSET($C293,0,$A293)/(OFFSET($C288,-$A292,$A293))))),0))</f>
        <v>0.91118183473240466</v>
      </c>
      <c r="I293" s="395">
        <f t="shared" ca="1" si="390"/>
        <v>0.68338637604930352</v>
      </c>
      <c r="J293" s="395">
        <f t="shared" ca="1" si="391"/>
        <v>0.45559091736620239</v>
      </c>
      <c r="K293" s="395">
        <f t="shared" ca="1" si="392"/>
        <v>0.22779545868310122</v>
      </c>
      <c r="L293" s="395">
        <f t="shared" ca="1" si="393"/>
        <v>5.5511151231257827E-17</v>
      </c>
      <c r="M293" s="395">
        <f t="shared" ca="1" si="394"/>
        <v>0</v>
      </c>
      <c r="N293" s="395">
        <f t="shared" ca="1" si="395"/>
        <v>0</v>
      </c>
      <c r="O293" s="395">
        <f t="shared" ca="1" si="396"/>
        <v>0</v>
      </c>
      <c r="P293" s="395">
        <f t="shared" ca="1" si="397"/>
        <v>0</v>
      </c>
      <c r="Q293" s="395">
        <f t="shared" ca="1" si="398"/>
        <v>0</v>
      </c>
      <c r="R293" s="395">
        <f t="shared" ca="1" si="399"/>
        <v>0</v>
      </c>
      <c r="S293" s="395">
        <f t="shared" ca="1" si="400"/>
        <v>0</v>
      </c>
      <c r="T293" s="395">
        <f t="shared" ca="1" si="401"/>
        <v>0</v>
      </c>
      <c r="U293" s="395">
        <f t="shared" ca="1" si="402"/>
        <v>0</v>
      </c>
      <c r="V293" s="395">
        <f t="shared" ca="1" si="403"/>
        <v>0</v>
      </c>
      <c r="W293" s="395">
        <f t="shared" ca="1" si="404"/>
        <v>0</v>
      </c>
      <c r="X293" s="334"/>
      <c r="Y293" s="334"/>
      <c r="Z293" s="334"/>
      <c r="AA293" s="249"/>
      <c r="AB293" s="249"/>
    </row>
    <row r="294" spans="1:28" hidden="1" outlineLevel="1">
      <c r="A294" s="331">
        <v>5</v>
      </c>
      <c r="B294" s="309" t="str">
        <f t="shared" ca="1" si="405"/>
        <v>Depreciated Net Capex 2017</v>
      </c>
      <c r="C294" s="398"/>
      <c r="D294" s="398"/>
      <c r="E294" s="398"/>
      <c r="F294" s="398"/>
      <c r="G294" s="399"/>
      <c r="H294" s="400">
        <f ca="1">(H284*((1+H$11)^0.5)/H$10)</f>
        <v>3.8717917173663299</v>
      </c>
      <c r="I294" s="395">
        <f ca="1">IF(H318="n/a",H294,IFERROR(IF((OFFSET($C294,0,$A294))&lt;0,
MIN(0,H294-(OFFSET($C294,0,$A294)/(OFFSET($C289,-$A293,$A294)))),
MAX(0,H294-(OFFSET($C294,0,$A294)/(OFFSET($C289,-$A293,$A294))))),0))</f>
        <v>3.0974333738930637</v>
      </c>
      <c r="J294" s="395">
        <f t="shared" ca="1" si="391"/>
        <v>2.3230750304197976</v>
      </c>
      <c r="K294" s="395">
        <f t="shared" ca="1" si="392"/>
        <v>1.5487166869465316</v>
      </c>
      <c r="L294" s="395">
        <f t="shared" ca="1" si="393"/>
        <v>0.77435834347326571</v>
      </c>
      <c r="M294" s="395">
        <f t="shared" ca="1" si="394"/>
        <v>0</v>
      </c>
      <c r="N294" s="395">
        <f t="shared" ca="1" si="395"/>
        <v>0</v>
      </c>
      <c r="O294" s="395">
        <f t="shared" ca="1" si="396"/>
        <v>0</v>
      </c>
      <c r="P294" s="395">
        <f t="shared" ca="1" si="397"/>
        <v>0</v>
      </c>
      <c r="Q294" s="395">
        <f t="shared" ca="1" si="398"/>
        <v>0</v>
      </c>
      <c r="R294" s="395">
        <f t="shared" ca="1" si="399"/>
        <v>0</v>
      </c>
      <c r="S294" s="395">
        <f t="shared" ca="1" si="400"/>
        <v>0</v>
      </c>
      <c r="T294" s="395">
        <f t="shared" ca="1" si="401"/>
        <v>0</v>
      </c>
      <c r="U294" s="395">
        <f t="shared" ca="1" si="402"/>
        <v>0</v>
      </c>
      <c r="V294" s="395">
        <f t="shared" ca="1" si="403"/>
        <v>0</v>
      </c>
      <c r="W294" s="395">
        <f t="shared" ca="1" si="404"/>
        <v>0</v>
      </c>
      <c r="X294" s="334"/>
      <c r="Y294" s="334"/>
      <c r="Z294" s="334"/>
      <c r="AA294" s="249"/>
      <c r="AB294" s="249"/>
    </row>
    <row r="295" spans="1:28" hidden="1" outlineLevel="1">
      <c r="A295" s="331">
        <v>6</v>
      </c>
      <c r="B295" s="309" t="str">
        <f t="shared" ca="1" si="405"/>
        <v>Depreciated Net Capex 2018</v>
      </c>
      <c r="C295" s="398"/>
      <c r="D295" s="398"/>
      <c r="E295" s="398"/>
      <c r="F295" s="398"/>
      <c r="G295" s="398"/>
      <c r="H295" s="399"/>
      <c r="I295" s="400">
        <f ca="1">(I284*((1+I$11)^0.5)/I$10)</f>
        <v>0</v>
      </c>
      <c r="J295" s="395">
        <f ca="1">IF(I319="n/a",I295,IFERROR(IF((OFFSET($C295,0,$A295))&lt;0,
MIN(0,I295-(OFFSET($C295,0,$A295)/(OFFSET($C290,-$A294,$A295)))),
MAX(0,I295-(OFFSET($C295,0,$A295)/(OFFSET($C290,-$A294,$A295))))),0))</f>
        <v>0</v>
      </c>
      <c r="K295" s="395">
        <f t="shared" ca="1" si="392"/>
        <v>0</v>
      </c>
      <c r="L295" s="395">
        <f t="shared" ca="1" si="393"/>
        <v>0</v>
      </c>
      <c r="M295" s="395">
        <f t="shared" ca="1" si="394"/>
        <v>0</v>
      </c>
      <c r="N295" s="395">
        <f t="shared" ca="1" si="395"/>
        <v>0</v>
      </c>
      <c r="O295" s="395">
        <f t="shared" ca="1" si="396"/>
        <v>0</v>
      </c>
      <c r="P295" s="395">
        <f t="shared" ca="1" si="397"/>
        <v>0</v>
      </c>
      <c r="Q295" s="395">
        <f t="shared" ca="1" si="398"/>
        <v>0</v>
      </c>
      <c r="R295" s="395">
        <f t="shared" ca="1" si="399"/>
        <v>0</v>
      </c>
      <c r="S295" s="395">
        <f t="shared" ca="1" si="400"/>
        <v>0</v>
      </c>
      <c r="T295" s="395">
        <f t="shared" ca="1" si="401"/>
        <v>0</v>
      </c>
      <c r="U295" s="395">
        <f t="shared" ca="1" si="402"/>
        <v>0</v>
      </c>
      <c r="V295" s="395">
        <f t="shared" ca="1" si="403"/>
        <v>0</v>
      </c>
      <c r="W295" s="395">
        <f t="shared" ca="1" si="404"/>
        <v>0</v>
      </c>
      <c r="X295" s="334"/>
      <c r="Y295" s="334"/>
      <c r="Z295" s="334"/>
      <c r="AA295" s="249"/>
      <c r="AB295" s="249"/>
    </row>
    <row r="296" spans="1:28" hidden="1" outlineLevel="1">
      <c r="A296" s="331">
        <v>7</v>
      </c>
      <c r="B296" s="309" t="str">
        <f t="shared" ca="1" si="405"/>
        <v>Depreciated Net Capex 2019</v>
      </c>
      <c r="C296" s="398"/>
      <c r="D296" s="398"/>
      <c r="E296" s="398"/>
      <c r="F296" s="398"/>
      <c r="G296" s="398"/>
      <c r="H296" s="398"/>
      <c r="I296" s="399"/>
      <c r="J296" s="400">
        <f ca="1">(J284*((1+J$11)^0.5)/J$10)</f>
        <v>0</v>
      </c>
      <c r="K296" s="395">
        <f ca="1">IF(J320="n/a",J296,IFERROR(IF((OFFSET($C296,0,$A296))&lt;0,
MIN(0,J296-(OFFSET($C296,0,$A296)/(OFFSET($C291,-$A295,$A296)))),
MAX(0,J296-(OFFSET($C296,0,$A296)/(OFFSET($C291,-$A295,$A296))))),0))</f>
        <v>0</v>
      </c>
      <c r="L296" s="395">
        <f t="shared" ca="1" si="393"/>
        <v>0</v>
      </c>
      <c r="M296" s="395">
        <f t="shared" ca="1" si="394"/>
        <v>0</v>
      </c>
      <c r="N296" s="395">
        <f t="shared" ca="1" si="395"/>
        <v>0</v>
      </c>
      <c r="O296" s="395">
        <f t="shared" ca="1" si="396"/>
        <v>0</v>
      </c>
      <c r="P296" s="395">
        <f t="shared" ca="1" si="397"/>
        <v>0</v>
      </c>
      <c r="Q296" s="395">
        <f t="shared" ca="1" si="398"/>
        <v>0</v>
      </c>
      <c r="R296" s="395">
        <f t="shared" ca="1" si="399"/>
        <v>0</v>
      </c>
      <c r="S296" s="395">
        <f t="shared" ca="1" si="400"/>
        <v>0</v>
      </c>
      <c r="T296" s="395">
        <f t="shared" ca="1" si="401"/>
        <v>0</v>
      </c>
      <c r="U296" s="395">
        <f t="shared" ca="1" si="402"/>
        <v>0</v>
      </c>
      <c r="V296" s="395">
        <f t="shared" ca="1" si="403"/>
        <v>0</v>
      </c>
      <c r="W296" s="395">
        <f t="shared" ca="1" si="404"/>
        <v>0</v>
      </c>
      <c r="X296" s="334"/>
      <c r="Y296" s="334"/>
      <c r="Z296" s="334"/>
      <c r="AA296" s="249"/>
      <c r="AB296" s="249"/>
    </row>
    <row r="297" spans="1:28" hidden="1" outlineLevel="1">
      <c r="A297" s="331">
        <v>8</v>
      </c>
      <c r="B297" s="309" t="str">
        <f t="shared" ca="1" si="405"/>
        <v>Depreciated Net Capex 2020</v>
      </c>
      <c r="C297" s="398"/>
      <c r="D297" s="398"/>
      <c r="E297" s="398"/>
      <c r="F297" s="398"/>
      <c r="G297" s="398"/>
      <c r="H297" s="398"/>
      <c r="I297" s="398"/>
      <c r="J297" s="399"/>
      <c r="K297" s="400">
        <f ca="1">(K284*((1+K$11)^0.5)/K$10)</f>
        <v>0</v>
      </c>
      <c r="L297" s="395">
        <f ca="1">IF(K321="n/a",K297,IFERROR(IF((OFFSET($C297,0,$A297))&lt;0,
MIN(0,K297-(OFFSET($C297,0,$A297)/(OFFSET($C292,-$A296,$A297)))),
MAX(0,K297-(OFFSET($C297,0,$A297)/(OFFSET($C292,-$A296,$A297))))),0))</f>
        <v>0</v>
      </c>
      <c r="M297" s="395">
        <f t="shared" ca="1" si="394"/>
        <v>0</v>
      </c>
      <c r="N297" s="395">
        <f t="shared" ca="1" si="395"/>
        <v>0</v>
      </c>
      <c r="O297" s="395">
        <f t="shared" ca="1" si="396"/>
        <v>0</v>
      </c>
      <c r="P297" s="395">
        <f t="shared" ca="1" si="397"/>
        <v>0</v>
      </c>
      <c r="Q297" s="395">
        <f t="shared" ca="1" si="398"/>
        <v>0</v>
      </c>
      <c r="R297" s="395">
        <f t="shared" ca="1" si="399"/>
        <v>0</v>
      </c>
      <c r="S297" s="395">
        <f t="shared" ca="1" si="400"/>
        <v>0</v>
      </c>
      <c r="T297" s="395">
        <f t="shared" ca="1" si="401"/>
        <v>0</v>
      </c>
      <c r="U297" s="395">
        <f t="shared" ca="1" si="402"/>
        <v>0</v>
      </c>
      <c r="V297" s="395">
        <f t="shared" ca="1" si="403"/>
        <v>0</v>
      </c>
      <c r="W297" s="395">
        <f t="shared" ca="1" si="404"/>
        <v>0</v>
      </c>
      <c r="X297" s="334"/>
      <c r="Y297" s="334"/>
      <c r="Z297" s="334"/>
      <c r="AA297" s="249"/>
      <c r="AB297" s="249"/>
    </row>
    <row r="298" spans="1:28" hidden="1" outlineLevel="1">
      <c r="A298" s="331">
        <v>9</v>
      </c>
      <c r="B298" s="309" t="str">
        <f t="shared" ca="1" si="405"/>
        <v>Depreciated Net Capex 2021</v>
      </c>
      <c r="C298" s="398"/>
      <c r="D298" s="398"/>
      <c r="E298" s="398"/>
      <c r="F298" s="398"/>
      <c r="G298" s="398"/>
      <c r="H298" s="398"/>
      <c r="I298" s="398"/>
      <c r="J298" s="398"/>
      <c r="K298" s="399"/>
      <c r="L298" s="400">
        <f ca="1">(L284*((1+L$11)^0.5)/L$10)</f>
        <v>0</v>
      </c>
      <c r="M298" s="395">
        <f ca="1">IF(L322="n/a",L298,IFERROR(IF((OFFSET($C298,0,$A298))&lt;0,
MIN(0,L298-(OFFSET($C298,0,$A298)/(OFFSET($C293,-$A297,$A298)))),
MAX(0,L298-(OFFSET($C298,0,$A298)/(OFFSET($C293,-$A297,$A298))))),0))</f>
        <v>0</v>
      </c>
      <c r="N298" s="395">
        <f t="shared" ca="1" si="395"/>
        <v>0</v>
      </c>
      <c r="O298" s="395">
        <f t="shared" ca="1" si="396"/>
        <v>0</v>
      </c>
      <c r="P298" s="395">
        <f t="shared" ca="1" si="397"/>
        <v>0</v>
      </c>
      <c r="Q298" s="395">
        <f t="shared" ca="1" si="398"/>
        <v>0</v>
      </c>
      <c r="R298" s="395">
        <f t="shared" ca="1" si="399"/>
        <v>0</v>
      </c>
      <c r="S298" s="395">
        <f t="shared" ca="1" si="400"/>
        <v>0</v>
      </c>
      <c r="T298" s="395">
        <f t="shared" ca="1" si="401"/>
        <v>0</v>
      </c>
      <c r="U298" s="395">
        <f t="shared" ca="1" si="402"/>
        <v>0</v>
      </c>
      <c r="V298" s="395">
        <f t="shared" ca="1" si="403"/>
        <v>0</v>
      </c>
      <c r="W298" s="395">
        <f t="shared" ca="1" si="404"/>
        <v>0</v>
      </c>
      <c r="X298" s="334"/>
      <c r="Y298" s="334"/>
      <c r="Z298" s="334"/>
      <c r="AA298" s="249"/>
      <c r="AB298" s="249"/>
    </row>
    <row r="299" spans="1:28" hidden="1" outlineLevel="1">
      <c r="A299" s="331">
        <v>10</v>
      </c>
      <c r="B299" s="309" t="str">
        <f t="shared" ca="1" si="405"/>
        <v>Depreciated Net Capex 2022</v>
      </c>
      <c r="C299" s="398"/>
      <c r="D299" s="398"/>
      <c r="E299" s="398"/>
      <c r="F299" s="398"/>
      <c r="G299" s="398"/>
      <c r="H299" s="398"/>
      <c r="I299" s="398"/>
      <c r="J299" s="398"/>
      <c r="K299" s="398"/>
      <c r="L299" s="399"/>
      <c r="M299" s="400">
        <f ca="1">(M284*((1+M$11)^0.5)/M$10)</f>
        <v>0</v>
      </c>
      <c r="N299" s="395">
        <f ca="1">IF(M323="n/a",M299,IFERROR(IF((OFFSET($C299,0,$A299))&lt;0,
MIN(0,M299-(OFFSET($C299,0,$A299)/(OFFSET($C294,-$A298,$A299)))),
MAX(0,M299-(OFFSET($C299,0,$A299)/(OFFSET($C294,-$A298,$A299))))),0))</f>
        <v>0</v>
      </c>
      <c r="O299" s="395">
        <f t="shared" ca="1" si="396"/>
        <v>0</v>
      </c>
      <c r="P299" s="395">
        <f t="shared" ca="1" si="397"/>
        <v>0</v>
      </c>
      <c r="Q299" s="395">
        <f t="shared" ca="1" si="398"/>
        <v>0</v>
      </c>
      <c r="R299" s="395">
        <f t="shared" ca="1" si="399"/>
        <v>0</v>
      </c>
      <c r="S299" s="395">
        <f t="shared" ca="1" si="400"/>
        <v>0</v>
      </c>
      <c r="T299" s="395">
        <f t="shared" ca="1" si="401"/>
        <v>0</v>
      </c>
      <c r="U299" s="395">
        <f t="shared" ca="1" si="402"/>
        <v>0</v>
      </c>
      <c r="V299" s="395">
        <f t="shared" ca="1" si="403"/>
        <v>0</v>
      </c>
      <c r="W299" s="395">
        <f t="shared" ca="1" si="404"/>
        <v>0</v>
      </c>
      <c r="X299" s="334"/>
      <c r="Y299" s="334"/>
      <c r="Z299" s="334"/>
      <c r="AA299" s="249"/>
      <c r="AB299" s="249"/>
    </row>
    <row r="300" spans="1:28" hidden="1" outlineLevel="1">
      <c r="A300" s="331">
        <v>11</v>
      </c>
      <c r="B300" s="309" t="str">
        <f t="shared" ca="1" si="405"/>
        <v>Depreciated Net Capex 2023</v>
      </c>
      <c r="C300" s="398"/>
      <c r="D300" s="398"/>
      <c r="E300" s="398"/>
      <c r="F300" s="398"/>
      <c r="G300" s="398"/>
      <c r="H300" s="398"/>
      <c r="I300" s="398"/>
      <c r="J300" s="398"/>
      <c r="K300" s="398"/>
      <c r="L300" s="398"/>
      <c r="M300" s="399"/>
      <c r="N300" s="400">
        <f>(N284*((1+N$11)^0.5)/N$10)</f>
        <v>0</v>
      </c>
      <c r="O300" s="395">
        <f ca="1">IF(N324="n/a",N300,IFERROR(IF((OFFSET($C300,0,$A300))&lt;0,
MIN(0,N300-(OFFSET($C300,0,$A300)/(OFFSET($C295,-$A299,$A300)))),
MAX(0,N300-(OFFSET($C300,0,$A300)/(OFFSET($C295,-$A299,$A300))))),0))</f>
        <v>0</v>
      </c>
      <c r="P300" s="395">
        <f t="shared" ca="1" si="397"/>
        <v>0</v>
      </c>
      <c r="Q300" s="395">
        <f t="shared" ca="1" si="398"/>
        <v>0</v>
      </c>
      <c r="R300" s="395">
        <f t="shared" ca="1" si="399"/>
        <v>0</v>
      </c>
      <c r="S300" s="395">
        <f t="shared" ca="1" si="400"/>
        <v>0</v>
      </c>
      <c r="T300" s="395">
        <f t="shared" ca="1" si="401"/>
        <v>0</v>
      </c>
      <c r="U300" s="395">
        <f t="shared" ca="1" si="402"/>
        <v>0</v>
      </c>
      <c r="V300" s="395">
        <f t="shared" ca="1" si="403"/>
        <v>0</v>
      </c>
      <c r="W300" s="395">
        <f t="shared" ca="1" si="404"/>
        <v>0</v>
      </c>
      <c r="X300" s="334"/>
      <c r="Y300" s="334"/>
      <c r="Z300" s="334"/>
      <c r="AA300" s="249"/>
      <c r="AB300" s="249"/>
    </row>
    <row r="301" spans="1:28" hidden="1" outlineLevel="1">
      <c r="A301" s="331">
        <v>12</v>
      </c>
      <c r="B301" s="309" t="str">
        <f t="shared" ca="1" si="405"/>
        <v>Depreciated Net Capex 2024</v>
      </c>
      <c r="C301" s="398"/>
      <c r="D301" s="398"/>
      <c r="E301" s="398"/>
      <c r="F301" s="398"/>
      <c r="G301" s="398"/>
      <c r="H301" s="398"/>
      <c r="I301" s="398"/>
      <c r="J301" s="398"/>
      <c r="K301" s="398"/>
      <c r="L301" s="398"/>
      <c r="M301" s="398"/>
      <c r="N301" s="399"/>
      <c r="O301" s="400">
        <f>(O284*((1+O$11)^0.5)/O$10)</f>
        <v>0</v>
      </c>
      <c r="P301" s="395">
        <f ca="1">IF(O325="n/a",O301,IFERROR(IF((OFFSET($C301,0,$A301))&lt;0,
MIN(0,O301-(OFFSET($C301,0,$A301)/(OFFSET($C296,-$A300,$A301)))),
MAX(0,O301-(OFFSET($C301,0,$A301)/(OFFSET($C296,-$A300,$A301))))),0))</f>
        <v>0</v>
      </c>
      <c r="Q301" s="395">
        <f t="shared" ca="1" si="398"/>
        <v>0</v>
      </c>
      <c r="R301" s="395">
        <f t="shared" ca="1" si="399"/>
        <v>0</v>
      </c>
      <c r="S301" s="395">
        <f t="shared" ca="1" si="400"/>
        <v>0</v>
      </c>
      <c r="T301" s="395">
        <f t="shared" ca="1" si="401"/>
        <v>0</v>
      </c>
      <c r="U301" s="395">
        <f t="shared" ca="1" si="402"/>
        <v>0</v>
      </c>
      <c r="V301" s="395">
        <f t="shared" ca="1" si="403"/>
        <v>0</v>
      </c>
      <c r="W301" s="395">
        <f t="shared" ca="1" si="404"/>
        <v>0</v>
      </c>
      <c r="X301" s="334"/>
      <c r="Y301" s="334"/>
      <c r="Z301" s="334"/>
      <c r="AA301" s="249"/>
      <c r="AB301" s="249"/>
    </row>
    <row r="302" spans="1:28" hidden="1" outlineLevel="1">
      <c r="A302" s="331">
        <v>13</v>
      </c>
      <c r="B302" s="309" t="str">
        <f t="shared" ca="1" si="405"/>
        <v>Depreciated Net Capex 2025</v>
      </c>
      <c r="C302" s="398"/>
      <c r="D302" s="398"/>
      <c r="E302" s="398"/>
      <c r="F302" s="398"/>
      <c r="G302" s="398"/>
      <c r="H302" s="398"/>
      <c r="I302" s="398"/>
      <c r="J302" s="398"/>
      <c r="K302" s="398"/>
      <c r="L302" s="398"/>
      <c r="M302" s="398"/>
      <c r="N302" s="398"/>
      <c r="O302" s="399"/>
      <c r="P302" s="400">
        <f>(P284*((1+P$11)^0.5)/P$10)</f>
        <v>0</v>
      </c>
      <c r="Q302" s="395">
        <f ca="1">IF(P326="n/a",P302,IFERROR(IF((OFFSET($C302,0,$A302))&lt;0,
MIN(0,P302-(OFFSET($C302,0,$A302)/(OFFSET($C297,-$A301,$A302)))),
MAX(0,P302-(OFFSET($C302,0,$A302)/(OFFSET($C297,-$A301,$A302))))),0))</f>
        <v>0</v>
      </c>
      <c r="R302" s="395">
        <f t="shared" ca="1" si="399"/>
        <v>0</v>
      </c>
      <c r="S302" s="395">
        <f t="shared" ca="1" si="400"/>
        <v>0</v>
      </c>
      <c r="T302" s="395">
        <f t="shared" ca="1" si="401"/>
        <v>0</v>
      </c>
      <c r="U302" s="395">
        <f t="shared" ca="1" si="402"/>
        <v>0</v>
      </c>
      <c r="V302" s="395">
        <f t="shared" ca="1" si="403"/>
        <v>0</v>
      </c>
      <c r="W302" s="395">
        <f t="shared" ca="1" si="404"/>
        <v>0</v>
      </c>
      <c r="X302" s="334"/>
      <c r="Y302" s="334"/>
      <c r="Z302" s="334"/>
      <c r="AA302" s="249"/>
      <c r="AB302" s="249"/>
    </row>
    <row r="303" spans="1:28" hidden="1" outlineLevel="1">
      <c r="A303" s="331">
        <v>14</v>
      </c>
      <c r="B303" s="309" t="str">
        <f t="shared" ca="1" si="405"/>
        <v>Depreciated Net Capex 2026</v>
      </c>
      <c r="C303" s="398"/>
      <c r="D303" s="398"/>
      <c r="E303" s="398"/>
      <c r="F303" s="398"/>
      <c r="G303" s="398"/>
      <c r="H303" s="398"/>
      <c r="I303" s="398"/>
      <c r="J303" s="398"/>
      <c r="K303" s="398"/>
      <c r="L303" s="398"/>
      <c r="M303" s="398"/>
      <c r="N303" s="398"/>
      <c r="O303" s="398"/>
      <c r="P303" s="399"/>
      <c r="Q303" s="400">
        <f>(Q284*((1+Q$11)^0.5)/Q$10)</f>
        <v>0</v>
      </c>
      <c r="R303" s="395">
        <f ca="1">IF(Q327="n/a",Q303,IFERROR(IF((OFFSET($C303,0,$A303))&lt;0,
MIN(0,Q303-(OFFSET($C303,0,$A303)/(OFFSET($C298,-$A302,$A303)))),
MAX(0,Q303-(OFFSET($C303,0,$A303)/(OFFSET($C298,-$A302,$A303))))),0))</f>
        <v>0</v>
      </c>
      <c r="S303" s="395">
        <f t="shared" ca="1" si="400"/>
        <v>0</v>
      </c>
      <c r="T303" s="395">
        <f t="shared" ca="1" si="401"/>
        <v>0</v>
      </c>
      <c r="U303" s="395">
        <f t="shared" ca="1" si="402"/>
        <v>0</v>
      </c>
      <c r="V303" s="395">
        <f t="shared" ca="1" si="403"/>
        <v>0</v>
      </c>
      <c r="W303" s="395">
        <f t="shared" ca="1" si="404"/>
        <v>0</v>
      </c>
      <c r="X303" s="334"/>
      <c r="Y303" s="334"/>
      <c r="Z303" s="334"/>
      <c r="AA303" s="249"/>
      <c r="AB303" s="249"/>
    </row>
    <row r="304" spans="1:28" hidden="1" outlineLevel="1">
      <c r="A304" s="331">
        <v>15</v>
      </c>
      <c r="B304" s="309" t="str">
        <f t="shared" ca="1" si="405"/>
        <v>Depreciated Net Capex 2027</v>
      </c>
      <c r="C304" s="398"/>
      <c r="D304" s="398"/>
      <c r="E304" s="398"/>
      <c r="F304" s="398"/>
      <c r="G304" s="398"/>
      <c r="H304" s="398"/>
      <c r="I304" s="398"/>
      <c r="J304" s="398"/>
      <c r="K304" s="398"/>
      <c r="L304" s="398"/>
      <c r="M304" s="398"/>
      <c r="N304" s="398"/>
      <c r="O304" s="398"/>
      <c r="P304" s="398"/>
      <c r="Q304" s="399"/>
      <c r="R304" s="400">
        <f>(R284*((1+R$11)^0.5)/R$10)</f>
        <v>0</v>
      </c>
      <c r="S304" s="395">
        <f ca="1">IF(R328="n/a",R304,IFERROR(IF((OFFSET($C304,0,$A304))&lt;0,
MIN(0,R304-(OFFSET($C304,0,$A304)/(OFFSET($C299,-$A303,$A304)))),
MAX(0,R304-(OFFSET($C304,0,$A304)/(OFFSET($C299,-$A303,$A304))))),0))</f>
        <v>0</v>
      </c>
      <c r="T304" s="395">
        <f t="shared" ca="1" si="401"/>
        <v>0</v>
      </c>
      <c r="U304" s="395">
        <f t="shared" ca="1" si="402"/>
        <v>0</v>
      </c>
      <c r="V304" s="395">
        <f t="shared" ca="1" si="403"/>
        <v>0</v>
      </c>
      <c r="W304" s="395">
        <f t="shared" ca="1" si="404"/>
        <v>0</v>
      </c>
      <c r="X304" s="334"/>
      <c r="Y304" s="334"/>
      <c r="Z304" s="334"/>
      <c r="AA304" s="249"/>
      <c r="AB304" s="249"/>
    </row>
    <row r="305" spans="1:28" hidden="1" outlineLevel="1">
      <c r="A305" s="331">
        <v>16</v>
      </c>
      <c r="B305" s="309" t="str">
        <f t="shared" ca="1" si="405"/>
        <v>Depreciated Net Capex 2028</v>
      </c>
      <c r="C305" s="398"/>
      <c r="D305" s="398"/>
      <c r="E305" s="398"/>
      <c r="F305" s="398"/>
      <c r="G305" s="398"/>
      <c r="H305" s="398"/>
      <c r="I305" s="398"/>
      <c r="J305" s="398"/>
      <c r="K305" s="398"/>
      <c r="L305" s="398"/>
      <c r="M305" s="398"/>
      <c r="N305" s="398"/>
      <c r="O305" s="398"/>
      <c r="P305" s="398"/>
      <c r="Q305" s="398"/>
      <c r="R305" s="399"/>
      <c r="S305" s="400">
        <f>(S284*((1+S$11)^0.5)/S$10)</f>
        <v>0</v>
      </c>
      <c r="T305" s="395">
        <f ca="1">IF(S329="n/a",S305,IFERROR(IF((OFFSET($C305,0,$A305))&lt;0,
MIN(0,S305-(OFFSET($C305,0,$A305)/(OFFSET($C300,-$A304,$A305)))),
MAX(0,S305-(OFFSET($C305,0,$A305)/(OFFSET($C300,-$A304,$A305))))),0))</f>
        <v>0</v>
      </c>
      <c r="U305" s="395">
        <f t="shared" ca="1" si="402"/>
        <v>0</v>
      </c>
      <c r="V305" s="395">
        <f t="shared" ca="1" si="403"/>
        <v>0</v>
      </c>
      <c r="W305" s="395">
        <f t="shared" ca="1" si="404"/>
        <v>0</v>
      </c>
      <c r="X305" s="334"/>
      <c r="Y305" s="334"/>
      <c r="Z305" s="334"/>
      <c r="AA305" s="249"/>
      <c r="AB305" s="249"/>
    </row>
    <row r="306" spans="1:28" hidden="1" outlineLevel="1">
      <c r="A306" s="331">
        <v>17</v>
      </c>
      <c r="B306" s="309" t="str">
        <f t="shared" ca="1" si="405"/>
        <v>Depreciated Net Capex 2029</v>
      </c>
      <c r="C306" s="398"/>
      <c r="D306" s="398"/>
      <c r="E306" s="398"/>
      <c r="F306" s="398"/>
      <c r="G306" s="398"/>
      <c r="H306" s="398"/>
      <c r="I306" s="398"/>
      <c r="J306" s="398"/>
      <c r="K306" s="398"/>
      <c r="L306" s="398"/>
      <c r="M306" s="398"/>
      <c r="N306" s="398"/>
      <c r="O306" s="398"/>
      <c r="P306" s="398"/>
      <c r="Q306" s="398"/>
      <c r="R306" s="398"/>
      <c r="S306" s="399"/>
      <c r="T306" s="400">
        <f>(T284*((1+T$11)^0.5)/T$10)</f>
        <v>0</v>
      </c>
      <c r="U306" s="395">
        <f ca="1">IF(T330="n/a",T306,IFERROR(IF((OFFSET($C306,0,$A306))&lt;0,
MIN(0,T306-(OFFSET($C306,0,$A306)/(OFFSET($C301,-$A305,$A306)))),
MAX(0,T306-(OFFSET($C306,0,$A306)/(OFFSET($C301,-$A305,$A306))))),0))</f>
        <v>0</v>
      </c>
      <c r="V306" s="395">
        <f t="shared" ca="1" si="403"/>
        <v>0</v>
      </c>
      <c r="W306" s="395">
        <f t="shared" ca="1" si="404"/>
        <v>0</v>
      </c>
      <c r="X306" s="334"/>
      <c r="Y306" s="334"/>
      <c r="Z306" s="334"/>
      <c r="AA306" s="249"/>
      <c r="AB306" s="249"/>
    </row>
    <row r="307" spans="1:28" hidden="1" outlineLevel="1">
      <c r="A307" s="331">
        <v>18</v>
      </c>
      <c r="B307" s="309" t="str">
        <f t="shared" ca="1" si="405"/>
        <v>Depreciated Net Capex 2030</v>
      </c>
      <c r="C307" s="398"/>
      <c r="D307" s="398"/>
      <c r="E307" s="398"/>
      <c r="F307" s="398"/>
      <c r="G307" s="398"/>
      <c r="H307" s="398"/>
      <c r="I307" s="398"/>
      <c r="J307" s="398"/>
      <c r="K307" s="398"/>
      <c r="L307" s="398"/>
      <c r="M307" s="398"/>
      <c r="N307" s="398"/>
      <c r="O307" s="398"/>
      <c r="P307" s="398"/>
      <c r="Q307" s="398"/>
      <c r="R307" s="398"/>
      <c r="S307" s="398"/>
      <c r="T307" s="399"/>
      <c r="U307" s="400">
        <f>(U284*((1+U$11)^0.5)/U$10)</f>
        <v>0</v>
      </c>
      <c r="V307" s="395">
        <f ca="1">IF(U331="n/a",U307,IFERROR(IF((OFFSET($C307,0,$A307))&lt;0,
MIN(0,U307-(OFFSET($C307,0,$A307)/(OFFSET($C302,-$A306,$A307)))),
MAX(0,U307-(OFFSET($C307,0,$A307)/(OFFSET($C302,-$A306,$A307))))),0))</f>
        <v>0</v>
      </c>
      <c r="W307" s="395">
        <f t="shared" ca="1" si="404"/>
        <v>0</v>
      </c>
      <c r="X307" s="334"/>
      <c r="Y307" s="334"/>
      <c r="Z307" s="334"/>
      <c r="AA307" s="249"/>
      <c r="AB307" s="249"/>
    </row>
    <row r="308" spans="1:28" hidden="1" outlineLevel="1">
      <c r="A308" s="331">
        <v>19</v>
      </c>
      <c r="B308" s="309" t="str">
        <f t="shared" ca="1" si="405"/>
        <v>Depreciated Net Capex 2031</v>
      </c>
      <c r="C308" s="398"/>
      <c r="D308" s="398"/>
      <c r="E308" s="398"/>
      <c r="F308" s="398"/>
      <c r="G308" s="398"/>
      <c r="H308" s="398"/>
      <c r="I308" s="398"/>
      <c r="J308" s="398"/>
      <c r="K308" s="398"/>
      <c r="L308" s="398"/>
      <c r="M308" s="398"/>
      <c r="N308" s="398"/>
      <c r="O308" s="398"/>
      <c r="P308" s="398"/>
      <c r="Q308" s="398"/>
      <c r="R308" s="398"/>
      <c r="S308" s="398"/>
      <c r="T308" s="398"/>
      <c r="U308" s="399"/>
      <c r="V308" s="400">
        <f>(V284*((1+V$11)^0.5)/V$10)</f>
        <v>0</v>
      </c>
      <c r="W308" s="395">
        <f ca="1">IF(V332="n/a",V308,IFERROR(IF((OFFSET($C308,0,$A308))&lt;0,
MIN(0,V308-(OFFSET($C308,0,$A308)/(OFFSET($C303,-$A307,$A308)))),
MAX(0,V308-(OFFSET($C308,0,$A308)/(OFFSET($C303,-$A307,$A308))))),0))</f>
        <v>0</v>
      </c>
      <c r="X308" s="334"/>
      <c r="Y308" s="334"/>
      <c r="Z308" s="334"/>
      <c r="AA308" s="249"/>
      <c r="AB308" s="249"/>
    </row>
    <row r="309" spans="1:28" hidden="1" outlineLevel="1">
      <c r="A309" s="331">
        <v>20</v>
      </c>
      <c r="B309" s="309" t="str">
        <f ca="1">"Depreciated Net Capex "&amp;OFFSET($C$6,0,A309)</f>
        <v>Depreciated Net Capex 2032</v>
      </c>
      <c r="C309" s="398"/>
      <c r="D309" s="398"/>
      <c r="E309" s="398"/>
      <c r="F309" s="398"/>
      <c r="G309" s="398"/>
      <c r="H309" s="398"/>
      <c r="I309" s="398"/>
      <c r="J309" s="398"/>
      <c r="K309" s="398"/>
      <c r="L309" s="398"/>
      <c r="M309" s="398"/>
      <c r="N309" s="398"/>
      <c r="O309" s="398"/>
      <c r="P309" s="398"/>
      <c r="Q309" s="398"/>
      <c r="R309" s="398"/>
      <c r="S309" s="398"/>
      <c r="T309" s="398"/>
      <c r="U309" s="398"/>
      <c r="V309" s="399"/>
      <c r="W309" s="395">
        <f>(W284*((1+W$11)^0.5)/W$10)</f>
        <v>0</v>
      </c>
      <c r="X309" s="249"/>
      <c r="Y309" s="249"/>
      <c r="Z309" s="249"/>
      <c r="AA309" s="249"/>
      <c r="AB309" s="249"/>
    </row>
    <row r="310" spans="1:28" hidden="1" outlineLevel="1">
      <c r="A310" s="249"/>
      <c r="B310" s="332"/>
      <c r="C310" s="395"/>
      <c r="D310" s="395"/>
      <c r="E310" s="395"/>
      <c r="F310" s="395"/>
      <c r="G310" s="395"/>
      <c r="H310" s="395"/>
      <c r="I310" s="395"/>
      <c r="J310" s="395"/>
      <c r="K310" s="395"/>
      <c r="L310" s="395"/>
      <c r="M310" s="395"/>
      <c r="N310" s="395"/>
      <c r="O310" s="395"/>
      <c r="P310" s="395"/>
      <c r="Q310" s="395"/>
      <c r="R310" s="395"/>
      <c r="S310" s="395"/>
      <c r="T310" s="395"/>
      <c r="U310" s="395"/>
      <c r="V310" s="395"/>
      <c r="W310" s="395"/>
      <c r="X310" s="249"/>
      <c r="Y310" s="249"/>
      <c r="Z310" s="249"/>
      <c r="AA310" s="249"/>
      <c r="AB310" s="249"/>
    </row>
    <row r="311" spans="1:28" hidden="1" outlineLevel="1">
      <c r="A311" s="249"/>
      <c r="B311" s="332"/>
      <c r="C311" s="395"/>
      <c r="D311" s="395"/>
      <c r="E311" s="395"/>
      <c r="F311" s="395"/>
      <c r="G311" s="395"/>
      <c r="H311" s="395"/>
      <c r="I311" s="395"/>
      <c r="J311" s="395"/>
      <c r="K311" s="395"/>
      <c r="L311" s="395"/>
      <c r="M311" s="395"/>
      <c r="N311" s="395"/>
      <c r="O311" s="395"/>
      <c r="P311" s="395"/>
      <c r="Q311" s="395"/>
      <c r="R311" s="395"/>
      <c r="S311" s="395"/>
      <c r="T311" s="395"/>
      <c r="U311" s="395"/>
      <c r="V311" s="395"/>
      <c r="W311" s="395"/>
      <c r="X311" s="249"/>
      <c r="Y311" s="249"/>
      <c r="Z311" s="249"/>
      <c r="AA311" s="249"/>
      <c r="AB311" s="249"/>
    </row>
    <row r="312" spans="1:28" hidden="1" outlineLevel="1">
      <c r="A312" s="249"/>
      <c r="B312" s="309" t="s">
        <v>298</v>
      </c>
      <c r="C312" s="395"/>
      <c r="D312" s="395">
        <f t="shared" ref="D312" ca="1" si="406">IF(C312="n/a","n/a",IF(AND(C312&lt;1,D286=0),0,
IF(D286=0,C312-1,
IF(C312&lt;1,D287,
(((C312-1)*(C288-(C288/(C312))))+((D286/D$10)*D287))/(D288)))))</f>
        <v>0</v>
      </c>
      <c r="E312" s="395">
        <f t="shared" ref="E312" ca="1" si="407">IF(D312="n/a","n/a",IF(AND(D312&lt;1,E286=0),0,
IF(E286=0,D312-1,
IF(D312&lt;1,E287,
(((D312-1)*(D288-(D288/(D312))))+((E286/E$10)*E287))/(E288)))))</f>
        <v>0</v>
      </c>
      <c r="F312" s="395">
        <f t="shared" ref="F312" ca="1" si="408">IF(E312="n/a","n/a",IF(AND(E312&lt;1,F286=0),0,
IF(F286=0,E312-1,
IF(E312&lt;1,F287,
(((E312-1)*(E288-(E288/(E312))))+((F286/F$10)*F287))/(F288)))))</f>
        <v>0</v>
      </c>
      <c r="G312" s="395">
        <f t="shared" ref="G312" ca="1" si="409">IF(F312="n/a","n/a",IF(AND(F312&lt;1,G286=0),0,
IF(G286=0,F312-1,
IF(F312&lt;1,G287,
(((F312-1)*(F288-(F288/(F312))))+((G286/G$10)*G287))/(G288)))))</f>
        <v>0</v>
      </c>
      <c r="H312" s="395">
        <f ca="1">IF(G312="n/a","n/a",IF(AND(G312&lt;1,H286=0),0,
IF(H286=0,G312-1,
IF(G312&lt;1,H287,
(((G312-1)*(G288-(G288/(G312))))+((H286/H$10)*H287))/(H288)))))</f>
        <v>0</v>
      </c>
      <c r="I312" s="395">
        <f t="shared" ref="I312" ca="1" si="410">IF(H312="n/a","n/a",IF(AND(H312&lt;1,I286=0),0,
IF(I286=0,H312-1,
IF(H312&lt;1,I287,
(((H312-1)*(H288-(H288/(H312))))+((I286/I$10)*I287))/(I288)))))</f>
        <v>0</v>
      </c>
      <c r="J312" s="395">
        <f t="shared" ref="J312" ca="1" si="411">IF(I312="n/a","n/a",IF(AND(I312&lt;1,J286=0),0,
IF(J286=0,I312-1,
IF(I312&lt;1,J287,
(((I312-1)*(I288-(I288/(I312))))+((J286/J$10)*J287))/(J288)))))</f>
        <v>0</v>
      </c>
      <c r="K312" s="395">
        <f t="shared" ref="K312" ca="1" si="412">IF(J312="n/a","n/a",IF(AND(J312&lt;1,K286=0),0,
IF(K286=0,J312-1,
IF(J312&lt;1,K287,
(((J312-1)*(J288-(J288/(J312))))+((K286/K$10)*K287))/(K288)))))</f>
        <v>0</v>
      </c>
      <c r="L312" s="395">
        <f t="shared" ref="L312" ca="1" si="413">IF(K312="n/a","n/a",IF(AND(K312&lt;1,L286=0),0,
IF(L286=0,K312-1,
IF(K312&lt;1,L287,
(((K312-1)*(K288-(K288/(K312))))+((L286/L$10)*L287))/(L288)))))</f>
        <v>0</v>
      </c>
      <c r="M312" s="395">
        <f t="shared" ref="M312" ca="1" si="414">IF(L312="n/a","n/a",IF(AND(L312&lt;1,M286=0),0,
IF(M286=0,L312-1,
IF(L312&lt;1,M287,
(((L312-1)*(L288-(L288/(L312))))+((M286/M$10)*M287))/(M288)))))</f>
        <v>0</v>
      </c>
      <c r="N312" s="395">
        <f t="shared" ref="N312" ca="1" si="415">IF(M312="n/a","n/a",IF(AND(M312&lt;1,N286=0),0,
IF(N286=0,M312-1,
IF(M312&lt;1,N287,
(((M312-1)*(M288-(M288/(M312))))+((N286/N$10)*N287))/(N288)))))</f>
        <v>0</v>
      </c>
      <c r="O312" s="395">
        <f t="shared" ref="O312" ca="1" si="416">IF(N312="n/a","n/a",IF(AND(N312&lt;1,O286=0),0,
IF(O286=0,N312-1,
IF(N312&lt;1,O287,
(((N312-1)*(N288-(N288/(N312))))+((O286/O$10)*O287))/(O288)))))</f>
        <v>0</v>
      </c>
      <c r="P312" s="395">
        <f t="shared" ref="P312" ca="1" si="417">IF(O312="n/a","n/a",IF(AND(O312&lt;1,P286=0),0,
IF(P286=0,O312-1,
IF(O312&lt;1,P287,
(((O312-1)*(O288-(O288/(O312))))+((P286/P$10)*P287))/(P288)))))</f>
        <v>0</v>
      </c>
      <c r="Q312" s="395">
        <f t="shared" ref="Q312" ca="1" si="418">IF(P312="n/a","n/a",IF(AND(P312&lt;1,Q286=0),0,
IF(Q286=0,P312-1,
IF(P312&lt;1,Q287,
(((P312-1)*(P288-(P288/(P312))))+((Q286/Q$10)*Q287))/(Q288)))))</f>
        <v>0</v>
      </c>
      <c r="R312" s="395">
        <f t="shared" ref="R312" ca="1" si="419">IF(Q312="n/a","n/a",IF(AND(Q312&lt;1,R286=0),0,
IF(R286=0,Q312-1,
IF(Q312&lt;1,R287,
(((Q312-1)*(Q288-(Q288/(Q312))))+((R286/R$10)*R287))/(R288)))))</f>
        <v>0</v>
      </c>
      <c r="S312" s="395">
        <f t="shared" ref="S312" ca="1" si="420">IF(R312="n/a","n/a",IF(AND(R312&lt;1,S286=0),0,
IF(S286=0,R312-1,
IF(R312&lt;1,S287,
(((R312-1)*(R288-(R288/(R312))))+((S286/S$10)*S287))/(S288)))))</f>
        <v>0</v>
      </c>
      <c r="T312" s="395">
        <f t="shared" ref="T312" ca="1" si="421">IF(S312="n/a","n/a",IF(AND(S312&lt;1,T286=0),0,
IF(T286=0,S312-1,
IF(S312&lt;1,T287,
(((S312-1)*(S288-(S288/(S312))))+((T286/T$10)*T287))/(T288)))))</f>
        <v>0</v>
      </c>
      <c r="U312" s="395">
        <f t="shared" ref="U312" ca="1" si="422">IF(T312="n/a","n/a",IF(AND(T312&lt;1,U286=0),0,
IF(U286=0,T312-1,
IF(T312&lt;1,U287,
(((T312-1)*(T288-(T288/(T312))))+((U286/U$10)*U287))/(U288)))))</f>
        <v>0</v>
      </c>
      <c r="V312" s="395">
        <f t="shared" ref="V312" ca="1" si="423">IF(U312="n/a","n/a",IF(AND(U312&lt;1,V286=0),0,
IF(V286=0,U312-1,
IF(U312&lt;1,V287,
(((U312-1)*(U288-(U288/(U312))))+((V286/V$10)*V287))/(V288)))))</f>
        <v>0</v>
      </c>
      <c r="W312" s="395">
        <f t="shared" ref="W312" ca="1" si="424">IF(V312="n/a","n/a",IF(AND(V312&lt;1,W286=0),0,
IF(W286=0,V312-1,
IF(V312&lt;1,W287,
(((V312-1)*(V288-(V288/(V312))))+((W286/W$10)*W287))/(W288)))))</f>
        <v>0</v>
      </c>
      <c r="X312" s="249"/>
      <c r="Y312" s="249"/>
      <c r="Z312" s="249"/>
      <c r="AA312" s="249"/>
      <c r="AB312" s="249"/>
    </row>
    <row r="313" spans="1:28" hidden="1" outlineLevel="1">
      <c r="A313" s="249"/>
      <c r="B313" s="309" t="s">
        <v>191</v>
      </c>
      <c r="C313" s="395">
        <f ca="1">C285</f>
        <v>3.7</v>
      </c>
      <c r="D313" s="395">
        <f t="shared" ref="D313" ca="1" si="425">IF(C313="n/a","n/a",MAX(0,C313-1))</f>
        <v>2.7</v>
      </c>
      <c r="E313" s="395">
        <f t="shared" ref="E313:E314" ca="1" si="426">IF(D313="n/a","n/a",MAX(0,D313-1))</f>
        <v>1.7000000000000002</v>
      </c>
      <c r="F313" s="395">
        <f t="shared" ref="F313:F315" ca="1" si="427">IF(E313="n/a","n/a",MAX(0,E313-1))</f>
        <v>0.70000000000000018</v>
      </c>
      <c r="G313" s="395">
        <f t="shared" ref="G313:G316" ca="1" si="428">IF(F313="n/a","n/a",MAX(0,F313-1))</f>
        <v>0</v>
      </c>
      <c r="H313" s="395">
        <f t="shared" ref="H313:H317" ca="1" si="429">IF(G313="n/a","n/a",MAX(0,G313-1))</f>
        <v>0</v>
      </c>
      <c r="I313" s="395">
        <f t="shared" ref="I313:I318" ca="1" si="430">IF(H313="n/a","n/a",MAX(0,H313-1))</f>
        <v>0</v>
      </c>
      <c r="J313" s="395">
        <f t="shared" ref="J313:J319" ca="1" si="431">IF(I313="n/a","n/a",MAX(0,I313-1))</f>
        <v>0</v>
      </c>
      <c r="K313" s="395">
        <f t="shared" ref="K313:K320" ca="1" si="432">IF(J313="n/a","n/a",MAX(0,J313-1))</f>
        <v>0</v>
      </c>
      <c r="L313" s="395">
        <f t="shared" ref="L313:L321" ca="1" si="433">IF(K313="n/a","n/a",MAX(0,K313-1))</f>
        <v>0</v>
      </c>
      <c r="M313" s="395">
        <f t="shared" ref="M313:M322" ca="1" si="434">IF(L313="n/a","n/a",MAX(0,L313-1))</f>
        <v>0</v>
      </c>
      <c r="N313" s="395">
        <f t="shared" ref="N313:N323" ca="1" si="435">IF(M313="n/a","n/a",MAX(0,M313-1))</f>
        <v>0</v>
      </c>
      <c r="O313" s="395">
        <f t="shared" ref="O313:O324" ca="1" si="436">IF(N313="n/a","n/a",MAX(0,N313-1))</f>
        <v>0</v>
      </c>
      <c r="P313" s="395">
        <f t="shared" ref="P313:P325" ca="1" si="437">IF(O313="n/a","n/a",MAX(0,O313-1))</f>
        <v>0</v>
      </c>
      <c r="Q313" s="395">
        <f t="shared" ref="Q313:Q326" ca="1" si="438">IF(P313="n/a","n/a",MAX(0,P313-1))</f>
        <v>0</v>
      </c>
      <c r="R313" s="395">
        <f t="shared" ref="R313:R327" ca="1" si="439">IF(Q313="n/a","n/a",MAX(0,Q313-1))</f>
        <v>0</v>
      </c>
      <c r="S313" s="395">
        <f t="shared" ref="S313:S328" ca="1" si="440">IF(R313="n/a","n/a",MAX(0,R313-1))</f>
        <v>0</v>
      </c>
      <c r="T313" s="395">
        <f t="shared" ref="T313:T329" ca="1" si="441">IF(S313="n/a","n/a",MAX(0,S313-1))</f>
        <v>0</v>
      </c>
      <c r="U313" s="395">
        <f t="shared" ref="U313:U330" ca="1" si="442">IF(T313="n/a","n/a",MAX(0,T313-1))</f>
        <v>0</v>
      </c>
      <c r="V313" s="395">
        <f t="shared" ref="V313:V331" ca="1" si="443">IF(U313="n/a","n/a",MAX(0,U313-1))</f>
        <v>0</v>
      </c>
      <c r="W313" s="395">
        <f t="shared" ref="W313:W331" ca="1" si="444">IF(V313="n/a","n/a",MAX(0,V313-1))</f>
        <v>0</v>
      </c>
      <c r="X313" s="249"/>
      <c r="Y313" s="249"/>
      <c r="Z313" s="249"/>
      <c r="AA313" s="249"/>
      <c r="AB313" s="249"/>
    </row>
    <row r="314" spans="1:28" hidden="1" outlineLevel="1">
      <c r="A314" s="249"/>
      <c r="B314" s="309" t="str">
        <f t="shared" ref="B314:B333" ca="1" si="445">"RL Capex "&amp;OFFSET($C$6,0,A290)</f>
        <v>RL Capex 2013</v>
      </c>
      <c r="C314" s="396"/>
      <c r="D314" s="400">
        <f ca="1">D285</f>
        <v>5</v>
      </c>
      <c r="E314" s="395">
        <f t="shared" ca="1" si="426"/>
        <v>4</v>
      </c>
      <c r="F314" s="395">
        <f t="shared" ca="1" si="427"/>
        <v>3</v>
      </c>
      <c r="G314" s="395">
        <f t="shared" ca="1" si="428"/>
        <v>2</v>
      </c>
      <c r="H314" s="395">
        <f t="shared" ca="1" si="429"/>
        <v>1</v>
      </c>
      <c r="I314" s="395">
        <f t="shared" ca="1" si="430"/>
        <v>0</v>
      </c>
      <c r="J314" s="395">
        <f t="shared" ca="1" si="431"/>
        <v>0</v>
      </c>
      <c r="K314" s="395">
        <f t="shared" ca="1" si="432"/>
        <v>0</v>
      </c>
      <c r="L314" s="395">
        <f t="shared" ca="1" si="433"/>
        <v>0</v>
      </c>
      <c r="M314" s="395">
        <f t="shared" ca="1" si="434"/>
        <v>0</v>
      </c>
      <c r="N314" s="395">
        <f t="shared" ca="1" si="435"/>
        <v>0</v>
      </c>
      <c r="O314" s="395">
        <f t="shared" ca="1" si="436"/>
        <v>0</v>
      </c>
      <c r="P314" s="395">
        <f t="shared" ca="1" si="437"/>
        <v>0</v>
      </c>
      <c r="Q314" s="395">
        <f t="shared" ca="1" si="438"/>
        <v>0</v>
      </c>
      <c r="R314" s="395">
        <f t="shared" ca="1" si="439"/>
        <v>0</v>
      </c>
      <c r="S314" s="395">
        <f t="shared" ca="1" si="440"/>
        <v>0</v>
      </c>
      <c r="T314" s="395">
        <f t="shared" ca="1" si="441"/>
        <v>0</v>
      </c>
      <c r="U314" s="395">
        <f t="shared" ca="1" si="442"/>
        <v>0</v>
      </c>
      <c r="V314" s="395">
        <f t="shared" ca="1" si="443"/>
        <v>0</v>
      </c>
      <c r="W314" s="395">
        <f t="shared" ca="1" si="444"/>
        <v>0</v>
      </c>
      <c r="X314" s="249"/>
      <c r="Y314" s="249"/>
      <c r="Z314" s="249"/>
      <c r="AA314" s="249"/>
      <c r="AB314" s="249"/>
    </row>
    <row r="315" spans="1:28" hidden="1" outlineLevel="1">
      <c r="A315" s="249"/>
      <c r="B315" s="309" t="str">
        <f t="shared" ca="1" si="445"/>
        <v>RL Capex 2014</v>
      </c>
      <c r="C315" s="401"/>
      <c r="D315" s="396"/>
      <c r="E315" s="400">
        <f ca="1">E285</f>
        <v>5</v>
      </c>
      <c r="F315" s="395">
        <f t="shared" ca="1" si="427"/>
        <v>4</v>
      </c>
      <c r="G315" s="395">
        <f t="shared" ca="1" si="428"/>
        <v>3</v>
      </c>
      <c r="H315" s="395">
        <f t="shared" ca="1" si="429"/>
        <v>2</v>
      </c>
      <c r="I315" s="395">
        <f t="shared" ca="1" si="430"/>
        <v>1</v>
      </c>
      <c r="J315" s="395">
        <f t="shared" ca="1" si="431"/>
        <v>0</v>
      </c>
      <c r="K315" s="395">
        <f t="shared" ca="1" si="432"/>
        <v>0</v>
      </c>
      <c r="L315" s="395">
        <f t="shared" ca="1" si="433"/>
        <v>0</v>
      </c>
      <c r="M315" s="395">
        <f t="shared" ca="1" si="434"/>
        <v>0</v>
      </c>
      <c r="N315" s="395">
        <f t="shared" ca="1" si="435"/>
        <v>0</v>
      </c>
      <c r="O315" s="395">
        <f t="shared" ca="1" si="436"/>
        <v>0</v>
      </c>
      <c r="P315" s="395">
        <f t="shared" ca="1" si="437"/>
        <v>0</v>
      </c>
      <c r="Q315" s="395">
        <f t="shared" ca="1" si="438"/>
        <v>0</v>
      </c>
      <c r="R315" s="395">
        <f t="shared" ca="1" si="439"/>
        <v>0</v>
      </c>
      <c r="S315" s="395">
        <f t="shared" ca="1" si="440"/>
        <v>0</v>
      </c>
      <c r="T315" s="395">
        <f t="shared" ca="1" si="441"/>
        <v>0</v>
      </c>
      <c r="U315" s="395">
        <f t="shared" ca="1" si="442"/>
        <v>0</v>
      </c>
      <c r="V315" s="395">
        <f t="shared" ca="1" si="443"/>
        <v>0</v>
      </c>
      <c r="W315" s="395">
        <f t="shared" ca="1" si="444"/>
        <v>0</v>
      </c>
      <c r="X315" s="249"/>
      <c r="Y315" s="249"/>
      <c r="Z315" s="249"/>
      <c r="AA315" s="249"/>
      <c r="AB315" s="249"/>
    </row>
    <row r="316" spans="1:28" hidden="1" outlineLevel="1">
      <c r="A316" s="249"/>
      <c r="B316" s="309" t="str">
        <f t="shared" ca="1" si="445"/>
        <v>RL Capex 2015</v>
      </c>
      <c r="C316" s="401"/>
      <c r="D316" s="401"/>
      <c r="E316" s="396"/>
      <c r="F316" s="400">
        <f ca="1">F285</f>
        <v>5</v>
      </c>
      <c r="G316" s="395">
        <f t="shared" ca="1" si="428"/>
        <v>4</v>
      </c>
      <c r="H316" s="395">
        <f t="shared" ca="1" si="429"/>
        <v>3</v>
      </c>
      <c r="I316" s="395">
        <f t="shared" ca="1" si="430"/>
        <v>2</v>
      </c>
      <c r="J316" s="395">
        <f t="shared" ca="1" si="431"/>
        <v>1</v>
      </c>
      <c r="K316" s="395">
        <f t="shared" ca="1" si="432"/>
        <v>0</v>
      </c>
      <c r="L316" s="395">
        <f t="shared" ca="1" si="433"/>
        <v>0</v>
      </c>
      <c r="M316" s="395">
        <f t="shared" ca="1" si="434"/>
        <v>0</v>
      </c>
      <c r="N316" s="395">
        <f t="shared" ca="1" si="435"/>
        <v>0</v>
      </c>
      <c r="O316" s="395">
        <f t="shared" ca="1" si="436"/>
        <v>0</v>
      </c>
      <c r="P316" s="395">
        <f t="shared" ca="1" si="437"/>
        <v>0</v>
      </c>
      <c r="Q316" s="395">
        <f t="shared" ca="1" si="438"/>
        <v>0</v>
      </c>
      <c r="R316" s="395">
        <f t="shared" ca="1" si="439"/>
        <v>0</v>
      </c>
      <c r="S316" s="395">
        <f t="shared" ca="1" si="440"/>
        <v>0</v>
      </c>
      <c r="T316" s="395">
        <f t="shared" ca="1" si="441"/>
        <v>0</v>
      </c>
      <c r="U316" s="395">
        <f t="shared" ca="1" si="442"/>
        <v>0</v>
      </c>
      <c r="V316" s="395">
        <f t="shared" ca="1" si="443"/>
        <v>0</v>
      </c>
      <c r="W316" s="395">
        <f t="shared" ca="1" si="444"/>
        <v>0</v>
      </c>
      <c r="X316" s="249"/>
      <c r="Y316" s="249"/>
      <c r="Z316" s="249"/>
      <c r="AA316" s="249"/>
      <c r="AB316" s="249"/>
    </row>
    <row r="317" spans="1:28" hidden="1" outlineLevel="1">
      <c r="A317" s="249"/>
      <c r="B317" s="309" t="str">
        <f t="shared" ca="1" si="445"/>
        <v>RL Capex 2016</v>
      </c>
      <c r="C317" s="401"/>
      <c r="D317" s="401"/>
      <c r="E317" s="401"/>
      <c r="F317" s="396"/>
      <c r="G317" s="400">
        <f ca="1">G285</f>
        <v>5</v>
      </c>
      <c r="H317" s="395">
        <f t="shared" ca="1" si="429"/>
        <v>4</v>
      </c>
      <c r="I317" s="395">
        <f t="shared" ca="1" si="430"/>
        <v>3</v>
      </c>
      <c r="J317" s="395">
        <f t="shared" ca="1" si="431"/>
        <v>2</v>
      </c>
      <c r="K317" s="395">
        <f t="shared" ca="1" si="432"/>
        <v>1</v>
      </c>
      <c r="L317" s="395">
        <f t="shared" ca="1" si="433"/>
        <v>0</v>
      </c>
      <c r="M317" s="395">
        <f t="shared" ca="1" si="434"/>
        <v>0</v>
      </c>
      <c r="N317" s="395">
        <f t="shared" ca="1" si="435"/>
        <v>0</v>
      </c>
      <c r="O317" s="395">
        <f t="shared" ca="1" si="436"/>
        <v>0</v>
      </c>
      <c r="P317" s="395">
        <f t="shared" ca="1" si="437"/>
        <v>0</v>
      </c>
      <c r="Q317" s="395">
        <f t="shared" ca="1" si="438"/>
        <v>0</v>
      </c>
      <c r="R317" s="395">
        <f t="shared" ca="1" si="439"/>
        <v>0</v>
      </c>
      <c r="S317" s="395">
        <f t="shared" ca="1" si="440"/>
        <v>0</v>
      </c>
      <c r="T317" s="395">
        <f t="shared" ca="1" si="441"/>
        <v>0</v>
      </c>
      <c r="U317" s="395">
        <f t="shared" ca="1" si="442"/>
        <v>0</v>
      </c>
      <c r="V317" s="395">
        <f t="shared" ca="1" si="443"/>
        <v>0</v>
      </c>
      <c r="W317" s="395">
        <f t="shared" ca="1" si="444"/>
        <v>0</v>
      </c>
      <c r="X317" s="249"/>
      <c r="Y317" s="249"/>
      <c r="Z317" s="249"/>
      <c r="AA317" s="249"/>
      <c r="AB317" s="249"/>
    </row>
    <row r="318" spans="1:28" hidden="1" outlineLevel="1">
      <c r="A318" s="249"/>
      <c r="B318" s="309" t="str">
        <f t="shared" ca="1" si="445"/>
        <v>RL Capex 2017</v>
      </c>
      <c r="C318" s="401"/>
      <c r="D318" s="401"/>
      <c r="E318" s="401"/>
      <c r="F318" s="401"/>
      <c r="G318" s="396"/>
      <c r="H318" s="400">
        <f ca="1">H285</f>
        <v>5</v>
      </c>
      <c r="I318" s="395">
        <f t="shared" ca="1" si="430"/>
        <v>4</v>
      </c>
      <c r="J318" s="395">
        <f t="shared" ca="1" si="431"/>
        <v>3</v>
      </c>
      <c r="K318" s="395">
        <f t="shared" ca="1" si="432"/>
        <v>2</v>
      </c>
      <c r="L318" s="395">
        <f t="shared" ca="1" si="433"/>
        <v>1</v>
      </c>
      <c r="M318" s="395">
        <f t="shared" ca="1" si="434"/>
        <v>0</v>
      </c>
      <c r="N318" s="395">
        <f t="shared" ca="1" si="435"/>
        <v>0</v>
      </c>
      <c r="O318" s="395">
        <f t="shared" ca="1" si="436"/>
        <v>0</v>
      </c>
      <c r="P318" s="395">
        <f t="shared" ca="1" si="437"/>
        <v>0</v>
      </c>
      <c r="Q318" s="395">
        <f t="shared" ca="1" si="438"/>
        <v>0</v>
      </c>
      <c r="R318" s="395">
        <f t="shared" ca="1" si="439"/>
        <v>0</v>
      </c>
      <c r="S318" s="395">
        <f t="shared" ca="1" si="440"/>
        <v>0</v>
      </c>
      <c r="T318" s="395">
        <f t="shared" ca="1" si="441"/>
        <v>0</v>
      </c>
      <c r="U318" s="395">
        <f t="shared" ca="1" si="442"/>
        <v>0</v>
      </c>
      <c r="V318" s="395">
        <f t="shared" ca="1" si="443"/>
        <v>0</v>
      </c>
      <c r="W318" s="395">
        <f t="shared" ca="1" si="444"/>
        <v>0</v>
      </c>
      <c r="X318" s="249"/>
      <c r="Y318" s="249"/>
      <c r="Z318" s="249"/>
      <c r="AA318" s="249"/>
      <c r="AB318" s="249"/>
    </row>
    <row r="319" spans="1:28" hidden="1" outlineLevel="1">
      <c r="A319" s="249"/>
      <c r="B319" s="309" t="str">
        <f t="shared" ca="1" si="445"/>
        <v>RL Capex 2018</v>
      </c>
      <c r="C319" s="401"/>
      <c r="D319" s="401"/>
      <c r="E319" s="401"/>
      <c r="F319" s="401"/>
      <c r="G319" s="401"/>
      <c r="H319" s="396"/>
      <c r="I319" s="400">
        <f ca="1">I285</f>
        <v>5</v>
      </c>
      <c r="J319" s="395">
        <f t="shared" ca="1" si="431"/>
        <v>4</v>
      </c>
      <c r="K319" s="395">
        <f t="shared" ca="1" si="432"/>
        <v>3</v>
      </c>
      <c r="L319" s="395">
        <f t="shared" ca="1" si="433"/>
        <v>2</v>
      </c>
      <c r="M319" s="395">
        <f t="shared" ca="1" si="434"/>
        <v>1</v>
      </c>
      <c r="N319" s="395">
        <f t="shared" ca="1" si="435"/>
        <v>0</v>
      </c>
      <c r="O319" s="395">
        <f t="shared" ca="1" si="436"/>
        <v>0</v>
      </c>
      <c r="P319" s="395">
        <f t="shared" ca="1" si="437"/>
        <v>0</v>
      </c>
      <c r="Q319" s="395">
        <f t="shared" ca="1" si="438"/>
        <v>0</v>
      </c>
      <c r="R319" s="395">
        <f t="shared" ca="1" si="439"/>
        <v>0</v>
      </c>
      <c r="S319" s="395">
        <f t="shared" ca="1" si="440"/>
        <v>0</v>
      </c>
      <c r="T319" s="395">
        <f t="shared" ca="1" si="441"/>
        <v>0</v>
      </c>
      <c r="U319" s="395">
        <f t="shared" ca="1" si="442"/>
        <v>0</v>
      </c>
      <c r="V319" s="395">
        <f t="shared" ca="1" si="443"/>
        <v>0</v>
      </c>
      <c r="W319" s="395">
        <f t="shared" ca="1" si="444"/>
        <v>0</v>
      </c>
      <c r="X319" s="249"/>
      <c r="Y319" s="249"/>
      <c r="Z319" s="249"/>
      <c r="AA319" s="249"/>
      <c r="AB319" s="249"/>
    </row>
    <row r="320" spans="1:28" hidden="1" outlineLevel="1">
      <c r="A320" s="249"/>
      <c r="B320" s="309" t="str">
        <f t="shared" ca="1" si="445"/>
        <v>RL Capex 2019</v>
      </c>
      <c r="C320" s="401"/>
      <c r="D320" s="401"/>
      <c r="E320" s="401"/>
      <c r="F320" s="401"/>
      <c r="G320" s="401"/>
      <c r="H320" s="401"/>
      <c r="I320" s="396"/>
      <c r="J320" s="400">
        <f ca="1">J285</f>
        <v>5</v>
      </c>
      <c r="K320" s="395">
        <f t="shared" ca="1" si="432"/>
        <v>4</v>
      </c>
      <c r="L320" s="395">
        <f t="shared" ca="1" si="433"/>
        <v>3</v>
      </c>
      <c r="M320" s="395">
        <f t="shared" ca="1" si="434"/>
        <v>2</v>
      </c>
      <c r="N320" s="395">
        <f t="shared" ca="1" si="435"/>
        <v>1</v>
      </c>
      <c r="O320" s="395">
        <f t="shared" ca="1" si="436"/>
        <v>0</v>
      </c>
      <c r="P320" s="395">
        <f t="shared" ca="1" si="437"/>
        <v>0</v>
      </c>
      <c r="Q320" s="395">
        <f t="shared" ca="1" si="438"/>
        <v>0</v>
      </c>
      <c r="R320" s="395">
        <f t="shared" ca="1" si="439"/>
        <v>0</v>
      </c>
      <c r="S320" s="395">
        <f t="shared" ca="1" si="440"/>
        <v>0</v>
      </c>
      <c r="T320" s="395">
        <f t="shared" ca="1" si="441"/>
        <v>0</v>
      </c>
      <c r="U320" s="395">
        <f t="shared" ca="1" si="442"/>
        <v>0</v>
      </c>
      <c r="V320" s="395">
        <f t="shared" ca="1" si="443"/>
        <v>0</v>
      </c>
      <c r="W320" s="395">
        <f t="shared" ca="1" si="444"/>
        <v>0</v>
      </c>
      <c r="X320" s="249"/>
      <c r="Y320" s="249"/>
      <c r="Z320" s="249"/>
      <c r="AA320" s="249"/>
      <c r="AB320" s="249"/>
    </row>
    <row r="321" spans="1:28" hidden="1" outlineLevel="1">
      <c r="A321" s="249"/>
      <c r="B321" s="309" t="str">
        <f t="shared" ca="1" si="445"/>
        <v>RL Capex 2020</v>
      </c>
      <c r="C321" s="401"/>
      <c r="D321" s="401"/>
      <c r="E321" s="401"/>
      <c r="F321" s="401"/>
      <c r="G321" s="401"/>
      <c r="H321" s="401"/>
      <c r="I321" s="401"/>
      <c r="J321" s="396"/>
      <c r="K321" s="400">
        <f ca="1">K285</f>
        <v>5</v>
      </c>
      <c r="L321" s="395">
        <f t="shared" ca="1" si="433"/>
        <v>4</v>
      </c>
      <c r="M321" s="395">
        <f t="shared" ca="1" si="434"/>
        <v>3</v>
      </c>
      <c r="N321" s="395">
        <f t="shared" ca="1" si="435"/>
        <v>2</v>
      </c>
      <c r="O321" s="395">
        <f t="shared" ca="1" si="436"/>
        <v>1</v>
      </c>
      <c r="P321" s="395">
        <f t="shared" ca="1" si="437"/>
        <v>0</v>
      </c>
      <c r="Q321" s="395">
        <f t="shared" ca="1" si="438"/>
        <v>0</v>
      </c>
      <c r="R321" s="395">
        <f t="shared" ca="1" si="439"/>
        <v>0</v>
      </c>
      <c r="S321" s="395">
        <f t="shared" ca="1" si="440"/>
        <v>0</v>
      </c>
      <c r="T321" s="395">
        <f t="shared" ca="1" si="441"/>
        <v>0</v>
      </c>
      <c r="U321" s="395">
        <f t="shared" ca="1" si="442"/>
        <v>0</v>
      </c>
      <c r="V321" s="395">
        <f t="shared" ca="1" si="443"/>
        <v>0</v>
      </c>
      <c r="W321" s="395">
        <f t="shared" ca="1" si="444"/>
        <v>0</v>
      </c>
      <c r="X321" s="249"/>
      <c r="Y321" s="249"/>
      <c r="Z321" s="249"/>
      <c r="AA321" s="249"/>
      <c r="AB321" s="249"/>
    </row>
    <row r="322" spans="1:28" hidden="1" outlineLevel="1">
      <c r="A322" s="249"/>
      <c r="B322" s="309" t="str">
        <f t="shared" ca="1" si="445"/>
        <v>RL Capex 2021</v>
      </c>
      <c r="C322" s="401"/>
      <c r="D322" s="401"/>
      <c r="E322" s="401"/>
      <c r="F322" s="401"/>
      <c r="G322" s="401"/>
      <c r="H322" s="401"/>
      <c r="I322" s="401"/>
      <c r="J322" s="401"/>
      <c r="K322" s="396"/>
      <c r="L322" s="400">
        <f ca="1">L285</f>
        <v>5</v>
      </c>
      <c r="M322" s="395">
        <f t="shared" ca="1" si="434"/>
        <v>4</v>
      </c>
      <c r="N322" s="395">
        <f t="shared" ca="1" si="435"/>
        <v>3</v>
      </c>
      <c r="O322" s="395">
        <f t="shared" ca="1" si="436"/>
        <v>2</v>
      </c>
      <c r="P322" s="395">
        <f t="shared" ca="1" si="437"/>
        <v>1</v>
      </c>
      <c r="Q322" s="395">
        <f t="shared" ca="1" si="438"/>
        <v>0</v>
      </c>
      <c r="R322" s="395">
        <f t="shared" ca="1" si="439"/>
        <v>0</v>
      </c>
      <c r="S322" s="395">
        <f t="shared" ca="1" si="440"/>
        <v>0</v>
      </c>
      <c r="T322" s="395">
        <f t="shared" ca="1" si="441"/>
        <v>0</v>
      </c>
      <c r="U322" s="395">
        <f t="shared" ca="1" si="442"/>
        <v>0</v>
      </c>
      <c r="V322" s="395">
        <f t="shared" ca="1" si="443"/>
        <v>0</v>
      </c>
      <c r="W322" s="395">
        <f t="shared" ca="1" si="444"/>
        <v>0</v>
      </c>
      <c r="X322" s="249"/>
      <c r="Y322" s="249"/>
      <c r="Z322" s="249"/>
      <c r="AA322" s="249"/>
      <c r="AB322" s="249"/>
    </row>
    <row r="323" spans="1:28" hidden="1" outlineLevel="1">
      <c r="A323" s="249"/>
      <c r="B323" s="309" t="str">
        <f t="shared" ca="1" si="445"/>
        <v>RL Capex 2022</v>
      </c>
      <c r="C323" s="401"/>
      <c r="D323" s="401"/>
      <c r="E323" s="401"/>
      <c r="F323" s="401"/>
      <c r="G323" s="401"/>
      <c r="H323" s="401"/>
      <c r="I323" s="401"/>
      <c r="J323" s="401"/>
      <c r="K323" s="401"/>
      <c r="L323" s="396"/>
      <c r="M323" s="400">
        <f ca="1">M285</f>
        <v>5</v>
      </c>
      <c r="N323" s="395">
        <f t="shared" ca="1" si="435"/>
        <v>4</v>
      </c>
      <c r="O323" s="395">
        <f t="shared" ca="1" si="436"/>
        <v>3</v>
      </c>
      <c r="P323" s="395">
        <f t="shared" ca="1" si="437"/>
        <v>2</v>
      </c>
      <c r="Q323" s="395">
        <f t="shared" ca="1" si="438"/>
        <v>1</v>
      </c>
      <c r="R323" s="395">
        <f t="shared" ca="1" si="439"/>
        <v>0</v>
      </c>
      <c r="S323" s="395">
        <f t="shared" ca="1" si="440"/>
        <v>0</v>
      </c>
      <c r="T323" s="395">
        <f t="shared" ca="1" si="441"/>
        <v>0</v>
      </c>
      <c r="U323" s="395">
        <f t="shared" ca="1" si="442"/>
        <v>0</v>
      </c>
      <c r="V323" s="395">
        <f t="shared" ca="1" si="443"/>
        <v>0</v>
      </c>
      <c r="W323" s="395">
        <f t="shared" ca="1" si="444"/>
        <v>0</v>
      </c>
      <c r="X323" s="249"/>
      <c r="Y323" s="249"/>
      <c r="Z323" s="249"/>
      <c r="AA323" s="249"/>
      <c r="AB323" s="249"/>
    </row>
    <row r="324" spans="1:28" hidden="1" outlineLevel="1">
      <c r="A324" s="249"/>
      <c r="B324" s="309" t="str">
        <f t="shared" ca="1" si="445"/>
        <v>RL Capex 2023</v>
      </c>
      <c r="C324" s="401"/>
      <c r="D324" s="401"/>
      <c r="E324" s="401"/>
      <c r="F324" s="401"/>
      <c r="G324" s="401"/>
      <c r="H324" s="401"/>
      <c r="I324" s="401"/>
      <c r="J324" s="401"/>
      <c r="K324" s="401"/>
      <c r="L324" s="401"/>
      <c r="M324" s="396"/>
      <c r="N324" s="400">
        <f>N285</f>
        <v>0</v>
      </c>
      <c r="O324" s="395">
        <f t="shared" si="436"/>
        <v>0</v>
      </c>
      <c r="P324" s="395">
        <f t="shared" si="437"/>
        <v>0</v>
      </c>
      <c r="Q324" s="395">
        <f t="shared" si="438"/>
        <v>0</v>
      </c>
      <c r="R324" s="395">
        <f t="shared" si="439"/>
        <v>0</v>
      </c>
      <c r="S324" s="395">
        <f t="shared" si="440"/>
        <v>0</v>
      </c>
      <c r="T324" s="395">
        <f t="shared" si="441"/>
        <v>0</v>
      </c>
      <c r="U324" s="395">
        <f t="shared" si="442"/>
        <v>0</v>
      </c>
      <c r="V324" s="395">
        <f t="shared" si="443"/>
        <v>0</v>
      </c>
      <c r="W324" s="395">
        <f t="shared" si="444"/>
        <v>0</v>
      </c>
      <c r="X324" s="249"/>
      <c r="Y324" s="249"/>
      <c r="Z324" s="249"/>
      <c r="AA324" s="249"/>
      <c r="AB324" s="249"/>
    </row>
    <row r="325" spans="1:28" hidden="1" outlineLevel="1">
      <c r="A325" s="249"/>
      <c r="B325" s="309" t="str">
        <f t="shared" ca="1" si="445"/>
        <v>RL Capex 2024</v>
      </c>
      <c r="C325" s="401"/>
      <c r="D325" s="401"/>
      <c r="E325" s="401"/>
      <c r="F325" s="401"/>
      <c r="G325" s="401"/>
      <c r="H325" s="401"/>
      <c r="I325" s="401"/>
      <c r="J325" s="401"/>
      <c r="K325" s="401"/>
      <c r="L325" s="401"/>
      <c r="M325" s="401"/>
      <c r="N325" s="396"/>
      <c r="O325" s="400">
        <f>O285</f>
        <v>0</v>
      </c>
      <c r="P325" s="395">
        <f t="shared" si="437"/>
        <v>0</v>
      </c>
      <c r="Q325" s="395">
        <f t="shared" si="438"/>
        <v>0</v>
      </c>
      <c r="R325" s="395">
        <f t="shared" si="439"/>
        <v>0</v>
      </c>
      <c r="S325" s="395">
        <f t="shared" si="440"/>
        <v>0</v>
      </c>
      <c r="T325" s="395">
        <f t="shared" si="441"/>
        <v>0</v>
      </c>
      <c r="U325" s="395">
        <f t="shared" si="442"/>
        <v>0</v>
      </c>
      <c r="V325" s="395">
        <f t="shared" si="443"/>
        <v>0</v>
      </c>
      <c r="W325" s="395">
        <f t="shared" si="444"/>
        <v>0</v>
      </c>
      <c r="X325" s="249"/>
      <c r="Y325" s="249"/>
      <c r="Z325" s="249"/>
      <c r="AA325" s="249"/>
      <c r="AB325" s="249"/>
    </row>
    <row r="326" spans="1:28" hidden="1" outlineLevel="1">
      <c r="A326" s="249"/>
      <c r="B326" s="309" t="str">
        <f t="shared" ca="1" si="445"/>
        <v>RL Capex 2025</v>
      </c>
      <c r="C326" s="401"/>
      <c r="D326" s="401"/>
      <c r="E326" s="401"/>
      <c r="F326" s="401"/>
      <c r="G326" s="401"/>
      <c r="H326" s="401"/>
      <c r="I326" s="401"/>
      <c r="J326" s="401"/>
      <c r="K326" s="401"/>
      <c r="L326" s="401"/>
      <c r="M326" s="401"/>
      <c r="N326" s="401"/>
      <c r="O326" s="396"/>
      <c r="P326" s="400">
        <f>P285</f>
        <v>0</v>
      </c>
      <c r="Q326" s="395">
        <f t="shared" si="438"/>
        <v>0</v>
      </c>
      <c r="R326" s="395">
        <f t="shared" si="439"/>
        <v>0</v>
      </c>
      <c r="S326" s="395">
        <f t="shared" si="440"/>
        <v>0</v>
      </c>
      <c r="T326" s="395">
        <f t="shared" si="441"/>
        <v>0</v>
      </c>
      <c r="U326" s="395">
        <f t="shared" si="442"/>
        <v>0</v>
      </c>
      <c r="V326" s="395">
        <f t="shared" si="443"/>
        <v>0</v>
      </c>
      <c r="W326" s="395">
        <f t="shared" si="444"/>
        <v>0</v>
      </c>
      <c r="X326" s="249"/>
      <c r="Y326" s="249"/>
      <c r="Z326" s="249"/>
      <c r="AA326" s="249"/>
      <c r="AB326" s="249"/>
    </row>
    <row r="327" spans="1:28" hidden="1" outlineLevel="1">
      <c r="A327" s="249"/>
      <c r="B327" s="309" t="str">
        <f t="shared" ca="1" si="445"/>
        <v>RL Capex 2026</v>
      </c>
      <c r="C327" s="401"/>
      <c r="D327" s="401"/>
      <c r="E327" s="401"/>
      <c r="F327" s="401"/>
      <c r="G327" s="401"/>
      <c r="H327" s="401"/>
      <c r="I327" s="401"/>
      <c r="J327" s="401"/>
      <c r="K327" s="401"/>
      <c r="L327" s="401"/>
      <c r="M327" s="401"/>
      <c r="N327" s="401"/>
      <c r="O327" s="401"/>
      <c r="P327" s="396"/>
      <c r="Q327" s="400">
        <f>Q285</f>
        <v>0</v>
      </c>
      <c r="R327" s="395">
        <f t="shared" si="439"/>
        <v>0</v>
      </c>
      <c r="S327" s="395">
        <f t="shared" si="440"/>
        <v>0</v>
      </c>
      <c r="T327" s="395">
        <f t="shared" si="441"/>
        <v>0</v>
      </c>
      <c r="U327" s="395">
        <f t="shared" si="442"/>
        <v>0</v>
      </c>
      <c r="V327" s="395">
        <f t="shared" si="443"/>
        <v>0</v>
      </c>
      <c r="W327" s="395">
        <f t="shared" si="444"/>
        <v>0</v>
      </c>
      <c r="X327" s="249"/>
      <c r="Y327" s="249"/>
      <c r="Z327" s="249"/>
      <c r="AA327" s="249"/>
      <c r="AB327" s="249"/>
    </row>
    <row r="328" spans="1:28" hidden="1" outlineLevel="1">
      <c r="A328" s="249"/>
      <c r="B328" s="309" t="str">
        <f t="shared" ca="1" si="445"/>
        <v>RL Capex 2027</v>
      </c>
      <c r="C328" s="401"/>
      <c r="D328" s="401"/>
      <c r="E328" s="401"/>
      <c r="F328" s="401"/>
      <c r="G328" s="401"/>
      <c r="H328" s="401"/>
      <c r="I328" s="401"/>
      <c r="J328" s="401"/>
      <c r="K328" s="401"/>
      <c r="L328" s="401"/>
      <c r="M328" s="401"/>
      <c r="N328" s="401"/>
      <c r="O328" s="401"/>
      <c r="P328" s="401"/>
      <c r="Q328" s="396"/>
      <c r="R328" s="400">
        <f>R285</f>
        <v>0</v>
      </c>
      <c r="S328" s="395">
        <f t="shared" si="440"/>
        <v>0</v>
      </c>
      <c r="T328" s="395">
        <f t="shared" si="441"/>
        <v>0</v>
      </c>
      <c r="U328" s="395">
        <f t="shared" si="442"/>
        <v>0</v>
      </c>
      <c r="V328" s="395">
        <f t="shared" si="443"/>
        <v>0</v>
      </c>
      <c r="W328" s="395">
        <f t="shared" si="444"/>
        <v>0</v>
      </c>
      <c r="X328" s="249"/>
      <c r="Y328" s="249"/>
      <c r="Z328" s="249"/>
      <c r="AA328" s="249"/>
      <c r="AB328" s="249"/>
    </row>
    <row r="329" spans="1:28" hidden="1" outlineLevel="1">
      <c r="A329" s="249"/>
      <c r="B329" s="309" t="str">
        <f t="shared" ca="1" si="445"/>
        <v>RL Capex 2028</v>
      </c>
      <c r="C329" s="401"/>
      <c r="D329" s="401"/>
      <c r="E329" s="401"/>
      <c r="F329" s="401"/>
      <c r="G329" s="401"/>
      <c r="H329" s="401"/>
      <c r="I329" s="401"/>
      <c r="J329" s="401"/>
      <c r="K329" s="401"/>
      <c r="L329" s="401"/>
      <c r="M329" s="401"/>
      <c r="N329" s="401"/>
      <c r="O329" s="401"/>
      <c r="P329" s="401"/>
      <c r="Q329" s="401"/>
      <c r="R329" s="396"/>
      <c r="S329" s="400">
        <f>S285</f>
        <v>0</v>
      </c>
      <c r="T329" s="395">
        <f t="shared" si="441"/>
        <v>0</v>
      </c>
      <c r="U329" s="395">
        <f t="shared" si="442"/>
        <v>0</v>
      </c>
      <c r="V329" s="395">
        <f t="shared" si="443"/>
        <v>0</v>
      </c>
      <c r="W329" s="395">
        <f t="shared" si="444"/>
        <v>0</v>
      </c>
      <c r="X329" s="249"/>
      <c r="Y329" s="249"/>
      <c r="Z329" s="249"/>
      <c r="AA329" s="249"/>
      <c r="AB329" s="249"/>
    </row>
    <row r="330" spans="1:28" hidden="1" outlineLevel="1">
      <c r="A330" s="249"/>
      <c r="B330" s="309" t="str">
        <f t="shared" ca="1" si="445"/>
        <v>RL Capex 2029</v>
      </c>
      <c r="C330" s="401"/>
      <c r="D330" s="401"/>
      <c r="E330" s="401"/>
      <c r="F330" s="401"/>
      <c r="G330" s="401"/>
      <c r="H330" s="401"/>
      <c r="I330" s="401"/>
      <c r="J330" s="401"/>
      <c r="K330" s="401"/>
      <c r="L330" s="401"/>
      <c r="M330" s="401"/>
      <c r="N330" s="401"/>
      <c r="O330" s="401"/>
      <c r="P330" s="401"/>
      <c r="Q330" s="401"/>
      <c r="R330" s="401"/>
      <c r="S330" s="396"/>
      <c r="T330" s="400">
        <f>T285</f>
        <v>0</v>
      </c>
      <c r="U330" s="395">
        <f t="shared" si="442"/>
        <v>0</v>
      </c>
      <c r="V330" s="395">
        <f t="shared" si="443"/>
        <v>0</v>
      </c>
      <c r="W330" s="395">
        <f t="shared" si="444"/>
        <v>0</v>
      </c>
      <c r="X330" s="249"/>
      <c r="Y330" s="249"/>
      <c r="Z330" s="249"/>
      <c r="AA330" s="249"/>
      <c r="AB330" s="249"/>
    </row>
    <row r="331" spans="1:28" hidden="1" outlineLevel="1">
      <c r="A331" s="249"/>
      <c r="B331" s="309" t="str">
        <f t="shared" ca="1" si="445"/>
        <v>RL Capex 2030</v>
      </c>
      <c r="C331" s="401"/>
      <c r="D331" s="401"/>
      <c r="E331" s="401"/>
      <c r="F331" s="401"/>
      <c r="G331" s="401"/>
      <c r="H331" s="401"/>
      <c r="I331" s="401"/>
      <c r="J331" s="401"/>
      <c r="K331" s="401"/>
      <c r="L331" s="401"/>
      <c r="M331" s="401"/>
      <c r="N331" s="401"/>
      <c r="O331" s="401"/>
      <c r="P331" s="401"/>
      <c r="Q331" s="401"/>
      <c r="R331" s="401"/>
      <c r="S331" s="401"/>
      <c r="T331" s="396"/>
      <c r="U331" s="400">
        <f>U285</f>
        <v>0</v>
      </c>
      <c r="V331" s="395">
        <f t="shared" si="443"/>
        <v>0</v>
      </c>
      <c r="W331" s="395">
        <f t="shared" si="444"/>
        <v>0</v>
      </c>
      <c r="X331" s="249"/>
      <c r="Y331" s="249"/>
      <c r="Z331" s="249"/>
      <c r="AA331" s="249"/>
      <c r="AB331" s="249"/>
    </row>
    <row r="332" spans="1:28" hidden="1" outlineLevel="1">
      <c r="A332" s="249"/>
      <c r="B332" s="309" t="str">
        <f t="shared" ca="1" si="445"/>
        <v>RL Capex 2031</v>
      </c>
      <c r="C332" s="401"/>
      <c r="D332" s="401"/>
      <c r="E332" s="401"/>
      <c r="F332" s="401"/>
      <c r="G332" s="401"/>
      <c r="H332" s="401"/>
      <c r="I332" s="401"/>
      <c r="J332" s="401"/>
      <c r="K332" s="401"/>
      <c r="L332" s="401"/>
      <c r="M332" s="401"/>
      <c r="N332" s="401"/>
      <c r="O332" s="401"/>
      <c r="P332" s="401"/>
      <c r="Q332" s="401"/>
      <c r="R332" s="401"/>
      <c r="S332" s="401"/>
      <c r="T332" s="401"/>
      <c r="U332" s="396"/>
      <c r="V332" s="400">
        <f>V285</f>
        <v>0</v>
      </c>
      <c r="W332" s="395">
        <f>IF(V332="n/a","n/a",MAX(0,V332-1))</f>
        <v>0</v>
      </c>
      <c r="X332" s="249"/>
      <c r="Y332" s="249"/>
      <c r="Z332" s="249"/>
      <c r="AA332" s="249"/>
      <c r="AB332" s="249"/>
    </row>
    <row r="333" spans="1:28" hidden="1" outlineLevel="1">
      <c r="A333" s="249"/>
      <c r="B333" s="309" t="str">
        <f t="shared" ca="1" si="445"/>
        <v>RL Capex 2032</v>
      </c>
      <c r="C333" s="401"/>
      <c r="D333" s="401"/>
      <c r="E333" s="401"/>
      <c r="F333" s="401"/>
      <c r="G333" s="401"/>
      <c r="H333" s="401"/>
      <c r="I333" s="401"/>
      <c r="J333" s="401"/>
      <c r="K333" s="401"/>
      <c r="L333" s="401"/>
      <c r="M333" s="401"/>
      <c r="N333" s="401"/>
      <c r="O333" s="401"/>
      <c r="P333" s="401"/>
      <c r="Q333" s="401"/>
      <c r="R333" s="401"/>
      <c r="S333" s="401"/>
      <c r="T333" s="401"/>
      <c r="U333" s="401"/>
      <c r="V333" s="396"/>
      <c r="W333" s="395">
        <f>W285</f>
        <v>0</v>
      </c>
      <c r="X333" s="249"/>
      <c r="Y333" s="249"/>
      <c r="Z333" s="249"/>
      <c r="AA333" s="249"/>
      <c r="AB333" s="249"/>
    </row>
    <row r="334" spans="1:28" hidden="1" outlineLevel="1">
      <c r="A334" s="249"/>
      <c r="B334" s="332"/>
      <c r="C334" s="395"/>
      <c r="D334" s="395"/>
      <c r="E334" s="395"/>
      <c r="F334" s="395"/>
      <c r="G334" s="395"/>
      <c r="H334" s="395"/>
      <c r="I334" s="395"/>
      <c r="J334" s="395"/>
      <c r="K334" s="395"/>
      <c r="L334" s="395"/>
      <c r="M334" s="395"/>
      <c r="N334" s="395"/>
      <c r="O334" s="395"/>
      <c r="P334" s="395"/>
      <c r="Q334" s="395"/>
      <c r="R334" s="395"/>
      <c r="S334" s="395"/>
      <c r="T334" s="395"/>
      <c r="U334" s="395"/>
      <c r="V334" s="395"/>
      <c r="W334" s="395"/>
      <c r="X334" s="249"/>
      <c r="Y334" s="249"/>
      <c r="Z334" s="249"/>
      <c r="AA334" s="249"/>
      <c r="AB334" s="249"/>
    </row>
    <row r="335" spans="1:28" collapsed="1">
      <c r="A335" s="322"/>
      <c r="B335" s="336" t="s">
        <v>192</v>
      </c>
      <c r="C335" s="460">
        <f ca="1">(IF(OR($C285&lt;&gt;"n/a",C285&lt;&gt;"n/a"),IF(SUM(C288:C310)=0,0,IF((SUMPRODUCT(C288:C310,C312:C334)/SUM(C288:C310))&lt;0,1,(SUMPRODUCT(C288:C310,C312:C334)/SUM(C288:C310)))),"n/a"))</f>
        <v>3.7</v>
      </c>
      <c r="D335" s="460">
        <f ca="1">(IF(OR($C285&lt;&gt;"n/a",D285&lt;&gt;"n/a"),IF(SUM(D288:D310)=0,0,IF((SUMPRODUCT(D288:D310,D312:D334)/SUM(D288:D310))&lt;0,1,(SUMPRODUCT(D288:D310,D312:D334)/SUM(D288:D310)))),"n/a"))</f>
        <v>2.8239692454759155</v>
      </c>
      <c r="E335" s="460">
        <f t="shared" ref="E335:W335" ca="1" si="446">(IF(OR($C285&lt;&gt;"n/a",E285&lt;&gt;"n/a"),IF(SUM(E288:E310)=0,0,IF((SUMPRODUCT(E288:E310,E312:E334)/SUM(E288:E310))&lt;0,1,(SUMPRODUCT(E288:E310,E312:E334)/SUM(E288:E310)))),"n/a"))</f>
        <v>2.1485000248326362</v>
      </c>
      <c r="F335" s="460">
        <f t="shared" ca="1" si="446"/>
        <v>2.7085163671798935</v>
      </c>
      <c r="G335" s="460">
        <f t="shared" ca="1" si="446"/>
        <v>4.152265782417766</v>
      </c>
      <c r="H335" s="460">
        <f t="shared" ca="1" si="446"/>
        <v>4.3705216303928971</v>
      </c>
      <c r="I335" s="460">
        <f t="shared" ca="1" si="446"/>
        <v>3.5014727700611261</v>
      </c>
      <c r="J335" s="460">
        <f t="shared" ca="1" si="446"/>
        <v>2.6532012971480303</v>
      </c>
      <c r="K335" s="460">
        <f t="shared" ca="1" si="446"/>
        <v>1.8717737679173785</v>
      </c>
      <c r="L335" s="460">
        <f t="shared" ca="1" si="446"/>
        <v>1</v>
      </c>
      <c r="M335" s="460">
        <f t="shared" ca="1" si="446"/>
        <v>0</v>
      </c>
      <c r="N335" s="460">
        <f t="shared" ca="1" si="446"/>
        <v>0</v>
      </c>
      <c r="O335" s="460">
        <f t="shared" ca="1" si="446"/>
        <v>0</v>
      </c>
      <c r="P335" s="460">
        <f t="shared" ca="1" si="446"/>
        <v>0</v>
      </c>
      <c r="Q335" s="460">
        <f t="shared" ca="1" si="446"/>
        <v>0</v>
      </c>
      <c r="R335" s="460">
        <f t="shared" ca="1" si="446"/>
        <v>0</v>
      </c>
      <c r="S335" s="460">
        <f t="shared" ca="1" si="446"/>
        <v>0</v>
      </c>
      <c r="T335" s="460">
        <f t="shared" ca="1" si="446"/>
        <v>0</v>
      </c>
      <c r="U335" s="460">
        <f t="shared" ca="1" si="446"/>
        <v>0</v>
      </c>
      <c r="V335" s="460">
        <f t="shared" ca="1" si="446"/>
        <v>0</v>
      </c>
      <c r="W335" s="460">
        <f t="shared" ca="1" si="446"/>
        <v>0</v>
      </c>
      <c r="X335" s="249"/>
      <c r="Y335" s="249"/>
      <c r="Z335" s="249"/>
      <c r="AA335" s="249"/>
      <c r="AB335" s="249"/>
    </row>
    <row r="336" spans="1:28">
      <c r="A336" s="249"/>
      <c r="B336" s="249"/>
      <c r="C336" s="395"/>
      <c r="D336" s="395"/>
      <c r="E336" s="395"/>
      <c r="F336" s="395"/>
      <c r="G336" s="395"/>
      <c r="H336" s="395"/>
      <c r="I336" s="395"/>
      <c r="J336" s="395"/>
      <c r="K336" s="395"/>
      <c r="L336" s="395"/>
      <c r="M336" s="395"/>
      <c r="N336" s="395"/>
      <c r="O336" s="395"/>
      <c r="P336" s="395"/>
      <c r="Q336" s="395"/>
      <c r="R336" s="395"/>
      <c r="S336" s="395"/>
      <c r="T336" s="395"/>
      <c r="U336" s="395"/>
      <c r="V336" s="395"/>
      <c r="W336" s="395"/>
      <c r="X336" s="249"/>
      <c r="Y336" s="249"/>
      <c r="Z336" s="249"/>
      <c r="AA336" s="249"/>
      <c r="AB336" s="249"/>
    </row>
    <row r="337" spans="1:28">
      <c r="A337" s="72" t="s">
        <v>7</v>
      </c>
      <c r="B337" s="142" t="str">
        <f>VLOOKUP($A337,'RFM input'!$E$7:$F$56,2,FALSE)</f>
        <v>General Building</v>
      </c>
      <c r="C337" s="402"/>
      <c r="D337" s="402"/>
      <c r="E337" s="403"/>
      <c r="F337" s="403"/>
      <c r="G337" s="403"/>
      <c r="H337" s="403"/>
      <c r="I337" s="403"/>
      <c r="J337" s="403"/>
      <c r="K337" s="403"/>
      <c r="L337" s="403"/>
      <c r="M337" s="403"/>
      <c r="N337" s="403"/>
      <c r="O337" s="403"/>
      <c r="P337" s="403"/>
      <c r="Q337" s="403"/>
      <c r="R337" s="403"/>
      <c r="S337" s="403"/>
      <c r="T337" s="403"/>
      <c r="U337" s="403"/>
      <c r="V337" s="403"/>
      <c r="W337" s="403"/>
      <c r="X337" s="249"/>
      <c r="Y337" s="249"/>
      <c r="Z337" s="249"/>
      <c r="AA337" s="249"/>
      <c r="AB337" s="249"/>
    </row>
    <row r="338" spans="1:28">
      <c r="A338" s="378">
        <f>VALUE(REPLACE(A337,1,12,""))</f>
        <v>7</v>
      </c>
      <c r="B338" s="317" t="s">
        <v>195</v>
      </c>
      <c r="C338" s="389">
        <f ca="1">OFFSET('RAB roll forward'!$H$1189,'RAB remaining lives'!A338,0)</f>
        <v>6.9013300202216321</v>
      </c>
      <c r="D338" s="390">
        <f ca="1">OFFSET('RFM input'!H$222,$A338,0)-OFFSET('RFM input'!H$276,$A338,0)</f>
        <v>0.69923670469795574</v>
      </c>
      <c r="E338" s="390">
        <f ca="1">OFFSET('RFM input'!I$222,$A338,0)-OFFSET('RFM input'!I$276,$A338,0)</f>
        <v>9.4328263841458355</v>
      </c>
      <c r="F338" s="390">
        <f ca="1">OFFSET('RFM input'!J$222,$A338,0)-OFFSET('RFM input'!J$276,$A338,0)</f>
        <v>0.21090274987009999</v>
      </c>
      <c r="G338" s="390">
        <f ca="1">OFFSET('RFM input'!K$222,$A338,0)-OFFSET('RFM input'!K$276,$A338,0)</f>
        <v>0.18114266359332198</v>
      </c>
      <c r="H338" s="390">
        <f ca="1">OFFSET('RFM input'!L$222,$A338,0)-OFFSET('RFM input'!L$276,$A338,0)</f>
        <v>3.042247261392916E-2</v>
      </c>
      <c r="I338" s="390">
        <f ca="1">OFFSET('RFM input'!M$222,$A338,0)-OFFSET('RFM input'!M$276,$A338,0)</f>
        <v>0</v>
      </c>
      <c r="J338" s="390">
        <f ca="1">OFFSET('RFM input'!N$222,$A338,0)-OFFSET('RFM input'!N$276,$A338,0)</f>
        <v>0</v>
      </c>
      <c r="K338" s="390">
        <f ca="1">OFFSET('RFM input'!O$222,$A338,0)-OFFSET('RFM input'!O$276,$A338,0)</f>
        <v>0</v>
      </c>
      <c r="L338" s="390">
        <f ca="1">OFFSET('RFM input'!P$222,$A338,0)-OFFSET('RFM input'!P$276,$A338,0)</f>
        <v>0</v>
      </c>
      <c r="M338" s="390">
        <f ca="1">OFFSET('RFM input'!Q$222,$A338,0)-OFFSET('RFM input'!Q$276,$A338,0)</f>
        <v>0</v>
      </c>
      <c r="N338" s="390"/>
      <c r="O338" s="390"/>
      <c r="P338" s="390"/>
      <c r="Q338" s="390"/>
      <c r="R338" s="390"/>
      <c r="S338" s="390"/>
      <c r="T338" s="390"/>
      <c r="U338" s="390"/>
      <c r="V338" s="390"/>
      <c r="W338" s="390"/>
      <c r="X338" s="249"/>
      <c r="Y338" s="249"/>
      <c r="Z338" s="249"/>
      <c r="AA338" s="249"/>
      <c r="AB338" s="249"/>
    </row>
    <row r="339" spans="1:28">
      <c r="A339" s="249"/>
      <c r="B339" s="249" t="s">
        <v>325</v>
      </c>
      <c r="C339" s="391">
        <f ca="1">OFFSET('RFM input'!$K$6,'RAB remaining lives'!$A338,0)</f>
        <v>33.799999999999997</v>
      </c>
      <c r="D339" s="390">
        <f ca="1">OFFSET('RFM input'!$L$6,'RAB remaining lives'!$A338,0)</f>
        <v>60</v>
      </c>
      <c r="E339" s="390">
        <f ca="1">OFFSET('RFM input'!$L$6,'RAB remaining lives'!$A338,0)</f>
        <v>60</v>
      </c>
      <c r="F339" s="390">
        <f ca="1">OFFSET('RFM input'!$L$6,'RAB remaining lives'!$A338,0)</f>
        <v>60</v>
      </c>
      <c r="G339" s="390">
        <f ca="1">OFFSET('RFM input'!$L$6,'RAB remaining lives'!$A338,0)</f>
        <v>60</v>
      </c>
      <c r="H339" s="390">
        <f ca="1">OFFSET('RFM input'!$L$6,'RAB remaining lives'!$A338,0)</f>
        <v>60</v>
      </c>
      <c r="I339" s="390">
        <f ca="1">OFFSET('RFM input'!$L$6,'RAB remaining lives'!$A338,0)</f>
        <v>60</v>
      </c>
      <c r="J339" s="390">
        <f ca="1">OFFSET('RFM input'!$L$6,'RAB remaining lives'!$A338,0)</f>
        <v>60</v>
      </c>
      <c r="K339" s="390">
        <f ca="1">OFFSET('RFM input'!$L$6,'RAB remaining lives'!$A338,0)</f>
        <v>60</v>
      </c>
      <c r="L339" s="390">
        <f ca="1">OFFSET('RFM input'!$L$6,'RAB remaining lives'!$A338,0)</f>
        <v>60</v>
      </c>
      <c r="M339" s="390">
        <f ca="1">OFFSET('RFM input'!$L$6,'RAB remaining lives'!$A338,0)</f>
        <v>60</v>
      </c>
      <c r="N339" s="390"/>
      <c r="O339" s="390"/>
      <c r="P339" s="390"/>
      <c r="Q339" s="390"/>
      <c r="R339" s="390"/>
      <c r="S339" s="390"/>
      <c r="T339" s="390"/>
      <c r="U339" s="390"/>
      <c r="V339" s="390"/>
      <c r="W339" s="390"/>
      <c r="X339" s="249"/>
      <c r="Y339" s="249"/>
      <c r="Z339" s="249"/>
      <c r="AA339" s="249"/>
      <c r="AB339" s="249"/>
    </row>
    <row r="340" spans="1:28">
      <c r="A340" s="249"/>
      <c r="B340" s="286" t="s">
        <v>299</v>
      </c>
      <c r="C340" s="392"/>
      <c r="D340" s="393">
        <f ca="1">IF(D$6=(OFFSET('RFM input'!$G$60,0,'RFM input'!$AA$7)),OFFSET('RFM input'!$H$454,$A338,0),0)</f>
        <v>0</v>
      </c>
      <c r="E340" s="390">
        <f ca="1">IF(E$6=(OFFSET('RFM input'!$G$60,0,'RFM input'!$AA$7)),OFFSET('RFM input'!$H$454,$A338,0),0)</f>
        <v>0</v>
      </c>
      <c r="F340" s="390">
        <f ca="1">IF(F$6=(OFFSET('RFM input'!$G$60,0,'RFM input'!$AA$7)),OFFSET('RFM input'!$H$454,$A338,0),0)</f>
        <v>0</v>
      </c>
      <c r="G340" s="390">
        <f ca="1">IF(G$6=(OFFSET('RFM input'!$G$60,0,'RFM input'!$AA$7)),OFFSET('RFM input'!$H$454,$A338,0),0)</f>
        <v>0</v>
      </c>
      <c r="H340" s="390">
        <f ca="1">IF(H$6=(OFFSET('RFM input'!$G$60,0,'RFM input'!$AA$7)),OFFSET('RFM input'!$H$454,$A338,0),0)</f>
        <v>0</v>
      </c>
      <c r="I340" s="390">
        <f ca="1">IF(I$6=(OFFSET('RFM input'!$G$60,0,'RFM input'!$AA$7)),OFFSET('RFM input'!$H$454,$A338,0),0)</f>
        <v>0</v>
      </c>
      <c r="J340" s="390">
        <f ca="1">IF(J$6=(OFFSET('RFM input'!$G$60,0,'RFM input'!$AA$7)),OFFSET('RFM input'!$H$454,$A338,0),0)</f>
        <v>0</v>
      </c>
      <c r="K340" s="390">
        <f ca="1">IF(K$6=(OFFSET('RFM input'!$G$60,0,'RFM input'!$AA$7)),OFFSET('RFM input'!$H$454,$A338,0),0)</f>
        <v>0</v>
      </c>
      <c r="L340" s="390">
        <f ca="1">IF(L$6=(OFFSET('RFM input'!$G$60,0,'RFM input'!$AA$7)),OFFSET('RFM input'!$H$454,$A338,0),0)</f>
        <v>0</v>
      </c>
      <c r="M340" s="390">
        <f ca="1">IF(M$6=(OFFSET('RFM input'!$G$60,0,'RFM input'!$AA$7)),OFFSET('RFM input'!$H$454,$A338,0),0)</f>
        <v>0</v>
      </c>
      <c r="N340" s="390"/>
      <c r="O340" s="390"/>
      <c r="P340" s="390"/>
      <c r="Q340" s="390"/>
      <c r="R340" s="390"/>
      <c r="S340" s="390"/>
      <c r="T340" s="390"/>
      <c r="U340" s="390"/>
      <c r="V340" s="390"/>
      <c r="W340" s="390"/>
      <c r="X340" s="249"/>
      <c r="Y340" s="249"/>
      <c r="Z340" s="249"/>
      <c r="AA340" s="249"/>
      <c r="AB340" s="249"/>
    </row>
    <row r="341" spans="1:28">
      <c r="A341" s="249"/>
      <c r="B341" s="325" t="s">
        <v>306</v>
      </c>
      <c r="C341" s="392"/>
      <c r="D341" s="391">
        <f ca="1">IF(D$6=(OFFSET('RFM input'!$G$60,0,'RFM input'!$AA$7)),OFFSET('RFM input'!$J$454,$A338,0),0)</f>
        <v>0</v>
      </c>
      <c r="E341" s="394">
        <f ca="1">IF(E$6=(OFFSET('RFM input'!$G$60,0,'RFM input'!$AA$7)),OFFSET('RFM input'!$J$454,$A338,0),0)</f>
        <v>0</v>
      </c>
      <c r="F341" s="394">
        <f ca="1">IF(F$6=(OFFSET('RFM input'!$G$60,0,'RFM input'!$AA$7)),OFFSET('RFM input'!$J$454,$A338,0),0)</f>
        <v>0</v>
      </c>
      <c r="G341" s="394">
        <f ca="1">IF(G$6=(OFFSET('RFM input'!$G$60,0,'RFM input'!$AA$7)),OFFSET('RFM input'!$J$454,$A338,0),0)</f>
        <v>0</v>
      </c>
      <c r="H341" s="394">
        <f ca="1">IF(H$6=(OFFSET('RFM input'!$G$60,0,'RFM input'!$AA$7)),OFFSET('RFM input'!$J$454,$A338,0),0)</f>
        <v>0</v>
      </c>
      <c r="I341" s="394">
        <f ca="1">IF(I$6=(OFFSET('RFM input'!$G$60,0,'RFM input'!$AA$7)),OFFSET('RFM input'!$J$454,$A338,0),0)</f>
        <v>0</v>
      </c>
      <c r="J341" s="394">
        <f ca="1">IF(J$6=(OFFSET('RFM input'!$G$60,0,'RFM input'!$AA$7)),OFFSET('RFM input'!$J$454,$A338,0),0)</f>
        <v>0</v>
      </c>
      <c r="K341" s="394">
        <f ca="1">IF(K$6=(OFFSET('RFM input'!$G$60,0,'RFM input'!$AA$7)),OFFSET('RFM input'!$J$454,$A338,0),0)</f>
        <v>0</v>
      </c>
      <c r="L341" s="394">
        <f ca="1">IF(L$6=(OFFSET('RFM input'!$G$60,0,'RFM input'!$AA$7)),OFFSET('RFM input'!$J$454,$A338,0),0)</f>
        <v>0</v>
      </c>
      <c r="M341" s="394">
        <f ca="1">IF(M$6=(OFFSET('RFM input'!$G$60,0,'RFM input'!$AA$7)),OFFSET('RFM input'!$J$454,$A338,0),0)</f>
        <v>0</v>
      </c>
      <c r="N341" s="394"/>
      <c r="O341" s="394"/>
      <c r="P341" s="394"/>
      <c r="Q341" s="394"/>
      <c r="R341" s="394"/>
      <c r="S341" s="394"/>
      <c r="T341" s="394"/>
      <c r="U341" s="394"/>
      <c r="V341" s="394"/>
      <c r="W341" s="394"/>
      <c r="X341" s="249"/>
      <c r="Y341" s="249"/>
      <c r="Z341" s="249"/>
      <c r="AA341" s="249"/>
      <c r="AB341" s="249"/>
    </row>
    <row r="342" spans="1:28" hidden="1" outlineLevel="1">
      <c r="A342" s="459">
        <v>-1</v>
      </c>
      <c r="B342" s="309" t="s">
        <v>297</v>
      </c>
      <c r="C342" s="395"/>
      <c r="D342" s="395">
        <f t="shared" ref="D342" ca="1" si="447">IF(D366="n/a",0,IF(AND(D340=0,C342=0),0,
IF(AND(D340&lt;&gt;0,C342=0),(D340/D$10),
IF(AND(D341&lt;&gt;0,C342&lt;&gt;0),(C342-(C342/C366))+(D340/D$10),
IF(C366&lt;1,0,(C342-(C342/C366)))))))</f>
        <v>0</v>
      </c>
      <c r="E342" s="395">
        <f t="shared" ref="E342" ca="1" si="448">IF(E366="n/a",0,IF(AND(E340=0,D342=0),0,
IF(AND(E340&lt;&gt;0,D342=0),(E340/E$10),
IF(AND(E341&lt;&gt;0,D342&lt;&gt;0),(D342-(D342/D366))+(E340/E$10),
IF(D366&lt;1,0,(D342-(D342/D366)))))))</f>
        <v>0</v>
      </c>
      <c r="F342" s="395">
        <f t="shared" ref="F342" ca="1" si="449">IF(F366="n/a",0,IF(AND(F340=0,E342=0),0,
IF(AND(F340&lt;&gt;0,E342=0),(F340/F$10),
IF(AND(F341&lt;&gt;0,E342&lt;&gt;0),(E342-(E342/E366))+(F340/F$10),
IF(E366&lt;1,0,(E342-(E342/E366)))))))</f>
        <v>0</v>
      </c>
      <c r="G342" s="395">
        <f t="shared" ref="G342" ca="1" si="450">IF(G366="n/a",0,IF(AND(G340=0,F342=0),0,
IF(AND(G340&lt;&gt;0,F342=0),(G340/G$10),
IF(AND(G341&lt;&gt;0,F342&lt;&gt;0),(F342-(F342/F366))+(G340/G$10),
IF(F366&lt;1,0,(F342-(F342/F366)))))))</f>
        <v>0</v>
      </c>
      <c r="H342" s="395">
        <f ca="1">IF(H366="n/a",0,IF(AND(H340=0,G342=0),0,
IF(AND(H340&lt;&gt;0,G342=0),(H340/H$10),
IF(AND(H341&lt;&gt;0,G342&lt;&gt;0),(G342-(G342/G366))+(H340/H$10),
IF(G366&lt;1,0,(G342-(G342/G366)))))))</f>
        <v>0</v>
      </c>
      <c r="I342" s="395">
        <f t="shared" ref="I342" ca="1" si="451">IF(I366="n/a",0,IF(AND(I340=0,H342=0),0,
IF(AND(I340&lt;&gt;0,H342=0),(I340/I$10),
IF(AND(I341&lt;&gt;0,H342&lt;&gt;0),(H342-(H342/H366))+(I340/I$10),
IF(H366&lt;1,0,(H342-(H342/H366)))))))</f>
        <v>0</v>
      </c>
      <c r="J342" s="395">
        <f t="shared" ref="J342" ca="1" si="452">IF(J366="n/a",0,IF(AND(J340=0,I342=0),0,
IF(AND(J340&lt;&gt;0,I342=0),(J340/J$10),
IF(AND(J341&lt;&gt;0,I342&lt;&gt;0),(I342-(I342/I366))+(J340/J$10),
IF(I366&lt;1,0,(I342-(I342/I366)))))))</f>
        <v>0</v>
      </c>
      <c r="K342" s="395">
        <f t="shared" ref="K342" ca="1" si="453">IF(K366="n/a",0,IF(AND(K340=0,J342=0),0,
IF(AND(K340&lt;&gt;0,J342=0),(K340/K$10),
IF(AND(K341&lt;&gt;0,J342&lt;&gt;0),(J342-(J342/J366))+(K340/K$10),
IF(J366&lt;1,0,(J342-(J342/J366)))))))</f>
        <v>0</v>
      </c>
      <c r="L342" s="395">
        <f t="shared" ref="L342" ca="1" si="454">IF(L366="n/a",0,IF(AND(L340=0,K342=0),0,
IF(AND(L340&lt;&gt;0,K342=0),(L340/L$10),
IF(AND(L341&lt;&gt;0,K342&lt;&gt;0),(K342-(K342/K366))+(L340/L$10),
IF(K366&lt;1,0,(K342-(K342/K366)))))))</f>
        <v>0</v>
      </c>
      <c r="M342" s="395">
        <f t="shared" ref="M342" ca="1" si="455">IF(M366="n/a",0,IF(AND(M340=0,L342=0),0,
IF(AND(M340&lt;&gt;0,L342=0),(M340/M$10),
IF(AND(M341&lt;&gt;0,L342&lt;&gt;0),(L342-(L342/L366))+(M340/M$10),
IF(L366&lt;1,0,(L342-(L342/L366)))))))</f>
        <v>0</v>
      </c>
      <c r="N342" s="395">
        <f t="shared" ref="N342" ca="1" si="456">IF(N366="n/a",0,IF(AND(N340=0,M342=0),0,
IF(AND(N340&lt;&gt;0,M342=0),(N340/N$10),
IF(AND(N341&lt;&gt;0,M342&lt;&gt;0),(M342-(M342/M366))+(N340/N$10),
IF(M366&lt;1,0,(M342-(M342/M366)))))))</f>
        <v>0</v>
      </c>
      <c r="O342" s="395">
        <f t="shared" ref="O342" ca="1" si="457">IF(O366="n/a",0,IF(AND(O340=0,N342=0),0,
IF(AND(O340&lt;&gt;0,N342=0),(O340/O$10),
IF(AND(O341&lt;&gt;0,N342&lt;&gt;0),(N342-(N342/N366))+(O340/O$10),
IF(N366&lt;1,0,(N342-(N342/N366)))))))</f>
        <v>0</v>
      </c>
      <c r="P342" s="395">
        <f t="shared" ref="P342" ca="1" si="458">IF(P366="n/a",0,IF(AND(P340=0,O342=0),0,
IF(AND(P340&lt;&gt;0,O342=0),(P340/P$10),
IF(AND(P341&lt;&gt;0,O342&lt;&gt;0),(O342-(O342/O366))+(P340/P$10),
IF(O366&lt;1,0,(O342-(O342/O366)))))))</f>
        <v>0</v>
      </c>
      <c r="Q342" s="395">
        <f t="shared" ref="Q342" ca="1" si="459">IF(Q366="n/a",0,IF(AND(Q340=0,P342=0),0,
IF(AND(Q340&lt;&gt;0,P342=0),(Q340/Q$10),
IF(AND(Q341&lt;&gt;0,P342&lt;&gt;0),(P342-(P342/P366))+(Q340/Q$10),
IF(P366&lt;1,0,(P342-(P342/P366)))))))</f>
        <v>0</v>
      </c>
      <c r="R342" s="395">
        <f t="shared" ref="R342" ca="1" si="460">IF(R366="n/a",0,IF(AND(R340=0,Q342=0),0,
IF(AND(R340&lt;&gt;0,Q342=0),(R340/R$10),
IF(AND(R341&lt;&gt;0,Q342&lt;&gt;0),(Q342-(Q342/Q366))+(R340/R$10),
IF(Q366&lt;1,0,(Q342-(Q342/Q366)))))))</f>
        <v>0</v>
      </c>
      <c r="S342" s="395">
        <f t="shared" ref="S342" ca="1" si="461">IF(S366="n/a",0,IF(AND(S340=0,R342=0),0,
IF(AND(S340&lt;&gt;0,R342=0),(S340/S$10),
IF(AND(S341&lt;&gt;0,R342&lt;&gt;0),(R342-(R342/R366))+(S340/S$10),
IF(R366&lt;1,0,(R342-(R342/R366)))))))</f>
        <v>0</v>
      </c>
      <c r="T342" s="395">
        <f t="shared" ref="T342" ca="1" si="462">IF(T366="n/a",0,IF(AND(T340=0,S342=0),0,
IF(AND(T340&lt;&gt;0,S342=0),(T340/T$10),
IF(AND(T341&lt;&gt;0,S342&lt;&gt;0),(S342-(S342/S366))+(T340/T$10),
IF(S366&lt;1,0,(S342-(S342/S366)))))))</f>
        <v>0</v>
      </c>
      <c r="U342" s="395">
        <f t="shared" ref="U342" ca="1" si="463">IF(U366="n/a",0,IF(AND(U340=0,T342=0),0,
IF(AND(U340&lt;&gt;0,T342=0),(U340/U$10),
IF(AND(U341&lt;&gt;0,T342&lt;&gt;0),(T342-(T342/T366))+(U340/U$10),
IF(T366&lt;1,0,(T342-(T342/T366)))))))</f>
        <v>0</v>
      </c>
      <c r="V342" s="395">
        <f t="shared" ref="V342" ca="1" si="464">IF(V366="n/a",0,IF(AND(V340=0,U342=0),0,
IF(AND(V340&lt;&gt;0,U342=0),(V340/V$10),
IF(AND(V341&lt;&gt;0,U342&lt;&gt;0),(U342-(U342/U366))+(V340/V$10),
IF(U366&lt;1,0,(U342-(U342/U366)))))))</f>
        <v>0</v>
      </c>
      <c r="W342" s="395">
        <f t="shared" ref="W342" ca="1" si="465">IF(W366="n/a",0,IF(AND(W340=0,V342=0),0,
IF(AND(W340&lt;&gt;0,V342=0),(W340/W$10),
IF(AND(W341&lt;&gt;0,V342&lt;&gt;0),(V342-(V342/V366))+(W340/W$10),
IF(V366&lt;1,0,(V342-(V342/V366)))))))</f>
        <v>0</v>
      </c>
      <c r="X342" s="249"/>
      <c r="Y342" s="249"/>
      <c r="Z342" s="249"/>
      <c r="AA342" s="249"/>
      <c r="AB342" s="249"/>
    </row>
    <row r="343" spans="1:28" hidden="1" outlineLevel="1">
      <c r="A343" s="331">
        <v>0</v>
      </c>
      <c r="B343" s="309" t="s">
        <v>194</v>
      </c>
      <c r="C343" s="395">
        <f ca="1">C338/C$10</f>
        <v>6.9013300202216321</v>
      </c>
      <c r="D343" s="395">
        <f ca="1">IF(C367="n/a",C343,IFERROR(IF((OFFSET($C343,0,$A343))&lt;0,
MIN(0,C343-(OFFSET($C343,0,$A343)/(OFFSET($C338,-$A342,$A343)))),
MAX(0,C343-(OFFSET($C343,0,$A343)/(OFFSET($C338,-$A342,$A343))))),0))</f>
        <v>6.6971486586766131</v>
      </c>
      <c r="E343" s="395">
        <f t="shared" ref="E343" ca="1" si="466">IF(D367="n/a",D343,IFERROR(IF((OFFSET($C343,0,$A343))&lt;0,
MIN(0,D343-(OFFSET($C343,0,$A343)/(OFFSET($C338,-$A342,$A343)))),
MAX(0,D343-(OFFSET($C343,0,$A343)/(OFFSET($C338,-$A342,$A343))))),0))</f>
        <v>6.4929672971315942</v>
      </c>
      <c r="F343" s="395">
        <f t="shared" ref="F343:F344" ca="1" si="467">IF(E367="n/a",E343,IFERROR(IF((OFFSET($C343,0,$A343))&lt;0,
MIN(0,E343-(OFFSET($C343,0,$A343)/(OFFSET($C338,-$A342,$A343)))),
MAX(0,E343-(OFFSET($C343,0,$A343)/(OFFSET($C338,-$A342,$A343))))),0))</f>
        <v>6.2887859355865752</v>
      </c>
      <c r="G343" s="395">
        <f t="shared" ref="G343:G345" ca="1" si="468">IF(F367="n/a",F343,IFERROR(IF((OFFSET($C343,0,$A343))&lt;0,
MIN(0,F343-(OFFSET($C343,0,$A343)/(OFFSET($C338,-$A342,$A343)))),
MAX(0,F343-(OFFSET($C343,0,$A343)/(OFFSET($C338,-$A342,$A343))))),0))</f>
        <v>6.0846045740415562</v>
      </c>
      <c r="H343" s="395">
        <f t="shared" ref="H343:H346" ca="1" si="469">IF(G367="n/a",G343,IFERROR(IF((OFFSET($C343,0,$A343))&lt;0,
MIN(0,G343-(OFFSET($C343,0,$A343)/(OFFSET($C338,-$A342,$A343)))),
MAX(0,G343-(OFFSET($C343,0,$A343)/(OFFSET($C338,-$A342,$A343))))),0))</f>
        <v>5.8804232124965372</v>
      </c>
      <c r="I343" s="395">
        <f t="shared" ref="I343:I347" ca="1" si="470">IF(H367="n/a",H343,IFERROR(IF((OFFSET($C343,0,$A343))&lt;0,
MIN(0,H343-(OFFSET($C343,0,$A343)/(OFFSET($C338,-$A342,$A343)))),
MAX(0,H343-(OFFSET($C343,0,$A343)/(OFFSET($C338,-$A342,$A343))))),0))</f>
        <v>5.6762418509515182</v>
      </c>
      <c r="J343" s="395">
        <f t="shared" ref="J343:J348" ca="1" si="471">IF(I367="n/a",I343,IFERROR(IF((OFFSET($C343,0,$A343))&lt;0,
MIN(0,I343-(OFFSET($C343,0,$A343)/(OFFSET($C338,-$A342,$A343)))),
MAX(0,I343-(OFFSET($C343,0,$A343)/(OFFSET($C338,-$A342,$A343))))),0))</f>
        <v>5.4720604894064993</v>
      </c>
      <c r="K343" s="395">
        <f t="shared" ref="K343:K349" ca="1" si="472">IF(J367="n/a",J343,IFERROR(IF((OFFSET($C343,0,$A343))&lt;0,
MIN(0,J343-(OFFSET($C343,0,$A343)/(OFFSET($C338,-$A342,$A343)))),
MAX(0,J343-(OFFSET($C343,0,$A343)/(OFFSET($C338,-$A342,$A343))))),0))</f>
        <v>5.2678791278614803</v>
      </c>
      <c r="L343" s="395">
        <f t="shared" ref="L343:L350" ca="1" si="473">IF(K367="n/a",K343,IFERROR(IF((OFFSET($C343,0,$A343))&lt;0,
MIN(0,K343-(OFFSET($C343,0,$A343)/(OFFSET($C338,-$A342,$A343)))),
MAX(0,K343-(OFFSET($C343,0,$A343)/(OFFSET($C338,-$A342,$A343))))),0))</f>
        <v>5.0636977663164613</v>
      </c>
      <c r="M343" s="395">
        <f t="shared" ref="M343:M351" ca="1" si="474">IF(L367="n/a",L343,IFERROR(IF((OFFSET($C343,0,$A343))&lt;0,
MIN(0,L343-(OFFSET($C343,0,$A343)/(OFFSET($C338,-$A342,$A343)))),
MAX(0,L343-(OFFSET($C343,0,$A343)/(OFFSET($C338,-$A342,$A343))))),0))</f>
        <v>4.8595164047714423</v>
      </c>
      <c r="N343" s="395">
        <f t="shared" ref="N343:N352" ca="1" si="475">IF(M367="n/a",M343,IFERROR(IF((OFFSET($C343,0,$A343))&lt;0,
MIN(0,M343-(OFFSET($C343,0,$A343)/(OFFSET($C338,-$A342,$A343)))),
MAX(0,M343-(OFFSET($C343,0,$A343)/(OFFSET($C338,-$A342,$A343))))),0))</f>
        <v>4.6553350432264233</v>
      </c>
      <c r="O343" s="395">
        <f t="shared" ref="O343:O353" ca="1" si="476">IF(N367="n/a",N343,IFERROR(IF((OFFSET($C343,0,$A343))&lt;0,
MIN(0,N343-(OFFSET($C343,0,$A343)/(OFFSET($C338,-$A342,$A343)))),
MAX(0,N343-(OFFSET($C343,0,$A343)/(OFFSET($C338,-$A342,$A343))))),0))</f>
        <v>4.4511536816814044</v>
      </c>
      <c r="P343" s="395">
        <f t="shared" ref="P343:P354" ca="1" si="477">IF(O367="n/a",O343,IFERROR(IF((OFFSET($C343,0,$A343))&lt;0,
MIN(0,O343-(OFFSET($C343,0,$A343)/(OFFSET($C338,-$A342,$A343)))),
MAX(0,O343-(OFFSET($C343,0,$A343)/(OFFSET($C338,-$A342,$A343))))),0))</f>
        <v>4.2469723201363854</v>
      </c>
      <c r="Q343" s="395">
        <f t="shared" ref="Q343:Q355" ca="1" si="478">IF(P367="n/a",P343,IFERROR(IF((OFFSET($C343,0,$A343))&lt;0,
MIN(0,P343-(OFFSET($C343,0,$A343)/(OFFSET($C338,-$A342,$A343)))),
MAX(0,P343-(OFFSET($C343,0,$A343)/(OFFSET($C338,-$A342,$A343))))),0))</f>
        <v>4.0427909585913664</v>
      </c>
      <c r="R343" s="395">
        <f t="shared" ref="R343:R356" ca="1" si="479">IF(Q367="n/a",Q343,IFERROR(IF((OFFSET($C343,0,$A343))&lt;0,
MIN(0,Q343-(OFFSET($C343,0,$A343)/(OFFSET($C338,-$A342,$A343)))),
MAX(0,Q343-(OFFSET($C343,0,$A343)/(OFFSET($C338,-$A342,$A343))))),0))</f>
        <v>3.8386095970463479</v>
      </c>
      <c r="S343" s="395">
        <f t="shared" ref="S343:S357" ca="1" si="480">IF(R367="n/a",R343,IFERROR(IF((OFFSET($C343,0,$A343))&lt;0,
MIN(0,R343-(OFFSET($C343,0,$A343)/(OFFSET($C338,-$A342,$A343)))),
MAX(0,R343-(OFFSET($C343,0,$A343)/(OFFSET($C338,-$A342,$A343))))),0))</f>
        <v>3.6344282355013293</v>
      </c>
      <c r="T343" s="395">
        <f t="shared" ref="T343:T358" ca="1" si="481">IF(S367="n/a",S343,IFERROR(IF((OFFSET($C343,0,$A343))&lt;0,
MIN(0,S343-(OFFSET($C343,0,$A343)/(OFFSET($C338,-$A342,$A343)))),
MAX(0,S343-(OFFSET($C343,0,$A343)/(OFFSET($C338,-$A342,$A343))))),0))</f>
        <v>3.4302468739563108</v>
      </c>
      <c r="U343" s="395">
        <f t="shared" ref="U343:U359" ca="1" si="482">IF(T367="n/a",T343,IFERROR(IF((OFFSET($C343,0,$A343))&lt;0,
MIN(0,T343-(OFFSET($C343,0,$A343)/(OFFSET($C338,-$A342,$A343)))),
MAX(0,T343-(OFFSET($C343,0,$A343)/(OFFSET($C338,-$A342,$A343))))),0))</f>
        <v>3.2260655124112922</v>
      </c>
      <c r="V343" s="395">
        <f t="shared" ref="V343:V360" ca="1" si="483">IF(U367="n/a",U343,IFERROR(IF((OFFSET($C343,0,$A343))&lt;0,
MIN(0,U343-(OFFSET($C343,0,$A343)/(OFFSET($C338,-$A342,$A343)))),
MAX(0,U343-(OFFSET($C343,0,$A343)/(OFFSET($C338,-$A342,$A343))))),0))</f>
        <v>3.0218841508662737</v>
      </c>
      <c r="W343" s="395">
        <f t="shared" ref="W343:W361" ca="1" si="484">IF(V367="n/a",V343,IFERROR(IF((OFFSET($C343,0,$A343))&lt;0,
MIN(0,V343-(OFFSET($C343,0,$A343)/(OFFSET($C338,-$A342,$A343)))),
MAX(0,V343-(OFFSET($C343,0,$A343)/(OFFSET($C338,-$A342,$A343))))),0))</f>
        <v>2.8177027893212552</v>
      </c>
      <c r="X343" s="249"/>
      <c r="Y343" s="249"/>
      <c r="Z343" s="249"/>
      <c r="AA343" s="249"/>
      <c r="AB343" s="249"/>
    </row>
    <row r="344" spans="1:28" hidden="1" outlineLevel="1">
      <c r="A344" s="331">
        <v>1</v>
      </c>
      <c r="B344" s="309" t="str">
        <f t="shared" ref="B344:B362" ca="1" si="485">"Depreciated Net Capex "&amp;OFFSET($C$6,0,A344)</f>
        <v>Depreciated Net Capex 2013</v>
      </c>
      <c r="C344" s="396"/>
      <c r="D344" s="397">
        <f ca="1">(D338*((1+D$11)^0.5)/D$10)</f>
        <v>0.71508950400858973</v>
      </c>
      <c r="E344" s="395">
        <f ca="1">IF(D368="n/a",D344,IFERROR(IF((OFFSET($C344,0,$A344))&lt;0,
MIN(0,D344-(OFFSET($C344,0,$A344)/(OFFSET($C339,-$A343,$A344)))),
MAX(0,D344-(OFFSET($C344,0,$A344)/(OFFSET($C339,-$A343,$A344))))),0))</f>
        <v>0.70317134560844652</v>
      </c>
      <c r="F344" s="395">
        <f t="shared" ca="1" si="467"/>
        <v>0.69125318720830331</v>
      </c>
      <c r="G344" s="395">
        <f t="shared" ca="1" si="468"/>
        <v>0.6793350288081601</v>
      </c>
      <c r="H344" s="395">
        <f t="shared" ca="1" si="469"/>
        <v>0.66741687040801689</v>
      </c>
      <c r="I344" s="395">
        <f t="shared" ca="1" si="470"/>
        <v>0.65549871200787369</v>
      </c>
      <c r="J344" s="395">
        <f t="shared" ca="1" si="471"/>
        <v>0.64358055360773048</v>
      </c>
      <c r="K344" s="395">
        <f t="shared" ca="1" si="472"/>
        <v>0.63166239520758727</v>
      </c>
      <c r="L344" s="395">
        <f t="shared" ca="1" si="473"/>
        <v>0.61974423680744406</v>
      </c>
      <c r="M344" s="395">
        <f t="shared" ca="1" si="474"/>
        <v>0.60782607840730085</v>
      </c>
      <c r="N344" s="395">
        <f t="shared" ca="1" si="475"/>
        <v>0.59590792000715764</v>
      </c>
      <c r="O344" s="395">
        <f t="shared" ca="1" si="476"/>
        <v>0.58398976160701443</v>
      </c>
      <c r="P344" s="395">
        <f t="shared" ca="1" si="477"/>
        <v>0.57207160320687123</v>
      </c>
      <c r="Q344" s="395">
        <f t="shared" ca="1" si="478"/>
        <v>0.56015344480672802</v>
      </c>
      <c r="R344" s="395">
        <f t="shared" ca="1" si="479"/>
        <v>0.54823528640658481</v>
      </c>
      <c r="S344" s="395">
        <f t="shared" ca="1" si="480"/>
        <v>0.5363171280064416</v>
      </c>
      <c r="T344" s="395">
        <f t="shared" ca="1" si="481"/>
        <v>0.52439896960629839</v>
      </c>
      <c r="U344" s="395">
        <f t="shared" ca="1" si="482"/>
        <v>0.51248081120615518</v>
      </c>
      <c r="V344" s="395">
        <f t="shared" ca="1" si="483"/>
        <v>0.50056265280601198</v>
      </c>
      <c r="W344" s="395">
        <f t="shared" ca="1" si="484"/>
        <v>0.48864449440586882</v>
      </c>
      <c r="X344" s="249"/>
      <c r="Y344" s="249"/>
      <c r="Z344" s="249"/>
      <c r="AA344" s="249"/>
      <c r="AB344" s="249"/>
    </row>
    <row r="345" spans="1:28" hidden="1" outlineLevel="1">
      <c r="A345" s="331">
        <v>2</v>
      </c>
      <c r="B345" s="309" t="str">
        <f t="shared" ca="1" si="485"/>
        <v>Depreciated Net Capex 2014</v>
      </c>
      <c r="C345" s="398"/>
      <c r="D345" s="399"/>
      <c r="E345" s="397">
        <f ca="1">(E338*((1+E$11)^0.5)/E$10)</f>
        <v>9.5275885835466472</v>
      </c>
      <c r="F345" s="395">
        <f ca="1">IF(E369="n/a",E345,IFERROR(IF((OFFSET($C345,0,$A345))&lt;0,
MIN(0,E345-(OFFSET($C345,0,$A345)/(OFFSET($C340,-$A344,$A345)))),
MAX(0,E345-(OFFSET($C345,0,$A345)/(OFFSET($C340,-$A344,$A345))))),0))</f>
        <v>9.3687954404875367</v>
      </c>
      <c r="G345" s="395">
        <f t="shared" ca="1" si="468"/>
        <v>9.2100022974284261</v>
      </c>
      <c r="H345" s="395">
        <f t="shared" ca="1" si="469"/>
        <v>9.0512091543693156</v>
      </c>
      <c r="I345" s="395">
        <f t="shared" ca="1" si="470"/>
        <v>8.8924160113102051</v>
      </c>
      <c r="J345" s="395">
        <f t="shared" ca="1" si="471"/>
        <v>8.7336228682510946</v>
      </c>
      <c r="K345" s="395">
        <f t="shared" ca="1" si="472"/>
        <v>8.5748297251919841</v>
      </c>
      <c r="L345" s="395">
        <f t="shared" ca="1" si="473"/>
        <v>8.4160365821328735</v>
      </c>
      <c r="M345" s="395">
        <f t="shared" ca="1" si="474"/>
        <v>8.257243439073763</v>
      </c>
      <c r="N345" s="395">
        <f t="shared" ca="1" si="475"/>
        <v>8.0984502960146525</v>
      </c>
      <c r="O345" s="395">
        <f t="shared" ca="1" si="476"/>
        <v>7.939657152955542</v>
      </c>
      <c r="P345" s="395">
        <f t="shared" ca="1" si="477"/>
        <v>7.7808640098964315</v>
      </c>
      <c r="Q345" s="395">
        <f t="shared" ca="1" si="478"/>
        <v>7.6220708668373209</v>
      </c>
      <c r="R345" s="395">
        <f t="shared" ca="1" si="479"/>
        <v>7.4632777237782104</v>
      </c>
      <c r="S345" s="395">
        <f t="shared" ca="1" si="480"/>
        <v>7.3044845807190999</v>
      </c>
      <c r="T345" s="395">
        <f t="shared" ca="1" si="481"/>
        <v>7.1456914376599894</v>
      </c>
      <c r="U345" s="395">
        <f t="shared" ca="1" si="482"/>
        <v>6.9868982946008789</v>
      </c>
      <c r="V345" s="395">
        <f t="shared" ca="1" si="483"/>
        <v>6.8281051515417683</v>
      </c>
      <c r="W345" s="395">
        <f t="shared" ca="1" si="484"/>
        <v>6.6693120084826578</v>
      </c>
      <c r="X345" s="334"/>
      <c r="Y345" s="249"/>
      <c r="Z345" s="249"/>
      <c r="AA345" s="249"/>
      <c r="AB345" s="249"/>
    </row>
    <row r="346" spans="1:28" hidden="1" outlineLevel="1">
      <c r="A346" s="331">
        <v>3</v>
      </c>
      <c r="B346" s="309" t="str">
        <f t="shared" ca="1" si="485"/>
        <v>Depreciated Net Capex 2015</v>
      </c>
      <c r="C346" s="398"/>
      <c r="D346" s="398"/>
      <c r="E346" s="399"/>
      <c r="F346" s="400">
        <f ca="1">($F338*((1+F$11)^0.5)/F$10)</f>
        <v>0.20782583362580997</v>
      </c>
      <c r="G346" s="395">
        <f ca="1">IF(F370="n/a",F346,IFERROR(IF((OFFSET($C346,0,$A346))&lt;0,
MIN(0,F346-(OFFSET($C346,0,$A346)/(OFFSET($C341,-$A345,$A346)))),
MAX(0,F346-(OFFSET($C346,0,$A346)/(OFFSET($C341,-$A345,$A346))))),0))</f>
        <v>0.20436206973204649</v>
      </c>
      <c r="H346" s="395">
        <f t="shared" ca="1" si="469"/>
        <v>0.200898305838283</v>
      </c>
      <c r="I346" s="395">
        <f t="shared" ca="1" si="470"/>
        <v>0.19743454194451951</v>
      </c>
      <c r="J346" s="395">
        <f t="shared" ca="1" si="471"/>
        <v>0.19397077805075602</v>
      </c>
      <c r="K346" s="395">
        <f t="shared" ca="1" si="472"/>
        <v>0.19050701415699253</v>
      </c>
      <c r="L346" s="395">
        <f t="shared" ca="1" si="473"/>
        <v>0.18704325026322904</v>
      </c>
      <c r="M346" s="395">
        <f t="shared" ca="1" si="474"/>
        <v>0.18357948636946556</v>
      </c>
      <c r="N346" s="395">
        <f t="shared" ca="1" si="475"/>
        <v>0.18011572247570207</v>
      </c>
      <c r="O346" s="395">
        <f t="shared" ca="1" si="476"/>
        <v>0.17665195858193858</v>
      </c>
      <c r="P346" s="395">
        <f t="shared" ca="1" si="477"/>
        <v>0.17318819468817509</v>
      </c>
      <c r="Q346" s="395">
        <f t="shared" ca="1" si="478"/>
        <v>0.1697244307944116</v>
      </c>
      <c r="R346" s="395">
        <f t="shared" ca="1" si="479"/>
        <v>0.16626066690064811</v>
      </c>
      <c r="S346" s="395">
        <f t="shared" ca="1" si="480"/>
        <v>0.16279690300688462</v>
      </c>
      <c r="T346" s="395">
        <f t="shared" ca="1" si="481"/>
        <v>0.15933313911312114</v>
      </c>
      <c r="U346" s="395">
        <f t="shared" ca="1" si="482"/>
        <v>0.15586937521935765</v>
      </c>
      <c r="V346" s="395">
        <f t="shared" ca="1" si="483"/>
        <v>0.15240561132559416</v>
      </c>
      <c r="W346" s="395">
        <f t="shared" ca="1" si="484"/>
        <v>0.14894184743183067</v>
      </c>
      <c r="X346" s="334"/>
      <c r="Y346" s="334"/>
      <c r="Z346" s="249"/>
      <c r="AA346" s="249"/>
      <c r="AB346" s="249"/>
    </row>
    <row r="347" spans="1:28" hidden="1" outlineLevel="1">
      <c r="A347" s="331">
        <v>4</v>
      </c>
      <c r="B347" s="309" t="str">
        <f t="shared" ca="1" si="485"/>
        <v>Depreciated Net Capex 2016</v>
      </c>
      <c r="C347" s="398"/>
      <c r="D347" s="398"/>
      <c r="E347" s="398"/>
      <c r="F347" s="399"/>
      <c r="G347" s="400">
        <f ca="1">($G338*((1+G$11)^0.5)/G$10)</f>
        <v>0.17414626844244654</v>
      </c>
      <c r="H347" s="395">
        <f ca="1">IF(G371="n/a",G347,IFERROR(IF((OFFSET($C347,0,$A347))&lt;0,
MIN(0,G347-(OFFSET($C347,0,$A347)/(OFFSET($C342,-$A346,$A347)))),
MAX(0,G347-(OFFSET($C347,0,$A347)/(OFFSET($C342,-$A346,$A347))))),0))</f>
        <v>0.17124383063507242</v>
      </c>
      <c r="I347" s="395">
        <f t="shared" ca="1" si="470"/>
        <v>0.16834139282769831</v>
      </c>
      <c r="J347" s="395">
        <f t="shared" ca="1" si="471"/>
        <v>0.16543895502032419</v>
      </c>
      <c r="K347" s="395">
        <f t="shared" ca="1" si="472"/>
        <v>0.16253651721295007</v>
      </c>
      <c r="L347" s="395">
        <f t="shared" ca="1" si="473"/>
        <v>0.15963407940557595</v>
      </c>
      <c r="M347" s="395">
        <f t="shared" ca="1" si="474"/>
        <v>0.15673164159820183</v>
      </c>
      <c r="N347" s="395">
        <f t="shared" ca="1" si="475"/>
        <v>0.15382920379082771</v>
      </c>
      <c r="O347" s="395">
        <f t="shared" ca="1" si="476"/>
        <v>0.15092676598345359</v>
      </c>
      <c r="P347" s="395">
        <f t="shared" ca="1" si="477"/>
        <v>0.14802432817607947</v>
      </c>
      <c r="Q347" s="395">
        <f t="shared" ca="1" si="478"/>
        <v>0.14512189036870535</v>
      </c>
      <c r="R347" s="395">
        <f t="shared" ca="1" si="479"/>
        <v>0.14221945256133123</v>
      </c>
      <c r="S347" s="395">
        <f t="shared" ca="1" si="480"/>
        <v>0.13931701475395711</v>
      </c>
      <c r="T347" s="395">
        <f t="shared" ca="1" si="481"/>
        <v>0.13641457694658299</v>
      </c>
      <c r="U347" s="395">
        <f t="shared" ca="1" si="482"/>
        <v>0.13351213913920887</v>
      </c>
      <c r="V347" s="395">
        <f t="shared" ca="1" si="483"/>
        <v>0.13060970133183475</v>
      </c>
      <c r="W347" s="395">
        <f t="shared" ca="1" si="484"/>
        <v>0.12770726352446063</v>
      </c>
      <c r="X347" s="334"/>
      <c r="Y347" s="334"/>
      <c r="Z347" s="334"/>
      <c r="AA347" s="249"/>
      <c r="AB347" s="249"/>
    </row>
    <row r="348" spans="1:28" hidden="1" outlineLevel="1">
      <c r="A348" s="331">
        <v>5</v>
      </c>
      <c r="B348" s="309" t="str">
        <f t="shared" ca="1" si="485"/>
        <v>Depreciated Net Capex 2017</v>
      </c>
      <c r="C348" s="398"/>
      <c r="D348" s="398"/>
      <c r="E348" s="398"/>
      <c r="F348" s="398"/>
      <c r="G348" s="399"/>
      <c r="H348" s="400">
        <f ca="1">(H338*((1+H$11)^0.5)/H$10)</f>
        <v>2.8534092639350337E-2</v>
      </c>
      <c r="I348" s="395">
        <f ca="1">IF(H372="n/a",H348,IFERROR(IF((OFFSET($C348,0,$A348))&lt;0,
MIN(0,H348-(OFFSET($C348,0,$A348)/(OFFSET($C343,-$A347,$A348)))),
MAX(0,H348-(OFFSET($C348,0,$A348)/(OFFSET($C343,-$A347,$A348))))),0))</f>
        <v>2.8058524428694498E-2</v>
      </c>
      <c r="J348" s="395">
        <f t="shared" ca="1" si="471"/>
        <v>2.7582956218038659E-2</v>
      </c>
      <c r="K348" s="395">
        <f t="shared" ca="1" si="472"/>
        <v>2.710738800738282E-2</v>
      </c>
      <c r="L348" s="395">
        <f t="shared" ca="1" si="473"/>
        <v>2.6631819796726981E-2</v>
      </c>
      <c r="M348" s="395">
        <f t="shared" ca="1" si="474"/>
        <v>2.6156251586071141E-2</v>
      </c>
      <c r="N348" s="395">
        <f t="shared" ca="1" si="475"/>
        <v>2.5680683375415302E-2</v>
      </c>
      <c r="O348" s="395">
        <f t="shared" ca="1" si="476"/>
        <v>2.5205115164759463E-2</v>
      </c>
      <c r="P348" s="395">
        <f t="shared" ca="1" si="477"/>
        <v>2.4729546954103624E-2</v>
      </c>
      <c r="Q348" s="395">
        <f t="shared" ca="1" si="478"/>
        <v>2.4253978743447785E-2</v>
      </c>
      <c r="R348" s="395">
        <f t="shared" ca="1" si="479"/>
        <v>2.3778410532791946E-2</v>
      </c>
      <c r="S348" s="395">
        <f t="shared" ca="1" si="480"/>
        <v>2.3302842322136107E-2</v>
      </c>
      <c r="T348" s="395">
        <f t="shared" ca="1" si="481"/>
        <v>2.2827274111480268E-2</v>
      </c>
      <c r="U348" s="395">
        <f t="shared" ca="1" si="482"/>
        <v>2.2351705900824428E-2</v>
      </c>
      <c r="V348" s="395">
        <f t="shared" ca="1" si="483"/>
        <v>2.1876137690168589E-2</v>
      </c>
      <c r="W348" s="395">
        <f t="shared" ca="1" si="484"/>
        <v>2.140056947951275E-2</v>
      </c>
      <c r="X348" s="334"/>
      <c r="Y348" s="334"/>
      <c r="Z348" s="334"/>
      <c r="AA348" s="249"/>
      <c r="AB348" s="249"/>
    </row>
    <row r="349" spans="1:28" hidden="1" outlineLevel="1">
      <c r="A349" s="331">
        <v>6</v>
      </c>
      <c r="B349" s="309" t="str">
        <f t="shared" ca="1" si="485"/>
        <v>Depreciated Net Capex 2018</v>
      </c>
      <c r="C349" s="398"/>
      <c r="D349" s="398"/>
      <c r="E349" s="398"/>
      <c r="F349" s="398"/>
      <c r="G349" s="398"/>
      <c r="H349" s="399"/>
      <c r="I349" s="400">
        <f ca="1">(I338*((1+I$11)^0.5)/I$10)</f>
        <v>0</v>
      </c>
      <c r="J349" s="395">
        <f ca="1">IF(I373="n/a",I349,IFERROR(IF((OFFSET($C349,0,$A349))&lt;0,
MIN(0,I349-(OFFSET($C349,0,$A349)/(OFFSET($C344,-$A348,$A349)))),
MAX(0,I349-(OFFSET($C349,0,$A349)/(OFFSET($C344,-$A348,$A349))))),0))</f>
        <v>0</v>
      </c>
      <c r="K349" s="395">
        <f t="shared" ca="1" si="472"/>
        <v>0</v>
      </c>
      <c r="L349" s="395">
        <f t="shared" ca="1" si="473"/>
        <v>0</v>
      </c>
      <c r="M349" s="395">
        <f t="shared" ca="1" si="474"/>
        <v>0</v>
      </c>
      <c r="N349" s="395">
        <f t="shared" ca="1" si="475"/>
        <v>0</v>
      </c>
      <c r="O349" s="395">
        <f t="shared" ca="1" si="476"/>
        <v>0</v>
      </c>
      <c r="P349" s="395">
        <f t="shared" ca="1" si="477"/>
        <v>0</v>
      </c>
      <c r="Q349" s="395">
        <f t="shared" ca="1" si="478"/>
        <v>0</v>
      </c>
      <c r="R349" s="395">
        <f t="shared" ca="1" si="479"/>
        <v>0</v>
      </c>
      <c r="S349" s="395">
        <f t="shared" ca="1" si="480"/>
        <v>0</v>
      </c>
      <c r="T349" s="395">
        <f t="shared" ca="1" si="481"/>
        <v>0</v>
      </c>
      <c r="U349" s="395">
        <f t="shared" ca="1" si="482"/>
        <v>0</v>
      </c>
      <c r="V349" s="395">
        <f t="shared" ca="1" si="483"/>
        <v>0</v>
      </c>
      <c r="W349" s="395">
        <f t="shared" ca="1" si="484"/>
        <v>0</v>
      </c>
      <c r="X349" s="334"/>
      <c r="Y349" s="334"/>
      <c r="Z349" s="334"/>
      <c r="AA349" s="249"/>
      <c r="AB349" s="249"/>
    </row>
    <row r="350" spans="1:28" hidden="1" outlineLevel="1">
      <c r="A350" s="331">
        <v>7</v>
      </c>
      <c r="B350" s="309" t="str">
        <f t="shared" ca="1" si="485"/>
        <v>Depreciated Net Capex 2019</v>
      </c>
      <c r="C350" s="398"/>
      <c r="D350" s="398"/>
      <c r="E350" s="398"/>
      <c r="F350" s="398"/>
      <c r="G350" s="398"/>
      <c r="H350" s="398"/>
      <c r="I350" s="399"/>
      <c r="J350" s="400">
        <f ca="1">(J338*((1+J$11)^0.5)/J$10)</f>
        <v>0</v>
      </c>
      <c r="K350" s="395">
        <f ca="1">IF(J374="n/a",J350,IFERROR(IF((OFFSET($C350,0,$A350))&lt;0,
MIN(0,J350-(OFFSET($C350,0,$A350)/(OFFSET($C345,-$A349,$A350)))),
MAX(0,J350-(OFFSET($C350,0,$A350)/(OFFSET($C345,-$A349,$A350))))),0))</f>
        <v>0</v>
      </c>
      <c r="L350" s="395">
        <f t="shared" ca="1" si="473"/>
        <v>0</v>
      </c>
      <c r="M350" s="395">
        <f t="shared" ca="1" si="474"/>
        <v>0</v>
      </c>
      <c r="N350" s="395">
        <f t="shared" ca="1" si="475"/>
        <v>0</v>
      </c>
      <c r="O350" s="395">
        <f t="shared" ca="1" si="476"/>
        <v>0</v>
      </c>
      <c r="P350" s="395">
        <f t="shared" ca="1" si="477"/>
        <v>0</v>
      </c>
      <c r="Q350" s="395">
        <f t="shared" ca="1" si="478"/>
        <v>0</v>
      </c>
      <c r="R350" s="395">
        <f t="shared" ca="1" si="479"/>
        <v>0</v>
      </c>
      <c r="S350" s="395">
        <f t="shared" ca="1" si="480"/>
        <v>0</v>
      </c>
      <c r="T350" s="395">
        <f t="shared" ca="1" si="481"/>
        <v>0</v>
      </c>
      <c r="U350" s="395">
        <f t="shared" ca="1" si="482"/>
        <v>0</v>
      </c>
      <c r="V350" s="395">
        <f t="shared" ca="1" si="483"/>
        <v>0</v>
      </c>
      <c r="W350" s="395">
        <f t="shared" ca="1" si="484"/>
        <v>0</v>
      </c>
      <c r="X350" s="334"/>
      <c r="Y350" s="334"/>
      <c r="Z350" s="334"/>
      <c r="AA350" s="249"/>
      <c r="AB350" s="249"/>
    </row>
    <row r="351" spans="1:28" hidden="1" outlineLevel="1">
      <c r="A351" s="331">
        <v>8</v>
      </c>
      <c r="B351" s="309" t="str">
        <f t="shared" ca="1" si="485"/>
        <v>Depreciated Net Capex 2020</v>
      </c>
      <c r="C351" s="398"/>
      <c r="D351" s="398"/>
      <c r="E351" s="398"/>
      <c r="F351" s="398"/>
      <c r="G351" s="398"/>
      <c r="H351" s="398"/>
      <c r="I351" s="398"/>
      <c r="J351" s="399"/>
      <c r="K351" s="400">
        <f ca="1">(K338*((1+K$11)^0.5)/K$10)</f>
        <v>0</v>
      </c>
      <c r="L351" s="395">
        <f ca="1">IF(K375="n/a",K351,IFERROR(IF((OFFSET($C351,0,$A351))&lt;0,
MIN(0,K351-(OFFSET($C351,0,$A351)/(OFFSET($C346,-$A350,$A351)))),
MAX(0,K351-(OFFSET($C351,0,$A351)/(OFFSET($C346,-$A350,$A351))))),0))</f>
        <v>0</v>
      </c>
      <c r="M351" s="395">
        <f t="shared" ca="1" si="474"/>
        <v>0</v>
      </c>
      <c r="N351" s="395">
        <f t="shared" ca="1" si="475"/>
        <v>0</v>
      </c>
      <c r="O351" s="395">
        <f t="shared" ca="1" si="476"/>
        <v>0</v>
      </c>
      <c r="P351" s="395">
        <f t="shared" ca="1" si="477"/>
        <v>0</v>
      </c>
      <c r="Q351" s="395">
        <f t="shared" ca="1" si="478"/>
        <v>0</v>
      </c>
      <c r="R351" s="395">
        <f t="shared" ca="1" si="479"/>
        <v>0</v>
      </c>
      <c r="S351" s="395">
        <f t="shared" ca="1" si="480"/>
        <v>0</v>
      </c>
      <c r="T351" s="395">
        <f t="shared" ca="1" si="481"/>
        <v>0</v>
      </c>
      <c r="U351" s="395">
        <f t="shared" ca="1" si="482"/>
        <v>0</v>
      </c>
      <c r="V351" s="395">
        <f t="shared" ca="1" si="483"/>
        <v>0</v>
      </c>
      <c r="W351" s="395">
        <f t="shared" ca="1" si="484"/>
        <v>0</v>
      </c>
      <c r="X351" s="334"/>
      <c r="Y351" s="334"/>
      <c r="Z351" s="334"/>
      <c r="AA351" s="249"/>
      <c r="AB351" s="249"/>
    </row>
    <row r="352" spans="1:28" hidden="1" outlineLevel="1">
      <c r="A352" s="331">
        <v>9</v>
      </c>
      <c r="B352" s="309" t="str">
        <f t="shared" ca="1" si="485"/>
        <v>Depreciated Net Capex 2021</v>
      </c>
      <c r="C352" s="398"/>
      <c r="D352" s="398"/>
      <c r="E352" s="398"/>
      <c r="F352" s="398"/>
      <c r="G352" s="398"/>
      <c r="H352" s="398"/>
      <c r="I352" s="398"/>
      <c r="J352" s="398"/>
      <c r="K352" s="399"/>
      <c r="L352" s="400">
        <f ca="1">(L338*((1+L$11)^0.5)/L$10)</f>
        <v>0</v>
      </c>
      <c r="M352" s="395">
        <f ca="1">IF(L376="n/a",L352,IFERROR(IF((OFFSET($C352,0,$A352))&lt;0,
MIN(0,L352-(OFFSET($C352,0,$A352)/(OFFSET($C347,-$A351,$A352)))),
MAX(0,L352-(OFFSET($C352,0,$A352)/(OFFSET($C347,-$A351,$A352))))),0))</f>
        <v>0</v>
      </c>
      <c r="N352" s="395">
        <f t="shared" ca="1" si="475"/>
        <v>0</v>
      </c>
      <c r="O352" s="395">
        <f t="shared" ca="1" si="476"/>
        <v>0</v>
      </c>
      <c r="P352" s="395">
        <f t="shared" ca="1" si="477"/>
        <v>0</v>
      </c>
      <c r="Q352" s="395">
        <f t="shared" ca="1" si="478"/>
        <v>0</v>
      </c>
      <c r="R352" s="395">
        <f t="shared" ca="1" si="479"/>
        <v>0</v>
      </c>
      <c r="S352" s="395">
        <f t="shared" ca="1" si="480"/>
        <v>0</v>
      </c>
      <c r="T352" s="395">
        <f t="shared" ca="1" si="481"/>
        <v>0</v>
      </c>
      <c r="U352" s="395">
        <f t="shared" ca="1" si="482"/>
        <v>0</v>
      </c>
      <c r="V352" s="395">
        <f t="shared" ca="1" si="483"/>
        <v>0</v>
      </c>
      <c r="W352" s="395">
        <f t="shared" ca="1" si="484"/>
        <v>0</v>
      </c>
      <c r="X352" s="334"/>
      <c r="Y352" s="334"/>
      <c r="Z352" s="334"/>
      <c r="AA352" s="249"/>
      <c r="AB352" s="249"/>
    </row>
    <row r="353" spans="1:28" hidden="1" outlineLevel="1">
      <c r="A353" s="331">
        <v>10</v>
      </c>
      <c r="B353" s="309" t="str">
        <f t="shared" ca="1" si="485"/>
        <v>Depreciated Net Capex 2022</v>
      </c>
      <c r="C353" s="398"/>
      <c r="D353" s="398"/>
      <c r="E353" s="398"/>
      <c r="F353" s="398"/>
      <c r="G353" s="398"/>
      <c r="H353" s="398"/>
      <c r="I353" s="398"/>
      <c r="J353" s="398"/>
      <c r="K353" s="398"/>
      <c r="L353" s="399"/>
      <c r="M353" s="400">
        <f ca="1">(M338*((1+M$11)^0.5)/M$10)</f>
        <v>0</v>
      </c>
      <c r="N353" s="395">
        <f ca="1">IF(M377="n/a",M353,IFERROR(IF((OFFSET($C353,0,$A353))&lt;0,
MIN(0,M353-(OFFSET($C353,0,$A353)/(OFFSET($C348,-$A352,$A353)))),
MAX(0,M353-(OFFSET($C353,0,$A353)/(OFFSET($C348,-$A352,$A353))))),0))</f>
        <v>0</v>
      </c>
      <c r="O353" s="395">
        <f t="shared" ca="1" si="476"/>
        <v>0</v>
      </c>
      <c r="P353" s="395">
        <f t="shared" ca="1" si="477"/>
        <v>0</v>
      </c>
      <c r="Q353" s="395">
        <f t="shared" ca="1" si="478"/>
        <v>0</v>
      </c>
      <c r="R353" s="395">
        <f t="shared" ca="1" si="479"/>
        <v>0</v>
      </c>
      <c r="S353" s="395">
        <f t="shared" ca="1" si="480"/>
        <v>0</v>
      </c>
      <c r="T353" s="395">
        <f t="shared" ca="1" si="481"/>
        <v>0</v>
      </c>
      <c r="U353" s="395">
        <f t="shared" ca="1" si="482"/>
        <v>0</v>
      </c>
      <c r="V353" s="395">
        <f t="shared" ca="1" si="483"/>
        <v>0</v>
      </c>
      <c r="W353" s="395">
        <f t="shared" ca="1" si="484"/>
        <v>0</v>
      </c>
      <c r="X353" s="334"/>
      <c r="Y353" s="334"/>
      <c r="Z353" s="334"/>
      <c r="AA353" s="249"/>
      <c r="AB353" s="249"/>
    </row>
    <row r="354" spans="1:28" hidden="1" outlineLevel="1">
      <c r="A354" s="331">
        <v>11</v>
      </c>
      <c r="B354" s="309" t="str">
        <f t="shared" ca="1" si="485"/>
        <v>Depreciated Net Capex 2023</v>
      </c>
      <c r="C354" s="398"/>
      <c r="D354" s="398"/>
      <c r="E354" s="398"/>
      <c r="F354" s="398"/>
      <c r="G354" s="398"/>
      <c r="H354" s="398"/>
      <c r="I354" s="398"/>
      <c r="J354" s="398"/>
      <c r="K354" s="398"/>
      <c r="L354" s="398"/>
      <c r="M354" s="399"/>
      <c r="N354" s="400">
        <f>(N338*((1+N$11)^0.5)/N$10)</f>
        <v>0</v>
      </c>
      <c r="O354" s="395">
        <f ca="1">IF(N378="n/a",N354,IFERROR(IF((OFFSET($C354,0,$A354))&lt;0,
MIN(0,N354-(OFFSET($C354,0,$A354)/(OFFSET($C349,-$A353,$A354)))),
MAX(0,N354-(OFFSET($C354,0,$A354)/(OFFSET($C349,-$A353,$A354))))),0))</f>
        <v>0</v>
      </c>
      <c r="P354" s="395">
        <f t="shared" ca="1" si="477"/>
        <v>0</v>
      </c>
      <c r="Q354" s="395">
        <f t="shared" ca="1" si="478"/>
        <v>0</v>
      </c>
      <c r="R354" s="395">
        <f t="shared" ca="1" si="479"/>
        <v>0</v>
      </c>
      <c r="S354" s="395">
        <f t="shared" ca="1" si="480"/>
        <v>0</v>
      </c>
      <c r="T354" s="395">
        <f t="shared" ca="1" si="481"/>
        <v>0</v>
      </c>
      <c r="U354" s="395">
        <f t="shared" ca="1" si="482"/>
        <v>0</v>
      </c>
      <c r="V354" s="395">
        <f t="shared" ca="1" si="483"/>
        <v>0</v>
      </c>
      <c r="W354" s="395">
        <f t="shared" ca="1" si="484"/>
        <v>0</v>
      </c>
      <c r="X354" s="334"/>
      <c r="Y354" s="334"/>
      <c r="Z354" s="334"/>
      <c r="AA354" s="249"/>
      <c r="AB354" s="249"/>
    </row>
    <row r="355" spans="1:28" hidden="1" outlineLevel="1">
      <c r="A355" s="331">
        <v>12</v>
      </c>
      <c r="B355" s="309" t="str">
        <f t="shared" ca="1" si="485"/>
        <v>Depreciated Net Capex 2024</v>
      </c>
      <c r="C355" s="398"/>
      <c r="D355" s="398"/>
      <c r="E355" s="398"/>
      <c r="F355" s="398"/>
      <c r="G355" s="398"/>
      <c r="H355" s="398"/>
      <c r="I355" s="398"/>
      <c r="J355" s="398"/>
      <c r="K355" s="398"/>
      <c r="L355" s="398"/>
      <c r="M355" s="398"/>
      <c r="N355" s="399"/>
      <c r="O355" s="400">
        <f>(O338*((1+O$11)^0.5)/O$10)</f>
        <v>0</v>
      </c>
      <c r="P355" s="395">
        <f ca="1">IF(O379="n/a",O355,IFERROR(IF((OFFSET($C355,0,$A355))&lt;0,
MIN(0,O355-(OFFSET($C355,0,$A355)/(OFFSET($C350,-$A354,$A355)))),
MAX(0,O355-(OFFSET($C355,0,$A355)/(OFFSET($C350,-$A354,$A355))))),0))</f>
        <v>0</v>
      </c>
      <c r="Q355" s="395">
        <f t="shared" ca="1" si="478"/>
        <v>0</v>
      </c>
      <c r="R355" s="395">
        <f t="shared" ca="1" si="479"/>
        <v>0</v>
      </c>
      <c r="S355" s="395">
        <f t="shared" ca="1" si="480"/>
        <v>0</v>
      </c>
      <c r="T355" s="395">
        <f t="shared" ca="1" si="481"/>
        <v>0</v>
      </c>
      <c r="U355" s="395">
        <f t="shared" ca="1" si="482"/>
        <v>0</v>
      </c>
      <c r="V355" s="395">
        <f t="shared" ca="1" si="483"/>
        <v>0</v>
      </c>
      <c r="W355" s="395">
        <f t="shared" ca="1" si="484"/>
        <v>0</v>
      </c>
      <c r="X355" s="334"/>
      <c r="Y355" s="334"/>
      <c r="Z355" s="334"/>
      <c r="AA355" s="249"/>
      <c r="AB355" s="249"/>
    </row>
    <row r="356" spans="1:28" hidden="1" outlineLevel="1">
      <c r="A356" s="331">
        <v>13</v>
      </c>
      <c r="B356" s="309" t="str">
        <f t="shared" ca="1" si="485"/>
        <v>Depreciated Net Capex 2025</v>
      </c>
      <c r="C356" s="398"/>
      <c r="D356" s="398"/>
      <c r="E356" s="398"/>
      <c r="F356" s="398"/>
      <c r="G356" s="398"/>
      <c r="H356" s="398"/>
      <c r="I356" s="398"/>
      <c r="J356" s="398"/>
      <c r="K356" s="398"/>
      <c r="L356" s="398"/>
      <c r="M356" s="398"/>
      <c r="N356" s="398"/>
      <c r="O356" s="399"/>
      <c r="P356" s="400">
        <f>(P338*((1+P$11)^0.5)/P$10)</f>
        <v>0</v>
      </c>
      <c r="Q356" s="395">
        <f ca="1">IF(P380="n/a",P356,IFERROR(IF((OFFSET($C356,0,$A356))&lt;0,
MIN(0,P356-(OFFSET($C356,0,$A356)/(OFFSET($C351,-$A355,$A356)))),
MAX(0,P356-(OFFSET($C356,0,$A356)/(OFFSET($C351,-$A355,$A356))))),0))</f>
        <v>0</v>
      </c>
      <c r="R356" s="395">
        <f t="shared" ca="1" si="479"/>
        <v>0</v>
      </c>
      <c r="S356" s="395">
        <f t="shared" ca="1" si="480"/>
        <v>0</v>
      </c>
      <c r="T356" s="395">
        <f t="shared" ca="1" si="481"/>
        <v>0</v>
      </c>
      <c r="U356" s="395">
        <f t="shared" ca="1" si="482"/>
        <v>0</v>
      </c>
      <c r="V356" s="395">
        <f t="shared" ca="1" si="483"/>
        <v>0</v>
      </c>
      <c r="W356" s="395">
        <f t="shared" ca="1" si="484"/>
        <v>0</v>
      </c>
      <c r="X356" s="334"/>
      <c r="Y356" s="334"/>
      <c r="Z356" s="334"/>
      <c r="AA356" s="249"/>
      <c r="AB356" s="249"/>
    </row>
    <row r="357" spans="1:28" hidden="1" outlineLevel="1">
      <c r="A357" s="331">
        <v>14</v>
      </c>
      <c r="B357" s="309" t="str">
        <f t="shared" ca="1" si="485"/>
        <v>Depreciated Net Capex 2026</v>
      </c>
      <c r="C357" s="398"/>
      <c r="D357" s="398"/>
      <c r="E357" s="398"/>
      <c r="F357" s="398"/>
      <c r="G357" s="398"/>
      <c r="H357" s="398"/>
      <c r="I357" s="398"/>
      <c r="J357" s="398"/>
      <c r="K357" s="398"/>
      <c r="L357" s="398"/>
      <c r="M357" s="398"/>
      <c r="N357" s="398"/>
      <c r="O357" s="398"/>
      <c r="P357" s="399"/>
      <c r="Q357" s="400">
        <f>(Q338*((1+Q$11)^0.5)/Q$10)</f>
        <v>0</v>
      </c>
      <c r="R357" s="395">
        <f ca="1">IF(Q381="n/a",Q357,IFERROR(IF((OFFSET($C357,0,$A357))&lt;0,
MIN(0,Q357-(OFFSET($C357,0,$A357)/(OFFSET($C352,-$A356,$A357)))),
MAX(0,Q357-(OFFSET($C357,0,$A357)/(OFFSET($C352,-$A356,$A357))))),0))</f>
        <v>0</v>
      </c>
      <c r="S357" s="395">
        <f t="shared" ca="1" si="480"/>
        <v>0</v>
      </c>
      <c r="T357" s="395">
        <f t="shared" ca="1" si="481"/>
        <v>0</v>
      </c>
      <c r="U357" s="395">
        <f t="shared" ca="1" si="482"/>
        <v>0</v>
      </c>
      <c r="V357" s="395">
        <f t="shared" ca="1" si="483"/>
        <v>0</v>
      </c>
      <c r="W357" s="395">
        <f t="shared" ca="1" si="484"/>
        <v>0</v>
      </c>
      <c r="X357" s="334"/>
      <c r="Y357" s="334"/>
      <c r="Z357" s="334"/>
      <c r="AA357" s="249"/>
      <c r="AB357" s="249"/>
    </row>
    <row r="358" spans="1:28" hidden="1" outlineLevel="1">
      <c r="A358" s="331">
        <v>15</v>
      </c>
      <c r="B358" s="309" t="str">
        <f t="shared" ca="1" si="485"/>
        <v>Depreciated Net Capex 2027</v>
      </c>
      <c r="C358" s="398"/>
      <c r="D358" s="398"/>
      <c r="E358" s="398"/>
      <c r="F358" s="398"/>
      <c r="G358" s="398"/>
      <c r="H358" s="398"/>
      <c r="I358" s="398"/>
      <c r="J358" s="398"/>
      <c r="K358" s="398"/>
      <c r="L358" s="398"/>
      <c r="M358" s="398"/>
      <c r="N358" s="398"/>
      <c r="O358" s="398"/>
      <c r="P358" s="398"/>
      <c r="Q358" s="399"/>
      <c r="R358" s="400">
        <f>(R338*((1+R$11)^0.5)/R$10)</f>
        <v>0</v>
      </c>
      <c r="S358" s="395">
        <f ca="1">IF(R382="n/a",R358,IFERROR(IF((OFFSET($C358,0,$A358))&lt;0,
MIN(0,R358-(OFFSET($C358,0,$A358)/(OFFSET($C353,-$A357,$A358)))),
MAX(0,R358-(OFFSET($C358,0,$A358)/(OFFSET($C353,-$A357,$A358))))),0))</f>
        <v>0</v>
      </c>
      <c r="T358" s="395">
        <f t="shared" ca="1" si="481"/>
        <v>0</v>
      </c>
      <c r="U358" s="395">
        <f t="shared" ca="1" si="482"/>
        <v>0</v>
      </c>
      <c r="V358" s="395">
        <f t="shared" ca="1" si="483"/>
        <v>0</v>
      </c>
      <c r="W358" s="395">
        <f t="shared" ca="1" si="484"/>
        <v>0</v>
      </c>
      <c r="X358" s="334"/>
      <c r="Y358" s="334"/>
      <c r="Z358" s="334"/>
      <c r="AA358" s="249"/>
      <c r="AB358" s="249"/>
    </row>
    <row r="359" spans="1:28" hidden="1" outlineLevel="1">
      <c r="A359" s="331">
        <v>16</v>
      </c>
      <c r="B359" s="309" t="str">
        <f t="shared" ca="1" si="485"/>
        <v>Depreciated Net Capex 2028</v>
      </c>
      <c r="C359" s="398"/>
      <c r="D359" s="398"/>
      <c r="E359" s="398"/>
      <c r="F359" s="398"/>
      <c r="G359" s="398"/>
      <c r="H359" s="398"/>
      <c r="I359" s="398"/>
      <c r="J359" s="398"/>
      <c r="K359" s="398"/>
      <c r="L359" s="398"/>
      <c r="M359" s="398"/>
      <c r="N359" s="398"/>
      <c r="O359" s="398"/>
      <c r="P359" s="398"/>
      <c r="Q359" s="398"/>
      <c r="R359" s="399"/>
      <c r="S359" s="400">
        <f>(S338*((1+S$11)^0.5)/S$10)</f>
        <v>0</v>
      </c>
      <c r="T359" s="395">
        <f ca="1">IF(S383="n/a",S359,IFERROR(IF((OFFSET($C359,0,$A359))&lt;0,
MIN(0,S359-(OFFSET($C359,0,$A359)/(OFFSET($C354,-$A358,$A359)))),
MAX(0,S359-(OFFSET($C359,0,$A359)/(OFFSET($C354,-$A358,$A359))))),0))</f>
        <v>0</v>
      </c>
      <c r="U359" s="395">
        <f t="shared" ca="1" si="482"/>
        <v>0</v>
      </c>
      <c r="V359" s="395">
        <f t="shared" ca="1" si="483"/>
        <v>0</v>
      </c>
      <c r="W359" s="395">
        <f t="shared" ca="1" si="484"/>
        <v>0</v>
      </c>
      <c r="X359" s="334"/>
      <c r="Y359" s="334"/>
      <c r="Z359" s="334"/>
      <c r="AA359" s="249"/>
      <c r="AB359" s="249"/>
    </row>
    <row r="360" spans="1:28" hidden="1" outlineLevel="1">
      <c r="A360" s="331">
        <v>17</v>
      </c>
      <c r="B360" s="309" t="str">
        <f t="shared" ca="1" si="485"/>
        <v>Depreciated Net Capex 2029</v>
      </c>
      <c r="C360" s="398"/>
      <c r="D360" s="398"/>
      <c r="E360" s="398"/>
      <c r="F360" s="398"/>
      <c r="G360" s="398"/>
      <c r="H360" s="398"/>
      <c r="I360" s="398"/>
      <c r="J360" s="398"/>
      <c r="K360" s="398"/>
      <c r="L360" s="398"/>
      <c r="M360" s="398"/>
      <c r="N360" s="398"/>
      <c r="O360" s="398"/>
      <c r="P360" s="398"/>
      <c r="Q360" s="398"/>
      <c r="R360" s="398"/>
      <c r="S360" s="399"/>
      <c r="T360" s="400">
        <f>(T338*((1+T$11)^0.5)/T$10)</f>
        <v>0</v>
      </c>
      <c r="U360" s="395">
        <f ca="1">IF(T384="n/a",T360,IFERROR(IF((OFFSET($C360,0,$A360))&lt;0,
MIN(0,T360-(OFFSET($C360,0,$A360)/(OFFSET($C355,-$A359,$A360)))),
MAX(0,T360-(OFFSET($C360,0,$A360)/(OFFSET($C355,-$A359,$A360))))),0))</f>
        <v>0</v>
      </c>
      <c r="V360" s="395">
        <f t="shared" ca="1" si="483"/>
        <v>0</v>
      </c>
      <c r="W360" s="395">
        <f t="shared" ca="1" si="484"/>
        <v>0</v>
      </c>
      <c r="X360" s="334"/>
      <c r="Y360" s="334"/>
      <c r="Z360" s="334"/>
      <c r="AA360" s="249"/>
      <c r="AB360" s="249"/>
    </row>
    <row r="361" spans="1:28" hidden="1" outlineLevel="1">
      <c r="A361" s="331">
        <v>18</v>
      </c>
      <c r="B361" s="309" t="str">
        <f t="shared" ca="1" si="485"/>
        <v>Depreciated Net Capex 2030</v>
      </c>
      <c r="C361" s="398"/>
      <c r="D361" s="398"/>
      <c r="E361" s="398"/>
      <c r="F361" s="398"/>
      <c r="G361" s="398"/>
      <c r="H361" s="398"/>
      <c r="I361" s="398"/>
      <c r="J361" s="398"/>
      <c r="K361" s="398"/>
      <c r="L361" s="398"/>
      <c r="M361" s="398"/>
      <c r="N361" s="398"/>
      <c r="O361" s="398"/>
      <c r="P361" s="398"/>
      <c r="Q361" s="398"/>
      <c r="R361" s="398"/>
      <c r="S361" s="398"/>
      <c r="T361" s="399"/>
      <c r="U361" s="400">
        <f>(U338*((1+U$11)^0.5)/U$10)</f>
        <v>0</v>
      </c>
      <c r="V361" s="395">
        <f ca="1">IF(U385="n/a",U361,IFERROR(IF((OFFSET($C361,0,$A361))&lt;0,
MIN(0,U361-(OFFSET($C361,0,$A361)/(OFFSET($C356,-$A360,$A361)))),
MAX(0,U361-(OFFSET($C361,0,$A361)/(OFFSET($C356,-$A360,$A361))))),0))</f>
        <v>0</v>
      </c>
      <c r="W361" s="395">
        <f t="shared" ca="1" si="484"/>
        <v>0</v>
      </c>
      <c r="X361" s="334"/>
      <c r="Y361" s="334"/>
      <c r="Z361" s="334"/>
      <c r="AA361" s="249"/>
      <c r="AB361" s="249"/>
    </row>
    <row r="362" spans="1:28" hidden="1" outlineLevel="1">
      <c r="A362" s="331">
        <v>19</v>
      </c>
      <c r="B362" s="309" t="str">
        <f t="shared" ca="1" si="485"/>
        <v>Depreciated Net Capex 2031</v>
      </c>
      <c r="C362" s="398"/>
      <c r="D362" s="398"/>
      <c r="E362" s="398"/>
      <c r="F362" s="398"/>
      <c r="G362" s="398"/>
      <c r="H362" s="398"/>
      <c r="I362" s="398"/>
      <c r="J362" s="398"/>
      <c r="K362" s="398"/>
      <c r="L362" s="398"/>
      <c r="M362" s="398"/>
      <c r="N362" s="398"/>
      <c r="O362" s="398"/>
      <c r="P362" s="398"/>
      <c r="Q362" s="398"/>
      <c r="R362" s="398"/>
      <c r="S362" s="398"/>
      <c r="T362" s="398"/>
      <c r="U362" s="399"/>
      <c r="V362" s="400">
        <f>(V338*((1+V$11)^0.5)/V$10)</f>
        <v>0</v>
      </c>
      <c r="W362" s="395">
        <f ca="1">IF(V386="n/a",V362,IFERROR(IF((OFFSET($C362,0,$A362))&lt;0,
MIN(0,V362-(OFFSET($C362,0,$A362)/(OFFSET($C357,-$A361,$A362)))),
MAX(0,V362-(OFFSET($C362,0,$A362)/(OFFSET($C357,-$A361,$A362))))),0))</f>
        <v>0</v>
      </c>
      <c r="X362" s="334"/>
      <c r="Y362" s="334"/>
      <c r="Z362" s="334"/>
      <c r="AA362" s="249"/>
      <c r="AB362" s="249"/>
    </row>
    <row r="363" spans="1:28" hidden="1" outlineLevel="1">
      <c r="A363" s="331">
        <v>20</v>
      </c>
      <c r="B363" s="309" t="str">
        <f ca="1">"Depreciated Net Capex "&amp;OFFSET($C$6,0,A363)</f>
        <v>Depreciated Net Capex 2032</v>
      </c>
      <c r="C363" s="398"/>
      <c r="D363" s="398"/>
      <c r="E363" s="398"/>
      <c r="F363" s="398"/>
      <c r="G363" s="398"/>
      <c r="H363" s="398"/>
      <c r="I363" s="398"/>
      <c r="J363" s="398"/>
      <c r="K363" s="398"/>
      <c r="L363" s="398"/>
      <c r="M363" s="398"/>
      <c r="N363" s="398"/>
      <c r="O363" s="398"/>
      <c r="P363" s="398"/>
      <c r="Q363" s="398"/>
      <c r="R363" s="398"/>
      <c r="S363" s="398"/>
      <c r="T363" s="398"/>
      <c r="U363" s="398"/>
      <c r="V363" s="399"/>
      <c r="W363" s="395">
        <f>(W338*((1+W$11)^0.5)/W$10)</f>
        <v>0</v>
      </c>
      <c r="X363" s="249"/>
      <c r="Y363" s="249"/>
      <c r="Z363" s="249"/>
      <c r="AA363" s="249"/>
      <c r="AB363" s="249"/>
    </row>
    <row r="364" spans="1:28" hidden="1" outlineLevel="1">
      <c r="A364" s="249"/>
      <c r="B364" s="332"/>
      <c r="C364" s="395"/>
      <c r="D364" s="395"/>
      <c r="E364" s="395"/>
      <c r="F364" s="395"/>
      <c r="G364" s="395"/>
      <c r="H364" s="395"/>
      <c r="I364" s="395"/>
      <c r="J364" s="395"/>
      <c r="K364" s="395"/>
      <c r="L364" s="395"/>
      <c r="M364" s="395"/>
      <c r="N364" s="395"/>
      <c r="O364" s="395"/>
      <c r="P364" s="395"/>
      <c r="Q364" s="395"/>
      <c r="R364" s="395"/>
      <c r="S364" s="395"/>
      <c r="T364" s="395"/>
      <c r="U364" s="395"/>
      <c r="V364" s="395"/>
      <c r="W364" s="395"/>
      <c r="X364" s="249"/>
      <c r="Y364" s="249"/>
      <c r="Z364" s="249"/>
      <c r="AA364" s="249"/>
      <c r="AB364" s="249"/>
    </row>
    <row r="365" spans="1:28" hidden="1" outlineLevel="1">
      <c r="A365" s="249"/>
      <c r="B365" s="332"/>
      <c r="C365" s="395"/>
      <c r="D365" s="395"/>
      <c r="E365" s="395"/>
      <c r="F365" s="395"/>
      <c r="G365" s="395"/>
      <c r="H365" s="395"/>
      <c r="I365" s="395"/>
      <c r="J365" s="395"/>
      <c r="K365" s="395"/>
      <c r="L365" s="395"/>
      <c r="M365" s="395"/>
      <c r="N365" s="395"/>
      <c r="O365" s="395"/>
      <c r="P365" s="395"/>
      <c r="Q365" s="395"/>
      <c r="R365" s="395"/>
      <c r="S365" s="395"/>
      <c r="T365" s="395"/>
      <c r="U365" s="395"/>
      <c r="V365" s="395"/>
      <c r="W365" s="395"/>
      <c r="X365" s="249"/>
      <c r="Y365" s="249"/>
      <c r="Z365" s="249"/>
      <c r="AA365" s="249"/>
      <c r="AB365" s="249"/>
    </row>
    <row r="366" spans="1:28" hidden="1" outlineLevel="1">
      <c r="A366" s="249"/>
      <c r="B366" s="309" t="s">
        <v>298</v>
      </c>
      <c r="C366" s="395"/>
      <c r="D366" s="395">
        <f t="shared" ref="D366" ca="1" si="486">IF(C366="n/a","n/a",IF(AND(C366&lt;1,D340=0),0,
IF(D340=0,C366-1,
IF(C366&lt;1,D341,
(((C366-1)*(C342-(C342/(C366))))+((D340/D$10)*D341))/(D342)))))</f>
        <v>0</v>
      </c>
      <c r="E366" s="395">
        <f t="shared" ref="E366" ca="1" si="487">IF(D366="n/a","n/a",IF(AND(D366&lt;1,E340=0),0,
IF(E340=0,D366-1,
IF(D366&lt;1,E341,
(((D366-1)*(D342-(D342/(D366))))+((E340/E$10)*E341))/(E342)))))</f>
        <v>0</v>
      </c>
      <c r="F366" s="395">
        <f t="shared" ref="F366" ca="1" si="488">IF(E366="n/a","n/a",IF(AND(E366&lt;1,F340=0),0,
IF(F340=0,E366-1,
IF(E366&lt;1,F341,
(((E366-1)*(E342-(E342/(E366))))+((F340/F$10)*F341))/(F342)))))</f>
        <v>0</v>
      </c>
      <c r="G366" s="395">
        <f t="shared" ref="G366" ca="1" si="489">IF(F366="n/a","n/a",IF(AND(F366&lt;1,G340=0),0,
IF(G340=0,F366-1,
IF(F366&lt;1,G341,
(((F366-1)*(F342-(F342/(F366))))+((G340/G$10)*G341))/(G342)))))</f>
        <v>0</v>
      </c>
      <c r="H366" s="395">
        <f ca="1">IF(G366="n/a","n/a",IF(AND(G366&lt;1,H340=0),0,
IF(H340=0,G366-1,
IF(G366&lt;1,H341,
(((G366-1)*(G342-(G342/(G366))))+((H340/H$10)*H341))/(H342)))))</f>
        <v>0</v>
      </c>
      <c r="I366" s="395">
        <f t="shared" ref="I366" ca="1" si="490">IF(H366="n/a","n/a",IF(AND(H366&lt;1,I340=0),0,
IF(I340=0,H366-1,
IF(H366&lt;1,I341,
(((H366-1)*(H342-(H342/(H366))))+((I340/I$10)*I341))/(I342)))))</f>
        <v>0</v>
      </c>
      <c r="J366" s="395">
        <f t="shared" ref="J366" ca="1" si="491">IF(I366="n/a","n/a",IF(AND(I366&lt;1,J340=0),0,
IF(J340=0,I366-1,
IF(I366&lt;1,J341,
(((I366-1)*(I342-(I342/(I366))))+((J340/J$10)*J341))/(J342)))))</f>
        <v>0</v>
      </c>
      <c r="K366" s="395">
        <f t="shared" ref="K366" ca="1" si="492">IF(J366="n/a","n/a",IF(AND(J366&lt;1,K340=0),0,
IF(K340=0,J366-1,
IF(J366&lt;1,K341,
(((J366-1)*(J342-(J342/(J366))))+((K340/K$10)*K341))/(K342)))))</f>
        <v>0</v>
      </c>
      <c r="L366" s="395">
        <f t="shared" ref="L366" ca="1" si="493">IF(K366="n/a","n/a",IF(AND(K366&lt;1,L340=0),0,
IF(L340=0,K366-1,
IF(K366&lt;1,L341,
(((K366-1)*(K342-(K342/(K366))))+((L340/L$10)*L341))/(L342)))))</f>
        <v>0</v>
      </c>
      <c r="M366" s="395">
        <f t="shared" ref="M366" ca="1" si="494">IF(L366="n/a","n/a",IF(AND(L366&lt;1,M340=0),0,
IF(M340=0,L366-1,
IF(L366&lt;1,M341,
(((L366-1)*(L342-(L342/(L366))))+((M340/M$10)*M341))/(M342)))))</f>
        <v>0</v>
      </c>
      <c r="N366" s="395">
        <f t="shared" ref="N366" ca="1" si="495">IF(M366="n/a","n/a",IF(AND(M366&lt;1,N340=0),0,
IF(N340=0,M366-1,
IF(M366&lt;1,N341,
(((M366-1)*(M342-(M342/(M366))))+((N340/N$10)*N341))/(N342)))))</f>
        <v>0</v>
      </c>
      <c r="O366" s="395">
        <f t="shared" ref="O366" ca="1" si="496">IF(N366="n/a","n/a",IF(AND(N366&lt;1,O340=0),0,
IF(O340=0,N366-1,
IF(N366&lt;1,O341,
(((N366-1)*(N342-(N342/(N366))))+((O340/O$10)*O341))/(O342)))))</f>
        <v>0</v>
      </c>
      <c r="P366" s="395">
        <f t="shared" ref="P366" ca="1" si="497">IF(O366="n/a","n/a",IF(AND(O366&lt;1,P340=0),0,
IF(P340=0,O366-1,
IF(O366&lt;1,P341,
(((O366-1)*(O342-(O342/(O366))))+((P340/P$10)*P341))/(P342)))))</f>
        <v>0</v>
      </c>
      <c r="Q366" s="395">
        <f t="shared" ref="Q366" ca="1" si="498">IF(P366="n/a","n/a",IF(AND(P366&lt;1,Q340=0),0,
IF(Q340=0,P366-1,
IF(P366&lt;1,Q341,
(((P366-1)*(P342-(P342/(P366))))+((Q340/Q$10)*Q341))/(Q342)))))</f>
        <v>0</v>
      </c>
      <c r="R366" s="395">
        <f t="shared" ref="R366" ca="1" si="499">IF(Q366="n/a","n/a",IF(AND(Q366&lt;1,R340=0),0,
IF(R340=0,Q366-1,
IF(Q366&lt;1,R341,
(((Q366-1)*(Q342-(Q342/(Q366))))+((R340/R$10)*R341))/(R342)))))</f>
        <v>0</v>
      </c>
      <c r="S366" s="395">
        <f t="shared" ref="S366" ca="1" si="500">IF(R366="n/a","n/a",IF(AND(R366&lt;1,S340=0),0,
IF(S340=0,R366-1,
IF(R366&lt;1,S341,
(((R366-1)*(R342-(R342/(R366))))+((S340/S$10)*S341))/(S342)))))</f>
        <v>0</v>
      </c>
      <c r="T366" s="395">
        <f t="shared" ref="T366" ca="1" si="501">IF(S366="n/a","n/a",IF(AND(S366&lt;1,T340=0),0,
IF(T340=0,S366-1,
IF(S366&lt;1,T341,
(((S366-1)*(S342-(S342/(S366))))+((T340/T$10)*T341))/(T342)))))</f>
        <v>0</v>
      </c>
      <c r="U366" s="395">
        <f t="shared" ref="U366" ca="1" si="502">IF(T366="n/a","n/a",IF(AND(T366&lt;1,U340=0),0,
IF(U340=0,T366-1,
IF(T366&lt;1,U341,
(((T366-1)*(T342-(T342/(T366))))+((U340/U$10)*U341))/(U342)))))</f>
        <v>0</v>
      </c>
      <c r="V366" s="395">
        <f t="shared" ref="V366" ca="1" si="503">IF(U366="n/a","n/a",IF(AND(U366&lt;1,V340=0),0,
IF(V340=0,U366-1,
IF(U366&lt;1,V341,
(((U366-1)*(U342-(U342/(U366))))+((V340/V$10)*V341))/(V342)))))</f>
        <v>0</v>
      </c>
      <c r="W366" s="395">
        <f t="shared" ref="W366" ca="1" si="504">IF(V366="n/a","n/a",IF(AND(V366&lt;1,W340=0),0,
IF(W340=0,V366-1,
IF(V366&lt;1,W341,
(((V366-1)*(V342-(V342/(V366))))+((W340/W$10)*W341))/(W342)))))</f>
        <v>0</v>
      </c>
      <c r="X366" s="249"/>
      <c r="Y366" s="249"/>
      <c r="Z366" s="249"/>
      <c r="AA366" s="249"/>
      <c r="AB366" s="249"/>
    </row>
    <row r="367" spans="1:28" hidden="1" outlineLevel="1">
      <c r="A367" s="249"/>
      <c r="B367" s="309" t="s">
        <v>191</v>
      </c>
      <c r="C367" s="395">
        <f ca="1">C339</f>
        <v>33.799999999999997</v>
      </c>
      <c r="D367" s="395">
        <f t="shared" ref="D367" ca="1" si="505">IF(C367="n/a","n/a",MAX(0,C367-1))</f>
        <v>32.799999999999997</v>
      </c>
      <c r="E367" s="395">
        <f t="shared" ref="E367:E368" ca="1" si="506">IF(D367="n/a","n/a",MAX(0,D367-1))</f>
        <v>31.799999999999997</v>
      </c>
      <c r="F367" s="395">
        <f t="shared" ref="F367:F369" ca="1" si="507">IF(E367="n/a","n/a",MAX(0,E367-1))</f>
        <v>30.799999999999997</v>
      </c>
      <c r="G367" s="395">
        <f t="shared" ref="G367:G370" ca="1" si="508">IF(F367="n/a","n/a",MAX(0,F367-1))</f>
        <v>29.799999999999997</v>
      </c>
      <c r="H367" s="395">
        <f t="shared" ref="H367:H371" ca="1" si="509">IF(G367="n/a","n/a",MAX(0,G367-1))</f>
        <v>28.799999999999997</v>
      </c>
      <c r="I367" s="395">
        <f t="shared" ref="I367:I372" ca="1" si="510">IF(H367="n/a","n/a",MAX(0,H367-1))</f>
        <v>27.799999999999997</v>
      </c>
      <c r="J367" s="395">
        <f t="shared" ref="J367:J373" ca="1" si="511">IF(I367="n/a","n/a",MAX(0,I367-1))</f>
        <v>26.799999999999997</v>
      </c>
      <c r="K367" s="395">
        <f t="shared" ref="K367:K374" ca="1" si="512">IF(J367="n/a","n/a",MAX(0,J367-1))</f>
        <v>25.799999999999997</v>
      </c>
      <c r="L367" s="395">
        <f t="shared" ref="L367:L375" ca="1" si="513">IF(K367="n/a","n/a",MAX(0,K367-1))</f>
        <v>24.799999999999997</v>
      </c>
      <c r="M367" s="395">
        <f t="shared" ref="M367:M376" ca="1" si="514">IF(L367="n/a","n/a",MAX(0,L367-1))</f>
        <v>23.799999999999997</v>
      </c>
      <c r="N367" s="395">
        <f t="shared" ref="N367:N377" ca="1" si="515">IF(M367="n/a","n/a",MAX(0,M367-1))</f>
        <v>22.799999999999997</v>
      </c>
      <c r="O367" s="395">
        <f t="shared" ref="O367:O378" ca="1" si="516">IF(N367="n/a","n/a",MAX(0,N367-1))</f>
        <v>21.799999999999997</v>
      </c>
      <c r="P367" s="395">
        <f t="shared" ref="P367:P379" ca="1" si="517">IF(O367="n/a","n/a",MAX(0,O367-1))</f>
        <v>20.799999999999997</v>
      </c>
      <c r="Q367" s="395">
        <f t="shared" ref="Q367:Q380" ca="1" si="518">IF(P367="n/a","n/a",MAX(0,P367-1))</f>
        <v>19.799999999999997</v>
      </c>
      <c r="R367" s="395">
        <f t="shared" ref="R367:R381" ca="1" si="519">IF(Q367="n/a","n/a",MAX(0,Q367-1))</f>
        <v>18.799999999999997</v>
      </c>
      <c r="S367" s="395">
        <f t="shared" ref="S367:S382" ca="1" si="520">IF(R367="n/a","n/a",MAX(0,R367-1))</f>
        <v>17.799999999999997</v>
      </c>
      <c r="T367" s="395">
        <f t="shared" ref="T367:T383" ca="1" si="521">IF(S367="n/a","n/a",MAX(0,S367-1))</f>
        <v>16.799999999999997</v>
      </c>
      <c r="U367" s="395">
        <f t="shared" ref="U367:U384" ca="1" si="522">IF(T367="n/a","n/a",MAX(0,T367-1))</f>
        <v>15.799999999999997</v>
      </c>
      <c r="V367" s="395">
        <f t="shared" ref="V367:V385" ca="1" si="523">IF(U367="n/a","n/a",MAX(0,U367-1))</f>
        <v>14.799999999999997</v>
      </c>
      <c r="W367" s="395">
        <f t="shared" ref="W367:W385" ca="1" si="524">IF(V367="n/a","n/a",MAX(0,V367-1))</f>
        <v>13.799999999999997</v>
      </c>
      <c r="X367" s="249"/>
      <c r="Y367" s="249"/>
      <c r="Z367" s="249"/>
      <c r="AA367" s="249"/>
      <c r="AB367" s="249"/>
    </row>
    <row r="368" spans="1:28" hidden="1" outlineLevel="1">
      <c r="A368" s="249"/>
      <c r="B368" s="309" t="str">
        <f t="shared" ref="B368:B387" ca="1" si="525">"RL Capex "&amp;OFFSET($C$6,0,A344)</f>
        <v>RL Capex 2013</v>
      </c>
      <c r="C368" s="396"/>
      <c r="D368" s="400">
        <f ca="1">D339</f>
        <v>60</v>
      </c>
      <c r="E368" s="395">
        <f t="shared" ca="1" si="506"/>
        <v>59</v>
      </c>
      <c r="F368" s="395">
        <f t="shared" ca="1" si="507"/>
        <v>58</v>
      </c>
      <c r="G368" s="395">
        <f t="shared" ca="1" si="508"/>
        <v>57</v>
      </c>
      <c r="H368" s="395">
        <f t="shared" ca="1" si="509"/>
        <v>56</v>
      </c>
      <c r="I368" s="395">
        <f t="shared" ca="1" si="510"/>
        <v>55</v>
      </c>
      <c r="J368" s="395">
        <f t="shared" ca="1" si="511"/>
        <v>54</v>
      </c>
      <c r="K368" s="395">
        <f t="shared" ca="1" si="512"/>
        <v>53</v>
      </c>
      <c r="L368" s="395">
        <f t="shared" ca="1" si="513"/>
        <v>52</v>
      </c>
      <c r="M368" s="395">
        <f t="shared" ca="1" si="514"/>
        <v>51</v>
      </c>
      <c r="N368" s="395">
        <f t="shared" ca="1" si="515"/>
        <v>50</v>
      </c>
      <c r="O368" s="395">
        <f t="shared" ca="1" si="516"/>
        <v>49</v>
      </c>
      <c r="P368" s="395">
        <f t="shared" ca="1" si="517"/>
        <v>48</v>
      </c>
      <c r="Q368" s="395">
        <f t="shared" ca="1" si="518"/>
        <v>47</v>
      </c>
      <c r="R368" s="395">
        <f t="shared" ca="1" si="519"/>
        <v>46</v>
      </c>
      <c r="S368" s="395">
        <f t="shared" ca="1" si="520"/>
        <v>45</v>
      </c>
      <c r="T368" s="395">
        <f t="shared" ca="1" si="521"/>
        <v>44</v>
      </c>
      <c r="U368" s="395">
        <f t="shared" ca="1" si="522"/>
        <v>43</v>
      </c>
      <c r="V368" s="395">
        <f t="shared" ca="1" si="523"/>
        <v>42</v>
      </c>
      <c r="W368" s="395">
        <f t="shared" ca="1" si="524"/>
        <v>41</v>
      </c>
      <c r="X368" s="249"/>
      <c r="Y368" s="249"/>
      <c r="Z368" s="249"/>
      <c r="AA368" s="249"/>
      <c r="AB368" s="249"/>
    </row>
    <row r="369" spans="1:28" hidden="1" outlineLevel="1">
      <c r="A369" s="249"/>
      <c r="B369" s="309" t="str">
        <f t="shared" ca="1" si="525"/>
        <v>RL Capex 2014</v>
      </c>
      <c r="C369" s="401"/>
      <c r="D369" s="396"/>
      <c r="E369" s="400">
        <f ca="1">E339</f>
        <v>60</v>
      </c>
      <c r="F369" s="395">
        <f t="shared" ca="1" si="507"/>
        <v>59</v>
      </c>
      <c r="G369" s="395">
        <f t="shared" ca="1" si="508"/>
        <v>58</v>
      </c>
      <c r="H369" s="395">
        <f t="shared" ca="1" si="509"/>
        <v>57</v>
      </c>
      <c r="I369" s="395">
        <f t="shared" ca="1" si="510"/>
        <v>56</v>
      </c>
      <c r="J369" s="395">
        <f t="shared" ca="1" si="511"/>
        <v>55</v>
      </c>
      <c r="K369" s="395">
        <f t="shared" ca="1" si="512"/>
        <v>54</v>
      </c>
      <c r="L369" s="395">
        <f t="shared" ca="1" si="513"/>
        <v>53</v>
      </c>
      <c r="M369" s="395">
        <f t="shared" ca="1" si="514"/>
        <v>52</v>
      </c>
      <c r="N369" s="395">
        <f t="shared" ca="1" si="515"/>
        <v>51</v>
      </c>
      <c r="O369" s="395">
        <f t="shared" ca="1" si="516"/>
        <v>50</v>
      </c>
      <c r="P369" s="395">
        <f t="shared" ca="1" si="517"/>
        <v>49</v>
      </c>
      <c r="Q369" s="395">
        <f t="shared" ca="1" si="518"/>
        <v>48</v>
      </c>
      <c r="R369" s="395">
        <f t="shared" ca="1" si="519"/>
        <v>47</v>
      </c>
      <c r="S369" s="395">
        <f t="shared" ca="1" si="520"/>
        <v>46</v>
      </c>
      <c r="T369" s="395">
        <f t="shared" ca="1" si="521"/>
        <v>45</v>
      </c>
      <c r="U369" s="395">
        <f t="shared" ca="1" si="522"/>
        <v>44</v>
      </c>
      <c r="V369" s="395">
        <f t="shared" ca="1" si="523"/>
        <v>43</v>
      </c>
      <c r="W369" s="395">
        <f t="shared" ca="1" si="524"/>
        <v>42</v>
      </c>
      <c r="X369" s="249"/>
      <c r="Y369" s="249"/>
      <c r="Z369" s="249"/>
      <c r="AA369" s="249"/>
      <c r="AB369" s="249"/>
    </row>
    <row r="370" spans="1:28" hidden="1" outlineLevel="1">
      <c r="A370" s="249"/>
      <c r="B370" s="309" t="str">
        <f t="shared" ca="1" si="525"/>
        <v>RL Capex 2015</v>
      </c>
      <c r="C370" s="401"/>
      <c r="D370" s="401"/>
      <c r="E370" s="396"/>
      <c r="F370" s="400">
        <f ca="1">F339</f>
        <v>60</v>
      </c>
      <c r="G370" s="395">
        <f t="shared" ca="1" si="508"/>
        <v>59</v>
      </c>
      <c r="H370" s="395">
        <f t="shared" ca="1" si="509"/>
        <v>58</v>
      </c>
      <c r="I370" s="395">
        <f t="shared" ca="1" si="510"/>
        <v>57</v>
      </c>
      <c r="J370" s="395">
        <f t="shared" ca="1" si="511"/>
        <v>56</v>
      </c>
      <c r="K370" s="395">
        <f t="shared" ca="1" si="512"/>
        <v>55</v>
      </c>
      <c r="L370" s="395">
        <f t="shared" ca="1" si="513"/>
        <v>54</v>
      </c>
      <c r="M370" s="395">
        <f t="shared" ca="1" si="514"/>
        <v>53</v>
      </c>
      <c r="N370" s="395">
        <f t="shared" ca="1" si="515"/>
        <v>52</v>
      </c>
      <c r="O370" s="395">
        <f t="shared" ca="1" si="516"/>
        <v>51</v>
      </c>
      <c r="P370" s="395">
        <f t="shared" ca="1" si="517"/>
        <v>50</v>
      </c>
      <c r="Q370" s="395">
        <f t="shared" ca="1" si="518"/>
        <v>49</v>
      </c>
      <c r="R370" s="395">
        <f t="shared" ca="1" si="519"/>
        <v>48</v>
      </c>
      <c r="S370" s="395">
        <f t="shared" ca="1" si="520"/>
        <v>47</v>
      </c>
      <c r="T370" s="395">
        <f t="shared" ca="1" si="521"/>
        <v>46</v>
      </c>
      <c r="U370" s="395">
        <f t="shared" ca="1" si="522"/>
        <v>45</v>
      </c>
      <c r="V370" s="395">
        <f t="shared" ca="1" si="523"/>
        <v>44</v>
      </c>
      <c r="W370" s="395">
        <f t="shared" ca="1" si="524"/>
        <v>43</v>
      </c>
      <c r="X370" s="249"/>
      <c r="Y370" s="249"/>
      <c r="Z370" s="249"/>
      <c r="AA370" s="249"/>
      <c r="AB370" s="249"/>
    </row>
    <row r="371" spans="1:28" hidden="1" outlineLevel="1">
      <c r="A371" s="249"/>
      <c r="B371" s="309" t="str">
        <f t="shared" ca="1" si="525"/>
        <v>RL Capex 2016</v>
      </c>
      <c r="C371" s="401"/>
      <c r="D371" s="401"/>
      <c r="E371" s="401"/>
      <c r="F371" s="396"/>
      <c r="G371" s="400">
        <f ca="1">G339</f>
        <v>60</v>
      </c>
      <c r="H371" s="395">
        <f t="shared" ca="1" si="509"/>
        <v>59</v>
      </c>
      <c r="I371" s="395">
        <f t="shared" ca="1" si="510"/>
        <v>58</v>
      </c>
      <c r="J371" s="395">
        <f t="shared" ca="1" si="511"/>
        <v>57</v>
      </c>
      <c r="K371" s="395">
        <f t="shared" ca="1" si="512"/>
        <v>56</v>
      </c>
      <c r="L371" s="395">
        <f t="shared" ca="1" si="513"/>
        <v>55</v>
      </c>
      <c r="M371" s="395">
        <f t="shared" ca="1" si="514"/>
        <v>54</v>
      </c>
      <c r="N371" s="395">
        <f t="shared" ca="1" si="515"/>
        <v>53</v>
      </c>
      <c r="O371" s="395">
        <f t="shared" ca="1" si="516"/>
        <v>52</v>
      </c>
      <c r="P371" s="395">
        <f t="shared" ca="1" si="517"/>
        <v>51</v>
      </c>
      <c r="Q371" s="395">
        <f t="shared" ca="1" si="518"/>
        <v>50</v>
      </c>
      <c r="R371" s="395">
        <f t="shared" ca="1" si="519"/>
        <v>49</v>
      </c>
      <c r="S371" s="395">
        <f t="shared" ca="1" si="520"/>
        <v>48</v>
      </c>
      <c r="T371" s="395">
        <f t="shared" ca="1" si="521"/>
        <v>47</v>
      </c>
      <c r="U371" s="395">
        <f t="shared" ca="1" si="522"/>
        <v>46</v>
      </c>
      <c r="V371" s="395">
        <f t="shared" ca="1" si="523"/>
        <v>45</v>
      </c>
      <c r="W371" s="395">
        <f t="shared" ca="1" si="524"/>
        <v>44</v>
      </c>
      <c r="X371" s="249"/>
      <c r="Y371" s="249"/>
      <c r="Z371" s="249"/>
      <c r="AA371" s="249"/>
      <c r="AB371" s="249"/>
    </row>
    <row r="372" spans="1:28" hidden="1" outlineLevel="1">
      <c r="A372" s="249"/>
      <c r="B372" s="309" t="str">
        <f t="shared" ca="1" si="525"/>
        <v>RL Capex 2017</v>
      </c>
      <c r="C372" s="401"/>
      <c r="D372" s="401"/>
      <c r="E372" s="401"/>
      <c r="F372" s="401"/>
      <c r="G372" s="396"/>
      <c r="H372" s="400">
        <f ca="1">H339</f>
        <v>60</v>
      </c>
      <c r="I372" s="395">
        <f t="shared" ca="1" si="510"/>
        <v>59</v>
      </c>
      <c r="J372" s="395">
        <f t="shared" ca="1" si="511"/>
        <v>58</v>
      </c>
      <c r="K372" s="395">
        <f t="shared" ca="1" si="512"/>
        <v>57</v>
      </c>
      <c r="L372" s="395">
        <f t="shared" ca="1" si="513"/>
        <v>56</v>
      </c>
      <c r="M372" s="395">
        <f t="shared" ca="1" si="514"/>
        <v>55</v>
      </c>
      <c r="N372" s="395">
        <f t="shared" ca="1" si="515"/>
        <v>54</v>
      </c>
      <c r="O372" s="395">
        <f t="shared" ca="1" si="516"/>
        <v>53</v>
      </c>
      <c r="P372" s="395">
        <f t="shared" ca="1" si="517"/>
        <v>52</v>
      </c>
      <c r="Q372" s="395">
        <f t="shared" ca="1" si="518"/>
        <v>51</v>
      </c>
      <c r="R372" s="395">
        <f t="shared" ca="1" si="519"/>
        <v>50</v>
      </c>
      <c r="S372" s="395">
        <f t="shared" ca="1" si="520"/>
        <v>49</v>
      </c>
      <c r="T372" s="395">
        <f t="shared" ca="1" si="521"/>
        <v>48</v>
      </c>
      <c r="U372" s="395">
        <f t="shared" ca="1" si="522"/>
        <v>47</v>
      </c>
      <c r="V372" s="395">
        <f t="shared" ca="1" si="523"/>
        <v>46</v>
      </c>
      <c r="W372" s="395">
        <f t="shared" ca="1" si="524"/>
        <v>45</v>
      </c>
      <c r="X372" s="249"/>
      <c r="Y372" s="249"/>
      <c r="Z372" s="249"/>
      <c r="AA372" s="249"/>
      <c r="AB372" s="249"/>
    </row>
    <row r="373" spans="1:28" hidden="1" outlineLevel="1">
      <c r="A373" s="249"/>
      <c r="B373" s="309" t="str">
        <f t="shared" ca="1" si="525"/>
        <v>RL Capex 2018</v>
      </c>
      <c r="C373" s="401"/>
      <c r="D373" s="401"/>
      <c r="E373" s="401"/>
      <c r="F373" s="401"/>
      <c r="G373" s="401"/>
      <c r="H373" s="396"/>
      <c r="I373" s="400">
        <f ca="1">I339</f>
        <v>60</v>
      </c>
      <c r="J373" s="395">
        <f t="shared" ca="1" si="511"/>
        <v>59</v>
      </c>
      <c r="K373" s="395">
        <f t="shared" ca="1" si="512"/>
        <v>58</v>
      </c>
      <c r="L373" s="395">
        <f t="shared" ca="1" si="513"/>
        <v>57</v>
      </c>
      <c r="M373" s="395">
        <f t="shared" ca="1" si="514"/>
        <v>56</v>
      </c>
      <c r="N373" s="395">
        <f t="shared" ca="1" si="515"/>
        <v>55</v>
      </c>
      <c r="O373" s="395">
        <f t="shared" ca="1" si="516"/>
        <v>54</v>
      </c>
      <c r="P373" s="395">
        <f t="shared" ca="1" si="517"/>
        <v>53</v>
      </c>
      <c r="Q373" s="395">
        <f t="shared" ca="1" si="518"/>
        <v>52</v>
      </c>
      <c r="R373" s="395">
        <f t="shared" ca="1" si="519"/>
        <v>51</v>
      </c>
      <c r="S373" s="395">
        <f t="shared" ca="1" si="520"/>
        <v>50</v>
      </c>
      <c r="T373" s="395">
        <f t="shared" ca="1" si="521"/>
        <v>49</v>
      </c>
      <c r="U373" s="395">
        <f t="shared" ca="1" si="522"/>
        <v>48</v>
      </c>
      <c r="V373" s="395">
        <f t="shared" ca="1" si="523"/>
        <v>47</v>
      </c>
      <c r="W373" s="395">
        <f t="shared" ca="1" si="524"/>
        <v>46</v>
      </c>
      <c r="X373" s="249"/>
      <c r="Y373" s="249"/>
      <c r="Z373" s="249"/>
      <c r="AA373" s="249"/>
      <c r="AB373" s="249"/>
    </row>
    <row r="374" spans="1:28" hidden="1" outlineLevel="1">
      <c r="A374" s="249"/>
      <c r="B374" s="309" t="str">
        <f t="shared" ca="1" si="525"/>
        <v>RL Capex 2019</v>
      </c>
      <c r="C374" s="401"/>
      <c r="D374" s="401"/>
      <c r="E374" s="401"/>
      <c r="F374" s="401"/>
      <c r="G374" s="401"/>
      <c r="H374" s="401"/>
      <c r="I374" s="396"/>
      <c r="J374" s="400">
        <f ca="1">J339</f>
        <v>60</v>
      </c>
      <c r="K374" s="395">
        <f t="shared" ca="1" si="512"/>
        <v>59</v>
      </c>
      <c r="L374" s="395">
        <f t="shared" ca="1" si="513"/>
        <v>58</v>
      </c>
      <c r="M374" s="395">
        <f t="shared" ca="1" si="514"/>
        <v>57</v>
      </c>
      <c r="N374" s="395">
        <f t="shared" ca="1" si="515"/>
        <v>56</v>
      </c>
      <c r="O374" s="395">
        <f t="shared" ca="1" si="516"/>
        <v>55</v>
      </c>
      <c r="P374" s="395">
        <f t="shared" ca="1" si="517"/>
        <v>54</v>
      </c>
      <c r="Q374" s="395">
        <f t="shared" ca="1" si="518"/>
        <v>53</v>
      </c>
      <c r="R374" s="395">
        <f t="shared" ca="1" si="519"/>
        <v>52</v>
      </c>
      <c r="S374" s="395">
        <f t="shared" ca="1" si="520"/>
        <v>51</v>
      </c>
      <c r="T374" s="395">
        <f t="shared" ca="1" si="521"/>
        <v>50</v>
      </c>
      <c r="U374" s="395">
        <f t="shared" ca="1" si="522"/>
        <v>49</v>
      </c>
      <c r="V374" s="395">
        <f t="shared" ca="1" si="523"/>
        <v>48</v>
      </c>
      <c r="W374" s="395">
        <f t="shared" ca="1" si="524"/>
        <v>47</v>
      </c>
      <c r="X374" s="249"/>
      <c r="Y374" s="249"/>
      <c r="Z374" s="249"/>
      <c r="AA374" s="249"/>
      <c r="AB374" s="249"/>
    </row>
    <row r="375" spans="1:28" hidden="1" outlineLevel="1">
      <c r="A375" s="249"/>
      <c r="B375" s="309" t="str">
        <f t="shared" ca="1" si="525"/>
        <v>RL Capex 2020</v>
      </c>
      <c r="C375" s="401"/>
      <c r="D375" s="401"/>
      <c r="E375" s="401"/>
      <c r="F375" s="401"/>
      <c r="G375" s="401"/>
      <c r="H375" s="401"/>
      <c r="I375" s="401"/>
      <c r="J375" s="396"/>
      <c r="K375" s="400">
        <f ca="1">K339</f>
        <v>60</v>
      </c>
      <c r="L375" s="395">
        <f t="shared" ca="1" si="513"/>
        <v>59</v>
      </c>
      <c r="M375" s="395">
        <f t="shared" ca="1" si="514"/>
        <v>58</v>
      </c>
      <c r="N375" s="395">
        <f t="shared" ca="1" si="515"/>
        <v>57</v>
      </c>
      <c r="O375" s="395">
        <f t="shared" ca="1" si="516"/>
        <v>56</v>
      </c>
      <c r="P375" s="395">
        <f t="shared" ca="1" si="517"/>
        <v>55</v>
      </c>
      <c r="Q375" s="395">
        <f t="shared" ca="1" si="518"/>
        <v>54</v>
      </c>
      <c r="R375" s="395">
        <f t="shared" ca="1" si="519"/>
        <v>53</v>
      </c>
      <c r="S375" s="395">
        <f t="shared" ca="1" si="520"/>
        <v>52</v>
      </c>
      <c r="T375" s="395">
        <f t="shared" ca="1" si="521"/>
        <v>51</v>
      </c>
      <c r="U375" s="395">
        <f t="shared" ca="1" si="522"/>
        <v>50</v>
      </c>
      <c r="V375" s="395">
        <f t="shared" ca="1" si="523"/>
        <v>49</v>
      </c>
      <c r="W375" s="395">
        <f t="shared" ca="1" si="524"/>
        <v>48</v>
      </c>
      <c r="X375" s="249"/>
      <c r="Y375" s="249"/>
      <c r="Z375" s="249"/>
      <c r="AA375" s="249"/>
      <c r="AB375" s="249"/>
    </row>
    <row r="376" spans="1:28" hidden="1" outlineLevel="1">
      <c r="A376" s="249"/>
      <c r="B376" s="309" t="str">
        <f t="shared" ca="1" si="525"/>
        <v>RL Capex 2021</v>
      </c>
      <c r="C376" s="401"/>
      <c r="D376" s="401"/>
      <c r="E376" s="401"/>
      <c r="F376" s="401"/>
      <c r="G376" s="401"/>
      <c r="H376" s="401"/>
      <c r="I376" s="401"/>
      <c r="J376" s="401"/>
      <c r="K376" s="396"/>
      <c r="L376" s="400">
        <f ca="1">L339</f>
        <v>60</v>
      </c>
      <c r="M376" s="395">
        <f t="shared" ca="1" si="514"/>
        <v>59</v>
      </c>
      <c r="N376" s="395">
        <f t="shared" ca="1" si="515"/>
        <v>58</v>
      </c>
      <c r="O376" s="395">
        <f t="shared" ca="1" si="516"/>
        <v>57</v>
      </c>
      <c r="P376" s="395">
        <f t="shared" ca="1" si="517"/>
        <v>56</v>
      </c>
      <c r="Q376" s="395">
        <f t="shared" ca="1" si="518"/>
        <v>55</v>
      </c>
      <c r="R376" s="395">
        <f t="shared" ca="1" si="519"/>
        <v>54</v>
      </c>
      <c r="S376" s="395">
        <f t="shared" ca="1" si="520"/>
        <v>53</v>
      </c>
      <c r="T376" s="395">
        <f t="shared" ca="1" si="521"/>
        <v>52</v>
      </c>
      <c r="U376" s="395">
        <f t="shared" ca="1" si="522"/>
        <v>51</v>
      </c>
      <c r="V376" s="395">
        <f t="shared" ca="1" si="523"/>
        <v>50</v>
      </c>
      <c r="W376" s="395">
        <f t="shared" ca="1" si="524"/>
        <v>49</v>
      </c>
      <c r="X376" s="249"/>
      <c r="Y376" s="249"/>
      <c r="Z376" s="249"/>
      <c r="AA376" s="249"/>
      <c r="AB376" s="249"/>
    </row>
    <row r="377" spans="1:28" hidden="1" outlineLevel="1">
      <c r="A377" s="249"/>
      <c r="B377" s="309" t="str">
        <f t="shared" ca="1" si="525"/>
        <v>RL Capex 2022</v>
      </c>
      <c r="C377" s="401"/>
      <c r="D377" s="401"/>
      <c r="E377" s="401"/>
      <c r="F377" s="401"/>
      <c r="G377" s="401"/>
      <c r="H377" s="401"/>
      <c r="I377" s="401"/>
      <c r="J377" s="401"/>
      <c r="K377" s="401"/>
      <c r="L377" s="396"/>
      <c r="M377" s="400">
        <f ca="1">M339</f>
        <v>60</v>
      </c>
      <c r="N377" s="395">
        <f t="shared" ca="1" si="515"/>
        <v>59</v>
      </c>
      <c r="O377" s="395">
        <f t="shared" ca="1" si="516"/>
        <v>58</v>
      </c>
      <c r="P377" s="395">
        <f t="shared" ca="1" si="517"/>
        <v>57</v>
      </c>
      <c r="Q377" s="395">
        <f t="shared" ca="1" si="518"/>
        <v>56</v>
      </c>
      <c r="R377" s="395">
        <f t="shared" ca="1" si="519"/>
        <v>55</v>
      </c>
      <c r="S377" s="395">
        <f t="shared" ca="1" si="520"/>
        <v>54</v>
      </c>
      <c r="T377" s="395">
        <f t="shared" ca="1" si="521"/>
        <v>53</v>
      </c>
      <c r="U377" s="395">
        <f t="shared" ca="1" si="522"/>
        <v>52</v>
      </c>
      <c r="V377" s="395">
        <f t="shared" ca="1" si="523"/>
        <v>51</v>
      </c>
      <c r="W377" s="395">
        <f t="shared" ca="1" si="524"/>
        <v>50</v>
      </c>
      <c r="X377" s="249"/>
      <c r="Y377" s="249"/>
      <c r="Z377" s="249"/>
      <c r="AA377" s="249"/>
      <c r="AB377" s="249"/>
    </row>
    <row r="378" spans="1:28" hidden="1" outlineLevel="1">
      <c r="A378" s="249"/>
      <c r="B378" s="309" t="str">
        <f t="shared" ca="1" si="525"/>
        <v>RL Capex 2023</v>
      </c>
      <c r="C378" s="401"/>
      <c r="D378" s="401"/>
      <c r="E378" s="401"/>
      <c r="F378" s="401"/>
      <c r="G378" s="401"/>
      <c r="H378" s="401"/>
      <c r="I378" s="401"/>
      <c r="J378" s="401"/>
      <c r="K378" s="401"/>
      <c r="L378" s="401"/>
      <c r="M378" s="396"/>
      <c r="N378" s="400">
        <f>N339</f>
        <v>0</v>
      </c>
      <c r="O378" s="395">
        <f t="shared" si="516"/>
        <v>0</v>
      </c>
      <c r="P378" s="395">
        <f t="shared" si="517"/>
        <v>0</v>
      </c>
      <c r="Q378" s="395">
        <f t="shared" si="518"/>
        <v>0</v>
      </c>
      <c r="R378" s="395">
        <f t="shared" si="519"/>
        <v>0</v>
      </c>
      <c r="S378" s="395">
        <f t="shared" si="520"/>
        <v>0</v>
      </c>
      <c r="T378" s="395">
        <f t="shared" si="521"/>
        <v>0</v>
      </c>
      <c r="U378" s="395">
        <f t="shared" si="522"/>
        <v>0</v>
      </c>
      <c r="V378" s="395">
        <f t="shared" si="523"/>
        <v>0</v>
      </c>
      <c r="W378" s="395">
        <f t="shared" si="524"/>
        <v>0</v>
      </c>
      <c r="X378" s="249"/>
      <c r="Y378" s="249"/>
      <c r="Z378" s="249"/>
      <c r="AA378" s="249"/>
      <c r="AB378" s="249"/>
    </row>
    <row r="379" spans="1:28" hidden="1" outlineLevel="1">
      <c r="A379" s="249"/>
      <c r="B379" s="309" t="str">
        <f t="shared" ca="1" si="525"/>
        <v>RL Capex 2024</v>
      </c>
      <c r="C379" s="401"/>
      <c r="D379" s="401"/>
      <c r="E379" s="401"/>
      <c r="F379" s="401"/>
      <c r="G379" s="401"/>
      <c r="H379" s="401"/>
      <c r="I379" s="401"/>
      <c r="J379" s="401"/>
      <c r="K379" s="401"/>
      <c r="L379" s="401"/>
      <c r="M379" s="401"/>
      <c r="N379" s="396"/>
      <c r="O379" s="400">
        <f>O339</f>
        <v>0</v>
      </c>
      <c r="P379" s="395">
        <f t="shared" si="517"/>
        <v>0</v>
      </c>
      <c r="Q379" s="395">
        <f t="shared" si="518"/>
        <v>0</v>
      </c>
      <c r="R379" s="395">
        <f t="shared" si="519"/>
        <v>0</v>
      </c>
      <c r="S379" s="395">
        <f t="shared" si="520"/>
        <v>0</v>
      </c>
      <c r="T379" s="395">
        <f t="shared" si="521"/>
        <v>0</v>
      </c>
      <c r="U379" s="395">
        <f t="shared" si="522"/>
        <v>0</v>
      </c>
      <c r="V379" s="395">
        <f t="shared" si="523"/>
        <v>0</v>
      </c>
      <c r="W379" s="395">
        <f t="shared" si="524"/>
        <v>0</v>
      </c>
      <c r="X379" s="249"/>
      <c r="Y379" s="249"/>
      <c r="Z379" s="249"/>
      <c r="AA379" s="249"/>
      <c r="AB379" s="249"/>
    </row>
    <row r="380" spans="1:28" hidden="1" outlineLevel="1">
      <c r="A380" s="249"/>
      <c r="B380" s="309" t="str">
        <f t="shared" ca="1" si="525"/>
        <v>RL Capex 2025</v>
      </c>
      <c r="C380" s="401"/>
      <c r="D380" s="401"/>
      <c r="E380" s="401"/>
      <c r="F380" s="401"/>
      <c r="G380" s="401"/>
      <c r="H380" s="401"/>
      <c r="I380" s="401"/>
      <c r="J380" s="401"/>
      <c r="K380" s="401"/>
      <c r="L380" s="401"/>
      <c r="M380" s="401"/>
      <c r="N380" s="401"/>
      <c r="O380" s="396"/>
      <c r="P380" s="400">
        <f>P339</f>
        <v>0</v>
      </c>
      <c r="Q380" s="395">
        <f t="shared" si="518"/>
        <v>0</v>
      </c>
      <c r="R380" s="395">
        <f t="shared" si="519"/>
        <v>0</v>
      </c>
      <c r="S380" s="395">
        <f t="shared" si="520"/>
        <v>0</v>
      </c>
      <c r="T380" s="395">
        <f t="shared" si="521"/>
        <v>0</v>
      </c>
      <c r="U380" s="395">
        <f t="shared" si="522"/>
        <v>0</v>
      </c>
      <c r="V380" s="395">
        <f t="shared" si="523"/>
        <v>0</v>
      </c>
      <c r="W380" s="395">
        <f t="shared" si="524"/>
        <v>0</v>
      </c>
      <c r="X380" s="249"/>
      <c r="Y380" s="249"/>
      <c r="Z380" s="249"/>
      <c r="AA380" s="249"/>
      <c r="AB380" s="249"/>
    </row>
    <row r="381" spans="1:28" hidden="1" outlineLevel="1">
      <c r="A381" s="249"/>
      <c r="B381" s="309" t="str">
        <f t="shared" ca="1" si="525"/>
        <v>RL Capex 2026</v>
      </c>
      <c r="C381" s="401"/>
      <c r="D381" s="401"/>
      <c r="E381" s="401"/>
      <c r="F381" s="401"/>
      <c r="G381" s="401"/>
      <c r="H381" s="401"/>
      <c r="I381" s="401"/>
      <c r="J381" s="401"/>
      <c r="K381" s="401"/>
      <c r="L381" s="401"/>
      <c r="M381" s="401"/>
      <c r="N381" s="401"/>
      <c r="O381" s="401"/>
      <c r="P381" s="396"/>
      <c r="Q381" s="400">
        <f>Q339</f>
        <v>0</v>
      </c>
      <c r="R381" s="395">
        <f t="shared" si="519"/>
        <v>0</v>
      </c>
      <c r="S381" s="395">
        <f t="shared" si="520"/>
        <v>0</v>
      </c>
      <c r="T381" s="395">
        <f t="shared" si="521"/>
        <v>0</v>
      </c>
      <c r="U381" s="395">
        <f t="shared" si="522"/>
        <v>0</v>
      </c>
      <c r="V381" s="395">
        <f t="shared" si="523"/>
        <v>0</v>
      </c>
      <c r="W381" s="395">
        <f t="shared" si="524"/>
        <v>0</v>
      </c>
      <c r="X381" s="249"/>
      <c r="Y381" s="249"/>
      <c r="Z381" s="249"/>
      <c r="AA381" s="249"/>
      <c r="AB381" s="249"/>
    </row>
    <row r="382" spans="1:28" hidden="1" outlineLevel="1">
      <c r="A382" s="249"/>
      <c r="B382" s="309" t="str">
        <f t="shared" ca="1" si="525"/>
        <v>RL Capex 2027</v>
      </c>
      <c r="C382" s="401"/>
      <c r="D382" s="401"/>
      <c r="E382" s="401"/>
      <c r="F382" s="401"/>
      <c r="G382" s="401"/>
      <c r="H382" s="401"/>
      <c r="I382" s="401"/>
      <c r="J382" s="401"/>
      <c r="K382" s="401"/>
      <c r="L382" s="401"/>
      <c r="M382" s="401"/>
      <c r="N382" s="401"/>
      <c r="O382" s="401"/>
      <c r="P382" s="401"/>
      <c r="Q382" s="396"/>
      <c r="R382" s="400">
        <f>R339</f>
        <v>0</v>
      </c>
      <c r="S382" s="395">
        <f t="shared" si="520"/>
        <v>0</v>
      </c>
      <c r="T382" s="395">
        <f t="shared" si="521"/>
        <v>0</v>
      </c>
      <c r="U382" s="395">
        <f t="shared" si="522"/>
        <v>0</v>
      </c>
      <c r="V382" s="395">
        <f t="shared" si="523"/>
        <v>0</v>
      </c>
      <c r="W382" s="395">
        <f t="shared" si="524"/>
        <v>0</v>
      </c>
      <c r="X382" s="249"/>
      <c r="Y382" s="249"/>
      <c r="Z382" s="249"/>
      <c r="AA382" s="249"/>
      <c r="AB382" s="249"/>
    </row>
    <row r="383" spans="1:28" hidden="1" outlineLevel="1">
      <c r="A383" s="249"/>
      <c r="B383" s="309" t="str">
        <f t="shared" ca="1" si="525"/>
        <v>RL Capex 2028</v>
      </c>
      <c r="C383" s="401"/>
      <c r="D383" s="401"/>
      <c r="E383" s="401"/>
      <c r="F383" s="401"/>
      <c r="G383" s="401"/>
      <c r="H383" s="401"/>
      <c r="I383" s="401"/>
      <c r="J383" s="401"/>
      <c r="K383" s="401"/>
      <c r="L383" s="401"/>
      <c r="M383" s="401"/>
      <c r="N383" s="401"/>
      <c r="O383" s="401"/>
      <c r="P383" s="401"/>
      <c r="Q383" s="401"/>
      <c r="R383" s="396"/>
      <c r="S383" s="400">
        <f>S339</f>
        <v>0</v>
      </c>
      <c r="T383" s="395">
        <f t="shared" si="521"/>
        <v>0</v>
      </c>
      <c r="U383" s="395">
        <f t="shared" si="522"/>
        <v>0</v>
      </c>
      <c r="V383" s="395">
        <f t="shared" si="523"/>
        <v>0</v>
      </c>
      <c r="W383" s="395">
        <f t="shared" si="524"/>
        <v>0</v>
      </c>
      <c r="X383" s="249"/>
      <c r="Y383" s="249"/>
      <c r="Z383" s="249"/>
      <c r="AA383" s="249"/>
      <c r="AB383" s="249"/>
    </row>
    <row r="384" spans="1:28" hidden="1" outlineLevel="1">
      <c r="A384" s="249"/>
      <c r="B384" s="309" t="str">
        <f t="shared" ca="1" si="525"/>
        <v>RL Capex 2029</v>
      </c>
      <c r="C384" s="401"/>
      <c r="D384" s="401"/>
      <c r="E384" s="401"/>
      <c r="F384" s="401"/>
      <c r="G384" s="401"/>
      <c r="H384" s="401"/>
      <c r="I384" s="401"/>
      <c r="J384" s="401"/>
      <c r="K384" s="401"/>
      <c r="L384" s="401"/>
      <c r="M384" s="401"/>
      <c r="N384" s="401"/>
      <c r="O384" s="401"/>
      <c r="P384" s="401"/>
      <c r="Q384" s="401"/>
      <c r="R384" s="401"/>
      <c r="S384" s="396"/>
      <c r="T384" s="400">
        <f>T339</f>
        <v>0</v>
      </c>
      <c r="U384" s="395">
        <f t="shared" si="522"/>
        <v>0</v>
      </c>
      <c r="V384" s="395">
        <f t="shared" si="523"/>
        <v>0</v>
      </c>
      <c r="W384" s="395">
        <f t="shared" si="524"/>
        <v>0</v>
      </c>
      <c r="X384" s="249"/>
      <c r="Y384" s="249"/>
      <c r="Z384" s="249"/>
      <c r="AA384" s="249"/>
      <c r="AB384" s="249"/>
    </row>
    <row r="385" spans="1:28" hidden="1" outlineLevel="1">
      <c r="A385" s="249"/>
      <c r="B385" s="309" t="str">
        <f t="shared" ca="1" si="525"/>
        <v>RL Capex 2030</v>
      </c>
      <c r="C385" s="401"/>
      <c r="D385" s="401"/>
      <c r="E385" s="401"/>
      <c r="F385" s="401"/>
      <c r="G385" s="401"/>
      <c r="H385" s="401"/>
      <c r="I385" s="401"/>
      <c r="J385" s="401"/>
      <c r="K385" s="401"/>
      <c r="L385" s="401"/>
      <c r="M385" s="401"/>
      <c r="N385" s="401"/>
      <c r="O385" s="401"/>
      <c r="P385" s="401"/>
      <c r="Q385" s="401"/>
      <c r="R385" s="401"/>
      <c r="S385" s="401"/>
      <c r="T385" s="396"/>
      <c r="U385" s="400">
        <f>U339</f>
        <v>0</v>
      </c>
      <c r="V385" s="395">
        <f t="shared" si="523"/>
        <v>0</v>
      </c>
      <c r="W385" s="395">
        <f t="shared" si="524"/>
        <v>0</v>
      </c>
      <c r="X385" s="249"/>
      <c r="Y385" s="249"/>
      <c r="Z385" s="249"/>
      <c r="AA385" s="249"/>
      <c r="AB385" s="249"/>
    </row>
    <row r="386" spans="1:28" hidden="1" outlineLevel="1">
      <c r="A386" s="249"/>
      <c r="B386" s="309" t="str">
        <f t="shared" ca="1" si="525"/>
        <v>RL Capex 2031</v>
      </c>
      <c r="C386" s="401"/>
      <c r="D386" s="401"/>
      <c r="E386" s="401"/>
      <c r="F386" s="401"/>
      <c r="G386" s="401"/>
      <c r="H386" s="401"/>
      <c r="I386" s="401"/>
      <c r="J386" s="401"/>
      <c r="K386" s="401"/>
      <c r="L386" s="401"/>
      <c r="M386" s="401"/>
      <c r="N386" s="401"/>
      <c r="O386" s="401"/>
      <c r="P386" s="401"/>
      <c r="Q386" s="401"/>
      <c r="R386" s="401"/>
      <c r="S386" s="401"/>
      <c r="T386" s="401"/>
      <c r="U386" s="396"/>
      <c r="V386" s="400">
        <f>V339</f>
        <v>0</v>
      </c>
      <c r="W386" s="395">
        <f>IF(V386="n/a","n/a",MAX(0,V386-1))</f>
        <v>0</v>
      </c>
      <c r="X386" s="249"/>
      <c r="Y386" s="249"/>
      <c r="Z386" s="249"/>
      <c r="AA386" s="249"/>
      <c r="AB386" s="249"/>
    </row>
    <row r="387" spans="1:28" hidden="1" outlineLevel="1">
      <c r="A387" s="249"/>
      <c r="B387" s="309" t="str">
        <f t="shared" ca="1" si="525"/>
        <v>RL Capex 2032</v>
      </c>
      <c r="C387" s="401"/>
      <c r="D387" s="401"/>
      <c r="E387" s="401"/>
      <c r="F387" s="401"/>
      <c r="G387" s="401"/>
      <c r="H387" s="401"/>
      <c r="I387" s="401"/>
      <c r="J387" s="401"/>
      <c r="K387" s="401"/>
      <c r="L387" s="401"/>
      <c r="M387" s="401"/>
      <c r="N387" s="401"/>
      <c r="O387" s="401"/>
      <c r="P387" s="401"/>
      <c r="Q387" s="401"/>
      <c r="R387" s="401"/>
      <c r="S387" s="401"/>
      <c r="T387" s="401"/>
      <c r="U387" s="401"/>
      <c r="V387" s="396"/>
      <c r="W387" s="395">
        <f>W339</f>
        <v>0</v>
      </c>
      <c r="X387" s="249"/>
      <c r="Y387" s="249"/>
      <c r="Z387" s="249"/>
      <c r="AA387" s="249"/>
      <c r="AB387" s="249"/>
    </row>
    <row r="388" spans="1:28" hidden="1" outlineLevel="1">
      <c r="A388" s="249"/>
      <c r="B388" s="332"/>
      <c r="C388" s="395"/>
      <c r="D388" s="395"/>
      <c r="E388" s="395"/>
      <c r="F388" s="395"/>
      <c r="G388" s="395"/>
      <c r="H388" s="395"/>
      <c r="I388" s="395"/>
      <c r="J388" s="395"/>
      <c r="K388" s="395"/>
      <c r="L388" s="395"/>
      <c r="M388" s="395"/>
      <c r="N388" s="395"/>
      <c r="O388" s="395"/>
      <c r="P388" s="395"/>
      <c r="Q388" s="395"/>
      <c r="R388" s="395"/>
      <c r="S388" s="395"/>
      <c r="T388" s="395"/>
      <c r="U388" s="395"/>
      <c r="V388" s="395"/>
      <c r="W388" s="395"/>
      <c r="X388" s="249"/>
      <c r="Y388" s="249"/>
      <c r="Z388" s="249"/>
      <c r="AA388" s="249"/>
      <c r="AB388" s="249"/>
    </row>
    <row r="389" spans="1:28" collapsed="1">
      <c r="A389" s="322"/>
      <c r="B389" s="336" t="s">
        <v>192</v>
      </c>
      <c r="C389" s="460">
        <f ca="1">(IF(OR($C339&lt;&gt;"n/a",C339&lt;&gt;"n/a"),IF(SUM(C342:C364)=0,0,IF((SUMPRODUCT(C342:C364,C366:C388)/SUM(C342:C364))&lt;0,1,(SUMPRODUCT(C342:C364,C366:C388)/SUM(C342:C364)))),"n/a"))</f>
        <v>33.799999999999997</v>
      </c>
      <c r="D389" s="460">
        <f ca="1">(IF(OR($C339&lt;&gt;"n/a",D339&lt;&gt;"n/a"),IF(SUM(D342:D364)=0,0,IF((SUMPRODUCT(D342:D364,D366:D388)/SUM(D342:D364))&lt;0,1,(SUMPRODUCT(D342:D364,D366:D388)/SUM(D342:D364)))),"n/a"))</f>
        <v>35.424097348483926</v>
      </c>
      <c r="E389" s="460">
        <f t="shared" ref="E389:W389" ca="1" si="526">(IF(OR($C339&lt;&gt;"n/a",E339&lt;&gt;"n/a"),IF(SUM(E342:E364)=0,0,IF((SUMPRODUCT(E342:E364,E366:E388)/SUM(E342:E364))&lt;0,1,(SUMPRODUCT(E342:E364,E366:E388)/SUM(E342:E364)))),"n/a"))</f>
        <v>49.009337055210317</v>
      </c>
      <c r="F389" s="460">
        <f t="shared" ca="1" si="526"/>
        <v>48.259477063965662</v>
      </c>
      <c r="G389" s="460">
        <f t="shared" ca="1" si="526"/>
        <v>47.499278279020068</v>
      </c>
      <c r="H389" s="460">
        <f t="shared" ca="1" si="526"/>
        <v>46.633174421258133</v>
      </c>
      <c r="I389" s="460">
        <f t="shared" ca="1" si="526"/>
        <v>45.748538998080292</v>
      </c>
      <c r="J389" s="460">
        <f t="shared" ca="1" si="526"/>
        <v>44.869684342772963</v>
      </c>
      <c r="K389" s="460">
        <f t="shared" ca="1" si="526"/>
        <v>43.997056121266027</v>
      </c>
      <c r="L389" s="460">
        <f t="shared" ca="1" si="526"/>
        <v>43.13114701905026</v>
      </c>
      <c r="M389" s="460">
        <f t="shared" ca="1" si="526"/>
        <v>42.272503110106918</v>
      </c>
      <c r="N389" s="460">
        <f t="shared" ca="1" si="526"/>
        <v>41.421731289890197</v>
      </c>
      <c r="O389" s="460">
        <f t="shared" ca="1" si="526"/>
        <v>40.579507985701774</v>
      </c>
      <c r="P389" s="460">
        <f t="shared" ca="1" si="526"/>
        <v>39.746589408122844</v>
      </c>
      <c r="Q389" s="460">
        <f t="shared" ca="1" si="526"/>
        <v>38.923823671256436</v>
      </c>
      <c r="R389" s="460">
        <f t="shared" ca="1" si="526"/>
        <v>38.112165191693599</v>
      </c>
      <c r="S389" s="460">
        <f t="shared" ca="1" si="526"/>
        <v>37.312691882198138</v>
      </c>
      <c r="T389" s="460">
        <f t="shared" ca="1" si="526"/>
        <v>36.526625794102593</v>
      </c>
      <c r="U389" s="460">
        <f t="shared" ca="1" si="526"/>
        <v>35.755358043360573</v>
      </c>
      <c r="V389" s="460">
        <f t="shared" ca="1" si="526"/>
        <v>35.000479094498814</v>
      </c>
      <c r="W389" s="460">
        <f t="shared" ca="1" si="526"/>
        <v>34.263815796031921</v>
      </c>
      <c r="X389" s="249"/>
      <c r="Y389" s="249"/>
      <c r="Z389" s="249"/>
      <c r="AA389" s="249"/>
      <c r="AB389" s="249"/>
    </row>
    <row r="390" spans="1:28">
      <c r="A390" s="249"/>
      <c r="B390" s="249"/>
      <c r="C390" s="395"/>
      <c r="D390" s="395"/>
      <c r="E390" s="395"/>
      <c r="F390" s="395"/>
      <c r="G390" s="395"/>
      <c r="H390" s="395"/>
      <c r="I390" s="395"/>
      <c r="J390" s="395"/>
      <c r="K390" s="395"/>
      <c r="L390" s="395"/>
      <c r="M390" s="395"/>
      <c r="N390" s="395"/>
      <c r="O390" s="395"/>
      <c r="P390" s="395"/>
      <c r="Q390" s="395"/>
      <c r="R390" s="395"/>
      <c r="S390" s="395"/>
      <c r="T390" s="395"/>
      <c r="U390" s="395"/>
      <c r="V390" s="395"/>
      <c r="W390" s="395"/>
      <c r="X390" s="249"/>
      <c r="Y390" s="249"/>
      <c r="Z390" s="249"/>
      <c r="AA390" s="249"/>
      <c r="AB390" s="249"/>
    </row>
    <row r="391" spans="1:28">
      <c r="A391" s="72" t="s">
        <v>8</v>
      </c>
      <c r="B391" s="142" t="str">
        <f>VLOOKUP($A391,'RFM input'!$E$7:$F$56,2,FALSE)</f>
        <v>General Land</v>
      </c>
      <c r="C391" s="402"/>
      <c r="D391" s="402"/>
      <c r="E391" s="403"/>
      <c r="F391" s="403"/>
      <c r="G391" s="403"/>
      <c r="H391" s="403"/>
      <c r="I391" s="403"/>
      <c r="J391" s="403"/>
      <c r="K391" s="403"/>
      <c r="L391" s="403"/>
      <c r="M391" s="403"/>
      <c r="N391" s="403"/>
      <c r="O391" s="403"/>
      <c r="P391" s="403"/>
      <c r="Q391" s="403"/>
      <c r="R391" s="403"/>
      <c r="S391" s="403"/>
      <c r="T391" s="403"/>
      <c r="U391" s="403"/>
      <c r="V391" s="403"/>
      <c r="W391" s="403"/>
      <c r="X391" s="249"/>
      <c r="Y391" s="249"/>
      <c r="Z391" s="249"/>
      <c r="AA391" s="249"/>
      <c r="AB391" s="249"/>
    </row>
    <row r="392" spans="1:28">
      <c r="A392" s="378">
        <f>VALUE(REPLACE(A391,1,12,""))</f>
        <v>8</v>
      </c>
      <c r="B392" s="317" t="s">
        <v>195</v>
      </c>
      <c r="C392" s="389">
        <f ca="1">OFFSET('RAB roll forward'!$H$1189,'RAB remaining lives'!A392,0)</f>
        <v>6.2688052899804951</v>
      </c>
      <c r="D392" s="390">
        <f ca="1">OFFSET('RFM input'!H$222,$A392,0)-OFFSET('RFM input'!H$276,$A392,0)</f>
        <v>0</v>
      </c>
      <c r="E392" s="390">
        <f ca="1">OFFSET('RFM input'!I$222,$A392,0)-OFFSET('RFM input'!I$276,$A392,0)</f>
        <v>0</v>
      </c>
      <c r="F392" s="390">
        <f ca="1">OFFSET('RFM input'!J$222,$A392,0)-OFFSET('RFM input'!J$276,$A392,0)</f>
        <v>0.2521879654925</v>
      </c>
      <c r="G392" s="390">
        <f ca="1">OFFSET('RFM input'!K$222,$A392,0)-OFFSET('RFM input'!K$276,$A392,0)</f>
        <v>0</v>
      </c>
      <c r="H392" s="390">
        <f ca="1">OFFSET('RFM input'!L$222,$A392,0)-OFFSET('RFM input'!L$276,$A392,0)</f>
        <v>0</v>
      </c>
      <c r="I392" s="390">
        <f ca="1">OFFSET('RFM input'!M$222,$A392,0)-OFFSET('RFM input'!M$276,$A392,0)</f>
        <v>0</v>
      </c>
      <c r="J392" s="390">
        <f ca="1">OFFSET('RFM input'!N$222,$A392,0)-OFFSET('RFM input'!N$276,$A392,0)</f>
        <v>0</v>
      </c>
      <c r="K392" s="390">
        <f ca="1">OFFSET('RFM input'!O$222,$A392,0)-OFFSET('RFM input'!O$276,$A392,0)</f>
        <v>0</v>
      </c>
      <c r="L392" s="390">
        <f ca="1">OFFSET('RFM input'!P$222,$A392,0)-OFFSET('RFM input'!P$276,$A392,0)</f>
        <v>0</v>
      </c>
      <c r="M392" s="390">
        <f ca="1">OFFSET('RFM input'!Q$222,$A392,0)-OFFSET('RFM input'!Q$276,$A392,0)</f>
        <v>0</v>
      </c>
      <c r="N392" s="390"/>
      <c r="O392" s="390"/>
      <c r="P392" s="390"/>
      <c r="Q392" s="390"/>
      <c r="R392" s="390"/>
      <c r="S392" s="390"/>
      <c r="T392" s="390"/>
      <c r="U392" s="390"/>
      <c r="V392" s="390"/>
      <c r="W392" s="390"/>
      <c r="X392" s="249"/>
      <c r="Y392" s="249"/>
      <c r="Z392" s="249"/>
      <c r="AA392" s="249"/>
      <c r="AB392" s="249"/>
    </row>
    <row r="393" spans="1:28">
      <c r="A393" s="249"/>
      <c r="B393" s="249" t="s">
        <v>325</v>
      </c>
      <c r="C393" s="391" t="str">
        <f ca="1">OFFSET('RFM input'!$K$6,'RAB remaining lives'!$A392,0)</f>
        <v>n/a</v>
      </c>
      <c r="D393" s="390" t="str">
        <f ca="1">OFFSET('RFM input'!$L$6,'RAB remaining lives'!$A392,0)</f>
        <v>n/a</v>
      </c>
      <c r="E393" s="390" t="str">
        <f ca="1">OFFSET('RFM input'!$L$6,'RAB remaining lives'!$A392,0)</f>
        <v>n/a</v>
      </c>
      <c r="F393" s="390" t="str">
        <f ca="1">OFFSET('RFM input'!$L$6,'RAB remaining lives'!$A392,0)</f>
        <v>n/a</v>
      </c>
      <c r="G393" s="390" t="str">
        <f ca="1">OFFSET('RFM input'!$L$6,'RAB remaining lives'!$A392,0)</f>
        <v>n/a</v>
      </c>
      <c r="H393" s="390" t="str">
        <f ca="1">OFFSET('RFM input'!$L$6,'RAB remaining lives'!$A392,0)</f>
        <v>n/a</v>
      </c>
      <c r="I393" s="390" t="str">
        <f ca="1">OFFSET('RFM input'!$L$6,'RAB remaining lives'!$A392,0)</f>
        <v>n/a</v>
      </c>
      <c r="J393" s="390" t="str">
        <f ca="1">OFFSET('RFM input'!$L$6,'RAB remaining lives'!$A392,0)</f>
        <v>n/a</v>
      </c>
      <c r="K393" s="390" t="str">
        <f ca="1">OFFSET('RFM input'!$L$6,'RAB remaining lives'!$A392,0)</f>
        <v>n/a</v>
      </c>
      <c r="L393" s="390" t="str">
        <f ca="1">OFFSET('RFM input'!$L$6,'RAB remaining lives'!$A392,0)</f>
        <v>n/a</v>
      </c>
      <c r="M393" s="390" t="str">
        <f ca="1">OFFSET('RFM input'!$L$6,'RAB remaining lives'!$A392,0)</f>
        <v>n/a</v>
      </c>
      <c r="N393" s="390"/>
      <c r="O393" s="390"/>
      <c r="P393" s="390"/>
      <c r="Q393" s="390"/>
      <c r="R393" s="390"/>
      <c r="S393" s="390"/>
      <c r="T393" s="390"/>
      <c r="U393" s="390"/>
      <c r="V393" s="390"/>
      <c r="W393" s="390"/>
      <c r="X393" s="249"/>
      <c r="Y393" s="249"/>
      <c r="Z393" s="249"/>
      <c r="AA393" s="249"/>
      <c r="AB393" s="249"/>
    </row>
    <row r="394" spans="1:28">
      <c r="A394" s="249"/>
      <c r="B394" s="286" t="s">
        <v>299</v>
      </c>
      <c r="C394" s="392"/>
      <c r="D394" s="393">
        <f ca="1">IF(D$6=(OFFSET('RFM input'!$G$60,0,'RFM input'!$AA$7)),OFFSET('RFM input'!$H$454,$A392,0),0)</f>
        <v>0</v>
      </c>
      <c r="E394" s="390">
        <f ca="1">IF(E$6=(OFFSET('RFM input'!$G$60,0,'RFM input'!$AA$7)),OFFSET('RFM input'!$H$454,$A392,0),0)</f>
        <v>0</v>
      </c>
      <c r="F394" s="390">
        <f ca="1">IF(F$6=(OFFSET('RFM input'!$G$60,0,'RFM input'!$AA$7)),OFFSET('RFM input'!$H$454,$A392,0),0)</f>
        <v>0</v>
      </c>
      <c r="G394" s="390">
        <f ca="1">IF(G$6=(OFFSET('RFM input'!$G$60,0,'RFM input'!$AA$7)),OFFSET('RFM input'!$H$454,$A392,0),0)</f>
        <v>0</v>
      </c>
      <c r="H394" s="390">
        <f ca="1">IF(H$6=(OFFSET('RFM input'!$G$60,0,'RFM input'!$AA$7)),OFFSET('RFM input'!$H$454,$A392,0),0)</f>
        <v>0</v>
      </c>
      <c r="I394" s="390">
        <f ca="1">IF(I$6=(OFFSET('RFM input'!$G$60,0,'RFM input'!$AA$7)),OFFSET('RFM input'!$H$454,$A392,0),0)</f>
        <v>0</v>
      </c>
      <c r="J394" s="390">
        <f ca="1">IF(J$6=(OFFSET('RFM input'!$G$60,0,'RFM input'!$AA$7)),OFFSET('RFM input'!$H$454,$A392,0),0)</f>
        <v>0</v>
      </c>
      <c r="K394" s="390">
        <f ca="1">IF(K$6=(OFFSET('RFM input'!$G$60,0,'RFM input'!$AA$7)),OFFSET('RFM input'!$H$454,$A392,0),0)</f>
        <v>0</v>
      </c>
      <c r="L394" s="390">
        <f ca="1">IF(L$6=(OFFSET('RFM input'!$G$60,0,'RFM input'!$AA$7)),OFFSET('RFM input'!$H$454,$A392,0),0)</f>
        <v>0</v>
      </c>
      <c r="M394" s="390">
        <f ca="1">IF(M$6=(OFFSET('RFM input'!$G$60,0,'RFM input'!$AA$7)),OFFSET('RFM input'!$H$454,$A392,0),0)</f>
        <v>0</v>
      </c>
      <c r="N394" s="390"/>
      <c r="O394" s="390"/>
      <c r="P394" s="390"/>
      <c r="Q394" s="390"/>
      <c r="R394" s="390"/>
      <c r="S394" s="390"/>
      <c r="T394" s="390"/>
      <c r="U394" s="390"/>
      <c r="V394" s="390"/>
      <c r="W394" s="390"/>
      <c r="X394" s="249"/>
      <c r="Y394" s="249"/>
      <c r="Z394" s="249"/>
      <c r="AA394" s="249"/>
      <c r="AB394" s="249"/>
    </row>
    <row r="395" spans="1:28">
      <c r="A395" s="249"/>
      <c r="B395" s="325" t="s">
        <v>306</v>
      </c>
      <c r="C395" s="392"/>
      <c r="D395" s="391">
        <f ca="1">IF(D$6=(OFFSET('RFM input'!$G$60,0,'RFM input'!$AA$7)),OFFSET('RFM input'!$J$454,$A392,0),0)</f>
        <v>0</v>
      </c>
      <c r="E395" s="394">
        <f ca="1">IF(E$6=(OFFSET('RFM input'!$G$60,0,'RFM input'!$AA$7)),OFFSET('RFM input'!$J$454,$A392,0),0)</f>
        <v>0</v>
      </c>
      <c r="F395" s="394">
        <f ca="1">IF(F$6=(OFFSET('RFM input'!$G$60,0,'RFM input'!$AA$7)),OFFSET('RFM input'!$J$454,$A392,0),0)</f>
        <v>0</v>
      </c>
      <c r="G395" s="394">
        <f ca="1">IF(G$6=(OFFSET('RFM input'!$G$60,0,'RFM input'!$AA$7)),OFFSET('RFM input'!$J$454,$A392,0),0)</f>
        <v>0</v>
      </c>
      <c r="H395" s="394">
        <f ca="1">IF(H$6=(OFFSET('RFM input'!$G$60,0,'RFM input'!$AA$7)),OFFSET('RFM input'!$J$454,$A392,0),0)</f>
        <v>0</v>
      </c>
      <c r="I395" s="394">
        <f ca="1">IF(I$6=(OFFSET('RFM input'!$G$60,0,'RFM input'!$AA$7)),OFFSET('RFM input'!$J$454,$A392,0),0)</f>
        <v>0</v>
      </c>
      <c r="J395" s="394">
        <f ca="1">IF(J$6=(OFFSET('RFM input'!$G$60,0,'RFM input'!$AA$7)),OFFSET('RFM input'!$J$454,$A392,0),0)</f>
        <v>0</v>
      </c>
      <c r="K395" s="394">
        <f ca="1">IF(K$6=(OFFSET('RFM input'!$G$60,0,'RFM input'!$AA$7)),OFFSET('RFM input'!$J$454,$A392,0),0)</f>
        <v>0</v>
      </c>
      <c r="L395" s="394">
        <f ca="1">IF(L$6=(OFFSET('RFM input'!$G$60,0,'RFM input'!$AA$7)),OFFSET('RFM input'!$J$454,$A392,0),0)</f>
        <v>0</v>
      </c>
      <c r="M395" s="394">
        <f ca="1">IF(M$6=(OFFSET('RFM input'!$G$60,0,'RFM input'!$AA$7)),OFFSET('RFM input'!$J$454,$A392,0),0)</f>
        <v>0</v>
      </c>
      <c r="N395" s="394"/>
      <c r="O395" s="394"/>
      <c r="P395" s="394"/>
      <c r="Q395" s="394"/>
      <c r="R395" s="394"/>
      <c r="S395" s="394"/>
      <c r="T395" s="394"/>
      <c r="U395" s="394"/>
      <c r="V395" s="394"/>
      <c r="W395" s="394"/>
      <c r="X395" s="249"/>
      <c r="Y395" s="249"/>
      <c r="Z395" s="249"/>
      <c r="AA395" s="249"/>
      <c r="AB395" s="249"/>
    </row>
    <row r="396" spans="1:28" hidden="1" outlineLevel="1">
      <c r="A396" s="459">
        <v>-1</v>
      </c>
      <c r="B396" s="309" t="s">
        <v>297</v>
      </c>
      <c r="C396" s="395"/>
      <c r="D396" s="395">
        <f t="shared" ref="D396" ca="1" si="527">IF(D420="n/a",0,IF(AND(D394=0,C396=0),0,
IF(AND(D394&lt;&gt;0,C396=0),(D394/D$10),
IF(AND(D395&lt;&gt;0,C396&lt;&gt;0),(C396-(C396/C420))+(D394/D$10),
IF(C420&lt;1,0,(C396-(C396/C420)))))))</f>
        <v>0</v>
      </c>
      <c r="E396" s="395">
        <f t="shared" ref="E396" ca="1" si="528">IF(E420="n/a",0,IF(AND(E394=0,D396=0),0,
IF(AND(E394&lt;&gt;0,D396=0),(E394/E$10),
IF(AND(E395&lt;&gt;0,D396&lt;&gt;0),(D396-(D396/D420))+(E394/E$10),
IF(D420&lt;1,0,(D396-(D396/D420)))))))</f>
        <v>0</v>
      </c>
      <c r="F396" s="395">
        <f t="shared" ref="F396" ca="1" si="529">IF(F420="n/a",0,IF(AND(F394=0,E396=0),0,
IF(AND(F394&lt;&gt;0,E396=0),(F394/F$10),
IF(AND(F395&lt;&gt;0,E396&lt;&gt;0),(E396-(E396/E420))+(F394/F$10),
IF(E420&lt;1,0,(E396-(E396/E420)))))))</f>
        <v>0</v>
      </c>
      <c r="G396" s="395">
        <f t="shared" ref="G396" ca="1" si="530">IF(G420="n/a",0,IF(AND(G394=0,F396=0),0,
IF(AND(G394&lt;&gt;0,F396=0),(G394/G$10),
IF(AND(G395&lt;&gt;0,F396&lt;&gt;0),(F396-(F396/F420))+(G394/G$10),
IF(F420&lt;1,0,(F396-(F396/F420)))))))</f>
        <v>0</v>
      </c>
      <c r="H396" s="395">
        <f ca="1">IF(H420="n/a",0,IF(AND(H394=0,G396=0),0,
IF(AND(H394&lt;&gt;0,G396=0),(H394/H$10),
IF(AND(H395&lt;&gt;0,G396&lt;&gt;0),(G396-(G396/G420))+(H394/H$10),
IF(G420&lt;1,0,(G396-(G396/G420)))))))</f>
        <v>0</v>
      </c>
      <c r="I396" s="395">
        <f t="shared" ref="I396" ca="1" si="531">IF(I420="n/a",0,IF(AND(I394=0,H396=0),0,
IF(AND(I394&lt;&gt;0,H396=0),(I394/I$10),
IF(AND(I395&lt;&gt;0,H396&lt;&gt;0),(H396-(H396/H420))+(I394/I$10),
IF(H420&lt;1,0,(H396-(H396/H420)))))))</f>
        <v>0</v>
      </c>
      <c r="J396" s="395">
        <f t="shared" ref="J396" ca="1" si="532">IF(J420="n/a",0,IF(AND(J394=0,I396=0),0,
IF(AND(J394&lt;&gt;0,I396=0),(J394/J$10),
IF(AND(J395&lt;&gt;0,I396&lt;&gt;0),(I396-(I396/I420))+(J394/J$10),
IF(I420&lt;1,0,(I396-(I396/I420)))))))</f>
        <v>0</v>
      </c>
      <c r="K396" s="395">
        <f t="shared" ref="K396" ca="1" si="533">IF(K420="n/a",0,IF(AND(K394=0,J396=0),0,
IF(AND(K394&lt;&gt;0,J396=0),(K394/K$10),
IF(AND(K395&lt;&gt;0,J396&lt;&gt;0),(J396-(J396/J420))+(K394/K$10),
IF(J420&lt;1,0,(J396-(J396/J420)))))))</f>
        <v>0</v>
      </c>
      <c r="L396" s="395">
        <f t="shared" ref="L396" ca="1" si="534">IF(L420="n/a",0,IF(AND(L394=0,K396=0),0,
IF(AND(L394&lt;&gt;0,K396=0),(L394/L$10),
IF(AND(L395&lt;&gt;0,K396&lt;&gt;0),(K396-(K396/K420))+(L394/L$10),
IF(K420&lt;1,0,(K396-(K396/K420)))))))</f>
        <v>0</v>
      </c>
      <c r="M396" s="395">
        <f t="shared" ref="M396" ca="1" si="535">IF(M420="n/a",0,IF(AND(M394=0,L396=0),0,
IF(AND(M394&lt;&gt;0,L396=0),(M394/M$10),
IF(AND(M395&lt;&gt;0,L396&lt;&gt;0),(L396-(L396/L420))+(M394/M$10),
IF(L420&lt;1,0,(L396-(L396/L420)))))))</f>
        <v>0</v>
      </c>
      <c r="N396" s="395">
        <f t="shared" ref="N396" ca="1" si="536">IF(N420="n/a",0,IF(AND(N394=0,M396=0),0,
IF(AND(N394&lt;&gt;0,M396=0),(N394/N$10),
IF(AND(N395&lt;&gt;0,M396&lt;&gt;0),(M396-(M396/M420))+(N394/N$10),
IF(M420&lt;1,0,(M396-(M396/M420)))))))</f>
        <v>0</v>
      </c>
      <c r="O396" s="395">
        <f t="shared" ref="O396" ca="1" si="537">IF(O420="n/a",0,IF(AND(O394=0,N396=0),0,
IF(AND(O394&lt;&gt;0,N396=0),(O394/O$10),
IF(AND(O395&lt;&gt;0,N396&lt;&gt;0),(N396-(N396/N420))+(O394/O$10),
IF(N420&lt;1,0,(N396-(N396/N420)))))))</f>
        <v>0</v>
      </c>
      <c r="P396" s="395">
        <f t="shared" ref="P396" ca="1" si="538">IF(P420="n/a",0,IF(AND(P394=0,O396=0),0,
IF(AND(P394&lt;&gt;0,O396=0),(P394/P$10),
IF(AND(P395&lt;&gt;0,O396&lt;&gt;0),(O396-(O396/O420))+(P394/P$10),
IF(O420&lt;1,0,(O396-(O396/O420)))))))</f>
        <v>0</v>
      </c>
      <c r="Q396" s="395">
        <f t="shared" ref="Q396" ca="1" si="539">IF(Q420="n/a",0,IF(AND(Q394=0,P396=0),0,
IF(AND(Q394&lt;&gt;0,P396=0),(Q394/Q$10),
IF(AND(Q395&lt;&gt;0,P396&lt;&gt;0),(P396-(P396/P420))+(Q394/Q$10),
IF(P420&lt;1,0,(P396-(P396/P420)))))))</f>
        <v>0</v>
      </c>
      <c r="R396" s="395">
        <f t="shared" ref="R396" ca="1" si="540">IF(R420="n/a",0,IF(AND(R394=0,Q396=0),0,
IF(AND(R394&lt;&gt;0,Q396=0),(R394/R$10),
IF(AND(R395&lt;&gt;0,Q396&lt;&gt;0),(Q396-(Q396/Q420))+(R394/R$10),
IF(Q420&lt;1,0,(Q396-(Q396/Q420)))))))</f>
        <v>0</v>
      </c>
      <c r="S396" s="395">
        <f t="shared" ref="S396" ca="1" si="541">IF(S420="n/a",0,IF(AND(S394=0,R396=0),0,
IF(AND(S394&lt;&gt;0,R396=0),(S394/S$10),
IF(AND(S395&lt;&gt;0,R396&lt;&gt;0),(R396-(R396/R420))+(S394/S$10),
IF(R420&lt;1,0,(R396-(R396/R420)))))))</f>
        <v>0</v>
      </c>
      <c r="T396" s="395">
        <f t="shared" ref="T396" ca="1" si="542">IF(T420="n/a",0,IF(AND(T394=0,S396=0),0,
IF(AND(T394&lt;&gt;0,S396=0),(T394/T$10),
IF(AND(T395&lt;&gt;0,S396&lt;&gt;0),(S396-(S396/S420))+(T394/T$10),
IF(S420&lt;1,0,(S396-(S396/S420)))))))</f>
        <v>0</v>
      </c>
      <c r="U396" s="395">
        <f t="shared" ref="U396" ca="1" si="543">IF(U420="n/a",0,IF(AND(U394=0,T396=0),0,
IF(AND(U394&lt;&gt;0,T396=0),(U394/U$10),
IF(AND(U395&lt;&gt;0,T396&lt;&gt;0),(T396-(T396/T420))+(U394/U$10),
IF(T420&lt;1,0,(T396-(T396/T420)))))))</f>
        <v>0</v>
      </c>
      <c r="V396" s="395">
        <f t="shared" ref="V396" ca="1" si="544">IF(V420="n/a",0,IF(AND(V394=0,U396=0),0,
IF(AND(V394&lt;&gt;0,U396=0),(V394/V$10),
IF(AND(V395&lt;&gt;0,U396&lt;&gt;0),(U396-(U396/U420))+(V394/V$10),
IF(U420&lt;1,0,(U396-(U396/U420)))))))</f>
        <v>0</v>
      </c>
      <c r="W396" s="395">
        <f t="shared" ref="W396" ca="1" si="545">IF(W420="n/a",0,IF(AND(W394=0,V396=0),0,
IF(AND(W394&lt;&gt;0,V396=0),(W394/W$10),
IF(AND(W395&lt;&gt;0,V396&lt;&gt;0),(V396-(V396/V420))+(W394/W$10),
IF(V420&lt;1,0,(V396-(V396/V420)))))))</f>
        <v>0</v>
      </c>
      <c r="X396" s="249"/>
      <c r="Y396" s="249"/>
      <c r="Z396" s="249"/>
      <c r="AA396" s="249"/>
      <c r="AB396" s="249"/>
    </row>
    <row r="397" spans="1:28" hidden="1" outlineLevel="1">
      <c r="A397" s="331">
        <v>0</v>
      </c>
      <c r="B397" s="309" t="s">
        <v>194</v>
      </c>
      <c r="C397" s="395">
        <f ca="1">C392/C$10</f>
        <v>6.2688052899804951</v>
      </c>
      <c r="D397" s="395">
        <f ca="1">IF(C421="n/a",C397,IFERROR(IF((OFFSET($C397,0,$A397))&lt;0,
MIN(0,C397-(OFFSET($C397,0,$A397)/(OFFSET($C392,-$A396,$A397)))),
MAX(0,C397-(OFFSET($C397,0,$A397)/(OFFSET($C392,-$A396,$A397))))),0))</f>
        <v>6.2688052899804951</v>
      </c>
      <c r="E397" s="395">
        <f t="shared" ref="E397" ca="1" si="546">IF(D421="n/a",D397,IFERROR(IF((OFFSET($C397,0,$A397))&lt;0,
MIN(0,D397-(OFFSET($C397,0,$A397)/(OFFSET($C392,-$A396,$A397)))),
MAX(0,D397-(OFFSET($C397,0,$A397)/(OFFSET($C392,-$A396,$A397))))),0))</f>
        <v>6.2688052899804951</v>
      </c>
      <c r="F397" s="395">
        <f t="shared" ref="F397:F398" ca="1" si="547">IF(E421="n/a",E397,IFERROR(IF((OFFSET($C397,0,$A397))&lt;0,
MIN(0,E397-(OFFSET($C397,0,$A397)/(OFFSET($C392,-$A396,$A397)))),
MAX(0,E397-(OFFSET($C397,0,$A397)/(OFFSET($C392,-$A396,$A397))))),0))</f>
        <v>6.2688052899804951</v>
      </c>
      <c r="G397" s="395">
        <f t="shared" ref="G397:G399" ca="1" si="548">IF(F421="n/a",F397,IFERROR(IF((OFFSET($C397,0,$A397))&lt;0,
MIN(0,F397-(OFFSET($C397,0,$A397)/(OFFSET($C392,-$A396,$A397)))),
MAX(0,F397-(OFFSET($C397,0,$A397)/(OFFSET($C392,-$A396,$A397))))),0))</f>
        <v>6.2688052899804951</v>
      </c>
      <c r="H397" s="395">
        <f t="shared" ref="H397:H400" ca="1" si="549">IF(G421="n/a",G397,IFERROR(IF((OFFSET($C397,0,$A397))&lt;0,
MIN(0,G397-(OFFSET($C397,0,$A397)/(OFFSET($C392,-$A396,$A397)))),
MAX(0,G397-(OFFSET($C397,0,$A397)/(OFFSET($C392,-$A396,$A397))))),0))</f>
        <v>6.2688052899804951</v>
      </c>
      <c r="I397" s="395">
        <f t="shared" ref="I397:I401" ca="1" si="550">IF(H421="n/a",H397,IFERROR(IF((OFFSET($C397,0,$A397))&lt;0,
MIN(0,H397-(OFFSET($C397,0,$A397)/(OFFSET($C392,-$A396,$A397)))),
MAX(0,H397-(OFFSET($C397,0,$A397)/(OFFSET($C392,-$A396,$A397))))),0))</f>
        <v>6.2688052899804951</v>
      </c>
      <c r="J397" s="395">
        <f t="shared" ref="J397:J402" ca="1" si="551">IF(I421="n/a",I397,IFERROR(IF((OFFSET($C397,0,$A397))&lt;0,
MIN(0,I397-(OFFSET($C397,0,$A397)/(OFFSET($C392,-$A396,$A397)))),
MAX(0,I397-(OFFSET($C397,0,$A397)/(OFFSET($C392,-$A396,$A397))))),0))</f>
        <v>6.2688052899804951</v>
      </c>
      <c r="K397" s="395">
        <f t="shared" ref="K397:K403" ca="1" si="552">IF(J421="n/a",J397,IFERROR(IF((OFFSET($C397,0,$A397))&lt;0,
MIN(0,J397-(OFFSET($C397,0,$A397)/(OFFSET($C392,-$A396,$A397)))),
MAX(0,J397-(OFFSET($C397,0,$A397)/(OFFSET($C392,-$A396,$A397))))),0))</f>
        <v>6.2688052899804951</v>
      </c>
      <c r="L397" s="395">
        <f t="shared" ref="L397:L404" ca="1" si="553">IF(K421="n/a",K397,IFERROR(IF((OFFSET($C397,0,$A397))&lt;0,
MIN(0,K397-(OFFSET($C397,0,$A397)/(OFFSET($C392,-$A396,$A397)))),
MAX(0,K397-(OFFSET($C397,0,$A397)/(OFFSET($C392,-$A396,$A397))))),0))</f>
        <v>6.2688052899804951</v>
      </c>
      <c r="M397" s="395">
        <f t="shared" ref="M397:M405" ca="1" si="554">IF(L421="n/a",L397,IFERROR(IF((OFFSET($C397,0,$A397))&lt;0,
MIN(0,L397-(OFFSET($C397,0,$A397)/(OFFSET($C392,-$A396,$A397)))),
MAX(0,L397-(OFFSET($C397,0,$A397)/(OFFSET($C392,-$A396,$A397))))),0))</f>
        <v>6.2688052899804951</v>
      </c>
      <c r="N397" s="395">
        <f t="shared" ref="N397:N406" ca="1" si="555">IF(M421="n/a",M397,IFERROR(IF((OFFSET($C397,0,$A397))&lt;0,
MIN(0,M397-(OFFSET($C397,0,$A397)/(OFFSET($C392,-$A396,$A397)))),
MAX(0,M397-(OFFSET($C397,0,$A397)/(OFFSET($C392,-$A396,$A397))))),0))</f>
        <v>6.2688052899804951</v>
      </c>
      <c r="O397" s="395">
        <f t="shared" ref="O397:O407" ca="1" si="556">IF(N421="n/a",N397,IFERROR(IF((OFFSET($C397,0,$A397))&lt;0,
MIN(0,N397-(OFFSET($C397,0,$A397)/(OFFSET($C392,-$A396,$A397)))),
MAX(0,N397-(OFFSET($C397,0,$A397)/(OFFSET($C392,-$A396,$A397))))),0))</f>
        <v>6.2688052899804951</v>
      </c>
      <c r="P397" s="395">
        <f t="shared" ref="P397:P408" ca="1" si="557">IF(O421="n/a",O397,IFERROR(IF((OFFSET($C397,0,$A397))&lt;0,
MIN(0,O397-(OFFSET($C397,0,$A397)/(OFFSET($C392,-$A396,$A397)))),
MAX(0,O397-(OFFSET($C397,0,$A397)/(OFFSET($C392,-$A396,$A397))))),0))</f>
        <v>6.2688052899804951</v>
      </c>
      <c r="Q397" s="395">
        <f t="shared" ref="Q397:Q409" ca="1" si="558">IF(P421="n/a",P397,IFERROR(IF((OFFSET($C397,0,$A397))&lt;0,
MIN(0,P397-(OFFSET($C397,0,$A397)/(OFFSET($C392,-$A396,$A397)))),
MAX(0,P397-(OFFSET($C397,0,$A397)/(OFFSET($C392,-$A396,$A397))))),0))</f>
        <v>6.2688052899804951</v>
      </c>
      <c r="R397" s="395">
        <f t="shared" ref="R397:R410" ca="1" si="559">IF(Q421="n/a",Q397,IFERROR(IF((OFFSET($C397,0,$A397))&lt;0,
MIN(0,Q397-(OFFSET($C397,0,$A397)/(OFFSET($C392,-$A396,$A397)))),
MAX(0,Q397-(OFFSET($C397,0,$A397)/(OFFSET($C392,-$A396,$A397))))),0))</f>
        <v>6.2688052899804951</v>
      </c>
      <c r="S397" s="395">
        <f t="shared" ref="S397:S411" ca="1" si="560">IF(R421="n/a",R397,IFERROR(IF((OFFSET($C397,0,$A397))&lt;0,
MIN(0,R397-(OFFSET($C397,0,$A397)/(OFFSET($C392,-$A396,$A397)))),
MAX(0,R397-(OFFSET($C397,0,$A397)/(OFFSET($C392,-$A396,$A397))))),0))</f>
        <v>6.2688052899804951</v>
      </c>
      <c r="T397" s="395">
        <f t="shared" ref="T397:T412" ca="1" si="561">IF(S421="n/a",S397,IFERROR(IF((OFFSET($C397,0,$A397))&lt;0,
MIN(0,S397-(OFFSET($C397,0,$A397)/(OFFSET($C392,-$A396,$A397)))),
MAX(0,S397-(OFFSET($C397,0,$A397)/(OFFSET($C392,-$A396,$A397))))),0))</f>
        <v>6.2688052899804951</v>
      </c>
      <c r="U397" s="395">
        <f t="shared" ref="U397:U413" ca="1" si="562">IF(T421="n/a",T397,IFERROR(IF((OFFSET($C397,0,$A397))&lt;0,
MIN(0,T397-(OFFSET($C397,0,$A397)/(OFFSET($C392,-$A396,$A397)))),
MAX(0,T397-(OFFSET($C397,0,$A397)/(OFFSET($C392,-$A396,$A397))))),0))</f>
        <v>6.2688052899804951</v>
      </c>
      <c r="V397" s="395">
        <f t="shared" ref="V397:V414" ca="1" si="563">IF(U421="n/a",U397,IFERROR(IF((OFFSET($C397,0,$A397))&lt;0,
MIN(0,U397-(OFFSET($C397,0,$A397)/(OFFSET($C392,-$A396,$A397)))),
MAX(0,U397-(OFFSET($C397,0,$A397)/(OFFSET($C392,-$A396,$A397))))),0))</f>
        <v>6.2688052899804951</v>
      </c>
      <c r="W397" s="395">
        <f t="shared" ref="W397:W415" ca="1" si="564">IF(V421="n/a",V397,IFERROR(IF((OFFSET($C397,0,$A397))&lt;0,
MIN(0,V397-(OFFSET($C397,0,$A397)/(OFFSET($C392,-$A396,$A397)))),
MAX(0,V397-(OFFSET($C397,0,$A397)/(OFFSET($C392,-$A396,$A397))))),0))</f>
        <v>6.2688052899804951</v>
      </c>
      <c r="X397" s="249"/>
      <c r="Y397" s="249"/>
      <c r="Z397" s="249"/>
      <c r="AA397" s="249"/>
      <c r="AB397" s="249"/>
    </row>
    <row r="398" spans="1:28" hidden="1" outlineLevel="1">
      <c r="A398" s="331">
        <v>1</v>
      </c>
      <c r="B398" s="309" t="str">
        <f t="shared" ref="B398:B416" ca="1" si="565">"Depreciated Net Capex "&amp;OFFSET($C$6,0,A398)</f>
        <v>Depreciated Net Capex 2013</v>
      </c>
      <c r="C398" s="396"/>
      <c r="D398" s="397">
        <f ca="1">(D392*((1+D$11)^0.5)/D$10)</f>
        <v>0</v>
      </c>
      <c r="E398" s="395">
        <f ca="1">IF(D422="n/a",D398,IFERROR(IF((OFFSET($C398,0,$A398))&lt;0,
MIN(0,D398-(OFFSET($C398,0,$A398)/(OFFSET($C393,-$A397,$A398)))),
MAX(0,D398-(OFFSET($C398,0,$A398)/(OFFSET($C393,-$A397,$A398))))),0))</f>
        <v>0</v>
      </c>
      <c r="F398" s="395">
        <f t="shared" ca="1" si="547"/>
        <v>0</v>
      </c>
      <c r="G398" s="395">
        <f t="shared" ca="1" si="548"/>
        <v>0</v>
      </c>
      <c r="H398" s="395">
        <f t="shared" ca="1" si="549"/>
        <v>0</v>
      </c>
      <c r="I398" s="395">
        <f t="shared" ca="1" si="550"/>
        <v>0</v>
      </c>
      <c r="J398" s="395">
        <f t="shared" ca="1" si="551"/>
        <v>0</v>
      </c>
      <c r="K398" s="395">
        <f t="shared" ca="1" si="552"/>
        <v>0</v>
      </c>
      <c r="L398" s="395">
        <f t="shared" ca="1" si="553"/>
        <v>0</v>
      </c>
      <c r="M398" s="395">
        <f t="shared" ca="1" si="554"/>
        <v>0</v>
      </c>
      <c r="N398" s="395">
        <f t="shared" ca="1" si="555"/>
        <v>0</v>
      </c>
      <c r="O398" s="395">
        <f t="shared" ca="1" si="556"/>
        <v>0</v>
      </c>
      <c r="P398" s="395">
        <f t="shared" ca="1" si="557"/>
        <v>0</v>
      </c>
      <c r="Q398" s="395">
        <f t="shared" ca="1" si="558"/>
        <v>0</v>
      </c>
      <c r="R398" s="395">
        <f t="shared" ca="1" si="559"/>
        <v>0</v>
      </c>
      <c r="S398" s="395">
        <f t="shared" ca="1" si="560"/>
        <v>0</v>
      </c>
      <c r="T398" s="395">
        <f t="shared" ca="1" si="561"/>
        <v>0</v>
      </c>
      <c r="U398" s="395">
        <f t="shared" ca="1" si="562"/>
        <v>0</v>
      </c>
      <c r="V398" s="395">
        <f t="shared" ca="1" si="563"/>
        <v>0</v>
      </c>
      <c r="W398" s="395">
        <f t="shared" ca="1" si="564"/>
        <v>0</v>
      </c>
      <c r="X398" s="249"/>
      <c r="Y398" s="249"/>
      <c r="Z398" s="249"/>
      <c r="AA398" s="249"/>
      <c r="AB398" s="249"/>
    </row>
    <row r="399" spans="1:28" hidden="1" outlineLevel="1">
      <c r="A399" s="331">
        <v>2</v>
      </c>
      <c r="B399" s="309" t="str">
        <f t="shared" ca="1" si="565"/>
        <v>Depreciated Net Capex 2014</v>
      </c>
      <c r="C399" s="398"/>
      <c r="D399" s="399"/>
      <c r="E399" s="397">
        <f ca="1">(E392*((1+E$11)^0.5)/E$10)</f>
        <v>0</v>
      </c>
      <c r="F399" s="395">
        <f ca="1">IF(E423="n/a",E399,IFERROR(IF((OFFSET($C399,0,$A399))&lt;0,
MIN(0,E399-(OFFSET($C399,0,$A399)/(OFFSET($C394,-$A398,$A399)))),
MAX(0,E399-(OFFSET($C399,0,$A399)/(OFFSET($C394,-$A398,$A399))))),0))</f>
        <v>0</v>
      </c>
      <c r="G399" s="395">
        <f t="shared" ca="1" si="548"/>
        <v>0</v>
      </c>
      <c r="H399" s="395">
        <f t="shared" ca="1" si="549"/>
        <v>0</v>
      </c>
      <c r="I399" s="395">
        <f t="shared" ca="1" si="550"/>
        <v>0</v>
      </c>
      <c r="J399" s="395">
        <f t="shared" ca="1" si="551"/>
        <v>0</v>
      </c>
      <c r="K399" s="395">
        <f t="shared" ca="1" si="552"/>
        <v>0</v>
      </c>
      <c r="L399" s="395">
        <f t="shared" ca="1" si="553"/>
        <v>0</v>
      </c>
      <c r="M399" s="395">
        <f t="shared" ca="1" si="554"/>
        <v>0</v>
      </c>
      <c r="N399" s="395">
        <f t="shared" ca="1" si="555"/>
        <v>0</v>
      </c>
      <c r="O399" s="395">
        <f t="shared" ca="1" si="556"/>
        <v>0</v>
      </c>
      <c r="P399" s="395">
        <f t="shared" ca="1" si="557"/>
        <v>0</v>
      </c>
      <c r="Q399" s="395">
        <f t="shared" ca="1" si="558"/>
        <v>0</v>
      </c>
      <c r="R399" s="395">
        <f t="shared" ca="1" si="559"/>
        <v>0</v>
      </c>
      <c r="S399" s="395">
        <f t="shared" ca="1" si="560"/>
        <v>0</v>
      </c>
      <c r="T399" s="395">
        <f t="shared" ca="1" si="561"/>
        <v>0</v>
      </c>
      <c r="U399" s="395">
        <f t="shared" ca="1" si="562"/>
        <v>0</v>
      </c>
      <c r="V399" s="395">
        <f t="shared" ca="1" si="563"/>
        <v>0</v>
      </c>
      <c r="W399" s="395">
        <f t="shared" ca="1" si="564"/>
        <v>0</v>
      </c>
      <c r="X399" s="334"/>
      <c r="Y399" s="249"/>
      <c r="Z399" s="249"/>
      <c r="AA399" s="249"/>
      <c r="AB399" s="249"/>
    </row>
    <row r="400" spans="1:28" hidden="1" outlineLevel="1">
      <c r="A400" s="331">
        <v>3</v>
      </c>
      <c r="B400" s="309" t="str">
        <f t="shared" ca="1" si="565"/>
        <v>Depreciated Net Capex 2015</v>
      </c>
      <c r="C400" s="398"/>
      <c r="D400" s="398"/>
      <c r="E400" s="399"/>
      <c r="F400" s="400">
        <f ca="1">($F392*((1+F$11)^0.5)/F$10)</f>
        <v>0.24850872827005385</v>
      </c>
      <c r="G400" s="395">
        <f ca="1">IF(F424="n/a",F400,IFERROR(IF((OFFSET($C400,0,$A400))&lt;0,
MIN(0,F400-(OFFSET($C400,0,$A400)/(OFFSET($C395,-$A399,$A400)))),
MAX(0,F400-(OFFSET($C400,0,$A400)/(OFFSET($C395,-$A399,$A400))))),0))</f>
        <v>0.24850872827005385</v>
      </c>
      <c r="H400" s="395">
        <f t="shared" ca="1" si="549"/>
        <v>0.24850872827005385</v>
      </c>
      <c r="I400" s="395">
        <f t="shared" ca="1" si="550"/>
        <v>0.24850872827005385</v>
      </c>
      <c r="J400" s="395">
        <f t="shared" ca="1" si="551"/>
        <v>0.24850872827005385</v>
      </c>
      <c r="K400" s="395">
        <f t="shared" ca="1" si="552"/>
        <v>0.24850872827005385</v>
      </c>
      <c r="L400" s="395">
        <f t="shared" ca="1" si="553"/>
        <v>0.24850872827005385</v>
      </c>
      <c r="M400" s="395">
        <f t="shared" ca="1" si="554"/>
        <v>0.24850872827005385</v>
      </c>
      <c r="N400" s="395">
        <f t="shared" ca="1" si="555"/>
        <v>0.24850872827005385</v>
      </c>
      <c r="O400" s="395">
        <f t="shared" ca="1" si="556"/>
        <v>0.24850872827005385</v>
      </c>
      <c r="P400" s="395">
        <f t="shared" ca="1" si="557"/>
        <v>0.24850872827005385</v>
      </c>
      <c r="Q400" s="395">
        <f t="shared" ca="1" si="558"/>
        <v>0.24850872827005385</v>
      </c>
      <c r="R400" s="395">
        <f t="shared" ca="1" si="559"/>
        <v>0.24850872827005385</v>
      </c>
      <c r="S400" s="395">
        <f t="shared" ca="1" si="560"/>
        <v>0.24850872827005385</v>
      </c>
      <c r="T400" s="395">
        <f t="shared" ca="1" si="561"/>
        <v>0.24850872827005385</v>
      </c>
      <c r="U400" s="395">
        <f t="shared" ca="1" si="562"/>
        <v>0.24850872827005385</v>
      </c>
      <c r="V400" s="395">
        <f t="shared" ca="1" si="563"/>
        <v>0.24850872827005385</v>
      </c>
      <c r="W400" s="395">
        <f t="shared" ca="1" si="564"/>
        <v>0.24850872827005385</v>
      </c>
      <c r="X400" s="334"/>
      <c r="Y400" s="334"/>
      <c r="Z400" s="249"/>
      <c r="AA400" s="249"/>
      <c r="AB400" s="249"/>
    </row>
    <row r="401" spans="1:28" hidden="1" outlineLevel="1">
      <c r="A401" s="331">
        <v>4</v>
      </c>
      <c r="B401" s="309" t="str">
        <f t="shared" ca="1" si="565"/>
        <v>Depreciated Net Capex 2016</v>
      </c>
      <c r="C401" s="398"/>
      <c r="D401" s="398"/>
      <c r="E401" s="398"/>
      <c r="F401" s="399"/>
      <c r="G401" s="400">
        <f ca="1">($G392*((1+G$11)^0.5)/G$10)</f>
        <v>0</v>
      </c>
      <c r="H401" s="395">
        <f ca="1">IF(G425="n/a",G401,IFERROR(IF((OFFSET($C401,0,$A401))&lt;0,
MIN(0,G401-(OFFSET($C401,0,$A401)/(OFFSET($C396,-$A400,$A401)))),
MAX(0,G401-(OFFSET($C401,0,$A401)/(OFFSET($C396,-$A400,$A401))))),0))</f>
        <v>0</v>
      </c>
      <c r="I401" s="395">
        <f t="shared" ca="1" si="550"/>
        <v>0</v>
      </c>
      <c r="J401" s="395">
        <f t="shared" ca="1" si="551"/>
        <v>0</v>
      </c>
      <c r="K401" s="395">
        <f t="shared" ca="1" si="552"/>
        <v>0</v>
      </c>
      <c r="L401" s="395">
        <f t="shared" ca="1" si="553"/>
        <v>0</v>
      </c>
      <c r="M401" s="395">
        <f t="shared" ca="1" si="554"/>
        <v>0</v>
      </c>
      <c r="N401" s="395">
        <f t="shared" ca="1" si="555"/>
        <v>0</v>
      </c>
      <c r="O401" s="395">
        <f t="shared" ca="1" si="556"/>
        <v>0</v>
      </c>
      <c r="P401" s="395">
        <f t="shared" ca="1" si="557"/>
        <v>0</v>
      </c>
      <c r="Q401" s="395">
        <f t="shared" ca="1" si="558"/>
        <v>0</v>
      </c>
      <c r="R401" s="395">
        <f t="shared" ca="1" si="559"/>
        <v>0</v>
      </c>
      <c r="S401" s="395">
        <f t="shared" ca="1" si="560"/>
        <v>0</v>
      </c>
      <c r="T401" s="395">
        <f t="shared" ca="1" si="561"/>
        <v>0</v>
      </c>
      <c r="U401" s="395">
        <f t="shared" ca="1" si="562"/>
        <v>0</v>
      </c>
      <c r="V401" s="395">
        <f t="shared" ca="1" si="563"/>
        <v>0</v>
      </c>
      <c r="W401" s="395">
        <f t="shared" ca="1" si="564"/>
        <v>0</v>
      </c>
      <c r="X401" s="334"/>
      <c r="Y401" s="334"/>
      <c r="Z401" s="334"/>
      <c r="AA401" s="249"/>
      <c r="AB401" s="249"/>
    </row>
    <row r="402" spans="1:28" hidden="1" outlineLevel="1">
      <c r="A402" s="331">
        <v>5</v>
      </c>
      <c r="B402" s="309" t="str">
        <f t="shared" ca="1" si="565"/>
        <v>Depreciated Net Capex 2017</v>
      </c>
      <c r="C402" s="398"/>
      <c r="D402" s="398"/>
      <c r="E402" s="398"/>
      <c r="F402" s="398"/>
      <c r="G402" s="399"/>
      <c r="H402" s="400">
        <f ca="1">(H392*((1+H$11)^0.5)/H$10)</f>
        <v>0</v>
      </c>
      <c r="I402" s="395">
        <f ca="1">IF(H426="n/a",H402,IFERROR(IF((OFFSET($C402,0,$A402))&lt;0,
MIN(0,H402-(OFFSET($C402,0,$A402)/(OFFSET($C397,-$A401,$A402)))),
MAX(0,H402-(OFFSET($C402,0,$A402)/(OFFSET($C397,-$A401,$A402))))),0))</f>
        <v>0</v>
      </c>
      <c r="J402" s="395">
        <f t="shared" ca="1" si="551"/>
        <v>0</v>
      </c>
      <c r="K402" s="395">
        <f t="shared" ca="1" si="552"/>
        <v>0</v>
      </c>
      <c r="L402" s="395">
        <f t="shared" ca="1" si="553"/>
        <v>0</v>
      </c>
      <c r="M402" s="395">
        <f t="shared" ca="1" si="554"/>
        <v>0</v>
      </c>
      <c r="N402" s="395">
        <f t="shared" ca="1" si="555"/>
        <v>0</v>
      </c>
      <c r="O402" s="395">
        <f t="shared" ca="1" si="556"/>
        <v>0</v>
      </c>
      <c r="P402" s="395">
        <f t="shared" ca="1" si="557"/>
        <v>0</v>
      </c>
      <c r="Q402" s="395">
        <f t="shared" ca="1" si="558"/>
        <v>0</v>
      </c>
      <c r="R402" s="395">
        <f t="shared" ca="1" si="559"/>
        <v>0</v>
      </c>
      <c r="S402" s="395">
        <f t="shared" ca="1" si="560"/>
        <v>0</v>
      </c>
      <c r="T402" s="395">
        <f t="shared" ca="1" si="561"/>
        <v>0</v>
      </c>
      <c r="U402" s="395">
        <f t="shared" ca="1" si="562"/>
        <v>0</v>
      </c>
      <c r="V402" s="395">
        <f t="shared" ca="1" si="563"/>
        <v>0</v>
      </c>
      <c r="W402" s="395">
        <f t="shared" ca="1" si="564"/>
        <v>0</v>
      </c>
      <c r="X402" s="334"/>
      <c r="Y402" s="334"/>
      <c r="Z402" s="334"/>
      <c r="AA402" s="249"/>
      <c r="AB402" s="249"/>
    </row>
    <row r="403" spans="1:28" hidden="1" outlineLevel="1">
      <c r="A403" s="331">
        <v>6</v>
      </c>
      <c r="B403" s="309" t="str">
        <f t="shared" ca="1" si="565"/>
        <v>Depreciated Net Capex 2018</v>
      </c>
      <c r="C403" s="398"/>
      <c r="D403" s="398"/>
      <c r="E403" s="398"/>
      <c r="F403" s="398"/>
      <c r="G403" s="398"/>
      <c r="H403" s="399"/>
      <c r="I403" s="400">
        <f ca="1">(I392*((1+I$11)^0.5)/I$10)</f>
        <v>0</v>
      </c>
      <c r="J403" s="395">
        <f ca="1">IF(I427="n/a",I403,IFERROR(IF((OFFSET($C403,0,$A403))&lt;0,
MIN(0,I403-(OFFSET($C403,0,$A403)/(OFFSET($C398,-$A402,$A403)))),
MAX(0,I403-(OFFSET($C403,0,$A403)/(OFFSET($C398,-$A402,$A403))))),0))</f>
        <v>0</v>
      </c>
      <c r="K403" s="395">
        <f t="shared" ca="1" si="552"/>
        <v>0</v>
      </c>
      <c r="L403" s="395">
        <f t="shared" ca="1" si="553"/>
        <v>0</v>
      </c>
      <c r="M403" s="395">
        <f t="shared" ca="1" si="554"/>
        <v>0</v>
      </c>
      <c r="N403" s="395">
        <f t="shared" ca="1" si="555"/>
        <v>0</v>
      </c>
      <c r="O403" s="395">
        <f t="shared" ca="1" si="556"/>
        <v>0</v>
      </c>
      <c r="P403" s="395">
        <f t="shared" ca="1" si="557"/>
        <v>0</v>
      </c>
      <c r="Q403" s="395">
        <f t="shared" ca="1" si="558"/>
        <v>0</v>
      </c>
      <c r="R403" s="395">
        <f t="shared" ca="1" si="559"/>
        <v>0</v>
      </c>
      <c r="S403" s="395">
        <f t="shared" ca="1" si="560"/>
        <v>0</v>
      </c>
      <c r="T403" s="395">
        <f t="shared" ca="1" si="561"/>
        <v>0</v>
      </c>
      <c r="U403" s="395">
        <f t="shared" ca="1" si="562"/>
        <v>0</v>
      </c>
      <c r="V403" s="395">
        <f t="shared" ca="1" si="563"/>
        <v>0</v>
      </c>
      <c r="W403" s="395">
        <f t="shared" ca="1" si="564"/>
        <v>0</v>
      </c>
      <c r="X403" s="334"/>
      <c r="Y403" s="334"/>
      <c r="Z403" s="334"/>
      <c r="AA403" s="249"/>
      <c r="AB403" s="249"/>
    </row>
    <row r="404" spans="1:28" hidden="1" outlineLevel="1">
      <c r="A404" s="331">
        <v>7</v>
      </c>
      <c r="B404" s="309" t="str">
        <f t="shared" ca="1" si="565"/>
        <v>Depreciated Net Capex 2019</v>
      </c>
      <c r="C404" s="398"/>
      <c r="D404" s="398"/>
      <c r="E404" s="398"/>
      <c r="F404" s="398"/>
      <c r="G404" s="398"/>
      <c r="H404" s="398"/>
      <c r="I404" s="399"/>
      <c r="J404" s="400">
        <f ca="1">(J392*((1+J$11)^0.5)/J$10)</f>
        <v>0</v>
      </c>
      <c r="K404" s="395">
        <f ca="1">IF(J428="n/a",J404,IFERROR(IF((OFFSET($C404,0,$A404))&lt;0,
MIN(0,J404-(OFFSET($C404,0,$A404)/(OFFSET($C399,-$A403,$A404)))),
MAX(0,J404-(OFFSET($C404,0,$A404)/(OFFSET($C399,-$A403,$A404))))),0))</f>
        <v>0</v>
      </c>
      <c r="L404" s="395">
        <f t="shared" ca="1" si="553"/>
        <v>0</v>
      </c>
      <c r="M404" s="395">
        <f t="shared" ca="1" si="554"/>
        <v>0</v>
      </c>
      <c r="N404" s="395">
        <f t="shared" ca="1" si="555"/>
        <v>0</v>
      </c>
      <c r="O404" s="395">
        <f t="shared" ca="1" si="556"/>
        <v>0</v>
      </c>
      <c r="P404" s="395">
        <f t="shared" ca="1" si="557"/>
        <v>0</v>
      </c>
      <c r="Q404" s="395">
        <f t="shared" ca="1" si="558"/>
        <v>0</v>
      </c>
      <c r="R404" s="395">
        <f t="shared" ca="1" si="559"/>
        <v>0</v>
      </c>
      <c r="S404" s="395">
        <f t="shared" ca="1" si="560"/>
        <v>0</v>
      </c>
      <c r="T404" s="395">
        <f t="shared" ca="1" si="561"/>
        <v>0</v>
      </c>
      <c r="U404" s="395">
        <f t="shared" ca="1" si="562"/>
        <v>0</v>
      </c>
      <c r="V404" s="395">
        <f t="shared" ca="1" si="563"/>
        <v>0</v>
      </c>
      <c r="W404" s="395">
        <f t="shared" ca="1" si="564"/>
        <v>0</v>
      </c>
      <c r="X404" s="334"/>
      <c r="Y404" s="334"/>
      <c r="Z404" s="334"/>
      <c r="AA404" s="249"/>
      <c r="AB404" s="249"/>
    </row>
    <row r="405" spans="1:28" hidden="1" outlineLevel="1">
      <c r="A405" s="331">
        <v>8</v>
      </c>
      <c r="B405" s="309" t="str">
        <f t="shared" ca="1" si="565"/>
        <v>Depreciated Net Capex 2020</v>
      </c>
      <c r="C405" s="398"/>
      <c r="D405" s="398"/>
      <c r="E405" s="398"/>
      <c r="F405" s="398"/>
      <c r="G405" s="398"/>
      <c r="H405" s="398"/>
      <c r="I405" s="398"/>
      <c r="J405" s="399"/>
      <c r="K405" s="400">
        <f ca="1">(K392*((1+K$11)^0.5)/K$10)</f>
        <v>0</v>
      </c>
      <c r="L405" s="395">
        <f ca="1">IF(K429="n/a",K405,IFERROR(IF((OFFSET($C405,0,$A405))&lt;0,
MIN(0,K405-(OFFSET($C405,0,$A405)/(OFFSET($C400,-$A404,$A405)))),
MAX(0,K405-(OFFSET($C405,0,$A405)/(OFFSET($C400,-$A404,$A405))))),0))</f>
        <v>0</v>
      </c>
      <c r="M405" s="395">
        <f t="shared" ca="1" si="554"/>
        <v>0</v>
      </c>
      <c r="N405" s="395">
        <f t="shared" ca="1" si="555"/>
        <v>0</v>
      </c>
      <c r="O405" s="395">
        <f t="shared" ca="1" si="556"/>
        <v>0</v>
      </c>
      <c r="P405" s="395">
        <f t="shared" ca="1" si="557"/>
        <v>0</v>
      </c>
      <c r="Q405" s="395">
        <f t="shared" ca="1" si="558"/>
        <v>0</v>
      </c>
      <c r="R405" s="395">
        <f t="shared" ca="1" si="559"/>
        <v>0</v>
      </c>
      <c r="S405" s="395">
        <f t="shared" ca="1" si="560"/>
        <v>0</v>
      </c>
      <c r="T405" s="395">
        <f t="shared" ca="1" si="561"/>
        <v>0</v>
      </c>
      <c r="U405" s="395">
        <f t="shared" ca="1" si="562"/>
        <v>0</v>
      </c>
      <c r="V405" s="395">
        <f t="shared" ca="1" si="563"/>
        <v>0</v>
      </c>
      <c r="W405" s="395">
        <f t="shared" ca="1" si="564"/>
        <v>0</v>
      </c>
      <c r="X405" s="334"/>
      <c r="Y405" s="334"/>
      <c r="Z405" s="334"/>
      <c r="AA405" s="249"/>
      <c r="AB405" s="249"/>
    </row>
    <row r="406" spans="1:28" hidden="1" outlineLevel="1">
      <c r="A406" s="331">
        <v>9</v>
      </c>
      <c r="B406" s="309" t="str">
        <f t="shared" ca="1" si="565"/>
        <v>Depreciated Net Capex 2021</v>
      </c>
      <c r="C406" s="398"/>
      <c r="D406" s="398"/>
      <c r="E406" s="398"/>
      <c r="F406" s="398"/>
      <c r="G406" s="398"/>
      <c r="H406" s="398"/>
      <c r="I406" s="398"/>
      <c r="J406" s="398"/>
      <c r="K406" s="399"/>
      <c r="L406" s="400">
        <f ca="1">(L392*((1+L$11)^0.5)/L$10)</f>
        <v>0</v>
      </c>
      <c r="M406" s="395">
        <f ca="1">IF(L430="n/a",L406,IFERROR(IF((OFFSET($C406,0,$A406))&lt;0,
MIN(0,L406-(OFFSET($C406,0,$A406)/(OFFSET($C401,-$A405,$A406)))),
MAX(0,L406-(OFFSET($C406,0,$A406)/(OFFSET($C401,-$A405,$A406))))),0))</f>
        <v>0</v>
      </c>
      <c r="N406" s="395">
        <f t="shared" ca="1" si="555"/>
        <v>0</v>
      </c>
      <c r="O406" s="395">
        <f t="shared" ca="1" si="556"/>
        <v>0</v>
      </c>
      <c r="P406" s="395">
        <f t="shared" ca="1" si="557"/>
        <v>0</v>
      </c>
      <c r="Q406" s="395">
        <f t="shared" ca="1" si="558"/>
        <v>0</v>
      </c>
      <c r="R406" s="395">
        <f t="shared" ca="1" si="559"/>
        <v>0</v>
      </c>
      <c r="S406" s="395">
        <f t="shared" ca="1" si="560"/>
        <v>0</v>
      </c>
      <c r="T406" s="395">
        <f t="shared" ca="1" si="561"/>
        <v>0</v>
      </c>
      <c r="U406" s="395">
        <f t="shared" ca="1" si="562"/>
        <v>0</v>
      </c>
      <c r="V406" s="395">
        <f t="shared" ca="1" si="563"/>
        <v>0</v>
      </c>
      <c r="W406" s="395">
        <f t="shared" ca="1" si="564"/>
        <v>0</v>
      </c>
      <c r="X406" s="334"/>
      <c r="Y406" s="334"/>
      <c r="Z406" s="334"/>
      <c r="AA406" s="249"/>
      <c r="AB406" s="249"/>
    </row>
    <row r="407" spans="1:28" hidden="1" outlineLevel="1">
      <c r="A407" s="331">
        <v>10</v>
      </c>
      <c r="B407" s="309" t="str">
        <f t="shared" ca="1" si="565"/>
        <v>Depreciated Net Capex 2022</v>
      </c>
      <c r="C407" s="398"/>
      <c r="D407" s="398"/>
      <c r="E407" s="398"/>
      <c r="F407" s="398"/>
      <c r="G407" s="398"/>
      <c r="H407" s="398"/>
      <c r="I407" s="398"/>
      <c r="J407" s="398"/>
      <c r="K407" s="398"/>
      <c r="L407" s="399"/>
      <c r="M407" s="400">
        <f ca="1">(M392*((1+M$11)^0.5)/M$10)</f>
        <v>0</v>
      </c>
      <c r="N407" s="395">
        <f ca="1">IF(M431="n/a",M407,IFERROR(IF((OFFSET($C407,0,$A407))&lt;0,
MIN(0,M407-(OFFSET($C407,0,$A407)/(OFFSET($C402,-$A406,$A407)))),
MAX(0,M407-(OFFSET($C407,0,$A407)/(OFFSET($C402,-$A406,$A407))))),0))</f>
        <v>0</v>
      </c>
      <c r="O407" s="395">
        <f t="shared" ca="1" si="556"/>
        <v>0</v>
      </c>
      <c r="P407" s="395">
        <f t="shared" ca="1" si="557"/>
        <v>0</v>
      </c>
      <c r="Q407" s="395">
        <f t="shared" ca="1" si="558"/>
        <v>0</v>
      </c>
      <c r="R407" s="395">
        <f t="shared" ca="1" si="559"/>
        <v>0</v>
      </c>
      <c r="S407" s="395">
        <f t="shared" ca="1" si="560"/>
        <v>0</v>
      </c>
      <c r="T407" s="395">
        <f t="shared" ca="1" si="561"/>
        <v>0</v>
      </c>
      <c r="U407" s="395">
        <f t="shared" ca="1" si="562"/>
        <v>0</v>
      </c>
      <c r="V407" s="395">
        <f t="shared" ca="1" si="563"/>
        <v>0</v>
      </c>
      <c r="W407" s="395">
        <f t="shared" ca="1" si="564"/>
        <v>0</v>
      </c>
      <c r="X407" s="334"/>
      <c r="Y407" s="334"/>
      <c r="Z407" s="334"/>
      <c r="AA407" s="249"/>
      <c r="AB407" s="249"/>
    </row>
    <row r="408" spans="1:28" hidden="1" outlineLevel="1">
      <c r="A408" s="331">
        <v>11</v>
      </c>
      <c r="B408" s="309" t="str">
        <f t="shared" ca="1" si="565"/>
        <v>Depreciated Net Capex 2023</v>
      </c>
      <c r="C408" s="398"/>
      <c r="D408" s="398"/>
      <c r="E408" s="398"/>
      <c r="F408" s="398"/>
      <c r="G408" s="398"/>
      <c r="H408" s="398"/>
      <c r="I408" s="398"/>
      <c r="J408" s="398"/>
      <c r="K408" s="398"/>
      <c r="L408" s="398"/>
      <c r="M408" s="399"/>
      <c r="N408" s="400">
        <f>(N392*((1+N$11)^0.5)/N$10)</f>
        <v>0</v>
      </c>
      <c r="O408" s="395">
        <f ca="1">IF(N432="n/a",N408,IFERROR(IF((OFFSET($C408,0,$A408))&lt;0,
MIN(0,N408-(OFFSET($C408,0,$A408)/(OFFSET($C403,-$A407,$A408)))),
MAX(0,N408-(OFFSET($C408,0,$A408)/(OFFSET($C403,-$A407,$A408))))),0))</f>
        <v>0</v>
      </c>
      <c r="P408" s="395">
        <f t="shared" ca="1" si="557"/>
        <v>0</v>
      </c>
      <c r="Q408" s="395">
        <f t="shared" ca="1" si="558"/>
        <v>0</v>
      </c>
      <c r="R408" s="395">
        <f t="shared" ca="1" si="559"/>
        <v>0</v>
      </c>
      <c r="S408" s="395">
        <f t="shared" ca="1" si="560"/>
        <v>0</v>
      </c>
      <c r="T408" s="395">
        <f t="shared" ca="1" si="561"/>
        <v>0</v>
      </c>
      <c r="U408" s="395">
        <f t="shared" ca="1" si="562"/>
        <v>0</v>
      </c>
      <c r="V408" s="395">
        <f t="shared" ca="1" si="563"/>
        <v>0</v>
      </c>
      <c r="W408" s="395">
        <f t="shared" ca="1" si="564"/>
        <v>0</v>
      </c>
      <c r="X408" s="334"/>
      <c r="Y408" s="334"/>
      <c r="Z408" s="334"/>
      <c r="AA408" s="249"/>
      <c r="AB408" s="249"/>
    </row>
    <row r="409" spans="1:28" hidden="1" outlineLevel="1">
      <c r="A409" s="331">
        <v>12</v>
      </c>
      <c r="B409" s="309" t="str">
        <f t="shared" ca="1" si="565"/>
        <v>Depreciated Net Capex 2024</v>
      </c>
      <c r="C409" s="398"/>
      <c r="D409" s="398"/>
      <c r="E409" s="398"/>
      <c r="F409" s="398"/>
      <c r="G409" s="398"/>
      <c r="H409" s="398"/>
      <c r="I409" s="398"/>
      <c r="J409" s="398"/>
      <c r="K409" s="398"/>
      <c r="L409" s="398"/>
      <c r="M409" s="398"/>
      <c r="N409" s="399"/>
      <c r="O409" s="400">
        <f>(O392*((1+O$11)^0.5)/O$10)</f>
        <v>0</v>
      </c>
      <c r="P409" s="395">
        <f ca="1">IF(O433="n/a",O409,IFERROR(IF((OFFSET($C409,0,$A409))&lt;0,
MIN(0,O409-(OFFSET($C409,0,$A409)/(OFFSET($C404,-$A408,$A409)))),
MAX(0,O409-(OFFSET($C409,0,$A409)/(OFFSET($C404,-$A408,$A409))))),0))</f>
        <v>0</v>
      </c>
      <c r="Q409" s="395">
        <f t="shared" ca="1" si="558"/>
        <v>0</v>
      </c>
      <c r="R409" s="395">
        <f t="shared" ca="1" si="559"/>
        <v>0</v>
      </c>
      <c r="S409" s="395">
        <f t="shared" ca="1" si="560"/>
        <v>0</v>
      </c>
      <c r="T409" s="395">
        <f t="shared" ca="1" si="561"/>
        <v>0</v>
      </c>
      <c r="U409" s="395">
        <f t="shared" ca="1" si="562"/>
        <v>0</v>
      </c>
      <c r="V409" s="395">
        <f t="shared" ca="1" si="563"/>
        <v>0</v>
      </c>
      <c r="W409" s="395">
        <f t="shared" ca="1" si="564"/>
        <v>0</v>
      </c>
      <c r="X409" s="334"/>
      <c r="Y409" s="334"/>
      <c r="Z409" s="334"/>
      <c r="AA409" s="249"/>
      <c r="AB409" s="249"/>
    </row>
    <row r="410" spans="1:28" hidden="1" outlineLevel="1">
      <c r="A410" s="331">
        <v>13</v>
      </c>
      <c r="B410" s="309" t="str">
        <f t="shared" ca="1" si="565"/>
        <v>Depreciated Net Capex 2025</v>
      </c>
      <c r="C410" s="398"/>
      <c r="D410" s="398"/>
      <c r="E410" s="398"/>
      <c r="F410" s="398"/>
      <c r="G410" s="398"/>
      <c r="H410" s="398"/>
      <c r="I410" s="398"/>
      <c r="J410" s="398"/>
      <c r="K410" s="398"/>
      <c r="L410" s="398"/>
      <c r="M410" s="398"/>
      <c r="N410" s="398"/>
      <c r="O410" s="399"/>
      <c r="P410" s="400">
        <f>(P392*((1+P$11)^0.5)/P$10)</f>
        <v>0</v>
      </c>
      <c r="Q410" s="395">
        <f ca="1">IF(P434="n/a",P410,IFERROR(IF((OFFSET($C410,0,$A410))&lt;0,
MIN(0,P410-(OFFSET($C410,0,$A410)/(OFFSET($C405,-$A409,$A410)))),
MAX(0,P410-(OFFSET($C410,0,$A410)/(OFFSET($C405,-$A409,$A410))))),0))</f>
        <v>0</v>
      </c>
      <c r="R410" s="395">
        <f t="shared" ca="1" si="559"/>
        <v>0</v>
      </c>
      <c r="S410" s="395">
        <f t="shared" ca="1" si="560"/>
        <v>0</v>
      </c>
      <c r="T410" s="395">
        <f t="shared" ca="1" si="561"/>
        <v>0</v>
      </c>
      <c r="U410" s="395">
        <f t="shared" ca="1" si="562"/>
        <v>0</v>
      </c>
      <c r="V410" s="395">
        <f t="shared" ca="1" si="563"/>
        <v>0</v>
      </c>
      <c r="W410" s="395">
        <f t="shared" ca="1" si="564"/>
        <v>0</v>
      </c>
      <c r="X410" s="334"/>
      <c r="Y410" s="334"/>
      <c r="Z410" s="334"/>
      <c r="AA410" s="249"/>
      <c r="AB410" s="249"/>
    </row>
    <row r="411" spans="1:28" hidden="1" outlineLevel="1">
      <c r="A411" s="331">
        <v>14</v>
      </c>
      <c r="B411" s="309" t="str">
        <f t="shared" ca="1" si="565"/>
        <v>Depreciated Net Capex 2026</v>
      </c>
      <c r="C411" s="398"/>
      <c r="D411" s="398"/>
      <c r="E411" s="398"/>
      <c r="F411" s="398"/>
      <c r="G411" s="398"/>
      <c r="H411" s="398"/>
      <c r="I411" s="398"/>
      <c r="J411" s="398"/>
      <c r="K411" s="398"/>
      <c r="L411" s="398"/>
      <c r="M411" s="398"/>
      <c r="N411" s="398"/>
      <c r="O411" s="398"/>
      <c r="P411" s="399"/>
      <c r="Q411" s="400">
        <f>(Q392*((1+Q$11)^0.5)/Q$10)</f>
        <v>0</v>
      </c>
      <c r="R411" s="395">
        <f ca="1">IF(Q435="n/a",Q411,IFERROR(IF((OFFSET($C411,0,$A411))&lt;0,
MIN(0,Q411-(OFFSET($C411,0,$A411)/(OFFSET($C406,-$A410,$A411)))),
MAX(0,Q411-(OFFSET($C411,0,$A411)/(OFFSET($C406,-$A410,$A411))))),0))</f>
        <v>0</v>
      </c>
      <c r="S411" s="395">
        <f t="shared" ca="1" si="560"/>
        <v>0</v>
      </c>
      <c r="T411" s="395">
        <f t="shared" ca="1" si="561"/>
        <v>0</v>
      </c>
      <c r="U411" s="395">
        <f t="shared" ca="1" si="562"/>
        <v>0</v>
      </c>
      <c r="V411" s="395">
        <f t="shared" ca="1" si="563"/>
        <v>0</v>
      </c>
      <c r="W411" s="395">
        <f t="shared" ca="1" si="564"/>
        <v>0</v>
      </c>
      <c r="X411" s="334"/>
      <c r="Y411" s="334"/>
      <c r="Z411" s="334"/>
      <c r="AA411" s="249"/>
      <c r="AB411" s="249"/>
    </row>
    <row r="412" spans="1:28" hidden="1" outlineLevel="1">
      <c r="A412" s="331">
        <v>15</v>
      </c>
      <c r="B412" s="309" t="str">
        <f t="shared" ca="1" si="565"/>
        <v>Depreciated Net Capex 2027</v>
      </c>
      <c r="C412" s="398"/>
      <c r="D412" s="398"/>
      <c r="E412" s="398"/>
      <c r="F412" s="398"/>
      <c r="G412" s="398"/>
      <c r="H412" s="398"/>
      <c r="I412" s="398"/>
      <c r="J412" s="398"/>
      <c r="K412" s="398"/>
      <c r="L412" s="398"/>
      <c r="M412" s="398"/>
      <c r="N412" s="398"/>
      <c r="O412" s="398"/>
      <c r="P412" s="398"/>
      <c r="Q412" s="399"/>
      <c r="R412" s="400">
        <f>(R392*((1+R$11)^0.5)/R$10)</f>
        <v>0</v>
      </c>
      <c r="S412" s="395">
        <f ca="1">IF(R436="n/a",R412,IFERROR(IF((OFFSET($C412,0,$A412))&lt;0,
MIN(0,R412-(OFFSET($C412,0,$A412)/(OFFSET($C407,-$A411,$A412)))),
MAX(0,R412-(OFFSET($C412,0,$A412)/(OFFSET($C407,-$A411,$A412))))),0))</f>
        <v>0</v>
      </c>
      <c r="T412" s="395">
        <f t="shared" ca="1" si="561"/>
        <v>0</v>
      </c>
      <c r="U412" s="395">
        <f t="shared" ca="1" si="562"/>
        <v>0</v>
      </c>
      <c r="V412" s="395">
        <f t="shared" ca="1" si="563"/>
        <v>0</v>
      </c>
      <c r="W412" s="395">
        <f t="shared" ca="1" si="564"/>
        <v>0</v>
      </c>
      <c r="X412" s="334"/>
      <c r="Y412" s="334"/>
      <c r="Z412" s="334"/>
      <c r="AA412" s="249"/>
      <c r="AB412" s="249"/>
    </row>
    <row r="413" spans="1:28" hidden="1" outlineLevel="1">
      <c r="A413" s="331">
        <v>16</v>
      </c>
      <c r="B413" s="309" t="str">
        <f t="shared" ca="1" si="565"/>
        <v>Depreciated Net Capex 2028</v>
      </c>
      <c r="C413" s="398"/>
      <c r="D413" s="398"/>
      <c r="E413" s="398"/>
      <c r="F413" s="398"/>
      <c r="G413" s="398"/>
      <c r="H413" s="398"/>
      <c r="I413" s="398"/>
      <c r="J413" s="398"/>
      <c r="K413" s="398"/>
      <c r="L413" s="398"/>
      <c r="M413" s="398"/>
      <c r="N413" s="398"/>
      <c r="O413" s="398"/>
      <c r="P413" s="398"/>
      <c r="Q413" s="398"/>
      <c r="R413" s="399"/>
      <c r="S413" s="400">
        <f>(S392*((1+S$11)^0.5)/S$10)</f>
        <v>0</v>
      </c>
      <c r="T413" s="395">
        <f ca="1">IF(S437="n/a",S413,IFERROR(IF((OFFSET($C413,0,$A413))&lt;0,
MIN(0,S413-(OFFSET($C413,0,$A413)/(OFFSET($C408,-$A412,$A413)))),
MAX(0,S413-(OFFSET($C413,0,$A413)/(OFFSET($C408,-$A412,$A413))))),0))</f>
        <v>0</v>
      </c>
      <c r="U413" s="395">
        <f t="shared" ca="1" si="562"/>
        <v>0</v>
      </c>
      <c r="V413" s="395">
        <f t="shared" ca="1" si="563"/>
        <v>0</v>
      </c>
      <c r="W413" s="395">
        <f t="shared" ca="1" si="564"/>
        <v>0</v>
      </c>
      <c r="X413" s="334"/>
      <c r="Y413" s="334"/>
      <c r="Z413" s="334"/>
      <c r="AA413" s="249"/>
      <c r="AB413" s="249"/>
    </row>
    <row r="414" spans="1:28" hidden="1" outlineLevel="1">
      <c r="A414" s="331">
        <v>17</v>
      </c>
      <c r="B414" s="309" t="str">
        <f t="shared" ca="1" si="565"/>
        <v>Depreciated Net Capex 2029</v>
      </c>
      <c r="C414" s="398"/>
      <c r="D414" s="398"/>
      <c r="E414" s="398"/>
      <c r="F414" s="398"/>
      <c r="G414" s="398"/>
      <c r="H414" s="398"/>
      <c r="I414" s="398"/>
      <c r="J414" s="398"/>
      <c r="K414" s="398"/>
      <c r="L414" s="398"/>
      <c r="M414" s="398"/>
      <c r="N414" s="398"/>
      <c r="O414" s="398"/>
      <c r="P414" s="398"/>
      <c r="Q414" s="398"/>
      <c r="R414" s="398"/>
      <c r="S414" s="399"/>
      <c r="T414" s="400">
        <f>(T392*((1+T$11)^0.5)/T$10)</f>
        <v>0</v>
      </c>
      <c r="U414" s="395">
        <f ca="1">IF(T438="n/a",T414,IFERROR(IF((OFFSET($C414,0,$A414))&lt;0,
MIN(0,T414-(OFFSET($C414,0,$A414)/(OFFSET($C409,-$A413,$A414)))),
MAX(0,T414-(OFFSET($C414,0,$A414)/(OFFSET($C409,-$A413,$A414))))),0))</f>
        <v>0</v>
      </c>
      <c r="V414" s="395">
        <f t="shared" ca="1" si="563"/>
        <v>0</v>
      </c>
      <c r="W414" s="395">
        <f t="shared" ca="1" si="564"/>
        <v>0</v>
      </c>
      <c r="X414" s="334"/>
      <c r="Y414" s="334"/>
      <c r="Z414" s="334"/>
      <c r="AA414" s="249"/>
      <c r="AB414" s="249"/>
    </row>
    <row r="415" spans="1:28" hidden="1" outlineLevel="1">
      <c r="A415" s="331">
        <v>18</v>
      </c>
      <c r="B415" s="309" t="str">
        <f t="shared" ca="1" si="565"/>
        <v>Depreciated Net Capex 2030</v>
      </c>
      <c r="C415" s="398"/>
      <c r="D415" s="398"/>
      <c r="E415" s="398"/>
      <c r="F415" s="398"/>
      <c r="G415" s="398"/>
      <c r="H415" s="398"/>
      <c r="I415" s="398"/>
      <c r="J415" s="398"/>
      <c r="K415" s="398"/>
      <c r="L415" s="398"/>
      <c r="M415" s="398"/>
      <c r="N415" s="398"/>
      <c r="O415" s="398"/>
      <c r="P415" s="398"/>
      <c r="Q415" s="398"/>
      <c r="R415" s="398"/>
      <c r="S415" s="398"/>
      <c r="T415" s="399"/>
      <c r="U415" s="400">
        <f>(U392*((1+U$11)^0.5)/U$10)</f>
        <v>0</v>
      </c>
      <c r="V415" s="395">
        <f ca="1">IF(U439="n/a",U415,IFERROR(IF((OFFSET($C415,0,$A415))&lt;0,
MIN(0,U415-(OFFSET($C415,0,$A415)/(OFFSET($C410,-$A414,$A415)))),
MAX(0,U415-(OFFSET($C415,0,$A415)/(OFFSET($C410,-$A414,$A415))))),0))</f>
        <v>0</v>
      </c>
      <c r="W415" s="395">
        <f t="shared" ca="1" si="564"/>
        <v>0</v>
      </c>
      <c r="X415" s="334"/>
      <c r="Y415" s="334"/>
      <c r="Z415" s="334"/>
      <c r="AA415" s="249"/>
      <c r="AB415" s="249"/>
    </row>
    <row r="416" spans="1:28" hidden="1" outlineLevel="1">
      <c r="A416" s="331">
        <v>19</v>
      </c>
      <c r="B416" s="309" t="str">
        <f t="shared" ca="1" si="565"/>
        <v>Depreciated Net Capex 2031</v>
      </c>
      <c r="C416" s="398"/>
      <c r="D416" s="398"/>
      <c r="E416" s="398"/>
      <c r="F416" s="398"/>
      <c r="G416" s="398"/>
      <c r="H416" s="398"/>
      <c r="I416" s="398"/>
      <c r="J416" s="398"/>
      <c r="K416" s="398"/>
      <c r="L416" s="398"/>
      <c r="M416" s="398"/>
      <c r="N416" s="398"/>
      <c r="O416" s="398"/>
      <c r="P416" s="398"/>
      <c r="Q416" s="398"/>
      <c r="R416" s="398"/>
      <c r="S416" s="398"/>
      <c r="T416" s="398"/>
      <c r="U416" s="399"/>
      <c r="V416" s="400">
        <f>(V392*((1+V$11)^0.5)/V$10)</f>
        <v>0</v>
      </c>
      <c r="W416" s="395">
        <f ca="1">IF(V440="n/a",V416,IFERROR(IF((OFFSET($C416,0,$A416))&lt;0,
MIN(0,V416-(OFFSET($C416,0,$A416)/(OFFSET($C411,-$A415,$A416)))),
MAX(0,V416-(OFFSET($C416,0,$A416)/(OFFSET($C411,-$A415,$A416))))),0))</f>
        <v>0</v>
      </c>
      <c r="X416" s="334"/>
      <c r="Y416" s="334"/>
      <c r="Z416" s="334"/>
      <c r="AA416" s="249"/>
      <c r="AB416" s="249"/>
    </row>
    <row r="417" spans="1:28" hidden="1" outlineLevel="1">
      <c r="A417" s="331">
        <v>20</v>
      </c>
      <c r="B417" s="309" t="str">
        <f ca="1">"Depreciated Net Capex "&amp;OFFSET($C$6,0,A417)</f>
        <v>Depreciated Net Capex 2032</v>
      </c>
      <c r="C417" s="398"/>
      <c r="D417" s="398"/>
      <c r="E417" s="398"/>
      <c r="F417" s="398"/>
      <c r="G417" s="398"/>
      <c r="H417" s="398"/>
      <c r="I417" s="398"/>
      <c r="J417" s="398"/>
      <c r="K417" s="398"/>
      <c r="L417" s="398"/>
      <c r="M417" s="398"/>
      <c r="N417" s="398"/>
      <c r="O417" s="398"/>
      <c r="P417" s="398"/>
      <c r="Q417" s="398"/>
      <c r="R417" s="398"/>
      <c r="S417" s="398"/>
      <c r="T417" s="398"/>
      <c r="U417" s="398"/>
      <c r="V417" s="399"/>
      <c r="W417" s="395">
        <f>(W392*((1+W$11)^0.5)/W$10)</f>
        <v>0</v>
      </c>
      <c r="X417" s="249"/>
      <c r="Y417" s="249"/>
      <c r="Z417" s="249"/>
      <c r="AA417" s="249"/>
      <c r="AB417" s="249"/>
    </row>
    <row r="418" spans="1:28" hidden="1" outlineLevel="1">
      <c r="A418" s="249"/>
      <c r="B418" s="332"/>
      <c r="C418" s="395"/>
      <c r="D418" s="395"/>
      <c r="E418" s="395"/>
      <c r="F418" s="395"/>
      <c r="G418" s="395"/>
      <c r="H418" s="395"/>
      <c r="I418" s="395"/>
      <c r="J418" s="395"/>
      <c r="K418" s="395"/>
      <c r="L418" s="395"/>
      <c r="M418" s="395"/>
      <c r="N418" s="395"/>
      <c r="O418" s="395"/>
      <c r="P418" s="395"/>
      <c r="Q418" s="395"/>
      <c r="R418" s="395"/>
      <c r="S418" s="395"/>
      <c r="T418" s="395"/>
      <c r="U418" s="395"/>
      <c r="V418" s="395"/>
      <c r="W418" s="395"/>
      <c r="X418" s="249"/>
      <c r="Y418" s="249"/>
      <c r="Z418" s="249"/>
      <c r="AA418" s="249"/>
      <c r="AB418" s="249"/>
    </row>
    <row r="419" spans="1:28" hidden="1" outlineLevel="1">
      <c r="A419" s="249"/>
      <c r="B419" s="332"/>
      <c r="C419" s="395"/>
      <c r="D419" s="395"/>
      <c r="E419" s="395"/>
      <c r="F419" s="395"/>
      <c r="G419" s="395"/>
      <c r="H419" s="395"/>
      <c r="I419" s="395"/>
      <c r="J419" s="395"/>
      <c r="K419" s="395"/>
      <c r="L419" s="395"/>
      <c r="M419" s="395"/>
      <c r="N419" s="395"/>
      <c r="O419" s="395"/>
      <c r="P419" s="395"/>
      <c r="Q419" s="395"/>
      <c r="R419" s="395"/>
      <c r="S419" s="395"/>
      <c r="T419" s="395"/>
      <c r="U419" s="395"/>
      <c r="V419" s="395"/>
      <c r="W419" s="395"/>
      <c r="X419" s="249"/>
      <c r="Y419" s="249"/>
      <c r="Z419" s="249"/>
      <c r="AA419" s="249"/>
      <c r="AB419" s="249"/>
    </row>
    <row r="420" spans="1:28" hidden="1" outlineLevel="1">
      <c r="A420" s="249"/>
      <c r="B420" s="309" t="s">
        <v>298</v>
      </c>
      <c r="C420" s="395"/>
      <c r="D420" s="395">
        <f t="shared" ref="D420" ca="1" si="566">IF(C420="n/a","n/a",IF(AND(C420&lt;1,D394=0),0,
IF(D394=0,C420-1,
IF(C420&lt;1,D395,
(((C420-1)*(C396-(C396/(C420))))+((D394/D$10)*D395))/(D396)))))</f>
        <v>0</v>
      </c>
      <c r="E420" s="395">
        <f t="shared" ref="E420" ca="1" si="567">IF(D420="n/a","n/a",IF(AND(D420&lt;1,E394=0),0,
IF(E394=0,D420-1,
IF(D420&lt;1,E395,
(((D420-1)*(D396-(D396/(D420))))+((E394/E$10)*E395))/(E396)))))</f>
        <v>0</v>
      </c>
      <c r="F420" s="395">
        <f t="shared" ref="F420" ca="1" si="568">IF(E420="n/a","n/a",IF(AND(E420&lt;1,F394=0),0,
IF(F394=0,E420-1,
IF(E420&lt;1,F395,
(((E420-1)*(E396-(E396/(E420))))+((F394/F$10)*F395))/(F396)))))</f>
        <v>0</v>
      </c>
      <c r="G420" s="395">
        <f t="shared" ref="G420" ca="1" si="569">IF(F420="n/a","n/a",IF(AND(F420&lt;1,G394=0),0,
IF(G394=0,F420-1,
IF(F420&lt;1,G395,
(((F420-1)*(F396-(F396/(F420))))+((G394/G$10)*G395))/(G396)))))</f>
        <v>0</v>
      </c>
      <c r="H420" s="395">
        <f ca="1">IF(G420="n/a","n/a",IF(AND(G420&lt;1,H394=0),0,
IF(H394=0,G420-1,
IF(G420&lt;1,H395,
(((G420-1)*(G396-(G396/(G420))))+((H394/H$10)*H395))/(H396)))))</f>
        <v>0</v>
      </c>
      <c r="I420" s="395">
        <f t="shared" ref="I420" ca="1" si="570">IF(H420="n/a","n/a",IF(AND(H420&lt;1,I394=0),0,
IF(I394=0,H420-1,
IF(H420&lt;1,I395,
(((H420-1)*(H396-(H396/(H420))))+((I394/I$10)*I395))/(I396)))))</f>
        <v>0</v>
      </c>
      <c r="J420" s="395">
        <f t="shared" ref="J420" ca="1" si="571">IF(I420="n/a","n/a",IF(AND(I420&lt;1,J394=0),0,
IF(J394=0,I420-1,
IF(I420&lt;1,J395,
(((I420-1)*(I396-(I396/(I420))))+((J394/J$10)*J395))/(J396)))))</f>
        <v>0</v>
      </c>
      <c r="K420" s="395">
        <f t="shared" ref="K420" ca="1" si="572">IF(J420="n/a","n/a",IF(AND(J420&lt;1,K394=0),0,
IF(K394=0,J420-1,
IF(J420&lt;1,K395,
(((J420-1)*(J396-(J396/(J420))))+((K394/K$10)*K395))/(K396)))))</f>
        <v>0</v>
      </c>
      <c r="L420" s="395">
        <f t="shared" ref="L420" ca="1" si="573">IF(K420="n/a","n/a",IF(AND(K420&lt;1,L394=0),0,
IF(L394=0,K420-1,
IF(K420&lt;1,L395,
(((K420-1)*(K396-(K396/(K420))))+((L394/L$10)*L395))/(L396)))))</f>
        <v>0</v>
      </c>
      <c r="M420" s="395">
        <f t="shared" ref="M420" ca="1" si="574">IF(L420="n/a","n/a",IF(AND(L420&lt;1,M394=0),0,
IF(M394=0,L420-1,
IF(L420&lt;1,M395,
(((L420-1)*(L396-(L396/(L420))))+((M394/M$10)*M395))/(M396)))))</f>
        <v>0</v>
      </c>
      <c r="N420" s="395">
        <f t="shared" ref="N420" ca="1" si="575">IF(M420="n/a","n/a",IF(AND(M420&lt;1,N394=0),0,
IF(N394=0,M420-1,
IF(M420&lt;1,N395,
(((M420-1)*(M396-(M396/(M420))))+((N394/N$10)*N395))/(N396)))))</f>
        <v>0</v>
      </c>
      <c r="O420" s="395">
        <f t="shared" ref="O420" ca="1" si="576">IF(N420="n/a","n/a",IF(AND(N420&lt;1,O394=0),0,
IF(O394=0,N420-1,
IF(N420&lt;1,O395,
(((N420-1)*(N396-(N396/(N420))))+((O394/O$10)*O395))/(O396)))))</f>
        <v>0</v>
      </c>
      <c r="P420" s="395">
        <f t="shared" ref="P420" ca="1" si="577">IF(O420="n/a","n/a",IF(AND(O420&lt;1,P394=0),0,
IF(P394=0,O420-1,
IF(O420&lt;1,P395,
(((O420-1)*(O396-(O396/(O420))))+((P394/P$10)*P395))/(P396)))))</f>
        <v>0</v>
      </c>
      <c r="Q420" s="395">
        <f t="shared" ref="Q420" ca="1" si="578">IF(P420="n/a","n/a",IF(AND(P420&lt;1,Q394=0),0,
IF(Q394=0,P420-1,
IF(P420&lt;1,Q395,
(((P420-1)*(P396-(P396/(P420))))+((Q394/Q$10)*Q395))/(Q396)))))</f>
        <v>0</v>
      </c>
      <c r="R420" s="395">
        <f t="shared" ref="R420" ca="1" si="579">IF(Q420="n/a","n/a",IF(AND(Q420&lt;1,R394=0),0,
IF(R394=0,Q420-1,
IF(Q420&lt;1,R395,
(((Q420-1)*(Q396-(Q396/(Q420))))+((R394/R$10)*R395))/(R396)))))</f>
        <v>0</v>
      </c>
      <c r="S420" s="395">
        <f t="shared" ref="S420" ca="1" si="580">IF(R420="n/a","n/a",IF(AND(R420&lt;1,S394=0),0,
IF(S394=0,R420-1,
IF(R420&lt;1,S395,
(((R420-1)*(R396-(R396/(R420))))+((S394/S$10)*S395))/(S396)))))</f>
        <v>0</v>
      </c>
      <c r="T420" s="395">
        <f t="shared" ref="T420" ca="1" si="581">IF(S420="n/a","n/a",IF(AND(S420&lt;1,T394=0),0,
IF(T394=0,S420-1,
IF(S420&lt;1,T395,
(((S420-1)*(S396-(S396/(S420))))+((T394/T$10)*T395))/(T396)))))</f>
        <v>0</v>
      </c>
      <c r="U420" s="395">
        <f t="shared" ref="U420" ca="1" si="582">IF(T420="n/a","n/a",IF(AND(T420&lt;1,U394=0),0,
IF(U394=0,T420-1,
IF(T420&lt;1,U395,
(((T420-1)*(T396-(T396/(T420))))+((U394/U$10)*U395))/(U396)))))</f>
        <v>0</v>
      </c>
      <c r="V420" s="395">
        <f t="shared" ref="V420" ca="1" si="583">IF(U420="n/a","n/a",IF(AND(U420&lt;1,V394=0),0,
IF(V394=0,U420-1,
IF(U420&lt;1,V395,
(((U420-1)*(U396-(U396/(U420))))+((V394/V$10)*V395))/(V396)))))</f>
        <v>0</v>
      </c>
      <c r="W420" s="395">
        <f t="shared" ref="W420" ca="1" si="584">IF(V420="n/a","n/a",IF(AND(V420&lt;1,W394=0),0,
IF(W394=0,V420-1,
IF(V420&lt;1,W395,
(((V420-1)*(V396-(V396/(V420))))+((W394/W$10)*W395))/(W396)))))</f>
        <v>0</v>
      </c>
      <c r="X420" s="249"/>
      <c r="Y420" s="249"/>
      <c r="Z420" s="249"/>
      <c r="AA420" s="249"/>
      <c r="AB420" s="249"/>
    </row>
    <row r="421" spans="1:28" hidden="1" outlineLevel="1">
      <c r="A421" s="249"/>
      <c r="B421" s="309" t="s">
        <v>191</v>
      </c>
      <c r="C421" s="395" t="str">
        <f ca="1">C393</f>
        <v>n/a</v>
      </c>
      <c r="D421" s="395" t="str">
        <f t="shared" ref="D421" ca="1" si="585">IF(C421="n/a","n/a",MAX(0,C421-1))</f>
        <v>n/a</v>
      </c>
      <c r="E421" s="395" t="str">
        <f t="shared" ref="E421:E422" ca="1" si="586">IF(D421="n/a","n/a",MAX(0,D421-1))</f>
        <v>n/a</v>
      </c>
      <c r="F421" s="395" t="str">
        <f t="shared" ref="F421:F423" ca="1" si="587">IF(E421="n/a","n/a",MAX(0,E421-1))</f>
        <v>n/a</v>
      </c>
      <c r="G421" s="395" t="str">
        <f t="shared" ref="G421:G424" ca="1" si="588">IF(F421="n/a","n/a",MAX(0,F421-1))</f>
        <v>n/a</v>
      </c>
      <c r="H421" s="395" t="str">
        <f t="shared" ref="H421:H425" ca="1" si="589">IF(G421="n/a","n/a",MAX(0,G421-1))</f>
        <v>n/a</v>
      </c>
      <c r="I421" s="395" t="str">
        <f t="shared" ref="I421:I426" ca="1" si="590">IF(H421="n/a","n/a",MAX(0,H421-1))</f>
        <v>n/a</v>
      </c>
      <c r="J421" s="395" t="str">
        <f t="shared" ref="J421:J427" ca="1" si="591">IF(I421="n/a","n/a",MAX(0,I421-1))</f>
        <v>n/a</v>
      </c>
      <c r="K421" s="395" t="str">
        <f t="shared" ref="K421:K428" ca="1" si="592">IF(J421="n/a","n/a",MAX(0,J421-1))</f>
        <v>n/a</v>
      </c>
      <c r="L421" s="395" t="str">
        <f t="shared" ref="L421:L429" ca="1" si="593">IF(K421="n/a","n/a",MAX(0,K421-1))</f>
        <v>n/a</v>
      </c>
      <c r="M421" s="395" t="str">
        <f t="shared" ref="M421:M430" ca="1" si="594">IF(L421="n/a","n/a",MAX(0,L421-1))</f>
        <v>n/a</v>
      </c>
      <c r="N421" s="395" t="str">
        <f t="shared" ref="N421:N431" ca="1" si="595">IF(M421="n/a","n/a",MAX(0,M421-1))</f>
        <v>n/a</v>
      </c>
      <c r="O421" s="395" t="str">
        <f t="shared" ref="O421:O432" ca="1" si="596">IF(N421="n/a","n/a",MAX(0,N421-1))</f>
        <v>n/a</v>
      </c>
      <c r="P421" s="395" t="str">
        <f t="shared" ref="P421:P433" ca="1" si="597">IF(O421="n/a","n/a",MAX(0,O421-1))</f>
        <v>n/a</v>
      </c>
      <c r="Q421" s="395" t="str">
        <f t="shared" ref="Q421:Q434" ca="1" si="598">IF(P421="n/a","n/a",MAX(0,P421-1))</f>
        <v>n/a</v>
      </c>
      <c r="R421" s="395" t="str">
        <f t="shared" ref="R421:R435" ca="1" si="599">IF(Q421="n/a","n/a",MAX(0,Q421-1))</f>
        <v>n/a</v>
      </c>
      <c r="S421" s="395" t="str">
        <f t="shared" ref="S421:S436" ca="1" si="600">IF(R421="n/a","n/a",MAX(0,R421-1))</f>
        <v>n/a</v>
      </c>
      <c r="T421" s="395" t="str">
        <f t="shared" ref="T421:T437" ca="1" si="601">IF(S421="n/a","n/a",MAX(0,S421-1))</f>
        <v>n/a</v>
      </c>
      <c r="U421" s="395" t="str">
        <f t="shared" ref="U421:U438" ca="1" si="602">IF(T421="n/a","n/a",MAX(0,T421-1))</f>
        <v>n/a</v>
      </c>
      <c r="V421" s="395" t="str">
        <f t="shared" ref="V421:V439" ca="1" si="603">IF(U421="n/a","n/a",MAX(0,U421-1))</f>
        <v>n/a</v>
      </c>
      <c r="W421" s="395" t="str">
        <f t="shared" ref="W421:W439" ca="1" si="604">IF(V421="n/a","n/a",MAX(0,V421-1))</f>
        <v>n/a</v>
      </c>
      <c r="X421" s="249"/>
      <c r="Y421" s="249"/>
      <c r="Z421" s="249"/>
      <c r="AA421" s="249"/>
      <c r="AB421" s="249"/>
    </row>
    <row r="422" spans="1:28" hidden="1" outlineLevel="1">
      <c r="A422" s="249"/>
      <c r="B422" s="309" t="str">
        <f t="shared" ref="B422:B441" ca="1" si="605">"RL Capex "&amp;OFFSET($C$6,0,A398)</f>
        <v>RL Capex 2013</v>
      </c>
      <c r="C422" s="396"/>
      <c r="D422" s="400" t="str">
        <f ca="1">D393</f>
        <v>n/a</v>
      </c>
      <c r="E422" s="395" t="str">
        <f t="shared" ca="1" si="586"/>
        <v>n/a</v>
      </c>
      <c r="F422" s="395" t="str">
        <f t="shared" ca="1" si="587"/>
        <v>n/a</v>
      </c>
      <c r="G422" s="395" t="str">
        <f t="shared" ca="1" si="588"/>
        <v>n/a</v>
      </c>
      <c r="H422" s="395" t="str">
        <f t="shared" ca="1" si="589"/>
        <v>n/a</v>
      </c>
      <c r="I422" s="395" t="str">
        <f t="shared" ca="1" si="590"/>
        <v>n/a</v>
      </c>
      <c r="J422" s="395" t="str">
        <f t="shared" ca="1" si="591"/>
        <v>n/a</v>
      </c>
      <c r="K422" s="395" t="str">
        <f t="shared" ca="1" si="592"/>
        <v>n/a</v>
      </c>
      <c r="L422" s="395" t="str">
        <f t="shared" ca="1" si="593"/>
        <v>n/a</v>
      </c>
      <c r="M422" s="395" t="str">
        <f t="shared" ca="1" si="594"/>
        <v>n/a</v>
      </c>
      <c r="N422" s="395" t="str">
        <f t="shared" ca="1" si="595"/>
        <v>n/a</v>
      </c>
      <c r="O422" s="395" t="str">
        <f t="shared" ca="1" si="596"/>
        <v>n/a</v>
      </c>
      <c r="P422" s="395" t="str">
        <f t="shared" ca="1" si="597"/>
        <v>n/a</v>
      </c>
      <c r="Q422" s="395" t="str">
        <f t="shared" ca="1" si="598"/>
        <v>n/a</v>
      </c>
      <c r="R422" s="395" t="str">
        <f t="shared" ca="1" si="599"/>
        <v>n/a</v>
      </c>
      <c r="S422" s="395" t="str">
        <f t="shared" ca="1" si="600"/>
        <v>n/a</v>
      </c>
      <c r="T422" s="395" t="str">
        <f t="shared" ca="1" si="601"/>
        <v>n/a</v>
      </c>
      <c r="U422" s="395" t="str">
        <f t="shared" ca="1" si="602"/>
        <v>n/a</v>
      </c>
      <c r="V422" s="395" t="str">
        <f t="shared" ca="1" si="603"/>
        <v>n/a</v>
      </c>
      <c r="W422" s="395" t="str">
        <f t="shared" ca="1" si="604"/>
        <v>n/a</v>
      </c>
      <c r="X422" s="249"/>
      <c r="Y422" s="249"/>
      <c r="Z422" s="249"/>
      <c r="AA422" s="249"/>
      <c r="AB422" s="249"/>
    </row>
    <row r="423" spans="1:28" hidden="1" outlineLevel="1">
      <c r="A423" s="249"/>
      <c r="B423" s="309" t="str">
        <f t="shared" ca="1" si="605"/>
        <v>RL Capex 2014</v>
      </c>
      <c r="C423" s="401"/>
      <c r="D423" s="396"/>
      <c r="E423" s="400" t="str">
        <f ca="1">E393</f>
        <v>n/a</v>
      </c>
      <c r="F423" s="395" t="str">
        <f t="shared" ca="1" si="587"/>
        <v>n/a</v>
      </c>
      <c r="G423" s="395" t="str">
        <f t="shared" ca="1" si="588"/>
        <v>n/a</v>
      </c>
      <c r="H423" s="395" t="str">
        <f t="shared" ca="1" si="589"/>
        <v>n/a</v>
      </c>
      <c r="I423" s="395" t="str">
        <f t="shared" ca="1" si="590"/>
        <v>n/a</v>
      </c>
      <c r="J423" s="395" t="str">
        <f t="shared" ca="1" si="591"/>
        <v>n/a</v>
      </c>
      <c r="K423" s="395" t="str">
        <f t="shared" ca="1" si="592"/>
        <v>n/a</v>
      </c>
      <c r="L423" s="395" t="str">
        <f t="shared" ca="1" si="593"/>
        <v>n/a</v>
      </c>
      <c r="M423" s="395" t="str">
        <f t="shared" ca="1" si="594"/>
        <v>n/a</v>
      </c>
      <c r="N423" s="395" t="str">
        <f t="shared" ca="1" si="595"/>
        <v>n/a</v>
      </c>
      <c r="O423" s="395" t="str">
        <f t="shared" ca="1" si="596"/>
        <v>n/a</v>
      </c>
      <c r="P423" s="395" t="str">
        <f t="shared" ca="1" si="597"/>
        <v>n/a</v>
      </c>
      <c r="Q423" s="395" t="str">
        <f t="shared" ca="1" si="598"/>
        <v>n/a</v>
      </c>
      <c r="R423" s="395" t="str">
        <f t="shared" ca="1" si="599"/>
        <v>n/a</v>
      </c>
      <c r="S423" s="395" t="str">
        <f t="shared" ca="1" si="600"/>
        <v>n/a</v>
      </c>
      <c r="T423" s="395" t="str">
        <f t="shared" ca="1" si="601"/>
        <v>n/a</v>
      </c>
      <c r="U423" s="395" t="str">
        <f t="shared" ca="1" si="602"/>
        <v>n/a</v>
      </c>
      <c r="V423" s="395" t="str">
        <f t="shared" ca="1" si="603"/>
        <v>n/a</v>
      </c>
      <c r="W423" s="395" t="str">
        <f t="shared" ca="1" si="604"/>
        <v>n/a</v>
      </c>
      <c r="X423" s="249"/>
      <c r="Y423" s="249"/>
      <c r="Z423" s="249"/>
      <c r="AA423" s="249"/>
      <c r="AB423" s="249"/>
    </row>
    <row r="424" spans="1:28" hidden="1" outlineLevel="1">
      <c r="A424" s="249"/>
      <c r="B424" s="309" t="str">
        <f t="shared" ca="1" si="605"/>
        <v>RL Capex 2015</v>
      </c>
      <c r="C424" s="401"/>
      <c r="D424" s="401"/>
      <c r="E424" s="396"/>
      <c r="F424" s="400" t="str">
        <f ca="1">F393</f>
        <v>n/a</v>
      </c>
      <c r="G424" s="395" t="str">
        <f t="shared" ca="1" si="588"/>
        <v>n/a</v>
      </c>
      <c r="H424" s="395" t="str">
        <f t="shared" ca="1" si="589"/>
        <v>n/a</v>
      </c>
      <c r="I424" s="395" t="str">
        <f t="shared" ca="1" si="590"/>
        <v>n/a</v>
      </c>
      <c r="J424" s="395" t="str">
        <f t="shared" ca="1" si="591"/>
        <v>n/a</v>
      </c>
      <c r="K424" s="395" t="str">
        <f t="shared" ca="1" si="592"/>
        <v>n/a</v>
      </c>
      <c r="L424" s="395" t="str">
        <f t="shared" ca="1" si="593"/>
        <v>n/a</v>
      </c>
      <c r="M424" s="395" t="str">
        <f t="shared" ca="1" si="594"/>
        <v>n/a</v>
      </c>
      <c r="N424" s="395" t="str">
        <f t="shared" ca="1" si="595"/>
        <v>n/a</v>
      </c>
      <c r="O424" s="395" t="str">
        <f t="shared" ca="1" si="596"/>
        <v>n/a</v>
      </c>
      <c r="P424" s="395" t="str">
        <f t="shared" ca="1" si="597"/>
        <v>n/a</v>
      </c>
      <c r="Q424" s="395" t="str">
        <f t="shared" ca="1" si="598"/>
        <v>n/a</v>
      </c>
      <c r="R424" s="395" t="str">
        <f t="shared" ca="1" si="599"/>
        <v>n/a</v>
      </c>
      <c r="S424" s="395" t="str">
        <f t="shared" ca="1" si="600"/>
        <v>n/a</v>
      </c>
      <c r="T424" s="395" t="str">
        <f t="shared" ca="1" si="601"/>
        <v>n/a</v>
      </c>
      <c r="U424" s="395" t="str">
        <f t="shared" ca="1" si="602"/>
        <v>n/a</v>
      </c>
      <c r="V424" s="395" t="str">
        <f t="shared" ca="1" si="603"/>
        <v>n/a</v>
      </c>
      <c r="W424" s="395" t="str">
        <f t="shared" ca="1" si="604"/>
        <v>n/a</v>
      </c>
      <c r="X424" s="249"/>
      <c r="Y424" s="249"/>
      <c r="Z424" s="249"/>
      <c r="AA424" s="249"/>
      <c r="AB424" s="249"/>
    </row>
    <row r="425" spans="1:28" hidden="1" outlineLevel="1">
      <c r="A425" s="249"/>
      <c r="B425" s="309" t="str">
        <f t="shared" ca="1" si="605"/>
        <v>RL Capex 2016</v>
      </c>
      <c r="C425" s="401"/>
      <c r="D425" s="401"/>
      <c r="E425" s="401"/>
      <c r="F425" s="396"/>
      <c r="G425" s="400" t="str">
        <f ca="1">G393</f>
        <v>n/a</v>
      </c>
      <c r="H425" s="395" t="str">
        <f t="shared" ca="1" si="589"/>
        <v>n/a</v>
      </c>
      <c r="I425" s="395" t="str">
        <f t="shared" ca="1" si="590"/>
        <v>n/a</v>
      </c>
      <c r="J425" s="395" t="str">
        <f t="shared" ca="1" si="591"/>
        <v>n/a</v>
      </c>
      <c r="K425" s="395" t="str">
        <f t="shared" ca="1" si="592"/>
        <v>n/a</v>
      </c>
      <c r="L425" s="395" t="str">
        <f t="shared" ca="1" si="593"/>
        <v>n/a</v>
      </c>
      <c r="M425" s="395" t="str">
        <f t="shared" ca="1" si="594"/>
        <v>n/a</v>
      </c>
      <c r="N425" s="395" t="str">
        <f t="shared" ca="1" si="595"/>
        <v>n/a</v>
      </c>
      <c r="O425" s="395" t="str">
        <f t="shared" ca="1" si="596"/>
        <v>n/a</v>
      </c>
      <c r="P425" s="395" t="str">
        <f t="shared" ca="1" si="597"/>
        <v>n/a</v>
      </c>
      <c r="Q425" s="395" t="str">
        <f t="shared" ca="1" si="598"/>
        <v>n/a</v>
      </c>
      <c r="R425" s="395" t="str">
        <f t="shared" ca="1" si="599"/>
        <v>n/a</v>
      </c>
      <c r="S425" s="395" t="str">
        <f t="shared" ca="1" si="600"/>
        <v>n/a</v>
      </c>
      <c r="T425" s="395" t="str">
        <f t="shared" ca="1" si="601"/>
        <v>n/a</v>
      </c>
      <c r="U425" s="395" t="str">
        <f t="shared" ca="1" si="602"/>
        <v>n/a</v>
      </c>
      <c r="V425" s="395" t="str">
        <f t="shared" ca="1" si="603"/>
        <v>n/a</v>
      </c>
      <c r="W425" s="395" t="str">
        <f t="shared" ca="1" si="604"/>
        <v>n/a</v>
      </c>
      <c r="X425" s="249"/>
      <c r="Y425" s="249"/>
      <c r="Z425" s="249"/>
      <c r="AA425" s="249"/>
      <c r="AB425" s="249"/>
    </row>
    <row r="426" spans="1:28" hidden="1" outlineLevel="1">
      <c r="A426" s="249"/>
      <c r="B426" s="309" t="str">
        <f t="shared" ca="1" si="605"/>
        <v>RL Capex 2017</v>
      </c>
      <c r="C426" s="401"/>
      <c r="D426" s="401"/>
      <c r="E426" s="401"/>
      <c r="F426" s="401"/>
      <c r="G426" s="396"/>
      <c r="H426" s="400" t="str">
        <f ca="1">H393</f>
        <v>n/a</v>
      </c>
      <c r="I426" s="395" t="str">
        <f t="shared" ca="1" si="590"/>
        <v>n/a</v>
      </c>
      <c r="J426" s="395" t="str">
        <f t="shared" ca="1" si="591"/>
        <v>n/a</v>
      </c>
      <c r="K426" s="395" t="str">
        <f t="shared" ca="1" si="592"/>
        <v>n/a</v>
      </c>
      <c r="L426" s="395" t="str">
        <f t="shared" ca="1" si="593"/>
        <v>n/a</v>
      </c>
      <c r="M426" s="395" t="str">
        <f t="shared" ca="1" si="594"/>
        <v>n/a</v>
      </c>
      <c r="N426" s="395" t="str">
        <f t="shared" ca="1" si="595"/>
        <v>n/a</v>
      </c>
      <c r="O426" s="395" t="str">
        <f t="shared" ca="1" si="596"/>
        <v>n/a</v>
      </c>
      <c r="P426" s="395" t="str">
        <f t="shared" ca="1" si="597"/>
        <v>n/a</v>
      </c>
      <c r="Q426" s="395" t="str">
        <f t="shared" ca="1" si="598"/>
        <v>n/a</v>
      </c>
      <c r="R426" s="395" t="str">
        <f t="shared" ca="1" si="599"/>
        <v>n/a</v>
      </c>
      <c r="S426" s="395" t="str">
        <f t="shared" ca="1" si="600"/>
        <v>n/a</v>
      </c>
      <c r="T426" s="395" t="str">
        <f t="shared" ca="1" si="601"/>
        <v>n/a</v>
      </c>
      <c r="U426" s="395" t="str">
        <f t="shared" ca="1" si="602"/>
        <v>n/a</v>
      </c>
      <c r="V426" s="395" t="str">
        <f t="shared" ca="1" si="603"/>
        <v>n/a</v>
      </c>
      <c r="W426" s="395" t="str">
        <f t="shared" ca="1" si="604"/>
        <v>n/a</v>
      </c>
      <c r="X426" s="249"/>
      <c r="Y426" s="249"/>
      <c r="Z426" s="249"/>
      <c r="AA426" s="249"/>
      <c r="AB426" s="249"/>
    </row>
    <row r="427" spans="1:28" hidden="1" outlineLevel="1">
      <c r="A427" s="249"/>
      <c r="B427" s="309" t="str">
        <f t="shared" ca="1" si="605"/>
        <v>RL Capex 2018</v>
      </c>
      <c r="C427" s="401"/>
      <c r="D427" s="401"/>
      <c r="E427" s="401"/>
      <c r="F427" s="401"/>
      <c r="G427" s="401"/>
      <c r="H427" s="396"/>
      <c r="I427" s="400" t="str">
        <f ca="1">I393</f>
        <v>n/a</v>
      </c>
      <c r="J427" s="395" t="str">
        <f t="shared" ca="1" si="591"/>
        <v>n/a</v>
      </c>
      <c r="K427" s="395" t="str">
        <f t="shared" ca="1" si="592"/>
        <v>n/a</v>
      </c>
      <c r="L427" s="395" t="str">
        <f t="shared" ca="1" si="593"/>
        <v>n/a</v>
      </c>
      <c r="M427" s="395" t="str">
        <f t="shared" ca="1" si="594"/>
        <v>n/a</v>
      </c>
      <c r="N427" s="395" t="str">
        <f t="shared" ca="1" si="595"/>
        <v>n/a</v>
      </c>
      <c r="O427" s="395" t="str">
        <f t="shared" ca="1" si="596"/>
        <v>n/a</v>
      </c>
      <c r="P427" s="395" t="str">
        <f t="shared" ca="1" si="597"/>
        <v>n/a</v>
      </c>
      <c r="Q427" s="395" t="str">
        <f t="shared" ca="1" si="598"/>
        <v>n/a</v>
      </c>
      <c r="R427" s="395" t="str">
        <f t="shared" ca="1" si="599"/>
        <v>n/a</v>
      </c>
      <c r="S427" s="395" t="str">
        <f t="shared" ca="1" si="600"/>
        <v>n/a</v>
      </c>
      <c r="T427" s="395" t="str">
        <f t="shared" ca="1" si="601"/>
        <v>n/a</v>
      </c>
      <c r="U427" s="395" t="str">
        <f t="shared" ca="1" si="602"/>
        <v>n/a</v>
      </c>
      <c r="V427" s="395" t="str">
        <f t="shared" ca="1" si="603"/>
        <v>n/a</v>
      </c>
      <c r="W427" s="395" t="str">
        <f t="shared" ca="1" si="604"/>
        <v>n/a</v>
      </c>
      <c r="X427" s="249"/>
      <c r="Y427" s="249"/>
      <c r="Z427" s="249"/>
      <c r="AA427" s="249"/>
      <c r="AB427" s="249"/>
    </row>
    <row r="428" spans="1:28" hidden="1" outlineLevel="1">
      <c r="A428" s="249"/>
      <c r="B428" s="309" t="str">
        <f t="shared" ca="1" si="605"/>
        <v>RL Capex 2019</v>
      </c>
      <c r="C428" s="401"/>
      <c r="D428" s="401"/>
      <c r="E428" s="401"/>
      <c r="F428" s="401"/>
      <c r="G428" s="401"/>
      <c r="H428" s="401"/>
      <c r="I428" s="396"/>
      <c r="J428" s="400" t="str">
        <f ca="1">J393</f>
        <v>n/a</v>
      </c>
      <c r="K428" s="395" t="str">
        <f t="shared" ca="1" si="592"/>
        <v>n/a</v>
      </c>
      <c r="L428" s="395" t="str">
        <f t="shared" ca="1" si="593"/>
        <v>n/a</v>
      </c>
      <c r="M428" s="395" t="str">
        <f t="shared" ca="1" si="594"/>
        <v>n/a</v>
      </c>
      <c r="N428" s="395" t="str">
        <f t="shared" ca="1" si="595"/>
        <v>n/a</v>
      </c>
      <c r="O428" s="395" t="str">
        <f t="shared" ca="1" si="596"/>
        <v>n/a</v>
      </c>
      <c r="P428" s="395" t="str">
        <f t="shared" ca="1" si="597"/>
        <v>n/a</v>
      </c>
      <c r="Q428" s="395" t="str">
        <f t="shared" ca="1" si="598"/>
        <v>n/a</v>
      </c>
      <c r="R428" s="395" t="str">
        <f t="shared" ca="1" si="599"/>
        <v>n/a</v>
      </c>
      <c r="S428" s="395" t="str">
        <f t="shared" ca="1" si="600"/>
        <v>n/a</v>
      </c>
      <c r="T428" s="395" t="str">
        <f t="shared" ca="1" si="601"/>
        <v>n/a</v>
      </c>
      <c r="U428" s="395" t="str">
        <f t="shared" ca="1" si="602"/>
        <v>n/a</v>
      </c>
      <c r="V428" s="395" t="str">
        <f t="shared" ca="1" si="603"/>
        <v>n/a</v>
      </c>
      <c r="W428" s="395" t="str">
        <f t="shared" ca="1" si="604"/>
        <v>n/a</v>
      </c>
      <c r="X428" s="249"/>
      <c r="Y428" s="249"/>
      <c r="Z428" s="249"/>
      <c r="AA428" s="249"/>
      <c r="AB428" s="249"/>
    </row>
    <row r="429" spans="1:28" hidden="1" outlineLevel="1">
      <c r="A429" s="249"/>
      <c r="B429" s="309" t="str">
        <f t="shared" ca="1" si="605"/>
        <v>RL Capex 2020</v>
      </c>
      <c r="C429" s="401"/>
      <c r="D429" s="401"/>
      <c r="E429" s="401"/>
      <c r="F429" s="401"/>
      <c r="G429" s="401"/>
      <c r="H429" s="401"/>
      <c r="I429" s="401"/>
      <c r="J429" s="396"/>
      <c r="K429" s="400" t="str">
        <f ca="1">K393</f>
        <v>n/a</v>
      </c>
      <c r="L429" s="395" t="str">
        <f t="shared" ca="1" si="593"/>
        <v>n/a</v>
      </c>
      <c r="M429" s="395" t="str">
        <f t="shared" ca="1" si="594"/>
        <v>n/a</v>
      </c>
      <c r="N429" s="395" t="str">
        <f t="shared" ca="1" si="595"/>
        <v>n/a</v>
      </c>
      <c r="O429" s="395" t="str">
        <f t="shared" ca="1" si="596"/>
        <v>n/a</v>
      </c>
      <c r="P429" s="395" t="str">
        <f t="shared" ca="1" si="597"/>
        <v>n/a</v>
      </c>
      <c r="Q429" s="395" t="str">
        <f t="shared" ca="1" si="598"/>
        <v>n/a</v>
      </c>
      <c r="R429" s="395" t="str">
        <f t="shared" ca="1" si="599"/>
        <v>n/a</v>
      </c>
      <c r="S429" s="395" t="str">
        <f t="shared" ca="1" si="600"/>
        <v>n/a</v>
      </c>
      <c r="T429" s="395" t="str">
        <f t="shared" ca="1" si="601"/>
        <v>n/a</v>
      </c>
      <c r="U429" s="395" t="str">
        <f t="shared" ca="1" si="602"/>
        <v>n/a</v>
      </c>
      <c r="V429" s="395" t="str">
        <f t="shared" ca="1" si="603"/>
        <v>n/a</v>
      </c>
      <c r="W429" s="395" t="str">
        <f t="shared" ca="1" si="604"/>
        <v>n/a</v>
      </c>
      <c r="X429" s="249"/>
      <c r="Y429" s="249"/>
      <c r="Z429" s="249"/>
      <c r="AA429" s="249"/>
      <c r="AB429" s="249"/>
    </row>
    <row r="430" spans="1:28" hidden="1" outlineLevel="1">
      <c r="A430" s="249"/>
      <c r="B430" s="309" t="str">
        <f t="shared" ca="1" si="605"/>
        <v>RL Capex 2021</v>
      </c>
      <c r="C430" s="401"/>
      <c r="D430" s="401"/>
      <c r="E430" s="401"/>
      <c r="F430" s="401"/>
      <c r="G430" s="401"/>
      <c r="H430" s="401"/>
      <c r="I430" s="401"/>
      <c r="J430" s="401"/>
      <c r="K430" s="396"/>
      <c r="L430" s="400" t="str">
        <f ca="1">L393</f>
        <v>n/a</v>
      </c>
      <c r="M430" s="395" t="str">
        <f t="shared" ca="1" si="594"/>
        <v>n/a</v>
      </c>
      <c r="N430" s="395" t="str">
        <f t="shared" ca="1" si="595"/>
        <v>n/a</v>
      </c>
      <c r="O430" s="395" t="str">
        <f t="shared" ca="1" si="596"/>
        <v>n/a</v>
      </c>
      <c r="P430" s="395" t="str">
        <f t="shared" ca="1" si="597"/>
        <v>n/a</v>
      </c>
      <c r="Q430" s="395" t="str">
        <f t="shared" ca="1" si="598"/>
        <v>n/a</v>
      </c>
      <c r="R430" s="395" t="str">
        <f t="shared" ca="1" si="599"/>
        <v>n/a</v>
      </c>
      <c r="S430" s="395" t="str">
        <f t="shared" ca="1" si="600"/>
        <v>n/a</v>
      </c>
      <c r="T430" s="395" t="str">
        <f t="shared" ca="1" si="601"/>
        <v>n/a</v>
      </c>
      <c r="U430" s="395" t="str">
        <f t="shared" ca="1" si="602"/>
        <v>n/a</v>
      </c>
      <c r="V430" s="395" t="str">
        <f t="shared" ca="1" si="603"/>
        <v>n/a</v>
      </c>
      <c r="W430" s="395" t="str">
        <f t="shared" ca="1" si="604"/>
        <v>n/a</v>
      </c>
      <c r="X430" s="249"/>
      <c r="Y430" s="249"/>
      <c r="Z430" s="249"/>
      <c r="AA430" s="249"/>
      <c r="AB430" s="249"/>
    </row>
    <row r="431" spans="1:28" hidden="1" outlineLevel="1">
      <c r="A431" s="249"/>
      <c r="B431" s="309" t="str">
        <f t="shared" ca="1" si="605"/>
        <v>RL Capex 2022</v>
      </c>
      <c r="C431" s="401"/>
      <c r="D431" s="401"/>
      <c r="E431" s="401"/>
      <c r="F431" s="401"/>
      <c r="G431" s="401"/>
      <c r="H431" s="401"/>
      <c r="I431" s="401"/>
      <c r="J431" s="401"/>
      <c r="K431" s="401"/>
      <c r="L431" s="396"/>
      <c r="M431" s="400" t="str">
        <f ca="1">M393</f>
        <v>n/a</v>
      </c>
      <c r="N431" s="395" t="str">
        <f t="shared" ca="1" si="595"/>
        <v>n/a</v>
      </c>
      <c r="O431" s="395" t="str">
        <f t="shared" ca="1" si="596"/>
        <v>n/a</v>
      </c>
      <c r="P431" s="395" t="str">
        <f t="shared" ca="1" si="597"/>
        <v>n/a</v>
      </c>
      <c r="Q431" s="395" t="str">
        <f t="shared" ca="1" si="598"/>
        <v>n/a</v>
      </c>
      <c r="R431" s="395" t="str">
        <f t="shared" ca="1" si="599"/>
        <v>n/a</v>
      </c>
      <c r="S431" s="395" t="str">
        <f t="shared" ca="1" si="600"/>
        <v>n/a</v>
      </c>
      <c r="T431" s="395" t="str">
        <f t="shared" ca="1" si="601"/>
        <v>n/a</v>
      </c>
      <c r="U431" s="395" t="str">
        <f t="shared" ca="1" si="602"/>
        <v>n/a</v>
      </c>
      <c r="V431" s="395" t="str">
        <f t="shared" ca="1" si="603"/>
        <v>n/a</v>
      </c>
      <c r="W431" s="395" t="str">
        <f t="shared" ca="1" si="604"/>
        <v>n/a</v>
      </c>
      <c r="X431" s="249"/>
      <c r="Y431" s="249"/>
      <c r="Z431" s="249"/>
      <c r="AA431" s="249"/>
      <c r="AB431" s="249"/>
    </row>
    <row r="432" spans="1:28" hidden="1" outlineLevel="1">
      <c r="A432" s="249"/>
      <c r="B432" s="309" t="str">
        <f t="shared" ca="1" si="605"/>
        <v>RL Capex 2023</v>
      </c>
      <c r="C432" s="401"/>
      <c r="D432" s="401"/>
      <c r="E432" s="401"/>
      <c r="F432" s="401"/>
      <c r="G432" s="401"/>
      <c r="H432" s="401"/>
      <c r="I432" s="401"/>
      <c r="J432" s="401"/>
      <c r="K432" s="401"/>
      <c r="L432" s="401"/>
      <c r="M432" s="396"/>
      <c r="N432" s="400">
        <f>N393</f>
        <v>0</v>
      </c>
      <c r="O432" s="395">
        <f t="shared" si="596"/>
        <v>0</v>
      </c>
      <c r="P432" s="395">
        <f t="shared" si="597"/>
        <v>0</v>
      </c>
      <c r="Q432" s="395">
        <f t="shared" si="598"/>
        <v>0</v>
      </c>
      <c r="R432" s="395">
        <f t="shared" si="599"/>
        <v>0</v>
      </c>
      <c r="S432" s="395">
        <f t="shared" si="600"/>
        <v>0</v>
      </c>
      <c r="T432" s="395">
        <f t="shared" si="601"/>
        <v>0</v>
      </c>
      <c r="U432" s="395">
        <f t="shared" si="602"/>
        <v>0</v>
      </c>
      <c r="V432" s="395">
        <f t="shared" si="603"/>
        <v>0</v>
      </c>
      <c r="W432" s="395">
        <f t="shared" si="604"/>
        <v>0</v>
      </c>
      <c r="X432" s="249"/>
      <c r="Y432" s="249"/>
      <c r="Z432" s="249"/>
      <c r="AA432" s="249"/>
      <c r="AB432" s="249"/>
    </row>
    <row r="433" spans="1:28" hidden="1" outlineLevel="1">
      <c r="A433" s="249"/>
      <c r="B433" s="309" t="str">
        <f t="shared" ca="1" si="605"/>
        <v>RL Capex 2024</v>
      </c>
      <c r="C433" s="401"/>
      <c r="D433" s="401"/>
      <c r="E433" s="401"/>
      <c r="F433" s="401"/>
      <c r="G433" s="401"/>
      <c r="H433" s="401"/>
      <c r="I433" s="401"/>
      <c r="J433" s="401"/>
      <c r="K433" s="401"/>
      <c r="L433" s="401"/>
      <c r="M433" s="401"/>
      <c r="N433" s="396"/>
      <c r="O433" s="400">
        <f>O393</f>
        <v>0</v>
      </c>
      <c r="P433" s="395">
        <f t="shared" si="597"/>
        <v>0</v>
      </c>
      <c r="Q433" s="395">
        <f t="shared" si="598"/>
        <v>0</v>
      </c>
      <c r="R433" s="395">
        <f t="shared" si="599"/>
        <v>0</v>
      </c>
      <c r="S433" s="395">
        <f t="shared" si="600"/>
        <v>0</v>
      </c>
      <c r="T433" s="395">
        <f t="shared" si="601"/>
        <v>0</v>
      </c>
      <c r="U433" s="395">
        <f t="shared" si="602"/>
        <v>0</v>
      </c>
      <c r="V433" s="395">
        <f t="shared" si="603"/>
        <v>0</v>
      </c>
      <c r="W433" s="395">
        <f t="shared" si="604"/>
        <v>0</v>
      </c>
      <c r="X433" s="249"/>
      <c r="Y433" s="249"/>
      <c r="Z433" s="249"/>
      <c r="AA433" s="249"/>
      <c r="AB433" s="249"/>
    </row>
    <row r="434" spans="1:28" hidden="1" outlineLevel="1">
      <c r="A434" s="249"/>
      <c r="B434" s="309" t="str">
        <f t="shared" ca="1" si="605"/>
        <v>RL Capex 2025</v>
      </c>
      <c r="C434" s="401"/>
      <c r="D434" s="401"/>
      <c r="E434" s="401"/>
      <c r="F434" s="401"/>
      <c r="G434" s="401"/>
      <c r="H434" s="401"/>
      <c r="I434" s="401"/>
      <c r="J434" s="401"/>
      <c r="K434" s="401"/>
      <c r="L434" s="401"/>
      <c r="M434" s="401"/>
      <c r="N434" s="401"/>
      <c r="O434" s="396"/>
      <c r="P434" s="400">
        <f>P393</f>
        <v>0</v>
      </c>
      <c r="Q434" s="395">
        <f t="shared" si="598"/>
        <v>0</v>
      </c>
      <c r="R434" s="395">
        <f t="shared" si="599"/>
        <v>0</v>
      </c>
      <c r="S434" s="395">
        <f t="shared" si="600"/>
        <v>0</v>
      </c>
      <c r="T434" s="395">
        <f t="shared" si="601"/>
        <v>0</v>
      </c>
      <c r="U434" s="395">
        <f t="shared" si="602"/>
        <v>0</v>
      </c>
      <c r="V434" s="395">
        <f t="shared" si="603"/>
        <v>0</v>
      </c>
      <c r="W434" s="395">
        <f t="shared" si="604"/>
        <v>0</v>
      </c>
      <c r="X434" s="249"/>
      <c r="Y434" s="249"/>
      <c r="Z434" s="249"/>
      <c r="AA434" s="249"/>
      <c r="AB434" s="249"/>
    </row>
    <row r="435" spans="1:28" hidden="1" outlineLevel="1">
      <c r="A435" s="249"/>
      <c r="B435" s="309" t="str">
        <f t="shared" ca="1" si="605"/>
        <v>RL Capex 2026</v>
      </c>
      <c r="C435" s="401"/>
      <c r="D435" s="401"/>
      <c r="E435" s="401"/>
      <c r="F435" s="401"/>
      <c r="G435" s="401"/>
      <c r="H435" s="401"/>
      <c r="I435" s="401"/>
      <c r="J435" s="401"/>
      <c r="K435" s="401"/>
      <c r="L435" s="401"/>
      <c r="M435" s="401"/>
      <c r="N435" s="401"/>
      <c r="O435" s="401"/>
      <c r="P435" s="396"/>
      <c r="Q435" s="400">
        <f>Q393</f>
        <v>0</v>
      </c>
      <c r="R435" s="395">
        <f t="shared" si="599"/>
        <v>0</v>
      </c>
      <c r="S435" s="395">
        <f t="shared" si="600"/>
        <v>0</v>
      </c>
      <c r="T435" s="395">
        <f t="shared" si="601"/>
        <v>0</v>
      </c>
      <c r="U435" s="395">
        <f t="shared" si="602"/>
        <v>0</v>
      </c>
      <c r="V435" s="395">
        <f t="shared" si="603"/>
        <v>0</v>
      </c>
      <c r="W435" s="395">
        <f t="shared" si="604"/>
        <v>0</v>
      </c>
      <c r="X435" s="249"/>
      <c r="Y435" s="249"/>
      <c r="Z435" s="249"/>
      <c r="AA435" s="249"/>
      <c r="AB435" s="249"/>
    </row>
    <row r="436" spans="1:28" hidden="1" outlineLevel="1">
      <c r="A436" s="249"/>
      <c r="B436" s="309" t="str">
        <f t="shared" ca="1" si="605"/>
        <v>RL Capex 2027</v>
      </c>
      <c r="C436" s="401"/>
      <c r="D436" s="401"/>
      <c r="E436" s="401"/>
      <c r="F436" s="401"/>
      <c r="G436" s="401"/>
      <c r="H436" s="401"/>
      <c r="I436" s="401"/>
      <c r="J436" s="401"/>
      <c r="K436" s="401"/>
      <c r="L436" s="401"/>
      <c r="M436" s="401"/>
      <c r="N436" s="401"/>
      <c r="O436" s="401"/>
      <c r="P436" s="401"/>
      <c r="Q436" s="396"/>
      <c r="R436" s="400">
        <f>R393</f>
        <v>0</v>
      </c>
      <c r="S436" s="395">
        <f t="shared" si="600"/>
        <v>0</v>
      </c>
      <c r="T436" s="395">
        <f t="shared" si="601"/>
        <v>0</v>
      </c>
      <c r="U436" s="395">
        <f t="shared" si="602"/>
        <v>0</v>
      </c>
      <c r="V436" s="395">
        <f t="shared" si="603"/>
        <v>0</v>
      </c>
      <c r="W436" s="395">
        <f t="shared" si="604"/>
        <v>0</v>
      </c>
      <c r="X436" s="249"/>
      <c r="Y436" s="249"/>
      <c r="Z436" s="249"/>
      <c r="AA436" s="249"/>
      <c r="AB436" s="249"/>
    </row>
    <row r="437" spans="1:28" hidden="1" outlineLevel="1">
      <c r="A437" s="249"/>
      <c r="B437" s="309" t="str">
        <f t="shared" ca="1" si="605"/>
        <v>RL Capex 2028</v>
      </c>
      <c r="C437" s="401"/>
      <c r="D437" s="401"/>
      <c r="E437" s="401"/>
      <c r="F437" s="401"/>
      <c r="G437" s="401"/>
      <c r="H437" s="401"/>
      <c r="I437" s="401"/>
      <c r="J437" s="401"/>
      <c r="K437" s="401"/>
      <c r="L437" s="401"/>
      <c r="M437" s="401"/>
      <c r="N437" s="401"/>
      <c r="O437" s="401"/>
      <c r="P437" s="401"/>
      <c r="Q437" s="401"/>
      <c r="R437" s="396"/>
      <c r="S437" s="400">
        <f>S393</f>
        <v>0</v>
      </c>
      <c r="T437" s="395">
        <f t="shared" si="601"/>
        <v>0</v>
      </c>
      <c r="U437" s="395">
        <f t="shared" si="602"/>
        <v>0</v>
      </c>
      <c r="V437" s="395">
        <f t="shared" si="603"/>
        <v>0</v>
      </c>
      <c r="W437" s="395">
        <f t="shared" si="604"/>
        <v>0</v>
      </c>
      <c r="X437" s="249"/>
      <c r="Y437" s="249"/>
      <c r="Z437" s="249"/>
      <c r="AA437" s="249"/>
      <c r="AB437" s="249"/>
    </row>
    <row r="438" spans="1:28" hidden="1" outlineLevel="1">
      <c r="A438" s="249"/>
      <c r="B438" s="309" t="str">
        <f t="shared" ca="1" si="605"/>
        <v>RL Capex 2029</v>
      </c>
      <c r="C438" s="401"/>
      <c r="D438" s="401"/>
      <c r="E438" s="401"/>
      <c r="F438" s="401"/>
      <c r="G438" s="401"/>
      <c r="H438" s="401"/>
      <c r="I438" s="401"/>
      <c r="J438" s="401"/>
      <c r="K438" s="401"/>
      <c r="L438" s="401"/>
      <c r="M438" s="401"/>
      <c r="N438" s="401"/>
      <c r="O438" s="401"/>
      <c r="P438" s="401"/>
      <c r="Q438" s="401"/>
      <c r="R438" s="401"/>
      <c r="S438" s="396"/>
      <c r="T438" s="400">
        <f>T393</f>
        <v>0</v>
      </c>
      <c r="U438" s="395">
        <f t="shared" si="602"/>
        <v>0</v>
      </c>
      <c r="V438" s="395">
        <f t="shared" si="603"/>
        <v>0</v>
      </c>
      <c r="W438" s="395">
        <f t="shared" si="604"/>
        <v>0</v>
      </c>
      <c r="X438" s="249"/>
      <c r="Y438" s="249"/>
      <c r="Z438" s="249"/>
      <c r="AA438" s="249"/>
      <c r="AB438" s="249"/>
    </row>
    <row r="439" spans="1:28" hidden="1" outlineLevel="1">
      <c r="A439" s="249"/>
      <c r="B439" s="309" t="str">
        <f t="shared" ca="1" si="605"/>
        <v>RL Capex 2030</v>
      </c>
      <c r="C439" s="401"/>
      <c r="D439" s="401"/>
      <c r="E439" s="401"/>
      <c r="F439" s="401"/>
      <c r="G439" s="401"/>
      <c r="H439" s="401"/>
      <c r="I439" s="401"/>
      <c r="J439" s="401"/>
      <c r="K439" s="401"/>
      <c r="L439" s="401"/>
      <c r="M439" s="401"/>
      <c r="N439" s="401"/>
      <c r="O439" s="401"/>
      <c r="P439" s="401"/>
      <c r="Q439" s="401"/>
      <c r="R439" s="401"/>
      <c r="S439" s="401"/>
      <c r="T439" s="396"/>
      <c r="U439" s="400">
        <f>U393</f>
        <v>0</v>
      </c>
      <c r="V439" s="395">
        <f t="shared" si="603"/>
        <v>0</v>
      </c>
      <c r="W439" s="395">
        <f t="shared" si="604"/>
        <v>0</v>
      </c>
      <c r="X439" s="249"/>
      <c r="Y439" s="249"/>
      <c r="Z439" s="249"/>
      <c r="AA439" s="249"/>
      <c r="AB439" s="249"/>
    </row>
    <row r="440" spans="1:28" hidden="1" outlineLevel="1">
      <c r="A440" s="249"/>
      <c r="B440" s="309" t="str">
        <f t="shared" ca="1" si="605"/>
        <v>RL Capex 2031</v>
      </c>
      <c r="C440" s="401"/>
      <c r="D440" s="401"/>
      <c r="E440" s="401"/>
      <c r="F440" s="401"/>
      <c r="G440" s="401"/>
      <c r="H440" s="401"/>
      <c r="I440" s="401"/>
      <c r="J440" s="401"/>
      <c r="K440" s="401"/>
      <c r="L440" s="401"/>
      <c r="M440" s="401"/>
      <c r="N440" s="401"/>
      <c r="O440" s="401"/>
      <c r="P440" s="401"/>
      <c r="Q440" s="401"/>
      <c r="R440" s="401"/>
      <c r="S440" s="401"/>
      <c r="T440" s="401"/>
      <c r="U440" s="396"/>
      <c r="V440" s="400">
        <f>V393</f>
        <v>0</v>
      </c>
      <c r="W440" s="395">
        <f>IF(V440="n/a","n/a",MAX(0,V440-1))</f>
        <v>0</v>
      </c>
      <c r="X440" s="249"/>
      <c r="Y440" s="249"/>
      <c r="Z440" s="249"/>
      <c r="AA440" s="249"/>
      <c r="AB440" s="249"/>
    </row>
    <row r="441" spans="1:28" hidden="1" outlineLevel="1">
      <c r="A441" s="249"/>
      <c r="B441" s="309" t="str">
        <f t="shared" ca="1" si="605"/>
        <v>RL Capex 2032</v>
      </c>
      <c r="C441" s="401"/>
      <c r="D441" s="401"/>
      <c r="E441" s="401"/>
      <c r="F441" s="401"/>
      <c r="G441" s="401"/>
      <c r="H441" s="401"/>
      <c r="I441" s="401"/>
      <c r="J441" s="401"/>
      <c r="K441" s="401"/>
      <c r="L441" s="401"/>
      <c r="M441" s="401"/>
      <c r="N441" s="401"/>
      <c r="O441" s="401"/>
      <c r="P441" s="401"/>
      <c r="Q441" s="401"/>
      <c r="R441" s="401"/>
      <c r="S441" s="401"/>
      <c r="T441" s="401"/>
      <c r="U441" s="401"/>
      <c r="V441" s="396"/>
      <c r="W441" s="395">
        <f>W393</f>
        <v>0</v>
      </c>
      <c r="X441" s="249"/>
      <c r="Y441" s="249"/>
      <c r="Z441" s="249"/>
      <c r="AA441" s="249"/>
      <c r="AB441" s="249"/>
    </row>
    <row r="442" spans="1:28" hidden="1" outlineLevel="1">
      <c r="A442" s="249"/>
      <c r="B442" s="332"/>
      <c r="C442" s="395"/>
      <c r="D442" s="395"/>
      <c r="E442" s="395"/>
      <c r="F442" s="395"/>
      <c r="G442" s="395"/>
      <c r="H442" s="395"/>
      <c r="I442" s="395"/>
      <c r="J442" s="395"/>
      <c r="K442" s="395"/>
      <c r="L442" s="395"/>
      <c r="M442" s="395"/>
      <c r="N442" s="395"/>
      <c r="O442" s="395"/>
      <c r="P442" s="395"/>
      <c r="Q442" s="395"/>
      <c r="R442" s="395"/>
      <c r="S442" s="395"/>
      <c r="T442" s="395"/>
      <c r="U442" s="395"/>
      <c r="V442" s="395"/>
      <c r="W442" s="395"/>
      <c r="X442" s="249"/>
      <c r="Y442" s="249"/>
      <c r="Z442" s="249"/>
      <c r="AA442" s="249"/>
      <c r="AB442" s="249"/>
    </row>
    <row r="443" spans="1:28" collapsed="1">
      <c r="A443" s="322"/>
      <c r="B443" s="336" t="s">
        <v>192</v>
      </c>
      <c r="C443" s="460" t="str">
        <f ca="1">(IF(OR($C393&lt;&gt;"n/a",C393&lt;&gt;"n/a"),IF(SUM(C396:C418)=0,0,IF((SUMPRODUCT(C396:C418,C420:C442)/SUM(C396:C418))&lt;0,1,(SUMPRODUCT(C396:C418,C420:C442)/SUM(C396:C418)))),"n/a"))</f>
        <v>n/a</v>
      </c>
      <c r="D443" s="460" t="str">
        <f ca="1">(IF(OR($C393&lt;&gt;"n/a",D393&lt;&gt;"n/a"),IF(SUM(D396:D418)=0,0,IF((SUMPRODUCT(D396:D418,D420:D442)/SUM(D396:D418))&lt;0,1,(SUMPRODUCT(D396:D418,D420:D442)/SUM(D396:D418)))),"n/a"))</f>
        <v>n/a</v>
      </c>
      <c r="E443" s="460" t="str">
        <f t="shared" ref="E443:W443" ca="1" si="606">(IF(OR($C393&lt;&gt;"n/a",E393&lt;&gt;"n/a"),IF(SUM(E396:E418)=0,0,IF((SUMPRODUCT(E396:E418,E420:E442)/SUM(E396:E418))&lt;0,1,(SUMPRODUCT(E396:E418,E420:E442)/SUM(E396:E418)))),"n/a"))</f>
        <v>n/a</v>
      </c>
      <c r="F443" s="460" t="str">
        <f t="shared" ca="1" si="606"/>
        <v>n/a</v>
      </c>
      <c r="G443" s="460" t="str">
        <f t="shared" ca="1" si="606"/>
        <v>n/a</v>
      </c>
      <c r="H443" s="460" t="str">
        <f t="shared" ca="1" si="606"/>
        <v>n/a</v>
      </c>
      <c r="I443" s="460" t="str">
        <f t="shared" ca="1" si="606"/>
        <v>n/a</v>
      </c>
      <c r="J443" s="460" t="str">
        <f t="shared" ca="1" si="606"/>
        <v>n/a</v>
      </c>
      <c r="K443" s="460" t="str">
        <f t="shared" ca="1" si="606"/>
        <v>n/a</v>
      </c>
      <c r="L443" s="460" t="str">
        <f t="shared" ca="1" si="606"/>
        <v>n/a</v>
      </c>
      <c r="M443" s="460" t="str">
        <f t="shared" ca="1" si="606"/>
        <v>n/a</v>
      </c>
      <c r="N443" s="460">
        <f t="shared" ca="1" si="606"/>
        <v>0</v>
      </c>
      <c r="O443" s="460">
        <f t="shared" ca="1" si="606"/>
        <v>0</v>
      </c>
      <c r="P443" s="460">
        <f t="shared" ca="1" si="606"/>
        <v>0</v>
      </c>
      <c r="Q443" s="460">
        <f t="shared" ca="1" si="606"/>
        <v>0</v>
      </c>
      <c r="R443" s="460">
        <f t="shared" ca="1" si="606"/>
        <v>0</v>
      </c>
      <c r="S443" s="460">
        <f t="shared" ca="1" si="606"/>
        <v>0</v>
      </c>
      <c r="T443" s="460">
        <f t="shared" ca="1" si="606"/>
        <v>0</v>
      </c>
      <c r="U443" s="460">
        <f t="shared" ca="1" si="606"/>
        <v>0</v>
      </c>
      <c r="V443" s="460">
        <f t="shared" ca="1" si="606"/>
        <v>0</v>
      </c>
      <c r="W443" s="460">
        <f t="shared" ca="1" si="606"/>
        <v>0</v>
      </c>
      <c r="X443" s="249"/>
      <c r="Y443" s="249"/>
      <c r="Z443" s="249"/>
      <c r="AA443" s="249"/>
      <c r="AB443" s="249"/>
    </row>
    <row r="444" spans="1:28">
      <c r="A444" s="249"/>
      <c r="B444" s="249"/>
      <c r="C444" s="395"/>
      <c r="D444" s="395"/>
      <c r="E444" s="395"/>
      <c r="F444" s="395"/>
      <c r="G444" s="395"/>
      <c r="H444" s="395"/>
      <c r="I444" s="395"/>
      <c r="J444" s="395"/>
      <c r="K444" s="395"/>
      <c r="L444" s="395"/>
      <c r="M444" s="395"/>
      <c r="N444" s="395"/>
      <c r="O444" s="395"/>
      <c r="P444" s="395"/>
      <c r="Q444" s="395"/>
      <c r="R444" s="395"/>
      <c r="S444" s="395"/>
      <c r="T444" s="395"/>
      <c r="U444" s="395"/>
      <c r="V444" s="395"/>
      <c r="W444" s="395"/>
      <c r="X444" s="249"/>
      <c r="Y444" s="249"/>
      <c r="Z444" s="249"/>
      <c r="AA444" s="249"/>
      <c r="AB444" s="249"/>
    </row>
    <row r="445" spans="1:28">
      <c r="A445" s="72" t="s">
        <v>9</v>
      </c>
      <c r="B445" s="142">
        <f>VLOOKUP($A445,'RFM input'!$E$7:$F$56,2,FALSE)</f>
        <v>0</v>
      </c>
      <c r="C445" s="402"/>
      <c r="D445" s="402"/>
      <c r="E445" s="403"/>
      <c r="F445" s="403"/>
      <c r="G445" s="403"/>
      <c r="H445" s="403"/>
      <c r="I445" s="403"/>
      <c r="J445" s="403"/>
      <c r="K445" s="403"/>
      <c r="L445" s="403"/>
      <c r="M445" s="403"/>
      <c r="N445" s="403"/>
      <c r="O445" s="403"/>
      <c r="P445" s="403"/>
      <c r="Q445" s="403"/>
      <c r="R445" s="403"/>
      <c r="S445" s="403"/>
      <c r="T445" s="403"/>
      <c r="U445" s="403"/>
      <c r="V445" s="403"/>
      <c r="W445" s="403"/>
      <c r="X445" s="249"/>
      <c r="Y445" s="249"/>
      <c r="Z445" s="249"/>
      <c r="AA445" s="249"/>
      <c r="AB445" s="249"/>
    </row>
    <row r="446" spans="1:28">
      <c r="A446" s="378">
        <f>VALUE(REPLACE(A445,1,12,""))</f>
        <v>9</v>
      </c>
      <c r="B446" s="317" t="s">
        <v>195</v>
      </c>
      <c r="C446" s="389">
        <f ca="1">OFFSET('RAB roll forward'!$H$1189,'RAB remaining lives'!A446,0)</f>
        <v>0</v>
      </c>
      <c r="D446" s="390">
        <f ca="1">OFFSET('RFM input'!H$222,$A446,0)-OFFSET('RFM input'!H$276,$A446,0)</f>
        <v>0</v>
      </c>
      <c r="E446" s="390">
        <f ca="1">OFFSET('RFM input'!I$222,$A446,0)-OFFSET('RFM input'!I$276,$A446,0)</f>
        <v>0</v>
      </c>
      <c r="F446" s="390">
        <f ca="1">OFFSET('RFM input'!J$222,$A446,0)-OFFSET('RFM input'!J$276,$A446,0)</f>
        <v>0</v>
      </c>
      <c r="G446" s="390">
        <f ca="1">OFFSET('RFM input'!K$222,$A446,0)-OFFSET('RFM input'!K$276,$A446,0)</f>
        <v>0</v>
      </c>
      <c r="H446" s="390">
        <f ca="1">OFFSET('RFM input'!L$222,$A446,0)-OFFSET('RFM input'!L$276,$A446,0)</f>
        <v>0</v>
      </c>
      <c r="I446" s="390">
        <f ca="1">OFFSET('RFM input'!M$222,$A446,0)-OFFSET('RFM input'!M$276,$A446,0)</f>
        <v>0</v>
      </c>
      <c r="J446" s="390">
        <f ca="1">OFFSET('RFM input'!N$222,$A446,0)-OFFSET('RFM input'!N$276,$A446,0)</f>
        <v>0</v>
      </c>
      <c r="K446" s="390">
        <f ca="1">OFFSET('RFM input'!O$222,$A446,0)-OFFSET('RFM input'!O$276,$A446,0)</f>
        <v>0</v>
      </c>
      <c r="L446" s="390">
        <f ca="1">OFFSET('RFM input'!P$222,$A446,0)-OFFSET('RFM input'!P$276,$A446,0)</f>
        <v>0</v>
      </c>
      <c r="M446" s="390">
        <f ca="1">OFFSET('RFM input'!Q$222,$A446,0)-OFFSET('RFM input'!Q$276,$A446,0)</f>
        <v>0</v>
      </c>
      <c r="N446" s="390"/>
      <c r="O446" s="390"/>
      <c r="P446" s="390"/>
      <c r="Q446" s="390"/>
      <c r="R446" s="390"/>
      <c r="S446" s="390"/>
      <c r="T446" s="390"/>
      <c r="U446" s="390"/>
      <c r="V446" s="390"/>
      <c r="W446" s="390"/>
      <c r="X446" s="249"/>
      <c r="Y446" s="249"/>
      <c r="Z446" s="249"/>
      <c r="AA446" s="249"/>
      <c r="AB446" s="249"/>
    </row>
    <row r="447" spans="1:28">
      <c r="A447" s="249"/>
      <c r="B447" s="249" t="s">
        <v>325</v>
      </c>
      <c r="C447" s="391">
        <f ca="1">OFFSET('RFM input'!$K$6,'RAB remaining lives'!$A446,0)</f>
        <v>0</v>
      </c>
      <c r="D447" s="390">
        <f ca="1">OFFSET('RFM input'!$L$6,'RAB remaining lives'!$A446,0)</f>
        <v>0</v>
      </c>
      <c r="E447" s="390">
        <f ca="1">OFFSET('RFM input'!$L$6,'RAB remaining lives'!$A446,0)</f>
        <v>0</v>
      </c>
      <c r="F447" s="390">
        <f ca="1">OFFSET('RFM input'!$L$6,'RAB remaining lives'!$A446,0)</f>
        <v>0</v>
      </c>
      <c r="G447" s="390">
        <f ca="1">OFFSET('RFM input'!$L$6,'RAB remaining lives'!$A446,0)</f>
        <v>0</v>
      </c>
      <c r="H447" s="390">
        <f ca="1">OFFSET('RFM input'!$L$6,'RAB remaining lives'!$A446,0)</f>
        <v>0</v>
      </c>
      <c r="I447" s="390">
        <f ca="1">OFFSET('RFM input'!$L$6,'RAB remaining lives'!$A446,0)</f>
        <v>0</v>
      </c>
      <c r="J447" s="390">
        <f ca="1">OFFSET('RFM input'!$L$6,'RAB remaining lives'!$A446,0)</f>
        <v>0</v>
      </c>
      <c r="K447" s="390">
        <f ca="1">OFFSET('RFM input'!$L$6,'RAB remaining lives'!$A446,0)</f>
        <v>0</v>
      </c>
      <c r="L447" s="390">
        <f ca="1">OFFSET('RFM input'!$L$6,'RAB remaining lives'!$A446,0)</f>
        <v>0</v>
      </c>
      <c r="M447" s="390">
        <f ca="1">OFFSET('RFM input'!$L$6,'RAB remaining lives'!$A446,0)</f>
        <v>0</v>
      </c>
      <c r="N447" s="390"/>
      <c r="O447" s="390"/>
      <c r="P447" s="390"/>
      <c r="Q447" s="390"/>
      <c r="R447" s="390"/>
      <c r="S447" s="390"/>
      <c r="T447" s="390"/>
      <c r="U447" s="390"/>
      <c r="V447" s="390"/>
      <c r="W447" s="390"/>
      <c r="X447" s="249"/>
      <c r="Y447" s="249"/>
      <c r="Z447" s="249"/>
      <c r="AA447" s="249"/>
      <c r="AB447" s="249"/>
    </row>
    <row r="448" spans="1:28">
      <c r="A448" s="249"/>
      <c r="B448" s="286" t="s">
        <v>299</v>
      </c>
      <c r="C448" s="392"/>
      <c r="D448" s="393">
        <f ca="1">IF(D$6=(OFFSET('RFM input'!$G$60,0,'RFM input'!$AA$7)),OFFSET('RFM input'!$H$454,$A446,0),0)</f>
        <v>0</v>
      </c>
      <c r="E448" s="390">
        <f ca="1">IF(E$6=(OFFSET('RFM input'!$G$60,0,'RFM input'!$AA$7)),OFFSET('RFM input'!$H$454,$A446,0),0)</f>
        <v>0</v>
      </c>
      <c r="F448" s="390">
        <f ca="1">IF(F$6=(OFFSET('RFM input'!$G$60,0,'RFM input'!$AA$7)),OFFSET('RFM input'!$H$454,$A446,0),0)</f>
        <v>0</v>
      </c>
      <c r="G448" s="390">
        <f ca="1">IF(G$6=(OFFSET('RFM input'!$G$60,0,'RFM input'!$AA$7)),OFFSET('RFM input'!$H$454,$A446,0),0)</f>
        <v>0</v>
      </c>
      <c r="H448" s="390">
        <f ca="1">IF(H$6=(OFFSET('RFM input'!$G$60,0,'RFM input'!$AA$7)),OFFSET('RFM input'!$H$454,$A446,0),0)</f>
        <v>0</v>
      </c>
      <c r="I448" s="390">
        <f ca="1">IF(I$6=(OFFSET('RFM input'!$G$60,0,'RFM input'!$AA$7)),OFFSET('RFM input'!$H$454,$A446,0),0)</f>
        <v>0</v>
      </c>
      <c r="J448" s="390">
        <f ca="1">IF(J$6=(OFFSET('RFM input'!$G$60,0,'RFM input'!$AA$7)),OFFSET('RFM input'!$H$454,$A446,0),0)</f>
        <v>0</v>
      </c>
      <c r="K448" s="390">
        <f ca="1">IF(K$6=(OFFSET('RFM input'!$G$60,0,'RFM input'!$AA$7)),OFFSET('RFM input'!$H$454,$A446,0),0)</f>
        <v>0</v>
      </c>
      <c r="L448" s="390">
        <f ca="1">IF(L$6=(OFFSET('RFM input'!$G$60,0,'RFM input'!$AA$7)),OFFSET('RFM input'!$H$454,$A446,0),0)</f>
        <v>0</v>
      </c>
      <c r="M448" s="390">
        <f ca="1">IF(M$6=(OFFSET('RFM input'!$G$60,0,'RFM input'!$AA$7)),OFFSET('RFM input'!$H$454,$A446,0),0)</f>
        <v>0</v>
      </c>
      <c r="N448" s="390"/>
      <c r="O448" s="390"/>
      <c r="P448" s="390"/>
      <c r="Q448" s="390"/>
      <c r="R448" s="390"/>
      <c r="S448" s="390"/>
      <c r="T448" s="390"/>
      <c r="U448" s="390"/>
      <c r="V448" s="390"/>
      <c r="W448" s="390"/>
      <c r="X448" s="249"/>
      <c r="Y448" s="249"/>
      <c r="Z448" s="249"/>
      <c r="AA448" s="249"/>
      <c r="AB448" s="249"/>
    </row>
    <row r="449" spans="1:28">
      <c r="A449" s="249"/>
      <c r="B449" s="325" t="s">
        <v>306</v>
      </c>
      <c r="C449" s="392"/>
      <c r="D449" s="391">
        <f ca="1">IF(D$6=(OFFSET('RFM input'!$G$60,0,'RFM input'!$AA$7)),OFFSET('RFM input'!$J$454,$A446,0),0)</f>
        <v>0</v>
      </c>
      <c r="E449" s="394">
        <f ca="1">IF(E$6=(OFFSET('RFM input'!$G$60,0,'RFM input'!$AA$7)),OFFSET('RFM input'!$J$454,$A446,0),0)</f>
        <v>0</v>
      </c>
      <c r="F449" s="394">
        <f ca="1">IF(F$6=(OFFSET('RFM input'!$G$60,0,'RFM input'!$AA$7)),OFFSET('RFM input'!$J$454,$A446,0),0)</f>
        <v>0</v>
      </c>
      <c r="G449" s="394">
        <f ca="1">IF(G$6=(OFFSET('RFM input'!$G$60,0,'RFM input'!$AA$7)),OFFSET('RFM input'!$J$454,$A446,0),0)</f>
        <v>0</v>
      </c>
      <c r="H449" s="394">
        <f ca="1">IF(H$6=(OFFSET('RFM input'!$G$60,0,'RFM input'!$AA$7)),OFFSET('RFM input'!$J$454,$A446,0),0)</f>
        <v>0</v>
      </c>
      <c r="I449" s="394">
        <f ca="1">IF(I$6=(OFFSET('RFM input'!$G$60,0,'RFM input'!$AA$7)),OFFSET('RFM input'!$J$454,$A446,0),0)</f>
        <v>0</v>
      </c>
      <c r="J449" s="394">
        <f ca="1">IF(J$6=(OFFSET('RFM input'!$G$60,0,'RFM input'!$AA$7)),OFFSET('RFM input'!$J$454,$A446,0),0)</f>
        <v>0</v>
      </c>
      <c r="K449" s="394">
        <f ca="1">IF(K$6=(OFFSET('RFM input'!$G$60,0,'RFM input'!$AA$7)),OFFSET('RFM input'!$J$454,$A446,0),0)</f>
        <v>0</v>
      </c>
      <c r="L449" s="394">
        <f ca="1">IF(L$6=(OFFSET('RFM input'!$G$60,0,'RFM input'!$AA$7)),OFFSET('RFM input'!$J$454,$A446,0),0)</f>
        <v>0</v>
      </c>
      <c r="M449" s="394">
        <f ca="1">IF(M$6=(OFFSET('RFM input'!$G$60,0,'RFM input'!$AA$7)),OFFSET('RFM input'!$J$454,$A446,0),0)</f>
        <v>0</v>
      </c>
      <c r="N449" s="394"/>
      <c r="O449" s="394"/>
      <c r="P449" s="394"/>
      <c r="Q449" s="394"/>
      <c r="R449" s="394"/>
      <c r="S449" s="394"/>
      <c r="T449" s="394"/>
      <c r="U449" s="394"/>
      <c r="V449" s="394"/>
      <c r="W449" s="394"/>
      <c r="X449" s="249"/>
      <c r="Y449" s="249"/>
      <c r="Z449" s="249"/>
      <c r="AA449" s="249"/>
      <c r="AB449" s="249"/>
    </row>
    <row r="450" spans="1:28" hidden="1" outlineLevel="1">
      <c r="A450" s="459">
        <v>-1</v>
      </c>
      <c r="B450" s="309" t="s">
        <v>297</v>
      </c>
      <c r="C450" s="395"/>
      <c r="D450" s="395">
        <f t="shared" ref="D450" ca="1" si="607">IF(D474="n/a",0,IF(AND(D448=0,C450=0),0,
IF(AND(D448&lt;&gt;0,C450=0),(D448/D$10),
IF(AND(D449&lt;&gt;0,C450&lt;&gt;0),(C450-(C450/C474))+(D448/D$10),
IF(C474&lt;1,0,(C450-(C450/C474)))))))</f>
        <v>0</v>
      </c>
      <c r="E450" s="395">
        <f t="shared" ref="E450" ca="1" si="608">IF(E474="n/a",0,IF(AND(E448=0,D450=0),0,
IF(AND(E448&lt;&gt;0,D450=0),(E448/E$10),
IF(AND(E449&lt;&gt;0,D450&lt;&gt;0),(D450-(D450/D474))+(E448/E$10),
IF(D474&lt;1,0,(D450-(D450/D474)))))))</f>
        <v>0</v>
      </c>
      <c r="F450" s="395">
        <f t="shared" ref="F450" ca="1" si="609">IF(F474="n/a",0,IF(AND(F448=0,E450=0),0,
IF(AND(F448&lt;&gt;0,E450=0),(F448/F$10),
IF(AND(F449&lt;&gt;0,E450&lt;&gt;0),(E450-(E450/E474))+(F448/F$10),
IF(E474&lt;1,0,(E450-(E450/E474)))))))</f>
        <v>0</v>
      </c>
      <c r="G450" s="395">
        <f t="shared" ref="G450" ca="1" si="610">IF(G474="n/a",0,IF(AND(G448=0,F450=0),0,
IF(AND(G448&lt;&gt;0,F450=0),(G448/G$10),
IF(AND(G449&lt;&gt;0,F450&lt;&gt;0),(F450-(F450/F474))+(G448/G$10),
IF(F474&lt;1,0,(F450-(F450/F474)))))))</f>
        <v>0</v>
      </c>
      <c r="H450" s="395">
        <f ca="1">IF(H474="n/a",0,IF(AND(H448=0,G450=0),0,
IF(AND(H448&lt;&gt;0,G450=0),(H448/H$10),
IF(AND(H449&lt;&gt;0,G450&lt;&gt;0),(G450-(G450/G474))+(H448/H$10),
IF(G474&lt;1,0,(G450-(G450/G474)))))))</f>
        <v>0</v>
      </c>
      <c r="I450" s="395">
        <f t="shared" ref="I450" ca="1" si="611">IF(I474="n/a",0,IF(AND(I448=0,H450=0),0,
IF(AND(I448&lt;&gt;0,H450=0),(I448/I$10),
IF(AND(I449&lt;&gt;0,H450&lt;&gt;0),(H450-(H450/H474))+(I448/I$10),
IF(H474&lt;1,0,(H450-(H450/H474)))))))</f>
        <v>0</v>
      </c>
      <c r="J450" s="395">
        <f t="shared" ref="J450" ca="1" si="612">IF(J474="n/a",0,IF(AND(J448=0,I450=0),0,
IF(AND(J448&lt;&gt;0,I450=0),(J448/J$10),
IF(AND(J449&lt;&gt;0,I450&lt;&gt;0),(I450-(I450/I474))+(J448/J$10),
IF(I474&lt;1,0,(I450-(I450/I474)))))))</f>
        <v>0</v>
      </c>
      <c r="K450" s="395">
        <f t="shared" ref="K450" ca="1" si="613">IF(K474="n/a",0,IF(AND(K448=0,J450=0),0,
IF(AND(K448&lt;&gt;0,J450=0),(K448/K$10),
IF(AND(K449&lt;&gt;0,J450&lt;&gt;0),(J450-(J450/J474))+(K448/K$10),
IF(J474&lt;1,0,(J450-(J450/J474)))))))</f>
        <v>0</v>
      </c>
      <c r="L450" s="395">
        <f t="shared" ref="L450" ca="1" si="614">IF(L474="n/a",0,IF(AND(L448=0,K450=0),0,
IF(AND(L448&lt;&gt;0,K450=0),(L448/L$10),
IF(AND(L449&lt;&gt;0,K450&lt;&gt;0),(K450-(K450/K474))+(L448/L$10),
IF(K474&lt;1,0,(K450-(K450/K474)))))))</f>
        <v>0</v>
      </c>
      <c r="M450" s="395">
        <f t="shared" ref="M450" ca="1" si="615">IF(M474="n/a",0,IF(AND(M448=0,L450=0),0,
IF(AND(M448&lt;&gt;0,L450=0),(M448/M$10),
IF(AND(M449&lt;&gt;0,L450&lt;&gt;0),(L450-(L450/L474))+(M448/M$10),
IF(L474&lt;1,0,(L450-(L450/L474)))))))</f>
        <v>0</v>
      </c>
      <c r="N450" s="395">
        <f t="shared" ref="N450" ca="1" si="616">IF(N474="n/a",0,IF(AND(N448=0,M450=0),0,
IF(AND(N448&lt;&gt;0,M450=0),(N448/N$10),
IF(AND(N449&lt;&gt;0,M450&lt;&gt;0),(M450-(M450/M474))+(N448/N$10),
IF(M474&lt;1,0,(M450-(M450/M474)))))))</f>
        <v>0</v>
      </c>
      <c r="O450" s="395">
        <f t="shared" ref="O450" ca="1" si="617">IF(O474="n/a",0,IF(AND(O448=0,N450=0),0,
IF(AND(O448&lt;&gt;0,N450=0),(O448/O$10),
IF(AND(O449&lt;&gt;0,N450&lt;&gt;0),(N450-(N450/N474))+(O448/O$10),
IF(N474&lt;1,0,(N450-(N450/N474)))))))</f>
        <v>0</v>
      </c>
      <c r="P450" s="395">
        <f t="shared" ref="P450" ca="1" si="618">IF(P474="n/a",0,IF(AND(P448=0,O450=0),0,
IF(AND(P448&lt;&gt;0,O450=0),(P448/P$10),
IF(AND(P449&lt;&gt;0,O450&lt;&gt;0),(O450-(O450/O474))+(P448/P$10),
IF(O474&lt;1,0,(O450-(O450/O474)))))))</f>
        <v>0</v>
      </c>
      <c r="Q450" s="395">
        <f t="shared" ref="Q450" ca="1" si="619">IF(Q474="n/a",0,IF(AND(Q448=0,P450=0),0,
IF(AND(Q448&lt;&gt;0,P450=0),(Q448/Q$10),
IF(AND(Q449&lt;&gt;0,P450&lt;&gt;0),(P450-(P450/P474))+(Q448/Q$10),
IF(P474&lt;1,0,(P450-(P450/P474)))))))</f>
        <v>0</v>
      </c>
      <c r="R450" s="395">
        <f t="shared" ref="R450" ca="1" si="620">IF(R474="n/a",0,IF(AND(R448=0,Q450=0),0,
IF(AND(R448&lt;&gt;0,Q450=0),(R448/R$10),
IF(AND(R449&lt;&gt;0,Q450&lt;&gt;0),(Q450-(Q450/Q474))+(R448/R$10),
IF(Q474&lt;1,0,(Q450-(Q450/Q474)))))))</f>
        <v>0</v>
      </c>
      <c r="S450" s="395">
        <f t="shared" ref="S450" ca="1" si="621">IF(S474="n/a",0,IF(AND(S448=0,R450=0),0,
IF(AND(S448&lt;&gt;0,R450=0),(S448/S$10),
IF(AND(S449&lt;&gt;0,R450&lt;&gt;0),(R450-(R450/R474))+(S448/S$10),
IF(R474&lt;1,0,(R450-(R450/R474)))))))</f>
        <v>0</v>
      </c>
      <c r="T450" s="395">
        <f t="shared" ref="T450" ca="1" si="622">IF(T474="n/a",0,IF(AND(T448=0,S450=0),0,
IF(AND(T448&lt;&gt;0,S450=0),(T448/T$10),
IF(AND(T449&lt;&gt;0,S450&lt;&gt;0),(S450-(S450/S474))+(T448/T$10),
IF(S474&lt;1,0,(S450-(S450/S474)))))))</f>
        <v>0</v>
      </c>
      <c r="U450" s="395">
        <f t="shared" ref="U450" ca="1" si="623">IF(U474="n/a",0,IF(AND(U448=0,T450=0),0,
IF(AND(U448&lt;&gt;0,T450=0),(U448/U$10),
IF(AND(U449&lt;&gt;0,T450&lt;&gt;0),(T450-(T450/T474))+(U448/U$10),
IF(T474&lt;1,0,(T450-(T450/T474)))))))</f>
        <v>0</v>
      </c>
      <c r="V450" s="395">
        <f t="shared" ref="V450" ca="1" si="624">IF(V474="n/a",0,IF(AND(V448=0,U450=0),0,
IF(AND(V448&lt;&gt;0,U450=0),(V448/V$10),
IF(AND(V449&lt;&gt;0,U450&lt;&gt;0),(U450-(U450/U474))+(V448/V$10),
IF(U474&lt;1,0,(U450-(U450/U474)))))))</f>
        <v>0</v>
      </c>
      <c r="W450" s="395">
        <f t="shared" ref="W450" ca="1" si="625">IF(W474="n/a",0,IF(AND(W448=0,V450=0),0,
IF(AND(W448&lt;&gt;0,V450=0),(W448/W$10),
IF(AND(W449&lt;&gt;0,V450&lt;&gt;0),(V450-(V450/V474))+(W448/W$10),
IF(V474&lt;1,0,(V450-(V450/V474)))))))</f>
        <v>0</v>
      </c>
      <c r="X450" s="249"/>
      <c r="Y450" s="249"/>
      <c r="Z450" s="249"/>
      <c r="AA450" s="249"/>
      <c r="AB450" s="249"/>
    </row>
    <row r="451" spans="1:28" hidden="1" outlineLevel="1">
      <c r="A451" s="331">
        <v>0</v>
      </c>
      <c r="B451" s="309" t="s">
        <v>194</v>
      </c>
      <c r="C451" s="395">
        <f ca="1">C446/C$10</f>
        <v>0</v>
      </c>
      <c r="D451" s="395">
        <f ca="1">IF(C475="n/a",C451,IFERROR(IF((OFFSET($C451,0,$A451))&lt;0,
MIN(0,C451-(OFFSET($C451,0,$A451)/(OFFSET($C446,-$A450,$A451)))),
MAX(0,C451-(OFFSET($C451,0,$A451)/(OFFSET($C446,-$A450,$A451))))),0))</f>
        <v>0</v>
      </c>
      <c r="E451" s="395">
        <f t="shared" ref="E451" ca="1" si="626">IF(D475="n/a",D451,IFERROR(IF((OFFSET($C451,0,$A451))&lt;0,
MIN(0,D451-(OFFSET($C451,0,$A451)/(OFFSET($C446,-$A450,$A451)))),
MAX(0,D451-(OFFSET($C451,0,$A451)/(OFFSET($C446,-$A450,$A451))))),0))</f>
        <v>0</v>
      </c>
      <c r="F451" s="395">
        <f t="shared" ref="F451:F452" ca="1" si="627">IF(E475="n/a",E451,IFERROR(IF((OFFSET($C451,0,$A451))&lt;0,
MIN(0,E451-(OFFSET($C451,0,$A451)/(OFFSET($C446,-$A450,$A451)))),
MAX(0,E451-(OFFSET($C451,0,$A451)/(OFFSET($C446,-$A450,$A451))))),0))</f>
        <v>0</v>
      </c>
      <c r="G451" s="395">
        <f t="shared" ref="G451:G453" ca="1" si="628">IF(F475="n/a",F451,IFERROR(IF((OFFSET($C451,0,$A451))&lt;0,
MIN(0,F451-(OFFSET($C451,0,$A451)/(OFFSET($C446,-$A450,$A451)))),
MAX(0,F451-(OFFSET($C451,0,$A451)/(OFFSET($C446,-$A450,$A451))))),0))</f>
        <v>0</v>
      </c>
      <c r="H451" s="395">
        <f t="shared" ref="H451:H454" ca="1" si="629">IF(G475="n/a",G451,IFERROR(IF((OFFSET($C451,0,$A451))&lt;0,
MIN(0,G451-(OFFSET($C451,0,$A451)/(OFFSET($C446,-$A450,$A451)))),
MAX(0,G451-(OFFSET($C451,0,$A451)/(OFFSET($C446,-$A450,$A451))))),0))</f>
        <v>0</v>
      </c>
      <c r="I451" s="395">
        <f t="shared" ref="I451:I455" ca="1" si="630">IF(H475="n/a",H451,IFERROR(IF((OFFSET($C451,0,$A451))&lt;0,
MIN(0,H451-(OFFSET($C451,0,$A451)/(OFFSET($C446,-$A450,$A451)))),
MAX(0,H451-(OFFSET($C451,0,$A451)/(OFFSET($C446,-$A450,$A451))))),0))</f>
        <v>0</v>
      </c>
      <c r="J451" s="395">
        <f t="shared" ref="J451:J456" ca="1" si="631">IF(I475="n/a",I451,IFERROR(IF((OFFSET($C451,0,$A451))&lt;0,
MIN(0,I451-(OFFSET($C451,0,$A451)/(OFFSET($C446,-$A450,$A451)))),
MAX(0,I451-(OFFSET($C451,0,$A451)/(OFFSET($C446,-$A450,$A451))))),0))</f>
        <v>0</v>
      </c>
      <c r="K451" s="395">
        <f t="shared" ref="K451:K457" ca="1" si="632">IF(J475="n/a",J451,IFERROR(IF((OFFSET($C451,0,$A451))&lt;0,
MIN(0,J451-(OFFSET($C451,0,$A451)/(OFFSET($C446,-$A450,$A451)))),
MAX(0,J451-(OFFSET($C451,0,$A451)/(OFFSET($C446,-$A450,$A451))))),0))</f>
        <v>0</v>
      </c>
      <c r="L451" s="395">
        <f t="shared" ref="L451:L458" ca="1" si="633">IF(K475="n/a",K451,IFERROR(IF((OFFSET($C451,0,$A451))&lt;0,
MIN(0,K451-(OFFSET($C451,0,$A451)/(OFFSET($C446,-$A450,$A451)))),
MAX(0,K451-(OFFSET($C451,0,$A451)/(OFFSET($C446,-$A450,$A451))))),0))</f>
        <v>0</v>
      </c>
      <c r="M451" s="395">
        <f t="shared" ref="M451:M459" ca="1" si="634">IF(L475="n/a",L451,IFERROR(IF((OFFSET($C451,0,$A451))&lt;0,
MIN(0,L451-(OFFSET($C451,0,$A451)/(OFFSET($C446,-$A450,$A451)))),
MAX(0,L451-(OFFSET($C451,0,$A451)/(OFFSET($C446,-$A450,$A451))))),0))</f>
        <v>0</v>
      </c>
      <c r="N451" s="395">
        <f t="shared" ref="N451:N460" ca="1" si="635">IF(M475="n/a",M451,IFERROR(IF((OFFSET($C451,0,$A451))&lt;0,
MIN(0,M451-(OFFSET($C451,0,$A451)/(OFFSET($C446,-$A450,$A451)))),
MAX(0,M451-(OFFSET($C451,0,$A451)/(OFFSET($C446,-$A450,$A451))))),0))</f>
        <v>0</v>
      </c>
      <c r="O451" s="395">
        <f t="shared" ref="O451:O461" ca="1" si="636">IF(N475="n/a",N451,IFERROR(IF((OFFSET($C451,0,$A451))&lt;0,
MIN(0,N451-(OFFSET($C451,0,$A451)/(OFFSET($C446,-$A450,$A451)))),
MAX(0,N451-(OFFSET($C451,0,$A451)/(OFFSET($C446,-$A450,$A451))))),0))</f>
        <v>0</v>
      </c>
      <c r="P451" s="395">
        <f t="shared" ref="P451:P462" ca="1" si="637">IF(O475="n/a",O451,IFERROR(IF((OFFSET($C451,0,$A451))&lt;0,
MIN(0,O451-(OFFSET($C451,0,$A451)/(OFFSET($C446,-$A450,$A451)))),
MAX(0,O451-(OFFSET($C451,0,$A451)/(OFFSET($C446,-$A450,$A451))))),0))</f>
        <v>0</v>
      </c>
      <c r="Q451" s="395">
        <f t="shared" ref="Q451:Q463" ca="1" si="638">IF(P475="n/a",P451,IFERROR(IF((OFFSET($C451,0,$A451))&lt;0,
MIN(0,P451-(OFFSET($C451,0,$A451)/(OFFSET($C446,-$A450,$A451)))),
MAX(0,P451-(OFFSET($C451,0,$A451)/(OFFSET($C446,-$A450,$A451))))),0))</f>
        <v>0</v>
      </c>
      <c r="R451" s="395">
        <f t="shared" ref="R451:R464" ca="1" si="639">IF(Q475="n/a",Q451,IFERROR(IF((OFFSET($C451,0,$A451))&lt;0,
MIN(0,Q451-(OFFSET($C451,0,$A451)/(OFFSET($C446,-$A450,$A451)))),
MAX(0,Q451-(OFFSET($C451,0,$A451)/(OFFSET($C446,-$A450,$A451))))),0))</f>
        <v>0</v>
      </c>
      <c r="S451" s="395">
        <f t="shared" ref="S451:S465" ca="1" si="640">IF(R475="n/a",R451,IFERROR(IF((OFFSET($C451,0,$A451))&lt;0,
MIN(0,R451-(OFFSET($C451,0,$A451)/(OFFSET($C446,-$A450,$A451)))),
MAX(0,R451-(OFFSET($C451,0,$A451)/(OFFSET($C446,-$A450,$A451))))),0))</f>
        <v>0</v>
      </c>
      <c r="T451" s="395">
        <f t="shared" ref="T451:T466" ca="1" si="641">IF(S475="n/a",S451,IFERROR(IF((OFFSET($C451,0,$A451))&lt;0,
MIN(0,S451-(OFFSET($C451,0,$A451)/(OFFSET($C446,-$A450,$A451)))),
MAX(0,S451-(OFFSET($C451,0,$A451)/(OFFSET($C446,-$A450,$A451))))),0))</f>
        <v>0</v>
      </c>
      <c r="U451" s="395">
        <f t="shared" ref="U451:U467" ca="1" si="642">IF(T475="n/a",T451,IFERROR(IF((OFFSET($C451,0,$A451))&lt;0,
MIN(0,T451-(OFFSET($C451,0,$A451)/(OFFSET($C446,-$A450,$A451)))),
MAX(0,T451-(OFFSET($C451,0,$A451)/(OFFSET($C446,-$A450,$A451))))),0))</f>
        <v>0</v>
      </c>
      <c r="V451" s="395">
        <f t="shared" ref="V451:V468" ca="1" si="643">IF(U475="n/a",U451,IFERROR(IF((OFFSET($C451,0,$A451))&lt;0,
MIN(0,U451-(OFFSET($C451,0,$A451)/(OFFSET($C446,-$A450,$A451)))),
MAX(0,U451-(OFFSET($C451,0,$A451)/(OFFSET($C446,-$A450,$A451))))),0))</f>
        <v>0</v>
      </c>
      <c r="W451" s="395">
        <f t="shared" ref="W451:W469" ca="1" si="644">IF(V475="n/a",V451,IFERROR(IF((OFFSET($C451,0,$A451))&lt;0,
MIN(0,V451-(OFFSET($C451,0,$A451)/(OFFSET($C446,-$A450,$A451)))),
MAX(0,V451-(OFFSET($C451,0,$A451)/(OFFSET($C446,-$A450,$A451))))),0))</f>
        <v>0</v>
      </c>
      <c r="X451" s="249"/>
      <c r="Y451" s="249"/>
      <c r="Z451" s="249"/>
      <c r="AA451" s="249"/>
      <c r="AB451" s="249"/>
    </row>
    <row r="452" spans="1:28" hidden="1" outlineLevel="1">
      <c r="A452" s="331">
        <v>1</v>
      </c>
      <c r="B452" s="309" t="str">
        <f t="shared" ref="B452:B470" ca="1" si="645">"Depreciated Net Capex "&amp;OFFSET($C$6,0,A452)</f>
        <v>Depreciated Net Capex 2013</v>
      </c>
      <c r="C452" s="396"/>
      <c r="D452" s="397">
        <f ca="1">(D446*((1+D$11)^0.5)/D$10)</f>
        <v>0</v>
      </c>
      <c r="E452" s="395">
        <f ca="1">IF(D476="n/a",D452,IFERROR(IF((OFFSET($C452,0,$A452))&lt;0,
MIN(0,D452-(OFFSET($C452,0,$A452)/(OFFSET($C447,-$A451,$A452)))),
MAX(0,D452-(OFFSET($C452,0,$A452)/(OFFSET($C447,-$A451,$A452))))),0))</f>
        <v>0</v>
      </c>
      <c r="F452" s="395">
        <f t="shared" ca="1" si="627"/>
        <v>0</v>
      </c>
      <c r="G452" s="395">
        <f t="shared" ca="1" si="628"/>
        <v>0</v>
      </c>
      <c r="H452" s="395">
        <f t="shared" ca="1" si="629"/>
        <v>0</v>
      </c>
      <c r="I452" s="395">
        <f t="shared" ca="1" si="630"/>
        <v>0</v>
      </c>
      <c r="J452" s="395">
        <f t="shared" ca="1" si="631"/>
        <v>0</v>
      </c>
      <c r="K452" s="395">
        <f t="shared" ca="1" si="632"/>
        <v>0</v>
      </c>
      <c r="L452" s="395">
        <f t="shared" ca="1" si="633"/>
        <v>0</v>
      </c>
      <c r="M452" s="395">
        <f t="shared" ca="1" si="634"/>
        <v>0</v>
      </c>
      <c r="N452" s="395">
        <f t="shared" ca="1" si="635"/>
        <v>0</v>
      </c>
      <c r="O452" s="395">
        <f t="shared" ca="1" si="636"/>
        <v>0</v>
      </c>
      <c r="P452" s="395">
        <f t="shared" ca="1" si="637"/>
        <v>0</v>
      </c>
      <c r="Q452" s="395">
        <f t="shared" ca="1" si="638"/>
        <v>0</v>
      </c>
      <c r="R452" s="395">
        <f t="shared" ca="1" si="639"/>
        <v>0</v>
      </c>
      <c r="S452" s="395">
        <f t="shared" ca="1" si="640"/>
        <v>0</v>
      </c>
      <c r="T452" s="395">
        <f t="shared" ca="1" si="641"/>
        <v>0</v>
      </c>
      <c r="U452" s="395">
        <f t="shared" ca="1" si="642"/>
        <v>0</v>
      </c>
      <c r="V452" s="395">
        <f t="shared" ca="1" si="643"/>
        <v>0</v>
      </c>
      <c r="W452" s="395">
        <f t="shared" ca="1" si="644"/>
        <v>0</v>
      </c>
      <c r="X452" s="249"/>
      <c r="Y452" s="249"/>
      <c r="Z452" s="249"/>
      <c r="AA452" s="249"/>
      <c r="AB452" s="249"/>
    </row>
    <row r="453" spans="1:28" hidden="1" outlineLevel="1">
      <c r="A453" s="331">
        <v>2</v>
      </c>
      <c r="B453" s="309" t="str">
        <f t="shared" ca="1" si="645"/>
        <v>Depreciated Net Capex 2014</v>
      </c>
      <c r="C453" s="398"/>
      <c r="D453" s="399"/>
      <c r="E453" s="397">
        <f ca="1">(E446*((1+E$11)^0.5)/E$10)</f>
        <v>0</v>
      </c>
      <c r="F453" s="395">
        <f ca="1">IF(E477="n/a",E453,IFERROR(IF((OFFSET($C453,0,$A453))&lt;0,
MIN(0,E453-(OFFSET($C453,0,$A453)/(OFFSET($C448,-$A452,$A453)))),
MAX(0,E453-(OFFSET($C453,0,$A453)/(OFFSET($C448,-$A452,$A453))))),0))</f>
        <v>0</v>
      </c>
      <c r="G453" s="395">
        <f t="shared" ca="1" si="628"/>
        <v>0</v>
      </c>
      <c r="H453" s="395">
        <f t="shared" ca="1" si="629"/>
        <v>0</v>
      </c>
      <c r="I453" s="395">
        <f t="shared" ca="1" si="630"/>
        <v>0</v>
      </c>
      <c r="J453" s="395">
        <f t="shared" ca="1" si="631"/>
        <v>0</v>
      </c>
      <c r="K453" s="395">
        <f t="shared" ca="1" si="632"/>
        <v>0</v>
      </c>
      <c r="L453" s="395">
        <f t="shared" ca="1" si="633"/>
        <v>0</v>
      </c>
      <c r="M453" s="395">
        <f t="shared" ca="1" si="634"/>
        <v>0</v>
      </c>
      <c r="N453" s="395">
        <f t="shared" ca="1" si="635"/>
        <v>0</v>
      </c>
      <c r="O453" s="395">
        <f t="shared" ca="1" si="636"/>
        <v>0</v>
      </c>
      <c r="P453" s="395">
        <f t="shared" ca="1" si="637"/>
        <v>0</v>
      </c>
      <c r="Q453" s="395">
        <f t="shared" ca="1" si="638"/>
        <v>0</v>
      </c>
      <c r="R453" s="395">
        <f t="shared" ca="1" si="639"/>
        <v>0</v>
      </c>
      <c r="S453" s="395">
        <f t="shared" ca="1" si="640"/>
        <v>0</v>
      </c>
      <c r="T453" s="395">
        <f t="shared" ca="1" si="641"/>
        <v>0</v>
      </c>
      <c r="U453" s="395">
        <f t="shared" ca="1" si="642"/>
        <v>0</v>
      </c>
      <c r="V453" s="395">
        <f t="shared" ca="1" si="643"/>
        <v>0</v>
      </c>
      <c r="W453" s="395">
        <f t="shared" ca="1" si="644"/>
        <v>0</v>
      </c>
      <c r="X453" s="334"/>
      <c r="Y453" s="249"/>
      <c r="Z453" s="249"/>
      <c r="AA453" s="249"/>
      <c r="AB453" s="249"/>
    </row>
    <row r="454" spans="1:28" hidden="1" outlineLevel="1">
      <c r="A454" s="331">
        <v>3</v>
      </c>
      <c r="B454" s="309" t="str">
        <f t="shared" ca="1" si="645"/>
        <v>Depreciated Net Capex 2015</v>
      </c>
      <c r="C454" s="398"/>
      <c r="D454" s="398"/>
      <c r="E454" s="399"/>
      <c r="F454" s="400">
        <f ca="1">($F446*((1+F$11)^0.5)/F$10)</f>
        <v>0</v>
      </c>
      <c r="G454" s="395">
        <f ca="1">IF(F478="n/a",F454,IFERROR(IF((OFFSET($C454,0,$A454))&lt;0,
MIN(0,F454-(OFFSET($C454,0,$A454)/(OFFSET($C449,-$A453,$A454)))),
MAX(0,F454-(OFFSET($C454,0,$A454)/(OFFSET($C449,-$A453,$A454))))),0))</f>
        <v>0</v>
      </c>
      <c r="H454" s="395">
        <f t="shared" ca="1" si="629"/>
        <v>0</v>
      </c>
      <c r="I454" s="395">
        <f t="shared" ca="1" si="630"/>
        <v>0</v>
      </c>
      <c r="J454" s="395">
        <f t="shared" ca="1" si="631"/>
        <v>0</v>
      </c>
      <c r="K454" s="395">
        <f t="shared" ca="1" si="632"/>
        <v>0</v>
      </c>
      <c r="L454" s="395">
        <f t="shared" ca="1" si="633"/>
        <v>0</v>
      </c>
      <c r="M454" s="395">
        <f t="shared" ca="1" si="634"/>
        <v>0</v>
      </c>
      <c r="N454" s="395">
        <f t="shared" ca="1" si="635"/>
        <v>0</v>
      </c>
      <c r="O454" s="395">
        <f t="shared" ca="1" si="636"/>
        <v>0</v>
      </c>
      <c r="P454" s="395">
        <f t="shared" ca="1" si="637"/>
        <v>0</v>
      </c>
      <c r="Q454" s="395">
        <f t="shared" ca="1" si="638"/>
        <v>0</v>
      </c>
      <c r="R454" s="395">
        <f t="shared" ca="1" si="639"/>
        <v>0</v>
      </c>
      <c r="S454" s="395">
        <f t="shared" ca="1" si="640"/>
        <v>0</v>
      </c>
      <c r="T454" s="395">
        <f t="shared" ca="1" si="641"/>
        <v>0</v>
      </c>
      <c r="U454" s="395">
        <f t="shared" ca="1" si="642"/>
        <v>0</v>
      </c>
      <c r="V454" s="395">
        <f t="shared" ca="1" si="643"/>
        <v>0</v>
      </c>
      <c r="W454" s="395">
        <f t="shared" ca="1" si="644"/>
        <v>0</v>
      </c>
      <c r="X454" s="334"/>
      <c r="Y454" s="334"/>
      <c r="Z454" s="249"/>
      <c r="AA454" s="249"/>
      <c r="AB454" s="249"/>
    </row>
    <row r="455" spans="1:28" hidden="1" outlineLevel="1">
      <c r="A455" s="331">
        <v>4</v>
      </c>
      <c r="B455" s="309" t="str">
        <f t="shared" ca="1" si="645"/>
        <v>Depreciated Net Capex 2016</v>
      </c>
      <c r="C455" s="398"/>
      <c r="D455" s="398"/>
      <c r="E455" s="398"/>
      <c r="F455" s="399"/>
      <c r="G455" s="400">
        <f ca="1">($G446*((1+G$11)^0.5)/G$10)</f>
        <v>0</v>
      </c>
      <c r="H455" s="395">
        <f ca="1">IF(G479="n/a",G455,IFERROR(IF((OFFSET($C455,0,$A455))&lt;0,
MIN(0,G455-(OFFSET($C455,0,$A455)/(OFFSET($C450,-$A454,$A455)))),
MAX(0,G455-(OFFSET($C455,0,$A455)/(OFFSET($C450,-$A454,$A455))))),0))</f>
        <v>0</v>
      </c>
      <c r="I455" s="395">
        <f t="shared" ca="1" si="630"/>
        <v>0</v>
      </c>
      <c r="J455" s="395">
        <f t="shared" ca="1" si="631"/>
        <v>0</v>
      </c>
      <c r="K455" s="395">
        <f t="shared" ca="1" si="632"/>
        <v>0</v>
      </c>
      <c r="L455" s="395">
        <f t="shared" ca="1" si="633"/>
        <v>0</v>
      </c>
      <c r="M455" s="395">
        <f t="shared" ca="1" si="634"/>
        <v>0</v>
      </c>
      <c r="N455" s="395">
        <f t="shared" ca="1" si="635"/>
        <v>0</v>
      </c>
      <c r="O455" s="395">
        <f t="shared" ca="1" si="636"/>
        <v>0</v>
      </c>
      <c r="P455" s="395">
        <f t="shared" ca="1" si="637"/>
        <v>0</v>
      </c>
      <c r="Q455" s="395">
        <f t="shared" ca="1" si="638"/>
        <v>0</v>
      </c>
      <c r="R455" s="395">
        <f t="shared" ca="1" si="639"/>
        <v>0</v>
      </c>
      <c r="S455" s="395">
        <f t="shared" ca="1" si="640"/>
        <v>0</v>
      </c>
      <c r="T455" s="395">
        <f t="shared" ca="1" si="641"/>
        <v>0</v>
      </c>
      <c r="U455" s="395">
        <f t="shared" ca="1" si="642"/>
        <v>0</v>
      </c>
      <c r="V455" s="395">
        <f t="shared" ca="1" si="643"/>
        <v>0</v>
      </c>
      <c r="W455" s="395">
        <f t="shared" ca="1" si="644"/>
        <v>0</v>
      </c>
      <c r="X455" s="334"/>
      <c r="Y455" s="334"/>
      <c r="Z455" s="334"/>
      <c r="AA455" s="249"/>
      <c r="AB455" s="249"/>
    </row>
    <row r="456" spans="1:28" hidden="1" outlineLevel="1">
      <c r="A456" s="331">
        <v>5</v>
      </c>
      <c r="B456" s="309" t="str">
        <f t="shared" ca="1" si="645"/>
        <v>Depreciated Net Capex 2017</v>
      </c>
      <c r="C456" s="398"/>
      <c r="D456" s="398"/>
      <c r="E456" s="398"/>
      <c r="F456" s="398"/>
      <c r="G456" s="399"/>
      <c r="H456" s="400">
        <f ca="1">(H446*((1+H$11)^0.5)/H$10)</f>
        <v>0</v>
      </c>
      <c r="I456" s="395">
        <f ca="1">IF(H480="n/a",H456,IFERROR(IF((OFFSET($C456,0,$A456))&lt;0,
MIN(0,H456-(OFFSET($C456,0,$A456)/(OFFSET($C451,-$A455,$A456)))),
MAX(0,H456-(OFFSET($C456,0,$A456)/(OFFSET($C451,-$A455,$A456))))),0))</f>
        <v>0</v>
      </c>
      <c r="J456" s="395">
        <f t="shared" ca="1" si="631"/>
        <v>0</v>
      </c>
      <c r="K456" s="395">
        <f t="shared" ca="1" si="632"/>
        <v>0</v>
      </c>
      <c r="L456" s="395">
        <f t="shared" ca="1" si="633"/>
        <v>0</v>
      </c>
      <c r="M456" s="395">
        <f t="shared" ca="1" si="634"/>
        <v>0</v>
      </c>
      <c r="N456" s="395">
        <f t="shared" ca="1" si="635"/>
        <v>0</v>
      </c>
      <c r="O456" s="395">
        <f t="shared" ca="1" si="636"/>
        <v>0</v>
      </c>
      <c r="P456" s="395">
        <f t="shared" ca="1" si="637"/>
        <v>0</v>
      </c>
      <c r="Q456" s="395">
        <f t="shared" ca="1" si="638"/>
        <v>0</v>
      </c>
      <c r="R456" s="395">
        <f t="shared" ca="1" si="639"/>
        <v>0</v>
      </c>
      <c r="S456" s="395">
        <f t="shared" ca="1" si="640"/>
        <v>0</v>
      </c>
      <c r="T456" s="395">
        <f t="shared" ca="1" si="641"/>
        <v>0</v>
      </c>
      <c r="U456" s="395">
        <f t="shared" ca="1" si="642"/>
        <v>0</v>
      </c>
      <c r="V456" s="395">
        <f t="shared" ca="1" si="643"/>
        <v>0</v>
      </c>
      <c r="W456" s="395">
        <f t="shared" ca="1" si="644"/>
        <v>0</v>
      </c>
      <c r="X456" s="334"/>
      <c r="Y456" s="334"/>
      <c r="Z456" s="334"/>
      <c r="AA456" s="249"/>
      <c r="AB456" s="249"/>
    </row>
    <row r="457" spans="1:28" hidden="1" outlineLevel="1">
      <c r="A457" s="331">
        <v>6</v>
      </c>
      <c r="B457" s="309" t="str">
        <f t="shared" ca="1" si="645"/>
        <v>Depreciated Net Capex 2018</v>
      </c>
      <c r="C457" s="398"/>
      <c r="D457" s="398"/>
      <c r="E457" s="398"/>
      <c r="F457" s="398"/>
      <c r="G457" s="398"/>
      <c r="H457" s="399"/>
      <c r="I457" s="400">
        <f ca="1">(I446*((1+I$11)^0.5)/I$10)</f>
        <v>0</v>
      </c>
      <c r="J457" s="395">
        <f ca="1">IF(I481="n/a",I457,IFERROR(IF((OFFSET($C457,0,$A457))&lt;0,
MIN(0,I457-(OFFSET($C457,0,$A457)/(OFFSET($C452,-$A456,$A457)))),
MAX(0,I457-(OFFSET($C457,0,$A457)/(OFFSET($C452,-$A456,$A457))))),0))</f>
        <v>0</v>
      </c>
      <c r="K457" s="395">
        <f t="shared" ca="1" si="632"/>
        <v>0</v>
      </c>
      <c r="L457" s="395">
        <f t="shared" ca="1" si="633"/>
        <v>0</v>
      </c>
      <c r="M457" s="395">
        <f t="shared" ca="1" si="634"/>
        <v>0</v>
      </c>
      <c r="N457" s="395">
        <f t="shared" ca="1" si="635"/>
        <v>0</v>
      </c>
      <c r="O457" s="395">
        <f t="shared" ca="1" si="636"/>
        <v>0</v>
      </c>
      <c r="P457" s="395">
        <f t="shared" ca="1" si="637"/>
        <v>0</v>
      </c>
      <c r="Q457" s="395">
        <f t="shared" ca="1" si="638"/>
        <v>0</v>
      </c>
      <c r="R457" s="395">
        <f t="shared" ca="1" si="639"/>
        <v>0</v>
      </c>
      <c r="S457" s="395">
        <f t="shared" ca="1" si="640"/>
        <v>0</v>
      </c>
      <c r="T457" s="395">
        <f t="shared" ca="1" si="641"/>
        <v>0</v>
      </c>
      <c r="U457" s="395">
        <f t="shared" ca="1" si="642"/>
        <v>0</v>
      </c>
      <c r="V457" s="395">
        <f t="shared" ca="1" si="643"/>
        <v>0</v>
      </c>
      <c r="W457" s="395">
        <f t="shared" ca="1" si="644"/>
        <v>0</v>
      </c>
      <c r="X457" s="334"/>
      <c r="Y457" s="334"/>
      <c r="Z457" s="334"/>
      <c r="AA457" s="249"/>
      <c r="AB457" s="249"/>
    </row>
    <row r="458" spans="1:28" hidden="1" outlineLevel="1">
      <c r="A458" s="331">
        <v>7</v>
      </c>
      <c r="B458" s="309" t="str">
        <f t="shared" ca="1" si="645"/>
        <v>Depreciated Net Capex 2019</v>
      </c>
      <c r="C458" s="398"/>
      <c r="D458" s="398"/>
      <c r="E458" s="398"/>
      <c r="F458" s="398"/>
      <c r="G458" s="398"/>
      <c r="H458" s="398"/>
      <c r="I458" s="399"/>
      <c r="J458" s="400">
        <f ca="1">(J446*((1+J$11)^0.5)/J$10)</f>
        <v>0</v>
      </c>
      <c r="K458" s="395">
        <f ca="1">IF(J482="n/a",J458,IFERROR(IF((OFFSET($C458,0,$A458))&lt;0,
MIN(0,J458-(OFFSET($C458,0,$A458)/(OFFSET($C453,-$A457,$A458)))),
MAX(0,J458-(OFFSET($C458,0,$A458)/(OFFSET($C453,-$A457,$A458))))),0))</f>
        <v>0</v>
      </c>
      <c r="L458" s="395">
        <f t="shared" ca="1" si="633"/>
        <v>0</v>
      </c>
      <c r="M458" s="395">
        <f t="shared" ca="1" si="634"/>
        <v>0</v>
      </c>
      <c r="N458" s="395">
        <f t="shared" ca="1" si="635"/>
        <v>0</v>
      </c>
      <c r="O458" s="395">
        <f t="shared" ca="1" si="636"/>
        <v>0</v>
      </c>
      <c r="P458" s="395">
        <f t="shared" ca="1" si="637"/>
        <v>0</v>
      </c>
      <c r="Q458" s="395">
        <f t="shared" ca="1" si="638"/>
        <v>0</v>
      </c>
      <c r="R458" s="395">
        <f t="shared" ca="1" si="639"/>
        <v>0</v>
      </c>
      <c r="S458" s="395">
        <f t="shared" ca="1" si="640"/>
        <v>0</v>
      </c>
      <c r="T458" s="395">
        <f t="shared" ca="1" si="641"/>
        <v>0</v>
      </c>
      <c r="U458" s="395">
        <f t="shared" ca="1" si="642"/>
        <v>0</v>
      </c>
      <c r="V458" s="395">
        <f t="shared" ca="1" si="643"/>
        <v>0</v>
      </c>
      <c r="W458" s="395">
        <f t="shared" ca="1" si="644"/>
        <v>0</v>
      </c>
      <c r="X458" s="334"/>
      <c r="Y458" s="334"/>
      <c r="Z458" s="334"/>
      <c r="AA458" s="249"/>
      <c r="AB458" s="249"/>
    </row>
    <row r="459" spans="1:28" hidden="1" outlineLevel="1">
      <c r="A459" s="331">
        <v>8</v>
      </c>
      <c r="B459" s="309" t="str">
        <f t="shared" ca="1" si="645"/>
        <v>Depreciated Net Capex 2020</v>
      </c>
      <c r="C459" s="398"/>
      <c r="D459" s="398"/>
      <c r="E459" s="398"/>
      <c r="F459" s="398"/>
      <c r="G459" s="398"/>
      <c r="H459" s="398"/>
      <c r="I459" s="398"/>
      <c r="J459" s="399"/>
      <c r="K459" s="400">
        <f ca="1">(K446*((1+K$11)^0.5)/K$10)</f>
        <v>0</v>
      </c>
      <c r="L459" s="395">
        <f ca="1">IF(K483="n/a",K459,IFERROR(IF((OFFSET($C459,0,$A459))&lt;0,
MIN(0,K459-(OFFSET($C459,0,$A459)/(OFFSET($C454,-$A458,$A459)))),
MAX(0,K459-(OFFSET($C459,0,$A459)/(OFFSET($C454,-$A458,$A459))))),0))</f>
        <v>0</v>
      </c>
      <c r="M459" s="395">
        <f t="shared" ca="1" si="634"/>
        <v>0</v>
      </c>
      <c r="N459" s="395">
        <f t="shared" ca="1" si="635"/>
        <v>0</v>
      </c>
      <c r="O459" s="395">
        <f t="shared" ca="1" si="636"/>
        <v>0</v>
      </c>
      <c r="P459" s="395">
        <f t="shared" ca="1" si="637"/>
        <v>0</v>
      </c>
      <c r="Q459" s="395">
        <f t="shared" ca="1" si="638"/>
        <v>0</v>
      </c>
      <c r="R459" s="395">
        <f t="shared" ca="1" si="639"/>
        <v>0</v>
      </c>
      <c r="S459" s="395">
        <f t="shared" ca="1" si="640"/>
        <v>0</v>
      </c>
      <c r="T459" s="395">
        <f t="shared" ca="1" si="641"/>
        <v>0</v>
      </c>
      <c r="U459" s="395">
        <f t="shared" ca="1" si="642"/>
        <v>0</v>
      </c>
      <c r="V459" s="395">
        <f t="shared" ca="1" si="643"/>
        <v>0</v>
      </c>
      <c r="W459" s="395">
        <f t="shared" ca="1" si="644"/>
        <v>0</v>
      </c>
      <c r="X459" s="334"/>
      <c r="Y459" s="334"/>
      <c r="Z459" s="334"/>
      <c r="AA459" s="249"/>
      <c r="AB459" s="249"/>
    </row>
    <row r="460" spans="1:28" hidden="1" outlineLevel="1">
      <c r="A460" s="331">
        <v>9</v>
      </c>
      <c r="B460" s="309" t="str">
        <f t="shared" ca="1" si="645"/>
        <v>Depreciated Net Capex 2021</v>
      </c>
      <c r="C460" s="398"/>
      <c r="D460" s="398"/>
      <c r="E460" s="398"/>
      <c r="F460" s="398"/>
      <c r="G460" s="398"/>
      <c r="H460" s="398"/>
      <c r="I460" s="398"/>
      <c r="J460" s="398"/>
      <c r="K460" s="399"/>
      <c r="L460" s="400">
        <f ca="1">(L446*((1+L$11)^0.5)/L$10)</f>
        <v>0</v>
      </c>
      <c r="M460" s="395">
        <f ca="1">IF(L484="n/a",L460,IFERROR(IF((OFFSET($C460,0,$A460))&lt;0,
MIN(0,L460-(OFFSET($C460,0,$A460)/(OFFSET($C455,-$A459,$A460)))),
MAX(0,L460-(OFFSET($C460,0,$A460)/(OFFSET($C455,-$A459,$A460))))),0))</f>
        <v>0</v>
      </c>
      <c r="N460" s="395">
        <f t="shared" ca="1" si="635"/>
        <v>0</v>
      </c>
      <c r="O460" s="395">
        <f t="shared" ca="1" si="636"/>
        <v>0</v>
      </c>
      <c r="P460" s="395">
        <f t="shared" ca="1" si="637"/>
        <v>0</v>
      </c>
      <c r="Q460" s="395">
        <f t="shared" ca="1" si="638"/>
        <v>0</v>
      </c>
      <c r="R460" s="395">
        <f t="shared" ca="1" si="639"/>
        <v>0</v>
      </c>
      <c r="S460" s="395">
        <f t="shared" ca="1" si="640"/>
        <v>0</v>
      </c>
      <c r="T460" s="395">
        <f t="shared" ca="1" si="641"/>
        <v>0</v>
      </c>
      <c r="U460" s="395">
        <f t="shared" ca="1" si="642"/>
        <v>0</v>
      </c>
      <c r="V460" s="395">
        <f t="shared" ca="1" si="643"/>
        <v>0</v>
      </c>
      <c r="W460" s="395">
        <f t="shared" ca="1" si="644"/>
        <v>0</v>
      </c>
      <c r="X460" s="334"/>
      <c r="Y460" s="334"/>
      <c r="Z460" s="334"/>
      <c r="AA460" s="249"/>
      <c r="AB460" s="249"/>
    </row>
    <row r="461" spans="1:28" hidden="1" outlineLevel="1">
      <c r="A461" s="331">
        <v>10</v>
      </c>
      <c r="B461" s="309" t="str">
        <f t="shared" ca="1" si="645"/>
        <v>Depreciated Net Capex 2022</v>
      </c>
      <c r="C461" s="398"/>
      <c r="D461" s="398"/>
      <c r="E461" s="398"/>
      <c r="F461" s="398"/>
      <c r="G461" s="398"/>
      <c r="H461" s="398"/>
      <c r="I461" s="398"/>
      <c r="J461" s="398"/>
      <c r="K461" s="398"/>
      <c r="L461" s="399"/>
      <c r="M461" s="400">
        <f ca="1">(M446*((1+M$11)^0.5)/M$10)</f>
        <v>0</v>
      </c>
      <c r="N461" s="395">
        <f ca="1">IF(M485="n/a",M461,IFERROR(IF((OFFSET($C461,0,$A461))&lt;0,
MIN(0,M461-(OFFSET($C461,0,$A461)/(OFFSET($C456,-$A460,$A461)))),
MAX(0,M461-(OFFSET($C461,0,$A461)/(OFFSET($C456,-$A460,$A461))))),0))</f>
        <v>0</v>
      </c>
      <c r="O461" s="395">
        <f t="shared" ca="1" si="636"/>
        <v>0</v>
      </c>
      <c r="P461" s="395">
        <f t="shared" ca="1" si="637"/>
        <v>0</v>
      </c>
      <c r="Q461" s="395">
        <f t="shared" ca="1" si="638"/>
        <v>0</v>
      </c>
      <c r="R461" s="395">
        <f t="shared" ca="1" si="639"/>
        <v>0</v>
      </c>
      <c r="S461" s="395">
        <f t="shared" ca="1" si="640"/>
        <v>0</v>
      </c>
      <c r="T461" s="395">
        <f t="shared" ca="1" si="641"/>
        <v>0</v>
      </c>
      <c r="U461" s="395">
        <f t="shared" ca="1" si="642"/>
        <v>0</v>
      </c>
      <c r="V461" s="395">
        <f t="shared" ca="1" si="643"/>
        <v>0</v>
      </c>
      <c r="W461" s="395">
        <f t="shared" ca="1" si="644"/>
        <v>0</v>
      </c>
      <c r="X461" s="334"/>
      <c r="Y461" s="334"/>
      <c r="Z461" s="334"/>
      <c r="AA461" s="249"/>
      <c r="AB461" s="249"/>
    </row>
    <row r="462" spans="1:28" hidden="1" outlineLevel="1">
      <c r="A462" s="331">
        <v>11</v>
      </c>
      <c r="B462" s="309" t="str">
        <f t="shared" ca="1" si="645"/>
        <v>Depreciated Net Capex 2023</v>
      </c>
      <c r="C462" s="398"/>
      <c r="D462" s="398"/>
      <c r="E462" s="398"/>
      <c r="F462" s="398"/>
      <c r="G462" s="398"/>
      <c r="H462" s="398"/>
      <c r="I462" s="398"/>
      <c r="J462" s="398"/>
      <c r="K462" s="398"/>
      <c r="L462" s="398"/>
      <c r="M462" s="399"/>
      <c r="N462" s="400">
        <f>(N446*((1+N$11)^0.5)/N$10)</f>
        <v>0</v>
      </c>
      <c r="O462" s="395">
        <f ca="1">IF(N486="n/a",N462,IFERROR(IF((OFFSET($C462,0,$A462))&lt;0,
MIN(0,N462-(OFFSET($C462,0,$A462)/(OFFSET($C457,-$A461,$A462)))),
MAX(0,N462-(OFFSET($C462,0,$A462)/(OFFSET($C457,-$A461,$A462))))),0))</f>
        <v>0</v>
      </c>
      <c r="P462" s="395">
        <f t="shared" ca="1" si="637"/>
        <v>0</v>
      </c>
      <c r="Q462" s="395">
        <f t="shared" ca="1" si="638"/>
        <v>0</v>
      </c>
      <c r="R462" s="395">
        <f t="shared" ca="1" si="639"/>
        <v>0</v>
      </c>
      <c r="S462" s="395">
        <f t="shared" ca="1" si="640"/>
        <v>0</v>
      </c>
      <c r="T462" s="395">
        <f t="shared" ca="1" si="641"/>
        <v>0</v>
      </c>
      <c r="U462" s="395">
        <f t="shared" ca="1" si="642"/>
        <v>0</v>
      </c>
      <c r="V462" s="395">
        <f t="shared" ca="1" si="643"/>
        <v>0</v>
      </c>
      <c r="W462" s="395">
        <f t="shared" ca="1" si="644"/>
        <v>0</v>
      </c>
      <c r="X462" s="334"/>
      <c r="Y462" s="334"/>
      <c r="Z462" s="334"/>
      <c r="AA462" s="249"/>
      <c r="AB462" s="249"/>
    </row>
    <row r="463" spans="1:28" hidden="1" outlineLevel="1">
      <c r="A463" s="331">
        <v>12</v>
      </c>
      <c r="B463" s="309" t="str">
        <f t="shared" ca="1" si="645"/>
        <v>Depreciated Net Capex 2024</v>
      </c>
      <c r="C463" s="398"/>
      <c r="D463" s="398"/>
      <c r="E463" s="398"/>
      <c r="F463" s="398"/>
      <c r="G463" s="398"/>
      <c r="H463" s="398"/>
      <c r="I463" s="398"/>
      <c r="J463" s="398"/>
      <c r="K463" s="398"/>
      <c r="L463" s="398"/>
      <c r="M463" s="398"/>
      <c r="N463" s="399"/>
      <c r="O463" s="400">
        <f>(O446*((1+O$11)^0.5)/O$10)</f>
        <v>0</v>
      </c>
      <c r="P463" s="395">
        <f ca="1">IF(O487="n/a",O463,IFERROR(IF((OFFSET($C463,0,$A463))&lt;0,
MIN(0,O463-(OFFSET($C463,0,$A463)/(OFFSET($C458,-$A462,$A463)))),
MAX(0,O463-(OFFSET($C463,0,$A463)/(OFFSET($C458,-$A462,$A463))))),0))</f>
        <v>0</v>
      </c>
      <c r="Q463" s="395">
        <f t="shared" ca="1" si="638"/>
        <v>0</v>
      </c>
      <c r="R463" s="395">
        <f t="shared" ca="1" si="639"/>
        <v>0</v>
      </c>
      <c r="S463" s="395">
        <f t="shared" ca="1" si="640"/>
        <v>0</v>
      </c>
      <c r="T463" s="395">
        <f t="shared" ca="1" si="641"/>
        <v>0</v>
      </c>
      <c r="U463" s="395">
        <f t="shared" ca="1" si="642"/>
        <v>0</v>
      </c>
      <c r="V463" s="395">
        <f t="shared" ca="1" si="643"/>
        <v>0</v>
      </c>
      <c r="W463" s="395">
        <f t="shared" ca="1" si="644"/>
        <v>0</v>
      </c>
      <c r="X463" s="334"/>
      <c r="Y463" s="334"/>
      <c r="Z463" s="334"/>
      <c r="AA463" s="249"/>
      <c r="AB463" s="249"/>
    </row>
    <row r="464" spans="1:28" hidden="1" outlineLevel="1">
      <c r="A464" s="331">
        <v>13</v>
      </c>
      <c r="B464" s="309" t="str">
        <f t="shared" ca="1" si="645"/>
        <v>Depreciated Net Capex 2025</v>
      </c>
      <c r="C464" s="398"/>
      <c r="D464" s="398"/>
      <c r="E464" s="398"/>
      <c r="F464" s="398"/>
      <c r="G464" s="398"/>
      <c r="H464" s="398"/>
      <c r="I464" s="398"/>
      <c r="J464" s="398"/>
      <c r="K464" s="398"/>
      <c r="L464" s="398"/>
      <c r="M464" s="398"/>
      <c r="N464" s="398"/>
      <c r="O464" s="399"/>
      <c r="P464" s="400">
        <f>(P446*((1+P$11)^0.5)/P$10)</f>
        <v>0</v>
      </c>
      <c r="Q464" s="395">
        <f ca="1">IF(P488="n/a",P464,IFERROR(IF((OFFSET($C464,0,$A464))&lt;0,
MIN(0,P464-(OFFSET($C464,0,$A464)/(OFFSET($C459,-$A463,$A464)))),
MAX(0,P464-(OFFSET($C464,0,$A464)/(OFFSET($C459,-$A463,$A464))))),0))</f>
        <v>0</v>
      </c>
      <c r="R464" s="395">
        <f t="shared" ca="1" si="639"/>
        <v>0</v>
      </c>
      <c r="S464" s="395">
        <f t="shared" ca="1" si="640"/>
        <v>0</v>
      </c>
      <c r="T464" s="395">
        <f t="shared" ca="1" si="641"/>
        <v>0</v>
      </c>
      <c r="U464" s="395">
        <f t="shared" ca="1" si="642"/>
        <v>0</v>
      </c>
      <c r="V464" s="395">
        <f t="shared" ca="1" si="643"/>
        <v>0</v>
      </c>
      <c r="W464" s="395">
        <f t="shared" ca="1" si="644"/>
        <v>0</v>
      </c>
      <c r="X464" s="334"/>
      <c r="Y464" s="334"/>
      <c r="Z464" s="334"/>
      <c r="AA464" s="249"/>
      <c r="AB464" s="249"/>
    </row>
    <row r="465" spans="1:28" hidden="1" outlineLevel="1">
      <c r="A465" s="331">
        <v>14</v>
      </c>
      <c r="B465" s="309" t="str">
        <f t="shared" ca="1" si="645"/>
        <v>Depreciated Net Capex 2026</v>
      </c>
      <c r="C465" s="398"/>
      <c r="D465" s="398"/>
      <c r="E465" s="398"/>
      <c r="F465" s="398"/>
      <c r="G465" s="398"/>
      <c r="H465" s="398"/>
      <c r="I465" s="398"/>
      <c r="J465" s="398"/>
      <c r="K465" s="398"/>
      <c r="L465" s="398"/>
      <c r="M465" s="398"/>
      <c r="N465" s="398"/>
      <c r="O465" s="398"/>
      <c r="P465" s="399"/>
      <c r="Q465" s="400">
        <f>(Q446*((1+Q$11)^0.5)/Q$10)</f>
        <v>0</v>
      </c>
      <c r="R465" s="395">
        <f ca="1">IF(Q489="n/a",Q465,IFERROR(IF((OFFSET($C465,0,$A465))&lt;0,
MIN(0,Q465-(OFFSET($C465,0,$A465)/(OFFSET($C460,-$A464,$A465)))),
MAX(0,Q465-(OFFSET($C465,0,$A465)/(OFFSET($C460,-$A464,$A465))))),0))</f>
        <v>0</v>
      </c>
      <c r="S465" s="395">
        <f t="shared" ca="1" si="640"/>
        <v>0</v>
      </c>
      <c r="T465" s="395">
        <f t="shared" ca="1" si="641"/>
        <v>0</v>
      </c>
      <c r="U465" s="395">
        <f t="shared" ca="1" si="642"/>
        <v>0</v>
      </c>
      <c r="V465" s="395">
        <f t="shared" ca="1" si="643"/>
        <v>0</v>
      </c>
      <c r="W465" s="395">
        <f t="shared" ca="1" si="644"/>
        <v>0</v>
      </c>
      <c r="X465" s="334"/>
      <c r="Y465" s="334"/>
      <c r="Z465" s="334"/>
      <c r="AA465" s="249"/>
      <c r="AB465" s="249"/>
    </row>
    <row r="466" spans="1:28" hidden="1" outlineLevel="1">
      <c r="A466" s="331">
        <v>15</v>
      </c>
      <c r="B466" s="309" t="str">
        <f t="shared" ca="1" si="645"/>
        <v>Depreciated Net Capex 2027</v>
      </c>
      <c r="C466" s="398"/>
      <c r="D466" s="398"/>
      <c r="E466" s="398"/>
      <c r="F466" s="398"/>
      <c r="G466" s="398"/>
      <c r="H466" s="398"/>
      <c r="I466" s="398"/>
      <c r="J466" s="398"/>
      <c r="K466" s="398"/>
      <c r="L466" s="398"/>
      <c r="M466" s="398"/>
      <c r="N466" s="398"/>
      <c r="O466" s="398"/>
      <c r="P466" s="398"/>
      <c r="Q466" s="399"/>
      <c r="R466" s="400">
        <f>(R446*((1+R$11)^0.5)/R$10)</f>
        <v>0</v>
      </c>
      <c r="S466" s="395">
        <f ca="1">IF(R490="n/a",R466,IFERROR(IF((OFFSET($C466,0,$A466))&lt;0,
MIN(0,R466-(OFFSET($C466,0,$A466)/(OFFSET($C461,-$A465,$A466)))),
MAX(0,R466-(OFFSET($C466,0,$A466)/(OFFSET($C461,-$A465,$A466))))),0))</f>
        <v>0</v>
      </c>
      <c r="T466" s="395">
        <f t="shared" ca="1" si="641"/>
        <v>0</v>
      </c>
      <c r="U466" s="395">
        <f t="shared" ca="1" si="642"/>
        <v>0</v>
      </c>
      <c r="V466" s="395">
        <f t="shared" ca="1" si="643"/>
        <v>0</v>
      </c>
      <c r="W466" s="395">
        <f t="shared" ca="1" si="644"/>
        <v>0</v>
      </c>
      <c r="X466" s="334"/>
      <c r="Y466" s="334"/>
      <c r="Z466" s="334"/>
      <c r="AA466" s="249"/>
      <c r="AB466" s="249"/>
    </row>
    <row r="467" spans="1:28" hidden="1" outlineLevel="1">
      <c r="A467" s="331">
        <v>16</v>
      </c>
      <c r="B467" s="309" t="str">
        <f t="shared" ca="1" si="645"/>
        <v>Depreciated Net Capex 2028</v>
      </c>
      <c r="C467" s="398"/>
      <c r="D467" s="398"/>
      <c r="E467" s="398"/>
      <c r="F467" s="398"/>
      <c r="G467" s="398"/>
      <c r="H467" s="398"/>
      <c r="I467" s="398"/>
      <c r="J467" s="398"/>
      <c r="K467" s="398"/>
      <c r="L467" s="398"/>
      <c r="M467" s="398"/>
      <c r="N467" s="398"/>
      <c r="O467" s="398"/>
      <c r="P467" s="398"/>
      <c r="Q467" s="398"/>
      <c r="R467" s="399"/>
      <c r="S467" s="400">
        <f>(S446*((1+S$11)^0.5)/S$10)</f>
        <v>0</v>
      </c>
      <c r="T467" s="395">
        <f ca="1">IF(S491="n/a",S467,IFERROR(IF((OFFSET($C467,0,$A467))&lt;0,
MIN(0,S467-(OFFSET($C467,0,$A467)/(OFFSET($C462,-$A466,$A467)))),
MAX(0,S467-(OFFSET($C467,0,$A467)/(OFFSET($C462,-$A466,$A467))))),0))</f>
        <v>0</v>
      </c>
      <c r="U467" s="395">
        <f t="shared" ca="1" si="642"/>
        <v>0</v>
      </c>
      <c r="V467" s="395">
        <f t="shared" ca="1" si="643"/>
        <v>0</v>
      </c>
      <c r="W467" s="395">
        <f t="shared" ca="1" si="644"/>
        <v>0</v>
      </c>
      <c r="X467" s="334"/>
      <c r="Y467" s="334"/>
      <c r="Z467" s="334"/>
      <c r="AA467" s="249"/>
      <c r="AB467" s="249"/>
    </row>
    <row r="468" spans="1:28" hidden="1" outlineLevel="1">
      <c r="A468" s="331">
        <v>17</v>
      </c>
      <c r="B468" s="309" t="str">
        <f t="shared" ca="1" si="645"/>
        <v>Depreciated Net Capex 2029</v>
      </c>
      <c r="C468" s="398"/>
      <c r="D468" s="398"/>
      <c r="E468" s="398"/>
      <c r="F468" s="398"/>
      <c r="G468" s="398"/>
      <c r="H468" s="398"/>
      <c r="I468" s="398"/>
      <c r="J468" s="398"/>
      <c r="K468" s="398"/>
      <c r="L468" s="398"/>
      <c r="M468" s="398"/>
      <c r="N468" s="398"/>
      <c r="O468" s="398"/>
      <c r="P468" s="398"/>
      <c r="Q468" s="398"/>
      <c r="R468" s="398"/>
      <c r="S468" s="399"/>
      <c r="T468" s="400">
        <f>(T446*((1+T$11)^0.5)/T$10)</f>
        <v>0</v>
      </c>
      <c r="U468" s="395">
        <f ca="1">IF(T492="n/a",T468,IFERROR(IF((OFFSET($C468,0,$A468))&lt;0,
MIN(0,T468-(OFFSET($C468,0,$A468)/(OFFSET($C463,-$A467,$A468)))),
MAX(0,T468-(OFFSET($C468,0,$A468)/(OFFSET($C463,-$A467,$A468))))),0))</f>
        <v>0</v>
      </c>
      <c r="V468" s="395">
        <f t="shared" ca="1" si="643"/>
        <v>0</v>
      </c>
      <c r="W468" s="395">
        <f t="shared" ca="1" si="644"/>
        <v>0</v>
      </c>
      <c r="X468" s="334"/>
      <c r="Y468" s="334"/>
      <c r="Z468" s="334"/>
      <c r="AA468" s="249"/>
      <c r="AB468" s="249"/>
    </row>
    <row r="469" spans="1:28" hidden="1" outlineLevel="1">
      <c r="A469" s="331">
        <v>18</v>
      </c>
      <c r="B469" s="309" t="str">
        <f t="shared" ca="1" si="645"/>
        <v>Depreciated Net Capex 2030</v>
      </c>
      <c r="C469" s="398"/>
      <c r="D469" s="398"/>
      <c r="E469" s="398"/>
      <c r="F469" s="398"/>
      <c r="G469" s="398"/>
      <c r="H469" s="398"/>
      <c r="I469" s="398"/>
      <c r="J469" s="398"/>
      <c r="K469" s="398"/>
      <c r="L469" s="398"/>
      <c r="M469" s="398"/>
      <c r="N469" s="398"/>
      <c r="O469" s="398"/>
      <c r="P469" s="398"/>
      <c r="Q469" s="398"/>
      <c r="R469" s="398"/>
      <c r="S469" s="398"/>
      <c r="T469" s="399"/>
      <c r="U469" s="400">
        <f>(U446*((1+U$11)^0.5)/U$10)</f>
        <v>0</v>
      </c>
      <c r="V469" s="395">
        <f ca="1">IF(U493="n/a",U469,IFERROR(IF((OFFSET($C469,0,$A469))&lt;0,
MIN(0,U469-(OFFSET($C469,0,$A469)/(OFFSET($C464,-$A468,$A469)))),
MAX(0,U469-(OFFSET($C469,0,$A469)/(OFFSET($C464,-$A468,$A469))))),0))</f>
        <v>0</v>
      </c>
      <c r="W469" s="395">
        <f t="shared" ca="1" si="644"/>
        <v>0</v>
      </c>
      <c r="X469" s="334"/>
      <c r="Y469" s="334"/>
      <c r="Z469" s="334"/>
      <c r="AA469" s="249"/>
      <c r="AB469" s="249"/>
    </row>
    <row r="470" spans="1:28" hidden="1" outlineLevel="1">
      <c r="A470" s="331">
        <v>19</v>
      </c>
      <c r="B470" s="309" t="str">
        <f t="shared" ca="1" si="645"/>
        <v>Depreciated Net Capex 2031</v>
      </c>
      <c r="C470" s="398"/>
      <c r="D470" s="398"/>
      <c r="E470" s="398"/>
      <c r="F470" s="398"/>
      <c r="G470" s="398"/>
      <c r="H470" s="398"/>
      <c r="I470" s="398"/>
      <c r="J470" s="398"/>
      <c r="K470" s="398"/>
      <c r="L470" s="398"/>
      <c r="M470" s="398"/>
      <c r="N470" s="398"/>
      <c r="O470" s="398"/>
      <c r="P470" s="398"/>
      <c r="Q470" s="398"/>
      <c r="R470" s="398"/>
      <c r="S470" s="398"/>
      <c r="T470" s="398"/>
      <c r="U470" s="399"/>
      <c r="V470" s="400">
        <f>(V446*((1+V$11)^0.5)/V$10)</f>
        <v>0</v>
      </c>
      <c r="W470" s="395">
        <f ca="1">IF(V494="n/a",V470,IFERROR(IF((OFFSET($C470,0,$A470))&lt;0,
MIN(0,V470-(OFFSET($C470,0,$A470)/(OFFSET($C465,-$A469,$A470)))),
MAX(0,V470-(OFFSET($C470,0,$A470)/(OFFSET($C465,-$A469,$A470))))),0))</f>
        <v>0</v>
      </c>
      <c r="X470" s="334"/>
      <c r="Y470" s="334"/>
      <c r="Z470" s="334"/>
      <c r="AA470" s="249"/>
      <c r="AB470" s="249"/>
    </row>
    <row r="471" spans="1:28" hidden="1" outlineLevel="1">
      <c r="A471" s="331">
        <v>20</v>
      </c>
      <c r="B471" s="309" t="str">
        <f ca="1">"Depreciated Net Capex "&amp;OFFSET($C$6,0,A471)</f>
        <v>Depreciated Net Capex 2032</v>
      </c>
      <c r="C471" s="398"/>
      <c r="D471" s="398"/>
      <c r="E471" s="398"/>
      <c r="F471" s="398"/>
      <c r="G471" s="398"/>
      <c r="H471" s="398"/>
      <c r="I471" s="398"/>
      <c r="J471" s="398"/>
      <c r="K471" s="398"/>
      <c r="L471" s="398"/>
      <c r="M471" s="398"/>
      <c r="N471" s="398"/>
      <c r="O471" s="398"/>
      <c r="P471" s="398"/>
      <c r="Q471" s="398"/>
      <c r="R471" s="398"/>
      <c r="S471" s="398"/>
      <c r="T471" s="398"/>
      <c r="U471" s="398"/>
      <c r="V471" s="399"/>
      <c r="W471" s="395">
        <f>(W446*((1+W$11)^0.5)/W$10)</f>
        <v>0</v>
      </c>
      <c r="X471" s="249"/>
      <c r="Y471" s="249"/>
      <c r="Z471" s="249"/>
      <c r="AA471" s="249"/>
      <c r="AB471" s="249"/>
    </row>
    <row r="472" spans="1:28" hidden="1" outlineLevel="1">
      <c r="A472" s="249"/>
      <c r="B472" s="332"/>
      <c r="C472" s="395"/>
      <c r="D472" s="395"/>
      <c r="E472" s="395"/>
      <c r="F472" s="395"/>
      <c r="G472" s="395"/>
      <c r="H472" s="395"/>
      <c r="I472" s="395"/>
      <c r="J472" s="395"/>
      <c r="K472" s="395"/>
      <c r="L472" s="395"/>
      <c r="M472" s="395"/>
      <c r="N472" s="395"/>
      <c r="O472" s="395"/>
      <c r="P472" s="395"/>
      <c r="Q472" s="395"/>
      <c r="R472" s="395"/>
      <c r="S472" s="395"/>
      <c r="T472" s="395"/>
      <c r="U472" s="395"/>
      <c r="V472" s="395"/>
      <c r="W472" s="395"/>
      <c r="X472" s="249"/>
      <c r="Y472" s="249"/>
      <c r="Z472" s="249"/>
      <c r="AA472" s="249"/>
      <c r="AB472" s="249"/>
    </row>
    <row r="473" spans="1:28" hidden="1" outlineLevel="1">
      <c r="A473" s="249"/>
      <c r="B473" s="332"/>
      <c r="C473" s="395"/>
      <c r="D473" s="395"/>
      <c r="E473" s="395"/>
      <c r="F473" s="395"/>
      <c r="G473" s="395"/>
      <c r="H473" s="395"/>
      <c r="I473" s="395"/>
      <c r="J473" s="395"/>
      <c r="K473" s="395"/>
      <c r="L473" s="395"/>
      <c r="M473" s="395"/>
      <c r="N473" s="395"/>
      <c r="O473" s="395"/>
      <c r="P473" s="395"/>
      <c r="Q473" s="395"/>
      <c r="R473" s="395"/>
      <c r="S473" s="395"/>
      <c r="T473" s="395"/>
      <c r="U473" s="395"/>
      <c r="V473" s="395"/>
      <c r="W473" s="395"/>
      <c r="X473" s="249"/>
      <c r="Y473" s="249"/>
      <c r="Z473" s="249"/>
      <c r="AA473" s="249"/>
      <c r="AB473" s="249"/>
    </row>
    <row r="474" spans="1:28" hidden="1" outlineLevel="1">
      <c r="A474" s="249"/>
      <c r="B474" s="309" t="s">
        <v>298</v>
      </c>
      <c r="C474" s="395"/>
      <c r="D474" s="395">
        <f t="shared" ref="D474" ca="1" si="646">IF(C474="n/a","n/a",IF(AND(C474&lt;1,D448=0),0,
IF(D448=0,C474-1,
IF(C474&lt;1,D449,
(((C474-1)*(C450-(C450/(C474))))+((D448/D$10)*D449))/(D450)))))</f>
        <v>0</v>
      </c>
      <c r="E474" s="395">
        <f t="shared" ref="E474" ca="1" si="647">IF(D474="n/a","n/a",IF(AND(D474&lt;1,E448=0),0,
IF(E448=0,D474-1,
IF(D474&lt;1,E449,
(((D474-1)*(D450-(D450/(D474))))+((E448/E$10)*E449))/(E450)))))</f>
        <v>0</v>
      </c>
      <c r="F474" s="395">
        <f t="shared" ref="F474" ca="1" si="648">IF(E474="n/a","n/a",IF(AND(E474&lt;1,F448=0),0,
IF(F448=0,E474-1,
IF(E474&lt;1,F449,
(((E474-1)*(E450-(E450/(E474))))+((F448/F$10)*F449))/(F450)))))</f>
        <v>0</v>
      </c>
      <c r="G474" s="395">
        <f t="shared" ref="G474" ca="1" si="649">IF(F474="n/a","n/a",IF(AND(F474&lt;1,G448=0),0,
IF(G448=0,F474-1,
IF(F474&lt;1,G449,
(((F474-1)*(F450-(F450/(F474))))+((G448/G$10)*G449))/(G450)))))</f>
        <v>0</v>
      </c>
      <c r="H474" s="395">
        <f ca="1">IF(G474="n/a","n/a",IF(AND(G474&lt;1,H448=0),0,
IF(H448=0,G474-1,
IF(G474&lt;1,H449,
(((G474-1)*(G450-(G450/(G474))))+((H448/H$10)*H449))/(H450)))))</f>
        <v>0</v>
      </c>
      <c r="I474" s="395">
        <f t="shared" ref="I474" ca="1" si="650">IF(H474="n/a","n/a",IF(AND(H474&lt;1,I448=0),0,
IF(I448=0,H474-1,
IF(H474&lt;1,I449,
(((H474-1)*(H450-(H450/(H474))))+((I448/I$10)*I449))/(I450)))))</f>
        <v>0</v>
      </c>
      <c r="J474" s="395">
        <f t="shared" ref="J474" ca="1" si="651">IF(I474="n/a","n/a",IF(AND(I474&lt;1,J448=0),0,
IF(J448=0,I474-1,
IF(I474&lt;1,J449,
(((I474-1)*(I450-(I450/(I474))))+((J448/J$10)*J449))/(J450)))))</f>
        <v>0</v>
      </c>
      <c r="K474" s="395">
        <f t="shared" ref="K474" ca="1" si="652">IF(J474="n/a","n/a",IF(AND(J474&lt;1,K448=0),0,
IF(K448=0,J474-1,
IF(J474&lt;1,K449,
(((J474-1)*(J450-(J450/(J474))))+((K448/K$10)*K449))/(K450)))))</f>
        <v>0</v>
      </c>
      <c r="L474" s="395">
        <f t="shared" ref="L474" ca="1" si="653">IF(K474="n/a","n/a",IF(AND(K474&lt;1,L448=0),0,
IF(L448=0,K474-1,
IF(K474&lt;1,L449,
(((K474-1)*(K450-(K450/(K474))))+((L448/L$10)*L449))/(L450)))))</f>
        <v>0</v>
      </c>
      <c r="M474" s="395">
        <f t="shared" ref="M474" ca="1" si="654">IF(L474="n/a","n/a",IF(AND(L474&lt;1,M448=0),0,
IF(M448=0,L474-1,
IF(L474&lt;1,M449,
(((L474-1)*(L450-(L450/(L474))))+((M448/M$10)*M449))/(M450)))))</f>
        <v>0</v>
      </c>
      <c r="N474" s="395">
        <f t="shared" ref="N474" ca="1" si="655">IF(M474="n/a","n/a",IF(AND(M474&lt;1,N448=0),0,
IF(N448=0,M474-1,
IF(M474&lt;1,N449,
(((M474-1)*(M450-(M450/(M474))))+((N448/N$10)*N449))/(N450)))))</f>
        <v>0</v>
      </c>
      <c r="O474" s="395">
        <f t="shared" ref="O474" ca="1" si="656">IF(N474="n/a","n/a",IF(AND(N474&lt;1,O448=0),0,
IF(O448=0,N474-1,
IF(N474&lt;1,O449,
(((N474-1)*(N450-(N450/(N474))))+((O448/O$10)*O449))/(O450)))))</f>
        <v>0</v>
      </c>
      <c r="P474" s="395">
        <f t="shared" ref="P474" ca="1" si="657">IF(O474="n/a","n/a",IF(AND(O474&lt;1,P448=0),0,
IF(P448=0,O474-1,
IF(O474&lt;1,P449,
(((O474-1)*(O450-(O450/(O474))))+((P448/P$10)*P449))/(P450)))))</f>
        <v>0</v>
      </c>
      <c r="Q474" s="395">
        <f t="shared" ref="Q474" ca="1" si="658">IF(P474="n/a","n/a",IF(AND(P474&lt;1,Q448=0),0,
IF(Q448=0,P474-1,
IF(P474&lt;1,Q449,
(((P474-1)*(P450-(P450/(P474))))+((Q448/Q$10)*Q449))/(Q450)))))</f>
        <v>0</v>
      </c>
      <c r="R474" s="395">
        <f t="shared" ref="R474" ca="1" si="659">IF(Q474="n/a","n/a",IF(AND(Q474&lt;1,R448=0),0,
IF(R448=0,Q474-1,
IF(Q474&lt;1,R449,
(((Q474-1)*(Q450-(Q450/(Q474))))+((R448/R$10)*R449))/(R450)))))</f>
        <v>0</v>
      </c>
      <c r="S474" s="395">
        <f t="shared" ref="S474" ca="1" si="660">IF(R474="n/a","n/a",IF(AND(R474&lt;1,S448=0),0,
IF(S448=0,R474-1,
IF(R474&lt;1,S449,
(((R474-1)*(R450-(R450/(R474))))+((S448/S$10)*S449))/(S450)))))</f>
        <v>0</v>
      </c>
      <c r="T474" s="395">
        <f t="shared" ref="T474" ca="1" si="661">IF(S474="n/a","n/a",IF(AND(S474&lt;1,T448=0),0,
IF(T448=0,S474-1,
IF(S474&lt;1,T449,
(((S474-1)*(S450-(S450/(S474))))+((T448/T$10)*T449))/(T450)))))</f>
        <v>0</v>
      </c>
      <c r="U474" s="395">
        <f t="shared" ref="U474" ca="1" si="662">IF(T474="n/a","n/a",IF(AND(T474&lt;1,U448=0),0,
IF(U448=0,T474-1,
IF(T474&lt;1,U449,
(((T474-1)*(T450-(T450/(T474))))+((U448/U$10)*U449))/(U450)))))</f>
        <v>0</v>
      </c>
      <c r="V474" s="395">
        <f t="shared" ref="V474" ca="1" si="663">IF(U474="n/a","n/a",IF(AND(U474&lt;1,V448=0),0,
IF(V448=0,U474-1,
IF(U474&lt;1,V449,
(((U474-1)*(U450-(U450/(U474))))+((V448/V$10)*V449))/(V450)))))</f>
        <v>0</v>
      </c>
      <c r="W474" s="395">
        <f t="shared" ref="W474" ca="1" si="664">IF(V474="n/a","n/a",IF(AND(V474&lt;1,W448=0),0,
IF(W448=0,V474-1,
IF(V474&lt;1,W449,
(((V474-1)*(V450-(V450/(V474))))+((W448/W$10)*W449))/(W450)))))</f>
        <v>0</v>
      </c>
      <c r="X474" s="249"/>
      <c r="Y474" s="249"/>
      <c r="Z474" s="249"/>
      <c r="AA474" s="249"/>
      <c r="AB474" s="249"/>
    </row>
    <row r="475" spans="1:28" hidden="1" outlineLevel="1">
      <c r="A475" s="249"/>
      <c r="B475" s="309" t="s">
        <v>191</v>
      </c>
      <c r="C475" s="395">
        <f ca="1">C447</f>
        <v>0</v>
      </c>
      <c r="D475" s="395">
        <f t="shared" ref="D475" ca="1" si="665">IF(C475="n/a","n/a",MAX(0,C475-1))</f>
        <v>0</v>
      </c>
      <c r="E475" s="395">
        <f t="shared" ref="E475:E476" ca="1" si="666">IF(D475="n/a","n/a",MAX(0,D475-1))</f>
        <v>0</v>
      </c>
      <c r="F475" s="395">
        <f t="shared" ref="F475:F477" ca="1" si="667">IF(E475="n/a","n/a",MAX(0,E475-1))</f>
        <v>0</v>
      </c>
      <c r="G475" s="395">
        <f t="shared" ref="G475:G478" ca="1" si="668">IF(F475="n/a","n/a",MAX(0,F475-1))</f>
        <v>0</v>
      </c>
      <c r="H475" s="395">
        <f t="shared" ref="H475:H479" ca="1" si="669">IF(G475="n/a","n/a",MAX(0,G475-1))</f>
        <v>0</v>
      </c>
      <c r="I475" s="395">
        <f t="shared" ref="I475:I480" ca="1" si="670">IF(H475="n/a","n/a",MAX(0,H475-1))</f>
        <v>0</v>
      </c>
      <c r="J475" s="395">
        <f t="shared" ref="J475:J481" ca="1" si="671">IF(I475="n/a","n/a",MAX(0,I475-1))</f>
        <v>0</v>
      </c>
      <c r="K475" s="395">
        <f t="shared" ref="K475:K482" ca="1" si="672">IF(J475="n/a","n/a",MAX(0,J475-1))</f>
        <v>0</v>
      </c>
      <c r="L475" s="395">
        <f t="shared" ref="L475:L483" ca="1" si="673">IF(K475="n/a","n/a",MAX(0,K475-1))</f>
        <v>0</v>
      </c>
      <c r="M475" s="395">
        <f t="shared" ref="M475:M484" ca="1" si="674">IF(L475="n/a","n/a",MAX(0,L475-1))</f>
        <v>0</v>
      </c>
      <c r="N475" s="395">
        <f t="shared" ref="N475:N485" ca="1" si="675">IF(M475="n/a","n/a",MAX(0,M475-1))</f>
        <v>0</v>
      </c>
      <c r="O475" s="395">
        <f t="shared" ref="O475:O486" ca="1" si="676">IF(N475="n/a","n/a",MAX(0,N475-1))</f>
        <v>0</v>
      </c>
      <c r="P475" s="395">
        <f t="shared" ref="P475:P487" ca="1" si="677">IF(O475="n/a","n/a",MAX(0,O475-1))</f>
        <v>0</v>
      </c>
      <c r="Q475" s="395">
        <f t="shared" ref="Q475:Q488" ca="1" si="678">IF(P475="n/a","n/a",MAX(0,P475-1))</f>
        <v>0</v>
      </c>
      <c r="R475" s="395">
        <f t="shared" ref="R475:R489" ca="1" si="679">IF(Q475="n/a","n/a",MAX(0,Q475-1))</f>
        <v>0</v>
      </c>
      <c r="S475" s="395">
        <f t="shared" ref="S475:S490" ca="1" si="680">IF(R475="n/a","n/a",MAX(0,R475-1))</f>
        <v>0</v>
      </c>
      <c r="T475" s="395">
        <f t="shared" ref="T475:T491" ca="1" si="681">IF(S475="n/a","n/a",MAX(0,S475-1))</f>
        <v>0</v>
      </c>
      <c r="U475" s="395">
        <f t="shared" ref="U475:U492" ca="1" si="682">IF(T475="n/a","n/a",MAX(0,T475-1))</f>
        <v>0</v>
      </c>
      <c r="V475" s="395">
        <f t="shared" ref="V475:V493" ca="1" si="683">IF(U475="n/a","n/a",MAX(0,U475-1))</f>
        <v>0</v>
      </c>
      <c r="W475" s="395">
        <f t="shared" ref="W475:W493" ca="1" si="684">IF(V475="n/a","n/a",MAX(0,V475-1))</f>
        <v>0</v>
      </c>
      <c r="X475" s="249"/>
      <c r="Y475" s="249"/>
      <c r="Z475" s="249"/>
      <c r="AA475" s="249"/>
      <c r="AB475" s="249"/>
    </row>
    <row r="476" spans="1:28" hidden="1" outlineLevel="1">
      <c r="A476" s="249"/>
      <c r="B476" s="309" t="str">
        <f t="shared" ref="B476:B495" ca="1" si="685">"RL Capex "&amp;OFFSET($C$6,0,A452)</f>
        <v>RL Capex 2013</v>
      </c>
      <c r="C476" s="396"/>
      <c r="D476" s="400">
        <f ca="1">D447</f>
        <v>0</v>
      </c>
      <c r="E476" s="395">
        <f t="shared" ca="1" si="666"/>
        <v>0</v>
      </c>
      <c r="F476" s="395">
        <f t="shared" ca="1" si="667"/>
        <v>0</v>
      </c>
      <c r="G476" s="395">
        <f t="shared" ca="1" si="668"/>
        <v>0</v>
      </c>
      <c r="H476" s="395">
        <f t="shared" ca="1" si="669"/>
        <v>0</v>
      </c>
      <c r="I476" s="395">
        <f t="shared" ca="1" si="670"/>
        <v>0</v>
      </c>
      <c r="J476" s="395">
        <f t="shared" ca="1" si="671"/>
        <v>0</v>
      </c>
      <c r="K476" s="395">
        <f t="shared" ca="1" si="672"/>
        <v>0</v>
      </c>
      <c r="L476" s="395">
        <f t="shared" ca="1" si="673"/>
        <v>0</v>
      </c>
      <c r="M476" s="395">
        <f t="shared" ca="1" si="674"/>
        <v>0</v>
      </c>
      <c r="N476" s="395">
        <f t="shared" ca="1" si="675"/>
        <v>0</v>
      </c>
      <c r="O476" s="395">
        <f t="shared" ca="1" si="676"/>
        <v>0</v>
      </c>
      <c r="P476" s="395">
        <f t="shared" ca="1" si="677"/>
        <v>0</v>
      </c>
      <c r="Q476" s="395">
        <f t="shared" ca="1" si="678"/>
        <v>0</v>
      </c>
      <c r="R476" s="395">
        <f t="shared" ca="1" si="679"/>
        <v>0</v>
      </c>
      <c r="S476" s="395">
        <f t="shared" ca="1" si="680"/>
        <v>0</v>
      </c>
      <c r="T476" s="395">
        <f t="shared" ca="1" si="681"/>
        <v>0</v>
      </c>
      <c r="U476" s="395">
        <f t="shared" ca="1" si="682"/>
        <v>0</v>
      </c>
      <c r="V476" s="395">
        <f t="shared" ca="1" si="683"/>
        <v>0</v>
      </c>
      <c r="W476" s="395">
        <f t="shared" ca="1" si="684"/>
        <v>0</v>
      </c>
      <c r="X476" s="249"/>
      <c r="Y476" s="249"/>
      <c r="Z476" s="249"/>
      <c r="AA476" s="249"/>
      <c r="AB476" s="249"/>
    </row>
    <row r="477" spans="1:28" hidden="1" outlineLevel="1">
      <c r="A477" s="249"/>
      <c r="B477" s="309" t="str">
        <f t="shared" ca="1" si="685"/>
        <v>RL Capex 2014</v>
      </c>
      <c r="C477" s="401"/>
      <c r="D477" s="396"/>
      <c r="E477" s="400">
        <f ca="1">E447</f>
        <v>0</v>
      </c>
      <c r="F477" s="395">
        <f t="shared" ca="1" si="667"/>
        <v>0</v>
      </c>
      <c r="G477" s="395">
        <f t="shared" ca="1" si="668"/>
        <v>0</v>
      </c>
      <c r="H477" s="395">
        <f t="shared" ca="1" si="669"/>
        <v>0</v>
      </c>
      <c r="I477" s="395">
        <f t="shared" ca="1" si="670"/>
        <v>0</v>
      </c>
      <c r="J477" s="395">
        <f t="shared" ca="1" si="671"/>
        <v>0</v>
      </c>
      <c r="K477" s="395">
        <f t="shared" ca="1" si="672"/>
        <v>0</v>
      </c>
      <c r="L477" s="395">
        <f t="shared" ca="1" si="673"/>
        <v>0</v>
      </c>
      <c r="M477" s="395">
        <f t="shared" ca="1" si="674"/>
        <v>0</v>
      </c>
      <c r="N477" s="395">
        <f t="shared" ca="1" si="675"/>
        <v>0</v>
      </c>
      <c r="O477" s="395">
        <f t="shared" ca="1" si="676"/>
        <v>0</v>
      </c>
      <c r="P477" s="395">
        <f t="shared" ca="1" si="677"/>
        <v>0</v>
      </c>
      <c r="Q477" s="395">
        <f t="shared" ca="1" si="678"/>
        <v>0</v>
      </c>
      <c r="R477" s="395">
        <f t="shared" ca="1" si="679"/>
        <v>0</v>
      </c>
      <c r="S477" s="395">
        <f t="shared" ca="1" si="680"/>
        <v>0</v>
      </c>
      <c r="T477" s="395">
        <f t="shared" ca="1" si="681"/>
        <v>0</v>
      </c>
      <c r="U477" s="395">
        <f t="shared" ca="1" si="682"/>
        <v>0</v>
      </c>
      <c r="V477" s="395">
        <f t="shared" ca="1" si="683"/>
        <v>0</v>
      </c>
      <c r="W477" s="395">
        <f t="shared" ca="1" si="684"/>
        <v>0</v>
      </c>
      <c r="X477" s="249"/>
      <c r="Y477" s="249"/>
      <c r="Z477" s="249"/>
      <c r="AA477" s="249"/>
      <c r="AB477" s="249"/>
    </row>
    <row r="478" spans="1:28" hidden="1" outlineLevel="1">
      <c r="A478" s="249"/>
      <c r="B478" s="309" t="str">
        <f t="shared" ca="1" si="685"/>
        <v>RL Capex 2015</v>
      </c>
      <c r="C478" s="401"/>
      <c r="D478" s="401"/>
      <c r="E478" s="396"/>
      <c r="F478" s="400">
        <f ca="1">F447</f>
        <v>0</v>
      </c>
      <c r="G478" s="395">
        <f t="shared" ca="1" si="668"/>
        <v>0</v>
      </c>
      <c r="H478" s="395">
        <f t="shared" ca="1" si="669"/>
        <v>0</v>
      </c>
      <c r="I478" s="395">
        <f t="shared" ca="1" si="670"/>
        <v>0</v>
      </c>
      <c r="J478" s="395">
        <f t="shared" ca="1" si="671"/>
        <v>0</v>
      </c>
      <c r="K478" s="395">
        <f t="shared" ca="1" si="672"/>
        <v>0</v>
      </c>
      <c r="L478" s="395">
        <f t="shared" ca="1" si="673"/>
        <v>0</v>
      </c>
      <c r="M478" s="395">
        <f t="shared" ca="1" si="674"/>
        <v>0</v>
      </c>
      <c r="N478" s="395">
        <f t="shared" ca="1" si="675"/>
        <v>0</v>
      </c>
      <c r="O478" s="395">
        <f t="shared" ca="1" si="676"/>
        <v>0</v>
      </c>
      <c r="P478" s="395">
        <f t="shared" ca="1" si="677"/>
        <v>0</v>
      </c>
      <c r="Q478" s="395">
        <f t="shared" ca="1" si="678"/>
        <v>0</v>
      </c>
      <c r="R478" s="395">
        <f t="shared" ca="1" si="679"/>
        <v>0</v>
      </c>
      <c r="S478" s="395">
        <f t="shared" ca="1" si="680"/>
        <v>0</v>
      </c>
      <c r="T478" s="395">
        <f t="shared" ca="1" si="681"/>
        <v>0</v>
      </c>
      <c r="U478" s="395">
        <f t="shared" ca="1" si="682"/>
        <v>0</v>
      </c>
      <c r="V478" s="395">
        <f t="shared" ca="1" si="683"/>
        <v>0</v>
      </c>
      <c r="W478" s="395">
        <f t="shared" ca="1" si="684"/>
        <v>0</v>
      </c>
      <c r="X478" s="249"/>
      <c r="Y478" s="249"/>
      <c r="Z478" s="249"/>
      <c r="AA478" s="249"/>
      <c r="AB478" s="249"/>
    </row>
    <row r="479" spans="1:28" hidden="1" outlineLevel="1">
      <c r="A479" s="249"/>
      <c r="B479" s="309" t="str">
        <f t="shared" ca="1" si="685"/>
        <v>RL Capex 2016</v>
      </c>
      <c r="C479" s="401"/>
      <c r="D479" s="401"/>
      <c r="E479" s="401"/>
      <c r="F479" s="396"/>
      <c r="G479" s="400">
        <f ca="1">G447</f>
        <v>0</v>
      </c>
      <c r="H479" s="395">
        <f t="shared" ca="1" si="669"/>
        <v>0</v>
      </c>
      <c r="I479" s="395">
        <f t="shared" ca="1" si="670"/>
        <v>0</v>
      </c>
      <c r="J479" s="395">
        <f t="shared" ca="1" si="671"/>
        <v>0</v>
      </c>
      <c r="K479" s="395">
        <f t="shared" ca="1" si="672"/>
        <v>0</v>
      </c>
      <c r="L479" s="395">
        <f t="shared" ca="1" si="673"/>
        <v>0</v>
      </c>
      <c r="M479" s="395">
        <f t="shared" ca="1" si="674"/>
        <v>0</v>
      </c>
      <c r="N479" s="395">
        <f t="shared" ca="1" si="675"/>
        <v>0</v>
      </c>
      <c r="O479" s="395">
        <f t="shared" ca="1" si="676"/>
        <v>0</v>
      </c>
      <c r="P479" s="395">
        <f t="shared" ca="1" si="677"/>
        <v>0</v>
      </c>
      <c r="Q479" s="395">
        <f t="shared" ca="1" si="678"/>
        <v>0</v>
      </c>
      <c r="R479" s="395">
        <f t="shared" ca="1" si="679"/>
        <v>0</v>
      </c>
      <c r="S479" s="395">
        <f t="shared" ca="1" si="680"/>
        <v>0</v>
      </c>
      <c r="T479" s="395">
        <f t="shared" ca="1" si="681"/>
        <v>0</v>
      </c>
      <c r="U479" s="395">
        <f t="shared" ca="1" si="682"/>
        <v>0</v>
      </c>
      <c r="V479" s="395">
        <f t="shared" ca="1" si="683"/>
        <v>0</v>
      </c>
      <c r="W479" s="395">
        <f t="shared" ca="1" si="684"/>
        <v>0</v>
      </c>
      <c r="X479" s="249"/>
      <c r="Y479" s="249"/>
      <c r="Z479" s="249"/>
      <c r="AA479" s="249"/>
      <c r="AB479" s="249"/>
    </row>
    <row r="480" spans="1:28" hidden="1" outlineLevel="1">
      <c r="A480" s="249"/>
      <c r="B480" s="309" t="str">
        <f t="shared" ca="1" si="685"/>
        <v>RL Capex 2017</v>
      </c>
      <c r="C480" s="401"/>
      <c r="D480" s="401"/>
      <c r="E480" s="401"/>
      <c r="F480" s="401"/>
      <c r="G480" s="396"/>
      <c r="H480" s="400">
        <f ca="1">H447</f>
        <v>0</v>
      </c>
      <c r="I480" s="395">
        <f t="shared" ca="1" si="670"/>
        <v>0</v>
      </c>
      <c r="J480" s="395">
        <f t="shared" ca="1" si="671"/>
        <v>0</v>
      </c>
      <c r="K480" s="395">
        <f t="shared" ca="1" si="672"/>
        <v>0</v>
      </c>
      <c r="L480" s="395">
        <f t="shared" ca="1" si="673"/>
        <v>0</v>
      </c>
      <c r="M480" s="395">
        <f t="shared" ca="1" si="674"/>
        <v>0</v>
      </c>
      <c r="N480" s="395">
        <f t="shared" ca="1" si="675"/>
        <v>0</v>
      </c>
      <c r="O480" s="395">
        <f t="shared" ca="1" si="676"/>
        <v>0</v>
      </c>
      <c r="P480" s="395">
        <f t="shared" ca="1" si="677"/>
        <v>0</v>
      </c>
      <c r="Q480" s="395">
        <f t="shared" ca="1" si="678"/>
        <v>0</v>
      </c>
      <c r="R480" s="395">
        <f t="shared" ca="1" si="679"/>
        <v>0</v>
      </c>
      <c r="S480" s="395">
        <f t="shared" ca="1" si="680"/>
        <v>0</v>
      </c>
      <c r="T480" s="395">
        <f t="shared" ca="1" si="681"/>
        <v>0</v>
      </c>
      <c r="U480" s="395">
        <f t="shared" ca="1" si="682"/>
        <v>0</v>
      </c>
      <c r="V480" s="395">
        <f t="shared" ca="1" si="683"/>
        <v>0</v>
      </c>
      <c r="W480" s="395">
        <f t="shared" ca="1" si="684"/>
        <v>0</v>
      </c>
      <c r="X480" s="249"/>
      <c r="Y480" s="249"/>
      <c r="Z480" s="249"/>
      <c r="AA480" s="249"/>
      <c r="AB480" s="249"/>
    </row>
    <row r="481" spans="1:28" hidden="1" outlineLevel="1">
      <c r="A481" s="249"/>
      <c r="B481" s="309" t="str">
        <f t="shared" ca="1" si="685"/>
        <v>RL Capex 2018</v>
      </c>
      <c r="C481" s="401"/>
      <c r="D481" s="401"/>
      <c r="E481" s="401"/>
      <c r="F481" s="401"/>
      <c r="G481" s="401"/>
      <c r="H481" s="396"/>
      <c r="I481" s="400">
        <f ca="1">I447</f>
        <v>0</v>
      </c>
      <c r="J481" s="395">
        <f t="shared" ca="1" si="671"/>
        <v>0</v>
      </c>
      <c r="K481" s="395">
        <f t="shared" ca="1" si="672"/>
        <v>0</v>
      </c>
      <c r="L481" s="395">
        <f t="shared" ca="1" si="673"/>
        <v>0</v>
      </c>
      <c r="M481" s="395">
        <f t="shared" ca="1" si="674"/>
        <v>0</v>
      </c>
      <c r="N481" s="395">
        <f t="shared" ca="1" si="675"/>
        <v>0</v>
      </c>
      <c r="O481" s="395">
        <f t="shared" ca="1" si="676"/>
        <v>0</v>
      </c>
      <c r="P481" s="395">
        <f t="shared" ca="1" si="677"/>
        <v>0</v>
      </c>
      <c r="Q481" s="395">
        <f t="shared" ca="1" si="678"/>
        <v>0</v>
      </c>
      <c r="R481" s="395">
        <f t="shared" ca="1" si="679"/>
        <v>0</v>
      </c>
      <c r="S481" s="395">
        <f t="shared" ca="1" si="680"/>
        <v>0</v>
      </c>
      <c r="T481" s="395">
        <f t="shared" ca="1" si="681"/>
        <v>0</v>
      </c>
      <c r="U481" s="395">
        <f t="shared" ca="1" si="682"/>
        <v>0</v>
      </c>
      <c r="V481" s="395">
        <f t="shared" ca="1" si="683"/>
        <v>0</v>
      </c>
      <c r="W481" s="395">
        <f t="shared" ca="1" si="684"/>
        <v>0</v>
      </c>
      <c r="X481" s="249"/>
      <c r="Y481" s="249"/>
      <c r="Z481" s="249"/>
      <c r="AA481" s="249"/>
      <c r="AB481" s="249"/>
    </row>
    <row r="482" spans="1:28" hidden="1" outlineLevel="1">
      <c r="A482" s="249"/>
      <c r="B482" s="309" t="str">
        <f t="shared" ca="1" si="685"/>
        <v>RL Capex 2019</v>
      </c>
      <c r="C482" s="401"/>
      <c r="D482" s="401"/>
      <c r="E482" s="401"/>
      <c r="F482" s="401"/>
      <c r="G482" s="401"/>
      <c r="H482" s="401"/>
      <c r="I482" s="396"/>
      <c r="J482" s="400">
        <f ca="1">J447</f>
        <v>0</v>
      </c>
      <c r="K482" s="395">
        <f t="shared" ca="1" si="672"/>
        <v>0</v>
      </c>
      <c r="L482" s="395">
        <f t="shared" ca="1" si="673"/>
        <v>0</v>
      </c>
      <c r="M482" s="395">
        <f t="shared" ca="1" si="674"/>
        <v>0</v>
      </c>
      <c r="N482" s="395">
        <f t="shared" ca="1" si="675"/>
        <v>0</v>
      </c>
      <c r="O482" s="395">
        <f t="shared" ca="1" si="676"/>
        <v>0</v>
      </c>
      <c r="P482" s="395">
        <f t="shared" ca="1" si="677"/>
        <v>0</v>
      </c>
      <c r="Q482" s="395">
        <f t="shared" ca="1" si="678"/>
        <v>0</v>
      </c>
      <c r="R482" s="395">
        <f t="shared" ca="1" si="679"/>
        <v>0</v>
      </c>
      <c r="S482" s="395">
        <f t="shared" ca="1" si="680"/>
        <v>0</v>
      </c>
      <c r="T482" s="395">
        <f t="shared" ca="1" si="681"/>
        <v>0</v>
      </c>
      <c r="U482" s="395">
        <f t="shared" ca="1" si="682"/>
        <v>0</v>
      </c>
      <c r="V482" s="395">
        <f t="shared" ca="1" si="683"/>
        <v>0</v>
      </c>
      <c r="W482" s="395">
        <f t="shared" ca="1" si="684"/>
        <v>0</v>
      </c>
      <c r="X482" s="249"/>
      <c r="Y482" s="249"/>
      <c r="Z482" s="249"/>
      <c r="AA482" s="249"/>
      <c r="AB482" s="249"/>
    </row>
    <row r="483" spans="1:28" hidden="1" outlineLevel="1">
      <c r="A483" s="249"/>
      <c r="B483" s="309" t="str">
        <f t="shared" ca="1" si="685"/>
        <v>RL Capex 2020</v>
      </c>
      <c r="C483" s="401"/>
      <c r="D483" s="401"/>
      <c r="E483" s="401"/>
      <c r="F483" s="401"/>
      <c r="G483" s="401"/>
      <c r="H483" s="401"/>
      <c r="I483" s="401"/>
      <c r="J483" s="396"/>
      <c r="K483" s="400">
        <f ca="1">K447</f>
        <v>0</v>
      </c>
      <c r="L483" s="395">
        <f t="shared" ca="1" si="673"/>
        <v>0</v>
      </c>
      <c r="M483" s="395">
        <f t="shared" ca="1" si="674"/>
        <v>0</v>
      </c>
      <c r="N483" s="395">
        <f t="shared" ca="1" si="675"/>
        <v>0</v>
      </c>
      <c r="O483" s="395">
        <f t="shared" ca="1" si="676"/>
        <v>0</v>
      </c>
      <c r="P483" s="395">
        <f t="shared" ca="1" si="677"/>
        <v>0</v>
      </c>
      <c r="Q483" s="395">
        <f t="shared" ca="1" si="678"/>
        <v>0</v>
      </c>
      <c r="R483" s="395">
        <f t="shared" ca="1" si="679"/>
        <v>0</v>
      </c>
      <c r="S483" s="395">
        <f t="shared" ca="1" si="680"/>
        <v>0</v>
      </c>
      <c r="T483" s="395">
        <f t="shared" ca="1" si="681"/>
        <v>0</v>
      </c>
      <c r="U483" s="395">
        <f t="shared" ca="1" si="682"/>
        <v>0</v>
      </c>
      <c r="V483" s="395">
        <f t="shared" ca="1" si="683"/>
        <v>0</v>
      </c>
      <c r="W483" s="395">
        <f t="shared" ca="1" si="684"/>
        <v>0</v>
      </c>
      <c r="X483" s="249"/>
      <c r="Y483" s="249"/>
      <c r="Z483" s="249"/>
      <c r="AA483" s="249"/>
      <c r="AB483" s="249"/>
    </row>
    <row r="484" spans="1:28" hidden="1" outlineLevel="1">
      <c r="A484" s="249"/>
      <c r="B484" s="309" t="str">
        <f t="shared" ca="1" si="685"/>
        <v>RL Capex 2021</v>
      </c>
      <c r="C484" s="401"/>
      <c r="D484" s="401"/>
      <c r="E484" s="401"/>
      <c r="F484" s="401"/>
      <c r="G484" s="401"/>
      <c r="H484" s="401"/>
      <c r="I484" s="401"/>
      <c r="J484" s="401"/>
      <c r="K484" s="396"/>
      <c r="L484" s="400">
        <f ca="1">L447</f>
        <v>0</v>
      </c>
      <c r="M484" s="395">
        <f t="shared" ca="1" si="674"/>
        <v>0</v>
      </c>
      <c r="N484" s="395">
        <f t="shared" ca="1" si="675"/>
        <v>0</v>
      </c>
      <c r="O484" s="395">
        <f t="shared" ca="1" si="676"/>
        <v>0</v>
      </c>
      <c r="P484" s="395">
        <f t="shared" ca="1" si="677"/>
        <v>0</v>
      </c>
      <c r="Q484" s="395">
        <f t="shared" ca="1" si="678"/>
        <v>0</v>
      </c>
      <c r="R484" s="395">
        <f t="shared" ca="1" si="679"/>
        <v>0</v>
      </c>
      <c r="S484" s="395">
        <f t="shared" ca="1" si="680"/>
        <v>0</v>
      </c>
      <c r="T484" s="395">
        <f t="shared" ca="1" si="681"/>
        <v>0</v>
      </c>
      <c r="U484" s="395">
        <f t="shared" ca="1" si="682"/>
        <v>0</v>
      </c>
      <c r="V484" s="395">
        <f t="shared" ca="1" si="683"/>
        <v>0</v>
      </c>
      <c r="W484" s="395">
        <f t="shared" ca="1" si="684"/>
        <v>0</v>
      </c>
      <c r="X484" s="249"/>
      <c r="Y484" s="249"/>
      <c r="Z484" s="249"/>
      <c r="AA484" s="249"/>
      <c r="AB484" s="249"/>
    </row>
    <row r="485" spans="1:28" hidden="1" outlineLevel="1">
      <c r="A485" s="249"/>
      <c r="B485" s="309" t="str">
        <f t="shared" ca="1" si="685"/>
        <v>RL Capex 2022</v>
      </c>
      <c r="C485" s="401"/>
      <c r="D485" s="401"/>
      <c r="E485" s="401"/>
      <c r="F485" s="401"/>
      <c r="G485" s="401"/>
      <c r="H485" s="401"/>
      <c r="I485" s="401"/>
      <c r="J485" s="401"/>
      <c r="K485" s="401"/>
      <c r="L485" s="396"/>
      <c r="M485" s="400">
        <f ca="1">M447</f>
        <v>0</v>
      </c>
      <c r="N485" s="395">
        <f t="shared" ca="1" si="675"/>
        <v>0</v>
      </c>
      <c r="O485" s="395">
        <f t="shared" ca="1" si="676"/>
        <v>0</v>
      </c>
      <c r="P485" s="395">
        <f t="shared" ca="1" si="677"/>
        <v>0</v>
      </c>
      <c r="Q485" s="395">
        <f t="shared" ca="1" si="678"/>
        <v>0</v>
      </c>
      <c r="R485" s="395">
        <f t="shared" ca="1" si="679"/>
        <v>0</v>
      </c>
      <c r="S485" s="395">
        <f t="shared" ca="1" si="680"/>
        <v>0</v>
      </c>
      <c r="T485" s="395">
        <f t="shared" ca="1" si="681"/>
        <v>0</v>
      </c>
      <c r="U485" s="395">
        <f t="shared" ca="1" si="682"/>
        <v>0</v>
      </c>
      <c r="V485" s="395">
        <f t="shared" ca="1" si="683"/>
        <v>0</v>
      </c>
      <c r="W485" s="395">
        <f t="shared" ca="1" si="684"/>
        <v>0</v>
      </c>
      <c r="X485" s="249"/>
      <c r="Y485" s="249"/>
      <c r="Z485" s="249"/>
      <c r="AA485" s="249"/>
      <c r="AB485" s="249"/>
    </row>
    <row r="486" spans="1:28" hidden="1" outlineLevel="1">
      <c r="A486" s="249"/>
      <c r="B486" s="309" t="str">
        <f t="shared" ca="1" si="685"/>
        <v>RL Capex 2023</v>
      </c>
      <c r="C486" s="401"/>
      <c r="D486" s="401"/>
      <c r="E486" s="401"/>
      <c r="F486" s="401"/>
      <c r="G486" s="401"/>
      <c r="H486" s="401"/>
      <c r="I486" s="401"/>
      <c r="J486" s="401"/>
      <c r="K486" s="401"/>
      <c r="L486" s="401"/>
      <c r="M486" s="396"/>
      <c r="N486" s="400">
        <f>N447</f>
        <v>0</v>
      </c>
      <c r="O486" s="395">
        <f t="shared" si="676"/>
        <v>0</v>
      </c>
      <c r="P486" s="395">
        <f t="shared" si="677"/>
        <v>0</v>
      </c>
      <c r="Q486" s="395">
        <f t="shared" si="678"/>
        <v>0</v>
      </c>
      <c r="R486" s="395">
        <f t="shared" si="679"/>
        <v>0</v>
      </c>
      <c r="S486" s="395">
        <f t="shared" si="680"/>
        <v>0</v>
      </c>
      <c r="T486" s="395">
        <f t="shared" si="681"/>
        <v>0</v>
      </c>
      <c r="U486" s="395">
        <f t="shared" si="682"/>
        <v>0</v>
      </c>
      <c r="V486" s="395">
        <f t="shared" si="683"/>
        <v>0</v>
      </c>
      <c r="W486" s="395">
        <f t="shared" si="684"/>
        <v>0</v>
      </c>
      <c r="X486" s="249"/>
      <c r="Y486" s="249"/>
      <c r="Z486" s="249"/>
      <c r="AA486" s="249"/>
      <c r="AB486" s="249"/>
    </row>
    <row r="487" spans="1:28" hidden="1" outlineLevel="1">
      <c r="A487" s="249"/>
      <c r="B487" s="309" t="str">
        <f t="shared" ca="1" si="685"/>
        <v>RL Capex 2024</v>
      </c>
      <c r="C487" s="401"/>
      <c r="D487" s="401"/>
      <c r="E487" s="401"/>
      <c r="F487" s="401"/>
      <c r="G487" s="401"/>
      <c r="H487" s="401"/>
      <c r="I487" s="401"/>
      <c r="J487" s="401"/>
      <c r="K487" s="401"/>
      <c r="L487" s="401"/>
      <c r="M487" s="401"/>
      <c r="N487" s="396"/>
      <c r="O487" s="400">
        <f>O447</f>
        <v>0</v>
      </c>
      <c r="P487" s="395">
        <f t="shared" si="677"/>
        <v>0</v>
      </c>
      <c r="Q487" s="395">
        <f t="shared" si="678"/>
        <v>0</v>
      </c>
      <c r="R487" s="395">
        <f t="shared" si="679"/>
        <v>0</v>
      </c>
      <c r="S487" s="395">
        <f t="shared" si="680"/>
        <v>0</v>
      </c>
      <c r="T487" s="395">
        <f t="shared" si="681"/>
        <v>0</v>
      </c>
      <c r="U487" s="395">
        <f t="shared" si="682"/>
        <v>0</v>
      </c>
      <c r="V487" s="395">
        <f t="shared" si="683"/>
        <v>0</v>
      </c>
      <c r="W487" s="395">
        <f t="shared" si="684"/>
        <v>0</v>
      </c>
      <c r="X487" s="249"/>
      <c r="Y487" s="249"/>
      <c r="Z487" s="249"/>
      <c r="AA487" s="249"/>
      <c r="AB487" s="249"/>
    </row>
    <row r="488" spans="1:28" hidden="1" outlineLevel="1">
      <c r="A488" s="249"/>
      <c r="B488" s="309" t="str">
        <f t="shared" ca="1" si="685"/>
        <v>RL Capex 2025</v>
      </c>
      <c r="C488" s="401"/>
      <c r="D488" s="401"/>
      <c r="E488" s="401"/>
      <c r="F488" s="401"/>
      <c r="G488" s="401"/>
      <c r="H488" s="401"/>
      <c r="I488" s="401"/>
      <c r="J488" s="401"/>
      <c r="K488" s="401"/>
      <c r="L488" s="401"/>
      <c r="M488" s="401"/>
      <c r="N488" s="401"/>
      <c r="O488" s="396"/>
      <c r="P488" s="400">
        <f>P447</f>
        <v>0</v>
      </c>
      <c r="Q488" s="395">
        <f t="shared" si="678"/>
        <v>0</v>
      </c>
      <c r="R488" s="395">
        <f t="shared" si="679"/>
        <v>0</v>
      </c>
      <c r="S488" s="395">
        <f t="shared" si="680"/>
        <v>0</v>
      </c>
      <c r="T488" s="395">
        <f t="shared" si="681"/>
        <v>0</v>
      </c>
      <c r="U488" s="395">
        <f t="shared" si="682"/>
        <v>0</v>
      </c>
      <c r="V488" s="395">
        <f t="shared" si="683"/>
        <v>0</v>
      </c>
      <c r="W488" s="395">
        <f t="shared" si="684"/>
        <v>0</v>
      </c>
      <c r="X488" s="249"/>
      <c r="Y488" s="249"/>
      <c r="Z488" s="249"/>
      <c r="AA488" s="249"/>
      <c r="AB488" s="249"/>
    </row>
    <row r="489" spans="1:28" hidden="1" outlineLevel="1">
      <c r="A489" s="249"/>
      <c r="B489" s="309" t="str">
        <f t="shared" ca="1" si="685"/>
        <v>RL Capex 2026</v>
      </c>
      <c r="C489" s="401"/>
      <c r="D489" s="401"/>
      <c r="E489" s="401"/>
      <c r="F489" s="401"/>
      <c r="G489" s="401"/>
      <c r="H489" s="401"/>
      <c r="I489" s="401"/>
      <c r="J489" s="401"/>
      <c r="K489" s="401"/>
      <c r="L489" s="401"/>
      <c r="M489" s="401"/>
      <c r="N489" s="401"/>
      <c r="O489" s="401"/>
      <c r="P489" s="396"/>
      <c r="Q489" s="400">
        <f>Q447</f>
        <v>0</v>
      </c>
      <c r="R489" s="395">
        <f t="shared" si="679"/>
        <v>0</v>
      </c>
      <c r="S489" s="395">
        <f t="shared" si="680"/>
        <v>0</v>
      </c>
      <c r="T489" s="395">
        <f t="shared" si="681"/>
        <v>0</v>
      </c>
      <c r="U489" s="395">
        <f t="shared" si="682"/>
        <v>0</v>
      </c>
      <c r="V489" s="395">
        <f t="shared" si="683"/>
        <v>0</v>
      </c>
      <c r="W489" s="395">
        <f t="shared" si="684"/>
        <v>0</v>
      </c>
      <c r="X489" s="249"/>
      <c r="Y489" s="249"/>
      <c r="Z489" s="249"/>
      <c r="AA489" s="249"/>
      <c r="AB489" s="249"/>
    </row>
    <row r="490" spans="1:28" hidden="1" outlineLevel="1">
      <c r="A490" s="249"/>
      <c r="B490" s="309" t="str">
        <f t="shared" ca="1" si="685"/>
        <v>RL Capex 2027</v>
      </c>
      <c r="C490" s="401"/>
      <c r="D490" s="401"/>
      <c r="E490" s="401"/>
      <c r="F490" s="401"/>
      <c r="G490" s="401"/>
      <c r="H490" s="401"/>
      <c r="I490" s="401"/>
      <c r="J490" s="401"/>
      <c r="K490" s="401"/>
      <c r="L490" s="401"/>
      <c r="M490" s="401"/>
      <c r="N490" s="401"/>
      <c r="O490" s="401"/>
      <c r="P490" s="401"/>
      <c r="Q490" s="396"/>
      <c r="R490" s="400">
        <f>R447</f>
        <v>0</v>
      </c>
      <c r="S490" s="395">
        <f t="shared" si="680"/>
        <v>0</v>
      </c>
      <c r="T490" s="395">
        <f t="shared" si="681"/>
        <v>0</v>
      </c>
      <c r="U490" s="395">
        <f t="shared" si="682"/>
        <v>0</v>
      </c>
      <c r="V490" s="395">
        <f t="shared" si="683"/>
        <v>0</v>
      </c>
      <c r="W490" s="395">
        <f t="shared" si="684"/>
        <v>0</v>
      </c>
      <c r="X490" s="249"/>
      <c r="Y490" s="249"/>
      <c r="Z490" s="249"/>
      <c r="AA490" s="249"/>
      <c r="AB490" s="249"/>
    </row>
    <row r="491" spans="1:28" hidden="1" outlineLevel="1">
      <c r="A491" s="249"/>
      <c r="B491" s="309" t="str">
        <f t="shared" ca="1" si="685"/>
        <v>RL Capex 2028</v>
      </c>
      <c r="C491" s="401"/>
      <c r="D491" s="401"/>
      <c r="E491" s="401"/>
      <c r="F491" s="401"/>
      <c r="G491" s="401"/>
      <c r="H491" s="401"/>
      <c r="I491" s="401"/>
      <c r="J491" s="401"/>
      <c r="K491" s="401"/>
      <c r="L491" s="401"/>
      <c r="M491" s="401"/>
      <c r="N491" s="401"/>
      <c r="O491" s="401"/>
      <c r="P491" s="401"/>
      <c r="Q491" s="401"/>
      <c r="R491" s="396"/>
      <c r="S491" s="400">
        <f>S447</f>
        <v>0</v>
      </c>
      <c r="T491" s="395">
        <f t="shared" si="681"/>
        <v>0</v>
      </c>
      <c r="U491" s="395">
        <f t="shared" si="682"/>
        <v>0</v>
      </c>
      <c r="V491" s="395">
        <f t="shared" si="683"/>
        <v>0</v>
      </c>
      <c r="W491" s="395">
        <f t="shared" si="684"/>
        <v>0</v>
      </c>
      <c r="X491" s="249"/>
      <c r="Y491" s="249"/>
      <c r="Z491" s="249"/>
      <c r="AA491" s="249"/>
      <c r="AB491" s="249"/>
    </row>
    <row r="492" spans="1:28" hidden="1" outlineLevel="1">
      <c r="A492" s="249"/>
      <c r="B492" s="309" t="str">
        <f t="shared" ca="1" si="685"/>
        <v>RL Capex 2029</v>
      </c>
      <c r="C492" s="401"/>
      <c r="D492" s="401"/>
      <c r="E492" s="401"/>
      <c r="F492" s="401"/>
      <c r="G492" s="401"/>
      <c r="H492" s="401"/>
      <c r="I492" s="401"/>
      <c r="J492" s="401"/>
      <c r="K492" s="401"/>
      <c r="L492" s="401"/>
      <c r="M492" s="401"/>
      <c r="N492" s="401"/>
      <c r="O492" s="401"/>
      <c r="P492" s="401"/>
      <c r="Q492" s="401"/>
      <c r="R492" s="401"/>
      <c r="S492" s="396"/>
      <c r="T492" s="400">
        <f>T447</f>
        <v>0</v>
      </c>
      <c r="U492" s="395">
        <f t="shared" si="682"/>
        <v>0</v>
      </c>
      <c r="V492" s="395">
        <f t="shared" si="683"/>
        <v>0</v>
      </c>
      <c r="W492" s="395">
        <f t="shared" si="684"/>
        <v>0</v>
      </c>
      <c r="X492" s="249"/>
      <c r="Y492" s="249"/>
      <c r="Z492" s="249"/>
      <c r="AA492" s="249"/>
      <c r="AB492" s="249"/>
    </row>
    <row r="493" spans="1:28" hidden="1" outlineLevel="1">
      <c r="A493" s="249"/>
      <c r="B493" s="309" t="str">
        <f t="shared" ca="1" si="685"/>
        <v>RL Capex 2030</v>
      </c>
      <c r="C493" s="401"/>
      <c r="D493" s="401"/>
      <c r="E493" s="401"/>
      <c r="F493" s="401"/>
      <c r="G493" s="401"/>
      <c r="H493" s="401"/>
      <c r="I493" s="401"/>
      <c r="J493" s="401"/>
      <c r="K493" s="401"/>
      <c r="L493" s="401"/>
      <c r="M493" s="401"/>
      <c r="N493" s="401"/>
      <c r="O493" s="401"/>
      <c r="P493" s="401"/>
      <c r="Q493" s="401"/>
      <c r="R493" s="401"/>
      <c r="S493" s="401"/>
      <c r="T493" s="396"/>
      <c r="U493" s="400">
        <f>U447</f>
        <v>0</v>
      </c>
      <c r="V493" s="395">
        <f t="shared" si="683"/>
        <v>0</v>
      </c>
      <c r="W493" s="395">
        <f t="shared" si="684"/>
        <v>0</v>
      </c>
      <c r="X493" s="249"/>
      <c r="Y493" s="249"/>
      <c r="Z493" s="249"/>
      <c r="AA493" s="249"/>
      <c r="AB493" s="249"/>
    </row>
    <row r="494" spans="1:28" hidden="1" outlineLevel="1">
      <c r="A494" s="249"/>
      <c r="B494" s="309" t="str">
        <f t="shared" ca="1" si="685"/>
        <v>RL Capex 2031</v>
      </c>
      <c r="C494" s="401"/>
      <c r="D494" s="401"/>
      <c r="E494" s="401"/>
      <c r="F494" s="401"/>
      <c r="G494" s="401"/>
      <c r="H494" s="401"/>
      <c r="I494" s="401"/>
      <c r="J494" s="401"/>
      <c r="K494" s="401"/>
      <c r="L494" s="401"/>
      <c r="M494" s="401"/>
      <c r="N494" s="401"/>
      <c r="O494" s="401"/>
      <c r="P494" s="401"/>
      <c r="Q494" s="401"/>
      <c r="R494" s="401"/>
      <c r="S494" s="401"/>
      <c r="T494" s="401"/>
      <c r="U494" s="396"/>
      <c r="V494" s="400">
        <f>V447</f>
        <v>0</v>
      </c>
      <c r="W494" s="395">
        <f>IF(V494="n/a","n/a",MAX(0,V494-1))</f>
        <v>0</v>
      </c>
      <c r="X494" s="249"/>
      <c r="Y494" s="249"/>
      <c r="Z494" s="249"/>
      <c r="AA494" s="249"/>
      <c r="AB494" s="249"/>
    </row>
    <row r="495" spans="1:28" hidden="1" outlineLevel="1">
      <c r="A495" s="249"/>
      <c r="B495" s="309" t="str">
        <f t="shared" ca="1" si="685"/>
        <v>RL Capex 2032</v>
      </c>
      <c r="C495" s="401"/>
      <c r="D495" s="401"/>
      <c r="E495" s="401"/>
      <c r="F495" s="401"/>
      <c r="G495" s="401"/>
      <c r="H495" s="401"/>
      <c r="I495" s="401"/>
      <c r="J495" s="401"/>
      <c r="K495" s="401"/>
      <c r="L495" s="401"/>
      <c r="M495" s="401"/>
      <c r="N495" s="401"/>
      <c r="O495" s="401"/>
      <c r="P495" s="401"/>
      <c r="Q495" s="401"/>
      <c r="R495" s="401"/>
      <c r="S495" s="401"/>
      <c r="T495" s="401"/>
      <c r="U495" s="401"/>
      <c r="V495" s="396"/>
      <c r="W495" s="395">
        <f>W447</f>
        <v>0</v>
      </c>
      <c r="X495" s="249"/>
      <c r="Y495" s="249"/>
      <c r="Z495" s="249"/>
      <c r="AA495" s="249"/>
      <c r="AB495" s="249"/>
    </row>
    <row r="496" spans="1:28" hidden="1" outlineLevel="1">
      <c r="A496" s="249"/>
      <c r="B496" s="332"/>
      <c r="C496" s="395"/>
      <c r="D496" s="395"/>
      <c r="E496" s="395"/>
      <c r="F496" s="395"/>
      <c r="G496" s="395"/>
      <c r="H496" s="395"/>
      <c r="I496" s="395"/>
      <c r="J496" s="395"/>
      <c r="K496" s="395"/>
      <c r="L496" s="395"/>
      <c r="M496" s="395"/>
      <c r="N496" s="395"/>
      <c r="O496" s="395"/>
      <c r="P496" s="395"/>
      <c r="Q496" s="395"/>
      <c r="R496" s="395"/>
      <c r="S496" s="395"/>
      <c r="T496" s="395"/>
      <c r="U496" s="395"/>
      <c r="V496" s="395"/>
      <c r="W496" s="395"/>
      <c r="X496" s="249"/>
      <c r="Y496" s="249"/>
      <c r="Z496" s="249"/>
      <c r="AA496" s="249"/>
      <c r="AB496" s="249"/>
    </row>
    <row r="497" spans="1:28" collapsed="1">
      <c r="A497" s="322"/>
      <c r="B497" s="336" t="s">
        <v>192</v>
      </c>
      <c r="C497" s="460">
        <f ca="1">(IF(OR($C447&lt;&gt;"n/a",C447&lt;&gt;"n/a"),IF(SUM(C450:C472)=0,0,IF((SUMPRODUCT(C450:C472,C474:C496)/SUM(C450:C472))&lt;0,1,(SUMPRODUCT(C450:C472,C474:C496)/SUM(C450:C472)))),"n/a"))</f>
        <v>0</v>
      </c>
      <c r="D497" s="460">
        <f ca="1">(IF(OR($C447&lt;&gt;"n/a",D447&lt;&gt;"n/a"),IF(SUM(D450:D472)=0,0,IF((SUMPRODUCT(D450:D472,D474:D496)/SUM(D450:D472))&lt;0,1,(SUMPRODUCT(D450:D472,D474:D496)/SUM(D450:D472)))),"n/a"))</f>
        <v>0</v>
      </c>
      <c r="E497" s="460">
        <f t="shared" ref="E497:W497" ca="1" si="686">(IF(OR($C447&lt;&gt;"n/a",E447&lt;&gt;"n/a"),IF(SUM(E450:E472)=0,0,IF((SUMPRODUCT(E450:E472,E474:E496)/SUM(E450:E472))&lt;0,1,(SUMPRODUCT(E450:E472,E474:E496)/SUM(E450:E472)))),"n/a"))</f>
        <v>0</v>
      </c>
      <c r="F497" s="460">
        <f t="shared" ca="1" si="686"/>
        <v>0</v>
      </c>
      <c r="G497" s="460">
        <f t="shared" ca="1" si="686"/>
        <v>0</v>
      </c>
      <c r="H497" s="460">
        <f t="shared" ca="1" si="686"/>
        <v>0</v>
      </c>
      <c r="I497" s="460">
        <f t="shared" ca="1" si="686"/>
        <v>0</v>
      </c>
      <c r="J497" s="460">
        <f t="shared" ca="1" si="686"/>
        <v>0</v>
      </c>
      <c r="K497" s="460">
        <f t="shared" ca="1" si="686"/>
        <v>0</v>
      </c>
      <c r="L497" s="460">
        <f t="shared" ca="1" si="686"/>
        <v>0</v>
      </c>
      <c r="M497" s="460">
        <f t="shared" ca="1" si="686"/>
        <v>0</v>
      </c>
      <c r="N497" s="460">
        <f t="shared" ca="1" si="686"/>
        <v>0</v>
      </c>
      <c r="O497" s="460">
        <f t="shared" ca="1" si="686"/>
        <v>0</v>
      </c>
      <c r="P497" s="460">
        <f t="shared" ca="1" si="686"/>
        <v>0</v>
      </c>
      <c r="Q497" s="460">
        <f t="shared" ca="1" si="686"/>
        <v>0</v>
      </c>
      <c r="R497" s="460">
        <f t="shared" ca="1" si="686"/>
        <v>0</v>
      </c>
      <c r="S497" s="460">
        <f t="shared" ca="1" si="686"/>
        <v>0</v>
      </c>
      <c r="T497" s="460">
        <f t="shared" ca="1" si="686"/>
        <v>0</v>
      </c>
      <c r="U497" s="460">
        <f t="shared" ca="1" si="686"/>
        <v>0</v>
      </c>
      <c r="V497" s="460">
        <f t="shared" ca="1" si="686"/>
        <v>0</v>
      </c>
      <c r="W497" s="460">
        <f t="shared" ca="1" si="686"/>
        <v>0</v>
      </c>
      <c r="X497" s="249"/>
      <c r="Y497" s="249"/>
      <c r="Z497" s="249"/>
      <c r="AA497" s="249"/>
      <c r="AB497" s="249"/>
    </row>
    <row r="498" spans="1:28">
      <c r="A498" s="249"/>
      <c r="B498" s="249"/>
      <c r="C498" s="395"/>
      <c r="D498" s="395"/>
      <c r="E498" s="395"/>
      <c r="F498" s="395"/>
      <c r="G498" s="395"/>
      <c r="H498" s="395"/>
      <c r="I498" s="395"/>
      <c r="J498" s="395"/>
      <c r="K498" s="395"/>
      <c r="L498" s="395"/>
      <c r="M498" s="395"/>
      <c r="N498" s="395"/>
      <c r="O498" s="395"/>
      <c r="P498" s="395"/>
      <c r="Q498" s="395"/>
      <c r="R498" s="395"/>
      <c r="S498" s="395"/>
      <c r="T498" s="395"/>
      <c r="U498" s="395"/>
      <c r="V498" s="395"/>
      <c r="W498" s="395"/>
      <c r="X498" s="249"/>
      <c r="Y498" s="249"/>
      <c r="Z498" s="249"/>
      <c r="AA498" s="249"/>
      <c r="AB498" s="249"/>
    </row>
    <row r="499" spans="1:28">
      <c r="A499" s="72" t="s">
        <v>10</v>
      </c>
      <c r="B499" s="142">
        <f>VLOOKUP($A499,'RFM input'!$E$7:$F$56,2,FALSE)</f>
        <v>0</v>
      </c>
      <c r="C499" s="402"/>
      <c r="D499" s="402"/>
      <c r="E499" s="403"/>
      <c r="F499" s="403"/>
      <c r="G499" s="403"/>
      <c r="H499" s="403"/>
      <c r="I499" s="403"/>
      <c r="J499" s="403"/>
      <c r="K499" s="403"/>
      <c r="L499" s="403"/>
      <c r="M499" s="403"/>
      <c r="N499" s="403"/>
      <c r="O499" s="403"/>
      <c r="P499" s="403"/>
      <c r="Q499" s="403"/>
      <c r="R499" s="403"/>
      <c r="S499" s="403"/>
      <c r="T499" s="403"/>
      <c r="U499" s="403"/>
      <c r="V499" s="403"/>
      <c r="W499" s="403"/>
      <c r="X499" s="249"/>
      <c r="Y499" s="249"/>
      <c r="Z499" s="249"/>
      <c r="AA499" s="249"/>
      <c r="AB499" s="249"/>
    </row>
    <row r="500" spans="1:28">
      <c r="A500" s="378">
        <f>VALUE(REPLACE(A499,1,12,""))</f>
        <v>10</v>
      </c>
      <c r="B500" s="317" t="s">
        <v>195</v>
      </c>
      <c r="C500" s="389">
        <f ca="1">OFFSET('RAB roll forward'!$H$1189,'RAB remaining lives'!A500,0)</f>
        <v>0</v>
      </c>
      <c r="D500" s="390">
        <f ca="1">OFFSET('RFM input'!H$222,$A500,0)-OFFSET('RFM input'!H$276,$A500,0)</f>
        <v>0</v>
      </c>
      <c r="E500" s="390">
        <f ca="1">OFFSET('RFM input'!I$222,$A500,0)-OFFSET('RFM input'!I$276,$A500,0)</f>
        <v>0</v>
      </c>
      <c r="F500" s="390">
        <f ca="1">OFFSET('RFM input'!J$222,$A500,0)-OFFSET('RFM input'!J$276,$A500,0)</f>
        <v>0</v>
      </c>
      <c r="G500" s="390">
        <f ca="1">OFFSET('RFM input'!K$222,$A500,0)-OFFSET('RFM input'!K$276,$A500,0)</f>
        <v>0</v>
      </c>
      <c r="H500" s="390">
        <f ca="1">OFFSET('RFM input'!L$222,$A500,0)-OFFSET('RFM input'!L$276,$A500,0)</f>
        <v>0</v>
      </c>
      <c r="I500" s="390">
        <f ca="1">OFFSET('RFM input'!M$222,$A500,0)-OFFSET('RFM input'!M$276,$A500,0)</f>
        <v>0</v>
      </c>
      <c r="J500" s="390">
        <f ca="1">OFFSET('RFM input'!N$222,$A500,0)-OFFSET('RFM input'!N$276,$A500,0)</f>
        <v>0</v>
      </c>
      <c r="K500" s="390">
        <f ca="1">OFFSET('RFM input'!O$222,$A500,0)-OFFSET('RFM input'!O$276,$A500,0)</f>
        <v>0</v>
      </c>
      <c r="L500" s="390">
        <f ca="1">OFFSET('RFM input'!P$222,$A500,0)-OFFSET('RFM input'!P$276,$A500,0)</f>
        <v>0</v>
      </c>
      <c r="M500" s="390">
        <f ca="1">OFFSET('RFM input'!Q$222,$A500,0)-OFFSET('RFM input'!Q$276,$A500,0)</f>
        <v>0</v>
      </c>
      <c r="N500" s="390"/>
      <c r="O500" s="390"/>
      <c r="P500" s="390"/>
      <c r="Q500" s="390"/>
      <c r="R500" s="390"/>
      <c r="S500" s="390"/>
      <c r="T500" s="390"/>
      <c r="U500" s="390"/>
      <c r="V500" s="390"/>
      <c r="W500" s="390"/>
      <c r="X500" s="249"/>
      <c r="Y500" s="249"/>
      <c r="Z500" s="249"/>
      <c r="AA500" s="249"/>
      <c r="AB500" s="249"/>
    </row>
    <row r="501" spans="1:28">
      <c r="A501" s="249"/>
      <c r="B501" s="249" t="s">
        <v>325</v>
      </c>
      <c r="C501" s="391">
        <f ca="1">OFFSET('RFM input'!$K$6,'RAB remaining lives'!$A500,0)</f>
        <v>0</v>
      </c>
      <c r="D501" s="390">
        <f ca="1">OFFSET('RFM input'!$L$6,'RAB remaining lives'!$A500,0)</f>
        <v>0</v>
      </c>
      <c r="E501" s="390">
        <f ca="1">OFFSET('RFM input'!$L$6,'RAB remaining lives'!$A500,0)</f>
        <v>0</v>
      </c>
      <c r="F501" s="390">
        <f ca="1">OFFSET('RFM input'!$L$6,'RAB remaining lives'!$A500,0)</f>
        <v>0</v>
      </c>
      <c r="G501" s="390">
        <f ca="1">OFFSET('RFM input'!$L$6,'RAB remaining lives'!$A500,0)</f>
        <v>0</v>
      </c>
      <c r="H501" s="390">
        <f ca="1">OFFSET('RFM input'!$L$6,'RAB remaining lives'!$A500,0)</f>
        <v>0</v>
      </c>
      <c r="I501" s="390">
        <f ca="1">OFFSET('RFM input'!$L$6,'RAB remaining lives'!$A500,0)</f>
        <v>0</v>
      </c>
      <c r="J501" s="390">
        <f ca="1">OFFSET('RFM input'!$L$6,'RAB remaining lives'!$A500,0)</f>
        <v>0</v>
      </c>
      <c r="K501" s="390">
        <f ca="1">OFFSET('RFM input'!$L$6,'RAB remaining lives'!$A500,0)</f>
        <v>0</v>
      </c>
      <c r="L501" s="390">
        <f ca="1">OFFSET('RFM input'!$L$6,'RAB remaining lives'!$A500,0)</f>
        <v>0</v>
      </c>
      <c r="M501" s="390">
        <f ca="1">OFFSET('RFM input'!$L$6,'RAB remaining lives'!$A500,0)</f>
        <v>0</v>
      </c>
      <c r="N501" s="390"/>
      <c r="O501" s="390"/>
      <c r="P501" s="390"/>
      <c r="Q501" s="390"/>
      <c r="R501" s="390"/>
      <c r="S501" s="390"/>
      <c r="T501" s="390"/>
      <c r="U501" s="390"/>
      <c r="V501" s="390"/>
      <c r="W501" s="390"/>
      <c r="X501" s="249"/>
      <c r="Y501" s="249"/>
      <c r="Z501" s="249"/>
      <c r="AA501" s="249"/>
      <c r="AB501" s="249"/>
    </row>
    <row r="502" spans="1:28">
      <c r="A502" s="249"/>
      <c r="B502" s="286" t="s">
        <v>299</v>
      </c>
      <c r="C502" s="392"/>
      <c r="D502" s="393">
        <f ca="1">IF(D$6=(OFFSET('RFM input'!$G$60,0,'RFM input'!$AA$7)),OFFSET('RFM input'!$H$454,$A500,0),0)</f>
        <v>0</v>
      </c>
      <c r="E502" s="390">
        <f ca="1">IF(E$6=(OFFSET('RFM input'!$G$60,0,'RFM input'!$AA$7)),OFFSET('RFM input'!$H$454,$A500,0),0)</f>
        <v>0</v>
      </c>
      <c r="F502" s="390">
        <f ca="1">IF(F$6=(OFFSET('RFM input'!$G$60,0,'RFM input'!$AA$7)),OFFSET('RFM input'!$H$454,$A500,0),0)</f>
        <v>0</v>
      </c>
      <c r="G502" s="390">
        <f ca="1">IF(G$6=(OFFSET('RFM input'!$G$60,0,'RFM input'!$AA$7)),OFFSET('RFM input'!$H$454,$A500,0),0)</f>
        <v>0</v>
      </c>
      <c r="H502" s="390">
        <f ca="1">IF(H$6=(OFFSET('RFM input'!$G$60,0,'RFM input'!$AA$7)),OFFSET('RFM input'!$H$454,$A500,0),0)</f>
        <v>0</v>
      </c>
      <c r="I502" s="390">
        <f ca="1">IF(I$6=(OFFSET('RFM input'!$G$60,0,'RFM input'!$AA$7)),OFFSET('RFM input'!$H$454,$A500,0),0)</f>
        <v>0</v>
      </c>
      <c r="J502" s="390">
        <f ca="1">IF(J$6=(OFFSET('RFM input'!$G$60,0,'RFM input'!$AA$7)),OFFSET('RFM input'!$H$454,$A500,0),0)</f>
        <v>0</v>
      </c>
      <c r="K502" s="390">
        <f ca="1">IF(K$6=(OFFSET('RFM input'!$G$60,0,'RFM input'!$AA$7)),OFFSET('RFM input'!$H$454,$A500,0),0)</f>
        <v>0</v>
      </c>
      <c r="L502" s="390">
        <f ca="1">IF(L$6=(OFFSET('RFM input'!$G$60,0,'RFM input'!$AA$7)),OFFSET('RFM input'!$H$454,$A500,0),0)</f>
        <v>0</v>
      </c>
      <c r="M502" s="390">
        <f ca="1">IF(M$6=(OFFSET('RFM input'!$G$60,0,'RFM input'!$AA$7)),OFFSET('RFM input'!$H$454,$A500,0),0)</f>
        <v>0</v>
      </c>
      <c r="N502" s="390"/>
      <c r="O502" s="390"/>
      <c r="P502" s="390"/>
      <c r="Q502" s="390"/>
      <c r="R502" s="390"/>
      <c r="S502" s="390"/>
      <c r="T502" s="390"/>
      <c r="U502" s="390"/>
      <c r="V502" s="390"/>
      <c r="W502" s="390"/>
      <c r="X502" s="249"/>
      <c r="Y502" s="249"/>
      <c r="Z502" s="249"/>
      <c r="AA502" s="249"/>
      <c r="AB502" s="249"/>
    </row>
    <row r="503" spans="1:28">
      <c r="A503" s="249"/>
      <c r="B503" s="325" t="s">
        <v>306</v>
      </c>
      <c r="C503" s="392"/>
      <c r="D503" s="391">
        <f ca="1">IF(D$6=(OFFSET('RFM input'!$G$60,0,'RFM input'!$AA$7)),OFFSET('RFM input'!$J$454,$A500,0),0)</f>
        <v>0</v>
      </c>
      <c r="E503" s="394">
        <f ca="1">IF(E$6=(OFFSET('RFM input'!$G$60,0,'RFM input'!$AA$7)),OFFSET('RFM input'!$J$454,$A500,0),0)</f>
        <v>0</v>
      </c>
      <c r="F503" s="394">
        <f ca="1">IF(F$6=(OFFSET('RFM input'!$G$60,0,'RFM input'!$AA$7)),OFFSET('RFM input'!$J$454,$A500,0),0)</f>
        <v>0</v>
      </c>
      <c r="G503" s="394">
        <f ca="1">IF(G$6=(OFFSET('RFM input'!$G$60,0,'RFM input'!$AA$7)),OFFSET('RFM input'!$J$454,$A500,0),0)</f>
        <v>0</v>
      </c>
      <c r="H503" s="394">
        <f ca="1">IF(H$6=(OFFSET('RFM input'!$G$60,0,'RFM input'!$AA$7)),OFFSET('RFM input'!$J$454,$A500,0),0)</f>
        <v>0</v>
      </c>
      <c r="I503" s="394">
        <f ca="1">IF(I$6=(OFFSET('RFM input'!$G$60,0,'RFM input'!$AA$7)),OFFSET('RFM input'!$J$454,$A500,0),0)</f>
        <v>0</v>
      </c>
      <c r="J503" s="394">
        <f ca="1">IF(J$6=(OFFSET('RFM input'!$G$60,0,'RFM input'!$AA$7)),OFFSET('RFM input'!$J$454,$A500,0),0)</f>
        <v>0</v>
      </c>
      <c r="K503" s="394">
        <f ca="1">IF(K$6=(OFFSET('RFM input'!$G$60,0,'RFM input'!$AA$7)),OFFSET('RFM input'!$J$454,$A500,0),0)</f>
        <v>0</v>
      </c>
      <c r="L503" s="394">
        <f ca="1">IF(L$6=(OFFSET('RFM input'!$G$60,0,'RFM input'!$AA$7)),OFFSET('RFM input'!$J$454,$A500,0),0)</f>
        <v>0</v>
      </c>
      <c r="M503" s="394">
        <f ca="1">IF(M$6=(OFFSET('RFM input'!$G$60,0,'RFM input'!$AA$7)),OFFSET('RFM input'!$J$454,$A500,0),0)</f>
        <v>0</v>
      </c>
      <c r="N503" s="394"/>
      <c r="O503" s="394"/>
      <c r="P503" s="394"/>
      <c r="Q503" s="394"/>
      <c r="R503" s="394"/>
      <c r="S503" s="394"/>
      <c r="T503" s="394"/>
      <c r="U503" s="394"/>
      <c r="V503" s="394"/>
      <c r="W503" s="394"/>
      <c r="X503" s="249"/>
      <c r="Y503" s="249"/>
      <c r="Z503" s="249"/>
      <c r="AA503" s="249"/>
      <c r="AB503" s="249"/>
    </row>
    <row r="504" spans="1:28" hidden="1" outlineLevel="1">
      <c r="A504" s="459">
        <v>-1</v>
      </c>
      <c r="B504" s="309" t="s">
        <v>297</v>
      </c>
      <c r="C504" s="395"/>
      <c r="D504" s="395">
        <f t="shared" ref="D504" ca="1" si="687">IF(D528="n/a",0,IF(AND(D502=0,C504=0),0,
IF(AND(D502&lt;&gt;0,C504=0),(D502/D$10),
IF(AND(D503&lt;&gt;0,C504&lt;&gt;0),(C504-(C504/C528))+(D502/D$10),
IF(C528&lt;1,0,(C504-(C504/C528)))))))</f>
        <v>0</v>
      </c>
      <c r="E504" s="395">
        <f t="shared" ref="E504" ca="1" si="688">IF(E528="n/a",0,IF(AND(E502=0,D504=0),0,
IF(AND(E502&lt;&gt;0,D504=0),(E502/E$10),
IF(AND(E503&lt;&gt;0,D504&lt;&gt;0),(D504-(D504/D528))+(E502/E$10),
IF(D528&lt;1,0,(D504-(D504/D528)))))))</f>
        <v>0</v>
      </c>
      <c r="F504" s="395">
        <f t="shared" ref="F504" ca="1" si="689">IF(F528="n/a",0,IF(AND(F502=0,E504=0),0,
IF(AND(F502&lt;&gt;0,E504=0),(F502/F$10),
IF(AND(F503&lt;&gt;0,E504&lt;&gt;0),(E504-(E504/E528))+(F502/F$10),
IF(E528&lt;1,0,(E504-(E504/E528)))))))</f>
        <v>0</v>
      </c>
      <c r="G504" s="395">
        <f t="shared" ref="G504" ca="1" si="690">IF(G528="n/a",0,IF(AND(G502=0,F504=0),0,
IF(AND(G502&lt;&gt;0,F504=0),(G502/G$10),
IF(AND(G503&lt;&gt;0,F504&lt;&gt;0),(F504-(F504/F528))+(G502/G$10),
IF(F528&lt;1,0,(F504-(F504/F528)))))))</f>
        <v>0</v>
      </c>
      <c r="H504" s="395">
        <f ca="1">IF(H528="n/a",0,IF(AND(H502=0,G504=0),0,
IF(AND(H502&lt;&gt;0,G504=0),(H502/H$10),
IF(AND(H503&lt;&gt;0,G504&lt;&gt;0),(G504-(G504/G528))+(H502/H$10),
IF(G528&lt;1,0,(G504-(G504/G528)))))))</f>
        <v>0</v>
      </c>
      <c r="I504" s="395">
        <f t="shared" ref="I504" ca="1" si="691">IF(I528="n/a",0,IF(AND(I502=0,H504=0),0,
IF(AND(I502&lt;&gt;0,H504=0),(I502/I$10),
IF(AND(I503&lt;&gt;0,H504&lt;&gt;0),(H504-(H504/H528))+(I502/I$10),
IF(H528&lt;1,0,(H504-(H504/H528)))))))</f>
        <v>0</v>
      </c>
      <c r="J504" s="395">
        <f t="shared" ref="J504" ca="1" si="692">IF(J528="n/a",0,IF(AND(J502=0,I504=0),0,
IF(AND(J502&lt;&gt;0,I504=0),(J502/J$10),
IF(AND(J503&lt;&gt;0,I504&lt;&gt;0),(I504-(I504/I528))+(J502/J$10),
IF(I528&lt;1,0,(I504-(I504/I528)))))))</f>
        <v>0</v>
      </c>
      <c r="K504" s="395">
        <f t="shared" ref="K504" ca="1" si="693">IF(K528="n/a",0,IF(AND(K502=0,J504=0),0,
IF(AND(K502&lt;&gt;0,J504=0),(K502/K$10),
IF(AND(K503&lt;&gt;0,J504&lt;&gt;0),(J504-(J504/J528))+(K502/K$10),
IF(J528&lt;1,0,(J504-(J504/J528)))))))</f>
        <v>0</v>
      </c>
      <c r="L504" s="395">
        <f t="shared" ref="L504" ca="1" si="694">IF(L528="n/a",0,IF(AND(L502=0,K504=0),0,
IF(AND(L502&lt;&gt;0,K504=0),(L502/L$10),
IF(AND(L503&lt;&gt;0,K504&lt;&gt;0),(K504-(K504/K528))+(L502/L$10),
IF(K528&lt;1,0,(K504-(K504/K528)))))))</f>
        <v>0</v>
      </c>
      <c r="M504" s="395">
        <f t="shared" ref="M504" ca="1" si="695">IF(M528="n/a",0,IF(AND(M502=0,L504=0),0,
IF(AND(M502&lt;&gt;0,L504=0),(M502/M$10),
IF(AND(M503&lt;&gt;0,L504&lt;&gt;0),(L504-(L504/L528))+(M502/M$10),
IF(L528&lt;1,0,(L504-(L504/L528)))))))</f>
        <v>0</v>
      </c>
      <c r="N504" s="395">
        <f t="shared" ref="N504" ca="1" si="696">IF(N528="n/a",0,IF(AND(N502=0,M504=0),0,
IF(AND(N502&lt;&gt;0,M504=0),(N502/N$10),
IF(AND(N503&lt;&gt;0,M504&lt;&gt;0),(M504-(M504/M528))+(N502/N$10),
IF(M528&lt;1,0,(M504-(M504/M528)))))))</f>
        <v>0</v>
      </c>
      <c r="O504" s="395">
        <f t="shared" ref="O504" ca="1" si="697">IF(O528="n/a",0,IF(AND(O502=0,N504=0),0,
IF(AND(O502&lt;&gt;0,N504=0),(O502/O$10),
IF(AND(O503&lt;&gt;0,N504&lt;&gt;0),(N504-(N504/N528))+(O502/O$10),
IF(N528&lt;1,0,(N504-(N504/N528)))))))</f>
        <v>0</v>
      </c>
      <c r="P504" s="395">
        <f t="shared" ref="P504" ca="1" si="698">IF(P528="n/a",0,IF(AND(P502=0,O504=0),0,
IF(AND(P502&lt;&gt;0,O504=0),(P502/P$10),
IF(AND(P503&lt;&gt;0,O504&lt;&gt;0),(O504-(O504/O528))+(P502/P$10),
IF(O528&lt;1,0,(O504-(O504/O528)))))))</f>
        <v>0</v>
      </c>
      <c r="Q504" s="395">
        <f t="shared" ref="Q504" ca="1" si="699">IF(Q528="n/a",0,IF(AND(Q502=0,P504=0),0,
IF(AND(Q502&lt;&gt;0,P504=0),(Q502/Q$10),
IF(AND(Q503&lt;&gt;0,P504&lt;&gt;0),(P504-(P504/P528))+(Q502/Q$10),
IF(P528&lt;1,0,(P504-(P504/P528)))))))</f>
        <v>0</v>
      </c>
      <c r="R504" s="395">
        <f t="shared" ref="R504" ca="1" si="700">IF(R528="n/a",0,IF(AND(R502=0,Q504=0),0,
IF(AND(R502&lt;&gt;0,Q504=0),(R502/R$10),
IF(AND(R503&lt;&gt;0,Q504&lt;&gt;0),(Q504-(Q504/Q528))+(R502/R$10),
IF(Q528&lt;1,0,(Q504-(Q504/Q528)))))))</f>
        <v>0</v>
      </c>
      <c r="S504" s="395">
        <f t="shared" ref="S504" ca="1" si="701">IF(S528="n/a",0,IF(AND(S502=0,R504=0),0,
IF(AND(S502&lt;&gt;0,R504=0),(S502/S$10),
IF(AND(S503&lt;&gt;0,R504&lt;&gt;0),(R504-(R504/R528))+(S502/S$10),
IF(R528&lt;1,0,(R504-(R504/R528)))))))</f>
        <v>0</v>
      </c>
      <c r="T504" s="395">
        <f t="shared" ref="T504" ca="1" si="702">IF(T528="n/a",0,IF(AND(T502=0,S504=0),0,
IF(AND(T502&lt;&gt;0,S504=0),(T502/T$10),
IF(AND(T503&lt;&gt;0,S504&lt;&gt;0),(S504-(S504/S528))+(T502/T$10),
IF(S528&lt;1,0,(S504-(S504/S528)))))))</f>
        <v>0</v>
      </c>
      <c r="U504" s="395">
        <f t="shared" ref="U504" ca="1" si="703">IF(U528="n/a",0,IF(AND(U502=0,T504=0),0,
IF(AND(U502&lt;&gt;0,T504=0),(U502/U$10),
IF(AND(U503&lt;&gt;0,T504&lt;&gt;0),(T504-(T504/T528))+(U502/U$10),
IF(T528&lt;1,0,(T504-(T504/T528)))))))</f>
        <v>0</v>
      </c>
      <c r="V504" s="395">
        <f t="shared" ref="V504" ca="1" si="704">IF(V528="n/a",0,IF(AND(V502=0,U504=0),0,
IF(AND(V502&lt;&gt;0,U504=0),(V502/V$10),
IF(AND(V503&lt;&gt;0,U504&lt;&gt;0),(U504-(U504/U528))+(V502/V$10),
IF(U528&lt;1,0,(U504-(U504/U528)))))))</f>
        <v>0</v>
      </c>
      <c r="W504" s="395">
        <f t="shared" ref="W504" ca="1" si="705">IF(W528="n/a",0,IF(AND(W502=0,V504=0),0,
IF(AND(W502&lt;&gt;0,V504=0),(W502/W$10),
IF(AND(W503&lt;&gt;0,V504&lt;&gt;0),(V504-(V504/V528))+(W502/W$10),
IF(V528&lt;1,0,(V504-(V504/V528)))))))</f>
        <v>0</v>
      </c>
      <c r="X504" s="249"/>
      <c r="Y504" s="249"/>
      <c r="Z504" s="249"/>
      <c r="AA504" s="249"/>
      <c r="AB504" s="249"/>
    </row>
    <row r="505" spans="1:28" hidden="1" outlineLevel="1">
      <c r="A505" s="331">
        <v>0</v>
      </c>
      <c r="B505" s="309" t="s">
        <v>194</v>
      </c>
      <c r="C505" s="395">
        <f ca="1">C500/C$10</f>
        <v>0</v>
      </c>
      <c r="D505" s="395">
        <f ca="1">IF(C529="n/a",C505,IFERROR(IF((OFFSET($C505,0,$A505))&lt;0,
MIN(0,C505-(OFFSET($C505,0,$A505)/(OFFSET($C500,-$A504,$A505)))),
MAX(0,C505-(OFFSET($C505,0,$A505)/(OFFSET($C500,-$A504,$A505))))),0))</f>
        <v>0</v>
      </c>
      <c r="E505" s="395">
        <f t="shared" ref="E505" ca="1" si="706">IF(D529="n/a",D505,IFERROR(IF((OFFSET($C505,0,$A505))&lt;0,
MIN(0,D505-(OFFSET($C505,0,$A505)/(OFFSET($C500,-$A504,$A505)))),
MAX(0,D505-(OFFSET($C505,0,$A505)/(OFFSET($C500,-$A504,$A505))))),0))</f>
        <v>0</v>
      </c>
      <c r="F505" s="395">
        <f t="shared" ref="F505:F506" ca="1" si="707">IF(E529="n/a",E505,IFERROR(IF((OFFSET($C505,0,$A505))&lt;0,
MIN(0,E505-(OFFSET($C505,0,$A505)/(OFFSET($C500,-$A504,$A505)))),
MAX(0,E505-(OFFSET($C505,0,$A505)/(OFFSET($C500,-$A504,$A505))))),0))</f>
        <v>0</v>
      </c>
      <c r="G505" s="395">
        <f t="shared" ref="G505:G507" ca="1" si="708">IF(F529="n/a",F505,IFERROR(IF((OFFSET($C505,0,$A505))&lt;0,
MIN(0,F505-(OFFSET($C505,0,$A505)/(OFFSET($C500,-$A504,$A505)))),
MAX(0,F505-(OFFSET($C505,0,$A505)/(OFFSET($C500,-$A504,$A505))))),0))</f>
        <v>0</v>
      </c>
      <c r="H505" s="395">
        <f t="shared" ref="H505:H508" ca="1" si="709">IF(G529="n/a",G505,IFERROR(IF((OFFSET($C505,0,$A505))&lt;0,
MIN(0,G505-(OFFSET($C505,0,$A505)/(OFFSET($C500,-$A504,$A505)))),
MAX(0,G505-(OFFSET($C505,0,$A505)/(OFFSET($C500,-$A504,$A505))))),0))</f>
        <v>0</v>
      </c>
      <c r="I505" s="395">
        <f t="shared" ref="I505:I509" ca="1" si="710">IF(H529="n/a",H505,IFERROR(IF((OFFSET($C505,0,$A505))&lt;0,
MIN(0,H505-(OFFSET($C505,0,$A505)/(OFFSET($C500,-$A504,$A505)))),
MAX(0,H505-(OFFSET($C505,0,$A505)/(OFFSET($C500,-$A504,$A505))))),0))</f>
        <v>0</v>
      </c>
      <c r="J505" s="395">
        <f t="shared" ref="J505:J510" ca="1" si="711">IF(I529="n/a",I505,IFERROR(IF((OFFSET($C505,0,$A505))&lt;0,
MIN(0,I505-(OFFSET($C505,0,$A505)/(OFFSET($C500,-$A504,$A505)))),
MAX(0,I505-(OFFSET($C505,0,$A505)/(OFFSET($C500,-$A504,$A505))))),0))</f>
        <v>0</v>
      </c>
      <c r="K505" s="395">
        <f t="shared" ref="K505:K511" ca="1" si="712">IF(J529="n/a",J505,IFERROR(IF((OFFSET($C505,0,$A505))&lt;0,
MIN(0,J505-(OFFSET($C505,0,$A505)/(OFFSET($C500,-$A504,$A505)))),
MAX(0,J505-(OFFSET($C505,0,$A505)/(OFFSET($C500,-$A504,$A505))))),0))</f>
        <v>0</v>
      </c>
      <c r="L505" s="395">
        <f t="shared" ref="L505:L512" ca="1" si="713">IF(K529="n/a",K505,IFERROR(IF((OFFSET($C505,0,$A505))&lt;0,
MIN(0,K505-(OFFSET($C505,0,$A505)/(OFFSET($C500,-$A504,$A505)))),
MAX(0,K505-(OFFSET($C505,0,$A505)/(OFFSET($C500,-$A504,$A505))))),0))</f>
        <v>0</v>
      </c>
      <c r="M505" s="395">
        <f t="shared" ref="M505:M513" ca="1" si="714">IF(L529="n/a",L505,IFERROR(IF((OFFSET($C505,0,$A505))&lt;0,
MIN(0,L505-(OFFSET($C505,0,$A505)/(OFFSET($C500,-$A504,$A505)))),
MAX(0,L505-(OFFSET($C505,0,$A505)/(OFFSET($C500,-$A504,$A505))))),0))</f>
        <v>0</v>
      </c>
      <c r="N505" s="395">
        <f t="shared" ref="N505:N514" ca="1" si="715">IF(M529="n/a",M505,IFERROR(IF((OFFSET($C505,0,$A505))&lt;0,
MIN(0,M505-(OFFSET($C505,0,$A505)/(OFFSET($C500,-$A504,$A505)))),
MAX(0,M505-(OFFSET($C505,0,$A505)/(OFFSET($C500,-$A504,$A505))))),0))</f>
        <v>0</v>
      </c>
      <c r="O505" s="395">
        <f t="shared" ref="O505:O515" ca="1" si="716">IF(N529="n/a",N505,IFERROR(IF((OFFSET($C505,0,$A505))&lt;0,
MIN(0,N505-(OFFSET($C505,0,$A505)/(OFFSET($C500,-$A504,$A505)))),
MAX(0,N505-(OFFSET($C505,0,$A505)/(OFFSET($C500,-$A504,$A505))))),0))</f>
        <v>0</v>
      </c>
      <c r="P505" s="395">
        <f t="shared" ref="P505:P516" ca="1" si="717">IF(O529="n/a",O505,IFERROR(IF((OFFSET($C505,0,$A505))&lt;0,
MIN(0,O505-(OFFSET($C505,0,$A505)/(OFFSET($C500,-$A504,$A505)))),
MAX(0,O505-(OFFSET($C505,0,$A505)/(OFFSET($C500,-$A504,$A505))))),0))</f>
        <v>0</v>
      </c>
      <c r="Q505" s="395">
        <f t="shared" ref="Q505:Q517" ca="1" si="718">IF(P529="n/a",P505,IFERROR(IF((OFFSET($C505,0,$A505))&lt;0,
MIN(0,P505-(OFFSET($C505,0,$A505)/(OFFSET($C500,-$A504,$A505)))),
MAX(0,P505-(OFFSET($C505,0,$A505)/(OFFSET($C500,-$A504,$A505))))),0))</f>
        <v>0</v>
      </c>
      <c r="R505" s="395">
        <f t="shared" ref="R505:R518" ca="1" si="719">IF(Q529="n/a",Q505,IFERROR(IF((OFFSET($C505,0,$A505))&lt;0,
MIN(0,Q505-(OFFSET($C505,0,$A505)/(OFFSET($C500,-$A504,$A505)))),
MAX(0,Q505-(OFFSET($C505,0,$A505)/(OFFSET($C500,-$A504,$A505))))),0))</f>
        <v>0</v>
      </c>
      <c r="S505" s="395">
        <f t="shared" ref="S505:S519" ca="1" si="720">IF(R529="n/a",R505,IFERROR(IF((OFFSET($C505,0,$A505))&lt;0,
MIN(0,R505-(OFFSET($C505,0,$A505)/(OFFSET($C500,-$A504,$A505)))),
MAX(0,R505-(OFFSET($C505,0,$A505)/(OFFSET($C500,-$A504,$A505))))),0))</f>
        <v>0</v>
      </c>
      <c r="T505" s="395">
        <f t="shared" ref="T505:T520" ca="1" si="721">IF(S529="n/a",S505,IFERROR(IF((OFFSET($C505,0,$A505))&lt;0,
MIN(0,S505-(OFFSET($C505,0,$A505)/(OFFSET($C500,-$A504,$A505)))),
MAX(0,S505-(OFFSET($C505,0,$A505)/(OFFSET($C500,-$A504,$A505))))),0))</f>
        <v>0</v>
      </c>
      <c r="U505" s="395">
        <f t="shared" ref="U505:U521" ca="1" si="722">IF(T529="n/a",T505,IFERROR(IF((OFFSET($C505,0,$A505))&lt;0,
MIN(0,T505-(OFFSET($C505,0,$A505)/(OFFSET($C500,-$A504,$A505)))),
MAX(0,T505-(OFFSET($C505,0,$A505)/(OFFSET($C500,-$A504,$A505))))),0))</f>
        <v>0</v>
      </c>
      <c r="V505" s="395">
        <f t="shared" ref="V505:V522" ca="1" si="723">IF(U529="n/a",U505,IFERROR(IF((OFFSET($C505,0,$A505))&lt;0,
MIN(0,U505-(OFFSET($C505,0,$A505)/(OFFSET($C500,-$A504,$A505)))),
MAX(0,U505-(OFFSET($C505,0,$A505)/(OFFSET($C500,-$A504,$A505))))),0))</f>
        <v>0</v>
      </c>
      <c r="W505" s="395">
        <f t="shared" ref="W505:W523" ca="1" si="724">IF(V529="n/a",V505,IFERROR(IF((OFFSET($C505,0,$A505))&lt;0,
MIN(0,V505-(OFFSET($C505,0,$A505)/(OFFSET($C500,-$A504,$A505)))),
MAX(0,V505-(OFFSET($C505,0,$A505)/(OFFSET($C500,-$A504,$A505))))),0))</f>
        <v>0</v>
      </c>
      <c r="X505" s="249"/>
      <c r="Y505" s="249"/>
      <c r="Z505" s="249"/>
      <c r="AA505" s="249"/>
      <c r="AB505" s="249"/>
    </row>
    <row r="506" spans="1:28" hidden="1" outlineLevel="1">
      <c r="A506" s="331">
        <v>1</v>
      </c>
      <c r="B506" s="309" t="str">
        <f t="shared" ref="B506:B524" ca="1" si="725">"Depreciated Net Capex "&amp;OFFSET($C$6,0,A506)</f>
        <v>Depreciated Net Capex 2013</v>
      </c>
      <c r="C506" s="396"/>
      <c r="D506" s="397">
        <f ca="1">(D500*((1+D$11)^0.5)/D$10)</f>
        <v>0</v>
      </c>
      <c r="E506" s="395">
        <f ca="1">IF(D530="n/a",D506,IFERROR(IF((OFFSET($C506,0,$A506))&lt;0,
MIN(0,D506-(OFFSET($C506,0,$A506)/(OFFSET($C501,-$A505,$A506)))),
MAX(0,D506-(OFFSET($C506,0,$A506)/(OFFSET($C501,-$A505,$A506))))),0))</f>
        <v>0</v>
      </c>
      <c r="F506" s="395">
        <f t="shared" ca="1" si="707"/>
        <v>0</v>
      </c>
      <c r="G506" s="395">
        <f t="shared" ca="1" si="708"/>
        <v>0</v>
      </c>
      <c r="H506" s="395">
        <f t="shared" ca="1" si="709"/>
        <v>0</v>
      </c>
      <c r="I506" s="395">
        <f t="shared" ca="1" si="710"/>
        <v>0</v>
      </c>
      <c r="J506" s="395">
        <f t="shared" ca="1" si="711"/>
        <v>0</v>
      </c>
      <c r="K506" s="395">
        <f t="shared" ca="1" si="712"/>
        <v>0</v>
      </c>
      <c r="L506" s="395">
        <f t="shared" ca="1" si="713"/>
        <v>0</v>
      </c>
      <c r="M506" s="395">
        <f t="shared" ca="1" si="714"/>
        <v>0</v>
      </c>
      <c r="N506" s="395">
        <f t="shared" ca="1" si="715"/>
        <v>0</v>
      </c>
      <c r="O506" s="395">
        <f t="shared" ca="1" si="716"/>
        <v>0</v>
      </c>
      <c r="P506" s="395">
        <f t="shared" ca="1" si="717"/>
        <v>0</v>
      </c>
      <c r="Q506" s="395">
        <f t="shared" ca="1" si="718"/>
        <v>0</v>
      </c>
      <c r="R506" s="395">
        <f t="shared" ca="1" si="719"/>
        <v>0</v>
      </c>
      <c r="S506" s="395">
        <f t="shared" ca="1" si="720"/>
        <v>0</v>
      </c>
      <c r="T506" s="395">
        <f t="shared" ca="1" si="721"/>
        <v>0</v>
      </c>
      <c r="U506" s="395">
        <f t="shared" ca="1" si="722"/>
        <v>0</v>
      </c>
      <c r="V506" s="395">
        <f t="shared" ca="1" si="723"/>
        <v>0</v>
      </c>
      <c r="W506" s="395">
        <f t="shared" ca="1" si="724"/>
        <v>0</v>
      </c>
      <c r="X506" s="249"/>
      <c r="Y506" s="249"/>
      <c r="Z506" s="249"/>
      <c r="AA506" s="249"/>
      <c r="AB506" s="249"/>
    </row>
    <row r="507" spans="1:28" hidden="1" outlineLevel="1">
      <c r="A507" s="331">
        <v>2</v>
      </c>
      <c r="B507" s="309" t="str">
        <f t="shared" ca="1" si="725"/>
        <v>Depreciated Net Capex 2014</v>
      </c>
      <c r="C507" s="398"/>
      <c r="D507" s="399"/>
      <c r="E507" s="397">
        <f ca="1">(E500*((1+E$11)^0.5)/E$10)</f>
        <v>0</v>
      </c>
      <c r="F507" s="395">
        <f ca="1">IF(E531="n/a",E507,IFERROR(IF((OFFSET($C507,0,$A507))&lt;0,
MIN(0,E507-(OFFSET($C507,0,$A507)/(OFFSET($C502,-$A506,$A507)))),
MAX(0,E507-(OFFSET($C507,0,$A507)/(OFFSET($C502,-$A506,$A507))))),0))</f>
        <v>0</v>
      </c>
      <c r="G507" s="395">
        <f t="shared" ca="1" si="708"/>
        <v>0</v>
      </c>
      <c r="H507" s="395">
        <f t="shared" ca="1" si="709"/>
        <v>0</v>
      </c>
      <c r="I507" s="395">
        <f t="shared" ca="1" si="710"/>
        <v>0</v>
      </c>
      <c r="J507" s="395">
        <f t="shared" ca="1" si="711"/>
        <v>0</v>
      </c>
      <c r="K507" s="395">
        <f t="shared" ca="1" si="712"/>
        <v>0</v>
      </c>
      <c r="L507" s="395">
        <f t="shared" ca="1" si="713"/>
        <v>0</v>
      </c>
      <c r="M507" s="395">
        <f t="shared" ca="1" si="714"/>
        <v>0</v>
      </c>
      <c r="N507" s="395">
        <f t="shared" ca="1" si="715"/>
        <v>0</v>
      </c>
      <c r="O507" s="395">
        <f t="shared" ca="1" si="716"/>
        <v>0</v>
      </c>
      <c r="P507" s="395">
        <f t="shared" ca="1" si="717"/>
        <v>0</v>
      </c>
      <c r="Q507" s="395">
        <f t="shared" ca="1" si="718"/>
        <v>0</v>
      </c>
      <c r="R507" s="395">
        <f t="shared" ca="1" si="719"/>
        <v>0</v>
      </c>
      <c r="S507" s="395">
        <f t="shared" ca="1" si="720"/>
        <v>0</v>
      </c>
      <c r="T507" s="395">
        <f t="shared" ca="1" si="721"/>
        <v>0</v>
      </c>
      <c r="U507" s="395">
        <f t="shared" ca="1" si="722"/>
        <v>0</v>
      </c>
      <c r="V507" s="395">
        <f t="shared" ca="1" si="723"/>
        <v>0</v>
      </c>
      <c r="W507" s="395">
        <f t="shared" ca="1" si="724"/>
        <v>0</v>
      </c>
      <c r="X507" s="334"/>
      <c r="Y507" s="249"/>
      <c r="Z507" s="249"/>
      <c r="AA507" s="249"/>
      <c r="AB507" s="249"/>
    </row>
    <row r="508" spans="1:28" hidden="1" outlineLevel="1">
      <c r="A508" s="331">
        <v>3</v>
      </c>
      <c r="B508" s="309" t="str">
        <f t="shared" ca="1" si="725"/>
        <v>Depreciated Net Capex 2015</v>
      </c>
      <c r="C508" s="398"/>
      <c r="D508" s="398"/>
      <c r="E508" s="399"/>
      <c r="F508" s="400">
        <f ca="1">($F500*((1+F$11)^0.5)/F$10)</f>
        <v>0</v>
      </c>
      <c r="G508" s="395">
        <f ca="1">IF(F532="n/a",F508,IFERROR(IF((OFFSET($C508,0,$A508))&lt;0,
MIN(0,F508-(OFFSET($C508,0,$A508)/(OFFSET($C503,-$A507,$A508)))),
MAX(0,F508-(OFFSET($C508,0,$A508)/(OFFSET($C503,-$A507,$A508))))),0))</f>
        <v>0</v>
      </c>
      <c r="H508" s="395">
        <f t="shared" ca="1" si="709"/>
        <v>0</v>
      </c>
      <c r="I508" s="395">
        <f t="shared" ca="1" si="710"/>
        <v>0</v>
      </c>
      <c r="J508" s="395">
        <f t="shared" ca="1" si="711"/>
        <v>0</v>
      </c>
      <c r="K508" s="395">
        <f t="shared" ca="1" si="712"/>
        <v>0</v>
      </c>
      <c r="L508" s="395">
        <f t="shared" ca="1" si="713"/>
        <v>0</v>
      </c>
      <c r="M508" s="395">
        <f t="shared" ca="1" si="714"/>
        <v>0</v>
      </c>
      <c r="N508" s="395">
        <f t="shared" ca="1" si="715"/>
        <v>0</v>
      </c>
      <c r="O508" s="395">
        <f t="shared" ca="1" si="716"/>
        <v>0</v>
      </c>
      <c r="P508" s="395">
        <f t="shared" ca="1" si="717"/>
        <v>0</v>
      </c>
      <c r="Q508" s="395">
        <f t="shared" ca="1" si="718"/>
        <v>0</v>
      </c>
      <c r="R508" s="395">
        <f t="shared" ca="1" si="719"/>
        <v>0</v>
      </c>
      <c r="S508" s="395">
        <f t="shared" ca="1" si="720"/>
        <v>0</v>
      </c>
      <c r="T508" s="395">
        <f t="shared" ca="1" si="721"/>
        <v>0</v>
      </c>
      <c r="U508" s="395">
        <f t="shared" ca="1" si="722"/>
        <v>0</v>
      </c>
      <c r="V508" s="395">
        <f t="shared" ca="1" si="723"/>
        <v>0</v>
      </c>
      <c r="W508" s="395">
        <f t="shared" ca="1" si="724"/>
        <v>0</v>
      </c>
      <c r="X508" s="334"/>
      <c r="Y508" s="334"/>
      <c r="Z508" s="249"/>
      <c r="AA508" s="249"/>
      <c r="AB508" s="249"/>
    </row>
    <row r="509" spans="1:28" hidden="1" outlineLevel="1">
      <c r="A509" s="331">
        <v>4</v>
      </c>
      <c r="B509" s="309" t="str">
        <f t="shared" ca="1" si="725"/>
        <v>Depreciated Net Capex 2016</v>
      </c>
      <c r="C509" s="398"/>
      <c r="D509" s="398"/>
      <c r="E509" s="398"/>
      <c r="F509" s="399"/>
      <c r="G509" s="400">
        <f ca="1">($G500*((1+G$11)^0.5)/G$10)</f>
        <v>0</v>
      </c>
      <c r="H509" s="395">
        <f ca="1">IF(G533="n/a",G509,IFERROR(IF((OFFSET($C509,0,$A509))&lt;0,
MIN(0,G509-(OFFSET($C509,0,$A509)/(OFFSET($C504,-$A508,$A509)))),
MAX(0,G509-(OFFSET($C509,0,$A509)/(OFFSET($C504,-$A508,$A509))))),0))</f>
        <v>0</v>
      </c>
      <c r="I509" s="395">
        <f t="shared" ca="1" si="710"/>
        <v>0</v>
      </c>
      <c r="J509" s="395">
        <f t="shared" ca="1" si="711"/>
        <v>0</v>
      </c>
      <c r="K509" s="395">
        <f t="shared" ca="1" si="712"/>
        <v>0</v>
      </c>
      <c r="L509" s="395">
        <f t="shared" ca="1" si="713"/>
        <v>0</v>
      </c>
      <c r="M509" s="395">
        <f t="shared" ca="1" si="714"/>
        <v>0</v>
      </c>
      <c r="N509" s="395">
        <f t="shared" ca="1" si="715"/>
        <v>0</v>
      </c>
      <c r="O509" s="395">
        <f t="shared" ca="1" si="716"/>
        <v>0</v>
      </c>
      <c r="P509" s="395">
        <f t="shared" ca="1" si="717"/>
        <v>0</v>
      </c>
      <c r="Q509" s="395">
        <f t="shared" ca="1" si="718"/>
        <v>0</v>
      </c>
      <c r="R509" s="395">
        <f t="shared" ca="1" si="719"/>
        <v>0</v>
      </c>
      <c r="S509" s="395">
        <f t="shared" ca="1" si="720"/>
        <v>0</v>
      </c>
      <c r="T509" s="395">
        <f t="shared" ca="1" si="721"/>
        <v>0</v>
      </c>
      <c r="U509" s="395">
        <f t="shared" ca="1" si="722"/>
        <v>0</v>
      </c>
      <c r="V509" s="395">
        <f t="shared" ca="1" si="723"/>
        <v>0</v>
      </c>
      <c r="W509" s="395">
        <f t="shared" ca="1" si="724"/>
        <v>0</v>
      </c>
      <c r="X509" s="334"/>
      <c r="Y509" s="334"/>
      <c r="Z509" s="334"/>
      <c r="AA509" s="249"/>
      <c r="AB509" s="249"/>
    </row>
    <row r="510" spans="1:28" hidden="1" outlineLevel="1">
      <c r="A510" s="331">
        <v>5</v>
      </c>
      <c r="B510" s="309" t="str">
        <f t="shared" ca="1" si="725"/>
        <v>Depreciated Net Capex 2017</v>
      </c>
      <c r="C510" s="398"/>
      <c r="D510" s="398"/>
      <c r="E510" s="398"/>
      <c r="F510" s="398"/>
      <c r="G510" s="399"/>
      <c r="H510" s="400">
        <f ca="1">(H500*((1+H$11)^0.5)/H$10)</f>
        <v>0</v>
      </c>
      <c r="I510" s="395">
        <f ca="1">IF(H534="n/a",H510,IFERROR(IF((OFFSET($C510,0,$A510))&lt;0,
MIN(0,H510-(OFFSET($C510,0,$A510)/(OFFSET($C505,-$A509,$A510)))),
MAX(0,H510-(OFFSET($C510,0,$A510)/(OFFSET($C505,-$A509,$A510))))),0))</f>
        <v>0</v>
      </c>
      <c r="J510" s="395">
        <f t="shared" ca="1" si="711"/>
        <v>0</v>
      </c>
      <c r="K510" s="395">
        <f t="shared" ca="1" si="712"/>
        <v>0</v>
      </c>
      <c r="L510" s="395">
        <f t="shared" ca="1" si="713"/>
        <v>0</v>
      </c>
      <c r="M510" s="395">
        <f t="shared" ca="1" si="714"/>
        <v>0</v>
      </c>
      <c r="N510" s="395">
        <f t="shared" ca="1" si="715"/>
        <v>0</v>
      </c>
      <c r="O510" s="395">
        <f t="shared" ca="1" si="716"/>
        <v>0</v>
      </c>
      <c r="P510" s="395">
        <f t="shared" ca="1" si="717"/>
        <v>0</v>
      </c>
      <c r="Q510" s="395">
        <f t="shared" ca="1" si="718"/>
        <v>0</v>
      </c>
      <c r="R510" s="395">
        <f t="shared" ca="1" si="719"/>
        <v>0</v>
      </c>
      <c r="S510" s="395">
        <f t="shared" ca="1" si="720"/>
        <v>0</v>
      </c>
      <c r="T510" s="395">
        <f t="shared" ca="1" si="721"/>
        <v>0</v>
      </c>
      <c r="U510" s="395">
        <f t="shared" ca="1" si="722"/>
        <v>0</v>
      </c>
      <c r="V510" s="395">
        <f t="shared" ca="1" si="723"/>
        <v>0</v>
      </c>
      <c r="W510" s="395">
        <f t="shared" ca="1" si="724"/>
        <v>0</v>
      </c>
      <c r="X510" s="334"/>
      <c r="Y510" s="334"/>
      <c r="Z510" s="334"/>
      <c r="AA510" s="249"/>
      <c r="AB510" s="249"/>
    </row>
    <row r="511" spans="1:28" hidden="1" outlineLevel="1">
      <c r="A511" s="331">
        <v>6</v>
      </c>
      <c r="B511" s="309" t="str">
        <f t="shared" ca="1" si="725"/>
        <v>Depreciated Net Capex 2018</v>
      </c>
      <c r="C511" s="398"/>
      <c r="D511" s="398"/>
      <c r="E511" s="398"/>
      <c r="F511" s="398"/>
      <c r="G511" s="398"/>
      <c r="H511" s="399"/>
      <c r="I511" s="400">
        <f ca="1">(I500*((1+I$11)^0.5)/I$10)</f>
        <v>0</v>
      </c>
      <c r="J511" s="395">
        <f ca="1">IF(I535="n/a",I511,IFERROR(IF((OFFSET($C511,0,$A511))&lt;0,
MIN(0,I511-(OFFSET($C511,0,$A511)/(OFFSET($C506,-$A510,$A511)))),
MAX(0,I511-(OFFSET($C511,0,$A511)/(OFFSET($C506,-$A510,$A511))))),0))</f>
        <v>0</v>
      </c>
      <c r="K511" s="395">
        <f t="shared" ca="1" si="712"/>
        <v>0</v>
      </c>
      <c r="L511" s="395">
        <f t="shared" ca="1" si="713"/>
        <v>0</v>
      </c>
      <c r="M511" s="395">
        <f t="shared" ca="1" si="714"/>
        <v>0</v>
      </c>
      <c r="N511" s="395">
        <f t="shared" ca="1" si="715"/>
        <v>0</v>
      </c>
      <c r="O511" s="395">
        <f t="shared" ca="1" si="716"/>
        <v>0</v>
      </c>
      <c r="P511" s="395">
        <f t="shared" ca="1" si="717"/>
        <v>0</v>
      </c>
      <c r="Q511" s="395">
        <f t="shared" ca="1" si="718"/>
        <v>0</v>
      </c>
      <c r="R511" s="395">
        <f t="shared" ca="1" si="719"/>
        <v>0</v>
      </c>
      <c r="S511" s="395">
        <f t="shared" ca="1" si="720"/>
        <v>0</v>
      </c>
      <c r="T511" s="395">
        <f t="shared" ca="1" si="721"/>
        <v>0</v>
      </c>
      <c r="U511" s="395">
        <f t="shared" ca="1" si="722"/>
        <v>0</v>
      </c>
      <c r="V511" s="395">
        <f t="shared" ca="1" si="723"/>
        <v>0</v>
      </c>
      <c r="W511" s="395">
        <f t="shared" ca="1" si="724"/>
        <v>0</v>
      </c>
      <c r="X511" s="334"/>
      <c r="Y511" s="334"/>
      <c r="Z511" s="334"/>
      <c r="AA511" s="249"/>
      <c r="AB511" s="249"/>
    </row>
    <row r="512" spans="1:28" hidden="1" outlineLevel="1">
      <c r="A512" s="331">
        <v>7</v>
      </c>
      <c r="B512" s="309" t="str">
        <f t="shared" ca="1" si="725"/>
        <v>Depreciated Net Capex 2019</v>
      </c>
      <c r="C512" s="398"/>
      <c r="D512" s="398"/>
      <c r="E512" s="398"/>
      <c r="F512" s="398"/>
      <c r="G512" s="398"/>
      <c r="H512" s="398"/>
      <c r="I512" s="399"/>
      <c r="J512" s="400">
        <f ca="1">(J500*((1+J$11)^0.5)/J$10)</f>
        <v>0</v>
      </c>
      <c r="K512" s="395">
        <f ca="1">IF(J536="n/a",J512,IFERROR(IF((OFFSET($C512,0,$A512))&lt;0,
MIN(0,J512-(OFFSET($C512,0,$A512)/(OFFSET($C507,-$A511,$A512)))),
MAX(0,J512-(OFFSET($C512,0,$A512)/(OFFSET($C507,-$A511,$A512))))),0))</f>
        <v>0</v>
      </c>
      <c r="L512" s="395">
        <f t="shared" ca="1" si="713"/>
        <v>0</v>
      </c>
      <c r="M512" s="395">
        <f t="shared" ca="1" si="714"/>
        <v>0</v>
      </c>
      <c r="N512" s="395">
        <f t="shared" ca="1" si="715"/>
        <v>0</v>
      </c>
      <c r="O512" s="395">
        <f t="shared" ca="1" si="716"/>
        <v>0</v>
      </c>
      <c r="P512" s="395">
        <f t="shared" ca="1" si="717"/>
        <v>0</v>
      </c>
      <c r="Q512" s="395">
        <f t="shared" ca="1" si="718"/>
        <v>0</v>
      </c>
      <c r="R512" s="395">
        <f t="shared" ca="1" si="719"/>
        <v>0</v>
      </c>
      <c r="S512" s="395">
        <f t="shared" ca="1" si="720"/>
        <v>0</v>
      </c>
      <c r="T512" s="395">
        <f t="shared" ca="1" si="721"/>
        <v>0</v>
      </c>
      <c r="U512" s="395">
        <f t="shared" ca="1" si="722"/>
        <v>0</v>
      </c>
      <c r="V512" s="395">
        <f t="shared" ca="1" si="723"/>
        <v>0</v>
      </c>
      <c r="W512" s="395">
        <f t="shared" ca="1" si="724"/>
        <v>0</v>
      </c>
      <c r="X512" s="334"/>
      <c r="Y512" s="334"/>
      <c r="Z512" s="334"/>
      <c r="AA512" s="249"/>
      <c r="AB512" s="249"/>
    </row>
    <row r="513" spans="1:28" hidden="1" outlineLevel="1">
      <c r="A513" s="331">
        <v>8</v>
      </c>
      <c r="B513" s="309" t="str">
        <f t="shared" ca="1" si="725"/>
        <v>Depreciated Net Capex 2020</v>
      </c>
      <c r="C513" s="398"/>
      <c r="D513" s="398"/>
      <c r="E513" s="398"/>
      <c r="F513" s="398"/>
      <c r="G513" s="398"/>
      <c r="H513" s="398"/>
      <c r="I513" s="398"/>
      <c r="J513" s="399"/>
      <c r="K513" s="400">
        <f ca="1">(K500*((1+K$11)^0.5)/K$10)</f>
        <v>0</v>
      </c>
      <c r="L513" s="395">
        <f ca="1">IF(K537="n/a",K513,IFERROR(IF((OFFSET($C513,0,$A513))&lt;0,
MIN(0,K513-(OFFSET($C513,0,$A513)/(OFFSET($C508,-$A512,$A513)))),
MAX(0,K513-(OFFSET($C513,0,$A513)/(OFFSET($C508,-$A512,$A513))))),0))</f>
        <v>0</v>
      </c>
      <c r="M513" s="395">
        <f t="shared" ca="1" si="714"/>
        <v>0</v>
      </c>
      <c r="N513" s="395">
        <f t="shared" ca="1" si="715"/>
        <v>0</v>
      </c>
      <c r="O513" s="395">
        <f t="shared" ca="1" si="716"/>
        <v>0</v>
      </c>
      <c r="P513" s="395">
        <f t="shared" ca="1" si="717"/>
        <v>0</v>
      </c>
      <c r="Q513" s="395">
        <f t="shared" ca="1" si="718"/>
        <v>0</v>
      </c>
      <c r="R513" s="395">
        <f t="shared" ca="1" si="719"/>
        <v>0</v>
      </c>
      <c r="S513" s="395">
        <f t="shared" ca="1" si="720"/>
        <v>0</v>
      </c>
      <c r="T513" s="395">
        <f t="shared" ca="1" si="721"/>
        <v>0</v>
      </c>
      <c r="U513" s="395">
        <f t="shared" ca="1" si="722"/>
        <v>0</v>
      </c>
      <c r="V513" s="395">
        <f t="shared" ca="1" si="723"/>
        <v>0</v>
      </c>
      <c r="W513" s="395">
        <f t="shared" ca="1" si="724"/>
        <v>0</v>
      </c>
      <c r="X513" s="334"/>
      <c r="Y513" s="334"/>
      <c r="Z513" s="334"/>
      <c r="AA513" s="249"/>
      <c r="AB513" s="249"/>
    </row>
    <row r="514" spans="1:28" hidden="1" outlineLevel="1">
      <c r="A514" s="331">
        <v>9</v>
      </c>
      <c r="B514" s="309" t="str">
        <f t="shared" ca="1" si="725"/>
        <v>Depreciated Net Capex 2021</v>
      </c>
      <c r="C514" s="398"/>
      <c r="D514" s="398"/>
      <c r="E514" s="398"/>
      <c r="F514" s="398"/>
      <c r="G514" s="398"/>
      <c r="H514" s="398"/>
      <c r="I514" s="398"/>
      <c r="J514" s="398"/>
      <c r="K514" s="399"/>
      <c r="L514" s="400">
        <f ca="1">(L500*((1+L$11)^0.5)/L$10)</f>
        <v>0</v>
      </c>
      <c r="M514" s="395">
        <f ca="1">IF(L538="n/a",L514,IFERROR(IF((OFFSET($C514,0,$A514))&lt;0,
MIN(0,L514-(OFFSET($C514,0,$A514)/(OFFSET($C509,-$A513,$A514)))),
MAX(0,L514-(OFFSET($C514,0,$A514)/(OFFSET($C509,-$A513,$A514))))),0))</f>
        <v>0</v>
      </c>
      <c r="N514" s="395">
        <f t="shared" ca="1" si="715"/>
        <v>0</v>
      </c>
      <c r="O514" s="395">
        <f t="shared" ca="1" si="716"/>
        <v>0</v>
      </c>
      <c r="P514" s="395">
        <f t="shared" ca="1" si="717"/>
        <v>0</v>
      </c>
      <c r="Q514" s="395">
        <f t="shared" ca="1" si="718"/>
        <v>0</v>
      </c>
      <c r="R514" s="395">
        <f t="shared" ca="1" si="719"/>
        <v>0</v>
      </c>
      <c r="S514" s="395">
        <f t="shared" ca="1" si="720"/>
        <v>0</v>
      </c>
      <c r="T514" s="395">
        <f t="shared" ca="1" si="721"/>
        <v>0</v>
      </c>
      <c r="U514" s="395">
        <f t="shared" ca="1" si="722"/>
        <v>0</v>
      </c>
      <c r="V514" s="395">
        <f t="shared" ca="1" si="723"/>
        <v>0</v>
      </c>
      <c r="W514" s="395">
        <f t="shared" ca="1" si="724"/>
        <v>0</v>
      </c>
      <c r="X514" s="334"/>
      <c r="Y514" s="334"/>
      <c r="Z514" s="334"/>
      <c r="AA514" s="249"/>
      <c r="AB514" s="249"/>
    </row>
    <row r="515" spans="1:28" hidden="1" outlineLevel="1">
      <c r="A515" s="331">
        <v>10</v>
      </c>
      <c r="B515" s="309" t="str">
        <f t="shared" ca="1" si="725"/>
        <v>Depreciated Net Capex 2022</v>
      </c>
      <c r="C515" s="398"/>
      <c r="D515" s="398"/>
      <c r="E515" s="398"/>
      <c r="F515" s="398"/>
      <c r="G515" s="398"/>
      <c r="H515" s="398"/>
      <c r="I515" s="398"/>
      <c r="J515" s="398"/>
      <c r="K515" s="398"/>
      <c r="L515" s="399"/>
      <c r="M515" s="400">
        <f ca="1">(M500*((1+M$11)^0.5)/M$10)</f>
        <v>0</v>
      </c>
      <c r="N515" s="395">
        <f ca="1">IF(M539="n/a",M515,IFERROR(IF((OFFSET($C515,0,$A515))&lt;0,
MIN(0,M515-(OFFSET($C515,0,$A515)/(OFFSET($C510,-$A514,$A515)))),
MAX(0,M515-(OFFSET($C515,0,$A515)/(OFFSET($C510,-$A514,$A515))))),0))</f>
        <v>0</v>
      </c>
      <c r="O515" s="395">
        <f t="shared" ca="1" si="716"/>
        <v>0</v>
      </c>
      <c r="P515" s="395">
        <f t="shared" ca="1" si="717"/>
        <v>0</v>
      </c>
      <c r="Q515" s="395">
        <f t="shared" ca="1" si="718"/>
        <v>0</v>
      </c>
      <c r="R515" s="395">
        <f t="shared" ca="1" si="719"/>
        <v>0</v>
      </c>
      <c r="S515" s="395">
        <f t="shared" ca="1" si="720"/>
        <v>0</v>
      </c>
      <c r="T515" s="395">
        <f t="shared" ca="1" si="721"/>
        <v>0</v>
      </c>
      <c r="U515" s="395">
        <f t="shared" ca="1" si="722"/>
        <v>0</v>
      </c>
      <c r="V515" s="395">
        <f t="shared" ca="1" si="723"/>
        <v>0</v>
      </c>
      <c r="W515" s="395">
        <f t="shared" ca="1" si="724"/>
        <v>0</v>
      </c>
      <c r="X515" s="334"/>
      <c r="Y515" s="334"/>
      <c r="Z515" s="334"/>
      <c r="AA515" s="249"/>
      <c r="AB515" s="249"/>
    </row>
    <row r="516" spans="1:28" hidden="1" outlineLevel="1">
      <c r="A516" s="331">
        <v>11</v>
      </c>
      <c r="B516" s="309" t="str">
        <f t="shared" ca="1" si="725"/>
        <v>Depreciated Net Capex 2023</v>
      </c>
      <c r="C516" s="398"/>
      <c r="D516" s="398"/>
      <c r="E516" s="398"/>
      <c r="F516" s="398"/>
      <c r="G516" s="398"/>
      <c r="H516" s="398"/>
      <c r="I516" s="398"/>
      <c r="J516" s="398"/>
      <c r="K516" s="398"/>
      <c r="L516" s="398"/>
      <c r="M516" s="399"/>
      <c r="N516" s="400">
        <f>(N500*((1+N$11)^0.5)/N$10)</f>
        <v>0</v>
      </c>
      <c r="O516" s="395">
        <f ca="1">IF(N540="n/a",N516,IFERROR(IF((OFFSET($C516,0,$A516))&lt;0,
MIN(0,N516-(OFFSET($C516,0,$A516)/(OFFSET($C511,-$A515,$A516)))),
MAX(0,N516-(OFFSET($C516,0,$A516)/(OFFSET($C511,-$A515,$A516))))),0))</f>
        <v>0</v>
      </c>
      <c r="P516" s="395">
        <f t="shared" ca="1" si="717"/>
        <v>0</v>
      </c>
      <c r="Q516" s="395">
        <f t="shared" ca="1" si="718"/>
        <v>0</v>
      </c>
      <c r="R516" s="395">
        <f t="shared" ca="1" si="719"/>
        <v>0</v>
      </c>
      <c r="S516" s="395">
        <f t="shared" ca="1" si="720"/>
        <v>0</v>
      </c>
      <c r="T516" s="395">
        <f t="shared" ca="1" si="721"/>
        <v>0</v>
      </c>
      <c r="U516" s="395">
        <f t="shared" ca="1" si="722"/>
        <v>0</v>
      </c>
      <c r="V516" s="395">
        <f t="shared" ca="1" si="723"/>
        <v>0</v>
      </c>
      <c r="W516" s="395">
        <f t="shared" ca="1" si="724"/>
        <v>0</v>
      </c>
      <c r="X516" s="334"/>
      <c r="Y516" s="334"/>
      <c r="Z516" s="334"/>
      <c r="AA516" s="249"/>
      <c r="AB516" s="249"/>
    </row>
    <row r="517" spans="1:28" hidden="1" outlineLevel="1">
      <c r="A517" s="331">
        <v>12</v>
      </c>
      <c r="B517" s="309" t="str">
        <f t="shared" ca="1" si="725"/>
        <v>Depreciated Net Capex 2024</v>
      </c>
      <c r="C517" s="398"/>
      <c r="D517" s="398"/>
      <c r="E517" s="398"/>
      <c r="F517" s="398"/>
      <c r="G517" s="398"/>
      <c r="H517" s="398"/>
      <c r="I517" s="398"/>
      <c r="J517" s="398"/>
      <c r="K517" s="398"/>
      <c r="L517" s="398"/>
      <c r="M517" s="398"/>
      <c r="N517" s="399"/>
      <c r="O517" s="400">
        <f>(O500*((1+O$11)^0.5)/O$10)</f>
        <v>0</v>
      </c>
      <c r="P517" s="395">
        <f ca="1">IF(O541="n/a",O517,IFERROR(IF((OFFSET($C517,0,$A517))&lt;0,
MIN(0,O517-(OFFSET($C517,0,$A517)/(OFFSET($C512,-$A516,$A517)))),
MAX(0,O517-(OFFSET($C517,0,$A517)/(OFFSET($C512,-$A516,$A517))))),0))</f>
        <v>0</v>
      </c>
      <c r="Q517" s="395">
        <f t="shared" ca="1" si="718"/>
        <v>0</v>
      </c>
      <c r="R517" s="395">
        <f t="shared" ca="1" si="719"/>
        <v>0</v>
      </c>
      <c r="S517" s="395">
        <f t="shared" ca="1" si="720"/>
        <v>0</v>
      </c>
      <c r="T517" s="395">
        <f t="shared" ca="1" si="721"/>
        <v>0</v>
      </c>
      <c r="U517" s="395">
        <f t="shared" ca="1" si="722"/>
        <v>0</v>
      </c>
      <c r="V517" s="395">
        <f t="shared" ca="1" si="723"/>
        <v>0</v>
      </c>
      <c r="W517" s="395">
        <f t="shared" ca="1" si="724"/>
        <v>0</v>
      </c>
      <c r="X517" s="334"/>
      <c r="Y517" s="334"/>
      <c r="Z517" s="334"/>
      <c r="AA517" s="249"/>
      <c r="AB517" s="249"/>
    </row>
    <row r="518" spans="1:28" hidden="1" outlineLevel="1">
      <c r="A518" s="331">
        <v>13</v>
      </c>
      <c r="B518" s="309" t="str">
        <f t="shared" ca="1" si="725"/>
        <v>Depreciated Net Capex 2025</v>
      </c>
      <c r="C518" s="398"/>
      <c r="D518" s="398"/>
      <c r="E518" s="398"/>
      <c r="F518" s="398"/>
      <c r="G518" s="398"/>
      <c r="H518" s="398"/>
      <c r="I518" s="398"/>
      <c r="J518" s="398"/>
      <c r="K518" s="398"/>
      <c r="L518" s="398"/>
      <c r="M518" s="398"/>
      <c r="N518" s="398"/>
      <c r="O518" s="399"/>
      <c r="P518" s="400">
        <f>(P500*((1+P$11)^0.5)/P$10)</f>
        <v>0</v>
      </c>
      <c r="Q518" s="395">
        <f ca="1">IF(P542="n/a",P518,IFERROR(IF((OFFSET($C518,0,$A518))&lt;0,
MIN(0,P518-(OFFSET($C518,0,$A518)/(OFFSET($C513,-$A517,$A518)))),
MAX(0,P518-(OFFSET($C518,0,$A518)/(OFFSET($C513,-$A517,$A518))))),0))</f>
        <v>0</v>
      </c>
      <c r="R518" s="395">
        <f t="shared" ca="1" si="719"/>
        <v>0</v>
      </c>
      <c r="S518" s="395">
        <f t="shared" ca="1" si="720"/>
        <v>0</v>
      </c>
      <c r="T518" s="395">
        <f t="shared" ca="1" si="721"/>
        <v>0</v>
      </c>
      <c r="U518" s="395">
        <f t="shared" ca="1" si="722"/>
        <v>0</v>
      </c>
      <c r="V518" s="395">
        <f t="shared" ca="1" si="723"/>
        <v>0</v>
      </c>
      <c r="W518" s="395">
        <f t="shared" ca="1" si="724"/>
        <v>0</v>
      </c>
      <c r="X518" s="334"/>
      <c r="Y518" s="334"/>
      <c r="Z518" s="334"/>
      <c r="AA518" s="249"/>
      <c r="AB518" s="249"/>
    </row>
    <row r="519" spans="1:28" hidden="1" outlineLevel="1">
      <c r="A519" s="331">
        <v>14</v>
      </c>
      <c r="B519" s="309" t="str">
        <f t="shared" ca="1" si="725"/>
        <v>Depreciated Net Capex 2026</v>
      </c>
      <c r="C519" s="398"/>
      <c r="D519" s="398"/>
      <c r="E519" s="398"/>
      <c r="F519" s="398"/>
      <c r="G519" s="398"/>
      <c r="H519" s="398"/>
      <c r="I519" s="398"/>
      <c r="J519" s="398"/>
      <c r="K519" s="398"/>
      <c r="L519" s="398"/>
      <c r="M519" s="398"/>
      <c r="N519" s="398"/>
      <c r="O519" s="398"/>
      <c r="P519" s="399"/>
      <c r="Q519" s="400">
        <f>(Q500*((1+Q$11)^0.5)/Q$10)</f>
        <v>0</v>
      </c>
      <c r="R519" s="395">
        <f ca="1">IF(Q543="n/a",Q519,IFERROR(IF((OFFSET($C519,0,$A519))&lt;0,
MIN(0,Q519-(OFFSET($C519,0,$A519)/(OFFSET($C514,-$A518,$A519)))),
MAX(0,Q519-(OFFSET($C519,0,$A519)/(OFFSET($C514,-$A518,$A519))))),0))</f>
        <v>0</v>
      </c>
      <c r="S519" s="395">
        <f t="shared" ca="1" si="720"/>
        <v>0</v>
      </c>
      <c r="T519" s="395">
        <f t="shared" ca="1" si="721"/>
        <v>0</v>
      </c>
      <c r="U519" s="395">
        <f t="shared" ca="1" si="722"/>
        <v>0</v>
      </c>
      <c r="V519" s="395">
        <f t="shared" ca="1" si="723"/>
        <v>0</v>
      </c>
      <c r="W519" s="395">
        <f t="shared" ca="1" si="724"/>
        <v>0</v>
      </c>
      <c r="X519" s="334"/>
      <c r="Y519" s="334"/>
      <c r="Z519" s="334"/>
      <c r="AA519" s="249"/>
      <c r="AB519" s="249"/>
    </row>
    <row r="520" spans="1:28" hidden="1" outlineLevel="1">
      <c r="A520" s="331">
        <v>15</v>
      </c>
      <c r="B520" s="309" t="str">
        <f t="shared" ca="1" si="725"/>
        <v>Depreciated Net Capex 2027</v>
      </c>
      <c r="C520" s="398"/>
      <c r="D520" s="398"/>
      <c r="E520" s="398"/>
      <c r="F520" s="398"/>
      <c r="G520" s="398"/>
      <c r="H520" s="398"/>
      <c r="I520" s="398"/>
      <c r="J520" s="398"/>
      <c r="K520" s="398"/>
      <c r="L520" s="398"/>
      <c r="M520" s="398"/>
      <c r="N520" s="398"/>
      <c r="O520" s="398"/>
      <c r="P520" s="398"/>
      <c r="Q520" s="399"/>
      <c r="R520" s="400">
        <f>(R500*((1+R$11)^0.5)/R$10)</f>
        <v>0</v>
      </c>
      <c r="S520" s="395">
        <f ca="1">IF(R544="n/a",R520,IFERROR(IF((OFFSET($C520,0,$A520))&lt;0,
MIN(0,R520-(OFFSET($C520,0,$A520)/(OFFSET($C515,-$A519,$A520)))),
MAX(0,R520-(OFFSET($C520,0,$A520)/(OFFSET($C515,-$A519,$A520))))),0))</f>
        <v>0</v>
      </c>
      <c r="T520" s="395">
        <f t="shared" ca="1" si="721"/>
        <v>0</v>
      </c>
      <c r="U520" s="395">
        <f t="shared" ca="1" si="722"/>
        <v>0</v>
      </c>
      <c r="V520" s="395">
        <f t="shared" ca="1" si="723"/>
        <v>0</v>
      </c>
      <c r="W520" s="395">
        <f t="shared" ca="1" si="724"/>
        <v>0</v>
      </c>
      <c r="X520" s="334"/>
      <c r="Y520" s="334"/>
      <c r="Z520" s="334"/>
      <c r="AA520" s="249"/>
      <c r="AB520" s="249"/>
    </row>
    <row r="521" spans="1:28" hidden="1" outlineLevel="1">
      <c r="A521" s="331">
        <v>16</v>
      </c>
      <c r="B521" s="309" t="str">
        <f t="shared" ca="1" si="725"/>
        <v>Depreciated Net Capex 2028</v>
      </c>
      <c r="C521" s="398"/>
      <c r="D521" s="398"/>
      <c r="E521" s="398"/>
      <c r="F521" s="398"/>
      <c r="G521" s="398"/>
      <c r="H521" s="398"/>
      <c r="I521" s="398"/>
      <c r="J521" s="398"/>
      <c r="K521" s="398"/>
      <c r="L521" s="398"/>
      <c r="M521" s="398"/>
      <c r="N521" s="398"/>
      <c r="O521" s="398"/>
      <c r="P521" s="398"/>
      <c r="Q521" s="398"/>
      <c r="R521" s="399"/>
      <c r="S521" s="400">
        <f>(S500*((1+S$11)^0.5)/S$10)</f>
        <v>0</v>
      </c>
      <c r="T521" s="395">
        <f ca="1">IF(S545="n/a",S521,IFERROR(IF((OFFSET($C521,0,$A521))&lt;0,
MIN(0,S521-(OFFSET($C521,0,$A521)/(OFFSET($C516,-$A520,$A521)))),
MAX(0,S521-(OFFSET($C521,0,$A521)/(OFFSET($C516,-$A520,$A521))))),0))</f>
        <v>0</v>
      </c>
      <c r="U521" s="395">
        <f t="shared" ca="1" si="722"/>
        <v>0</v>
      </c>
      <c r="V521" s="395">
        <f t="shared" ca="1" si="723"/>
        <v>0</v>
      </c>
      <c r="W521" s="395">
        <f t="shared" ca="1" si="724"/>
        <v>0</v>
      </c>
      <c r="X521" s="334"/>
      <c r="Y521" s="334"/>
      <c r="Z521" s="334"/>
      <c r="AA521" s="249"/>
      <c r="AB521" s="249"/>
    </row>
    <row r="522" spans="1:28" hidden="1" outlineLevel="1">
      <c r="A522" s="331">
        <v>17</v>
      </c>
      <c r="B522" s="309" t="str">
        <f t="shared" ca="1" si="725"/>
        <v>Depreciated Net Capex 2029</v>
      </c>
      <c r="C522" s="398"/>
      <c r="D522" s="398"/>
      <c r="E522" s="398"/>
      <c r="F522" s="398"/>
      <c r="G522" s="398"/>
      <c r="H522" s="398"/>
      <c r="I522" s="398"/>
      <c r="J522" s="398"/>
      <c r="K522" s="398"/>
      <c r="L522" s="398"/>
      <c r="M522" s="398"/>
      <c r="N522" s="398"/>
      <c r="O522" s="398"/>
      <c r="P522" s="398"/>
      <c r="Q522" s="398"/>
      <c r="R522" s="398"/>
      <c r="S522" s="399"/>
      <c r="T522" s="400">
        <f>(T500*((1+T$11)^0.5)/T$10)</f>
        <v>0</v>
      </c>
      <c r="U522" s="395">
        <f ca="1">IF(T546="n/a",T522,IFERROR(IF((OFFSET($C522,0,$A522))&lt;0,
MIN(0,T522-(OFFSET($C522,0,$A522)/(OFFSET($C517,-$A521,$A522)))),
MAX(0,T522-(OFFSET($C522,0,$A522)/(OFFSET($C517,-$A521,$A522))))),0))</f>
        <v>0</v>
      </c>
      <c r="V522" s="395">
        <f t="shared" ca="1" si="723"/>
        <v>0</v>
      </c>
      <c r="W522" s="395">
        <f t="shared" ca="1" si="724"/>
        <v>0</v>
      </c>
      <c r="X522" s="334"/>
      <c r="Y522" s="334"/>
      <c r="Z522" s="334"/>
      <c r="AA522" s="249"/>
      <c r="AB522" s="249"/>
    </row>
    <row r="523" spans="1:28" hidden="1" outlineLevel="1">
      <c r="A523" s="331">
        <v>18</v>
      </c>
      <c r="B523" s="309" t="str">
        <f t="shared" ca="1" si="725"/>
        <v>Depreciated Net Capex 2030</v>
      </c>
      <c r="C523" s="398"/>
      <c r="D523" s="398"/>
      <c r="E523" s="398"/>
      <c r="F523" s="398"/>
      <c r="G523" s="398"/>
      <c r="H523" s="398"/>
      <c r="I523" s="398"/>
      <c r="J523" s="398"/>
      <c r="K523" s="398"/>
      <c r="L523" s="398"/>
      <c r="M523" s="398"/>
      <c r="N523" s="398"/>
      <c r="O523" s="398"/>
      <c r="P523" s="398"/>
      <c r="Q523" s="398"/>
      <c r="R523" s="398"/>
      <c r="S523" s="398"/>
      <c r="T523" s="399"/>
      <c r="U523" s="400">
        <f>(U500*((1+U$11)^0.5)/U$10)</f>
        <v>0</v>
      </c>
      <c r="V523" s="395">
        <f ca="1">IF(U547="n/a",U523,IFERROR(IF((OFFSET($C523,0,$A523))&lt;0,
MIN(0,U523-(OFFSET($C523,0,$A523)/(OFFSET($C518,-$A522,$A523)))),
MAX(0,U523-(OFFSET($C523,0,$A523)/(OFFSET($C518,-$A522,$A523))))),0))</f>
        <v>0</v>
      </c>
      <c r="W523" s="395">
        <f t="shared" ca="1" si="724"/>
        <v>0</v>
      </c>
      <c r="X523" s="334"/>
      <c r="Y523" s="334"/>
      <c r="Z523" s="334"/>
      <c r="AA523" s="249"/>
      <c r="AB523" s="249"/>
    </row>
    <row r="524" spans="1:28" hidden="1" outlineLevel="1">
      <c r="A524" s="331">
        <v>19</v>
      </c>
      <c r="B524" s="309" t="str">
        <f t="shared" ca="1" si="725"/>
        <v>Depreciated Net Capex 2031</v>
      </c>
      <c r="C524" s="398"/>
      <c r="D524" s="398"/>
      <c r="E524" s="398"/>
      <c r="F524" s="398"/>
      <c r="G524" s="398"/>
      <c r="H524" s="398"/>
      <c r="I524" s="398"/>
      <c r="J524" s="398"/>
      <c r="K524" s="398"/>
      <c r="L524" s="398"/>
      <c r="M524" s="398"/>
      <c r="N524" s="398"/>
      <c r="O524" s="398"/>
      <c r="P524" s="398"/>
      <c r="Q524" s="398"/>
      <c r="R524" s="398"/>
      <c r="S524" s="398"/>
      <c r="T524" s="398"/>
      <c r="U524" s="399"/>
      <c r="V524" s="400">
        <f>(V500*((1+V$11)^0.5)/V$10)</f>
        <v>0</v>
      </c>
      <c r="W524" s="395">
        <f ca="1">IF(V548="n/a",V524,IFERROR(IF((OFFSET($C524,0,$A524))&lt;0,
MIN(0,V524-(OFFSET($C524,0,$A524)/(OFFSET($C519,-$A523,$A524)))),
MAX(0,V524-(OFFSET($C524,0,$A524)/(OFFSET($C519,-$A523,$A524))))),0))</f>
        <v>0</v>
      </c>
      <c r="X524" s="334"/>
      <c r="Y524" s="334"/>
      <c r="Z524" s="334"/>
      <c r="AA524" s="249"/>
      <c r="AB524" s="249"/>
    </row>
    <row r="525" spans="1:28" hidden="1" outlineLevel="1">
      <c r="A525" s="331">
        <v>20</v>
      </c>
      <c r="B525" s="309" t="str">
        <f ca="1">"Depreciated Net Capex "&amp;OFFSET($C$6,0,A525)</f>
        <v>Depreciated Net Capex 2032</v>
      </c>
      <c r="C525" s="398"/>
      <c r="D525" s="398"/>
      <c r="E525" s="398"/>
      <c r="F525" s="398"/>
      <c r="G525" s="398"/>
      <c r="H525" s="398"/>
      <c r="I525" s="398"/>
      <c r="J525" s="398"/>
      <c r="K525" s="398"/>
      <c r="L525" s="398"/>
      <c r="M525" s="398"/>
      <c r="N525" s="398"/>
      <c r="O525" s="398"/>
      <c r="P525" s="398"/>
      <c r="Q525" s="398"/>
      <c r="R525" s="398"/>
      <c r="S525" s="398"/>
      <c r="T525" s="398"/>
      <c r="U525" s="398"/>
      <c r="V525" s="399"/>
      <c r="W525" s="395">
        <f>(W500*((1+W$11)^0.5)/W$10)</f>
        <v>0</v>
      </c>
      <c r="X525" s="249"/>
      <c r="Y525" s="249"/>
      <c r="Z525" s="249"/>
      <c r="AA525" s="249"/>
      <c r="AB525" s="249"/>
    </row>
    <row r="526" spans="1:28" hidden="1" outlineLevel="1">
      <c r="A526" s="249"/>
      <c r="B526" s="332"/>
      <c r="C526" s="395"/>
      <c r="D526" s="395"/>
      <c r="E526" s="395"/>
      <c r="F526" s="395"/>
      <c r="G526" s="395"/>
      <c r="H526" s="395"/>
      <c r="I526" s="395"/>
      <c r="J526" s="395"/>
      <c r="K526" s="395"/>
      <c r="L526" s="395"/>
      <c r="M526" s="395"/>
      <c r="N526" s="395"/>
      <c r="O526" s="395"/>
      <c r="P526" s="395"/>
      <c r="Q526" s="395"/>
      <c r="R526" s="395"/>
      <c r="S526" s="395"/>
      <c r="T526" s="395"/>
      <c r="U526" s="395"/>
      <c r="V526" s="395"/>
      <c r="W526" s="395"/>
      <c r="X526" s="249"/>
      <c r="Y526" s="249"/>
      <c r="Z526" s="249"/>
      <c r="AA526" s="249"/>
      <c r="AB526" s="249"/>
    </row>
    <row r="527" spans="1:28" hidden="1" outlineLevel="1">
      <c r="A527" s="249"/>
      <c r="B527" s="332"/>
      <c r="C527" s="395"/>
      <c r="D527" s="395"/>
      <c r="E527" s="395"/>
      <c r="F527" s="395"/>
      <c r="G527" s="395"/>
      <c r="H527" s="395"/>
      <c r="I527" s="395"/>
      <c r="J527" s="395"/>
      <c r="K527" s="395"/>
      <c r="L527" s="395"/>
      <c r="M527" s="395"/>
      <c r="N527" s="395"/>
      <c r="O527" s="395"/>
      <c r="P527" s="395"/>
      <c r="Q527" s="395"/>
      <c r="R527" s="395"/>
      <c r="S527" s="395"/>
      <c r="T527" s="395"/>
      <c r="U527" s="395"/>
      <c r="V527" s="395"/>
      <c r="W527" s="395"/>
      <c r="X527" s="249"/>
      <c r="Y527" s="249"/>
      <c r="Z527" s="249"/>
      <c r="AA527" s="249"/>
      <c r="AB527" s="249"/>
    </row>
    <row r="528" spans="1:28" hidden="1" outlineLevel="1">
      <c r="A528" s="249"/>
      <c r="B528" s="309" t="s">
        <v>298</v>
      </c>
      <c r="C528" s="395"/>
      <c r="D528" s="395">
        <f t="shared" ref="D528" ca="1" si="726">IF(C528="n/a","n/a",IF(AND(C528&lt;1,D502=0),0,
IF(D502=0,C528-1,
IF(C528&lt;1,D503,
(((C528-1)*(C504-(C504/(C528))))+((D502/D$10)*D503))/(D504)))))</f>
        <v>0</v>
      </c>
      <c r="E528" s="395">
        <f t="shared" ref="E528" ca="1" si="727">IF(D528="n/a","n/a",IF(AND(D528&lt;1,E502=0),0,
IF(E502=0,D528-1,
IF(D528&lt;1,E503,
(((D528-1)*(D504-(D504/(D528))))+((E502/E$10)*E503))/(E504)))))</f>
        <v>0</v>
      </c>
      <c r="F528" s="395">
        <f t="shared" ref="F528" ca="1" si="728">IF(E528="n/a","n/a",IF(AND(E528&lt;1,F502=0),0,
IF(F502=0,E528-1,
IF(E528&lt;1,F503,
(((E528-1)*(E504-(E504/(E528))))+((F502/F$10)*F503))/(F504)))))</f>
        <v>0</v>
      </c>
      <c r="G528" s="395">
        <f t="shared" ref="G528" ca="1" si="729">IF(F528="n/a","n/a",IF(AND(F528&lt;1,G502=0),0,
IF(G502=0,F528-1,
IF(F528&lt;1,G503,
(((F528-1)*(F504-(F504/(F528))))+((G502/G$10)*G503))/(G504)))))</f>
        <v>0</v>
      </c>
      <c r="H528" s="395">
        <f ca="1">IF(G528="n/a","n/a",IF(AND(G528&lt;1,H502=0),0,
IF(H502=0,G528-1,
IF(G528&lt;1,H503,
(((G528-1)*(G504-(G504/(G528))))+((H502/H$10)*H503))/(H504)))))</f>
        <v>0</v>
      </c>
      <c r="I528" s="395">
        <f t="shared" ref="I528" ca="1" si="730">IF(H528="n/a","n/a",IF(AND(H528&lt;1,I502=0),0,
IF(I502=0,H528-1,
IF(H528&lt;1,I503,
(((H528-1)*(H504-(H504/(H528))))+((I502/I$10)*I503))/(I504)))))</f>
        <v>0</v>
      </c>
      <c r="J528" s="395">
        <f t="shared" ref="J528" ca="1" si="731">IF(I528="n/a","n/a",IF(AND(I528&lt;1,J502=0),0,
IF(J502=0,I528-1,
IF(I528&lt;1,J503,
(((I528-1)*(I504-(I504/(I528))))+((J502/J$10)*J503))/(J504)))))</f>
        <v>0</v>
      </c>
      <c r="K528" s="395">
        <f t="shared" ref="K528" ca="1" si="732">IF(J528="n/a","n/a",IF(AND(J528&lt;1,K502=0),0,
IF(K502=0,J528-1,
IF(J528&lt;1,K503,
(((J528-1)*(J504-(J504/(J528))))+((K502/K$10)*K503))/(K504)))))</f>
        <v>0</v>
      </c>
      <c r="L528" s="395">
        <f t="shared" ref="L528" ca="1" si="733">IF(K528="n/a","n/a",IF(AND(K528&lt;1,L502=0),0,
IF(L502=0,K528-1,
IF(K528&lt;1,L503,
(((K528-1)*(K504-(K504/(K528))))+((L502/L$10)*L503))/(L504)))))</f>
        <v>0</v>
      </c>
      <c r="M528" s="395">
        <f t="shared" ref="M528" ca="1" si="734">IF(L528="n/a","n/a",IF(AND(L528&lt;1,M502=0),0,
IF(M502=0,L528-1,
IF(L528&lt;1,M503,
(((L528-1)*(L504-(L504/(L528))))+((M502/M$10)*M503))/(M504)))))</f>
        <v>0</v>
      </c>
      <c r="N528" s="395">
        <f t="shared" ref="N528" ca="1" si="735">IF(M528="n/a","n/a",IF(AND(M528&lt;1,N502=0),0,
IF(N502=0,M528-1,
IF(M528&lt;1,N503,
(((M528-1)*(M504-(M504/(M528))))+((N502/N$10)*N503))/(N504)))))</f>
        <v>0</v>
      </c>
      <c r="O528" s="395">
        <f t="shared" ref="O528" ca="1" si="736">IF(N528="n/a","n/a",IF(AND(N528&lt;1,O502=0),0,
IF(O502=0,N528-1,
IF(N528&lt;1,O503,
(((N528-1)*(N504-(N504/(N528))))+((O502/O$10)*O503))/(O504)))))</f>
        <v>0</v>
      </c>
      <c r="P528" s="395">
        <f t="shared" ref="P528" ca="1" si="737">IF(O528="n/a","n/a",IF(AND(O528&lt;1,P502=0),0,
IF(P502=0,O528-1,
IF(O528&lt;1,P503,
(((O528-1)*(O504-(O504/(O528))))+((P502/P$10)*P503))/(P504)))))</f>
        <v>0</v>
      </c>
      <c r="Q528" s="395">
        <f t="shared" ref="Q528" ca="1" si="738">IF(P528="n/a","n/a",IF(AND(P528&lt;1,Q502=0),0,
IF(Q502=0,P528-1,
IF(P528&lt;1,Q503,
(((P528-1)*(P504-(P504/(P528))))+((Q502/Q$10)*Q503))/(Q504)))))</f>
        <v>0</v>
      </c>
      <c r="R528" s="395">
        <f t="shared" ref="R528" ca="1" si="739">IF(Q528="n/a","n/a",IF(AND(Q528&lt;1,R502=0),0,
IF(R502=0,Q528-1,
IF(Q528&lt;1,R503,
(((Q528-1)*(Q504-(Q504/(Q528))))+((R502/R$10)*R503))/(R504)))))</f>
        <v>0</v>
      </c>
      <c r="S528" s="395">
        <f t="shared" ref="S528" ca="1" si="740">IF(R528="n/a","n/a",IF(AND(R528&lt;1,S502=0),0,
IF(S502=0,R528-1,
IF(R528&lt;1,S503,
(((R528-1)*(R504-(R504/(R528))))+((S502/S$10)*S503))/(S504)))))</f>
        <v>0</v>
      </c>
      <c r="T528" s="395">
        <f t="shared" ref="T528" ca="1" si="741">IF(S528="n/a","n/a",IF(AND(S528&lt;1,T502=0),0,
IF(T502=0,S528-1,
IF(S528&lt;1,T503,
(((S528-1)*(S504-(S504/(S528))))+((T502/T$10)*T503))/(T504)))))</f>
        <v>0</v>
      </c>
      <c r="U528" s="395">
        <f t="shared" ref="U528" ca="1" si="742">IF(T528="n/a","n/a",IF(AND(T528&lt;1,U502=0),0,
IF(U502=0,T528-1,
IF(T528&lt;1,U503,
(((T528-1)*(T504-(T504/(T528))))+((U502/U$10)*U503))/(U504)))))</f>
        <v>0</v>
      </c>
      <c r="V528" s="395">
        <f t="shared" ref="V528" ca="1" si="743">IF(U528="n/a","n/a",IF(AND(U528&lt;1,V502=0),0,
IF(V502=0,U528-1,
IF(U528&lt;1,V503,
(((U528-1)*(U504-(U504/(U528))))+((V502/V$10)*V503))/(V504)))))</f>
        <v>0</v>
      </c>
      <c r="W528" s="395">
        <f t="shared" ref="W528" ca="1" si="744">IF(V528="n/a","n/a",IF(AND(V528&lt;1,W502=0),0,
IF(W502=0,V528-1,
IF(V528&lt;1,W503,
(((V528-1)*(V504-(V504/(V528))))+((W502/W$10)*W503))/(W504)))))</f>
        <v>0</v>
      </c>
      <c r="X528" s="249"/>
      <c r="Y528" s="249"/>
      <c r="Z528" s="249"/>
      <c r="AA528" s="249"/>
      <c r="AB528" s="249"/>
    </row>
    <row r="529" spans="1:28" hidden="1" outlineLevel="1">
      <c r="A529" s="249"/>
      <c r="B529" s="309" t="s">
        <v>191</v>
      </c>
      <c r="C529" s="395">
        <f ca="1">C501</f>
        <v>0</v>
      </c>
      <c r="D529" s="395">
        <f t="shared" ref="D529" ca="1" si="745">IF(C529="n/a","n/a",MAX(0,C529-1))</f>
        <v>0</v>
      </c>
      <c r="E529" s="395">
        <f t="shared" ref="E529:E530" ca="1" si="746">IF(D529="n/a","n/a",MAX(0,D529-1))</f>
        <v>0</v>
      </c>
      <c r="F529" s="395">
        <f t="shared" ref="F529:F531" ca="1" si="747">IF(E529="n/a","n/a",MAX(0,E529-1))</f>
        <v>0</v>
      </c>
      <c r="G529" s="395">
        <f t="shared" ref="G529:G532" ca="1" si="748">IF(F529="n/a","n/a",MAX(0,F529-1))</f>
        <v>0</v>
      </c>
      <c r="H529" s="395">
        <f t="shared" ref="H529:H533" ca="1" si="749">IF(G529="n/a","n/a",MAX(0,G529-1))</f>
        <v>0</v>
      </c>
      <c r="I529" s="395">
        <f t="shared" ref="I529:I534" ca="1" si="750">IF(H529="n/a","n/a",MAX(0,H529-1))</f>
        <v>0</v>
      </c>
      <c r="J529" s="395">
        <f t="shared" ref="J529:J535" ca="1" si="751">IF(I529="n/a","n/a",MAX(0,I529-1))</f>
        <v>0</v>
      </c>
      <c r="K529" s="395">
        <f t="shared" ref="K529:K536" ca="1" si="752">IF(J529="n/a","n/a",MAX(0,J529-1))</f>
        <v>0</v>
      </c>
      <c r="L529" s="395">
        <f t="shared" ref="L529:L537" ca="1" si="753">IF(K529="n/a","n/a",MAX(0,K529-1))</f>
        <v>0</v>
      </c>
      <c r="M529" s="395">
        <f t="shared" ref="M529:M538" ca="1" si="754">IF(L529="n/a","n/a",MAX(0,L529-1))</f>
        <v>0</v>
      </c>
      <c r="N529" s="395">
        <f t="shared" ref="N529:N539" ca="1" si="755">IF(M529="n/a","n/a",MAX(0,M529-1))</f>
        <v>0</v>
      </c>
      <c r="O529" s="395">
        <f t="shared" ref="O529:O540" ca="1" si="756">IF(N529="n/a","n/a",MAX(0,N529-1))</f>
        <v>0</v>
      </c>
      <c r="P529" s="395">
        <f t="shared" ref="P529:P541" ca="1" si="757">IF(O529="n/a","n/a",MAX(0,O529-1))</f>
        <v>0</v>
      </c>
      <c r="Q529" s="395">
        <f t="shared" ref="Q529:Q542" ca="1" si="758">IF(P529="n/a","n/a",MAX(0,P529-1))</f>
        <v>0</v>
      </c>
      <c r="R529" s="395">
        <f t="shared" ref="R529:R543" ca="1" si="759">IF(Q529="n/a","n/a",MAX(0,Q529-1))</f>
        <v>0</v>
      </c>
      <c r="S529" s="395">
        <f t="shared" ref="S529:S544" ca="1" si="760">IF(R529="n/a","n/a",MAX(0,R529-1))</f>
        <v>0</v>
      </c>
      <c r="T529" s="395">
        <f t="shared" ref="T529:T545" ca="1" si="761">IF(S529="n/a","n/a",MAX(0,S529-1))</f>
        <v>0</v>
      </c>
      <c r="U529" s="395">
        <f t="shared" ref="U529:U546" ca="1" si="762">IF(T529="n/a","n/a",MAX(0,T529-1))</f>
        <v>0</v>
      </c>
      <c r="V529" s="395">
        <f t="shared" ref="V529:V547" ca="1" si="763">IF(U529="n/a","n/a",MAX(0,U529-1))</f>
        <v>0</v>
      </c>
      <c r="W529" s="395">
        <f t="shared" ref="W529:W547" ca="1" si="764">IF(V529="n/a","n/a",MAX(0,V529-1))</f>
        <v>0</v>
      </c>
      <c r="X529" s="249"/>
      <c r="Y529" s="249"/>
      <c r="Z529" s="249"/>
      <c r="AA529" s="249"/>
      <c r="AB529" s="249"/>
    </row>
    <row r="530" spans="1:28" hidden="1" outlineLevel="1">
      <c r="A530" s="249"/>
      <c r="B530" s="309" t="str">
        <f t="shared" ref="B530:B549" ca="1" si="765">"RL Capex "&amp;OFFSET($C$6,0,A506)</f>
        <v>RL Capex 2013</v>
      </c>
      <c r="C530" s="396"/>
      <c r="D530" s="400">
        <f ca="1">D501</f>
        <v>0</v>
      </c>
      <c r="E530" s="395">
        <f t="shared" ca="1" si="746"/>
        <v>0</v>
      </c>
      <c r="F530" s="395">
        <f t="shared" ca="1" si="747"/>
        <v>0</v>
      </c>
      <c r="G530" s="395">
        <f t="shared" ca="1" si="748"/>
        <v>0</v>
      </c>
      <c r="H530" s="395">
        <f t="shared" ca="1" si="749"/>
        <v>0</v>
      </c>
      <c r="I530" s="395">
        <f t="shared" ca="1" si="750"/>
        <v>0</v>
      </c>
      <c r="J530" s="395">
        <f t="shared" ca="1" si="751"/>
        <v>0</v>
      </c>
      <c r="K530" s="395">
        <f t="shared" ca="1" si="752"/>
        <v>0</v>
      </c>
      <c r="L530" s="395">
        <f t="shared" ca="1" si="753"/>
        <v>0</v>
      </c>
      <c r="M530" s="395">
        <f t="shared" ca="1" si="754"/>
        <v>0</v>
      </c>
      <c r="N530" s="395">
        <f t="shared" ca="1" si="755"/>
        <v>0</v>
      </c>
      <c r="O530" s="395">
        <f t="shared" ca="1" si="756"/>
        <v>0</v>
      </c>
      <c r="P530" s="395">
        <f t="shared" ca="1" si="757"/>
        <v>0</v>
      </c>
      <c r="Q530" s="395">
        <f t="shared" ca="1" si="758"/>
        <v>0</v>
      </c>
      <c r="R530" s="395">
        <f t="shared" ca="1" si="759"/>
        <v>0</v>
      </c>
      <c r="S530" s="395">
        <f t="shared" ca="1" si="760"/>
        <v>0</v>
      </c>
      <c r="T530" s="395">
        <f t="shared" ca="1" si="761"/>
        <v>0</v>
      </c>
      <c r="U530" s="395">
        <f t="shared" ca="1" si="762"/>
        <v>0</v>
      </c>
      <c r="V530" s="395">
        <f t="shared" ca="1" si="763"/>
        <v>0</v>
      </c>
      <c r="W530" s="395">
        <f t="shared" ca="1" si="764"/>
        <v>0</v>
      </c>
      <c r="X530" s="249"/>
      <c r="Y530" s="249"/>
      <c r="Z530" s="249"/>
      <c r="AA530" s="249"/>
      <c r="AB530" s="249"/>
    </row>
    <row r="531" spans="1:28" hidden="1" outlineLevel="1">
      <c r="A531" s="249"/>
      <c r="B531" s="309" t="str">
        <f t="shared" ca="1" si="765"/>
        <v>RL Capex 2014</v>
      </c>
      <c r="C531" s="401"/>
      <c r="D531" s="396"/>
      <c r="E531" s="400">
        <f ca="1">E501</f>
        <v>0</v>
      </c>
      <c r="F531" s="395">
        <f t="shared" ca="1" si="747"/>
        <v>0</v>
      </c>
      <c r="G531" s="395">
        <f t="shared" ca="1" si="748"/>
        <v>0</v>
      </c>
      <c r="H531" s="395">
        <f t="shared" ca="1" si="749"/>
        <v>0</v>
      </c>
      <c r="I531" s="395">
        <f t="shared" ca="1" si="750"/>
        <v>0</v>
      </c>
      <c r="J531" s="395">
        <f t="shared" ca="1" si="751"/>
        <v>0</v>
      </c>
      <c r="K531" s="395">
        <f t="shared" ca="1" si="752"/>
        <v>0</v>
      </c>
      <c r="L531" s="395">
        <f t="shared" ca="1" si="753"/>
        <v>0</v>
      </c>
      <c r="M531" s="395">
        <f t="shared" ca="1" si="754"/>
        <v>0</v>
      </c>
      <c r="N531" s="395">
        <f t="shared" ca="1" si="755"/>
        <v>0</v>
      </c>
      <c r="O531" s="395">
        <f t="shared" ca="1" si="756"/>
        <v>0</v>
      </c>
      <c r="P531" s="395">
        <f t="shared" ca="1" si="757"/>
        <v>0</v>
      </c>
      <c r="Q531" s="395">
        <f t="shared" ca="1" si="758"/>
        <v>0</v>
      </c>
      <c r="R531" s="395">
        <f t="shared" ca="1" si="759"/>
        <v>0</v>
      </c>
      <c r="S531" s="395">
        <f t="shared" ca="1" si="760"/>
        <v>0</v>
      </c>
      <c r="T531" s="395">
        <f t="shared" ca="1" si="761"/>
        <v>0</v>
      </c>
      <c r="U531" s="395">
        <f t="shared" ca="1" si="762"/>
        <v>0</v>
      </c>
      <c r="V531" s="395">
        <f t="shared" ca="1" si="763"/>
        <v>0</v>
      </c>
      <c r="W531" s="395">
        <f t="shared" ca="1" si="764"/>
        <v>0</v>
      </c>
      <c r="X531" s="249"/>
      <c r="Y531" s="249"/>
      <c r="Z531" s="249"/>
      <c r="AA531" s="249"/>
      <c r="AB531" s="249"/>
    </row>
    <row r="532" spans="1:28" hidden="1" outlineLevel="1">
      <c r="A532" s="249"/>
      <c r="B532" s="309" t="str">
        <f t="shared" ca="1" si="765"/>
        <v>RL Capex 2015</v>
      </c>
      <c r="C532" s="401"/>
      <c r="D532" s="401"/>
      <c r="E532" s="396"/>
      <c r="F532" s="400">
        <f ca="1">F501</f>
        <v>0</v>
      </c>
      <c r="G532" s="395">
        <f t="shared" ca="1" si="748"/>
        <v>0</v>
      </c>
      <c r="H532" s="395">
        <f t="shared" ca="1" si="749"/>
        <v>0</v>
      </c>
      <c r="I532" s="395">
        <f t="shared" ca="1" si="750"/>
        <v>0</v>
      </c>
      <c r="J532" s="395">
        <f t="shared" ca="1" si="751"/>
        <v>0</v>
      </c>
      <c r="K532" s="395">
        <f t="shared" ca="1" si="752"/>
        <v>0</v>
      </c>
      <c r="L532" s="395">
        <f t="shared" ca="1" si="753"/>
        <v>0</v>
      </c>
      <c r="M532" s="395">
        <f t="shared" ca="1" si="754"/>
        <v>0</v>
      </c>
      <c r="N532" s="395">
        <f t="shared" ca="1" si="755"/>
        <v>0</v>
      </c>
      <c r="O532" s="395">
        <f t="shared" ca="1" si="756"/>
        <v>0</v>
      </c>
      <c r="P532" s="395">
        <f t="shared" ca="1" si="757"/>
        <v>0</v>
      </c>
      <c r="Q532" s="395">
        <f t="shared" ca="1" si="758"/>
        <v>0</v>
      </c>
      <c r="R532" s="395">
        <f t="shared" ca="1" si="759"/>
        <v>0</v>
      </c>
      <c r="S532" s="395">
        <f t="shared" ca="1" si="760"/>
        <v>0</v>
      </c>
      <c r="T532" s="395">
        <f t="shared" ca="1" si="761"/>
        <v>0</v>
      </c>
      <c r="U532" s="395">
        <f t="shared" ca="1" si="762"/>
        <v>0</v>
      </c>
      <c r="V532" s="395">
        <f t="shared" ca="1" si="763"/>
        <v>0</v>
      </c>
      <c r="W532" s="395">
        <f t="shared" ca="1" si="764"/>
        <v>0</v>
      </c>
      <c r="X532" s="249"/>
      <c r="Y532" s="249"/>
      <c r="Z532" s="249"/>
      <c r="AA532" s="249"/>
      <c r="AB532" s="249"/>
    </row>
    <row r="533" spans="1:28" hidden="1" outlineLevel="1">
      <c r="A533" s="249"/>
      <c r="B533" s="309" t="str">
        <f t="shared" ca="1" si="765"/>
        <v>RL Capex 2016</v>
      </c>
      <c r="C533" s="401"/>
      <c r="D533" s="401"/>
      <c r="E533" s="401"/>
      <c r="F533" s="396"/>
      <c r="G533" s="400">
        <f ca="1">G501</f>
        <v>0</v>
      </c>
      <c r="H533" s="395">
        <f t="shared" ca="1" si="749"/>
        <v>0</v>
      </c>
      <c r="I533" s="395">
        <f t="shared" ca="1" si="750"/>
        <v>0</v>
      </c>
      <c r="J533" s="395">
        <f t="shared" ca="1" si="751"/>
        <v>0</v>
      </c>
      <c r="K533" s="395">
        <f t="shared" ca="1" si="752"/>
        <v>0</v>
      </c>
      <c r="L533" s="395">
        <f t="shared" ca="1" si="753"/>
        <v>0</v>
      </c>
      <c r="M533" s="395">
        <f t="shared" ca="1" si="754"/>
        <v>0</v>
      </c>
      <c r="N533" s="395">
        <f t="shared" ca="1" si="755"/>
        <v>0</v>
      </c>
      <c r="O533" s="395">
        <f t="shared" ca="1" si="756"/>
        <v>0</v>
      </c>
      <c r="P533" s="395">
        <f t="shared" ca="1" si="757"/>
        <v>0</v>
      </c>
      <c r="Q533" s="395">
        <f t="shared" ca="1" si="758"/>
        <v>0</v>
      </c>
      <c r="R533" s="395">
        <f t="shared" ca="1" si="759"/>
        <v>0</v>
      </c>
      <c r="S533" s="395">
        <f t="shared" ca="1" si="760"/>
        <v>0</v>
      </c>
      <c r="T533" s="395">
        <f t="shared" ca="1" si="761"/>
        <v>0</v>
      </c>
      <c r="U533" s="395">
        <f t="shared" ca="1" si="762"/>
        <v>0</v>
      </c>
      <c r="V533" s="395">
        <f t="shared" ca="1" si="763"/>
        <v>0</v>
      </c>
      <c r="W533" s="395">
        <f t="shared" ca="1" si="764"/>
        <v>0</v>
      </c>
      <c r="X533" s="249"/>
      <c r="Y533" s="249"/>
      <c r="Z533" s="249"/>
      <c r="AA533" s="249"/>
      <c r="AB533" s="249"/>
    </row>
    <row r="534" spans="1:28" hidden="1" outlineLevel="1">
      <c r="A534" s="249"/>
      <c r="B534" s="309" t="str">
        <f t="shared" ca="1" si="765"/>
        <v>RL Capex 2017</v>
      </c>
      <c r="C534" s="401"/>
      <c r="D534" s="401"/>
      <c r="E534" s="401"/>
      <c r="F534" s="401"/>
      <c r="G534" s="396"/>
      <c r="H534" s="400">
        <f ca="1">H501</f>
        <v>0</v>
      </c>
      <c r="I534" s="395">
        <f t="shared" ca="1" si="750"/>
        <v>0</v>
      </c>
      <c r="J534" s="395">
        <f t="shared" ca="1" si="751"/>
        <v>0</v>
      </c>
      <c r="K534" s="395">
        <f t="shared" ca="1" si="752"/>
        <v>0</v>
      </c>
      <c r="L534" s="395">
        <f t="shared" ca="1" si="753"/>
        <v>0</v>
      </c>
      <c r="M534" s="395">
        <f t="shared" ca="1" si="754"/>
        <v>0</v>
      </c>
      <c r="N534" s="395">
        <f t="shared" ca="1" si="755"/>
        <v>0</v>
      </c>
      <c r="O534" s="395">
        <f t="shared" ca="1" si="756"/>
        <v>0</v>
      </c>
      <c r="P534" s="395">
        <f t="shared" ca="1" si="757"/>
        <v>0</v>
      </c>
      <c r="Q534" s="395">
        <f t="shared" ca="1" si="758"/>
        <v>0</v>
      </c>
      <c r="R534" s="395">
        <f t="shared" ca="1" si="759"/>
        <v>0</v>
      </c>
      <c r="S534" s="395">
        <f t="shared" ca="1" si="760"/>
        <v>0</v>
      </c>
      <c r="T534" s="395">
        <f t="shared" ca="1" si="761"/>
        <v>0</v>
      </c>
      <c r="U534" s="395">
        <f t="shared" ca="1" si="762"/>
        <v>0</v>
      </c>
      <c r="V534" s="395">
        <f t="shared" ca="1" si="763"/>
        <v>0</v>
      </c>
      <c r="W534" s="395">
        <f t="shared" ca="1" si="764"/>
        <v>0</v>
      </c>
      <c r="X534" s="249"/>
      <c r="Y534" s="249"/>
      <c r="Z534" s="249"/>
      <c r="AA534" s="249"/>
      <c r="AB534" s="249"/>
    </row>
    <row r="535" spans="1:28" hidden="1" outlineLevel="1">
      <c r="A535" s="249"/>
      <c r="B535" s="309" t="str">
        <f t="shared" ca="1" si="765"/>
        <v>RL Capex 2018</v>
      </c>
      <c r="C535" s="401"/>
      <c r="D535" s="401"/>
      <c r="E535" s="401"/>
      <c r="F535" s="401"/>
      <c r="G535" s="401"/>
      <c r="H535" s="396"/>
      <c r="I535" s="400">
        <f ca="1">I501</f>
        <v>0</v>
      </c>
      <c r="J535" s="395">
        <f t="shared" ca="1" si="751"/>
        <v>0</v>
      </c>
      <c r="K535" s="395">
        <f t="shared" ca="1" si="752"/>
        <v>0</v>
      </c>
      <c r="L535" s="395">
        <f t="shared" ca="1" si="753"/>
        <v>0</v>
      </c>
      <c r="M535" s="395">
        <f t="shared" ca="1" si="754"/>
        <v>0</v>
      </c>
      <c r="N535" s="395">
        <f t="shared" ca="1" si="755"/>
        <v>0</v>
      </c>
      <c r="O535" s="395">
        <f t="shared" ca="1" si="756"/>
        <v>0</v>
      </c>
      <c r="P535" s="395">
        <f t="shared" ca="1" si="757"/>
        <v>0</v>
      </c>
      <c r="Q535" s="395">
        <f t="shared" ca="1" si="758"/>
        <v>0</v>
      </c>
      <c r="R535" s="395">
        <f t="shared" ca="1" si="759"/>
        <v>0</v>
      </c>
      <c r="S535" s="395">
        <f t="shared" ca="1" si="760"/>
        <v>0</v>
      </c>
      <c r="T535" s="395">
        <f t="shared" ca="1" si="761"/>
        <v>0</v>
      </c>
      <c r="U535" s="395">
        <f t="shared" ca="1" si="762"/>
        <v>0</v>
      </c>
      <c r="V535" s="395">
        <f t="shared" ca="1" si="763"/>
        <v>0</v>
      </c>
      <c r="W535" s="395">
        <f t="shared" ca="1" si="764"/>
        <v>0</v>
      </c>
      <c r="X535" s="249"/>
      <c r="Y535" s="249"/>
      <c r="Z535" s="249"/>
      <c r="AA535" s="249"/>
      <c r="AB535" s="249"/>
    </row>
    <row r="536" spans="1:28" hidden="1" outlineLevel="1">
      <c r="A536" s="249"/>
      <c r="B536" s="309" t="str">
        <f t="shared" ca="1" si="765"/>
        <v>RL Capex 2019</v>
      </c>
      <c r="C536" s="401"/>
      <c r="D536" s="401"/>
      <c r="E536" s="401"/>
      <c r="F536" s="401"/>
      <c r="G536" s="401"/>
      <c r="H536" s="401"/>
      <c r="I536" s="396"/>
      <c r="J536" s="400">
        <f ca="1">J501</f>
        <v>0</v>
      </c>
      <c r="K536" s="395">
        <f t="shared" ca="1" si="752"/>
        <v>0</v>
      </c>
      <c r="L536" s="395">
        <f t="shared" ca="1" si="753"/>
        <v>0</v>
      </c>
      <c r="M536" s="395">
        <f t="shared" ca="1" si="754"/>
        <v>0</v>
      </c>
      <c r="N536" s="395">
        <f t="shared" ca="1" si="755"/>
        <v>0</v>
      </c>
      <c r="O536" s="395">
        <f t="shared" ca="1" si="756"/>
        <v>0</v>
      </c>
      <c r="P536" s="395">
        <f t="shared" ca="1" si="757"/>
        <v>0</v>
      </c>
      <c r="Q536" s="395">
        <f t="shared" ca="1" si="758"/>
        <v>0</v>
      </c>
      <c r="R536" s="395">
        <f t="shared" ca="1" si="759"/>
        <v>0</v>
      </c>
      <c r="S536" s="395">
        <f t="shared" ca="1" si="760"/>
        <v>0</v>
      </c>
      <c r="T536" s="395">
        <f t="shared" ca="1" si="761"/>
        <v>0</v>
      </c>
      <c r="U536" s="395">
        <f t="shared" ca="1" si="762"/>
        <v>0</v>
      </c>
      <c r="V536" s="395">
        <f t="shared" ca="1" si="763"/>
        <v>0</v>
      </c>
      <c r="W536" s="395">
        <f t="shared" ca="1" si="764"/>
        <v>0</v>
      </c>
      <c r="X536" s="249"/>
      <c r="Y536" s="249"/>
      <c r="Z536" s="249"/>
      <c r="AA536" s="249"/>
      <c r="AB536" s="249"/>
    </row>
    <row r="537" spans="1:28" hidden="1" outlineLevel="1">
      <c r="A537" s="249"/>
      <c r="B537" s="309" t="str">
        <f t="shared" ca="1" si="765"/>
        <v>RL Capex 2020</v>
      </c>
      <c r="C537" s="401"/>
      <c r="D537" s="401"/>
      <c r="E537" s="401"/>
      <c r="F537" s="401"/>
      <c r="G537" s="401"/>
      <c r="H537" s="401"/>
      <c r="I537" s="401"/>
      <c r="J537" s="396"/>
      <c r="K537" s="400">
        <f ca="1">K501</f>
        <v>0</v>
      </c>
      <c r="L537" s="395">
        <f t="shared" ca="1" si="753"/>
        <v>0</v>
      </c>
      <c r="M537" s="395">
        <f t="shared" ca="1" si="754"/>
        <v>0</v>
      </c>
      <c r="N537" s="395">
        <f t="shared" ca="1" si="755"/>
        <v>0</v>
      </c>
      <c r="O537" s="395">
        <f t="shared" ca="1" si="756"/>
        <v>0</v>
      </c>
      <c r="P537" s="395">
        <f t="shared" ca="1" si="757"/>
        <v>0</v>
      </c>
      <c r="Q537" s="395">
        <f t="shared" ca="1" si="758"/>
        <v>0</v>
      </c>
      <c r="R537" s="395">
        <f t="shared" ca="1" si="759"/>
        <v>0</v>
      </c>
      <c r="S537" s="395">
        <f t="shared" ca="1" si="760"/>
        <v>0</v>
      </c>
      <c r="T537" s="395">
        <f t="shared" ca="1" si="761"/>
        <v>0</v>
      </c>
      <c r="U537" s="395">
        <f t="shared" ca="1" si="762"/>
        <v>0</v>
      </c>
      <c r="V537" s="395">
        <f t="shared" ca="1" si="763"/>
        <v>0</v>
      </c>
      <c r="W537" s="395">
        <f t="shared" ca="1" si="764"/>
        <v>0</v>
      </c>
      <c r="X537" s="249"/>
      <c r="Y537" s="249"/>
      <c r="Z537" s="249"/>
      <c r="AA537" s="249"/>
      <c r="AB537" s="249"/>
    </row>
    <row r="538" spans="1:28" hidden="1" outlineLevel="1">
      <c r="A538" s="249"/>
      <c r="B538" s="309" t="str">
        <f t="shared" ca="1" si="765"/>
        <v>RL Capex 2021</v>
      </c>
      <c r="C538" s="401"/>
      <c r="D538" s="401"/>
      <c r="E538" s="401"/>
      <c r="F538" s="401"/>
      <c r="G538" s="401"/>
      <c r="H538" s="401"/>
      <c r="I538" s="401"/>
      <c r="J538" s="401"/>
      <c r="K538" s="396"/>
      <c r="L538" s="400">
        <f ca="1">L501</f>
        <v>0</v>
      </c>
      <c r="M538" s="395">
        <f t="shared" ca="1" si="754"/>
        <v>0</v>
      </c>
      <c r="N538" s="395">
        <f t="shared" ca="1" si="755"/>
        <v>0</v>
      </c>
      <c r="O538" s="395">
        <f t="shared" ca="1" si="756"/>
        <v>0</v>
      </c>
      <c r="P538" s="395">
        <f t="shared" ca="1" si="757"/>
        <v>0</v>
      </c>
      <c r="Q538" s="395">
        <f t="shared" ca="1" si="758"/>
        <v>0</v>
      </c>
      <c r="R538" s="395">
        <f t="shared" ca="1" si="759"/>
        <v>0</v>
      </c>
      <c r="S538" s="395">
        <f t="shared" ca="1" si="760"/>
        <v>0</v>
      </c>
      <c r="T538" s="395">
        <f t="shared" ca="1" si="761"/>
        <v>0</v>
      </c>
      <c r="U538" s="395">
        <f t="shared" ca="1" si="762"/>
        <v>0</v>
      </c>
      <c r="V538" s="395">
        <f t="shared" ca="1" si="763"/>
        <v>0</v>
      </c>
      <c r="W538" s="395">
        <f t="shared" ca="1" si="764"/>
        <v>0</v>
      </c>
      <c r="X538" s="249"/>
      <c r="Y538" s="249"/>
      <c r="Z538" s="249"/>
      <c r="AA538" s="249"/>
      <c r="AB538" s="249"/>
    </row>
    <row r="539" spans="1:28" hidden="1" outlineLevel="1">
      <c r="A539" s="249"/>
      <c r="B539" s="309" t="str">
        <f t="shared" ca="1" si="765"/>
        <v>RL Capex 2022</v>
      </c>
      <c r="C539" s="401"/>
      <c r="D539" s="401"/>
      <c r="E539" s="401"/>
      <c r="F539" s="401"/>
      <c r="G539" s="401"/>
      <c r="H539" s="401"/>
      <c r="I539" s="401"/>
      <c r="J539" s="401"/>
      <c r="K539" s="401"/>
      <c r="L539" s="396"/>
      <c r="M539" s="400">
        <f ca="1">M501</f>
        <v>0</v>
      </c>
      <c r="N539" s="395">
        <f t="shared" ca="1" si="755"/>
        <v>0</v>
      </c>
      <c r="O539" s="395">
        <f t="shared" ca="1" si="756"/>
        <v>0</v>
      </c>
      <c r="P539" s="395">
        <f t="shared" ca="1" si="757"/>
        <v>0</v>
      </c>
      <c r="Q539" s="395">
        <f t="shared" ca="1" si="758"/>
        <v>0</v>
      </c>
      <c r="R539" s="395">
        <f t="shared" ca="1" si="759"/>
        <v>0</v>
      </c>
      <c r="S539" s="395">
        <f t="shared" ca="1" si="760"/>
        <v>0</v>
      </c>
      <c r="T539" s="395">
        <f t="shared" ca="1" si="761"/>
        <v>0</v>
      </c>
      <c r="U539" s="395">
        <f t="shared" ca="1" si="762"/>
        <v>0</v>
      </c>
      <c r="V539" s="395">
        <f t="shared" ca="1" si="763"/>
        <v>0</v>
      </c>
      <c r="W539" s="395">
        <f t="shared" ca="1" si="764"/>
        <v>0</v>
      </c>
      <c r="X539" s="249"/>
      <c r="Y539" s="249"/>
      <c r="Z539" s="249"/>
      <c r="AA539" s="249"/>
      <c r="AB539" s="249"/>
    </row>
    <row r="540" spans="1:28" hidden="1" outlineLevel="1">
      <c r="A540" s="249"/>
      <c r="B540" s="309" t="str">
        <f t="shared" ca="1" si="765"/>
        <v>RL Capex 2023</v>
      </c>
      <c r="C540" s="401"/>
      <c r="D540" s="401"/>
      <c r="E540" s="401"/>
      <c r="F540" s="401"/>
      <c r="G540" s="401"/>
      <c r="H540" s="401"/>
      <c r="I540" s="401"/>
      <c r="J540" s="401"/>
      <c r="K540" s="401"/>
      <c r="L540" s="401"/>
      <c r="M540" s="396"/>
      <c r="N540" s="400">
        <f>N501</f>
        <v>0</v>
      </c>
      <c r="O540" s="395">
        <f t="shared" si="756"/>
        <v>0</v>
      </c>
      <c r="P540" s="395">
        <f t="shared" si="757"/>
        <v>0</v>
      </c>
      <c r="Q540" s="395">
        <f t="shared" si="758"/>
        <v>0</v>
      </c>
      <c r="R540" s="395">
        <f t="shared" si="759"/>
        <v>0</v>
      </c>
      <c r="S540" s="395">
        <f t="shared" si="760"/>
        <v>0</v>
      </c>
      <c r="T540" s="395">
        <f t="shared" si="761"/>
        <v>0</v>
      </c>
      <c r="U540" s="395">
        <f t="shared" si="762"/>
        <v>0</v>
      </c>
      <c r="V540" s="395">
        <f t="shared" si="763"/>
        <v>0</v>
      </c>
      <c r="W540" s="395">
        <f t="shared" si="764"/>
        <v>0</v>
      </c>
      <c r="X540" s="249"/>
      <c r="Y540" s="249"/>
      <c r="Z540" s="249"/>
      <c r="AA540" s="249"/>
      <c r="AB540" s="249"/>
    </row>
    <row r="541" spans="1:28" hidden="1" outlineLevel="1">
      <c r="A541" s="249"/>
      <c r="B541" s="309" t="str">
        <f t="shared" ca="1" si="765"/>
        <v>RL Capex 2024</v>
      </c>
      <c r="C541" s="401"/>
      <c r="D541" s="401"/>
      <c r="E541" s="401"/>
      <c r="F541" s="401"/>
      <c r="G541" s="401"/>
      <c r="H541" s="401"/>
      <c r="I541" s="401"/>
      <c r="J541" s="401"/>
      <c r="K541" s="401"/>
      <c r="L541" s="401"/>
      <c r="M541" s="401"/>
      <c r="N541" s="396"/>
      <c r="O541" s="400">
        <f>O501</f>
        <v>0</v>
      </c>
      <c r="P541" s="395">
        <f t="shared" si="757"/>
        <v>0</v>
      </c>
      <c r="Q541" s="395">
        <f t="shared" si="758"/>
        <v>0</v>
      </c>
      <c r="R541" s="395">
        <f t="shared" si="759"/>
        <v>0</v>
      </c>
      <c r="S541" s="395">
        <f t="shared" si="760"/>
        <v>0</v>
      </c>
      <c r="T541" s="395">
        <f t="shared" si="761"/>
        <v>0</v>
      </c>
      <c r="U541" s="395">
        <f t="shared" si="762"/>
        <v>0</v>
      </c>
      <c r="V541" s="395">
        <f t="shared" si="763"/>
        <v>0</v>
      </c>
      <c r="W541" s="395">
        <f t="shared" si="764"/>
        <v>0</v>
      </c>
      <c r="X541" s="249"/>
      <c r="Y541" s="249"/>
      <c r="Z541" s="249"/>
      <c r="AA541" s="249"/>
      <c r="AB541" s="249"/>
    </row>
    <row r="542" spans="1:28" hidden="1" outlineLevel="1">
      <c r="A542" s="249"/>
      <c r="B542" s="309" t="str">
        <f t="shared" ca="1" si="765"/>
        <v>RL Capex 2025</v>
      </c>
      <c r="C542" s="401"/>
      <c r="D542" s="401"/>
      <c r="E542" s="401"/>
      <c r="F542" s="401"/>
      <c r="G542" s="401"/>
      <c r="H542" s="401"/>
      <c r="I542" s="401"/>
      <c r="J542" s="401"/>
      <c r="K542" s="401"/>
      <c r="L542" s="401"/>
      <c r="M542" s="401"/>
      <c r="N542" s="401"/>
      <c r="O542" s="396"/>
      <c r="P542" s="400">
        <f>P501</f>
        <v>0</v>
      </c>
      <c r="Q542" s="395">
        <f t="shared" si="758"/>
        <v>0</v>
      </c>
      <c r="R542" s="395">
        <f t="shared" si="759"/>
        <v>0</v>
      </c>
      <c r="S542" s="395">
        <f t="shared" si="760"/>
        <v>0</v>
      </c>
      <c r="T542" s="395">
        <f t="shared" si="761"/>
        <v>0</v>
      </c>
      <c r="U542" s="395">
        <f t="shared" si="762"/>
        <v>0</v>
      </c>
      <c r="V542" s="395">
        <f t="shared" si="763"/>
        <v>0</v>
      </c>
      <c r="W542" s="395">
        <f t="shared" si="764"/>
        <v>0</v>
      </c>
      <c r="X542" s="249"/>
      <c r="Y542" s="249"/>
      <c r="Z542" s="249"/>
      <c r="AA542" s="249"/>
      <c r="AB542" s="249"/>
    </row>
    <row r="543" spans="1:28" hidden="1" outlineLevel="1">
      <c r="A543" s="249"/>
      <c r="B543" s="309" t="str">
        <f t="shared" ca="1" si="765"/>
        <v>RL Capex 2026</v>
      </c>
      <c r="C543" s="401"/>
      <c r="D543" s="401"/>
      <c r="E543" s="401"/>
      <c r="F543" s="401"/>
      <c r="G543" s="401"/>
      <c r="H543" s="401"/>
      <c r="I543" s="401"/>
      <c r="J543" s="401"/>
      <c r="K543" s="401"/>
      <c r="L543" s="401"/>
      <c r="M543" s="401"/>
      <c r="N543" s="401"/>
      <c r="O543" s="401"/>
      <c r="P543" s="396"/>
      <c r="Q543" s="400">
        <f>Q501</f>
        <v>0</v>
      </c>
      <c r="R543" s="395">
        <f t="shared" si="759"/>
        <v>0</v>
      </c>
      <c r="S543" s="395">
        <f t="shared" si="760"/>
        <v>0</v>
      </c>
      <c r="T543" s="395">
        <f t="shared" si="761"/>
        <v>0</v>
      </c>
      <c r="U543" s="395">
        <f t="shared" si="762"/>
        <v>0</v>
      </c>
      <c r="V543" s="395">
        <f t="shared" si="763"/>
        <v>0</v>
      </c>
      <c r="W543" s="395">
        <f t="shared" si="764"/>
        <v>0</v>
      </c>
      <c r="X543" s="249"/>
      <c r="Y543" s="249"/>
      <c r="Z543" s="249"/>
      <c r="AA543" s="249"/>
      <c r="AB543" s="249"/>
    </row>
    <row r="544" spans="1:28" hidden="1" outlineLevel="1">
      <c r="A544" s="249"/>
      <c r="B544" s="309" t="str">
        <f t="shared" ca="1" si="765"/>
        <v>RL Capex 2027</v>
      </c>
      <c r="C544" s="401"/>
      <c r="D544" s="401"/>
      <c r="E544" s="401"/>
      <c r="F544" s="401"/>
      <c r="G544" s="401"/>
      <c r="H544" s="401"/>
      <c r="I544" s="401"/>
      <c r="J544" s="401"/>
      <c r="K544" s="401"/>
      <c r="L544" s="401"/>
      <c r="M544" s="401"/>
      <c r="N544" s="401"/>
      <c r="O544" s="401"/>
      <c r="P544" s="401"/>
      <c r="Q544" s="396"/>
      <c r="R544" s="400">
        <f>R501</f>
        <v>0</v>
      </c>
      <c r="S544" s="395">
        <f t="shared" si="760"/>
        <v>0</v>
      </c>
      <c r="T544" s="395">
        <f t="shared" si="761"/>
        <v>0</v>
      </c>
      <c r="U544" s="395">
        <f t="shared" si="762"/>
        <v>0</v>
      </c>
      <c r="V544" s="395">
        <f t="shared" si="763"/>
        <v>0</v>
      </c>
      <c r="W544" s="395">
        <f t="shared" si="764"/>
        <v>0</v>
      </c>
      <c r="X544" s="249"/>
      <c r="Y544" s="249"/>
      <c r="Z544" s="249"/>
      <c r="AA544" s="249"/>
      <c r="AB544" s="249"/>
    </row>
    <row r="545" spans="1:28" hidden="1" outlineLevel="1">
      <c r="A545" s="249"/>
      <c r="B545" s="309" t="str">
        <f t="shared" ca="1" si="765"/>
        <v>RL Capex 2028</v>
      </c>
      <c r="C545" s="401"/>
      <c r="D545" s="401"/>
      <c r="E545" s="401"/>
      <c r="F545" s="401"/>
      <c r="G545" s="401"/>
      <c r="H545" s="401"/>
      <c r="I545" s="401"/>
      <c r="J545" s="401"/>
      <c r="K545" s="401"/>
      <c r="L545" s="401"/>
      <c r="M545" s="401"/>
      <c r="N545" s="401"/>
      <c r="O545" s="401"/>
      <c r="P545" s="401"/>
      <c r="Q545" s="401"/>
      <c r="R545" s="396"/>
      <c r="S545" s="400">
        <f>S501</f>
        <v>0</v>
      </c>
      <c r="T545" s="395">
        <f t="shared" si="761"/>
        <v>0</v>
      </c>
      <c r="U545" s="395">
        <f t="shared" si="762"/>
        <v>0</v>
      </c>
      <c r="V545" s="395">
        <f t="shared" si="763"/>
        <v>0</v>
      </c>
      <c r="W545" s="395">
        <f t="shared" si="764"/>
        <v>0</v>
      </c>
      <c r="X545" s="249"/>
      <c r="Y545" s="249"/>
      <c r="Z545" s="249"/>
      <c r="AA545" s="249"/>
      <c r="AB545" s="249"/>
    </row>
    <row r="546" spans="1:28" hidden="1" outlineLevel="1">
      <c r="A546" s="249"/>
      <c r="B546" s="309" t="str">
        <f t="shared" ca="1" si="765"/>
        <v>RL Capex 2029</v>
      </c>
      <c r="C546" s="401"/>
      <c r="D546" s="401"/>
      <c r="E546" s="401"/>
      <c r="F546" s="401"/>
      <c r="G546" s="401"/>
      <c r="H546" s="401"/>
      <c r="I546" s="401"/>
      <c r="J546" s="401"/>
      <c r="K546" s="401"/>
      <c r="L546" s="401"/>
      <c r="M546" s="401"/>
      <c r="N546" s="401"/>
      <c r="O546" s="401"/>
      <c r="P546" s="401"/>
      <c r="Q546" s="401"/>
      <c r="R546" s="401"/>
      <c r="S546" s="396"/>
      <c r="T546" s="400">
        <f>T501</f>
        <v>0</v>
      </c>
      <c r="U546" s="395">
        <f t="shared" si="762"/>
        <v>0</v>
      </c>
      <c r="V546" s="395">
        <f t="shared" si="763"/>
        <v>0</v>
      </c>
      <c r="W546" s="395">
        <f t="shared" si="764"/>
        <v>0</v>
      </c>
      <c r="X546" s="249"/>
      <c r="Y546" s="249"/>
      <c r="Z546" s="249"/>
      <c r="AA546" s="249"/>
      <c r="AB546" s="249"/>
    </row>
    <row r="547" spans="1:28" hidden="1" outlineLevel="1">
      <c r="A547" s="249"/>
      <c r="B547" s="309" t="str">
        <f t="shared" ca="1" si="765"/>
        <v>RL Capex 2030</v>
      </c>
      <c r="C547" s="401"/>
      <c r="D547" s="401"/>
      <c r="E547" s="401"/>
      <c r="F547" s="401"/>
      <c r="G547" s="401"/>
      <c r="H547" s="401"/>
      <c r="I547" s="401"/>
      <c r="J547" s="401"/>
      <c r="K547" s="401"/>
      <c r="L547" s="401"/>
      <c r="M547" s="401"/>
      <c r="N547" s="401"/>
      <c r="O547" s="401"/>
      <c r="P547" s="401"/>
      <c r="Q547" s="401"/>
      <c r="R547" s="401"/>
      <c r="S547" s="401"/>
      <c r="T547" s="396"/>
      <c r="U547" s="400">
        <f>U501</f>
        <v>0</v>
      </c>
      <c r="V547" s="395">
        <f t="shared" si="763"/>
        <v>0</v>
      </c>
      <c r="W547" s="395">
        <f t="shared" si="764"/>
        <v>0</v>
      </c>
      <c r="X547" s="249"/>
      <c r="Y547" s="249"/>
      <c r="Z547" s="249"/>
      <c r="AA547" s="249"/>
      <c r="AB547" s="249"/>
    </row>
    <row r="548" spans="1:28" hidden="1" outlineLevel="1">
      <c r="A548" s="249"/>
      <c r="B548" s="309" t="str">
        <f t="shared" ca="1" si="765"/>
        <v>RL Capex 2031</v>
      </c>
      <c r="C548" s="401"/>
      <c r="D548" s="401"/>
      <c r="E548" s="401"/>
      <c r="F548" s="401"/>
      <c r="G548" s="401"/>
      <c r="H548" s="401"/>
      <c r="I548" s="401"/>
      <c r="J548" s="401"/>
      <c r="K548" s="401"/>
      <c r="L548" s="401"/>
      <c r="M548" s="401"/>
      <c r="N548" s="401"/>
      <c r="O548" s="401"/>
      <c r="P548" s="401"/>
      <c r="Q548" s="401"/>
      <c r="R548" s="401"/>
      <c r="S548" s="401"/>
      <c r="T548" s="401"/>
      <c r="U548" s="396"/>
      <c r="V548" s="400">
        <f>V501</f>
        <v>0</v>
      </c>
      <c r="W548" s="395">
        <f>IF(V548="n/a","n/a",MAX(0,V548-1))</f>
        <v>0</v>
      </c>
      <c r="X548" s="249"/>
      <c r="Y548" s="249"/>
      <c r="Z548" s="249"/>
      <c r="AA548" s="249"/>
      <c r="AB548" s="249"/>
    </row>
    <row r="549" spans="1:28" hidden="1" outlineLevel="1">
      <c r="A549" s="249"/>
      <c r="B549" s="309" t="str">
        <f t="shared" ca="1" si="765"/>
        <v>RL Capex 2032</v>
      </c>
      <c r="C549" s="401"/>
      <c r="D549" s="401"/>
      <c r="E549" s="401"/>
      <c r="F549" s="401"/>
      <c r="G549" s="401"/>
      <c r="H549" s="401"/>
      <c r="I549" s="401"/>
      <c r="J549" s="401"/>
      <c r="K549" s="401"/>
      <c r="L549" s="401"/>
      <c r="M549" s="401"/>
      <c r="N549" s="401"/>
      <c r="O549" s="401"/>
      <c r="P549" s="401"/>
      <c r="Q549" s="401"/>
      <c r="R549" s="401"/>
      <c r="S549" s="401"/>
      <c r="T549" s="401"/>
      <c r="U549" s="401"/>
      <c r="V549" s="396"/>
      <c r="W549" s="395">
        <f>W501</f>
        <v>0</v>
      </c>
      <c r="X549" s="249"/>
      <c r="Y549" s="249"/>
      <c r="Z549" s="249"/>
      <c r="AA549" s="249"/>
      <c r="AB549" s="249"/>
    </row>
    <row r="550" spans="1:28" hidden="1" outlineLevel="1">
      <c r="A550" s="249"/>
      <c r="B550" s="332"/>
      <c r="C550" s="395"/>
      <c r="D550" s="395"/>
      <c r="E550" s="395"/>
      <c r="F550" s="395"/>
      <c r="G550" s="395"/>
      <c r="H550" s="395"/>
      <c r="I550" s="395"/>
      <c r="J550" s="395"/>
      <c r="K550" s="395"/>
      <c r="L550" s="395"/>
      <c r="M550" s="395"/>
      <c r="N550" s="395"/>
      <c r="O550" s="395"/>
      <c r="P550" s="395"/>
      <c r="Q550" s="395"/>
      <c r="R550" s="395"/>
      <c r="S550" s="395"/>
      <c r="T550" s="395"/>
      <c r="U550" s="395"/>
      <c r="V550" s="395"/>
      <c r="W550" s="395"/>
      <c r="X550" s="249"/>
      <c r="Y550" s="249"/>
      <c r="Z550" s="249"/>
      <c r="AA550" s="249"/>
      <c r="AB550" s="249"/>
    </row>
    <row r="551" spans="1:28" collapsed="1">
      <c r="A551" s="322"/>
      <c r="B551" s="336" t="s">
        <v>192</v>
      </c>
      <c r="C551" s="460">
        <f ca="1">(IF(OR($C501&lt;&gt;"n/a",C501&lt;&gt;"n/a"),IF(SUM(C504:C526)=0,0,IF((SUMPRODUCT(C504:C526,C528:C550)/SUM(C504:C526))&lt;0,1,(SUMPRODUCT(C504:C526,C528:C550)/SUM(C504:C526)))),"n/a"))</f>
        <v>0</v>
      </c>
      <c r="D551" s="460">
        <f ca="1">(IF(OR($C501&lt;&gt;"n/a",D501&lt;&gt;"n/a"),IF(SUM(D504:D526)=0,0,IF((SUMPRODUCT(D504:D526,D528:D550)/SUM(D504:D526))&lt;0,1,(SUMPRODUCT(D504:D526,D528:D550)/SUM(D504:D526)))),"n/a"))</f>
        <v>0</v>
      </c>
      <c r="E551" s="460">
        <f t="shared" ref="E551:W551" ca="1" si="766">(IF(OR($C501&lt;&gt;"n/a",E501&lt;&gt;"n/a"),IF(SUM(E504:E526)=0,0,IF((SUMPRODUCT(E504:E526,E528:E550)/SUM(E504:E526))&lt;0,1,(SUMPRODUCT(E504:E526,E528:E550)/SUM(E504:E526)))),"n/a"))</f>
        <v>0</v>
      </c>
      <c r="F551" s="460">
        <f t="shared" ca="1" si="766"/>
        <v>0</v>
      </c>
      <c r="G551" s="460">
        <f t="shared" ca="1" si="766"/>
        <v>0</v>
      </c>
      <c r="H551" s="460">
        <f t="shared" ca="1" si="766"/>
        <v>0</v>
      </c>
      <c r="I551" s="460">
        <f t="shared" ca="1" si="766"/>
        <v>0</v>
      </c>
      <c r="J551" s="460">
        <f t="shared" ca="1" si="766"/>
        <v>0</v>
      </c>
      <c r="K551" s="460">
        <f t="shared" ca="1" si="766"/>
        <v>0</v>
      </c>
      <c r="L551" s="460">
        <f t="shared" ca="1" si="766"/>
        <v>0</v>
      </c>
      <c r="M551" s="460">
        <f t="shared" ca="1" si="766"/>
        <v>0</v>
      </c>
      <c r="N551" s="460">
        <f t="shared" ca="1" si="766"/>
        <v>0</v>
      </c>
      <c r="O551" s="460">
        <f t="shared" ca="1" si="766"/>
        <v>0</v>
      </c>
      <c r="P551" s="460">
        <f t="shared" ca="1" si="766"/>
        <v>0</v>
      </c>
      <c r="Q551" s="460">
        <f t="shared" ca="1" si="766"/>
        <v>0</v>
      </c>
      <c r="R551" s="460">
        <f t="shared" ca="1" si="766"/>
        <v>0</v>
      </c>
      <c r="S551" s="460">
        <f t="shared" ca="1" si="766"/>
        <v>0</v>
      </c>
      <c r="T551" s="460">
        <f t="shared" ca="1" si="766"/>
        <v>0</v>
      </c>
      <c r="U551" s="460">
        <f t="shared" ca="1" si="766"/>
        <v>0</v>
      </c>
      <c r="V551" s="460">
        <f t="shared" ca="1" si="766"/>
        <v>0</v>
      </c>
      <c r="W551" s="460">
        <f t="shared" ca="1" si="766"/>
        <v>0</v>
      </c>
      <c r="X551" s="249"/>
      <c r="Y551" s="249"/>
      <c r="Z551" s="249"/>
      <c r="AA551" s="249"/>
      <c r="AB551" s="249"/>
    </row>
    <row r="552" spans="1:28">
      <c r="A552" s="249"/>
      <c r="B552" s="249"/>
      <c r="C552" s="395"/>
      <c r="D552" s="395"/>
      <c r="E552" s="395"/>
      <c r="F552" s="395"/>
      <c r="G552" s="395"/>
      <c r="H552" s="395"/>
      <c r="I552" s="395"/>
      <c r="J552" s="395"/>
      <c r="K552" s="395"/>
      <c r="L552" s="395"/>
      <c r="M552" s="395"/>
      <c r="N552" s="395"/>
      <c r="O552" s="395"/>
      <c r="P552" s="395"/>
      <c r="Q552" s="395"/>
      <c r="R552" s="395"/>
      <c r="S552" s="395"/>
      <c r="T552" s="395"/>
      <c r="U552" s="395"/>
      <c r="V552" s="395"/>
      <c r="W552" s="395"/>
      <c r="X552" s="249"/>
      <c r="Y552" s="249"/>
      <c r="Z552" s="249"/>
      <c r="AA552" s="249"/>
      <c r="AB552" s="249"/>
    </row>
    <row r="553" spans="1:28">
      <c r="A553" s="72" t="s">
        <v>11</v>
      </c>
      <c r="B553" s="142">
        <f>VLOOKUP($A553,'RFM input'!$E$7:$F$56,2,FALSE)</f>
        <v>0</v>
      </c>
      <c r="C553" s="402"/>
      <c r="D553" s="402"/>
      <c r="E553" s="403"/>
      <c r="F553" s="403"/>
      <c r="G553" s="403"/>
      <c r="H553" s="403"/>
      <c r="I553" s="403"/>
      <c r="J553" s="403"/>
      <c r="K553" s="403"/>
      <c r="L553" s="403"/>
      <c r="M553" s="403"/>
      <c r="N553" s="403"/>
      <c r="O553" s="403"/>
      <c r="P553" s="403"/>
      <c r="Q553" s="403"/>
      <c r="R553" s="403"/>
      <c r="S553" s="403"/>
      <c r="T553" s="403"/>
      <c r="U553" s="403"/>
      <c r="V553" s="403"/>
      <c r="W553" s="403"/>
      <c r="X553" s="249"/>
      <c r="Y553" s="249"/>
      <c r="Z553" s="249"/>
      <c r="AA553" s="249"/>
      <c r="AB553" s="249"/>
    </row>
    <row r="554" spans="1:28">
      <c r="A554" s="378">
        <f>VALUE(REPLACE(A553,1,12,""))</f>
        <v>11</v>
      </c>
      <c r="B554" s="317" t="s">
        <v>195</v>
      </c>
      <c r="C554" s="389">
        <f ca="1">OFFSET('RAB roll forward'!$H$1189,'RAB remaining lives'!A554,0)</f>
        <v>0</v>
      </c>
      <c r="D554" s="390">
        <f ca="1">OFFSET('RFM input'!H$222,$A554,0)-OFFSET('RFM input'!H$276,$A554,0)</f>
        <v>0</v>
      </c>
      <c r="E554" s="390">
        <f ca="1">OFFSET('RFM input'!I$222,$A554,0)-OFFSET('RFM input'!I$276,$A554,0)</f>
        <v>0</v>
      </c>
      <c r="F554" s="390">
        <f ca="1">OFFSET('RFM input'!J$222,$A554,0)-OFFSET('RFM input'!J$276,$A554,0)</f>
        <v>0</v>
      </c>
      <c r="G554" s="390">
        <f ca="1">OFFSET('RFM input'!K$222,$A554,0)-OFFSET('RFM input'!K$276,$A554,0)</f>
        <v>0</v>
      </c>
      <c r="H554" s="390">
        <f ca="1">OFFSET('RFM input'!L$222,$A554,0)-OFFSET('RFM input'!L$276,$A554,0)</f>
        <v>0</v>
      </c>
      <c r="I554" s="390">
        <f ca="1">OFFSET('RFM input'!M$222,$A554,0)-OFFSET('RFM input'!M$276,$A554,0)</f>
        <v>0</v>
      </c>
      <c r="J554" s="390">
        <f ca="1">OFFSET('RFM input'!N$222,$A554,0)-OFFSET('RFM input'!N$276,$A554,0)</f>
        <v>0</v>
      </c>
      <c r="K554" s="390">
        <f ca="1">OFFSET('RFM input'!O$222,$A554,0)-OFFSET('RFM input'!O$276,$A554,0)</f>
        <v>0</v>
      </c>
      <c r="L554" s="390">
        <f ca="1">OFFSET('RFM input'!P$222,$A554,0)-OFFSET('RFM input'!P$276,$A554,0)</f>
        <v>0</v>
      </c>
      <c r="M554" s="390">
        <f ca="1">OFFSET('RFM input'!Q$222,$A554,0)-OFFSET('RFM input'!Q$276,$A554,0)</f>
        <v>0</v>
      </c>
      <c r="N554" s="390"/>
      <c r="O554" s="390"/>
      <c r="P554" s="390"/>
      <c r="Q554" s="390"/>
      <c r="R554" s="390"/>
      <c r="S554" s="390"/>
      <c r="T554" s="390"/>
      <c r="U554" s="390"/>
      <c r="V554" s="390"/>
      <c r="W554" s="390"/>
      <c r="X554" s="249"/>
      <c r="Y554" s="249"/>
      <c r="Z554" s="249"/>
      <c r="AA554" s="249"/>
      <c r="AB554" s="249"/>
    </row>
    <row r="555" spans="1:28">
      <c r="A555" s="249"/>
      <c r="B555" s="249" t="s">
        <v>325</v>
      </c>
      <c r="C555" s="391">
        <f ca="1">OFFSET('RFM input'!$K$6,'RAB remaining lives'!$A554,0)</f>
        <v>0</v>
      </c>
      <c r="D555" s="390">
        <f ca="1">OFFSET('RFM input'!$L$6,'RAB remaining lives'!$A554,0)</f>
        <v>0</v>
      </c>
      <c r="E555" s="390">
        <f ca="1">OFFSET('RFM input'!$L$6,'RAB remaining lives'!$A554,0)</f>
        <v>0</v>
      </c>
      <c r="F555" s="390">
        <f ca="1">OFFSET('RFM input'!$L$6,'RAB remaining lives'!$A554,0)</f>
        <v>0</v>
      </c>
      <c r="G555" s="390">
        <f ca="1">OFFSET('RFM input'!$L$6,'RAB remaining lives'!$A554,0)</f>
        <v>0</v>
      </c>
      <c r="H555" s="390">
        <f ca="1">OFFSET('RFM input'!$L$6,'RAB remaining lives'!$A554,0)</f>
        <v>0</v>
      </c>
      <c r="I555" s="390">
        <f ca="1">OFFSET('RFM input'!$L$6,'RAB remaining lives'!$A554,0)</f>
        <v>0</v>
      </c>
      <c r="J555" s="390">
        <f ca="1">OFFSET('RFM input'!$L$6,'RAB remaining lives'!$A554,0)</f>
        <v>0</v>
      </c>
      <c r="K555" s="390">
        <f ca="1">OFFSET('RFM input'!$L$6,'RAB remaining lives'!$A554,0)</f>
        <v>0</v>
      </c>
      <c r="L555" s="390">
        <f ca="1">OFFSET('RFM input'!$L$6,'RAB remaining lives'!$A554,0)</f>
        <v>0</v>
      </c>
      <c r="M555" s="390">
        <f ca="1">OFFSET('RFM input'!$L$6,'RAB remaining lives'!$A554,0)</f>
        <v>0</v>
      </c>
      <c r="N555" s="390"/>
      <c r="O555" s="390"/>
      <c r="P555" s="390"/>
      <c r="Q555" s="390"/>
      <c r="R555" s="390"/>
      <c r="S555" s="390"/>
      <c r="T555" s="390"/>
      <c r="U555" s="390"/>
      <c r="V555" s="390"/>
      <c r="W555" s="390"/>
      <c r="X555" s="249"/>
      <c r="Y555" s="249"/>
      <c r="Z555" s="249"/>
      <c r="AA555" s="249"/>
      <c r="AB555" s="249"/>
    </row>
    <row r="556" spans="1:28">
      <c r="A556" s="249"/>
      <c r="B556" s="286" t="s">
        <v>299</v>
      </c>
      <c r="C556" s="392"/>
      <c r="D556" s="393">
        <f ca="1">IF(D$6=(OFFSET('RFM input'!$G$60,0,'RFM input'!$AA$7)),OFFSET('RFM input'!$H$454,$A554,0),0)</f>
        <v>0</v>
      </c>
      <c r="E556" s="390">
        <f ca="1">IF(E$6=(OFFSET('RFM input'!$G$60,0,'RFM input'!$AA$7)),OFFSET('RFM input'!$H$454,$A554,0),0)</f>
        <v>0</v>
      </c>
      <c r="F556" s="390">
        <f ca="1">IF(F$6=(OFFSET('RFM input'!$G$60,0,'RFM input'!$AA$7)),OFFSET('RFM input'!$H$454,$A554,0),0)</f>
        <v>0</v>
      </c>
      <c r="G556" s="390">
        <f ca="1">IF(G$6=(OFFSET('RFM input'!$G$60,0,'RFM input'!$AA$7)),OFFSET('RFM input'!$H$454,$A554,0),0)</f>
        <v>0</v>
      </c>
      <c r="H556" s="390">
        <f ca="1">IF(H$6=(OFFSET('RFM input'!$G$60,0,'RFM input'!$AA$7)),OFFSET('RFM input'!$H$454,$A554,0),0)</f>
        <v>0</v>
      </c>
      <c r="I556" s="390">
        <f ca="1">IF(I$6=(OFFSET('RFM input'!$G$60,0,'RFM input'!$AA$7)),OFFSET('RFM input'!$H$454,$A554,0),0)</f>
        <v>0</v>
      </c>
      <c r="J556" s="390">
        <f ca="1">IF(J$6=(OFFSET('RFM input'!$G$60,0,'RFM input'!$AA$7)),OFFSET('RFM input'!$H$454,$A554,0),0)</f>
        <v>0</v>
      </c>
      <c r="K556" s="390">
        <f ca="1">IF(K$6=(OFFSET('RFM input'!$G$60,0,'RFM input'!$AA$7)),OFFSET('RFM input'!$H$454,$A554,0),0)</f>
        <v>0</v>
      </c>
      <c r="L556" s="390">
        <f ca="1">IF(L$6=(OFFSET('RFM input'!$G$60,0,'RFM input'!$AA$7)),OFFSET('RFM input'!$H$454,$A554,0),0)</f>
        <v>0</v>
      </c>
      <c r="M556" s="390">
        <f ca="1">IF(M$6=(OFFSET('RFM input'!$G$60,0,'RFM input'!$AA$7)),OFFSET('RFM input'!$H$454,$A554,0),0)</f>
        <v>0</v>
      </c>
      <c r="N556" s="390"/>
      <c r="O556" s="390"/>
      <c r="P556" s="390"/>
      <c r="Q556" s="390"/>
      <c r="R556" s="390"/>
      <c r="S556" s="390"/>
      <c r="T556" s="390"/>
      <c r="U556" s="390"/>
      <c r="V556" s="390"/>
      <c r="W556" s="390"/>
      <c r="X556" s="249"/>
      <c r="Y556" s="249"/>
      <c r="Z556" s="249"/>
      <c r="AA556" s="249"/>
      <c r="AB556" s="249"/>
    </row>
    <row r="557" spans="1:28">
      <c r="A557" s="249"/>
      <c r="B557" s="325" t="s">
        <v>306</v>
      </c>
      <c r="C557" s="392"/>
      <c r="D557" s="391">
        <f ca="1">IF(D$6=(OFFSET('RFM input'!$G$60,0,'RFM input'!$AA$7)),OFFSET('RFM input'!$J$454,$A554,0),0)</f>
        <v>0</v>
      </c>
      <c r="E557" s="394">
        <f ca="1">IF(E$6=(OFFSET('RFM input'!$G$60,0,'RFM input'!$AA$7)),OFFSET('RFM input'!$J$454,$A554,0),0)</f>
        <v>0</v>
      </c>
      <c r="F557" s="394">
        <f ca="1">IF(F$6=(OFFSET('RFM input'!$G$60,0,'RFM input'!$AA$7)),OFFSET('RFM input'!$J$454,$A554,0),0)</f>
        <v>0</v>
      </c>
      <c r="G557" s="394">
        <f ca="1">IF(G$6=(OFFSET('RFM input'!$G$60,0,'RFM input'!$AA$7)),OFFSET('RFM input'!$J$454,$A554,0),0)</f>
        <v>0</v>
      </c>
      <c r="H557" s="394">
        <f ca="1">IF(H$6=(OFFSET('RFM input'!$G$60,0,'RFM input'!$AA$7)),OFFSET('RFM input'!$J$454,$A554,0),0)</f>
        <v>0</v>
      </c>
      <c r="I557" s="394">
        <f ca="1">IF(I$6=(OFFSET('RFM input'!$G$60,0,'RFM input'!$AA$7)),OFFSET('RFM input'!$J$454,$A554,0),0)</f>
        <v>0</v>
      </c>
      <c r="J557" s="394">
        <f ca="1">IF(J$6=(OFFSET('RFM input'!$G$60,0,'RFM input'!$AA$7)),OFFSET('RFM input'!$J$454,$A554,0),0)</f>
        <v>0</v>
      </c>
      <c r="K557" s="394">
        <f ca="1">IF(K$6=(OFFSET('RFM input'!$G$60,0,'RFM input'!$AA$7)),OFFSET('RFM input'!$J$454,$A554,0),0)</f>
        <v>0</v>
      </c>
      <c r="L557" s="394">
        <f ca="1">IF(L$6=(OFFSET('RFM input'!$G$60,0,'RFM input'!$AA$7)),OFFSET('RFM input'!$J$454,$A554,0),0)</f>
        <v>0</v>
      </c>
      <c r="M557" s="394">
        <f ca="1">IF(M$6=(OFFSET('RFM input'!$G$60,0,'RFM input'!$AA$7)),OFFSET('RFM input'!$J$454,$A554,0),0)</f>
        <v>0</v>
      </c>
      <c r="N557" s="394"/>
      <c r="O557" s="394"/>
      <c r="P557" s="394"/>
      <c r="Q557" s="394"/>
      <c r="R557" s="394"/>
      <c r="S557" s="394"/>
      <c r="T557" s="394"/>
      <c r="U557" s="394"/>
      <c r="V557" s="394"/>
      <c r="W557" s="394"/>
      <c r="X557" s="249"/>
      <c r="Y557" s="249"/>
      <c r="Z557" s="249"/>
      <c r="AA557" s="249"/>
      <c r="AB557" s="249"/>
    </row>
    <row r="558" spans="1:28" hidden="1" outlineLevel="1">
      <c r="A558" s="459">
        <v>-1</v>
      </c>
      <c r="B558" s="309" t="s">
        <v>297</v>
      </c>
      <c r="C558" s="395"/>
      <c r="D558" s="395">
        <f t="shared" ref="D558" ca="1" si="767">IF(D582="n/a",0,IF(AND(D556=0,C558=0),0,
IF(AND(D556&lt;&gt;0,C558=0),(D556/D$10),
IF(AND(D557&lt;&gt;0,C558&lt;&gt;0),(C558-(C558/C582))+(D556/D$10),
IF(C582&lt;1,0,(C558-(C558/C582)))))))</f>
        <v>0</v>
      </c>
      <c r="E558" s="395">
        <f t="shared" ref="E558" ca="1" si="768">IF(E582="n/a",0,IF(AND(E556=0,D558=0),0,
IF(AND(E556&lt;&gt;0,D558=0),(E556/E$10),
IF(AND(E557&lt;&gt;0,D558&lt;&gt;0),(D558-(D558/D582))+(E556/E$10),
IF(D582&lt;1,0,(D558-(D558/D582)))))))</f>
        <v>0</v>
      </c>
      <c r="F558" s="395">
        <f t="shared" ref="F558" ca="1" si="769">IF(F582="n/a",0,IF(AND(F556=0,E558=0),0,
IF(AND(F556&lt;&gt;0,E558=0),(F556/F$10),
IF(AND(F557&lt;&gt;0,E558&lt;&gt;0),(E558-(E558/E582))+(F556/F$10),
IF(E582&lt;1,0,(E558-(E558/E582)))))))</f>
        <v>0</v>
      </c>
      <c r="G558" s="395">
        <f t="shared" ref="G558" ca="1" si="770">IF(G582="n/a",0,IF(AND(G556=0,F558=0),0,
IF(AND(G556&lt;&gt;0,F558=0),(G556/G$10),
IF(AND(G557&lt;&gt;0,F558&lt;&gt;0),(F558-(F558/F582))+(G556/G$10),
IF(F582&lt;1,0,(F558-(F558/F582)))))))</f>
        <v>0</v>
      </c>
      <c r="H558" s="395">
        <f ca="1">IF(H582="n/a",0,IF(AND(H556=0,G558=0),0,
IF(AND(H556&lt;&gt;0,G558=0),(H556/H$10),
IF(AND(H557&lt;&gt;0,G558&lt;&gt;0),(G558-(G558/G582))+(H556/H$10),
IF(G582&lt;1,0,(G558-(G558/G582)))))))</f>
        <v>0</v>
      </c>
      <c r="I558" s="395">
        <f t="shared" ref="I558" ca="1" si="771">IF(I582="n/a",0,IF(AND(I556=0,H558=0),0,
IF(AND(I556&lt;&gt;0,H558=0),(I556/I$10),
IF(AND(I557&lt;&gt;0,H558&lt;&gt;0),(H558-(H558/H582))+(I556/I$10),
IF(H582&lt;1,0,(H558-(H558/H582)))))))</f>
        <v>0</v>
      </c>
      <c r="J558" s="395">
        <f t="shared" ref="J558" ca="1" si="772">IF(J582="n/a",0,IF(AND(J556=0,I558=0),0,
IF(AND(J556&lt;&gt;0,I558=0),(J556/J$10),
IF(AND(J557&lt;&gt;0,I558&lt;&gt;0),(I558-(I558/I582))+(J556/J$10),
IF(I582&lt;1,0,(I558-(I558/I582)))))))</f>
        <v>0</v>
      </c>
      <c r="K558" s="395">
        <f t="shared" ref="K558" ca="1" si="773">IF(K582="n/a",0,IF(AND(K556=0,J558=0),0,
IF(AND(K556&lt;&gt;0,J558=0),(K556/K$10),
IF(AND(K557&lt;&gt;0,J558&lt;&gt;0),(J558-(J558/J582))+(K556/K$10),
IF(J582&lt;1,0,(J558-(J558/J582)))))))</f>
        <v>0</v>
      </c>
      <c r="L558" s="395">
        <f t="shared" ref="L558" ca="1" si="774">IF(L582="n/a",0,IF(AND(L556=0,K558=0),0,
IF(AND(L556&lt;&gt;0,K558=0),(L556/L$10),
IF(AND(L557&lt;&gt;0,K558&lt;&gt;0),(K558-(K558/K582))+(L556/L$10),
IF(K582&lt;1,0,(K558-(K558/K582)))))))</f>
        <v>0</v>
      </c>
      <c r="M558" s="395">
        <f t="shared" ref="M558" ca="1" si="775">IF(M582="n/a",0,IF(AND(M556=0,L558=0),0,
IF(AND(M556&lt;&gt;0,L558=0),(M556/M$10),
IF(AND(M557&lt;&gt;0,L558&lt;&gt;0),(L558-(L558/L582))+(M556/M$10),
IF(L582&lt;1,0,(L558-(L558/L582)))))))</f>
        <v>0</v>
      </c>
      <c r="N558" s="395">
        <f t="shared" ref="N558" ca="1" si="776">IF(N582="n/a",0,IF(AND(N556=0,M558=0),0,
IF(AND(N556&lt;&gt;0,M558=0),(N556/N$10),
IF(AND(N557&lt;&gt;0,M558&lt;&gt;0),(M558-(M558/M582))+(N556/N$10),
IF(M582&lt;1,0,(M558-(M558/M582)))))))</f>
        <v>0</v>
      </c>
      <c r="O558" s="395">
        <f t="shared" ref="O558" ca="1" si="777">IF(O582="n/a",0,IF(AND(O556=0,N558=0),0,
IF(AND(O556&lt;&gt;0,N558=0),(O556/O$10),
IF(AND(O557&lt;&gt;0,N558&lt;&gt;0),(N558-(N558/N582))+(O556/O$10),
IF(N582&lt;1,0,(N558-(N558/N582)))))))</f>
        <v>0</v>
      </c>
      <c r="P558" s="395">
        <f t="shared" ref="P558" ca="1" si="778">IF(P582="n/a",0,IF(AND(P556=0,O558=0),0,
IF(AND(P556&lt;&gt;0,O558=0),(P556/P$10),
IF(AND(P557&lt;&gt;0,O558&lt;&gt;0),(O558-(O558/O582))+(P556/P$10),
IF(O582&lt;1,0,(O558-(O558/O582)))))))</f>
        <v>0</v>
      </c>
      <c r="Q558" s="395">
        <f t="shared" ref="Q558" ca="1" si="779">IF(Q582="n/a",0,IF(AND(Q556=0,P558=0),0,
IF(AND(Q556&lt;&gt;0,P558=0),(Q556/Q$10),
IF(AND(Q557&lt;&gt;0,P558&lt;&gt;0),(P558-(P558/P582))+(Q556/Q$10),
IF(P582&lt;1,0,(P558-(P558/P582)))))))</f>
        <v>0</v>
      </c>
      <c r="R558" s="395">
        <f t="shared" ref="R558" ca="1" si="780">IF(R582="n/a",0,IF(AND(R556=0,Q558=0),0,
IF(AND(R556&lt;&gt;0,Q558=0),(R556/R$10),
IF(AND(R557&lt;&gt;0,Q558&lt;&gt;0),(Q558-(Q558/Q582))+(R556/R$10),
IF(Q582&lt;1,0,(Q558-(Q558/Q582)))))))</f>
        <v>0</v>
      </c>
      <c r="S558" s="395">
        <f t="shared" ref="S558" ca="1" si="781">IF(S582="n/a",0,IF(AND(S556=0,R558=0),0,
IF(AND(S556&lt;&gt;0,R558=0),(S556/S$10),
IF(AND(S557&lt;&gt;0,R558&lt;&gt;0),(R558-(R558/R582))+(S556/S$10),
IF(R582&lt;1,0,(R558-(R558/R582)))))))</f>
        <v>0</v>
      </c>
      <c r="T558" s="395">
        <f t="shared" ref="T558" ca="1" si="782">IF(T582="n/a",0,IF(AND(T556=0,S558=0),0,
IF(AND(T556&lt;&gt;0,S558=0),(T556/T$10),
IF(AND(T557&lt;&gt;0,S558&lt;&gt;0),(S558-(S558/S582))+(T556/T$10),
IF(S582&lt;1,0,(S558-(S558/S582)))))))</f>
        <v>0</v>
      </c>
      <c r="U558" s="395">
        <f t="shared" ref="U558" ca="1" si="783">IF(U582="n/a",0,IF(AND(U556=0,T558=0),0,
IF(AND(U556&lt;&gt;0,T558=0),(U556/U$10),
IF(AND(U557&lt;&gt;0,T558&lt;&gt;0),(T558-(T558/T582))+(U556/U$10),
IF(T582&lt;1,0,(T558-(T558/T582)))))))</f>
        <v>0</v>
      </c>
      <c r="V558" s="395">
        <f t="shared" ref="V558" ca="1" si="784">IF(V582="n/a",0,IF(AND(V556=0,U558=0),0,
IF(AND(V556&lt;&gt;0,U558=0),(V556/V$10),
IF(AND(V557&lt;&gt;0,U558&lt;&gt;0),(U558-(U558/U582))+(V556/V$10),
IF(U582&lt;1,0,(U558-(U558/U582)))))))</f>
        <v>0</v>
      </c>
      <c r="W558" s="395">
        <f t="shared" ref="W558" ca="1" si="785">IF(W582="n/a",0,IF(AND(W556=0,V558=0),0,
IF(AND(W556&lt;&gt;0,V558=0),(W556/W$10),
IF(AND(W557&lt;&gt;0,V558&lt;&gt;0),(V558-(V558/V582))+(W556/W$10),
IF(V582&lt;1,0,(V558-(V558/V582)))))))</f>
        <v>0</v>
      </c>
      <c r="X558" s="249"/>
      <c r="Y558" s="249"/>
      <c r="Z558" s="249"/>
      <c r="AA558" s="249"/>
      <c r="AB558" s="249"/>
    </row>
    <row r="559" spans="1:28" hidden="1" outlineLevel="1">
      <c r="A559" s="331">
        <v>0</v>
      </c>
      <c r="B559" s="309" t="s">
        <v>194</v>
      </c>
      <c r="C559" s="395">
        <f ca="1">C554/C$10</f>
        <v>0</v>
      </c>
      <c r="D559" s="395">
        <f ca="1">IF(C583="n/a",C559,IFERROR(IF((OFFSET($C559,0,$A559))&lt;0,
MIN(0,C559-(OFFSET($C559,0,$A559)/(OFFSET($C554,-$A558,$A559)))),
MAX(0,C559-(OFFSET($C559,0,$A559)/(OFFSET($C554,-$A558,$A559))))),0))</f>
        <v>0</v>
      </c>
      <c r="E559" s="395">
        <f t="shared" ref="E559" ca="1" si="786">IF(D583="n/a",D559,IFERROR(IF((OFFSET($C559,0,$A559))&lt;0,
MIN(0,D559-(OFFSET($C559,0,$A559)/(OFFSET($C554,-$A558,$A559)))),
MAX(0,D559-(OFFSET($C559,0,$A559)/(OFFSET($C554,-$A558,$A559))))),0))</f>
        <v>0</v>
      </c>
      <c r="F559" s="395">
        <f t="shared" ref="F559:F560" ca="1" si="787">IF(E583="n/a",E559,IFERROR(IF((OFFSET($C559,0,$A559))&lt;0,
MIN(0,E559-(OFFSET($C559,0,$A559)/(OFFSET($C554,-$A558,$A559)))),
MAX(0,E559-(OFFSET($C559,0,$A559)/(OFFSET($C554,-$A558,$A559))))),0))</f>
        <v>0</v>
      </c>
      <c r="G559" s="395">
        <f t="shared" ref="G559:G561" ca="1" si="788">IF(F583="n/a",F559,IFERROR(IF((OFFSET($C559,0,$A559))&lt;0,
MIN(0,F559-(OFFSET($C559,0,$A559)/(OFFSET($C554,-$A558,$A559)))),
MAX(0,F559-(OFFSET($C559,0,$A559)/(OFFSET($C554,-$A558,$A559))))),0))</f>
        <v>0</v>
      </c>
      <c r="H559" s="395">
        <f t="shared" ref="H559:H562" ca="1" si="789">IF(G583="n/a",G559,IFERROR(IF((OFFSET($C559,0,$A559))&lt;0,
MIN(0,G559-(OFFSET($C559,0,$A559)/(OFFSET($C554,-$A558,$A559)))),
MAX(0,G559-(OFFSET($C559,0,$A559)/(OFFSET($C554,-$A558,$A559))))),0))</f>
        <v>0</v>
      </c>
      <c r="I559" s="395">
        <f t="shared" ref="I559:I563" ca="1" si="790">IF(H583="n/a",H559,IFERROR(IF((OFFSET($C559,0,$A559))&lt;0,
MIN(0,H559-(OFFSET($C559,0,$A559)/(OFFSET($C554,-$A558,$A559)))),
MAX(0,H559-(OFFSET($C559,0,$A559)/(OFFSET($C554,-$A558,$A559))))),0))</f>
        <v>0</v>
      </c>
      <c r="J559" s="395">
        <f t="shared" ref="J559:J564" ca="1" si="791">IF(I583="n/a",I559,IFERROR(IF((OFFSET($C559,0,$A559))&lt;0,
MIN(0,I559-(OFFSET($C559,0,$A559)/(OFFSET($C554,-$A558,$A559)))),
MAX(0,I559-(OFFSET($C559,0,$A559)/(OFFSET($C554,-$A558,$A559))))),0))</f>
        <v>0</v>
      </c>
      <c r="K559" s="395">
        <f t="shared" ref="K559:K565" ca="1" si="792">IF(J583="n/a",J559,IFERROR(IF((OFFSET($C559,0,$A559))&lt;0,
MIN(0,J559-(OFFSET($C559,0,$A559)/(OFFSET($C554,-$A558,$A559)))),
MAX(0,J559-(OFFSET($C559,0,$A559)/(OFFSET($C554,-$A558,$A559))))),0))</f>
        <v>0</v>
      </c>
      <c r="L559" s="395">
        <f t="shared" ref="L559:L566" ca="1" si="793">IF(K583="n/a",K559,IFERROR(IF((OFFSET($C559,0,$A559))&lt;0,
MIN(0,K559-(OFFSET($C559,0,$A559)/(OFFSET($C554,-$A558,$A559)))),
MAX(0,K559-(OFFSET($C559,0,$A559)/(OFFSET($C554,-$A558,$A559))))),0))</f>
        <v>0</v>
      </c>
      <c r="M559" s="395">
        <f t="shared" ref="M559:M567" ca="1" si="794">IF(L583="n/a",L559,IFERROR(IF((OFFSET($C559,0,$A559))&lt;0,
MIN(0,L559-(OFFSET($C559,0,$A559)/(OFFSET($C554,-$A558,$A559)))),
MAX(0,L559-(OFFSET($C559,0,$A559)/(OFFSET($C554,-$A558,$A559))))),0))</f>
        <v>0</v>
      </c>
      <c r="N559" s="395">
        <f t="shared" ref="N559:N568" ca="1" si="795">IF(M583="n/a",M559,IFERROR(IF((OFFSET($C559,0,$A559))&lt;0,
MIN(0,M559-(OFFSET($C559,0,$A559)/(OFFSET($C554,-$A558,$A559)))),
MAX(0,M559-(OFFSET($C559,0,$A559)/(OFFSET($C554,-$A558,$A559))))),0))</f>
        <v>0</v>
      </c>
      <c r="O559" s="395">
        <f t="shared" ref="O559:O569" ca="1" si="796">IF(N583="n/a",N559,IFERROR(IF((OFFSET($C559,0,$A559))&lt;0,
MIN(0,N559-(OFFSET($C559,0,$A559)/(OFFSET($C554,-$A558,$A559)))),
MAX(0,N559-(OFFSET($C559,0,$A559)/(OFFSET($C554,-$A558,$A559))))),0))</f>
        <v>0</v>
      </c>
      <c r="P559" s="395">
        <f t="shared" ref="P559:P570" ca="1" si="797">IF(O583="n/a",O559,IFERROR(IF((OFFSET($C559,0,$A559))&lt;0,
MIN(0,O559-(OFFSET($C559,0,$A559)/(OFFSET($C554,-$A558,$A559)))),
MAX(0,O559-(OFFSET($C559,0,$A559)/(OFFSET($C554,-$A558,$A559))))),0))</f>
        <v>0</v>
      </c>
      <c r="Q559" s="395">
        <f t="shared" ref="Q559:Q571" ca="1" si="798">IF(P583="n/a",P559,IFERROR(IF((OFFSET($C559,0,$A559))&lt;0,
MIN(0,P559-(OFFSET($C559,0,$A559)/(OFFSET($C554,-$A558,$A559)))),
MAX(0,P559-(OFFSET($C559,0,$A559)/(OFFSET($C554,-$A558,$A559))))),0))</f>
        <v>0</v>
      </c>
      <c r="R559" s="395">
        <f t="shared" ref="R559:R572" ca="1" si="799">IF(Q583="n/a",Q559,IFERROR(IF((OFFSET($C559,0,$A559))&lt;0,
MIN(0,Q559-(OFFSET($C559,0,$A559)/(OFFSET($C554,-$A558,$A559)))),
MAX(0,Q559-(OFFSET($C559,0,$A559)/(OFFSET($C554,-$A558,$A559))))),0))</f>
        <v>0</v>
      </c>
      <c r="S559" s="395">
        <f t="shared" ref="S559:S573" ca="1" si="800">IF(R583="n/a",R559,IFERROR(IF((OFFSET($C559,0,$A559))&lt;0,
MIN(0,R559-(OFFSET($C559,0,$A559)/(OFFSET($C554,-$A558,$A559)))),
MAX(0,R559-(OFFSET($C559,0,$A559)/(OFFSET($C554,-$A558,$A559))))),0))</f>
        <v>0</v>
      </c>
      <c r="T559" s="395">
        <f t="shared" ref="T559:T574" ca="1" si="801">IF(S583="n/a",S559,IFERROR(IF((OFFSET($C559,0,$A559))&lt;0,
MIN(0,S559-(OFFSET($C559,0,$A559)/(OFFSET($C554,-$A558,$A559)))),
MAX(0,S559-(OFFSET($C559,0,$A559)/(OFFSET($C554,-$A558,$A559))))),0))</f>
        <v>0</v>
      </c>
      <c r="U559" s="395">
        <f t="shared" ref="U559:U575" ca="1" si="802">IF(T583="n/a",T559,IFERROR(IF((OFFSET($C559,0,$A559))&lt;0,
MIN(0,T559-(OFFSET($C559,0,$A559)/(OFFSET($C554,-$A558,$A559)))),
MAX(0,T559-(OFFSET($C559,0,$A559)/(OFFSET($C554,-$A558,$A559))))),0))</f>
        <v>0</v>
      </c>
      <c r="V559" s="395">
        <f t="shared" ref="V559:V576" ca="1" si="803">IF(U583="n/a",U559,IFERROR(IF((OFFSET($C559,0,$A559))&lt;0,
MIN(0,U559-(OFFSET($C559,0,$A559)/(OFFSET($C554,-$A558,$A559)))),
MAX(0,U559-(OFFSET($C559,0,$A559)/(OFFSET($C554,-$A558,$A559))))),0))</f>
        <v>0</v>
      </c>
      <c r="W559" s="395">
        <f t="shared" ref="W559:W577" ca="1" si="804">IF(V583="n/a",V559,IFERROR(IF((OFFSET($C559,0,$A559))&lt;0,
MIN(0,V559-(OFFSET($C559,0,$A559)/(OFFSET($C554,-$A558,$A559)))),
MAX(0,V559-(OFFSET($C559,0,$A559)/(OFFSET($C554,-$A558,$A559))))),0))</f>
        <v>0</v>
      </c>
      <c r="X559" s="249"/>
      <c r="Y559" s="249"/>
      <c r="Z559" s="249"/>
      <c r="AA559" s="249"/>
      <c r="AB559" s="249"/>
    </row>
    <row r="560" spans="1:28" hidden="1" outlineLevel="1">
      <c r="A560" s="331">
        <v>1</v>
      </c>
      <c r="B560" s="309" t="str">
        <f t="shared" ref="B560:B578" ca="1" si="805">"Depreciated Net Capex "&amp;OFFSET($C$6,0,A560)</f>
        <v>Depreciated Net Capex 2013</v>
      </c>
      <c r="C560" s="396"/>
      <c r="D560" s="397">
        <f ca="1">(D554*((1+D$11)^0.5)/D$10)</f>
        <v>0</v>
      </c>
      <c r="E560" s="395">
        <f ca="1">IF(D584="n/a",D560,IFERROR(IF((OFFSET($C560,0,$A560))&lt;0,
MIN(0,D560-(OFFSET($C560,0,$A560)/(OFFSET($C555,-$A559,$A560)))),
MAX(0,D560-(OFFSET($C560,0,$A560)/(OFFSET($C555,-$A559,$A560))))),0))</f>
        <v>0</v>
      </c>
      <c r="F560" s="395">
        <f t="shared" ca="1" si="787"/>
        <v>0</v>
      </c>
      <c r="G560" s="395">
        <f t="shared" ca="1" si="788"/>
        <v>0</v>
      </c>
      <c r="H560" s="395">
        <f t="shared" ca="1" si="789"/>
        <v>0</v>
      </c>
      <c r="I560" s="395">
        <f t="shared" ca="1" si="790"/>
        <v>0</v>
      </c>
      <c r="J560" s="395">
        <f t="shared" ca="1" si="791"/>
        <v>0</v>
      </c>
      <c r="K560" s="395">
        <f t="shared" ca="1" si="792"/>
        <v>0</v>
      </c>
      <c r="L560" s="395">
        <f t="shared" ca="1" si="793"/>
        <v>0</v>
      </c>
      <c r="M560" s="395">
        <f t="shared" ca="1" si="794"/>
        <v>0</v>
      </c>
      <c r="N560" s="395">
        <f t="shared" ca="1" si="795"/>
        <v>0</v>
      </c>
      <c r="O560" s="395">
        <f t="shared" ca="1" si="796"/>
        <v>0</v>
      </c>
      <c r="P560" s="395">
        <f t="shared" ca="1" si="797"/>
        <v>0</v>
      </c>
      <c r="Q560" s="395">
        <f t="shared" ca="1" si="798"/>
        <v>0</v>
      </c>
      <c r="R560" s="395">
        <f t="shared" ca="1" si="799"/>
        <v>0</v>
      </c>
      <c r="S560" s="395">
        <f t="shared" ca="1" si="800"/>
        <v>0</v>
      </c>
      <c r="T560" s="395">
        <f t="shared" ca="1" si="801"/>
        <v>0</v>
      </c>
      <c r="U560" s="395">
        <f t="shared" ca="1" si="802"/>
        <v>0</v>
      </c>
      <c r="V560" s="395">
        <f t="shared" ca="1" si="803"/>
        <v>0</v>
      </c>
      <c r="W560" s="395">
        <f t="shared" ca="1" si="804"/>
        <v>0</v>
      </c>
      <c r="X560" s="249"/>
      <c r="Y560" s="249"/>
      <c r="Z560" s="249"/>
      <c r="AA560" s="249"/>
      <c r="AB560" s="249"/>
    </row>
    <row r="561" spans="1:28" hidden="1" outlineLevel="1">
      <c r="A561" s="331">
        <v>2</v>
      </c>
      <c r="B561" s="309" t="str">
        <f t="shared" ca="1" si="805"/>
        <v>Depreciated Net Capex 2014</v>
      </c>
      <c r="C561" s="398"/>
      <c r="D561" s="399"/>
      <c r="E561" s="397">
        <f ca="1">(E554*((1+E$11)^0.5)/E$10)</f>
        <v>0</v>
      </c>
      <c r="F561" s="395">
        <f ca="1">IF(E585="n/a",E561,IFERROR(IF((OFFSET($C561,0,$A561))&lt;0,
MIN(0,E561-(OFFSET($C561,0,$A561)/(OFFSET($C556,-$A560,$A561)))),
MAX(0,E561-(OFFSET($C561,0,$A561)/(OFFSET($C556,-$A560,$A561))))),0))</f>
        <v>0</v>
      </c>
      <c r="G561" s="395">
        <f t="shared" ca="1" si="788"/>
        <v>0</v>
      </c>
      <c r="H561" s="395">
        <f t="shared" ca="1" si="789"/>
        <v>0</v>
      </c>
      <c r="I561" s="395">
        <f t="shared" ca="1" si="790"/>
        <v>0</v>
      </c>
      <c r="J561" s="395">
        <f t="shared" ca="1" si="791"/>
        <v>0</v>
      </c>
      <c r="K561" s="395">
        <f t="shared" ca="1" si="792"/>
        <v>0</v>
      </c>
      <c r="L561" s="395">
        <f t="shared" ca="1" si="793"/>
        <v>0</v>
      </c>
      <c r="M561" s="395">
        <f t="shared" ca="1" si="794"/>
        <v>0</v>
      </c>
      <c r="N561" s="395">
        <f t="shared" ca="1" si="795"/>
        <v>0</v>
      </c>
      <c r="O561" s="395">
        <f t="shared" ca="1" si="796"/>
        <v>0</v>
      </c>
      <c r="P561" s="395">
        <f t="shared" ca="1" si="797"/>
        <v>0</v>
      </c>
      <c r="Q561" s="395">
        <f t="shared" ca="1" si="798"/>
        <v>0</v>
      </c>
      <c r="R561" s="395">
        <f t="shared" ca="1" si="799"/>
        <v>0</v>
      </c>
      <c r="S561" s="395">
        <f t="shared" ca="1" si="800"/>
        <v>0</v>
      </c>
      <c r="T561" s="395">
        <f t="shared" ca="1" si="801"/>
        <v>0</v>
      </c>
      <c r="U561" s="395">
        <f t="shared" ca="1" si="802"/>
        <v>0</v>
      </c>
      <c r="V561" s="395">
        <f t="shared" ca="1" si="803"/>
        <v>0</v>
      </c>
      <c r="W561" s="395">
        <f t="shared" ca="1" si="804"/>
        <v>0</v>
      </c>
      <c r="X561" s="334"/>
      <c r="Y561" s="249"/>
      <c r="Z561" s="249"/>
      <c r="AA561" s="249"/>
      <c r="AB561" s="249"/>
    </row>
    <row r="562" spans="1:28" hidden="1" outlineLevel="1">
      <c r="A562" s="331">
        <v>3</v>
      </c>
      <c r="B562" s="309" t="str">
        <f t="shared" ca="1" si="805"/>
        <v>Depreciated Net Capex 2015</v>
      </c>
      <c r="C562" s="398"/>
      <c r="D562" s="398"/>
      <c r="E562" s="399"/>
      <c r="F562" s="400">
        <f ca="1">($F554*((1+F$11)^0.5)/F$10)</f>
        <v>0</v>
      </c>
      <c r="G562" s="395">
        <f ca="1">IF(F586="n/a",F562,IFERROR(IF((OFFSET($C562,0,$A562))&lt;0,
MIN(0,F562-(OFFSET($C562,0,$A562)/(OFFSET($C557,-$A561,$A562)))),
MAX(0,F562-(OFFSET($C562,0,$A562)/(OFFSET($C557,-$A561,$A562))))),0))</f>
        <v>0</v>
      </c>
      <c r="H562" s="395">
        <f t="shared" ca="1" si="789"/>
        <v>0</v>
      </c>
      <c r="I562" s="395">
        <f t="shared" ca="1" si="790"/>
        <v>0</v>
      </c>
      <c r="J562" s="395">
        <f t="shared" ca="1" si="791"/>
        <v>0</v>
      </c>
      <c r="K562" s="395">
        <f t="shared" ca="1" si="792"/>
        <v>0</v>
      </c>
      <c r="L562" s="395">
        <f t="shared" ca="1" si="793"/>
        <v>0</v>
      </c>
      <c r="M562" s="395">
        <f t="shared" ca="1" si="794"/>
        <v>0</v>
      </c>
      <c r="N562" s="395">
        <f t="shared" ca="1" si="795"/>
        <v>0</v>
      </c>
      <c r="O562" s="395">
        <f t="shared" ca="1" si="796"/>
        <v>0</v>
      </c>
      <c r="P562" s="395">
        <f t="shared" ca="1" si="797"/>
        <v>0</v>
      </c>
      <c r="Q562" s="395">
        <f t="shared" ca="1" si="798"/>
        <v>0</v>
      </c>
      <c r="R562" s="395">
        <f t="shared" ca="1" si="799"/>
        <v>0</v>
      </c>
      <c r="S562" s="395">
        <f t="shared" ca="1" si="800"/>
        <v>0</v>
      </c>
      <c r="T562" s="395">
        <f t="shared" ca="1" si="801"/>
        <v>0</v>
      </c>
      <c r="U562" s="395">
        <f t="shared" ca="1" si="802"/>
        <v>0</v>
      </c>
      <c r="V562" s="395">
        <f t="shared" ca="1" si="803"/>
        <v>0</v>
      </c>
      <c r="W562" s="395">
        <f t="shared" ca="1" si="804"/>
        <v>0</v>
      </c>
      <c r="X562" s="334"/>
      <c r="Y562" s="334"/>
      <c r="Z562" s="249"/>
      <c r="AA562" s="249"/>
      <c r="AB562" s="249"/>
    </row>
    <row r="563" spans="1:28" hidden="1" outlineLevel="1">
      <c r="A563" s="331">
        <v>4</v>
      </c>
      <c r="B563" s="309" t="str">
        <f t="shared" ca="1" si="805"/>
        <v>Depreciated Net Capex 2016</v>
      </c>
      <c r="C563" s="398"/>
      <c r="D563" s="398"/>
      <c r="E563" s="398"/>
      <c r="F563" s="399"/>
      <c r="G563" s="400">
        <f ca="1">($G554*((1+G$11)^0.5)/G$10)</f>
        <v>0</v>
      </c>
      <c r="H563" s="395">
        <f ca="1">IF(G587="n/a",G563,IFERROR(IF((OFFSET($C563,0,$A563))&lt;0,
MIN(0,G563-(OFFSET($C563,0,$A563)/(OFFSET($C558,-$A562,$A563)))),
MAX(0,G563-(OFFSET($C563,0,$A563)/(OFFSET($C558,-$A562,$A563))))),0))</f>
        <v>0</v>
      </c>
      <c r="I563" s="395">
        <f t="shared" ca="1" si="790"/>
        <v>0</v>
      </c>
      <c r="J563" s="395">
        <f t="shared" ca="1" si="791"/>
        <v>0</v>
      </c>
      <c r="K563" s="395">
        <f t="shared" ca="1" si="792"/>
        <v>0</v>
      </c>
      <c r="L563" s="395">
        <f t="shared" ca="1" si="793"/>
        <v>0</v>
      </c>
      <c r="M563" s="395">
        <f t="shared" ca="1" si="794"/>
        <v>0</v>
      </c>
      <c r="N563" s="395">
        <f t="shared" ca="1" si="795"/>
        <v>0</v>
      </c>
      <c r="O563" s="395">
        <f t="shared" ca="1" si="796"/>
        <v>0</v>
      </c>
      <c r="P563" s="395">
        <f t="shared" ca="1" si="797"/>
        <v>0</v>
      </c>
      <c r="Q563" s="395">
        <f t="shared" ca="1" si="798"/>
        <v>0</v>
      </c>
      <c r="R563" s="395">
        <f t="shared" ca="1" si="799"/>
        <v>0</v>
      </c>
      <c r="S563" s="395">
        <f t="shared" ca="1" si="800"/>
        <v>0</v>
      </c>
      <c r="T563" s="395">
        <f t="shared" ca="1" si="801"/>
        <v>0</v>
      </c>
      <c r="U563" s="395">
        <f t="shared" ca="1" si="802"/>
        <v>0</v>
      </c>
      <c r="V563" s="395">
        <f t="shared" ca="1" si="803"/>
        <v>0</v>
      </c>
      <c r="W563" s="395">
        <f t="shared" ca="1" si="804"/>
        <v>0</v>
      </c>
      <c r="X563" s="334"/>
      <c r="Y563" s="334"/>
      <c r="Z563" s="334"/>
      <c r="AA563" s="249"/>
      <c r="AB563" s="249"/>
    </row>
    <row r="564" spans="1:28" hidden="1" outlineLevel="1">
      <c r="A564" s="331">
        <v>5</v>
      </c>
      <c r="B564" s="309" t="str">
        <f t="shared" ca="1" si="805"/>
        <v>Depreciated Net Capex 2017</v>
      </c>
      <c r="C564" s="398"/>
      <c r="D564" s="398"/>
      <c r="E564" s="398"/>
      <c r="F564" s="398"/>
      <c r="G564" s="399"/>
      <c r="H564" s="400">
        <f ca="1">(H554*((1+H$11)^0.5)/H$10)</f>
        <v>0</v>
      </c>
      <c r="I564" s="395">
        <f ca="1">IF(H588="n/a",H564,IFERROR(IF((OFFSET($C564,0,$A564))&lt;0,
MIN(0,H564-(OFFSET($C564,0,$A564)/(OFFSET($C559,-$A563,$A564)))),
MAX(0,H564-(OFFSET($C564,0,$A564)/(OFFSET($C559,-$A563,$A564))))),0))</f>
        <v>0</v>
      </c>
      <c r="J564" s="395">
        <f t="shared" ca="1" si="791"/>
        <v>0</v>
      </c>
      <c r="K564" s="395">
        <f t="shared" ca="1" si="792"/>
        <v>0</v>
      </c>
      <c r="L564" s="395">
        <f t="shared" ca="1" si="793"/>
        <v>0</v>
      </c>
      <c r="M564" s="395">
        <f t="shared" ca="1" si="794"/>
        <v>0</v>
      </c>
      <c r="N564" s="395">
        <f t="shared" ca="1" si="795"/>
        <v>0</v>
      </c>
      <c r="O564" s="395">
        <f t="shared" ca="1" si="796"/>
        <v>0</v>
      </c>
      <c r="P564" s="395">
        <f t="shared" ca="1" si="797"/>
        <v>0</v>
      </c>
      <c r="Q564" s="395">
        <f t="shared" ca="1" si="798"/>
        <v>0</v>
      </c>
      <c r="R564" s="395">
        <f t="shared" ca="1" si="799"/>
        <v>0</v>
      </c>
      <c r="S564" s="395">
        <f t="shared" ca="1" si="800"/>
        <v>0</v>
      </c>
      <c r="T564" s="395">
        <f t="shared" ca="1" si="801"/>
        <v>0</v>
      </c>
      <c r="U564" s="395">
        <f t="shared" ca="1" si="802"/>
        <v>0</v>
      </c>
      <c r="V564" s="395">
        <f t="shared" ca="1" si="803"/>
        <v>0</v>
      </c>
      <c r="W564" s="395">
        <f t="shared" ca="1" si="804"/>
        <v>0</v>
      </c>
      <c r="X564" s="334"/>
      <c r="Y564" s="334"/>
      <c r="Z564" s="334"/>
      <c r="AA564" s="249"/>
      <c r="AB564" s="249"/>
    </row>
    <row r="565" spans="1:28" hidden="1" outlineLevel="1">
      <c r="A565" s="331">
        <v>6</v>
      </c>
      <c r="B565" s="309" t="str">
        <f t="shared" ca="1" si="805"/>
        <v>Depreciated Net Capex 2018</v>
      </c>
      <c r="C565" s="398"/>
      <c r="D565" s="398"/>
      <c r="E565" s="398"/>
      <c r="F565" s="398"/>
      <c r="G565" s="398"/>
      <c r="H565" s="399"/>
      <c r="I565" s="400">
        <f ca="1">(I554*((1+I$11)^0.5)/I$10)</f>
        <v>0</v>
      </c>
      <c r="J565" s="395">
        <f ca="1">IF(I589="n/a",I565,IFERROR(IF((OFFSET($C565,0,$A565))&lt;0,
MIN(0,I565-(OFFSET($C565,0,$A565)/(OFFSET($C560,-$A564,$A565)))),
MAX(0,I565-(OFFSET($C565,0,$A565)/(OFFSET($C560,-$A564,$A565))))),0))</f>
        <v>0</v>
      </c>
      <c r="K565" s="395">
        <f t="shared" ca="1" si="792"/>
        <v>0</v>
      </c>
      <c r="L565" s="395">
        <f t="shared" ca="1" si="793"/>
        <v>0</v>
      </c>
      <c r="M565" s="395">
        <f t="shared" ca="1" si="794"/>
        <v>0</v>
      </c>
      <c r="N565" s="395">
        <f t="shared" ca="1" si="795"/>
        <v>0</v>
      </c>
      <c r="O565" s="395">
        <f t="shared" ca="1" si="796"/>
        <v>0</v>
      </c>
      <c r="P565" s="395">
        <f t="shared" ca="1" si="797"/>
        <v>0</v>
      </c>
      <c r="Q565" s="395">
        <f t="shared" ca="1" si="798"/>
        <v>0</v>
      </c>
      <c r="R565" s="395">
        <f t="shared" ca="1" si="799"/>
        <v>0</v>
      </c>
      <c r="S565" s="395">
        <f t="shared" ca="1" si="800"/>
        <v>0</v>
      </c>
      <c r="T565" s="395">
        <f t="shared" ca="1" si="801"/>
        <v>0</v>
      </c>
      <c r="U565" s="395">
        <f t="shared" ca="1" si="802"/>
        <v>0</v>
      </c>
      <c r="V565" s="395">
        <f t="shared" ca="1" si="803"/>
        <v>0</v>
      </c>
      <c r="W565" s="395">
        <f t="shared" ca="1" si="804"/>
        <v>0</v>
      </c>
      <c r="X565" s="334"/>
      <c r="Y565" s="334"/>
      <c r="Z565" s="334"/>
      <c r="AA565" s="249"/>
      <c r="AB565" s="249"/>
    </row>
    <row r="566" spans="1:28" hidden="1" outlineLevel="1">
      <c r="A566" s="331">
        <v>7</v>
      </c>
      <c r="B566" s="309" t="str">
        <f t="shared" ca="1" si="805"/>
        <v>Depreciated Net Capex 2019</v>
      </c>
      <c r="C566" s="398"/>
      <c r="D566" s="398"/>
      <c r="E566" s="398"/>
      <c r="F566" s="398"/>
      <c r="G566" s="398"/>
      <c r="H566" s="398"/>
      <c r="I566" s="399"/>
      <c r="J566" s="400">
        <f ca="1">(J554*((1+J$11)^0.5)/J$10)</f>
        <v>0</v>
      </c>
      <c r="K566" s="395">
        <f ca="1">IF(J590="n/a",J566,IFERROR(IF((OFFSET($C566,0,$A566))&lt;0,
MIN(0,J566-(OFFSET($C566,0,$A566)/(OFFSET($C561,-$A565,$A566)))),
MAX(0,J566-(OFFSET($C566,0,$A566)/(OFFSET($C561,-$A565,$A566))))),0))</f>
        <v>0</v>
      </c>
      <c r="L566" s="395">
        <f t="shared" ca="1" si="793"/>
        <v>0</v>
      </c>
      <c r="M566" s="395">
        <f t="shared" ca="1" si="794"/>
        <v>0</v>
      </c>
      <c r="N566" s="395">
        <f t="shared" ca="1" si="795"/>
        <v>0</v>
      </c>
      <c r="O566" s="395">
        <f t="shared" ca="1" si="796"/>
        <v>0</v>
      </c>
      <c r="P566" s="395">
        <f t="shared" ca="1" si="797"/>
        <v>0</v>
      </c>
      <c r="Q566" s="395">
        <f t="shared" ca="1" si="798"/>
        <v>0</v>
      </c>
      <c r="R566" s="395">
        <f t="shared" ca="1" si="799"/>
        <v>0</v>
      </c>
      <c r="S566" s="395">
        <f t="shared" ca="1" si="800"/>
        <v>0</v>
      </c>
      <c r="T566" s="395">
        <f t="shared" ca="1" si="801"/>
        <v>0</v>
      </c>
      <c r="U566" s="395">
        <f t="shared" ca="1" si="802"/>
        <v>0</v>
      </c>
      <c r="V566" s="395">
        <f t="shared" ca="1" si="803"/>
        <v>0</v>
      </c>
      <c r="W566" s="395">
        <f t="shared" ca="1" si="804"/>
        <v>0</v>
      </c>
      <c r="X566" s="334"/>
      <c r="Y566" s="334"/>
      <c r="Z566" s="334"/>
      <c r="AA566" s="249"/>
      <c r="AB566" s="249"/>
    </row>
    <row r="567" spans="1:28" hidden="1" outlineLevel="1">
      <c r="A567" s="331">
        <v>8</v>
      </c>
      <c r="B567" s="309" t="str">
        <f t="shared" ca="1" si="805"/>
        <v>Depreciated Net Capex 2020</v>
      </c>
      <c r="C567" s="398"/>
      <c r="D567" s="398"/>
      <c r="E567" s="398"/>
      <c r="F567" s="398"/>
      <c r="G567" s="398"/>
      <c r="H567" s="398"/>
      <c r="I567" s="398"/>
      <c r="J567" s="399"/>
      <c r="K567" s="400">
        <f ca="1">(K554*((1+K$11)^0.5)/K$10)</f>
        <v>0</v>
      </c>
      <c r="L567" s="395">
        <f ca="1">IF(K591="n/a",K567,IFERROR(IF((OFFSET($C567,0,$A567))&lt;0,
MIN(0,K567-(OFFSET($C567,0,$A567)/(OFFSET($C562,-$A566,$A567)))),
MAX(0,K567-(OFFSET($C567,0,$A567)/(OFFSET($C562,-$A566,$A567))))),0))</f>
        <v>0</v>
      </c>
      <c r="M567" s="395">
        <f t="shared" ca="1" si="794"/>
        <v>0</v>
      </c>
      <c r="N567" s="395">
        <f t="shared" ca="1" si="795"/>
        <v>0</v>
      </c>
      <c r="O567" s="395">
        <f t="shared" ca="1" si="796"/>
        <v>0</v>
      </c>
      <c r="P567" s="395">
        <f t="shared" ca="1" si="797"/>
        <v>0</v>
      </c>
      <c r="Q567" s="395">
        <f t="shared" ca="1" si="798"/>
        <v>0</v>
      </c>
      <c r="R567" s="395">
        <f t="shared" ca="1" si="799"/>
        <v>0</v>
      </c>
      <c r="S567" s="395">
        <f t="shared" ca="1" si="800"/>
        <v>0</v>
      </c>
      <c r="T567" s="395">
        <f t="shared" ca="1" si="801"/>
        <v>0</v>
      </c>
      <c r="U567" s="395">
        <f t="shared" ca="1" si="802"/>
        <v>0</v>
      </c>
      <c r="V567" s="395">
        <f t="shared" ca="1" si="803"/>
        <v>0</v>
      </c>
      <c r="W567" s="395">
        <f t="shared" ca="1" si="804"/>
        <v>0</v>
      </c>
      <c r="X567" s="334"/>
      <c r="Y567" s="334"/>
      <c r="Z567" s="334"/>
      <c r="AA567" s="249"/>
      <c r="AB567" s="249"/>
    </row>
    <row r="568" spans="1:28" hidden="1" outlineLevel="1">
      <c r="A568" s="331">
        <v>9</v>
      </c>
      <c r="B568" s="309" t="str">
        <f t="shared" ca="1" si="805"/>
        <v>Depreciated Net Capex 2021</v>
      </c>
      <c r="C568" s="398"/>
      <c r="D568" s="398"/>
      <c r="E568" s="398"/>
      <c r="F568" s="398"/>
      <c r="G568" s="398"/>
      <c r="H568" s="398"/>
      <c r="I568" s="398"/>
      <c r="J568" s="398"/>
      <c r="K568" s="399"/>
      <c r="L568" s="400">
        <f ca="1">(L554*((1+L$11)^0.5)/L$10)</f>
        <v>0</v>
      </c>
      <c r="M568" s="395">
        <f ca="1">IF(L592="n/a",L568,IFERROR(IF((OFFSET($C568,0,$A568))&lt;0,
MIN(0,L568-(OFFSET($C568,0,$A568)/(OFFSET($C563,-$A567,$A568)))),
MAX(0,L568-(OFFSET($C568,0,$A568)/(OFFSET($C563,-$A567,$A568))))),0))</f>
        <v>0</v>
      </c>
      <c r="N568" s="395">
        <f t="shared" ca="1" si="795"/>
        <v>0</v>
      </c>
      <c r="O568" s="395">
        <f t="shared" ca="1" si="796"/>
        <v>0</v>
      </c>
      <c r="P568" s="395">
        <f t="shared" ca="1" si="797"/>
        <v>0</v>
      </c>
      <c r="Q568" s="395">
        <f t="shared" ca="1" si="798"/>
        <v>0</v>
      </c>
      <c r="R568" s="395">
        <f t="shared" ca="1" si="799"/>
        <v>0</v>
      </c>
      <c r="S568" s="395">
        <f t="shared" ca="1" si="800"/>
        <v>0</v>
      </c>
      <c r="T568" s="395">
        <f t="shared" ca="1" si="801"/>
        <v>0</v>
      </c>
      <c r="U568" s="395">
        <f t="shared" ca="1" si="802"/>
        <v>0</v>
      </c>
      <c r="V568" s="395">
        <f t="shared" ca="1" si="803"/>
        <v>0</v>
      </c>
      <c r="W568" s="395">
        <f t="shared" ca="1" si="804"/>
        <v>0</v>
      </c>
      <c r="X568" s="334"/>
      <c r="Y568" s="334"/>
      <c r="Z568" s="334"/>
      <c r="AA568" s="249"/>
      <c r="AB568" s="249"/>
    </row>
    <row r="569" spans="1:28" hidden="1" outlineLevel="1">
      <c r="A569" s="331">
        <v>10</v>
      </c>
      <c r="B569" s="309" t="str">
        <f t="shared" ca="1" si="805"/>
        <v>Depreciated Net Capex 2022</v>
      </c>
      <c r="C569" s="398"/>
      <c r="D569" s="398"/>
      <c r="E569" s="398"/>
      <c r="F569" s="398"/>
      <c r="G569" s="398"/>
      <c r="H569" s="398"/>
      <c r="I569" s="398"/>
      <c r="J569" s="398"/>
      <c r="K569" s="398"/>
      <c r="L569" s="399"/>
      <c r="M569" s="400">
        <f ca="1">(M554*((1+M$11)^0.5)/M$10)</f>
        <v>0</v>
      </c>
      <c r="N569" s="395">
        <f ca="1">IF(M593="n/a",M569,IFERROR(IF((OFFSET($C569,0,$A569))&lt;0,
MIN(0,M569-(OFFSET($C569,0,$A569)/(OFFSET($C564,-$A568,$A569)))),
MAX(0,M569-(OFFSET($C569,0,$A569)/(OFFSET($C564,-$A568,$A569))))),0))</f>
        <v>0</v>
      </c>
      <c r="O569" s="395">
        <f t="shared" ca="1" si="796"/>
        <v>0</v>
      </c>
      <c r="P569" s="395">
        <f t="shared" ca="1" si="797"/>
        <v>0</v>
      </c>
      <c r="Q569" s="395">
        <f t="shared" ca="1" si="798"/>
        <v>0</v>
      </c>
      <c r="R569" s="395">
        <f t="shared" ca="1" si="799"/>
        <v>0</v>
      </c>
      <c r="S569" s="395">
        <f t="shared" ca="1" si="800"/>
        <v>0</v>
      </c>
      <c r="T569" s="395">
        <f t="shared" ca="1" si="801"/>
        <v>0</v>
      </c>
      <c r="U569" s="395">
        <f t="shared" ca="1" si="802"/>
        <v>0</v>
      </c>
      <c r="V569" s="395">
        <f t="shared" ca="1" si="803"/>
        <v>0</v>
      </c>
      <c r="W569" s="395">
        <f t="shared" ca="1" si="804"/>
        <v>0</v>
      </c>
      <c r="X569" s="334"/>
      <c r="Y569" s="334"/>
      <c r="Z569" s="334"/>
      <c r="AA569" s="249"/>
      <c r="AB569" s="249"/>
    </row>
    <row r="570" spans="1:28" hidden="1" outlineLevel="1">
      <c r="A570" s="331">
        <v>11</v>
      </c>
      <c r="B570" s="309" t="str">
        <f t="shared" ca="1" si="805"/>
        <v>Depreciated Net Capex 2023</v>
      </c>
      <c r="C570" s="398"/>
      <c r="D570" s="398"/>
      <c r="E570" s="398"/>
      <c r="F570" s="398"/>
      <c r="G570" s="398"/>
      <c r="H570" s="398"/>
      <c r="I570" s="398"/>
      <c r="J570" s="398"/>
      <c r="K570" s="398"/>
      <c r="L570" s="398"/>
      <c r="M570" s="399"/>
      <c r="N570" s="400">
        <f>(N554*((1+N$11)^0.5)/N$10)</f>
        <v>0</v>
      </c>
      <c r="O570" s="395">
        <f ca="1">IF(N594="n/a",N570,IFERROR(IF((OFFSET($C570,0,$A570))&lt;0,
MIN(0,N570-(OFFSET($C570,0,$A570)/(OFFSET($C565,-$A569,$A570)))),
MAX(0,N570-(OFFSET($C570,0,$A570)/(OFFSET($C565,-$A569,$A570))))),0))</f>
        <v>0</v>
      </c>
      <c r="P570" s="395">
        <f t="shared" ca="1" si="797"/>
        <v>0</v>
      </c>
      <c r="Q570" s="395">
        <f t="shared" ca="1" si="798"/>
        <v>0</v>
      </c>
      <c r="R570" s="395">
        <f t="shared" ca="1" si="799"/>
        <v>0</v>
      </c>
      <c r="S570" s="395">
        <f t="shared" ca="1" si="800"/>
        <v>0</v>
      </c>
      <c r="T570" s="395">
        <f t="shared" ca="1" si="801"/>
        <v>0</v>
      </c>
      <c r="U570" s="395">
        <f t="shared" ca="1" si="802"/>
        <v>0</v>
      </c>
      <c r="V570" s="395">
        <f t="shared" ca="1" si="803"/>
        <v>0</v>
      </c>
      <c r="W570" s="395">
        <f t="shared" ca="1" si="804"/>
        <v>0</v>
      </c>
      <c r="X570" s="334"/>
      <c r="Y570" s="334"/>
      <c r="Z570" s="334"/>
      <c r="AA570" s="249"/>
      <c r="AB570" s="249"/>
    </row>
    <row r="571" spans="1:28" hidden="1" outlineLevel="1">
      <c r="A571" s="331">
        <v>12</v>
      </c>
      <c r="B571" s="309" t="str">
        <f t="shared" ca="1" si="805"/>
        <v>Depreciated Net Capex 2024</v>
      </c>
      <c r="C571" s="398"/>
      <c r="D571" s="398"/>
      <c r="E571" s="398"/>
      <c r="F571" s="398"/>
      <c r="G571" s="398"/>
      <c r="H571" s="398"/>
      <c r="I571" s="398"/>
      <c r="J571" s="398"/>
      <c r="K571" s="398"/>
      <c r="L571" s="398"/>
      <c r="M571" s="398"/>
      <c r="N571" s="399"/>
      <c r="O571" s="400">
        <f>(O554*((1+O$11)^0.5)/O$10)</f>
        <v>0</v>
      </c>
      <c r="P571" s="395">
        <f ca="1">IF(O595="n/a",O571,IFERROR(IF((OFFSET($C571,0,$A571))&lt;0,
MIN(0,O571-(OFFSET($C571,0,$A571)/(OFFSET($C566,-$A570,$A571)))),
MAX(0,O571-(OFFSET($C571,0,$A571)/(OFFSET($C566,-$A570,$A571))))),0))</f>
        <v>0</v>
      </c>
      <c r="Q571" s="395">
        <f t="shared" ca="1" si="798"/>
        <v>0</v>
      </c>
      <c r="R571" s="395">
        <f t="shared" ca="1" si="799"/>
        <v>0</v>
      </c>
      <c r="S571" s="395">
        <f t="shared" ca="1" si="800"/>
        <v>0</v>
      </c>
      <c r="T571" s="395">
        <f t="shared" ca="1" si="801"/>
        <v>0</v>
      </c>
      <c r="U571" s="395">
        <f t="shared" ca="1" si="802"/>
        <v>0</v>
      </c>
      <c r="V571" s="395">
        <f t="shared" ca="1" si="803"/>
        <v>0</v>
      </c>
      <c r="W571" s="395">
        <f t="shared" ca="1" si="804"/>
        <v>0</v>
      </c>
      <c r="X571" s="334"/>
      <c r="Y571" s="334"/>
      <c r="Z571" s="334"/>
      <c r="AA571" s="249"/>
      <c r="AB571" s="249"/>
    </row>
    <row r="572" spans="1:28" hidden="1" outlineLevel="1">
      <c r="A572" s="331">
        <v>13</v>
      </c>
      <c r="B572" s="309" t="str">
        <f t="shared" ca="1" si="805"/>
        <v>Depreciated Net Capex 2025</v>
      </c>
      <c r="C572" s="398"/>
      <c r="D572" s="398"/>
      <c r="E572" s="398"/>
      <c r="F572" s="398"/>
      <c r="G572" s="398"/>
      <c r="H572" s="398"/>
      <c r="I572" s="398"/>
      <c r="J572" s="398"/>
      <c r="K572" s="398"/>
      <c r="L572" s="398"/>
      <c r="M572" s="398"/>
      <c r="N572" s="398"/>
      <c r="O572" s="399"/>
      <c r="P572" s="400">
        <f>(P554*((1+P$11)^0.5)/P$10)</f>
        <v>0</v>
      </c>
      <c r="Q572" s="395">
        <f ca="1">IF(P596="n/a",P572,IFERROR(IF((OFFSET($C572,0,$A572))&lt;0,
MIN(0,P572-(OFFSET($C572,0,$A572)/(OFFSET($C567,-$A571,$A572)))),
MAX(0,P572-(OFFSET($C572,0,$A572)/(OFFSET($C567,-$A571,$A572))))),0))</f>
        <v>0</v>
      </c>
      <c r="R572" s="395">
        <f t="shared" ca="1" si="799"/>
        <v>0</v>
      </c>
      <c r="S572" s="395">
        <f t="shared" ca="1" si="800"/>
        <v>0</v>
      </c>
      <c r="T572" s="395">
        <f t="shared" ca="1" si="801"/>
        <v>0</v>
      </c>
      <c r="U572" s="395">
        <f t="shared" ca="1" si="802"/>
        <v>0</v>
      </c>
      <c r="V572" s="395">
        <f t="shared" ca="1" si="803"/>
        <v>0</v>
      </c>
      <c r="W572" s="395">
        <f t="shared" ca="1" si="804"/>
        <v>0</v>
      </c>
      <c r="X572" s="334"/>
      <c r="Y572" s="334"/>
      <c r="Z572" s="334"/>
      <c r="AA572" s="249"/>
      <c r="AB572" s="249"/>
    </row>
    <row r="573" spans="1:28" hidden="1" outlineLevel="1">
      <c r="A573" s="331">
        <v>14</v>
      </c>
      <c r="B573" s="309" t="str">
        <f t="shared" ca="1" si="805"/>
        <v>Depreciated Net Capex 2026</v>
      </c>
      <c r="C573" s="398"/>
      <c r="D573" s="398"/>
      <c r="E573" s="398"/>
      <c r="F573" s="398"/>
      <c r="G573" s="398"/>
      <c r="H573" s="398"/>
      <c r="I573" s="398"/>
      <c r="J573" s="398"/>
      <c r="K573" s="398"/>
      <c r="L573" s="398"/>
      <c r="M573" s="398"/>
      <c r="N573" s="398"/>
      <c r="O573" s="398"/>
      <c r="P573" s="399"/>
      <c r="Q573" s="400">
        <f>(Q554*((1+Q$11)^0.5)/Q$10)</f>
        <v>0</v>
      </c>
      <c r="R573" s="395">
        <f ca="1">IF(Q597="n/a",Q573,IFERROR(IF((OFFSET($C573,0,$A573))&lt;0,
MIN(0,Q573-(OFFSET($C573,0,$A573)/(OFFSET($C568,-$A572,$A573)))),
MAX(0,Q573-(OFFSET($C573,0,$A573)/(OFFSET($C568,-$A572,$A573))))),0))</f>
        <v>0</v>
      </c>
      <c r="S573" s="395">
        <f t="shared" ca="1" si="800"/>
        <v>0</v>
      </c>
      <c r="T573" s="395">
        <f t="shared" ca="1" si="801"/>
        <v>0</v>
      </c>
      <c r="U573" s="395">
        <f t="shared" ca="1" si="802"/>
        <v>0</v>
      </c>
      <c r="V573" s="395">
        <f t="shared" ca="1" si="803"/>
        <v>0</v>
      </c>
      <c r="W573" s="395">
        <f t="shared" ca="1" si="804"/>
        <v>0</v>
      </c>
      <c r="X573" s="334"/>
      <c r="Y573" s="334"/>
      <c r="Z573" s="334"/>
      <c r="AA573" s="249"/>
      <c r="AB573" s="249"/>
    </row>
    <row r="574" spans="1:28" hidden="1" outlineLevel="1">
      <c r="A574" s="331">
        <v>15</v>
      </c>
      <c r="B574" s="309" t="str">
        <f t="shared" ca="1" si="805"/>
        <v>Depreciated Net Capex 2027</v>
      </c>
      <c r="C574" s="398"/>
      <c r="D574" s="398"/>
      <c r="E574" s="398"/>
      <c r="F574" s="398"/>
      <c r="G574" s="398"/>
      <c r="H574" s="398"/>
      <c r="I574" s="398"/>
      <c r="J574" s="398"/>
      <c r="K574" s="398"/>
      <c r="L574" s="398"/>
      <c r="M574" s="398"/>
      <c r="N574" s="398"/>
      <c r="O574" s="398"/>
      <c r="P574" s="398"/>
      <c r="Q574" s="399"/>
      <c r="R574" s="400">
        <f>(R554*((1+R$11)^0.5)/R$10)</f>
        <v>0</v>
      </c>
      <c r="S574" s="395">
        <f ca="1">IF(R598="n/a",R574,IFERROR(IF((OFFSET($C574,0,$A574))&lt;0,
MIN(0,R574-(OFFSET($C574,0,$A574)/(OFFSET($C569,-$A573,$A574)))),
MAX(0,R574-(OFFSET($C574,0,$A574)/(OFFSET($C569,-$A573,$A574))))),0))</f>
        <v>0</v>
      </c>
      <c r="T574" s="395">
        <f t="shared" ca="1" si="801"/>
        <v>0</v>
      </c>
      <c r="U574" s="395">
        <f t="shared" ca="1" si="802"/>
        <v>0</v>
      </c>
      <c r="V574" s="395">
        <f t="shared" ca="1" si="803"/>
        <v>0</v>
      </c>
      <c r="W574" s="395">
        <f t="shared" ca="1" si="804"/>
        <v>0</v>
      </c>
      <c r="X574" s="334"/>
      <c r="Y574" s="334"/>
      <c r="Z574" s="334"/>
      <c r="AA574" s="249"/>
      <c r="AB574" s="249"/>
    </row>
    <row r="575" spans="1:28" hidden="1" outlineLevel="1">
      <c r="A575" s="331">
        <v>16</v>
      </c>
      <c r="B575" s="309" t="str">
        <f t="shared" ca="1" si="805"/>
        <v>Depreciated Net Capex 2028</v>
      </c>
      <c r="C575" s="398"/>
      <c r="D575" s="398"/>
      <c r="E575" s="398"/>
      <c r="F575" s="398"/>
      <c r="G575" s="398"/>
      <c r="H575" s="398"/>
      <c r="I575" s="398"/>
      <c r="J575" s="398"/>
      <c r="K575" s="398"/>
      <c r="L575" s="398"/>
      <c r="M575" s="398"/>
      <c r="N575" s="398"/>
      <c r="O575" s="398"/>
      <c r="P575" s="398"/>
      <c r="Q575" s="398"/>
      <c r="R575" s="399"/>
      <c r="S575" s="400">
        <f>(S554*((1+S$11)^0.5)/S$10)</f>
        <v>0</v>
      </c>
      <c r="T575" s="395">
        <f ca="1">IF(S599="n/a",S575,IFERROR(IF((OFFSET($C575,0,$A575))&lt;0,
MIN(0,S575-(OFFSET($C575,0,$A575)/(OFFSET($C570,-$A574,$A575)))),
MAX(0,S575-(OFFSET($C575,0,$A575)/(OFFSET($C570,-$A574,$A575))))),0))</f>
        <v>0</v>
      </c>
      <c r="U575" s="395">
        <f t="shared" ca="1" si="802"/>
        <v>0</v>
      </c>
      <c r="V575" s="395">
        <f t="shared" ca="1" si="803"/>
        <v>0</v>
      </c>
      <c r="W575" s="395">
        <f t="shared" ca="1" si="804"/>
        <v>0</v>
      </c>
      <c r="X575" s="334"/>
      <c r="Y575" s="334"/>
      <c r="Z575" s="334"/>
      <c r="AA575" s="249"/>
      <c r="AB575" s="249"/>
    </row>
    <row r="576" spans="1:28" hidden="1" outlineLevel="1">
      <c r="A576" s="331">
        <v>17</v>
      </c>
      <c r="B576" s="309" t="str">
        <f t="shared" ca="1" si="805"/>
        <v>Depreciated Net Capex 2029</v>
      </c>
      <c r="C576" s="398"/>
      <c r="D576" s="398"/>
      <c r="E576" s="398"/>
      <c r="F576" s="398"/>
      <c r="G576" s="398"/>
      <c r="H576" s="398"/>
      <c r="I576" s="398"/>
      <c r="J576" s="398"/>
      <c r="K576" s="398"/>
      <c r="L576" s="398"/>
      <c r="M576" s="398"/>
      <c r="N576" s="398"/>
      <c r="O576" s="398"/>
      <c r="P576" s="398"/>
      <c r="Q576" s="398"/>
      <c r="R576" s="398"/>
      <c r="S576" s="399"/>
      <c r="T576" s="400">
        <f>(T554*((1+T$11)^0.5)/T$10)</f>
        <v>0</v>
      </c>
      <c r="U576" s="395">
        <f ca="1">IF(T600="n/a",T576,IFERROR(IF((OFFSET($C576,0,$A576))&lt;0,
MIN(0,T576-(OFFSET($C576,0,$A576)/(OFFSET($C571,-$A575,$A576)))),
MAX(0,T576-(OFFSET($C576,0,$A576)/(OFFSET($C571,-$A575,$A576))))),0))</f>
        <v>0</v>
      </c>
      <c r="V576" s="395">
        <f t="shared" ca="1" si="803"/>
        <v>0</v>
      </c>
      <c r="W576" s="395">
        <f t="shared" ca="1" si="804"/>
        <v>0</v>
      </c>
      <c r="X576" s="334"/>
      <c r="Y576" s="334"/>
      <c r="Z576" s="334"/>
      <c r="AA576" s="249"/>
      <c r="AB576" s="249"/>
    </row>
    <row r="577" spans="1:28" hidden="1" outlineLevel="1">
      <c r="A577" s="331">
        <v>18</v>
      </c>
      <c r="B577" s="309" t="str">
        <f t="shared" ca="1" si="805"/>
        <v>Depreciated Net Capex 2030</v>
      </c>
      <c r="C577" s="398"/>
      <c r="D577" s="398"/>
      <c r="E577" s="398"/>
      <c r="F577" s="398"/>
      <c r="G577" s="398"/>
      <c r="H577" s="398"/>
      <c r="I577" s="398"/>
      <c r="J577" s="398"/>
      <c r="K577" s="398"/>
      <c r="L577" s="398"/>
      <c r="M577" s="398"/>
      <c r="N577" s="398"/>
      <c r="O577" s="398"/>
      <c r="P577" s="398"/>
      <c r="Q577" s="398"/>
      <c r="R577" s="398"/>
      <c r="S577" s="398"/>
      <c r="T577" s="399"/>
      <c r="U577" s="400">
        <f>(U554*((1+U$11)^0.5)/U$10)</f>
        <v>0</v>
      </c>
      <c r="V577" s="395">
        <f ca="1">IF(U601="n/a",U577,IFERROR(IF((OFFSET($C577,0,$A577))&lt;0,
MIN(0,U577-(OFFSET($C577,0,$A577)/(OFFSET($C572,-$A576,$A577)))),
MAX(0,U577-(OFFSET($C577,0,$A577)/(OFFSET($C572,-$A576,$A577))))),0))</f>
        <v>0</v>
      </c>
      <c r="W577" s="395">
        <f t="shared" ca="1" si="804"/>
        <v>0</v>
      </c>
      <c r="X577" s="334"/>
      <c r="Y577" s="334"/>
      <c r="Z577" s="334"/>
      <c r="AA577" s="249"/>
      <c r="AB577" s="249"/>
    </row>
    <row r="578" spans="1:28" hidden="1" outlineLevel="1">
      <c r="A578" s="331">
        <v>19</v>
      </c>
      <c r="B578" s="309" t="str">
        <f t="shared" ca="1" si="805"/>
        <v>Depreciated Net Capex 2031</v>
      </c>
      <c r="C578" s="398"/>
      <c r="D578" s="398"/>
      <c r="E578" s="398"/>
      <c r="F578" s="398"/>
      <c r="G578" s="398"/>
      <c r="H578" s="398"/>
      <c r="I578" s="398"/>
      <c r="J578" s="398"/>
      <c r="K578" s="398"/>
      <c r="L578" s="398"/>
      <c r="M578" s="398"/>
      <c r="N578" s="398"/>
      <c r="O578" s="398"/>
      <c r="P578" s="398"/>
      <c r="Q578" s="398"/>
      <c r="R578" s="398"/>
      <c r="S578" s="398"/>
      <c r="T578" s="398"/>
      <c r="U578" s="399"/>
      <c r="V578" s="400">
        <f>(V554*((1+V$11)^0.5)/V$10)</f>
        <v>0</v>
      </c>
      <c r="W578" s="395">
        <f ca="1">IF(V602="n/a",V578,IFERROR(IF((OFFSET($C578,0,$A578))&lt;0,
MIN(0,V578-(OFFSET($C578,0,$A578)/(OFFSET($C573,-$A577,$A578)))),
MAX(0,V578-(OFFSET($C578,0,$A578)/(OFFSET($C573,-$A577,$A578))))),0))</f>
        <v>0</v>
      </c>
      <c r="X578" s="334"/>
      <c r="Y578" s="334"/>
      <c r="Z578" s="334"/>
      <c r="AA578" s="249"/>
      <c r="AB578" s="249"/>
    </row>
    <row r="579" spans="1:28" hidden="1" outlineLevel="1">
      <c r="A579" s="331">
        <v>20</v>
      </c>
      <c r="B579" s="309" t="str">
        <f ca="1">"Depreciated Net Capex "&amp;OFFSET($C$6,0,A579)</f>
        <v>Depreciated Net Capex 2032</v>
      </c>
      <c r="C579" s="398"/>
      <c r="D579" s="398"/>
      <c r="E579" s="398"/>
      <c r="F579" s="398"/>
      <c r="G579" s="398"/>
      <c r="H579" s="398"/>
      <c r="I579" s="398"/>
      <c r="J579" s="398"/>
      <c r="K579" s="398"/>
      <c r="L579" s="398"/>
      <c r="M579" s="398"/>
      <c r="N579" s="398"/>
      <c r="O579" s="398"/>
      <c r="P579" s="398"/>
      <c r="Q579" s="398"/>
      <c r="R579" s="398"/>
      <c r="S579" s="398"/>
      <c r="T579" s="398"/>
      <c r="U579" s="398"/>
      <c r="V579" s="399"/>
      <c r="W579" s="395">
        <f>(W554*((1+W$11)^0.5)/W$10)</f>
        <v>0</v>
      </c>
      <c r="X579" s="249"/>
      <c r="Y579" s="249"/>
      <c r="Z579" s="249"/>
      <c r="AA579" s="249"/>
      <c r="AB579" s="249"/>
    </row>
    <row r="580" spans="1:28" hidden="1" outlineLevel="1">
      <c r="A580" s="249"/>
      <c r="B580" s="332"/>
      <c r="C580" s="395"/>
      <c r="D580" s="395"/>
      <c r="E580" s="395"/>
      <c r="F580" s="395"/>
      <c r="G580" s="395"/>
      <c r="H580" s="395"/>
      <c r="I580" s="395"/>
      <c r="J580" s="395"/>
      <c r="K580" s="395"/>
      <c r="L580" s="395"/>
      <c r="M580" s="395"/>
      <c r="N580" s="395"/>
      <c r="O580" s="395"/>
      <c r="P580" s="395"/>
      <c r="Q580" s="395"/>
      <c r="R580" s="395"/>
      <c r="S580" s="395"/>
      <c r="T580" s="395"/>
      <c r="U580" s="395"/>
      <c r="V580" s="395"/>
      <c r="W580" s="395"/>
      <c r="X580" s="249"/>
      <c r="Y580" s="249"/>
      <c r="Z580" s="249"/>
      <c r="AA580" s="249"/>
      <c r="AB580" s="249"/>
    </row>
    <row r="581" spans="1:28" hidden="1" outlineLevel="1">
      <c r="A581" s="249"/>
      <c r="B581" s="332"/>
      <c r="C581" s="395"/>
      <c r="D581" s="395"/>
      <c r="E581" s="395"/>
      <c r="F581" s="395"/>
      <c r="G581" s="395"/>
      <c r="H581" s="395"/>
      <c r="I581" s="395"/>
      <c r="J581" s="395"/>
      <c r="K581" s="395"/>
      <c r="L581" s="395"/>
      <c r="M581" s="395"/>
      <c r="N581" s="395"/>
      <c r="O581" s="395"/>
      <c r="P581" s="395"/>
      <c r="Q581" s="395"/>
      <c r="R581" s="395"/>
      <c r="S581" s="395"/>
      <c r="T581" s="395"/>
      <c r="U581" s="395"/>
      <c r="V581" s="395"/>
      <c r="W581" s="395"/>
      <c r="X581" s="249"/>
      <c r="Y581" s="249"/>
      <c r="Z581" s="249"/>
      <c r="AA581" s="249"/>
      <c r="AB581" s="249"/>
    </row>
    <row r="582" spans="1:28" hidden="1" outlineLevel="1">
      <c r="A582" s="249"/>
      <c r="B582" s="309" t="s">
        <v>298</v>
      </c>
      <c r="C582" s="395"/>
      <c r="D582" s="395">
        <f t="shared" ref="D582" ca="1" si="806">IF(C582="n/a","n/a",IF(AND(C582&lt;1,D556=0),0,
IF(D556=0,C582-1,
IF(C582&lt;1,D557,
(((C582-1)*(C558-(C558/(C582))))+((D556/D$10)*D557))/(D558)))))</f>
        <v>0</v>
      </c>
      <c r="E582" s="395">
        <f t="shared" ref="E582" ca="1" si="807">IF(D582="n/a","n/a",IF(AND(D582&lt;1,E556=0),0,
IF(E556=0,D582-1,
IF(D582&lt;1,E557,
(((D582-1)*(D558-(D558/(D582))))+((E556/E$10)*E557))/(E558)))))</f>
        <v>0</v>
      </c>
      <c r="F582" s="395">
        <f t="shared" ref="F582" ca="1" si="808">IF(E582="n/a","n/a",IF(AND(E582&lt;1,F556=0),0,
IF(F556=0,E582-1,
IF(E582&lt;1,F557,
(((E582-1)*(E558-(E558/(E582))))+((F556/F$10)*F557))/(F558)))))</f>
        <v>0</v>
      </c>
      <c r="G582" s="395">
        <f t="shared" ref="G582" ca="1" si="809">IF(F582="n/a","n/a",IF(AND(F582&lt;1,G556=0),0,
IF(G556=0,F582-1,
IF(F582&lt;1,G557,
(((F582-1)*(F558-(F558/(F582))))+((G556/G$10)*G557))/(G558)))))</f>
        <v>0</v>
      </c>
      <c r="H582" s="395">
        <f ca="1">IF(G582="n/a","n/a",IF(AND(G582&lt;1,H556=0),0,
IF(H556=0,G582-1,
IF(G582&lt;1,H557,
(((G582-1)*(G558-(G558/(G582))))+((H556/H$10)*H557))/(H558)))))</f>
        <v>0</v>
      </c>
      <c r="I582" s="395">
        <f t="shared" ref="I582" ca="1" si="810">IF(H582="n/a","n/a",IF(AND(H582&lt;1,I556=0),0,
IF(I556=0,H582-1,
IF(H582&lt;1,I557,
(((H582-1)*(H558-(H558/(H582))))+((I556/I$10)*I557))/(I558)))))</f>
        <v>0</v>
      </c>
      <c r="J582" s="395">
        <f t="shared" ref="J582" ca="1" si="811">IF(I582="n/a","n/a",IF(AND(I582&lt;1,J556=0),0,
IF(J556=0,I582-1,
IF(I582&lt;1,J557,
(((I582-1)*(I558-(I558/(I582))))+((J556/J$10)*J557))/(J558)))))</f>
        <v>0</v>
      </c>
      <c r="K582" s="395">
        <f t="shared" ref="K582" ca="1" si="812">IF(J582="n/a","n/a",IF(AND(J582&lt;1,K556=0),0,
IF(K556=0,J582-1,
IF(J582&lt;1,K557,
(((J582-1)*(J558-(J558/(J582))))+((K556/K$10)*K557))/(K558)))))</f>
        <v>0</v>
      </c>
      <c r="L582" s="395">
        <f t="shared" ref="L582" ca="1" si="813">IF(K582="n/a","n/a",IF(AND(K582&lt;1,L556=0),0,
IF(L556=0,K582-1,
IF(K582&lt;1,L557,
(((K582-1)*(K558-(K558/(K582))))+((L556/L$10)*L557))/(L558)))))</f>
        <v>0</v>
      </c>
      <c r="M582" s="395">
        <f t="shared" ref="M582" ca="1" si="814">IF(L582="n/a","n/a",IF(AND(L582&lt;1,M556=0),0,
IF(M556=0,L582-1,
IF(L582&lt;1,M557,
(((L582-1)*(L558-(L558/(L582))))+((M556/M$10)*M557))/(M558)))))</f>
        <v>0</v>
      </c>
      <c r="N582" s="395">
        <f t="shared" ref="N582" ca="1" si="815">IF(M582="n/a","n/a",IF(AND(M582&lt;1,N556=0),0,
IF(N556=0,M582-1,
IF(M582&lt;1,N557,
(((M582-1)*(M558-(M558/(M582))))+((N556/N$10)*N557))/(N558)))))</f>
        <v>0</v>
      </c>
      <c r="O582" s="395">
        <f t="shared" ref="O582" ca="1" si="816">IF(N582="n/a","n/a",IF(AND(N582&lt;1,O556=0),0,
IF(O556=0,N582-1,
IF(N582&lt;1,O557,
(((N582-1)*(N558-(N558/(N582))))+((O556/O$10)*O557))/(O558)))))</f>
        <v>0</v>
      </c>
      <c r="P582" s="395">
        <f t="shared" ref="P582" ca="1" si="817">IF(O582="n/a","n/a",IF(AND(O582&lt;1,P556=0),0,
IF(P556=0,O582-1,
IF(O582&lt;1,P557,
(((O582-1)*(O558-(O558/(O582))))+((P556/P$10)*P557))/(P558)))))</f>
        <v>0</v>
      </c>
      <c r="Q582" s="395">
        <f t="shared" ref="Q582" ca="1" si="818">IF(P582="n/a","n/a",IF(AND(P582&lt;1,Q556=0),0,
IF(Q556=0,P582-1,
IF(P582&lt;1,Q557,
(((P582-1)*(P558-(P558/(P582))))+((Q556/Q$10)*Q557))/(Q558)))))</f>
        <v>0</v>
      </c>
      <c r="R582" s="395">
        <f t="shared" ref="R582" ca="1" si="819">IF(Q582="n/a","n/a",IF(AND(Q582&lt;1,R556=0),0,
IF(R556=0,Q582-1,
IF(Q582&lt;1,R557,
(((Q582-1)*(Q558-(Q558/(Q582))))+((R556/R$10)*R557))/(R558)))))</f>
        <v>0</v>
      </c>
      <c r="S582" s="395">
        <f t="shared" ref="S582" ca="1" si="820">IF(R582="n/a","n/a",IF(AND(R582&lt;1,S556=0),0,
IF(S556=0,R582-1,
IF(R582&lt;1,S557,
(((R582-1)*(R558-(R558/(R582))))+((S556/S$10)*S557))/(S558)))))</f>
        <v>0</v>
      </c>
      <c r="T582" s="395">
        <f t="shared" ref="T582" ca="1" si="821">IF(S582="n/a","n/a",IF(AND(S582&lt;1,T556=0),0,
IF(T556=0,S582-1,
IF(S582&lt;1,T557,
(((S582-1)*(S558-(S558/(S582))))+((T556/T$10)*T557))/(T558)))))</f>
        <v>0</v>
      </c>
      <c r="U582" s="395">
        <f t="shared" ref="U582" ca="1" si="822">IF(T582="n/a","n/a",IF(AND(T582&lt;1,U556=0),0,
IF(U556=0,T582-1,
IF(T582&lt;1,U557,
(((T582-1)*(T558-(T558/(T582))))+((U556/U$10)*U557))/(U558)))))</f>
        <v>0</v>
      </c>
      <c r="V582" s="395">
        <f t="shared" ref="V582" ca="1" si="823">IF(U582="n/a","n/a",IF(AND(U582&lt;1,V556=0),0,
IF(V556=0,U582-1,
IF(U582&lt;1,V557,
(((U582-1)*(U558-(U558/(U582))))+((V556/V$10)*V557))/(V558)))))</f>
        <v>0</v>
      </c>
      <c r="W582" s="395">
        <f t="shared" ref="W582" ca="1" si="824">IF(V582="n/a","n/a",IF(AND(V582&lt;1,W556=0),0,
IF(W556=0,V582-1,
IF(V582&lt;1,W557,
(((V582-1)*(V558-(V558/(V582))))+((W556/W$10)*W557))/(W558)))))</f>
        <v>0</v>
      </c>
      <c r="X582" s="249"/>
      <c r="Y582" s="249"/>
      <c r="Z582" s="249"/>
      <c r="AA582" s="249"/>
      <c r="AB582" s="249"/>
    </row>
    <row r="583" spans="1:28" hidden="1" outlineLevel="1">
      <c r="A583" s="249"/>
      <c r="B583" s="309" t="s">
        <v>191</v>
      </c>
      <c r="C583" s="395">
        <f ca="1">C555</f>
        <v>0</v>
      </c>
      <c r="D583" s="395">
        <f t="shared" ref="D583" ca="1" si="825">IF(C583="n/a","n/a",MAX(0,C583-1))</f>
        <v>0</v>
      </c>
      <c r="E583" s="395">
        <f t="shared" ref="E583:E584" ca="1" si="826">IF(D583="n/a","n/a",MAX(0,D583-1))</f>
        <v>0</v>
      </c>
      <c r="F583" s="395">
        <f t="shared" ref="F583:F585" ca="1" si="827">IF(E583="n/a","n/a",MAX(0,E583-1))</f>
        <v>0</v>
      </c>
      <c r="G583" s="395">
        <f t="shared" ref="G583:G586" ca="1" si="828">IF(F583="n/a","n/a",MAX(0,F583-1))</f>
        <v>0</v>
      </c>
      <c r="H583" s="395">
        <f t="shared" ref="H583:H587" ca="1" si="829">IF(G583="n/a","n/a",MAX(0,G583-1))</f>
        <v>0</v>
      </c>
      <c r="I583" s="395">
        <f t="shared" ref="I583:I588" ca="1" si="830">IF(H583="n/a","n/a",MAX(0,H583-1))</f>
        <v>0</v>
      </c>
      <c r="J583" s="395">
        <f t="shared" ref="J583:J589" ca="1" si="831">IF(I583="n/a","n/a",MAX(0,I583-1))</f>
        <v>0</v>
      </c>
      <c r="K583" s="395">
        <f t="shared" ref="K583:K590" ca="1" si="832">IF(J583="n/a","n/a",MAX(0,J583-1))</f>
        <v>0</v>
      </c>
      <c r="L583" s="395">
        <f t="shared" ref="L583:L591" ca="1" si="833">IF(K583="n/a","n/a",MAX(0,K583-1))</f>
        <v>0</v>
      </c>
      <c r="M583" s="395">
        <f t="shared" ref="M583:M592" ca="1" si="834">IF(L583="n/a","n/a",MAX(0,L583-1))</f>
        <v>0</v>
      </c>
      <c r="N583" s="395">
        <f t="shared" ref="N583:N593" ca="1" si="835">IF(M583="n/a","n/a",MAX(0,M583-1))</f>
        <v>0</v>
      </c>
      <c r="O583" s="395">
        <f t="shared" ref="O583:O594" ca="1" si="836">IF(N583="n/a","n/a",MAX(0,N583-1))</f>
        <v>0</v>
      </c>
      <c r="P583" s="395">
        <f t="shared" ref="P583:P595" ca="1" si="837">IF(O583="n/a","n/a",MAX(0,O583-1))</f>
        <v>0</v>
      </c>
      <c r="Q583" s="395">
        <f t="shared" ref="Q583:Q596" ca="1" si="838">IF(P583="n/a","n/a",MAX(0,P583-1))</f>
        <v>0</v>
      </c>
      <c r="R583" s="395">
        <f t="shared" ref="R583:R597" ca="1" si="839">IF(Q583="n/a","n/a",MAX(0,Q583-1))</f>
        <v>0</v>
      </c>
      <c r="S583" s="395">
        <f t="shared" ref="S583:S598" ca="1" si="840">IF(R583="n/a","n/a",MAX(0,R583-1))</f>
        <v>0</v>
      </c>
      <c r="T583" s="395">
        <f t="shared" ref="T583:T599" ca="1" si="841">IF(S583="n/a","n/a",MAX(0,S583-1))</f>
        <v>0</v>
      </c>
      <c r="U583" s="395">
        <f t="shared" ref="U583:U600" ca="1" si="842">IF(T583="n/a","n/a",MAX(0,T583-1))</f>
        <v>0</v>
      </c>
      <c r="V583" s="395">
        <f t="shared" ref="V583:V601" ca="1" si="843">IF(U583="n/a","n/a",MAX(0,U583-1))</f>
        <v>0</v>
      </c>
      <c r="W583" s="395">
        <f t="shared" ref="W583:W601" ca="1" si="844">IF(V583="n/a","n/a",MAX(0,V583-1))</f>
        <v>0</v>
      </c>
      <c r="X583" s="249"/>
      <c r="Y583" s="249"/>
      <c r="Z583" s="249"/>
      <c r="AA583" s="249"/>
      <c r="AB583" s="249"/>
    </row>
    <row r="584" spans="1:28" hidden="1" outlineLevel="1">
      <c r="A584" s="249"/>
      <c r="B584" s="309" t="str">
        <f t="shared" ref="B584:B603" ca="1" si="845">"RL Capex "&amp;OFFSET($C$6,0,A560)</f>
        <v>RL Capex 2013</v>
      </c>
      <c r="C584" s="396"/>
      <c r="D584" s="400">
        <f ca="1">D555</f>
        <v>0</v>
      </c>
      <c r="E584" s="395">
        <f t="shared" ca="1" si="826"/>
        <v>0</v>
      </c>
      <c r="F584" s="395">
        <f t="shared" ca="1" si="827"/>
        <v>0</v>
      </c>
      <c r="G584" s="395">
        <f t="shared" ca="1" si="828"/>
        <v>0</v>
      </c>
      <c r="H584" s="395">
        <f t="shared" ca="1" si="829"/>
        <v>0</v>
      </c>
      <c r="I584" s="395">
        <f t="shared" ca="1" si="830"/>
        <v>0</v>
      </c>
      <c r="J584" s="395">
        <f t="shared" ca="1" si="831"/>
        <v>0</v>
      </c>
      <c r="K584" s="395">
        <f t="shared" ca="1" si="832"/>
        <v>0</v>
      </c>
      <c r="L584" s="395">
        <f t="shared" ca="1" si="833"/>
        <v>0</v>
      </c>
      <c r="M584" s="395">
        <f t="shared" ca="1" si="834"/>
        <v>0</v>
      </c>
      <c r="N584" s="395">
        <f t="shared" ca="1" si="835"/>
        <v>0</v>
      </c>
      <c r="O584" s="395">
        <f t="shared" ca="1" si="836"/>
        <v>0</v>
      </c>
      <c r="P584" s="395">
        <f t="shared" ca="1" si="837"/>
        <v>0</v>
      </c>
      <c r="Q584" s="395">
        <f t="shared" ca="1" si="838"/>
        <v>0</v>
      </c>
      <c r="R584" s="395">
        <f t="shared" ca="1" si="839"/>
        <v>0</v>
      </c>
      <c r="S584" s="395">
        <f t="shared" ca="1" si="840"/>
        <v>0</v>
      </c>
      <c r="T584" s="395">
        <f t="shared" ca="1" si="841"/>
        <v>0</v>
      </c>
      <c r="U584" s="395">
        <f t="shared" ca="1" si="842"/>
        <v>0</v>
      </c>
      <c r="V584" s="395">
        <f t="shared" ca="1" si="843"/>
        <v>0</v>
      </c>
      <c r="W584" s="395">
        <f t="shared" ca="1" si="844"/>
        <v>0</v>
      </c>
      <c r="X584" s="249"/>
      <c r="Y584" s="249"/>
      <c r="Z584" s="249"/>
      <c r="AA584" s="249"/>
      <c r="AB584" s="249"/>
    </row>
    <row r="585" spans="1:28" hidden="1" outlineLevel="1">
      <c r="A585" s="249"/>
      <c r="B585" s="309" t="str">
        <f t="shared" ca="1" si="845"/>
        <v>RL Capex 2014</v>
      </c>
      <c r="C585" s="401"/>
      <c r="D585" s="396"/>
      <c r="E585" s="400">
        <f ca="1">E555</f>
        <v>0</v>
      </c>
      <c r="F585" s="395">
        <f t="shared" ca="1" si="827"/>
        <v>0</v>
      </c>
      <c r="G585" s="395">
        <f t="shared" ca="1" si="828"/>
        <v>0</v>
      </c>
      <c r="H585" s="395">
        <f t="shared" ca="1" si="829"/>
        <v>0</v>
      </c>
      <c r="I585" s="395">
        <f t="shared" ca="1" si="830"/>
        <v>0</v>
      </c>
      <c r="J585" s="395">
        <f t="shared" ca="1" si="831"/>
        <v>0</v>
      </c>
      <c r="K585" s="395">
        <f t="shared" ca="1" si="832"/>
        <v>0</v>
      </c>
      <c r="L585" s="395">
        <f t="shared" ca="1" si="833"/>
        <v>0</v>
      </c>
      <c r="M585" s="395">
        <f t="shared" ca="1" si="834"/>
        <v>0</v>
      </c>
      <c r="N585" s="395">
        <f t="shared" ca="1" si="835"/>
        <v>0</v>
      </c>
      <c r="O585" s="395">
        <f t="shared" ca="1" si="836"/>
        <v>0</v>
      </c>
      <c r="P585" s="395">
        <f t="shared" ca="1" si="837"/>
        <v>0</v>
      </c>
      <c r="Q585" s="395">
        <f t="shared" ca="1" si="838"/>
        <v>0</v>
      </c>
      <c r="R585" s="395">
        <f t="shared" ca="1" si="839"/>
        <v>0</v>
      </c>
      <c r="S585" s="395">
        <f t="shared" ca="1" si="840"/>
        <v>0</v>
      </c>
      <c r="T585" s="395">
        <f t="shared" ca="1" si="841"/>
        <v>0</v>
      </c>
      <c r="U585" s="395">
        <f t="shared" ca="1" si="842"/>
        <v>0</v>
      </c>
      <c r="V585" s="395">
        <f t="shared" ca="1" si="843"/>
        <v>0</v>
      </c>
      <c r="W585" s="395">
        <f t="shared" ca="1" si="844"/>
        <v>0</v>
      </c>
      <c r="X585" s="249"/>
      <c r="Y585" s="249"/>
      <c r="Z585" s="249"/>
      <c r="AA585" s="249"/>
      <c r="AB585" s="249"/>
    </row>
    <row r="586" spans="1:28" hidden="1" outlineLevel="1">
      <c r="A586" s="249"/>
      <c r="B586" s="309" t="str">
        <f t="shared" ca="1" si="845"/>
        <v>RL Capex 2015</v>
      </c>
      <c r="C586" s="401"/>
      <c r="D586" s="401"/>
      <c r="E586" s="396"/>
      <c r="F586" s="400">
        <f ca="1">F555</f>
        <v>0</v>
      </c>
      <c r="G586" s="395">
        <f t="shared" ca="1" si="828"/>
        <v>0</v>
      </c>
      <c r="H586" s="395">
        <f t="shared" ca="1" si="829"/>
        <v>0</v>
      </c>
      <c r="I586" s="395">
        <f t="shared" ca="1" si="830"/>
        <v>0</v>
      </c>
      <c r="J586" s="395">
        <f t="shared" ca="1" si="831"/>
        <v>0</v>
      </c>
      <c r="K586" s="395">
        <f t="shared" ca="1" si="832"/>
        <v>0</v>
      </c>
      <c r="L586" s="395">
        <f t="shared" ca="1" si="833"/>
        <v>0</v>
      </c>
      <c r="M586" s="395">
        <f t="shared" ca="1" si="834"/>
        <v>0</v>
      </c>
      <c r="N586" s="395">
        <f t="shared" ca="1" si="835"/>
        <v>0</v>
      </c>
      <c r="O586" s="395">
        <f t="shared" ca="1" si="836"/>
        <v>0</v>
      </c>
      <c r="P586" s="395">
        <f t="shared" ca="1" si="837"/>
        <v>0</v>
      </c>
      <c r="Q586" s="395">
        <f t="shared" ca="1" si="838"/>
        <v>0</v>
      </c>
      <c r="R586" s="395">
        <f t="shared" ca="1" si="839"/>
        <v>0</v>
      </c>
      <c r="S586" s="395">
        <f t="shared" ca="1" si="840"/>
        <v>0</v>
      </c>
      <c r="T586" s="395">
        <f t="shared" ca="1" si="841"/>
        <v>0</v>
      </c>
      <c r="U586" s="395">
        <f t="shared" ca="1" si="842"/>
        <v>0</v>
      </c>
      <c r="V586" s="395">
        <f t="shared" ca="1" si="843"/>
        <v>0</v>
      </c>
      <c r="W586" s="395">
        <f t="shared" ca="1" si="844"/>
        <v>0</v>
      </c>
      <c r="X586" s="249"/>
      <c r="Y586" s="249"/>
      <c r="Z586" s="249"/>
      <c r="AA586" s="249"/>
      <c r="AB586" s="249"/>
    </row>
    <row r="587" spans="1:28" hidden="1" outlineLevel="1">
      <c r="A587" s="249"/>
      <c r="B587" s="309" t="str">
        <f t="shared" ca="1" si="845"/>
        <v>RL Capex 2016</v>
      </c>
      <c r="C587" s="401"/>
      <c r="D587" s="401"/>
      <c r="E587" s="401"/>
      <c r="F587" s="396"/>
      <c r="G587" s="400">
        <f ca="1">G555</f>
        <v>0</v>
      </c>
      <c r="H587" s="395">
        <f t="shared" ca="1" si="829"/>
        <v>0</v>
      </c>
      <c r="I587" s="395">
        <f t="shared" ca="1" si="830"/>
        <v>0</v>
      </c>
      <c r="J587" s="395">
        <f t="shared" ca="1" si="831"/>
        <v>0</v>
      </c>
      <c r="K587" s="395">
        <f t="shared" ca="1" si="832"/>
        <v>0</v>
      </c>
      <c r="L587" s="395">
        <f t="shared" ca="1" si="833"/>
        <v>0</v>
      </c>
      <c r="M587" s="395">
        <f t="shared" ca="1" si="834"/>
        <v>0</v>
      </c>
      <c r="N587" s="395">
        <f t="shared" ca="1" si="835"/>
        <v>0</v>
      </c>
      <c r="O587" s="395">
        <f t="shared" ca="1" si="836"/>
        <v>0</v>
      </c>
      <c r="P587" s="395">
        <f t="shared" ca="1" si="837"/>
        <v>0</v>
      </c>
      <c r="Q587" s="395">
        <f t="shared" ca="1" si="838"/>
        <v>0</v>
      </c>
      <c r="R587" s="395">
        <f t="shared" ca="1" si="839"/>
        <v>0</v>
      </c>
      <c r="S587" s="395">
        <f t="shared" ca="1" si="840"/>
        <v>0</v>
      </c>
      <c r="T587" s="395">
        <f t="shared" ca="1" si="841"/>
        <v>0</v>
      </c>
      <c r="U587" s="395">
        <f t="shared" ca="1" si="842"/>
        <v>0</v>
      </c>
      <c r="V587" s="395">
        <f t="shared" ca="1" si="843"/>
        <v>0</v>
      </c>
      <c r="W587" s="395">
        <f t="shared" ca="1" si="844"/>
        <v>0</v>
      </c>
      <c r="X587" s="249"/>
      <c r="Y587" s="249"/>
      <c r="Z587" s="249"/>
      <c r="AA587" s="249"/>
      <c r="AB587" s="249"/>
    </row>
    <row r="588" spans="1:28" hidden="1" outlineLevel="1">
      <c r="A588" s="249"/>
      <c r="B588" s="309" t="str">
        <f t="shared" ca="1" si="845"/>
        <v>RL Capex 2017</v>
      </c>
      <c r="C588" s="401"/>
      <c r="D588" s="401"/>
      <c r="E588" s="401"/>
      <c r="F588" s="401"/>
      <c r="G588" s="396"/>
      <c r="H588" s="400">
        <f ca="1">H555</f>
        <v>0</v>
      </c>
      <c r="I588" s="395">
        <f t="shared" ca="1" si="830"/>
        <v>0</v>
      </c>
      <c r="J588" s="395">
        <f t="shared" ca="1" si="831"/>
        <v>0</v>
      </c>
      <c r="K588" s="395">
        <f t="shared" ca="1" si="832"/>
        <v>0</v>
      </c>
      <c r="L588" s="395">
        <f t="shared" ca="1" si="833"/>
        <v>0</v>
      </c>
      <c r="M588" s="395">
        <f t="shared" ca="1" si="834"/>
        <v>0</v>
      </c>
      <c r="N588" s="395">
        <f t="shared" ca="1" si="835"/>
        <v>0</v>
      </c>
      <c r="O588" s="395">
        <f t="shared" ca="1" si="836"/>
        <v>0</v>
      </c>
      <c r="P588" s="395">
        <f t="shared" ca="1" si="837"/>
        <v>0</v>
      </c>
      <c r="Q588" s="395">
        <f t="shared" ca="1" si="838"/>
        <v>0</v>
      </c>
      <c r="R588" s="395">
        <f t="shared" ca="1" si="839"/>
        <v>0</v>
      </c>
      <c r="S588" s="395">
        <f t="shared" ca="1" si="840"/>
        <v>0</v>
      </c>
      <c r="T588" s="395">
        <f t="shared" ca="1" si="841"/>
        <v>0</v>
      </c>
      <c r="U588" s="395">
        <f t="shared" ca="1" si="842"/>
        <v>0</v>
      </c>
      <c r="V588" s="395">
        <f t="shared" ca="1" si="843"/>
        <v>0</v>
      </c>
      <c r="W588" s="395">
        <f t="shared" ca="1" si="844"/>
        <v>0</v>
      </c>
      <c r="X588" s="249"/>
      <c r="Y588" s="249"/>
      <c r="Z588" s="249"/>
      <c r="AA588" s="249"/>
      <c r="AB588" s="249"/>
    </row>
    <row r="589" spans="1:28" hidden="1" outlineLevel="1">
      <c r="A589" s="249"/>
      <c r="B589" s="309" t="str">
        <f t="shared" ca="1" si="845"/>
        <v>RL Capex 2018</v>
      </c>
      <c r="C589" s="401"/>
      <c r="D589" s="401"/>
      <c r="E589" s="401"/>
      <c r="F589" s="401"/>
      <c r="G589" s="401"/>
      <c r="H589" s="396"/>
      <c r="I589" s="400">
        <f ca="1">I555</f>
        <v>0</v>
      </c>
      <c r="J589" s="395">
        <f t="shared" ca="1" si="831"/>
        <v>0</v>
      </c>
      <c r="K589" s="395">
        <f t="shared" ca="1" si="832"/>
        <v>0</v>
      </c>
      <c r="L589" s="395">
        <f t="shared" ca="1" si="833"/>
        <v>0</v>
      </c>
      <c r="M589" s="395">
        <f t="shared" ca="1" si="834"/>
        <v>0</v>
      </c>
      <c r="N589" s="395">
        <f t="shared" ca="1" si="835"/>
        <v>0</v>
      </c>
      <c r="O589" s="395">
        <f t="shared" ca="1" si="836"/>
        <v>0</v>
      </c>
      <c r="P589" s="395">
        <f t="shared" ca="1" si="837"/>
        <v>0</v>
      </c>
      <c r="Q589" s="395">
        <f t="shared" ca="1" si="838"/>
        <v>0</v>
      </c>
      <c r="R589" s="395">
        <f t="shared" ca="1" si="839"/>
        <v>0</v>
      </c>
      <c r="S589" s="395">
        <f t="shared" ca="1" si="840"/>
        <v>0</v>
      </c>
      <c r="T589" s="395">
        <f t="shared" ca="1" si="841"/>
        <v>0</v>
      </c>
      <c r="U589" s="395">
        <f t="shared" ca="1" si="842"/>
        <v>0</v>
      </c>
      <c r="V589" s="395">
        <f t="shared" ca="1" si="843"/>
        <v>0</v>
      </c>
      <c r="W589" s="395">
        <f t="shared" ca="1" si="844"/>
        <v>0</v>
      </c>
      <c r="X589" s="249"/>
      <c r="Y589" s="249"/>
      <c r="Z589" s="249"/>
      <c r="AA589" s="249"/>
      <c r="AB589" s="249"/>
    </row>
    <row r="590" spans="1:28" hidden="1" outlineLevel="1">
      <c r="A590" s="249"/>
      <c r="B590" s="309" t="str">
        <f t="shared" ca="1" si="845"/>
        <v>RL Capex 2019</v>
      </c>
      <c r="C590" s="401"/>
      <c r="D590" s="401"/>
      <c r="E590" s="401"/>
      <c r="F590" s="401"/>
      <c r="G590" s="401"/>
      <c r="H590" s="401"/>
      <c r="I590" s="396"/>
      <c r="J590" s="400">
        <f ca="1">J555</f>
        <v>0</v>
      </c>
      <c r="K590" s="395">
        <f t="shared" ca="1" si="832"/>
        <v>0</v>
      </c>
      <c r="L590" s="395">
        <f t="shared" ca="1" si="833"/>
        <v>0</v>
      </c>
      <c r="M590" s="395">
        <f t="shared" ca="1" si="834"/>
        <v>0</v>
      </c>
      <c r="N590" s="395">
        <f t="shared" ca="1" si="835"/>
        <v>0</v>
      </c>
      <c r="O590" s="395">
        <f t="shared" ca="1" si="836"/>
        <v>0</v>
      </c>
      <c r="P590" s="395">
        <f t="shared" ca="1" si="837"/>
        <v>0</v>
      </c>
      <c r="Q590" s="395">
        <f t="shared" ca="1" si="838"/>
        <v>0</v>
      </c>
      <c r="R590" s="395">
        <f t="shared" ca="1" si="839"/>
        <v>0</v>
      </c>
      <c r="S590" s="395">
        <f t="shared" ca="1" si="840"/>
        <v>0</v>
      </c>
      <c r="T590" s="395">
        <f t="shared" ca="1" si="841"/>
        <v>0</v>
      </c>
      <c r="U590" s="395">
        <f t="shared" ca="1" si="842"/>
        <v>0</v>
      </c>
      <c r="V590" s="395">
        <f t="shared" ca="1" si="843"/>
        <v>0</v>
      </c>
      <c r="W590" s="395">
        <f t="shared" ca="1" si="844"/>
        <v>0</v>
      </c>
      <c r="X590" s="249"/>
      <c r="Y590" s="249"/>
      <c r="Z590" s="249"/>
      <c r="AA590" s="249"/>
      <c r="AB590" s="249"/>
    </row>
    <row r="591" spans="1:28" hidden="1" outlineLevel="1">
      <c r="A591" s="249"/>
      <c r="B591" s="309" t="str">
        <f t="shared" ca="1" si="845"/>
        <v>RL Capex 2020</v>
      </c>
      <c r="C591" s="401"/>
      <c r="D591" s="401"/>
      <c r="E591" s="401"/>
      <c r="F591" s="401"/>
      <c r="G591" s="401"/>
      <c r="H591" s="401"/>
      <c r="I591" s="401"/>
      <c r="J591" s="396"/>
      <c r="K591" s="400">
        <f ca="1">K555</f>
        <v>0</v>
      </c>
      <c r="L591" s="395">
        <f t="shared" ca="1" si="833"/>
        <v>0</v>
      </c>
      <c r="M591" s="395">
        <f t="shared" ca="1" si="834"/>
        <v>0</v>
      </c>
      <c r="N591" s="395">
        <f t="shared" ca="1" si="835"/>
        <v>0</v>
      </c>
      <c r="O591" s="395">
        <f t="shared" ca="1" si="836"/>
        <v>0</v>
      </c>
      <c r="P591" s="395">
        <f t="shared" ca="1" si="837"/>
        <v>0</v>
      </c>
      <c r="Q591" s="395">
        <f t="shared" ca="1" si="838"/>
        <v>0</v>
      </c>
      <c r="R591" s="395">
        <f t="shared" ca="1" si="839"/>
        <v>0</v>
      </c>
      <c r="S591" s="395">
        <f t="shared" ca="1" si="840"/>
        <v>0</v>
      </c>
      <c r="T591" s="395">
        <f t="shared" ca="1" si="841"/>
        <v>0</v>
      </c>
      <c r="U591" s="395">
        <f t="shared" ca="1" si="842"/>
        <v>0</v>
      </c>
      <c r="V591" s="395">
        <f t="shared" ca="1" si="843"/>
        <v>0</v>
      </c>
      <c r="W591" s="395">
        <f t="shared" ca="1" si="844"/>
        <v>0</v>
      </c>
      <c r="X591" s="249"/>
      <c r="Y591" s="249"/>
      <c r="Z591" s="249"/>
      <c r="AA591" s="249"/>
      <c r="AB591" s="249"/>
    </row>
    <row r="592" spans="1:28" hidden="1" outlineLevel="1">
      <c r="A592" s="249"/>
      <c r="B592" s="309" t="str">
        <f t="shared" ca="1" si="845"/>
        <v>RL Capex 2021</v>
      </c>
      <c r="C592" s="401"/>
      <c r="D592" s="401"/>
      <c r="E592" s="401"/>
      <c r="F592" s="401"/>
      <c r="G592" s="401"/>
      <c r="H592" s="401"/>
      <c r="I592" s="401"/>
      <c r="J592" s="401"/>
      <c r="K592" s="396"/>
      <c r="L592" s="400">
        <f ca="1">L555</f>
        <v>0</v>
      </c>
      <c r="M592" s="395">
        <f t="shared" ca="1" si="834"/>
        <v>0</v>
      </c>
      <c r="N592" s="395">
        <f t="shared" ca="1" si="835"/>
        <v>0</v>
      </c>
      <c r="O592" s="395">
        <f t="shared" ca="1" si="836"/>
        <v>0</v>
      </c>
      <c r="P592" s="395">
        <f t="shared" ca="1" si="837"/>
        <v>0</v>
      </c>
      <c r="Q592" s="395">
        <f t="shared" ca="1" si="838"/>
        <v>0</v>
      </c>
      <c r="R592" s="395">
        <f t="shared" ca="1" si="839"/>
        <v>0</v>
      </c>
      <c r="S592" s="395">
        <f t="shared" ca="1" si="840"/>
        <v>0</v>
      </c>
      <c r="T592" s="395">
        <f t="shared" ca="1" si="841"/>
        <v>0</v>
      </c>
      <c r="U592" s="395">
        <f t="shared" ca="1" si="842"/>
        <v>0</v>
      </c>
      <c r="V592" s="395">
        <f t="shared" ca="1" si="843"/>
        <v>0</v>
      </c>
      <c r="W592" s="395">
        <f t="shared" ca="1" si="844"/>
        <v>0</v>
      </c>
      <c r="X592" s="249"/>
      <c r="Y592" s="249"/>
      <c r="Z592" s="249"/>
      <c r="AA592" s="249"/>
      <c r="AB592" s="249"/>
    </row>
    <row r="593" spans="1:28" hidden="1" outlineLevel="1">
      <c r="A593" s="249"/>
      <c r="B593" s="309" t="str">
        <f t="shared" ca="1" si="845"/>
        <v>RL Capex 2022</v>
      </c>
      <c r="C593" s="401"/>
      <c r="D593" s="401"/>
      <c r="E593" s="401"/>
      <c r="F593" s="401"/>
      <c r="G593" s="401"/>
      <c r="H593" s="401"/>
      <c r="I593" s="401"/>
      <c r="J593" s="401"/>
      <c r="K593" s="401"/>
      <c r="L593" s="396"/>
      <c r="M593" s="400">
        <f ca="1">M555</f>
        <v>0</v>
      </c>
      <c r="N593" s="395">
        <f t="shared" ca="1" si="835"/>
        <v>0</v>
      </c>
      <c r="O593" s="395">
        <f t="shared" ca="1" si="836"/>
        <v>0</v>
      </c>
      <c r="P593" s="395">
        <f t="shared" ca="1" si="837"/>
        <v>0</v>
      </c>
      <c r="Q593" s="395">
        <f t="shared" ca="1" si="838"/>
        <v>0</v>
      </c>
      <c r="R593" s="395">
        <f t="shared" ca="1" si="839"/>
        <v>0</v>
      </c>
      <c r="S593" s="395">
        <f t="shared" ca="1" si="840"/>
        <v>0</v>
      </c>
      <c r="T593" s="395">
        <f t="shared" ca="1" si="841"/>
        <v>0</v>
      </c>
      <c r="U593" s="395">
        <f t="shared" ca="1" si="842"/>
        <v>0</v>
      </c>
      <c r="V593" s="395">
        <f t="shared" ca="1" si="843"/>
        <v>0</v>
      </c>
      <c r="W593" s="395">
        <f t="shared" ca="1" si="844"/>
        <v>0</v>
      </c>
      <c r="X593" s="249"/>
      <c r="Y593" s="249"/>
      <c r="Z593" s="249"/>
      <c r="AA593" s="249"/>
      <c r="AB593" s="249"/>
    </row>
    <row r="594" spans="1:28" hidden="1" outlineLevel="1">
      <c r="A594" s="249"/>
      <c r="B594" s="309" t="str">
        <f t="shared" ca="1" si="845"/>
        <v>RL Capex 2023</v>
      </c>
      <c r="C594" s="401"/>
      <c r="D594" s="401"/>
      <c r="E594" s="401"/>
      <c r="F594" s="401"/>
      <c r="G594" s="401"/>
      <c r="H594" s="401"/>
      <c r="I594" s="401"/>
      <c r="J594" s="401"/>
      <c r="K594" s="401"/>
      <c r="L594" s="401"/>
      <c r="M594" s="396"/>
      <c r="N594" s="400">
        <f>N555</f>
        <v>0</v>
      </c>
      <c r="O594" s="395">
        <f t="shared" si="836"/>
        <v>0</v>
      </c>
      <c r="P594" s="395">
        <f t="shared" si="837"/>
        <v>0</v>
      </c>
      <c r="Q594" s="395">
        <f t="shared" si="838"/>
        <v>0</v>
      </c>
      <c r="R594" s="395">
        <f t="shared" si="839"/>
        <v>0</v>
      </c>
      <c r="S594" s="395">
        <f t="shared" si="840"/>
        <v>0</v>
      </c>
      <c r="T594" s="395">
        <f t="shared" si="841"/>
        <v>0</v>
      </c>
      <c r="U594" s="395">
        <f t="shared" si="842"/>
        <v>0</v>
      </c>
      <c r="V594" s="395">
        <f t="shared" si="843"/>
        <v>0</v>
      </c>
      <c r="W594" s="395">
        <f t="shared" si="844"/>
        <v>0</v>
      </c>
      <c r="X594" s="249"/>
      <c r="Y594" s="249"/>
      <c r="Z594" s="249"/>
      <c r="AA594" s="249"/>
      <c r="AB594" s="249"/>
    </row>
    <row r="595" spans="1:28" hidden="1" outlineLevel="1">
      <c r="A595" s="249"/>
      <c r="B595" s="309" t="str">
        <f t="shared" ca="1" si="845"/>
        <v>RL Capex 2024</v>
      </c>
      <c r="C595" s="401"/>
      <c r="D595" s="401"/>
      <c r="E595" s="401"/>
      <c r="F595" s="401"/>
      <c r="G595" s="401"/>
      <c r="H595" s="401"/>
      <c r="I595" s="401"/>
      <c r="J595" s="401"/>
      <c r="K595" s="401"/>
      <c r="L595" s="401"/>
      <c r="M595" s="401"/>
      <c r="N595" s="396"/>
      <c r="O595" s="400">
        <f>O555</f>
        <v>0</v>
      </c>
      <c r="P595" s="395">
        <f t="shared" si="837"/>
        <v>0</v>
      </c>
      <c r="Q595" s="395">
        <f t="shared" si="838"/>
        <v>0</v>
      </c>
      <c r="R595" s="395">
        <f t="shared" si="839"/>
        <v>0</v>
      </c>
      <c r="S595" s="395">
        <f t="shared" si="840"/>
        <v>0</v>
      </c>
      <c r="T595" s="395">
        <f t="shared" si="841"/>
        <v>0</v>
      </c>
      <c r="U595" s="395">
        <f t="shared" si="842"/>
        <v>0</v>
      </c>
      <c r="V595" s="395">
        <f t="shared" si="843"/>
        <v>0</v>
      </c>
      <c r="W595" s="395">
        <f t="shared" si="844"/>
        <v>0</v>
      </c>
      <c r="X595" s="249"/>
      <c r="Y595" s="249"/>
      <c r="Z595" s="249"/>
      <c r="AA595" s="249"/>
      <c r="AB595" s="249"/>
    </row>
    <row r="596" spans="1:28" hidden="1" outlineLevel="1">
      <c r="A596" s="249"/>
      <c r="B596" s="309" t="str">
        <f t="shared" ca="1" si="845"/>
        <v>RL Capex 2025</v>
      </c>
      <c r="C596" s="401"/>
      <c r="D596" s="401"/>
      <c r="E596" s="401"/>
      <c r="F596" s="401"/>
      <c r="G596" s="401"/>
      <c r="H596" s="401"/>
      <c r="I596" s="401"/>
      <c r="J596" s="401"/>
      <c r="K596" s="401"/>
      <c r="L596" s="401"/>
      <c r="M596" s="401"/>
      <c r="N596" s="401"/>
      <c r="O596" s="396"/>
      <c r="P596" s="400">
        <f>P555</f>
        <v>0</v>
      </c>
      <c r="Q596" s="395">
        <f t="shared" si="838"/>
        <v>0</v>
      </c>
      <c r="R596" s="395">
        <f t="shared" si="839"/>
        <v>0</v>
      </c>
      <c r="S596" s="395">
        <f t="shared" si="840"/>
        <v>0</v>
      </c>
      <c r="T596" s="395">
        <f t="shared" si="841"/>
        <v>0</v>
      </c>
      <c r="U596" s="395">
        <f t="shared" si="842"/>
        <v>0</v>
      </c>
      <c r="V596" s="395">
        <f t="shared" si="843"/>
        <v>0</v>
      </c>
      <c r="W596" s="395">
        <f t="shared" si="844"/>
        <v>0</v>
      </c>
      <c r="X596" s="249"/>
      <c r="Y596" s="249"/>
      <c r="Z596" s="249"/>
      <c r="AA596" s="249"/>
      <c r="AB596" s="249"/>
    </row>
    <row r="597" spans="1:28" hidden="1" outlineLevel="1">
      <c r="A597" s="249"/>
      <c r="B597" s="309" t="str">
        <f t="shared" ca="1" si="845"/>
        <v>RL Capex 2026</v>
      </c>
      <c r="C597" s="401"/>
      <c r="D597" s="401"/>
      <c r="E597" s="401"/>
      <c r="F597" s="401"/>
      <c r="G597" s="401"/>
      <c r="H597" s="401"/>
      <c r="I597" s="401"/>
      <c r="J597" s="401"/>
      <c r="K597" s="401"/>
      <c r="L597" s="401"/>
      <c r="M597" s="401"/>
      <c r="N597" s="401"/>
      <c r="O597" s="401"/>
      <c r="P597" s="396"/>
      <c r="Q597" s="400">
        <f>Q555</f>
        <v>0</v>
      </c>
      <c r="R597" s="395">
        <f t="shared" si="839"/>
        <v>0</v>
      </c>
      <c r="S597" s="395">
        <f t="shared" si="840"/>
        <v>0</v>
      </c>
      <c r="T597" s="395">
        <f t="shared" si="841"/>
        <v>0</v>
      </c>
      <c r="U597" s="395">
        <f t="shared" si="842"/>
        <v>0</v>
      </c>
      <c r="V597" s="395">
        <f t="shared" si="843"/>
        <v>0</v>
      </c>
      <c r="W597" s="395">
        <f t="shared" si="844"/>
        <v>0</v>
      </c>
      <c r="X597" s="249"/>
      <c r="Y597" s="249"/>
      <c r="Z597" s="249"/>
      <c r="AA597" s="249"/>
      <c r="AB597" s="249"/>
    </row>
    <row r="598" spans="1:28" hidden="1" outlineLevel="1">
      <c r="A598" s="249"/>
      <c r="B598" s="309" t="str">
        <f t="shared" ca="1" si="845"/>
        <v>RL Capex 2027</v>
      </c>
      <c r="C598" s="401"/>
      <c r="D598" s="401"/>
      <c r="E598" s="401"/>
      <c r="F598" s="401"/>
      <c r="G598" s="401"/>
      <c r="H598" s="401"/>
      <c r="I598" s="401"/>
      <c r="J598" s="401"/>
      <c r="K598" s="401"/>
      <c r="L598" s="401"/>
      <c r="M598" s="401"/>
      <c r="N598" s="401"/>
      <c r="O598" s="401"/>
      <c r="P598" s="401"/>
      <c r="Q598" s="396"/>
      <c r="R598" s="400">
        <f>R555</f>
        <v>0</v>
      </c>
      <c r="S598" s="395">
        <f t="shared" si="840"/>
        <v>0</v>
      </c>
      <c r="T598" s="395">
        <f t="shared" si="841"/>
        <v>0</v>
      </c>
      <c r="U598" s="395">
        <f t="shared" si="842"/>
        <v>0</v>
      </c>
      <c r="V598" s="395">
        <f t="shared" si="843"/>
        <v>0</v>
      </c>
      <c r="W598" s="395">
        <f t="shared" si="844"/>
        <v>0</v>
      </c>
      <c r="X598" s="249"/>
      <c r="Y598" s="249"/>
      <c r="Z598" s="249"/>
      <c r="AA598" s="249"/>
      <c r="AB598" s="249"/>
    </row>
    <row r="599" spans="1:28" hidden="1" outlineLevel="1">
      <c r="A599" s="249"/>
      <c r="B599" s="309" t="str">
        <f t="shared" ca="1" si="845"/>
        <v>RL Capex 2028</v>
      </c>
      <c r="C599" s="401"/>
      <c r="D599" s="401"/>
      <c r="E599" s="401"/>
      <c r="F599" s="401"/>
      <c r="G599" s="401"/>
      <c r="H599" s="401"/>
      <c r="I599" s="401"/>
      <c r="J599" s="401"/>
      <c r="K599" s="401"/>
      <c r="L599" s="401"/>
      <c r="M599" s="401"/>
      <c r="N599" s="401"/>
      <c r="O599" s="401"/>
      <c r="P599" s="401"/>
      <c r="Q599" s="401"/>
      <c r="R599" s="396"/>
      <c r="S599" s="400">
        <f>S555</f>
        <v>0</v>
      </c>
      <c r="T599" s="395">
        <f t="shared" si="841"/>
        <v>0</v>
      </c>
      <c r="U599" s="395">
        <f t="shared" si="842"/>
        <v>0</v>
      </c>
      <c r="V599" s="395">
        <f t="shared" si="843"/>
        <v>0</v>
      </c>
      <c r="W599" s="395">
        <f t="shared" si="844"/>
        <v>0</v>
      </c>
      <c r="X599" s="249"/>
      <c r="Y599" s="249"/>
      <c r="Z599" s="249"/>
      <c r="AA599" s="249"/>
      <c r="AB599" s="249"/>
    </row>
    <row r="600" spans="1:28" hidden="1" outlineLevel="1">
      <c r="A600" s="249"/>
      <c r="B600" s="309" t="str">
        <f t="shared" ca="1" si="845"/>
        <v>RL Capex 2029</v>
      </c>
      <c r="C600" s="401"/>
      <c r="D600" s="401"/>
      <c r="E600" s="401"/>
      <c r="F600" s="401"/>
      <c r="G600" s="401"/>
      <c r="H600" s="401"/>
      <c r="I600" s="401"/>
      <c r="J600" s="401"/>
      <c r="K600" s="401"/>
      <c r="L600" s="401"/>
      <c r="M600" s="401"/>
      <c r="N600" s="401"/>
      <c r="O600" s="401"/>
      <c r="P600" s="401"/>
      <c r="Q600" s="401"/>
      <c r="R600" s="401"/>
      <c r="S600" s="396"/>
      <c r="T600" s="400">
        <f>T555</f>
        <v>0</v>
      </c>
      <c r="U600" s="395">
        <f t="shared" si="842"/>
        <v>0</v>
      </c>
      <c r="V600" s="395">
        <f t="shared" si="843"/>
        <v>0</v>
      </c>
      <c r="W600" s="395">
        <f t="shared" si="844"/>
        <v>0</v>
      </c>
      <c r="X600" s="249"/>
      <c r="Y600" s="249"/>
      <c r="Z600" s="249"/>
      <c r="AA600" s="249"/>
      <c r="AB600" s="249"/>
    </row>
    <row r="601" spans="1:28" hidden="1" outlineLevel="1">
      <c r="A601" s="249"/>
      <c r="B601" s="309" t="str">
        <f t="shared" ca="1" si="845"/>
        <v>RL Capex 2030</v>
      </c>
      <c r="C601" s="401"/>
      <c r="D601" s="401"/>
      <c r="E601" s="401"/>
      <c r="F601" s="401"/>
      <c r="G601" s="401"/>
      <c r="H601" s="401"/>
      <c r="I601" s="401"/>
      <c r="J601" s="401"/>
      <c r="K601" s="401"/>
      <c r="L601" s="401"/>
      <c r="M601" s="401"/>
      <c r="N601" s="401"/>
      <c r="O601" s="401"/>
      <c r="P601" s="401"/>
      <c r="Q601" s="401"/>
      <c r="R601" s="401"/>
      <c r="S601" s="401"/>
      <c r="T601" s="396"/>
      <c r="U601" s="400">
        <f>U555</f>
        <v>0</v>
      </c>
      <c r="V601" s="395">
        <f t="shared" si="843"/>
        <v>0</v>
      </c>
      <c r="W601" s="395">
        <f t="shared" si="844"/>
        <v>0</v>
      </c>
      <c r="X601" s="249"/>
      <c r="Y601" s="249"/>
      <c r="Z601" s="249"/>
      <c r="AA601" s="249"/>
      <c r="AB601" s="249"/>
    </row>
    <row r="602" spans="1:28" hidden="1" outlineLevel="1">
      <c r="A602" s="249"/>
      <c r="B602" s="309" t="str">
        <f t="shared" ca="1" si="845"/>
        <v>RL Capex 2031</v>
      </c>
      <c r="C602" s="401"/>
      <c r="D602" s="401"/>
      <c r="E602" s="401"/>
      <c r="F602" s="401"/>
      <c r="G602" s="401"/>
      <c r="H602" s="401"/>
      <c r="I602" s="401"/>
      <c r="J602" s="401"/>
      <c r="K602" s="401"/>
      <c r="L602" s="401"/>
      <c r="M602" s="401"/>
      <c r="N602" s="401"/>
      <c r="O602" s="401"/>
      <c r="P602" s="401"/>
      <c r="Q602" s="401"/>
      <c r="R602" s="401"/>
      <c r="S602" s="401"/>
      <c r="T602" s="401"/>
      <c r="U602" s="396"/>
      <c r="V602" s="400">
        <f>V555</f>
        <v>0</v>
      </c>
      <c r="W602" s="395">
        <f>IF(V602="n/a","n/a",MAX(0,V602-1))</f>
        <v>0</v>
      </c>
      <c r="X602" s="249"/>
      <c r="Y602" s="249"/>
      <c r="Z602" s="249"/>
      <c r="AA602" s="249"/>
      <c r="AB602" s="249"/>
    </row>
    <row r="603" spans="1:28" hidden="1" outlineLevel="1">
      <c r="A603" s="249"/>
      <c r="B603" s="309" t="str">
        <f t="shared" ca="1" si="845"/>
        <v>RL Capex 2032</v>
      </c>
      <c r="C603" s="401"/>
      <c r="D603" s="401"/>
      <c r="E603" s="401"/>
      <c r="F603" s="401"/>
      <c r="G603" s="401"/>
      <c r="H603" s="401"/>
      <c r="I603" s="401"/>
      <c r="J603" s="401"/>
      <c r="K603" s="401"/>
      <c r="L603" s="401"/>
      <c r="M603" s="401"/>
      <c r="N603" s="401"/>
      <c r="O603" s="401"/>
      <c r="P603" s="401"/>
      <c r="Q603" s="401"/>
      <c r="R603" s="401"/>
      <c r="S603" s="401"/>
      <c r="T603" s="401"/>
      <c r="U603" s="401"/>
      <c r="V603" s="396"/>
      <c r="W603" s="395">
        <f>W555</f>
        <v>0</v>
      </c>
      <c r="X603" s="249"/>
      <c r="Y603" s="249"/>
      <c r="Z603" s="249"/>
      <c r="AA603" s="249"/>
      <c r="AB603" s="249"/>
    </row>
    <row r="604" spans="1:28" hidden="1" outlineLevel="1">
      <c r="A604" s="249"/>
      <c r="B604" s="332"/>
      <c r="C604" s="395"/>
      <c r="D604" s="395"/>
      <c r="E604" s="395"/>
      <c r="F604" s="395"/>
      <c r="G604" s="395"/>
      <c r="H604" s="395"/>
      <c r="I604" s="395"/>
      <c r="J604" s="395"/>
      <c r="K604" s="395"/>
      <c r="L604" s="395"/>
      <c r="M604" s="395"/>
      <c r="N604" s="395"/>
      <c r="O604" s="395"/>
      <c r="P604" s="395"/>
      <c r="Q604" s="395"/>
      <c r="R604" s="395"/>
      <c r="S604" s="395"/>
      <c r="T604" s="395"/>
      <c r="U604" s="395"/>
      <c r="V604" s="395"/>
      <c r="W604" s="395"/>
      <c r="X604" s="249"/>
      <c r="Y604" s="249"/>
      <c r="Z604" s="249"/>
      <c r="AA604" s="249"/>
      <c r="AB604" s="249"/>
    </row>
    <row r="605" spans="1:28" collapsed="1">
      <c r="A605" s="322"/>
      <c r="B605" s="336" t="s">
        <v>192</v>
      </c>
      <c r="C605" s="460">
        <f ca="1">(IF(OR($C555&lt;&gt;"n/a",C555&lt;&gt;"n/a"),IF(SUM(C558:C580)=0,0,IF((SUMPRODUCT(C558:C580,C582:C604)/SUM(C558:C580))&lt;0,1,(SUMPRODUCT(C558:C580,C582:C604)/SUM(C558:C580)))),"n/a"))</f>
        <v>0</v>
      </c>
      <c r="D605" s="460">
        <f ca="1">(IF(OR($C555&lt;&gt;"n/a",D555&lt;&gt;"n/a"),IF(SUM(D558:D580)=0,0,IF((SUMPRODUCT(D558:D580,D582:D604)/SUM(D558:D580))&lt;0,1,(SUMPRODUCT(D558:D580,D582:D604)/SUM(D558:D580)))),"n/a"))</f>
        <v>0</v>
      </c>
      <c r="E605" s="460">
        <f t="shared" ref="E605:W605" ca="1" si="846">(IF(OR($C555&lt;&gt;"n/a",E555&lt;&gt;"n/a"),IF(SUM(E558:E580)=0,0,IF((SUMPRODUCT(E558:E580,E582:E604)/SUM(E558:E580))&lt;0,1,(SUMPRODUCT(E558:E580,E582:E604)/SUM(E558:E580)))),"n/a"))</f>
        <v>0</v>
      </c>
      <c r="F605" s="460">
        <f t="shared" ca="1" si="846"/>
        <v>0</v>
      </c>
      <c r="G605" s="460">
        <f t="shared" ca="1" si="846"/>
        <v>0</v>
      </c>
      <c r="H605" s="460">
        <f t="shared" ca="1" si="846"/>
        <v>0</v>
      </c>
      <c r="I605" s="460">
        <f t="shared" ca="1" si="846"/>
        <v>0</v>
      </c>
      <c r="J605" s="460">
        <f t="shared" ca="1" si="846"/>
        <v>0</v>
      </c>
      <c r="K605" s="460">
        <f t="shared" ca="1" si="846"/>
        <v>0</v>
      </c>
      <c r="L605" s="460">
        <f t="shared" ca="1" si="846"/>
        <v>0</v>
      </c>
      <c r="M605" s="460">
        <f t="shared" ca="1" si="846"/>
        <v>0</v>
      </c>
      <c r="N605" s="460">
        <f t="shared" ca="1" si="846"/>
        <v>0</v>
      </c>
      <c r="O605" s="460">
        <f t="shared" ca="1" si="846"/>
        <v>0</v>
      </c>
      <c r="P605" s="460">
        <f t="shared" ca="1" si="846"/>
        <v>0</v>
      </c>
      <c r="Q605" s="460">
        <f t="shared" ca="1" si="846"/>
        <v>0</v>
      </c>
      <c r="R605" s="460">
        <f t="shared" ca="1" si="846"/>
        <v>0</v>
      </c>
      <c r="S605" s="460">
        <f t="shared" ca="1" si="846"/>
        <v>0</v>
      </c>
      <c r="T605" s="460">
        <f t="shared" ca="1" si="846"/>
        <v>0</v>
      </c>
      <c r="U605" s="460">
        <f t="shared" ca="1" si="846"/>
        <v>0</v>
      </c>
      <c r="V605" s="460">
        <f t="shared" ca="1" si="846"/>
        <v>0</v>
      </c>
      <c r="W605" s="460">
        <f t="shared" ca="1" si="846"/>
        <v>0</v>
      </c>
      <c r="X605" s="249"/>
      <c r="Y605" s="249"/>
      <c r="Z605" s="249"/>
      <c r="AA605" s="249"/>
      <c r="AB605" s="249"/>
    </row>
    <row r="606" spans="1:28">
      <c r="A606" s="249"/>
      <c r="B606" s="249"/>
      <c r="C606" s="395"/>
      <c r="D606" s="395"/>
      <c r="E606" s="395"/>
      <c r="F606" s="395"/>
      <c r="G606" s="395"/>
      <c r="H606" s="395"/>
      <c r="I606" s="395"/>
      <c r="J606" s="395"/>
      <c r="K606" s="395"/>
      <c r="L606" s="395"/>
      <c r="M606" s="395"/>
      <c r="N606" s="395"/>
      <c r="O606" s="395"/>
      <c r="P606" s="395"/>
      <c r="Q606" s="395"/>
      <c r="R606" s="395"/>
      <c r="S606" s="395"/>
      <c r="T606" s="395"/>
      <c r="U606" s="395"/>
      <c r="V606" s="395"/>
      <c r="W606" s="395"/>
      <c r="X606" s="249"/>
      <c r="Y606" s="249"/>
      <c r="Z606" s="249"/>
      <c r="AA606" s="249"/>
      <c r="AB606" s="249"/>
    </row>
    <row r="607" spans="1:28">
      <c r="A607" s="72" t="s">
        <v>12</v>
      </c>
      <c r="B607" s="142">
        <f>VLOOKUP($A607,'RFM input'!$E$7:$F$56,2,FALSE)</f>
        <v>0</v>
      </c>
      <c r="C607" s="402"/>
      <c r="D607" s="402"/>
      <c r="E607" s="403"/>
      <c r="F607" s="403"/>
      <c r="G607" s="403"/>
      <c r="H607" s="403"/>
      <c r="I607" s="403"/>
      <c r="J607" s="403"/>
      <c r="K607" s="403"/>
      <c r="L607" s="403"/>
      <c r="M607" s="403"/>
      <c r="N607" s="403"/>
      <c r="O607" s="403"/>
      <c r="P607" s="403"/>
      <c r="Q607" s="403"/>
      <c r="R607" s="403"/>
      <c r="S607" s="403"/>
      <c r="T607" s="403"/>
      <c r="U607" s="403"/>
      <c r="V607" s="403"/>
      <c r="W607" s="403"/>
      <c r="X607" s="249"/>
      <c r="Y607" s="249"/>
      <c r="Z607" s="249"/>
      <c r="AA607" s="249"/>
      <c r="AB607" s="249"/>
    </row>
    <row r="608" spans="1:28">
      <c r="A608" s="378">
        <f>VALUE(REPLACE(A607,1,12,""))</f>
        <v>12</v>
      </c>
      <c r="B608" s="317" t="s">
        <v>195</v>
      </c>
      <c r="C608" s="389">
        <f ca="1">OFFSET('RAB roll forward'!$H$1189,'RAB remaining lives'!A608,0)</f>
        <v>0</v>
      </c>
      <c r="D608" s="390">
        <f ca="1">OFFSET('RFM input'!H$222,$A608,0)-OFFSET('RFM input'!H$276,$A608,0)</f>
        <v>0</v>
      </c>
      <c r="E608" s="390">
        <f ca="1">OFFSET('RFM input'!I$222,$A608,0)-OFFSET('RFM input'!I$276,$A608,0)</f>
        <v>0</v>
      </c>
      <c r="F608" s="390">
        <f ca="1">OFFSET('RFM input'!J$222,$A608,0)-OFFSET('RFM input'!J$276,$A608,0)</f>
        <v>0</v>
      </c>
      <c r="G608" s="390">
        <f ca="1">OFFSET('RFM input'!K$222,$A608,0)-OFFSET('RFM input'!K$276,$A608,0)</f>
        <v>0</v>
      </c>
      <c r="H608" s="390">
        <f ca="1">OFFSET('RFM input'!L$222,$A608,0)-OFFSET('RFM input'!L$276,$A608,0)</f>
        <v>0</v>
      </c>
      <c r="I608" s="390">
        <f ca="1">OFFSET('RFM input'!M$222,$A608,0)-OFFSET('RFM input'!M$276,$A608,0)</f>
        <v>0</v>
      </c>
      <c r="J608" s="390">
        <f ca="1">OFFSET('RFM input'!N$222,$A608,0)-OFFSET('RFM input'!N$276,$A608,0)</f>
        <v>0</v>
      </c>
      <c r="K608" s="390">
        <f ca="1">OFFSET('RFM input'!O$222,$A608,0)-OFFSET('RFM input'!O$276,$A608,0)</f>
        <v>0</v>
      </c>
      <c r="L608" s="390">
        <f ca="1">OFFSET('RFM input'!P$222,$A608,0)-OFFSET('RFM input'!P$276,$A608,0)</f>
        <v>0</v>
      </c>
      <c r="M608" s="390">
        <f ca="1">OFFSET('RFM input'!Q$222,$A608,0)-OFFSET('RFM input'!Q$276,$A608,0)</f>
        <v>0</v>
      </c>
      <c r="N608" s="390"/>
      <c r="O608" s="390"/>
      <c r="P608" s="390"/>
      <c r="Q608" s="390"/>
      <c r="R608" s="390"/>
      <c r="S608" s="390"/>
      <c r="T608" s="390"/>
      <c r="U608" s="390"/>
      <c r="V608" s="390"/>
      <c r="W608" s="390"/>
      <c r="X608" s="249"/>
      <c r="Y608" s="249"/>
      <c r="Z608" s="249"/>
      <c r="AA608" s="249"/>
      <c r="AB608" s="249"/>
    </row>
    <row r="609" spans="1:28">
      <c r="A609" s="249"/>
      <c r="B609" s="249" t="s">
        <v>325</v>
      </c>
      <c r="C609" s="391">
        <f ca="1">OFFSET('RFM input'!$K$6,'RAB remaining lives'!$A608,0)</f>
        <v>0</v>
      </c>
      <c r="D609" s="390">
        <f ca="1">OFFSET('RFM input'!$L$6,'RAB remaining lives'!$A608,0)</f>
        <v>0</v>
      </c>
      <c r="E609" s="390">
        <f ca="1">OFFSET('RFM input'!$L$6,'RAB remaining lives'!$A608,0)</f>
        <v>0</v>
      </c>
      <c r="F609" s="390">
        <f ca="1">OFFSET('RFM input'!$L$6,'RAB remaining lives'!$A608,0)</f>
        <v>0</v>
      </c>
      <c r="G609" s="390">
        <f ca="1">OFFSET('RFM input'!$L$6,'RAB remaining lives'!$A608,0)</f>
        <v>0</v>
      </c>
      <c r="H609" s="390">
        <f ca="1">OFFSET('RFM input'!$L$6,'RAB remaining lives'!$A608,0)</f>
        <v>0</v>
      </c>
      <c r="I609" s="390">
        <f ca="1">OFFSET('RFM input'!$L$6,'RAB remaining lives'!$A608,0)</f>
        <v>0</v>
      </c>
      <c r="J609" s="390">
        <f ca="1">OFFSET('RFM input'!$L$6,'RAB remaining lives'!$A608,0)</f>
        <v>0</v>
      </c>
      <c r="K609" s="390">
        <f ca="1">OFFSET('RFM input'!$L$6,'RAB remaining lives'!$A608,0)</f>
        <v>0</v>
      </c>
      <c r="L609" s="390">
        <f ca="1">OFFSET('RFM input'!$L$6,'RAB remaining lives'!$A608,0)</f>
        <v>0</v>
      </c>
      <c r="M609" s="390">
        <f ca="1">OFFSET('RFM input'!$L$6,'RAB remaining lives'!$A608,0)</f>
        <v>0</v>
      </c>
      <c r="N609" s="390"/>
      <c r="O609" s="390"/>
      <c r="P609" s="390"/>
      <c r="Q609" s="390"/>
      <c r="R609" s="390"/>
      <c r="S609" s="390"/>
      <c r="T609" s="390"/>
      <c r="U609" s="390"/>
      <c r="V609" s="390"/>
      <c r="W609" s="390"/>
      <c r="X609" s="249"/>
      <c r="Y609" s="249"/>
      <c r="Z609" s="249"/>
      <c r="AA609" s="249"/>
      <c r="AB609" s="249"/>
    </row>
    <row r="610" spans="1:28">
      <c r="A610" s="249"/>
      <c r="B610" s="286" t="s">
        <v>299</v>
      </c>
      <c r="C610" s="392"/>
      <c r="D610" s="393">
        <f ca="1">IF(D$6=(OFFSET('RFM input'!$G$60,0,'RFM input'!$AA$7)),OFFSET('RFM input'!$H$454,$A608,0),0)</f>
        <v>0</v>
      </c>
      <c r="E610" s="390">
        <f ca="1">IF(E$6=(OFFSET('RFM input'!$G$60,0,'RFM input'!$AA$7)),OFFSET('RFM input'!$H$454,$A608,0),0)</f>
        <v>0</v>
      </c>
      <c r="F610" s="390">
        <f ca="1">IF(F$6=(OFFSET('RFM input'!$G$60,0,'RFM input'!$AA$7)),OFFSET('RFM input'!$H$454,$A608,0),0)</f>
        <v>0</v>
      </c>
      <c r="G610" s="390">
        <f ca="1">IF(G$6=(OFFSET('RFM input'!$G$60,0,'RFM input'!$AA$7)),OFFSET('RFM input'!$H$454,$A608,0),0)</f>
        <v>0</v>
      </c>
      <c r="H610" s="390">
        <f ca="1">IF(H$6=(OFFSET('RFM input'!$G$60,0,'RFM input'!$AA$7)),OFFSET('RFM input'!$H$454,$A608,0),0)</f>
        <v>0</v>
      </c>
      <c r="I610" s="390">
        <f ca="1">IF(I$6=(OFFSET('RFM input'!$G$60,0,'RFM input'!$AA$7)),OFFSET('RFM input'!$H$454,$A608,0),0)</f>
        <v>0</v>
      </c>
      <c r="J610" s="390">
        <f ca="1">IF(J$6=(OFFSET('RFM input'!$G$60,0,'RFM input'!$AA$7)),OFFSET('RFM input'!$H$454,$A608,0),0)</f>
        <v>0</v>
      </c>
      <c r="K610" s="390">
        <f ca="1">IF(K$6=(OFFSET('RFM input'!$G$60,0,'RFM input'!$AA$7)),OFFSET('RFM input'!$H$454,$A608,0),0)</f>
        <v>0</v>
      </c>
      <c r="L610" s="390">
        <f ca="1">IF(L$6=(OFFSET('RFM input'!$G$60,0,'RFM input'!$AA$7)),OFFSET('RFM input'!$H$454,$A608,0),0)</f>
        <v>0</v>
      </c>
      <c r="M610" s="390">
        <f ca="1">IF(M$6=(OFFSET('RFM input'!$G$60,0,'RFM input'!$AA$7)),OFFSET('RFM input'!$H$454,$A608,0),0)</f>
        <v>0</v>
      </c>
      <c r="N610" s="390"/>
      <c r="O610" s="390"/>
      <c r="P610" s="390"/>
      <c r="Q610" s="390"/>
      <c r="R610" s="390"/>
      <c r="S610" s="390"/>
      <c r="T610" s="390"/>
      <c r="U610" s="390"/>
      <c r="V610" s="390"/>
      <c r="W610" s="390"/>
      <c r="X610" s="249"/>
      <c r="Y610" s="249"/>
      <c r="Z610" s="249"/>
      <c r="AA610" s="249"/>
      <c r="AB610" s="249"/>
    </row>
    <row r="611" spans="1:28">
      <c r="A611" s="249"/>
      <c r="B611" s="325" t="s">
        <v>306</v>
      </c>
      <c r="C611" s="392"/>
      <c r="D611" s="391">
        <f ca="1">IF(D$6=(OFFSET('RFM input'!$G$60,0,'RFM input'!$AA$7)),OFFSET('RFM input'!$J$454,$A608,0),0)</f>
        <v>0</v>
      </c>
      <c r="E611" s="394">
        <f ca="1">IF(E$6=(OFFSET('RFM input'!$G$60,0,'RFM input'!$AA$7)),OFFSET('RFM input'!$J$454,$A608,0),0)</f>
        <v>0</v>
      </c>
      <c r="F611" s="394">
        <f ca="1">IF(F$6=(OFFSET('RFM input'!$G$60,0,'RFM input'!$AA$7)),OFFSET('RFM input'!$J$454,$A608,0),0)</f>
        <v>0</v>
      </c>
      <c r="G611" s="394">
        <f ca="1">IF(G$6=(OFFSET('RFM input'!$G$60,0,'RFM input'!$AA$7)),OFFSET('RFM input'!$J$454,$A608,0),0)</f>
        <v>0</v>
      </c>
      <c r="H611" s="394">
        <f ca="1">IF(H$6=(OFFSET('RFM input'!$G$60,0,'RFM input'!$AA$7)),OFFSET('RFM input'!$J$454,$A608,0),0)</f>
        <v>0</v>
      </c>
      <c r="I611" s="394">
        <f ca="1">IF(I$6=(OFFSET('RFM input'!$G$60,0,'RFM input'!$AA$7)),OFFSET('RFM input'!$J$454,$A608,0),0)</f>
        <v>0</v>
      </c>
      <c r="J611" s="394">
        <f ca="1">IF(J$6=(OFFSET('RFM input'!$G$60,0,'RFM input'!$AA$7)),OFFSET('RFM input'!$J$454,$A608,0),0)</f>
        <v>0</v>
      </c>
      <c r="K611" s="394">
        <f ca="1">IF(K$6=(OFFSET('RFM input'!$G$60,0,'RFM input'!$AA$7)),OFFSET('RFM input'!$J$454,$A608,0),0)</f>
        <v>0</v>
      </c>
      <c r="L611" s="394">
        <f ca="1">IF(L$6=(OFFSET('RFM input'!$G$60,0,'RFM input'!$AA$7)),OFFSET('RFM input'!$J$454,$A608,0),0)</f>
        <v>0</v>
      </c>
      <c r="M611" s="394">
        <f ca="1">IF(M$6=(OFFSET('RFM input'!$G$60,0,'RFM input'!$AA$7)),OFFSET('RFM input'!$J$454,$A608,0),0)</f>
        <v>0</v>
      </c>
      <c r="N611" s="394"/>
      <c r="O611" s="394"/>
      <c r="P611" s="394"/>
      <c r="Q611" s="394"/>
      <c r="R611" s="394"/>
      <c r="S611" s="394"/>
      <c r="T611" s="394"/>
      <c r="U611" s="394"/>
      <c r="V611" s="394"/>
      <c r="W611" s="394"/>
      <c r="X611" s="249"/>
      <c r="Y611" s="249"/>
      <c r="Z611" s="249"/>
      <c r="AA611" s="249"/>
      <c r="AB611" s="249"/>
    </row>
    <row r="612" spans="1:28" hidden="1" outlineLevel="1">
      <c r="A612" s="459">
        <v>-1</v>
      </c>
      <c r="B612" s="309" t="s">
        <v>297</v>
      </c>
      <c r="C612" s="395"/>
      <c r="D612" s="395">
        <f t="shared" ref="D612" ca="1" si="847">IF(D636="n/a",0,IF(AND(D610=0,C612=0),0,
IF(AND(D610&lt;&gt;0,C612=0),(D610/D$10),
IF(AND(D611&lt;&gt;0,C612&lt;&gt;0),(C612-(C612/C636))+(D610/D$10),
IF(C636&lt;1,0,(C612-(C612/C636)))))))</f>
        <v>0</v>
      </c>
      <c r="E612" s="395">
        <f t="shared" ref="E612" ca="1" si="848">IF(E636="n/a",0,IF(AND(E610=0,D612=0),0,
IF(AND(E610&lt;&gt;0,D612=0),(E610/E$10),
IF(AND(E611&lt;&gt;0,D612&lt;&gt;0),(D612-(D612/D636))+(E610/E$10),
IF(D636&lt;1,0,(D612-(D612/D636)))))))</f>
        <v>0</v>
      </c>
      <c r="F612" s="395">
        <f t="shared" ref="F612" ca="1" si="849">IF(F636="n/a",0,IF(AND(F610=0,E612=0),0,
IF(AND(F610&lt;&gt;0,E612=0),(F610/F$10),
IF(AND(F611&lt;&gt;0,E612&lt;&gt;0),(E612-(E612/E636))+(F610/F$10),
IF(E636&lt;1,0,(E612-(E612/E636)))))))</f>
        <v>0</v>
      </c>
      <c r="G612" s="395">
        <f t="shared" ref="G612" ca="1" si="850">IF(G636="n/a",0,IF(AND(G610=0,F612=0),0,
IF(AND(G610&lt;&gt;0,F612=0),(G610/G$10),
IF(AND(G611&lt;&gt;0,F612&lt;&gt;0),(F612-(F612/F636))+(G610/G$10),
IF(F636&lt;1,0,(F612-(F612/F636)))))))</f>
        <v>0</v>
      </c>
      <c r="H612" s="395">
        <f ca="1">IF(H636="n/a",0,IF(AND(H610=0,G612=0),0,
IF(AND(H610&lt;&gt;0,G612=0),(H610/H$10),
IF(AND(H611&lt;&gt;0,G612&lt;&gt;0),(G612-(G612/G636))+(H610/H$10),
IF(G636&lt;1,0,(G612-(G612/G636)))))))</f>
        <v>0</v>
      </c>
      <c r="I612" s="395">
        <f t="shared" ref="I612" ca="1" si="851">IF(I636="n/a",0,IF(AND(I610=0,H612=0),0,
IF(AND(I610&lt;&gt;0,H612=0),(I610/I$10),
IF(AND(I611&lt;&gt;0,H612&lt;&gt;0),(H612-(H612/H636))+(I610/I$10),
IF(H636&lt;1,0,(H612-(H612/H636)))))))</f>
        <v>0</v>
      </c>
      <c r="J612" s="395">
        <f t="shared" ref="J612" ca="1" si="852">IF(J636="n/a",0,IF(AND(J610=0,I612=0),0,
IF(AND(J610&lt;&gt;0,I612=0),(J610/J$10),
IF(AND(J611&lt;&gt;0,I612&lt;&gt;0),(I612-(I612/I636))+(J610/J$10),
IF(I636&lt;1,0,(I612-(I612/I636)))))))</f>
        <v>0</v>
      </c>
      <c r="K612" s="395">
        <f t="shared" ref="K612" ca="1" si="853">IF(K636="n/a",0,IF(AND(K610=0,J612=0),0,
IF(AND(K610&lt;&gt;0,J612=0),(K610/K$10),
IF(AND(K611&lt;&gt;0,J612&lt;&gt;0),(J612-(J612/J636))+(K610/K$10),
IF(J636&lt;1,0,(J612-(J612/J636)))))))</f>
        <v>0</v>
      </c>
      <c r="L612" s="395">
        <f t="shared" ref="L612" ca="1" si="854">IF(L636="n/a",0,IF(AND(L610=0,K612=0),0,
IF(AND(L610&lt;&gt;0,K612=0),(L610/L$10),
IF(AND(L611&lt;&gt;0,K612&lt;&gt;0),(K612-(K612/K636))+(L610/L$10),
IF(K636&lt;1,0,(K612-(K612/K636)))))))</f>
        <v>0</v>
      </c>
      <c r="M612" s="395">
        <f t="shared" ref="M612" ca="1" si="855">IF(M636="n/a",0,IF(AND(M610=0,L612=0),0,
IF(AND(M610&lt;&gt;0,L612=0),(M610/M$10),
IF(AND(M611&lt;&gt;0,L612&lt;&gt;0),(L612-(L612/L636))+(M610/M$10),
IF(L636&lt;1,0,(L612-(L612/L636)))))))</f>
        <v>0</v>
      </c>
      <c r="N612" s="395">
        <f t="shared" ref="N612" ca="1" si="856">IF(N636="n/a",0,IF(AND(N610=0,M612=0),0,
IF(AND(N610&lt;&gt;0,M612=0),(N610/N$10),
IF(AND(N611&lt;&gt;0,M612&lt;&gt;0),(M612-(M612/M636))+(N610/N$10),
IF(M636&lt;1,0,(M612-(M612/M636)))))))</f>
        <v>0</v>
      </c>
      <c r="O612" s="395">
        <f t="shared" ref="O612" ca="1" si="857">IF(O636="n/a",0,IF(AND(O610=0,N612=0),0,
IF(AND(O610&lt;&gt;0,N612=0),(O610/O$10),
IF(AND(O611&lt;&gt;0,N612&lt;&gt;0),(N612-(N612/N636))+(O610/O$10),
IF(N636&lt;1,0,(N612-(N612/N636)))))))</f>
        <v>0</v>
      </c>
      <c r="P612" s="395">
        <f t="shared" ref="P612" ca="1" si="858">IF(P636="n/a",0,IF(AND(P610=0,O612=0),0,
IF(AND(P610&lt;&gt;0,O612=0),(P610/P$10),
IF(AND(P611&lt;&gt;0,O612&lt;&gt;0),(O612-(O612/O636))+(P610/P$10),
IF(O636&lt;1,0,(O612-(O612/O636)))))))</f>
        <v>0</v>
      </c>
      <c r="Q612" s="395">
        <f t="shared" ref="Q612" ca="1" si="859">IF(Q636="n/a",0,IF(AND(Q610=0,P612=0),0,
IF(AND(Q610&lt;&gt;0,P612=0),(Q610/Q$10),
IF(AND(Q611&lt;&gt;0,P612&lt;&gt;0),(P612-(P612/P636))+(Q610/Q$10),
IF(P636&lt;1,0,(P612-(P612/P636)))))))</f>
        <v>0</v>
      </c>
      <c r="R612" s="395">
        <f t="shared" ref="R612" ca="1" si="860">IF(R636="n/a",0,IF(AND(R610=0,Q612=0),0,
IF(AND(R610&lt;&gt;0,Q612=0),(R610/R$10),
IF(AND(R611&lt;&gt;0,Q612&lt;&gt;0),(Q612-(Q612/Q636))+(R610/R$10),
IF(Q636&lt;1,0,(Q612-(Q612/Q636)))))))</f>
        <v>0</v>
      </c>
      <c r="S612" s="395">
        <f t="shared" ref="S612" ca="1" si="861">IF(S636="n/a",0,IF(AND(S610=0,R612=0),0,
IF(AND(S610&lt;&gt;0,R612=0),(S610/S$10),
IF(AND(S611&lt;&gt;0,R612&lt;&gt;0),(R612-(R612/R636))+(S610/S$10),
IF(R636&lt;1,0,(R612-(R612/R636)))))))</f>
        <v>0</v>
      </c>
      <c r="T612" s="395">
        <f t="shared" ref="T612" ca="1" si="862">IF(T636="n/a",0,IF(AND(T610=0,S612=0),0,
IF(AND(T610&lt;&gt;0,S612=0),(T610/T$10),
IF(AND(T611&lt;&gt;0,S612&lt;&gt;0),(S612-(S612/S636))+(T610/T$10),
IF(S636&lt;1,0,(S612-(S612/S636)))))))</f>
        <v>0</v>
      </c>
      <c r="U612" s="395">
        <f t="shared" ref="U612" ca="1" si="863">IF(U636="n/a",0,IF(AND(U610=0,T612=0),0,
IF(AND(U610&lt;&gt;0,T612=0),(U610/U$10),
IF(AND(U611&lt;&gt;0,T612&lt;&gt;0),(T612-(T612/T636))+(U610/U$10),
IF(T636&lt;1,0,(T612-(T612/T636)))))))</f>
        <v>0</v>
      </c>
      <c r="V612" s="395">
        <f t="shared" ref="V612" ca="1" si="864">IF(V636="n/a",0,IF(AND(V610=0,U612=0),0,
IF(AND(V610&lt;&gt;0,U612=0),(V610/V$10),
IF(AND(V611&lt;&gt;0,U612&lt;&gt;0),(U612-(U612/U636))+(V610/V$10),
IF(U636&lt;1,0,(U612-(U612/U636)))))))</f>
        <v>0</v>
      </c>
      <c r="W612" s="395">
        <f t="shared" ref="W612" ca="1" si="865">IF(W636="n/a",0,IF(AND(W610=0,V612=0),0,
IF(AND(W610&lt;&gt;0,V612=0),(W610/W$10),
IF(AND(W611&lt;&gt;0,V612&lt;&gt;0),(V612-(V612/V636))+(W610/W$10),
IF(V636&lt;1,0,(V612-(V612/V636)))))))</f>
        <v>0</v>
      </c>
      <c r="X612" s="249"/>
      <c r="Y612" s="249"/>
      <c r="Z612" s="249"/>
      <c r="AA612" s="249"/>
      <c r="AB612" s="249"/>
    </row>
    <row r="613" spans="1:28" hidden="1" outlineLevel="1">
      <c r="A613" s="331">
        <v>0</v>
      </c>
      <c r="B613" s="309" t="s">
        <v>194</v>
      </c>
      <c r="C613" s="395">
        <f ca="1">C608/C$10</f>
        <v>0</v>
      </c>
      <c r="D613" s="395">
        <f ca="1">IF(C637="n/a",C613,IFERROR(IF((OFFSET($C613,0,$A613))&lt;0,
MIN(0,C613-(OFFSET($C613,0,$A613)/(OFFSET($C608,-$A612,$A613)))),
MAX(0,C613-(OFFSET($C613,0,$A613)/(OFFSET($C608,-$A612,$A613))))),0))</f>
        <v>0</v>
      </c>
      <c r="E613" s="395">
        <f t="shared" ref="E613" ca="1" si="866">IF(D637="n/a",D613,IFERROR(IF((OFFSET($C613,0,$A613))&lt;0,
MIN(0,D613-(OFFSET($C613,0,$A613)/(OFFSET($C608,-$A612,$A613)))),
MAX(0,D613-(OFFSET($C613,0,$A613)/(OFFSET($C608,-$A612,$A613))))),0))</f>
        <v>0</v>
      </c>
      <c r="F613" s="395">
        <f t="shared" ref="F613:F614" ca="1" si="867">IF(E637="n/a",E613,IFERROR(IF((OFFSET($C613,0,$A613))&lt;0,
MIN(0,E613-(OFFSET($C613,0,$A613)/(OFFSET($C608,-$A612,$A613)))),
MAX(0,E613-(OFFSET($C613,0,$A613)/(OFFSET($C608,-$A612,$A613))))),0))</f>
        <v>0</v>
      </c>
      <c r="G613" s="395">
        <f t="shared" ref="G613:G615" ca="1" si="868">IF(F637="n/a",F613,IFERROR(IF((OFFSET($C613,0,$A613))&lt;0,
MIN(0,F613-(OFFSET($C613,0,$A613)/(OFFSET($C608,-$A612,$A613)))),
MAX(0,F613-(OFFSET($C613,0,$A613)/(OFFSET($C608,-$A612,$A613))))),0))</f>
        <v>0</v>
      </c>
      <c r="H613" s="395">
        <f t="shared" ref="H613:H616" ca="1" si="869">IF(G637="n/a",G613,IFERROR(IF((OFFSET($C613,0,$A613))&lt;0,
MIN(0,G613-(OFFSET($C613,0,$A613)/(OFFSET($C608,-$A612,$A613)))),
MAX(0,G613-(OFFSET($C613,0,$A613)/(OFFSET($C608,-$A612,$A613))))),0))</f>
        <v>0</v>
      </c>
      <c r="I613" s="395">
        <f t="shared" ref="I613:I617" ca="1" si="870">IF(H637="n/a",H613,IFERROR(IF((OFFSET($C613,0,$A613))&lt;0,
MIN(0,H613-(OFFSET($C613,0,$A613)/(OFFSET($C608,-$A612,$A613)))),
MAX(0,H613-(OFFSET($C613,0,$A613)/(OFFSET($C608,-$A612,$A613))))),0))</f>
        <v>0</v>
      </c>
      <c r="J613" s="395">
        <f t="shared" ref="J613:J618" ca="1" si="871">IF(I637="n/a",I613,IFERROR(IF((OFFSET($C613,0,$A613))&lt;0,
MIN(0,I613-(OFFSET($C613,0,$A613)/(OFFSET($C608,-$A612,$A613)))),
MAX(0,I613-(OFFSET($C613,0,$A613)/(OFFSET($C608,-$A612,$A613))))),0))</f>
        <v>0</v>
      </c>
      <c r="K613" s="395">
        <f t="shared" ref="K613:K619" ca="1" si="872">IF(J637="n/a",J613,IFERROR(IF((OFFSET($C613,0,$A613))&lt;0,
MIN(0,J613-(OFFSET($C613,0,$A613)/(OFFSET($C608,-$A612,$A613)))),
MAX(0,J613-(OFFSET($C613,0,$A613)/(OFFSET($C608,-$A612,$A613))))),0))</f>
        <v>0</v>
      </c>
      <c r="L613" s="395">
        <f t="shared" ref="L613:L620" ca="1" si="873">IF(K637="n/a",K613,IFERROR(IF((OFFSET($C613,0,$A613))&lt;0,
MIN(0,K613-(OFFSET($C613,0,$A613)/(OFFSET($C608,-$A612,$A613)))),
MAX(0,K613-(OFFSET($C613,0,$A613)/(OFFSET($C608,-$A612,$A613))))),0))</f>
        <v>0</v>
      </c>
      <c r="M613" s="395">
        <f t="shared" ref="M613:M621" ca="1" si="874">IF(L637="n/a",L613,IFERROR(IF((OFFSET($C613,0,$A613))&lt;0,
MIN(0,L613-(OFFSET($C613,0,$A613)/(OFFSET($C608,-$A612,$A613)))),
MAX(0,L613-(OFFSET($C613,0,$A613)/(OFFSET($C608,-$A612,$A613))))),0))</f>
        <v>0</v>
      </c>
      <c r="N613" s="395">
        <f t="shared" ref="N613:N622" ca="1" si="875">IF(M637="n/a",M613,IFERROR(IF((OFFSET($C613,0,$A613))&lt;0,
MIN(0,M613-(OFFSET($C613,0,$A613)/(OFFSET($C608,-$A612,$A613)))),
MAX(0,M613-(OFFSET($C613,0,$A613)/(OFFSET($C608,-$A612,$A613))))),0))</f>
        <v>0</v>
      </c>
      <c r="O613" s="395">
        <f t="shared" ref="O613:O623" ca="1" si="876">IF(N637="n/a",N613,IFERROR(IF((OFFSET($C613,0,$A613))&lt;0,
MIN(0,N613-(OFFSET($C613,0,$A613)/(OFFSET($C608,-$A612,$A613)))),
MAX(0,N613-(OFFSET($C613,0,$A613)/(OFFSET($C608,-$A612,$A613))))),0))</f>
        <v>0</v>
      </c>
      <c r="P613" s="395">
        <f t="shared" ref="P613:P624" ca="1" si="877">IF(O637="n/a",O613,IFERROR(IF((OFFSET($C613,0,$A613))&lt;0,
MIN(0,O613-(OFFSET($C613,0,$A613)/(OFFSET($C608,-$A612,$A613)))),
MAX(0,O613-(OFFSET($C613,0,$A613)/(OFFSET($C608,-$A612,$A613))))),0))</f>
        <v>0</v>
      </c>
      <c r="Q613" s="395">
        <f t="shared" ref="Q613:Q625" ca="1" si="878">IF(P637="n/a",P613,IFERROR(IF((OFFSET($C613,0,$A613))&lt;0,
MIN(0,P613-(OFFSET($C613,0,$A613)/(OFFSET($C608,-$A612,$A613)))),
MAX(0,P613-(OFFSET($C613,0,$A613)/(OFFSET($C608,-$A612,$A613))))),0))</f>
        <v>0</v>
      </c>
      <c r="R613" s="395">
        <f t="shared" ref="R613:R626" ca="1" si="879">IF(Q637="n/a",Q613,IFERROR(IF((OFFSET($C613,0,$A613))&lt;0,
MIN(0,Q613-(OFFSET($C613,0,$A613)/(OFFSET($C608,-$A612,$A613)))),
MAX(0,Q613-(OFFSET($C613,0,$A613)/(OFFSET($C608,-$A612,$A613))))),0))</f>
        <v>0</v>
      </c>
      <c r="S613" s="395">
        <f t="shared" ref="S613:S627" ca="1" si="880">IF(R637="n/a",R613,IFERROR(IF((OFFSET($C613,0,$A613))&lt;0,
MIN(0,R613-(OFFSET($C613,0,$A613)/(OFFSET($C608,-$A612,$A613)))),
MAX(0,R613-(OFFSET($C613,0,$A613)/(OFFSET($C608,-$A612,$A613))))),0))</f>
        <v>0</v>
      </c>
      <c r="T613" s="395">
        <f t="shared" ref="T613:T628" ca="1" si="881">IF(S637="n/a",S613,IFERROR(IF((OFFSET($C613,0,$A613))&lt;0,
MIN(0,S613-(OFFSET($C613,0,$A613)/(OFFSET($C608,-$A612,$A613)))),
MAX(0,S613-(OFFSET($C613,0,$A613)/(OFFSET($C608,-$A612,$A613))))),0))</f>
        <v>0</v>
      </c>
      <c r="U613" s="395">
        <f t="shared" ref="U613:U629" ca="1" si="882">IF(T637="n/a",T613,IFERROR(IF((OFFSET($C613,0,$A613))&lt;0,
MIN(0,T613-(OFFSET($C613,0,$A613)/(OFFSET($C608,-$A612,$A613)))),
MAX(0,T613-(OFFSET($C613,0,$A613)/(OFFSET($C608,-$A612,$A613))))),0))</f>
        <v>0</v>
      </c>
      <c r="V613" s="395">
        <f t="shared" ref="V613:V630" ca="1" si="883">IF(U637="n/a",U613,IFERROR(IF((OFFSET($C613,0,$A613))&lt;0,
MIN(0,U613-(OFFSET($C613,0,$A613)/(OFFSET($C608,-$A612,$A613)))),
MAX(0,U613-(OFFSET($C613,0,$A613)/(OFFSET($C608,-$A612,$A613))))),0))</f>
        <v>0</v>
      </c>
      <c r="W613" s="395">
        <f t="shared" ref="W613:W631" ca="1" si="884">IF(V637="n/a",V613,IFERROR(IF((OFFSET($C613,0,$A613))&lt;0,
MIN(0,V613-(OFFSET($C613,0,$A613)/(OFFSET($C608,-$A612,$A613)))),
MAX(0,V613-(OFFSET($C613,0,$A613)/(OFFSET($C608,-$A612,$A613))))),0))</f>
        <v>0</v>
      </c>
      <c r="X613" s="249"/>
      <c r="Y613" s="249"/>
      <c r="Z613" s="249"/>
      <c r="AA613" s="249"/>
      <c r="AB613" s="249"/>
    </row>
    <row r="614" spans="1:28" hidden="1" outlineLevel="1">
      <c r="A614" s="331">
        <v>1</v>
      </c>
      <c r="B614" s="309" t="str">
        <f t="shared" ref="B614:B632" ca="1" si="885">"Depreciated Net Capex "&amp;OFFSET($C$6,0,A614)</f>
        <v>Depreciated Net Capex 2013</v>
      </c>
      <c r="C614" s="396"/>
      <c r="D614" s="397">
        <f ca="1">(D608*((1+D$11)^0.5)/D$10)</f>
        <v>0</v>
      </c>
      <c r="E614" s="395">
        <f ca="1">IF(D638="n/a",D614,IFERROR(IF((OFFSET($C614,0,$A614))&lt;0,
MIN(0,D614-(OFFSET($C614,0,$A614)/(OFFSET($C609,-$A613,$A614)))),
MAX(0,D614-(OFFSET($C614,0,$A614)/(OFFSET($C609,-$A613,$A614))))),0))</f>
        <v>0</v>
      </c>
      <c r="F614" s="395">
        <f t="shared" ca="1" si="867"/>
        <v>0</v>
      </c>
      <c r="G614" s="395">
        <f t="shared" ca="1" si="868"/>
        <v>0</v>
      </c>
      <c r="H614" s="395">
        <f t="shared" ca="1" si="869"/>
        <v>0</v>
      </c>
      <c r="I614" s="395">
        <f t="shared" ca="1" si="870"/>
        <v>0</v>
      </c>
      <c r="J614" s="395">
        <f t="shared" ca="1" si="871"/>
        <v>0</v>
      </c>
      <c r="K614" s="395">
        <f t="shared" ca="1" si="872"/>
        <v>0</v>
      </c>
      <c r="L614" s="395">
        <f t="shared" ca="1" si="873"/>
        <v>0</v>
      </c>
      <c r="M614" s="395">
        <f t="shared" ca="1" si="874"/>
        <v>0</v>
      </c>
      <c r="N614" s="395">
        <f t="shared" ca="1" si="875"/>
        <v>0</v>
      </c>
      <c r="O614" s="395">
        <f t="shared" ca="1" si="876"/>
        <v>0</v>
      </c>
      <c r="P614" s="395">
        <f t="shared" ca="1" si="877"/>
        <v>0</v>
      </c>
      <c r="Q614" s="395">
        <f t="shared" ca="1" si="878"/>
        <v>0</v>
      </c>
      <c r="R614" s="395">
        <f t="shared" ca="1" si="879"/>
        <v>0</v>
      </c>
      <c r="S614" s="395">
        <f t="shared" ca="1" si="880"/>
        <v>0</v>
      </c>
      <c r="T614" s="395">
        <f t="shared" ca="1" si="881"/>
        <v>0</v>
      </c>
      <c r="U614" s="395">
        <f t="shared" ca="1" si="882"/>
        <v>0</v>
      </c>
      <c r="V614" s="395">
        <f t="shared" ca="1" si="883"/>
        <v>0</v>
      </c>
      <c r="W614" s="395">
        <f t="shared" ca="1" si="884"/>
        <v>0</v>
      </c>
      <c r="X614" s="249"/>
      <c r="Y614" s="249"/>
      <c r="Z614" s="249"/>
      <c r="AA614" s="249"/>
      <c r="AB614" s="249"/>
    </row>
    <row r="615" spans="1:28" hidden="1" outlineLevel="1">
      <c r="A615" s="331">
        <v>2</v>
      </c>
      <c r="B615" s="309" t="str">
        <f t="shared" ca="1" si="885"/>
        <v>Depreciated Net Capex 2014</v>
      </c>
      <c r="C615" s="398"/>
      <c r="D615" s="399"/>
      <c r="E615" s="397">
        <f ca="1">(E608*((1+E$11)^0.5)/E$10)</f>
        <v>0</v>
      </c>
      <c r="F615" s="395">
        <f ca="1">IF(E639="n/a",E615,IFERROR(IF((OFFSET($C615,0,$A615))&lt;0,
MIN(0,E615-(OFFSET($C615,0,$A615)/(OFFSET($C610,-$A614,$A615)))),
MAX(0,E615-(OFFSET($C615,0,$A615)/(OFFSET($C610,-$A614,$A615))))),0))</f>
        <v>0</v>
      </c>
      <c r="G615" s="395">
        <f t="shared" ca="1" si="868"/>
        <v>0</v>
      </c>
      <c r="H615" s="395">
        <f t="shared" ca="1" si="869"/>
        <v>0</v>
      </c>
      <c r="I615" s="395">
        <f t="shared" ca="1" si="870"/>
        <v>0</v>
      </c>
      <c r="J615" s="395">
        <f t="shared" ca="1" si="871"/>
        <v>0</v>
      </c>
      <c r="K615" s="395">
        <f t="shared" ca="1" si="872"/>
        <v>0</v>
      </c>
      <c r="L615" s="395">
        <f t="shared" ca="1" si="873"/>
        <v>0</v>
      </c>
      <c r="M615" s="395">
        <f t="shared" ca="1" si="874"/>
        <v>0</v>
      </c>
      <c r="N615" s="395">
        <f t="shared" ca="1" si="875"/>
        <v>0</v>
      </c>
      <c r="O615" s="395">
        <f t="shared" ca="1" si="876"/>
        <v>0</v>
      </c>
      <c r="P615" s="395">
        <f t="shared" ca="1" si="877"/>
        <v>0</v>
      </c>
      <c r="Q615" s="395">
        <f t="shared" ca="1" si="878"/>
        <v>0</v>
      </c>
      <c r="R615" s="395">
        <f t="shared" ca="1" si="879"/>
        <v>0</v>
      </c>
      <c r="S615" s="395">
        <f t="shared" ca="1" si="880"/>
        <v>0</v>
      </c>
      <c r="T615" s="395">
        <f t="shared" ca="1" si="881"/>
        <v>0</v>
      </c>
      <c r="U615" s="395">
        <f t="shared" ca="1" si="882"/>
        <v>0</v>
      </c>
      <c r="V615" s="395">
        <f t="shared" ca="1" si="883"/>
        <v>0</v>
      </c>
      <c r="W615" s="395">
        <f t="shared" ca="1" si="884"/>
        <v>0</v>
      </c>
      <c r="X615" s="334"/>
      <c r="Y615" s="249"/>
      <c r="Z615" s="249"/>
      <c r="AA615" s="249"/>
      <c r="AB615" s="249"/>
    </row>
    <row r="616" spans="1:28" hidden="1" outlineLevel="1">
      <c r="A616" s="331">
        <v>3</v>
      </c>
      <c r="B616" s="309" t="str">
        <f t="shared" ca="1" si="885"/>
        <v>Depreciated Net Capex 2015</v>
      </c>
      <c r="C616" s="398"/>
      <c r="D616" s="398"/>
      <c r="E616" s="399"/>
      <c r="F616" s="400">
        <f ca="1">($F608*((1+F$11)^0.5)/F$10)</f>
        <v>0</v>
      </c>
      <c r="G616" s="395">
        <f ca="1">IF(F640="n/a",F616,IFERROR(IF((OFFSET($C616,0,$A616))&lt;0,
MIN(0,F616-(OFFSET($C616,0,$A616)/(OFFSET($C611,-$A615,$A616)))),
MAX(0,F616-(OFFSET($C616,0,$A616)/(OFFSET($C611,-$A615,$A616))))),0))</f>
        <v>0</v>
      </c>
      <c r="H616" s="395">
        <f t="shared" ca="1" si="869"/>
        <v>0</v>
      </c>
      <c r="I616" s="395">
        <f t="shared" ca="1" si="870"/>
        <v>0</v>
      </c>
      <c r="J616" s="395">
        <f t="shared" ca="1" si="871"/>
        <v>0</v>
      </c>
      <c r="K616" s="395">
        <f t="shared" ca="1" si="872"/>
        <v>0</v>
      </c>
      <c r="L616" s="395">
        <f t="shared" ca="1" si="873"/>
        <v>0</v>
      </c>
      <c r="M616" s="395">
        <f t="shared" ca="1" si="874"/>
        <v>0</v>
      </c>
      <c r="N616" s="395">
        <f t="shared" ca="1" si="875"/>
        <v>0</v>
      </c>
      <c r="O616" s="395">
        <f t="shared" ca="1" si="876"/>
        <v>0</v>
      </c>
      <c r="P616" s="395">
        <f t="shared" ca="1" si="877"/>
        <v>0</v>
      </c>
      <c r="Q616" s="395">
        <f t="shared" ca="1" si="878"/>
        <v>0</v>
      </c>
      <c r="R616" s="395">
        <f t="shared" ca="1" si="879"/>
        <v>0</v>
      </c>
      <c r="S616" s="395">
        <f t="shared" ca="1" si="880"/>
        <v>0</v>
      </c>
      <c r="T616" s="395">
        <f t="shared" ca="1" si="881"/>
        <v>0</v>
      </c>
      <c r="U616" s="395">
        <f t="shared" ca="1" si="882"/>
        <v>0</v>
      </c>
      <c r="V616" s="395">
        <f t="shared" ca="1" si="883"/>
        <v>0</v>
      </c>
      <c r="W616" s="395">
        <f t="shared" ca="1" si="884"/>
        <v>0</v>
      </c>
      <c r="X616" s="334"/>
      <c r="Y616" s="334"/>
      <c r="Z616" s="249"/>
      <c r="AA616" s="249"/>
      <c r="AB616" s="249"/>
    </row>
    <row r="617" spans="1:28" hidden="1" outlineLevel="1">
      <c r="A617" s="331">
        <v>4</v>
      </c>
      <c r="B617" s="309" t="str">
        <f t="shared" ca="1" si="885"/>
        <v>Depreciated Net Capex 2016</v>
      </c>
      <c r="C617" s="398"/>
      <c r="D617" s="398"/>
      <c r="E617" s="398"/>
      <c r="F617" s="399"/>
      <c r="G617" s="400">
        <f ca="1">($G608*((1+G$11)^0.5)/G$10)</f>
        <v>0</v>
      </c>
      <c r="H617" s="395">
        <f ca="1">IF(G641="n/a",G617,IFERROR(IF((OFFSET($C617,0,$A617))&lt;0,
MIN(0,G617-(OFFSET($C617,0,$A617)/(OFFSET($C612,-$A616,$A617)))),
MAX(0,G617-(OFFSET($C617,0,$A617)/(OFFSET($C612,-$A616,$A617))))),0))</f>
        <v>0</v>
      </c>
      <c r="I617" s="395">
        <f t="shared" ca="1" si="870"/>
        <v>0</v>
      </c>
      <c r="J617" s="395">
        <f t="shared" ca="1" si="871"/>
        <v>0</v>
      </c>
      <c r="K617" s="395">
        <f t="shared" ca="1" si="872"/>
        <v>0</v>
      </c>
      <c r="L617" s="395">
        <f t="shared" ca="1" si="873"/>
        <v>0</v>
      </c>
      <c r="M617" s="395">
        <f t="shared" ca="1" si="874"/>
        <v>0</v>
      </c>
      <c r="N617" s="395">
        <f t="shared" ca="1" si="875"/>
        <v>0</v>
      </c>
      <c r="O617" s="395">
        <f t="shared" ca="1" si="876"/>
        <v>0</v>
      </c>
      <c r="P617" s="395">
        <f t="shared" ca="1" si="877"/>
        <v>0</v>
      </c>
      <c r="Q617" s="395">
        <f t="shared" ca="1" si="878"/>
        <v>0</v>
      </c>
      <c r="R617" s="395">
        <f t="shared" ca="1" si="879"/>
        <v>0</v>
      </c>
      <c r="S617" s="395">
        <f t="shared" ca="1" si="880"/>
        <v>0</v>
      </c>
      <c r="T617" s="395">
        <f t="shared" ca="1" si="881"/>
        <v>0</v>
      </c>
      <c r="U617" s="395">
        <f t="shared" ca="1" si="882"/>
        <v>0</v>
      </c>
      <c r="V617" s="395">
        <f t="shared" ca="1" si="883"/>
        <v>0</v>
      </c>
      <c r="W617" s="395">
        <f t="shared" ca="1" si="884"/>
        <v>0</v>
      </c>
      <c r="X617" s="334"/>
      <c r="Y617" s="334"/>
      <c r="Z617" s="334"/>
      <c r="AA617" s="249"/>
      <c r="AB617" s="249"/>
    </row>
    <row r="618" spans="1:28" hidden="1" outlineLevel="1">
      <c r="A618" s="331">
        <v>5</v>
      </c>
      <c r="B618" s="309" t="str">
        <f t="shared" ca="1" si="885"/>
        <v>Depreciated Net Capex 2017</v>
      </c>
      <c r="C618" s="398"/>
      <c r="D618" s="398"/>
      <c r="E618" s="398"/>
      <c r="F618" s="398"/>
      <c r="G618" s="399"/>
      <c r="H618" s="400">
        <f ca="1">(H608*((1+H$11)^0.5)/H$10)</f>
        <v>0</v>
      </c>
      <c r="I618" s="395">
        <f ca="1">IF(H642="n/a",H618,IFERROR(IF((OFFSET($C618,0,$A618))&lt;0,
MIN(0,H618-(OFFSET($C618,0,$A618)/(OFFSET($C613,-$A617,$A618)))),
MAX(0,H618-(OFFSET($C618,0,$A618)/(OFFSET($C613,-$A617,$A618))))),0))</f>
        <v>0</v>
      </c>
      <c r="J618" s="395">
        <f t="shared" ca="1" si="871"/>
        <v>0</v>
      </c>
      <c r="K618" s="395">
        <f t="shared" ca="1" si="872"/>
        <v>0</v>
      </c>
      <c r="L618" s="395">
        <f t="shared" ca="1" si="873"/>
        <v>0</v>
      </c>
      <c r="M618" s="395">
        <f t="shared" ca="1" si="874"/>
        <v>0</v>
      </c>
      <c r="N618" s="395">
        <f t="shared" ca="1" si="875"/>
        <v>0</v>
      </c>
      <c r="O618" s="395">
        <f t="shared" ca="1" si="876"/>
        <v>0</v>
      </c>
      <c r="P618" s="395">
        <f t="shared" ca="1" si="877"/>
        <v>0</v>
      </c>
      <c r="Q618" s="395">
        <f t="shared" ca="1" si="878"/>
        <v>0</v>
      </c>
      <c r="R618" s="395">
        <f t="shared" ca="1" si="879"/>
        <v>0</v>
      </c>
      <c r="S618" s="395">
        <f t="shared" ca="1" si="880"/>
        <v>0</v>
      </c>
      <c r="T618" s="395">
        <f t="shared" ca="1" si="881"/>
        <v>0</v>
      </c>
      <c r="U618" s="395">
        <f t="shared" ca="1" si="882"/>
        <v>0</v>
      </c>
      <c r="V618" s="395">
        <f t="shared" ca="1" si="883"/>
        <v>0</v>
      </c>
      <c r="W618" s="395">
        <f t="shared" ca="1" si="884"/>
        <v>0</v>
      </c>
      <c r="X618" s="334"/>
      <c r="Y618" s="334"/>
      <c r="Z618" s="334"/>
      <c r="AA618" s="249"/>
      <c r="AB618" s="249"/>
    </row>
    <row r="619" spans="1:28" hidden="1" outlineLevel="1">
      <c r="A619" s="331">
        <v>6</v>
      </c>
      <c r="B619" s="309" t="str">
        <f t="shared" ca="1" si="885"/>
        <v>Depreciated Net Capex 2018</v>
      </c>
      <c r="C619" s="398"/>
      <c r="D619" s="398"/>
      <c r="E619" s="398"/>
      <c r="F619" s="398"/>
      <c r="G619" s="398"/>
      <c r="H619" s="399"/>
      <c r="I619" s="400">
        <f ca="1">(I608*((1+I$11)^0.5)/I$10)</f>
        <v>0</v>
      </c>
      <c r="J619" s="395">
        <f ca="1">IF(I643="n/a",I619,IFERROR(IF((OFFSET($C619,0,$A619))&lt;0,
MIN(0,I619-(OFFSET($C619,0,$A619)/(OFFSET($C614,-$A618,$A619)))),
MAX(0,I619-(OFFSET($C619,0,$A619)/(OFFSET($C614,-$A618,$A619))))),0))</f>
        <v>0</v>
      </c>
      <c r="K619" s="395">
        <f t="shared" ca="1" si="872"/>
        <v>0</v>
      </c>
      <c r="L619" s="395">
        <f t="shared" ca="1" si="873"/>
        <v>0</v>
      </c>
      <c r="M619" s="395">
        <f t="shared" ca="1" si="874"/>
        <v>0</v>
      </c>
      <c r="N619" s="395">
        <f t="shared" ca="1" si="875"/>
        <v>0</v>
      </c>
      <c r="O619" s="395">
        <f t="shared" ca="1" si="876"/>
        <v>0</v>
      </c>
      <c r="P619" s="395">
        <f t="shared" ca="1" si="877"/>
        <v>0</v>
      </c>
      <c r="Q619" s="395">
        <f t="shared" ca="1" si="878"/>
        <v>0</v>
      </c>
      <c r="R619" s="395">
        <f t="shared" ca="1" si="879"/>
        <v>0</v>
      </c>
      <c r="S619" s="395">
        <f t="shared" ca="1" si="880"/>
        <v>0</v>
      </c>
      <c r="T619" s="395">
        <f t="shared" ca="1" si="881"/>
        <v>0</v>
      </c>
      <c r="U619" s="395">
        <f t="shared" ca="1" si="882"/>
        <v>0</v>
      </c>
      <c r="V619" s="395">
        <f t="shared" ca="1" si="883"/>
        <v>0</v>
      </c>
      <c r="W619" s="395">
        <f t="shared" ca="1" si="884"/>
        <v>0</v>
      </c>
      <c r="X619" s="334"/>
      <c r="Y619" s="334"/>
      <c r="Z619" s="334"/>
      <c r="AA619" s="249"/>
      <c r="AB619" s="249"/>
    </row>
    <row r="620" spans="1:28" hidden="1" outlineLevel="1">
      <c r="A620" s="331">
        <v>7</v>
      </c>
      <c r="B620" s="309" t="str">
        <f t="shared" ca="1" si="885"/>
        <v>Depreciated Net Capex 2019</v>
      </c>
      <c r="C620" s="398"/>
      <c r="D620" s="398"/>
      <c r="E620" s="398"/>
      <c r="F620" s="398"/>
      <c r="G620" s="398"/>
      <c r="H620" s="398"/>
      <c r="I620" s="399"/>
      <c r="J620" s="400">
        <f ca="1">(J608*((1+J$11)^0.5)/J$10)</f>
        <v>0</v>
      </c>
      <c r="K620" s="395">
        <f ca="1">IF(J644="n/a",J620,IFERROR(IF((OFFSET($C620,0,$A620))&lt;0,
MIN(0,J620-(OFFSET($C620,0,$A620)/(OFFSET($C615,-$A619,$A620)))),
MAX(0,J620-(OFFSET($C620,0,$A620)/(OFFSET($C615,-$A619,$A620))))),0))</f>
        <v>0</v>
      </c>
      <c r="L620" s="395">
        <f t="shared" ca="1" si="873"/>
        <v>0</v>
      </c>
      <c r="M620" s="395">
        <f t="shared" ca="1" si="874"/>
        <v>0</v>
      </c>
      <c r="N620" s="395">
        <f t="shared" ca="1" si="875"/>
        <v>0</v>
      </c>
      <c r="O620" s="395">
        <f t="shared" ca="1" si="876"/>
        <v>0</v>
      </c>
      <c r="P620" s="395">
        <f t="shared" ca="1" si="877"/>
        <v>0</v>
      </c>
      <c r="Q620" s="395">
        <f t="shared" ca="1" si="878"/>
        <v>0</v>
      </c>
      <c r="R620" s="395">
        <f t="shared" ca="1" si="879"/>
        <v>0</v>
      </c>
      <c r="S620" s="395">
        <f t="shared" ca="1" si="880"/>
        <v>0</v>
      </c>
      <c r="T620" s="395">
        <f t="shared" ca="1" si="881"/>
        <v>0</v>
      </c>
      <c r="U620" s="395">
        <f t="shared" ca="1" si="882"/>
        <v>0</v>
      </c>
      <c r="V620" s="395">
        <f t="shared" ca="1" si="883"/>
        <v>0</v>
      </c>
      <c r="W620" s="395">
        <f t="shared" ca="1" si="884"/>
        <v>0</v>
      </c>
      <c r="X620" s="334"/>
      <c r="Y620" s="334"/>
      <c r="Z620" s="334"/>
      <c r="AA620" s="249"/>
      <c r="AB620" s="249"/>
    </row>
    <row r="621" spans="1:28" hidden="1" outlineLevel="1">
      <c r="A621" s="331">
        <v>8</v>
      </c>
      <c r="B621" s="309" t="str">
        <f t="shared" ca="1" si="885"/>
        <v>Depreciated Net Capex 2020</v>
      </c>
      <c r="C621" s="398"/>
      <c r="D621" s="398"/>
      <c r="E621" s="398"/>
      <c r="F621" s="398"/>
      <c r="G621" s="398"/>
      <c r="H621" s="398"/>
      <c r="I621" s="398"/>
      <c r="J621" s="399"/>
      <c r="K621" s="400">
        <f ca="1">(K608*((1+K$11)^0.5)/K$10)</f>
        <v>0</v>
      </c>
      <c r="L621" s="395">
        <f ca="1">IF(K645="n/a",K621,IFERROR(IF((OFFSET($C621,0,$A621))&lt;0,
MIN(0,K621-(OFFSET($C621,0,$A621)/(OFFSET($C616,-$A620,$A621)))),
MAX(0,K621-(OFFSET($C621,0,$A621)/(OFFSET($C616,-$A620,$A621))))),0))</f>
        <v>0</v>
      </c>
      <c r="M621" s="395">
        <f t="shared" ca="1" si="874"/>
        <v>0</v>
      </c>
      <c r="N621" s="395">
        <f t="shared" ca="1" si="875"/>
        <v>0</v>
      </c>
      <c r="O621" s="395">
        <f t="shared" ca="1" si="876"/>
        <v>0</v>
      </c>
      <c r="P621" s="395">
        <f t="shared" ca="1" si="877"/>
        <v>0</v>
      </c>
      <c r="Q621" s="395">
        <f t="shared" ca="1" si="878"/>
        <v>0</v>
      </c>
      <c r="R621" s="395">
        <f t="shared" ca="1" si="879"/>
        <v>0</v>
      </c>
      <c r="S621" s="395">
        <f t="shared" ca="1" si="880"/>
        <v>0</v>
      </c>
      <c r="T621" s="395">
        <f t="shared" ca="1" si="881"/>
        <v>0</v>
      </c>
      <c r="U621" s="395">
        <f t="shared" ca="1" si="882"/>
        <v>0</v>
      </c>
      <c r="V621" s="395">
        <f t="shared" ca="1" si="883"/>
        <v>0</v>
      </c>
      <c r="W621" s="395">
        <f t="shared" ca="1" si="884"/>
        <v>0</v>
      </c>
      <c r="X621" s="334"/>
      <c r="Y621" s="334"/>
      <c r="Z621" s="334"/>
      <c r="AA621" s="249"/>
      <c r="AB621" s="249"/>
    </row>
    <row r="622" spans="1:28" hidden="1" outlineLevel="1">
      <c r="A622" s="331">
        <v>9</v>
      </c>
      <c r="B622" s="309" t="str">
        <f t="shared" ca="1" si="885"/>
        <v>Depreciated Net Capex 2021</v>
      </c>
      <c r="C622" s="398"/>
      <c r="D622" s="398"/>
      <c r="E622" s="398"/>
      <c r="F622" s="398"/>
      <c r="G622" s="398"/>
      <c r="H622" s="398"/>
      <c r="I622" s="398"/>
      <c r="J622" s="398"/>
      <c r="K622" s="399"/>
      <c r="L622" s="400">
        <f ca="1">(L608*((1+L$11)^0.5)/L$10)</f>
        <v>0</v>
      </c>
      <c r="M622" s="395">
        <f ca="1">IF(L646="n/a",L622,IFERROR(IF((OFFSET($C622,0,$A622))&lt;0,
MIN(0,L622-(OFFSET($C622,0,$A622)/(OFFSET($C617,-$A621,$A622)))),
MAX(0,L622-(OFFSET($C622,0,$A622)/(OFFSET($C617,-$A621,$A622))))),0))</f>
        <v>0</v>
      </c>
      <c r="N622" s="395">
        <f t="shared" ca="1" si="875"/>
        <v>0</v>
      </c>
      <c r="O622" s="395">
        <f t="shared" ca="1" si="876"/>
        <v>0</v>
      </c>
      <c r="P622" s="395">
        <f t="shared" ca="1" si="877"/>
        <v>0</v>
      </c>
      <c r="Q622" s="395">
        <f t="shared" ca="1" si="878"/>
        <v>0</v>
      </c>
      <c r="R622" s="395">
        <f t="shared" ca="1" si="879"/>
        <v>0</v>
      </c>
      <c r="S622" s="395">
        <f t="shared" ca="1" si="880"/>
        <v>0</v>
      </c>
      <c r="T622" s="395">
        <f t="shared" ca="1" si="881"/>
        <v>0</v>
      </c>
      <c r="U622" s="395">
        <f t="shared" ca="1" si="882"/>
        <v>0</v>
      </c>
      <c r="V622" s="395">
        <f t="shared" ca="1" si="883"/>
        <v>0</v>
      </c>
      <c r="W622" s="395">
        <f t="shared" ca="1" si="884"/>
        <v>0</v>
      </c>
      <c r="X622" s="334"/>
      <c r="Y622" s="334"/>
      <c r="Z622" s="334"/>
      <c r="AA622" s="249"/>
      <c r="AB622" s="249"/>
    </row>
    <row r="623" spans="1:28" hidden="1" outlineLevel="1">
      <c r="A623" s="331">
        <v>10</v>
      </c>
      <c r="B623" s="309" t="str">
        <f t="shared" ca="1" si="885"/>
        <v>Depreciated Net Capex 2022</v>
      </c>
      <c r="C623" s="398"/>
      <c r="D623" s="398"/>
      <c r="E623" s="398"/>
      <c r="F623" s="398"/>
      <c r="G623" s="398"/>
      <c r="H623" s="398"/>
      <c r="I623" s="398"/>
      <c r="J623" s="398"/>
      <c r="K623" s="398"/>
      <c r="L623" s="399"/>
      <c r="M623" s="400">
        <f ca="1">(M608*((1+M$11)^0.5)/M$10)</f>
        <v>0</v>
      </c>
      <c r="N623" s="395">
        <f ca="1">IF(M647="n/a",M623,IFERROR(IF((OFFSET($C623,0,$A623))&lt;0,
MIN(0,M623-(OFFSET($C623,0,$A623)/(OFFSET($C618,-$A622,$A623)))),
MAX(0,M623-(OFFSET($C623,0,$A623)/(OFFSET($C618,-$A622,$A623))))),0))</f>
        <v>0</v>
      </c>
      <c r="O623" s="395">
        <f t="shared" ca="1" si="876"/>
        <v>0</v>
      </c>
      <c r="P623" s="395">
        <f t="shared" ca="1" si="877"/>
        <v>0</v>
      </c>
      <c r="Q623" s="395">
        <f t="shared" ca="1" si="878"/>
        <v>0</v>
      </c>
      <c r="R623" s="395">
        <f t="shared" ca="1" si="879"/>
        <v>0</v>
      </c>
      <c r="S623" s="395">
        <f t="shared" ca="1" si="880"/>
        <v>0</v>
      </c>
      <c r="T623" s="395">
        <f t="shared" ca="1" si="881"/>
        <v>0</v>
      </c>
      <c r="U623" s="395">
        <f t="shared" ca="1" si="882"/>
        <v>0</v>
      </c>
      <c r="V623" s="395">
        <f t="shared" ca="1" si="883"/>
        <v>0</v>
      </c>
      <c r="W623" s="395">
        <f t="shared" ca="1" si="884"/>
        <v>0</v>
      </c>
      <c r="X623" s="334"/>
      <c r="Y623" s="334"/>
      <c r="Z623" s="334"/>
      <c r="AA623" s="249"/>
      <c r="AB623" s="249"/>
    </row>
    <row r="624" spans="1:28" hidden="1" outlineLevel="1">
      <c r="A624" s="331">
        <v>11</v>
      </c>
      <c r="B624" s="309" t="str">
        <f t="shared" ca="1" si="885"/>
        <v>Depreciated Net Capex 2023</v>
      </c>
      <c r="C624" s="398"/>
      <c r="D624" s="398"/>
      <c r="E624" s="398"/>
      <c r="F624" s="398"/>
      <c r="G624" s="398"/>
      <c r="H624" s="398"/>
      <c r="I624" s="398"/>
      <c r="J624" s="398"/>
      <c r="K624" s="398"/>
      <c r="L624" s="398"/>
      <c r="M624" s="399"/>
      <c r="N624" s="400">
        <f>(N608*((1+N$11)^0.5)/N$10)</f>
        <v>0</v>
      </c>
      <c r="O624" s="395">
        <f ca="1">IF(N648="n/a",N624,IFERROR(IF((OFFSET($C624,0,$A624))&lt;0,
MIN(0,N624-(OFFSET($C624,0,$A624)/(OFFSET($C619,-$A623,$A624)))),
MAX(0,N624-(OFFSET($C624,0,$A624)/(OFFSET($C619,-$A623,$A624))))),0))</f>
        <v>0</v>
      </c>
      <c r="P624" s="395">
        <f t="shared" ca="1" si="877"/>
        <v>0</v>
      </c>
      <c r="Q624" s="395">
        <f t="shared" ca="1" si="878"/>
        <v>0</v>
      </c>
      <c r="R624" s="395">
        <f t="shared" ca="1" si="879"/>
        <v>0</v>
      </c>
      <c r="S624" s="395">
        <f t="shared" ca="1" si="880"/>
        <v>0</v>
      </c>
      <c r="T624" s="395">
        <f t="shared" ca="1" si="881"/>
        <v>0</v>
      </c>
      <c r="U624" s="395">
        <f t="shared" ca="1" si="882"/>
        <v>0</v>
      </c>
      <c r="V624" s="395">
        <f t="shared" ca="1" si="883"/>
        <v>0</v>
      </c>
      <c r="W624" s="395">
        <f t="shared" ca="1" si="884"/>
        <v>0</v>
      </c>
      <c r="X624" s="334"/>
      <c r="Y624" s="334"/>
      <c r="Z624" s="334"/>
      <c r="AA624" s="249"/>
      <c r="AB624" s="249"/>
    </row>
    <row r="625" spans="1:28" hidden="1" outlineLevel="1">
      <c r="A625" s="331">
        <v>12</v>
      </c>
      <c r="B625" s="309" t="str">
        <f t="shared" ca="1" si="885"/>
        <v>Depreciated Net Capex 2024</v>
      </c>
      <c r="C625" s="398"/>
      <c r="D625" s="398"/>
      <c r="E625" s="398"/>
      <c r="F625" s="398"/>
      <c r="G625" s="398"/>
      <c r="H625" s="398"/>
      <c r="I625" s="398"/>
      <c r="J625" s="398"/>
      <c r="K625" s="398"/>
      <c r="L625" s="398"/>
      <c r="M625" s="398"/>
      <c r="N625" s="399"/>
      <c r="O625" s="400">
        <f>(O608*((1+O$11)^0.5)/O$10)</f>
        <v>0</v>
      </c>
      <c r="P625" s="395">
        <f ca="1">IF(O649="n/a",O625,IFERROR(IF((OFFSET($C625,0,$A625))&lt;0,
MIN(0,O625-(OFFSET($C625,0,$A625)/(OFFSET($C620,-$A624,$A625)))),
MAX(0,O625-(OFFSET($C625,0,$A625)/(OFFSET($C620,-$A624,$A625))))),0))</f>
        <v>0</v>
      </c>
      <c r="Q625" s="395">
        <f t="shared" ca="1" si="878"/>
        <v>0</v>
      </c>
      <c r="R625" s="395">
        <f t="shared" ca="1" si="879"/>
        <v>0</v>
      </c>
      <c r="S625" s="395">
        <f t="shared" ca="1" si="880"/>
        <v>0</v>
      </c>
      <c r="T625" s="395">
        <f t="shared" ca="1" si="881"/>
        <v>0</v>
      </c>
      <c r="U625" s="395">
        <f t="shared" ca="1" si="882"/>
        <v>0</v>
      </c>
      <c r="V625" s="395">
        <f t="shared" ca="1" si="883"/>
        <v>0</v>
      </c>
      <c r="W625" s="395">
        <f t="shared" ca="1" si="884"/>
        <v>0</v>
      </c>
      <c r="X625" s="334"/>
      <c r="Y625" s="334"/>
      <c r="Z625" s="334"/>
      <c r="AA625" s="249"/>
      <c r="AB625" s="249"/>
    </row>
    <row r="626" spans="1:28" hidden="1" outlineLevel="1">
      <c r="A626" s="331">
        <v>13</v>
      </c>
      <c r="B626" s="309" t="str">
        <f t="shared" ca="1" si="885"/>
        <v>Depreciated Net Capex 2025</v>
      </c>
      <c r="C626" s="398"/>
      <c r="D626" s="398"/>
      <c r="E626" s="398"/>
      <c r="F626" s="398"/>
      <c r="G626" s="398"/>
      <c r="H626" s="398"/>
      <c r="I626" s="398"/>
      <c r="J626" s="398"/>
      <c r="K626" s="398"/>
      <c r="L626" s="398"/>
      <c r="M626" s="398"/>
      <c r="N626" s="398"/>
      <c r="O626" s="399"/>
      <c r="P626" s="400">
        <f>(P608*((1+P$11)^0.5)/P$10)</f>
        <v>0</v>
      </c>
      <c r="Q626" s="395">
        <f ca="1">IF(P650="n/a",P626,IFERROR(IF((OFFSET($C626,0,$A626))&lt;0,
MIN(0,P626-(OFFSET($C626,0,$A626)/(OFFSET($C621,-$A625,$A626)))),
MAX(0,P626-(OFFSET($C626,0,$A626)/(OFFSET($C621,-$A625,$A626))))),0))</f>
        <v>0</v>
      </c>
      <c r="R626" s="395">
        <f t="shared" ca="1" si="879"/>
        <v>0</v>
      </c>
      <c r="S626" s="395">
        <f t="shared" ca="1" si="880"/>
        <v>0</v>
      </c>
      <c r="T626" s="395">
        <f t="shared" ca="1" si="881"/>
        <v>0</v>
      </c>
      <c r="U626" s="395">
        <f t="shared" ca="1" si="882"/>
        <v>0</v>
      </c>
      <c r="V626" s="395">
        <f t="shared" ca="1" si="883"/>
        <v>0</v>
      </c>
      <c r="W626" s="395">
        <f t="shared" ca="1" si="884"/>
        <v>0</v>
      </c>
      <c r="X626" s="334"/>
      <c r="Y626" s="334"/>
      <c r="Z626" s="334"/>
      <c r="AA626" s="249"/>
      <c r="AB626" s="249"/>
    </row>
    <row r="627" spans="1:28" hidden="1" outlineLevel="1">
      <c r="A627" s="331">
        <v>14</v>
      </c>
      <c r="B627" s="309" t="str">
        <f t="shared" ca="1" si="885"/>
        <v>Depreciated Net Capex 2026</v>
      </c>
      <c r="C627" s="398"/>
      <c r="D627" s="398"/>
      <c r="E627" s="398"/>
      <c r="F627" s="398"/>
      <c r="G627" s="398"/>
      <c r="H627" s="398"/>
      <c r="I627" s="398"/>
      <c r="J627" s="398"/>
      <c r="K627" s="398"/>
      <c r="L627" s="398"/>
      <c r="M627" s="398"/>
      <c r="N627" s="398"/>
      <c r="O627" s="398"/>
      <c r="P627" s="399"/>
      <c r="Q627" s="400">
        <f>(Q608*((1+Q$11)^0.5)/Q$10)</f>
        <v>0</v>
      </c>
      <c r="R627" s="395">
        <f ca="1">IF(Q651="n/a",Q627,IFERROR(IF((OFFSET($C627,0,$A627))&lt;0,
MIN(0,Q627-(OFFSET($C627,0,$A627)/(OFFSET($C622,-$A626,$A627)))),
MAX(0,Q627-(OFFSET($C627,0,$A627)/(OFFSET($C622,-$A626,$A627))))),0))</f>
        <v>0</v>
      </c>
      <c r="S627" s="395">
        <f t="shared" ca="1" si="880"/>
        <v>0</v>
      </c>
      <c r="T627" s="395">
        <f t="shared" ca="1" si="881"/>
        <v>0</v>
      </c>
      <c r="U627" s="395">
        <f t="shared" ca="1" si="882"/>
        <v>0</v>
      </c>
      <c r="V627" s="395">
        <f t="shared" ca="1" si="883"/>
        <v>0</v>
      </c>
      <c r="W627" s="395">
        <f t="shared" ca="1" si="884"/>
        <v>0</v>
      </c>
      <c r="X627" s="334"/>
      <c r="Y627" s="334"/>
      <c r="Z627" s="334"/>
      <c r="AA627" s="249"/>
      <c r="AB627" s="249"/>
    </row>
    <row r="628" spans="1:28" hidden="1" outlineLevel="1">
      <c r="A628" s="331">
        <v>15</v>
      </c>
      <c r="B628" s="309" t="str">
        <f t="shared" ca="1" si="885"/>
        <v>Depreciated Net Capex 2027</v>
      </c>
      <c r="C628" s="398"/>
      <c r="D628" s="398"/>
      <c r="E628" s="398"/>
      <c r="F628" s="398"/>
      <c r="G628" s="398"/>
      <c r="H628" s="398"/>
      <c r="I628" s="398"/>
      <c r="J628" s="398"/>
      <c r="K628" s="398"/>
      <c r="L628" s="398"/>
      <c r="M628" s="398"/>
      <c r="N628" s="398"/>
      <c r="O628" s="398"/>
      <c r="P628" s="398"/>
      <c r="Q628" s="399"/>
      <c r="R628" s="400">
        <f>(R608*((1+R$11)^0.5)/R$10)</f>
        <v>0</v>
      </c>
      <c r="S628" s="395">
        <f ca="1">IF(R652="n/a",R628,IFERROR(IF((OFFSET($C628,0,$A628))&lt;0,
MIN(0,R628-(OFFSET($C628,0,$A628)/(OFFSET($C623,-$A627,$A628)))),
MAX(0,R628-(OFFSET($C628,0,$A628)/(OFFSET($C623,-$A627,$A628))))),0))</f>
        <v>0</v>
      </c>
      <c r="T628" s="395">
        <f t="shared" ca="1" si="881"/>
        <v>0</v>
      </c>
      <c r="U628" s="395">
        <f t="shared" ca="1" si="882"/>
        <v>0</v>
      </c>
      <c r="V628" s="395">
        <f t="shared" ca="1" si="883"/>
        <v>0</v>
      </c>
      <c r="W628" s="395">
        <f t="shared" ca="1" si="884"/>
        <v>0</v>
      </c>
      <c r="X628" s="334"/>
      <c r="Y628" s="334"/>
      <c r="Z628" s="334"/>
      <c r="AA628" s="249"/>
      <c r="AB628" s="249"/>
    </row>
    <row r="629" spans="1:28" hidden="1" outlineLevel="1">
      <c r="A629" s="331">
        <v>16</v>
      </c>
      <c r="B629" s="309" t="str">
        <f t="shared" ca="1" si="885"/>
        <v>Depreciated Net Capex 2028</v>
      </c>
      <c r="C629" s="398"/>
      <c r="D629" s="398"/>
      <c r="E629" s="398"/>
      <c r="F629" s="398"/>
      <c r="G629" s="398"/>
      <c r="H629" s="398"/>
      <c r="I629" s="398"/>
      <c r="J629" s="398"/>
      <c r="K629" s="398"/>
      <c r="L629" s="398"/>
      <c r="M629" s="398"/>
      <c r="N629" s="398"/>
      <c r="O629" s="398"/>
      <c r="P629" s="398"/>
      <c r="Q629" s="398"/>
      <c r="R629" s="399"/>
      <c r="S629" s="400">
        <f>(S608*((1+S$11)^0.5)/S$10)</f>
        <v>0</v>
      </c>
      <c r="T629" s="395">
        <f ca="1">IF(S653="n/a",S629,IFERROR(IF((OFFSET($C629,0,$A629))&lt;0,
MIN(0,S629-(OFFSET($C629,0,$A629)/(OFFSET($C624,-$A628,$A629)))),
MAX(0,S629-(OFFSET($C629,0,$A629)/(OFFSET($C624,-$A628,$A629))))),0))</f>
        <v>0</v>
      </c>
      <c r="U629" s="395">
        <f t="shared" ca="1" si="882"/>
        <v>0</v>
      </c>
      <c r="V629" s="395">
        <f t="shared" ca="1" si="883"/>
        <v>0</v>
      </c>
      <c r="W629" s="395">
        <f t="shared" ca="1" si="884"/>
        <v>0</v>
      </c>
      <c r="X629" s="334"/>
      <c r="Y629" s="334"/>
      <c r="Z629" s="334"/>
      <c r="AA629" s="249"/>
      <c r="AB629" s="249"/>
    </row>
    <row r="630" spans="1:28" hidden="1" outlineLevel="1">
      <c r="A630" s="331">
        <v>17</v>
      </c>
      <c r="B630" s="309" t="str">
        <f t="shared" ca="1" si="885"/>
        <v>Depreciated Net Capex 2029</v>
      </c>
      <c r="C630" s="398"/>
      <c r="D630" s="398"/>
      <c r="E630" s="398"/>
      <c r="F630" s="398"/>
      <c r="G630" s="398"/>
      <c r="H630" s="398"/>
      <c r="I630" s="398"/>
      <c r="J630" s="398"/>
      <c r="K630" s="398"/>
      <c r="L630" s="398"/>
      <c r="M630" s="398"/>
      <c r="N630" s="398"/>
      <c r="O630" s="398"/>
      <c r="P630" s="398"/>
      <c r="Q630" s="398"/>
      <c r="R630" s="398"/>
      <c r="S630" s="399"/>
      <c r="T630" s="400">
        <f>(T608*((1+T$11)^0.5)/T$10)</f>
        <v>0</v>
      </c>
      <c r="U630" s="395">
        <f ca="1">IF(T654="n/a",T630,IFERROR(IF((OFFSET($C630,0,$A630))&lt;0,
MIN(0,T630-(OFFSET($C630,0,$A630)/(OFFSET($C625,-$A629,$A630)))),
MAX(0,T630-(OFFSET($C630,0,$A630)/(OFFSET($C625,-$A629,$A630))))),0))</f>
        <v>0</v>
      </c>
      <c r="V630" s="395">
        <f t="shared" ca="1" si="883"/>
        <v>0</v>
      </c>
      <c r="W630" s="395">
        <f t="shared" ca="1" si="884"/>
        <v>0</v>
      </c>
      <c r="X630" s="334"/>
      <c r="Y630" s="334"/>
      <c r="Z630" s="334"/>
      <c r="AA630" s="249"/>
      <c r="AB630" s="249"/>
    </row>
    <row r="631" spans="1:28" hidden="1" outlineLevel="1">
      <c r="A631" s="331">
        <v>18</v>
      </c>
      <c r="B631" s="309" t="str">
        <f t="shared" ca="1" si="885"/>
        <v>Depreciated Net Capex 2030</v>
      </c>
      <c r="C631" s="398"/>
      <c r="D631" s="398"/>
      <c r="E631" s="398"/>
      <c r="F631" s="398"/>
      <c r="G631" s="398"/>
      <c r="H631" s="398"/>
      <c r="I631" s="398"/>
      <c r="J631" s="398"/>
      <c r="K631" s="398"/>
      <c r="L631" s="398"/>
      <c r="M631" s="398"/>
      <c r="N631" s="398"/>
      <c r="O631" s="398"/>
      <c r="P631" s="398"/>
      <c r="Q631" s="398"/>
      <c r="R631" s="398"/>
      <c r="S631" s="398"/>
      <c r="T631" s="399"/>
      <c r="U631" s="400">
        <f>(U608*((1+U$11)^0.5)/U$10)</f>
        <v>0</v>
      </c>
      <c r="V631" s="395">
        <f ca="1">IF(U655="n/a",U631,IFERROR(IF((OFFSET($C631,0,$A631))&lt;0,
MIN(0,U631-(OFFSET($C631,0,$A631)/(OFFSET($C626,-$A630,$A631)))),
MAX(0,U631-(OFFSET($C631,0,$A631)/(OFFSET($C626,-$A630,$A631))))),0))</f>
        <v>0</v>
      </c>
      <c r="W631" s="395">
        <f t="shared" ca="1" si="884"/>
        <v>0</v>
      </c>
      <c r="X631" s="334"/>
      <c r="Y631" s="334"/>
      <c r="Z631" s="334"/>
      <c r="AA631" s="249"/>
      <c r="AB631" s="249"/>
    </row>
    <row r="632" spans="1:28" hidden="1" outlineLevel="1">
      <c r="A632" s="331">
        <v>19</v>
      </c>
      <c r="B632" s="309" t="str">
        <f t="shared" ca="1" si="885"/>
        <v>Depreciated Net Capex 2031</v>
      </c>
      <c r="C632" s="398"/>
      <c r="D632" s="398"/>
      <c r="E632" s="398"/>
      <c r="F632" s="398"/>
      <c r="G632" s="398"/>
      <c r="H632" s="398"/>
      <c r="I632" s="398"/>
      <c r="J632" s="398"/>
      <c r="K632" s="398"/>
      <c r="L632" s="398"/>
      <c r="M632" s="398"/>
      <c r="N632" s="398"/>
      <c r="O632" s="398"/>
      <c r="P632" s="398"/>
      <c r="Q632" s="398"/>
      <c r="R632" s="398"/>
      <c r="S632" s="398"/>
      <c r="T632" s="398"/>
      <c r="U632" s="399"/>
      <c r="V632" s="400">
        <f>(V608*((1+V$11)^0.5)/V$10)</f>
        <v>0</v>
      </c>
      <c r="W632" s="395">
        <f ca="1">IF(V656="n/a",V632,IFERROR(IF((OFFSET($C632,0,$A632))&lt;0,
MIN(0,V632-(OFFSET($C632,0,$A632)/(OFFSET($C627,-$A631,$A632)))),
MAX(0,V632-(OFFSET($C632,0,$A632)/(OFFSET($C627,-$A631,$A632))))),0))</f>
        <v>0</v>
      </c>
      <c r="X632" s="334"/>
      <c r="Y632" s="334"/>
      <c r="Z632" s="334"/>
      <c r="AA632" s="249"/>
      <c r="AB632" s="249"/>
    </row>
    <row r="633" spans="1:28" hidden="1" outlineLevel="1">
      <c r="A633" s="331">
        <v>20</v>
      </c>
      <c r="B633" s="309" t="str">
        <f ca="1">"Depreciated Net Capex "&amp;OFFSET($C$6,0,A633)</f>
        <v>Depreciated Net Capex 2032</v>
      </c>
      <c r="C633" s="398"/>
      <c r="D633" s="398"/>
      <c r="E633" s="398"/>
      <c r="F633" s="398"/>
      <c r="G633" s="398"/>
      <c r="H633" s="398"/>
      <c r="I633" s="398"/>
      <c r="J633" s="398"/>
      <c r="K633" s="398"/>
      <c r="L633" s="398"/>
      <c r="M633" s="398"/>
      <c r="N633" s="398"/>
      <c r="O633" s="398"/>
      <c r="P633" s="398"/>
      <c r="Q633" s="398"/>
      <c r="R633" s="398"/>
      <c r="S633" s="398"/>
      <c r="T633" s="398"/>
      <c r="U633" s="398"/>
      <c r="V633" s="399"/>
      <c r="W633" s="395">
        <f>(W608*((1+W$11)^0.5)/W$10)</f>
        <v>0</v>
      </c>
      <c r="X633" s="249"/>
      <c r="Y633" s="249"/>
      <c r="Z633" s="249"/>
      <c r="AA633" s="249"/>
      <c r="AB633" s="249"/>
    </row>
    <row r="634" spans="1:28" hidden="1" outlineLevel="1">
      <c r="A634" s="249"/>
      <c r="B634" s="332"/>
      <c r="C634" s="395"/>
      <c r="D634" s="395"/>
      <c r="E634" s="395"/>
      <c r="F634" s="395"/>
      <c r="G634" s="395"/>
      <c r="H634" s="395"/>
      <c r="I634" s="395"/>
      <c r="J634" s="395"/>
      <c r="K634" s="395"/>
      <c r="L634" s="395"/>
      <c r="M634" s="395"/>
      <c r="N634" s="395"/>
      <c r="O634" s="395"/>
      <c r="P634" s="395"/>
      <c r="Q634" s="395"/>
      <c r="R634" s="395"/>
      <c r="S634" s="395"/>
      <c r="T634" s="395"/>
      <c r="U634" s="395"/>
      <c r="V634" s="395"/>
      <c r="W634" s="395"/>
      <c r="X634" s="249"/>
      <c r="Y634" s="249"/>
      <c r="Z634" s="249"/>
      <c r="AA634" s="249"/>
      <c r="AB634" s="249"/>
    </row>
    <row r="635" spans="1:28" hidden="1" outlineLevel="1">
      <c r="A635" s="249"/>
      <c r="B635" s="332"/>
      <c r="C635" s="395"/>
      <c r="D635" s="395"/>
      <c r="E635" s="395"/>
      <c r="F635" s="395"/>
      <c r="G635" s="395"/>
      <c r="H635" s="395"/>
      <c r="I635" s="395"/>
      <c r="J635" s="395"/>
      <c r="K635" s="395"/>
      <c r="L635" s="395"/>
      <c r="M635" s="395"/>
      <c r="N635" s="395"/>
      <c r="O635" s="395"/>
      <c r="P635" s="395"/>
      <c r="Q635" s="395"/>
      <c r="R635" s="395"/>
      <c r="S635" s="395"/>
      <c r="T635" s="395"/>
      <c r="U635" s="395"/>
      <c r="V635" s="395"/>
      <c r="W635" s="395"/>
      <c r="X635" s="249"/>
      <c r="Y635" s="249"/>
      <c r="Z635" s="249"/>
      <c r="AA635" s="249"/>
      <c r="AB635" s="249"/>
    </row>
    <row r="636" spans="1:28" hidden="1" outlineLevel="1">
      <c r="A636" s="249"/>
      <c r="B636" s="309" t="s">
        <v>298</v>
      </c>
      <c r="C636" s="395"/>
      <c r="D636" s="395">
        <f t="shared" ref="D636" ca="1" si="886">IF(C636="n/a","n/a",IF(AND(C636&lt;1,D610=0),0,
IF(D610=0,C636-1,
IF(C636&lt;1,D611,
(((C636-1)*(C612-(C612/(C636))))+((D610/D$10)*D611))/(D612)))))</f>
        <v>0</v>
      </c>
      <c r="E636" s="395">
        <f t="shared" ref="E636" ca="1" si="887">IF(D636="n/a","n/a",IF(AND(D636&lt;1,E610=0),0,
IF(E610=0,D636-1,
IF(D636&lt;1,E611,
(((D636-1)*(D612-(D612/(D636))))+((E610/E$10)*E611))/(E612)))))</f>
        <v>0</v>
      </c>
      <c r="F636" s="395">
        <f t="shared" ref="F636" ca="1" si="888">IF(E636="n/a","n/a",IF(AND(E636&lt;1,F610=0),0,
IF(F610=0,E636-1,
IF(E636&lt;1,F611,
(((E636-1)*(E612-(E612/(E636))))+((F610/F$10)*F611))/(F612)))))</f>
        <v>0</v>
      </c>
      <c r="G636" s="395">
        <f t="shared" ref="G636" ca="1" si="889">IF(F636="n/a","n/a",IF(AND(F636&lt;1,G610=0),0,
IF(G610=0,F636-1,
IF(F636&lt;1,G611,
(((F636-1)*(F612-(F612/(F636))))+((G610/G$10)*G611))/(G612)))))</f>
        <v>0</v>
      </c>
      <c r="H636" s="395">
        <f ca="1">IF(G636="n/a","n/a",IF(AND(G636&lt;1,H610=0),0,
IF(H610=0,G636-1,
IF(G636&lt;1,H611,
(((G636-1)*(G612-(G612/(G636))))+((H610/H$10)*H611))/(H612)))))</f>
        <v>0</v>
      </c>
      <c r="I636" s="395">
        <f t="shared" ref="I636" ca="1" si="890">IF(H636="n/a","n/a",IF(AND(H636&lt;1,I610=0),0,
IF(I610=0,H636-1,
IF(H636&lt;1,I611,
(((H636-1)*(H612-(H612/(H636))))+((I610/I$10)*I611))/(I612)))))</f>
        <v>0</v>
      </c>
      <c r="J636" s="395">
        <f t="shared" ref="J636" ca="1" si="891">IF(I636="n/a","n/a",IF(AND(I636&lt;1,J610=0),0,
IF(J610=0,I636-1,
IF(I636&lt;1,J611,
(((I636-1)*(I612-(I612/(I636))))+((J610/J$10)*J611))/(J612)))))</f>
        <v>0</v>
      </c>
      <c r="K636" s="395">
        <f t="shared" ref="K636" ca="1" si="892">IF(J636="n/a","n/a",IF(AND(J636&lt;1,K610=0),0,
IF(K610=0,J636-1,
IF(J636&lt;1,K611,
(((J636-1)*(J612-(J612/(J636))))+((K610/K$10)*K611))/(K612)))))</f>
        <v>0</v>
      </c>
      <c r="L636" s="395">
        <f t="shared" ref="L636" ca="1" si="893">IF(K636="n/a","n/a",IF(AND(K636&lt;1,L610=0),0,
IF(L610=0,K636-1,
IF(K636&lt;1,L611,
(((K636-1)*(K612-(K612/(K636))))+((L610/L$10)*L611))/(L612)))))</f>
        <v>0</v>
      </c>
      <c r="M636" s="395">
        <f t="shared" ref="M636" ca="1" si="894">IF(L636="n/a","n/a",IF(AND(L636&lt;1,M610=0),0,
IF(M610=0,L636-1,
IF(L636&lt;1,M611,
(((L636-1)*(L612-(L612/(L636))))+((M610/M$10)*M611))/(M612)))))</f>
        <v>0</v>
      </c>
      <c r="N636" s="395">
        <f t="shared" ref="N636" ca="1" si="895">IF(M636="n/a","n/a",IF(AND(M636&lt;1,N610=0),0,
IF(N610=0,M636-1,
IF(M636&lt;1,N611,
(((M636-1)*(M612-(M612/(M636))))+((N610/N$10)*N611))/(N612)))))</f>
        <v>0</v>
      </c>
      <c r="O636" s="395">
        <f t="shared" ref="O636" ca="1" si="896">IF(N636="n/a","n/a",IF(AND(N636&lt;1,O610=0),0,
IF(O610=0,N636-1,
IF(N636&lt;1,O611,
(((N636-1)*(N612-(N612/(N636))))+((O610/O$10)*O611))/(O612)))))</f>
        <v>0</v>
      </c>
      <c r="P636" s="395">
        <f t="shared" ref="P636" ca="1" si="897">IF(O636="n/a","n/a",IF(AND(O636&lt;1,P610=0),0,
IF(P610=0,O636-1,
IF(O636&lt;1,P611,
(((O636-1)*(O612-(O612/(O636))))+((P610/P$10)*P611))/(P612)))))</f>
        <v>0</v>
      </c>
      <c r="Q636" s="395">
        <f t="shared" ref="Q636" ca="1" si="898">IF(P636="n/a","n/a",IF(AND(P636&lt;1,Q610=0),0,
IF(Q610=0,P636-1,
IF(P636&lt;1,Q611,
(((P636-1)*(P612-(P612/(P636))))+((Q610/Q$10)*Q611))/(Q612)))))</f>
        <v>0</v>
      </c>
      <c r="R636" s="395">
        <f t="shared" ref="R636" ca="1" si="899">IF(Q636="n/a","n/a",IF(AND(Q636&lt;1,R610=0),0,
IF(R610=0,Q636-1,
IF(Q636&lt;1,R611,
(((Q636-1)*(Q612-(Q612/(Q636))))+((R610/R$10)*R611))/(R612)))))</f>
        <v>0</v>
      </c>
      <c r="S636" s="395">
        <f t="shared" ref="S636" ca="1" si="900">IF(R636="n/a","n/a",IF(AND(R636&lt;1,S610=0),0,
IF(S610=0,R636-1,
IF(R636&lt;1,S611,
(((R636-1)*(R612-(R612/(R636))))+((S610/S$10)*S611))/(S612)))))</f>
        <v>0</v>
      </c>
      <c r="T636" s="395">
        <f t="shared" ref="T636" ca="1" si="901">IF(S636="n/a","n/a",IF(AND(S636&lt;1,T610=0),0,
IF(T610=0,S636-1,
IF(S636&lt;1,T611,
(((S636-1)*(S612-(S612/(S636))))+((T610/T$10)*T611))/(T612)))))</f>
        <v>0</v>
      </c>
      <c r="U636" s="395">
        <f t="shared" ref="U636" ca="1" si="902">IF(T636="n/a","n/a",IF(AND(T636&lt;1,U610=0),0,
IF(U610=0,T636-1,
IF(T636&lt;1,U611,
(((T636-1)*(T612-(T612/(T636))))+((U610/U$10)*U611))/(U612)))))</f>
        <v>0</v>
      </c>
      <c r="V636" s="395">
        <f t="shared" ref="V636" ca="1" si="903">IF(U636="n/a","n/a",IF(AND(U636&lt;1,V610=0),0,
IF(V610=0,U636-1,
IF(U636&lt;1,V611,
(((U636-1)*(U612-(U612/(U636))))+((V610/V$10)*V611))/(V612)))))</f>
        <v>0</v>
      </c>
      <c r="W636" s="395">
        <f t="shared" ref="W636" ca="1" si="904">IF(V636="n/a","n/a",IF(AND(V636&lt;1,W610=0),0,
IF(W610=0,V636-1,
IF(V636&lt;1,W611,
(((V636-1)*(V612-(V612/(V636))))+((W610/W$10)*W611))/(W612)))))</f>
        <v>0</v>
      </c>
      <c r="X636" s="249"/>
      <c r="Y636" s="249"/>
      <c r="Z636" s="249"/>
      <c r="AA636" s="249"/>
      <c r="AB636" s="249"/>
    </row>
    <row r="637" spans="1:28" hidden="1" outlineLevel="1">
      <c r="A637" s="249"/>
      <c r="B637" s="309" t="s">
        <v>191</v>
      </c>
      <c r="C637" s="395">
        <f ca="1">C609</f>
        <v>0</v>
      </c>
      <c r="D637" s="395">
        <f t="shared" ref="D637" ca="1" si="905">IF(C637="n/a","n/a",MAX(0,C637-1))</f>
        <v>0</v>
      </c>
      <c r="E637" s="395">
        <f t="shared" ref="E637:E638" ca="1" si="906">IF(D637="n/a","n/a",MAX(0,D637-1))</f>
        <v>0</v>
      </c>
      <c r="F637" s="395">
        <f t="shared" ref="F637:F639" ca="1" si="907">IF(E637="n/a","n/a",MAX(0,E637-1))</f>
        <v>0</v>
      </c>
      <c r="G637" s="395">
        <f t="shared" ref="G637:G640" ca="1" si="908">IF(F637="n/a","n/a",MAX(0,F637-1))</f>
        <v>0</v>
      </c>
      <c r="H637" s="395">
        <f t="shared" ref="H637:H641" ca="1" si="909">IF(G637="n/a","n/a",MAX(0,G637-1))</f>
        <v>0</v>
      </c>
      <c r="I637" s="395">
        <f t="shared" ref="I637:I642" ca="1" si="910">IF(H637="n/a","n/a",MAX(0,H637-1))</f>
        <v>0</v>
      </c>
      <c r="J637" s="395">
        <f t="shared" ref="J637:J643" ca="1" si="911">IF(I637="n/a","n/a",MAX(0,I637-1))</f>
        <v>0</v>
      </c>
      <c r="K637" s="395">
        <f t="shared" ref="K637:K644" ca="1" si="912">IF(J637="n/a","n/a",MAX(0,J637-1))</f>
        <v>0</v>
      </c>
      <c r="L637" s="395">
        <f t="shared" ref="L637:L645" ca="1" si="913">IF(K637="n/a","n/a",MAX(0,K637-1))</f>
        <v>0</v>
      </c>
      <c r="M637" s="395">
        <f t="shared" ref="M637:M646" ca="1" si="914">IF(L637="n/a","n/a",MAX(0,L637-1))</f>
        <v>0</v>
      </c>
      <c r="N637" s="395">
        <f t="shared" ref="N637:N647" ca="1" si="915">IF(M637="n/a","n/a",MAX(0,M637-1))</f>
        <v>0</v>
      </c>
      <c r="O637" s="395">
        <f t="shared" ref="O637:O648" ca="1" si="916">IF(N637="n/a","n/a",MAX(0,N637-1))</f>
        <v>0</v>
      </c>
      <c r="P637" s="395">
        <f t="shared" ref="P637:P649" ca="1" si="917">IF(O637="n/a","n/a",MAX(0,O637-1))</f>
        <v>0</v>
      </c>
      <c r="Q637" s="395">
        <f t="shared" ref="Q637:Q650" ca="1" si="918">IF(P637="n/a","n/a",MAX(0,P637-1))</f>
        <v>0</v>
      </c>
      <c r="R637" s="395">
        <f t="shared" ref="R637:R651" ca="1" si="919">IF(Q637="n/a","n/a",MAX(0,Q637-1))</f>
        <v>0</v>
      </c>
      <c r="S637" s="395">
        <f t="shared" ref="S637:S652" ca="1" si="920">IF(R637="n/a","n/a",MAX(0,R637-1))</f>
        <v>0</v>
      </c>
      <c r="T637" s="395">
        <f t="shared" ref="T637:T653" ca="1" si="921">IF(S637="n/a","n/a",MAX(0,S637-1))</f>
        <v>0</v>
      </c>
      <c r="U637" s="395">
        <f t="shared" ref="U637:U654" ca="1" si="922">IF(T637="n/a","n/a",MAX(0,T637-1))</f>
        <v>0</v>
      </c>
      <c r="V637" s="395">
        <f t="shared" ref="V637:V655" ca="1" si="923">IF(U637="n/a","n/a",MAX(0,U637-1))</f>
        <v>0</v>
      </c>
      <c r="W637" s="395">
        <f t="shared" ref="W637:W655" ca="1" si="924">IF(V637="n/a","n/a",MAX(0,V637-1))</f>
        <v>0</v>
      </c>
      <c r="X637" s="249"/>
      <c r="Y637" s="249"/>
      <c r="Z637" s="249"/>
      <c r="AA637" s="249"/>
      <c r="AB637" s="249"/>
    </row>
    <row r="638" spans="1:28" hidden="1" outlineLevel="1">
      <c r="A638" s="249"/>
      <c r="B638" s="309" t="str">
        <f t="shared" ref="B638:B657" ca="1" si="925">"RL Capex "&amp;OFFSET($C$6,0,A614)</f>
        <v>RL Capex 2013</v>
      </c>
      <c r="C638" s="396"/>
      <c r="D638" s="400">
        <f ca="1">D609</f>
        <v>0</v>
      </c>
      <c r="E638" s="395">
        <f t="shared" ca="1" si="906"/>
        <v>0</v>
      </c>
      <c r="F638" s="395">
        <f t="shared" ca="1" si="907"/>
        <v>0</v>
      </c>
      <c r="G638" s="395">
        <f t="shared" ca="1" si="908"/>
        <v>0</v>
      </c>
      <c r="H638" s="395">
        <f t="shared" ca="1" si="909"/>
        <v>0</v>
      </c>
      <c r="I638" s="395">
        <f t="shared" ca="1" si="910"/>
        <v>0</v>
      </c>
      <c r="J638" s="395">
        <f t="shared" ca="1" si="911"/>
        <v>0</v>
      </c>
      <c r="K638" s="395">
        <f t="shared" ca="1" si="912"/>
        <v>0</v>
      </c>
      <c r="L638" s="395">
        <f t="shared" ca="1" si="913"/>
        <v>0</v>
      </c>
      <c r="M638" s="395">
        <f t="shared" ca="1" si="914"/>
        <v>0</v>
      </c>
      <c r="N638" s="395">
        <f t="shared" ca="1" si="915"/>
        <v>0</v>
      </c>
      <c r="O638" s="395">
        <f t="shared" ca="1" si="916"/>
        <v>0</v>
      </c>
      <c r="P638" s="395">
        <f t="shared" ca="1" si="917"/>
        <v>0</v>
      </c>
      <c r="Q638" s="395">
        <f t="shared" ca="1" si="918"/>
        <v>0</v>
      </c>
      <c r="R638" s="395">
        <f t="shared" ca="1" si="919"/>
        <v>0</v>
      </c>
      <c r="S638" s="395">
        <f t="shared" ca="1" si="920"/>
        <v>0</v>
      </c>
      <c r="T638" s="395">
        <f t="shared" ca="1" si="921"/>
        <v>0</v>
      </c>
      <c r="U638" s="395">
        <f t="shared" ca="1" si="922"/>
        <v>0</v>
      </c>
      <c r="V638" s="395">
        <f t="shared" ca="1" si="923"/>
        <v>0</v>
      </c>
      <c r="W638" s="395">
        <f t="shared" ca="1" si="924"/>
        <v>0</v>
      </c>
      <c r="X638" s="249"/>
      <c r="Y638" s="249"/>
      <c r="Z638" s="249"/>
      <c r="AA638" s="249"/>
      <c r="AB638" s="249"/>
    </row>
    <row r="639" spans="1:28" hidden="1" outlineLevel="1">
      <c r="A639" s="249"/>
      <c r="B639" s="309" t="str">
        <f t="shared" ca="1" si="925"/>
        <v>RL Capex 2014</v>
      </c>
      <c r="C639" s="401"/>
      <c r="D639" s="396"/>
      <c r="E639" s="400">
        <f ca="1">E609</f>
        <v>0</v>
      </c>
      <c r="F639" s="395">
        <f t="shared" ca="1" si="907"/>
        <v>0</v>
      </c>
      <c r="G639" s="395">
        <f t="shared" ca="1" si="908"/>
        <v>0</v>
      </c>
      <c r="H639" s="395">
        <f t="shared" ca="1" si="909"/>
        <v>0</v>
      </c>
      <c r="I639" s="395">
        <f t="shared" ca="1" si="910"/>
        <v>0</v>
      </c>
      <c r="J639" s="395">
        <f t="shared" ca="1" si="911"/>
        <v>0</v>
      </c>
      <c r="K639" s="395">
        <f t="shared" ca="1" si="912"/>
        <v>0</v>
      </c>
      <c r="L639" s="395">
        <f t="shared" ca="1" si="913"/>
        <v>0</v>
      </c>
      <c r="M639" s="395">
        <f t="shared" ca="1" si="914"/>
        <v>0</v>
      </c>
      <c r="N639" s="395">
        <f t="shared" ca="1" si="915"/>
        <v>0</v>
      </c>
      <c r="O639" s="395">
        <f t="shared" ca="1" si="916"/>
        <v>0</v>
      </c>
      <c r="P639" s="395">
        <f t="shared" ca="1" si="917"/>
        <v>0</v>
      </c>
      <c r="Q639" s="395">
        <f t="shared" ca="1" si="918"/>
        <v>0</v>
      </c>
      <c r="R639" s="395">
        <f t="shared" ca="1" si="919"/>
        <v>0</v>
      </c>
      <c r="S639" s="395">
        <f t="shared" ca="1" si="920"/>
        <v>0</v>
      </c>
      <c r="T639" s="395">
        <f t="shared" ca="1" si="921"/>
        <v>0</v>
      </c>
      <c r="U639" s="395">
        <f t="shared" ca="1" si="922"/>
        <v>0</v>
      </c>
      <c r="V639" s="395">
        <f t="shared" ca="1" si="923"/>
        <v>0</v>
      </c>
      <c r="W639" s="395">
        <f t="shared" ca="1" si="924"/>
        <v>0</v>
      </c>
      <c r="X639" s="249"/>
      <c r="Y639" s="249"/>
      <c r="Z639" s="249"/>
      <c r="AA639" s="249"/>
      <c r="AB639" s="249"/>
    </row>
    <row r="640" spans="1:28" hidden="1" outlineLevel="1">
      <c r="A640" s="249"/>
      <c r="B640" s="309" t="str">
        <f t="shared" ca="1" si="925"/>
        <v>RL Capex 2015</v>
      </c>
      <c r="C640" s="401"/>
      <c r="D640" s="401"/>
      <c r="E640" s="396"/>
      <c r="F640" s="400">
        <f ca="1">F609</f>
        <v>0</v>
      </c>
      <c r="G640" s="395">
        <f t="shared" ca="1" si="908"/>
        <v>0</v>
      </c>
      <c r="H640" s="395">
        <f t="shared" ca="1" si="909"/>
        <v>0</v>
      </c>
      <c r="I640" s="395">
        <f t="shared" ca="1" si="910"/>
        <v>0</v>
      </c>
      <c r="J640" s="395">
        <f t="shared" ca="1" si="911"/>
        <v>0</v>
      </c>
      <c r="K640" s="395">
        <f t="shared" ca="1" si="912"/>
        <v>0</v>
      </c>
      <c r="L640" s="395">
        <f t="shared" ca="1" si="913"/>
        <v>0</v>
      </c>
      <c r="M640" s="395">
        <f t="shared" ca="1" si="914"/>
        <v>0</v>
      </c>
      <c r="N640" s="395">
        <f t="shared" ca="1" si="915"/>
        <v>0</v>
      </c>
      <c r="O640" s="395">
        <f t="shared" ca="1" si="916"/>
        <v>0</v>
      </c>
      <c r="P640" s="395">
        <f t="shared" ca="1" si="917"/>
        <v>0</v>
      </c>
      <c r="Q640" s="395">
        <f t="shared" ca="1" si="918"/>
        <v>0</v>
      </c>
      <c r="R640" s="395">
        <f t="shared" ca="1" si="919"/>
        <v>0</v>
      </c>
      <c r="S640" s="395">
        <f t="shared" ca="1" si="920"/>
        <v>0</v>
      </c>
      <c r="T640" s="395">
        <f t="shared" ca="1" si="921"/>
        <v>0</v>
      </c>
      <c r="U640" s="395">
        <f t="shared" ca="1" si="922"/>
        <v>0</v>
      </c>
      <c r="V640" s="395">
        <f t="shared" ca="1" si="923"/>
        <v>0</v>
      </c>
      <c r="W640" s="395">
        <f t="shared" ca="1" si="924"/>
        <v>0</v>
      </c>
      <c r="X640" s="249"/>
      <c r="Y640" s="249"/>
      <c r="Z640" s="249"/>
      <c r="AA640" s="249"/>
      <c r="AB640" s="249"/>
    </row>
    <row r="641" spans="1:28" hidden="1" outlineLevel="1">
      <c r="A641" s="249"/>
      <c r="B641" s="309" t="str">
        <f t="shared" ca="1" si="925"/>
        <v>RL Capex 2016</v>
      </c>
      <c r="C641" s="401"/>
      <c r="D641" s="401"/>
      <c r="E641" s="401"/>
      <c r="F641" s="396"/>
      <c r="G641" s="400">
        <f ca="1">G609</f>
        <v>0</v>
      </c>
      <c r="H641" s="395">
        <f t="shared" ca="1" si="909"/>
        <v>0</v>
      </c>
      <c r="I641" s="395">
        <f t="shared" ca="1" si="910"/>
        <v>0</v>
      </c>
      <c r="J641" s="395">
        <f t="shared" ca="1" si="911"/>
        <v>0</v>
      </c>
      <c r="K641" s="395">
        <f t="shared" ca="1" si="912"/>
        <v>0</v>
      </c>
      <c r="L641" s="395">
        <f t="shared" ca="1" si="913"/>
        <v>0</v>
      </c>
      <c r="M641" s="395">
        <f t="shared" ca="1" si="914"/>
        <v>0</v>
      </c>
      <c r="N641" s="395">
        <f t="shared" ca="1" si="915"/>
        <v>0</v>
      </c>
      <c r="O641" s="395">
        <f t="shared" ca="1" si="916"/>
        <v>0</v>
      </c>
      <c r="P641" s="395">
        <f t="shared" ca="1" si="917"/>
        <v>0</v>
      </c>
      <c r="Q641" s="395">
        <f t="shared" ca="1" si="918"/>
        <v>0</v>
      </c>
      <c r="R641" s="395">
        <f t="shared" ca="1" si="919"/>
        <v>0</v>
      </c>
      <c r="S641" s="395">
        <f t="shared" ca="1" si="920"/>
        <v>0</v>
      </c>
      <c r="T641" s="395">
        <f t="shared" ca="1" si="921"/>
        <v>0</v>
      </c>
      <c r="U641" s="395">
        <f t="shared" ca="1" si="922"/>
        <v>0</v>
      </c>
      <c r="V641" s="395">
        <f t="shared" ca="1" si="923"/>
        <v>0</v>
      </c>
      <c r="W641" s="395">
        <f t="shared" ca="1" si="924"/>
        <v>0</v>
      </c>
      <c r="X641" s="249"/>
      <c r="Y641" s="249"/>
      <c r="Z641" s="249"/>
      <c r="AA641" s="249"/>
      <c r="AB641" s="249"/>
    </row>
    <row r="642" spans="1:28" hidden="1" outlineLevel="1">
      <c r="A642" s="249"/>
      <c r="B642" s="309" t="str">
        <f t="shared" ca="1" si="925"/>
        <v>RL Capex 2017</v>
      </c>
      <c r="C642" s="401"/>
      <c r="D642" s="401"/>
      <c r="E642" s="401"/>
      <c r="F642" s="401"/>
      <c r="G642" s="396"/>
      <c r="H642" s="400">
        <f ca="1">H609</f>
        <v>0</v>
      </c>
      <c r="I642" s="395">
        <f t="shared" ca="1" si="910"/>
        <v>0</v>
      </c>
      <c r="J642" s="395">
        <f t="shared" ca="1" si="911"/>
        <v>0</v>
      </c>
      <c r="K642" s="395">
        <f t="shared" ca="1" si="912"/>
        <v>0</v>
      </c>
      <c r="L642" s="395">
        <f t="shared" ca="1" si="913"/>
        <v>0</v>
      </c>
      <c r="M642" s="395">
        <f t="shared" ca="1" si="914"/>
        <v>0</v>
      </c>
      <c r="N642" s="395">
        <f t="shared" ca="1" si="915"/>
        <v>0</v>
      </c>
      <c r="O642" s="395">
        <f t="shared" ca="1" si="916"/>
        <v>0</v>
      </c>
      <c r="P642" s="395">
        <f t="shared" ca="1" si="917"/>
        <v>0</v>
      </c>
      <c r="Q642" s="395">
        <f t="shared" ca="1" si="918"/>
        <v>0</v>
      </c>
      <c r="R642" s="395">
        <f t="shared" ca="1" si="919"/>
        <v>0</v>
      </c>
      <c r="S642" s="395">
        <f t="shared" ca="1" si="920"/>
        <v>0</v>
      </c>
      <c r="T642" s="395">
        <f t="shared" ca="1" si="921"/>
        <v>0</v>
      </c>
      <c r="U642" s="395">
        <f t="shared" ca="1" si="922"/>
        <v>0</v>
      </c>
      <c r="V642" s="395">
        <f t="shared" ca="1" si="923"/>
        <v>0</v>
      </c>
      <c r="W642" s="395">
        <f t="shared" ca="1" si="924"/>
        <v>0</v>
      </c>
      <c r="X642" s="249"/>
      <c r="Y642" s="249"/>
      <c r="Z642" s="249"/>
      <c r="AA642" s="249"/>
      <c r="AB642" s="249"/>
    </row>
    <row r="643" spans="1:28" hidden="1" outlineLevel="1">
      <c r="A643" s="249"/>
      <c r="B643" s="309" t="str">
        <f t="shared" ca="1" si="925"/>
        <v>RL Capex 2018</v>
      </c>
      <c r="C643" s="401"/>
      <c r="D643" s="401"/>
      <c r="E643" s="401"/>
      <c r="F643" s="401"/>
      <c r="G643" s="401"/>
      <c r="H643" s="396"/>
      <c r="I643" s="400">
        <f ca="1">I609</f>
        <v>0</v>
      </c>
      <c r="J643" s="395">
        <f t="shared" ca="1" si="911"/>
        <v>0</v>
      </c>
      <c r="K643" s="395">
        <f t="shared" ca="1" si="912"/>
        <v>0</v>
      </c>
      <c r="L643" s="395">
        <f t="shared" ca="1" si="913"/>
        <v>0</v>
      </c>
      <c r="M643" s="395">
        <f t="shared" ca="1" si="914"/>
        <v>0</v>
      </c>
      <c r="N643" s="395">
        <f t="shared" ca="1" si="915"/>
        <v>0</v>
      </c>
      <c r="O643" s="395">
        <f t="shared" ca="1" si="916"/>
        <v>0</v>
      </c>
      <c r="P643" s="395">
        <f t="shared" ca="1" si="917"/>
        <v>0</v>
      </c>
      <c r="Q643" s="395">
        <f t="shared" ca="1" si="918"/>
        <v>0</v>
      </c>
      <c r="R643" s="395">
        <f t="shared" ca="1" si="919"/>
        <v>0</v>
      </c>
      <c r="S643" s="395">
        <f t="shared" ca="1" si="920"/>
        <v>0</v>
      </c>
      <c r="T643" s="395">
        <f t="shared" ca="1" si="921"/>
        <v>0</v>
      </c>
      <c r="U643" s="395">
        <f t="shared" ca="1" si="922"/>
        <v>0</v>
      </c>
      <c r="V643" s="395">
        <f t="shared" ca="1" si="923"/>
        <v>0</v>
      </c>
      <c r="W643" s="395">
        <f t="shared" ca="1" si="924"/>
        <v>0</v>
      </c>
      <c r="X643" s="249"/>
      <c r="Y643" s="249"/>
      <c r="Z643" s="249"/>
      <c r="AA643" s="249"/>
      <c r="AB643" s="249"/>
    </row>
    <row r="644" spans="1:28" hidden="1" outlineLevel="1">
      <c r="A644" s="249"/>
      <c r="B644" s="309" t="str">
        <f t="shared" ca="1" si="925"/>
        <v>RL Capex 2019</v>
      </c>
      <c r="C644" s="401"/>
      <c r="D644" s="401"/>
      <c r="E644" s="401"/>
      <c r="F644" s="401"/>
      <c r="G644" s="401"/>
      <c r="H644" s="401"/>
      <c r="I644" s="396"/>
      <c r="J644" s="400">
        <f ca="1">J609</f>
        <v>0</v>
      </c>
      <c r="K644" s="395">
        <f t="shared" ca="1" si="912"/>
        <v>0</v>
      </c>
      <c r="L644" s="395">
        <f t="shared" ca="1" si="913"/>
        <v>0</v>
      </c>
      <c r="M644" s="395">
        <f t="shared" ca="1" si="914"/>
        <v>0</v>
      </c>
      <c r="N644" s="395">
        <f t="shared" ca="1" si="915"/>
        <v>0</v>
      </c>
      <c r="O644" s="395">
        <f t="shared" ca="1" si="916"/>
        <v>0</v>
      </c>
      <c r="P644" s="395">
        <f t="shared" ca="1" si="917"/>
        <v>0</v>
      </c>
      <c r="Q644" s="395">
        <f t="shared" ca="1" si="918"/>
        <v>0</v>
      </c>
      <c r="R644" s="395">
        <f t="shared" ca="1" si="919"/>
        <v>0</v>
      </c>
      <c r="S644" s="395">
        <f t="shared" ca="1" si="920"/>
        <v>0</v>
      </c>
      <c r="T644" s="395">
        <f t="shared" ca="1" si="921"/>
        <v>0</v>
      </c>
      <c r="U644" s="395">
        <f t="shared" ca="1" si="922"/>
        <v>0</v>
      </c>
      <c r="V644" s="395">
        <f t="shared" ca="1" si="923"/>
        <v>0</v>
      </c>
      <c r="W644" s="395">
        <f t="shared" ca="1" si="924"/>
        <v>0</v>
      </c>
      <c r="X644" s="249"/>
      <c r="Y644" s="249"/>
      <c r="Z644" s="249"/>
      <c r="AA644" s="249"/>
      <c r="AB644" s="249"/>
    </row>
    <row r="645" spans="1:28" hidden="1" outlineLevel="1">
      <c r="A645" s="249"/>
      <c r="B645" s="309" t="str">
        <f t="shared" ca="1" si="925"/>
        <v>RL Capex 2020</v>
      </c>
      <c r="C645" s="401"/>
      <c r="D645" s="401"/>
      <c r="E645" s="401"/>
      <c r="F645" s="401"/>
      <c r="G645" s="401"/>
      <c r="H645" s="401"/>
      <c r="I645" s="401"/>
      <c r="J645" s="396"/>
      <c r="K645" s="400">
        <f ca="1">K609</f>
        <v>0</v>
      </c>
      <c r="L645" s="395">
        <f t="shared" ca="1" si="913"/>
        <v>0</v>
      </c>
      <c r="M645" s="395">
        <f t="shared" ca="1" si="914"/>
        <v>0</v>
      </c>
      <c r="N645" s="395">
        <f t="shared" ca="1" si="915"/>
        <v>0</v>
      </c>
      <c r="O645" s="395">
        <f t="shared" ca="1" si="916"/>
        <v>0</v>
      </c>
      <c r="P645" s="395">
        <f t="shared" ca="1" si="917"/>
        <v>0</v>
      </c>
      <c r="Q645" s="395">
        <f t="shared" ca="1" si="918"/>
        <v>0</v>
      </c>
      <c r="R645" s="395">
        <f t="shared" ca="1" si="919"/>
        <v>0</v>
      </c>
      <c r="S645" s="395">
        <f t="shared" ca="1" si="920"/>
        <v>0</v>
      </c>
      <c r="T645" s="395">
        <f t="shared" ca="1" si="921"/>
        <v>0</v>
      </c>
      <c r="U645" s="395">
        <f t="shared" ca="1" si="922"/>
        <v>0</v>
      </c>
      <c r="V645" s="395">
        <f t="shared" ca="1" si="923"/>
        <v>0</v>
      </c>
      <c r="W645" s="395">
        <f t="shared" ca="1" si="924"/>
        <v>0</v>
      </c>
      <c r="X645" s="249"/>
      <c r="Y645" s="249"/>
      <c r="Z645" s="249"/>
      <c r="AA645" s="249"/>
      <c r="AB645" s="249"/>
    </row>
    <row r="646" spans="1:28" hidden="1" outlineLevel="1">
      <c r="A646" s="249"/>
      <c r="B646" s="309" t="str">
        <f t="shared" ca="1" si="925"/>
        <v>RL Capex 2021</v>
      </c>
      <c r="C646" s="401"/>
      <c r="D646" s="401"/>
      <c r="E646" s="401"/>
      <c r="F646" s="401"/>
      <c r="G646" s="401"/>
      <c r="H646" s="401"/>
      <c r="I646" s="401"/>
      <c r="J646" s="401"/>
      <c r="K646" s="396"/>
      <c r="L646" s="400">
        <f ca="1">L609</f>
        <v>0</v>
      </c>
      <c r="M646" s="395">
        <f t="shared" ca="1" si="914"/>
        <v>0</v>
      </c>
      <c r="N646" s="395">
        <f t="shared" ca="1" si="915"/>
        <v>0</v>
      </c>
      <c r="O646" s="395">
        <f t="shared" ca="1" si="916"/>
        <v>0</v>
      </c>
      <c r="P646" s="395">
        <f t="shared" ca="1" si="917"/>
        <v>0</v>
      </c>
      <c r="Q646" s="395">
        <f t="shared" ca="1" si="918"/>
        <v>0</v>
      </c>
      <c r="R646" s="395">
        <f t="shared" ca="1" si="919"/>
        <v>0</v>
      </c>
      <c r="S646" s="395">
        <f t="shared" ca="1" si="920"/>
        <v>0</v>
      </c>
      <c r="T646" s="395">
        <f t="shared" ca="1" si="921"/>
        <v>0</v>
      </c>
      <c r="U646" s="395">
        <f t="shared" ca="1" si="922"/>
        <v>0</v>
      </c>
      <c r="V646" s="395">
        <f t="shared" ca="1" si="923"/>
        <v>0</v>
      </c>
      <c r="W646" s="395">
        <f t="shared" ca="1" si="924"/>
        <v>0</v>
      </c>
      <c r="X646" s="249"/>
      <c r="Y646" s="249"/>
      <c r="Z646" s="249"/>
      <c r="AA646" s="249"/>
      <c r="AB646" s="249"/>
    </row>
    <row r="647" spans="1:28" hidden="1" outlineLevel="1">
      <c r="A647" s="249"/>
      <c r="B647" s="309" t="str">
        <f t="shared" ca="1" si="925"/>
        <v>RL Capex 2022</v>
      </c>
      <c r="C647" s="401"/>
      <c r="D647" s="401"/>
      <c r="E647" s="401"/>
      <c r="F647" s="401"/>
      <c r="G647" s="401"/>
      <c r="H647" s="401"/>
      <c r="I647" s="401"/>
      <c r="J647" s="401"/>
      <c r="K647" s="401"/>
      <c r="L647" s="396"/>
      <c r="M647" s="400">
        <f ca="1">M609</f>
        <v>0</v>
      </c>
      <c r="N647" s="395">
        <f t="shared" ca="1" si="915"/>
        <v>0</v>
      </c>
      <c r="O647" s="395">
        <f t="shared" ca="1" si="916"/>
        <v>0</v>
      </c>
      <c r="P647" s="395">
        <f t="shared" ca="1" si="917"/>
        <v>0</v>
      </c>
      <c r="Q647" s="395">
        <f t="shared" ca="1" si="918"/>
        <v>0</v>
      </c>
      <c r="R647" s="395">
        <f t="shared" ca="1" si="919"/>
        <v>0</v>
      </c>
      <c r="S647" s="395">
        <f t="shared" ca="1" si="920"/>
        <v>0</v>
      </c>
      <c r="T647" s="395">
        <f t="shared" ca="1" si="921"/>
        <v>0</v>
      </c>
      <c r="U647" s="395">
        <f t="shared" ca="1" si="922"/>
        <v>0</v>
      </c>
      <c r="V647" s="395">
        <f t="shared" ca="1" si="923"/>
        <v>0</v>
      </c>
      <c r="W647" s="395">
        <f t="shared" ca="1" si="924"/>
        <v>0</v>
      </c>
      <c r="X647" s="249"/>
      <c r="Y647" s="249"/>
      <c r="Z647" s="249"/>
      <c r="AA647" s="249"/>
      <c r="AB647" s="249"/>
    </row>
    <row r="648" spans="1:28" hidden="1" outlineLevel="1">
      <c r="A648" s="249"/>
      <c r="B648" s="309" t="str">
        <f t="shared" ca="1" si="925"/>
        <v>RL Capex 2023</v>
      </c>
      <c r="C648" s="401"/>
      <c r="D648" s="401"/>
      <c r="E648" s="401"/>
      <c r="F648" s="401"/>
      <c r="G648" s="401"/>
      <c r="H648" s="401"/>
      <c r="I648" s="401"/>
      <c r="J648" s="401"/>
      <c r="K648" s="401"/>
      <c r="L648" s="401"/>
      <c r="M648" s="396"/>
      <c r="N648" s="400">
        <f>N609</f>
        <v>0</v>
      </c>
      <c r="O648" s="395">
        <f t="shared" si="916"/>
        <v>0</v>
      </c>
      <c r="P648" s="395">
        <f t="shared" si="917"/>
        <v>0</v>
      </c>
      <c r="Q648" s="395">
        <f t="shared" si="918"/>
        <v>0</v>
      </c>
      <c r="R648" s="395">
        <f t="shared" si="919"/>
        <v>0</v>
      </c>
      <c r="S648" s="395">
        <f t="shared" si="920"/>
        <v>0</v>
      </c>
      <c r="T648" s="395">
        <f t="shared" si="921"/>
        <v>0</v>
      </c>
      <c r="U648" s="395">
        <f t="shared" si="922"/>
        <v>0</v>
      </c>
      <c r="V648" s="395">
        <f t="shared" si="923"/>
        <v>0</v>
      </c>
      <c r="W648" s="395">
        <f t="shared" si="924"/>
        <v>0</v>
      </c>
      <c r="X648" s="249"/>
      <c r="Y648" s="249"/>
      <c r="Z648" s="249"/>
      <c r="AA648" s="249"/>
      <c r="AB648" s="249"/>
    </row>
    <row r="649" spans="1:28" hidden="1" outlineLevel="1">
      <c r="A649" s="249"/>
      <c r="B649" s="309" t="str">
        <f t="shared" ca="1" si="925"/>
        <v>RL Capex 2024</v>
      </c>
      <c r="C649" s="401"/>
      <c r="D649" s="401"/>
      <c r="E649" s="401"/>
      <c r="F649" s="401"/>
      <c r="G649" s="401"/>
      <c r="H649" s="401"/>
      <c r="I649" s="401"/>
      <c r="J649" s="401"/>
      <c r="K649" s="401"/>
      <c r="L649" s="401"/>
      <c r="M649" s="401"/>
      <c r="N649" s="396"/>
      <c r="O649" s="400">
        <f>O609</f>
        <v>0</v>
      </c>
      <c r="P649" s="395">
        <f t="shared" si="917"/>
        <v>0</v>
      </c>
      <c r="Q649" s="395">
        <f t="shared" si="918"/>
        <v>0</v>
      </c>
      <c r="R649" s="395">
        <f t="shared" si="919"/>
        <v>0</v>
      </c>
      <c r="S649" s="395">
        <f t="shared" si="920"/>
        <v>0</v>
      </c>
      <c r="T649" s="395">
        <f t="shared" si="921"/>
        <v>0</v>
      </c>
      <c r="U649" s="395">
        <f t="shared" si="922"/>
        <v>0</v>
      </c>
      <c r="V649" s="395">
        <f t="shared" si="923"/>
        <v>0</v>
      </c>
      <c r="W649" s="395">
        <f t="shared" si="924"/>
        <v>0</v>
      </c>
      <c r="X649" s="249"/>
      <c r="Y649" s="249"/>
      <c r="Z649" s="249"/>
      <c r="AA649" s="249"/>
      <c r="AB649" s="249"/>
    </row>
    <row r="650" spans="1:28" hidden="1" outlineLevel="1">
      <c r="A650" s="249"/>
      <c r="B650" s="309" t="str">
        <f t="shared" ca="1" si="925"/>
        <v>RL Capex 2025</v>
      </c>
      <c r="C650" s="401"/>
      <c r="D650" s="401"/>
      <c r="E650" s="401"/>
      <c r="F650" s="401"/>
      <c r="G650" s="401"/>
      <c r="H650" s="401"/>
      <c r="I650" s="401"/>
      <c r="J650" s="401"/>
      <c r="K650" s="401"/>
      <c r="L650" s="401"/>
      <c r="M650" s="401"/>
      <c r="N650" s="401"/>
      <c r="O650" s="396"/>
      <c r="P650" s="400">
        <f>P609</f>
        <v>0</v>
      </c>
      <c r="Q650" s="395">
        <f t="shared" si="918"/>
        <v>0</v>
      </c>
      <c r="R650" s="395">
        <f t="shared" si="919"/>
        <v>0</v>
      </c>
      <c r="S650" s="395">
        <f t="shared" si="920"/>
        <v>0</v>
      </c>
      <c r="T650" s="395">
        <f t="shared" si="921"/>
        <v>0</v>
      </c>
      <c r="U650" s="395">
        <f t="shared" si="922"/>
        <v>0</v>
      </c>
      <c r="V650" s="395">
        <f t="shared" si="923"/>
        <v>0</v>
      </c>
      <c r="W650" s="395">
        <f t="shared" si="924"/>
        <v>0</v>
      </c>
      <c r="X650" s="249"/>
      <c r="Y650" s="249"/>
      <c r="Z650" s="249"/>
      <c r="AA650" s="249"/>
      <c r="AB650" s="249"/>
    </row>
    <row r="651" spans="1:28" hidden="1" outlineLevel="1">
      <c r="A651" s="249"/>
      <c r="B651" s="309" t="str">
        <f t="shared" ca="1" si="925"/>
        <v>RL Capex 2026</v>
      </c>
      <c r="C651" s="401"/>
      <c r="D651" s="401"/>
      <c r="E651" s="401"/>
      <c r="F651" s="401"/>
      <c r="G651" s="401"/>
      <c r="H651" s="401"/>
      <c r="I651" s="401"/>
      <c r="J651" s="401"/>
      <c r="K651" s="401"/>
      <c r="L651" s="401"/>
      <c r="M651" s="401"/>
      <c r="N651" s="401"/>
      <c r="O651" s="401"/>
      <c r="P651" s="396"/>
      <c r="Q651" s="400">
        <f>Q609</f>
        <v>0</v>
      </c>
      <c r="R651" s="395">
        <f t="shared" si="919"/>
        <v>0</v>
      </c>
      <c r="S651" s="395">
        <f t="shared" si="920"/>
        <v>0</v>
      </c>
      <c r="T651" s="395">
        <f t="shared" si="921"/>
        <v>0</v>
      </c>
      <c r="U651" s="395">
        <f t="shared" si="922"/>
        <v>0</v>
      </c>
      <c r="V651" s="395">
        <f t="shared" si="923"/>
        <v>0</v>
      </c>
      <c r="W651" s="395">
        <f t="shared" si="924"/>
        <v>0</v>
      </c>
      <c r="X651" s="249"/>
      <c r="Y651" s="249"/>
      <c r="Z651" s="249"/>
      <c r="AA651" s="249"/>
      <c r="AB651" s="249"/>
    </row>
    <row r="652" spans="1:28" hidden="1" outlineLevel="1">
      <c r="A652" s="249"/>
      <c r="B652" s="309" t="str">
        <f t="shared" ca="1" si="925"/>
        <v>RL Capex 2027</v>
      </c>
      <c r="C652" s="401"/>
      <c r="D652" s="401"/>
      <c r="E652" s="401"/>
      <c r="F652" s="401"/>
      <c r="G652" s="401"/>
      <c r="H652" s="401"/>
      <c r="I652" s="401"/>
      <c r="J652" s="401"/>
      <c r="K652" s="401"/>
      <c r="L652" s="401"/>
      <c r="M652" s="401"/>
      <c r="N652" s="401"/>
      <c r="O652" s="401"/>
      <c r="P652" s="401"/>
      <c r="Q652" s="396"/>
      <c r="R652" s="400">
        <f>R609</f>
        <v>0</v>
      </c>
      <c r="S652" s="395">
        <f t="shared" si="920"/>
        <v>0</v>
      </c>
      <c r="T652" s="395">
        <f t="shared" si="921"/>
        <v>0</v>
      </c>
      <c r="U652" s="395">
        <f t="shared" si="922"/>
        <v>0</v>
      </c>
      <c r="V652" s="395">
        <f t="shared" si="923"/>
        <v>0</v>
      </c>
      <c r="W652" s="395">
        <f t="shared" si="924"/>
        <v>0</v>
      </c>
      <c r="X652" s="249"/>
      <c r="Y652" s="249"/>
      <c r="Z652" s="249"/>
      <c r="AA652" s="249"/>
      <c r="AB652" s="249"/>
    </row>
    <row r="653" spans="1:28" hidden="1" outlineLevel="1">
      <c r="A653" s="249"/>
      <c r="B653" s="309" t="str">
        <f t="shared" ca="1" si="925"/>
        <v>RL Capex 2028</v>
      </c>
      <c r="C653" s="401"/>
      <c r="D653" s="401"/>
      <c r="E653" s="401"/>
      <c r="F653" s="401"/>
      <c r="G653" s="401"/>
      <c r="H653" s="401"/>
      <c r="I653" s="401"/>
      <c r="J653" s="401"/>
      <c r="K653" s="401"/>
      <c r="L653" s="401"/>
      <c r="M653" s="401"/>
      <c r="N653" s="401"/>
      <c r="O653" s="401"/>
      <c r="P653" s="401"/>
      <c r="Q653" s="401"/>
      <c r="R653" s="396"/>
      <c r="S653" s="400">
        <f>S609</f>
        <v>0</v>
      </c>
      <c r="T653" s="395">
        <f t="shared" si="921"/>
        <v>0</v>
      </c>
      <c r="U653" s="395">
        <f t="shared" si="922"/>
        <v>0</v>
      </c>
      <c r="V653" s="395">
        <f t="shared" si="923"/>
        <v>0</v>
      </c>
      <c r="W653" s="395">
        <f t="shared" si="924"/>
        <v>0</v>
      </c>
      <c r="X653" s="249"/>
      <c r="Y653" s="249"/>
      <c r="Z653" s="249"/>
      <c r="AA653" s="249"/>
      <c r="AB653" s="249"/>
    </row>
    <row r="654" spans="1:28" hidden="1" outlineLevel="1">
      <c r="A654" s="249"/>
      <c r="B654" s="309" t="str">
        <f t="shared" ca="1" si="925"/>
        <v>RL Capex 2029</v>
      </c>
      <c r="C654" s="401"/>
      <c r="D654" s="401"/>
      <c r="E654" s="401"/>
      <c r="F654" s="401"/>
      <c r="G654" s="401"/>
      <c r="H654" s="401"/>
      <c r="I654" s="401"/>
      <c r="J654" s="401"/>
      <c r="K654" s="401"/>
      <c r="L654" s="401"/>
      <c r="M654" s="401"/>
      <c r="N654" s="401"/>
      <c r="O654" s="401"/>
      <c r="P654" s="401"/>
      <c r="Q654" s="401"/>
      <c r="R654" s="401"/>
      <c r="S654" s="396"/>
      <c r="T654" s="400">
        <f>T609</f>
        <v>0</v>
      </c>
      <c r="U654" s="395">
        <f t="shared" si="922"/>
        <v>0</v>
      </c>
      <c r="V654" s="395">
        <f t="shared" si="923"/>
        <v>0</v>
      </c>
      <c r="W654" s="395">
        <f t="shared" si="924"/>
        <v>0</v>
      </c>
      <c r="X654" s="249"/>
      <c r="Y654" s="249"/>
      <c r="Z654" s="249"/>
      <c r="AA654" s="249"/>
      <c r="AB654" s="249"/>
    </row>
    <row r="655" spans="1:28" hidden="1" outlineLevel="1">
      <c r="A655" s="249"/>
      <c r="B655" s="309" t="str">
        <f t="shared" ca="1" si="925"/>
        <v>RL Capex 2030</v>
      </c>
      <c r="C655" s="401"/>
      <c r="D655" s="401"/>
      <c r="E655" s="401"/>
      <c r="F655" s="401"/>
      <c r="G655" s="401"/>
      <c r="H655" s="401"/>
      <c r="I655" s="401"/>
      <c r="J655" s="401"/>
      <c r="K655" s="401"/>
      <c r="L655" s="401"/>
      <c r="M655" s="401"/>
      <c r="N655" s="401"/>
      <c r="O655" s="401"/>
      <c r="P655" s="401"/>
      <c r="Q655" s="401"/>
      <c r="R655" s="401"/>
      <c r="S655" s="401"/>
      <c r="T655" s="396"/>
      <c r="U655" s="400">
        <f>U609</f>
        <v>0</v>
      </c>
      <c r="V655" s="395">
        <f t="shared" si="923"/>
        <v>0</v>
      </c>
      <c r="W655" s="395">
        <f t="shared" si="924"/>
        <v>0</v>
      </c>
      <c r="X655" s="249"/>
      <c r="Y655" s="249"/>
      <c r="Z655" s="249"/>
      <c r="AA655" s="249"/>
      <c r="AB655" s="249"/>
    </row>
    <row r="656" spans="1:28" hidden="1" outlineLevel="1">
      <c r="A656" s="249"/>
      <c r="B656" s="309" t="str">
        <f t="shared" ca="1" si="925"/>
        <v>RL Capex 2031</v>
      </c>
      <c r="C656" s="401"/>
      <c r="D656" s="401"/>
      <c r="E656" s="401"/>
      <c r="F656" s="401"/>
      <c r="G656" s="401"/>
      <c r="H656" s="401"/>
      <c r="I656" s="401"/>
      <c r="J656" s="401"/>
      <c r="K656" s="401"/>
      <c r="L656" s="401"/>
      <c r="M656" s="401"/>
      <c r="N656" s="401"/>
      <c r="O656" s="401"/>
      <c r="P656" s="401"/>
      <c r="Q656" s="401"/>
      <c r="R656" s="401"/>
      <c r="S656" s="401"/>
      <c r="T656" s="401"/>
      <c r="U656" s="396"/>
      <c r="V656" s="400">
        <f>V609</f>
        <v>0</v>
      </c>
      <c r="W656" s="395">
        <f>IF(V656="n/a","n/a",MAX(0,V656-1))</f>
        <v>0</v>
      </c>
      <c r="X656" s="249"/>
      <c r="Y656" s="249"/>
      <c r="Z656" s="249"/>
      <c r="AA656" s="249"/>
      <c r="AB656" s="249"/>
    </row>
    <row r="657" spans="1:28" hidden="1" outlineLevel="1">
      <c r="A657" s="249"/>
      <c r="B657" s="309" t="str">
        <f t="shared" ca="1" si="925"/>
        <v>RL Capex 2032</v>
      </c>
      <c r="C657" s="401"/>
      <c r="D657" s="401"/>
      <c r="E657" s="401"/>
      <c r="F657" s="401"/>
      <c r="G657" s="401"/>
      <c r="H657" s="401"/>
      <c r="I657" s="401"/>
      <c r="J657" s="401"/>
      <c r="K657" s="401"/>
      <c r="L657" s="401"/>
      <c r="M657" s="401"/>
      <c r="N657" s="401"/>
      <c r="O657" s="401"/>
      <c r="P657" s="401"/>
      <c r="Q657" s="401"/>
      <c r="R657" s="401"/>
      <c r="S657" s="401"/>
      <c r="T657" s="401"/>
      <c r="U657" s="401"/>
      <c r="V657" s="396"/>
      <c r="W657" s="395">
        <f>W609</f>
        <v>0</v>
      </c>
      <c r="X657" s="249"/>
      <c r="Y657" s="249"/>
      <c r="Z657" s="249"/>
      <c r="AA657" s="249"/>
      <c r="AB657" s="249"/>
    </row>
    <row r="658" spans="1:28" hidden="1" outlineLevel="1">
      <c r="A658" s="249"/>
      <c r="B658" s="332"/>
      <c r="C658" s="395"/>
      <c r="D658" s="395"/>
      <c r="E658" s="395"/>
      <c r="F658" s="395"/>
      <c r="G658" s="395"/>
      <c r="H658" s="395"/>
      <c r="I658" s="395"/>
      <c r="J658" s="395"/>
      <c r="K658" s="395"/>
      <c r="L658" s="395"/>
      <c r="M658" s="395"/>
      <c r="N658" s="395"/>
      <c r="O658" s="395"/>
      <c r="P658" s="395"/>
      <c r="Q658" s="395"/>
      <c r="R658" s="395"/>
      <c r="S658" s="395"/>
      <c r="T658" s="395"/>
      <c r="U658" s="395"/>
      <c r="V658" s="395"/>
      <c r="W658" s="395"/>
      <c r="X658" s="249"/>
      <c r="Y658" s="249"/>
      <c r="Z658" s="249"/>
      <c r="AA658" s="249"/>
      <c r="AB658" s="249"/>
    </row>
    <row r="659" spans="1:28" collapsed="1">
      <c r="A659" s="322"/>
      <c r="B659" s="336" t="s">
        <v>192</v>
      </c>
      <c r="C659" s="460">
        <f ca="1">(IF(OR($C609&lt;&gt;"n/a",C609&lt;&gt;"n/a"),IF(SUM(C612:C634)=0,0,IF((SUMPRODUCT(C612:C634,C636:C658)/SUM(C612:C634))&lt;0,1,(SUMPRODUCT(C612:C634,C636:C658)/SUM(C612:C634)))),"n/a"))</f>
        <v>0</v>
      </c>
      <c r="D659" s="460">
        <f ca="1">(IF(OR($C609&lt;&gt;"n/a",D609&lt;&gt;"n/a"),IF(SUM(D612:D634)=0,0,IF((SUMPRODUCT(D612:D634,D636:D658)/SUM(D612:D634))&lt;0,1,(SUMPRODUCT(D612:D634,D636:D658)/SUM(D612:D634)))),"n/a"))</f>
        <v>0</v>
      </c>
      <c r="E659" s="460">
        <f t="shared" ref="E659:W659" ca="1" si="926">(IF(OR($C609&lt;&gt;"n/a",E609&lt;&gt;"n/a"),IF(SUM(E612:E634)=0,0,IF((SUMPRODUCT(E612:E634,E636:E658)/SUM(E612:E634))&lt;0,1,(SUMPRODUCT(E612:E634,E636:E658)/SUM(E612:E634)))),"n/a"))</f>
        <v>0</v>
      </c>
      <c r="F659" s="460">
        <f t="shared" ca="1" si="926"/>
        <v>0</v>
      </c>
      <c r="G659" s="460">
        <f t="shared" ca="1" si="926"/>
        <v>0</v>
      </c>
      <c r="H659" s="460">
        <f t="shared" ca="1" si="926"/>
        <v>0</v>
      </c>
      <c r="I659" s="460">
        <f t="shared" ca="1" si="926"/>
        <v>0</v>
      </c>
      <c r="J659" s="460">
        <f t="shared" ca="1" si="926"/>
        <v>0</v>
      </c>
      <c r="K659" s="460">
        <f t="shared" ca="1" si="926"/>
        <v>0</v>
      </c>
      <c r="L659" s="460">
        <f t="shared" ca="1" si="926"/>
        <v>0</v>
      </c>
      <c r="M659" s="460">
        <f t="shared" ca="1" si="926"/>
        <v>0</v>
      </c>
      <c r="N659" s="460">
        <f t="shared" ca="1" si="926"/>
        <v>0</v>
      </c>
      <c r="O659" s="460">
        <f t="shared" ca="1" si="926"/>
        <v>0</v>
      </c>
      <c r="P659" s="460">
        <f t="shared" ca="1" si="926"/>
        <v>0</v>
      </c>
      <c r="Q659" s="460">
        <f t="shared" ca="1" si="926"/>
        <v>0</v>
      </c>
      <c r="R659" s="460">
        <f t="shared" ca="1" si="926"/>
        <v>0</v>
      </c>
      <c r="S659" s="460">
        <f t="shared" ca="1" si="926"/>
        <v>0</v>
      </c>
      <c r="T659" s="460">
        <f t="shared" ca="1" si="926"/>
        <v>0</v>
      </c>
      <c r="U659" s="460">
        <f t="shared" ca="1" si="926"/>
        <v>0</v>
      </c>
      <c r="V659" s="460">
        <f t="shared" ca="1" si="926"/>
        <v>0</v>
      </c>
      <c r="W659" s="460">
        <f t="shared" ca="1" si="926"/>
        <v>0</v>
      </c>
      <c r="X659" s="249"/>
      <c r="Y659" s="249"/>
      <c r="Z659" s="249"/>
      <c r="AA659" s="249"/>
      <c r="AB659" s="249"/>
    </row>
    <row r="660" spans="1:28">
      <c r="A660" s="249"/>
      <c r="B660" s="249"/>
      <c r="C660" s="395"/>
      <c r="D660" s="395"/>
      <c r="E660" s="395"/>
      <c r="F660" s="395"/>
      <c r="G660" s="395"/>
      <c r="H660" s="395"/>
      <c r="I660" s="395"/>
      <c r="J660" s="395"/>
      <c r="K660" s="395"/>
      <c r="L660" s="395"/>
      <c r="M660" s="395"/>
      <c r="N660" s="395"/>
      <c r="O660" s="395"/>
      <c r="P660" s="395"/>
      <c r="Q660" s="395"/>
      <c r="R660" s="395"/>
      <c r="S660" s="395"/>
      <c r="T660" s="395"/>
      <c r="U660" s="395"/>
      <c r="V660" s="395"/>
      <c r="W660" s="395"/>
      <c r="X660" s="249"/>
      <c r="Y660" s="249"/>
      <c r="Z660" s="249"/>
      <c r="AA660" s="249"/>
      <c r="AB660" s="249"/>
    </row>
    <row r="661" spans="1:28">
      <c r="A661" s="72" t="s">
        <v>13</v>
      </c>
      <c r="B661" s="142">
        <f>VLOOKUP($A661,'RFM input'!$E$7:$F$56,2,FALSE)</f>
        <v>0</v>
      </c>
      <c r="C661" s="402"/>
      <c r="D661" s="402"/>
      <c r="E661" s="403"/>
      <c r="F661" s="403"/>
      <c r="G661" s="403"/>
      <c r="H661" s="403"/>
      <c r="I661" s="403"/>
      <c r="J661" s="403"/>
      <c r="K661" s="403"/>
      <c r="L661" s="403"/>
      <c r="M661" s="403"/>
      <c r="N661" s="403"/>
      <c r="O661" s="403"/>
      <c r="P661" s="403"/>
      <c r="Q661" s="403"/>
      <c r="R661" s="403"/>
      <c r="S661" s="403"/>
      <c r="T661" s="403"/>
      <c r="U661" s="403"/>
      <c r="V661" s="403"/>
      <c r="W661" s="403"/>
      <c r="X661" s="249"/>
      <c r="Y661" s="249"/>
      <c r="Z661" s="249"/>
      <c r="AA661" s="249"/>
      <c r="AB661" s="249"/>
    </row>
    <row r="662" spans="1:28">
      <c r="A662" s="378">
        <f>VALUE(REPLACE(A661,1,12,""))</f>
        <v>13</v>
      </c>
      <c r="B662" s="317" t="s">
        <v>195</v>
      </c>
      <c r="C662" s="389">
        <f ca="1">OFFSET('RAB roll forward'!$H$1189,'RAB remaining lives'!A662,0)</f>
        <v>0</v>
      </c>
      <c r="D662" s="390">
        <f ca="1">OFFSET('RFM input'!H$222,$A662,0)-OFFSET('RFM input'!H$276,$A662,0)</f>
        <v>0</v>
      </c>
      <c r="E662" s="390">
        <f ca="1">OFFSET('RFM input'!I$222,$A662,0)-OFFSET('RFM input'!I$276,$A662,0)</f>
        <v>0</v>
      </c>
      <c r="F662" s="390">
        <f ca="1">OFFSET('RFM input'!J$222,$A662,0)-OFFSET('RFM input'!J$276,$A662,0)</f>
        <v>0</v>
      </c>
      <c r="G662" s="390">
        <f ca="1">OFFSET('RFM input'!K$222,$A662,0)-OFFSET('RFM input'!K$276,$A662,0)</f>
        <v>0</v>
      </c>
      <c r="H662" s="390">
        <f ca="1">OFFSET('RFM input'!L$222,$A662,0)-OFFSET('RFM input'!L$276,$A662,0)</f>
        <v>0</v>
      </c>
      <c r="I662" s="390">
        <f ca="1">OFFSET('RFM input'!M$222,$A662,0)-OFFSET('RFM input'!M$276,$A662,0)</f>
        <v>0</v>
      </c>
      <c r="J662" s="390">
        <f ca="1">OFFSET('RFM input'!N$222,$A662,0)-OFFSET('RFM input'!N$276,$A662,0)</f>
        <v>0</v>
      </c>
      <c r="K662" s="390">
        <f ca="1">OFFSET('RFM input'!O$222,$A662,0)-OFFSET('RFM input'!O$276,$A662,0)</f>
        <v>0</v>
      </c>
      <c r="L662" s="390">
        <f ca="1">OFFSET('RFM input'!P$222,$A662,0)-OFFSET('RFM input'!P$276,$A662,0)</f>
        <v>0</v>
      </c>
      <c r="M662" s="390">
        <f ca="1">OFFSET('RFM input'!Q$222,$A662,0)-OFFSET('RFM input'!Q$276,$A662,0)</f>
        <v>0</v>
      </c>
      <c r="N662" s="390"/>
      <c r="O662" s="390"/>
      <c r="P662" s="390"/>
      <c r="Q662" s="390"/>
      <c r="R662" s="390"/>
      <c r="S662" s="390"/>
      <c r="T662" s="390"/>
      <c r="U662" s="390"/>
      <c r="V662" s="390"/>
      <c r="W662" s="390"/>
      <c r="X662" s="249"/>
      <c r="Y662" s="249"/>
      <c r="Z662" s="249"/>
      <c r="AA662" s="249"/>
      <c r="AB662" s="249"/>
    </row>
    <row r="663" spans="1:28">
      <c r="A663" s="249"/>
      <c r="B663" s="249" t="s">
        <v>325</v>
      </c>
      <c r="C663" s="391">
        <f ca="1">OFFSET('RFM input'!$K$6,'RAB remaining lives'!$A662,0)</f>
        <v>0</v>
      </c>
      <c r="D663" s="390">
        <f ca="1">OFFSET('RFM input'!$L$6,'RAB remaining lives'!$A662,0)</f>
        <v>0</v>
      </c>
      <c r="E663" s="390">
        <f ca="1">OFFSET('RFM input'!$L$6,'RAB remaining lives'!$A662,0)</f>
        <v>0</v>
      </c>
      <c r="F663" s="390">
        <f ca="1">OFFSET('RFM input'!$L$6,'RAB remaining lives'!$A662,0)</f>
        <v>0</v>
      </c>
      <c r="G663" s="390">
        <f ca="1">OFFSET('RFM input'!$L$6,'RAB remaining lives'!$A662,0)</f>
        <v>0</v>
      </c>
      <c r="H663" s="390">
        <f ca="1">OFFSET('RFM input'!$L$6,'RAB remaining lives'!$A662,0)</f>
        <v>0</v>
      </c>
      <c r="I663" s="390">
        <f ca="1">OFFSET('RFM input'!$L$6,'RAB remaining lives'!$A662,0)</f>
        <v>0</v>
      </c>
      <c r="J663" s="390">
        <f ca="1">OFFSET('RFM input'!$L$6,'RAB remaining lives'!$A662,0)</f>
        <v>0</v>
      </c>
      <c r="K663" s="390">
        <f ca="1">OFFSET('RFM input'!$L$6,'RAB remaining lives'!$A662,0)</f>
        <v>0</v>
      </c>
      <c r="L663" s="390">
        <f ca="1">OFFSET('RFM input'!$L$6,'RAB remaining lives'!$A662,0)</f>
        <v>0</v>
      </c>
      <c r="M663" s="390">
        <f ca="1">OFFSET('RFM input'!$L$6,'RAB remaining lives'!$A662,0)</f>
        <v>0</v>
      </c>
      <c r="N663" s="390"/>
      <c r="O663" s="390"/>
      <c r="P663" s="390"/>
      <c r="Q663" s="390"/>
      <c r="R663" s="390"/>
      <c r="S663" s="390"/>
      <c r="T663" s="390"/>
      <c r="U663" s="390"/>
      <c r="V663" s="390"/>
      <c r="W663" s="390"/>
      <c r="X663" s="249"/>
      <c r="Y663" s="249"/>
      <c r="Z663" s="249"/>
      <c r="AA663" s="249"/>
      <c r="AB663" s="249"/>
    </row>
    <row r="664" spans="1:28">
      <c r="A664" s="249"/>
      <c r="B664" s="286" t="s">
        <v>299</v>
      </c>
      <c r="C664" s="392"/>
      <c r="D664" s="393">
        <f ca="1">IF(D$6=(OFFSET('RFM input'!$G$60,0,'RFM input'!$AA$7)),OFFSET('RFM input'!$H$454,$A662,0),0)</f>
        <v>0</v>
      </c>
      <c r="E664" s="390">
        <f ca="1">IF(E$6=(OFFSET('RFM input'!$G$60,0,'RFM input'!$AA$7)),OFFSET('RFM input'!$H$454,$A662,0),0)</f>
        <v>0</v>
      </c>
      <c r="F664" s="390">
        <f ca="1">IF(F$6=(OFFSET('RFM input'!$G$60,0,'RFM input'!$AA$7)),OFFSET('RFM input'!$H$454,$A662,0),0)</f>
        <v>0</v>
      </c>
      <c r="G664" s="390">
        <f ca="1">IF(G$6=(OFFSET('RFM input'!$G$60,0,'RFM input'!$AA$7)),OFFSET('RFM input'!$H$454,$A662,0),0)</f>
        <v>0</v>
      </c>
      <c r="H664" s="390">
        <f ca="1">IF(H$6=(OFFSET('RFM input'!$G$60,0,'RFM input'!$AA$7)),OFFSET('RFM input'!$H$454,$A662,0),0)</f>
        <v>0</v>
      </c>
      <c r="I664" s="390">
        <f ca="1">IF(I$6=(OFFSET('RFM input'!$G$60,0,'RFM input'!$AA$7)),OFFSET('RFM input'!$H$454,$A662,0),0)</f>
        <v>0</v>
      </c>
      <c r="J664" s="390">
        <f ca="1">IF(J$6=(OFFSET('RFM input'!$G$60,0,'RFM input'!$AA$7)),OFFSET('RFM input'!$H$454,$A662,0),0)</f>
        <v>0</v>
      </c>
      <c r="K664" s="390">
        <f ca="1">IF(K$6=(OFFSET('RFM input'!$G$60,0,'RFM input'!$AA$7)),OFFSET('RFM input'!$H$454,$A662,0),0)</f>
        <v>0</v>
      </c>
      <c r="L664" s="390">
        <f ca="1">IF(L$6=(OFFSET('RFM input'!$G$60,0,'RFM input'!$AA$7)),OFFSET('RFM input'!$H$454,$A662,0),0)</f>
        <v>0</v>
      </c>
      <c r="M664" s="390">
        <f ca="1">IF(M$6=(OFFSET('RFM input'!$G$60,0,'RFM input'!$AA$7)),OFFSET('RFM input'!$H$454,$A662,0),0)</f>
        <v>0</v>
      </c>
      <c r="N664" s="390"/>
      <c r="O664" s="390"/>
      <c r="P664" s="390"/>
      <c r="Q664" s="390"/>
      <c r="R664" s="390"/>
      <c r="S664" s="390"/>
      <c r="T664" s="390"/>
      <c r="U664" s="390"/>
      <c r="V664" s="390"/>
      <c r="W664" s="390"/>
      <c r="X664" s="249"/>
      <c r="Y664" s="249"/>
      <c r="Z664" s="249"/>
      <c r="AA664" s="249"/>
      <c r="AB664" s="249"/>
    </row>
    <row r="665" spans="1:28">
      <c r="A665" s="249"/>
      <c r="B665" s="325" t="s">
        <v>306</v>
      </c>
      <c r="C665" s="392"/>
      <c r="D665" s="391">
        <f ca="1">IF(D$6=(OFFSET('RFM input'!$G$60,0,'RFM input'!$AA$7)),OFFSET('RFM input'!$J$454,$A662,0),0)</f>
        <v>0</v>
      </c>
      <c r="E665" s="394">
        <f ca="1">IF(E$6=(OFFSET('RFM input'!$G$60,0,'RFM input'!$AA$7)),OFFSET('RFM input'!$J$454,$A662,0),0)</f>
        <v>0</v>
      </c>
      <c r="F665" s="394">
        <f ca="1">IF(F$6=(OFFSET('RFM input'!$G$60,0,'RFM input'!$AA$7)),OFFSET('RFM input'!$J$454,$A662,0),0)</f>
        <v>0</v>
      </c>
      <c r="G665" s="394">
        <f ca="1">IF(G$6=(OFFSET('RFM input'!$G$60,0,'RFM input'!$AA$7)),OFFSET('RFM input'!$J$454,$A662,0),0)</f>
        <v>0</v>
      </c>
      <c r="H665" s="394">
        <f ca="1">IF(H$6=(OFFSET('RFM input'!$G$60,0,'RFM input'!$AA$7)),OFFSET('RFM input'!$J$454,$A662,0),0)</f>
        <v>0</v>
      </c>
      <c r="I665" s="394">
        <f ca="1">IF(I$6=(OFFSET('RFM input'!$G$60,0,'RFM input'!$AA$7)),OFFSET('RFM input'!$J$454,$A662,0),0)</f>
        <v>0</v>
      </c>
      <c r="J665" s="394">
        <f ca="1">IF(J$6=(OFFSET('RFM input'!$G$60,0,'RFM input'!$AA$7)),OFFSET('RFM input'!$J$454,$A662,0),0)</f>
        <v>0</v>
      </c>
      <c r="K665" s="394">
        <f ca="1">IF(K$6=(OFFSET('RFM input'!$G$60,0,'RFM input'!$AA$7)),OFFSET('RFM input'!$J$454,$A662,0),0)</f>
        <v>0</v>
      </c>
      <c r="L665" s="394">
        <f ca="1">IF(L$6=(OFFSET('RFM input'!$G$60,0,'RFM input'!$AA$7)),OFFSET('RFM input'!$J$454,$A662,0),0)</f>
        <v>0</v>
      </c>
      <c r="M665" s="394">
        <f ca="1">IF(M$6=(OFFSET('RFM input'!$G$60,0,'RFM input'!$AA$7)),OFFSET('RFM input'!$J$454,$A662,0),0)</f>
        <v>0</v>
      </c>
      <c r="N665" s="394"/>
      <c r="O665" s="394"/>
      <c r="P665" s="394"/>
      <c r="Q665" s="394"/>
      <c r="R665" s="394"/>
      <c r="S665" s="394"/>
      <c r="T665" s="394"/>
      <c r="U665" s="394"/>
      <c r="V665" s="394"/>
      <c r="W665" s="394"/>
      <c r="X665" s="249"/>
      <c r="Y665" s="249"/>
      <c r="Z665" s="249"/>
      <c r="AA665" s="249"/>
      <c r="AB665" s="249"/>
    </row>
    <row r="666" spans="1:28" hidden="1" outlineLevel="1">
      <c r="A666" s="459">
        <v>-1</v>
      </c>
      <c r="B666" s="309" t="s">
        <v>297</v>
      </c>
      <c r="C666" s="395"/>
      <c r="D666" s="395">
        <f t="shared" ref="D666" ca="1" si="927">IF(D690="n/a",0,IF(AND(D664=0,C666=0),0,
IF(AND(D664&lt;&gt;0,C666=0),(D664/D$10),
IF(AND(D665&lt;&gt;0,C666&lt;&gt;0),(C666-(C666/C690))+(D664/D$10),
IF(C690&lt;1,0,(C666-(C666/C690)))))))</f>
        <v>0</v>
      </c>
      <c r="E666" s="395">
        <f t="shared" ref="E666" ca="1" si="928">IF(E690="n/a",0,IF(AND(E664=0,D666=0),0,
IF(AND(E664&lt;&gt;0,D666=0),(E664/E$10),
IF(AND(E665&lt;&gt;0,D666&lt;&gt;0),(D666-(D666/D690))+(E664/E$10),
IF(D690&lt;1,0,(D666-(D666/D690)))))))</f>
        <v>0</v>
      </c>
      <c r="F666" s="395">
        <f t="shared" ref="F666" ca="1" si="929">IF(F690="n/a",0,IF(AND(F664=0,E666=0),0,
IF(AND(F664&lt;&gt;0,E666=0),(F664/F$10),
IF(AND(F665&lt;&gt;0,E666&lt;&gt;0),(E666-(E666/E690))+(F664/F$10),
IF(E690&lt;1,0,(E666-(E666/E690)))))))</f>
        <v>0</v>
      </c>
      <c r="G666" s="395">
        <f t="shared" ref="G666" ca="1" si="930">IF(G690="n/a",0,IF(AND(G664=0,F666=0),0,
IF(AND(G664&lt;&gt;0,F666=0),(G664/G$10),
IF(AND(G665&lt;&gt;0,F666&lt;&gt;0),(F666-(F666/F690))+(G664/G$10),
IF(F690&lt;1,0,(F666-(F666/F690)))))))</f>
        <v>0</v>
      </c>
      <c r="H666" s="395">
        <f ca="1">IF(H690="n/a",0,IF(AND(H664=0,G666=0),0,
IF(AND(H664&lt;&gt;0,G666=0),(H664/H$10),
IF(AND(H665&lt;&gt;0,G666&lt;&gt;0),(G666-(G666/G690))+(H664/H$10),
IF(G690&lt;1,0,(G666-(G666/G690)))))))</f>
        <v>0</v>
      </c>
      <c r="I666" s="395">
        <f t="shared" ref="I666" ca="1" si="931">IF(I690="n/a",0,IF(AND(I664=0,H666=0),0,
IF(AND(I664&lt;&gt;0,H666=0),(I664/I$10),
IF(AND(I665&lt;&gt;0,H666&lt;&gt;0),(H666-(H666/H690))+(I664/I$10),
IF(H690&lt;1,0,(H666-(H666/H690)))))))</f>
        <v>0</v>
      </c>
      <c r="J666" s="395">
        <f t="shared" ref="J666" ca="1" si="932">IF(J690="n/a",0,IF(AND(J664=0,I666=0),0,
IF(AND(J664&lt;&gt;0,I666=0),(J664/J$10),
IF(AND(J665&lt;&gt;0,I666&lt;&gt;0),(I666-(I666/I690))+(J664/J$10),
IF(I690&lt;1,0,(I666-(I666/I690)))))))</f>
        <v>0</v>
      </c>
      <c r="K666" s="395">
        <f t="shared" ref="K666" ca="1" si="933">IF(K690="n/a",0,IF(AND(K664=0,J666=0),0,
IF(AND(K664&lt;&gt;0,J666=0),(K664/K$10),
IF(AND(K665&lt;&gt;0,J666&lt;&gt;0),(J666-(J666/J690))+(K664/K$10),
IF(J690&lt;1,0,(J666-(J666/J690)))))))</f>
        <v>0</v>
      </c>
      <c r="L666" s="395">
        <f t="shared" ref="L666" ca="1" si="934">IF(L690="n/a",0,IF(AND(L664=0,K666=0),0,
IF(AND(L664&lt;&gt;0,K666=0),(L664/L$10),
IF(AND(L665&lt;&gt;0,K666&lt;&gt;0),(K666-(K666/K690))+(L664/L$10),
IF(K690&lt;1,0,(K666-(K666/K690)))))))</f>
        <v>0</v>
      </c>
      <c r="M666" s="395">
        <f t="shared" ref="M666" ca="1" si="935">IF(M690="n/a",0,IF(AND(M664=0,L666=0),0,
IF(AND(M664&lt;&gt;0,L666=0),(M664/M$10),
IF(AND(M665&lt;&gt;0,L666&lt;&gt;0),(L666-(L666/L690))+(M664/M$10),
IF(L690&lt;1,0,(L666-(L666/L690)))))))</f>
        <v>0</v>
      </c>
      <c r="N666" s="395">
        <f t="shared" ref="N666" ca="1" si="936">IF(N690="n/a",0,IF(AND(N664=0,M666=0),0,
IF(AND(N664&lt;&gt;0,M666=0),(N664/N$10),
IF(AND(N665&lt;&gt;0,M666&lt;&gt;0),(M666-(M666/M690))+(N664/N$10),
IF(M690&lt;1,0,(M666-(M666/M690)))))))</f>
        <v>0</v>
      </c>
      <c r="O666" s="395">
        <f t="shared" ref="O666" ca="1" si="937">IF(O690="n/a",0,IF(AND(O664=0,N666=0),0,
IF(AND(O664&lt;&gt;0,N666=0),(O664/O$10),
IF(AND(O665&lt;&gt;0,N666&lt;&gt;0),(N666-(N666/N690))+(O664/O$10),
IF(N690&lt;1,0,(N666-(N666/N690)))))))</f>
        <v>0</v>
      </c>
      <c r="P666" s="395">
        <f t="shared" ref="P666" ca="1" si="938">IF(P690="n/a",0,IF(AND(P664=0,O666=0),0,
IF(AND(P664&lt;&gt;0,O666=0),(P664/P$10),
IF(AND(P665&lt;&gt;0,O666&lt;&gt;0),(O666-(O666/O690))+(P664/P$10),
IF(O690&lt;1,0,(O666-(O666/O690)))))))</f>
        <v>0</v>
      </c>
      <c r="Q666" s="395">
        <f t="shared" ref="Q666" ca="1" si="939">IF(Q690="n/a",0,IF(AND(Q664=0,P666=0),0,
IF(AND(Q664&lt;&gt;0,P666=0),(Q664/Q$10),
IF(AND(Q665&lt;&gt;0,P666&lt;&gt;0),(P666-(P666/P690))+(Q664/Q$10),
IF(P690&lt;1,0,(P666-(P666/P690)))))))</f>
        <v>0</v>
      </c>
      <c r="R666" s="395">
        <f t="shared" ref="R666" ca="1" si="940">IF(R690="n/a",0,IF(AND(R664=0,Q666=0),0,
IF(AND(R664&lt;&gt;0,Q666=0),(R664/R$10),
IF(AND(R665&lt;&gt;0,Q666&lt;&gt;0),(Q666-(Q666/Q690))+(R664/R$10),
IF(Q690&lt;1,0,(Q666-(Q666/Q690)))))))</f>
        <v>0</v>
      </c>
      <c r="S666" s="395">
        <f t="shared" ref="S666" ca="1" si="941">IF(S690="n/a",0,IF(AND(S664=0,R666=0),0,
IF(AND(S664&lt;&gt;0,R666=0),(S664/S$10),
IF(AND(S665&lt;&gt;0,R666&lt;&gt;0),(R666-(R666/R690))+(S664/S$10),
IF(R690&lt;1,0,(R666-(R666/R690)))))))</f>
        <v>0</v>
      </c>
      <c r="T666" s="395">
        <f t="shared" ref="T666" ca="1" si="942">IF(T690="n/a",0,IF(AND(T664=0,S666=0),0,
IF(AND(T664&lt;&gt;0,S666=0),(T664/T$10),
IF(AND(T665&lt;&gt;0,S666&lt;&gt;0),(S666-(S666/S690))+(T664/T$10),
IF(S690&lt;1,0,(S666-(S666/S690)))))))</f>
        <v>0</v>
      </c>
      <c r="U666" s="395">
        <f t="shared" ref="U666" ca="1" si="943">IF(U690="n/a",0,IF(AND(U664=0,T666=0),0,
IF(AND(U664&lt;&gt;0,T666=0),(U664/U$10),
IF(AND(U665&lt;&gt;0,T666&lt;&gt;0),(T666-(T666/T690))+(U664/U$10),
IF(T690&lt;1,0,(T666-(T666/T690)))))))</f>
        <v>0</v>
      </c>
      <c r="V666" s="395">
        <f t="shared" ref="V666" ca="1" si="944">IF(V690="n/a",0,IF(AND(V664=0,U666=0),0,
IF(AND(V664&lt;&gt;0,U666=0),(V664/V$10),
IF(AND(V665&lt;&gt;0,U666&lt;&gt;0),(U666-(U666/U690))+(V664/V$10),
IF(U690&lt;1,0,(U666-(U666/U690)))))))</f>
        <v>0</v>
      </c>
      <c r="W666" s="395">
        <f t="shared" ref="W666" ca="1" si="945">IF(W690="n/a",0,IF(AND(W664=0,V666=0),0,
IF(AND(W664&lt;&gt;0,V666=0),(W664/W$10),
IF(AND(W665&lt;&gt;0,V666&lt;&gt;0),(V666-(V666/V690))+(W664/W$10),
IF(V690&lt;1,0,(V666-(V666/V690)))))))</f>
        <v>0</v>
      </c>
      <c r="X666" s="249"/>
      <c r="Y666" s="249"/>
      <c r="Z666" s="249"/>
      <c r="AA666" s="249"/>
      <c r="AB666" s="249"/>
    </row>
    <row r="667" spans="1:28" hidden="1" outlineLevel="1">
      <c r="A667" s="331">
        <v>0</v>
      </c>
      <c r="B667" s="309" t="s">
        <v>194</v>
      </c>
      <c r="C667" s="395">
        <f ca="1">C662/C$10</f>
        <v>0</v>
      </c>
      <c r="D667" s="395">
        <f ca="1">IF(C691="n/a",C667,IFERROR(IF((OFFSET($C667,0,$A667))&lt;0,
MIN(0,C667-(OFFSET($C667,0,$A667)/(OFFSET($C662,-$A666,$A667)))),
MAX(0,C667-(OFFSET($C667,0,$A667)/(OFFSET($C662,-$A666,$A667))))),0))</f>
        <v>0</v>
      </c>
      <c r="E667" s="395">
        <f t="shared" ref="E667" ca="1" si="946">IF(D691="n/a",D667,IFERROR(IF((OFFSET($C667,0,$A667))&lt;0,
MIN(0,D667-(OFFSET($C667,0,$A667)/(OFFSET($C662,-$A666,$A667)))),
MAX(0,D667-(OFFSET($C667,0,$A667)/(OFFSET($C662,-$A666,$A667))))),0))</f>
        <v>0</v>
      </c>
      <c r="F667" s="395">
        <f t="shared" ref="F667:F668" ca="1" si="947">IF(E691="n/a",E667,IFERROR(IF((OFFSET($C667,0,$A667))&lt;0,
MIN(0,E667-(OFFSET($C667,0,$A667)/(OFFSET($C662,-$A666,$A667)))),
MAX(0,E667-(OFFSET($C667,0,$A667)/(OFFSET($C662,-$A666,$A667))))),0))</f>
        <v>0</v>
      </c>
      <c r="G667" s="395">
        <f t="shared" ref="G667:G669" ca="1" si="948">IF(F691="n/a",F667,IFERROR(IF((OFFSET($C667,0,$A667))&lt;0,
MIN(0,F667-(OFFSET($C667,0,$A667)/(OFFSET($C662,-$A666,$A667)))),
MAX(0,F667-(OFFSET($C667,0,$A667)/(OFFSET($C662,-$A666,$A667))))),0))</f>
        <v>0</v>
      </c>
      <c r="H667" s="395">
        <f t="shared" ref="H667:H670" ca="1" si="949">IF(G691="n/a",G667,IFERROR(IF((OFFSET($C667,0,$A667))&lt;0,
MIN(0,G667-(OFFSET($C667,0,$A667)/(OFFSET($C662,-$A666,$A667)))),
MAX(0,G667-(OFFSET($C667,0,$A667)/(OFFSET($C662,-$A666,$A667))))),0))</f>
        <v>0</v>
      </c>
      <c r="I667" s="395">
        <f t="shared" ref="I667:I671" ca="1" si="950">IF(H691="n/a",H667,IFERROR(IF((OFFSET($C667,0,$A667))&lt;0,
MIN(0,H667-(OFFSET($C667,0,$A667)/(OFFSET($C662,-$A666,$A667)))),
MAX(0,H667-(OFFSET($C667,0,$A667)/(OFFSET($C662,-$A666,$A667))))),0))</f>
        <v>0</v>
      </c>
      <c r="J667" s="395">
        <f t="shared" ref="J667:J672" ca="1" si="951">IF(I691="n/a",I667,IFERROR(IF((OFFSET($C667,0,$A667))&lt;0,
MIN(0,I667-(OFFSET($C667,0,$A667)/(OFFSET($C662,-$A666,$A667)))),
MAX(0,I667-(OFFSET($C667,0,$A667)/(OFFSET($C662,-$A666,$A667))))),0))</f>
        <v>0</v>
      </c>
      <c r="K667" s="395">
        <f t="shared" ref="K667:K673" ca="1" si="952">IF(J691="n/a",J667,IFERROR(IF((OFFSET($C667,0,$A667))&lt;0,
MIN(0,J667-(OFFSET($C667,0,$A667)/(OFFSET($C662,-$A666,$A667)))),
MAX(0,J667-(OFFSET($C667,0,$A667)/(OFFSET($C662,-$A666,$A667))))),0))</f>
        <v>0</v>
      </c>
      <c r="L667" s="395">
        <f t="shared" ref="L667:L674" ca="1" si="953">IF(K691="n/a",K667,IFERROR(IF((OFFSET($C667,0,$A667))&lt;0,
MIN(0,K667-(OFFSET($C667,0,$A667)/(OFFSET($C662,-$A666,$A667)))),
MAX(0,K667-(OFFSET($C667,0,$A667)/(OFFSET($C662,-$A666,$A667))))),0))</f>
        <v>0</v>
      </c>
      <c r="M667" s="395">
        <f t="shared" ref="M667:M675" ca="1" si="954">IF(L691="n/a",L667,IFERROR(IF((OFFSET($C667,0,$A667))&lt;0,
MIN(0,L667-(OFFSET($C667,0,$A667)/(OFFSET($C662,-$A666,$A667)))),
MAX(0,L667-(OFFSET($C667,0,$A667)/(OFFSET($C662,-$A666,$A667))))),0))</f>
        <v>0</v>
      </c>
      <c r="N667" s="395">
        <f t="shared" ref="N667:N676" ca="1" si="955">IF(M691="n/a",M667,IFERROR(IF((OFFSET($C667,0,$A667))&lt;0,
MIN(0,M667-(OFFSET($C667,0,$A667)/(OFFSET($C662,-$A666,$A667)))),
MAX(0,M667-(OFFSET($C667,0,$A667)/(OFFSET($C662,-$A666,$A667))))),0))</f>
        <v>0</v>
      </c>
      <c r="O667" s="395">
        <f t="shared" ref="O667:O677" ca="1" si="956">IF(N691="n/a",N667,IFERROR(IF((OFFSET($C667,0,$A667))&lt;0,
MIN(0,N667-(OFFSET($C667,0,$A667)/(OFFSET($C662,-$A666,$A667)))),
MAX(0,N667-(OFFSET($C667,0,$A667)/(OFFSET($C662,-$A666,$A667))))),0))</f>
        <v>0</v>
      </c>
      <c r="P667" s="395">
        <f t="shared" ref="P667:P678" ca="1" si="957">IF(O691="n/a",O667,IFERROR(IF((OFFSET($C667,0,$A667))&lt;0,
MIN(0,O667-(OFFSET($C667,0,$A667)/(OFFSET($C662,-$A666,$A667)))),
MAX(0,O667-(OFFSET($C667,0,$A667)/(OFFSET($C662,-$A666,$A667))))),0))</f>
        <v>0</v>
      </c>
      <c r="Q667" s="395">
        <f t="shared" ref="Q667:Q679" ca="1" si="958">IF(P691="n/a",P667,IFERROR(IF((OFFSET($C667,0,$A667))&lt;0,
MIN(0,P667-(OFFSET($C667,0,$A667)/(OFFSET($C662,-$A666,$A667)))),
MAX(0,P667-(OFFSET($C667,0,$A667)/(OFFSET($C662,-$A666,$A667))))),0))</f>
        <v>0</v>
      </c>
      <c r="R667" s="395">
        <f t="shared" ref="R667:R680" ca="1" si="959">IF(Q691="n/a",Q667,IFERROR(IF((OFFSET($C667,0,$A667))&lt;0,
MIN(0,Q667-(OFFSET($C667,0,$A667)/(OFFSET($C662,-$A666,$A667)))),
MAX(0,Q667-(OFFSET($C667,0,$A667)/(OFFSET($C662,-$A666,$A667))))),0))</f>
        <v>0</v>
      </c>
      <c r="S667" s="395">
        <f t="shared" ref="S667:S681" ca="1" si="960">IF(R691="n/a",R667,IFERROR(IF((OFFSET($C667,0,$A667))&lt;0,
MIN(0,R667-(OFFSET($C667,0,$A667)/(OFFSET($C662,-$A666,$A667)))),
MAX(0,R667-(OFFSET($C667,0,$A667)/(OFFSET($C662,-$A666,$A667))))),0))</f>
        <v>0</v>
      </c>
      <c r="T667" s="395">
        <f t="shared" ref="T667:T682" ca="1" si="961">IF(S691="n/a",S667,IFERROR(IF((OFFSET($C667,0,$A667))&lt;0,
MIN(0,S667-(OFFSET($C667,0,$A667)/(OFFSET($C662,-$A666,$A667)))),
MAX(0,S667-(OFFSET($C667,0,$A667)/(OFFSET($C662,-$A666,$A667))))),0))</f>
        <v>0</v>
      </c>
      <c r="U667" s="395">
        <f t="shared" ref="U667:U683" ca="1" si="962">IF(T691="n/a",T667,IFERROR(IF((OFFSET($C667,0,$A667))&lt;0,
MIN(0,T667-(OFFSET($C667,0,$A667)/(OFFSET($C662,-$A666,$A667)))),
MAX(0,T667-(OFFSET($C667,0,$A667)/(OFFSET($C662,-$A666,$A667))))),0))</f>
        <v>0</v>
      </c>
      <c r="V667" s="395">
        <f t="shared" ref="V667:V684" ca="1" si="963">IF(U691="n/a",U667,IFERROR(IF((OFFSET($C667,0,$A667))&lt;0,
MIN(0,U667-(OFFSET($C667,0,$A667)/(OFFSET($C662,-$A666,$A667)))),
MAX(0,U667-(OFFSET($C667,0,$A667)/(OFFSET($C662,-$A666,$A667))))),0))</f>
        <v>0</v>
      </c>
      <c r="W667" s="395">
        <f t="shared" ref="W667:W685" ca="1" si="964">IF(V691="n/a",V667,IFERROR(IF((OFFSET($C667,0,$A667))&lt;0,
MIN(0,V667-(OFFSET($C667,0,$A667)/(OFFSET($C662,-$A666,$A667)))),
MAX(0,V667-(OFFSET($C667,0,$A667)/(OFFSET($C662,-$A666,$A667))))),0))</f>
        <v>0</v>
      </c>
      <c r="X667" s="249"/>
      <c r="Y667" s="249"/>
      <c r="Z667" s="249"/>
      <c r="AA667" s="249"/>
      <c r="AB667" s="249"/>
    </row>
    <row r="668" spans="1:28" hidden="1" outlineLevel="1">
      <c r="A668" s="331">
        <v>1</v>
      </c>
      <c r="B668" s="309" t="str">
        <f t="shared" ref="B668:B686" ca="1" si="965">"Depreciated Net Capex "&amp;OFFSET($C$6,0,A668)</f>
        <v>Depreciated Net Capex 2013</v>
      </c>
      <c r="C668" s="396"/>
      <c r="D668" s="397">
        <f ca="1">(D662*((1+D$11)^0.5)/D$10)</f>
        <v>0</v>
      </c>
      <c r="E668" s="395">
        <f ca="1">IF(D692="n/a",D668,IFERROR(IF((OFFSET($C668,0,$A668))&lt;0,
MIN(0,D668-(OFFSET($C668,0,$A668)/(OFFSET($C663,-$A667,$A668)))),
MAX(0,D668-(OFFSET($C668,0,$A668)/(OFFSET($C663,-$A667,$A668))))),0))</f>
        <v>0</v>
      </c>
      <c r="F668" s="395">
        <f t="shared" ca="1" si="947"/>
        <v>0</v>
      </c>
      <c r="G668" s="395">
        <f t="shared" ca="1" si="948"/>
        <v>0</v>
      </c>
      <c r="H668" s="395">
        <f t="shared" ca="1" si="949"/>
        <v>0</v>
      </c>
      <c r="I668" s="395">
        <f t="shared" ca="1" si="950"/>
        <v>0</v>
      </c>
      <c r="J668" s="395">
        <f t="shared" ca="1" si="951"/>
        <v>0</v>
      </c>
      <c r="K668" s="395">
        <f t="shared" ca="1" si="952"/>
        <v>0</v>
      </c>
      <c r="L668" s="395">
        <f t="shared" ca="1" si="953"/>
        <v>0</v>
      </c>
      <c r="M668" s="395">
        <f t="shared" ca="1" si="954"/>
        <v>0</v>
      </c>
      <c r="N668" s="395">
        <f t="shared" ca="1" si="955"/>
        <v>0</v>
      </c>
      <c r="O668" s="395">
        <f t="shared" ca="1" si="956"/>
        <v>0</v>
      </c>
      <c r="P668" s="395">
        <f t="shared" ca="1" si="957"/>
        <v>0</v>
      </c>
      <c r="Q668" s="395">
        <f t="shared" ca="1" si="958"/>
        <v>0</v>
      </c>
      <c r="R668" s="395">
        <f t="shared" ca="1" si="959"/>
        <v>0</v>
      </c>
      <c r="S668" s="395">
        <f t="shared" ca="1" si="960"/>
        <v>0</v>
      </c>
      <c r="T668" s="395">
        <f t="shared" ca="1" si="961"/>
        <v>0</v>
      </c>
      <c r="U668" s="395">
        <f t="shared" ca="1" si="962"/>
        <v>0</v>
      </c>
      <c r="V668" s="395">
        <f t="shared" ca="1" si="963"/>
        <v>0</v>
      </c>
      <c r="W668" s="395">
        <f t="shared" ca="1" si="964"/>
        <v>0</v>
      </c>
      <c r="X668" s="249"/>
      <c r="Y668" s="249"/>
      <c r="Z668" s="249"/>
      <c r="AA668" s="249"/>
      <c r="AB668" s="249"/>
    </row>
    <row r="669" spans="1:28" hidden="1" outlineLevel="1">
      <c r="A669" s="331">
        <v>2</v>
      </c>
      <c r="B669" s="309" t="str">
        <f t="shared" ca="1" si="965"/>
        <v>Depreciated Net Capex 2014</v>
      </c>
      <c r="C669" s="398"/>
      <c r="D669" s="399"/>
      <c r="E669" s="397">
        <f ca="1">(E662*((1+E$11)^0.5)/E$10)</f>
        <v>0</v>
      </c>
      <c r="F669" s="395">
        <f ca="1">IF(E693="n/a",E669,IFERROR(IF((OFFSET($C669,0,$A669))&lt;0,
MIN(0,E669-(OFFSET($C669,0,$A669)/(OFFSET($C664,-$A668,$A669)))),
MAX(0,E669-(OFFSET($C669,0,$A669)/(OFFSET($C664,-$A668,$A669))))),0))</f>
        <v>0</v>
      </c>
      <c r="G669" s="395">
        <f t="shared" ca="1" si="948"/>
        <v>0</v>
      </c>
      <c r="H669" s="395">
        <f t="shared" ca="1" si="949"/>
        <v>0</v>
      </c>
      <c r="I669" s="395">
        <f t="shared" ca="1" si="950"/>
        <v>0</v>
      </c>
      <c r="J669" s="395">
        <f t="shared" ca="1" si="951"/>
        <v>0</v>
      </c>
      <c r="K669" s="395">
        <f t="shared" ca="1" si="952"/>
        <v>0</v>
      </c>
      <c r="L669" s="395">
        <f t="shared" ca="1" si="953"/>
        <v>0</v>
      </c>
      <c r="M669" s="395">
        <f t="shared" ca="1" si="954"/>
        <v>0</v>
      </c>
      <c r="N669" s="395">
        <f t="shared" ca="1" si="955"/>
        <v>0</v>
      </c>
      <c r="O669" s="395">
        <f t="shared" ca="1" si="956"/>
        <v>0</v>
      </c>
      <c r="P669" s="395">
        <f t="shared" ca="1" si="957"/>
        <v>0</v>
      </c>
      <c r="Q669" s="395">
        <f t="shared" ca="1" si="958"/>
        <v>0</v>
      </c>
      <c r="R669" s="395">
        <f t="shared" ca="1" si="959"/>
        <v>0</v>
      </c>
      <c r="S669" s="395">
        <f t="shared" ca="1" si="960"/>
        <v>0</v>
      </c>
      <c r="T669" s="395">
        <f t="shared" ca="1" si="961"/>
        <v>0</v>
      </c>
      <c r="U669" s="395">
        <f t="shared" ca="1" si="962"/>
        <v>0</v>
      </c>
      <c r="V669" s="395">
        <f t="shared" ca="1" si="963"/>
        <v>0</v>
      </c>
      <c r="W669" s="395">
        <f t="shared" ca="1" si="964"/>
        <v>0</v>
      </c>
      <c r="X669" s="334"/>
      <c r="Y669" s="249"/>
      <c r="Z669" s="249"/>
      <c r="AA669" s="249"/>
      <c r="AB669" s="249"/>
    </row>
    <row r="670" spans="1:28" hidden="1" outlineLevel="1">
      <c r="A670" s="331">
        <v>3</v>
      </c>
      <c r="B670" s="309" t="str">
        <f t="shared" ca="1" si="965"/>
        <v>Depreciated Net Capex 2015</v>
      </c>
      <c r="C670" s="398"/>
      <c r="D670" s="398"/>
      <c r="E670" s="399"/>
      <c r="F670" s="400">
        <f ca="1">($F662*((1+F$11)^0.5)/F$10)</f>
        <v>0</v>
      </c>
      <c r="G670" s="395">
        <f ca="1">IF(F694="n/a",F670,IFERROR(IF((OFFSET($C670,0,$A670))&lt;0,
MIN(0,F670-(OFFSET($C670,0,$A670)/(OFFSET($C665,-$A669,$A670)))),
MAX(0,F670-(OFFSET($C670,0,$A670)/(OFFSET($C665,-$A669,$A670))))),0))</f>
        <v>0</v>
      </c>
      <c r="H670" s="395">
        <f t="shared" ca="1" si="949"/>
        <v>0</v>
      </c>
      <c r="I670" s="395">
        <f t="shared" ca="1" si="950"/>
        <v>0</v>
      </c>
      <c r="J670" s="395">
        <f t="shared" ca="1" si="951"/>
        <v>0</v>
      </c>
      <c r="K670" s="395">
        <f t="shared" ca="1" si="952"/>
        <v>0</v>
      </c>
      <c r="L670" s="395">
        <f t="shared" ca="1" si="953"/>
        <v>0</v>
      </c>
      <c r="M670" s="395">
        <f t="shared" ca="1" si="954"/>
        <v>0</v>
      </c>
      <c r="N670" s="395">
        <f t="shared" ca="1" si="955"/>
        <v>0</v>
      </c>
      <c r="O670" s="395">
        <f t="shared" ca="1" si="956"/>
        <v>0</v>
      </c>
      <c r="P670" s="395">
        <f t="shared" ca="1" si="957"/>
        <v>0</v>
      </c>
      <c r="Q670" s="395">
        <f t="shared" ca="1" si="958"/>
        <v>0</v>
      </c>
      <c r="R670" s="395">
        <f t="shared" ca="1" si="959"/>
        <v>0</v>
      </c>
      <c r="S670" s="395">
        <f t="shared" ca="1" si="960"/>
        <v>0</v>
      </c>
      <c r="T670" s="395">
        <f t="shared" ca="1" si="961"/>
        <v>0</v>
      </c>
      <c r="U670" s="395">
        <f t="shared" ca="1" si="962"/>
        <v>0</v>
      </c>
      <c r="V670" s="395">
        <f t="shared" ca="1" si="963"/>
        <v>0</v>
      </c>
      <c r="W670" s="395">
        <f t="shared" ca="1" si="964"/>
        <v>0</v>
      </c>
      <c r="X670" s="334"/>
      <c r="Y670" s="334"/>
      <c r="Z670" s="249"/>
      <c r="AA670" s="249"/>
      <c r="AB670" s="249"/>
    </row>
    <row r="671" spans="1:28" hidden="1" outlineLevel="1">
      <c r="A671" s="331">
        <v>4</v>
      </c>
      <c r="B671" s="309" t="str">
        <f t="shared" ca="1" si="965"/>
        <v>Depreciated Net Capex 2016</v>
      </c>
      <c r="C671" s="398"/>
      <c r="D671" s="398"/>
      <c r="E671" s="398"/>
      <c r="F671" s="399"/>
      <c r="G671" s="400">
        <f ca="1">($G662*((1+G$11)^0.5)/G$10)</f>
        <v>0</v>
      </c>
      <c r="H671" s="395">
        <f ca="1">IF(G695="n/a",G671,IFERROR(IF((OFFSET($C671,0,$A671))&lt;0,
MIN(0,G671-(OFFSET($C671,0,$A671)/(OFFSET($C666,-$A670,$A671)))),
MAX(0,G671-(OFFSET($C671,0,$A671)/(OFFSET($C666,-$A670,$A671))))),0))</f>
        <v>0</v>
      </c>
      <c r="I671" s="395">
        <f t="shared" ca="1" si="950"/>
        <v>0</v>
      </c>
      <c r="J671" s="395">
        <f t="shared" ca="1" si="951"/>
        <v>0</v>
      </c>
      <c r="K671" s="395">
        <f t="shared" ca="1" si="952"/>
        <v>0</v>
      </c>
      <c r="L671" s="395">
        <f t="shared" ca="1" si="953"/>
        <v>0</v>
      </c>
      <c r="M671" s="395">
        <f t="shared" ca="1" si="954"/>
        <v>0</v>
      </c>
      <c r="N671" s="395">
        <f t="shared" ca="1" si="955"/>
        <v>0</v>
      </c>
      <c r="O671" s="395">
        <f t="shared" ca="1" si="956"/>
        <v>0</v>
      </c>
      <c r="P671" s="395">
        <f t="shared" ca="1" si="957"/>
        <v>0</v>
      </c>
      <c r="Q671" s="395">
        <f t="shared" ca="1" si="958"/>
        <v>0</v>
      </c>
      <c r="R671" s="395">
        <f t="shared" ca="1" si="959"/>
        <v>0</v>
      </c>
      <c r="S671" s="395">
        <f t="shared" ca="1" si="960"/>
        <v>0</v>
      </c>
      <c r="T671" s="395">
        <f t="shared" ca="1" si="961"/>
        <v>0</v>
      </c>
      <c r="U671" s="395">
        <f t="shared" ca="1" si="962"/>
        <v>0</v>
      </c>
      <c r="V671" s="395">
        <f t="shared" ca="1" si="963"/>
        <v>0</v>
      </c>
      <c r="W671" s="395">
        <f t="shared" ca="1" si="964"/>
        <v>0</v>
      </c>
      <c r="X671" s="334"/>
      <c r="Y671" s="334"/>
      <c r="Z671" s="334"/>
      <c r="AA671" s="249"/>
      <c r="AB671" s="249"/>
    </row>
    <row r="672" spans="1:28" hidden="1" outlineLevel="1">
      <c r="A672" s="331">
        <v>5</v>
      </c>
      <c r="B672" s="309" t="str">
        <f t="shared" ca="1" si="965"/>
        <v>Depreciated Net Capex 2017</v>
      </c>
      <c r="C672" s="398"/>
      <c r="D672" s="398"/>
      <c r="E672" s="398"/>
      <c r="F672" s="398"/>
      <c r="G672" s="399"/>
      <c r="H672" s="400">
        <f ca="1">(H662*((1+H$11)^0.5)/H$10)</f>
        <v>0</v>
      </c>
      <c r="I672" s="395">
        <f ca="1">IF(H696="n/a",H672,IFERROR(IF((OFFSET($C672,0,$A672))&lt;0,
MIN(0,H672-(OFFSET($C672,0,$A672)/(OFFSET($C667,-$A671,$A672)))),
MAX(0,H672-(OFFSET($C672,0,$A672)/(OFFSET($C667,-$A671,$A672))))),0))</f>
        <v>0</v>
      </c>
      <c r="J672" s="395">
        <f t="shared" ca="1" si="951"/>
        <v>0</v>
      </c>
      <c r="K672" s="395">
        <f t="shared" ca="1" si="952"/>
        <v>0</v>
      </c>
      <c r="L672" s="395">
        <f t="shared" ca="1" si="953"/>
        <v>0</v>
      </c>
      <c r="M672" s="395">
        <f t="shared" ca="1" si="954"/>
        <v>0</v>
      </c>
      <c r="N672" s="395">
        <f t="shared" ca="1" si="955"/>
        <v>0</v>
      </c>
      <c r="O672" s="395">
        <f t="shared" ca="1" si="956"/>
        <v>0</v>
      </c>
      <c r="P672" s="395">
        <f t="shared" ca="1" si="957"/>
        <v>0</v>
      </c>
      <c r="Q672" s="395">
        <f t="shared" ca="1" si="958"/>
        <v>0</v>
      </c>
      <c r="R672" s="395">
        <f t="shared" ca="1" si="959"/>
        <v>0</v>
      </c>
      <c r="S672" s="395">
        <f t="shared" ca="1" si="960"/>
        <v>0</v>
      </c>
      <c r="T672" s="395">
        <f t="shared" ca="1" si="961"/>
        <v>0</v>
      </c>
      <c r="U672" s="395">
        <f t="shared" ca="1" si="962"/>
        <v>0</v>
      </c>
      <c r="V672" s="395">
        <f t="shared" ca="1" si="963"/>
        <v>0</v>
      </c>
      <c r="W672" s="395">
        <f t="shared" ca="1" si="964"/>
        <v>0</v>
      </c>
      <c r="X672" s="334"/>
      <c r="Y672" s="334"/>
      <c r="Z672" s="334"/>
      <c r="AA672" s="249"/>
      <c r="AB672" s="249"/>
    </row>
    <row r="673" spans="1:28" hidden="1" outlineLevel="1">
      <c r="A673" s="331">
        <v>6</v>
      </c>
      <c r="B673" s="309" t="str">
        <f t="shared" ca="1" si="965"/>
        <v>Depreciated Net Capex 2018</v>
      </c>
      <c r="C673" s="398"/>
      <c r="D673" s="398"/>
      <c r="E673" s="398"/>
      <c r="F673" s="398"/>
      <c r="G673" s="398"/>
      <c r="H673" s="399"/>
      <c r="I673" s="400">
        <f ca="1">(I662*((1+I$11)^0.5)/I$10)</f>
        <v>0</v>
      </c>
      <c r="J673" s="395">
        <f ca="1">IF(I697="n/a",I673,IFERROR(IF((OFFSET($C673,0,$A673))&lt;0,
MIN(0,I673-(OFFSET($C673,0,$A673)/(OFFSET($C668,-$A672,$A673)))),
MAX(0,I673-(OFFSET($C673,0,$A673)/(OFFSET($C668,-$A672,$A673))))),0))</f>
        <v>0</v>
      </c>
      <c r="K673" s="395">
        <f t="shared" ca="1" si="952"/>
        <v>0</v>
      </c>
      <c r="L673" s="395">
        <f t="shared" ca="1" si="953"/>
        <v>0</v>
      </c>
      <c r="M673" s="395">
        <f t="shared" ca="1" si="954"/>
        <v>0</v>
      </c>
      <c r="N673" s="395">
        <f t="shared" ca="1" si="955"/>
        <v>0</v>
      </c>
      <c r="O673" s="395">
        <f t="shared" ca="1" si="956"/>
        <v>0</v>
      </c>
      <c r="P673" s="395">
        <f t="shared" ca="1" si="957"/>
        <v>0</v>
      </c>
      <c r="Q673" s="395">
        <f t="shared" ca="1" si="958"/>
        <v>0</v>
      </c>
      <c r="R673" s="395">
        <f t="shared" ca="1" si="959"/>
        <v>0</v>
      </c>
      <c r="S673" s="395">
        <f t="shared" ca="1" si="960"/>
        <v>0</v>
      </c>
      <c r="T673" s="395">
        <f t="shared" ca="1" si="961"/>
        <v>0</v>
      </c>
      <c r="U673" s="395">
        <f t="shared" ca="1" si="962"/>
        <v>0</v>
      </c>
      <c r="V673" s="395">
        <f t="shared" ca="1" si="963"/>
        <v>0</v>
      </c>
      <c r="W673" s="395">
        <f t="shared" ca="1" si="964"/>
        <v>0</v>
      </c>
      <c r="X673" s="334"/>
      <c r="Y673" s="334"/>
      <c r="Z673" s="334"/>
      <c r="AA673" s="249"/>
      <c r="AB673" s="249"/>
    </row>
    <row r="674" spans="1:28" hidden="1" outlineLevel="1">
      <c r="A674" s="331">
        <v>7</v>
      </c>
      <c r="B674" s="309" t="str">
        <f t="shared" ca="1" si="965"/>
        <v>Depreciated Net Capex 2019</v>
      </c>
      <c r="C674" s="398"/>
      <c r="D674" s="398"/>
      <c r="E674" s="398"/>
      <c r="F674" s="398"/>
      <c r="G674" s="398"/>
      <c r="H674" s="398"/>
      <c r="I674" s="399"/>
      <c r="J674" s="400">
        <f ca="1">(J662*((1+J$11)^0.5)/J$10)</f>
        <v>0</v>
      </c>
      <c r="K674" s="395">
        <f ca="1">IF(J698="n/a",J674,IFERROR(IF((OFFSET($C674,0,$A674))&lt;0,
MIN(0,J674-(OFFSET($C674,0,$A674)/(OFFSET($C669,-$A673,$A674)))),
MAX(0,J674-(OFFSET($C674,0,$A674)/(OFFSET($C669,-$A673,$A674))))),0))</f>
        <v>0</v>
      </c>
      <c r="L674" s="395">
        <f t="shared" ca="1" si="953"/>
        <v>0</v>
      </c>
      <c r="M674" s="395">
        <f t="shared" ca="1" si="954"/>
        <v>0</v>
      </c>
      <c r="N674" s="395">
        <f t="shared" ca="1" si="955"/>
        <v>0</v>
      </c>
      <c r="O674" s="395">
        <f t="shared" ca="1" si="956"/>
        <v>0</v>
      </c>
      <c r="P674" s="395">
        <f t="shared" ca="1" si="957"/>
        <v>0</v>
      </c>
      <c r="Q674" s="395">
        <f t="shared" ca="1" si="958"/>
        <v>0</v>
      </c>
      <c r="R674" s="395">
        <f t="shared" ca="1" si="959"/>
        <v>0</v>
      </c>
      <c r="S674" s="395">
        <f t="shared" ca="1" si="960"/>
        <v>0</v>
      </c>
      <c r="T674" s="395">
        <f t="shared" ca="1" si="961"/>
        <v>0</v>
      </c>
      <c r="U674" s="395">
        <f t="shared" ca="1" si="962"/>
        <v>0</v>
      </c>
      <c r="V674" s="395">
        <f t="shared" ca="1" si="963"/>
        <v>0</v>
      </c>
      <c r="W674" s="395">
        <f t="shared" ca="1" si="964"/>
        <v>0</v>
      </c>
      <c r="X674" s="334"/>
      <c r="Y674" s="334"/>
      <c r="Z674" s="334"/>
      <c r="AA674" s="249"/>
      <c r="AB674" s="249"/>
    </row>
    <row r="675" spans="1:28" hidden="1" outlineLevel="1">
      <c r="A675" s="331">
        <v>8</v>
      </c>
      <c r="B675" s="309" t="str">
        <f t="shared" ca="1" si="965"/>
        <v>Depreciated Net Capex 2020</v>
      </c>
      <c r="C675" s="398"/>
      <c r="D675" s="398"/>
      <c r="E675" s="398"/>
      <c r="F675" s="398"/>
      <c r="G675" s="398"/>
      <c r="H675" s="398"/>
      <c r="I675" s="398"/>
      <c r="J675" s="399"/>
      <c r="K675" s="400">
        <f ca="1">(K662*((1+K$11)^0.5)/K$10)</f>
        <v>0</v>
      </c>
      <c r="L675" s="395">
        <f ca="1">IF(K699="n/a",K675,IFERROR(IF((OFFSET($C675,0,$A675))&lt;0,
MIN(0,K675-(OFFSET($C675,0,$A675)/(OFFSET($C670,-$A674,$A675)))),
MAX(0,K675-(OFFSET($C675,0,$A675)/(OFFSET($C670,-$A674,$A675))))),0))</f>
        <v>0</v>
      </c>
      <c r="M675" s="395">
        <f t="shared" ca="1" si="954"/>
        <v>0</v>
      </c>
      <c r="N675" s="395">
        <f t="shared" ca="1" si="955"/>
        <v>0</v>
      </c>
      <c r="O675" s="395">
        <f t="shared" ca="1" si="956"/>
        <v>0</v>
      </c>
      <c r="P675" s="395">
        <f t="shared" ca="1" si="957"/>
        <v>0</v>
      </c>
      <c r="Q675" s="395">
        <f t="shared" ca="1" si="958"/>
        <v>0</v>
      </c>
      <c r="R675" s="395">
        <f t="shared" ca="1" si="959"/>
        <v>0</v>
      </c>
      <c r="S675" s="395">
        <f t="shared" ca="1" si="960"/>
        <v>0</v>
      </c>
      <c r="T675" s="395">
        <f t="shared" ca="1" si="961"/>
        <v>0</v>
      </c>
      <c r="U675" s="395">
        <f t="shared" ca="1" si="962"/>
        <v>0</v>
      </c>
      <c r="V675" s="395">
        <f t="shared" ca="1" si="963"/>
        <v>0</v>
      </c>
      <c r="W675" s="395">
        <f t="shared" ca="1" si="964"/>
        <v>0</v>
      </c>
      <c r="X675" s="334"/>
      <c r="Y675" s="334"/>
      <c r="Z675" s="334"/>
      <c r="AA675" s="249"/>
      <c r="AB675" s="249"/>
    </row>
    <row r="676" spans="1:28" hidden="1" outlineLevel="1">
      <c r="A676" s="331">
        <v>9</v>
      </c>
      <c r="B676" s="309" t="str">
        <f t="shared" ca="1" si="965"/>
        <v>Depreciated Net Capex 2021</v>
      </c>
      <c r="C676" s="398"/>
      <c r="D676" s="398"/>
      <c r="E676" s="398"/>
      <c r="F676" s="398"/>
      <c r="G676" s="398"/>
      <c r="H676" s="398"/>
      <c r="I676" s="398"/>
      <c r="J676" s="398"/>
      <c r="K676" s="399"/>
      <c r="L676" s="400">
        <f ca="1">(L662*((1+L$11)^0.5)/L$10)</f>
        <v>0</v>
      </c>
      <c r="M676" s="395">
        <f ca="1">IF(L700="n/a",L676,IFERROR(IF((OFFSET($C676,0,$A676))&lt;0,
MIN(0,L676-(OFFSET($C676,0,$A676)/(OFFSET($C671,-$A675,$A676)))),
MAX(0,L676-(OFFSET($C676,0,$A676)/(OFFSET($C671,-$A675,$A676))))),0))</f>
        <v>0</v>
      </c>
      <c r="N676" s="395">
        <f t="shared" ca="1" si="955"/>
        <v>0</v>
      </c>
      <c r="O676" s="395">
        <f t="shared" ca="1" si="956"/>
        <v>0</v>
      </c>
      <c r="P676" s="395">
        <f t="shared" ca="1" si="957"/>
        <v>0</v>
      </c>
      <c r="Q676" s="395">
        <f t="shared" ca="1" si="958"/>
        <v>0</v>
      </c>
      <c r="R676" s="395">
        <f t="shared" ca="1" si="959"/>
        <v>0</v>
      </c>
      <c r="S676" s="395">
        <f t="shared" ca="1" si="960"/>
        <v>0</v>
      </c>
      <c r="T676" s="395">
        <f t="shared" ca="1" si="961"/>
        <v>0</v>
      </c>
      <c r="U676" s="395">
        <f t="shared" ca="1" si="962"/>
        <v>0</v>
      </c>
      <c r="V676" s="395">
        <f t="shared" ca="1" si="963"/>
        <v>0</v>
      </c>
      <c r="W676" s="395">
        <f t="shared" ca="1" si="964"/>
        <v>0</v>
      </c>
      <c r="X676" s="334"/>
      <c r="Y676" s="334"/>
      <c r="Z676" s="334"/>
      <c r="AA676" s="249"/>
      <c r="AB676" s="249"/>
    </row>
    <row r="677" spans="1:28" hidden="1" outlineLevel="1">
      <c r="A677" s="331">
        <v>10</v>
      </c>
      <c r="B677" s="309" t="str">
        <f t="shared" ca="1" si="965"/>
        <v>Depreciated Net Capex 2022</v>
      </c>
      <c r="C677" s="398"/>
      <c r="D677" s="398"/>
      <c r="E677" s="398"/>
      <c r="F677" s="398"/>
      <c r="G677" s="398"/>
      <c r="H677" s="398"/>
      <c r="I677" s="398"/>
      <c r="J677" s="398"/>
      <c r="K677" s="398"/>
      <c r="L677" s="399"/>
      <c r="M677" s="400">
        <f ca="1">(M662*((1+M$11)^0.5)/M$10)</f>
        <v>0</v>
      </c>
      <c r="N677" s="395">
        <f ca="1">IF(M701="n/a",M677,IFERROR(IF((OFFSET($C677,0,$A677))&lt;0,
MIN(0,M677-(OFFSET($C677,0,$A677)/(OFFSET($C672,-$A676,$A677)))),
MAX(0,M677-(OFFSET($C677,0,$A677)/(OFFSET($C672,-$A676,$A677))))),0))</f>
        <v>0</v>
      </c>
      <c r="O677" s="395">
        <f t="shared" ca="1" si="956"/>
        <v>0</v>
      </c>
      <c r="P677" s="395">
        <f t="shared" ca="1" si="957"/>
        <v>0</v>
      </c>
      <c r="Q677" s="395">
        <f t="shared" ca="1" si="958"/>
        <v>0</v>
      </c>
      <c r="R677" s="395">
        <f t="shared" ca="1" si="959"/>
        <v>0</v>
      </c>
      <c r="S677" s="395">
        <f t="shared" ca="1" si="960"/>
        <v>0</v>
      </c>
      <c r="T677" s="395">
        <f t="shared" ca="1" si="961"/>
        <v>0</v>
      </c>
      <c r="U677" s="395">
        <f t="shared" ca="1" si="962"/>
        <v>0</v>
      </c>
      <c r="V677" s="395">
        <f t="shared" ca="1" si="963"/>
        <v>0</v>
      </c>
      <c r="W677" s="395">
        <f t="shared" ca="1" si="964"/>
        <v>0</v>
      </c>
      <c r="X677" s="334"/>
      <c r="Y677" s="334"/>
      <c r="Z677" s="334"/>
      <c r="AA677" s="249"/>
      <c r="AB677" s="249"/>
    </row>
    <row r="678" spans="1:28" hidden="1" outlineLevel="1">
      <c r="A678" s="331">
        <v>11</v>
      </c>
      <c r="B678" s="309" t="str">
        <f t="shared" ca="1" si="965"/>
        <v>Depreciated Net Capex 2023</v>
      </c>
      <c r="C678" s="398"/>
      <c r="D678" s="398"/>
      <c r="E678" s="398"/>
      <c r="F678" s="398"/>
      <c r="G678" s="398"/>
      <c r="H678" s="398"/>
      <c r="I678" s="398"/>
      <c r="J678" s="398"/>
      <c r="K678" s="398"/>
      <c r="L678" s="398"/>
      <c r="M678" s="399"/>
      <c r="N678" s="400">
        <f>(N662*((1+N$11)^0.5)/N$10)</f>
        <v>0</v>
      </c>
      <c r="O678" s="395">
        <f ca="1">IF(N702="n/a",N678,IFERROR(IF((OFFSET($C678,0,$A678))&lt;0,
MIN(0,N678-(OFFSET($C678,0,$A678)/(OFFSET($C673,-$A677,$A678)))),
MAX(0,N678-(OFFSET($C678,0,$A678)/(OFFSET($C673,-$A677,$A678))))),0))</f>
        <v>0</v>
      </c>
      <c r="P678" s="395">
        <f t="shared" ca="1" si="957"/>
        <v>0</v>
      </c>
      <c r="Q678" s="395">
        <f t="shared" ca="1" si="958"/>
        <v>0</v>
      </c>
      <c r="R678" s="395">
        <f t="shared" ca="1" si="959"/>
        <v>0</v>
      </c>
      <c r="S678" s="395">
        <f t="shared" ca="1" si="960"/>
        <v>0</v>
      </c>
      <c r="T678" s="395">
        <f t="shared" ca="1" si="961"/>
        <v>0</v>
      </c>
      <c r="U678" s="395">
        <f t="shared" ca="1" si="962"/>
        <v>0</v>
      </c>
      <c r="V678" s="395">
        <f t="shared" ca="1" si="963"/>
        <v>0</v>
      </c>
      <c r="W678" s="395">
        <f t="shared" ca="1" si="964"/>
        <v>0</v>
      </c>
      <c r="X678" s="334"/>
      <c r="Y678" s="334"/>
      <c r="Z678" s="334"/>
      <c r="AA678" s="249"/>
      <c r="AB678" s="249"/>
    </row>
    <row r="679" spans="1:28" hidden="1" outlineLevel="1">
      <c r="A679" s="331">
        <v>12</v>
      </c>
      <c r="B679" s="309" t="str">
        <f t="shared" ca="1" si="965"/>
        <v>Depreciated Net Capex 2024</v>
      </c>
      <c r="C679" s="398"/>
      <c r="D679" s="398"/>
      <c r="E679" s="398"/>
      <c r="F679" s="398"/>
      <c r="G679" s="398"/>
      <c r="H679" s="398"/>
      <c r="I679" s="398"/>
      <c r="J679" s="398"/>
      <c r="K679" s="398"/>
      <c r="L679" s="398"/>
      <c r="M679" s="398"/>
      <c r="N679" s="399"/>
      <c r="O679" s="400">
        <f>(O662*((1+O$11)^0.5)/O$10)</f>
        <v>0</v>
      </c>
      <c r="P679" s="395">
        <f ca="1">IF(O703="n/a",O679,IFERROR(IF((OFFSET($C679,0,$A679))&lt;0,
MIN(0,O679-(OFFSET($C679,0,$A679)/(OFFSET($C674,-$A678,$A679)))),
MAX(0,O679-(OFFSET($C679,0,$A679)/(OFFSET($C674,-$A678,$A679))))),0))</f>
        <v>0</v>
      </c>
      <c r="Q679" s="395">
        <f t="shared" ca="1" si="958"/>
        <v>0</v>
      </c>
      <c r="R679" s="395">
        <f t="shared" ca="1" si="959"/>
        <v>0</v>
      </c>
      <c r="S679" s="395">
        <f t="shared" ca="1" si="960"/>
        <v>0</v>
      </c>
      <c r="T679" s="395">
        <f t="shared" ca="1" si="961"/>
        <v>0</v>
      </c>
      <c r="U679" s="395">
        <f t="shared" ca="1" si="962"/>
        <v>0</v>
      </c>
      <c r="V679" s="395">
        <f t="shared" ca="1" si="963"/>
        <v>0</v>
      </c>
      <c r="W679" s="395">
        <f t="shared" ca="1" si="964"/>
        <v>0</v>
      </c>
      <c r="X679" s="334"/>
      <c r="Y679" s="334"/>
      <c r="Z679" s="334"/>
      <c r="AA679" s="249"/>
      <c r="AB679" s="249"/>
    </row>
    <row r="680" spans="1:28" hidden="1" outlineLevel="1">
      <c r="A680" s="331">
        <v>13</v>
      </c>
      <c r="B680" s="309" t="str">
        <f t="shared" ca="1" si="965"/>
        <v>Depreciated Net Capex 2025</v>
      </c>
      <c r="C680" s="398"/>
      <c r="D680" s="398"/>
      <c r="E680" s="398"/>
      <c r="F680" s="398"/>
      <c r="G680" s="398"/>
      <c r="H680" s="398"/>
      <c r="I680" s="398"/>
      <c r="J680" s="398"/>
      <c r="K680" s="398"/>
      <c r="L680" s="398"/>
      <c r="M680" s="398"/>
      <c r="N680" s="398"/>
      <c r="O680" s="399"/>
      <c r="P680" s="400">
        <f>(P662*((1+P$11)^0.5)/P$10)</f>
        <v>0</v>
      </c>
      <c r="Q680" s="395">
        <f ca="1">IF(P704="n/a",P680,IFERROR(IF((OFFSET($C680,0,$A680))&lt;0,
MIN(0,P680-(OFFSET($C680,0,$A680)/(OFFSET($C675,-$A679,$A680)))),
MAX(0,P680-(OFFSET($C680,0,$A680)/(OFFSET($C675,-$A679,$A680))))),0))</f>
        <v>0</v>
      </c>
      <c r="R680" s="395">
        <f t="shared" ca="1" si="959"/>
        <v>0</v>
      </c>
      <c r="S680" s="395">
        <f t="shared" ca="1" si="960"/>
        <v>0</v>
      </c>
      <c r="T680" s="395">
        <f t="shared" ca="1" si="961"/>
        <v>0</v>
      </c>
      <c r="U680" s="395">
        <f t="shared" ca="1" si="962"/>
        <v>0</v>
      </c>
      <c r="V680" s="395">
        <f t="shared" ca="1" si="963"/>
        <v>0</v>
      </c>
      <c r="W680" s="395">
        <f t="shared" ca="1" si="964"/>
        <v>0</v>
      </c>
      <c r="X680" s="334"/>
      <c r="Y680" s="334"/>
      <c r="Z680" s="334"/>
      <c r="AA680" s="249"/>
      <c r="AB680" s="249"/>
    </row>
    <row r="681" spans="1:28" hidden="1" outlineLevel="1">
      <c r="A681" s="331">
        <v>14</v>
      </c>
      <c r="B681" s="309" t="str">
        <f t="shared" ca="1" si="965"/>
        <v>Depreciated Net Capex 2026</v>
      </c>
      <c r="C681" s="398"/>
      <c r="D681" s="398"/>
      <c r="E681" s="398"/>
      <c r="F681" s="398"/>
      <c r="G681" s="398"/>
      <c r="H681" s="398"/>
      <c r="I681" s="398"/>
      <c r="J681" s="398"/>
      <c r="K681" s="398"/>
      <c r="L681" s="398"/>
      <c r="M681" s="398"/>
      <c r="N681" s="398"/>
      <c r="O681" s="398"/>
      <c r="P681" s="399"/>
      <c r="Q681" s="400">
        <f>(Q662*((1+Q$11)^0.5)/Q$10)</f>
        <v>0</v>
      </c>
      <c r="R681" s="395">
        <f ca="1">IF(Q705="n/a",Q681,IFERROR(IF((OFFSET($C681,0,$A681))&lt;0,
MIN(0,Q681-(OFFSET($C681,0,$A681)/(OFFSET($C676,-$A680,$A681)))),
MAX(0,Q681-(OFFSET($C681,0,$A681)/(OFFSET($C676,-$A680,$A681))))),0))</f>
        <v>0</v>
      </c>
      <c r="S681" s="395">
        <f t="shared" ca="1" si="960"/>
        <v>0</v>
      </c>
      <c r="T681" s="395">
        <f t="shared" ca="1" si="961"/>
        <v>0</v>
      </c>
      <c r="U681" s="395">
        <f t="shared" ca="1" si="962"/>
        <v>0</v>
      </c>
      <c r="V681" s="395">
        <f t="shared" ca="1" si="963"/>
        <v>0</v>
      </c>
      <c r="W681" s="395">
        <f t="shared" ca="1" si="964"/>
        <v>0</v>
      </c>
      <c r="X681" s="334"/>
      <c r="Y681" s="334"/>
      <c r="Z681" s="334"/>
      <c r="AA681" s="249"/>
      <c r="AB681" s="249"/>
    </row>
    <row r="682" spans="1:28" hidden="1" outlineLevel="1">
      <c r="A682" s="331">
        <v>15</v>
      </c>
      <c r="B682" s="309" t="str">
        <f t="shared" ca="1" si="965"/>
        <v>Depreciated Net Capex 2027</v>
      </c>
      <c r="C682" s="398"/>
      <c r="D682" s="398"/>
      <c r="E682" s="398"/>
      <c r="F682" s="398"/>
      <c r="G682" s="398"/>
      <c r="H682" s="398"/>
      <c r="I682" s="398"/>
      <c r="J682" s="398"/>
      <c r="K682" s="398"/>
      <c r="L682" s="398"/>
      <c r="M682" s="398"/>
      <c r="N682" s="398"/>
      <c r="O682" s="398"/>
      <c r="P682" s="398"/>
      <c r="Q682" s="399"/>
      <c r="R682" s="400">
        <f>(R662*((1+R$11)^0.5)/R$10)</f>
        <v>0</v>
      </c>
      <c r="S682" s="395">
        <f ca="1">IF(R706="n/a",R682,IFERROR(IF((OFFSET($C682,0,$A682))&lt;0,
MIN(0,R682-(OFFSET($C682,0,$A682)/(OFFSET($C677,-$A681,$A682)))),
MAX(0,R682-(OFFSET($C682,0,$A682)/(OFFSET($C677,-$A681,$A682))))),0))</f>
        <v>0</v>
      </c>
      <c r="T682" s="395">
        <f t="shared" ca="1" si="961"/>
        <v>0</v>
      </c>
      <c r="U682" s="395">
        <f t="shared" ca="1" si="962"/>
        <v>0</v>
      </c>
      <c r="V682" s="395">
        <f t="shared" ca="1" si="963"/>
        <v>0</v>
      </c>
      <c r="W682" s="395">
        <f t="shared" ca="1" si="964"/>
        <v>0</v>
      </c>
      <c r="X682" s="334"/>
      <c r="Y682" s="334"/>
      <c r="Z682" s="334"/>
      <c r="AA682" s="249"/>
      <c r="AB682" s="249"/>
    </row>
    <row r="683" spans="1:28" hidden="1" outlineLevel="1">
      <c r="A683" s="331">
        <v>16</v>
      </c>
      <c r="B683" s="309" t="str">
        <f t="shared" ca="1" si="965"/>
        <v>Depreciated Net Capex 2028</v>
      </c>
      <c r="C683" s="398"/>
      <c r="D683" s="398"/>
      <c r="E683" s="398"/>
      <c r="F683" s="398"/>
      <c r="G683" s="398"/>
      <c r="H683" s="398"/>
      <c r="I683" s="398"/>
      <c r="J683" s="398"/>
      <c r="K683" s="398"/>
      <c r="L683" s="398"/>
      <c r="M683" s="398"/>
      <c r="N683" s="398"/>
      <c r="O683" s="398"/>
      <c r="P683" s="398"/>
      <c r="Q683" s="398"/>
      <c r="R683" s="399"/>
      <c r="S683" s="400">
        <f>(S662*((1+S$11)^0.5)/S$10)</f>
        <v>0</v>
      </c>
      <c r="T683" s="395">
        <f ca="1">IF(S707="n/a",S683,IFERROR(IF((OFFSET($C683,0,$A683))&lt;0,
MIN(0,S683-(OFFSET($C683,0,$A683)/(OFFSET($C678,-$A682,$A683)))),
MAX(0,S683-(OFFSET($C683,0,$A683)/(OFFSET($C678,-$A682,$A683))))),0))</f>
        <v>0</v>
      </c>
      <c r="U683" s="395">
        <f t="shared" ca="1" si="962"/>
        <v>0</v>
      </c>
      <c r="V683" s="395">
        <f t="shared" ca="1" si="963"/>
        <v>0</v>
      </c>
      <c r="W683" s="395">
        <f t="shared" ca="1" si="964"/>
        <v>0</v>
      </c>
      <c r="X683" s="334"/>
      <c r="Y683" s="334"/>
      <c r="Z683" s="334"/>
      <c r="AA683" s="249"/>
      <c r="AB683" s="249"/>
    </row>
    <row r="684" spans="1:28" hidden="1" outlineLevel="1">
      <c r="A684" s="331">
        <v>17</v>
      </c>
      <c r="B684" s="309" t="str">
        <f t="shared" ca="1" si="965"/>
        <v>Depreciated Net Capex 2029</v>
      </c>
      <c r="C684" s="398"/>
      <c r="D684" s="398"/>
      <c r="E684" s="398"/>
      <c r="F684" s="398"/>
      <c r="G684" s="398"/>
      <c r="H684" s="398"/>
      <c r="I684" s="398"/>
      <c r="J684" s="398"/>
      <c r="K684" s="398"/>
      <c r="L684" s="398"/>
      <c r="M684" s="398"/>
      <c r="N684" s="398"/>
      <c r="O684" s="398"/>
      <c r="P684" s="398"/>
      <c r="Q684" s="398"/>
      <c r="R684" s="398"/>
      <c r="S684" s="399"/>
      <c r="T684" s="400">
        <f>(T662*((1+T$11)^0.5)/T$10)</f>
        <v>0</v>
      </c>
      <c r="U684" s="395">
        <f ca="1">IF(T708="n/a",T684,IFERROR(IF((OFFSET($C684,0,$A684))&lt;0,
MIN(0,T684-(OFFSET($C684,0,$A684)/(OFFSET($C679,-$A683,$A684)))),
MAX(0,T684-(OFFSET($C684,0,$A684)/(OFFSET($C679,-$A683,$A684))))),0))</f>
        <v>0</v>
      </c>
      <c r="V684" s="395">
        <f t="shared" ca="1" si="963"/>
        <v>0</v>
      </c>
      <c r="W684" s="395">
        <f t="shared" ca="1" si="964"/>
        <v>0</v>
      </c>
      <c r="X684" s="334"/>
      <c r="Y684" s="334"/>
      <c r="Z684" s="334"/>
      <c r="AA684" s="249"/>
      <c r="AB684" s="249"/>
    </row>
    <row r="685" spans="1:28" hidden="1" outlineLevel="1">
      <c r="A685" s="331">
        <v>18</v>
      </c>
      <c r="B685" s="309" t="str">
        <f t="shared" ca="1" si="965"/>
        <v>Depreciated Net Capex 2030</v>
      </c>
      <c r="C685" s="398"/>
      <c r="D685" s="398"/>
      <c r="E685" s="398"/>
      <c r="F685" s="398"/>
      <c r="G685" s="398"/>
      <c r="H685" s="398"/>
      <c r="I685" s="398"/>
      <c r="J685" s="398"/>
      <c r="K685" s="398"/>
      <c r="L685" s="398"/>
      <c r="M685" s="398"/>
      <c r="N685" s="398"/>
      <c r="O685" s="398"/>
      <c r="P685" s="398"/>
      <c r="Q685" s="398"/>
      <c r="R685" s="398"/>
      <c r="S685" s="398"/>
      <c r="T685" s="399"/>
      <c r="U685" s="400">
        <f>(U662*((1+U$11)^0.5)/U$10)</f>
        <v>0</v>
      </c>
      <c r="V685" s="395">
        <f ca="1">IF(U709="n/a",U685,IFERROR(IF((OFFSET($C685,0,$A685))&lt;0,
MIN(0,U685-(OFFSET($C685,0,$A685)/(OFFSET($C680,-$A684,$A685)))),
MAX(0,U685-(OFFSET($C685,0,$A685)/(OFFSET($C680,-$A684,$A685))))),0))</f>
        <v>0</v>
      </c>
      <c r="W685" s="395">
        <f t="shared" ca="1" si="964"/>
        <v>0</v>
      </c>
      <c r="X685" s="334"/>
      <c r="Y685" s="334"/>
      <c r="Z685" s="334"/>
      <c r="AA685" s="249"/>
      <c r="AB685" s="249"/>
    </row>
    <row r="686" spans="1:28" hidden="1" outlineLevel="1">
      <c r="A686" s="331">
        <v>19</v>
      </c>
      <c r="B686" s="309" t="str">
        <f t="shared" ca="1" si="965"/>
        <v>Depreciated Net Capex 2031</v>
      </c>
      <c r="C686" s="398"/>
      <c r="D686" s="398"/>
      <c r="E686" s="398"/>
      <c r="F686" s="398"/>
      <c r="G686" s="398"/>
      <c r="H686" s="398"/>
      <c r="I686" s="398"/>
      <c r="J686" s="398"/>
      <c r="K686" s="398"/>
      <c r="L686" s="398"/>
      <c r="M686" s="398"/>
      <c r="N686" s="398"/>
      <c r="O686" s="398"/>
      <c r="P686" s="398"/>
      <c r="Q686" s="398"/>
      <c r="R686" s="398"/>
      <c r="S686" s="398"/>
      <c r="T686" s="398"/>
      <c r="U686" s="399"/>
      <c r="V686" s="400">
        <f>(V662*((1+V$11)^0.5)/V$10)</f>
        <v>0</v>
      </c>
      <c r="W686" s="395">
        <f ca="1">IF(V710="n/a",V686,IFERROR(IF((OFFSET($C686,0,$A686))&lt;0,
MIN(0,V686-(OFFSET($C686,0,$A686)/(OFFSET($C681,-$A685,$A686)))),
MAX(0,V686-(OFFSET($C686,0,$A686)/(OFFSET($C681,-$A685,$A686))))),0))</f>
        <v>0</v>
      </c>
      <c r="X686" s="334"/>
      <c r="Y686" s="334"/>
      <c r="Z686" s="334"/>
      <c r="AA686" s="249"/>
      <c r="AB686" s="249"/>
    </row>
    <row r="687" spans="1:28" hidden="1" outlineLevel="1">
      <c r="A687" s="331">
        <v>20</v>
      </c>
      <c r="B687" s="309" t="str">
        <f ca="1">"Depreciated Net Capex "&amp;OFFSET($C$6,0,A687)</f>
        <v>Depreciated Net Capex 2032</v>
      </c>
      <c r="C687" s="398"/>
      <c r="D687" s="398"/>
      <c r="E687" s="398"/>
      <c r="F687" s="398"/>
      <c r="G687" s="398"/>
      <c r="H687" s="398"/>
      <c r="I687" s="398"/>
      <c r="J687" s="398"/>
      <c r="K687" s="398"/>
      <c r="L687" s="398"/>
      <c r="M687" s="398"/>
      <c r="N687" s="398"/>
      <c r="O687" s="398"/>
      <c r="P687" s="398"/>
      <c r="Q687" s="398"/>
      <c r="R687" s="398"/>
      <c r="S687" s="398"/>
      <c r="T687" s="398"/>
      <c r="U687" s="398"/>
      <c r="V687" s="399"/>
      <c r="W687" s="395">
        <f>(W662*((1+W$11)^0.5)/W$10)</f>
        <v>0</v>
      </c>
      <c r="X687" s="249"/>
      <c r="Y687" s="249"/>
      <c r="Z687" s="249"/>
      <c r="AA687" s="249"/>
      <c r="AB687" s="249"/>
    </row>
    <row r="688" spans="1:28" hidden="1" outlineLevel="1">
      <c r="A688" s="249"/>
      <c r="B688" s="332"/>
      <c r="C688" s="395"/>
      <c r="D688" s="395"/>
      <c r="E688" s="395"/>
      <c r="F688" s="395"/>
      <c r="G688" s="395"/>
      <c r="H688" s="395"/>
      <c r="I688" s="395"/>
      <c r="J688" s="395"/>
      <c r="K688" s="395"/>
      <c r="L688" s="395"/>
      <c r="M688" s="395"/>
      <c r="N688" s="395"/>
      <c r="O688" s="395"/>
      <c r="P688" s="395"/>
      <c r="Q688" s="395"/>
      <c r="R688" s="395"/>
      <c r="S688" s="395"/>
      <c r="T688" s="395"/>
      <c r="U688" s="395"/>
      <c r="V688" s="395"/>
      <c r="W688" s="395"/>
      <c r="X688" s="249"/>
      <c r="Y688" s="249"/>
      <c r="Z688" s="249"/>
      <c r="AA688" s="249"/>
      <c r="AB688" s="249"/>
    </row>
    <row r="689" spans="1:28" hidden="1" outlineLevel="1">
      <c r="A689" s="249"/>
      <c r="B689" s="332"/>
      <c r="C689" s="395"/>
      <c r="D689" s="395"/>
      <c r="E689" s="395"/>
      <c r="F689" s="395"/>
      <c r="G689" s="395"/>
      <c r="H689" s="395"/>
      <c r="I689" s="395"/>
      <c r="J689" s="395"/>
      <c r="K689" s="395"/>
      <c r="L689" s="395"/>
      <c r="M689" s="395"/>
      <c r="N689" s="395"/>
      <c r="O689" s="395"/>
      <c r="P689" s="395"/>
      <c r="Q689" s="395"/>
      <c r="R689" s="395"/>
      <c r="S689" s="395"/>
      <c r="T689" s="395"/>
      <c r="U689" s="395"/>
      <c r="V689" s="395"/>
      <c r="W689" s="395"/>
      <c r="X689" s="249"/>
      <c r="Y689" s="249"/>
      <c r="Z689" s="249"/>
      <c r="AA689" s="249"/>
      <c r="AB689" s="249"/>
    </row>
    <row r="690" spans="1:28" hidden="1" outlineLevel="1">
      <c r="A690" s="249"/>
      <c r="B690" s="309" t="s">
        <v>298</v>
      </c>
      <c r="C690" s="395"/>
      <c r="D690" s="395">
        <f t="shared" ref="D690" ca="1" si="966">IF(C690="n/a","n/a",IF(AND(C690&lt;1,D664=0),0,
IF(D664=0,C690-1,
IF(C690&lt;1,D665,
(((C690-1)*(C666-(C666/(C690))))+((D664/D$10)*D665))/(D666)))))</f>
        <v>0</v>
      </c>
      <c r="E690" s="395">
        <f t="shared" ref="E690" ca="1" si="967">IF(D690="n/a","n/a",IF(AND(D690&lt;1,E664=0),0,
IF(E664=0,D690-1,
IF(D690&lt;1,E665,
(((D690-1)*(D666-(D666/(D690))))+((E664/E$10)*E665))/(E666)))))</f>
        <v>0</v>
      </c>
      <c r="F690" s="395">
        <f t="shared" ref="F690" ca="1" si="968">IF(E690="n/a","n/a",IF(AND(E690&lt;1,F664=0),0,
IF(F664=0,E690-1,
IF(E690&lt;1,F665,
(((E690-1)*(E666-(E666/(E690))))+((F664/F$10)*F665))/(F666)))))</f>
        <v>0</v>
      </c>
      <c r="G690" s="395">
        <f t="shared" ref="G690" ca="1" si="969">IF(F690="n/a","n/a",IF(AND(F690&lt;1,G664=0),0,
IF(G664=0,F690-1,
IF(F690&lt;1,G665,
(((F690-1)*(F666-(F666/(F690))))+((G664/G$10)*G665))/(G666)))))</f>
        <v>0</v>
      </c>
      <c r="H690" s="395">
        <f ca="1">IF(G690="n/a","n/a",IF(AND(G690&lt;1,H664=0),0,
IF(H664=0,G690-1,
IF(G690&lt;1,H665,
(((G690-1)*(G666-(G666/(G690))))+((H664/H$10)*H665))/(H666)))))</f>
        <v>0</v>
      </c>
      <c r="I690" s="395">
        <f t="shared" ref="I690" ca="1" si="970">IF(H690="n/a","n/a",IF(AND(H690&lt;1,I664=0),0,
IF(I664=0,H690-1,
IF(H690&lt;1,I665,
(((H690-1)*(H666-(H666/(H690))))+((I664/I$10)*I665))/(I666)))))</f>
        <v>0</v>
      </c>
      <c r="J690" s="395">
        <f t="shared" ref="J690" ca="1" si="971">IF(I690="n/a","n/a",IF(AND(I690&lt;1,J664=0),0,
IF(J664=0,I690-1,
IF(I690&lt;1,J665,
(((I690-1)*(I666-(I666/(I690))))+((J664/J$10)*J665))/(J666)))))</f>
        <v>0</v>
      </c>
      <c r="K690" s="395">
        <f t="shared" ref="K690" ca="1" si="972">IF(J690="n/a","n/a",IF(AND(J690&lt;1,K664=0),0,
IF(K664=0,J690-1,
IF(J690&lt;1,K665,
(((J690-1)*(J666-(J666/(J690))))+((K664/K$10)*K665))/(K666)))))</f>
        <v>0</v>
      </c>
      <c r="L690" s="395">
        <f t="shared" ref="L690" ca="1" si="973">IF(K690="n/a","n/a",IF(AND(K690&lt;1,L664=0),0,
IF(L664=0,K690-1,
IF(K690&lt;1,L665,
(((K690-1)*(K666-(K666/(K690))))+((L664/L$10)*L665))/(L666)))))</f>
        <v>0</v>
      </c>
      <c r="M690" s="395">
        <f t="shared" ref="M690" ca="1" si="974">IF(L690="n/a","n/a",IF(AND(L690&lt;1,M664=0),0,
IF(M664=0,L690-1,
IF(L690&lt;1,M665,
(((L690-1)*(L666-(L666/(L690))))+((M664/M$10)*M665))/(M666)))))</f>
        <v>0</v>
      </c>
      <c r="N690" s="395">
        <f t="shared" ref="N690" ca="1" si="975">IF(M690="n/a","n/a",IF(AND(M690&lt;1,N664=0),0,
IF(N664=0,M690-1,
IF(M690&lt;1,N665,
(((M690-1)*(M666-(M666/(M690))))+((N664/N$10)*N665))/(N666)))))</f>
        <v>0</v>
      </c>
      <c r="O690" s="395">
        <f t="shared" ref="O690" ca="1" si="976">IF(N690="n/a","n/a",IF(AND(N690&lt;1,O664=0),0,
IF(O664=0,N690-1,
IF(N690&lt;1,O665,
(((N690-1)*(N666-(N666/(N690))))+((O664/O$10)*O665))/(O666)))))</f>
        <v>0</v>
      </c>
      <c r="P690" s="395">
        <f t="shared" ref="P690" ca="1" si="977">IF(O690="n/a","n/a",IF(AND(O690&lt;1,P664=0),0,
IF(P664=0,O690-1,
IF(O690&lt;1,P665,
(((O690-1)*(O666-(O666/(O690))))+((P664/P$10)*P665))/(P666)))))</f>
        <v>0</v>
      </c>
      <c r="Q690" s="395">
        <f t="shared" ref="Q690" ca="1" si="978">IF(P690="n/a","n/a",IF(AND(P690&lt;1,Q664=0),0,
IF(Q664=0,P690-1,
IF(P690&lt;1,Q665,
(((P690-1)*(P666-(P666/(P690))))+((Q664/Q$10)*Q665))/(Q666)))))</f>
        <v>0</v>
      </c>
      <c r="R690" s="395">
        <f t="shared" ref="R690" ca="1" si="979">IF(Q690="n/a","n/a",IF(AND(Q690&lt;1,R664=0),0,
IF(R664=0,Q690-1,
IF(Q690&lt;1,R665,
(((Q690-1)*(Q666-(Q666/(Q690))))+((R664/R$10)*R665))/(R666)))))</f>
        <v>0</v>
      </c>
      <c r="S690" s="395">
        <f t="shared" ref="S690" ca="1" si="980">IF(R690="n/a","n/a",IF(AND(R690&lt;1,S664=0),0,
IF(S664=0,R690-1,
IF(R690&lt;1,S665,
(((R690-1)*(R666-(R666/(R690))))+((S664/S$10)*S665))/(S666)))))</f>
        <v>0</v>
      </c>
      <c r="T690" s="395">
        <f t="shared" ref="T690" ca="1" si="981">IF(S690="n/a","n/a",IF(AND(S690&lt;1,T664=0),0,
IF(T664=0,S690-1,
IF(S690&lt;1,T665,
(((S690-1)*(S666-(S666/(S690))))+((T664/T$10)*T665))/(T666)))))</f>
        <v>0</v>
      </c>
      <c r="U690" s="395">
        <f t="shared" ref="U690" ca="1" si="982">IF(T690="n/a","n/a",IF(AND(T690&lt;1,U664=0),0,
IF(U664=0,T690-1,
IF(T690&lt;1,U665,
(((T690-1)*(T666-(T666/(T690))))+((U664/U$10)*U665))/(U666)))))</f>
        <v>0</v>
      </c>
      <c r="V690" s="395">
        <f t="shared" ref="V690" ca="1" si="983">IF(U690="n/a","n/a",IF(AND(U690&lt;1,V664=0),0,
IF(V664=0,U690-1,
IF(U690&lt;1,V665,
(((U690-1)*(U666-(U666/(U690))))+((V664/V$10)*V665))/(V666)))))</f>
        <v>0</v>
      </c>
      <c r="W690" s="395">
        <f t="shared" ref="W690" ca="1" si="984">IF(V690="n/a","n/a",IF(AND(V690&lt;1,W664=0),0,
IF(W664=0,V690-1,
IF(V690&lt;1,W665,
(((V690-1)*(V666-(V666/(V690))))+((W664/W$10)*W665))/(W666)))))</f>
        <v>0</v>
      </c>
      <c r="X690" s="249"/>
      <c r="Y690" s="249"/>
      <c r="Z690" s="249"/>
      <c r="AA690" s="249"/>
      <c r="AB690" s="249"/>
    </row>
    <row r="691" spans="1:28" hidden="1" outlineLevel="1">
      <c r="A691" s="249"/>
      <c r="B691" s="309" t="s">
        <v>191</v>
      </c>
      <c r="C691" s="395">
        <f ca="1">C663</f>
        <v>0</v>
      </c>
      <c r="D691" s="395">
        <f t="shared" ref="D691" ca="1" si="985">IF(C691="n/a","n/a",MAX(0,C691-1))</f>
        <v>0</v>
      </c>
      <c r="E691" s="395">
        <f t="shared" ref="E691:E692" ca="1" si="986">IF(D691="n/a","n/a",MAX(0,D691-1))</f>
        <v>0</v>
      </c>
      <c r="F691" s="395">
        <f t="shared" ref="F691:F693" ca="1" si="987">IF(E691="n/a","n/a",MAX(0,E691-1))</f>
        <v>0</v>
      </c>
      <c r="G691" s="395">
        <f t="shared" ref="G691:G694" ca="1" si="988">IF(F691="n/a","n/a",MAX(0,F691-1))</f>
        <v>0</v>
      </c>
      <c r="H691" s="395">
        <f t="shared" ref="H691:H695" ca="1" si="989">IF(G691="n/a","n/a",MAX(0,G691-1))</f>
        <v>0</v>
      </c>
      <c r="I691" s="395">
        <f t="shared" ref="I691:I696" ca="1" si="990">IF(H691="n/a","n/a",MAX(0,H691-1))</f>
        <v>0</v>
      </c>
      <c r="J691" s="395">
        <f t="shared" ref="J691:J697" ca="1" si="991">IF(I691="n/a","n/a",MAX(0,I691-1))</f>
        <v>0</v>
      </c>
      <c r="K691" s="395">
        <f t="shared" ref="K691:K698" ca="1" si="992">IF(J691="n/a","n/a",MAX(0,J691-1))</f>
        <v>0</v>
      </c>
      <c r="L691" s="395">
        <f t="shared" ref="L691:L699" ca="1" si="993">IF(K691="n/a","n/a",MAX(0,K691-1))</f>
        <v>0</v>
      </c>
      <c r="M691" s="395">
        <f t="shared" ref="M691:M700" ca="1" si="994">IF(L691="n/a","n/a",MAX(0,L691-1))</f>
        <v>0</v>
      </c>
      <c r="N691" s="395">
        <f t="shared" ref="N691:N701" ca="1" si="995">IF(M691="n/a","n/a",MAX(0,M691-1))</f>
        <v>0</v>
      </c>
      <c r="O691" s="395">
        <f t="shared" ref="O691:O702" ca="1" si="996">IF(N691="n/a","n/a",MAX(0,N691-1))</f>
        <v>0</v>
      </c>
      <c r="P691" s="395">
        <f t="shared" ref="P691:P703" ca="1" si="997">IF(O691="n/a","n/a",MAX(0,O691-1))</f>
        <v>0</v>
      </c>
      <c r="Q691" s="395">
        <f t="shared" ref="Q691:Q704" ca="1" si="998">IF(P691="n/a","n/a",MAX(0,P691-1))</f>
        <v>0</v>
      </c>
      <c r="R691" s="395">
        <f t="shared" ref="R691:R705" ca="1" si="999">IF(Q691="n/a","n/a",MAX(0,Q691-1))</f>
        <v>0</v>
      </c>
      <c r="S691" s="395">
        <f t="shared" ref="S691:S706" ca="1" si="1000">IF(R691="n/a","n/a",MAX(0,R691-1))</f>
        <v>0</v>
      </c>
      <c r="T691" s="395">
        <f t="shared" ref="T691:T707" ca="1" si="1001">IF(S691="n/a","n/a",MAX(0,S691-1))</f>
        <v>0</v>
      </c>
      <c r="U691" s="395">
        <f t="shared" ref="U691:U708" ca="1" si="1002">IF(T691="n/a","n/a",MAX(0,T691-1))</f>
        <v>0</v>
      </c>
      <c r="V691" s="395">
        <f t="shared" ref="V691:V709" ca="1" si="1003">IF(U691="n/a","n/a",MAX(0,U691-1))</f>
        <v>0</v>
      </c>
      <c r="W691" s="395">
        <f t="shared" ref="W691:W709" ca="1" si="1004">IF(V691="n/a","n/a",MAX(0,V691-1))</f>
        <v>0</v>
      </c>
      <c r="X691" s="249"/>
      <c r="Y691" s="249"/>
      <c r="Z691" s="249"/>
      <c r="AA691" s="249"/>
      <c r="AB691" s="249"/>
    </row>
    <row r="692" spans="1:28" hidden="1" outlineLevel="1">
      <c r="A692" s="249"/>
      <c r="B692" s="309" t="str">
        <f t="shared" ref="B692:B711" ca="1" si="1005">"RL Capex "&amp;OFFSET($C$6,0,A668)</f>
        <v>RL Capex 2013</v>
      </c>
      <c r="C692" s="396"/>
      <c r="D692" s="400">
        <f ca="1">D663</f>
        <v>0</v>
      </c>
      <c r="E692" s="395">
        <f t="shared" ca="1" si="986"/>
        <v>0</v>
      </c>
      <c r="F692" s="395">
        <f t="shared" ca="1" si="987"/>
        <v>0</v>
      </c>
      <c r="G692" s="395">
        <f t="shared" ca="1" si="988"/>
        <v>0</v>
      </c>
      <c r="H692" s="395">
        <f t="shared" ca="1" si="989"/>
        <v>0</v>
      </c>
      <c r="I692" s="395">
        <f t="shared" ca="1" si="990"/>
        <v>0</v>
      </c>
      <c r="J692" s="395">
        <f t="shared" ca="1" si="991"/>
        <v>0</v>
      </c>
      <c r="K692" s="395">
        <f t="shared" ca="1" si="992"/>
        <v>0</v>
      </c>
      <c r="L692" s="395">
        <f t="shared" ca="1" si="993"/>
        <v>0</v>
      </c>
      <c r="M692" s="395">
        <f t="shared" ca="1" si="994"/>
        <v>0</v>
      </c>
      <c r="N692" s="395">
        <f t="shared" ca="1" si="995"/>
        <v>0</v>
      </c>
      <c r="O692" s="395">
        <f t="shared" ca="1" si="996"/>
        <v>0</v>
      </c>
      <c r="P692" s="395">
        <f t="shared" ca="1" si="997"/>
        <v>0</v>
      </c>
      <c r="Q692" s="395">
        <f t="shared" ca="1" si="998"/>
        <v>0</v>
      </c>
      <c r="R692" s="395">
        <f t="shared" ca="1" si="999"/>
        <v>0</v>
      </c>
      <c r="S692" s="395">
        <f t="shared" ca="1" si="1000"/>
        <v>0</v>
      </c>
      <c r="T692" s="395">
        <f t="shared" ca="1" si="1001"/>
        <v>0</v>
      </c>
      <c r="U692" s="395">
        <f t="shared" ca="1" si="1002"/>
        <v>0</v>
      </c>
      <c r="V692" s="395">
        <f t="shared" ca="1" si="1003"/>
        <v>0</v>
      </c>
      <c r="W692" s="395">
        <f t="shared" ca="1" si="1004"/>
        <v>0</v>
      </c>
      <c r="X692" s="249"/>
      <c r="Y692" s="249"/>
      <c r="Z692" s="249"/>
      <c r="AA692" s="249"/>
      <c r="AB692" s="249"/>
    </row>
    <row r="693" spans="1:28" hidden="1" outlineLevel="1">
      <c r="A693" s="249"/>
      <c r="B693" s="309" t="str">
        <f t="shared" ca="1" si="1005"/>
        <v>RL Capex 2014</v>
      </c>
      <c r="C693" s="401"/>
      <c r="D693" s="396"/>
      <c r="E693" s="400">
        <f ca="1">E663</f>
        <v>0</v>
      </c>
      <c r="F693" s="395">
        <f t="shared" ca="1" si="987"/>
        <v>0</v>
      </c>
      <c r="G693" s="395">
        <f t="shared" ca="1" si="988"/>
        <v>0</v>
      </c>
      <c r="H693" s="395">
        <f t="shared" ca="1" si="989"/>
        <v>0</v>
      </c>
      <c r="I693" s="395">
        <f t="shared" ca="1" si="990"/>
        <v>0</v>
      </c>
      <c r="J693" s="395">
        <f t="shared" ca="1" si="991"/>
        <v>0</v>
      </c>
      <c r="K693" s="395">
        <f t="shared" ca="1" si="992"/>
        <v>0</v>
      </c>
      <c r="L693" s="395">
        <f t="shared" ca="1" si="993"/>
        <v>0</v>
      </c>
      <c r="M693" s="395">
        <f t="shared" ca="1" si="994"/>
        <v>0</v>
      </c>
      <c r="N693" s="395">
        <f t="shared" ca="1" si="995"/>
        <v>0</v>
      </c>
      <c r="O693" s="395">
        <f t="shared" ca="1" si="996"/>
        <v>0</v>
      </c>
      <c r="P693" s="395">
        <f t="shared" ca="1" si="997"/>
        <v>0</v>
      </c>
      <c r="Q693" s="395">
        <f t="shared" ca="1" si="998"/>
        <v>0</v>
      </c>
      <c r="R693" s="395">
        <f t="shared" ca="1" si="999"/>
        <v>0</v>
      </c>
      <c r="S693" s="395">
        <f t="shared" ca="1" si="1000"/>
        <v>0</v>
      </c>
      <c r="T693" s="395">
        <f t="shared" ca="1" si="1001"/>
        <v>0</v>
      </c>
      <c r="U693" s="395">
        <f t="shared" ca="1" si="1002"/>
        <v>0</v>
      </c>
      <c r="V693" s="395">
        <f t="shared" ca="1" si="1003"/>
        <v>0</v>
      </c>
      <c r="W693" s="395">
        <f t="shared" ca="1" si="1004"/>
        <v>0</v>
      </c>
      <c r="X693" s="249"/>
      <c r="Y693" s="249"/>
      <c r="Z693" s="249"/>
      <c r="AA693" s="249"/>
      <c r="AB693" s="249"/>
    </row>
    <row r="694" spans="1:28" hidden="1" outlineLevel="1">
      <c r="A694" s="249"/>
      <c r="B694" s="309" t="str">
        <f t="shared" ca="1" si="1005"/>
        <v>RL Capex 2015</v>
      </c>
      <c r="C694" s="401"/>
      <c r="D694" s="401"/>
      <c r="E694" s="396"/>
      <c r="F694" s="400">
        <f ca="1">F663</f>
        <v>0</v>
      </c>
      <c r="G694" s="395">
        <f t="shared" ca="1" si="988"/>
        <v>0</v>
      </c>
      <c r="H694" s="395">
        <f t="shared" ca="1" si="989"/>
        <v>0</v>
      </c>
      <c r="I694" s="395">
        <f t="shared" ca="1" si="990"/>
        <v>0</v>
      </c>
      <c r="J694" s="395">
        <f t="shared" ca="1" si="991"/>
        <v>0</v>
      </c>
      <c r="K694" s="395">
        <f t="shared" ca="1" si="992"/>
        <v>0</v>
      </c>
      <c r="L694" s="395">
        <f t="shared" ca="1" si="993"/>
        <v>0</v>
      </c>
      <c r="M694" s="395">
        <f t="shared" ca="1" si="994"/>
        <v>0</v>
      </c>
      <c r="N694" s="395">
        <f t="shared" ca="1" si="995"/>
        <v>0</v>
      </c>
      <c r="O694" s="395">
        <f t="shared" ca="1" si="996"/>
        <v>0</v>
      </c>
      <c r="P694" s="395">
        <f t="shared" ca="1" si="997"/>
        <v>0</v>
      </c>
      <c r="Q694" s="395">
        <f t="shared" ca="1" si="998"/>
        <v>0</v>
      </c>
      <c r="R694" s="395">
        <f t="shared" ca="1" si="999"/>
        <v>0</v>
      </c>
      <c r="S694" s="395">
        <f t="shared" ca="1" si="1000"/>
        <v>0</v>
      </c>
      <c r="T694" s="395">
        <f t="shared" ca="1" si="1001"/>
        <v>0</v>
      </c>
      <c r="U694" s="395">
        <f t="shared" ca="1" si="1002"/>
        <v>0</v>
      </c>
      <c r="V694" s="395">
        <f t="shared" ca="1" si="1003"/>
        <v>0</v>
      </c>
      <c r="W694" s="395">
        <f t="shared" ca="1" si="1004"/>
        <v>0</v>
      </c>
      <c r="X694" s="249"/>
      <c r="Y694" s="249"/>
      <c r="Z694" s="249"/>
      <c r="AA694" s="249"/>
      <c r="AB694" s="249"/>
    </row>
    <row r="695" spans="1:28" hidden="1" outlineLevel="1">
      <c r="A695" s="249"/>
      <c r="B695" s="309" t="str">
        <f t="shared" ca="1" si="1005"/>
        <v>RL Capex 2016</v>
      </c>
      <c r="C695" s="401"/>
      <c r="D695" s="401"/>
      <c r="E695" s="401"/>
      <c r="F695" s="396"/>
      <c r="G695" s="400">
        <f ca="1">G663</f>
        <v>0</v>
      </c>
      <c r="H695" s="395">
        <f t="shared" ca="1" si="989"/>
        <v>0</v>
      </c>
      <c r="I695" s="395">
        <f t="shared" ca="1" si="990"/>
        <v>0</v>
      </c>
      <c r="J695" s="395">
        <f t="shared" ca="1" si="991"/>
        <v>0</v>
      </c>
      <c r="K695" s="395">
        <f t="shared" ca="1" si="992"/>
        <v>0</v>
      </c>
      <c r="L695" s="395">
        <f t="shared" ca="1" si="993"/>
        <v>0</v>
      </c>
      <c r="M695" s="395">
        <f t="shared" ca="1" si="994"/>
        <v>0</v>
      </c>
      <c r="N695" s="395">
        <f t="shared" ca="1" si="995"/>
        <v>0</v>
      </c>
      <c r="O695" s="395">
        <f t="shared" ca="1" si="996"/>
        <v>0</v>
      </c>
      <c r="P695" s="395">
        <f t="shared" ca="1" si="997"/>
        <v>0</v>
      </c>
      <c r="Q695" s="395">
        <f t="shared" ca="1" si="998"/>
        <v>0</v>
      </c>
      <c r="R695" s="395">
        <f t="shared" ca="1" si="999"/>
        <v>0</v>
      </c>
      <c r="S695" s="395">
        <f t="shared" ca="1" si="1000"/>
        <v>0</v>
      </c>
      <c r="T695" s="395">
        <f t="shared" ca="1" si="1001"/>
        <v>0</v>
      </c>
      <c r="U695" s="395">
        <f t="shared" ca="1" si="1002"/>
        <v>0</v>
      </c>
      <c r="V695" s="395">
        <f t="shared" ca="1" si="1003"/>
        <v>0</v>
      </c>
      <c r="W695" s="395">
        <f t="shared" ca="1" si="1004"/>
        <v>0</v>
      </c>
      <c r="X695" s="249"/>
      <c r="Y695" s="249"/>
      <c r="Z695" s="249"/>
      <c r="AA695" s="249"/>
      <c r="AB695" s="249"/>
    </row>
    <row r="696" spans="1:28" hidden="1" outlineLevel="1">
      <c r="A696" s="249"/>
      <c r="B696" s="309" t="str">
        <f t="shared" ca="1" si="1005"/>
        <v>RL Capex 2017</v>
      </c>
      <c r="C696" s="401"/>
      <c r="D696" s="401"/>
      <c r="E696" s="401"/>
      <c r="F696" s="401"/>
      <c r="G696" s="396"/>
      <c r="H696" s="400">
        <f ca="1">H663</f>
        <v>0</v>
      </c>
      <c r="I696" s="395">
        <f t="shared" ca="1" si="990"/>
        <v>0</v>
      </c>
      <c r="J696" s="395">
        <f t="shared" ca="1" si="991"/>
        <v>0</v>
      </c>
      <c r="K696" s="395">
        <f t="shared" ca="1" si="992"/>
        <v>0</v>
      </c>
      <c r="L696" s="395">
        <f t="shared" ca="1" si="993"/>
        <v>0</v>
      </c>
      <c r="M696" s="395">
        <f t="shared" ca="1" si="994"/>
        <v>0</v>
      </c>
      <c r="N696" s="395">
        <f t="shared" ca="1" si="995"/>
        <v>0</v>
      </c>
      <c r="O696" s="395">
        <f t="shared" ca="1" si="996"/>
        <v>0</v>
      </c>
      <c r="P696" s="395">
        <f t="shared" ca="1" si="997"/>
        <v>0</v>
      </c>
      <c r="Q696" s="395">
        <f t="shared" ca="1" si="998"/>
        <v>0</v>
      </c>
      <c r="R696" s="395">
        <f t="shared" ca="1" si="999"/>
        <v>0</v>
      </c>
      <c r="S696" s="395">
        <f t="shared" ca="1" si="1000"/>
        <v>0</v>
      </c>
      <c r="T696" s="395">
        <f t="shared" ca="1" si="1001"/>
        <v>0</v>
      </c>
      <c r="U696" s="395">
        <f t="shared" ca="1" si="1002"/>
        <v>0</v>
      </c>
      <c r="V696" s="395">
        <f t="shared" ca="1" si="1003"/>
        <v>0</v>
      </c>
      <c r="W696" s="395">
        <f t="shared" ca="1" si="1004"/>
        <v>0</v>
      </c>
      <c r="X696" s="249"/>
      <c r="Y696" s="249"/>
      <c r="Z696" s="249"/>
      <c r="AA696" s="249"/>
      <c r="AB696" s="249"/>
    </row>
    <row r="697" spans="1:28" hidden="1" outlineLevel="1">
      <c r="A697" s="249"/>
      <c r="B697" s="309" t="str">
        <f t="shared" ca="1" si="1005"/>
        <v>RL Capex 2018</v>
      </c>
      <c r="C697" s="401"/>
      <c r="D697" s="401"/>
      <c r="E697" s="401"/>
      <c r="F697" s="401"/>
      <c r="G697" s="401"/>
      <c r="H697" s="396"/>
      <c r="I697" s="400">
        <f ca="1">I663</f>
        <v>0</v>
      </c>
      <c r="J697" s="395">
        <f t="shared" ca="1" si="991"/>
        <v>0</v>
      </c>
      <c r="K697" s="395">
        <f t="shared" ca="1" si="992"/>
        <v>0</v>
      </c>
      <c r="L697" s="395">
        <f t="shared" ca="1" si="993"/>
        <v>0</v>
      </c>
      <c r="M697" s="395">
        <f t="shared" ca="1" si="994"/>
        <v>0</v>
      </c>
      <c r="N697" s="395">
        <f t="shared" ca="1" si="995"/>
        <v>0</v>
      </c>
      <c r="O697" s="395">
        <f t="shared" ca="1" si="996"/>
        <v>0</v>
      </c>
      <c r="P697" s="395">
        <f t="shared" ca="1" si="997"/>
        <v>0</v>
      </c>
      <c r="Q697" s="395">
        <f t="shared" ca="1" si="998"/>
        <v>0</v>
      </c>
      <c r="R697" s="395">
        <f t="shared" ca="1" si="999"/>
        <v>0</v>
      </c>
      <c r="S697" s="395">
        <f t="shared" ca="1" si="1000"/>
        <v>0</v>
      </c>
      <c r="T697" s="395">
        <f t="shared" ca="1" si="1001"/>
        <v>0</v>
      </c>
      <c r="U697" s="395">
        <f t="shared" ca="1" si="1002"/>
        <v>0</v>
      </c>
      <c r="V697" s="395">
        <f t="shared" ca="1" si="1003"/>
        <v>0</v>
      </c>
      <c r="W697" s="395">
        <f t="shared" ca="1" si="1004"/>
        <v>0</v>
      </c>
      <c r="X697" s="249"/>
      <c r="Y697" s="249"/>
      <c r="Z697" s="249"/>
      <c r="AA697" s="249"/>
      <c r="AB697" s="249"/>
    </row>
    <row r="698" spans="1:28" hidden="1" outlineLevel="1">
      <c r="A698" s="249"/>
      <c r="B698" s="309" t="str">
        <f t="shared" ca="1" si="1005"/>
        <v>RL Capex 2019</v>
      </c>
      <c r="C698" s="401"/>
      <c r="D698" s="401"/>
      <c r="E698" s="401"/>
      <c r="F698" s="401"/>
      <c r="G698" s="401"/>
      <c r="H698" s="401"/>
      <c r="I698" s="396"/>
      <c r="J698" s="400">
        <f ca="1">J663</f>
        <v>0</v>
      </c>
      <c r="K698" s="395">
        <f t="shared" ca="1" si="992"/>
        <v>0</v>
      </c>
      <c r="L698" s="395">
        <f t="shared" ca="1" si="993"/>
        <v>0</v>
      </c>
      <c r="M698" s="395">
        <f t="shared" ca="1" si="994"/>
        <v>0</v>
      </c>
      <c r="N698" s="395">
        <f t="shared" ca="1" si="995"/>
        <v>0</v>
      </c>
      <c r="O698" s="395">
        <f t="shared" ca="1" si="996"/>
        <v>0</v>
      </c>
      <c r="P698" s="395">
        <f t="shared" ca="1" si="997"/>
        <v>0</v>
      </c>
      <c r="Q698" s="395">
        <f t="shared" ca="1" si="998"/>
        <v>0</v>
      </c>
      <c r="R698" s="395">
        <f t="shared" ca="1" si="999"/>
        <v>0</v>
      </c>
      <c r="S698" s="395">
        <f t="shared" ca="1" si="1000"/>
        <v>0</v>
      </c>
      <c r="T698" s="395">
        <f t="shared" ca="1" si="1001"/>
        <v>0</v>
      </c>
      <c r="U698" s="395">
        <f t="shared" ca="1" si="1002"/>
        <v>0</v>
      </c>
      <c r="V698" s="395">
        <f t="shared" ca="1" si="1003"/>
        <v>0</v>
      </c>
      <c r="W698" s="395">
        <f t="shared" ca="1" si="1004"/>
        <v>0</v>
      </c>
      <c r="X698" s="249"/>
      <c r="Y698" s="249"/>
      <c r="Z698" s="249"/>
      <c r="AA698" s="249"/>
      <c r="AB698" s="249"/>
    </row>
    <row r="699" spans="1:28" hidden="1" outlineLevel="1">
      <c r="A699" s="249"/>
      <c r="B699" s="309" t="str">
        <f t="shared" ca="1" si="1005"/>
        <v>RL Capex 2020</v>
      </c>
      <c r="C699" s="401"/>
      <c r="D699" s="401"/>
      <c r="E699" s="401"/>
      <c r="F699" s="401"/>
      <c r="G699" s="401"/>
      <c r="H699" s="401"/>
      <c r="I699" s="401"/>
      <c r="J699" s="396"/>
      <c r="K699" s="400">
        <f ca="1">K663</f>
        <v>0</v>
      </c>
      <c r="L699" s="395">
        <f t="shared" ca="1" si="993"/>
        <v>0</v>
      </c>
      <c r="M699" s="395">
        <f t="shared" ca="1" si="994"/>
        <v>0</v>
      </c>
      <c r="N699" s="395">
        <f t="shared" ca="1" si="995"/>
        <v>0</v>
      </c>
      <c r="O699" s="395">
        <f t="shared" ca="1" si="996"/>
        <v>0</v>
      </c>
      <c r="P699" s="395">
        <f t="shared" ca="1" si="997"/>
        <v>0</v>
      </c>
      <c r="Q699" s="395">
        <f t="shared" ca="1" si="998"/>
        <v>0</v>
      </c>
      <c r="R699" s="395">
        <f t="shared" ca="1" si="999"/>
        <v>0</v>
      </c>
      <c r="S699" s="395">
        <f t="shared" ca="1" si="1000"/>
        <v>0</v>
      </c>
      <c r="T699" s="395">
        <f t="shared" ca="1" si="1001"/>
        <v>0</v>
      </c>
      <c r="U699" s="395">
        <f t="shared" ca="1" si="1002"/>
        <v>0</v>
      </c>
      <c r="V699" s="395">
        <f t="shared" ca="1" si="1003"/>
        <v>0</v>
      </c>
      <c r="W699" s="395">
        <f t="shared" ca="1" si="1004"/>
        <v>0</v>
      </c>
      <c r="X699" s="249"/>
      <c r="Y699" s="249"/>
      <c r="Z699" s="249"/>
      <c r="AA699" s="249"/>
      <c r="AB699" s="249"/>
    </row>
    <row r="700" spans="1:28" hidden="1" outlineLevel="1">
      <c r="A700" s="249"/>
      <c r="B700" s="309" t="str">
        <f t="shared" ca="1" si="1005"/>
        <v>RL Capex 2021</v>
      </c>
      <c r="C700" s="401"/>
      <c r="D700" s="401"/>
      <c r="E700" s="401"/>
      <c r="F700" s="401"/>
      <c r="G700" s="401"/>
      <c r="H700" s="401"/>
      <c r="I700" s="401"/>
      <c r="J700" s="401"/>
      <c r="K700" s="396"/>
      <c r="L700" s="400">
        <f ca="1">L663</f>
        <v>0</v>
      </c>
      <c r="M700" s="395">
        <f t="shared" ca="1" si="994"/>
        <v>0</v>
      </c>
      <c r="N700" s="395">
        <f t="shared" ca="1" si="995"/>
        <v>0</v>
      </c>
      <c r="O700" s="395">
        <f t="shared" ca="1" si="996"/>
        <v>0</v>
      </c>
      <c r="P700" s="395">
        <f t="shared" ca="1" si="997"/>
        <v>0</v>
      </c>
      <c r="Q700" s="395">
        <f t="shared" ca="1" si="998"/>
        <v>0</v>
      </c>
      <c r="R700" s="395">
        <f t="shared" ca="1" si="999"/>
        <v>0</v>
      </c>
      <c r="S700" s="395">
        <f t="shared" ca="1" si="1000"/>
        <v>0</v>
      </c>
      <c r="T700" s="395">
        <f t="shared" ca="1" si="1001"/>
        <v>0</v>
      </c>
      <c r="U700" s="395">
        <f t="shared" ca="1" si="1002"/>
        <v>0</v>
      </c>
      <c r="V700" s="395">
        <f t="shared" ca="1" si="1003"/>
        <v>0</v>
      </c>
      <c r="W700" s="395">
        <f t="shared" ca="1" si="1004"/>
        <v>0</v>
      </c>
      <c r="X700" s="249"/>
      <c r="Y700" s="249"/>
      <c r="Z700" s="249"/>
      <c r="AA700" s="249"/>
      <c r="AB700" s="249"/>
    </row>
    <row r="701" spans="1:28" hidden="1" outlineLevel="1">
      <c r="A701" s="249"/>
      <c r="B701" s="309" t="str">
        <f t="shared" ca="1" si="1005"/>
        <v>RL Capex 2022</v>
      </c>
      <c r="C701" s="401"/>
      <c r="D701" s="401"/>
      <c r="E701" s="401"/>
      <c r="F701" s="401"/>
      <c r="G701" s="401"/>
      <c r="H701" s="401"/>
      <c r="I701" s="401"/>
      <c r="J701" s="401"/>
      <c r="K701" s="401"/>
      <c r="L701" s="396"/>
      <c r="M701" s="400">
        <f ca="1">M663</f>
        <v>0</v>
      </c>
      <c r="N701" s="395">
        <f t="shared" ca="1" si="995"/>
        <v>0</v>
      </c>
      <c r="O701" s="395">
        <f t="shared" ca="1" si="996"/>
        <v>0</v>
      </c>
      <c r="P701" s="395">
        <f t="shared" ca="1" si="997"/>
        <v>0</v>
      </c>
      <c r="Q701" s="395">
        <f t="shared" ca="1" si="998"/>
        <v>0</v>
      </c>
      <c r="R701" s="395">
        <f t="shared" ca="1" si="999"/>
        <v>0</v>
      </c>
      <c r="S701" s="395">
        <f t="shared" ca="1" si="1000"/>
        <v>0</v>
      </c>
      <c r="T701" s="395">
        <f t="shared" ca="1" si="1001"/>
        <v>0</v>
      </c>
      <c r="U701" s="395">
        <f t="shared" ca="1" si="1002"/>
        <v>0</v>
      </c>
      <c r="V701" s="395">
        <f t="shared" ca="1" si="1003"/>
        <v>0</v>
      </c>
      <c r="W701" s="395">
        <f t="shared" ca="1" si="1004"/>
        <v>0</v>
      </c>
      <c r="X701" s="249"/>
      <c r="Y701" s="249"/>
      <c r="Z701" s="249"/>
      <c r="AA701" s="249"/>
      <c r="AB701" s="249"/>
    </row>
    <row r="702" spans="1:28" hidden="1" outlineLevel="1">
      <c r="A702" s="249"/>
      <c r="B702" s="309" t="str">
        <f t="shared" ca="1" si="1005"/>
        <v>RL Capex 2023</v>
      </c>
      <c r="C702" s="401"/>
      <c r="D702" s="401"/>
      <c r="E702" s="401"/>
      <c r="F702" s="401"/>
      <c r="G702" s="401"/>
      <c r="H702" s="401"/>
      <c r="I702" s="401"/>
      <c r="J702" s="401"/>
      <c r="K702" s="401"/>
      <c r="L702" s="401"/>
      <c r="M702" s="396"/>
      <c r="N702" s="400">
        <f>N663</f>
        <v>0</v>
      </c>
      <c r="O702" s="395">
        <f t="shared" si="996"/>
        <v>0</v>
      </c>
      <c r="P702" s="395">
        <f t="shared" si="997"/>
        <v>0</v>
      </c>
      <c r="Q702" s="395">
        <f t="shared" si="998"/>
        <v>0</v>
      </c>
      <c r="R702" s="395">
        <f t="shared" si="999"/>
        <v>0</v>
      </c>
      <c r="S702" s="395">
        <f t="shared" si="1000"/>
        <v>0</v>
      </c>
      <c r="T702" s="395">
        <f t="shared" si="1001"/>
        <v>0</v>
      </c>
      <c r="U702" s="395">
        <f t="shared" si="1002"/>
        <v>0</v>
      </c>
      <c r="V702" s="395">
        <f t="shared" si="1003"/>
        <v>0</v>
      </c>
      <c r="W702" s="395">
        <f t="shared" si="1004"/>
        <v>0</v>
      </c>
      <c r="X702" s="249"/>
      <c r="Y702" s="249"/>
      <c r="Z702" s="249"/>
      <c r="AA702" s="249"/>
      <c r="AB702" s="249"/>
    </row>
    <row r="703" spans="1:28" hidden="1" outlineLevel="1">
      <c r="A703" s="249"/>
      <c r="B703" s="309" t="str">
        <f t="shared" ca="1" si="1005"/>
        <v>RL Capex 2024</v>
      </c>
      <c r="C703" s="401"/>
      <c r="D703" s="401"/>
      <c r="E703" s="401"/>
      <c r="F703" s="401"/>
      <c r="G703" s="401"/>
      <c r="H703" s="401"/>
      <c r="I703" s="401"/>
      <c r="J703" s="401"/>
      <c r="K703" s="401"/>
      <c r="L703" s="401"/>
      <c r="M703" s="401"/>
      <c r="N703" s="396"/>
      <c r="O703" s="400">
        <f>O663</f>
        <v>0</v>
      </c>
      <c r="P703" s="395">
        <f t="shared" si="997"/>
        <v>0</v>
      </c>
      <c r="Q703" s="395">
        <f t="shared" si="998"/>
        <v>0</v>
      </c>
      <c r="R703" s="395">
        <f t="shared" si="999"/>
        <v>0</v>
      </c>
      <c r="S703" s="395">
        <f t="shared" si="1000"/>
        <v>0</v>
      </c>
      <c r="T703" s="395">
        <f t="shared" si="1001"/>
        <v>0</v>
      </c>
      <c r="U703" s="395">
        <f t="shared" si="1002"/>
        <v>0</v>
      </c>
      <c r="V703" s="395">
        <f t="shared" si="1003"/>
        <v>0</v>
      </c>
      <c r="W703" s="395">
        <f t="shared" si="1004"/>
        <v>0</v>
      </c>
      <c r="X703" s="249"/>
      <c r="Y703" s="249"/>
      <c r="Z703" s="249"/>
      <c r="AA703" s="249"/>
      <c r="AB703" s="249"/>
    </row>
    <row r="704" spans="1:28" hidden="1" outlineLevel="1">
      <c r="A704" s="249"/>
      <c r="B704" s="309" t="str">
        <f t="shared" ca="1" si="1005"/>
        <v>RL Capex 2025</v>
      </c>
      <c r="C704" s="401"/>
      <c r="D704" s="401"/>
      <c r="E704" s="401"/>
      <c r="F704" s="401"/>
      <c r="G704" s="401"/>
      <c r="H704" s="401"/>
      <c r="I704" s="401"/>
      <c r="J704" s="401"/>
      <c r="K704" s="401"/>
      <c r="L704" s="401"/>
      <c r="M704" s="401"/>
      <c r="N704" s="401"/>
      <c r="O704" s="396"/>
      <c r="P704" s="400">
        <f>P663</f>
        <v>0</v>
      </c>
      <c r="Q704" s="395">
        <f t="shared" si="998"/>
        <v>0</v>
      </c>
      <c r="R704" s="395">
        <f t="shared" si="999"/>
        <v>0</v>
      </c>
      <c r="S704" s="395">
        <f t="shared" si="1000"/>
        <v>0</v>
      </c>
      <c r="T704" s="395">
        <f t="shared" si="1001"/>
        <v>0</v>
      </c>
      <c r="U704" s="395">
        <f t="shared" si="1002"/>
        <v>0</v>
      </c>
      <c r="V704" s="395">
        <f t="shared" si="1003"/>
        <v>0</v>
      </c>
      <c r="W704" s="395">
        <f t="shared" si="1004"/>
        <v>0</v>
      </c>
      <c r="X704" s="249"/>
      <c r="Y704" s="249"/>
      <c r="Z704" s="249"/>
      <c r="AA704" s="249"/>
      <c r="AB704" s="249"/>
    </row>
    <row r="705" spans="1:28" hidden="1" outlineLevel="1">
      <c r="A705" s="249"/>
      <c r="B705" s="309" t="str">
        <f t="shared" ca="1" si="1005"/>
        <v>RL Capex 2026</v>
      </c>
      <c r="C705" s="401"/>
      <c r="D705" s="401"/>
      <c r="E705" s="401"/>
      <c r="F705" s="401"/>
      <c r="G705" s="401"/>
      <c r="H705" s="401"/>
      <c r="I705" s="401"/>
      <c r="J705" s="401"/>
      <c r="K705" s="401"/>
      <c r="L705" s="401"/>
      <c r="M705" s="401"/>
      <c r="N705" s="401"/>
      <c r="O705" s="401"/>
      <c r="P705" s="396"/>
      <c r="Q705" s="400">
        <f>Q663</f>
        <v>0</v>
      </c>
      <c r="R705" s="395">
        <f t="shared" si="999"/>
        <v>0</v>
      </c>
      <c r="S705" s="395">
        <f t="shared" si="1000"/>
        <v>0</v>
      </c>
      <c r="T705" s="395">
        <f t="shared" si="1001"/>
        <v>0</v>
      </c>
      <c r="U705" s="395">
        <f t="shared" si="1002"/>
        <v>0</v>
      </c>
      <c r="V705" s="395">
        <f t="shared" si="1003"/>
        <v>0</v>
      </c>
      <c r="W705" s="395">
        <f t="shared" si="1004"/>
        <v>0</v>
      </c>
      <c r="X705" s="249"/>
      <c r="Y705" s="249"/>
      <c r="Z705" s="249"/>
      <c r="AA705" s="249"/>
      <c r="AB705" s="249"/>
    </row>
    <row r="706" spans="1:28" hidden="1" outlineLevel="1">
      <c r="A706" s="249"/>
      <c r="B706" s="309" t="str">
        <f t="shared" ca="1" si="1005"/>
        <v>RL Capex 2027</v>
      </c>
      <c r="C706" s="401"/>
      <c r="D706" s="401"/>
      <c r="E706" s="401"/>
      <c r="F706" s="401"/>
      <c r="G706" s="401"/>
      <c r="H706" s="401"/>
      <c r="I706" s="401"/>
      <c r="J706" s="401"/>
      <c r="K706" s="401"/>
      <c r="L706" s="401"/>
      <c r="M706" s="401"/>
      <c r="N706" s="401"/>
      <c r="O706" s="401"/>
      <c r="P706" s="401"/>
      <c r="Q706" s="396"/>
      <c r="R706" s="400">
        <f>R663</f>
        <v>0</v>
      </c>
      <c r="S706" s="395">
        <f t="shared" si="1000"/>
        <v>0</v>
      </c>
      <c r="T706" s="395">
        <f t="shared" si="1001"/>
        <v>0</v>
      </c>
      <c r="U706" s="395">
        <f t="shared" si="1002"/>
        <v>0</v>
      </c>
      <c r="V706" s="395">
        <f t="shared" si="1003"/>
        <v>0</v>
      </c>
      <c r="W706" s="395">
        <f t="shared" si="1004"/>
        <v>0</v>
      </c>
      <c r="X706" s="249"/>
      <c r="Y706" s="249"/>
      <c r="Z706" s="249"/>
      <c r="AA706" s="249"/>
      <c r="AB706" s="249"/>
    </row>
    <row r="707" spans="1:28" hidden="1" outlineLevel="1">
      <c r="A707" s="249"/>
      <c r="B707" s="309" t="str">
        <f t="shared" ca="1" si="1005"/>
        <v>RL Capex 2028</v>
      </c>
      <c r="C707" s="401"/>
      <c r="D707" s="401"/>
      <c r="E707" s="401"/>
      <c r="F707" s="401"/>
      <c r="G707" s="401"/>
      <c r="H707" s="401"/>
      <c r="I707" s="401"/>
      <c r="J707" s="401"/>
      <c r="K707" s="401"/>
      <c r="L707" s="401"/>
      <c r="M707" s="401"/>
      <c r="N707" s="401"/>
      <c r="O707" s="401"/>
      <c r="P707" s="401"/>
      <c r="Q707" s="401"/>
      <c r="R707" s="396"/>
      <c r="S707" s="400">
        <f>S663</f>
        <v>0</v>
      </c>
      <c r="T707" s="395">
        <f t="shared" si="1001"/>
        <v>0</v>
      </c>
      <c r="U707" s="395">
        <f t="shared" si="1002"/>
        <v>0</v>
      </c>
      <c r="V707" s="395">
        <f t="shared" si="1003"/>
        <v>0</v>
      </c>
      <c r="W707" s="395">
        <f t="shared" si="1004"/>
        <v>0</v>
      </c>
      <c r="X707" s="249"/>
      <c r="Y707" s="249"/>
      <c r="Z707" s="249"/>
      <c r="AA707" s="249"/>
      <c r="AB707" s="249"/>
    </row>
    <row r="708" spans="1:28" hidden="1" outlineLevel="1">
      <c r="A708" s="249"/>
      <c r="B708" s="309" t="str">
        <f t="shared" ca="1" si="1005"/>
        <v>RL Capex 2029</v>
      </c>
      <c r="C708" s="401"/>
      <c r="D708" s="401"/>
      <c r="E708" s="401"/>
      <c r="F708" s="401"/>
      <c r="G708" s="401"/>
      <c r="H708" s="401"/>
      <c r="I708" s="401"/>
      <c r="J708" s="401"/>
      <c r="K708" s="401"/>
      <c r="L708" s="401"/>
      <c r="M708" s="401"/>
      <c r="N708" s="401"/>
      <c r="O708" s="401"/>
      <c r="P708" s="401"/>
      <c r="Q708" s="401"/>
      <c r="R708" s="401"/>
      <c r="S708" s="396"/>
      <c r="T708" s="400">
        <f>T663</f>
        <v>0</v>
      </c>
      <c r="U708" s="395">
        <f t="shared" si="1002"/>
        <v>0</v>
      </c>
      <c r="V708" s="395">
        <f t="shared" si="1003"/>
        <v>0</v>
      </c>
      <c r="W708" s="395">
        <f t="shared" si="1004"/>
        <v>0</v>
      </c>
      <c r="X708" s="249"/>
      <c r="Y708" s="249"/>
      <c r="Z708" s="249"/>
      <c r="AA708" s="249"/>
      <c r="AB708" s="249"/>
    </row>
    <row r="709" spans="1:28" hidden="1" outlineLevel="1">
      <c r="A709" s="249"/>
      <c r="B709" s="309" t="str">
        <f t="shared" ca="1" si="1005"/>
        <v>RL Capex 2030</v>
      </c>
      <c r="C709" s="401"/>
      <c r="D709" s="401"/>
      <c r="E709" s="401"/>
      <c r="F709" s="401"/>
      <c r="G709" s="401"/>
      <c r="H709" s="401"/>
      <c r="I709" s="401"/>
      <c r="J709" s="401"/>
      <c r="K709" s="401"/>
      <c r="L709" s="401"/>
      <c r="M709" s="401"/>
      <c r="N709" s="401"/>
      <c r="O709" s="401"/>
      <c r="P709" s="401"/>
      <c r="Q709" s="401"/>
      <c r="R709" s="401"/>
      <c r="S709" s="401"/>
      <c r="T709" s="396"/>
      <c r="U709" s="400">
        <f>U663</f>
        <v>0</v>
      </c>
      <c r="V709" s="395">
        <f t="shared" si="1003"/>
        <v>0</v>
      </c>
      <c r="W709" s="395">
        <f t="shared" si="1004"/>
        <v>0</v>
      </c>
      <c r="X709" s="249"/>
      <c r="Y709" s="249"/>
      <c r="Z709" s="249"/>
      <c r="AA709" s="249"/>
      <c r="AB709" s="249"/>
    </row>
    <row r="710" spans="1:28" hidden="1" outlineLevel="1">
      <c r="A710" s="249"/>
      <c r="B710" s="309" t="str">
        <f t="shared" ca="1" si="1005"/>
        <v>RL Capex 2031</v>
      </c>
      <c r="C710" s="401"/>
      <c r="D710" s="401"/>
      <c r="E710" s="401"/>
      <c r="F710" s="401"/>
      <c r="G710" s="401"/>
      <c r="H710" s="401"/>
      <c r="I710" s="401"/>
      <c r="J710" s="401"/>
      <c r="K710" s="401"/>
      <c r="L710" s="401"/>
      <c r="M710" s="401"/>
      <c r="N710" s="401"/>
      <c r="O710" s="401"/>
      <c r="P710" s="401"/>
      <c r="Q710" s="401"/>
      <c r="R710" s="401"/>
      <c r="S710" s="401"/>
      <c r="T710" s="401"/>
      <c r="U710" s="396"/>
      <c r="V710" s="400">
        <f>V663</f>
        <v>0</v>
      </c>
      <c r="W710" s="395">
        <f>IF(V710="n/a","n/a",MAX(0,V710-1))</f>
        <v>0</v>
      </c>
      <c r="X710" s="249"/>
      <c r="Y710" s="249"/>
      <c r="Z710" s="249"/>
      <c r="AA710" s="249"/>
      <c r="AB710" s="249"/>
    </row>
    <row r="711" spans="1:28" hidden="1" outlineLevel="1">
      <c r="A711" s="249"/>
      <c r="B711" s="309" t="str">
        <f t="shared" ca="1" si="1005"/>
        <v>RL Capex 2032</v>
      </c>
      <c r="C711" s="401"/>
      <c r="D711" s="401"/>
      <c r="E711" s="401"/>
      <c r="F711" s="401"/>
      <c r="G711" s="401"/>
      <c r="H711" s="401"/>
      <c r="I711" s="401"/>
      <c r="J711" s="401"/>
      <c r="K711" s="401"/>
      <c r="L711" s="401"/>
      <c r="M711" s="401"/>
      <c r="N711" s="401"/>
      <c r="O711" s="401"/>
      <c r="P711" s="401"/>
      <c r="Q711" s="401"/>
      <c r="R711" s="401"/>
      <c r="S711" s="401"/>
      <c r="T711" s="401"/>
      <c r="U711" s="401"/>
      <c r="V711" s="396"/>
      <c r="W711" s="395">
        <f>W663</f>
        <v>0</v>
      </c>
      <c r="X711" s="249"/>
      <c r="Y711" s="249"/>
      <c r="Z711" s="249"/>
      <c r="AA711" s="249"/>
      <c r="AB711" s="249"/>
    </row>
    <row r="712" spans="1:28" hidden="1" outlineLevel="1">
      <c r="A712" s="249"/>
      <c r="B712" s="332"/>
      <c r="C712" s="395"/>
      <c r="D712" s="395"/>
      <c r="E712" s="395"/>
      <c r="F712" s="395"/>
      <c r="G712" s="395"/>
      <c r="H712" s="395"/>
      <c r="I712" s="395"/>
      <c r="J712" s="395"/>
      <c r="K712" s="395"/>
      <c r="L712" s="395"/>
      <c r="M712" s="395"/>
      <c r="N712" s="395"/>
      <c r="O712" s="395"/>
      <c r="P712" s="395"/>
      <c r="Q712" s="395"/>
      <c r="R712" s="395"/>
      <c r="S712" s="395"/>
      <c r="T712" s="395"/>
      <c r="U712" s="395"/>
      <c r="V712" s="395"/>
      <c r="W712" s="395"/>
      <c r="X712" s="249"/>
      <c r="Y712" s="249"/>
      <c r="Z712" s="249"/>
      <c r="AA712" s="249"/>
      <c r="AB712" s="249"/>
    </row>
    <row r="713" spans="1:28" collapsed="1">
      <c r="A713" s="322"/>
      <c r="B713" s="336" t="s">
        <v>192</v>
      </c>
      <c r="C713" s="460">
        <f ca="1">(IF(OR($C663&lt;&gt;"n/a",C663&lt;&gt;"n/a"),IF(SUM(C666:C688)=0,0,IF((SUMPRODUCT(C666:C688,C690:C712)/SUM(C666:C688))&lt;0,1,(SUMPRODUCT(C666:C688,C690:C712)/SUM(C666:C688)))),"n/a"))</f>
        <v>0</v>
      </c>
      <c r="D713" s="460">
        <f ca="1">(IF(OR($C663&lt;&gt;"n/a",D663&lt;&gt;"n/a"),IF(SUM(D666:D688)=0,0,IF((SUMPRODUCT(D666:D688,D690:D712)/SUM(D666:D688))&lt;0,1,(SUMPRODUCT(D666:D688,D690:D712)/SUM(D666:D688)))),"n/a"))</f>
        <v>0</v>
      </c>
      <c r="E713" s="460">
        <f t="shared" ref="E713:W713" ca="1" si="1006">(IF(OR($C663&lt;&gt;"n/a",E663&lt;&gt;"n/a"),IF(SUM(E666:E688)=0,0,IF((SUMPRODUCT(E666:E688,E690:E712)/SUM(E666:E688))&lt;0,1,(SUMPRODUCT(E666:E688,E690:E712)/SUM(E666:E688)))),"n/a"))</f>
        <v>0</v>
      </c>
      <c r="F713" s="460">
        <f t="shared" ca="1" si="1006"/>
        <v>0</v>
      </c>
      <c r="G713" s="460">
        <f t="shared" ca="1" si="1006"/>
        <v>0</v>
      </c>
      <c r="H713" s="460">
        <f t="shared" ca="1" si="1006"/>
        <v>0</v>
      </c>
      <c r="I713" s="460">
        <f t="shared" ca="1" si="1006"/>
        <v>0</v>
      </c>
      <c r="J713" s="460">
        <f t="shared" ca="1" si="1006"/>
        <v>0</v>
      </c>
      <c r="K713" s="460">
        <f t="shared" ca="1" si="1006"/>
        <v>0</v>
      </c>
      <c r="L713" s="460">
        <f t="shared" ca="1" si="1006"/>
        <v>0</v>
      </c>
      <c r="M713" s="460">
        <f t="shared" ca="1" si="1006"/>
        <v>0</v>
      </c>
      <c r="N713" s="460">
        <f t="shared" ca="1" si="1006"/>
        <v>0</v>
      </c>
      <c r="O713" s="460">
        <f t="shared" ca="1" si="1006"/>
        <v>0</v>
      </c>
      <c r="P713" s="460">
        <f t="shared" ca="1" si="1006"/>
        <v>0</v>
      </c>
      <c r="Q713" s="460">
        <f t="shared" ca="1" si="1006"/>
        <v>0</v>
      </c>
      <c r="R713" s="460">
        <f t="shared" ca="1" si="1006"/>
        <v>0</v>
      </c>
      <c r="S713" s="460">
        <f t="shared" ca="1" si="1006"/>
        <v>0</v>
      </c>
      <c r="T713" s="460">
        <f t="shared" ca="1" si="1006"/>
        <v>0</v>
      </c>
      <c r="U713" s="460">
        <f t="shared" ca="1" si="1006"/>
        <v>0</v>
      </c>
      <c r="V713" s="460">
        <f t="shared" ca="1" si="1006"/>
        <v>0</v>
      </c>
      <c r="W713" s="460">
        <f t="shared" ca="1" si="1006"/>
        <v>0</v>
      </c>
      <c r="X713" s="249"/>
      <c r="Y713" s="249"/>
      <c r="Z713" s="249"/>
      <c r="AA713" s="249"/>
      <c r="AB713" s="249"/>
    </row>
    <row r="714" spans="1:28">
      <c r="A714" s="249"/>
      <c r="B714" s="249"/>
      <c r="C714" s="395"/>
      <c r="D714" s="395"/>
      <c r="E714" s="395"/>
      <c r="F714" s="395"/>
      <c r="G714" s="395"/>
      <c r="H714" s="395"/>
      <c r="I714" s="395"/>
      <c r="J714" s="395"/>
      <c r="K714" s="395"/>
      <c r="L714" s="395"/>
      <c r="M714" s="395"/>
      <c r="N714" s="395"/>
      <c r="O714" s="395"/>
      <c r="P714" s="395"/>
      <c r="Q714" s="395"/>
      <c r="R714" s="395"/>
      <c r="S714" s="395"/>
      <c r="T714" s="395"/>
      <c r="U714" s="395"/>
      <c r="V714" s="395"/>
      <c r="W714" s="395"/>
      <c r="X714" s="249"/>
      <c r="Y714" s="249"/>
      <c r="Z714" s="249"/>
      <c r="AA714" s="249"/>
      <c r="AB714" s="249"/>
    </row>
    <row r="715" spans="1:28">
      <c r="A715" s="72" t="s">
        <v>14</v>
      </c>
      <c r="B715" s="142">
        <f>VLOOKUP($A715,'RFM input'!$E$7:$F$56,2,FALSE)</f>
        <v>0</v>
      </c>
      <c r="C715" s="402"/>
      <c r="D715" s="402"/>
      <c r="E715" s="403"/>
      <c r="F715" s="403"/>
      <c r="G715" s="403"/>
      <c r="H715" s="403"/>
      <c r="I715" s="403"/>
      <c r="J715" s="403"/>
      <c r="K715" s="403"/>
      <c r="L715" s="403"/>
      <c r="M715" s="403"/>
      <c r="N715" s="403"/>
      <c r="O715" s="403"/>
      <c r="P715" s="403"/>
      <c r="Q715" s="403"/>
      <c r="R715" s="403"/>
      <c r="S715" s="403"/>
      <c r="T715" s="403"/>
      <c r="U715" s="403"/>
      <c r="V715" s="403"/>
      <c r="W715" s="403"/>
      <c r="X715" s="249"/>
      <c r="Y715" s="249"/>
      <c r="Z715" s="249"/>
      <c r="AA715" s="249"/>
      <c r="AB715" s="249"/>
    </row>
    <row r="716" spans="1:28">
      <c r="A716" s="378">
        <f>VALUE(REPLACE(A715,1,12,""))</f>
        <v>14</v>
      </c>
      <c r="B716" s="317" t="s">
        <v>195</v>
      </c>
      <c r="C716" s="389">
        <f ca="1">OFFSET('RAB roll forward'!$H$1189,'RAB remaining lives'!A716,0)</f>
        <v>0</v>
      </c>
      <c r="D716" s="390">
        <f ca="1">OFFSET('RFM input'!H$222,$A716,0)-OFFSET('RFM input'!H$276,$A716,0)</f>
        <v>0</v>
      </c>
      <c r="E716" s="390">
        <f ca="1">OFFSET('RFM input'!I$222,$A716,0)-OFFSET('RFM input'!I$276,$A716,0)</f>
        <v>0</v>
      </c>
      <c r="F716" s="390">
        <f ca="1">OFFSET('RFM input'!J$222,$A716,0)-OFFSET('RFM input'!J$276,$A716,0)</f>
        <v>0</v>
      </c>
      <c r="G716" s="390">
        <f ca="1">OFFSET('RFM input'!K$222,$A716,0)-OFFSET('RFM input'!K$276,$A716,0)</f>
        <v>0</v>
      </c>
      <c r="H716" s="390">
        <f ca="1">OFFSET('RFM input'!L$222,$A716,0)-OFFSET('RFM input'!L$276,$A716,0)</f>
        <v>0</v>
      </c>
      <c r="I716" s="390">
        <f ca="1">OFFSET('RFM input'!M$222,$A716,0)-OFFSET('RFM input'!M$276,$A716,0)</f>
        <v>0</v>
      </c>
      <c r="J716" s="390">
        <f ca="1">OFFSET('RFM input'!N$222,$A716,0)-OFFSET('RFM input'!N$276,$A716,0)</f>
        <v>0</v>
      </c>
      <c r="K716" s="390">
        <f ca="1">OFFSET('RFM input'!O$222,$A716,0)-OFFSET('RFM input'!O$276,$A716,0)</f>
        <v>0</v>
      </c>
      <c r="L716" s="390">
        <f ca="1">OFFSET('RFM input'!P$222,$A716,0)-OFFSET('RFM input'!P$276,$A716,0)</f>
        <v>0</v>
      </c>
      <c r="M716" s="390">
        <f ca="1">OFFSET('RFM input'!Q$222,$A716,0)-OFFSET('RFM input'!Q$276,$A716,0)</f>
        <v>0</v>
      </c>
      <c r="N716" s="390"/>
      <c r="O716" s="390"/>
      <c r="P716" s="390"/>
      <c r="Q716" s="390"/>
      <c r="R716" s="390"/>
      <c r="S716" s="390"/>
      <c r="T716" s="390"/>
      <c r="U716" s="390"/>
      <c r="V716" s="390"/>
      <c r="W716" s="390"/>
      <c r="X716" s="249"/>
      <c r="Y716" s="249"/>
      <c r="Z716" s="249"/>
      <c r="AA716" s="249"/>
      <c r="AB716" s="249"/>
    </row>
    <row r="717" spans="1:28">
      <c r="A717" s="249"/>
      <c r="B717" s="249" t="s">
        <v>325</v>
      </c>
      <c r="C717" s="391">
        <f ca="1">OFFSET('RFM input'!$K$6,'RAB remaining lives'!$A716,0)</f>
        <v>0</v>
      </c>
      <c r="D717" s="390">
        <f ca="1">OFFSET('RFM input'!$L$6,'RAB remaining lives'!$A716,0)</f>
        <v>0</v>
      </c>
      <c r="E717" s="390">
        <f ca="1">OFFSET('RFM input'!$L$6,'RAB remaining lives'!$A716,0)</f>
        <v>0</v>
      </c>
      <c r="F717" s="390">
        <f ca="1">OFFSET('RFM input'!$L$6,'RAB remaining lives'!$A716,0)</f>
        <v>0</v>
      </c>
      <c r="G717" s="390">
        <f ca="1">OFFSET('RFM input'!$L$6,'RAB remaining lives'!$A716,0)</f>
        <v>0</v>
      </c>
      <c r="H717" s="390">
        <f ca="1">OFFSET('RFM input'!$L$6,'RAB remaining lives'!$A716,0)</f>
        <v>0</v>
      </c>
      <c r="I717" s="390">
        <f ca="1">OFFSET('RFM input'!$L$6,'RAB remaining lives'!$A716,0)</f>
        <v>0</v>
      </c>
      <c r="J717" s="390">
        <f ca="1">OFFSET('RFM input'!$L$6,'RAB remaining lives'!$A716,0)</f>
        <v>0</v>
      </c>
      <c r="K717" s="390">
        <f ca="1">OFFSET('RFM input'!$L$6,'RAB remaining lives'!$A716,0)</f>
        <v>0</v>
      </c>
      <c r="L717" s="390">
        <f ca="1">OFFSET('RFM input'!$L$6,'RAB remaining lives'!$A716,0)</f>
        <v>0</v>
      </c>
      <c r="M717" s="390">
        <f ca="1">OFFSET('RFM input'!$L$6,'RAB remaining lives'!$A716,0)</f>
        <v>0</v>
      </c>
      <c r="N717" s="390"/>
      <c r="O717" s="390"/>
      <c r="P717" s="390"/>
      <c r="Q717" s="390"/>
      <c r="R717" s="390"/>
      <c r="S717" s="390"/>
      <c r="T717" s="390"/>
      <c r="U717" s="390"/>
      <c r="V717" s="390"/>
      <c r="W717" s="390"/>
      <c r="X717" s="249"/>
      <c r="Y717" s="249"/>
      <c r="Z717" s="249"/>
      <c r="AA717" s="249"/>
      <c r="AB717" s="249"/>
    </row>
    <row r="718" spans="1:28">
      <c r="A718" s="249"/>
      <c r="B718" s="286" t="s">
        <v>299</v>
      </c>
      <c r="C718" s="392"/>
      <c r="D718" s="393">
        <f ca="1">IF(D$6=(OFFSET('RFM input'!$G$60,0,'RFM input'!$AA$7)),OFFSET('RFM input'!$H$454,$A716,0),0)</f>
        <v>0</v>
      </c>
      <c r="E718" s="390">
        <f ca="1">IF(E$6=(OFFSET('RFM input'!$G$60,0,'RFM input'!$AA$7)),OFFSET('RFM input'!$H$454,$A716,0),0)</f>
        <v>0</v>
      </c>
      <c r="F718" s="390">
        <f ca="1">IF(F$6=(OFFSET('RFM input'!$G$60,0,'RFM input'!$AA$7)),OFFSET('RFM input'!$H$454,$A716,0),0)</f>
        <v>0</v>
      </c>
      <c r="G718" s="390">
        <f ca="1">IF(G$6=(OFFSET('RFM input'!$G$60,0,'RFM input'!$AA$7)),OFFSET('RFM input'!$H$454,$A716,0),0)</f>
        <v>0</v>
      </c>
      <c r="H718" s="390">
        <f ca="1">IF(H$6=(OFFSET('RFM input'!$G$60,0,'RFM input'!$AA$7)),OFFSET('RFM input'!$H$454,$A716,0),0)</f>
        <v>0</v>
      </c>
      <c r="I718" s="390">
        <f ca="1">IF(I$6=(OFFSET('RFM input'!$G$60,0,'RFM input'!$AA$7)),OFFSET('RFM input'!$H$454,$A716,0),0)</f>
        <v>0</v>
      </c>
      <c r="J718" s="390">
        <f ca="1">IF(J$6=(OFFSET('RFM input'!$G$60,0,'RFM input'!$AA$7)),OFFSET('RFM input'!$H$454,$A716,0),0)</f>
        <v>0</v>
      </c>
      <c r="K718" s="390">
        <f ca="1">IF(K$6=(OFFSET('RFM input'!$G$60,0,'RFM input'!$AA$7)),OFFSET('RFM input'!$H$454,$A716,0),0)</f>
        <v>0</v>
      </c>
      <c r="L718" s="390">
        <f ca="1">IF(L$6=(OFFSET('RFM input'!$G$60,0,'RFM input'!$AA$7)),OFFSET('RFM input'!$H$454,$A716,0),0)</f>
        <v>0</v>
      </c>
      <c r="M718" s="390">
        <f ca="1">IF(M$6=(OFFSET('RFM input'!$G$60,0,'RFM input'!$AA$7)),OFFSET('RFM input'!$H$454,$A716,0),0)</f>
        <v>0</v>
      </c>
      <c r="N718" s="390"/>
      <c r="O718" s="390"/>
      <c r="P718" s="390"/>
      <c r="Q718" s="390"/>
      <c r="R718" s="390"/>
      <c r="S718" s="390"/>
      <c r="T718" s="390"/>
      <c r="U718" s="390"/>
      <c r="V718" s="390"/>
      <c r="W718" s="390"/>
      <c r="X718" s="249"/>
      <c r="Y718" s="249"/>
      <c r="Z718" s="249"/>
      <c r="AA718" s="249"/>
      <c r="AB718" s="249"/>
    </row>
    <row r="719" spans="1:28">
      <c r="A719" s="249"/>
      <c r="B719" s="325" t="s">
        <v>306</v>
      </c>
      <c r="C719" s="392"/>
      <c r="D719" s="391">
        <f ca="1">IF(D$6=(OFFSET('RFM input'!$G$60,0,'RFM input'!$AA$7)),OFFSET('RFM input'!$J$454,$A716,0),0)</f>
        <v>0</v>
      </c>
      <c r="E719" s="394">
        <f ca="1">IF(E$6=(OFFSET('RFM input'!$G$60,0,'RFM input'!$AA$7)),OFFSET('RFM input'!$J$454,$A716,0),0)</f>
        <v>0</v>
      </c>
      <c r="F719" s="394">
        <f ca="1">IF(F$6=(OFFSET('RFM input'!$G$60,0,'RFM input'!$AA$7)),OFFSET('RFM input'!$J$454,$A716,0),0)</f>
        <v>0</v>
      </c>
      <c r="G719" s="394">
        <f ca="1">IF(G$6=(OFFSET('RFM input'!$G$60,0,'RFM input'!$AA$7)),OFFSET('RFM input'!$J$454,$A716,0),0)</f>
        <v>0</v>
      </c>
      <c r="H719" s="394">
        <f ca="1">IF(H$6=(OFFSET('RFM input'!$G$60,0,'RFM input'!$AA$7)),OFFSET('RFM input'!$J$454,$A716,0),0)</f>
        <v>0</v>
      </c>
      <c r="I719" s="394">
        <f ca="1">IF(I$6=(OFFSET('RFM input'!$G$60,0,'RFM input'!$AA$7)),OFFSET('RFM input'!$J$454,$A716,0),0)</f>
        <v>0</v>
      </c>
      <c r="J719" s="394">
        <f ca="1">IF(J$6=(OFFSET('RFM input'!$G$60,0,'RFM input'!$AA$7)),OFFSET('RFM input'!$J$454,$A716,0),0)</f>
        <v>0</v>
      </c>
      <c r="K719" s="394">
        <f ca="1">IF(K$6=(OFFSET('RFM input'!$G$60,0,'RFM input'!$AA$7)),OFFSET('RFM input'!$J$454,$A716,0),0)</f>
        <v>0</v>
      </c>
      <c r="L719" s="394">
        <f ca="1">IF(L$6=(OFFSET('RFM input'!$G$60,0,'RFM input'!$AA$7)),OFFSET('RFM input'!$J$454,$A716,0),0)</f>
        <v>0</v>
      </c>
      <c r="M719" s="394">
        <f ca="1">IF(M$6=(OFFSET('RFM input'!$G$60,0,'RFM input'!$AA$7)),OFFSET('RFM input'!$J$454,$A716,0),0)</f>
        <v>0</v>
      </c>
      <c r="N719" s="394"/>
      <c r="O719" s="394"/>
      <c r="P719" s="394"/>
      <c r="Q719" s="394"/>
      <c r="R719" s="394"/>
      <c r="S719" s="394"/>
      <c r="T719" s="394"/>
      <c r="U719" s="394"/>
      <c r="V719" s="394"/>
      <c r="W719" s="394"/>
      <c r="X719" s="249"/>
      <c r="Y719" s="249"/>
      <c r="Z719" s="249"/>
      <c r="AA719" s="249"/>
      <c r="AB719" s="249"/>
    </row>
    <row r="720" spans="1:28" hidden="1" outlineLevel="1">
      <c r="A720" s="459">
        <v>-1</v>
      </c>
      <c r="B720" s="309" t="s">
        <v>297</v>
      </c>
      <c r="C720" s="395"/>
      <c r="D720" s="395">
        <f t="shared" ref="D720" ca="1" si="1007">IF(D744="n/a",0,IF(AND(D718=0,C720=0),0,
IF(AND(D718&lt;&gt;0,C720=0),(D718/D$10),
IF(AND(D719&lt;&gt;0,C720&lt;&gt;0),(C720-(C720/C744))+(D718/D$10),
IF(C744&lt;1,0,(C720-(C720/C744)))))))</f>
        <v>0</v>
      </c>
      <c r="E720" s="395">
        <f t="shared" ref="E720" ca="1" si="1008">IF(E744="n/a",0,IF(AND(E718=0,D720=0),0,
IF(AND(E718&lt;&gt;0,D720=0),(E718/E$10),
IF(AND(E719&lt;&gt;0,D720&lt;&gt;0),(D720-(D720/D744))+(E718/E$10),
IF(D744&lt;1,0,(D720-(D720/D744)))))))</f>
        <v>0</v>
      </c>
      <c r="F720" s="395">
        <f t="shared" ref="F720" ca="1" si="1009">IF(F744="n/a",0,IF(AND(F718=0,E720=0),0,
IF(AND(F718&lt;&gt;0,E720=0),(F718/F$10),
IF(AND(F719&lt;&gt;0,E720&lt;&gt;0),(E720-(E720/E744))+(F718/F$10),
IF(E744&lt;1,0,(E720-(E720/E744)))))))</f>
        <v>0</v>
      </c>
      <c r="G720" s="395">
        <f t="shared" ref="G720" ca="1" si="1010">IF(G744="n/a",0,IF(AND(G718=0,F720=0),0,
IF(AND(G718&lt;&gt;0,F720=0),(G718/G$10),
IF(AND(G719&lt;&gt;0,F720&lt;&gt;0),(F720-(F720/F744))+(G718/G$10),
IF(F744&lt;1,0,(F720-(F720/F744)))))))</f>
        <v>0</v>
      </c>
      <c r="H720" s="395">
        <f ca="1">IF(H744="n/a",0,IF(AND(H718=0,G720=0),0,
IF(AND(H718&lt;&gt;0,G720=0),(H718/H$10),
IF(AND(H719&lt;&gt;0,G720&lt;&gt;0),(G720-(G720/G744))+(H718/H$10),
IF(G744&lt;1,0,(G720-(G720/G744)))))))</f>
        <v>0</v>
      </c>
      <c r="I720" s="395">
        <f t="shared" ref="I720" ca="1" si="1011">IF(I744="n/a",0,IF(AND(I718=0,H720=0),0,
IF(AND(I718&lt;&gt;0,H720=0),(I718/I$10),
IF(AND(I719&lt;&gt;0,H720&lt;&gt;0),(H720-(H720/H744))+(I718/I$10),
IF(H744&lt;1,0,(H720-(H720/H744)))))))</f>
        <v>0</v>
      </c>
      <c r="J720" s="395">
        <f t="shared" ref="J720" ca="1" si="1012">IF(J744="n/a",0,IF(AND(J718=0,I720=0),0,
IF(AND(J718&lt;&gt;0,I720=0),(J718/J$10),
IF(AND(J719&lt;&gt;0,I720&lt;&gt;0),(I720-(I720/I744))+(J718/J$10),
IF(I744&lt;1,0,(I720-(I720/I744)))))))</f>
        <v>0</v>
      </c>
      <c r="K720" s="395">
        <f t="shared" ref="K720" ca="1" si="1013">IF(K744="n/a",0,IF(AND(K718=0,J720=0),0,
IF(AND(K718&lt;&gt;0,J720=0),(K718/K$10),
IF(AND(K719&lt;&gt;0,J720&lt;&gt;0),(J720-(J720/J744))+(K718/K$10),
IF(J744&lt;1,0,(J720-(J720/J744)))))))</f>
        <v>0</v>
      </c>
      <c r="L720" s="395">
        <f t="shared" ref="L720" ca="1" si="1014">IF(L744="n/a",0,IF(AND(L718=0,K720=0),0,
IF(AND(L718&lt;&gt;0,K720=0),(L718/L$10),
IF(AND(L719&lt;&gt;0,K720&lt;&gt;0),(K720-(K720/K744))+(L718/L$10),
IF(K744&lt;1,0,(K720-(K720/K744)))))))</f>
        <v>0</v>
      </c>
      <c r="M720" s="395">
        <f t="shared" ref="M720" ca="1" si="1015">IF(M744="n/a",0,IF(AND(M718=0,L720=0),0,
IF(AND(M718&lt;&gt;0,L720=0),(M718/M$10),
IF(AND(M719&lt;&gt;0,L720&lt;&gt;0),(L720-(L720/L744))+(M718/M$10),
IF(L744&lt;1,0,(L720-(L720/L744)))))))</f>
        <v>0</v>
      </c>
      <c r="N720" s="395">
        <f t="shared" ref="N720" ca="1" si="1016">IF(N744="n/a",0,IF(AND(N718=0,M720=0),0,
IF(AND(N718&lt;&gt;0,M720=0),(N718/N$10),
IF(AND(N719&lt;&gt;0,M720&lt;&gt;0),(M720-(M720/M744))+(N718/N$10),
IF(M744&lt;1,0,(M720-(M720/M744)))))))</f>
        <v>0</v>
      </c>
      <c r="O720" s="395">
        <f t="shared" ref="O720" ca="1" si="1017">IF(O744="n/a",0,IF(AND(O718=0,N720=0),0,
IF(AND(O718&lt;&gt;0,N720=0),(O718/O$10),
IF(AND(O719&lt;&gt;0,N720&lt;&gt;0),(N720-(N720/N744))+(O718/O$10),
IF(N744&lt;1,0,(N720-(N720/N744)))))))</f>
        <v>0</v>
      </c>
      <c r="P720" s="395">
        <f t="shared" ref="P720" ca="1" si="1018">IF(P744="n/a",0,IF(AND(P718=0,O720=0),0,
IF(AND(P718&lt;&gt;0,O720=0),(P718/P$10),
IF(AND(P719&lt;&gt;0,O720&lt;&gt;0),(O720-(O720/O744))+(P718/P$10),
IF(O744&lt;1,0,(O720-(O720/O744)))))))</f>
        <v>0</v>
      </c>
      <c r="Q720" s="395">
        <f t="shared" ref="Q720" ca="1" si="1019">IF(Q744="n/a",0,IF(AND(Q718=0,P720=0),0,
IF(AND(Q718&lt;&gt;0,P720=0),(Q718/Q$10),
IF(AND(Q719&lt;&gt;0,P720&lt;&gt;0),(P720-(P720/P744))+(Q718/Q$10),
IF(P744&lt;1,0,(P720-(P720/P744)))))))</f>
        <v>0</v>
      </c>
      <c r="R720" s="395">
        <f t="shared" ref="R720" ca="1" si="1020">IF(R744="n/a",0,IF(AND(R718=0,Q720=0),0,
IF(AND(R718&lt;&gt;0,Q720=0),(R718/R$10),
IF(AND(R719&lt;&gt;0,Q720&lt;&gt;0),(Q720-(Q720/Q744))+(R718/R$10),
IF(Q744&lt;1,0,(Q720-(Q720/Q744)))))))</f>
        <v>0</v>
      </c>
      <c r="S720" s="395">
        <f t="shared" ref="S720" ca="1" si="1021">IF(S744="n/a",0,IF(AND(S718=0,R720=0),0,
IF(AND(S718&lt;&gt;0,R720=0),(S718/S$10),
IF(AND(S719&lt;&gt;0,R720&lt;&gt;0),(R720-(R720/R744))+(S718/S$10),
IF(R744&lt;1,0,(R720-(R720/R744)))))))</f>
        <v>0</v>
      </c>
      <c r="T720" s="395">
        <f t="shared" ref="T720" ca="1" si="1022">IF(T744="n/a",0,IF(AND(T718=0,S720=0),0,
IF(AND(T718&lt;&gt;0,S720=0),(T718/T$10),
IF(AND(T719&lt;&gt;0,S720&lt;&gt;0),(S720-(S720/S744))+(T718/T$10),
IF(S744&lt;1,0,(S720-(S720/S744)))))))</f>
        <v>0</v>
      </c>
      <c r="U720" s="395">
        <f t="shared" ref="U720" ca="1" si="1023">IF(U744="n/a",0,IF(AND(U718=0,T720=0),0,
IF(AND(U718&lt;&gt;0,T720=0),(U718/U$10),
IF(AND(U719&lt;&gt;0,T720&lt;&gt;0),(T720-(T720/T744))+(U718/U$10),
IF(T744&lt;1,0,(T720-(T720/T744)))))))</f>
        <v>0</v>
      </c>
      <c r="V720" s="395">
        <f t="shared" ref="V720" ca="1" si="1024">IF(V744="n/a",0,IF(AND(V718=0,U720=0),0,
IF(AND(V718&lt;&gt;0,U720=0),(V718/V$10),
IF(AND(V719&lt;&gt;0,U720&lt;&gt;0),(U720-(U720/U744))+(V718/V$10),
IF(U744&lt;1,0,(U720-(U720/U744)))))))</f>
        <v>0</v>
      </c>
      <c r="W720" s="395">
        <f t="shared" ref="W720" ca="1" si="1025">IF(W744="n/a",0,IF(AND(W718=0,V720=0),0,
IF(AND(W718&lt;&gt;0,V720=0),(W718/W$10),
IF(AND(W719&lt;&gt;0,V720&lt;&gt;0),(V720-(V720/V744))+(W718/W$10),
IF(V744&lt;1,0,(V720-(V720/V744)))))))</f>
        <v>0</v>
      </c>
      <c r="X720" s="249"/>
      <c r="Y720" s="249"/>
      <c r="Z720" s="249"/>
      <c r="AA720" s="249"/>
      <c r="AB720" s="249"/>
    </row>
    <row r="721" spans="1:28" hidden="1" outlineLevel="1">
      <c r="A721" s="331">
        <v>0</v>
      </c>
      <c r="B721" s="309" t="s">
        <v>194</v>
      </c>
      <c r="C721" s="395">
        <f ca="1">C716/C$10</f>
        <v>0</v>
      </c>
      <c r="D721" s="395">
        <f ca="1">IF(C745="n/a",C721,IFERROR(IF((OFFSET($C721,0,$A721))&lt;0,
MIN(0,C721-(OFFSET($C721,0,$A721)/(OFFSET($C716,-$A720,$A721)))),
MAX(0,C721-(OFFSET($C721,0,$A721)/(OFFSET($C716,-$A720,$A721))))),0))</f>
        <v>0</v>
      </c>
      <c r="E721" s="395">
        <f t="shared" ref="E721" ca="1" si="1026">IF(D745="n/a",D721,IFERROR(IF((OFFSET($C721,0,$A721))&lt;0,
MIN(0,D721-(OFFSET($C721,0,$A721)/(OFFSET($C716,-$A720,$A721)))),
MAX(0,D721-(OFFSET($C721,0,$A721)/(OFFSET($C716,-$A720,$A721))))),0))</f>
        <v>0</v>
      </c>
      <c r="F721" s="395">
        <f t="shared" ref="F721:F722" ca="1" si="1027">IF(E745="n/a",E721,IFERROR(IF((OFFSET($C721,0,$A721))&lt;0,
MIN(0,E721-(OFFSET($C721,0,$A721)/(OFFSET($C716,-$A720,$A721)))),
MAX(0,E721-(OFFSET($C721,0,$A721)/(OFFSET($C716,-$A720,$A721))))),0))</f>
        <v>0</v>
      </c>
      <c r="G721" s="395">
        <f t="shared" ref="G721:G723" ca="1" si="1028">IF(F745="n/a",F721,IFERROR(IF((OFFSET($C721,0,$A721))&lt;0,
MIN(0,F721-(OFFSET($C721,0,$A721)/(OFFSET($C716,-$A720,$A721)))),
MAX(0,F721-(OFFSET($C721,0,$A721)/(OFFSET($C716,-$A720,$A721))))),0))</f>
        <v>0</v>
      </c>
      <c r="H721" s="395">
        <f t="shared" ref="H721:H724" ca="1" si="1029">IF(G745="n/a",G721,IFERROR(IF((OFFSET($C721,0,$A721))&lt;0,
MIN(0,G721-(OFFSET($C721,0,$A721)/(OFFSET($C716,-$A720,$A721)))),
MAX(0,G721-(OFFSET($C721,0,$A721)/(OFFSET($C716,-$A720,$A721))))),0))</f>
        <v>0</v>
      </c>
      <c r="I721" s="395">
        <f t="shared" ref="I721:I725" ca="1" si="1030">IF(H745="n/a",H721,IFERROR(IF((OFFSET($C721,0,$A721))&lt;0,
MIN(0,H721-(OFFSET($C721,0,$A721)/(OFFSET($C716,-$A720,$A721)))),
MAX(0,H721-(OFFSET($C721,0,$A721)/(OFFSET($C716,-$A720,$A721))))),0))</f>
        <v>0</v>
      </c>
      <c r="J721" s="395">
        <f t="shared" ref="J721:J726" ca="1" si="1031">IF(I745="n/a",I721,IFERROR(IF((OFFSET($C721,0,$A721))&lt;0,
MIN(0,I721-(OFFSET($C721,0,$A721)/(OFFSET($C716,-$A720,$A721)))),
MAX(0,I721-(OFFSET($C721,0,$A721)/(OFFSET($C716,-$A720,$A721))))),0))</f>
        <v>0</v>
      </c>
      <c r="K721" s="395">
        <f t="shared" ref="K721:K727" ca="1" si="1032">IF(J745="n/a",J721,IFERROR(IF((OFFSET($C721,0,$A721))&lt;0,
MIN(0,J721-(OFFSET($C721,0,$A721)/(OFFSET($C716,-$A720,$A721)))),
MAX(0,J721-(OFFSET($C721,0,$A721)/(OFFSET($C716,-$A720,$A721))))),0))</f>
        <v>0</v>
      </c>
      <c r="L721" s="395">
        <f t="shared" ref="L721:L728" ca="1" si="1033">IF(K745="n/a",K721,IFERROR(IF((OFFSET($C721,0,$A721))&lt;0,
MIN(0,K721-(OFFSET($C721,0,$A721)/(OFFSET($C716,-$A720,$A721)))),
MAX(0,K721-(OFFSET($C721,0,$A721)/(OFFSET($C716,-$A720,$A721))))),0))</f>
        <v>0</v>
      </c>
      <c r="M721" s="395">
        <f t="shared" ref="M721:M729" ca="1" si="1034">IF(L745="n/a",L721,IFERROR(IF((OFFSET($C721,0,$A721))&lt;0,
MIN(0,L721-(OFFSET($C721,0,$A721)/(OFFSET($C716,-$A720,$A721)))),
MAX(0,L721-(OFFSET($C721,0,$A721)/(OFFSET($C716,-$A720,$A721))))),0))</f>
        <v>0</v>
      </c>
      <c r="N721" s="395">
        <f t="shared" ref="N721:N730" ca="1" si="1035">IF(M745="n/a",M721,IFERROR(IF((OFFSET($C721,0,$A721))&lt;0,
MIN(0,M721-(OFFSET($C721,0,$A721)/(OFFSET($C716,-$A720,$A721)))),
MAX(0,M721-(OFFSET($C721,0,$A721)/(OFFSET($C716,-$A720,$A721))))),0))</f>
        <v>0</v>
      </c>
      <c r="O721" s="395">
        <f t="shared" ref="O721:O731" ca="1" si="1036">IF(N745="n/a",N721,IFERROR(IF((OFFSET($C721,0,$A721))&lt;0,
MIN(0,N721-(OFFSET($C721,0,$A721)/(OFFSET($C716,-$A720,$A721)))),
MAX(0,N721-(OFFSET($C721,0,$A721)/(OFFSET($C716,-$A720,$A721))))),0))</f>
        <v>0</v>
      </c>
      <c r="P721" s="395">
        <f t="shared" ref="P721:P732" ca="1" si="1037">IF(O745="n/a",O721,IFERROR(IF((OFFSET($C721,0,$A721))&lt;0,
MIN(0,O721-(OFFSET($C721,0,$A721)/(OFFSET($C716,-$A720,$A721)))),
MAX(0,O721-(OFFSET($C721,0,$A721)/(OFFSET($C716,-$A720,$A721))))),0))</f>
        <v>0</v>
      </c>
      <c r="Q721" s="395">
        <f t="shared" ref="Q721:Q733" ca="1" si="1038">IF(P745="n/a",P721,IFERROR(IF((OFFSET($C721,0,$A721))&lt;0,
MIN(0,P721-(OFFSET($C721,0,$A721)/(OFFSET($C716,-$A720,$A721)))),
MAX(0,P721-(OFFSET($C721,0,$A721)/(OFFSET($C716,-$A720,$A721))))),0))</f>
        <v>0</v>
      </c>
      <c r="R721" s="395">
        <f t="shared" ref="R721:R734" ca="1" si="1039">IF(Q745="n/a",Q721,IFERROR(IF((OFFSET($C721,0,$A721))&lt;0,
MIN(0,Q721-(OFFSET($C721,0,$A721)/(OFFSET($C716,-$A720,$A721)))),
MAX(0,Q721-(OFFSET($C721,0,$A721)/(OFFSET($C716,-$A720,$A721))))),0))</f>
        <v>0</v>
      </c>
      <c r="S721" s="395">
        <f t="shared" ref="S721:S735" ca="1" si="1040">IF(R745="n/a",R721,IFERROR(IF((OFFSET($C721,0,$A721))&lt;0,
MIN(0,R721-(OFFSET($C721,0,$A721)/(OFFSET($C716,-$A720,$A721)))),
MAX(0,R721-(OFFSET($C721,0,$A721)/(OFFSET($C716,-$A720,$A721))))),0))</f>
        <v>0</v>
      </c>
      <c r="T721" s="395">
        <f t="shared" ref="T721:T736" ca="1" si="1041">IF(S745="n/a",S721,IFERROR(IF((OFFSET($C721,0,$A721))&lt;0,
MIN(0,S721-(OFFSET($C721,0,$A721)/(OFFSET($C716,-$A720,$A721)))),
MAX(0,S721-(OFFSET($C721,0,$A721)/(OFFSET($C716,-$A720,$A721))))),0))</f>
        <v>0</v>
      </c>
      <c r="U721" s="395">
        <f t="shared" ref="U721:U737" ca="1" si="1042">IF(T745="n/a",T721,IFERROR(IF((OFFSET($C721,0,$A721))&lt;0,
MIN(0,T721-(OFFSET($C721,0,$A721)/(OFFSET($C716,-$A720,$A721)))),
MAX(0,T721-(OFFSET($C721,0,$A721)/(OFFSET($C716,-$A720,$A721))))),0))</f>
        <v>0</v>
      </c>
      <c r="V721" s="395">
        <f t="shared" ref="V721:V738" ca="1" si="1043">IF(U745="n/a",U721,IFERROR(IF((OFFSET($C721,0,$A721))&lt;0,
MIN(0,U721-(OFFSET($C721,0,$A721)/(OFFSET($C716,-$A720,$A721)))),
MAX(0,U721-(OFFSET($C721,0,$A721)/(OFFSET($C716,-$A720,$A721))))),0))</f>
        <v>0</v>
      </c>
      <c r="W721" s="395">
        <f t="shared" ref="W721:W739" ca="1" si="1044">IF(V745="n/a",V721,IFERROR(IF((OFFSET($C721,0,$A721))&lt;0,
MIN(0,V721-(OFFSET($C721,0,$A721)/(OFFSET($C716,-$A720,$A721)))),
MAX(0,V721-(OFFSET($C721,0,$A721)/(OFFSET($C716,-$A720,$A721))))),0))</f>
        <v>0</v>
      </c>
      <c r="X721" s="249"/>
      <c r="Y721" s="249"/>
      <c r="Z721" s="249"/>
      <c r="AA721" s="249"/>
      <c r="AB721" s="249"/>
    </row>
    <row r="722" spans="1:28" hidden="1" outlineLevel="1">
      <c r="A722" s="331">
        <v>1</v>
      </c>
      <c r="B722" s="309" t="str">
        <f t="shared" ref="B722:B740" ca="1" si="1045">"Depreciated Net Capex "&amp;OFFSET($C$6,0,A722)</f>
        <v>Depreciated Net Capex 2013</v>
      </c>
      <c r="C722" s="396"/>
      <c r="D722" s="397">
        <f ca="1">(D716*((1+D$11)^0.5)/D$10)</f>
        <v>0</v>
      </c>
      <c r="E722" s="395">
        <f ca="1">IF(D746="n/a",D722,IFERROR(IF((OFFSET($C722,0,$A722))&lt;0,
MIN(0,D722-(OFFSET($C722,0,$A722)/(OFFSET($C717,-$A721,$A722)))),
MAX(0,D722-(OFFSET($C722,0,$A722)/(OFFSET($C717,-$A721,$A722))))),0))</f>
        <v>0</v>
      </c>
      <c r="F722" s="395">
        <f t="shared" ca="1" si="1027"/>
        <v>0</v>
      </c>
      <c r="G722" s="395">
        <f t="shared" ca="1" si="1028"/>
        <v>0</v>
      </c>
      <c r="H722" s="395">
        <f t="shared" ca="1" si="1029"/>
        <v>0</v>
      </c>
      <c r="I722" s="395">
        <f t="shared" ca="1" si="1030"/>
        <v>0</v>
      </c>
      <c r="J722" s="395">
        <f t="shared" ca="1" si="1031"/>
        <v>0</v>
      </c>
      <c r="K722" s="395">
        <f t="shared" ca="1" si="1032"/>
        <v>0</v>
      </c>
      <c r="L722" s="395">
        <f t="shared" ca="1" si="1033"/>
        <v>0</v>
      </c>
      <c r="M722" s="395">
        <f t="shared" ca="1" si="1034"/>
        <v>0</v>
      </c>
      <c r="N722" s="395">
        <f t="shared" ca="1" si="1035"/>
        <v>0</v>
      </c>
      <c r="O722" s="395">
        <f t="shared" ca="1" si="1036"/>
        <v>0</v>
      </c>
      <c r="P722" s="395">
        <f t="shared" ca="1" si="1037"/>
        <v>0</v>
      </c>
      <c r="Q722" s="395">
        <f t="shared" ca="1" si="1038"/>
        <v>0</v>
      </c>
      <c r="R722" s="395">
        <f t="shared" ca="1" si="1039"/>
        <v>0</v>
      </c>
      <c r="S722" s="395">
        <f t="shared" ca="1" si="1040"/>
        <v>0</v>
      </c>
      <c r="T722" s="395">
        <f t="shared" ca="1" si="1041"/>
        <v>0</v>
      </c>
      <c r="U722" s="395">
        <f t="shared" ca="1" si="1042"/>
        <v>0</v>
      </c>
      <c r="V722" s="395">
        <f t="shared" ca="1" si="1043"/>
        <v>0</v>
      </c>
      <c r="W722" s="395">
        <f t="shared" ca="1" si="1044"/>
        <v>0</v>
      </c>
      <c r="X722" s="249"/>
      <c r="Y722" s="249"/>
      <c r="Z722" s="249"/>
      <c r="AA722" s="249"/>
      <c r="AB722" s="249"/>
    </row>
    <row r="723" spans="1:28" hidden="1" outlineLevel="1">
      <c r="A723" s="331">
        <v>2</v>
      </c>
      <c r="B723" s="309" t="str">
        <f t="shared" ca="1" si="1045"/>
        <v>Depreciated Net Capex 2014</v>
      </c>
      <c r="C723" s="398"/>
      <c r="D723" s="399"/>
      <c r="E723" s="397">
        <f ca="1">(E716*((1+E$11)^0.5)/E$10)</f>
        <v>0</v>
      </c>
      <c r="F723" s="395">
        <f ca="1">IF(E747="n/a",E723,IFERROR(IF((OFFSET($C723,0,$A723))&lt;0,
MIN(0,E723-(OFFSET($C723,0,$A723)/(OFFSET($C718,-$A722,$A723)))),
MAX(0,E723-(OFFSET($C723,0,$A723)/(OFFSET($C718,-$A722,$A723))))),0))</f>
        <v>0</v>
      </c>
      <c r="G723" s="395">
        <f t="shared" ca="1" si="1028"/>
        <v>0</v>
      </c>
      <c r="H723" s="395">
        <f t="shared" ca="1" si="1029"/>
        <v>0</v>
      </c>
      <c r="I723" s="395">
        <f t="shared" ca="1" si="1030"/>
        <v>0</v>
      </c>
      <c r="J723" s="395">
        <f t="shared" ca="1" si="1031"/>
        <v>0</v>
      </c>
      <c r="K723" s="395">
        <f t="shared" ca="1" si="1032"/>
        <v>0</v>
      </c>
      <c r="L723" s="395">
        <f t="shared" ca="1" si="1033"/>
        <v>0</v>
      </c>
      <c r="M723" s="395">
        <f t="shared" ca="1" si="1034"/>
        <v>0</v>
      </c>
      <c r="N723" s="395">
        <f t="shared" ca="1" si="1035"/>
        <v>0</v>
      </c>
      <c r="O723" s="395">
        <f t="shared" ca="1" si="1036"/>
        <v>0</v>
      </c>
      <c r="P723" s="395">
        <f t="shared" ca="1" si="1037"/>
        <v>0</v>
      </c>
      <c r="Q723" s="395">
        <f t="shared" ca="1" si="1038"/>
        <v>0</v>
      </c>
      <c r="R723" s="395">
        <f t="shared" ca="1" si="1039"/>
        <v>0</v>
      </c>
      <c r="S723" s="395">
        <f t="shared" ca="1" si="1040"/>
        <v>0</v>
      </c>
      <c r="T723" s="395">
        <f t="shared" ca="1" si="1041"/>
        <v>0</v>
      </c>
      <c r="U723" s="395">
        <f t="shared" ca="1" si="1042"/>
        <v>0</v>
      </c>
      <c r="V723" s="395">
        <f t="shared" ca="1" si="1043"/>
        <v>0</v>
      </c>
      <c r="W723" s="395">
        <f t="shared" ca="1" si="1044"/>
        <v>0</v>
      </c>
      <c r="X723" s="334"/>
      <c r="Y723" s="249"/>
      <c r="Z723" s="249"/>
      <c r="AA723" s="249"/>
      <c r="AB723" s="249"/>
    </row>
    <row r="724" spans="1:28" hidden="1" outlineLevel="1">
      <c r="A724" s="331">
        <v>3</v>
      </c>
      <c r="B724" s="309" t="str">
        <f t="shared" ca="1" si="1045"/>
        <v>Depreciated Net Capex 2015</v>
      </c>
      <c r="C724" s="398"/>
      <c r="D724" s="398"/>
      <c r="E724" s="399"/>
      <c r="F724" s="400">
        <f ca="1">($F716*((1+F$11)^0.5)/F$10)</f>
        <v>0</v>
      </c>
      <c r="G724" s="395">
        <f ca="1">IF(F748="n/a",F724,IFERROR(IF((OFFSET($C724,0,$A724))&lt;0,
MIN(0,F724-(OFFSET($C724,0,$A724)/(OFFSET($C719,-$A723,$A724)))),
MAX(0,F724-(OFFSET($C724,0,$A724)/(OFFSET($C719,-$A723,$A724))))),0))</f>
        <v>0</v>
      </c>
      <c r="H724" s="395">
        <f t="shared" ca="1" si="1029"/>
        <v>0</v>
      </c>
      <c r="I724" s="395">
        <f t="shared" ca="1" si="1030"/>
        <v>0</v>
      </c>
      <c r="J724" s="395">
        <f t="shared" ca="1" si="1031"/>
        <v>0</v>
      </c>
      <c r="K724" s="395">
        <f t="shared" ca="1" si="1032"/>
        <v>0</v>
      </c>
      <c r="L724" s="395">
        <f t="shared" ca="1" si="1033"/>
        <v>0</v>
      </c>
      <c r="M724" s="395">
        <f t="shared" ca="1" si="1034"/>
        <v>0</v>
      </c>
      <c r="N724" s="395">
        <f t="shared" ca="1" si="1035"/>
        <v>0</v>
      </c>
      <c r="O724" s="395">
        <f t="shared" ca="1" si="1036"/>
        <v>0</v>
      </c>
      <c r="P724" s="395">
        <f t="shared" ca="1" si="1037"/>
        <v>0</v>
      </c>
      <c r="Q724" s="395">
        <f t="shared" ca="1" si="1038"/>
        <v>0</v>
      </c>
      <c r="R724" s="395">
        <f t="shared" ca="1" si="1039"/>
        <v>0</v>
      </c>
      <c r="S724" s="395">
        <f t="shared" ca="1" si="1040"/>
        <v>0</v>
      </c>
      <c r="T724" s="395">
        <f t="shared" ca="1" si="1041"/>
        <v>0</v>
      </c>
      <c r="U724" s="395">
        <f t="shared" ca="1" si="1042"/>
        <v>0</v>
      </c>
      <c r="V724" s="395">
        <f t="shared" ca="1" si="1043"/>
        <v>0</v>
      </c>
      <c r="W724" s="395">
        <f t="shared" ca="1" si="1044"/>
        <v>0</v>
      </c>
      <c r="X724" s="334"/>
      <c r="Y724" s="334"/>
      <c r="Z724" s="249"/>
      <c r="AA724" s="249"/>
      <c r="AB724" s="249"/>
    </row>
    <row r="725" spans="1:28" hidden="1" outlineLevel="1">
      <c r="A725" s="331">
        <v>4</v>
      </c>
      <c r="B725" s="309" t="str">
        <f t="shared" ca="1" si="1045"/>
        <v>Depreciated Net Capex 2016</v>
      </c>
      <c r="C725" s="398"/>
      <c r="D725" s="398"/>
      <c r="E725" s="398"/>
      <c r="F725" s="399"/>
      <c r="G725" s="400">
        <f ca="1">($G716*((1+G$11)^0.5)/G$10)</f>
        <v>0</v>
      </c>
      <c r="H725" s="395">
        <f ca="1">IF(G749="n/a",G725,IFERROR(IF((OFFSET($C725,0,$A725))&lt;0,
MIN(0,G725-(OFFSET($C725,0,$A725)/(OFFSET($C720,-$A724,$A725)))),
MAX(0,G725-(OFFSET($C725,0,$A725)/(OFFSET($C720,-$A724,$A725))))),0))</f>
        <v>0</v>
      </c>
      <c r="I725" s="395">
        <f t="shared" ca="1" si="1030"/>
        <v>0</v>
      </c>
      <c r="J725" s="395">
        <f t="shared" ca="1" si="1031"/>
        <v>0</v>
      </c>
      <c r="K725" s="395">
        <f t="shared" ca="1" si="1032"/>
        <v>0</v>
      </c>
      <c r="L725" s="395">
        <f t="shared" ca="1" si="1033"/>
        <v>0</v>
      </c>
      <c r="M725" s="395">
        <f t="shared" ca="1" si="1034"/>
        <v>0</v>
      </c>
      <c r="N725" s="395">
        <f t="shared" ca="1" si="1035"/>
        <v>0</v>
      </c>
      <c r="O725" s="395">
        <f t="shared" ca="1" si="1036"/>
        <v>0</v>
      </c>
      <c r="P725" s="395">
        <f t="shared" ca="1" si="1037"/>
        <v>0</v>
      </c>
      <c r="Q725" s="395">
        <f t="shared" ca="1" si="1038"/>
        <v>0</v>
      </c>
      <c r="R725" s="395">
        <f t="shared" ca="1" si="1039"/>
        <v>0</v>
      </c>
      <c r="S725" s="395">
        <f t="shared" ca="1" si="1040"/>
        <v>0</v>
      </c>
      <c r="T725" s="395">
        <f t="shared" ca="1" si="1041"/>
        <v>0</v>
      </c>
      <c r="U725" s="395">
        <f t="shared" ca="1" si="1042"/>
        <v>0</v>
      </c>
      <c r="V725" s="395">
        <f t="shared" ca="1" si="1043"/>
        <v>0</v>
      </c>
      <c r="W725" s="395">
        <f t="shared" ca="1" si="1044"/>
        <v>0</v>
      </c>
      <c r="X725" s="334"/>
      <c r="Y725" s="334"/>
      <c r="Z725" s="334"/>
      <c r="AA725" s="249"/>
      <c r="AB725" s="249"/>
    </row>
    <row r="726" spans="1:28" hidden="1" outlineLevel="1">
      <c r="A726" s="331">
        <v>5</v>
      </c>
      <c r="B726" s="309" t="str">
        <f t="shared" ca="1" si="1045"/>
        <v>Depreciated Net Capex 2017</v>
      </c>
      <c r="C726" s="398"/>
      <c r="D726" s="398"/>
      <c r="E726" s="398"/>
      <c r="F726" s="398"/>
      <c r="G726" s="399"/>
      <c r="H726" s="400">
        <f ca="1">(H716*((1+H$11)^0.5)/H$10)</f>
        <v>0</v>
      </c>
      <c r="I726" s="395">
        <f ca="1">IF(H750="n/a",H726,IFERROR(IF((OFFSET($C726,0,$A726))&lt;0,
MIN(0,H726-(OFFSET($C726,0,$A726)/(OFFSET($C721,-$A725,$A726)))),
MAX(0,H726-(OFFSET($C726,0,$A726)/(OFFSET($C721,-$A725,$A726))))),0))</f>
        <v>0</v>
      </c>
      <c r="J726" s="395">
        <f t="shared" ca="1" si="1031"/>
        <v>0</v>
      </c>
      <c r="K726" s="395">
        <f t="shared" ca="1" si="1032"/>
        <v>0</v>
      </c>
      <c r="L726" s="395">
        <f t="shared" ca="1" si="1033"/>
        <v>0</v>
      </c>
      <c r="M726" s="395">
        <f t="shared" ca="1" si="1034"/>
        <v>0</v>
      </c>
      <c r="N726" s="395">
        <f t="shared" ca="1" si="1035"/>
        <v>0</v>
      </c>
      <c r="O726" s="395">
        <f t="shared" ca="1" si="1036"/>
        <v>0</v>
      </c>
      <c r="P726" s="395">
        <f t="shared" ca="1" si="1037"/>
        <v>0</v>
      </c>
      <c r="Q726" s="395">
        <f t="shared" ca="1" si="1038"/>
        <v>0</v>
      </c>
      <c r="R726" s="395">
        <f t="shared" ca="1" si="1039"/>
        <v>0</v>
      </c>
      <c r="S726" s="395">
        <f t="shared" ca="1" si="1040"/>
        <v>0</v>
      </c>
      <c r="T726" s="395">
        <f t="shared" ca="1" si="1041"/>
        <v>0</v>
      </c>
      <c r="U726" s="395">
        <f t="shared" ca="1" si="1042"/>
        <v>0</v>
      </c>
      <c r="V726" s="395">
        <f t="shared" ca="1" si="1043"/>
        <v>0</v>
      </c>
      <c r="W726" s="395">
        <f t="shared" ca="1" si="1044"/>
        <v>0</v>
      </c>
      <c r="X726" s="334"/>
      <c r="Y726" s="334"/>
      <c r="Z726" s="334"/>
      <c r="AA726" s="249"/>
      <c r="AB726" s="249"/>
    </row>
    <row r="727" spans="1:28" hidden="1" outlineLevel="1">
      <c r="A727" s="331">
        <v>6</v>
      </c>
      <c r="B727" s="309" t="str">
        <f t="shared" ca="1" si="1045"/>
        <v>Depreciated Net Capex 2018</v>
      </c>
      <c r="C727" s="398"/>
      <c r="D727" s="398"/>
      <c r="E727" s="398"/>
      <c r="F727" s="398"/>
      <c r="G727" s="398"/>
      <c r="H727" s="399"/>
      <c r="I727" s="400">
        <f ca="1">(I716*((1+I$11)^0.5)/I$10)</f>
        <v>0</v>
      </c>
      <c r="J727" s="395">
        <f ca="1">IF(I751="n/a",I727,IFERROR(IF((OFFSET($C727,0,$A727))&lt;0,
MIN(0,I727-(OFFSET($C727,0,$A727)/(OFFSET($C722,-$A726,$A727)))),
MAX(0,I727-(OFFSET($C727,0,$A727)/(OFFSET($C722,-$A726,$A727))))),0))</f>
        <v>0</v>
      </c>
      <c r="K727" s="395">
        <f t="shared" ca="1" si="1032"/>
        <v>0</v>
      </c>
      <c r="L727" s="395">
        <f t="shared" ca="1" si="1033"/>
        <v>0</v>
      </c>
      <c r="M727" s="395">
        <f t="shared" ca="1" si="1034"/>
        <v>0</v>
      </c>
      <c r="N727" s="395">
        <f t="shared" ca="1" si="1035"/>
        <v>0</v>
      </c>
      <c r="O727" s="395">
        <f t="shared" ca="1" si="1036"/>
        <v>0</v>
      </c>
      <c r="P727" s="395">
        <f t="shared" ca="1" si="1037"/>
        <v>0</v>
      </c>
      <c r="Q727" s="395">
        <f t="shared" ca="1" si="1038"/>
        <v>0</v>
      </c>
      <c r="R727" s="395">
        <f t="shared" ca="1" si="1039"/>
        <v>0</v>
      </c>
      <c r="S727" s="395">
        <f t="shared" ca="1" si="1040"/>
        <v>0</v>
      </c>
      <c r="T727" s="395">
        <f t="shared" ca="1" si="1041"/>
        <v>0</v>
      </c>
      <c r="U727" s="395">
        <f t="shared" ca="1" si="1042"/>
        <v>0</v>
      </c>
      <c r="V727" s="395">
        <f t="shared" ca="1" si="1043"/>
        <v>0</v>
      </c>
      <c r="W727" s="395">
        <f t="shared" ca="1" si="1044"/>
        <v>0</v>
      </c>
      <c r="X727" s="334"/>
      <c r="Y727" s="334"/>
      <c r="Z727" s="334"/>
      <c r="AA727" s="249"/>
      <c r="AB727" s="249"/>
    </row>
    <row r="728" spans="1:28" hidden="1" outlineLevel="1">
      <c r="A728" s="331">
        <v>7</v>
      </c>
      <c r="B728" s="309" t="str">
        <f t="shared" ca="1" si="1045"/>
        <v>Depreciated Net Capex 2019</v>
      </c>
      <c r="C728" s="398"/>
      <c r="D728" s="398"/>
      <c r="E728" s="398"/>
      <c r="F728" s="398"/>
      <c r="G728" s="398"/>
      <c r="H728" s="398"/>
      <c r="I728" s="399"/>
      <c r="J728" s="400">
        <f ca="1">(J716*((1+J$11)^0.5)/J$10)</f>
        <v>0</v>
      </c>
      <c r="K728" s="395">
        <f ca="1">IF(J752="n/a",J728,IFERROR(IF((OFFSET($C728,0,$A728))&lt;0,
MIN(0,J728-(OFFSET($C728,0,$A728)/(OFFSET($C723,-$A727,$A728)))),
MAX(0,J728-(OFFSET($C728,0,$A728)/(OFFSET($C723,-$A727,$A728))))),0))</f>
        <v>0</v>
      </c>
      <c r="L728" s="395">
        <f t="shared" ca="1" si="1033"/>
        <v>0</v>
      </c>
      <c r="M728" s="395">
        <f t="shared" ca="1" si="1034"/>
        <v>0</v>
      </c>
      <c r="N728" s="395">
        <f t="shared" ca="1" si="1035"/>
        <v>0</v>
      </c>
      <c r="O728" s="395">
        <f t="shared" ca="1" si="1036"/>
        <v>0</v>
      </c>
      <c r="P728" s="395">
        <f t="shared" ca="1" si="1037"/>
        <v>0</v>
      </c>
      <c r="Q728" s="395">
        <f t="shared" ca="1" si="1038"/>
        <v>0</v>
      </c>
      <c r="R728" s="395">
        <f t="shared" ca="1" si="1039"/>
        <v>0</v>
      </c>
      <c r="S728" s="395">
        <f t="shared" ca="1" si="1040"/>
        <v>0</v>
      </c>
      <c r="T728" s="395">
        <f t="shared" ca="1" si="1041"/>
        <v>0</v>
      </c>
      <c r="U728" s="395">
        <f t="shared" ca="1" si="1042"/>
        <v>0</v>
      </c>
      <c r="V728" s="395">
        <f t="shared" ca="1" si="1043"/>
        <v>0</v>
      </c>
      <c r="W728" s="395">
        <f t="shared" ca="1" si="1044"/>
        <v>0</v>
      </c>
      <c r="X728" s="334"/>
      <c r="Y728" s="334"/>
      <c r="Z728" s="334"/>
      <c r="AA728" s="249"/>
      <c r="AB728" s="249"/>
    </row>
    <row r="729" spans="1:28" hidden="1" outlineLevel="1">
      <c r="A729" s="331">
        <v>8</v>
      </c>
      <c r="B729" s="309" t="str">
        <f t="shared" ca="1" si="1045"/>
        <v>Depreciated Net Capex 2020</v>
      </c>
      <c r="C729" s="398"/>
      <c r="D729" s="398"/>
      <c r="E729" s="398"/>
      <c r="F729" s="398"/>
      <c r="G729" s="398"/>
      <c r="H729" s="398"/>
      <c r="I729" s="398"/>
      <c r="J729" s="399"/>
      <c r="K729" s="400">
        <f ca="1">(K716*((1+K$11)^0.5)/K$10)</f>
        <v>0</v>
      </c>
      <c r="L729" s="395">
        <f ca="1">IF(K753="n/a",K729,IFERROR(IF((OFFSET($C729,0,$A729))&lt;0,
MIN(0,K729-(OFFSET($C729,0,$A729)/(OFFSET($C724,-$A728,$A729)))),
MAX(0,K729-(OFFSET($C729,0,$A729)/(OFFSET($C724,-$A728,$A729))))),0))</f>
        <v>0</v>
      </c>
      <c r="M729" s="395">
        <f t="shared" ca="1" si="1034"/>
        <v>0</v>
      </c>
      <c r="N729" s="395">
        <f t="shared" ca="1" si="1035"/>
        <v>0</v>
      </c>
      <c r="O729" s="395">
        <f t="shared" ca="1" si="1036"/>
        <v>0</v>
      </c>
      <c r="P729" s="395">
        <f t="shared" ca="1" si="1037"/>
        <v>0</v>
      </c>
      <c r="Q729" s="395">
        <f t="shared" ca="1" si="1038"/>
        <v>0</v>
      </c>
      <c r="R729" s="395">
        <f t="shared" ca="1" si="1039"/>
        <v>0</v>
      </c>
      <c r="S729" s="395">
        <f t="shared" ca="1" si="1040"/>
        <v>0</v>
      </c>
      <c r="T729" s="395">
        <f t="shared" ca="1" si="1041"/>
        <v>0</v>
      </c>
      <c r="U729" s="395">
        <f t="shared" ca="1" si="1042"/>
        <v>0</v>
      </c>
      <c r="V729" s="395">
        <f t="shared" ca="1" si="1043"/>
        <v>0</v>
      </c>
      <c r="W729" s="395">
        <f t="shared" ca="1" si="1044"/>
        <v>0</v>
      </c>
      <c r="X729" s="334"/>
      <c r="Y729" s="334"/>
      <c r="Z729" s="334"/>
      <c r="AA729" s="249"/>
      <c r="AB729" s="249"/>
    </row>
    <row r="730" spans="1:28" hidden="1" outlineLevel="1">
      <c r="A730" s="331">
        <v>9</v>
      </c>
      <c r="B730" s="309" t="str">
        <f t="shared" ca="1" si="1045"/>
        <v>Depreciated Net Capex 2021</v>
      </c>
      <c r="C730" s="398"/>
      <c r="D730" s="398"/>
      <c r="E730" s="398"/>
      <c r="F730" s="398"/>
      <c r="G730" s="398"/>
      <c r="H730" s="398"/>
      <c r="I730" s="398"/>
      <c r="J730" s="398"/>
      <c r="K730" s="399"/>
      <c r="L730" s="400">
        <f ca="1">(L716*((1+L$11)^0.5)/L$10)</f>
        <v>0</v>
      </c>
      <c r="M730" s="395">
        <f ca="1">IF(L754="n/a",L730,IFERROR(IF((OFFSET($C730,0,$A730))&lt;0,
MIN(0,L730-(OFFSET($C730,0,$A730)/(OFFSET($C725,-$A729,$A730)))),
MAX(0,L730-(OFFSET($C730,0,$A730)/(OFFSET($C725,-$A729,$A730))))),0))</f>
        <v>0</v>
      </c>
      <c r="N730" s="395">
        <f t="shared" ca="1" si="1035"/>
        <v>0</v>
      </c>
      <c r="O730" s="395">
        <f t="shared" ca="1" si="1036"/>
        <v>0</v>
      </c>
      <c r="P730" s="395">
        <f t="shared" ca="1" si="1037"/>
        <v>0</v>
      </c>
      <c r="Q730" s="395">
        <f t="shared" ca="1" si="1038"/>
        <v>0</v>
      </c>
      <c r="R730" s="395">
        <f t="shared" ca="1" si="1039"/>
        <v>0</v>
      </c>
      <c r="S730" s="395">
        <f t="shared" ca="1" si="1040"/>
        <v>0</v>
      </c>
      <c r="T730" s="395">
        <f t="shared" ca="1" si="1041"/>
        <v>0</v>
      </c>
      <c r="U730" s="395">
        <f t="shared" ca="1" si="1042"/>
        <v>0</v>
      </c>
      <c r="V730" s="395">
        <f t="shared" ca="1" si="1043"/>
        <v>0</v>
      </c>
      <c r="W730" s="395">
        <f t="shared" ca="1" si="1044"/>
        <v>0</v>
      </c>
      <c r="X730" s="334"/>
      <c r="Y730" s="334"/>
      <c r="Z730" s="334"/>
      <c r="AA730" s="249"/>
      <c r="AB730" s="249"/>
    </row>
    <row r="731" spans="1:28" hidden="1" outlineLevel="1">
      <c r="A731" s="331">
        <v>10</v>
      </c>
      <c r="B731" s="309" t="str">
        <f t="shared" ca="1" si="1045"/>
        <v>Depreciated Net Capex 2022</v>
      </c>
      <c r="C731" s="398"/>
      <c r="D731" s="398"/>
      <c r="E731" s="398"/>
      <c r="F731" s="398"/>
      <c r="G731" s="398"/>
      <c r="H731" s="398"/>
      <c r="I731" s="398"/>
      <c r="J731" s="398"/>
      <c r="K731" s="398"/>
      <c r="L731" s="399"/>
      <c r="M731" s="400">
        <f ca="1">(M716*((1+M$11)^0.5)/M$10)</f>
        <v>0</v>
      </c>
      <c r="N731" s="395">
        <f ca="1">IF(M755="n/a",M731,IFERROR(IF((OFFSET($C731,0,$A731))&lt;0,
MIN(0,M731-(OFFSET($C731,0,$A731)/(OFFSET($C726,-$A730,$A731)))),
MAX(0,M731-(OFFSET($C731,0,$A731)/(OFFSET($C726,-$A730,$A731))))),0))</f>
        <v>0</v>
      </c>
      <c r="O731" s="395">
        <f t="shared" ca="1" si="1036"/>
        <v>0</v>
      </c>
      <c r="P731" s="395">
        <f t="shared" ca="1" si="1037"/>
        <v>0</v>
      </c>
      <c r="Q731" s="395">
        <f t="shared" ca="1" si="1038"/>
        <v>0</v>
      </c>
      <c r="R731" s="395">
        <f t="shared" ca="1" si="1039"/>
        <v>0</v>
      </c>
      <c r="S731" s="395">
        <f t="shared" ca="1" si="1040"/>
        <v>0</v>
      </c>
      <c r="T731" s="395">
        <f t="shared" ca="1" si="1041"/>
        <v>0</v>
      </c>
      <c r="U731" s="395">
        <f t="shared" ca="1" si="1042"/>
        <v>0</v>
      </c>
      <c r="V731" s="395">
        <f t="shared" ca="1" si="1043"/>
        <v>0</v>
      </c>
      <c r="W731" s="395">
        <f t="shared" ca="1" si="1044"/>
        <v>0</v>
      </c>
      <c r="X731" s="334"/>
      <c r="Y731" s="334"/>
      <c r="Z731" s="334"/>
      <c r="AA731" s="249"/>
      <c r="AB731" s="249"/>
    </row>
    <row r="732" spans="1:28" hidden="1" outlineLevel="1">
      <c r="A732" s="331">
        <v>11</v>
      </c>
      <c r="B732" s="309" t="str">
        <f t="shared" ca="1" si="1045"/>
        <v>Depreciated Net Capex 2023</v>
      </c>
      <c r="C732" s="398"/>
      <c r="D732" s="398"/>
      <c r="E732" s="398"/>
      <c r="F732" s="398"/>
      <c r="G732" s="398"/>
      <c r="H732" s="398"/>
      <c r="I732" s="398"/>
      <c r="J732" s="398"/>
      <c r="K732" s="398"/>
      <c r="L732" s="398"/>
      <c r="M732" s="399"/>
      <c r="N732" s="400">
        <f>(N716*((1+N$11)^0.5)/N$10)</f>
        <v>0</v>
      </c>
      <c r="O732" s="395">
        <f ca="1">IF(N756="n/a",N732,IFERROR(IF((OFFSET($C732,0,$A732))&lt;0,
MIN(0,N732-(OFFSET($C732,0,$A732)/(OFFSET($C727,-$A731,$A732)))),
MAX(0,N732-(OFFSET($C732,0,$A732)/(OFFSET($C727,-$A731,$A732))))),0))</f>
        <v>0</v>
      </c>
      <c r="P732" s="395">
        <f t="shared" ca="1" si="1037"/>
        <v>0</v>
      </c>
      <c r="Q732" s="395">
        <f t="shared" ca="1" si="1038"/>
        <v>0</v>
      </c>
      <c r="R732" s="395">
        <f t="shared" ca="1" si="1039"/>
        <v>0</v>
      </c>
      <c r="S732" s="395">
        <f t="shared" ca="1" si="1040"/>
        <v>0</v>
      </c>
      <c r="T732" s="395">
        <f t="shared" ca="1" si="1041"/>
        <v>0</v>
      </c>
      <c r="U732" s="395">
        <f t="shared" ca="1" si="1042"/>
        <v>0</v>
      </c>
      <c r="V732" s="395">
        <f t="shared" ca="1" si="1043"/>
        <v>0</v>
      </c>
      <c r="W732" s="395">
        <f t="shared" ca="1" si="1044"/>
        <v>0</v>
      </c>
      <c r="X732" s="334"/>
      <c r="Y732" s="334"/>
      <c r="Z732" s="334"/>
      <c r="AA732" s="249"/>
      <c r="AB732" s="249"/>
    </row>
    <row r="733" spans="1:28" hidden="1" outlineLevel="1">
      <c r="A733" s="331">
        <v>12</v>
      </c>
      <c r="B733" s="309" t="str">
        <f t="shared" ca="1" si="1045"/>
        <v>Depreciated Net Capex 2024</v>
      </c>
      <c r="C733" s="398"/>
      <c r="D733" s="398"/>
      <c r="E733" s="398"/>
      <c r="F733" s="398"/>
      <c r="G733" s="398"/>
      <c r="H733" s="398"/>
      <c r="I733" s="398"/>
      <c r="J733" s="398"/>
      <c r="K733" s="398"/>
      <c r="L733" s="398"/>
      <c r="M733" s="398"/>
      <c r="N733" s="399"/>
      <c r="O733" s="400">
        <f>(O716*((1+O$11)^0.5)/O$10)</f>
        <v>0</v>
      </c>
      <c r="P733" s="395">
        <f ca="1">IF(O757="n/a",O733,IFERROR(IF((OFFSET($C733,0,$A733))&lt;0,
MIN(0,O733-(OFFSET($C733,0,$A733)/(OFFSET($C728,-$A732,$A733)))),
MAX(0,O733-(OFFSET($C733,0,$A733)/(OFFSET($C728,-$A732,$A733))))),0))</f>
        <v>0</v>
      </c>
      <c r="Q733" s="395">
        <f t="shared" ca="1" si="1038"/>
        <v>0</v>
      </c>
      <c r="R733" s="395">
        <f t="shared" ca="1" si="1039"/>
        <v>0</v>
      </c>
      <c r="S733" s="395">
        <f t="shared" ca="1" si="1040"/>
        <v>0</v>
      </c>
      <c r="T733" s="395">
        <f t="shared" ca="1" si="1041"/>
        <v>0</v>
      </c>
      <c r="U733" s="395">
        <f t="shared" ca="1" si="1042"/>
        <v>0</v>
      </c>
      <c r="V733" s="395">
        <f t="shared" ca="1" si="1043"/>
        <v>0</v>
      </c>
      <c r="W733" s="395">
        <f t="shared" ca="1" si="1044"/>
        <v>0</v>
      </c>
      <c r="X733" s="334"/>
      <c r="Y733" s="334"/>
      <c r="Z733" s="334"/>
      <c r="AA733" s="249"/>
      <c r="AB733" s="249"/>
    </row>
    <row r="734" spans="1:28" hidden="1" outlineLevel="1">
      <c r="A734" s="331">
        <v>13</v>
      </c>
      <c r="B734" s="309" t="str">
        <f t="shared" ca="1" si="1045"/>
        <v>Depreciated Net Capex 2025</v>
      </c>
      <c r="C734" s="398"/>
      <c r="D734" s="398"/>
      <c r="E734" s="398"/>
      <c r="F734" s="398"/>
      <c r="G734" s="398"/>
      <c r="H734" s="398"/>
      <c r="I734" s="398"/>
      <c r="J734" s="398"/>
      <c r="K734" s="398"/>
      <c r="L734" s="398"/>
      <c r="M734" s="398"/>
      <c r="N734" s="398"/>
      <c r="O734" s="399"/>
      <c r="P734" s="400">
        <f>(P716*((1+P$11)^0.5)/P$10)</f>
        <v>0</v>
      </c>
      <c r="Q734" s="395">
        <f ca="1">IF(P758="n/a",P734,IFERROR(IF((OFFSET($C734,0,$A734))&lt;0,
MIN(0,P734-(OFFSET($C734,0,$A734)/(OFFSET($C729,-$A733,$A734)))),
MAX(0,P734-(OFFSET($C734,0,$A734)/(OFFSET($C729,-$A733,$A734))))),0))</f>
        <v>0</v>
      </c>
      <c r="R734" s="395">
        <f t="shared" ca="1" si="1039"/>
        <v>0</v>
      </c>
      <c r="S734" s="395">
        <f t="shared" ca="1" si="1040"/>
        <v>0</v>
      </c>
      <c r="T734" s="395">
        <f t="shared" ca="1" si="1041"/>
        <v>0</v>
      </c>
      <c r="U734" s="395">
        <f t="shared" ca="1" si="1042"/>
        <v>0</v>
      </c>
      <c r="V734" s="395">
        <f t="shared" ca="1" si="1043"/>
        <v>0</v>
      </c>
      <c r="W734" s="395">
        <f t="shared" ca="1" si="1044"/>
        <v>0</v>
      </c>
      <c r="X734" s="334"/>
      <c r="Y734" s="334"/>
      <c r="Z734" s="334"/>
      <c r="AA734" s="249"/>
      <c r="AB734" s="249"/>
    </row>
    <row r="735" spans="1:28" hidden="1" outlineLevel="1">
      <c r="A735" s="331">
        <v>14</v>
      </c>
      <c r="B735" s="309" t="str">
        <f t="shared" ca="1" si="1045"/>
        <v>Depreciated Net Capex 2026</v>
      </c>
      <c r="C735" s="398"/>
      <c r="D735" s="398"/>
      <c r="E735" s="398"/>
      <c r="F735" s="398"/>
      <c r="G735" s="398"/>
      <c r="H735" s="398"/>
      <c r="I735" s="398"/>
      <c r="J735" s="398"/>
      <c r="K735" s="398"/>
      <c r="L735" s="398"/>
      <c r="M735" s="398"/>
      <c r="N735" s="398"/>
      <c r="O735" s="398"/>
      <c r="P735" s="399"/>
      <c r="Q735" s="400">
        <f>(Q716*((1+Q$11)^0.5)/Q$10)</f>
        <v>0</v>
      </c>
      <c r="R735" s="395">
        <f ca="1">IF(Q759="n/a",Q735,IFERROR(IF((OFFSET($C735,0,$A735))&lt;0,
MIN(0,Q735-(OFFSET($C735,0,$A735)/(OFFSET($C730,-$A734,$A735)))),
MAX(0,Q735-(OFFSET($C735,0,$A735)/(OFFSET($C730,-$A734,$A735))))),0))</f>
        <v>0</v>
      </c>
      <c r="S735" s="395">
        <f t="shared" ca="1" si="1040"/>
        <v>0</v>
      </c>
      <c r="T735" s="395">
        <f t="shared" ca="1" si="1041"/>
        <v>0</v>
      </c>
      <c r="U735" s="395">
        <f t="shared" ca="1" si="1042"/>
        <v>0</v>
      </c>
      <c r="V735" s="395">
        <f t="shared" ca="1" si="1043"/>
        <v>0</v>
      </c>
      <c r="W735" s="395">
        <f t="shared" ca="1" si="1044"/>
        <v>0</v>
      </c>
      <c r="X735" s="334"/>
      <c r="Y735" s="334"/>
      <c r="Z735" s="334"/>
      <c r="AA735" s="249"/>
      <c r="AB735" s="249"/>
    </row>
    <row r="736" spans="1:28" hidden="1" outlineLevel="1">
      <c r="A736" s="331">
        <v>15</v>
      </c>
      <c r="B736" s="309" t="str">
        <f t="shared" ca="1" si="1045"/>
        <v>Depreciated Net Capex 2027</v>
      </c>
      <c r="C736" s="398"/>
      <c r="D736" s="398"/>
      <c r="E736" s="398"/>
      <c r="F736" s="398"/>
      <c r="G736" s="398"/>
      <c r="H736" s="398"/>
      <c r="I736" s="398"/>
      <c r="J736" s="398"/>
      <c r="K736" s="398"/>
      <c r="L736" s="398"/>
      <c r="M736" s="398"/>
      <c r="N736" s="398"/>
      <c r="O736" s="398"/>
      <c r="P736" s="398"/>
      <c r="Q736" s="399"/>
      <c r="R736" s="400">
        <f>(R716*((1+R$11)^0.5)/R$10)</f>
        <v>0</v>
      </c>
      <c r="S736" s="395">
        <f ca="1">IF(R760="n/a",R736,IFERROR(IF((OFFSET($C736,0,$A736))&lt;0,
MIN(0,R736-(OFFSET($C736,0,$A736)/(OFFSET($C731,-$A735,$A736)))),
MAX(0,R736-(OFFSET($C736,0,$A736)/(OFFSET($C731,-$A735,$A736))))),0))</f>
        <v>0</v>
      </c>
      <c r="T736" s="395">
        <f t="shared" ca="1" si="1041"/>
        <v>0</v>
      </c>
      <c r="U736" s="395">
        <f t="shared" ca="1" si="1042"/>
        <v>0</v>
      </c>
      <c r="V736" s="395">
        <f t="shared" ca="1" si="1043"/>
        <v>0</v>
      </c>
      <c r="W736" s="395">
        <f t="shared" ca="1" si="1044"/>
        <v>0</v>
      </c>
      <c r="X736" s="334"/>
      <c r="Y736" s="334"/>
      <c r="Z736" s="334"/>
      <c r="AA736" s="249"/>
      <c r="AB736" s="249"/>
    </row>
    <row r="737" spans="1:28" hidden="1" outlineLevel="1">
      <c r="A737" s="331">
        <v>16</v>
      </c>
      <c r="B737" s="309" t="str">
        <f t="shared" ca="1" si="1045"/>
        <v>Depreciated Net Capex 2028</v>
      </c>
      <c r="C737" s="398"/>
      <c r="D737" s="398"/>
      <c r="E737" s="398"/>
      <c r="F737" s="398"/>
      <c r="G737" s="398"/>
      <c r="H737" s="398"/>
      <c r="I737" s="398"/>
      <c r="J737" s="398"/>
      <c r="K737" s="398"/>
      <c r="L737" s="398"/>
      <c r="M737" s="398"/>
      <c r="N737" s="398"/>
      <c r="O737" s="398"/>
      <c r="P737" s="398"/>
      <c r="Q737" s="398"/>
      <c r="R737" s="399"/>
      <c r="S737" s="400">
        <f>(S716*((1+S$11)^0.5)/S$10)</f>
        <v>0</v>
      </c>
      <c r="T737" s="395">
        <f ca="1">IF(S761="n/a",S737,IFERROR(IF((OFFSET($C737,0,$A737))&lt;0,
MIN(0,S737-(OFFSET($C737,0,$A737)/(OFFSET($C732,-$A736,$A737)))),
MAX(0,S737-(OFFSET($C737,0,$A737)/(OFFSET($C732,-$A736,$A737))))),0))</f>
        <v>0</v>
      </c>
      <c r="U737" s="395">
        <f t="shared" ca="1" si="1042"/>
        <v>0</v>
      </c>
      <c r="V737" s="395">
        <f t="shared" ca="1" si="1043"/>
        <v>0</v>
      </c>
      <c r="W737" s="395">
        <f t="shared" ca="1" si="1044"/>
        <v>0</v>
      </c>
      <c r="X737" s="334"/>
      <c r="Y737" s="334"/>
      <c r="Z737" s="334"/>
      <c r="AA737" s="249"/>
      <c r="AB737" s="249"/>
    </row>
    <row r="738" spans="1:28" hidden="1" outlineLevel="1">
      <c r="A738" s="331">
        <v>17</v>
      </c>
      <c r="B738" s="309" t="str">
        <f t="shared" ca="1" si="1045"/>
        <v>Depreciated Net Capex 2029</v>
      </c>
      <c r="C738" s="398"/>
      <c r="D738" s="398"/>
      <c r="E738" s="398"/>
      <c r="F738" s="398"/>
      <c r="G738" s="398"/>
      <c r="H738" s="398"/>
      <c r="I738" s="398"/>
      <c r="J738" s="398"/>
      <c r="K738" s="398"/>
      <c r="L738" s="398"/>
      <c r="M738" s="398"/>
      <c r="N738" s="398"/>
      <c r="O738" s="398"/>
      <c r="P738" s="398"/>
      <c r="Q738" s="398"/>
      <c r="R738" s="398"/>
      <c r="S738" s="399"/>
      <c r="T738" s="400">
        <f>(T716*((1+T$11)^0.5)/T$10)</f>
        <v>0</v>
      </c>
      <c r="U738" s="395">
        <f ca="1">IF(T762="n/a",T738,IFERROR(IF((OFFSET($C738,0,$A738))&lt;0,
MIN(0,T738-(OFFSET($C738,0,$A738)/(OFFSET($C733,-$A737,$A738)))),
MAX(0,T738-(OFFSET($C738,0,$A738)/(OFFSET($C733,-$A737,$A738))))),0))</f>
        <v>0</v>
      </c>
      <c r="V738" s="395">
        <f t="shared" ca="1" si="1043"/>
        <v>0</v>
      </c>
      <c r="W738" s="395">
        <f t="shared" ca="1" si="1044"/>
        <v>0</v>
      </c>
      <c r="X738" s="334"/>
      <c r="Y738" s="334"/>
      <c r="Z738" s="334"/>
      <c r="AA738" s="249"/>
      <c r="AB738" s="249"/>
    </row>
    <row r="739" spans="1:28" hidden="1" outlineLevel="1">
      <c r="A739" s="331">
        <v>18</v>
      </c>
      <c r="B739" s="309" t="str">
        <f t="shared" ca="1" si="1045"/>
        <v>Depreciated Net Capex 2030</v>
      </c>
      <c r="C739" s="398"/>
      <c r="D739" s="398"/>
      <c r="E739" s="398"/>
      <c r="F739" s="398"/>
      <c r="G739" s="398"/>
      <c r="H739" s="398"/>
      <c r="I739" s="398"/>
      <c r="J739" s="398"/>
      <c r="K739" s="398"/>
      <c r="L739" s="398"/>
      <c r="M739" s="398"/>
      <c r="N739" s="398"/>
      <c r="O739" s="398"/>
      <c r="P739" s="398"/>
      <c r="Q739" s="398"/>
      <c r="R739" s="398"/>
      <c r="S739" s="398"/>
      <c r="T739" s="399"/>
      <c r="U739" s="400">
        <f>(U716*((1+U$11)^0.5)/U$10)</f>
        <v>0</v>
      </c>
      <c r="V739" s="395">
        <f ca="1">IF(U763="n/a",U739,IFERROR(IF((OFFSET($C739,0,$A739))&lt;0,
MIN(0,U739-(OFFSET($C739,0,$A739)/(OFFSET($C734,-$A738,$A739)))),
MAX(0,U739-(OFFSET($C739,0,$A739)/(OFFSET($C734,-$A738,$A739))))),0))</f>
        <v>0</v>
      </c>
      <c r="W739" s="395">
        <f t="shared" ca="1" si="1044"/>
        <v>0</v>
      </c>
      <c r="X739" s="334"/>
      <c r="Y739" s="334"/>
      <c r="Z739" s="334"/>
      <c r="AA739" s="249"/>
      <c r="AB739" s="249"/>
    </row>
    <row r="740" spans="1:28" hidden="1" outlineLevel="1">
      <c r="A740" s="331">
        <v>19</v>
      </c>
      <c r="B740" s="309" t="str">
        <f t="shared" ca="1" si="1045"/>
        <v>Depreciated Net Capex 2031</v>
      </c>
      <c r="C740" s="398"/>
      <c r="D740" s="398"/>
      <c r="E740" s="398"/>
      <c r="F740" s="398"/>
      <c r="G740" s="398"/>
      <c r="H740" s="398"/>
      <c r="I740" s="398"/>
      <c r="J740" s="398"/>
      <c r="K740" s="398"/>
      <c r="L740" s="398"/>
      <c r="M740" s="398"/>
      <c r="N740" s="398"/>
      <c r="O740" s="398"/>
      <c r="P740" s="398"/>
      <c r="Q740" s="398"/>
      <c r="R740" s="398"/>
      <c r="S740" s="398"/>
      <c r="T740" s="398"/>
      <c r="U740" s="399"/>
      <c r="V740" s="400">
        <f>(V716*((1+V$11)^0.5)/V$10)</f>
        <v>0</v>
      </c>
      <c r="W740" s="395">
        <f ca="1">IF(V764="n/a",V740,IFERROR(IF((OFFSET($C740,0,$A740))&lt;0,
MIN(0,V740-(OFFSET($C740,0,$A740)/(OFFSET($C735,-$A739,$A740)))),
MAX(0,V740-(OFFSET($C740,0,$A740)/(OFFSET($C735,-$A739,$A740))))),0))</f>
        <v>0</v>
      </c>
      <c r="X740" s="334"/>
      <c r="Y740" s="334"/>
      <c r="Z740" s="334"/>
      <c r="AA740" s="249"/>
      <c r="AB740" s="249"/>
    </row>
    <row r="741" spans="1:28" hidden="1" outlineLevel="1">
      <c r="A741" s="331">
        <v>20</v>
      </c>
      <c r="B741" s="309" t="str">
        <f ca="1">"Depreciated Net Capex "&amp;OFFSET($C$6,0,A741)</f>
        <v>Depreciated Net Capex 2032</v>
      </c>
      <c r="C741" s="398"/>
      <c r="D741" s="398"/>
      <c r="E741" s="398"/>
      <c r="F741" s="398"/>
      <c r="G741" s="398"/>
      <c r="H741" s="398"/>
      <c r="I741" s="398"/>
      <c r="J741" s="398"/>
      <c r="K741" s="398"/>
      <c r="L741" s="398"/>
      <c r="M741" s="398"/>
      <c r="N741" s="398"/>
      <c r="O741" s="398"/>
      <c r="P741" s="398"/>
      <c r="Q741" s="398"/>
      <c r="R741" s="398"/>
      <c r="S741" s="398"/>
      <c r="T741" s="398"/>
      <c r="U741" s="398"/>
      <c r="V741" s="399"/>
      <c r="W741" s="395">
        <f>(W716*((1+W$11)^0.5)/W$10)</f>
        <v>0</v>
      </c>
      <c r="X741" s="249"/>
      <c r="Y741" s="249"/>
      <c r="Z741" s="249"/>
      <c r="AA741" s="249"/>
      <c r="AB741" s="249"/>
    </row>
    <row r="742" spans="1:28" hidden="1" outlineLevel="1">
      <c r="A742" s="249"/>
      <c r="B742" s="332"/>
      <c r="C742" s="395"/>
      <c r="D742" s="395"/>
      <c r="E742" s="395"/>
      <c r="F742" s="395"/>
      <c r="G742" s="395"/>
      <c r="H742" s="395"/>
      <c r="I742" s="395"/>
      <c r="J742" s="395"/>
      <c r="K742" s="395"/>
      <c r="L742" s="395"/>
      <c r="M742" s="395"/>
      <c r="N742" s="395"/>
      <c r="O742" s="395"/>
      <c r="P742" s="395"/>
      <c r="Q742" s="395"/>
      <c r="R742" s="395"/>
      <c r="S742" s="395"/>
      <c r="T742" s="395"/>
      <c r="U742" s="395"/>
      <c r="V742" s="395"/>
      <c r="W742" s="395"/>
      <c r="X742" s="249"/>
      <c r="Y742" s="249"/>
      <c r="Z742" s="249"/>
      <c r="AA742" s="249"/>
      <c r="AB742" s="249"/>
    </row>
    <row r="743" spans="1:28" hidden="1" outlineLevel="1">
      <c r="A743" s="249"/>
      <c r="B743" s="332"/>
      <c r="C743" s="395"/>
      <c r="D743" s="395"/>
      <c r="E743" s="395"/>
      <c r="F743" s="395"/>
      <c r="G743" s="395"/>
      <c r="H743" s="395"/>
      <c r="I743" s="395"/>
      <c r="J743" s="395"/>
      <c r="K743" s="395"/>
      <c r="L743" s="395"/>
      <c r="M743" s="395"/>
      <c r="N743" s="395"/>
      <c r="O743" s="395"/>
      <c r="P743" s="395"/>
      <c r="Q743" s="395"/>
      <c r="R743" s="395"/>
      <c r="S743" s="395"/>
      <c r="T743" s="395"/>
      <c r="U743" s="395"/>
      <c r="V743" s="395"/>
      <c r="W743" s="395"/>
      <c r="X743" s="249"/>
      <c r="Y743" s="249"/>
      <c r="Z743" s="249"/>
      <c r="AA743" s="249"/>
      <c r="AB743" s="249"/>
    </row>
    <row r="744" spans="1:28" hidden="1" outlineLevel="1">
      <c r="A744" s="249"/>
      <c r="B744" s="309" t="s">
        <v>298</v>
      </c>
      <c r="C744" s="395"/>
      <c r="D744" s="395">
        <f t="shared" ref="D744" ca="1" si="1046">IF(C744="n/a","n/a",IF(AND(C744&lt;1,D718=0),0,
IF(D718=0,C744-1,
IF(C744&lt;1,D719,
(((C744-1)*(C720-(C720/(C744))))+((D718/D$10)*D719))/(D720)))))</f>
        <v>0</v>
      </c>
      <c r="E744" s="395">
        <f t="shared" ref="E744" ca="1" si="1047">IF(D744="n/a","n/a",IF(AND(D744&lt;1,E718=0),0,
IF(E718=0,D744-1,
IF(D744&lt;1,E719,
(((D744-1)*(D720-(D720/(D744))))+((E718/E$10)*E719))/(E720)))))</f>
        <v>0</v>
      </c>
      <c r="F744" s="395">
        <f t="shared" ref="F744" ca="1" si="1048">IF(E744="n/a","n/a",IF(AND(E744&lt;1,F718=0),0,
IF(F718=0,E744-1,
IF(E744&lt;1,F719,
(((E744-1)*(E720-(E720/(E744))))+((F718/F$10)*F719))/(F720)))))</f>
        <v>0</v>
      </c>
      <c r="G744" s="395">
        <f t="shared" ref="G744" ca="1" si="1049">IF(F744="n/a","n/a",IF(AND(F744&lt;1,G718=0),0,
IF(G718=0,F744-1,
IF(F744&lt;1,G719,
(((F744-1)*(F720-(F720/(F744))))+((G718/G$10)*G719))/(G720)))))</f>
        <v>0</v>
      </c>
      <c r="H744" s="395">
        <f ca="1">IF(G744="n/a","n/a",IF(AND(G744&lt;1,H718=0),0,
IF(H718=0,G744-1,
IF(G744&lt;1,H719,
(((G744-1)*(G720-(G720/(G744))))+((H718/H$10)*H719))/(H720)))))</f>
        <v>0</v>
      </c>
      <c r="I744" s="395">
        <f t="shared" ref="I744" ca="1" si="1050">IF(H744="n/a","n/a",IF(AND(H744&lt;1,I718=0),0,
IF(I718=0,H744-1,
IF(H744&lt;1,I719,
(((H744-1)*(H720-(H720/(H744))))+((I718/I$10)*I719))/(I720)))))</f>
        <v>0</v>
      </c>
      <c r="J744" s="395">
        <f t="shared" ref="J744" ca="1" si="1051">IF(I744="n/a","n/a",IF(AND(I744&lt;1,J718=0),0,
IF(J718=0,I744-1,
IF(I744&lt;1,J719,
(((I744-1)*(I720-(I720/(I744))))+((J718/J$10)*J719))/(J720)))))</f>
        <v>0</v>
      </c>
      <c r="K744" s="395">
        <f t="shared" ref="K744" ca="1" si="1052">IF(J744="n/a","n/a",IF(AND(J744&lt;1,K718=0),0,
IF(K718=0,J744-1,
IF(J744&lt;1,K719,
(((J744-1)*(J720-(J720/(J744))))+((K718/K$10)*K719))/(K720)))))</f>
        <v>0</v>
      </c>
      <c r="L744" s="395">
        <f t="shared" ref="L744" ca="1" si="1053">IF(K744="n/a","n/a",IF(AND(K744&lt;1,L718=0),0,
IF(L718=0,K744-1,
IF(K744&lt;1,L719,
(((K744-1)*(K720-(K720/(K744))))+((L718/L$10)*L719))/(L720)))))</f>
        <v>0</v>
      </c>
      <c r="M744" s="395">
        <f t="shared" ref="M744" ca="1" si="1054">IF(L744="n/a","n/a",IF(AND(L744&lt;1,M718=0),0,
IF(M718=0,L744-1,
IF(L744&lt;1,M719,
(((L744-1)*(L720-(L720/(L744))))+((M718/M$10)*M719))/(M720)))))</f>
        <v>0</v>
      </c>
      <c r="N744" s="395">
        <f t="shared" ref="N744" ca="1" si="1055">IF(M744="n/a","n/a",IF(AND(M744&lt;1,N718=0),0,
IF(N718=0,M744-1,
IF(M744&lt;1,N719,
(((M744-1)*(M720-(M720/(M744))))+((N718/N$10)*N719))/(N720)))))</f>
        <v>0</v>
      </c>
      <c r="O744" s="395">
        <f t="shared" ref="O744" ca="1" si="1056">IF(N744="n/a","n/a",IF(AND(N744&lt;1,O718=0),0,
IF(O718=0,N744-1,
IF(N744&lt;1,O719,
(((N744-1)*(N720-(N720/(N744))))+((O718/O$10)*O719))/(O720)))))</f>
        <v>0</v>
      </c>
      <c r="P744" s="395">
        <f t="shared" ref="P744" ca="1" si="1057">IF(O744="n/a","n/a",IF(AND(O744&lt;1,P718=0),0,
IF(P718=0,O744-1,
IF(O744&lt;1,P719,
(((O744-1)*(O720-(O720/(O744))))+((P718/P$10)*P719))/(P720)))))</f>
        <v>0</v>
      </c>
      <c r="Q744" s="395">
        <f t="shared" ref="Q744" ca="1" si="1058">IF(P744="n/a","n/a",IF(AND(P744&lt;1,Q718=0),0,
IF(Q718=0,P744-1,
IF(P744&lt;1,Q719,
(((P744-1)*(P720-(P720/(P744))))+((Q718/Q$10)*Q719))/(Q720)))))</f>
        <v>0</v>
      </c>
      <c r="R744" s="395">
        <f t="shared" ref="R744" ca="1" si="1059">IF(Q744="n/a","n/a",IF(AND(Q744&lt;1,R718=0),0,
IF(R718=0,Q744-1,
IF(Q744&lt;1,R719,
(((Q744-1)*(Q720-(Q720/(Q744))))+((R718/R$10)*R719))/(R720)))))</f>
        <v>0</v>
      </c>
      <c r="S744" s="395">
        <f t="shared" ref="S744" ca="1" si="1060">IF(R744="n/a","n/a",IF(AND(R744&lt;1,S718=0),0,
IF(S718=0,R744-1,
IF(R744&lt;1,S719,
(((R744-1)*(R720-(R720/(R744))))+((S718/S$10)*S719))/(S720)))))</f>
        <v>0</v>
      </c>
      <c r="T744" s="395">
        <f t="shared" ref="T744" ca="1" si="1061">IF(S744="n/a","n/a",IF(AND(S744&lt;1,T718=0),0,
IF(T718=0,S744-1,
IF(S744&lt;1,T719,
(((S744-1)*(S720-(S720/(S744))))+((T718/T$10)*T719))/(T720)))))</f>
        <v>0</v>
      </c>
      <c r="U744" s="395">
        <f t="shared" ref="U744" ca="1" si="1062">IF(T744="n/a","n/a",IF(AND(T744&lt;1,U718=0),0,
IF(U718=0,T744-1,
IF(T744&lt;1,U719,
(((T744-1)*(T720-(T720/(T744))))+((U718/U$10)*U719))/(U720)))))</f>
        <v>0</v>
      </c>
      <c r="V744" s="395">
        <f t="shared" ref="V744" ca="1" si="1063">IF(U744="n/a","n/a",IF(AND(U744&lt;1,V718=0),0,
IF(V718=0,U744-1,
IF(U744&lt;1,V719,
(((U744-1)*(U720-(U720/(U744))))+((V718/V$10)*V719))/(V720)))))</f>
        <v>0</v>
      </c>
      <c r="W744" s="395">
        <f t="shared" ref="W744" ca="1" si="1064">IF(V744="n/a","n/a",IF(AND(V744&lt;1,W718=0),0,
IF(W718=0,V744-1,
IF(V744&lt;1,W719,
(((V744-1)*(V720-(V720/(V744))))+((W718/W$10)*W719))/(W720)))))</f>
        <v>0</v>
      </c>
      <c r="X744" s="249"/>
      <c r="Y744" s="249"/>
      <c r="Z744" s="249"/>
      <c r="AA744" s="249"/>
      <c r="AB744" s="249"/>
    </row>
    <row r="745" spans="1:28" hidden="1" outlineLevel="1">
      <c r="A745" s="249"/>
      <c r="B745" s="309" t="s">
        <v>191</v>
      </c>
      <c r="C745" s="395">
        <f ca="1">C717</f>
        <v>0</v>
      </c>
      <c r="D745" s="395">
        <f t="shared" ref="D745" ca="1" si="1065">IF(C745="n/a","n/a",MAX(0,C745-1))</f>
        <v>0</v>
      </c>
      <c r="E745" s="395">
        <f t="shared" ref="E745:E746" ca="1" si="1066">IF(D745="n/a","n/a",MAX(0,D745-1))</f>
        <v>0</v>
      </c>
      <c r="F745" s="395">
        <f t="shared" ref="F745:F747" ca="1" si="1067">IF(E745="n/a","n/a",MAX(0,E745-1))</f>
        <v>0</v>
      </c>
      <c r="G745" s="395">
        <f t="shared" ref="G745:G748" ca="1" si="1068">IF(F745="n/a","n/a",MAX(0,F745-1))</f>
        <v>0</v>
      </c>
      <c r="H745" s="395">
        <f t="shared" ref="H745:H749" ca="1" si="1069">IF(G745="n/a","n/a",MAX(0,G745-1))</f>
        <v>0</v>
      </c>
      <c r="I745" s="395">
        <f t="shared" ref="I745:I750" ca="1" si="1070">IF(H745="n/a","n/a",MAX(0,H745-1))</f>
        <v>0</v>
      </c>
      <c r="J745" s="395">
        <f t="shared" ref="J745:J751" ca="1" si="1071">IF(I745="n/a","n/a",MAX(0,I745-1))</f>
        <v>0</v>
      </c>
      <c r="K745" s="395">
        <f t="shared" ref="K745:K752" ca="1" si="1072">IF(J745="n/a","n/a",MAX(0,J745-1))</f>
        <v>0</v>
      </c>
      <c r="L745" s="395">
        <f t="shared" ref="L745:L753" ca="1" si="1073">IF(K745="n/a","n/a",MAX(0,K745-1))</f>
        <v>0</v>
      </c>
      <c r="M745" s="395">
        <f t="shared" ref="M745:M754" ca="1" si="1074">IF(L745="n/a","n/a",MAX(0,L745-1))</f>
        <v>0</v>
      </c>
      <c r="N745" s="395">
        <f t="shared" ref="N745:N755" ca="1" si="1075">IF(M745="n/a","n/a",MAX(0,M745-1))</f>
        <v>0</v>
      </c>
      <c r="O745" s="395">
        <f t="shared" ref="O745:O756" ca="1" si="1076">IF(N745="n/a","n/a",MAX(0,N745-1))</f>
        <v>0</v>
      </c>
      <c r="P745" s="395">
        <f t="shared" ref="P745:P757" ca="1" si="1077">IF(O745="n/a","n/a",MAX(0,O745-1))</f>
        <v>0</v>
      </c>
      <c r="Q745" s="395">
        <f t="shared" ref="Q745:Q758" ca="1" si="1078">IF(P745="n/a","n/a",MAX(0,P745-1))</f>
        <v>0</v>
      </c>
      <c r="R745" s="395">
        <f t="shared" ref="R745:R759" ca="1" si="1079">IF(Q745="n/a","n/a",MAX(0,Q745-1))</f>
        <v>0</v>
      </c>
      <c r="S745" s="395">
        <f t="shared" ref="S745:S760" ca="1" si="1080">IF(R745="n/a","n/a",MAX(0,R745-1))</f>
        <v>0</v>
      </c>
      <c r="T745" s="395">
        <f t="shared" ref="T745:T761" ca="1" si="1081">IF(S745="n/a","n/a",MAX(0,S745-1))</f>
        <v>0</v>
      </c>
      <c r="U745" s="395">
        <f t="shared" ref="U745:U762" ca="1" si="1082">IF(T745="n/a","n/a",MAX(0,T745-1))</f>
        <v>0</v>
      </c>
      <c r="V745" s="395">
        <f t="shared" ref="V745:V763" ca="1" si="1083">IF(U745="n/a","n/a",MAX(0,U745-1))</f>
        <v>0</v>
      </c>
      <c r="W745" s="395">
        <f t="shared" ref="W745:W763" ca="1" si="1084">IF(V745="n/a","n/a",MAX(0,V745-1))</f>
        <v>0</v>
      </c>
      <c r="X745" s="249"/>
      <c r="Y745" s="249"/>
      <c r="Z745" s="249"/>
      <c r="AA745" s="249"/>
      <c r="AB745" s="249"/>
    </row>
    <row r="746" spans="1:28" hidden="1" outlineLevel="1">
      <c r="A746" s="249"/>
      <c r="B746" s="309" t="str">
        <f t="shared" ref="B746:B765" ca="1" si="1085">"RL Capex "&amp;OFFSET($C$6,0,A722)</f>
        <v>RL Capex 2013</v>
      </c>
      <c r="C746" s="396"/>
      <c r="D746" s="400">
        <f ca="1">D717</f>
        <v>0</v>
      </c>
      <c r="E746" s="395">
        <f t="shared" ca="1" si="1066"/>
        <v>0</v>
      </c>
      <c r="F746" s="395">
        <f t="shared" ca="1" si="1067"/>
        <v>0</v>
      </c>
      <c r="G746" s="395">
        <f t="shared" ca="1" si="1068"/>
        <v>0</v>
      </c>
      <c r="H746" s="395">
        <f t="shared" ca="1" si="1069"/>
        <v>0</v>
      </c>
      <c r="I746" s="395">
        <f t="shared" ca="1" si="1070"/>
        <v>0</v>
      </c>
      <c r="J746" s="395">
        <f t="shared" ca="1" si="1071"/>
        <v>0</v>
      </c>
      <c r="K746" s="395">
        <f t="shared" ca="1" si="1072"/>
        <v>0</v>
      </c>
      <c r="L746" s="395">
        <f t="shared" ca="1" si="1073"/>
        <v>0</v>
      </c>
      <c r="M746" s="395">
        <f t="shared" ca="1" si="1074"/>
        <v>0</v>
      </c>
      <c r="N746" s="395">
        <f t="shared" ca="1" si="1075"/>
        <v>0</v>
      </c>
      <c r="O746" s="395">
        <f t="shared" ca="1" si="1076"/>
        <v>0</v>
      </c>
      <c r="P746" s="395">
        <f t="shared" ca="1" si="1077"/>
        <v>0</v>
      </c>
      <c r="Q746" s="395">
        <f t="shared" ca="1" si="1078"/>
        <v>0</v>
      </c>
      <c r="R746" s="395">
        <f t="shared" ca="1" si="1079"/>
        <v>0</v>
      </c>
      <c r="S746" s="395">
        <f t="shared" ca="1" si="1080"/>
        <v>0</v>
      </c>
      <c r="T746" s="395">
        <f t="shared" ca="1" si="1081"/>
        <v>0</v>
      </c>
      <c r="U746" s="395">
        <f t="shared" ca="1" si="1082"/>
        <v>0</v>
      </c>
      <c r="V746" s="395">
        <f t="shared" ca="1" si="1083"/>
        <v>0</v>
      </c>
      <c r="W746" s="395">
        <f t="shared" ca="1" si="1084"/>
        <v>0</v>
      </c>
      <c r="X746" s="249"/>
      <c r="Y746" s="249"/>
      <c r="Z746" s="249"/>
      <c r="AA746" s="249"/>
      <c r="AB746" s="249"/>
    </row>
    <row r="747" spans="1:28" hidden="1" outlineLevel="1">
      <c r="A747" s="249"/>
      <c r="B747" s="309" t="str">
        <f t="shared" ca="1" si="1085"/>
        <v>RL Capex 2014</v>
      </c>
      <c r="C747" s="401"/>
      <c r="D747" s="396"/>
      <c r="E747" s="400">
        <f ca="1">E717</f>
        <v>0</v>
      </c>
      <c r="F747" s="395">
        <f t="shared" ca="1" si="1067"/>
        <v>0</v>
      </c>
      <c r="G747" s="395">
        <f t="shared" ca="1" si="1068"/>
        <v>0</v>
      </c>
      <c r="H747" s="395">
        <f t="shared" ca="1" si="1069"/>
        <v>0</v>
      </c>
      <c r="I747" s="395">
        <f t="shared" ca="1" si="1070"/>
        <v>0</v>
      </c>
      <c r="J747" s="395">
        <f t="shared" ca="1" si="1071"/>
        <v>0</v>
      </c>
      <c r="K747" s="395">
        <f t="shared" ca="1" si="1072"/>
        <v>0</v>
      </c>
      <c r="L747" s="395">
        <f t="shared" ca="1" si="1073"/>
        <v>0</v>
      </c>
      <c r="M747" s="395">
        <f t="shared" ca="1" si="1074"/>
        <v>0</v>
      </c>
      <c r="N747" s="395">
        <f t="shared" ca="1" si="1075"/>
        <v>0</v>
      </c>
      <c r="O747" s="395">
        <f t="shared" ca="1" si="1076"/>
        <v>0</v>
      </c>
      <c r="P747" s="395">
        <f t="shared" ca="1" si="1077"/>
        <v>0</v>
      </c>
      <c r="Q747" s="395">
        <f t="shared" ca="1" si="1078"/>
        <v>0</v>
      </c>
      <c r="R747" s="395">
        <f t="shared" ca="1" si="1079"/>
        <v>0</v>
      </c>
      <c r="S747" s="395">
        <f t="shared" ca="1" si="1080"/>
        <v>0</v>
      </c>
      <c r="T747" s="395">
        <f t="shared" ca="1" si="1081"/>
        <v>0</v>
      </c>
      <c r="U747" s="395">
        <f t="shared" ca="1" si="1082"/>
        <v>0</v>
      </c>
      <c r="V747" s="395">
        <f t="shared" ca="1" si="1083"/>
        <v>0</v>
      </c>
      <c r="W747" s="395">
        <f t="shared" ca="1" si="1084"/>
        <v>0</v>
      </c>
      <c r="X747" s="249"/>
      <c r="Y747" s="249"/>
      <c r="Z747" s="249"/>
      <c r="AA747" s="249"/>
      <c r="AB747" s="249"/>
    </row>
    <row r="748" spans="1:28" hidden="1" outlineLevel="1">
      <c r="A748" s="249"/>
      <c r="B748" s="309" t="str">
        <f t="shared" ca="1" si="1085"/>
        <v>RL Capex 2015</v>
      </c>
      <c r="C748" s="401"/>
      <c r="D748" s="401"/>
      <c r="E748" s="396"/>
      <c r="F748" s="400">
        <f ca="1">F717</f>
        <v>0</v>
      </c>
      <c r="G748" s="395">
        <f t="shared" ca="1" si="1068"/>
        <v>0</v>
      </c>
      <c r="H748" s="395">
        <f t="shared" ca="1" si="1069"/>
        <v>0</v>
      </c>
      <c r="I748" s="395">
        <f t="shared" ca="1" si="1070"/>
        <v>0</v>
      </c>
      <c r="J748" s="395">
        <f t="shared" ca="1" si="1071"/>
        <v>0</v>
      </c>
      <c r="K748" s="395">
        <f t="shared" ca="1" si="1072"/>
        <v>0</v>
      </c>
      <c r="L748" s="395">
        <f t="shared" ca="1" si="1073"/>
        <v>0</v>
      </c>
      <c r="M748" s="395">
        <f t="shared" ca="1" si="1074"/>
        <v>0</v>
      </c>
      <c r="N748" s="395">
        <f t="shared" ca="1" si="1075"/>
        <v>0</v>
      </c>
      <c r="O748" s="395">
        <f t="shared" ca="1" si="1076"/>
        <v>0</v>
      </c>
      <c r="P748" s="395">
        <f t="shared" ca="1" si="1077"/>
        <v>0</v>
      </c>
      <c r="Q748" s="395">
        <f t="shared" ca="1" si="1078"/>
        <v>0</v>
      </c>
      <c r="R748" s="395">
        <f t="shared" ca="1" si="1079"/>
        <v>0</v>
      </c>
      <c r="S748" s="395">
        <f t="shared" ca="1" si="1080"/>
        <v>0</v>
      </c>
      <c r="T748" s="395">
        <f t="shared" ca="1" si="1081"/>
        <v>0</v>
      </c>
      <c r="U748" s="395">
        <f t="shared" ca="1" si="1082"/>
        <v>0</v>
      </c>
      <c r="V748" s="395">
        <f t="shared" ca="1" si="1083"/>
        <v>0</v>
      </c>
      <c r="W748" s="395">
        <f t="shared" ca="1" si="1084"/>
        <v>0</v>
      </c>
      <c r="X748" s="249"/>
      <c r="Y748" s="249"/>
      <c r="Z748" s="249"/>
      <c r="AA748" s="249"/>
      <c r="AB748" s="249"/>
    </row>
    <row r="749" spans="1:28" hidden="1" outlineLevel="1">
      <c r="A749" s="249"/>
      <c r="B749" s="309" t="str">
        <f t="shared" ca="1" si="1085"/>
        <v>RL Capex 2016</v>
      </c>
      <c r="C749" s="401"/>
      <c r="D749" s="401"/>
      <c r="E749" s="401"/>
      <c r="F749" s="396"/>
      <c r="G749" s="400">
        <f ca="1">G717</f>
        <v>0</v>
      </c>
      <c r="H749" s="395">
        <f t="shared" ca="1" si="1069"/>
        <v>0</v>
      </c>
      <c r="I749" s="395">
        <f t="shared" ca="1" si="1070"/>
        <v>0</v>
      </c>
      <c r="J749" s="395">
        <f t="shared" ca="1" si="1071"/>
        <v>0</v>
      </c>
      <c r="K749" s="395">
        <f t="shared" ca="1" si="1072"/>
        <v>0</v>
      </c>
      <c r="L749" s="395">
        <f t="shared" ca="1" si="1073"/>
        <v>0</v>
      </c>
      <c r="M749" s="395">
        <f t="shared" ca="1" si="1074"/>
        <v>0</v>
      </c>
      <c r="N749" s="395">
        <f t="shared" ca="1" si="1075"/>
        <v>0</v>
      </c>
      <c r="O749" s="395">
        <f t="shared" ca="1" si="1076"/>
        <v>0</v>
      </c>
      <c r="P749" s="395">
        <f t="shared" ca="1" si="1077"/>
        <v>0</v>
      </c>
      <c r="Q749" s="395">
        <f t="shared" ca="1" si="1078"/>
        <v>0</v>
      </c>
      <c r="R749" s="395">
        <f t="shared" ca="1" si="1079"/>
        <v>0</v>
      </c>
      <c r="S749" s="395">
        <f t="shared" ca="1" si="1080"/>
        <v>0</v>
      </c>
      <c r="T749" s="395">
        <f t="shared" ca="1" si="1081"/>
        <v>0</v>
      </c>
      <c r="U749" s="395">
        <f t="shared" ca="1" si="1082"/>
        <v>0</v>
      </c>
      <c r="V749" s="395">
        <f t="shared" ca="1" si="1083"/>
        <v>0</v>
      </c>
      <c r="W749" s="395">
        <f t="shared" ca="1" si="1084"/>
        <v>0</v>
      </c>
      <c r="X749" s="249"/>
      <c r="Y749" s="249"/>
      <c r="Z749" s="249"/>
      <c r="AA749" s="249"/>
      <c r="AB749" s="249"/>
    </row>
    <row r="750" spans="1:28" hidden="1" outlineLevel="1">
      <c r="A750" s="249"/>
      <c r="B750" s="309" t="str">
        <f t="shared" ca="1" si="1085"/>
        <v>RL Capex 2017</v>
      </c>
      <c r="C750" s="401"/>
      <c r="D750" s="401"/>
      <c r="E750" s="401"/>
      <c r="F750" s="401"/>
      <c r="G750" s="396"/>
      <c r="H750" s="400">
        <f ca="1">H717</f>
        <v>0</v>
      </c>
      <c r="I750" s="395">
        <f t="shared" ca="1" si="1070"/>
        <v>0</v>
      </c>
      <c r="J750" s="395">
        <f t="shared" ca="1" si="1071"/>
        <v>0</v>
      </c>
      <c r="K750" s="395">
        <f t="shared" ca="1" si="1072"/>
        <v>0</v>
      </c>
      <c r="L750" s="395">
        <f t="shared" ca="1" si="1073"/>
        <v>0</v>
      </c>
      <c r="M750" s="395">
        <f t="shared" ca="1" si="1074"/>
        <v>0</v>
      </c>
      <c r="N750" s="395">
        <f t="shared" ca="1" si="1075"/>
        <v>0</v>
      </c>
      <c r="O750" s="395">
        <f t="shared" ca="1" si="1076"/>
        <v>0</v>
      </c>
      <c r="P750" s="395">
        <f t="shared" ca="1" si="1077"/>
        <v>0</v>
      </c>
      <c r="Q750" s="395">
        <f t="shared" ca="1" si="1078"/>
        <v>0</v>
      </c>
      <c r="R750" s="395">
        <f t="shared" ca="1" si="1079"/>
        <v>0</v>
      </c>
      <c r="S750" s="395">
        <f t="shared" ca="1" si="1080"/>
        <v>0</v>
      </c>
      <c r="T750" s="395">
        <f t="shared" ca="1" si="1081"/>
        <v>0</v>
      </c>
      <c r="U750" s="395">
        <f t="shared" ca="1" si="1082"/>
        <v>0</v>
      </c>
      <c r="V750" s="395">
        <f t="shared" ca="1" si="1083"/>
        <v>0</v>
      </c>
      <c r="W750" s="395">
        <f t="shared" ca="1" si="1084"/>
        <v>0</v>
      </c>
      <c r="X750" s="249"/>
      <c r="Y750" s="249"/>
      <c r="Z750" s="249"/>
      <c r="AA750" s="249"/>
      <c r="AB750" s="249"/>
    </row>
    <row r="751" spans="1:28" hidden="1" outlineLevel="1">
      <c r="A751" s="249"/>
      <c r="B751" s="309" t="str">
        <f t="shared" ca="1" si="1085"/>
        <v>RL Capex 2018</v>
      </c>
      <c r="C751" s="401"/>
      <c r="D751" s="401"/>
      <c r="E751" s="401"/>
      <c r="F751" s="401"/>
      <c r="G751" s="401"/>
      <c r="H751" s="396"/>
      <c r="I751" s="400">
        <f ca="1">I717</f>
        <v>0</v>
      </c>
      <c r="J751" s="395">
        <f t="shared" ca="1" si="1071"/>
        <v>0</v>
      </c>
      <c r="K751" s="395">
        <f t="shared" ca="1" si="1072"/>
        <v>0</v>
      </c>
      <c r="L751" s="395">
        <f t="shared" ca="1" si="1073"/>
        <v>0</v>
      </c>
      <c r="M751" s="395">
        <f t="shared" ca="1" si="1074"/>
        <v>0</v>
      </c>
      <c r="N751" s="395">
        <f t="shared" ca="1" si="1075"/>
        <v>0</v>
      </c>
      <c r="O751" s="395">
        <f t="shared" ca="1" si="1076"/>
        <v>0</v>
      </c>
      <c r="P751" s="395">
        <f t="shared" ca="1" si="1077"/>
        <v>0</v>
      </c>
      <c r="Q751" s="395">
        <f t="shared" ca="1" si="1078"/>
        <v>0</v>
      </c>
      <c r="R751" s="395">
        <f t="shared" ca="1" si="1079"/>
        <v>0</v>
      </c>
      <c r="S751" s="395">
        <f t="shared" ca="1" si="1080"/>
        <v>0</v>
      </c>
      <c r="T751" s="395">
        <f t="shared" ca="1" si="1081"/>
        <v>0</v>
      </c>
      <c r="U751" s="395">
        <f t="shared" ca="1" si="1082"/>
        <v>0</v>
      </c>
      <c r="V751" s="395">
        <f t="shared" ca="1" si="1083"/>
        <v>0</v>
      </c>
      <c r="W751" s="395">
        <f t="shared" ca="1" si="1084"/>
        <v>0</v>
      </c>
      <c r="X751" s="249"/>
      <c r="Y751" s="249"/>
      <c r="Z751" s="249"/>
      <c r="AA751" s="249"/>
      <c r="AB751" s="249"/>
    </row>
    <row r="752" spans="1:28" hidden="1" outlineLevel="1">
      <c r="A752" s="249"/>
      <c r="B752" s="309" t="str">
        <f t="shared" ca="1" si="1085"/>
        <v>RL Capex 2019</v>
      </c>
      <c r="C752" s="401"/>
      <c r="D752" s="401"/>
      <c r="E752" s="401"/>
      <c r="F752" s="401"/>
      <c r="G752" s="401"/>
      <c r="H752" s="401"/>
      <c r="I752" s="396"/>
      <c r="J752" s="400">
        <f ca="1">J717</f>
        <v>0</v>
      </c>
      <c r="K752" s="395">
        <f t="shared" ca="1" si="1072"/>
        <v>0</v>
      </c>
      <c r="L752" s="395">
        <f t="shared" ca="1" si="1073"/>
        <v>0</v>
      </c>
      <c r="M752" s="395">
        <f t="shared" ca="1" si="1074"/>
        <v>0</v>
      </c>
      <c r="N752" s="395">
        <f t="shared" ca="1" si="1075"/>
        <v>0</v>
      </c>
      <c r="O752" s="395">
        <f t="shared" ca="1" si="1076"/>
        <v>0</v>
      </c>
      <c r="P752" s="395">
        <f t="shared" ca="1" si="1077"/>
        <v>0</v>
      </c>
      <c r="Q752" s="395">
        <f t="shared" ca="1" si="1078"/>
        <v>0</v>
      </c>
      <c r="R752" s="395">
        <f t="shared" ca="1" si="1079"/>
        <v>0</v>
      </c>
      <c r="S752" s="395">
        <f t="shared" ca="1" si="1080"/>
        <v>0</v>
      </c>
      <c r="T752" s="395">
        <f t="shared" ca="1" si="1081"/>
        <v>0</v>
      </c>
      <c r="U752" s="395">
        <f t="shared" ca="1" si="1082"/>
        <v>0</v>
      </c>
      <c r="V752" s="395">
        <f t="shared" ca="1" si="1083"/>
        <v>0</v>
      </c>
      <c r="W752" s="395">
        <f t="shared" ca="1" si="1084"/>
        <v>0</v>
      </c>
      <c r="X752" s="249"/>
      <c r="Y752" s="249"/>
      <c r="Z752" s="249"/>
      <c r="AA752" s="249"/>
      <c r="AB752" s="249"/>
    </row>
    <row r="753" spans="1:28" hidden="1" outlineLevel="1">
      <c r="A753" s="249"/>
      <c r="B753" s="309" t="str">
        <f t="shared" ca="1" si="1085"/>
        <v>RL Capex 2020</v>
      </c>
      <c r="C753" s="401"/>
      <c r="D753" s="401"/>
      <c r="E753" s="401"/>
      <c r="F753" s="401"/>
      <c r="G753" s="401"/>
      <c r="H753" s="401"/>
      <c r="I753" s="401"/>
      <c r="J753" s="396"/>
      <c r="K753" s="400">
        <f ca="1">K717</f>
        <v>0</v>
      </c>
      <c r="L753" s="395">
        <f t="shared" ca="1" si="1073"/>
        <v>0</v>
      </c>
      <c r="M753" s="395">
        <f t="shared" ca="1" si="1074"/>
        <v>0</v>
      </c>
      <c r="N753" s="395">
        <f t="shared" ca="1" si="1075"/>
        <v>0</v>
      </c>
      <c r="O753" s="395">
        <f t="shared" ca="1" si="1076"/>
        <v>0</v>
      </c>
      <c r="P753" s="395">
        <f t="shared" ca="1" si="1077"/>
        <v>0</v>
      </c>
      <c r="Q753" s="395">
        <f t="shared" ca="1" si="1078"/>
        <v>0</v>
      </c>
      <c r="R753" s="395">
        <f t="shared" ca="1" si="1079"/>
        <v>0</v>
      </c>
      <c r="S753" s="395">
        <f t="shared" ca="1" si="1080"/>
        <v>0</v>
      </c>
      <c r="T753" s="395">
        <f t="shared" ca="1" si="1081"/>
        <v>0</v>
      </c>
      <c r="U753" s="395">
        <f t="shared" ca="1" si="1082"/>
        <v>0</v>
      </c>
      <c r="V753" s="395">
        <f t="shared" ca="1" si="1083"/>
        <v>0</v>
      </c>
      <c r="W753" s="395">
        <f t="shared" ca="1" si="1084"/>
        <v>0</v>
      </c>
      <c r="X753" s="249"/>
      <c r="Y753" s="249"/>
      <c r="Z753" s="249"/>
      <c r="AA753" s="249"/>
      <c r="AB753" s="249"/>
    </row>
    <row r="754" spans="1:28" hidden="1" outlineLevel="1">
      <c r="A754" s="249"/>
      <c r="B754" s="309" t="str">
        <f t="shared" ca="1" si="1085"/>
        <v>RL Capex 2021</v>
      </c>
      <c r="C754" s="401"/>
      <c r="D754" s="401"/>
      <c r="E754" s="401"/>
      <c r="F754" s="401"/>
      <c r="G754" s="401"/>
      <c r="H754" s="401"/>
      <c r="I754" s="401"/>
      <c r="J754" s="401"/>
      <c r="K754" s="396"/>
      <c r="L754" s="400">
        <f ca="1">L717</f>
        <v>0</v>
      </c>
      <c r="M754" s="395">
        <f t="shared" ca="1" si="1074"/>
        <v>0</v>
      </c>
      <c r="N754" s="395">
        <f t="shared" ca="1" si="1075"/>
        <v>0</v>
      </c>
      <c r="O754" s="395">
        <f t="shared" ca="1" si="1076"/>
        <v>0</v>
      </c>
      <c r="P754" s="395">
        <f t="shared" ca="1" si="1077"/>
        <v>0</v>
      </c>
      <c r="Q754" s="395">
        <f t="shared" ca="1" si="1078"/>
        <v>0</v>
      </c>
      <c r="R754" s="395">
        <f t="shared" ca="1" si="1079"/>
        <v>0</v>
      </c>
      <c r="S754" s="395">
        <f t="shared" ca="1" si="1080"/>
        <v>0</v>
      </c>
      <c r="T754" s="395">
        <f t="shared" ca="1" si="1081"/>
        <v>0</v>
      </c>
      <c r="U754" s="395">
        <f t="shared" ca="1" si="1082"/>
        <v>0</v>
      </c>
      <c r="V754" s="395">
        <f t="shared" ca="1" si="1083"/>
        <v>0</v>
      </c>
      <c r="W754" s="395">
        <f t="shared" ca="1" si="1084"/>
        <v>0</v>
      </c>
      <c r="X754" s="249"/>
      <c r="Y754" s="249"/>
      <c r="Z754" s="249"/>
      <c r="AA754" s="249"/>
      <c r="AB754" s="249"/>
    </row>
    <row r="755" spans="1:28" hidden="1" outlineLevel="1">
      <c r="A755" s="249"/>
      <c r="B755" s="309" t="str">
        <f t="shared" ca="1" si="1085"/>
        <v>RL Capex 2022</v>
      </c>
      <c r="C755" s="401"/>
      <c r="D755" s="401"/>
      <c r="E755" s="401"/>
      <c r="F755" s="401"/>
      <c r="G755" s="401"/>
      <c r="H755" s="401"/>
      <c r="I755" s="401"/>
      <c r="J755" s="401"/>
      <c r="K755" s="401"/>
      <c r="L755" s="396"/>
      <c r="M755" s="400">
        <f ca="1">M717</f>
        <v>0</v>
      </c>
      <c r="N755" s="395">
        <f t="shared" ca="1" si="1075"/>
        <v>0</v>
      </c>
      <c r="O755" s="395">
        <f t="shared" ca="1" si="1076"/>
        <v>0</v>
      </c>
      <c r="P755" s="395">
        <f t="shared" ca="1" si="1077"/>
        <v>0</v>
      </c>
      <c r="Q755" s="395">
        <f t="shared" ca="1" si="1078"/>
        <v>0</v>
      </c>
      <c r="R755" s="395">
        <f t="shared" ca="1" si="1079"/>
        <v>0</v>
      </c>
      <c r="S755" s="395">
        <f t="shared" ca="1" si="1080"/>
        <v>0</v>
      </c>
      <c r="T755" s="395">
        <f t="shared" ca="1" si="1081"/>
        <v>0</v>
      </c>
      <c r="U755" s="395">
        <f t="shared" ca="1" si="1082"/>
        <v>0</v>
      </c>
      <c r="V755" s="395">
        <f t="shared" ca="1" si="1083"/>
        <v>0</v>
      </c>
      <c r="W755" s="395">
        <f t="shared" ca="1" si="1084"/>
        <v>0</v>
      </c>
      <c r="X755" s="249"/>
      <c r="Y755" s="249"/>
      <c r="Z755" s="249"/>
      <c r="AA755" s="249"/>
      <c r="AB755" s="249"/>
    </row>
    <row r="756" spans="1:28" hidden="1" outlineLevel="1">
      <c r="A756" s="249"/>
      <c r="B756" s="309" t="str">
        <f t="shared" ca="1" si="1085"/>
        <v>RL Capex 2023</v>
      </c>
      <c r="C756" s="401"/>
      <c r="D756" s="401"/>
      <c r="E756" s="401"/>
      <c r="F756" s="401"/>
      <c r="G756" s="401"/>
      <c r="H756" s="401"/>
      <c r="I756" s="401"/>
      <c r="J756" s="401"/>
      <c r="K756" s="401"/>
      <c r="L756" s="401"/>
      <c r="M756" s="396"/>
      <c r="N756" s="400">
        <f>N717</f>
        <v>0</v>
      </c>
      <c r="O756" s="395">
        <f t="shared" si="1076"/>
        <v>0</v>
      </c>
      <c r="P756" s="395">
        <f t="shared" si="1077"/>
        <v>0</v>
      </c>
      <c r="Q756" s="395">
        <f t="shared" si="1078"/>
        <v>0</v>
      </c>
      <c r="R756" s="395">
        <f t="shared" si="1079"/>
        <v>0</v>
      </c>
      <c r="S756" s="395">
        <f t="shared" si="1080"/>
        <v>0</v>
      </c>
      <c r="T756" s="395">
        <f t="shared" si="1081"/>
        <v>0</v>
      </c>
      <c r="U756" s="395">
        <f t="shared" si="1082"/>
        <v>0</v>
      </c>
      <c r="V756" s="395">
        <f t="shared" si="1083"/>
        <v>0</v>
      </c>
      <c r="W756" s="395">
        <f t="shared" si="1084"/>
        <v>0</v>
      </c>
      <c r="X756" s="249"/>
      <c r="Y756" s="249"/>
      <c r="Z756" s="249"/>
      <c r="AA756" s="249"/>
      <c r="AB756" s="249"/>
    </row>
    <row r="757" spans="1:28" hidden="1" outlineLevel="1">
      <c r="A757" s="249"/>
      <c r="B757" s="309" t="str">
        <f t="shared" ca="1" si="1085"/>
        <v>RL Capex 2024</v>
      </c>
      <c r="C757" s="401"/>
      <c r="D757" s="401"/>
      <c r="E757" s="401"/>
      <c r="F757" s="401"/>
      <c r="G757" s="401"/>
      <c r="H757" s="401"/>
      <c r="I757" s="401"/>
      <c r="J757" s="401"/>
      <c r="K757" s="401"/>
      <c r="L757" s="401"/>
      <c r="M757" s="401"/>
      <c r="N757" s="396"/>
      <c r="O757" s="400">
        <f>O717</f>
        <v>0</v>
      </c>
      <c r="P757" s="395">
        <f t="shared" si="1077"/>
        <v>0</v>
      </c>
      <c r="Q757" s="395">
        <f t="shared" si="1078"/>
        <v>0</v>
      </c>
      <c r="R757" s="395">
        <f t="shared" si="1079"/>
        <v>0</v>
      </c>
      <c r="S757" s="395">
        <f t="shared" si="1080"/>
        <v>0</v>
      </c>
      <c r="T757" s="395">
        <f t="shared" si="1081"/>
        <v>0</v>
      </c>
      <c r="U757" s="395">
        <f t="shared" si="1082"/>
        <v>0</v>
      </c>
      <c r="V757" s="395">
        <f t="shared" si="1083"/>
        <v>0</v>
      </c>
      <c r="W757" s="395">
        <f t="shared" si="1084"/>
        <v>0</v>
      </c>
      <c r="X757" s="249"/>
      <c r="Y757" s="249"/>
      <c r="Z757" s="249"/>
      <c r="AA757" s="249"/>
      <c r="AB757" s="249"/>
    </row>
    <row r="758" spans="1:28" hidden="1" outlineLevel="1">
      <c r="A758" s="249"/>
      <c r="B758" s="309" t="str">
        <f t="shared" ca="1" si="1085"/>
        <v>RL Capex 2025</v>
      </c>
      <c r="C758" s="401"/>
      <c r="D758" s="401"/>
      <c r="E758" s="401"/>
      <c r="F758" s="401"/>
      <c r="G758" s="401"/>
      <c r="H758" s="401"/>
      <c r="I758" s="401"/>
      <c r="J758" s="401"/>
      <c r="K758" s="401"/>
      <c r="L758" s="401"/>
      <c r="M758" s="401"/>
      <c r="N758" s="401"/>
      <c r="O758" s="396"/>
      <c r="P758" s="400">
        <f>P717</f>
        <v>0</v>
      </c>
      <c r="Q758" s="395">
        <f t="shared" si="1078"/>
        <v>0</v>
      </c>
      <c r="R758" s="395">
        <f t="shared" si="1079"/>
        <v>0</v>
      </c>
      <c r="S758" s="395">
        <f t="shared" si="1080"/>
        <v>0</v>
      </c>
      <c r="T758" s="395">
        <f t="shared" si="1081"/>
        <v>0</v>
      </c>
      <c r="U758" s="395">
        <f t="shared" si="1082"/>
        <v>0</v>
      </c>
      <c r="V758" s="395">
        <f t="shared" si="1083"/>
        <v>0</v>
      </c>
      <c r="W758" s="395">
        <f t="shared" si="1084"/>
        <v>0</v>
      </c>
      <c r="X758" s="249"/>
      <c r="Y758" s="249"/>
      <c r="Z758" s="249"/>
      <c r="AA758" s="249"/>
      <c r="AB758" s="249"/>
    </row>
    <row r="759" spans="1:28" hidden="1" outlineLevel="1">
      <c r="A759" s="249"/>
      <c r="B759" s="309" t="str">
        <f t="shared" ca="1" si="1085"/>
        <v>RL Capex 2026</v>
      </c>
      <c r="C759" s="401"/>
      <c r="D759" s="401"/>
      <c r="E759" s="401"/>
      <c r="F759" s="401"/>
      <c r="G759" s="401"/>
      <c r="H759" s="401"/>
      <c r="I759" s="401"/>
      <c r="J759" s="401"/>
      <c r="K759" s="401"/>
      <c r="L759" s="401"/>
      <c r="M759" s="401"/>
      <c r="N759" s="401"/>
      <c r="O759" s="401"/>
      <c r="P759" s="396"/>
      <c r="Q759" s="400">
        <f>Q717</f>
        <v>0</v>
      </c>
      <c r="R759" s="395">
        <f t="shared" si="1079"/>
        <v>0</v>
      </c>
      <c r="S759" s="395">
        <f t="shared" si="1080"/>
        <v>0</v>
      </c>
      <c r="T759" s="395">
        <f t="shared" si="1081"/>
        <v>0</v>
      </c>
      <c r="U759" s="395">
        <f t="shared" si="1082"/>
        <v>0</v>
      </c>
      <c r="V759" s="395">
        <f t="shared" si="1083"/>
        <v>0</v>
      </c>
      <c r="W759" s="395">
        <f t="shared" si="1084"/>
        <v>0</v>
      </c>
      <c r="X759" s="249"/>
      <c r="Y759" s="249"/>
      <c r="Z759" s="249"/>
      <c r="AA759" s="249"/>
      <c r="AB759" s="249"/>
    </row>
    <row r="760" spans="1:28" hidden="1" outlineLevel="1">
      <c r="A760" s="249"/>
      <c r="B760" s="309" t="str">
        <f t="shared" ca="1" si="1085"/>
        <v>RL Capex 2027</v>
      </c>
      <c r="C760" s="401"/>
      <c r="D760" s="401"/>
      <c r="E760" s="401"/>
      <c r="F760" s="401"/>
      <c r="G760" s="401"/>
      <c r="H760" s="401"/>
      <c r="I760" s="401"/>
      <c r="J760" s="401"/>
      <c r="K760" s="401"/>
      <c r="L760" s="401"/>
      <c r="M760" s="401"/>
      <c r="N760" s="401"/>
      <c r="O760" s="401"/>
      <c r="P760" s="401"/>
      <c r="Q760" s="396"/>
      <c r="R760" s="400">
        <f>R717</f>
        <v>0</v>
      </c>
      <c r="S760" s="395">
        <f t="shared" si="1080"/>
        <v>0</v>
      </c>
      <c r="T760" s="395">
        <f t="shared" si="1081"/>
        <v>0</v>
      </c>
      <c r="U760" s="395">
        <f t="shared" si="1082"/>
        <v>0</v>
      </c>
      <c r="V760" s="395">
        <f t="shared" si="1083"/>
        <v>0</v>
      </c>
      <c r="W760" s="395">
        <f t="shared" si="1084"/>
        <v>0</v>
      </c>
      <c r="X760" s="249"/>
      <c r="Y760" s="249"/>
      <c r="Z760" s="249"/>
      <c r="AA760" s="249"/>
      <c r="AB760" s="249"/>
    </row>
    <row r="761" spans="1:28" hidden="1" outlineLevel="1">
      <c r="A761" s="249"/>
      <c r="B761" s="309" t="str">
        <f t="shared" ca="1" si="1085"/>
        <v>RL Capex 2028</v>
      </c>
      <c r="C761" s="401"/>
      <c r="D761" s="401"/>
      <c r="E761" s="401"/>
      <c r="F761" s="401"/>
      <c r="G761" s="401"/>
      <c r="H761" s="401"/>
      <c r="I761" s="401"/>
      <c r="J761" s="401"/>
      <c r="K761" s="401"/>
      <c r="L761" s="401"/>
      <c r="M761" s="401"/>
      <c r="N761" s="401"/>
      <c r="O761" s="401"/>
      <c r="P761" s="401"/>
      <c r="Q761" s="401"/>
      <c r="R761" s="396"/>
      <c r="S761" s="400">
        <f>S717</f>
        <v>0</v>
      </c>
      <c r="T761" s="395">
        <f t="shared" si="1081"/>
        <v>0</v>
      </c>
      <c r="U761" s="395">
        <f t="shared" si="1082"/>
        <v>0</v>
      </c>
      <c r="V761" s="395">
        <f t="shared" si="1083"/>
        <v>0</v>
      </c>
      <c r="W761" s="395">
        <f t="shared" si="1084"/>
        <v>0</v>
      </c>
      <c r="X761" s="249"/>
      <c r="Y761" s="249"/>
      <c r="Z761" s="249"/>
      <c r="AA761" s="249"/>
      <c r="AB761" s="249"/>
    </row>
    <row r="762" spans="1:28" hidden="1" outlineLevel="1">
      <c r="A762" s="249"/>
      <c r="B762" s="309" t="str">
        <f t="shared" ca="1" si="1085"/>
        <v>RL Capex 2029</v>
      </c>
      <c r="C762" s="401"/>
      <c r="D762" s="401"/>
      <c r="E762" s="401"/>
      <c r="F762" s="401"/>
      <c r="G762" s="401"/>
      <c r="H762" s="401"/>
      <c r="I762" s="401"/>
      <c r="J762" s="401"/>
      <c r="K762" s="401"/>
      <c r="L762" s="401"/>
      <c r="M762" s="401"/>
      <c r="N762" s="401"/>
      <c r="O762" s="401"/>
      <c r="P762" s="401"/>
      <c r="Q762" s="401"/>
      <c r="R762" s="401"/>
      <c r="S762" s="396"/>
      <c r="T762" s="400">
        <f>T717</f>
        <v>0</v>
      </c>
      <c r="U762" s="395">
        <f t="shared" si="1082"/>
        <v>0</v>
      </c>
      <c r="V762" s="395">
        <f t="shared" si="1083"/>
        <v>0</v>
      </c>
      <c r="W762" s="395">
        <f t="shared" si="1084"/>
        <v>0</v>
      </c>
      <c r="X762" s="249"/>
      <c r="Y762" s="249"/>
      <c r="Z762" s="249"/>
      <c r="AA762" s="249"/>
      <c r="AB762" s="249"/>
    </row>
    <row r="763" spans="1:28" hidden="1" outlineLevel="1">
      <c r="A763" s="249"/>
      <c r="B763" s="309" t="str">
        <f t="shared" ca="1" si="1085"/>
        <v>RL Capex 2030</v>
      </c>
      <c r="C763" s="401"/>
      <c r="D763" s="401"/>
      <c r="E763" s="401"/>
      <c r="F763" s="401"/>
      <c r="G763" s="401"/>
      <c r="H763" s="401"/>
      <c r="I763" s="401"/>
      <c r="J763" s="401"/>
      <c r="K763" s="401"/>
      <c r="L763" s="401"/>
      <c r="M763" s="401"/>
      <c r="N763" s="401"/>
      <c r="O763" s="401"/>
      <c r="P763" s="401"/>
      <c r="Q763" s="401"/>
      <c r="R763" s="401"/>
      <c r="S763" s="401"/>
      <c r="T763" s="396"/>
      <c r="U763" s="400">
        <f>U717</f>
        <v>0</v>
      </c>
      <c r="V763" s="395">
        <f t="shared" si="1083"/>
        <v>0</v>
      </c>
      <c r="W763" s="395">
        <f t="shared" si="1084"/>
        <v>0</v>
      </c>
      <c r="X763" s="249"/>
      <c r="Y763" s="249"/>
      <c r="Z763" s="249"/>
      <c r="AA763" s="249"/>
      <c r="AB763" s="249"/>
    </row>
    <row r="764" spans="1:28" hidden="1" outlineLevel="1">
      <c r="A764" s="249"/>
      <c r="B764" s="309" t="str">
        <f t="shared" ca="1" si="1085"/>
        <v>RL Capex 2031</v>
      </c>
      <c r="C764" s="401"/>
      <c r="D764" s="401"/>
      <c r="E764" s="401"/>
      <c r="F764" s="401"/>
      <c r="G764" s="401"/>
      <c r="H764" s="401"/>
      <c r="I764" s="401"/>
      <c r="J764" s="401"/>
      <c r="K764" s="401"/>
      <c r="L764" s="401"/>
      <c r="M764" s="401"/>
      <c r="N764" s="401"/>
      <c r="O764" s="401"/>
      <c r="P764" s="401"/>
      <c r="Q764" s="401"/>
      <c r="R764" s="401"/>
      <c r="S764" s="401"/>
      <c r="T764" s="401"/>
      <c r="U764" s="396"/>
      <c r="V764" s="400">
        <f>V717</f>
        <v>0</v>
      </c>
      <c r="W764" s="395">
        <f>IF(V764="n/a","n/a",MAX(0,V764-1))</f>
        <v>0</v>
      </c>
      <c r="X764" s="249"/>
      <c r="Y764" s="249"/>
      <c r="Z764" s="249"/>
      <c r="AA764" s="249"/>
      <c r="AB764" s="249"/>
    </row>
    <row r="765" spans="1:28" hidden="1" outlineLevel="1">
      <c r="A765" s="249"/>
      <c r="B765" s="309" t="str">
        <f t="shared" ca="1" si="1085"/>
        <v>RL Capex 2032</v>
      </c>
      <c r="C765" s="401"/>
      <c r="D765" s="401"/>
      <c r="E765" s="401"/>
      <c r="F765" s="401"/>
      <c r="G765" s="401"/>
      <c r="H765" s="401"/>
      <c r="I765" s="401"/>
      <c r="J765" s="401"/>
      <c r="K765" s="401"/>
      <c r="L765" s="401"/>
      <c r="M765" s="401"/>
      <c r="N765" s="401"/>
      <c r="O765" s="401"/>
      <c r="P765" s="401"/>
      <c r="Q765" s="401"/>
      <c r="R765" s="401"/>
      <c r="S765" s="401"/>
      <c r="T765" s="401"/>
      <c r="U765" s="401"/>
      <c r="V765" s="396"/>
      <c r="W765" s="395">
        <f>W717</f>
        <v>0</v>
      </c>
      <c r="X765" s="249"/>
      <c r="Y765" s="249"/>
      <c r="Z765" s="249"/>
      <c r="AA765" s="249"/>
      <c r="AB765" s="249"/>
    </row>
    <row r="766" spans="1:28" hidden="1" outlineLevel="1">
      <c r="A766" s="249"/>
      <c r="B766" s="332"/>
      <c r="C766" s="395"/>
      <c r="D766" s="395"/>
      <c r="E766" s="395"/>
      <c r="F766" s="395"/>
      <c r="G766" s="395"/>
      <c r="H766" s="395"/>
      <c r="I766" s="395"/>
      <c r="J766" s="395"/>
      <c r="K766" s="395"/>
      <c r="L766" s="395"/>
      <c r="M766" s="395"/>
      <c r="N766" s="395"/>
      <c r="O766" s="395"/>
      <c r="P766" s="395"/>
      <c r="Q766" s="395"/>
      <c r="R766" s="395"/>
      <c r="S766" s="395"/>
      <c r="T766" s="395"/>
      <c r="U766" s="395"/>
      <c r="V766" s="395"/>
      <c r="W766" s="395"/>
      <c r="X766" s="249"/>
      <c r="Y766" s="249"/>
      <c r="Z766" s="249"/>
      <c r="AA766" s="249"/>
      <c r="AB766" s="249"/>
    </row>
    <row r="767" spans="1:28" collapsed="1">
      <c r="A767" s="322"/>
      <c r="B767" s="336" t="s">
        <v>192</v>
      </c>
      <c r="C767" s="460">
        <f ca="1">(IF(OR($C717&lt;&gt;"n/a",C717&lt;&gt;"n/a"),IF(SUM(C720:C742)=0,0,IF((SUMPRODUCT(C720:C742,C744:C766)/SUM(C720:C742))&lt;0,1,(SUMPRODUCT(C720:C742,C744:C766)/SUM(C720:C742)))),"n/a"))</f>
        <v>0</v>
      </c>
      <c r="D767" s="460">
        <f ca="1">(IF(OR($C717&lt;&gt;"n/a",D717&lt;&gt;"n/a"),IF(SUM(D720:D742)=0,0,IF((SUMPRODUCT(D720:D742,D744:D766)/SUM(D720:D742))&lt;0,1,(SUMPRODUCT(D720:D742,D744:D766)/SUM(D720:D742)))),"n/a"))</f>
        <v>0</v>
      </c>
      <c r="E767" s="460">
        <f t="shared" ref="E767:W767" ca="1" si="1086">(IF(OR($C717&lt;&gt;"n/a",E717&lt;&gt;"n/a"),IF(SUM(E720:E742)=0,0,IF((SUMPRODUCT(E720:E742,E744:E766)/SUM(E720:E742))&lt;0,1,(SUMPRODUCT(E720:E742,E744:E766)/SUM(E720:E742)))),"n/a"))</f>
        <v>0</v>
      </c>
      <c r="F767" s="460">
        <f t="shared" ca="1" si="1086"/>
        <v>0</v>
      </c>
      <c r="G767" s="460">
        <f t="shared" ca="1" si="1086"/>
        <v>0</v>
      </c>
      <c r="H767" s="460">
        <f t="shared" ca="1" si="1086"/>
        <v>0</v>
      </c>
      <c r="I767" s="460">
        <f t="shared" ca="1" si="1086"/>
        <v>0</v>
      </c>
      <c r="J767" s="460">
        <f t="shared" ca="1" si="1086"/>
        <v>0</v>
      </c>
      <c r="K767" s="460">
        <f t="shared" ca="1" si="1086"/>
        <v>0</v>
      </c>
      <c r="L767" s="460">
        <f t="shared" ca="1" si="1086"/>
        <v>0</v>
      </c>
      <c r="M767" s="460">
        <f t="shared" ca="1" si="1086"/>
        <v>0</v>
      </c>
      <c r="N767" s="460">
        <f t="shared" ca="1" si="1086"/>
        <v>0</v>
      </c>
      <c r="O767" s="460">
        <f t="shared" ca="1" si="1086"/>
        <v>0</v>
      </c>
      <c r="P767" s="460">
        <f t="shared" ca="1" si="1086"/>
        <v>0</v>
      </c>
      <c r="Q767" s="460">
        <f t="shared" ca="1" si="1086"/>
        <v>0</v>
      </c>
      <c r="R767" s="460">
        <f t="shared" ca="1" si="1086"/>
        <v>0</v>
      </c>
      <c r="S767" s="460">
        <f t="shared" ca="1" si="1086"/>
        <v>0</v>
      </c>
      <c r="T767" s="460">
        <f t="shared" ca="1" si="1086"/>
        <v>0</v>
      </c>
      <c r="U767" s="460">
        <f t="shared" ca="1" si="1086"/>
        <v>0</v>
      </c>
      <c r="V767" s="460">
        <f t="shared" ca="1" si="1086"/>
        <v>0</v>
      </c>
      <c r="W767" s="460">
        <f t="shared" ca="1" si="1086"/>
        <v>0</v>
      </c>
      <c r="X767" s="249"/>
      <c r="Y767" s="249"/>
      <c r="Z767" s="249"/>
      <c r="AA767" s="249"/>
      <c r="AB767" s="249"/>
    </row>
    <row r="768" spans="1:28">
      <c r="A768" s="249"/>
      <c r="B768" s="249"/>
      <c r="C768" s="395"/>
      <c r="D768" s="395"/>
      <c r="E768" s="395"/>
      <c r="F768" s="395"/>
      <c r="G768" s="395"/>
      <c r="H768" s="395"/>
      <c r="I768" s="395"/>
      <c r="J768" s="395"/>
      <c r="K768" s="395"/>
      <c r="L768" s="395"/>
      <c r="M768" s="395"/>
      <c r="N768" s="395"/>
      <c r="O768" s="395"/>
      <c r="P768" s="395"/>
      <c r="Q768" s="395"/>
      <c r="R768" s="395"/>
      <c r="S768" s="395"/>
      <c r="T768" s="395"/>
      <c r="U768" s="395"/>
      <c r="V768" s="395"/>
      <c r="W768" s="395"/>
      <c r="X768" s="249"/>
      <c r="Y768" s="249"/>
      <c r="Z768" s="249"/>
      <c r="AA768" s="249"/>
      <c r="AB768" s="249"/>
    </row>
    <row r="769" spans="1:28">
      <c r="A769" s="72" t="s">
        <v>15</v>
      </c>
      <c r="B769" s="142">
        <f>VLOOKUP($A769,'RFM input'!$E$7:$F$56,2,FALSE)</f>
        <v>0</v>
      </c>
      <c r="C769" s="402"/>
      <c r="D769" s="402"/>
      <c r="E769" s="403"/>
      <c r="F769" s="403"/>
      <c r="G769" s="403"/>
      <c r="H769" s="403"/>
      <c r="I769" s="403"/>
      <c r="J769" s="403"/>
      <c r="K769" s="403"/>
      <c r="L769" s="403"/>
      <c r="M769" s="403"/>
      <c r="N769" s="403"/>
      <c r="O769" s="403"/>
      <c r="P769" s="403"/>
      <c r="Q769" s="403"/>
      <c r="R769" s="403"/>
      <c r="S769" s="403"/>
      <c r="T769" s="403"/>
      <c r="U769" s="403"/>
      <c r="V769" s="403"/>
      <c r="W769" s="403"/>
      <c r="X769" s="249"/>
      <c r="Y769" s="249"/>
      <c r="Z769" s="249"/>
      <c r="AA769" s="249"/>
      <c r="AB769" s="249"/>
    </row>
    <row r="770" spans="1:28">
      <c r="A770" s="378">
        <f>VALUE(REPLACE(A769,1,12,""))</f>
        <v>15</v>
      </c>
      <c r="B770" s="317" t="s">
        <v>195</v>
      </c>
      <c r="C770" s="389">
        <f ca="1">OFFSET('RAB roll forward'!$H$1189,'RAB remaining lives'!A770,0)</f>
        <v>0</v>
      </c>
      <c r="D770" s="390">
        <f ca="1">OFFSET('RFM input'!H$222,$A770,0)-OFFSET('RFM input'!H$276,$A770,0)</f>
        <v>0</v>
      </c>
      <c r="E770" s="390">
        <f ca="1">OFFSET('RFM input'!I$222,$A770,0)-OFFSET('RFM input'!I$276,$A770,0)</f>
        <v>0</v>
      </c>
      <c r="F770" s="390">
        <f ca="1">OFFSET('RFM input'!J$222,$A770,0)-OFFSET('RFM input'!J$276,$A770,0)</f>
        <v>0</v>
      </c>
      <c r="G770" s="390">
        <f ca="1">OFFSET('RFM input'!K$222,$A770,0)-OFFSET('RFM input'!K$276,$A770,0)</f>
        <v>0</v>
      </c>
      <c r="H770" s="390">
        <f ca="1">OFFSET('RFM input'!L$222,$A770,0)-OFFSET('RFM input'!L$276,$A770,0)</f>
        <v>0</v>
      </c>
      <c r="I770" s="390">
        <f ca="1">OFFSET('RFM input'!M$222,$A770,0)-OFFSET('RFM input'!M$276,$A770,0)</f>
        <v>0</v>
      </c>
      <c r="J770" s="390">
        <f ca="1">OFFSET('RFM input'!N$222,$A770,0)-OFFSET('RFM input'!N$276,$A770,0)</f>
        <v>0</v>
      </c>
      <c r="K770" s="390">
        <f ca="1">OFFSET('RFM input'!O$222,$A770,0)-OFFSET('RFM input'!O$276,$A770,0)</f>
        <v>0</v>
      </c>
      <c r="L770" s="390">
        <f ca="1">OFFSET('RFM input'!P$222,$A770,0)-OFFSET('RFM input'!P$276,$A770,0)</f>
        <v>0</v>
      </c>
      <c r="M770" s="390">
        <f ca="1">OFFSET('RFM input'!Q$222,$A770,0)-OFFSET('RFM input'!Q$276,$A770,0)</f>
        <v>0</v>
      </c>
      <c r="N770" s="390"/>
      <c r="O770" s="390"/>
      <c r="P770" s="390"/>
      <c r="Q770" s="390"/>
      <c r="R770" s="390"/>
      <c r="S770" s="390"/>
      <c r="T770" s="390"/>
      <c r="U770" s="390"/>
      <c r="V770" s="390"/>
      <c r="W770" s="390"/>
      <c r="X770" s="249"/>
      <c r="Y770" s="249"/>
      <c r="Z770" s="249"/>
      <c r="AA770" s="249"/>
      <c r="AB770" s="249"/>
    </row>
    <row r="771" spans="1:28">
      <c r="A771" s="249"/>
      <c r="B771" s="249" t="s">
        <v>325</v>
      </c>
      <c r="C771" s="391">
        <f ca="1">OFFSET('RFM input'!$K$6,'RAB remaining lives'!$A770,0)</f>
        <v>0</v>
      </c>
      <c r="D771" s="390">
        <f ca="1">OFFSET('RFM input'!$L$6,'RAB remaining lives'!$A770,0)</f>
        <v>0</v>
      </c>
      <c r="E771" s="390">
        <f ca="1">OFFSET('RFM input'!$L$6,'RAB remaining lives'!$A770,0)</f>
        <v>0</v>
      </c>
      <c r="F771" s="390">
        <f ca="1">OFFSET('RFM input'!$L$6,'RAB remaining lives'!$A770,0)</f>
        <v>0</v>
      </c>
      <c r="G771" s="390">
        <f ca="1">OFFSET('RFM input'!$L$6,'RAB remaining lives'!$A770,0)</f>
        <v>0</v>
      </c>
      <c r="H771" s="390">
        <f ca="1">OFFSET('RFM input'!$L$6,'RAB remaining lives'!$A770,0)</f>
        <v>0</v>
      </c>
      <c r="I771" s="390">
        <f ca="1">OFFSET('RFM input'!$L$6,'RAB remaining lives'!$A770,0)</f>
        <v>0</v>
      </c>
      <c r="J771" s="390">
        <f ca="1">OFFSET('RFM input'!$L$6,'RAB remaining lives'!$A770,0)</f>
        <v>0</v>
      </c>
      <c r="K771" s="390">
        <f ca="1">OFFSET('RFM input'!$L$6,'RAB remaining lives'!$A770,0)</f>
        <v>0</v>
      </c>
      <c r="L771" s="390">
        <f ca="1">OFFSET('RFM input'!$L$6,'RAB remaining lives'!$A770,0)</f>
        <v>0</v>
      </c>
      <c r="M771" s="390">
        <f ca="1">OFFSET('RFM input'!$L$6,'RAB remaining lives'!$A770,0)</f>
        <v>0</v>
      </c>
      <c r="N771" s="390"/>
      <c r="O771" s="390"/>
      <c r="P771" s="390"/>
      <c r="Q771" s="390"/>
      <c r="R771" s="390"/>
      <c r="S771" s="390"/>
      <c r="T771" s="390"/>
      <c r="U771" s="390"/>
      <c r="V771" s="390"/>
      <c r="W771" s="390"/>
      <c r="X771" s="249"/>
      <c r="Y771" s="249"/>
      <c r="Z771" s="249"/>
      <c r="AA771" s="249"/>
      <c r="AB771" s="249"/>
    </row>
    <row r="772" spans="1:28">
      <c r="A772" s="249"/>
      <c r="B772" s="286" t="s">
        <v>299</v>
      </c>
      <c r="C772" s="392"/>
      <c r="D772" s="393">
        <f ca="1">IF(D$6=(OFFSET('RFM input'!$G$60,0,'RFM input'!$AA$7)),OFFSET('RFM input'!$H$454,$A770,0),0)</f>
        <v>0</v>
      </c>
      <c r="E772" s="390">
        <f ca="1">IF(E$6=(OFFSET('RFM input'!$G$60,0,'RFM input'!$AA$7)),OFFSET('RFM input'!$H$454,$A770,0),0)</f>
        <v>0</v>
      </c>
      <c r="F772" s="390">
        <f ca="1">IF(F$6=(OFFSET('RFM input'!$G$60,0,'RFM input'!$AA$7)),OFFSET('RFM input'!$H$454,$A770,0),0)</f>
        <v>0</v>
      </c>
      <c r="G772" s="390">
        <f ca="1">IF(G$6=(OFFSET('RFM input'!$G$60,0,'RFM input'!$AA$7)),OFFSET('RFM input'!$H$454,$A770,0),0)</f>
        <v>0</v>
      </c>
      <c r="H772" s="390">
        <f ca="1">IF(H$6=(OFFSET('RFM input'!$G$60,0,'RFM input'!$AA$7)),OFFSET('RFM input'!$H$454,$A770,0),0)</f>
        <v>0</v>
      </c>
      <c r="I772" s="390">
        <f ca="1">IF(I$6=(OFFSET('RFM input'!$G$60,0,'RFM input'!$AA$7)),OFFSET('RFM input'!$H$454,$A770,0),0)</f>
        <v>0</v>
      </c>
      <c r="J772" s="390">
        <f ca="1">IF(J$6=(OFFSET('RFM input'!$G$60,0,'RFM input'!$AA$7)),OFFSET('RFM input'!$H$454,$A770,0),0)</f>
        <v>0</v>
      </c>
      <c r="K772" s="390">
        <f ca="1">IF(K$6=(OFFSET('RFM input'!$G$60,0,'RFM input'!$AA$7)),OFFSET('RFM input'!$H$454,$A770,0),0)</f>
        <v>0</v>
      </c>
      <c r="L772" s="390">
        <f ca="1">IF(L$6=(OFFSET('RFM input'!$G$60,0,'RFM input'!$AA$7)),OFFSET('RFM input'!$H$454,$A770,0),0)</f>
        <v>0</v>
      </c>
      <c r="M772" s="390">
        <f ca="1">IF(M$6=(OFFSET('RFM input'!$G$60,0,'RFM input'!$AA$7)),OFFSET('RFM input'!$H$454,$A770,0),0)</f>
        <v>0</v>
      </c>
      <c r="N772" s="390"/>
      <c r="O772" s="390"/>
      <c r="P772" s="390"/>
      <c r="Q772" s="390"/>
      <c r="R772" s="390"/>
      <c r="S772" s="390"/>
      <c r="T772" s="390"/>
      <c r="U772" s="390"/>
      <c r="V772" s="390"/>
      <c r="W772" s="390"/>
      <c r="X772" s="249"/>
      <c r="Y772" s="249"/>
      <c r="Z772" s="249"/>
      <c r="AA772" s="249"/>
      <c r="AB772" s="249"/>
    </row>
    <row r="773" spans="1:28">
      <c r="A773" s="249"/>
      <c r="B773" s="325" t="s">
        <v>306</v>
      </c>
      <c r="C773" s="392"/>
      <c r="D773" s="391">
        <f ca="1">IF(D$6=(OFFSET('RFM input'!$G$60,0,'RFM input'!$AA$7)),OFFSET('RFM input'!$J$454,$A770,0),0)</f>
        <v>0</v>
      </c>
      <c r="E773" s="394">
        <f ca="1">IF(E$6=(OFFSET('RFM input'!$G$60,0,'RFM input'!$AA$7)),OFFSET('RFM input'!$J$454,$A770,0),0)</f>
        <v>0</v>
      </c>
      <c r="F773" s="394">
        <f ca="1">IF(F$6=(OFFSET('RFM input'!$G$60,0,'RFM input'!$AA$7)),OFFSET('RFM input'!$J$454,$A770,0),0)</f>
        <v>0</v>
      </c>
      <c r="G773" s="394">
        <f ca="1">IF(G$6=(OFFSET('RFM input'!$G$60,0,'RFM input'!$AA$7)),OFFSET('RFM input'!$J$454,$A770,0),0)</f>
        <v>0</v>
      </c>
      <c r="H773" s="394">
        <f ca="1">IF(H$6=(OFFSET('RFM input'!$G$60,0,'RFM input'!$AA$7)),OFFSET('RFM input'!$J$454,$A770,0),0)</f>
        <v>0</v>
      </c>
      <c r="I773" s="394">
        <f ca="1">IF(I$6=(OFFSET('RFM input'!$G$60,0,'RFM input'!$AA$7)),OFFSET('RFM input'!$J$454,$A770,0),0)</f>
        <v>0</v>
      </c>
      <c r="J773" s="394">
        <f ca="1">IF(J$6=(OFFSET('RFM input'!$G$60,0,'RFM input'!$AA$7)),OFFSET('RFM input'!$J$454,$A770,0),0)</f>
        <v>0</v>
      </c>
      <c r="K773" s="394">
        <f ca="1">IF(K$6=(OFFSET('RFM input'!$G$60,0,'RFM input'!$AA$7)),OFFSET('RFM input'!$J$454,$A770,0),0)</f>
        <v>0</v>
      </c>
      <c r="L773" s="394">
        <f ca="1">IF(L$6=(OFFSET('RFM input'!$G$60,0,'RFM input'!$AA$7)),OFFSET('RFM input'!$J$454,$A770,0),0)</f>
        <v>0</v>
      </c>
      <c r="M773" s="394">
        <f ca="1">IF(M$6=(OFFSET('RFM input'!$G$60,0,'RFM input'!$AA$7)),OFFSET('RFM input'!$J$454,$A770,0),0)</f>
        <v>0</v>
      </c>
      <c r="N773" s="394"/>
      <c r="O773" s="394"/>
      <c r="P773" s="394"/>
      <c r="Q773" s="394"/>
      <c r="R773" s="394"/>
      <c r="S773" s="394"/>
      <c r="T773" s="394"/>
      <c r="U773" s="394"/>
      <c r="V773" s="394"/>
      <c r="W773" s="394"/>
      <c r="X773" s="249"/>
      <c r="Y773" s="249"/>
      <c r="Z773" s="249"/>
      <c r="AA773" s="249"/>
      <c r="AB773" s="249"/>
    </row>
    <row r="774" spans="1:28" hidden="1" outlineLevel="1">
      <c r="A774" s="459">
        <v>-1</v>
      </c>
      <c r="B774" s="309" t="s">
        <v>297</v>
      </c>
      <c r="C774" s="395"/>
      <c r="D774" s="395">
        <f t="shared" ref="D774" ca="1" si="1087">IF(D798="n/a",0,IF(AND(D772=0,C774=0),0,
IF(AND(D772&lt;&gt;0,C774=0),(D772/D$10),
IF(AND(D773&lt;&gt;0,C774&lt;&gt;0),(C774-(C774/C798))+(D772/D$10),
IF(C798&lt;1,0,(C774-(C774/C798)))))))</f>
        <v>0</v>
      </c>
      <c r="E774" s="395">
        <f t="shared" ref="E774" ca="1" si="1088">IF(E798="n/a",0,IF(AND(E772=0,D774=0),0,
IF(AND(E772&lt;&gt;0,D774=0),(E772/E$10),
IF(AND(E773&lt;&gt;0,D774&lt;&gt;0),(D774-(D774/D798))+(E772/E$10),
IF(D798&lt;1,0,(D774-(D774/D798)))))))</f>
        <v>0</v>
      </c>
      <c r="F774" s="395">
        <f t="shared" ref="F774" ca="1" si="1089">IF(F798="n/a",0,IF(AND(F772=0,E774=0),0,
IF(AND(F772&lt;&gt;0,E774=0),(F772/F$10),
IF(AND(F773&lt;&gt;0,E774&lt;&gt;0),(E774-(E774/E798))+(F772/F$10),
IF(E798&lt;1,0,(E774-(E774/E798)))))))</f>
        <v>0</v>
      </c>
      <c r="G774" s="395">
        <f t="shared" ref="G774" ca="1" si="1090">IF(G798="n/a",0,IF(AND(G772=0,F774=0),0,
IF(AND(G772&lt;&gt;0,F774=0),(G772/G$10),
IF(AND(G773&lt;&gt;0,F774&lt;&gt;0),(F774-(F774/F798))+(G772/G$10),
IF(F798&lt;1,0,(F774-(F774/F798)))))))</f>
        <v>0</v>
      </c>
      <c r="H774" s="395">
        <f ca="1">IF(H798="n/a",0,IF(AND(H772=0,G774=0),0,
IF(AND(H772&lt;&gt;0,G774=0),(H772/H$10),
IF(AND(H773&lt;&gt;0,G774&lt;&gt;0),(G774-(G774/G798))+(H772/H$10),
IF(G798&lt;1,0,(G774-(G774/G798)))))))</f>
        <v>0</v>
      </c>
      <c r="I774" s="395">
        <f t="shared" ref="I774" ca="1" si="1091">IF(I798="n/a",0,IF(AND(I772=0,H774=0),0,
IF(AND(I772&lt;&gt;0,H774=0),(I772/I$10),
IF(AND(I773&lt;&gt;0,H774&lt;&gt;0),(H774-(H774/H798))+(I772/I$10),
IF(H798&lt;1,0,(H774-(H774/H798)))))))</f>
        <v>0</v>
      </c>
      <c r="J774" s="395">
        <f t="shared" ref="J774" ca="1" si="1092">IF(J798="n/a",0,IF(AND(J772=0,I774=0),0,
IF(AND(J772&lt;&gt;0,I774=0),(J772/J$10),
IF(AND(J773&lt;&gt;0,I774&lt;&gt;0),(I774-(I774/I798))+(J772/J$10),
IF(I798&lt;1,0,(I774-(I774/I798)))))))</f>
        <v>0</v>
      </c>
      <c r="K774" s="395">
        <f t="shared" ref="K774" ca="1" si="1093">IF(K798="n/a",0,IF(AND(K772=0,J774=0),0,
IF(AND(K772&lt;&gt;0,J774=0),(K772/K$10),
IF(AND(K773&lt;&gt;0,J774&lt;&gt;0),(J774-(J774/J798))+(K772/K$10),
IF(J798&lt;1,0,(J774-(J774/J798)))))))</f>
        <v>0</v>
      </c>
      <c r="L774" s="395">
        <f t="shared" ref="L774" ca="1" si="1094">IF(L798="n/a",0,IF(AND(L772=0,K774=0),0,
IF(AND(L772&lt;&gt;0,K774=0),(L772/L$10),
IF(AND(L773&lt;&gt;0,K774&lt;&gt;0),(K774-(K774/K798))+(L772/L$10),
IF(K798&lt;1,0,(K774-(K774/K798)))))))</f>
        <v>0</v>
      </c>
      <c r="M774" s="395">
        <f t="shared" ref="M774" ca="1" si="1095">IF(M798="n/a",0,IF(AND(M772=0,L774=0),0,
IF(AND(M772&lt;&gt;0,L774=0),(M772/M$10),
IF(AND(M773&lt;&gt;0,L774&lt;&gt;0),(L774-(L774/L798))+(M772/M$10),
IF(L798&lt;1,0,(L774-(L774/L798)))))))</f>
        <v>0</v>
      </c>
      <c r="N774" s="395">
        <f t="shared" ref="N774" ca="1" si="1096">IF(N798="n/a",0,IF(AND(N772=0,M774=0),0,
IF(AND(N772&lt;&gt;0,M774=0),(N772/N$10),
IF(AND(N773&lt;&gt;0,M774&lt;&gt;0),(M774-(M774/M798))+(N772/N$10),
IF(M798&lt;1,0,(M774-(M774/M798)))))))</f>
        <v>0</v>
      </c>
      <c r="O774" s="395">
        <f t="shared" ref="O774" ca="1" si="1097">IF(O798="n/a",0,IF(AND(O772=0,N774=0),0,
IF(AND(O772&lt;&gt;0,N774=0),(O772/O$10),
IF(AND(O773&lt;&gt;0,N774&lt;&gt;0),(N774-(N774/N798))+(O772/O$10),
IF(N798&lt;1,0,(N774-(N774/N798)))))))</f>
        <v>0</v>
      </c>
      <c r="P774" s="395">
        <f t="shared" ref="P774" ca="1" si="1098">IF(P798="n/a",0,IF(AND(P772=0,O774=0),0,
IF(AND(P772&lt;&gt;0,O774=0),(P772/P$10),
IF(AND(P773&lt;&gt;0,O774&lt;&gt;0),(O774-(O774/O798))+(P772/P$10),
IF(O798&lt;1,0,(O774-(O774/O798)))))))</f>
        <v>0</v>
      </c>
      <c r="Q774" s="395">
        <f t="shared" ref="Q774" ca="1" si="1099">IF(Q798="n/a",0,IF(AND(Q772=0,P774=0),0,
IF(AND(Q772&lt;&gt;0,P774=0),(Q772/Q$10),
IF(AND(Q773&lt;&gt;0,P774&lt;&gt;0),(P774-(P774/P798))+(Q772/Q$10),
IF(P798&lt;1,0,(P774-(P774/P798)))))))</f>
        <v>0</v>
      </c>
      <c r="R774" s="395">
        <f t="shared" ref="R774" ca="1" si="1100">IF(R798="n/a",0,IF(AND(R772=0,Q774=0),0,
IF(AND(R772&lt;&gt;0,Q774=0),(R772/R$10),
IF(AND(R773&lt;&gt;0,Q774&lt;&gt;0),(Q774-(Q774/Q798))+(R772/R$10),
IF(Q798&lt;1,0,(Q774-(Q774/Q798)))))))</f>
        <v>0</v>
      </c>
      <c r="S774" s="395">
        <f t="shared" ref="S774" ca="1" si="1101">IF(S798="n/a",0,IF(AND(S772=0,R774=0),0,
IF(AND(S772&lt;&gt;0,R774=0),(S772/S$10),
IF(AND(S773&lt;&gt;0,R774&lt;&gt;0),(R774-(R774/R798))+(S772/S$10),
IF(R798&lt;1,0,(R774-(R774/R798)))))))</f>
        <v>0</v>
      </c>
      <c r="T774" s="395">
        <f t="shared" ref="T774" ca="1" si="1102">IF(T798="n/a",0,IF(AND(T772=0,S774=0),0,
IF(AND(T772&lt;&gt;0,S774=0),(T772/T$10),
IF(AND(T773&lt;&gt;0,S774&lt;&gt;0),(S774-(S774/S798))+(T772/T$10),
IF(S798&lt;1,0,(S774-(S774/S798)))))))</f>
        <v>0</v>
      </c>
      <c r="U774" s="395">
        <f t="shared" ref="U774" ca="1" si="1103">IF(U798="n/a",0,IF(AND(U772=0,T774=0),0,
IF(AND(U772&lt;&gt;0,T774=0),(U772/U$10),
IF(AND(U773&lt;&gt;0,T774&lt;&gt;0),(T774-(T774/T798))+(U772/U$10),
IF(T798&lt;1,0,(T774-(T774/T798)))))))</f>
        <v>0</v>
      </c>
      <c r="V774" s="395">
        <f t="shared" ref="V774" ca="1" si="1104">IF(V798="n/a",0,IF(AND(V772=0,U774=0),0,
IF(AND(V772&lt;&gt;0,U774=0),(V772/V$10),
IF(AND(V773&lt;&gt;0,U774&lt;&gt;0),(U774-(U774/U798))+(V772/V$10),
IF(U798&lt;1,0,(U774-(U774/U798)))))))</f>
        <v>0</v>
      </c>
      <c r="W774" s="395">
        <f t="shared" ref="W774" ca="1" si="1105">IF(W798="n/a",0,IF(AND(W772=0,V774=0),0,
IF(AND(W772&lt;&gt;0,V774=0),(W772/W$10),
IF(AND(W773&lt;&gt;0,V774&lt;&gt;0),(V774-(V774/V798))+(W772/W$10),
IF(V798&lt;1,0,(V774-(V774/V798)))))))</f>
        <v>0</v>
      </c>
      <c r="X774" s="249"/>
      <c r="Y774" s="249"/>
      <c r="Z774" s="249"/>
      <c r="AA774" s="249"/>
      <c r="AB774" s="249"/>
    </row>
    <row r="775" spans="1:28" hidden="1" outlineLevel="1">
      <c r="A775" s="331">
        <v>0</v>
      </c>
      <c r="B775" s="309" t="s">
        <v>194</v>
      </c>
      <c r="C775" s="395">
        <f ca="1">C770/C$10</f>
        <v>0</v>
      </c>
      <c r="D775" s="395">
        <f ca="1">IF(C799="n/a",C775,IFERROR(IF((OFFSET($C775,0,$A775))&lt;0,
MIN(0,C775-(OFFSET($C775,0,$A775)/(OFFSET($C770,-$A774,$A775)))),
MAX(0,C775-(OFFSET($C775,0,$A775)/(OFFSET($C770,-$A774,$A775))))),0))</f>
        <v>0</v>
      </c>
      <c r="E775" s="395">
        <f t="shared" ref="E775" ca="1" si="1106">IF(D799="n/a",D775,IFERROR(IF((OFFSET($C775,0,$A775))&lt;0,
MIN(0,D775-(OFFSET($C775,0,$A775)/(OFFSET($C770,-$A774,$A775)))),
MAX(0,D775-(OFFSET($C775,0,$A775)/(OFFSET($C770,-$A774,$A775))))),0))</f>
        <v>0</v>
      </c>
      <c r="F775" s="395">
        <f t="shared" ref="F775:F776" ca="1" si="1107">IF(E799="n/a",E775,IFERROR(IF((OFFSET($C775,0,$A775))&lt;0,
MIN(0,E775-(OFFSET($C775,0,$A775)/(OFFSET($C770,-$A774,$A775)))),
MAX(0,E775-(OFFSET($C775,0,$A775)/(OFFSET($C770,-$A774,$A775))))),0))</f>
        <v>0</v>
      </c>
      <c r="G775" s="395">
        <f t="shared" ref="G775:G777" ca="1" si="1108">IF(F799="n/a",F775,IFERROR(IF((OFFSET($C775,0,$A775))&lt;0,
MIN(0,F775-(OFFSET($C775,0,$A775)/(OFFSET($C770,-$A774,$A775)))),
MAX(0,F775-(OFFSET($C775,0,$A775)/(OFFSET($C770,-$A774,$A775))))),0))</f>
        <v>0</v>
      </c>
      <c r="H775" s="395">
        <f t="shared" ref="H775:H778" ca="1" si="1109">IF(G799="n/a",G775,IFERROR(IF((OFFSET($C775,0,$A775))&lt;0,
MIN(0,G775-(OFFSET($C775,0,$A775)/(OFFSET($C770,-$A774,$A775)))),
MAX(0,G775-(OFFSET($C775,0,$A775)/(OFFSET($C770,-$A774,$A775))))),0))</f>
        <v>0</v>
      </c>
      <c r="I775" s="395">
        <f t="shared" ref="I775:I779" ca="1" si="1110">IF(H799="n/a",H775,IFERROR(IF((OFFSET($C775,0,$A775))&lt;0,
MIN(0,H775-(OFFSET($C775,0,$A775)/(OFFSET($C770,-$A774,$A775)))),
MAX(0,H775-(OFFSET($C775,0,$A775)/(OFFSET($C770,-$A774,$A775))))),0))</f>
        <v>0</v>
      </c>
      <c r="J775" s="395">
        <f t="shared" ref="J775:J780" ca="1" si="1111">IF(I799="n/a",I775,IFERROR(IF((OFFSET($C775,0,$A775))&lt;0,
MIN(0,I775-(OFFSET($C775,0,$A775)/(OFFSET($C770,-$A774,$A775)))),
MAX(0,I775-(OFFSET($C775,0,$A775)/(OFFSET($C770,-$A774,$A775))))),0))</f>
        <v>0</v>
      </c>
      <c r="K775" s="395">
        <f t="shared" ref="K775:K781" ca="1" si="1112">IF(J799="n/a",J775,IFERROR(IF((OFFSET($C775,0,$A775))&lt;0,
MIN(0,J775-(OFFSET($C775,0,$A775)/(OFFSET($C770,-$A774,$A775)))),
MAX(0,J775-(OFFSET($C775,0,$A775)/(OFFSET($C770,-$A774,$A775))))),0))</f>
        <v>0</v>
      </c>
      <c r="L775" s="395">
        <f t="shared" ref="L775:L782" ca="1" si="1113">IF(K799="n/a",K775,IFERROR(IF((OFFSET($C775,0,$A775))&lt;0,
MIN(0,K775-(OFFSET($C775,0,$A775)/(OFFSET($C770,-$A774,$A775)))),
MAX(0,K775-(OFFSET($C775,0,$A775)/(OFFSET($C770,-$A774,$A775))))),0))</f>
        <v>0</v>
      </c>
      <c r="M775" s="395">
        <f t="shared" ref="M775:M783" ca="1" si="1114">IF(L799="n/a",L775,IFERROR(IF((OFFSET($C775,0,$A775))&lt;0,
MIN(0,L775-(OFFSET($C775,0,$A775)/(OFFSET($C770,-$A774,$A775)))),
MAX(0,L775-(OFFSET($C775,0,$A775)/(OFFSET($C770,-$A774,$A775))))),0))</f>
        <v>0</v>
      </c>
      <c r="N775" s="395">
        <f t="shared" ref="N775:N784" ca="1" si="1115">IF(M799="n/a",M775,IFERROR(IF((OFFSET($C775,0,$A775))&lt;0,
MIN(0,M775-(OFFSET($C775,0,$A775)/(OFFSET($C770,-$A774,$A775)))),
MAX(0,M775-(OFFSET($C775,0,$A775)/(OFFSET($C770,-$A774,$A775))))),0))</f>
        <v>0</v>
      </c>
      <c r="O775" s="395">
        <f t="shared" ref="O775:O785" ca="1" si="1116">IF(N799="n/a",N775,IFERROR(IF((OFFSET($C775,0,$A775))&lt;0,
MIN(0,N775-(OFFSET($C775,0,$A775)/(OFFSET($C770,-$A774,$A775)))),
MAX(0,N775-(OFFSET($C775,0,$A775)/(OFFSET($C770,-$A774,$A775))))),0))</f>
        <v>0</v>
      </c>
      <c r="P775" s="395">
        <f t="shared" ref="P775:P786" ca="1" si="1117">IF(O799="n/a",O775,IFERROR(IF((OFFSET($C775,0,$A775))&lt;0,
MIN(0,O775-(OFFSET($C775,0,$A775)/(OFFSET($C770,-$A774,$A775)))),
MAX(0,O775-(OFFSET($C775,0,$A775)/(OFFSET($C770,-$A774,$A775))))),0))</f>
        <v>0</v>
      </c>
      <c r="Q775" s="395">
        <f t="shared" ref="Q775:Q787" ca="1" si="1118">IF(P799="n/a",P775,IFERROR(IF((OFFSET($C775,0,$A775))&lt;0,
MIN(0,P775-(OFFSET($C775,0,$A775)/(OFFSET($C770,-$A774,$A775)))),
MAX(0,P775-(OFFSET($C775,0,$A775)/(OFFSET($C770,-$A774,$A775))))),0))</f>
        <v>0</v>
      </c>
      <c r="R775" s="395">
        <f t="shared" ref="R775:R788" ca="1" si="1119">IF(Q799="n/a",Q775,IFERROR(IF((OFFSET($C775,0,$A775))&lt;0,
MIN(0,Q775-(OFFSET($C775,0,$A775)/(OFFSET($C770,-$A774,$A775)))),
MAX(0,Q775-(OFFSET($C775,0,$A775)/(OFFSET($C770,-$A774,$A775))))),0))</f>
        <v>0</v>
      </c>
      <c r="S775" s="395">
        <f t="shared" ref="S775:S789" ca="1" si="1120">IF(R799="n/a",R775,IFERROR(IF((OFFSET($C775,0,$A775))&lt;0,
MIN(0,R775-(OFFSET($C775,0,$A775)/(OFFSET($C770,-$A774,$A775)))),
MAX(0,R775-(OFFSET($C775,0,$A775)/(OFFSET($C770,-$A774,$A775))))),0))</f>
        <v>0</v>
      </c>
      <c r="T775" s="395">
        <f t="shared" ref="T775:T790" ca="1" si="1121">IF(S799="n/a",S775,IFERROR(IF((OFFSET($C775,0,$A775))&lt;0,
MIN(0,S775-(OFFSET($C775,0,$A775)/(OFFSET($C770,-$A774,$A775)))),
MAX(0,S775-(OFFSET($C775,0,$A775)/(OFFSET($C770,-$A774,$A775))))),0))</f>
        <v>0</v>
      </c>
      <c r="U775" s="395">
        <f t="shared" ref="U775:U791" ca="1" si="1122">IF(T799="n/a",T775,IFERROR(IF((OFFSET($C775,0,$A775))&lt;0,
MIN(0,T775-(OFFSET($C775,0,$A775)/(OFFSET($C770,-$A774,$A775)))),
MAX(0,T775-(OFFSET($C775,0,$A775)/(OFFSET($C770,-$A774,$A775))))),0))</f>
        <v>0</v>
      </c>
      <c r="V775" s="395">
        <f t="shared" ref="V775:V792" ca="1" si="1123">IF(U799="n/a",U775,IFERROR(IF((OFFSET($C775,0,$A775))&lt;0,
MIN(0,U775-(OFFSET($C775,0,$A775)/(OFFSET($C770,-$A774,$A775)))),
MAX(0,U775-(OFFSET($C775,0,$A775)/(OFFSET($C770,-$A774,$A775))))),0))</f>
        <v>0</v>
      </c>
      <c r="W775" s="395">
        <f t="shared" ref="W775:W793" ca="1" si="1124">IF(V799="n/a",V775,IFERROR(IF((OFFSET($C775,0,$A775))&lt;0,
MIN(0,V775-(OFFSET($C775,0,$A775)/(OFFSET($C770,-$A774,$A775)))),
MAX(0,V775-(OFFSET($C775,0,$A775)/(OFFSET($C770,-$A774,$A775))))),0))</f>
        <v>0</v>
      </c>
      <c r="X775" s="249"/>
      <c r="Y775" s="249"/>
      <c r="Z775" s="249"/>
      <c r="AA775" s="249"/>
      <c r="AB775" s="249"/>
    </row>
    <row r="776" spans="1:28" hidden="1" outlineLevel="1">
      <c r="A776" s="331">
        <v>1</v>
      </c>
      <c r="B776" s="309" t="str">
        <f t="shared" ref="B776:B794" ca="1" si="1125">"Depreciated Net Capex "&amp;OFFSET($C$6,0,A776)</f>
        <v>Depreciated Net Capex 2013</v>
      </c>
      <c r="C776" s="396"/>
      <c r="D776" s="397">
        <f ca="1">(D770*((1+D$11)^0.5)/D$10)</f>
        <v>0</v>
      </c>
      <c r="E776" s="395">
        <f ca="1">IF(D800="n/a",D776,IFERROR(IF((OFFSET($C776,0,$A776))&lt;0,
MIN(0,D776-(OFFSET($C776,0,$A776)/(OFFSET($C771,-$A775,$A776)))),
MAX(0,D776-(OFFSET($C776,0,$A776)/(OFFSET($C771,-$A775,$A776))))),0))</f>
        <v>0</v>
      </c>
      <c r="F776" s="395">
        <f t="shared" ca="1" si="1107"/>
        <v>0</v>
      </c>
      <c r="G776" s="395">
        <f t="shared" ca="1" si="1108"/>
        <v>0</v>
      </c>
      <c r="H776" s="395">
        <f t="shared" ca="1" si="1109"/>
        <v>0</v>
      </c>
      <c r="I776" s="395">
        <f t="shared" ca="1" si="1110"/>
        <v>0</v>
      </c>
      <c r="J776" s="395">
        <f t="shared" ca="1" si="1111"/>
        <v>0</v>
      </c>
      <c r="K776" s="395">
        <f t="shared" ca="1" si="1112"/>
        <v>0</v>
      </c>
      <c r="L776" s="395">
        <f t="shared" ca="1" si="1113"/>
        <v>0</v>
      </c>
      <c r="M776" s="395">
        <f t="shared" ca="1" si="1114"/>
        <v>0</v>
      </c>
      <c r="N776" s="395">
        <f t="shared" ca="1" si="1115"/>
        <v>0</v>
      </c>
      <c r="O776" s="395">
        <f t="shared" ca="1" si="1116"/>
        <v>0</v>
      </c>
      <c r="P776" s="395">
        <f t="shared" ca="1" si="1117"/>
        <v>0</v>
      </c>
      <c r="Q776" s="395">
        <f t="shared" ca="1" si="1118"/>
        <v>0</v>
      </c>
      <c r="R776" s="395">
        <f t="shared" ca="1" si="1119"/>
        <v>0</v>
      </c>
      <c r="S776" s="395">
        <f t="shared" ca="1" si="1120"/>
        <v>0</v>
      </c>
      <c r="T776" s="395">
        <f t="shared" ca="1" si="1121"/>
        <v>0</v>
      </c>
      <c r="U776" s="395">
        <f t="shared" ca="1" si="1122"/>
        <v>0</v>
      </c>
      <c r="V776" s="395">
        <f t="shared" ca="1" si="1123"/>
        <v>0</v>
      </c>
      <c r="W776" s="395">
        <f t="shared" ca="1" si="1124"/>
        <v>0</v>
      </c>
      <c r="X776" s="249"/>
      <c r="Y776" s="249"/>
      <c r="Z776" s="249"/>
      <c r="AA776" s="249"/>
      <c r="AB776" s="249"/>
    </row>
    <row r="777" spans="1:28" hidden="1" outlineLevel="1">
      <c r="A777" s="331">
        <v>2</v>
      </c>
      <c r="B777" s="309" t="str">
        <f t="shared" ca="1" si="1125"/>
        <v>Depreciated Net Capex 2014</v>
      </c>
      <c r="C777" s="398"/>
      <c r="D777" s="399"/>
      <c r="E777" s="397">
        <f ca="1">(E770*((1+E$11)^0.5)/E$10)</f>
        <v>0</v>
      </c>
      <c r="F777" s="395">
        <f ca="1">IF(E801="n/a",E777,IFERROR(IF((OFFSET($C777,0,$A777))&lt;0,
MIN(0,E777-(OFFSET($C777,0,$A777)/(OFFSET($C772,-$A776,$A777)))),
MAX(0,E777-(OFFSET($C777,0,$A777)/(OFFSET($C772,-$A776,$A777))))),0))</f>
        <v>0</v>
      </c>
      <c r="G777" s="395">
        <f t="shared" ca="1" si="1108"/>
        <v>0</v>
      </c>
      <c r="H777" s="395">
        <f t="shared" ca="1" si="1109"/>
        <v>0</v>
      </c>
      <c r="I777" s="395">
        <f t="shared" ca="1" si="1110"/>
        <v>0</v>
      </c>
      <c r="J777" s="395">
        <f t="shared" ca="1" si="1111"/>
        <v>0</v>
      </c>
      <c r="K777" s="395">
        <f t="shared" ca="1" si="1112"/>
        <v>0</v>
      </c>
      <c r="L777" s="395">
        <f t="shared" ca="1" si="1113"/>
        <v>0</v>
      </c>
      <c r="M777" s="395">
        <f t="shared" ca="1" si="1114"/>
        <v>0</v>
      </c>
      <c r="N777" s="395">
        <f t="shared" ca="1" si="1115"/>
        <v>0</v>
      </c>
      <c r="O777" s="395">
        <f t="shared" ca="1" si="1116"/>
        <v>0</v>
      </c>
      <c r="P777" s="395">
        <f t="shared" ca="1" si="1117"/>
        <v>0</v>
      </c>
      <c r="Q777" s="395">
        <f t="shared" ca="1" si="1118"/>
        <v>0</v>
      </c>
      <c r="R777" s="395">
        <f t="shared" ca="1" si="1119"/>
        <v>0</v>
      </c>
      <c r="S777" s="395">
        <f t="shared" ca="1" si="1120"/>
        <v>0</v>
      </c>
      <c r="T777" s="395">
        <f t="shared" ca="1" si="1121"/>
        <v>0</v>
      </c>
      <c r="U777" s="395">
        <f t="shared" ca="1" si="1122"/>
        <v>0</v>
      </c>
      <c r="V777" s="395">
        <f t="shared" ca="1" si="1123"/>
        <v>0</v>
      </c>
      <c r="W777" s="395">
        <f t="shared" ca="1" si="1124"/>
        <v>0</v>
      </c>
      <c r="X777" s="334"/>
      <c r="Y777" s="249"/>
      <c r="Z777" s="249"/>
      <c r="AA777" s="249"/>
      <c r="AB777" s="249"/>
    </row>
    <row r="778" spans="1:28" hidden="1" outlineLevel="1">
      <c r="A778" s="331">
        <v>3</v>
      </c>
      <c r="B778" s="309" t="str">
        <f t="shared" ca="1" si="1125"/>
        <v>Depreciated Net Capex 2015</v>
      </c>
      <c r="C778" s="398"/>
      <c r="D778" s="398"/>
      <c r="E778" s="399"/>
      <c r="F778" s="400">
        <f ca="1">($F770*((1+F$11)^0.5)/F$10)</f>
        <v>0</v>
      </c>
      <c r="G778" s="395">
        <f ca="1">IF(F802="n/a",F778,IFERROR(IF((OFFSET($C778,0,$A778))&lt;0,
MIN(0,F778-(OFFSET($C778,0,$A778)/(OFFSET($C773,-$A777,$A778)))),
MAX(0,F778-(OFFSET($C778,0,$A778)/(OFFSET($C773,-$A777,$A778))))),0))</f>
        <v>0</v>
      </c>
      <c r="H778" s="395">
        <f t="shared" ca="1" si="1109"/>
        <v>0</v>
      </c>
      <c r="I778" s="395">
        <f t="shared" ca="1" si="1110"/>
        <v>0</v>
      </c>
      <c r="J778" s="395">
        <f t="shared" ca="1" si="1111"/>
        <v>0</v>
      </c>
      <c r="K778" s="395">
        <f t="shared" ca="1" si="1112"/>
        <v>0</v>
      </c>
      <c r="L778" s="395">
        <f t="shared" ca="1" si="1113"/>
        <v>0</v>
      </c>
      <c r="M778" s="395">
        <f t="shared" ca="1" si="1114"/>
        <v>0</v>
      </c>
      <c r="N778" s="395">
        <f t="shared" ca="1" si="1115"/>
        <v>0</v>
      </c>
      <c r="O778" s="395">
        <f t="shared" ca="1" si="1116"/>
        <v>0</v>
      </c>
      <c r="P778" s="395">
        <f t="shared" ca="1" si="1117"/>
        <v>0</v>
      </c>
      <c r="Q778" s="395">
        <f t="shared" ca="1" si="1118"/>
        <v>0</v>
      </c>
      <c r="R778" s="395">
        <f t="shared" ca="1" si="1119"/>
        <v>0</v>
      </c>
      <c r="S778" s="395">
        <f t="shared" ca="1" si="1120"/>
        <v>0</v>
      </c>
      <c r="T778" s="395">
        <f t="shared" ca="1" si="1121"/>
        <v>0</v>
      </c>
      <c r="U778" s="395">
        <f t="shared" ca="1" si="1122"/>
        <v>0</v>
      </c>
      <c r="V778" s="395">
        <f t="shared" ca="1" si="1123"/>
        <v>0</v>
      </c>
      <c r="W778" s="395">
        <f t="shared" ca="1" si="1124"/>
        <v>0</v>
      </c>
      <c r="X778" s="334"/>
      <c r="Y778" s="334"/>
      <c r="Z778" s="249"/>
      <c r="AA778" s="249"/>
      <c r="AB778" s="249"/>
    </row>
    <row r="779" spans="1:28" hidden="1" outlineLevel="1">
      <c r="A779" s="331">
        <v>4</v>
      </c>
      <c r="B779" s="309" t="str">
        <f t="shared" ca="1" si="1125"/>
        <v>Depreciated Net Capex 2016</v>
      </c>
      <c r="C779" s="398"/>
      <c r="D779" s="398"/>
      <c r="E779" s="398"/>
      <c r="F779" s="399"/>
      <c r="G779" s="400">
        <f ca="1">($G770*((1+G$11)^0.5)/G$10)</f>
        <v>0</v>
      </c>
      <c r="H779" s="395">
        <f ca="1">IF(G803="n/a",G779,IFERROR(IF((OFFSET($C779,0,$A779))&lt;0,
MIN(0,G779-(OFFSET($C779,0,$A779)/(OFFSET($C774,-$A778,$A779)))),
MAX(0,G779-(OFFSET($C779,0,$A779)/(OFFSET($C774,-$A778,$A779))))),0))</f>
        <v>0</v>
      </c>
      <c r="I779" s="395">
        <f t="shared" ca="1" si="1110"/>
        <v>0</v>
      </c>
      <c r="J779" s="395">
        <f t="shared" ca="1" si="1111"/>
        <v>0</v>
      </c>
      <c r="K779" s="395">
        <f t="shared" ca="1" si="1112"/>
        <v>0</v>
      </c>
      <c r="L779" s="395">
        <f t="shared" ca="1" si="1113"/>
        <v>0</v>
      </c>
      <c r="M779" s="395">
        <f t="shared" ca="1" si="1114"/>
        <v>0</v>
      </c>
      <c r="N779" s="395">
        <f t="shared" ca="1" si="1115"/>
        <v>0</v>
      </c>
      <c r="O779" s="395">
        <f t="shared" ca="1" si="1116"/>
        <v>0</v>
      </c>
      <c r="P779" s="395">
        <f t="shared" ca="1" si="1117"/>
        <v>0</v>
      </c>
      <c r="Q779" s="395">
        <f t="shared" ca="1" si="1118"/>
        <v>0</v>
      </c>
      <c r="R779" s="395">
        <f t="shared" ca="1" si="1119"/>
        <v>0</v>
      </c>
      <c r="S779" s="395">
        <f t="shared" ca="1" si="1120"/>
        <v>0</v>
      </c>
      <c r="T779" s="395">
        <f t="shared" ca="1" si="1121"/>
        <v>0</v>
      </c>
      <c r="U779" s="395">
        <f t="shared" ca="1" si="1122"/>
        <v>0</v>
      </c>
      <c r="V779" s="395">
        <f t="shared" ca="1" si="1123"/>
        <v>0</v>
      </c>
      <c r="W779" s="395">
        <f t="shared" ca="1" si="1124"/>
        <v>0</v>
      </c>
      <c r="X779" s="334"/>
      <c r="Y779" s="334"/>
      <c r="Z779" s="334"/>
      <c r="AA779" s="249"/>
      <c r="AB779" s="249"/>
    </row>
    <row r="780" spans="1:28" hidden="1" outlineLevel="1">
      <c r="A780" s="331">
        <v>5</v>
      </c>
      <c r="B780" s="309" t="str">
        <f t="shared" ca="1" si="1125"/>
        <v>Depreciated Net Capex 2017</v>
      </c>
      <c r="C780" s="398"/>
      <c r="D780" s="398"/>
      <c r="E780" s="398"/>
      <c r="F780" s="398"/>
      <c r="G780" s="399"/>
      <c r="H780" s="400">
        <f ca="1">(H770*((1+H$11)^0.5)/H$10)</f>
        <v>0</v>
      </c>
      <c r="I780" s="395">
        <f ca="1">IF(H804="n/a",H780,IFERROR(IF((OFFSET($C780,0,$A780))&lt;0,
MIN(0,H780-(OFFSET($C780,0,$A780)/(OFFSET($C775,-$A779,$A780)))),
MAX(0,H780-(OFFSET($C780,0,$A780)/(OFFSET($C775,-$A779,$A780))))),0))</f>
        <v>0</v>
      </c>
      <c r="J780" s="395">
        <f t="shared" ca="1" si="1111"/>
        <v>0</v>
      </c>
      <c r="K780" s="395">
        <f t="shared" ca="1" si="1112"/>
        <v>0</v>
      </c>
      <c r="L780" s="395">
        <f t="shared" ca="1" si="1113"/>
        <v>0</v>
      </c>
      <c r="M780" s="395">
        <f t="shared" ca="1" si="1114"/>
        <v>0</v>
      </c>
      <c r="N780" s="395">
        <f t="shared" ca="1" si="1115"/>
        <v>0</v>
      </c>
      <c r="O780" s="395">
        <f t="shared" ca="1" si="1116"/>
        <v>0</v>
      </c>
      <c r="P780" s="395">
        <f t="shared" ca="1" si="1117"/>
        <v>0</v>
      </c>
      <c r="Q780" s="395">
        <f t="shared" ca="1" si="1118"/>
        <v>0</v>
      </c>
      <c r="R780" s="395">
        <f t="shared" ca="1" si="1119"/>
        <v>0</v>
      </c>
      <c r="S780" s="395">
        <f t="shared" ca="1" si="1120"/>
        <v>0</v>
      </c>
      <c r="T780" s="395">
        <f t="shared" ca="1" si="1121"/>
        <v>0</v>
      </c>
      <c r="U780" s="395">
        <f t="shared" ca="1" si="1122"/>
        <v>0</v>
      </c>
      <c r="V780" s="395">
        <f t="shared" ca="1" si="1123"/>
        <v>0</v>
      </c>
      <c r="W780" s="395">
        <f t="shared" ca="1" si="1124"/>
        <v>0</v>
      </c>
      <c r="X780" s="334"/>
      <c r="Y780" s="334"/>
      <c r="Z780" s="334"/>
      <c r="AA780" s="249"/>
      <c r="AB780" s="249"/>
    </row>
    <row r="781" spans="1:28" hidden="1" outlineLevel="1">
      <c r="A781" s="331">
        <v>6</v>
      </c>
      <c r="B781" s="309" t="str">
        <f t="shared" ca="1" si="1125"/>
        <v>Depreciated Net Capex 2018</v>
      </c>
      <c r="C781" s="398"/>
      <c r="D781" s="398"/>
      <c r="E781" s="398"/>
      <c r="F781" s="398"/>
      <c r="G781" s="398"/>
      <c r="H781" s="399"/>
      <c r="I781" s="400">
        <f ca="1">(I770*((1+I$11)^0.5)/I$10)</f>
        <v>0</v>
      </c>
      <c r="J781" s="395">
        <f ca="1">IF(I805="n/a",I781,IFERROR(IF((OFFSET($C781,0,$A781))&lt;0,
MIN(0,I781-(OFFSET($C781,0,$A781)/(OFFSET($C776,-$A780,$A781)))),
MAX(0,I781-(OFFSET($C781,0,$A781)/(OFFSET($C776,-$A780,$A781))))),0))</f>
        <v>0</v>
      </c>
      <c r="K781" s="395">
        <f t="shared" ca="1" si="1112"/>
        <v>0</v>
      </c>
      <c r="L781" s="395">
        <f t="shared" ca="1" si="1113"/>
        <v>0</v>
      </c>
      <c r="M781" s="395">
        <f t="shared" ca="1" si="1114"/>
        <v>0</v>
      </c>
      <c r="N781" s="395">
        <f t="shared" ca="1" si="1115"/>
        <v>0</v>
      </c>
      <c r="O781" s="395">
        <f t="shared" ca="1" si="1116"/>
        <v>0</v>
      </c>
      <c r="P781" s="395">
        <f t="shared" ca="1" si="1117"/>
        <v>0</v>
      </c>
      <c r="Q781" s="395">
        <f t="shared" ca="1" si="1118"/>
        <v>0</v>
      </c>
      <c r="R781" s="395">
        <f t="shared" ca="1" si="1119"/>
        <v>0</v>
      </c>
      <c r="S781" s="395">
        <f t="shared" ca="1" si="1120"/>
        <v>0</v>
      </c>
      <c r="T781" s="395">
        <f t="shared" ca="1" si="1121"/>
        <v>0</v>
      </c>
      <c r="U781" s="395">
        <f t="shared" ca="1" si="1122"/>
        <v>0</v>
      </c>
      <c r="V781" s="395">
        <f t="shared" ca="1" si="1123"/>
        <v>0</v>
      </c>
      <c r="W781" s="395">
        <f t="shared" ca="1" si="1124"/>
        <v>0</v>
      </c>
      <c r="X781" s="334"/>
      <c r="Y781" s="334"/>
      <c r="Z781" s="334"/>
      <c r="AA781" s="249"/>
      <c r="AB781" s="249"/>
    </row>
    <row r="782" spans="1:28" hidden="1" outlineLevel="1">
      <c r="A782" s="331">
        <v>7</v>
      </c>
      <c r="B782" s="309" t="str">
        <f t="shared" ca="1" si="1125"/>
        <v>Depreciated Net Capex 2019</v>
      </c>
      <c r="C782" s="398"/>
      <c r="D782" s="398"/>
      <c r="E782" s="398"/>
      <c r="F782" s="398"/>
      <c r="G782" s="398"/>
      <c r="H782" s="398"/>
      <c r="I782" s="399"/>
      <c r="J782" s="400">
        <f ca="1">(J770*((1+J$11)^0.5)/J$10)</f>
        <v>0</v>
      </c>
      <c r="K782" s="395">
        <f ca="1">IF(J806="n/a",J782,IFERROR(IF((OFFSET($C782,0,$A782))&lt;0,
MIN(0,J782-(OFFSET($C782,0,$A782)/(OFFSET($C777,-$A781,$A782)))),
MAX(0,J782-(OFFSET($C782,0,$A782)/(OFFSET($C777,-$A781,$A782))))),0))</f>
        <v>0</v>
      </c>
      <c r="L782" s="395">
        <f t="shared" ca="1" si="1113"/>
        <v>0</v>
      </c>
      <c r="M782" s="395">
        <f t="shared" ca="1" si="1114"/>
        <v>0</v>
      </c>
      <c r="N782" s="395">
        <f t="shared" ca="1" si="1115"/>
        <v>0</v>
      </c>
      <c r="O782" s="395">
        <f t="shared" ca="1" si="1116"/>
        <v>0</v>
      </c>
      <c r="P782" s="395">
        <f t="shared" ca="1" si="1117"/>
        <v>0</v>
      </c>
      <c r="Q782" s="395">
        <f t="shared" ca="1" si="1118"/>
        <v>0</v>
      </c>
      <c r="R782" s="395">
        <f t="shared" ca="1" si="1119"/>
        <v>0</v>
      </c>
      <c r="S782" s="395">
        <f t="shared" ca="1" si="1120"/>
        <v>0</v>
      </c>
      <c r="T782" s="395">
        <f t="shared" ca="1" si="1121"/>
        <v>0</v>
      </c>
      <c r="U782" s="395">
        <f t="shared" ca="1" si="1122"/>
        <v>0</v>
      </c>
      <c r="V782" s="395">
        <f t="shared" ca="1" si="1123"/>
        <v>0</v>
      </c>
      <c r="W782" s="395">
        <f t="shared" ca="1" si="1124"/>
        <v>0</v>
      </c>
      <c r="X782" s="334"/>
      <c r="Y782" s="334"/>
      <c r="Z782" s="334"/>
      <c r="AA782" s="249"/>
      <c r="AB782" s="249"/>
    </row>
    <row r="783" spans="1:28" hidden="1" outlineLevel="1">
      <c r="A783" s="331">
        <v>8</v>
      </c>
      <c r="B783" s="309" t="str">
        <f t="shared" ca="1" si="1125"/>
        <v>Depreciated Net Capex 2020</v>
      </c>
      <c r="C783" s="398"/>
      <c r="D783" s="398"/>
      <c r="E783" s="398"/>
      <c r="F783" s="398"/>
      <c r="G783" s="398"/>
      <c r="H783" s="398"/>
      <c r="I783" s="398"/>
      <c r="J783" s="399"/>
      <c r="K783" s="400">
        <f ca="1">(K770*((1+K$11)^0.5)/K$10)</f>
        <v>0</v>
      </c>
      <c r="L783" s="395">
        <f ca="1">IF(K807="n/a",K783,IFERROR(IF((OFFSET($C783,0,$A783))&lt;0,
MIN(0,K783-(OFFSET($C783,0,$A783)/(OFFSET($C778,-$A782,$A783)))),
MAX(0,K783-(OFFSET($C783,0,$A783)/(OFFSET($C778,-$A782,$A783))))),0))</f>
        <v>0</v>
      </c>
      <c r="M783" s="395">
        <f t="shared" ca="1" si="1114"/>
        <v>0</v>
      </c>
      <c r="N783" s="395">
        <f t="shared" ca="1" si="1115"/>
        <v>0</v>
      </c>
      <c r="O783" s="395">
        <f t="shared" ca="1" si="1116"/>
        <v>0</v>
      </c>
      <c r="P783" s="395">
        <f t="shared" ca="1" si="1117"/>
        <v>0</v>
      </c>
      <c r="Q783" s="395">
        <f t="shared" ca="1" si="1118"/>
        <v>0</v>
      </c>
      <c r="R783" s="395">
        <f t="shared" ca="1" si="1119"/>
        <v>0</v>
      </c>
      <c r="S783" s="395">
        <f t="shared" ca="1" si="1120"/>
        <v>0</v>
      </c>
      <c r="T783" s="395">
        <f t="shared" ca="1" si="1121"/>
        <v>0</v>
      </c>
      <c r="U783" s="395">
        <f t="shared" ca="1" si="1122"/>
        <v>0</v>
      </c>
      <c r="V783" s="395">
        <f t="shared" ca="1" si="1123"/>
        <v>0</v>
      </c>
      <c r="W783" s="395">
        <f t="shared" ca="1" si="1124"/>
        <v>0</v>
      </c>
      <c r="X783" s="334"/>
      <c r="Y783" s="334"/>
      <c r="Z783" s="334"/>
      <c r="AA783" s="249"/>
      <c r="AB783" s="249"/>
    </row>
    <row r="784" spans="1:28" hidden="1" outlineLevel="1">
      <c r="A784" s="331">
        <v>9</v>
      </c>
      <c r="B784" s="309" t="str">
        <f t="shared" ca="1" si="1125"/>
        <v>Depreciated Net Capex 2021</v>
      </c>
      <c r="C784" s="398"/>
      <c r="D784" s="398"/>
      <c r="E784" s="398"/>
      <c r="F784" s="398"/>
      <c r="G784" s="398"/>
      <c r="H784" s="398"/>
      <c r="I784" s="398"/>
      <c r="J784" s="398"/>
      <c r="K784" s="399"/>
      <c r="L784" s="400">
        <f ca="1">(L770*((1+L$11)^0.5)/L$10)</f>
        <v>0</v>
      </c>
      <c r="M784" s="395">
        <f ca="1">IF(L808="n/a",L784,IFERROR(IF((OFFSET($C784,0,$A784))&lt;0,
MIN(0,L784-(OFFSET($C784,0,$A784)/(OFFSET($C779,-$A783,$A784)))),
MAX(0,L784-(OFFSET($C784,0,$A784)/(OFFSET($C779,-$A783,$A784))))),0))</f>
        <v>0</v>
      </c>
      <c r="N784" s="395">
        <f t="shared" ca="1" si="1115"/>
        <v>0</v>
      </c>
      <c r="O784" s="395">
        <f t="shared" ca="1" si="1116"/>
        <v>0</v>
      </c>
      <c r="P784" s="395">
        <f t="shared" ca="1" si="1117"/>
        <v>0</v>
      </c>
      <c r="Q784" s="395">
        <f t="shared" ca="1" si="1118"/>
        <v>0</v>
      </c>
      <c r="R784" s="395">
        <f t="shared" ca="1" si="1119"/>
        <v>0</v>
      </c>
      <c r="S784" s="395">
        <f t="shared" ca="1" si="1120"/>
        <v>0</v>
      </c>
      <c r="T784" s="395">
        <f t="shared" ca="1" si="1121"/>
        <v>0</v>
      </c>
      <c r="U784" s="395">
        <f t="shared" ca="1" si="1122"/>
        <v>0</v>
      </c>
      <c r="V784" s="395">
        <f t="shared" ca="1" si="1123"/>
        <v>0</v>
      </c>
      <c r="W784" s="395">
        <f t="shared" ca="1" si="1124"/>
        <v>0</v>
      </c>
      <c r="X784" s="334"/>
      <c r="Y784" s="334"/>
      <c r="Z784" s="334"/>
      <c r="AA784" s="249"/>
      <c r="AB784" s="249"/>
    </row>
    <row r="785" spans="1:28" hidden="1" outlineLevel="1">
      <c r="A785" s="331">
        <v>10</v>
      </c>
      <c r="B785" s="309" t="str">
        <f t="shared" ca="1" si="1125"/>
        <v>Depreciated Net Capex 2022</v>
      </c>
      <c r="C785" s="398"/>
      <c r="D785" s="398"/>
      <c r="E785" s="398"/>
      <c r="F785" s="398"/>
      <c r="G785" s="398"/>
      <c r="H785" s="398"/>
      <c r="I785" s="398"/>
      <c r="J785" s="398"/>
      <c r="K785" s="398"/>
      <c r="L785" s="399"/>
      <c r="M785" s="400">
        <f ca="1">(M770*((1+M$11)^0.5)/M$10)</f>
        <v>0</v>
      </c>
      <c r="N785" s="395">
        <f ca="1">IF(M809="n/a",M785,IFERROR(IF((OFFSET($C785,0,$A785))&lt;0,
MIN(0,M785-(OFFSET($C785,0,$A785)/(OFFSET($C780,-$A784,$A785)))),
MAX(0,M785-(OFFSET($C785,0,$A785)/(OFFSET($C780,-$A784,$A785))))),0))</f>
        <v>0</v>
      </c>
      <c r="O785" s="395">
        <f t="shared" ca="1" si="1116"/>
        <v>0</v>
      </c>
      <c r="P785" s="395">
        <f t="shared" ca="1" si="1117"/>
        <v>0</v>
      </c>
      <c r="Q785" s="395">
        <f t="shared" ca="1" si="1118"/>
        <v>0</v>
      </c>
      <c r="R785" s="395">
        <f t="shared" ca="1" si="1119"/>
        <v>0</v>
      </c>
      <c r="S785" s="395">
        <f t="shared" ca="1" si="1120"/>
        <v>0</v>
      </c>
      <c r="T785" s="395">
        <f t="shared" ca="1" si="1121"/>
        <v>0</v>
      </c>
      <c r="U785" s="395">
        <f t="shared" ca="1" si="1122"/>
        <v>0</v>
      </c>
      <c r="V785" s="395">
        <f t="shared" ca="1" si="1123"/>
        <v>0</v>
      </c>
      <c r="W785" s="395">
        <f t="shared" ca="1" si="1124"/>
        <v>0</v>
      </c>
      <c r="X785" s="334"/>
      <c r="Y785" s="334"/>
      <c r="Z785" s="334"/>
      <c r="AA785" s="249"/>
      <c r="AB785" s="249"/>
    </row>
    <row r="786" spans="1:28" hidden="1" outlineLevel="1">
      <c r="A786" s="331">
        <v>11</v>
      </c>
      <c r="B786" s="309" t="str">
        <f t="shared" ca="1" si="1125"/>
        <v>Depreciated Net Capex 2023</v>
      </c>
      <c r="C786" s="398"/>
      <c r="D786" s="398"/>
      <c r="E786" s="398"/>
      <c r="F786" s="398"/>
      <c r="G786" s="398"/>
      <c r="H786" s="398"/>
      <c r="I786" s="398"/>
      <c r="J786" s="398"/>
      <c r="K786" s="398"/>
      <c r="L786" s="398"/>
      <c r="M786" s="399"/>
      <c r="N786" s="400">
        <f>(N770*((1+N$11)^0.5)/N$10)</f>
        <v>0</v>
      </c>
      <c r="O786" s="395">
        <f ca="1">IF(N810="n/a",N786,IFERROR(IF((OFFSET($C786,0,$A786))&lt;0,
MIN(0,N786-(OFFSET($C786,0,$A786)/(OFFSET($C781,-$A785,$A786)))),
MAX(0,N786-(OFFSET($C786,0,$A786)/(OFFSET($C781,-$A785,$A786))))),0))</f>
        <v>0</v>
      </c>
      <c r="P786" s="395">
        <f t="shared" ca="1" si="1117"/>
        <v>0</v>
      </c>
      <c r="Q786" s="395">
        <f t="shared" ca="1" si="1118"/>
        <v>0</v>
      </c>
      <c r="R786" s="395">
        <f t="shared" ca="1" si="1119"/>
        <v>0</v>
      </c>
      <c r="S786" s="395">
        <f t="shared" ca="1" si="1120"/>
        <v>0</v>
      </c>
      <c r="T786" s="395">
        <f t="shared" ca="1" si="1121"/>
        <v>0</v>
      </c>
      <c r="U786" s="395">
        <f t="shared" ca="1" si="1122"/>
        <v>0</v>
      </c>
      <c r="V786" s="395">
        <f t="shared" ca="1" si="1123"/>
        <v>0</v>
      </c>
      <c r="W786" s="395">
        <f t="shared" ca="1" si="1124"/>
        <v>0</v>
      </c>
      <c r="X786" s="334"/>
      <c r="Y786" s="334"/>
      <c r="Z786" s="334"/>
      <c r="AA786" s="249"/>
      <c r="AB786" s="249"/>
    </row>
    <row r="787" spans="1:28" hidden="1" outlineLevel="1">
      <c r="A787" s="331">
        <v>12</v>
      </c>
      <c r="B787" s="309" t="str">
        <f t="shared" ca="1" si="1125"/>
        <v>Depreciated Net Capex 2024</v>
      </c>
      <c r="C787" s="398"/>
      <c r="D787" s="398"/>
      <c r="E787" s="398"/>
      <c r="F787" s="398"/>
      <c r="G787" s="398"/>
      <c r="H787" s="398"/>
      <c r="I787" s="398"/>
      <c r="J787" s="398"/>
      <c r="K787" s="398"/>
      <c r="L787" s="398"/>
      <c r="M787" s="398"/>
      <c r="N787" s="399"/>
      <c r="O787" s="400">
        <f>(O770*((1+O$11)^0.5)/O$10)</f>
        <v>0</v>
      </c>
      <c r="P787" s="395">
        <f ca="1">IF(O811="n/a",O787,IFERROR(IF((OFFSET($C787,0,$A787))&lt;0,
MIN(0,O787-(OFFSET($C787,0,$A787)/(OFFSET($C782,-$A786,$A787)))),
MAX(0,O787-(OFFSET($C787,0,$A787)/(OFFSET($C782,-$A786,$A787))))),0))</f>
        <v>0</v>
      </c>
      <c r="Q787" s="395">
        <f t="shared" ca="1" si="1118"/>
        <v>0</v>
      </c>
      <c r="R787" s="395">
        <f t="shared" ca="1" si="1119"/>
        <v>0</v>
      </c>
      <c r="S787" s="395">
        <f t="shared" ca="1" si="1120"/>
        <v>0</v>
      </c>
      <c r="T787" s="395">
        <f t="shared" ca="1" si="1121"/>
        <v>0</v>
      </c>
      <c r="U787" s="395">
        <f t="shared" ca="1" si="1122"/>
        <v>0</v>
      </c>
      <c r="V787" s="395">
        <f t="shared" ca="1" si="1123"/>
        <v>0</v>
      </c>
      <c r="W787" s="395">
        <f t="shared" ca="1" si="1124"/>
        <v>0</v>
      </c>
      <c r="X787" s="334"/>
      <c r="Y787" s="334"/>
      <c r="Z787" s="334"/>
      <c r="AA787" s="249"/>
      <c r="AB787" s="249"/>
    </row>
    <row r="788" spans="1:28" hidden="1" outlineLevel="1">
      <c r="A788" s="331">
        <v>13</v>
      </c>
      <c r="B788" s="309" t="str">
        <f t="shared" ca="1" si="1125"/>
        <v>Depreciated Net Capex 2025</v>
      </c>
      <c r="C788" s="398"/>
      <c r="D788" s="398"/>
      <c r="E788" s="398"/>
      <c r="F788" s="398"/>
      <c r="G788" s="398"/>
      <c r="H788" s="398"/>
      <c r="I788" s="398"/>
      <c r="J788" s="398"/>
      <c r="K788" s="398"/>
      <c r="L788" s="398"/>
      <c r="M788" s="398"/>
      <c r="N788" s="398"/>
      <c r="O788" s="399"/>
      <c r="P788" s="400">
        <f>(P770*((1+P$11)^0.5)/P$10)</f>
        <v>0</v>
      </c>
      <c r="Q788" s="395">
        <f ca="1">IF(P812="n/a",P788,IFERROR(IF((OFFSET($C788,0,$A788))&lt;0,
MIN(0,P788-(OFFSET($C788,0,$A788)/(OFFSET($C783,-$A787,$A788)))),
MAX(0,P788-(OFFSET($C788,0,$A788)/(OFFSET($C783,-$A787,$A788))))),0))</f>
        <v>0</v>
      </c>
      <c r="R788" s="395">
        <f t="shared" ca="1" si="1119"/>
        <v>0</v>
      </c>
      <c r="S788" s="395">
        <f t="shared" ca="1" si="1120"/>
        <v>0</v>
      </c>
      <c r="T788" s="395">
        <f t="shared" ca="1" si="1121"/>
        <v>0</v>
      </c>
      <c r="U788" s="395">
        <f t="shared" ca="1" si="1122"/>
        <v>0</v>
      </c>
      <c r="V788" s="395">
        <f t="shared" ca="1" si="1123"/>
        <v>0</v>
      </c>
      <c r="W788" s="395">
        <f t="shared" ca="1" si="1124"/>
        <v>0</v>
      </c>
      <c r="X788" s="334"/>
      <c r="Y788" s="334"/>
      <c r="Z788" s="334"/>
      <c r="AA788" s="249"/>
      <c r="AB788" s="249"/>
    </row>
    <row r="789" spans="1:28" hidden="1" outlineLevel="1">
      <c r="A789" s="331">
        <v>14</v>
      </c>
      <c r="B789" s="309" t="str">
        <f t="shared" ca="1" si="1125"/>
        <v>Depreciated Net Capex 2026</v>
      </c>
      <c r="C789" s="398"/>
      <c r="D789" s="398"/>
      <c r="E789" s="398"/>
      <c r="F789" s="398"/>
      <c r="G789" s="398"/>
      <c r="H789" s="398"/>
      <c r="I789" s="398"/>
      <c r="J789" s="398"/>
      <c r="K789" s="398"/>
      <c r="L789" s="398"/>
      <c r="M789" s="398"/>
      <c r="N789" s="398"/>
      <c r="O789" s="398"/>
      <c r="P789" s="399"/>
      <c r="Q789" s="400">
        <f>(Q770*((1+Q$11)^0.5)/Q$10)</f>
        <v>0</v>
      </c>
      <c r="R789" s="395">
        <f ca="1">IF(Q813="n/a",Q789,IFERROR(IF((OFFSET($C789,0,$A789))&lt;0,
MIN(0,Q789-(OFFSET($C789,0,$A789)/(OFFSET($C784,-$A788,$A789)))),
MAX(0,Q789-(OFFSET($C789,0,$A789)/(OFFSET($C784,-$A788,$A789))))),0))</f>
        <v>0</v>
      </c>
      <c r="S789" s="395">
        <f t="shared" ca="1" si="1120"/>
        <v>0</v>
      </c>
      <c r="T789" s="395">
        <f t="shared" ca="1" si="1121"/>
        <v>0</v>
      </c>
      <c r="U789" s="395">
        <f t="shared" ca="1" si="1122"/>
        <v>0</v>
      </c>
      <c r="V789" s="395">
        <f t="shared" ca="1" si="1123"/>
        <v>0</v>
      </c>
      <c r="W789" s="395">
        <f t="shared" ca="1" si="1124"/>
        <v>0</v>
      </c>
      <c r="X789" s="334"/>
      <c r="Y789" s="334"/>
      <c r="Z789" s="334"/>
      <c r="AA789" s="249"/>
      <c r="AB789" s="249"/>
    </row>
    <row r="790" spans="1:28" hidden="1" outlineLevel="1">
      <c r="A790" s="331">
        <v>15</v>
      </c>
      <c r="B790" s="309" t="str">
        <f t="shared" ca="1" si="1125"/>
        <v>Depreciated Net Capex 2027</v>
      </c>
      <c r="C790" s="398"/>
      <c r="D790" s="398"/>
      <c r="E790" s="398"/>
      <c r="F790" s="398"/>
      <c r="G790" s="398"/>
      <c r="H790" s="398"/>
      <c r="I790" s="398"/>
      <c r="J790" s="398"/>
      <c r="K790" s="398"/>
      <c r="L790" s="398"/>
      <c r="M790" s="398"/>
      <c r="N790" s="398"/>
      <c r="O790" s="398"/>
      <c r="P790" s="398"/>
      <c r="Q790" s="399"/>
      <c r="R790" s="400">
        <f>(R770*((1+R$11)^0.5)/R$10)</f>
        <v>0</v>
      </c>
      <c r="S790" s="395">
        <f ca="1">IF(R814="n/a",R790,IFERROR(IF((OFFSET($C790,0,$A790))&lt;0,
MIN(0,R790-(OFFSET($C790,0,$A790)/(OFFSET($C785,-$A789,$A790)))),
MAX(0,R790-(OFFSET($C790,0,$A790)/(OFFSET($C785,-$A789,$A790))))),0))</f>
        <v>0</v>
      </c>
      <c r="T790" s="395">
        <f t="shared" ca="1" si="1121"/>
        <v>0</v>
      </c>
      <c r="U790" s="395">
        <f t="shared" ca="1" si="1122"/>
        <v>0</v>
      </c>
      <c r="V790" s="395">
        <f t="shared" ca="1" si="1123"/>
        <v>0</v>
      </c>
      <c r="W790" s="395">
        <f t="shared" ca="1" si="1124"/>
        <v>0</v>
      </c>
      <c r="X790" s="334"/>
      <c r="Y790" s="334"/>
      <c r="Z790" s="334"/>
      <c r="AA790" s="249"/>
      <c r="AB790" s="249"/>
    </row>
    <row r="791" spans="1:28" hidden="1" outlineLevel="1">
      <c r="A791" s="331">
        <v>16</v>
      </c>
      <c r="B791" s="309" t="str">
        <f t="shared" ca="1" si="1125"/>
        <v>Depreciated Net Capex 2028</v>
      </c>
      <c r="C791" s="398"/>
      <c r="D791" s="398"/>
      <c r="E791" s="398"/>
      <c r="F791" s="398"/>
      <c r="G791" s="398"/>
      <c r="H791" s="398"/>
      <c r="I791" s="398"/>
      <c r="J791" s="398"/>
      <c r="K791" s="398"/>
      <c r="L791" s="398"/>
      <c r="M791" s="398"/>
      <c r="N791" s="398"/>
      <c r="O791" s="398"/>
      <c r="P791" s="398"/>
      <c r="Q791" s="398"/>
      <c r="R791" s="399"/>
      <c r="S791" s="400">
        <f>(S770*((1+S$11)^0.5)/S$10)</f>
        <v>0</v>
      </c>
      <c r="T791" s="395">
        <f ca="1">IF(S815="n/a",S791,IFERROR(IF((OFFSET($C791,0,$A791))&lt;0,
MIN(0,S791-(OFFSET($C791,0,$A791)/(OFFSET($C786,-$A790,$A791)))),
MAX(0,S791-(OFFSET($C791,0,$A791)/(OFFSET($C786,-$A790,$A791))))),0))</f>
        <v>0</v>
      </c>
      <c r="U791" s="395">
        <f t="shared" ca="1" si="1122"/>
        <v>0</v>
      </c>
      <c r="V791" s="395">
        <f t="shared" ca="1" si="1123"/>
        <v>0</v>
      </c>
      <c r="W791" s="395">
        <f t="shared" ca="1" si="1124"/>
        <v>0</v>
      </c>
      <c r="X791" s="334"/>
      <c r="Y791" s="334"/>
      <c r="Z791" s="334"/>
      <c r="AA791" s="249"/>
      <c r="AB791" s="249"/>
    </row>
    <row r="792" spans="1:28" hidden="1" outlineLevel="1">
      <c r="A792" s="331">
        <v>17</v>
      </c>
      <c r="B792" s="309" t="str">
        <f t="shared" ca="1" si="1125"/>
        <v>Depreciated Net Capex 2029</v>
      </c>
      <c r="C792" s="398"/>
      <c r="D792" s="398"/>
      <c r="E792" s="398"/>
      <c r="F792" s="398"/>
      <c r="G792" s="398"/>
      <c r="H792" s="398"/>
      <c r="I792" s="398"/>
      <c r="J792" s="398"/>
      <c r="K792" s="398"/>
      <c r="L792" s="398"/>
      <c r="M792" s="398"/>
      <c r="N792" s="398"/>
      <c r="O792" s="398"/>
      <c r="P792" s="398"/>
      <c r="Q792" s="398"/>
      <c r="R792" s="398"/>
      <c r="S792" s="399"/>
      <c r="T792" s="400">
        <f>(T770*((1+T$11)^0.5)/T$10)</f>
        <v>0</v>
      </c>
      <c r="U792" s="395">
        <f ca="1">IF(T816="n/a",T792,IFERROR(IF((OFFSET($C792,0,$A792))&lt;0,
MIN(0,T792-(OFFSET($C792,0,$A792)/(OFFSET($C787,-$A791,$A792)))),
MAX(0,T792-(OFFSET($C792,0,$A792)/(OFFSET($C787,-$A791,$A792))))),0))</f>
        <v>0</v>
      </c>
      <c r="V792" s="395">
        <f t="shared" ca="1" si="1123"/>
        <v>0</v>
      </c>
      <c r="W792" s="395">
        <f t="shared" ca="1" si="1124"/>
        <v>0</v>
      </c>
      <c r="X792" s="334"/>
      <c r="Y792" s="334"/>
      <c r="Z792" s="334"/>
      <c r="AA792" s="249"/>
      <c r="AB792" s="249"/>
    </row>
    <row r="793" spans="1:28" hidden="1" outlineLevel="1">
      <c r="A793" s="331">
        <v>18</v>
      </c>
      <c r="B793" s="309" t="str">
        <f t="shared" ca="1" si="1125"/>
        <v>Depreciated Net Capex 2030</v>
      </c>
      <c r="C793" s="398"/>
      <c r="D793" s="398"/>
      <c r="E793" s="398"/>
      <c r="F793" s="398"/>
      <c r="G793" s="398"/>
      <c r="H793" s="398"/>
      <c r="I793" s="398"/>
      <c r="J793" s="398"/>
      <c r="K793" s="398"/>
      <c r="L793" s="398"/>
      <c r="M793" s="398"/>
      <c r="N793" s="398"/>
      <c r="O793" s="398"/>
      <c r="P793" s="398"/>
      <c r="Q793" s="398"/>
      <c r="R793" s="398"/>
      <c r="S793" s="398"/>
      <c r="T793" s="399"/>
      <c r="U793" s="400">
        <f>(U770*((1+U$11)^0.5)/U$10)</f>
        <v>0</v>
      </c>
      <c r="V793" s="395">
        <f ca="1">IF(U817="n/a",U793,IFERROR(IF((OFFSET($C793,0,$A793))&lt;0,
MIN(0,U793-(OFFSET($C793,0,$A793)/(OFFSET($C788,-$A792,$A793)))),
MAX(0,U793-(OFFSET($C793,0,$A793)/(OFFSET($C788,-$A792,$A793))))),0))</f>
        <v>0</v>
      </c>
      <c r="W793" s="395">
        <f t="shared" ca="1" si="1124"/>
        <v>0</v>
      </c>
      <c r="X793" s="334"/>
      <c r="Y793" s="334"/>
      <c r="Z793" s="334"/>
      <c r="AA793" s="249"/>
      <c r="AB793" s="249"/>
    </row>
    <row r="794" spans="1:28" hidden="1" outlineLevel="1">
      <c r="A794" s="331">
        <v>19</v>
      </c>
      <c r="B794" s="309" t="str">
        <f t="shared" ca="1" si="1125"/>
        <v>Depreciated Net Capex 2031</v>
      </c>
      <c r="C794" s="398"/>
      <c r="D794" s="398"/>
      <c r="E794" s="398"/>
      <c r="F794" s="398"/>
      <c r="G794" s="398"/>
      <c r="H794" s="398"/>
      <c r="I794" s="398"/>
      <c r="J794" s="398"/>
      <c r="K794" s="398"/>
      <c r="L794" s="398"/>
      <c r="M794" s="398"/>
      <c r="N794" s="398"/>
      <c r="O794" s="398"/>
      <c r="P794" s="398"/>
      <c r="Q794" s="398"/>
      <c r="R794" s="398"/>
      <c r="S794" s="398"/>
      <c r="T794" s="398"/>
      <c r="U794" s="399"/>
      <c r="V794" s="400">
        <f>(V770*((1+V$11)^0.5)/V$10)</f>
        <v>0</v>
      </c>
      <c r="W794" s="395">
        <f ca="1">IF(V818="n/a",V794,IFERROR(IF((OFFSET($C794,0,$A794))&lt;0,
MIN(0,V794-(OFFSET($C794,0,$A794)/(OFFSET($C789,-$A793,$A794)))),
MAX(0,V794-(OFFSET($C794,0,$A794)/(OFFSET($C789,-$A793,$A794))))),0))</f>
        <v>0</v>
      </c>
      <c r="X794" s="334"/>
      <c r="Y794" s="334"/>
      <c r="Z794" s="334"/>
      <c r="AA794" s="249"/>
      <c r="AB794" s="249"/>
    </row>
    <row r="795" spans="1:28" hidden="1" outlineLevel="1">
      <c r="A795" s="331">
        <v>20</v>
      </c>
      <c r="B795" s="309" t="str">
        <f ca="1">"Depreciated Net Capex "&amp;OFFSET($C$6,0,A795)</f>
        <v>Depreciated Net Capex 2032</v>
      </c>
      <c r="C795" s="398"/>
      <c r="D795" s="398"/>
      <c r="E795" s="398"/>
      <c r="F795" s="398"/>
      <c r="G795" s="398"/>
      <c r="H795" s="398"/>
      <c r="I795" s="398"/>
      <c r="J795" s="398"/>
      <c r="K795" s="398"/>
      <c r="L795" s="398"/>
      <c r="M795" s="398"/>
      <c r="N795" s="398"/>
      <c r="O795" s="398"/>
      <c r="P795" s="398"/>
      <c r="Q795" s="398"/>
      <c r="R795" s="398"/>
      <c r="S795" s="398"/>
      <c r="T795" s="398"/>
      <c r="U795" s="398"/>
      <c r="V795" s="399"/>
      <c r="W795" s="395">
        <f>(W770*((1+W$11)^0.5)/W$10)</f>
        <v>0</v>
      </c>
      <c r="X795" s="249"/>
      <c r="Y795" s="249"/>
      <c r="Z795" s="249"/>
      <c r="AA795" s="249"/>
      <c r="AB795" s="249"/>
    </row>
    <row r="796" spans="1:28" hidden="1" outlineLevel="1">
      <c r="A796" s="249"/>
      <c r="B796" s="332"/>
      <c r="C796" s="395"/>
      <c r="D796" s="395"/>
      <c r="E796" s="395"/>
      <c r="F796" s="395"/>
      <c r="G796" s="395"/>
      <c r="H796" s="395"/>
      <c r="I796" s="395"/>
      <c r="J796" s="395"/>
      <c r="K796" s="395"/>
      <c r="L796" s="395"/>
      <c r="M796" s="395"/>
      <c r="N796" s="395"/>
      <c r="O796" s="395"/>
      <c r="P796" s="395"/>
      <c r="Q796" s="395"/>
      <c r="R796" s="395"/>
      <c r="S796" s="395"/>
      <c r="T796" s="395"/>
      <c r="U796" s="395"/>
      <c r="V796" s="395"/>
      <c r="W796" s="395"/>
      <c r="X796" s="249"/>
      <c r="Y796" s="249"/>
      <c r="Z796" s="249"/>
      <c r="AA796" s="249"/>
      <c r="AB796" s="249"/>
    </row>
    <row r="797" spans="1:28" hidden="1" outlineLevel="1">
      <c r="A797" s="249"/>
      <c r="B797" s="332"/>
      <c r="C797" s="395"/>
      <c r="D797" s="395"/>
      <c r="E797" s="395"/>
      <c r="F797" s="395"/>
      <c r="G797" s="395"/>
      <c r="H797" s="395"/>
      <c r="I797" s="395"/>
      <c r="J797" s="395"/>
      <c r="K797" s="395"/>
      <c r="L797" s="395"/>
      <c r="M797" s="395"/>
      <c r="N797" s="395"/>
      <c r="O797" s="395"/>
      <c r="P797" s="395"/>
      <c r="Q797" s="395"/>
      <c r="R797" s="395"/>
      <c r="S797" s="395"/>
      <c r="T797" s="395"/>
      <c r="U797" s="395"/>
      <c r="V797" s="395"/>
      <c r="W797" s="395"/>
      <c r="X797" s="249"/>
      <c r="Y797" s="249"/>
      <c r="Z797" s="249"/>
      <c r="AA797" s="249"/>
      <c r="AB797" s="249"/>
    </row>
    <row r="798" spans="1:28" hidden="1" outlineLevel="1">
      <c r="A798" s="249"/>
      <c r="B798" s="309" t="s">
        <v>298</v>
      </c>
      <c r="C798" s="395"/>
      <c r="D798" s="395">
        <f t="shared" ref="D798" ca="1" si="1126">IF(C798="n/a","n/a",IF(AND(C798&lt;1,D772=0),0,
IF(D772=0,C798-1,
IF(C798&lt;1,D773,
(((C798-1)*(C774-(C774/(C798))))+((D772/D$10)*D773))/(D774)))))</f>
        <v>0</v>
      </c>
      <c r="E798" s="395">
        <f t="shared" ref="E798" ca="1" si="1127">IF(D798="n/a","n/a",IF(AND(D798&lt;1,E772=0),0,
IF(E772=0,D798-1,
IF(D798&lt;1,E773,
(((D798-1)*(D774-(D774/(D798))))+((E772/E$10)*E773))/(E774)))))</f>
        <v>0</v>
      </c>
      <c r="F798" s="395">
        <f t="shared" ref="F798" ca="1" si="1128">IF(E798="n/a","n/a",IF(AND(E798&lt;1,F772=0),0,
IF(F772=0,E798-1,
IF(E798&lt;1,F773,
(((E798-1)*(E774-(E774/(E798))))+((F772/F$10)*F773))/(F774)))))</f>
        <v>0</v>
      </c>
      <c r="G798" s="395">
        <f t="shared" ref="G798" ca="1" si="1129">IF(F798="n/a","n/a",IF(AND(F798&lt;1,G772=0),0,
IF(G772=0,F798-1,
IF(F798&lt;1,G773,
(((F798-1)*(F774-(F774/(F798))))+((G772/G$10)*G773))/(G774)))))</f>
        <v>0</v>
      </c>
      <c r="H798" s="395">
        <f ca="1">IF(G798="n/a","n/a",IF(AND(G798&lt;1,H772=0),0,
IF(H772=0,G798-1,
IF(G798&lt;1,H773,
(((G798-1)*(G774-(G774/(G798))))+((H772/H$10)*H773))/(H774)))))</f>
        <v>0</v>
      </c>
      <c r="I798" s="395">
        <f t="shared" ref="I798" ca="1" si="1130">IF(H798="n/a","n/a",IF(AND(H798&lt;1,I772=0),0,
IF(I772=0,H798-1,
IF(H798&lt;1,I773,
(((H798-1)*(H774-(H774/(H798))))+((I772/I$10)*I773))/(I774)))))</f>
        <v>0</v>
      </c>
      <c r="J798" s="395">
        <f t="shared" ref="J798" ca="1" si="1131">IF(I798="n/a","n/a",IF(AND(I798&lt;1,J772=0),0,
IF(J772=0,I798-1,
IF(I798&lt;1,J773,
(((I798-1)*(I774-(I774/(I798))))+((J772/J$10)*J773))/(J774)))))</f>
        <v>0</v>
      </c>
      <c r="K798" s="395">
        <f t="shared" ref="K798" ca="1" si="1132">IF(J798="n/a","n/a",IF(AND(J798&lt;1,K772=0),0,
IF(K772=0,J798-1,
IF(J798&lt;1,K773,
(((J798-1)*(J774-(J774/(J798))))+((K772/K$10)*K773))/(K774)))))</f>
        <v>0</v>
      </c>
      <c r="L798" s="395">
        <f t="shared" ref="L798" ca="1" si="1133">IF(K798="n/a","n/a",IF(AND(K798&lt;1,L772=0),0,
IF(L772=0,K798-1,
IF(K798&lt;1,L773,
(((K798-1)*(K774-(K774/(K798))))+((L772/L$10)*L773))/(L774)))))</f>
        <v>0</v>
      </c>
      <c r="M798" s="395">
        <f t="shared" ref="M798" ca="1" si="1134">IF(L798="n/a","n/a",IF(AND(L798&lt;1,M772=0),0,
IF(M772=0,L798-1,
IF(L798&lt;1,M773,
(((L798-1)*(L774-(L774/(L798))))+((M772/M$10)*M773))/(M774)))))</f>
        <v>0</v>
      </c>
      <c r="N798" s="395">
        <f t="shared" ref="N798" ca="1" si="1135">IF(M798="n/a","n/a",IF(AND(M798&lt;1,N772=0),0,
IF(N772=0,M798-1,
IF(M798&lt;1,N773,
(((M798-1)*(M774-(M774/(M798))))+((N772/N$10)*N773))/(N774)))))</f>
        <v>0</v>
      </c>
      <c r="O798" s="395">
        <f t="shared" ref="O798" ca="1" si="1136">IF(N798="n/a","n/a",IF(AND(N798&lt;1,O772=0),0,
IF(O772=0,N798-1,
IF(N798&lt;1,O773,
(((N798-1)*(N774-(N774/(N798))))+((O772/O$10)*O773))/(O774)))))</f>
        <v>0</v>
      </c>
      <c r="P798" s="395">
        <f t="shared" ref="P798" ca="1" si="1137">IF(O798="n/a","n/a",IF(AND(O798&lt;1,P772=0),0,
IF(P772=0,O798-1,
IF(O798&lt;1,P773,
(((O798-1)*(O774-(O774/(O798))))+((P772/P$10)*P773))/(P774)))))</f>
        <v>0</v>
      </c>
      <c r="Q798" s="395">
        <f t="shared" ref="Q798" ca="1" si="1138">IF(P798="n/a","n/a",IF(AND(P798&lt;1,Q772=0),0,
IF(Q772=0,P798-1,
IF(P798&lt;1,Q773,
(((P798-1)*(P774-(P774/(P798))))+((Q772/Q$10)*Q773))/(Q774)))))</f>
        <v>0</v>
      </c>
      <c r="R798" s="395">
        <f t="shared" ref="R798" ca="1" si="1139">IF(Q798="n/a","n/a",IF(AND(Q798&lt;1,R772=0),0,
IF(R772=0,Q798-1,
IF(Q798&lt;1,R773,
(((Q798-1)*(Q774-(Q774/(Q798))))+((R772/R$10)*R773))/(R774)))))</f>
        <v>0</v>
      </c>
      <c r="S798" s="395">
        <f t="shared" ref="S798" ca="1" si="1140">IF(R798="n/a","n/a",IF(AND(R798&lt;1,S772=0),0,
IF(S772=0,R798-1,
IF(R798&lt;1,S773,
(((R798-1)*(R774-(R774/(R798))))+((S772/S$10)*S773))/(S774)))))</f>
        <v>0</v>
      </c>
      <c r="T798" s="395">
        <f t="shared" ref="T798" ca="1" si="1141">IF(S798="n/a","n/a",IF(AND(S798&lt;1,T772=0),0,
IF(T772=0,S798-1,
IF(S798&lt;1,T773,
(((S798-1)*(S774-(S774/(S798))))+((T772/T$10)*T773))/(T774)))))</f>
        <v>0</v>
      </c>
      <c r="U798" s="395">
        <f t="shared" ref="U798" ca="1" si="1142">IF(T798="n/a","n/a",IF(AND(T798&lt;1,U772=0),0,
IF(U772=0,T798-1,
IF(T798&lt;1,U773,
(((T798-1)*(T774-(T774/(T798))))+((U772/U$10)*U773))/(U774)))))</f>
        <v>0</v>
      </c>
      <c r="V798" s="395">
        <f t="shared" ref="V798" ca="1" si="1143">IF(U798="n/a","n/a",IF(AND(U798&lt;1,V772=0),0,
IF(V772=0,U798-1,
IF(U798&lt;1,V773,
(((U798-1)*(U774-(U774/(U798))))+((V772/V$10)*V773))/(V774)))))</f>
        <v>0</v>
      </c>
      <c r="W798" s="395">
        <f t="shared" ref="W798" ca="1" si="1144">IF(V798="n/a","n/a",IF(AND(V798&lt;1,W772=0),0,
IF(W772=0,V798-1,
IF(V798&lt;1,W773,
(((V798-1)*(V774-(V774/(V798))))+((W772/W$10)*W773))/(W774)))))</f>
        <v>0</v>
      </c>
      <c r="X798" s="249"/>
      <c r="Y798" s="249"/>
      <c r="Z798" s="249"/>
      <c r="AA798" s="249"/>
      <c r="AB798" s="249"/>
    </row>
    <row r="799" spans="1:28" hidden="1" outlineLevel="1">
      <c r="A799" s="249"/>
      <c r="B799" s="309" t="s">
        <v>191</v>
      </c>
      <c r="C799" s="395">
        <f ca="1">C771</f>
        <v>0</v>
      </c>
      <c r="D799" s="395">
        <f t="shared" ref="D799" ca="1" si="1145">IF(C799="n/a","n/a",MAX(0,C799-1))</f>
        <v>0</v>
      </c>
      <c r="E799" s="395">
        <f t="shared" ref="E799:E800" ca="1" si="1146">IF(D799="n/a","n/a",MAX(0,D799-1))</f>
        <v>0</v>
      </c>
      <c r="F799" s="395">
        <f t="shared" ref="F799:F801" ca="1" si="1147">IF(E799="n/a","n/a",MAX(0,E799-1))</f>
        <v>0</v>
      </c>
      <c r="G799" s="395">
        <f t="shared" ref="G799:G802" ca="1" si="1148">IF(F799="n/a","n/a",MAX(0,F799-1))</f>
        <v>0</v>
      </c>
      <c r="H799" s="395">
        <f t="shared" ref="H799:H803" ca="1" si="1149">IF(G799="n/a","n/a",MAX(0,G799-1))</f>
        <v>0</v>
      </c>
      <c r="I799" s="395">
        <f t="shared" ref="I799:I804" ca="1" si="1150">IF(H799="n/a","n/a",MAX(0,H799-1))</f>
        <v>0</v>
      </c>
      <c r="J799" s="395">
        <f t="shared" ref="J799:J805" ca="1" si="1151">IF(I799="n/a","n/a",MAX(0,I799-1))</f>
        <v>0</v>
      </c>
      <c r="K799" s="395">
        <f t="shared" ref="K799:K806" ca="1" si="1152">IF(J799="n/a","n/a",MAX(0,J799-1))</f>
        <v>0</v>
      </c>
      <c r="L799" s="395">
        <f t="shared" ref="L799:L807" ca="1" si="1153">IF(K799="n/a","n/a",MAX(0,K799-1))</f>
        <v>0</v>
      </c>
      <c r="M799" s="395">
        <f t="shared" ref="M799:M808" ca="1" si="1154">IF(L799="n/a","n/a",MAX(0,L799-1))</f>
        <v>0</v>
      </c>
      <c r="N799" s="395">
        <f t="shared" ref="N799:N809" ca="1" si="1155">IF(M799="n/a","n/a",MAX(0,M799-1))</f>
        <v>0</v>
      </c>
      <c r="O799" s="395">
        <f t="shared" ref="O799:O810" ca="1" si="1156">IF(N799="n/a","n/a",MAX(0,N799-1))</f>
        <v>0</v>
      </c>
      <c r="P799" s="395">
        <f t="shared" ref="P799:P811" ca="1" si="1157">IF(O799="n/a","n/a",MAX(0,O799-1))</f>
        <v>0</v>
      </c>
      <c r="Q799" s="395">
        <f t="shared" ref="Q799:Q812" ca="1" si="1158">IF(P799="n/a","n/a",MAX(0,P799-1))</f>
        <v>0</v>
      </c>
      <c r="R799" s="395">
        <f t="shared" ref="R799:R813" ca="1" si="1159">IF(Q799="n/a","n/a",MAX(0,Q799-1))</f>
        <v>0</v>
      </c>
      <c r="S799" s="395">
        <f t="shared" ref="S799:S814" ca="1" si="1160">IF(R799="n/a","n/a",MAX(0,R799-1))</f>
        <v>0</v>
      </c>
      <c r="T799" s="395">
        <f t="shared" ref="T799:T815" ca="1" si="1161">IF(S799="n/a","n/a",MAX(0,S799-1))</f>
        <v>0</v>
      </c>
      <c r="U799" s="395">
        <f t="shared" ref="U799:U816" ca="1" si="1162">IF(T799="n/a","n/a",MAX(0,T799-1))</f>
        <v>0</v>
      </c>
      <c r="V799" s="395">
        <f t="shared" ref="V799:V817" ca="1" si="1163">IF(U799="n/a","n/a",MAX(0,U799-1))</f>
        <v>0</v>
      </c>
      <c r="W799" s="395">
        <f t="shared" ref="W799:W817" ca="1" si="1164">IF(V799="n/a","n/a",MAX(0,V799-1))</f>
        <v>0</v>
      </c>
      <c r="X799" s="249"/>
      <c r="Y799" s="249"/>
      <c r="Z799" s="249"/>
      <c r="AA799" s="249"/>
      <c r="AB799" s="249"/>
    </row>
    <row r="800" spans="1:28" hidden="1" outlineLevel="1">
      <c r="A800" s="249"/>
      <c r="B800" s="309" t="str">
        <f t="shared" ref="B800:B819" ca="1" si="1165">"RL Capex "&amp;OFFSET($C$6,0,A776)</f>
        <v>RL Capex 2013</v>
      </c>
      <c r="C800" s="396"/>
      <c r="D800" s="400">
        <f ca="1">D771</f>
        <v>0</v>
      </c>
      <c r="E800" s="395">
        <f t="shared" ca="1" si="1146"/>
        <v>0</v>
      </c>
      <c r="F800" s="395">
        <f t="shared" ca="1" si="1147"/>
        <v>0</v>
      </c>
      <c r="G800" s="395">
        <f t="shared" ca="1" si="1148"/>
        <v>0</v>
      </c>
      <c r="H800" s="395">
        <f t="shared" ca="1" si="1149"/>
        <v>0</v>
      </c>
      <c r="I800" s="395">
        <f t="shared" ca="1" si="1150"/>
        <v>0</v>
      </c>
      <c r="J800" s="395">
        <f t="shared" ca="1" si="1151"/>
        <v>0</v>
      </c>
      <c r="K800" s="395">
        <f t="shared" ca="1" si="1152"/>
        <v>0</v>
      </c>
      <c r="L800" s="395">
        <f t="shared" ca="1" si="1153"/>
        <v>0</v>
      </c>
      <c r="M800" s="395">
        <f t="shared" ca="1" si="1154"/>
        <v>0</v>
      </c>
      <c r="N800" s="395">
        <f t="shared" ca="1" si="1155"/>
        <v>0</v>
      </c>
      <c r="O800" s="395">
        <f t="shared" ca="1" si="1156"/>
        <v>0</v>
      </c>
      <c r="P800" s="395">
        <f t="shared" ca="1" si="1157"/>
        <v>0</v>
      </c>
      <c r="Q800" s="395">
        <f t="shared" ca="1" si="1158"/>
        <v>0</v>
      </c>
      <c r="R800" s="395">
        <f t="shared" ca="1" si="1159"/>
        <v>0</v>
      </c>
      <c r="S800" s="395">
        <f t="shared" ca="1" si="1160"/>
        <v>0</v>
      </c>
      <c r="T800" s="395">
        <f t="shared" ca="1" si="1161"/>
        <v>0</v>
      </c>
      <c r="U800" s="395">
        <f t="shared" ca="1" si="1162"/>
        <v>0</v>
      </c>
      <c r="V800" s="395">
        <f t="shared" ca="1" si="1163"/>
        <v>0</v>
      </c>
      <c r="W800" s="395">
        <f t="shared" ca="1" si="1164"/>
        <v>0</v>
      </c>
      <c r="X800" s="249"/>
      <c r="Y800" s="249"/>
      <c r="Z800" s="249"/>
      <c r="AA800" s="249"/>
      <c r="AB800" s="249"/>
    </row>
    <row r="801" spans="1:28" hidden="1" outlineLevel="1">
      <c r="A801" s="249"/>
      <c r="B801" s="309" t="str">
        <f t="shared" ca="1" si="1165"/>
        <v>RL Capex 2014</v>
      </c>
      <c r="C801" s="401"/>
      <c r="D801" s="396"/>
      <c r="E801" s="400">
        <f ca="1">E771</f>
        <v>0</v>
      </c>
      <c r="F801" s="395">
        <f t="shared" ca="1" si="1147"/>
        <v>0</v>
      </c>
      <c r="G801" s="395">
        <f t="shared" ca="1" si="1148"/>
        <v>0</v>
      </c>
      <c r="H801" s="395">
        <f t="shared" ca="1" si="1149"/>
        <v>0</v>
      </c>
      <c r="I801" s="395">
        <f t="shared" ca="1" si="1150"/>
        <v>0</v>
      </c>
      <c r="J801" s="395">
        <f t="shared" ca="1" si="1151"/>
        <v>0</v>
      </c>
      <c r="K801" s="395">
        <f t="shared" ca="1" si="1152"/>
        <v>0</v>
      </c>
      <c r="L801" s="395">
        <f t="shared" ca="1" si="1153"/>
        <v>0</v>
      </c>
      <c r="M801" s="395">
        <f t="shared" ca="1" si="1154"/>
        <v>0</v>
      </c>
      <c r="N801" s="395">
        <f t="shared" ca="1" si="1155"/>
        <v>0</v>
      </c>
      <c r="O801" s="395">
        <f t="shared" ca="1" si="1156"/>
        <v>0</v>
      </c>
      <c r="P801" s="395">
        <f t="shared" ca="1" si="1157"/>
        <v>0</v>
      </c>
      <c r="Q801" s="395">
        <f t="shared" ca="1" si="1158"/>
        <v>0</v>
      </c>
      <c r="R801" s="395">
        <f t="shared" ca="1" si="1159"/>
        <v>0</v>
      </c>
      <c r="S801" s="395">
        <f t="shared" ca="1" si="1160"/>
        <v>0</v>
      </c>
      <c r="T801" s="395">
        <f t="shared" ca="1" si="1161"/>
        <v>0</v>
      </c>
      <c r="U801" s="395">
        <f t="shared" ca="1" si="1162"/>
        <v>0</v>
      </c>
      <c r="V801" s="395">
        <f t="shared" ca="1" si="1163"/>
        <v>0</v>
      </c>
      <c r="W801" s="395">
        <f t="shared" ca="1" si="1164"/>
        <v>0</v>
      </c>
      <c r="X801" s="249"/>
      <c r="Y801" s="249"/>
      <c r="Z801" s="249"/>
      <c r="AA801" s="249"/>
      <c r="AB801" s="249"/>
    </row>
    <row r="802" spans="1:28" hidden="1" outlineLevel="1">
      <c r="A802" s="249"/>
      <c r="B802" s="309" t="str">
        <f t="shared" ca="1" si="1165"/>
        <v>RL Capex 2015</v>
      </c>
      <c r="C802" s="401"/>
      <c r="D802" s="401"/>
      <c r="E802" s="396"/>
      <c r="F802" s="400">
        <f ca="1">F771</f>
        <v>0</v>
      </c>
      <c r="G802" s="395">
        <f t="shared" ca="1" si="1148"/>
        <v>0</v>
      </c>
      <c r="H802" s="395">
        <f t="shared" ca="1" si="1149"/>
        <v>0</v>
      </c>
      <c r="I802" s="395">
        <f t="shared" ca="1" si="1150"/>
        <v>0</v>
      </c>
      <c r="J802" s="395">
        <f t="shared" ca="1" si="1151"/>
        <v>0</v>
      </c>
      <c r="K802" s="395">
        <f t="shared" ca="1" si="1152"/>
        <v>0</v>
      </c>
      <c r="L802" s="395">
        <f t="shared" ca="1" si="1153"/>
        <v>0</v>
      </c>
      <c r="M802" s="395">
        <f t="shared" ca="1" si="1154"/>
        <v>0</v>
      </c>
      <c r="N802" s="395">
        <f t="shared" ca="1" si="1155"/>
        <v>0</v>
      </c>
      <c r="O802" s="395">
        <f t="shared" ca="1" si="1156"/>
        <v>0</v>
      </c>
      <c r="P802" s="395">
        <f t="shared" ca="1" si="1157"/>
        <v>0</v>
      </c>
      <c r="Q802" s="395">
        <f t="shared" ca="1" si="1158"/>
        <v>0</v>
      </c>
      <c r="R802" s="395">
        <f t="shared" ca="1" si="1159"/>
        <v>0</v>
      </c>
      <c r="S802" s="395">
        <f t="shared" ca="1" si="1160"/>
        <v>0</v>
      </c>
      <c r="T802" s="395">
        <f t="shared" ca="1" si="1161"/>
        <v>0</v>
      </c>
      <c r="U802" s="395">
        <f t="shared" ca="1" si="1162"/>
        <v>0</v>
      </c>
      <c r="V802" s="395">
        <f t="shared" ca="1" si="1163"/>
        <v>0</v>
      </c>
      <c r="W802" s="395">
        <f t="shared" ca="1" si="1164"/>
        <v>0</v>
      </c>
      <c r="X802" s="249"/>
      <c r="Y802" s="249"/>
      <c r="Z802" s="249"/>
      <c r="AA802" s="249"/>
      <c r="AB802" s="249"/>
    </row>
    <row r="803" spans="1:28" hidden="1" outlineLevel="1">
      <c r="A803" s="249"/>
      <c r="B803" s="309" t="str">
        <f t="shared" ca="1" si="1165"/>
        <v>RL Capex 2016</v>
      </c>
      <c r="C803" s="401"/>
      <c r="D803" s="401"/>
      <c r="E803" s="401"/>
      <c r="F803" s="396"/>
      <c r="G803" s="400">
        <f ca="1">G771</f>
        <v>0</v>
      </c>
      <c r="H803" s="395">
        <f t="shared" ca="1" si="1149"/>
        <v>0</v>
      </c>
      <c r="I803" s="395">
        <f t="shared" ca="1" si="1150"/>
        <v>0</v>
      </c>
      <c r="J803" s="395">
        <f t="shared" ca="1" si="1151"/>
        <v>0</v>
      </c>
      <c r="K803" s="395">
        <f t="shared" ca="1" si="1152"/>
        <v>0</v>
      </c>
      <c r="L803" s="395">
        <f t="shared" ca="1" si="1153"/>
        <v>0</v>
      </c>
      <c r="M803" s="395">
        <f t="shared" ca="1" si="1154"/>
        <v>0</v>
      </c>
      <c r="N803" s="395">
        <f t="shared" ca="1" si="1155"/>
        <v>0</v>
      </c>
      <c r="O803" s="395">
        <f t="shared" ca="1" si="1156"/>
        <v>0</v>
      </c>
      <c r="P803" s="395">
        <f t="shared" ca="1" si="1157"/>
        <v>0</v>
      </c>
      <c r="Q803" s="395">
        <f t="shared" ca="1" si="1158"/>
        <v>0</v>
      </c>
      <c r="R803" s="395">
        <f t="shared" ca="1" si="1159"/>
        <v>0</v>
      </c>
      <c r="S803" s="395">
        <f t="shared" ca="1" si="1160"/>
        <v>0</v>
      </c>
      <c r="T803" s="395">
        <f t="shared" ca="1" si="1161"/>
        <v>0</v>
      </c>
      <c r="U803" s="395">
        <f t="shared" ca="1" si="1162"/>
        <v>0</v>
      </c>
      <c r="V803" s="395">
        <f t="shared" ca="1" si="1163"/>
        <v>0</v>
      </c>
      <c r="W803" s="395">
        <f t="shared" ca="1" si="1164"/>
        <v>0</v>
      </c>
      <c r="X803" s="249"/>
      <c r="Y803" s="249"/>
      <c r="Z803" s="249"/>
      <c r="AA803" s="249"/>
      <c r="AB803" s="249"/>
    </row>
    <row r="804" spans="1:28" hidden="1" outlineLevel="1">
      <c r="A804" s="249"/>
      <c r="B804" s="309" t="str">
        <f t="shared" ca="1" si="1165"/>
        <v>RL Capex 2017</v>
      </c>
      <c r="C804" s="401"/>
      <c r="D804" s="401"/>
      <c r="E804" s="401"/>
      <c r="F804" s="401"/>
      <c r="G804" s="396"/>
      <c r="H804" s="400">
        <f ca="1">H771</f>
        <v>0</v>
      </c>
      <c r="I804" s="395">
        <f t="shared" ca="1" si="1150"/>
        <v>0</v>
      </c>
      <c r="J804" s="395">
        <f t="shared" ca="1" si="1151"/>
        <v>0</v>
      </c>
      <c r="K804" s="395">
        <f t="shared" ca="1" si="1152"/>
        <v>0</v>
      </c>
      <c r="L804" s="395">
        <f t="shared" ca="1" si="1153"/>
        <v>0</v>
      </c>
      <c r="M804" s="395">
        <f t="shared" ca="1" si="1154"/>
        <v>0</v>
      </c>
      <c r="N804" s="395">
        <f t="shared" ca="1" si="1155"/>
        <v>0</v>
      </c>
      <c r="O804" s="395">
        <f t="shared" ca="1" si="1156"/>
        <v>0</v>
      </c>
      <c r="P804" s="395">
        <f t="shared" ca="1" si="1157"/>
        <v>0</v>
      </c>
      <c r="Q804" s="395">
        <f t="shared" ca="1" si="1158"/>
        <v>0</v>
      </c>
      <c r="R804" s="395">
        <f t="shared" ca="1" si="1159"/>
        <v>0</v>
      </c>
      <c r="S804" s="395">
        <f t="shared" ca="1" si="1160"/>
        <v>0</v>
      </c>
      <c r="T804" s="395">
        <f t="shared" ca="1" si="1161"/>
        <v>0</v>
      </c>
      <c r="U804" s="395">
        <f t="shared" ca="1" si="1162"/>
        <v>0</v>
      </c>
      <c r="V804" s="395">
        <f t="shared" ca="1" si="1163"/>
        <v>0</v>
      </c>
      <c r="W804" s="395">
        <f t="shared" ca="1" si="1164"/>
        <v>0</v>
      </c>
      <c r="X804" s="249"/>
      <c r="Y804" s="249"/>
      <c r="Z804" s="249"/>
      <c r="AA804" s="249"/>
      <c r="AB804" s="249"/>
    </row>
    <row r="805" spans="1:28" hidden="1" outlineLevel="1">
      <c r="A805" s="249"/>
      <c r="B805" s="309" t="str">
        <f t="shared" ca="1" si="1165"/>
        <v>RL Capex 2018</v>
      </c>
      <c r="C805" s="401"/>
      <c r="D805" s="401"/>
      <c r="E805" s="401"/>
      <c r="F805" s="401"/>
      <c r="G805" s="401"/>
      <c r="H805" s="396"/>
      <c r="I805" s="400">
        <f ca="1">I771</f>
        <v>0</v>
      </c>
      <c r="J805" s="395">
        <f t="shared" ca="1" si="1151"/>
        <v>0</v>
      </c>
      <c r="K805" s="395">
        <f t="shared" ca="1" si="1152"/>
        <v>0</v>
      </c>
      <c r="L805" s="395">
        <f t="shared" ca="1" si="1153"/>
        <v>0</v>
      </c>
      <c r="M805" s="395">
        <f t="shared" ca="1" si="1154"/>
        <v>0</v>
      </c>
      <c r="N805" s="395">
        <f t="shared" ca="1" si="1155"/>
        <v>0</v>
      </c>
      <c r="O805" s="395">
        <f t="shared" ca="1" si="1156"/>
        <v>0</v>
      </c>
      <c r="P805" s="395">
        <f t="shared" ca="1" si="1157"/>
        <v>0</v>
      </c>
      <c r="Q805" s="395">
        <f t="shared" ca="1" si="1158"/>
        <v>0</v>
      </c>
      <c r="R805" s="395">
        <f t="shared" ca="1" si="1159"/>
        <v>0</v>
      </c>
      <c r="S805" s="395">
        <f t="shared" ca="1" si="1160"/>
        <v>0</v>
      </c>
      <c r="T805" s="395">
        <f t="shared" ca="1" si="1161"/>
        <v>0</v>
      </c>
      <c r="U805" s="395">
        <f t="shared" ca="1" si="1162"/>
        <v>0</v>
      </c>
      <c r="V805" s="395">
        <f t="shared" ca="1" si="1163"/>
        <v>0</v>
      </c>
      <c r="W805" s="395">
        <f t="shared" ca="1" si="1164"/>
        <v>0</v>
      </c>
      <c r="X805" s="249"/>
      <c r="Y805" s="249"/>
      <c r="Z805" s="249"/>
      <c r="AA805" s="249"/>
      <c r="AB805" s="249"/>
    </row>
    <row r="806" spans="1:28" hidden="1" outlineLevel="1">
      <c r="A806" s="249"/>
      <c r="B806" s="309" t="str">
        <f t="shared" ca="1" si="1165"/>
        <v>RL Capex 2019</v>
      </c>
      <c r="C806" s="401"/>
      <c r="D806" s="401"/>
      <c r="E806" s="401"/>
      <c r="F806" s="401"/>
      <c r="G806" s="401"/>
      <c r="H806" s="401"/>
      <c r="I806" s="396"/>
      <c r="J806" s="400">
        <f ca="1">J771</f>
        <v>0</v>
      </c>
      <c r="K806" s="395">
        <f t="shared" ca="1" si="1152"/>
        <v>0</v>
      </c>
      <c r="L806" s="395">
        <f t="shared" ca="1" si="1153"/>
        <v>0</v>
      </c>
      <c r="M806" s="395">
        <f t="shared" ca="1" si="1154"/>
        <v>0</v>
      </c>
      <c r="N806" s="395">
        <f t="shared" ca="1" si="1155"/>
        <v>0</v>
      </c>
      <c r="O806" s="395">
        <f t="shared" ca="1" si="1156"/>
        <v>0</v>
      </c>
      <c r="P806" s="395">
        <f t="shared" ca="1" si="1157"/>
        <v>0</v>
      </c>
      <c r="Q806" s="395">
        <f t="shared" ca="1" si="1158"/>
        <v>0</v>
      </c>
      <c r="R806" s="395">
        <f t="shared" ca="1" si="1159"/>
        <v>0</v>
      </c>
      <c r="S806" s="395">
        <f t="shared" ca="1" si="1160"/>
        <v>0</v>
      </c>
      <c r="T806" s="395">
        <f t="shared" ca="1" si="1161"/>
        <v>0</v>
      </c>
      <c r="U806" s="395">
        <f t="shared" ca="1" si="1162"/>
        <v>0</v>
      </c>
      <c r="V806" s="395">
        <f t="shared" ca="1" si="1163"/>
        <v>0</v>
      </c>
      <c r="W806" s="395">
        <f t="shared" ca="1" si="1164"/>
        <v>0</v>
      </c>
      <c r="X806" s="249"/>
      <c r="Y806" s="249"/>
      <c r="Z806" s="249"/>
      <c r="AA806" s="249"/>
      <c r="AB806" s="249"/>
    </row>
    <row r="807" spans="1:28" hidden="1" outlineLevel="1">
      <c r="A807" s="249"/>
      <c r="B807" s="309" t="str">
        <f t="shared" ca="1" si="1165"/>
        <v>RL Capex 2020</v>
      </c>
      <c r="C807" s="401"/>
      <c r="D807" s="401"/>
      <c r="E807" s="401"/>
      <c r="F807" s="401"/>
      <c r="G807" s="401"/>
      <c r="H807" s="401"/>
      <c r="I807" s="401"/>
      <c r="J807" s="396"/>
      <c r="K807" s="400">
        <f ca="1">K771</f>
        <v>0</v>
      </c>
      <c r="L807" s="395">
        <f t="shared" ca="1" si="1153"/>
        <v>0</v>
      </c>
      <c r="M807" s="395">
        <f t="shared" ca="1" si="1154"/>
        <v>0</v>
      </c>
      <c r="N807" s="395">
        <f t="shared" ca="1" si="1155"/>
        <v>0</v>
      </c>
      <c r="O807" s="395">
        <f t="shared" ca="1" si="1156"/>
        <v>0</v>
      </c>
      <c r="P807" s="395">
        <f t="shared" ca="1" si="1157"/>
        <v>0</v>
      </c>
      <c r="Q807" s="395">
        <f t="shared" ca="1" si="1158"/>
        <v>0</v>
      </c>
      <c r="R807" s="395">
        <f t="shared" ca="1" si="1159"/>
        <v>0</v>
      </c>
      <c r="S807" s="395">
        <f t="shared" ca="1" si="1160"/>
        <v>0</v>
      </c>
      <c r="T807" s="395">
        <f t="shared" ca="1" si="1161"/>
        <v>0</v>
      </c>
      <c r="U807" s="395">
        <f t="shared" ca="1" si="1162"/>
        <v>0</v>
      </c>
      <c r="V807" s="395">
        <f t="shared" ca="1" si="1163"/>
        <v>0</v>
      </c>
      <c r="W807" s="395">
        <f t="shared" ca="1" si="1164"/>
        <v>0</v>
      </c>
      <c r="X807" s="249"/>
      <c r="Y807" s="249"/>
      <c r="Z807" s="249"/>
      <c r="AA807" s="249"/>
      <c r="AB807" s="249"/>
    </row>
    <row r="808" spans="1:28" hidden="1" outlineLevel="1">
      <c r="A808" s="249"/>
      <c r="B808" s="309" t="str">
        <f t="shared" ca="1" si="1165"/>
        <v>RL Capex 2021</v>
      </c>
      <c r="C808" s="401"/>
      <c r="D808" s="401"/>
      <c r="E808" s="401"/>
      <c r="F808" s="401"/>
      <c r="G808" s="401"/>
      <c r="H808" s="401"/>
      <c r="I808" s="401"/>
      <c r="J808" s="401"/>
      <c r="K808" s="396"/>
      <c r="L808" s="400">
        <f ca="1">L771</f>
        <v>0</v>
      </c>
      <c r="M808" s="395">
        <f t="shared" ca="1" si="1154"/>
        <v>0</v>
      </c>
      <c r="N808" s="395">
        <f t="shared" ca="1" si="1155"/>
        <v>0</v>
      </c>
      <c r="O808" s="395">
        <f t="shared" ca="1" si="1156"/>
        <v>0</v>
      </c>
      <c r="P808" s="395">
        <f t="shared" ca="1" si="1157"/>
        <v>0</v>
      </c>
      <c r="Q808" s="395">
        <f t="shared" ca="1" si="1158"/>
        <v>0</v>
      </c>
      <c r="R808" s="395">
        <f t="shared" ca="1" si="1159"/>
        <v>0</v>
      </c>
      <c r="S808" s="395">
        <f t="shared" ca="1" si="1160"/>
        <v>0</v>
      </c>
      <c r="T808" s="395">
        <f t="shared" ca="1" si="1161"/>
        <v>0</v>
      </c>
      <c r="U808" s="395">
        <f t="shared" ca="1" si="1162"/>
        <v>0</v>
      </c>
      <c r="V808" s="395">
        <f t="shared" ca="1" si="1163"/>
        <v>0</v>
      </c>
      <c r="W808" s="395">
        <f t="shared" ca="1" si="1164"/>
        <v>0</v>
      </c>
      <c r="X808" s="249"/>
      <c r="Y808" s="249"/>
      <c r="Z808" s="249"/>
      <c r="AA808" s="249"/>
      <c r="AB808" s="249"/>
    </row>
    <row r="809" spans="1:28" hidden="1" outlineLevel="1">
      <c r="A809" s="249"/>
      <c r="B809" s="309" t="str">
        <f t="shared" ca="1" si="1165"/>
        <v>RL Capex 2022</v>
      </c>
      <c r="C809" s="401"/>
      <c r="D809" s="401"/>
      <c r="E809" s="401"/>
      <c r="F809" s="401"/>
      <c r="G809" s="401"/>
      <c r="H809" s="401"/>
      <c r="I809" s="401"/>
      <c r="J809" s="401"/>
      <c r="K809" s="401"/>
      <c r="L809" s="396"/>
      <c r="M809" s="400">
        <f ca="1">M771</f>
        <v>0</v>
      </c>
      <c r="N809" s="395">
        <f t="shared" ca="1" si="1155"/>
        <v>0</v>
      </c>
      <c r="O809" s="395">
        <f t="shared" ca="1" si="1156"/>
        <v>0</v>
      </c>
      <c r="P809" s="395">
        <f t="shared" ca="1" si="1157"/>
        <v>0</v>
      </c>
      <c r="Q809" s="395">
        <f t="shared" ca="1" si="1158"/>
        <v>0</v>
      </c>
      <c r="R809" s="395">
        <f t="shared" ca="1" si="1159"/>
        <v>0</v>
      </c>
      <c r="S809" s="395">
        <f t="shared" ca="1" si="1160"/>
        <v>0</v>
      </c>
      <c r="T809" s="395">
        <f t="shared" ca="1" si="1161"/>
        <v>0</v>
      </c>
      <c r="U809" s="395">
        <f t="shared" ca="1" si="1162"/>
        <v>0</v>
      </c>
      <c r="V809" s="395">
        <f t="shared" ca="1" si="1163"/>
        <v>0</v>
      </c>
      <c r="W809" s="395">
        <f t="shared" ca="1" si="1164"/>
        <v>0</v>
      </c>
      <c r="X809" s="249"/>
      <c r="Y809" s="249"/>
      <c r="Z809" s="249"/>
      <c r="AA809" s="249"/>
      <c r="AB809" s="249"/>
    </row>
    <row r="810" spans="1:28" hidden="1" outlineLevel="1">
      <c r="A810" s="249"/>
      <c r="B810" s="309" t="str">
        <f t="shared" ca="1" si="1165"/>
        <v>RL Capex 2023</v>
      </c>
      <c r="C810" s="401"/>
      <c r="D810" s="401"/>
      <c r="E810" s="401"/>
      <c r="F810" s="401"/>
      <c r="G810" s="401"/>
      <c r="H810" s="401"/>
      <c r="I810" s="401"/>
      <c r="J810" s="401"/>
      <c r="K810" s="401"/>
      <c r="L810" s="401"/>
      <c r="M810" s="396"/>
      <c r="N810" s="400">
        <f>N771</f>
        <v>0</v>
      </c>
      <c r="O810" s="395">
        <f t="shared" si="1156"/>
        <v>0</v>
      </c>
      <c r="P810" s="395">
        <f t="shared" si="1157"/>
        <v>0</v>
      </c>
      <c r="Q810" s="395">
        <f t="shared" si="1158"/>
        <v>0</v>
      </c>
      <c r="R810" s="395">
        <f t="shared" si="1159"/>
        <v>0</v>
      </c>
      <c r="S810" s="395">
        <f t="shared" si="1160"/>
        <v>0</v>
      </c>
      <c r="T810" s="395">
        <f t="shared" si="1161"/>
        <v>0</v>
      </c>
      <c r="U810" s="395">
        <f t="shared" si="1162"/>
        <v>0</v>
      </c>
      <c r="V810" s="395">
        <f t="shared" si="1163"/>
        <v>0</v>
      </c>
      <c r="W810" s="395">
        <f t="shared" si="1164"/>
        <v>0</v>
      </c>
      <c r="X810" s="249"/>
      <c r="Y810" s="249"/>
      <c r="Z810" s="249"/>
      <c r="AA810" s="249"/>
      <c r="AB810" s="249"/>
    </row>
    <row r="811" spans="1:28" hidden="1" outlineLevel="1">
      <c r="A811" s="249"/>
      <c r="B811" s="309" t="str">
        <f t="shared" ca="1" si="1165"/>
        <v>RL Capex 2024</v>
      </c>
      <c r="C811" s="401"/>
      <c r="D811" s="401"/>
      <c r="E811" s="401"/>
      <c r="F811" s="401"/>
      <c r="G811" s="401"/>
      <c r="H811" s="401"/>
      <c r="I811" s="401"/>
      <c r="J811" s="401"/>
      <c r="K811" s="401"/>
      <c r="L811" s="401"/>
      <c r="M811" s="401"/>
      <c r="N811" s="396"/>
      <c r="O811" s="400">
        <f>O771</f>
        <v>0</v>
      </c>
      <c r="P811" s="395">
        <f t="shared" si="1157"/>
        <v>0</v>
      </c>
      <c r="Q811" s="395">
        <f t="shared" si="1158"/>
        <v>0</v>
      </c>
      <c r="R811" s="395">
        <f t="shared" si="1159"/>
        <v>0</v>
      </c>
      <c r="S811" s="395">
        <f t="shared" si="1160"/>
        <v>0</v>
      </c>
      <c r="T811" s="395">
        <f t="shared" si="1161"/>
        <v>0</v>
      </c>
      <c r="U811" s="395">
        <f t="shared" si="1162"/>
        <v>0</v>
      </c>
      <c r="V811" s="395">
        <f t="shared" si="1163"/>
        <v>0</v>
      </c>
      <c r="W811" s="395">
        <f t="shared" si="1164"/>
        <v>0</v>
      </c>
      <c r="X811" s="249"/>
      <c r="Y811" s="249"/>
      <c r="Z811" s="249"/>
      <c r="AA811" s="249"/>
      <c r="AB811" s="249"/>
    </row>
    <row r="812" spans="1:28" hidden="1" outlineLevel="1">
      <c r="A812" s="249"/>
      <c r="B812" s="309" t="str">
        <f t="shared" ca="1" si="1165"/>
        <v>RL Capex 2025</v>
      </c>
      <c r="C812" s="401"/>
      <c r="D812" s="401"/>
      <c r="E812" s="401"/>
      <c r="F812" s="401"/>
      <c r="G812" s="401"/>
      <c r="H812" s="401"/>
      <c r="I812" s="401"/>
      <c r="J812" s="401"/>
      <c r="K812" s="401"/>
      <c r="L812" s="401"/>
      <c r="M812" s="401"/>
      <c r="N812" s="401"/>
      <c r="O812" s="396"/>
      <c r="P812" s="400">
        <f>P771</f>
        <v>0</v>
      </c>
      <c r="Q812" s="395">
        <f t="shared" si="1158"/>
        <v>0</v>
      </c>
      <c r="R812" s="395">
        <f t="shared" si="1159"/>
        <v>0</v>
      </c>
      <c r="S812" s="395">
        <f t="shared" si="1160"/>
        <v>0</v>
      </c>
      <c r="T812" s="395">
        <f t="shared" si="1161"/>
        <v>0</v>
      </c>
      <c r="U812" s="395">
        <f t="shared" si="1162"/>
        <v>0</v>
      </c>
      <c r="V812" s="395">
        <f t="shared" si="1163"/>
        <v>0</v>
      </c>
      <c r="W812" s="395">
        <f t="shared" si="1164"/>
        <v>0</v>
      </c>
      <c r="X812" s="249"/>
      <c r="Y812" s="249"/>
      <c r="Z812" s="249"/>
      <c r="AA812" s="249"/>
      <c r="AB812" s="249"/>
    </row>
    <row r="813" spans="1:28" hidden="1" outlineLevel="1">
      <c r="A813" s="249"/>
      <c r="B813" s="309" t="str">
        <f t="shared" ca="1" si="1165"/>
        <v>RL Capex 2026</v>
      </c>
      <c r="C813" s="401"/>
      <c r="D813" s="401"/>
      <c r="E813" s="401"/>
      <c r="F813" s="401"/>
      <c r="G813" s="401"/>
      <c r="H813" s="401"/>
      <c r="I813" s="401"/>
      <c r="J813" s="401"/>
      <c r="K813" s="401"/>
      <c r="L813" s="401"/>
      <c r="M813" s="401"/>
      <c r="N813" s="401"/>
      <c r="O813" s="401"/>
      <c r="P813" s="396"/>
      <c r="Q813" s="400">
        <f>Q771</f>
        <v>0</v>
      </c>
      <c r="R813" s="395">
        <f t="shared" si="1159"/>
        <v>0</v>
      </c>
      <c r="S813" s="395">
        <f t="shared" si="1160"/>
        <v>0</v>
      </c>
      <c r="T813" s="395">
        <f t="shared" si="1161"/>
        <v>0</v>
      </c>
      <c r="U813" s="395">
        <f t="shared" si="1162"/>
        <v>0</v>
      </c>
      <c r="V813" s="395">
        <f t="shared" si="1163"/>
        <v>0</v>
      </c>
      <c r="W813" s="395">
        <f t="shared" si="1164"/>
        <v>0</v>
      </c>
      <c r="X813" s="249"/>
      <c r="Y813" s="249"/>
      <c r="Z813" s="249"/>
      <c r="AA813" s="249"/>
      <c r="AB813" s="249"/>
    </row>
    <row r="814" spans="1:28" hidden="1" outlineLevel="1">
      <c r="A814" s="249"/>
      <c r="B814" s="309" t="str">
        <f t="shared" ca="1" si="1165"/>
        <v>RL Capex 2027</v>
      </c>
      <c r="C814" s="401"/>
      <c r="D814" s="401"/>
      <c r="E814" s="401"/>
      <c r="F814" s="401"/>
      <c r="G814" s="401"/>
      <c r="H814" s="401"/>
      <c r="I814" s="401"/>
      <c r="J814" s="401"/>
      <c r="K814" s="401"/>
      <c r="L814" s="401"/>
      <c r="M814" s="401"/>
      <c r="N814" s="401"/>
      <c r="O814" s="401"/>
      <c r="P814" s="401"/>
      <c r="Q814" s="396"/>
      <c r="R814" s="400">
        <f>R771</f>
        <v>0</v>
      </c>
      <c r="S814" s="395">
        <f t="shared" si="1160"/>
        <v>0</v>
      </c>
      <c r="T814" s="395">
        <f t="shared" si="1161"/>
        <v>0</v>
      </c>
      <c r="U814" s="395">
        <f t="shared" si="1162"/>
        <v>0</v>
      </c>
      <c r="V814" s="395">
        <f t="shared" si="1163"/>
        <v>0</v>
      </c>
      <c r="W814" s="395">
        <f t="shared" si="1164"/>
        <v>0</v>
      </c>
      <c r="X814" s="249"/>
      <c r="Y814" s="249"/>
      <c r="Z814" s="249"/>
      <c r="AA814" s="249"/>
      <c r="AB814" s="249"/>
    </row>
    <row r="815" spans="1:28" hidden="1" outlineLevel="1">
      <c r="A815" s="249"/>
      <c r="B815" s="309" t="str">
        <f t="shared" ca="1" si="1165"/>
        <v>RL Capex 2028</v>
      </c>
      <c r="C815" s="401"/>
      <c r="D815" s="401"/>
      <c r="E815" s="401"/>
      <c r="F815" s="401"/>
      <c r="G815" s="401"/>
      <c r="H815" s="401"/>
      <c r="I815" s="401"/>
      <c r="J815" s="401"/>
      <c r="K815" s="401"/>
      <c r="L815" s="401"/>
      <c r="M815" s="401"/>
      <c r="N815" s="401"/>
      <c r="O815" s="401"/>
      <c r="P815" s="401"/>
      <c r="Q815" s="401"/>
      <c r="R815" s="396"/>
      <c r="S815" s="400">
        <f>S771</f>
        <v>0</v>
      </c>
      <c r="T815" s="395">
        <f t="shared" si="1161"/>
        <v>0</v>
      </c>
      <c r="U815" s="395">
        <f t="shared" si="1162"/>
        <v>0</v>
      </c>
      <c r="V815" s="395">
        <f t="shared" si="1163"/>
        <v>0</v>
      </c>
      <c r="W815" s="395">
        <f t="shared" si="1164"/>
        <v>0</v>
      </c>
      <c r="X815" s="249"/>
      <c r="Y815" s="249"/>
      <c r="Z815" s="249"/>
      <c r="AA815" s="249"/>
      <c r="AB815" s="249"/>
    </row>
    <row r="816" spans="1:28" hidden="1" outlineLevel="1">
      <c r="A816" s="249"/>
      <c r="B816" s="309" t="str">
        <f t="shared" ca="1" si="1165"/>
        <v>RL Capex 2029</v>
      </c>
      <c r="C816" s="401"/>
      <c r="D816" s="401"/>
      <c r="E816" s="401"/>
      <c r="F816" s="401"/>
      <c r="G816" s="401"/>
      <c r="H816" s="401"/>
      <c r="I816" s="401"/>
      <c r="J816" s="401"/>
      <c r="K816" s="401"/>
      <c r="L816" s="401"/>
      <c r="M816" s="401"/>
      <c r="N816" s="401"/>
      <c r="O816" s="401"/>
      <c r="P816" s="401"/>
      <c r="Q816" s="401"/>
      <c r="R816" s="401"/>
      <c r="S816" s="396"/>
      <c r="T816" s="400">
        <f>T771</f>
        <v>0</v>
      </c>
      <c r="U816" s="395">
        <f t="shared" si="1162"/>
        <v>0</v>
      </c>
      <c r="V816" s="395">
        <f t="shared" si="1163"/>
        <v>0</v>
      </c>
      <c r="W816" s="395">
        <f t="shared" si="1164"/>
        <v>0</v>
      </c>
      <c r="X816" s="249"/>
      <c r="Y816" s="249"/>
      <c r="Z816" s="249"/>
      <c r="AA816" s="249"/>
      <c r="AB816" s="249"/>
    </row>
    <row r="817" spans="1:28" hidden="1" outlineLevel="1">
      <c r="A817" s="249"/>
      <c r="B817" s="309" t="str">
        <f t="shared" ca="1" si="1165"/>
        <v>RL Capex 2030</v>
      </c>
      <c r="C817" s="401"/>
      <c r="D817" s="401"/>
      <c r="E817" s="401"/>
      <c r="F817" s="401"/>
      <c r="G817" s="401"/>
      <c r="H817" s="401"/>
      <c r="I817" s="401"/>
      <c r="J817" s="401"/>
      <c r="K817" s="401"/>
      <c r="L817" s="401"/>
      <c r="M817" s="401"/>
      <c r="N817" s="401"/>
      <c r="O817" s="401"/>
      <c r="P817" s="401"/>
      <c r="Q817" s="401"/>
      <c r="R817" s="401"/>
      <c r="S817" s="401"/>
      <c r="T817" s="396"/>
      <c r="U817" s="400">
        <f>U771</f>
        <v>0</v>
      </c>
      <c r="V817" s="395">
        <f t="shared" si="1163"/>
        <v>0</v>
      </c>
      <c r="W817" s="395">
        <f t="shared" si="1164"/>
        <v>0</v>
      </c>
      <c r="X817" s="249"/>
      <c r="Y817" s="249"/>
      <c r="Z817" s="249"/>
      <c r="AA817" s="249"/>
      <c r="AB817" s="249"/>
    </row>
    <row r="818" spans="1:28" hidden="1" outlineLevel="1">
      <c r="A818" s="249"/>
      <c r="B818" s="309" t="str">
        <f t="shared" ca="1" si="1165"/>
        <v>RL Capex 2031</v>
      </c>
      <c r="C818" s="401"/>
      <c r="D818" s="401"/>
      <c r="E818" s="401"/>
      <c r="F818" s="401"/>
      <c r="G818" s="401"/>
      <c r="H818" s="401"/>
      <c r="I818" s="401"/>
      <c r="J818" s="401"/>
      <c r="K818" s="401"/>
      <c r="L818" s="401"/>
      <c r="M818" s="401"/>
      <c r="N818" s="401"/>
      <c r="O818" s="401"/>
      <c r="P818" s="401"/>
      <c r="Q818" s="401"/>
      <c r="R818" s="401"/>
      <c r="S818" s="401"/>
      <c r="T818" s="401"/>
      <c r="U818" s="396"/>
      <c r="V818" s="400">
        <f>V771</f>
        <v>0</v>
      </c>
      <c r="W818" s="395">
        <f>IF(V818="n/a","n/a",MAX(0,V818-1))</f>
        <v>0</v>
      </c>
      <c r="X818" s="249"/>
      <c r="Y818" s="249"/>
      <c r="Z818" s="249"/>
      <c r="AA818" s="249"/>
      <c r="AB818" s="249"/>
    </row>
    <row r="819" spans="1:28" hidden="1" outlineLevel="1">
      <c r="A819" s="249"/>
      <c r="B819" s="309" t="str">
        <f t="shared" ca="1" si="1165"/>
        <v>RL Capex 2032</v>
      </c>
      <c r="C819" s="401"/>
      <c r="D819" s="401"/>
      <c r="E819" s="401"/>
      <c r="F819" s="401"/>
      <c r="G819" s="401"/>
      <c r="H819" s="401"/>
      <c r="I819" s="401"/>
      <c r="J819" s="401"/>
      <c r="K819" s="401"/>
      <c r="L819" s="401"/>
      <c r="M819" s="401"/>
      <c r="N819" s="401"/>
      <c r="O819" s="401"/>
      <c r="P819" s="401"/>
      <c r="Q819" s="401"/>
      <c r="R819" s="401"/>
      <c r="S819" s="401"/>
      <c r="T819" s="401"/>
      <c r="U819" s="401"/>
      <c r="V819" s="396"/>
      <c r="W819" s="395">
        <f>W771</f>
        <v>0</v>
      </c>
      <c r="X819" s="249"/>
      <c r="Y819" s="249"/>
      <c r="Z819" s="249"/>
      <c r="AA819" s="249"/>
      <c r="AB819" s="249"/>
    </row>
    <row r="820" spans="1:28" hidden="1" outlineLevel="1">
      <c r="A820" s="249"/>
      <c r="B820" s="332"/>
      <c r="C820" s="395"/>
      <c r="D820" s="395"/>
      <c r="E820" s="395"/>
      <c r="F820" s="395"/>
      <c r="G820" s="395"/>
      <c r="H820" s="395"/>
      <c r="I820" s="395"/>
      <c r="J820" s="395"/>
      <c r="K820" s="395"/>
      <c r="L820" s="395"/>
      <c r="M820" s="395"/>
      <c r="N820" s="395"/>
      <c r="O820" s="395"/>
      <c r="P820" s="395"/>
      <c r="Q820" s="395"/>
      <c r="R820" s="395"/>
      <c r="S820" s="395"/>
      <c r="T820" s="395"/>
      <c r="U820" s="395"/>
      <c r="V820" s="395"/>
      <c r="W820" s="395"/>
      <c r="X820" s="249"/>
      <c r="Y820" s="249"/>
      <c r="Z820" s="249"/>
      <c r="AA820" s="249"/>
      <c r="AB820" s="249"/>
    </row>
    <row r="821" spans="1:28" collapsed="1">
      <c r="A821" s="322"/>
      <c r="B821" s="336" t="s">
        <v>192</v>
      </c>
      <c r="C821" s="460">
        <f ca="1">(IF(OR($C771&lt;&gt;"n/a",C771&lt;&gt;"n/a"),IF(SUM(C774:C796)=0,0,IF((SUMPRODUCT(C774:C796,C798:C820)/SUM(C774:C796))&lt;0,1,(SUMPRODUCT(C774:C796,C798:C820)/SUM(C774:C796)))),"n/a"))</f>
        <v>0</v>
      </c>
      <c r="D821" s="460">
        <f ca="1">(IF(OR($C771&lt;&gt;"n/a",D771&lt;&gt;"n/a"),IF(SUM(D774:D796)=0,0,IF((SUMPRODUCT(D774:D796,D798:D820)/SUM(D774:D796))&lt;0,1,(SUMPRODUCT(D774:D796,D798:D820)/SUM(D774:D796)))),"n/a"))</f>
        <v>0</v>
      </c>
      <c r="E821" s="460">
        <f t="shared" ref="E821:W821" ca="1" si="1166">(IF(OR($C771&lt;&gt;"n/a",E771&lt;&gt;"n/a"),IF(SUM(E774:E796)=0,0,IF((SUMPRODUCT(E774:E796,E798:E820)/SUM(E774:E796))&lt;0,1,(SUMPRODUCT(E774:E796,E798:E820)/SUM(E774:E796)))),"n/a"))</f>
        <v>0</v>
      </c>
      <c r="F821" s="460">
        <f t="shared" ca="1" si="1166"/>
        <v>0</v>
      </c>
      <c r="G821" s="460">
        <f t="shared" ca="1" si="1166"/>
        <v>0</v>
      </c>
      <c r="H821" s="460">
        <f t="shared" ca="1" si="1166"/>
        <v>0</v>
      </c>
      <c r="I821" s="460">
        <f t="shared" ca="1" si="1166"/>
        <v>0</v>
      </c>
      <c r="J821" s="460">
        <f t="shared" ca="1" si="1166"/>
        <v>0</v>
      </c>
      <c r="K821" s="460">
        <f t="shared" ca="1" si="1166"/>
        <v>0</v>
      </c>
      <c r="L821" s="460">
        <f t="shared" ca="1" si="1166"/>
        <v>0</v>
      </c>
      <c r="M821" s="460">
        <f t="shared" ca="1" si="1166"/>
        <v>0</v>
      </c>
      <c r="N821" s="460">
        <f t="shared" ca="1" si="1166"/>
        <v>0</v>
      </c>
      <c r="O821" s="460">
        <f t="shared" ca="1" si="1166"/>
        <v>0</v>
      </c>
      <c r="P821" s="460">
        <f t="shared" ca="1" si="1166"/>
        <v>0</v>
      </c>
      <c r="Q821" s="460">
        <f t="shared" ca="1" si="1166"/>
        <v>0</v>
      </c>
      <c r="R821" s="460">
        <f t="shared" ca="1" si="1166"/>
        <v>0</v>
      </c>
      <c r="S821" s="460">
        <f t="shared" ca="1" si="1166"/>
        <v>0</v>
      </c>
      <c r="T821" s="460">
        <f t="shared" ca="1" si="1166"/>
        <v>0</v>
      </c>
      <c r="U821" s="460">
        <f t="shared" ca="1" si="1166"/>
        <v>0</v>
      </c>
      <c r="V821" s="460">
        <f t="shared" ca="1" si="1166"/>
        <v>0</v>
      </c>
      <c r="W821" s="460">
        <f t="shared" ca="1" si="1166"/>
        <v>0</v>
      </c>
      <c r="X821" s="249"/>
      <c r="Y821" s="249"/>
      <c r="Z821" s="249"/>
      <c r="AA821" s="249"/>
      <c r="AB821" s="249"/>
    </row>
    <row r="822" spans="1:28">
      <c r="A822" s="249"/>
      <c r="B822" s="249"/>
      <c r="C822" s="395"/>
      <c r="D822" s="395"/>
      <c r="E822" s="395"/>
      <c r="F822" s="395"/>
      <c r="G822" s="395"/>
      <c r="H822" s="395"/>
      <c r="I822" s="395"/>
      <c r="J822" s="395"/>
      <c r="K822" s="395"/>
      <c r="L822" s="395"/>
      <c r="M822" s="395"/>
      <c r="N822" s="395"/>
      <c r="O822" s="395"/>
      <c r="P822" s="395"/>
      <c r="Q822" s="395"/>
      <c r="R822" s="395"/>
      <c r="S822" s="395"/>
      <c r="T822" s="395"/>
      <c r="U822" s="395"/>
      <c r="V822" s="395"/>
      <c r="W822" s="395"/>
      <c r="X822" s="249"/>
      <c r="Y822" s="249"/>
      <c r="Z822" s="249"/>
      <c r="AA822" s="249"/>
      <c r="AB822" s="249"/>
    </row>
    <row r="823" spans="1:28">
      <c r="A823" s="72" t="s">
        <v>16</v>
      </c>
      <c r="B823" s="142">
        <f>VLOOKUP($A823,'RFM input'!$E$7:$F$56,2,FALSE)</f>
        <v>0</v>
      </c>
      <c r="C823" s="402"/>
      <c r="D823" s="402"/>
      <c r="E823" s="403"/>
      <c r="F823" s="403"/>
      <c r="G823" s="403"/>
      <c r="H823" s="403"/>
      <c r="I823" s="403"/>
      <c r="J823" s="403"/>
      <c r="K823" s="403"/>
      <c r="L823" s="403"/>
      <c r="M823" s="403"/>
      <c r="N823" s="403"/>
      <c r="O823" s="403"/>
      <c r="P823" s="403"/>
      <c r="Q823" s="403"/>
      <c r="R823" s="403"/>
      <c r="S823" s="403"/>
      <c r="T823" s="403"/>
      <c r="U823" s="403"/>
      <c r="V823" s="403"/>
      <c r="W823" s="403"/>
      <c r="X823" s="249"/>
      <c r="Y823" s="249"/>
      <c r="Z823" s="249"/>
      <c r="AA823" s="249"/>
      <c r="AB823" s="249"/>
    </row>
    <row r="824" spans="1:28">
      <c r="A824" s="378">
        <f>VALUE(REPLACE(A823,1,12,""))</f>
        <v>16</v>
      </c>
      <c r="B824" s="317" t="s">
        <v>195</v>
      </c>
      <c r="C824" s="389">
        <f ca="1">OFFSET('RAB roll forward'!$H$1189,'RAB remaining lives'!A824,0)</f>
        <v>0</v>
      </c>
      <c r="D824" s="390">
        <f ca="1">OFFSET('RFM input'!H$222,$A824,0)-OFFSET('RFM input'!H$276,$A824,0)</f>
        <v>0</v>
      </c>
      <c r="E824" s="390">
        <f ca="1">OFFSET('RFM input'!I$222,$A824,0)-OFFSET('RFM input'!I$276,$A824,0)</f>
        <v>0</v>
      </c>
      <c r="F824" s="390">
        <f ca="1">OFFSET('RFM input'!J$222,$A824,0)-OFFSET('RFM input'!J$276,$A824,0)</f>
        <v>0</v>
      </c>
      <c r="G824" s="390">
        <f ca="1">OFFSET('RFM input'!K$222,$A824,0)-OFFSET('RFM input'!K$276,$A824,0)</f>
        <v>0</v>
      </c>
      <c r="H824" s="390">
        <f ca="1">OFFSET('RFM input'!L$222,$A824,0)-OFFSET('RFM input'!L$276,$A824,0)</f>
        <v>0</v>
      </c>
      <c r="I824" s="390">
        <f ca="1">OFFSET('RFM input'!M$222,$A824,0)-OFFSET('RFM input'!M$276,$A824,0)</f>
        <v>0</v>
      </c>
      <c r="J824" s="390">
        <f ca="1">OFFSET('RFM input'!N$222,$A824,0)-OFFSET('RFM input'!N$276,$A824,0)</f>
        <v>0</v>
      </c>
      <c r="K824" s="390">
        <f ca="1">OFFSET('RFM input'!O$222,$A824,0)-OFFSET('RFM input'!O$276,$A824,0)</f>
        <v>0</v>
      </c>
      <c r="L824" s="390">
        <f ca="1">OFFSET('RFM input'!P$222,$A824,0)-OFFSET('RFM input'!P$276,$A824,0)</f>
        <v>0</v>
      </c>
      <c r="M824" s="390">
        <f ca="1">OFFSET('RFM input'!Q$222,$A824,0)-OFFSET('RFM input'!Q$276,$A824,0)</f>
        <v>0</v>
      </c>
      <c r="N824" s="390"/>
      <c r="O824" s="390"/>
      <c r="P824" s="390"/>
      <c r="Q824" s="390"/>
      <c r="R824" s="390"/>
      <c r="S824" s="390"/>
      <c r="T824" s="390"/>
      <c r="U824" s="390"/>
      <c r="V824" s="390"/>
      <c r="W824" s="390"/>
      <c r="X824" s="249"/>
      <c r="Y824" s="249"/>
      <c r="Z824" s="249"/>
      <c r="AA824" s="249"/>
      <c r="AB824" s="249"/>
    </row>
    <row r="825" spans="1:28">
      <c r="A825" s="249"/>
      <c r="B825" s="249" t="s">
        <v>325</v>
      </c>
      <c r="C825" s="391">
        <f ca="1">OFFSET('RFM input'!$K$6,'RAB remaining lives'!$A824,0)</f>
        <v>0</v>
      </c>
      <c r="D825" s="390">
        <f ca="1">OFFSET('RFM input'!$L$6,'RAB remaining lives'!$A824,0)</f>
        <v>0</v>
      </c>
      <c r="E825" s="390">
        <f ca="1">OFFSET('RFM input'!$L$6,'RAB remaining lives'!$A824,0)</f>
        <v>0</v>
      </c>
      <c r="F825" s="390">
        <f ca="1">OFFSET('RFM input'!$L$6,'RAB remaining lives'!$A824,0)</f>
        <v>0</v>
      </c>
      <c r="G825" s="390">
        <f ca="1">OFFSET('RFM input'!$L$6,'RAB remaining lives'!$A824,0)</f>
        <v>0</v>
      </c>
      <c r="H825" s="390">
        <f ca="1">OFFSET('RFM input'!$L$6,'RAB remaining lives'!$A824,0)</f>
        <v>0</v>
      </c>
      <c r="I825" s="390">
        <f ca="1">OFFSET('RFM input'!$L$6,'RAB remaining lives'!$A824,0)</f>
        <v>0</v>
      </c>
      <c r="J825" s="390">
        <f ca="1">OFFSET('RFM input'!$L$6,'RAB remaining lives'!$A824,0)</f>
        <v>0</v>
      </c>
      <c r="K825" s="390">
        <f ca="1">OFFSET('RFM input'!$L$6,'RAB remaining lives'!$A824,0)</f>
        <v>0</v>
      </c>
      <c r="L825" s="390">
        <f ca="1">OFFSET('RFM input'!$L$6,'RAB remaining lives'!$A824,0)</f>
        <v>0</v>
      </c>
      <c r="M825" s="390">
        <f ca="1">OFFSET('RFM input'!$L$6,'RAB remaining lives'!$A824,0)</f>
        <v>0</v>
      </c>
      <c r="N825" s="390"/>
      <c r="O825" s="390"/>
      <c r="P825" s="390"/>
      <c r="Q825" s="390"/>
      <c r="R825" s="390"/>
      <c r="S825" s="390"/>
      <c r="T825" s="390"/>
      <c r="U825" s="390"/>
      <c r="V825" s="390"/>
      <c r="W825" s="390"/>
      <c r="X825" s="249"/>
      <c r="Y825" s="249"/>
      <c r="Z825" s="249"/>
      <c r="AA825" s="249"/>
      <c r="AB825" s="249"/>
    </row>
    <row r="826" spans="1:28">
      <c r="A826" s="249"/>
      <c r="B826" s="286" t="s">
        <v>299</v>
      </c>
      <c r="C826" s="392"/>
      <c r="D826" s="393">
        <f ca="1">IF(D$6=(OFFSET('RFM input'!$G$60,0,'RFM input'!$AA$7)),OFFSET('RFM input'!$H$454,$A824,0),0)</f>
        <v>0</v>
      </c>
      <c r="E826" s="390">
        <f ca="1">IF(E$6=(OFFSET('RFM input'!$G$60,0,'RFM input'!$AA$7)),OFFSET('RFM input'!$H$454,$A824,0),0)</f>
        <v>0</v>
      </c>
      <c r="F826" s="390">
        <f ca="1">IF(F$6=(OFFSET('RFM input'!$G$60,0,'RFM input'!$AA$7)),OFFSET('RFM input'!$H$454,$A824,0),0)</f>
        <v>0</v>
      </c>
      <c r="G826" s="390">
        <f ca="1">IF(G$6=(OFFSET('RFM input'!$G$60,0,'RFM input'!$AA$7)),OFFSET('RFM input'!$H$454,$A824,0),0)</f>
        <v>0</v>
      </c>
      <c r="H826" s="390">
        <f ca="1">IF(H$6=(OFFSET('RFM input'!$G$60,0,'RFM input'!$AA$7)),OFFSET('RFM input'!$H$454,$A824,0),0)</f>
        <v>0</v>
      </c>
      <c r="I826" s="390">
        <f ca="1">IF(I$6=(OFFSET('RFM input'!$G$60,0,'RFM input'!$AA$7)),OFFSET('RFM input'!$H$454,$A824,0),0)</f>
        <v>0</v>
      </c>
      <c r="J826" s="390">
        <f ca="1">IF(J$6=(OFFSET('RFM input'!$G$60,0,'RFM input'!$AA$7)),OFFSET('RFM input'!$H$454,$A824,0),0)</f>
        <v>0</v>
      </c>
      <c r="K826" s="390">
        <f ca="1">IF(K$6=(OFFSET('RFM input'!$G$60,0,'RFM input'!$AA$7)),OFFSET('RFM input'!$H$454,$A824,0),0)</f>
        <v>0</v>
      </c>
      <c r="L826" s="390">
        <f ca="1">IF(L$6=(OFFSET('RFM input'!$G$60,0,'RFM input'!$AA$7)),OFFSET('RFM input'!$H$454,$A824,0),0)</f>
        <v>0</v>
      </c>
      <c r="M826" s="390">
        <f ca="1">IF(M$6=(OFFSET('RFM input'!$G$60,0,'RFM input'!$AA$7)),OFFSET('RFM input'!$H$454,$A824,0),0)</f>
        <v>0</v>
      </c>
      <c r="N826" s="390"/>
      <c r="O826" s="390"/>
      <c r="P826" s="390"/>
      <c r="Q826" s="390"/>
      <c r="R826" s="390"/>
      <c r="S826" s="390"/>
      <c r="T826" s="390"/>
      <c r="U826" s="390"/>
      <c r="V826" s="390"/>
      <c r="W826" s="390"/>
      <c r="X826" s="249"/>
      <c r="Y826" s="249"/>
      <c r="Z826" s="249"/>
      <c r="AA826" s="249"/>
      <c r="AB826" s="249"/>
    </row>
    <row r="827" spans="1:28">
      <c r="A827" s="249"/>
      <c r="B827" s="325" t="s">
        <v>306</v>
      </c>
      <c r="C827" s="392"/>
      <c r="D827" s="391">
        <f ca="1">IF(D$6=(OFFSET('RFM input'!$G$60,0,'RFM input'!$AA$7)),OFFSET('RFM input'!$J$454,$A824,0),0)</f>
        <v>0</v>
      </c>
      <c r="E827" s="394">
        <f ca="1">IF(E$6=(OFFSET('RFM input'!$G$60,0,'RFM input'!$AA$7)),OFFSET('RFM input'!$J$454,$A824,0),0)</f>
        <v>0</v>
      </c>
      <c r="F827" s="394">
        <f ca="1">IF(F$6=(OFFSET('RFM input'!$G$60,0,'RFM input'!$AA$7)),OFFSET('RFM input'!$J$454,$A824,0),0)</f>
        <v>0</v>
      </c>
      <c r="G827" s="394">
        <f ca="1">IF(G$6=(OFFSET('RFM input'!$G$60,0,'RFM input'!$AA$7)),OFFSET('RFM input'!$J$454,$A824,0),0)</f>
        <v>0</v>
      </c>
      <c r="H827" s="394">
        <f ca="1">IF(H$6=(OFFSET('RFM input'!$G$60,0,'RFM input'!$AA$7)),OFFSET('RFM input'!$J$454,$A824,0),0)</f>
        <v>0</v>
      </c>
      <c r="I827" s="394">
        <f ca="1">IF(I$6=(OFFSET('RFM input'!$G$60,0,'RFM input'!$AA$7)),OFFSET('RFM input'!$J$454,$A824,0),0)</f>
        <v>0</v>
      </c>
      <c r="J827" s="394">
        <f ca="1">IF(J$6=(OFFSET('RFM input'!$G$60,0,'RFM input'!$AA$7)),OFFSET('RFM input'!$J$454,$A824,0),0)</f>
        <v>0</v>
      </c>
      <c r="K827" s="394">
        <f ca="1">IF(K$6=(OFFSET('RFM input'!$G$60,0,'RFM input'!$AA$7)),OFFSET('RFM input'!$J$454,$A824,0),0)</f>
        <v>0</v>
      </c>
      <c r="L827" s="394">
        <f ca="1">IF(L$6=(OFFSET('RFM input'!$G$60,0,'RFM input'!$AA$7)),OFFSET('RFM input'!$J$454,$A824,0),0)</f>
        <v>0</v>
      </c>
      <c r="M827" s="394">
        <f ca="1">IF(M$6=(OFFSET('RFM input'!$G$60,0,'RFM input'!$AA$7)),OFFSET('RFM input'!$J$454,$A824,0),0)</f>
        <v>0</v>
      </c>
      <c r="N827" s="394"/>
      <c r="O827" s="394"/>
      <c r="P827" s="394"/>
      <c r="Q827" s="394"/>
      <c r="R827" s="394"/>
      <c r="S827" s="394"/>
      <c r="T827" s="394"/>
      <c r="U827" s="394"/>
      <c r="V827" s="394"/>
      <c r="W827" s="394"/>
      <c r="X827" s="249"/>
      <c r="Y827" s="249"/>
      <c r="Z827" s="249"/>
      <c r="AA827" s="249"/>
      <c r="AB827" s="249"/>
    </row>
    <row r="828" spans="1:28" hidden="1" outlineLevel="1">
      <c r="A828" s="459">
        <v>-1</v>
      </c>
      <c r="B828" s="309" t="s">
        <v>297</v>
      </c>
      <c r="C828" s="395"/>
      <c r="D828" s="395">
        <f t="shared" ref="D828" ca="1" si="1167">IF(D852="n/a",0,IF(AND(D826=0,C828=0),0,
IF(AND(D826&lt;&gt;0,C828=0),(D826/D$10),
IF(AND(D827&lt;&gt;0,C828&lt;&gt;0),(C828-(C828/C852))+(D826/D$10),
IF(C852&lt;1,0,(C828-(C828/C852)))))))</f>
        <v>0</v>
      </c>
      <c r="E828" s="395">
        <f t="shared" ref="E828" ca="1" si="1168">IF(E852="n/a",0,IF(AND(E826=0,D828=0),0,
IF(AND(E826&lt;&gt;0,D828=0),(E826/E$10),
IF(AND(E827&lt;&gt;0,D828&lt;&gt;0),(D828-(D828/D852))+(E826/E$10),
IF(D852&lt;1,0,(D828-(D828/D852)))))))</f>
        <v>0</v>
      </c>
      <c r="F828" s="395">
        <f t="shared" ref="F828" ca="1" si="1169">IF(F852="n/a",0,IF(AND(F826=0,E828=0),0,
IF(AND(F826&lt;&gt;0,E828=0),(F826/F$10),
IF(AND(F827&lt;&gt;0,E828&lt;&gt;0),(E828-(E828/E852))+(F826/F$10),
IF(E852&lt;1,0,(E828-(E828/E852)))))))</f>
        <v>0</v>
      </c>
      <c r="G828" s="395">
        <f t="shared" ref="G828" ca="1" si="1170">IF(G852="n/a",0,IF(AND(G826=0,F828=0),0,
IF(AND(G826&lt;&gt;0,F828=0),(G826/G$10),
IF(AND(G827&lt;&gt;0,F828&lt;&gt;0),(F828-(F828/F852))+(G826/G$10),
IF(F852&lt;1,0,(F828-(F828/F852)))))))</f>
        <v>0</v>
      </c>
      <c r="H828" s="395">
        <f ca="1">IF(H852="n/a",0,IF(AND(H826=0,G828=0),0,
IF(AND(H826&lt;&gt;0,G828=0),(H826/H$10),
IF(AND(H827&lt;&gt;0,G828&lt;&gt;0),(G828-(G828/G852))+(H826/H$10),
IF(G852&lt;1,0,(G828-(G828/G852)))))))</f>
        <v>0</v>
      </c>
      <c r="I828" s="395">
        <f t="shared" ref="I828" ca="1" si="1171">IF(I852="n/a",0,IF(AND(I826=0,H828=0),0,
IF(AND(I826&lt;&gt;0,H828=0),(I826/I$10),
IF(AND(I827&lt;&gt;0,H828&lt;&gt;0),(H828-(H828/H852))+(I826/I$10),
IF(H852&lt;1,0,(H828-(H828/H852)))))))</f>
        <v>0</v>
      </c>
      <c r="J828" s="395">
        <f t="shared" ref="J828" ca="1" si="1172">IF(J852="n/a",0,IF(AND(J826=0,I828=0),0,
IF(AND(J826&lt;&gt;0,I828=0),(J826/J$10),
IF(AND(J827&lt;&gt;0,I828&lt;&gt;0),(I828-(I828/I852))+(J826/J$10),
IF(I852&lt;1,0,(I828-(I828/I852)))))))</f>
        <v>0</v>
      </c>
      <c r="K828" s="395">
        <f t="shared" ref="K828" ca="1" si="1173">IF(K852="n/a",0,IF(AND(K826=0,J828=0),0,
IF(AND(K826&lt;&gt;0,J828=0),(K826/K$10),
IF(AND(K827&lt;&gt;0,J828&lt;&gt;0),(J828-(J828/J852))+(K826/K$10),
IF(J852&lt;1,0,(J828-(J828/J852)))))))</f>
        <v>0</v>
      </c>
      <c r="L828" s="395">
        <f t="shared" ref="L828" ca="1" si="1174">IF(L852="n/a",0,IF(AND(L826=0,K828=0),0,
IF(AND(L826&lt;&gt;0,K828=0),(L826/L$10),
IF(AND(L827&lt;&gt;0,K828&lt;&gt;0),(K828-(K828/K852))+(L826/L$10),
IF(K852&lt;1,0,(K828-(K828/K852)))))))</f>
        <v>0</v>
      </c>
      <c r="M828" s="395">
        <f t="shared" ref="M828" ca="1" si="1175">IF(M852="n/a",0,IF(AND(M826=0,L828=0),0,
IF(AND(M826&lt;&gt;0,L828=0),(M826/M$10),
IF(AND(M827&lt;&gt;0,L828&lt;&gt;0),(L828-(L828/L852))+(M826/M$10),
IF(L852&lt;1,0,(L828-(L828/L852)))))))</f>
        <v>0</v>
      </c>
      <c r="N828" s="395">
        <f t="shared" ref="N828" ca="1" si="1176">IF(N852="n/a",0,IF(AND(N826=0,M828=0),0,
IF(AND(N826&lt;&gt;0,M828=0),(N826/N$10),
IF(AND(N827&lt;&gt;0,M828&lt;&gt;0),(M828-(M828/M852))+(N826/N$10),
IF(M852&lt;1,0,(M828-(M828/M852)))))))</f>
        <v>0</v>
      </c>
      <c r="O828" s="395">
        <f t="shared" ref="O828" ca="1" si="1177">IF(O852="n/a",0,IF(AND(O826=0,N828=0),0,
IF(AND(O826&lt;&gt;0,N828=0),(O826/O$10),
IF(AND(O827&lt;&gt;0,N828&lt;&gt;0),(N828-(N828/N852))+(O826/O$10),
IF(N852&lt;1,0,(N828-(N828/N852)))))))</f>
        <v>0</v>
      </c>
      <c r="P828" s="395">
        <f t="shared" ref="P828" ca="1" si="1178">IF(P852="n/a",0,IF(AND(P826=0,O828=0),0,
IF(AND(P826&lt;&gt;0,O828=0),(P826/P$10),
IF(AND(P827&lt;&gt;0,O828&lt;&gt;0),(O828-(O828/O852))+(P826/P$10),
IF(O852&lt;1,0,(O828-(O828/O852)))))))</f>
        <v>0</v>
      </c>
      <c r="Q828" s="395">
        <f t="shared" ref="Q828" ca="1" si="1179">IF(Q852="n/a",0,IF(AND(Q826=0,P828=0),0,
IF(AND(Q826&lt;&gt;0,P828=0),(Q826/Q$10),
IF(AND(Q827&lt;&gt;0,P828&lt;&gt;0),(P828-(P828/P852))+(Q826/Q$10),
IF(P852&lt;1,0,(P828-(P828/P852)))))))</f>
        <v>0</v>
      </c>
      <c r="R828" s="395">
        <f t="shared" ref="R828" ca="1" si="1180">IF(R852="n/a",0,IF(AND(R826=0,Q828=0),0,
IF(AND(R826&lt;&gt;0,Q828=0),(R826/R$10),
IF(AND(R827&lt;&gt;0,Q828&lt;&gt;0),(Q828-(Q828/Q852))+(R826/R$10),
IF(Q852&lt;1,0,(Q828-(Q828/Q852)))))))</f>
        <v>0</v>
      </c>
      <c r="S828" s="395">
        <f t="shared" ref="S828" ca="1" si="1181">IF(S852="n/a",0,IF(AND(S826=0,R828=0),0,
IF(AND(S826&lt;&gt;0,R828=0),(S826/S$10),
IF(AND(S827&lt;&gt;0,R828&lt;&gt;0),(R828-(R828/R852))+(S826/S$10),
IF(R852&lt;1,0,(R828-(R828/R852)))))))</f>
        <v>0</v>
      </c>
      <c r="T828" s="395">
        <f t="shared" ref="T828" ca="1" si="1182">IF(T852="n/a",0,IF(AND(T826=0,S828=0),0,
IF(AND(T826&lt;&gt;0,S828=0),(T826/T$10),
IF(AND(T827&lt;&gt;0,S828&lt;&gt;0),(S828-(S828/S852))+(T826/T$10),
IF(S852&lt;1,0,(S828-(S828/S852)))))))</f>
        <v>0</v>
      </c>
      <c r="U828" s="395">
        <f t="shared" ref="U828" ca="1" si="1183">IF(U852="n/a",0,IF(AND(U826=0,T828=0),0,
IF(AND(U826&lt;&gt;0,T828=0),(U826/U$10),
IF(AND(U827&lt;&gt;0,T828&lt;&gt;0),(T828-(T828/T852))+(U826/U$10),
IF(T852&lt;1,0,(T828-(T828/T852)))))))</f>
        <v>0</v>
      </c>
      <c r="V828" s="395">
        <f t="shared" ref="V828" ca="1" si="1184">IF(V852="n/a",0,IF(AND(V826=0,U828=0),0,
IF(AND(V826&lt;&gt;0,U828=0),(V826/V$10),
IF(AND(V827&lt;&gt;0,U828&lt;&gt;0),(U828-(U828/U852))+(V826/V$10),
IF(U852&lt;1,0,(U828-(U828/U852)))))))</f>
        <v>0</v>
      </c>
      <c r="W828" s="395">
        <f t="shared" ref="W828" ca="1" si="1185">IF(W852="n/a",0,IF(AND(W826=0,V828=0),0,
IF(AND(W826&lt;&gt;0,V828=0),(W826/W$10),
IF(AND(W827&lt;&gt;0,V828&lt;&gt;0),(V828-(V828/V852))+(W826/W$10),
IF(V852&lt;1,0,(V828-(V828/V852)))))))</f>
        <v>0</v>
      </c>
      <c r="X828" s="249"/>
      <c r="Y828" s="249"/>
      <c r="Z828" s="249"/>
      <c r="AA828" s="249"/>
      <c r="AB828" s="249"/>
    </row>
    <row r="829" spans="1:28" hidden="1" outlineLevel="1">
      <c r="A829" s="331">
        <v>0</v>
      </c>
      <c r="B829" s="309" t="s">
        <v>194</v>
      </c>
      <c r="C829" s="395">
        <f ca="1">C824/C$10</f>
        <v>0</v>
      </c>
      <c r="D829" s="395">
        <f ca="1">IF(C853="n/a",C829,IFERROR(IF((OFFSET($C829,0,$A829))&lt;0,
MIN(0,C829-(OFFSET($C829,0,$A829)/(OFFSET($C824,-$A828,$A829)))),
MAX(0,C829-(OFFSET($C829,0,$A829)/(OFFSET($C824,-$A828,$A829))))),0))</f>
        <v>0</v>
      </c>
      <c r="E829" s="395">
        <f t="shared" ref="E829" ca="1" si="1186">IF(D853="n/a",D829,IFERROR(IF((OFFSET($C829,0,$A829))&lt;0,
MIN(0,D829-(OFFSET($C829,0,$A829)/(OFFSET($C824,-$A828,$A829)))),
MAX(0,D829-(OFFSET($C829,0,$A829)/(OFFSET($C824,-$A828,$A829))))),0))</f>
        <v>0</v>
      </c>
      <c r="F829" s="395">
        <f t="shared" ref="F829:F830" ca="1" si="1187">IF(E853="n/a",E829,IFERROR(IF((OFFSET($C829,0,$A829))&lt;0,
MIN(0,E829-(OFFSET($C829,0,$A829)/(OFFSET($C824,-$A828,$A829)))),
MAX(0,E829-(OFFSET($C829,0,$A829)/(OFFSET($C824,-$A828,$A829))))),0))</f>
        <v>0</v>
      </c>
      <c r="G829" s="395">
        <f t="shared" ref="G829:G831" ca="1" si="1188">IF(F853="n/a",F829,IFERROR(IF((OFFSET($C829,0,$A829))&lt;0,
MIN(0,F829-(OFFSET($C829,0,$A829)/(OFFSET($C824,-$A828,$A829)))),
MAX(0,F829-(OFFSET($C829,0,$A829)/(OFFSET($C824,-$A828,$A829))))),0))</f>
        <v>0</v>
      </c>
      <c r="H829" s="395">
        <f t="shared" ref="H829:H832" ca="1" si="1189">IF(G853="n/a",G829,IFERROR(IF((OFFSET($C829,0,$A829))&lt;0,
MIN(0,G829-(OFFSET($C829,0,$A829)/(OFFSET($C824,-$A828,$A829)))),
MAX(0,G829-(OFFSET($C829,0,$A829)/(OFFSET($C824,-$A828,$A829))))),0))</f>
        <v>0</v>
      </c>
      <c r="I829" s="395">
        <f t="shared" ref="I829:I833" ca="1" si="1190">IF(H853="n/a",H829,IFERROR(IF((OFFSET($C829,0,$A829))&lt;0,
MIN(0,H829-(OFFSET($C829,0,$A829)/(OFFSET($C824,-$A828,$A829)))),
MAX(0,H829-(OFFSET($C829,0,$A829)/(OFFSET($C824,-$A828,$A829))))),0))</f>
        <v>0</v>
      </c>
      <c r="J829" s="395">
        <f t="shared" ref="J829:J834" ca="1" si="1191">IF(I853="n/a",I829,IFERROR(IF((OFFSET($C829,0,$A829))&lt;0,
MIN(0,I829-(OFFSET($C829,0,$A829)/(OFFSET($C824,-$A828,$A829)))),
MAX(0,I829-(OFFSET($C829,0,$A829)/(OFFSET($C824,-$A828,$A829))))),0))</f>
        <v>0</v>
      </c>
      <c r="K829" s="395">
        <f t="shared" ref="K829:K835" ca="1" si="1192">IF(J853="n/a",J829,IFERROR(IF((OFFSET($C829,0,$A829))&lt;0,
MIN(0,J829-(OFFSET($C829,0,$A829)/(OFFSET($C824,-$A828,$A829)))),
MAX(0,J829-(OFFSET($C829,0,$A829)/(OFFSET($C824,-$A828,$A829))))),0))</f>
        <v>0</v>
      </c>
      <c r="L829" s="395">
        <f t="shared" ref="L829:L836" ca="1" si="1193">IF(K853="n/a",K829,IFERROR(IF((OFFSET($C829,0,$A829))&lt;0,
MIN(0,K829-(OFFSET($C829,0,$A829)/(OFFSET($C824,-$A828,$A829)))),
MAX(0,K829-(OFFSET($C829,0,$A829)/(OFFSET($C824,-$A828,$A829))))),0))</f>
        <v>0</v>
      </c>
      <c r="M829" s="395">
        <f t="shared" ref="M829:M837" ca="1" si="1194">IF(L853="n/a",L829,IFERROR(IF((OFFSET($C829,0,$A829))&lt;0,
MIN(0,L829-(OFFSET($C829,0,$A829)/(OFFSET($C824,-$A828,$A829)))),
MAX(0,L829-(OFFSET($C829,0,$A829)/(OFFSET($C824,-$A828,$A829))))),0))</f>
        <v>0</v>
      </c>
      <c r="N829" s="395">
        <f t="shared" ref="N829:N838" ca="1" si="1195">IF(M853="n/a",M829,IFERROR(IF((OFFSET($C829,0,$A829))&lt;0,
MIN(0,M829-(OFFSET($C829,0,$A829)/(OFFSET($C824,-$A828,$A829)))),
MAX(0,M829-(OFFSET($C829,0,$A829)/(OFFSET($C824,-$A828,$A829))))),0))</f>
        <v>0</v>
      </c>
      <c r="O829" s="395">
        <f t="shared" ref="O829:O839" ca="1" si="1196">IF(N853="n/a",N829,IFERROR(IF((OFFSET($C829,0,$A829))&lt;0,
MIN(0,N829-(OFFSET($C829,0,$A829)/(OFFSET($C824,-$A828,$A829)))),
MAX(0,N829-(OFFSET($C829,0,$A829)/(OFFSET($C824,-$A828,$A829))))),0))</f>
        <v>0</v>
      </c>
      <c r="P829" s="395">
        <f t="shared" ref="P829:P840" ca="1" si="1197">IF(O853="n/a",O829,IFERROR(IF((OFFSET($C829,0,$A829))&lt;0,
MIN(0,O829-(OFFSET($C829,0,$A829)/(OFFSET($C824,-$A828,$A829)))),
MAX(0,O829-(OFFSET($C829,0,$A829)/(OFFSET($C824,-$A828,$A829))))),0))</f>
        <v>0</v>
      </c>
      <c r="Q829" s="395">
        <f t="shared" ref="Q829:Q841" ca="1" si="1198">IF(P853="n/a",P829,IFERROR(IF((OFFSET($C829,0,$A829))&lt;0,
MIN(0,P829-(OFFSET($C829,0,$A829)/(OFFSET($C824,-$A828,$A829)))),
MAX(0,P829-(OFFSET($C829,0,$A829)/(OFFSET($C824,-$A828,$A829))))),0))</f>
        <v>0</v>
      </c>
      <c r="R829" s="395">
        <f t="shared" ref="R829:R842" ca="1" si="1199">IF(Q853="n/a",Q829,IFERROR(IF((OFFSET($C829,0,$A829))&lt;0,
MIN(0,Q829-(OFFSET($C829,0,$A829)/(OFFSET($C824,-$A828,$A829)))),
MAX(0,Q829-(OFFSET($C829,0,$A829)/(OFFSET($C824,-$A828,$A829))))),0))</f>
        <v>0</v>
      </c>
      <c r="S829" s="395">
        <f t="shared" ref="S829:S843" ca="1" si="1200">IF(R853="n/a",R829,IFERROR(IF((OFFSET($C829,0,$A829))&lt;0,
MIN(0,R829-(OFFSET($C829,0,$A829)/(OFFSET($C824,-$A828,$A829)))),
MAX(0,R829-(OFFSET($C829,0,$A829)/(OFFSET($C824,-$A828,$A829))))),0))</f>
        <v>0</v>
      </c>
      <c r="T829" s="395">
        <f t="shared" ref="T829:T844" ca="1" si="1201">IF(S853="n/a",S829,IFERROR(IF((OFFSET($C829,0,$A829))&lt;0,
MIN(0,S829-(OFFSET($C829,0,$A829)/(OFFSET($C824,-$A828,$A829)))),
MAX(0,S829-(OFFSET($C829,0,$A829)/(OFFSET($C824,-$A828,$A829))))),0))</f>
        <v>0</v>
      </c>
      <c r="U829" s="395">
        <f t="shared" ref="U829:U845" ca="1" si="1202">IF(T853="n/a",T829,IFERROR(IF((OFFSET($C829,0,$A829))&lt;0,
MIN(0,T829-(OFFSET($C829,0,$A829)/(OFFSET($C824,-$A828,$A829)))),
MAX(0,T829-(OFFSET($C829,0,$A829)/(OFFSET($C824,-$A828,$A829))))),0))</f>
        <v>0</v>
      </c>
      <c r="V829" s="395">
        <f t="shared" ref="V829:V846" ca="1" si="1203">IF(U853="n/a",U829,IFERROR(IF((OFFSET($C829,0,$A829))&lt;0,
MIN(0,U829-(OFFSET($C829,0,$A829)/(OFFSET($C824,-$A828,$A829)))),
MAX(0,U829-(OFFSET($C829,0,$A829)/(OFFSET($C824,-$A828,$A829))))),0))</f>
        <v>0</v>
      </c>
      <c r="W829" s="395">
        <f t="shared" ref="W829:W847" ca="1" si="1204">IF(V853="n/a",V829,IFERROR(IF((OFFSET($C829,0,$A829))&lt;0,
MIN(0,V829-(OFFSET($C829,0,$A829)/(OFFSET($C824,-$A828,$A829)))),
MAX(0,V829-(OFFSET($C829,0,$A829)/(OFFSET($C824,-$A828,$A829))))),0))</f>
        <v>0</v>
      </c>
      <c r="X829" s="249"/>
      <c r="Y829" s="249"/>
      <c r="Z829" s="249"/>
      <c r="AA829" s="249"/>
      <c r="AB829" s="249"/>
    </row>
    <row r="830" spans="1:28" hidden="1" outlineLevel="1">
      <c r="A830" s="331">
        <v>1</v>
      </c>
      <c r="B830" s="309" t="str">
        <f t="shared" ref="B830:B848" ca="1" si="1205">"Depreciated Net Capex "&amp;OFFSET($C$6,0,A830)</f>
        <v>Depreciated Net Capex 2013</v>
      </c>
      <c r="C830" s="396"/>
      <c r="D830" s="397">
        <f ca="1">(D824*((1+D$11)^0.5)/D$10)</f>
        <v>0</v>
      </c>
      <c r="E830" s="395">
        <f ca="1">IF(D854="n/a",D830,IFERROR(IF((OFFSET($C830,0,$A830))&lt;0,
MIN(0,D830-(OFFSET($C830,0,$A830)/(OFFSET($C825,-$A829,$A830)))),
MAX(0,D830-(OFFSET($C830,0,$A830)/(OFFSET($C825,-$A829,$A830))))),0))</f>
        <v>0</v>
      </c>
      <c r="F830" s="395">
        <f t="shared" ca="1" si="1187"/>
        <v>0</v>
      </c>
      <c r="G830" s="395">
        <f t="shared" ca="1" si="1188"/>
        <v>0</v>
      </c>
      <c r="H830" s="395">
        <f t="shared" ca="1" si="1189"/>
        <v>0</v>
      </c>
      <c r="I830" s="395">
        <f t="shared" ca="1" si="1190"/>
        <v>0</v>
      </c>
      <c r="J830" s="395">
        <f t="shared" ca="1" si="1191"/>
        <v>0</v>
      </c>
      <c r="K830" s="395">
        <f t="shared" ca="1" si="1192"/>
        <v>0</v>
      </c>
      <c r="L830" s="395">
        <f t="shared" ca="1" si="1193"/>
        <v>0</v>
      </c>
      <c r="M830" s="395">
        <f t="shared" ca="1" si="1194"/>
        <v>0</v>
      </c>
      <c r="N830" s="395">
        <f t="shared" ca="1" si="1195"/>
        <v>0</v>
      </c>
      <c r="O830" s="395">
        <f t="shared" ca="1" si="1196"/>
        <v>0</v>
      </c>
      <c r="P830" s="395">
        <f t="shared" ca="1" si="1197"/>
        <v>0</v>
      </c>
      <c r="Q830" s="395">
        <f t="shared" ca="1" si="1198"/>
        <v>0</v>
      </c>
      <c r="R830" s="395">
        <f t="shared" ca="1" si="1199"/>
        <v>0</v>
      </c>
      <c r="S830" s="395">
        <f t="shared" ca="1" si="1200"/>
        <v>0</v>
      </c>
      <c r="T830" s="395">
        <f t="shared" ca="1" si="1201"/>
        <v>0</v>
      </c>
      <c r="U830" s="395">
        <f t="shared" ca="1" si="1202"/>
        <v>0</v>
      </c>
      <c r="V830" s="395">
        <f t="shared" ca="1" si="1203"/>
        <v>0</v>
      </c>
      <c r="W830" s="395">
        <f t="shared" ca="1" si="1204"/>
        <v>0</v>
      </c>
      <c r="X830" s="249"/>
      <c r="Y830" s="249"/>
      <c r="Z830" s="249"/>
      <c r="AA830" s="249"/>
      <c r="AB830" s="249"/>
    </row>
    <row r="831" spans="1:28" hidden="1" outlineLevel="1">
      <c r="A831" s="331">
        <v>2</v>
      </c>
      <c r="B831" s="309" t="str">
        <f t="shared" ca="1" si="1205"/>
        <v>Depreciated Net Capex 2014</v>
      </c>
      <c r="C831" s="398"/>
      <c r="D831" s="399"/>
      <c r="E831" s="397">
        <f ca="1">(E824*((1+E$11)^0.5)/E$10)</f>
        <v>0</v>
      </c>
      <c r="F831" s="395">
        <f ca="1">IF(E855="n/a",E831,IFERROR(IF((OFFSET($C831,0,$A831))&lt;0,
MIN(0,E831-(OFFSET($C831,0,$A831)/(OFFSET($C826,-$A830,$A831)))),
MAX(0,E831-(OFFSET($C831,0,$A831)/(OFFSET($C826,-$A830,$A831))))),0))</f>
        <v>0</v>
      </c>
      <c r="G831" s="395">
        <f t="shared" ca="1" si="1188"/>
        <v>0</v>
      </c>
      <c r="H831" s="395">
        <f t="shared" ca="1" si="1189"/>
        <v>0</v>
      </c>
      <c r="I831" s="395">
        <f t="shared" ca="1" si="1190"/>
        <v>0</v>
      </c>
      <c r="J831" s="395">
        <f t="shared" ca="1" si="1191"/>
        <v>0</v>
      </c>
      <c r="K831" s="395">
        <f t="shared" ca="1" si="1192"/>
        <v>0</v>
      </c>
      <c r="L831" s="395">
        <f t="shared" ca="1" si="1193"/>
        <v>0</v>
      </c>
      <c r="M831" s="395">
        <f t="shared" ca="1" si="1194"/>
        <v>0</v>
      </c>
      <c r="N831" s="395">
        <f t="shared" ca="1" si="1195"/>
        <v>0</v>
      </c>
      <c r="O831" s="395">
        <f t="shared" ca="1" si="1196"/>
        <v>0</v>
      </c>
      <c r="P831" s="395">
        <f t="shared" ca="1" si="1197"/>
        <v>0</v>
      </c>
      <c r="Q831" s="395">
        <f t="shared" ca="1" si="1198"/>
        <v>0</v>
      </c>
      <c r="R831" s="395">
        <f t="shared" ca="1" si="1199"/>
        <v>0</v>
      </c>
      <c r="S831" s="395">
        <f t="shared" ca="1" si="1200"/>
        <v>0</v>
      </c>
      <c r="T831" s="395">
        <f t="shared" ca="1" si="1201"/>
        <v>0</v>
      </c>
      <c r="U831" s="395">
        <f t="shared" ca="1" si="1202"/>
        <v>0</v>
      </c>
      <c r="V831" s="395">
        <f t="shared" ca="1" si="1203"/>
        <v>0</v>
      </c>
      <c r="W831" s="395">
        <f t="shared" ca="1" si="1204"/>
        <v>0</v>
      </c>
      <c r="X831" s="334"/>
      <c r="Y831" s="249"/>
      <c r="Z831" s="249"/>
      <c r="AA831" s="249"/>
      <c r="AB831" s="249"/>
    </row>
    <row r="832" spans="1:28" hidden="1" outlineLevel="1">
      <c r="A832" s="331">
        <v>3</v>
      </c>
      <c r="B832" s="309" t="str">
        <f t="shared" ca="1" si="1205"/>
        <v>Depreciated Net Capex 2015</v>
      </c>
      <c r="C832" s="398"/>
      <c r="D832" s="398"/>
      <c r="E832" s="399"/>
      <c r="F832" s="400">
        <f ca="1">($F824*((1+F$11)^0.5)/F$10)</f>
        <v>0</v>
      </c>
      <c r="G832" s="395">
        <f ca="1">IF(F856="n/a",F832,IFERROR(IF((OFFSET($C832,0,$A832))&lt;0,
MIN(0,F832-(OFFSET($C832,0,$A832)/(OFFSET($C827,-$A831,$A832)))),
MAX(0,F832-(OFFSET($C832,0,$A832)/(OFFSET($C827,-$A831,$A832))))),0))</f>
        <v>0</v>
      </c>
      <c r="H832" s="395">
        <f t="shared" ca="1" si="1189"/>
        <v>0</v>
      </c>
      <c r="I832" s="395">
        <f t="shared" ca="1" si="1190"/>
        <v>0</v>
      </c>
      <c r="J832" s="395">
        <f t="shared" ca="1" si="1191"/>
        <v>0</v>
      </c>
      <c r="K832" s="395">
        <f t="shared" ca="1" si="1192"/>
        <v>0</v>
      </c>
      <c r="L832" s="395">
        <f t="shared" ca="1" si="1193"/>
        <v>0</v>
      </c>
      <c r="M832" s="395">
        <f t="shared" ca="1" si="1194"/>
        <v>0</v>
      </c>
      <c r="N832" s="395">
        <f t="shared" ca="1" si="1195"/>
        <v>0</v>
      </c>
      <c r="O832" s="395">
        <f t="shared" ca="1" si="1196"/>
        <v>0</v>
      </c>
      <c r="P832" s="395">
        <f t="shared" ca="1" si="1197"/>
        <v>0</v>
      </c>
      <c r="Q832" s="395">
        <f t="shared" ca="1" si="1198"/>
        <v>0</v>
      </c>
      <c r="R832" s="395">
        <f t="shared" ca="1" si="1199"/>
        <v>0</v>
      </c>
      <c r="S832" s="395">
        <f t="shared" ca="1" si="1200"/>
        <v>0</v>
      </c>
      <c r="T832" s="395">
        <f t="shared" ca="1" si="1201"/>
        <v>0</v>
      </c>
      <c r="U832" s="395">
        <f t="shared" ca="1" si="1202"/>
        <v>0</v>
      </c>
      <c r="V832" s="395">
        <f t="shared" ca="1" si="1203"/>
        <v>0</v>
      </c>
      <c r="W832" s="395">
        <f t="shared" ca="1" si="1204"/>
        <v>0</v>
      </c>
      <c r="X832" s="334"/>
      <c r="Y832" s="334"/>
      <c r="Z832" s="249"/>
      <c r="AA832" s="249"/>
      <c r="AB832" s="249"/>
    </row>
    <row r="833" spans="1:28" hidden="1" outlineLevel="1">
      <c r="A833" s="331">
        <v>4</v>
      </c>
      <c r="B833" s="309" t="str">
        <f t="shared" ca="1" si="1205"/>
        <v>Depreciated Net Capex 2016</v>
      </c>
      <c r="C833" s="398"/>
      <c r="D833" s="398"/>
      <c r="E833" s="398"/>
      <c r="F833" s="399"/>
      <c r="G833" s="400">
        <f ca="1">($G824*((1+G$11)^0.5)/G$10)</f>
        <v>0</v>
      </c>
      <c r="H833" s="395">
        <f ca="1">IF(G857="n/a",G833,IFERROR(IF((OFFSET($C833,0,$A833))&lt;0,
MIN(0,G833-(OFFSET($C833,0,$A833)/(OFFSET($C828,-$A832,$A833)))),
MAX(0,G833-(OFFSET($C833,0,$A833)/(OFFSET($C828,-$A832,$A833))))),0))</f>
        <v>0</v>
      </c>
      <c r="I833" s="395">
        <f t="shared" ca="1" si="1190"/>
        <v>0</v>
      </c>
      <c r="J833" s="395">
        <f t="shared" ca="1" si="1191"/>
        <v>0</v>
      </c>
      <c r="K833" s="395">
        <f t="shared" ca="1" si="1192"/>
        <v>0</v>
      </c>
      <c r="L833" s="395">
        <f t="shared" ca="1" si="1193"/>
        <v>0</v>
      </c>
      <c r="M833" s="395">
        <f t="shared" ca="1" si="1194"/>
        <v>0</v>
      </c>
      <c r="N833" s="395">
        <f t="shared" ca="1" si="1195"/>
        <v>0</v>
      </c>
      <c r="O833" s="395">
        <f t="shared" ca="1" si="1196"/>
        <v>0</v>
      </c>
      <c r="P833" s="395">
        <f t="shared" ca="1" si="1197"/>
        <v>0</v>
      </c>
      <c r="Q833" s="395">
        <f t="shared" ca="1" si="1198"/>
        <v>0</v>
      </c>
      <c r="R833" s="395">
        <f t="shared" ca="1" si="1199"/>
        <v>0</v>
      </c>
      <c r="S833" s="395">
        <f t="shared" ca="1" si="1200"/>
        <v>0</v>
      </c>
      <c r="T833" s="395">
        <f t="shared" ca="1" si="1201"/>
        <v>0</v>
      </c>
      <c r="U833" s="395">
        <f t="shared" ca="1" si="1202"/>
        <v>0</v>
      </c>
      <c r="V833" s="395">
        <f t="shared" ca="1" si="1203"/>
        <v>0</v>
      </c>
      <c r="W833" s="395">
        <f t="shared" ca="1" si="1204"/>
        <v>0</v>
      </c>
      <c r="X833" s="334"/>
      <c r="Y833" s="334"/>
      <c r="Z833" s="334"/>
      <c r="AA833" s="249"/>
      <c r="AB833" s="249"/>
    </row>
    <row r="834" spans="1:28" hidden="1" outlineLevel="1">
      <c r="A834" s="331">
        <v>5</v>
      </c>
      <c r="B834" s="309" t="str">
        <f t="shared" ca="1" si="1205"/>
        <v>Depreciated Net Capex 2017</v>
      </c>
      <c r="C834" s="398"/>
      <c r="D834" s="398"/>
      <c r="E834" s="398"/>
      <c r="F834" s="398"/>
      <c r="G834" s="399"/>
      <c r="H834" s="400">
        <f ca="1">(H824*((1+H$11)^0.5)/H$10)</f>
        <v>0</v>
      </c>
      <c r="I834" s="395">
        <f ca="1">IF(H858="n/a",H834,IFERROR(IF((OFFSET($C834,0,$A834))&lt;0,
MIN(0,H834-(OFFSET($C834,0,$A834)/(OFFSET($C829,-$A833,$A834)))),
MAX(0,H834-(OFFSET($C834,0,$A834)/(OFFSET($C829,-$A833,$A834))))),0))</f>
        <v>0</v>
      </c>
      <c r="J834" s="395">
        <f t="shared" ca="1" si="1191"/>
        <v>0</v>
      </c>
      <c r="K834" s="395">
        <f t="shared" ca="1" si="1192"/>
        <v>0</v>
      </c>
      <c r="L834" s="395">
        <f t="shared" ca="1" si="1193"/>
        <v>0</v>
      </c>
      <c r="M834" s="395">
        <f t="shared" ca="1" si="1194"/>
        <v>0</v>
      </c>
      <c r="N834" s="395">
        <f t="shared" ca="1" si="1195"/>
        <v>0</v>
      </c>
      <c r="O834" s="395">
        <f t="shared" ca="1" si="1196"/>
        <v>0</v>
      </c>
      <c r="P834" s="395">
        <f t="shared" ca="1" si="1197"/>
        <v>0</v>
      </c>
      <c r="Q834" s="395">
        <f t="shared" ca="1" si="1198"/>
        <v>0</v>
      </c>
      <c r="R834" s="395">
        <f t="shared" ca="1" si="1199"/>
        <v>0</v>
      </c>
      <c r="S834" s="395">
        <f t="shared" ca="1" si="1200"/>
        <v>0</v>
      </c>
      <c r="T834" s="395">
        <f t="shared" ca="1" si="1201"/>
        <v>0</v>
      </c>
      <c r="U834" s="395">
        <f t="shared" ca="1" si="1202"/>
        <v>0</v>
      </c>
      <c r="V834" s="395">
        <f t="shared" ca="1" si="1203"/>
        <v>0</v>
      </c>
      <c r="W834" s="395">
        <f t="shared" ca="1" si="1204"/>
        <v>0</v>
      </c>
      <c r="X834" s="334"/>
      <c r="Y834" s="334"/>
      <c r="Z834" s="334"/>
      <c r="AA834" s="249"/>
      <c r="AB834" s="249"/>
    </row>
    <row r="835" spans="1:28" hidden="1" outlineLevel="1">
      <c r="A835" s="331">
        <v>6</v>
      </c>
      <c r="B835" s="309" t="str">
        <f t="shared" ca="1" si="1205"/>
        <v>Depreciated Net Capex 2018</v>
      </c>
      <c r="C835" s="398"/>
      <c r="D835" s="398"/>
      <c r="E835" s="398"/>
      <c r="F835" s="398"/>
      <c r="G835" s="398"/>
      <c r="H835" s="399"/>
      <c r="I835" s="400">
        <f ca="1">(I824*((1+I$11)^0.5)/I$10)</f>
        <v>0</v>
      </c>
      <c r="J835" s="395">
        <f ca="1">IF(I859="n/a",I835,IFERROR(IF((OFFSET($C835,0,$A835))&lt;0,
MIN(0,I835-(OFFSET($C835,0,$A835)/(OFFSET($C830,-$A834,$A835)))),
MAX(0,I835-(OFFSET($C835,0,$A835)/(OFFSET($C830,-$A834,$A835))))),0))</f>
        <v>0</v>
      </c>
      <c r="K835" s="395">
        <f t="shared" ca="1" si="1192"/>
        <v>0</v>
      </c>
      <c r="L835" s="395">
        <f t="shared" ca="1" si="1193"/>
        <v>0</v>
      </c>
      <c r="M835" s="395">
        <f t="shared" ca="1" si="1194"/>
        <v>0</v>
      </c>
      <c r="N835" s="395">
        <f t="shared" ca="1" si="1195"/>
        <v>0</v>
      </c>
      <c r="O835" s="395">
        <f t="shared" ca="1" si="1196"/>
        <v>0</v>
      </c>
      <c r="P835" s="395">
        <f t="shared" ca="1" si="1197"/>
        <v>0</v>
      </c>
      <c r="Q835" s="395">
        <f t="shared" ca="1" si="1198"/>
        <v>0</v>
      </c>
      <c r="R835" s="395">
        <f t="shared" ca="1" si="1199"/>
        <v>0</v>
      </c>
      <c r="S835" s="395">
        <f t="shared" ca="1" si="1200"/>
        <v>0</v>
      </c>
      <c r="T835" s="395">
        <f t="shared" ca="1" si="1201"/>
        <v>0</v>
      </c>
      <c r="U835" s="395">
        <f t="shared" ca="1" si="1202"/>
        <v>0</v>
      </c>
      <c r="V835" s="395">
        <f t="shared" ca="1" si="1203"/>
        <v>0</v>
      </c>
      <c r="W835" s="395">
        <f t="shared" ca="1" si="1204"/>
        <v>0</v>
      </c>
      <c r="X835" s="334"/>
      <c r="Y835" s="334"/>
      <c r="Z835" s="334"/>
      <c r="AA835" s="249"/>
      <c r="AB835" s="249"/>
    </row>
    <row r="836" spans="1:28" hidden="1" outlineLevel="1">
      <c r="A836" s="331">
        <v>7</v>
      </c>
      <c r="B836" s="309" t="str">
        <f t="shared" ca="1" si="1205"/>
        <v>Depreciated Net Capex 2019</v>
      </c>
      <c r="C836" s="398"/>
      <c r="D836" s="398"/>
      <c r="E836" s="398"/>
      <c r="F836" s="398"/>
      <c r="G836" s="398"/>
      <c r="H836" s="398"/>
      <c r="I836" s="399"/>
      <c r="J836" s="400">
        <f ca="1">(J824*((1+J$11)^0.5)/J$10)</f>
        <v>0</v>
      </c>
      <c r="K836" s="395">
        <f ca="1">IF(J860="n/a",J836,IFERROR(IF((OFFSET($C836,0,$A836))&lt;0,
MIN(0,J836-(OFFSET($C836,0,$A836)/(OFFSET($C831,-$A835,$A836)))),
MAX(0,J836-(OFFSET($C836,0,$A836)/(OFFSET($C831,-$A835,$A836))))),0))</f>
        <v>0</v>
      </c>
      <c r="L836" s="395">
        <f t="shared" ca="1" si="1193"/>
        <v>0</v>
      </c>
      <c r="M836" s="395">
        <f t="shared" ca="1" si="1194"/>
        <v>0</v>
      </c>
      <c r="N836" s="395">
        <f t="shared" ca="1" si="1195"/>
        <v>0</v>
      </c>
      <c r="O836" s="395">
        <f t="shared" ca="1" si="1196"/>
        <v>0</v>
      </c>
      <c r="P836" s="395">
        <f t="shared" ca="1" si="1197"/>
        <v>0</v>
      </c>
      <c r="Q836" s="395">
        <f t="shared" ca="1" si="1198"/>
        <v>0</v>
      </c>
      <c r="R836" s="395">
        <f t="shared" ca="1" si="1199"/>
        <v>0</v>
      </c>
      <c r="S836" s="395">
        <f t="shared" ca="1" si="1200"/>
        <v>0</v>
      </c>
      <c r="T836" s="395">
        <f t="shared" ca="1" si="1201"/>
        <v>0</v>
      </c>
      <c r="U836" s="395">
        <f t="shared" ca="1" si="1202"/>
        <v>0</v>
      </c>
      <c r="V836" s="395">
        <f t="shared" ca="1" si="1203"/>
        <v>0</v>
      </c>
      <c r="W836" s="395">
        <f t="shared" ca="1" si="1204"/>
        <v>0</v>
      </c>
      <c r="X836" s="334"/>
      <c r="Y836" s="334"/>
      <c r="Z836" s="334"/>
      <c r="AA836" s="249"/>
      <c r="AB836" s="249"/>
    </row>
    <row r="837" spans="1:28" hidden="1" outlineLevel="1">
      <c r="A837" s="331">
        <v>8</v>
      </c>
      <c r="B837" s="309" t="str">
        <f t="shared" ca="1" si="1205"/>
        <v>Depreciated Net Capex 2020</v>
      </c>
      <c r="C837" s="398"/>
      <c r="D837" s="398"/>
      <c r="E837" s="398"/>
      <c r="F837" s="398"/>
      <c r="G837" s="398"/>
      <c r="H837" s="398"/>
      <c r="I837" s="398"/>
      <c r="J837" s="399"/>
      <c r="K837" s="400">
        <f ca="1">(K824*((1+K$11)^0.5)/K$10)</f>
        <v>0</v>
      </c>
      <c r="L837" s="395">
        <f ca="1">IF(K861="n/a",K837,IFERROR(IF((OFFSET($C837,0,$A837))&lt;0,
MIN(0,K837-(OFFSET($C837,0,$A837)/(OFFSET($C832,-$A836,$A837)))),
MAX(0,K837-(OFFSET($C837,0,$A837)/(OFFSET($C832,-$A836,$A837))))),0))</f>
        <v>0</v>
      </c>
      <c r="M837" s="395">
        <f t="shared" ca="1" si="1194"/>
        <v>0</v>
      </c>
      <c r="N837" s="395">
        <f t="shared" ca="1" si="1195"/>
        <v>0</v>
      </c>
      <c r="O837" s="395">
        <f t="shared" ca="1" si="1196"/>
        <v>0</v>
      </c>
      <c r="P837" s="395">
        <f t="shared" ca="1" si="1197"/>
        <v>0</v>
      </c>
      <c r="Q837" s="395">
        <f t="shared" ca="1" si="1198"/>
        <v>0</v>
      </c>
      <c r="R837" s="395">
        <f t="shared" ca="1" si="1199"/>
        <v>0</v>
      </c>
      <c r="S837" s="395">
        <f t="shared" ca="1" si="1200"/>
        <v>0</v>
      </c>
      <c r="T837" s="395">
        <f t="shared" ca="1" si="1201"/>
        <v>0</v>
      </c>
      <c r="U837" s="395">
        <f t="shared" ca="1" si="1202"/>
        <v>0</v>
      </c>
      <c r="V837" s="395">
        <f t="shared" ca="1" si="1203"/>
        <v>0</v>
      </c>
      <c r="W837" s="395">
        <f t="shared" ca="1" si="1204"/>
        <v>0</v>
      </c>
      <c r="X837" s="334"/>
      <c r="Y837" s="334"/>
      <c r="Z837" s="334"/>
      <c r="AA837" s="249"/>
      <c r="AB837" s="249"/>
    </row>
    <row r="838" spans="1:28" hidden="1" outlineLevel="1">
      <c r="A838" s="331">
        <v>9</v>
      </c>
      <c r="B838" s="309" t="str">
        <f t="shared" ca="1" si="1205"/>
        <v>Depreciated Net Capex 2021</v>
      </c>
      <c r="C838" s="398"/>
      <c r="D838" s="398"/>
      <c r="E838" s="398"/>
      <c r="F838" s="398"/>
      <c r="G838" s="398"/>
      <c r="H838" s="398"/>
      <c r="I838" s="398"/>
      <c r="J838" s="398"/>
      <c r="K838" s="399"/>
      <c r="L838" s="400">
        <f ca="1">(L824*((1+L$11)^0.5)/L$10)</f>
        <v>0</v>
      </c>
      <c r="M838" s="395">
        <f ca="1">IF(L862="n/a",L838,IFERROR(IF((OFFSET($C838,0,$A838))&lt;0,
MIN(0,L838-(OFFSET($C838,0,$A838)/(OFFSET($C833,-$A837,$A838)))),
MAX(0,L838-(OFFSET($C838,0,$A838)/(OFFSET($C833,-$A837,$A838))))),0))</f>
        <v>0</v>
      </c>
      <c r="N838" s="395">
        <f t="shared" ca="1" si="1195"/>
        <v>0</v>
      </c>
      <c r="O838" s="395">
        <f t="shared" ca="1" si="1196"/>
        <v>0</v>
      </c>
      <c r="P838" s="395">
        <f t="shared" ca="1" si="1197"/>
        <v>0</v>
      </c>
      <c r="Q838" s="395">
        <f t="shared" ca="1" si="1198"/>
        <v>0</v>
      </c>
      <c r="R838" s="395">
        <f t="shared" ca="1" si="1199"/>
        <v>0</v>
      </c>
      <c r="S838" s="395">
        <f t="shared" ca="1" si="1200"/>
        <v>0</v>
      </c>
      <c r="T838" s="395">
        <f t="shared" ca="1" si="1201"/>
        <v>0</v>
      </c>
      <c r="U838" s="395">
        <f t="shared" ca="1" si="1202"/>
        <v>0</v>
      </c>
      <c r="V838" s="395">
        <f t="shared" ca="1" si="1203"/>
        <v>0</v>
      </c>
      <c r="W838" s="395">
        <f t="shared" ca="1" si="1204"/>
        <v>0</v>
      </c>
      <c r="X838" s="334"/>
      <c r="Y838" s="334"/>
      <c r="Z838" s="334"/>
      <c r="AA838" s="249"/>
      <c r="AB838" s="249"/>
    </row>
    <row r="839" spans="1:28" hidden="1" outlineLevel="1">
      <c r="A839" s="331">
        <v>10</v>
      </c>
      <c r="B839" s="309" t="str">
        <f t="shared" ca="1" si="1205"/>
        <v>Depreciated Net Capex 2022</v>
      </c>
      <c r="C839" s="398"/>
      <c r="D839" s="398"/>
      <c r="E839" s="398"/>
      <c r="F839" s="398"/>
      <c r="G839" s="398"/>
      <c r="H839" s="398"/>
      <c r="I839" s="398"/>
      <c r="J839" s="398"/>
      <c r="K839" s="398"/>
      <c r="L839" s="399"/>
      <c r="M839" s="400">
        <f ca="1">(M824*((1+M$11)^0.5)/M$10)</f>
        <v>0</v>
      </c>
      <c r="N839" s="395">
        <f ca="1">IF(M863="n/a",M839,IFERROR(IF((OFFSET($C839,0,$A839))&lt;0,
MIN(0,M839-(OFFSET($C839,0,$A839)/(OFFSET($C834,-$A838,$A839)))),
MAX(0,M839-(OFFSET($C839,0,$A839)/(OFFSET($C834,-$A838,$A839))))),0))</f>
        <v>0</v>
      </c>
      <c r="O839" s="395">
        <f t="shared" ca="1" si="1196"/>
        <v>0</v>
      </c>
      <c r="P839" s="395">
        <f t="shared" ca="1" si="1197"/>
        <v>0</v>
      </c>
      <c r="Q839" s="395">
        <f t="shared" ca="1" si="1198"/>
        <v>0</v>
      </c>
      <c r="R839" s="395">
        <f t="shared" ca="1" si="1199"/>
        <v>0</v>
      </c>
      <c r="S839" s="395">
        <f t="shared" ca="1" si="1200"/>
        <v>0</v>
      </c>
      <c r="T839" s="395">
        <f t="shared" ca="1" si="1201"/>
        <v>0</v>
      </c>
      <c r="U839" s="395">
        <f t="shared" ca="1" si="1202"/>
        <v>0</v>
      </c>
      <c r="V839" s="395">
        <f t="shared" ca="1" si="1203"/>
        <v>0</v>
      </c>
      <c r="W839" s="395">
        <f t="shared" ca="1" si="1204"/>
        <v>0</v>
      </c>
      <c r="X839" s="334"/>
      <c r="Y839" s="334"/>
      <c r="Z839" s="334"/>
      <c r="AA839" s="249"/>
      <c r="AB839" s="249"/>
    </row>
    <row r="840" spans="1:28" hidden="1" outlineLevel="1">
      <c r="A840" s="331">
        <v>11</v>
      </c>
      <c r="B840" s="309" t="str">
        <f t="shared" ca="1" si="1205"/>
        <v>Depreciated Net Capex 2023</v>
      </c>
      <c r="C840" s="398"/>
      <c r="D840" s="398"/>
      <c r="E840" s="398"/>
      <c r="F840" s="398"/>
      <c r="G840" s="398"/>
      <c r="H840" s="398"/>
      <c r="I840" s="398"/>
      <c r="J840" s="398"/>
      <c r="K840" s="398"/>
      <c r="L840" s="398"/>
      <c r="M840" s="399"/>
      <c r="N840" s="400">
        <f>(N824*((1+N$11)^0.5)/N$10)</f>
        <v>0</v>
      </c>
      <c r="O840" s="395">
        <f ca="1">IF(N864="n/a",N840,IFERROR(IF((OFFSET($C840,0,$A840))&lt;0,
MIN(0,N840-(OFFSET($C840,0,$A840)/(OFFSET($C835,-$A839,$A840)))),
MAX(0,N840-(OFFSET($C840,0,$A840)/(OFFSET($C835,-$A839,$A840))))),0))</f>
        <v>0</v>
      </c>
      <c r="P840" s="395">
        <f t="shared" ca="1" si="1197"/>
        <v>0</v>
      </c>
      <c r="Q840" s="395">
        <f t="shared" ca="1" si="1198"/>
        <v>0</v>
      </c>
      <c r="R840" s="395">
        <f t="shared" ca="1" si="1199"/>
        <v>0</v>
      </c>
      <c r="S840" s="395">
        <f t="shared" ca="1" si="1200"/>
        <v>0</v>
      </c>
      <c r="T840" s="395">
        <f t="shared" ca="1" si="1201"/>
        <v>0</v>
      </c>
      <c r="U840" s="395">
        <f t="shared" ca="1" si="1202"/>
        <v>0</v>
      </c>
      <c r="V840" s="395">
        <f t="shared" ca="1" si="1203"/>
        <v>0</v>
      </c>
      <c r="W840" s="395">
        <f t="shared" ca="1" si="1204"/>
        <v>0</v>
      </c>
      <c r="X840" s="334"/>
      <c r="Y840" s="334"/>
      <c r="Z840" s="334"/>
      <c r="AA840" s="249"/>
      <c r="AB840" s="249"/>
    </row>
    <row r="841" spans="1:28" hidden="1" outlineLevel="1">
      <c r="A841" s="331">
        <v>12</v>
      </c>
      <c r="B841" s="309" t="str">
        <f t="shared" ca="1" si="1205"/>
        <v>Depreciated Net Capex 2024</v>
      </c>
      <c r="C841" s="398"/>
      <c r="D841" s="398"/>
      <c r="E841" s="398"/>
      <c r="F841" s="398"/>
      <c r="G841" s="398"/>
      <c r="H841" s="398"/>
      <c r="I841" s="398"/>
      <c r="J841" s="398"/>
      <c r="K841" s="398"/>
      <c r="L841" s="398"/>
      <c r="M841" s="398"/>
      <c r="N841" s="399"/>
      <c r="O841" s="400">
        <f>(O824*((1+O$11)^0.5)/O$10)</f>
        <v>0</v>
      </c>
      <c r="P841" s="395">
        <f ca="1">IF(O865="n/a",O841,IFERROR(IF((OFFSET($C841,0,$A841))&lt;0,
MIN(0,O841-(OFFSET($C841,0,$A841)/(OFFSET($C836,-$A840,$A841)))),
MAX(0,O841-(OFFSET($C841,0,$A841)/(OFFSET($C836,-$A840,$A841))))),0))</f>
        <v>0</v>
      </c>
      <c r="Q841" s="395">
        <f t="shared" ca="1" si="1198"/>
        <v>0</v>
      </c>
      <c r="R841" s="395">
        <f t="shared" ca="1" si="1199"/>
        <v>0</v>
      </c>
      <c r="S841" s="395">
        <f t="shared" ca="1" si="1200"/>
        <v>0</v>
      </c>
      <c r="T841" s="395">
        <f t="shared" ca="1" si="1201"/>
        <v>0</v>
      </c>
      <c r="U841" s="395">
        <f t="shared" ca="1" si="1202"/>
        <v>0</v>
      </c>
      <c r="V841" s="395">
        <f t="shared" ca="1" si="1203"/>
        <v>0</v>
      </c>
      <c r="W841" s="395">
        <f t="shared" ca="1" si="1204"/>
        <v>0</v>
      </c>
      <c r="X841" s="334"/>
      <c r="Y841" s="334"/>
      <c r="Z841" s="334"/>
      <c r="AA841" s="249"/>
      <c r="AB841" s="249"/>
    </row>
    <row r="842" spans="1:28" hidden="1" outlineLevel="1">
      <c r="A842" s="331">
        <v>13</v>
      </c>
      <c r="B842" s="309" t="str">
        <f t="shared" ca="1" si="1205"/>
        <v>Depreciated Net Capex 2025</v>
      </c>
      <c r="C842" s="398"/>
      <c r="D842" s="398"/>
      <c r="E842" s="398"/>
      <c r="F842" s="398"/>
      <c r="G842" s="398"/>
      <c r="H842" s="398"/>
      <c r="I842" s="398"/>
      <c r="J842" s="398"/>
      <c r="K842" s="398"/>
      <c r="L842" s="398"/>
      <c r="M842" s="398"/>
      <c r="N842" s="398"/>
      <c r="O842" s="399"/>
      <c r="P842" s="400">
        <f>(P824*((1+P$11)^0.5)/P$10)</f>
        <v>0</v>
      </c>
      <c r="Q842" s="395">
        <f ca="1">IF(P866="n/a",P842,IFERROR(IF((OFFSET($C842,0,$A842))&lt;0,
MIN(0,P842-(OFFSET($C842,0,$A842)/(OFFSET($C837,-$A841,$A842)))),
MAX(0,P842-(OFFSET($C842,0,$A842)/(OFFSET($C837,-$A841,$A842))))),0))</f>
        <v>0</v>
      </c>
      <c r="R842" s="395">
        <f t="shared" ca="1" si="1199"/>
        <v>0</v>
      </c>
      <c r="S842" s="395">
        <f t="shared" ca="1" si="1200"/>
        <v>0</v>
      </c>
      <c r="T842" s="395">
        <f t="shared" ca="1" si="1201"/>
        <v>0</v>
      </c>
      <c r="U842" s="395">
        <f t="shared" ca="1" si="1202"/>
        <v>0</v>
      </c>
      <c r="V842" s="395">
        <f t="shared" ca="1" si="1203"/>
        <v>0</v>
      </c>
      <c r="W842" s="395">
        <f t="shared" ca="1" si="1204"/>
        <v>0</v>
      </c>
      <c r="X842" s="334"/>
      <c r="Y842" s="334"/>
      <c r="Z842" s="334"/>
      <c r="AA842" s="249"/>
      <c r="AB842" s="249"/>
    </row>
    <row r="843" spans="1:28" hidden="1" outlineLevel="1">
      <c r="A843" s="331">
        <v>14</v>
      </c>
      <c r="B843" s="309" t="str">
        <f t="shared" ca="1" si="1205"/>
        <v>Depreciated Net Capex 2026</v>
      </c>
      <c r="C843" s="398"/>
      <c r="D843" s="398"/>
      <c r="E843" s="398"/>
      <c r="F843" s="398"/>
      <c r="G843" s="398"/>
      <c r="H843" s="398"/>
      <c r="I843" s="398"/>
      <c r="J843" s="398"/>
      <c r="K843" s="398"/>
      <c r="L843" s="398"/>
      <c r="M843" s="398"/>
      <c r="N843" s="398"/>
      <c r="O843" s="398"/>
      <c r="P843" s="399"/>
      <c r="Q843" s="400">
        <f>(Q824*((1+Q$11)^0.5)/Q$10)</f>
        <v>0</v>
      </c>
      <c r="R843" s="395">
        <f ca="1">IF(Q867="n/a",Q843,IFERROR(IF((OFFSET($C843,0,$A843))&lt;0,
MIN(0,Q843-(OFFSET($C843,0,$A843)/(OFFSET($C838,-$A842,$A843)))),
MAX(0,Q843-(OFFSET($C843,0,$A843)/(OFFSET($C838,-$A842,$A843))))),0))</f>
        <v>0</v>
      </c>
      <c r="S843" s="395">
        <f t="shared" ca="1" si="1200"/>
        <v>0</v>
      </c>
      <c r="T843" s="395">
        <f t="shared" ca="1" si="1201"/>
        <v>0</v>
      </c>
      <c r="U843" s="395">
        <f t="shared" ca="1" si="1202"/>
        <v>0</v>
      </c>
      <c r="V843" s="395">
        <f t="shared" ca="1" si="1203"/>
        <v>0</v>
      </c>
      <c r="W843" s="395">
        <f t="shared" ca="1" si="1204"/>
        <v>0</v>
      </c>
      <c r="X843" s="334"/>
      <c r="Y843" s="334"/>
      <c r="Z843" s="334"/>
      <c r="AA843" s="249"/>
      <c r="AB843" s="249"/>
    </row>
    <row r="844" spans="1:28" hidden="1" outlineLevel="1">
      <c r="A844" s="331">
        <v>15</v>
      </c>
      <c r="B844" s="309" t="str">
        <f t="shared" ca="1" si="1205"/>
        <v>Depreciated Net Capex 2027</v>
      </c>
      <c r="C844" s="398"/>
      <c r="D844" s="398"/>
      <c r="E844" s="398"/>
      <c r="F844" s="398"/>
      <c r="G844" s="398"/>
      <c r="H844" s="398"/>
      <c r="I844" s="398"/>
      <c r="J844" s="398"/>
      <c r="K844" s="398"/>
      <c r="L844" s="398"/>
      <c r="M844" s="398"/>
      <c r="N844" s="398"/>
      <c r="O844" s="398"/>
      <c r="P844" s="398"/>
      <c r="Q844" s="399"/>
      <c r="R844" s="400">
        <f>(R824*((1+R$11)^0.5)/R$10)</f>
        <v>0</v>
      </c>
      <c r="S844" s="395">
        <f ca="1">IF(R868="n/a",R844,IFERROR(IF((OFFSET($C844,0,$A844))&lt;0,
MIN(0,R844-(OFFSET($C844,0,$A844)/(OFFSET($C839,-$A843,$A844)))),
MAX(0,R844-(OFFSET($C844,0,$A844)/(OFFSET($C839,-$A843,$A844))))),0))</f>
        <v>0</v>
      </c>
      <c r="T844" s="395">
        <f t="shared" ca="1" si="1201"/>
        <v>0</v>
      </c>
      <c r="U844" s="395">
        <f t="shared" ca="1" si="1202"/>
        <v>0</v>
      </c>
      <c r="V844" s="395">
        <f t="shared" ca="1" si="1203"/>
        <v>0</v>
      </c>
      <c r="W844" s="395">
        <f t="shared" ca="1" si="1204"/>
        <v>0</v>
      </c>
      <c r="X844" s="334"/>
      <c r="Y844" s="334"/>
      <c r="Z844" s="334"/>
      <c r="AA844" s="249"/>
      <c r="AB844" s="249"/>
    </row>
    <row r="845" spans="1:28" hidden="1" outlineLevel="1">
      <c r="A845" s="331">
        <v>16</v>
      </c>
      <c r="B845" s="309" t="str">
        <f t="shared" ca="1" si="1205"/>
        <v>Depreciated Net Capex 2028</v>
      </c>
      <c r="C845" s="398"/>
      <c r="D845" s="398"/>
      <c r="E845" s="398"/>
      <c r="F845" s="398"/>
      <c r="G845" s="398"/>
      <c r="H845" s="398"/>
      <c r="I845" s="398"/>
      <c r="J845" s="398"/>
      <c r="K845" s="398"/>
      <c r="L845" s="398"/>
      <c r="M845" s="398"/>
      <c r="N845" s="398"/>
      <c r="O845" s="398"/>
      <c r="P845" s="398"/>
      <c r="Q845" s="398"/>
      <c r="R845" s="399"/>
      <c r="S845" s="400">
        <f>(S824*((1+S$11)^0.5)/S$10)</f>
        <v>0</v>
      </c>
      <c r="T845" s="395">
        <f ca="1">IF(S869="n/a",S845,IFERROR(IF((OFFSET($C845,0,$A845))&lt;0,
MIN(0,S845-(OFFSET($C845,0,$A845)/(OFFSET($C840,-$A844,$A845)))),
MAX(0,S845-(OFFSET($C845,0,$A845)/(OFFSET($C840,-$A844,$A845))))),0))</f>
        <v>0</v>
      </c>
      <c r="U845" s="395">
        <f t="shared" ca="1" si="1202"/>
        <v>0</v>
      </c>
      <c r="V845" s="395">
        <f t="shared" ca="1" si="1203"/>
        <v>0</v>
      </c>
      <c r="W845" s="395">
        <f t="shared" ca="1" si="1204"/>
        <v>0</v>
      </c>
      <c r="X845" s="334"/>
      <c r="Y845" s="334"/>
      <c r="Z845" s="334"/>
      <c r="AA845" s="249"/>
      <c r="AB845" s="249"/>
    </row>
    <row r="846" spans="1:28" hidden="1" outlineLevel="1">
      <c r="A846" s="331">
        <v>17</v>
      </c>
      <c r="B846" s="309" t="str">
        <f t="shared" ca="1" si="1205"/>
        <v>Depreciated Net Capex 2029</v>
      </c>
      <c r="C846" s="398"/>
      <c r="D846" s="398"/>
      <c r="E846" s="398"/>
      <c r="F846" s="398"/>
      <c r="G846" s="398"/>
      <c r="H846" s="398"/>
      <c r="I846" s="398"/>
      <c r="J846" s="398"/>
      <c r="K846" s="398"/>
      <c r="L846" s="398"/>
      <c r="M846" s="398"/>
      <c r="N846" s="398"/>
      <c r="O846" s="398"/>
      <c r="P846" s="398"/>
      <c r="Q846" s="398"/>
      <c r="R846" s="398"/>
      <c r="S846" s="399"/>
      <c r="T846" s="400">
        <f>(T824*((1+T$11)^0.5)/T$10)</f>
        <v>0</v>
      </c>
      <c r="U846" s="395">
        <f ca="1">IF(T870="n/a",T846,IFERROR(IF((OFFSET($C846,0,$A846))&lt;0,
MIN(0,T846-(OFFSET($C846,0,$A846)/(OFFSET($C841,-$A845,$A846)))),
MAX(0,T846-(OFFSET($C846,0,$A846)/(OFFSET($C841,-$A845,$A846))))),0))</f>
        <v>0</v>
      </c>
      <c r="V846" s="395">
        <f t="shared" ca="1" si="1203"/>
        <v>0</v>
      </c>
      <c r="W846" s="395">
        <f t="shared" ca="1" si="1204"/>
        <v>0</v>
      </c>
      <c r="X846" s="334"/>
      <c r="Y846" s="334"/>
      <c r="Z846" s="334"/>
      <c r="AA846" s="249"/>
      <c r="AB846" s="249"/>
    </row>
    <row r="847" spans="1:28" hidden="1" outlineLevel="1">
      <c r="A847" s="331">
        <v>18</v>
      </c>
      <c r="B847" s="309" t="str">
        <f t="shared" ca="1" si="1205"/>
        <v>Depreciated Net Capex 2030</v>
      </c>
      <c r="C847" s="398"/>
      <c r="D847" s="398"/>
      <c r="E847" s="398"/>
      <c r="F847" s="398"/>
      <c r="G847" s="398"/>
      <c r="H847" s="398"/>
      <c r="I847" s="398"/>
      <c r="J847" s="398"/>
      <c r="K847" s="398"/>
      <c r="L847" s="398"/>
      <c r="M847" s="398"/>
      <c r="N847" s="398"/>
      <c r="O847" s="398"/>
      <c r="P847" s="398"/>
      <c r="Q847" s="398"/>
      <c r="R847" s="398"/>
      <c r="S847" s="398"/>
      <c r="T847" s="399"/>
      <c r="U847" s="400">
        <f>(U824*((1+U$11)^0.5)/U$10)</f>
        <v>0</v>
      </c>
      <c r="V847" s="395">
        <f ca="1">IF(U871="n/a",U847,IFERROR(IF((OFFSET($C847,0,$A847))&lt;0,
MIN(0,U847-(OFFSET($C847,0,$A847)/(OFFSET($C842,-$A846,$A847)))),
MAX(0,U847-(OFFSET($C847,0,$A847)/(OFFSET($C842,-$A846,$A847))))),0))</f>
        <v>0</v>
      </c>
      <c r="W847" s="395">
        <f t="shared" ca="1" si="1204"/>
        <v>0</v>
      </c>
      <c r="X847" s="334"/>
      <c r="Y847" s="334"/>
      <c r="Z847" s="334"/>
      <c r="AA847" s="249"/>
      <c r="AB847" s="249"/>
    </row>
    <row r="848" spans="1:28" hidden="1" outlineLevel="1">
      <c r="A848" s="331">
        <v>19</v>
      </c>
      <c r="B848" s="309" t="str">
        <f t="shared" ca="1" si="1205"/>
        <v>Depreciated Net Capex 2031</v>
      </c>
      <c r="C848" s="398"/>
      <c r="D848" s="398"/>
      <c r="E848" s="398"/>
      <c r="F848" s="398"/>
      <c r="G848" s="398"/>
      <c r="H848" s="398"/>
      <c r="I848" s="398"/>
      <c r="J848" s="398"/>
      <c r="K848" s="398"/>
      <c r="L848" s="398"/>
      <c r="M848" s="398"/>
      <c r="N848" s="398"/>
      <c r="O848" s="398"/>
      <c r="P848" s="398"/>
      <c r="Q848" s="398"/>
      <c r="R848" s="398"/>
      <c r="S848" s="398"/>
      <c r="T848" s="398"/>
      <c r="U848" s="399"/>
      <c r="V848" s="400">
        <f>(V824*((1+V$11)^0.5)/V$10)</f>
        <v>0</v>
      </c>
      <c r="W848" s="395">
        <f ca="1">IF(V872="n/a",V848,IFERROR(IF((OFFSET($C848,0,$A848))&lt;0,
MIN(0,V848-(OFFSET($C848,0,$A848)/(OFFSET($C843,-$A847,$A848)))),
MAX(0,V848-(OFFSET($C848,0,$A848)/(OFFSET($C843,-$A847,$A848))))),0))</f>
        <v>0</v>
      </c>
      <c r="X848" s="334"/>
      <c r="Y848" s="334"/>
      <c r="Z848" s="334"/>
      <c r="AA848" s="249"/>
      <c r="AB848" s="249"/>
    </row>
    <row r="849" spans="1:28" hidden="1" outlineLevel="1">
      <c r="A849" s="331">
        <v>20</v>
      </c>
      <c r="B849" s="309" t="str">
        <f ca="1">"Depreciated Net Capex "&amp;OFFSET($C$6,0,A849)</f>
        <v>Depreciated Net Capex 2032</v>
      </c>
      <c r="C849" s="398"/>
      <c r="D849" s="398"/>
      <c r="E849" s="398"/>
      <c r="F849" s="398"/>
      <c r="G849" s="398"/>
      <c r="H849" s="398"/>
      <c r="I849" s="398"/>
      <c r="J849" s="398"/>
      <c r="K849" s="398"/>
      <c r="L849" s="398"/>
      <c r="M849" s="398"/>
      <c r="N849" s="398"/>
      <c r="O849" s="398"/>
      <c r="P849" s="398"/>
      <c r="Q849" s="398"/>
      <c r="R849" s="398"/>
      <c r="S849" s="398"/>
      <c r="T849" s="398"/>
      <c r="U849" s="398"/>
      <c r="V849" s="399"/>
      <c r="W849" s="395">
        <f>(W824*((1+W$11)^0.5)/W$10)</f>
        <v>0</v>
      </c>
      <c r="X849" s="249"/>
      <c r="Y849" s="249"/>
      <c r="Z849" s="249"/>
      <c r="AA849" s="249"/>
      <c r="AB849" s="249"/>
    </row>
    <row r="850" spans="1:28" hidden="1" outlineLevel="1">
      <c r="A850" s="249"/>
      <c r="B850" s="332"/>
      <c r="C850" s="395"/>
      <c r="D850" s="395"/>
      <c r="E850" s="395"/>
      <c r="F850" s="395"/>
      <c r="G850" s="395"/>
      <c r="H850" s="395"/>
      <c r="I850" s="395"/>
      <c r="J850" s="395"/>
      <c r="K850" s="395"/>
      <c r="L850" s="395"/>
      <c r="M850" s="395"/>
      <c r="N850" s="395"/>
      <c r="O850" s="395"/>
      <c r="P850" s="395"/>
      <c r="Q850" s="395"/>
      <c r="R850" s="395"/>
      <c r="S850" s="395"/>
      <c r="T850" s="395"/>
      <c r="U850" s="395"/>
      <c r="V850" s="395"/>
      <c r="W850" s="395"/>
      <c r="X850" s="249"/>
      <c r="Y850" s="249"/>
      <c r="Z850" s="249"/>
      <c r="AA850" s="249"/>
      <c r="AB850" s="249"/>
    </row>
    <row r="851" spans="1:28" hidden="1" outlineLevel="1">
      <c r="A851" s="249"/>
      <c r="B851" s="332"/>
      <c r="C851" s="395"/>
      <c r="D851" s="395"/>
      <c r="E851" s="395"/>
      <c r="F851" s="395"/>
      <c r="G851" s="395"/>
      <c r="H851" s="395"/>
      <c r="I851" s="395"/>
      <c r="J851" s="395"/>
      <c r="K851" s="395"/>
      <c r="L851" s="395"/>
      <c r="M851" s="395"/>
      <c r="N851" s="395"/>
      <c r="O851" s="395"/>
      <c r="P851" s="395"/>
      <c r="Q851" s="395"/>
      <c r="R851" s="395"/>
      <c r="S851" s="395"/>
      <c r="T851" s="395"/>
      <c r="U851" s="395"/>
      <c r="V851" s="395"/>
      <c r="W851" s="395"/>
      <c r="X851" s="249"/>
      <c r="Y851" s="249"/>
      <c r="Z851" s="249"/>
      <c r="AA851" s="249"/>
      <c r="AB851" s="249"/>
    </row>
    <row r="852" spans="1:28" hidden="1" outlineLevel="1">
      <c r="A852" s="249"/>
      <c r="B852" s="309" t="s">
        <v>298</v>
      </c>
      <c r="C852" s="395"/>
      <c r="D852" s="395">
        <f t="shared" ref="D852" ca="1" si="1206">IF(C852="n/a","n/a",IF(AND(C852&lt;1,D826=0),0,
IF(D826=0,C852-1,
IF(C852&lt;1,D827,
(((C852-1)*(C828-(C828/(C852))))+((D826/D$10)*D827))/(D828)))))</f>
        <v>0</v>
      </c>
      <c r="E852" s="395">
        <f t="shared" ref="E852" ca="1" si="1207">IF(D852="n/a","n/a",IF(AND(D852&lt;1,E826=0),0,
IF(E826=0,D852-1,
IF(D852&lt;1,E827,
(((D852-1)*(D828-(D828/(D852))))+((E826/E$10)*E827))/(E828)))))</f>
        <v>0</v>
      </c>
      <c r="F852" s="395">
        <f t="shared" ref="F852" ca="1" si="1208">IF(E852="n/a","n/a",IF(AND(E852&lt;1,F826=0),0,
IF(F826=0,E852-1,
IF(E852&lt;1,F827,
(((E852-1)*(E828-(E828/(E852))))+((F826/F$10)*F827))/(F828)))))</f>
        <v>0</v>
      </c>
      <c r="G852" s="395">
        <f t="shared" ref="G852" ca="1" si="1209">IF(F852="n/a","n/a",IF(AND(F852&lt;1,G826=0),0,
IF(G826=0,F852-1,
IF(F852&lt;1,G827,
(((F852-1)*(F828-(F828/(F852))))+((G826/G$10)*G827))/(G828)))))</f>
        <v>0</v>
      </c>
      <c r="H852" s="395">
        <f ca="1">IF(G852="n/a","n/a",IF(AND(G852&lt;1,H826=0),0,
IF(H826=0,G852-1,
IF(G852&lt;1,H827,
(((G852-1)*(G828-(G828/(G852))))+((H826/H$10)*H827))/(H828)))))</f>
        <v>0</v>
      </c>
      <c r="I852" s="395">
        <f t="shared" ref="I852" ca="1" si="1210">IF(H852="n/a","n/a",IF(AND(H852&lt;1,I826=0),0,
IF(I826=0,H852-1,
IF(H852&lt;1,I827,
(((H852-1)*(H828-(H828/(H852))))+((I826/I$10)*I827))/(I828)))))</f>
        <v>0</v>
      </c>
      <c r="J852" s="395">
        <f t="shared" ref="J852" ca="1" si="1211">IF(I852="n/a","n/a",IF(AND(I852&lt;1,J826=0),0,
IF(J826=0,I852-1,
IF(I852&lt;1,J827,
(((I852-1)*(I828-(I828/(I852))))+((J826/J$10)*J827))/(J828)))))</f>
        <v>0</v>
      </c>
      <c r="K852" s="395">
        <f t="shared" ref="K852" ca="1" si="1212">IF(J852="n/a","n/a",IF(AND(J852&lt;1,K826=0),0,
IF(K826=0,J852-1,
IF(J852&lt;1,K827,
(((J852-1)*(J828-(J828/(J852))))+((K826/K$10)*K827))/(K828)))))</f>
        <v>0</v>
      </c>
      <c r="L852" s="395">
        <f t="shared" ref="L852" ca="1" si="1213">IF(K852="n/a","n/a",IF(AND(K852&lt;1,L826=0),0,
IF(L826=0,K852-1,
IF(K852&lt;1,L827,
(((K852-1)*(K828-(K828/(K852))))+((L826/L$10)*L827))/(L828)))))</f>
        <v>0</v>
      </c>
      <c r="M852" s="395">
        <f t="shared" ref="M852" ca="1" si="1214">IF(L852="n/a","n/a",IF(AND(L852&lt;1,M826=0),0,
IF(M826=0,L852-1,
IF(L852&lt;1,M827,
(((L852-1)*(L828-(L828/(L852))))+((M826/M$10)*M827))/(M828)))))</f>
        <v>0</v>
      </c>
      <c r="N852" s="395">
        <f t="shared" ref="N852" ca="1" si="1215">IF(M852="n/a","n/a",IF(AND(M852&lt;1,N826=0),0,
IF(N826=0,M852-1,
IF(M852&lt;1,N827,
(((M852-1)*(M828-(M828/(M852))))+((N826/N$10)*N827))/(N828)))))</f>
        <v>0</v>
      </c>
      <c r="O852" s="395">
        <f t="shared" ref="O852" ca="1" si="1216">IF(N852="n/a","n/a",IF(AND(N852&lt;1,O826=0),0,
IF(O826=0,N852-1,
IF(N852&lt;1,O827,
(((N852-1)*(N828-(N828/(N852))))+((O826/O$10)*O827))/(O828)))))</f>
        <v>0</v>
      </c>
      <c r="P852" s="395">
        <f t="shared" ref="P852" ca="1" si="1217">IF(O852="n/a","n/a",IF(AND(O852&lt;1,P826=0),0,
IF(P826=0,O852-1,
IF(O852&lt;1,P827,
(((O852-1)*(O828-(O828/(O852))))+((P826/P$10)*P827))/(P828)))))</f>
        <v>0</v>
      </c>
      <c r="Q852" s="395">
        <f t="shared" ref="Q852" ca="1" si="1218">IF(P852="n/a","n/a",IF(AND(P852&lt;1,Q826=0),0,
IF(Q826=0,P852-1,
IF(P852&lt;1,Q827,
(((P852-1)*(P828-(P828/(P852))))+((Q826/Q$10)*Q827))/(Q828)))))</f>
        <v>0</v>
      </c>
      <c r="R852" s="395">
        <f t="shared" ref="R852" ca="1" si="1219">IF(Q852="n/a","n/a",IF(AND(Q852&lt;1,R826=0),0,
IF(R826=0,Q852-1,
IF(Q852&lt;1,R827,
(((Q852-1)*(Q828-(Q828/(Q852))))+((R826/R$10)*R827))/(R828)))))</f>
        <v>0</v>
      </c>
      <c r="S852" s="395">
        <f t="shared" ref="S852" ca="1" si="1220">IF(R852="n/a","n/a",IF(AND(R852&lt;1,S826=0),0,
IF(S826=0,R852-1,
IF(R852&lt;1,S827,
(((R852-1)*(R828-(R828/(R852))))+((S826/S$10)*S827))/(S828)))))</f>
        <v>0</v>
      </c>
      <c r="T852" s="395">
        <f t="shared" ref="T852" ca="1" si="1221">IF(S852="n/a","n/a",IF(AND(S852&lt;1,T826=0),0,
IF(T826=0,S852-1,
IF(S852&lt;1,T827,
(((S852-1)*(S828-(S828/(S852))))+((T826/T$10)*T827))/(T828)))))</f>
        <v>0</v>
      </c>
      <c r="U852" s="395">
        <f t="shared" ref="U852" ca="1" si="1222">IF(T852="n/a","n/a",IF(AND(T852&lt;1,U826=0),0,
IF(U826=0,T852-1,
IF(T852&lt;1,U827,
(((T852-1)*(T828-(T828/(T852))))+((U826/U$10)*U827))/(U828)))))</f>
        <v>0</v>
      </c>
      <c r="V852" s="395">
        <f t="shared" ref="V852" ca="1" si="1223">IF(U852="n/a","n/a",IF(AND(U852&lt;1,V826=0),0,
IF(V826=0,U852-1,
IF(U852&lt;1,V827,
(((U852-1)*(U828-(U828/(U852))))+((V826/V$10)*V827))/(V828)))))</f>
        <v>0</v>
      </c>
      <c r="W852" s="395">
        <f t="shared" ref="W852" ca="1" si="1224">IF(V852="n/a","n/a",IF(AND(V852&lt;1,W826=0),0,
IF(W826=0,V852-1,
IF(V852&lt;1,W827,
(((V852-1)*(V828-(V828/(V852))))+((W826/W$10)*W827))/(W828)))))</f>
        <v>0</v>
      </c>
      <c r="X852" s="249"/>
      <c r="Y852" s="249"/>
      <c r="Z852" s="249"/>
      <c r="AA852" s="249"/>
      <c r="AB852" s="249"/>
    </row>
    <row r="853" spans="1:28" hidden="1" outlineLevel="1">
      <c r="A853" s="249"/>
      <c r="B853" s="309" t="s">
        <v>191</v>
      </c>
      <c r="C853" s="395">
        <f ca="1">C825</f>
        <v>0</v>
      </c>
      <c r="D853" s="395">
        <f t="shared" ref="D853" ca="1" si="1225">IF(C853="n/a","n/a",MAX(0,C853-1))</f>
        <v>0</v>
      </c>
      <c r="E853" s="395">
        <f t="shared" ref="E853:E854" ca="1" si="1226">IF(D853="n/a","n/a",MAX(0,D853-1))</f>
        <v>0</v>
      </c>
      <c r="F853" s="395">
        <f t="shared" ref="F853:F855" ca="1" si="1227">IF(E853="n/a","n/a",MAX(0,E853-1))</f>
        <v>0</v>
      </c>
      <c r="G853" s="395">
        <f t="shared" ref="G853:G856" ca="1" si="1228">IF(F853="n/a","n/a",MAX(0,F853-1))</f>
        <v>0</v>
      </c>
      <c r="H853" s="395">
        <f t="shared" ref="H853:H857" ca="1" si="1229">IF(G853="n/a","n/a",MAX(0,G853-1))</f>
        <v>0</v>
      </c>
      <c r="I853" s="395">
        <f t="shared" ref="I853:I858" ca="1" si="1230">IF(H853="n/a","n/a",MAX(0,H853-1))</f>
        <v>0</v>
      </c>
      <c r="J853" s="395">
        <f t="shared" ref="J853:J859" ca="1" si="1231">IF(I853="n/a","n/a",MAX(0,I853-1))</f>
        <v>0</v>
      </c>
      <c r="K853" s="395">
        <f t="shared" ref="K853:K860" ca="1" si="1232">IF(J853="n/a","n/a",MAX(0,J853-1))</f>
        <v>0</v>
      </c>
      <c r="L853" s="395">
        <f t="shared" ref="L853:L861" ca="1" si="1233">IF(K853="n/a","n/a",MAX(0,K853-1))</f>
        <v>0</v>
      </c>
      <c r="M853" s="395">
        <f t="shared" ref="M853:M862" ca="1" si="1234">IF(L853="n/a","n/a",MAX(0,L853-1))</f>
        <v>0</v>
      </c>
      <c r="N853" s="395">
        <f t="shared" ref="N853:N863" ca="1" si="1235">IF(M853="n/a","n/a",MAX(0,M853-1))</f>
        <v>0</v>
      </c>
      <c r="O853" s="395">
        <f t="shared" ref="O853:O864" ca="1" si="1236">IF(N853="n/a","n/a",MAX(0,N853-1))</f>
        <v>0</v>
      </c>
      <c r="P853" s="395">
        <f t="shared" ref="P853:P865" ca="1" si="1237">IF(O853="n/a","n/a",MAX(0,O853-1))</f>
        <v>0</v>
      </c>
      <c r="Q853" s="395">
        <f t="shared" ref="Q853:Q866" ca="1" si="1238">IF(P853="n/a","n/a",MAX(0,P853-1))</f>
        <v>0</v>
      </c>
      <c r="R853" s="395">
        <f t="shared" ref="R853:R867" ca="1" si="1239">IF(Q853="n/a","n/a",MAX(0,Q853-1))</f>
        <v>0</v>
      </c>
      <c r="S853" s="395">
        <f t="shared" ref="S853:S868" ca="1" si="1240">IF(R853="n/a","n/a",MAX(0,R853-1))</f>
        <v>0</v>
      </c>
      <c r="T853" s="395">
        <f t="shared" ref="T853:T869" ca="1" si="1241">IF(S853="n/a","n/a",MAX(0,S853-1))</f>
        <v>0</v>
      </c>
      <c r="U853" s="395">
        <f t="shared" ref="U853:U870" ca="1" si="1242">IF(T853="n/a","n/a",MAX(0,T853-1))</f>
        <v>0</v>
      </c>
      <c r="V853" s="395">
        <f t="shared" ref="V853:V871" ca="1" si="1243">IF(U853="n/a","n/a",MAX(0,U853-1))</f>
        <v>0</v>
      </c>
      <c r="W853" s="395">
        <f t="shared" ref="W853:W871" ca="1" si="1244">IF(V853="n/a","n/a",MAX(0,V853-1))</f>
        <v>0</v>
      </c>
      <c r="X853" s="249"/>
      <c r="Y853" s="249"/>
      <c r="Z853" s="249"/>
      <c r="AA853" s="249"/>
      <c r="AB853" s="249"/>
    </row>
    <row r="854" spans="1:28" hidden="1" outlineLevel="1">
      <c r="A854" s="249"/>
      <c r="B854" s="309" t="str">
        <f t="shared" ref="B854:B873" ca="1" si="1245">"RL Capex "&amp;OFFSET($C$6,0,A830)</f>
        <v>RL Capex 2013</v>
      </c>
      <c r="C854" s="396"/>
      <c r="D854" s="400">
        <f ca="1">D825</f>
        <v>0</v>
      </c>
      <c r="E854" s="395">
        <f t="shared" ca="1" si="1226"/>
        <v>0</v>
      </c>
      <c r="F854" s="395">
        <f t="shared" ca="1" si="1227"/>
        <v>0</v>
      </c>
      <c r="G854" s="395">
        <f t="shared" ca="1" si="1228"/>
        <v>0</v>
      </c>
      <c r="H854" s="395">
        <f t="shared" ca="1" si="1229"/>
        <v>0</v>
      </c>
      <c r="I854" s="395">
        <f t="shared" ca="1" si="1230"/>
        <v>0</v>
      </c>
      <c r="J854" s="395">
        <f t="shared" ca="1" si="1231"/>
        <v>0</v>
      </c>
      <c r="K854" s="395">
        <f t="shared" ca="1" si="1232"/>
        <v>0</v>
      </c>
      <c r="L854" s="395">
        <f t="shared" ca="1" si="1233"/>
        <v>0</v>
      </c>
      <c r="M854" s="395">
        <f t="shared" ca="1" si="1234"/>
        <v>0</v>
      </c>
      <c r="N854" s="395">
        <f t="shared" ca="1" si="1235"/>
        <v>0</v>
      </c>
      <c r="O854" s="395">
        <f t="shared" ca="1" si="1236"/>
        <v>0</v>
      </c>
      <c r="P854" s="395">
        <f t="shared" ca="1" si="1237"/>
        <v>0</v>
      </c>
      <c r="Q854" s="395">
        <f t="shared" ca="1" si="1238"/>
        <v>0</v>
      </c>
      <c r="R854" s="395">
        <f t="shared" ca="1" si="1239"/>
        <v>0</v>
      </c>
      <c r="S854" s="395">
        <f t="shared" ca="1" si="1240"/>
        <v>0</v>
      </c>
      <c r="T854" s="395">
        <f t="shared" ca="1" si="1241"/>
        <v>0</v>
      </c>
      <c r="U854" s="395">
        <f t="shared" ca="1" si="1242"/>
        <v>0</v>
      </c>
      <c r="V854" s="395">
        <f t="shared" ca="1" si="1243"/>
        <v>0</v>
      </c>
      <c r="W854" s="395">
        <f t="shared" ca="1" si="1244"/>
        <v>0</v>
      </c>
      <c r="X854" s="249"/>
      <c r="Y854" s="249"/>
      <c r="Z854" s="249"/>
      <c r="AA854" s="249"/>
      <c r="AB854" s="249"/>
    </row>
    <row r="855" spans="1:28" hidden="1" outlineLevel="1">
      <c r="A855" s="249"/>
      <c r="B855" s="309" t="str">
        <f t="shared" ca="1" si="1245"/>
        <v>RL Capex 2014</v>
      </c>
      <c r="C855" s="401"/>
      <c r="D855" s="396"/>
      <c r="E855" s="400">
        <f ca="1">E825</f>
        <v>0</v>
      </c>
      <c r="F855" s="395">
        <f t="shared" ca="1" si="1227"/>
        <v>0</v>
      </c>
      <c r="G855" s="395">
        <f t="shared" ca="1" si="1228"/>
        <v>0</v>
      </c>
      <c r="H855" s="395">
        <f t="shared" ca="1" si="1229"/>
        <v>0</v>
      </c>
      <c r="I855" s="395">
        <f t="shared" ca="1" si="1230"/>
        <v>0</v>
      </c>
      <c r="J855" s="395">
        <f t="shared" ca="1" si="1231"/>
        <v>0</v>
      </c>
      <c r="K855" s="395">
        <f t="shared" ca="1" si="1232"/>
        <v>0</v>
      </c>
      <c r="L855" s="395">
        <f t="shared" ca="1" si="1233"/>
        <v>0</v>
      </c>
      <c r="M855" s="395">
        <f t="shared" ca="1" si="1234"/>
        <v>0</v>
      </c>
      <c r="N855" s="395">
        <f t="shared" ca="1" si="1235"/>
        <v>0</v>
      </c>
      <c r="O855" s="395">
        <f t="shared" ca="1" si="1236"/>
        <v>0</v>
      </c>
      <c r="P855" s="395">
        <f t="shared" ca="1" si="1237"/>
        <v>0</v>
      </c>
      <c r="Q855" s="395">
        <f t="shared" ca="1" si="1238"/>
        <v>0</v>
      </c>
      <c r="R855" s="395">
        <f t="shared" ca="1" si="1239"/>
        <v>0</v>
      </c>
      <c r="S855" s="395">
        <f t="shared" ca="1" si="1240"/>
        <v>0</v>
      </c>
      <c r="T855" s="395">
        <f t="shared" ca="1" si="1241"/>
        <v>0</v>
      </c>
      <c r="U855" s="395">
        <f t="shared" ca="1" si="1242"/>
        <v>0</v>
      </c>
      <c r="V855" s="395">
        <f t="shared" ca="1" si="1243"/>
        <v>0</v>
      </c>
      <c r="W855" s="395">
        <f t="shared" ca="1" si="1244"/>
        <v>0</v>
      </c>
      <c r="X855" s="249"/>
      <c r="Y855" s="249"/>
      <c r="Z855" s="249"/>
      <c r="AA855" s="249"/>
      <c r="AB855" s="249"/>
    </row>
    <row r="856" spans="1:28" hidden="1" outlineLevel="1">
      <c r="A856" s="249"/>
      <c r="B856" s="309" t="str">
        <f t="shared" ca="1" si="1245"/>
        <v>RL Capex 2015</v>
      </c>
      <c r="C856" s="401"/>
      <c r="D856" s="401"/>
      <c r="E856" s="396"/>
      <c r="F856" s="400">
        <f ca="1">F825</f>
        <v>0</v>
      </c>
      <c r="G856" s="395">
        <f t="shared" ca="1" si="1228"/>
        <v>0</v>
      </c>
      <c r="H856" s="395">
        <f t="shared" ca="1" si="1229"/>
        <v>0</v>
      </c>
      <c r="I856" s="395">
        <f t="shared" ca="1" si="1230"/>
        <v>0</v>
      </c>
      <c r="J856" s="395">
        <f t="shared" ca="1" si="1231"/>
        <v>0</v>
      </c>
      <c r="K856" s="395">
        <f t="shared" ca="1" si="1232"/>
        <v>0</v>
      </c>
      <c r="L856" s="395">
        <f t="shared" ca="1" si="1233"/>
        <v>0</v>
      </c>
      <c r="M856" s="395">
        <f t="shared" ca="1" si="1234"/>
        <v>0</v>
      </c>
      <c r="N856" s="395">
        <f t="shared" ca="1" si="1235"/>
        <v>0</v>
      </c>
      <c r="O856" s="395">
        <f t="shared" ca="1" si="1236"/>
        <v>0</v>
      </c>
      <c r="P856" s="395">
        <f t="shared" ca="1" si="1237"/>
        <v>0</v>
      </c>
      <c r="Q856" s="395">
        <f t="shared" ca="1" si="1238"/>
        <v>0</v>
      </c>
      <c r="R856" s="395">
        <f t="shared" ca="1" si="1239"/>
        <v>0</v>
      </c>
      <c r="S856" s="395">
        <f t="shared" ca="1" si="1240"/>
        <v>0</v>
      </c>
      <c r="T856" s="395">
        <f t="shared" ca="1" si="1241"/>
        <v>0</v>
      </c>
      <c r="U856" s="395">
        <f t="shared" ca="1" si="1242"/>
        <v>0</v>
      </c>
      <c r="V856" s="395">
        <f t="shared" ca="1" si="1243"/>
        <v>0</v>
      </c>
      <c r="W856" s="395">
        <f t="shared" ca="1" si="1244"/>
        <v>0</v>
      </c>
      <c r="X856" s="249"/>
      <c r="Y856" s="249"/>
      <c r="Z856" s="249"/>
      <c r="AA856" s="249"/>
      <c r="AB856" s="249"/>
    </row>
    <row r="857" spans="1:28" hidden="1" outlineLevel="1">
      <c r="A857" s="249"/>
      <c r="B857" s="309" t="str">
        <f t="shared" ca="1" si="1245"/>
        <v>RL Capex 2016</v>
      </c>
      <c r="C857" s="401"/>
      <c r="D857" s="401"/>
      <c r="E857" s="401"/>
      <c r="F857" s="396"/>
      <c r="G857" s="400">
        <f ca="1">G825</f>
        <v>0</v>
      </c>
      <c r="H857" s="395">
        <f t="shared" ca="1" si="1229"/>
        <v>0</v>
      </c>
      <c r="I857" s="395">
        <f t="shared" ca="1" si="1230"/>
        <v>0</v>
      </c>
      <c r="J857" s="395">
        <f t="shared" ca="1" si="1231"/>
        <v>0</v>
      </c>
      <c r="K857" s="395">
        <f t="shared" ca="1" si="1232"/>
        <v>0</v>
      </c>
      <c r="L857" s="395">
        <f t="shared" ca="1" si="1233"/>
        <v>0</v>
      </c>
      <c r="M857" s="395">
        <f t="shared" ca="1" si="1234"/>
        <v>0</v>
      </c>
      <c r="N857" s="395">
        <f t="shared" ca="1" si="1235"/>
        <v>0</v>
      </c>
      <c r="O857" s="395">
        <f t="shared" ca="1" si="1236"/>
        <v>0</v>
      </c>
      <c r="P857" s="395">
        <f t="shared" ca="1" si="1237"/>
        <v>0</v>
      </c>
      <c r="Q857" s="395">
        <f t="shared" ca="1" si="1238"/>
        <v>0</v>
      </c>
      <c r="R857" s="395">
        <f t="shared" ca="1" si="1239"/>
        <v>0</v>
      </c>
      <c r="S857" s="395">
        <f t="shared" ca="1" si="1240"/>
        <v>0</v>
      </c>
      <c r="T857" s="395">
        <f t="shared" ca="1" si="1241"/>
        <v>0</v>
      </c>
      <c r="U857" s="395">
        <f t="shared" ca="1" si="1242"/>
        <v>0</v>
      </c>
      <c r="V857" s="395">
        <f t="shared" ca="1" si="1243"/>
        <v>0</v>
      </c>
      <c r="W857" s="395">
        <f t="shared" ca="1" si="1244"/>
        <v>0</v>
      </c>
      <c r="X857" s="249"/>
      <c r="Y857" s="249"/>
      <c r="Z857" s="249"/>
      <c r="AA857" s="249"/>
      <c r="AB857" s="249"/>
    </row>
    <row r="858" spans="1:28" hidden="1" outlineLevel="1">
      <c r="A858" s="249"/>
      <c r="B858" s="309" t="str">
        <f t="shared" ca="1" si="1245"/>
        <v>RL Capex 2017</v>
      </c>
      <c r="C858" s="401"/>
      <c r="D858" s="401"/>
      <c r="E858" s="401"/>
      <c r="F858" s="401"/>
      <c r="G858" s="396"/>
      <c r="H858" s="400">
        <f ca="1">H825</f>
        <v>0</v>
      </c>
      <c r="I858" s="395">
        <f t="shared" ca="1" si="1230"/>
        <v>0</v>
      </c>
      <c r="J858" s="395">
        <f t="shared" ca="1" si="1231"/>
        <v>0</v>
      </c>
      <c r="K858" s="395">
        <f t="shared" ca="1" si="1232"/>
        <v>0</v>
      </c>
      <c r="L858" s="395">
        <f t="shared" ca="1" si="1233"/>
        <v>0</v>
      </c>
      <c r="M858" s="395">
        <f t="shared" ca="1" si="1234"/>
        <v>0</v>
      </c>
      <c r="N858" s="395">
        <f t="shared" ca="1" si="1235"/>
        <v>0</v>
      </c>
      <c r="O858" s="395">
        <f t="shared" ca="1" si="1236"/>
        <v>0</v>
      </c>
      <c r="P858" s="395">
        <f t="shared" ca="1" si="1237"/>
        <v>0</v>
      </c>
      <c r="Q858" s="395">
        <f t="shared" ca="1" si="1238"/>
        <v>0</v>
      </c>
      <c r="R858" s="395">
        <f t="shared" ca="1" si="1239"/>
        <v>0</v>
      </c>
      <c r="S858" s="395">
        <f t="shared" ca="1" si="1240"/>
        <v>0</v>
      </c>
      <c r="T858" s="395">
        <f t="shared" ca="1" si="1241"/>
        <v>0</v>
      </c>
      <c r="U858" s="395">
        <f t="shared" ca="1" si="1242"/>
        <v>0</v>
      </c>
      <c r="V858" s="395">
        <f t="shared" ca="1" si="1243"/>
        <v>0</v>
      </c>
      <c r="W858" s="395">
        <f t="shared" ca="1" si="1244"/>
        <v>0</v>
      </c>
      <c r="X858" s="249"/>
      <c r="Y858" s="249"/>
      <c r="Z858" s="249"/>
      <c r="AA858" s="249"/>
      <c r="AB858" s="249"/>
    </row>
    <row r="859" spans="1:28" hidden="1" outlineLevel="1">
      <c r="A859" s="249"/>
      <c r="B859" s="309" t="str">
        <f t="shared" ca="1" si="1245"/>
        <v>RL Capex 2018</v>
      </c>
      <c r="C859" s="401"/>
      <c r="D859" s="401"/>
      <c r="E859" s="401"/>
      <c r="F859" s="401"/>
      <c r="G859" s="401"/>
      <c r="H859" s="396"/>
      <c r="I859" s="400">
        <f ca="1">I825</f>
        <v>0</v>
      </c>
      <c r="J859" s="395">
        <f t="shared" ca="1" si="1231"/>
        <v>0</v>
      </c>
      <c r="K859" s="395">
        <f t="shared" ca="1" si="1232"/>
        <v>0</v>
      </c>
      <c r="L859" s="395">
        <f t="shared" ca="1" si="1233"/>
        <v>0</v>
      </c>
      <c r="M859" s="395">
        <f t="shared" ca="1" si="1234"/>
        <v>0</v>
      </c>
      <c r="N859" s="395">
        <f t="shared" ca="1" si="1235"/>
        <v>0</v>
      </c>
      <c r="O859" s="395">
        <f t="shared" ca="1" si="1236"/>
        <v>0</v>
      </c>
      <c r="P859" s="395">
        <f t="shared" ca="1" si="1237"/>
        <v>0</v>
      </c>
      <c r="Q859" s="395">
        <f t="shared" ca="1" si="1238"/>
        <v>0</v>
      </c>
      <c r="R859" s="395">
        <f t="shared" ca="1" si="1239"/>
        <v>0</v>
      </c>
      <c r="S859" s="395">
        <f t="shared" ca="1" si="1240"/>
        <v>0</v>
      </c>
      <c r="T859" s="395">
        <f t="shared" ca="1" si="1241"/>
        <v>0</v>
      </c>
      <c r="U859" s="395">
        <f t="shared" ca="1" si="1242"/>
        <v>0</v>
      </c>
      <c r="V859" s="395">
        <f t="shared" ca="1" si="1243"/>
        <v>0</v>
      </c>
      <c r="W859" s="395">
        <f t="shared" ca="1" si="1244"/>
        <v>0</v>
      </c>
      <c r="X859" s="249"/>
      <c r="Y859" s="249"/>
      <c r="Z859" s="249"/>
      <c r="AA859" s="249"/>
      <c r="AB859" s="249"/>
    </row>
    <row r="860" spans="1:28" hidden="1" outlineLevel="1">
      <c r="A860" s="249"/>
      <c r="B860" s="309" t="str">
        <f t="shared" ca="1" si="1245"/>
        <v>RL Capex 2019</v>
      </c>
      <c r="C860" s="401"/>
      <c r="D860" s="401"/>
      <c r="E860" s="401"/>
      <c r="F860" s="401"/>
      <c r="G860" s="401"/>
      <c r="H860" s="401"/>
      <c r="I860" s="396"/>
      <c r="J860" s="400">
        <f ca="1">J825</f>
        <v>0</v>
      </c>
      <c r="K860" s="395">
        <f t="shared" ca="1" si="1232"/>
        <v>0</v>
      </c>
      <c r="L860" s="395">
        <f t="shared" ca="1" si="1233"/>
        <v>0</v>
      </c>
      <c r="M860" s="395">
        <f t="shared" ca="1" si="1234"/>
        <v>0</v>
      </c>
      <c r="N860" s="395">
        <f t="shared" ca="1" si="1235"/>
        <v>0</v>
      </c>
      <c r="O860" s="395">
        <f t="shared" ca="1" si="1236"/>
        <v>0</v>
      </c>
      <c r="P860" s="395">
        <f t="shared" ca="1" si="1237"/>
        <v>0</v>
      </c>
      <c r="Q860" s="395">
        <f t="shared" ca="1" si="1238"/>
        <v>0</v>
      </c>
      <c r="R860" s="395">
        <f t="shared" ca="1" si="1239"/>
        <v>0</v>
      </c>
      <c r="S860" s="395">
        <f t="shared" ca="1" si="1240"/>
        <v>0</v>
      </c>
      <c r="T860" s="395">
        <f t="shared" ca="1" si="1241"/>
        <v>0</v>
      </c>
      <c r="U860" s="395">
        <f t="shared" ca="1" si="1242"/>
        <v>0</v>
      </c>
      <c r="V860" s="395">
        <f t="shared" ca="1" si="1243"/>
        <v>0</v>
      </c>
      <c r="W860" s="395">
        <f t="shared" ca="1" si="1244"/>
        <v>0</v>
      </c>
      <c r="X860" s="249"/>
      <c r="Y860" s="249"/>
      <c r="Z860" s="249"/>
      <c r="AA860" s="249"/>
      <c r="AB860" s="249"/>
    </row>
    <row r="861" spans="1:28" hidden="1" outlineLevel="1">
      <c r="A861" s="249"/>
      <c r="B861" s="309" t="str">
        <f t="shared" ca="1" si="1245"/>
        <v>RL Capex 2020</v>
      </c>
      <c r="C861" s="401"/>
      <c r="D861" s="401"/>
      <c r="E861" s="401"/>
      <c r="F861" s="401"/>
      <c r="G861" s="401"/>
      <c r="H861" s="401"/>
      <c r="I861" s="401"/>
      <c r="J861" s="396"/>
      <c r="K861" s="400">
        <f ca="1">K825</f>
        <v>0</v>
      </c>
      <c r="L861" s="395">
        <f t="shared" ca="1" si="1233"/>
        <v>0</v>
      </c>
      <c r="M861" s="395">
        <f t="shared" ca="1" si="1234"/>
        <v>0</v>
      </c>
      <c r="N861" s="395">
        <f t="shared" ca="1" si="1235"/>
        <v>0</v>
      </c>
      <c r="O861" s="395">
        <f t="shared" ca="1" si="1236"/>
        <v>0</v>
      </c>
      <c r="P861" s="395">
        <f t="shared" ca="1" si="1237"/>
        <v>0</v>
      </c>
      <c r="Q861" s="395">
        <f t="shared" ca="1" si="1238"/>
        <v>0</v>
      </c>
      <c r="R861" s="395">
        <f t="shared" ca="1" si="1239"/>
        <v>0</v>
      </c>
      <c r="S861" s="395">
        <f t="shared" ca="1" si="1240"/>
        <v>0</v>
      </c>
      <c r="T861" s="395">
        <f t="shared" ca="1" si="1241"/>
        <v>0</v>
      </c>
      <c r="U861" s="395">
        <f t="shared" ca="1" si="1242"/>
        <v>0</v>
      </c>
      <c r="V861" s="395">
        <f t="shared" ca="1" si="1243"/>
        <v>0</v>
      </c>
      <c r="W861" s="395">
        <f t="shared" ca="1" si="1244"/>
        <v>0</v>
      </c>
      <c r="X861" s="249"/>
      <c r="Y861" s="249"/>
      <c r="Z861" s="249"/>
      <c r="AA861" s="249"/>
      <c r="AB861" s="249"/>
    </row>
    <row r="862" spans="1:28" hidden="1" outlineLevel="1">
      <c r="A862" s="249"/>
      <c r="B862" s="309" t="str">
        <f t="shared" ca="1" si="1245"/>
        <v>RL Capex 2021</v>
      </c>
      <c r="C862" s="401"/>
      <c r="D862" s="401"/>
      <c r="E862" s="401"/>
      <c r="F862" s="401"/>
      <c r="G862" s="401"/>
      <c r="H862" s="401"/>
      <c r="I862" s="401"/>
      <c r="J862" s="401"/>
      <c r="K862" s="396"/>
      <c r="L862" s="400">
        <f ca="1">L825</f>
        <v>0</v>
      </c>
      <c r="M862" s="395">
        <f t="shared" ca="1" si="1234"/>
        <v>0</v>
      </c>
      <c r="N862" s="395">
        <f t="shared" ca="1" si="1235"/>
        <v>0</v>
      </c>
      <c r="O862" s="395">
        <f t="shared" ca="1" si="1236"/>
        <v>0</v>
      </c>
      <c r="P862" s="395">
        <f t="shared" ca="1" si="1237"/>
        <v>0</v>
      </c>
      <c r="Q862" s="395">
        <f t="shared" ca="1" si="1238"/>
        <v>0</v>
      </c>
      <c r="R862" s="395">
        <f t="shared" ca="1" si="1239"/>
        <v>0</v>
      </c>
      <c r="S862" s="395">
        <f t="shared" ca="1" si="1240"/>
        <v>0</v>
      </c>
      <c r="T862" s="395">
        <f t="shared" ca="1" si="1241"/>
        <v>0</v>
      </c>
      <c r="U862" s="395">
        <f t="shared" ca="1" si="1242"/>
        <v>0</v>
      </c>
      <c r="V862" s="395">
        <f t="shared" ca="1" si="1243"/>
        <v>0</v>
      </c>
      <c r="W862" s="395">
        <f t="shared" ca="1" si="1244"/>
        <v>0</v>
      </c>
      <c r="X862" s="249"/>
      <c r="Y862" s="249"/>
      <c r="Z862" s="249"/>
      <c r="AA862" s="249"/>
      <c r="AB862" s="249"/>
    </row>
    <row r="863" spans="1:28" hidden="1" outlineLevel="1">
      <c r="A863" s="249"/>
      <c r="B863" s="309" t="str">
        <f t="shared" ca="1" si="1245"/>
        <v>RL Capex 2022</v>
      </c>
      <c r="C863" s="401"/>
      <c r="D863" s="401"/>
      <c r="E863" s="401"/>
      <c r="F863" s="401"/>
      <c r="G863" s="401"/>
      <c r="H863" s="401"/>
      <c r="I863" s="401"/>
      <c r="J863" s="401"/>
      <c r="K863" s="401"/>
      <c r="L863" s="396"/>
      <c r="M863" s="400">
        <f ca="1">M825</f>
        <v>0</v>
      </c>
      <c r="N863" s="395">
        <f t="shared" ca="1" si="1235"/>
        <v>0</v>
      </c>
      <c r="O863" s="395">
        <f t="shared" ca="1" si="1236"/>
        <v>0</v>
      </c>
      <c r="P863" s="395">
        <f t="shared" ca="1" si="1237"/>
        <v>0</v>
      </c>
      <c r="Q863" s="395">
        <f t="shared" ca="1" si="1238"/>
        <v>0</v>
      </c>
      <c r="R863" s="395">
        <f t="shared" ca="1" si="1239"/>
        <v>0</v>
      </c>
      <c r="S863" s="395">
        <f t="shared" ca="1" si="1240"/>
        <v>0</v>
      </c>
      <c r="T863" s="395">
        <f t="shared" ca="1" si="1241"/>
        <v>0</v>
      </c>
      <c r="U863" s="395">
        <f t="shared" ca="1" si="1242"/>
        <v>0</v>
      </c>
      <c r="V863" s="395">
        <f t="shared" ca="1" si="1243"/>
        <v>0</v>
      </c>
      <c r="W863" s="395">
        <f t="shared" ca="1" si="1244"/>
        <v>0</v>
      </c>
      <c r="X863" s="249"/>
      <c r="Y863" s="249"/>
      <c r="Z863" s="249"/>
      <c r="AA863" s="249"/>
      <c r="AB863" s="249"/>
    </row>
    <row r="864" spans="1:28" hidden="1" outlineLevel="1">
      <c r="A864" s="249"/>
      <c r="B864" s="309" t="str">
        <f t="shared" ca="1" si="1245"/>
        <v>RL Capex 2023</v>
      </c>
      <c r="C864" s="401"/>
      <c r="D864" s="401"/>
      <c r="E864" s="401"/>
      <c r="F864" s="401"/>
      <c r="G864" s="401"/>
      <c r="H864" s="401"/>
      <c r="I864" s="401"/>
      <c r="J864" s="401"/>
      <c r="K864" s="401"/>
      <c r="L864" s="401"/>
      <c r="M864" s="396"/>
      <c r="N864" s="400">
        <f>N825</f>
        <v>0</v>
      </c>
      <c r="O864" s="395">
        <f t="shared" si="1236"/>
        <v>0</v>
      </c>
      <c r="P864" s="395">
        <f t="shared" si="1237"/>
        <v>0</v>
      </c>
      <c r="Q864" s="395">
        <f t="shared" si="1238"/>
        <v>0</v>
      </c>
      <c r="R864" s="395">
        <f t="shared" si="1239"/>
        <v>0</v>
      </c>
      <c r="S864" s="395">
        <f t="shared" si="1240"/>
        <v>0</v>
      </c>
      <c r="T864" s="395">
        <f t="shared" si="1241"/>
        <v>0</v>
      </c>
      <c r="U864" s="395">
        <f t="shared" si="1242"/>
        <v>0</v>
      </c>
      <c r="V864" s="395">
        <f t="shared" si="1243"/>
        <v>0</v>
      </c>
      <c r="W864" s="395">
        <f t="shared" si="1244"/>
        <v>0</v>
      </c>
      <c r="X864" s="249"/>
      <c r="Y864" s="249"/>
      <c r="Z864" s="249"/>
      <c r="AA864" s="249"/>
      <c r="AB864" s="249"/>
    </row>
    <row r="865" spans="1:28" hidden="1" outlineLevel="1">
      <c r="A865" s="249"/>
      <c r="B865" s="309" t="str">
        <f t="shared" ca="1" si="1245"/>
        <v>RL Capex 2024</v>
      </c>
      <c r="C865" s="401"/>
      <c r="D865" s="401"/>
      <c r="E865" s="401"/>
      <c r="F865" s="401"/>
      <c r="G865" s="401"/>
      <c r="H865" s="401"/>
      <c r="I865" s="401"/>
      <c r="J865" s="401"/>
      <c r="K865" s="401"/>
      <c r="L865" s="401"/>
      <c r="M865" s="401"/>
      <c r="N865" s="396"/>
      <c r="O865" s="400">
        <f>O825</f>
        <v>0</v>
      </c>
      <c r="P865" s="395">
        <f t="shared" si="1237"/>
        <v>0</v>
      </c>
      <c r="Q865" s="395">
        <f t="shared" si="1238"/>
        <v>0</v>
      </c>
      <c r="R865" s="395">
        <f t="shared" si="1239"/>
        <v>0</v>
      </c>
      <c r="S865" s="395">
        <f t="shared" si="1240"/>
        <v>0</v>
      </c>
      <c r="T865" s="395">
        <f t="shared" si="1241"/>
        <v>0</v>
      </c>
      <c r="U865" s="395">
        <f t="shared" si="1242"/>
        <v>0</v>
      </c>
      <c r="V865" s="395">
        <f t="shared" si="1243"/>
        <v>0</v>
      </c>
      <c r="W865" s="395">
        <f t="shared" si="1244"/>
        <v>0</v>
      </c>
      <c r="X865" s="249"/>
      <c r="Y865" s="249"/>
      <c r="Z865" s="249"/>
      <c r="AA865" s="249"/>
      <c r="AB865" s="249"/>
    </row>
    <row r="866" spans="1:28" hidden="1" outlineLevel="1">
      <c r="A866" s="249"/>
      <c r="B866" s="309" t="str">
        <f t="shared" ca="1" si="1245"/>
        <v>RL Capex 2025</v>
      </c>
      <c r="C866" s="401"/>
      <c r="D866" s="401"/>
      <c r="E866" s="401"/>
      <c r="F866" s="401"/>
      <c r="G866" s="401"/>
      <c r="H866" s="401"/>
      <c r="I866" s="401"/>
      <c r="J866" s="401"/>
      <c r="K866" s="401"/>
      <c r="L866" s="401"/>
      <c r="M866" s="401"/>
      <c r="N866" s="401"/>
      <c r="O866" s="396"/>
      <c r="P866" s="400">
        <f>P825</f>
        <v>0</v>
      </c>
      <c r="Q866" s="395">
        <f t="shared" si="1238"/>
        <v>0</v>
      </c>
      <c r="R866" s="395">
        <f t="shared" si="1239"/>
        <v>0</v>
      </c>
      <c r="S866" s="395">
        <f t="shared" si="1240"/>
        <v>0</v>
      </c>
      <c r="T866" s="395">
        <f t="shared" si="1241"/>
        <v>0</v>
      </c>
      <c r="U866" s="395">
        <f t="shared" si="1242"/>
        <v>0</v>
      </c>
      <c r="V866" s="395">
        <f t="shared" si="1243"/>
        <v>0</v>
      </c>
      <c r="W866" s="395">
        <f t="shared" si="1244"/>
        <v>0</v>
      </c>
      <c r="X866" s="249"/>
      <c r="Y866" s="249"/>
      <c r="Z866" s="249"/>
      <c r="AA866" s="249"/>
      <c r="AB866" s="249"/>
    </row>
    <row r="867" spans="1:28" hidden="1" outlineLevel="1">
      <c r="A867" s="249"/>
      <c r="B867" s="309" t="str">
        <f t="shared" ca="1" si="1245"/>
        <v>RL Capex 2026</v>
      </c>
      <c r="C867" s="401"/>
      <c r="D867" s="401"/>
      <c r="E867" s="401"/>
      <c r="F867" s="401"/>
      <c r="G867" s="401"/>
      <c r="H867" s="401"/>
      <c r="I867" s="401"/>
      <c r="J867" s="401"/>
      <c r="K867" s="401"/>
      <c r="L867" s="401"/>
      <c r="M867" s="401"/>
      <c r="N867" s="401"/>
      <c r="O867" s="401"/>
      <c r="P867" s="396"/>
      <c r="Q867" s="400">
        <f>Q825</f>
        <v>0</v>
      </c>
      <c r="R867" s="395">
        <f t="shared" si="1239"/>
        <v>0</v>
      </c>
      <c r="S867" s="395">
        <f t="shared" si="1240"/>
        <v>0</v>
      </c>
      <c r="T867" s="395">
        <f t="shared" si="1241"/>
        <v>0</v>
      </c>
      <c r="U867" s="395">
        <f t="shared" si="1242"/>
        <v>0</v>
      </c>
      <c r="V867" s="395">
        <f t="shared" si="1243"/>
        <v>0</v>
      </c>
      <c r="W867" s="395">
        <f t="shared" si="1244"/>
        <v>0</v>
      </c>
      <c r="X867" s="249"/>
      <c r="Y867" s="249"/>
      <c r="Z867" s="249"/>
      <c r="AA867" s="249"/>
      <c r="AB867" s="249"/>
    </row>
    <row r="868" spans="1:28" hidden="1" outlineLevel="1">
      <c r="A868" s="249"/>
      <c r="B868" s="309" t="str">
        <f t="shared" ca="1" si="1245"/>
        <v>RL Capex 2027</v>
      </c>
      <c r="C868" s="401"/>
      <c r="D868" s="401"/>
      <c r="E868" s="401"/>
      <c r="F868" s="401"/>
      <c r="G868" s="401"/>
      <c r="H868" s="401"/>
      <c r="I868" s="401"/>
      <c r="J868" s="401"/>
      <c r="K868" s="401"/>
      <c r="L868" s="401"/>
      <c r="M868" s="401"/>
      <c r="N868" s="401"/>
      <c r="O868" s="401"/>
      <c r="P868" s="401"/>
      <c r="Q868" s="396"/>
      <c r="R868" s="400">
        <f>R825</f>
        <v>0</v>
      </c>
      <c r="S868" s="395">
        <f t="shared" si="1240"/>
        <v>0</v>
      </c>
      <c r="T868" s="395">
        <f t="shared" si="1241"/>
        <v>0</v>
      </c>
      <c r="U868" s="395">
        <f t="shared" si="1242"/>
        <v>0</v>
      </c>
      <c r="V868" s="395">
        <f t="shared" si="1243"/>
        <v>0</v>
      </c>
      <c r="W868" s="395">
        <f t="shared" si="1244"/>
        <v>0</v>
      </c>
      <c r="X868" s="249"/>
      <c r="Y868" s="249"/>
      <c r="Z868" s="249"/>
      <c r="AA868" s="249"/>
      <c r="AB868" s="249"/>
    </row>
    <row r="869" spans="1:28" hidden="1" outlineLevel="1">
      <c r="A869" s="249"/>
      <c r="B869" s="309" t="str">
        <f t="shared" ca="1" si="1245"/>
        <v>RL Capex 2028</v>
      </c>
      <c r="C869" s="401"/>
      <c r="D869" s="401"/>
      <c r="E869" s="401"/>
      <c r="F869" s="401"/>
      <c r="G869" s="401"/>
      <c r="H869" s="401"/>
      <c r="I869" s="401"/>
      <c r="J869" s="401"/>
      <c r="K869" s="401"/>
      <c r="L869" s="401"/>
      <c r="M869" s="401"/>
      <c r="N869" s="401"/>
      <c r="O869" s="401"/>
      <c r="P869" s="401"/>
      <c r="Q869" s="401"/>
      <c r="R869" s="396"/>
      <c r="S869" s="400">
        <f>S825</f>
        <v>0</v>
      </c>
      <c r="T869" s="395">
        <f t="shared" si="1241"/>
        <v>0</v>
      </c>
      <c r="U869" s="395">
        <f t="shared" si="1242"/>
        <v>0</v>
      </c>
      <c r="V869" s="395">
        <f t="shared" si="1243"/>
        <v>0</v>
      </c>
      <c r="W869" s="395">
        <f t="shared" si="1244"/>
        <v>0</v>
      </c>
      <c r="X869" s="249"/>
      <c r="Y869" s="249"/>
      <c r="Z869" s="249"/>
      <c r="AA869" s="249"/>
      <c r="AB869" s="249"/>
    </row>
    <row r="870" spans="1:28" hidden="1" outlineLevel="1">
      <c r="A870" s="249"/>
      <c r="B870" s="309" t="str">
        <f t="shared" ca="1" si="1245"/>
        <v>RL Capex 2029</v>
      </c>
      <c r="C870" s="401"/>
      <c r="D870" s="401"/>
      <c r="E870" s="401"/>
      <c r="F870" s="401"/>
      <c r="G870" s="401"/>
      <c r="H870" s="401"/>
      <c r="I870" s="401"/>
      <c r="J870" s="401"/>
      <c r="K870" s="401"/>
      <c r="L870" s="401"/>
      <c r="M870" s="401"/>
      <c r="N870" s="401"/>
      <c r="O870" s="401"/>
      <c r="P870" s="401"/>
      <c r="Q870" s="401"/>
      <c r="R870" s="401"/>
      <c r="S870" s="396"/>
      <c r="T870" s="400">
        <f>T825</f>
        <v>0</v>
      </c>
      <c r="U870" s="395">
        <f t="shared" si="1242"/>
        <v>0</v>
      </c>
      <c r="V870" s="395">
        <f t="shared" si="1243"/>
        <v>0</v>
      </c>
      <c r="W870" s="395">
        <f t="shared" si="1244"/>
        <v>0</v>
      </c>
      <c r="X870" s="249"/>
      <c r="Y870" s="249"/>
      <c r="Z870" s="249"/>
      <c r="AA870" s="249"/>
      <c r="AB870" s="249"/>
    </row>
    <row r="871" spans="1:28" hidden="1" outlineLevel="1">
      <c r="A871" s="249"/>
      <c r="B871" s="309" t="str">
        <f t="shared" ca="1" si="1245"/>
        <v>RL Capex 2030</v>
      </c>
      <c r="C871" s="401"/>
      <c r="D871" s="401"/>
      <c r="E871" s="401"/>
      <c r="F871" s="401"/>
      <c r="G871" s="401"/>
      <c r="H871" s="401"/>
      <c r="I871" s="401"/>
      <c r="J871" s="401"/>
      <c r="K871" s="401"/>
      <c r="L871" s="401"/>
      <c r="M871" s="401"/>
      <c r="N871" s="401"/>
      <c r="O871" s="401"/>
      <c r="P871" s="401"/>
      <c r="Q871" s="401"/>
      <c r="R871" s="401"/>
      <c r="S871" s="401"/>
      <c r="T871" s="396"/>
      <c r="U871" s="400">
        <f>U825</f>
        <v>0</v>
      </c>
      <c r="V871" s="395">
        <f t="shared" si="1243"/>
        <v>0</v>
      </c>
      <c r="W871" s="395">
        <f t="shared" si="1244"/>
        <v>0</v>
      </c>
      <c r="X871" s="249"/>
      <c r="Y871" s="249"/>
      <c r="Z871" s="249"/>
      <c r="AA871" s="249"/>
      <c r="AB871" s="249"/>
    </row>
    <row r="872" spans="1:28" hidden="1" outlineLevel="1">
      <c r="A872" s="249"/>
      <c r="B872" s="309" t="str">
        <f t="shared" ca="1" si="1245"/>
        <v>RL Capex 2031</v>
      </c>
      <c r="C872" s="401"/>
      <c r="D872" s="401"/>
      <c r="E872" s="401"/>
      <c r="F872" s="401"/>
      <c r="G872" s="401"/>
      <c r="H872" s="401"/>
      <c r="I872" s="401"/>
      <c r="J872" s="401"/>
      <c r="K872" s="401"/>
      <c r="L872" s="401"/>
      <c r="M872" s="401"/>
      <c r="N872" s="401"/>
      <c r="O872" s="401"/>
      <c r="P872" s="401"/>
      <c r="Q872" s="401"/>
      <c r="R872" s="401"/>
      <c r="S872" s="401"/>
      <c r="T872" s="401"/>
      <c r="U872" s="396"/>
      <c r="V872" s="400">
        <f>V825</f>
        <v>0</v>
      </c>
      <c r="W872" s="395">
        <f>IF(V872="n/a","n/a",MAX(0,V872-1))</f>
        <v>0</v>
      </c>
      <c r="X872" s="249"/>
      <c r="Y872" s="249"/>
      <c r="Z872" s="249"/>
      <c r="AA872" s="249"/>
      <c r="AB872" s="249"/>
    </row>
    <row r="873" spans="1:28" hidden="1" outlineLevel="1">
      <c r="A873" s="249"/>
      <c r="B873" s="309" t="str">
        <f t="shared" ca="1" si="1245"/>
        <v>RL Capex 2032</v>
      </c>
      <c r="C873" s="401"/>
      <c r="D873" s="401"/>
      <c r="E873" s="401"/>
      <c r="F873" s="401"/>
      <c r="G873" s="401"/>
      <c r="H873" s="401"/>
      <c r="I873" s="401"/>
      <c r="J873" s="401"/>
      <c r="K873" s="401"/>
      <c r="L873" s="401"/>
      <c r="M873" s="401"/>
      <c r="N873" s="401"/>
      <c r="O873" s="401"/>
      <c r="P873" s="401"/>
      <c r="Q873" s="401"/>
      <c r="R873" s="401"/>
      <c r="S873" s="401"/>
      <c r="T873" s="401"/>
      <c r="U873" s="401"/>
      <c r="V873" s="396"/>
      <c r="W873" s="395">
        <f>W825</f>
        <v>0</v>
      </c>
      <c r="X873" s="249"/>
      <c r="Y873" s="249"/>
      <c r="Z873" s="249"/>
      <c r="AA873" s="249"/>
      <c r="AB873" s="249"/>
    </row>
    <row r="874" spans="1:28" hidden="1" outlineLevel="1">
      <c r="A874" s="249"/>
      <c r="B874" s="332"/>
      <c r="C874" s="395"/>
      <c r="D874" s="395"/>
      <c r="E874" s="395"/>
      <c r="F874" s="395"/>
      <c r="G874" s="395"/>
      <c r="H874" s="395"/>
      <c r="I874" s="395"/>
      <c r="J874" s="395"/>
      <c r="K874" s="395"/>
      <c r="L874" s="395"/>
      <c r="M874" s="395"/>
      <c r="N874" s="395"/>
      <c r="O874" s="395"/>
      <c r="P874" s="395"/>
      <c r="Q874" s="395"/>
      <c r="R874" s="395"/>
      <c r="S874" s="395"/>
      <c r="T874" s="395"/>
      <c r="U874" s="395"/>
      <c r="V874" s="395"/>
      <c r="W874" s="395"/>
      <c r="X874" s="249"/>
      <c r="Y874" s="249"/>
      <c r="Z874" s="249"/>
      <c r="AA874" s="249"/>
      <c r="AB874" s="249"/>
    </row>
    <row r="875" spans="1:28" collapsed="1">
      <c r="A875" s="322"/>
      <c r="B875" s="336" t="s">
        <v>192</v>
      </c>
      <c r="C875" s="460">
        <f ca="1">(IF(OR($C825&lt;&gt;"n/a",C825&lt;&gt;"n/a"),IF(SUM(C828:C850)=0,0,IF((SUMPRODUCT(C828:C850,C852:C874)/SUM(C828:C850))&lt;0,1,(SUMPRODUCT(C828:C850,C852:C874)/SUM(C828:C850)))),"n/a"))</f>
        <v>0</v>
      </c>
      <c r="D875" s="460">
        <f ca="1">(IF(OR($C825&lt;&gt;"n/a",D825&lt;&gt;"n/a"),IF(SUM(D828:D850)=0,0,IF((SUMPRODUCT(D828:D850,D852:D874)/SUM(D828:D850))&lt;0,1,(SUMPRODUCT(D828:D850,D852:D874)/SUM(D828:D850)))),"n/a"))</f>
        <v>0</v>
      </c>
      <c r="E875" s="460">
        <f t="shared" ref="E875:W875" ca="1" si="1246">(IF(OR($C825&lt;&gt;"n/a",E825&lt;&gt;"n/a"),IF(SUM(E828:E850)=0,0,IF((SUMPRODUCT(E828:E850,E852:E874)/SUM(E828:E850))&lt;0,1,(SUMPRODUCT(E828:E850,E852:E874)/SUM(E828:E850)))),"n/a"))</f>
        <v>0</v>
      </c>
      <c r="F875" s="460">
        <f t="shared" ca="1" si="1246"/>
        <v>0</v>
      </c>
      <c r="G875" s="460">
        <f t="shared" ca="1" si="1246"/>
        <v>0</v>
      </c>
      <c r="H875" s="460">
        <f t="shared" ca="1" si="1246"/>
        <v>0</v>
      </c>
      <c r="I875" s="460">
        <f t="shared" ca="1" si="1246"/>
        <v>0</v>
      </c>
      <c r="J875" s="460">
        <f t="shared" ca="1" si="1246"/>
        <v>0</v>
      </c>
      <c r="K875" s="460">
        <f t="shared" ca="1" si="1246"/>
        <v>0</v>
      </c>
      <c r="L875" s="460">
        <f t="shared" ca="1" si="1246"/>
        <v>0</v>
      </c>
      <c r="M875" s="460">
        <f t="shared" ca="1" si="1246"/>
        <v>0</v>
      </c>
      <c r="N875" s="460">
        <f t="shared" ca="1" si="1246"/>
        <v>0</v>
      </c>
      <c r="O875" s="460">
        <f t="shared" ca="1" si="1246"/>
        <v>0</v>
      </c>
      <c r="P875" s="460">
        <f t="shared" ca="1" si="1246"/>
        <v>0</v>
      </c>
      <c r="Q875" s="460">
        <f t="shared" ca="1" si="1246"/>
        <v>0</v>
      </c>
      <c r="R875" s="460">
        <f t="shared" ca="1" si="1246"/>
        <v>0</v>
      </c>
      <c r="S875" s="460">
        <f t="shared" ca="1" si="1246"/>
        <v>0</v>
      </c>
      <c r="T875" s="460">
        <f t="shared" ca="1" si="1246"/>
        <v>0</v>
      </c>
      <c r="U875" s="460">
        <f t="shared" ca="1" si="1246"/>
        <v>0</v>
      </c>
      <c r="V875" s="460">
        <f t="shared" ca="1" si="1246"/>
        <v>0</v>
      </c>
      <c r="W875" s="460">
        <f t="shared" ca="1" si="1246"/>
        <v>0</v>
      </c>
      <c r="X875" s="249"/>
      <c r="Y875" s="249"/>
      <c r="Z875" s="249"/>
      <c r="AA875" s="249"/>
      <c r="AB875" s="249"/>
    </row>
    <row r="876" spans="1:28">
      <c r="A876" s="249"/>
      <c r="B876" s="249"/>
      <c r="C876" s="395"/>
      <c r="D876" s="395"/>
      <c r="E876" s="395"/>
      <c r="F876" s="395"/>
      <c r="G876" s="395"/>
      <c r="H876" s="395"/>
      <c r="I876" s="395"/>
      <c r="J876" s="395"/>
      <c r="K876" s="395"/>
      <c r="L876" s="395"/>
      <c r="M876" s="395"/>
      <c r="N876" s="395"/>
      <c r="O876" s="395"/>
      <c r="P876" s="395"/>
      <c r="Q876" s="395"/>
      <c r="R876" s="395"/>
      <c r="S876" s="395"/>
      <c r="T876" s="395"/>
      <c r="U876" s="395"/>
      <c r="V876" s="395"/>
      <c r="W876" s="395"/>
      <c r="X876" s="249"/>
      <c r="Y876" s="249"/>
      <c r="Z876" s="249"/>
      <c r="AA876" s="249"/>
      <c r="AB876" s="249"/>
    </row>
    <row r="877" spans="1:28">
      <c r="A877" s="72" t="s">
        <v>17</v>
      </c>
      <c r="B877" s="142">
        <f>VLOOKUP($A877,'RFM input'!$E$7:$F$56,2,FALSE)</f>
        <v>0</v>
      </c>
      <c r="C877" s="402"/>
      <c r="D877" s="402"/>
      <c r="E877" s="403"/>
      <c r="F877" s="403"/>
      <c r="G877" s="403"/>
      <c r="H877" s="403"/>
      <c r="I877" s="403"/>
      <c r="J877" s="403"/>
      <c r="K877" s="403"/>
      <c r="L877" s="403"/>
      <c r="M877" s="403"/>
      <c r="N877" s="403"/>
      <c r="O877" s="403"/>
      <c r="P877" s="403"/>
      <c r="Q877" s="403"/>
      <c r="R877" s="403"/>
      <c r="S877" s="403"/>
      <c r="T877" s="403"/>
      <c r="U877" s="403"/>
      <c r="V877" s="403"/>
      <c r="W877" s="403"/>
      <c r="X877" s="249"/>
      <c r="Y877" s="249"/>
      <c r="Z877" s="249"/>
      <c r="AA877" s="249"/>
      <c r="AB877" s="249"/>
    </row>
    <row r="878" spans="1:28">
      <c r="A878" s="378">
        <f>VALUE(REPLACE(A877,1,12,""))</f>
        <v>17</v>
      </c>
      <c r="B878" s="317" t="s">
        <v>195</v>
      </c>
      <c r="C878" s="389">
        <f ca="1">OFFSET('RAB roll forward'!$H$1189,'RAB remaining lives'!A878,0)</f>
        <v>0</v>
      </c>
      <c r="D878" s="390">
        <f ca="1">OFFSET('RFM input'!H$222,$A878,0)-OFFSET('RFM input'!H$276,$A878,0)</f>
        <v>0</v>
      </c>
      <c r="E878" s="390">
        <f ca="1">OFFSET('RFM input'!I$222,$A878,0)-OFFSET('RFM input'!I$276,$A878,0)</f>
        <v>0</v>
      </c>
      <c r="F878" s="390">
        <f ca="1">OFFSET('RFM input'!J$222,$A878,0)-OFFSET('RFM input'!J$276,$A878,0)</f>
        <v>0</v>
      </c>
      <c r="G878" s="390">
        <f ca="1">OFFSET('RFM input'!K$222,$A878,0)-OFFSET('RFM input'!K$276,$A878,0)</f>
        <v>0</v>
      </c>
      <c r="H878" s="390">
        <f ca="1">OFFSET('RFM input'!L$222,$A878,0)-OFFSET('RFM input'!L$276,$A878,0)</f>
        <v>0</v>
      </c>
      <c r="I878" s="390">
        <f ca="1">OFFSET('RFM input'!M$222,$A878,0)-OFFSET('RFM input'!M$276,$A878,0)</f>
        <v>0</v>
      </c>
      <c r="J878" s="390">
        <f ca="1">OFFSET('RFM input'!N$222,$A878,0)-OFFSET('RFM input'!N$276,$A878,0)</f>
        <v>0</v>
      </c>
      <c r="K878" s="390">
        <f ca="1">OFFSET('RFM input'!O$222,$A878,0)-OFFSET('RFM input'!O$276,$A878,0)</f>
        <v>0</v>
      </c>
      <c r="L878" s="390">
        <f ca="1">OFFSET('RFM input'!P$222,$A878,0)-OFFSET('RFM input'!P$276,$A878,0)</f>
        <v>0</v>
      </c>
      <c r="M878" s="390">
        <f ca="1">OFFSET('RFM input'!Q$222,$A878,0)-OFFSET('RFM input'!Q$276,$A878,0)</f>
        <v>0</v>
      </c>
      <c r="N878" s="390"/>
      <c r="O878" s="390"/>
      <c r="P878" s="390"/>
      <c r="Q878" s="390"/>
      <c r="R878" s="390"/>
      <c r="S878" s="390"/>
      <c r="T878" s="390"/>
      <c r="U878" s="390"/>
      <c r="V878" s="390"/>
      <c r="W878" s="390"/>
      <c r="X878" s="249"/>
      <c r="Y878" s="249"/>
      <c r="Z878" s="249"/>
      <c r="AA878" s="249"/>
      <c r="AB878" s="249"/>
    </row>
    <row r="879" spans="1:28">
      <c r="A879" s="249"/>
      <c r="B879" s="249" t="s">
        <v>325</v>
      </c>
      <c r="C879" s="391">
        <f ca="1">OFFSET('RFM input'!$K$6,'RAB remaining lives'!$A878,0)</f>
        <v>0</v>
      </c>
      <c r="D879" s="390">
        <f ca="1">OFFSET('RFM input'!$L$6,'RAB remaining lives'!$A878,0)</f>
        <v>0</v>
      </c>
      <c r="E879" s="390">
        <f ca="1">OFFSET('RFM input'!$L$6,'RAB remaining lives'!$A878,0)</f>
        <v>0</v>
      </c>
      <c r="F879" s="390">
        <f ca="1">OFFSET('RFM input'!$L$6,'RAB remaining lives'!$A878,0)</f>
        <v>0</v>
      </c>
      <c r="G879" s="390">
        <f ca="1">OFFSET('RFM input'!$L$6,'RAB remaining lives'!$A878,0)</f>
        <v>0</v>
      </c>
      <c r="H879" s="390">
        <f ca="1">OFFSET('RFM input'!$L$6,'RAB remaining lives'!$A878,0)</f>
        <v>0</v>
      </c>
      <c r="I879" s="390">
        <f ca="1">OFFSET('RFM input'!$L$6,'RAB remaining lives'!$A878,0)</f>
        <v>0</v>
      </c>
      <c r="J879" s="390">
        <f ca="1">OFFSET('RFM input'!$L$6,'RAB remaining lives'!$A878,0)</f>
        <v>0</v>
      </c>
      <c r="K879" s="390">
        <f ca="1">OFFSET('RFM input'!$L$6,'RAB remaining lives'!$A878,0)</f>
        <v>0</v>
      </c>
      <c r="L879" s="390">
        <f ca="1">OFFSET('RFM input'!$L$6,'RAB remaining lives'!$A878,0)</f>
        <v>0</v>
      </c>
      <c r="M879" s="390">
        <f ca="1">OFFSET('RFM input'!$L$6,'RAB remaining lives'!$A878,0)</f>
        <v>0</v>
      </c>
      <c r="N879" s="390"/>
      <c r="O879" s="390"/>
      <c r="P879" s="390"/>
      <c r="Q879" s="390"/>
      <c r="R879" s="390"/>
      <c r="S879" s="390"/>
      <c r="T879" s="390"/>
      <c r="U879" s="390"/>
      <c r="V879" s="390"/>
      <c r="W879" s="390"/>
      <c r="X879" s="249"/>
      <c r="Y879" s="249"/>
      <c r="Z879" s="249"/>
      <c r="AA879" s="249"/>
      <c r="AB879" s="249"/>
    </row>
    <row r="880" spans="1:28">
      <c r="A880" s="249"/>
      <c r="B880" s="286" t="s">
        <v>299</v>
      </c>
      <c r="C880" s="392"/>
      <c r="D880" s="393">
        <f ca="1">IF(D$6=(OFFSET('RFM input'!$G$60,0,'RFM input'!$AA$7)),OFFSET('RFM input'!$H$454,$A878,0),0)</f>
        <v>0</v>
      </c>
      <c r="E880" s="390">
        <f ca="1">IF(E$6=(OFFSET('RFM input'!$G$60,0,'RFM input'!$AA$7)),OFFSET('RFM input'!$H$454,$A878,0),0)</f>
        <v>0</v>
      </c>
      <c r="F880" s="390">
        <f ca="1">IF(F$6=(OFFSET('RFM input'!$G$60,0,'RFM input'!$AA$7)),OFFSET('RFM input'!$H$454,$A878,0),0)</f>
        <v>0</v>
      </c>
      <c r="G880" s="390">
        <f ca="1">IF(G$6=(OFFSET('RFM input'!$G$60,0,'RFM input'!$AA$7)),OFFSET('RFM input'!$H$454,$A878,0),0)</f>
        <v>0</v>
      </c>
      <c r="H880" s="390">
        <f ca="1">IF(H$6=(OFFSET('RFM input'!$G$60,0,'RFM input'!$AA$7)),OFFSET('RFM input'!$H$454,$A878,0),0)</f>
        <v>0</v>
      </c>
      <c r="I880" s="390">
        <f ca="1">IF(I$6=(OFFSET('RFM input'!$G$60,0,'RFM input'!$AA$7)),OFFSET('RFM input'!$H$454,$A878,0),0)</f>
        <v>0</v>
      </c>
      <c r="J880" s="390">
        <f ca="1">IF(J$6=(OFFSET('RFM input'!$G$60,0,'RFM input'!$AA$7)),OFFSET('RFM input'!$H$454,$A878,0),0)</f>
        <v>0</v>
      </c>
      <c r="K880" s="390">
        <f ca="1">IF(K$6=(OFFSET('RFM input'!$G$60,0,'RFM input'!$AA$7)),OFFSET('RFM input'!$H$454,$A878,0),0)</f>
        <v>0</v>
      </c>
      <c r="L880" s="390">
        <f ca="1">IF(L$6=(OFFSET('RFM input'!$G$60,0,'RFM input'!$AA$7)),OFFSET('RFM input'!$H$454,$A878,0),0)</f>
        <v>0</v>
      </c>
      <c r="M880" s="390">
        <f ca="1">IF(M$6=(OFFSET('RFM input'!$G$60,0,'RFM input'!$AA$7)),OFFSET('RFM input'!$H$454,$A878,0),0)</f>
        <v>0</v>
      </c>
      <c r="N880" s="390"/>
      <c r="O880" s="390"/>
      <c r="P880" s="390"/>
      <c r="Q880" s="390"/>
      <c r="R880" s="390"/>
      <c r="S880" s="390"/>
      <c r="T880" s="390"/>
      <c r="U880" s="390"/>
      <c r="V880" s="390"/>
      <c r="W880" s="390"/>
      <c r="X880" s="249"/>
      <c r="Y880" s="249"/>
      <c r="Z880" s="249"/>
      <c r="AA880" s="249"/>
      <c r="AB880" s="249"/>
    </row>
    <row r="881" spans="1:28">
      <c r="A881" s="249"/>
      <c r="B881" s="325" t="s">
        <v>306</v>
      </c>
      <c r="C881" s="392"/>
      <c r="D881" s="391">
        <f ca="1">IF(D$6=(OFFSET('RFM input'!$G$60,0,'RFM input'!$AA$7)),OFFSET('RFM input'!$J$454,$A878,0),0)</f>
        <v>0</v>
      </c>
      <c r="E881" s="394">
        <f ca="1">IF(E$6=(OFFSET('RFM input'!$G$60,0,'RFM input'!$AA$7)),OFFSET('RFM input'!$J$454,$A878,0),0)</f>
        <v>0</v>
      </c>
      <c r="F881" s="394">
        <f ca="1">IF(F$6=(OFFSET('RFM input'!$G$60,0,'RFM input'!$AA$7)),OFFSET('RFM input'!$J$454,$A878,0),0)</f>
        <v>0</v>
      </c>
      <c r="G881" s="394">
        <f ca="1">IF(G$6=(OFFSET('RFM input'!$G$60,0,'RFM input'!$AA$7)),OFFSET('RFM input'!$J$454,$A878,0),0)</f>
        <v>0</v>
      </c>
      <c r="H881" s="394">
        <f ca="1">IF(H$6=(OFFSET('RFM input'!$G$60,0,'RFM input'!$AA$7)),OFFSET('RFM input'!$J$454,$A878,0),0)</f>
        <v>0</v>
      </c>
      <c r="I881" s="394">
        <f ca="1">IF(I$6=(OFFSET('RFM input'!$G$60,0,'RFM input'!$AA$7)),OFFSET('RFM input'!$J$454,$A878,0),0)</f>
        <v>0</v>
      </c>
      <c r="J881" s="394">
        <f ca="1">IF(J$6=(OFFSET('RFM input'!$G$60,0,'RFM input'!$AA$7)),OFFSET('RFM input'!$J$454,$A878,0),0)</f>
        <v>0</v>
      </c>
      <c r="K881" s="394">
        <f ca="1">IF(K$6=(OFFSET('RFM input'!$G$60,0,'RFM input'!$AA$7)),OFFSET('RFM input'!$J$454,$A878,0),0)</f>
        <v>0</v>
      </c>
      <c r="L881" s="394">
        <f ca="1">IF(L$6=(OFFSET('RFM input'!$G$60,0,'RFM input'!$AA$7)),OFFSET('RFM input'!$J$454,$A878,0),0)</f>
        <v>0</v>
      </c>
      <c r="M881" s="394">
        <f ca="1">IF(M$6=(OFFSET('RFM input'!$G$60,0,'RFM input'!$AA$7)),OFFSET('RFM input'!$J$454,$A878,0),0)</f>
        <v>0</v>
      </c>
      <c r="N881" s="394"/>
      <c r="O881" s="394"/>
      <c r="P881" s="394"/>
      <c r="Q881" s="394"/>
      <c r="R881" s="394"/>
      <c r="S881" s="394"/>
      <c r="T881" s="394"/>
      <c r="U881" s="394"/>
      <c r="V881" s="394"/>
      <c r="W881" s="394"/>
      <c r="X881" s="249"/>
      <c r="Y881" s="249"/>
      <c r="Z881" s="249"/>
      <c r="AA881" s="249"/>
      <c r="AB881" s="249"/>
    </row>
    <row r="882" spans="1:28" hidden="1" outlineLevel="1">
      <c r="A882" s="459">
        <v>-1</v>
      </c>
      <c r="B882" s="309" t="s">
        <v>297</v>
      </c>
      <c r="C882" s="395"/>
      <c r="D882" s="395">
        <f t="shared" ref="D882" ca="1" si="1247">IF(D906="n/a",0,IF(AND(D880=0,C882=0),0,
IF(AND(D880&lt;&gt;0,C882=0),(D880/D$10),
IF(AND(D881&lt;&gt;0,C882&lt;&gt;0),(C882-(C882/C906))+(D880/D$10),
IF(C906&lt;1,0,(C882-(C882/C906)))))))</f>
        <v>0</v>
      </c>
      <c r="E882" s="395">
        <f t="shared" ref="E882" ca="1" si="1248">IF(E906="n/a",0,IF(AND(E880=0,D882=0),0,
IF(AND(E880&lt;&gt;0,D882=0),(E880/E$10),
IF(AND(E881&lt;&gt;0,D882&lt;&gt;0),(D882-(D882/D906))+(E880/E$10),
IF(D906&lt;1,0,(D882-(D882/D906)))))))</f>
        <v>0</v>
      </c>
      <c r="F882" s="395">
        <f t="shared" ref="F882" ca="1" si="1249">IF(F906="n/a",0,IF(AND(F880=0,E882=0),0,
IF(AND(F880&lt;&gt;0,E882=0),(F880/F$10),
IF(AND(F881&lt;&gt;0,E882&lt;&gt;0),(E882-(E882/E906))+(F880/F$10),
IF(E906&lt;1,0,(E882-(E882/E906)))))))</f>
        <v>0</v>
      </c>
      <c r="G882" s="395">
        <f t="shared" ref="G882" ca="1" si="1250">IF(G906="n/a",0,IF(AND(G880=0,F882=0),0,
IF(AND(G880&lt;&gt;0,F882=0),(G880/G$10),
IF(AND(G881&lt;&gt;0,F882&lt;&gt;0),(F882-(F882/F906))+(G880/G$10),
IF(F906&lt;1,0,(F882-(F882/F906)))))))</f>
        <v>0</v>
      </c>
      <c r="H882" s="395">
        <f ca="1">IF(H906="n/a",0,IF(AND(H880=0,G882=0),0,
IF(AND(H880&lt;&gt;0,G882=0),(H880/H$10),
IF(AND(H881&lt;&gt;0,G882&lt;&gt;0),(G882-(G882/G906))+(H880/H$10),
IF(G906&lt;1,0,(G882-(G882/G906)))))))</f>
        <v>0</v>
      </c>
      <c r="I882" s="395">
        <f t="shared" ref="I882" ca="1" si="1251">IF(I906="n/a",0,IF(AND(I880=0,H882=0),0,
IF(AND(I880&lt;&gt;0,H882=0),(I880/I$10),
IF(AND(I881&lt;&gt;0,H882&lt;&gt;0),(H882-(H882/H906))+(I880/I$10),
IF(H906&lt;1,0,(H882-(H882/H906)))))))</f>
        <v>0</v>
      </c>
      <c r="J882" s="395">
        <f t="shared" ref="J882" ca="1" si="1252">IF(J906="n/a",0,IF(AND(J880=0,I882=0),0,
IF(AND(J880&lt;&gt;0,I882=0),(J880/J$10),
IF(AND(J881&lt;&gt;0,I882&lt;&gt;0),(I882-(I882/I906))+(J880/J$10),
IF(I906&lt;1,0,(I882-(I882/I906)))))))</f>
        <v>0</v>
      </c>
      <c r="K882" s="395">
        <f t="shared" ref="K882" ca="1" si="1253">IF(K906="n/a",0,IF(AND(K880=0,J882=0),0,
IF(AND(K880&lt;&gt;0,J882=0),(K880/K$10),
IF(AND(K881&lt;&gt;0,J882&lt;&gt;0),(J882-(J882/J906))+(K880/K$10),
IF(J906&lt;1,0,(J882-(J882/J906)))))))</f>
        <v>0</v>
      </c>
      <c r="L882" s="395">
        <f t="shared" ref="L882" ca="1" si="1254">IF(L906="n/a",0,IF(AND(L880=0,K882=0),0,
IF(AND(L880&lt;&gt;0,K882=0),(L880/L$10),
IF(AND(L881&lt;&gt;0,K882&lt;&gt;0),(K882-(K882/K906))+(L880/L$10),
IF(K906&lt;1,0,(K882-(K882/K906)))))))</f>
        <v>0</v>
      </c>
      <c r="M882" s="395">
        <f t="shared" ref="M882" ca="1" si="1255">IF(M906="n/a",0,IF(AND(M880=0,L882=0),0,
IF(AND(M880&lt;&gt;0,L882=0),(M880/M$10),
IF(AND(M881&lt;&gt;0,L882&lt;&gt;0),(L882-(L882/L906))+(M880/M$10),
IF(L906&lt;1,0,(L882-(L882/L906)))))))</f>
        <v>0</v>
      </c>
      <c r="N882" s="395">
        <f t="shared" ref="N882" ca="1" si="1256">IF(N906="n/a",0,IF(AND(N880=0,M882=0),0,
IF(AND(N880&lt;&gt;0,M882=0),(N880/N$10),
IF(AND(N881&lt;&gt;0,M882&lt;&gt;0),(M882-(M882/M906))+(N880/N$10),
IF(M906&lt;1,0,(M882-(M882/M906)))))))</f>
        <v>0</v>
      </c>
      <c r="O882" s="395">
        <f t="shared" ref="O882" ca="1" si="1257">IF(O906="n/a",0,IF(AND(O880=0,N882=0),0,
IF(AND(O880&lt;&gt;0,N882=0),(O880/O$10),
IF(AND(O881&lt;&gt;0,N882&lt;&gt;0),(N882-(N882/N906))+(O880/O$10),
IF(N906&lt;1,0,(N882-(N882/N906)))))))</f>
        <v>0</v>
      </c>
      <c r="P882" s="395">
        <f t="shared" ref="P882" ca="1" si="1258">IF(P906="n/a",0,IF(AND(P880=0,O882=0),0,
IF(AND(P880&lt;&gt;0,O882=0),(P880/P$10),
IF(AND(P881&lt;&gt;0,O882&lt;&gt;0),(O882-(O882/O906))+(P880/P$10),
IF(O906&lt;1,0,(O882-(O882/O906)))))))</f>
        <v>0</v>
      </c>
      <c r="Q882" s="395">
        <f t="shared" ref="Q882" ca="1" si="1259">IF(Q906="n/a",0,IF(AND(Q880=0,P882=0),0,
IF(AND(Q880&lt;&gt;0,P882=0),(Q880/Q$10),
IF(AND(Q881&lt;&gt;0,P882&lt;&gt;0),(P882-(P882/P906))+(Q880/Q$10),
IF(P906&lt;1,0,(P882-(P882/P906)))))))</f>
        <v>0</v>
      </c>
      <c r="R882" s="395">
        <f t="shared" ref="R882" ca="1" si="1260">IF(R906="n/a",0,IF(AND(R880=0,Q882=0),0,
IF(AND(R880&lt;&gt;0,Q882=0),(R880/R$10),
IF(AND(R881&lt;&gt;0,Q882&lt;&gt;0),(Q882-(Q882/Q906))+(R880/R$10),
IF(Q906&lt;1,0,(Q882-(Q882/Q906)))))))</f>
        <v>0</v>
      </c>
      <c r="S882" s="395">
        <f t="shared" ref="S882" ca="1" si="1261">IF(S906="n/a",0,IF(AND(S880=0,R882=0),0,
IF(AND(S880&lt;&gt;0,R882=0),(S880/S$10),
IF(AND(S881&lt;&gt;0,R882&lt;&gt;0),(R882-(R882/R906))+(S880/S$10),
IF(R906&lt;1,0,(R882-(R882/R906)))))))</f>
        <v>0</v>
      </c>
      <c r="T882" s="395">
        <f t="shared" ref="T882" ca="1" si="1262">IF(T906="n/a",0,IF(AND(T880=0,S882=0),0,
IF(AND(T880&lt;&gt;0,S882=0),(T880/T$10),
IF(AND(T881&lt;&gt;0,S882&lt;&gt;0),(S882-(S882/S906))+(T880/T$10),
IF(S906&lt;1,0,(S882-(S882/S906)))))))</f>
        <v>0</v>
      </c>
      <c r="U882" s="395">
        <f t="shared" ref="U882" ca="1" si="1263">IF(U906="n/a",0,IF(AND(U880=0,T882=0),0,
IF(AND(U880&lt;&gt;0,T882=0),(U880/U$10),
IF(AND(U881&lt;&gt;0,T882&lt;&gt;0),(T882-(T882/T906))+(U880/U$10),
IF(T906&lt;1,0,(T882-(T882/T906)))))))</f>
        <v>0</v>
      </c>
      <c r="V882" s="395">
        <f t="shared" ref="V882" ca="1" si="1264">IF(V906="n/a",0,IF(AND(V880=0,U882=0),0,
IF(AND(V880&lt;&gt;0,U882=0),(V880/V$10),
IF(AND(V881&lt;&gt;0,U882&lt;&gt;0),(U882-(U882/U906))+(V880/V$10),
IF(U906&lt;1,0,(U882-(U882/U906)))))))</f>
        <v>0</v>
      </c>
      <c r="W882" s="395">
        <f t="shared" ref="W882" ca="1" si="1265">IF(W906="n/a",0,IF(AND(W880=0,V882=0),0,
IF(AND(W880&lt;&gt;0,V882=0),(W880/W$10),
IF(AND(W881&lt;&gt;0,V882&lt;&gt;0),(V882-(V882/V906))+(W880/W$10),
IF(V906&lt;1,0,(V882-(V882/V906)))))))</f>
        <v>0</v>
      </c>
      <c r="X882" s="249"/>
      <c r="Y882" s="249"/>
      <c r="Z882" s="249"/>
      <c r="AA882" s="249"/>
      <c r="AB882" s="249"/>
    </row>
    <row r="883" spans="1:28" hidden="1" outlineLevel="1">
      <c r="A883" s="331">
        <v>0</v>
      </c>
      <c r="B883" s="309" t="s">
        <v>194</v>
      </c>
      <c r="C883" s="395">
        <f ca="1">C878/C$10</f>
        <v>0</v>
      </c>
      <c r="D883" s="395">
        <f ca="1">IF(C907="n/a",C883,IFERROR(IF((OFFSET($C883,0,$A883))&lt;0,
MIN(0,C883-(OFFSET($C883,0,$A883)/(OFFSET($C878,-$A882,$A883)))),
MAX(0,C883-(OFFSET($C883,0,$A883)/(OFFSET($C878,-$A882,$A883))))),0))</f>
        <v>0</v>
      </c>
      <c r="E883" s="395">
        <f t="shared" ref="E883" ca="1" si="1266">IF(D907="n/a",D883,IFERROR(IF((OFFSET($C883,0,$A883))&lt;0,
MIN(0,D883-(OFFSET($C883,0,$A883)/(OFFSET($C878,-$A882,$A883)))),
MAX(0,D883-(OFFSET($C883,0,$A883)/(OFFSET($C878,-$A882,$A883))))),0))</f>
        <v>0</v>
      </c>
      <c r="F883" s="395">
        <f t="shared" ref="F883:F884" ca="1" si="1267">IF(E907="n/a",E883,IFERROR(IF((OFFSET($C883,0,$A883))&lt;0,
MIN(0,E883-(OFFSET($C883,0,$A883)/(OFFSET($C878,-$A882,$A883)))),
MAX(0,E883-(OFFSET($C883,0,$A883)/(OFFSET($C878,-$A882,$A883))))),0))</f>
        <v>0</v>
      </c>
      <c r="G883" s="395">
        <f t="shared" ref="G883:G885" ca="1" si="1268">IF(F907="n/a",F883,IFERROR(IF((OFFSET($C883,0,$A883))&lt;0,
MIN(0,F883-(OFFSET($C883,0,$A883)/(OFFSET($C878,-$A882,$A883)))),
MAX(0,F883-(OFFSET($C883,0,$A883)/(OFFSET($C878,-$A882,$A883))))),0))</f>
        <v>0</v>
      </c>
      <c r="H883" s="395">
        <f t="shared" ref="H883:H886" ca="1" si="1269">IF(G907="n/a",G883,IFERROR(IF((OFFSET($C883,0,$A883))&lt;0,
MIN(0,G883-(OFFSET($C883,0,$A883)/(OFFSET($C878,-$A882,$A883)))),
MAX(0,G883-(OFFSET($C883,0,$A883)/(OFFSET($C878,-$A882,$A883))))),0))</f>
        <v>0</v>
      </c>
      <c r="I883" s="395">
        <f t="shared" ref="I883:I887" ca="1" si="1270">IF(H907="n/a",H883,IFERROR(IF((OFFSET($C883,0,$A883))&lt;0,
MIN(0,H883-(OFFSET($C883,0,$A883)/(OFFSET($C878,-$A882,$A883)))),
MAX(0,H883-(OFFSET($C883,0,$A883)/(OFFSET($C878,-$A882,$A883))))),0))</f>
        <v>0</v>
      </c>
      <c r="J883" s="395">
        <f t="shared" ref="J883:J888" ca="1" si="1271">IF(I907="n/a",I883,IFERROR(IF((OFFSET($C883,0,$A883))&lt;0,
MIN(0,I883-(OFFSET($C883,0,$A883)/(OFFSET($C878,-$A882,$A883)))),
MAX(0,I883-(OFFSET($C883,0,$A883)/(OFFSET($C878,-$A882,$A883))))),0))</f>
        <v>0</v>
      </c>
      <c r="K883" s="395">
        <f t="shared" ref="K883:K889" ca="1" si="1272">IF(J907="n/a",J883,IFERROR(IF((OFFSET($C883,0,$A883))&lt;0,
MIN(0,J883-(OFFSET($C883,0,$A883)/(OFFSET($C878,-$A882,$A883)))),
MAX(0,J883-(OFFSET($C883,0,$A883)/(OFFSET($C878,-$A882,$A883))))),0))</f>
        <v>0</v>
      </c>
      <c r="L883" s="395">
        <f t="shared" ref="L883:L890" ca="1" si="1273">IF(K907="n/a",K883,IFERROR(IF((OFFSET($C883,0,$A883))&lt;0,
MIN(0,K883-(OFFSET($C883,0,$A883)/(OFFSET($C878,-$A882,$A883)))),
MAX(0,K883-(OFFSET($C883,0,$A883)/(OFFSET($C878,-$A882,$A883))))),0))</f>
        <v>0</v>
      </c>
      <c r="M883" s="395">
        <f t="shared" ref="M883:M891" ca="1" si="1274">IF(L907="n/a",L883,IFERROR(IF((OFFSET($C883,0,$A883))&lt;0,
MIN(0,L883-(OFFSET($C883,0,$A883)/(OFFSET($C878,-$A882,$A883)))),
MAX(0,L883-(OFFSET($C883,0,$A883)/(OFFSET($C878,-$A882,$A883))))),0))</f>
        <v>0</v>
      </c>
      <c r="N883" s="395">
        <f t="shared" ref="N883:N892" ca="1" si="1275">IF(M907="n/a",M883,IFERROR(IF((OFFSET($C883,0,$A883))&lt;0,
MIN(0,M883-(OFFSET($C883,0,$A883)/(OFFSET($C878,-$A882,$A883)))),
MAX(0,M883-(OFFSET($C883,0,$A883)/(OFFSET($C878,-$A882,$A883))))),0))</f>
        <v>0</v>
      </c>
      <c r="O883" s="395">
        <f t="shared" ref="O883:O893" ca="1" si="1276">IF(N907="n/a",N883,IFERROR(IF((OFFSET($C883,0,$A883))&lt;0,
MIN(0,N883-(OFFSET($C883,0,$A883)/(OFFSET($C878,-$A882,$A883)))),
MAX(0,N883-(OFFSET($C883,0,$A883)/(OFFSET($C878,-$A882,$A883))))),0))</f>
        <v>0</v>
      </c>
      <c r="P883" s="395">
        <f t="shared" ref="P883:P894" ca="1" si="1277">IF(O907="n/a",O883,IFERROR(IF((OFFSET($C883,0,$A883))&lt;0,
MIN(0,O883-(OFFSET($C883,0,$A883)/(OFFSET($C878,-$A882,$A883)))),
MAX(0,O883-(OFFSET($C883,0,$A883)/(OFFSET($C878,-$A882,$A883))))),0))</f>
        <v>0</v>
      </c>
      <c r="Q883" s="395">
        <f t="shared" ref="Q883:Q895" ca="1" si="1278">IF(P907="n/a",P883,IFERROR(IF((OFFSET($C883,0,$A883))&lt;0,
MIN(0,P883-(OFFSET($C883,0,$A883)/(OFFSET($C878,-$A882,$A883)))),
MAX(0,P883-(OFFSET($C883,0,$A883)/(OFFSET($C878,-$A882,$A883))))),0))</f>
        <v>0</v>
      </c>
      <c r="R883" s="395">
        <f t="shared" ref="R883:R896" ca="1" si="1279">IF(Q907="n/a",Q883,IFERROR(IF((OFFSET($C883,0,$A883))&lt;0,
MIN(0,Q883-(OFFSET($C883,0,$A883)/(OFFSET($C878,-$A882,$A883)))),
MAX(0,Q883-(OFFSET($C883,0,$A883)/(OFFSET($C878,-$A882,$A883))))),0))</f>
        <v>0</v>
      </c>
      <c r="S883" s="395">
        <f t="shared" ref="S883:S897" ca="1" si="1280">IF(R907="n/a",R883,IFERROR(IF((OFFSET($C883,0,$A883))&lt;0,
MIN(0,R883-(OFFSET($C883,0,$A883)/(OFFSET($C878,-$A882,$A883)))),
MAX(0,R883-(OFFSET($C883,0,$A883)/(OFFSET($C878,-$A882,$A883))))),0))</f>
        <v>0</v>
      </c>
      <c r="T883" s="395">
        <f t="shared" ref="T883:T898" ca="1" si="1281">IF(S907="n/a",S883,IFERROR(IF((OFFSET($C883,0,$A883))&lt;0,
MIN(0,S883-(OFFSET($C883,0,$A883)/(OFFSET($C878,-$A882,$A883)))),
MAX(0,S883-(OFFSET($C883,0,$A883)/(OFFSET($C878,-$A882,$A883))))),0))</f>
        <v>0</v>
      </c>
      <c r="U883" s="395">
        <f t="shared" ref="U883:U899" ca="1" si="1282">IF(T907="n/a",T883,IFERROR(IF((OFFSET($C883,0,$A883))&lt;0,
MIN(0,T883-(OFFSET($C883,0,$A883)/(OFFSET($C878,-$A882,$A883)))),
MAX(0,T883-(OFFSET($C883,0,$A883)/(OFFSET($C878,-$A882,$A883))))),0))</f>
        <v>0</v>
      </c>
      <c r="V883" s="395">
        <f t="shared" ref="V883:V900" ca="1" si="1283">IF(U907="n/a",U883,IFERROR(IF((OFFSET($C883,0,$A883))&lt;0,
MIN(0,U883-(OFFSET($C883,0,$A883)/(OFFSET($C878,-$A882,$A883)))),
MAX(0,U883-(OFFSET($C883,0,$A883)/(OFFSET($C878,-$A882,$A883))))),0))</f>
        <v>0</v>
      </c>
      <c r="W883" s="395">
        <f t="shared" ref="W883:W901" ca="1" si="1284">IF(V907="n/a",V883,IFERROR(IF((OFFSET($C883,0,$A883))&lt;0,
MIN(0,V883-(OFFSET($C883,0,$A883)/(OFFSET($C878,-$A882,$A883)))),
MAX(0,V883-(OFFSET($C883,0,$A883)/(OFFSET($C878,-$A882,$A883))))),0))</f>
        <v>0</v>
      </c>
      <c r="X883" s="249"/>
      <c r="Y883" s="249"/>
      <c r="Z883" s="249"/>
      <c r="AA883" s="249"/>
      <c r="AB883" s="249"/>
    </row>
    <row r="884" spans="1:28" hidden="1" outlineLevel="1">
      <c r="A884" s="331">
        <v>1</v>
      </c>
      <c r="B884" s="309" t="str">
        <f t="shared" ref="B884:B902" ca="1" si="1285">"Depreciated Net Capex "&amp;OFFSET($C$6,0,A884)</f>
        <v>Depreciated Net Capex 2013</v>
      </c>
      <c r="C884" s="396"/>
      <c r="D884" s="397">
        <f ca="1">(D878*((1+D$11)^0.5)/D$10)</f>
        <v>0</v>
      </c>
      <c r="E884" s="395">
        <f ca="1">IF(D908="n/a",D884,IFERROR(IF((OFFSET($C884,0,$A884))&lt;0,
MIN(0,D884-(OFFSET($C884,0,$A884)/(OFFSET($C879,-$A883,$A884)))),
MAX(0,D884-(OFFSET($C884,0,$A884)/(OFFSET($C879,-$A883,$A884))))),0))</f>
        <v>0</v>
      </c>
      <c r="F884" s="395">
        <f t="shared" ca="1" si="1267"/>
        <v>0</v>
      </c>
      <c r="G884" s="395">
        <f t="shared" ca="1" si="1268"/>
        <v>0</v>
      </c>
      <c r="H884" s="395">
        <f t="shared" ca="1" si="1269"/>
        <v>0</v>
      </c>
      <c r="I884" s="395">
        <f t="shared" ca="1" si="1270"/>
        <v>0</v>
      </c>
      <c r="J884" s="395">
        <f t="shared" ca="1" si="1271"/>
        <v>0</v>
      </c>
      <c r="K884" s="395">
        <f t="shared" ca="1" si="1272"/>
        <v>0</v>
      </c>
      <c r="L884" s="395">
        <f t="shared" ca="1" si="1273"/>
        <v>0</v>
      </c>
      <c r="M884" s="395">
        <f t="shared" ca="1" si="1274"/>
        <v>0</v>
      </c>
      <c r="N884" s="395">
        <f t="shared" ca="1" si="1275"/>
        <v>0</v>
      </c>
      <c r="O884" s="395">
        <f t="shared" ca="1" si="1276"/>
        <v>0</v>
      </c>
      <c r="P884" s="395">
        <f t="shared" ca="1" si="1277"/>
        <v>0</v>
      </c>
      <c r="Q884" s="395">
        <f t="shared" ca="1" si="1278"/>
        <v>0</v>
      </c>
      <c r="R884" s="395">
        <f t="shared" ca="1" si="1279"/>
        <v>0</v>
      </c>
      <c r="S884" s="395">
        <f t="shared" ca="1" si="1280"/>
        <v>0</v>
      </c>
      <c r="T884" s="395">
        <f t="shared" ca="1" si="1281"/>
        <v>0</v>
      </c>
      <c r="U884" s="395">
        <f t="shared" ca="1" si="1282"/>
        <v>0</v>
      </c>
      <c r="V884" s="395">
        <f t="shared" ca="1" si="1283"/>
        <v>0</v>
      </c>
      <c r="W884" s="395">
        <f t="shared" ca="1" si="1284"/>
        <v>0</v>
      </c>
      <c r="X884" s="249"/>
      <c r="Y884" s="249"/>
      <c r="Z884" s="249"/>
      <c r="AA884" s="249"/>
      <c r="AB884" s="249"/>
    </row>
    <row r="885" spans="1:28" hidden="1" outlineLevel="1">
      <c r="A885" s="331">
        <v>2</v>
      </c>
      <c r="B885" s="309" t="str">
        <f t="shared" ca="1" si="1285"/>
        <v>Depreciated Net Capex 2014</v>
      </c>
      <c r="C885" s="398"/>
      <c r="D885" s="399"/>
      <c r="E885" s="397">
        <f ca="1">(E878*((1+E$11)^0.5)/E$10)</f>
        <v>0</v>
      </c>
      <c r="F885" s="395">
        <f ca="1">IF(E909="n/a",E885,IFERROR(IF((OFFSET($C885,0,$A885))&lt;0,
MIN(0,E885-(OFFSET($C885,0,$A885)/(OFFSET($C880,-$A884,$A885)))),
MAX(0,E885-(OFFSET($C885,0,$A885)/(OFFSET($C880,-$A884,$A885))))),0))</f>
        <v>0</v>
      </c>
      <c r="G885" s="395">
        <f t="shared" ca="1" si="1268"/>
        <v>0</v>
      </c>
      <c r="H885" s="395">
        <f t="shared" ca="1" si="1269"/>
        <v>0</v>
      </c>
      <c r="I885" s="395">
        <f t="shared" ca="1" si="1270"/>
        <v>0</v>
      </c>
      <c r="J885" s="395">
        <f t="shared" ca="1" si="1271"/>
        <v>0</v>
      </c>
      <c r="K885" s="395">
        <f t="shared" ca="1" si="1272"/>
        <v>0</v>
      </c>
      <c r="L885" s="395">
        <f t="shared" ca="1" si="1273"/>
        <v>0</v>
      </c>
      <c r="M885" s="395">
        <f t="shared" ca="1" si="1274"/>
        <v>0</v>
      </c>
      <c r="N885" s="395">
        <f t="shared" ca="1" si="1275"/>
        <v>0</v>
      </c>
      <c r="O885" s="395">
        <f t="shared" ca="1" si="1276"/>
        <v>0</v>
      </c>
      <c r="P885" s="395">
        <f t="shared" ca="1" si="1277"/>
        <v>0</v>
      </c>
      <c r="Q885" s="395">
        <f t="shared" ca="1" si="1278"/>
        <v>0</v>
      </c>
      <c r="R885" s="395">
        <f t="shared" ca="1" si="1279"/>
        <v>0</v>
      </c>
      <c r="S885" s="395">
        <f t="shared" ca="1" si="1280"/>
        <v>0</v>
      </c>
      <c r="T885" s="395">
        <f t="shared" ca="1" si="1281"/>
        <v>0</v>
      </c>
      <c r="U885" s="395">
        <f t="shared" ca="1" si="1282"/>
        <v>0</v>
      </c>
      <c r="V885" s="395">
        <f t="shared" ca="1" si="1283"/>
        <v>0</v>
      </c>
      <c r="W885" s="395">
        <f t="shared" ca="1" si="1284"/>
        <v>0</v>
      </c>
      <c r="X885" s="334"/>
      <c r="Y885" s="249"/>
      <c r="Z885" s="249"/>
      <c r="AA885" s="249"/>
      <c r="AB885" s="249"/>
    </row>
    <row r="886" spans="1:28" hidden="1" outlineLevel="1">
      <c r="A886" s="331">
        <v>3</v>
      </c>
      <c r="B886" s="309" t="str">
        <f t="shared" ca="1" si="1285"/>
        <v>Depreciated Net Capex 2015</v>
      </c>
      <c r="C886" s="398"/>
      <c r="D886" s="398"/>
      <c r="E886" s="399"/>
      <c r="F886" s="400">
        <f ca="1">($F878*((1+F$11)^0.5)/F$10)</f>
        <v>0</v>
      </c>
      <c r="G886" s="395">
        <f ca="1">IF(F910="n/a",F886,IFERROR(IF((OFFSET($C886,0,$A886))&lt;0,
MIN(0,F886-(OFFSET($C886,0,$A886)/(OFFSET($C881,-$A885,$A886)))),
MAX(0,F886-(OFFSET($C886,0,$A886)/(OFFSET($C881,-$A885,$A886))))),0))</f>
        <v>0</v>
      </c>
      <c r="H886" s="395">
        <f t="shared" ca="1" si="1269"/>
        <v>0</v>
      </c>
      <c r="I886" s="395">
        <f t="shared" ca="1" si="1270"/>
        <v>0</v>
      </c>
      <c r="J886" s="395">
        <f t="shared" ca="1" si="1271"/>
        <v>0</v>
      </c>
      <c r="K886" s="395">
        <f t="shared" ca="1" si="1272"/>
        <v>0</v>
      </c>
      <c r="L886" s="395">
        <f t="shared" ca="1" si="1273"/>
        <v>0</v>
      </c>
      <c r="M886" s="395">
        <f t="shared" ca="1" si="1274"/>
        <v>0</v>
      </c>
      <c r="N886" s="395">
        <f t="shared" ca="1" si="1275"/>
        <v>0</v>
      </c>
      <c r="O886" s="395">
        <f t="shared" ca="1" si="1276"/>
        <v>0</v>
      </c>
      <c r="P886" s="395">
        <f t="shared" ca="1" si="1277"/>
        <v>0</v>
      </c>
      <c r="Q886" s="395">
        <f t="shared" ca="1" si="1278"/>
        <v>0</v>
      </c>
      <c r="R886" s="395">
        <f t="shared" ca="1" si="1279"/>
        <v>0</v>
      </c>
      <c r="S886" s="395">
        <f t="shared" ca="1" si="1280"/>
        <v>0</v>
      </c>
      <c r="T886" s="395">
        <f t="shared" ca="1" si="1281"/>
        <v>0</v>
      </c>
      <c r="U886" s="395">
        <f t="shared" ca="1" si="1282"/>
        <v>0</v>
      </c>
      <c r="V886" s="395">
        <f t="shared" ca="1" si="1283"/>
        <v>0</v>
      </c>
      <c r="W886" s="395">
        <f t="shared" ca="1" si="1284"/>
        <v>0</v>
      </c>
      <c r="X886" s="334"/>
      <c r="Y886" s="334"/>
      <c r="Z886" s="249"/>
      <c r="AA886" s="249"/>
      <c r="AB886" s="249"/>
    </row>
    <row r="887" spans="1:28" hidden="1" outlineLevel="1">
      <c r="A887" s="331">
        <v>4</v>
      </c>
      <c r="B887" s="309" t="str">
        <f t="shared" ca="1" si="1285"/>
        <v>Depreciated Net Capex 2016</v>
      </c>
      <c r="C887" s="398"/>
      <c r="D887" s="398"/>
      <c r="E887" s="398"/>
      <c r="F887" s="399"/>
      <c r="G887" s="400">
        <f ca="1">($G878*((1+G$11)^0.5)/G$10)</f>
        <v>0</v>
      </c>
      <c r="H887" s="395">
        <f ca="1">IF(G911="n/a",G887,IFERROR(IF((OFFSET($C887,0,$A887))&lt;0,
MIN(0,G887-(OFFSET($C887,0,$A887)/(OFFSET($C882,-$A886,$A887)))),
MAX(0,G887-(OFFSET($C887,0,$A887)/(OFFSET($C882,-$A886,$A887))))),0))</f>
        <v>0</v>
      </c>
      <c r="I887" s="395">
        <f t="shared" ca="1" si="1270"/>
        <v>0</v>
      </c>
      <c r="J887" s="395">
        <f t="shared" ca="1" si="1271"/>
        <v>0</v>
      </c>
      <c r="K887" s="395">
        <f t="shared" ca="1" si="1272"/>
        <v>0</v>
      </c>
      <c r="L887" s="395">
        <f t="shared" ca="1" si="1273"/>
        <v>0</v>
      </c>
      <c r="M887" s="395">
        <f t="shared" ca="1" si="1274"/>
        <v>0</v>
      </c>
      <c r="N887" s="395">
        <f t="shared" ca="1" si="1275"/>
        <v>0</v>
      </c>
      <c r="O887" s="395">
        <f t="shared" ca="1" si="1276"/>
        <v>0</v>
      </c>
      <c r="P887" s="395">
        <f t="shared" ca="1" si="1277"/>
        <v>0</v>
      </c>
      <c r="Q887" s="395">
        <f t="shared" ca="1" si="1278"/>
        <v>0</v>
      </c>
      <c r="R887" s="395">
        <f t="shared" ca="1" si="1279"/>
        <v>0</v>
      </c>
      <c r="S887" s="395">
        <f t="shared" ca="1" si="1280"/>
        <v>0</v>
      </c>
      <c r="T887" s="395">
        <f t="shared" ca="1" si="1281"/>
        <v>0</v>
      </c>
      <c r="U887" s="395">
        <f t="shared" ca="1" si="1282"/>
        <v>0</v>
      </c>
      <c r="V887" s="395">
        <f t="shared" ca="1" si="1283"/>
        <v>0</v>
      </c>
      <c r="W887" s="395">
        <f t="shared" ca="1" si="1284"/>
        <v>0</v>
      </c>
      <c r="X887" s="334"/>
      <c r="Y887" s="334"/>
      <c r="Z887" s="334"/>
      <c r="AA887" s="249"/>
      <c r="AB887" s="249"/>
    </row>
    <row r="888" spans="1:28" hidden="1" outlineLevel="1">
      <c r="A888" s="331">
        <v>5</v>
      </c>
      <c r="B888" s="309" t="str">
        <f t="shared" ca="1" si="1285"/>
        <v>Depreciated Net Capex 2017</v>
      </c>
      <c r="C888" s="398"/>
      <c r="D888" s="398"/>
      <c r="E888" s="398"/>
      <c r="F888" s="398"/>
      <c r="G888" s="399"/>
      <c r="H888" s="400">
        <f ca="1">(H878*((1+H$11)^0.5)/H$10)</f>
        <v>0</v>
      </c>
      <c r="I888" s="395">
        <f ca="1">IF(H912="n/a",H888,IFERROR(IF((OFFSET($C888,0,$A888))&lt;0,
MIN(0,H888-(OFFSET($C888,0,$A888)/(OFFSET($C883,-$A887,$A888)))),
MAX(0,H888-(OFFSET($C888,0,$A888)/(OFFSET($C883,-$A887,$A888))))),0))</f>
        <v>0</v>
      </c>
      <c r="J888" s="395">
        <f t="shared" ca="1" si="1271"/>
        <v>0</v>
      </c>
      <c r="K888" s="395">
        <f t="shared" ca="1" si="1272"/>
        <v>0</v>
      </c>
      <c r="L888" s="395">
        <f t="shared" ca="1" si="1273"/>
        <v>0</v>
      </c>
      <c r="M888" s="395">
        <f t="shared" ca="1" si="1274"/>
        <v>0</v>
      </c>
      <c r="N888" s="395">
        <f t="shared" ca="1" si="1275"/>
        <v>0</v>
      </c>
      <c r="O888" s="395">
        <f t="shared" ca="1" si="1276"/>
        <v>0</v>
      </c>
      <c r="P888" s="395">
        <f t="shared" ca="1" si="1277"/>
        <v>0</v>
      </c>
      <c r="Q888" s="395">
        <f t="shared" ca="1" si="1278"/>
        <v>0</v>
      </c>
      <c r="R888" s="395">
        <f t="shared" ca="1" si="1279"/>
        <v>0</v>
      </c>
      <c r="S888" s="395">
        <f t="shared" ca="1" si="1280"/>
        <v>0</v>
      </c>
      <c r="T888" s="395">
        <f t="shared" ca="1" si="1281"/>
        <v>0</v>
      </c>
      <c r="U888" s="395">
        <f t="shared" ca="1" si="1282"/>
        <v>0</v>
      </c>
      <c r="V888" s="395">
        <f t="shared" ca="1" si="1283"/>
        <v>0</v>
      </c>
      <c r="W888" s="395">
        <f t="shared" ca="1" si="1284"/>
        <v>0</v>
      </c>
      <c r="X888" s="334"/>
      <c r="Y888" s="334"/>
      <c r="Z888" s="334"/>
      <c r="AA888" s="249"/>
      <c r="AB888" s="249"/>
    </row>
    <row r="889" spans="1:28" hidden="1" outlineLevel="1">
      <c r="A889" s="331">
        <v>6</v>
      </c>
      <c r="B889" s="309" t="str">
        <f t="shared" ca="1" si="1285"/>
        <v>Depreciated Net Capex 2018</v>
      </c>
      <c r="C889" s="398"/>
      <c r="D889" s="398"/>
      <c r="E889" s="398"/>
      <c r="F889" s="398"/>
      <c r="G889" s="398"/>
      <c r="H889" s="399"/>
      <c r="I889" s="400">
        <f ca="1">(I878*((1+I$11)^0.5)/I$10)</f>
        <v>0</v>
      </c>
      <c r="J889" s="395">
        <f ca="1">IF(I913="n/a",I889,IFERROR(IF((OFFSET($C889,0,$A889))&lt;0,
MIN(0,I889-(OFFSET($C889,0,$A889)/(OFFSET($C884,-$A888,$A889)))),
MAX(0,I889-(OFFSET($C889,0,$A889)/(OFFSET($C884,-$A888,$A889))))),0))</f>
        <v>0</v>
      </c>
      <c r="K889" s="395">
        <f t="shared" ca="1" si="1272"/>
        <v>0</v>
      </c>
      <c r="L889" s="395">
        <f t="shared" ca="1" si="1273"/>
        <v>0</v>
      </c>
      <c r="M889" s="395">
        <f t="shared" ca="1" si="1274"/>
        <v>0</v>
      </c>
      <c r="N889" s="395">
        <f t="shared" ca="1" si="1275"/>
        <v>0</v>
      </c>
      <c r="O889" s="395">
        <f t="shared" ca="1" si="1276"/>
        <v>0</v>
      </c>
      <c r="P889" s="395">
        <f t="shared" ca="1" si="1277"/>
        <v>0</v>
      </c>
      <c r="Q889" s="395">
        <f t="shared" ca="1" si="1278"/>
        <v>0</v>
      </c>
      <c r="R889" s="395">
        <f t="shared" ca="1" si="1279"/>
        <v>0</v>
      </c>
      <c r="S889" s="395">
        <f t="shared" ca="1" si="1280"/>
        <v>0</v>
      </c>
      <c r="T889" s="395">
        <f t="shared" ca="1" si="1281"/>
        <v>0</v>
      </c>
      <c r="U889" s="395">
        <f t="shared" ca="1" si="1282"/>
        <v>0</v>
      </c>
      <c r="V889" s="395">
        <f t="shared" ca="1" si="1283"/>
        <v>0</v>
      </c>
      <c r="W889" s="395">
        <f t="shared" ca="1" si="1284"/>
        <v>0</v>
      </c>
      <c r="X889" s="334"/>
      <c r="Y889" s="334"/>
      <c r="Z889" s="334"/>
      <c r="AA889" s="249"/>
      <c r="AB889" s="249"/>
    </row>
    <row r="890" spans="1:28" hidden="1" outlineLevel="1">
      <c r="A890" s="331">
        <v>7</v>
      </c>
      <c r="B890" s="309" t="str">
        <f t="shared" ca="1" si="1285"/>
        <v>Depreciated Net Capex 2019</v>
      </c>
      <c r="C890" s="398"/>
      <c r="D890" s="398"/>
      <c r="E890" s="398"/>
      <c r="F890" s="398"/>
      <c r="G890" s="398"/>
      <c r="H890" s="398"/>
      <c r="I890" s="399"/>
      <c r="J890" s="400">
        <f ca="1">(J878*((1+J$11)^0.5)/J$10)</f>
        <v>0</v>
      </c>
      <c r="K890" s="395">
        <f ca="1">IF(J914="n/a",J890,IFERROR(IF((OFFSET($C890,0,$A890))&lt;0,
MIN(0,J890-(OFFSET($C890,0,$A890)/(OFFSET($C885,-$A889,$A890)))),
MAX(0,J890-(OFFSET($C890,0,$A890)/(OFFSET($C885,-$A889,$A890))))),0))</f>
        <v>0</v>
      </c>
      <c r="L890" s="395">
        <f t="shared" ca="1" si="1273"/>
        <v>0</v>
      </c>
      <c r="M890" s="395">
        <f t="shared" ca="1" si="1274"/>
        <v>0</v>
      </c>
      <c r="N890" s="395">
        <f t="shared" ca="1" si="1275"/>
        <v>0</v>
      </c>
      <c r="O890" s="395">
        <f t="shared" ca="1" si="1276"/>
        <v>0</v>
      </c>
      <c r="P890" s="395">
        <f t="shared" ca="1" si="1277"/>
        <v>0</v>
      </c>
      <c r="Q890" s="395">
        <f t="shared" ca="1" si="1278"/>
        <v>0</v>
      </c>
      <c r="R890" s="395">
        <f t="shared" ca="1" si="1279"/>
        <v>0</v>
      </c>
      <c r="S890" s="395">
        <f t="shared" ca="1" si="1280"/>
        <v>0</v>
      </c>
      <c r="T890" s="395">
        <f t="shared" ca="1" si="1281"/>
        <v>0</v>
      </c>
      <c r="U890" s="395">
        <f t="shared" ca="1" si="1282"/>
        <v>0</v>
      </c>
      <c r="V890" s="395">
        <f t="shared" ca="1" si="1283"/>
        <v>0</v>
      </c>
      <c r="W890" s="395">
        <f t="shared" ca="1" si="1284"/>
        <v>0</v>
      </c>
      <c r="X890" s="334"/>
      <c r="Y890" s="334"/>
      <c r="Z890" s="334"/>
      <c r="AA890" s="249"/>
      <c r="AB890" s="249"/>
    </row>
    <row r="891" spans="1:28" hidden="1" outlineLevel="1">
      <c r="A891" s="331">
        <v>8</v>
      </c>
      <c r="B891" s="309" t="str">
        <f t="shared" ca="1" si="1285"/>
        <v>Depreciated Net Capex 2020</v>
      </c>
      <c r="C891" s="398"/>
      <c r="D891" s="398"/>
      <c r="E891" s="398"/>
      <c r="F891" s="398"/>
      <c r="G891" s="398"/>
      <c r="H891" s="398"/>
      <c r="I891" s="398"/>
      <c r="J891" s="399"/>
      <c r="K891" s="400">
        <f ca="1">(K878*((1+K$11)^0.5)/K$10)</f>
        <v>0</v>
      </c>
      <c r="L891" s="395">
        <f ca="1">IF(K915="n/a",K891,IFERROR(IF((OFFSET($C891,0,$A891))&lt;0,
MIN(0,K891-(OFFSET($C891,0,$A891)/(OFFSET($C886,-$A890,$A891)))),
MAX(0,K891-(OFFSET($C891,0,$A891)/(OFFSET($C886,-$A890,$A891))))),0))</f>
        <v>0</v>
      </c>
      <c r="M891" s="395">
        <f t="shared" ca="1" si="1274"/>
        <v>0</v>
      </c>
      <c r="N891" s="395">
        <f t="shared" ca="1" si="1275"/>
        <v>0</v>
      </c>
      <c r="O891" s="395">
        <f t="shared" ca="1" si="1276"/>
        <v>0</v>
      </c>
      <c r="P891" s="395">
        <f t="shared" ca="1" si="1277"/>
        <v>0</v>
      </c>
      <c r="Q891" s="395">
        <f t="shared" ca="1" si="1278"/>
        <v>0</v>
      </c>
      <c r="R891" s="395">
        <f t="shared" ca="1" si="1279"/>
        <v>0</v>
      </c>
      <c r="S891" s="395">
        <f t="shared" ca="1" si="1280"/>
        <v>0</v>
      </c>
      <c r="T891" s="395">
        <f t="shared" ca="1" si="1281"/>
        <v>0</v>
      </c>
      <c r="U891" s="395">
        <f t="shared" ca="1" si="1282"/>
        <v>0</v>
      </c>
      <c r="V891" s="395">
        <f t="shared" ca="1" si="1283"/>
        <v>0</v>
      </c>
      <c r="W891" s="395">
        <f t="shared" ca="1" si="1284"/>
        <v>0</v>
      </c>
      <c r="X891" s="334"/>
      <c r="Y891" s="334"/>
      <c r="Z891" s="334"/>
      <c r="AA891" s="249"/>
      <c r="AB891" s="249"/>
    </row>
    <row r="892" spans="1:28" hidden="1" outlineLevel="1">
      <c r="A892" s="331">
        <v>9</v>
      </c>
      <c r="B892" s="309" t="str">
        <f t="shared" ca="1" si="1285"/>
        <v>Depreciated Net Capex 2021</v>
      </c>
      <c r="C892" s="398"/>
      <c r="D892" s="398"/>
      <c r="E892" s="398"/>
      <c r="F892" s="398"/>
      <c r="G892" s="398"/>
      <c r="H892" s="398"/>
      <c r="I892" s="398"/>
      <c r="J892" s="398"/>
      <c r="K892" s="399"/>
      <c r="L892" s="400">
        <f ca="1">(L878*((1+L$11)^0.5)/L$10)</f>
        <v>0</v>
      </c>
      <c r="M892" s="395">
        <f ca="1">IF(L916="n/a",L892,IFERROR(IF((OFFSET($C892,0,$A892))&lt;0,
MIN(0,L892-(OFFSET($C892,0,$A892)/(OFFSET($C887,-$A891,$A892)))),
MAX(0,L892-(OFFSET($C892,0,$A892)/(OFFSET($C887,-$A891,$A892))))),0))</f>
        <v>0</v>
      </c>
      <c r="N892" s="395">
        <f t="shared" ca="1" si="1275"/>
        <v>0</v>
      </c>
      <c r="O892" s="395">
        <f t="shared" ca="1" si="1276"/>
        <v>0</v>
      </c>
      <c r="P892" s="395">
        <f t="shared" ca="1" si="1277"/>
        <v>0</v>
      </c>
      <c r="Q892" s="395">
        <f t="shared" ca="1" si="1278"/>
        <v>0</v>
      </c>
      <c r="R892" s="395">
        <f t="shared" ca="1" si="1279"/>
        <v>0</v>
      </c>
      <c r="S892" s="395">
        <f t="shared" ca="1" si="1280"/>
        <v>0</v>
      </c>
      <c r="T892" s="395">
        <f t="shared" ca="1" si="1281"/>
        <v>0</v>
      </c>
      <c r="U892" s="395">
        <f t="shared" ca="1" si="1282"/>
        <v>0</v>
      </c>
      <c r="V892" s="395">
        <f t="shared" ca="1" si="1283"/>
        <v>0</v>
      </c>
      <c r="W892" s="395">
        <f t="shared" ca="1" si="1284"/>
        <v>0</v>
      </c>
      <c r="X892" s="334"/>
      <c r="Y892" s="334"/>
      <c r="Z892" s="334"/>
      <c r="AA892" s="249"/>
      <c r="AB892" s="249"/>
    </row>
    <row r="893" spans="1:28" hidden="1" outlineLevel="1">
      <c r="A893" s="331">
        <v>10</v>
      </c>
      <c r="B893" s="309" t="str">
        <f t="shared" ca="1" si="1285"/>
        <v>Depreciated Net Capex 2022</v>
      </c>
      <c r="C893" s="398"/>
      <c r="D893" s="398"/>
      <c r="E893" s="398"/>
      <c r="F893" s="398"/>
      <c r="G893" s="398"/>
      <c r="H893" s="398"/>
      <c r="I893" s="398"/>
      <c r="J893" s="398"/>
      <c r="K893" s="398"/>
      <c r="L893" s="399"/>
      <c r="M893" s="400">
        <f ca="1">(M878*((1+M$11)^0.5)/M$10)</f>
        <v>0</v>
      </c>
      <c r="N893" s="395">
        <f ca="1">IF(M917="n/a",M893,IFERROR(IF((OFFSET($C893,0,$A893))&lt;0,
MIN(0,M893-(OFFSET($C893,0,$A893)/(OFFSET($C888,-$A892,$A893)))),
MAX(0,M893-(OFFSET($C893,0,$A893)/(OFFSET($C888,-$A892,$A893))))),0))</f>
        <v>0</v>
      </c>
      <c r="O893" s="395">
        <f t="shared" ca="1" si="1276"/>
        <v>0</v>
      </c>
      <c r="P893" s="395">
        <f t="shared" ca="1" si="1277"/>
        <v>0</v>
      </c>
      <c r="Q893" s="395">
        <f t="shared" ca="1" si="1278"/>
        <v>0</v>
      </c>
      <c r="R893" s="395">
        <f t="shared" ca="1" si="1279"/>
        <v>0</v>
      </c>
      <c r="S893" s="395">
        <f t="shared" ca="1" si="1280"/>
        <v>0</v>
      </c>
      <c r="T893" s="395">
        <f t="shared" ca="1" si="1281"/>
        <v>0</v>
      </c>
      <c r="U893" s="395">
        <f t="shared" ca="1" si="1282"/>
        <v>0</v>
      </c>
      <c r="V893" s="395">
        <f t="shared" ca="1" si="1283"/>
        <v>0</v>
      </c>
      <c r="W893" s="395">
        <f t="shared" ca="1" si="1284"/>
        <v>0</v>
      </c>
      <c r="X893" s="334"/>
      <c r="Y893" s="334"/>
      <c r="Z893" s="334"/>
      <c r="AA893" s="249"/>
      <c r="AB893" s="249"/>
    </row>
    <row r="894" spans="1:28" hidden="1" outlineLevel="1">
      <c r="A894" s="331">
        <v>11</v>
      </c>
      <c r="B894" s="309" t="str">
        <f t="shared" ca="1" si="1285"/>
        <v>Depreciated Net Capex 2023</v>
      </c>
      <c r="C894" s="398"/>
      <c r="D894" s="398"/>
      <c r="E894" s="398"/>
      <c r="F894" s="398"/>
      <c r="G894" s="398"/>
      <c r="H894" s="398"/>
      <c r="I894" s="398"/>
      <c r="J894" s="398"/>
      <c r="K894" s="398"/>
      <c r="L894" s="398"/>
      <c r="M894" s="399"/>
      <c r="N894" s="400">
        <f>(N878*((1+N$11)^0.5)/N$10)</f>
        <v>0</v>
      </c>
      <c r="O894" s="395">
        <f ca="1">IF(N918="n/a",N894,IFERROR(IF((OFFSET($C894,0,$A894))&lt;0,
MIN(0,N894-(OFFSET($C894,0,$A894)/(OFFSET($C889,-$A893,$A894)))),
MAX(0,N894-(OFFSET($C894,0,$A894)/(OFFSET($C889,-$A893,$A894))))),0))</f>
        <v>0</v>
      </c>
      <c r="P894" s="395">
        <f t="shared" ca="1" si="1277"/>
        <v>0</v>
      </c>
      <c r="Q894" s="395">
        <f t="shared" ca="1" si="1278"/>
        <v>0</v>
      </c>
      <c r="R894" s="395">
        <f t="shared" ca="1" si="1279"/>
        <v>0</v>
      </c>
      <c r="S894" s="395">
        <f t="shared" ca="1" si="1280"/>
        <v>0</v>
      </c>
      <c r="T894" s="395">
        <f t="shared" ca="1" si="1281"/>
        <v>0</v>
      </c>
      <c r="U894" s="395">
        <f t="shared" ca="1" si="1282"/>
        <v>0</v>
      </c>
      <c r="V894" s="395">
        <f t="shared" ca="1" si="1283"/>
        <v>0</v>
      </c>
      <c r="W894" s="395">
        <f t="shared" ca="1" si="1284"/>
        <v>0</v>
      </c>
      <c r="X894" s="334"/>
      <c r="Y894" s="334"/>
      <c r="Z894" s="334"/>
      <c r="AA894" s="249"/>
      <c r="AB894" s="249"/>
    </row>
    <row r="895" spans="1:28" hidden="1" outlineLevel="1">
      <c r="A895" s="331">
        <v>12</v>
      </c>
      <c r="B895" s="309" t="str">
        <f t="shared" ca="1" si="1285"/>
        <v>Depreciated Net Capex 2024</v>
      </c>
      <c r="C895" s="398"/>
      <c r="D895" s="398"/>
      <c r="E895" s="398"/>
      <c r="F895" s="398"/>
      <c r="G895" s="398"/>
      <c r="H895" s="398"/>
      <c r="I895" s="398"/>
      <c r="J895" s="398"/>
      <c r="K895" s="398"/>
      <c r="L895" s="398"/>
      <c r="M895" s="398"/>
      <c r="N895" s="399"/>
      <c r="O895" s="400">
        <f>(O878*((1+O$11)^0.5)/O$10)</f>
        <v>0</v>
      </c>
      <c r="P895" s="395">
        <f ca="1">IF(O919="n/a",O895,IFERROR(IF((OFFSET($C895,0,$A895))&lt;0,
MIN(0,O895-(OFFSET($C895,0,$A895)/(OFFSET($C890,-$A894,$A895)))),
MAX(0,O895-(OFFSET($C895,0,$A895)/(OFFSET($C890,-$A894,$A895))))),0))</f>
        <v>0</v>
      </c>
      <c r="Q895" s="395">
        <f t="shared" ca="1" si="1278"/>
        <v>0</v>
      </c>
      <c r="R895" s="395">
        <f t="shared" ca="1" si="1279"/>
        <v>0</v>
      </c>
      <c r="S895" s="395">
        <f t="shared" ca="1" si="1280"/>
        <v>0</v>
      </c>
      <c r="T895" s="395">
        <f t="shared" ca="1" si="1281"/>
        <v>0</v>
      </c>
      <c r="U895" s="395">
        <f t="shared" ca="1" si="1282"/>
        <v>0</v>
      </c>
      <c r="V895" s="395">
        <f t="shared" ca="1" si="1283"/>
        <v>0</v>
      </c>
      <c r="W895" s="395">
        <f t="shared" ca="1" si="1284"/>
        <v>0</v>
      </c>
      <c r="X895" s="334"/>
      <c r="Y895" s="334"/>
      <c r="Z895" s="334"/>
      <c r="AA895" s="249"/>
      <c r="AB895" s="249"/>
    </row>
    <row r="896" spans="1:28" hidden="1" outlineLevel="1">
      <c r="A896" s="331">
        <v>13</v>
      </c>
      <c r="B896" s="309" t="str">
        <f t="shared" ca="1" si="1285"/>
        <v>Depreciated Net Capex 2025</v>
      </c>
      <c r="C896" s="398"/>
      <c r="D896" s="398"/>
      <c r="E896" s="398"/>
      <c r="F896" s="398"/>
      <c r="G896" s="398"/>
      <c r="H896" s="398"/>
      <c r="I896" s="398"/>
      <c r="J896" s="398"/>
      <c r="K896" s="398"/>
      <c r="L896" s="398"/>
      <c r="M896" s="398"/>
      <c r="N896" s="398"/>
      <c r="O896" s="399"/>
      <c r="P896" s="400">
        <f>(P878*((1+P$11)^0.5)/P$10)</f>
        <v>0</v>
      </c>
      <c r="Q896" s="395">
        <f ca="1">IF(P920="n/a",P896,IFERROR(IF((OFFSET($C896,0,$A896))&lt;0,
MIN(0,P896-(OFFSET($C896,0,$A896)/(OFFSET($C891,-$A895,$A896)))),
MAX(0,P896-(OFFSET($C896,0,$A896)/(OFFSET($C891,-$A895,$A896))))),0))</f>
        <v>0</v>
      </c>
      <c r="R896" s="395">
        <f t="shared" ca="1" si="1279"/>
        <v>0</v>
      </c>
      <c r="S896" s="395">
        <f t="shared" ca="1" si="1280"/>
        <v>0</v>
      </c>
      <c r="T896" s="395">
        <f t="shared" ca="1" si="1281"/>
        <v>0</v>
      </c>
      <c r="U896" s="395">
        <f t="shared" ca="1" si="1282"/>
        <v>0</v>
      </c>
      <c r="V896" s="395">
        <f t="shared" ca="1" si="1283"/>
        <v>0</v>
      </c>
      <c r="W896" s="395">
        <f t="shared" ca="1" si="1284"/>
        <v>0</v>
      </c>
      <c r="X896" s="334"/>
      <c r="Y896" s="334"/>
      <c r="Z896" s="334"/>
      <c r="AA896" s="249"/>
      <c r="AB896" s="249"/>
    </row>
    <row r="897" spans="1:28" hidden="1" outlineLevel="1">
      <c r="A897" s="331">
        <v>14</v>
      </c>
      <c r="B897" s="309" t="str">
        <f t="shared" ca="1" si="1285"/>
        <v>Depreciated Net Capex 2026</v>
      </c>
      <c r="C897" s="398"/>
      <c r="D897" s="398"/>
      <c r="E897" s="398"/>
      <c r="F897" s="398"/>
      <c r="G897" s="398"/>
      <c r="H897" s="398"/>
      <c r="I897" s="398"/>
      <c r="J897" s="398"/>
      <c r="K897" s="398"/>
      <c r="L897" s="398"/>
      <c r="M897" s="398"/>
      <c r="N897" s="398"/>
      <c r="O897" s="398"/>
      <c r="P897" s="399"/>
      <c r="Q897" s="400">
        <f>(Q878*((1+Q$11)^0.5)/Q$10)</f>
        <v>0</v>
      </c>
      <c r="R897" s="395">
        <f ca="1">IF(Q921="n/a",Q897,IFERROR(IF((OFFSET($C897,0,$A897))&lt;0,
MIN(0,Q897-(OFFSET($C897,0,$A897)/(OFFSET($C892,-$A896,$A897)))),
MAX(0,Q897-(OFFSET($C897,0,$A897)/(OFFSET($C892,-$A896,$A897))))),0))</f>
        <v>0</v>
      </c>
      <c r="S897" s="395">
        <f t="shared" ca="1" si="1280"/>
        <v>0</v>
      </c>
      <c r="T897" s="395">
        <f t="shared" ca="1" si="1281"/>
        <v>0</v>
      </c>
      <c r="U897" s="395">
        <f t="shared" ca="1" si="1282"/>
        <v>0</v>
      </c>
      <c r="V897" s="395">
        <f t="shared" ca="1" si="1283"/>
        <v>0</v>
      </c>
      <c r="W897" s="395">
        <f t="shared" ca="1" si="1284"/>
        <v>0</v>
      </c>
      <c r="X897" s="334"/>
      <c r="Y897" s="334"/>
      <c r="Z897" s="334"/>
      <c r="AA897" s="249"/>
      <c r="AB897" s="249"/>
    </row>
    <row r="898" spans="1:28" hidden="1" outlineLevel="1">
      <c r="A898" s="331">
        <v>15</v>
      </c>
      <c r="B898" s="309" t="str">
        <f t="shared" ca="1" si="1285"/>
        <v>Depreciated Net Capex 2027</v>
      </c>
      <c r="C898" s="398"/>
      <c r="D898" s="398"/>
      <c r="E898" s="398"/>
      <c r="F898" s="398"/>
      <c r="G898" s="398"/>
      <c r="H898" s="398"/>
      <c r="I898" s="398"/>
      <c r="J898" s="398"/>
      <c r="K898" s="398"/>
      <c r="L898" s="398"/>
      <c r="M898" s="398"/>
      <c r="N898" s="398"/>
      <c r="O898" s="398"/>
      <c r="P898" s="398"/>
      <c r="Q898" s="399"/>
      <c r="R898" s="400">
        <f>(R878*((1+R$11)^0.5)/R$10)</f>
        <v>0</v>
      </c>
      <c r="S898" s="395">
        <f ca="1">IF(R922="n/a",R898,IFERROR(IF((OFFSET($C898,0,$A898))&lt;0,
MIN(0,R898-(OFFSET($C898,0,$A898)/(OFFSET($C893,-$A897,$A898)))),
MAX(0,R898-(OFFSET($C898,0,$A898)/(OFFSET($C893,-$A897,$A898))))),0))</f>
        <v>0</v>
      </c>
      <c r="T898" s="395">
        <f t="shared" ca="1" si="1281"/>
        <v>0</v>
      </c>
      <c r="U898" s="395">
        <f t="shared" ca="1" si="1282"/>
        <v>0</v>
      </c>
      <c r="V898" s="395">
        <f t="shared" ca="1" si="1283"/>
        <v>0</v>
      </c>
      <c r="W898" s="395">
        <f t="shared" ca="1" si="1284"/>
        <v>0</v>
      </c>
      <c r="X898" s="334"/>
      <c r="Y898" s="334"/>
      <c r="Z898" s="334"/>
      <c r="AA898" s="249"/>
      <c r="AB898" s="249"/>
    </row>
    <row r="899" spans="1:28" hidden="1" outlineLevel="1">
      <c r="A899" s="331">
        <v>16</v>
      </c>
      <c r="B899" s="309" t="str">
        <f t="shared" ca="1" si="1285"/>
        <v>Depreciated Net Capex 2028</v>
      </c>
      <c r="C899" s="398"/>
      <c r="D899" s="398"/>
      <c r="E899" s="398"/>
      <c r="F899" s="398"/>
      <c r="G899" s="398"/>
      <c r="H899" s="398"/>
      <c r="I899" s="398"/>
      <c r="J899" s="398"/>
      <c r="K899" s="398"/>
      <c r="L899" s="398"/>
      <c r="M899" s="398"/>
      <c r="N899" s="398"/>
      <c r="O899" s="398"/>
      <c r="P899" s="398"/>
      <c r="Q899" s="398"/>
      <c r="R899" s="399"/>
      <c r="S899" s="400">
        <f>(S878*((1+S$11)^0.5)/S$10)</f>
        <v>0</v>
      </c>
      <c r="T899" s="395">
        <f ca="1">IF(S923="n/a",S899,IFERROR(IF((OFFSET($C899,0,$A899))&lt;0,
MIN(0,S899-(OFFSET($C899,0,$A899)/(OFFSET($C894,-$A898,$A899)))),
MAX(0,S899-(OFFSET($C899,0,$A899)/(OFFSET($C894,-$A898,$A899))))),0))</f>
        <v>0</v>
      </c>
      <c r="U899" s="395">
        <f t="shared" ca="1" si="1282"/>
        <v>0</v>
      </c>
      <c r="V899" s="395">
        <f t="shared" ca="1" si="1283"/>
        <v>0</v>
      </c>
      <c r="W899" s="395">
        <f t="shared" ca="1" si="1284"/>
        <v>0</v>
      </c>
      <c r="X899" s="334"/>
      <c r="Y899" s="334"/>
      <c r="Z899" s="334"/>
      <c r="AA899" s="249"/>
      <c r="AB899" s="249"/>
    </row>
    <row r="900" spans="1:28" hidden="1" outlineLevel="1">
      <c r="A900" s="331">
        <v>17</v>
      </c>
      <c r="B900" s="309" t="str">
        <f t="shared" ca="1" si="1285"/>
        <v>Depreciated Net Capex 2029</v>
      </c>
      <c r="C900" s="398"/>
      <c r="D900" s="398"/>
      <c r="E900" s="398"/>
      <c r="F900" s="398"/>
      <c r="G900" s="398"/>
      <c r="H900" s="398"/>
      <c r="I900" s="398"/>
      <c r="J900" s="398"/>
      <c r="K900" s="398"/>
      <c r="L900" s="398"/>
      <c r="M900" s="398"/>
      <c r="N900" s="398"/>
      <c r="O900" s="398"/>
      <c r="P900" s="398"/>
      <c r="Q900" s="398"/>
      <c r="R900" s="398"/>
      <c r="S900" s="399"/>
      <c r="T900" s="400">
        <f>(T878*((1+T$11)^0.5)/T$10)</f>
        <v>0</v>
      </c>
      <c r="U900" s="395">
        <f ca="1">IF(T924="n/a",T900,IFERROR(IF((OFFSET($C900,0,$A900))&lt;0,
MIN(0,T900-(OFFSET($C900,0,$A900)/(OFFSET($C895,-$A899,$A900)))),
MAX(0,T900-(OFFSET($C900,0,$A900)/(OFFSET($C895,-$A899,$A900))))),0))</f>
        <v>0</v>
      </c>
      <c r="V900" s="395">
        <f t="shared" ca="1" si="1283"/>
        <v>0</v>
      </c>
      <c r="W900" s="395">
        <f t="shared" ca="1" si="1284"/>
        <v>0</v>
      </c>
      <c r="X900" s="334"/>
      <c r="Y900" s="334"/>
      <c r="Z900" s="334"/>
      <c r="AA900" s="249"/>
      <c r="AB900" s="249"/>
    </row>
    <row r="901" spans="1:28" hidden="1" outlineLevel="1">
      <c r="A901" s="331">
        <v>18</v>
      </c>
      <c r="B901" s="309" t="str">
        <f t="shared" ca="1" si="1285"/>
        <v>Depreciated Net Capex 2030</v>
      </c>
      <c r="C901" s="398"/>
      <c r="D901" s="398"/>
      <c r="E901" s="398"/>
      <c r="F901" s="398"/>
      <c r="G901" s="398"/>
      <c r="H901" s="398"/>
      <c r="I901" s="398"/>
      <c r="J901" s="398"/>
      <c r="K901" s="398"/>
      <c r="L901" s="398"/>
      <c r="M901" s="398"/>
      <c r="N901" s="398"/>
      <c r="O901" s="398"/>
      <c r="P901" s="398"/>
      <c r="Q901" s="398"/>
      <c r="R901" s="398"/>
      <c r="S901" s="398"/>
      <c r="T901" s="399"/>
      <c r="U901" s="400">
        <f>(U878*((1+U$11)^0.5)/U$10)</f>
        <v>0</v>
      </c>
      <c r="V901" s="395">
        <f ca="1">IF(U925="n/a",U901,IFERROR(IF((OFFSET($C901,0,$A901))&lt;0,
MIN(0,U901-(OFFSET($C901,0,$A901)/(OFFSET($C896,-$A900,$A901)))),
MAX(0,U901-(OFFSET($C901,0,$A901)/(OFFSET($C896,-$A900,$A901))))),0))</f>
        <v>0</v>
      </c>
      <c r="W901" s="395">
        <f t="shared" ca="1" si="1284"/>
        <v>0</v>
      </c>
      <c r="X901" s="334"/>
      <c r="Y901" s="334"/>
      <c r="Z901" s="334"/>
      <c r="AA901" s="249"/>
      <c r="AB901" s="249"/>
    </row>
    <row r="902" spans="1:28" hidden="1" outlineLevel="1">
      <c r="A902" s="331">
        <v>19</v>
      </c>
      <c r="B902" s="309" t="str">
        <f t="shared" ca="1" si="1285"/>
        <v>Depreciated Net Capex 2031</v>
      </c>
      <c r="C902" s="398"/>
      <c r="D902" s="398"/>
      <c r="E902" s="398"/>
      <c r="F902" s="398"/>
      <c r="G902" s="398"/>
      <c r="H902" s="398"/>
      <c r="I902" s="398"/>
      <c r="J902" s="398"/>
      <c r="K902" s="398"/>
      <c r="L902" s="398"/>
      <c r="M902" s="398"/>
      <c r="N902" s="398"/>
      <c r="O902" s="398"/>
      <c r="P902" s="398"/>
      <c r="Q902" s="398"/>
      <c r="R902" s="398"/>
      <c r="S902" s="398"/>
      <c r="T902" s="398"/>
      <c r="U902" s="399"/>
      <c r="V902" s="400">
        <f>(V878*((1+V$11)^0.5)/V$10)</f>
        <v>0</v>
      </c>
      <c r="W902" s="395">
        <f ca="1">IF(V926="n/a",V902,IFERROR(IF((OFFSET($C902,0,$A902))&lt;0,
MIN(0,V902-(OFFSET($C902,0,$A902)/(OFFSET($C897,-$A901,$A902)))),
MAX(0,V902-(OFFSET($C902,0,$A902)/(OFFSET($C897,-$A901,$A902))))),0))</f>
        <v>0</v>
      </c>
      <c r="X902" s="334"/>
      <c r="Y902" s="334"/>
      <c r="Z902" s="334"/>
      <c r="AA902" s="249"/>
      <c r="AB902" s="249"/>
    </row>
    <row r="903" spans="1:28" hidden="1" outlineLevel="1">
      <c r="A903" s="331">
        <v>20</v>
      </c>
      <c r="B903" s="309" t="str">
        <f ca="1">"Depreciated Net Capex "&amp;OFFSET($C$6,0,A903)</f>
        <v>Depreciated Net Capex 2032</v>
      </c>
      <c r="C903" s="398"/>
      <c r="D903" s="398"/>
      <c r="E903" s="398"/>
      <c r="F903" s="398"/>
      <c r="G903" s="398"/>
      <c r="H903" s="398"/>
      <c r="I903" s="398"/>
      <c r="J903" s="398"/>
      <c r="K903" s="398"/>
      <c r="L903" s="398"/>
      <c r="M903" s="398"/>
      <c r="N903" s="398"/>
      <c r="O903" s="398"/>
      <c r="P903" s="398"/>
      <c r="Q903" s="398"/>
      <c r="R903" s="398"/>
      <c r="S903" s="398"/>
      <c r="T903" s="398"/>
      <c r="U903" s="398"/>
      <c r="V903" s="399"/>
      <c r="W903" s="395">
        <f>(W878*((1+W$11)^0.5)/W$10)</f>
        <v>0</v>
      </c>
      <c r="X903" s="249"/>
      <c r="Y903" s="249"/>
      <c r="Z903" s="249"/>
      <c r="AA903" s="249"/>
      <c r="AB903" s="249"/>
    </row>
    <row r="904" spans="1:28" hidden="1" outlineLevel="1">
      <c r="A904" s="249"/>
      <c r="B904" s="332"/>
      <c r="C904" s="395"/>
      <c r="D904" s="395"/>
      <c r="E904" s="395"/>
      <c r="F904" s="395"/>
      <c r="G904" s="395"/>
      <c r="H904" s="395"/>
      <c r="I904" s="395"/>
      <c r="J904" s="395"/>
      <c r="K904" s="395"/>
      <c r="L904" s="395"/>
      <c r="M904" s="395"/>
      <c r="N904" s="395"/>
      <c r="O904" s="395"/>
      <c r="P904" s="395"/>
      <c r="Q904" s="395"/>
      <c r="R904" s="395"/>
      <c r="S904" s="395"/>
      <c r="T904" s="395"/>
      <c r="U904" s="395"/>
      <c r="V904" s="395"/>
      <c r="W904" s="395"/>
      <c r="X904" s="249"/>
      <c r="Y904" s="249"/>
      <c r="Z904" s="249"/>
      <c r="AA904" s="249"/>
      <c r="AB904" s="249"/>
    </row>
    <row r="905" spans="1:28" hidden="1" outlineLevel="1">
      <c r="A905" s="249"/>
      <c r="B905" s="332"/>
      <c r="C905" s="395"/>
      <c r="D905" s="395"/>
      <c r="E905" s="395"/>
      <c r="F905" s="395"/>
      <c r="G905" s="395"/>
      <c r="H905" s="395"/>
      <c r="I905" s="395"/>
      <c r="J905" s="395"/>
      <c r="K905" s="395"/>
      <c r="L905" s="395"/>
      <c r="M905" s="395"/>
      <c r="N905" s="395"/>
      <c r="O905" s="395"/>
      <c r="P905" s="395"/>
      <c r="Q905" s="395"/>
      <c r="R905" s="395"/>
      <c r="S905" s="395"/>
      <c r="T905" s="395"/>
      <c r="U905" s="395"/>
      <c r="V905" s="395"/>
      <c r="W905" s="395"/>
      <c r="X905" s="249"/>
      <c r="Y905" s="249"/>
      <c r="Z905" s="249"/>
      <c r="AA905" s="249"/>
      <c r="AB905" s="249"/>
    </row>
    <row r="906" spans="1:28" hidden="1" outlineLevel="1">
      <c r="A906" s="249"/>
      <c r="B906" s="309" t="s">
        <v>298</v>
      </c>
      <c r="C906" s="395"/>
      <c r="D906" s="395">
        <f t="shared" ref="D906" ca="1" si="1286">IF(C906="n/a","n/a",IF(AND(C906&lt;1,D880=0),0,
IF(D880=0,C906-1,
IF(C906&lt;1,D881,
(((C906-1)*(C882-(C882/(C906))))+((D880/D$10)*D881))/(D882)))))</f>
        <v>0</v>
      </c>
      <c r="E906" s="395">
        <f t="shared" ref="E906" ca="1" si="1287">IF(D906="n/a","n/a",IF(AND(D906&lt;1,E880=0),0,
IF(E880=0,D906-1,
IF(D906&lt;1,E881,
(((D906-1)*(D882-(D882/(D906))))+((E880/E$10)*E881))/(E882)))))</f>
        <v>0</v>
      </c>
      <c r="F906" s="395">
        <f t="shared" ref="F906" ca="1" si="1288">IF(E906="n/a","n/a",IF(AND(E906&lt;1,F880=0),0,
IF(F880=0,E906-1,
IF(E906&lt;1,F881,
(((E906-1)*(E882-(E882/(E906))))+((F880/F$10)*F881))/(F882)))))</f>
        <v>0</v>
      </c>
      <c r="G906" s="395">
        <f t="shared" ref="G906" ca="1" si="1289">IF(F906="n/a","n/a",IF(AND(F906&lt;1,G880=0),0,
IF(G880=0,F906-1,
IF(F906&lt;1,G881,
(((F906-1)*(F882-(F882/(F906))))+((G880/G$10)*G881))/(G882)))))</f>
        <v>0</v>
      </c>
      <c r="H906" s="395">
        <f ca="1">IF(G906="n/a","n/a",IF(AND(G906&lt;1,H880=0),0,
IF(H880=0,G906-1,
IF(G906&lt;1,H881,
(((G906-1)*(G882-(G882/(G906))))+((H880/H$10)*H881))/(H882)))))</f>
        <v>0</v>
      </c>
      <c r="I906" s="395">
        <f t="shared" ref="I906" ca="1" si="1290">IF(H906="n/a","n/a",IF(AND(H906&lt;1,I880=0),0,
IF(I880=0,H906-1,
IF(H906&lt;1,I881,
(((H906-1)*(H882-(H882/(H906))))+((I880/I$10)*I881))/(I882)))))</f>
        <v>0</v>
      </c>
      <c r="J906" s="395">
        <f t="shared" ref="J906" ca="1" si="1291">IF(I906="n/a","n/a",IF(AND(I906&lt;1,J880=0),0,
IF(J880=0,I906-1,
IF(I906&lt;1,J881,
(((I906-1)*(I882-(I882/(I906))))+((J880/J$10)*J881))/(J882)))))</f>
        <v>0</v>
      </c>
      <c r="K906" s="395">
        <f t="shared" ref="K906" ca="1" si="1292">IF(J906="n/a","n/a",IF(AND(J906&lt;1,K880=0),0,
IF(K880=0,J906-1,
IF(J906&lt;1,K881,
(((J906-1)*(J882-(J882/(J906))))+((K880/K$10)*K881))/(K882)))))</f>
        <v>0</v>
      </c>
      <c r="L906" s="395">
        <f t="shared" ref="L906" ca="1" si="1293">IF(K906="n/a","n/a",IF(AND(K906&lt;1,L880=0),0,
IF(L880=0,K906-1,
IF(K906&lt;1,L881,
(((K906-1)*(K882-(K882/(K906))))+((L880/L$10)*L881))/(L882)))))</f>
        <v>0</v>
      </c>
      <c r="M906" s="395">
        <f t="shared" ref="M906" ca="1" si="1294">IF(L906="n/a","n/a",IF(AND(L906&lt;1,M880=0),0,
IF(M880=0,L906-1,
IF(L906&lt;1,M881,
(((L906-1)*(L882-(L882/(L906))))+((M880/M$10)*M881))/(M882)))))</f>
        <v>0</v>
      </c>
      <c r="N906" s="395">
        <f t="shared" ref="N906" ca="1" si="1295">IF(M906="n/a","n/a",IF(AND(M906&lt;1,N880=0),0,
IF(N880=0,M906-1,
IF(M906&lt;1,N881,
(((M906-1)*(M882-(M882/(M906))))+((N880/N$10)*N881))/(N882)))))</f>
        <v>0</v>
      </c>
      <c r="O906" s="395">
        <f t="shared" ref="O906" ca="1" si="1296">IF(N906="n/a","n/a",IF(AND(N906&lt;1,O880=0),0,
IF(O880=0,N906-1,
IF(N906&lt;1,O881,
(((N906-1)*(N882-(N882/(N906))))+((O880/O$10)*O881))/(O882)))))</f>
        <v>0</v>
      </c>
      <c r="P906" s="395">
        <f t="shared" ref="P906" ca="1" si="1297">IF(O906="n/a","n/a",IF(AND(O906&lt;1,P880=0),0,
IF(P880=0,O906-1,
IF(O906&lt;1,P881,
(((O906-1)*(O882-(O882/(O906))))+((P880/P$10)*P881))/(P882)))))</f>
        <v>0</v>
      </c>
      <c r="Q906" s="395">
        <f t="shared" ref="Q906" ca="1" si="1298">IF(P906="n/a","n/a",IF(AND(P906&lt;1,Q880=0),0,
IF(Q880=0,P906-1,
IF(P906&lt;1,Q881,
(((P906-1)*(P882-(P882/(P906))))+((Q880/Q$10)*Q881))/(Q882)))))</f>
        <v>0</v>
      </c>
      <c r="R906" s="395">
        <f t="shared" ref="R906" ca="1" si="1299">IF(Q906="n/a","n/a",IF(AND(Q906&lt;1,R880=0),0,
IF(R880=0,Q906-1,
IF(Q906&lt;1,R881,
(((Q906-1)*(Q882-(Q882/(Q906))))+((R880/R$10)*R881))/(R882)))))</f>
        <v>0</v>
      </c>
      <c r="S906" s="395">
        <f t="shared" ref="S906" ca="1" si="1300">IF(R906="n/a","n/a",IF(AND(R906&lt;1,S880=0),0,
IF(S880=0,R906-1,
IF(R906&lt;1,S881,
(((R906-1)*(R882-(R882/(R906))))+((S880/S$10)*S881))/(S882)))))</f>
        <v>0</v>
      </c>
      <c r="T906" s="395">
        <f t="shared" ref="T906" ca="1" si="1301">IF(S906="n/a","n/a",IF(AND(S906&lt;1,T880=0),0,
IF(T880=0,S906-1,
IF(S906&lt;1,T881,
(((S906-1)*(S882-(S882/(S906))))+((T880/T$10)*T881))/(T882)))))</f>
        <v>0</v>
      </c>
      <c r="U906" s="395">
        <f t="shared" ref="U906" ca="1" si="1302">IF(T906="n/a","n/a",IF(AND(T906&lt;1,U880=0),0,
IF(U880=0,T906-1,
IF(T906&lt;1,U881,
(((T906-1)*(T882-(T882/(T906))))+((U880/U$10)*U881))/(U882)))))</f>
        <v>0</v>
      </c>
      <c r="V906" s="395">
        <f t="shared" ref="V906" ca="1" si="1303">IF(U906="n/a","n/a",IF(AND(U906&lt;1,V880=0),0,
IF(V880=0,U906-1,
IF(U906&lt;1,V881,
(((U906-1)*(U882-(U882/(U906))))+((V880/V$10)*V881))/(V882)))))</f>
        <v>0</v>
      </c>
      <c r="W906" s="395">
        <f t="shared" ref="W906" ca="1" si="1304">IF(V906="n/a","n/a",IF(AND(V906&lt;1,W880=0),0,
IF(W880=0,V906-1,
IF(V906&lt;1,W881,
(((V906-1)*(V882-(V882/(V906))))+((W880/W$10)*W881))/(W882)))))</f>
        <v>0</v>
      </c>
      <c r="X906" s="249"/>
      <c r="Y906" s="249"/>
      <c r="Z906" s="249"/>
      <c r="AA906" s="249"/>
      <c r="AB906" s="249"/>
    </row>
    <row r="907" spans="1:28" hidden="1" outlineLevel="1">
      <c r="A907" s="249"/>
      <c r="B907" s="309" t="s">
        <v>191</v>
      </c>
      <c r="C907" s="395">
        <f ca="1">C879</f>
        <v>0</v>
      </c>
      <c r="D907" s="395">
        <f t="shared" ref="D907" ca="1" si="1305">IF(C907="n/a","n/a",MAX(0,C907-1))</f>
        <v>0</v>
      </c>
      <c r="E907" s="395">
        <f t="shared" ref="E907:E908" ca="1" si="1306">IF(D907="n/a","n/a",MAX(0,D907-1))</f>
        <v>0</v>
      </c>
      <c r="F907" s="395">
        <f t="shared" ref="F907:F909" ca="1" si="1307">IF(E907="n/a","n/a",MAX(0,E907-1))</f>
        <v>0</v>
      </c>
      <c r="G907" s="395">
        <f t="shared" ref="G907:G910" ca="1" si="1308">IF(F907="n/a","n/a",MAX(0,F907-1))</f>
        <v>0</v>
      </c>
      <c r="H907" s="395">
        <f t="shared" ref="H907:H911" ca="1" si="1309">IF(G907="n/a","n/a",MAX(0,G907-1))</f>
        <v>0</v>
      </c>
      <c r="I907" s="395">
        <f t="shared" ref="I907:I912" ca="1" si="1310">IF(H907="n/a","n/a",MAX(0,H907-1))</f>
        <v>0</v>
      </c>
      <c r="J907" s="395">
        <f t="shared" ref="J907:J913" ca="1" si="1311">IF(I907="n/a","n/a",MAX(0,I907-1))</f>
        <v>0</v>
      </c>
      <c r="K907" s="395">
        <f t="shared" ref="K907:K914" ca="1" si="1312">IF(J907="n/a","n/a",MAX(0,J907-1))</f>
        <v>0</v>
      </c>
      <c r="L907" s="395">
        <f t="shared" ref="L907:L915" ca="1" si="1313">IF(K907="n/a","n/a",MAX(0,K907-1))</f>
        <v>0</v>
      </c>
      <c r="M907" s="395">
        <f t="shared" ref="M907:M916" ca="1" si="1314">IF(L907="n/a","n/a",MAX(0,L907-1))</f>
        <v>0</v>
      </c>
      <c r="N907" s="395">
        <f t="shared" ref="N907:N917" ca="1" si="1315">IF(M907="n/a","n/a",MAX(0,M907-1))</f>
        <v>0</v>
      </c>
      <c r="O907" s="395">
        <f t="shared" ref="O907:O918" ca="1" si="1316">IF(N907="n/a","n/a",MAX(0,N907-1))</f>
        <v>0</v>
      </c>
      <c r="P907" s="395">
        <f t="shared" ref="P907:P919" ca="1" si="1317">IF(O907="n/a","n/a",MAX(0,O907-1))</f>
        <v>0</v>
      </c>
      <c r="Q907" s="395">
        <f t="shared" ref="Q907:Q920" ca="1" si="1318">IF(P907="n/a","n/a",MAX(0,P907-1))</f>
        <v>0</v>
      </c>
      <c r="R907" s="395">
        <f t="shared" ref="R907:R921" ca="1" si="1319">IF(Q907="n/a","n/a",MAX(0,Q907-1))</f>
        <v>0</v>
      </c>
      <c r="S907" s="395">
        <f t="shared" ref="S907:S922" ca="1" si="1320">IF(R907="n/a","n/a",MAX(0,R907-1))</f>
        <v>0</v>
      </c>
      <c r="T907" s="395">
        <f t="shared" ref="T907:T923" ca="1" si="1321">IF(S907="n/a","n/a",MAX(0,S907-1))</f>
        <v>0</v>
      </c>
      <c r="U907" s="395">
        <f t="shared" ref="U907:U924" ca="1" si="1322">IF(T907="n/a","n/a",MAX(0,T907-1))</f>
        <v>0</v>
      </c>
      <c r="V907" s="395">
        <f t="shared" ref="V907:V925" ca="1" si="1323">IF(U907="n/a","n/a",MAX(0,U907-1))</f>
        <v>0</v>
      </c>
      <c r="W907" s="395">
        <f t="shared" ref="W907:W925" ca="1" si="1324">IF(V907="n/a","n/a",MAX(0,V907-1))</f>
        <v>0</v>
      </c>
      <c r="X907" s="249"/>
      <c r="Y907" s="249"/>
      <c r="Z907" s="249"/>
      <c r="AA907" s="249"/>
      <c r="AB907" s="249"/>
    </row>
    <row r="908" spans="1:28" hidden="1" outlineLevel="1">
      <c r="A908" s="249"/>
      <c r="B908" s="309" t="str">
        <f t="shared" ref="B908:B927" ca="1" si="1325">"RL Capex "&amp;OFFSET($C$6,0,A884)</f>
        <v>RL Capex 2013</v>
      </c>
      <c r="C908" s="396"/>
      <c r="D908" s="400">
        <f ca="1">D879</f>
        <v>0</v>
      </c>
      <c r="E908" s="395">
        <f t="shared" ca="1" si="1306"/>
        <v>0</v>
      </c>
      <c r="F908" s="395">
        <f t="shared" ca="1" si="1307"/>
        <v>0</v>
      </c>
      <c r="G908" s="395">
        <f t="shared" ca="1" si="1308"/>
        <v>0</v>
      </c>
      <c r="H908" s="395">
        <f t="shared" ca="1" si="1309"/>
        <v>0</v>
      </c>
      <c r="I908" s="395">
        <f t="shared" ca="1" si="1310"/>
        <v>0</v>
      </c>
      <c r="J908" s="395">
        <f t="shared" ca="1" si="1311"/>
        <v>0</v>
      </c>
      <c r="K908" s="395">
        <f t="shared" ca="1" si="1312"/>
        <v>0</v>
      </c>
      <c r="L908" s="395">
        <f t="shared" ca="1" si="1313"/>
        <v>0</v>
      </c>
      <c r="M908" s="395">
        <f t="shared" ca="1" si="1314"/>
        <v>0</v>
      </c>
      <c r="N908" s="395">
        <f t="shared" ca="1" si="1315"/>
        <v>0</v>
      </c>
      <c r="O908" s="395">
        <f t="shared" ca="1" si="1316"/>
        <v>0</v>
      </c>
      <c r="P908" s="395">
        <f t="shared" ca="1" si="1317"/>
        <v>0</v>
      </c>
      <c r="Q908" s="395">
        <f t="shared" ca="1" si="1318"/>
        <v>0</v>
      </c>
      <c r="R908" s="395">
        <f t="shared" ca="1" si="1319"/>
        <v>0</v>
      </c>
      <c r="S908" s="395">
        <f t="shared" ca="1" si="1320"/>
        <v>0</v>
      </c>
      <c r="T908" s="395">
        <f t="shared" ca="1" si="1321"/>
        <v>0</v>
      </c>
      <c r="U908" s="395">
        <f t="shared" ca="1" si="1322"/>
        <v>0</v>
      </c>
      <c r="V908" s="395">
        <f t="shared" ca="1" si="1323"/>
        <v>0</v>
      </c>
      <c r="W908" s="395">
        <f t="shared" ca="1" si="1324"/>
        <v>0</v>
      </c>
      <c r="X908" s="249"/>
      <c r="Y908" s="249"/>
      <c r="Z908" s="249"/>
      <c r="AA908" s="249"/>
      <c r="AB908" s="249"/>
    </row>
    <row r="909" spans="1:28" hidden="1" outlineLevel="1">
      <c r="A909" s="249"/>
      <c r="B909" s="309" t="str">
        <f t="shared" ca="1" si="1325"/>
        <v>RL Capex 2014</v>
      </c>
      <c r="C909" s="401"/>
      <c r="D909" s="396"/>
      <c r="E909" s="400">
        <f ca="1">E879</f>
        <v>0</v>
      </c>
      <c r="F909" s="395">
        <f t="shared" ca="1" si="1307"/>
        <v>0</v>
      </c>
      <c r="G909" s="395">
        <f t="shared" ca="1" si="1308"/>
        <v>0</v>
      </c>
      <c r="H909" s="395">
        <f t="shared" ca="1" si="1309"/>
        <v>0</v>
      </c>
      <c r="I909" s="395">
        <f t="shared" ca="1" si="1310"/>
        <v>0</v>
      </c>
      <c r="J909" s="395">
        <f t="shared" ca="1" si="1311"/>
        <v>0</v>
      </c>
      <c r="K909" s="395">
        <f t="shared" ca="1" si="1312"/>
        <v>0</v>
      </c>
      <c r="L909" s="395">
        <f t="shared" ca="1" si="1313"/>
        <v>0</v>
      </c>
      <c r="M909" s="395">
        <f t="shared" ca="1" si="1314"/>
        <v>0</v>
      </c>
      <c r="N909" s="395">
        <f t="shared" ca="1" si="1315"/>
        <v>0</v>
      </c>
      <c r="O909" s="395">
        <f t="shared" ca="1" si="1316"/>
        <v>0</v>
      </c>
      <c r="P909" s="395">
        <f t="shared" ca="1" si="1317"/>
        <v>0</v>
      </c>
      <c r="Q909" s="395">
        <f t="shared" ca="1" si="1318"/>
        <v>0</v>
      </c>
      <c r="R909" s="395">
        <f t="shared" ca="1" si="1319"/>
        <v>0</v>
      </c>
      <c r="S909" s="395">
        <f t="shared" ca="1" si="1320"/>
        <v>0</v>
      </c>
      <c r="T909" s="395">
        <f t="shared" ca="1" si="1321"/>
        <v>0</v>
      </c>
      <c r="U909" s="395">
        <f t="shared" ca="1" si="1322"/>
        <v>0</v>
      </c>
      <c r="V909" s="395">
        <f t="shared" ca="1" si="1323"/>
        <v>0</v>
      </c>
      <c r="W909" s="395">
        <f t="shared" ca="1" si="1324"/>
        <v>0</v>
      </c>
      <c r="X909" s="249"/>
      <c r="Y909" s="249"/>
      <c r="Z909" s="249"/>
      <c r="AA909" s="249"/>
      <c r="AB909" s="249"/>
    </row>
    <row r="910" spans="1:28" hidden="1" outlineLevel="1">
      <c r="A910" s="249"/>
      <c r="B910" s="309" t="str">
        <f t="shared" ca="1" si="1325"/>
        <v>RL Capex 2015</v>
      </c>
      <c r="C910" s="401"/>
      <c r="D910" s="401"/>
      <c r="E910" s="396"/>
      <c r="F910" s="400">
        <f ca="1">F879</f>
        <v>0</v>
      </c>
      <c r="G910" s="395">
        <f t="shared" ca="1" si="1308"/>
        <v>0</v>
      </c>
      <c r="H910" s="395">
        <f t="shared" ca="1" si="1309"/>
        <v>0</v>
      </c>
      <c r="I910" s="395">
        <f t="shared" ca="1" si="1310"/>
        <v>0</v>
      </c>
      <c r="J910" s="395">
        <f t="shared" ca="1" si="1311"/>
        <v>0</v>
      </c>
      <c r="K910" s="395">
        <f t="shared" ca="1" si="1312"/>
        <v>0</v>
      </c>
      <c r="L910" s="395">
        <f t="shared" ca="1" si="1313"/>
        <v>0</v>
      </c>
      <c r="M910" s="395">
        <f t="shared" ca="1" si="1314"/>
        <v>0</v>
      </c>
      <c r="N910" s="395">
        <f t="shared" ca="1" si="1315"/>
        <v>0</v>
      </c>
      <c r="O910" s="395">
        <f t="shared" ca="1" si="1316"/>
        <v>0</v>
      </c>
      <c r="P910" s="395">
        <f t="shared" ca="1" si="1317"/>
        <v>0</v>
      </c>
      <c r="Q910" s="395">
        <f t="shared" ca="1" si="1318"/>
        <v>0</v>
      </c>
      <c r="R910" s="395">
        <f t="shared" ca="1" si="1319"/>
        <v>0</v>
      </c>
      <c r="S910" s="395">
        <f t="shared" ca="1" si="1320"/>
        <v>0</v>
      </c>
      <c r="T910" s="395">
        <f t="shared" ca="1" si="1321"/>
        <v>0</v>
      </c>
      <c r="U910" s="395">
        <f t="shared" ca="1" si="1322"/>
        <v>0</v>
      </c>
      <c r="V910" s="395">
        <f t="shared" ca="1" si="1323"/>
        <v>0</v>
      </c>
      <c r="W910" s="395">
        <f t="shared" ca="1" si="1324"/>
        <v>0</v>
      </c>
      <c r="X910" s="249"/>
      <c r="Y910" s="249"/>
      <c r="Z910" s="249"/>
      <c r="AA910" s="249"/>
      <c r="AB910" s="249"/>
    </row>
    <row r="911" spans="1:28" hidden="1" outlineLevel="1">
      <c r="A911" s="249"/>
      <c r="B911" s="309" t="str">
        <f t="shared" ca="1" si="1325"/>
        <v>RL Capex 2016</v>
      </c>
      <c r="C911" s="401"/>
      <c r="D911" s="401"/>
      <c r="E911" s="401"/>
      <c r="F911" s="396"/>
      <c r="G911" s="400">
        <f ca="1">G879</f>
        <v>0</v>
      </c>
      <c r="H911" s="395">
        <f t="shared" ca="1" si="1309"/>
        <v>0</v>
      </c>
      <c r="I911" s="395">
        <f t="shared" ca="1" si="1310"/>
        <v>0</v>
      </c>
      <c r="J911" s="395">
        <f t="shared" ca="1" si="1311"/>
        <v>0</v>
      </c>
      <c r="K911" s="395">
        <f t="shared" ca="1" si="1312"/>
        <v>0</v>
      </c>
      <c r="L911" s="395">
        <f t="shared" ca="1" si="1313"/>
        <v>0</v>
      </c>
      <c r="M911" s="395">
        <f t="shared" ca="1" si="1314"/>
        <v>0</v>
      </c>
      <c r="N911" s="395">
        <f t="shared" ca="1" si="1315"/>
        <v>0</v>
      </c>
      <c r="O911" s="395">
        <f t="shared" ca="1" si="1316"/>
        <v>0</v>
      </c>
      <c r="P911" s="395">
        <f t="shared" ca="1" si="1317"/>
        <v>0</v>
      </c>
      <c r="Q911" s="395">
        <f t="shared" ca="1" si="1318"/>
        <v>0</v>
      </c>
      <c r="R911" s="395">
        <f t="shared" ca="1" si="1319"/>
        <v>0</v>
      </c>
      <c r="S911" s="395">
        <f t="shared" ca="1" si="1320"/>
        <v>0</v>
      </c>
      <c r="T911" s="395">
        <f t="shared" ca="1" si="1321"/>
        <v>0</v>
      </c>
      <c r="U911" s="395">
        <f t="shared" ca="1" si="1322"/>
        <v>0</v>
      </c>
      <c r="V911" s="395">
        <f t="shared" ca="1" si="1323"/>
        <v>0</v>
      </c>
      <c r="W911" s="395">
        <f t="shared" ca="1" si="1324"/>
        <v>0</v>
      </c>
      <c r="X911" s="249"/>
      <c r="Y911" s="249"/>
      <c r="Z911" s="249"/>
      <c r="AA911" s="249"/>
      <c r="AB911" s="249"/>
    </row>
    <row r="912" spans="1:28" hidden="1" outlineLevel="1">
      <c r="A912" s="249"/>
      <c r="B912" s="309" t="str">
        <f t="shared" ca="1" si="1325"/>
        <v>RL Capex 2017</v>
      </c>
      <c r="C912" s="401"/>
      <c r="D912" s="401"/>
      <c r="E912" s="401"/>
      <c r="F912" s="401"/>
      <c r="G912" s="396"/>
      <c r="H912" s="400">
        <f ca="1">H879</f>
        <v>0</v>
      </c>
      <c r="I912" s="395">
        <f t="shared" ca="1" si="1310"/>
        <v>0</v>
      </c>
      <c r="J912" s="395">
        <f t="shared" ca="1" si="1311"/>
        <v>0</v>
      </c>
      <c r="K912" s="395">
        <f t="shared" ca="1" si="1312"/>
        <v>0</v>
      </c>
      <c r="L912" s="395">
        <f t="shared" ca="1" si="1313"/>
        <v>0</v>
      </c>
      <c r="M912" s="395">
        <f t="shared" ca="1" si="1314"/>
        <v>0</v>
      </c>
      <c r="N912" s="395">
        <f t="shared" ca="1" si="1315"/>
        <v>0</v>
      </c>
      <c r="O912" s="395">
        <f t="shared" ca="1" si="1316"/>
        <v>0</v>
      </c>
      <c r="P912" s="395">
        <f t="shared" ca="1" si="1317"/>
        <v>0</v>
      </c>
      <c r="Q912" s="395">
        <f t="shared" ca="1" si="1318"/>
        <v>0</v>
      </c>
      <c r="R912" s="395">
        <f t="shared" ca="1" si="1319"/>
        <v>0</v>
      </c>
      <c r="S912" s="395">
        <f t="shared" ca="1" si="1320"/>
        <v>0</v>
      </c>
      <c r="T912" s="395">
        <f t="shared" ca="1" si="1321"/>
        <v>0</v>
      </c>
      <c r="U912" s="395">
        <f t="shared" ca="1" si="1322"/>
        <v>0</v>
      </c>
      <c r="V912" s="395">
        <f t="shared" ca="1" si="1323"/>
        <v>0</v>
      </c>
      <c r="W912" s="395">
        <f t="shared" ca="1" si="1324"/>
        <v>0</v>
      </c>
      <c r="X912" s="249"/>
      <c r="Y912" s="249"/>
      <c r="Z912" s="249"/>
      <c r="AA912" s="249"/>
      <c r="AB912" s="249"/>
    </row>
    <row r="913" spans="1:28" hidden="1" outlineLevel="1">
      <c r="A913" s="249"/>
      <c r="B913" s="309" t="str">
        <f t="shared" ca="1" si="1325"/>
        <v>RL Capex 2018</v>
      </c>
      <c r="C913" s="401"/>
      <c r="D913" s="401"/>
      <c r="E913" s="401"/>
      <c r="F913" s="401"/>
      <c r="G913" s="401"/>
      <c r="H913" s="396"/>
      <c r="I913" s="400">
        <f ca="1">I879</f>
        <v>0</v>
      </c>
      <c r="J913" s="395">
        <f t="shared" ca="1" si="1311"/>
        <v>0</v>
      </c>
      <c r="K913" s="395">
        <f t="shared" ca="1" si="1312"/>
        <v>0</v>
      </c>
      <c r="L913" s="395">
        <f t="shared" ca="1" si="1313"/>
        <v>0</v>
      </c>
      <c r="M913" s="395">
        <f t="shared" ca="1" si="1314"/>
        <v>0</v>
      </c>
      <c r="N913" s="395">
        <f t="shared" ca="1" si="1315"/>
        <v>0</v>
      </c>
      <c r="O913" s="395">
        <f t="shared" ca="1" si="1316"/>
        <v>0</v>
      </c>
      <c r="P913" s="395">
        <f t="shared" ca="1" si="1317"/>
        <v>0</v>
      </c>
      <c r="Q913" s="395">
        <f t="shared" ca="1" si="1318"/>
        <v>0</v>
      </c>
      <c r="R913" s="395">
        <f t="shared" ca="1" si="1319"/>
        <v>0</v>
      </c>
      <c r="S913" s="395">
        <f t="shared" ca="1" si="1320"/>
        <v>0</v>
      </c>
      <c r="T913" s="395">
        <f t="shared" ca="1" si="1321"/>
        <v>0</v>
      </c>
      <c r="U913" s="395">
        <f t="shared" ca="1" si="1322"/>
        <v>0</v>
      </c>
      <c r="V913" s="395">
        <f t="shared" ca="1" si="1323"/>
        <v>0</v>
      </c>
      <c r="W913" s="395">
        <f t="shared" ca="1" si="1324"/>
        <v>0</v>
      </c>
      <c r="X913" s="249"/>
      <c r="Y913" s="249"/>
      <c r="Z913" s="249"/>
      <c r="AA913" s="249"/>
      <c r="AB913" s="249"/>
    </row>
    <row r="914" spans="1:28" hidden="1" outlineLevel="1">
      <c r="A914" s="249"/>
      <c r="B914" s="309" t="str">
        <f t="shared" ca="1" si="1325"/>
        <v>RL Capex 2019</v>
      </c>
      <c r="C914" s="401"/>
      <c r="D914" s="401"/>
      <c r="E914" s="401"/>
      <c r="F914" s="401"/>
      <c r="G914" s="401"/>
      <c r="H914" s="401"/>
      <c r="I914" s="396"/>
      <c r="J914" s="400">
        <f ca="1">J879</f>
        <v>0</v>
      </c>
      <c r="K914" s="395">
        <f t="shared" ca="1" si="1312"/>
        <v>0</v>
      </c>
      <c r="L914" s="395">
        <f t="shared" ca="1" si="1313"/>
        <v>0</v>
      </c>
      <c r="M914" s="395">
        <f t="shared" ca="1" si="1314"/>
        <v>0</v>
      </c>
      <c r="N914" s="395">
        <f t="shared" ca="1" si="1315"/>
        <v>0</v>
      </c>
      <c r="O914" s="395">
        <f t="shared" ca="1" si="1316"/>
        <v>0</v>
      </c>
      <c r="P914" s="395">
        <f t="shared" ca="1" si="1317"/>
        <v>0</v>
      </c>
      <c r="Q914" s="395">
        <f t="shared" ca="1" si="1318"/>
        <v>0</v>
      </c>
      <c r="R914" s="395">
        <f t="shared" ca="1" si="1319"/>
        <v>0</v>
      </c>
      <c r="S914" s="395">
        <f t="shared" ca="1" si="1320"/>
        <v>0</v>
      </c>
      <c r="T914" s="395">
        <f t="shared" ca="1" si="1321"/>
        <v>0</v>
      </c>
      <c r="U914" s="395">
        <f t="shared" ca="1" si="1322"/>
        <v>0</v>
      </c>
      <c r="V914" s="395">
        <f t="shared" ca="1" si="1323"/>
        <v>0</v>
      </c>
      <c r="W914" s="395">
        <f t="shared" ca="1" si="1324"/>
        <v>0</v>
      </c>
      <c r="X914" s="249"/>
      <c r="Y914" s="249"/>
      <c r="Z914" s="249"/>
      <c r="AA914" s="249"/>
      <c r="AB914" s="249"/>
    </row>
    <row r="915" spans="1:28" hidden="1" outlineLevel="1">
      <c r="A915" s="249"/>
      <c r="B915" s="309" t="str">
        <f t="shared" ca="1" si="1325"/>
        <v>RL Capex 2020</v>
      </c>
      <c r="C915" s="401"/>
      <c r="D915" s="401"/>
      <c r="E915" s="401"/>
      <c r="F915" s="401"/>
      <c r="G915" s="401"/>
      <c r="H915" s="401"/>
      <c r="I915" s="401"/>
      <c r="J915" s="396"/>
      <c r="K915" s="400">
        <f ca="1">K879</f>
        <v>0</v>
      </c>
      <c r="L915" s="395">
        <f t="shared" ca="1" si="1313"/>
        <v>0</v>
      </c>
      <c r="M915" s="395">
        <f t="shared" ca="1" si="1314"/>
        <v>0</v>
      </c>
      <c r="N915" s="395">
        <f t="shared" ca="1" si="1315"/>
        <v>0</v>
      </c>
      <c r="O915" s="395">
        <f t="shared" ca="1" si="1316"/>
        <v>0</v>
      </c>
      <c r="P915" s="395">
        <f t="shared" ca="1" si="1317"/>
        <v>0</v>
      </c>
      <c r="Q915" s="395">
        <f t="shared" ca="1" si="1318"/>
        <v>0</v>
      </c>
      <c r="R915" s="395">
        <f t="shared" ca="1" si="1319"/>
        <v>0</v>
      </c>
      <c r="S915" s="395">
        <f t="shared" ca="1" si="1320"/>
        <v>0</v>
      </c>
      <c r="T915" s="395">
        <f t="shared" ca="1" si="1321"/>
        <v>0</v>
      </c>
      <c r="U915" s="395">
        <f t="shared" ca="1" si="1322"/>
        <v>0</v>
      </c>
      <c r="V915" s="395">
        <f t="shared" ca="1" si="1323"/>
        <v>0</v>
      </c>
      <c r="W915" s="395">
        <f t="shared" ca="1" si="1324"/>
        <v>0</v>
      </c>
      <c r="X915" s="249"/>
      <c r="Y915" s="249"/>
      <c r="Z915" s="249"/>
      <c r="AA915" s="249"/>
      <c r="AB915" s="249"/>
    </row>
    <row r="916" spans="1:28" hidden="1" outlineLevel="1">
      <c r="A916" s="249"/>
      <c r="B916" s="309" t="str">
        <f t="shared" ca="1" si="1325"/>
        <v>RL Capex 2021</v>
      </c>
      <c r="C916" s="401"/>
      <c r="D916" s="401"/>
      <c r="E916" s="401"/>
      <c r="F916" s="401"/>
      <c r="G916" s="401"/>
      <c r="H916" s="401"/>
      <c r="I916" s="401"/>
      <c r="J916" s="401"/>
      <c r="K916" s="396"/>
      <c r="L916" s="400">
        <f ca="1">L879</f>
        <v>0</v>
      </c>
      <c r="M916" s="395">
        <f t="shared" ca="1" si="1314"/>
        <v>0</v>
      </c>
      <c r="N916" s="395">
        <f t="shared" ca="1" si="1315"/>
        <v>0</v>
      </c>
      <c r="O916" s="395">
        <f t="shared" ca="1" si="1316"/>
        <v>0</v>
      </c>
      <c r="P916" s="395">
        <f t="shared" ca="1" si="1317"/>
        <v>0</v>
      </c>
      <c r="Q916" s="395">
        <f t="shared" ca="1" si="1318"/>
        <v>0</v>
      </c>
      <c r="R916" s="395">
        <f t="shared" ca="1" si="1319"/>
        <v>0</v>
      </c>
      <c r="S916" s="395">
        <f t="shared" ca="1" si="1320"/>
        <v>0</v>
      </c>
      <c r="T916" s="395">
        <f t="shared" ca="1" si="1321"/>
        <v>0</v>
      </c>
      <c r="U916" s="395">
        <f t="shared" ca="1" si="1322"/>
        <v>0</v>
      </c>
      <c r="V916" s="395">
        <f t="shared" ca="1" si="1323"/>
        <v>0</v>
      </c>
      <c r="W916" s="395">
        <f t="shared" ca="1" si="1324"/>
        <v>0</v>
      </c>
      <c r="X916" s="249"/>
      <c r="Y916" s="249"/>
      <c r="Z916" s="249"/>
      <c r="AA916" s="249"/>
      <c r="AB916" s="249"/>
    </row>
    <row r="917" spans="1:28" hidden="1" outlineLevel="1">
      <c r="A917" s="249"/>
      <c r="B917" s="309" t="str">
        <f t="shared" ca="1" si="1325"/>
        <v>RL Capex 2022</v>
      </c>
      <c r="C917" s="401"/>
      <c r="D917" s="401"/>
      <c r="E917" s="401"/>
      <c r="F917" s="401"/>
      <c r="G917" s="401"/>
      <c r="H917" s="401"/>
      <c r="I917" s="401"/>
      <c r="J917" s="401"/>
      <c r="K917" s="401"/>
      <c r="L917" s="396"/>
      <c r="M917" s="400">
        <f ca="1">M879</f>
        <v>0</v>
      </c>
      <c r="N917" s="395">
        <f t="shared" ca="1" si="1315"/>
        <v>0</v>
      </c>
      <c r="O917" s="395">
        <f t="shared" ca="1" si="1316"/>
        <v>0</v>
      </c>
      <c r="P917" s="395">
        <f t="shared" ca="1" si="1317"/>
        <v>0</v>
      </c>
      <c r="Q917" s="395">
        <f t="shared" ca="1" si="1318"/>
        <v>0</v>
      </c>
      <c r="R917" s="395">
        <f t="shared" ca="1" si="1319"/>
        <v>0</v>
      </c>
      <c r="S917" s="395">
        <f t="shared" ca="1" si="1320"/>
        <v>0</v>
      </c>
      <c r="T917" s="395">
        <f t="shared" ca="1" si="1321"/>
        <v>0</v>
      </c>
      <c r="U917" s="395">
        <f t="shared" ca="1" si="1322"/>
        <v>0</v>
      </c>
      <c r="V917" s="395">
        <f t="shared" ca="1" si="1323"/>
        <v>0</v>
      </c>
      <c r="W917" s="395">
        <f t="shared" ca="1" si="1324"/>
        <v>0</v>
      </c>
      <c r="X917" s="249"/>
      <c r="Y917" s="249"/>
      <c r="Z917" s="249"/>
      <c r="AA917" s="249"/>
      <c r="AB917" s="249"/>
    </row>
    <row r="918" spans="1:28" hidden="1" outlineLevel="1">
      <c r="A918" s="249"/>
      <c r="B918" s="309" t="str">
        <f t="shared" ca="1" si="1325"/>
        <v>RL Capex 2023</v>
      </c>
      <c r="C918" s="401"/>
      <c r="D918" s="401"/>
      <c r="E918" s="401"/>
      <c r="F918" s="401"/>
      <c r="G918" s="401"/>
      <c r="H918" s="401"/>
      <c r="I918" s="401"/>
      <c r="J918" s="401"/>
      <c r="K918" s="401"/>
      <c r="L918" s="401"/>
      <c r="M918" s="396"/>
      <c r="N918" s="400">
        <f>N879</f>
        <v>0</v>
      </c>
      <c r="O918" s="395">
        <f t="shared" si="1316"/>
        <v>0</v>
      </c>
      <c r="P918" s="395">
        <f t="shared" si="1317"/>
        <v>0</v>
      </c>
      <c r="Q918" s="395">
        <f t="shared" si="1318"/>
        <v>0</v>
      </c>
      <c r="R918" s="395">
        <f t="shared" si="1319"/>
        <v>0</v>
      </c>
      <c r="S918" s="395">
        <f t="shared" si="1320"/>
        <v>0</v>
      </c>
      <c r="T918" s="395">
        <f t="shared" si="1321"/>
        <v>0</v>
      </c>
      <c r="U918" s="395">
        <f t="shared" si="1322"/>
        <v>0</v>
      </c>
      <c r="V918" s="395">
        <f t="shared" si="1323"/>
        <v>0</v>
      </c>
      <c r="W918" s="395">
        <f t="shared" si="1324"/>
        <v>0</v>
      </c>
      <c r="X918" s="249"/>
      <c r="Y918" s="249"/>
      <c r="Z918" s="249"/>
      <c r="AA918" s="249"/>
      <c r="AB918" s="249"/>
    </row>
    <row r="919" spans="1:28" hidden="1" outlineLevel="1">
      <c r="A919" s="249"/>
      <c r="B919" s="309" t="str">
        <f t="shared" ca="1" si="1325"/>
        <v>RL Capex 2024</v>
      </c>
      <c r="C919" s="401"/>
      <c r="D919" s="401"/>
      <c r="E919" s="401"/>
      <c r="F919" s="401"/>
      <c r="G919" s="401"/>
      <c r="H919" s="401"/>
      <c r="I919" s="401"/>
      <c r="J919" s="401"/>
      <c r="K919" s="401"/>
      <c r="L919" s="401"/>
      <c r="M919" s="401"/>
      <c r="N919" s="396"/>
      <c r="O919" s="400">
        <f>O879</f>
        <v>0</v>
      </c>
      <c r="P919" s="395">
        <f t="shared" si="1317"/>
        <v>0</v>
      </c>
      <c r="Q919" s="395">
        <f t="shared" si="1318"/>
        <v>0</v>
      </c>
      <c r="R919" s="395">
        <f t="shared" si="1319"/>
        <v>0</v>
      </c>
      <c r="S919" s="395">
        <f t="shared" si="1320"/>
        <v>0</v>
      </c>
      <c r="T919" s="395">
        <f t="shared" si="1321"/>
        <v>0</v>
      </c>
      <c r="U919" s="395">
        <f t="shared" si="1322"/>
        <v>0</v>
      </c>
      <c r="V919" s="395">
        <f t="shared" si="1323"/>
        <v>0</v>
      </c>
      <c r="W919" s="395">
        <f t="shared" si="1324"/>
        <v>0</v>
      </c>
      <c r="X919" s="249"/>
      <c r="Y919" s="249"/>
      <c r="Z919" s="249"/>
      <c r="AA919" s="249"/>
      <c r="AB919" s="249"/>
    </row>
    <row r="920" spans="1:28" hidden="1" outlineLevel="1">
      <c r="A920" s="249"/>
      <c r="B920" s="309" t="str">
        <f t="shared" ca="1" si="1325"/>
        <v>RL Capex 2025</v>
      </c>
      <c r="C920" s="401"/>
      <c r="D920" s="401"/>
      <c r="E920" s="401"/>
      <c r="F920" s="401"/>
      <c r="G920" s="401"/>
      <c r="H920" s="401"/>
      <c r="I920" s="401"/>
      <c r="J920" s="401"/>
      <c r="K920" s="401"/>
      <c r="L920" s="401"/>
      <c r="M920" s="401"/>
      <c r="N920" s="401"/>
      <c r="O920" s="396"/>
      <c r="P920" s="400">
        <f>P879</f>
        <v>0</v>
      </c>
      <c r="Q920" s="395">
        <f t="shared" si="1318"/>
        <v>0</v>
      </c>
      <c r="R920" s="395">
        <f t="shared" si="1319"/>
        <v>0</v>
      </c>
      <c r="S920" s="395">
        <f t="shared" si="1320"/>
        <v>0</v>
      </c>
      <c r="T920" s="395">
        <f t="shared" si="1321"/>
        <v>0</v>
      </c>
      <c r="U920" s="395">
        <f t="shared" si="1322"/>
        <v>0</v>
      </c>
      <c r="V920" s="395">
        <f t="shared" si="1323"/>
        <v>0</v>
      </c>
      <c r="W920" s="395">
        <f t="shared" si="1324"/>
        <v>0</v>
      </c>
      <c r="X920" s="249"/>
      <c r="Y920" s="249"/>
      <c r="Z920" s="249"/>
      <c r="AA920" s="249"/>
      <c r="AB920" s="249"/>
    </row>
    <row r="921" spans="1:28" hidden="1" outlineLevel="1">
      <c r="A921" s="249"/>
      <c r="B921" s="309" t="str">
        <f t="shared" ca="1" si="1325"/>
        <v>RL Capex 2026</v>
      </c>
      <c r="C921" s="401"/>
      <c r="D921" s="401"/>
      <c r="E921" s="401"/>
      <c r="F921" s="401"/>
      <c r="G921" s="401"/>
      <c r="H921" s="401"/>
      <c r="I921" s="401"/>
      <c r="J921" s="401"/>
      <c r="K921" s="401"/>
      <c r="L921" s="401"/>
      <c r="M921" s="401"/>
      <c r="N921" s="401"/>
      <c r="O921" s="401"/>
      <c r="P921" s="396"/>
      <c r="Q921" s="400">
        <f>Q879</f>
        <v>0</v>
      </c>
      <c r="R921" s="395">
        <f t="shared" si="1319"/>
        <v>0</v>
      </c>
      <c r="S921" s="395">
        <f t="shared" si="1320"/>
        <v>0</v>
      </c>
      <c r="T921" s="395">
        <f t="shared" si="1321"/>
        <v>0</v>
      </c>
      <c r="U921" s="395">
        <f t="shared" si="1322"/>
        <v>0</v>
      </c>
      <c r="V921" s="395">
        <f t="shared" si="1323"/>
        <v>0</v>
      </c>
      <c r="W921" s="395">
        <f t="shared" si="1324"/>
        <v>0</v>
      </c>
      <c r="X921" s="249"/>
      <c r="Y921" s="249"/>
      <c r="Z921" s="249"/>
      <c r="AA921" s="249"/>
      <c r="AB921" s="249"/>
    </row>
    <row r="922" spans="1:28" hidden="1" outlineLevel="1">
      <c r="A922" s="249"/>
      <c r="B922" s="309" t="str">
        <f t="shared" ca="1" si="1325"/>
        <v>RL Capex 2027</v>
      </c>
      <c r="C922" s="401"/>
      <c r="D922" s="401"/>
      <c r="E922" s="401"/>
      <c r="F922" s="401"/>
      <c r="G922" s="401"/>
      <c r="H922" s="401"/>
      <c r="I922" s="401"/>
      <c r="J922" s="401"/>
      <c r="K922" s="401"/>
      <c r="L922" s="401"/>
      <c r="M922" s="401"/>
      <c r="N922" s="401"/>
      <c r="O922" s="401"/>
      <c r="P922" s="401"/>
      <c r="Q922" s="396"/>
      <c r="R922" s="400">
        <f>R879</f>
        <v>0</v>
      </c>
      <c r="S922" s="395">
        <f t="shared" si="1320"/>
        <v>0</v>
      </c>
      <c r="T922" s="395">
        <f t="shared" si="1321"/>
        <v>0</v>
      </c>
      <c r="U922" s="395">
        <f t="shared" si="1322"/>
        <v>0</v>
      </c>
      <c r="V922" s="395">
        <f t="shared" si="1323"/>
        <v>0</v>
      </c>
      <c r="W922" s="395">
        <f t="shared" si="1324"/>
        <v>0</v>
      </c>
      <c r="X922" s="249"/>
      <c r="Y922" s="249"/>
      <c r="Z922" s="249"/>
      <c r="AA922" s="249"/>
      <c r="AB922" s="249"/>
    </row>
    <row r="923" spans="1:28" hidden="1" outlineLevel="1">
      <c r="A923" s="249"/>
      <c r="B923" s="309" t="str">
        <f t="shared" ca="1" si="1325"/>
        <v>RL Capex 2028</v>
      </c>
      <c r="C923" s="401"/>
      <c r="D923" s="401"/>
      <c r="E923" s="401"/>
      <c r="F923" s="401"/>
      <c r="G923" s="401"/>
      <c r="H923" s="401"/>
      <c r="I923" s="401"/>
      <c r="J923" s="401"/>
      <c r="K923" s="401"/>
      <c r="L923" s="401"/>
      <c r="M923" s="401"/>
      <c r="N923" s="401"/>
      <c r="O923" s="401"/>
      <c r="P923" s="401"/>
      <c r="Q923" s="401"/>
      <c r="R923" s="396"/>
      <c r="S923" s="400">
        <f>S879</f>
        <v>0</v>
      </c>
      <c r="T923" s="395">
        <f t="shared" si="1321"/>
        <v>0</v>
      </c>
      <c r="U923" s="395">
        <f t="shared" si="1322"/>
        <v>0</v>
      </c>
      <c r="V923" s="395">
        <f t="shared" si="1323"/>
        <v>0</v>
      </c>
      <c r="W923" s="395">
        <f t="shared" si="1324"/>
        <v>0</v>
      </c>
      <c r="X923" s="249"/>
      <c r="Y923" s="249"/>
      <c r="Z923" s="249"/>
      <c r="AA923" s="249"/>
      <c r="AB923" s="249"/>
    </row>
    <row r="924" spans="1:28" hidden="1" outlineLevel="1">
      <c r="A924" s="249"/>
      <c r="B924" s="309" t="str">
        <f t="shared" ca="1" si="1325"/>
        <v>RL Capex 2029</v>
      </c>
      <c r="C924" s="401"/>
      <c r="D924" s="401"/>
      <c r="E924" s="401"/>
      <c r="F924" s="401"/>
      <c r="G924" s="401"/>
      <c r="H924" s="401"/>
      <c r="I924" s="401"/>
      <c r="J924" s="401"/>
      <c r="K924" s="401"/>
      <c r="L924" s="401"/>
      <c r="M924" s="401"/>
      <c r="N924" s="401"/>
      <c r="O924" s="401"/>
      <c r="P924" s="401"/>
      <c r="Q924" s="401"/>
      <c r="R924" s="401"/>
      <c r="S924" s="396"/>
      <c r="T924" s="400">
        <f>T879</f>
        <v>0</v>
      </c>
      <c r="U924" s="395">
        <f t="shared" si="1322"/>
        <v>0</v>
      </c>
      <c r="V924" s="395">
        <f t="shared" si="1323"/>
        <v>0</v>
      </c>
      <c r="W924" s="395">
        <f t="shared" si="1324"/>
        <v>0</v>
      </c>
      <c r="X924" s="249"/>
      <c r="Y924" s="249"/>
      <c r="Z924" s="249"/>
      <c r="AA924" s="249"/>
      <c r="AB924" s="249"/>
    </row>
    <row r="925" spans="1:28" hidden="1" outlineLevel="1">
      <c r="A925" s="249"/>
      <c r="B925" s="309" t="str">
        <f t="shared" ca="1" si="1325"/>
        <v>RL Capex 2030</v>
      </c>
      <c r="C925" s="401"/>
      <c r="D925" s="401"/>
      <c r="E925" s="401"/>
      <c r="F925" s="401"/>
      <c r="G925" s="401"/>
      <c r="H925" s="401"/>
      <c r="I925" s="401"/>
      <c r="J925" s="401"/>
      <c r="K925" s="401"/>
      <c r="L925" s="401"/>
      <c r="M925" s="401"/>
      <c r="N925" s="401"/>
      <c r="O925" s="401"/>
      <c r="P925" s="401"/>
      <c r="Q925" s="401"/>
      <c r="R925" s="401"/>
      <c r="S925" s="401"/>
      <c r="T925" s="396"/>
      <c r="U925" s="400">
        <f>U879</f>
        <v>0</v>
      </c>
      <c r="V925" s="395">
        <f t="shared" si="1323"/>
        <v>0</v>
      </c>
      <c r="W925" s="395">
        <f t="shared" si="1324"/>
        <v>0</v>
      </c>
      <c r="X925" s="249"/>
      <c r="Y925" s="249"/>
      <c r="Z925" s="249"/>
      <c r="AA925" s="249"/>
      <c r="AB925" s="249"/>
    </row>
    <row r="926" spans="1:28" hidden="1" outlineLevel="1">
      <c r="A926" s="249"/>
      <c r="B926" s="309" t="str">
        <f t="shared" ca="1" si="1325"/>
        <v>RL Capex 2031</v>
      </c>
      <c r="C926" s="401"/>
      <c r="D926" s="401"/>
      <c r="E926" s="401"/>
      <c r="F926" s="401"/>
      <c r="G926" s="401"/>
      <c r="H926" s="401"/>
      <c r="I926" s="401"/>
      <c r="J926" s="401"/>
      <c r="K926" s="401"/>
      <c r="L926" s="401"/>
      <c r="M926" s="401"/>
      <c r="N926" s="401"/>
      <c r="O926" s="401"/>
      <c r="P926" s="401"/>
      <c r="Q926" s="401"/>
      <c r="R926" s="401"/>
      <c r="S926" s="401"/>
      <c r="T926" s="401"/>
      <c r="U926" s="396"/>
      <c r="V926" s="400">
        <f>V879</f>
        <v>0</v>
      </c>
      <c r="W926" s="395">
        <f>IF(V926="n/a","n/a",MAX(0,V926-1))</f>
        <v>0</v>
      </c>
      <c r="X926" s="249"/>
      <c r="Y926" s="249"/>
      <c r="Z926" s="249"/>
      <c r="AA926" s="249"/>
      <c r="AB926" s="249"/>
    </row>
    <row r="927" spans="1:28" hidden="1" outlineLevel="1">
      <c r="A927" s="249"/>
      <c r="B927" s="309" t="str">
        <f t="shared" ca="1" si="1325"/>
        <v>RL Capex 2032</v>
      </c>
      <c r="C927" s="401"/>
      <c r="D927" s="401"/>
      <c r="E927" s="401"/>
      <c r="F927" s="401"/>
      <c r="G927" s="401"/>
      <c r="H927" s="401"/>
      <c r="I927" s="401"/>
      <c r="J927" s="401"/>
      <c r="K927" s="401"/>
      <c r="L927" s="401"/>
      <c r="M927" s="401"/>
      <c r="N927" s="401"/>
      <c r="O927" s="401"/>
      <c r="P927" s="401"/>
      <c r="Q927" s="401"/>
      <c r="R927" s="401"/>
      <c r="S927" s="401"/>
      <c r="T927" s="401"/>
      <c r="U927" s="401"/>
      <c r="V927" s="396"/>
      <c r="W927" s="395">
        <f>W879</f>
        <v>0</v>
      </c>
      <c r="X927" s="249"/>
      <c r="Y927" s="249"/>
      <c r="Z927" s="249"/>
      <c r="AA927" s="249"/>
      <c r="AB927" s="249"/>
    </row>
    <row r="928" spans="1:28" hidden="1" outlineLevel="1">
      <c r="A928" s="249"/>
      <c r="B928" s="332"/>
      <c r="C928" s="395"/>
      <c r="D928" s="395"/>
      <c r="E928" s="395"/>
      <c r="F928" s="395"/>
      <c r="G928" s="395"/>
      <c r="H928" s="395"/>
      <c r="I928" s="395"/>
      <c r="J928" s="395"/>
      <c r="K928" s="395"/>
      <c r="L928" s="395"/>
      <c r="M928" s="395"/>
      <c r="N928" s="395"/>
      <c r="O928" s="395"/>
      <c r="P928" s="395"/>
      <c r="Q928" s="395"/>
      <c r="R928" s="395"/>
      <c r="S928" s="395"/>
      <c r="T928" s="395"/>
      <c r="U928" s="395"/>
      <c r="V928" s="395"/>
      <c r="W928" s="395"/>
      <c r="X928" s="249"/>
      <c r="Y928" s="249"/>
      <c r="Z928" s="249"/>
      <c r="AA928" s="249"/>
      <c r="AB928" s="249"/>
    </row>
    <row r="929" spans="1:28" collapsed="1">
      <c r="A929" s="322"/>
      <c r="B929" s="336" t="s">
        <v>192</v>
      </c>
      <c r="C929" s="460">
        <f ca="1">(IF(OR($C879&lt;&gt;"n/a",C879&lt;&gt;"n/a"),IF(SUM(C882:C904)=0,0,IF((SUMPRODUCT(C882:C904,C906:C928)/SUM(C882:C904))&lt;0,1,(SUMPRODUCT(C882:C904,C906:C928)/SUM(C882:C904)))),"n/a"))</f>
        <v>0</v>
      </c>
      <c r="D929" s="460">
        <f ca="1">(IF(OR($C879&lt;&gt;"n/a",D879&lt;&gt;"n/a"),IF(SUM(D882:D904)=0,0,IF((SUMPRODUCT(D882:D904,D906:D928)/SUM(D882:D904))&lt;0,1,(SUMPRODUCT(D882:D904,D906:D928)/SUM(D882:D904)))),"n/a"))</f>
        <v>0</v>
      </c>
      <c r="E929" s="460">
        <f t="shared" ref="E929:W929" ca="1" si="1326">(IF(OR($C879&lt;&gt;"n/a",E879&lt;&gt;"n/a"),IF(SUM(E882:E904)=0,0,IF((SUMPRODUCT(E882:E904,E906:E928)/SUM(E882:E904))&lt;0,1,(SUMPRODUCT(E882:E904,E906:E928)/SUM(E882:E904)))),"n/a"))</f>
        <v>0</v>
      </c>
      <c r="F929" s="460">
        <f t="shared" ca="1" si="1326"/>
        <v>0</v>
      </c>
      <c r="G929" s="460">
        <f t="shared" ca="1" si="1326"/>
        <v>0</v>
      </c>
      <c r="H929" s="460">
        <f t="shared" ca="1" si="1326"/>
        <v>0</v>
      </c>
      <c r="I929" s="460">
        <f t="shared" ca="1" si="1326"/>
        <v>0</v>
      </c>
      <c r="J929" s="460">
        <f t="shared" ca="1" si="1326"/>
        <v>0</v>
      </c>
      <c r="K929" s="460">
        <f t="shared" ca="1" si="1326"/>
        <v>0</v>
      </c>
      <c r="L929" s="460">
        <f t="shared" ca="1" si="1326"/>
        <v>0</v>
      </c>
      <c r="M929" s="460">
        <f t="shared" ca="1" si="1326"/>
        <v>0</v>
      </c>
      <c r="N929" s="460">
        <f t="shared" ca="1" si="1326"/>
        <v>0</v>
      </c>
      <c r="O929" s="460">
        <f t="shared" ca="1" si="1326"/>
        <v>0</v>
      </c>
      <c r="P929" s="460">
        <f t="shared" ca="1" si="1326"/>
        <v>0</v>
      </c>
      <c r="Q929" s="460">
        <f t="shared" ca="1" si="1326"/>
        <v>0</v>
      </c>
      <c r="R929" s="460">
        <f t="shared" ca="1" si="1326"/>
        <v>0</v>
      </c>
      <c r="S929" s="460">
        <f t="shared" ca="1" si="1326"/>
        <v>0</v>
      </c>
      <c r="T929" s="460">
        <f t="shared" ca="1" si="1326"/>
        <v>0</v>
      </c>
      <c r="U929" s="460">
        <f t="shared" ca="1" si="1326"/>
        <v>0</v>
      </c>
      <c r="V929" s="460">
        <f t="shared" ca="1" si="1326"/>
        <v>0</v>
      </c>
      <c r="W929" s="460">
        <f t="shared" ca="1" si="1326"/>
        <v>0</v>
      </c>
      <c r="X929" s="249"/>
      <c r="Y929" s="249"/>
      <c r="Z929" s="249"/>
      <c r="AA929" s="249"/>
      <c r="AB929" s="249"/>
    </row>
    <row r="930" spans="1:28">
      <c r="A930" s="249"/>
      <c r="B930" s="249"/>
      <c r="C930" s="395"/>
      <c r="D930" s="395"/>
      <c r="E930" s="395"/>
      <c r="F930" s="395"/>
      <c r="G930" s="395"/>
      <c r="H930" s="395"/>
      <c r="I930" s="395"/>
      <c r="J930" s="395"/>
      <c r="K930" s="395"/>
      <c r="L930" s="395"/>
      <c r="M930" s="395"/>
      <c r="N930" s="395"/>
      <c r="O930" s="395"/>
      <c r="P930" s="395"/>
      <c r="Q930" s="395"/>
      <c r="R930" s="395"/>
      <c r="S930" s="395"/>
      <c r="T930" s="395"/>
      <c r="U930" s="395"/>
      <c r="V930" s="395"/>
      <c r="W930" s="395"/>
      <c r="X930" s="249"/>
      <c r="Y930" s="249"/>
      <c r="Z930" s="249"/>
      <c r="AA930" s="249"/>
      <c r="AB930" s="249"/>
    </row>
    <row r="931" spans="1:28">
      <c r="A931" s="72" t="s">
        <v>19</v>
      </c>
      <c r="B931" s="142">
        <f>VLOOKUP($A931,'RFM input'!$E$7:$F$56,2,FALSE)</f>
        <v>0</v>
      </c>
      <c r="C931" s="402"/>
      <c r="D931" s="402"/>
      <c r="E931" s="403"/>
      <c r="F931" s="403"/>
      <c r="G931" s="403"/>
      <c r="H931" s="403"/>
      <c r="I931" s="403"/>
      <c r="J931" s="403"/>
      <c r="K931" s="403"/>
      <c r="L931" s="403"/>
      <c r="M931" s="403"/>
      <c r="N931" s="403"/>
      <c r="O931" s="403"/>
      <c r="P931" s="403"/>
      <c r="Q931" s="403"/>
      <c r="R931" s="403"/>
      <c r="S931" s="403"/>
      <c r="T931" s="403"/>
      <c r="U931" s="403"/>
      <c r="V931" s="403"/>
      <c r="W931" s="403"/>
      <c r="X931" s="249"/>
      <c r="Y931" s="249"/>
      <c r="Z931" s="249"/>
      <c r="AA931" s="249"/>
      <c r="AB931" s="249"/>
    </row>
    <row r="932" spans="1:28">
      <c r="A932" s="378">
        <f>VALUE(REPLACE(A931,1,12,""))</f>
        <v>18</v>
      </c>
      <c r="B932" s="317" t="s">
        <v>195</v>
      </c>
      <c r="C932" s="389">
        <f ca="1">OFFSET('RAB roll forward'!$H$1189,'RAB remaining lives'!A932,0)</f>
        <v>0</v>
      </c>
      <c r="D932" s="390">
        <f ca="1">OFFSET('RFM input'!H$222,$A932,0)-OFFSET('RFM input'!H$276,$A932,0)</f>
        <v>0</v>
      </c>
      <c r="E932" s="390">
        <f ca="1">OFFSET('RFM input'!I$222,$A932,0)-OFFSET('RFM input'!I$276,$A932,0)</f>
        <v>0</v>
      </c>
      <c r="F932" s="390">
        <f ca="1">OFFSET('RFM input'!J$222,$A932,0)-OFFSET('RFM input'!J$276,$A932,0)</f>
        <v>0</v>
      </c>
      <c r="G932" s="390">
        <f ca="1">OFFSET('RFM input'!K$222,$A932,0)-OFFSET('RFM input'!K$276,$A932,0)</f>
        <v>0</v>
      </c>
      <c r="H932" s="390">
        <f ca="1">OFFSET('RFM input'!L$222,$A932,0)-OFFSET('RFM input'!L$276,$A932,0)</f>
        <v>0</v>
      </c>
      <c r="I932" s="390">
        <f ca="1">OFFSET('RFM input'!M$222,$A932,0)-OFFSET('RFM input'!M$276,$A932,0)</f>
        <v>0</v>
      </c>
      <c r="J932" s="390">
        <f ca="1">OFFSET('RFM input'!N$222,$A932,0)-OFFSET('RFM input'!N$276,$A932,0)</f>
        <v>0</v>
      </c>
      <c r="K932" s="390">
        <f ca="1">OFFSET('RFM input'!O$222,$A932,0)-OFFSET('RFM input'!O$276,$A932,0)</f>
        <v>0</v>
      </c>
      <c r="L932" s="390">
        <f ca="1">OFFSET('RFM input'!P$222,$A932,0)-OFFSET('RFM input'!P$276,$A932,0)</f>
        <v>0</v>
      </c>
      <c r="M932" s="390">
        <f ca="1">OFFSET('RFM input'!Q$222,$A932,0)-OFFSET('RFM input'!Q$276,$A932,0)</f>
        <v>0</v>
      </c>
      <c r="N932" s="390"/>
      <c r="O932" s="390"/>
      <c r="P932" s="390"/>
      <c r="Q932" s="390"/>
      <c r="R932" s="390"/>
      <c r="S932" s="390"/>
      <c r="T932" s="390"/>
      <c r="U932" s="390"/>
      <c r="V932" s="390"/>
      <c r="W932" s="390"/>
      <c r="X932" s="249"/>
      <c r="Y932" s="249"/>
      <c r="Z932" s="249"/>
      <c r="AA932" s="249"/>
      <c r="AB932" s="249"/>
    </row>
    <row r="933" spans="1:28">
      <c r="A933" s="249"/>
      <c r="B933" s="249" t="s">
        <v>325</v>
      </c>
      <c r="C933" s="391">
        <f ca="1">OFFSET('RFM input'!$K$6,'RAB remaining lives'!$A932,0)</f>
        <v>0</v>
      </c>
      <c r="D933" s="390">
        <f ca="1">OFFSET('RFM input'!$L$6,'RAB remaining lives'!$A932,0)</f>
        <v>0</v>
      </c>
      <c r="E933" s="390">
        <f ca="1">OFFSET('RFM input'!$L$6,'RAB remaining lives'!$A932,0)</f>
        <v>0</v>
      </c>
      <c r="F933" s="390">
        <f ca="1">OFFSET('RFM input'!$L$6,'RAB remaining lives'!$A932,0)</f>
        <v>0</v>
      </c>
      <c r="G933" s="390">
        <f ca="1">OFFSET('RFM input'!$L$6,'RAB remaining lives'!$A932,0)</f>
        <v>0</v>
      </c>
      <c r="H933" s="390">
        <f ca="1">OFFSET('RFM input'!$L$6,'RAB remaining lives'!$A932,0)</f>
        <v>0</v>
      </c>
      <c r="I933" s="390">
        <f ca="1">OFFSET('RFM input'!$L$6,'RAB remaining lives'!$A932,0)</f>
        <v>0</v>
      </c>
      <c r="J933" s="390">
        <f ca="1">OFFSET('RFM input'!$L$6,'RAB remaining lives'!$A932,0)</f>
        <v>0</v>
      </c>
      <c r="K933" s="390">
        <f ca="1">OFFSET('RFM input'!$L$6,'RAB remaining lives'!$A932,0)</f>
        <v>0</v>
      </c>
      <c r="L933" s="390">
        <f ca="1">OFFSET('RFM input'!$L$6,'RAB remaining lives'!$A932,0)</f>
        <v>0</v>
      </c>
      <c r="M933" s="390">
        <f ca="1">OFFSET('RFM input'!$L$6,'RAB remaining lives'!$A932,0)</f>
        <v>0</v>
      </c>
      <c r="N933" s="390"/>
      <c r="O933" s="390"/>
      <c r="P933" s="390"/>
      <c r="Q933" s="390"/>
      <c r="R933" s="390"/>
      <c r="S933" s="390"/>
      <c r="T933" s="390"/>
      <c r="U933" s="390"/>
      <c r="V933" s="390"/>
      <c r="W933" s="390"/>
      <c r="X933" s="249"/>
      <c r="Y933" s="249"/>
      <c r="Z933" s="249"/>
      <c r="AA933" s="249"/>
      <c r="AB933" s="249"/>
    </row>
    <row r="934" spans="1:28">
      <c r="A934" s="249"/>
      <c r="B934" s="286" t="s">
        <v>299</v>
      </c>
      <c r="C934" s="392"/>
      <c r="D934" s="393">
        <f ca="1">IF(D$6=(OFFSET('RFM input'!$G$60,0,'RFM input'!$AA$7)),OFFSET('RFM input'!$H$454,$A932,0),0)</f>
        <v>0</v>
      </c>
      <c r="E934" s="390">
        <f ca="1">IF(E$6=(OFFSET('RFM input'!$G$60,0,'RFM input'!$AA$7)),OFFSET('RFM input'!$H$454,$A932,0),0)</f>
        <v>0</v>
      </c>
      <c r="F934" s="390">
        <f ca="1">IF(F$6=(OFFSET('RFM input'!$G$60,0,'RFM input'!$AA$7)),OFFSET('RFM input'!$H$454,$A932,0),0)</f>
        <v>0</v>
      </c>
      <c r="G934" s="390">
        <f ca="1">IF(G$6=(OFFSET('RFM input'!$G$60,0,'RFM input'!$AA$7)),OFFSET('RFM input'!$H$454,$A932,0),0)</f>
        <v>0</v>
      </c>
      <c r="H934" s="390">
        <f ca="1">IF(H$6=(OFFSET('RFM input'!$G$60,0,'RFM input'!$AA$7)),OFFSET('RFM input'!$H$454,$A932,0),0)</f>
        <v>0</v>
      </c>
      <c r="I934" s="390">
        <f ca="1">IF(I$6=(OFFSET('RFM input'!$G$60,0,'RFM input'!$AA$7)),OFFSET('RFM input'!$H$454,$A932,0),0)</f>
        <v>0</v>
      </c>
      <c r="J934" s="390">
        <f ca="1">IF(J$6=(OFFSET('RFM input'!$G$60,0,'RFM input'!$AA$7)),OFFSET('RFM input'!$H$454,$A932,0),0)</f>
        <v>0</v>
      </c>
      <c r="K934" s="390">
        <f ca="1">IF(K$6=(OFFSET('RFM input'!$G$60,0,'RFM input'!$AA$7)),OFFSET('RFM input'!$H$454,$A932,0),0)</f>
        <v>0</v>
      </c>
      <c r="L934" s="390">
        <f ca="1">IF(L$6=(OFFSET('RFM input'!$G$60,0,'RFM input'!$AA$7)),OFFSET('RFM input'!$H$454,$A932,0),0)</f>
        <v>0</v>
      </c>
      <c r="M934" s="390">
        <f ca="1">IF(M$6=(OFFSET('RFM input'!$G$60,0,'RFM input'!$AA$7)),OFFSET('RFM input'!$H$454,$A932,0),0)</f>
        <v>0</v>
      </c>
      <c r="N934" s="390"/>
      <c r="O934" s="390"/>
      <c r="P934" s="390"/>
      <c r="Q934" s="390"/>
      <c r="R934" s="390"/>
      <c r="S934" s="390"/>
      <c r="T934" s="390"/>
      <c r="U934" s="390"/>
      <c r="V934" s="390"/>
      <c r="W934" s="390"/>
      <c r="X934" s="249"/>
      <c r="Y934" s="249"/>
      <c r="Z934" s="249"/>
      <c r="AA934" s="249"/>
      <c r="AB934" s="249"/>
    </row>
    <row r="935" spans="1:28">
      <c r="A935" s="249"/>
      <c r="B935" s="325" t="s">
        <v>306</v>
      </c>
      <c r="C935" s="392"/>
      <c r="D935" s="391">
        <f ca="1">IF(D$6=(OFFSET('RFM input'!$G$60,0,'RFM input'!$AA$7)),OFFSET('RFM input'!$J$454,$A932,0),0)</f>
        <v>0</v>
      </c>
      <c r="E935" s="394">
        <f ca="1">IF(E$6=(OFFSET('RFM input'!$G$60,0,'RFM input'!$AA$7)),OFFSET('RFM input'!$J$454,$A932,0),0)</f>
        <v>0</v>
      </c>
      <c r="F935" s="394">
        <f ca="1">IF(F$6=(OFFSET('RFM input'!$G$60,0,'RFM input'!$AA$7)),OFFSET('RFM input'!$J$454,$A932,0),0)</f>
        <v>0</v>
      </c>
      <c r="G935" s="394">
        <f ca="1">IF(G$6=(OFFSET('RFM input'!$G$60,0,'RFM input'!$AA$7)),OFFSET('RFM input'!$J$454,$A932,0),0)</f>
        <v>0</v>
      </c>
      <c r="H935" s="394">
        <f ca="1">IF(H$6=(OFFSET('RFM input'!$G$60,0,'RFM input'!$AA$7)),OFFSET('RFM input'!$J$454,$A932,0),0)</f>
        <v>0</v>
      </c>
      <c r="I935" s="394">
        <f ca="1">IF(I$6=(OFFSET('RFM input'!$G$60,0,'RFM input'!$AA$7)),OFFSET('RFM input'!$J$454,$A932,0),0)</f>
        <v>0</v>
      </c>
      <c r="J935" s="394">
        <f ca="1">IF(J$6=(OFFSET('RFM input'!$G$60,0,'RFM input'!$AA$7)),OFFSET('RFM input'!$J$454,$A932,0),0)</f>
        <v>0</v>
      </c>
      <c r="K935" s="394">
        <f ca="1">IF(K$6=(OFFSET('RFM input'!$G$60,0,'RFM input'!$AA$7)),OFFSET('RFM input'!$J$454,$A932,0),0)</f>
        <v>0</v>
      </c>
      <c r="L935" s="394">
        <f ca="1">IF(L$6=(OFFSET('RFM input'!$G$60,0,'RFM input'!$AA$7)),OFFSET('RFM input'!$J$454,$A932,0),0)</f>
        <v>0</v>
      </c>
      <c r="M935" s="394">
        <f ca="1">IF(M$6=(OFFSET('RFM input'!$G$60,0,'RFM input'!$AA$7)),OFFSET('RFM input'!$J$454,$A932,0),0)</f>
        <v>0</v>
      </c>
      <c r="N935" s="394"/>
      <c r="O935" s="394"/>
      <c r="P935" s="394"/>
      <c r="Q935" s="394"/>
      <c r="R935" s="394"/>
      <c r="S935" s="394"/>
      <c r="T935" s="394"/>
      <c r="U935" s="394"/>
      <c r="V935" s="394"/>
      <c r="W935" s="394"/>
      <c r="X935" s="249"/>
      <c r="Y935" s="249"/>
      <c r="Z935" s="249"/>
      <c r="AA935" s="249"/>
      <c r="AB935" s="249"/>
    </row>
    <row r="936" spans="1:28" hidden="1" outlineLevel="1">
      <c r="A936" s="459">
        <v>-1</v>
      </c>
      <c r="B936" s="309" t="s">
        <v>297</v>
      </c>
      <c r="C936" s="395"/>
      <c r="D936" s="395">
        <f t="shared" ref="D936" ca="1" si="1327">IF(D960="n/a",0,IF(AND(D934=0,C936=0),0,
IF(AND(D934&lt;&gt;0,C936=0),(D934/D$10),
IF(AND(D935&lt;&gt;0,C936&lt;&gt;0),(C936-(C936/C960))+(D934/D$10),
IF(C960&lt;1,0,(C936-(C936/C960)))))))</f>
        <v>0</v>
      </c>
      <c r="E936" s="395">
        <f t="shared" ref="E936" ca="1" si="1328">IF(E960="n/a",0,IF(AND(E934=0,D936=0),0,
IF(AND(E934&lt;&gt;0,D936=0),(E934/E$10),
IF(AND(E935&lt;&gt;0,D936&lt;&gt;0),(D936-(D936/D960))+(E934/E$10),
IF(D960&lt;1,0,(D936-(D936/D960)))))))</f>
        <v>0</v>
      </c>
      <c r="F936" s="395">
        <f t="shared" ref="F936" ca="1" si="1329">IF(F960="n/a",0,IF(AND(F934=0,E936=0),0,
IF(AND(F934&lt;&gt;0,E936=0),(F934/F$10),
IF(AND(F935&lt;&gt;0,E936&lt;&gt;0),(E936-(E936/E960))+(F934/F$10),
IF(E960&lt;1,0,(E936-(E936/E960)))))))</f>
        <v>0</v>
      </c>
      <c r="G936" s="395">
        <f t="shared" ref="G936" ca="1" si="1330">IF(G960="n/a",0,IF(AND(G934=0,F936=0),0,
IF(AND(G934&lt;&gt;0,F936=0),(G934/G$10),
IF(AND(G935&lt;&gt;0,F936&lt;&gt;0),(F936-(F936/F960))+(G934/G$10),
IF(F960&lt;1,0,(F936-(F936/F960)))))))</f>
        <v>0</v>
      </c>
      <c r="H936" s="395">
        <f ca="1">IF(H960="n/a",0,IF(AND(H934=0,G936=0),0,
IF(AND(H934&lt;&gt;0,G936=0),(H934/H$10),
IF(AND(H935&lt;&gt;0,G936&lt;&gt;0),(G936-(G936/G960))+(H934/H$10),
IF(G960&lt;1,0,(G936-(G936/G960)))))))</f>
        <v>0</v>
      </c>
      <c r="I936" s="395">
        <f t="shared" ref="I936" ca="1" si="1331">IF(I960="n/a",0,IF(AND(I934=0,H936=0),0,
IF(AND(I934&lt;&gt;0,H936=0),(I934/I$10),
IF(AND(I935&lt;&gt;0,H936&lt;&gt;0),(H936-(H936/H960))+(I934/I$10),
IF(H960&lt;1,0,(H936-(H936/H960)))))))</f>
        <v>0</v>
      </c>
      <c r="J936" s="395">
        <f t="shared" ref="J936" ca="1" si="1332">IF(J960="n/a",0,IF(AND(J934=0,I936=0),0,
IF(AND(J934&lt;&gt;0,I936=0),(J934/J$10),
IF(AND(J935&lt;&gt;0,I936&lt;&gt;0),(I936-(I936/I960))+(J934/J$10),
IF(I960&lt;1,0,(I936-(I936/I960)))))))</f>
        <v>0</v>
      </c>
      <c r="K936" s="395">
        <f t="shared" ref="K936" ca="1" si="1333">IF(K960="n/a",0,IF(AND(K934=0,J936=0),0,
IF(AND(K934&lt;&gt;0,J936=0),(K934/K$10),
IF(AND(K935&lt;&gt;0,J936&lt;&gt;0),(J936-(J936/J960))+(K934/K$10),
IF(J960&lt;1,0,(J936-(J936/J960)))))))</f>
        <v>0</v>
      </c>
      <c r="L936" s="395">
        <f t="shared" ref="L936" ca="1" si="1334">IF(L960="n/a",0,IF(AND(L934=0,K936=0),0,
IF(AND(L934&lt;&gt;0,K936=0),(L934/L$10),
IF(AND(L935&lt;&gt;0,K936&lt;&gt;0),(K936-(K936/K960))+(L934/L$10),
IF(K960&lt;1,0,(K936-(K936/K960)))))))</f>
        <v>0</v>
      </c>
      <c r="M936" s="395">
        <f t="shared" ref="M936" ca="1" si="1335">IF(M960="n/a",0,IF(AND(M934=0,L936=0),0,
IF(AND(M934&lt;&gt;0,L936=0),(M934/M$10),
IF(AND(M935&lt;&gt;0,L936&lt;&gt;0),(L936-(L936/L960))+(M934/M$10),
IF(L960&lt;1,0,(L936-(L936/L960)))))))</f>
        <v>0</v>
      </c>
      <c r="N936" s="395">
        <f t="shared" ref="N936" ca="1" si="1336">IF(N960="n/a",0,IF(AND(N934=0,M936=0),0,
IF(AND(N934&lt;&gt;0,M936=0),(N934/N$10),
IF(AND(N935&lt;&gt;0,M936&lt;&gt;0),(M936-(M936/M960))+(N934/N$10),
IF(M960&lt;1,0,(M936-(M936/M960)))))))</f>
        <v>0</v>
      </c>
      <c r="O936" s="395">
        <f t="shared" ref="O936" ca="1" si="1337">IF(O960="n/a",0,IF(AND(O934=0,N936=0),0,
IF(AND(O934&lt;&gt;0,N936=0),(O934/O$10),
IF(AND(O935&lt;&gt;0,N936&lt;&gt;0),(N936-(N936/N960))+(O934/O$10),
IF(N960&lt;1,0,(N936-(N936/N960)))))))</f>
        <v>0</v>
      </c>
      <c r="P936" s="395">
        <f t="shared" ref="P936" ca="1" si="1338">IF(P960="n/a",0,IF(AND(P934=0,O936=0),0,
IF(AND(P934&lt;&gt;0,O936=0),(P934/P$10),
IF(AND(P935&lt;&gt;0,O936&lt;&gt;0),(O936-(O936/O960))+(P934/P$10),
IF(O960&lt;1,0,(O936-(O936/O960)))))))</f>
        <v>0</v>
      </c>
      <c r="Q936" s="395">
        <f t="shared" ref="Q936" ca="1" si="1339">IF(Q960="n/a",0,IF(AND(Q934=0,P936=0),0,
IF(AND(Q934&lt;&gt;0,P936=0),(Q934/Q$10),
IF(AND(Q935&lt;&gt;0,P936&lt;&gt;0),(P936-(P936/P960))+(Q934/Q$10),
IF(P960&lt;1,0,(P936-(P936/P960)))))))</f>
        <v>0</v>
      </c>
      <c r="R936" s="395">
        <f t="shared" ref="R936" ca="1" si="1340">IF(R960="n/a",0,IF(AND(R934=0,Q936=0),0,
IF(AND(R934&lt;&gt;0,Q936=0),(R934/R$10),
IF(AND(R935&lt;&gt;0,Q936&lt;&gt;0),(Q936-(Q936/Q960))+(R934/R$10),
IF(Q960&lt;1,0,(Q936-(Q936/Q960)))))))</f>
        <v>0</v>
      </c>
      <c r="S936" s="395">
        <f t="shared" ref="S936" ca="1" si="1341">IF(S960="n/a",0,IF(AND(S934=0,R936=0),0,
IF(AND(S934&lt;&gt;0,R936=0),(S934/S$10),
IF(AND(S935&lt;&gt;0,R936&lt;&gt;0),(R936-(R936/R960))+(S934/S$10),
IF(R960&lt;1,0,(R936-(R936/R960)))))))</f>
        <v>0</v>
      </c>
      <c r="T936" s="395">
        <f t="shared" ref="T936" ca="1" si="1342">IF(T960="n/a",0,IF(AND(T934=0,S936=0),0,
IF(AND(T934&lt;&gt;0,S936=0),(T934/T$10),
IF(AND(T935&lt;&gt;0,S936&lt;&gt;0),(S936-(S936/S960))+(T934/T$10),
IF(S960&lt;1,0,(S936-(S936/S960)))))))</f>
        <v>0</v>
      </c>
      <c r="U936" s="395">
        <f t="shared" ref="U936" ca="1" si="1343">IF(U960="n/a",0,IF(AND(U934=0,T936=0),0,
IF(AND(U934&lt;&gt;0,T936=0),(U934/U$10),
IF(AND(U935&lt;&gt;0,T936&lt;&gt;0),(T936-(T936/T960))+(U934/U$10),
IF(T960&lt;1,0,(T936-(T936/T960)))))))</f>
        <v>0</v>
      </c>
      <c r="V936" s="395">
        <f t="shared" ref="V936" ca="1" si="1344">IF(V960="n/a",0,IF(AND(V934=0,U936=0),0,
IF(AND(V934&lt;&gt;0,U936=0),(V934/V$10),
IF(AND(V935&lt;&gt;0,U936&lt;&gt;0),(U936-(U936/U960))+(V934/V$10),
IF(U960&lt;1,0,(U936-(U936/U960)))))))</f>
        <v>0</v>
      </c>
      <c r="W936" s="395">
        <f t="shared" ref="W936" ca="1" si="1345">IF(W960="n/a",0,IF(AND(W934=0,V936=0),0,
IF(AND(W934&lt;&gt;0,V936=0),(W934/W$10),
IF(AND(W935&lt;&gt;0,V936&lt;&gt;0),(V936-(V936/V960))+(W934/W$10),
IF(V960&lt;1,0,(V936-(V936/V960)))))))</f>
        <v>0</v>
      </c>
      <c r="X936" s="249"/>
      <c r="Y936" s="249"/>
      <c r="Z936" s="249"/>
      <c r="AA936" s="249"/>
      <c r="AB936" s="249"/>
    </row>
    <row r="937" spans="1:28" hidden="1" outlineLevel="1">
      <c r="A937" s="331">
        <v>0</v>
      </c>
      <c r="B937" s="309" t="s">
        <v>194</v>
      </c>
      <c r="C937" s="395">
        <f ca="1">C932/C$10</f>
        <v>0</v>
      </c>
      <c r="D937" s="395">
        <f ca="1">IF(C961="n/a",C937,IFERROR(IF((OFFSET($C937,0,$A937))&lt;0,
MIN(0,C937-(OFFSET($C937,0,$A937)/(OFFSET($C932,-$A936,$A937)))),
MAX(0,C937-(OFFSET($C937,0,$A937)/(OFFSET($C932,-$A936,$A937))))),0))</f>
        <v>0</v>
      </c>
      <c r="E937" s="395">
        <f t="shared" ref="E937" ca="1" si="1346">IF(D961="n/a",D937,IFERROR(IF((OFFSET($C937,0,$A937))&lt;0,
MIN(0,D937-(OFFSET($C937,0,$A937)/(OFFSET($C932,-$A936,$A937)))),
MAX(0,D937-(OFFSET($C937,0,$A937)/(OFFSET($C932,-$A936,$A937))))),0))</f>
        <v>0</v>
      </c>
      <c r="F937" s="395">
        <f t="shared" ref="F937:F938" ca="1" si="1347">IF(E961="n/a",E937,IFERROR(IF((OFFSET($C937,0,$A937))&lt;0,
MIN(0,E937-(OFFSET($C937,0,$A937)/(OFFSET($C932,-$A936,$A937)))),
MAX(0,E937-(OFFSET($C937,0,$A937)/(OFFSET($C932,-$A936,$A937))))),0))</f>
        <v>0</v>
      </c>
      <c r="G937" s="395">
        <f t="shared" ref="G937:G939" ca="1" si="1348">IF(F961="n/a",F937,IFERROR(IF((OFFSET($C937,0,$A937))&lt;0,
MIN(0,F937-(OFFSET($C937,0,$A937)/(OFFSET($C932,-$A936,$A937)))),
MAX(0,F937-(OFFSET($C937,0,$A937)/(OFFSET($C932,-$A936,$A937))))),0))</f>
        <v>0</v>
      </c>
      <c r="H937" s="395">
        <f t="shared" ref="H937:H940" ca="1" si="1349">IF(G961="n/a",G937,IFERROR(IF((OFFSET($C937,0,$A937))&lt;0,
MIN(0,G937-(OFFSET($C937,0,$A937)/(OFFSET($C932,-$A936,$A937)))),
MAX(0,G937-(OFFSET($C937,0,$A937)/(OFFSET($C932,-$A936,$A937))))),0))</f>
        <v>0</v>
      </c>
      <c r="I937" s="395">
        <f t="shared" ref="I937:I941" ca="1" si="1350">IF(H961="n/a",H937,IFERROR(IF((OFFSET($C937,0,$A937))&lt;0,
MIN(0,H937-(OFFSET($C937,0,$A937)/(OFFSET($C932,-$A936,$A937)))),
MAX(0,H937-(OFFSET($C937,0,$A937)/(OFFSET($C932,-$A936,$A937))))),0))</f>
        <v>0</v>
      </c>
      <c r="J937" s="395">
        <f t="shared" ref="J937:J942" ca="1" si="1351">IF(I961="n/a",I937,IFERROR(IF((OFFSET($C937,0,$A937))&lt;0,
MIN(0,I937-(OFFSET($C937,0,$A937)/(OFFSET($C932,-$A936,$A937)))),
MAX(0,I937-(OFFSET($C937,0,$A937)/(OFFSET($C932,-$A936,$A937))))),0))</f>
        <v>0</v>
      </c>
      <c r="K937" s="395">
        <f t="shared" ref="K937:K943" ca="1" si="1352">IF(J961="n/a",J937,IFERROR(IF((OFFSET($C937,0,$A937))&lt;0,
MIN(0,J937-(OFFSET($C937,0,$A937)/(OFFSET($C932,-$A936,$A937)))),
MAX(0,J937-(OFFSET($C937,0,$A937)/(OFFSET($C932,-$A936,$A937))))),0))</f>
        <v>0</v>
      </c>
      <c r="L937" s="395">
        <f t="shared" ref="L937:L944" ca="1" si="1353">IF(K961="n/a",K937,IFERROR(IF((OFFSET($C937,0,$A937))&lt;0,
MIN(0,K937-(OFFSET($C937,0,$A937)/(OFFSET($C932,-$A936,$A937)))),
MAX(0,K937-(OFFSET($C937,0,$A937)/(OFFSET($C932,-$A936,$A937))))),0))</f>
        <v>0</v>
      </c>
      <c r="M937" s="395">
        <f t="shared" ref="M937:M945" ca="1" si="1354">IF(L961="n/a",L937,IFERROR(IF((OFFSET($C937,0,$A937))&lt;0,
MIN(0,L937-(OFFSET($C937,0,$A937)/(OFFSET($C932,-$A936,$A937)))),
MAX(0,L937-(OFFSET($C937,0,$A937)/(OFFSET($C932,-$A936,$A937))))),0))</f>
        <v>0</v>
      </c>
      <c r="N937" s="395">
        <f t="shared" ref="N937:N946" ca="1" si="1355">IF(M961="n/a",M937,IFERROR(IF((OFFSET($C937,0,$A937))&lt;0,
MIN(0,M937-(OFFSET($C937,0,$A937)/(OFFSET($C932,-$A936,$A937)))),
MAX(0,M937-(OFFSET($C937,0,$A937)/(OFFSET($C932,-$A936,$A937))))),0))</f>
        <v>0</v>
      </c>
      <c r="O937" s="395">
        <f t="shared" ref="O937:O947" ca="1" si="1356">IF(N961="n/a",N937,IFERROR(IF((OFFSET($C937,0,$A937))&lt;0,
MIN(0,N937-(OFFSET($C937,0,$A937)/(OFFSET($C932,-$A936,$A937)))),
MAX(0,N937-(OFFSET($C937,0,$A937)/(OFFSET($C932,-$A936,$A937))))),0))</f>
        <v>0</v>
      </c>
      <c r="P937" s="395">
        <f t="shared" ref="P937:P948" ca="1" si="1357">IF(O961="n/a",O937,IFERROR(IF((OFFSET($C937,0,$A937))&lt;0,
MIN(0,O937-(OFFSET($C937,0,$A937)/(OFFSET($C932,-$A936,$A937)))),
MAX(0,O937-(OFFSET($C937,0,$A937)/(OFFSET($C932,-$A936,$A937))))),0))</f>
        <v>0</v>
      </c>
      <c r="Q937" s="395">
        <f t="shared" ref="Q937:Q949" ca="1" si="1358">IF(P961="n/a",P937,IFERROR(IF((OFFSET($C937,0,$A937))&lt;0,
MIN(0,P937-(OFFSET($C937,0,$A937)/(OFFSET($C932,-$A936,$A937)))),
MAX(0,P937-(OFFSET($C937,0,$A937)/(OFFSET($C932,-$A936,$A937))))),0))</f>
        <v>0</v>
      </c>
      <c r="R937" s="395">
        <f t="shared" ref="R937:R950" ca="1" si="1359">IF(Q961="n/a",Q937,IFERROR(IF((OFFSET($C937,0,$A937))&lt;0,
MIN(0,Q937-(OFFSET($C937,0,$A937)/(OFFSET($C932,-$A936,$A937)))),
MAX(0,Q937-(OFFSET($C937,0,$A937)/(OFFSET($C932,-$A936,$A937))))),0))</f>
        <v>0</v>
      </c>
      <c r="S937" s="395">
        <f t="shared" ref="S937:S951" ca="1" si="1360">IF(R961="n/a",R937,IFERROR(IF((OFFSET($C937,0,$A937))&lt;0,
MIN(0,R937-(OFFSET($C937,0,$A937)/(OFFSET($C932,-$A936,$A937)))),
MAX(0,R937-(OFFSET($C937,0,$A937)/(OFFSET($C932,-$A936,$A937))))),0))</f>
        <v>0</v>
      </c>
      <c r="T937" s="395">
        <f t="shared" ref="T937:T952" ca="1" si="1361">IF(S961="n/a",S937,IFERROR(IF((OFFSET($C937,0,$A937))&lt;0,
MIN(0,S937-(OFFSET($C937,0,$A937)/(OFFSET($C932,-$A936,$A937)))),
MAX(0,S937-(OFFSET($C937,0,$A937)/(OFFSET($C932,-$A936,$A937))))),0))</f>
        <v>0</v>
      </c>
      <c r="U937" s="395">
        <f t="shared" ref="U937:U953" ca="1" si="1362">IF(T961="n/a",T937,IFERROR(IF((OFFSET($C937,0,$A937))&lt;0,
MIN(0,T937-(OFFSET($C937,0,$A937)/(OFFSET($C932,-$A936,$A937)))),
MAX(0,T937-(OFFSET($C937,0,$A937)/(OFFSET($C932,-$A936,$A937))))),0))</f>
        <v>0</v>
      </c>
      <c r="V937" s="395">
        <f t="shared" ref="V937:V954" ca="1" si="1363">IF(U961="n/a",U937,IFERROR(IF((OFFSET($C937,0,$A937))&lt;0,
MIN(0,U937-(OFFSET($C937,0,$A937)/(OFFSET($C932,-$A936,$A937)))),
MAX(0,U937-(OFFSET($C937,0,$A937)/(OFFSET($C932,-$A936,$A937))))),0))</f>
        <v>0</v>
      </c>
      <c r="W937" s="395">
        <f t="shared" ref="W937:W955" ca="1" si="1364">IF(V961="n/a",V937,IFERROR(IF((OFFSET($C937,0,$A937))&lt;0,
MIN(0,V937-(OFFSET($C937,0,$A937)/(OFFSET($C932,-$A936,$A937)))),
MAX(0,V937-(OFFSET($C937,0,$A937)/(OFFSET($C932,-$A936,$A937))))),0))</f>
        <v>0</v>
      </c>
      <c r="X937" s="249"/>
      <c r="Y937" s="249"/>
      <c r="Z937" s="249"/>
      <c r="AA937" s="249"/>
      <c r="AB937" s="249"/>
    </row>
    <row r="938" spans="1:28" hidden="1" outlineLevel="1">
      <c r="A938" s="331">
        <v>1</v>
      </c>
      <c r="B938" s="309" t="str">
        <f t="shared" ref="B938:B956" ca="1" si="1365">"Depreciated Net Capex "&amp;OFFSET($C$6,0,A938)</f>
        <v>Depreciated Net Capex 2013</v>
      </c>
      <c r="C938" s="396"/>
      <c r="D938" s="397">
        <f ca="1">(D932*((1+D$11)^0.5)/D$10)</f>
        <v>0</v>
      </c>
      <c r="E938" s="395">
        <f ca="1">IF(D962="n/a",D938,IFERROR(IF((OFFSET($C938,0,$A938))&lt;0,
MIN(0,D938-(OFFSET($C938,0,$A938)/(OFFSET($C933,-$A937,$A938)))),
MAX(0,D938-(OFFSET($C938,0,$A938)/(OFFSET($C933,-$A937,$A938))))),0))</f>
        <v>0</v>
      </c>
      <c r="F938" s="395">
        <f t="shared" ca="1" si="1347"/>
        <v>0</v>
      </c>
      <c r="G938" s="395">
        <f t="shared" ca="1" si="1348"/>
        <v>0</v>
      </c>
      <c r="H938" s="395">
        <f t="shared" ca="1" si="1349"/>
        <v>0</v>
      </c>
      <c r="I938" s="395">
        <f t="shared" ca="1" si="1350"/>
        <v>0</v>
      </c>
      <c r="J938" s="395">
        <f t="shared" ca="1" si="1351"/>
        <v>0</v>
      </c>
      <c r="K938" s="395">
        <f t="shared" ca="1" si="1352"/>
        <v>0</v>
      </c>
      <c r="L938" s="395">
        <f t="shared" ca="1" si="1353"/>
        <v>0</v>
      </c>
      <c r="M938" s="395">
        <f t="shared" ca="1" si="1354"/>
        <v>0</v>
      </c>
      <c r="N938" s="395">
        <f t="shared" ca="1" si="1355"/>
        <v>0</v>
      </c>
      <c r="O938" s="395">
        <f t="shared" ca="1" si="1356"/>
        <v>0</v>
      </c>
      <c r="P938" s="395">
        <f t="shared" ca="1" si="1357"/>
        <v>0</v>
      </c>
      <c r="Q938" s="395">
        <f t="shared" ca="1" si="1358"/>
        <v>0</v>
      </c>
      <c r="R938" s="395">
        <f t="shared" ca="1" si="1359"/>
        <v>0</v>
      </c>
      <c r="S938" s="395">
        <f t="shared" ca="1" si="1360"/>
        <v>0</v>
      </c>
      <c r="T938" s="395">
        <f t="shared" ca="1" si="1361"/>
        <v>0</v>
      </c>
      <c r="U938" s="395">
        <f t="shared" ca="1" si="1362"/>
        <v>0</v>
      </c>
      <c r="V938" s="395">
        <f t="shared" ca="1" si="1363"/>
        <v>0</v>
      </c>
      <c r="W938" s="395">
        <f t="shared" ca="1" si="1364"/>
        <v>0</v>
      </c>
      <c r="X938" s="249"/>
      <c r="Y938" s="249"/>
      <c r="Z938" s="249"/>
      <c r="AA938" s="249"/>
      <c r="AB938" s="249"/>
    </row>
    <row r="939" spans="1:28" hidden="1" outlineLevel="1">
      <c r="A939" s="331">
        <v>2</v>
      </c>
      <c r="B939" s="309" t="str">
        <f t="shared" ca="1" si="1365"/>
        <v>Depreciated Net Capex 2014</v>
      </c>
      <c r="C939" s="398"/>
      <c r="D939" s="399"/>
      <c r="E939" s="397">
        <f ca="1">(E932*((1+E$11)^0.5)/E$10)</f>
        <v>0</v>
      </c>
      <c r="F939" s="395">
        <f ca="1">IF(E963="n/a",E939,IFERROR(IF((OFFSET($C939,0,$A939))&lt;0,
MIN(0,E939-(OFFSET($C939,0,$A939)/(OFFSET($C934,-$A938,$A939)))),
MAX(0,E939-(OFFSET($C939,0,$A939)/(OFFSET($C934,-$A938,$A939))))),0))</f>
        <v>0</v>
      </c>
      <c r="G939" s="395">
        <f t="shared" ca="1" si="1348"/>
        <v>0</v>
      </c>
      <c r="H939" s="395">
        <f t="shared" ca="1" si="1349"/>
        <v>0</v>
      </c>
      <c r="I939" s="395">
        <f t="shared" ca="1" si="1350"/>
        <v>0</v>
      </c>
      <c r="J939" s="395">
        <f t="shared" ca="1" si="1351"/>
        <v>0</v>
      </c>
      <c r="K939" s="395">
        <f t="shared" ca="1" si="1352"/>
        <v>0</v>
      </c>
      <c r="L939" s="395">
        <f t="shared" ca="1" si="1353"/>
        <v>0</v>
      </c>
      <c r="M939" s="395">
        <f t="shared" ca="1" si="1354"/>
        <v>0</v>
      </c>
      <c r="N939" s="395">
        <f t="shared" ca="1" si="1355"/>
        <v>0</v>
      </c>
      <c r="O939" s="395">
        <f t="shared" ca="1" si="1356"/>
        <v>0</v>
      </c>
      <c r="P939" s="395">
        <f t="shared" ca="1" si="1357"/>
        <v>0</v>
      </c>
      <c r="Q939" s="395">
        <f t="shared" ca="1" si="1358"/>
        <v>0</v>
      </c>
      <c r="R939" s="395">
        <f t="shared" ca="1" si="1359"/>
        <v>0</v>
      </c>
      <c r="S939" s="395">
        <f t="shared" ca="1" si="1360"/>
        <v>0</v>
      </c>
      <c r="T939" s="395">
        <f t="shared" ca="1" si="1361"/>
        <v>0</v>
      </c>
      <c r="U939" s="395">
        <f t="shared" ca="1" si="1362"/>
        <v>0</v>
      </c>
      <c r="V939" s="395">
        <f t="shared" ca="1" si="1363"/>
        <v>0</v>
      </c>
      <c r="W939" s="395">
        <f t="shared" ca="1" si="1364"/>
        <v>0</v>
      </c>
      <c r="X939" s="334"/>
      <c r="Y939" s="249"/>
      <c r="Z939" s="249"/>
      <c r="AA939" s="249"/>
      <c r="AB939" s="249"/>
    </row>
    <row r="940" spans="1:28" hidden="1" outlineLevel="1">
      <c r="A940" s="331">
        <v>3</v>
      </c>
      <c r="B940" s="309" t="str">
        <f t="shared" ca="1" si="1365"/>
        <v>Depreciated Net Capex 2015</v>
      </c>
      <c r="C940" s="398"/>
      <c r="D940" s="398"/>
      <c r="E940" s="399"/>
      <c r="F940" s="400">
        <f ca="1">($F932*((1+F$11)^0.5)/F$10)</f>
        <v>0</v>
      </c>
      <c r="G940" s="395">
        <f ca="1">IF(F964="n/a",F940,IFERROR(IF((OFFSET($C940,0,$A940))&lt;0,
MIN(0,F940-(OFFSET($C940,0,$A940)/(OFFSET($C935,-$A939,$A940)))),
MAX(0,F940-(OFFSET($C940,0,$A940)/(OFFSET($C935,-$A939,$A940))))),0))</f>
        <v>0</v>
      </c>
      <c r="H940" s="395">
        <f t="shared" ca="1" si="1349"/>
        <v>0</v>
      </c>
      <c r="I940" s="395">
        <f t="shared" ca="1" si="1350"/>
        <v>0</v>
      </c>
      <c r="J940" s="395">
        <f t="shared" ca="1" si="1351"/>
        <v>0</v>
      </c>
      <c r="K940" s="395">
        <f t="shared" ca="1" si="1352"/>
        <v>0</v>
      </c>
      <c r="L940" s="395">
        <f t="shared" ca="1" si="1353"/>
        <v>0</v>
      </c>
      <c r="M940" s="395">
        <f t="shared" ca="1" si="1354"/>
        <v>0</v>
      </c>
      <c r="N940" s="395">
        <f t="shared" ca="1" si="1355"/>
        <v>0</v>
      </c>
      <c r="O940" s="395">
        <f t="shared" ca="1" si="1356"/>
        <v>0</v>
      </c>
      <c r="P940" s="395">
        <f t="shared" ca="1" si="1357"/>
        <v>0</v>
      </c>
      <c r="Q940" s="395">
        <f t="shared" ca="1" si="1358"/>
        <v>0</v>
      </c>
      <c r="R940" s="395">
        <f t="shared" ca="1" si="1359"/>
        <v>0</v>
      </c>
      <c r="S940" s="395">
        <f t="shared" ca="1" si="1360"/>
        <v>0</v>
      </c>
      <c r="T940" s="395">
        <f t="shared" ca="1" si="1361"/>
        <v>0</v>
      </c>
      <c r="U940" s="395">
        <f t="shared" ca="1" si="1362"/>
        <v>0</v>
      </c>
      <c r="V940" s="395">
        <f t="shared" ca="1" si="1363"/>
        <v>0</v>
      </c>
      <c r="W940" s="395">
        <f t="shared" ca="1" si="1364"/>
        <v>0</v>
      </c>
      <c r="X940" s="334"/>
      <c r="Y940" s="334"/>
      <c r="Z940" s="249"/>
      <c r="AA940" s="249"/>
      <c r="AB940" s="249"/>
    </row>
    <row r="941" spans="1:28" hidden="1" outlineLevel="1">
      <c r="A941" s="331">
        <v>4</v>
      </c>
      <c r="B941" s="309" t="str">
        <f t="shared" ca="1" si="1365"/>
        <v>Depreciated Net Capex 2016</v>
      </c>
      <c r="C941" s="398"/>
      <c r="D941" s="398"/>
      <c r="E941" s="398"/>
      <c r="F941" s="399"/>
      <c r="G941" s="400">
        <f ca="1">($G932*((1+G$11)^0.5)/G$10)</f>
        <v>0</v>
      </c>
      <c r="H941" s="395">
        <f ca="1">IF(G965="n/a",G941,IFERROR(IF((OFFSET($C941,0,$A941))&lt;0,
MIN(0,G941-(OFFSET($C941,0,$A941)/(OFFSET($C936,-$A940,$A941)))),
MAX(0,G941-(OFFSET($C941,0,$A941)/(OFFSET($C936,-$A940,$A941))))),0))</f>
        <v>0</v>
      </c>
      <c r="I941" s="395">
        <f t="shared" ca="1" si="1350"/>
        <v>0</v>
      </c>
      <c r="J941" s="395">
        <f t="shared" ca="1" si="1351"/>
        <v>0</v>
      </c>
      <c r="K941" s="395">
        <f t="shared" ca="1" si="1352"/>
        <v>0</v>
      </c>
      <c r="L941" s="395">
        <f t="shared" ca="1" si="1353"/>
        <v>0</v>
      </c>
      <c r="M941" s="395">
        <f t="shared" ca="1" si="1354"/>
        <v>0</v>
      </c>
      <c r="N941" s="395">
        <f t="shared" ca="1" si="1355"/>
        <v>0</v>
      </c>
      <c r="O941" s="395">
        <f t="shared" ca="1" si="1356"/>
        <v>0</v>
      </c>
      <c r="P941" s="395">
        <f t="shared" ca="1" si="1357"/>
        <v>0</v>
      </c>
      <c r="Q941" s="395">
        <f t="shared" ca="1" si="1358"/>
        <v>0</v>
      </c>
      <c r="R941" s="395">
        <f t="shared" ca="1" si="1359"/>
        <v>0</v>
      </c>
      <c r="S941" s="395">
        <f t="shared" ca="1" si="1360"/>
        <v>0</v>
      </c>
      <c r="T941" s="395">
        <f t="shared" ca="1" si="1361"/>
        <v>0</v>
      </c>
      <c r="U941" s="395">
        <f t="shared" ca="1" si="1362"/>
        <v>0</v>
      </c>
      <c r="V941" s="395">
        <f t="shared" ca="1" si="1363"/>
        <v>0</v>
      </c>
      <c r="W941" s="395">
        <f t="shared" ca="1" si="1364"/>
        <v>0</v>
      </c>
      <c r="X941" s="334"/>
      <c r="Y941" s="334"/>
      <c r="Z941" s="334"/>
      <c r="AA941" s="249"/>
      <c r="AB941" s="249"/>
    </row>
    <row r="942" spans="1:28" hidden="1" outlineLevel="1">
      <c r="A942" s="331">
        <v>5</v>
      </c>
      <c r="B942" s="309" t="str">
        <f t="shared" ca="1" si="1365"/>
        <v>Depreciated Net Capex 2017</v>
      </c>
      <c r="C942" s="398"/>
      <c r="D942" s="398"/>
      <c r="E942" s="398"/>
      <c r="F942" s="398"/>
      <c r="G942" s="399"/>
      <c r="H942" s="400">
        <f ca="1">(H932*((1+H$11)^0.5)/H$10)</f>
        <v>0</v>
      </c>
      <c r="I942" s="395">
        <f ca="1">IF(H966="n/a",H942,IFERROR(IF((OFFSET($C942,0,$A942))&lt;0,
MIN(0,H942-(OFFSET($C942,0,$A942)/(OFFSET($C937,-$A941,$A942)))),
MAX(0,H942-(OFFSET($C942,0,$A942)/(OFFSET($C937,-$A941,$A942))))),0))</f>
        <v>0</v>
      </c>
      <c r="J942" s="395">
        <f t="shared" ca="1" si="1351"/>
        <v>0</v>
      </c>
      <c r="K942" s="395">
        <f t="shared" ca="1" si="1352"/>
        <v>0</v>
      </c>
      <c r="L942" s="395">
        <f t="shared" ca="1" si="1353"/>
        <v>0</v>
      </c>
      <c r="M942" s="395">
        <f t="shared" ca="1" si="1354"/>
        <v>0</v>
      </c>
      <c r="N942" s="395">
        <f t="shared" ca="1" si="1355"/>
        <v>0</v>
      </c>
      <c r="O942" s="395">
        <f t="shared" ca="1" si="1356"/>
        <v>0</v>
      </c>
      <c r="P942" s="395">
        <f t="shared" ca="1" si="1357"/>
        <v>0</v>
      </c>
      <c r="Q942" s="395">
        <f t="shared" ca="1" si="1358"/>
        <v>0</v>
      </c>
      <c r="R942" s="395">
        <f t="shared" ca="1" si="1359"/>
        <v>0</v>
      </c>
      <c r="S942" s="395">
        <f t="shared" ca="1" si="1360"/>
        <v>0</v>
      </c>
      <c r="T942" s="395">
        <f t="shared" ca="1" si="1361"/>
        <v>0</v>
      </c>
      <c r="U942" s="395">
        <f t="shared" ca="1" si="1362"/>
        <v>0</v>
      </c>
      <c r="V942" s="395">
        <f t="shared" ca="1" si="1363"/>
        <v>0</v>
      </c>
      <c r="W942" s="395">
        <f t="shared" ca="1" si="1364"/>
        <v>0</v>
      </c>
      <c r="X942" s="334"/>
      <c r="Y942" s="334"/>
      <c r="Z942" s="334"/>
      <c r="AA942" s="249"/>
      <c r="AB942" s="249"/>
    </row>
    <row r="943" spans="1:28" hidden="1" outlineLevel="1">
      <c r="A943" s="331">
        <v>6</v>
      </c>
      <c r="B943" s="309" t="str">
        <f t="shared" ca="1" si="1365"/>
        <v>Depreciated Net Capex 2018</v>
      </c>
      <c r="C943" s="398"/>
      <c r="D943" s="398"/>
      <c r="E943" s="398"/>
      <c r="F943" s="398"/>
      <c r="G943" s="398"/>
      <c r="H943" s="399"/>
      <c r="I943" s="400">
        <f ca="1">(I932*((1+I$11)^0.5)/I$10)</f>
        <v>0</v>
      </c>
      <c r="J943" s="395">
        <f ca="1">IF(I967="n/a",I943,IFERROR(IF((OFFSET($C943,0,$A943))&lt;0,
MIN(0,I943-(OFFSET($C943,0,$A943)/(OFFSET($C938,-$A942,$A943)))),
MAX(0,I943-(OFFSET($C943,0,$A943)/(OFFSET($C938,-$A942,$A943))))),0))</f>
        <v>0</v>
      </c>
      <c r="K943" s="395">
        <f t="shared" ca="1" si="1352"/>
        <v>0</v>
      </c>
      <c r="L943" s="395">
        <f t="shared" ca="1" si="1353"/>
        <v>0</v>
      </c>
      <c r="M943" s="395">
        <f t="shared" ca="1" si="1354"/>
        <v>0</v>
      </c>
      <c r="N943" s="395">
        <f t="shared" ca="1" si="1355"/>
        <v>0</v>
      </c>
      <c r="O943" s="395">
        <f t="shared" ca="1" si="1356"/>
        <v>0</v>
      </c>
      <c r="P943" s="395">
        <f t="shared" ca="1" si="1357"/>
        <v>0</v>
      </c>
      <c r="Q943" s="395">
        <f t="shared" ca="1" si="1358"/>
        <v>0</v>
      </c>
      <c r="R943" s="395">
        <f t="shared" ca="1" si="1359"/>
        <v>0</v>
      </c>
      <c r="S943" s="395">
        <f t="shared" ca="1" si="1360"/>
        <v>0</v>
      </c>
      <c r="T943" s="395">
        <f t="shared" ca="1" si="1361"/>
        <v>0</v>
      </c>
      <c r="U943" s="395">
        <f t="shared" ca="1" si="1362"/>
        <v>0</v>
      </c>
      <c r="V943" s="395">
        <f t="shared" ca="1" si="1363"/>
        <v>0</v>
      </c>
      <c r="W943" s="395">
        <f t="shared" ca="1" si="1364"/>
        <v>0</v>
      </c>
      <c r="X943" s="334"/>
      <c r="Y943" s="334"/>
      <c r="Z943" s="334"/>
      <c r="AA943" s="249"/>
      <c r="AB943" s="249"/>
    </row>
    <row r="944" spans="1:28" hidden="1" outlineLevel="1">
      <c r="A944" s="331">
        <v>7</v>
      </c>
      <c r="B944" s="309" t="str">
        <f t="shared" ca="1" si="1365"/>
        <v>Depreciated Net Capex 2019</v>
      </c>
      <c r="C944" s="398"/>
      <c r="D944" s="398"/>
      <c r="E944" s="398"/>
      <c r="F944" s="398"/>
      <c r="G944" s="398"/>
      <c r="H944" s="398"/>
      <c r="I944" s="399"/>
      <c r="J944" s="400">
        <f ca="1">(J932*((1+J$11)^0.5)/J$10)</f>
        <v>0</v>
      </c>
      <c r="K944" s="395">
        <f ca="1">IF(J968="n/a",J944,IFERROR(IF((OFFSET($C944,0,$A944))&lt;0,
MIN(0,J944-(OFFSET($C944,0,$A944)/(OFFSET($C939,-$A943,$A944)))),
MAX(0,J944-(OFFSET($C944,0,$A944)/(OFFSET($C939,-$A943,$A944))))),0))</f>
        <v>0</v>
      </c>
      <c r="L944" s="395">
        <f t="shared" ca="1" si="1353"/>
        <v>0</v>
      </c>
      <c r="M944" s="395">
        <f t="shared" ca="1" si="1354"/>
        <v>0</v>
      </c>
      <c r="N944" s="395">
        <f t="shared" ca="1" si="1355"/>
        <v>0</v>
      </c>
      <c r="O944" s="395">
        <f t="shared" ca="1" si="1356"/>
        <v>0</v>
      </c>
      <c r="P944" s="395">
        <f t="shared" ca="1" si="1357"/>
        <v>0</v>
      </c>
      <c r="Q944" s="395">
        <f t="shared" ca="1" si="1358"/>
        <v>0</v>
      </c>
      <c r="R944" s="395">
        <f t="shared" ca="1" si="1359"/>
        <v>0</v>
      </c>
      <c r="S944" s="395">
        <f t="shared" ca="1" si="1360"/>
        <v>0</v>
      </c>
      <c r="T944" s="395">
        <f t="shared" ca="1" si="1361"/>
        <v>0</v>
      </c>
      <c r="U944" s="395">
        <f t="shared" ca="1" si="1362"/>
        <v>0</v>
      </c>
      <c r="V944" s="395">
        <f t="shared" ca="1" si="1363"/>
        <v>0</v>
      </c>
      <c r="W944" s="395">
        <f t="shared" ca="1" si="1364"/>
        <v>0</v>
      </c>
      <c r="X944" s="334"/>
      <c r="Y944" s="334"/>
      <c r="Z944" s="334"/>
      <c r="AA944" s="249"/>
      <c r="AB944" s="249"/>
    </row>
    <row r="945" spans="1:28" hidden="1" outlineLevel="1">
      <c r="A945" s="331">
        <v>8</v>
      </c>
      <c r="B945" s="309" t="str">
        <f t="shared" ca="1" si="1365"/>
        <v>Depreciated Net Capex 2020</v>
      </c>
      <c r="C945" s="398"/>
      <c r="D945" s="398"/>
      <c r="E945" s="398"/>
      <c r="F945" s="398"/>
      <c r="G945" s="398"/>
      <c r="H945" s="398"/>
      <c r="I945" s="398"/>
      <c r="J945" s="399"/>
      <c r="K945" s="400">
        <f ca="1">(K932*((1+K$11)^0.5)/K$10)</f>
        <v>0</v>
      </c>
      <c r="L945" s="395">
        <f ca="1">IF(K969="n/a",K945,IFERROR(IF((OFFSET($C945,0,$A945))&lt;0,
MIN(0,K945-(OFFSET($C945,0,$A945)/(OFFSET($C940,-$A944,$A945)))),
MAX(0,K945-(OFFSET($C945,0,$A945)/(OFFSET($C940,-$A944,$A945))))),0))</f>
        <v>0</v>
      </c>
      <c r="M945" s="395">
        <f t="shared" ca="1" si="1354"/>
        <v>0</v>
      </c>
      <c r="N945" s="395">
        <f t="shared" ca="1" si="1355"/>
        <v>0</v>
      </c>
      <c r="O945" s="395">
        <f t="shared" ca="1" si="1356"/>
        <v>0</v>
      </c>
      <c r="P945" s="395">
        <f t="shared" ca="1" si="1357"/>
        <v>0</v>
      </c>
      <c r="Q945" s="395">
        <f t="shared" ca="1" si="1358"/>
        <v>0</v>
      </c>
      <c r="R945" s="395">
        <f t="shared" ca="1" si="1359"/>
        <v>0</v>
      </c>
      <c r="S945" s="395">
        <f t="shared" ca="1" si="1360"/>
        <v>0</v>
      </c>
      <c r="T945" s="395">
        <f t="shared" ca="1" si="1361"/>
        <v>0</v>
      </c>
      <c r="U945" s="395">
        <f t="shared" ca="1" si="1362"/>
        <v>0</v>
      </c>
      <c r="V945" s="395">
        <f t="shared" ca="1" si="1363"/>
        <v>0</v>
      </c>
      <c r="W945" s="395">
        <f t="shared" ca="1" si="1364"/>
        <v>0</v>
      </c>
      <c r="X945" s="334"/>
      <c r="Y945" s="334"/>
      <c r="Z945" s="334"/>
      <c r="AA945" s="249"/>
      <c r="AB945" s="249"/>
    </row>
    <row r="946" spans="1:28" hidden="1" outlineLevel="1">
      <c r="A946" s="331">
        <v>9</v>
      </c>
      <c r="B946" s="309" t="str">
        <f t="shared" ca="1" si="1365"/>
        <v>Depreciated Net Capex 2021</v>
      </c>
      <c r="C946" s="398"/>
      <c r="D946" s="398"/>
      <c r="E946" s="398"/>
      <c r="F946" s="398"/>
      <c r="G946" s="398"/>
      <c r="H946" s="398"/>
      <c r="I946" s="398"/>
      <c r="J946" s="398"/>
      <c r="K946" s="399"/>
      <c r="L946" s="400">
        <f ca="1">(L932*((1+L$11)^0.5)/L$10)</f>
        <v>0</v>
      </c>
      <c r="M946" s="395">
        <f ca="1">IF(L970="n/a",L946,IFERROR(IF((OFFSET($C946,0,$A946))&lt;0,
MIN(0,L946-(OFFSET($C946,0,$A946)/(OFFSET($C941,-$A945,$A946)))),
MAX(0,L946-(OFFSET($C946,0,$A946)/(OFFSET($C941,-$A945,$A946))))),0))</f>
        <v>0</v>
      </c>
      <c r="N946" s="395">
        <f t="shared" ca="1" si="1355"/>
        <v>0</v>
      </c>
      <c r="O946" s="395">
        <f t="shared" ca="1" si="1356"/>
        <v>0</v>
      </c>
      <c r="P946" s="395">
        <f t="shared" ca="1" si="1357"/>
        <v>0</v>
      </c>
      <c r="Q946" s="395">
        <f t="shared" ca="1" si="1358"/>
        <v>0</v>
      </c>
      <c r="R946" s="395">
        <f t="shared" ca="1" si="1359"/>
        <v>0</v>
      </c>
      <c r="S946" s="395">
        <f t="shared" ca="1" si="1360"/>
        <v>0</v>
      </c>
      <c r="T946" s="395">
        <f t="shared" ca="1" si="1361"/>
        <v>0</v>
      </c>
      <c r="U946" s="395">
        <f t="shared" ca="1" si="1362"/>
        <v>0</v>
      </c>
      <c r="V946" s="395">
        <f t="shared" ca="1" si="1363"/>
        <v>0</v>
      </c>
      <c r="W946" s="395">
        <f t="shared" ca="1" si="1364"/>
        <v>0</v>
      </c>
      <c r="X946" s="334"/>
      <c r="Y946" s="334"/>
      <c r="Z946" s="334"/>
      <c r="AA946" s="249"/>
      <c r="AB946" s="249"/>
    </row>
    <row r="947" spans="1:28" hidden="1" outlineLevel="1">
      <c r="A947" s="331">
        <v>10</v>
      </c>
      <c r="B947" s="309" t="str">
        <f t="shared" ca="1" si="1365"/>
        <v>Depreciated Net Capex 2022</v>
      </c>
      <c r="C947" s="398"/>
      <c r="D947" s="398"/>
      <c r="E947" s="398"/>
      <c r="F947" s="398"/>
      <c r="G947" s="398"/>
      <c r="H947" s="398"/>
      <c r="I947" s="398"/>
      <c r="J947" s="398"/>
      <c r="K947" s="398"/>
      <c r="L947" s="399"/>
      <c r="M947" s="400">
        <f ca="1">(M932*((1+M$11)^0.5)/M$10)</f>
        <v>0</v>
      </c>
      <c r="N947" s="395">
        <f ca="1">IF(M971="n/a",M947,IFERROR(IF((OFFSET($C947,0,$A947))&lt;0,
MIN(0,M947-(OFFSET($C947,0,$A947)/(OFFSET($C942,-$A946,$A947)))),
MAX(0,M947-(OFFSET($C947,0,$A947)/(OFFSET($C942,-$A946,$A947))))),0))</f>
        <v>0</v>
      </c>
      <c r="O947" s="395">
        <f t="shared" ca="1" si="1356"/>
        <v>0</v>
      </c>
      <c r="P947" s="395">
        <f t="shared" ca="1" si="1357"/>
        <v>0</v>
      </c>
      <c r="Q947" s="395">
        <f t="shared" ca="1" si="1358"/>
        <v>0</v>
      </c>
      <c r="R947" s="395">
        <f t="shared" ca="1" si="1359"/>
        <v>0</v>
      </c>
      <c r="S947" s="395">
        <f t="shared" ca="1" si="1360"/>
        <v>0</v>
      </c>
      <c r="T947" s="395">
        <f t="shared" ca="1" si="1361"/>
        <v>0</v>
      </c>
      <c r="U947" s="395">
        <f t="shared" ca="1" si="1362"/>
        <v>0</v>
      </c>
      <c r="V947" s="395">
        <f t="shared" ca="1" si="1363"/>
        <v>0</v>
      </c>
      <c r="W947" s="395">
        <f t="shared" ca="1" si="1364"/>
        <v>0</v>
      </c>
      <c r="X947" s="334"/>
      <c r="Y947" s="334"/>
      <c r="Z947" s="334"/>
      <c r="AA947" s="249"/>
      <c r="AB947" s="249"/>
    </row>
    <row r="948" spans="1:28" hidden="1" outlineLevel="1">
      <c r="A948" s="331">
        <v>11</v>
      </c>
      <c r="B948" s="309" t="str">
        <f t="shared" ca="1" si="1365"/>
        <v>Depreciated Net Capex 2023</v>
      </c>
      <c r="C948" s="398"/>
      <c r="D948" s="398"/>
      <c r="E948" s="398"/>
      <c r="F948" s="398"/>
      <c r="G948" s="398"/>
      <c r="H948" s="398"/>
      <c r="I948" s="398"/>
      <c r="J948" s="398"/>
      <c r="K948" s="398"/>
      <c r="L948" s="398"/>
      <c r="M948" s="399"/>
      <c r="N948" s="400">
        <f>(N932*((1+N$11)^0.5)/N$10)</f>
        <v>0</v>
      </c>
      <c r="O948" s="395">
        <f ca="1">IF(N972="n/a",N948,IFERROR(IF((OFFSET($C948,0,$A948))&lt;0,
MIN(0,N948-(OFFSET($C948,0,$A948)/(OFFSET($C943,-$A947,$A948)))),
MAX(0,N948-(OFFSET($C948,0,$A948)/(OFFSET($C943,-$A947,$A948))))),0))</f>
        <v>0</v>
      </c>
      <c r="P948" s="395">
        <f t="shared" ca="1" si="1357"/>
        <v>0</v>
      </c>
      <c r="Q948" s="395">
        <f t="shared" ca="1" si="1358"/>
        <v>0</v>
      </c>
      <c r="R948" s="395">
        <f t="shared" ca="1" si="1359"/>
        <v>0</v>
      </c>
      <c r="S948" s="395">
        <f t="shared" ca="1" si="1360"/>
        <v>0</v>
      </c>
      <c r="T948" s="395">
        <f t="shared" ca="1" si="1361"/>
        <v>0</v>
      </c>
      <c r="U948" s="395">
        <f t="shared" ca="1" si="1362"/>
        <v>0</v>
      </c>
      <c r="V948" s="395">
        <f t="shared" ca="1" si="1363"/>
        <v>0</v>
      </c>
      <c r="W948" s="395">
        <f t="shared" ca="1" si="1364"/>
        <v>0</v>
      </c>
      <c r="X948" s="334"/>
      <c r="Y948" s="334"/>
      <c r="Z948" s="334"/>
      <c r="AA948" s="249"/>
      <c r="AB948" s="249"/>
    </row>
    <row r="949" spans="1:28" hidden="1" outlineLevel="1">
      <c r="A949" s="331">
        <v>12</v>
      </c>
      <c r="B949" s="309" t="str">
        <f t="shared" ca="1" si="1365"/>
        <v>Depreciated Net Capex 2024</v>
      </c>
      <c r="C949" s="398"/>
      <c r="D949" s="398"/>
      <c r="E949" s="398"/>
      <c r="F949" s="398"/>
      <c r="G949" s="398"/>
      <c r="H949" s="398"/>
      <c r="I949" s="398"/>
      <c r="J949" s="398"/>
      <c r="K949" s="398"/>
      <c r="L949" s="398"/>
      <c r="M949" s="398"/>
      <c r="N949" s="399"/>
      <c r="O949" s="400">
        <f>(O932*((1+O$11)^0.5)/O$10)</f>
        <v>0</v>
      </c>
      <c r="P949" s="395">
        <f ca="1">IF(O973="n/a",O949,IFERROR(IF((OFFSET($C949,0,$A949))&lt;0,
MIN(0,O949-(OFFSET($C949,0,$A949)/(OFFSET($C944,-$A948,$A949)))),
MAX(0,O949-(OFFSET($C949,0,$A949)/(OFFSET($C944,-$A948,$A949))))),0))</f>
        <v>0</v>
      </c>
      <c r="Q949" s="395">
        <f t="shared" ca="1" si="1358"/>
        <v>0</v>
      </c>
      <c r="R949" s="395">
        <f t="shared" ca="1" si="1359"/>
        <v>0</v>
      </c>
      <c r="S949" s="395">
        <f t="shared" ca="1" si="1360"/>
        <v>0</v>
      </c>
      <c r="T949" s="395">
        <f t="shared" ca="1" si="1361"/>
        <v>0</v>
      </c>
      <c r="U949" s="395">
        <f t="shared" ca="1" si="1362"/>
        <v>0</v>
      </c>
      <c r="V949" s="395">
        <f t="shared" ca="1" si="1363"/>
        <v>0</v>
      </c>
      <c r="W949" s="395">
        <f t="shared" ca="1" si="1364"/>
        <v>0</v>
      </c>
      <c r="X949" s="334"/>
      <c r="Y949" s="334"/>
      <c r="Z949" s="334"/>
      <c r="AA949" s="249"/>
      <c r="AB949" s="249"/>
    </row>
    <row r="950" spans="1:28" hidden="1" outlineLevel="1">
      <c r="A950" s="331">
        <v>13</v>
      </c>
      <c r="B950" s="309" t="str">
        <f t="shared" ca="1" si="1365"/>
        <v>Depreciated Net Capex 2025</v>
      </c>
      <c r="C950" s="398"/>
      <c r="D950" s="398"/>
      <c r="E950" s="398"/>
      <c r="F950" s="398"/>
      <c r="G950" s="398"/>
      <c r="H950" s="398"/>
      <c r="I950" s="398"/>
      <c r="J950" s="398"/>
      <c r="K950" s="398"/>
      <c r="L950" s="398"/>
      <c r="M950" s="398"/>
      <c r="N950" s="398"/>
      <c r="O950" s="399"/>
      <c r="P950" s="400">
        <f>(P932*((1+P$11)^0.5)/P$10)</f>
        <v>0</v>
      </c>
      <c r="Q950" s="395">
        <f ca="1">IF(P974="n/a",P950,IFERROR(IF((OFFSET($C950,0,$A950))&lt;0,
MIN(0,P950-(OFFSET($C950,0,$A950)/(OFFSET($C945,-$A949,$A950)))),
MAX(0,P950-(OFFSET($C950,0,$A950)/(OFFSET($C945,-$A949,$A950))))),0))</f>
        <v>0</v>
      </c>
      <c r="R950" s="395">
        <f t="shared" ca="1" si="1359"/>
        <v>0</v>
      </c>
      <c r="S950" s="395">
        <f t="shared" ca="1" si="1360"/>
        <v>0</v>
      </c>
      <c r="T950" s="395">
        <f t="shared" ca="1" si="1361"/>
        <v>0</v>
      </c>
      <c r="U950" s="395">
        <f t="shared" ca="1" si="1362"/>
        <v>0</v>
      </c>
      <c r="V950" s="395">
        <f t="shared" ca="1" si="1363"/>
        <v>0</v>
      </c>
      <c r="W950" s="395">
        <f t="shared" ca="1" si="1364"/>
        <v>0</v>
      </c>
      <c r="X950" s="334"/>
      <c r="Y950" s="334"/>
      <c r="Z950" s="334"/>
      <c r="AA950" s="249"/>
      <c r="AB950" s="249"/>
    </row>
    <row r="951" spans="1:28" hidden="1" outlineLevel="1">
      <c r="A951" s="331">
        <v>14</v>
      </c>
      <c r="B951" s="309" t="str">
        <f t="shared" ca="1" si="1365"/>
        <v>Depreciated Net Capex 2026</v>
      </c>
      <c r="C951" s="398"/>
      <c r="D951" s="398"/>
      <c r="E951" s="398"/>
      <c r="F951" s="398"/>
      <c r="G951" s="398"/>
      <c r="H951" s="398"/>
      <c r="I951" s="398"/>
      <c r="J951" s="398"/>
      <c r="K951" s="398"/>
      <c r="L951" s="398"/>
      <c r="M951" s="398"/>
      <c r="N951" s="398"/>
      <c r="O951" s="398"/>
      <c r="P951" s="399"/>
      <c r="Q951" s="400">
        <f>(Q932*((1+Q$11)^0.5)/Q$10)</f>
        <v>0</v>
      </c>
      <c r="R951" s="395">
        <f ca="1">IF(Q975="n/a",Q951,IFERROR(IF((OFFSET($C951,0,$A951))&lt;0,
MIN(0,Q951-(OFFSET($C951,0,$A951)/(OFFSET($C946,-$A950,$A951)))),
MAX(0,Q951-(OFFSET($C951,0,$A951)/(OFFSET($C946,-$A950,$A951))))),0))</f>
        <v>0</v>
      </c>
      <c r="S951" s="395">
        <f t="shared" ca="1" si="1360"/>
        <v>0</v>
      </c>
      <c r="T951" s="395">
        <f t="shared" ca="1" si="1361"/>
        <v>0</v>
      </c>
      <c r="U951" s="395">
        <f t="shared" ca="1" si="1362"/>
        <v>0</v>
      </c>
      <c r="V951" s="395">
        <f t="shared" ca="1" si="1363"/>
        <v>0</v>
      </c>
      <c r="W951" s="395">
        <f t="shared" ca="1" si="1364"/>
        <v>0</v>
      </c>
      <c r="X951" s="334"/>
      <c r="Y951" s="334"/>
      <c r="Z951" s="334"/>
      <c r="AA951" s="249"/>
      <c r="AB951" s="249"/>
    </row>
    <row r="952" spans="1:28" hidden="1" outlineLevel="1">
      <c r="A952" s="331">
        <v>15</v>
      </c>
      <c r="B952" s="309" t="str">
        <f t="shared" ca="1" si="1365"/>
        <v>Depreciated Net Capex 2027</v>
      </c>
      <c r="C952" s="398"/>
      <c r="D952" s="398"/>
      <c r="E952" s="398"/>
      <c r="F952" s="398"/>
      <c r="G952" s="398"/>
      <c r="H952" s="398"/>
      <c r="I952" s="398"/>
      <c r="J952" s="398"/>
      <c r="K952" s="398"/>
      <c r="L952" s="398"/>
      <c r="M952" s="398"/>
      <c r="N952" s="398"/>
      <c r="O952" s="398"/>
      <c r="P952" s="398"/>
      <c r="Q952" s="399"/>
      <c r="R952" s="400">
        <f>(R932*((1+R$11)^0.5)/R$10)</f>
        <v>0</v>
      </c>
      <c r="S952" s="395">
        <f ca="1">IF(R976="n/a",R952,IFERROR(IF((OFFSET($C952,0,$A952))&lt;0,
MIN(0,R952-(OFFSET($C952,0,$A952)/(OFFSET($C947,-$A951,$A952)))),
MAX(0,R952-(OFFSET($C952,0,$A952)/(OFFSET($C947,-$A951,$A952))))),0))</f>
        <v>0</v>
      </c>
      <c r="T952" s="395">
        <f t="shared" ca="1" si="1361"/>
        <v>0</v>
      </c>
      <c r="U952" s="395">
        <f t="shared" ca="1" si="1362"/>
        <v>0</v>
      </c>
      <c r="V952" s="395">
        <f t="shared" ca="1" si="1363"/>
        <v>0</v>
      </c>
      <c r="W952" s="395">
        <f t="shared" ca="1" si="1364"/>
        <v>0</v>
      </c>
      <c r="X952" s="334"/>
      <c r="Y952" s="334"/>
      <c r="Z952" s="334"/>
      <c r="AA952" s="249"/>
      <c r="AB952" s="249"/>
    </row>
    <row r="953" spans="1:28" hidden="1" outlineLevel="1">
      <c r="A953" s="331">
        <v>16</v>
      </c>
      <c r="B953" s="309" t="str">
        <f t="shared" ca="1" si="1365"/>
        <v>Depreciated Net Capex 2028</v>
      </c>
      <c r="C953" s="398"/>
      <c r="D953" s="398"/>
      <c r="E953" s="398"/>
      <c r="F953" s="398"/>
      <c r="G953" s="398"/>
      <c r="H953" s="398"/>
      <c r="I953" s="398"/>
      <c r="J953" s="398"/>
      <c r="K953" s="398"/>
      <c r="L953" s="398"/>
      <c r="M953" s="398"/>
      <c r="N953" s="398"/>
      <c r="O953" s="398"/>
      <c r="P953" s="398"/>
      <c r="Q953" s="398"/>
      <c r="R953" s="399"/>
      <c r="S953" s="400">
        <f>(S932*((1+S$11)^0.5)/S$10)</f>
        <v>0</v>
      </c>
      <c r="T953" s="395">
        <f ca="1">IF(S977="n/a",S953,IFERROR(IF((OFFSET($C953,0,$A953))&lt;0,
MIN(0,S953-(OFFSET($C953,0,$A953)/(OFFSET($C948,-$A952,$A953)))),
MAX(0,S953-(OFFSET($C953,0,$A953)/(OFFSET($C948,-$A952,$A953))))),0))</f>
        <v>0</v>
      </c>
      <c r="U953" s="395">
        <f t="shared" ca="1" si="1362"/>
        <v>0</v>
      </c>
      <c r="V953" s="395">
        <f t="shared" ca="1" si="1363"/>
        <v>0</v>
      </c>
      <c r="W953" s="395">
        <f t="shared" ca="1" si="1364"/>
        <v>0</v>
      </c>
      <c r="X953" s="334"/>
      <c r="Y953" s="334"/>
      <c r="Z953" s="334"/>
      <c r="AA953" s="249"/>
      <c r="AB953" s="249"/>
    </row>
    <row r="954" spans="1:28" hidden="1" outlineLevel="1">
      <c r="A954" s="331">
        <v>17</v>
      </c>
      <c r="B954" s="309" t="str">
        <f t="shared" ca="1" si="1365"/>
        <v>Depreciated Net Capex 2029</v>
      </c>
      <c r="C954" s="398"/>
      <c r="D954" s="398"/>
      <c r="E954" s="398"/>
      <c r="F954" s="398"/>
      <c r="G954" s="398"/>
      <c r="H954" s="398"/>
      <c r="I954" s="398"/>
      <c r="J954" s="398"/>
      <c r="K954" s="398"/>
      <c r="L954" s="398"/>
      <c r="M954" s="398"/>
      <c r="N954" s="398"/>
      <c r="O954" s="398"/>
      <c r="P954" s="398"/>
      <c r="Q954" s="398"/>
      <c r="R954" s="398"/>
      <c r="S954" s="399"/>
      <c r="T954" s="400">
        <f>(T932*((1+T$11)^0.5)/T$10)</f>
        <v>0</v>
      </c>
      <c r="U954" s="395">
        <f ca="1">IF(T978="n/a",T954,IFERROR(IF((OFFSET($C954,0,$A954))&lt;0,
MIN(0,T954-(OFFSET($C954,0,$A954)/(OFFSET($C949,-$A953,$A954)))),
MAX(0,T954-(OFFSET($C954,0,$A954)/(OFFSET($C949,-$A953,$A954))))),0))</f>
        <v>0</v>
      </c>
      <c r="V954" s="395">
        <f t="shared" ca="1" si="1363"/>
        <v>0</v>
      </c>
      <c r="W954" s="395">
        <f t="shared" ca="1" si="1364"/>
        <v>0</v>
      </c>
      <c r="X954" s="334"/>
      <c r="Y954" s="334"/>
      <c r="Z954" s="334"/>
      <c r="AA954" s="249"/>
      <c r="AB954" s="249"/>
    </row>
    <row r="955" spans="1:28" hidden="1" outlineLevel="1">
      <c r="A955" s="331">
        <v>18</v>
      </c>
      <c r="B955" s="309" t="str">
        <f t="shared" ca="1" si="1365"/>
        <v>Depreciated Net Capex 2030</v>
      </c>
      <c r="C955" s="398"/>
      <c r="D955" s="398"/>
      <c r="E955" s="398"/>
      <c r="F955" s="398"/>
      <c r="G955" s="398"/>
      <c r="H955" s="398"/>
      <c r="I955" s="398"/>
      <c r="J955" s="398"/>
      <c r="K955" s="398"/>
      <c r="L955" s="398"/>
      <c r="M955" s="398"/>
      <c r="N955" s="398"/>
      <c r="O955" s="398"/>
      <c r="P955" s="398"/>
      <c r="Q955" s="398"/>
      <c r="R955" s="398"/>
      <c r="S955" s="398"/>
      <c r="T955" s="399"/>
      <c r="U955" s="400">
        <f>(U932*((1+U$11)^0.5)/U$10)</f>
        <v>0</v>
      </c>
      <c r="V955" s="395">
        <f ca="1">IF(U979="n/a",U955,IFERROR(IF((OFFSET($C955,0,$A955))&lt;0,
MIN(0,U955-(OFFSET($C955,0,$A955)/(OFFSET($C950,-$A954,$A955)))),
MAX(0,U955-(OFFSET($C955,0,$A955)/(OFFSET($C950,-$A954,$A955))))),0))</f>
        <v>0</v>
      </c>
      <c r="W955" s="395">
        <f t="shared" ca="1" si="1364"/>
        <v>0</v>
      </c>
      <c r="X955" s="334"/>
      <c r="Y955" s="334"/>
      <c r="Z955" s="334"/>
      <c r="AA955" s="249"/>
      <c r="AB955" s="249"/>
    </row>
    <row r="956" spans="1:28" hidden="1" outlineLevel="1">
      <c r="A956" s="331">
        <v>19</v>
      </c>
      <c r="B956" s="309" t="str">
        <f t="shared" ca="1" si="1365"/>
        <v>Depreciated Net Capex 2031</v>
      </c>
      <c r="C956" s="398"/>
      <c r="D956" s="398"/>
      <c r="E956" s="398"/>
      <c r="F956" s="398"/>
      <c r="G956" s="398"/>
      <c r="H956" s="398"/>
      <c r="I956" s="398"/>
      <c r="J956" s="398"/>
      <c r="K956" s="398"/>
      <c r="L956" s="398"/>
      <c r="M956" s="398"/>
      <c r="N956" s="398"/>
      <c r="O956" s="398"/>
      <c r="P956" s="398"/>
      <c r="Q956" s="398"/>
      <c r="R956" s="398"/>
      <c r="S956" s="398"/>
      <c r="T956" s="398"/>
      <c r="U956" s="399"/>
      <c r="V956" s="400">
        <f>(V932*((1+V$11)^0.5)/V$10)</f>
        <v>0</v>
      </c>
      <c r="W956" s="395">
        <f ca="1">IF(V980="n/a",V956,IFERROR(IF((OFFSET($C956,0,$A956))&lt;0,
MIN(0,V956-(OFFSET($C956,0,$A956)/(OFFSET($C951,-$A955,$A956)))),
MAX(0,V956-(OFFSET($C956,0,$A956)/(OFFSET($C951,-$A955,$A956))))),0))</f>
        <v>0</v>
      </c>
      <c r="X956" s="334"/>
      <c r="Y956" s="334"/>
      <c r="Z956" s="334"/>
      <c r="AA956" s="249"/>
      <c r="AB956" s="249"/>
    </row>
    <row r="957" spans="1:28" hidden="1" outlineLevel="1">
      <c r="A957" s="331">
        <v>20</v>
      </c>
      <c r="B957" s="309" t="str">
        <f ca="1">"Depreciated Net Capex "&amp;OFFSET($C$6,0,A957)</f>
        <v>Depreciated Net Capex 2032</v>
      </c>
      <c r="C957" s="398"/>
      <c r="D957" s="398"/>
      <c r="E957" s="398"/>
      <c r="F957" s="398"/>
      <c r="G957" s="398"/>
      <c r="H957" s="398"/>
      <c r="I957" s="398"/>
      <c r="J957" s="398"/>
      <c r="K957" s="398"/>
      <c r="L957" s="398"/>
      <c r="M957" s="398"/>
      <c r="N957" s="398"/>
      <c r="O957" s="398"/>
      <c r="P957" s="398"/>
      <c r="Q957" s="398"/>
      <c r="R957" s="398"/>
      <c r="S957" s="398"/>
      <c r="T957" s="398"/>
      <c r="U957" s="398"/>
      <c r="V957" s="399"/>
      <c r="W957" s="395">
        <f>(W932*((1+W$11)^0.5)/W$10)</f>
        <v>0</v>
      </c>
      <c r="X957" s="249"/>
      <c r="Y957" s="249"/>
      <c r="Z957" s="249"/>
      <c r="AA957" s="249"/>
      <c r="AB957" s="249"/>
    </row>
    <row r="958" spans="1:28" hidden="1" outlineLevel="1">
      <c r="A958" s="249"/>
      <c r="B958" s="332"/>
      <c r="C958" s="395"/>
      <c r="D958" s="395"/>
      <c r="E958" s="395"/>
      <c r="F958" s="395"/>
      <c r="G958" s="395"/>
      <c r="H958" s="395"/>
      <c r="I958" s="395"/>
      <c r="J958" s="395"/>
      <c r="K958" s="395"/>
      <c r="L958" s="395"/>
      <c r="M958" s="395"/>
      <c r="N958" s="395"/>
      <c r="O958" s="395"/>
      <c r="P958" s="395"/>
      <c r="Q958" s="395"/>
      <c r="R958" s="395"/>
      <c r="S958" s="395"/>
      <c r="T958" s="395"/>
      <c r="U958" s="395"/>
      <c r="V958" s="395"/>
      <c r="W958" s="395"/>
      <c r="X958" s="249"/>
      <c r="Y958" s="249"/>
      <c r="Z958" s="249"/>
      <c r="AA958" s="249"/>
      <c r="AB958" s="249"/>
    </row>
    <row r="959" spans="1:28" hidden="1" outlineLevel="1">
      <c r="A959" s="249"/>
      <c r="B959" s="332"/>
      <c r="C959" s="395"/>
      <c r="D959" s="395"/>
      <c r="E959" s="395"/>
      <c r="F959" s="395"/>
      <c r="G959" s="395"/>
      <c r="H959" s="395"/>
      <c r="I959" s="395"/>
      <c r="J959" s="395"/>
      <c r="K959" s="395"/>
      <c r="L959" s="395"/>
      <c r="M959" s="395"/>
      <c r="N959" s="395"/>
      <c r="O959" s="395"/>
      <c r="P959" s="395"/>
      <c r="Q959" s="395"/>
      <c r="R959" s="395"/>
      <c r="S959" s="395"/>
      <c r="T959" s="395"/>
      <c r="U959" s="395"/>
      <c r="V959" s="395"/>
      <c r="W959" s="395"/>
      <c r="X959" s="249"/>
      <c r="Y959" s="249"/>
      <c r="Z959" s="249"/>
      <c r="AA959" s="249"/>
      <c r="AB959" s="249"/>
    </row>
    <row r="960" spans="1:28" hidden="1" outlineLevel="1">
      <c r="A960" s="249"/>
      <c r="B960" s="309" t="s">
        <v>298</v>
      </c>
      <c r="C960" s="395"/>
      <c r="D960" s="395">
        <f t="shared" ref="D960" ca="1" si="1366">IF(C960="n/a","n/a",IF(AND(C960&lt;1,D934=0),0,
IF(D934=0,C960-1,
IF(C960&lt;1,D935,
(((C960-1)*(C936-(C936/(C960))))+((D934/D$10)*D935))/(D936)))))</f>
        <v>0</v>
      </c>
      <c r="E960" s="395">
        <f t="shared" ref="E960" ca="1" si="1367">IF(D960="n/a","n/a",IF(AND(D960&lt;1,E934=0),0,
IF(E934=0,D960-1,
IF(D960&lt;1,E935,
(((D960-1)*(D936-(D936/(D960))))+((E934/E$10)*E935))/(E936)))))</f>
        <v>0</v>
      </c>
      <c r="F960" s="395">
        <f t="shared" ref="F960" ca="1" si="1368">IF(E960="n/a","n/a",IF(AND(E960&lt;1,F934=0),0,
IF(F934=0,E960-1,
IF(E960&lt;1,F935,
(((E960-1)*(E936-(E936/(E960))))+((F934/F$10)*F935))/(F936)))))</f>
        <v>0</v>
      </c>
      <c r="G960" s="395">
        <f t="shared" ref="G960" ca="1" si="1369">IF(F960="n/a","n/a",IF(AND(F960&lt;1,G934=0),0,
IF(G934=0,F960-1,
IF(F960&lt;1,G935,
(((F960-1)*(F936-(F936/(F960))))+((G934/G$10)*G935))/(G936)))))</f>
        <v>0</v>
      </c>
      <c r="H960" s="395">
        <f ca="1">IF(G960="n/a","n/a",IF(AND(G960&lt;1,H934=0),0,
IF(H934=0,G960-1,
IF(G960&lt;1,H935,
(((G960-1)*(G936-(G936/(G960))))+((H934/H$10)*H935))/(H936)))))</f>
        <v>0</v>
      </c>
      <c r="I960" s="395">
        <f t="shared" ref="I960" ca="1" si="1370">IF(H960="n/a","n/a",IF(AND(H960&lt;1,I934=0),0,
IF(I934=0,H960-1,
IF(H960&lt;1,I935,
(((H960-1)*(H936-(H936/(H960))))+((I934/I$10)*I935))/(I936)))))</f>
        <v>0</v>
      </c>
      <c r="J960" s="395">
        <f t="shared" ref="J960" ca="1" si="1371">IF(I960="n/a","n/a",IF(AND(I960&lt;1,J934=0),0,
IF(J934=0,I960-1,
IF(I960&lt;1,J935,
(((I960-1)*(I936-(I936/(I960))))+((J934/J$10)*J935))/(J936)))))</f>
        <v>0</v>
      </c>
      <c r="K960" s="395">
        <f t="shared" ref="K960" ca="1" si="1372">IF(J960="n/a","n/a",IF(AND(J960&lt;1,K934=0),0,
IF(K934=0,J960-1,
IF(J960&lt;1,K935,
(((J960-1)*(J936-(J936/(J960))))+((K934/K$10)*K935))/(K936)))))</f>
        <v>0</v>
      </c>
      <c r="L960" s="395">
        <f t="shared" ref="L960" ca="1" si="1373">IF(K960="n/a","n/a",IF(AND(K960&lt;1,L934=0),0,
IF(L934=0,K960-1,
IF(K960&lt;1,L935,
(((K960-1)*(K936-(K936/(K960))))+((L934/L$10)*L935))/(L936)))))</f>
        <v>0</v>
      </c>
      <c r="M960" s="395">
        <f t="shared" ref="M960" ca="1" si="1374">IF(L960="n/a","n/a",IF(AND(L960&lt;1,M934=0),0,
IF(M934=0,L960-1,
IF(L960&lt;1,M935,
(((L960-1)*(L936-(L936/(L960))))+((M934/M$10)*M935))/(M936)))))</f>
        <v>0</v>
      </c>
      <c r="N960" s="395">
        <f t="shared" ref="N960" ca="1" si="1375">IF(M960="n/a","n/a",IF(AND(M960&lt;1,N934=0),0,
IF(N934=0,M960-1,
IF(M960&lt;1,N935,
(((M960-1)*(M936-(M936/(M960))))+((N934/N$10)*N935))/(N936)))))</f>
        <v>0</v>
      </c>
      <c r="O960" s="395">
        <f t="shared" ref="O960" ca="1" si="1376">IF(N960="n/a","n/a",IF(AND(N960&lt;1,O934=0),0,
IF(O934=0,N960-1,
IF(N960&lt;1,O935,
(((N960-1)*(N936-(N936/(N960))))+((O934/O$10)*O935))/(O936)))))</f>
        <v>0</v>
      </c>
      <c r="P960" s="395">
        <f t="shared" ref="P960" ca="1" si="1377">IF(O960="n/a","n/a",IF(AND(O960&lt;1,P934=0),0,
IF(P934=0,O960-1,
IF(O960&lt;1,P935,
(((O960-1)*(O936-(O936/(O960))))+((P934/P$10)*P935))/(P936)))))</f>
        <v>0</v>
      </c>
      <c r="Q960" s="395">
        <f t="shared" ref="Q960" ca="1" si="1378">IF(P960="n/a","n/a",IF(AND(P960&lt;1,Q934=0),0,
IF(Q934=0,P960-1,
IF(P960&lt;1,Q935,
(((P960-1)*(P936-(P936/(P960))))+((Q934/Q$10)*Q935))/(Q936)))))</f>
        <v>0</v>
      </c>
      <c r="R960" s="395">
        <f t="shared" ref="R960" ca="1" si="1379">IF(Q960="n/a","n/a",IF(AND(Q960&lt;1,R934=0),0,
IF(R934=0,Q960-1,
IF(Q960&lt;1,R935,
(((Q960-1)*(Q936-(Q936/(Q960))))+((R934/R$10)*R935))/(R936)))))</f>
        <v>0</v>
      </c>
      <c r="S960" s="395">
        <f t="shared" ref="S960" ca="1" si="1380">IF(R960="n/a","n/a",IF(AND(R960&lt;1,S934=0),0,
IF(S934=0,R960-1,
IF(R960&lt;1,S935,
(((R960-1)*(R936-(R936/(R960))))+((S934/S$10)*S935))/(S936)))))</f>
        <v>0</v>
      </c>
      <c r="T960" s="395">
        <f t="shared" ref="T960" ca="1" si="1381">IF(S960="n/a","n/a",IF(AND(S960&lt;1,T934=0),0,
IF(T934=0,S960-1,
IF(S960&lt;1,T935,
(((S960-1)*(S936-(S936/(S960))))+((T934/T$10)*T935))/(T936)))))</f>
        <v>0</v>
      </c>
      <c r="U960" s="395">
        <f t="shared" ref="U960" ca="1" si="1382">IF(T960="n/a","n/a",IF(AND(T960&lt;1,U934=0),0,
IF(U934=0,T960-1,
IF(T960&lt;1,U935,
(((T960-1)*(T936-(T936/(T960))))+((U934/U$10)*U935))/(U936)))))</f>
        <v>0</v>
      </c>
      <c r="V960" s="395">
        <f t="shared" ref="V960" ca="1" si="1383">IF(U960="n/a","n/a",IF(AND(U960&lt;1,V934=0),0,
IF(V934=0,U960-1,
IF(U960&lt;1,V935,
(((U960-1)*(U936-(U936/(U960))))+((V934/V$10)*V935))/(V936)))))</f>
        <v>0</v>
      </c>
      <c r="W960" s="395">
        <f t="shared" ref="W960" ca="1" si="1384">IF(V960="n/a","n/a",IF(AND(V960&lt;1,W934=0),0,
IF(W934=0,V960-1,
IF(V960&lt;1,W935,
(((V960-1)*(V936-(V936/(V960))))+((W934/W$10)*W935))/(W936)))))</f>
        <v>0</v>
      </c>
      <c r="X960" s="249"/>
      <c r="Y960" s="249"/>
      <c r="Z960" s="249"/>
      <c r="AA960" s="249"/>
      <c r="AB960" s="249"/>
    </row>
    <row r="961" spans="1:28" hidden="1" outlineLevel="1">
      <c r="A961" s="249"/>
      <c r="B961" s="309" t="s">
        <v>191</v>
      </c>
      <c r="C961" s="395">
        <f ca="1">C933</f>
        <v>0</v>
      </c>
      <c r="D961" s="395">
        <f t="shared" ref="D961" ca="1" si="1385">IF(C961="n/a","n/a",MAX(0,C961-1))</f>
        <v>0</v>
      </c>
      <c r="E961" s="395">
        <f t="shared" ref="E961:E962" ca="1" si="1386">IF(D961="n/a","n/a",MAX(0,D961-1))</f>
        <v>0</v>
      </c>
      <c r="F961" s="395">
        <f t="shared" ref="F961:F963" ca="1" si="1387">IF(E961="n/a","n/a",MAX(0,E961-1))</f>
        <v>0</v>
      </c>
      <c r="G961" s="395">
        <f t="shared" ref="G961:G964" ca="1" si="1388">IF(F961="n/a","n/a",MAX(0,F961-1))</f>
        <v>0</v>
      </c>
      <c r="H961" s="395">
        <f t="shared" ref="H961:H965" ca="1" si="1389">IF(G961="n/a","n/a",MAX(0,G961-1))</f>
        <v>0</v>
      </c>
      <c r="I961" s="395">
        <f t="shared" ref="I961:I966" ca="1" si="1390">IF(H961="n/a","n/a",MAX(0,H961-1))</f>
        <v>0</v>
      </c>
      <c r="J961" s="395">
        <f t="shared" ref="J961:J967" ca="1" si="1391">IF(I961="n/a","n/a",MAX(0,I961-1))</f>
        <v>0</v>
      </c>
      <c r="K961" s="395">
        <f t="shared" ref="K961:K968" ca="1" si="1392">IF(J961="n/a","n/a",MAX(0,J961-1))</f>
        <v>0</v>
      </c>
      <c r="L961" s="395">
        <f t="shared" ref="L961:L969" ca="1" si="1393">IF(K961="n/a","n/a",MAX(0,K961-1))</f>
        <v>0</v>
      </c>
      <c r="M961" s="395">
        <f t="shared" ref="M961:M970" ca="1" si="1394">IF(L961="n/a","n/a",MAX(0,L961-1))</f>
        <v>0</v>
      </c>
      <c r="N961" s="395">
        <f t="shared" ref="N961:N971" ca="1" si="1395">IF(M961="n/a","n/a",MAX(0,M961-1))</f>
        <v>0</v>
      </c>
      <c r="O961" s="395">
        <f t="shared" ref="O961:O972" ca="1" si="1396">IF(N961="n/a","n/a",MAX(0,N961-1))</f>
        <v>0</v>
      </c>
      <c r="P961" s="395">
        <f t="shared" ref="P961:P973" ca="1" si="1397">IF(O961="n/a","n/a",MAX(0,O961-1))</f>
        <v>0</v>
      </c>
      <c r="Q961" s="395">
        <f t="shared" ref="Q961:Q974" ca="1" si="1398">IF(P961="n/a","n/a",MAX(0,P961-1))</f>
        <v>0</v>
      </c>
      <c r="R961" s="395">
        <f t="shared" ref="R961:R975" ca="1" si="1399">IF(Q961="n/a","n/a",MAX(0,Q961-1))</f>
        <v>0</v>
      </c>
      <c r="S961" s="395">
        <f t="shared" ref="S961:S976" ca="1" si="1400">IF(R961="n/a","n/a",MAX(0,R961-1))</f>
        <v>0</v>
      </c>
      <c r="T961" s="395">
        <f t="shared" ref="T961:T977" ca="1" si="1401">IF(S961="n/a","n/a",MAX(0,S961-1))</f>
        <v>0</v>
      </c>
      <c r="U961" s="395">
        <f t="shared" ref="U961:U978" ca="1" si="1402">IF(T961="n/a","n/a",MAX(0,T961-1))</f>
        <v>0</v>
      </c>
      <c r="V961" s="395">
        <f t="shared" ref="V961:V979" ca="1" si="1403">IF(U961="n/a","n/a",MAX(0,U961-1))</f>
        <v>0</v>
      </c>
      <c r="W961" s="395">
        <f t="shared" ref="W961:W979" ca="1" si="1404">IF(V961="n/a","n/a",MAX(0,V961-1))</f>
        <v>0</v>
      </c>
      <c r="X961" s="249"/>
      <c r="Y961" s="249"/>
      <c r="Z961" s="249"/>
      <c r="AA961" s="249"/>
      <c r="AB961" s="249"/>
    </row>
    <row r="962" spans="1:28" hidden="1" outlineLevel="1">
      <c r="A962" s="249"/>
      <c r="B962" s="309" t="str">
        <f t="shared" ref="B962:B981" ca="1" si="1405">"RL Capex "&amp;OFFSET($C$6,0,A938)</f>
        <v>RL Capex 2013</v>
      </c>
      <c r="C962" s="396"/>
      <c r="D962" s="400">
        <f ca="1">D933</f>
        <v>0</v>
      </c>
      <c r="E962" s="395">
        <f t="shared" ca="1" si="1386"/>
        <v>0</v>
      </c>
      <c r="F962" s="395">
        <f t="shared" ca="1" si="1387"/>
        <v>0</v>
      </c>
      <c r="G962" s="395">
        <f t="shared" ca="1" si="1388"/>
        <v>0</v>
      </c>
      <c r="H962" s="395">
        <f t="shared" ca="1" si="1389"/>
        <v>0</v>
      </c>
      <c r="I962" s="395">
        <f t="shared" ca="1" si="1390"/>
        <v>0</v>
      </c>
      <c r="J962" s="395">
        <f t="shared" ca="1" si="1391"/>
        <v>0</v>
      </c>
      <c r="K962" s="395">
        <f t="shared" ca="1" si="1392"/>
        <v>0</v>
      </c>
      <c r="L962" s="395">
        <f t="shared" ca="1" si="1393"/>
        <v>0</v>
      </c>
      <c r="M962" s="395">
        <f t="shared" ca="1" si="1394"/>
        <v>0</v>
      </c>
      <c r="N962" s="395">
        <f t="shared" ca="1" si="1395"/>
        <v>0</v>
      </c>
      <c r="O962" s="395">
        <f t="shared" ca="1" si="1396"/>
        <v>0</v>
      </c>
      <c r="P962" s="395">
        <f t="shared" ca="1" si="1397"/>
        <v>0</v>
      </c>
      <c r="Q962" s="395">
        <f t="shared" ca="1" si="1398"/>
        <v>0</v>
      </c>
      <c r="R962" s="395">
        <f t="shared" ca="1" si="1399"/>
        <v>0</v>
      </c>
      <c r="S962" s="395">
        <f t="shared" ca="1" si="1400"/>
        <v>0</v>
      </c>
      <c r="T962" s="395">
        <f t="shared" ca="1" si="1401"/>
        <v>0</v>
      </c>
      <c r="U962" s="395">
        <f t="shared" ca="1" si="1402"/>
        <v>0</v>
      </c>
      <c r="V962" s="395">
        <f t="shared" ca="1" si="1403"/>
        <v>0</v>
      </c>
      <c r="W962" s="395">
        <f t="shared" ca="1" si="1404"/>
        <v>0</v>
      </c>
      <c r="X962" s="249"/>
      <c r="Y962" s="249"/>
      <c r="Z962" s="249"/>
      <c r="AA962" s="249"/>
      <c r="AB962" s="249"/>
    </row>
    <row r="963" spans="1:28" hidden="1" outlineLevel="1">
      <c r="A963" s="249"/>
      <c r="B963" s="309" t="str">
        <f t="shared" ca="1" si="1405"/>
        <v>RL Capex 2014</v>
      </c>
      <c r="C963" s="401"/>
      <c r="D963" s="396"/>
      <c r="E963" s="400">
        <f ca="1">E933</f>
        <v>0</v>
      </c>
      <c r="F963" s="395">
        <f t="shared" ca="1" si="1387"/>
        <v>0</v>
      </c>
      <c r="G963" s="395">
        <f t="shared" ca="1" si="1388"/>
        <v>0</v>
      </c>
      <c r="H963" s="395">
        <f t="shared" ca="1" si="1389"/>
        <v>0</v>
      </c>
      <c r="I963" s="395">
        <f t="shared" ca="1" si="1390"/>
        <v>0</v>
      </c>
      <c r="J963" s="395">
        <f t="shared" ca="1" si="1391"/>
        <v>0</v>
      </c>
      <c r="K963" s="395">
        <f t="shared" ca="1" si="1392"/>
        <v>0</v>
      </c>
      <c r="L963" s="395">
        <f t="shared" ca="1" si="1393"/>
        <v>0</v>
      </c>
      <c r="M963" s="395">
        <f t="shared" ca="1" si="1394"/>
        <v>0</v>
      </c>
      <c r="N963" s="395">
        <f t="shared" ca="1" si="1395"/>
        <v>0</v>
      </c>
      <c r="O963" s="395">
        <f t="shared" ca="1" si="1396"/>
        <v>0</v>
      </c>
      <c r="P963" s="395">
        <f t="shared" ca="1" si="1397"/>
        <v>0</v>
      </c>
      <c r="Q963" s="395">
        <f t="shared" ca="1" si="1398"/>
        <v>0</v>
      </c>
      <c r="R963" s="395">
        <f t="shared" ca="1" si="1399"/>
        <v>0</v>
      </c>
      <c r="S963" s="395">
        <f t="shared" ca="1" si="1400"/>
        <v>0</v>
      </c>
      <c r="T963" s="395">
        <f t="shared" ca="1" si="1401"/>
        <v>0</v>
      </c>
      <c r="U963" s="395">
        <f t="shared" ca="1" si="1402"/>
        <v>0</v>
      </c>
      <c r="V963" s="395">
        <f t="shared" ca="1" si="1403"/>
        <v>0</v>
      </c>
      <c r="W963" s="395">
        <f t="shared" ca="1" si="1404"/>
        <v>0</v>
      </c>
      <c r="X963" s="249"/>
      <c r="Y963" s="249"/>
      <c r="Z963" s="249"/>
      <c r="AA963" s="249"/>
      <c r="AB963" s="249"/>
    </row>
    <row r="964" spans="1:28" hidden="1" outlineLevel="1">
      <c r="A964" s="249"/>
      <c r="B964" s="309" t="str">
        <f t="shared" ca="1" si="1405"/>
        <v>RL Capex 2015</v>
      </c>
      <c r="C964" s="401"/>
      <c r="D964" s="401"/>
      <c r="E964" s="396"/>
      <c r="F964" s="400">
        <f ca="1">F933</f>
        <v>0</v>
      </c>
      <c r="G964" s="395">
        <f t="shared" ca="1" si="1388"/>
        <v>0</v>
      </c>
      <c r="H964" s="395">
        <f t="shared" ca="1" si="1389"/>
        <v>0</v>
      </c>
      <c r="I964" s="395">
        <f t="shared" ca="1" si="1390"/>
        <v>0</v>
      </c>
      <c r="J964" s="395">
        <f t="shared" ca="1" si="1391"/>
        <v>0</v>
      </c>
      <c r="K964" s="395">
        <f t="shared" ca="1" si="1392"/>
        <v>0</v>
      </c>
      <c r="L964" s="395">
        <f t="shared" ca="1" si="1393"/>
        <v>0</v>
      </c>
      <c r="M964" s="395">
        <f t="shared" ca="1" si="1394"/>
        <v>0</v>
      </c>
      <c r="N964" s="395">
        <f t="shared" ca="1" si="1395"/>
        <v>0</v>
      </c>
      <c r="O964" s="395">
        <f t="shared" ca="1" si="1396"/>
        <v>0</v>
      </c>
      <c r="P964" s="395">
        <f t="shared" ca="1" si="1397"/>
        <v>0</v>
      </c>
      <c r="Q964" s="395">
        <f t="shared" ca="1" si="1398"/>
        <v>0</v>
      </c>
      <c r="R964" s="395">
        <f t="shared" ca="1" si="1399"/>
        <v>0</v>
      </c>
      <c r="S964" s="395">
        <f t="shared" ca="1" si="1400"/>
        <v>0</v>
      </c>
      <c r="T964" s="395">
        <f t="shared" ca="1" si="1401"/>
        <v>0</v>
      </c>
      <c r="U964" s="395">
        <f t="shared" ca="1" si="1402"/>
        <v>0</v>
      </c>
      <c r="V964" s="395">
        <f t="shared" ca="1" si="1403"/>
        <v>0</v>
      </c>
      <c r="W964" s="395">
        <f t="shared" ca="1" si="1404"/>
        <v>0</v>
      </c>
      <c r="X964" s="249"/>
      <c r="Y964" s="249"/>
      <c r="Z964" s="249"/>
      <c r="AA964" s="249"/>
      <c r="AB964" s="249"/>
    </row>
    <row r="965" spans="1:28" hidden="1" outlineLevel="1">
      <c r="A965" s="249"/>
      <c r="B965" s="309" t="str">
        <f t="shared" ca="1" si="1405"/>
        <v>RL Capex 2016</v>
      </c>
      <c r="C965" s="401"/>
      <c r="D965" s="401"/>
      <c r="E965" s="401"/>
      <c r="F965" s="396"/>
      <c r="G965" s="400">
        <f ca="1">G933</f>
        <v>0</v>
      </c>
      <c r="H965" s="395">
        <f t="shared" ca="1" si="1389"/>
        <v>0</v>
      </c>
      <c r="I965" s="395">
        <f t="shared" ca="1" si="1390"/>
        <v>0</v>
      </c>
      <c r="J965" s="395">
        <f t="shared" ca="1" si="1391"/>
        <v>0</v>
      </c>
      <c r="K965" s="395">
        <f t="shared" ca="1" si="1392"/>
        <v>0</v>
      </c>
      <c r="L965" s="395">
        <f t="shared" ca="1" si="1393"/>
        <v>0</v>
      </c>
      <c r="M965" s="395">
        <f t="shared" ca="1" si="1394"/>
        <v>0</v>
      </c>
      <c r="N965" s="395">
        <f t="shared" ca="1" si="1395"/>
        <v>0</v>
      </c>
      <c r="O965" s="395">
        <f t="shared" ca="1" si="1396"/>
        <v>0</v>
      </c>
      <c r="P965" s="395">
        <f t="shared" ca="1" si="1397"/>
        <v>0</v>
      </c>
      <c r="Q965" s="395">
        <f t="shared" ca="1" si="1398"/>
        <v>0</v>
      </c>
      <c r="R965" s="395">
        <f t="shared" ca="1" si="1399"/>
        <v>0</v>
      </c>
      <c r="S965" s="395">
        <f t="shared" ca="1" si="1400"/>
        <v>0</v>
      </c>
      <c r="T965" s="395">
        <f t="shared" ca="1" si="1401"/>
        <v>0</v>
      </c>
      <c r="U965" s="395">
        <f t="shared" ca="1" si="1402"/>
        <v>0</v>
      </c>
      <c r="V965" s="395">
        <f t="shared" ca="1" si="1403"/>
        <v>0</v>
      </c>
      <c r="W965" s="395">
        <f t="shared" ca="1" si="1404"/>
        <v>0</v>
      </c>
      <c r="X965" s="249"/>
      <c r="Y965" s="249"/>
      <c r="Z965" s="249"/>
      <c r="AA965" s="249"/>
      <c r="AB965" s="249"/>
    </row>
    <row r="966" spans="1:28" hidden="1" outlineLevel="1">
      <c r="A966" s="249"/>
      <c r="B966" s="309" t="str">
        <f t="shared" ca="1" si="1405"/>
        <v>RL Capex 2017</v>
      </c>
      <c r="C966" s="401"/>
      <c r="D966" s="401"/>
      <c r="E966" s="401"/>
      <c r="F966" s="401"/>
      <c r="G966" s="396"/>
      <c r="H966" s="400">
        <f ca="1">H933</f>
        <v>0</v>
      </c>
      <c r="I966" s="395">
        <f t="shared" ca="1" si="1390"/>
        <v>0</v>
      </c>
      <c r="J966" s="395">
        <f t="shared" ca="1" si="1391"/>
        <v>0</v>
      </c>
      <c r="K966" s="395">
        <f t="shared" ca="1" si="1392"/>
        <v>0</v>
      </c>
      <c r="L966" s="395">
        <f t="shared" ca="1" si="1393"/>
        <v>0</v>
      </c>
      <c r="M966" s="395">
        <f t="shared" ca="1" si="1394"/>
        <v>0</v>
      </c>
      <c r="N966" s="395">
        <f t="shared" ca="1" si="1395"/>
        <v>0</v>
      </c>
      <c r="O966" s="395">
        <f t="shared" ca="1" si="1396"/>
        <v>0</v>
      </c>
      <c r="P966" s="395">
        <f t="shared" ca="1" si="1397"/>
        <v>0</v>
      </c>
      <c r="Q966" s="395">
        <f t="shared" ca="1" si="1398"/>
        <v>0</v>
      </c>
      <c r="R966" s="395">
        <f t="shared" ca="1" si="1399"/>
        <v>0</v>
      </c>
      <c r="S966" s="395">
        <f t="shared" ca="1" si="1400"/>
        <v>0</v>
      </c>
      <c r="T966" s="395">
        <f t="shared" ca="1" si="1401"/>
        <v>0</v>
      </c>
      <c r="U966" s="395">
        <f t="shared" ca="1" si="1402"/>
        <v>0</v>
      </c>
      <c r="V966" s="395">
        <f t="shared" ca="1" si="1403"/>
        <v>0</v>
      </c>
      <c r="W966" s="395">
        <f t="shared" ca="1" si="1404"/>
        <v>0</v>
      </c>
      <c r="X966" s="249"/>
      <c r="Y966" s="249"/>
      <c r="Z966" s="249"/>
      <c r="AA966" s="249"/>
      <c r="AB966" s="249"/>
    </row>
    <row r="967" spans="1:28" hidden="1" outlineLevel="1">
      <c r="A967" s="249"/>
      <c r="B967" s="309" t="str">
        <f t="shared" ca="1" si="1405"/>
        <v>RL Capex 2018</v>
      </c>
      <c r="C967" s="401"/>
      <c r="D967" s="401"/>
      <c r="E967" s="401"/>
      <c r="F967" s="401"/>
      <c r="G967" s="401"/>
      <c r="H967" s="396"/>
      <c r="I967" s="400">
        <f ca="1">I933</f>
        <v>0</v>
      </c>
      <c r="J967" s="395">
        <f t="shared" ca="1" si="1391"/>
        <v>0</v>
      </c>
      <c r="K967" s="395">
        <f t="shared" ca="1" si="1392"/>
        <v>0</v>
      </c>
      <c r="L967" s="395">
        <f t="shared" ca="1" si="1393"/>
        <v>0</v>
      </c>
      <c r="M967" s="395">
        <f t="shared" ca="1" si="1394"/>
        <v>0</v>
      </c>
      <c r="N967" s="395">
        <f t="shared" ca="1" si="1395"/>
        <v>0</v>
      </c>
      <c r="O967" s="395">
        <f t="shared" ca="1" si="1396"/>
        <v>0</v>
      </c>
      <c r="P967" s="395">
        <f t="shared" ca="1" si="1397"/>
        <v>0</v>
      </c>
      <c r="Q967" s="395">
        <f t="shared" ca="1" si="1398"/>
        <v>0</v>
      </c>
      <c r="R967" s="395">
        <f t="shared" ca="1" si="1399"/>
        <v>0</v>
      </c>
      <c r="S967" s="395">
        <f t="shared" ca="1" si="1400"/>
        <v>0</v>
      </c>
      <c r="T967" s="395">
        <f t="shared" ca="1" si="1401"/>
        <v>0</v>
      </c>
      <c r="U967" s="395">
        <f t="shared" ca="1" si="1402"/>
        <v>0</v>
      </c>
      <c r="V967" s="395">
        <f t="shared" ca="1" si="1403"/>
        <v>0</v>
      </c>
      <c r="W967" s="395">
        <f t="shared" ca="1" si="1404"/>
        <v>0</v>
      </c>
      <c r="X967" s="249"/>
      <c r="Y967" s="249"/>
      <c r="Z967" s="249"/>
      <c r="AA967" s="249"/>
      <c r="AB967" s="249"/>
    </row>
    <row r="968" spans="1:28" hidden="1" outlineLevel="1">
      <c r="A968" s="249"/>
      <c r="B968" s="309" t="str">
        <f t="shared" ca="1" si="1405"/>
        <v>RL Capex 2019</v>
      </c>
      <c r="C968" s="401"/>
      <c r="D968" s="401"/>
      <c r="E968" s="401"/>
      <c r="F968" s="401"/>
      <c r="G968" s="401"/>
      <c r="H968" s="401"/>
      <c r="I968" s="396"/>
      <c r="J968" s="400">
        <f ca="1">J933</f>
        <v>0</v>
      </c>
      <c r="K968" s="395">
        <f t="shared" ca="1" si="1392"/>
        <v>0</v>
      </c>
      <c r="L968" s="395">
        <f t="shared" ca="1" si="1393"/>
        <v>0</v>
      </c>
      <c r="M968" s="395">
        <f t="shared" ca="1" si="1394"/>
        <v>0</v>
      </c>
      <c r="N968" s="395">
        <f t="shared" ca="1" si="1395"/>
        <v>0</v>
      </c>
      <c r="O968" s="395">
        <f t="shared" ca="1" si="1396"/>
        <v>0</v>
      </c>
      <c r="P968" s="395">
        <f t="shared" ca="1" si="1397"/>
        <v>0</v>
      </c>
      <c r="Q968" s="395">
        <f t="shared" ca="1" si="1398"/>
        <v>0</v>
      </c>
      <c r="R968" s="395">
        <f t="shared" ca="1" si="1399"/>
        <v>0</v>
      </c>
      <c r="S968" s="395">
        <f t="shared" ca="1" si="1400"/>
        <v>0</v>
      </c>
      <c r="T968" s="395">
        <f t="shared" ca="1" si="1401"/>
        <v>0</v>
      </c>
      <c r="U968" s="395">
        <f t="shared" ca="1" si="1402"/>
        <v>0</v>
      </c>
      <c r="V968" s="395">
        <f t="shared" ca="1" si="1403"/>
        <v>0</v>
      </c>
      <c r="W968" s="395">
        <f t="shared" ca="1" si="1404"/>
        <v>0</v>
      </c>
      <c r="X968" s="249"/>
      <c r="Y968" s="249"/>
      <c r="Z968" s="249"/>
      <c r="AA968" s="249"/>
      <c r="AB968" s="249"/>
    </row>
    <row r="969" spans="1:28" hidden="1" outlineLevel="1">
      <c r="A969" s="249"/>
      <c r="B969" s="309" t="str">
        <f t="shared" ca="1" si="1405"/>
        <v>RL Capex 2020</v>
      </c>
      <c r="C969" s="401"/>
      <c r="D969" s="401"/>
      <c r="E969" s="401"/>
      <c r="F969" s="401"/>
      <c r="G969" s="401"/>
      <c r="H969" s="401"/>
      <c r="I969" s="401"/>
      <c r="J969" s="396"/>
      <c r="K969" s="400">
        <f ca="1">K933</f>
        <v>0</v>
      </c>
      <c r="L969" s="395">
        <f t="shared" ca="1" si="1393"/>
        <v>0</v>
      </c>
      <c r="M969" s="395">
        <f t="shared" ca="1" si="1394"/>
        <v>0</v>
      </c>
      <c r="N969" s="395">
        <f t="shared" ca="1" si="1395"/>
        <v>0</v>
      </c>
      <c r="O969" s="395">
        <f t="shared" ca="1" si="1396"/>
        <v>0</v>
      </c>
      <c r="P969" s="395">
        <f t="shared" ca="1" si="1397"/>
        <v>0</v>
      </c>
      <c r="Q969" s="395">
        <f t="shared" ca="1" si="1398"/>
        <v>0</v>
      </c>
      <c r="R969" s="395">
        <f t="shared" ca="1" si="1399"/>
        <v>0</v>
      </c>
      <c r="S969" s="395">
        <f t="shared" ca="1" si="1400"/>
        <v>0</v>
      </c>
      <c r="T969" s="395">
        <f t="shared" ca="1" si="1401"/>
        <v>0</v>
      </c>
      <c r="U969" s="395">
        <f t="shared" ca="1" si="1402"/>
        <v>0</v>
      </c>
      <c r="V969" s="395">
        <f t="shared" ca="1" si="1403"/>
        <v>0</v>
      </c>
      <c r="W969" s="395">
        <f t="shared" ca="1" si="1404"/>
        <v>0</v>
      </c>
      <c r="X969" s="249"/>
      <c r="Y969" s="249"/>
      <c r="Z969" s="249"/>
      <c r="AA969" s="249"/>
      <c r="AB969" s="249"/>
    </row>
    <row r="970" spans="1:28" hidden="1" outlineLevel="1">
      <c r="A970" s="249"/>
      <c r="B970" s="309" t="str">
        <f t="shared" ca="1" si="1405"/>
        <v>RL Capex 2021</v>
      </c>
      <c r="C970" s="401"/>
      <c r="D970" s="401"/>
      <c r="E970" s="401"/>
      <c r="F970" s="401"/>
      <c r="G970" s="401"/>
      <c r="H970" s="401"/>
      <c r="I970" s="401"/>
      <c r="J970" s="401"/>
      <c r="K970" s="396"/>
      <c r="L970" s="400">
        <f ca="1">L933</f>
        <v>0</v>
      </c>
      <c r="M970" s="395">
        <f t="shared" ca="1" si="1394"/>
        <v>0</v>
      </c>
      <c r="N970" s="395">
        <f t="shared" ca="1" si="1395"/>
        <v>0</v>
      </c>
      <c r="O970" s="395">
        <f t="shared" ca="1" si="1396"/>
        <v>0</v>
      </c>
      <c r="P970" s="395">
        <f t="shared" ca="1" si="1397"/>
        <v>0</v>
      </c>
      <c r="Q970" s="395">
        <f t="shared" ca="1" si="1398"/>
        <v>0</v>
      </c>
      <c r="R970" s="395">
        <f t="shared" ca="1" si="1399"/>
        <v>0</v>
      </c>
      <c r="S970" s="395">
        <f t="shared" ca="1" si="1400"/>
        <v>0</v>
      </c>
      <c r="T970" s="395">
        <f t="shared" ca="1" si="1401"/>
        <v>0</v>
      </c>
      <c r="U970" s="395">
        <f t="shared" ca="1" si="1402"/>
        <v>0</v>
      </c>
      <c r="V970" s="395">
        <f t="shared" ca="1" si="1403"/>
        <v>0</v>
      </c>
      <c r="W970" s="395">
        <f t="shared" ca="1" si="1404"/>
        <v>0</v>
      </c>
      <c r="X970" s="249"/>
      <c r="Y970" s="249"/>
      <c r="Z970" s="249"/>
      <c r="AA970" s="249"/>
      <c r="AB970" s="249"/>
    </row>
    <row r="971" spans="1:28" hidden="1" outlineLevel="1">
      <c r="A971" s="249"/>
      <c r="B971" s="309" t="str">
        <f t="shared" ca="1" si="1405"/>
        <v>RL Capex 2022</v>
      </c>
      <c r="C971" s="401"/>
      <c r="D971" s="401"/>
      <c r="E971" s="401"/>
      <c r="F971" s="401"/>
      <c r="G971" s="401"/>
      <c r="H971" s="401"/>
      <c r="I971" s="401"/>
      <c r="J971" s="401"/>
      <c r="K971" s="401"/>
      <c r="L971" s="396"/>
      <c r="M971" s="400">
        <f ca="1">M933</f>
        <v>0</v>
      </c>
      <c r="N971" s="395">
        <f t="shared" ca="1" si="1395"/>
        <v>0</v>
      </c>
      <c r="O971" s="395">
        <f t="shared" ca="1" si="1396"/>
        <v>0</v>
      </c>
      <c r="P971" s="395">
        <f t="shared" ca="1" si="1397"/>
        <v>0</v>
      </c>
      <c r="Q971" s="395">
        <f t="shared" ca="1" si="1398"/>
        <v>0</v>
      </c>
      <c r="R971" s="395">
        <f t="shared" ca="1" si="1399"/>
        <v>0</v>
      </c>
      <c r="S971" s="395">
        <f t="shared" ca="1" si="1400"/>
        <v>0</v>
      </c>
      <c r="T971" s="395">
        <f t="shared" ca="1" si="1401"/>
        <v>0</v>
      </c>
      <c r="U971" s="395">
        <f t="shared" ca="1" si="1402"/>
        <v>0</v>
      </c>
      <c r="V971" s="395">
        <f t="shared" ca="1" si="1403"/>
        <v>0</v>
      </c>
      <c r="W971" s="395">
        <f t="shared" ca="1" si="1404"/>
        <v>0</v>
      </c>
      <c r="X971" s="249"/>
      <c r="Y971" s="249"/>
      <c r="Z971" s="249"/>
      <c r="AA971" s="249"/>
      <c r="AB971" s="249"/>
    </row>
    <row r="972" spans="1:28" hidden="1" outlineLevel="1">
      <c r="A972" s="249"/>
      <c r="B972" s="309" t="str">
        <f t="shared" ca="1" si="1405"/>
        <v>RL Capex 2023</v>
      </c>
      <c r="C972" s="401"/>
      <c r="D972" s="401"/>
      <c r="E972" s="401"/>
      <c r="F972" s="401"/>
      <c r="G972" s="401"/>
      <c r="H972" s="401"/>
      <c r="I972" s="401"/>
      <c r="J972" s="401"/>
      <c r="K972" s="401"/>
      <c r="L972" s="401"/>
      <c r="M972" s="396"/>
      <c r="N972" s="400">
        <f>N933</f>
        <v>0</v>
      </c>
      <c r="O972" s="395">
        <f t="shared" si="1396"/>
        <v>0</v>
      </c>
      <c r="P972" s="395">
        <f t="shared" si="1397"/>
        <v>0</v>
      </c>
      <c r="Q972" s="395">
        <f t="shared" si="1398"/>
        <v>0</v>
      </c>
      <c r="R972" s="395">
        <f t="shared" si="1399"/>
        <v>0</v>
      </c>
      <c r="S972" s="395">
        <f t="shared" si="1400"/>
        <v>0</v>
      </c>
      <c r="T972" s="395">
        <f t="shared" si="1401"/>
        <v>0</v>
      </c>
      <c r="U972" s="395">
        <f t="shared" si="1402"/>
        <v>0</v>
      </c>
      <c r="V972" s="395">
        <f t="shared" si="1403"/>
        <v>0</v>
      </c>
      <c r="W972" s="395">
        <f t="shared" si="1404"/>
        <v>0</v>
      </c>
      <c r="X972" s="249"/>
      <c r="Y972" s="249"/>
      <c r="Z972" s="249"/>
      <c r="AA972" s="249"/>
      <c r="AB972" s="249"/>
    </row>
    <row r="973" spans="1:28" hidden="1" outlineLevel="1">
      <c r="A973" s="249"/>
      <c r="B973" s="309" t="str">
        <f t="shared" ca="1" si="1405"/>
        <v>RL Capex 2024</v>
      </c>
      <c r="C973" s="401"/>
      <c r="D973" s="401"/>
      <c r="E973" s="401"/>
      <c r="F973" s="401"/>
      <c r="G973" s="401"/>
      <c r="H973" s="401"/>
      <c r="I973" s="401"/>
      <c r="J973" s="401"/>
      <c r="K973" s="401"/>
      <c r="L973" s="401"/>
      <c r="M973" s="401"/>
      <c r="N973" s="396"/>
      <c r="O973" s="400">
        <f>O933</f>
        <v>0</v>
      </c>
      <c r="P973" s="395">
        <f t="shared" si="1397"/>
        <v>0</v>
      </c>
      <c r="Q973" s="395">
        <f t="shared" si="1398"/>
        <v>0</v>
      </c>
      <c r="R973" s="395">
        <f t="shared" si="1399"/>
        <v>0</v>
      </c>
      <c r="S973" s="395">
        <f t="shared" si="1400"/>
        <v>0</v>
      </c>
      <c r="T973" s="395">
        <f t="shared" si="1401"/>
        <v>0</v>
      </c>
      <c r="U973" s="395">
        <f t="shared" si="1402"/>
        <v>0</v>
      </c>
      <c r="V973" s="395">
        <f t="shared" si="1403"/>
        <v>0</v>
      </c>
      <c r="W973" s="395">
        <f t="shared" si="1404"/>
        <v>0</v>
      </c>
      <c r="X973" s="249"/>
      <c r="Y973" s="249"/>
      <c r="Z973" s="249"/>
      <c r="AA973" s="249"/>
      <c r="AB973" s="249"/>
    </row>
    <row r="974" spans="1:28" hidden="1" outlineLevel="1">
      <c r="A974" s="249"/>
      <c r="B974" s="309" t="str">
        <f t="shared" ca="1" si="1405"/>
        <v>RL Capex 2025</v>
      </c>
      <c r="C974" s="401"/>
      <c r="D974" s="401"/>
      <c r="E974" s="401"/>
      <c r="F974" s="401"/>
      <c r="G974" s="401"/>
      <c r="H974" s="401"/>
      <c r="I974" s="401"/>
      <c r="J974" s="401"/>
      <c r="K974" s="401"/>
      <c r="L974" s="401"/>
      <c r="M974" s="401"/>
      <c r="N974" s="401"/>
      <c r="O974" s="396"/>
      <c r="P974" s="400">
        <f>P933</f>
        <v>0</v>
      </c>
      <c r="Q974" s="395">
        <f t="shared" si="1398"/>
        <v>0</v>
      </c>
      <c r="R974" s="395">
        <f t="shared" si="1399"/>
        <v>0</v>
      </c>
      <c r="S974" s="395">
        <f t="shared" si="1400"/>
        <v>0</v>
      </c>
      <c r="T974" s="395">
        <f t="shared" si="1401"/>
        <v>0</v>
      </c>
      <c r="U974" s="395">
        <f t="shared" si="1402"/>
        <v>0</v>
      </c>
      <c r="V974" s="395">
        <f t="shared" si="1403"/>
        <v>0</v>
      </c>
      <c r="W974" s="395">
        <f t="shared" si="1404"/>
        <v>0</v>
      </c>
      <c r="X974" s="249"/>
      <c r="Y974" s="249"/>
      <c r="Z974" s="249"/>
      <c r="AA974" s="249"/>
      <c r="AB974" s="249"/>
    </row>
    <row r="975" spans="1:28" hidden="1" outlineLevel="1">
      <c r="A975" s="249"/>
      <c r="B975" s="309" t="str">
        <f t="shared" ca="1" si="1405"/>
        <v>RL Capex 2026</v>
      </c>
      <c r="C975" s="401"/>
      <c r="D975" s="401"/>
      <c r="E975" s="401"/>
      <c r="F975" s="401"/>
      <c r="G975" s="401"/>
      <c r="H975" s="401"/>
      <c r="I975" s="401"/>
      <c r="J975" s="401"/>
      <c r="K975" s="401"/>
      <c r="L975" s="401"/>
      <c r="M975" s="401"/>
      <c r="N975" s="401"/>
      <c r="O975" s="401"/>
      <c r="P975" s="396"/>
      <c r="Q975" s="400">
        <f>Q933</f>
        <v>0</v>
      </c>
      <c r="R975" s="395">
        <f t="shared" si="1399"/>
        <v>0</v>
      </c>
      <c r="S975" s="395">
        <f t="shared" si="1400"/>
        <v>0</v>
      </c>
      <c r="T975" s="395">
        <f t="shared" si="1401"/>
        <v>0</v>
      </c>
      <c r="U975" s="395">
        <f t="shared" si="1402"/>
        <v>0</v>
      </c>
      <c r="V975" s="395">
        <f t="shared" si="1403"/>
        <v>0</v>
      </c>
      <c r="W975" s="395">
        <f t="shared" si="1404"/>
        <v>0</v>
      </c>
      <c r="X975" s="249"/>
      <c r="Y975" s="249"/>
      <c r="Z975" s="249"/>
      <c r="AA975" s="249"/>
      <c r="AB975" s="249"/>
    </row>
    <row r="976" spans="1:28" hidden="1" outlineLevel="1">
      <c r="A976" s="249"/>
      <c r="B976" s="309" t="str">
        <f t="shared" ca="1" si="1405"/>
        <v>RL Capex 2027</v>
      </c>
      <c r="C976" s="401"/>
      <c r="D976" s="401"/>
      <c r="E976" s="401"/>
      <c r="F976" s="401"/>
      <c r="G976" s="401"/>
      <c r="H976" s="401"/>
      <c r="I976" s="401"/>
      <c r="J976" s="401"/>
      <c r="K976" s="401"/>
      <c r="L976" s="401"/>
      <c r="M976" s="401"/>
      <c r="N976" s="401"/>
      <c r="O976" s="401"/>
      <c r="P976" s="401"/>
      <c r="Q976" s="396"/>
      <c r="R976" s="400">
        <f>R933</f>
        <v>0</v>
      </c>
      <c r="S976" s="395">
        <f t="shared" si="1400"/>
        <v>0</v>
      </c>
      <c r="T976" s="395">
        <f t="shared" si="1401"/>
        <v>0</v>
      </c>
      <c r="U976" s="395">
        <f t="shared" si="1402"/>
        <v>0</v>
      </c>
      <c r="V976" s="395">
        <f t="shared" si="1403"/>
        <v>0</v>
      </c>
      <c r="W976" s="395">
        <f t="shared" si="1404"/>
        <v>0</v>
      </c>
      <c r="X976" s="249"/>
      <c r="Y976" s="249"/>
      <c r="Z976" s="249"/>
      <c r="AA976" s="249"/>
      <c r="AB976" s="249"/>
    </row>
    <row r="977" spans="1:28" hidden="1" outlineLevel="1">
      <c r="A977" s="249"/>
      <c r="B977" s="309" t="str">
        <f t="shared" ca="1" si="1405"/>
        <v>RL Capex 2028</v>
      </c>
      <c r="C977" s="401"/>
      <c r="D977" s="401"/>
      <c r="E977" s="401"/>
      <c r="F977" s="401"/>
      <c r="G977" s="401"/>
      <c r="H977" s="401"/>
      <c r="I977" s="401"/>
      <c r="J977" s="401"/>
      <c r="K977" s="401"/>
      <c r="L977" s="401"/>
      <c r="M977" s="401"/>
      <c r="N977" s="401"/>
      <c r="O977" s="401"/>
      <c r="P977" s="401"/>
      <c r="Q977" s="401"/>
      <c r="R977" s="396"/>
      <c r="S977" s="400">
        <f>S933</f>
        <v>0</v>
      </c>
      <c r="T977" s="395">
        <f t="shared" si="1401"/>
        <v>0</v>
      </c>
      <c r="U977" s="395">
        <f t="shared" si="1402"/>
        <v>0</v>
      </c>
      <c r="V977" s="395">
        <f t="shared" si="1403"/>
        <v>0</v>
      </c>
      <c r="W977" s="395">
        <f t="shared" si="1404"/>
        <v>0</v>
      </c>
      <c r="X977" s="249"/>
      <c r="Y977" s="249"/>
      <c r="Z977" s="249"/>
      <c r="AA977" s="249"/>
      <c r="AB977" s="249"/>
    </row>
    <row r="978" spans="1:28" hidden="1" outlineLevel="1">
      <c r="A978" s="249"/>
      <c r="B978" s="309" t="str">
        <f t="shared" ca="1" si="1405"/>
        <v>RL Capex 2029</v>
      </c>
      <c r="C978" s="401"/>
      <c r="D978" s="401"/>
      <c r="E978" s="401"/>
      <c r="F978" s="401"/>
      <c r="G978" s="401"/>
      <c r="H978" s="401"/>
      <c r="I978" s="401"/>
      <c r="J978" s="401"/>
      <c r="K978" s="401"/>
      <c r="L978" s="401"/>
      <c r="M978" s="401"/>
      <c r="N978" s="401"/>
      <c r="O978" s="401"/>
      <c r="P978" s="401"/>
      <c r="Q978" s="401"/>
      <c r="R978" s="401"/>
      <c r="S978" s="396"/>
      <c r="T978" s="400">
        <f>T933</f>
        <v>0</v>
      </c>
      <c r="U978" s="395">
        <f t="shared" si="1402"/>
        <v>0</v>
      </c>
      <c r="V978" s="395">
        <f t="shared" si="1403"/>
        <v>0</v>
      </c>
      <c r="W978" s="395">
        <f t="shared" si="1404"/>
        <v>0</v>
      </c>
      <c r="X978" s="249"/>
      <c r="Y978" s="249"/>
      <c r="Z978" s="249"/>
      <c r="AA978" s="249"/>
      <c r="AB978" s="249"/>
    </row>
    <row r="979" spans="1:28" hidden="1" outlineLevel="1">
      <c r="A979" s="249"/>
      <c r="B979" s="309" t="str">
        <f t="shared" ca="1" si="1405"/>
        <v>RL Capex 2030</v>
      </c>
      <c r="C979" s="401"/>
      <c r="D979" s="401"/>
      <c r="E979" s="401"/>
      <c r="F979" s="401"/>
      <c r="G979" s="401"/>
      <c r="H979" s="401"/>
      <c r="I979" s="401"/>
      <c r="J979" s="401"/>
      <c r="K979" s="401"/>
      <c r="L979" s="401"/>
      <c r="M979" s="401"/>
      <c r="N979" s="401"/>
      <c r="O979" s="401"/>
      <c r="P979" s="401"/>
      <c r="Q979" s="401"/>
      <c r="R979" s="401"/>
      <c r="S979" s="401"/>
      <c r="T979" s="396"/>
      <c r="U979" s="400">
        <f>U933</f>
        <v>0</v>
      </c>
      <c r="V979" s="395">
        <f t="shared" si="1403"/>
        <v>0</v>
      </c>
      <c r="W979" s="395">
        <f t="shared" si="1404"/>
        <v>0</v>
      </c>
      <c r="X979" s="249"/>
      <c r="Y979" s="249"/>
      <c r="Z979" s="249"/>
      <c r="AA979" s="249"/>
      <c r="AB979" s="249"/>
    </row>
    <row r="980" spans="1:28" hidden="1" outlineLevel="1">
      <c r="A980" s="249"/>
      <c r="B980" s="309" t="str">
        <f t="shared" ca="1" si="1405"/>
        <v>RL Capex 2031</v>
      </c>
      <c r="C980" s="401"/>
      <c r="D980" s="401"/>
      <c r="E980" s="401"/>
      <c r="F980" s="401"/>
      <c r="G980" s="401"/>
      <c r="H980" s="401"/>
      <c r="I980" s="401"/>
      <c r="J980" s="401"/>
      <c r="K980" s="401"/>
      <c r="L980" s="401"/>
      <c r="M980" s="401"/>
      <c r="N980" s="401"/>
      <c r="O980" s="401"/>
      <c r="P980" s="401"/>
      <c r="Q980" s="401"/>
      <c r="R980" s="401"/>
      <c r="S980" s="401"/>
      <c r="T980" s="401"/>
      <c r="U980" s="396"/>
      <c r="V980" s="400">
        <f>V933</f>
        <v>0</v>
      </c>
      <c r="W980" s="395">
        <f>IF(V980="n/a","n/a",MAX(0,V980-1))</f>
        <v>0</v>
      </c>
      <c r="X980" s="249"/>
      <c r="Y980" s="249"/>
      <c r="Z980" s="249"/>
      <c r="AA980" s="249"/>
      <c r="AB980" s="249"/>
    </row>
    <row r="981" spans="1:28" hidden="1" outlineLevel="1">
      <c r="A981" s="249"/>
      <c r="B981" s="309" t="str">
        <f t="shared" ca="1" si="1405"/>
        <v>RL Capex 2032</v>
      </c>
      <c r="C981" s="401"/>
      <c r="D981" s="401"/>
      <c r="E981" s="401"/>
      <c r="F981" s="401"/>
      <c r="G981" s="401"/>
      <c r="H981" s="401"/>
      <c r="I981" s="401"/>
      <c r="J981" s="401"/>
      <c r="K981" s="401"/>
      <c r="L981" s="401"/>
      <c r="M981" s="401"/>
      <c r="N981" s="401"/>
      <c r="O981" s="401"/>
      <c r="P981" s="401"/>
      <c r="Q981" s="401"/>
      <c r="R981" s="401"/>
      <c r="S981" s="401"/>
      <c r="T981" s="401"/>
      <c r="U981" s="401"/>
      <c r="V981" s="396"/>
      <c r="W981" s="395">
        <f>W933</f>
        <v>0</v>
      </c>
      <c r="X981" s="249"/>
      <c r="Y981" s="249"/>
      <c r="Z981" s="249"/>
      <c r="AA981" s="249"/>
      <c r="AB981" s="249"/>
    </row>
    <row r="982" spans="1:28" hidden="1" outlineLevel="1">
      <c r="A982" s="249"/>
      <c r="B982" s="332"/>
      <c r="C982" s="395"/>
      <c r="D982" s="395"/>
      <c r="E982" s="395"/>
      <c r="F982" s="395"/>
      <c r="G982" s="395"/>
      <c r="H982" s="395"/>
      <c r="I982" s="395"/>
      <c r="J982" s="395"/>
      <c r="K982" s="395"/>
      <c r="L982" s="395"/>
      <c r="M982" s="395"/>
      <c r="N982" s="395"/>
      <c r="O982" s="395"/>
      <c r="P982" s="395"/>
      <c r="Q982" s="395"/>
      <c r="R982" s="395"/>
      <c r="S982" s="395"/>
      <c r="T982" s="395"/>
      <c r="U982" s="395"/>
      <c r="V982" s="395"/>
      <c r="W982" s="395"/>
      <c r="X982" s="249"/>
      <c r="Y982" s="249"/>
      <c r="Z982" s="249"/>
      <c r="AA982" s="249"/>
      <c r="AB982" s="249"/>
    </row>
    <row r="983" spans="1:28" collapsed="1">
      <c r="A983" s="322"/>
      <c r="B983" s="336" t="s">
        <v>192</v>
      </c>
      <c r="C983" s="460">
        <f ca="1">(IF(OR($C933&lt;&gt;"n/a",C933&lt;&gt;"n/a"),IF(SUM(C936:C958)=0,0,IF((SUMPRODUCT(C936:C958,C960:C982)/SUM(C936:C958))&lt;0,1,(SUMPRODUCT(C936:C958,C960:C982)/SUM(C936:C958)))),"n/a"))</f>
        <v>0</v>
      </c>
      <c r="D983" s="460">
        <f ca="1">(IF(OR($C933&lt;&gt;"n/a",D933&lt;&gt;"n/a"),IF(SUM(D936:D958)=0,0,IF((SUMPRODUCT(D936:D958,D960:D982)/SUM(D936:D958))&lt;0,1,(SUMPRODUCT(D936:D958,D960:D982)/SUM(D936:D958)))),"n/a"))</f>
        <v>0</v>
      </c>
      <c r="E983" s="460">
        <f t="shared" ref="E983:W983" ca="1" si="1406">(IF(OR($C933&lt;&gt;"n/a",E933&lt;&gt;"n/a"),IF(SUM(E936:E958)=0,0,IF((SUMPRODUCT(E936:E958,E960:E982)/SUM(E936:E958))&lt;0,1,(SUMPRODUCT(E936:E958,E960:E982)/SUM(E936:E958)))),"n/a"))</f>
        <v>0</v>
      </c>
      <c r="F983" s="460">
        <f t="shared" ca="1" si="1406"/>
        <v>0</v>
      </c>
      <c r="G983" s="460">
        <f t="shared" ca="1" si="1406"/>
        <v>0</v>
      </c>
      <c r="H983" s="460">
        <f t="shared" ca="1" si="1406"/>
        <v>0</v>
      </c>
      <c r="I983" s="460">
        <f t="shared" ca="1" si="1406"/>
        <v>0</v>
      </c>
      <c r="J983" s="460">
        <f t="shared" ca="1" si="1406"/>
        <v>0</v>
      </c>
      <c r="K983" s="460">
        <f t="shared" ca="1" si="1406"/>
        <v>0</v>
      </c>
      <c r="L983" s="460">
        <f t="shared" ca="1" si="1406"/>
        <v>0</v>
      </c>
      <c r="M983" s="460">
        <f t="shared" ca="1" si="1406"/>
        <v>0</v>
      </c>
      <c r="N983" s="460">
        <f t="shared" ca="1" si="1406"/>
        <v>0</v>
      </c>
      <c r="O983" s="460">
        <f t="shared" ca="1" si="1406"/>
        <v>0</v>
      </c>
      <c r="P983" s="460">
        <f t="shared" ca="1" si="1406"/>
        <v>0</v>
      </c>
      <c r="Q983" s="460">
        <f t="shared" ca="1" si="1406"/>
        <v>0</v>
      </c>
      <c r="R983" s="460">
        <f t="shared" ca="1" si="1406"/>
        <v>0</v>
      </c>
      <c r="S983" s="460">
        <f t="shared" ca="1" si="1406"/>
        <v>0</v>
      </c>
      <c r="T983" s="460">
        <f t="shared" ca="1" si="1406"/>
        <v>0</v>
      </c>
      <c r="U983" s="460">
        <f t="shared" ca="1" si="1406"/>
        <v>0</v>
      </c>
      <c r="V983" s="460">
        <f t="shared" ca="1" si="1406"/>
        <v>0</v>
      </c>
      <c r="W983" s="460">
        <f t="shared" ca="1" si="1406"/>
        <v>0</v>
      </c>
      <c r="X983" s="249"/>
      <c r="Y983" s="249"/>
      <c r="Z983" s="249"/>
      <c r="AA983" s="249"/>
      <c r="AB983" s="249"/>
    </row>
    <row r="984" spans="1:28">
      <c r="A984" s="249"/>
      <c r="B984" s="249"/>
      <c r="C984" s="395"/>
      <c r="D984" s="395"/>
      <c r="E984" s="395"/>
      <c r="F984" s="395"/>
      <c r="G984" s="395"/>
      <c r="H984" s="395"/>
      <c r="I984" s="395"/>
      <c r="J984" s="395"/>
      <c r="K984" s="395"/>
      <c r="L984" s="395"/>
      <c r="M984" s="395"/>
      <c r="N984" s="395"/>
      <c r="O984" s="395"/>
      <c r="P984" s="395"/>
      <c r="Q984" s="395"/>
      <c r="R984" s="395"/>
      <c r="S984" s="395"/>
      <c r="T984" s="395"/>
      <c r="U984" s="395"/>
      <c r="V984" s="395"/>
      <c r="W984" s="395"/>
      <c r="X984" s="249"/>
      <c r="Y984" s="249"/>
      <c r="Z984" s="249"/>
      <c r="AA984" s="249"/>
      <c r="AB984" s="249"/>
    </row>
    <row r="985" spans="1:28">
      <c r="A985" s="72" t="s">
        <v>20</v>
      </c>
      <c r="B985" s="142">
        <f>VLOOKUP($A985,'RFM input'!$E$7:$F$56,2,FALSE)</f>
        <v>0</v>
      </c>
      <c r="C985" s="402"/>
      <c r="D985" s="402"/>
      <c r="E985" s="403"/>
      <c r="F985" s="403"/>
      <c r="G985" s="403"/>
      <c r="H985" s="403"/>
      <c r="I985" s="403"/>
      <c r="J985" s="403"/>
      <c r="K985" s="403"/>
      <c r="L985" s="403"/>
      <c r="M985" s="403"/>
      <c r="N985" s="403"/>
      <c r="O985" s="403"/>
      <c r="P985" s="403"/>
      <c r="Q985" s="403"/>
      <c r="R985" s="403"/>
      <c r="S985" s="403"/>
      <c r="T985" s="403"/>
      <c r="U985" s="403"/>
      <c r="V985" s="403"/>
      <c r="W985" s="403"/>
      <c r="X985" s="249"/>
      <c r="Y985" s="249"/>
      <c r="Z985" s="249"/>
      <c r="AA985" s="249"/>
      <c r="AB985" s="249"/>
    </row>
    <row r="986" spans="1:28">
      <c r="A986" s="378">
        <f>VALUE(REPLACE(A985,1,12,""))</f>
        <v>19</v>
      </c>
      <c r="B986" s="317" t="s">
        <v>195</v>
      </c>
      <c r="C986" s="389">
        <f ca="1">OFFSET('RAB roll forward'!$H$1189,'RAB remaining lives'!A986,0)</f>
        <v>0</v>
      </c>
      <c r="D986" s="390">
        <f ca="1">OFFSET('RFM input'!H$222,$A986,0)-OFFSET('RFM input'!H$276,$A986,0)</f>
        <v>0</v>
      </c>
      <c r="E986" s="390">
        <f ca="1">OFFSET('RFM input'!I$222,$A986,0)-OFFSET('RFM input'!I$276,$A986,0)</f>
        <v>0</v>
      </c>
      <c r="F986" s="390">
        <f ca="1">OFFSET('RFM input'!J$222,$A986,0)-OFFSET('RFM input'!J$276,$A986,0)</f>
        <v>0</v>
      </c>
      <c r="G986" s="390">
        <f ca="1">OFFSET('RFM input'!K$222,$A986,0)-OFFSET('RFM input'!K$276,$A986,0)</f>
        <v>0</v>
      </c>
      <c r="H986" s="390">
        <f ca="1">OFFSET('RFM input'!L$222,$A986,0)-OFFSET('RFM input'!L$276,$A986,0)</f>
        <v>0</v>
      </c>
      <c r="I986" s="390">
        <f ca="1">OFFSET('RFM input'!M$222,$A986,0)-OFFSET('RFM input'!M$276,$A986,0)</f>
        <v>0</v>
      </c>
      <c r="J986" s="390">
        <f ca="1">OFFSET('RFM input'!N$222,$A986,0)-OFFSET('RFM input'!N$276,$A986,0)</f>
        <v>0</v>
      </c>
      <c r="K986" s="390">
        <f ca="1">OFFSET('RFM input'!O$222,$A986,0)-OFFSET('RFM input'!O$276,$A986,0)</f>
        <v>0</v>
      </c>
      <c r="L986" s="390">
        <f ca="1">OFFSET('RFM input'!P$222,$A986,0)-OFFSET('RFM input'!P$276,$A986,0)</f>
        <v>0</v>
      </c>
      <c r="M986" s="390">
        <f ca="1">OFFSET('RFM input'!Q$222,$A986,0)-OFFSET('RFM input'!Q$276,$A986,0)</f>
        <v>0</v>
      </c>
      <c r="N986" s="390"/>
      <c r="O986" s="390"/>
      <c r="P986" s="390"/>
      <c r="Q986" s="390"/>
      <c r="R986" s="390"/>
      <c r="S986" s="390"/>
      <c r="T986" s="390"/>
      <c r="U986" s="390"/>
      <c r="V986" s="390"/>
      <c r="W986" s="390"/>
      <c r="X986" s="249"/>
      <c r="Y986" s="249"/>
      <c r="Z986" s="249"/>
      <c r="AA986" s="249"/>
      <c r="AB986" s="249"/>
    </row>
    <row r="987" spans="1:28">
      <c r="A987" s="249"/>
      <c r="B987" s="249" t="s">
        <v>325</v>
      </c>
      <c r="C987" s="391">
        <f ca="1">OFFSET('RFM input'!$K$6,'RAB remaining lives'!$A986,0)</f>
        <v>0</v>
      </c>
      <c r="D987" s="390">
        <f ca="1">OFFSET('RFM input'!$L$6,'RAB remaining lives'!$A986,0)</f>
        <v>0</v>
      </c>
      <c r="E987" s="390">
        <f ca="1">OFFSET('RFM input'!$L$6,'RAB remaining lives'!$A986,0)</f>
        <v>0</v>
      </c>
      <c r="F987" s="390">
        <f ca="1">OFFSET('RFM input'!$L$6,'RAB remaining lives'!$A986,0)</f>
        <v>0</v>
      </c>
      <c r="G987" s="390">
        <f ca="1">OFFSET('RFM input'!$L$6,'RAB remaining lives'!$A986,0)</f>
        <v>0</v>
      </c>
      <c r="H987" s="390">
        <f ca="1">OFFSET('RFM input'!$L$6,'RAB remaining lives'!$A986,0)</f>
        <v>0</v>
      </c>
      <c r="I987" s="390">
        <f ca="1">OFFSET('RFM input'!$L$6,'RAB remaining lives'!$A986,0)</f>
        <v>0</v>
      </c>
      <c r="J987" s="390">
        <f ca="1">OFFSET('RFM input'!$L$6,'RAB remaining lives'!$A986,0)</f>
        <v>0</v>
      </c>
      <c r="K987" s="390">
        <f ca="1">OFFSET('RFM input'!$L$6,'RAB remaining lives'!$A986,0)</f>
        <v>0</v>
      </c>
      <c r="L987" s="390">
        <f ca="1">OFFSET('RFM input'!$L$6,'RAB remaining lives'!$A986,0)</f>
        <v>0</v>
      </c>
      <c r="M987" s="390">
        <f ca="1">OFFSET('RFM input'!$L$6,'RAB remaining lives'!$A986,0)</f>
        <v>0</v>
      </c>
      <c r="N987" s="390"/>
      <c r="O987" s="390"/>
      <c r="P987" s="390"/>
      <c r="Q987" s="390"/>
      <c r="R987" s="390"/>
      <c r="S987" s="390"/>
      <c r="T987" s="390"/>
      <c r="U987" s="390"/>
      <c r="V987" s="390"/>
      <c r="W987" s="390"/>
      <c r="X987" s="249"/>
      <c r="Y987" s="249"/>
      <c r="Z987" s="249"/>
      <c r="AA987" s="249"/>
      <c r="AB987" s="249"/>
    </row>
    <row r="988" spans="1:28">
      <c r="A988" s="249"/>
      <c r="B988" s="286" t="s">
        <v>299</v>
      </c>
      <c r="C988" s="392"/>
      <c r="D988" s="393">
        <f ca="1">IF(D$6=(OFFSET('RFM input'!$G$60,0,'RFM input'!$AA$7)),OFFSET('RFM input'!$H$454,$A986,0),0)</f>
        <v>0</v>
      </c>
      <c r="E988" s="390">
        <f ca="1">IF(E$6=(OFFSET('RFM input'!$G$60,0,'RFM input'!$AA$7)),OFFSET('RFM input'!$H$454,$A986,0),0)</f>
        <v>0</v>
      </c>
      <c r="F988" s="390">
        <f ca="1">IF(F$6=(OFFSET('RFM input'!$G$60,0,'RFM input'!$AA$7)),OFFSET('RFM input'!$H$454,$A986,0),0)</f>
        <v>0</v>
      </c>
      <c r="G988" s="390">
        <f ca="1">IF(G$6=(OFFSET('RFM input'!$G$60,0,'RFM input'!$AA$7)),OFFSET('RFM input'!$H$454,$A986,0),0)</f>
        <v>0</v>
      </c>
      <c r="H988" s="390">
        <f ca="1">IF(H$6=(OFFSET('RFM input'!$G$60,0,'RFM input'!$AA$7)),OFFSET('RFM input'!$H$454,$A986,0),0)</f>
        <v>0</v>
      </c>
      <c r="I988" s="390">
        <f ca="1">IF(I$6=(OFFSET('RFM input'!$G$60,0,'RFM input'!$AA$7)),OFFSET('RFM input'!$H$454,$A986,0),0)</f>
        <v>0</v>
      </c>
      <c r="J988" s="390">
        <f ca="1">IF(J$6=(OFFSET('RFM input'!$G$60,0,'RFM input'!$AA$7)),OFFSET('RFM input'!$H$454,$A986,0),0)</f>
        <v>0</v>
      </c>
      <c r="K988" s="390">
        <f ca="1">IF(K$6=(OFFSET('RFM input'!$G$60,0,'RFM input'!$AA$7)),OFFSET('RFM input'!$H$454,$A986,0),0)</f>
        <v>0</v>
      </c>
      <c r="L988" s="390">
        <f ca="1">IF(L$6=(OFFSET('RFM input'!$G$60,0,'RFM input'!$AA$7)),OFFSET('RFM input'!$H$454,$A986,0),0)</f>
        <v>0</v>
      </c>
      <c r="M988" s="390">
        <f ca="1">IF(M$6=(OFFSET('RFM input'!$G$60,0,'RFM input'!$AA$7)),OFFSET('RFM input'!$H$454,$A986,0),0)</f>
        <v>0</v>
      </c>
      <c r="N988" s="390"/>
      <c r="O988" s="390"/>
      <c r="P988" s="390"/>
      <c r="Q988" s="390"/>
      <c r="R988" s="390"/>
      <c r="S988" s="390"/>
      <c r="T988" s="390"/>
      <c r="U988" s="390"/>
      <c r="V988" s="390"/>
      <c r="W988" s="390"/>
      <c r="X988" s="249"/>
      <c r="Y988" s="249"/>
      <c r="Z988" s="249"/>
      <c r="AA988" s="249"/>
      <c r="AB988" s="249"/>
    </row>
    <row r="989" spans="1:28">
      <c r="A989" s="249"/>
      <c r="B989" s="325" t="s">
        <v>306</v>
      </c>
      <c r="C989" s="392"/>
      <c r="D989" s="391">
        <f ca="1">IF(D$6=(OFFSET('RFM input'!$G$60,0,'RFM input'!$AA$7)),OFFSET('RFM input'!$J$454,$A986,0),0)</f>
        <v>0</v>
      </c>
      <c r="E989" s="394">
        <f ca="1">IF(E$6=(OFFSET('RFM input'!$G$60,0,'RFM input'!$AA$7)),OFFSET('RFM input'!$J$454,$A986,0),0)</f>
        <v>0</v>
      </c>
      <c r="F989" s="394">
        <f ca="1">IF(F$6=(OFFSET('RFM input'!$G$60,0,'RFM input'!$AA$7)),OFFSET('RFM input'!$J$454,$A986,0),0)</f>
        <v>0</v>
      </c>
      <c r="G989" s="394">
        <f ca="1">IF(G$6=(OFFSET('RFM input'!$G$60,0,'RFM input'!$AA$7)),OFFSET('RFM input'!$J$454,$A986,0),0)</f>
        <v>0</v>
      </c>
      <c r="H989" s="394">
        <f ca="1">IF(H$6=(OFFSET('RFM input'!$G$60,0,'RFM input'!$AA$7)),OFFSET('RFM input'!$J$454,$A986,0),0)</f>
        <v>0</v>
      </c>
      <c r="I989" s="394">
        <f ca="1">IF(I$6=(OFFSET('RFM input'!$G$60,0,'RFM input'!$AA$7)),OFFSET('RFM input'!$J$454,$A986,0),0)</f>
        <v>0</v>
      </c>
      <c r="J989" s="394">
        <f ca="1">IF(J$6=(OFFSET('RFM input'!$G$60,0,'RFM input'!$AA$7)),OFFSET('RFM input'!$J$454,$A986,0),0)</f>
        <v>0</v>
      </c>
      <c r="K989" s="394">
        <f ca="1">IF(K$6=(OFFSET('RFM input'!$G$60,0,'RFM input'!$AA$7)),OFFSET('RFM input'!$J$454,$A986,0),0)</f>
        <v>0</v>
      </c>
      <c r="L989" s="394">
        <f ca="1">IF(L$6=(OFFSET('RFM input'!$G$60,0,'RFM input'!$AA$7)),OFFSET('RFM input'!$J$454,$A986,0),0)</f>
        <v>0</v>
      </c>
      <c r="M989" s="394">
        <f ca="1">IF(M$6=(OFFSET('RFM input'!$G$60,0,'RFM input'!$AA$7)),OFFSET('RFM input'!$J$454,$A986,0),0)</f>
        <v>0</v>
      </c>
      <c r="N989" s="394"/>
      <c r="O989" s="394"/>
      <c r="P989" s="394"/>
      <c r="Q989" s="394"/>
      <c r="R989" s="394"/>
      <c r="S989" s="394"/>
      <c r="T989" s="394"/>
      <c r="U989" s="394"/>
      <c r="V989" s="394"/>
      <c r="W989" s="394"/>
      <c r="X989" s="249"/>
      <c r="Y989" s="249"/>
      <c r="Z989" s="249"/>
      <c r="AA989" s="249"/>
      <c r="AB989" s="249"/>
    </row>
    <row r="990" spans="1:28" hidden="1" outlineLevel="1">
      <c r="A990" s="459">
        <v>-1</v>
      </c>
      <c r="B990" s="309" t="s">
        <v>297</v>
      </c>
      <c r="C990" s="395"/>
      <c r="D990" s="395">
        <f t="shared" ref="D990" ca="1" si="1407">IF(D1014="n/a",0,IF(AND(D988=0,C990=0),0,
IF(AND(D988&lt;&gt;0,C990=0),(D988/D$10),
IF(AND(D989&lt;&gt;0,C990&lt;&gt;0),(C990-(C990/C1014))+(D988/D$10),
IF(C1014&lt;1,0,(C990-(C990/C1014)))))))</f>
        <v>0</v>
      </c>
      <c r="E990" s="395">
        <f t="shared" ref="E990" ca="1" si="1408">IF(E1014="n/a",0,IF(AND(E988=0,D990=0),0,
IF(AND(E988&lt;&gt;0,D990=0),(E988/E$10),
IF(AND(E989&lt;&gt;0,D990&lt;&gt;0),(D990-(D990/D1014))+(E988/E$10),
IF(D1014&lt;1,0,(D990-(D990/D1014)))))))</f>
        <v>0</v>
      </c>
      <c r="F990" s="395">
        <f t="shared" ref="F990" ca="1" si="1409">IF(F1014="n/a",0,IF(AND(F988=0,E990=0),0,
IF(AND(F988&lt;&gt;0,E990=0),(F988/F$10),
IF(AND(F989&lt;&gt;0,E990&lt;&gt;0),(E990-(E990/E1014))+(F988/F$10),
IF(E1014&lt;1,0,(E990-(E990/E1014)))))))</f>
        <v>0</v>
      </c>
      <c r="G990" s="395">
        <f t="shared" ref="G990" ca="1" si="1410">IF(G1014="n/a",0,IF(AND(G988=0,F990=0),0,
IF(AND(G988&lt;&gt;0,F990=0),(G988/G$10),
IF(AND(G989&lt;&gt;0,F990&lt;&gt;0),(F990-(F990/F1014))+(G988/G$10),
IF(F1014&lt;1,0,(F990-(F990/F1014)))))))</f>
        <v>0</v>
      </c>
      <c r="H990" s="395">
        <f ca="1">IF(H1014="n/a",0,IF(AND(H988=0,G990=0),0,
IF(AND(H988&lt;&gt;0,G990=0),(H988/H$10),
IF(AND(H989&lt;&gt;0,G990&lt;&gt;0),(G990-(G990/G1014))+(H988/H$10),
IF(G1014&lt;1,0,(G990-(G990/G1014)))))))</f>
        <v>0</v>
      </c>
      <c r="I990" s="395">
        <f t="shared" ref="I990" ca="1" si="1411">IF(I1014="n/a",0,IF(AND(I988=0,H990=0),0,
IF(AND(I988&lt;&gt;0,H990=0),(I988/I$10),
IF(AND(I989&lt;&gt;0,H990&lt;&gt;0),(H990-(H990/H1014))+(I988/I$10),
IF(H1014&lt;1,0,(H990-(H990/H1014)))))))</f>
        <v>0</v>
      </c>
      <c r="J990" s="395">
        <f t="shared" ref="J990" ca="1" si="1412">IF(J1014="n/a",0,IF(AND(J988=0,I990=0),0,
IF(AND(J988&lt;&gt;0,I990=0),(J988/J$10),
IF(AND(J989&lt;&gt;0,I990&lt;&gt;0),(I990-(I990/I1014))+(J988/J$10),
IF(I1014&lt;1,0,(I990-(I990/I1014)))))))</f>
        <v>0</v>
      </c>
      <c r="K990" s="395">
        <f t="shared" ref="K990" ca="1" si="1413">IF(K1014="n/a",0,IF(AND(K988=0,J990=0),0,
IF(AND(K988&lt;&gt;0,J990=0),(K988/K$10),
IF(AND(K989&lt;&gt;0,J990&lt;&gt;0),(J990-(J990/J1014))+(K988/K$10),
IF(J1014&lt;1,0,(J990-(J990/J1014)))))))</f>
        <v>0</v>
      </c>
      <c r="L990" s="395">
        <f t="shared" ref="L990" ca="1" si="1414">IF(L1014="n/a",0,IF(AND(L988=0,K990=0),0,
IF(AND(L988&lt;&gt;0,K990=0),(L988/L$10),
IF(AND(L989&lt;&gt;0,K990&lt;&gt;0),(K990-(K990/K1014))+(L988/L$10),
IF(K1014&lt;1,0,(K990-(K990/K1014)))))))</f>
        <v>0</v>
      </c>
      <c r="M990" s="395">
        <f t="shared" ref="M990" ca="1" si="1415">IF(M1014="n/a",0,IF(AND(M988=0,L990=0),0,
IF(AND(M988&lt;&gt;0,L990=0),(M988/M$10),
IF(AND(M989&lt;&gt;0,L990&lt;&gt;0),(L990-(L990/L1014))+(M988/M$10),
IF(L1014&lt;1,0,(L990-(L990/L1014)))))))</f>
        <v>0</v>
      </c>
      <c r="N990" s="395">
        <f t="shared" ref="N990" ca="1" si="1416">IF(N1014="n/a",0,IF(AND(N988=0,M990=0),0,
IF(AND(N988&lt;&gt;0,M990=0),(N988/N$10),
IF(AND(N989&lt;&gt;0,M990&lt;&gt;0),(M990-(M990/M1014))+(N988/N$10),
IF(M1014&lt;1,0,(M990-(M990/M1014)))))))</f>
        <v>0</v>
      </c>
      <c r="O990" s="395">
        <f t="shared" ref="O990" ca="1" si="1417">IF(O1014="n/a",0,IF(AND(O988=0,N990=0),0,
IF(AND(O988&lt;&gt;0,N990=0),(O988/O$10),
IF(AND(O989&lt;&gt;0,N990&lt;&gt;0),(N990-(N990/N1014))+(O988/O$10),
IF(N1014&lt;1,0,(N990-(N990/N1014)))))))</f>
        <v>0</v>
      </c>
      <c r="P990" s="395">
        <f t="shared" ref="P990" ca="1" si="1418">IF(P1014="n/a",0,IF(AND(P988=0,O990=0),0,
IF(AND(P988&lt;&gt;0,O990=0),(P988/P$10),
IF(AND(P989&lt;&gt;0,O990&lt;&gt;0),(O990-(O990/O1014))+(P988/P$10),
IF(O1014&lt;1,0,(O990-(O990/O1014)))))))</f>
        <v>0</v>
      </c>
      <c r="Q990" s="395">
        <f t="shared" ref="Q990" ca="1" si="1419">IF(Q1014="n/a",0,IF(AND(Q988=0,P990=0),0,
IF(AND(Q988&lt;&gt;0,P990=0),(Q988/Q$10),
IF(AND(Q989&lt;&gt;0,P990&lt;&gt;0),(P990-(P990/P1014))+(Q988/Q$10),
IF(P1014&lt;1,0,(P990-(P990/P1014)))))))</f>
        <v>0</v>
      </c>
      <c r="R990" s="395">
        <f t="shared" ref="R990" ca="1" si="1420">IF(R1014="n/a",0,IF(AND(R988=0,Q990=0),0,
IF(AND(R988&lt;&gt;0,Q990=0),(R988/R$10),
IF(AND(R989&lt;&gt;0,Q990&lt;&gt;0),(Q990-(Q990/Q1014))+(R988/R$10),
IF(Q1014&lt;1,0,(Q990-(Q990/Q1014)))))))</f>
        <v>0</v>
      </c>
      <c r="S990" s="395">
        <f t="shared" ref="S990" ca="1" si="1421">IF(S1014="n/a",0,IF(AND(S988=0,R990=0),0,
IF(AND(S988&lt;&gt;0,R990=0),(S988/S$10),
IF(AND(S989&lt;&gt;0,R990&lt;&gt;0),(R990-(R990/R1014))+(S988/S$10),
IF(R1014&lt;1,0,(R990-(R990/R1014)))))))</f>
        <v>0</v>
      </c>
      <c r="T990" s="395">
        <f t="shared" ref="T990" ca="1" si="1422">IF(T1014="n/a",0,IF(AND(T988=0,S990=0),0,
IF(AND(T988&lt;&gt;0,S990=0),(T988/T$10),
IF(AND(T989&lt;&gt;0,S990&lt;&gt;0),(S990-(S990/S1014))+(T988/T$10),
IF(S1014&lt;1,0,(S990-(S990/S1014)))))))</f>
        <v>0</v>
      </c>
      <c r="U990" s="395">
        <f t="shared" ref="U990" ca="1" si="1423">IF(U1014="n/a",0,IF(AND(U988=0,T990=0),0,
IF(AND(U988&lt;&gt;0,T990=0),(U988/U$10),
IF(AND(U989&lt;&gt;0,T990&lt;&gt;0),(T990-(T990/T1014))+(U988/U$10),
IF(T1014&lt;1,0,(T990-(T990/T1014)))))))</f>
        <v>0</v>
      </c>
      <c r="V990" s="395">
        <f t="shared" ref="V990" ca="1" si="1424">IF(V1014="n/a",0,IF(AND(V988=0,U990=0),0,
IF(AND(V988&lt;&gt;0,U990=0),(V988/V$10),
IF(AND(V989&lt;&gt;0,U990&lt;&gt;0),(U990-(U990/U1014))+(V988/V$10),
IF(U1014&lt;1,0,(U990-(U990/U1014)))))))</f>
        <v>0</v>
      </c>
      <c r="W990" s="395">
        <f t="shared" ref="W990" ca="1" si="1425">IF(W1014="n/a",0,IF(AND(W988=0,V990=0),0,
IF(AND(W988&lt;&gt;0,V990=0),(W988/W$10),
IF(AND(W989&lt;&gt;0,V990&lt;&gt;0),(V990-(V990/V1014))+(W988/W$10),
IF(V1014&lt;1,0,(V990-(V990/V1014)))))))</f>
        <v>0</v>
      </c>
      <c r="X990" s="249"/>
      <c r="Y990" s="249"/>
      <c r="Z990" s="249"/>
      <c r="AA990" s="249"/>
      <c r="AB990" s="249"/>
    </row>
    <row r="991" spans="1:28" hidden="1" outlineLevel="1">
      <c r="A991" s="331">
        <v>0</v>
      </c>
      <c r="B991" s="309" t="s">
        <v>194</v>
      </c>
      <c r="C991" s="395">
        <f ca="1">C986/C$10</f>
        <v>0</v>
      </c>
      <c r="D991" s="395">
        <f ca="1">IF(C1015="n/a",C991,IFERROR(IF((OFFSET($C991,0,$A991))&lt;0,
MIN(0,C991-(OFFSET($C991,0,$A991)/(OFFSET($C986,-$A990,$A991)))),
MAX(0,C991-(OFFSET($C991,0,$A991)/(OFFSET($C986,-$A990,$A991))))),0))</f>
        <v>0</v>
      </c>
      <c r="E991" s="395">
        <f t="shared" ref="E991" ca="1" si="1426">IF(D1015="n/a",D991,IFERROR(IF((OFFSET($C991,0,$A991))&lt;0,
MIN(0,D991-(OFFSET($C991,0,$A991)/(OFFSET($C986,-$A990,$A991)))),
MAX(0,D991-(OFFSET($C991,0,$A991)/(OFFSET($C986,-$A990,$A991))))),0))</f>
        <v>0</v>
      </c>
      <c r="F991" s="395">
        <f t="shared" ref="F991:F992" ca="1" si="1427">IF(E1015="n/a",E991,IFERROR(IF((OFFSET($C991,0,$A991))&lt;0,
MIN(0,E991-(OFFSET($C991,0,$A991)/(OFFSET($C986,-$A990,$A991)))),
MAX(0,E991-(OFFSET($C991,0,$A991)/(OFFSET($C986,-$A990,$A991))))),0))</f>
        <v>0</v>
      </c>
      <c r="G991" s="395">
        <f t="shared" ref="G991:G993" ca="1" si="1428">IF(F1015="n/a",F991,IFERROR(IF((OFFSET($C991,0,$A991))&lt;0,
MIN(0,F991-(OFFSET($C991,0,$A991)/(OFFSET($C986,-$A990,$A991)))),
MAX(0,F991-(OFFSET($C991,0,$A991)/(OFFSET($C986,-$A990,$A991))))),0))</f>
        <v>0</v>
      </c>
      <c r="H991" s="395">
        <f t="shared" ref="H991:H994" ca="1" si="1429">IF(G1015="n/a",G991,IFERROR(IF((OFFSET($C991,0,$A991))&lt;0,
MIN(0,G991-(OFFSET($C991,0,$A991)/(OFFSET($C986,-$A990,$A991)))),
MAX(0,G991-(OFFSET($C991,0,$A991)/(OFFSET($C986,-$A990,$A991))))),0))</f>
        <v>0</v>
      </c>
      <c r="I991" s="395">
        <f t="shared" ref="I991:I995" ca="1" si="1430">IF(H1015="n/a",H991,IFERROR(IF((OFFSET($C991,0,$A991))&lt;0,
MIN(0,H991-(OFFSET($C991,0,$A991)/(OFFSET($C986,-$A990,$A991)))),
MAX(0,H991-(OFFSET($C991,0,$A991)/(OFFSET($C986,-$A990,$A991))))),0))</f>
        <v>0</v>
      </c>
      <c r="J991" s="395">
        <f t="shared" ref="J991:J996" ca="1" si="1431">IF(I1015="n/a",I991,IFERROR(IF((OFFSET($C991,0,$A991))&lt;0,
MIN(0,I991-(OFFSET($C991,0,$A991)/(OFFSET($C986,-$A990,$A991)))),
MAX(0,I991-(OFFSET($C991,0,$A991)/(OFFSET($C986,-$A990,$A991))))),0))</f>
        <v>0</v>
      </c>
      <c r="K991" s="395">
        <f t="shared" ref="K991:K997" ca="1" si="1432">IF(J1015="n/a",J991,IFERROR(IF((OFFSET($C991,0,$A991))&lt;0,
MIN(0,J991-(OFFSET($C991,0,$A991)/(OFFSET($C986,-$A990,$A991)))),
MAX(0,J991-(OFFSET($C991,0,$A991)/(OFFSET($C986,-$A990,$A991))))),0))</f>
        <v>0</v>
      </c>
      <c r="L991" s="395">
        <f t="shared" ref="L991:L998" ca="1" si="1433">IF(K1015="n/a",K991,IFERROR(IF((OFFSET($C991,0,$A991))&lt;0,
MIN(0,K991-(OFFSET($C991,0,$A991)/(OFFSET($C986,-$A990,$A991)))),
MAX(0,K991-(OFFSET($C991,0,$A991)/(OFFSET($C986,-$A990,$A991))))),0))</f>
        <v>0</v>
      </c>
      <c r="M991" s="395">
        <f t="shared" ref="M991:M999" ca="1" si="1434">IF(L1015="n/a",L991,IFERROR(IF((OFFSET($C991,0,$A991))&lt;0,
MIN(0,L991-(OFFSET($C991,0,$A991)/(OFFSET($C986,-$A990,$A991)))),
MAX(0,L991-(OFFSET($C991,0,$A991)/(OFFSET($C986,-$A990,$A991))))),0))</f>
        <v>0</v>
      </c>
      <c r="N991" s="395">
        <f t="shared" ref="N991:N1000" ca="1" si="1435">IF(M1015="n/a",M991,IFERROR(IF((OFFSET($C991,0,$A991))&lt;0,
MIN(0,M991-(OFFSET($C991,0,$A991)/(OFFSET($C986,-$A990,$A991)))),
MAX(0,M991-(OFFSET($C991,0,$A991)/(OFFSET($C986,-$A990,$A991))))),0))</f>
        <v>0</v>
      </c>
      <c r="O991" s="395">
        <f t="shared" ref="O991:O1001" ca="1" si="1436">IF(N1015="n/a",N991,IFERROR(IF((OFFSET($C991,0,$A991))&lt;0,
MIN(0,N991-(OFFSET($C991,0,$A991)/(OFFSET($C986,-$A990,$A991)))),
MAX(0,N991-(OFFSET($C991,0,$A991)/(OFFSET($C986,-$A990,$A991))))),0))</f>
        <v>0</v>
      </c>
      <c r="P991" s="395">
        <f t="shared" ref="P991:P1002" ca="1" si="1437">IF(O1015="n/a",O991,IFERROR(IF((OFFSET($C991,0,$A991))&lt;0,
MIN(0,O991-(OFFSET($C991,0,$A991)/(OFFSET($C986,-$A990,$A991)))),
MAX(0,O991-(OFFSET($C991,0,$A991)/(OFFSET($C986,-$A990,$A991))))),0))</f>
        <v>0</v>
      </c>
      <c r="Q991" s="395">
        <f t="shared" ref="Q991:Q1003" ca="1" si="1438">IF(P1015="n/a",P991,IFERROR(IF((OFFSET($C991,0,$A991))&lt;0,
MIN(0,P991-(OFFSET($C991,0,$A991)/(OFFSET($C986,-$A990,$A991)))),
MAX(0,P991-(OFFSET($C991,0,$A991)/(OFFSET($C986,-$A990,$A991))))),0))</f>
        <v>0</v>
      </c>
      <c r="R991" s="395">
        <f t="shared" ref="R991:R1004" ca="1" si="1439">IF(Q1015="n/a",Q991,IFERROR(IF((OFFSET($C991,0,$A991))&lt;0,
MIN(0,Q991-(OFFSET($C991,0,$A991)/(OFFSET($C986,-$A990,$A991)))),
MAX(0,Q991-(OFFSET($C991,0,$A991)/(OFFSET($C986,-$A990,$A991))))),0))</f>
        <v>0</v>
      </c>
      <c r="S991" s="395">
        <f t="shared" ref="S991:S1005" ca="1" si="1440">IF(R1015="n/a",R991,IFERROR(IF((OFFSET($C991,0,$A991))&lt;0,
MIN(0,R991-(OFFSET($C991,0,$A991)/(OFFSET($C986,-$A990,$A991)))),
MAX(0,R991-(OFFSET($C991,0,$A991)/(OFFSET($C986,-$A990,$A991))))),0))</f>
        <v>0</v>
      </c>
      <c r="T991" s="395">
        <f t="shared" ref="T991:T1006" ca="1" si="1441">IF(S1015="n/a",S991,IFERROR(IF((OFFSET($C991,0,$A991))&lt;0,
MIN(0,S991-(OFFSET($C991,0,$A991)/(OFFSET($C986,-$A990,$A991)))),
MAX(0,S991-(OFFSET($C991,0,$A991)/(OFFSET($C986,-$A990,$A991))))),0))</f>
        <v>0</v>
      </c>
      <c r="U991" s="395">
        <f t="shared" ref="U991:U1007" ca="1" si="1442">IF(T1015="n/a",T991,IFERROR(IF((OFFSET($C991,0,$A991))&lt;0,
MIN(0,T991-(OFFSET($C991,0,$A991)/(OFFSET($C986,-$A990,$A991)))),
MAX(0,T991-(OFFSET($C991,0,$A991)/(OFFSET($C986,-$A990,$A991))))),0))</f>
        <v>0</v>
      </c>
      <c r="V991" s="395">
        <f t="shared" ref="V991:V1008" ca="1" si="1443">IF(U1015="n/a",U991,IFERROR(IF((OFFSET($C991,0,$A991))&lt;0,
MIN(0,U991-(OFFSET($C991,0,$A991)/(OFFSET($C986,-$A990,$A991)))),
MAX(0,U991-(OFFSET($C991,0,$A991)/(OFFSET($C986,-$A990,$A991))))),0))</f>
        <v>0</v>
      </c>
      <c r="W991" s="395">
        <f t="shared" ref="W991:W1009" ca="1" si="1444">IF(V1015="n/a",V991,IFERROR(IF((OFFSET($C991,0,$A991))&lt;0,
MIN(0,V991-(OFFSET($C991,0,$A991)/(OFFSET($C986,-$A990,$A991)))),
MAX(0,V991-(OFFSET($C991,0,$A991)/(OFFSET($C986,-$A990,$A991))))),0))</f>
        <v>0</v>
      </c>
      <c r="X991" s="249"/>
      <c r="Y991" s="249"/>
      <c r="Z991" s="249"/>
      <c r="AA991" s="249"/>
      <c r="AB991" s="249"/>
    </row>
    <row r="992" spans="1:28" hidden="1" outlineLevel="1">
      <c r="A992" s="331">
        <v>1</v>
      </c>
      <c r="B992" s="309" t="str">
        <f t="shared" ref="B992:B1010" ca="1" si="1445">"Depreciated Net Capex "&amp;OFFSET($C$6,0,A992)</f>
        <v>Depreciated Net Capex 2013</v>
      </c>
      <c r="C992" s="396"/>
      <c r="D992" s="397">
        <f ca="1">(D986*((1+D$11)^0.5)/D$10)</f>
        <v>0</v>
      </c>
      <c r="E992" s="395">
        <f ca="1">IF(D1016="n/a",D992,IFERROR(IF((OFFSET($C992,0,$A992))&lt;0,
MIN(0,D992-(OFFSET($C992,0,$A992)/(OFFSET($C987,-$A991,$A992)))),
MAX(0,D992-(OFFSET($C992,0,$A992)/(OFFSET($C987,-$A991,$A992))))),0))</f>
        <v>0</v>
      </c>
      <c r="F992" s="395">
        <f t="shared" ca="1" si="1427"/>
        <v>0</v>
      </c>
      <c r="G992" s="395">
        <f t="shared" ca="1" si="1428"/>
        <v>0</v>
      </c>
      <c r="H992" s="395">
        <f t="shared" ca="1" si="1429"/>
        <v>0</v>
      </c>
      <c r="I992" s="395">
        <f t="shared" ca="1" si="1430"/>
        <v>0</v>
      </c>
      <c r="J992" s="395">
        <f t="shared" ca="1" si="1431"/>
        <v>0</v>
      </c>
      <c r="K992" s="395">
        <f t="shared" ca="1" si="1432"/>
        <v>0</v>
      </c>
      <c r="L992" s="395">
        <f t="shared" ca="1" si="1433"/>
        <v>0</v>
      </c>
      <c r="M992" s="395">
        <f t="shared" ca="1" si="1434"/>
        <v>0</v>
      </c>
      <c r="N992" s="395">
        <f t="shared" ca="1" si="1435"/>
        <v>0</v>
      </c>
      <c r="O992" s="395">
        <f t="shared" ca="1" si="1436"/>
        <v>0</v>
      </c>
      <c r="P992" s="395">
        <f t="shared" ca="1" si="1437"/>
        <v>0</v>
      </c>
      <c r="Q992" s="395">
        <f t="shared" ca="1" si="1438"/>
        <v>0</v>
      </c>
      <c r="R992" s="395">
        <f t="shared" ca="1" si="1439"/>
        <v>0</v>
      </c>
      <c r="S992" s="395">
        <f t="shared" ca="1" si="1440"/>
        <v>0</v>
      </c>
      <c r="T992" s="395">
        <f t="shared" ca="1" si="1441"/>
        <v>0</v>
      </c>
      <c r="U992" s="395">
        <f t="shared" ca="1" si="1442"/>
        <v>0</v>
      </c>
      <c r="V992" s="395">
        <f t="shared" ca="1" si="1443"/>
        <v>0</v>
      </c>
      <c r="W992" s="395">
        <f t="shared" ca="1" si="1444"/>
        <v>0</v>
      </c>
      <c r="X992" s="249"/>
      <c r="Y992" s="249"/>
      <c r="Z992" s="249"/>
      <c r="AA992" s="249"/>
      <c r="AB992" s="249"/>
    </row>
    <row r="993" spans="1:28" hidden="1" outlineLevel="1">
      <c r="A993" s="331">
        <v>2</v>
      </c>
      <c r="B993" s="309" t="str">
        <f t="shared" ca="1" si="1445"/>
        <v>Depreciated Net Capex 2014</v>
      </c>
      <c r="C993" s="398"/>
      <c r="D993" s="399"/>
      <c r="E993" s="397">
        <f ca="1">(E986*((1+E$11)^0.5)/E$10)</f>
        <v>0</v>
      </c>
      <c r="F993" s="395">
        <f ca="1">IF(E1017="n/a",E993,IFERROR(IF((OFFSET($C993,0,$A993))&lt;0,
MIN(0,E993-(OFFSET($C993,0,$A993)/(OFFSET($C988,-$A992,$A993)))),
MAX(0,E993-(OFFSET($C993,0,$A993)/(OFFSET($C988,-$A992,$A993))))),0))</f>
        <v>0</v>
      </c>
      <c r="G993" s="395">
        <f t="shared" ca="1" si="1428"/>
        <v>0</v>
      </c>
      <c r="H993" s="395">
        <f t="shared" ca="1" si="1429"/>
        <v>0</v>
      </c>
      <c r="I993" s="395">
        <f t="shared" ca="1" si="1430"/>
        <v>0</v>
      </c>
      <c r="J993" s="395">
        <f t="shared" ca="1" si="1431"/>
        <v>0</v>
      </c>
      <c r="K993" s="395">
        <f t="shared" ca="1" si="1432"/>
        <v>0</v>
      </c>
      <c r="L993" s="395">
        <f t="shared" ca="1" si="1433"/>
        <v>0</v>
      </c>
      <c r="M993" s="395">
        <f t="shared" ca="1" si="1434"/>
        <v>0</v>
      </c>
      <c r="N993" s="395">
        <f t="shared" ca="1" si="1435"/>
        <v>0</v>
      </c>
      <c r="O993" s="395">
        <f t="shared" ca="1" si="1436"/>
        <v>0</v>
      </c>
      <c r="P993" s="395">
        <f t="shared" ca="1" si="1437"/>
        <v>0</v>
      </c>
      <c r="Q993" s="395">
        <f t="shared" ca="1" si="1438"/>
        <v>0</v>
      </c>
      <c r="R993" s="395">
        <f t="shared" ca="1" si="1439"/>
        <v>0</v>
      </c>
      <c r="S993" s="395">
        <f t="shared" ca="1" si="1440"/>
        <v>0</v>
      </c>
      <c r="T993" s="395">
        <f t="shared" ca="1" si="1441"/>
        <v>0</v>
      </c>
      <c r="U993" s="395">
        <f t="shared" ca="1" si="1442"/>
        <v>0</v>
      </c>
      <c r="V993" s="395">
        <f t="shared" ca="1" si="1443"/>
        <v>0</v>
      </c>
      <c r="W993" s="395">
        <f t="shared" ca="1" si="1444"/>
        <v>0</v>
      </c>
      <c r="X993" s="334"/>
      <c r="Y993" s="249"/>
      <c r="Z993" s="249"/>
      <c r="AA993" s="249"/>
      <c r="AB993" s="249"/>
    </row>
    <row r="994" spans="1:28" hidden="1" outlineLevel="1">
      <c r="A994" s="331">
        <v>3</v>
      </c>
      <c r="B994" s="309" t="str">
        <f t="shared" ca="1" si="1445"/>
        <v>Depreciated Net Capex 2015</v>
      </c>
      <c r="C994" s="398"/>
      <c r="D994" s="398"/>
      <c r="E994" s="399"/>
      <c r="F994" s="400">
        <f ca="1">($F986*((1+F$11)^0.5)/F$10)</f>
        <v>0</v>
      </c>
      <c r="G994" s="395">
        <f ca="1">IF(F1018="n/a",F994,IFERROR(IF((OFFSET($C994,0,$A994))&lt;0,
MIN(0,F994-(OFFSET($C994,0,$A994)/(OFFSET($C989,-$A993,$A994)))),
MAX(0,F994-(OFFSET($C994,0,$A994)/(OFFSET($C989,-$A993,$A994))))),0))</f>
        <v>0</v>
      </c>
      <c r="H994" s="395">
        <f t="shared" ca="1" si="1429"/>
        <v>0</v>
      </c>
      <c r="I994" s="395">
        <f t="shared" ca="1" si="1430"/>
        <v>0</v>
      </c>
      <c r="J994" s="395">
        <f t="shared" ca="1" si="1431"/>
        <v>0</v>
      </c>
      <c r="K994" s="395">
        <f t="shared" ca="1" si="1432"/>
        <v>0</v>
      </c>
      <c r="L994" s="395">
        <f t="shared" ca="1" si="1433"/>
        <v>0</v>
      </c>
      <c r="M994" s="395">
        <f t="shared" ca="1" si="1434"/>
        <v>0</v>
      </c>
      <c r="N994" s="395">
        <f t="shared" ca="1" si="1435"/>
        <v>0</v>
      </c>
      <c r="O994" s="395">
        <f t="shared" ca="1" si="1436"/>
        <v>0</v>
      </c>
      <c r="P994" s="395">
        <f t="shared" ca="1" si="1437"/>
        <v>0</v>
      </c>
      <c r="Q994" s="395">
        <f t="shared" ca="1" si="1438"/>
        <v>0</v>
      </c>
      <c r="R994" s="395">
        <f t="shared" ca="1" si="1439"/>
        <v>0</v>
      </c>
      <c r="S994" s="395">
        <f t="shared" ca="1" si="1440"/>
        <v>0</v>
      </c>
      <c r="T994" s="395">
        <f t="shared" ca="1" si="1441"/>
        <v>0</v>
      </c>
      <c r="U994" s="395">
        <f t="shared" ca="1" si="1442"/>
        <v>0</v>
      </c>
      <c r="V994" s="395">
        <f t="shared" ca="1" si="1443"/>
        <v>0</v>
      </c>
      <c r="W994" s="395">
        <f t="shared" ca="1" si="1444"/>
        <v>0</v>
      </c>
      <c r="X994" s="334"/>
      <c r="Y994" s="334"/>
      <c r="Z994" s="249"/>
      <c r="AA994" s="249"/>
      <c r="AB994" s="249"/>
    </row>
    <row r="995" spans="1:28" hidden="1" outlineLevel="1">
      <c r="A995" s="331">
        <v>4</v>
      </c>
      <c r="B995" s="309" t="str">
        <f t="shared" ca="1" si="1445"/>
        <v>Depreciated Net Capex 2016</v>
      </c>
      <c r="C995" s="398"/>
      <c r="D995" s="398"/>
      <c r="E995" s="398"/>
      <c r="F995" s="399"/>
      <c r="G995" s="400">
        <f ca="1">($G986*((1+G$11)^0.5)/G$10)</f>
        <v>0</v>
      </c>
      <c r="H995" s="395">
        <f ca="1">IF(G1019="n/a",G995,IFERROR(IF((OFFSET($C995,0,$A995))&lt;0,
MIN(0,G995-(OFFSET($C995,0,$A995)/(OFFSET($C990,-$A994,$A995)))),
MAX(0,G995-(OFFSET($C995,0,$A995)/(OFFSET($C990,-$A994,$A995))))),0))</f>
        <v>0</v>
      </c>
      <c r="I995" s="395">
        <f t="shared" ca="1" si="1430"/>
        <v>0</v>
      </c>
      <c r="J995" s="395">
        <f t="shared" ca="1" si="1431"/>
        <v>0</v>
      </c>
      <c r="K995" s="395">
        <f t="shared" ca="1" si="1432"/>
        <v>0</v>
      </c>
      <c r="L995" s="395">
        <f t="shared" ca="1" si="1433"/>
        <v>0</v>
      </c>
      <c r="M995" s="395">
        <f t="shared" ca="1" si="1434"/>
        <v>0</v>
      </c>
      <c r="N995" s="395">
        <f t="shared" ca="1" si="1435"/>
        <v>0</v>
      </c>
      <c r="O995" s="395">
        <f t="shared" ca="1" si="1436"/>
        <v>0</v>
      </c>
      <c r="P995" s="395">
        <f t="shared" ca="1" si="1437"/>
        <v>0</v>
      </c>
      <c r="Q995" s="395">
        <f t="shared" ca="1" si="1438"/>
        <v>0</v>
      </c>
      <c r="R995" s="395">
        <f t="shared" ca="1" si="1439"/>
        <v>0</v>
      </c>
      <c r="S995" s="395">
        <f t="shared" ca="1" si="1440"/>
        <v>0</v>
      </c>
      <c r="T995" s="395">
        <f t="shared" ca="1" si="1441"/>
        <v>0</v>
      </c>
      <c r="U995" s="395">
        <f t="shared" ca="1" si="1442"/>
        <v>0</v>
      </c>
      <c r="V995" s="395">
        <f t="shared" ca="1" si="1443"/>
        <v>0</v>
      </c>
      <c r="W995" s="395">
        <f t="shared" ca="1" si="1444"/>
        <v>0</v>
      </c>
      <c r="X995" s="334"/>
      <c r="Y995" s="334"/>
      <c r="Z995" s="334"/>
      <c r="AA995" s="249"/>
      <c r="AB995" s="249"/>
    </row>
    <row r="996" spans="1:28" hidden="1" outlineLevel="1">
      <c r="A996" s="331">
        <v>5</v>
      </c>
      <c r="B996" s="309" t="str">
        <f t="shared" ca="1" si="1445"/>
        <v>Depreciated Net Capex 2017</v>
      </c>
      <c r="C996" s="398"/>
      <c r="D996" s="398"/>
      <c r="E996" s="398"/>
      <c r="F996" s="398"/>
      <c r="G996" s="399"/>
      <c r="H996" s="400">
        <f ca="1">(H986*((1+H$11)^0.5)/H$10)</f>
        <v>0</v>
      </c>
      <c r="I996" s="395">
        <f ca="1">IF(H1020="n/a",H996,IFERROR(IF((OFFSET($C996,0,$A996))&lt;0,
MIN(0,H996-(OFFSET($C996,0,$A996)/(OFFSET($C991,-$A995,$A996)))),
MAX(0,H996-(OFFSET($C996,0,$A996)/(OFFSET($C991,-$A995,$A996))))),0))</f>
        <v>0</v>
      </c>
      <c r="J996" s="395">
        <f t="shared" ca="1" si="1431"/>
        <v>0</v>
      </c>
      <c r="K996" s="395">
        <f t="shared" ca="1" si="1432"/>
        <v>0</v>
      </c>
      <c r="L996" s="395">
        <f t="shared" ca="1" si="1433"/>
        <v>0</v>
      </c>
      <c r="M996" s="395">
        <f t="shared" ca="1" si="1434"/>
        <v>0</v>
      </c>
      <c r="N996" s="395">
        <f t="shared" ca="1" si="1435"/>
        <v>0</v>
      </c>
      <c r="O996" s="395">
        <f t="shared" ca="1" si="1436"/>
        <v>0</v>
      </c>
      <c r="P996" s="395">
        <f t="shared" ca="1" si="1437"/>
        <v>0</v>
      </c>
      <c r="Q996" s="395">
        <f t="shared" ca="1" si="1438"/>
        <v>0</v>
      </c>
      <c r="R996" s="395">
        <f t="shared" ca="1" si="1439"/>
        <v>0</v>
      </c>
      <c r="S996" s="395">
        <f t="shared" ca="1" si="1440"/>
        <v>0</v>
      </c>
      <c r="T996" s="395">
        <f t="shared" ca="1" si="1441"/>
        <v>0</v>
      </c>
      <c r="U996" s="395">
        <f t="shared" ca="1" si="1442"/>
        <v>0</v>
      </c>
      <c r="V996" s="395">
        <f t="shared" ca="1" si="1443"/>
        <v>0</v>
      </c>
      <c r="W996" s="395">
        <f t="shared" ca="1" si="1444"/>
        <v>0</v>
      </c>
      <c r="X996" s="334"/>
      <c r="Y996" s="334"/>
      <c r="Z996" s="334"/>
      <c r="AA996" s="249"/>
      <c r="AB996" s="249"/>
    </row>
    <row r="997" spans="1:28" hidden="1" outlineLevel="1">
      <c r="A997" s="331">
        <v>6</v>
      </c>
      <c r="B997" s="309" t="str">
        <f t="shared" ca="1" si="1445"/>
        <v>Depreciated Net Capex 2018</v>
      </c>
      <c r="C997" s="398"/>
      <c r="D997" s="398"/>
      <c r="E997" s="398"/>
      <c r="F997" s="398"/>
      <c r="G997" s="398"/>
      <c r="H997" s="399"/>
      <c r="I997" s="400">
        <f ca="1">(I986*((1+I$11)^0.5)/I$10)</f>
        <v>0</v>
      </c>
      <c r="J997" s="395">
        <f ca="1">IF(I1021="n/a",I997,IFERROR(IF((OFFSET($C997,0,$A997))&lt;0,
MIN(0,I997-(OFFSET($C997,0,$A997)/(OFFSET($C992,-$A996,$A997)))),
MAX(0,I997-(OFFSET($C997,0,$A997)/(OFFSET($C992,-$A996,$A997))))),0))</f>
        <v>0</v>
      </c>
      <c r="K997" s="395">
        <f t="shared" ca="1" si="1432"/>
        <v>0</v>
      </c>
      <c r="L997" s="395">
        <f t="shared" ca="1" si="1433"/>
        <v>0</v>
      </c>
      <c r="M997" s="395">
        <f t="shared" ca="1" si="1434"/>
        <v>0</v>
      </c>
      <c r="N997" s="395">
        <f t="shared" ca="1" si="1435"/>
        <v>0</v>
      </c>
      <c r="O997" s="395">
        <f t="shared" ca="1" si="1436"/>
        <v>0</v>
      </c>
      <c r="P997" s="395">
        <f t="shared" ca="1" si="1437"/>
        <v>0</v>
      </c>
      <c r="Q997" s="395">
        <f t="shared" ca="1" si="1438"/>
        <v>0</v>
      </c>
      <c r="R997" s="395">
        <f t="shared" ca="1" si="1439"/>
        <v>0</v>
      </c>
      <c r="S997" s="395">
        <f t="shared" ca="1" si="1440"/>
        <v>0</v>
      </c>
      <c r="T997" s="395">
        <f t="shared" ca="1" si="1441"/>
        <v>0</v>
      </c>
      <c r="U997" s="395">
        <f t="shared" ca="1" si="1442"/>
        <v>0</v>
      </c>
      <c r="V997" s="395">
        <f t="shared" ca="1" si="1443"/>
        <v>0</v>
      </c>
      <c r="W997" s="395">
        <f t="shared" ca="1" si="1444"/>
        <v>0</v>
      </c>
      <c r="X997" s="334"/>
      <c r="Y997" s="334"/>
      <c r="Z997" s="334"/>
      <c r="AA997" s="249"/>
      <c r="AB997" s="249"/>
    </row>
    <row r="998" spans="1:28" hidden="1" outlineLevel="1">
      <c r="A998" s="331">
        <v>7</v>
      </c>
      <c r="B998" s="309" t="str">
        <f t="shared" ca="1" si="1445"/>
        <v>Depreciated Net Capex 2019</v>
      </c>
      <c r="C998" s="398"/>
      <c r="D998" s="398"/>
      <c r="E998" s="398"/>
      <c r="F998" s="398"/>
      <c r="G998" s="398"/>
      <c r="H998" s="398"/>
      <c r="I998" s="399"/>
      <c r="J998" s="400">
        <f ca="1">(J986*((1+J$11)^0.5)/J$10)</f>
        <v>0</v>
      </c>
      <c r="K998" s="395">
        <f ca="1">IF(J1022="n/a",J998,IFERROR(IF((OFFSET($C998,0,$A998))&lt;0,
MIN(0,J998-(OFFSET($C998,0,$A998)/(OFFSET($C993,-$A997,$A998)))),
MAX(0,J998-(OFFSET($C998,0,$A998)/(OFFSET($C993,-$A997,$A998))))),0))</f>
        <v>0</v>
      </c>
      <c r="L998" s="395">
        <f t="shared" ca="1" si="1433"/>
        <v>0</v>
      </c>
      <c r="M998" s="395">
        <f t="shared" ca="1" si="1434"/>
        <v>0</v>
      </c>
      <c r="N998" s="395">
        <f t="shared" ca="1" si="1435"/>
        <v>0</v>
      </c>
      <c r="O998" s="395">
        <f t="shared" ca="1" si="1436"/>
        <v>0</v>
      </c>
      <c r="P998" s="395">
        <f t="shared" ca="1" si="1437"/>
        <v>0</v>
      </c>
      <c r="Q998" s="395">
        <f t="shared" ca="1" si="1438"/>
        <v>0</v>
      </c>
      <c r="R998" s="395">
        <f t="shared" ca="1" si="1439"/>
        <v>0</v>
      </c>
      <c r="S998" s="395">
        <f t="shared" ca="1" si="1440"/>
        <v>0</v>
      </c>
      <c r="T998" s="395">
        <f t="shared" ca="1" si="1441"/>
        <v>0</v>
      </c>
      <c r="U998" s="395">
        <f t="shared" ca="1" si="1442"/>
        <v>0</v>
      </c>
      <c r="V998" s="395">
        <f t="shared" ca="1" si="1443"/>
        <v>0</v>
      </c>
      <c r="W998" s="395">
        <f t="shared" ca="1" si="1444"/>
        <v>0</v>
      </c>
      <c r="X998" s="334"/>
      <c r="Y998" s="334"/>
      <c r="Z998" s="334"/>
      <c r="AA998" s="249"/>
      <c r="AB998" s="249"/>
    </row>
    <row r="999" spans="1:28" hidden="1" outlineLevel="1">
      <c r="A999" s="331">
        <v>8</v>
      </c>
      <c r="B999" s="309" t="str">
        <f t="shared" ca="1" si="1445"/>
        <v>Depreciated Net Capex 2020</v>
      </c>
      <c r="C999" s="398"/>
      <c r="D999" s="398"/>
      <c r="E999" s="398"/>
      <c r="F999" s="398"/>
      <c r="G999" s="398"/>
      <c r="H999" s="398"/>
      <c r="I999" s="398"/>
      <c r="J999" s="399"/>
      <c r="K999" s="400">
        <f ca="1">(K986*((1+K$11)^0.5)/K$10)</f>
        <v>0</v>
      </c>
      <c r="L999" s="395">
        <f ca="1">IF(K1023="n/a",K999,IFERROR(IF((OFFSET($C999,0,$A999))&lt;0,
MIN(0,K999-(OFFSET($C999,0,$A999)/(OFFSET($C994,-$A998,$A999)))),
MAX(0,K999-(OFFSET($C999,0,$A999)/(OFFSET($C994,-$A998,$A999))))),0))</f>
        <v>0</v>
      </c>
      <c r="M999" s="395">
        <f t="shared" ca="1" si="1434"/>
        <v>0</v>
      </c>
      <c r="N999" s="395">
        <f t="shared" ca="1" si="1435"/>
        <v>0</v>
      </c>
      <c r="O999" s="395">
        <f t="shared" ca="1" si="1436"/>
        <v>0</v>
      </c>
      <c r="P999" s="395">
        <f t="shared" ca="1" si="1437"/>
        <v>0</v>
      </c>
      <c r="Q999" s="395">
        <f t="shared" ca="1" si="1438"/>
        <v>0</v>
      </c>
      <c r="R999" s="395">
        <f t="shared" ca="1" si="1439"/>
        <v>0</v>
      </c>
      <c r="S999" s="395">
        <f t="shared" ca="1" si="1440"/>
        <v>0</v>
      </c>
      <c r="T999" s="395">
        <f t="shared" ca="1" si="1441"/>
        <v>0</v>
      </c>
      <c r="U999" s="395">
        <f t="shared" ca="1" si="1442"/>
        <v>0</v>
      </c>
      <c r="V999" s="395">
        <f t="shared" ca="1" si="1443"/>
        <v>0</v>
      </c>
      <c r="W999" s="395">
        <f t="shared" ca="1" si="1444"/>
        <v>0</v>
      </c>
      <c r="X999" s="334"/>
      <c r="Y999" s="334"/>
      <c r="Z999" s="334"/>
      <c r="AA999" s="249"/>
      <c r="AB999" s="249"/>
    </row>
    <row r="1000" spans="1:28" hidden="1" outlineLevel="1">
      <c r="A1000" s="331">
        <v>9</v>
      </c>
      <c r="B1000" s="309" t="str">
        <f t="shared" ca="1" si="1445"/>
        <v>Depreciated Net Capex 2021</v>
      </c>
      <c r="C1000" s="398"/>
      <c r="D1000" s="398"/>
      <c r="E1000" s="398"/>
      <c r="F1000" s="398"/>
      <c r="G1000" s="398"/>
      <c r="H1000" s="398"/>
      <c r="I1000" s="398"/>
      <c r="J1000" s="398"/>
      <c r="K1000" s="399"/>
      <c r="L1000" s="400">
        <f ca="1">(L986*((1+L$11)^0.5)/L$10)</f>
        <v>0</v>
      </c>
      <c r="M1000" s="395">
        <f ca="1">IF(L1024="n/a",L1000,IFERROR(IF((OFFSET($C1000,0,$A1000))&lt;0,
MIN(0,L1000-(OFFSET($C1000,0,$A1000)/(OFFSET($C995,-$A999,$A1000)))),
MAX(0,L1000-(OFFSET($C1000,0,$A1000)/(OFFSET($C995,-$A999,$A1000))))),0))</f>
        <v>0</v>
      </c>
      <c r="N1000" s="395">
        <f t="shared" ca="1" si="1435"/>
        <v>0</v>
      </c>
      <c r="O1000" s="395">
        <f t="shared" ca="1" si="1436"/>
        <v>0</v>
      </c>
      <c r="P1000" s="395">
        <f t="shared" ca="1" si="1437"/>
        <v>0</v>
      </c>
      <c r="Q1000" s="395">
        <f t="shared" ca="1" si="1438"/>
        <v>0</v>
      </c>
      <c r="R1000" s="395">
        <f t="shared" ca="1" si="1439"/>
        <v>0</v>
      </c>
      <c r="S1000" s="395">
        <f t="shared" ca="1" si="1440"/>
        <v>0</v>
      </c>
      <c r="T1000" s="395">
        <f t="shared" ca="1" si="1441"/>
        <v>0</v>
      </c>
      <c r="U1000" s="395">
        <f t="shared" ca="1" si="1442"/>
        <v>0</v>
      </c>
      <c r="V1000" s="395">
        <f t="shared" ca="1" si="1443"/>
        <v>0</v>
      </c>
      <c r="W1000" s="395">
        <f t="shared" ca="1" si="1444"/>
        <v>0</v>
      </c>
      <c r="X1000" s="334"/>
      <c r="Y1000" s="334"/>
      <c r="Z1000" s="334"/>
      <c r="AA1000" s="249"/>
      <c r="AB1000" s="249"/>
    </row>
    <row r="1001" spans="1:28" hidden="1" outlineLevel="1">
      <c r="A1001" s="331">
        <v>10</v>
      </c>
      <c r="B1001" s="309" t="str">
        <f t="shared" ca="1" si="1445"/>
        <v>Depreciated Net Capex 2022</v>
      </c>
      <c r="C1001" s="398"/>
      <c r="D1001" s="398"/>
      <c r="E1001" s="398"/>
      <c r="F1001" s="398"/>
      <c r="G1001" s="398"/>
      <c r="H1001" s="398"/>
      <c r="I1001" s="398"/>
      <c r="J1001" s="398"/>
      <c r="K1001" s="398"/>
      <c r="L1001" s="399"/>
      <c r="M1001" s="400">
        <f ca="1">(M986*((1+M$11)^0.5)/M$10)</f>
        <v>0</v>
      </c>
      <c r="N1001" s="395">
        <f ca="1">IF(M1025="n/a",M1001,IFERROR(IF((OFFSET($C1001,0,$A1001))&lt;0,
MIN(0,M1001-(OFFSET($C1001,0,$A1001)/(OFFSET($C996,-$A1000,$A1001)))),
MAX(0,M1001-(OFFSET($C1001,0,$A1001)/(OFFSET($C996,-$A1000,$A1001))))),0))</f>
        <v>0</v>
      </c>
      <c r="O1001" s="395">
        <f t="shared" ca="1" si="1436"/>
        <v>0</v>
      </c>
      <c r="P1001" s="395">
        <f t="shared" ca="1" si="1437"/>
        <v>0</v>
      </c>
      <c r="Q1001" s="395">
        <f t="shared" ca="1" si="1438"/>
        <v>0</v>
      </c>
      <c r="R1001" s="395">
        <f t="shared" ca="1" si="1439"/>
        <v>0</v>
      </c>
      <c r="S1001" s="395">
        <f t="shared" ca="1" si="1440"/>
        <v>0</v>
      </c>
      <c r="T1001" s="395">
        <f t="shared" ca="1" si="1441"/>
        <v>0</v>
      </c>
      <c r="U1001" s="395">
        <f t="shared" ca="1" si="1442"/>
        <v>0</v>
      </c>
      <c r="V1001" s="395">
        <f t="shared" ca="1" si="1443"/>
        <v>0</v>
      </c>
      <c r="W1001" s="395">
        <f t="shared" ca="1" si="1444"/>
        <v>0</v>
      </c>
      <c r="X1001" s="334"/>
      <c r="Y1001" s="334"/>
      <c r="Z1001" s="334"/>
      <c r="AA1001" s="249"/>
      <c r="AB1001" s="249"/>
    </row>
    <row r="1002" spans="1:28" hidden="1" outlineLevel="1">
      <c r="A1002" s="331">
        <v>11</v>
      </c>
      <c r="B1002" s="309" t="str">
        <f t="shared" ca="1" si="1445"/>
        <v>Depreciated Net Capex 2023</v>
      </c>
      <c r="C1002" s="398"/>
      <c r="D1002" s="398"/>
      <c r="E1002" s="398"/>
      <c r="F1002" s="398"/>
      <c r="G1002" s="398"/>
      <c r="H1002" s="398"/>
      <c r="I1002" s="398"/>
      <c r="J1002" s="398"/>
      <c r="K1002" s="398"/>
      <c r="L1002" s="398"/>
      <c r="M1002" s="399"/>
      <c r="N1002" s="400">
        <f>(N986*((1+N$11)^0.5)/N$10)</f>
        <v>0</v>
      </c>
      <c r="O1002" s="395">
        <f ca="1">IF(N1026="n/a",N1002,IFERROR(IF((OFFSET($C1002,0,$A1002))&lt;0,
MIN(0,N1002-(OFFSET($C1002,0,$A1002)/(OFFSET($C997,-$A1001,$A1002)))),
MAX(0,N1002-(OFFSET($C1002,0,$A1002)/(OFFSET($C997,-$A1001,$A1002))))),0))</f>
        <v>0</v>
      </c>
      <c r="P1002" s="395">
        <f t="shared" ca="1" si="1437"/>
        <v>0</v>
      </c>
      <c r="Q1002" s="395">
        <f t="shared" ca="1" si="1438"/>
        <v>0</v>
      </c>
      <c r="R1002" s="395">
        <f t="shared" ca="1" si="1439"/>
        <v>0</v>
      </c>
      <c r="S1002" s="395">
        <f t="shared" ca="1" si="1440"/>
        <v>0</v>
      </c>
      <c r="T1002" s="395">
        <f t="shared" ca="1" si="1441"/>
        <v>0</v>
      </c>
      <c r="U1002" s="395">
        <f t="shared" ca="1" si="1442"/>
        <v>0</v>
      </c>
      <c r="V1002" s="395">
        <f t="shared" ca="1" si="1443"/>
        <v>0</v>
      </c>
      <c r="W1002" s="395">
        <f t="shared" ca="1" si="1444"/>
        <v>0</v>
      </c>
      <c r="X1002" s="334"/>
      <c r="Y1002" s="334"/>
      <c r="Z1002" s="334"/>
      <c r="AA1002" s="249"/>
      <c r="AB1002" s="249"/>
    </row>
    <row r="1003" spans="1:28" hidden="1" outlineLevel="1">
      <c r="A1003" s="331">
        <v>12</v>
      </c>
      <c r="B1003" s="309" t="str">
        <f t="shared" ca="1" si="1445"/>
        <v>Depreciated Net Capex 2024</v>
      </c>
      <c r="C1003" s="398"/>
      <c r="D1003" s="398"/>
      <c r="E1003" s="398"/>
      <c r="F1003" s="398"/>
      <c r="G1003" s="398"/>
      <c r="H1003" s="398"/>
      <c r="I1003" s="398"/>
      <c r="J1003" s="398"/>
      <c r="K1003" s="398"/>
      <c r="L1003" s="398"/>
      <c r="M1003" s="398"/>
      <c r="N1003" s="399"/>
      <c r="O1003" s="400">
        <f>(O986*((1+O$11)^0.5)/O$10)</f>
        <v>0</v>
      </c>
      <c r="P1003" s="395">
        <f ca="1">IF(O1027="n/a",O1003,IFERROR(IF((OFFSET($C1003,0,$A1003))&lt;0,
MIN(0,O1003-(OFFSET($C1003,0,$A1003)/(OFFSET($C998,-$A1002,$A1003)))),
MAX(0,O1003-(OFFSET($C1003,0,$A1003)/(OFFSET($C998,-$A1002,$A1003))))),0))</f>
        <v>0</v>
      </c>
      <c r="Q1003" s="395">
        <f t="shared" ca="1" si="1438"/>
        <v>0</v>
      </c>
      <c r="R1003" s="395">
        <f t="shared" ca="1" si="1439"/>
        <v>0</v>
      </c>
      <c r="S1003" s="395">
        <f t="shared" ca="1" si="1440"/>
        <v>0</v>
      </c>
      <c r="T1003" s="395">
        <f t="shared" ca="1" si="1441"/>
        <v>0</v>
      </c>
      <c r="U1003" s="395">
        <f t="shared" ca="1" si="1442"/>
        <v>0</v>
      </c>
      <c r="V1003" s="395">
        <f t="shared" ca="1" si="1443"/>
        <v>0</v>
      </c>
      <c r="W1003" s="395">
        <f t="shared" ca="1" si="1444"/>
        <v>0</v>
      </c>
      <c r="X1003" s="334"/>
      <c r="Y1003" s="334"/>
      <c r="Z1003" s="334"/>
      <c r="AA1003" s="249"/>
      <c r="AB1003" s="249"/>
    </row>
    <row r="1004" spans="1:28" hidden="1" outlineLevel="1">
      <c r="A1004" s="331">
        <v>13</v>
      </c>
      <c r="B1004" s="309" t="str">
        <f t="shared" ca="1" si="1445"/>
        <v>Depreciated Net Capex 2025</v>
      </c>
      <c r="C1004" s="398"/>
      <c r="D1004" s="398"/>
      <c r="E1004" s="398"/>
      <c r="F1004" s="398"/>
      <c r="G1004" s="398"/>
      <c r="H1004" s="398"/>
      <c r="I1004" s="398"/>
      <c r="J1004" s="398"/>
      <c r="K1004" s="398"/>
      <c r="L1004" s="398"/>
      <c r="M1004" s="398"/>
      <c r="N1004" s="398"/>
      <c r="O1004" s="399"/>
      <c r="P1004" s="400">
        <f>(P986*((1+P$11)^0.5)/P$10)</f>
        <v>0</v>
      </c>
      <c r="Q1004" s="395">
        <f ca="1">IF(P1028="n/a",P1004,IFERROR(IF((OFFSET($C1004,0,$A1004))&lt;0,
MIN(0,P1004-(OFFSET($C1004,0,$A1004)/(OFFSET($C999,-$A1003,$A1004)))),
MAX(0,P1004-(OFFSET($C1004,0,$A1004)/(OFFSET($C999,-$A1003,$A1004))))),0))</f>
        <v>0</v>
      </c>
      <c r="R1004" s="395">
        <f t="shared" ca="1" si="1439"/>
        <v>0</v>
      </c>
      <c r="S1004" s="395">
        <f t="shared" ca="1" si="1440"/>
        <v>0</v>
      </c>
      <c r="T1004" s="395">
        <f t="shared" ca="1" si="1441"/>
        <v>0</v>
      </c>
      <c r="U1004" s="395">
        <f t="shared" ca="1" si="1442"/>
        <v>0</v>
      </c>
      <c r="V1004" s="395">
        <f t="shared" ca="1" si="1443"/>
        <v>0</v>
      </c>
      <c r="W1004" s="395">
        <f t="shared" ca="1" si="1444"/>
        <v>0</v>
      </c>
      <c r="X1004" s="334"/>
      <c r="Y1004" s="334"/>
      <c r="Z1004" s="334"/>
      <c r="AA1004" s="249"/>
      <c r="AB1004" s="249"/>
    </row>
    <row r="1005" spans="1:28" hidden="1" outlineLevel="1">
      <c r="A1005" s="331">
        <v>14</v>
      </c>
      <c r="B1005" s="309" t="str">
        <f t="shared" ca="1" si="1445"/>
        <v>Depreciated Net Capex 2026</v>
      </c>
      <c r="C1005" s="398"/>
      <c r="D1005" s="398"/>
      <c r="E1005" s="398"/>
      <c r="F1005" s="398"/>
      <c r="G1005" s="398"/>
      <c r="H1005" s="398"/>
      <c r="I1005" s="398"/>
      <c r="J1005" s="398"/>
      <c r="K1005" s="398"/>
      <c r="L1005" s="398"/>
      <c r="M1005" s="398"/>
      <c r="N1005" s="398"/>
      <c r="O1005" s="398"/>
      <c r="P1005" s="399"/>
      <c r="Q1005" s="400">
        <f>(Q986*((1+Q$11)^0.5)/Q$10)</f>
        <v>0</v>
      </c>
      <c r="R1005" s="395">
        <f ca="1">IF(Q1029="n/a",Q1005,IFERROR(IF((OFFSET($C1005,0,$A1005))&lt;0,
MIN(0,Q1005-(OFFSET($C1005,0,$A1005)/(OFFSET($C1000,-$A1004,$A1005)))),
MAX(0,Q1005-(OFFSET($C1005,0,$A1005)/(OFFSET($C1000,-$A1004,$A1005))))),0))</f>
        <v>0</v>
      </c>
      <c r="S1005" s="395">
        <f t="shared" ca="1" si="1440"/>
        <v>0</v>
      </c>
      <c r="T1005" s="395">
        <f t="shared" ca="1" si="1441"/>
        <v>0</v>
      </c>
      <c r="U1005" s="395">
        <f t="shared" ca="1" si="1442"/>
        <v>0</v>
      </c>
      <c r="V1005" s="395">
        <f t="shared" ca="1" si="1443"/>
        <v>0</v>
      </c>
      <c r="W1005" s="395">
        <f t="shared" ca="1" si="1444"/>
        <v>0</v>
      </c>
      <c r="X1005" s="334"/>
      <c r="Y1005" s="334"/>
      <c r="Z1005" s="334"/>
      <c r="AA1005" s="249"/>
      <c r="AB1005" s="249"/>
    </row>
    <row r="1006" spans="1:28" hidden="1" outlineLevel="1">
      <c r="A1006" s="331">
        <v>15</v>
      </c>
      <c r="B1006" s="309" t="str">
        <f t="shared" ca="1" si="1445"/>
        <v>Depreciated Net Capex 2027</v>
      </c>
      <c r="C1006" s="398"/>
      <c r="D1006" s="398"/>
      <c r="E1006" s="398"/>
      <c r="F1006" s="398"/>
      <c r="G1006" s="398"/>
      <c r="H1006" s="398"/>
      <c r="I1006" s="398"/>
      <c r="J1006" s="398"/>
      <c r="K1006" s="398"/>
      <c r="L1006" s="398"/>
      <c r="M1006" s="398"/>
      <c r="N1006" s="398"/>
      <c r="O1006" s="398"/>
      <c r="P1006" s="398"/>
      <c r="Q1006" s="399"/>
      <c r="R1006" s="400">
        <f>(R986*((1+R$11)^0.5)/R$10)</f>
        <v>0</v>
      </c>
      <c r="S1006" s="395">
        <f ca="1">IF(R1030="n/a",R1006,IFERROR(IF((OFFSET($C1006,0,$A1006))&lt;0,
MIN(0,R1006-(OFFSET($C1006,0,$A1006)/(OFFSET($C1001,-$A1005,$A1006)))),
MAX(0,R1006-(OFFSET($C1006,0,$A1006)/(OFFSET($C1001,-$A1005,$A1006))))),0))</f>
        <v>0</v>
      </c>
      <c r="T1006" s="395">
        <f t="shared" ca="1" si="1441"/>
        <v>0</v>
      </c>
      <c r="U1006" s="395">
        <f t="shared" ca="1" si="1442"/>
        <v>0</v>
      </c>
      <c r="V1006" s="395">
        <f t="shared" ca="1" si="1443"/>
        <v>0</v>
      </c>
      <c r="W1006" s="395">
        <f t="shared" ca="1" si="1444"/>
        <v>0</v>
      </c>
      <c r="X1006" s="334"/>
      <c r="Y1006" s="334"/>
      <c r="Z1006" s="334"/>
      <c r="AA1006" s="249"/>
      <c r="AB1006" s="249"/>
    </row>
    <row r="1007" spans="1:28" hidden="1" outlineLevel="1">
      <c r="A1007" s="331">
        <v>16</v>
      </c>
      <c r="B1007" s="309" t="str">
        <f t="shared" ca="1" si="1445"/>
        <v>Depreciated Net Capex 2028</v>
      </c>
      <c r="C1007" s="398"/>
      <c r="D1007" s="398"/>
      <c r="E1007" s="398"/>
      <c r="F1007" s="398"/>
      <c r="G1007" s="398"/>
      <c r="H1007" s="398"/>
      <c r="I1007" s="398"/>
      <c r="J1007" s="398"/>
      <c r="K1007" s="398"/>
      <c r="L1007" s="398"/>
      <c r="M1007" s="398"/>
      <c r="N1007" s="398"/>
      <c r="O1007" s="398"/>
      <c r="P1007" s="398"/>
      <c r="Q1007" s="398"/>
      <c r="R1007" s="399"/>
      <c r="S1007" s="400">
        <f>(S986*((1+S$11)^0.5)/S$10)</f>
        <v>0</v>
      </c>
      <c r="T1007" s="395">
        <f ca="1">IF(S1031="n/a",S1007,IFERROR(IF((OFFSET($C1007,0,$A1007))&lt;0,
MIN(0,S1007-(OFFSET($C1007,0,$A1007)/(OFFSET($C1002,-$A1006,$A1007)))),
MAX(0,S1007-(OFFSET($C1007,0,$A1007)/(OFFSET($C1002,-$A1006,$A1007))))),0))</f>
        <v>0</v>
      </c>
      <c r="U1007" s="395">
        <f t="shared" ca="1" si="1442"/>
        <v>0</v>
      </c>
      <c r="V1007" s="395">
        <f t="shared" ca="1" si="1443"/>
        <v>0</v>
      </c>
      <c r="W1007" s="395">
        <f t="shared" ca="1" si="1444"/>
        <v>0</v>
      </c>
      <c r="X1007" s="334"/>
      <c r="Y1007" s="334"/>
      <c r="Z1007" s="334"/>
      <c r="AA1007" s="249"/>
      <c r="AB1007" s="249"/>
    </row>
    <row r="1008" spans="1:28" hidden="1" outlineLevel="1">
      <c r="A1008" s="331">
        <v>17</v>
      </c>
      <c r="B1008" s="309" t="str">
        <f t="shared" ca="1" si="1445"/>
        <v>Depreciated Net Capex 2029</v>
      </c>
      <c r="C1008" s="398"/>
      <c r="D1008" s="398"/>
      <c r="E1008" s="398"/>
      <c r="F1008" s="398"/>
      <c r="G1008" s="398"/>
      <c r="H1008" s="398"/>
      <c r="I1008" s="398"/>
      <c r="J1008" s="398"/>
      <c r="K1008" s="398"/>
      <c r="L1008" s="398"/>
      <c r="M1008" s="398"/>
      <c r="N1008" s="398"/>
      <c r="O1008" s="398"/>
      <c r="P1008" s="398"/>
      <c r="Q1008" s="398"/>
      <c r="R1008" s="398"/>
      <c r="S1008" s="399"/>
      <c r="T1008" s="400">
        <f>(T986*((1+T$11)^0.5)/T$10)</f>
        <v>0</v>
      </c>
      <c r="U1008" s="395">
        <f ca="1">IF(T1032="n/a",T1008,IFERROR(IF((OFFSET($C1008,0,$A1008))&lt;0,
MIN(0,T1008-(OFFSET($C1008,0,$A1008)/(OFFSET($C1003,-$A1007,$A1008)))),
MAX(0,T1008-(OFFSET($C1008,0,$A1008)/(OFFSET($C1003,-$A1007,$A1008))))),0))</f>
        <v>0</v>
      </c>
      <c r="V1008" s="395">
        <f t="shared" ca="1" si="1443"/>
        <v>0</v>
      </c>
      <c r="W1008" s="395">
        <f t="shared" ca="1" si="1444"/>
        <v>0</v>
      </c>
      <c r="X1008" s="334"/>
      <c r="Y1008" s="334"/>
      <c r="Z1008" s="334"/>
      <c r="AA1008" s="249"/>
      <c r="AB1008" s="249"/>
    </row>
    <row r="1009" spans="1:28" hidden="1" outlineLevel="1">
      <c r="A1009" s="331">
        <v>18</v>
      </c>
      <c r="B1009" s="309" t="str">
        <f t="shared" ca="1" si="1445"/>
        <v>Depreciated Net Capex 2030</v>
      </c>
      <c r="C1009" s="398"/>
      <c r="D1009" s="398"/>
      <c r="E1009" s="398"/>
      <c r="F1009" s="398"/>
      <c r="G1009" s="398"/>
      <c r="H1009" s="398"/>
      <c r="I1009" s="398"/>
      <c r="J1009" s="398"/>
      <c r="K1009" s="398"/>
      <c r="L1009" s="398"/>
      <c r="M1009" s="398"/>
      <c r="N1009" s="398"/>
      <c r="O1009" s="398"/>
      <c r="P1009" s="398"/>
      <c r="Q1009" s="398"/>
      <c r="R1009" s="398"/>
      <c r="S1009" s="398"/>
      <c r="T1009" s="399"/>
      <c r="U1009" s="400">
        <f>(U986*((1+U$11)^0.5)/U$10)</f>
        <v>0</v>
      </c>
      <c r="V1009" s="395">
        <f ca="1">IF(U1033="n/a",U1009,IFERROR(IF((OFFSET($C1009,0,$A1009))&lt;0,
MIN(0,U1009-(OFFSET($C1009,0,$A1009)/(OFFSET($C1004,-$A1008,$A1009)))),
MAX(0,U1009-(OFFSET($C1009,0,$A1009)/(OFFSET($C1004,-$A1008,$A1009))))),0))</f>
        <v>0</v>
      </c>
      <c r="W1009" s="395">
        <f t="shared" ca="1" si="1444"/>
        <v>0</v>
      </c>
      <c r="X1009" s="334"/>
      <c r="Y1009" s="334"/>
      <c r="Z1009" s="334"/>
      <c r="AA1009" s="249"/>
      <c r="AB1009" s="249"/>
    </row>
    <row r="1010" spans="1:28" hidden="1" outlineLevel="1">
      <c r="A1010" s="331">
        <v>19</v>
      </c>
      <c r="B1010" s="309" t="str">
        <f t="shared" ca="1" si="1445"/>
        <v>Depreciated Net Capex 2031</v>
      </c>
      <c r="C1010" s="398"/>
      <c r="D1010" s="398"/>
      <c r="E1010" s="398"/>
      <c r="F1010" s="398"/>
      <c r="G1010" s="398"/>
      <c r="H1010" s="398"/>
      <c r="I1010" s="398"/>
      <c r="J1010" s="398"/>
      <c r="K1010" s="398"/>
      <c r="L1010" s="398"/>
      <c r="M1010" s="398"/>
      <c r="N1010" s="398"/>
      <c r="O1010" s="398"/>
      <c r="P1010" s="398"/>
      <c r="Q1010" s="398"/>
      <c r="R1010" s="398"/>
      <c r="S1010" s="398"/>
      <c r="T1010" s="398"/>
      <c r="U1010" s="399"/>
      <c r="V1010" s="400">
        <f>(V986*((1+V$11)^0.5)/V$10)</f>
        <v>0</v>
      </c>
      <c r="W1010" s="395">
        <f ca="1">IF(V1034="n/a",V1010,IFERROR(IF((OFFSET($C1010,0,$A1010))&lt;0,
MIN(0,V1010-(OFFSET($C1010,0,$A1010)/(OFFSET($C1005,-$A1009,$A1010)))),
MAX(0,V1010-(OFFSET($C1010,0,$A1010)/(OFFSET($C1005,-$A1009,$A1010))))),0))</f>
        <v>0</v>
      </c>
      <c r="X1010" s="334"/>
      <c r="Y1010" s="334"/>
      <c r="Z1010" s="334"/>
      <c r="AA1010" s="249"/>
      <c r="AB1010" s="249"/>
    </row>
    <row r="1011" spans="1:28" hidden="1" outlineLevel="1">
      <c r="A1011" s="331">
        <v>20</v>
      </c>
      <c r="B1011" s="309" t="str">
        <f ca="1">"Depreciated Net Capex "&amp;OFFSET($C$6,0,A1011)</f>
        <v>Depreciated Net Capex 2032</v>
      </c>
      <c r="C1011" s="398"/>
      <c r="D1011" s="398"/>
      <c r="E1011" s="398"/>
      <c r="F1011" s="398"/>
      <c r="G1011" s="398"/>
      <c r="H1011" s="398"/>
      <c r="I1011" s="398"/>
      <c r="J1011" s="398"/>
      <c r="K1011" s="398"/>
      <c r="L1011" s="398"/>
      <c r="M1011" s="398"/>
      <c r="N1011" s="398"/>
      <c r="O1011" s="398"/>
      <c r="P1011" s="398"/>
      <c r="Q1011" s="398"/>
      <c r="R1011" s="398"/>
      <c r="S1011" s="398"/>
      <c r="T1011" s="398"/>
      <c r="U1011" s="398"/>
      <c r="V1011" s="399"/>
      <c r="W1011" s="395">
        <f>(W986*((1+W$11)^0.5)/W$10)</f>
        <v>0</v>
      </c>
      <c r="X1011" s="249"/>
      <c r="Y1011" s="249"/>
      <c r="Z1011" s="249"/>
      <c r="AA1011" s="249"/>
      <c r="AB1011" s="249"/>
    </row>
    <row r="1012" spans="1:28" hidden="1" outlineLevel="1">
      <c r="A1012" s="249"/>
      <c r="B1012" s="332"/>
      <c r="C1012" s="395"/>
      <c r="D1012" s="395"/>
      <c r="E1012" s="395"/>
      <c r="F1012" s="395"/>
      <c r="G1012" s="395"/>
      <c r="H1012" s="395"/>
      <c r="I1012" s="395"/>
      <c r="J1012" s="395"/>
      <c r="K1012" s="395"/>
      <c r="L1012" s="395"/>
      <c r="M1012" s="395"/>
      <c r="N1012" s="395"/>
      <c r="O1012" s="395"/>
      <c r="P1012" s="395"/>
      <c r="Q1012" s="395"/>
      <c r="R1012" s="395"/>
      <c r="S1012" s="395"/>
      <c r="T1012" s="395"/>
      <c r="U1012" s="395"/>
      <c r="V1012" s="395"/>
      <c r="W1012" s="395"/>
      <c r="X1012" s="249"/>
      <c r="Y1012" s="249"/>
      <c r="Z1012" s="249"/>
      <c r="AA1012" s="249"/>
      <c r="AB1012" s="249"/>
    </row>
    <row r="1013" spans="1:28" hidden="1" outlineLevel="1">
      <c r="A1013" s="249"/>
      <c r="B1013" s="332"/>
      <c r="C1013" s="395"/>
      <c r="D1013" s="395"/>
      <c r="E1013" s="395"/>
      <c r="F1013" s="395"/>
      <c r="G1013" s="395"/>
      <c r="H1013" s="395"/>
      <c r="I1013" s="395"/>
      <c r="J1013" s="395"/>
      <c r="K1013" s="395"/>
      <c r="L1013" s="395"/>
      <c r="M1013" s="395"/>
      <c r="N1013" s="395"/>
      <c r="O1013" s="395"/>
      <c r="P1013" s="395"/>
      <c r="Q1013" s="395"/>
      <c r="R1013" s="395"/>
      <c r="S1013" s="395"/>
      <c r="T1013" s="395"/>
      <c r="U1013" s="395"/>
      <c r="V1013" s="395"/>
      <c r="W1013" s="395"/>
      <c r="X1013" s="249"/>
      <c r="Y1013" s="249"/>
      <c r="Z1013" s="249"/>
      <c r="AA1013" s="249"/>
      <c r="AB1013" s="249"/>
    </row>
    <row r="1014" spans="1:28" hidden="1" outlineLevel="1">
      <c r="A1014" s="249"/>
      <c r="B1014" s="309" t="s">
        <v>298</v>
      </c>
      <c r="C1014" s="395"/>
      <c r="D1014" s="395">
        <f t="shared" ref="D1014" ca="1" si="1446">IF(C1014="n/a","n/a",IF(AND(C1014&lt;1,D988=0),0,
IF(D988=0,C1014-1,
IF(C1014&lt;1,D989,
(((C1014-1)*(C990-(C990/(C1014))))+((D988/D$10)*D989))/(D990)))))</f>
        <v>0</v>
      </c>
      <c r="E1014" s="395">
        <f t="shared" ref="E1014" ca="1" si="1447">IF(D1014="n/a","n/a",IF(AND(D1014&lt;1,E988=0),0,
IF(E988=0,D1014-1,
IF(D1014&lt;1,E989,
(((D1014-1)*(D990-(D990/(D1014))))+((E988/E$10)*E989))/(E990)))))</f>
        <v>0</v>
      </c>
      <c r="F1014" s="395">
        <f t="shared" ref="F1014" ca="1" si="1448">IF(E1014="n/a","n/a",IF(AND(E1014&lt;1,F988=0),0,
IF(F988=0,E1014-1,
IF(E1014&lt;1,F989,
(((E1014-1)*(E990-(E990/(E1014))))+((F988/F$10)*F989))/(F990)))))</f>
        <v>0</v>
      </c>
      <c r="G1014" s="395">
        <f t="shared" ref="G1014" ca="1" si="1449">IF(F1014="n/a","n/a",IF(AND(F1014&lt;1,G988=0),0,
IF(G988=0,F1014-1,
IF(F1014&lt;1,G989,
(((F1014-1)*(F990-(F990/(F1014))))+((G988/G$10)*G989))/(G990)))))</f>
        <v>0</v>
      </c>
      <c r="H1014" s="395">
        <f ca="1">IF(G1014="n/a","n/a",IF(AND(G1014&lt;1,H988=0),0,
IF(H988=0,G1014-1,
IF(G1014&lt;1,H989,
(((G1014-1)*(G990-(G990/(G1014))))+((H988/H$10)*H989))/(H990)))))</f>
        <v>0</v>
      </c>
      <c r="I1014" s="395">
        <f t="shared" ref="I1014" ca="1" si="1450">IF(H1014="n/a","n/a",IF(AND(H1014&lt;1,I988=0),0,
IF(I988=0,H1014-1,
IF(H1014&lt;1,I989,
(((H1014-1)*(H990-(H990/(H1014))))+((I988/I$10)*I989))/(I990)))))</f>
        <v>0</v>
      </c>
      <c r="J1014" s="395">
        <f t="shared" ref="J1014" ca="1" si="1451">IF(I1014="n/a","n/a",IF(AND(I1014&lt;1,J988=0),0,
IF(J988=0,I1014-1,
IF(I1014&lt;1,J989,
(((I1014-1)*(I990-(I990/(I1014))))+((J988/J$10)*J989))/(J990)))))</f>
        <v>0</v>
      </c>
      <c r="K1014" s="395">
        <f t="shared" ref="K1014" ca="1" si="1452">IF(J1014="n/a","n/a",IF(AND(J1014&lt;1,K988=0),0,
IF(K988=0,J1014-1,
IF(J1014&lt;1,K989,
(((J1014-1)*(J990-(J990/(J1014))))+((K988/K$10)*K989))/(K990)))))</f>
        <v>0</v>
      </c>
      <c r="L1014" s="395">
        <f t="shared" ref="L1014" ca="1" si="1453">IF(K1014="n/a","n/a",IF(AND(K1014&lt;1,L988=0),0,
IF(L988=0,K1014-1,
IF(K1014&lt;1,L989,
(((K1014-1)*(K990-(K990/(K1014))))+((L988/L$10)*L989))/(L990)))))</f>
        <v>0</v>
      </c>
      <c r="M1014" s="395">
        <f t="shared" ref="M1014" ca="1" si="1454">IF(L1014="n/a","n/a",IF(AND(L1014&lt;1,M988=0),0,
IF(M988=0,L1014-1,
IF(L1014&lt;1,M989,
(((L1014-1)*(L990-(L990/(L1014))))+((M988/M$10)*M989))/(M990)))))</f>
        <v>0</v>
      </c>
      <c r="N1014" s="395">
        <f t="shared" ref="N1014" ca="1" si="1455">IF(M1014="n/a","n/a",IF(AND(M1014&lt;1,N988=0),0,
IF(N988=0,M1014-1,
IF(M1014&lt;1,N989,
(((M1014-1)*(M990-(M990/(M1014))))+((N988/N$10)*N989))/(N990)))))</f>
        <v>0</v>
      </c>
      <c r="O1014" s="395">
        <f t="shared" ref="O1014" ca="1" si="1456">IF(N1014="n/a","n/a",IF(AND(N1014&lt;1,O988=0),0,
IF(O988=0,N1014-1,
IF(N1014&lt;1,O989,
(((N1014-1)*(N990-(N990/(N1014))))+((O988/O$10)*O989))/(O990)))))</f>
        <v>0</v>
      </c>
      <c r="P1014" s="395">
        <f t="shared" ref="P1014" ca="1" si="1457">IF(O1014="n/a","n/a",IF(AND(O1014&lt;1,P988=0),0,
IF(P988=0,O1014-1,
IF(O1014&lt;1,P989,
(((O1014-1)*(O990-(O990/(O1014))))+((P988/P$10)*P989))/(P990)))))</f>
        <v>0</v>
      </c>
      <c r="Q1014" s="395">
        <f t="shared" ref="Q1014" ca="1" si="1458">IF(P1014="n/a","n/a",IF(AND(P1014&lt;1,Q988=0),0,
IF(Q988=0,P1014-1,
IF(P1014&lt;1,Q989,
(((P1014-1)*(P990-(P990/(P1014))))+((Q988/Q$10)*Q989))/(Q990)))))</f>
        <v>0</v>
      </c>
      <c r="R1014" s="395">
        <f t="shared" ref="R1014" ca="1" si="1459">IF(Q1014="n/a","n/a",IF(AND(Q1014&lt;1,R988=0),0,
IF(R988=0,Q1014-1,
IF(Q1014&lt;1,R989,
(((Q1014-1)*(Q990-(Q990/(Q1014))))+((R988/R$10)*R989))/(R990)))))</f>
        <v>0</v>
      </c>
      <c r="S1014" s="395">
        <f t="shared" ref="S1014" ca="1" si="1460">IF(R1014="n/a","n/a",IF(AND(R1014&lt;1,S988=0),0,
IF(S988=0,R1014-1,
IF(R1014&lt;1,S989,
(((R1014-1)*(R990-(R990/(R1014))))+((S988/S$10)*S989))/(S990)))))</f>
        <v>0</v>
      </c>
      <c r="T1014" s="395">
        <f t="shared" ref="T1014" ca="1" si="1461">IF(S1014="n/a","n/a",IF(AND(S1014&lt;1,T988=0),0,
IF(T988=0,S1014-1,
IF(S1014&lt;1,T989,
(((S1014-1)*(S990-(S990/(S1014))))+((T988/T$10)*T989))/(T990)))))</f>
        <v>0</v>
      </c>
      <c r="U1014" s="395">
        <f t="shared" ref="U1014" ca="1" si="1462">IF(T1014="n/a","n/a",IF(AND(T1014&lt;1,U988=0),0,
IF(U988=0,T1014-1,
IF(T1014&lt;1,U989,
(((T1014-1)*(T990-(T990/(T1014))))+((U988/U$10)*U989))/(U990)))))</f>
        <v>0</v>
      </c>
      <c r="V1014" s="395">
        <f t="shared" ref="V1014" ca="1" si="1463">IF(U1014="n/a","n/a",IF(AND(U1014&lt;1,V988=0),0,
IF(V988=0,U1014-1,
IF(U1014&lt;1,V989,
(((U1014-1)*(U990-(U990/(U1014))))+((V988/V$10)*V989))/(V990)))))</f>
        <v>0</v>
      </c>
      <c r="W1014" s="395">
        <f t="shared" ref="W1014" ca="1" si="1464">IF(V1014="n/a","n/a",IF(AND(V1014&lt;1,W988=0),0,
IF(W988=0,V1014-1,
IF(V1014&lt;1,W989,
(((V1014-1)*(V990-(V990/(V1014))))+((W988/W$10)*W989))/(W990)))))</f>
        <v>0</v>
      </c>
      <c r="X1014" s="249"/>
      <c r="Y1014" s="249"/>
      <c r="Z1014" s="249"/>
      <c r="AA1014" s="249"/>
      <c r="AB1014" s="249"/>
    </row>
    <row r="1015" spans="1:28" hidden="1" outlineLevel="1">
      <c r="A1015" s="249"/>
      <c r="B1015" s="309" t="s">
        <v>191</v>
      </c>
      <c r="C1015" s="395">
        <f ca="1">C987</f>
        <v>0</v>
      </c>
      <c r="D1015" s="395">
        <f t="shared" ref="D1015" ca="1" si="1465">IF(C1015="n/a","n/a",MAX(0,C1015-1))</f>
        <v>0</v>
      </c>
      <c r="E1015" s="395">
        <f t="shared" ref="E1015:E1016" ca="1" si="1466">IF(D1015="n/a","n/a",MAX(0,D1015-1))</f>
        <v>0</v>
      </c>
      <c r="F1015" s="395">
        <f t="shared" ref="F1015:F1017" ca="1" si="1467">IF(E1015="n/a","n/a",MAX(0,E1015-1))</f>
        <v>0</v>
      </c>
      <c r="G1015" s="395">
        <f t="shared" ref="G1015:G1018" ca="1" si="1468">IF(F1015="n/a","n/a",MAX(0,F1015-1))</f>
        <v>0</v>
      </c>
      <c r="H1015" s="395">
        <f t="shared" ref="H1015:H1019" ca="1" si="1469">IF(G1015="n/a","n/a",MAX(0,G1015-1))</f>
        <v>0</v>
      </c>
      <c r="I1015" s="395">
        <f t="shared" ref="I1015:I1020" ca="1" si="1470">IF(H1015="n/a","n/a",MAX(0,H1015-1))</f>
        <v>0</v>
      </c>
      <c r="J1015" s="395">
        <f t="shared" ref="J1015:J1021" ca="1" si="1471">IF(I1015="n/a","n/a",MAX(0,I1015-1))</f>
        <v>0</v>
      </c>
      <c r="K1015" s="395">
        <f t="shared" ref="K1015:K1022" ca="1" si="1472">IF(J1015="n/a","n/a",MAX(0,J1015-1))</f>
        <v>0</v>
      </c>
      <c r="L1015" s="395">
        <f t="shared" ref="L1015:L1023" ca="1" si="1473">IF(K1015="n/a","n/a",MAX(0,K1015-1))</f>
        <v>0</v>
      </c>
      <c r="M1015" s="395">
        <f t="shared" ref="M1015:M1024" ca="1" si="1474">IF(L1015="n/a","n/a",MAX(0,L1015-1))</f>
        <v>0</v>
      </c>
      <c r="N1015" s="395">
        <f t="shared" ref="N1015:N1025" ca="1" si="1475">IF(M1015="n/a","n/a",MAX(0,M1015-1))</f>
        <v>0</v>
      </c>
      <c r="O1015" s="395">
        <f t="shared" ref="O1015:O1026" ca="1" si="1476">IF(N1015="n/a","n/a",MAX(0,N1015-1))</f>
        <v>0</v>
      </c>
      <c r="P1015" s="395">
        <f t="shared" ref="P1015:P1027" ca="1" si="1477">IF(O1015="n/a","n/a",MAX(0,O1015-1))</f>
        <v>0</v>
      </c>
      <c r="Q1015" s="395">
        <f t="shared" ref="Q1015:Q1028" ca="1" si="1478">IF(P1015="n/a","n/a",MAX(0,P1015-1))</f>
        <v>0</v>
      </c>
      <c r="R1015" s="395">
        <f t="shared" ref="R1015:R1029" ca="1" si="1479">IF(Q1015="n/a","n/a",MAX(0,Q1015-1))</f>
        <v>0</v>
      </c>
      <c r="S1015" s="395">
        <f t="shared" ref="S1015:S1030" ca="1" si="1480">IF(R1015="n/a","n/a",MAX(0,R1015-1))</f>
        <v>0</v>
      </c>
      <c r="T1015" s="395">
        <f t="shared" ref="T1015:T1031" ca="1" si="1481">IF(S1015="n/a","n/a",MAX(0,S1015-1))</f>
        <v>0</v>
      </c>
      <c r="U1015" s="395">
        <f t="shared" ref="U1015:U1032" ca="1" si="1482">IF(T1015="n/a","n/a",MAX(0,T1015-1))</f>
        <v>0</v>
      </c>
      <c r="V1015" s="395">
        <f t="shared" ref="V1015:V1033" ca="1" si="1483">IF(U1015="n/a","n/a",MAX(0,U1015-1))</f>
        <v>0</v>
      </c>
      <c r="W1015" s="395">
        <f t="shared" ref="W1015:W1033" ca="1" si="1484">IF(V1015="n/a","n/a",MAX(0,V1015-1))</f>
        <v>0</v>
      </c>
      <c r="X1015" s="249"/>
      <c r="Y1015" s="249"/>
      <c r="Z1015" s="249"/>
      <c r="AA1015" s="249"/>
      <c r="AB1015" s="249"/>
    </row>
    <row r="1016" spans="1:28" hidden="1" outlineLevel="1">
      <c r="A1016" s="249"/>
      <c r="B1016" s="309" t="str">
        <f t="shared" ref="B1016:B1035" ca="1" si="1485">"RL Capex "&amp;OFFSET($C$6,0,A992)</f>
        <v>RL Capex 2013</v>
      </c>
      <c r="C1016" s="396"/>
      <c r="D1016" s="400">
        <f ca="1">D987</f>
        <v>0</v>
      </c>
      <c r="E1016" s="395">
        <f t="shared" ca="1" si="1466"/>
        <v>0</v>
      </c>
      <c r="F1016" s="395">
        <f t="shared" ca="1" si="1467"/>
        <v>0</v>
      </c>
      <c r="G1016" s="395">
        <f t="shared" ca="1" si="1468"/>
        <v>0</v>
      </c>
      <c r="H1016" s="395">
        <f t="shared" ca="1" si="1469"/>
        <v>0</v>
      </c>
      <c r="I1016" s="395">
        <f t="shared" ca="1" si="1470"/>
        <v>0</v>
      </c>
      <c r="J1016" s="395">
        <f t="shared" ca="1" si="1471"/>
        <v>0</v>
      </c>
      <c r="K1016" s="395">
        <f t="shared" ca="1" si="1472"/>
        <v>0</v>
      </c>
      <c r="L1016" s="395">
        <f t="shared" ca="1" si="1473"/>
        <v>0</v>
      </c>
      <c r="M1016" s="395">
        <f t="shared" ca="1" si="1474"/>
        <v>0</v>
      </c>
      <c r="N1016" s="395">
        <f t="shared" ca="1" si="1475"/>
        <v>0</v>
      </c>
      <c r="O1016" s="395">
        <f t="shared" ca="1" si="1476"/>
        <v>0</v>
      </c>
      <c r="P1016" s="395">
        <f t="shared" ca="1" si="1477"/>
        <v>0</v>
      </c>
      <c r="Q1016" s="395">
        <f t="shared" ca="1" si="1478"/>
        <v>0</v>
      </c>
      <c r="R1016" s="395">
        <f t="shared" ca="1" si="1479"/>
        <v>0</v>
      </c>
      <c r="S1016" s="395">
        <f t="shared" ca="1" si="1480"/>
        <v>0</v>
      </c>
      <c r="T1016" s="395">
        <f t="shared" ca="1" si="1481"/>
        <v>0</v>
      </c>
      <c r="U1016" s="395">
        <f t="shared" ca="1" si="1482"/>
        <v>0</v>
      </c>
      <c r="V1016" s="395">
        <f t="shared" ca="1" si="1483"/>
        <v>0</v>
      </c>
      <c r="W1016" s="395">
        <f t="shared" ca="1" si="1484"/>
        <v>0</v>
      </c>
      <c r="X1016" s="249"/>
      <c r="Y1016" s="249"/>
      <c r="Z1016" s="249"/>
      <c r="AA1016" s="249"/>
      <c r="AB1016" s="249"/>
    </row>
    <row r="1017" spans="1:28" hidden="1" outlineLevel="1">
      <c r="A1017" s="249"/>
      <c r="B1017" s="309" t="str">
        <f t="shared" ca="1" si="1485"/>
        <v>RL Capex 2014</v>
      </c>
      <c r="C1017" s="401"/>
      <c r="D1017" s="396"/>
      <c r="E1017" s="400">
        <f ca="1">E987</f>
        <v>0</v>
      </c>
      <c r="F1017" s="395">
        <f t="shared" ca="1" si="1467"/>
        <v>0</v>
      </c>
      <c r="G1017" s="395">
        <f t="shared" ca="1" si="1468"/>
        <v>0</v>
      </c>
      <c r="H1017" s="395">
        <f t="shared" ca="1" si="1469"/>
        <v>0</v>
      </c>
      <c r="I1017" s="395">
        <f t="shared" ca="1" si="1470"/>
        <v>0</v>
      </c>
      <c r="J1017" s="395">
        <f t="shared" ca="1" si="1471"/>
        <v>0</v>
      </c>
      <c r="K1017" s="395">
        <f t="shared" ca="1" si="1472"/>
        <v>0</v>
      </c>
      <c r="L1017" s="395">
        <f t="shared" ca="1" si="1473"/>
        <v>0</v>
      </c>
      <c r="M1017" s="395">
        <f t="shared" ca="1" si="1474"/>
        <v>0</v>
      </c>
      <c r="N1017" s="395">
        <f t="shared" ca="1" si="1475"/>
        <v>0</v>
      </c>
      <c r="O1017" s="395">
        <f t="shared" ca="1" si="1476"/>
        <v>0</v>
      </c>
      <c r="P1017" s="395">
        <f t="shared" ca="1" si="1477"/>
        <v>0</v>
      </c>
      <c r="Q1017" s="395">
        <f t="shared" ca="1" si="1478"/>
        <v>0</v>
      </c>
      <c r="R1017" s="395">
        <f t="shared" ca="1" si="1479"/>
        <v>0</v>
      </c>
      <c r="S1017" s="395">
        <f t="shared" ca="1" si="1480"/>
        <v>0</v>
      </c>
      <c r="T1017" s="395">
        <f t="shared" ca="1" si="1481"/>
        <v>0</v>
      </c>
      <c r="U1017" s="395">
        <f t="shared" ca="1" si="1482"/>
        <v>0</v>
      </c>
      <c r="V1017" s="395">
        <f t="shared" ca="1" si="1483"/>
        <v>0</v>
      </c>
      <c r="W1017" s="395">
        <f t="shared" ca="1" si="1484"/>
        <v>0</v>
      </c>
      <c r="X1017" s="249"/>
      <c r="Y1017" s="249"/>
      <c r="Z1017" s="249"/>
      <c r="AA1017" s="249"/>
      <c r="AB1017" s="249"/>
    </row>
    <row r="1018" spans="1:28" hidden="1" outlineLevel="1">
      <c r="A1018" s="249"/>
      <c r="B1018" s="309" t="str">
        <f t="shared" ca="1" si="1485"/>
        <v>RL Capex 2015</v>
      </c>
      <c r="C1018" s="401"/>
      <c r="D1018" s="401"/>
      <c r="E1018" s="396"/>
      <c r="F1018" s="400">
        <f ca="1">F987</f>
        <v>0</v>
      </c>
      <c r="G1018" s="395">
        <f t="shared" ca="1" si="1468"/>
        <v>0</v>
      </c>
      <c r="H1018" s="395">
        <f t="shared" ca="1" si="1469"/>
        <v>0</v>
      </c>
      <c r="I1018" s="395">
        <f t="shared" ca="1" si="1470"/>
        <v>0</v>
      </c>
      <c r="J1018" s="395">
        <f t="shared" ca="1" si="1471"/>
        <v>0</v>
      </c>
      <c r="K1018" s="395">
        <f t="shared" ca="1" si="1472"/>
        <v>0</v>
      </c>
      <c r="L1018" s="395">
        <f t="shared" ca="1" si="1473"/>
        <v>0</v>
      </c>
      <c r="M1018" s="395">
        <f t="shared" ca="1" si="1474"/>
        <v>0</v>
      </c>
      <c r="N1018" s="395">
        <f t="shared" ca="1" si="1475"/>
        <v>0</v>
      </c>
      <c r="O1018" s="395">
        <f t="shared" ca="1" si="1476"/>
        <v>0</v>
      </c>
      <c r="P1018" s="395">
        <f t="shared" ca="1" si="1477"/>
        <v>0</v>
      </c>
      <c r="Q1018" s="395">
        <f t="shared" ca="1" si="1478"/>
        <v>0</v>
      </c>
      <c r="R1018" s="395">
        <f t="shared" ca="1" si="1479"/>
        <v>0</v>
      </c>
      <c r="S1018" s="395">
        <f t="shared" ca="1" si="1480"/>
        <v>0</v>
      </c>
      <c r="T1018" s="395">
        <f t="shared" ca="1" si="1481"/>
        <v>0</v>
      </c>
      <c r="U1018" s="395">
        <f t="shared" ca="1" si="1482"/>
        <v>0</v>
      </c>
      <c r="V1018" s="395">
        <f t="shared" ca="1" si="1483"/>
        <v>0</v>
      </c>
      <c r="W1018" s="395">
        <f t="shared" ca="1" si="1484"/>
        <v>0</v>
      </c>
      <c r="X1018" s="249"/>
      <c r="Y1018" s="249"/>
      <c r="Z1018" s="249"/>
      <c r="AA1018" s="249"/>
      <c r="AB1018" s="249"/>
    </row>
    <row r="1019" spans="1:28" hidden="1" outlineLevel="1">
      <c r="A1019" s="249"/>
      <c r="B1019" s="309" t="str">
        <f t="shared" ca="1" si="1485"/>
        <v>RL Capex 2016</v>
      </c>
      <c r="C1019" s="401"/>
      <c r="D1019" s="401"/>
      <c r="E1019" s="401"/>
      <c r="F1019" s="396"/>
      <c r="G1019" s="400">
        <f ca="1">G987</f>
        <v>0</v>
      </c>
      <c r="H1019" s="395">
        <f t="shared" ca="1" si="1469"/>
        <v>0</v>
      </c>
      <c r="I1019" s="395">
        <f t="shared" ca="1" si="1470"/>
        <v>0</v>
      </c>
      <c r="J1019" s="395">
        <f t="shared" ca="1" si="1471"/>
        <v>0</v>
      </c>
      <c r="K1019" s="395">
        <f t="shared" ca="1" si="1472"/>
        <v>0</v>
      </c>
      <c r="L1019" s="395">
        <f t="shared" ca="1" si="1473"/>
        <v>0</v>
      </c>
      <c r="M1019" s="395">
        <f t="shared" ca="1" si="1474"/>
        <v>0</v>
      </c>
      <c r="N1019" s="395">
        <f t="shared" ca="1" si="1475"/>
        <v>0</v>
      </c>
      <c r="O1019" s="395">
        <f t="shared" ca="1" si="1476"/>
        <v>0</v>
      </c>
      <c r="P1019" s="395">
        <f t="shared" ca="1" si="1477"/>
        <v>0</v>
      </c>
      <c r="Q1019" s="395">
        <f t="shared" ca="1" si="1478"/>
        <v>0</v>
      </c>
      <c r="R1019" s="395">
        <f t="shared" ca="1" si="1479"/>
        <v>0</v>
      </c>
      <c r="S1019" s="395">
        <f t="shared" ca="1" si="1480"/>
        <v>0</v>
      </c>
      <c r="T1019" s="395">
        <f t="shared" ca="1" si="1481"/>
        <v>0</v>
      </c>
      <c r="U1019" s="395">
        <f t="shared" ca="1" si="1482"/>
        <v>0</v>
      </c>
      <c r="V1019" s="395">
        <f t="shared" ca="1" si="1483"/>
        <v>0</v>
      </c>
      <c r="W1019" s="395">
        <f t="shared" ca="1" si="1484"/>
        <v>0</v>
      </c>
      <c r="X1019" s="249"/>
      <c r="Y1019" s="249"/>
      <c r="Z1019" s="249"/>
      <c r="AA1019" s="249"/>
      <c r="AB1019" s="249"/>
    </row>
    <row r="1020" spans="1:28" hidden="1" outlineLevel="1">
      <c r="A1020" s="249"/>
      <c r="B1020" s="309" t="str">
        <f t="shared" ca="1" si="1485"/>
        <v>RL Capex 2017</v>
      </c>
      <c r="C1020" s="401"/>
      <c r="D1020" s="401"/>
      <c r="E1020" s="401"/>
      <c r="F1020" s="401"/>
      <c r="G1020" s="396"/>
      <c r="H1020" s="400">
        <f ca="1">H987</f>
        <v>0</v>
      </c>
      <c r="I1020" s="395">
        <f t="shared" ca="1" si="1470"/>
        <v>0</v>
      </c>
      <c r="J1020" s="395">
        <f t="shared" ca="1" si="1471"/>
        <v>0</v>
      </c>
      <c r="K1020" s="395">
        <f t="shared" ca="1" si="1472"/>
        <v>0</v>
      </c>
      <c r="L1020" s="395">
        <f t="shared" ca="1" si="1473"/>
        <v>0</v>
      </c>
      <c r="M1020" s="395">
        <f t="shared" ca="1" si="1474"/>
        <v>0</v>
      </c>
      <c r="N1020" s="395">
        <f t="shared" ca="1" si="1475"/>
        <v>0</v>
      </c>
      <c r="O1020" s="395">
        <f t="shared" ca="1" si="1476"/>
        <v>0</v>
      </c>
      <c r="P1020" s="395">
        <f t="shared" ca="1" si="1477"/>
        <v>0</v>
      </c>
      <c r="Q1020" s="395">
        <f t="shared" ca="1" si="1478"/>
        <v>0</v>
      </c>
      <c r="R1020" s="395">
        <f t="shared" ca="1" si="1479"/>
        <v>0</v>
      </c>
      <c r="S1020" s="395">
        <f t="shared" ca="1" si="1480"/>
        <v>0</v>
      </c>
      <c r="T1020" s="395">
        <f t="shared" ca="1" si="1481"/>
        <v>0</v>
      </c>
      <c r="U1020" s="395">
        <f t="shared" ca="1" si="1482"/>
        <v>0</v>
      </c>
      <c r="V1020" s="395">
        <f t="shared" ca="1" si="1483"/>
        <v>0</v>
      </c>
      <c r="W1020" s="395">
        <f t="shared" ca="1" si="1484"/>
        <v>0</v>
      </c>
      <c r="X1020" s="249"/>
      <c r="Y1020" s="249"/>
      <c r="Z1020" s="249"/>
      <c r="AA1020" s="249"/>
      <c r="AB1020" s="249"/>
    </row>
    <row r="1021" spans="1:28" hidden="1" outlineLevel="1">
      <c r="A1021" s="249"/>
      <c r="B1021" s="309" t="str">
        <f t="shared" ca="1" si="1485"/>
        <v>RL Capex 2018</v>
      </c>
      <c r="C1021" s="401"/>
      <c r="D1021" s="401"/>
      <c r="E1021" s="401"/>
      <c r="F1021" s="401"/>
      <c r="G1021" s="401"/>
      <c r="H1021" s="396"/>
      <c r="I1021" s="400">
        <f ca="1">I987</f>
        <v>0</v>
      </c>
      <c r="J1021" s="395">
        <f t="shared" ca="1" si="1471"/>
        <v>0</v>
      </c>
      <c r="K1021" s="395">
        <f t="shared" ca="1" si="1472"/>
        <v>0</v>
      </c>
      <c r="L1021" s="395">
        <f t="shared" ca="1" si="1473"/>
        <v>0</v>
      </c>
      <c r="M1021" s="395">
        <f t="shared" ca="1" si="1474"/>
        <v>0</v>
      </c>
      <c r="N1021" s="395">
        <f t="shared" ca="1" si="1475"/>
        <v>0</v>
      </c>
      <c r="O1021" s="395">
        <f t="shared" ca="1" si="1476"/>
        <v>0</v>
      </c>
      <c r="P1021" s="395">
        <f t="shared" ca="1" si="1477"/>
        <v>0</v>
      </c>
      <c r="Q1021" s="395">
        <f t="shared" ca="1" si="1478"/>
        <v>0</v>
      </c>
      <c r="R1021" s="395">
        <f t="shared" ca="1" si="1479"/>
        <v>0</v>
      </c>
      <c r="S1021" s="395">
        <f t="shared" ca="1" si="1480"/>
        <v>0</v>
      </c>
      <c r="T1021" s="395">
        <f t="shared" ca="1" si="1481"/>
        <v>0</v>
      </c>
      <c r="U1021" s="395">
        <f t="shared" ca="1" si="1482"/>
        <v>0</v>
      </c>
      <c r="V1021" s="395">
        <f t="shared" ca="1" si="1483"/>
        <v>0</v>
      </c>
      <c r="W1021" s="395">
        <f t="shared" ca="1" si="1484"/>
        <v>0</v>
      </c>
      <c r="X1021" s="249"/>
      <c r="Y1021" s="249"/>
      <c r="Z1021" s="249"/>
      <c r="AA1021" s="249"/>
      <c r="AB1021" s="249"/>
    </row>
    <row r="1022" spans="1:28" hidden="1" outlineLevel="1">
      <c r="A1022" s="249"/>
      <c r="B1022" s="309" t="str">
        <f t="shared" ca="1" si="1485"/>
        <v>RL Capex 2019</v>
      </c>
      <c r="C1022" s="401"/>
      <c r="D1022" s="401"/>
      <c r="E1022" s="401"/>
      <c r="F1022" s="401"/>
      <c r="G1022" s="401"/>
      <c r="H1022" s="401"/>
      <c r="I1022" s="396"/>
      <c r="J1022" s="400">
        <f ca="1">J987</f>
        <v>0</v>
      </c>
      <c r="K1022" s="395">
        <f t="shared" ca="1" si="1472"/>
        <v>0</v>
      </c>
      <c r="L1022" s="395">
        <f t="shared" ca="1" si="1473"/>
        <v>0</v>
      </c>
      <c r="M1022" s="395">
        <f t="shared" ca="1" si="1474"/>
        <v>0</v>
      </c>
      <c r="N1022" s="395">
        <f t="shared" ca="1" si="1475"/>
        <v>0</v>
      </c>
      <c r="O1022" s="395">
        <f t="shared" ca="1" si="1476"/>
        <v>0</v>
      </c>
      <c r="P1022" s="395">
        <f t="shared" ca="1" si="1477"/>
        <v>0</v>
      </c>
      <c r="Q1022" s="395">
        <f t="shared" ca="1" si="1478"/>
        <v>0</v>
      </c>
      <c r="R1022" s="395">
        <f t="shared" ca="1" si="1479"/>
        <v>0</v>
      </c>
      <c r="S1022" s="395">
        <f t="shared" ca="1" si="1480"/>
        <v>0</v>
      </c>
      <c r="T1022" s="395">
        <f t="shared" ca="1" si="1481"/>
        <v>0</v>
      </c>
      <c r="U1022" s="395">
        <f t="shared" ca="1" si="1482"/>
        <v>0</v>
      </c>
      <c r="V1022" s="395">
        <f t="shared" ca="1" si="1483"/>
        <v>0</v>
      </c>
      <c r="W1022" s="395">
        <f t="shared" ca="1" si="1484"/>
        <v>0</v>
      </c>
      <c r="X1022" s="249"/>
      <c r="Y1022" s="249"/>
      <c r="Z1022" s="249"/>
      <c r="AA1022" s="249"/>
      <c r="AB1022" s="249"/>
    </row>
    <row r="1023" spans="1:28" hidden="1" outlineLevel="1">
      <c r="A1023" s="249"/>
      <c r="B1023" s="309" t="str">
        <f t="shared" ca="1" si="1485"/>
        <v>RL Capex 2020</v>
      </c>
      <c r="C1023" s="401"/>
      <c r="D1023" s="401"/>
      <c r="E1023" s="401"/>
      <c r="F1023" s="401"/>
      <c r="G1023" s="401"/>
      <c r="H1023" s="401"/>
      <c r="I1023" s="401"/>
      <c r="J1023" s="396"/>
      <c r="K1023" s="400">
        <f ca="1">K987</f>
        <v>0</v>
      </c>
      <c r="L1023" s="395">
        <f t="shared" ca="1" si="1473"/>
        <v>0</v>
      </c>
      <c r="M1023" s="395">
        <f t="shared" ca="1" si="1474"/>
        <v>0</v>
      </c>
      <c r="N1023" s="395">
        <f t="shared" ca="1" si="1475"/>
        <v>0</v>
      </c>
      <c r="O1023" s="395">
        <f t="shared" ca="1" si="1476"/>
        <v>0</v>
      </c>
      <c r="P1023" s="395">
        <f t="shared" ca="1" si="1477"/>
        <v>0</v>
      </c>
      <c r="Q1023" s="395">
        <f t="shared" ca="1" si="1478"/>
        <v>0</v>
      </c>
      <c r="R1023" s="395">
        <f t="shared" ca="1" si="1479"/>
        <v>0</v>
      </c>
      <c r="S1023" s="395">
        <f t="shared" ca="1" si="1480"/>
        <v>0</v>
      </c>
      <c r="T1023" s="395">
        <f t="shared" ca="1" si="1481"/>
        <v>0</v>
      </c>
      <c r="U1023" s="395">
        <f t="shared" ca="1" si="1482"/>
        <v>0</v>
      </c>
      <c r="V1023" s="395">
        <f t="shared" ca="1" si="1483"/>
        <v>0</v>
      </c>
      <c r="W1023" s="395">
        <f t="shared" ca="1" si="1484"/>
        <v>0</v>
      </c>
      <c r="X1023" s="249"/>
      <c r="Y1023" s="249"/>
      <c r="Z1023" s="249"/>
      <c r="AA1023" s="249"/>
      <c r="AB1023" s="249"/>
    </row>
    <row r="1024" spans="1:28" hidden="1" outlineLevel="1">
      <c r="A1024" s="249"/>
      <c r="B1024" s="309" t="str">
        <f t="shared" ca="1" si="1485"/>
        <v>RL Capex 2021</v>
      </c>
      <c r="C1024" s="401"/>
      <c r="D1024" s="401"/>
      <c r="E1024" s="401"/>
      <c r="F1024" s="401"/>
      <c r="G1024" s="401"/>
      <c r="H1024" s="401"/>
      <c r="I1024" s="401"/>
      <c r="J1024" s="401"/>
      <c r="K1024" s="396"/>
      <c r="L1024" s="400">
        <f ca="1">L987</f>
        <v>0</v>
      </c>
      <c r="M1024" s="395">
        <f t="shared" ca="1" si="1474"/>
        <v>0</v>
      </c>
      <c r="N1024" s="395">
        <f t="shared" ca="1" si="1475"/>
        <v>0</v>
      </c>
      <c r="O1024" s="395">
        <f t="shared" ca="1" si="1476"/>
        <v>0</v>
      </c>
      <c r="P1024" s="395">
        <f t="shared" ca="1" si="1477"/>
        <v>0</v>
      </c>
      <c r="Q1024" s="395">
        <f t="shared" ca="1" si="1478"/>
        <v>0</v>
      </c>
      <c r="R1024" s="395">
        <f t="shared" ca="1" si="1479"/>
        <v>0</v>
      </c>
      <c r="S1024" s="395">
        <f t="shared" ca="1" si="1480"/>
        <v>0</v>
      </c>
      <c r="T1024" s="395">
        <f t="shared" ca="1" si="1481"/>
        <v>0</v>
      </c>
      <c r="U1024" s="395">
        <f t="shared" ca="1" si="1482"/>
        <v>0</v>
      </c>
      <c r="V1024" s="395">
        <f t="shared" ca="1" si="1483"/>
        <v>0</v>
      </c>
      <c r="W1024" s="395">
        <f t="shared" ca="1" si="1484"/>
        <v>0</v>
      </c>
      <c r="X1024" s="249"/>
      <c r="Y1024" s="249"/>
      <c r="Z1024" s="249"/>
      <c r="AA1024" s="249"/>
      <c r="AB1024" s="249"/>
    </row>
    <row r="1025" spans="1:28" hidden="1" outlineLevel="1">
      <c r="A1025" s="249"/>
      <c r="B1025" s="309" t="str">
        <f t="shared" ca="1" si="1485"/>
        <v>RL Capex 2022</v>
      </c>
      <c r="C1025" s="401"/>
      <c r="D1025" s="401"/>
      <c r="E1025" s="401"/>
      <c r="F1025" s="401"/>
      <c r="G1025" s="401"/>
      <c r="H1025" s="401"/>
      <c r="I1025" s="401"/>
      <c r="J1025" s="401"/>
      <c r="K1025" s="401"/>
      <c r="L1025" s="396"/>
      <c r="M1025" s="400">
        <f ca="1">M987</f>
        <v>0</v>
      </c>
      <c r="N1025" s="395">
        <f t="shared" ca="1" si="1475"/>
        <v>0</v>
      </c>
      <c r="O1025" s="395">
        <f t="shared" ca="1" si="1476"/>
        <v>0</v>
      </c>
      <c r="P1025" s="395">
        <f t="shared" ca="1" si="1477"/>
        <v>0</v>
      </c>
      <c r="Q1025" s="395">
        <f t="shared" ca="1" si="1478"/>
        <v>0</v>
      </c>
      <c r="R1025" s="395">
        <f t="shared" ca="1" si="1479"/>
        <v>0</v>
      </c>
      <c r="S1025" s="395">
        <f t="shared" ca="1" si="1480"/>
        <v>0</v>
      </c>
      <c r="T1025" s="395">
        <f t="shared" ca="1" si="1481"/>
        <v>0</v>
      </c>
      <c r="U1025" s="395">
        <f t="shared" ca="1" si="1482"/>
        <v>0</v>
      </c>
      <c r="V1025" s="395">
        <f t="shared" ca="1" si="1483"/>
        <v>0</v>
      </c>
      <c r="W1025" s="395">
        <f t="shared" ca="1" si="1484"/>
        <v>0</v>
      </c>
      <c r="X1025" s="249"/>
      <c r="Y1025" s="249"/>
      <c r="Z1025" s="249"/>
      <c r="AA1025" s="249"/>
      <c r="AB1025" s="249"/>
    </row>
    <row r="1026" spans="1:28" hidden="1" outlineLevel="1">
      <c r="A1026" s="249"/>
      <c r="B1026" s="309" t="str">
        <f t="shared" ca="1" si="1485"/>
        <v>RL Capex 2023</v>
      </c>
      <c r="C1026" s="401"/>
      <c r="D1026" s="401"/>
      <c r="E1026" s="401"/>
      <c r="F1026" s="401"/>
      <c r="G1026" s="401"/>
      <c r="H1026" s="401"/>
      <c r="I1026" s="401"/>
      <c r="J1026" s="401"/>
      <c r="K1026" s="401"/>
      <c r="L1026" s="401"/>
      <c r="M1026" s="396"/>
      <c r="N1026" s="400">
        <f>N987</f>
        <v>0</v>
      </c>
      <c r="O1026" s="395">
        <f t="shared" si="1476"/>
        <v>0</v>
      </c>
      <c r="P1026" s="395">
        <f t="shared" si="1477"/>
        <v>0</v>
      </c>
      <c r="Q1026" s="395">
        <f t="shared" si="1478"/>
        <v>0</v>
      </c>
      <c r="R1026" s="395">
        <f t="shared" si="1479"/>
        <v>0</v>
      </c>
      <c r="S1026" s="395">
        <f t="shared" si="1480"/>
        <v>0</v>
      </c>
      <c r="T1026" s="395">
        <f t="shared" si="1481"/>
        <v>0</v>
      </c>
      <c r="U1026" s="395">
        <f t="shared" si="1482"/>
        <v>0</v>
      </c>
      <c r="V1026" s="395">
        <f t="shared" si="1483"/>
        <v>0</v>
      </c>
      <c r="W1026" s="395">
        <f t="shared" si="1484"/>
        <v>0</v>
      </c>
      <c r="X1026" s="249"/>
      <c r="Y1026" s="249"/>
      <c r="Z1026" s="249"/>
      <c r="AA1026" s="249"/>
      <c r="AB1026" s="249"/>
    </row>
    <row r="1027" spans="1:28" hidden="1" outlineLevel="1">
      <c r="A1027" s="249"/>
      <c r="B1027" s="309" t="str">
        <f t="shared" ca="1" si="1485"/>
        <v>RL Capex 2024</v>
      </c>
      <c r="C1027" s="401"/>
      <c r="D1027" s="401"/>
      <c r="E1027" s="401"/>
      <c r="F1027" s="401"/>
      <c r="G1027" s="401"/>
      <c r="H1027" s="401"/>
      <c r="I1027" s="401"/>
      <c r="J1027" s="401"/>
      <c r="K1027" s="401"/>
      <c r="L1027" s="401"/>
      <c r="M1027" s="401"/>
      <c r="N1027" s="396"/>
      <c r="O1027" s="400">
        <f>O987</f>
        <v>0</v>
      </c>
      <c r="P1027" s="395">
        <f t="shared" si="1477"/>
        <v>0</v>
      </c>
      <c r="Q1027" s="395">
        <f t="shared" si="1478"/>
        <v>0</v>
      </c>
      <c r="R1027" s="395">
        <f t="shared" si="1479"/>
        <v>0</v>
      </c>
      <c r="S1027" s="395">
        <f t="shared" si="1480"/>
        <v>0</v>
      </c>
      <c r="T1027" s="395">
        <f t="shared" si="1481"/>
        <v>0</v>
      </c>
      <c r="U1027" s="395">
        <f t="shared" si="1482"/>
        <v>0</v>
      </c>
      <c r="V1027" s="395">
        <f t="shared" si="1483"/>
        <v>0</v>
      </c>
      <c r="W1027" s="395">
        <f t="shared" si="1484"/>
        <v>0</v>
      </c>
      <c r="X1027" s="249"/>
      <c r="Y1027" s="249"/>
      <c r="Z1027" s="249"/>
      <c r="AA1027" s="249"/>
      <c r="AB1027" s="249"/>
    </row>
    <row r="1028" spans="1:28" hidden="1" outlineLevel="1">
      <c r="A1028" s="249"/>
      <c r="B1028" s="309" t="str">
        <f t="shared" ca="1" si="1485"/>
        <v>RL Capex 2025</v>
      </c>
      <c r="C1028" s="401"/>
      <c r="D1028" s="401"/>
      <c r="E1028" s="401"/>
      <c r="F1028" s="401"/>
      <c r="G1028" s="401"/>
      <c r="H1028" s="401"/>
      <c r="I1028" s="401"/>
      <c r="J1028" s="401"/>
      <c r="K1028" s="401"/>
      <c r="L1028" s="401"/>
      <c r="M1028" s="401"/>
      <c r="N1028" s="401"/>
      <c r="O1028" s="396"/>
      <c r="P1028" s="400">
        <f>P987</f>
        <v>0</v>
      </c>
      <c r="Q1028" s="395">
        <f t="shared" si="1478"/>
        <v>0</v>
      </c>
      <c r="R1028" s="395">
        <f t="shared" si="1479"/>
        <v>0</v>
      </c>
      <c r="S1028" s="395">
        <f t="shared" si="1480"/>
        <v>0</v>
      </c>
      <c r="T1028" s="395">
        <f t="shared" si="1481"/>
        <v>0</v>
      </c>
      <c r="U1028" s="395">
        <f t="shared" si="1482"/>
        <v>0</v>
      </c>
      <c r="V1028" s="395">
        <f t="shared" si="1483"/>
        <v>0</v>
      </c>
      <c r="W1028" s="395">
        <f t="shared" si="1484"/>
        <v>0</v>
      </c>
      <c r="X1028" s="249"/>
      <c r="Y1028" s="249"/>
      <c r="Z1028" s="249"/>
      <c r="AA1028" s="249"/>
      <c r="AB1028" s="249"/>
    </row>
    <row r="1029" spans="1:28" hidden="1" outlineLevel="1">
      <c r="A1029" s="249"/>
      <c r="B1029" s="309" t="str">
        <f t="shared" ca="1" si="1485"/>
        <v>RL Capex 2026</v>
      </c>
      <c r="C1029" s="401"/>
      <c r="D1029" s="401"/>
      <c r="E1029" s="401"/>
      <c r="F1029" s="401"/>
      <c r="G1029" s="401"/>
      <c r="H1029" s="401"/>
      <c r="I1029" s="401"/>
      <c r="J1029" s="401"/>
      <c r="K1029" s="401"/>
      <c r="L1029" s="401"/>
      <c r="M1029" s="401"/>
      <c r="N1029" s="401"/>
      <c r="O1029" s="401"/>
      <c r="P1029" s="396"/>
      <c r="Q1029" s="400">
        <f>Q987</f>
        <v>0</v>
      </c>
      <c r="R1029" s="395">
        <f t="shared" si="1479"/>
        <v>0</v>
      </c>
      <c r="S1029" s="395">
        <f t="shared" si="1480"/>
        <v>0</v>
      </c>
      <c r="T1029" s="395">
        <f t="shared" si="1481"/>
        <v>0</v>
      </c>
      <c r="U1029" s="395">
        <f t="shared" si="1482"/>
        <v>0</v>
      </c>
      <c r="V1029" s="395">
        <f t="shared" si="1483"/>
        <v>0</v>
      </c>
      <c r="W1029" s="395">
        <f t="shared" si="1484"/>
        <v>0</v>
      </c>
      <c r="X1029" s="249"/>
      <c r="Y1029" s="249"/>
      <c r="Z1029" s="249"/>
      <c r="AA1029" s="249"/>
      <c r="AB1029" s="249"/>
    </row>
    <row r="1030" spans="1:28" hidden="1" outlineLevel="1">
      <c r="A1030" s="249"/>
      <c r="B1030" s="309" t="str">
        <f t="shared" ca="1" si="1485"/>
        <v>RL Capex 2027</v>
      </c>
      <c r="C1030" s="401"/>
      <c r="D1030" s="401"/>
      <c r="E1030" s="401"/>
      <c r="F1030" s="401"/>
      <c r="G1030" s="401"/>
      <c r="H1030" s="401"/>
      <c r="I1030" s="401"/>
      <c r="J1030" s="401"/>
      <c r="K1030" s="401"/>
      <c r="L1030" s="401"/>
      <c r="M1030" s="401"/>
      <c r="N1030" s="401"/>
      <c r="O1030" s="401"/>
      <c r="P1030" s="401"/>
      <c r="Q1030" s="396"/>
      <c r="R1030" s="400">
        <f>R987</f>
        <v>0</v>
      </c>
      <c r="S1030" s="395">
        <f t="shared" si="1480"/>
        <v>0</v>
      </c>
      <c r="T1030" s="395">
        <f t="shared" si="1481"/>
        <v>0</v>
      </c>
      <c r="U1030" s="395">
        <f t="shared" si="1482"/>
        <v>0</v>
      </c>
      <c r="V1030" s="395">
        <f t="shared" si="1483"/>
        <v>0</v>
      </c>
      <c r="W1030" s="395">
        <f t="shared" si="1484"/>
        <v>0</v>
      </c>
      <c r="X1030" s="249"/>
      <c r="Y1030" s="249"/>
      <c r="Z1030" s="249"/>
      <c r="AA1030" s="249"/>
      <c r="AB1030" s="249"/>
    </row>
    <row r="1031" spans="1:28" hidden="1" outlineLevel="1">
      <c r="A1031" s="249"/>
      <c r="B1031" s="309" t="str">
        <f t="shared" ca="1" si="1485"/>
        <v>RL Capex 2028</v>
      </c>
      <c r="C1031" s="401"/>
      <c r="D1031" s="401"/>
      <c r="E1031" s="401"/>
      <c r="F1031" s="401"/>
      <c r="G1031" s="401"/>
      <c r="H1031" s="401"/>
      <c r="I1031" s="401"/>
      <c r="J1031" s="401"/>
      <c r="K1031" s="401"/>
      <c r="L1031" s="401"/>
      <c r="M1031" s="401"/>
      <c r="N1031" s="401"/>
      <c r="O1031" s="401"/>
      <c r="P1031" s="401"/>
      <c r="Q1031" s="401"/>
      <c r="R1031" s="396"/>
      <c r="S1031" s="400">
        <f>S987</f>
        <v>0</v>
      </c>
      <c r="T1031" s="395">
        <f t="shared" si="1481"/>
        <v>0</v>
      </c>
      <c r="U1031" s="395">
        <f t="shared" si="1482"/>
        <v>0</v>
      </c>
      <c r="V1031" s="395">
        <f t="shared" si="1483"/>
        <v>0</v>
      </c>
      <c r="W1031" s="395">
        <f t="shared" si="1484"/>
        <v>0</v>
      </c>
      <c r="X1031" s="249"/>
      <c r="Y1031" s="249"/>
      <c r="Z1031" s="249"/>
      <c r="AA1031" s="249"/>
      <c r="AB1031" s="249"/>
    </row>
    <row r="1032" spans="1:28" hidden="1" outlineLevel="1">
      <c r="A1032" s="249"/>
      <c r="B1032" s="309" t="str">
        <f t="shared" ca="1" si="1485"/>
        <v>RL Capex 2029</v>
      </c>
      <c r="C1032" s="401"/>
      <c r="D1032" s="401"/>
      <c r="E1032" s="401"/>
      <c r="F1032" s="401"/>
      <c r="G1032" s="401"/>
      <c r="H1032" s="401"/>
      <c r="I1032" s="401"/>
      <c r="J1032" s="401"/>
      <c r="K1032" s="401"/>
      <c r="L1032" s="401"/>
      <c r="M1032" s="401"/>
      <c r="N1032" s="401"/>
      <c r="O1032" s="401"/>
      <c r="P1032" s="401"/>
      <c r="Q1032" s="401"/>
      <c r="R1032" s="401"/>
      <c r="S1032" s="396"/>
      <c r="T1032" s="400">
        <f>T987</f>
        <v>0</v>
      </c>
      <c r="U1032" s="395">
        <f t="shared" si="1482"/>
        <v>0</v>
      </c>
      <c r="V1032" s="395">
        <f t="shared" si="1483"/>
        <v>0</v>
      </c>
      <c r="W1032" s="395">
        <f t="shared" si="1484"/>
        <v>0</v>
      </c>
      <c r="X1032" s="249"/>
      <c r="Y1032" s="249"/>
      <c r="Z1032" s="249"/>
      <c r="AA1032" s="249"/>
      <c r="AB1032" s="249"/>
    </row>
    <row r="1033" spans="1:28" hidden="1" outlineLevel="1">
      <c r="A1033" s="249"/>
      <c r="B1033" s="309" t="str">
        <f t="shared" ca="1" si="1485"/>
        <v>RL Capex 2030</v>
      </c>
      <c r="C1033" s="401"/>
      <c r="D1033" s="401"/>
      <c r="E1033" s="401"/>
      <c r="F1033" s="401"/>
      <c r="G1033" s="401"/>
      <c r="H1033" s="401"/>
      <c r="I1033" s="401"/>
      <c r="J1033" s="401"/>
      <c r="K1033" s="401"/>
      <c r="L1033" s="401"/>
      <c r="M1033" s="401"/>
      <c r="N1033" s="401"/>
      <c r="O1033" s="401"/>
      <c r="P1033" s="401"/>
      <c r="Q1033" s="401"/>
      <c r="R1033" s="401"/>
      <c r="S1033" s="401"/>
      <c r="T1033" s="396"/>
      <c r="U1033" s="400">
        <f>U987</f>
        <v>0</v>
      </c>
      <c r="V1033" s="395">
        <f t="shared" si="1483"/>
        <v>0</v>
      </c>
      <c r="W1033" s="395">
        <f t="shared" si="1484"/>
        <v>0</v>
      </c>
      <c r="X1033" s="249"/>
      <c r="Y1033" s="249"/>
      <c r="Z1033" s="249"/>
      <c r="AA1033" s="249"/>
      <c r="AB1033" s="249"/>
    </row>
    <row r="1034" spans="1:28" hidden="1" outlineLevel="1">
      <c r="A1034" s="249"/>
      <c r="B1034" s="309" t="str">
        <f t="shared" ca="1" si="1485"/>
        <v>RL Capex 2031</v>
      </c>
      <c r="C1034" s="401"/>
      <c r="D1034" s="401"/>
      <c r="E1034" s="401"/>
      <c r="F1034" s="401"/>
      <c r="G1034" s="401"/>
      <c r="H1034" s="401"/>
      <c r="I1034" s="401"/>
      <c r="J1034" s="401"/>
      <c r="K1034" s="401"/>
      <c r="L1034" s="401"/>
      <c r="M1034" s="401"/>
      <c r="N1034" s="401"/>
      <c r="O1034" s="401"/>
      <c r="P1034" s="401"/>
      <c r="Q1034" s="401"/>
      <c r="R1034" s="401"/>
      <c r="S1034" s="401"/>
      <c r="T1034" s="401"/>
      <c r="U1034" s="396"/>
      <c r="V1034" s="400">
        <f>V987</f>
        <v>0</v>
      </c>
      <c r="W1034" s="395">
        <f>IF(V1034="n/a","n/a",MAX(0,V1034-1))</f>
        <v>0</v>
      </c>
      <c r="X1034" s="249"/>
      <c r="Y1034" s="249"/>
      <c r="Z1034" s="249"/>
      <c r="AA1034" s="249"/>
      <c r="AB1034" s="249"/>
    </row>
    <row r="1035" spans="1:28" hidden="1" outlineLevel="1">
      <c r="A1035" s="249"/>
      <c r="B1035" s="309" t="str">
        <f t="shared" ca="1" si="1485"/>
        <v>RL Capex 2032</v>
      </c>
      <c r="C1035" s="401"/>
      <c r="D1035" s="401"/>
      <c r="E1035" s="401"/>
      <c r="F1035" s="401"/>
      <c r="G1035" s="401"/>
      <c r="H1035" s="401"/>
      <c r="I1035" s="401"/>
      <c r="J1035" s="401"/>
      <c r="K1035" s="401"/>
      <c r="L1035" s="401"/>
      <c r="M1035" s="401"/>
      <c r="N1035" s="401"/>
      <c r="O1035" s="401"/>
      <c r="P1035" s="401"/>
      <c r="Q1035" s="401"/>
      <c r="R1035" s="401"/>
      <c r="S1035" s="401"/>
      <c r="T1035" s="401"/>
      <c r="U1035" s="401"/>
      <c r="V1035" s="396"/>
      <c r="W1035" s="395">
        <f>W987</f>
        <v>0</v>
      </c>
      <c r="X1035" s="249"/>
      <c r="Y1035" s="249"/>
      <c r="Z1035" s="249"/>
      <c r="AA1035" s="249"/>
      <c r="AB1035" s="249"/>
    </row>
    <row r="1036" spans="1:28" hidden="1" outlineLevel="1">
      <c r="A1036" s="249"/>
      <c r="B1036" s="332"/>
      <c r="C1036" s="395"/>
      <c r="D1036" s="395"/>
      <c r="E1036" s="395"/>
      <c r="F1036" s="395"/>
      <c r="G1036" s="395"/>
      <c r="H1036" s="395"/>
      <c r="I1036" s="395"/>
      <c r="J1036" s="395"/>
      <c r="K1036" s="395"/>
      <c r="L1036" s="395"/>
      <c r="M1036" s="395"/>
      <c r="N1036" s="395"/>
      <c r="O1036" s="395"/>
      <c r="P1036" s="395"/>
      <c r="Q1036" s="395"/>
      <c r="R1036" s="395"/>
      <c r="S1036" s="395"/>
      <c r="T1036" s="395"/>
      <c r="U1036" s="395"/>
      <c r="V1036" s="395"/>
      <c r="W1036" s="395"/>
      <c r="X1036" s="249"/>
      <c r="Y1036" s="249"/>
      <c r="Z1036" s="249"/>
      <c r="AA1036" s="249"/>
      <c r="AB1036" s="249"/>
    </row>
    <row r="1037" spans="1:28" collapsed="1">
      <c r="A1037" s="322"/>
      <c r="B1037" s="336" t="s">
        <v>192</v>
      </c>
      <c r="C1037" s="460">
        <f ca="1">(IF(OR($C987&lt;&gt;"n/a",C987&lt;&gt;"n/a"),IF(SUM(C990:C1012)=0,0,IF((SUMPRODUCT(C990:C1012,C1014:C1036)/SUM(C990:C1012))&lt;0,1,(SUMPRODUCT(C990:C1012,C1014:C1036)/SUM(C990:C1012)))),"n/a"))</f>
        <v>0</v>
      </c>
      <c r="D1037" s="460">
        <f ca="1">(IF(OR($C987&lt;&gt;"n/a",D987&lt;&gt;"n/a"),IF(SUM(D990:D1012)=0,0,IF((SUMPRODUCT(D990:D1012,D1014:D1036)/SUM(D990:D1012))&lt;0,1,(SUMPRODUCT(D990:D1012,D1014:D1036)/SUM(D990:D1012)))),"n/a"))</f>
        <v>0</v>
      </c>
      <c r="E1037" s="460">
        <f t="shared" ref="E1037:W1037" ca="1" si="1486">(IF(OR($C987&lt;&gt;"n/a",E987&lt;&gt;"n/a"),IF(SUM(E990:E1012)=0,0,IF((SUMPRODUCT(E990:E1012,E1014:E1036)/SUM(E990:E1012))&lt;0,1,(SUMPRODUCT(E990:E1012,E1014:E1036)/SUM(E990:E1012)))),"n/a"))</f>
        <v>0</v>
      </c>
      <c r="F1037" s="460">
        <f t="shared" ca="1" si="1486"/>
        <v>0</v>
      </c>
      <c r="G1037" s="460">
        <f t="shared" ca="1" si="1486"/>
        <v>0</v>
      </c>
      <c r="H1037" s="460">
        <f t="shared" ca="1" si="1486"/>
        <v>0</v>
      </c>
      <c r="I1037" s="460">
        <f t="shared" ca="1" si="1486"/>
        <v>0</v>
      </c>
      <c r="J1037" s="460">
        <f t="shared" ca="1" si="1486"/>
        <v>0</v>
      </c>
      <c r="K1037" s="460">
        <f t="shared" ca="1" si="1486"/>
        <v>0</v>
      </c>
      <c r="L1037" s="460">
        <f t="shared" ca="1" si="1486"/>
        <v>0</v>
      </c>
      <c r="M1037" s="460">
        <f t="shared" ca="1" si="1486"/>
        <v>0</v>
      </c>
      <c r="N1037" s="460">
        <f t="shared" ca="1" si="1486"/>
        <v>0</v>
      </c>
      <c r="O1037" s="460">
        <f t="shared" ca="1" si="1486"/>
        <v>0</v>
      </c>
      <c r="P1037" s="460">
        <f t="shared" ca="1" si="1486"/>
        <v>0</v>
      </c>
      <c r="Q1037" s="460">
        <f t="shared" ca="1" si="1486"/>
        <v>0</v>
      </c>
      <c r="R1037" s="460">
        <f t="shared" ca="1" si="1486"/>
        <v>0</v>
      </c>
      <c r="S1037" s="460">
        <f t="shared" ca="1" si="1486"/>
        <v>0</v>
      </c>
      <c r="T1037" s="460">
        <f t="shared" ca="1" si="1486"/>
        <v>0</v>
      </c>
      <c r="U1037" s="460">
        <f t="shared" ca="1" si="1486"/>
        <v>0</v>
      </c>
      <c r="V1037" s="460">
        <f t="shared" ca="1" si="1486"/>
        <v>0</v>
      </c>
      <c r="W1037" s="460">
        <f t="shared" ca="1" si="1486"/>
        <v>0</v>
      </c>
      <c r="X1037" s="249"/>
      <c r="Y1037" s="249"/>
      <c r="Z1037" s="249"/>
      <c r="AA1037" s="249"/>
      <c r="AB1037" s="249"/>
    </row>
    <row r="1038" spans="1:28">
      <c r="A1038" s="249"/>
      <c r="B1038" s="249"/>
      <c r="C1038" s="395"/>
      <c r="D1038" s="395"/>
      <c r="E1038" s="395"/>
      <c r="F1038" s="395"/>
      <c r="G1038" s="395"/>
      <c r="H1038" s="395"/>
      <c r="I1038" s="395"/>
      <c r="J1038" s="395"/>
      <c r="K1038" s="395"/>
      <c r="L1038" s="395"/>
      <c r="M1038" s="395"/>
      <c r="N1038" s="395"/>
      <c r="O1038" s="395"/>
      <c r="P1038" s="395"/>
      <c r="Q1038" s="395"/>
      <c r="R1038" s="395"/>
      <c r="S1038" s="395"/>
      <c r="T1038" s="395"/>
      <c r="U1038" s="395"/>
      <c r="V1038" s="395"/>
      <c r="W1038" s="395"/>
      <c r="X1038" s="249"/>
      <c r="Y1038" s="249"/>
      <c r="Z1038" s="249"/>
      <c r="AA1038" s="249"/>
      <c r="AB1038" s="249"/>
    </row>
    <row r="1039" spans="1:28">
      <c r="A1039" s="72" t="s">
        <v>21</v>
      </c>
      <c r="B1039" s="142">
        <f>VLOOKUP($A1039,'RFM input'!$E$7:$F$56,2,FALSE)</f>
        <v>0</v>
      </c>
      <c r="C1039" s="402"/>
      <c r="D1039" s="402"/>
      <c r="E1039" s="403"/>
      <c r="F1039" s="403"/>
      <c r="G1039" s="403"/>
      <c r="H1039" s="403"/>
      <c r="I1039" s="403"/>
      <c r="J1039" s="403"/>
      <c r="K1039" s="403"/>
      <c r="L1039" s="403"/>
      <c r="M1039" s="403"/>
      <c r="N1039" s="403"/>
      <c r="O1039" s="403"/>
      <c r="P1039" s="403"/>
      <c r="Q1039" s="403"/>
      <c r="R1039" s="403"/>
      <c r="S1039" s="403"/>
      <c r="T1039" s="403"/>
      <c r="U1039" s="403"/>
      <c r="V1039" s="403"/>
      <c r="W1039" s="403"/>
      <c r="X1039" s="249"/>
      <c r="Y1039" s="249"/>
      <c r="Z1039" s="249"/>
      <c r="AA1039" s="249"/>
      <c r="AB1039" s="249"/>
    </row>
    <row r="1040" spans="1:28">
      <c r="A1040" s="378">
        <f>VALUE(REPLACE(A1039,1,12,""))</f>
        <v>20</v>
      </c>
      <c r="B1040" s="317" t="s">
        <v>195</v>
      </c>
      <c r="C1040" s="389">
        <f ca="1">OFFSET('RAB roll forward'!$H$1189,'RAB remaining lives'!A1040,0)</f>
        <v>0</v>
      </c>
      <c r="D1040" s="390">
        <f ca="1">OFFSET('RFM input'!H$222,$A1040,0)-OFFSET('RFM input'!H$276,$A1040,0)</f>
        <v>0</v>
      </c>
      <c r="E1040" s="390">
        <f ca="1">OFFSET('RFM input'!I$222,$A1040,0)-OFFSET('RFM input'!I$276,$A1040,0)</f>
        <v>0</v>
      </c>
      <c r="F1040" s="390">
        <f ca="1">OFFSET('RFM input'!J$222,$A1040,0)-OFFSET('RFM input'!J$276,$A1040,0)</f>
        <v>0</v>
      </c>
      <c r="G1040" s="390">
        <f ca="1">OFFSET('RFM input'!K$222,$A1040,0)-OFFSET('RFM input'!K$276,$A1040,0)</f>
        <v>0</v>
      </c>
      <c r="H1040" s="390">
        <f ca="1">OFFSET('RFM input'!L$222,$A1040,0)-OFFSET('RFM input'!L$276,$A1040,0)</f>
        <v>0</v>
      </c>
      <c r="I1040" s="390">
        <f ca="1">OFFSET('RFM input'!M$222,$A1040,0)-OFFSET('RFM input'!M$276,$A1040,0)</f>
        <v>0</v>
      </c>
      <c r="J1040" s="390">
        <f ca="1">OFFSET('RFM input'!N$222,$A1040,0)-OFFSET('RFM input'!N$276,$A1040,0)</f>
        <v>0</v>
      </c>
      <c r="K1040" s="390">
        <f ca="1">OFFSET('RFM input'!O$222,$A1040,0)-OFFSET('RFM input'!O$276,$A1040,0)</f>
        <v>0</v>
      </c>
      <c r="L1040" s="390">
        <f ca="1">OFFSET('RFM input'!P$222,$A1040,0)-OFFSET('RFM input'!P$276,$A1040,0)</f>
        <v>0</v>
      </c>
      <c r="M1040" s="390">
        <f ca="1">OFFSET('RFM input'!Q$222,$A1040,0)-OFFSET('RFM input'!Q$276,$A1040,0)</f>
        <v>0</v>
      </c>
      <c r="N1040" s="390"/>
      <c r="O1040" s="390"/>
      <c r="P1040" s="390"/>
      <c r="Q1040" s="390"/>
      <c r="R1040" s="390"/>
      <c r="S1040" s="390"/>
      <c r="T1040" s="390"/>
      <c r="U1040" s="390"/>
      <c r="V1040" s="390"/>
      <c r="W1040" s="390"/>
      <c r="X1040" s="249"/>
      <c r="Y1040" s="249"/>
      <c r="Z1040" s="249"/>
      <c r="AA1040" s="249"/>
      <c r="AB1040" s="249"/>
    </row>
    <row r="1041" spans="1:28">
      <c r="A1041" s="249"/>
      <c r="B1041" s="249" t="s">
        <v>325</v>
      </c>
      <c r="C1041" s="391">
        <f ca="1">OFFSET('RFM input'!$K$6,'RAB remaining lives'!$A1040,0)</f>
        <v>0</v>
      </c>
      <c r="D1041" s="390">
        <f ca="1">OFFSET('RFM input'!$L$6,'RAB remaining lives'!$A1040,0)</f>
        <v>0</v>
      </c>
      <c r="E1041" s="390">
        <f ca="1">OFFSET('RFM input'!$L$6,'RAB remaining lives'!$A1040,0)</f>
        <v>0</v>
      </c>
      <c r="F1041" s="390">
        <f ca="1">OFFSET('RFM input'!$L$6,'RAB remaining lives'!$A1040,0)</f>
        <v>0</v>
      </c>
      <c r="G1041" s="390">
        <f ca="1">OFFSET('RFM input'!$L$6,'RAB remaining lives'!$A1040,0)</f>
        <v>0</v>
      </c>
      <c r="H1041" s="390">
        <f ca="1">OFFSET('RFM input'!$L$6,'RAB remaining lives'!$A1040,0)</f>
        <v>0</v>
      </c>
      <c r="I1041" s="390">
        <f ca="1">OFFSET('RFM input'!$L$6,'RAB remaining lives'!$A1040,0)</f>
        <v>0</v>
      </c>
      <c r="J1041" s="390">
        <f ca="1">OFFSET('RFM input'!$L$6,'RAB remaining lives'!$A1040,0)</f>
        <v>0</v>
      </c>
      <c r="K1041" s="390">
        <f ca="1">OFFSET('RFM input'!$L$6,'RAB remaining lives'!$A1040,0)</f>
        <v>0</v>
      </c>
      <c r="L1041" s="390">
        <f ca="1">OFFSET('RFM input'!$L$6,'RAB remaining lives'!$A1040,0)</f>
        <v>0</v>
      </c>
      <c r="M1041" s="390">
        <f ca="1">OFFSET('RFM input'!$L$6,'RAB remaining lives'!$A1040,0)</f>
        <v>0</v>
      </c>
      <c r="N1041" s="390"/>
      <c r="O1041" s="390"/>
      <c r="P1041" s="390"/>
      <c r="Q1041" s="390"/>
      <c r="R1041" s="390"/>
      <c r="S1041" s="390"/>
      <c r="T1041" s="390"/>
      <c r="U1041" s="390"/>
      <c r="V1041" s="390"/>
      <c r="W1041" s="390"/>
      <c r="X1041" s="249"/>
      <c r="Y1041" s="249"/>
      <c r="Z1041" s="249"/>
      <c r="AA1041" s="249"/>
      <c r="AB1041" s="249"/>
    </row>
    <row r="1042" spans="1:28">
      <c r="A1042" s="249"/>
      <c r="B1042" s="286" t="s">
        <v>299</v>
      </c>
      <c r="C1042" s="392"/>
      <c r="D1042" s="393">
        <f ca="1">IF(D$6=(OFFSET('RFM input'!$G$60,0,'RFM input'!$AA$7)),OFFSET('RFM input'!$H$454,$A1040,0),0)</f>
        <v>0</v>
      </c>
      <c r="E1042" s="390">
        <f ca="1">IF(E$6=(OFFSET('RFM input'!$G$60,0,'RFM input'!$AA$7)),OFFSET('RFM input'!$H$454,$A1040,0),0)</f>
        <v>0</v>
      </c>
      <c r="F1042" s="390">
        <f ca="1">IF(F$6=(OFFSET('RFM input'!$G$60,0,'RFM input'!$AA$7)),OFFSET('RFM input'!$H$454,$A1040,0),0)</f>
        <v>0</v>
      </c>
      <c r="G1042" s="390">
        <f ca="1">IF(G$6=(OFFSET('RFM input'!$G$60,0,'RFM input'!$AA$7)),OFFSET('RFM input'!$H$454,$A1040,0),0)</f>
        <v>0</v>
      </c>
      <c r="H1042" s="390">
        <f ca="1">IF(H$6=(OFFSET('RFM input'!$G$60,0,'RFM input'!$AA$7)),OFFSET('RFM input'!$H$454,$A1040,0),0)</f>
        <v>0</v>
      </c>
      <c r="I1042" s="390">
        <f ca="1">IF(I$6=(OFFSET('RFM input'!$G$60,0,'RFM input'!$AA$7)),OFFSET('RFM input'!$H$454,$A1040,0),0)</f>
        <v>0</v>
      </c>
      <c r="J1042" s="390">
        <f ca="1">IF(J$6=(OFFSET('RFM input'!$G$60,0,'RFM input'!$AA$7)),OFFSET('RFM input'!$H$454,$A1040,0),0)</f>
        <v>0</v>
      </c>
      <c r="K1042" s="390">
        <f ca="1">IF(K$6=(OFFSET('RFM input'!$G$60,0,'RFM input'!$AA$7)),OFFSET('RFM input'!$H$454,$A1040,0),0)</f>
        <v>0</v>
      </c>
      <c r="L1042" s="390">
        <f ca="1">IF(L$6=(OFFSET('RFM input'!$G$60,0,'RFM input'!$AA$7)),OFFSET('RFM input'!$H$454,$A1040,0),0)</f>
        <v>0</v>
      </c>
      <c r="M1042" s="390">
        <f ca="1">IF(M$6=(OFFSET('RFM input'!$G$60,0,'RFM input'!$AA$7)),OFFSET('RFM input'!$H$454,$A1040,0),0)</f>
        <v>0</v>
      </c>
      <c r="N1042" s="390"/>
      <c r="O1042" s="390"/>
      <c r="P1042" s="390"/>
      <c r="Q1042" s="390"/>
      <c r="R1042" s="390"/>
      <c r="S1042" s="390"/>
      <c r="T1042" s="390"/>
      <c r="U1042" s="390"/>
      <c r="V1042" s="390"/>
      <c r="W1042" s="390"/>
      <c r="X1042" s="249"/>
      <c r="Y1042" s="249"/>
      <c r="Z1042" s="249"/>
      <c r="AA1042" s="249"/>
      <c r="AB1042" s="249"/>
    </row>
    <row r="1043" spans="1:28">
      <c r="A1043" s="249"/>
      <c r="B1043" s="325" t="s">
        <v>306</v>
      </c>
      <c r="C1043" s="392"/>
      <c r="D1043" s="391">
        <f ca="1">IF(D$6=(OFFSET('RFM input'!$G$60,0,'RFM input'!$AA$7)),OFFSET('RFM input'!$J$454,$A1040,0),0)</f>
        <v>0</v>
      </c>
      <c r="E1043" s="394">
        <f ca="1">IF(E$6=(OFFSET('RFM input'!$G$60,0,'RFM input'!$AA$7)),OFFSET('RFM input'!$J$454,$A1040,0),0)</f>
        <v>0</v>
      </c>
      <c r="F1043" s="394">
        <f ca="1">IF(F$6=(OFFSET('RFM input'!$G$60,0,'RFM input'!$AA$7)),OFFSET('RFM input'!$J$454,$A1040,0),0)</f>
        <v>0</v>
      </c>
      <c r="G1043" s="394">
        <f ca="1">IF(G$6=(OFFSET('RFM input'!$G$60,0,'RFM input'!$AA$7)),OFFSET('RFM input'!$J$454,$A1040,0),0)</f>
        <v>0</v>
      </c>
      <c r="H1043" s="394">
        <f ca="1">IF(H$6=(OFFSET('RFM input'!$G$60,0,'RFM input'!$AA$7)),OFFSET('RFM input'!$J$454,$A1040,0),0)</f>
        <v>0</v>
      </c>
      <c r="I1043" s="394">
        <f ca="1">IF(I$6=(OFFSET('RFM input'!$G$60,0,'RFM input'!$AA$7)),OFFSET('RFM input'!$J$454,$A1040,0),0)</f>
        <v>0</v>
      </c>
      <c r="J1043" s="394">
        <f ca="1">IF(J$6=(OFFSET('RFM input'!$G$60,0,'RFM input'!$AA$7)),OFFSET('RFM input'!$J$454,$A1040,0),0)</f>
        <v>0</v>
      </c>
      <c r="K1043" s="394">
        <f ca="1">IF(K$6=(OFFSET('RFM input'!$G$60,0,'RFM input'!$AA$7)),OFFSET('RFM input'!$J$454,$A1040,0),0)</f>
        <v>0</v>
      </c>
      <c r="L1043" s="394">
        <f ca="1">IF(L$6=(OFFSET('RFM input'!$G$60,0,'RFM input'!$AA$7)),OFFSET('RFM input'!$J$454,$A1040,0),0)</f>
        <v>0</v>
      </c>
      <c r="M1043" s="394">
        <f ca="1">IF(M$6=(OFFSET('RFM input'!$G$60,0,'RFM input'!$AA$7)),OFFSET('RFM input'!$J$454,$A1040,0),0)</f>
        <v>0</v>
      </c>
      <c r="N1043" s="394"/>
      <c r="O1043" s="394"/>
      <c r="P1043" s="394"/>
      <c r="Q1043" s="394"/>
      <c r="R1043" s="394"/>
      <c r="S1043" s="394"/>
      <c r="T1043" s="394"/>
      <c r="U1043" s="394"/>
      <c r="V1043" s="394"/>
      <c r="W1043" s="394"/>
      <c r="X1043" s="249"/>
      <c r="Y1043" s="249"/>
      <c r="Z1043" s="249"/>
      <c r="AA1043" s="249"/>
      <c r="AB1043" s="249"/>
    </row>
    <row r="1044" spans="1:28" hidden="1" outlineLevel="1">
      <c r="A1044" s="459">
        <v>-1</v>
      </c>
      <c r="B1044" s="309" t="s">
        <v>297</v>
      </c>
      <c r="C1044" s="395"/>
      <c r="D1044" s="395">
        <f t="shared" ref="D1044" ca="1" si="1487">IF(D1068="n/a",0,IF(AND(D1042=0,C1044=0),0,
IF(AND(D1042&lt;&gt;0,C1044=0),(D1042/D$10),
IF(AND(D1043&lt;&gt;0,C1044&lt;&gt;0),(C1044-(C1044/C1068))+(D1042/D$10),
IF(C1068&lt;1,0,(C1044-(C1044/C1068)))))))</f>
        <v>0</v>
      </c>
      <c r="E1044" s="395">
        <f t="shared" ref="E1044" ca="1" si="1488">IF(E1068="n/a",0,IF(AND(E1042=0,D1044=0),0,
IF(AND(E1042&lt;&gt;0,D1044=0),(E1042/E$10),
IF(AND(E1043&lt;&gt;0,D1044&lt;&gt;0),(D1044-(D1044/D1068))+(E1042/E$10),
IF(D1068&lt;1,0,(D1044-(D1044/D1068)))))))</f>
        <v>0</v>
      </c>
      <c r="F1044" s="395">
        <f t="shared" ref="F1044" ca="1" si="1489">IF(F1068="n/a",0,IF(AND(F1042=0,E1044=0),0,
IF(AND(F1042&lt;&gt;0,E1044=0),(F1042/F$10),
IF(AND(F1043&lt;&gt;0,E1044&lt;&gt;0),(E1044-(E1044/E1068))+(F1042/F$10),
IF(E1068&lt;1,0,(E1044-(E1044/E1068)))))))</f>
        <v>0</v>
      </c>
      <c r="G1044" s="395">
        <f t="shared" ref="G1044" ca="1" si="1490">IF(G1068="n/a",0,IF(AND(G1042=0,F1044=0),0,
IF(AND(G1042&lt;&gt;0,F1044=0),(G1042/G$10),
IF(AND(G1043&lt;&gt;0,F1044&lt;&gt;0),(F1044-(F1044/F1068))+(G1042/G$10),
IF(F1068&lt;1,0,(F1044-(F1044/F1068)))))))</f>
        <v>0</v>
      </c>
      <c r="H1044" s="395">
        <f ca="1">IF(H1068="n/a",0,IF(AND(H1042=0,G1044=0),0,
IF(AND(H1042&lt;&gt;0,G1044=0),(H1042/H$10),
IF(AND(H1043&lt;&gt;0,G1044&lt;&gt;0),(G1044-(G1044/G1068))+(H1042/H$10),
IF(G1068&lt;1,0,(G1044-(G1044/G1068)))))))</f>
        <v>0</v>
      </c>
      <c r="I1044" s="395">
        <f t="shared" ref="I1044" ca="1" si="1491">IF(I1068="n/a",0,IF(AND(I1042=0,H1044=0),0,
IF(AND(I1042&lt;&gt;0,H1044=0),(I1042/I$10),
IF(AND(I1043&lt;&gt;0,H1044&lt;&gt;0),(H1044-(H1044/H1068))+(I1042/I$10),
IF(H1068&lt;1,0,(H1044-(H1044/H1068)))))))</f>
        <v>0</v>
      </c>
      <c r="J1044" s="395">
        <f t="shared" ref="J1044" ca="1" si="1492">IF(J1068="n/a",0,IF(AND(J1042=0,I1044=0),0,
IF(AND(J1042&lt;&gt;0,I1044=0),(J1042/J$10),
IF(AND(J1043&lt;&gt;0,I1044&lt;&gt;0),(I1044-(I1044/I1068))+(J1042/J$10),
IF(I1068&lt;1,0,(I1044-(I1044/I1068)))))))</f>
        <v>0</v>
      </c>
      <c r="K1044" s="395">
        <f t="shared" ref="K1044" ca="1" si="1493">IF(K1068="n/a",0,IF(AND(K1042=0,J1044=0),0,
IF(AND(K1042&lt;&gt;0,J1044=0),(K1042/K$10),
IF(AND(K1043&lt;&gt;0,J1044&lt;&gt;0),(J1044-(J1044/J1068))+(K1042/K$10),
IF(J1068&lt;1,0,(J1044-(J1044/J1068)))))))</f>
        <v>0</v>
      </c>
      <c r="L1044" s="395">
        <f t="shared" ref="L1044" ca="1" si="1494">IF(L1068="n/a",0,IF(AND(L1042=0,K1044=0),0,
IF(AND(L1042&lt;&gt;0,K1044=0),(L1042/L$10),
IF(AND(L1043&lt;&gt;0,K1044&lt;&gt;0),(K1044-(K1044/K1068))+(L1042/L$10),
IF(K1068&lt;1,0,(K1044-(K1044/K1068)))))))</f>
        <v>0</v>
      </c>
      <c r="M1044" s="395">
        <f t="shared" ref="M1044" ca="1" si="1495">IF(M1068="n/a",0,IF(AND(M1042=0,L1044=0),0,
IF(AND(M1042&lt;&gt;0,L1044=0),(M1042/M$10),
IF(AND(M1043&lt;&gt;0,L1044&lt;&gt;0),(L1044-(L1044/L1068))+(M1042/M$10),
IF(L1068&lt;1,0,(L1044-(L1044/L1068)))))))</f>
        <v>0</v>
      </c>
      <c r="N1044" s="395">
        <f t="shared" ref="N1044" ca="1" si="1496">IF(N1068="n/a",0,IF(AND(N1042=0,M1044=0),0,
IF(AND(N1042&lt;&gt;0,M1044=0),(N1042/N$10),
IF(AND(N1043&lt;&gt;0,M1044&lt;&gt;0),(M1044-(M1044/M1068))+(N1042/N$10),
IF(M1068&lt;1,0,(M1044-(M1044/M1068)))))))</f>
        <v>0</v>
      </c>
      <c r="O1044" s="395">
        <f t="shared" ref="O1044" ca="1" si="1497">IF(O1068="n/a",0,IF(AND(O1042=0,N1044=0),0,
IF(AND(O1042&lt;&gt;0,N1044=0),(O1042/O$10),
IF(AND(O1043&lt;&gt;0,N1044&lt;&gt;0),(N1044-(N1044/N1068))+(O1042/O$10),
IF(N1068&lt;1,0,(N1044-(N1044/N1068)))))))</f>
        <v>0</v>
      </c>
      <c r="P1044" s="395">
        <f t="shared" ref="P1044" ca="1" si="1498">IF(P1068="n/a",0,IF(AND(P1042=0,O1044=0),0,
IF(AND(P1042&lt;&gt;0,O1044=0),(P1042/P$10),
IF(AND(P1043&lt;&gt;0,O1044&lt;&gt;0),(O1044-(O1044/O1068))+(P1042/P$10),
IF(O1068&lt;1,0,(O1044-(O1044/O1068)))))))</f>
        <v>0</v>
      </c>
      <c r="Q1044" s="395">
        <f t="shared" ref="Q1044" ca="1" si="1499">IF(Q1068="n/a",0,IF(AND(Q1042=0,P1044=0),0,
IF(AND(Q1042&lt;&gt;0,P1044=0),(Q1042/Q$10),
IF(AND(Q1043&lt;&gt;0,P1044&lt;&gt;0),(P1044-(P1044/P1068))+(Q1042/Q$10),
IF(P1068&lt;1,0,(P1044-(P1044/P1068)))))))</f>
        <v>0</v>
      </c>
      <c r="R1044" s="395">
        <f t="shared" ref="R1044" ca="1" si="1500">IF(R1068="n/a",0,IF(AND(R1042=0,Q1044=0),0,
IF(AND(R1042&lt;&gt;0,Q1044=0),(R1042/R$10),
IF(AND(R1043&lt;&gt;0,Q1044&lt;&gt;0),(Q1044-(Q1044/Q1068))+(R1042/R$10),
IF(Q1068&lt;1,0,(Q1044-(Q1044/Q1068)))))))</f>
        <v>0</v>
      </c>
      <c r="S1044" s="395">
        <f t="shared" ref="S1044" ca="1" si="1501">IF(S1068="n/a",0,IF(AND(S1042=0,R1044=0),0,
IF(AND(S1042&lt;&gt;0,R1044=0),(S1042/S$10),
IF(AND(S1043&lt;&gt;0,R1044&lt;&gt;0),(R1044-(R1044/R1068))+(S1042/S$10),
IF(R1068&lt;1,0,(R1044-(R1044/R1068)))))))</f>
        <v>0</v>
      </c>
      <c r="T1044" s="395">
        <f t="shared" ref="T1044" ca="1" si="1502">IF(T1068="n/a",0,IF(AND(T1042=0,S1044=0),0,
IF(AND(T1042&lt;&gt;0,S1044=0),(T1042/T$10),
IF(AND(T1043&lt;&gt;0,S1044&lt;&gt;0),(S1044-(S1044/S1068))+(T1042/T$10),
IF(S1068&lt;1,0,(S1044-(S1044/S1068)))))))</f>
        <v>0</v>
      </c>
      <c r="U1044" s="395">
        <f t="shared" ref="U1044" ca="1" si="1503">IF(U1068="n/a",0,IF(AND(U1042=0,T1044=0),0,
IF(AND(U1042&lt;&gt;0,T1044=0),(U1042/U$10),
IF(AND(U1043&lt;&gt;0,T1044&lt;&gt;0),(T1044-(T1044/T1068))+(U1042/U$10),
IF(T1068&lt;1,0,(T1044-(T1044/T1068)))))))</f>
        <v>0</v>
      </c>
      <c r="V1044" s="395">
        <f t="shared" ref="V1044" ca="1" si="1504">IF(V1068="n/a",0,IF(AND(V1042=0,U1044=0),0,
IF(AND(V1042&lt;&gt;0,U1044=0),(V1042/V$10),
IF(AND(V1043&lt;&gt;0,U1044&lt;&gt;0),(U1044-(U1044/U1068))+(V1042/V$10),
IF(U1068&lt;1,0,(U1044-(U1044/U1068)))))))</f>
        <v>0</v>
      </c>
      <c r="W1044" s="395">
        <f t="shared" ref="W1044" ca="1" si="1505">IF(W1068="n/a",0,IF(AND(W1042=0,V1044=0),0,
IF(AND(W1042&lt;&gt;0,V1044=0),(W1042/W$10),
IF(AND(W1043&lt;&gt;0,V1044&lt;&gt;0),(V1044-(V1044/V1068))+(W1042/W$10),
IF(V1068&lt;1,0,(V1044-(V1044/V1068)))))))</f>
        <v>0</v>
      </c>
      <c r="X1044" s="249"/>
      <c r="Y1044" s="249"/>
      <c r="Z1044" s="249"/>
      <c r="AA1044" s="249"/>
      <c r="AB1044" s="249"/>
    </row>
    <row r="1045" spans="1:28" hidden="1" outlineLevel="1">
      <c r="A1045" s="331">
        <v>0</v>
      </c>
      <c r="B1045" s="309" t="s">
        <v>194</v>
      </c>
      <c r="C1045" s="395">
        <f ca="1">C1040/C$10</f>
        <v>0</v>
      </c>
      <c r="D1045" s="395">
        <f ca="1">IF(C1069="n/a",C1045,IFERROR(IF((OFFSET($C1045,0,$A1045))&lt;0,
MIN(0,C1045-(OFFSET($C1045,0,$A1045)/(OFFSET($C1040,-$A1044,$A1045)))),
MAX(0,C1045-(OFFSET($C1045,0,$A1045)/(OFFSET($C1040,-$A1044,$A1045))))),0))</f>
        <v>0</v>
      </c>
      <c r="E1045" s="395">
        <f t="shared" ref="E1045" ca="1" si="1506">IF(D1069="n/a",D1045,IFERROR(IF((OFFSET($C1045,0,$A1045))&lt;0,
MIN(0,D1045-(OFFSET($C1045,0,$A1045)/(OFFSET($C1040,-$A1044,$A1045)))),
MAX(0,D1045-(OFFSET($C1045,0,$A1045)/(OFFSET($C1040,-$A1044,$A1045))))),0))</f>
        <v>0</v>
      </c>
      <c r="F1045" s="395">
        <f t="shared" ref="F1045:F1046" ca="1" si="1507">IF(E1069="n/a",E1045,IFERROR(IF((OFFSET($C1045,0,$A1045))&lt;0,
MIN(0,E1045-(OFFSET($C1045,0,$A1045)/(OFFSET($C1040,-$A1044,$A1045)))),
MAX(0,E1045-(OFFSET($C1045,0,$A1045)/(OFFSET($C1040,-$A1044,$A1045))))),0))</f>
        <v>0</v>
      </c>
      <c r="G1045" s="395">
        <f t="shared" ref="G1045:G1047" ca="1" si="1508">IF(F1069="n/a",F1045,IFERROR(IF((OFFSET($C1045,0,$A1045))&lt;0,
MIN(0,F1045-(OFFSET($C1045,0,$A1045)/(OFFSET($C1040,-$A1044,$A1045)))),
MAX(0,F1045-(OFFSET($C1045,0,$A1045)/(OFFSET($C1040,-$A1044,$A1045))))),0))</f>
        <v>0</v>
      </c>
      <c r="H1045" s="395">
        <f t="shared" ref="H1045:H1048" ca="1" si="1509">IF(G1069="n/a",G1045,IFERROR(IF((OFFSET($C1045,0,$A1045))&lt;0,
MIN(0,G1045-(OFFSET($C1045,0,$A1045)/(OFFSET($C1040,-$A1044,$A1045)))),
MAX(0,G1045-(OFFSET($C1045,0,$A1045)/(OFFSET($C1040,-$A1044,$A1045))))),0))</f>
        <v>0</v>
      </c>
      <c r="I1045" s="395">
        <f t="shared" ref="I1045:I1049" ca="1" si="1510">IF(H1069="n/a",H1045,IFERROR(IF((OFFSET($C1045,0,$A1045))&lt;0,
MIN(0,H1045-(OFFSET($C1045,0,$A1045)/(OFFSET($C1040,-$A1044,$A1045)))),
MAX(0,H1045-(OFFSET($C1045,0,$A1045)/(OFFSET($C1040,-$A1044,$A1045))))),0))</f>
        <v>0</v>
      </c>
      <c r="J1045" s="395">
        <f t="shared" ref="J1045:J1050" ca="1" si="1511">IF(I1069="n/a",I1045,IFERROR(IF((OFFSET($C1045,0,$A1045))&lt;0,
MIN(0,I1045-(OFFSET($C1045,0,$A1045)/(OFFSET($C1040,-$A1044,$A1045)))),
MAX(0,I1045-(OFFSET($C1045,0,$A1045)/(OFFSET($C1040,-$A1044,$A1045))))),0))</f>
        <v>0</v>
      </c>
      <c r="K1045" s="395">
        <f t="shared" ref="K1045:K1051" ca="1" si="1512">IF(J1069="n/a",J1045,IFERROR(IF((OFFSET($C1045,0,$A1045))&lt;0,
MIN(0,J1045-(OFFSET($C1045,0,$A1045)/(OFFSET($C1040,-$A1044,$A1045)))),
MAX(0,J1045-(OFFSET($C1045,0,$A1045)/(OFFSET($C1040,-$A1044,$A1045))))),0))</f>
        <v>0</v>
      </c>
      <c r="L1045" s="395">
        <f t="shared" ref="L1045:L1052" ca="1" si="1513">IF(K1069="n/a",K1045,IFERROR(IF((OFFSET($C1045,0,$A1045))&lt;0,
MIN(0,K1045-(OFFSET($C1045,0,$A1045)/(OFFSET($C1040,-$A1044,$A1045)))),
MAX(0,K1045-(OFFSET($C1045,0,$A1045)/(OFFSET($C1040,-$A1044,$A1045))))),0))</f>
        <v>0</v>
      </c>
      <c r="M1045" s="395">
        <f t="shared" ref="M1045:M1053" ca="1" si="1514">IF(L1069="n/a",L1045,IFERROR(IF((OFFSET($C1045,0,$A1045))&lt;0,
MIN(0,L1045-(OFFSET($C1045,0,$A1045)/(OFFSET($C1040,-$A1044,$A1045)))),
MAX(0,L1045-(OFFSET($C1045,0,$A1045)/(OFFSET($C1040,-$A1044,$A1045))))),0))</f>
        <v>0</v>
      </c>
      <c r="N1045" s="395">
        <f t="shared" ref="N1045:N1054" ca="1" si="1515">IF(M1069="n/a",M1045,IFERROR(IF((OFFSET($C1045,0,$A1045))&lt;0,
MIN(0,M1045-(OFFSET($C1045,0,$A1045)/(OFFSET($C1040,-$A1044,$A1045)))),
MAX(0,M1045-(OFFSET($C1045,0,$A1045)/(OFFSET($C1040,-$A1044,$A1045))))),0))</f>
        <v>0</v>
      </c>
      <c r="O1045" s="395">
        <f t="shared" ref="O1045:O1055" ca="1" si="1516">IF(N1069="n/a",N1045,IFERROR(IF((OFFSET($C1045,0,$A1045))&lt;0,
MIN(0,N1045-(OFFSET($C1045,0,$A1045)/(OFFSET($C1040,-$A1044,$A1045)))),
MAX(0,N1045-(OFFSET($C1045,0,$A1045)/(OFFSET($C1040,-$A1044,$A1045))))),0))</f>
        <v>0</v>
      </c>
      <c r="P1045" s="395">
        <f t="shared" ref="P1045:P1056" ca="1" si="1517">IF(O1069="n/a",O1045,IFERROR(IF((OFFSET($C1045,0,$A1045))&lt;0,
MIN(0,O1045-(OFFSET($C1045,0,$A1045)/(OFFSET($C1040,-$A1044,$A1045)))),
MAX(0,O1045-(OFFSET($C1045,0,$A1045)/(OFFSET($C1040,-$A1044,$A1045))))),0))</f>
        <v>0</v>
      </c>
      <c r="Q1045" s="395">
        <f t="shared" ref="Q1045:Q1057" ca="1" si="1518">IF(P1069="n/a",P1045,IFERROR(IF((OFFSET($C1045,0,$A1045))&lt;0,
MIN(0,P1045-(OFFSET($C1045,0,$A1045)/(OFFSET($C1040,-$A1044,$A1045)))),
MAX(0,P1045-(OFFSET($C1045,0,$A1045)/(OFFSET($C1040,-$A1044,$A1045))))),0))</f>
        <v>0</v>
      </c>
      <c r="R1045" s="395">
        <f t="shared" ref="R1045:R1058" ca="1" si="1519">IF(Q1069="n/a",Q1045,IFERROR(IF((OFFSET($C1045,0,$A1045))&lt;0,
MIN(0,Q1045-(OFFSET($C1045,0,$A1045)/(OFFSET($C1040,-$A1044,$A1045)))),
MAX(0,Q1045-(OFFSET($C1045,0,$A1045)/(OFFSET($C1040,-$A1044,$A1045))))),0))</f>
        <v>0</v>
      </c>
      <c r="S1045" s="395">
        <f t="shared" ref="S1045:S1059" ca="1" si="1520">IF(R1069="n/a",R1045,IFERROR(IF((OFFSET($C1045,0,$A1045))&lt;0,
MIN(0,R1045-(OFFSET($C1045,0,$A1045)/(OFFSET($C1040,-$A1044,$A1045)))),
MAX(0,R1045-(OFFSET($C1045,0,$A1045)/(OFFSET($C1040,-$A1044,$A1045))))),0))</f>
        <v>0</v>
      </c>
      <c r="T1045" s="395">
        <f t="shared" ref="T1045:T1060" ca="1" si="1521">IF(S1069="n/a",S1045,IFERROR(IF((OFFSET($C1045,0,$A1045))&lt;0,
MIN(0,S1045-(OFFSET($C1045,0,$A1045)/(OFFSET($C1040,-$A1044,$A1045)))),
MAX(0,S1045-(OFFSET($C1045,0,$A1045)/(OFFSET($C1040,-$A1044,$A1045))))),0))</f>
        <v>0</v>
      </c>
      <c r="U1045" s="395">
        <f t="shared" ref="U1045:U1061" ca="1" si="1522">IF(T1069="n/a",T1045,IFERROR(IF((OFFSET($C1045,0,$A1045))&lt;0,
MIN(0,T1045-(OFFSET($C1045,0,$A1045)/(OFFSET($C1040,-$A1044,$A1045)))),
MAX(0,T1045-(OFFSET($C1045,0,$A1045)/(OFFSET($C1040,-$A1044,$A1045))))),0))</f>
        <v>0</v>
      </c>
      <c r="V1045" s="395">
        <f t="shared" ref="V1045:V1062" ca="1" si="1523">IF(U1069="n/a",U1045,IFERROR(IF((OFFSET($C1045,0,$A1045))&lt;0,
MIN(0,U1045-(OFFSET($C1045,0,$A1045)/(OFFSET($C1040,-$A1044,$A1045)))),
MAX(0,U1045-(OFFSET($C1045,0,$A1045)/(OFFSET($C1040,-$A1044,$A1045))))),0))</f>
        <v>0</v>
      </c>
      <c r="W1045" s="395">
        <f t="shared" ref="W1045:W1063" ca="1" si="1524">IF(V1069="n/a",V1045,IFERROR(IF((OFFSET($C1045,0,$A1045))&lt;0,
MIN(0,V1045-(OFFSET($C1045,0,$A1045)/(OFFSET($C1040,-$A1044,$A1045)))),
MAX(0,V1045-(OFFSET($C1045,0,$A1045)/(OFFSET($C1040,-$A1044,$A1045))))),0))</f>
        <v>0</v>
      </c>
      <c r="X1045" s="249"/>
      <c r="Y1045" s="249"/>
      <c r="Z1045" s="249"/>
      <c r="AA1045" s="249"/>
      <c r="AB1045" s="249"/>
    </row>
    <row r="1046" spans="1:28" hidden="1" outlineLevel="1">
      <c r="A1046" s="331">
        <v>1</v>
      </c>
      <c r="B1046" s="309" t="str">
        <f t="shared" ref="B1046:B1064" ca="1" si="1525">"Depreciated Net Capex "&amp;OFFSET($C$6,0,A1046)</f>
        <v>Depreciated Net Capex 2013</v>
      </c>
      <c r="C1046" s="396"/>
      <c r="D1046" s="397">
        <f ca="1">(D1040*((1+D$11)^0.5)/D$10)</f>
        <v>0</v>
      </c>
      <c r="E1046" s="395">
        <f ca="1">IF(D1070="n/a",D1046,IFERROR(IF((OFFSET($C1046,0,$A1046))&lt;0,
MIN(0,D1046-(OFFSET($C1046,0,$A1046)/(OFFSET($C1041,-$A1045,$A1046)))),
MAX(0,D1046-(OFFSET($C1046,0,$A1046)/(OFFSET($C1041,-$A1045,$A1046))))),0))</f>
        <v>0</v>
      </c>
      <c r="F1046" s="395">
        <f t="shared" ca="1" si="1507"/>
        <v>0</v>
      </c>
      <c r="G1046" s="395">
        <f t="shared" ca="1" si="1508"/>
        <v>0</v>
      </c>
      <c r="H1046" s="395">
        <f t="shared" ca="1" si="1509"/>
        <v>0</v>
      </c>
      <c r="I1046" s="395">
        <f t="shared" ca="1" si="1510"/>
        <v>0</v>
      </c>
      <c r="J1046" s="395">
        <f t="shared" ca="1" si="1511"/>
        <v>0</v>
      </c>
      <c r="K1046" s="395">
        <f t="shared" ca="1" si="1512"/>
        <v>0</v>
      </c>
      <c r="L1046" s="395">
        <f t="shared" ca="1" si="1513"/>
        <v>0</v>
      </c>
      <c r="M1046" s="395">
        <f t="shared" ca="1" si="1514"/>
        <v>0</v>
      </c>
      <c r="N1046" s="395">
        <f t="shared" ca="1" si="1515"/>
        <v>0</v>
      </c>
      <c r="O1046" s="395">
        <f t="shared" ca="1" si="1516"/>
        <v>0</v>
      </c>
      <c r="P1046" s="395">
        <f t="shared" ca="1" si="1517"/>
        <v>0</v>
      </c>
      <c r="Q1046" s="395">
        <f t="shared" ca="1" si="1518"/>
        <v>0</v>
      </c>
      <c r="R1046" s="395">
        <f t="shared" ca="1" si="1519"/>
        <v>0</v>
      </c>
      <c r="S1046" s="395">
        <f t="shared" ca="1" si="1520"/>
        <v>0</v>
      </c>
      <c r="T1046" s="395">
        <f t="shared" ca="1" si="1521"/>
        <v>0</v>
      </c>
      <c r="U1046" s="395">
        <f t="shared" ca="1" si="1522"/>
        <v>0</v>
      </c>
      <c r="V1046" s="395">
        <f t="shared" ca="1" si="1523"/>
        <v>0</v>
      </c>
      <c r="W1046" s="395">
        <f t="shared" ca="1" si="1524"/>
        <v>0</v>
      </c>
      <c r="X1046" s="249"/>
      <c r="Y1046" s="249"/>
      <c r="Z1046" s="249"/>
      <c r="AA1046" s="249"/>
      <c r="AB1046" s="249"/>
    </row>
    <row r="1047" spans="1:28" hidden="1" outlineLevel="1">
      <c r="A1047" s="331">
        <v>2</v>
      </c>
      <c r="B1047" s="309" t="str">
        <f t="shared" ca="1" si="1525"/>
        <v>Depreciated Net Capex 2014</v>
      </c>
      <c r="C1047" s="398"/>
      <c r="D1047" s="399"/>
      <c r="E1047" s="397">
        <f ca="1">(E1040*((1+E$11)^0.5)/E$10)</f>
        <v>0</v>
      </c>
      <c r="F1047" s="395">
        <f ca="1">IF(E1071="n/a",E1047,IFERROR(IF((OFFSET($C1047,0,$A1047))&lt;0,
MIN(0,E1047-(OFFSET($C1047,0,$A1047)/(OFFSET($C1042,-$A1046,$A1047)))),
MAX(0,E1047-(OFFSET($C1047,0,$A1047)/(OFFSET($C1042,-$A1046,$A1047))))),0))</f>
        <v>0</v>
      </c>
      <c r="G1047" s="395">
        <f t="shared" ca="1" si="1508"/>
        <v>0</v>
      </c>
      <c r="H1047" s="395">
        <f t="shared" ca="1" si="1509"/>
        <v>0</v>
      </c>
      <c r="I1047" s="395">
        <f t="shared" ca="1" si="1510"/>
        <v>0</v>
      </c>
      <c r="J1047" s="395">
        <f t="shared" ca="1" si="1511"/>
        <v>0</v>
      </c>
      <c r="K1047" s="395">
        <f t="shared" ca="1" si="1512"/>
        <v>0</v>
      </c>
      <c r="L1047" s="395">
        <f t="shared" ca="1" si="1513"/>
        <v>0</v>
      </c>
      <c r="M1047" s="395">
        <f t="shared" ca="1" si="1514"/>
        <v>0</v>
      </c>
      <c r="N1047" s="395">
        <f t="shared" ca="1" si="1515"/>
        <v>0</v>
      </c>
      <c r="O1047" s="395">
        <f t="shared" ca="1" si="1516"/>
        <v>0</v>
      </c>
      <c r="P1047" s="395">
        <f t="shared" ca="1" si="1517"/>
        <v>0</v>
      </c>
      <c r="Q1047" s="395">
        <f t="shared" ca="1" si="1518"/>
        <v>0</v>
      </c>
      <c r="R1047" s="395">
        <f t="shared" ca="1" si="1519"/>
        <v>0</v>
      </c>
      <c r="S1047" s="395">
        <f t="shared" ca="1" si="1520"/>
        <v>0</v>
      </c>
      <c r="T1047" s="395">
        <f t="shared" ca="1" si="1521"/>
        <v>0</v>
      </c>
      <c r="U1047" s="395">
        <f t="shared" ca="1" si="1522"/>
        <v>0</v>
      </c>
      <c r="V1047" s="395">
        <f t="shared" ca="1" si="1523"/>
        <v>0</v>
      </c>
      <c r="W1047" s="395">
        <f t="shared" ca="1" si="1524"/>
        <v>0</v>
      </c>
      <c r="X1047" s="334"/>
      <c r="Y1047" s="249"/>
      <c r="Z1047" s="249"/>
      <c r="AA1047" s="249"/>
      <c r="AB1047" s="249"/>
    </row>
    <row r="1048" spans="1:28" hidden="1" outlineLevel="1">
      <c r="A1048" s="331">
        <v>3</v>
      </c>
      <c r="B1048" s="309" t="str">
        <f t="shared" ca="1" si="1525"/>
        <v>Depreciated Net Capex 2015</v>
      </c>
      <c r="C1048" s="398"/>
      <c r="D1048" s="398"/>
      <c r="E1048" s="399"/>
      <c r="F1048" s="400">
        <f ca="1">($F1040*((1+F$11)^0.5)/F$10)</f>
        <v>0</v>
      </c>
      <c r="G1048" s="395">
        <f ca="1">IF(F1072="n/a",F1048,IFERROR(IF((OFFSET($C1048,0,$A1048))&lt;0,
MIN(0,F1048-(OFFSET($C1048,0,$A1048)/(OFFSET($C1043,-$A1047,$A1048)))),
MAX(0,F1048-(OFFSET($C1048,0,$A1048)/(OFFSET($C1043,-$A1047,$A1048))))),0))</f>
        <v>0</v>
      </c>
      <c r="H1048" s="395">
        <f t="shared" ca="1" si="1509"/>
        <v>0</v>
      </c>
      <c r="I1048" s="395">
        <f t="shared" ca="1" si="1510"/>
        <v>0</v>
      </c>
      <c r="J1048" s="395">
        <f t="shared" ca="1" si="1511"/>
        <v>0</v>
      </c>
      <c r="K1048" s="395">
        <f t="shared" ca="1" si="1512"/>
        <v>0</v>
      </c>
      <c r="L1048" s="395">
        <f t="shared" ca="1" si="1513"/>
        <v>0</v>
      </c>
      <c r="M1048" s="395">
        <f t="shared" ca="1" si="1514"/>
        <v>0</v>
      </c>
      <c r="N1048" s="395">
        <f t="shared" ca="1" si="1515"/>
        <v>0</v>
      </c>
      <c r="O1048" s="395">
        <f t="shared" ca="1" si="1516"/>
        <v>0</v>
      </c>
      <c r="P1048" s="395">
        <f t="shared" ca="1" si="1517"/>
        <v>0</v>
      </c>
      <c r="Q1048" s="395">
        <f t="shared" ca="1" si="1518"/>
        <v>0</v>
      </c>
      <c r="R1048" s="395">
        <f t="shared" ca="1" si="1519"/>
        <v>0</v>
      </c>
      <c r="S1048" s="395">
        <f t="shared" ca="1" si="1520"/>
        <v>0</v>
      </c>
      <c r="T1048" s="395">
        <f t="shared" ca="1" si="1521"/>
        <v>0</v>
      </c>
      <c r="U1048" s="395">
        <f t="shared" ca="1" si="1522"/>
        <v>0</v>
      </c>
      <c r="V1048" s="395">
        <f t="shared" ca="1" si="1523"/>
        <v>0</v>
      </c>
      <c r="W1048" s="395">
        <f t="shared" ca="1" si="1524"/>
        <v>0</v>
      </c>
      <c r="X1048" s="334"/>
      <c r="Y1048" s="334"/>
      <c r="Z1048" s="249"/>
      <c r="AA1048" s="249"/>
      <c r="AB1048" s="249"/>
    </row>
    <row r="1049" spans="1:28" hidden="1" outlineLevel="1">
      <c r="A1049" s="331">
        <v>4</v>
      </c>
      <c r="B1049" s="309" t="str">
        <f t="shared" ca="1" si="1525"/>
        <v>Depreciated Net Capex 2016</v>
      </c>
      <c r="C1049" s="398"/>
      <c r="D1049" s="398"/>
      <c r="E1049" s="398"/>
      <c r="F1049" s="399"/>
      <c r="G1049" s="400">
        <f ca="1">($G1040*((1+G$11)^0.5)/G$10)</f>
        <v>0</v>
      </c>
      <c r="H1049" s="395">
        <f ca="1">IF(G1073="n/a",G1049,IFERROR(IF((OFFSET($C1049,0,$A1049))&lt;0,
MIN(0,G1049-(OFFSET($C1049,0,$A1049)/(OFFSET($C1044,-$A1048,$A1049)))),
MAX(0,G1049-(OFFSET($C1049,0,$A1049)/(OFFSET($C1044,-$A1048,$A1049))))),0))</f>
        <v>0</v>
      </c>
      <c r="I1049" s="395">
        <f t="shared" ca="1" si="1510"/>
        <v>0</v>
      </c>
      <c r="J1049" s="395">
        <f t="shared" ca="1" si="1511"/>
        <v>0</v>
      </c>
      <c r="K1049" s="395">
        <f t="shared" ca="1" si="1512"/>
        <v>0</v>
      </c>
      <c r="L1049" s="395">
        <f t="shared" ca="1" si="1513"/>
        <v>0</v>
      </c>
      <c r="M1049" s="395">
        <f t="shared" ca="1" si="1514"/>
        <v>0</v>
      </c>
      <c r="N1049" s="395">
        <f t="shared" ca="1" si="1515"/>
        <v>0</v>
      </c>
      <c r="O1049" s="395">
        <f t="shared" ca="1" si="1516"/>
        <v>0</v>
      </c>
      <c r="P1049" s="395">
        <f t="shared" ca="1" si="1517"/>
        <v>0</v>
      </c>
      <c r="Q1049" s="395">
        <f t="shared" ca="1" si="1518"/>
        <v>0</v>
      </c>
      <c r="R1049" s="395">
        <f t="shared" ca="1" si="1519"/>
        <v>0</v>
      </c>
      <c r="S1049" s="395">
        <f t="shared" ca="1" si="1520"/>
        <v>0</v>
      </c>
      <c r="T1049" s="395">
        <f t="shared" ca="1" si="1521"/>
        <v>0</v>
      </c>
      <c r="U1049" s="395">
        <f t="shared" ca="1" si="1522"/>
        <v>0</v>
      </c>
      <c r="V1049" s="395">
        <f t="shared" ca="1" si="1523"/>
        <v>0</v>
      </c>
      <c r="W1049" s="395">
        <f t="shared" ca="1" si="1524"/>
        <v>0</v>
      </c>
      <c r="X1049" s="334"/>
      <c r="Y1049" s="334"/>
      <c r="Z1049" s="334"/>
      <c r="AA1049" s="249"/>
      <c r="AB1049" s="249"/>
    </row>
    <row r="1050" spans="1:28" hidden="1" outlineLevel="1">
      <c r="A1050" s="331">
        <v>5</v>
      </c>
      <c r="B1050" s="309" t="str">
        <f t="shared" ca="1" si="1525"/>
        <v>Depreciated Net Capex 2017</v>
      </c>
      <c r="C1050" s="398"/>
      <c r="D1050" s="398"/>
      <c r="E1050" s="398"/>
      <c r="F1050" s="398"/>
      <c r="G1050" s="399"/>
      <c r="H1050" s="400">
        <f ca="1">(H1040*((1+H$11)^0.5)/H$10)</f>
        <v>0</v>
      </c>
      <c r="I1050" s="395">
        <f ca="1">IF(H1074="n/a",H1050,IFERROR(IF((OFFSET($C1050,0,$A1050))&lt;0,
MIN(0,H1050-(OFFSET($C1050,0,$A1050)/(OFFSET($C1045,-$A1049,$A1050)))),
MAX(0,H1050-(OFFSET($C1050,0,$A1050)/(OFFSET($C1045,-$A1049,$A1050))))),0))</f>
        <v>0</v>
      </c>
      <c r="J1050" s="395">
        <f t="shared" ca="1" si="1511"/>
        <v>0</v>
      </c>
      <c r="K1050" s="395">
        <f t="shared" ca="1" si="1512"/>
        <v>0</v>
      </c>
      <c r="L1050" s="395">
        <f t="shared" ca="1" si="1513"/>
        <v>0</v>
      </c>
      <c r="M1050" s="395">
        <f t="shared" ca="1" si="1514"/>
        <v>0</v>
      </c>
      <c r="N1050" s="395">
        <f t="shared" ca="1" si="1515"/>
        <v>0</v>
      </c>
      <c r="O1050" s="395">
        <f t="shared" ca="1" si="1516"/>
        <v>0</v>
      </c>
      <c r="P1050" s="395">
        <f t="shared" ca="1" si="1517"/>
        <v>0</v>
      </c>
      <c r="Q1050" s="395">
        <f t="shared" ca="1" si="1518"/>
        <v>0</v>
      </c>
      <c r="R1050" s="395">
        <f t="shared" ca="1" si="1519"/>
        <v>0</v>
      </c>
      <c r="S1050" s="395">
        <f t="shared" ca="1" si="1520"/>
        <v>0</v>
      </c>
      <c r="T1050" s="395">
        <f t="shared" ca="1" si="1521"/>
        <v>0</v>
      </c>
      <c r="U1050" s="395">
        <f t="shared" ca="1" si="1522"/>
        <v>0</v>
      </c>
      <c r="V1050" s="395">
        <f t="shared" ca="1" si="1523"/>
        <v>0</v>
      </c>
      <c r="W1050" s="395">
        <f t="shared" ca="1" si="1524"/>
        <v>0</v>
      </c>
      <c r="X1050" s="334"/>
      <c r="Y1050" s="334"/>
      <c r="Z1050" s="334"/>
      <c r="AA1050" s="249"/>
      <c r="AB1050" s="249"/>
    </row>
    <row r="1051" spans="1:28" hidden="1" outlineLevel="1">
      <c r="A1051" s="331">
        <v>6</v>
      </c>
      <c r="B1051" s="309" t="str">
        <f t="shared" ca="1" si="1525"/>
        <v>Depreciated Net Capex 2018</v>
      </c>
      <c r="C1051" s="398"/>
      <c r="D1051" s="398"/>
      <c r="E1051" s="398"/>
      <c r="F1051" s="398"/>
      <c r="G1051" s="398"/>
      <c r="H1051" s="399"/>
      <c r="I1051" s="400">
        <f ca="1">(I1040*((1+I$11)^0.5)/I$10)</f>
        <v>0</v>
      </c>
      <c r="J1051" s="395">
        <f ca="1">IF(I1075="n/a",I1051,IFERROR(IF((OFFSET($C1051,0,$A1051))&lt;0,
MIN(0,I1051-(OFFSET($C1051,0,$A1051)/(OFFSET($C1046,-$A1050,$A1051)))),
MAX(0,I1051-(OFFSET($C1051,0,$A1051)/(OFFSET($C1046,-$A1050,$A1051))))),0))</f>
        <v>0</v>
      </c>
      <c r="K1051" s="395">
        <f t="shared" ca="1" si="1512"/>
        <v>0</v>
      </c>
      <c r="L1051" s="395">
        <f t="shared" ca="1" si="1513"/>
        <v>0</v>
      </c>
      <c r="M1051" s="395">
        <f t="shared" ca="1" si="1514"/>
        <v>0</v>
      </c>
      <c r="N1051" s="395">
        <f t="shared" ca="1" si="1515"/>
        <v>0</v>
      </c>
      <c r="O1051" s="395">
        <f t="shared" ca="1" si="1516"/>
        <v>0</v>
      </c>
      <c r="P1051" s="395">
        <f t="shared" ca="1" si="1517"/>
        <v>0</v>
      </c>
      <c r="Q1051" s="395">
        <f t="shared" ca="1" si="1518"/>
        <v>0</v>
      </c>
      <c r="R1051" s="395">
        <f t="shared" ca="1" si="1519"/>
        <v>0</v>
      </c>
      <c r="S1051" s="395">
        <f t="shared" ca="1" si="1520"/>
        <v>0</v>
      </c>
      <c r="T1051" s="395">
        <f t="shared" ca="1" si="1521"/>
        <v>0</v>
      </c>
      <c r="U1051" s="395">
        <f t="shared" ca="1" si="1522"/>
        <v>0</v>
      </c>
      <c r="V1051" s="395">
        <f t="shared" ca="1" si="1523"/>
        <v>0</v>
      </c>
      <c r="W1051" s="395">
        <f t="shared" ca="1" si="1524"/>
        <v>0</v>
      </c>
      <c r="X1051" s="334"/>
      <c r="Y1051" s="334"/>
      <c r="Z1051" s="334"/>
      <c r="AA1051" s="249"/>
      <c r="AB1051" s="249"/>
    </row>
    <row r="1052" spans="1:28" hidden="1" outlineLevel="1">
      <c r="A1052" s="331">
        <v>7</v>
      </c>
      <c r="B1052" s="309" t="str">
        <f t="shared" ca="1" si="1525"/>
        <v>Depreciated Net Capex 2019</v>
      </c>
      <c r="C1052" s="398"/>
      <c r="D1052" s="398"/>
      <c r="E1052" s="398"/>
      <c r="F1052" s="398"/>
      <c r="G1052" s="398"/>
      <c r="H1052" s="398"/>
      <c r="I1052" s="399"/>
      <c r="J1052" s="400">
        <f ca="1">(J1040*((1+J$11)^0.5)/J$10)</f>
        <v>0</v>
      </c>
      <c r="K1052" s="395">
        <f ca="1">IF(J1076="n/a",J1052,IFERROR(IF((OFFSET($C1052,0,$A1052))&lt;0,
MIN(0,J1052-(OFFSET($C1052,0,$A1052)/(OFFSET($C1047,-$A1051,$A1052)))),
MAX(0,J1052-(OFFSET($C1052,0,$A1052)/(OFFSET($C1047,-$A1051,$A1052))))),0))</f>
        <v>0</v>
      </c>
      <c r="L1052" s="395">
        <f t="shared" ca="1" si="1513"/>
        <v>0</v>
      </c>
      <c r="M1052" s="395">
        <f t="shared" ca="1" si="1514"/>
        <v>0</v>
      </c>
      <c r="N1052" s="395">
        <f t="shared" ca="1" si="1515"/>
        <v>0</v>
      </c>
      <c r="O1052" s="395">
        <f t="shared" ca="1" si="1516"/>
        <v>0</v>
      </c>
      <c r="P1052" s="395">
        <f t="shared" ca="1" si="1517"/>
        <v>0</v>
      </c>
      <c r="Q1052" s="395">
        <f t="shared" ca="1" si="1518"/>
        <v>0</v>
      </c>
      <c r="R1052" s="395">
        <f t="shared" ca="1" si="1519"/>
        <v>0</v>
      </c>
      <c r="S1052" s="395">
        <f t="shared" ca="1" si="1520"/>
        <v>0</v>
      </c>
      <c r="T1052" s="395">
        <f t="shared" ca="1" si="1521"/>
        <v>0</v>
      </c>
      <c r="U1052" s="395">
        <f t="shared" ca="1" si="1522"/>
        <v>0</v>
      </c>
      <c r="V1052" s="395">
        <f t="shared" ca="1" si="1523"/>
        <v>0</v>
      </c>
      <c r="W1052" s="395">
        <f t="shared" ca="1" si="1524"/>
        <v>0</v>
      </c>
      <c r="X1052" s="334"/>
      <c r="Y1052" s="334"/>
      <c r="Z1052" s="334"/>
      <c r="AA1052" s="249"/>
      <c r="AB1052" s="249"/>
    </row>
    <row r="1053" spans="1:28" hidden="1" outlineLevel="1">
      <c r="A1053" s="331">
        <v>8</v>
      </c>
      <c r="B1053" s="309" t="str">
        <f t="shared" ca="1" si="1525"/>
        <v>Depreciated Net Capex 2020</v>
      </c>
      <c r="C1053" s="398"/>
      <c r="D1053" s="398"/>
      <c r="E1053" s="398"/>
      <c r="F1053" s="398"/>
      <c r="G1053" s="398"/>
      <c r="H1053" s="398"/>
      <c r="I1053" s="398"/>
      <c r="J1053" s="399"/>
      <c r="K1053" s="400">
        <f ca="1">(K1040*((1+K$11)^0.5)/K$10)</f>
        <v>0</v>
      </c>
      <c r="L1053" s="395">
        <f ca="1">IF(K1077="n/a",K1053,IFERROR(IF((OFFSET($C1053,0,$A1053))&lt;0,
MIN(0,K1053-(OFFSET($C1053,0,$A1053)/(OFFSET($C1048,-$A1052,$A1053)))),
MAX(0,K1053-(OFFSET($C1053,0,$A1053)/(OFFSET($C1048,-$A1052,$A1053))))),0))</f>
        <v>0</v>
      </c>
      <c r="M1053" s="395">
        <f t="shared" ca="1" si="1514"/>
        <v>0</v>
      </c>
      <c r="N1053" s="395">
        <f t="shared" ca="1" si="1515"/>
        <v>0</v>
      </c>
      <c r="O1053" s="395">
        <f t="shared" ca="1" si="1516"/>
        <v>0</v>
      </c>
      <c r="P1053" s="395">
        <f t="shared" ca="1" si="1517"/>
        <v>0</v>
      </c>
      <c r="Q1053" s="395">
        <f t="shared" ca="1" si="1518"/>
        <v>0</v>
      </c>
      <c r="R1053" s="395">
        <f t="shared" ca="1" si="1519"/>
        <v>0</v>
      </c>
      <c r="S1053" s="395">
        <f t="shared" ca="1" si="1520"/>
        <v>0</v>
      </c>
      <c r="T1053" s="395">
        <f t="shared" ca="1" si="1521"/>
        <v>0</v>
      </c>
      <c r="U1053" s="395">
        <f t="shared" ca="1" si="1522"/>
        <v>0</v>
      </c>
      <c r="V1053" s="395">
        <f t="shared" ca="1" si="1523"/>
        <v>0</v>
      </c>
      <c r="W1053" s="395">
        <f t="shared" ca="1" si="1524"/>
        <v>0</v>
      </c>
      <c r="X1053" s="334"/>
      <c r="Y1053" s="334"/>
      <c r="Z1053" s="334"/>
      <c r="AA1053" s="249"/>
      <c r="AB1053" s="249"/>
    </row>
    <row r="1054" spans="1:28" hidden="1" outlineLevel="1">
      <c r="A1054" s="331">
        <v>9</v>
      </c>
      <c r="B1054" s="309" t="str">
        <f t="shared" ca="1" si="1525"/>
        <v>Depreciated Net Capex 2021</v>
      </c>
      <c r="C1054" s="398"/>
      <c r="D1054" s="398"/>
      <c r="E1054" s="398"/>
      <c r="F1054" s="398"/>
      <c r="G1054" s="398"/>
      <c r="H1054" s="398"/>
      <c r="I1054" s="398"/>
      <c r="J1054" s="398"/>
      <c r="K1054" s="399"/>
      <c r="L1054" s="400">
        <f ca="1">(L1040*((1+L$11)^0.5)/L$10)</f>
        <v>0</v>
      </c>
      <c r="M1054" s="395">
        <f ca="1">IF(L1078="n/a",L1054,IFERROR(IF((OFFSET($C1054,0,$A1054))&lt;0,
MIN(0,L1054-(OFFSET($C1054,0,$A1054)/(OFFSET($C1049,-$A1053,$A1054)))),
MAX(0,L1054-(OFFSET($C1054,0,$A1054)/(OFFSET($C1049,-$A1053,$A1054))))),0))</f>
        <v>0</v>
      </c>
      <c r="N1054" s="395">
        <f t="shared" ca="1" si="1515"/>
        <v>0</v>
      </c>
      <c r="O1054" s="395">
        <f t="shared" ca="1" si="1516"/>
        <v>0</v>
      </c>
      <c r="P1054" s="395">
        <f t="shared" ca="1" si="1517"/>
        <v>0</v>
      </c>
      <c r="Q1054" s="395">
        <f t="shared" ca="1" si="1518"/>
        <v>0</v>
      </c>
      <c r="R1054" s="395">
        <f t="shared" ca="1" si="1519"/>
        <v>0</v>
      </c>
      <c r="S1054" s="395">
        <f t="shared" ca="1" si="1520"/>
        <v>0</v>
      </c>
      <c r="T1054" s="395">
        <f t="shared" ca="1" si="1521"/>
        <v>0</v>
      </c>
      <c r="U1054" s="395">
        <f t="shared" ca="1" si="1522"/>
        <v>0</v>
      </c>
      <c r="V1054" s="395">
        <f t="shared" ca="1" si="1523"/>
        <v>0</v>
      </c>
      <c r="W1054" s="395">
        <f t="shared" ca="1" si="1524"/>
        <v>0</v>
      </c>
      <c r="X1054" s="334"/>
      <c r="Y1054" s="334"/>
      <c r="Z1054" s="334"/>
      <c r="AA1054" s="249"/>
      <c r="AB1054" s="249"/>
    </row>
    <row r="1055" spans="1:28" hidden="1" outlineLevel="1">
      <c r="A1055" s="331">
        <v>10</v>
      </c>
      <c r="B1055" s="309" t="str">
        <f t="shared" ca="1" si="1525"/>
        <v>Depreciated Net Capex 2022</v>
      </c>
      <c r="C1055" s="398"/>
      <c r="D1055" s="398"/>
      <c r="E1055" s="398"/>
      <c r="F1055" s="398"/>
      <c r="G1055" s="398"/>
      <c r="H1055" s="398"/>
      <c r="I1055" s="398"/>
      <c r="J1055" s="398"/>
      <c r="K1055" s="398"/>
      <c r="L1055" s="399"/>
      <c r="M1055" s="400">
        <f ca="1">(M1040*((1+M$11)^0.5)/M$10)</f>
        <v>0</v>
      </c>
      <c r="N1055" s="395">
        <f ca="1">IF(M1079="n/a",M1055,IFERROR(IF((OFFSET($C1055,0,$A1055))&lt;0,
MIN(0,M1055-(OFFSET($C1055,0,$A1055)/(OFFSET($C1050,-$A1054,$A1055)))),
MAX(0,M1055-(OFFSET($C1055,0,$A1055)/(OFFSET($C1050,-$A1054,$A1055))))),0))</f>
        <v>0</v>
      </c>
      <c r="O1055" s="395">
        <f t="shared" ca="1" si="1516"/>
        <v>0</v>
      </c>
      <c r="P1055" s="395">
        <f t="shared" ca="1" si="1517"/>
        <v>0</v>
      </c>
      <c r="Q1055" s="395">
        <f t="shared" ca="1" si="1518"/>
        <v>0</v>
      </c>
      <c r="R1055" s="395">
        <f t="shared" ca="1" si="1519"/>
        <v>0</v>
      </c>
      <c r="S1055" s="395">
        <f t="shared" ca="1" si="1520"/>
        <v>0</v>
      </c>
      <c r="T1055" s="395">
        <f t="shared" ca="1" si="1521"/>
        <v>0</v>
      </c>
      <c r="U1055" s="395">
        <f t="shared" ca="1" si="1522"/>
        <v>0</v>
      </c>
      <c r="V1055" s="395">
        <f t="shared" ca="1" si="1523"/>
        <v>0</v>
      </c>
      <c r="W1055" s="395">
        <f t="shared" ca="1" si="1524"/>
        <v>0</v>
      </c>
      <c r="X1055" s="334"/>
      <c r="Y1055" s="334"/>
      <c r="Z1055" s="334"/>
      <c r="AA1055" s="249"/>
      <c r="AB1055" s="249"/>
    </row>
    <row r="1056" spans="1:28" hidden="1" outlineLevel="1">
      <c r="A1056" s="331">
        <v>11</v>
      </c>
      <c r="B1056" s="309" t="str">
        <f t="shared" ca="1" si="1525"/>
        <v>Depreciated Net Capex 2023</v>
      </c>
      <c r="C1056" s="398"/>
      <c r="D1056" s="398"/>
      <c r="E1056" s="398"/>
      <c r="F1056" s="398"/>
      <c r="G1056" s="398"/>
      <c r="H1056" s="398"/>
      <c r="I1056" s="398"/>
      <c r="J1056" s="398"/>
      <c r="K1056" s="398"/>
      <c r="L1056" s="398"/>
      <c r="M1056" s="399"/>
      <c r="N1056" s="400">
        <f>(N1040*((1+N$11)^0.5)/N$10)</f>
        <v>0</v>
      </c>
      <c r="O1056" s="395">
        <f ca="1">IF(N1080="n/a",N1056,IFERROR(IF((OFFSET($C1056,0,$A1056))&lt;0,
MIN(0,N1056-(OFFSET($C1056,0,$A1056)/(OFFSET($C1051,-$A1055,$A1056)))),
MAX(0,N1056-(OFFSET($C1056,0,$A1056)/(OFFSET($C1051,-$A1055,$A1056))))),0))</f>
        <v>0</v>
      </c>
      <c r="P1056" s="395">
        <f t="shared" ca="1" si="1517"/>
        <v>0</v>
      </c>
      <c r="Q1056" s="395">
        <f t="shared" ca="1" si="1518"/>
        <v>0</v>
      </c>
      <c r="R1056" s="395">
        <f t="shared" ca="1" si="1519"/>
        <v>0</v>
      </c>
      <c r="S1056" s="395">
        <f t="shared" ca="1" si="1520"/>
        <v>0</v>
      </c>
      <c r="T1056" s="395">
        <f t="shared" ca="1" si="1521"/>
        <v>0</v>
      </c>
      <c r="U1056" s="395">
        <f t="shared" ca="1" si="1522"/>
        <v>0</v>
      </c>
      <c r="V1056" s="395">
        <f t="shared" ca="1" si="1523"/>
        <v>0</v>
      </c>
      <c r="W1056" s="395">
        <f t="shared" ca="1" si="1524"/>
        <v>0</v>
      </c>
      <c r="X1056" s="334"/>
      <c r="Y1056" s="334"/>
      <c r="Z1056" s="334"/>
      <c r="AA1056" s="249"/>
      <c r="AB1056" s="249"/>
    </row>
    <row r="1057" spans="1:28" hidden="1" outlineLevel="1">
      <c r="A1057" s="331">
        <v>12</v>
      </c>
      <c r="B1057" s="309" t="str">
        <f t="shared" ca="1" si="1525"/>
        <v>Depreciated Net Capex 2024</v>
      </c>
      <c r="C1057" s="398"/>
      <c r="D1057" s="398"/>
      <c r="E1057" s="398"/>
      <c r="F1057" s="398"/>
      <c r="G1057" s="398"/>
      <c r="H1057" s="398"/>
      <c r="I1057" s="398"/>
      <c r="J1057" s="398"/>
      <c r="K1057" s="398"/>
      <c r="L1057" s="398"/>
      <c r="M1057" s="398"/>
      <c r="N1057" s="399"/>
      <c r="O1057" s="400">
        <f>(O1040*((1+O$11)^0.5)/O$10)</f>
        <v>0</v>
      </c>
      <c r="P1057" s="395">
        <f ca="1">IF(O1081="n/a",O1057,IFERROR(IF((OFFSET($C1057,0,$A1057))&lt;0,
MIN(0,O1057-(OFFSET($C1057,0,$A1057)/(OFFSET($C1052,-$A1056,$A1057)))),
MAX(0,O1057-(OFFSET($C1057,0,$A1057)/(OFFSET($C1052,-$A1056,$A1057))))),0))</f>
        <v>0</v>
      </c>
      <c r="Q1057" s="395">
        <f t="shared" ca="1" si="1518"/>
        <v>0</v>
      </c>
      <c r="R1057" s="395">
        <f t="shared" ca="1" si="1519"/>
        <v>0</v>
      </c>
      <c r="S1057" s="395">
        <f t="shared" ca="1" si="1520"/>
        <v>0</v>
      </c>
      <c r="T1057" s="395">
        <f t="shared" ca="1" si="1521"/>
        <v>0</v>
      </c>
      <c r="U1057" s="395">
        <f t="shared" ca="1" si="1522"/>
        <v>0</v>
      </c>
      <c r="V1057" s="395">
        <f t="shared" ca="1" si="1523"/>
        <v>0</v>
      </c>
      <c r="W1057" s="395">
        <f t="shared" ca="1" si="1524"/>
        <v>0</v>
      </c>
      <c r="X1057" s="334"/>
      <c r="Y1057" s="334"/>
      <c r="Z1057" s="334"/>
      <c r="AA1057" s="249"/>
      <c r="AB1057" s="249"/>
    </row>
    <row r="1058" spans="1:28" hidden="1" outlineLevel="1">
      <c r="A1058" s="331">
        <v>13</v>
      </c>
      <c r="B1058" s="309" t="str">
        <f t="shared" ca="1" si="1525"/>
        <v>Depreciated Net Capex 2025</v>
      </c>
      <c r="C1058" s="398"/>
      <c r="D1058" s="398"/>
      <c r="E1058" s="398"/>
      <c r="F1058" s="398"/>
      <c r="G1058" s="398"/>
      <c r="H1058" s="398"/>
      <c r="I1058" s="398"/>
      <c r="J1058" s="398"/>
      <c r="K1058" s="398"/>
      <c r="L1058" s="398"/>
      <c r="M1058" s="398"/>
      <c r="N1058" s="398"/>
      <c r="O1058" s="399"/>
      <c r="P1058" s="400">
        <f>(P1040*((1+P$11)^0.5)/P$10)</f>
        <v>0</v>
      </c>
      <c r="Q1058" s="395">
        <f ca="1">IF(P1082="n/a",P1058,IFERROR(IF((OFFSET($C1058,0,$A1058))&lt;0,
MIN(0,P1058-(OFFSET($C1058,0,$A1058)/(OFFSET($C1053,-$A1057,$A1058)))),
MAX(0,P1058-(OFFSET($C1058,0,$A1058)/(OFFSET($C1053,-$A1057,$A1058))))),0))</f>
        <v>0</v>
      </c>
      <c r="R1058" s="395">
        <f t="shared" ca="1" si="1519"/>
        <v>0</v>
      </c>
      <c r="S1058" s="395">
        <f t="shared" ca="1" si="1520"/>
        <v>0</v>
      </c>
      <c r="T1058" s="395">
        <f t="shared" ca="1" si="1521"/>
        <v>0</v>
      </c>
      <c r="U1058" s="395">
        <f t="shared" ca="1" si="1522"/>
        <v>0</v>
      </c>
      <c r="V1058" s="395">
        <f t="shared" ca="1" si="1523"/>
        <v>0</v>
      </c>
      <c r="W1058" s="395">
        <f t="shared" ca="1" si="1524"/>
        <v>0</v>
      </c>
      <c r="X1058" s="334"/>
      <c r="Y1058" s="334"/>
      <c r="Z1058" s="334"/>
      <c r="AA1058" s="249"/>
      <c r="AB1058" s="249"/>
    </row>
    <row r="1059" spans="1:28" hidden="1" outlineLevel="1">
      <c r="A1059" s="331">
        <v>14</v>
      </c>
      <c r="B1059" s="309" t="str">
        <f t="shared" ca="1" si="1525"/>
        <v>Depreciated Net Capex 2026</v>
      </c>
      <c r="C1059" s="398"/>
      <c r="D1059" s="398"/>
      <c r="E1059" s="398"/>
      <c r="F1059" s="398"/>
      <c r="G1059" s="398"/>
      <c r="H1059" s="398"/>
      <c r="I1059" s="398"/>
      <c r="J1059" s="398"/>
      <c r="K1059" s="398"/>
      <c r="L1059" s="398"/>
      <c r="M1059" s="398"/>
      <c r="N1059" s="398"/>
      <c r="O1059" s="398"/>
      <c r="P1059" s="399"/>
      <c r="Q1059" s="400">
        <f>(Q1040*((1+Q$11)^0.5)/Q$10)</f>
        <v>0</v>
      </c>
      <c r="R1059" s="395">
        <f ca="1">IF(Q1083="n/a",Q1059,IFERROR(IF((OFFSET($C1059,0,$A1059))&lt;0,
MIN(0,Q1059-(OFFSET($C1059,0,$A1059)/(OFFSET($C1054,-$A1058,$A1059)))),
MAX(0,Q1059-(OFFSET($C1059,0,$A1059)/(OFFSET($C1054,-$A1058,$A1059))))),0))</f>
        <v>0</v>
      </c>
      <c r="S1059" s="395">
        <f t="shared" ca="1" si="1520"/>
        <v>0</v>
      </c>
      <c r="T1059" s="395">
        <f t="shared" ca="1" si="1521"/>
        <v>0</v>
      </c>
      <c r="U1059" s="395">
        <f t="shared" ca="1" si="1522"/>
        <v>0</v>
      </c>
      <c r="V1059" s="395">
        <f t="shared" ca="1" si="1523"/>
        <v>0</v>
      </c>
      <c r="W1059" s="395">
        <f t="shared" ca="1" si="1524"/>
        <v>0</v>
      </c>
      <c r="X1059" s="334"/>
      <c r="Y1059" s="334"/>
      <c r="Z1059" s="334"/>
      <c r="AA1059" s="249"/>
      <c r="AB1059" s="249"/>
    </row>
    <row r="1060" spans="1:28" hidden="1" outlineLevel="1">
      <c r="A1060" s="331">
        <v>15</v>
      </c>
      <c r="B1060" s="309" t="str">
        <f t="shared" ca="1" si="1525"/>
        <v>Depreciated Net Capex 2027</v>
      </c>
      <c r="C1060" s="398"/>
      <c r="D1060" s="398"/>
      <c r="E1060" s="398"/>
      <c r="F1060" s="398"/>
      <c r="G1060" s="398"/>
      <c r="H1060" s="398"/>
      <c r="I1060" s="398"/>
      <c r="J1060" s="398"/>
      <c r="K1060" s="398"/>
      <c r="L1060" s="398"/>
      <c r="M1060" s="398"/>
      <c r="N1060" s="398"/>
      <c r="O1060" s="398"/>
      <c r="P1060" s="398"/>
      <c r="Q1060" s="399"/>
      <c r="R1060" s="400">
        <f>(R1040*((1+R$11)^0.5)/R$10)</f>
        <v>0</v>
      </c>
      <c r="S1060" s="395">
        <f ca="1">IF(R1084="n/a",R1060,IFERROR(IF((OFFSET($C1060,0,$A1060))&lt;0,
MIN(0,R1060-(OFFSET($C1060,0,$A1060)/(OFFSET($C1055,-$A1059,$A1060)))),
MAX(0,R1060-(OFFSET($C1060,0,$A1060)/(OFFSET($C1055,-$A1059,$A1060))))),0))</f>
        <v>0</v>
      </c>
      <c r="T1060" s="395">
        <f t="shared" ca="1" si="1521"/>
        <v>0</v>
      </c>
      <c r="U1060" s="395">
        <f t="shared" ca="1" si="1522"/>
        <v>0</v>
      </c>
      <c r="V1060" s="395">
        <f t="shared" ca="1" si="1523"/>
        <v>0</v>
      </c>
      <c r="W1060" s="395">
        <f t="shared" ca="1" si="1524"/>
        <v>0</v>
      </c>
      <c r="X1060" s="334"/>
      <c r="Y1060" s="334"/>
      <c r="Z1060" s="334"/>
      <c r="AA1060" s="249"/>
      <c r="AB1060" s="249"/>
    </row>
    <row r="1061" spans="1:28" hidden="1" outlineLevel="1">
      <c r="A1061" s="331">
        <v>16</v>
      </c>
      <c r="B1061" s="309" t="str">
        <f t="shared" ca="1" si="1525"/>
        <v>Depreciated Net Capex 2028</v>
      </c>
      <c r="C1061" s="398"/>
      <c r="D1061" s="398"/>
      <c r="E1061" s="398"/>
      <c r="F1061" s="398"/>
      <c r="G1061" s="398"/>
      <c r="H1061" s="398"/>
      <c r="I1061" s="398"/>
      <c r="J1061" s="398"/>
      <c r="K1061" s="398"/>
      <c r="L1061" s="398"/>
      <c r="M1061" s="398"/>
      <c r="N1061" s="398"/>
      <c r="O1061" s="398"/>
      <c r="P1061" s="398"/>
      <c r="Q1061" s="398"/>
      <c r="R1061" s="399"/>
      <c r="S1061" s="400">
        <f>(S1040*((1+S$11)^0.5)/S$10)</f>
        <v>0</v>
      </c>
      <c r="T1061" s="395">
        <f ca="1">IF(S1085="n/a",S1061,IFERROR(IF((OFFSET($C1061,0,$A1061))&lt;0,
MIN(0,S1061-(OFFSET($C1061,0,$A1061)/(OFFSET($C1056,-$A1060,$A1061)))),
MAX(0,S1061-(OFFSET($C1061,0,$A1061)/(OFFSET($C1056,-$A1060,$A1061))))),0))</f>
        <v>0</v>
      </c>
      <c r="U1061" s="395">
        <f t="shared" ca="1" si="1522"/>
        <v>0</v>
      </c>
      <c r="V1061" s="395">
        <f t="shared" ca="1" si="1523"/>
        <v>0</v>
      </c>
      <c r="W1061" s="395">
        <f t="shared" ca="1" si="1524"/>
        <v>0</v>
      </c>
      <c r="X1061" s="334"/>
      <c r="Y1061" s="334"/>
      <c r="Z1061" s="334"/>
      <c r="AA1061" s="249"/>
      <c r="AB1061" s="249"/>
    </row>
    <row r="1062" spans="1:28" hidden="1" outlineLevel="1">
      <c r="A1062" s="331">
        <v>17</v>
      </c>
      <c r="B1062" s="309" t="str">
        <f t="shared" ca="1" si="1525"/>
        <v>Depreciated Net Capex 2029</v>
      </c>
      <c r="C1062" s="398"/>
      <c r="D1062" s="398"/>
      <c r="E1062" s="398"/>
      <c r="F1062" s="398"/>
      <c r="G1062" s="398"/>
      <c r="H1062" s="398"/>
      <c r="I1062" s="398"/>
      <c r="J1062" s="398"/>
      <c r="K1062" s="398"/>
      <c r="L1062" s="398"/>
      <c r="M1062" s="398"/>
      <c r="N1062" s="398"/>
      <c r="O1062" s="398"/>
      <c r="P1062" s="398"/>
      <c r="Q1062" s="398"/>
      <c r="R1062" s="398"/>
      <c r="S1062" s="399"/>
      <c r="T1062" s="400">
        <f>(T1040*((1+T$11)^0.5)/T$10)</f>
        <v>0</v>
      </c>
      <c r="U1062" s="395">
        <f ca="1">IF(T1086="n/a",T1062,IFERROR(IF((OFFSET($C1062,0,$A1062))&lt;0,
MIN(0,T1062-(OFFSET($C1062,0,$A1062)/(OFFSET($C1057,-$A1061,$A1062)))),
MAX(0,T1062-(OFFSET($C1062,0,$A1062)/(OFFSET($C1057,-$A1061,$A1062))))),0))</f>
        <v>0</v>
      </c>
      <c r="V1062" s="395">
        <f t="shared" ca="1" si="1523"/>
        <v>0</v>
      </c>
      <c r="W1062" s="395">
        <f t="shared" ca="1" si="1524"/>
        <v>0</v>
      </c>
      <c r="X1062" s="334"/>
      <c r="Y1062" s="334"/>
      <c r="Z1062" s="334"/>
      <c r="AA1062" s="249"/>
      <c r="AB1062" s="249"/>
    </row>
    <row r="1063" spans="1:28" hidden="1" outlineLevel="1">
      <c r="A1063" s="331">
        <v>18</v>
      </c>
      <c r="B1063" s="309" t="str">
        <f t="shared" ca="1" si="1525"/>
        <v>Depreciated Net Capex 2030</v>
      </c>
      <c r="C1063" s="398"/>
      <c r="D1063" s="398"/>
      <c r="E1063" s="398"/>
      <c r="F1063" s="398"/>
      <c r="G1063" s="398"/>
      <c r="H1063" s="398"/>
      <c r="I1063" s="398"/>
      <c r="J1063" s="398"/>
      <c r="K1063" s="398"/>
      <c r="L1063" s="398"/>
      <c r="M1063" s="398"/>
      <c r="N1063" s="398"/>
      <c r="O1063" s="398"/>
      <c r="P1063" s="398"/>
      <c r="Q1063" s="398"/>
      <c r="R1063" s="398"/>
      <c r="S1063" s="398"/>
      <c r="T1063" s="399"/>
      <c r="U1063" s="400">
        <f>(U1040*((1+U$11)^0.5)/U$10)</f>
        <v>0</v>
      </c>
      <c r="V1063" s="395">
        <f ca="1">IF(U1087="n/a",U1063,IFERROR(IF((OFFSET($C1063,0,$A1063))&lt;0,
MIN(0,U1063-(OFFSET($C1063,0,$A1063)/(OFFSET($C1058,-$A1062,$A1063)))),
MAX(0,U1063-(OFFSET($C1063,0,$A1063)/(OFFSET($C1058,-$A1062,$A1063))))),0))</f>
        <v>0</v>
      </c>
      <c r="W1063" s="395">
        <f t="shared" ca="1" si="1524"/>
        <v>0</v>
      </c>
      <c r="X1063" s="334"/>
      <c r="Y1063" s="334"/>
      <c r="Z1063" s="334"/>
      <c r="AA1063" s="249"/>
      <c r="AB1063" s="249"/>
    </row>
    <row r="1064" spans="1:28" hidden="1" outlineLevel="1">
      <c r="A1064" s="331">
        <v>19</v>
      </c>
      <c r="B1064" s="309" t="str">
        <f t="shared" ca="1" si="1525"/>
        <v>Depreciated Net Capex 2031</v>
      </c>
      <c r="C1064" s="398"/>
      <c r="D1064" s="398"/>
      <c r="E1064" s="398"/>
      <c r="F1064" s="398"/>
      <c r="G1064" s="398"/>
      <c r="H1064" s="398"/>
      <c r="I1064" s="398"/>
      <c r="J1064" s="398"/>
      <c r="K1064" s="398"/>
      <c r="L1064" s="398"/>
      <c r="M1064" s="398"/>
      <c r="N1064" s="398"/>
      <c r="O1064" s="398"/>
      <c r="P1064" s="398"/>
      <c r="Q1064" s="398"/>
      <c r="R1064" s="398"/>
      <c r="S1064" s="398"/>
      <c r="T1064" s="398"/>
      <c r="U1064" s="399"/>
      <c r="V1064" s="400">
        <f>(V1040*((1+V$11)^0.5)/V$10)</f>
        <v>0</v>
      </c>
      <c r="W1064" s="395">
        <f ca="1">IF(V1088="n/a",V1064,IFERROR(IF((OFFSET($C1064,0,$A1064))&lt;0,
MIN(0,V1064-(OFFSET($C1064,0,$A1064)/(OFFSET($C1059,-$A1063,$A1064)))),
MAX(0,V1064-(OFFSET($C1064,0,$A1064)/(OFFSET($C1059,-$A1063,$A1064))))),0))</f>
        <v>0</v>
      </c>
      <c r="X1064" s="334"/>
      <c r="Y1064" s="334"/>
      <c r="Z1064" s="334"/>
      <c r="AA1064" s="249"/>
      <c r="AB1064" s="249"/>
    </row>
    <row r="1065" spans="1:28" hidden="1" outlineLevel="1">
      <c r="A1065" s="331">
        <v>20</v>
      </c>
      <c r="B1065" s="309" t="str">
        <f ca="1">"Depreciated Net Capex "&amp;OFFSET($C$6,0,A1065)</f>
        <v>Depreciated Net Capex 2032</v>
      </c>
      <c r="C1065" s="398"/>
      <c r="D1065" s="398"/>
      <c r="E1065" s="398"/>
      <c r="F1065" s="398"/>
      <c r="G1065" s="398"/>
      <c r="H1065" s="398"/>
      <c r="I1065" s="398"/>
      <c r="J1065" s="398"/>
      <c r="K1065" s="398"/>
      <c r="L1065" s="398"/>
      <c r="M1065" s="398"/>
      <c r="N1065" s="398"/>
      <c r="O1065" s="398"/>
      <c r="P1065" s="398"/>
      <c r="Q1065" s="398"/>
      <c r="R1065" s="398"/>
      <c r="S1065" s="398"/>
      <c r="T1065" s="398"/>
      <c r="U1065" s="398"/>
      <c r="V1065" s="399"/>
      <c r="W1065" s="395">
        <f>(W1040*((1+W$11)^0.5)/W$10)</f>
        <v>0</v>
      </c>
      <c r="X1065" s="249"/>
      <c r="Y1065" s="249"/>
      <c r="Z1065" s="249"/>
      <c r="AA1065" s="249"/>
      <c r="AB1065" s="249"/>
    </row>
    <row r="1066" spans="1:28" hidden="1" outlineLevel="1">
      <c r="A1066" s="249"/>
      <c r="B1066" s="332"/>
      <c r="C1066" s="395"/>
      <c r="D1066" s="395"/>
      <c r="E1066" s="395"/>
      <c r="F1066" s="395"/>
      <c r="G1066" s="395"/>
      <c r="H1066" s="395"/>
      <c r="I1066" s="395"/>
      <c r="J1066" s="395"/>
      <c r="K1066" s="395"/>
      <c r="L1066" s="395"/>
      <c r="M1066" s="395"/>
      <c r="N1066" s="395"/>
      <c r="O1066" s="395"/>
      <c r="P1066" s="395"/>
      <c r="Q1066" s="395"/>
      <c r="R1066" s="395"/>
      <c r="S1066" s="395"/>
      <c r="T1066" s="395"/>
      <c r="U1066" s="395"/>
      <c r="V1066" s="395"/>
      <c r="W1066" s="395"/>
      <c r="X1066" s="249"/>
      <c r="Y1066" s="249"/>
      <c r="Z1066" s="249"/>
      <c r="AA1066" s="249"/>
      <c r="AB1066" s="249"/>
    </row>
    <row r="1067" spans="1:28" hidden="1" outlineLevel="1">
      <c r="A1067" s="249"/>
      <c r="B1067" s="332"/>
      <c r="C1067" s="395"/>
      <c r="D1067" s="395"/>
      <c r="E1067" s="395"/>
      <c r="F1067" s="395"/>
      <c r="G1067" s="395"/>
      <c r="H1067" s="395"/>
      <c r="I1067" s="395"/>
      <c r="J1067" s="395"/>
      <c r="K1067" s="395"/>
      <c r="L1067" s="395"/>
      <c r="M1067" s="395"/>
      <c r="N1067" s="395"/>
      <c r="O1067" s="395"/>
      <c r="P1067" s="395"/>
      <c r="Q1067" s="395"/>
      <c r="R1067" s="395"/>
      <c r="S1067" s="395"/>
      <c r="T1067" s="395"/>
      <c r="U1067" s="395"/>
      <c r="V1067" s="395"/>
      <c r="W1067" s="395"/>
      <c r="X1067" s="249"/>
      <c r="Y1067" s="249"/>
      <c r="Z1067" s="249"/>
      <c r="AA1067" s="249"/>
      <c r="AB1067" s="249"/>
    </row>
    <row r="1068" spans="1:28" hidden="1" outlineLevel="1">
      <c r="A1068" s="249"/>
      <c r="B1068" s="309" t="s">
        <v>298</v>
      </c>
      <c r="C1068" s="395"/>
      <c r="D1068" s="395">
        <f t="shared" ref="D1068" ca="1" si="1526">IF(C1068="n/a","n/a",IF(AND(C1068&lt;1,D1042=0),0,
IF(D1042=0,C1068-1,
IF(C1068&lt;1,D1043,
(((C1068-1)*(C1044-(C1044/(C1068))))+((D1042/D$10)*D1043))/(D1044)))))</f>
        <v>0</v>
      </c>
      <c r="E1068" s="395">
        <f t="shared" ref="E1068" ca="1" si="1527">IF(D1068="n/a","n/a",IF(AND(D1068&lt;1,E1042=0),0,
IF(E1042=0,D1068-1,
IF(D1068&lt;1,E1043,
(((D1068-1)*(D1044-(D1044/(D1068))))+((E1042/E$10)*E1043))/(E1044)))))</f>
        <v>0</v>
      </c>
      <c r="F1068" s="395">
        <f t="shared" ref="F1068" ca="1" si="1528">IF(E1068="n/a","n/a",IF(AND(E1068&lt;1,F1042=0),0,
IF(F1042=0,E1068-1,
IF(E1068&lt;1,F1043,
(((E1068-1)*(E1044-(E1044/(E1068))))+((F1042/F$10)*F1043))/(F1044)))))</f>
        <v>0</v>
      </c>
      <c r="G1068" s="395">
        <f t="shared" ref="G1068" ca="1" si="1529">IF(F1068="n/a","n/a",IF(AND(F1068&lt;1,G1042=0),0,
IF(G1042=0,F1068-1,
IF(F1068&lt;1,G1043,
(((F1068-1)*(F1044-(F1044/(F1068))))+((G1042/G$10)*G1043))/(G1044)))))</f>
        <v>0</v>
      </c>
      <c r="H1068" s="395">
        <f ca="1">IF(G1068="n/a","n/a",IF(AND(G1068&lt;1,H1042=0),0,
IF(H1042=0,G1068-1,
IF(G1068&lt;1,H1043,
(((G1068-1)*(G1044-(G1044/(G1068))))+((H1042/H$10)*H1043))/(H1044)))))</f>
        <v>0</v>
      </c>
      <c r="I1068" s="395">
        <f t="shared" ref="I1068" ca="1" si="1530">IF(H1068="n/a","n/a",IF(AND(H1068&lt;1,I1042=0),0,
IF(I1042=0,H1068-1,
IF(H1068&lt;1,I1043,
(((H1068-1)*(H1044-(H1044/(H1068))))+((I1042/I$10)*I1043))/(I1044)))))</f>
        <v>0</v>
      </c>
      <c r="J1068" s="395">
        <f t="shared" ref="J1068" ca="1" si="1531">IF(I1068="n/a","n/a",IF(AND(I1068&lt;1,J1042=0),0,
IF(J1042=0,I1068-1,
IF(I1068&lt;1,J1043,
(((I1068-1)*(I1044-(I1044/(I1068))))+((J1042/J$10)*J1043))/(J1044)))))</f>
        <v>0</v>
      </c>
      <c r="K1068" s="395">
        <f t="shared" ref="K1068" ca="1" si="1532">IF(J1068="n/a","n/a",IF(AND(J1068&lt;1,K1042=0),0,
IF(K1042=0,J1068-1,
IF(J1068&lt;1,K1043,
(((J1068-1)*(J1044-(J1044/(J1068))))+((K1042/K$10)*K1043))/(K1044)))))</f>
        <v>0</v>
      </c>
      <c r="L1068" s="395">
        <f t="shared" ref="L1068" ca="1" si="1533">IF(K1068="n/a","n/a",IF(AND(K1068&lt;1,L1042=0),0,
IF(L1042=0,K1068-1,
IF(K1068&lt;1,L1043,
(((K1068-1)*(K1044-(K1044/(K1068))))+((L1042/L$10)*L1043))/(L1044)))))</f>
        <v>0</v>
      </c>
      <c r="M1068" s="395">
        <f t="shared" ref="M1068" ca="1" si="1534">IF(L1068="n/a","n/a",IF(AND(L1068&lt;1,M1042=0),0,
IF(M1042=0,L1068-1,
IF(L1068&lt;1,M1043,
(((L1068-1)*(L1044-(L1044/(L1068))))+((M1042/M$10)*M1043))/(M1044)))))</f>
        <v>0</v>
      </c>
      <c r="N1068" s="395">
        <f t="shared" ref="N1068" ca="1" si="1535">IF(M1068="n/a","n/a",IF(AND(M1068&lt;1,N1042=0),0,
IF(N1042=0,M1068-1,
IF(M1068&lt;1,N1043,
(((M1068-1)*(M1044-(M1044/(M1068))))+((N1042/N$10)*N1043))/(N1044)))))</f>
        <v>0</v>
      </c>
      <c r="O1068" s="395">
        <f t="shared" ref="O1068" ca="1" si="1536">IF(N1068="n/a","n/a",IF(AND(N1068&lt;1,O1042=0),0,
IF(O1042=0,N1068-1,
IF(N1068&lt;1,O1043,
(((N1068-1)*(N1044-(N1044/(N1068))))+((O1042/O$10)*O1043))/(O1044)))))</f>
        <v>0</v>
      </c>
      <c r="P1068" s="395">
        <f t="shared" ref="P1068" ca="1" si="1537">IF(O1068="n/a","n/a",IF(AND(O1068&lt;1,P1042=0),0,
IF(P1042=0,O1068-1,
IF(O1068&lt;1,P1043,
(((O1068-1)*(O1044-(O1044/(O1068))))+((P1042/P$10)*P1043))/(P1044)))))</f>
        <v>0</v>
      </c>
      <c r="Q1068" s="395">
        <f t="shared" ref="Q1068" ca="1" si="1538">IF(P1068="n/a","n/a",IF(AND(P1068&lt;1,Q1042=0),0,
IF(Q1042=0,P1068-1,
IF(P1068&lt;1,Q1043,
(((P1068-1)*(P1044-(P1044/(P1068))))+((Q1042/Q$10)*Q1043))/(Q1044)))))</f>
        <v>0</v>
      </c>
      <c r="R1068" s="395">
        <f t="shared" ref="R1068" ca="1" si="1539">IF(Q1068="n/a","n/a",IF(AND(Q1068&lt;1,R1042=0),0,
IF(R1042=0,Q1068-1,
IF(Q1068&lt;1,R1043,
(((Q1068-1)*(Q1044-(Q1044/(Q1068))))+((R1042/R$10)*R1043))/(R1044)))))</f>
        <v>0</v>
      </c>
      <c r="S1068" s="395">
        <f t="shared" ref="S1068" ca="1" si="1540">IF(R1068="n/a","n/a",IF(AND(R1068&lt;1,S1042=0),0,
IF(S1042=0,R1068-1,
IF(R1068&lt;1,S1043,
(((R1068-1)*(R1044-(R1044/(R1068))))+((S1042/S$10)*S1043))/(S1044)))))</f>
        <v>0</v>
      </c>
      <c r="T1068" s="395">
        <f t="shared" ref="T1068" ca="1" si="1541">IF(S1068="n/a","n/a",IF(AND(S1068&lt;1,T1042=0),0,
IF(T1042=0,S1068-1,
IF(S1068&lt;1,T1043,
(((S1068-1)*(S1044-(S1044/(S1068))))+((T1042/T$10)*T1043))/(T1044)))))</f>
        <v>0</v>
      </c>
      <c r="U1068" s="395">
        <f t="shared" ref="U1068" ca="1" si="1542">IF(T1068="n/a","n/a",IF(AND(T1068&lt;1,U1042=0),0,
IF(U1042=0,T1068-1,
IF(T1068&lt;1,U1043,
(((T1068-1)*(T1044-(T1044/(T1068))))+((U1042/U$10)*U1043))/(U1044)))))</f>
        <v>0</v>
      </c>
      <c r="V1068" s="395">
        <f t="shared" ref="V1068" ca="1" si="1543">IF(U1068="n/a","n/a",IF(AND(U1068&lt;1,V1042=0),0,
IF(V1042=0,U1068-1,
IF(U1068&lt;1,V1043,
(((U1068-1)*(U1044-(U1044/(U1068))))+((V1042/V$10)*V1043))/(V1044)))))</f>
        <v>0</v>
      </c>
      <c r="W1068" s="395">
        <f t="shared" ref="W1068" ca="1" si="1544">IF(V1068="n/a","n/a",IF(AND(V1068&lt;1,W1042=0),0,
IF(W1042=0,V1068-1,
IF(V1068&lt;1,W1043,
(((V1068-1)*(V1044-(V1044/(V1068))))+((W1042/W$10)*W1043))/(W1044)))))</f>
        <v>0</v>
      </c>
      <c r="X1068" s="249"/>
      <c r="Y1068" s="249"/>
      <c r="Z1068" s="249"/>
      <c r="AA1068" s="249"/>
      <c r="AB1068" s="249"/>
    </row>
    <row r="1069" spans="1:28" hidden="1" outlineLevel="1">
      <c r="A1069" s="249"/>
      <c r="B1069" s="309" t="s">
        <v>191</v>
      </c>
      <c r="C1069" s="395">
        <f ca="1">C1041</f>
        <v>0</v>
      </c>
      <c r="D1069" s="395">
        <f t="shared" ref="D1069" ca="1" si="1545">IF(C1069="n/a","n/a",MAX(0,C1069-1))</f>
        <v>0</v>
      </c>
      <c r="E1069" s="395">
        <f t="shared" ref="E1069:E1070" ca="1" si="1546">IF(D1069="n/a","n/a",MAX(0,D1069-1))</f>
        <v>0</v>
      </c>
      <c r="F1069" s="395">
        <f t="shared" ref="F1069:F1071" ca="1" si="1547">IF(E1069="n/a","n/a",MAX(0,E1069-1))</f>
        <v>0</v>
      </c>
      <c r="G1069" s="395">
        <f t="shared" ref="G1069:G1072" ca="1" si="1548">IF(F1069="n/a","n/a",MAX(0,F1069-1))</f>
        <v>0</v>
      </c>
      <c r="H1069" s="395">
        <f t="shared" ref="H1069:H1073" ca="1" si="1549">IF(G1069="n/a","n/a",MAX(0,G1069-1))</f>
        <v>0</v>
      </c>
      <c r="I1069" s="395">
        <f t="shared" ref="I1069:I1074" ca="1" si="1550">IF(H1069="n/a","n/a",MAX(0,H1069-1))</f>
        <v>0</v>
      </c>
      <c r="J1069" s="395">
        <f t="shared" ref="J1069:J1075" ca="1" si="1551">IF(I1069="n/a","n/a",MAX(0,I1069-1))</f>
        <v>0</v>
      </c>
      <c r="K1069" s="395">
        <f t="shared" ref="K1069:K1076" ca="1" si="1552">IF(J1069="n/a","n/a",MAX(0,J1069-1))</f>
        <v>0</v>
      </c>
      <c r="L1069" s="395">
        <f t="shared" ref="L1069:L1077" ca="1" si="1553">IF(K1069="n/a","n/a",MAX(0,K1069-1))</f>
        <v>0</v>
      </c>
      <c r="M1069" s="395">
        <f t="shared" ref="M1069:M1078" ca="1" si="1554">IF(L1069="n/a","n/a",MAX(0,L1069-1))</f>
        <v>0</v>
      </c>
      <c r="N1069" s="395">
        <f t="shared" ref="N1069:N1079" ca="1" si="1555">IF(M1069="n/a","n/a",MAX(0,M1069-1))</f>
        <v>0</v>
      </c>
      <c r="O1069" s="395">
        <f t="shared" ref="O1069:O1080" ca="1" si="1556">IF(N1069="n/a","n/a",MAX(0,N1069-1))</f>
        <v>0</v>
      </c>
      <c r="P1069" s="395">
        <f t="shared" ref="P1069:P1081" ca="1" si="1557">IF(O1069="n/a","n/a",MAX(0,O1069-1))</f>
        <v>0</v>
      </c>
      <c r="Q1069" s="395">
        <f t="shared" ref="Q1069:Q1082" ca="1" si="1558">IF(P1069="n/a","n/a",MAX(0,P1069-1))</f>
        <v>0</v>
      </c>
      <c r="R1069" s="395">
        <f t="shared" ref="R1069:R1083" ca="1" si="1559">IF(Q1069="n/a","n/a",MAX(0,Q1069-1))</f>
        <v>0</v>
      </c>
      <c r="S1069" s="395">
        <f t="shared" ref="S1069:S1084" ca="1" si="1560">IF(R1069="n/a","n/a",MAX(0,R1069-1))</f>
        <v>0</v>
      </c>
      <c r="T1069" s="395">
        <f t="shared" ref="T1069:T1085" ca="1" si="1561">IF(S1069="n/a","n/a",MAX(0,S1069-1))</f>
        <v>0</v>
      </c>
      <c r="U1069" s="395">
        <f t="shared" ref="U1069:U1086" ca="1" si="1562">IF(T1069="n/a","n/a",MAX(0,T1069-1))</f>
        <v>0</v>
      </c>
      <c r="V1069" s="395">
        <f t="shared" ref="V1069:V1087" ca="1" si="1563">IF(U1069="n/a","n/a",MAX(0,U1069-1))</f>
        <v>0</v>
      </c>
      <c r="W1069" s="395">
        <f t="shared" ref="W1069:W1087" ca="1" si="1564">IF(V1069="n/a","n/a",MAX(0,V1069-1))</f>
        <v>0</v>
      </c>
      <c r="X1069" s="249"/>
      <c r="Y1069" s="249"/>
      <c r="Z1069" s="249"/>
      <c r="AA1069" s="249"/>
      <c r="AB1069" s="249"/>
    </row>
    <row r="1070" spans="1:28" hidden="1" outlineLevel="1">
      <c r="A1070" s="249"/>
      <c r="B1070" s="309" t="str">
        <f t="shared" ref="B1070:B1089" ca="1" si="1565">"RL Capex "&amp;OFFSET($C$6,0,A1046)</f>
        <v>RL Capex 2013</v>
      </c>
      <c r="C1070" s="396"/>
      <c r="D1070" s="400">
        <f ca="1">D1041</f>
        <v>0</v>
      </c>
      <c r="E1070" s="395">
        <f t="shared" ca="1" si="1546"/>
        <v>0</v>
      </c>
      <c r="F1070" s="395">
        <f t="shared" ca="1" si="1547"/>
        <v>0</v>
      </c>
      <c r="G1070" s="395">
        <f t="shared" ca="1" si="1548"/>
        <v>0</v>
      </c>
      <c r="H1070" s="395">
        <f t="shared" ca="1" si="1549"/>
        <v>0</v>
      </c>
      <c r="I1070" s="395">
        <f t="shared" ca="1" si="1550"/>
        <v>0</v>
      </c>
      <c r="J1070" s="395">
        <f t="shared" ca="1" si="1551"/>
        <v>0</v>
      </c>
      <c r="K1070" s="395">
        <f t="shared" ca="1" si="1552"/>
        <v>0</v>
      </c>
      <c r="L1070" s="395">
        <f t="shared" ca="1" si="1553"/>
        <v>0</v>
      </c>
      <c r="M1070" s="395">
        <f t="shared" ca="1" si="1554"/>
        <v>0</v>
      </c>
      <c r="N1070" s="395">
        <f t="shared" ca="1" si="1555"/>
        <v>0</v>
      </c>
      <c r="O1070" s="395">
        <f t="shared" ca="1" si="1556"/>
        <v>0</v>
      </c>
      <c r="P1070" s="395">
        <f t="shared" ca="1" si="1557"/>
        <v>0</v>
      </c>
      <c r="Q1070" s="395">
        <f t="shared" ca="1" si="1558"/>
        <v>0</v>
      </c>
      <c r="R1070" s="395">
        <f t="shared" ca="1" si="1559"/>
        <v>0</v>
      </c>
      <c r="S1070" s="395">
        <f t="shared" ca="1" si="1560"/>
        <v>0</v>
      </c>
      <c r="T1070" s="395">
        <f t="shared" ca="1" si="1561"/>
        <v>0</v>
      </c>
      <c r="U1070" s="395">
        <f t="shared" ca="1" si="1562"/>
        <v>0</v>
      </c>
      <c r="V1070" s="395">
        <f t="shared" ca="1" si="1563"/>
        <v>0</v>
      </c>
      <c r="W1070" s="395">
        <f t="shared" ca="1" si="1564"/>
        <v>0</v>
      </c>
      <c r="X1070" s="249"/>
      <c r="Y1070" s="249"/>
      <c r="Z1070" s="249"/>
      <c r="AA1070" s="249"/>
      <c r="AB1070" s="249"/>
    </row>
    <row r="1071" spans="1:28" hidden="1" outlineLevel="1">
      <c r="A1071" s="249"/>
      <c r="B1071" s="309" t="str">
        <f t="shared" ca="1" si="1565"/>
        <v>RL Capex 2014</v>
      </c>
      <c r="C1071" s="401"/>
      <c r="D1071" s="396"/>
      <c r="E1071" s="400">
        <f ca="1">E1041</f>
        <v>0</v>
      </c>
      <c r="F1071" s="395">
        <f t="shared" ca="1" si="1547"/>
        <v>0</v>
      </c>
      <c r="G1071" s="395">
        <f t="shared" ca="1" si="1548"/>
        <v>0</v>
      </c>
      <c r="H1071" s="395">
        <f t="shared" ca="1" si="1549"/>
        <v>0</v>
      </c>
      <c r="I1071" s="395">
        <f t="shared" ca="1" si="1550"/>
        <v>0</v>
      </c>
      <c r="J1071" s="395">
        <f t="shared" ca="1" si="1551"/>
        <v>0</v>
      </c>
      <c r="K1071" s="395">
        <f t="shared" ca="1" si="1552"/>
        <v>0</v>
      </c>
      <c r="L1071" s="395">
        <f t="shared" ca="1" si="1553"/>
        <v>0</v>
      </c>
      <c r="M1071" s="395">
        <f t="shared" ca="1" si="1554"/>
        <v>0</v>
      </c>
      <c r="N1071" s="395">
        <f t="shared" ca="1" si="1555"/>
        <v>0</v>
      </c>
      <c r="O1071" s="395">
        <f t="shared" ca="1" si="1556"/>
        <v>0</v>
      </c>
      <c r="P1071" s="395">
        <f t="shared" ca="1" si="1557"/>
        <v>0</v>
      </c>
      <c r="Q1071" s="395">
        <f t="shared" ca="1" si="1558"/>
        <v>0</v>
      </c>
      <c r="R1071" s="395">
        <f t="shared" ca="1" si="1559"/>
        <v>0</v>
      </c>
      <c r="S1071" s="395">
        <f t="shared" ca="1" si="1560"/>
        <v>0</v>
      </c>
      <c r="T1071" s="395">
        <f t="shared" ca="1" si="1561"/>
        <v>0</v>
      </c>
      <c r="U1071" s="395">
        <f t="shared" ca="1" si="1562"/>
        <v>0</v>
      </c>
      <c r="V1071" s="395">
        <f t="shared" ca="1" si="1563"/>
        <v>0</v>
      </c>
      <c r="W1071" s="395">
        <f t="shared" ca="1" si="1564"/>
        <v>0</v>
      </c>
      <c r="X1071" s="249"/>
      <c r="Y1071" s="249"/>
      <c r="Z1071" s="249"/>
      <c r="AA1071" s="249"/>
      <c r="AB1071" s="249"/>
    </row>
    <row r="1072" spans="1:28" hidden="1" outlineLevel="1">
      <c r="A1072" s="249"/>
      <c r="B1072" s="309" t="str">
        <f t="shared" ca="1" si="1565"/>
        <v>RL Capex 2015</v>
      </c>
      <c r="C1072" s="401"/>
      <c r="D1072" s="401"/>
      <c r="E1072" s="396"/>
      <c r="F1072" s="400">
        <f ca="1">F1041</f>
        <v>0</v>
      </c>
      <c r="G1072" s="395">
        <f t="shared" ca="1" si="1548"/>
        <v>0</v>
      </c>
      <c r="H1072" s="395">
        <f t="shared" ca="1" si="1549"/>
        <v>0</v>
      </c>
      <c r="I1072" s="395">
        <f t="shared" ca="1" si="1550"/>
        <v>0</v>
      </c>
      <c r="J1072" s="395">
        <f t="shared" ca="1" si="1551"/>
        <v>0</v>
      </c>
      <c r="K1072" s="395">
        <f t="shared" ca="1" si="1552"/>
        <v>0</v>
      </c>
      <c r="L1072" s="395">
        <f t="shared" ca="1" si="1553"/>
        <v>0</v>
      </c>
      <c r="M1072" s="395">
        <f t="shared" ca="1" si="1554"/>
        <v>0</v>
      </c>
      <c r="N1072" s="395">
        <f t="shared" ca="1" si="1555"/>
        <v>0</v>
      </c>
      <c r="O1072" s="395">
        <f t="shared" ca="1" si="1556"/>
        <v>0</v>
      </c>
      <c r="P1072" s="395">
        <f t="shared" ca="1" si="1557"/>
        <v>0</v>
      </c>
      <c r="Q1072" s="395">
        <f t="shared" ca="1" si="1558"/>
        <v>0</v>
      </c>
      <c r="R1072" s="395">
        <f t="shared" ca="1" si="1559"/>
        <v>0</v>
      </c>
      <c r="S1072" s="395">
        <f t="shared" ca="1" si="1560"/>
        <v>0</v>
      </c>
      <c r="T1072" s="395">
        <f t="shared" ca="1" si="1561"/>
        <v>0</v>
      </c>
      <c r="U1072" s="395">
        <f t="shared" ca="1" si="1562"/>
        <v>0</v>
      </c>
      <c r="V1072" s="395">
        <f t="shared" ca="1" si="1563"/>
        <v>0</v>
      </c>
      <c r="W1072" s="395">
        <f t="shared" ca="1" si="1564"/>
        <v>0</v>
      </c>
      <c r="X1072" s="249"/>
      <c r="Y1072" s="249"/>
      <c r="Z1072" s="249"/>
      <c r="AA1072" s="249"/>
      <c r="AB1072" s="249"/>
    </row>
    <row r="1073" spans="1:28" hidden="1" outlineLevel="1">
      <c r="A1073" s="249"/>
      <c r="B1073" s="309" t="str">
        <f t="shared" ca="1" si="1565"/>
        <v>RL Capex 2016</v>
      </c>
      <c r="C1073" s="401"/>
      <c r="D1073" s="401"/>
      <c r="E1073" s="401"/>
      <c r="F1073" s="396"/>
      <c r="G1073" s="400">
        <f ca="1">G1041</f>
        <v>0</v>
      </c>
      <c r="H1073" s="395">
        <f t="shared" ca="1" si="1549"/>
        <v>0</v>
      </c>
      <c r="I1073" s="395">
        <f t="shared" ca="1" si="1550"/>
        <v>0</v>
      </c>
      <c r="J1073" s="395">
        <f t="shared" ca="1" si="1551"/>
        <v>0</v>
      </c>
      <c r="K1073" s="395">
        <f t="shared" ca="1" si="1552"/>
        <v>0</v>
      </c>
      <c r="L1073" s="395">
        <f t="shared" ca="1" si="1553"/>
        <v>0</v>
      </c>
      <c r="M1073" s="395">
        <f t="shared" ca="1" si="1554"/>
        <v>0</v>
      </c>
      <c r="N1073" s="395">
        <f t="shared" ca="1" si="1555"/>
        <v>0</v>
      </c>
      <c r="O1073" s="395">
        <f t="shared" ca="1" si="1556"/>
        <v>0</v>
      </c>
      <c r="P1073" s="395">
        <f t="shared" ca="1" si="1557"/>
        <v>0</v>
      </c>
      <c r="Q1073" s="395">
        <f t="shared" ca="1" si="1558"/>
        <v>0</v>
      </c>
      <c r="R1073" s="395">
        <f t="shared" ca="1" si="1559"/>
        <v>0</v>
      </c>
      <c r="S1073" s="395">
        <f t="shared" ca="1" si="1560"/>
        <v>0</v>
      </c>
      <c r="T1073" s="395">
        <f t="shared" ca="1" si="1561"/>
        <v>0</v>
      </c>
      <c r="U1073" s="395">
        <f t="shared" ca="1" si="1562"/>
        <v>0</v>
      </c>
      <c r="V1073" s="395">
        <f t="shared" ca="1" si="1563"/>
        <v>0</v>
      </c>
      <c r="W1073" s="395">
        <f t="shared" ca="1" si="1564"/>
        <v>0</v>
      </c>
      <c r="X1073" s="249"/>
      <c r="Y1073" s="249"/>
      <c r="Z1073" s="249"/>
      <c r="AA1073" s="249"/>
      <c r="AB1073" s="249"/>
    </row>
    <row r="1074" spans="1:28" hidden="1" outlineLevel="1">
      <c r="A1074" s="249"/>
      <c r="B1074" s="309" t="str">
        <f t="shared" ca="1" si="1565"/>
        <v>RL Capex 2017</v>
      </c>
      <c r="C1074" s="401"/>
      <c r="D1074" s="401"/>
      <c r="E1074" s="401"/>
      <c r="F1074" s="401"/>
      <c r="G1074" s="396"/>
      <c r="H1074" s="400">
        <f ca="1">H1041</f>
        <v>0</v>
      </c>
      <c r="I1074" s="395">
        <f t="shared" ca="1" si="1550"/>
        <v>0</v>
      </c>
      <c r="J1074" s="395">
        <f t="shared" ca="1" si="1551"/>
        <v>0</v>
      </c>
      <c r="K1074" s="395">
        <f t="shared" ca="1" si="1552"/>
        <v>0</v>
      </c>
      <c r="L1074" s="395">
        <f t="shared" ca="1" si="1553"/>
        <v>0</v>
      </c>
      <c r="M1074" s="395">
        <f t="shared" ca="1" si="1554"/>
        <v>0</v>
      </c>
      <c r="N1074" s="395">
        <f t="shared" ca="1" si="1555"/>
        <v>0</v>
      </c>
      <c r="O1074" s="395">
        <f t="shared" ca="1" si="1556"/>
        <v>0</v>
      </c>
      <c r="P1074" s="395">
        <f t="shared" ca="1" si="1557"/>
        <v>0</v>
      </c>
      <c r="Q1074" s="395">
        <f t="shared" ca="1" si="1558"/>
        <v>0</v>
      </c>
      <c r="R1074" s="395">
        <f t="shared" ca="1" si="1559"/>
        <v>0</v>
      </c>
      <c r="S1074" s="395">
        <f t="shared" ca="1" si="1560"/>
        <v>0</v>
      </c>
      <c r="T1074" s="395">
        <f t="shared" ca="1" si="1561"/>
        <v>0</v>
      </c>
      <c r="U1074" s="395">
        <f t="shared" ca="1" si="1562"/>
        <v>0</v>
      </c>
      <c r="V1074" s="395">
        <f t="shared" ca="1" si="1563"/>
        <v>0</v>
      </c>
      <c r="W1074" s="395">
        <f t="shared" ca="1" si="1564"/>
        <v>0</v>
      </c>
      <c r="X1074" s="249"/>
      <c r="Y1074" s="249"/>
      <c r="Z1074" s="249"/>
      <c r="AA1074" s="249"/>
      <c r="AB1074" s="249"/>
    </row>
    <row r="1075" spans="1:28" hidden="1" outlineLevel="1">
      <c r="A1075" s="249"/>
      <c r="B1075" s="309" t="str">
        <f t="shared" ca="1" si="1565"/>
        <v>RL Capex 2018</v>
      </c>
      <c r="C1075" s="401"/>
      <c r="D1075" s="401"/>
      <c r="E1075" s="401"/>
      <c r="F1075" s="401"/>
      <c r="G1075" s="401"/>
      <c r="H1075" s="396"/>
      <c r="I1075" s="400">
        <f ca="1">I1041</f>
        <v>0</v>
      </c>
      <c r="J1075" s="395">
        <f t="shared" ca="1" si="1551"/>
        <v>0</v>
      </c>
      <c r="K1075" s="395">
        <f t="shared" ca="1" si="1552"/>
        <v>0</v>
      </c>
      <c r="L1075" s="395">
        <f t="shared" ca="1" si="1553"/>
        <v>0</v>
      </c>
      <c r="M1075" s="395">
        <f t="shared" ca="1" si="1554"/>
        <v>0</v>
      </c>
      <c r="N1075" s="395">
        <f t="shared" ca="1" si="1555"/>
        <v>0</v>
      </c>
      <c r="O1075" s="395">
        <f t="shared" ca="1" si="1556"/>
        <v>0</v>
      </c>
      <c r="P1075" s="395">
        <f t="shared" ca="1" si="1557"/>
        <v>0</v>
      </c>
      <c r="Q1075" s="395">
        <f t="shared" ca="1" si="1558"/>
        <v>0</v>
      </c>
      <c r="R1075" s="395">
        <f t="shared" ca="1" si="1559"/>
        <v>0</v>
      </c>
      <c r="S1075" s="395">
        <f t="shared" ca="1" si="1560"/>
        <v>0</v>
      </c>
      <c r="T1075" s="395">
        <f t="shared" ca="1" si="1561"/>
        <v>0</v>
      </c>
      <c r="U1075" s="395">
        <f t="shared" ca="1" si="1562"/>
        <v>0</v>
      </c>
      <c r="V1075" s="395">
        <f t="shared" ca="1" si="1563"/>
        <v>0</v>
      </c>
      <c r="W1075" s="395">
        <f t="shared" ca="1" si="1564"/>
        <v>0</v>
      </c>
      <c r="X1075" s="249"/>
      <c r="Y1075" s="249"/>
      <c r="Z1075" s="249"/>
      <c r="AA1075" s="249"/>
      <c r="AB1075" s="249"/>
    </row>
    <row r="1076" spans="1:28" hidden="1" outlineLevel="1">
      <c r="A1076" s="249"/>
      <c r="B1076" s="309" t="str">
        <f t="shared" ca="1" si="1565"/>
        <v>RL Capex 2019</v>
      </c>
      <c r="C1076" s="401"/>
      <c r="D1076" s="401"/>
      <c r="E1076" s="401"/>
      <c r="F1076" s="401"/>
      <c r="G1076" s="401"/>
      <c r="H1076" s="401"/>
      <c r="I1076" s="396"/>
      <c r="J1076" s="400">
        <f ca="1">J1041</f>
        <v>0</v>
      </c>
      <c r="K1076" s="395">
        <f t="shared" ca="1" si="1552"/>
        <v>0</v>
      </c>
      <c r="L1076" s="395">
        <f t="shared" ca="1" si="1553"/>
        <v>0</v>
      </c>
      <c r="M1076" s="395">
        <f t="shared" ca="1" si="1554"/>
        <v>0</v>
      </c>
      <c r="N1076" s="395">
        <f t="shared" ca="1" si="1555"/>
        <v>0</v>
      </c>
      <c r="O1076" s="395">
        <f t="shared" ca="1" si="1556"/>
        <v>0</v>
      </c>
      <c r="P1076" s="395">
        <f t="shared" ca="1" si="1557"/>
        <v>0</v>
      </c>
      <c r="Q1076" s="395">
        <f t="shared" ca="1" si="1558"/>
        <v>0</v>
      </c>
      <c r="R1076" s="395">
        <f t="shared" ca="1" si="1559"/>
        <v>0</v>
      </c>
      <c r="S1076" s="395">
        <f t="shared" ca="1" si="1560"/>
        <v>0</v>
      </c>
      <c r="T1076" s="395">
        <f t="shared" ca="1" si="1561"/>
        <v>0</v>
      </c>
      <c r="U1076" s="395">
        <f t="shared" ca="1" si="1562"/>
        <v>0</v>
      </c>
      <c r="V1076" s="395">
        <f t="shared" ca="1" si="1563"/>
        <v>0</v>
      </c>
      <c r="W1076" s="395">
        <f t="shared" ca="1" si="1564"/>
        <v>0</v>
      </c>
      <c r="X1076" s="249"/>
      <c r="Y1076" s="249"/>
      <c r="Z1076" s="249"/>
      <c r="AA1076" s="249"/>
      <c r="AB1076" s="249"/>
    </row>
    <row r="1077" spans="1:28" hidden="1" outlineLevel="1">
      <c r="A1077" s="249"/>
      <c r="B1077" s="309" t="str">
        <f t="shared" ca="1" si="1565"/>
        <v>RL Capex 2020</v>
      </c>
      <c r="C1077" s="401"/>
      <c r="D1077" s="401"/>
      <c r="E1077" s="401"/>
      <c r="F1077" s="401"/>
      <c r="G1077" s="401"/>
      <c r="H1077" s="401"/>
      <c r="I1077" s="401"/>
      <c r="J1077" s="396"/>
      <c r="K1077" s="400">
        <f ca="1">K1041</f>
        <v>0</v>
      </c>
      <c r="L1077" s="395">
        <f t="shared" ca="1" si="1553"/>
        <v>0</v>
      </c>
      <c r="M1077" s="395">
        <f t="shared" ca="1" si="1554"/>
        <v>0</v>
      </c>
      <c r="N1077" s="395">
        <f t="shared" ca="1" si="1555"/>
        <v>0</v>
      </c>
      <c r="O1077" s="395">
        <f t="shared" ca="1" si="1556"/>
        <v>0</v>
      </c>
      <c r="P1077" s="395">
        <f t="shared" ca="1" si="1557"/>
        <v>0</v>
      </c>
      <c r="Q1077" s="395">
        <f t="shared" ca="1" si="1558"/>
        <v>0</v>
      </c>
      <c r="R1077" s="395">
        <f t="shared" ca="1" si="1559"/>
        <v>0</v>
      </c>
      <c r="S1077" s="395">
        <f t="shared" ca="1" si="1560"/>
        <v>0</v>
      </c>
      <c r="T1077" s="395">
        <f t="shared" ca="1" si="1561"/>
        <v>0</v>
      </c>
      <c r="U1077" s="395">
        <f t="shared" ca="1" si="1562"/>
        <v>0</v>
      </c>
      <c r="V1077" s="395">
        <f t="shared" ca="1" si="1563"/>
        <v>0</v>
      </c>
      <c r="W1077" s="395">
        <f t="shared" ca="1" si="1564"/>
        <v>0</v>
      </c>
      <c r="X1077" s="249"/>
      <c r="Y1077" s="249"/>
      <c r="Z1077" s="249"/>
      <c r="AA1077" s="249"/>
      <c r="AB1077" s="249"/>
    </row>
    <row r="1078" spans="1:28" hidden="1" outlineLevel="1">
      <c r="A1078" s="249"/>
      <c r="B1078" s="309" t="str">
        <f t="shared" ca="1" si="1565"/>
        <v>RL Capex 2021</v>
      </c>
      <c r="C1078" s="401"/>
      <c r="D1078" s="401"/>
      <c r="E1078" s="401"/>
      <c r="F1078" s="401"/>
      <c r="G1078" s="401"/>
      <c r="H1078" s="401"/>
      <c r="I1078" s="401"/>
      <c r="J1078" s="401"/>
      <c r="K1078" s="396"/>
      <c r="L1078" s="400">
        <f ca="1">L1041</f>
        <v>0</v>
      </c>
      <c r="M1078" s="395">
        <f t="shared" ca="1" si="1554"/>
        <v>0</v>
      </c>
      <c r="N1078" s="395">
        <f t="shared" ca="1" si="1555"/>
        <v>0</v>
      </c>
      <c r="O1078" s="395">
        <f t="shared" ca="1" si="1556"/>
        <v>0</v>
      </c>
      <c r="P1078" s="395">
        <f t="shared" ca="1" si="1557"/>
        <v>0</v>
      </c>
      <c r="Q1078" s="395">
        <f t="shared" ca="1" si="1558"/>
        <v>0</v>
      </c>
      <c r="R1078" s="395">
        <f t="shared" ca="1" si="1559"/>
        <v>0</v>
      </c>
      <c r="S1078" s="395">
        <f t="shared" ca="1" si="1560"/>
        <v>0</v>
      </c>
      <c r="T1078" s="395">
        <f t="shared" ca="1" si="1561"/>
        <v>0</v>
      </c>
      <c r="U1078" s="395">
        <f t="shared" ca="1" si="1562"/>
        <v>0</v>
      </c>
      <c r="V1078" s="395">
        <f t="shared" ca="1" si="1563"/>
        <v>0</v>
      </c>
      <c r="W1078" s="395">
        <f t="shared" ca="1" si="1564"/>
        <v>0</v>
      </c>
      <c r="X1078" s="249"/>
      <c r="Y1078" s="249"/>
      <c r="Z1078" s="249"/>
      <c r="AA1078" s="249"/>
      <c r="AB1078" s="249"/>
    </row>
    <row r="1079" spans="1:28" hidden="1" outlineLevel="1">
      <c r="A1079" s="249"/>
      <c r="B1079" s="309" t="str">
        <f t="shared" ca="1" si="1565"/>
        <v>RL Capex 2022</v>
      </c>
      <c r="C1079" s="401"/>
      <c r="D1079" s="401"/>
      <c r="E1079" s="401"/>
      <c r="F1079" s="401"/>
      <c r="G1079" s="401"/>
      <c r="H1079" s="401"/>
      <c r="I1079" s="401"/>
      <c r="J1079" s="401"/>
      <c r="K1079" s="401"/>
      <c r="L1079" s="396"/>
      <c r="M1079" s="400">
        <f ca="1">M1041</f>
        <v>0</v>
      </c>
      <c r="N1079" s="395">
        <f t="shared" ca="1" si="1555"/>
        <v>0</v>
      </c>
      <c r="O1079" s="395">
        <f t="shared" ca="1" si="1556"/>
        <v>0</v>
      </c>
      <c r="P1079" s="395">
        <f t="shared" ca="1" si="1557"/>
        <v>0</v>
      </c>
      <c r="Q1079" s="395">
        <f t="shared" ca="1" si="1558"/>
        <v>0</v>
      </c>
      <c r="R1079" s="395">
        <f t="shared" ca="1" si="1559"/>
        <v>0</v>
      </c>
      <c r="S1079" s="395">
        <f t="shared" ca="1" si="1560"/>
        <v>0</v>
      </c>
      <c r="T1079" s="395">
        <f t="shared" ca="1" si="1561"/>
        <v>0</v>
      </c>
      <c r="U1079" s="395">
        <f t="shared" ca="1" si="1562"/>
        <v>0</v>
      </c>
      <c r="V1079" s="395">
        <f t="shared" ca="1" si="1563"/>
        <v>0</v>
      </c>
      <c r="W1079" s="395">
        <f t="shared" ca="1" si="1564"/>
        <v>0</v>
      </c>
      <c r="X1079" s="249"/>
      <c r="Y1079" s="249"/>
      <c r="Z1079" s="249"/>
      <c r="AA1079" s="249"/>
      <c r="AB1079" s="249"/>
    </row>
    <row r="1080" spans="1:28" hidden="1" outlineLevel="1">
      <c r="A1080" s="249"/>
      <c r="B1080" s="309" t="str">
        <f t="shared" ca="1" si="1565"/>
        <v>RL Capex 2023</v>
      </c>
      <c r="C1080" s="401"/>
      <c r="D1080" s="401"/>
      <c r="E1080" s="401"/>
      <c r="F1080" s="401"/>
      <c r="G1080" s="401"/>
      <c r="H1080" s="401"/>
      <c r="I1080" s="401"/>
      <c r="J1080" s="401"/>
      <c r="K1080" s="401"/>
      <c r="L1080" s="401"/>
      <c r="M1080" s="396"/>
      <c r="N1080" s="400">
        <f>N1041</f>
        <v>0</v>
      </c>
      <c r="O1080" s="395">
        <f t="shared" si="1556"/>
        <v>0</v>
      </c>
      <c r="P1080" s="395">
        <f t="shared" si="1557"/>
        <v>0</v>
      </c>
      <c r="Q1080" s="395">
        <f t="shared" si="1558"/>
        <v>0</v>
      </c>
      <c r="R1080" s="395">
        <f t="shared" si="1559"/>
        <v>0</v>
      </c>
      <c r="S1080" s="395">
        <f t="shared" si="1560"/>
        <v>0</v>
      </c>
      <c r="T1080" s="395">
        <f t="shared" si="1561"/>
        <v>0</v>
      </c>
      <c r="U1080" s="395">
        <f t="shared" si="1562"/>
        <v>0</v>
      </c>
      <c r="V1080" s="395">
        <f t="shared" si="1563"/>
        <v>0</v>
      </c>
      <c r="W1080" s="395">
        <f t="shared" si="1564"/>
        <v>0</v>
      </c>
      <c r="X1080" s="249"/>
      <c r="Y1080" s="249"/>
      <c r="Z1080" s="249"/>
      <c r="AA1080" s="249"/>
      <c r="AB1080" s="249"/>
    </row>
    <row r="1081" spans="1:28" hidden="1" outlineLevel="1">
      <c r="A1081" s="249"/>
      <c r="B1081" s="309" t="str">
        <f t="shared" ca="1" si="1565"/>
        <v>RL Capex 2024</v>
      </c>
      <c r="C1081" s="401"/>
      <c r="D1081" s="401"/>
      <c r="E1081" s="401"/>
      <c r="F1081" s="401"/>
      <c r="G1081" s="401"/>
      <c r="H1081" s="401"/>
      <c r="I1081" s="401"/>
      <c r="J1081" s="401"/>
      <c r="K1081" s="401"/>
      <c r="L1081" s="401"/>
      <c r="M1081" s="401"/>
      <c r="N1081" s="396"/>
      <c r="O1081" s="400">
        <f>O1041</f>
        <v>0</v>
      </c>
      <c r="P1081" s="395">
        <f t="shared" si="1557"/>
        <v>0</v>
      </c>
      <c r="Q1081" s="395">
        <f t="shared" si="1558"/>
        <v>0</v>
      </c>
      <c r="R1081" s="395">
        <f t="shared" si="1559"/>
        <v>0</v>
      </c>
      <c r="S1081" s="395">
        <f t="shared" si="1560"/>
        <v>0</v>
      </c>
      <c r="T1081" s="395">
        <f t="shared" si="1561"/>
        <v>0</v>
      </c>
      <c r="U1081" s="395">
        <f t="shared" si="1562"/>
        <v>0</v>
      </c>
      <c r="V1081" s="395">
        <f t="shared" si="1563"/>
        <v>0</v>
      </c>
      <c r="W1081" s="395">
        <f t="shared" si="1564"/>
        <v>0</v>
      </c>
      <c r="X1081" s="249"/>
      <c r="Y1081" s="249"/>
      <c r="Z1081" s="249"/>
      <c r="AA1081" s="249"/>
      <c r="AB1081" s="249"/>
    </row>
    <row r="1082" spans="1:28" hidden="1" outlineLevel="1">
      <c r="A1082" s="249"/>
      <c r="B1082" s="309" t="str">
        <f t="shared" ca="1" si="1565"/>
        <v>RL Capex 2025</v>
      </c>
      <c r="C1082" s="401"/>
      <c r="D1082" s="401"/>
      <c r="E1082" s="401"/>
      <c r="F1082" s="401"/>
      <c r="G1082" s="401"/>
      <c r="H1082" s="401"/>
      <c r="I1082" s="401"/>
      <c r="J1082" s="401"/>
      <c r="K1082" s="401"/>
      <c r="L1082" s="401"/>
      <c r="M1082" s="401"/>
      <c r="N1082" s="401"/>
      <c r="O1082" s="396"/>
      <c r="P1082" s="400">
        <f>P1041</f>
        <v>0</v>
      </c>
      <c r="Q1082" s="395">
        <f t="shared" si="1558"/>
        <v>0</v>
      </c>
      <c r="R1082" s="395">
        <f t="shared" si="1559"/>
        <v>0</v>
      </c>
      <c r="S1082" s="395">
        <f t="shared" si="1560"/>
        <v>0</v>
      </c>
      <c r="T1082" s="395">
        <f t="shared" si="1561"/>
        <v>0</v>
      </c>
      <c r="U1082" s="395">
        <f t="shared" si="1562"/>
        <v>0</v>
      </c>
      <c r="V1082" s="395">
        <f t="shared" si="1563"/>
        <v>0</v>
      </c>
      <c r="W1082" s="395">
        <f t="shared" si="1564"/>
        <v>0</v>
      </c>
      <c r="X1082" s="249"/>
      <c r="Y1082" s="249"/>
      <c r="Z1082" s="249"/>
      <c r="AA1082" s="249"/>
      <c r="AB1082" s="249"/>
    </row>
    <row r="1083" spans="1:28" hidden="1" outlineLevel="1">
      <c r="A1083" s="249"/>
      <c r="B1083" s="309" t="str">
        <f t="shared" ca="1" si="1565"/>
        <v>RL Capex 2026</v>
      </c>
      <c r="C1083" s="401"/>
      <c r="D1083" s="401"/>
      <c r="E1083" s="401"/>
      <c r="F1083" s="401"/>
      <c r="G1083" s="401"/>
      <c r="H1083" s="401"/>
      <c r="I1083" s="401"/>
      <c r="J1083" s="401"/>
      <c r="K1083" s="401"/>
      <c r="L1083" s="401"/>
      <c r="M1083" s="401"/>
      <c r="N1083" s="401"/>
      <c r="O1083" s="401"/>
      <c r="P1083" s="396"/>
      <c r="Q1083" s="400">
        <f>Q1041</f>
        <v>0</v>
      </c>
      <c r="R1083" s="395">
        <f t="shared" si="1559"/>
        <v>0</v>
      </c>
      <c r="S1083" s="395">
        <f t="shared" si="1560"/>
        <v>0</v>
      </c>
      <c r="T1083" s="395">
        <f t="shared" si="1561"/>
        <v>0</v>
      </c>
      <c r="U1083" s="395">
        <f t="shared" si="1562"/>
        <v>0</v>
      </c>
      <c r="V1083" s="395">
        <f t="shared" si="1563"/>
        <v>0</v>
      </c>
      <c r="W1083" s="395">
        <f t="shared" si="1564"/>
        <v>0</v>
      </c>
      <c r="X1083" s="249"/>
      <c r="Y1083" s="249"/>
      <c r="Z1083" s="249"/>
      <c r="AA1083" s="249"/>
      <c r="AB1083" s="249"/>
    </row>
    <row r="1084" spans="1:28" hidden="1" outlineLevel="1">
      <c r="A1084" s="249"/>
      <c r="B1084" s="309" t="str">
        <f t="shared" ca="1" si="1565"/>
        <v>RL Capex 2027</v>
      </c>
      <c r="C1084" s="401"/>
      <c r="D1084" s="401"/>
      <c r="E1084" s="401"/>
      <c r="F1084" s="401"/>
      <c r="G1084" s="401"/>
      <c r="H1084" s="401"/>
      <c r="I1084" s="401"/>
      <c r="J1084" s="401"/>
      <c r="K1084" s="401"/>
      <c r="L1084" s="401"/>
      <c r="M1084" s="401"/>
      <c r="N1084" s="401"/>
      <c r="O1084" s="401"/>
      <c r="P1084" s="401"/>
      <c r="Q1084" s="396"/>
      <c r="R1084" s="400">
        <f>R1041</f>
        <v>0</v>
      </c>
      <c r="S1084" s="395">
        <f t="shared" si="1560"/>
        <v>0</v>
      </c>
      <c r="T1084" s="395">
        <f t="shared" si="1561"/>
        <v>0</v>
      </c>
      <c r="U1084" s="395">
        <f t="shared" si="1562"/>
        <v>0</v>
      </c>
      <c r="V1084" s="395">
        <f t="shared" si="1563"/>
        <v>0</v>
      </c>
      <c r="W1084" s="395">
        <f t="shared" si="1564"/>
        <v>0</v>
      </c>
      <c r="X1084" s="249"/>
      <c r="Y1084" s="249"/>
      <c r="Z1084" s="249"/>
      <c r="AA1084" s="249"/>
      <c r="AB1084" s="249"/>
    </row>
    <row r="1085" spans="1:28" hidden="1" outlineLevel="1">
      <c r="A1085" s="249"/>
      <c r="B1085" s="309" t="str">
        <f t="shared" ca="1" si="1565"/>
        <v>RL Capex 2028</v>
      </c>
      <c r="C1085" s="401"/>
      <c r="D1085" s="401"/>
      <c r="E1085" s="401"/>
      <c r="F1085" s="401"/>
      <c r="G1085" s="401"/>
      <c r="H1085" s="401"/>
      <c r="I1085" s="401"/>
      <c r="J1085" s="401"/>
      <c r="K1085" s="401"/>
      <c r="L1085" s="401"/>
      <c r="M1085" s="401"/>
      <c r="N1085" s="401"/>
      <c r="O1085" s="401"/>
      <c r="P1085" s="401"/>
      <c r="Q1085" s="401"/>
      <c r="R1085" s="396"/>
      <c r="S1085" s="400">
        <f>S1041</f>
        <v>0</v>
      </c>
      <c r="T1085" s="395">
        <f t="shared" si="1561"/>
        <v>0</v>
      </c>
      <c r="U1085" s="395">
        <f t="shared" si="1562"/>
        <v>0</v>
      </c>
      <c r="V1085" s="395">
        <f t="shared" si="1563"/>
        <v>0</v>
      </c>
      <c r="W1085" s="395">
        <f t="shared" si="1564"/>
        <v>0</v>
      </c>
      <c r="X1085" s="249"/>
      <c r="Y1085" s="249"/>
      <c r="Z1085" s="249"/>
      <c r="AA1085" s="249"/>
      <c r="AB1085" s="249"/>
    </row>
    <row r="1086" spans="1:28" hidden="1" outlineLevel="1">
      <c r="A1086" s="249"/>
      <c r="B1086" s="309" t="str">
        <f t="shared" ca="1" si="1565"/>
        <v>RL Capex 2029</v>
      </c>
      <c r="C1086" s="401"/>
      <c r="D1086" s="401"/>
      <c r="E1086" s="401"/>
      <c r="F1086" s="401"/>
      <c r="G1086" s="401"/>
      <c r="H1086" s="401"/>
      <c r="I1086" s="401"/>
      <c r="J1086" s="401"/>
      <c r="K1086" s="401"/>
      <c r="L1086" s="401"/>
      <c r="M1086" s="401"/>
      <c r="N1086" s="401"/>
      <c r="O1086" s="401"/>
      <c r="P1086" s="401"/>
      <c r="Q1086" s="401"/>
      <c r="R1086" s="401"/>
      <c r="S1086" s="396"/>
      <c r="T1086" s="400">
        <f>T1041</f>
        <v>0</v>
      </c>
      <c r="U1086" s="395">
        <f t="shared" si="1562"/>
        <v>0</v>
      </c>
      <c r="V1086" s="395">
        <f t="shared" si="1563"/>
        <v>0</v>
      </c>
      <c r="W1086" s="395">
        <f t="shared" si="1564"/>
        <v>0</v>
      </c>
      <c r="X1086" s="249"/>
      <c r="Y1086" s="249"/>
      <c r="Z1086" s="249"/>
      <c r="AA1086" s="249"/>
      <c r="AB1086" s="249"/>
    </row>
    <row r="1087" spans="1:28" hidden="1" outlineLevel="1">
      <c r="A1087" s="249"/>
      <c r="B1087" s="309" t="str">
        <f t="shared" ca="1" si="1565"/>
        <v>RL Capex 2030</v>
      </c>
      <c r="C1087" s="401"/>
      <c r="D1087" s="401"/>
      <c r="E1087" s="401"/>
      <c r="F1087" s="401"/>
      <c r="G1087" s="401"/>
      <c r="H1087" s="401"/>
      <c r="I1087" s="401"/>
      <c r="J1087" s="401"/>
      <c r="K1087" s="401"/>
      <c r="L1087" s="401"/>
      <c r="M1087" s="401"/>
      <c r="N1087" s="401"/>
      <c r="O1087" s="401"/>
      <c r="P1087" s="401"/>
      <c r="Q1087" s="401"/>
      <c r="R1087" s="401"/>
      <c r="S1087" s="401"/>
      <c r="T1087" s="396"/>
      <c r="U1087" s="400">
        <f>U1041</f>
        <v>0</v>
      </c>
      <c r="V1087" s="395">
        <f t="shared" si="1563"/>
        <v>0</v>
      </c>
      <c r="W1087" s="395">
        <f t="shared" si="1564"/>
        <v>0</v>
      </c>
      <c r="X1087" s="249"/>
      <c r="Y1087" s="249"/>
      <c r="Z1087" s="249"/>
      <c r="AA1087" s="249"/>
      <c r="AB1087" s="249"/>
    </row>
    <row r="1088" spans="1:28" hidden="1" outlineLevel="1">
      <c r="A1088" s="249"/>
      <c r="B1088" s="309" t="str">
        <f t="shared" ca="1" si="1565"/>
        <v>RL Capex 2031</v>
      </c>
      <c r="C1088" s="401"/>
      <c r="D1088" s="401"/>
      <c r="E1088" s="401"/>
      <c r="F1088" s="401"/>
      <c r="G1088" s="401"/>
      <c r="H1088" s="401"/>
      <c r="I1088" s="401"/>
      <c r="J1088" s="401"/>
      <c r="K1088" s="401"/>
      <c r="L1088" s="401"/>
      <c r="M1088" s="401"/>
      <c r="N1088" s="401"/>
      <c r="O1088" s="401"/>
      <c r="P1088" s="401"/>
      <c r="Q1088" s="401"/>
      <c r="R1088" s="401"/>
      <c r="S1088" s="401"/>
      <c r="T1088" s="401"/>
      <c r="U1088" s="396"/>
      <c r="V1088" s="400">
        <f>V1041</f>
        <v>0</v>
      </c>
      <c r="W1088" s="395">
        <f>IF(V1088="n/a","n/a",MAX(0,V1088-1))</f>
        <v>0</v>
      </c>
      <c r="X1088" s="249"/>
      <c r="Y1088" s="249"/>
      <c r="Z1088" s="249"/>
      <c r="AA1088" s="249"/>
      <c r="AB1088" s="249"/>
    </row>
    <row r="1089" spans="1:28" hidden="1" outlineLevel="1">
      <c r="A1089" s="249"/>
      <c r="B1089" s="309" t="str">
        <f t="shared" ca="1" si="1565"/>
        <v>RL Capex 2032</v>
      </c>
      <c r="C1089" s="401"/>
      <c r="D1089" s="401"/>
      <c r="E1089" s="401"/>
      <c r="F1089" s="401"/>
      <c r="G1089" s="401"/>
      <c r="H1089" s="401"/>
      <c r="I1089" s="401"/>
      <c r="J1089" s="401"/>
      <c r="K1089" s="401"/>
      <c r="L1089" s="401"/>
      <c r="M1089" s="401"/>
      <c r="N1089" s="401"/>
      <c r="O1089" s="401"/>
      <c r="P1089" s="401"/>
      <c r="Q1089" s="401"/>
      <c r="R1089" s="401"/>
      <c r="S1089" s="401"/>
      <c r="T1089" s="401"/>
      <c r="U1089" s="401"/>
      <c r="V1089" s="396"/>
      <c r="W1089" s="395">
        <f>W1041</f>
        <v>0</v>
      </c>
      <c r="X1089" s="249"/>
      <c r="Y1089" s="249"/>
      <c r="Z1089" s="249"/>
      <c r="AA1089" s="249"/>
      <c r="AB1089" s="249"/>
    </row>
    <row r="1090" spans="1:28" hidden="1" outlineLevel="1">
      <c r="A1090" s="249"/>
      <c r="B1090" s="332"/>
      <c r="C1090" s="395"/>
      <c r="D1090" s="395"/>
      <c r="E1090" s="395"/>
      <c r="F1090" s="395"/>
      <c r="G1090" s="395"/>
      <c r="H1090" s="395"/>
      <c r="I1090" s="395"/>
      <c r="J1090" s="395"/>
      <c r="K1090" s="395"/>
      <c r="L1090" s="395"/>
      <c r="M1090" s="395"/>
      <c r="N1090" s="395"/>
      <c r="O1090" s="395"/>
      <c r="P1090" s="395"/>
      <c r="Q1090" s="395"/>
      <c r="R1090" s="395"/>
      <c r="S1090" s="395"/>
      <c r="T1090" s="395"/>
      <c r="U1090" s="395"/>
      <c r="V1090" s="395"/>
      <c r="W1090" s="395"/>
      <c r="X1090" s="249"/>
      <c r="Y1090" s="249"/>
      <c r="Z1090" s="249"/>
      <c r="AA1090" s="249"/>
      <c r="AB1090" s="249"/>
    </row>
    <row r="1091" spans="1:28" collapsed="1">
      <c r="A1091" s="322"/>
      <c r="B1091" s="336" t="s">
        <v>192</v>
      </c>
      <c r="C1091" s="460">
        <f ca="1">(IF(OR($C1041&lt;&gt;"n/a",C1041&lt;&gt;"n/a"),IF(SUM(C1044:C1066)=0,0,IF((SUMPRODUCT(C1044:C1066,C1068:C1090)/SUM(C1044:C1066))&lt;0,1,(SUMPRODUCT(C1044:C1066,C1068:C1090)/SUM(C1044:C1066)))),"n/a"))</f>
        <v>0</v>
      </c>
      <c r="D1091" s="460">
        <f ca="1">(IF(OR($C1041&lt;&gt;"n/a",D1041&lt;&gt;"n/a"),IF(SUM(D1044:D1066)=0,0,IF((SUMPRODUCT(D1044:D1066,D1068:D1090)/SUM(D1044:D1066))&lt;0,1,(SUMPRODUCT(D1044:D1066,D1068:D1090)/SUM(D1044:D1066)))),"n/a"))</f>
        <v>0</v>
      </c>
      <c r="E1091" s="460">
        <f t="shared" ref="E1091:W1091" ca="1" si="1566">(IF(OR($C1041&lt;&gt;"n/a",E1041&lt;&gt;"n/a"),IF(SUM(E1044:E1066)=0,0,IF((SUMPRODUCT(E1044:E1066,E1068:E1090)/SUM(E1044:E1066))&lt;0,1,(SUMPRODUCT(E1044:E1066,E1068:E1090)/SUM(E1044:E1066)))),"n/a"))</f>
        <v>0</v>
      </c>
      <c r="F1091" s="460">
        <f t="shared" ca="1" si="1566"/>
        <v>0</v>
      </c>
      <c r="G1091" s="460">
        <f t="shared" ca="1" si="1566"/>
        <v>0</v>
      </c>
      <c r="H1091" s="460">
        <f t="shared" ca="1" si="1566"/>
        <v>0</v>
      </c>
      <c r="I1091" s="460">
        <f t="shared" ca="1" si="1566"/>
        <v>0</v>
      </c>
      <c r="J1091" s="460">
        <f t="shared" ca="1" si="1566"/>
        <v>0</v>
      </c>
      <c r="K1091" s="460">
        <f t="shared" ca="1" si="1566"/>
        <v>0</v>
      </c>
      <c r="L1091" s="460">
        <f t="shared" ca="1" si="1566"/>
        <v>0</v>
      </c>
      <c r="M1091" s="460">
        <f t="shared" ca="1" si="1566"/>
        <v>0</v>
      </c>
      <c r="N1091" s="460">
        <f t="shared" ca="1" si="1566"/>
        <v>0</v>
      </c>
      <c r="O1091" s="460">
        <f t="shared" ca="1" si="1566"/>
        <v>0</v>
      </c>
      <c r="P1091" s="460">
        <f t="shared" ca="1" si="1566"/>
        <v>0</v>
      </c>
      <c r="Q1091" s="460">
        <f t="shared" ca="1" si="1566"/>
        <v>0</v>
      </c>
      <c r="R1091" s="460">
        <f t="shared" ca="1" si="1566"/>
        <v>0</v>
      </c>
      <c r="S1091" s="460">
        <f t="shared" ca="1" si="1566"/>
        <v>0</v>
      </c>
      <c r="T1091" s="460">
        <f t="shared" ca="1" si="1566"/>
        <v>0</v>
      </c>
      <c r="U1091" s="460">
        <f t="shared" ca="1" si="1566"/>
        <v>0</v>
      </c>
      <c r="V1091" s="460">
        <f t="shared" ca="1" si="1566"/>
        <v>0</v>
      </c>
      <c r="W1091" s="460">
        <f t="shared" ca="1" si="1566"/>
        <v>0</v>
      </c>
      <c r="X1091" s="249"/>
      <c r="Y1091" s="249"/>
      <c r="Z1091" s="249"/>
      <c r="AA1091" s="249"/>
      <c r="AB1091" s="249"/>
    </row>
    <row r="1092" spans="1:28">
      <c r="A1092" s="249"/>
      <c r="B1092" s="249"/>
      <c r="C1092" s="395"/>
      <c r="D1092" s="395"/>
      <c r="E1092" s="395"/>
      <c r="F1092" s="395"/>
      <c r="G1092" s="395"/>
      <c r="H1092" s="395"/>
      <c r="I1092" s="395"/>
      <c r="J1092" s="395"/>
      <c r="K1092" s="395"/>
      <c r="L1092" s="395"/>
      <c r="M1092" s="395"/>
      <c r="N1092" s="395"/>
      <c r="O1092" s="395"/>
      <c r="P1092" s="395"/>
      <c r="Q1092" s="395"/>
      <c r="R1092" s="395"/>
      <c r="S1092" s="395"/>
      <c r="T1092" s="395"/>
      <c r="U1092" s="395"/>
      <c r="V1092" s="395"/>
      <c r="W1092" s="395"/>
      <c r="X1092" s="249"/>
      <c r="Y1092" s="249"/>
      <c r="Z1092" s="249"/>
      <c r="AA1092" s="249"/>
      <c r="AB1092" s="249"/>
    </row>
    <row r="1093" spans="1:28">
      <c r="A1093" s="72" t="s">
        <v>71</v>
      </c>
      <c r="B1093" s="142">
        <f>VLOOKUP($A1093,'RFM input'!$E$7:$F$56,2,FALSE)</f>
        <v>0</v>
      </c>
      <c r="C1093" s="402"/>
      <c r="D1093" s="402"/>
      <c r="E1093" s="403"/>
      <c r="F1093" s="403"/>
      <c r="G1093" s="403"/>
      <c r="H1093" s="403"/>
      <c r="I1093" s="403"/>
      <c r="J1093" s="403"/>
      <c r="K1093" s="403"/>
      <c r="L1093" s="403"/>
      <c r="M1093" s="403"/>
      <c r="N1093" s="403"/>
      <c r="O1093" s="403"/>
      <c r="P1093" s="403"/>
      <c r="Q1093" s="403"/>
      <c r="R1093" s="403"/>
      <c r="S1093" s="403"/>
      <c r="T1093" s="403"/>
      <c r="U1093" s="403"/>
      <c r="V1093" s="403"/>
      <c r="W1093" s="403"/>
      <c r="X1093" s="249"/>
      <c r="Y1093" s="249"/>
      <c r="Z1093" s="249"/>
      <c r="AA1093" s="249"/>
      <c r="AB1093" s="249"/>
    </row>
    <row r="1094" spans="1:28">
      <c r="A1094" s="378">
        <f>VALUE(REPLACE(A1093,1,12,""))</f>
        <v>21</v>
      </c>
      <c r="B1094" s="317" t="s">
        <v>195</v>
      </c>
      <c r="C1094" s="389">
        <f ca="1">OFFSET('RAB roll forward'!$H$1189,'RAB remaining lives'!A1094,0)</f>
        <v>0</v>
      </c>
      <c r="D1094" s="390">
        <f ca="1">OFFSET('RFM input'!H$222,$A1094,0)-OFFSET('RFM input'!H$276,$A1094,0)</f>
        <v>0</v>
      </c>
      <c r="E1094" s="390">
        <f ca="1">OFFSET('RFM input'!I$222,$A1094,0)-OFFSET('RFM input'!I$276,$A1094,0)</f>
        <v>0</v>
      </c>
      <c r="F1094" s="390">
        <f ca="1">OFFSET('RFM input'!J$222,$A1094,0)-OFFSET('RFM input'!J$276,$A1094,0)</f>
        <v>0</v>
      </c>
      <c r="G1094" s="390">
        <f ca="1">OFFSET('RFM input'!K$222,$A1094,0)-OFFSET('RFM input'!K$276,$A1094,0)</f>
        <v>0</v>
      </c>
      <c r="H1094" s="390">
        <f ca="1">OFFSET('RFM input'!L$222,$A1094,0)-OFFSET('RFM input'!L$276,$A1094,0)</f>
        <v>0</v>
      </c>
      <c r="I1094" s="390">
        <f ca="1">OFFSET('RFM input'!M$222,$A1094,0)-OFFSET('RFM input'!M$276,$A1094,0)</f>
        <v>0</v>
      </c>
      <c r="J1094" s="390">
        <f ca="1">OFFSET('RFM input'!N$222,$A1094,0)-OFFSET('RFM input'!N$276,$A1094,0)</f>
        <v>0</v>
      </c>
      <c r="K1094" s="390">
        <f ca="1">OFFSET('RFM input'!O$222,$A1094,0)-OFFSET('RFM input'!O$276,$A1094,0)</f>
        <v>0</v>
      </c>
      <c r="L1094" s="390">
        <f ca="1">OFFSET('RFM input'!P$222,$A1094,0)-OFFSET('RFM input'!P$276,$A1094,0)</f>
        <v>0</v>
      </c>
      <c r="M1094" s="390">
        <f ca="1">OFFSET('RFM input'!Q$222,$A1094,0)-OFFSET('RFM input'!Q$276,$A1094,0)</f>
        <v>0</v>
      </c>
      <c r="N1094" s="390"/>
      <c r="O1094" s="390"/>
      <c r="P1094" s="390"/>
      <c r="Q1094" s="390"/>
      <c r="R1094" s="390"/>
      <c r="S1094" s="390"/>
      <c r="T1094" s="390"/>
      <c r="U1094" s="390"/>
      <c r="V1094" s="390"/>
      <c r="W1094" s="390"/>
      <c r="X1094" s="249"/>
      <c r="Y1094" s="249"/>
      <c r="Z1094" s="249"/>
      <c r="AA1094" s="249"/>
      <c r="AB1094" s="249"/>
    </row>
    <row r="1095" spans="1:28">
      <c r="A1095" s="249"/>
      <c r="B1095" s="249" t="s">
        <v>325</v>
      </c>
      <c r="C1095" s="391">
        <f ca="1">OFFSET('RFM input'!$K$6,'RAB remaining lives'!$A1094,0)</f>
        <v>0</v>
      </c>
      <c r="D1095" s="390">
        <f ca="1">OFFSET('RFM input'!$L$6,'RAB remaining lives'!$A1094,0)</f>
        <v>0</v>
      </c>
      <c r="E1095" s="390">
        <f ca="1">OFFSET('RFM input'!$L$6,'RAB remaining lives'!$A1094,0)</f>
        <v>0</v>
      </c>
      <c r="F1095" s="390">
        <f ca="1">OFFSET('RFM input'!$L$6,'RAB remaining lives'!$A1094,0)</f>
        <v>0</v>
      </c>
      <c r="G1095" s="390">
        <f ca="1">OFFSET('RFM input'!$L$6,'RAB remaining lives'!$A1094,0)</f>
        <v>0</v>
      </c>
      <c r="H1095" s="390">
        <f ca="1">OFFSET('RFM input'!$L$6,'RAB remaining lives'!$A1094,0)</f>
        <v>0</v>
      </c>
      <c r="I1095" s="390">
        <f ca="1">OFFSET('RFM input'!$L$6,'RAB remaining lives'!$A1094,0)</f>
        <v>0</v>
      </c>
      <c r="J1095" s="390">
        <f ca="1">OFFSET('RFM input'!$L$6,'RAB remaining lives'!$A1094,0)</f>
        <v>0</v>
      </c>
      <c r="K1095" s="390">
        <f ca="1">OFFSET('RFM input'!$L$6,'RAB remaining lives'!$A1094,0)</f>
        <v>0</v>
      </c>
      <c r="L1095" s="390">
        <f ca="1">OFFSET('RFM input'!$L$6,'RAB remaining lives'!$A1094,0)</f>
        <v>0</v>
      </c>
      <c r="M1095" s="390">
        <f ca="1">OFFSET('RFM input'!$L$6,'RAB remaining lives'!$A1094,0)</f>
        <v>0</v>
      </c>
      <c r="N1095" s="390"/>
      <c r="O1095" s="390"/>
      <c r="P1095" s="390"/>
      <c r="Q1095" s="390"/>
      <c r="R1095" s="390"/>
      <c r="S1095" s="390"/>
      <c r="T1095" s="390"/>
      <c r="U1095" s="390"/>
      <c r="V1095" s="390"/>
      <c r="W1095" s="390"/>
      <c r="X1095" s="249"/>
      <c r="Y1095" s="249"/>
      <c r="Z1095" s="249"/>
      <c r="AA1095" s="249"/>
      <c r="AB1095" s="249"/>
    </row>
    <row r="1096" spans="1:28">
      <c r="A1096" s="249"/>
      <c r="B1096" s="286" t="s">
        <v>299</v>
      </c>
      <c r="C1096" s="392"/>
      <c r="D1096" s="393">
        <f ca="1">IF(D$6=(OFFSET('RFM input'!$G$60,0,'RFM input'!$AA$7)),OFFSET('RFM input'!$H$454,$A1094,0),0)</f>
        <v>0</v>
      </c>
      <c r="E1096" s="390">
        <f ca="1">IF(E$6=(OFFSET('RFM input'!$G$60,0,'RFM input'!$AA$7)),OFFSET('RFM input'!$H$454,$A1094,0),0)</f>
        <v>0</v>
      </c>
      <c r="F1096" s="390">
        <f ca="1">IF(F$6=(OFFSET('RFM input'!$G$60,0,'RFM input'!$AA$7)),OFFSET('RFM input'!$H$454,$A1094,0),0)</f>
        <v>0</v>
      </c>
      <c r="G1096" s="390">
        <f ca="1">IF(G$6=(OFFSET('RFM input'!$G$60,0,'RFM input'!$AA$7)),OFFSET('RFM input'!$H$454,$A1094,0),0)</f>
        <v>0</v>
      </c>
      <c r="H1096" s="390">
        <f ca="1">IF(H$6=(OFFSET('RFM input'!$G$60,0,'RFM input'!$AA$7)),OFFSET('RFM input'!$H$454,$A1094,0),0)</f>
        <v>0</v>
      </c>
      <c r="I1096" s="390">
        <f ca="1">IF(I$6=(OFFSET('RFM input'!$G$60,0,'RFM input'!$AA$7)),OFFSET('RFM input'!$H$454,$A1094,0),0)</f>
        <v>0</v>
      </c>
      <c r="J1096" s="390">
        <f ca="1">IF(J$6=(OFFSET('RFM input'!$G$60,0,'RFM input'!$AA$7)),OFFSET('RFM input'!$H$454,$A1094,0),0)</f>
        <v>0</v>
      </c>
      <c r="K1096" s="390">
        <f ca="1">IF(K$6=(OFFSET('RFM input'!$G$60,0,'RFM input'!$AA$7)),OFFSET('RFM input'!$H$454,$A1094,0),0)</f>
        <v>0</v>
      </c>
      <c r="L1096" s="390">
        <f ca="1">IF(L$6=(OFFSET('RFM input'!$G$60,0,'RFM input'!$AA$7)),OFFSET('RFM input'!$H$454,$A1094,0),0)</f>
        <v>0</v>
      </c>
      <c r="M1096" s="390">
        <f ca="1">IF(M$6=(OFFSET('RFM input'!$G$60,0,'RFM input'!$AA$7)),OFFSET('RFM input'!$H$454,$A1094,0),0)</f>
        <v>0</v>
      </c>
      <c r="N1096" s="390"/>
      <c r="O1096" s="390"/>
      <c r="P1096" s="390"/>
      <c r="Q1096" s="390"/>
      <c r="R1096" s="390"/>
      <c r="S1096" s="390"/>
      <c r="T1096" s="390"/>
      <c r="U1096" s="390"/>
      <c r="V1096" s="390"/>
      <c r="W1096" s="390"/>
      <c r="X1096" s="249"/>
      <c r="Y1096" s="249"/>
      <c r="Z1096" s="249"/>
      <c r="AA1096" s="249"/>
      <c r="AB1096" s="249"/>
    </row>
    <row r="1097" spans="1:28">
      <c r="A1097" s="249"/>
      <c r="B1097" s="325" t="s">
        <v>306</v>
      </c>
      <c r="C1097" s="392"/>
      <c r="D1097" s="391">
        <f ca="1">IF(D$6=(OFFSET('RFM input'!$G$60,0,'RFM input'!$AA$7)),OFFSET('RFM input'!$J$454,$A1094,0),0)</f>
        <v>0</v>
      </c>
      <c r="E1097" s="394">
        <f ca="1">IF(E$6=(OFFSET('RFM input'!$G$60,0,'RFM input'!$AA$7)),OFFSET('RFM input'!$J$454,$A1094,0),0)</f>
        <v>0</v>
      </c>
      <c r="F1097" s="394">
        <f ca="1">IF(F$6=(OFFSET('RFM input'!$G$60,0,'RFM input'!$AA$7)),OFFSET('RFM input'!$J$454,$A1094,0),0)</f>
        <v>0</v>
      </c>
      <c r="G1097" s="394">
        <f ca="1">IF(G$6=(OFFSET('RFM input'!$G$60,0,'RFM input'!$AA$7)),OFFSET('RFM input'!$J$454,$A1094,0),0)</f>
        <v>0</v>
      </c>
      <c r="H1097" s="394">
        <f ca="1">IF(H$6=(OFFSET('RFM input'!$G$60,0,'RFM input'!$AA$7)),OFFSET('RFM input'!$J$454,$A1094,0),0)</f>
        <v>0</v>
      </c>
      <c r="I1097" s="394">
        <f ca="1">IF(I$6=(OFFSET('RFM input'!$G$60,0,'RFM input'!$AA$7)),OFFSET('RFM input'!$J$454,$A1094,0),0)</f>
        <v>0</v>
      </c>
      <c r="J1097" s="394">
        <f ca="1">IF(J$6=(OFFSET('RFM input'!$G$60,0,'RFM input'!$AA$7)),OFFSET('RFM input'!$J$454,$A1094,0),0)</f>
        <v>0</v>
      </c>
      <c r="K1097" s="394">
        <f ca="1">IF(K$6=(OFFSET('RFM input'!$G$60,0,'RFM input'!$AA$7)),OFFSET('RFM input'!$J$454,$A1094,0),0)</f>
        <v>0</v>
      </c>
      <c r="L1097" s="394">
        <f ca="1">IF(L$6=(OFFSET('RFM input'!$G$60,0,'RFM input'!$AA$7)),OFFSET('RFM input'!$J$454,$A1094,0),0)</f>
        <v>0</v>
      </c>
      <c r="M1097" s="394">
        <f ca="1">IF(M$6=(OFFSET('RFM input'!$G$60,0,'RFM input'!$AA$7)),OFFSET('RFM input'!$J$454,$A1094,0),0)</f>
        <v>0</v>
      </c>
      <c r="N1097" s="394"/>
      <c r="O1097" s="394"/>
      <c r="P1097" s="394"/>
      <c r="Q1097" s="394"/>
      <c r="R1097" s="394"/>
      <c r="S1097" s="394"/>
      <c r="T1097" s="394"/>
      <c r="U1097" s="394"/>
      <c r="V1097" s="394"/>
      <c r="W1097" s="394"/>
      <c r="X1097" s="249"/>
      <c r="Y1097" s="249"/>
      <c r="Z1097" s="249"/>
      <c r="AA1097" s="249"/>
      <c r="AB1097" s="249"/>
    </row>
    <row r="1098" spans="1:28" hidden="1" outlineLevel="1">
      <c r="A1098" s="459">
        <v>-1</v>
      </c>
      <c r="B1098" s="309" t="s">
        <v>297</v>
      </c>
      <c r="C1098" s="395"/>
      <c r="D1098" s="395">
        <f t="shared" ref="D1098" ca="1" si="1567">IF(D1122="n/a",0,IF(AND(D1096=0,C1098=0),0,
IF(AND(D1096&lt;&gt;0,C1098=0),(D1096/D$10),
IF(AND(D1097&lt;&gt;0,C1098&lt;&gt;0),(C1098-(C1098/C1122))+(D1096/D$10),
IF(C1122&lt;1,0,(C1098-(C1098/C1122)))))))</f>
        <v>0</v>
      </c>
      <c r="E1098" s="395">
        <f t="shared" ref="E1098" ca="1" si="1568">IF(E1122="n/a",0,IF(AND(E1096=0,D1098=0),0,
IF(AND(E1096&lt;&gt;0,D1098=0),(E1096/E$10),
IF(AND(E1097&lt;&gt;0,D1098&lt;&gt;0),(D1098-(D1098/D1122))+(E1096/E$10),
IF(D1122&lt;1,0,(D1098-(D1098/D1122)))))))</f>
        <v>0</v>
      </c>
      <c r="F1098" s="395">
        <f t="shared" ref="F1098" ca="1" si="1569">IF(F1122="n/a",0,IF(AND(F1096=0,E1098=0),0,
IF(AND(F1096&lt;&gt;0,E1098=0),(F1096/F$10),
IF(AND(F1097&lt;&gt;0,E1098&lt;&gt;0),(E1098-(E1098/E1122))+(F1096/F$10),
IF(E1122&lt;1,0,(E1098-(E1098/E1122)))))))</f>
        <v>0</v>
      </c>
      <c r="G1098" s="395">
        <f t="shared" ref="G1098" ca="1" si="1570">IF(G1122="n/a",0,IF(AND(G1096=0,F1098=0),0,
IF(AND(G1096&lt;&gt;0,F1098=0),(G1096/G$10),
IF(AND(G1097&lt;&gt;0,F1098&lt;&gt;0),(F1098-(F1098/F1122))+(G1096/G$10),
IF(F1122&lt;1,0,(F1098-(F1098/F1122)))))))</f>
        <v>0</v>
      </c>
      <c r="H1098" s="395">
        <f ca="1">IF(H1122="n/a",0,IF(AND(H1096=0,G1098=0),0,
IF(AND(H1096&lt;&gt;0,G1098=0),(H1096/H$10),
IF(AND(H1097&lt;&gt;0,G1098&lt;&gt;0),(G1098-(G1098/G1122))+(H1096/H$10),
IF(G1122&lt;1,0,(G1098-(G1098/G1122)))))))</f>
        <v>0</v>
      </c>
      <c r="I1098" s="395">
        <f t="shared" ref="I1098" ca="1" si="1571">IF(I1122="n/a",0,IF(AND(I1096=0,H1098=0),0,
IF(AND(I1096&lt;&gt;0,H1098=0),(I1096/I$10),
IF(AND(I1097&lt;&gt;0,H1098&lt;&gt;0),(H1098-(H1098/H1122))+(I1096/I$10),
IF(H1122&lt;1,0,(H1098-(H1098/H1122)))))))</f>
        <v>0</v>
      </c>
      <c r="J1098" s="395">
        <f t="shared" ref="J1098" ca="1" si="1572">IF(J1122="n/a",0,IF(AND(J1096=0,I1098=0),0,
IF(AND(J1096&lt;&gt;0,I1098=0),(J1096/J$10),
IF(AND(J1097&lt;&gt;0,I1098&lt;&gt;0),(I1098-(I1098/I1122))+(J1096/J$10),
IF(I1122&lt;1,0,(I1098-(I1098/I1122)))))))</f>
        <v>0</v>
      </c>
      <c r="K1098" s="395">
        <f t="shared" ref="K1098" ca="1" si="1573">IF(K1122="n/a",0,IF(AND(K1096=0,J1098=0),0,
IF(AND(K1096&lt;&gt;0,J1098=0),(K1096/K$10),
IF(AND(K1097&lt;&gt;0,J1098&lt;&gt;0),(J1098-(J1098/J1122))+(K1096/K$10),
IF(J1122&lt;1,0,(J1098-(J1098/J1122)))))))</f>
        <v>0</v>
      </c>
      <c r="L1098" s="395">
        <f t="shared" ref="L1098" ca="1" si="1574">IF(L1122="n/a",0,IF(AND(L1096=0,K1098=0),0,
IF(AND(L1096&lt;&gt;0,K1098=0),(L1096/L$10),
IF(AND(L1097&lt;&gt;0,K1098&lt;&gt;0),(K1098-(K1098/K1122))+(L1096/L$10),
IF(K1122&lt;1,0,(K1098-(K1098/K1122)))))))</f>
        <v>0</v>
      </c>
      <c r="M1098" s="395">
        <f t="shared" ref="M1098" ca="1" si="1575">IF(M1122="n/a",0,IF(AND(M1096=0,L1098=0),0,
IF(AND(M1096&lt;&gt;0,L1098=0),(M1096/M$10),
IF(AND(M1097&lt;&gt;0,L1098&lt;&gt;0),(L1098-(L1098/L1122))+(M1096/M$10),
IF(L1122&lt;1,0,(L1098-(L1098/L1122)))))))</f>
        <v>0</v>
      </c>
      <c r="N1098" s="395">
        <f t="shared" ref="N1098" ca="1" si="1576">IF(N1122="n/a",0,IF(AND(N1096=0,M1098=0),0,
IF(AND(N1096&lt;&gt;0,M1098=0),(N1096/N$10),
IF(AND(N1097&lt;&gt;0,M1098&lt;&gt;0),(M1098-(M1098/M1122))+(N1096/N$10),
IF(M1122&lt;1,0,(M1098-(M1098/M1122)))))))</f>
        <v>0</v>
      </c>
      <c r="O1098" s="395">
        <f t="shared" ref="O1098" ca="1" si="1577">IF(O1122="n/a",0,IF(AND(O1096=0,N1098=0),0,
IF(AND(O1096&lt;&gt;0,N1098=0),(O1096/O$10),
IF(AND(O1097&lt;&gt;0,N1098&lt;&gt;0),(N1098-(N1098/N1122))+(O1096/O$10),
IF(N1122&lt;1,0,(N1098-(N1098/N1122)))))))</f>
        <v>0</v>
      </c>
      <c r="P1098" s="395">
        <f t="shared" ref="P1098" ca="1" si="1578">IF(P1122="n/a",0,IF(AND(P1096=0,O1098=0),0,
IF(AND(P1096&lt;&gt;0,O1098=0),(P1096/P$10),
IF(AND(P1097&lt;&gt;0,O1098&lt;&gt;0),(O1098-(O1098/O1122))+(P1096/P$10),
IF(O1122&lt;1,0,(O1098-(O1098/O1122)))))))</f>
        <v>0</v>
      </c>
      <c r="Q1098" s="395">
        <f t="shared" ref="Q1098" ca="1" si="1579">IF(Q1122="n/a",0,IF(AND(Q1096=0,P1098=0),0,
IF(AND(Q1096&lt;&gt;0,P1098=0),(Q1096/Q$10),
IF(AND(Q1097&lt;&gt;0,P1098&lt;&gt;0),(P1098-(P1098/P1122))+(Q1096/Q$10),
IF(P1122&lt;1,0,(P1098-(P1098/P1122)))))))</f>
        <v>0</v>
      </c>
      <c r="R1098" s="395">
        <f t="shared" ref="R1098" ca="1" si="1580">IF(R1122="n/a",0,IF(AND(R1096=0,Q1098=0),0,
IF(AND(R1096&lt;&gt;0,Q1098=0),(R1096/R$10),
IF(AND(R1097&lt;&gt;0,Q1098&lt;&gt;0),(Q1098-(Q1098/Q1122))+(R1096/R$10),
IF(Q1122&lt;1,0,(Q1098-(Q1098/Q1122)))))))</f>
        <v>0</v>
      </c>
      <c r="S1098" s="395">
        <f t="shared" ref="S1098" ca="1" si="1581">IF(S1122="n/a",0,IF(AND(S1096=0,R1098=0),0,
IF(AND(S1096&lt;&gt;0,R1098=0),(S1096/S$10),
IF(AND(S1097&lt;&gt;0,R1098&lt;&gt;0),(R1098-(R1098/R1122))+(S1096/S$10),
IF(R1122&lt;1,0,(R1098-(R1098/R1122)))))))</f>
        <v>0</v>
      </c>
      <c r="T1098" s="395">
        <f t="shared" ref="T1098" ca="1" si="1582">IF(T1122="n/a",0,IF(AND(T1096=0,S1098=0),0,
IF(AND(T1096&lt;&gt;0,S1098=0),(T1096/T$10),
IF(AND(T1097&lt;&gt;0,S1098&lt;&gt;0),(S1098-(S1098/S1122))+(T1096/T$10),
IF(S1122&lt;1,0,(S1098-(S1098/S1122)))))))</f>
        <v>0</v>
      </c>
      <c r="U1098" s="395">
        <f t="shared" ref="U1098" ca="1" si="1583">IF(U1122="n/a",0,IF(AND(U1096=0,T1098=0),0,
IF(AND(U1096&lt;&gt;0,T1098=0),(U1096/U$10),
IF(AND(U1097&lt;&gt;0,T1098&lt;&gt;0),(T1098-(T1098/T1122))+(U1096/U$10),
IF(T1122&lt;1,0,(T1098-(T1098/T1122)))))))</f>
        <v>0</v>
      </c>
      <c r="V1098" s="395">
        <f t="shared" ref="V1098" ca="1" si="1584">IF(V1122="n/a",0,IF(AND(V1096=0,U1098=0),0,
IF(AND(V1096&lt;&gt;0,U1098=0),(V1096/V$10),
IF(AND(V1097&lt;&gt;0,U1098&lt;&gt;0),(U1098-(U1098/U1122))+(V1096/V$10),
IF(U1122&lt;1,0,(U1098-(U1098/U1122)))))))</f>
        <v>0</v>
      </c>
      <c r="W1098" s="395">
        <f t="shared" ref="W1098" ca="1" si="1585">IF(W1122="n/a",0,IF(AND(W1096=0,V1098=0),0,
IF(AND(W1096&lt;&gt;0,V1098=0),(W1096/W$10),
IF(AND(W1097&lt;&gt;0,V1098&lt;&gt;0),(V1098-(V1098/V1122))+(W1096/W$10),
IF(V1122&lt;1,0,(V1098-(V1098/V1122)))))))</f>
        <v>0</v>
      </c>
      <c r="X1098" s="249"/>
      <c r="Y1098" s="249"/>
      <c r="Z1098" s="249"/>
      <c r="AA1098" s="249"/>
      <c r="AB1098" s="249"/>
    </row>
    <row r="1099" spans="1:28" hidden="1" outlineLevel="1">
      <c r="A1099" s="331">
        <v>0</v>
      </c>
      <c r="B1099" s="309" t="s">
        <v>194</v>
      </c>
      <c r="C1099" s="395">
        <f ca="1">C1094/C$10</f>
        <v>0</v>
      </c>
      <c r="D1099" s="395">
        <f ca="1">IF(C1123="n/a",C1099,IFERROR(IF((OFFSET($C1099,0,$A1099))&lt;0,
MIN(0,C1099-(OFFSET($C1099,0,$A1099)/(OFFSET($C1094,-$A1098,$A1099)))),
MAX(0,C1099-(OFFSET($C1099,0,$A1099)/(OFFSET($C1094,-$A1098,$A1099))))),0))</f>
        <v>0</v>
      </c>
      <c r="E1099" s="395">
        <f t="shared" ref="E1099" ca="1" si="1586">IF(D1123="n/a",D1099,IFERROR(IF((OFFSET($C1099,0,$A1099))&lt;0,
MIN(0,D1099-(OFFSET($C1099,0,$A1099)/(OFFSET($C1094,-$A1098,$A1099)))),
MAX(0,D1099-(OFFSET($C1099,0,$A1099)/(OFFSET($C1094,-$A1098,$A1099))))),0))</f>
        <v>0</v>
      </c>
      <c r="F1099" s="395">
        <f t="shared" ref="F1099:F1100" ca="1" si="1587">IF(E1123="n/a",E1099,IFERROR(IF((OFFSET($C1099,0,$A1099))&lt;0,
MIN(0,E1099-(OFFSET($C1099,0,$A1099)/(OFFSET($C1094,-$A1098,$A1099)))),
MAX(0,E1099-(OFFSET($C1099,0,$A1099)/(OFFSET($C1094,-$A1098,$A1099))))),0))</f>
        <v>0</v>
      </c>
      <c r="G1099" s="395">
        <f t="shared" ref="G1099:G1101" ca="1" si="1588">IF(F1123="n/a",F1099,IFERROR(IF((OFFSET($C1099,0,$A1099))&lt;0,
MIN(0,F1099-(OFFSET($C1099,0,$A1099)/(OFFSET($C1094,-$A1098,$A1099)))),
MAX(0,F1099-(OFFSET($C1099,0,$A1099)/(OFFSET($C1094,-$A1098,$A1099))))),0))</f>
        <v>0</v>
      </c>
      <c r="H1099" s="395">
        <f t="shared" ref="H1099:H1102" ca="1" si="1589">IF(G1123="n/a",G1099,IFERROR(IF((OFFSET($C1099,0,$A1099))&lt;0,
MIN(0,G1099-(OFFSET($C1099,0,$A1099)/(OFFSET($C1094,-$A1098,$A1099)))),
MAX(0,G1099-(OFFSET($C1099,0,$A1099)/(OFFSET($C1094,-$A1098,$A1099))))),0))</f>
        <v>0</v>
      </c>
      <c r="I1099" s="395">
        <f t="shared" ref="I1099:I1103" ca="1" si="1590">IF(H1123="n/a",H1099,IFERROR(IF((OFFSET($C1099,0,$A1099))&lt;0,
MIN(0,H1099-(OFFSET($C1099,0,$A1099)/(OFFSET($C1094,-$A1098,$A1099)))),
MAX(0,H1099-(OFFSET($C1099,0,$A1099)/(OFFSET($C1094,-$A1098,$A1099))))),0))</f>
        <v>0</v>
      </c>
      <c r="J1099" s="395">
        <f t="shared" ref="J1099:J1104" ca="1" si="1591">IF(I1123="n/a",I1099,IFERROR(IF((OFFSET($C1099,0,$A1099))&lt;0,
MIN(0,I1099-(OFFSET($C1099,0,$A1099)/(OFFSET($C1094,-$A1098,$A1099)))),
MAX(0,I1099-(OFFSET($C1099,0,$A1099)/(OFFSET($C1094,-$A1098,$A1099))))),0))</f>
        <v>0</v>
      </c>
      <c r="K1099" s="395">
        <f t="shared" ref="K1099:K1105" ca="1" si="1592">IF(J1123="n/a",J1099,IFERROR(IF((OFFSET($C1099,0,$A1099))&lt;0,
MIN(0,J1099-(OFFSET($C1099,0,$A1099)/(OFFSET($C1094,-$A1098,$A1099)))),
MAX(0,J1099-(OFFSET($C1099,0,$A1099)/(OFFSET($C1094,-$A1098,$A1099))))),0))</f>
        <v>0</v>
      </c>
      <c r="L1099" s="395">
        <f t="shared" ref="L1099:L1106" ca="1" si="1593">IF(K1123="n/a",K1099,IFERROR(IF((OFFSET($C1099,0,$A1099))&lt;0,
MIN(0,K1099-(OFFSET($C1099,0,$A1099)/(OFFSET($C1094,-$A1098,$A1099)))),
MAX(0,K1099-(OFFSET($C1099,0,$A1099)/(OFFSET($C1094,-$A1098,$A1099))))),0))</f>
        <v>0</v>
      </c>
      <c r="M1099" s="395">
        <f t="shared" ref="M1099:M1107" ca="1" si="1594">IF(L1123="n/a",L1099,IFERROR(IF((OFFSET($C1099,0,$A1099))&lt;0,
MIN(0,L1099-(OFFSET($C1099,0,$A1099)/(OFFSET($C1094,-$A1098,$A1099)))),
MAX(0,L1099-(OFFSET($C1099,0,$A1099)/(OFFSET($C1094,-$A1098,$A1099))))),0))</f>
        <v>0</v>
      </c>
      <c r="N1099" s="395">
        <f t="shared" ref="N1099:N1108" ca="1" si="1595">IF(M1123="n/a",M1099,IFERROR(IF((OFFSET($C1099,0,$A1099))&lt;0,
MIN(0,M1099-(OFFSET($C1099,0,$A1099)/(OFFSET($C1094,-$A1098,$A1099)))),
MAX(0,M1099-(OFFSET($C1099,0,$A1099)/(OFFSET($C1094,-$A1098,$A1099))))),0))</f>
        <v>0</v>
      </c>
      <c r="O1099" s="395">
        <f t="shared" ref="O1099:O1109" ca="1" si="1596">IF(N1123="n/a",N1099,IFERROR(IF((OFFSET($C1099,0,$A1099))&lt;0,
MIN(0,N1099-(OFFSET($C1099,0,$A1099)/(OFFSET($C1094,-$A1098,$A1099)))),
MAX(0,N1099-(OFFSET($C1099,0,$A1099)/(OFFSET($C1094,-$A1098,$A1099))))),0))</f>
        <v>0</v>
      </c>
      <c r="P1099" s="395">
        <f t="shared" ref="P1099:P1110" ca="1" si="1597">IF(O1123="n/a",O1099,IFERROR(IF((OFFSET($C1099,0,$A1099))&lt;0,
MIN(0,O1099-(OFFSET($C1099,0,$A1099)/(OFFSET($C1094,-$A1098,$A1099)))),
MAX(0,O1099-(OFFSET($C1099,0,$A1099)/(OFFSET($C1094,-$A1098,$A1099))))),0))</f>
        <v>0</v>
      </c>
      <c r="Q1099" s="395">
        <f t="shared" ref="Q1099:Q1111" ca="1" si="1598">IF(P1123="n/a",P1099,IFERROR(IF((OFFSET($C1099,0,$A1099))&lt;0,
MIN(0,P1099-(OFFSET($C1099,0,$A1099)/(OFFSET($C1094,-$A1098,$A1099)))),
MAX(0,P1099-(OFFSET($C1099,0,$A1099)/(OFFSET($C1094,-$A1098,$A1099))))),0))</f>
        <v>0</v>
      </c>
      <c r="R1099" s="395">
        <f t="shared" ref="R1099:R1112" ca="1" si="1599">IF(Q1123="n/a",Q1099,IFERROR(IF((OFFSET($C1099,0,$A1099))&lt;0,
MIN(0,Q1099-(OFFSET($C1099,0,$A1099)/(OFFSET($C1094,-$A1098,$A1099)))),
MAX(0,Q1099-(OFFSET($C1099,0,$A1099)/(OFFSET($C1094,-$A1098,$A1099))))),0))</f>
        <v>0</v>
      </c>
      <c r="S1099" s="395">
        <f t="shared" ref="S1099:S1113" ca="1" si="1600">IF(R1123="n/a",R1099,IFERROR(IF((OFFSET($C1099,0,$A1099))&lt;0,
MIN(0,R1099-(OFFSET($C1099,0,$A1099)/(OFFSET($C1094,-$A1098,$A1099)))),
MAX(0,R1099-(OFFSET($C1099,0,$A1099)/(OFFSET($C1094,-$A1098,$A1099))))),0))</f>
        <v>0</v>
      </c>
      <c r="T1099" s="395">
        <f t="shared" ref="T1099:T1114" ca="1" si="1601">IF(S1123="n/a",S1099,IFERROR(IF((OFFSET($C1099,0,$A1099))&lt;0,
MIN(0,S1099-(OFFSET($C1099,0,$A1099)/(OFFSET($C1094,-$A1098,$A1099)))),
MAX(0,S1099-(OFFSET($C1099,0,$A1099)/(OFFSET($C1094,-$A1098,$A1099))))),0))</f>
        <v>0</v>
      </c>
      <c r="U1099" s="395">
        <f t="shared" ref="U1099:U1115" ca="1" si="1602">IF(T1123="n/a",T1099,IFERROR(IF((OFFSET($C1099,0,$A1099))&lt;0,
MIN(0,T1099-(OFFSET($C1099,0,$A1099)/(OFFSET($C1094,-$A1098,$A1099)))),
MAX(0,T1099-(OFFSET($C1099,0,$A1099)/(OFFSET($C1094,-$A1098,$A1099))))),0))</f>
        <v>0</v>
      </c>
      <c r="V1099" s="395">
        <f t="shared" ref="V1099:V1116" ca="1" si="1603">IF(U1123="n/a",U1099,IFERROR(IF((OFFSET($C1099,0,$A1099))&lt;0,
MIN(0,U1099-(OFFSET($C1099,0,$A1099)/(OFFSET($C1094,-$A1098,$A1099)))),
MAX(0,U1099-(OFFSET($C1099,0,$A1099)/(OFFSET($C1094,-$A1098,$A1099))))),0))</f>
        <v>0</v>
      </c>
      <c r="W1099" s="395">
        <f t="shared" ref="W1099:W1117" ca="1" si="1604">IF(V1123="n/a",V1099,IFERROR(IF((OFFSET($C1099,0,$A1099))&lt;0,
MIN(0,V1099-(OFFSET($C1099,0,$A1099)/(OFFSET($C1094,-$A1098,$A1099)))),
MAX(0,V1099-(OFFSET($C1099,0,$A1099)/(OFFSET($C1094,-$A1098,$A1099))))),0))</f>
        <v>0</v>
      </c>
      <c r="X1099" s="249"/>
      <c r="Y1099" s="249"/>
      <c r="Z1099" s="249"/>
      <c r="AA1099" s="249"/>
      <c r="AB1099" s="249"/>
    </row>
    <row r="1100" spans="1:28" hidden="1" outlineLevel="1">
      <c r="A1100" s="331">
        <v>1</v>
      </c>
      <c r="B1100" s="309" t="str">
        <f t="shared" ref="B1100:B1118" ca="1" si="1605">"Depreciated Net Capex "&amp;OFFSET($C$6,0,A1100)</f>
        <v>Depreciated Net Capex 2013</v>
      </c>
      <c r="C1100" s="396"/>
      <c r="D1100" s="397">
        <f ca="1">(D1094*((1+D$11)^0.5)/D$10)</f>
        <v>0</v>
      </c>
      <c r="E1100" s="395">
        <f ca="1">IF(D1124="n/a",D1100,IFERROR(IF((OFFSET($C1100,0,$A1100))&lt;0,
MIN(0,D1100-(OFFSET($C1100,0,$A1100)/(OFFSET($C1095,-$A1099,$A1100)))),
MAX(0,D1100-(OFFSET($C1100,0,$A1100)/(OFFSET($C1095,-$A1099,$A1100))))),0))</f>
        <v>0</v>
      </c>
      <c r="F1100" s="395">
        <f t="shared" ca="1" si="1587"/>
        <v>0</v>
      </c>
      <c r="G1100" s="395">
        <f t="shared" ca="1" si="1588"/>
        <v>0</v>
      </c>
      <c r="H1100" s="395">
        <f t="shared" ca="1" si="1589"/>
        <v>0</v>
      </c>
      <c r="I1100" s="395">
        <f t="shared" ca="1" si="1590"/>
        <v>0</v>
      </c>
      <c r="J1100" s="395">
        <f t="shared" ca="1" si="1591"/>
        <v>0</v>
      </c>
      <c r="K1100" s="395">
        <f t="shared" ca="1" si="1592"/>
        <v>0</v>
      </c>
      <c r="L1100" s="395">
        <f t="shared" ca="1" si="1593"/>
        <v>0</v>
      </c>
      <c r="M1100" s="395">
        <f t="shared" ca="1" si="1594"/>
        <v>0</v>
      </c>
      <c r="N1100" s="395">
        <f t="shared" ca="1" si="1595"/>
        <v>0</v>
      </c>
      <c r="O1100" s="395">
        <f t="shared" ca="1" si="1596"/>
        <v>0</v>
      </c>
      <c r="P1100" s="395">
        <f t="shared" ca="1" si="1597"/>
        <v>0</v>
      </c>
      <c r="Q1100" s="395">
        <f t="shared" ca="1" si="1598"/>
        <v>0</v>
      </c>
      <c r="R1100" s="395">
        <f t="shared" ca="1" si="1599"/>
        <v>0</v>
      </c>
      <c r="S1100" s="395">
        <f t="shared" ca="1" si="1600"/>
        <v>0</v>
      </c>
      <c r="T1100" s="395">
        <f t="shared" ca="1" si="1601"/>
        <v>0</v>
      </c>
      <c r="U1100" s="395">
        <f t="shared" ca="1" si="1602"/>
        <v>0</v>
      </c>
      <c r="V1100" s="395">
        <f t="shared" ca="1" si="1603"/>
        <v>0</v>
      </c>
      <c r="W1100" s="395">
        <f t="shared" ca="1" si="1604"/>
        <v>0</v>
      </c>
      <c r="X1100" s="249"/>
      <c r="Y1100" s="249"/>
      <c r="Z1100" s="249"/>
      <c r="AA1100" s="249"/>
      <c r="AB1100" s="249"/>
    </row>
    <row r="1101" spans="1:28" hidden="1" outlineLevel="1">
      <c r="A1101" s="331">
        <v>2</v>
      </c>
      <c r="B1101" s="309" t="str">
        <f t="shared" ca="1" si="1605"/>
        <v>Depreciated Net Capex 2014</v>
      </c>
      <c r="C1101" s="398"/>
      <c r="D1101" s="399"/>
      <c r="E1101" s="397">
        <f ca="1">(E1094*((1+E$11)^0.5)/E$10)</f>
        <v>0</v>
      </c>
      <c r="F1101" s="395">
        <f ca="1">IF(E1125="n/a",E1101,IFERROR(IF((OFFSET($C1101,0,$A1101))&lt;0,
MIN(0,E1101-(OFFSET($C1101,0,$A1101)/(OFFSET($C1096,-$A1100,$A1101)))),
MAX(0,E1101-(OFFSET($C1101,0,$A1101)/(OFFSET($C1096,-$A1100,$A1101))))),0))</f>
        <v>0</v>
      </c>
      <c r="G1101" s="395">
        <f t="shared" ca="1" si="1588"/>
        <v>0</v>
      </c>
      <c r="H1101" s="395">
        <f t="shared" ca="1" si="1589"/>
        <v>0</v>
      </c>
      <c r="I1101" s="395">
        <f t="shared" ca="1" si="1590"/>
        <v>0</v>
      </c>
      <c r="J1101" s="395">
        <f t="shared" ca="1" si="1591"/>
        <v>0</v>
      </c>
      <c r="K1101" s="395">
        <f t="shared" ca="1" si="1592"/>
        <v>0</v>
      </c>
      <c r="L1101" s="395">
        <f t="shared" ca="1" si="1593"/>
        <v>0</v>
      </c>
      <c r="M1101" s="395">
        <f t="shared" ca="1" si="1594"/>
        <v>0</v>
      </c>
      <c r="N1101" s="395">
        <f t="shared" ca="1" si="1595"/>
        <v>0</v>
      </c>
      <c r="O1101" s="395">
        <f t="shared" ca="1" si="1596"/>
        <v>0</v>
      </c>
      <c r="P1101" s="395">
        <f t="shared" ca="1" si="1597"/>
        <v>0</v>
      </c>
      <c r="Q1101" s="395">
        <f t="shared" ca="1" si="1598"/>
        <v>0</v>
      </c>
      <c r="R1101" s="395">
        <f t="shared" ca="1" si="1599"/>
        <v>0</v>
      </c>
      <c r="S1101" s="395">
        <f t="shared" ca="1" si="1600"/>
        <v>0</v>
      </c>
      <c r="T1101" s="395">
        <f t="shared" ca="1" si="1601"/>
        <v>0</v>
      </c>
      <c r="U1101" s="395">
        <f t="shared" ca="1" si="1602"/>
        <v>0</v>
      </c>
      <c r="V1101" s="395">
        <f t="shared" ca="1" si="1603"/>
        <v>0</v>
      </c>
      <c r="W1101" s="395">
        <f t="shared" ca="1" si="1604"/>
        <v>0</v>
      </c>
      <c r="X1101" s="334"/>
      <c r="Y1101" s="249"/>
      <c r="Z1101" s="249"/>
      <c r="AA1101" s="249"/>
      <c r="AB1101" s="249"/>
    </row>
    <row r="1102" spans="1:28" hidden="1" outlineLevel="1">
      <c r="A1102" s="331">
        <v>3</v>
      </c>
      <c r="B1102" s="309" t="str">
        <f t="shared" ca="1" si="1605"/>
        <v>Depreciated Net Capex 2015</v>
      </c>
      <c r="C1102" s="398"/>
      <c r="D1102" s="398"/>
      <c r="E1102" s="399"/>
      <c r="F1102" s="400">
        <f ca="1">($F1094*((1+F$11)^0.5)/F$10)</f>
        <v>0</v>
      </c>
      <c r="G1102" s="395">
        <f ca="1">IF(F1126="n/a",F1102,IFERROR(IF((OFFSET($C1102,0,$A1102))&lt;0,
MIN(0,F1102-(OFFSET($C1102,0,$A1102)/(OFFSET($C1097,-$A1101,$A1102)))),
MAX(0,F1102-(OFFSET($C1102,0,$A1102)/(OFFSET($C1097,-$A1101,$A1102))))),0))</f>
        <v>0</v>
      </c>
      <c r="H1102" s="395">
        <f t="shared" ca="1" si="1589"/>
        <v>0</v>
      </c>
      <c r="I1102" s="395">
        <f t="shared" ca="1" si="1590"/>
        <v>0</v>
      </c>
      <c r="J1102" s="395">
        <f t="shared" ca="1" si="1591"/>
        <v>0</v>
      </c>
      <c r="K1102" s="395">
        <f t="shared" ca="1" si="1592"/>
        <v>0</v>
      </c>
      <c r="L1102" s="395">
        <f t="shared" ca="1" si="1593"/>
        <v>0</v>
      </c>
      <c r="M1102" s="395">
        <f t="shared" ca="1" si="1594"/>
        <v>0</v>
      </c>
      <c r="N1102" s="395">
        <f t="shared" ca="1" si="1595"/>
        <v>0</v>
      </c>
      <c r="O1102" s="395">
        <f t="shared" ca="1" si="1596"/>
        <v>0</v>
      </c>
      <c r="P1102" s="395">
        <f t="shared" ca="1" si="1597"/>
        <v>0</v>
      </c>
      <c r="Q1102" s="395">
        <f t="shared" ca="1" si="1598"/>
        <v>0</v>
      </c>
      <c r="R1102" s="395">
        <f t="shared" ca="1" si="1599"/>
        <v>0</v>
      </c>
      <c r="S1102" s="395">
        <f t="shared" ca="1" si="1600"/>
        <v>0</v>
      </c>
      <c r="T1102" s="395">
        <f t="shared" ca="1" si="1601"/>
        <v>0</v>
      </c>
      <c r="U1102" s="395">
        <f t="shared" ca="1" si="1602"/>
        <v>0</v>
      </c>
      <c r="V1102" s="395">
        <f t="shared" ca="1" si="1603"/>
        <v>0</v>
      </c>
      <c r="W1102" s="395">
        <f t="shared" ca="1" si="1604"/>
        <v>0</v>
      </c>
      <c r="X1102" s="334"/>
      <c r="Y1102" s="334"/>
      <c r="Z1102" s="249"/>
      <c r="AA1102" s="249"/>
      <c r="AB1102" s="249"/>
    </row>
    <row r="1103" spans="1:28" hidden="1" outlineLevel="1">
      <c r="A1103" s="331">
        <v>4</v>
      </c>
      <c r="B1103" s="309" t="str">
        <f t="shared" ca="1" si="1605"/>
        <v>Depreciated Net Capex 2016</v>
      </c>
      <c r="C1103" s="398"/>
      <c r="D1103" s="398"/>
      <c r="E1103" s="398"/>
      <c r="F1103" s="399"/>
      <c r="G1103" s="400">
        <f ca="1">($G1094*((1+G$11)^0.5)/G$10)</f>
        <v>0</v>
      </c>
      <c r="H1103" s="395">
        <f ca="1">IF(G1127="n/a",G1103,IFERROR(IF((OFFSET($C1103,0,$A1103))&lt;0,
MIN(0,G1103-(OFFSET($C1103,0,$A1103)/(OFFSET($C1098,-$A1102,$A1103)))),
MAX(0,G1103-(OFFSET($C1103,0,$A1103)/(OFFSET($C1098,-$A1102,$A1103))))),0))</f>
        <v>0</v>
      </c>
      <c r="I1103" s="395">
        <f t="shared" ca="1" si="1590"/>
        <v>0</v>
      </c>
      <c r="J1103" s="395">
        <f t="shared" ca="1" si="1591"/>
        <v>0</v>
      </c>
      <c r="K1103" s="395">
        <f t="shared" ca="1" si="1592"/>
        <v>0</v>
      </c>
      <c r="L1103" s="395">
        <f t="shared" ca="1" si="1593"/>
        <v>0</v>
      </c>
      <c r="M1103" s="395">
        <f t="shared" ca="1" si="1594"/>
        <v>0</v>
      </c>
      <c r="N1103" s="395">
        <f t="shared" ca="1" si="1595"/>
        <v>0</v>
      </c>
      <c r="O1103" s="395">
        <f t="shared" ca="1" si="1596"/>
        <v>0</v>
      </c>
      <c r="P1103" s="395">
        <f t="shared" ca="1" si="1597"/>
        <v>0</v>
      </c>
      <c r="Q1103" s="395">
        <f t="shared" ca="1" si="1598"/>
        <v>0</v>
      </c>
      <c r="R1103" s="395">
        <f t="shared" ca="1" si="1599"/>
        <v>0</v>
      </c>
      <c r="S1103" s="395">
        <f t="shared" ca="1" si="1600"/>
        <v>0</v>
      </c>
      <c r="T1103" s="395">
        <f t="shared" ca="1" si="1601"/>
        <v>0</v>
      </c>
      <c r="U1103" s="395">
        <f t="shared" ca="1" si="1602"/>
        <v>0</v>
      </c>
      <c r="V1103" s="395">
        <f t="shared" ca="1" si="1603"/>
        <v>0</v>
      </c>
      <c r="W1103" s="395">
        <f t="shared" ca="1" si="1604"/>
        <v>0</v>
      </c>
      <c r="X1103" s="334"/>
      <c r="Y1103" s="334"/>
      <c r="Z1103" s="334"/>
      <c r="AA1103" s="249"/>
      <c r="AB1103" s="249"/>
    </row>
    <row r="1104" spans="1:28" hidden="1" outlineLevel="1">
      <c r="A1104" s="331">
        <v>5</v>
      </c>
      <c r="B1104" s="309" t="str">
        <f t="shared" ca="1" si="1605"/>
        <v>Depreciated Net Capex 2017</v>
      </c>
      <c r="C1104" s="398"/>
      <c r="D1104" s="398"/>
      <c r="E1104" s="398"/>
      <c r="F1104" s="398"/>
      <c r="G1104" s="399"/>
      <c r="H1104" s="400">
        <f ca="1">(H1094*((1+H$11)^0.5)/H$10)</f>
        <v>0</v>
      </c>
      <c r="I1104" s="395">
        <f ca="1">IF(H1128="n/a",H1104,IFERROR(IF((OFFSET($C1104,0,$A1104))&lt;0,
MIN(0,H1104-(OFFSET($C1104,0,$A1104)/(OFFSET($C1099,-$A1103,$A1104)))),
MAX(0,H1104-(OFFSET($C1104,0,$A1104)/(OFFSET($C1099,-$A1103,$A1104))))),0))</f>
        <v>0</v>
      </c>
      <c r="J1104" s="395">
        <f t="shared" ca="1" si="1591"/>
        <v>0</v>
      </c>
      <c r="K1104" s="395">
        <f t="shared" ca="1" si="1592"/>
        <v>0</v>
      </c>
      <c r="L1104" s="395">
        <f t="shared" ca="1" si="1593"/>
        <v>0</v>
      </c>
      <c r="M1104" s="395">
        <f t="shared" ca="1" si="1594"/>
        <v>0</v>
      </c>
      <c r="N1104" s="395">
        <f t="shared" ca="1" si="1595"/>
        <v>0</v>
      </c>
      <c r="O1104" s="395">
        <f t="shared" ca="1" si="1596"/>
        <v>0</v>
      </c>
      <c r="P1104" s="395">
        <f t="shared" ca="1" si="1597"/>
        <v>0</v>
      </c>
      <c r="Q1104" s="395">
        <f t="shared" ca="1" si="1598"/>
        <v>0</v>
      </c>
      <c r="R1104" s="395">
        <f t="shared" ca="1" si="1599"/>
        <v>0</v>
      </c>
      <c r="S1104" s="395">
        <f t="shared" ca="1" si="1600"/>
        <v>0</v>
      </c>
      <c r="T1104" s="395">
        <f t="shared" ca="1" si="1601"/>
        <v>0</v>
      </c>
      <c r="U1104" s="395">
        <f t="shared" ca="1" si="1602"/>
        <v>0</v>
      </c>
      <c r="V1104" s="395">
        <f t="shared" ca="1" si="1603"/>
        <v>0</v>
      </c>
      <c r="W1104" s="395">
        <f t="shared" ca="1" si="1604"/>
        <v>0</v>
      </c>
      <c r="X1104" s="334"/>
      <c r="Y1104" s="334"/>
      <c r="Z1104" s="334"/>
      <c r="AA1104" s="249"/>
      <c r="AB1104" s="249"/>
    </row>
    <row r="1105" spans="1:28" hidden="1" outlineLevel="1">
      <c r="A1105" s="331">
        <v>6</v>
      </c>
      <c r="B1105" s="309" t="str">
        <f t="shared" ca="1" si="1605"/>
        <v>Depreciated Net Capex 2018</v>
      </c>
      <c r="C1105" s="398"/>
      <c r="D1105" s="398"/>
      <c r="E1105" s="398"/>
      <c r="F1105" s="398"/>
      <c r="G1105" s="398"/>
      <c r="H1105" s="399"/>
      <c r="I1105" s="400">
        <f ca="1">(I1094*((1+I$11)^0.5)/I$10)</f>
        <v>0</v>
      </c>
      <c r="J1105" s="395">
        <f ca="1">IF(I1129="n/a",I1105,IFERROR(IF((OFFSET($C1105,0,$A1105))&lt;0,
MIN(0,I1105-(OFFSET($C1105,0,$A1105)/(OFFSET($C1100,-$A1104,$A1105)))),
MAX(0,I1105-(OFFSET($C1105,0,$A1105)/(OFFSET($C1100,-$A1104,$A1105))))),0))</f>
        <v>0</v>
      </c>
      <c r="K1105" s="395">
        <f t="shared" ca="1" si="1592"/>
        <v>0</v>
      </c>
      <c r="L1105" s="395">
        <f t="shared" ca="1" si="1593"/>
        <v>0</v>
      </c>
      <c r="M1105" s="395">
        <f t="shared" ca="1" si="1594"/>
        <v>0</v>
      </c>
      <c r="N1105" s="395">
        <f t="shared" ca="1" si="1595"/>
        <v>0</v>
      </c>
      <c r="O1105" s="395">
        <f t="shared" ca="1" si="1596"/>
        <v>0</v>
      </c>
      <c r="P1105" s="395">
        <f t="shared" ca="1" si="1597"/>
        <v>0</v>
      </c>
      <c r="Q1105" s="395">
        <f t="shared" ca="1" si="1598"/>
        <v>0</v>
      </c>
      <c r="R1105" s="395">
        <f t="shared" ca="1" si="1599"/>
        <v>0</v>
      </c>
      <c r="S1105" s="395">
        <f t="shared" ca="1" si="1600"/>
        <v>0</v>
      </c>
      <c r="T1105" s="395">
        <f t="shared" ca="1" si="1601"/>
        <v>0</v>
      </c>
      <c r="U1105" s="395">
        <f t="shared" ca="1" si="1602"/>
        <v>0</v>
      </c>
      <c r="V1105" s="395">
        <f t="shared" ca="1" si="1603"/>
        <v>0</v>
      </c>
      <c r="W1105" s="395">
        <f t="shared" ca="1" si="1604"/>
        <v>0</v>
      </c>
      <c r="X1105" s="334"/>
      <c r="Y1105" s="334"/>
      <c r="Z1105" s="334"/>
      <c r="AA1105" s="249"/>
      <c r="AB1105" s="249"/>
    </row>
    <row r="1106" spans="1:28" hidden="1" outlineLevel="1">
      <c r="A1106" s="331">
        <v>7</v>
      </c>
      <c r="B1106" s="309" t="str">
        <f t="shared" ca="1" si="1605"/>
        <v>Depreciated Net Capex 2019</v>
      </c>
      <c r="C1106" s="398"/>
      <c r="D1106" s="398"/>
      <c r="E1106" s="398"/>
      <c r="F1106" s="398"/>
      <c r="G1106" s="398"/>
      <c r="H1106" s="398"/>
      <c r="I1106" s="399"/>
      <c r="J1106" s="400">
        <f ca="1">(J1094*((1+J$11)^0.5)/J$10)</f>
        <v>0</v>
      </c>
      <c r="K1106" s="395">
        <f ca="1">IF(J1130="n/a",J1106,IFERROR(IF((OFFSET($C1106,0,$A1106))&lt;0,
MIN(0,J1106-(OFFSET($C1106,0,$A1106)/(OFFSET($C1101,-$A1105,$A1106)))),
MAX(0,J1106-(OFFSET($C1106,0,$A1106)/(OFFSET($C1101,-$A1105,$A1106))))),0))</f>
        <v>0</v>
      </c>
      <c r="L1106" s="395">
        <f t="shared" ca="1" si="1593"/>
        <v>0</v>
      </c>
      <c r="M1106" s="395">
        <f t="shared" ca="1" si="1594"/>
        <v>0</v>
      </c>
      <c r="N1106" s="395">
        <f t="shared" ca="1" si="1595"/>
        <v>0</v>
      </c>
      <c r="O1106" s="395">
        <f t="shared" ca="1" si="1596"/>
        <v>0</v>
      </c>
      <c r="P1106" s="395">
        <f t="shared" ca="1" si="1597"/>
        <v>0</v>
      </c>
      <c r="Q1106" s="395">
        <f t="shared" ca="1" si="1598"/>
        <v>0</v>
      </c>
      <c r="R1106" s="395">
        <f t="shared" ca="1" si="1599"/>
        <v>0</v>
      </c>
      <c r="S1106" s="395">
        <f t="shared" ca="1" si="1600"/>
        <v>0</v>
      </c>
      <c r="T1106" s="395">
        <f t="shared" ca="1" si="1601"/>
        <v>0</v>
      </c>
      <c r="U1106" s="395">
        <f t="shared" ca="1" si="1602"/>
        <v>0</v>
      </c>
      <c r="V1106" s="395">
        <f t="shared" ca="1" si="1603"/>
        <v>0</v>
      </c>
      <c r="W1106" s="395">
        <f t="shared" ca="1" si="1604"/>
        <v>0</v>
      </c>
      <c r="X1106" s="334"/>
      <c r="Y1106" s="334"/>
      <c r="Z1106" s="334"/>
      <c r="AA1106" s="249"/>
      <c r="AB1106" s="249"/>
    </row>
    <row r="1107" spans="1:28" hidden="1" outlineLevel="1">
      <c r="A1107" s="331">
        <v>8</v>
      </c>
      <c r="B1107" s="309" t="str">
        <f t="shared" ca="1" si="1605"/>
        <v>Depreciated Net Capex 2020</v>
      </c>
      <c r="C1107" s="398"/>
      <c r="D1107" s="398"/>
      <c r="E1107" s="398"/>
      <c r="F1107" s="398"/>
      <c r="G1107" s="398"/>
      <c r="H1107" s="398"/>
      <c r="I1107" s="398"/>
      <c r="J1107" s="399"/>
      <c r="K1107" s="400">
        <f ca="1">(K1094*((1+K$11)^0.5)/K$10)</f>
        <v>0</v>
      </c>
      <c r="L1107" s="395">
        <f ca="1">IF(K1131="n/a",K1107,IFERROR(IF((OFFSET($C1107,0,$A1107))&lt;0,
MIN(0,K1107-(OFFSET($C1107,0,$A1107)/(OFFSET($C1102,-$A1106,$A1107)))),
MAX(0,K1107-(OFFSET($C1107,0,$A1107)/(OFFSET($C1102,-$A1106,$A1107))))),0))</f>
        <v>0</v>
      </c>
      <c r="M1107" s="395">
        <f t="shared" ca="1" si="1594"/>
        <v>0</v>
      </c>
      <c r="N1107" s="395">
        <f t="shared" ca="1" si="1595"/>
        <v>0</v>
      </c>
      <c r="O1107" s="395">
        <f t="shared" ca="1" si="1596"/>
        <v>0</v>
      </c>
      <c r="P1107" s="395">
        <f t="shared" ca="1" si="1597"/>
        <v>0</v>
      </c>
      <c r="Q1107" s="395">
        <f t="shared" ca="1" si="1598"/>
        <v>0</v>
      </c>
      <c r="R1107" s="395">
        <f t="shared" ca="1" si="1599"/>
        <v>0</v>
      </c>
      <c r="S1107" s="395">
        <f t="shared" ca="1" si="1600"/>
        <v>0</v>
      </c>
      <c r="T1107" s="395">
        <f t="shared" ca="1" si="1601"/>
        <v>0</v>
      </c>
      <c r="U1107" s="395">
        <f t="shared" ca="1" si="1602"/>
        <v>0</v>
      </c>
      <c r="V1107" s="395">
        <f t="shared" ca="1" si="1603"/>
        <v>0</v>
      </c>
      <c r="W1107" s="395">
        <f t="shared" ca="1" si="1604"/>
        <v>0</v>
      </c>
      <c r="X1107" s="334"/>
      <c r="Y1107" s="334"/>
      <c r="Z1107" s="334"/>
      <c r="AA1107" s="249"/>
      <c r="AB1107" s="249"/>
    </row>
    <row r="1108" spans="1:28" hidden="1" outlineLevel="1">
      <c r="A1108" s="331">
        <v>9</v>
      </c>
      <c r="B1108" s="309" t="str">
        <f t="shared" ca="1" si="1605"/>
        <v>Depreciated Net Capex 2021</v>
      </c>
      <c r="C1108" s="398"/>
      <c r="D1108" s="398"/>
      <c r="E1108" s="398"/>
      <c r="F1108" s="398"/>
      <c r="G1108" s="398"/>
      <c r="H1108" s="398"/>
      <c r="I1108" s="398"/>
      <c r="J1108" s="398"/>
      <c r="K1108" s="399"/>
      <c r="L1108" s="400">
        <f ca="1">(L1094*((1+L$11)^0.5)/L$10)</f>
        <v>0</v>
      </c>
      <c r="M1108" s="395">
        <f ca="1">IF(L1132="n/a",L1108,IFERROR(IF((OFFSET($C1108,0,$A1108))&lt;0,
MIN(0,L1108-(OFFSET($C1108,0,$A1108)/(OFFSET($C1103,-$A1107,$A1108)))),
MAX(0,L1108-(OFFSET($C1108,0,$A1108)/(OFFSET($C1103,-$A1107,$A1108))))),0))</f>
        <v>0</v>
      </c>
      <c r="N1108" s="395">
        <f t="shared" ca="1" si="1595"/>
        <v>0</v>
      </c>
      <c r="O1108" s="395">
        <f t="shared" ca="1" si="1596"/>
        <v>0</v>
      </c>
      <c r="P1108" s="395">
        <f t="shared" ca="1" si="1597"/>
        <v>0</v>
      </c>
      <c r="Q1108" s="395">
        <f t="shared" ca="1" si="1598"/>
        <v>0</v>
      </c>
      <c r="R1108" s="395">
        <f t="shared" ca="1" si="1599"/>
        <v>0</v>
      </c>
      <c r="S1108" s="395">
        <f t="shared" ca="1" si="1600"/>
        <v>0</v>
      </c>
      <c r="T1108" s="395">
        <f t="shared" ca="1" si="1601"/>
        <v>0</v>
      </c>
      <c r="U1108" s="395">
        <f t="shared" ca="1" si="1602"/>
        <v>0</v>
      </c>
      <c r="V1108" s="395">
        <f t="shared" ca="1" si="1603"/>
        <v>0</v>
      </c>
      <c r="W1108" s="395">
        <f t="shared" ca="1" si="1604"/>
        <v>0</v>
      </c>
      <c r="X1108" s="334"/>
      <c r="Y1108" s="334"/>
      <c r="Z1108" s="334"/>
      <c r="AA1108" s="249"/>
      <c r="AB1108" s="249"/>
    </row>
    <row r="1109" spans="1:28" hidden="1" outlineLevel="1">
      <c r="A1109" s="331">
        <v>10</v>
      </c>
      <c r="B1109" s="309" t="str">
        <f t="shared" ca="1" si="1605"/>
        <v>Depreciated Net Capex 2022</v>
      </c>
      <c r="C1109" s="398"/>
      <c r="D1109" s="398"/>
      <c r="E1109" s="398"/>
      <c r="F1109" s="398"/>
      <c r="G1109" s="398"/>
      <c r="H1109" s="398"/>
      <c r="I1109" s="398"/>
      <c r="J1109" s="398"/>
      <c r="K1109" s="398"/>
      <c r="L1109" s="399"/>
      <c r="M1109" s="400">
        <f ca="1">(M1094*((1+M$11)^0.5)/M$10)</f>
        <v>0</v>
      </c>
      <c r="N1109" s="395">
        <f ca="1">IF(M1133="n/a",M1109,IFERROR(IF((OFFSET($C1109,0,$A1109))&lt;0,
MIN(0,M1109-(OFFSET($C1109,0,$A1109)/(OFFSET($C1104,-$A1108,$A1109)))),
MAX(0,M1109-(OFFSET($C1109,0,$A1109)/(OFFSET($C1104,-$A1108,$A1109))))),0))</f>
        <v>0</v>
      </c>
      <c r="O1109" s="395">
        <f t="shared" ca="1" si="1596"/>
        <v>0</v>
      </c>
      <c r="P1109" s="395">
        <f t="shared" ca="1" si="1597"/>
        <v>0</v>
      </c>
      <c r="Q1109" s="395">
        <f t="shared" ca="1" si="1598"/>
        <v>0</v>
      </c>
      <c r="R1109" s="395">
        <f t="shared" ca="1" si="1599"/>
        <v>0</v>
      </c>
      <c r="S1109" s="395">
        <f t="shared" ca="1" si="1600"/>
        <v>0</v>
      </c>
      <c r="T1109" s="395">
        <f t="shared" ca="1" si="1601"/>
        <v>0</v>
      </c>
      <c r="U1109" s="395">
        <f t="shared" ca="1" si="1602"/>
        <v>0</v>
      </c>
      <c r="V1109" s="395">
        <f t="shared" ca="1" si="1603"/>
        <v>0</v>
      </c>
      <c r="W1109" s="395">
        <f t="shared" ca="1" si="1604"/>
        <v>0</v>
      </c>
      <c r="X1109" s="334"/>
      <c r="Y1109" s="334"/>
      <c r="Z1109" s="334"/>
      <c r="AA1109" s="249"/>
      <c r="AB1109" s="249"/>
    </row>
    <row r="1110" spans="1:28" hidden="1" outlineLevel="1">
      <c r="A1110" s="331">
        <v>11</v>
      </c>
      <c r="B1110" s="309" t="str">
        <f t="shared" ca="1" si="1605"/>
        <v>Depreciated Net Capex 2023</v>
      </c>
      <c r="C1110" s="398"/>
      <c r="D1110" s="398"/>
      <c r="E1110" s="398"/>
      <c r="F1110" s="398"/>
      <c r="G1110" s="398"/>
      <c r="H1110" s="398"/>
      <c r="I1110" s="398"/>
      <c r="J1110" s="398"/>
      <c r="K1110" s="398"/>
      <c r="L1110" s="398"/>
      <c r="M1110" s="399"/>
      <c r="N1110" s="400">
        <f>(N1094*((1+N$11)^0.5)/N$10)</f>
        <v>0</v>
      </c>
      <c r="O1110" s="395">
        <f ca="1">IF(N1134="n/a",N1110,IFERROR(IF((OFFSET($C1110,0,$A1110))&lt;0,
MIN(0,N1110-(OFFSET($C1110,0,$A1110)/(OFFSET($C1105,-$A1109,$A1110)))),
MAX(0,N1110-(OFFSET($C1110,0,$A1110)/(OFFSET($C1105,-$A1109,$A1110))))),0))</f>
        <v>0</v>
      </c>
      <c r="P1110" s="395">
        <f t="shared" ca="1" si="1597"/>
        <v>0</v>
      </c>
      <c r="Q1110" s="395">
        <f t="shared" ca="1" si="1598"/>
        <v>0</v>
      </c>
      <c r="R1110" s="395">
        <f t="shared" ca="1" si="1599"/>
        <v>0</v>
      </c>
      <c r="S1110" s="395">
        <f t="shared" ca="1" si="1600"/>
        <v>0</v>
      </c>
      <c r="T1110" s="395">
        <f t="shared" ca="1" si="1601"/>
        <v>0</v>
      </c>
      <c r="U1110" s="395">
        <f t="shared" ca="1" si="1602"/>
        <v>0</v>
      </c>
      <c r="V1110" s="395">
        <f t="shared" ca="1" si="1603"/>
        <v>0</v>
      </c>
      <c r="W1110" s="395">
        <f t="shared" ca="1" si="1604"/>
        <v>0</v>
      </c>
      <c r="X1110" s="334"/>
      <c r="Y1110" s="334"/>
      <c r="Z1110" s="334"/>
      <c r="AA1110" s="249"/>
      <c r="AB1110" s="249"/>
    </row>
    <row r="1111" spans="1:28" hidden="1" outlineLevel="1">
      <c r="A1111" s="331">
        <v>12</v>
      </c>
      <c r="B1111" s="309" t="str">
        <f t="shared" ca="1" si="1605"/>
        <v>Depreciated Net Capex 2024</v>
      </c>
      <c r="C1111" s="398"/>
      <c r="D1111" s="398"/>
      <c r="E1111" s="398"/>
      <c r="F1111" s="398"/>
      <c r="G1111" s="398"/>
      <c r="H1111" s="398"/>
      <c r="I1111" s="398"/>
      <c r="J1111" s="398"/>
      <c r="K1111" s="398"/>
      <c r="L1111" s="398"/>
      <c r="M1111" s="398"/>
      <c r="N1111" s="399"/>
      <c r="O1111" s="400">
        <f>(O1094*((1+O$11)^0.5)/O$10)</f>
        <v>0</v>
      </c>
      <c r="P1111" s="395">
        <f ca="1">IF(O1135="n/a",O1111,IFERROR(IF((OFFSET($C1111,0,$A1111))&lt;0,
MIN(0,O1111-(OFFSET($C1111,0,$A1111)/(OFFSET($C1106,-$A1110,$A1111)))),
MAX(0,O1111-(OFFSET($C1111,0,$A1111)/(OFFSET($C1106,-$A1110,$A1111))))),0))</f>
        <v>0</v>
      </c>
      <c r="Q1111" s="395">
        <f t="shared" ca="1" si="1598"/>
        <v>0</v>
      </c>
      <c r="R1111" s="395">
        <f t="shared" ca="1" si="1599"/>
        <v>0</v>
      </c>
      <c r="S1111" s="395">
        <f t="shared" ca="1" si="1600"/>
        <v>0</v>
      </c>
      <c r="T1111" s="395">
        <f t="shared" ca="1" si="1601"/>
        <v>0</v>
      </c>
      <c r="U1111" s="395">
        <f t="shared" ca="1" si="1602"/>
        <v>0</v>
      </c>
      <c r="V1111" s="395">
        <f t="shared" ca="1" si="1603"/>
        <v>0</v>
      </c>
      <c r="W1111" s="395">
        <f t="shared" ca="1" si="1604"/>
        <v>0</v>
      </c>
      <c r="X1111" s="334"/>
      <c r="Y1111" s="334"/>
      <c r="Z1111" s="334"/>
      <c r="AA1111" s="249"/>
      <c r="AB1111" s="249"/>
    </row>
    <row r="1112" spans="1:28" hidden="1" outlineLevel="1">
      <c r="A1112" s="331">
        <v>13</v>
      </c>
      <c r="B1112" s="309" t="str">
        <f t="shared" ca="1" si="1605"/>
        <v>Depreciated Net Capex 2025</v>
      </c>
      <c r="C1112" s="398"/>
      <c r="D1112" s="398"/>
      <c r="E1112" s="398"/>
      <c r="F1112" s="398"/>
      <c r="G1112" s="398"/>
      <c r="H1112" s="398"/>
      <c r="I1112" s="398"/>
      <c r="J1112" s="398"/>
      <c r="K1112" s="398"/>
      <c r="L1112" s="398"/>
      <c r="M1112" s="398"/>
      <c r="N1112" s="398"/>
      <c r="O1112" s="399"/>
      <c r="P1112" s="400">
        <f>(P1094*((1+P$11)^0.5)/P$10)</f>
        <v>0</v>
      </c>
      <c r="Q1112" s="395">
        <f ca="1">IF(P1136="n/a",P1112,IFERROR(IF((OFFSET($C1112,0,$A1112))&lt;0,
MIN(0,P1112-(OFFSET($C1112,0,$A1112)/(OFFSET($C1107,-$A1111,$A1112)))),
MAX(0,P1112-(OFFSET($C1112,0,$A1112)/(OFFSET($C1107,-$A1111,$A1112))))),0))</f>
        <v>0</v>
      </c>
      <c r="R1112" s="395">
        <f t="shared" ca="1" si="1599"/>
        <v>0</v>
      </c>
      <c r="S1112" s="395">
        <f t="shared" ca="1" si="1600"/>
        <v>0</v>
      </c>
      <c r="T1112" s="395">
        <f t="shared" ca="1" si="1601"/>
        <v>0</v>
      </c>
      <c r="U1112" s="395">
        <f t="shared" ca="1" si="1602"/>
        <v>0</v>
      </c>
      <c r="V1112" s="395">
        <f t="shared" ca="1" si="1603"/>
        <v>0</v>
      </c>
      <c r="W1112" s="395">
        <f t="shared" ca="1" si="1604"/>
        <v>0</v>
      </c>
      <c r="X1112" s="334"/>
      <c r="Y1112" s="334"/>
      <c r="Z1112" s="334"/>
      <c r="AA1112" s="249"/>
      <c r="AB1112" s="249"/>
    </row>
    <row r="1113" spans="1:28" hidden="1" outlineLevel="1">
      <c r="A1113" s="331">
        <v>14</v>
      </c>
      <c r="B1113" s="309" t="str">
        <f t="shared" ca="1" si="1605"/>
        <v>Depreciated Net Capex 2026</v>
      </c>
      <c r="C1113" s="398"/>
      <c r="D1113" s="398"/>
      <c r="E1113" s="398"/>
      <c r="F1113" s="398"/>
      <c r="G1113" s="398"/>
      <c r="H1113" s="398"/>
      <c r="I1113" s="398"/>
      <c r="J1113" s="398"/>
      <c r="K1113" s="398"/>
      <c r="L1113" s="398"/>
      <c r="M1113" s="398"/>
      <c r="N1113" s="398"/>
      <c r="O1113" s="398"/>
      <c r="P1113" s="399"/>
      <c r="Q1113" s="400">
        <f>(Q1094*((1+Q$11)^0.5)/Q$10)</f>
        <v>0</v>
      </c>
      <c r="R1113" s="395">
        <f ca="1">IF(Q1137="n/a",Q1113,IFERROR(IF((OFFSET($C1113,0,$A1113))&lt;0,
MIN(0,Q1113-(OFFSET($C1113,0,$A1113)/(OFFSET($C1108,-$A1112,$A1113)))),
MAX(0,Q1113-(OFFSET($C1113,0,$A1113)/(OFFSET($C1108,-$A1112,$A1113))))),0))</f>
        <v>0</v>
      </c>
      <c r="S1113" s="395">
        <f t="shared" ca="1" si="1600"/>
        <v>0</v>
      </c>
      <c r="T1113" s="395">
        <f t="shared" ca="1" si="1601"/>
        <v>0</v>
      </c>
      <c r="U1113" s="395">
        <f t="shared" ca="1" si="1602"/>
        <v>0</v>
      </c>
      <c r="V1113" s="395">
        <f t="shared" ca="1" si="1603"/>
        <v>0</v>
      </c>
      <c r="W1113" s="395">
        <f t="shared" ca="1" si="1604"/>
        <v>0</v>
      </c>
      <c r="X1113" s="334"/>
      <c r="Y1113" s="334"/>
      <c r="Z1113" s="334"/>
      <c r="AA1113" s="249"/>
      <c r="AB1113" s="249"/>
    </row>
    <row r="1114" spans="1:28" hidden="1" outlineLevel="1">
      <c r="A1114" s="331">
        <v>15</v>
      </c>
      <c r="B1114" s="309" t="str">
        <f t="shared" ca="1" si="1605"/>
        <v>Depreciated Net Capex 2027</v>
      </c>
      <c r="C1114" s="398"/>
      <c r="D1114" s="398"/>
      <c r="E1114" s="398"/>
      <c r="F1114" s="398"/>
      <c r="G1114" s="398"/>
      <c r="H1114" s="398"/>
      <c r="I1114" s="398"/>
      <c r="J1114" s="398"/>
      <c r="K1114" s="398"/>
      <c r="L1114" s="398"/>
      <c r="M1114" s="398"/>
      <c r="N1114" s="398"/>
      <c r="O1114" s="398"/>
      <c r="P1114" s="398"/>
      <c r="Q1114" s="399"/>
      <c r="R1114" s="400">
        <f>(R1094*((1+R$11)^0.5)/R$10)</f>
        <v>0</v>
      </c>
      <c r="S1114" s="395">
        <f ca="1">IF(R1138="n/a",R1114,IFERROR(IF((OFFSET($C1114,0,$A1114))&lt;0,
MIN(0,R1114-(OFFSET($C1114,0,$A1114)/(OFFSET($C1109,-$A1113,$A1114)))),
MAX(0,R1114-(OFFSET($C1114,0,$A1114)/(OFFSET($C1109,-$A1113,$A1114))))),0))</f>
        <v>0</v>
      </c>
      <c r="T1114" s="395">
        <f t="shared" ca="1" si="1601"/>
        <v>0</v>
      </c>
      <c r="U1114" s="395">
        <f t="shared" ca="1" si="1602"/>
        <v>0</v>
      </c>
      <c r="V1114" s="395">
        <f t="shared" ca="1" si="1603"/>
        <v>0</v>
      </c>
      <c r="W1114" s="395">
        <f t="shared" ca="1" si="1604"/>
        <v>0</v>
      </c>
      <c r="X1114" s="334"/>
      <c r="Y1114" s="334"/>
      <c r="Z1114" s="334"/>
      <c r="AA1114" s="249"/>
      <c r="AB1114" s="249"/>
    </row>
    <row r="1115" spans="1:28" hidden="1" outlineLevel="1">
      <c r="A1115" s="331">
        <v>16</v>
      </c>
      <c r="B1115" s="309" t="str">
        <f t="shared" ca="1" si="1605"/>
        <v>Depreciated Net Capex 2028</v>
      </c>
      <c r="C1115" s="398"/>
      <c r="D1115" s="398"/>
      <c r="E1115" s="398"/>
      <c r="F1115" s="398"/>
      <c r="G1115" s="398"/>
      <c r="H1115" s="398"/>
      <c r="I1115" s="398"/>
      <c r="J1115" s="398"/>
      <c r="K1115" s="398"/>
      <c r="L1115" s="398"/>
      <c r="M1115" s="398"/>
      <c r="N1115" s="398"/>
      <c r="O1115" s="398"/>
      <c r="P1115" s="398"/>
      <c r="Q1115" s="398"/>
      <c r="R1115" s="399"/>
      <c r="S1115" s="400">
        <f>(S1094*((1+S$11)^0.5)/S$10)</f>
        <v>0</v>
      </c>
      <c r="T1115" s="395">
        <f ca="1">IF(S1139="n/a",S1115,IFERROR(IF((OFFSET($C1115,0,$A1115))&lt;0,
MIN(0,S1115-(OFFSET($C1115,0,$A1115)/(OFFSET($C1110,-$A1114,$A1115)))),
MAX(0,S1115-(OFFSET($C1115,0,$A1115)/(OFFSET($C1110,-$A1114,$A1115))))),0))</f>
        <v>0</v>
      </c>
      <c r="U1115" s="395">
        <f t="shared" ca="1" si="1602"/>
        <v>0</v>
      </c>
      <c r="V1115" s="395">
        <f t="shared" ca="1" si="1603"/>
        <v>0</v>
      </c>
      <c r="W1115" s="395">
        <f t="shared" ca="1" si="1604"/>
        <v>0</v>
      </c>
      <c r="X1115" s="334"/>
      <c r="Y1115" s="334"/>
      <c r="Z1115" s="334"/>
      <c r="AA1115" s="249"/>
      <c r="AB1115" s="249"/>
    </row>
    <row r="1116" spans="1:28" hidden="1" outlineLevel="1">
      <c r="A1116" s="331">
        <v>17</v>
      </c>
      <c r="B1116" s="309" t="str">
        <f t="shared" ca="1" si="1605"/>
        <v>Depreciated Net Capex 2029</v>
      </c>
      <c r="C1116" s="398"/>
      <c r="D1116" s="398"/>
      <c r="E1116" s="398"/>
      <c r="F1116" s="398"/>
      <c r="G1116" s="398"/>
      <c r="H1116" s="398"/>
      <c r="I1116" s="398"/>
      <c r="J1116" s="398"/>
      <c r="K1116" s="398"/>
      <c r="L1116" s="398"/>
      <c r="M1116" s="398"/>
      <c r="N1116" s="398"/>
      <c r="O1116" s="398"/>
      <c r="P1116" s="398"/>
      <c r="Q1116" s="398"/>
      <c r="R1116" s="398"/>
      <c r="S1116" s="399"/>
      <c r="T1116" s="400">
        <f>(T1094*((1+T$11)^0.5)/T$10)</f>
        <v>0</v>
      </c>
      <c r="U1116" s="395">
        <f ca="1">IF(T1140="n/a",T1116,IFERROR(IF((OFFSET($C1116,0,$A1116))&lt;0,
MIN(0,T1116-(OFFSET($C1116,0,$A1116)/(OFFSET($C1111,-$A1115,$A1116)))),
MAX(0,T1116-(OFFSET($C1116,0,$A1116)/(OFFSET($C1111,-$A1115,$A1116))))),0))</f>
        <v>0</v>
      </c>
      <c r="V1116" s="395">
        <f t="shared" ca="1" si="1603"/>
        <v>0</v>
      </c>
      <c r="W1116" s="395">
        <f t="shared" ca="1" si="1604"/>
        <v>0</v>
      </c>
      <c r="X1116" s="334"/>
      <c r="Y1116" s="334"/>
      <c r="Z1116" s="334"/>
      <c r="AA1116" s="249"/>
      <c r="AB1116" s="249"/>
    </row>
    <row r="1117" spans="1:28" hidden="1" outlineLevel="1">
      <c r="A1117" s="331">
        <v>18</v>
      </c>
      <c r="B1117" s="309" t="str">
        <f t="shared" ca="1" si="1605"/>
        <v>Depreciated Net Capex 2030</v>
      </c>
      <c r="C1117" s="398"/>
      <c r="D1117" s="398"/>
      <c r="E1117" s="398"/>
      <c r="F1117" s="398"/>
      <c r="G1117" s="398"/>
      <c r="H1117" s="398"/>
      <c r="I1117" s="398"/>
      <c r="J1117" s="398"/>
      <c r="K1117" s="398"/>
      <c r="L1117" s="398"/>
      <c r="M1117" s="398"/>
      <c r="N1117" s="398"/>
      <c r="O1117" s="398"/>
      <c r="P1117" s="398"/>
      <c r="Q1117" s="398"/>
      <c r="R1117" s="398"/>
      <c r="S1117" s="398"/>
      <c r="T1117" s="399"/>
      <c r="U1117" s="400">
        <f>(U1094*((1+U$11)^0.5)/U$10)</f>
        <v>0</v>
      </c>
      <c r="V1117" s="395">
        <f ca="1">IF(U1141="n/a",U1117,IFERROR(IF((OFFSET($C1117,0,$A1117))&lt;0,
MIN(0,U1117-(OFFSET($C1117,0,$A1117)/(OFFSET($C1112,-$A1116,$A1117)))),
MAX(0,U1117-(OFFSET($C1117,0,$A1117)/(OFFSET($C1112,-$A1116,$A1117))))),0))</f>
        <v>0</v>
      </c>
      <c r="W1117" s="395">
        <f t="shared" ca="1" si="1604"/>
        <v>0</v>
      </c>
      <c r="X1117" s="334"/>
      <c r="Y1117" s="334"/>
      <c r="Z1117" s="334"/>
      <c r="AA1117" s="249"/>
      <c r="AB1117" s="249"/>
    </row>
    <row r="1118" spans="1:28" hidden="1" outlineLevel="1">
      <c r="A1118" s="331">
        <v>19</v>
      </c>
      <c r="B1118" s="309" t="str">
        <f t="shared" ca="1" si="1605"/>
        <v>Depreciated Net Capex 2031</v>
      </c>
      <c r="C1118" s="398"/>
      <c r="D1118" s="398"/>
      <c r="E1118" s="398"/>
      <c r="F1118" s="398"/>
      <c r="G1118" s="398"/>
      <c r="H1118" s="398"/>
      <c r="I1118" s="398"/>
      <c r="J1118" s="398"/>
      <c r="K1118" s="398"/>
      <c r="L1118" s="398"/>
      <c r="M1118" s="398"/>
      <c r="N1118" s="398"/>
      <c r="O1118" s="398"/>
      <c r="P1118" s="398"/>
      <c r="Q1118" s="398"/>
      <c r="R1118" s="398"/>
      <c r="S1118" s="398"/>
      <c r="T1118" s="398"/>
      <c r="U1118" s="399"/>
      <c r="V1118" s="400">
        <f>(V1094*((1+V$11)^0.5)/V$10)</f>
        <v>0</v>
      </c>
      <c r="W1118" s="395">
        <f ca="1">IF(V1142="n/a",V1118,IFERROR(IF((OFFSET($C1118,0,$A1118))&lt;0,
MIN(0,V1118-(OFFSET($C1118,0,$A1118)/(OFFSET($C1113,-$A1117,$A1118)))),
MAX(0,V1118-(OFFSET($C1118,0,$A1118)/(OFFSET($C1113,-$A1117,$A1118))))),0))</f>
        <v>0</v>
      </c>
      <c r="X1118" s="334"/>
      <c r="Y1118" s="334"/>
      <c r="Z1118" s="334"/>
      <c r="AA1118" s="249"/>
      <c r="AB1118" s="249"/>
    </row>
    <row r="1119" spans="1:28" hidden="1" outlineLevel="1">
      <c r="A1119" s="331">
        <v>20</v>
      </c>
      <c r="B1119" s="309" t="str">
        <f ca="1">"Depreciated Net Capex "&amp;OFFSET($C$6,0,A1119)</f>
        <v>Depreciated Net Capex 2032</v>
      </c>
      <c r="C1119" s="398"/>
      <c r="D1119" s="398"/>
      <c r="E1119" s="398"/>
      <c r="F1119" s="398"/>
      <c r="G1119" s="398"/>
      <c r="H1119" s="398"/>
      <c r="I1119" s="398"/>
      <c r="J1119" s="398"/>
      <c r="K1119" s="398"/>
      <c r="L1119" s="398"/>
      <c r="M1119" s="398"/>
      <c r="N1119" s="398"/>
      <c r="O1119" s="398"/>
      <c r="P1119" s="398"/>
      <c r="Q1119" s="398"/>
      <c r="R1119" s="398"/>
      <c r="S1119" s="398"/>
      <c r="T1119" s="398"/>
      <c r="U1119" s="398"/>
      <c r="V1119" s="399"/>
      <c r="W1119" s="395">
        <f>(W1094*((1+W$11)^0.5)/W$10)</f>
        <v>0</v>
      </c>
      <c r="X1119" s="249"/>
      <c r="Y1119" s="249"/>
      <c r="Z1119" s="249"/>
      <c r="AA1119" s="249"/>
      <c r="AB1119" s="249"/>
    </row>
    <row r="1120" spans="1:28" hidden="1" outlineLevel="1">
      <c r="A1120" s="249"/>
      <c r="B1120" s="332"/>
      <c r="C1120" s="395"/>
      <c r="D1120" s="395"/>
      <c r="E1120" s="395"/>
      <c r="F1120" s="395"/>
      <c r="G1120" s="395"/>
      <c r="H1120" s="395"/>
      <c r="I1120" s="395"/>
      <c r="J1120" s="395"/>
      <c r="K1120" s="395"/>
      <c r="L1120" s="395"/>
      <c r="M1120" s="395"/>
      <c r="N1120" s="395"/>
      <c r="O1120" s="395"/>
      <c r="P1120" s="395"/>
      <c r="Q1120" s="395"/>
      <c r="R1120" s="395"/>
      <c r="S1120" s="395"/>
      <c r="T1120" s="395"/>
      <c r="U1120" s="395"/>
      <c r="V1120" s="395"/>
      <c r="W1120" s="395"/>
      <c r="X1120" s="249"/>
      <c r="Y1120" s="249"/>
      <c r="Z1120" s="249"/>
      <c r="AA1120" s="249"/>
      <c r="AB1120" s="249"/>
    </row>
    <row r="1121" spans="1:28" hidden="1" outlineLevel="1">
      <c r="A1121" s="249"/>
      <c r="B1121" s="332"/>
      <c r="C1121" s="395"/>
      <c r="D1121" s="395"/>
      <c r="E1121" s="395"/>
      <c r="F1121" s="395"/>
      <c r="G1121" s="395"/>
      <c r="H1121" s="395"/>
      <c r="I1121" s="395"/>
      <c r="J1121" s="395"/>
      <c r="K1121" s="395"/>
      <c r="L1121" s="395"/>
      <c r="M1121" s="395"/>
      <c r="N1121" s="395"/>
      <c r="O1121" s="395"/>
      <c r="P1121" s="395"/>
      <c r="Q1121" s="395"/>
      <c r="R1121" s="395"/>
      <c r="S1121" s="395"/>
      <c r="T1121" s="395"/>
      <c r="U1121" s="395"/>
      <c r="V1121" s="395"/>
      <c r="W1121" s="395"/>
      <c r="X1121" s="249"/>
      <c r="Y1121" s="249"/>
      <c r="Z1121" s="249"/>
      <c r="AA1121" s="249"/>
      <c r="AB1121" s="249"/>
    </row>
    <row r="1122" spans="1:28" hidden="1" outlineLevel="1">
      <c r="A1122" s="249"/>
      <c r="B1122" s="309" t="s">
        <v>298</v>
      </c>
      <c r="C1122" s="395"/>
      <c r="D1122" s="395">
        <f t="shared" ref="D1122" ca="1" si="1606">IF(C1122="n/a","n/a",IF(AND(C1122&lt;1,D1096=0),0,
IF(D1096=0,C1122-1,
IF(C1122&lt;1,D1097,
(((C1122-1)*(C1098-(C1098/(C1122))))+((D1096/D$10)*D1097))/(D1098)))))</f>
        <v>0</v>
      </c>
      <c r="E1122" s="395">
        <f t="shared" ref="E1122" ca="1" si="1607">IF(D1122="n/a","n/a",IF(AND(D1122&lt;1,E1096=0),0,
IF(E1096=0,D1122-1,
IF(D1122&lt;1,E1097,
(((D1122-1)*(D1098-(D1098/(D1122))))+((E1096/E$10)*E1097))/(E1098)))))</f>
        <v>0</v>
      </c>
      <c r="F1122" s="395">
        <f t="shared" ref="F1122" ca="1" si="1608">IF(E1122="n/a","n/a",IF(AND(E1122&lt;1,F1096=0),0,
IF(F1096=0,E1122-1,
IF(E1122&lt;1,F1097,
(((E1122-1)*(E1098-(E1098/(E1122))))+((F1096/F$10)*F1097))/(F1098)))))</f>
        <v>0</v>
      </c>
      <c r="G1122" s="395">
        <f t="shared" ref="G1122" ca="1" si="1609">IF(F1122="n/a","n/a",IF(AND(F1122&lt;1,G1096=0),0,
IF(G1096=0,F1122-1,
IF(F1122&lt;1,G1097,
(((F1122-1)*(F1098-(F1098/(F1122))))+((G1096/G$10)*G1097))/(G1098)))))</f>
        <v>0</v>
      </c>
      <c r="H1122" s="395">
        <f ca="1">IF(G1122="n/a","n/a",IF(AND(G1122&lt;1,H1096=0),0,
IF(H1096=0,G1122-1,
IF(G1122&lt;1,H1097,
(((G1122-1)*(G1098-(G1098/(G1122))))+((H1096/H$10)*H1097))/(H1098)))))</f>
        <v>0</v>
      </c>
      <c r="I1122" s="395">
        <f t="shared" ref="I1122" ca="1" si="1610">IF(H1122="n/a","n/a",IF(AND(H1122&lt;1,I1096=0),0,
IF(I1096=0,H1122-1,
IF(H1122&lt;1,I1097,
(((H1122-1)*(H1098-(H1098/(H1122))))+((I1096/I$10)*I1097))/(I1098)))))</f>
        <v>0</v>
      </c>
      <c r="J1122" s="395">
        <f t="shared" ref="J1122" ca="1" si="1611">IF(I1122="n/a","n/a",IF(AND(I1122&lt;1,J1096=0),0,
IF(J1096=0,I1122-1,
IF(I1122&lt;1,J1097,
(((I1122-1)*(I1098-(I1098/(I1122))))+((J1096/J$10)*J1097))/(J1098)))))</f>
        <v>0</v>
      </c>
      <c r="K1122" s="395">
        <f t="shared" ref="K1122" ca="1" si="1612">IF(J1122="n/a","n/a",IF(AND(J1122&lt;1,K1096=0),0,
IF(K1096=0,J1122-1,
IF(J1122&lt;1,K1097,
(((J1122-1)*(J1098-(J1098/(J1122))))+((K1096/K$10)*K1097))/(K1098)))))</f>
        <v>0</v>
      </c>
      <c r="L1122" s="395">
        <f t="shared" ref="L1122" ca="1" si="1613">IF(K1122="n/a","n/a",IF(AND(K1122&lt;1,L1096=0),0,
IF(L1096=0,K1122-1,
IF(K1122&lt;1,L1097,
(((K1122-1)*(K1098-(K1098/(K1122))))+((L1096/L$10)*L1097))/(L1098)))))</f>
        <v>0</v>
      </c>
      <c r="M1122" s="395">
        <f t="shared" ref="M1122" ca="1" si="1614">IF(L1122="n/a","n/a",IF(AND(L1122&lt;1,M1096=0),0,
IF(M1096=0,L1122-1,
IF(L1122&lt;1,M1097,
(((L1122-1)*(L1098-(L1098/(L1122))))+((M1096/M$10)*M1097))/(M1098)))))</f>
        <v>0</v>
      </c>
      <c r="N1122" s="395">
        <f t="shared" ref="N1122" ca="1" si="1615">IF(M1122="n/a","n/a",IF(AND(M1122&lt;1,N1096=0),0,
IF(N1096=0,M1122-1,
IF(M1122&lt;1,N1097,
(((M1122-1)*(M1098-(M1098/(M1122))))+((N1096/N$10)*N1097))/(N1098)))))</f>
        <v>0</v>
      </c>
      <c r="O1122" s="395">
        <f t="shared" ref="O1122" ca="1" si="1616">IF(N1122="n/a","n/a",IF(AND(N1122&lt;1,O1096=0),0,
IF(O1096=0,N1122-1,
IF(N1122&lt;1,O1097,
(((N1122-1)*(N1098-(N1098/(N1122))))+((O1096/O$10)*O1097))/(O1098)))))</f>
        <v>0</v>
      </c>
      <c r="P1122" s="395">
        <f t="shared" ref="P1122" ca="1" si="1617">IF(O1122="n/a","n/a",IF(AND(O1122&lt;1,P1096=0),0,
IF(P1096=0,O1122-1,
IF(O1122&lt;1,P1097,
(((O1122-1)*(O1098-(O1098/(O1122))))+((P1096/P$10)*P1097))/(P1098)))))</f>
        <v>0</v>
      </c>
      <c r="Q1122" s="395">
        <f t="shared" ref="Q1122" ca="1" si="1618">IF(P1122="n/a","n/a",IF(AND(P1122&lt;1,Q1096=0),0,
IF(Q1096=0,P1122-1,
IF(P1122&lt;1,Q1097,
(((P1122-1)*(P1098-(P1098/(P1122))))+((Q1096/Q$10)*Q1097))/(Q1098)))))</f>
        <v>0</v>
      </c>
      <c r="R1122" s="395">
        <f t="shared" ref="R1122" ca="1" si="1619">IF(Q1122="n/a","n/a",IF(AND(Q1122&lt;1,R1096=0),0,
IF(R1096=0,Q1122-1,
IF(Q1122&lt;1,R1097,
(((Q1122-1)*(Q1098-(Q1098/(Q1122))))+((R1096/R$10)*R1097))/(R1098)))))</f>
        <v>0</v>
      </c>
      <c r="S1122" s="395">
        <f t="shared" ref="S1122" ca="1" si="1620">IF(R1122="n/a","n/a",IF(AND(R1122&lt;1,S1096=0),0,
IF(S1096=0,R1122-1,
IF(R1122&lt;1,S1097,
(((R1122-1)*(R1098-(R1098/(R1122))))+((S1096/S$10)*S1097))/(S1098)))))</f>
        <v>0</v>
      </c>
      <c r="T1122" s="395">
        <f t="shared" ref="T1122" ca="1" si="1621">IF(S1122="n/a","n/a",IF(AND(S1122&lt;1,T1096=0),0,
IF(T1096=0,S1122-1,
IF(S1122&lt;1,T1097,
(((S1122-1)*(S1098-(S1098/(S1122))))+((T1096/T$10)*T1097))/(T1098)))))</f>
        <v>0</v>
      </c>
      <c r="U1122" s="395">
        <f t="shared" ref="U1122" ca="1" si="1622">IF(T1122="n/a","n/a",IF(AND(T1122&lt;1,U1096=0),0,
IF(U1096=0,T1122-1,
IF(T1122&lt;1,U1097,
(((T1122-1)*(T1098-(T1098/(T1122))))+((U1096/U$10)*U1097))/(U1098)))))</f>
        <v>0</v>
      </c>
      <c r="V1122" s="395">
        <f t="shared" ref="V1122" ca="1" si="1623">IF(U1122="n/a","n/a",IF(AND(U1122&lt;1,V1096=0),0,
IF(V1096=0,U1122-1,
IF(U1122&lt;1,V1097,
(((U1122-1)*(U1098-(U1098/(U1122))))+((V1096/V$10)*V1097))/(V1098)))))</f>
        <v>0</v>
      </c>
      <c r="W1122" s="395">
        <f t="shared" ref="W1122" ca="1" si="1624">IF(V1122="n/a","n/a",IF(AND(V1122&lt;1,W1096=0),0,
IF(W1096=0,V1122-1,
IF(V1122&lt;1,W1097,
(((V1122-1)*(V1098-(V1098/(V1122))))+((W1096/W$10)*W1097))/(W1098)))))</f>
        <v>0</v>
      </c>
      <c r="X1122" s="249"/>
      <c r="Y1122" s="249"/>
      <c r="Z1122" s="249"/>
      <c r="AA1122" s="249"/>
      <c r="AB1122" s="249"/>
    </row>
    <row r="1123" spans="1:28" hidden="1" outlineLevel="1">
      <c r="A1123" s="249"/>
      <c r="B1123" s="309" t="s">
        <v>191</v>
      </c>
      <c r="C1123" s="395">
        <f ca="1">C1095</f>
        <v>0</v>
      </c>
      <c r="D1123" s="395">
        <f t="shared" ref="D1123" ca="1" si="1625">IF(C1123="n/a","n/a",MAX(0,C1123-1))</f>
        <v>0</v>
      </c>
      <c r="E1123" s="395">
        <f t="shared" ref="E1123:E1124" ca="1" si="1626">IF(D1123="n/a","n/a",MAX(0,D1123-1))</f>
        <v>0</v>
      </c>
      <c r="F1123" s="395">
        <f t="shared" ref="F1123:F1125" ca="1" si="1627">IF(E1123="n/a","n/a",MAX(0,E1123-1))</f>
        <v>0</v>
      </c>
      <c r="G1123" s="395">
        <f t="shared" ref="G1123:G1126" ca="1" si="1628">IF(F1123="n/a","n/a",MAX(0,F1123-1))</f>
        <v>0</v>
      </c>
      <c r="H1123" s="395">
        <f t="shared" ref="H1123:H1127" ca="1" si="1629">IF(G1123="n/a","n/a",MAX(0,G1123-1))</f>
        <v>0</v>
      </c>
      <c r="I1123" s="395">
        <f t="shared" ref="I1123:I1128" ca="1" si="1630">IF(H1123="n/a","n/a",MAX(0,H1123-1))</f>
        <v>0</v>
      </c>
      <c r="J1123" s="395">
        <f t="shared" ref="J1123:J1129" ca="1" si="1631">IF(I1123="n/a","n/a",MAX(0,I1123-1))</f>
        <v>0</v>
      </c>
      <c r="K1123" s="395">
        <f t="shared" ref="K1123:K1130" ca="1" si="1632">IF(J1123="n/a","n/a",MAX(0,J1123-1))</f>
        <v>0</v>
      </c>
      <c r="L1123" s="395">
        <f t="shared" ref="L1123:L1131" ca="1" si="1633">IF(K1123="n/a","n/a",MAX(0,K1123-1))</f>
        <v>0</v>
      </c>
      <c r="M1123" s="395">
        <f t="shared" ref="M1123:M1132" ca="1" si="1634">IF(L1123="n/a","n/a",MAX(0,L1123-1))</f>
        <v>0</v>
      </c>
      <c r="N1123" s="395">
        <f t="shared" ref="N1123:N1133" ca="1" si="1635">IF(M1123="n/a","n/a",MAX(0,M1123-1))</f>
        <v>0</v>
      </c>
      <c r="O1123" s="395">
        <f t="shared" ref="O1123:O1134" ca="1" si="1636">IF(N1123="n/a","n/a",MAX(0,N1123-1))</f>
        <v>0</v>
      </c>
      <c r="P1123" s="395">
        <f t="shared" ref="P1123:P1135" ca="1" si="1637">IF(O1123="n/a","n/a",MAX(0,O1123-1))</f>
        <v>0</v>
      </c>
      <c r="Q1123" s="395">
        <f t="shared" ref="Q1123:Q1136" ca="1" si="1638">IF(P1123="n/a","n/a",MAX(0,P1123-1))</f>
        <v>0</v>
      </c>
      <c r="R1123" s="395">
        <f t="shared" ref="R1123:R1137" ca="1" si="1639">IF(Q1123="n/a","n/a",MAX(0,Q1123-1))</f>
        <v>0</v>
      </c>
      <c r="S1123" s="395">
        <f t="shared" ref="S1123:S1138" ca="1" si="1640">IF(R1123="n/a","n/a",MAX(0,R1123-1))</f>
        <v>0</v>
      </c>
      <c r="T1123" s="395">
        <f t="shared" ref="T1123:T1139" ca="1" si="1641">IF(S1123="n/a","n/a",MAX(0,S1123-1))</f>
        <v>0</v>
      </c>
      <c r="U1123" s="395">
        <f t="shared" ref="U1123:U1140" ca="1" si="1642">IF(T1123="n/a","n/a",MAX(0,T1123-1))</f>
        <v>0</v>
      </c>
      <c r="V1123" s="395">
        <f t="shared" ref="V1123:V1141" ca="1" si="1643">IF(U1123="n/a","n/a",MAX(0,U1123-1))</f>
        <v>0</v>
      </c>
      <c r="W1123" s="395">
        <f t="shared" ref="W1123:W1141" ca="1" si="1644">IF(V1123="n/a","n/a",MAX(0,V1123-1))</f>
        <v>0</v>
      </c>
      <c r="X1123" s="249"/>
      <c r="Y1123" s="249"/>
      <c r="Z1123" s="249"/>
      <c r="AA1123" s="249"/>
      <c r="AB1123" s="249"/>
    </row>
    <row r="1124" spans="1:28" hidden="1" outlineLevel="1">
      <c r="A1124" s="249"/>
      <c r="B1124" s="309" t="str">
        <f t="shared" ref="B1124:B1143" ca="1" si="1645">"RL Capex "&amp;OFFSET($C$6,0,A1100)</f>
        <v>RL Capex 2013</v>
      </c>
      <c r="C1124" s="396"/>
      <c r="D1124" s="400">
        <f ca="1">D1095</f>
        <v>0</v>
      </c>
      <c r="E1124" s="395">
        <f t="shared" ca="1" si="1626"/>
        <v>0</v>
      </c>
      <c r="F1124" s="395">
        <f t="shared" ca="1" si="1627"/>
        <v>0</v>
      </c>
      <c r="G1124" s="395">
        <f t="shared" ca="1" si="1628"/>
        <v>0</v>
      </c>
      <c r="H1124" s="395">
        <f t="shared" ca="1" si="1629"/>
        <v>0</v>
      </c>
      <c r="I1124" s="395">
        <f t="shared" ca="1" si="1630"/>
        <v>0</v>
      </c>
      <c r="J1124" s="395">
        <f t="shared" ca="1" si="1631"/>
        <v>0</v>
      </c>
      <c r="K1124" s="395">
        <f t="shared" ca="1" si="1632"/>
        <v>0</v>
      </c>
      <c r="L1124" s="395">
        <f t="shared" ca="1" si="1633"/>
        <v>0</v>
      </c>
      <c r="M1124" s="395">
        <f t="shared" ca="1" si="1634"/>
        <v>0</v>
      </c>
      <c r="N1124" s="395">
        <f t="shared" ca="1" si="1635"/>
        <v>0</v>
      </c>
      <c r="O1124" s="395">
        <f t="shared" ca="1" si="1636"/>
        <v>0</v>
      </c>
      <c r="P1124" s="395">
        <f t="shared" ca="1" si="1637"/>
        <v>0</v>
      </c>
      <c r="Q1124" s="395">
        <f t="shared" ca="1" si="1638"/>
        <v>0</v>
      </c>
      <c r="R1124" s="395">
        <f t="shared" ca="1" si="1639"/>
        <v>0</v>
      </c>
      <c r="S1124" s="395">
        <f t="shared" ca="1" si="1640"/>
        <v>0</v>
      </c>
      <c r="T1124" s="395">
        <f t="shared" ca="1" si="1641"/>
        <v>0</v>
      </c>
      <c r="U1124" s="395">
        <f t="shared" ca="1" si="1642"/>
        <v>0</v>
      </c>
      <c r="V1124" s="395">
        <f t="shared" ca="1" si="1643"/>
        <v>0</v>
      </c>
      <c r="W1124" s="395">
        <f t="shared" ca="1" si="1644"/>
        <v>0</v>
      </c>
      <c r="X1124" s="249"/>
      <c r="Y1124" s="249"/>
      <c r="Z1124" s="249"/>
      <c r="AA1124" s="249"/>
      <c r="AB1124" s="249"/>
    </row>
    <row r="1125" spans="1:28" hidden="1" outlineLevel="1">
      <c r="A1125" s="249"/>
      <c r="B1125" s="309" t="str">
        <f t="shared" ca="1" si="1645"/>
        <v>RL Capex 2014</v>
      </c>
      <c r="C1125" s="401"/>
      <c r="D1125" s="396"/>
      <c r="E1125" s="400">
        <f ca="1">E1095</f>
        <v>0</v>
      </c>
      <c r="F1125" s="395">
        <f t="shared" ca="1" si="1627"/>
        <v>0</v>
      </c>
      <c r="G1125" s="395">
        <f t="shared" ca="1" si="1628"/>
        <v>0</v>
      </c>
      <c r="H1125" s="395">
        <f t="shared" ca="1" si="1629"/>
        <v>0</v>
      </c>
      <c r="I1125" s="395">
        <f t="shared" ca="1" si="1630"/>
        <v>0</v>
      </c>
      <c r="J1125" s="395">
        <f t="shared" ca="1" si="1631"/>
        <v>0</v>
      </c>
      <c r="K1125" s="395">
        <f t="shared" ca="1" si="1632"/>
        <v>0</v>
      </c>
      <c r="L1125" s="395">
        <f t="shared" ca="1" si="1633"/>
        <v>0</v>
      </c>
      <c r="M1125" s="395">
        <f t="shared" ca="1" si="1634"/>
        <v>0</v>
      </c>
      <c r="N1125" s="395">
        <f t="shared" ca="1" si="1635"/>
        <v>0</v>
      </c>
      <c r="O1125" s="395">
        <f t="shared" ca="1" si="1636"/>
        <v>0</v>
      </c>
      <c r="P1125" s="395">
        <f t="shared" ca="1" si="1637"/>
        <v>0</v>
      </c>
      <c r="Q1125" s="395">
        <f t="shared" ca="1" si="1638"/>
        <v>0</v>
      </c>
      <c r="R1125" s="395">
        <f t="shared" ca="1" si="1639"/>
        <v>0</v>
      </c>
      <c r="S1125" s="395">
        <f t="shared" ca="1" si="1640"/>
        <v>0</v>
      </c>
      <c r="T1125" s="395">
        <f t="shared" ca="1" si="1641"/>
        <v>0</v>
      </c>
      <c r="U1125" s="395">
        <f t="shared" ca="1" si="1642"/>
        <v>0</v>
      </c>
      <c r="V1125" s="395">
        <f t="shared" ca="1" si="1643"/>
        <v>0</v>
      </c>
      <c r="W1125" s="395">
        <f t="shared" ca="1" si="1644"/>
        <v>0</v>
      </c>
      <c r="X1125" s="249"/>
      <c r="Y1125" s="249"/>
      <c r="Z1125" s="249"/>
      <c r="AA1125" s="249"/>
      <c r="AB1125" s="249"/>
    </row>
    <row r="1126" spans="1:28" hidden="1" outlineLevel="1">
      <c r="A1126" s="249"/>
      <c r="B1126" s="309" t="str">
        <f t="shared" ca="1" si="1645"/>
        <v>RL Capex 2015</v>
      </c>
      <c r="C1126" s="401"/>
      <c r="D1126" s="401"/>
      <c r="E1126" s="396"/>
      <c r="F1126" s="400">
        <f ca="1">F1095</f>
        <v>0</v>
      </c>
      <c r="G1126" s="395">
        <f t="shared" ca="1" si="1628"/>
        <v>0</v>
      </c>
      <c r="H1126" s="395">
        <f t="shared" ca="1" si="1629"/>
        <v>0</v>
      </c>
      <c r="I1126" s="395">
        <f t="shared" ca="1" si="1630"/>
        <v>0</v>
      </c>
      <c r="J1126" s="395">
        <f t="shared" ca="1" si="1631"/>
        <v>0</v>
      </c>
      <c r="K1126" s="395">
        <f t="shared" ca="1" si="1632"/>
        <v>0</v>
      </c>
      <c r="L1126" s="395">
        <f t="shared" ca="1" si="1633"/>
        <v>0</v>
      </c>
      <c r="M1126" s="395">
        <f t="shared" ca="1" si="1634"/>
        <v>0</v>
      </c>
      <c r="N1126" s="395">
        <f t="shared" ca="1" si="1635"/>
        <v>0</v>
      </c>
      <c r="O1126" s="395">
        <f t="shared" ca="1" si="1636"/>
        <v>0</v>
      </c>
      <c r="P1126" s="395">
        <f t="shared" ca="1" si="1637"/>
        <v>0</v>
      </c>
      <c r="Q1126" s="395">
        <f t="shared" ca="1" si="1638"/>
        <v>0</v>
      </c>
      <c r="R1126" s="395">
        <f t="shared" ca="1" si="1639"/>
        <v>0</v>
      </c>
      <c r="S1126" s="395">
        <f t="shared" ca="1" si="1640"/>
        <v>0</v>
      </c>
      <c r="T1126" s="395">
        <f t="shared" ca="1" si="1641"/>
        <v>0</v>
      </c>
      <c r="U1126" s="395">
        <f t="shared" ca="1" si="1642"/>
        <v>0</v>
      </c>
      <c r="V1126" s="395">
        <f t="shared" ca="1" si="1643"/>
        <v>0</v>
      </c>
      <c r="W1126" s="395">
        <f t="shared" ca="1" si="1644"/>
        <v>0</v>
      </c>
      <c r="X1126" s="249"/>
      <c r="Y1126" s="249"/>
      <c r="Z1126" s="249"/>
      <c r="AA1126" s="249"/>
      <c r="AB1126" s="249"/>
    </row>
    <row r="1127" spans="1:28" hidden="1" outlineLevel="1">
      <c r="A1127" s="249"/>
      <c r="B1127" s="309" t="str">
        <f t="shared" ca="1" si="1645"/>
        <v>RL Capex 2016</v>
      </c>
      <c r="C1127" s="401"/>
      <c r="D1127" s="401"/>
      <c r="E1127" s="401"/>
      <c r="F1127" s="396"/>
      <c r="G1127" s="400">
        <f ca="1">G1095</f>
        <v>0</v>
      </c>
      <c r="H1127" s="395">
        <f t="shared" ca="1" si="1629"/>
        <v>0</v>
      </c>
      <c r="I1127" s="395">
        <f t="shared" ca="1" si="1630"/>
        <v>0</v>
      </c>
      <c r="J1127" s="395">
        <f t="shared" ca="1" si="1631"/>
        <v>0</v>
      </c>
      <c r="K1127" s="395">
        <f t="shared" ca="1" si="1632"/>
        <v>0</v>
      </c>
      <c r="L1127" s="395">
        <f t="shared" ca="1" si="1633"/>
        <v>0</v>
      </c>
      <c r="M1127" s="395">
        <f t="shared" ca="1" si="1634"/>
        <v>0</v>
      </c>
      <c r="N1127" s="395">
        <f t="shared" ca="1" si="1635"/>
        <v>0</v>
      </c>
      <c r="O1127" s="395">
        <f t="shared" ca="1" si="1636"/>
        <v>0</v>
      </c>
      <c r="P1127" s="395">
        <f t="shared" ca="1" si="1637"/>
        <v>0</v>
      </c>
      <c r="Q1127" s="395">
        <f t="shared" ca="1" si="1638"/>
        <v>0</v>
      </c>
      <c r="R1127" s="395">
        <f t="shared" ca="1" si="1639"/>
        <v>0</v>
      </c>
      <c r="S1127" s="395">
        <f t="shared" ca="1" si="1640"/>
        <v>0</v>
      </c>
      <c r="T1127" s="395">
        <f t="shared" ca="1" si="1641"/>
        <v>0</v>
      </c>
      <c r="U1127" s="395">
        <f t="shared" ca="1" si="1642"/>
        <v>0</v>
      </c>
      <c r="V1127" s="395">
        <f t="shared" ca="1" si="1643"/>
        <v>0</v>
      </c>
      <c r="W1127" s="395">
        <f t="shared" ca="1" si="1644"/>
        <v>0</v>
      </c>
      <c r="X1127" s="249"/>
      <c r="Y1127" s="249"/>
      <c r="Z1127" s="249"/>
      <c r="AA1127" s="249"/>
      <c r="AB1127" s="249"/>
    </row>
    <row r="1128" spans="1:28" hidden="1" outlineLevel="1">
      <c r="A1128" s="249"/>
      <c r="B1128" s="309" t="str">
        <f t="shared" ca="1" si="1645"/>
        <v>RL Capex 2017</v>
      </c>
      <c r="C1128" s="401"/>
      <c r="D1128" s="401"/>
      <c r="E1128" s="401"/>
      <c r="F1128" s="401"/>
      <c r="G1128" s="396"/>
      <c r="H1128" s="400">
        <f ca="1">H1095</f>
        <v>0</v>
      </c>
      <c r="I1128" s="395">
        <f t="shared" ca="1" si="1630"/>
        <v>0</v>
      </c>
      <c r="J1128" s="395">
        <f t="shared" ca="1" si="1631"/>
        <v>0</v>
      </c>
      <c r="K1128" s="395">
        <f t="shared" ca="1" si="1632"/>
        <v>0</v>
      </c>
      <c r="L1128" s="395">
        <f t="shared" ca="1" si="1633"/>
        <v>0</v>
      </c>
      <c r="M1128" s="395">
        <f t="shared" ca="1" si="1634"/>
        <v>0</v>
      </c>
      <c r="N1128" s="395">
        <f t="shared" ca="1" si="1635"/>
        <v>0</v>
      </c>
      <c r="O1128" s="395">
        <f t="shared" ca="1" si="1636"/>
        <v>0</v>
      </c>
      <c r="P1128" s="395">
        <f t="shared" ca="1" si="1637"/>
        <v>0</v>
      </c>
      <c r="Q1128" s="395">
        <f t="shared" ca="1" si="1638"/>
        <v>0</v>
      </c>
      <c r="R1128" s="395">
        <f t="shared" ca="1" si="1639"/>
        <v>0</v>
      </c>
      <c r="S1128" s="395">
        <f t="shared" ca="1" si="1640"/>
        <v>0</v>
      </c>
      <c r="T1128" s="395">
        <f t="shared" ca="1" si="1641"/>
        <v>0</v>
      </c>
      <c r="U1128" s="395">
        <f t="shared" ca="1" si="1642"/>
        <v>0</v>
      </c>
      <c r="V1128" s="395">
        <f t="shared" ca="1" si="1643"/>
        <v>0</v>
      </c>
      <c r="W1128" s="395">
        <f t="shared" ca="1" si="1644"/>
        <v>0</v>
      </c>
      <c r="X1128" s="249"/>
      <c r="Y1128" s="249"/>
      <c r="Z1128" s="249"/>
      <c r="AA1128" s="249"/>
      <c r="AB1128" s="249"/>
    </row>
    <row r="1129" spans="1:28" hidden="1" outlineLevel="1">
      <c r="A1129" s="249"/>
      <c r="B1129" s="309" t="str">
        <f t="shared" ca="1" si="1645"/>
        <v>RL Capex 2018</v>
      </c>
      <c r="C1129" s="401"/>
      <c r="D1129" s="401"/>
      <c r="E1129" s="401"/>
      <c r="F1129" s="401"/>
      <c r="G1129" s="401"/>
      <c r="H1129" s="396"/>
      <c r="I1129" s="400">
        <f ca="1">I1095</f>
        <v>0</v>
      </c>
      <c r="J1129" s="395">
        <f t="shared" ca="1" si="1631"/>
        <v>0</v>
      </c>
      <c r="K1129" s="395">
        <f t="shared" ca="1" si="1632"/>
        <v>0</v>
      </c>
      <c r="L1129" s="395">
        <f t="shared" ca="1" si="1633"/>
        <v>0</v>
      </c>
      <c r="M1129" s="395">
        <f t="shared" ca="1" si="1634"/>
        <v>0</v>
      </c>
      <c r="N1129" s="395">
        <f t="shared" ca="1" si="1635"/>
        <v>0</v>
      </c>
      <c r="O1129" s="395">
        <f t="shared" ca="1" si="1636"/>
        <v>0</v>
      </c>
      <c r="P1129" s="395">
        <f t="shared" ca="1" si="1637"/>
        <v>0</v>
      </c>
      <c r="Q1129" s="395">
        <f t="shared" ca="1" si="1638"/>
        <v>0</v>
      </c>
      <c r="R1129" s="395">
        <f t="shared" ca="1" si="1639"/>
        <v>0</v>
      </c>
      <c r="S1129" s="395">
        <f t="shared" ca="1" si="1640"/>
        <v>0</v>
      </c>
      <c r="T1129" s="395">
        <f t="shared" ca="1" si="1641"/>
        <v>0</v>
      </c>
      <c r="U1129" s="395">
        <f t="shared" ca="1" si="1642"/>
        <v>0</v>
      </c>
      <c r="V1129" s="395">
        <f t="shared" ca="1" si="1643"/>
        <v>0</v>
      </c>
      <c r="W1129" s="395">
        <f t="shared" ca="1" si="1644"/>
        <v>0</v>
      </c>
      <c r="X1129" s="249"/>
      <c r="Y1129" s="249"/>
      <c r="Z1129" s="249"/>
      <c r="AA1129" s="249"/>
      <c r="AB1129" s="249"/>
    </row>
    <row r="1130" spans="1:28" hidden="1" outlineLevel="1">
      <c r="A1130" s="249"/>
      <c r="B1130" s="309" t="str">
        <f t="shared" ca="1" si="1645"/>
        <v>RL Capex 2019</v>
      </c>
      <c r="C1130" s="401"/>
      <c r="D1130" s="401"/>
      <c r="E1130" s="401"/>
      <c r="F1130" s="401"/>
      <c r="G1130" s="401"/>
      <c r="H1130" s="401"/>
      <c r="I1130" s="396"/>
      <c r="J1130" s="400">
        <f ca="1">J1095</f>
        <v>0</v>
      </c>
      <c r="K1130" s="395">
        <f t="shared" ca="1" si="1632"/>
        <v>0</v>
      </c>
      <c r="L1130" s="395">
        <f t="shared" ca="1" si="1633"/>
        <v>0</v>
      </c>
      <c r="M1130" s="395">
        <f t="shared" ca="1" si="1634"/>
        <v>0</v>
      </c>
      <c r="N1130" s="395">
        <f t="shared" ca="1" si="1635"/>
        <v>0</v>
      </c>
      <c r="O1130" s="395">
        <f t="shared" ca="1" si="1636"/>
        <v>0</v>
      </c>
      <c r="P1130" s="395">
        <f t="shared" ca="1" si="1637"/>
        <v>0</v>
      </c>
      <c r="Q1130" s="395">
        <f t="shared" ca="1" si="1638"/>
        <v>0</v>
      </c>
      <c r="R1130" s="395">
        <f t="shared" ca="1" si="1639"/>
        <v>0</v>
      </c>
      <c r="S1130" s="395">
        <f t="shared" ca="1" si="1640"/>
        <v>0</v>
      </c>
      <c r="T1130" s="395">
        <f t="shared" ca="1" si="1641"/>
        <v>0</v>
      </c>
      <c r="U1130" s="395">
        <f t="shared" ca="1" si="1642"/>
        <v>0</v>
      </c>
      <c r="V1130" s="395">
        <f t="shared" ca="1" si="1643"/>
        <v>0</v>
      </c>
      <c r="W1130" s="395">
        <f t="shared" ca="1" si="1644"/>
        <v>0</v>
      </c>
      <c r="X1130" s="249"/>
      <c r="Y1130" s="249"/>
      <c r="Z1130" s="249"/>
      <c r="AA1130" s="249"/>
      <c r="AB1130" s="249"/>
    </row>
    <row r="1131" spans="1:28" hidden="1" outlineLevel="1">
      <c r="A1131" s="249"/>
      <c r="B1131" s="309" t="str">
        <f t="shared" ca="1" si="1645"/>
        <v>RL Capex 2020</v>
      </c>
      <c r="C1131" s="401"/>
      <c r="D1131" s="401"/>
      <c r="E1131" s="401"/>
      <c r="F1131" s="401"/>
      <c r="G1131" s="401"/>
      <c r="H1131" s="401"/>
      <c r="I1131" s="401"/>
      <c r="J1131" s="396"/>
      <c r="K1131" s="400">
        <f ca="1">K1095</f>
        <v>0</v>
      </c>
      <c r="L1131" s="395">
        <f t="shared" ca="1" si="1633"/>
        <v>0</v>
      </c>
      <c r="M1131" s="395">
        <f t="shared" ca="1" si="1634"/>
        <v>0</v>
      </c>
      <c r="N1131" s="395">
        <f t="shared" ca="1" si="1635"/>
        <v>0</v>
      </c>
      <c r="O1131" s="395">
        <f t="shared" ca="1" si="1636"/>
        <v>0</v>
      </c>
      <c r="P1131" s="395">
        <f t="shared" ca="1" si="1637"/>
        <v>0</v>
      </c>
      <c r="Q1131" s="395">
        <f t="shared" ca="1" si="1638"/>
        <v>0</v>
      </c>
      <c r="R1131" s="395">
        <f t="shared" ca="1" si="1639"/>
        <v>0</v>
      </c>
      <c r="S1131" s="395">
        <f t="shared" ca="1" si="1640"/>
        <v>0</v>
      </c>
      <c r="T1131" s="395">
        <f t="shared" ca="1" si="1641"/>
        <v>0</v>
      </c>
      <c r="U1131" s="395">
        <f t="shared" ca="1" si="1642"/>
        <v>0</v>
      </c>
      <c r="V1131" s="395">
        <f t="shared" ca="1" si="1643"/>
        <v>0</v>
      </c>
      <c r="W1131" s="395">
        <f t="shared" ca="1" si="1644"/>
        <v>0</v>
      </c>
      <c r="X1131" s="249"/>
      <c r="Y1131" s="249"/>
      <c r="Z1131" s="249"/>
      <c r="AA1131" s="249"/>
      <c r="AB1131" s="249"/>
    </row>
    <row r="1132" spans="1:28" hidden="1" outlineLevel="1">
      <c r="A1132" s="249"/>
      <c r="B1132" s="309" t="str">
        <f t="shared" ca="1" si="1645"/>
        <v>RL Capex 2021</v>
      </c>
      <c r="C1132" s="401"/>
      <c r="D1132" s="401"/>
      <c r="E1132" s="401"/>
      <c r="F1132" s="401"/>
      <c r="G1132" s="401"/>
      <c r="H1132" s="401"/>
      <c r="I1132" s="401"/>
      <c r="J1132" s="401"/>
      <c r="K1132" s="396"/>
      <c r="L1132" s="400">
        <f ca="1">L1095</f>
        <v>0</v>
      </c>
      <c r="M1132" s="395">
        <f t="shared" ca="1" si="1634"/>
        <v>0</v>
      </c>
      <c r="N1132" s="395">
        <f t="shared" ca="1" si="1635"/>
        <v>0</v>
      </c>
      <c r="O1132" s="395">
        <f t="shared" ca="1" si="1636"/>
        <v>0</v>
      </c>
      <c r="P1132" s="395">
        <f t="shared" ca="1" si="1637"/>
        <v>0</v>
      </c>
      <c r="Q1132" s="395">
        <f t="shared" ca="1" si="1638"/>
        <v>0</v>
      </c>
      <c r="R1132" s="395">
        <f t="shared" ca="1" si="1639"/>
        <v>0</v>
      </c>
      <c r="S1132" s="395">
        <f t="shared" ca="1" si="1640"/>
        <v>0</v>
      </c>
      <c r="T1132" s="395">
        <f t="shared" ca="1" si="1641"/>
        <v>0</v>
      </c>
      <c r="U1132" s="395">
        <f t="shared" ca="1" si="1642"/>
        <v>0</v>
      </c>
      <c r="V1132" s="395">
        <f t="shared" ca="1" si="1643"/>
        <v>0</v>
      </c>
      <c r="W1132" s="395">
        <f t="shared" ca="1" si="1644"/>
        <v>0</v>
      </c>
      <c r="X1132" s="249"/>
      <c r="Y1132" s="249"/>
      <c r="Z1132" s="249"/>
      <c r="AA1132" s="249"/>
      <c r="AB1132" s="249"/>
    </row>
    <row r="1133" spans="1:28" hidden="1" outlineLevel="1">
      <c r="A1133" s="249"/>
      <c r="B1133" s="309" t="str">
        <f t="shared" ca="1" si="1645"/>
        <v>RL Capex 2022</v>
      </c>
      <c r="C1133" s="401"/>
      <c r="D1133" s="401"/>
      <c r="E1133" s="401"/>
      <c r="F1133" s="401"/>
      <c r="G1133" s="401"/>
      <c r="H1133" s="401"/>
      <c r="I1133" s="401"/>
      <c r="J1133" s="401"/>
      <c r="K1133" s="401"/>
      <c r="L1133" s="396"/>
      <c r="M1133" s="400">
        <f ca="1">M1095</f>
        <v>0</v>
      </c>
      <c r="N1133" s="395">
        <f t="shared" ca="1" si="1635"/>
        <v>0</v>
      </c>
      <c r="O1133" s="395">
        <f t="shared" ca="1" si="1636"/>
        <v>0</v>
      </c>
      <c r="P1133" s="395">
        <f t="shared" ca="1" si="1637"/>
        <v>0</v>
      </c>
      <c r="Q1133" s="395">
        <f t="shared" ca="1" si="1638"/>
        <v>0</v>
      </c>
      <c r="R1133" s="395">
        <f t="shared" ca="1" si="1639"/>
        <v>0</v>
      </c>
      <c r="S1133" s="395">
        <f t="shared" ca="1" si="1640"/>
        <v>0</v>
      </c>
      <c r="T1133" s="395">
        <f t="shared" ca="1" si="1641"/>
        <v>0</v>
      </c>
      <c r="U1133" s="395">
        <f t="shared" ca="1" si="1642"/>
        <v>0</v>
      </c>
      <c r="V1133" s="395">
        <f t="shared" ca="1" si="1643"/>
        <v>0</v>
      </c>
      <c r="W1133" s="395">
        <f t="shared" ca="1" si="1644"/>
        <v>0</v>
      </c>
      <c r="X1133" s="249"/>
      <c r="Y1133" s="249"/>
      <c r="Z1133" s="249"/>
      <c r="AA1133" s="249"/>
      <c r="AB1133" s="249"/>
    </row>
    <row r="1134" spans="1:28" hidden="1" outlineLevel="1">
      <c r="A1134" s="249"/>
      <c r="B1134" s="309" t="str">
        <f t="shared" ca="1" si="1645"/>
        <v>RL Capex 2023</v>
      </c>
      <c r="C1134" s="401"/>
      <c r="D1134" s="401"/>
      <c r="E1134" s="401"/>
      <c r="F1134" s="401"/>
      <c r="G1134" s="401"/>
      <c r="H1134" s="401"/>
      <c r="I1134" s="401"/>
      <c r="J1134" s="401"/>
      <c r="K1134" s="401"/>
      <c r="L1134" s="401"/>
      <c r="M1134" s="396"/>
      <c r="N1134" s="400">
        <f>N1095</f>
        <v>0</v>
      </c>
      <c r="O1134" s="395">
        <f t="shared" si="1636"/>
        <v>0</v>
      </c>
      <c r="P1134" s="395">
        <f t="shared" si="1637"/>
        <v>0</v>
      </c>
      <c r="Q1134" s="395">
        <f t="shared" si="1638"/>
        <v>0</v>
      </c>
      <c r="R1134" s="395">
        <f t="shared" si="1639"/>
        <v>0</v>
      </c>
      <c r="S1134" s="395">
        <f t="shared" si="1640"/>
        <v>0</v>
      </c>
      <c r="T1134" s="395">
        <f t="shared" si="1641"/>
        <v>0</v>
      </c>
      <c r="U1134" s="395">
        <f t="shared" si="1642"/>
        <v>0</v>
      </c>
      <c r="V1134" s="395">
        <f t="shared" si="1643"/>
        <v>0</v>
      </c>
      <c r="W1134" s="395">
        <f t="shared" si="1644"/>
        <v>0</v>
      </c>
      <c r="X1134" s="249"/>
      <c r="Y1134" s="249"/>
      <c r="Z1134" s="249"/>
      <c r="AA1134" s="249"/>
      <c r="AB1134" s="249"/>
    </row>
    <row r="1135" spans="1:28" hidden="1" outlineLevel="1">
      <c r="A1135" s="249"/>
      <c r="B1135" s="309" t="str">
        <f t="shared" ca="1" si="1645"/>
        <v>RL Capex 2024</v>
      </c>
      <c r="C1135" s="401"/>
      <c r="D1135" s="401"/>
      <c r="E1135" s="401"/>
      <c r="F1135" s="401"/>
      <c r="G1135" s="401"/>
      <c r="H1135" s="401"/>
      <c r="I1135" s="401"/>
      <c r="J1135" s="401"/>
      <c r="K1135" s="401"/>
      <c r="L1135" s="401"/>
      <c r="M1135" s="401"/>
      <c r="N1135" s="396"/>
      <c r="O1135" s="400">
        <f>O1095</f>
        <v>0</v>
      </c>
      <c r="P1135" s="395">
        <f t="shared" si="1637"/>
        <v>0</v>
      </c>
      <c r="Q1135" s="395">
        <f t="shared" si="1638"/>
        <v>0</v>
      </c>
      <c r="R1135" s="395">
        <f t="shared" si="1639"/>
        <v>0</v>
      </c>
      <c r="S1135" s="395">
        <f t="shared" si="1640"/>
        <v>0</v>
      </c>
      <c r="T1135" s="395">
        <f t="shared" si="1641"/>
        <v>0</v>
      </c>
      <c r="U1135" s="395">
        <f t="shared" si="1642"/>
        <v>0</v>
      </c>
      <c r="V1135" s="395">
        <f t="shared" si="1643"/>
        <v>0</v>
      </c>
      <c r="W1135" s="395">
        <f t="shared" si="1644"/>
        <v>0</v>
      </c>
      <c r="X1135" s="249"/>
      <c r="Y1135" s="249"/>
      <c r="Z1135" s="249"/>
      <c r="AA1135" s="249"/>
      <c r="AB1135" s="249"/>
    </row>
    <row r="1136" spans="1:28" hidden="1" outlineLevel="1">
      <c r="A1136" s="249"/>
      <c r="B1136" s="309" t="str">
        <f t="shared" ca="1" si="1645"/>
        <v>RL Capex 2025</v>
      </c>
      <c r="C1136" s="401"/>
      <c r="D1136" s="401"/>
      <c r="E1136" s="401"/>
      <c r="F1136" s="401"/>
      <c r="G1136" s="401"/>
      <c r="H1136" s="401"/>
      <c r="I1136" s="401"/>
      <c r="J1136" s="401"/>
      <c r="K1136" s="401"/>
      <c r="L1136" s="401"/>
      <c r="M1136" s="401"/>
      <c r="N1136" s="401"/>
      <c r="O1136" s="396"/>
      <c r="P1136" s="400">
        <f>P1095</f>
        <v>0</v>
      </c>
      <c r="Q1136" s="395">
        <f t="shared" si="1638"/>
        <v>0</v>
      </c>
      <c r="R1136" s="395">
        <f t="shared" si="1639"/>
        <v>0</v>
      </c>
      <c r="S1136" s="395">
        <f t="shared" si="1640"/>
        <v>0</v>
      </c>
      <c r="T1136" s="395">
        <f t="shared" si="1641"/>
        <v>0</v>
      </c>
      <c r="U1136" s="395">
        <f t="shared" si="1642"/>
        <v>0</v>
      </c>
      <c r="V1136" s="395">
        <f t="shared" si="1643"/>
        <v>0</v>
      </c>
      <c r="W1136" s="395">
        <f t="shared" si="1644"/>
        <v>0</v>
      </c>
      <c r="X1136" s="249"/>
      <c r="Y1136" s="249"/>
      <c r="Z1136" s="249"/>
      <c r="AA1136" s="249"/>
      <c r="AB1136" s="249"/>
    </row>
    <row r="1137" spans="1:28" hidden="1" outlineLevel="1">
      <c r="A1137" s="249"/>
      <c r="B1137" s="309" t="str">
        <f t="shared" ca="1" si="1645"/>
        <v>RL Capex 2026</v>
      </c>
      <c r="C1137" s="401"/>
      <c r="D1137" s="401"/>
      <c r="E1137" s="401"/>
      <c r="F1137" s="401"/>
      <c r="G1137" s="401"/>
      <c r="H1137" s="401"/>
      <c r="I1137" s="401"/>
      <c r="J1137" s="401"/>
      <c r="K1137" s="401"/>
      <c r="L1137" s="401"/>
      <c r="M1137" s="401"/>
      <c r="N1137" s="401"/>
      <c r="O1137" s="401"/>
      <c r="P1137" s="396"/>
      <c r="Q1137" s="400">
        <f>Q1095</f>
        <v>0</v>
      </c>
      <c r="R1137" s="395">
        <f t="shared" si="1639"/>
        <v>0</v>
      </c>
      <c r="S1137" s="395">
        <f t="shared" si="1640"/>
        <v>0</v>
      </c>
      <c r="T1137" s="395">
        <f t="shared" si="1641"/>
        <v>0</v>
      </c>
      <c r="U1137" s="395">
        <f t="shared" si="1642"/>
        <v>0</v>
      </c>
      <c r="V1137" s="395">
        <f t="shared" si="1643"/>
        <v>0</v>
      </c>
      <c r="W1137" s="395">
        <f t="shared" si="1644"/>
        <v>0</v>
      </c>
      <c r="X1137" s="249"/>
      <c r="Y1137" s="249"/>
      <c r="Z1137" s="249"/>
      <c r="AA1137" s="249"/>
      <c r="AB1137" s="249"/>
    </row>
    <row r="1138" spans="1:28" hidden="1" outlineLevel="1">
      <c r="A1138" s="249"/>
      <c r="B1138" s="309" t="str">
        <f t="shared" ca="1" si="1645"/>
        <v>RL Capex 2027</v>
      </c>
      <c r="C1138" s="401"/>
      <c r="D1138" s="401"/>
      <c r="E1138" s="401"/>
      <c r="F1138" s="401"/>
      <c r="G1138" s="401"/>
      <c r="H1138" s="401"/>
      <c r="I1138" s="401"/>
      <c r="J1138" s="401"/>
      <c r="K1138" s="401"/>
      <c r="L1138" s="401"/>
      <c r="M1138" s="401"/>
      <c r="N1138" s="401"/>
      <c r="O1138" s="401"/>
      <c r="P1138" s="401"/>
      <c r="Q1138" s="396"/>
      <c r="R1138" s="400">
        <f>R1095</f>
        <v>0</v>
      </c>
      <c r="S1138" s="395">
        <f t="shared" si="1640"/>
        <v>0</v>
      </c>
      <c r="T1138" s="395">
        <f t="shared" si="1641"/>
        <v>0</v>
      </c>
      <c r="U1138" s="395">
        <f t="shared" si="1642"/>
        <v>0</v>
      </c>
      <c r="V1138" s="395">
        <f t="shared" si="1643"/>
        <v>0</v>
      </c>
      <c r="W1138" s="395">
        <f t="shared" si="1644"/>
        <v>0</v>
      </c>
      <c r="X1138" s="249"/>
      <c r="Y1138" s="249"/>
      <c r="Z1138" s="249"/>
      <c r="AA1138" s="249"/>
      <c r="AB1138" s="249"/>
    </row>
    <row r="1139" spans="1:28" hidden="1" outlineLevel="1">
      <c r="A1139" s="249"/>
      <c r="B1139" s="309" t="str">
        <f t="shared" ca="1" si="1645"/>
        <v>RL Capex 2028</v>
      </c>
      <c r="C1139" s="401"/>
      <c r="D1139" s="401"/>
      <c r="E1139" s="401"/>
      <c r="F1139" s="401"/>
      <c r="G1139" s="401"/>
      <c r="H1139" s="401"/>
      <c r="I1139" s="401"/>
      <c r="J1139" s="401"/>
      <c r="K1139" s="401"/>
      <c r="L1139" s="401"/>
      <c r="M1139" s="401"/>
      <c r="N1139" s="401"/>
      <c r="O1139" s="401"/>
      <c r="P1139" s="401"/>
      <c r="Q1139" s="401"/>
      <c r="R1139" s="396"/>
      <c r="S1139" s="400">
        <f>S1095</f>
        <v>0</v>
      </c>
      <c r="T1139" s="395">
        <f t="shared" si="1641"/>
        <v>0</v>
      </c>
      <c r="U1139" s="395">
        <f t="shared" si="1642"/>
        <v>0</v>
      </c>
      <c r="V1139" s="395">
        <f t="shared" si="1643"/>
        <v>0</v>
      </c>
      <c r="W1139" s="395">
        <f t="shared" si="1644"/>
        <v>0</v>
      </c>
      <c r="X1139" s="249"/>
      <c r="Y1139" s="249"/>
      <c r="Z1139" s="249"/>
      <c r="AA1139" s="249"/>
      <c r="AB1139" s="249"/>
    </row>
    <row r="1140" spans="1:28" hidden="1" outlineLevel="1">
      <c r="A1140" s="249"/>
      <c r="B1140" s="309" t="str">
        <f t="shared" ca="1" si="1645"/>
        <v>RL Capex 2029</v>
      </c>
      <c r="C1140" s="401"/>
      <c r="D1140" s="401"/>
      <c r="E1140" s="401"/>
      <c r="F1140" s="401"/>
      <c r="G1140" s="401"/>
      <c r="H1140" s="401"/>
      <c r="I1140" s="401"/>
      <c r="J1140" s="401"/>
      <c r="K1140" s="401"/>
      <c r="L1140" s="401"/>
      <c r="M1140" s="401"/>
      <c r="N1140" s="401"/>
      <c r="O1140" s="401"/>
      <c r="P1140" s="401"/>
      <c r="Q1140" s="401"/>
      <c r="R1140" s="401"/>
      <c r="S1140" s="396"/>
      <c r="T1140" s="400">
        <f>T1095</f>
        <v>0</v>
      </c>
      <c r="U1140" s="395">
        <f t="shared" si="1642"/>
        <v>0</v>
      </c>
      <c r="V1140" s="395">
        <f t="shared" si="1643"/>
        <v>0</v>
      </c>
      <c r="W1140" s="395">
        <f t="shared" si="1644"/>
        <v>0</v>
      </c>
      <c r="X1140" s="249"/>
      <c r="Y1140" s="249"/>
      <c r="Z1140" s="249"/>
      <c r="AA1140" s="249"/>
      <c r="AB1140" s="249"/>
    </row>
    <row r="1141" spans="1:28" hidden="1" outlineLevel="1">
      <c r="A1141" s="249"/>
      <c r="B1141" s="309" t="str">
        <f t="shared" ca="1" si="1645"/>
        <v>RL Capex 2030</v>
      </c>
      <c r="C1141" s="401"/>
      <c r="D1141" s="401"/>
      <c r="E1141" s="401"/>
      <c r="F1141" s="401"/>
      <c r="G1141" s="401"/>
      <c r="H1141" s="401"/>
      <c r="I1141" s="401"/>
      <c r="J1141" s="401"/>
      <c r="K1141" s="401"/>
      <c r="L1141" s="401"/>
      <c r="M1141" s="401"/>
      <c r="N1141" s="401"/>
      <c r="O1141" s="401"/>
      <c r="P1141" s="401"/>
      <c r="Q1141" s="401"/>
      <c r="R1141" s="401"/>
      <c r="S1141" s="401"/>
      <c r="T1141" s="396"/>
      <c r="U1141" s="400">
        <f>U1095</f>
        <v>0</v>
      </c>
      <c r="V1141" s="395">
        <f t="shared" si="1643"/>
        <v>0</v>
      </c>
      <c r="W1141" s="395">
        <f t="shared" si="1644"/>
        <v>0</v>
      </c>
      <c r="X1141" s="249"/>
      <c r="Y1141" s="249"/>
      <c r="Z1141" s="249"/>
      <c r="AA1141" s="249"/>
      <c r="AB1141" s="249"/>
    </row>
    <row r="1142" spans="1:28" hidden="1" outlineLevel="1">
      <c r="A1142" s="249"/>
      <c r="B1142" s="309" t="str">
        <f t="shared" ca="1" si="1645"/>
        <v>RL Capex 2031</v>
      </c>
      <c r="C1142" s="401"/>
      <c r="D1142" s="401"/>
      <c r="E1142" s="401"/>
      <c r="F1142" s="401"/>
      <c r="G1142" s="401"/>
      <c r="H1142" s="401"/>
      <c r="I1142" s="401"/>
      <c r="J1142" s="401"/>
      <c r="K1142" s="401"/>
      <c r="L1142" s="401"/>
      <c r="M1142" s="401"/>
      <c r="N1142" s="401"/>
      <c r="O1142" s="401"/>
      <c r="P1142" s="401"/>
      <c r="Q1142" s="401"/>
      <c r="R1142" s="401"/>
      <c r="S1142" s="401"/>
      <c r="T1142" s="401"/>
      <c r="U1142" s="396"/>
      <c r="V1142" s="400">
        <f>V1095</f>
        <v>0</v>
      </c>
      <c r="W1142" s="395">
        <f>IF(V1142="n/a","n/a",MAX(0,V1142-1))</f>
        <v>0</v>
      </c>
      <c r="X1142" s="249"/>
      <c r="Y1142" s="249"/>
      <c r="Z1142" s="249"/>
      <c r="AA1142" s="249"/>
      <c r="AB1142" s="249"/>
    </row>
    <row r="1143" spans="1:28" hidden="1" outlineLevel="1">
      <c r="A1143" s="249"/>
      <c r="B1143" s="309" t="str">
        <f t="shared" ca="1" si="1645"/>
        <v>RL Capex 2032</v>
      </c>
      <c r="C1143" s="401"/>
      <c r="D1143" s="401"/>
      <c r="E1143" s="401"/>
      <c r="F1143" s="401"/>
      <c r="G1143" s="401"/>
      <c r="H1143" s="401"/>
      <c r="I1143" s="401"/>
      <c r="J1143" s="401"/>
      <c r="K1143" s="401"/>
      <c r="L1143" s="401"/>
      <c r="M1143" s="401"/>
      <c r="N1143" s="401"/>
      <c r="O1143" s="401"/>
      <c r="P1143" s="401"/>
      <c r="Q1143" s="401"/>
      <c r="R1143" s="401"/>
      <c r="S1143" s="401"/>
      <c r="T1143" s="401"/>
      <c r="U1143" s="401"/>
      <c r="V1143" s="396"/>
      <c r="W1143" s="395">
        <f>W1095</f>
        <v>0</v>
      </c>
      <c r="X1143" s="249"/>
      <c r="Y1143" s="249"/>
      <c r="Z1143" s="249"/>
      <c r="AA1143" s="249"/>
      <c r="AB1143" s="249"/>
    </row>
    <row r="1144" spans="1:28" hidden="1" outlineLevel="1">
      <c r="A1144" s="249"/>
      <c r="B1144" s="332"/>
      <c r="C1144" s="395"/>
      <c r="D1144" s="395"/>
      <c r="E1144" s="395"/>
      <c r="F1144" s="395"/>
      <c r="G1144" s="395"/>
      <c r="H1144" s="395"/>
      <c r="I1144" s="395"/>
      <c r="J1144" s="395"/>
      <c r="K1144" s="395"/>
      <c r="L1144" s="395"/>
      <c r="M1144" s="395"/>
      <c r="N1144" s="395"/>
      <c r="O1144" s="395"/>
      <c r="P1144" s="395"/>
      <c r="Q1144" s="395"/>
      <c r="R1144" s="395"/>
      <c r="S1144" s="395"/>
      <c r="T1144" s="395"/>
      <c r="U1144" s="395"/>
      <c r="V1144" s="395"/>
      <c r="W1144" s="395"/>
      <c r="X1144" s="249"/>
      <c r="Y1144" s="249"/>
      <c r="Z1144" s="249"/>
      <c r="AA1144" s="249"/>
      <c r="AB1144" s="249"/>
    </row>
    <row r="1145" spans="1:28" collapsed="1">
      <c r="A1145" s="322"/>
      <c r="B1145" s="336" t="s">
        <v>192</v>
      </c>
      <c r="C1145" s="460">
        <f ca="1">(IF(OR($C1095&lt;&gt;"n/a",C1095&lt;&gt;"n/a"),IF(SUM(C1098:C1120)=0,0,IF((SUMPRODUCT(C1098:C1120,C1122:C1144)/SUM(C1098:C1120))&lt;0,1,(SUMPRODUCT(C1098:C1120,C1122:C1144)/SUM(C1098:C1120)))),"n/a"))</f>
        <v>0</v>
      </c>
      <c r="D1145" s="460">
        <f ca="1">(IF(OR($C1095&lt;&gt;"n/a",D1095&lt;&gt;"n/a"),IF(SUM(D1098:D1120)=0,0,IF((SUMPRODUCT(D1098:D1120,D1122:D1144)/SUM(D1098:D1120))&lt;0,1,(SUMPRODUCT(D1098:D1120,D1122:D1144)/SUM(D1098:D1120)))),"n/a"))</f>
        <v>0</v>
      </c>
      <c r="E1145" s="460">
        <f t="shared" ref="E1145:W1145" ca="1" si="1646">(IF(OR($C1095&lt;&gt;"n/a",E1095&lt;&gt;"n/a"),IF(SUM(E1098:E1120)=0,0,IF((SUMPRODUCT(E1098:E1120,E1122:E1144)/SUM(E1098:E1120))&lt;0,1,(SUMPRODUCT(E1098:E1120,E1122:E1144)/SUM(E1098:E1120)))),"n/a"))</f>
        <v>0</v>
      </c>
      <c r="F1145" s="460">
        <f t="shared" ca="1" si="1646"/>
        <v>0</v>
      </c>
      <c r="G1145" s="460">
        <f t="shared" ca="1" si="1646"/>
        <v>0</v>
      </c>
      <c r="H1145" s="460">
        <f t="shared" ca="1" si="1646"/>
        <v>0</v>
      </c>
      <c r="I1145" s="460">
        <f t="shared" ca="1" si="1646"/>
        <v>0</v>
      </c>
      <c r="J1145" s="460">
        <f t="shared" ca="1" si="1646"/>
        <v>0</v>
      </c>
      <c r="K1145" s="460">
        <f t="shared" ca="1" si="1646"/>
        <v>0</v>
      </c>
      <c r="L1145" s="460">
        <f t="shared" ca="1" si="1646"/>
        <v>0</v>
      </c>
      <c r="M1145" s="460">
        <f t="shared" ca="1" si="1646"/>
        <v>0</v>
      </c>
      <c r="N1145" s="460">
        <f t="shared" ca="1" si="1646"/>
        <v>0</v>
      </c>
      <c r="O1145" s="460">
        <f t="shared" ca="1" si="1646"/>
        <v>0</v>
      </c>
      <c r="P1145" s="460">
        <f t="shared" ca="1" si="1646"/>
        <v>0</v>
      </c>
      <c r="Q1145" s="460">
        <f t="shared" ca="1" si="1646"/>
        <v>0</v>
      </c>
      <c r="R1145" s="460">
        <f t="shared" ca="1" si="1646"/>
        <v>0</v>
      </c>
      <c r="S1145" s="460">
        <f t="shared" ca="1" si="1646"/>
        <v>0</v>
      </c>
      <c r="T1145" s="460">
        <f t="shared" ca="1" si="1646"/>
        <v>0</v>
      </c>
      <c r="U1145" s="460">
        <f t="shared" ca="1" si="1646"/>
        <v>0</v>
      </c>
      <c r="V1145" s="460">
        <f t="shared" ca="1" si="1646"/>
        <v>0</v>
      </c>
      <c r="W1145" s="460">
        <f t="shared" ca="1" si="1646"/>
        <v>0</v>
      </c>
      <c r="X1145" s="249"/>
      <c r="Y1145" s="249"/>
      <c r="Z1145" s="249"/>
      <c r="AA1145" s="249"/>
      <c r="AB1145" s="249"/>
    </row>
    <row r="1146" spans="1:28">
      <c r="A1146" s="249"/>
      <c r="B1146" s="249"/>
      <c r="C1146" s="395"/>
      <c r="D1146" s="395"/>
      <c r="E1146" s="395"/>
      <c r="F1146" s="395"/>
      <c r="G1146" s="395"/>
      <c r="H1146" s="395"/>
      <c r="I1146" s="395"/>
      <c r="J1146" s="395"/>
      <c r="K1146" s="395"/>
      <c r="L1146" s="395"/>
      <c r="M1146" s="395"/>
      <c r="N1146" s="395"/>
      <c r="O1146" s="395"/>
      <c r="P1146" s="395"/>
      <c r="Q1146" s="395"/>
      <c r="R1146" s="395"/>
      <c r="S1146" s="395"/>
      <c r="T1146" s="395"/>
      <c r="U1146" s="395"/>
      <c r="V1146" s="395"/>
      <c r="W1146" s="395"/>
      <c r="X1146" s="249"/>
      <c r="Y1146" s="249"/>
      <c r="Z1146" s="249"/>
      <c r="AA1146" s="249"/>
      <c r="AB1146" s="249"/>
    </row>
    <row r="1147" spans="1:28">
      <c r="A1147" s="72" t="s">
        <v>72</v>
      </c>
      <c r="B1147" s="142">
        <f>VLOOKUP($A1147,'RFM input'!$E$7:$F$56,2,FALSE)</f>
        <v>0</v>
      </c>
      <c r="C1147" s="402"/>
      <c r="D1147" s="402"/>
      <c r="E1147" s="403"/>
      <c r="F1147" s="403"/>
      <c r="G1147" s="403"/>
      <c r="H1147" s="403"/>
      <c r="I1147" s="403"/>
      <c r="J1147" s="403"/>
      <c r="K1147" s="403"/>
      <c r="L1147" s="403"/>
      <c r="M1147" s="403"/>
      <c r="N1147" s="403"/>
      <c r="O1147" s="403"/>
      <c r="P1147" s="403"/>
      <c r="Q1147" s="403"/>
      <c r="R1147" s="403"/>
      <c r="S1147" s="403"/>
      <c r="T1147" s="403"/>
      <c r="U1147" s="403"/>
      <c r="V1147" s="403"/>
      <c r="W1147" s="403"/>
      <c r="X1147" s="249"/>
      <c r="Y1147" s="249"/>
      <c r="Z1147" s="249"/>
      <c r="AA1147" s="249"/>
      <c r="AB1147" s="249"/>
    </row>
    <row r="1148" spans="1:28">
      <c r="A1148" s="378">
        <f>VALUE(REPLACE(A1147,1,12,""))</f>
        <v>22</v>
      </c>
      <c r="B1148" s="317" t="s">
        <v>195</v>
      </c>
      <c r="C1148" s="389">
        <f ca="1">OFFSET('RAB roll forward'!$H$1189,'RAB remaining lives'!A1148,0)</f>
        <v>0</v>
      </c>
      <c r="D1148" s="390">
        <f ca="1">OFFSET('RFM input'!H$222,$A1148,0)-OFFSET('RFM input'!H$276,$A1148,0)</f>
        <v>0</v>
      </c>
      <c r="E1148" s="390">
        <f ca="1">OFFSET('RFM input'!I$222,$A1148,0)-OFFSET('RFM input'!I$276,$A1148,0)</f>
        <v>0</v>
      </c>
      <c r="F1148" s="390">
        <f ca="1">OFFSET('RFM input'!J$222,$A1148,0)-OFFSET('RFM input'!J$276,$A1148,0)</f>
        <v>0</v>
      </c>
      <c r="G1148" s="390">
        <f ca="1">OFFSET('RFM input'!K$222,$A1148,0)-OFFSET('RFM input'!K$276,$A1148,0)</f>
        <v>0</v>
      </c>
      <c r="H1148" s="390">
        <f ca="1">OFFSET('RFM input'!L$222,$A1148,0)-OFFSET('RFM input'!L$276,$A1148,0)</f>
        <v>0</v>
      </c>
      <c r="I1148" s="390">
        <f ca="1">OFFSET('RFM input'!M$222,$A1148,0)-OFFSET('RFM input'!M$276,$A1148,0)</f>
        <v>0</v>
      </c>
      <c r="J1148" s="390">
        <f ca="1">OFFSET('RFM input'!N$222,$A1148,0)-OFFSET('RFM input'!N$276,$A1148,0)</f>
        <v>0</v>
      </c>
      <c r="K1148" s="390">
        <f ca="1">OFFSET('RFM input'!O$222,$A1148,0)-OFFSET('RFM input'!O$276,$A1148,0)</f>
        <v>0</v>
      </c>
      <c r="L1148" s="390">
        <f ca="1">OFFSET('RFM input'!P$222,$A1148,0)-OFFSET('RFM input'!P$276,$A1148,0)</f>
        <v>0</v>
      </c>
      <c r="M1148" s="390">
        <f ca="1">OFFSET('RFM input'!Q$222,$A1148,0)-OFFSET('RFM input'!Q$276,$A1148,0)</f>
        <v>0</v>
      </c>
      <c r="N1148" s="390"/>
      <c r="O1148" s="390"/>
      <c r="P1148" s="390"/>
      <c r="Q1148" s="390"/>
      <c r="R1148" s="390"/>
      <c r="S1148" s="390"/>
      <c r="T1148" s="390"/>
      <c r="U1148" s="390"/>
      <c r="V1148" s="390"/>
      <c r="W1148" s="390"/>
      <c r="X1148" s="249"/>
      <c r="Y1148" s="249"/>
      <c r="Z1148" s="249"/>
      <c r="AA1148" s="249"/>
      <c r="AB1148" s="249"/>
    </row>
    <row r="1149" spans="1:28">
      <c r="A1149" s="249"/>
      <c r="B1149" s="249" t="s">
        <v>325</v>
      </c>
      <c r="C1149" s="391">
        <f ca="1">OFFSET('RFM input'!$K$6,'RAB remaining lives'!$A1148,0)</f>
        <v>0</v>
      </c>
      <c r="D1149" s="390">
        <f ca="1">OFFSET('RFM input'!$L$6,'RAB remaining lives'!$A1148,0)</f>
        <v>0</v>
      </c>
      <c r="E1149" s="390">
        <f ca="1">OFFSET('RFM input'!$L$6,'RAB remaining lives'!$A1148,0)</f>
        <v>0</v>
      </c>
      <c r="F1149" s="390">
        <f ca="1">OFFSET('RFM input'!$L$6,'RAB remaining lives'!$A1148,0)</f>
        <v>0</v>
      </c>
      <c r="G1149" s="390">
        <f ca="1">OFFSET('RFM input'!$L$6,'RAB remaining lives'!$A1148,0)</f>
        <v>0</v>
      </c>
      <c r="H1149" s="390">
        <f ca="1">OFFSET('RFM input'!$L$6,'RAB remaining lives'!$A1148,0)</f>
        <v>0</v>
      </c>
      <c r="I1149" s="390">
        <f ca="1">OFFSET('RFM input'!$L$6,'RAB remaining lives'!$A1148,0)</f>
        <v>0</v>
      </c>
      <c r="J1149" s="390">
        <f ca="1">OFFSET('RFM input'!$L$6,'RAB remaining lives'!$A1148,0)</f>
        <v>0</v>
      </c>
      <c r="K1149" s="390">
        <f ca="1">OFFSET('RFM input'!$L$6,'RAB remaining lives'!$A1148,0)</f>
        <v>0</v>
      </c>
      <c r="L1149" s="390">
        <f ca="1">OFFSET('RFM input'!$L$6,'RAB remaining lives'!$A1148,0)</f>
        <v>0</v>
      </c>
      <c r="M1149" s="390">
        <f ca="1">OFFSET('RFM input'!$L$6,'RAB remaining lives'!$A1148,0)</f>
        <v>0</v>
      </c>
      <c r="N1149" s="390"/>
      <c r="O1149" s="390"/>
      <c r="P1149" s="390"/>
      <c r="Q1149" s="390"/>
      <c r="R1149" s="390"/>
      <c r="S1149" s="390"/>
      <c r="T1149" s="390"/>
      <c r="U1149" s="390"/>
      <c r="V1149" s="390"/>
      <c r="W1149" s="390"/>
      <c r="X1149" s="249"/>
      <c r="Y1149" s="249"/>
      <c r="Z1149" s="249"/>
      <c r="AA1149" s="249"/>
      <c r="AB1149" s="249"/>
    </row>
    <row r="1150" spans="1:28">
      <c r="A1150" s="249"/>
      <c r="B1150" s="286" t="s">
        <v>299</v>
      </c>
      <c r="C1150" s="392"/>
      <c r="D1150" s="393">
        <f ca="1">IF(D$6=(OFFSET('RFM input'!$G$60,0,'RFM input'!$AA$7)),OFFSET('RFM input'!$H$454,$A1148,0),0)</f>
        <v>0</v>
      </c>
      <c r="E1150" s="390">
        <f ca="1">IF(E$6=(OFFSET('RFM input'!$G$60,0,'RFM input'!$AA$7)),OFFSET('RFM input'!$H$454,$A1148,0),0)</f>
        <v>0</v>
      </c>
      <c r="F1150" s="390">
        <f ca="1">IF(F$6=(OFFSET('RFM input'!$G$60,0,'RFM input'!$AA$7)),OFFSET('RFM input'!$H$454,$A1148,0),0)</f>
        <v>0</v>
      </c>
      <c r="G1150" s="390">
        <f ca="1">IF(G$6=(OFFSET('RFM input'!$G$60,0,'RFM input'!$AA$7)),OFFSET('RFM input'!$H$454,$A1148,0),0)</f>
        <v>0</v>
      </c>
      <c r="H1150" s="390">
        <f ca="1">IF(H$6=(OFFSET('RFM input'!$G$60,0,'RFM input'!$AA$7)),OFFSET('RFM input'!$H$454,$A1148,0),0)</f>
        <v>0</v>
      </c>
      <c r="I1150" s="390">
        <f ca="1">IF(I$6=(OFFSET('RFM input'!$G$60,0,'RFM input'!$AA$7)),OFFSET('RFM input'!$H$454,$A1148,0),0)</f>
        <v>0</v>
      </c>
      <c r="J1150" s="390">
        <f ca="1">IF(J$6=(OFFSET('RFM input'!$G$60,0,'RFM input'!$AA$7)),OFFSET('RFM input'!$H$454,$A1148,0),0)</f>
        <v>0</v>
      </c>
      <c r="K1150" s="390">
        <f ca="1">IF(K$6=(OFFSET('RFM input'!$G$60,0,'RFM input'!$AA$7)),OFFSET('RFM input'!$H$454,$A1148,0),0)</f>
        <v>0</v>
      </c>
      <c r="L1150" s="390">
        <f ca="1">IF(L$6=(OFFSET('RFM input'!$G$60,0,'RFM input'!$AA$7)),OFFSET('RFM input'!$H$454,$A1148,0),0)</f>
        <v>0</v>
      </c>
      <c r="M1150" s="390">
        <f ca="1">IF(M$6=(OFFSET('RFM input'!$G$60,0,'RFM input'!$AA$7)),OFFSET('RFM input'!$H$454,$A1148,0),0)</f>
        <v>0</v>
      </c>
      <c r="N1150" s="390"/>
      <c r="O1150" s="390"/>
      <c r="P1150" s="390"/>
      <c r="Q1150" s="390"/>
      <c r="R1150" s="390"/>
      <c r="S1150" s="390"/>
      <c r="T1150" s="390"/>
      <c r="U1150" s="390"/>
      <c r="V1150" s="390"/>
      <c r="W1150" s="390"/>
      <c r="X1150" s="249"/>
      <c r="Y1150" s="249"/>
      <c r="Z1150" s="249"/>
      <c r="AA1150" s="249"/>
      <c r="AB1150" s="249"/>
    </row>
    <row r="1151" spans="1:28">
      <c r="A1151" s="249"/>
      <c r="B1151" s="325" t="s">
        <v>306</v>
      </c>
      <c r="C1151" s="392"/>
      <c r="D1151" s="391">
        <f ca="1">IF(D$6=(OFFSET('RFM input'!$G$60,0,'RFM input'!$AA$7)),OFFSET('RFM input'!$J$454,$A1148,0),0)</f>
        <v>0</v>
      </c>
      <c r="E1151" s="394">
        <f ca="1">IF(E$6=(OFFSET('RFM input'!$G$60,0,'RFM input'!$AA$7)),OFFSET('RFM input'!$J$454,$A1148,0),0)</f>
        <v>0</v>
      </c>
      <c r="F1151" s="394">
        <f ca="1">IF(F$6=(OFFSET('RFM input'!$G$60,0,'RFM input'!$AA$7)),OFFSET('RFM input'!$J$454,$A1148,0),0)</f>
        <v>0</v>
      </c>
      <c r="G1151" s="394">
        <f ca="1">IF(G$6=(OFFSET('RFM input'!$G$60,0,'RFM input'!$AA$7)),OFFSET('RFM input'!$J$454,$A1148,0),0)</f>
        <v>0</v>
      </c>
      <c r="H1151" s="394">
        <f ca="1">IF(H$6=(OFFSET('RFM input'!$G$60,0,'RFM input'!$AA$7)),OFFSET('RFM input'!$J$454,$A1148,0),0)</f>
        <v>0</v>
      </c>
      <c r="I1151" s="394">
        <f ca="1">IF(I$6=(OFFSET('RFM input'!$G$60,0,'RFM input'!$AA$7)),OFFSET('RFM input'!$J$454,$A1148,0),0)</f>
        <v>0</v>
      </c>
      <c r="J1151" s="394">
        <f ca="1">IF(J$6=(OFFSET('RFM input'!$G$60,0,'RFM input'!$AA$7)),OFFSET('RFM input'!$J$454,$A1148,0),0)</f>
        <v>0</v>
      </c>
      <c r="K1151" s="394">
        <f ca="1">IF(K$6=(OFFSET('RFM input'!$G$60,0,'RFM input'!$AA$7)),OFFSET('RFM input'!$J$454,$A1148,0),0)</f>
        <v>0</v>
      </c>
      <c r="L1151" s="394">
        <f ca="1">IF(L$6=(OFFSET('RFM input'!$G$60,0,'RFM input'!$AA$7)),OFFSET('RFM input'!$J$454,$A1148,0),0)</f>
        <v>0</v>
      </c>
      <c r="M1151" s="394">
        <f ca="1">IF(M$6=(OFFSET('RFM input'!$G$60,0,'RFM input'!$AA$7)),OFFSET('RFM input'!$J$454,$A1148,0),0)</f>
        <v>0</v>
      </c>
      <c r="N1151" s="394"/>
      <c r="O1151" s="394"/>
      <c r="P1151" s="394"/>
      <c r="Q1151" s="394"/>
      <c r="R1151" s="394"/>
      <c r="S1151" s="394"/>
      <c r="T1151" s="394"/>
      <c r="U1151" s="394"/>
      <c r="V1151" s="394"/>
      <c r="W1151" s="394"/>
      <c r="X1151" s="249"/>
      <c r="Y1151" s="249"/>
      <c r="Z1151" s="249"/>
      <c r="AA1151" s="249"/>
      <c r="AB1151" s="249"/>
    </row>
    <row r="1152" spans="1:28" hidden="1" outlineLevel="1">
      <c r="A1152" s="459">
        <v>-1</v>
      </c>
      <c r="B1152" s="309" t="s">
        <v>297</v>
      </c>
      <c r="C1152" s="395"/>
      <c r="D1152" s="395">
        <f t="shared" ref="D1152" ca="1" si="1647">IF(D1176="n/a",0,IF(AND(D1150=0,C1152=0),0,
IF(AND(D1150&lt;&gt;0,C1152=0),(D1150/D$10),
IF(AND(D1151&lt;&gt;0,C1152&lt;&gt;0),(C1152-(C1152/C1176))+(D1150/D$10),
IF(C1176&lt;1,0,(C1152-(C1152/C1176)))))))</f>
        <v>0</v>
      </c>
      <c r="E1152" s="395">
        <f t="shared" ref="E1152" ca="1" si="1648">IF(E1176="n/a",0,IF(AND(E1150=0,D1152=0),0,
IF(AND(E1150&lt;&gt;0,D1152=0),(E1150/E$10),
IF(AND(E1151&lt;&gt;0,D1152&lt;&gt;0),(D1152-(D1152/D1176))+(E1150/E$10),
IF(D1176&lt;1,0,(D1152-(D1152/D1176)))))))</f>
        <v>0</v>
      </c>
      <c r="F1152" s="395">
        <f t="shared" ref="F1152" ca="1" si="1649">IF(F1176="n/a",0,IF(AND(F1150=0,E1152=0),0,
IF(AND(F1150&lt;&gt;0,E1152=0),(F1150/F$10),
IF(AND(F1151&lt;&gt;0,E1152&lt;&gt;0),(E1152-(E1152/E1176))+(F1150/F$10),
IF(E1176&lt;1,0,(E1152-(E1152/E1176)))))))</f>
        <v>0</v>
      </c>
      <c r="G1152" s="395">
        <f t="shared" ref="G1152" ca="1" si="1650">IF(G1176="n/a",0,IF(AND(G1150=0,F1152=0),0,
IF(AND(G1150&lt;&gt;0,F1152=0),(G1150/G$10),
IF(AND(G1151&lt;&gt;0,F1152&lt;&gt;0),(F1152-(F1152/F1176))+(G1150/G$10),
IF(F1176&lt;1,0,(F1152-(F1152/F1176)))))))</f>
        <v>0</v>
      </c>
      <c r="H1152" s="395">
        <f ca="1">IF(H1176="n/a",0,IF(AND(H1150=0,G1152=0),0,
IF(AND(H1150&lt;&gt;0,G1152=0),(H1150/H$10),
IF(AND(H1151&lt;&gt;0,G1152&lt;&gt;0),(G1152-(G1152/G1176))+(H1150/H$10),
IF(G1176&lt;1,0,(G1152-(G1152/G1176)))))))</f>
        <v>0</v>
      </c>
      <c r="I1152" s="395">
        <f t="shared" ref="I1152" ca="1" si="1651">IF(I1176="n/a",0,IF(AND(I1150=0,H1152=0),0,
IF(AND(I1150&lt;&gt;0,H1152=0),(I1150/I$10),
IF(AND(I1151&lt;&gt;0,H1152&lt;&gt;0),(H1152-(H1152/H1176))+(I1150/I$10),
IF(H1176&lt;1,0,(H1152-(H1152/H1176)))))))</f>
        <v>0</v>
      </c>
      <c r="J1152" s="395">
        <f t="shared" ref="J1152" ca="1" si="1652">IF(J1176="n/a",0,IF(AND(J1150=0,I1152=0),0,
IF(AND(J1150&lt;&gt;0,I1152=0),(J1150/J$10),
IF(AND(J1151&lt;&gt;0,I1152&lt;&gt;0),(I1152-(I1152/I1176))+(J1150/J$10),
IF(I1176&lt;1,0,(I1152-(I1152/I1176)))))))</f>
        <v>0</v>
      </c>
      <c r="K1152" s="395">
        <f t="shared" ref="K1152" ca="1" si="1653">IF(K1176="n/a",0,IF(AND(K1150=0,J1152=0),0,
IF(AND(K1150&lt;&gt;0,J1152=0),(K1150/K$10),
IF(AND(K1151&lt;&gt;0,J1152&lt;&gt;0),(J1152-(J1152/J1176))+(K1150/K$10),
IF(J1176&lt;1,0,(J1152-(J1152/J1176)))))))</f>
        <v>0</v>
      </c>
      <c r="L1152" s="395">
        <f t="shared" ref="L1152" ca="1" si="1654">IF(L1176="n/a",0,IF(AND(L1150=0,K1152=0),0,
IF(AND(L1150&lt;&gt;0,K1152=0),(L1150/L$10),
IF(AND(L1151&lt;&gt;0,K1152&lt;&gt;0),(K1152-(K1152/K1176))+(L1150/L$10),
IF(K1176&lt;1,0,(K1152-(K1152/K1176)))))))</f>
        <v>0</v>
      </c>
      <c r="M1152" s="395">
        <f t="shared" ref="M1152" ca="1" si="1655">IF(M1176="n/a",0,IF(AND(M1150=0,L1152=0),0,
IF(AND(M1150&lt;&gt;0,L1152=0),(M1150/M$10),
IF(AND(M1151&lt;&gt;0,L1152&lt;&gt;0),(L1152-(L1152/L1176))+(M1150/M$10),
IF(L1176&lt;1,0,(L1152-(L1152/L1176)))))))</f>
        <v>0</v>
      </c>
      <c r="N1152" s="395">
        <f t="shared" ref="N1152" ca="1" si="1656">IF(N1176="n/a",0,IF(AND(N1150=0,M1152=0),0,
IF(AND(N1150&lt;&gt;0,M1152=0),(N1150/N$10),
IF(AND(N1151&lt;&gt;0,M1152&lt;&gt;0),(M1152-(M1152/M1176))+(N1150/N$10),
IF(M1176&lt;1,0,(M1152-(M1152/M1176)))))))</f>
        <v>0</v>
      </c>
      <c r="O1152" s="395">
        <f t="shared" ref="O1152" ca="1" si="1657">IF(O1176="n/a",0,IF(AND(O1150=0,N1152=0),0,
IF(AND(O1150&lt;&gt;0,N1152=0),(O1150/O$10),
IF(AND(O1151&lt;&gt;0,N1152&lt;&gt;0),(N1152-(N1152/N1176))+(O1150/O$10),
IF(N1176&lt;1,0,(N1152-(N1152/N1176)))))))</f>
        <v>0</v>
      </c>
      <c r="P1152" s="395">
        <f t="shared" ref="P1152" ca="1" si="1658">IF(P1176="n/a",0,IF(AND(P1150=0,O1152=0),0,
IF(AND(P1150&lt;&gt;0,O1152=0),(P1150/P$10),
IF(AND(P1151&lt;&gt;0,O1152&lt;&gt;0),(O1152-(O1152/O1176))+(P1150/P$10),
IF(O1176&lt;1,0,(O1152-(O1152/O1176)))))))</f>
        <v>0</v>
      </c>
      <c r="Q1152" s="395">
        <f t="shared" ref="Q1152" ca="1" si="1659">IF(Q1176="n/a",0,IF(AND(Q1150=0,P1152=0),0,
IF(AND(Q1150&lt;&gt;0,P1152=0),(Q1150/Q$10),
IF(AND(Q1151&lt;&gt;0,P1152&lt;&gt;0),(P1152-(P1152/P1176))+(Q1150/Q$10),
IF(P1176&lt;1,0,(P1152-(P1152/P1176)))))))</f>
        <v>0</v>
      </c>
      <c r="R1152" s="395">
        <f t="shared" ref="R1152" ca="1" si="1660">IF(R1176="n/a",0,IF(AND(R1150=0,Q1152=0),0,
IF(AND(R1150&lt;&gt;0,Q1152=0),(R1150/R$10),
IF(AND(R1151&lt;&gt;0,Q1152&lt;&gt;0),(Q1152-(Q1152/Q1176))+(R1150/R$10),
IF(Q1176&lt;1,0,(Q1152-(Q1152/Q1176)))))))</f>
        <v>0</v>
      </c>
      <c r="S1152" s="395">
        <f t="shared" ref="S1152" ca="1" si="1661">IF(S1176="n/a",0,IF(AND(S1150=0,R1152=0),0,
IF(AND(S1150&lt;&gt;0,R1152=0),(S1150/S$10),
IF(AND(S1151&lt;&gt;0,R1152&lt;&gt;0),(R1152-(R1152/R1176))+(S1150/S$10),
IF(R1176&lt;1,0,(R1152-(R1152/R1176)))))))</f>
        <v>0</v>
      </c>
      <c r="T1152" s="395">
        <f t="shared" ref="T1152" ca="1" si="1662">IF(T1176="n/a",0,IF(AND(T1150=0,S1152=0),0,
IF(AND(T1150&lt;&gt;0,S1152=0),(T1150/T$10),
IF(AND(T1151&lt;&gt;0,S1152&lt;&gt;0),(S1152-(S1152/S1176))+(T1150/T$10),
IF(S1176&lt;1,0,(S1152-(S1152/S1176)))))))</f>
        <v>0</v>
      </c>
      <c r="U1152" s="395">
        <f t="shared" ref="U1152" ca="1" si="1663">IF(U1176="n/a",0,IF(AND(U1150=0,T1152=0),0,
IF(AND(U1150&lt;&gt;0,T1152=0),(U1150/U$10),
IF(AND(U1151&lt;&gt;0,T1152&lt;&gt;0),(T1152-(T1152/T1176))+(U1150/U$10),
IF(T1176&lt;1,0,(T1152-(T1152/T1176)))))))</f>
        <v>0</v>
      </c>
      <c r="V1152" s="395">
        <f t="shared" ref="V1152" ca="1" si="1664">IF(V1176="n/a",0,IF(AND(V1150=0,U1152=0),0,
IF(AND(V1150&lt;&gt;0,U1152=0),(V1150/V$10),
IF(AND(V1151&lt;&gt;0,U1152&lt;&gt;0),(U1152-(U1152/U1176))+(V1150/V$10),
IF(U1176&lt;1,0,(U1152-(U1152/U1176)))))))</f>
        <v>0</v>
      </c>
      <c r="W1152" s="395">
        <f t="shared" ref="W1152" ca="1" si="1665">IF(W1176="n/a",0,IF(AND(W1150=0,V1152=0),0,
IF(AND(W1150&lt;&gt;0,V1152=0),(W1150/W$10),
IF(AND(W1151&lt;&gt;0,V1152&lt;&gt;0),(V1152-(V1152/V1176))+(W1150/W$10),
IF(V1176&lt;1,0,(V1152-(V1152/V1176)))))))</f>
        <v>0</v>
      </c>
      <c r="X1152" s="249"/>
      <c r="Y1152" s="249"/>
      <c r="Z1152" s="249"/>
      <c r="AA1152" s="249"/>
      <c r="AB1152" s="249"/>
    </row>
    <row r="1153" spans="1:28" hidden="1" outlineLevel="1">
      <c r="A1153" s="331">
        <v>0</v>
      </c>
      <c r="B1153" s="309" t="s">
        <v>194</v>
      </c>
      <c r="C1153" s="395">
        <f ca="1">C1148/C$10</f>
        <v>0</v>
      </c>
      <c r="D1153" s="395">
        <f ca="1">IF(C1177="n/a",C1153,IFERROR(IF((OFFSET($C1153,0,$A1153))&lt;0,
MIN(0,C1153-(OFFSET($C1153,0,$A1153)/(OFFSET($C1148,-$A1152,$A1153)))),
MAX(0,C1153-(OFFSET($C1153,0,$A1153)/(OFFSET($C1148,-$A1152,$A1153))))),0))</f>
        <v>0</v>
      </c>
      <c r="E1153" s="395">
        <f t="shared" ref="E1153" ca="1" si="1666">IF(D1177="n/a",D1153,IFERROR(IF((OFFSET($C1153,0,$A1153))&lt;0,
MIN(0,D1153-(OFFSET($C1153,0,$A1153)/(OFFSET($C1148,-$A1152,$A1153)))),
MAX(0,D1153-(OFFSET($C1153,0,$A1153)/(OFFSET($C1148,-$A1152,$A1153))))),0))</f>
        <v>0</v>
      </c>
      <c r="F1153" s="395">
        <f t="shared" ref="F1153:F1154" ca="1" si="1667">IF(E1177="n/a",E1153,IFERROR(IF((OFFSET($C1153,0,$A1153))&lt;0,
MIN(0,E1153-(OFFSET($C1153,0,$A1153)/(OFFSET($C1148,-$A1152,$A1153)))),
MAX(0,E1153-(OFFSET($C1153,0,$A1153)/(OFFSET($C1148,-$A1152,$A1153))))),0))</f>
        <v>0</v>
      </c>
      <c r="G1153" s="395">
        <f t="shared" ref="G1153:G1155" ca="1" si="1668">IF(F1177="n/a",F1153,IFERROR(IF((OFFSET($C1153,0,$A1153))&lt;0,
MIN(0,F1153-(OFFSET($C1153,0,$A1153)/(OFFSET($C1148,-$A1152,$A1153)))),
MAX(0,F1153-(OFFSET($C1153,0,$A1153)/(OFFSET($C1148,-$A1152,$A1153))))),0))</f>
        <v>0</v>
      </c>
      <c r="H1153" s="395">
        <f t="shared" ref="H1153:H1156" ca="1" si="1669">IF(G1177="n/a",G1153,IFERROR(IF((OFFSET($C1153,0,$A1153))&lt;0,
MIN(0,G1153-(OFFSET($C1153,0,$A1153)/(OFFSET($C1148,-$A1152,$A1153)))),
MAX(0,G1153-(OFFSET($C1153,0,$A1153)/(OFFSET($C1148,-$A1152,$A1153))))),0))</f>
        <v>0</v>
      </c>
      <c r="I1153" s="395">
        <f t="shared" ref="I1153:I1157" ca="1" si="1670">IF(H1177="n/a",H1153,IFERROR(IF((OFFSET($C1153,0,$A1153))&lt;0,
MIN(0,H1153-(OFFSET($C1153,0,$A1153)/(OFFSET($C1148,-$A1152,$A1153)))),
MAX(0,H1153-(OFFSET($C1153,0,$A1153)/(OFFSET($C1148,-$A1152,$A1153))))),0))</f>
        <v>0</v>
      </c>
      <c r="J1153" s="395">
        <f t="shared" ref="J1153:J1158" ca="1" si="1671">IF(I1177="n/a",I1153,IFERROR(IF((OFFSET($C1153,0,$A1153))&lt;0,
MIN(0,I1153-(OFFSET($C1153,0,$A1153)/(OFFSET($C1148,-$A1152,$A1153)))),
MAX(0,I1153-(OFFSET($C1153,0,$A1153)/(OFFSET($C1148,-$A1152,$A1153))))),0))</f>
        <v>0</v>
      </c>
      <c r="K1153" s="395">
        <f t="shared" ref="K1153:K1159" ca="1" si="1672">IF(J1177="n/a",J1153,IFERROR(IF((OFFSET($C1153,0,$A1153))&lt;0,
MIN(0,J1153-(OFFSET($C1153,0,$A1153)/(OFFSET($C1148,-$A1152,$A1153)))),
MAX(0,J1153-(OFFSET($C1153,0,$A1153)/(OFFSET($C1148,-$A1152,$A1153))))),0))</f>
        <v>0</v>
      </c>
      <c r="L1153" s="395">
        <f t="shared" ref="L1153:L1160" ca="1" si="1673">IF(K1177="n/a",K1153,IFERROR(IF((OFFSET($C1153,0,$A1153))&lt;0,
MIN(0,K1153-(OFFSET($C1153,0,$A1153)/(OFFSET($C1148,-$A1152,$A1153)))),
MAX(0,K1153-(OFFSET($C1153,0,$A1153)/(OFFSET($C1148,-$A1152,$A1153))))),0))</f>
        <v>0</v>
      </c>
      <c r="M1153" s="395">
        <f t="shared" ref="M1153:M1161" ca="1" si="1674">IF(L1177="n/a",L1153,IFERROR(IF((OFFSET($C1153,0,$A1153))&lt;0,
MIN(0,L1153-(OFFSET($C1153,0,$A1153)/(OFFSET($C1148,-$A1152,$A1153)))),
MAX(0,L1153-(OFFSET($C1153,0,$A1153)/(OFFSET($C1148,-$A1152,$A1153))))),0))</f>
        <v>0</v>
      </c>
      <c r="N1153" s="395">
        <f t="shared" ref="N1153:N1162" ca="1" si="1675">IF(M1177="n/a",M1153,IFERROR(IF((OFFSET($C1153,0,$A1153))&lt;0,
MIN(0,M1153-(OFFSET($C1153,0,$A1153)/(OFFSET($C1148,-$A1152,$A1153)))),
MAX(0,M1153-(OFFSET($C1153,0,$A1153)/(OFFSET($C1148,-$A1152,$A1153))))),0))</f>
        <v>0</v>
      </c>
      <c r="O1153" s="395">
        <f t="shared" ref="O1153:O1163" ca="1" si="1676">IF(N1177="n/a",N1153,IFERROR(IF((OFFSET($C1153,0,$A1153))&lt;0,
MIN(0,N1153-(OFFSET($C1153,0,$A1153)/(OFFSET($C1148,-$A1152,$A1153)))),
MAX(0,N1153-(OFFSET($C1153,0,$A1153)/(OFFSET($C1148,-$A1152,$A1153))))),0))</f>
        <v>0</v>
      </c>
      <c r="P1153" s="395">
        <f t="shared" ref="P1153:P1164" ca="1" si="1677">IF(O1177="n/a",O1153,IFERROR(IF((OFFSET($C1153,0,$A1153))&lt;0,
MIN(0,O1153-(OFFSET($C1153,0,$A1153)/(OFFSET($C1148,-$A1152,$A1153)))),
MAX(0,O1153-(OFFSET($C1153,0,$A1153)/(OFFSET($C1148,-$A1152,$A1153))))),0))</f>
        <v>0</v>
      </c>
      <c r="Q1153" s="395">
        <f t="shared" ref="Q1153:Q1165" ca="1" si="1678">IF(P1177="n/a",P1153,IFERROR(IF((OFFSET($C1153,0,$A1153))&lt;0,
MIN(0,P1153-(OFFSET($C1153,0,$A1153)/(OFFSET($C1148,-$A1152,$A1153)))),
MAX(0,P1153-(OFFSET($C1153,0,$A1153)/(OFFSET($C1148,-$A1152,$A1153))))),0))</f>
        <v>0</v>
      </c>
      <c r="R1153" s="395">
        <f t="shared" ref="R1153:R1166" ca="1" si="1679">IF(Q1177="n/a",Q1153,IFERROR(IF((OFFSET($C1153,0,$A1153))&lt;0,
MIN(0,Q1153-(OFFSET($C1153,0,$A1153)/(OFFSET($C1148,-$A1152,$A1153)))),
MAX(0,Q1153-(OFFSET($C1153,0,$A1153)/(OFFSET($C1148,-$A1152,$A1153))))),0))</f>
        <v>0</v>
      </c>
      <c r="S1153" s="395">
        <f t="shared" ref="S1153:S1167" ca="1" si="1680">IF(R1177="n/a",R1153,IFERROR(IF((OFFSET($C1153,0,$A1153))&lt;0,
MIN(0,R1153-(OFFSET($C1153,0,$A1153)/(OFFSET($C1148,-$A1152,$A1153)))),
MAX(0,R1153-(OFFSET($C1153,0,$A1153)/(OFFSET($C1148,-$A1152,$A1153))))),0))</f>
        <v>0</v>
      </c>
      <c r="T1153" s="395">
        <f t="shared" ref="T1153:T1168" ca="1" si="1681">IF(S1177="n/a",S1153,IFERROR(IF((OFFSET($C1153,0,$A1153))&lt;0,
MIN(0,S1153-(OFFSET($C1153,0,$A1153)/(OFFSET($C1148,-$A1152,$A1153)))),
MAX(0,S1153-(OFFSET($C1153,0,$A1153)/(OFFSET($C1148,-$A1152,$A1153))))),0))</f>
        <v>0</v>
      </c>
      <c r="U1153" s="395">
        <f t="shared" ref="U1153:U1169" ca="1" si="1682">IF(T1177="n/a",T1153,IFERROR(IF((OFFSET($C1153,0,$A1153))&lt;0,
MIN(0,T1153-(OFFSET($C1153,0,$A1153)/(OFFSET($C1148,-$A1152,$A1153)))),
MAX(0,T1153-(OFFSET($C1153,0,$A1153)/(OFFSET($C1148,-$A1152,$A1153))))),0))</f>
        <v>0</v>
      </c>
      <c r="V1153" s="395">
        <f t="shared" ref="V1153:V1170" ca="1" si="1683">IF(U1177="n/a",U1153,IFERROR(IF((OFFSET($C1153,0,$A1153))&lt;0,
MIN(0,U1153-(OFFSET($C1153,0,$A1153)/(OFFSET($C1148,-$A1152,$A1153)))),
MAX(0,U1153-(OFFSET($C1153,0,$A1153)/(OFFSET($C1148,-$A1152,$A1153))))),0))</f>
        <v>0</v>
      </c>
      <c r="W1153" s="395">
        <f t="shared" ref="W1153:W1171" ca="1" si="1684">IF(V1177="n/a",V1153,IFERROR(IF((OFFSET($C1153,0,$A1153))&lt;0,
MIN(0,V1153-(OFFSET($C1153,0,$A1153)/(OFFSET($C1148,-$A1152,$A1153)))),
MAX(0,V1153-(OFFSET($C1153,0,$A1153)/(OFFSET($C1148,-$A1152,$A1153))))),0))</f>
        <v>0</v>
      </c>
      <c r="X1153" s="249"/>
      <c r="Y1153" s="249"/>
      <c r="Z1153" s="249"/>
      <c r="AA1153" s="249"/>
      <c r="AB1153" s="249"/>
    </row>
    <row r="1154" spans="1:28" hidden="1" outlineLevel="1">
      <c r="A1154" s="331">
        <v>1</v>
      </c>
      <c r="B1154" s="309" t="str">
        <f t="shared" ref="B1154:B1172" ca="1" si="1685">"Depreciated Net Capex "&amp;OFFSET($C$6,0,A1154)</f>
        <v>Depreciated Net Capex 2013</v>
      </c>
      <c r="C1154" s="396"/>
      <c r="D1154" s="397">
        <f ca="1">(D1148*((1+D$11)^0.5)/D$10)</f>
        <v>0</v>
      </c>
      <c r="E1154" s="395">
        <f ca="1">IF(D1178="n/a",D1154,IFERROR(IF((OFFSET($C1154,0,$A1154))&lt;0,
MIN(0,D1154-(OFFSET($C1154,0,$A1154)/(OFFSET($C1149,-$A1153,$A1154)))),
MAX(0,D1154-(OFFSET($C1154,0,$A1154)/(OFFSET($C1149,-$A1153,$A1154))))),0))</f>
        <v>0</v>
      </c>
      <c r="F1154" s="395">
        <f t="shared" ca="1" si="1667"/>
        <v>0</v>
      </c>
      <c r="G1154" s="395">
        <f t="shared" ca="1" si="1668"/>
        <v>0</v>
      </c>
      <c r="H1154" s="395">
        <f t="shared" ca="1" si="1669"/>
        <v>0</v>
      </c>
      <c r="I1154" s="395">
        <f t="shared" ca="1" si="1670"/>
        <v>0</v>
      </c>
      <c r="J1154" s="395">
        <f t="shared" ca="1" si="1671"/>
        <v>0</v>
      </c>
      <c r="K1154" s="395">
        <f t="shared" ca="1" si="1672"/>
        <v>0</v>
      </c>
      <c r="L1154" s="395">
        <f t="shared" ca="1" si="1673"/>
        <v>0</v>
      </c>
      <c r="M1154" s="395">
        <f t="shared" ca="1" si="1674"/>
        <v>0</v>
      </c>
      <c r="N1154" s="395">
        <f t="shared" ca="1" si="1675"/>
        <v>0</v>
      </c>
      <c r="O1154" s="395">
        <f t="shared" ca="1" si="1676"/>
        <v>0</v>
      </c>
      <c r="P1154" s="395">
        <f t="shared" ca="1" si="1677"/>
        <v>0</v>
      </c>
      <c r="Q1154" s="395">
        <f t="shared" ca="1" si="1678"/>
        <v>0</v>
      </c>
      <c r="R1154" s="395">
        <f t="shared" ca="1" si="1679"/>
        <v>0</v>
      </c>
      <c r="S1154" s="395">
        <f t="shared" ca="1" si="1680"/>
        <v>0</v>
      </c>
      <c r="T1154" s="395">
        <f t="shared" ca="1" si="1681"/>
        <v>0</v>
      </c>
      <c r="U1154" s="395">
        <f t="shared" ca="1" si="1682"/>
        <v>0</v>
      </c>
      <c r="V1154" s="395">
        <f t="shared" ca="1" si="1683"/>
        <v>0</v>
      </c>
      <c r="W1154" s="395">
        <f t="shared" ca="1" si="1684"/>
        <v>0</v>
      </c>
      <c r="X1154" s="249"/>
      <c r="Y1154" s="249"/>
      <c r="Z1154" s="249"/>
      <c r="AA1154" s="249"/>
      <c r="AB1154" s="249"/>
    </row>
    <row r="1155" spans="1:28" hidden="1" outlineLevel="1">
      <c r="A1155" s="331">
        <v>2</v>
      </c>
      <c r="B1155" s="309" t="str">
        <f t="shared" ca="1" si="1685"/>
        <v>Depreciated Net Capex 2014</v>
      </c>
      <c r="C1155" s="398"/>
      <c r="D1155" s="399"/>
      <c r="E1155" s="397">
        <f ca="1">(E1148*((1+E$11)^0.5)/E$10)</f>
        <v>0</v>
      </c>
      <c r="F1155" s="395">
        <f ca="1">IF(E1179="n/a",E1155,IFERROR(IF((OFFSET($C1155,0,$A1155))&lt;0,
MIN(0,E1155-(OFFSET($C1155,0,$A1155)/(OFFSET($C1150,-$A1154,$A1155)))),
MAX(0,E1155-(OFFSET($C1155,0,$A1155)/(OFFSET($C1150,-$A1154,$A1155))))),0))</f>
        <v>0</v>
      </c>
      <c r="G1155" s="395">
        <f t="shared" ca="1" si="1668"/>
        <v>0</v>
      </c>
      <c r="H1155" s="395">
        <f t="shared" ca="1" si="1669"/>
        <v>0</v>
      </c>
      <c r="I1155" s="395">
        <f t="shared" ca="1" si="1670"/>
        <v>0</v>
      </c>
      <c r="J1155" s="395">
        <f t="shared" ca="1" si="1671"/>
        <v>0</v>
      </c>
      <c r="K1155" s="395">
        <f t="shared" ca="1" si="1672"/>
        <v>0</v>
      </c>
      <c r="L1155" s="395">
        <f t="shared" ca="1" si="1673"/>
        <v>0</v>
      </c>
      <c r="M1155" s="395">
        <f t="shared" ca="1" si="1674"/>
        <v>0</v>
      </c>
      <c r="N1155" s="395">
        <f t="shared" ca="1" si="1675"/>
        <v>0</v>
      </c>
      <c r="O1155" s="395">
        <f t="shared" ca="1" si="1676"/>
        <v>0</v>
      </c>
      <c r="P1155" s="395">
        <f t="shared" ca="1" si="1677"/>
        <v>0</v>
      </c>
      <c r="Q1155" s="395">
        <f t="shared" ca="1" si="1678"/>
        <v>0</v>
      </c>
      <c r="R1155" s="395">
        <f t="shared" ca="1" si="1679"/>
        <v>0</v>
      </c>
      <c r="S1155" s="395">
        <f t="shared" ca="1" si="1680"/>
        <v>0</v>
      </c>
      <c r="T1155" s="395">
        <f t="shared" ca="1" si="1681"/>
        <v>0</v>
      </c>
      <c r="U1155" s="395">
        <f t="shared" ca="1" si="1682"/>
        <v>0</v>
      </c>
      <c r="V1155" s="395">
        <f t="shared" ca="1" si="1683"/>
        <v>0</v>
      </c>
      <c r="W1155" s="395">
        <f t="shared" ca="1" si="1684"/>
        <v>0</v>
      </c>
      <c r="X1155" s="334"/>
      <c r="Y1155" s="249"/>
      <c r="Z1155" s="249"/>
      <c r="AA1155" s="249"/>
      <c r="AB1155" s="249"/>
    </row>
    <row r="1156" spans="1:28" hidden="1" outlineLevel="1">
      <c r="A1156" s="331">
        <v>3</v>
      </c>
      <c r="B1156" s="309" t="str">
        <f t="shared" ca="1" si="1685"/>
        <v>Depreciated Net Capex 2015</v>
      </c>
      <c r="C1156" s="398"/>
      <c r="D1156" s="398"/>
      <c r="E1156" s="399"/>
      <c r="F1156" s="400">
        <f ca="1">($F1148*((1+F$11)^0.5)/F$10)</f>
        <v>0</v>
      </c>
      <c r="G1156" s="395">
        <f ca="1">IF(F1180="n/a",F1156,IFERROR(IF((OFFSET($C1156,0,$A1156))&lt;0,
MIN(0,F1156-(OFFSET($C1156,0,$A1156)/(OFFSET($C1151,-$A1155,$A1156)))),
MAX(0,F1156-(OFFSET($C1156,0,$A1156)/(OFFSET($C1151,-$A1155,$A1156))))),0))</f>
        <v>0</v>
      </c>
      <c r="H1156" s="395">
        <f t="shared" ca="1" si="1669"/>
        <v>0</v>
      </c>
      <c r="I1156" s="395">
        <f t="shared" ca="1" si="1670"/>
        <v>0</v>
      </c>
      <c r="J1156" s="395">
        <f t="shared" ca="1" si="1671"/>
        <v>0</v>
      </c>
      <c r="K1156" s="395">
        <f t="shared" ca="1" si="1672"/>
        <v>0</v>
      </c>
      <c r="L1156" s="395">
        <f t="shared" ca="1" si="1673"/>
        <v>0</v>
      </c>
      <c r="M1156" s="395">
        <f t="shared" ca="1" si="1674"/>
        <v>0</v>
      </c>
      <c r="N1156" s="395">
        <f t="shared" ca="1" si="1675"/>
        <v>0</v>
      </c>
      <c r="O1156" s="395">
        <f t="shared" ca="1" si="1676"/>
        <v>0</v>
      </c>
      <c r="P1156" s="395">
        <f t="shared" ca="1" si="1677"/>
        <v>0</v>
      </c>
      <c r="Q1156" s="395">
        <f t="shared" ca="1" si="1678"/>
        <v>0</v>
      </c>
      <c r="R1156" s="395">
        <f t="shared" ca="1" si="1679"/>
        <v>0</v>
      </c>
      <c r="S1156" s="395">
        <f t="shared" ca="1" si="1680"/>
        <v>0</v>
      </c>
      <c r="T1156" s="395">
        <f t="shared" ca="1" si="1681"/>
        <v>0</v>
      </c>
      <c r="U1156" s="395">
        <f t="shared" ca="1" si="1682"/>
        <v>0</v>
      </c>
      <c r="V1156" s="395">
        <f t="shared" ca="1" si="1683"/>
        <v>0</v>
      </c>
      <c r="W1156" s="395">
        <f t="shared" ca="1" si="1684"/>
        <v>0</v>
      </c>
      <c r="X1156" s="334"/>
      <c r="Y1156" s="334"/>
      <c r="Z1156" s="249"/>
      <c r="AA1156" s="249"/>
      <c r="AB1156" s="249"/>
    </row>
    <row r="1157" spans="1:28" hidden="1" outlineLevel="1">
      <c r="A1157" s="331">
        <v>4</v>
      </c>
      <c r="B1157" s="309" t="str">
        <f t="shared" ca="1" si="1685"/>
        <v>Depreciated Net Capex 2016</v>
      </c>
      <c r="C1157" s="398"/>
      <c r="D1157" s="398"/>
      <c r="E1157" s="398"/>
      <c r="F1157" s="399"/>
      <c r="G1157" s="400">
        <f ca="1">($G1148*((1+G$11)^0.5)/G$10)</f>
        <v>0</v>
      </c>
      <c r="H1157" s="395">
        <f ca="1">IF(G1181="n/a",G1157,IFERROR(IF((OFFSET($C1157,0,$A1157))&lt;0,
MIN(0,G1157-(OFFSET($C1157,0,$A1157)/(OFFSET($C1152,-$A1156,$A1157)))),
MAX(0,G1157-(OFFSET($C1157,0,$A1157)/(OFFSET($C1152,-$A1156,$A1157))))),0))</f>
        <v>0</v>
      </c>
      <c r="I1157" s="395">
        <f t="shared" ca="1" si="1670"/>
        <v>0</v>
      </c>
      <c r="J1157" s="395">
        <f t="shared" ca="1" si="1671"/>
        <v>0</v>
      </c>
      <c r="K1157" s="395">
        <f t="shared" ca="1" si="1672"/>
        <v>0</v>
      </c>
      <c r="L1157" s="395">
        <f t="shared" ca="1" si="1673"/>
        <v>0</v>
      </c>
      <c r="M1157" s="395">
        <f t="shared" ca="1" si="1674"/>
        <v>0</v>
      </c>
      <c r="N1157" s="395">
        <f t="shared" ca="1" si="1675"/>
        <v>0</v>
      </c>
      <c r="O1157" s="395">
        <f t="shared" ca="1" si="1676"/>
        <v>0</v>
      </c>
      <c r="P1157" s="395">
        <f t="shared" ca="1" si="1677"/>
        <v>0</v>
      </c>
      <c r="Q1157" s="395">
        <f t="shared" ca="1" si="1678"/>
        <v>0</v>
      </c>
      <c r="R1157" s="395">
        <f t="shared" ca="1" si="1679"/>
        <v>0</v>
      </c>
      <c r="S1157" s="395">
        <f t="shared" ca="1" si="1680"/>
        <v>0</v>
      </c>
      <c r="T1157" s="395">
        <f t="shared" ca="1" si="1681"/>
        <v>0</v>
      </c>
      <c r="U1157" s="395">
        <f t="shared" ca="1" si="1682"/>
        <v>0</v>
      </c>
      <c r="V1157" s="395">
        <f t="shared" ca="1" si="1683"/>
        <v>0</v>
      </c>
      <c r="W1157" s="395">
        <f t="shared" ca="1" si="1684"/>
        <v>0</v>
      </c>
      <c r="X1157" s="334"/>
      <c r="Y1157" s="334"/>
      <c r="Z1157" s="334"/>
      <c r="AA1157" s="249"/>
      <c r="AB1157" s="249"/>
    </row>
    <row r="1158" spans="1:28" hidden="1" outlineLevel="1">
      <c r="A1158" s="331">
        <v>5</v>
      </c>
      <c r="B1158" s="309" t="str">
        <f t="shared" ca="1" si="1685"/>
        <v>Depreciated Net Capex 2017</v>
      </c>
      <c r="C1158" s="398"/>
      <c r="D1158" s="398"/>
      <c r="E1158" s="398"/>
      <c r="F1158" s="398"/>
      <c r="G1158" s="399"/>
      <c r="H1158" s="400">
        <f ca="1">(H1148*((1+H$11)^0.5)/H$10)</f>
        <v>0</v>
      </c>
      <c r="I1158" s="395">
        <f ca="1">IF(H1182="n/a",H1158,IFERROR(IF((OFFSET($C1158,0,$A1158))&lt;0,
MIN(0,H1158-(OFFSET($C1158,0,$A1158)/(OFFSET($C1153,-$A1157,$A1158)))),
MAX(0,H1158-(OFFSET($C1158,0,$A1158)/(OFFSET($C1153,-$A1157,$A1158))))),0))</f>
        <v>0</v>
      </c>
      <c r="J1158" s="395">
        <f t="shared" ca="1" si="1671"/>
        <v>0</v>
      </c>
      <c r="K1158" s="395">
        <f t="shared" ca="1" si="1672"/>
        <v>0</v>
      </c>
      <c r="L1158" s="395">
        <f t="shared" ca="1" si="1673"/>
        <v>0</v>
      </c>
      <c r="M1158" s="395">
        <f t="shared" ca="1" si="1674"/>
        <v>0</v>
      </c>
      <c r="N1158" s="395">
        <f t="shared" ca="1" si="1675"/>
        <v>0</v>
      </c>
      <c r="O1158" s="395">
        <f t="shared" ca="1" si="1676"/>
        <v>0</v>
      </c>
      <c r="P1158" s="395">
        <f t="shared" ca="1" si="1677"/>
        <v>0</v>
      </c>
      <c r="Q1158" s="395">
        <f t="shared" ca="1" si="1678"/>
        <v>0</v>
      </c>
      <c r="R1158" s="395">
        <f t="shared" ca="1" si="1679"/>
        <v>0</v>
      </c>
      <c r="S1158" s="395">
        <f t="shared" ca="1" si="1680"/>
        <v>0</v>
      </c>
      <c r="T1158" s="395">
        <f t="shared" ca="1" si="1681"/>
        <v>0</v>
      </c>
      <c r="U1158" s="395">
        <f t="shared" ca="1" si="1682"/>
        <v>0</v>
      </c>
      <c r="V1158" s="395">
        <f t="shared" ca="1" si="1683"/>
        <v>0</v>
      </c>
      <c r="W1158" s="395">
        <f t="shared" ca="1" si="1684"/>
        <v>0</v>
      </c>
      <c r="X1158" s="334"/>
      <c r="Y1158" s="334"/>
      <c r="Z1158" s="334"/>
      <c r="AA1158" s="249"/>
      <c r="AB1158" s="249"/>
    </row>
    <row r="1159" spans="1:28" hidden="1" outlineLevel="1">
      <c r="A1159" s="331">
        <v>6</v>
      </c>
      <c r="B1159" s="309" t="str">
        <f t="shared" ca="1" si="1685"/>
        <v>Depreciated Net Capex 2018</v>
      </c>
      <c r="C1159" s="398"/>
      <c r="D1159" s="398"/>
      <c r="E1159" s="398"/>
      <c r="F1159" s="398"/>
      <c r="G1159" s="398"/>
      <c r="H1159" s="399"/>
      <c r="I1159" s="400">
        <f ca="1">(I1148*((1+I$11)^0.5)/I$10)</f>
        <v>0</v>
      </c>
      <c r="J1159" s="395">
        <f ca="1">IF(I1183="n/a",I1159,IFERROR(IF((OFFSET($C1159,0,$A1159))&lt;0,
MIN(0,I1159-(OFFSET($C1159,0,$A1159)/(OFFSET($C1154,-$A1158,$A1159)))),
MAX(0,I1159-(OFFSET($C1159,0,$A1159)/(OFFSET($C1154,-$A1158,$A1159))))),0))</f>
        <v>0</v>
      </c>
      <c r="K1159" s="395">
        <f t="shared" ca="1" si="1672"/>
        <v>0</v>
      </c>
      <c r="L1159" s="395">
        <f t="shared" ca="1" si="1673"/>
        <v>0</v>
      </c>
      <c r="M1159" s="395">
        <f t="shared" ca="1" si="1674"/>
        <v>0</v>
      </c>
      <c r="N1159" s="395">
        <f t="shared" ca="1" si="1675"/>
        <v>0</v>
      </c>
      <c r="O1159" s="395">
        <f t="shared" ca="1" si="1676"/>
        <v>0</v>
      </c>
      <c r="P1159" s="395">
        <f t="shared" ca="1" si="1677"/>
        <v>0</v>
      </c>
      <c r="Q1159" s="395">
        <f t="shared" ca="1" si="1678"/>
        <v>0</v>
      </c>
      <c r="R1159" s="395">
        <f t="shared" ca="1" si="1679"/>
        <v>0</v>
      </c>
      <c r="S1159" s="395">
        <f t="shared" ca="1" si="1680"/>
        <v>0</v>
      </c>
      <c r="T1159" s="395">
        <f t="shared" ca="1" si="1681"/>
        <v>0</v>
      </c>
      <c r="U1159" s="395">
        <f t="shared" ca="1" si="1682"/>
        <v>0</v>
      </c>
      <c r="V1159" s="395">
        <f t="shared" ca="1" si="1683"/>
        <v>0</v>
      </c>
      <c r="W1159" s="395">
        <f t="shared" ca="1" si="1684"/>
        <v>0</v>
      </c>
      <c r="X1159" s="334"/>
      <c r="Y1159" s="334"/>
      <c r="Z1159" s="334"/>
      <c r="AA1159" s="249"/>
      <c r="AB1159" s="249"/>
    </row>
    <row r="1160" spans="1:28" hidden="1" outlineLevel="1">
      <c r="A1160" s="331">
        <v>7</v>
      </c>
      <c r="B1160" s="309" t="str">
        <f t="shared" ca="1" si="1685"/>
        <v>Depreciated Net Capex 2019</v>
      </c>
      <c r="C1160" s="398"/>
      <c r="D1160" s="398"/>
      <c r="E1160" s="398"/>
      <c r="F1160" s="398"/>
      <c r="G1160" s="398"/>
      <c r="H1160" s="398"/>
      <c r="I1160" s="399"/>
      <c r="J1160" s="400">
        <f ca="1">(J1148*((1+J$11)^0.5)/J$10)</f>
        <v>0</v>
      </c>
      <c r="K1160" s="395">
        <f ca="1">IF(J1184="n/a",J1160,IFERROR(IF((OFFSET($C1160,0,$A1160))&lt;0,
MIN(0,J1160-(OFFSET($C1160,0,$A1160)/(OFFSET($C1155,-$A1159,$A1160)))),
MAX(0,J1160-(OFFSET($C1160,0,$A1160)/(OFFSET($C1155,-$A1159,$A1160))))),0))</f>
        <v>0</v>
      </c>
      <c r="L1160" s="395">
        <f t="shared" ca="1" si="1673"/>
        <v>0</v>
      </c>
      <c r="M1160" s="395">
        <f t="shared" ca="1" si="1674"/>
        <v>0</v>
      </c>
      <c r="N1160" s="395">
        <f t="shared" ca="1" si="1675"/>
        <v>0</v>
      </c>
      <c r="O1160" s="395">
        <f t="shared" ca="1" si="1676"/>
        <v>0</v>
      </c>
      <c r="P1160" s="395">
        <f t="shared" ca="1" si="1677"/>
        <v>0</v>
      </c>
      <c r="Q1160" s="395">
        <f t="shared" ca="1" si="1678"/>
        <v>0</v>
      </c>
      <c r="R1160" s="395">
        <f t="shared" ca="1" si="1679"/>
        <v>0</v>
      </c>
      <c r="S1160" s="395">
        <f t="shared" ca="1" si="1680"/>
        <v>0</v>
      </c>
      <c r="T1160" s="395">
        <f t="shared" ca="1" si="1681"/>
        <v>0</v>
      </c>
      <c r="U1160" s="395">
        <f t="shared" ca="1" si="1682"/>
        <v>0</v>
      </c>
      <c r="V1160" s="395">
        <f t="shared" ca="1" si="1683"/>
        <v>0</v>
      </c>
      <c r="W1160" s="395">
        <f t="shared" ca="1" si="1684"/>
        <v>0</v>
      </c>
      <c r="X1160" s="334"/>
      <c r="Y1160" s="334"/>
      <c r="Z1160" s="334"/>
      <c r="AA1160" s="249"/>
      <c r="AB1160" s="249"/>
    </row>
    <row r="1161" spans="1:28" hidden="1" outlineLevel="1">
      <c r="A1161" s="331">
        <v>8</v>
      </c>
      <c r="B1161" s="309" t="str">
        <f t="shared" ca="1" si="1685"/>
        <v>Depreciated Net Capex 2020</v>
      </c>
      <c r="C1161" s="398"/>
      <c r="D1161" s="398"/>
      <c r="E1161" s="398"/>
      <c r="F1161" s="398"/>
      <c r="G1161" s="398"/>
      <c r="H1161" s="398"/>
      <c r="I1161" s="398"/>
      <c r="J1161" s="399"/>
      <c r="K1161" s="400">
        <f ca="1">(K1148*((1+K$11)^0.5)/K$10)</f>
        <v>0</v>
      </c>
      <c r="L1161" s="395">
        <f ca="1">IF(K1185="n/a",K1161,IFERROR(IF((OFFSET($C1161,0,$A1161))&lt;0,
MIN(0,K1161-(OFFSET($C1161,0,$A1161)/(OFFSET($C1156,-$A1160,$A1161)))),
MAX(0,K1161-(OFFSET($C1161,0,$A1161)/(OFFSET($C1156,-$A1160,$A1161))))),0))</f>
        <v>0</v>
      </c>
      <c r="M1161" s="395">
        <f t="shared" ca="1" si="1674"/>
        <v>0</v>
      </c>
      <c r="N1161" s="395">
        <f t="shared" ca="1" si="1675"/>
        <v>0</v>
      </c>
      <c r="O1161" s="395">
        <f t="shared" ca="1" si="1676"/>
        <v>0</v>
      </c>
      <c r="P1161" s="395">
        <f t="shared" ca="1" si="1677"/>
        <v>0</v>
      </c>
      <c r="Q1161" s="395">
        <f t="shared" ca="1" si="1678"/>
        <v>0</v>
      </c>
      <c r="R1161" s="395">
        <f t="shared" ca="1" si="1679"/>
        <v>0</v>
      </c>
      <c r="S1161" s="395">
        <f t="shared" ca="1" si="1680"/>
        <v>0</v>
      </c>
      <c r="T1161" s="395">
        <f t="shared" ca="1" si="1681"/>
        <v>0</v>
      </c>
      <c r="U1161" s="395">
        <f t="shared" ca="1" si="1682"/>
        <v>0</v>
      </c>
      <c r="V1161" s="395">
        <f t="shared" ca="1" si="1683"/>
        <v>0</v>
      </c>
      <c r="W1161" s="395">
        <f t="shared" ca="1" si="1684"/>
        <v>0</v>
      </c>
      <c r="X1161" s="334"/>
      <c r="Y1161" s="334"/>
      <c r="Z1161" s="334"/>
      <c r="AA1161" s="249"/>
      <c r="AB1161" s="249"/>
    </row>
    <row r="1162" spans="1:28" hidden="1" outlineLevel="1">
      <c r="A1162" s="331">
        <v>9</v>
      </c>
      <c r="B1162" s="309" t="str">
        <f t="shared" ca="1" si="1685"/>
        <v>Depreciated Net Capex 2021</v>
      </c>
      <c r="C1162" s="398"/>
      <c r="D1162" s="398"/>
      <c r="E1162" s="398"/>
      <c r="F1162" s="398"/>
      <c r="G1162" s="398"/>
      <c r="H1162" s="398"/>
      <c r="I1162" s="398"/>
      <c r="J1162" s="398"/>
      <c r="K1162" s="399"/>
      <c r="L1162" s="400">
        <f ca="1">(L1148*((1+L$11)^0.5)/L$10)</f>
        <v>0</v>
      </c>
      <c r="M1162" s="395">
        <f ca="1">IF(L1186="n/a",L1162,IFERROR(IF((OFFSET($C1162,0,$A1162))&lt;0,
MIN(0,L1162-(OFFSET($C1162,0,$A1162)/(OFFSET($C1157,-$A1161,$A1162)))),
MAX(0,L1162-(OFFSET($C1162,0,$A1162)/(OFFSET($C1157,-$A1161,$A1162))))),0))</f>
        <v>0</v>
      </c>
      <c r="N1162" s="395">
        <f t="shared" ca="1" si="1675"/>
        <v>0</v>
      </c>
      <c r="O1162" s="395">
        <f t="shared" ca="1" si="1676"/>
        <v>0</v>
      </c>
      <c r="P1162" s="395">
        <f t="shared" ca="1" si="1677"/>
        <v>0</v>
      </c>
      <c r="Q1162" s="395">
        <f t="shared" ca="1" si="1678"/>
        <v>0</v>
      </c>
      <c r="R1162" s="395">
        <f t="shared" ca="1" si="1679"/>
        <v>0</v>
      </c>
      <c r="S1162" s="395">
        <f t="shared" ca="1" si="1680"/>
        <v>0</v>
      </c>
      <c r="T1162" s="395">
        <f t="shared" ca="1" si="1681"/>
        <v>0</v>
      </c>
      <c r="U1162" s="395">
        <f t="shared" ca="1" si="1682"/>
        <v>0</v>
      </c>
      <c r="V1162" s="395">
        <f t="shared" ca="1" si="1683"/>
        <v>0</v>
      </c>
      <c r="W1162" s="395">
        <f t="shared" ca="1" si="1684"/>
        <v>0</v>
      </c>
      <c r="X1162" s="334"/>
      <c r="Y1162" s="334"/>
      <c r="Z1162" s="334"/>
      <c r="AA1162" s="249"/>
      <c r="AB1162" s="249"/>
    </row>
    <row r="1163" spans="1:28" hidden="1" outlineLevel="1">
      <c r="A1163" s="331">
        <v>10</v>
      </c>
      <c r="B1163" s="309" t="str">
        <f t="shared" ca="1" si="1685"/>
        <v>Depreciated Net Capex 2022</v>
      </c>
      <c r="C1163" s="398"/>
      <c r="D1163" s="398"/>
      <c r="E1163" s="398"/>
      <c r="F1163" s="398"/>
      <c r="G1163" s="398"/>
      <c r="H1163" s="398"/>
      <c r="I1163" s="398"/>
      <c r="J1163" s="398"/>
      <c r="K1163" s="398"/>
      <c r="L1163" s="399"/>
      <c r="M1163" s="400">
        <f ca="1">(M1148*((1+M$11)^0.5)/M$10)</f>
        <v>0</v>
      </c>
      <c r="N1163" s="395">
        <f ca="1">IF(M1187="n/a",M1163,IFERROR(IF((OFFSET($C1163,0,$A1163))&lt;0,
MIN(0,M1163-(OFFSET($C1163,0,$A1163)/(OFFSET($C1158,-$A1162,$A1163)))),
MAX(0,M1163-(OFFSET($C1163,0,$A1163)/(OFFSET($C1158,-$A1162,$A1163))))),0))</f>
        <v>0</v>
      </c>
      <c r="O1163" s="395">
        <f t="shared" ca="1" si="1676"/>
        <v>0</v>
      </c>
      <c r="P1163" s="395">
        <f t="shared" ca="1" si="1677"/>
        <v>0</v>
      </c>
      <c r="Q1163" s="395">
        <f t="shared" ca="1" si="1678"/>
        <v>0</v>
      </c>
      <c r="R1163" s="395">
        <f t="shared" ca="1" si="1679"/>
        <v>0</v>
      </c>
      <c r="S1163" s="395">
        <f t="shared" ca="1" si="1680"/>
        <v>0</v>
      </c>
      <c r="T1163" s="395">
        <f t="shared" ca="1" si="1681"/>
        <v>0</v>
      </c>
      <c r="U1163" s="395">
        <f t="shared" ca="1" si="1682"/>
        <v>0</v>
      </c>
      <c r="V1163" s="395">
        <f t="shared" ca="1" si="1683"/>
        <v>0</v>
      </c>
      <c r="W1163" s="395">
        <f t="shared" ca="1" si="1684"/>
        <v>0</v>
      </c>
      <c r="X1163" s="334"/>
      <c r="Y1163" s="334"/>
      <c r="Z1163" s="334"/>
      <c r="AA1163" s="249"/>
      <c r="AB1163" s="249"/>
    </row>
    <row r="1164" spans="1:28" hidden="1" outlineLevel="1">
      <c r="A1164" s="331">
        <v>11</v>
      </c>
      <c r="B1164" s="309" t="str">
        <f t="shared" ca="1" si="1685"/>
        <v>Depreciated Net Capex 2023</v>
      </c>
      <c r="C1164" s="398"/>
      <c r="D1164" s="398"/>
      <c r="E1164" s="398"/>
      <c r="F1164" s="398"/>
      <c r="G1164" s="398"/>
      <c r="H1164" s="398"/>
      <c r="I1164" s="398"/>
      <c r="J1164" s="398"/>
      <c r="K1164" s="398"/>
      <c r="L1164" s="398"/>
      <c r="M1164" s="399"/>
      <c r="N1164" s="400">
        <f>(N1148*((1+N$11)^0.5)/N$10)</f>
        <v>0</v>
      </c>
      <c r="O1164" s="395">
        <f ca="1">IF(N1188="n/a",N1164,IFERROR(IF((OFFSET($C1164,0,$A1164))&lt;0,
MIN(0,N1164-(OFFSET($C1164,0,$A1164)/(OFFSET($C1159,-$A1163,$A1164)))),
MAX(0,N1164-(OFFSET($C1164,0,$A1164)/(OFFSET($C1159,-$A1163,$A1164))))),0))</f>
        <v>0</v>
      </c>
      <c r="P1164" s="395">
        <f t="shared" ca="1" si="1677"/>
        <v>0</v>
      </c>
      <c r="Q1164" s="395">
        <f t="shared" ca="1" si="1678"/>
        <v>0</v>
      </c>
      <c r="R1164" s="395">
        <f t="shared" ca="1" si="1679"/>
        <v>0</v>
      </c>
      <c r="S1164" s="395">
        <f t="shared" ca="1" si="1680"/>
        <v>0</v>
      </c>
      <c r="T1164" s="395">
        <f t="shared" ca="1" si="1681"/>
        <v>0</v>
      </c>
      <c r="U1164" s="395">
        <f t="shared" ca="1" si="1682"/>
        <v>0</v>
      </c>
      <c r="V1164" s="395">
        <f t="shared" ca="1" si="1683"/>
        <v>0</v>
      </c>
      <c r="W1164" s="395">
        <f t="shared" ca="1" si="1684"/>
        <v>0</v>
      </c>
      <c r="X1164" s="334"/>
      <c r="Y1164" s="334"/>
      <c r="Z1164" s="334"/>
      <c r="AA1164" s="249"/>
      <c r="AB1164" s="249"/>
    </row>
    <row r="1165" spans="1:28" hidden="1" outlineLevel="1">
      <c r="A1165" s="331">
        <v>12</v>
      </c>
      <c r="B1165" s="309" t="str">
        <f t="shared" ca="1" si="1685"/>
        <v>Depreciated Net Capex 2024</v>
      </c>
      <c r="C1165" s="398"/>
      <c r="D1165" s="398"/>
      <c r="E1165" s="398"/>
      <c r="F1165" s="398"/>
      <c r="G1165" s="398"/>
      <c r="H1165" s="398"/>
      <c r="I1165" s="398"/>
      <c r="J1165" s="398"/>
      <c r="K1165" s="398"/>
      <c r="L1165" s="398"/>
      <c r="M1165" s="398"/>
      <c r="N1165" s="399"/>
      <c r="O1165" s="400">
        <f>(O1148*((1+O$11)^0.5)/O$10)</f>
        <v>0</v>
      </c>
      <c r="P1165" s="395">
        <f ca="1">IF(O1189="n/a",O1165,IFERROR(IF((OFFSET($C1165,0,$A1165))&lt;0,
MIN(0,O1165-(OFFSET($C1165,0,$A1165)/(OFFSET($C1160,-$A1164,$A1165)))),
MAX(0,O1165-(OFFSET($C1165,0,$A1165)/(OFFSET($C1160,-$A1164,$A1165))))),0))</f>
        <v>0</v>
      </c>
      <c r="Q1165" s="395">
        <f t="shared" ca="1" si="1678"/>
        <v>0</v>
      </c>
      <c r="R1165" s="395">
        <f t="shared" ca="1" si="1679"/>
        <v>0</v>
      </c>
      <c r="S1165" s="395">
        <f t="shared" ca="1" si="1680"/>
        <v>0</v>
      </c>
      <c r="T1165" s="395">
        <f t="shared" ca="1" si="1681"/>
        <v>0</v>
      </c>
      <c r="U1165" s="395">
        <f t="shared" ca="1" si="1682"/>
        <v>0</v>
      </c>
      <c r="V1165" s="395">
        <f t="shared" ca="1" si="1683"/>
        <v>0</v>
      </c>
      <c r="W1165" s="395">
        <f t="shared" ca="1" si="1684"/>
        <v>0</v>
      </c>
      <c r="X1165" s="334"/>
      <c r="Y1165" s="334"/>
      <c r="Z1165" s="334"/>
      <c r="AA1165" s="249"/>
      <c r="AB1165" s="249"/>
    </row>
    <row r="1166" spans="1:28" hidden="1" outlineLevel="1">
      <c r="A1166" s="331">
        <v>13</v>
      </c>
      <c r="B1166" s="309" t="str">
        <f t="shared" ca="1" si="1685"/>
        <v>Depreciated Net Capex 2025</v>
      </c>
      <c r="C1166" s="398"/>
      <c r="D1166" s="398"/>
      <c r="E1166" s="398"/>
      <c r="F1166" s="398"/>
      <c r="G1166" s="398"/>
      <c r="H1166" s="398"/>
      <c r="I1166" s="398"/>
      <c r="J1166" s="398"/>
      <c r="K1166" s="398"/>
      <c r="L1166" s="398"/>
      <c r="M1166" s="398"/>
      <c r="N1166" s="398"/>
      <c r="O1166" s="399"/>
      <c r="P1166" s="400">
        <f>(P1148*((1+P$11)^0.5)/P$10)</f>
        <v>0</v>
      </c>
      <c r="Q1166" s="395">
        <f ca="1">IF(P1190="n/a",P1166,IFERROR(IF((OFFSET($C1166,0,$A1166))&lt;0,
MIN(0,P1166-(OFFSET($C1166,0,$A1166)/(OFFSET($C1161,-$A1165,$A1166)))),
MAX(0,P1166-(OFFSET($C1166,0,$A1166)/(OFFSET($C1161,-$A1165,$A1166))))),0))</f>
        <v>0</v>
      </c>
      <c r="R1166" s="395">
        <f t="shared" ca="1" si="1679"/>
        <v>0</v>
      </c>
      <c r="S1166" s="395">
        <f t="shared" ca="1" si="1680"/>
        <v>0</v>
      </c>
      <c r="T1166" s="395">
        <f t="shared" ca="1" si="1681"/>
        <v>0</v>
      </c>
      <c r="U1166" s="395">
        <f t="shared" ca="1" si="1682"/>
        <v>0</v>
      </c>
      <c r="V1166" s="395">
        <f t="shared" ca="1" si="1683"/>
        <v>0</v>
      </c>
      <c r="W1166" s="395">
        <f t="shared" ca="1" si="1684"/>
        <v>0</v>
      </c>
      <c r="X1166" s="334"/>
      <c r="Y1166" s="334"/>
      <c r="Z1166" s="334"/>
      <c r="AA1166" s="249"/>
      <c r="AB1166" s="249"/>
    </row>
    <row r="1167" spans="1:28" hidden="1" outlineLevel="1">
      <c r="A1167" s="331">
        <v>14</v>
      </c>
      <c r="B1167" s="309" t="str">
        <f t="shared" ca="1" si="1685"/>
        <v>Depreciated Net Capex 2026</v>
      </c>
      <c r="C1167" s="398"/>
      <c r="D1167" s="398"/>
      <c r="E1167" s="398"/>
      <c r="F1167" s="398"/>
      <c r="G1167" s="398"/>
      <c r="H1167" s="398"/>
      <c r="I1167" s="398"/>
      <c r="J1167" s="398"/>
      <c r="K1167" s="398"/>
      <c r="L1167" s="398"/>
      <c r="M1167" s="398"/>
      <c r="N1167" s="398"/>
      <c r="O1167" s="398"/>
      <c r="P1167" s="399"/>
      <c r="Q1167" s="400">
        <f>(Q1148*((1+Q$11)^0.5)/Q$10)</f>
        <v>0</v>
      </c>
      <c r="R1167" s="395">
        <f ca="1">IF(Q1191="n/a",Q1167,IFERROR(IF((OFFSET($C1167,0,$A1167))&lt;0,
MIN(0,Q1167-(OFFSET($C1167,0,$A1167)/(OFFSET($C1162,-$A1166,$A1167)))),
MAX(0,Q1167-(OFFSET($C1167,0,$A1167)/(OFFSET($C1162,-$A1166,$A1167))))),0))</f>
        <v>0</v>
      </c>
      <c r="S1167" s="395">
        <f t="shared" ca="1" si="1680"/>
        <v>0</v>
      </c>
      <c r="T1167" s="395">
        <f t="shared" ca="1" si="1681"/>
        <v>0</v>
      </c>
      <c r="U1167" s="395">
        <f t="shared" ca="1" si="1682"/>
        <v>0</v>
      </c>
      <c r="V1167" s="395">
        <f t="shared" ca="1" si="1683"/>
        <v>0</v>
      </c>
      <c r="W1167" s="395">
        <f t="shared" ca="1" si="1684"/>
        <v>0</v>
      </c>
      <c r="X1167" s="334"/>
      <c r="Y1167" s="334"/>
      <c r="Z1167" s="334"/>
      <c r="AA1167" s="249"/>
      <c r="AB1167" s="249"/>
    </row>
    <row r="1168" spans="1:28" hidden="1" outlineLevel="1">
      <c r="A1168" s="331">
        <v>15</v>
      </c>
      <c r="B1168" s="309" t="str">
        <f t="shared" ca="1" si="1685"/>
        <v>Depreciated Net Capex 2027</v>
      </c>
      <c r="C1168" s="398"/>
      <c r="D1168" s="398"/>
      <c r="E1168" s="398"/>
      <c r="F1168" s="398"/>
      <c r="G1168" s="398"/>
      <c r="H1168" s="398"/>
      <c r="I1168" s="398"/>
      <c r="J1168" s="398"/>
      <c r="K1168" s="398"/>
      <c r="L1168" s="398"/>
      <c r="M1168" s="398"/>
      <c r="N1168" s="398"/>
      <c r="O1168" s="398"/>
      <c r="P1168" s="398"/>
      <c r="Q1168" s="399"/>
      <c r="R1168" s="400">
        <f>(R1148*((1+R$11)^0.5)/R$10)</f>
        <v>0</v>
      </c>
      <c r="S1168" s="395">
        <f ca="1">IF(R1192="n/a",R1168,IFERROR(IF((OFFSET($C1168,0,$A1168))&lt;0,
MIN(0,R1168-(OFFSET($C1168,0,$A1168)/(OFFSET($C1163,-$A1167,$A1168)))),
MAX(0,R1168-(OFFSET($C1168,0,$A1168)/(OFFSET($C1163,-$A1167,$A1168))))),0))</f>
        <v>0</v>
      </c>
      <c r="T1168" s="395">
        <f t="shared" ca="1" si="1681"/>
        <v>0</v>
      </c>
      <c r="U1168" s="395">
        <f t="shared" ca="1" si="1682"/>
        <v>0</v>
      </c>
      <c r="V1168" s="395">
        <f t="shared" ca="1" si="1683"/>
        <v>0</v>
      </c>
      <c r="W1168" s="395">
        <f t="shared" ca="1" si="1684"/>
        <v>0</v>
      </c>
      <c r="X1168" s="334"/>
      <c r="Y1168" s="334"/>
      <c r="Z1168" s="334"/>
      <c r="AA1168" s="249"/>
      <c r="AB1168" s="249"/>
    </row>
    <row r="1169" spans="1:28" hidden="1" outlineLevel="1">
      <c r="A1169" s="331">
        <v>16</v>
      </c>
      <c r="B1169" s="309" t="str">
        <f t="shared" ca="1" si="1685"/>
        <v>Depreciated Net Capex 2028</v>
      </c>
      <c r="C1169" s="398"/>
      <c r="D1169" s="398"/>
      <c r="E1169" s="398"/>
      <c r="F1169" s="398"/>
      <c r="G1169" s="398"/>
      <c r="H1169" s="398"/>
      <c r="I1169" s="398"/>
      <c r="J1169" s="398"/>
      <c r="K1169" s="398"/>
      <c r="L1169" s="398"/>
      <c r="M1169" s="398"/>
      <c r="N1169" s="398"/>
      <c r="O1169" s="398"/>
      <c r="P1169" s="398"/>
      <c r="Q1169" s="398"/>
      <c r="R1169" s="399"/>
      <c r="S1169" s="400">
        <f>(S1148*((1+S$11)^0.5)/S$10)</f>
        <v>0</v>
      </c>
      <c r="T1169" s="395">
        <f ca="1">IF(S1193="n/a",S1169,IFERROR(IF((OFFSET($C1169,0,$A1169))&lt;0,
MIN(0,S1169-(OFFSET($C1169,0,$A1169)/(OFFSET($C1164,-$A1168,$A1169)))),
MAX(0,S1169-(OFFSET($C1169,0,$A1169)/(OFFSET($C1164,-$A1168,$A1169))))),0))</f>
        <v>0</v>
      </c>
      <c r="U1169" s="395">
        <f t="shared" ca="1" si="1682"/>
        <v>0</v>
      </c>
      <c r="V1169" s="395">
        <f t="shared" ca="1" si="1683"/>
        <v>0</v>
      </c>
      <c r="W1169" s="395">
        <f t="shared" ca="1" si="1684"/>
        <v>0</v>
      </c>
      <c r="X1169" s="334"/>
      <c r="Y1169" s="334"/>
      <c r="Z1169" s="334"/>
      <c r="AA1169" s="249"/>
      <c r="AB1169" s="249"/>
    </row>
    <row r="1170" spans="1:28" hidden="1" outlineLevel="1">
      <c r="A1170" s="331">
        <v>17</v>
      </c>
      <c r="B1170" s="309" t="str">
        <f t="shared" ca="1" si="1685"/>
        <v>Depreciated Net Capex 2029</v>
      </c>
      <c r="C1170" s="398"/>
      <c r="D1170" s="398"/>
      <c r="E1170" s="398"/>
      <c r="F1170" s="398"/>
      <c r="G1170" s="398"/>
      <c r="H1170" s="398"/>
      <c r="I1170" s="398"/>
      <c r="J1170" s="398"/>
      <c r="K1170" s="398"/>
      <c r="L1170" s="398"/>
      <c r="M1170" s="398"/>
      <c r="N1170" s="398"/>
      <c r="O1170" s="398"/>
      <c r="P1170" s="398"/>
      <c r="Q1170" s="398"/>
      <c r="R1170" s="398"/>
      <c r="S1170" s="399"/>
      <c r="T1170" s="400">
        <f>(T1148*((1+T$11)^0.5)/T$10)</f>
        <v>0</v>
      </c>
      <c r="U1170" s="395">
        <f ca="1">IF(T1194="n/a",T1170,IFERROR(IF((OFFSET($C1170,0,$A1170))&lt;0,
MIN(0,T1170-(OFFSET($C1170,0,$A1170)/(OFFSET($C1165,-$A1169,$A1170)))),
MAX(0,T1170-(OFFSET($C1170,0,$A1170)/(OFFSET($C1165,-$A1169,$A1170))))),0))</f>
        <v>0</v>
      </c>
      <c r="V1170" s="395">
        <f t="shared" ca="1" si="1683"/>
        <v>0</v>
      </c>
      <c r="W1170" s="395">
        <f t="shared" ca="1" si="1684"/>
        <v>0</v>
      </c>
      <c r="X1170" s="334"/>
      <c r="Y1170" s="334"/>
      <c r="Z1170" s="334"/>
      <c r="AA1170" s="249"/>
      <c r="AB1170" s="249"/>
    </row>
    <row r="1171" spans="1:28" hidden="1" outlineLevel="1">
      <c r="A1171" s="331">
        <v>18</v>
      </c>
      <c r="B1171" s="309" t="str">
        <f t="shared" ca="1" si="1685"/>
        <v>Depreciated Net Capex 2030</v>
      </c>
      <c r="C1171" s="398"/>
      <c r="D1171" s="398"/>
      <c r="E1171" s="398"/>
      <c r="F1171" s="398"/>
      <c r="G1171" s="398"/>
      <c r="H1171" s="398"/>
      <c r="I1171" s="398"/>
      <c r="J1171" s="398"/>
      <c r="K1171" s="398"/>
      <c r="L1171" s="398"/>
      <c r="M1171" s="398"/>
      <c r="N1171" s="398"/>
      <c r="O1171" s="398"/>
      <c r="P1171" s="398"/>
      <c r="Q1171" s="398"/>
      <c r="R1171" s="398"/>
      <c r="S1171" s="398"/>
      <c r="T1171" s="399"/>
      <c r="U1171" s="400">
        <f>(U1148*((1+U$11)^0.5)/U$10)</f>
        <v>0</v>
      </c>
      <c r="V1171" s="395">
        <f ca="1">IF(U1195="n/a",U1171,IFERROR(IF((OFFSET($C1171,0,$A1171))&lt;0,
MIN(0,U1171-(OFFSET($C1171,0,$A1171)/(OFFSET($C1166,-$A1170,$A1171)))),
MAX(0,U1171-(OFFSET($C1171,0,$A1171)/(OFFSET($C1166,-$A1170,$A1171))))),0))</f>
        <v>0</v>
      </c>
      <c r="W1171" s="395">
        <f t="shared" ca="1" si="1684"/>
        <v>0</v>
      </c>
      <c r="X1171" s="334"/>
      <c r="Y1171" s="334"/>
      <c r="Z1171" s="334"/>
      <c r="AA1171" s="249"/>
      <c r="AB1171" s="249"/>
    </row>
    <row r="1172" spans="1:28" hidden="1" outlineLevel="1">
      <c r="A1172" s="331">
        <v>19</v>
      </c>
      <c r="B1172" s="309" t="str">
        <f t="shared" ca="1" si="1685"/>
        <v>Depreciated Net Capex 2031</v>
      </c>
      <c r="C1172" s="398"/>
      <c r="D1172" s="398"/>
      <c r="E1172" s="398"/>
      <c r="F1172" s="398"/>
      <c r="G1172" s="398"/>
      <c r="H1172" s="398"/>
      <c r="I1172" s="398"/>
      <c r="J1172" s="398"/>
      <c r="K1172" s="398"/>
      <c r="L1172" s="398"/>
      <c r="M1172" s="398"/>
      <c r="N1172" s="398"/>
      <c r="O1172" s="398"/>
      <c r="P1172" s="398"/>
      <c r="Q1172" s="398"/>
      <c r="R1172" s="398"/>
      <c r="S1172" s="398"/>
      <c r="T1172" s="398"/>
      <c r="U1172" s="399"/>
      <c r="V1172" s="400">
        <f>(V1148*((1+V$11)^0.5)/V$10)</f>
        <v>0</v>
      </c>
      <c r="W1172" s="395">
        <f ca="1">IF(V1196="n/a",V1172,IFERROR(IF((OFFSET($C1172,0,$A1172))&lt;0,
MIN(0,V1172-(OFFSET($C1172,0,$A1172)/(OFFSET($C1167,-$A1171,$A1172)))),
MAX(0,V1172-(OFFSET($C1172,0,$A1172)/(OFFSET($C1167,-$A1171,$A1172))))),0))</f>
        <v>0</v>
      </c>
      <c r="X1172" s="334"/>
      <c r="Y1172" s="334"/>
      <c r="Z1172" s="334"/>
      <c r="AA1172" s="249"/>
      <c r="AB1172" s="249"/>
    </row>
    <row r="1173" spans="1:28" hidden="1" outlineLevel="1">
      <c r="A1173" s="331">
        <v>20</v>
      </c>
      <c r="B1173" s="309" t="str">
        <f ca="1">"Depreciated Net Capex "&amp;OFFSET($C$6,0,A1173)</f>
        <v>Depreciated Net Capex 2032</v>
      </c>
      <c r="C1173" s="398"/>
      <c r="D1173" s="398"/>
      <c r="E1173" s="398"/>
      <c r="F1173" s="398"/>
      <c r="G1173" s="398"/>
      <c r="H1173" s="398"/>
      <c r="I1173" s="398"/>
      <c r="J1173" s="398"/>
      <c r="K1173" s="398"/>
      <c r="L1173" s="398"/>
      <c r="M1173" s="398"/>
      <c r="N1173" s="398"/>
      <c r="O1173" s="398"/>
      <c r="P1173" s="398"/>
      <c r="Q1173" s="398"/>
      <c r="R1173" s="398"/>
      <c r="S1173" s="398"/>
      <c r="T1173" s="398"/>
      <c r="U1173" s="398"/>
      <c r="V1173" s="399"/>
      <c r="W1173" s="395">
        <f>(W1148*((1+W$11)^0.5)/W$10)</f>
        <v>0</v>
      </c>
      <c r="X1173" s="249"/>
      <c r="Y1173" s="249"/>
      <c r="Z1173" s="249"/>
      <c r="AA1173" s="249"/>
      <c r="AB1173" s="249"/>
    </row>
    <row r="1174" spans="1:28" hidden="1" outlineLevel="1">
      <c r="A1174" s="249"/>
      <c r="B1174" s="332"/>
      <c r="C1174" s="395"/>
      <c r="D1174" s="395"/>
      <c r="E1174" s="395"/>
      <c r="F1174" s="395"/>
      <c r="G1174" s="395"/>
      <c r="H1174" s="395"/>
      <c r="I1174" s="395"/>
      <c r="J1174" s="395"/>
      <c r="K1174" s="395"/>
      <c r="L1174" s="395"/>
      <c r="M1174" s="395"/>
      <c r="N1174" s="395"/>
      <c r="O1174" s="395"/>
      <c r="P1174" s="395"/>
      <c r="Q1174" s="395"/>
      <c r="R1174" s="395"/>
      <c r="S1174" s="395"/>
      <c r="T1174" s="395"/>
      <c r="U1174" s="395"/>
      <c r="V1174" s="395"/>
      <c r="W1174" s="395"/>
      <c r="X1174" s="249"/>
      <c r="Y1174" s="249"/>
      <c r="Z1174" s="249"/>
      <c r="AA1174" s="249"/>
      <c r="AB1174" s="249"/>
    </row>
    <row r="1175" spans="1:28" hidden="1" outlineLevel="1">
      <c r="A1175" s="249"/>
      <c r="B1175" s="332"/>
      <c r="C1175" s="395"/>
      <c r="D1175" s="395"/>
      <c r="E1175" s="395"/>
      <c r="F1175" s="395"/>
      <c r="G1175" s="395"/>
      <c r="H1175" s="395"/>
      <c r="I1175" s="395"/>
      <c r="J1175" s="395"/>
      <c r="K1175" s="395"/>
      <c r="L1175" s="395"/>
      <c r="M1175" s="395"/>
      <c r="N1175" s="395"/>
      <c r="O1175" s="395"/>
      <c r="P1175" s="395"/>
      <c r="Q1175" s="395"/>
      <c r="R1175" s="395"/>
      <c r="S1175" s="395"/>
      <c r="T1175" s="395"/>
      <c r="U1175" s="395"/>
      <c r="V1175" s="395"/>
      <c r="W1175" s="395"/>
      <c r="X1175" s="249"/>
      <c r="Y1175" s="249"/>
      <c r="Z1175" s="249"/>
      <c r="AA1175" s="249"/>
      <c r="AB1175" s="249"/>
    </row>
    <row r="1176" spans="1:28" hidden="1" outlineLevel="1">
      <c r="A1176" s="249"/>
      <c r="B1176" s="309" t="s">
        <v>298</v>
      </c>
      <c r="C1176" s="395"/>
      <c r="D1176" s="395">
        <f t="shared" ref="D1176" ca="1" si="1686">IF(C1176="n/a","n/a",IF(AND(C1176&lt;1,D1150=0),0,
IF(D1150=0,C1176-1,
IF(C1176&lt;1,D1151,
(((C1176-1)*(C1152-(C1152/(C1176))))+((D1150/D$10)*D1151))/(D1152)))))</f>
        <v>0</v>
      </c>
      <c r="E1176" s="395">
        <f t="shared" ref="E1176" ca="1" si="1687">IF(D1176="n/a","n/a",IF(AND(D1176&lt;1,E1150=0),0,
IF(E1150=0,D1176-1,
IF(D1176&lt;1,E1151,
(((D1176-1)*(D1152-(D1152/(D1176))))+((E1150/E$10)*E1151))/(E1152)))))</f>
        <v>0</v>
      </c>
      <c r="F1176" s="395">
        <f t="shared" ref="F1176" ca="1" si="1688">IF(E1176="n/a","n/a",IF(AND(E1176&lt;1,F1150=0),0,
IF(F1150=0,E1176-1,
IF(E1176&lt;1,F1151,
(((E1176-1)*(E1152-(E1152/(E1176))))+((F1150/F$10)*F1151))/(F1152)))))</f>
        <v>0</v>
      </c>
      <c r="G1176" s="395">
        <f t="shared" ref="G1176" ca="1" si="1689">IF(F1176="n/a","n/a",IF(AND(F1176&lt;1,G1150=0),0,
IF(G1150=0,F1176-1,
IF(F1176&lt;1,G1151,
(((F1176-1)*(F1152-(F1152/(F1176))))+((G1150/G$10)*G1151))/(G1152)))))</f>
        <v>0</v>
      </c>
      <c r="H1176" s="395">
        <f ca="1">IF(G1176="n/a","n/a",IF(AND(G1176&lt;1,H1150=0),0,
IF(H1150=0,G1176-1,
IF(G1176&lt;1,H1151,
(((G1176-1)*(G1152-(G1152/(G1176))))+((H1150/H$10)*H1151))/(H1152)))))</f>
        <v>0</v>
      </c>
      <c r="I1176" s="395">
        <f t="shared" ref="I1176" ca="1" si="1690">IF(H1176="n/a","n/a",IF(AND(H1176&lt;1,I1150=0),0,
IF(I1150=0,H1176-1,
IF(H1176&lt;1,I1151,
(((H1176-1)*(H1152-(H1152/(H1176))))+((I1150/I$10)*I1151))/(I1152)))))</f>
        <v>0</v>
      </c>
      <c r="J1176" s="395">
        <f t="shared" ref="J1176" ca="1" si="1691">IF(I1176="n/a","n/a",IF(AND(I1176&lt;1,J1150=0),0,
IF(J1150=0,I1176-1,
IF(I1176&lt;1,J1151,
(((I1176-1)*(I1152-(I1152/(I1176))))+((J1150/J$10)*J1151))/(J1152)))))</f>
        <v>0</v>
      </c>
      <c r="K1176" s="395">
        <f t="shared" ref="K1176" ca="1" si="1692">IF(J1176="n/a","n/a",IF(AND(J1176&lt;1,K1150=0),0,
IF(K1150=0,J1176-1,
IF(J1176&lt;1,K1151,
(((J1176-1)*(J1152-(J1152/(J1176))))+((K1150/K$10)*K1151))/(K1152)))))</f>
        <v>0</v>
      </c>
      <c r="L1176" s="395">
        <f t="shared" ref="L1176" ca="1" si="1693">IF(K1176="n/a","n/a",IF(AND(K1176&lt;1,L1150=0),0,
IF(L1150=0,K1176-1,
IF(K1176&lt;1,L1151,
(((K1176-1)*(K1152-(K1152/(K1176))))+((L1150/L$10)*L1151))/(L1152)))))</f>
        <v>0</v>
      </c>
      <c r="M1176" s="395">
        <f t="shared" ref="M1176" ca="1" si="1694">IF(L1176="n/a","n/a",IF(AND(L1176&lt;1,M1150=0),0,
IF(M1150=0,L1176-1,
IF(L1176&lt;1,M1151,
(((L1176-1)*(L1152-(L1152/(L1176))))+((M1150/M$10)*M1151))/(M1152)))))</f>
        <v>0</v>
      </c>
      <c r="N1176" s="395">
        <f t="shared" ref="N1176" ca="1" si="1695">IF(M1176="n/a","n/a",IF(AND(M1176&lt;1,N1150=0),0,
IF(N1150=0,M1176-1,
IF(M1176&lt;1,N1151,
(((M1176-1)*(M1152-(M1152/(M1176))))+((N1150/N$10)*N1151))/(N1152)))))</f>
        <v>0</v>
      </c>
      <c r="O1176" s="395">
        <f t="shared" ref="O1176" ca="1" si="1696">IF(N1176="n/a","n/a",IF(AND(N1176&lt;1,O1150=0),0,
IF(O1150=0,N1176-1,
IF(N1176&lt;1,O1151,
(((N1176-1)*(N1152-(N1152/(N1176))))+((O1150/O$10)*O1151))/(O1152)))))</f>
        <v>0</v>
      </c>
      <c r="P1176" s="395">
        <f t="shared" ref="P1176" ca="1" si="1697">IF(O1176="n/a","n/a",IF(AND(O1176&lt;1,P1150=0),0,
IF(P1150=0,O1176-1,
IF(O1176&lt;1,P1151,
(((O1176-1)*(O1152-(O1152/(O1176))))+((P1150/P$10)*P1151))/(P1152)))))</f>
        <v>0</v>
      </c>
      <c r="Q1176" s="395">
        <f t="shared" ref="Q1176" ca="1" si="1698">IF(P1176="n/a","n/a",IF(AND(P1176&lt;1,Q1150=0),0,
IF(Q1150=0,P1176-1,
IF(P1176&lt;1,Q1151,
(((P1176-1)*(P1152-(P1152/(P1176))))+((Q1150/Q$10)*Q1151))/(Q1152)))))</f>
        <v>0</v>
      </c>
      <c r="R1176" s="395">
        <f t="shared" ref="R1176" ca="1" si="1699">IF(Q1176="n/a","n/a",IF(AND(Q1176&lt;1,R1150=0),0,
IF(R1150=0,Q1176-1,
IF(Q1176&lt;1,R1151,
(((Q1176-1)*(Q1152-(Q1152/(Q1176))))+((R1150/R$10)*R1151))/(R1152)))))</f>
        <v>0</v>
      </c>
      <c r="S1176" s="395">
        <f t="shared" ref="S1176" ca="1" si="1700">IF(R1176="n/a","n/a",IF(AND(R1176&lt;1,S1150=0),0,
IF(S1150=0,R1176-1,
IF(R1176&lt;1,S1151,
(((R1176-1)*(R1152-(R1152/(R1176))))+((S1150/S$10)*S1151))/(S1152)))))</f>
        <v>0</v>
      </c>
      <c r="T1176" s="395">
        <f t="shared" ref="T1176" ca="1" si="1701">IF(S1176="n/a","n/a",IF(AND(S1176&lt;1,T1150=0),0,
IF(T1150=0,S1176-1,
IF(S1176&lt;1,T1151,
(((S1176-1)*(S1152-(S1152/(S1176))))+((T1150/T$10)*T1151))/(T1152)))))</f>
        <v>0</v>
      </c>
      <c r="U1176" s="395">
        <f t="shared" ref="U1176" ca="1" si="1702">IF(T1176="n/a","n/a",IF(AND(T1176&lt;1,U1150=0),0,
IF(U1150=0,T1176-1,
IF(T1176&lt;1,U1151,
(((T1176-1)*(T1152-(T1152/(T1176))))+((U1150/U$10)*U1151))/(U1152)))))</f>
        <v>0</v>
      </c>
      <c r="V1176" s="395">
        <f t="shared" ref="V1176" ca="1" si="1703">IF(U1176="n/a","n/a",IF(AND(U1176&lt;1,V1150=0),0,
IF(V1150=0,U1176-1,
IF(U1176&lt;1,V1151,
(((U1176-1)*(U1152-(U1152/(U1176))))+((V1150/V$10)*V1151))/(V1152)))))</f>
        <v>0</v>
      </c>
      <c r="W1176" s="395">
        <f t="shared" ref="W1176" ca="1" si="1704">IF(V1176="n/a","n/a",IF(AND(V1176&lt;1,W1150=0),0,
IF(W1150=0,V1176-1,
IF(V1176&lt;1,W1151,
(((V1176-1)*(V1152-(V1152/(V1176))))+((W1150/W$10)*W1151))/(W1152)))))</f>
        <v>0</v>
      </c>
      <c r="X1176" s="249"/>
      <c r="Y1176" s="249"/>
      <c r="Z1176" s="249"/>
      <c r="AA1176" s="249"/>
      <c r="AB1176" s="249"/>
    </row>
    <row r="1177" spans="1:28" hidden="1" outlineLevel="1">
      <c r="A1177" s="249"/>
      <c r="B1177" s="309" t="s">
        <v>191</v>
      </c>
      <c r="C1177" s="395">
        <f ca="1">C1149</f>
        <v>0</v>
      </c>
      <c r="D1177" s="395">
        <f t="shared" ref="D1177" ca="1" si="1705">IF(C1177="n/a","n/a",MAX(0,C1177-1))</f>
        <v>0</v>
      </c>
      <c r="E1177" s="395">
        <f t="shared" ref="E1177:E1178" ca="1" si="1706">IF(D1177="n/a","n/a",MAX(0,D1177-1))</f>
        <v>0</v>
      </c>
      <c r="F1177" s="395">
        <f t="shared" ref="F1177:F1179" ca="1" si="1707">IF(E1177="n/a","n/a",MAX(0,E1177-1))</f>
        <v>0</v>
      </c>
      <c r="G1177" s="395">
        <f t="shared" ref="G1177:G1180" ca="1" si="1708">IF(F1177="n/a","n/a",MAX(0,F1177-1))</f>
        <v>0</v>
      </c>
      <c r="H1177" s="395">
        <f t="shared" ref="H1177:H1181" ca="1" si="1709">IF(G1177="n/a","n/a",MAX(0,G1177-1))</f>
        <v>0</v>
      </c>
      <c r="I1177" s="395">
        <f t="shared" ref="I1177:I1182" ca="1" si="1710">IF(H1177="n/a","n/a",MAX(0,H1177-1))</f>
        <v>0</v>
      </c>
      <c r="J1177" s="395">
        <f t="shared" ref="J1177:J1183" ca="1" si="1711">IF(I1177="n/a","n/a",MAX(0,I1177-1))</f>
        <v>0</v>
      </c>
      <c r="K1177" s="395">
        <f t="shared" ref="K1177:K1184" ca="1" si="1712">IF(J1177="n/a","n/a",MAX(0,J1177-1))</f>
        <v>0</v>
      </c>
      <c r="L1177" s="395">
        <f t="shared" ref="L1177:L1185" ca="1" si="1713">IF(K1177="n/a","n/a",MAX(0,K1177-1))</f>
        <v>0</v>
      </c>
      <c r="M1177" s="395">
        <f t="shared" ref="M1177:M1186" ca="1" si="1714">IF(L1177="n/a","n/a",MAX(0,L1177-1))</f>
        <v>0</v>
      </c>
      <c r="N1177" s="395">
        <f t="shared" ref="N1177:N1187" ca="1" si="1715">IF(M1177="n/a","n/a",MAX(0,M1177-1))</f>
        <v>0</v>
      </c>
      <c r="O1177" s="395">
        <f t="shared" ref="O1177:O1188" ca="1" si="1716">IF(N1177="n/a","n/a",MAX(0,N1177-1))</f>
        <v>0</v>
      </c>
      <c r="P1177" s="395">
        <f t="shared" ref="P1177:P1189" ca="1" si="1717">IF(O1177="n/a","n/a",MAX(0,O1177-1))</f>
        <v>0</v>
      </c>
      <c r="Q1177" s="395">
        <f t="shared" ref="Q1177:Q1190" ca="1" si="1718">IF(P1177="n/a","n/a",MAX(0,P1177-1))</f>
        <v>0</v>
      </c>
      <c r="R1177" s="395">
        <f t="shared" ref="R1177:R1191" ca="1" si="1719">IF(Q1177="n/a","n/a",MAX(0,Q1177-1))</f>
        <v>0</v>
      </c>
      <c r="S1177" s="395">
        <f t="shared" ref="S1177:S1192" ca="1" si="1720">IF(R1177="n/a","n/a",MAX(0,R1177-1))</f>
        <v>0</v>
      </c>
      <c r="T1177" s="395">
        <f t="shared" ref="T1177:T1193" ca="1" si="1721">IF(S1177="n/a","n/a",MAX(0,S1177-1))</f>
        <v>0</v>
      </c>
      <c r="U1177" s="395">
        <f t="shared" ref="U1177:U1194" ca="1" si="1722">IF(T1177="n/a","n/a",MAX(0,T1177-1))</f>
        <v>0</v>
      </c>
      <c r="V1177" s="395">
        <f t="shared" ref="V1177:V1195" ca="1" si="1723">IF(U1177="n/a","n/a",MAX(0,U1177-1))</f>
        <v>0</v>
      </c>
      <c r="W1177" s="395">
        <f t="shared" ref="W1177:W1195" ca="1" si="1724">IF(V1177="n/a","n/a",MAX(0,V1177-1))</f>
        <v>0</v>
      </c>
      <c r="X1177" s="249"/>
      <c r="Y1177" s="249"/>
      <c r="Z1177" s="249"/>
      <c r="AA1177" s="249"/>
      <c r="AB1177" s="249"/>
    </row>
    <row r="1178" spans="1:28" hidden="1" outlineLevel="1">
      <c r="A1178" s="249"/>
      <c r="B1178" s="309" t="str">
        <f t="shared" ref="B1178:B1197" ca="1" si="1725">"RL Capex "&amp;OFFSET($C$6,0,A1154)</f>
        <v>RL Capex 2013</v>
      </c>
      <c r="C1178" s="396"/>
      <c r="D1178" s="400">
        <f ca="1">D1149</f>
        <v>0</v>
      </c>
      <c r="E1178" s="395">
        <f t="shared" ca="1" si="1706"/>
        <v>0</v>
      </c>
      <c r="F1178" s="395">
        <f t="shared" ca="1" si="1707"/>
        <v>0</v>
      </c>
      <c r="G1178" s="395">
        <f t="shared" ca="1" si="1708"/>
        <v>0</v>
      </c>
      <c r="H1178" s="395">
        <f t="shared" ca="1" si="1709"/>
        <v>0</v>
      </c>
      <c r="I1178" s="395">
        <f t="shared" ca="1" si="1710"/>
        <v>0</v>
      </c>
      <c r="J1178" s="395">
        <f t="shared" ca="1" si="1711"/>
        <v>0</v>
      </c>
      <c r="K1178" s="395">
        <f t="shared" ca="1" si="1712"/>
        <v>0</v>
      </c>
      <c r="L1178" s="395">
        <f t="shared" ca="1" si="1713"/>
        <v>0</v>
      </c>
      <c r="M1178" s="395">
        <f t="shared" ca="1" si="1714"/>
        <v>0</v>
      </c>
      <c r="N1178" s="395">
        <f t="shared" ca="1" si="1715"/>
        <v>0</v>
      </c>
      <c r="O1178" s="395">
        <f t="shared" ca="1" si="1716"/>
        <v>0</v>
      </c>
      <c r="P1178" s="395">
        <f t="shared" ca="1" si="1717"/>
        <v>0</v>
      </c>
      <c r="Q1178" s="395">
        <f t="shared" ca="1" si="1718"/>
        <v>0</v>
      </c>
      <c r="R1178" s="395">
        <f t="shared" ca="1" si="1719"/>
        <v>0</v>
      </c>
      <c r="S1178" s="395">
        <f t="shared" ca="1" si="1720"/>
        <v>0</v>
      </c>
      <c r="T1178" s="395">
        <f t="shared" ca="1" si="1721"/>
        <v>0</v>
      </c>
      <c r="U1178" s="395">
        <f t="shared" ca="1" si="1722"/>
        <v>0</v>
      </c>
      <c r="V1178" s="395">
        <f t="shared" ca="1" si="1723"/>
        <v>0</v>
      </c>
      <c r="W1178" s="395">
        <f t="shared" ca="1" si="1724"/>
        <v>0</v>
      </c>
      <c r="X1178" s="249"/>
      <c r="Y1178" s="249"/>
      <c r="Z1178" s="249"/>
      <c r="AA1178" s="249"/>
      <c r="AB1178" s="249"/>
    </row>
    <row r="1179" spans="1:28" hidden="1" outlineLevel="1">
      <c r="A1179" s="249"/>
      <c r="B1179" s="309" t="str">
        <f t="shared" ca="1" si="1725"/>
        <v>RL Capex 2014</v>
      </c>
      <c r="C1179" s="401"/>
      <c r="D1179" s="396"/>
      <c r="E1179" s="400">
        <f ca="1">E1149</f>
        <v>0</v>
      </c>
      <c r="F1179" s="395">
        <f t="shared" ca="1" si="1707"/>
        <v>0</v>
      </c>
      <c r="G1179" s="395">
        <f t="shared" ca="1" si="1708"/>
        <v>0</v>
      </c>
      <c r="H1179" s="395">
        <f t="shared" ca="1" si="1709"/>
        <v>0</v>
      </c>
      <c r="I1179" s="395">
        <f t="shared" ca="1" si="1710"/>
        <v>0</v>
      </c>
      <c r="J1179" s="395">
        <f t="shared" ca="1" si="1711"/>
        <v>0</v>
      </c>
      <c r="K1179" s="395">
        <f t="shared" ca="1" si="1712"/>
        <v>0</v>
      </c>
      <c r="L1179" s="395">
        <f t="shared" ca="1" si="1713"/>
        <v>0</v>
      </c>
      <c r="M1179" s="395">
        <f t="shared" ca="1" si="1714"/>
        <v>0</v>
      </c>
      <c r="N1179" s="395">
        <f t="shared" ca="1" si="1715"/>
        <v>0</v>
      </c>
      <c r="O1179" s="395">
        <f t="shared" ca="1" si="1716"/>
        <v>0</v>
      </c>
      <c r="P1179" s="395">
        <f t="shared" ca="1" si="1717"/>
        <v>0</v>
      </c>
      <c r="Q1179" s="395">
        <f t="shared" ca="1" si="1718"/>
        <v>0</v>
      </c>
      <c r="R1179" s="395">
        <f t="shared" ca="1" si="1719"/>
        <v>0</v>
      </c>
      <c r="S1179" s="395">
        <f t="shared" ca="1" si="1720"/>
        <v>0</v>
      </c>
      <c r="T1179" s="395">
        <f t="shared" ca="1" si="1721"/>
        <v>0</v>
      </c>
      <c r="U1179" s="395">
        <f t="shared" ca="1" si="1722"/>
        <v>0</v>
      </c>
      <c r="V1179" s="395">
        <f t="shared" ca="1" si="1723"/>
        <v>0</v>
      </c>
      <c r="W1179" s="395">
        <f t="shared" ca="1" si="1724"/>
        <v>0</v>
      </c>
      <c r="X1179" s="249"/>
      <c r="Y1179" s="249"/>
      <c r="Z1179" s="249"/>
      <c r="AA1179" s="249"/>
      <c r="AB1179" s="249"/>
    </row>
    <row r="1180" spans="1:28" hidden="1" outlineLevel="1">
      <c r="A1180" s="249"/>
      <c r="B1180" s="309" t="str">
        <f t="shared" ca="1" si="1725"/>
        <v>RL Capex 2015</v>
      </c>
      <c r="C1180" s="401"/>
      <c r="D1180" s="401"/>
      <c r="E1180" s="396"/>
      <c r="F1180" s="400">
        <f ca="1">F1149</f>
        <v>0</v>
      </c>
      <c r="G1180" s="395">
        <f t="shared" ca="1" si="1708"/>
        <v>0</v>
      </c>
      <c r="H1180" s="395">
        <f t="shared" ca="1" si="1709"/>
        <v>0</v>
      </c>
      <c r="I1180" s="395">
        <f t="shared" ca="1" si="1710"/>
        <v>0</v>
      </c>
      <c r="J1180" s="395">
        <f t="shared" ca="1" si="1711"/>
        <v>0</v>
      </c>
      <c r="K1180" s="395">
        <f t="shared" ca="1" si="1712"/>
        <v>0</v>
      </c>
      <c r="L1180" s="395">
        <f t="shared" ca="1" si="1713"/>
        <v>0</v>
      </c>
      <c r="M1180" s="395">
        <f t="shared" ca="1" si="1714"/>
        <v>0</v>
      </c>
      <c r="N1180" s="395">
        <f t="shared" ca="1" si="1715"/>
        <v>0</v>
      </c>
      <c r="O1180" s="395">
        <f t="shared" ca="1" si="1716"/>
        <v>0</v>
      </c>
      <c r="P1180" s="395">
        <f t="shared" ca="1" si="1717"/>
        <v>0</v>
      </c>
      <c r="Q1180" s="395">
        <f t="shared" ca="1" si="1718"/>
        <v>0</v>
      </c>
      <c r="R1180" s="395">
        <f t="shared" ca="1" si="1719"/>
        <v>0</v>
      </c>
      <c r="S1180" s="395">
        <f t="shared" ca="1" si="1720"/>
        <v>0</v>
      </c>
      <c r="T1180" s="395">
        <f t="shared" ca="1" si="1721"/>
        <v>0</v>
      </c>
      <c r="U1180" s="395">
        <f t="shared" ca="1" si="1722"/>
        <v>0</v>
      </c>
      <c r="V1180" s="395">
        <f t="shared" ca="1" si="1723"/>
        <v>0</v>
      </c>
      <c r="W1180" s="395">
        <f t="shared" ca="1" si="1724"/>
        <v>0</v>
      </c>
      <c r="X1180" s="249"/>
      <c r="Y1180" s="249"/>
      <c r="Z1180" s="249"/>
      <c r="AA1180" s="249"/>
      <c r="AB1180" s="249"/>
    </row>
    <row r="1181" spans="1:28" hidden="1" outlineLevel="1">
      <c r="A1181" s="249"/>
      <c r="B1181" s="309" t="str">
        <f t="shared" ca="1" si="1725"/>
        <v>RL Capex 2016</v>
      </c>
      <c r="C1181" s="401"/>
      <c r="D1181" s="401"/>
      <c r="E1181" s="401"/>
      <c r="F1181" s="396"/>
      <c r="G1181" s="400">
        <f ca="1">G1149</f>
        <v>0</v>
      </c>
      <c r="H1181" s="395">
        <f t="shared" ca="1" si="1709"/>
        <v>0</v>
      </c>
      <c r="I1181" s="395">
        <f t="shared" ca="1" si="1710"/>
        <v>0</v>
      </c>
      <c r="J1181" s="395">
        <f t="shared" ca="1" si="1711"/>
        <v>0</v>
      </c>
      <c r="K1181" s="395">
        <f t="shared" ca="1" si="1712"/>
        <v>0</v>
      </c>
      <c r="L1181" s="395">
        <f t="shared" ca="1" si="1713"/>
        <v>0</v>
      </c>
      <c r="M1181" s="395">
        <f t="shared" ca="1" si="1714"/>
        <v>0</v>
      </c>
      <c r="N1181" s="395">
        <f t="shared" ca="1" si="1715"/>
        <v>0</v>
      </c>
      <c r="O1181" s="395">
        <f t="shared" ca="1" si="1716"/>
        <v>0</v>
      </c>
      <c r="P1181" s="395">
        <f t="shared" ca="1" si="1717"/>
        <v>0</v>
      </c>
      <c r="Q1181" s="395">
        <f t="shared" ca="1" si="1718"/>
        <v>0</v>
      </c>
      <c r="R1181" s="395">
        <f t="shared" ca="1" si="1719"/>
        <v>0</v>
      </c>
      <c r="S1181" s="395">
        <f t="shared" ca="1" si="1720"/>
        <v>0</v>
      </c>
      <c r="T1181" s="395">
        <f t="shared" ca="1" si="1721"/>
        <v>0</v>
      </c>
      <c r="U1181" s="395">
        <f t="shared" ca="1" si="1722"/>
        <v>0</v>
      </c>
      <c r="V1181" s="395">
        <f t="shared" ca="1" si="1723"/>
        <v>0</v>
      </c>
      <c r="W1181" s="395">
        <f t="shared" ca="1" si="1724"/>
        <v>0</v>
      </c>
      <c r="X1181" s="249"/>
      <c r="Y1181" s="249"/>
      <c r="Z1181" s="249"/>
      <c r="AA1181" s="249"/>
      <c r="AB1181" s="249"/>
    </row>
    <row r="1182" spans="1:28" hidden="1" outlineLevel="1">
      <c r="A1182" s="249"/>
      <c r="B1182" s="309" t="str">
        <f t="shared" ca="1" si="1725"/>
        <v>RL Capex 2017</v>
      </c>
      <c r="C1182" s="401"/>
      <c r="D1182" s="401"/>
      <c r="E1182" s="401"/>
      <c r="F1182" s="401"/>
      <c r="G1182" s="396"/>
      <c r="H1182" s="400">
        <f ca="1">H1149</f>
        <v>0</v>
      </c>
      <c r="I1182" s="395">
        <f t="shared" ca="1" si="1710"/>
        <v>0</v>
      </c>
      <c r="J1182" s="395">
        <f t="shared" ca="1" si="1711"/>
        <v>0</v>
      </c>
      <c r="K1182" s="395">
        <f t="shared" ca="1" si="1712"/>
        <v>0</v>
      </c>
      <c r="L1182" s="395">
        <f t="shared" ca="1" si="1713"/>
        <v>0</v>
      </c>
      <c r="M1182" s="395">
        <f t="shared" ca="1" si="1714"/>
        <v>0</v>
      </c>
      <c r="N1182" s="395">
        <f t="shared" ca="1" si="1715"/>
        <v>0</v>
      </c>
      <c r="O1182" s="395">
        <f t="shared" ca="1" si="1716"/>
        <v>0</v>
      </c>
      <c r="P1182" s="395">
        <f t="shared" ca="1" si="1717"/>
        <v>0</v>
      </c>
      <c r="Q1182" s="395">
        <f t="shared" ca="1" si="1718"/>
        <v>0</v>
      </c>
      <c r="R1182" s="395">
        <f t="shared" ca="1" si="1719"/>
        <v>0</v>
      </c>
      <c r="S1182" s="395">
        <f t="shared" ca="1" si="1720"/>
        <v>0</v>
      </c>
      <c r="T1182" s="395">
        <f t="shared" ca="1" si="1721"/>
        <v>0</v>
      </c>
      <c r="U1182" s="395">
        <f t="shared" ca="1" si="1722"/>
        <v>0</v>
      </c>
      <c r="V1182" s="395">
        <f t="shared" ca="1" si="1723"/>
        <v>0</v>
      </c>
      <c r="W1182" s="395">
        <f t="shared" ca="1" si="1724"/>
        <v>0</v>
      </c>
      <c r="X1182" s="249"/>
      <c r="Y1182" s="249"/>
      <c r="Z1182" s="249"/>
      <c r="AA1182" s="249"/>
      <c r="AB1182" s="249"/>
    </row>
    <row r="1183" spans="1:28" hidden="1" outlineLevel="1">
      <c r="A1183" s="249"/>
      <c r="B1183" s="309" t="str">
        <f t="shared" ca="1" si="1725"/>
        <v>RL Capex 2018</v>
      </c>
      <c r="C1183" s="401"/>
      <c r="D1183" s="401"/>
      <c r="E1183" s="401"/>
      <c r="F1183" s="401"/>
      <c r="G1183" s="401"/>
      <c r="H1183" s="396"/>
      <c r="I1183" s="400">
        <f ca="1">I1149</f>
        <v>0</v>
      </c>
      <c r="J1183" s="395">
        <f t="shared" ca="1" si="1711"/>
        <v>0</v>
      </c>
      <c r="K1183" s="395">
        <f t="shared" ca="1" si="1712"/>
        <v>0</v>
      </c>
      <c r="L1183" s="395">
        <f t="shared" ca="1" si="1713"/>
        <v>0</v>
      </c>
      <c r="M1183" s="395">
        <f t="shared" ca="1" si="1714"/>
        <v>0</v>
      </c>
      <c r="N1183" s="395">
        <f t="shared" ca="1" si="1715"/>
        <v>0</v>
      </c>
      <c r="O1183" s="395">
        <f t="shared" ca="1" si="1716"/>
        <v>0</v>
      </c>
      <c r="P1183" s="395">
        <f t="shared" ca="1" si="1717"/>
        <v>0</v>
      </c>
      <c r="Q1183" s="395">
        <f t="shared" ca="1" si="1718"/>
        <v>0</v>
      </c>
      <c r="R1183" s="395">
        <f t="shared" ca="1" si="1719"/>
        <v>0</v>
      </c>
      <c r="S1183" s="395">
        <f t="shared" ca="1" si="1720"/>
        <v>0</v>
      </c>
      <c r="T1183" s="395">
        <f t="shared" ca="1" si="1721"/>
        <v>0</v>
      </c>
      <c r="U1183" s="395">
        <f t="shared" ca="1" si="1722"/>
        <v>0</v>
      </c>
      <c r="V1183" s="395">
        <f t="shared" ca="1" si="1723"/>
        <v>0</v>
      </c>
      <c r="W1183" s="395">
        <f t="shared" ca="1" si="1724"/>
        <v>0</v>
      </c>
      <c r="X1183" s="249"/>
      <c r="Y1183" s="249"/>
      <c r="Z1183" s="249"/>
      <c r="AA1183" s="249"/>
      <c r="AB1183" s="249"/>
    </row>
    <row r="1184" spans="1:28" hidden="1" outlineLevel="1">
      <c r="A1184" s="249"/>
      <c r="B1184" s="309" t="str">
        <f t="shared" ca="1" si="1725"/>
        <v>RL Capex 2019</v>
      </c>
      <c r="C1184" s="401"/>
      <c r="D1184" s="401"/>
      <c r="E1184" s="401"/>
      <c r="F1184" s="401"/>
      <c r="G1184" s="401"/>
      <c r="H1184" s="401"/>
      <c r="I1184" s="396"/>
      <c r="J1184" s="400">
        <f ca="1">J1149</f>
        <v>0</v>
      </c>
      <c r="K1184" s="395">
        <f t="shared" ca="1" si="1712"/>
        <v>0</v>
      </c>
      <c r="L1184" s="395">
        <f t="shared" ca="1" si="1713"/>
        <v>0</v>
      </c>
      <c r="M1184" s="395">
        <f t="shared" ca="1" si="1714"/>
        <v>0</v>
      </c>
      <c r="N1184" s="395">
        <f t="shared" ca="1" si="1715"/>
        <v>0</v>
      </c>
      <c r="O1184" s="395">
        <f t="shared" ca="1" si="1716"/>
        <v>0</v>
      </c>
      <c r="P1184" s="395">
        <f t="shared" ca="1" si="1717"/>
        <v>0</v>
      </c>
      <c r="Q1184" s="395">
        <f t="shared" ca="1" si="1718"/>
        <v>0</v>
      </c>
      <c r="R1184" s="395">
        <f t="shared" ca="1" si="1719"/>
        <v>0</v>
      </c>
      <c r="S1184" s="395">
        <f t="shared" ca="1" si="1720"/>
        <v>0</v>
      </c>
      <c r="T1184" s="395">
        <f t="shared" ca="1" si="1721"/>
        <v>0</v>
      </c>
      <c r="U1184" s="395">
        <f t="shared" ca="1" si="1722"/>
        <v>0</v>
      </c>
      <c r="V1184" s="395">
        <f t="shared" ca="1" si="1723"/>
        <v>0</v>
      </c>
      <c r="W1184" s="395">
        <f t="shared" ca="1" si="1724"/>
        <v>0</v>
      </c>
      <c r="X1184" s="249"/>
      <c r="Y1184" s="249"/>
      <c r="Z1184" s="249"/>
      <c r="AA1184" s="249"/>
      <c r="AB1184" s="249"/>
    </row>
    <row r="1185" spans="1:28" hidden="1" outlineLevel="1">
      <c r="A1185" s="249"/>
      <c r="B1185" s="309" t="str">
        <f t="shared" ca="1" si="1725"/>
        <v>RL Capex 2020</v>
      </c>
      <c r="C1185" s="401"/>
      <c r="D1185" s="401"/>
      <c r="E1185" s="401"/>
      <c r="F1185" s="401"/>
      <c r="G1185" s="401"/>
      <c r="H1185" s="401"/>
      <c r="I1185" s="401"/>
      <c r="J1185" s="396"/>
      <c r="K1185" s="400">
        <f ca="1">K1149</f>
        <v>0</v>
      </c>
      <c r="L1185" s="395">
        <f t="shared" ca="1" si="1713"/>
        <v>0</v>
      </c>
      <c r="M1185" s="395">
        <f t="shared" ca="1" si="1714"/>
        <v>0</v>
      </c>
      <c r="N1185" s="395">
        <f t="shared" ca="1" si="1715"/>
        <v>0</v>
      </c>
      <c r="O1185" s="395">
        <f t="shared" ca="1" si="1716"/>
        <v>0</v>
      </c>
      <c r="P1185" s="395">
        <f t="shared" ca="1" si="1717"/>
        <v>0</v>
      </c>
      <c r="Q1185" s="395">
        <f t="shared" ca="1" si="1718"/>
        <v>0</v>
      </c>
      <c r="R1185" s="395">
        <f t="shared" ca="1" si="1719"/>
        <v>0</v>
      </c>
      <c r="S1185" s="395">
        <f t="shared" ca="1" si="1720"/>
        <v>0</v>
      </c>
      <c r="T1185" s="395">
        <f t="shared" ca="1" si="1721"/>
        <v>0</v>
      </c>
      <c r="U1185" s="395">
        <f t="shared" ca="1" si="1722"/>
        <v>0</v>
      </c>
      <c r="V1185" s="395">
        <f t="shared" ca="1" si="1723"/>
        <v>0</v>
      </c>
      <c r="W1185" s="395">
        <f t="shared" ca="1" si="1724"/>
        <v>0</v>
      </c>
      <c r="X1185" s="249"/>
      <c r="Y1185" s="249"/>
      <c r="Z1185" s="249"/>
      <c r="AA1185" s="249"/>
      <c r="AB1185" s="249"/>
    </row>
    <row r="1186" spans="1:28" hidden="1" outlineLevel="1">
      <c r="A1186" s="249"/>
      <c r="B1186" s="309" t="str">
        <f t="shared" ca="1" si="1725"/>
        <v>RL Capex 2021</v>
      </c>
      <c r="C1186" s="401"/>
      <c r="D1186" s="401"/>
      <c r="E1186" s="401"/>
      <c r="F1186" s="401"/>
      <c r="G1186" s="401"/>
      <c r="H1186" s="401"/>
      <c r="I1186" s="401"/>
      <c r="J1186" s="401"/>
      <c r="K1186" s="396"/>
      <c r="L1186" s="400">
        <f ca="1">L1149</f>
        <v>0</v>
      </c>
      <c r="M1186" s="395">
        <f t="shared" ca="1" si="1714"/>
        <v>0</v>
      </c>
      <c r="N1186" s="395">
        <f t="shared" ca="1" si="1715"/>
        <v>0</v>
      </c>
      <c r="O1186" s="395">
        <f t="shared" ca="1" si="1716"/>
        <v>0</v>
      </c>
      <c r="P1186" s="395">
        <f t="shared" ca="1" si="1717"/>
        <v>0</v>
      </c>
      <c r="Q1186" s="395">
        <f t="shared" ca="1" si="1718"/>
        <v>0</v>
      </c>
      <c r="R1186" s="395">
        <f t="shared" ca="1" si="1719"/>
        <v>0</v>
      </c>
      <c r="S1186" s="395">
        <f t="shared" ca="1" si="1720"/>
        <v>0</v>
      </c>
      <c r="T1186" s="395">
        <f t="shared" ca="1" si="1721"/>
        <v>0</v>
      </c>
      <c r="U1186" s="395">
        <f t="shared" ca="1" si="1722"/>
        <v>0</v>
      </c>
      <c r="V1186" s="395">
        <f t="shared" ca="1" si="1723"/>
        <v>0</v>
      </c>
      <c r="W1186" s="395">
        <f t="shared" ca="1" si="1724"/>
        <v>0</v>
      </c>
      <c r="X1186" s="249"/>
      <c r="Y1186" s="249"/>
      <c r="Z1186" s="249"/>
      <c r="AA1186" s="249"/>
      <c r="AB1186" s="249"/>
    </row>
    <row r="1187" spans="1:28" hidden="1" outlineLevel="1">
      <c r="A1187" s="249"/>
      <c r="B1187" s="309" t="str">
        <f t="shared" ca="1" si="1725"/>
        <v>RL Capex 2022</v>
      </c>
      <c r="C1187" s="401"/>
      <c r="D1187" s="401"/>
      <c r="E1187" s="401"/>
      <c r="F1187" s="401"/>
      <c r="G1187" s="401"/>
      <c r="H1187" s="401"/>
      <c r="I1187" s="401"/>
      <c r="J1187" s="401"/>
      <c r="K1187" s="401"/>
      <c r="L1187" s="396"/>
      <c r="M1187" s="400">
        <f ca="1">M1149</f>
        <v>0</v>
      </c>
      <c r="N1187" s="395">
        <f t="shared" ca="1" si="1715"/>
        <v>0</v>
      </c>
      <c r="O1187" s="395">
        <f t="shared" ca="1" si="1716"/>
        <v>0</v>
      </c>
      <c r="P1187" s="395">
        <f t="shared" ca="1" si="1717"/>
        <v>0</v>
      </c>
      <c r="Q1187" s="395">
        <f t="shared" ca="1" si="1718"/>
        <v>0</v>
      </c>
      <c r="R1187" s="395">
        <f t="shared" ca="1" si="1719"/>
        <v>0</v>
      </c>
      <c r="S1187" s="395">
        <f t="shared" ca="1" si="1720"/>
        <v>0</v>
      </c>
      <c r="T1187" s="395">
        <f t="shared" ca="1" si="1721"/>
        <v>0</v>
      </c>
      <c r="U1187" s="395">
        <f t="shared" ca="1" si="1722"/>
        <v>0</v>
      </c>
      <c r="V1187" s="395">
        <f t="shared" ca="1" si="1723"/>
        <v>0</v>
      </c>
      <c r="W1187" s="395">
        <f t="shared" ca="1" si="1724"/>
        <v>0</v>
      </c>
      <c r="X1187" s="249"/>
      <c r="Y1187" s="249"/>
      <c r="Z1187" s="249"/>
      <c r="AA1187" s="249"/>
      <c r="AB1187" s="249"/>
    </row>
    <row r="1188" spans="1:28" hidden="1" outlineLevel="1">
      <c r="A1188" s="249"/>
      <c r="B1188" s="309" t="str">
        <f t="shared" ca="1" si="1725"/>
        <v>RL Capex 2023</v>
      </c>
      <c r="C1188" s="401"/>
      <c r="D1188" s="401"/>
      <c r="E1188" s="401"/>
      <c r="F1188" s="401"/>
      <c r="G1188" s="401"/>
      <c r="H1188" s="401"/>
      <c r="I1188" s="401"/>
      <c r="J1188" s="401"/>
      <c r="K1188" s="401"/>
      <c r="L1188" s="401"/>
      <c r="M1188" s="396"/>
      <c r="N1188" s="400">
        <f>N1149</f>
        <v>0</v>
      </c>
      <c r="O1188" s="395">
        <f t="shared" si="1716"/>
        <v>0</v>
      </c>
      <c r="P1188" s="395">
        <f t="shared" si="1717"/>
        <v>0</v>
      </c>
      <c r="Q1188" s="395">
        <f t="shared" si="1718"/>
        <v>0</v>
      </c>
      <c r="R1188" s="395">
        <f t="shared" si="1719"/>
        <v>0</v>
      </c>
      <c r="S1188" s="395">
        <f t="shared" si="1720"/>
        <v>0</v>
      </c>
      <c r="T1188" s="395">
        <f t="shared" si="1721"/>
        <v>0</v>
      </c>
      <c r="U1188" s="395">
        <f t="shared" si="1722"/>
        <v>0</v>
      </c>
      <c r="V1188" s="395">
        <f t="shared" si="1723"/>
        <v>0</v>
      </c>
      <c r="W1188" s="395">
        <f t="shared" si="1724"/>
        <v>0</v>
      </c>
      <c r="X1188" s="249"/>
      <c r="Y1188" s="249"/>
      <c r="Z1188" s="249"/>
      <c r="AA1188" s="249"/>
      <c r="AB1188" s="249"/>
    </row>
    <row r="1189" spans="1:28" hidden="1" outlineLevel="1">
      <c r="A1189" s="249"/>
      <c r="B1189" s="309" t="str">
        <f t="shared" ca="1" si="1725"/>
        <v>RL Capex 2024</v>
      </c>
      <c r="C1189" s="401"/>
      <c r="D1189" s="401"/>
      <c r="E1189" s="401"/>
      <c r="F1189" s="401"/>
      <c r="G1189" s="401"/>
      <c r="H1189" s="401"/>
      <c r="I1189" s="401"/>
      <c r="J1189" s="401"/>
      <c r="K1189" s="401"/>
      <c r="L1189" s="401"/>
      <c r="M1189" s="401"/>
      <c r="N1189" s="396"/>
      <c r="O1189" s="400">
        <f>O1149</f>
        <v>0</v>
      </c>
      <c r="P1189" s="395">
        <f t="shared" si="1717"/>
        <v>0</v>
      </c>
      <c r="Q1189" s="395">
        <f t="shared" si="1718"/>
        <v>0</v>
      </c>
      <c r="R1189" s="395">
        <f t="shared" si="1719"/>
        <v>0</v>
      </c>
      <c r="S1189" s="395">
        <f t="shared" si="1720"/>
        <v>0</v>
      </c>
      <c r="T1189" s="395">
        <f t="shared" si="1721"/>
        <v>0</v>
      </c>
      <c r="U1189" s="395">
        <f t="shared" si="1722"/>
        <v>0</v>
      </c>
      <c r="V1189" s="395">
        <f t="shared" si="1723"/>
        <v>0</v>
      </c>
      <c r="W1189" s="395">
        <f t="shared" si="1724"/>
        <v>0</v>
      </c>
      <c r="X1189" s="249"/>
      <c r="Y1189" s="249"/>
      <c r="Z1189" s="249"/>
      <c r="AA1189" s="249"/>
      <c r="AB1189" s="249"/>
    </row>
    <row r="1190" spans="1:28" hidden="1" outlineLevel="1">
      <c r="A1190" s="249"/>
      <c r="B1190" s="309" t="str">
        <f t="shared" ca="1" si="1725"/>
        <v>RL Capex 2025</v>
      </c>
      <c r="C1190" s="401"/>
      <c r="D1190" s="401"/>
      <c r="E1190" s="401"/>
      <c r="F1190" s="401"/>
      <c r="G1190" s="401"/>
      <c r="H1190" s="401"/>
      <c r="I1190" s="401"/>
      <c r="J1190" s="401"/>
      <c r="K1190" s="401"/>
      <c r="L1190" s="401"/>
      <c r="M1190" s="401"/>
      <c r="N1190" s="401"/>
      <c r="O1190" s="396"/>
      <c r="P1190" s="400">
        <f>P1149</f>
        <v>0</v>
      </c>
      <c r="Q1190" s="395">
        <f t="shared" si="1718"/>
        <v>0</v>
      </c>
      <c r="R1190" s="395">
        <f t="shared" si="1719"/>
        <v>0</v>
      </c>
      <c r="S1190" s="395">
        <f t="shared" si="1720"/>
        <v>0</v>
      </c>
      <c r="T1190" s="395">
        <f t="shared" si="1721"/>
        <v>0</v>
      </c>
      <c r="U1190" s="395">
        <f t="shared" si="1722"/>
        <v>0</v>
      </c>
      <c r="V1190" s="395">
        <f t="shared" si="1723"/>
        <v>0</v>
      </c>
      <c r="W1190" s="395">
        <f t="shared" si="1724"/>
        <v>0</v>
      </c>
      <c r="X1190" s="249"/>
      <c r="Y1190" s="249"/>
      <c r="Z1190" s="249"/>
      <c r="AA1190" s="249"/>
      <c r="AB1190" s="249"/>
    </row>
    <row r="1191" spans="1:28" hidden="1" outlineLevel="1">
      <c r="A1191" s="249"/>
      <c r="B1191" s="309" t="str">
        <f t="shared" ca="1" si="1725"/>
        <v>RL Capex 2026</v>
      </c>
      <c r="C1191" s="401"/>
      <c r="D1191" s="401"/>
      <c r="E1191" s="401"/>
      <c r="F1191" s="401"/>
      <c r="G1191" s="401"/>
      <c r="H1191" s="401"/>
      <c r="I1191" s="401"/>
      <c r="J1191" s="401"/>
      <c r="K1191" s="401"/>
      <c r="L1191" s="401"/>
      <c r="M1191" s="401"/>
      <c r="N1191" s="401"/>
      <c r="O1191" s="401"/>
      <c r="P1191" s="396"/>
      <c r="Q1191" s="400">
        <f>Q1149</f>
        <v>0</v>
      </c>
      <c r="R1191" s="395">
        <f t="shared" si="1719"/>
        <v>0</v>
      </c>
      <c r="S1191" s="395">
        <f t="shared" si="1720"/>
        <v>0</v>
      </c>
      <c r="T1191" s="395">
        <f t="shared" si="1721"/>
        <v>0</v>
      </c>
      <c r="U1191" s="395">
        <f t="shared" si="1722"/>
        <v>0</v>
      </c>
      <c r="V1191" s="395">
        <f t="shared" si="1723"/>
        <v>0</v>
      </c>
      <c r="W1191" s="395">
        <f t="shared" si="1724"/>
        <v>0</v>
      </c>
      <c r="X1191" s="249"/>
      <c r="Y1191" s="249"/>
      <c r="Z1191" s="249"/>
      <c r="AA1191" s="249"/>
      <c r="AB1191" s="249"/>
    </row>
    <row r="1192" spans="1:28" hidden="1" outlineLevel="1">
      <c r="A1192" s="249"/>
      <c r="B1192" s="309" t="str">
        <f t="shared" ca="1" si="1725"/>
        <v>RL Capex 2027</v>
      </c>
      <c r="C1192" s="401"/>
      <c r="D1192" s="401"/>
      <c r="E1192" s="401"/>
      <c r="F1192" s="401"/>
      <c r="G1192" s="401"/>
      <c r="H1192" s="401"/>
      <c r="I1192" s="401"/>
      <c r="J1192" s="401"/>
      <c r="K1192" s="401"/>
      <c r="L1192" s="401"/>
      <c r="M1192" s="401"/>
      <c r="N1192" s="401"/>
      <c r="O1192" s="401"/>
      <c r="P1192" s="401"/>
      <c r="Q1192" s="396"/>
      <c r="R1192" s="400">
        <f>R1149</f>
        <v>0</v>
      </c>
      <c r="S1192" s="395">
        <f t="shared" si="1720"/>
        <v>0</v>
      </c>
      <c r="T1192" s="395">
        <f t="shared" si="1721"/>
        <v>0</v>
      </c>
      <c r="U1192" s="395">
        <f t="shared" si="1722"/>
        <v>0</v>
      </c>
      <c r="V1192" s="395">
        <f t="shared" si="1723"/>
        <v>0</v>
      </c>
      <c r="W1192" s="395">
        <f t="shared" si="1724"/>
        <v>0</v>
      </c>
      <c r="X1192" s="249"/>
      <c r="Y1192" s="249"/>
      <c r="Z1192" s="249"/>
      <c r="AA1192" s="249"/>
      <c r="AB1192" s="249"/>
    </row>
    <row r="1193" spans="1:28" hidden="1" outlineLevel="1">
      <c r="A1193" s="249"/>
      <c r="B1193" s="309" t="str">
        <f t="shared" ca="1" si="1725"/>
        <v>RL Capex 2028</v>
      </c>
      <c r="C1193" s="401"/>
      <c r="D1193" s="401"/>
      <c r="E1193" s="401"/>
      <c r="F1193" s="401"/>
      <c r="G1193" s="401"/>
      <c r="H1193" s="401"/>
      <c r="I1193" s="401"/>
      <c r="J1193" s="401"/>
      <c r="K1193" s="401"/>
      <c r="L1193" s="401"/>
      <c r="M1193" s="401"/>
      <c r="N1193" s="401"/>
      <c r="O1193" s="401"/>
      <c r="P1193" s="401"/>
      <c r="Q1193" s="401"/>
      <c r="R1193" s="396"/>
      <c r="S1193" s="400">
        <f>S1149</f>
        <v>0</v>
      </c>
      <c r="T1193" s="395">
        <f t="shared" si="1721"/>
        <v>0</v>
      </c>
      <c r="U1193" s="395">
        <f t="shared" si="1722"/>
        <v>0</v>
      </c>
      <c r="V1193" s="395">
        <f t="shared" si="1723"/>
        <v>0</v>
      </c>
      <c r="W1193" s="395">
        <f t="shared" si="1724"/>
        <v>0</v>
      </c>
      <c r="X1193" s="249"/>
      <c r="Y1193" s="249"/>
      <c r="Z1193" s="249"/>
      <c r="AA1193" s="249"/>
      <c r="AB1193" s="249"/>
    </row>
    <row r="1194" spans="1:28" hidden="1" outlineLevel="1">
      <c r="A1194" s="249"/>
      <c r="B1194" s="309" t="str">
        <f t="shared" ca="1" si="1725"/>
        <v>RL Capex 2029</v>
      </c>
      <c r="C1194" s="401"/>
      <c r="D1194" s="401"/>
      <c r="E1194" s="401"/>
      <c r="F1194" s="401"/>
      <c r="G1194" s="401"/>
      <c r="H1194" s="401"/>
      <c r="I1194" s="401"/>
      <c r="J1194" s="401"/>
      <c r="K1194" s="401"/>
      <c r="L1194" s="401"/>
      <c r="M1194" s="401"/>
      <c r="N1194" s="401"/>
      <c r="O1194" s="401"/>
      <c r="P1194" s="401"/>
      <c r="Q1194" s="401"/>
      <c r="R1194" s="401"/>
      <c r="S1194" s="396"/>
      <c r="T1194" s="400">
        <f>T1149</f>
        <v>0</v>
      </c>
      <c r="U1194" s="395">
        <f t="shared" si="1722"/>
        <v>0</v>
      </c>
      <c r="V1194" s="395">
        <f t="shared" si="1723"/>
        <v>0</v>
      </c>
      <c r="W1194" s="395">
        <f t="shared" si="1724"/>
        <v>0</v>
      </c>
      <c r="X1194" s="249"/>
      <c r="Y1194" s="249"/>
      <c r="Z1194" s="249"/>
      <c r="AA1194" s="249"/>
      <c r="AB1194" s="249"/>
    </row>
    <row r="1195" spans="1:28" hidden="1" outlineLevel="1">
      <c r="A1195" s="249"/>
      <c r="B1195" s="309" t="str">
        <f t="shared" ca="1" si="1725"/>
        <v>RL Capex 2030</v>
      </c>
      <c r="C1195" s="401"/>
      <c r="D1195" s="401"/>
      <c r="E1195" s="401"/>
      <c r="F1195" s="401"/>
      <c r="G1195" s="401"/>
      <c r="H1195" s="401"/>
      <c r="I1195" s="401"/>
      <c r="J1195" s="401"/>
      <c r="K1195" s="401"/>
      <c r="L1195" s="401"/>
      <c r="M1195" s="401"/>
      <c r="N1195" s="401"/>
      <c r="O1195" s="401"/>
      <c r="P1195" s="401"/>
      <c r="Q1195" s="401"/>
      <c r="R1195" s="401"/>
      <c r="S1195" s="401"/>
      <c r="T1195" s="396"/>
      <c r="U1195" s="400">
        <f>U1149</f>
        <v>0</v>
      </c>
      <c r="V1195" s="395">
        <f t="shared" si="1723"/>
        <v>0</v>
      </c>
      <c r="W1195" s="395">
        <f t="shared" si="1724"/>
        <v>0</v>
      </c>
      <c r="X1195" s="249"/>
      <c r="Y1195" s="249"/>
      <c r="Z1195" s="249"/>
      <c r="AA1195" s="249"/>
      <c r="AB1195" s="249"/>
    </row>
    <row r="1196" spans="1:28" hidden="1" outlineLevel="1">
      <c r="A1196" s="249"/>
      <c r="B1196" s="309" t="str">
        <f t="shared" ca="1" si="1725"/>
        <v>RL Capex 2031</v>
      </c>
      <c r="C1196" s="401"/>
      <c r="D1196" s="401"/>
      <c r="E1196" s="401"/>
      <c r="F1196" s="401"/>
      <c r="G1196" s="401"/>
      <c r="H1196" s="401"/>
      <c r="I1196" s="401"/>
      <c r="J1196" s="401"/>
      <c r="K1196" s="401"/>
      <c r="L1196" s="401"/>
      <c r="M1196" s="401"/>
      <c r="N1196" s="401"/>
      <c r="O1196" s="401"/>
      <c r="P1196" s="401"/>
      <c r="Q1196" s="401"/>
      <c r="R1196" s="401"/>
      <c r="S1196" s="401"/>
      <c r="T1196" s="401"/>
      <c r="U1196" s="396"/>
      <c r="V1196" s="400">
        <f>V1149</f>
        <v>0</v>
      </c>
      <c r="W1196" s="395">
        <f>IF(V1196="n/a","n/a",MAX(0,V1196-1))</f>
        <v>0</v>
      </c>
      <c r="X1196" s="249"/>
      <c r="Y1196" s="249"/>
      <c r="Z1196" s="249"/>
      <c r="AA1196" s="249"/>
      <c r="AB1196" s="249"/>
    </row>
    <row r="1197" spans="1:28" hidden="1" outlineLevel="1">
      <c r="A1197" s="249"/>
      <c r="B1197" s="309" t="str">
        <f t="shared" ca="1" si="1725"/>
        <v>RL Capex 2032</v>
      </c>
      <c r="C1197" s="401"/>
      <c r="D1197" s="401"/>
      <c r="E1197" s="401"/>
      <c r="F1197" s="401"/>
      <c r="G1197" s="401"/>
      <c r="H1197" s="401"/>
      <c r="I1197" s="401"/>
      <c r="J1197" s="401"/>
      <c r="K1197" s="401"/>
      <c r="L1197" s="401"/>
      <c r="M1197" s="401"/>
      <c r="N1197" s="401"/>
      <c r="O1197" s="401"/>
      <c r="P1197" s="401"/>
      <c r="Q1197" s="401"/>
      <c r="R1197" s="401"/>
      <c r="S1197" s="401"/>
      <c r="T1197" s="401"/>
      <c r="U1197" s="401"/>
      <c r="V1197" s="396"/>
      <c r="W1197" s="395">
        <f>W1149</f>
        <v>0</v>
      </c>
      <c r="X1197" s="249"/>
      <c r="Y1197" s="249"/>
      <c r="Z1197" s="249"/>
      <c r="AA1197" s="249"/>
      <c r="AB1197" s="249"/>
    </row>
    <row r="1198" spans="1:28" hidden="1" outlineLevel="1">
      <c r="A1198" s="249"/>
      <c r="B1198" s="332"/>
      <c r="C1198" s="395"/>
      <c r="D1198" s="395"/>
      <c r="E1198" s="395"/>
      <c r="F1198" s="395"/>
      <c r="G1198" s="395"/>
      <c r="H1198" s="395"/>
      <c r="I1198" s="395"/>
      <c r="J1198" s="395"/>
      <c r="K1198" s="395"/>
      <c r="L1198" s="395"/>
      <c r="M1198" s="395"/>
      <c r="N1198" s="395"/>
      <c r="O1198" s="395"/>
      <c r="P1198" s="395"/>
      <c r="Q1198" s="395"/>
      <c r="R1198" s="395"/>
      <c r="S1198" s="395"/>
      <c r="T1198" s="395"/>
      <c r="U1198" s="395"/>
      <c r="V1198" s="395"/>
      <c r="W1198" s="395"/>
      <c r="X1198" s="249"/>
      <c r="Y1198" s="249"/>
      <c r="Z1198" s="249"/>
      <c r="AA1198" s="249"/>
      <c r="AB1198" s="249"/>
    </row>
    <row r="1199" spans="1:28" collapsed="1">
      <c r="A1199" s="322"/>
      <c r="B1199" s="336" t="s">
        <v>192</v>
      </c>
      <c r="C1199" s="460">
        <f ca="1">(IF(OR($C1149&lt;&gt;"n/a",C1149&lt;&gt;"n/a"),IF(SUM(C1152:C1174)=0,0,IF((SUMPRODUCT(C1152:C1174,C1176:C1198)/SUM(C1152:C1174))&lt;0,1,(SUMPRODUCT(C1152:C1174,C1176:C1198)/SUM(C1152:C1174)))),"n/a"))</f>
        <v>0</v>
      </c>
      <c r="D1199" s="460">
        <f ca="1">(IF(OR($C1149&lt;&gt;"n/a",D1149&lt;&gt;"n/a"),IF(SUM(D1152:D1174)=0,0,IF((SUMPRODUCT(D1152:D1174,D1176:D1198)/SUM(D1152:D1174))&lt;0,1,(SUMPRODUCT(D1152:D1174,D1176:D1198)/SUM(D1152:D1174)))),"n/a"))</f>
        <v>0</v>
      </c>
      <c r="E1199" s="460">
        <f t="shared" ref="E1199:W1199" ca="1" si="1726">(IF(OR($C1149&lt;&gt;"n/a",E1149&lt;&gt;"n/a"),IF(SUM(E1152:E1174)=0,0,IF((SUMPRODUCT(E1152:E1174,E1176:E1198)/SUM(E1152:E1174))&lt;0,1,(SUMPRODUCT(E1152:E1174,E1176:E1198)/SUM(E1152:E1174)))),"n/a"))</f>
        <v>0</v>
      </c>
      <c r="F1199" s="460">
        <f t="shared" ca="1" si="1726"/>
        <v>0</v>
      </c>
      <c r="G1199" s="460">
        <f t="shared" ca="1" si="1726"/>
        <v>0</v>
      </c>
      <c r="H1199" s="460">
        <f t="shared" ca="1" si="1726"/>
        <v>0</v>
      </c>
      <c r="I1199" s="460">
        <f t="shared" ca="1" si="1726"/>
        <v>0</v>
      </c>
      <c r="J1199" s="460">
        <f t="shared" ca="1" si="1726"/>
        <v>0</v>
      </c>
      <c r="K1199" s="460">
        <f t="shared" ca="1" si="1726"/>
        <v>0</v>
      </c>
      <c r="L1199" s="460">
        <f t="shared" ca="1" si="1726"/>
        <v>0</v>
      </c>
      <c r="M1199" s="460">
        <f t="shared" ca="1" si="1726"/>
        <v>0</v>
      </c>
      <c r="N1199" s="460">
        <f t="shared" ca="1" si="1726"/>
        <v>0</v>
      </c>
      <c r="O1199" s="460">
        <f t="shared" ca="1" si="1726"/>
        <v>0</v>
      </c>
      <c r="P1199" s="460">
        <f t="shared" ca="1" si="1726"/>
        <v>0</v>
      </c>
      <c r="Q1199" s="460">
        <f t="shared" ca="1" si="1726"/>
        <v>0</v>
      </c>
      <c r="R1199" s="460">
        <f t="shared" ca="1" si="1726"/>
        <v>0</v>
      </c>
      <c r="S1199" s="460">
        <f t="shared" ca="1" si="1726"/>
        <v>0</v>
      </c>
      <c r="T1199" s="460">
        <f t="shared" ca="1" si="1726"/>
        <v>0</v>
      </c>
      <c r="U1199" s="460">
        <f t="shared" ca="1" si="1726"/>
        <v>0</v>
      </c>
      <c r="V1199" s="460">
        <f t="shared" ca="1" si="1726"/>
        <v>0</v>
      </c>
      <c r="W1199" s="460">
        <f t="shared" ca="1" si="1726"/>
        <v>0</v>
      </c>
      <c r="X1199" s="249"/>
      <c r="Y1199" s="249"/>
      <c r="Z1199" s="249"/>
      <c r="AA1199" s="249"/>
      <c r="AB1199" s="249"/>
    </row>
    <row r="1200" spans="1:28">
      <c r="A1200" s="249"/>
      <c r="B1200" s="249"/>
      <c r="C1200" s="395"/>
      <c r="D1200" s="395"/>
      <c r="E1200" s="395"/>
      <c r="F1200" s="395"/>
      <c r="G1200" s="395"/>
      <c r="H1200" s="395"/>
      <c r="I1200" s="395"/>
      <c r="J1200" s="395"/>
      <c r="K1200" s="395"/>
      <c r="L1200" s="395"/>
      <c r="M1200" s="395"/>
      <c r="N1200" s="395"/>
      <c r="O1200" s="395"/>
      <c r="P1200" s="395"/>
      <c r="Q1200" s="395"/>
      <c r="R1200" s="395"/>
      <c r="S1200" s="395"/>
      <c r="T1200" s="395"/>
      <c r="U1200" s="395"/>
      <c r="V1200" s="395"/>
      <c r="W1200" s="395"/>
      <c r="X1200" s="249"/>
      <c r="Y1200" s="249"/>
      <c r="Z1200" s="249"/>
      <c r="AA1200" s="249"/>
      <c r="AB1200" s="249"/>
    </row>
    <row r="1201" spans="1:28">
      <c r="A1201" s="72" t="s">
        <v>73</v>
      </c>
      <c r="B1201" s="142">
        <f>VLOOKUP($A1201,'RFM input'!$E$7:$F$56,2,FALSE)</f>
        <v>0</v>
      </c>
      <c r="C1201" s="402"/>
      <c r="D1201" s="402"/>
      <c r="E1201" s="403"/>
      <c r="F1201" s="403"/>
      <c r="G1201" s="403"/>
      <c r="H1201" s="403"/>
      <c r="I1201" s="403"/>
      <c r="J1201" s="403"/>
      <c r="K1201" s="403"/>
      <c r="L1201" s="403"/>
      <c r="M1201" s="403"/>
      <c r="N1201" s="403"/>
      <c r="O1201" s="403"/>
      <c r="P1201" s="403"/>
      <c r="Q1201" s="403"/>
      <c r="R1201" s="403"/>
      <c r="S1201" s="403"/>
      <c r="T1201" s="403"/>
      <c r="U1201" s="403"/>
      <c r="V1201" s="403"/>
      <c r="W1201" s="403"/>
      <c r="X1201" s="249"/>
      <c r="Y1201" s="249"/>
      <c r="Z1201" s="249"/>
      <c r="AA1201" s="249"/>
      <c r="AB1201" s="249"/>
    </row>
    <row r="1202" spans="1:28">
      <c r="A1202" s="378">
        <f>VALUE(REPLACE(A1201,1,12,""))</f>
        <v>23</v>
      </c>
      <c r="B1202" s="317" t="s">
        <v>195</v>
      </c>
      <c r="C1202" s="389">
        <f ca="1">OFFSET('RAB roll forward'!$H$1189,'RAB remaining lives'!A1202,0)</f>
        <v>0</v>
      </c>
      <c r="D1202" s="390">
        <f ca="1">OFFSET('RFM input'!H$222,$A1202,0)-OFFSET('RFM input'!H$276,$A1202,0)</f>
        <v>0</v>
      </c>
      <c r="E1202" s="390">
        <f ca="1">OFFSET('RFM input'!I$222,$A1202,0)-OFFSET('RFM input'!I$276,$A1202,0)</f>
        <v>0</v>
      </c>
      <c r="F1202" s="390">
        <f ca="1">OFFSET('RFM input'!J$222,$A1202,0)-OFFSET('RFM input'!J$276,$A1202,0)</f>
        <v>0</v>
      </c>
      <c r="G1202" s="390">
        <f ca="1">OFFSET('RFM input'!K$222,$A1202,0)-OFFSET('RFM input'!K$276,$A1202,0)</f>
        <v>0</v>
      </c>
      <c r="H1202" s="390">
        <f ca="1">OFFSET('RFM input'!L$222,$A1202,0)-OFFSET('RFM input'!L$276,$A1202,0)</f>
        <v>0</v>
      </c>
      <c r="I1202" s="390">
        <f ca="1">OFFSET('RFM input'!M$222,$A1202,0)-OFFSET('RFM input'!M$276,$A1202,0)</f>
        <v>0</v>
      </c>
      <c r="J1202" s="390">
        <f ca="1">OFFSET('RFM input'!N$222,$A1202,0)-OFFSET('RFM input'!N$276,$A1202,0)</f>
        <v>0</v>
      </c>
      <c r="K1202" s="390">
        <f ca="1">OFFSET('RFM input'!O$222,$A1202,0)-OFFSET('RFM input'!O$276,$A1202,0)</f>
        <v>0</v>
      </c>
      <c r="L1202" s="390">
        <f ca="1">OFFSET('RFM input'!P$222,$A1202,0)-OFFSET('RFM input'!P$276,$A1202,0)</f>
        <v>0</v>
      </c>
      <c r="M1202" s="390">
        <f ca="1">OFFSET('RFM input'!Q$222,$A1202,0)-OFFSET('RFM input'!Q$276,$A1202,0)</f>
        <v>0</v>
      </c>
      <c r="N1202" s="390"/>
      <c r="O1202" s="390"/>
      <c r="P1202" s="390"/>
      <c r="Q1202" s="390"/>
      <c r="R1202" s="390"/>
      <c r="S1202" s="390"/>
      <c r="T1202" s="390"/>
      <c r="U1202" s="390"/>
      <c r="V1202" s="390"/>
      <c r="W1202" s="390"/>
      <c r="X1202" s="249"/>
      <c r="Y1202" s="249"/>
      <c r="Z1202" s="249"/>
      <c r="AA1202" s="249"/>
      <c r="AB1202" s="249"/>
    </row>
    <row r="1203" spans="1:28">
      <c r="A1203" s="249"/>
      <c r="B1203" s="249" t="s">
        <v>325</v>
      </c>
      <c r="C1203" s="391">
        <f ca="1">OFFSET('RFM input'!$K$6,'RAB remaining lives'!$A1202,0)</f>
        <v>0</v>
      </c>
      <c r="D1203" s="390">
        <f ca="1">OFFSET('RFM input'!$L$6,'RAB remaining lives'!$A1202,0)</f>
        <v>0</v>
      </c>
      <c r="E1203" s="390">
        <f ca="1">OFFSET('RFM input'!$L$6,'RAB remaining lives'!$A1202,0)</f>
        <v>0</v>
      </c>
      <c r="F1203" s="390">
        <f ca="1">OFFSET('RFM input'!$L$6,'RAB remaining lives'!$A1202,0)</f>
        <v>0</v>
      </c>
      <c r="G1203" s="390">
        <f ca="1">OFFSET('RFM input'!$L$6,'RAB remaining lives'!$A1202,0)</f>
        <v>0</v>
      </c>
      <c r="H1203" s="390">
        <f ca="1">OFFSET('RFM input'!$L$6,'RAB remaining lives'!$A1202,0)</f>
        <v>0</v>
      </c>
      <c r="I1203" s="390">
        <f ca="1">OFFSET('RFM input'!$L$6,'RAB remaining lives'!$A1202,0)</f>
        <v>0</v>
      </c>
      <c r="J1203" s="390">
        <f ca="1">OFFSET('RFM input'!$L$6,'RAB remaining lives'!$A1202,0)</f>
        <v>0</v>
      </c>
      <c r="K1203" s="390">
        <f ca="1">OFFSET('RFM input'!$L$6,'RAB remaining lives'!$A1202,0)</f>
        <v>0</v>
      </c>
      <c r="L1203" s="390">
        <f ca="1">OFFSET('RFM input'!$L$6,'RAB remaining lives'!$A1202,0)</f>
        <v>0</v>
      </c>
      <c r="M1203" s="390">
        <f ca="1">OFFSET('RFM input'!$L$6,'RAB remaining lives'!$A1202,0)</f>
        <v>0</v>
      </c>
      <c r="N1203" s="390"/>
      <c r="O1203" s="390"/>
      <c r="P1203" s="390"/>
      <c r="Q1203" s="390"/>
      <c r="R1203" s="390"/>
      <c r="S1203" s="390"/>
      <c r="T1203" s="390"/>
      <c r="U1203" s="390"/>
      <c r="V1203" s="390"/>
      <c r="W1203" s="390"/>
      <c r="X1203" s="249"/>
      <c r="Y1203" s="249"/>
      <c r="Z1203" s="249"/>
      <c r="AA1203" s="249"/>
      <c r="AB1203" s="249"/>
    </row>
    <row r="1204" spans="1:28">
      <c r="A1204" s="249"/>
      <c r="B1204" s="286" t="s">
        <v>299</v>
      </c>
      <c r="C1204" s="392"/>
      <c r="D1204" s="393">
        <f ca="1">IF(D$6=(OFFSET('RFM input'!$G$60,0,'RFM input'!$AA$7)),OFFSET('RFM input'!$H$454,$A1202,0),0)</f>
        <v>0</v>
      </c>
      <c r="E1204" s="390">
        <f ca="1">IF(E$6=(OFFSET('RFM input'!$G$60,0,'RFM input'!$AA$7)),OFFSET('RFM input'!$H$454,$A1202,0),0)</f>
        <v>0</v>
      </c>
      <c r="F1204" s="390">
        <f ca="1">IF(F$6=(OFFSET('RFM input'!$G$60,0,'RFM input'!$AA$7)),OFFSET('RFM input'!$H$454,$A1202,0),0)</f>
        <v>0</v>
      </c>
      <c r="G1204" s="390">
        <f ca="1">IF(G$6=(OFFSET('RFM input'!$G$60,0,'RFM input'!$AA$7)),OFFSET('RFM input'!$H$454,$A1202,0),0)</f>
        <v>0</v>
      </c>
      <c r="H1204" s="390">
        <f ca="1">IF(H$6=(OFFSET('RFM input'!$G$60,0,'RFM input'!$AA$7)),OFFSET('RFM input'!$H$454,$A1202,0),0)</f>
        <v>0</v>
      </c>
      <c r="I1204" s="390">
        <f ca="1">IF(I$6=(OFFSET('RFM input'!$G$60,0,'RFM input'!$AA$7)),OFFSET('RFM input'!$H$454,$A1202,0),0)</f>
        <v>0</v>
      </c>
      <c r="J1204" s="390">
        <f ca="1">IF(J$6=(OFFSET('RFM input'!$G$60,0,'RFM input'!$AA$7)),OFFSET('RFM input'!$H$454,$A1202,0),0)</f>
        <v>0</v>
      </c>
      <c r="K1204" s="390">
        <f ca="1">IF(K$6=(OFFSET('RFM input'!$G$60,0,'RFM input'!$AA$7)),OFFSET('RFM input'!$H$454,$A1202,0),0)</f>
        <v>0</v>
      </c>
      <c r="L1204" s="390">
        <f ca="1">IF(L$6=(OFFSET('RFM input'!$G$60,0,'RFM input'!$AA$7)),OFFSET('RFM input'!$H$454,$A1202,0),0)</f>
        <v>0</v>
      </c>
      <c r="M1204" s="390">
        <f ca="1">IF(M$6=(OFFSET('RFM input'!$G$60,0,'RFM input'!$AA$7)),OFFSET('RFM input'!$H$454,$A1202,0),0)</f>
        <v>0</v>
      </c>
      <c r="N1204" s="390"/>
      <c r="O1204" s="390"/>
      <c r="P1204" s="390"/>
      <c r="Q1204" s="390"/>
      <c r="R1204" s="390"/>
      <c r="S1204" s="390"/>
      <c r="T1204" s="390"/>
      <c r="U1204" s="390"/>
      <c r="V1204" s="390"/>
      <c r="W1204" s="390"/>
      <c r="X1204" s="249"/>
      <c r="Y1204" s="249"/>
      <c r="Z1204" s="249"/>
      <c r="AA1204" s="249"/>
      <c r="AB1204" s="249"/>
    </row>
    <row r="1205" spans="1:28">
      <c r="A1205" s="249"/>
      <c r="B1205" s="325" t="s">
        <v>306</v>
      </c>
      <c r="C1205" s="392"/>
      <c r="D1205" s="391">
        <f ca="1">IF(D$6=(OFFSET('RFM input'!$G$60,0,'RFM input'!$AA$7)),OFFSET('RFM input'!$J$454,$A1202,0),0)</f>
        <v>0</v>
      </c>
      <c r="E1205" s="394">
        <f ca="1">IF(E$6=(OFFSET('RFM input'!$G$60,0,'RFM input'!$AA$7)),OFFSET('RFM input'!$J$454,$A1202,0),0)</f>
        <v>0</v>
      </c>
      <c r="F1205" s="394">
        <f ca="1">IF(F$6=(OFFSET('RFM input'!$G$60,0,'RFM input'!$AA$7)),OFFSET('RFM input'!$J$454,$A1202,0),0)</f>
        <v>0</v>
      </c>
      <c r="G1205" s="394">
        <f ca="1">IF(G$6=(OFFSET('RFM input'!$G$60,0,'RFM input'!$AA$7)),OFFSET('RFM input'!$J$454,$A1202,0),0)</f>
        <v>0</v>
      </c>
      <c r="H1205" s="394">
        <f ca="1">IF(H$6=(OFFSET('RFM input'!$G$60,0,'RFM input'!$AA$7)),OFFSET('RFM input'!$J$454,$A1202,0),0)</f>
        <v>0</v>
      </c>
      <c r="I1205" s="394">
        <f ca="1">IF(I$6=(OFFSET('RFM input'!$G$60,0,'RFM input'!$AA$7)),OFFSET('RFM input'!$J$454,$A1202,0),0)</f>
        <v>0</v>
      </c>
      <c r="J1205" s="394">
        <f ca="1">IF(J$6=(OFFSET('RFM input'!$G$60,0,'RFM input'!$AA$7)),OFFSET('RFM input'!$J$454,$A1202,0),0)</f>
        <v>0</v>
      </c>
      <c r="K1205" s="394">
        <f ca="1">IF(K$6=(OFFSET('RFM input'!$G$60,0,'RFM input'!$AA$7)),OFFSET('RFM input'!$J$454,$A1202,0),0)</f>
        <v>0</v>
      </c>
      <c r="L1205" s="394">
        <f ca="1">IF(L$6=(OFFSET('RFM input'!$G$60,0,'RFM input'!$AA$7)),OFFSET('RFM input'!$J$454,$A1202,0),0)</f>
        <v>0</v>
      </c>
      <c r="M1205" s="394">
        <f ca="1">IF(M$6=(OFFSET('RFM input'!$G$60,0,'RFM input'!$AA$7)),OFFSET('RFM input'!$J$454,$A1202,0),0)</f>
        <v>0</v>
      </c>
      <c r="N1205" s="394"/>
      <c r="O1205" s="394"/>
      <c r="P1205" s="394"/>
      <c r="Q1205" s="394"/>
      <c r="R1205" s="394"/>
      <c r="S1205" s="394"/>
      <c r="T1205" s="394"/>
      <c r="U1205" s="394"/>
      <c r="V1205" s="394"/>
      <c r="W1205" s="394"/>
      <c r="X1205" s="249"/>
      <c r="Y1205" s="249"/>
      <c r="Z1205" s="249"/>
      <c r="AA1205" s="249"/>
      <c r="AB1205" s="249"/>
    </row>
    <row r="1206" spans="1:28" hidden="1" outlineLevel="1">
      <c r="A1206" s="459">
        <v>-1</v>
      </c>
      <c r="B1206" s="309" t="s">
        <v>297</v>
      </c>
      <c r="C1206" s="395"/>
      <c r="D1206" s="395">
        <f t="shared" ref="D1206" ca="1" si="1727">IF(D1230="n/a",0,IF(AND(D1204=0,C1206=0),0,
IF(AND(D1204&lt;&gt;0,C1206=0),(D1204/D$10),
IF(AND(D1205&lt;&gt;0,C1206&lt;&gt;0),(C1206-(C1206/C1230))+(D1204/D$10),
IF(C1230&lt;1,0,(C1206-(C1206/C1230)))))))</f>
        <v>0</v>
      </c>
      <c r="E1206" s="395">
        <f t="shared" ref="E1206" ca="1" si="1728">IF(E1230="n/a",0,IF(AND(E1204=0,D1206=0),0,
IF(AND(E1204&lt;&gt;0,D1206=0),(E1204/E$10),
IF(AND(E1205&lt;&gt;0,D1206&lt;&gt;0),(D1206-(D1206/D1230))+(E1204/E$10),
IF(D1230&lt;1,0,(D1206-(D1206/D1230)))))))</f>
        <v>0</v>
      </c>
      <c r="F1206" s="395">
        <f t="shared" ref="F1206" ca="1" si="1729">IF(F1230="n/a",0,IF(AND(F1204=0,E1206=0),0,
IF(AND(F1204&lt;&gt;0,E1206=0),(F1204/F$10),
IF(AND(F1205&lt;&gt;0,E1206&lt;&gt;0),(E1206-(E1206/E1230))+(F1204/F$10),
IF(E1230&lt;1,0,(E1206-(E1206/E1230)))))))</f>
        <v>0</v>
      </c>
      <c r="G1206" s="395">
        <f t="shared" ref="G1206" ca="1" si="1730">IF(G1230="n/a",0,IF(AND(G1204=0,F1206=0),0,
IF(AND(G1204&lt;&gt;0,F1206=0),(G1204/G$10),
IF(AND(G1205&lt;&gt;0,F1206&lt;&gt;0),(F1206-(F1206/F1230))+(G1204/G$10),
IF(F1230&lt;1,0,(F1206-(F1206/F1230)))))))</f>
        <v>0</v>
      </c>
      <c r="H1206" s="395">
        <f ca="1">IF(H1230="n/a",0,IF(AND(H1204=0,G1206=0),0,
IF(AND(H1204&lt;&gt;0,G1206=0),(H1204/H$10),
IF(AND(H1205&lt;&gt;0,G1206&lt;&gt;0),(G1206-(G1206/G1230))+(H1204/H$10),
IF(G1230&lt;1,0,(G1206-(G1206/G1230)))))))</f>
        <v>0</v>
      </c>
      <c r="I1206" s="395">
        <f t="shared" ref="I1206" ca="1" si="1731">IF(I1230="n/a",0,IF(AND(I1204=0,H1206=0),0,
IF(AND(I1204&lt;&gt;0,H1206=0),(I1204/I$10),
IF(AND(I1205&lt;&gt;0,H1206&lt;&gt;0),(H1206-(H1206/H1230))+(I1204/I$10),
IF(H1230&lt;1,0,(H1206-(H1206/H1230)))))))</f>
        <v>0</v>
      </c>
      <c r="J1206" s="395">
        <f t="shared" ref="J1206" ca="1" si="1732">IF(J1230="n/a",0,IF(AND(J1204=0,I1206=0),0,
IF(AND(J1204&lt;&gt;0,I1206=0),(J1204/J$10),
IF(AND(J1205&lt;&gt;0,I1206&lt;&gt;0),(I1206-(I1206/I1230))+(J1204/J$10),
IF(I1230&lt;1,0,(I1206-(I1206/I1230)))))))</f>
        <v>0</v>
      </c>
      <c r="K1206" s="395">
        <f t="shared" ref="K1206" ca="1" si="1733">IF(K1230="n/a",0,IF(AND(K1204=0,J1206=0),0,
IF(AND(K1204&lt;&gt;0,J1206=0),(K1204/K$10),
IF(AND(K1205&lt;&gt;0,J1206&lt;&gt;0),(J1206-(J1206/J1230))+(K1204/K$10),
IF(J1230&lt;1,0,(J1206-(J1206/J1230)))))))</f>
        <v>0</v>
      </c>
      <c r="L1206" s="395">
        <f t="shared" ref="L1206" ca="1" si="1734">IF(L1230="n/a",0,IF(AND(L1204=0,K1206=0),0,
IF(AND(L1204&lt;&gt;0,K1206=0),(L1204/L$10),
IF(AND(L1205&lt;&gt;0,K1206&lt;&gt;0),(K1206-(K1206/K1230))+(L1204/L$10),
IF(K1230&lt;1,0,(K1206-(K1206/K1230)))))))</f>
        <v>0</v>
      </c>
      <c r="M1206" s="395">
        <f t="shared" ref="M1206" ca="1" si="1735">IF(M1230="n/a",0,IF(AND(M1204=0,L1206=0),0,
IF(AND(M1204&lt;&gt;0,L1206=0),(M1204/M$10),
IF(AND(M1205&lt;&gt;0,L1206&lt;&gt;0),(L1206-(L1206/L1230))+(M1204/M$10),
IF(L1230&lt;1,0,(L1206-(L1206/L1230)))))))</f>
        <v>0</v>
      </c>
      <c r="N1206" s="395">
        <f t="shared" ref="N1206" ca="1" si="1736">IF(N1230="n/a",0,IF(AND(N1204=0,M1206=0),0,
IF(AND(N1204&lt;&gt;0,M1206=0),(N1204/N$10),
IF(AND(N1205&lt;&gt;0,M1206&lt;&gt;0),(M1206-(M1206/M1230))+(N1204/N$10),
IF(M1230&lt;1,0,(M1206-(M1206/M1230)))))))</f>
        <v>0</v>
      </c>
      <c r="O1206" s="395">
        <f t="shared" ref="O1206" ca="1" si="1737">IF(O1230="n/a",0,IF(AND(O1204=0,N1206=0),0,
IF(AND(O1204&lt;&gt;0,N1206=0),(O1204/O$10),
IF(AND(O1205&lt;&gt;0,N1206&lt;&gt;0),(N1206-(N1206/N1230))+(O1204/O$10),
IF(N1230&lt;1,0,(N1206-(N1206/N1230)))))))</f>
        <v>0</v>
      </c>
      <c r="P1206" s="395">
        <f t="shared" ref="P1206" ca="1" si="1738">IF(P1230="n/a",0,IF(AND(P1204=0,O1206=0),0,
IF(AND(P1204&lt;&gt;0,O1206=0),(P1204/P$10),
IF(AND(P1205&lt;&gt;0,O1206&lt;&gt;0),(O1206-(O1206/O1230))+(P1204/P$10),
IF(O1230&lt;1,0,(O1206-(O1206/O1230)))))))</f>
        <v>0</v>
      </c>
      <c r="Q1206" s="395">
        <f t="shared" ref="Q1206" ca="1" si="1739">IF(Q1230="n/a",0,IF(AND(Q1204=0,P1206=0),0,
IF(AND(Q1204&lt;&gt;0,P1206=0),(Q1204/Q$10),
IF(AND(Q1205&lt;&gt;0,P1206&lt;&gt;0),(P1206-(P1206/P1230))+(Q1204/Q$10),
IF(P1230&lt;1,0,(P1206-(P1206/P1230)))))))</f>
        <v>0</v>
      </c>
      <c r="R1206" s="395">
        <f t="shared" ref="R1206" ca="1" si="1740">IF(R1230="n/a",0,IF(AND(R1204=0,Q1206=0),0,
IF(AND(R1204&lt;&gt;0,Q1206=0),(R1204/R$10),
IF(AND(R1205&lt;&gt;0,Q1206&lt;&gt;0),(Q1206-(Q1206/Q1230))+(R1204/R$10),
IF(Q1230&lt;1,0,(Q1206-(Q1206/Q1230)))))))</f>
        <v>0</v>
      </c>
      <c r="S1206" s="395">
        <f t="shared" ref="S1206" ca="1" si="1741">IF(S1230="n/a",0,IF(AND(S1204=0,R1206=0),0,
IF(AND(S1204&lt;&gt;0,R1206=0),(S1204/S$10),
IF(AND(S1205&lt;&gt;0,R1206&lt;&gt;0),(R1206-(R1206/R1230))+(S1204/S$10),
IF(R1230&lt;1,0,(R1206-(R1206/R1230)))))))</f>
        <v>0</v>
      </c>
      <c r="T1206" s="395">
        <f t="shared" ref="T1206" ca="1" si="1742">IF(T1230="n/a",0,IF(AND(T1204=0,S1206=0),0,
IF(AND(T1204&lt;&gt;0,S1206=0),(T1204/T$10),
IF(AND(T1205&lt;&gt;0,S1206&lt;&gt;0),(S1206-(S1206/S1230))+(T1204/T$10),
IF(S1230&lt;1,0,(S1206-(S1206/S1230)))))))</f>
        <v>0</v>
      </c>
      <c r="U1206" s="395">
        <f t="shared" ref="U1206" ca="1" si="1743">IF(U1230="n/a",0,IF(AND(U1204=0,T1206=0),0,
IF(AND(U1204&lt;&gt;0,T1206=0),(U1204/U$10),
IF(AND(U1205&lt;&gt;0,T1206&lt;&gt;0),(T1206-(T1206/T1230))+(U1204/U$10),
IF(T1230&lt;1,0,(T1206-(T1206/T1230)))))))</f>
        <v>0</v>
      </c>
      <c r="V1206" s="395">
        <f t="shared" ref="V1206" ca="1" si="1744">IF(V1230="n/a",0,IF(AND(V1204=0,U1206=0),0,
IF(AND(V1204&lt;&gt;0,U1206=0),(V1204/V$10),
IF(AND(V1205&lt;&gt;0,U1206&lt;&gt;0),(U1206-(U1206/U1230))+(V1204/V$10),
IF(U1230&lt;1,0,(U1206-(U1206/U1230)))))))</f>
        <v>0</v>
      </c>
      <c r="W1206" s="395">
        <f t="shared" ref="W1206" ca="1" si="1745">IF(W1230="n/a",0,IF(AND(W1204=0,V1206=0),0,
IF(AND(W1204&lt;&gt;0,V1206=0),(W1204/W$10),
IF(AND(W1205&lt;&gt;0,V1206&lt;&gt;0),(V1206-(V1206/V1230))+(W1204/W$10),
IF(V1230&lt;1,0,(V1206-(V1206/V1230)))))))</f>
        <v>0</v>
      </c>
      <c r="X1206" s="249"/>
      <c r="Y1206" s="249"/>
      <c r="Z1206" s="249"/>
      <c r="AA1206" s="249"/>
      <c r="AB1206" s="249"/>
    </row>
    <row r="1207" spans="1:28" hidden="1" outlineLevel="1">
      <c r="A1207" s="331">
        <v>0</v>
      </c>
      <c r="B1207" s="309" t="s">
        <v>194</v>
      </c>
      <c r="C1207" s="395">
        <f ca="1">C1202/C$10</f>
        <v>0</v>
      </c>
      <c r="D1207" s="395">
        <f ca="1">IF(C1231="n/a",C1207,IFERROR(IF((OFFSET($C1207,0,$A1207))&lt;0,
MIN(0,C1207-(OFFSET($C1207,0,$A1207)/(OFFSET($C1202,-$A1206,$A1207)))),
MAX(0,C1207-(OFFSET($C1207,0,$A1207)/(OFFSET($C1202,-$A1206,$A1207))))),0))</f>
        <v>0</v>
      </c>
      <c r="E1207" s="395">
        <f t="shared" ref="E1207" ca="1" si="1746">IF(D1231="n/a",D1207,IFERROR(IF((OFFSET($C1207,0,$A1207))&lt;0,
MIN(0,D1207-(OFFSET($C1207,0,$A1207)/(OFFSET($C1202,-$A1206,$A1207)))),
MAX(0,D1207-(OFFSET($C1207,0,$A1207)/(OFFSET($C1202,-$A1206,$A1207))))),0))</f>
        <v>0</v>
      </c>
      <c r="F1207" s="395">
        <f t="shared" ref="F1207:F1208" ca="1" si="1747">IF(E1231="n/a",E1207,IFERROR(IF((OFFSET($C1207,0,$A1207))&lt;0,
MIN(0,E1207-(OFFSET($C1207,0,$A1207)/(OFFSET($C1202,-$A1206,$A1207)))),
MAX(0,E1207-(OFFSET($C1207,0,$A1207)/(OFFSET($C1202,-$A1206,$A1207))))),0))</f>
        <v>0</v>
      </c>
      <c r="G1207" s="395">
        <f t="shared" ref="G1207:G1209" ca="1" si="1748">IF(F1231="n/a",F1207,IFERROR(IF((OFFSET($C1207,0,$A1207))&lt;0,
MIN(0,F1207-(OFFSET($C1207,0,$A1207)/(OFFSET($C1202,-$A1206,$A1207)))),
MAX(0,F1207-(OFFSET($C1207,0,$A1207)/(OFFSET($C1202,-$A1206,$A1207))))),0))</f>
        <v>0</v>
      </c>
      <c r="H1207" s="395">
        <f t="shared" ref="H1207:H1210" ca="1" si="1749">IF(G1231="n/a",G1207,IFERROR(IF((OFFSET($C1207,0,$A1207))&lt;0,
MIN(0,G1207-(OFFSET($C1207,0,$A1207)/(OFFSET($C1202,-$A1206,$A1207)))),
MAX(0,G1207-(OFFSET($C1207,0,$A1207)/(OFFSET($C1202,-$A1206,$A1207))))),0))</f>
        <v>0</v>
      </c>
      <c r="I1207" s="395">
        <f t="shared" ref="I1207:I1211" ca="1" si="1750">IF(H1231="n/a",H1207,IFERROR(IF((OFFSET($C1207,0,$A1207))&lt;0,
MIN(0,H1207-(OFFSET($C1207,0,$A1207)/(OFFSET($C1202,-$A1206,$A1207)))),
MAX(0,H1207-(OFFSET($C1207,0,$A1207)/(OFFSET($C1202,-$A1206,$A1207))))),0))</f>
        <v>0</v>
      </c>
      <c r="J1207" s="395">
        <f t="shared" ref="J1207:J1212" ca="1" si="1751">IF(I1231="n/a",I1207,IFERROR(IF((OFFSET($C1207,0,$A1207))&lt;0,
MIN(0,I1207-(OFFSET($C1207,0,$A1207)/(OFFSET($C1202,-$A1206,$A1207)))),
MAX(0,I1207-(OFFSET($C1207,0,$A1207)/(OFFSET($C1202,-$A1206,$A1207))))),0))</f>
        <v>0</v>
      </c>
      <c r="K1207" s="395">
        <f t="shared" ref="K1207:K1213" ca="1" si="1752">IF(J1231="n/a",J1207,IFERROR(IF((OFFSET($C1207,0,$A1207))&lt;0,
MIN(0,J1207-(OFFSET($C1207,0,$A1207)/(OFFSET($C1202,-$A1206,$A1207)))),
MAX(0,J1207-(OFFSET($C1207,0,$A1207)/(OFFSET($C1202,-$A1206,$A1207))))),0))</f>
        <v>0</v>
      </c>
      <c r="L1207" s="395">
        <f t="shared" ref="L1207:L1214" ca="1" si="1753">IF(K1231="n/a",K1207,IFERROR(IF((OFFSET($C1207,0,$A1207))&lt;0,
MIN(0,K1207-(OFFSET($C1207,0,$A1207)/(OFFSET($C1202,-$A1206,$A1207)))),
MAX(0,K1207-(OFFSET($C1207,0,$A1207)/(OFFSET($C1202,-$A1206,$A1207))))),0))</f>
        <v>0</v>
      </c>
      <c r="M1207" s="395">
        <f t="shared" ref="M1207:M1215" ca="1" si="1754">IF(L1231="n/a",L1207,IFERROR(IF((OFFSET($C1207,0,$A1207))&lt;0,
MIN(0,L1207-(OFFSET($C1207,0,$A1207)/(OFFSET($C1202,-$A1206,$A1207)))),
MAX(0,L1207-(OFFSET($C1207,0,$A1207)/(OFFSET($C1202,-$A1206,$A1207))))),0))</f>
        <v>0</v>
      </c>
      <c r="N1207" s="395">
        <f t="shared" ref="N1207:N1216" ca="1" si="1755">IF(M1231="n/a",M1207,IFERROR(IF((OFFSET($C1207,0,$A1207))&lt;0,
MIN(0,M1207-(OFFSET($C1207,0,$A1207)/(OFFSET($C1202,-$A1206,$A1207)))),
MAX(0,M1207-(OFFSET($C1207,0,$A1207)/(OFFSET($C1202,-$A1206,$A1207))))),0))</f>
        <v>0</v>
      </c>
      <c r="O1207" s="395">
        <f t="shared" ref="O1207:O1217" ca="1" si="1756">IF(N1231="n/a",N1207,IFERROR(IF((OFFSET($C1207,0,$A1207))&lt;0,
MIN(0,N1207-(OFFSET($C1207,0,$A1207)/(OFFSET($C1202,-$A1206,$A1207)))),
MAX(0,N1207-(OFFSET($C1207,0,$A1207)/(OFFSET($C1202,-$A1206,$A1207))))),0))</f>
        <v>0</v>
      </c>
      <c r="P1207" s="395">
        <f t="shared" ref="P1207:P1218" ca="1" si="1757">IF(O1231="n/a",O1207,IFERROR(IF((OFFSET($C1207,0,$A1207))&lt;0,
MIN(0,O1207-(OFFSET($C1207,0,$A1207)/(OFFSET($C1202,-$A1206,$A1207)))),
MAX(0,O1207-(OFFSET($C1207,0,$A1207)/(OFFSET($C1202,-$A1206,$A1207))))),0))</f>
        <v>0</v>
      </c>
      <c r="Q1207" s="395">
        <f t="shared" ref="Q1207:Q1219" ca="1" si="1758">IF(P1231="n/a",P1207,IFERROR(IF((OFFSET($C1207,0,$A1207))&lt;0,
MIN(0,P1207-(OFFSET($C1207,0,$A1207)/(OFFSET($C1202,-$A1206,$A1207)))),
MAX(0,P1207-(OFFSET($C1207,0,$A1207)/(OFFSET($C1202,-$A1206,$A1207))))),0))</f>
        <v>0</v>
      </c>
      <c r="R1207" s="395">
        <f t="shared" ref="R1207:R1220" ca="1" si="1759">IF(Q1231="n/a",Q1207,IFERROR(IF((OFFSET($C1207,0,$A1207))&lt;0,
MIN(0,Q1207-(OFFSET($C1207,0,$A1207)/(OFFSET($C1202,-$A1206,$A1207)))),
MAX(0,Q1207-(OFFSET($C1207,0,$A1207)/(OFFSET($C1202,-$A1206,$A1207))))),0))</f>
        <v>0</v>
      </c>
      <c r="S1207" s="395">
        <f t="shared" ref="S1207:S1221" ca="1" si="1760">IF(R1231="n/a",R1207,IFERROR(IF((OFFSET($C1207,0,$A1207))&lt;0,
MIN(0,R1207-(OFFSET($C1207,0,$A1207)/(OFFSET($C1202,-$A1206,$A1207)))),
MAX(0,R1207-(OFFSET($C1207,0,$A1207)/(OFFSET($C1202,-$A1206,$A1207))))),0))</f>
        <v>0</v>
      </c>
      <c r="T1207" s="395">
        <f t="shared" ref="T1207:T1222" ca="1" si="1761">IF(S1231="n/a",S1207,IFERROR(IF((OFFSET($C1207,0,$A1207))&lt;0,
MIN(0,S1207-(OFFSET($C1207,0,$A1207)/(OFFSET($C1202,-$A1206,$A1207)))),
MAX(0,S1207-(OFFSET($C1207,0,$A1207)/(OFFSET($C1202,-$A1206,$A1207))))),0))</f>
        <v>0</v>
      </c>
      <c r="U1207" s="395">
        <f t="shared" ref="U1207:U1223" ca="1" si="1762">IF(T1231="n/a",T1207,IFERROR(IF((OFFSET($C1207,0,$A1207))&lt;0,
MIN(0,T1207-(OFFSET($C1207,0,$A1207)/(OFFSET($C1202,-$A1206,$A1207)))),
MAX(0,T1207-(OFFSET($C1207,0,$A1207)/(OFFSET($C1202,-$A1206,$A1207))))),0))</f>
        <v>0</v>
      </c>
      <c r="V1207" s="395">
        <f t="shared" ref="V1207:V1224" ca="1" si="1763">IF(U1231="n/a",U1207,IFERROR(IF((OFFSET($C1207,0,$A1207))&lt;0,
MIN(0,U1207-(OFFSET($C1207,0,$A1207)/(OFFSET($C1202,-$A1206,$A1207)))),
MAX(0,U1207-(OFFSET($C1207,0,$A1207)/(OFFSET($C1202,-$A1206,$A1207))))),0))</f>
        <v>0</v>
      </c>
      <c r="W1207" s="395">
        <f t="shared" ref="W1207:W1225" ca="1" si="1764">IF(V1231="n/a",V1207,IFERROR(IF((OFFSET($C1207,0,$A1207))&lt;0,
MIN(0,V1207-(OFFSET($C1207,0,$A1207)/(OFFSET($C1202,-$A1206,$A1207)))),
MAX(0,V1207-(OFFSET($C1207,0,$A1207)/(OFFSET($C1202,-$A1206,$A1207))))),0))</f>
        <v>0</v>
      </c>
      <c r="X1207" s="249"/>
      <c r="Y1207" s="249"/>
      <c r="Z1207" s="249"/>
      <c r="AA1207" s="249"/>
      <c r="AB1207" s="249"/>
    </row>
    <row r="1208" spans="1:28" hidden="1" outlineLevel="1">
      <c r="A1208" s="331">
        <v>1</v>
      </c>
      <c r="B1208" s="309" t="str">
        <f t="shared" ref="B1208:B1226" ca="1" si="1765">"Depreciated Net Capex "&amp;OFFSET($C$6,0,A1208)</f>
        <v>Depreciated Net Capex 2013</v>
      </c>
      <c r="C1208" s="396"/>
      <c r="D1208" s="397">
        <f ca="1">(D1202*((1+D$11)^0.5)/D$10)</f>
        <v>0</v>
      </c>
      <c r="E1208" s="395">
        <f ca="1">IF(D1232="n/a",D1208,IFERROR(IF((OFFSET($C1208,0,$A1208))&lt;0,
MIN(0,D1208-(OFFSET($C1208,0,$A1208)/(OFFSET($C1203,-$A1207,$A1208)))),
MAX(0,D1208-(OFFSET($C1208,0,$A1208)/(OFFSET($C1203,-$A1207,$A1208))))),0))</f>
        <v>0</v>
      </c>
      <c r="F1208" s="395">
        <f t="shared" ca="1" si="1747"/>
        <v>0</v>
      </c>
      <c r="G1208" s="395">
        <f t="shared" ca="1" si="1748"/>
        <v>0</v>
      </c>
      <c r="H1208" s="395">
        <f t="shared" ca="1" si="1749"/>
        <v>0</v>
      </c>
      <c r="I1208" s="395">
        <f t="shared" ca="1" si="1750"/>
        <v>0</v>
      </c>
      <c r="J1208" s="395">
        <f t="shared" ca="1" si="1751"/>
        <v>0</v>
      </c>
      <c r="K1208" s="395">
        <f t="shared" ca="1" si="1752"/>
        <v>0</v>
      </c>
      <c r="L1208" s="395">
        <f t="shared" ca="1" si="1753"/>
        <v>0</v>
      </c>
      <c r="M1208" s="395">
        <f t="shared" ca="1" si="1754"/>
        <v>0</v>
      </c>
      <c r="N1208" s="395">
        <f t="shared" ca="1" si="1755"/>
        <v>0</v>
      </c>
      <c r="O1208" s="395">
        <f t="shared" ca="1" si="1756"/>
        <v>0</v>
      </c>
      <c r="P1208" s="395">
        <f t="shared" ca="1" si="1757"/>
        <v>0</v>
      </c>
      <c r="Q1208" s="395">
        <f t="shared" ca="1" si="1758"/>
        <v>0</v>
      </c>
      <c r="R1208" s="395">
        <f t="shared" ca="1" si="1759"/>
        <v>0</v>
      </c>
      <c r="S1208" s="395">
        <f t="shared" ca="1" si="1760"/>
        <v>0</v>
      </c>
      <c r="T1208" s="395">
        <f t="shared" ca="1" si="1761"/>
        <v>0</v>
      </c>
      <c r="U1208" s="395">
        <f t="shared" ca="1" si="1762"/>
        <v>0</v>
      </c>
      <c r="V1208" s="395">
        <f t="shared" ca="1" si="1763"/>
        <v>0</v>
      </c>
      <c r="W1208" s="395">
        <f t="shared" ca="1" si="1764"/>
        <v>0</v>
      </c>
      <c r="X1208" s="249"/>
      <c r="Y1208" s="249"/>
      <c r="Z1208" s="249"/>
      <c r="AA1208" s="249"/>
      <c r="AB1208" s="249"/>
    </row>
    <row r="1209" spans="1:28" hidden="1" outlineLevel="1">
      <c r="A1209" s="331">
        <v>2</v>
      </c>
      <c r="B1209" s="309" t="str">
        <f t="shared" ca="1" si="1765"/>
        <v>Depreciated Net Capex 2014</v>
      </c>
      <c r="C1209" s="398"/>
      <c r="D1209" s="399"/>
      <c r="E1209" s="397">
        <f ca="1">(E1202*((1+E$11)^0.5)/E$10)</f>
        <v>0</v>
      </c>
      <c r="F1209" s="395">
        <f ca="1">IF(E1233="n/a",E1209,IFERROR(IF((OFFSET($C1209,0,$A1209))&lt;0,
MIN(0,E1209-(OFFSET($C1209,0,$A1209)/(OFFSET($C1204,-$A1208,$A1209)))),
MAX(0,E1209-(OFFSET($C1209,0,$A1209)/(OFFSET($C1204,-$A1208,$A1209))))),0))</f>
        <v>0</v>
      </c>
      <c r="G1209" s="395">
        <f t="shared" ca="1" si="1748"/>
        <v>0</v>
      </c>
      <c r="H1209" s="395">
        <f t="shared" ca="1" si="1749"/>
        <v>0</v>
      </c>
      <c r="I1209" s="395">
        <f t="shared" ca="1" si="1750"/>
        <v>0</v>
      </c>
      <c r="J1209" s="395">
        <f t="shared" ca="1" si="1751"/>
        <v>0</v>
      </c>
      <c r="K1209" s="395">
        <f t="shared" ca="1" si="1752"/>
        <v>0</v>
      </c>
      <c r="L1209" s="395">
        <f t="shared" ca="1" si="1753"/>
        <v>0</v>
      </c>
      <c r="M1209" s="395">
        <f t="shared" ca="1" si="1754"/>
        <v>0</v>
      </c>
      <c r="N1209" s="395">
        <f t="shared" ca="1" si="1755"/>
        <v>0</v>
      </c>
      <c r="O1209" s="395">
        <f t="shared" ca="1" si="1756"/>
        <v>0</v>
      </c>
      <c r="P1209" s="395">
        <f t="shared" ca="1" si="1757"/>
        <v>0</v>
      </c>
      <c r="Q1209" s="395">
        <f t="shared" ca="1" si="1758"/>
        <v>0</v>
      </c>
      <c r="R1209" s="395">
        <f t="shared" ca="1" si="1759"/>
        <v>0</v>
      </c>
      <c r="S1209" s="395">
        <f t="shared" ca="1" si="1760"/>
        <v>0</v>
      </c>
      <c r="T1209" s="395">
        <f t="shared" ca="1" si="1761"/>
        <v>0</v>
      </c>
      <c r="U1209" s="395">
        <f t="shared" ca="1" si="1762"/>
        <v>0</v>
      </c>
      <c r="V1209" s="395">
        <f t="shared" ca="1" si="1763"/>
        <v>0</v>
      </c>
      <c r="W1209" s="395">
        <f t="shared" ca="1" si="1764"/>
        <v>0</v>
      </c>
      <c r="X1209" s="334"/>
      <c r="Y1209" s="249"/>
      <c r="Z1209" s="249"/>
      <c r="AA1209" s="249"/>
      <c r="AB1209" s="249"/>
    </row>
    <row r="1210" spans="1:28" hidden="1" outlineLevel="1">
      <c r="A1210" s="331">
        <v>3</v>
      </c>
      <c r="B1210" s="309" t="str">
        <f t="shared" ca="1" si="1765"/>
        <v>Depreciated Net Capex 2015</v>
      </c>
      <c r="C1210" s="398"/>
      <c r="D1210" s="398"/>
      <c r="E1210" s="399"/>
      <c r="F1210" s="400">
        <f ca="1">($F1202*((1+F$11)^0.5)/F$10)</f>
        <v>0</v>
      </c>
      <c r="G1210" s="395">
        <f ca="1">IF(F1234="n/a",F1210,IFERROR(IF((OFFSET($C1210,0,$A1210))&lt;0,
MIN(0,F1210-(OFFSET($C1210,0,$A1210)/(OFFSET($C1205,-$A1209,$A1210)))),
MAX(0,F1210-(OFFSET($C1210,0,$A1210)/(OFFSET($C1205,-$A1209,$A1210))))),0))</f>
        <v>0</v>
      </c>
      <c r="H1210" s="395">
        <f t="shared" ca="1" si="1749"/>
        <v>0</v>
      </c>
      <c r="I1210" s="395">
        <f t="shared" ca="1" si="1750"/>
        <v>0</v>
      </c>
      <c r="J1210" s="395">
        <f t="shared" ca="1" si="1751"/>
        <v>0</v>
      </c>
      <c r="K1210" s="395">
        <f t="shared" ca="1" si="1752"/>
        <v>0</v>
      </c>
      <c r="L1210" s="395">
        <f t="shared" ca="1" si="1753"/>
        <v>0</v>
      </c>
      <c r="M1210" s="395">
        <f t="shared" ca="1" si="1754"/>
        <v>0</v>
      </c>
      <c r="N1210" s="395">
        <f t="shared" ca="1" si="1755"/>
        <v>0</v>
      </c>
      <c r="O1210" s="395">
        <f t="shared" ca="1" si="1756"/>
        <v>0</v>
      </c>
      <c r="P1210" s="395">
        <f t="shared" ca="1" si="1757"/>
        <v>0</v>
      </c>
      <c r="Q1210" s="395">
        <f t="shared" ca="1" si="1758"/>
        <v>0</v>
      </c>
      <c r="R1210" s="395">
        <f t="shared" ca="1" si="1759"/>
        <v>0</v>
      </c>
      <c r="S1210" s="395">
        <f t="shared" ca="1" si="1760"/>
        <v>0</v>
      </c>
      <c r="T1210" s="395">
        <f t="shared" ca="1" si="1761"/>
        <v>0</v>
      </c>
      <c r="U1210" s="395">
        <f t="shared" ca="1" si="1762"/>
        <v>0</v>
      </c>
      <c r="V1210" s="395">
        <f t="shared" ca="1" si="1763"/>
        <v>0</v>
      </c>
      <c r="W1210" s="395">
        <f t="shared" ca="1" si="1764"/>
        <v>0</v>
      </c>
      <c r="X1210" s="334"/>
      <c r="Y1210" s="334"/>
      <c r="Z1210" s="249"/>
      <c r="AA1210" s="249"/>
      <c r="AB1210" s="249"/>
    </row>
    <row r="1211" spans="1:28" hidden="1" outlineLevel="1">
      <c r="A1211" s="331">
        <v>4</v>
      </c>
      <c r="B1211" s="309" t="str">
        <f t="shared" ca="1" si="1765"/>
        <v>Depreciated Net Capex 2016</v>
      </c>
      <c r="C1211" s="398"/>
      <c r="D1211" s="398"/>
      <c r="E1211" s="398"/>
      <c r="F1211" s="399"/>
      <c r="G1211" s="400">
        <f ca="1">($G1202*((1+G$11)^0.5)/G$10)</f>
        <v>0</v>
      </c>
      <c r="H1211" s="395">
        <f ca="1">IF(G1235="n/a",G1211,IFERROR(IF((OFFSET($C1211,0,$A1211))&lt;0,
MIN(0,G1211-(OFFSET($C1211,0,$A1211)/(OFFSET($C1206,-$A1210,$A1211)))),
MAX(0,G1211-(OFFSET($C1211,0,$A1211)/(OFFSET($C1206,-$A1210,$A1211))))),0))</f>
        <v>0</v>
      </c>
      <c r="I1211" s="395">
        <f t="shared" ca="1" si="1750"/>
        <v>0</v>
      </c>
      <c r="J1211" s="395">
        <f t="shared" ca="1" si="1751"/>
        <v>0</v>
      </c>
      <c r="K1211" s="395">
        <f t="shared" ca="1" si="1752"/>
        <v>0</v>
      </c>
      <c r="L1211" s="395">
        <f t="shared" ca="1" si="1753"/>
        <v>0</v>
      </c>
      <c r="M1211" s="395">
        <f t="shared" ca="1" si="1754"/>
        <v>0</v>
      </c>
      <c r="N1211" s="395">
        <f t="shared" ca="1" si="1755"/>
        <v>0</v>
      </c>
      <c r="O1211" s="395">
        <f t="shared" ca="1" si="1756"/>
        <v>0</v>
      </c>
      <c r="P1211" s="395">
        <f t="shared" ca="1" si="1757"/>
        <v>0</v>
      </c>
      <c r="Q1211" s="395">
        <f t="shared" ca="1" si="1758"/>
        <v>0</v>
      </c>
      <c r="R1211" s="395">
        <f t="shared" ca="1" si="1759"/>
        <v>0</v>
      </c>
      <c r="S1211" s="395">
        <f t="shared" ca="1" si="1760"/>
        <v>0</v>
      </c>
      <c r="T1211" s="395">
        <f t="shared" ca="1" si="1761"/>
        <v>0</v>
      </c>
      <c r="U1211" s="395">
        <f t="shared" ca="1" si="1762"/>
        <v>0</v>
      </c>
      <c r="V1211" s="395">
        <f t="shared" ca="1" si="1763"/>
        <v>0</v>
      </c>
      <c r="W1211" s="395">
        <f t="shared" ca="1" si="1764"/>
        <v>0</v>
      </c>
      <c r="X1211" s="334"/>
      <c r="Y1211" s="334"/>
      <c r="Z1211" s="334"/>
      <c r="AA1211" s="249"/>
      <c r="AB1211" s="249"/>
    </row>
    <row r="1212" spans="1:28" hidden="1" outlineLevel="1">
      <c r="A1212" s="331">
        <v>5</v>
      </c>
      <c r="B1212" s="309" t="str">
        <f t="shared" ca="1" si="1765"/>
        <v>Depreciated Net Capex 2017</v>
      </c>
      <c r="C1212" s="398"/>
      <c r="D1212" s="398"/>
      <c r="E1212" s="398"/>
      <c r="F1212" s="398"/>
      <c r="G1212" s="399"/>
      <c r="H1212" s="400">
        <f ca="1">(H1202*((1+H$11)^0.5)/H$10)</f>
        <v>0</v>
      </c>
      <c r="I1212" s="395">
        <f ca="1">IF(H1236="n/a",H1212,IFERROR(IF((OFFSET($C1212,0,$A1212))&lt;0,
MIN(0,H1212-(OFFSET($C1212,0,$A1212)/(OFFSET($C1207,-$A1211,$A1212)))),
MAX(0,H1212-(OFFSET($C1212,0,$A1212)/(OFFSET($C1207,-$A1211,$A1212))))),0))</f>
        <v>0</v>
      </c>
      <c r="J1212" s="395">
        <f t="shared" ca="1" si="1751"/>
        <v>0</v>
      </c>
      <c r="K1212" s="395">
        <f t="shared" ca="1" si="1752"/>
        <v>0</v>
      </c>
      <c r="L1212" s="395">
        <f t="shared" ca="1" si="1753"/>
        <v>0</v>
      </c>
      <c r="M1212" s="395">
        <f t="shared" ca="1" si="1754"/>
        <v>0</v>
      </c>
      <c r="N1212" s="395">
        <f t="shared" ca="1" si="1755"/>
        <v>0</v>
      </c>
      <c r="O1212" s="395">
        <f t="shared" ca="1" si="1756"/>
        <v>0</v>
      </c>
      <c r="P1212" s="395">
        <f t="shared" ca="1" si="1757"/>
        <v>0</v>
      </c>
      <c r="Q1212" s="395">
        <f t="shared" ca="1" si="1758"/>
        <v>0</v>
      </c>
      <c r="R1212" s="395">
        <f t="shared" ca="1" si="1759"/>
        <v>0</v>
      </c>
      <c r="S1212" s="395">
        <f t="shared" ca="1" si="1760"/>
        <v>0</v>
      </c>
      <c r="T1212" s="395">
        <f t="shared" ca="1" si="1761"/>
        <v>0</v>
      </c>
      <c r="U1212" s="395">
        <f t="shared" ca="1" si="1762"/>
        <v>0</v>
      </c>
      <c r="V1212" s="395">
        <f t="shared" ca="1" si="1763"/>
        <v>0</v>
      </c>
      <c r="W1212" s="395">
        <f t="shared" ca="1" si="1764"/>
        <v>0</v>
      </c>
      <c r="X1212" s="334"/>
      <c r="Y1212" s="334"/>
      <c r="Z1212" s="334"/>
      <c r="AA1212" s="249"/>
      <c r="AB1212" s="249"/>
    </row>
    <row r="1213" spans="1:28" hidden="1" outlineLevel="1">
      <c r="A1213" s="331">
        <v>6</v>
      </c>
      <c r="B1213" s="309" t="str">
        <f t="shared" ca="1" si="1765"/>
        <v>Depreciated Net Capex 2018</v>
      </c>
      <c r="C1213" s="398"/>
      <c r="D1213" s="398"/>
      <c r="E1213" s="398"/>
      <c r="F1213" s="398"/>
      <c r="G1213" s="398"/>
      <c r="H1213" s="399"/>
      <c r="I1213" s="400">
        <f ca="1">(I1202*((1+I$11)^0.5)/I$10)</f>
        <v>0</v>
      </c>
      <c r="J1213" s="395">
        <f ca="1">IF(I1237="n/a",I1213,IFERROR(IF((OFFSET($C1213,0,$A1213))&lt;0,
MIN(0,I1213-(OFFSET($C1213,0,$A1213)/(OFFSET($C1208,-$A1212,$A1213)))),
MAX(0,I1213-(OFFSET($C1213,0,$A1213)/(OFFSET($C1208,-$A1212,$A1213))))),0))</f>
        <v>0</v>
      </c>
      <c r="K1213" s="395">
        <f t="shared" ca="1" si="1752"/>
        <v>0</v>
      </c>
      <c r="L1213" s="395">
        <f t="shared" ca="1" si="1753"/>
        <v>0</v>
      </c>
      <c r="M1213" s="395">
        <f t="shared" ca="1" si="1754"/>
        <v>0</v>
      </c>
      <c r="N1213" s="395">
        <f t="shared" ca="1" si="1755"/>
        <v>0</v>
      </c>
      <c r="O1213" s="395">
        <f t="shared" ca="1" si="1756"/>
        <v>0</v>
      </c>
      <c r="P1213" s="395">
        <f t="shared" ca="1" si="1757"/>
        <v>0</v>
      </c>
      <c r="Q1213" s="395">
        <f t="shared" ca="1" si="1758"/>
        <v>0</v>
      </c>
      <c r="R1213" s="395">
        <f t="shared" ca="1" si="1759"/>
        <v>0</v>
      </c>
      <c r="S1213" s="395">
        <f t="shared" ca="1" si="1760"/>
        <v>0</v>
      </c>
      <c r="T1213" s="395">
        <f t="shared" ca="1" si="1761"/>
        <v>0</v>
      </c>
      <c r="U1213" s="395">
        <f t="shared" ca="1" si="1762"/>
        <v>0</v>
      </c>
      <c r="V1213" s="395">
        <f t="shared" ca="1" si="1763"/>
        <v>0</v>
      </c>
      <c r="W1213" s="395">
        <f t="shared" ca="1" si="1764"/>
        <v>0</v>
      </c>
      <c r="X1213" s="334"/>
      <c r="Y1213" s="334"/>
      <c r="Z1213" s="334"/>
      <c r="AA1213" s="249"/>
      <c r="AB1213" s="249"/>
    </row>
    <row r="1214" spans="1:28" hidden="1" outlineLevel="1">
      <c r="A1214" s="331">
        <v>7</v>
      </c>
      <c r="B1214" s="309" t="str">
        <f t="shared" ca="1" si="1765"/>
        <v>Depreciated Net Capex 2019</v>
      </c>
      <c r="C1214" s="398"/>
      <c r="D1214" s="398"/>
      <c r="E1214" s="398"/>
      <c r="F1214" s="398"/>
      <c r="G1214" s="398"/>
      <c r="H1214" s="398"/>
      <c r="I1214" s="399"/>
      <c r="J1214" s="400">
        <f ca="1">(J1202*((1+J$11)^0.5)/J$10)</f>
        <v>0</v>
      </c>
      <c r="K1214" s="395">
        <f ca="1">IF(J1238="n/a",J1214,IFERROR(IF((OFFSET($C1214,0,$A1214))&lt;0,
MIN(0,J1214-(OFFSET($C1214,0,$A1214)/(OFFSET($C1209,-$A1213,$A1214)))),
MAX(0,J1214-(OFFSET($C1214,0,$A1214)/(OFFSET($C1209,-$A1213,$A1214))))),0))</f>
        <v>0</v>
      </c>
      <c r="L1214" s="395">
        <f t="shared" ca="1" si="1753"/>
        <v>0</v>
      </c>
      <c r="M1214" s="395">
        <f t="shared" ca="1" si="1754"/>
        <v>0</v>
      </c>
      <c r="N1214" s="395">
        <f t="shared" ca="1" si="1755"/>
        <v>0</v>
      </c>
      <c r="O1214" s="395">
        <f t="shared" ca="1" si="1756"/>
        <v>0</v>
      </c>
      <c r="P1214" s="395">
        <f t="shared" ca="1" si="1757"/>
        <v>0</v>
      </c>
      <c r="Q1214" s="395">
        <f t="shared" ca="1" si="1758"/>
        <v>0</v>
      </c>
      <c r="R1214" s="395">
        <f t="shared" ca="1" si="1759"/>
        <v>0</v>
      </c>
      <c r="S1214" s="395">
        <f t="shared" ca="1" si="1760"/>
        <v>0</v>
      </c>
      <c r="T1214" s="395">
        <f t="shared" ca="1" si="1761"/>
        <v>0</v>
      </c>
      <c r="U1214" s="395">
        <f t="shared" ca="1" si="1762"/>
        <v>0</v>
      </c>
      <c r="V1214" s="395">
        <f t="shared" ca="1" si="1763"/>
        <v>0</v>
      </c>
      <c r="W1214" s="395">
        <f t="shared" ca="1" si="1764"/>
        <v>0</v>
      </c>
      <c r="X1214" s="334"/>
      <c r="Y1214" s="334"/>
      <c r="Z1214" s="334"/>
      <c r="AA1214" s="249"/>
      <c r="AB1214" s="249"/>
    </row>
    <row r="1215" spans="1:28" hidden="1" outlineLevel="1">
      <c r="A1215" s="331">
        <v>8</v>
      </c>
      <c r="B1215" s="309" t="str">
        <f t="shared" ca="1" si="1765"/>
        <v>Depreciated Net Capex 2020</v>
      </c>
      <c r="C1215" s="398"/>
      <c r="D1215" s="398"/>
      <c r="E1215" s="398"/>
      <c r="F1215" s="398"/>
      <c r="G1215" s="398"/>
      <c r="H1215" s="398"/>
      <c r="I1215" s="398"/>
      <c r="J1215" s="399"/>
      <c r="K1215" s="400">
        <f ca="1">(K1202*((1+K$11)^0.5)/K$10)</f>
        <v>0</v>
      </c>
      <c r="L1215" s="395">
        <f ca="1">IF(K1239="n/a",K1215,IFERROR(IF((OFFSET($C1215,0,$A1215))&lt;0,
MIN(0,K1215-(OFFSET($C1215,0,$A1215)/(OFFSET($C1210,-$A1214,$A1215)))),
MAX(0,K1215-(OFFSET($C1215,0,$A1215)/(OFFSET($C1210,-$A1214,$A1215))))),0))</f>
        <v>0</v>
      </c>
      <c r="M1215" s="395">
        <f t="shared" ca="1" si="1754"/>
        <v>0</v>
      </c>
      <c r="N1215" s="395">
        <f t="shared" ca="1" si="1755"/>
        <v>0</v>
      </c>
      <c r="O1215" s="395">
        <f t="shared" ca="1" si="1756"/>
        <v>0</v>
      </c>
      <c r="P1215" s="395">
        <f t="shared" ca="1" si="1757"/>
        <v>0</v>
      </c>
      <c r="Q1215" s="395">
        <f t="shared" ca="1" si="1758"/>
        <v>0</v>
      </c>
      <c r="R1215" s="395">
        <f t="shared" ca="1" si="1759"/>
        <v>0</v>
      </c>
      <c r="S1215" s="395">
        <f t="shared" ca="1" si="1760"/>
        <v>0</v>
      </c>
      <c r="T1215" s="395">
        <f t="shared" ca="1" si="1761"/>
        <v>0</v>
      </c>
      <c r="U1215" s="395">
        <f t="shared" ca="1" si="1762"/>
        <v>0</v>
      </c>
      <c r="V1215" s="395">
        <f t="shared" ca="1" si="1763"/>
        <v>0</v>
      </c>
      <c r="W1215" s="395">
        <f t="shared" ca="1" si="1764"/>
        <v>0</v>
      </c>
      <c r="X1215" s="334"/>
      <c r="Y1215" s="334"/>
      <c r="Z1215" s="334"/>
      <c r="AA1215" s="249"/>
      <c r="AB1215" s="249"/>
    </row>
    <row r="1216" spans="1:28" hidden="1" outlineLevel="1">
      <c r="A1216" s="331">
        <v>9</v>
      </c>
      <c r="B1216" s="309" t="str">
        <f t="shared" ca="1" si="1765"/>
        <v>Depreciated Net Capex 2021</v>
      </c>
      <c r="C1216" s="398"/>
      <c r="D1216" s="398"/>
      <c r="E1216" s="398"/>
      <c r="F1216" s="398"/>
      <c r="G1216" s="398"/>
      <c r="H1216" s="398"/>
      <c r="I1216" s="398"/>
      <c r="J1216" s="398"/>
      <c r="K1216" s="399"/>
      <c r="L1216" s="400">
        <f ca="1">(L1202*((1+L$11)^0.5)/L$10)</f>
        <v>0</v>
      </c>
      <c r="M1216" s="395">
        <f ca="1">IF(L1240="n/a",L1216,IFERROR(IF((OFFSET($C1216,0,$A1216))&lt;0,
MIN(0,L1216-(OFFSET($C1216,0,$A1216)/(OFFSET($C1211,-$A1215,$A1216)))),
MAX(0,L1216-(OFFSET($C1216,0,$A1216)/(OFFSET($C1211,-$A1215,$A1216))))),0))</f>
        <v>0</v>
      </c>
      <c r="N1216" s="395">
        <f t="shared" ca="1" si="1755"/>
        <v>0</v>
      </c>
      <c r="O1216" s="395">
        <f t="shared" ca="1" si="1756"/>
        <v>0</v>
      </c>
      <c r="P1216" s="395">
        <f t="shared" ca="1" si="1757"/>
        <v>0</v>
      </c>
      <c r="Q1216" s="395">
        <f t="shared" ca="1" si="1758"/>
        <v>0</v>
      </c>
      <c r="R1216" s="395">
        <f t="shared" ca="1" si="1759"/>
        <v>0</v>
      </c>
      <c r="S1216" s="395">
        <f t="shared" ca="1" si="1760"/>
        <v>0</v>
      </c>
      <c r="T1216" s="395">
        <f t="shared" ca="1" si="1761"/>
        <v>0</v>
      </c>
      <c r="U1216" s="395">
        <f t="shared" ca="1" si="1762"/>
        <v>0</v>
      </c>
      <c r="V1216" s="395">
        <f t="shared" ca="1" si="1763"/>
        <v>0</v>
      </c>
      <c r="W1216" s="395">
        <f t="shared" ca="1" si="1764"/>
        <v>0</v>
      </c>
      <c r="X1216" s="334"/>
      <c r="Y1216" s="334"/>
      <c r="Z1216" s="334"/>
      <c r="AA1216" s="249"/>
      <c r="AB1216" s="249"/>
    </row>
    <row r="1217" spans="1:28" hidden="1" outlineLevel="1">
      <c r="A1217" s="331">
        <v>10</v>
      </c>
      <c r="B1217" s="309" t="str">
        <f t="shared" ca="1" si="1765"/>
        <v>Depreciated Net Capex 2022</v>
      </c>
      <c r="C1217" s="398"/>
      <c r="D1217" s="398"/>
      <c r="E1217" s="398"/>
      <c r="F1217" s="398"/>
      <c r="G1217" s="398"/>
      <c r="H1217" s="398"/>
      <c r="I1217" s="398"/>
      <c r="J1217" s="398"/>
      <c r="K1217" s="398"/>
      <c r="L1217" s="399"/>
      <c r="M1217" s="400">
        <f ca="1">(M1202*((1+M$11)^0.5)/M$10)</f>
        <v>0</v>
      </c>
      <c r="N1217" s="395">
        <f ca="1">IF(M1241="n/a",M1217,IFERROR(IF((OFFSET($C1217,0,$A1217))&lt;0,
MIN(0,M1217-(OFFSET($C1217,0,$A1217)/(OFFSET($C1212,-$A1216,$A1217)))),
MAX(0,M1217-(OFFSET($C1217,0,$A1217)/(OFFSET($C1212,-$A1216,$A1217))))),0))</f>
        <v>0</v>
      </c>
      <c r="O1217" s="395">
        <f t="shared" ca="1" si="1756"/>
        <v>0</v>
      </c>
      <c r="P1217" s="395">
        <f t="shared" ca="1" si="1757"/>
        <v>0</v>
      </c>
      <c r="Q1217" s="395">
        <f t="shared" ca="1" si="1758"/>
        <v>0</v>
      </c>
      <c r="R1217" s="395">
        <f t="shared" ca="1" si="1759"/>
        <v>0</v>
      </c>
      <c r="S1217" s="395">
        <f t="shared" ca="1" si="1760"/>
        <v>0</v>
      </c>
      <c r="T1217" s="395">
        <f t="shared" ca="1" si="1761"/>
        <v>0</v>
      </c>
      <c r="U1217" s="395">
        <f t="shared" ca="1" si="1762"/>
        <v>0</v>
      </c>
      <c r="V1217" s="395">
        <f t="shared" ca="1" si="1763"/>
        <v>0</v>
      </c>
      <c r="W1217" s="395">
        <f t="shared" ca="1" si="1764"/>
        <v>0</v>
      </c>
      <c r="X1217" s="334"/>
      <c r="Y1217" s="334"/>
      <c r="Z1217" s="334"/>
      <c r="AA1217" s="249"/>
      <c r="AB1217" s="249"/>
    </row>
    <row r="1218" spans="1:28" hidden="1" outlineLevel="1">
      <c r="A1218" s="331">
        <v>11</v>
      </c>
      <c r="B1218" s="309" t="str">
        <f t="shared" ca="1" si="1765"/>
        <v>Depreciated Net Capex 2023</v>
      </c>
      <c r="C1218" s="398"/>
      <c r="D1218" s="398"/>
      <c r="E1218" s="398"/>
      <c r="F1218" s="398"/>
      <c r="G1218" s="398"/>
      <c r="H1218" s="398"/>
      <c r="I1218" s="398"/>
      <c r="J1218" s="398"/>
      <c r="K1218" s="398"/>
      <c r="L1218" s="398"/>
      <c r="M1218" s="399"/>
      <c r="N1218" s="400">
        <f>(N1202*((1+N$11)^0.5)/N$10)</f>
        <v>0</v>
      </c>
      <c r="O1218" s="395">
        <f ca="1">IF(N1242="n/a",N1218,IFERROR(IF((OFFSET($C1218,0,$A1218))&lt;0,
MIN(0,N1218-(OFFSET($C1218,0,$A1218)/(OFFSET($C1213,-$A1217,$A1218)))),
MAX(0,N1218-(OFFSET($C1218,0,$A1218)/(OFFSET($C1213,-$A1217,$A1218))))),0))</f>
        <v>0</v>
      </c>
      <c r="P1218" s="395">
        <f t="shared" ca="1" si="1757"/>
        <v>0</v>
      </c>
      <c r="Q1218" s="395">
        <f t="shared" ca="1" si="1758"/>
        <v>0</v>
      </c>
      <c r="R1218" s="395">
        <f t="shared" ca="1" si="1759"/>
        <v>0</v>
      </c>
      <c r="S1218" s="395">
        <f t="shared" ca="1" si="1760"/>
        <v>0</v>
      </c>
      <c r="T1218" s="395">
        <f t="shared" ca="1" si="1761"/>
        <v>0</v>
      </c>
      <c r="U1218" s="395">
        <f t="shared" ca="1" si="1762"/>
        <v>0</v>
      </c>
      <c r="V1218" s="395">
        <f t="shared" ca="1" si="1763"/>
        <v>0</v>
      </c>
      <c r="W1218" s="395">
        <f t="shared" ca="1" si="1764"/>
        <v>0</v>
      </c>
      <c r="X1218" s="334"/>
      <c r="Y1218" s="334"/>
      <c r="Z1218" s="334"/>
      <c r="AA1218" s="249"/>
      <c r="AB1218" s="249"/>
    </row>
    <row r="1219" spans="1:28" hidden="1" outlineLevel="1">
      <c r="A1219" s="331">
        <v>12</v>
      </c>
      <c r="B1219" s="309" t="str">
        <f t="shared" ca="1" si="1765"/>
        <v>Depreciated Net Capex 2024</v>
      </c>
      <c r="C1219" s="398"/>
      <c r="D1219" s="398"/>
      <c r="E1219" s="398"/>
      <c r="F1219" s="398"/>
      <c r="G1219" s="398"/>
      <c r="H1219" s="398"/>
      <c r="I1219" s="398"/>
      <c r="J1219" s="398"/>
      <c r="K1219" s="398"/>
      <c r="L1219" s="398"/>
      <c r="M1219" s="398"/>
      <c r="N1219" s="399"/>
      <c r="O1219" s="400">
        <f>(O1202*((1+O$11)^0.5)/O$10)</f>
        <v>0</v>
      </c>
      <c r="P1219" s="395">
        <f ca="1">IF(O1243="n/a",O1219,IFERROR(IF((OFFSET($C1219,0,$A1219))&lt;0,
MIN(0,O1219-(OFFSET($C1219,0,$A1219)/(OFFSET($C1214,-$A1218,$A1219)))),
MAX(0,O1219-(OFFSET($C1219,0,$A1219)/(OFFSET($C1214,-$A1218,$A1219))))),0))</f>
        <v>0</v>
      </c>
      <c r="Q1219" s="395">
        <f t="shared" ca="1" si="1758"/>
        <v>0</v>
      </c>
      <c r="R1219" s="395">
        <f t="shared" ca="1" si="1759"/>
        <v>0</v>
      </c>
      <c r="S1219" s="395">
        <f t="shared" ca="1" si="1760"/>
        <v>0</v>
      </c>
      <c r="T1219" s="395">
        <f t="shared" ca="1" si="1761"/>
        <v>0</v>
      </c>
      <c r="U1219" s="395">
        <f t="shared" ca="1" si="1762"/>
        <v>0</v>
      </c>
      <c r="V1219" s="395">
        <f t="shared" ca="1" si="1763"/>
        <v>0</v>
      </c>
      <c r="W1219" s="395">
        <f t="shared" ca="1" si="1764"/>
        <v>0</v>
      </c>
      <c r="X1219" s="334"/>
      <c r="Y1219" s="334"/>
      <c r="Z1219" s="334"/>
      <c r="AA1219" s="249"/>
      <c r="AB1219" s="249"/>
    </row>
    <row r="1220" spans="1:28" hidden="1" outlineLevel="1">
      <c r="A1220" s="331">
        <v>13</v>
      </c>
      <c r="B1220" s="309" t="str">
        <f t="shared" ca="1" si="1765"/>
        <v>Depreciated Net Capex 2025</v>
      </c>
      <c r="C1220" s="398"/>
      <c r="D1220" s="398"/>
      <c r="E1220" s="398"/>
      <c r="F1220" s="398"/>
      <c r="G1220" s="398"/>
      <c r="H1220" s="398"/>
      <c r="I1220" s="398"/>
      <c r="J1220" s="398"/>
      <c r="K1220" s="398"/>
      <c r="L1220" s="398"/>
      <c r="M1220" s="398"/>
      <c r="N1220" s="398"/>
      <c r="O1220" s="399"/>
      <c r="P1220" s="400">
        <f>(P1202*((1+P$11)^0.5)/P$10)</f>
        <v>0</v>
      </c>
      <c r="Q1220" s="395">
        <f ca="1">IF(P1244="n/a",P1220,IFERROR(IF((OFFSET($C1220,0,$A1220))&lt;0,
MIN(0,P1220-(OFFSET($C1220,0,$A1220)/(OFFSET($C1215,-$A1219,$A1220)))),
MAX(0,P1220-(OFFSET($C1220,0,$A1220)/(OFFSET($C1215,-$A1219,$A1220))))),0))</f>
        <v>0</v>
      </c>
      <c r="R1220" s="395">
        <f t="shared" ca="1" si="1759"/>
        <v>0</v>
      </c>
      <c r="S1220" s="395">
        <f t="shared" ca="1" si="1760"/>
        <v>0</v>
      </c>
      <c r="T1220" s="395">
        <f t="shared" ca="1" si="1761"/>
        <v>0</v>
      </c>
      <c r="U1220" s="395">
        <f t="shared" ca="1" si="1762"/>
        <v>0</v>
      </c>
      <c r="V1220" s="395">
        <f t="shared" ca="1" si="1763"/>
        <v>0</v>
      </c>
      <c r="W1220" s="395">
        <f t="shared" ca="1" si="1764"/>
        <v>0</v>
      </c>
      <c r="X1220" s="334"/>
      <c r="Y1220" s="334"/>
      <c r="Z1220" s="334"/>
      <c r="AA1220" s="249"/>
      <c r="AB1220" s="249"/>
    </row>
    <row r="1221" spans="1:28" hidden="1" outlineLevel="1">
      <c r="A1221" s="331">
        <v>14</v>
      </c>
      <c r="B1221" s="309" t="str">
        <f t="shared" ca="1" si="1765"/>
        <v>Depreciated Net Capex 2026</v>
      </c>
      <c r="C1221" s="398"/>
      <c r="D1221" s="398"/>
      <c r="E1221" s="398"/>
      <c r="F1221" s="398"/>
      <c r="G1221" s="398"/>
      <c r="H1221" s="398"/>
      <c r="I1221" s="398"/>
      <c r="J1221" s="398"/>
      <c r="K1221" s="398"/>
      <c r="L1221" s="398"/>
      <c r="M1221" s="398"/>
      <c r="N1221" s="398"/>
      <c r="O1221" s="398"/>
      <c r="P1221" s="399"/>
      <c r="Q1221" s="400">
        <f>(Q1202*((1+Q$11)^0.5)/Q$10)</f>
        <v>0</v>
      </c>
      <c r="R1221" s="395">
        <f ca="1">IF(Q1245="n/a",Q1221,IFERROR(IF((OFFSET($C1221,0,$A1221))&lt;0,
MIN(0,Q1221-(OFFSET($C1221,0,$A1221)/(OFFSET($C1216,-$A1220,$A1221)))),
MAX(0,Q1221-(OFFSET($C1221,0,$A1221)/(OFFSET($C1216,-$A1220,$A1221))))),0))</f>
        <v>0</v>
      </c>
      <c r="S1221" s="395">
        <f t="shared" ca="1" si="1760"/>
        <v>0</v>
      </c>
      <c r="T1221" s="395">
        <f t="shared" ca="1" si="1761"/>
        <v>0</v>
      </c>
      <c r="U1221" s="395">
        <f t="shared" ca="1" si="1762"/>
        <v>0</v>
      </c>
      <c r="V1221" s="395">
        <f t="shared" ca="1" si="1763"/>
        <v>0</v>
      </c>
      <c r="W1221" s="395">
        <f t="shared" ca="1" si="1764"/>
        <v>0</v>
      </c>
      <c r="X1221" s="334"/>
      <c r="Y1221" s="334"/>
      <c r="Z1221" s="334"/>
      <c r="AA1221" s="249"/>
      <c r="AB1221" s="249"/>
    </row>
    <row r="1222" spans="1:28" hidden="1" outlineLevel="1">
      <c r="A1222" s="331">
        <v>15</v>
      </c>
      <c r="B1222" s="309" t="str">
        <f t="shared" ca="1" si="1765"/>
        <v>Depreciated Net Capex 2027</v>
      </c>
      <c r="C1222" s="398"/>
      <c r="D1222" s="398"/>
      <c r="E1222" s="398"/>
      <c r="F1222" s="398"/>
      <c r="G1222" s="398"/>
      <c r="H1222" s="398"/>
      <c r="I1222" s="398"/>
      <c r="J1222" s="398"/>
      <c r="K1222" s="398"/>
      <c r="L1222" s="398"/>
      <c r="M1222" s="398"/>
      <c r="N1222" s="398"/>
      <c r="O1222" s="398"/>
      <c r="P1222" s="398"/>
      <c r="Q1222" s="399"/>
      <c r="R1222" s="400">
        <f>(R1202*((1+R$11)^0.5)/R$10)</f>
        <v>0</v>
      </c>
      <c r="S1222" s="395">
        <f ca="1">IF(R1246="n/a",R1222,IFERROR(IF((OFFSET($C1222,0,$A1222))&lt;0,
MIN(0,R1222-(OFFSET($C1222,0,$A1222)/(OFFSET($C1217,-$A1221,$A1222)))),
MAX(0,R1222-(OFFSET($C1222,0,$A1222)/(OFFSET($C1217,-$A1221,$A1222))))),0))</f>
        <v>0</v>
      </c>
      <c r="T1222" s="395">
        <f t="shared" ca="1" si="1761"/>
        <v>0</v>
      </c>
      <c r="U1222" s="395">
        <f t="shared" ca="1" si="1762"/>
        <v>0</v>
      </c>
      <c r="V1222" s="395">
        <f t="shared" ca="1" si="1763"/>
        <v>0</v>
      </c>
      <c r="W1222" s="395">
        <f t="shared" ca="1" si="1764"/>
        <v>0</v>
      </c>
      <c r="X1222" s="334"/>
      <c r="Y1222" s="334"/>
      <c r="Z1222" s="334"/>
      <c r="AA1222" s="249"/>
      <c r="AB1222" s="249"/>
    </row>
    <row r="1223" spans="1:28" hidden="1" outlineLevel="1">
      <c r="A1223" s="331">
        <v>16</v>
      </c>
      <c r="B1223" s="309" t="str">
        <f t="shared" ca="1" si="1765"/>
        <v>Depreciated Net Capex 2028</v>
      </c>
      <c r="C1223" s="398"/>
      <c r="D1223" s="398"/>
      <c r="E1223" s="398"/>
      <c r="F1223" s="398"/>
      <c r="G1223" s="398"/>
      <c r="H1223" s="398"/>
      <c r="I1223" s="398"/>
      <c r="J1223" s="398"/>
      <c r="K1223" s="398"/>
      <c r="L1223" s="398"/>
      <c r="M1223" s="398"/>
      <c r="N1223" s="398"/>
      <c r="O1223" s="398"/>
      <c r="P1223" s="398"/>
      <c r="Q1223" s="398"/>
      <c r="R1223" s="399"/>
      <c r="S1223" s="400">
        <f>(S1202*((1+S$11)^0.5)/S$10)</f>
        <v>0</v>
      </c>
      <c r="T1223" s="395">
        <f ca="1">IF(S1247="n/a",S1223,IFERROR(IF((OFFSET($C1223,0,$A1223))&lt;0,
MIN(0,S1223-(OFFSET($C1223,0,$A1223)/(OFFSET($C1218,-$A1222,$A1223)))),
MAX(0,S1223-(OFFSET($C1223,0,$A1223)/(OFFSET($C1218,-$A1222,$A1223))))),0))</f>
        <v>0</v>
      </c>
      <c r="U1223" s="395">
        <f t="shared" ca="1" si="1762"/>
        <v>0</v>
      </c>
      <c r="V1223" s="395">
        <f t="shared" ca="1" si="1763"/>
        <v>0</v>
      </c>
      <c r="W1223" s="395">
        <f t="shared" ca="1" si="1764"/>
        <v>0</v>
      </c>
      <c r="X1223" s="334"/>
      <c r="Y1223" s="334"/>
      <c r="Z1223" s="334"/>
      <c r="AA1223" s="249"/>
      <c r="AB1223" s="249"/>
    </row>
    <row r="1224" spans="1:28" hidden="1" outlineLevel="1">
      <c r="A1224" s="331">
        <v>17</v>
      </c>
      <c r="B1224" s="309" t="str">
        <f t="shared" ca="1" si="1765"/>
        <v>Depreciated Net Capex 2029</v>
      </c>
      <c r="C1224" s="398"/>
      <c r="D1224" s="398"/>
      <c r="E1224" s="398"/>
      <c r="F1224" s="398"/>
      <c r="G1224" s="398"/>
      <c r="H1224" s="398"/>
      <c r="I1224" s="398"/>
      <c r="J1224" s="398"/>
      <c r="K1224" s="398"/>
      <c r="L1224" s="398"/>
      <c r="M1224" s="398"/>
      <c r="N1224" s="398"/>
      <c r="O1224" s="398"/>
      <c r="P1224" s="398"/>
      <c r="Q1224" s="398"/>
      <c r="R1224" s="398"/>
      <c r="S1224" s="399"/>
      <c r="T1224" s="400">
        <f>(T1202*((1+T$11)^0.5)/T$10)</f>
        <v>0</v>
      </c>
      <c r="U1224" s="395">
        <f ca="1">IF(T1248="n/a",T1224,IFERROR(IF((OFFSET($C1224,0,$A1224))&lt;0,
MIN(0,T1224-(OFFSET($C1224,0,$A1224)/(OFFSET($C1219,-$A1223,$A1224)))),
MAX(0,T1224-(OFFSET($C1224,0,$A1224)/(OFFSET($C1219,-$A1223,$A1224))))),0))</f>
        <v>0</v>
      </c>
      <c r="V1224" s="395">
        <f t="shared" ca="1" si="1763"/>
        <v>0</v>
      </c>
      <c r="W1224" s="395">
        <f t="shared" ca="1" si="1764"/>
        <v>0</v>
      </c>
      <c r="X1224" s="334"/>
      <c r="Y1224" s="334"/>
      <c r="Z1224" s="334"/>
      <c r="AA1224" s="249"/>
      <c r="AB1224" s="249"/>
    </row>
    <row r="1225" spans="1:28" hidden="1" outlineLevel="1">
      <c r="A1225" s="331">
        <v>18</v>
      </c>
      <c r="B1225" s="309" t="str">
        <f t="shared" ca="1" si="1765"/>
        <v>Depreciated Net Capex 2030</v>
      </c>
      <c r="C1225" s="398"/>
      <c r="D1225" s="398"/>
      <c r="E1225" s="398"/>
      <c r="F1225" s="398"/>
      <c r="G1225" s="398"/>
      <c r="H1225" s="398"/>
      <c r="I1225" s="398"/>
      <c r="J1225" s="398"/>
      <c r="K1225" s="398"/>
      <c r="L1225" s="398"/>
      <c r="M1225" s="398"/>
      <c r="N1225" s="398"/>
      <c r="O1225" s="398"/>
      <c r="P1225" s="398"/>
      <c r="Q1225" s="398"/>
      <c r="R1225" s="398"/>
      <c r="S1225" s="398"/>
      <c r="T1225" s="399"/>
      <c r="U1225" s="400">
        <f>(U1202*((1+U$11)^0.5)/U$10)</f>
        <v>0</v>
      </c>
      <c r="V1225" s="395">
        <f ca="1">IF(U1249="n/a",U1225,IFERROR(IF((OFFSET($C1225,0,$A1225))&lt;0,
MIN(0,U1225-(OFFSET($C1225,0,$A1225)/(OFFSET($C1220,-$A1224,$A1225)))),
MAX(0,U1225-(OFFSET($C1225,0,$A1225)/(OFFSET($C1220,-$A1224,$A1225))))),0))</f>
        <v>0</v>
      </c>
      <c r="W1225" s="395">
        <f t="shared" ca="1" si="1764"/>
        <v>0</v>
      </c>
      <c r="X1225" s="334"/>
      <c r="Y1225" s="334"/>
      <c r="Z1225" s="334"/>
      <c r="AA1225" s="249"/>
      <c r="AB1225" s="249"/>
    </row>
    <row r="1226" spans="1:28" hidden="1" outlineLevel="1">
      <c r="A1226" s="331">
        <v>19</v>
      </c>
      <c r="B1226" s="309" t="str">
        <f t="shared" ca="1" si="1765"/>
        <v>Depreciated Net Capex 2031</v>
      </c>
      <c r="C1226" s="398"/>
      <c r="D1226" s="398"/>
      <c r="E1226" s="398"/>
      <c r="F1226" s="398"/>
      <c r="G1226" s="398"/>
      <c r="H1226" s="398"/>
      <c r="I1226" s="398"/>
      <c r="J1226" s="398"/>
      <c r="K1226" s="398"/>
      <c r="L1226" s="398"/>
      <c r="M1226" s="398"/>
      <c r="N1226" s="398"/>
      <c r="O1226" s="398"/>
      <c r="P1226" s="398"/>
      <c r="Q1226" s="398"/>
      <c r="R1226" s="398"/>
      <c r="S1226" s="398"/>
      <c r="T1226" s="398"/>
      <c r="U1226" s="399"/>
      <c r="V1226" s="400">
        <f>(V1202*((1+V$11)^0.5)/V$10)</f>
        <v>0</v>
      </c>
      <c r="W1226" s="395">
        <f ca="1">IF(V1250="n/a",V1226,IFERROR(IF((OFFSET($C1226,0,$A1226))&lt;0,
MIN(0,V1226-(OFFSET($C1226,0,$A1226)/(OFFSET($C1221,-$A1225,$A1226)))),
MAX(0,V1226-(OFFSET($C1226,0,$A1226)/(OFFSET($C1221,-$A1225,$A1226))))),0))</f>
        <v>0</v>
      </c>
      <c r="X1226" s="334"/>
      <c r="Y1226" s="334"/>
      <c r="Z1226" s="334"/>
      <c r="AA1226" s="249"/>
      <c r="AB1226" s="249"/>
    </row>
    <row r="1227" spans="1:28" hidden="1" outlineLevel="1">
      <c r="A1227" s="331">
        <v>20</v>
      </c>
      <c r="B1227" s="309" t="str">
        <f ca="1">"Depreciated Net Capex "&amp;OFFSET($C$6,0,A1227)</f>
        <v>Depreciated Net Capex 2032</v>
      </c>
      <c r="C1227" s="398"/>
      <c r="D1227" s="398"/>
      <c r="E1227" s="398"/>
      <c r="F1227" s="398"/>
      <c r="G1227" s="398"/>
      <c r="H1227" s="398"/>
      <c r="I1227" s="398"/>
      <c r="J1227" s="398"/>
      <c r="K1227" s="398"/>
      <c r="L1227" s="398"/>
      <c r="M1227" s="398"/>
      <c r="N1227" s="398"/>
      <c r="O1227" s="398"/>
      <c r="P1227" s="398"/>
      <c r="Q1227" s="398"/>
      <c r="R1227" s="398"/>
      <c r="S1227" s="398"/>
      <c r="T1227" s="398"/>
      <c r="U1227" s="398"/>
      <c r="V1227" s="399"/>
      <c r="W1227" s="395">
        <f>(W1202*((1+W$11)^0.5)/W$10)</f>
        <v>0</v>
      </c>
      <c r="X1227" s="249"/>
      <c r="Y1227" s="249"/>
      <c r="Z1227" s="249"/>
      <c r="AA1227" s="249"/>
      <c r="AB1227" s="249"/>
    </row>
    <row r="1228" spans="1:28" hidden="1" outlineLevel="1">
      <c r="A1228" s="249"/>
      <c r="B1228" s="332"/>
      <c r="C1228" s="395"/>
      <c r="D1228" s="395"/>
      <c r="E1228" s="395"/>
      <c r="F1228" s="395"/>
      <c r="G1228" s="395"/>
      <c r="H1228" s="395"/>
      <c r="I1228" s="395"/>
      <c r="J1228" s="395"/>
      <c r="K1228" s="395"/>
      <c r="L1228" s="395"/>
      <c r="M1228" s="395"/>
      <c r="N1228" s="395"/>
      <c r="O1228" s="395"/>
      <c r="P1228" s="395"/>
      <c r="Q1228" s="395"/>
      <c r="R1228" s="395"/>
      <c r="S1228" s="395"/>
      <c r="T1228" s="395"/>
      <c r="U1228" s="395"/>
      <c r="V1228" s="395"/>
      <c r="W1228" s="395"/>
      <c r="X1228" s="249"/>
      <c r="Y1228" s="249"/>
      <c r="Z1228" s="249"/>
      <c r="AA1228" s="249"/>
      <c r="AB1228" s="249"/>
    </row>
    <row r="1229" spans="1:28" hidden="1" outlineLevel="1">
      <c r="A1229" s="249"/>
      <c r="B1229" s="332"/>
      <c r="C1229" s="395"/>
      <c r="D1229" s="395"/>
      <c r="E1229" s="395"/>
      <c r="F1229" s="395"/>
      <c r="G1229" s="395"/>
      <c r="H1229" s="395"/>
      <c r="I1229" s="395"/>
      <c r="J1229" s="395"/>
      <c r="K1229" s="395"/>
      <c r="L1229" s="395"/>
      <c r="M1229" s="395"/>
      <c r="N1229" s="395"/>
      <c r="O1229" s="395"/>
      <c r="P1229" s="395"/>
      <c r="Q1229" s="395"/>
      <c r="R1229" s="395"/>
      <c r="S1229" s="395"/>
      <c r="T1229" s="395"/>
      <c r="U1229" s="395"/>
      <c r="V1229" s="395"/>
      <c r="W1229" s="395"/>
      <c r="X1229" s="249"/>
      <c r="Y1229" s="249"/>
      <c r="Z1229" s="249"/>
      <c r="AA1229" s="249"/>
      <c r="AB1229" s="249"/>
    </row>
    <row r="1230" spans="1:28" hidden="1" outlineLevel="1">
      <c r="A1230" s="249"/>
      <c r="B1230" s="309" t="s">
        <v>298</v>
      </c>
      <c r="C1230" s="395"/>
      <c r="D1230" s="395">
        <f t="shared" ref="D1230" ca="1" si="1766">IF(C1230="n/a","n/a",IF(AND(C1230&lt;1,D1204=0),0,
IF(D1204=0,C1230-1,
IF(C1230&lt;1,D1205,
(((C1230-1)*(C1206-(C1206/(C1230))))+((D1204/D$10)*D1205))/(D1206)))))</f>
        <v>0</v>
      </c>
      <c r="E1230" s="395">
        <f t="shared" ref="E1230" ca="1" si="1767">IF(D1230="n/a","n/a",IF(AND(D1230&lt;1,E1204=0),0,
IF(E1204=0,D1230-1,
IF(D1230&lt;1,E1205,
(((D1230-1)*(D1206-(D1206/(D1230))))+((E1204/E$10)*E1205))/(E1206)))))</f>
        <v>0</v>
      </c>
      <c r="F1230" s="395">
        <f t="shared" ref="F1230" ca="1" si="1768">IF(E1230="n/a","n/a",IF(AND(E1230&lt;1,F1204=0),0,
IF(F1204=0,E1230-1,
IF(E1230&lt;1,F1205,
(((E1230-1)*(E1206-(E1206/(E1230))))+((F1204/F$10)*F1205))/(F1206)))))</f>
        <v>0</v>
      </c>
      <c r="G1230" s="395">
        <f t="shared" ref="G1230" ca="1" si="1769">IF(F1230="n/a","n/a",IF(AND(F1230&lt;1,G1204=0),0,
IF(G1204=0,F1230-1,
IF(F1230&lt;1,G1205,
(((F1230-1)*(F1206-(F1206/(F1230))))+((G1204/G$10)*G1205))/(G1206)))))</f>
        <v>0</v>
      </c>
      <c r="H1230" s="395">
        <f ca="1">IF(G1230="n/a","n/a",IF(AND(G1230&lt;1,H1204=0),0,
IF(H1204=0,G1230-1,
IF(G1230&lt;1,H1205,
(((G1230-1)*(G1206-(G1206/(G1230))))+((H1204/H$10)*H1205))/(H1206)))))</f>
        <v>0</v>
      </c>
      <c r="I1230" s="395">
        <f t="shared" ref="I1230" ca="1" si="1770">IF(H1230="n/a","n/a",IF(AND(H1230&lt;1,I1204=0),0,
IF(I1204=0,H1230-1,
IF(H1230&lt;1,I1205,
(((H1230-1)*(H1206-(H1206/(H1230))))+((I1204/I$10)*I1205))/(I1206)))))</f>
        <v>0</v>
      </c>
      <c r="J1230" s="395">
        <f t="shared" ref="J1230" ca="1" si="1771">IF(I1230="n/a","n/a",IF(AND(I1230&lt;1,J1204=0),0,
IF(J1204=0,I1230-1,
IF(I1230&lt;1,J1205,
(((I1230-1)*(I1206-(I1206/(I1230))))+((J1204/J$10)*J1205))/(J1206)))))</f>
        <v>0</v>
      </c>
      <c r="K1230" s="395">
        <f t="shared" ref="K1230" ca="1" si="1772">IF(J1230="n/a","n/a",IF(AND(J1230&lt;1,K1204=0),0,
IF(K1204=0,J1230-1,
IF(J1230&lt;1,K1205,
(((J1230-1)*(J1206-(J1206/(J1230))))+((K1204/K$10)*K1205))/(K1206)))))</f>
        <v>0</v>
      </c>
      <c r="L1230" s="395">
        <f t="shared" ref="L1230" ca="1" si="1773">IF(K1230="n/a","n/a",IF(AND(K1230&lt;1,L1204=0),0,
IF(L1204=0,K1230-1,
IF(K1230&lt;1,L1205,
(((K1230-1)*(K1206-(K1206/(K1230))))+((L1204/L$10)*L1205))/(L1206)))))</f>
        <v>0</v>
      </c>
      <c r="M1230" s="395">
        <f t="shared" ref="M1230" ca="1" si="1774">IF(L1230="n/a","n/a",IF(AND(L1230&lt;1,M1204=0),0,
IF(M1204=0,L1230-1,
IF(L1230&lt;1,M1205,
(((L1230-1)*(L1206-(L1206/(L1230))))+((M1204/M$10)*M1205))/(M1206)))))</f>
        <v>0</v>
      </c>
      <c r="N1230" s="395">
        <f t="shared" ref="N1230" ca="1" si="1775">IF(M1230="n/a","n/a",IF(AND(M1230&lt;1,N1204=0),0,
IF(N1204=0,M1230-1,
IF(M1230&lt;1,N1205,
(((M1230-1)*(M1206-(M1206/(M1230))))+((N1204/N$10)*N1205))/(N1206)))))</f>
        <v>0</v>
      </c>
      <c r="O1230" s="395">
        <f t="shared" ref="O1230" ca="1" si="1776">IF(N1230="n/a","n/a",IF(AND(N1230&lt;1,O1204=0),0,
IF(O1204=0,N1230-1,
IF(N1230&lt;1,O1205,
(((N1230-1)*(N1206-(N1206/(N1230))))+((O1204/O$10)*O1205))/(O1206)))))</f>
        <v>0</v>
      </c>
      <c r="P1230" s="395">
        <f t="shared" ref="P1230" ca="1" si="1777">IF(O1230="n/a","n/a",IF(AND(O1230&lt;1,P1204=0),0,
IF(P1204=0,O1230-1,
IF(O1230&lt;1,P1205,
(((O1230-1)*(O1206-(O1206/(O1230))))+((P1204/P$10)*P1205))/(P1206)))))</f>
        <v>0</v>
      </c>
      <c r="Q1230" s="395">
        <f t="shared" ref="Q1230" ca="1" si="1778">IF(P1230="n/a","n/a",IF(AND(P1230&lt;1,Q1204=0),0,
IF(Q1204=0,P1230-1,
IF(P1230&lt;1,Q1205,
(((P1230-1)*(P1206-(P1206/(P1230))))+((Q1204/Q$10)*Q1205))/(Q1206)))))</f>
        <v>0</v>
      </c>
      <c r="R1230" s="395">
        <f t="shared" ref="R1230" ca="1" si="1779">IF(Q1230="n/a","n/a",IF(AND(Q1230&lt;1,R1204=0),0,
IF(R1204=0,Q1230-1,
IF(Q1230&lt;1,R1205,
(((Q1230-1)*(Q1206-(Q1206/(Q1230))))+((R1204/R$10)*R1205))/(R1206)))))</f>
        <v>0</v>
      </c>
      <c r="S1230" s="395">
        <f t="shared" ref="S1230" ca="1" si="1780">IF(R1230="n/a","n/a",IF(AND(R1230&lt;1,S1204=0),0,
IF(S1204=0,R1230-1,
IF(R1230&lt;1,S1205,
(((R1230-1)*(R1206-(R1206/(R1230))))+((S1204/S$10)*S1205))/(S1206)))))</f>
        <v>0</v>
      </c>
      <c r="T1230" s="395">
        <f t="shared" ref="T1230" ca="1" si="1781">IF(S1230="n/a","n/a",IF(AND(S1230&lt;1,T1204=0),0,
IF(T1204=0,S1230-1,
IF(S1230&lt;1,T1205,
(((S1230-1)*(S1206-(S1206/(S1230))))+((T1204/T$10)*T1205))/(T1206)))))</f>
        <v>0</v>
      </c>
      <c r="U1230" s="395">
        <f t="shared" ref="U1230" ca="1" si="1782">IF(T1230="n/a","n/a",IF(AND(T1230&lt;1,U1204=0),0,
IF(U1204=0,T1230-1,
IF(T1230&lt;1,U1205,
(((T1230-1)*(T1206-(T1206/(T1230))))+((U1204/U$10)*U1205))/(U1206)))))</f>
        <v>0</v>
      </c>
      <c r="V1230" s="395">
        <f t="shared" ref="V1230" ca="1" si="1783">IF(U1230="n/a","n/a",IF(AND(U1230&lt;1,V1204=0),0,
IF(V1204=0,U1230-1,
IF(U1230&lt;1,V1205,
(((U1230-1)*(U1206-(U1206/(U1230))))+((V1204/V$10)*V1205))/(V1206)))))</f>
        <v>0</v>
      </c>
      <c r="W1230" s="395">
        <f t="shared" ref="W1230" ca="1" si="1784">IF(V1230="n/a","n/a",IF(AND(V1230&lt;1,W1204=0),0,
IF(W1204=0,V1230-1,
IF(V1230&lt;1,W1205,
(((V1230-1)*(V1206-(V1206/(V1230))))+((W1204/W$10)*W1205))/(W1206)))))</f>
        <v>0</v>
      </c>
      <c r="X1230" s="249"/>
      <c r="Y1230" s="249"/>
      <c r="Z1230" s="249"/>
      <c r="AA1230" s="249"/>
      <c r="AB1230" s="249"/>
    </row>
    <row r="1231" spans="1:28" hidden="1" outlineLevel="1">
      <c r="A1231" s="249"/>
      <c r="B1231" s="309" t="s">
        <v>191</v>
      </c>
      <c r="C1231" s="395">
        <f ca="1">C1203</f>
        <v>0</v>
      </c>
      <c r="D1231" s="395">
        <f t="shared" ref="D1231" ca="1" si="1785">IF(C1231="n/a","n/a",MAX(0,C1231-1))</f>
        <v>0</v>
      </c>
      <c r="E1231" s="395">
        <f t="shared" ref="E1231:E1232" ca="1" si="1786">IF(D1231="n/a","n/a",MAX(0,D1231-1))</f>
        <v>0</v>
      </c>
      <c r="F1231" s="395">
        <f t="shared" ref="F1231:F1233" ca="1" si="1787">IF(E1231="n/a","n/a",MAX(0,E1231-1))</f>
        <v>0</v>
      </c>
      <c r="G1231" s="395">
        <f t="shared" ref="G1231:G1234" ca="1" si="1788">IF(F1231="n/a","n/a",MAX(0,F1231-1))</f>
        <v>0</v>
      </c>
      <c r="H1231" s="395">
        <f t="shared" ref="H1231:H1235" ca="1" si="1789">IF(G1231="n/a","n/a",MAX(0,G1231-1))</f>
        <v>0</v>
      </c>
      <c r="I1231" s="395">
        <f t="shared" ref="I1231:I1236" ca="1" si="1790">IF(H1231="n/a","n/a",MAX(0,H1231-1))</f>
        <v>0</v>
      </c>
      <c r="J1231" s="395">
        <f t="shared" ref="J1231:J1237" ca="1" si="1791">IF(I1231="n/a","n/a",MAX(0,I1231-1))</f>
        <v>0</v>
      </c>
      <c r="K1231" s="395">
        <f t="shared" ref="K1231:K1238" ca="1" si="1792">IF(J1231="n/a","n/a",MAX(0,J1231-1))</f>
        <v>0</v>
      </c>
      <c r="L1231" s="395">
        <f t="shared" ref="L1231:L1239" ca="1" si="1793">IF(K1231="n/a","n/a",MAX(0,K1231-1))</f>
        <v>0</v>
      </c>
      <c r="M1231" s="395">
        <f t="shared" ref="M1231:M1240" ca="1" si="1794">IF(L1231="n/a","n/a",MAX(0,L1231-1))</f>
        <v>0</v>
      </c>
      <c r="N1231" s="395">
        <f t="shared" ref="N1231:N1241" ca="1" si="1795">IF(M1231="n/a","n/a",MAX(0,M1231-1))</f>
        <v>0</v>
      </c>
      <c r="O1231" s="395">
        <f t="shared" ref="O1231:O1242" ca="1" si="1796">IF(N1231="n/a","n/a",MAX(0,N1231-1))</f>
        <v>0</v>
      </c>
      <c r="P1231" s="395">
        <f t="shared" ref="P1231:P1243" ca="1" si="1797">IF(O1231="n/a","n/a",MAX(0,O1231-1))</f>
        <v>0</v>
      </c>
      <c r="Q1231" s="395">
        <f t="shared" ref="Q1231:Q1244" ca="1" si="1798">IF(P1231="n/a","n/a",MAX(0,P1231-1))</f>
        <v>0</v>
      </c>
      <c r="R1231" s="395">
        <f t="shared" ref="R1231:R1245" ca="1" si="1799">IF(Q1231="n/a","n/a",MAX(0,Q1231-1))</f>
        <v>0</v>
      </c>
      <c r="S1231" s="395">
        <f t="shared" ref="S1231:S1246" ca="1" si="1800">IF(R1231="n/a","n/a",MAX(0,R1231-1))</f>
        <v>0</v>
      </c>
      <c r="T1231" s="395">
        <f t="shared" ref="T1231:T1247" ca="1" si="1801">IF(S1231="n/a","n/a",MAX(0,S1231-1))</f>
        <v>0</v>
      </c>
      <c r="U1231" s="395">
        <f t="shared" ref="U1231:U1248" ca="1" si="1802">IF(T1231="n/a","n/a",MAX(0,T1231-1))</f>
        <v>0</v>
      </c>
      <c r="V1231" s="395">
        <f t="shared" ref="V1231:V1249" ca="1" si="1803">IF(U1231="n/a","n/a",MAX(0,U1231-1))</f>
        <v>0</v>
      </c>
      <c r="W1231" s="395">
        <f t="shared" ref="W1231:W1249" ca="1" si="1804">IF(V1231="n/a","n/a",MAX(0,V1231-1))</f>
        <v>0</v>
      </c>
      <c r="X1231" s="249"/>
      <c r="Y1231" s="249"/>
      <c r="Z1231" s="249"/>
      <c r="AA1231" s="249"/>
      <c r="AB1231" s="249"/>
    </row>
    <row r="1232" spans="1:28" hidden="1" outlineLevel="1">
      <c r="A1232" s="249"/>
      <c r="B1232" s="309" t="str">
        <f t="shared" ref="B1232:B1251" ca="1" si="1805">"RL Capex "&amp;OFFSET($C$6,0,A1208)</f>
        <v>RL Capex 2013</v>
      </c>
      <c r="C1232" s="396"/>
      <c r="D1232" s="400">
        <f ca="1">D1203</f>
        <v>0</v>
      </c>
      <c r="E1232" s="395">
        <f t="shared" ca="1" si="1786"/>
        <v>0</v>
      </c>
      <c r="F1232" s="395">
        <f t="shared" ca="1" si="1787"/>
        <v>0</v>
      </c>
      <c r="G1232" s="395">
        <f t="shared" ca="1" si="1788"/>
        <v>0</v>
      </c>
      <c r="H1232" s="395">
        <f t="shared" ca="1" si="1789"/>
        <v>0</v>
      </c>
      <c r="I1232" s="395">
        <f t="shared" ca="1" si="1790"/>
        <v>0</v>
      </c>
      <c r="J1232" s="395">
        <f t="shared" ca="1" si="1791"/>
        <v>0</v>
      </c>
      <c r="K1232" s="395">
        <f t="shared" ca="1" si="1792"/>
        <v>0</v>
      </c>
      <c r="L1232" s="395">
        <f t="shared" ca="1" si="1793"/>
        <v>0</v>
      </c>
      <c r="M1232" s="395">
        <f t="shared" ca="1" si="1794"/>
        <v>0</v>
      </c>
      <c r="N1232" s="395">
        <f t="shared" ca="1" si="1795"/>
        <v>0</v>
      </c>
      <c r="O1232" s="395">
        <f t="shared" ca="1" si="1796"/>
        <v>0</v>
      </c>
      <c r="P1232" s="395">
        <f t="shared" ca="1" si="1797"/>
        <v>0</v>
      </c>
      <c r="Q1232" s="395">
        <f t="shared" ca="1" si="1798"/>
        <v>0</v>
      </c>
      <c r="R1232" s="395">
        <f t="shared" ca="1" si="1799"/>
        <v>0</v>
      </c>
      <c r="S1232" s="395">
        <f t="shared" ca="1" si="1800"/>
        <v>0</v>
      </c>
      <c r="T1232" s="395">
        <f t="shared" ca="1" si="1801"/>
        <v>0</v>
      </c>
      <c r="U1232" s="395">
        <f t="shared" ca="1" si="1802"/>
        <v>0</v>
      </c>
      <c r="V1232" s="395">
        <f t="shared" ca="1" si="1803"/>
        <v>0</v>
      </c>
      <c r="W1232" s="395">
        <f t="shared" ca="1" si="1804"/>
        <v>0</v>
      </c>
      <c r="X1232" s="249"/>
      <c r="Y1232" s="249"/>
      <c r="Z1232" s="249"/>
      <c r="AA1232" s="249"/>
      <c r="AB1232" s="249"/>
    </row>
    <row r="1233" spans="1:28" hidden="1" outlineLevel="1">
      <c r="A1233" s="249"/>
      <c r="B1233" s="309" t="str">
        <f t="shared" ca="1" si="1805"/>
        <v>RL Capex 2014</v>
      </c>
      <c r="C1233" s="401"/>
      <c r="D1233" s="396"/>
      <c r="E1233" s="400">
        <f ca="1">E1203</f>
        <v>0</v>
      </c>
      <c r="F1233" s="395">
        <f t="shared" ca="1" si="1787"/>
        <v>0</v>
      </c>
      <c r="G1233" s="395">
        <f t="shared" ca="1" si="1788"/>
        <v>0</v>
      </c>
      <c r="H1233" s="395">
        <f t="shared" ca="1" si="1789"/>
        <v>0</v>
      </c>
      <c r="I1233" s="395">
        <f t="shared" ca="1" si="1790"/>
        <v>0</v>
      </c>
      <c r="J1233" s="395">
        <f t="shared" ca="1" si="1791"/>
        <v>0</v>
      </c>
      <c r="K1233" s="395">
        <f t="shared" ca="1" si="1792"/>
        <v>0</v>
      </c>
      <c r="L1233" s="395">
        <f t="shared" ca="1" si="1793"/>
        <v>0</v>
      </c>
      <c r="M1233" s="395">
        <f t="shared" ca="1" si="1794"/>
        <v>0</v>
      </c>
      <c r="N1233" s="395">
        <f t="shared" ca="1" si="1795"/>
        <v>0</v>
      </c>
      <c r="O1233" s="395">
        <f t="shared" ca="1" si="1796"/>
        <v>0</v>
      </c>
      <c r="P1233" s="395">
        <f t="shared" ca="1" si="1797"/>
        <v>0</v>
      </c>
      <c r="Q1233" s="395">
        <f t="shared" ca="1" si="1798"/>
        <v>0</v>
      </c>
      <c r="R1233" s="395">
        <f t="shared" ca="1" si="1799"/>
        <v>0</v>
      </c>
      <c r="S1233" s="395">
        <f t="shared" ca="1" si="1800"/>
        <v>0</v>
      </c>
      <c r="T1233" s="395">
        <f t="shared" ca="1" si="1801"/>
        <v>0</v>
      </c>
      <c r="U1233" s="395">
        <f t="shared" ca="1" si="1802"/>
        <v>0</v>
      </c>
      <c r="V1233" s="395">
        <f t="shared" ca="1" si="1803"/>
        <v>0</v>
      </c>
      <c r="W1233" s="395">
        <f t="shared" ca="1" si="1804"/>
        <v>0</v>
      </c>
      <c r="X1233" s="249"/>
      <c r="Y1233" s="249"/>
      <c r="Z1233" s="249"/>
      <c r="AA1233" s="249"/>
      <c r="AB1233" s="249"/>
    </row>
    <row r="1234" spans="1:28" hidden="1" outlineLevel="1">
      <c r="A1234" s="249"/>
      <c r="B1234" s="309" t="str">
        <f t="shared" ca="1" si="1805"/>
        <v>RL Capex 2015</v>
      </c>
      <c r="C1234" s="401"/>
      <c r="D1234" s="401"/>
      <c r="E1234" s="396"/>
      <c r="F1234" s="400">
        <f ca="1">F1203</f>
        <v>0</v>
      </c>
      <c r="G1234" s="395">
        <f t="shared" ca="1" si="1788"/>
        <v>0</v>
      </c>
      <c r="H1234" s="395">
        <f t="shared" ca="1" si="1789"/>
        <v>0</v>
      </c>
      <c r="I1234" s="395">
        <f t="shared" ca="1" si="1790"/>
        <v>0</v>
      </c>
      <c r="J1234" s="395">
        <f t="shared" ca="1" si="1791"/>
        <v>0</v>
      </c>
      <c r="K1234" s="395">
        <f t="shared" ca="1" si="1792"/>
        <v>0</v>
      </c>
      <c r="L1234" s="395">
        <f t="shared" ca="1" si="1793"/>
        <v>0</v>
      </c>
      <c r="M1234" s="395">
        <f t="shared" ca="1" si="1794"/>
        <v>0</v>
      </c>
      <c r="N1234" s="395">
        <f t="shared" ca="1" si="1795"/>
        <v>0</v>
      </c>
      <c r="O1234" s="395">
        <f t="shared" ca="1" si="1796"/>
        <v>0</v>
      </c>
      <c r="P1234" s="395">
        <f t="shared" ca="1" si="1797"/>
        <v>0</v>
      </c>
      <c r="Q1234" s="395">
        <f t="shared" ca="1" si="1798"/>
        <v>0</v>
      </c>
      <c r="R1234" s="395">
        <f t="shared" ca="1" si="1799"/>
        <v>0</v>
      </c>
      <c r="S1234" s="395">
        <f t="shared" ca="1" si="1800"/>
        <v>0</v>
      </c>
      <c r="T1234" s="395">
        <f t="shared" ca="1" si="1801"/>
        <v>0</v>
      </c>
      <c r="U1234" s="395">
        <f t="shared" ca="1" si="1802"/>
        <v>0</v>
      </c>
      <c r="V1234" s="395">
        <f t="shared" ca="1" si="1803"/>
        <v>0</v>
      </c>
      <c r="W1234" s="395">
        <f t="shared" ca="1" si="1804"/>
        <v>0</v>
      </c>
      <c r="X1234" s="249"/>
      <c r="Y1234" s="249"/>
      <c r="Z1234" s="249"/>
      <c r="AA1234" s="249"/>
      <c r="AB1234" s="249"/>
    </row>
    <row r="1235" spans="1:28" hidden="1" outlineLevel="1">
      <c r="A1235" s="249"/>
      <c r="B1235" s="309" t="str">
        <f t="shared" ca="1" si="1805"/>
        <v>RL Capex 2016</v>
      </c>
      <c r="C1235" s="401"/>
      <c r="D1235" s="401"/>
      <c r="E1235" s="401"/>
      <c r="F1235" s="396"/>
      <c r="G1235" s="400">
        <f ca="1">G1203</f>
        <v>0</v>
      </c>
      <c r="H1235" s="395">
        <f t="shared" ca="1" si="1789"/>
        <v>0</v>
      </c>
      <c r="I1235" s="395">
        <f t="shared" ca="1" si="1790"/>
        <v>0</v>
      </c>
      <c r="J1235" s="395">
        <f t="shared" ca="1" si="1791"/>
        <v>0</v>
      </c>
      <c r="K1235" s="395">
        <f t="shared" ca="1" si="1792"/>
        <v>0</v>
      </c>
      <c r="L1235" s="395">
        <f t="shared" ca="1" si="1793"/>
        <v>0</v>
      </c>
      <c r="M1235" s="395">
        <f t="shared" ca="1" si="1794"/>
        <v>0</v>
      </c>
      <c r="N1235" s="395">
        <f t="shared" ca="1" si="1795"/>
        <v>0</v>
      </c>
      <c r="O1235" s="395">
        <f t="shared" ca="1" si="1796"/>
        <v>0</v>
      </c>
      <c r="P1235" s="395">
        <f t="shared" ca="1" si="1797"/>
        <v>0</v>
      </c>
      <c r="Q1235" s="395">
        <f t="shared" ca="1" si="1798"/>
        <v>0</v>
      </c>
      <c r="R1235" s="395">
        <f t="shared" ca="1" si="1799"/>
        <v>0</v>
      </c>
      <c r="S1235" s="395">
        <f t="shared" ca="1" si="1800"/>
        <v>0</v>
      </c>
      <c r="T1235" s="395">
        <f t="shared" ca="1" si="1801"/>
        <v>0</v>
      </c>
      <c r="U1235" s="395">
        <f t="shared" ca="1" si="1802"/>
        <v>0</v>
      </c>
      <c r="V1235" s="395">
        <f t="shared" ca="1" si="1803"/>
        <v>0</v>
      </c>
      <c r="W1235" s="395">
        <f t="shared" ca="1" si="1804"/>
        <v>0</v>
      </c>
      <c r="X1235" s="249"/>
      <c r="Y1235" s="249"/>
      <c r="Z1235" s="249"/>
      <c r="AA1235" s="249"/>
      <c r="AB1235" s="249"/>
    </row>
    <row r="1236" spans="1:28" hidden="1" outlineLevel="1">
      <c r="A1236" s="249"/>
      <c r="B1236" s="309" t="str">
        <f t="shared" ca="1" si="1805"/>
        <v>RL Capex 2017</v>
      </c>
      <c r="C1236" s="401"/>
      <c r="D1236" s="401"/>
      <c r="E1236" s="401"/>
      <c r="F1236" s="401"/>
      <c r="G1236" s="396"/>
      <c r="H1236" s="400">
        <f ca="1">H1203</f>
        <v>0</v>
      </c>
      <c r="I1236" s="395">
        <f t="shared" ca="1" si="1790"/>
        <v>0</v>
      </c>
      <c r="J1236" s="395">
        <f t="shared" ca="1" si="1791"/>
        <v>0</v>
      </c>
      <c r="K1236" s="395">
        <f t="shared" ca="1" si="1792"/>
        <v>0</v>
      </c>
      <c r="L1236" s="395">
        <f t="shared" ca="1" si="1793"/>
        <v>0</v>
      </c>
      <c r="M1236" s="395">
        <f t="shared" ca="1" si="1794"/>
        <v>0</v>
      </c>
      <c r="N1236" s="395">
        <f t="shared" ca="1" si="1795"/>
        <v>0</v>
      </c>
      <c r="O1236" s="395">
        <f t="shared" ca="1" si="1796"/>
        <v>0</v>
      </c>
      <c r="P1236" s="395">
        <f t="shared" ca="1" si="1797"/>
        <v>0</v>
      </c>
      <c r="Q1236" s="395">
        <f t="shared" ca="1" si="1798"/>
        <v>0</v>
      </c>
      <c r="R1236" s="395">
        <f t="shared" ca="1" si="1799"/>
        <v>0</v>
      </c>
      <c r="S1236" s="395">
        <f t="shared" ca="1" si="1800"/>
        <v>0</v>
      </c>
      <c r="T1236" s="395">
        <f t="shared" ca="1" si="1801"/>
        <v>0</v>
      </c>
      <c r="U1236" s="395">
        <f t="shared" ca="1" si="1802"/>
        <v>0</v>
      </c>
      <c r="V1236" s="395">
        <f t="shared" ca="1" si="1803"/>
        <v>0</v>
      </c>
      <c r="W1236" s="395">
        <f t="shared" ca="1" si="1804"/>
        <v>0</v>
      </c>
      <c r="X1236" s="249"/>
      <c r="Y1236" s="249"/>
      <c r="Z1236" s="249"/>
      <c r="AA1236" s="249"/>
      <c r="AB1236" s="249"/>
    </row>
    <row r="1237" spans="1:28" hidden="1" outlineLevel="1">
      <c r="A1237" s="249"/>
      <c r="B1237" s="309" t="str">
        <f t="shared" ca="1" si="1805"/>
        <v>RL Capex 2018</v>
      </c>
      <c r="C1237" s="401"/>
      <c r="D1237" s="401"/>
      <c r="E1237" s="401"/>
      <c r="F1237" s="401"/>
      <c r="G1237" s="401"/>
      <c r="H1237" s="396"/>
      <c r="I1237" s="400">
        <f ca="1">I1203</f>
        <v>0</v>
      </c>
      <c r="J1237" s="395">
        <f t="shared" ca="1" si="1791"/>
        <v>0</v>
      </c>
      <c r="K1237" s="395">
        <f t="shared" ca="1" si="1792"/>
        <v>0</v>
      </c>
      <c r="L1237" s="395">
        <f t="shared" ca="1" si="1793"/>
        <v>0</v>
      </c>
      <c r="M1237" s="395">
        <f t="shared" ca="1" si="1794"/>
        <v>0</v>
      </c>
      <c r="N1237" s="395">
        <f t="shared" ca="1" si="1795"/>
        <v>0</v>
      </c>
      <c r="O1237" s="395">
        <f t="shared" ca="1" si="1796"/>
        <v>0</v>
      </c>
      <c r="P1237" s="395">
        <f t="shared" ca="1" si="1797"/>
        <v>0</v>
      </c>
      <c r="Q1237" s="395">
        <f t="shared" ca="1" si="1798"/>
        <v>0</v>
      </c>
      <c r="R1237" s="395">
        <f t="shared" ca="1" si="1799"/>
        <v>0</v>
      </c>
      <c r="S1237" s="395">
        <f t="shared" ca="1" si="1800"/>
        <v>0</v>
      </c>
      <c r="T1237" s="395">
        <f t="shared" ca="1" si="1801"/>
        <v>0</v>
      </c>
      <c r="U1237" s="395">
        <f t="shared" ca="1" si="1802"/>
        <v>0</v>
      </c>
      <c r="V1237" s="395">
        <f t="shared" ca="1" si="1803"/>
        <v>0</v>
      </c>
      <c r="W1237" s="395">
        <f t="shared" ca="1" si="1804"/>
        <v>0</v>
      </c>
      <c r="X1237" s="249"/>
      <c r="Y1237" s="249"/>
      <c r="Z1237" s="249"/>
      <c r="AA1237" s="249"/>
      <c r="AB1237" s="249"/>
    </row>
    <row r="1238" spans="1:28" hidden="1" outlineLevel="1">
      <c r="A1238" s="249"/>
      <c r="B1238" s="309" t="str">
        <f t="shared" ca="1" si="1805"/>
        <v>RL Capex 2019</v>
      </c>
      <c r="C1238" s="401"/>
      <c r="D1238" s="401"/>
      <c r="E1238" s="401"/>
      <c r="F1238" s="401"/>
      <c r="G1238" s="401"/>
      <c r="H1238" s="401"/>
      <c r="I1238" s="396"/>
      <c r="J1238" s="400">
        <f ca="1">J1203</f>
        <v>0</v>
      </c>
      <c r="K1238" s="395">
        <f t="shared" ca="1" si="1792"/>
        <v>0</v>
      </c>
      <c r="L1238" s="395">
        <f t="shared" ca="1" si="1793"/>
        <v>0</v>
      </c>
      <c r="M1238" s="395">
        <f t="shared" ca="1" si="1794"/>
        <v>0</v>
      </c>
      <c r="N1238" s="395">
        <f t="shared" ca="1" si="1795"/>
        <v>0</v>
      </c>
      <c r="O1238" s="395">
        <f t="shared" ca="1" si="1796"/>
        <v>0</v>
      </c>
      <c r="P1238" s="395">
        <f t="shared" ca="1" si="1797"/>
        <v>0</v>
      </c>
      <c r="Q1238" s="395">
        <f t="shared" ca="1" si="1798"/>
        <v>0</v>
      </c>
      <c r="R1238" s="395">
        <f t="shared" ca="1" si="1799"/>
        <v>0</v>
      </c>
      <c r="S1238" s="395">
        <f t="shared" ca="1" si="1800"/>
        <v>0</v>
      </c>
      <c r="T1238" s="395">
        <f t="shared" ca="1" si="1801"/>
        <v>0</v>
      </c>
      <c r="U1238" s="395">
        <f t="shared" ca="1" si="1802"/>
        <v>0</v>
      </c>
      <c r="V1238" s="395">
        <f t="shared" ca="1" si="1803"/>
        <v>0</v>
      </c>
      <c r="W1238" s="395">
        <f t="shared" ca="1" si="1804"/>
        <v>0</v>
      </c>
      <c r="X1238" s="249"/>
      <c r="Y1238" s="249"/>
      <c r="Z1238" s="249"/>
      <c r="AA1238" s="249"/>
      <c r="AB1238" s="249"/>
    </row>
    <row r="1239" spans="1:28" hidden="1" outlineLevel="1">
      <c r="A1239" s="249"/>
      <c r="B1239" s="309" t="str">
        <f t="shared" ca="1" si="1805"/>
        <v>RL Capex 2020</v>
      </c>
      <c r="C1239" s="401"/>
      <c r="D1239" s="401"/>
      <c r="E1239" s="401"/>
      <c r="F1239" s="401"/>
      <c r="G1239" s="401"/>
      <c r="H1239" s="401"/>
      <c r="I1239" s="401"/>
      <c r="J1239" s="396"/>
      <c r="K1239" s="400">
        <f ca="1">K1203</f>
        <v>0</v>
      </c>
      <c r="L1239" s="395">
        <f t="shared" ca="1" si="1793"/>
        <v>0</v>
      </c>
      <c r="M1239" s="395">
        <f t="shared" ca="1" si="1794"/>
        <v>0</v>
      </c>
      <c r="N1239" s="395">
        <f t="shared" ca="1" si="1795"/>
        <v>0</v>
      </c>
      <c r="O1239" s="395">
        <f t="shared" ca="1" si="1796"/>
        <v>0</v>
      </c>
      <c r="P1239" s="395">
        <f t="shared" ca="1" si="1797"/>
        <v>0</v>
      </c>
      <c r="Q1239" s="395">
        <f t="shared" ca="1" si="1798"/>
        <v>0</v>
      </c>
      <c r="R1239" s="395">
        <f t="shared" ca="1" si="1799"/>
        <v>0</v>
      </c>
      <c r="S1239" s="395">
        <f t="shared" ca="1" si="1800"/>
        <v>0</v>
      </c>
      <c r="T1239" s="395">
        <f t="shared" ca="1" si="1801"/>
        <v>0</v>
      </c>
      <c r="U1239" s="395">
        <f t="shared" ca="1" si="1802"/>
        <v>0</v>
      </c>
      <c r="V1239" s="395">
        <f t="shared" ca="1" si="1803"/>
        <v>0</v>
      </c>
      <c r="W1239" s="395">
        <f t="shared" ca="1" si="1804"/>
        <v>0</v>
      </c>
      <c r="X1239" s="249"/>
      <c r="Y1239" s="249"/>
      <c r="Z1239" s="249"/>
      <c r="AA1239" s="249"/>
      <c r="AB1239" s="249"/>
    </row>
    <row r="1240" spans="1:28" hidden="1" outlineLevel="1">
      <c r="A1240" s="249"/>
      <c r="B1240" s="309" t="str">
        <f t="shared" ca="1" si="1805"/>
        <v>RL Capex 2021</v>
      </c>
      <c r="C1240" s="401"/>
      <c r="D1240" s="401"/>
      <c r="E1240" s="401"/>
      <c r="F1240" s="401"/>
      <c r="G1240" s="401"/>
      <c r="H1240" s="401"/>
      <c r="I1240" s="401"/>
      <c r="J1240" s="401"/>
      <c r="K1240" s="396"/>
      <c r="L1240" s="400">
        <f ca="1">L1203</f>
        <v>0</v>
      </c>
      <c r="M1240" s="395">
        <f t="shared" ca="1" si="1794"/>
        <v>0</v>
      </c>
      <c r="N1240" s="395">
        <f t="shared" ca="1" si="1795"/>
        <v>0</v>
      </c>
      <c r="O1240" s="395">
        <f t="shared" ca="1" si="1796"/>
        <v>0</v>
      </c>
      <c r="P1240" s="395">
        <f t="shared" ca="1" si="1797"/>
        <v>0</v>
      </c>
      <c r="Q1240" s="395">
        <f t="shared" ca="1" si="1798"/>
        <v>0</v>
      </c>
      <c r="R1240" s="395">
        <f t="shared" ca="1" si="1799"/>
        <v>0</v>
      </c>
      <c r="S1240" s="395">
        <f t="shared" ca="1" si="1800"/>
        <v>0</v>
      </c>
      <c r="T1240" s="395">
        <f t="shared" ca="1" si="1801"/>
        <v>0</v>
      </c>
      <c r="U1240" s="395">
        <f t="shared" ca="1" si="1802"/>
        <v>0</v>
      </c>
      <c r="V1240" s="395">
        <f t="shared" ca="1" si="1803"/>
        <v>0</v>
      </c>
      <c r="W1240" s="395">
        <f t="shared" ca="1" si="1804"/>
        <v>0</v>
      </c>
      <c r="X1240" s="249"/>
      <c r="Y1240" s="249"/>
      <c r="Z1240" s="249"/>
      <c r="AA1240" s="249"/>
      <c r="AB1240" s="249"/>
    </row>
    <row r="1241" spans="1:28" hidden="1" outlineLevel="1">
      <c r="A1241" s="249"/>
      <c r="B1241" s="309" t="str">
        <f t="shared" ca="1" si="1805"/>
        <v>RL Capex 2022</v>
      </c>
      <c r="C1241" s="401"/>
      <c r="D1241" s="401"/>
      <c r="E1241" s="401"/>
      <c r="F1241" s="401"/>
      <c r="G1241" s="401"/>
      <c r="H1241" s="401"/>
      <c r="I1241" s="401"/>
      <c r="J1241" s="401"/>
      <c r="K1241" s="401"/>
      <c r="L1241" s="396"/>
      <c r="M1241" s="400">
        <f ca="1">M1203</f>
        <v>0</v>
      </c>
      <c r="N1241" s="395">
        <f t="shared" ca="1" si="1795"/>
        <v>0</v>
      </c>
      <c r="O1241" s="395">
        <f t="shared" ca="1" si="1796"/>
        <v>0</v>
      </c>
      <c r="P1241" s="395">
        <f t="shared" ca="1" si="1797"/>
        <v>0</v>
      </c>
      <c r="Q1241" s="395">
        <f t="shared" ca="1" si="1798"/>
        <v>0</v>
      </c>
      <c r="R1241" s="395">
        <f t="shared" ca="1" si="1799"/>
        <v>0</v>
      </c>
      <c r="S1241" s="395">
        <f t="shared" ca="1" si="1800"/>
        <v>0</v>
      </c>
      <c r="T1241" s="395">
        <f t="shared" ca="1" si="1801"/>
        <v>0</v>
      </c>
      <c r="U1241" s="395">
        <f t="shared" ca="1" si="1802"/>
        <v>0</v>
      </c>
      <c r="V1241" s="395">
        <f t="shared" ca="1" si="1803"/>
        <v>0</v>
      </c>
      <c r="W1241" s="395">
        <f t="shared" ca="1" si="1804"/>
        <v>0</v>
      </c>
      <c r="X1241" s="249"/>
      <c r="Y1241" s="249"/>
      <c r="Z1241" s="249"/>
      <c r="AA1241" s="249"/>
      <c r="AB1241" s="249"/>
    </row>
    <row r="1242" spans="1:28" hidden="1" outlineLevel="1">
      <c r="A1242" s="249"/>
      <c r="B1242" s="309" t="str">
        <f t="shared" ca="1" si="1805"/>
        <v>RL Capex 2023</v>
      </c>
      <c r="C1242" s="401"/>
      <c r="D1242" s="401"/>
      <c r="E1242" s="401"/>
      <c r="F1242" s="401"/>
      <c r="G1242" s="401"/>
      <c r="H1242" s="401"/>
      <c r="I1242" s="401"/>
      <c r="J1242" s="401"/>
      <c r="K1242" s="401"/>
      <c r="L1242" s="401"/>
      <c r="M1242" s="396"/>
      <c r="N1242" s="400">
        <f>N1203</f>
        <v>0</v>
      </c>
      <c r="O1242" s="395">
        <f t="shared" si="1796"/>
        <v>0</v>
      </c>
      <c r="P1242" s="395">
        <f t="shared" si="1797"/>
        <v>0</v>
      </c>
      <c r="Q1242" s="395">
        <f t="shared" si="1798"/>
        <v>0</v>
      </c>
      <c r="R1242" s="395">
        <f t="shared" si="1799"/>
        <v>0</v>
      </c>
      <c r="S1242" s="395">
        <f t="shared" si="1800"/>
        <v>0</v>
      </c>
      <c r="T1242" s="395">
        <f t="shared" si="1801"/>
        <v>0</v>
      </c>
      <c r="U1242" s="395">
        <f t="shared" si="1802"/>
        <v>0</v>
      </c>
      <c r="V1242" s="395">
        <f t="shared" si="1803"/>
        <v>0</v>
      </c>
      <c r="W1242" s="395">
        <f t="shared" si="1804"/>
        <v>0</v>
      </c>
      <c r="X1242" s="249"/>
      <c r="Y1242" s="249"/>
      <c r="Z1242" s="249"/>
      <c r="AA1242" s="249"/>
      <c r="AB1242" s="249"/>
    </row>
    <row r="1243" spans="1:28" hidden="1" outlineLevel="1">
      <c r="A1243" s="249"/>
      <c r="B1243" s="309" t="str">
        <f t="shared" ca="1" si="1805"/>
        <v>RL Capex 2024</v>
      </c>
      <c r="C1243" s="401"/>
      <c r="D1243" s="401"/>
      <c r="E1243" s="401"/>
      <c r="F1243" s="401"/>
      <c r="G1243" s="401"/>
      <c r="H1243" s="401"/>
      <c r="I1243" s="401"/>
      <c r="J1243" s="401"/>
      <c r="K1243" s="401"/>
      <c r="L1243" s="401"/>
      <c r="M1243" s="401"/>
      <c r="N1243" s="396"/>
      <c r="O1243" s="400">
        <f>O1203</f>
        <v>0</v>
      </c>
      <c r="P1243" s="395">
        <f t="shared" si="1797"/>
        <v>0</v>
      </c>
      <c r="Q1243" s="395">
        <f t="shared" si="1798"/>
        <v>0</v>
      </c>
      <c r="R1243" s="395">
        <f t="shared" si="1799"/>
        <v>0</v>
      </c>
      <c r="S1243" s="395">
        <f t="shared" si="1800"/>
        <v>0</v>
      </c>
      <c r="T1243" s="395">
        <f t="shared" si="1801"/>
        <v>0</v>
      </c>
      <c r="U1243" s="395">
        <f t="shared" si="1802"/>
        <v>0</v>
      </c>
      <c r="V1243" s="395">
        <f t="shared" si="1803"/>
        <v>0</v>
      </c>
      <c r="W1243" s="395">
        <f t="shared" si="1804"/>
        <v>0</v>
      </c>
      <c r="X1243" s="249"/>
      <c r="Y1243" s="249"/>
      <c r="Z1243" s="249"/>
      <c r="AA1243" s="249"/>
      <c r="AB1243" s="249"/>
    </row>
    <row r="1244" spans="1:28" hidden="1" outlineLevel="1">
      <c r="A1244" s="249"/>
      <c r="B1244" s="309" t="str">
        <f t="shared" ca="1" si="1805"/>
        <v>RL Capex 2025</v>
      </c>
      <c r="C1244" s="401"/>
      <c r="D1244" s="401"/>
      <c r="E1244" s="401"/>
      <c r="F1244" s="401"/>
      <c r="G1244" s="401"/>
      <c r="H1244" s="401"/>
      <c r="I1244" s="401"/>
      <c r="J1244" s="401"/>
      <c r="K1244" s="401"/>
      <c r="L1244" s="401"/>
      <c r="M1244" s="401"/>
      <c r="N1244" s="401"/>
      <c r="O1244" s="396"/>
      <c r="P1244" s="400">
        <f>P1203</f>
        <v>0</v>
      </c>
      <c r="Q1244" s="395">
        <f t="shared" si="1798"/>
        <v>0</v>
      </c>
      <c r="R1244" s="395">
        <f t="shared" si="1799"/>
        <v>0</v>
      </c>
      <c r="S1244" s="395">
        <f t="shared" si="1800"/>
        <v>0</v>
      </c>
      <c r="T1244" s="395">
        <f t="shared" si="1801"/>
        <v>0</v>
      </c>
      <c r="U1244" s="395">
        <f t="shared" si="1802"/>
        <v>0</v>
      </c>
      <c r="V1244" s="395">
        <f t="shared" si="1803"/>
        <v>0</v>
      </c>
      <c r="W1244" s="395">
        <f t="shared" si="1804"/>
        <v>0</v>
      </c>
      <c r="X1244" s="249"/>
      <c r="Y1244" s="249"/>
      <c r="Z1244" s="249"/>
      <c r="AA1244" s="249"/>
      <c r="AB1244" s="249"/>
    </row>
    <row r="1245" spans="1:28" hidden="1" outlineLevel="1">
      <c r="A1245" s="249"/>
      <c r="B1245" s="309" t="str">
        <f t="shared" ca="1" si="1805"/>
        <v>RL Capex 2026</v>
      </c>
      <c r="C1245" s="401"/>
      <c r="D1245" s="401"/>
      <c r="E1245" s="401"/>
      <c r="F1245" s="401"/>
      <c r="G1245" s="401"/>
      <c r="H1245" s="401"/>
      <c r="I1245" s="401"/>
      <c r="J1245" s="401"/>
      <c r="K1245" s="401"/>
      <c r="L1245" s="401"/>
      <c r="M1245" s="401"/>
      <c r="N1245" s="401"/>
      <c r="O1245" s="401"/>
      <c r="P1245" s="396"/>
      <c r="Q1245" s="400">
        <f>Q1203</f>
        <v>0</v>
      </c>
      <c r="R1245" s="395">
        <f t="shared" si="1799"/>
        <v>0</v>
      </c>
      <c r="S1245" s="395">
        <f t="shared" si="1800"/>
        <v>0</v>
      </c>
      <c r="T1245" s="395">
        <f t="shared" si="1801"/>
        <v>0</v>
      </c>
      <c r="U1245" s="395">
        <f t="shared" si="1802"/>
        <v>0</v>
      </c>
      <c r="V1245" s="395">
        <f t="shared" si="1803"/>
        <v>0</v>
      </c>
      <c r="W1245" s="395">
        <f t="shared" si="1804"/>
        <v>0</v>
      </c>
      <c r="X1245" s="249"/>
      <c r="Y1245" s="249"/>
      <c r="Z1245" s="249"/>
      <c r="AA1245" s="249"/>
      <c r="AB1245" s="249"/>
    </row>
    <row r="1246" spans="1:28" hidden="1" outlineLevel="1">
      <c r="A1246" s="249"/>
      <c r="B1246" s="309" t="str">
        <f t="shared" ca="1" si="1805"/>
        <v>RL Capex 2027</v>
      </c>
      <c r="C1246" s="401"/>
      <c r="D1246" s="401"/>
      <c r="E1246" s="401"/>
      <c r="F1246" s="401"/>
      <c r="G1246" s="401"/>
      <c r="H1246" s="401"/>
      <c r="I1246" s="401"/>
      <c r="J1246" s="401"/>
      <c r="K1246" s="401"/>
      <c r="L1246" s="401"/>
      <c r="M1246" s="401"/>
      <c r="N1246" s="401"/>
      <c r="O1246" s="401"/>
      <c r="P1246" s="401"/>
      <c r="Q1246" s="396"/>
      <c r="R1246" s="400">
        <f>R1203</f>
        <v>0</v>
      </c>
      <c r="S1246" s="395">
        <f t="shared" si="1800"/>
        <v>0</v>
      </c>
      <c r="T1246" s="395">
        <f t="shared" si="1801"/>
        <v>0</v>
      </c>
      <c r="U1246" s="395">
        <f t="shared" si="1802"/>
        <v>0</v>
      </c>
      <c r="V1246" s="395">
        <f t="shared" si="1803"/>
        <v>0</v>
      </c>
      <c r="W1246" s="395">
        <f t="shared" si="1804"/>
        <v>0</v>
      </c>
      <c r="X1246" s="249"/>
      <c r="Y1246" s="249"/>
      <c r="Z1246" s="249"/>
      <c r="AA1246" s="249"/>
      <c r="AB1246" s="249"/>
    </row>
    <row r="1247" spans="1:28" hidden="1" outlineLevel="1">
      <c r="A1247" s="249"/>
      <c r="B1247" s="309" t="str">
        <f t="shared" ca="1" si="1805"/>
        <v>RL Capex 2028</v>
      </c>
      <c r="C1247" s="401"/>
      <c r="D1247" s="401"/>
      <c r="E1247" s="401"/>
      <c r="F1247" s="401"/>
      <c r="G1247" s="401"/>
      <c r="H1247" s="401"/>
      <c r="I1247" s="401"/>
      <c r="J1247" s="401"/>
      <c r="K1247" s="401"/>
      <c r="L1247" s="401"/>
      <c r="M1247" s="401"/>
      <c r="N1247" s="401"/>
      <c r="O1247" s="401"/>
      <c r="P1247" s="401"/>
      <c r="Q1247" s="401"/>
      <c r="R1247" s="396"/>
      <c r="S1247" s="400">
        <f>S1203</f>
        <v>0</v>
      </c>
      <c r="T1247" s="395">
        <f t="shared" si="1801"/>
        <v>0</v>
      </c>
      <c r="U1247" s="395">
        <f t="shared" si="1802"/>
        <v>0</v>
      </c>
      <c r="V1247" s="395">
        <f t="shared" si="1803"/>
        <v>0</v>
      </c>
      <c r="W1247" s="395">
        <f t="shared" si="1804"/>
        <v>0</v>
      </c>
      <c r="X1247" s="249"/>
      <c r="Y1247" s="249"/>
      <c r="Z1247" s="249"/>
      <c r="AA1247" s="249"/>
      <c r="AB1247" s="249"/>
    </row>
    <row r="1248" spans="1:28" hidden="1" outlineLevel="1">
      <c r="A1248" s="249"/>
      <c r="B1248" s="309" t="str">
        <f t="shared" ca="1" si="1805"/>
        <v>RL Capex 2029</v>
      </c>
      <c r="C1248" s="401"/>
      <c r="D1248" s="401"/>
      <c r="E1248" s="401"/>
      <c r="F1248" s="401"/>
      <c r="G1248" s="401"/>
      <c r="H1248" s="401"/>
      <c r="I1248" s="401"/>
      <c r="J1248" s="401"/>
      <c r="K1248" s="401"/>
      <c r="L1248" s="401"/>
      <c r="M1248" s="401"/>
      <c r="N1248" s="401"/>
      <c r="O1248" s="401"/>
      <c r="P1248" s="401"/>
      <c r="Q1248" s="401"/>
      <c r="R1248" s="401"/>
      <c r="S1248" s="396"/>
      <c r="T1248" s="400">
        <f>T1203</f>
        <v>0</v>
      </c>
      <c r="U1248" s="395">
        <f t="shared" si="1802"/>
        <v>0</v>
      </c>
      <c r="V1248" s="395">
        <f t="shared" si="1803"/>
        <v>0</v>
      </c>
      <c r="W1248" s="395">
        <f t="shared" si="1804"/>
        <v>0</v>
      </c>
      <c r="X1248" s="249"/>
      <c r="Y1248" s="249"/>
      <c r="Z1248" s="249"/>
      <c r="AA1248" s="249"/>
      <c r="AB1248" s="249"/>
    </row>
    <row r="1249" spans="1:28" hidden="1" outlineLevel="1">
      <c r="A1249" s="249"/>
      <c r="B1249" s="309" t="str">
        <f t="shared" ca="1" si="1805"/>
        <v>RL Capex 2030</v>
      </c>
      <c r="C1249" s="401"/>
      <c r="D1249" s="401"/>
      <c r="E1249" s="401"/>
      <c r="F1249" s="401"/>
      <c r="G1249" s="401"/>
      <c r="H1249" s="401"/>
      <c r="I1249" s="401"/>
      <c r="J1249" s="401"/>
      <c r="K1249" s="401"/>
      <c r="L1249" s="401"/>
      <c r="M1249" s="401"/>
      <c r="N1249" s="401"/>
      <c r="O1249" s="401"/>
      <c r="P1249" s="401"/>
      <c r="Q1249" s="401"/>
      <c r="R1249" s="401"/>
      <c r="S1249" s="401"/>
      <c r="T1249" s="396"/>
      <c r="U1249" s="400">
        <f>U1203</f>
        <v>0</v>
      </c>
      <c r="V1249" s="395">
        <f t="shared" si="1803"/>
        <v>0</v>
      </c>
      <c r="W1249" s="395">
        <f t="shared" si="1804"/>
        <v>0</v>
      </c>
      <c r="X1249" s="249"/>
      <c r="Y1249" s="249"/>
      <c r="Z1249" s="249"/>
      <c r="AA1249" s="249"/>
      <c r="AB1249" s="249"/>
    </row>
    <row r="1250" spans="1:28" hidden="1" outlineLevel="1">
      <c r="A1250" s="249"/>
      <c r="B1250" s="309" t="str">
        <f t="shared" ca="1" si="1805"/>
        <v>RL Capex 2031</v>
      </c>
      <c r="C1250" s="401"/>
      <c r="D1250" s="401"/>
      <c r="E1250" s="401"/>
      <c r="F1250" s="401"/>
      <c r="G1250" s="401"/>
      <c r="H1250" s="401"/>
      <c r="I1250" s="401"/>
      <c r="J1250" s="401"/>
      <c r="K1250" s="401"/>
      <c r="L1250" s="401"/>
      <c r="M1250" s="401"/>
      <c r="N1250" s="401"/>
      <c r="O1250" s="401"/>
      <c r="P1250" s="401"/>
      <c r="Q1250" s="401"/>
      <c r="R1250" s="401"/>
      <c r="S1250" s="401"/>
      <c r="T1250" s="401"/>
      <c r="U1250" s="396"/>
      <c r="V1250" s="400">
        <f>V1203</f>
        <v>0</v>
      </c>
      <c r="W1250" s="395">
        <f>IF(V1250="n/a","n/a",MAX(0,V1250-1))</f>
        <v>0</v>
      </c>
      <c r="X1250" s="249"/>
      <c r="Y1250" s="249"/>
      <c r="Z1250" s="249"/>
      <c r="AA1250" s="249"/>
      <c r="AB1250" s="249"/>
    </row>
    <row r="1251" spans="1:28" hidden="1" outlineLevel="1">
      <c r="A1251" s="249"/>
      <c r="B1251" s="309" t="str">
        <f t="shared" ca="1" si="1805"/>
        <v>RL Capex 2032</v>
      </c>
      <c r="C1251" s="401"/>
      <c r="D1251" s="401"/>
      <c r="E1251" s="401"/>
      <c r="F1251" s="401"/>
      <c r="G1251" s="401"/>
      <c r="H1251" s="401"/>
      <c r="I1251" s="401"/>
      <c r="J1251" s="401"/>
      <c r="K1251" s="401"/>
      <c r="L1251" s="401"/>
      <c r="M1251" s="401"/>
      <c r="N1251" s="401"/>
      <c r="O1251" s="401"/>
      <c r="P1251" s="401"/>
      <c r="Q1251" s="401"/>
      <c r="R1251" s="401"/>
      <c r="S1251" s="401"/>
      <c r="T1251" s="401"/>
      <c r="U1251" s="401"/>
      <c r="V1251" s="396"/>
      <c r="W1251" s="395">
        <f>W1203</f>
        <v>0</v>
      </c>
      <c r="X1251" s="249"/>
      <c r="Y1251" s="249"/>
      <c r="Z1251" s="249"/>
      <c r="AA1251" s="249"/>
      <c r="AB1251" s="249"/>
    </row>
    <row r="1252" spans="1:28" hidden="1" outlineLevel="1">
      <c r="A1252" s="249"/>
      <c r="B1252" s="332"/>
      <c r="C1252" s="395"/>
      <c r="D1252" s="395"/>
      <c r="E1252" s="395"/>
      <c r="F1252" s="395"/>
      <c r="G1252" s="395"/>
      <c r="H1252" s="395"/>
      <c r="I1252" s="395"/>
      <c r="J1252" s="395"/>
      <c r="K1252" s="395"/>
      <c r="L1252" s="395"/>
      <c r="M1252" s="395"/>
      <c r="N1252" s="395"/>
      <c r="O1252" s="395"/>
      <c r="P1252" s="395"/>
      <c r="Q1252" s="395"/>
      <c r="R1252" s="395"/>
      <c r="S1252" s="395"/>
      <c r="T1252" s="395"/>
      <c r="U1252" s="395"/>
      <c r="V1252" s="395"/>
      <c r="W1252" s="395"/>
      <c r="X1252" s="249"/>
      <c r="Y1252" s="249"/>
      <c r="Z1252" s="249"/>
      <c r="AA1252" s="249"/>
      <c r="AB1252" s="249"/>
    </row>
    <row r="1253" spans="1:28" collapsed="1">
      <c r="A1253" s="322"/>
      <c r="B1253" s="336" t="s">
        <v>192</v>
      </c>
      <c r="C1253" s="460">
        <f ca="1">(IF(OR($C1203&lt;&gt;"n/a",C1203&lt;&gt;"n/a"),IF(SUM(C1206:C1228)=0,0,IF((SUMPRODUCT(C1206:C1228,C1230:C1252)/SUM(C1206:C1228))&lt;0,1,(SUMPRODUCT(C1206:C1228,C1230:C1252)/SUM(C1206:C1228)))),"n/a"))</f>
        <v>0</v>
      </c>
      <c r="D1253" s="460">
        <f ca="1">(IF(OR($C1203&lt;&gt;"n/a",D1203&lt;&gt;"n/a"),IF(SUM(D1206:D1228)=0,0,IF((SUMPRODUCT(D1206:D1228,D1230:D1252)/SUM(D1206:D1228))&lt;0,1,(SUMPRODUCT(D1206:D1228,D1230:D1252)/SUM(D1206:D1228)))),"n/a"))</f>
        <v>0</v>
      </c>
      <c r="E1253" s="460">
        <f t="shared" ref="E1253:W1253" ca="1" si="1806">(IF(OR($C1203&lt;&gt;"n/a",E1203&lt;&gt;"n/a"),IF(SUM(E1206:E1228)=0,0,IF((SUMPRODUCT(E1206:E1228,E1230:E1252)/SUM(E1206:E1228))&lt;0,1,(SUMPRODUCT(E1206:E1228,E1230:E1252)/SUM(E1206:E1228)))),"n/a"))</f>
        <v>0</v>
      </c>
      <c r="F1253" s="460">
        <f t="shared" ca="1" si="1806"/>
        <v>0</v>
      </c>
      <c r="G1253" s="460">
        <f t="shared" ca="1" si="1806"/>
        <v>0</v>
      </c>
      <c r="H1253" s="460">
        <f t="shared" ca="1" si="1806"/>
        <v>0</v>
      </c>
      <c r="I1253" s="460">
        <f t="shared" ca="1" si="1806"/>
        <v>0</v>
      </c>
      <c r="J1253" s="460">
        <f t="shared" ca="1" si="1806"/>
        <v>0</v>
      </c>
      <c r="K1253" s="460">
        <f t="shared" ca="1" si="1806"/>
        <v>0</v>
      </c>
      <c r="L1253" s="460">
        <f t="shared" ca="1" si="1806"/>
        <v>0</v>
      </c>
      <c r="M1253" s="460">
        <f t="shared" ca="1" si="1806"/>
        <v>0</v>
      </c>
      <c r="N1253" s="460">
        <f t="shared" ca="1" si="1806"/>
        <v>0</v>
      </c>
      <c r="O1253" s="460">
        <f t="shared" ca="1" si="1806"/>
        <v>0</v>
      </c>
      <c r="P1253" s="460">
        <f t="shared" ca="1" si="1806"/>
        <v>0</v>
      </c>
      <c r="Q1253" s="460">
        <f t="shared" ca="1" si="1806"/>
        <v>0</v>
      </c>
      <c r="R1253" s="460">
        <f t="shared" ca="1" si="1806"/>
        <v>0</v>
      </c>
      <c r="S1253" s="460">
        <f t="shared" ca="1" si="1806"/>
        <v>0</v>
      </c>
      <c r="T1253" s="460">
        <f t="shared" ca="1" si="1806"/>
        <v>0</v>
      </c>
      <c r="U1253" s="460">
        <f t="shared" ca="1" si="1806"/>
        <v>0</v>
      </c>
      <c r="V1253" s="460">
        <f t="shared" ca="1" si="1806"/>
        <v>0</v>
      </c>
      <c r="W1253" s="460">
        <f t="shared" ca="1" si="1806"/>
        <v>0</v>
      </c>
      <c r="X1253" s="249"/>
      <c r="Y1253" s="249"/>
      <c r="Z1253" s="249"/>
      <c r="AA1253" s="249"/>
      <c r="AB1253" s="249"/>
    </row>
    <row r="1254" spans="1:28">
      <c r="A1254" s="249"/>
      <c r="B1254" s="249"/>
      <c r="C1254" s="395"/>
      <c r="D1254" s="395"/>
      <c r="E1254" s="395"/>
      <c r="F1254" s="395"/>
      <c r="G1254" s="395"/>
      <c r="H1254" s="395"/>
      <c r="I1254" s="395"/>
      <c r="J1254" s="395"/>
      <c r="K1254" s="395"/>
      <c r="L1254" s="395"/>
      <c r="M1254" s="395"/>
      <c r="N1254" s="395"/>
      <c r="O1254" s="395"/>
      <c r="P1254" s="395"/>
      <c r="Q1254" s="395"/>
      <c r="R1254" s="395"/>
      <c r="S1254" s="395"/>
      <c r="T1254" s="395"/>
      <c r="U1254" s="395"/>
      <c r="V1254" s="395"/>
      <c r="W1254" s="395"/>
      <c r="X1254" s="249"/>
      <c r="Y1254" s="249"/>
      <c r="Z1254" s="249"/>
      <c r="AA1254" s="249"/>
      <c r="AB1254" s="249"/>
    </row>
    <row r="1255" spans="1:28">
      <c r="A1255" s="72" t="s">
        <v>74</v>
      </c>
      <c r="B1255" s="142">
        <f>VLOOKUP($A1255,'RFM input'!$E$7:$F$56,2,FALSE)</f>
        <v>0</v>
      </c>
      <c r="C1255" s="402"/>
      <c r="D1255" s="402"/>
      <c r="E1255" s="403"/>
      <c r="F1255" s="403"/>
      <c r="G1255" s="403"/>
      <c r="H1255" s="403"/>
      <c r="I1255" s="403"/>
      <c r="J1255" s="403"/>
      <c r="K1255" s="403"/>
      <c r="L1255" s="403"/>
      <c r="M1255" s="403"/>
      <c r="N1255" s="403"/>
      <c r="O1255" s="403"/>
      <c r="P1255" s="403"/>
      <c r="Q1255" s="403"/>
      <c r="R1255" s="403"/>
      <c r="S1255" s="403"/>
      <c r="T1255" s="403"/>
      <c r="U1255" s="403"/>
      <c r="V1255" s="403"/>
      <c r="W1255" s="403"/>
      <c r="X1255" s="249"/>
      <c r="Y1255" s="249"/>
      <c r="Z1255" s="249"/>
      <c r="AA1255" s="249"/>
      <c r="AB1255" s="249"/>
    </row>
    <row r="1256" spans="1:28">
      <c r="A1256" s="249">
        <f>VALUE(REPLACE(A1255,1,12,""))</f>
        <v>24</v>
      </c>
      <c r="B1256" s="317" t="s">
        <v>195</v>
      </c>
      <c r="C1256" s="389">
        <f ca="1">OFFSET('RAB roll forward'!$H$1189,'RAB remaining lives'!A1256,0)</f>
        <v>0</v>
      </c>
      <c r="D1256" s="390">
        <f ca="1">OFFSET('RFM input'!H$222,$A1256,0)-OFFSET('RFM input'!H$276,$A1256,0)</f>
        <v>0</v>
      </c>
      <c r="E1256" s="390">
        <f ca="1">OFFSET('RFM input'!I$222,$A1256,0)-OFFSET('RFM input'!I$276,$A1256,0)</f>
        <v>0</v>
      </c>
      <c r="F1256" s="390">
        <f ca="1">OFFSET('RFM input'!J$222,$A1256,0)-OFFSET('RFM input'!J$276,$A1256,0)</f>
        <v>0</v>
      </c>
      <c r="G1256" s="390">
        <f ca="1">OFFSET('RFM input'!K$222,$A1256,0)-OFFSET('RFM input'!K$276,$A1256,0)</f>
        <v>0</v>
      </c>
      <c r="H1256" s="390">
        <f ca="1">OFFSET('RFM input'!L$222,$A1256,0)-OFFSET('RFM input'!L$276,$A1256,0)</f>
        <v>0</v>
      </c>
      <c r="I1256" s="390">
        <f ca="1">OFFSET('RFM input'!M$222,$A1256,0)-OFFSET('RFM input'!M$276,$A1256,0)</f>
        <v>0</v>
      </c>
      <c r="J1256" s="390">
        <f ca="1">OFFSET('RFM input'!N$222,$A1256,0)-OFFSET('RFM input'!N$276,$A1256,0)</f>
        <v>0</v>
      </c>
      <c r="K1256" s="390">
        <f ca="1">OFFSET('RFM input'!O$222,$A1256,0)-OFFSET('RFM input'!O$276,$A1256,0)</f>
        <v>0</v>
      </c>
      <c r="L1256" s="390">
        <f ca="1">OFFSET('RFM input'!P$222,$A1256,0)-OFFSET('RFM input'!P$276,$A1256,0)</f>
        <v>0</v>
      </c>
      <c r="M1256" s="390">
        <f ca="1">OFFSET('RFM input'!Q$222,$A1256,0)-OFFSET('RFM input'!Q$276,$A1256,0)</f>
        <v>0</v>
      </c>
      <c r="N1256" s="390"/>
      <c r="O1256" s="390"/>
      <c r="P1256" s="390"/>
      <c r="Q1256" s="390"/>
      <c r="R1256" s="390"/>
      <c r="S1256" s="390"/>
      <c r="T1256" s="390"/>
      <c r="U1256" s="390"/>
      <c r="V1256" s="390"/>
      <c r="W1256" s="390"/>
      <c r="X1256" s="249"/>
      <c r="Y1256" s="249"/>
      <c r="Z1256" s="249"/>
      <c r="AA1256" s="249"/>
      <c r="AB1256" s="249"/>
    </row>
    <row r="1257" spans="1:28">
      <c r="A1257" s="249"/>
      <c r="B1257" s="249" t="s">
        <v>325</v>
      </c>
      <c r="C1257" s="391">
        <f ca="1">OFFSET('RFM input'!$K$6,'RAB remaining lives'!$A1256,0)</f>
        <v>0</v>
      </c>
      <c r="D1257" s="390">
        <f ca="1">OFFSET('RFM input'!$L$6,'RAB remaining lives'!$A1256,0)</f>
        <v>0</v>
      </c>
      <c r="E1257" s="390">
        <f ca="1">OFFSET('RFM input'!$L$6,'RAB remaining lives'!$A1256,0)</f>
        <v>0</v>
      </c>
      <c r="F1257" s="390">
        <f ca="1">OFFSET('RFM input'!$L$6,'RAB remaining lives'!$A1256,0)</f>
        <v>0</v>
      </c>
      <c r="G1257" s="390">
        <f ca="1">OFFSET('RFM input'!$L$6,'RAB remaining lives'!$A1256,0)</f>
        <v>0</v>
      </c>
      <c r="H1257" s="390">
        <f ca="1">OFFSET('RFM input'!$L$6,'RAB remaining lives'!$A1256,0)</f>
        <v>0</v>
      </c>
      <c r="I1257" s="390">
        <f ca="1">OFFSET('RFM input'!$L$6,'RAB remaining lives'!$A1256,0)</f>
        <v>0</v>
      </c>
      <c r="J1257" s="390">
        <f ca="1">OFFSET('RFM input'!$L$6,'RAB remaining lives'!$A1256,0)</f>
        <v>0</v>
      </c>
      <c r="K1257" s="390">
        <f ca="1">OFFSET('RFM input'!$L$6,'RAB remaining lives'!$A1256,0)</f>
        <v>0</v>
      </c>
      <c r="L1257" s="390">
        <f ca="1">OFFSET('RFM input'!$L$6,'RAB remaining lives'!$A1256,0)</f>
        <v>0</v>
      </c>
      <c r="M1257" s="390">
        <f ca="1">OFFSET('RFM input'!$L$6,'RAB remaining lives'!$A1256,0)</f>
        <v>0</v>
      </c>
      <c r="N1257" s="390"/>
      <c r="O1257" s="390"/>
      <c r="P1257" s="390"/>
      <c r="Q1257" s="390"/>
      <c r="R1257" s="390"/>
      <c r="S1257" s="390"/>
      <c r="T1257" s="390"/>
      <c r="U1257" s="390"/>
      <c r="V1257" s="390"/>
      <c r="W1257" s="390"/>
      <c r="X1257" s="249"/>
      <c r="Y1257" s="249"/>
      <c r="Z1257" s="249"/>
      <c r="AA1257" s="249"/>
      <c r="AB1257" s="249"/>
    </row>
    <row r="1258" spans="1:28">
      <c r="A1258" s="249"/>
      <c r="B1258" s="286" t="s">
        <v>299</v>
      </c>
      <c r="C1258" s="392"/>
      <c r="D1258" s="393">
        <f ca="1">IF(D$6=(OFFSET('RFM input'!$G$60,0,'RFM input'!$AA$7)),OFFSET('RFM input'!$H$454,$A1256,0),0)</f>
        <v>0</v>
      </c>
      <c r="E1258" s="390">
        <f ca="1">IF(E$6=(OFFSET('RFM input'!$G$60,0,'RFM input'!$AA$7)),OFFSET('RFM input'!$H$454,$A1256,0),0)</f>
        <v>0</v>
      </c>
      <c r="F1258" s="390">
        <f ca="1">IF(F$6=(OFFSET('RFM input'!$G$60,0,'RFM input'!$AA$7)),OFFSET('RFM input'!$H$454,$A1256,0),0)</f>
        <v>0</v>
      </c>
      <c r="G1258" s="390">
        <f ca="1">IF(G$6=(OFFSET('RFM input'!$G$60,0,'RFM input'!$AA$7)),OFFSET('RFM input'!$H$454,$A1256,0),0)</f>
        <v>0</v>
      </c>
      <c r="H1258" s="390">
        <f ca="1">IF(H$6=(OFFSET('RFM input'!$G$60,0,'RFM input'!$AA$7)),OFFSET('RFM input'!$H$454,$A1256,0),0)</f>
        <v>0</v>
      </c>
      <c r="I1258" s="390">
        <f ca="1">IF(I$6=(OFFSET('RFM input'!$G$60,0,'RFM input'!$AA$7)),OFFSET('RFM input'!$H$454,$A1256,0),0)</f>
        <v>0</v>
      </c>
      <c r="J1258" s="390">
        <f ca="1">IF(J$6=(OFFSET('RFM input'!$G$60,0,'RFM input'!$AA$7)),OFFSET('RFM input'!$H$454,$A1256,0),0)</f>
        <v>0</v>
      </c>
      <c r="K1258" s="390">
        <f ca="1">IF(K$6=(OFFSET('RFM input'!$G$60,0,'RFM input'!$AA$7)),OFFSET('RFM input'!$H$454,$A1256,0),0)</f>
        <v>0</v>
      </c>
      <c r="L1258" s="390">
        <f ca="1">IF(L$6=(OFFSET('RFM input'!$G$60,0,'RFM input'!$AA$7)),OFFSET('RFM input'!$H$454,$A1256,0),0)</f>
        <v>0</v>
      </c>
      <c r="M1258" s="390">
        <f ca="1">IF(M$6=(OFFSET('RFM input'!$G$60,0,'RFM input'!$AA$7)),OFFSET('RFM input'!$H$454,$A1256,0),0)</f>
        <v>0</v>
      </c>
      <c r="N1258" s="390"/>
      <c r="O1258" s="390"/>
      <c r="P1258" s="390"/>
      <c r="Q1258" s="390"/>
      <c r="R1258" s="390"/>
      <c r="S1258" s="390"/>
      <c r="T1258" s="390"/>
      <c r="U1258" s="390"/>
      <c r="V1258" s="390"/>
      <c r="W1258" s="390"/>
      <c r="X1258" s="249"/>
      <c r="Y1258" s="249"/>
      <c r="Z1258" s="249"/>
      <c r="AA1258" s="249"/>
      <c r="AB1258" s="249"/>
    </row>
    <row r="1259" spans="1:28">
      <c r="A1259" s="249"/>
      <c r="B1259" s="325" t="s">
        <v>306</v>
      </c>
      <c r="C1259" s="392"/>
      <c r="D1259" s="391">
        <f ca="1">IF(D$6=(OFFSET('RFM input'!$G$60,0,'RFM input'!$AA$7)),OFFSET('RFM input'!$J$454,$A1256,0),0)</f>
        <v>0</v>
      </c>
      <c r="E1259" s="394">
        <f ca="1">IF(E$6=(OFFSET('RFM input'!$G$60,0,'RFM input'!$AA$7)),OFFSET('RFM input'!$J$454,$A1256,0),0)</f>
        <v>0</v>
      </c>
      <c r="F1259" s="394">
        <f ca="1">IF(F$6=(OFFSET('RFM input'!$G$60,0,'RFM input'!$AA$7)),OFFSET('RFM input'!$J$454,$A1256,0),0)</f>
        <v>0</v>
      </c>
      <c r="G1259" s="394">
        <f ca="1">IF(G$6=(OFFSET('RFM input'!$G$60,0,'RFM input'!$AA$7)),OFFSET('RFM input'!$J$454,$A1256,0),0)</f>
        <v>0</v>
      </c>
      <c r="H1259" s="394">
        <f ca="1">IF(H$6=(OFFSET('RFM input'!$G$60,0,'RFM input'!$AA$7)),OFFSET('RFM input'!$J$454,$A1256,0),0)</f>
        <v>0</v>
      </c>
      <c r="I1259" s="394">
        <f ca="1">IF(I$6=(OFFSET('RFM input'!$G$60,0,'RFM input'!$AA$7)),OFFSET('RFM input'!$J$454,$A1256,0),0)</f>
        <v>0</v>
      </c>
      <c r="J1259" s="394">
        <f ca="1">IF(J$6=(OFFSET('RFM input'!$G$60,0,'RFM input'!$AA$7)),OFFSET('RFM input'!$J$454,$A1256,0),0)</f>
        <v>0</v>
      </c>
      <c r="K1259" s="394">
        <f ca="1">IF(K$6=(OFFSET('RFM input'!$G$60,0,'RFM input'!$AA$7)),OFFSET('RFM input'!$J$454,$A1256,0),0)</f>
        <v>0</v>
      </c>
      <c r="L1259" s="394">
        <f ca="1">IF(L$6=(OFFSET('RFM input'!$G$60,0,'RFM input'!$AA$7)),OFFSET('RFM input'!$J$454,$A1256,0),0)</f>
        <v>0</v>
      </c>
      <c r="M1259" s="394">
        <f ca="1">IF(M$6=(OFFSET('RFM input'!$G$60,0,'RFM input'!$AA$7)),OFFSET('RFM input'!$J$454,$A1256,0),0)</f>
        <v>0</v>
      </c>
      <c r="N1259" s="394"/>
      <c r="O1259" s="394"/>
      <c r="P1259" s="394"/>
      <c r="Q1259" s="394"/>
      <c r="R1259" s="394"/>
      <c r="S1259" s="394"/>
      <c r="T1259" s="394"/>
      <c r="U1259" s="394"/>
      <c r="V1259" s="394"/>
      <c r="W1259" s="394"/>
      <c r="X1259" s="249"/>
      <c r="Y1259" s="249"/>
      <c r="Z1259" s="249"/>
      <c r="AA1259" s="249"/>
      <c r="AB1259" s="249"/>
    </row>
    <row r="1260" spans="1:28" hidden="1" outlineLevel="1">
      <c r="A1260" s="459">
        <v>-1</v>
      </c>
      <c r="B1260" s="309" t="s">
        <v>297</v>
      </c>
      <c r="C1260" s="395"/>
      <c r="D1260" s="395">
        <f t="shared" ref="D1260" ca="1" si="1807">IF(D1284="n/a",0,IF(AND(D1258=0,C1260=0),0,
IF(AND(D1258&lt;&gt;0,C1260=0),(D1258/D$10),
IF(AND(D1259&lt;&gt;0,C1260&lt;&gt;0),(C1260-(C1260/C1284))+(D1258/D$10),
IF(C1284&lt;1,0,(C1260-(C1260/C1284)))))))</f>
        <v>0</v>
      </c>
      <c r="E1260" s="395">
        <f t="shared" ref="E1260" ca="1" si="1808">IF(E1284="n/a",0,IF(AND(E1258=0,D1260=0),0,
IF(AND(E1258&lt;&gt;0,D1260=0),(E1258/E$10),
IF(AND(E1259&lt;&gt;0,D1260&lt;&gt;0),(D1260-(D1260/D1284))+(E1258/E$10),
IF(D1284&lt;1,0,(D1260-(D1260/D1284)))))))</f>
        <v>0</v>
      </c>
      <c r="F1260" s="395">
        <f t="shared" ref="F1260" ca="1" si="1809">IF(F1284="n/a",0,IF(AND(F1258=0,E1260=0),0,
IF(AND(F1258&lt;&gt;0,E1260=0),(F1258/F$10),
IF(AND(F1259&lt;&gt;0,E1260&lt;&gt;0),(E1260-(E1260/E1284))+(F1258/F$10),
IF(E1284&lt;1,0,(E1260-(E1260/E1284)))))))</f>
        <v>0</v>
      </c>
      <c r="G1260" s="395">
        <f t="shared" ref="G1260" ca="1" si="1810">IF(G1284="n/a",0,IF(AND(G1258=0,F1260=0),0,
IF(AND(G1258&lt;&gt;0,F1260=0),(G1258/G$10),
IF(AND(G1259&lt;&gt;0,F1260&lt;&gt;0),(F1260-(F1260/F1284))+(G1258/G$10),
IF(F1284&lt;1,0,(F1260-(F1260/F1284)))))))</f>
        <v>0</v>
      </c>
      <c r="H1260" s="395">
        <f ca="1">IF(H1284="n/a",0,IF(AND(H1258=0,G1260=0),0,
IF(AND(H1258&lt;&gt;0,G1260=0),(H1258/H$10),
IF(AND(H1259&lt;&gt;0,G1260&lt;&gt;0),(G1260-(G1260/G1284))+(H1258/H$10),
IF(G1284&lt;1,0,(G1260-(G1260/G1284)))))))</f>
        <v>0</v>
      </c>
      <c r="I1260" s="395">
        <f t="shared" ref="I1260" ca="1" si="1811">IF(I1284="n/a",0,IF(AND(I1258=0,H1260=0),0,
IF(AND(I1258&lt;&gt;0,H1260=0),(I1258/I$10),
IF(AND(I1259&lt;&gt;0,H1260&lt;&gt;0),(H1260-(H1260/H1284))+(I1258/I$10),
IF(H1284&lt;1,0,(H1260-(H1260/H1284)))))))</f>
        <v>0</v>
      </c>
      <c r="J1260" s="395">
        <f t="shared" ref="J1260" ca="1" si="1812">IF(J1284="n/a",0,IF(AND(J1258=0,I1260=0),0,
IF(AND(J1258&lt;&gt;0,I1260=0),(J1258/J$10),
IF(AND(J1259&lt;&gt;0,I1260&lt;&gt;0),(I1260-(I1260/I1284))+(J1258/J$10),
IF(I1284&lt;1,0,(I1260-(I1260/I1284)))))))</f>
        <v>0</v>
      </c>
      <c r="K1260" s="395">
        <f t="shared" ref="K1260" ca="1" si="1813">IF(K1284="n/a",0,IF(AND(K1258=0,J1260=0),0,
IF(AND(K1258&lt;&gt;0,J1260=0),(K1258/K$10),
IF(AND(K1259&lt;&gt;0,J1260&lt;&gt;0),(J1260-(J1260/J1284))+(K1258/K$10),
IF(J1284&lt;1,0,(J1260-(J1260/J1284)))))))</f>
        <v>0</v>
      </c>
      <c r="L1260" s="395">
        <f t="shared" ref="L1260" ca="1" si="1814">IF(L1284="n/a",0,IF(AND(L1258=0,K1260=0),0,
IF(AND(L1258&lt;&gt;0,K1260=0),(L1258/L$10),
IF(AND(L1259&lt;&gt;0,K1260&lt;&gt;0),(K1260-(K1260/K1284))+(L1258/L$10),
IF(K1284&lt;1,0,(K1260-(K1260/K1284)))))))</f>
        <v>0</v>
      </c>
      <c r="M1260" s="395">
        <f t="shared" ref="M1260" ca="1" si="1815">IF(M1284="n/a",0,IF(AND(M1258=0,L1260=0),0,
IF(AND(M1258&lt;&gt;0,L1260=0),(M1258/M$10),
IF(AND(M1259&lt;&gt;0,L1260&lt;&gt;0),(L1260-(L1260/L1284))+(M1258/M$10),
IF(L1284&lt;1,0,(L1260-(L1260/L1284)))))))</f>
        <v>0</v>
      </c>
      <c r="N1260" s="395">
        <f t="shared" ref="N1260" ca="1" si="1816">IF(N1284="n/a",0,IF(AND(N1258=0,M1260=0),0,
IF(AND(N1258&lt;&gt;0,M1260=0),(N1258/N$10),
IF(AND(N1259&lt;&gt;0,M1260&lt;&gt;0),(M1260-(M1260/M1284))+(N1258/N$10),
IF(M1284&lt;1,0,(M1260-(M1260/M1284)))))))</f>
        <v>0</v>
      </c>
      <c r="O1260" s="395">
        <f t="shared" ref="O1260" ca="1" si="1817">IF(O1284="n/a",0,IF(AND(O1258=0,N1260=0),0,
IF(AND(O1258&lt;&gt;0,N1260=0),(O1258/O$10),
IF(AND(O1259&lt;&gt;0,N1260&lt;&gt;0),(N1260-(N1260/N1284))+(O1258/O$10),
IF(N1284&lt;1,0,(N1260-(N1260/N1284)))))))</f>
        <v>0</v>
      </c>
      <c r="P1260" s="395">
        <f t="shared" ref="P1260" ca="1" si="1818">IF(P1284="n/a",0,IF(AND(P1258=0,O1260=0),0,
IF(AND(P1258&lt;&gt;0,O1260=0),(P1258/P$10),
IF(AND(P1259&lt;&gt;0,O1260&lt;&gt;0),(O1260-(O1260/O1284))+(P1258/P$10),
IF(O1284&lt;1,0,(O1260-(O1260/O1284)))))))</f>
        <v>0</v>
      </c>
      <c r="Q1260" s="395">
        <f t="shared" ref="Q1260" ca="1" si="1819">IF(Q1284="n/a",0,IF(AND(Q1258=0,P1260=0),0,
IF(AND(Q1258&lt;&gt;0,P1260=0),(Q1258/Q$10),
IF(AND(Q1259&lt;&gt;0,P1260&lt;&gt;0),(P1260-(P1260/P1284))+(Q1258/Q$10),
IF(P1284&lt;1,0,(P1260-(P1260/P1284)))))))</f>
        <v>0</v>
      </c>
      <c r="R1260" s="395">
        <f t="shared" ref="R1260" ca="1" si="1820">IF(R1284="n/a",0,IF(AND(R1258=0,Q1260=0),0,
IF(AND(R1258&lt;&gt;0,Q1260=0),(R1258/R$10),
IF(AND(R1259&lt;&gt;0,Q1260&lt;&gt;0),(Q1260-(Q1260/Q1284))+(R1258/R$10),
IF(Q1284&lt;1,0,(Q1260-(Q1260/Q1284)))))))</f>
        <v>0</v>
      </c>
      <c r="S1260" s="395">
        <f t="shared" ref="S1260" ca="1" si="1821">IF(S1284="n/a",0,IF(AND(S1258=0,R1260=0),0,
IF(AND(S1258&lt;&gt;0,R1260=0),(S1258/S$10),
IF(AND(S1259&lt;&gt;0,R1260&lt;&gt;0),(R1260-(R1260/R1284))+(S1258/S$10),
IF(R1284&lt;1,0,(R1260-(R1260/R1284)))))))</f>
        <v>0</v>
      </c>
      <c r="T1260" s="395">
        <f t="shared" ref="T1260" ca="1" si="1822">IF(T1284="n/a",0,IF(AND(T1258=0,S1260=0),0,
IF(AND(T1258&lt;&gt;0,S1260=0),(T1258/T$10),
IF(AND(T1259&lt;&gt;0,S1260&lt;&gt;0),(S1260-(S1260/S1284))+(T1258/T$10),
IF(S1284&lt;1,0,(S1260-(S1260/S1284)))))))</f>
        <v>0</v>
      </c>
      <c r="U1260" s="395">
        <f t="shared" ref="U1260" ca="1" si="1823">IF(U1284="n/a",0,IF(AND(U1258=0,T1260=0),0,
IF(AND(U1258&lt;&gt;0,T1260=0),(U1258/U$10),
IF(AND(U1259&lt;&gt;0,T1260&lt;&gt;0),(T1260-(T1260/T1284))+(U1258/U$10),
IF(T1284&lt;1,0,(T1260-(T1260/T1284)))))))</f>
        <v>0</v>
      </c>
      <c r="V1260" s="395">
        <f t="shared" ref="V1260" ca="1" si="1824">IF(V1284="n/a",0,IF(AND(V1258=0,U1260=0),0,
IF(AND(V1258&lt;&gt;0,U1260=0),(V1258/V$10),
IF(AND(V1259&lt;&gt;0,U1260&lt;&gt;0),(U1260-(U1260/U1284))+(V1258/V$10),
IF(U1284&lt;1,0,(U1260-(U1260/U1284)))))))</f>
        <v>0</v>
      </c>
      <c r="W1260" s="395">
        <f t="shared" ref="W1260" ca="1" si="1825">IF(W1284="n/a",0,IF(AND(W1258=0,V1260=0),0,
IF(AND(W1258&lt;&gt;0,V1260=0),(W1258/W$10),
IF(AND(W1259&lt;&gt;0,V1260&lt;&gt;0),(V1260-(V1260/V1284))+(W1258/W$10),
IF(V1284&lt;1,0,(V1260-(V1260/V1284)))))))</f>
        <v>0</v>
      </c>
      <c r="X1260" s="249"/>
      <c r="Y1260" s="249"/>
      <c r="Z1260" s="249"/>
      <c r="AA1260" s="249"/>
      <c r="AB1260" s="249"/>
    </row>
    <row r="1261" spans="1:28" hidden="1" outlineLevel="1">
      <c r="A1261" s="331">
        <v>0</v>
      </c>
      <c r="B1261" s="309" t="s">
        <v>194</v>
      </c>
      <c r="C1261" s="395">
        <f ca="1">C1256/C$10</f>
        <v>0</v>
      </c>
      <c r="D1261" s="395">
        <f ca="1">IF(C1285="n/a",C1261,IFERROR(IF((OFFSET($C1261,0,$A1261))&lt;0,
MIN(0,C1261-(OFFSET($C1261,0,$A1261)/(OFFSET($C1256,-$A1260,$A1261)))),
MAX(0,C1261-(OFFSET($C1261,0,$A1261)/(OFFSET($C1256,-$A1260,$A1261))))),0))</f>
        <v>0</v>
      </c>
      <c r="E1261" s="395">
        <f t="shared" ref="E1261" ca="1" si="1826">IF(D1285="n/a",D1261,IFERROR(IF((OFFSET($C1261,0,$A1261))&lt;0,
MIN(0,D1261-(OFFSET($C1261,0,$A1261)/(OFFSET($C1256,-$A1260,$A1261)))),
MAX(0,D1261-(OFFSET($C1261,0,$A1261)/(OFFSET($C1256,-$A1260,$A1261))))),0))</f>
        <v>0</v>
      </c>
      <c r="F1261" s="395">
        <f t="shared" ref="F1261:F1262" ca="1" si="1827">IF(E1285="n/a",E1261,IFERROR(IF((OFFSET($C1261,0,$A1261))&lt;0,
MIN(0,E1261-(OFFSET($C1261,0,$A1261)/(OFFSET($C1256,-$A1260,$A1261)))),
MAX(0,E1261-(OFFSET($C1261,0,$A1261)/(OFFSET($C1256,-$A1260,$A1261))))),0))</f>
        <v>0</v>
      </c>
      <c r="G1261" s="395">
        <f t="shared" ref="G1261:G1263" ca="1" si="1828">IF(F1285="n/a",F1261,IFERROR(IF((OFFSET($C1261,0,$A1261))&lt;0,
MIN(0,F1261-(OFFSET($C1261,0,$A1261)/(OFFSET($C1256,-$A1260,$A1261)))),
MAX(0,F1261-(OFFSET($C1261,0,$A1261)/(OFFSET($C1256,-$A1260,$A1261))))),0))</f>
        <v>0</v>
      </c>
      <c r="H1261" s="395">
        <f t="shared" ref="H1261:H1264" ca="1" si="1829">IF(G1285="n/a",G1261,IFERROR(IF((OFFSET($C1261,0,$A1261))&lt;0,
MIN(0,G1261-(OFFSET($C1261,0,$A1261)/(OFFSET($C1256,-$A1260,$A1261)))),
MAX(0,G1261-(OFFSET($C1261,0,$A1261)/(OFFSET($C1256,-$A1260,$A1261))))),0))</f>
        <v>0</v>
      </c>
      <c r="I1261" s="395">
        <f t="shared" ref="I1261:I1265" ca="1" si="1830">IF(H1285="n/a",H1261,IFERROR(IF((OFFSET($C1261,0,$A1261))&lt;0,
MIN(0,H1261-(OFFSET($C1261,0,$A1261)/(OFFSET($C1256,-$A1260,$A1261)))),
MAX(0,H1261-(OFFSET($C1261,0,$A1261)/(OFFSET($C1256,-$A1260,$A1261))))),0))</f>
        <v>0</v>
      </c>
      <c r="J1261" s="395">
        <f t="shared" ref="J1261:J1266" ca="1" si="1831">IF(I1285="n/a",I1261,IFERROR(IF((OFFSET($C1261,0,$A1261))&lt;0,
MIN(0,I1261-(OFFSET($C1261,0,$A1261)/(OFFSET($C1256,-$A1260,$A1261)))),
MAX(0,I1261-(OFFSET($C1261,0,$A1261)/(OFFSET($C1256,-$A1260,$A1261))))),0))</f>
        <v>0</v>
      </c>
      <c r="K1261" s="395">
        <f t="shared" ref="K1261:K1267" ca="1" si="1832">IF(J1285="n/a",J1261,IFERROR(IF((OFFSET($C1261,0,$A1261))&lt;0,
MIN(0,J1261-(OFFSET($C1261,0,$A1261)/(OFFSET($C1256,-$A1260,$A1261)))),
MAX(0,J1261-(OFFSET($C1261,0,$A1261)/(OFFSET($C1256,-$A1260,$A1261))))),0))</f>
        <v>0</v>
      </c>
      <c r="L1261" s="395">
        <f t="shared" ref="L1261:L1268" ca="1" si="1833">IF(K1285="n/a",K1261,IFERROR(IF((OFFSET($C1261,0,$A1261))&lt;0,
MIN(0,K1261-(OFFSET($C1261,0,$A1261)/(OFFSET($C1256,-$A1260,$A1261)))),
MAX(0,K1261-(OFFSET($C1261,0,$A1261)/(OFFSET($C1256,-$A1260,$A1261))))),0))</f>
        <v>0</v>
      </c>
      <c r="M1261" s="395">
        <f t="shared" ref="M1261:M1269" ca="1" si="1834">IF(L1285="n/a",L1261,IFERROR(IF((OFFSET($C1261,0,$A1261))&lt;0,
MIN(0,L1261-(OFFSET($C1261,0,$A1261)/(OFFSET($C1256,-$A1260,$A1261)))),
MAX(0,L1261-(OFFSET($C1261,0,$A1261)/(OFFSET($C1256,-$A1260,$A1261))))),0))</f>
        <v>0</v>
      </c>
      <c r="N1261" s="395">
        <f t="shared" ref="N1261:N1270" ca="1" si="1835">IF(M1285="n/a",M1261,IFERROR(IF((OFFSET($C1261,0,$A1261))&lt;0,
MIN(0,M1261-(OFFSET($C1261,0,$A1261)/(OFFSET($C1256,-$A1260,$A1261)))),
MAX(0,M1261-(OFFSET($C1261,0,$A1261)/(OFFSET($C1256,-$A1260,$A1261))))),0))</f>
        <v>0</v>
      </c>
      <c r="O1261" s="395">
        <f t="shared" ref="O1261:O1271" ca="1" si="1836">IF(N1285="n/a",N1261,IFERROR(IF((OFFSET($C1261,0,$A1261))&lt;0,
MIN(0,N1261-(OFFSET($C1261,0,$A1261)/(OFFSET($C1256,-$A1260,$A1261)))),
MAX(0,N1261-(OFFSET($C1261,0,$A1261)/(OFFSET($C1256,-$A1260,$A1261))))),0))</f>
        <v>0</v>
      </c>
      <c r="P1261" s="395">
        <f t="shared" ref="P1261:P1272" ca="1" si="1837">IF(O1285="n/a",O1261,IFERROR(IF((OFFSET($C1261,0,$A1261))&lt;0,
MIN(0,O1261-(OFFSET($C1261,0,$A1261)/(OFFSET($C1256,-$A1260,$A1261)))),
MAX(0,O1261-(OFFSET($C1261,0,$A1261)/(OFFSET($C1256,-$A1260,$A1261))))),0))</f>
        <v>0</v>
      </c>
      <c r="Q1261" s="395">
        <f t="shared" ref="Q1261:Q1273" ca="1" si="1838">IF(P1285="n/a",P1261,IFERROR(IF((OFFSET($C1261,0,$A1261))&lt;0,
MIN(0,P1261-(OFFSET($C1261,0,$A1261)/(OFFSET($C1256,-$A1260,$A1261)))),
MAX(0,P1261-(OFFSET($C1261,0,$A1261)/(OFFSET($C1256,-$A1260,$A1261))))),0))</f>
        <v>0</v>
      </c>
      <c r="R1261" s="395">
        <f t="shared" ref="R1261:R1274" ca="1" si="1839">IF(Q1285="n/a",Q1261,IFERROR(IF((OFFSET($C1261,0,$A1261))&lt;0,
MIN(0,Q1261-(OFFSET($C1261,0,$A1261)/(OFFSET($C1256,-$A1260,$A1261)))),
MAX(0,Q1261-(OFFSET($C1261,0,$A1261)/(OFFSET($C1256,-$A1260,$A1261))))),0))</f>
        <v>0</v>
      </c>
      <c r="S1261" s="395">
        <f t="shared" ref="S1261:S1275" ca="1" si="1840">IF(R1285="n/a",R1261,IFERROR(IF((OFFSET($C1261,0,$A1261))&lt;0,
MIN(0,R1261-(OFFSET($C1261,0,$A1261)/(OFFSET($C1256,-$A1260,$A1261)))),
MAX(0,R1261-(OFFSET($C1261,0,$A1261)/(OFFSET($C1256,-$A1260,$A1261))))),0))</f>
        <v>0</v>
      </c>
      <c r="T1261" s="395">
        <f t="shared" ref="T1261:T1276" ca="1" si="1841">IF(S1285="n/a",S1261,IFERROR(IF((OFFSET($C1261,0,$A1261))&lt;0,
MIN(0,S1261-(OFFSET($C1261,0,$A1261)/(OFFSET($C1256,-$A1260,$A1261)))),
MAX(0,S1261-(OFFSET($C1261,0,$A1261)/(OFFSET($C1256,-$A1260,$A1261))))),0))</f>
        <v>0</v>
      </c>
      <c r="U1261" s="395">
        <f t="shared" ref="U1261:U1277" ca="1" si="1842">IF(T1285="n/a",T1261,IFERROR(IF((OFFSET($C1261,0,$A1261))&lt;0,
MIN(0,T1261-(OFFSET($C1261,0,$A1261)/(OFFSET($C1256,-$A1260,$A1261)))),
MAX(0,T1261-(OFFSET($C1261,0,$A1261)/(OFFSET($C1256,-$A1260,$A1261))))),0))</f>
        <v>0</v>
      </c>
      <c r="V1261" s="395">
        <f t="shared" ref="V1261:V1278" ca="1" si="1843">IF(U1285="n/a",U1261,IFERROR(IF((OFFSET($C1261,0,$A1261))&lt;0,
MIN(0,U1261-(OFFSET($C1261,0,$A1261)/(OFFSET($C1256,-$A1260,$A1261)))),
MAX(0,U1261-(OFFSET($C1261,0,$A1261)/(OFFSET($C1256,-$A1260,$A1261))))),0))</f>
        <v>0</v>
      </c>
      <c r="W1261" s="395">
        <f t="shared" ref="W1261:W1279" ca="1" si="1844">IF(V1285="n/a",V1261,IFERROR(IF((OFFSET($C1261,0,$A1261))&lt;0,
MIN(0,V1261-(OFFSET($C1261,0,$A1261)/(OFFSET($C1256,-$A1260,$A1261)))),
MAX(0,V1261-(OFFSET($C1261,0,$A1261)/(OFFSET($C1256,-$A1260,$A1261))))),0))</f>
        <v>0</v>
      </c>
      <c r="X1261" s="249"/>
      <c r="Y1261" s="249"/>
      <c r="Z1261" s="249"/>
      <c r="AA1261" s="249"/>
      <c r="AB1261" s="249"/>
    </row>
    <row r="1262" spans="1:28" hidden="1" outlineLevel="1">
      <c r="A1262" s="331">
        <v>1</v>
      </c>
      <c r="B1262" s="309" t="str">
        <f t="shared" ref="B1262:B1280" ca="1" si="1845">"Depreciated Net Capex "&amp;OFFSET($C$6,0,A1262)</f>
        <v>Depreciated Net Capex 2013</v>
      </c>
      <c r="C1262" s="396"/>
      <c r="D1262" s="397">
        <f ca="1">(D1256*((1+D$11)^0.5)/D$10)</f>
        <v>0</v>
      </c>
      <c r="E1262" s="395">
        <f ca="1">IF(D1286="n/a",D1262,IFERROR(IF((OFFSET($C1262,0,$A1262))&lt;0,
MIN(0,D1262-(OFFSET($C1262,0,$A1262)/(OFFSET($C1257,-$A1261,$A1262)))),
MAX(0,D1262-(OFFSET($C1262,0,$A1262)/(OFFSET($C1257,-$A1261,$A1262))))),0))</f>
        <v>0</v>
      </c>
      <c r="F1262" s="395">
        <f t="shared" ca="1" si="1827"/>
        <v>0</v>
      </c>
      <c r="G1262" s="395">
        <f t="shared" ca="1" si="1828"/>
        <v>0</v>
      </c>
      <c r="H1262" s="395">
        <f t="shared" ca="1" si="1829"/>
        <v>0</v>
      </c>
      <c r="I1262" s="395">
        <f t="shared" ca="1" si="1830"/>
        <v>0</v>
      </c>
      <c r="J1262" s="395">
        <f t="shared" ca="1" si="1831"/>
        <v>0</v>
      </c>
      <c r="K1262" s="395">
        <f t="shared" ca="1" si="1832"/>
        <v>0</v>
      </c>
      <c r="L1262" s="395">
        <f t="shared" ca="1" si="1833"/>
        <v>0</v>
      </c>
      <c r="M1262" s="395">
        <f t="shared" ca="1" si="1834"/>
        <v>0</v>
      </c>
      <c r="N1262" s="395">
        <f t="shared" ca="1" si="1835"/>
        <v>0</v>
      </c>
      <c r="O1262" s="395">
        <f t="shared" ca="1" si="1836"/>
        <v>0</v>
      </c>
      <c r="P1262" s="395">
        <f t="shared" ca="1" si="1837"/>
        <v>0</v>
      </c>
      <c r="Q1262" s="395">
        <f t="shared" ca="1" si="1838"/>
        <v>0</v>
      </c>
      <c r="R1262" s="395">
        <f t="shared" ca="1" si="1839"/>
        <v>0</v>
      </c>
      <c r="S1262" s="395">
        <f t="shared" ca="1" si="1840"/>
        <v>0</v>
      </c>
      <c r="T1262" s="395">
        <f t="shared" ca="1" si="1841"/>
        <v>0</v>
      </c>
      <c r="U1262" s="395">
        <f t="shared" ca="1" si="1842"/>
        <v>0</v>
      </c>
      <c r="V1262" s="395">
        <f t="shared" ca="1" si="1843"/>
        <v>0</v>
      </c>
      <c r="W1262" s="395">
        <f t="shared" ca="1" si="1844"/>
        <v>0</v>
      </c>
      <c r="X1262" s="249"/>
      <c r="Y1262" s="249"/>
      <c r="Z1262" s="249"/>
      <c r="AA1262" s="249"/>
      <c r="AB1262" s="249"/>
    </row>
    <row r="1263" spans="1:28" hidden="1" outlineLevel="1">
      <c r="A1263" s="331">
        <v>2</v>
      </c>
      <c r="B1263" s="309" t="str">
        <f t="shared" ca="1" si="1845"/>
        <v>Depreciated Net Capex 2014</v>
      </c>
      <c r="C1263" s="398"/>
      <c r="D1263" s="399"/>
      <c r="E1263" s="397">
        <f ca="1">(E1256*((1+E$11)^0.5)/E$10)</f>
        <v>0</v>
      </c>
      <c r="F1263" s="395">
        <f ca="1">IF(E1287="n/a",E1263,IFERROR(IF((OFFSET($C1263,0,$A1263))&lt;0,
MIN(0,E1263-(OFFSET($C1263,0,$A1263)/(OFFSET($C1258,-$A1262,$A1263)))),
MAX(0,E1263-(OFFSET($C1263,0,$A1263)/(OFFSET($C1258,-$A1262,$A1263))))),0))</f>
        <v>0</v>
      </c>
      <c r="G1263" s="395">
        <f t="shared" ca="1" si="1828"/>
        <v>0</v>
      </c>
      <c r="H1263" s="395">
        <f t="shared" ca="1" si="1829"/>
        <v>0</v>
      </c>
      <c r="I1263" s="395">
        <f t="shared" ca="1" si="1830"/>
        <v>0</v>
      </c>
      <c r="J1263" s="395">
        <f t="shared" ca="1" si="1831"/>
        <v>0</v>
      </c>
      <c r="K1263" s="395">
        <f t="shared" ca="1" si="1832"/>
        <v>0</v>
      </c>
      <c r="L1263" s="395">
        <f t="shared" ca="1" si="1833"/>
        <v>0</v>
      </c>
      <c r="M1263" s="395">
        <f t="shared" ca="1" si="1834"/>
        <v>0</v>
      </c>
      <c r="N1263" s="395">
        <f t="shared" ca="1" si="1835"/>
        <v>0</v>
      </c>
      <c r="O1263" s="395">
        <f t="shared" ca="1" si="1836"/>
        <v>0</v>
      </c>
      <c r="P1263" s="395">
        <f t="shared" ca="1" si="1837"/>
        <v>0</v>
      </c>
      <c r="Q1263" s="395">
        <f t="shared" ca="1" si="1838"/>
        <v>0</v>
      </c>
      <c r="R1263" s="395">
        <f t="shared" ca="1" si="1839"/>
        <v>0</v>
      </c>
      <c r="S1263" s="395">
        <f t="shared" ca="1" si="1840"/>
        <v>0</v>
      </c>
      <c r="T1263" s="395">
        <f t="shared" ca="1" si="1841"/>
        <v>0</v>
      </c>
      <c r="U1263" s="395">
        <f t="shared" ca="1" si="1842"/>
        <v>0</v>
      </c>
      <c r="V1263" s="395">
        <f t="shared" ca="1" si="1843"/>
        <v>0</v>
      </c>
      <c r="W1263" s="395">
        <f t="shared" ca="1" si="1844"/>
        <v>0</v>
      </c>
      <c r="X1263" s="334"/>
      <c r="Y1263" s="249"/>
      <c r="Z1263" s="249"/>
      <c r="AA1263" s="249"/>
      <c r="AB1263" s="249"/>
    </row>
    <row r="1264" spans="1:28" hidden="1" outlineLevel="1">
      <c r="A1264" s="331">
        <v>3</v>
      </c>
      <c r="B1264" s="309" t="str">
        <f t="shared" ca="1" si="1845"/>
        <v>Depreciated Net Capex 2015</v>
      </c>
      <c r="C1264" s="398"/>
      <c r="D1264" s="398"/>
      <c r="E1264" s="399"/>
      <c r="F1264" s="400">
        <f ca="1">($F1256*((1+F$11)^0.5)/F$10)</f>
        <v>0</v>
      </c>
      <c r="G1264" s="395">
        <f ca="1">IF(F1288="n/a",F1264,IFERROR(IF((OFFSET($C1264,0,$A1264))&lt;0,
MIN(0,F1264-(OFFSET($C1264,0,$A1264)/(OFFSET($C1259,-$A1263,$A1264)))),
MAX(0,F1264-(OFFSET($C1264,0,$A1264)/(OFFSET($C1259,-$A1263,$A1264))))),0))</f>
        <v>0</v>
      </c>
      <c r="H1264" s="395">
        <f t="shared" ca="1" si="1829"/>
        <v>0</v>
      </c>
      <c r="I1264" s="395">
        <f t="shared" ca="1" si="1830"/>
        <v>0</v>
      </c>
      <c r="J1264" s="395">
        <f t="shared" ca="1" si="1831"/>
        <v>0</v>
      </c>
      <c r="K1264" s="395">
        <f t="shared" ca="1" si="1832"/>
        <v>0</v>
      </c>
      <c r="L1264" s="395">
        <f t="shared" ca="1" si="1833"/>
        <v>0</v>
      </c>
      <c r="M1264" s="395">
        <f t="shared" ca="1" si="1834"/>
        <v>0</v>
      </c>
      <c r="N1264" s="395">
        <f t="shared" ca="1" si="1835"/>
        <v>0</v>
      </c>
      <c r="O1264" s="395">
        <f t="shared" ca="1" si="1836"/>
        <v>0</v>
      </c>
      <c r="P1264" s="395">
        <f t="shared" ca="1" si="1837"/>
        <v>0</v>
      </c>
      <c r="Q1264" s="395">
        <f t="shared" ca="1" si="1838"/>
        <v>0</v>
      </c>
      <c r="R1264" s="395">
        <f t="shared" ca="1" si="1839"/>
        <v>0</v>
      </c>
      <c r="S1264" s="395">
        <f t="shared" ca="1" si="1840"/>
        <v>0</v>
      </c>
      <c r="T1264" s="395">
        <f t="shared" ca="1" si="1841"/>
        <v>0</v>
      </c>
      <c r="U1264" s="395">
        <f t="shared" ca="1" si="1842"/>
        <v>0</v>
      </c>
      <c r="V1264" s="395">
        <f t="shared" ca="1" si="1843"/>
        <v>0</v>
      </c>
      <c r="W1264" s="395">
        <f t="shared" ca="1" si="1844"/>
        <v>0</v>
      </c>
      <c r="X1264" s="334"/>
      <c r="Y1264" s="334"/>
      <c r="Z1264" s="249"/>
      <c r="AA1264" s="249"/>
      <c r="AB1264" s="249"/>
    </row>
    <row r="1265" spans="1:28" hidden="1" outlineLevel="1">
      <c r="A1265" s="331">
        <v>4</v>
      </c>
      <c r="B1265" s="309" t="str">
        <f t="shared" ca="1" si="1845"/>
        <v>Depreciated Net Capex 2016</v>
      </c>
      <c r="C1265" s="398"/>
      <c r="D1265" s="398"/>
      <c r="E1265" s="398"/>
      <c r="F1265" s="399"/>
      <c r="G1265" s="400">
        <f ca="1">($G1256*((1+G$11)^0.5)/G$10)</f>
        <v>0</v>
      </c>
      <c r="H1265" s="395">
        <f ca="1">IF(G1289="n/a",G1265,IFERROR(IF((OFFSET($C1265,0,$A1265))&lt;0,
MIN(0,G1265-(OFFSET($C1265,0,$A1265)/(OFFSET($C1260,-$A1264,$A1265)))),
MAX(0,G1265-(OFFSET($C1265,0,$A1265)/(OFFSET($C1260,-$A1264,$A1265))))),0))</f>
        <v>0</v>
      </c>
      <c r="I1265" s="395">
        <f t="shared" ca="1" si="1830"/>
        <v>0</v>
      </c>
      <c r="J1265" s="395">
        <f t="shared" ca="1" si="1831"/>
        <v>0</v>
      </c>
      <c r="K1265" s="395">
        <f t="shared" ca="1" si="1832"/>
        <v>0</v>
      </c>
      <c r="L1265" s="395">
        <f t="shared" ca="1" si="1833"/>
        <v>0</v>
      </c>
      <c r="M1265" s="395">
        <f t="shared" ca="1" si="1834"/>
        <v>0</v>
      </c>
      <c r="N1265" s="395">
        <f t="shared" ca="1" si="1835"/>
        <v>0</v>
      </c>
      <c r="O1265" s="395">
        <f t="shared" ca="1" si="1836"/>
        <v>0</v>
      </c>
      <c r="P1265" s="395">
        <f t="shared" ca="1" si="1837"/>
        <v>0</v>
      </c>
      <c r="Q1265" s="395">
        <f t="shared" ca="1" si="1838"/>
        <v>0</v>
      </c>
      <c r="R1265" s="395">
        <f t="shared" ca="1" si="1839"/>
        <v>0</v>
      </c>
      <c r="S1265" s="395">
        <f t="shared" ca="1" si="1840"/>
        <v>0</v>
      </c>
      <c r="T1265" s="395">
        <f t="shared" ca="1" si="1841"/>
        <v>0</v>
      </c>
      <c r="U1265" s="395">
        <f t="shared" ca="1" si="1842"/>
        <v>0</v>
      </c>
      <c r="V1265" s="395">
        <f t="shared" ca="1" si="1843"/>
        <v>0</v>
      </c>
      <c r="W1265" s="395">
        <f t="shared" ca="1" si="1844"/>
        <v>0</v>
      </c>
      <c r="X1265" s="334"/>
      <c r="Y1265" s="334"/>
      <c r="Z1265" s="334"/>
      <c r="AA1265" s="249"/>
      <c r="AB1265" s="249"/>
    </row>
    <row r="1266" spans="1:28" hidden="1" outlineLevel="1">
      <c r="A1266" s="331">
        <v>5</v>
      </c>
      <c r="B1266" s="309" t="str">
        <f t="shared" ca="1" si="1845"/>
        <v>Depreciated Net Capex 2017</v>
      </c>
      <c r="C1266" s="398"/>
      <c r="D1266" s="398"/>
      <c r="E1266" s="398"/>
      <c r="F1266" s="398"/>
      <c r="G1266" s="399"/>
      <c r="H1266" s="400">
        <f ca="1">(H1256*((1+H$11)^0.5)/H$10)</f>
        <v>0</v>
      </c>
      <c r="I1266" s="395">
        <f ca="1">IF(H1290="n/a",H1266,IFERROR(IF((OFFSET($C1266,0,$A1266))&lt;0,
MIN(0,H1266-(OFFSET($C1266,0,$A1266)/(OFFSET($C1261,-$A1265,$A1266)))),
MAX(0,H1266-(OFFSET($C1266,0,$A1266)/(OFFSET($C1261,-$A1265,$A1266))))),0))</f>
        <v>0</v>
      </c>
      <c r="J1266" s="395">
        <f t="shared" ca="1" si="1831"/>
        <v>0</v>
      </c>
      <c r="K1266" s="395">
        <f t="shared" ca="1" si="1832"/>
        <v>0</v>
      </c>
      <c r="L1266" s="395">
        <f t="shared" ca="1" si="1833"/>
        <v>0</v>
      </c>
      <c r="M1266" s="395">
        <f t="shared" ca="1" si="1834"/>
        <v>0</v>
      </c>
      <c r="N1266" s="395">
        <f t="shared" ca="1" si="1835"/>
        <v>0</v>
      </c>
      <c r="O1266" s="395">
        <f t="shared" ca="1" si="1836"/>
        <v>0</v>
      </c>
      <c r="P1266" s="395">
        <f t="shared" ca="1" si="1837"/>
        <v>0</v>
      </c>
      <c r="Q1266" s="395">
        <f t="shared" ca="1" si="1838"/>
        <v>0</v>
      </c>
      <c r="R1266" s="395">
        <f t="shared" ca="1" si="1839"/>
        <v>0</v>
      </c>
      <c r="S1266" s="395">
        <f t="shared" ca="1" si="1840"/>
        <v>0</v>
      </c>
      <c r="T1266" s="395">
        <f t="shared" ca="1" si="1841"/>
        <v>0</v>
      </c>
      <c r="U1266" s="395">
        <f t="shared" ca="1" si="1842"/>
        <v>0</v>
      </c>
      <c r="V1266" s="395">
        <f t="shared" ca="1" si="1843"/>
        <v>0</v>
      </c>
      <c r="W1266" s="395">
        <f t="shared" ca="1" si="1844"/>
        <v>0</v>
      </c>
      <c r="X1266" s="334"/>
      <c r="Y1266" s="334"/>
      <c r="Z1266" s="334"/>
      <c r="AA1266" s="249"/>
      <c r="AB1266" s="249"/>
    </row>
    <row r="1267" spans="1:28" hidden="1" outlineLevel="1">
      <c r="A1267" s="331">
        <v>6</v>
      </c>
      <c r="B1267" s="309" t="str">
        <f t="shared" ca="1" si="1845"/>
        <v>Depreciated Net Capex 2018</v>
      </c>
      <c r="C1267" s="398"/>
      <c r="D1267" s="398"/>
      <c r="E1267" s="398"/>
      <c r="F1267" s="398"/>
      <c r="G1267" s="398"/>
      <c r="H1267" s="399"/>
      <c r="I1267" s="400">
        <f ca="1">(I1256*((1+I$11)^0.5)/I$10)</f>
        <v>0</v>
      </c>
      <c r="J1267" s="395">
        <f ca="1">IF(I1291="n/a",I1267,IFERROR(IF((OFFSET($C1267,0,$A1267))&lt;0,
MIN(0,I1267-(OFFSET($C1267,0,$A1267)/(OFFSET($C1262,-$A1266,$A1267)))),
MAX(0,I1267-(OFFSET($C1267,0,$A1267)/(OFFSET($C1262,-$A1266,$A1267))))),0))</f>
        <v>0</v>
      </c>
      <c r="K1267" s="395">
        <f t="shared" ca="1" si="1832"/>
        <v>0</v>
      </c>
      <c r="L1267" s="395">
        <f t="shared" ca="1" si="1833"/>
        <v>0</v>
      </c>
      <c r="M1267" s="395">
        <f t="shared" ca="1" si="1834"/>
        <v>0</v>
      </c>
      <c r="N1267" s="395">
        <f t="shared" ca="1" si="1835"/>
        <v>0</v>
      </c>
      <c r="O1267" s="395">
        <f t="shared" ca="1" si="1836"/>
        <v>0</v>
      </c>
      <c r="P1267" s="395">
        <f t="shared" ca="1" si="1837"/>
        <v>0</v>
      </c>
      <c r="Q1267" s="395">
        <f t="shared" ca="1" si="1838"/>
        <v>0</v>
      </c>
      <c r="R1267" s="395">
        <f t="shared" ca="1" si="1839"/>
        <v>0</v>
      </c>
      <c r="S1267" s="395">
        <f t="shared" ca="1" si="1840"/>
        <v>0</v>
      </c>
      <c r="T1267" s="395">
        <f t="shared" ca="1" si="1841"/>
        <v>0</v>
      </c>
      <c r="U1267" s="395">
        <f t="shared" ca="1" si="1842"/>
        <v>0</v>
      </c>
      <c r="V1267" s="395">
        <f t="shared" ca="1" si="1843"/>
        <v>0</v>
      </c>
      <c r="W1267" s="395">
        <f t="shared" ca="1" si="1844"/>
        <v>0</v>
      </c>
      <c r="X1267" s="334"/>
      <c r="Y1267" s="334"/>
      <c r="Z1267" s="334"/>
      <c r="AA1267" s="249"/>
      <c r="AB1267" s="249"/>
    </row>
    <row r="1268" spans="1:28" hidden="1" outlineLevel="1">
      <c r="A1268" s="331">
        <v>7</v>
      </c>
      <c r="B1268" s="309" t="str">
        <f t="shared" ca="1" si="1845"/>
        <v>Depreciated Net Capex 2019</v>
      </c>
      <c r="C1268" s="398"/>
      <c r="D1268" s="398"/>
      <c r="E1268" s="398"/>
      <c r="F1268" s="398"/>
      <c r="G1268" s="398"/>
      <c r="H1268" s="398"/>
      <c r="I1268" s="399"/>
      <c r="J1268" s="400">
        <f ca="1">(J1256*((1+J$11)^0.5)/J$10)</f>
        <v>0</v>
      </c>
      <c r="K1268" s="395">
        <f ca="1">IF(J1292="n/a",J1268,IFERROR(IF((OFFSET($C1268,0,$A1268))&lt;0,
MIN(0,J1268-(OFFSET($C1268,0,$A1268)/(OFFSET($C1263,-$A1267,$A1268)))),
MAX(0,J1268-(OFFSET($C1268,0,$A1268)/(OFFSET($C1263,-$A1267,$A1268))))),0))</f>
        <v>0</v>
      </c>
      <c r="L1268" s="395">
        <f t="shared" ca="1" si="1833"/>
        <v>0</v>
      </c>
      <c r="M1268" s="395">
        <f t="shared" ca="1" si="1834"/>
        <v>0</v>
      </c>
      <c r="N1268" s="395">
        <f t="shared" ca="1" si="1835"/>
        <v>0</v>
      </c>
      <c r="O1268" s="395">
        <f t="shared" ca="1" si="1836"/>
        <v>0</v>
      </c>
      <c r="P1268" s="395">
        <f t="shared" ca="1" si="1837"/>
        <v>0</v>
      </c>
      <c r="Q1268" s="395">
        <f t="shared" ca="1" si="1838"/>
        <v>0</v>
      </c>
      <c r="R1268" s="395">
        <f t="shared" ca="1" si="1839"/>
        <v>0</v>
      </c>
      <c r="S1268" s="395">
        <f t="shared" ca="1" si="1840"/>
        <v>0</v>
      </c>
      <c r="T1268" s="395">
        <f t="shared" ca="1" si="1841"/>
        <v>0</v>
      </c>
      <c r="U1268" s="395">
        <f t="shared" ca="1" si="1842"/>
        <v>0</v>
      </c>
      <c r="V1268" s="395">
        <f t="shared" ca="1" si="1843"/>
        <v>0</v>
      </c>
      <c r="W1268" s="395">
        <f t="shared" ca="1" si="1844"/>
        <v>0</v>
      </c>
      <c r="X1268" s="334"/>
      <c r="Y1268" s="334"/>
      <c r="Z1268" s="334"/>
      <c r="AA1268" s="249"/>
      <c r="AB1268" s="249"/>
    </row>
    <row r="1269" spans="1:28" hidden="1" outlineLevel="1">
      <c r="A1269" s="331">
        <v>8</v>
      </c>
      <c r="B1269" s="309" t="str">
        <f t="shared" ca="1" si="1845"/>
        <v>Depreciated Net Capex 2020</v>
      </c>
      <c r="C1269" s="398"/>
      <c r="D1269" s="398"/>
      <c r="E1269" s="398"/>
      <c r="F1269" s="398"/>
      <c r="G1269" s="398"/>
      <c r="H1269" s="398"/>
      <c r="I1269" s="398"/>
      <c r="J1269" s="399"/>
      <c r="K1269" s="400">
        <f ca="1">(K1256*((1+K$11)^0.5)/K$10)</f>
        <v>0</v>
      </c>
      <c r="L1269" s="395">
        <f ca="1">IF(K1293="n/a",K1269,IFERROR(IF((OFFSET($C1269,0,$A1269))&lt;0,
MIN(0,K1269-(OFFSET($C1269,0,$A1269)/(OFFSET($C1264,-$A1268,$A1269)))),
MAX(0,K1269-(OFFSET($C1269,0,$A1269)/(OFFSET($C1264,-$A1268,$A1269))))),0))</f>
        <v>0</v>
      </c>
      <c r="M1269" s="395">
        <f t="shared" ca="1" si="1834"/>
        <v>0</v>
      </c>
      <c r="N1269" s="395">
        <f t="shared" ca="1" si="1835"/>
        <v>0</v>
      </c>
      <c r="O1269" s="395">
        <f t="shared" ca="1" si="1836"/>
        <v>0</v>
      </c>
      <c r="P1269" s="395">
        <f t="shared" ca="1" si="1837"/>
        <v>0</v>
      </c>
      <c r="Q1269" s="395">
        <f t="shared" ca="1" si="1838"/>
        <v>0</v>
      </c>
      <c r="R1269" s="395">
        <f t="shared" ca="1" si="1839"/>
        <v>0</v>
      </c>
      <c r="S1269" s="395">
        <f t="shared" ca="1" si="1840"/>
        <v>0</v>
      </c>
      <c r="T1269" s="395">
        <f t="shared" ca="1" si="1841"/>
        <v>0</v>
      </c>
      <c r="U1269" s="395">
        <f t="shared" ca="1" si="1842"/>
        <v>0</v>
      </c>
      <c r="V1269" s="395">
        <f t="shared" ca="1" si="1843"/>
        <v>0</v>
      </c>
      <c r="W1269" s="395">
        <f t="shared" ca="1" si="1844"/>
        <v>0</v>
      </c>
      <c r="X1269" s="334"/>
      <c r="Y1269" s="334"/>
      <c r="Z1269" s="334"/>
      <c r="AA1269" s="249"/>
      <c r="AB1269" s="249"/>
    </row>
    <row r="1270" spans="1:28" hidden="1" outlineLevel="1">
      <c r="A1270" s="331">
        <v>9</v>
      </c>
      <c r="B1270" s="309" t="str">
        <f t="shared" ca="1" si="1845"/>
        <v>Depreciated Net Capex 2021</v>
      </c>
      <c r="C1270" s="398"/>
      <c r="D1270" s="398"/>
      <c r="E1270" s="398"/>
      <c r="F1270" s="398"/>
      <c r="G1270" s="398"/>
      <c r="H1270" s="398"/>
      <c r="I1270" s="398"/>
      <c r="J1270" s="398"/>
      <c r="K1270" s="399"/>
      <c r="L1270" s="400">
        <f ca="1">(L1256*((1+L$11)^0.5)/L$10)</f>
        <v>0</v>
      </c>
      <c r="M1270" s="395">
        <f ca="1">IF(L1294="n/a",L1270,IFERROR(IF((OFFSET($C1270,0,$A1270))&lt;0,
MIN(0,L1270-(OFFSET($C1270,0,$A1270)/(OFFSET($C1265,-$A1269,$A1270)))),
MAX(0,L1270-(OFFSET($C1270,0,$A1270)/(OFFSET($C1265,-$A1269,$A1270))))),0))</f>
        <v>0</v>
      </c>
      <c r="N1270" s="395">
        <f t="shared" ca="1" si="1835"/>
        <v>0</v>
      </c>
      <c r="O1270" s="395">
        <f t="shared" ca="1" si="1836"/>
        <v>0</v>
      </c>
      <c r="P1270" s="395">
        <f t="shared" ca="1" si="1837"/>
        <v>0</v>
      </c>
      <c r="Q1270" s="395">
        <f t="shared" ca="1" si="1838"/>
        <v>0</v>
      </c>
      <c r="R1270" s="395">
        <f t="shared" ca="1" si="1839"/>
        <v>0</v>
      </c>
      <c r="S1270" s="395">
        <f t="shared" ca="1" si="1840"/>
        <v>0</v>
      </c>
      <c r="T1270" s="395">
        <f t="shared" ca="1" si="1841"/>
        <v>0</v>
      </c>
      <c r="U1270" s="395">
        <f t="shared" ca="1" si="1842"/>
        <v>0</v>
      </c>
      <c r="V1270" s="395">
        <f t="shared" ca="1" si="1843"/>
        <v>0</v>
      </c>
      <c r="W1270" s="395">
        <f t="shared" ca="1" si="1844"/>
        <v>0</v>
      </c>
      <c r="X1270" s="334"/>
      <c r="Y1270" s="334"/>
      <c r="Z1270" s="334"/>
      <c r="AA1270" s="249"/>
      <c r="AB1270" s="249"/>
    </row>
    <row r="1271" spans="1:28" hidden="1" outlineLevel="1">
      <c r="A1271" s="331">
        <v>10</v>
      </c>
      <c r="B1271" s="309" t="str">
        <f t="shared" ca="1" si="1845"/>
        <v>Depreciated Net Capex 2022</v>
      </c>
      <c r="C1271" s="398"/>
      <c r="D1271" s="398"/>
      <c r="E1271" s="398"/>
      <c r="F1271" s="398"/>
      <c r="G1271" s="398"/>
      <c r="H1271" s="398"/>
      <c r="I1271" s="398"/>
      <c r="J1271" s="398"/>
      <c r="K1271" s="398"/>
      <c r="L1271" s="399"/>
      <c r="M1271" s="400">
        <f ca="1">(M1256*((1+M$11)^0.5)/M$10)</f>
        <v>0</v>
      </c>
      <c r="N1271" s="395">
        <f ca="1">IF(M1295="n/a",M1271,IFERROR(IF((OFFSET($C1271,0,$A1271))&lt;0,
MIN(0,M1271-(OFFSET($C1271,0,$A1271)/(OFFSET($C1266,-$A1270,$A1271)))),
MAX(0,M1271-(OFFSET($C1271,0,$A1271)/(OFFSET($C1266,-$A1270,$A1271))))),0))</f>
        <v>0</v>
      </c>
      <c r="O1271" s="395">
        <f t="shared" ca="1" si="1836"/>
        <v>0</v>
      </c>
      <c r="P1271" s="395">
        <f t="shared" ca="1" si="1837"/>
        <v>0</v>
      </c>
      <c r="Q1271" s="395">
        <f t="shared" ca="1" si="1838"/>
        <v>0</v>
      </c>
      <c r="R1271" s="395">
        <f t="shared" ca="1" si="1839"/>
        <v>0</v>
      </c>
      <c r="S1271" s="395">
        <f t="shared" ca="1" si="1840"/>
        <v>0</v>
      </c>
      <c r="T1271" s="395">
        <f t="shared" ca="1" si="1841"/>
        <v>0</v>
      </c>
      <c r="U1271" s="395">
        <f t="shared" ca="1" si="1842"/>
        <v>0</v>
      </c>
      <c r="V1271" s="395">
        <f t="shared" ca="1" si="1843"/>
        <v>0</v>
      </c>
      <c r="W1271" s="395">
        <f t="shared" ca="1" si="1844"/>
        <v>0</v>
      </c>
      <c r="X1271" s="334"/>
      <c r="Y1271" s="334"/>
      <c r="Z1271" s="334"/>
      <c r="AA1271" s="249"/>
      <c r="AB1271" s="249"/>
    </row>
    <row r="1272" spans="1:28" hidden="1" outlineLevel="1">
      <c r="A1272" s="331">
        <v>11</v>
      </c>
      <c r="B1272" s="309" t="str">
        <f t="shared" ca="1" si="1845"/>
        <v>Depreciated Net Capex 2023</v>
      </c>
      <c r="C1272" s="398"/>
      <c r="D1272" s="398"/>
      <c r="E1272" s="398"/>
      <c r="F1272" s="398"/>
      <c r="G1272" s="398"/>
      <c r="H1272" s="398"/>
      <c r="I1272" s="398"/>
      <c r="J1272" s="398"/>
      <c r="K1272" s="398"/>
      <c r="L1272" s="398"/>
      <c r="M1272" s="399"/>
      <c r="N1272" s="400">
        <f>(N1256*((1+N$11)^0.5)/N$10)</f>
        <v>0</v>
      </c>
      <c r="O1272" s="395">
        <f ca="1">IF(N1296="n/a",N1272,IFERROR(IF((OFFSET($C1272,0,$A1272))&lt;0,
MIN(0,N1272-(OFFSET($C1272,0,$A1272)/(OFFSET($C1267,-$A1271,$A1272)))),
MAX(0,N1272-(OFFSET($C1272,0,$A1272)/(OFFSET($C1267,-$A1271,$A1272))))),0))</f>
        <v>0</v>
      </c>
      <c r="P1272" s="395">
        <f t="shared" ca="1" si="1837"/>
        <v>0</v>
      </c>
      <c r="Q1272" s="395">
        <f t="shared" ca="1" si="1838"/>
        <v>0</v>
      </c>
      <c r="R1272" s="395">
        <f t="shared" ca="1" si="1839"/>
        <v>0</v>
      </c>
      <c r="S1272" s="395">
        <f t="shared" ca="1" si="1840"/>
        <v>0</v>
      </c>
      <c r="T1272" s="395">
        <f t="shared" ca="1" si="1841"/>
        <v>0</v>
      </c>
      <c r="U1272" s="395">
        <f t="shared" ca="1" si="1842"/>
        <v>0</v>
      </c>
      <c r="V1272" s="395">
        <f t="shared" ca="1" si="1843"/>
        <v>0</v>
      </c>
      <c r="W1272" s="395">
        <f t="shared" ca="1" si="1844"/>
        <v>0</v>
      </c>
      <c r="X1272" s="334"/>
      <c r="Y1272" s="334"/>
      <c r="Z1272" s="334"/>
      <c r="AA1272" s="249"/>
      <c r="AB1272" s="249"/>
    </row>
    <row r="1273" spans="1:28" hidden="1" outlineLevel="1">
      <c r="A1273" s="331">
        <v>12</v>
      </c>
      <c r="B1273" s="309" t="str">
        <f t="shared" ca="1" si="1845"/>
        <v>Depreciated Net Capex 2024</v>
      </c>
      <c r="C1273" s="398"/>
      <c r="D1273" s="398"/>
      <c r="E1273" s="398"/>
      <c r="F1273" s="398"/>
      <c r="G1273" s="398"/>
      <c r="H1273" s="398"/>
      <c r="I1273" s="398"/>
      <c r="J1273" s="398"/>
      <c r="K1273" s="398"/>
      <c r="L1273" s="398"/>
      <c r="M1273" s="398"/>
      <c r="N1273" s="399"/>
      <c r="O1273" s="400">
        <f>(O1256*((1+O$11)^0.5)/O$10)</f>
        <v>0</v>
      </c>
      <c r="P1273" s="395">
        <f ca="1">IF(O1297="n/a",O1273,IFERROR(IF((OFFSET($C1273,0,$A1273))&lt;0,
MIN(0,O1273-(OFFSET($C1273,0,$A1273)/(OFFSET($C1268,-$A1272,$A1273)))),
MAX(0,O1273-(OFFSET($C1273,0,$A1273)/(OFFSET($C1268,-$A1272,$A1273))))),0))</f>
        <v>0</v>
      </c>
      <c r="Q1273" s="395">
        <f t="shared" ca="1" si="1838"/>
        <v>0</v>
      </c>
      <c r="R1273" s="395">
        <f t="shared" ca="1" si="1839"/>
        <v>0</v>
      </c>
      <c r="S1273" s="395">
        <f t="shared" ca="1" si="1840"/>
        <v>0</v>
      </c>
      <c r="T1273" s="395">
        <f t="shared" ca="1" si="1841"/>
        <v>0</v>
      </c>
      <c r="U1273" s="395">
        <f t="shared" ca="1" si="1842"/>
        <v>0</v>
      </c>
      <c r="V1273" s="395">
        <f t="shared" ca="1" si="1843"/>
        <v>0</v>
      </c>
      <c r="W1273" s="395">
        <f t="shared" ca="1" si="1844"/>
        <v>0</v>
      </c>
      <c r="X1273" s="334"/>
      <c r="Y1273" s="334"/>
      <c r="Z1273" s="334"/>
      <c r="AA1273" s="249"/>
      <c r="AB1273" s="249"/>
    </row>
    <row r="1274" spans="1:28" hidden="1" outlineLevel="1">
      <c r="A1274" s="331">
        <v>13</v>
      </c>
      <c r="B1274" s="309" t="str">
        <f t="shared" ca="1" si="1845"/>
        <v>Depreciated Net Capex 2025</v>
      </c>
      <c r="C1274" s="398"/>
      <c r="D1274" s="398"/>
      <c r="E1274" s="398"/>
      <c r="F1274" s="398"/>
      <c r="G1274" s="398"/>
      <c r="H1274" s="398"/>
      <c r="I1274" s="398"/>
      <c r="J1274" s="398"/>
      <c r="K1274" s="398"/>
      <c r="L1274" s="398"/>
      <c r="M1274" s="398"/>
      <c r="N1274" s="398"/>
      <c r="O1274" s="399"/>
      <c r="P1274" s="400">
        <f>(P1256*((1+P$11)^0.5)/P$10)</f>
        <v>0</v>
      </c>
      <c r="Q1274" s="395">
        <f ca="1">IF(P1298="n/a",P1274,IFERROR(IF((OFFSET($C1274,0,$A1274))&lt;0,
MIN(0,P1274-(OFFSET($C1274,0,$A1274)/(OFFSET($C1269,-$A1273,$A1274)))),
MAX(0,P1274-(OFFSET($C1274,0,$A1274)/(OFFSET($C1269,-$A1273,$A1274))))),0))</f>
        <v>0</v>
      </c>
      <c r="R1274" s="395">
        <f t="shared" ca="1" si="1839"/>
        <v>0</v>
      </c>
      <c r="S1274" s="395">
        <f t="shared" ca="1" si="1840"/>
        <v>0</v>
      </c>
      <c r="T1274" s="395">
        <f t="shared" ca="1" si="1841"/>
        <v>0</v>
      </c>
      <c r="U1274" s="395">
        <f t="shared" ca="1" si="1842"/>
        <v>0</v>
      </c>
      <c r="V1274" s="395">
        <f t="shared" ca="1" si="1843"/>
        <v>0</v>
      </c>
      <c r="W1274" s="395">
        <f t="shared" ca="1" si="1844"/>
        <v>0</v>
      </c>
      <c r="X1274" s="334"/>
      <c r="Y1274" s="334"/>
      <c r="Z1274" s="334"/>
      <c r="AA1274" s="249"/>
      <c r="AB1274" s="249"/>
    </row>
    <row r="1275" spans="1:28" hidden="1" outlineLevel="1">
      <c r="A1275" s="331">
        <v>14</v>
      </c>
      <c r="B1275" s="309" t="str">
        <f t="shared" ca="1" si="1845"/>
        <v>Depreciated Net Capex 2026</v>
      </c>
      <c r="C1275" s="398"/>
      <c r="D1275" s="398"/>
      <c r="E1275" s="398"/>
      <c r="F1275" s="398"/>
      <c r="G1275" s="398"/>
      <c r="H1275" s="398"/>
      <c r="I1275" s="398"/>
      <c r="J1275" s="398"/>
      <c r="K1275" s="398"/>
      <c r="L1275" s="398"/>
      <c r="M1275" s="398"/>
      <c r="N1275" s="398"/>
      <c r="O1275" s="398"/>
      <c r="P1275" s="399"/>
      <c r="Q1275" s="400">
        <f>(Q1256*((1+Q$11)^0.5)/Q$10)</f>
        <v>0</v>
      </c>
      <c r="R1275" s="395">
        <f ca="1">IF(Q1299="n/a",Q1275,IFERROR(IF((OFFSET($C1275,0,$A1275))&lt;0,
MIN(0,Q1275-(OFFSET($C1275,0,$A1275)/(OFFSET($C1270,-$A1274,$A1275)))),
MAX(0,Q1275-(OFFSET($C1275,0,$A1275)/(OFFSET($C1270,-$A1274,$A1275))))),0))</f>
        <v>0</v>
      </c>
      <c r="S1275" s="395">
        <f t="shared" ca="1" si="1840"/>
        <v>0</v>
      </c>
      <c r="T1275" s="395">
        <f t="shared" ca="1" si="1841"/>
        <v>0</v>
      </c>
      <c r="U1275" s="395">
        <f t="shared" ca="1" si="1842"/>
        <v>0</v>
      </c>
      <c r="V1275" s="395">
        <f t="shared" ca="1" si="1843"/>
        <v>0</v>
      </c>
      <c r="W1275" s="395">
        <f t="shared" ca="1" si="1844"/>
        <v>0</v>
      </c>
      <c r="X1275" s="334"/>
      <c r="Y1275" s="334"/>
      <c r="Z1275" s="334"/>
      <c r="AA1275" s="249"/>
      <c r="AB1275" s="249"/>
    </row>
    <row r="1276" spans="1:28" hidden="1" outlineLevel="1">
      <c r="A1276" s="331">
        <v>15</v>
      </c>
      <c r="B1276" s="309" t="str">
        <f t="shared" ca="1" si="1845"/>
        <v>Depreciated Net Capex 2027</v>
      </c>
      <c r="C1276" s="398"/>
      <c r="D1276" s="398"/>
      <c r="E1276" s="398"/>
      <c r="F1276" s="398"/>
      <c r="G1276" s="398"/>
      <c r="H1276" s="398"/>
      <c r="I1276" s="398"/>
      <c r="J1276" s="398"/>
      <c r="K1276" s="398"/>
      <c r="L1276" s="398"/>
      <c r="M1276" s="398"/>
      <c r="N1276" s="398"/>
      <c r="O1276" s="398"/>
      <c r="P1276" s="398"/>
      <c r="Q1276" s="399"/>
      <c r="R1276" s="400">
        <f>(R1256*((1+R$11)^0.5)/R$10)</f>
        <v>0</v>
      </c>
      <c r="S1276" s="395">
        <f ca="1">IF(R1300="n/a",R1276,IFERROR(IF((OFFSET($C1276,0,$A1276))&lt;0,
MIN(0,R1276-(OFFSET($C1276,0,$A1276)/(OFFSET($C1271,-$A1275,$A1276)))),
MAX(0,R1276-(OFFSET($C1276,0,$A1276)/(OFFSET($C1271,-$A1275,$A1276))))),0))</f>
        <v>0</v>
      </c>
      <c r="T1276" s="395">
        <f t="shared" ca="1" si="1841"/>
        <v>0</v>
      </c>
      <c r="U1276" s="395">
        <f t="shared" ca="1" si="1842"/>
        <v>0</v>
      </c>
      <c r="V1276" s="395">
        <f t="shared" ca="1" si="1843"/>
        <v>0</v>
      </c>
      <c r="W1276" s="395">
        <f t="shared" ca="1" si="1844"/>
        <v>0</v>
      </c>
      <c r="X1276" s="334"/>
      <c r="Y1276" s="334"/>
      <c r="Z1276" s="334"/>
      <c r="AA1276" s="249"/>
      <c r="AB1276" s="249"/>
    </row>
    <row r="1277" spans="1:28" hidden="1" outlineLevel="1">
      <c r="A1277" s="331">
        <v>16</v>
      </c>
      <c r="B1277" s="309" t="str">
        <f t="shared" ca="1" si="1845"/>
        <v>Depreciated Net Capex 2028</v>
      </c>
      <c r="C1277" s="398"/>
      <c r="D1277" s="398"/>
      <c r="E1277" s="398"/>
      <c r="F1277" s="398"/>
      <c r="G1277" s="398"/>
      <c r="H1277" s="398"/>
      <c r="I1277" s="398"/>
      <c r="J1277" s="398"/>
      <c r="K1277" s="398"/>
      <c r="L1277" s="398"/>
      <c r="M1277" s="398"/>
      <c r="N1277" s="398"/>
      <c r="O1277" s="398"/>
      <c r="P1277" s="398"/>
      <c r="Q1277" s="398"/>
      <c r="R1277" s="399"/>
      <c r="S1277" s="400">
        <f>(S1256*((1+S$11)^0.5)/S$10)</f>
        <v>0</v>
      </c>
      <c r="T1277" s="395">
        <f ca="1">IF(S1301="n/a",S1277,IFERROR(IF((OFFSET($C1277,0,$A1277))&lt;0,
MIN(0,S1277-(OFFSET($C1277,0,$A1277)/(OFFSET($C1272,-$A1276,$A1277)))),
MAX(0,S1277-(OFFSET($C1277,0,$A1277)/(OFFSET($C1272,-$A1276,$A1277))))),0))</f>
        <v>0</v>
      </c>
      <c r="U1277" s="395">
        <f t="shared" ca="1" si="1842"/>
        <v>0</v>
      </c>
      <c r="V1277" s="395">
        <f t="shared" ca="1" si="1843"/>
        <v>0</v>
      </c>
      <c r="W1277" s="395">
        <f t="shared" ca="1" si="1844"/>
        <v>0</v>
      </c>
      <c r="X1277" s="334"/>
      <c r="Y1277" s="334"/>
      <c r="Z1277" s="334"/>
      <c r="AA1277" s="249"/>
      <c r="AB1277" s="249"/>
    </row>
    <row r="1278" spans="1:28" hidden="1" outlineLevel="1">
      <c r="A1278" s="331">
        <v>17</v>
      </c>
      <c r="B1278" s="309" t="str">
        <f t="shared" ca="1" si="1845"/>
        <v>Depreciated Net Capex 2029</v>
      </c>
      <c r="C1278" s="398"/>
      <c r="D1278" s="398"/>
      <c r="E1278" s="398"/>
      <c r="F1278" s="398"/>
      <c r="G1278" s="398"/>
      <c r="H1278" s="398"/>
      <c r="I1278" s="398"/>
      <c r="J1278" s="398"/>
      <c r="K1278" s="398"/>
      <c r="L1278" s="398"/>
      <c r="M1278" s="398"/>
      <c r="N1278" s="398"/>
      <c r="O1278" s="398"/>
      <c r="P1278" s="398"/>
      <c r="Q1278" s="398"/>
      <c r="R1278" s="398"/>
      <c r="S1278" s="399"/>
      <c r="T1278" s="400">
        <f>(T1256*((1+T$11)^0.5)/T$10)</f>
        <v>0</v>
      </c>
      <c r="U1278" s="395">
        <f ca="1">IF(T1302="n/a",T1278,IFERROR(IF((OFFSET($C1278,0,$A1278))&lt;0,
MIN(0,T1278-(OFFSET($C1278,0,$A1278)/(OFFSET($C1273,-$A1277,$A1278)))),
MAX(0,T1278-(OFFSET($C1278,0,$A1278)/(OFFSET($C1273,-$A1277,$A1278))))),0))</f>
        <v>0</v>
      </c>
      <c r="V1278" s="395">
        <f t="shared" ca="1" si="1843"/>
        <v>0</v>
      </c>
      <c r="W1278" s="395">
        <f t="shared" ca="1" si="1844"/>
        <v>0</v>
      </c>
      <c r="X1278" s="334"/>
      <c r="Y1278" s="334"/>
      <c r="Z1278" s="334"/>
      <c r="AA1278" s="249"/>
      <c r="AB1278" s="249"/>
    </row>
    <row r="1279" spans="1:28" hidden="1" outlineLevel="1">
      <c r="A1279" s="331">
        <v>18</v>
      </c>
      <c r="B1279" s="309" t="str">
        <f t="shared" ca="1" si="1845"/>
        <v>Depreciated Net Capex 2030</v>
      </c>
      <c r="C1279" s="398"/>
      <c r="D1279" s="398"/>
      <c r="E1279" s="398"/>
      <c r="F1279" s="398"/>
      <c r="G1279" s="398"/>
      <c r="H1279" s="398"/>
      <c r="I1279" s="398"/>
      <c r="J1279" s="398"/>
      <c r="K1279" s="398"/>
      <c r="L1279" s="398"/>
      <c r="M1279" s="398"/>
      <c r="N1279" s="398"/>
      <c r="O1279" s="398"/>
      <c r="P1279" s="398"/>
      <c r="Q1279" s="398"/>
      <c r="R1279" s="398"/>
      <c r="S1279" s="398"/>
      <c r="T1279" s="399"/>
      <c r="U1279" s="400">
        <f>(U1256*((1+U$11)^0.5)/U$10)</f>
        <v>0</v>
      </c>
      <c r="V1279" s="395">
        <f ca="1">IF(U1303="n/a",U1279,IFERROR(IF((OFFSET($C1279,0,$A1279))&lt;0,
MIN(0,U1279-(OFFSET($C1279,0,$A1279)/(OFFSET($C1274,-$A1278,$A1279)))),
MAX(0,U1279-(OFFSET($C1279,0,$A1279)/(OFFSET($C1274,-$A1278,$A1279))))),0))</f>
        <v>0</v>
      </c>
      <c r="W1279" s="395">
        <f t="shared" ca="1" si="1844"/>
        <v>0</v>
      </c>
      <c r="X1279" s="334"/>
      <c r="Y1279" s="334"/>
      <c r="Z1279" s="334"/>
      <c r="AA1279" s="249"/>
      <c r="AB1279" s="249"/>
    </row>
    <row r="1280" spans="1:28" hidden="1" outlineLevel="1">
      <c r="A1280" s="331">
        <v>19</v>
      </c>
      <c r="B1280" s="309" t="str">
        <f t="shared" ca="1" si="1845"/>
        <v>Depreciated Net Capex 2031</v>
      </c>
      <c r="C1280" s="398"/>
      <c r="D1280" s="398"/>
      <c r="E1280" s="398"/>
      <c r="F1280" s="398"/>
      <c r="G1280" s="398"/>
      <c r="H1280" s="398"/>
      <c r="I1280" s="398"/>
      <c r="J1280" s="398"/>
      <c r="K1280" s="398"/>
      <c r="L1280" s="398"/>
      <c r="M1280" s="398"/>
      <c r="N1280" s="398"/>
      <c r="O1280" s="398"/>
      <c r="P1280" s="398"/>
      <c r="Q1280" s="398"/>
      <c r="R1280" s="398"/>
      <c r="S1280" s="398"/>
      <c r="T1280" s="398"/>
      <c r="U1280" s="399"/>
      <c r="V1280" s="400">
        <f>(V1256*((1+V$11)^0.5)/V$10)</f>
        <v>0</v>
      </c>
      <c r="W1280" s="395">
        <f ca="1">IF(V1304="n/a",V1280,IFERROR(IF((OFFSET($C1280,0,$A1280))&lt;0,
MIN(0,V1280-(OFFSET($C1280,0,$A1280)/(OFFSET($C1275,-$A1279,$A1280)))),
MAX(0,V1280-(OFFSET($C1280,0,$A1280)/(OFFSET($C1275,-$A1279,$A1280))))),0))</f>
        <v>0</v>
      </c>
      <c r="X1280" s="334"/>
      <c r="Y1280" s="334"/>
      <c r="Z1280" s="334"/>
      <c r="AA1280" s="249"/>
      <c r="AB1280" s="249"/>
    </row>
    <row r="1281" spans="1:28" hidden="1" outlineLevel="1">
      <c r="A1281" s="331">
        <v>20</v>
      </c>
      <c r="B1281" s="309" t="str">
        <f ca="1">"Depreciated Net Capex "&amp;OFFSET($C$6,0,A1281)</f>
        <v>Depreciated Net Capex 2032</v>
      </c>
      <c r="C1281" s="398"/>
      <c r="D1281" s="398"/>
      <c r="E1281" s="398"/>
      <c r="F1281" s="398"/>
      <c r="G1281" s="398"/>
      <c r="H1281" s="398"/>
      <c r="I1281" s="398"/>
      <c r="J1281" s="398"/>
      <c r="K1281" s="398"/>
      <c r="L1281" s="398"/>
      <c r="M1281" s="398"/>
      <c r="N1281" s="398"/>
      <c r="O1281" s="398"/>
      <c r="P1281" s="398"/>
      <c r="Q1281" s="398"/>
      <c r="R1281" s="398"/>
      <c r="S1281" s="398"/>
      <c r="T1281" s="398"/>
      <c r="U1281" s="398"/>
      <c r="V1281" s="399"/>
      <c r="W1281" s="395">
        <f>(W1256*((1+W$11)^0.5)/W$10)</f>
        <v>0</v>
      </c>
      <c r="X1281" s="249"/>
      <c r="Y1281" s="249"/>
      <c r="Z1281" s="249"/>
      <c r="AA1281" s="249"/>
      <c r="AB1281" s="249"/>
    </row>
    <row r="1282" spans="1:28" hidden="1" outlineLevel="1">
      <c r="A1282" s="249"/>
      <c r="B1282" s="332"/>
      <c r="C1282" s="395"/>
      <c r="D1282" s="395"/>
      <c r="E1282" s="395"/>
      <c r="F1282" s="395"/>
      <c r="G1282" s="395"/>
      <c r="H1282" s="395"/>
      <c r="I1282" s="395"/>
      <c r="J1282" s="395"/>
      <c r="K1282" s="395"/>
      <c r="L1282" s="395"/>
      <c r="M1282" s="395"/>
      <c r="N1282" s="395"/>
      <c r="O1282" s="395"/>
      <c r="P1282" s="395"/>
      <c r="Q1282" s="395"/>
      <c r="R1282" s="395"/>
      <c r="S1282" s="395"/>
      <c r="T1282" s="395"/>
      <c r="U1282" s="395"/>
      <c r="V1282" s="395"/>
      <c r="W1282" s="395"/>
      <c r="X1282" s="249"/>
      <c r="Y1282" s="249"/>
      <c r="Z1282" s="249"/>
      <c r="AA1282" s="249"/>
      <c r="AB1282" s="249"/>
    </row>
    <row r="1283" spans="1:28" hidden="1" outlineLevel="1">
      <c r="A1283" s="249"/>
      <c r="B1283" s="332"/>
      <c r="C1283" s="395"/>
      <c r="D1283" s="395"/>
      <c r="E1283" s="395"/>
      <c r="F1283" s="395"/>
      <c r="G1283" s="395"/>
      <c r="H1283" s="395"/>
      <c r="I1283" s="395"/>
      <c r="J1283" s="395"/>
      <c r="K1283" s="395"/>
      <c r="L1283" s="395"/>
      <c r="M1283" s="395"/>
      <c r="N1283" s="395"/>
      <c r="O1283" s="395"/>
      <c r="P1283" s="395"/>
      <c r="Q1283" s="395"/>
      <c r="R1283" s="395"/>
      <c r="S1283" s="395"/>
      <c r="T1283" s="395"/>
      <c r="U1283" s="395"/>
      <c r="V1283" s="395"/>
      <c r="W1283" s="395"/>
      <c r="X1283" s="249"/>
      <c r="Y1283" s="249"/>
      <c r="Z1283" s="249"/>
      <c r="AA1283" s="249"/>
      <c r="AB1283" s="249"/>
    </row>
    <row r="1284" spans="1:28" hidden="1" outlineLevel="1">
      <c r="A1284" s="249"/>
      <c r="B1284" s="309" t="s">
        <v>298</v>
      </c>
      <c r="C1284" s="395"/>
      <c r="D1284" s="395">
        <f t="shared" ref="D1284" ca="1" si="1846">IF(C1284="n/a","n/a",IF(AND(C1284&lt;1,D1258=0),0,
IF(D1258=0,C1284-1,
IF(C1284&lt;1,D1259,
(((C1284-1)*(C1260-(C1260/(C1284))))+((D1258/D$10)*D1259))/(D1260)))))</f>
        <v>0</v>
      </c>
      <c r="E1284" s="395">
        <f t="shared" ref="E1284" ca="1" si="1847">IF(D1284="n/a","n/a",IF(AND(D1284&lt;1,E1258=0),0,
IF(E1258=0,D1284-1,
IF(D1284&lt;1,E1259,
(((D1284-1)*(D1260-(D1260/(D1284))))+((E1258/E$10)*E1259))/(E1260)))))</f>
        <v>0</v>
      </c>
      <c r="F1284" s="395">
        <f t="shared" ref="F1284" ca="1" si="1848">IF(E1284="n/a","n/a",IF(AND(E1284&lt;1,F1258=0),0,
IF(F1258=0,E1284-1,
IF(E1284&lt;1,F1259,
(((E1284-1)*(E1260-(E1260/(E1284))))+((F1258/F$10)*F1259))/(F1260)))))</f>
        <v>0</v>
      </c>
      <c r="G1284" s="395">
        <f t="shared" ref="G1284" ca="1" si="1849">IF(F1284="n/a","n/a",IF(AND(F1284&lt;1,G1258=0),0,
IF(G1258=0,F1284-1,
IF(F1284&lt;1,G1259,
(((F1284-1)*(F1260-(F1260/(F1284))))+((G1258/G$10)*G1259))/(G1260)))))</f>
        <v>0</v>
      </c>
      <c r="H1284" s="395">
        <f ca="1">IF(G1284="n/a","n/a",IF(AND(G1284&lt;1,H1258=0),0,
IF(H1258=0,G1284-1,
IF(G1284&lt;1,H1259,
(((G1284-1)*(G1260-(G1260/(G1284))))+((H1258/H$10)*H1259))/(H1260)))))</f>
        <v>0</v>
      </c>
      <c r="I1284" s="395">
        <f t="shared" ref="I1284" ca="1" si="1850">IF(H1284="n/a","n/a",IF(AND(H1284&lt;1,I1258=0),0,
IF(I1258=0,H1284-1,
IF(H1284&lt;1,I1259,
(((H1284-1)*(H1260-(H1260/(H1284))))+((I1258/I$10)*I1259))/(I1260)))))</f>
        <v>0</v>
      </c>
      <c r="J1284" s="395">
        <f t="shared" ref="J1284" ca="1" si="1851">IF(I1284="n/a","n/a",IF(AND(I1284&lt;1,J1258=0),0,
IF(J1258=0,I1284-1,
IF(I1284&lt;1,J1259,
(((I1284-1)*(I1260-(I1260/(I1284))))+((J1258/J$10)*J1259))/(J1260)))))</f>
        <v>0</v>
      </c>
      <c r="K1284" s="395">
        <f t="shared" ref="K1284" ca="1" si="1852">IF(J1284="n/a","n/a",IF(AND(J1284&lt;1,K1258=0),0,
IF(K1258=0,J1284-1,
IF(J1284&lt;1,K1259,
(((J1284-1)*(J1260-(J1260/(J1284))))+((K1258/K$10)*K1259))/(K1260)))))</f>
        <v>0</v>
      </c>
      <c r="L1284" s="395">
        <f t="shared" ref="L1284" ca="1" si="1853">IF(K1284="n/a","n/a",IF(AND(K1284&lt;1,L1258=0),0,
IF(L1258=0,K1284-1,
IF(K1284&lt;1,L1259,
(((K1284-1)*(K1260-(K1260/(K1284))))+((L1258/L$10)*L1259))/(L1260)))))</f>
        <v>0</v>
      </c>
      <c r="M1284" s="395">
        <f t="shared" ref="M1284" ca="1" si="1854">IF(L1284="n/a","n/a",IF(AND(L1284&lt;1,M1258=0),0,
IF(M1258=0,L1284-1,
IF(L1284&lt;1,M1259,
(((L1284-1)*(L1260-(L1260/(L1284))))+((M1258/M$10)*M1259))/(M1260)))))</f>
        <v>0</v>
      </c>
      <c r="N1284" s="395">
        <f t="shared" ref="N1284" ca="1" si="1855">IF(M1284="n/a","n/a",IF(AND(M1284&lt;1,N1258=0),0,
IF(N1258=0,M1284-1,
IF(M1284&lt;1,N1259,
(((M1284-1)*(M1260-(M1260/(M1284))))+((N1258/N$10)*N1259))/(N1260)))))</f>
        <v>0</v>
      </c>
      <c r="O1284" s="395">
        <f t="shared" ref="O1284" ca="1" si="1856">IF(N1284="n/a","n/a",IF(AND(N1284&lt;1,O1258=0),0,
IF(O1258=0,N1284-1,
IF(N1284&lt;1,O1259,
(((N1284-1)*(N1260-(N1260/(N1284))))+((O1258/O$10)*O1259))/(O1260)))))</f>
        <v>0</v>
      </c>
      <c r="P1284" s="395">
        <f t="shared" ref="P1284" ca="1" si="1857">IF(O1284="n/a","n/a",IF(AND(O1284&lt;1,P1258=0),0,
IF(P1258=0,O1284-1,
IF(O1284&lt;1,P1259,
(((O1284-1)*(O1260-(O1260/(O1284))))+((P1258/P$10)*P1259))/(P1260)))))</f>
        <v>0</v>
      </c>
      <c r="Q1284" s="395">
        <f t="shared" ref="Q1284" ca="1" si="1858">IF(P1284="n/a","n/a",IF(AND(P1284&lt;1,Q1258=0),0,
IF(Q1258=0,P1284-1,
IF(P1284&lt;1,Q1259,
(((P1284-1)*(P1260-(P1260/(P1284))))+((Q1258/Q$10)*Q1259))/(Q1260)))))</f>
        <v>0</v>
      </c>
      <c r="R1284" s="395">
        <f t="shared" ref="R1284" ca="1" si="1859">IF(Q1284="n/a","n/a",IF(AND(Q1284&lt;1,R1258=0),0,
IF(R1258=0,Q1284-1,
IF(Q1284&lt;1,R1259,
(((Q1284-1)*(Q1260-(Q1260/(Q1284))))+((R1258/R$10)*R1259))/(R1260)))))</f>
        <v>0</v>
      </c>
      <c r="S1284" s="395">
        <f t="shared" ref="S1284" ca="1" si="1860">IF(R1284="n/a","n/a",IF(AND(R1284&lt;1,S1258=0),0,
IF(S1258=0,R1284-1,
IF(R1284&lt;1,S1259,
(((R1284-1)*(R1260-(R1260/(R1284))))+((S1258/S$10)*S1259))/(S1260)))))</f>
        <v>0</v>
      </c>
      <c r="T1284" s="395">
        <f t="shared" ref="T1284" ca="1" si="1861">IF(S1284="n/a","n/a",IF(AND(S1284&lt;1,T1258=0),0,
IF(T1258=0,S1284-1,
IF(S1284&lt;1,T1259,
(((S1284-1)*(S1260-(S1260/(S1284))))+((T1258/T$10)*T1259))/(T1260)))))</f>
        <v>0</v>
      </c>
      <c r="U1284" s="395">
        <f t="shared" ref="U1284" ca="1" si="1862">IF(T1284="n/a","n/a",IF(AND(T1284&lt;1,U1258=0),0,
IF(U1258=0,T1284-1,
IF(T1284&lt;1,U1259,
(((T1284-1)*(T1260-(T1260/(T1284))))+((U1258/U$10)*U1259))/(U1260)))))</f>
        <v>0</v>
      </c>
      <c r="V1284" s="395">
        <f t="shared" ref="V1284" ca="1" si="1863">IF(U1284="n/a","n/a",IF(AND(U1284&lt;1,V1258=0),0,
IF(V1258=0,U1284-1,
IF(U1284&lt;1,V1259,
(((U1284-1)*(U1260-(U1260/(U1284))))+((V1258/V$10)*V1259))/(V1260)))))</f>
        <v>0</v>
      </c>
      <c r="W1284" s="395">
        <f t="shared" ref="W1284" ca="1" si="1864">IF(V1284="n/a","n/a",IF(AND(V1284&lt;1,W1258=0),0,
IF(W1258=0,V1284-1,
IF(V1284&lt;1,W1259,
(((V1284-1)*(V1260-(V1260/(V1284))))+((W1258/W$10)*W1259))/(W1260)))))</f>
        <v>0</v>
      </c>
      <c r="X1284" s="249"/>
      <c r="Y1284" s="249"/>
      <c r="Z1284" s="249"/>
      <c r="AA1284" s="249"/>
      <c r="AB1284" s="249"/>
    </row>
    <row r="1285" spans="1:28" hidden="1" outlineLevel="1">
      <c r="A1285" s="249"/>
      <c r="B1285" s="309" t="s">
        <v>191</v>
      </c>
      <c r="C1285" s="395">
        <f ca="1">C1257</f>
        <v>0</v>
      </c>
      <c r="D1285" s="395">
        <f t="shared" ref="D1285" ca="1" si="1865">IF(C1285="n/a","n/a",MAX(0,C1285-1))</f>
        <v>0</v>
      </c>
      <c r="E1285" s="395">
        <f t="shared" ref="E1285:E1286" ca="1" si="1866">IF(D1285="n/a","n/a",MAX(0,D1285-1))</f>
        <v>0</v>
      </c>
      <c r="F1285" s="395">
        <f t="shared" ref="F1285:F1287" ca="1" si="1867">IF(E1285="n/a","n/a",MAX(0,E1285-1))</f>
        <v>0</v>
      </c>
      <c r="G1285" s="395">
        <f t="shared" ref="G1285:G1288" ca="1" si="1868">IF(F1285="n/a","n/a",MAX(0,F1285-1))</f>
        <v>0</v>
      </c>
      <c r="H1285" s="395">
        <f t="shared" ref="H1285:H1289" ca="1" si="1869">IF(G1285="n/a","n/a",MAX(0,G1285-1))</f>
        <v>0</v>
      </c>
      <c r="I1285" s="395">
        <f t="shared" ref="I1285:I1290" ca="1" si="1870">IF(H1285="n/a","n/a",MAX(0,H1285-1))</f>
        <v>0</v>
      </c>
      <c r="J1285" s="395">
        <f t="shared" ref="J1285:J1291" ca="1" si="1871">IF(I1285="n/a","n/a",MAX(0,I1285-1))</f>
        <v>0</v>
      </c>
      <c r="K1285" s="395">
        <f t="shared" ref="K1285:K1292" ca="1" si="1872">IF(J1285="n/a","n/a",MAX(0,J1285-1))</f>
        <v>0</v>
      </c>
      <c r="L1285" s="395">
        <f t="shared" ref="L1285:L1293" ca="1" si="1873">IF(K1285="n/a","n/a",MAX(0,K1285-1))</f>
        <v>0</v>
      </c>
      <c r="M1285" s="395">
        <f t="shared" ref="M1285:M1294" ca="1" si="1874">IF(L1285="n/a","n/a",MAX(0,L1285-1))</f>
        <v>0</v>
      </c>
      <c r="N1285" s="395">
        <f t="shared" ref="N1285:N1295" ca="1" si="1875">IF(M1285="n/a","n/a",MAX(0,M1285-1))</f>
        <v>0</v>
      </c>
      <c r="O1285" s="395">
        <f t="shared" ref="O1285:O1296" ca="1" si="1876">IF(N1285="n/a","n/a",MAX(0,N1285-1))</f>
        <v>0</v>
      </c>
      <c r="P1285" s="395">
        <f t="shared" ref="P1285:P1297" ca="1" si="1877">IF(O1285="n/a","n/a",MAX(0,O1285-1))</f>
        <v>0</v>
      </c>
      <c r="Q1285" s="395">
        <f t="shared" ref="Q1285:Q1298" ca="1" si="1878">IF(P1285="n/a","n/a",MAX(0,P1285-1))</f>
        <v>0</v>
      </c>
      <c r="R1285" s="395">
        <f t="shared" ref="R1285:R1299" ca="1" si="1879">IF(Q1285="n/a","n/a",MAX(0,Q1285-1))</f>
        <v>0</v>
      </c>
      <c r="S1285" s="395">
        <f t="shared" ref="S1285:S1300" ca="1" si="1880">IF(R1285="n/a","n/a",MAX(0,R1285-1))</f>
        <v>0</v>
      </c>
      <c r="T1285" s="395">
        <f t="shared" ref="T1285:T1301" ca="1" si="1881">IF(S1285="n/a","n/a",MAX(0,S1285-1))</f>
        <v>0</v>
      </c>
      <c r="U1285" s="395">
        <f t="shared" ref="U1285:U1302" ca="1" si="1882">IF(T1285="n/a","n/a",MAX(0,T1285-1))</f>
        <v>0</v>
      </c>
      <c r="V1285" s="395">
        <f t="shared" ref="V1285:V1303" ca="1" si="1883">IF(U1285="n/a","n/a",MAX(0,U1285-1))</f>
        <v>0</v>
      </c>
      <c r="W1285" s="395">
        <f t="shared" ref="W1285:W1303" ca="1" si="1884">IF(V1285="n/a","n/a",MAX(0,V1285-1))</f>
        <v>0</v>
      </c>
      <c r="X1285" s="249"/>
      <c r="Y1285" s="249"/>
      <c r="Z1285" s="249"/>
      <c r="AA1285" s="249"/>
      <c r="AB1285" s="249"/>
    </row>
    <row r="1286" spans="1:28" hidden="1" outlineLevel="1">
      <c r="A1286" s="249"/>
      <c r="B1286" s="309" t="str">
        <f t="shared" ref="B1286:B1305" ca="1" si="1885">"RL Capex "&amp;OFFSET($C$6,0,A1262)</f>
        <v>RL Capex 2013</v>
      </c>
      <c r="C1286" s="396"/>
      <c r="D1286" s="400">
        <f ca="1">D1257</f>
        <v>0</v>
      </c>
      <c r="E1286" s="395">
        <f t="shared" ca="1" si="1866"/>
        <v>0</v>
      </c>
      <c r="F1286" s="395">
        <f t="shared" ca="1" si="1867"/>
        <v>0</v>
      </c>
      <c r="G1286" s="395">
        <f t="shared" ca="1" si="1868"/>
        <v>0</v>
      </c>
      <c r="H1286" s="395">
        <f t="shared" ca="1" si="1869"/>
        <v>0</v>
      </c>
      <c r="I1286" s="395">
        <f t="shared" ca="1" si="1870"/>
        <v>0</v>
      </c>
      <c r="J1286" s="395">
        <f t="shared" ca="1" si="1871"/>
        <v>0</v>
      </c>
      <c r="K1286" s="395">
        <f t="shared" ca="1" si="1872"/>
        <v>0</v>
      </c>
      <c r="L1286" s="395">
        <f t="shared" ca="1" si="1873"/>
        <v>0</v>
      </c>
      <c r="M1286" s="395">
        <f t="shared" ca="1" si="1874"/>
        <v>0</v>
      </c>
      <c r="N1286" s="395">
        <f t="shared" ca="1" si="1875"/>
        <v>0</v>
      </c>
      <c r="O1286" s="395">
        <f t="shared" ca="1" si="1876"/>
        <v>0</v>
      </c>
      <c r="P1286" s="395">
        <f t="shared" ca="1" si="1877"/>
        <v>0</v>
      </c>
      <c r="Q1286" s="395">
        <f t="shared" ca="1" si="1878"/>
        <v>0</v>
      </c>
      <c r="R1286" s="395">
        <f t="shared" ca="1" si="1879"/>
        <v>0</v>
      </c>
      <c r="S1286" s="395">
        <f t="shared" ca="1" si="1880"/>
        <v>0</v>
      </c>
      <c r="T1286" s="395">
        <f t="shared" ca="1" si="1881"/>
        <v>0</v>
      </c>
      <c r="U1286" s="395">
        <f t="shared" ca="1" si="1882"/>
        <v>0</v>
      </c>
      <c r="V1286" s="395">
        <f t="shared" ca="1" si="1883"/>
        <v>0</v>
      </c>
      <c r="W1286" s="395">
        <f t="shared" ca="1" si="1884"/>
        <v>0</v>
      </c>
      <c r="X1286" s="249"/>
      <c r="Y1286" s="249"/>
      <c r="Z1286" s="249"/>
      <c r="AA1286" s="249"/>
      <c r="AB1286" s="249"/>
    </row>
    <row r="1287" spans="1:28" hidden="1" outlineLevel="1">
      <c r="A1287" s="249"/>
      <c r="B1287" s="309" t="str">
        <f t="shared" ca="1" si="1885"/>
        <v>RL Capex 2014</v>
      </c>
      <c r="C1287" s="401"/>
      <c r="D1287" s="396"/>
      <c r="E1287" s="400">
        <f ca="1">E1257</f>
        <v>0</v>
      </c>
      <c r="F1287" s="395">
        <f t="shared" ca="1" si="1867"/>
        <v>0</v>
      </c>
      <c r="G1287" s="395">
        <f t="shared" ca="1" si="1868"/>
        <v>0</v>
      </c>
      <c r="H1287" s="395">
        <f t="shared" ca="1" si="1869"/>
        <v>0</v>
      </c>
      <c r="I1287" s="395">
        <f t="shared" ca="1" si="1870"/>
        <v>0</v>
      </c>
      <c r="J1287" s="395">
        <f t="shared" ca="1" si="1871"/>
        <v>0</v>
      </c>
      <c r="K1287" s="395">
        <f t="shared" ca="1" si="1872"/>
        <v>0</v>
      </c>
      <c r="L1287" s="395">
        <f t="shared" ca="1" si="1873"/>
        <v>0</v>
      </c>
      <c r="M1287" s="395">
        <f t="shared" ca="1" si="1874"/>
        <v>0</v>
      </c>
      <c r="N1287" s="395">
        <f t="shared" ca="1" si="1875"/>
        <v>0</v>
      </c>
      <c r="O1287" s="395">
        <f t="shared" ca="1" si="1876"/>
        <v>0</v>
      </c>
      <c r="P1287" s="395">
        <f t="shared" ca="1" si="1877"/>
        <v>0</v>
      </c>
      <c r="Q1287" s="395">
        <f t="shared" ca="1" si="1878"/>
        <v>0</v>
      </c>
      <c r="R1287" s="395">
        <f t="shared" ca="1" si="1879"/>
        <v>0</v>
      </c>
      <c r="S1287" s="395">
        <f t="shared" ca="1" si="1880"/>
        <v>0</v>
      </c>
      <c r="T1287" s="395">
        <f t="shared" ca="1" si="1881"/>
        <v>0</v>
      </c>
      <c r="U1287" s="395">
        <f t="shared" ca="1" si="1882"/>
        <v>0</v>
      </c>
      <c r="V1287" s="395">
        <f t="shared" ca="1" si="1883"/>
        <v>0</v>
      </c>
      <c r="W1287" s="395">
        <f t="shared" ca="1" si="1884"/>
        <v>0</v>
      </c>
      <c r="X1287" s="249"/>
      <c r="Y1287" s="249"/>
      <c r="Z1287" s="249"/>
      <c r="AA1287" s="249"/>
      <c r="AB1287" s="249"/>
    </row>
    <row r="1288" spans="1:28" hidden="1" outlineLevel="1">
      <c r="A1288" s="249"/>
      <c r="B1288" s="309" t="str">
        <f t="shared" ca="1" si="1885"/>
        <v>RL Capex 2015</v>
      </c>
      <c r="C1288" s="401"/>
      <c r="D1288" s="401"/>
      <c r="E1288" s="396"/>
      <c r="F1288" s="400">
        <f ca="1">F1257</f>
        <v>0</v>
      </c>
      <c r="G1288" s="395">
        <f t="shared" ca="1" si="1868"/>
        <v>0</v>
      </c>
      <c r="H1288" s="395">
        <f t="shared" ca="1" si="1869"/>
        <v>0</v>
      </c>
      <c r="I1288" s="395">
        <f t="shared" ca="1" si="1870"/>
        <v>0</v>
      </c>
      <c r="J1288" s="395">
        <f t="shared" ca="1" si="1871"/>
        <v>0</v>
      </c>
      <c r="K1288" s="395">
        <f t="shared" ca="1" si="1872"/>
        <v>0</v>
      </c>
      <c r="L1288" s="395">
        <f t="shared" ca="1" si="1873"/>
        <v>0</v>
      </c>
      <c r="M1288" s="395">
        <f t="shared" ca="1" si="1874"/>
        <v>0</v>
      </c>
      <c r="N1288" s="395">
        <f t="shared" ca="1" si="1875"/>
        <v>0</v>
      </c>
      <c r="O1288" s="395">
        <f t="shared" ca="1" si="1876"/>
        <v>0</v>
      </c>
      <c r="P1288" s="395">
        <f t="shared" ca="1" si="1877"/>
        <v>0</v>
      </c>
      <c r="Q1288" s="395">
        <f t="shared" ca="1" si="1878"/>
        <v>0</v>
      </c>
      <c r="R1288" s="395">
        <f t="shared" ca="1" si="1879"/>
        <v>0</v>
      </c>
      <c r="S1288" s="395">
        <f t="shared" ca="1" si="1880"/>
        <v>0</v>
      </c>
      <c r="T1288" s="395">
        <f t="shared" ca="1" si="1881"/>
        <v>0</v>
      </c>
      <c r="U1288" s="395">
        <f t="shared" ca="1" si="1882"/>
        <v>0</v>
      </c>
      <c r="V1288" s="395">
        <f t="shared" ca="1" si="1883"/>
        <v>0</v>
      </c>
      <c r="W1288" s="395">
        <f t="shared" ca="1" si="1884"/>
        <v>0</v>
      </c>
      <c r="X1288" s="249"/>
      <c r="Y1288" s="249"/>
      <c r="Z1288" s="249"/>
      <c r="AA1288" s="249"/>
      <c r="AB1288" s="249"/>
    </row>
    <row r="1289" spans="1:28" hidden="1" outlineLevel="1">
      <c r="A1289" s="249"/>
      <c r="B1289" s="309" t="str">
        <f t="shared" ca="1" si="1885"/>
        <v>RL Capex 2016</v>
      </c>
      <c r="C1289" s="401"/>
      <c r="D1289" s="401"/>
      <c r="E1289" s="401"/>
      <c r="F1289" s="396"/>
      <c r="G1289" s="400">
        <f ca="1">G1257</f>
        <v>0</v>
      </c>
      <c r="H1289" s="395">
        <f t="shared" ca="1" si="1869"/>
        <v>0</v>
      </c>
      <c r="I1289" s="395">
        <f t="shared" ca="1" si="1870"/>
        <v>0</v>
      </c>
      <c r="J1289" s="395">
        <f t="shared" ca="1" si="1871"/>
        <v>0</v>
      </c>
      <c r="K1289" s="395">
        <f t="shared" ca="1" si="1872"/>
        <v>0</v>
      </c>
      <c r="L1289" s="395">
        <f t="shared" ca="1" si="1873"/>
        <v>0</v>
      </c>
      <c r="M1289" s="395">
        <f t="shared" ca="1" si="1874"/>
        <v>0</v>
      </c>
      <c r="N1289" s="395">
        <f t="shared" ca="1" si="1875"/>
        <v>0</v>
      </c>
      <c r="O1289" s="395">
        <f t="shared" ca="1" si="1876"/>
        <v>0</v>
      </c>
      <c r="P1289" s="395">
        <f t="shared" ca="1" si="1877"/>
        <v>0</v>
      </c>
      <c r="Q1289" s="395">
        <f t="shared" ca="1" si="1878"/>
        <v>0</v>
      </c>
      <c r="R1289" s="395">
        <f t="shared" ca="1" si="1879"/>
        <v>0</v>
      </c>
      <c r="S1289" s="395">
        <f t="shared" ca="1" si="1880"/>
        <v>0</v>
      </c>
      <c r="T1289" s="395">
        <f t="shared" ca="1" si="1881"/>
        <v>0</v>
      </c>
      <c r="U1289" s="395">
        <f t="shared" ca="1" si="1882"/>
        <v>0</v>
      </c>
      <c r="V1289" s="395">
        <f t="shared" ca="1" si="1883"/>
        <v>0</v>
      </c>
      <c r="W1289" s="395">
        <f t="shared" ca="1" si="1884"/>
        <v>0</v>
      </c>
      <c r="X1289" s="249"/>
      <c r="Y1289" s="249"/>
      <c r="Z1289" s="249"/>
      <c r="AA1289" s="249"/>
      <c r="AB1289" s="249"/>
    </row>
    <row r="1290" spans="1:28" hidden="1" outlineLevel="1">
      <c r="A1290" s="249"/>
      <c r="B1290" s="309" t="str">
        <f t="shared" ca="1" si="1885"/>
        <v>RL Capex 2017</v>
      </c>
      <c r="C1290" s="401"/>
      <c r="D1290" s="401"/>
      <c r="E1290" s="401"/>
      <c r="F1290" s="401"/>
      <c r="G1290" s="396"/>
      <c r="H1290" s="400">
        <f ca="1">H1257</f>
        <v>0</v>
      </c>
      <c r="I1290" s="395">
        <f t="shared" ca="1" si="1870"/>
        <v>0</v>
      </c>
      <c r="J1290" s="395">
        <f t="shared" ca="1" si="1871"/>
        <v>0</v>
      </c>
      <c r="K1290" s="395">
        <f t="shared" ca="1" si="1872"/>
        <v>0</v>
      </c>
      <c r="L1290" s="395">
        <f t="shared" ca="1" si="1873"/>
        <v>0</v>
      </c>
      <c r="M1290" s="395">
        <f t="shared" ca="1" si="1874"/>
        <v>0</v>
      </c>
      <c r="N1290" s="395">
        <f t="shared" ca="1" si="1875"/>
        <v>0</v>
      </c>
      <c r="O1290" s="395">
        <f t="shared" ca="1" si="1876"/>
        <v>0</v>
      </c>
      <c r="P1290" s="395">
        <f t="shared" ca="1" si="1877"/>
        <v>0</v>
      </c>
      <c r="Q1290" s="395">
        <f t="shared" ca="1" si="1878"/>
        <v>0</v>
      </c>
      <c r="R1290" s="395">
        <f t="shared" ca="1" si="1879"/>
        <v>0</v>
      </c>
      <c r="S1290" s="395">
        <f t="shared" ca="1" si="1880"/>
        <v>0</v>
      </c>
      <c r="T1290" s="395">
        <f t="shared" ca="1" si="1881"/>
        <v>0</v>
      </c>
      <c r="U1290" s="395">
        <f t="shared" ca="1" si="1882"/>
        <v>0</v>
      </c>
      <c r="V1290" s="395">
        <f t="shared" ca="1" si="1883"/>
        <v>0</v>
      </c>
      <c r="W1290" s="395">
        <f t="shared" ca="1" si="1884"/>
        <v>0</v>
      </c>
      <c r="X1290" s="249"/>
      <c r="Y1290" s="249"/>
      <c r="Z1290" s="249"/>
      <c r="AA1290" s="249"/>
      <c r="AB1290" s="249"/>
    </row>
    <row r="1291" spans="1:28" hidden="1" outlineLevel="1">
      <c r="A1291" s="249"/>
      <c r="B1291" s="309" t="str">
        <f t="shared" ca="1" si="1885"/>
        <v>RL Capex 2018</v>
      </c>
      <c r="C1291" s="401"/>
      <c r="D1291" s="401"/>
      <c r="E1291" s="401"/>
      <c r="F1291" s="401"/>
      <c r="G1291" s="401"/>
      <c r="H1291" s="396"/>
      <c r="I1291" s="400">
        <f ca="1">I1257</f>
        <v>0</v>
      </c>
      <c r="J1291" s="395">
        <f t="shared" ca="1" si="1871"/>
        <v>0</v>
      </c>
      <c r="K1291" s="395">
        <f t="shared" ca="1" si="1872"/>
        <v>0</v>
      </c>
      <c r="L1291" s="395">
        <f t="shared" ca="1" si="1873"/>
        <v>0</v>
      </c>
      <c r="M1291" s="395">
        <f t="shared" ca="1" si="1874"/>
        <v>0</v>
      </c>
      <c r="N1291" s="395">
        <f t="shared" ca="1" si="1875"/>
        <v>0</v>
      </c>
      <c r="O1291" s="395">
        <f t="shared" ca="1" si="1876"/>
        <v>0</v>
      </c>
      <c r="P1291" s="395">
        <f t="shared" ca="1" si="1877"/>
        <v>0</v>
      </c>
      <c r="Q1291" s="395">
        <f t="shared" ca="1" si="1878"/>
        <v>0</v>
      </c>
      <c r="R1291" s="395">
        <f t="shared" ca="1" si="1879"/>
        <v>0</v>
      </c>
      <c r="S1291" s="395">
        <f t="shared" ca="1" si="1880"/>
        <v>0</v>
      </c>
      <c r="T1291" s="395">
        <f t="shared" ca="1" si="1881"/>
        <v>0</v>
      </c>
      <c r="U1291" s="395">
        <f t="shared" ca="1" si="1882"/>
        <v>0</v>
      </c>
      <c r="V1291" s="395">
        <f t="shared" ca="1" si="1883"/>
        <v>0</v>
      </c>
      <c r="W1291" s="395">
        <f t="shared" ca="1" si="1884"/>
        <v>0</v>
      </c>
      <c r="X1291" s="249"/>
      <c r="Y1291" s="249"/>
      <c r="Z1291" s="249"/>
      <c r="AA1291" s="249"/>
      <c r="AB1291" s="249"/>
    </row>
    <row r="1292" spans="1:28" hidden="1" outlineLevel="1">
      <c r="A1292" s="249"/>
      <c r="B1292" s="309" t="str">
        <f t="shared" ca="1" si="1885"/>
        <v>RL Capex 2019</v>
      </c>
      <c r="C1292" s="401"/>
      <c r="D1292" s="401"/>
      <c r="E1292" s="401"/>
      <c r="F1292" s="401"/>
      <c r="G1292" s="401"/>
      <c r="H1292" s="401"/>
      <c r="I1292" s="396"/>
      <c r="J1292" s="400">
        <f ca="1">J1257</f>
        <v>0</v>
      </c>
      <c r="K1292" s="395">
        <f t="shared" ca="1" si="1872"/>
        <v>0</v>
      </c>
      <c r="L1292" s="395">
        <f t="shared" ca="1" si="1873"/>
        <v>0</v>
      </c>
      <c r="M1292" s="395">
        <f t="shared" ca="1" si="1874"/>
        <v>0</v>
      </c>
      <c r="N1292" s="395">
        <f t="shared" ca="1" si="1875"/>
        <v>0</v>
      </c>
      <c r="O1292" s="395">
        <f t="shared" ca="1" si="1876"/>
        <v>0</v>
      </c>
      <c r="P1292" s="395">
        <f t="shared" ca="1" si="1877"/>
        <v>0</v>
      </c>
      <c r="Q1292" s="395">
        <f t="shared" ca="1" si="1878"/>
        <v>0</v>
      </c>
      <c r="R1292" s="395">
        <f t="shared" ca="1" si="1879"/>
        <v>0</v>
      </c>
      <c r="S1292" s="395">
        <f t="shared" ca="1" si="1880"/>
        <v>0</v>
      </c>
      <c r="T1292" s="395">
        <f t="shared" ca="1" si="1881"/>
        <v>0</v>
      </c>
      <c r="U1292" s="395">
        <f t="shared" ca="1" si="1882"/>
        <v>0</v>
      </c>
      <c r="V1292" s="395">
        <f t="shared" ca="1" si="1883"/>
        <v>0</v>
      </c>
      <c r="W1292" s="395">
        <f t="shared" ca="1" si="1884"/>
        <v>0</v>
      </c>
      <c r="X1292" s="249"/>
      <c r="Y1292" s="249"/>
      <c r="Z1292" s="249"/>
      <c r="AA1292" s="249"/>
      <c r="AB1292" s="249"/>
    </row>
    <row r="1293" spans="1:28" hidden="1" outlineLevel="1">
      <c r="A1293" s="249"/>
      <c r="B1293" s="309" t="str">
        <f t="shared" ca="1" si="1885"/>
        <v>RL Capex 2020</v>
      </c>
      <c r="C1293" s="401"/>
      <c r="D1293" s="401"/>
      <c r="E1293" s="401"/>
      <c r="F1293" s="401"/>
      <c r="G1293" s="401"/>
      <c r="H1293" s="401"/>
      <c r="I1293" s="401"/>
      <c r="J1293" s="396"/>
      <c r="K1293" s="400">
        <f ca="1">K1257</f>
        <v>0</v>
      </c>
      <c r="L1293" s="395">
        <f t="shared" ca="1" si="1873"/>
        <v>0</v>
      </c>
      <c r="M1293" s="395">
        <f t="shared" ca="1" si="1874"/>
        <v>0</v>
      </c>
      <c r="N1293" s="395">
        <f t="shared" ca="1" si="1875"/>
        <v>0</v>
      </c>
      <c r="O1293" s="395">
        <f t="shared" ca="1" si="1876"/>
        <v>0</v>
      </c>
      <c r="P1293" s="395">
        <f t="shared" ca="1" si="1877"/>
        <v>0</v>
      </c>
      <c r="Q1293" s="395">
        <f t="shared" ca="1" si="1878"/>
        <v>0</v>
      </c>
      <c r="R1293" s="395">
        <f t="shared" ca="1" si="1879"/>
        <v>0</v>
      </c>
      <c r="S1293" s="395">
        <f t="shared" ca="1" si="1880"/>
        <v>0</v>
      </c>
      <c r="T1293" s="395">
        <f t="shared" ca="1" si="1881"/>
        <v>0</v>
      </c>
      <c r="U1293" s="395">
        <f t="shared" ca="1" si="1882"/>
        <v>0</v>
      </c>
      <c r="V1293" s="395">
        <f t="shared" ca="1" si="1883"/>
        <v>0</v>
      </c>
      <c r="W1293" s="395">
        <f t="shared" ca="1" si="1884"/>
        <v>0</v>
      </c>
      <c r="X1293" s="249"/>
      <c r="Y1293" s="249"/>
      <c r="Z1293" s="249"/>
      <c r="AA1293" s="249"/>
      <c r="AB1293" s="249"/>
    </row>
    <row r="1294" spans="1:28" hidden="1" outlineLevel="1">
      <c r="A1294" s="249"/>
      <c r="B1294" s="309" t="str">
        <f t="shared" ca="1" si="1885"/>
        <v>RL Capex 2021</v>
      </c>
      <c r="C1294" s="401"/>
      <c r="D1294" s="401"/>
      <c r="E1294" s="401"/>
      <c r="F1294" s="401"/>
      <c r="G1294" s="401"/>
      <c r="H1294" s="401"/>
      <c r="I1294" s="401"/>
      <c r="J1294" s="401"/>
      <c r="K1294" s="396"/>
      <c r="L1294" s="400">
        <f ca="1">L1257</f>
        <v>0</v>
      </c>
      <c r="M1294" s="395">
        <f t="shared" ca="1" si="1874"/>
        <v>0</v>
      </c>
      <c r="N1294" s="395">
        <f t="shared" ca="1" si="1875"/>
        <v>0</v>
      </c>
      <c r="O1294" s="395">
        <f t="shared" ca="1" si="1876"/>
        <v>0</v>
      </c>
      <c r="P1294" s="395">
        <f t="shared" ca="1" si="1877"/>
        <v>0</v>
      </c>
      <c r="Q1294" s="395">
        <f t="shared" ca="1" si="1878"/>
        <v>0</v>
      </c>
      <c r="R1294" s="395">
        <f t="shared" ca="1" si="1879"/>
        <v>0</v>
      </c>
      <c r="S1294" s="395">
        <f t="shared" ca="1" si="1880"/>
        <v>0</v>
      </c>
      <c r="T1294" s="395">
        <f t="shared" ca="1" si="1881"/>
        <v>0</v>
      </c>
      <c r="U1294" s="395">
        <f t="shared" ca="1" si="1882"/>
        <v>0</v>
      </c>
      <c r="V1294" s="395">
        <f t="shared" ca="1" si="1883"/>
        <v>0</v>
      </c>
      <c r="W1294" s="395">
        <f t="shared" ca="1" si="1884"/>
        <v>0</v>
      </c>
      <c r="X1294" s="249"/>
      <c r="Y1294" s="249"/>
      <c r="Z1294" s="249"/>
      <c r="AA1294" s="249"/>
      <c r="AB1294" s="249"/>
    </row>
    <row r="1295" spans="1:28" hidden="1" outlineLevel="1">
      <c r="A1295" s="249"/>
      <c r="B1295" s="309" t="str">
        <f t="shared" ca="1" si="1885"/>
        <v>RL Capex 2022</v>
      </c>
      <c r="C1295" s="401"/>
      <c r="D1295" s="401"/>
      <c r="E1295" s="401"/>
      <c r="F1295" s="401"/>
      <c r="G1295" s="401"/>
      <c r="H1295" s="401"/>
      <c r="I1295" s="401"/>
      <c r="J1295" s="401"/>
      <c r="K1295" s="401"/>
      <c r="L1295" s="396"/>
      <c r="M1295" s="400">
        <f ca="1">M1257</f>
        <v>0</v>
      </c>
      <c r="N1295" s="395">
        <f t="shared" ca="1" si="1875"/>
        <v>0</v>
      </c>
      <c r="O1295" s="395">
        <f t="shared" ca="1" si="1876"/>
        <v>0</v>
      </c>
      <c r="P1295" s="395">
        <f t="shared" ca="1" si="1877"/>
        <v>0</v>
      </c>
      <c r="Q1295" s="395">
        <f t="shared" ca="1" si="1878"/>
        <v>0</v>
      </c>
      <c r="R1295" s="395">
        <f t="shared" ca="1" si="1879"/>
        <v>0</v>
      </c>
      <c r="S1295" s="395">
        <f t="shared" ca="1" si="1880"/>
        <v>0</v>
      </c>
      <c r="T1295" s="395">
        <f t="shared" ca="1" si="1881"/>
        <v>0</v>
      </c>
      <c r="U1295" s="395">
        <f t="shared" ca="1" si="1882"/>
        <v>0</v>
      </c>
      <c r="V1295" s="395">
        <f t="shared" ca="1" si="1883"/>
        <v>0</v>
      </c>
      <c r="W1295" s="395">
        <f t="shared" ca="1" si="1884"/>
        <v>0</v>
      </c>
      <c r="X1295" s="249"/>
      <c r="Y1295" s="249"/>
      <c r="Z1295" s="249"/>
      <c r="AA1295" s="249"/>
      <c r="AB1295" s="249"/>
    </row>
    <row r="1296" spans="1:28" hidden="1" outlineLevel="1">
      <c r="A1296" s="249"/>
      <c r="B1296" s="309" t="str">
        <f t="shared" ca="1" si="1885"/>
        <v>RL Capex 2023</v>
      </c>
      <c r="C1296" s="401"/>
      <c r="D1296" s="401"/>
      <c r="E1296" s="401"/>
      <c r="F1296" s="401"/>
      <c r="G1296" s="401"/>
      <c r="H1296" s="401"/>
      <c r="I1296" s="401"/>
      <c r="J1296" s="401"/>
      <c r="K1296" s="401"/>
      <c r="L1296" s="401"/>
      <c r="M1296" s="396"/>
      <c r="N1296" s="400">
        <f>N1257</f>
        <v>0</v>
      </c>
      <c r="O1296" s="395">
        <f t="shared" si="1876"/>
        <v>0</v>
      </c>
      <c r="P1296" s="395">
        <f t="shared" si="1877"/>
        <v>0</v>
      </c>
      <c r="Q1296" s="395">
        <f t="shared" si="1878"/>
        <v>0</v>
      </c>
      <c r="R1296" s="395">
        <f t="shared" si="1879"/>
        <v>0</v>
      </c>
      <c r="S1296" s="395">
        <f t="shared" si="1880"/>
        <v>0</v>
      </c>
      <c r="T1296" s="395">
        <f t="shared" si="1881"/>
        <v>0</v>
      </c>
      <c r="U1296" s="395">
        <f t="shared" si="1882"/>
        <v>0</v>
      </c>
      <c r="V1296" s="395">
        <f t="shared" si="1883"/>
        <v>0</v>
      </c>
      <c r="W1296" s="395">
        <f t="shared" si="1884"/>
        <v>0</v>
      </c>
      <c r="X1296" s="249"/>
      <c r="Y1296" s="249"/>
      <c r="Z1296" s="249"/>
      <c r="AA1296" s="249"/>
      <c r="AB1296" s="249"/>
    </row>
    <row r="1297" spans="1:28" hidden="1" outlineLevel="1">
      <c r="A1297" s="249"/>
      <c r="B1297" s="309" t="str">
        <f t="shared" ca="1" si="1885"/>
        <v>RL Capex 2024</v>
      </c>
      <c r="C1297" s="401"/>
      <c r="D1297" s="401"/>
      <c r="E1297" s="401"/>
      <c r="F1297" s="401"/>
      <c r="G1297" s="401"/>
      <c r="H1297" s="401"/>
      <c r="I1297" s="401"/>
      <c r="J1297" s="401"/>
      <c r="K1297" s="401"/>
      <c r="L1297" s="401"/>
      <c r="M1297" s="401"/>
      <c r="N1297" s="396"/>
      <c r="O1297" s="400">
        <f>O1257</f>
        <v>0</v>
      </c>
      <c r="P1297" s="395">
        <f t="shared" si="1877"/>
        <v>0</v>
      </c>
      <c r="Q1297" s="395">
        <f t="shared" si="1878"/>
        <v>0</v>
      </c>
      <c r="R1297" s="395">
        <f t="shared" si="1879"/>
        <v>0</v>
      </c>
      <c r="S1297" s="395">
        <f t="shared" si="1880"/>
        <v>0</v>
      </c>
      <c r="T1297" s="395">
        <f t="shared" si="1881"/>
        <v>0</v>
      </c>
      <c r="U1297" s="395">
        <f t="shared" si="1882"/>
        <v>0</v>
      </c>
      <c r="V1297" s="395">
        <f t="shared" si="1883"/>
        <v>0</v>
      </c>
      <c r="W1297" s="395">
        <f t="shared" si="1884"/>
        <v>0</v>
      </c>
      <c r="X1297" s="249"/>
      <c r="Y1297" s="249"/>
      <c r="Z1297" s="249"/>
      <c r="AA1297" s="249"/>
      <c r="AB1297" s="249"/>
    </row>
    <row r="1298" spans="1:28" hidden="1" outlineLevel="1">
      <c r="A1298" s="249"/>
      <c r="B1298" s="309" t="str">
        <f t="shared" ca="1" si="1885"/>
        <v>RL Capex 2025</v>
      </c>
      <c r="C1298" s="401"/>
      <c r="D1298" s="401"/>
      <c r="E1298" s="401"/>
      <c r="F1298" s="401"/>
      <c r="G1298" s="401"/>
      <c r="H1298" s="401"/>
      <c r="I1298" s="401"/>
      <c r="J1298" s="401"/>
      <c r="K1298" s="401"/>
      <c r="L1298" s="401"/>
      <c r="M1298" s="401"/>
      <c r="N1298" s="401"/>
      <c r="O1298" s="396"/>
      <c r="P1298" s="400">
        <f>P1257</f>
        <v>0</v>
      </c>
      <c r="Q1298" s="395">
        <f t="shared" si="1878"/>
        <v>0</v>
      </c>
      <c r="R1298" s="395">
        <f t="shared" si="1879"/>
        <v>0</v>
      </c>
      <c r="S1298" s="395">
        <f t="shared" si="1880"/>
        <v>0</v>
      </c>
      <c r="T1298" s="395">
        <f t="shared" si="1881"/>
        <v>0</v>
      </c>
      <c r="U1298" s="395">
        <f t="shared" si="1882"/>
        <v>0</v>
      </c>
      <c r="V1298" s="395">
        <f t="shared" si="1883"/>
        <v>0</v>
      </c>
      <c r="W1298" s="395">
        <f t="shared" si="1884"/>
        <v>0</v>
      </c>
      <c r="X1298" s="249"/>
      <c r="Y1298" s="249"/>
      <c r="Z1298" s="249"/>
      <c r="AA1298" s="249"/>
      <c r="AB1298" s="249"/>
    </row>
    <row r="1299" spans="1:28" hidden="1" outlineLevel="1">
      <c r="A1299" s="249"/>
      <c r="B1299" s="309" t="str">
        <f t="shared" ca="1" si="1885"/>
        <v>RL Capex 2026</v>
      </c>
      <c r="C1299" s="401"/>
      <c r="D1299" s="401"/>
      <c r="E1299" s="401"/>
      <c r="F1299" s="401"/>
      <c r="G1299" s="401"/>
      <c r="H1299" s="401"/>
      <c r="I1299" s="401"/>
      <c r="J1299" s="401"/>
      <c r="K1299" s="401"/>
      <c r="L1299" s="401"/>
      <c r="M1299" s="401"/>
      <c r="N1299" s="401"/>
      <c r="O1299" s="401"/>
      <c r="P1299" s="396"/>
      <c r="Q1299" s="400">
        <f>Q1257</f>
        <v>0</v>
      </c>
      <c r="R1299" s="395">
        <f t="shared" si="1879"/>
        <v>0</v>
      </c>
      <c r="S1299" s="395">
        <f t="shared" si="1880"/>
        <v>0</v>
      </c>
      <c r="T1299" s="395">
        <f t="shared" si="1881"/>
        <v>0</v>
      </c>
      <c r="U1299" s="395">
        <f t="shared" si="1882"/>
        <v>0</v>
      </c>
      <c r="V1299" s="395">
        <f t="shared" si="1883"/>
        <v>0</v>
      </c>
      <c r="W1299" s="395">
        <f t="shared" si="1884"/>
        <v>0</v>
      </c>
      <c r="X1299" s="249"/>
      <c r="Y1299" s="249"/>
      <c r="Z1299" s="249"/>
      <c r="AA1299" s="249"/>
      <c r="AB1299" s="249"/>
    </row>
    <row r="1300" spans="1:28" hidden="1" outlineLevel="1">
      <c r="A1300" s="249"/>
      <c r="B1300" s="309" t="str">
        <f t="shared" ca="1" si="1885"/>
        <v>RL Capex 2027</v>
      </c>
      <c r="C1300" s="401"/>
      <c r="D1300" s="401"/>
      <c r="E1300" s="401"/>
      <c r="F1300" s="401"/>
      <c r="G1300" s="401"/>
      <c r="H1300" s="401"/>
      <c r="I1300" s="401"/>
      <c r="J1300" s="401"/>
      <c r="K1300" s="401"/>
      <c r="L1300" s="401"/>
      <c r="M1300" s="401"/>
      <c r="N1300" s="401"/>
      <c r="O1300" s="401"/>
      <c r="P1300" s="401"/>
      <c r="Q1300" s="396"/>
      <c r="R1300" s="400">
        <f>R1257</f>
        <v>0</v>
      </c>
      <c r="S1300" s="395">
        <f t="shared" si="1880"/>
        <v>0</v>
      </c>
      <c r="T1300" s="395">
        <f t="shared" si="1881"/>
        <v>0</v>
      </c>
      <c r="U1300" s="395">
        <f t="shared" si="1882"/>
        <v>0</v>
      </c>
      <c r="V1300" s="395">
        <f t="shared" si="1883"/>
        <v>0</v>
      </c>
      <c r="W1300" s="395">
        <f t="shared" si="1884"/>
        <v>0</v>
      </c>
      <c r="X1300" s="249"/>
      <c r="Y1300" s="249"/>
      <c r="Z1300" s="249"/>
      <c r="AA1300" s="249"/>
      <c r="AB1300" s="249"/>
    </row>
    <row r="1301" spans="1:28" hidden="1" outlineLevel="1">
      <c r="A1301" s="249"/>
      <c r="B1301" s="309" t="str">
        <f t="shared" ca="1" si="1885"/>
        <v>RL Capex 2028</v>
      </c>
      <c r="C1301" s="401"/>
      <c r="D1301" s="401"/>
      <c r="E1301" s="401"/>
      <c r="F1301" s="401"/>
      <c r="G1301" s="401"/>
      <c r="H1301" s="401"/>
      <c r="I1301" s="401"/>
      <c r="J1301" s="401"/>
      <c r="K1301" s="401"/>
      <c r="L1301" s="401"/>
      <c r="M1301" s="401"/>
      <c r="N1301" s="401"/>
      <c r="O1301" s="401"/>
      <c r="P1301" s="401"/>
      <c r="Q1301" s="401"/>
      <c r="R1301" s="396"/>
      <c r="S1301" s="400">
        <f>S1257</f>
        <v>0</v>
      </c>
      <c r="T1301" s="395">
        <f t="shared" si="1881"/>
        <v>0</v>
      </c>
      <c r="U1301" s="395">
        <f t="shared" si="1882"/>
        <v>0</v>
      </c>
      <c r="V1301" s="395">
        <f t="shared" si="1883"/>
        <v>0</v>
      </c>
      <c r="W1301" s="395">
        <f t="shared" si="1884"/>
        <v>0</v>
      </c>
      <c r="X1301" s="249"/>
      <c r="Y1301" s="249"/>
      <c r="Z1301" s="249"/>
      <c r="AA1301" s="249"/>
      <c r="AB1301" s="249"/>
    </row>
    <row r="1302" spans="1:28" hidden="1" outlineLevel="1">
      <c r="A1302" s="249"/>
      <c r="B1302" s="309" t="str">
        <f t="shared" ca="1" si="1885"/>
        <v>RL Capex 2029</v>
      </c>
      <c r="C1302" s="401"/>
      <c r="D1302" s="401"/>
      <c r="E1302" s="401"/>
      <c r="F1302" s="401"/>
      <c r="G1302" s="401"/>
      <c r="H1302" s="401"/>
      <c r="I1302" s="401"/>
      <c r="J1302" s="401"/>
      <c r="K1302" s="401"/>
      <c r="L1302" s="401"/>
      <c r="M1302" s="401"/>
      <c r="N1302" s="401"/>
      <c r="O1302" s="401"/>
      <c r="P1302" s="401"/>
      <c r="Q1302" s="401"/>
      <c r="R1302" s="401"/>
      <c r="S1302" s="396"/>
      <c r="T1302" s="400">
        <f>T1257</f>
        <v>0</v>
      </c>
      <c r="U1302" s="395">
        <f t="shared" si="1882"/>
        <v>0</v>
      </c>
      <c r="V1302" s="395">
        <f t="shared" si="1883"/>
        <v>0</v>
      </c>
      <c r="W1302" s="395">
        <f t="shared" si="1884"/>
        <v>0</v>
      </c>
      <c r="X1302" s="249"/>
      <c r="Y1302" s="249"/>
      <c r="Z1302" s="249"/>
      <c r="AA1302" s="249"/>
      <c r="AB1302" s="249"/>
    </row>
    <row r="1303" spans="1:28" hidden="1" outlineLevel="1">
      <c r="A1303" s="249"/>
      <c r="B1303" s="309" t="str">
        <f t="shared" ca="1" si="1885"/>
        <v>RL Capex 2030</v>
      </c>
      <c r="C1303" s="401"/>
      <c r="D1303" s="401"/>
      <c r="E1303" s="401"/>
      <c r="F1303" s="401"/>
      <c r="G1303" s="401"/>
      <c r="H1303" s="401"/>
      <c r="I1303" s="401"/>
      <c r="J1303" s="401"/>
      <c r="K1303" s="401"/>
      <c r="L1303" s="401"/>
      <c r="M1303" s="401"/>
      <c r="N1303" s="401"/>
      <c r="O1303" s="401"/>
      <c r="P1303" s="401"/>
      <c r="Q1303" s="401"/>
      <c r="R1303" s="401"/>
      <c r="S1303" s="401"/>
      <c r="T1303" s="396"/>
      <c r="U1303" s="400">
        <f>U1257</f>
        <v>0</v>
      </c>
      <c r="V1303" s="395">
        <f t="shared" si="1883"/>
        <v>0</v>
      </c>
      <c r="W1303" s="395">
        <f t="shared" si="1884"/>
        <v>0</v>
      </c>
      <c r="X1303" s="249"/>
      <c r="Y1303" s="249"/>
      <c r="Z1303" s="249"/>
      <c r="AA1303" s="249"/>
      <c r="AB1303" s="249"/>
    </row>
    <row r="1304" spans="1:28" hidden="1" outlineLevel="1">
      <c r="A1304" s="249"/>
      <c r="B1304" s="309" t="str">
        <f t="shared" ca="1" si="1885"/>
        <v>RL Capex 2031</v>
      </c>
      <c r="C1304" s="401"/>
      <c r="D1304" s="401"/>
      <c r="E1304" s="401"/>
      <c r="F1304" s="401"/>
      <c r="G1304" s="401"/>
      <c r="H1304" s="401"/>
      <c r="I1304" s="401"/>
      <c r="J1304" s="401"/>
      <c r="K1304" s="401"/>
      <c r="L1304" s="401"/>
      <c r="M1304" s="401"/>
      <c r="N1304" s="401"/>
      <c r="O1304" s="401"/>
      <c r="P1304" s="401"/>
      <c r="Q1304" s="401"/>
      <c r="R1304" s="401"/>
      <c r="S1304" s="401"/>
      <c r="T1304" s="401"/>
      <c r="U1304" s="396"/>
      <c r="V1304" s="400">
        <f>V1257</f>
        <v>0</v>
      </c>
      <c r="W1304" s="395">
        <f>IF(V1304="n/a","n/a",MAX(0,V1304-1))</f>
        <v>0</v>
      </c>
      <c r="X1304" s="249"/>
      <c r="Y1304" s="249"/>
      <c r="Z1304" s="249"/>
      <c r="AA1304" s="249"/>
      <c r="AB1304" s="249"/>
    </row>
    <row r="1305" spans="1:28" hidden="1" outlineLevel="1">
      <c r="A1305" s="249"/>
      <c r="B1305" s="309" t="str">
        <f t="shared" ca="1" si="1885"/>
        <v>RL Capex 2032</v>
      </c>
      <c r="C1305" s="401"/>
      <c r="D1305" s="401"/>
      <c r="E1305" s="401"/>
      <c r="F1305" s="401"/>
      <c r="G1305" s="401"/>
      <c r="H1305" s="401"/>
      <c r="I1305" s="401"/>
      <c r="J1305" s="401"/>
      <c r="K1305" s="401"/>
      <c r="L1305" s="401"/>
      <c r="M1305" s="401"/>
      <c r="N1305" s="401"/>
      <c r="O1305" s="401"/>
      <c r="P1305" s="401"/>
      <c r="Q1305" s="401"/>
      <c r="R1305" s="401"/>
      <c r="S1305" s="401"/>
      <c r="T1305" s="401"/>
      <c r="U1305" s="401"/>
      <c r="V1305" s="396"/>
      <c r="W1305" s="395">
        <f>W1257</f>
        <v>0</v>
      </c>
      <c r="X1305" s="249"/>
      <c r="Y1305" s="249"/>
      <c r="Z1305" s="249"/>
      <c r="AA1305" s="249"/>
      <c r="AB1305" s="249"/>
    </row>
    <row r="1306" spans="1:28" hidden="1" outlineLevel="1">
      <c r="A1306" s="249"/>
      <c r="B1306" s="332"/>
      <c r="C1306" s="395"/>
      <c r="D1306" s="395"/>
      <c r="E1306" s="395"/>
      <c r="F1306" s="395"/>
      <c r="G1306" s="395"/>
      <c r="H1306" s="395"/>
      <c r="I1306" s="395"/>
      <c r="J1306" s="395"/>
      <c r="K1306" s="395"/>
      <c r="L1306" s="395"/>
      <c r="M1306" s="395"/>
      <c r="N1306" s="395"/>
      <c r="O1306" s="395"/>
      <c r="P1306" s="395"/>
      <c r="Q1306" s="395"/>
      <c r="R1306" s="395"/>
      <c r="S1306" s="395"/>
      <c r="T1306" s="395"/>
      <c r="U1306" s="395"/>
      <c r="V1306" s="395"/>
      <c r="W1306" s="395"/>
      <c r="X1306" s="249"/>
      <c r="Y1306" s="249"/>
      <c r="Z1306" s="249"/>
      <c r="AA1306" s="249"/>
      <c r="AB1306" s="249"/>
    </row>
    <row r="1307" spans="1:28" collapsed="1">
      <c r="A1307" s="322"/>
      <c r="B1307" s="336" t="s">
        <v>192</v>
      </c>
      <c r="C1307" s="460">
        <f ca="1">(IF(OR($C1257&lt;&gt;"n/a",C1257&lt;&gt;"n/a"),IF(SUM(C1260:C1282)=0,0,IF((SUMPRODUCT(C1260:C1282,C1284:C1306)/SUM(C1260:C1282))&lt;0,1,(SUMPRODUCT(C1260:C1282,C1284:C1306)/SUM(C1260:C1282)))),"n/a"))</f>
        <v>0</v>
      </c>
      <c r="D1307" s="460">
        <f ca="1">(IF(OR($C1257&lt;&gt;"n/a",D1257&lt;&gt;"n/a"),IF(SUM(D1260:D1282)=0,0,IF((SUMPRODUCT(D1260:D1282,D1284:D1306)/SUM(D1260:D1282))&lt;0,1,(SUMPRODUCT(D1260:D1282,D1284:D1306)/SUM(D1260:D1282)))),"n/a"))</f>
        <v>0</v>
      </c>
      <c r="E1307" s="460">
        <f t="shared" ref="E1307:W1307" ca="1" si="1886">(IF(OR($C1257&lt;&gt;"n/a",E1257&lt;&gt;"n/a"),IF(SUM(E1260:E1282)=0,0,IF((SUMPRODUCT(E1260:E1282,E1284:E1306)/SUM(E1260:E1282))&lt;0,1,(SUMPRODUCT(E1260:E1282,E1284:E1306)/SUM(E1260:E1282)))),"n/a"))</f>
        <v>0</v>
      </c>
      <c r="F1307" s="460">
        <f t="shared" ca="1" si="1886"/>
        <v>0</v>
      </c>
      <c r="G1307" s="460">
        <f t="shared" ca="1" si="1886"/>
        <v>0</v>
      </c>
      <c r="H1307" s="460">
        <f t="shared" ca="1" si="1886"/>
        <v>0</v>
      </c>
      <c r="I1307" s="460">
        <f t="shared" ca="1" si="1886"/>
        <v>0</v>
      </c>
      <c r="J1307" s="460">
        <f t="shared" ca="1" si="1886"/>
        <v>0</v>
      </c>
      <c r="K1307" s="460">
        <f t="shared" ca="1" si="1886"/>
        <v>0</v>
      </c>
      <c r="L1307" s="460">
        <f t="shared" ca="1" si="1886"/>
        <v>0</v>
      </c>
      <c r="M1307" s="460">
        <f t="shared" ca="1" si="1886"/>
        <v>0</v>
      </c>
      <c r="N1307" s="460">
        <f t="shared" ca="1" si="1886"/>
        <v>0</v>
      </c>
      <c r="O1307" s="460">
        <f t="shared" ca="1" si="1886"/>
        <v>0</v>
      </c>
      <c r="P1307" s="460">
        <f t="shared" ca="1" si="1886"/>
        <v>0</v>
      </c>
      <c r="Q1307" s="460">
        <f t="shared" ca="1" si="1886"/>
        <v>0</v>
      </c>
      <c r="R1307" s="460">
        <f t="shared" ca="1" si="1886"/>
        <v>0</v>
      </c>
      <c r="S1307" s="460">
        <f t="shared" ca="1" si="1886"/>
        <v>0</v>
      </c>
      <c r="T1307" s="460">
        <f t="shared" ca="1" si="1886"/>
        <v>0</v>
      </c>
      <c r="U1307" s="460">
        <f t="shared" ca="1" si="1886"/>
        <v>0</v>
      </c>
      <c r="V1307" s="460">
        <f t="shared" ca="1" si="1886"/>
        <v>0</v>
      </c>
      <c r="W1307" s="460">
        <f t="shared" ca="1" si="1886"/>
        <v>0</v>
      </c>
      <c r="X1307" s="249"/>
      <c r="Y1307" s="249"/>
      <c r="Z1307" s="249"/>
      <c r="AA1307" s="249"/>
      <c r="AB1307" s="249"/>
    </row>
    <row r="1308" spans="1:28">
      <c r="A1308" s="249"/>
      <c r="B1308" s="249"/>
      <c r="C1308" s="395"/>
      <c r="D1308" s="395"/>
      <c r="E1308" s="395"/>
      <c r="F1308" s="395"/>
      <c r="G1308" s="395"/>
      <c r="H1308" s="395"/>
      <c r="I1308" s="395"/>
      <c r="J1308" s="395"/>
      <c r="K1308" s="395"/>
      <c r="L1308" s="395"/>
      <c r="M1308" s="395"/>
      <c r="N1308" s="395"/>
      <c r="O1308" s="395"/>
      <c r="P1308" s="395"/>
      <c r="Q1308" s="395"/>
      <c r="R1308" s="395"/>
      <c r="S1308" s="395"/>
      <c r="T1308" s="395"/>
      <c r="U1308" s="395"/>
      <c r="V1308" s="395"/>
      <c r="W1308" s="395"/>
      <c r="X1308" s="249"/>
      <c r="Y1308" s="249"/>
      <c r="Z1308" s="249"/>
      <c r="AA1308" s="249"/>
      <c r="AB1308" s="249"/>
    </row>
    <row r="1309" spans="1:28">
      <c r="A1309" s="72" t="s">
        <v>75</v>
      </c>
      <c r="B1309" s="142">
        <f>VLOOKUP($A1309,'RFM input'!$E$7:$F$56,2,FALSE)</f>
        <v>0</v>
      </c>
      <c r="C1309" s="402"/>
      <c r="D1309" s="402"/>
      <c r="E1309" s="403"/>
      <c r="F1309" s="403"/>
      <c r="G1309" s="403"/>
      <c r="H1309" s="403"/>
      <c r="I1309" s="403"/>
      <c r="J1309" s="403"/>
      <c r="K1309" s="403"/>
      <c r="L1309" s="403"/>
      <c r="M1309" s="403"/>
      <c r="N1309" s="403"/>
      <c r="O1309" s="403"/>
      <c r="P1309" s="403"/>
      <c r="Q1309" s="403"/>
      <c r="R1309" s="403"/>
      <c r="S1309" s="403"/>
      <c r="T1309" s="403"/>
      <c r="U1309" s="403"/>
      <c r="V1309" s="403"/>
      <c r="W1309" s="403"/>
      <c r="X1309" s="249"/>
      <c r="Y1309" s="249"/>
      <c r="Z1309" s="249"/>
      <c r="AA1309" s="249"/>
      <c r="AB1309" s="249"/>
    </row>
    <row r="1310" spans="1:28">
      <c r="A1310" s="378">
        <f>VALUE(REPLACE(A1309,1,12,""))</f>
        <v>25</v>
      </c>
      <c r="B1310" s="317" t="s">
        <v>195</v>
      </c>
      <c r="C1310" s="389">
        <f ca="1">OFFSET('RAB roll forward'!$H$1189,'RAB remaining lives'!A1310,0)</f>
        <v>0</v>
      </c>
      <c r="D1310" s="390">
        <f ca="1">OFFSET('RFM input'!H$222,$A1310,0)-OFFSET('RFM input'!H$276,$A1310,0)</f>
        <v>0</v>
      </c>
      <c r="E1310" s="390">
        <f ca="1">OFFSET('RFM input'!I$222,$A1310,0)-OFFSET('RFM input'!I$276,$A1310,0)</f>
        <v>0</v>
      </c>
      <c r="F1310" s="390">
        <f ca="1">OFFSET('RFM input'!J$222,$A1310,0)-OFFSET('RFM input'!J$276,$A1310,0)</f>
        <v>0</v>
      </c>
      <c r="G1310" s="390">
        <f ca="1">OFFSET('RFM input'!K$222,$A1310,0)-OFFSET('RFM input'!K$276,$A1310,0)</f>
        <v>0</v>
      </c>
      <c r="H1310" s="390">
        <f ca="1">OFFSET('RFM input'!L$222,$A1310,0)-OFFSET('RFM input'!L$276,$A1310,0)</f>
        <v>0</v>
      </c>
      <c r="I1310" s="390">
        <f ca="1">OFFSET('RFM input'!M$222,$A1310,0)-OFFSET('RFM input'!M$276,$A1310,0)</f>
        <v>0</v>
      </c>
      <c r="J1310" s="390">
        <f ca="1">OFFSET('RFM input'!N$222,$A1310,0)-OFFSET('RFM input'!N$276,$A1310,0)</f>
        <v>0</v>
      </c>
      <c r="K1310" s="390">
        <f ca="1">OFFSET('RFM input'!O$222,$A1310,0)-OFFSET('RFM input'!O$276,$A1310,0)</f>
        <v>0</v>
      </c>
      <c r="L1310" s="390">
        <f ca="1">OFFSET('RFM input'!P$222,$A1310,0)-OFFSET('RFM input'!P$276,$A1310,0)</f>
        <v>0</v>
      </c>
      <c r="M1310" s="390">
        <f ca="1">OFFSET('RFM input'!Q$222,$A1310,0)-OFFSET('RFM input'!Q$276,$A1310,0)</f>
        <v>0</v>
      </c>
      <c r="N1310" s="390"/>
      <c r="O1310" s="390"/>
      <c r="P1310" s="390"/>
      <c r="Q1310" s="390"/>
      <c r="R1310" s="390"/>
      <c r="S1310" s="390"/>
      <c r="T1310" s="390"/>
      <c r="U1310" s="390"/>
      <c r="V1310" s="390"/>
      <c r="W1310" s="390"/>
      <c r="X1310" s="249"/>
      <c r="Y1310" s="249"/>
      <c r="Z1310" s="249"/>
      <c r="AA1310" s="249"/>
      <c r="AB1310" s="249"/>
    </row>
    <row r="1311" spans="1:28">
      <c r="A1311" s="249"/>
      <c r="B1311" s="249" t="s">
        <v>325</v>
      </c>
      <c r="C1311" s="391">
        <f ca="1">OFFSET('RFM input'!$K$6,'RAB remaining lives'!$A1310,0)</f>
        <v>0</v>
      </c>
      <c r="D1311" s="390">
        <f ca="1">OFFSET('RFM input'!$L$6,'RAB remaining lives'!$A1310,0)</f>
        <v>0</v>
      </c>
      <c r="E1311" s="390">
        <f ca="1">OFFSET('RFM input'!$L$6,'RAB remaining lives'!$A1310,0)</f>
        <v>0</v>
      </c>
      <c r="F1311" s="390">
        <f ca="1">OFFSET('RFM input'!$L$6,'RAB remaining lives'!$A1310,0)</f>
        <v>0</v>
      </c>
      <c r="G1311" s="390">
        <f ca="1">OFFSET('RFM input'!$L$6,'RAB remaining lives'!$A1310,0)</f>
        <v>0</v>
      </c>
      <c r="H1311" s="390">
        <f ca="1">OFFSET('RFM input'!$L$6,'RAB remaining lives'!$A1310,0)</f>
        <v>0</v>
      </c>
      <c r="I1311" s="390">
        <f ca="1">OFFSET('RFM input'!$L$6,'RAB remaining lives'!$A1310,0)</f>
        <v>0</v>
      </c>
      <c r="J1311" s="390">
        <f ca="1">OFFSET('RFM input'!$L$6,'RAB remaining lives'!$A1310,0)</f>
        <v>0</v>
      </c>
      <c r="K1311" s="390">
        <f ca="1">OFFSET('RFM input'!$L$6,'RAB remaining lives'!$A1310,0)</f>
        <v>0</v>
      </c>
      <c r="L1311" s="390">
        <f ca="1">OFFSET('RFM input'!$L$6,'RAB remaining lives'!$A1310,0)</f>
        <v>0</v>
      </c>
      <c r="M1311" s="390">
        <f ca="1">OFFSET('RFM input'!$L$6,'RAB remaining lives'!$A1310,0)</f>
        <v>0</v>
      </c>
      <c r="N1311" s="390"/>
      <c r="O1311" s="390"/>
      <c r="P1311" s="390"/>
      <c r="Q1311" s="390"/>
      <c r="R1311" s="390"/>
      <c r="S1311" s="390"/>
      <c r="T1311" s="390"/>
      <c r="U1311" s="390"/>
      <c r="V1311" s="390"/>
      <c r="W1311" s="390"/>
      <c r="X1311" s="249"/>
      <c r="Y1311" s="249"/>
      <c r="Z1311" s="249"/>
      <c r="AA1311" s="249"/>
      <c r="AB1311" s="249"/>
    </row>
    <row r="1312" spans="1:28">
      <c r="A1312" s="249"/>
      <c r="B1312" s="286" t="s">
        <v>299</v>
      </c>
      <c r="C1312" s="392"/>
      <c r="D1312" s="393">
        <f ca="1">IF(D$6=(OFFSET('RFM input'!$G$60,0,'RFM input'!$AA$7)),OFFSET('RFM input'!$H$454,$A1310,0),0)</f>
        <v>0</v>
      </c>
      <c r="E1312" s="390">
        <f ca="1">IF(E$6=(OFFSET('RFM input'!$G$60,0,'RFM input'!$AA$7)),OFFSET('RFM input'!$H$454,$A1310,0),0)</f>
        <v>0</v>
      </c>
      <c r="F1312" s="390">
        <f ca="1">IF(F$6=(OFFSET('RFM input'!$G$60,0,'RFM input'!$AA$7)),OFFSET('RFM input'!$H$454,$A1310,0),0)</f>
        <v>0</v>
      </c>
      <c r="G1312" s="390">
        <f ca="1">IF(G$6=(OFFSET('RFM input'!$G$60,0,'RFM input'!$AA$7)),OFFSET('RFM input'!$H$454,$A1310,0),0)</f>
        <v>0</v>
      </c>
      <c r="H1312" s="390">
        <f ca="1">IF(H$6=(OFFSET('RFM input'!$G$60,0,'RFM input'!$AA$7)),OFFSET('RFM input'!$H$454,$A1310,0),0)</f>
        <v>0</v>
      </c>
      <c r="I1312" s="390">
        <f ca="1">IF(I$6=(OFFSET('RFM input'!$G$60,0,'RFM input'!$AA$7)),OFFSET('RFM input'!$H$454,$A1310,0),0)</f>
        <v>0</v>
      </c>
      <c r="J1312" s="390">
        <f ca="1">IF(J$6=(OFFSET('RFM input'!$G$60,0,'RFM input'!$AA$7)),OFFSET('RFM input'!$H$454,$A1310,0),0)</f>
        <v>0</v>
      </c>
      <c r="K1312" s="390">
        <f ca="1">IF(K$6=(OFFSET('RFM input'!$G$60,0,'RFM input'!$AA$7)),OFFSET('RFM input'!$H$454,$A1310,0),0)</f>
        <v>0</v>
      </c>
      <c r="L1312" s="390">
        <f ca="1">IF(L$6=(OFFSET('RFM input'!$G$60,0,'RFM input'!$AA$7)),OFFSET('RFM input'!$H$454,$A1310,0),0)</f>
        <v>0</v>
      </c>
      <c r="M1312" s="390">
        <f ca="1">IF(M$6=(OFFSET('RFM input'!$G$60,0,'RFM input'!$AA$7)),OFFSET('RFM input'!$H$454,$A1310,0),0)</f>
        <v>0</v>
      </c>
      <c r="N1312" s="390"/>
      <c r="O1312" s="390"/>
      <c r="P1312" s="390"/>
      <c r="Q1312" s="390"/>
      <c r="R1312" s="390"/>
      <c r="S1312" s="390"/>
      <c r="T1312" s="390"/>
      <c r="U1312" s="390"/>
      <c r="V1312" s="390"/>
      <c r="W1312" s="390"/>
      <c r="X1312" s="249"/>
      <c r="Y1312" s="249"/>
      <c r="Z1312" s="249"/>
      <c r="AA1312" s="249"/>
      <c r="AB1312" s="249"/>
    </row>
    <row r="1313" spans="1:28">
      <c r="A1313" s="249"/>
      <c r="B1313" s="325" t="s">
        <v>306</v>
      </c>
      <c r="C1313" s="392"/>
      <c r="D1313" s="391">
        <f ca="1">IF(D$6=(OFFSET('RFM input'!$G$60,0,'RFM input'!$AA$7)),OFFSET('RFM input'!$J$454,$A1310,0),0)</f>
        <v>0</v>
      </c>
      <c r="E1313" s="394">
        <f ca="1">IF(E$6=(OFFSET('RFM input'!$G$60,0,'RFM input'!$AA$7)),OFFSET('RFM input'!$J$454,$A1310,0),0)</f>
        <v>0</v>
      </c>
      <c r="F1313" s="394">
        <f ca="1">IF(F$6=(OFFSET('RFM input'!$G$60,0,'RFM input'!$AA$7)),OFFSET('RFM input'!$J$454,$A1310,0),0)</f>
        <v>0</v>
      </c>
      <c r="G1313" s="394">
        <f ca="1">IF(G$6=(OFFSET('RFM input'!$G$60,0,'RFM input'!$AA$7)),OFFSET('RFM input'!$J$454,$A1310,0),0)</f>
        <v>0</v>
      </c>
      <c r="H1313" s="394">
        <f ca="1">IF(H$6=(OFFSET('RFM input'!$G$60,0,'RFM input'!$AA$7)),OFFSET('RFM input'!$J$454,$A1310,0),0)</f>
        <v>0</v>
      </c>
      <c r="I1313" s="394">
        <f ca="1">IF(I$6=(OFFSET('RFM input'!$G$60,0,'RFM input'!$AA$7)),OFFSET('RFM input'!$J$454,$A1310,0),0)</f>
        <v>0</v>
      </c>
      <c r="J1313" s="394">
        <f ca="1">IF(J$6=(OFFSET('RFM input'!$G$60,0,'RFM input'!$AA$7)),OFFSET('RFM input'!$J$454,$A1310,0),0)</f>
        <v>0</v>
      </c>
      <c r="K1313" s="394">
        <f ca="1">IF(K$6=(OFFSET('RFM input'!$G$60,0,'RFM input'!$AA$7)),OFFSET('RFM input'!$J$454,$A1310,0),0)</f>
        <v>0</v>
      </c>
      <c r="L1313" s="394">
        <f ca="1">IF(L$6=(OFFSET('RFM input'!$G$60,0,'RFM input'!$AA$7)),OFFSET('RFM input'!$J$454,$A1310,0),0)</f>
        <v>0</v>
      </c>
      <c r="M1313" s="394">
        <f ca="1">IF(M$6=(OFFSET('RFM input'!$G$60,0,'RFM input'!$AA$7)),OFFSET('RFM input'!$J$454,$A1310,0),0)</f>
        <v>0</v>
      </c>
      <c r="N1313" s="394"/>
      <c r="O1313" s="394"/>
      <c r="P1313" s="394"/>
      <c r="Q1313" s="394"/>
      <c r="R1313" s="394"/>
      <c r="S1313" s="394"/>
      <c r="T1313" s="394"/>
      <c r="U1313" s="394"/>
      <c r="V1313" s="394"/>
      <c r="W1313" s="394"/>
      <c r="X1313" s="249"/>
      <c r="Y1313" s="249"/>
      <c r="Z1313" s="249"/>
      <c r="AA1313" s="249"/>
      <c r="AB1313" s="249"/>
    </row>
    <row r="1314" spans="1:28" hidden="1" outlineLevel="1">
      <c r="A1314" s="459">
        <v>-1</v>
      </c>
      <c r="B1314" s="309" t="s">
        <v>297</v>
      </c>
      <c r="C1314" s="395"/>
      <c r="D1314" s="395">
        <f t="shared" ref="D1314" ca="1" si="1887">IF(D1338="n/a",0,IF(AND(D1312=0,C1314=0),0,
IF(AND(D1312&lt;&gt;0,C1314=0),(D1312/D$10),
IF(AND(D1313&lt;&gt;0,C1314&lt;&gt;0),(C1314-(C1314/C1338))+(D1312/D$10),
IF(C1338&lt;1,0,(C1314-(C1314/C1338)))))))</f>
        <v>0</v>
      </c>
      <c r="E1314" s="395">
        <f t="shared" ref="E1314" ca="1" si="1888">IF(E1338="n/a",0,IF(AND(E1312=0,D1314=0),0,
IF(AND(E1312&lt;&gt;0,D1314=0),(E1312/E$10),
IF(AND(E1313&lt;&gt;0,D1314&lt;&gt;0),(D1314-(D1314/D1338))+(E1312/E$10),
IF(D1338&lt;1,0,(D1314-(D1314/D1338)))))))</f>
        <v>0</v>
      </c>
      <c r="F1314" s="395">
        <f t="shared" ref="F1314" ca="1" si="1889">IF(F1338="n/a",0,IF(AND(F1312=0,E1314=0),0,
IF(AND(F1312&lt;&gt;0,E1314=0),(F1312/F$10),
IF(AND(F1313&lt;&gt;0,E1314&lt;&gt;0),(E1314-(E1314/E1338))+(F1312/F$10),
IF(E1338&lt;1,0,(E1314-(E1314/E1338)))))))</f>
        <v>0</v>
      </c>
      <c r="G1314" s="395">
        <f t="shared" ref="G1314" ca="1" si="1890">IF(G1338="n/a",0,IF(AND(G1312=0,F1314=0),0,
IF(AND(G1312&lt;&gt;0,F1314=0),(G1312/G$10),
IF(AND(G1313&lt;&gt;0,F1314&lt;&gt;0),(F1314-(F1314/F1338))+(G1312/G$10),
IF(F1338&lt;1,0,(F1314-(F1314/F1338)))))))</f>
        <v>0</v>
      </c>
      <c r="H1314" s="395">
        <f ca="1">IF(H1338="n/a",0,IF(AND(H1312=0,G1314=0),0,
IF(AND(H1312&lt;&gt;0,G1314=0),(H1312/H$10),
IF(AND(H1313&lt;&gt;0,G1314&lt;&gt;0),(G1314-(G1314/G1338))+(H1312/H$10),
IF(G1338&lt;1,0,(G1314-(G1314/G1338)))))))</f>
        <v>0</v>
      </c>
      <c r="I1314" s="395">
        <f t="shared" ref="I1314" ca="1" si="1891">IF(I1338="n/a",0,IF(AND(I1312=0,H1314=0),0,
IF(AND(I1312&lt;&gt;0,H1314=0),(I1312/I$10),
IF(AND(I1313&lt;&gt;0,H1314&lt;&gt;0),(H1314-(H1314/H1338))+(I1312/I$10),
IF(H1338&lt;1,0,(H1314-(H1314/H1338)))))))</f>
        <v>0</v>
      </c>
      <c r="J1314" s="395">
        <f t="shared" ref="J1314" ca="1" si="1892">IF(J1338="n/a",0,IF(AND(J1312=0,I1314=0),0,
IF(AND(J1312&lt;&gt;0,I1314=0),(J1312/J$10),
IF(AND(J1313&lt;&gt;0,I1314&lt;&gt;0),(I1314-(I1314/I1338))+(J1312/J$10),
IF(I1338&lt;1,0,(I1314-(I1314/I1338)))))))</f>
        <v>0</v>
      </c>
      <c r="K1314" s="395">
        <f t="shared" ref="K1314" ca="1" si="1893">IF(K1338="n/a",0,IF(AND(K1312=0,J1314=0),0,
IF(AND(K1312&lt;&gt;0,J1314=0),(K1312/K$10),
IF(AND(K1313&lt;&gt;0,J1314&lt;&gt;0),(J1314-(J1314/J1338))+(K1312/K$10),
IF(J1338&lt;1,0,(J1314-(J1314/J1338)))))))</f>
        <v>0</v>
      </c>
      <c r="L1314" s="395">
        <f t="shared" ref="L1314" ca="1" si="1894">IF(L1338="n/a",0,IF(AND(L1312=0,K1314=0),0,
IF(AND(L1312&lt;&gt;0,K1314=0),(L1312/L$10),
IF(AND(L1313&lt;&gt;0,K1314&lt;&gt;0),(K1314-(K1314/K1338))+(L1312/L$10),
IF(K1338&lt;1,0,(K1314-(K1314/K1338)))))))</f>
        <v>0</v>
      </c>
      <c r="M1314" s="395">
        <f t="shared" ref="M1314" ca="1" si="1895">IF(M1338="n/a",0,IF(AND(M1312=0,L1314=0),0,
IF(AND(M1312&lt;&gt;0,L1314=0),(M1312/M$10),
IF(AND(M1313&lt;&gt;0,L1314&lt;&gt;0),(L1314-(L1314/L1338))+(M1312/M$10),
IF(L1338&lt;1,0,(L1314-(L1314/L1338)))))))</f>
        <v>0</v>
      </c>
      <c r="N1314" s="395">
        <f t="shared" ref="N1314" ca="1" si="1896">IF(N1338="n/a",0,IF(AND(N1312=0,M1314=0),0,
IF(AND(N1312&lt;&gt;0,M1314=0),(N1312/N$10),
IF(AND(N1313&lt;&gt;0,M1314&lt;&gt;0),(M1314-(M1314/M1338))+(N1312/N$10),
IF(M1338&lt;1,0,(M1314-(M1314/M1338)))))))</f>
        <v>0</v>
      </c>
      <c r="O1314" s="395">
        <f t="shared" ref="O1314" ca="1" si="1897">IF(O1338="n/a",0,IF(AND(O1312=0,N1314=0),0,
IF(AND(O1312&lt;&gt;0,N1314=0),(O1312/O$10),
IF(AND(O1313&lt;&gt;0,N1314&lt;&gt;0),(N1314-(N1314/N1338))+(O1312/O$10),
IF(N1338&lt;1,0,(N1314-(N1314/N1338)))))))</f>
        <v>0</v>
      </c>
      <c r="P1314" s="395">
        <f t="shared" ref="P1314" ca="1" si="1898">IF(P1338="n/a",0,IF(AND(P1312=0,O1314=0),0,
IF(AND(P1312&lt;&gt;0,O1314=0),(P1312/P$10),
IF(AND(P1313&lt;&gt;0,O1314&lt;&gt;0),(O1314-(O1314/O1338))+(P1312/P$10),
IF(O1338&lt;1,0,(O1314-(O1314/O1338)))))))</f>
        <v>0</v>
      </c>
      <c r="Q1314" s="395">
        <f t="shared" ref="Q1314" ca="1" si="1899">IF(Q1338="n/a",0,IF(AND(Q1312=0,P1314=0),0,
IF(AND(Q1312&lt;&gt;0,P1314=0),(Q1312/Q$10),
IF(AND(Q1313&lt;&gt;0,P1314&lt;&gt;0),(P1314-(P1314/P1338))+(Q1312/Q$10),
IF(P1338&lt;1,0,(P1314-(P1314/P1338)))))))</f>
        <v>0</v>
      </c>
      <c r="R1314" s="395">
        <f t="shared" ref="R1314" ca="1" si="1900">IF(R1338="n/a",0,IF(AND(R1312=0,Q1314=0),0,
IF(AND(R1312&lt;&gt;0,Q1314=0),(R1312/R$10),
IF(AND(R1313&lt;&gt;0,Q1314&lt;&gt;0),(Q1314-(Q1314/Q1338))+(R1312/R$10),
IF(Q1338&lt;1,0,(Q1314-(Q1314/Q1338)))))))</f>
        <v>0</v>
      </c>
      <c r="S1314" s="395">
        <f t="shared" ref="S1314" ca="1" si="1901">IF(S1338="n/a",0,IF(AND(S1312=0,R1314=0),0,
IF(AND(S1312&lt;&gt;0,R1314=0),(S1312/S$10),
IF(AND(S1313&lt;&gt;0,R1314&lt;&gt;0),(R1314-(R1314/R1338))+(S1312/S$10),
IF(R1338&lt;1,0,(R1314-(R1314/R1338)))))))</f>
        <v>0</v>
      </c>
      <c r="T1314" s="395">
        <f t="shared" ref="T1314" ca="1" si="1902">IF(T1338="n/a",0,IF(AND(T1312=0,S1314=0),0,
IF(AND(T1312&lt;&gt;0,S1314=0),(T1312/T$10),
IF(AND(T1313&lt;&gt;0,S1314&lt;&gt;0),(S1314-(S1314/S1338))+(T1312/T$10),
IF(S1338&lt;1,0,(S1314-(S1314/S1338)))))))</f>
        <v>0</v>
      </c>
      <c r="U1314" s="395">
        <f t="shared" ref="U1314" ca="1" si="1903">IF(U1338="n/a",0,IF(AND(U1312=0,T1314=0),0,
IF(AND(U1312&lt;&gt;0,T1314=0),(U1312/U$10),
IF(AND(U1313&lt;&gt;0,T1314&lt;&gt;0),(T1314-(T1314/T1338))+(U1312/U$10),
IF(T1338&lt;1,0,(T1314-(T1314/T1338)))))))</f>
        <v>0</v>
      </c>
      <c r="V1314" s="395">
        <f t="shared" ref="V1314" ca="1" si="1904">IF(V1338="n/a",0,IF(AND(V1312=0,U1314=0),0,
IF(AND(V1312&lt;&gt;0,U1314=0),(V1312/V$10),
IF(AND(V1313&lt;&gt;0,U1314&lt;&gt;0),(U1314-(U1314/U1338))+(V1312/V$10),
IF(U1338&lt;1,0,(U1314-(U1314/U1338)))))))</f>
        <v>0</v>
      </c>
      <c r="W1314" s="395">
        <f t="shared" ref="W1314" ca="1" si="1905">IF(W1338="n/a",0,IF(AND(W1312=0,V1314=0),0,
IF(AND(W1312&lt;&gt;0,V1314=0),(W1312/W$10),
IF(AND(W1313&lt;&gt;0,V1314&lt;&gt;0),(V1314-(V1314/V1338))+(W1312/W$10),
IF(V1338&lt;1,0,(V1314-(V1314/V1338)))))))</f>
        <v>0</v>
      </c>
      <c r="X1314" s="249"/>
      <c r="Y1314" s="249"/>
      <c r="Z1314" s="249"/>
      <c r="AA1314" s="249"/>
      <c r="AB1314" s="249"/>
    </row>
    <row r="1315" spans="1:28" hidden="1" outlineLevel="1">
      <c r="A1315" s="331">
        <v>0</v>
      </c>
      <c r="B1315" s="309" t="s">
        <v>194</v>
      </c>
      <c r="C1315" s="395">
        <f ca="1">C1310/C$10</f>
        <v>0</v>
      </c>
      <c r="D1315" s="395">
        <f ca="1">IF(C1339="n/a",C1315,IFERROR(IF((OFFSET($C1315,0,$A1315))&lt;0,
MIN(0,C1315-(OFFSET($C1315,0,$A1315)/(OFFSET($C1310,-$A1314,$A1315)))),
MAX(0,C1315-(OFFSET($C1315,0,$A1315)/(OFFSET($C1310,-$A1314,$A1315))))),0))</f>
        <v>0</v>
      </c>
      <c r="E1315" s="395">
        <f t="shared" ref="E1315" ca="1" si="1906">IF(D1339="n/a",D1315,IFERROR(IF((OFFSET($C1315,0,$A1315))&lt;0,
MIN(0,D1315-(OFFSET($C1315,0,$A1315)/(OFFSET($C1310,-$A1314,$A1315)))),
MAX(0,D1315-(OFFSET($C1315,0,$A1315)/(OFFSET($C1310,-$A1314,$A1315))))),0))</f>
        <v>0</v>
      </c>
      <c r="F1315" s="395">
        <f t="shared" ref="F1315:F1316" ca="1" si="1907">IF(E1339="n/a",E1315,IFERROR(IF((OFFSET($C1315,0,$A1315))&lt;0,
MIN(0,E1315-(OFFSET($C1315,0,$A1315)/(OFFSET($C1310,-$A1314,$A1315)))),
MAX(0,E1315-(OFFSET($C1315,0,$A1315)/(OFFSET($C1310,-$A1314,$A1315))))),0))</f>
        <v>0</v>
      </c>
      <c r="G1315" s="395">
        <f t="shared" ref="G1315:G1317" ca="1" si="1908">IF(F1339="n/a",F1315,IFERROR(IF((OFFSET($C1315,0,$A1315))&lt;0,
MIN(0,F1315-(OFFSET($C1315,0,$A1315)/(OFFSET($C1310,-$A1314,$A1315)))),
MAX(0,F1315-(OFFSET($C1315,0,$A1315)/(OFFSET($C1310,-$A1314,$A1315))))),0))</f>
        <v>0</v>
      </c>
      <c r="H1315" s="395">
        <f t="shared" ref="H1315:H1318" ca="1" si="1909">IF(G1339="n/a",G1315,IFERROR(IF((OFFSET($C1315,0,$A1315))&lt;0,
MIN(0,G1315-(OFFSET($C1315,0,$A1315)/(OFFSET($C1310,-$A1314,$A1315)))),
MAX(0,G1315-(OFFSET($C1315,0,$A1315)/(OFFSET($C1310,-$A1314,$A1315))))),0))</f>
        <v>0</v>
      </c>
      <c r="I1315" s="395">
        <f t="shared" ref="I1315:I1319" ca="1" si="1910">IF(H1339="n/a",H1315,IFERROR(IF((OFFSET($C1315,0,$A1315))&lt;0,
MIN(0,H1315-(OFFSET($C1315,0,$A1315)/(OFFSET($C1310,-$A1314,$A1315)))),
MAX(0,H1315-(OFFSET($C1315,0,$A1315)/(OFFSET($C1310,-$A1314,$A1315))))),0))</f>
        <v>0</v>
      </c>
      <c r="J1315" s="395">
        <f t="shared" ref="J1315:J1320" ca="1" si="1911">IF(I1339="n/a",I1315,IFERROR(IF((OFFSET($C1315,0,$A1315))&lt;0,
MIN(0,I1315-(OFFSET($C1315,0,$A1315)/(OFFSET($C1310,-$A1314,$A1315)))),
MAX(0,I1315-(OFFSET($C1315,0,$A1315)/(OFFSET($C1310,-$A1314,$A1315))))),0))</f>
        <v>0</v>
      </c>
      <c r="K1315" s="395">
        <f t="shared" ref="K1315:K1321" ca="1" si="1912">IF(J1339="n/a",J1315,IFERROR(IF((OFFSET($C1315,0,$A1315))&lt;0,
MIN(0,J1315-(OFFSET($C1315,0,$A1315)/(OFFSET($C1310,-$A1314,$A1315)))),
MAX(0,J1315-(OFFSET($C1315,0,$A1315)/(OFFSET($C1310,-$A1314,$A1315))))),0))</f>
        <v>0</v>
      </c>
      <c r="L1315" s="395">
        <f t="shared" ref="L1315:L1322" ca="1" si="1913">IF(K1339="n/a",K1315,IFERROR(IF((OFFSET($C1315,0,$A1315))&lt;0,
MIN(0,K1315-(OFFSET($C1315,0,$A1315)/(OFFSET($C1310,-$A1314,$A1315)))),
MAX(0,K1315-(OFFSET($C1315,0,$A1315)/(OFFSET($C1310,-$A1314,$A1315))))),0))</f>
        <v>0</v>
      </c>
      <c r="M1315" s="395">
        <f t="shared" ref="M1315:M1323" ca="1" si="1914">IF(L1339="n/a",L1315,IFERROR(IF((OFFSET($C1315,0,$A1315))&lt;0,
MIN(0,L1315-(OFFSET($C1315,0,$A1315)/(OFFSET($C1310,-$A1314,$A1315)))),
MAX(0,L1315-(OFFSET($C1315,0,$A1315)/(OFFSET($C1310,-$A1314,$A1315))))),0))</f>
        <v>0</v>
      </c>
      <c r="N1315" s="395">
        <f t="shared" ref="N1315:N1324" ca="1" si="1915">IF(M1339="n/a",M1315,IFERROR(IF((OFFSET($C1315,0,$A1315))&lt;0,
MIN(0,M1315-(OFFSET($C1315,0,$A1315)/(OFFSET($C1310,-$A1314,$A1315)))),
MAX(0,M1315-(OFFSET($C1315,0,$A1315)/(OFFSET($C1310,-$A1314,$A1315))))),0))</f>
        <v>0</v>
      </c>
      <c r="O1315" s="395">
        <f t="shared" ref="O1315:O1325" ca="1" si="1916">IF(N1339="n/a",N1315,IFERROR(IF((OFFSET($C1315,0,$A1315))&lt;0,
MIN(0,N1315-(OFFSET($C1315,0,$A1315)/(OFFSET($C1310,-$A1314,$A1315)))),
MAX(0,N1315-(OFFSET($C1315,0,$A1315)/(OFFSET($C1310,-$A1314,$A1315))))),0))</f>
        <v>0</v>
      </c>
      <c r="P1315" s="395">
        <f t="shared" ref="P1315:P1326" ca="1" si="1917">IF(O1339="n/a",O1315,IFERROR(IF((OFFSET($C1315,0,$A1315))&lt;0,
MIN(0,O1315-(OFFSET($C1315,0,$A1315)/(OFFSET($C1310,-$A1314,$A1315)))),
MAX(0,O1315-(OFFSET($C1315,0,$A1315)/(OFFSET($C1310,-$A1314,$A1315))))),0))</f>
        <v>0</v>
      </c>
      <c r="Q1315" s="395">
        <f t="shared" ref="Q1315:Q1327" ca="1" si="1918">IF(P1339="n/a",P1315,IFERROR(IF((OFFSET($C1315,0,$A1315))&lt;0,
MIN(0,P1315-(OFFSET($C1315,0,$A1315)/(OFFSET($C1310,-$A1314,$A1315)))),
MAX(0,P1315-(OFFSET($C1315,0,$A1315)/(OFFSET($C1310,-$A1314,$A1315))))),0))</f>
        <v>0</v>
      </c>
      <c r="R1315" s="395">
        <f t="shared" ref="R1315:R1328" ca="1" si="1919">IF(Q1339="n/a",Q1315,IFERROR(IF((OFFSET($C1315,0,$A1315))&lt;0,
MIN(0,Q1315-(OFFSET($C1315,0,$A1315)/(OFFSET($C1310,-$A1314,$A1315)))),
MAX(0,Q1315-(OFFSET($C1315,0,$A1315)/(OFFSET($C1310,-$A1314,$A1315))))),0))</f>
        <v>0</v>
      </c>
      <c r="S1315" s="395">
        <f t="shared" ref="S1315:S1329" ca="1" si="1920">IF(R1339="n/a",R1315,IFERROR(IF((OFFSET($C1315,0,$A1315))&lt;0,
MIN(0,R1315-(OFFSET($C1315,0,$A1315)/(OFFSET($C1310,-$A1314,$A1315)))),
MAX(0,R1315-(OFFSET($C1315,0,$A1315)/(OFFSET($C1310,-$A1314,$A1315))))),0))</f>
        <v>0</v>
      </c>
      <c r="T1315" s="395">
        <f t="shared" ref="T1315:T1330" ca="1" si="1921">IF(S1339="n/a",S1315,IFERROR(IF((OFFSET($C1315,0,$A1315))&lt;0,
MIN(0,S1315-(OFFSET($C1315,0,$A1315)/(OFFSET($C1310,-$A1314,$A1315)))),
MAX(0,S1315-(OFFSET($C1315,0,$A1315)/(OFFSET($C1310,-$A1314,$A1315))))),0))</f>
        <v>0</v>
      </c>
      <c r="U1315" s="395">
        <f t="shared" ref="U1315:U1331" ca="1" si="1922">IF(T1339="n/a",T1315,IFERROR(IF((OFFSET($C1315,0,$A1315))&lt;0,
MIN(0,T1315-(OFFSET($C1315,0,$A1315)/(OFFSET($C1310,-$A1314,$A1315)))),
MAX(0,T1315-(OFFSET($C1315,0,$A1315)/(OFFSET($C1310,-$A1314,$A1315))))),0))</f>
        <v>0</v>
      </c>
      <c r="V1315" s="395">
        <f t="shared" ref="V1315:V1332" ca="1" si="1923">IF(U1339="n/a",U1315,IFERROR(IF((OFFSET($C1315,0,$A1315))&lt;0,
MIN(0,U1315-(OFFSET($C1315,0,$A1315)/(OFFSET($C1310,-$A1314,$A1315)))),
MAX(0,U1315-(OFFSET($C1315,0,$A1315)/(OFFSET($C1310,-$A1314,$A1315))))),0))</f>
        <v>0</v>
      </c>
      <c r="W1315" s="395">
        <f t="shared" ref="W1315:W1333" ca="1" si="1924">IF(V1339="n/a",V1315,IFERROR(IF((OFFSET($C1315,0,$A1315))&lt;0,
MIN(0,V1315-(OFFSET($C1315,0,$A1315)/(OFFSET($C1310,-$A1314,$A1315)))),
MAX(0,V1315-(OFFSET($C1315,0,$A1315)/(OFFSET($C1310,-$A1314,$A1315))))),0))</f>
        <v>0</v>
      </c>
      <c r="X1315" s="249"/>
      <c r="Y1315" s="249"/>
      <c r="Z1315" s="249"/>
      <c r="AA1315" s="249"/>
      <c r="AB1315" s="249"/>
    </row>
    <row r="1316" spans="1:28" hidden="1" outlineLevel="1">
      <c r="A1316" s="331">
        <v>1</v>
      </c>
      <c r="B1316" s="309" t="str">
        <f t="shared" ref="B1316:B1334" ca="1" si="1925">"Depreciated Net Capex "&amp;OFFSET($C$6,0,A1316)</f>
        <v>Depreciated Net Capex 2013</v>
      </c>
      <c r="C1316" s="396"/>
      <c r="D1316" s="397">
        <f ca="1">(D1310*((1+D$11)^0.5)/D$10)</f>
        <v>0</v>
      </c>
      <c r="E1316" s="395">
        <f ca="1">IF(D1340="n/a",D1316,IFERROR(IF((OFFSET($C1316,0,$A1316))&lt;0,
MIN(0,D1316-(OFFSET($C1316,0,$A1316)/(OFFSET($C1311,-$A1315,$A1316)))),
MAX(0,D1316-(OFFSET($C1316,0,$A1316)/(OFFSET($C1311,-$A1315,$A1316))))),0))</f>
        <v>0</v>
      </c>
      <c r="F1316" s="395">
        <f t="shared" ca="1" si="1907"/>
        <v>0</v>
      </c>
      <c r="G1316" s="395">
        <f t="shared" ca="1" si="1908"/>
        <v>0</v>
      </c>
      <c r="H1316" s="395">
        <f t="shared" ca="1" si="1909"/>
        <v>0</v>
      </c>
      <c r="I1316" s="395">
        <f t="shared" ca="1" si="1910"/>
        <v>0</v>
      </c>
      <c r="J1316" s="395">
        <f t="shared" ca="1" si="1911"/>
        <v>0</v>
      </c>
      <c r="K1316" s="395">
        <f t="shared" ca="1" si="1912"/>
        <v>0</v>
      </c>
      <c r="L1316" s="395">
        <f t="shared" ca="1" si="1913"/>
        <v>0</v>
      </c>
      <c r="M1316" s="395">
        <f t="shared" ca="1" si="1914"/>
        <v>0</v>
      </c>
      <c r="N1316" s="395">
        <f t="shared" ca="1" si="1915"/>
        <v>0</v>
      </c>
      <c r="O1316" s="395">
        <f t="shared" ca="1" si="1916"/>
        <v>0</v>
      </c>
      <c r="P1316" s="395">
        <f t="shared" ca="1" si="1917"/>
        <v>0</v>
      </c>
      <c r="Q1316" s="395">
        <f t="shared" ca="1" si="1918"/>
        <v>0</v>
      </c>
      <c r="R1316" s="395">
        <f t="shared" ca="1" si="1919"/>
        <v>0</v>
      </c>
      <c r="S1316" s="395">
        <f t="shared" ca="1" si="1920"/>
        <v>0</v>
      </c>
      <c r="T1316" s="395">
        <f t="shared" ca="1" si="1921"/>
        <v>0</v>
      </c>
      <c r="U1316" s="395">
        <f t="shared" ca="1" si="1922"/>
        <v>0</v>
      </c>
      <c r="V1316" s="395">
        <f t="shared" ca="1" si="1923"/>
        <v>0</v>
      </c>
      <c r="W1316" s="395">
        <f t="shared" ca="1" si="1924"/>
        <v>0</v>
      </c>
      <c r="X1316" s="249"/>
      <c r="Y1316" s="249"/>
      <c r="Z1316" s="249"/>
      <c r="AA1316" s="249"/>
      <c r="AB1316" s="249"/>
    </row>
    <row r="1317" spans="1:28" hidden="1" outlineLevel="1">
      <c r="A1317" s="331">
        <v>2</v>
      </c>
      <c r="B1317" s="309" t="str">
        <f t="shared" ca="1" si="1925"/>
        <v>Depreciated Net Capex 2014</v>
      </c>
      <c r="C1317" s="398"/>
      <c r="D1317" s="399"/>
      <c r="E1317" s="397">
        <f ca="1">(E1310*((1+E$11)^0.5)/E$10)</f>
        <v>0</v>
      </c>
      <c r="F1317" s="395">
        <f ca="1">IF(E1341="n/a",E1317,IFERROR(IF((OFFSET($C1317,0,$A1317))&lt;0,
MIN(0,E1317-(OFFSET($C1317,0,$A1317)/(OFFSET($C1312,-$A1316,$A1317)))),
MAX(0,E1317-(OFFSET($C1317,0,$A1317)/(OFFSET($C1312,-$A1316,$A1317))))),0))</f>
        <v>0</v>
      </c>
      <c r="G1317" s="395">
        <f t="shared" ca="1" si="1908"/>
        <v>0</v>
      </c>
      <c r="H1317" s="395">
        <f t="shared" ca="1" si="1909"/>
        <v>0</v>
      </c>
      <c r="I1317" s="395">
        <f t="shared" ca="1" si="1910"/>
        <v>0</v>
      </c>
      <c r="J1317" s="395">
        <f t="shared" ca="1" si="1911"/>
        <v>0</v>
      </c>
      <c r="K1317" s="395">
        <f t="shared" ca="1" si="1912"/>
        <v>0</v>
      </c>
      <c r="L1317" s="395">
        <f t="shared" ca="1" si="1913"/>
        <v>0</v>
      </c>
      <c r="M1317" s="395">
        <f t="shared" ca="1" si="1914"/>
        <v>0</v>
      </c>
      <c r="N1317" s="395">
        <f t="shared" ca="1" si="1915"/>
        <v>0</v>
      </c>
      <c r="O1317" s="395">
        <f t="shared" ca="1" si="1916"/>
        <v>0</v>
      </c>
      <c r="P1317" s="395">
        <f t="shared" ca="1" si="1917"/>
        <v>0</v>
      </c>
      <c r="Q1317" s="395">
        <f t="shared" ca="1" si="1918"/>
        <v>0</v>
      </c>
      <c r="R1317" s="395">
        <f t="shared" ca="1" si="1919"/>
        <v>0</v>
      </c>
      <c r="S1317" s="395">
        <f t="shared" ca="1" si="1920"/>
        <v>0</v>
      </c>
      <c r="T1317" s="395">
        <f t="shared" ca="1" si="1921"/>
        <v>0</v>
      </c>
      <c r="U1317" s="395">
        <f t="shared" ca="1" si="1922"/>
        <v>0</v>
      </c>
      <c r="V1317" s="395">
        <f t="shared" ca="1" si="1923"/>
        <v>0</v>
      </c>
      <c r="W1317" s="395">
        <f t="shared" ca="1" si="1924"/>
        <v>0</v>
      </c>
      <c r="X1317" s="334"/>
      <c r="Y1317" s="249"/>
      <c r="Z1317" s="249"/>
      <c r="AA1317" s="249"/>
      <c r="AB1317" s="249"/>
    </row>
    <row r="1318" spans="1:28" hidden="1" outlineLevel="1">
      <c r="A1318" s="331">
        <v>3</v>
      </c>
      <c r="B1318" s="309" t="str">
        <f t="shared" ca="1" si="1925"/>
        <v>Depreciated Net Capex 2015</v>
      </c>
      <c r="C1318" s="398"/>
      <c r="D1318" s="398"/>
      <c r="E1318" s="399"/>
      <c r="F1318" s="400">
        <f ca="1">($F1310*((1+F$11)^0.5)/F$10)</f>
        <v>0</v>
      </c>
      <c r="G1318" s="395">
        <f ca="1">IF(F1342="n/a",F1318,IFERROR(IF((OFFSET($C1318,0,$A1318))&lt;0,
MIN(0,F1318-(OFFSET($C1318,0,$A1318)/(OFFSET($C1313,-$A1317,$A1318)))),
MAX(0,F1318-(OFFSET($C1318,0,$A1318)/(OFFSET($C1313,-$A1317,$A1318))))),0))</f>
        <v>0</v>
      </c>
      <c r="H1318" s="395">
        <f t="shared" ca="1" si="1909"/>
        <v>0</v>
      </c>
      <c r="I1318" s="395">
        <f t="shared" ca="1" si="1910"/>
        <v>0</v>
      </c>
      <c r="J1318" s="395">
        <f t="shared" ca="1" si="1911"/>
        <v>0</v>
      </c>
      <c r="K1318" s="395">
        <f t="shared" ca="1" si="1912"/>
        <v>0</v>
      </c>
      <c r="L1318" s="395">
        <f t="shared" ca="1" si="1913"/>
        <v>0</v>
      </c>
      <c r="M1318" s="395">
        <f t="shared" ca="1" si="1914"/>
        <v>0</v>
      </c>
      <c r="N1318" s="395">
        <f t="shared" ca="1" si="1915"/>
        <v>0</v>
      </c>
      <c r="O1318" s="395">
        <f t="shared" ca="1" si="1916"/>
        <v>0</v>
      </c>
      <c r="P1318" s="395">
        <f t="shared" ca="1" si="1917"/>
        <v>0</v>
      </c>
      <c r="Q1318" s="395">
        <f t="shared" ca="1" si="1918"/>
        <v>0</v>
      </c>
      <c r="R1318" s="395">
        <f t="shared" ca="1" si="1919"/>
        <v>0</v>
      </c>
      <c r="S1318" s="395">
        <f t="shared" ca="1" si="1920"/>
        <v>0</v>
      </c>
      <c r="T1318" s="395">
        <f t="shared" ca="1" si="1921"/>
        <v>0</v>
      </c>
      <c r="U1318" s="395">
        <f t="shared" ca="1" si="1922"/>
        <v>0</v>
      </c>
      <c r="V1318" s="395">
        <f t="shared" ca="1" si="1923"/>
        <v>0</v>
      </c>
      <c r="W1318" s="395">
        <f t="shared" ca="1" si="1924"/>
        <v>0</v>
      </c>
      <c r="X1318" s="334"/>
      <c r="Y1318" s="334"/>
      <c r="Z1318" s="249"/>
      <c r="AA1318" s="249"/>
      <c r="AB1318" s="249"/>
    </row>
    <row r="1319" spans="1:28" hidden="1" outlineLevel="1">
      <c r="A1319" s="331">
        <v>4</v>
      </c>
      <c r="B1319" s="309" t="str">
        <f t="shared" ca="1" si="1925"/>
        <v>Depreciated Net Capex 2016</v>
      </c>
      <c r="C1319" s="398"/>
      <c r="D1319" s="398"/>
      <c r="E1319" s="398"/>
      <c r="F1319" s="399"/>
      <c r="G1319" s="400">
        <f ca="1">($G1310*((1+G$11)^0.5)/G$10)</f>
        <v>0</v>
      </c>
      <c r="H1319" s="395">
        <f ca="1">IF(G1343="n/a",G1319,IFERROR(IF((OFFSET($C1319,0,$A1319))&lt;0,
MIN(0,G1319-(OFFSET($C1319,0,$A1319)/(OFFSET($C1314,-$A1318,$A1319)))),
MAX(0,G1319-(OFFSET($C1319,0,$A1319)/(OFFSET($C1314,-$A1318,$A1319))))),0))</f>
        <v>0</v>
      </c>
      <c r="I1319" s="395">
        <f t="shared" ca="1" si="1910"/>
        <v>0</v>
      </c>
      <c r="J1319" s="395">
        <f t="shared" ca="1" si="1911"/>
        <v>0</v>
      </c>
      <c r="K1319" s="395">
        <f t="shared" ca="1" si="1912"/>
        <v>0</v>
      </c>
      <c r="L1319" s="395">
        <f t="shared" ca="1" si="1913"/>
        <v>0</v>
      </c>
      <c r="M1319" s="395">
        <f t="shared" ca="1" si="1914"/>
        <v>0</v>
      </c>
      <c r="N1319" s="395">
        <f t="shared" ca="1" si="1915"/>
        <v>0</v>
      </c>
      <c r="O1319" s="395">
        <f t="shared" ca="1" si="1916"/>
        <v>0</v>
      </c>
      <c r="P1319" s="395">
        <f t="shared" ca="1" si="1917"/>
        <v>0</v>
      </c>
      <c r="Q1319" s="395">
        <f t="shared" ca="1" si="1918"/>
        <v>0</v>
      </c>
      <c r="R1319" s="395">
        <f t="shared" ca="1" si="1919"/>
        <v>0</v>
      </c>
      <c r="S1319" s="395">
        <f t="shared" ca="1" si="1920"/>
        <v>0</v>
      </c>
      <c r="T1319" s="395">
        <f t="shared" ca="1" si="1921"/>
        <v>0</v>
      </c>
      <c r="U1319" s="395">
        <f t="shared" ca="1" si="1922"/>
        <v>0</v>
      </c>
      <c r="V1319" s="395">
        <f t="shared" ca="1" si="1923"/>
        <v>0</v>
      </c>
      <c r="W1319" s="395">
        <f t="shared" ca="1" si="1924"/>
        <v>0</v>
      </c>
      <c r="X1319" s="334"/>
      <c r="Y1319" s="334"/>
      <c r="Z1319" s="334"/>
      <c r="AA1319" s="249"/>
      <c r="AB1319" s="249"/>
    </row>
    <row r="1320" spans="1:28" hidden="1" outlineLevel="1">
      <c r="A1320" s="331">
        <v>5</v>
      </c>
      <c r="B1320" s="309" t="str">
        <f t="shared" ca="1" si="1925"/>
        <v>Depreciated Net Capex 2017</v>
      </c>
      <c r="C1320" s="398"/>
      <c r="D1320" s="398"/>
      <c r="E1320" s="398"/>
      <c r="F1320" s="398"/>
      <c r="G1320" s="399"/>
      <c r="H1320" s="400">
        <f ca="1">(H1310*((1+H$11)^0.5)/H$10)</f>
        <v>0</v>
      </c>
      <c r="I1320" s="395">
        <f ca="1">IF(H1344="n/a",H1320,IFERROR(IF((OFFSET($C1320,0,$A1320))&lt;0,
MIN(0,H1320-(OFFSET($C1320,0,$A1320)/(OFFSET($C1315,-$A1319,$A1320)))),
MAX(0,H1320-(OFFSET($C1320,0,$A1320)/(OFFSET($C1315,-$A1319,$A1320))))),0))</f>
        <v>0</v>
      </c>
      <c r="J1320" s="395">
        <f t="shared" ca="1" si="1911"/>
        <v>0</v>
      </c>
      <c r="K1320" s="395">
        <f t="shared" ca="1" si="1912"/>
        <v>0</v>
      </c>
      <c r="L1320" s="395">
        <f t="shared" ca="1" si="1913"/>
        <v>0</v>
      </c>
      <c r="M1320" s="395">
        <f t="shared" ca="1" si="1914"/>
        <v>0</v>
      </c>
      <c r="N1320" s="395">
        <f t="shared" ca="1" si="1915"/>
        <v>0</v>
      </c>
      <c r="O1320" s="395">
        <f t="shared" ca="1" si="1916"/>
        <v>0</v>
      </c>
      <c r="P1320" s="395">
        <f t="shared" ca="1" si="1917"/>
        <v>0</v>
      </c>
      <c r="Q1320" s="395">
        <f t="shared" ca="1" si="1918"/>
        <v>0</v>
      </c>
      <c r="R1320" s="395">
        <f t="shared" ca="1" si="1919"/>
        <v>0</v>
      </c>
      <c r="S1320" s="395">
        <f t="shared" ca="1" si="1920"/>
        <v>0</v>
      </c>
      <c r="T1320" s="395">
        <f t="shared" ca="1" si="1921"/>
        <v>0</v>
      </c>
      <c r="U1320" s="395">
        <f t="shared" ca="1" si="1922"/>
        <v>0</v>
      </c>
      <c r="V1320" s="395">
        <f t="shared" ca="1" si="1923"/>
        <v>0</v>
      </c>
      <c r="W1320" s="395">
        <f t="shared" ca="1" si="1924"/>
        <v>0</v>
      </c>
      <c r="X1320" s="334"/>
      <c r="Y1320" s="334"/>
      <c r="Z1320" s="334"/>
      <c r="AA1320" s="249"/>
      <c r="AB1320" s="249"/>
    </row>
    <row r="1321" spans="1:28" hidden="1" outlineLevel="1">
      <c r="A1321" s="331">
        <v>6</v>
      </c>
      <c r="B1321" s="309" t="str">
        <f t="shared" ca="1" si="1925"/>
        <v>Depreciated Net Capex 2018</v>
      </c>
      <c r="C1321" s="398"/>
      <c r="D1321" s="398"/>
      <c r="E1321" s="398"/>
      <c r="F1321" s="398"/>
      <c r="G1321" s="398"/>
      <c r="H1321" s="399"/>
      <c r="I1321" s="400">
        <f ca="1">(I1310*((1+I$11)^0.5)/I$10)</f>
        <v>0</v>
      </c>
      <c r="J1321" s="395">
        <f ca="1">IF(I1345="n/a",I1321,IFERROR(IF((OFFSET($C1321,0,$A1321))&lt;0,
MIN(0,I1321-(OFFSET($C1321,0,$A1321)/(OFFSET($C1316,-$A1320,$A1321)))),
MAX(0,I1321-(OFFSET($C1321,0,$A1321)/(OFFSET($C1316,-$A1320,$A1321))))),0))</f>
        <v>0</v>
      </c>
      <c r="K1321" s="395">
        <f t="shared" ca="1" si="1912"/>
        <v>0</v>
      </c>
      <c r="L1321" s="395">
        <f t="shared" ca="1" si="1913"/>
        <v>0</v>
      </c>
      <c r="M1321" s="395">
        <f t="shared" ca="1" si="1914"/>
        <v>0</v>
      </c>
      <c r="N1321" s="395">
        <f t="shared" ca="1" si="1915"/>
        <v>0</v>
      </c>
      <c r="O1321" s="395">
        <f t="shared" ca="1" si="1916"/>
        <v>0</v>
      </c>
      <c r="P1321" s="395">
        <f t="shared" ca="1" si="1917"/>
        <v>0</v>
      </c>
      <c r="Q1321" s="395">
        <f t="shared" ca="1" si="1918"/>
        <v>0</v>
      </c>
      <c r="R1321" s="395">
        <f t="shared" ca="1" si="1919"/>
        <v>0</v>
      </c>
      <c r="S1321" s="395">
        <f t="shared" ca="1" si="1920"/>
        <v>0</v>
      </c>
      <c r="T1321" s="395">
        <f t="shared" ca="1" si="1921"/>
        <v>0</v>
      </c>
      <c r="U1321" s="395">
        <f t="shared" ca="1" si="1922"/>
        <v>0</v>
      </c>
      <c r="V1321" s="395">
        <f t="shared" ca="1" si="1923"/>
        <v>0</v>
      </c>
      <c r="W1321" s="395">
        <f t="shared" ca="1" si="1924"/>
        <v>0</v>
      </c>
      <c r="X1321" s="334"/>
      <c r="Y1321" s="334"/>
      <c r="Z1321" s="334"/>
      <c r="AA1321" s="249"/>
      <c r="AB1321" s="249"/>
    </row>
    <row r="1322" spans="1:28" hidden="1" outlineLevel="1">
      <c r="A1322" s="331">
        <v>7</v>
      </c>
      <c r="B1322" s="309" t="str">
        <f t="shared" ca="1" si="1925"/>
        <v>Depreciated Net Capex 2019</v>
      </c>
      <c r="C1322" s="398"/>
      <c r="D1322" s="398"/>
      <c r="E1322" s="398"/>
      <c r="F1322" s="398"/>
      <c r="G1322" s="398"/>
      <c r="H1322" s="398"/>
      <c r="I1322" s="399"/>
      <c r="J1322" s="400">
        <f ca="1">(J1310*((1+J$11)^0.5)/J$10)</f>
        <v>0</v>
      </c>
      <c r="K1322" s="395">
        <f ca="1">IF(J1346="n/a",J1322,IFERROR(IF((OFFSET($C1322,0,$A1322))&lt;0,
MIN(0,J1322-(OFFSET($C1322,0,$A1322)/(OFFSET($C1317,-$A1321,$A1322)))),
MAX(0,J1322-(OFFSET($C1322,0,$A1322)/(OFFSET($C1317,-$A1321,$A1322))))),0))</f>
        <v>0</v>
      </c>
      <c r="L1322" s="395">
        <f t="shared" ca="1" si="1913"/>
        <v>0</v>
      </c>
      <c r="M1322" s="395">
        <f t="shared" ca="1" si="1914"/>
        <v>0</v>
      </c>
      <c r="N1322" s="395">
        <f t="shared" ca="1" si="1915"/>
        <v>0</v>
      </c>
      <c r="O1322" s="395">
        <f t="shared" ca="1" si="1916"/>
        <v>0</v>
      </c>
      <c r="P1322" s="395">
        <f t="shared" ca="1" si="1917"/>
        <v>0</v>
      </c>
      <c r="Q1322" s="395">
        <f t="shared" ca="1" si="1918"/>
        <v>0</v>
      </c>
      <c r="R1322" s="395">
        <f t="shared" ca="1" si="1919"/>
        <v>0</v>
      </c>
      <c r="S1322" s="395">
        <f t="shared" ca="1" si="1920"/>
        <v>0</v>
      </c>
      <c r="T1322" s="395">
        <f t="shared" ca="1" si="1921"/>
        <v>0</v>
      </c>
      <c r="U1322" s="395">
        <f t="shared" ca="1" si="1922"/>
        <v>0</v>
      </c>
      <c r="V1322" s="395">
        <f t="shared" ca="1" si="1923"/>
        <v>0</v>
      </c>
      <c r="W1322" s="395">
        <f t="shared" ca="1" si="1924"/>
        <v>0</v>
      </c>
      <c r="X1322" s="334"/>
      <c r="Y1322" s="334"/>
      <c r="Z1322" s="334"/>
      <c r="AA1322" s="249"/>
      <c r="AB1322" s="249"/>
    </row>
    <row r="1323" spans="1:28" hidden="1" outlineLevel="1">
      <c r="A1323" s="331">
        <v>8</v>
      </c>
      <c r="B1323" s="309" t="str">
        <f t="shared" ca="1" si="1925"/>
        <v>Depreciated Net Capex 2020</v>
      </c>
      <c r="C1323" s="398"/>
      <c r="D1323" s="398"/>
      <c r="E1323" s="398"/>
      <c r="F1323" s="398"/>
      <c r="G1323" s="398"/>
      <c r="H1323" s="398"/>
      <c r="I1323" s="398"/>
      <c r="J1323" s="399"/>
      <c r="K1323" s="400">
        <f ca="1">(K1310*((1+K$11)^0.5)/K$10)</f>
        <v>0</v>
      </c>
      <c r="L1323" s="395">
        <f ca="1">IF(K1347="n/a",K1323,IFERROR(IF((OFFSET($C1323,0,$A1323))&lt;0,
MIN(0,K1323-(OFFSET($C1323,0,$A1323)/(OFFSET($C1318,-$A1322,$A1323)))),
MAX(0,K1323-(OFFSET($C1323,0,$A1323)/(OFFSET($C1318,-$A1322,$A1323))))),0))</f>
        <v>0</v>
      </c>
      <c r="M1323" s="395">
        <f t="shared" ca="1" si="1914"/>
        <v>0</v>
      </c>
      <c r="N1323" s="395">
        <f t="shared" ca="1" si="1915"/>
        <v>0</v>
      </c>
      <c r="O1323" s="395">
        <f t="shared" ca="1" si="1916"/>
        <v>0</v>
      </c>
      <c r="P1323" s="395">
        <f t="shared" ca="1" si="1917"/>
        <v>0</v>
      </c>
      <c r="Q1323" s="395">
        <f t="shared" ca="1" si="1918"/>
        <v>0</v>
      </c>
      <c r="R1323" s="395">
        <f t="shared" ca="1" si="1919"/>
        <v>0</v>
      </c>
      <c r="S1323" s="395">
        <f t="shared" ca="1" si="1920"/>
        <v>0</v>
      </c>
      <c r="T1323" s="395">
        <f t="shared" ca="1" si="1921"/>
        <v>0</v>
      </c>
      <c r="U1323" s="395">
        <f t="shared" ca="1" si="1922"/>
        <v>0</v>
      </c>
      <c r="V1323" s="395">
        <f t="shared" ca="1" si="1923"/>
        <v>0</v>
      </c>
      <c r="W1323" s="395">
        <f t="shared" ca="1" si="1924"/>
        <v>0</v>
      </c>
      <c r="X1323" s="334"/>
      <c r="Y1323" s="334"/>
      <c r="Z1323" s="334"/>
      <c r="AA1323" s="249"/>
      <c r="AB1323" s="249"/>
    </row>
    <row r="1324" spans="1:28" hidden="1" outlineLevel="1">
      <c r="A1324" s="331">
        <v>9</v>
      </c>
      <c r="B1324" s="309" t="str">
        <f t="shared" ca="1" si="1925"/>
        <v>Depreciated Net Capex 2021</v>
      </c>
      <c r="C1324" s="398"/>
      <c r="D1324" s="398"/>
      <c r="E1324" s="398"/>
      <c r="F1324" s="398"/>
      <c r="G1324" s="398"/>
      <c r="H1324" s="398"/>
      <c r="I1324" s="398"/>
      <c r="J1324" s="398"/>
      <c r="K1324" s="399"/>
      <c r="L1324" s="400">
        <f ca="1">(L1310*((1+L$11)^0.5)/L$10)</f>
        <v>0</v>
      </c>
      <c r="M1324" s="395">
        <f ca="1">IF(L1348="n/a",L1324,IFERROR(IF((OFFSET($C1324,0,$A1324))&lt;0,
MIN(0,L1324-(OFFSET($C1324,0,$A1324)/(OFFSET($C1319,-$A1323,$A1324)))),
MAX(0,L1324-(OFFSET($C1324,0,$A1324)/(OFFSET($C1319,-$A1323,$A1324))))),0))</f>
        <v>0</v>
      </c>
      <c r="N1324" s="395">
        <f t="shared" ca="1" si="1915"/>
        <v>0</v>
      </c>
      <c r="O1324" s="395">
        <f t="shared" ca="1" si="1916"/>
        <v>0</v>
      </c>
      <c r="P1324" s="395">
        <f t="shared" ca="1" si="1917"/>
        <v>0</v>
      </c>
      <c r="Q1324" s="395">
        <f t="shared" ca="1" si="1918"/>
        <v>0</v>
      </c>
      <c r="R1324" s="395">
        <f t="shared" ca="1" si="1919"/>
        <v>0</v>
      </c>
      <c r="S1324" s="395">
        <f t="shared" ca="1" si="1920"/>
        <v>0</v>
      </c>
      <c r="T1324" s="395">
        <f t="shared" ca="1" si="1921"/>
        <v>0</v>
      </c>
      <c r="U1324" s="395">
        <f t="shared" ca="1" si="1922"/>
        <v>0</v>
      </c>
      <c r="V1324" s="395">
        <f t="shared" ca="1" si="1923"/>
        <v>0</v>
      </c>
      <c r="W1324" s="395">
        <f t="shared" ca="1" si="1924"/>
        <v>0</v>
      </c>
      <c r="X1324" s="334"/>
      <c r="Y1324" s="334"/>
      <c r="Z1324" s="334"/>
      <c r="AA1324" s="249"/>
      <c r="AB1324" s="249"/>
    </row>
    <row r="1325" spans="1:28" hidden="1" outlineLevel="1">
      <c r="A1325" s="331">
        <v>10</v>
      </c>
      <c r="B1325" s="309" t="str">
        <f t="shared" ca="1" si="1925"/>
        <v>Depreciated Net Capex 2022</v>
      </c>
      <c r="C1325" s="398"/>
      <c r="D1325" s="398"/>
      <c r="E1325" s="398"/>
      <c r="F1325" s="398"/>
      <c r="G1325" s="398"/>
      <c r="H1325" s="398"/>
      <c r="I1325" s="398"/>
      <c r="J1325" s="398"/>
      <c r="K1325" s="398"/>
      <c r="L1325" s="399"/>
      <c r="M1325" s="400">
        <f ca="1">(M1310*((1+M$11)^0.5)/M$10)</f>
        <v>0</v>
      </c>
      <c r="N1325" s="395">
        <f ca="1">IF(M1349="n/a",M1325,IFERROR(IF((OFFSET($C1325,0,$A1325))&lt;0,
MIN(0,M1325-(OFFSET($C1325,0,$A1325)/(OFFSET($C1320,-$A1324,$A1325)))),
MAX(0,M1325-(OFFSET($C1325,0,$A1325)/(OFFSET($C1320,-$A1324,$A1325))))),0))</f>
        <v>0</v>
      </c>
      <c r="O1325" s="395">
        <f t="shared" ca="1" si="1916"/>
        <v>0</v>
      </c>
      <c r="P1325" s="395">
        <f t="shared" ca="1" si="1917"/>
        <v>0</v>
      </c>
      <c r="Q1325" s="395">
        <f t="shared" ca="1" si="1918"/>
        <v>0</v>
      </c>
      <c r="R1325" s="395">
        <f t="shared" ca="1" si="1919"/>
        <v>0</v>
      </c>
      <c r="S1325" s="395">
        <f t="shared" ca="1" si="1920"/>
        <v>0</v>
      </c>
      <c r="T1325" s="395">
        <f t="shared" ca="1" si="1921"/>
        <v>0</v>
      </c>
      <c r="U1325" s="395">
        <f t="shared" ca="1" si="1922"/>
        <v>0</v>
      </c>
      <c r="V1325" s="395">
        <f t="shared" ca="1" si="1923"/>
        <v>0</v>
      </c>
      <c r="W1325" s="395">
        <f t="shared" ca="1" si="1924"/>
        <v>0</v>
      </c>
      <c r="X1325" s="334"/>
      <c r="Y1325" s="334"/>
      <c r="Z1325" s="334"/>
      <c r="AA1325" s="249"/>
      <c r="AB1325" s="249"/>
    </row>
    <row r="1326" spans="1:28" hidden="1" outlineLevel="1">
      <c r="A1326" s="331">
        <v>11</v>
      </c>
      <c r="B1326" s="309" t="str">
        <f t="shared" ca="1" si="1925"/>
        <v>Depreciated Net Capex 2023</v>
      </c>
      <c r="C1326" s="398"/>
      <c r="D1326" s="398"/>
      <c r="E1326" s="398"/>
      <c r="F1326" s="398"/>
      <c r="G1326" s="398"/>
      <c r="H1326" s="398"/>
      <c r="I1326" s="398"/>
      <c r="J1326" s="398"/>
      <c r="K1326" s="398"/>
      <c r="L1326" s="398"/>
      <c r="M1326" s="399"/>
      <c r="N1326" s="400">
        <f>(N1310*((1+N$11)^0.5)/N$10)</f>
        <v>0</v>
      </c>
      <c r="O1326" s="395">
        <f ca="1">IF(N1350="n/a",N1326,IFERROR(IF((OFFSET($C1326,0,$A1326))&lt;0,
MIN(0,N1326-(OFFSET($C1326,0,$A1326)/(OFFSET($C1321,-$A1325,$A1326)))),
MAX(0,N1326-(OFFSET($C1326,0,$A1326)/(OFFSET($C1321,-$A1325,$A1326))))),0))</f>
        <v>0</v>
      </c>
      <c r="P1326" s="395">
        <f t="shared" ca="1" si="1917"/>
        <v>0</v>
      </c>
      <c r="Q1326" s="395">
        <f t="shared" ca="1" si="1918"/>
        <v>0</v>
      </c>
      <c r="R1326" s="395">
        <f t="shared" ca="1" si="1919"/>
        <v>0</v>
      </c>
      <c r="S1326" s="395">
        <f t="shared" ca="1" si="1920"/>
        <v>0</v>
      </c>
      <c r="T1326" s="395">
        <f t="shared" ca="1" si="1921"/>
        <v>0</v>
      </c>
      <c r="U1326" s="395">
        <f t="shared" ca="1" si="1922"/>
        <v>0</v>
      </c>
      <c r="V1326" s="395">
        <f t="shared" ca="1" si="1923"/>
        <v>0</v>
      </c>
      <c r="W1326" s="395">
        <f t="shared" ca="1" si="1924"/>
        <v>0</v>
      </c>
      <c r="X1326" s="334"/>
      <c r="Y1326" s="334"/>
      <c r="Z1326" s="334"/>
      <c r="AA1326" s="249"/>
      <c r="AB1326" s="249"/>
    </row>
    <row r="1327" spans="1:28" hidden="1" outlineLevel="1">
      <c r="A1327" s="331">
        <v>12</v>
      </c>
      <c r="B1327" s="309" t="str">
        <f t="shared" ca="1" si="1925"/>
        <v>Depreciated Net Capex 2024</v>
      </c>
      <c r="C1327" s="398"/>
      <c r="D1327" s="398"/>
      <c r="E1327" s="398"/>
      <c r="F1327" s="398"/>
      <c r="G1327" s="398"/>
      <c r="H1327" s="398"/>
      <c r="I1327" s="398"/>
      <c r="J1327" s="398"/>
      <c r="K1327" s="398"/>
      <c r="L1327" s="398"/>
      <c r="M1327" s="398"/>
      <c r="N1327" s="399"/>
      <c r="O1327" s="400">
        <f>(O1310*((1+O$11)^0.5)/O$10)</f>
        <v>0</v>
      </c>
      <c r="P1327" s="395">
        <f ca="1">IF(O1351="n/a",O1327,IFERROR(IF((OFFSET($C1327,0,$A1327))&lt;0,
MIN(0,O1327-(OFFSET($C1327,0,$A1327)/(OFFSET($C1322,-$A1326,$A1327)))),
MAX(0,O1327-(OFFSET($C1327,0,$A1327)/(OFFSET($C1322,-$A1326,$A1327))))),0))</f>
        <v>0</v>
      </c>
      <c r="Q1327" s="395">
        <f t="shared" ca="1" si="1918"/>
        <v>0</v>
      </c>
      <c r="R1327" s="395">
        <f t="shared" ca="1" si="1919"/>
        <v>0</v>
      </c>
      <c r="S1327" s="395">
        <f t="shared" ca="1" si="1920"/>
        <v>0</v>
      </c>
      <c r="T1327" s="395">
        <f t="shared" ca="1" si="1921"/>
        <v>0</v>
      </c>
      <c r="U1327" s="395">
        <f t="shared" ca="1" si="1922"/>
        <v>0</v>
      </c>
      <c r="V1327" s="395">
        <f t="shared" ca="1" si="1923"/>
        <v>0</v>
      </c>
      <c r="W1327" s="395">
        <f t="shared" ca="1" si="1924"/>
        <v>0</v>
      </c>
      <c r="X1327" s="334"/>
      <c r="Y1327" s="334"/>
      <c r="Z1327" s="334"/>
      <c r="AA1327" s="249"/>
      <c r="AB1327" s="249"/>
    </row>
    <row r="1328" spans="1:28" hidden="1" outlineLevel="1">
      <c r="A1328" s="331">
        <v>13</v>
      </c>
      <c r="B1328" s="309" t="str">
        <f t="shared" ca="1" si="1925"/>
        <v>Depreciated Net Capex 2025</v>
      </c>
      <c r="C1328" s="398"/>
      <c r="D1328" s="398"/>
      <c r="E1328" s="398"/>
      <c r="F1328" s="398"/>
      <c r="G1328" s="398"/>
      <c r="H1328" s="398"/>
      <c r="I1328" s="398"/>
      <c r="J1328" s="398"/>
      <c r="K1328" s="398"/>
      <c r="L1328" s="398"/>
      <c r="M1328" s="398"/>
      <c r="N1328" s="398"/>
      <c r="O1328" s="399"/>
      <c r="P1328" s="400">
        <f>(P1310*((1+P$11)^0.5)/P$10)</f>
        <v>0</v>
      </c>
      <c r="Q1328" s="395">
        <f ca="1">IF(P1352="n/a",P1328,IFERROR(IF((OFFSET($C1328,0,$A1328))&lt;0,
MIN(0,P1328-(OFFSET($C1328,0,$A1328)/(OFFSET($C1323,-$A1327,$A1328)))),
MAX(0,P1328-(OFFSET($C1328,0,$A1328)/(OFFSET($C1323,-$A1327,$A1328))))),0))</f>
        <v>0</v>
      </c>
      <c r="R1328" s="395">
        <f t="shared" ca="1" si="1919"/>
        <v>0</v>
      </c>
      <c r="S1328" s="395">
        <f t="shared" ca="1" si="1920"/>
        <v>0</v>
      </c>
      <c r="T1328" s="395">
        <f t="shared" ca="1" si="1921"/>
        <v>0</v>
      </c>
      <c r="U1328" s="395">
        <f t="shared" ca="1" si="1922"/>
        <v>0</v>
      </c>
      <c r="V1328" s="395">
        <f t="shared" ca="1" si="1923"/>
        <v>0</v>
      </c>
      <c r="W1328" s="395">
        <f t="shared" ca="1" si="1924"/>
        <v>0</v>
      </c>
      <c r="X1328" s="334"/>
      <c r="Y1328" s="334"/>
      <c r="Z1328" s="334"/>
      <c r="AA1328" s="249"/>
      <c r="AB1328" s="249"/>
    </row>
    <row r="1329" spans="1:28" hidden="1" outlineLevel="1">
      <c r="A1329" s="331">
        <v>14</v>
      </c>
      <c r="B1329" s="309" t="str">
        <f t="shared" ca="1" si="1925"/>
        <v>Depreciated Net Capex 2026</v>
      </c>
      <c r="C1329" s="398"/>
      <c r="D1329" s="398"/>
      <c r="E1329" s="398"/>
      <c r="F1329" s="398"/>
      <c r="G1329" s="398"/>
      <c r="H1329" s="398"/>
      <c r="I1329" s="398"/>
      <c r="J1329" s="398"/>
      <c r="K1329" s="398"/>
      <c r="L1329" s="398"/>
      <c r="M1329" s="398"/>
      <c r="N1329" s="398"/>
      <c r="O1329" s="398"/>
      <c r="P1329" s="399"/>
      <c r="Q1329" s="400">
        <f>(Q1310*((1+Q$11)^0.5)/Q$10)</f>
        <v>0</v>
      </c>
      <c r="R1329" s="395">
        <f ca="1">IF(Q1353="n/a",Q1329,IFERROR(IF((OFFSET($C1329,0,$A1329))&lt;0,
MIN(0,Q1329-(OFFSET($C1329,0,$A1329)/(OFFSET($C1324,-$A1328,$A1329)))),
MAX(0,Q1329-(OFFSET($C1329,0,$A1329)/(OFFSET($C1324,-$A1328,$A1329))))),0))</f>
        <v>0</v>
      </c>
      <c r="S1329" s="395">
        <f t="shared" ca="1" si="1920"/>
        <v>0</v>
      </c>
      <c r="T1329" s="395">
        <f t="shared" ca="1" si="1921"/>
        <v>0</v>
      </c>
      <c r="U1329" s="395">
        <f t="shared" ca="1" si="1922"/>
        <v>0</v>
      </c>
      <c r="V1329" s="395">
        <f t="shared" ca="1" si="1923"/>
        <v>0</v>
      </c>
      <c r="W1329" s="395">
        <f t="shared" ca="1" si="1924"/>
        <v>0</v>
      </c>
      <c r="X1329" s="334"/>
      <c r="Y1329" s="334"/>
      <c r="Z1329" s="334"/>
      <c r="AA1329" s="249"/>
      <c r="AB1329" s="249"/>
    </row>
    <row r="1330" spans="1:28" hidden="1" outlineLevel="1">
      <c r="A1330" s="331">
        <v>15</v>
      </c>
      <c r="B1330" s="309" t="str">
        <f t="shared" ca="1" si="1925"/>
        <v>Depreciated Net Capex 2027</v>
      </c>
      <c r="C1330" s="398"/>
      <c r="D1330" s="398"/>
      <c r="E1330" s="398"/>
      <c r="F1330" s="398"/>
      <c r="G1330" s="398"/>
      <c r="H1330" s="398"/>
      <c r="I1330" s="398"/>
      <c r="J1330" s="398"/>
      <c r="K1330" s="398"/>
      <c r="L1330" s="398"/>
      <c r="M1330" s="398"/>
      <c r="N1330" s="398"/>
      <c r="O1330" s="398"/>
      <c r="P1330" s="398"/>
      <c r="Q1330" s="399"/>
      <c r="R1330" s="400">
        <f>(R1310*((1+R$11)^0.5)/R$10)</f>
        <v>0</v>
      </c>
      <c r="S1330" s="395">
        <f ca="1">IF(R1354="n/a",R1330,IFERROR(IF((OFFSET($C1330,0,$A1330))&lt;0,
MIN(0,R1330-(OFFSET($C1330,0,$A1330)/(OFFSET($C1325,-$A1329,$A1330)))),
MAX(0,R1330-(OFFSET($C1330,0,$A1330)/(OFFSET($C1325,-$A1329,$A1330))))),0))</f>
        <v>0</v>
      </c>
      <c r="T1330" s="395">
        <f t="shared" ca="1" si="1921"/>
        <v>0</v>
      </c>
      <c r="U1330" s="395">
        <f t="shared" ca="1" si="1922"/>
        <v>0</v>
      </c>
      <c r="V1330" s="395">
        <f t="shared" ca="1" si="1923"/>
        <v>0</v>
      </c>
      <c r="W1330" s="395">
        <f t="shared" ca="1" si="1924"/>
        <v>0</v>
      </c>
      <c r="X1330" s="334"/>
      <c r="Y1330" s="334"/>
      <c r="Z1330" s="334"/>
      <c r="AA1330" s="249"/>
      <c r="AB1330" s="249"/>
    </row>
    <row r="1331" spans="1:28" hidden="1" outlineLevel="1">
      <c r="A1331" s="331">
        <v>16</v>
      </c>
      <c r="B1331" s="309" t="str">
        <f t="shared" ca="1" si="1925"/>
        <v>Depreciated Net Capex 2028</v>
      </c>
      <c r="C1331" s="398"/>
      <c r="D1331" s="398"/>
      <c r="E1331" s="398"/>
      <c r="F1331" s="398"/>
      <c r="G1331" s="398"/>
      <c r="H1331" s="398"/>
      <c r="I1331" s="398"/>
      <c r="J1331" s="398"/>
      <c r="K1331" s="398"/>
      <c r="L1331" s="398"/>
      <c r="M1331" s="398"/>
      <c r="N1331" s="398"/>
      <c r="O1331" s="398"/>
      <c r="P1331" s="398"/>
      <c r="Q1331" s="398"/>
      <c r="R1331" s="399"/>
      <c r="S1331" s="400">
        <f>(S1310*((1+S$11)^0.5)/S$10)</f>
        <v>0</v>
      </c>
      <c r="T1331" s="395">
        <f ca="1">IF(S1355="n/a",S1331,IFERROR(IF((OFFSET($C1331,0,$A1331))&lt;0,
MIN(0,S1331-(OFFSET($C1331,0,$A1331)/(OFFSET($C1326,-$A1330,$A1331)))),
MAX(0,S1331-(OFFSET($C1331,0,$A1331)/(OFFSET($C1326,-$A1330,$A1331))))),0))</f>
        <v>0</v>
      </c>
      <c r="U1331" s="395">
        <f t="shared" ca="1" si="1922"/>
        <v>0</v>
      </c>
      <c r="V1331" s="395">
        <f t="shared" ca="1" si="1923"/>
        <v>0</v>
      </c>
      <c r="W1331" s="395">
        <f t="shared" ca="1" si="1924"/>
        <v>0</v>
      </c>
      <c r="X1331" s="334"/>
      <c r="Y1331" s="334"/>
      <c r="Z1331" s="334"/>
      <c r="AA1331" s="249"/>
      <c r="AB1331" s="249"/>
    </row>
    <row r="1332" spans="1:28" hidden="1" outlineLevel="1">
      <c r="A1332" s="331">
        <v>17</v>
      </c>
      <c r="B1332" s="309" t="str">
        <f t="shared" ca="1" si="1925"/>
        <v>Depreciated Net Capex 2029</v>
      </c>
      <c r="C1332" s="398"/>
      <c r="D1332" s="398"/>
      <c r="E1332" s="398"/>
      <c r="F1332" s="398"/>
      <c r="G1332" s="398"/>
      <c r="H1332" s="398"/>
      <c r="I1332" s="398"/>
      <c r="J1332" s="398"/>
      <c r="K1332" s="398"/>
      <c r="L1332" s="398"/>
      <c r="M1332" s="398"/>
      <c r="N1332" s="398"/>
      <c r="O1332" s="398"/>
      <c r="P1332" s="398"/>
      <c r="Q1332" s="398"/>
      <c r="R1332" s="398"/>
      <c r="S1332" s="399"/>
      <c r="T1332" s="400">
        <f>(T1310*((1+T$11)^0.5)/T$10)</f>
        <v>0</v>
      </c>
      <c r="U1332" s="395">
        <f ca="1">IF(T1356="n/a",T1332,IFERROR(IF((OFFSET($C1332,0,$A1332))&lt;0,
MIN(0,T1332-(OFFSET($C1332,0,$A1332)/(OFFSET($C1327,-$A1331,$A1332)))),
MAX(0,T1332-(OFFSET($C1332,0,$A1332)/(OFFSET($C1327,-$A1331,$A1332))))),0))</f>
        <v>0</v>
      </c>
      <c r="V1332" s="395">
        <f t="shared" ca="1" si="1923"/>
        <v>0</v>
      </c>
      <c r="W1332" s="395">
        <f t="shared" ca="1" si="1924"/>
        <v>0</v>
      </c>
      <c r="X1332" s="334"/>
      <c r="Y1332" s="334"/>
      <c r="Z1332" s="334"/>
      <c r="AA1332" s="249"/>
      <c r="AB1332" s="249"/>
    </row>
    <row r="1333" spans="1:28" hidden="1" outlineLevel="1">
      <c r="A1333" s="331">
        <v>18</v>
      </c>
      <c r="B1333" s="309" t="str">
        <f t="shared" ca="1" si="1925"/>
        <v>Depreciated Net Capex 2030</v>
      </c>
      <c r="C1333" s="398"/>
      <c r="D1333" s="398"/>
      <c r="E1333" s="398"/>
      <c r="F1333" s="398"/>
      <c r="G1333" s="398"/>
      <c r="H1333" s="398"/>
      <c r="I1333" s="398"/>
      <c r="J1333" s="398"/>
      <c r="K1333" s="398"/>
      <c r="L1333" s="398"/>
      <c r="M1333" s="398"/>
      <c r="N1333" s="398"/>
      <c r="O1333" s="398"/>
      <c r="P1333" s="398"/>
      <c r="Q1333" s="398"/>
      <c r="R1333" s="398"/>
      <c r="S1333" s="398"/>
      <c r="T1333" s="399"/>
      <c r="U1333" s="400">
        <f>(U1310*((1+U$11)^0.5)/U$10)</f>
        <v>0</v>
      </c>
      <c r="V1333" s="395">
        <f ca="1">IF(U1357="n/a",U1333,IFERROR(IF((OFFSET($C1333,0,$A1333))&lt;0,
MIN(0,U1333-(OFFSET($C1333,0,$A1333)/(OFFSET($C1328,-$A1332,$A1333)))),
MAX(0,U1333-(OFFSET($C1333,0,$A1333)/(OFFSET($C1328,-$A1332,$A1333))))),0))</f>
        <v>0</v>
      </c>
      <c r="W1333" s="395">
        <f t="shared" ca="1" si="1924"/>
        <v>0</v>
      </c>
      <c r="X1333" s="334"/>
      <c r="Y1333" s="334"/>
      <c r="Z1333" s="334"/>
      <c r="AA1333" s="249"/>
      <c r="AB1333" s="249"/>
    </row>
    <row r="1334" spans="1:28" hidden="1" outlineLevel="1">
      <c r="A1334" s="331">
        <v>19</v>
      </c>
      <c r="B1334" s="309" t="str">
        <f t="shared" ca="1" si="1925"/>
        <v>Depreciated Net Capex 2031</v>
      </c>
      <c r="C1334" s="398"/>
      <c r="D1334" s="398"/>
      <c r="E1334" s="398"/>
      <c r="F1334" s="398"/>
      <c r="G1334" s="398"/>
      <c r="H1334" s="398"/>
      <c r="I1334" s="398"/>
      <c r="J1334" s="398"/>
      <c r="K1334" s="398"/>
      <c r="L1334" s="398"/>
      <c r="M1334" s="398"/>
      <c r="N1334" s="398"/>
      <c r="O1334" s="398"/>
      <c r="P1334" s="398"/>
      <c r="Q1334" s="398"/>
      <c r="R1334" s="398"/>
      <c r="S1334" s="398"/>
      <c r="T1334" s="398"/>
      <c r="U1334" s="399"/>
      <c r="V1334" s="400">
        <f>(V1310*((1+V$11)^0.5)/V$10)</f>
        <v>0</v>
      </c>
      <c r="W1334" s="395">
        <f ca="1">IF(V1358="n/a",V1334,IFERROR(IF((OFFSET($C1334,0,$A1334))&lt;0,
MIN(0,V1334-(OFFSET($C1334,0,$A1334)/(OFFSET($C1329,-$A1333,$A1334)))),
MAX(0,V1334-(OFFSET($C1334,0,$A1334)/(OFFSET($C1329,-$A1333,$A1334))))),0))</f>
        <v>0</v>
      </c>
      <c r="X1334" s="334"/>
      <c r="Y1334" s="334"/>
      <c r="Z1334" s="334"/>
      <c r="AA1334" s="249"/>
      <c r="AB1334" s="249"/>
    </row>
    <row r="1335" spans="1:28" hidden="1" outlineLevel="1">
      <c r="A1335" s="331">
        <v>20</v>
      </c>
      <c r="B1335" s="309" t="str">
        <f ca="1">"Depreciated Net Capex "&amp;OFFSET($C$6,0,A1335)</f>
        <v>Depreciated Net Capex 2032</v>
      </c>
      <c r="C1335" s="398"/>
      <c r="D1335" s="398"/>
      <c r="E1335" s="398"/>
      <c r="F1335" s="398"/>
      <c r="G1335" s="398"/>
      <c r="H1335" s="398"/>
      <c r="I1335" s="398"/>
      <c r="J1335" s="398"/>
      <c r="K1335" s="398"/>
      <c r="L1335" s="398"/>
      <c r="M1335" s="398"/>
      <c r="N1335" s="398"/>
      <c r="O1335" s="398"/>
      <c r="P1335" s="398"/>
      <c r="Q1335" s="398"/>
      <c r="R1335" s="398"/>
      <c r="S1335" s="398"/>
      <c r="T1335" s="398"/>
      <c r="U1335" s="398"/>
      <c r="V1335" s="399"/>
      <c r="W1335" s="395">
        <f>(W1310*((1+W$11)^0.5)/W$10)</f>
        <v>0</v>
      </c>
      <c r="X1335" s="249"/>
      <c r="Y1335" s="249"/>
      <c r="Z1335" s="249"/>
      <c r="AA1335" s="249"/>
      <c r="AB1335" s="249"/>
    </row>
    <row r="1336" spans="1:28" hidden="1" outlineLevel="1">
      <c r="A1336" s="249"/>
      <c r="B1336" s="332"/>
      <c r="C1336" s="395"/>
      <c r="D1336" s="395"/>
      <c r="E1336" s="395"/>
      <c r="F1336" s="395"/>
      <c r="G1336" s="395"/>
      <c r="H1336" s="395"/>
      <c r="I1336" s="395"/>
      <c r="J1336" s="395"/>
      <c r="K1336" s="395"/>
      <c r="L1336" s="395"/>
      <c r="M1336" s="395"/>
      <c r="N1336" s="395"/>
      <c r="O1336" s="395"/>
      <c r="P1336" s="395"/>
      <c r="Q1336" s="395"/>
      <c r="R1336" s="395"/>
      <c r="S1336" s="395"/>
      <c r="T1336" s="395"/>
      <c r="U1336" s="395"/>
      <c r="V1336" s="395"/>
      <c r="W1336" s="395"/>
      <c r="X1336" s="249"/>
      <c r="Y1336" s="249"/>
      <c r="Z1336" s="249"/>
      <c r="AA1336" s="249"/>
      <c r="AB1336" s="249"/>
    </row>
    <row r="1337" spans="1:28" hidden="1" outlineLevel="1">
      <c r="A1337" s="249"/>
      <c r="B1337" s="332"/>
      <c r="C1337" s="395"/>
      <c r="D1337" s="395"/>
      <c r="E1337" s="395"/>
      <c r="F1337" s="395"/>
      <c r="G1337" s="395"/>
      <c r="H1337" s="395"/>
      <c r="I1337" s="395"/>
      <c r="J1337" s="395"/>
      <c r="K1337" s="395"/>
      <c r="L1337" s="395"/>
      <c r="M1337" s="395"/>
      <c r="N1337" s="395"/>
      <c r="O1337" s="395"/>
      <c r="P1337" s="395"/>
      <c r="Q1337" s="395"/>
      <c r="R1337" s="395"/>
      <c r="S1337" s="395"/>
      <c r="T1337" s="395"/>
      <c r="U1337" s="395"/>
      <c r="V1337" s="395"/>
      <c r="W1337" s="395"/>
      <c r="X1337" s="249"/>
      <c r="Y1337" s="249"/>
      <c r="Z1337" s="249"/>
      <c r="AA1337" s="249"/>
      <c r="AB1337" s="249"/>
    </row>
    <row r="1338" spans="1:28" hidden="1" outlineLevel="1">
      <c r="A1338" s="249"/>
      <c r="B1338" s="309" t="s">
        <v>298</v>
      </c>
      <c r="C1338" s="395"/>
      <c r="D1338" s="395">
        <f t="shared" ref="D1338" ca="1" si="1926">IF(C1338="n/a","n/a",IF(AND(C1338&lt;1,D1312=0),0,
IF(D1312=0,C1338-1,
IF(C1338&lt;1,D1313,
(((C1338-1)*(C1314-(C1314/(C1338))))+((D1312/D$10)*D1313))/(D1314)))))</f>
        <v>0</v>
      </c>
      <c r="E1338" s="395">
        <f t="shared" ref="E1338" ca="1" si="1927">IF(D1338="n/a","n/a",IF(AND(D1338&lt;1,E1312=0),0,
IF(E1312=0,D1338-1,
IF(D1338&lt;1,E1313,
(((D1338-1)*(D1314-(D1314/(D1338))))+((E1312/E$10)*E1313))/(E1314)))))</f>
        <v>0</v>
      </c>
      <c r="F1338" s="395">
        <f t="shared" ref="F1338" ca="1" si="1928">IF(E1338="n/a","n/a",IF(AND(E1338&lt;1,F1312=0),0,
IF(F1312=0,E1338-1,
IF(E1338&lt;1,F1313,
(((E1338-1)*(E1314-(E1314/(E1338))))+((F1312/F$10)*F1313))/(F1314)))))</f>
        <v>0</v>
      </c>
      <c r="G1338" s="395">
        <f t="shared" ref="G1338" ca="1" si="1929">IF(F1338="n/a","n/a",IF(AND(F1338&lt;1,G1312=0),0,
IF(G1312=0,F1338-1,
IF(F1338&lt;1,G1313,
(((F1338-1)*(F1314-(F1314/(F1338))))+((G1312/G$10)*G1313))/(G1314)))))</f>
        <v>0</v>
      </c>
      <c r="H1338" s="395">
        <f ca="1">IF(G1338="n/a","n/a",IF(AND(G1338&lt;1,H1312=0),0,
IF(H1312=0,G1338-1,
IF(G1338&lt;1,H1313,
(((G1338-1)*(G1314-(G1314/(G1338))))+((H1312/H$10)*H1313))/(H1314)))))</f>
        <v>0</v>
      </c>
      <c r="I1338" s="395">
        <f t="shared" ref="I1338" ca="1" si="1930">IF(H1338="n/a","n/a",IF(AND(H1338&lt;1,I1312=0),0,
IF(I1312=0,H1338-1,
IF(H1338&lt;1,I1313,
(((H1338-1)*(H1314-(H1314/(H1338))))+((I1312/I$10)*I1313))/(I1314)))))</f>
        <v>0</v>
      </c>
      <c r="J1338" s="395">
        <f t="shared" ref="J1338" ca="1" si="1931">IF(I1338="n/a","n/a",IF(AND(I1338&lt;1,J1312=0),0,
IF(J1312=0,I1338-1,
IF(I1338&lt;1,J1313,
(((I1338-1)*(I1314-(I1314/(I1338))))+((J1312/J$10)*J1313))/(J1314)))))</f>
        <v>0</v>
      </c>
      <c r="K1338" s="395">
        <f t="shared" ref="K1338" ca="1" si="1932">IF(J1338="n/a","n/a",IF(AND(J1338&lt;1,K1312=0),0,
IF(K1312=0,J1338-1,
IF(J1338&lt;1,K1313,
(((J1338-1)*(J1314-(J1314/(J1338))))+((K1312/K$10)*K1313))/(K1314)))))</f>
        <v>0</v>
      </c>
      <c r="L1338" s="395">
        <f t="shared" ref="L1338" ca="1" si="1933">IF(K1338="n/a","n/a",IF(AND(K1338&lt;1,L1312=0),0,
IF(L1312=0,K1338-1,
IF(K1338&lt;1,L1313,
(((K1338-1)*(K1314-(K1314/(K1338))))+((L1312/L$10)*L1313))/(L1314)))))</f>
        <v>0</v>
      </c>
      <c r="M1338" s="395">
        <f t="shared" ref="M1338" ca="1" si="1934">IF(L1338="n/a","n/a",IF(AND(L1338&lt;1,M1312=0),0,
IF(M1312=0,L1338-1,
IF(L1338&lt;1,M1313,
(((L1338-1)*(L1314-(L1314/(L1338))))+((M1312/M$10)*M1313))/(M1314)))))</f>
        <v>0</v>
      </c>
      <c r="N1338" s="395">
        <f t="shared" ref="N1338" ca="1" si="1935">IF(M1338="n/a","n/a",IF(AND(M1338&lt;1,N1312=0),0,
IF(N1312=0,M1338-1,
IF(M1338&lt;1,N1313,
(((M1338-1)*(M1314-(M1314/(M1338))))+((N1312/N$10)*N1313))/(N1314)))))</f>
        <v>0</v>
      </c>
      <c r="O1338" s="395">
        <f t="shared" ref="O1338" ca="1" si="1936">IF(N1338="n/a","n/a",IF(AND(N1338&lt;1,O1312=0),0,
IF(O1312=0,N1338-1,
IF(N1338&lt;1,O1313,
(((N1338-1)*(N1314-(N1314/(N1338))))+((O1312/O$10)*O1313))/(O1314)))))</f>
        <v>0</v>
      </c>
      <c r="P1338" s="395">
        <f t="shared" ref="P1338" ca="1" si="1937">IF(O1338="n/a","n/a",IF(AND(O1338&lt;1,P1312=0),0,
IF(P1312=0,O1338-1,
IF(O1338&lt;1,P1313,
(((O1338-1)*(O1314-(O1314/(O1338))))+((P1312/P$10)*P1313))/(P1314)))))</f>
        <v>0</v>
      </c>
      <c r="Q1338" s="395">
        <f t="shared" ref="Q1338" ca="1" si="1938">IF(P1338="n/a","n/a",IF(AND(P1338&lt;1,Q1312=0),0,
IF(Q1312=0,P1338-1,
IF(P1338&lt;1,Q1313,
(((P1338-1)*(P1314-(P1314/(P1338))))+((Q1312/Q$10)*Q1313))/(Q1314)))))</f>
        <v>0</v>
      </c>
      <c r="R1338" s="395">
        <f t="shared" ref="R1338" ca="1" si="1939">IF(Q1338="n/a","n/a",IF(AND(Q1338&lt;1,R1312=0),0,
IF(R1312=0,Q1338-1,
IF(Q1338&lt;1,R1313,
(((Q1338-1)*(Q1314-(Q1314/(Q1338))))+((R1312/R$10)*R1313))/(R1314)))))</f>
        <v>0</v>
      </c>
      <c r="S1338" s="395">
        <f t="shared" ref="S1338" ca="1" si="1940">IF(R1338="n/a","n/a",IF(AND(R1338&lt;1,S1312=0),0,
IF(S1312=0,R1338-1,
IF(R1338&lt;1,S1313,
(((R1338-1)*(R1314-(R1314/(R1338))))+((S1312/S$10)*S1313))/(S1314)))))</f>
        <v>0</v>
      </c>
      <c r="T1338" s="395">
        <f t="shared" ref="T1338" ca="1" si="1941">IF(S1338="n/a","n/a",IF(AND(S1338&lt;1,T1312=0),0,
IF(T1312=0,S1338-1,
IF(S1338&lt;1,T1313,
(((S1338-1)*(S1314-(S1314/(S1338))))+((T1312/T$10)*T1313))/(T1314)))))</f>
        <v>0</v>
      </c>
      <c r="U1338" s="395">
        <f t="shared" ref="U1338" ca="1" si="1942">IF(T1338="n/a","n/a",IF(AND(T1338&lt;1,U1312=0),0,
IF(U1312=0,T1338-1,
IF(T1338&lt;1,U1313,
(((T1338-1)*(T1314-(T1314/(T1338))))+((U1312/U$10)*U1313))/(U1314)))))</f>
        <v>0</v>
      </c>
      <c r="V1338" s="395">
        <f t="shared" ref="V1338" ca="1" si="1943">IF(U1338="n/a","n/a",IF(AND(U1338&lt;1,V1312=0),0,
IF(V1312=0,U1338-1,
IF(U1338&lt;1,V1313,
(((U1338-1)*(U1314-(U1314/(U1338))))+((V1312/V$10)*V1313))/(V1314)))))</f>
        <v>0</v>
      </c>
      <c r="W1338" s="395">
        <f t="shared" ref="W1338" ca="1" si="1944">IF(V1338="n/a","n/a",IF(AND(V1338&lt;1,W1312=0),0,
IF(W1312=0,V1338-1,
IF(V1338&lt;1,W1313,
(((V1338-1)*(V1314-(V1314/(V1338))))+((W1312/W$10)*W1313))/(W1314)))))</f>
        <v>0</v>
      </c>
      <c r="X1338" s="249"/>
      <c r="Y1338" s="249"/>
      <c r="Z1338" s="249"/>
      <c r="AA1338" s="249"/>
      <c r="AB1338" s="249"/>
    </row>
    <row r="1339" spans="1:28" hidden="1" outlineLevel="1">
      <c r="A1339" s="249"/>
      <c r="B1339" s="309" t="s">
        <v>191</v>
      </c>
      <c r="C1339" s="395">
        <f ca="1">C1311</f>
        <v>0</v>
      </c>
      <c r="D1339" s="395">
        <f t="shared" ref="D1339" ca="1" si="1945">IF(C1339="n/a","n/a",MAX(0,C1339-1))</f>
        <v>0</v>
      </c>
      <c r="E1339" s="395">
        <f t="shared" ref="E1339:E1340" ca="1" si="1946">IF(D1339="n/a","n/a",MAX(0,D1339-1))</f>
        <v>0</v>
      </c>
      <c r="F1339" s="395">
        <f t="shared" ref="F1339:F1341" ca="1" si="1947">IF(E1339="n/a","n/a",MAX(0,E1339-1))</f>
        <v>0</v>
      </c>
      <c r="G1339" s="395">
        <f t="shared" ref="G1339:G1342" ca="1" si="1948">IF(F1339="n/a","n/a",MAX(0,F1339-1))</f>
        <v>0</v>
      </c>
      <c r="H1339" s="395">
        <f t="shared" ref="H1339:H1343" ca="1" si="1949">IF(G1339="n/a","n/a",MAX(0,G1339-1))</f>
        <v>0</v>
      </c>
      <c r="I1339" s="395">
        <f t="shared" ref="I1339:I1344" ca="1" si="1950">IF(H1339="n/a","n/a",MAX(0,H1339-1))</f>
        <v>0</v>
      </c>
      <c r="J1339" s="395">
        <f t="shared" ref="J1339:J1345" ca="1" si="1951">IF(I1339="n/a","n/a",MAX(0,I1339-1))</f>
        <v>0</v>
      </c>
      <c r="K1339" s="395">
        <f t="shared" ref="K1339:K1346" ca="1" si="1952">IF(J1339="n/a","n/a",MAX(0,J1339-1))</f>
        <v>0</v>
      </c>
      <c r="L1339" s="395">
        <f t="shared" ref="L1339:L1347" ca="1" si="1953">IF(K1339="n/a","n/a",MAX(0,K1339-1))</f>
        <v>0</v>
      </c>
      <c r="M1339" s="395">
        <f t="shared" ref="M1339:M1348" ca="1" si="1954">IF(L1339="n/a","n/a",MAX(0,L1339-1))</f>
        <v>0</v>
      </c>
      <c r="N1339" s="395">
        <f t="shared" ref="N1339:N1349" ca="1" si="1955">IF(M1339="n/a","n/a",MAX(0,M1339-1))</f>
        <v>0</v>
      </c>
      <c r="O1339" s="395">
        <f t="shared" ref="O1339:O1350" ca="1" si="1956">IF(N1339="n/a","n/a",MAX(0,N1339-1))</f>
        <v>0</v>
      </c>
      <c r="P1339" s="395">
        <f t="shared" ref="P1339:P1351" ca="1" si="1957">IF(O1339="n/a","n/a",MAX(0,O1339-1))</f>
        <v>0</v>
      </c>
      <c r="Q1339" s="395">
        <f t="shared" ref="Q1339:Q1352" ca="1" si="1958">IF(P1339="n/a","n/a",MAX(0,P1339-1))</f>
        <v>0</v>
      </c>
      <c r="R1339" s="395">
        <f t="shared" ref="R1339:R1353" ca="1" si="1959">IF(Q1339="n/a","n/a",MAX(0,Q1339-1))</f>
        <v>0</v>
      </c>
      <c r="S1339" s="395">
        <f t="shared" ref="S1339:S1354" ca="1" si="1960">IF(R1339="n/a","n/a",MAX(0,R1339-1))</f>
        <v>0</v>
      </c>
      <c r="T1339" s="395">
        <f t="shared" ref="T1339:T1355" ca="1" si="1961">IF(S1339="n/a","n/a",MAX(0,S1339-1))</f>
        <v>0</v>
      </c>
      <c r="U1339" s="395">
        <f t="shared" ref="U1339:U1356" ca="1" si="1962">IF(T1339="n/a","n/a",MAX(0,T1339-1))</f>
        <v>0</v>
      </c>
      <c r="V1339" s="395">
        <f t="shared" ref="V1339:V1357" ca="1" si="1963">IF(U1339="n/a","n/a",MAX(0,U1339-1))</f>
        <v>0</v>
      </c>
      <c r="W1339" s="395">
        <f t="shared" ref="W1339:W1357" ca="1" si="1964">IF(V1339="n/a","n/a",MAX(0,V1339-1))</f>
        <v>0</v>
      </c>
      <c r="X1339" s="249"/>
      <c r="Y1339" s="249"/>
      <c r="Z1339" s="249"/>
      <c r="AA1339" s="249"/>
      <c r="AB1339" s="249"/>
    </row>
    <row r="1340" spans="1:28" hidden="1" outlineLevel="1">
      <c r="A1340" s="249"/>
      <c r="B1340" s="309" t="str">
        <f t="shared" ref="B1340:B1359" ca="1" si="1965">"RL Capex "&amp;OFFSET($C$6,0,A1316)</f>
        <v>RL Capex 2013</v>
      </c>
      <c r="C1340" s="396"/>
      <c r="D1340" s="400">
        <f ca="1">D1311</f>
        <v>0</v>
      </c>
      <c r="E1340" s="395">
        <f t="shared" ca="1" si="1946"/>
        <v>0</v>
      </c>
      <c r="F1340" s="395">
        <f t="shared" ca="1" si="1947"/>
        <v>0</v>
      </c>
      <c r="G1340" s="395">
        <f t="shared" ca="1" si="1948"/>
        <v>0</v>
      </c>
      <c r="H1340" s="395">
        <f t="shared" ca="1" si="1949"/>
        <v>0</v>
      </c>
      <c r="I1340" s="395">
        <f t="shared" ca="1" si="1950"/>
        <v>0</v>
      </c>
      <c r="J1340" s="395">
        <f t="shared" ca="1" si="1951"/>
        <v>0</v>
      </c>
      <c r="K1340" s="395">
        <f t="shared" ca="1" si="1952"/>
        <v>0</v>
      </c>
      <c r="L1340" s="395">
        <f t="shared" ca="1" si="1953"/>
        <v>0</v>
      </c>
      <c r="M1340" s="395">
        <f t="shared" ca="1" si="1954"/>
        <v>0</v>
      </c>
      <c r="N1340" s="395">
        <f t="shared" ca="1" si="1955"/>
        <v>0</v>
      </c>
      <c r="O1340" s="395">
        <f t="shared" ca="1" si="1956"/>
        <v>0</v>
      </c>
      <c r="P1340" s="395">
        <f t="shared" ca="1" si="1957"/>
        <v>0</v>
      </c>
      <c r="Q1340" s="395">
        <f t="shared" ca="1" si="1958"/>
        <v>0</v>
      </c>
      <c r="R1340" s="395">
        <f t="shared" ca="1" si="1959"/>
        <v>0</v>
      </c>
      <c r="S1340" s="395">
        <f t="shared" ca="1" si="1960"/>
        <v>0</v>
      </c>
      <c r="T1340" s="395">
        <f t="shared" ca="1" si="1961"/>
        <v>0</v>
      </c>
      <c r="U1340" s="395">
        <f t="shared" ca="1" si="1962"/>
        <v>0</v>
      </c>
      <c r="V1340" s="395">
        <f t="shared" ca="1" si="1963"/>
        <v>0</v>
      </c>
      <c r="W1340" s="395">
        <f t="shared" ca="1" si="1964"/>
        <v>0</v>
      </c>
      <c r="X1340" s="249"/>
      <c r="Y1340" s="249"/>
      <c r="Z1340" s="249"/>
      <c r="AA1340" s="249"/>
      <c r="AB1340" s="249"/>
    </row>
    <row r="1341" spans="1:28" hidden="1" outlineLevel="1">
      <c r="A1341" s="249"/>
      <c r="B1341" s="309" t="str">
        <f t="shared" ca="1" si="1965"/>
        <v>RL Capex 2014</v>
      </c>
      <c r="C1341" s="401"/>
      <c r="D1341" s="396"/>
      <c r="E1341" s="400">
        <f ca="1">E1311</f>
        <v>0</v>
      </c>
      <c r="F1341" s="395">
        <f t="shared" ca="1" si="1947"/>
        <v>0</v>
      </c>
      <c r="G1341" s="395">
        <f t="shared" ca="1" si="1948"/>
        <v>0</v>
      </c>
      <c r="H1341" s="395">
        <f t="shared" ca="1" si="1949"/>
        <v>0</v>
      </c>
      <c r="I1341" s="395">
        <f t="shared" ca="1" si="1950"/>
        <v>0</v>
      </c>
      <c r="J1341" s="395">
        <f t="shared" ca="1" si="1951"/>
        <v>0</v>
      </c>
      <c r="K1341" s="395">
        <f t="shared" ca="1" si="1952"/>
        <v>0</v>
      </c>
      <c r="L1341" s="395">
        <f t="shared" ca="1" si="1953"/>
        <v>0</v>
      </c>
      <c r="M1341" s="395">
        <f t="shared" ca="1" si="1954"/>
        <v>0</v>
      </c>
      <c r="N1341" s="395">
        <f t="shared" ca="1" si="1955"/>
        <v>0</v>
      </c>
      <c r="O1341" s="395">
        <f t="shared" ca="1" si="1956"/>
        <v>0</v>
      </c>
      <c r="P1341" s="395">
        <f t="shared" ca="1" si="1957"/>
        <v>0</v>
      </c>
      <c r="Q1341" s="395">
        <f t="shared" ca="1" si="1958"/>
        <v>0</v>
      </c>
      <c r="R1341" s="395">
        <f t="shared" ca="1" si="1959"/>
        <v>0</v>
      </c>
      <c r="S1341" s="395">
        <f t="shared" ca="1" si="1960"/>
        <v>0</v>
      </c>
      <c r="T1341" s="395">
        <f t="shared" ca="1" si="1961"/>
        <v>0</v>
      </c>
      <c r="U1341" s="395">
        <f t="shared" ca="1" si="1962"/>
        <v>0</v>
      </c>
      <c r="V1341" s="395">
        <f t="shared" ca="1" si="1963"/>
        <v>0</v>
      </c>
      <c r="W1341" s="395">
        <f t="shared" ca="1" si="1964"/>
        <v>0</v>
      </c>
      <c r="X1341" s="249"/>
      <c r="Y1341" s="249"/>
      <c r="Z1341" s="249"/>
      <c r="AA1341" s="249"/>
      <c r="AB1341" s="249"/>
    </row>
    <row r="1342" spans="1:28" hidden="1" outlineLevel="1">
      <c r="A1342" s="249"/>
      <c r="B1342" s="309" t="str">
        <f t="shared" ca="1" si="1965"/>
        <v>RL Capex 2015</v>
      </c>
      <c r="C1342" s="401"/>
      <c r="D1342" s="401"/>
      <c r="E1342" s="396"/>
      <c r="F1342" s="400">
        <f ca="1">F1311</f>
        <v>0</v>
      </c>
      <c r="G1342" s="395">
        <f t="shared" ca="1" si="1948"/>
        <v>0</v>
      </c>
      <c r="H1342" s="395">
        <f t="shared" ca="1" si="1949"/>
        <v>0</v>
      </c>
      <c r="I1342" s="395">
        <f t="shared" ca="1" si="1950"/>
        <v>0</v>
      </c>
      <c r="J1342" s="395">
        <f t="shared" ca="1" si="1951"/>
        <v>0</v>
      </c>
      <c r="K1342" s="395">
        <f t="shared" ca="1" si="1952"/>
        <v>0</v>
      </c>
      <c r="L1342" s="395">
        <f t="shared" ca="1" si="1953"/>
        <v>0</v>
      </c>
      <c r="M1342" s="395">
        <f t="shared" ca="1" si="1954"/>
        <v>0</v>
      </c>
      <c r="N1342" s="395">
        <f t="shared" ca="1" si="1955"/>
        <v>0</v>
      </c>
      <c r="O1342" s="395">
        <f t="shared" ca="1" si="1956"/>
        <v>0</v>
      </c>
      <c r="P1342" s="395">
        <f t="shared" ca="1" si="1957"/>
        <v>0</v>
      </c>
      <c r="Q1342" s="395">
        <f t="shared" ca="1" si="1958"/>
        <v>0</v>
      </c>
      <c r="R1342" s="395">
        <f t="shared" ca="1" si="1959"/>
        <v>0</v>
      </c>
      <c r="S1342" s="395">
        <f t="shared" ca="1" si="1960"/>
        <v>0</v>
      </c>
      <c r="T1342" s="395">
        <f t="shared" ca="1" si="1961"/>
        <v>0</v>
      </c>
      <c r="U1342" s="395">
        <f t="shared" ca="1" si="1962"/>
        <v>0</v>
      </c>
      <c r="V1342" s="395">
        <f t="shared" ca="1" si="1963"/>
        <v>0</v>
      </c>
      <c r="W1342" s="395">
        <f t="shared" ca="1" si="1964"/>
        <v>0</v>
      </c>
      <c r="X1342" s="249"/>
      <c r="Y1342" s="249"/>
      <c r="Z1342" s="249"/>
      <c r="AA1342" s="249"/>
      <c r="AB1342" s="249"/>
    </row>
    <row r="1343" spans="1:28" hidden="1" outlineLevel="1">
      <c r="A1343" s="249"/>
      <c r="B1343" s="309" t="str">
        <f t="shared" ca="1" si="1965"/>
        <v>RL Capex 2016</v>
      </c>
      <c r="C1343" s="401"/>
      <c r="D1343" s="401"/>
      <c r="E1343" s="401"/>
      <c r="F1343" s="396"/>
      <c r="G1343" s="400">
        <f ca="1">G1311</f>
        <v>0</v>
      </c>
      <c r="H1343" s="395">
        <f t="shared" ca="1" si="1949"/>
        <v>0</v>
      </c>
      <c r="I1343" s="395">
        <f t="shared" ca="1" si="1950"/>
        <v>0</v>
      </c>
      <c r="J1343" s="395">
        <f t="shared" ca="1" si="1951"/>
        <v>0</v>
      </c>
      <c r="K1343" s="395">
        <f t="shared" ca="1" si="1952"/>
        <v>0</v>
      </c>
      <c r="L1343" s="395">
        <f t="shared" ca="1" si="1953"/>
        <v>0</v>
      </c>
      <c r="M1343" s="395">
        <f t="shared" ca="1" si="1954"/>
        <v>0</v>
      </c>
      <c r="N1343" s="395">
        <f t="shared" ca="1" si="1955"/>
        <v>0</v>
      </c>
      <c r="O1343" s="395">
        <f t="shared" ca="1" si="1956"/>
        <v>0</v>
      </c>
      <c r="P1343" s="395">
        <f t="shared" ca="1" si="1957"/>
        <v>0</v>
      </c>
      <c r="Q1343" s="395">
        <f t="shared" ca="1" si="1958"/>
        <v>0</v>
      </c>
      <c r="R1343" s="395">
        <f t="shared" ca="1" si="1959"/>
        <v>0</v>
      </c>
      <c r="S1343" s="395">
        <f t="shared" ca="1" si="1960"/>
        <v>0</v>
      </c>
      <c r="T1343" s="395">
        <f t="shared" ca="1" si="1961"/>
        <v>0</v>
      </c>
      <c r="U1343" s="395">
        <f t="shared" ca="1" si="1962"/>
        <v>0</v>
      </c>
      <c r="V1343" s="395">
        <f t="shared" ca="1" si="1963"/>
        <v>0</v>
      </c>
      <c r="W1343" s="395">
        <f t="shared" ca="1" si="1964"/>
        <v>0</v>
      </c>
      <c r="X1343" s="249"/>
      <c r="Y1343" s="249"/>
      <c r="Z1343" s="249"/>
      <c r="AA1343" s="249"/>
      <c r="AB1343" s="249"/>
    </row>
    <row r="1344" spans="1:28" hidden="1" outlineLevel="1">
      <c r="A1344" s="249"/>
      <c r="B1344" s="309" t="str">
        <f t="shared" ca="1" si="1965"/>
        <v>RL Capex 2017</v>
      </c>
      <c r="C1344" s="401"/>
      <c r="D1344" s="401"/>
      <c r="E1344" s="401"/>
      <c r="F1344" s="401"/>
      <c r="G1344" s="396"/>
      <c r="H1344" s="400">
        <f ca="1">H1311</f>
        <v>0</v>
      </c>
      <c r="I1344" s="395">
        <f t="shared" ca="1" si="1950"/>
        <v>0</v>
      </c>
      <c r="J1344" s="395">
        <f t="shared" ca="1" si="1951"/>
        <v>0</v>
      </c>
      <c r="K1344" s="395">
        <f t="shared" ca="1" si="1952"/>
        <v>0</v>
      </c>
      <c r="L1344" s="395">
        <f t="shared" ca="1" si="1953"/>
        <v>0</v>
      </c>
      <c r="M1344" s="395">
        <f t="shared" ca="1" si="1954"/>
        <v>0</v>
      </c>
      <c r="N1344" s="395">
        <f t="shared" ca="1" si="1955"/>
        <v>0</v>
      </c>
      <c r="O1344" s="395">
        <f t="shared" ca="1" si="1956"/>
        <v>0</v>
      </c>
      <c r="P1344" s="395">
        <f t="shared" ca="1" si="1957"/>
        <v>0</v>
      </c>
      <c r="Q1344" s="395">
        <f t="shared" ca="1" si="1958"/>
        <v>0</v>
      </c>
      <c r="R1344" s="395">
        <f t="shared" ca="1" si="1959"/>
        <v>0</v>
      </c>
      <c r="S1344" s="395">
        <f t="shared" ca="1" si="1960"/>
        <v>0</v>
      </c>
      <c r="T1344" s="395">
        <f t="shared" ca="1" si="1961"/>
        <v>0</v>
      </c>
      <c r="U1344" s="395">
        <f t="shared" ca="1" si="1962"/>
        <v>0</v>
      </c>
      <c r="V1344" s="395">
        <f t="shared" ca="1" si="1963"/>
        <v>0</v>
      </c>
      <c r="W1344" s="395">
        <f t="shared" ca="1" si="1964"/>
        <v>0</v>
      </c>
      <c r="X1344" s="249"/>
      <c r="Y1344" s="249"/>
      <c r="Z1344" s="249"/>
      <c r="AA1344" s="249"/>
      <c r="AB1344" s="249"/>
    </row>
    <row r="1345" spans="1:28" hidden="1" outlineLevel="1">
      <c r="A1345" s="249"/>
      <c r="B1345" s="309" t="str">
        <f t="shared" ca="1" si="1965"/>
        <v>RL Capex 2018</v>
      </c>
      <c r="C1345" s="401"/>
      <c r="D1345" s="401"/>
      <c r="E1345" s="401"/>
      <c r="F1345" s="401"/>
      <c r="G1345" s="401"/>
      <c r="H1345" s="396"/>
      <c r="I1345" s="400">
        <f ca="1">I1311</f>
        <v>0</v>
      </c>
      <c r="J1345" s="395">
        <f t="shared" ca="1" si="1951"/>
        <v>0</v>
      </c>
      <c r="K1345" s="395">
        <f t="shared" ca="1" si="1952"/>
        <v>0</v>
      </c>
      <c r="L1345" s="395">
        <f t="shared" ca="1" si="1953"/>
        <v>0</v>
      </c>
      <c r="M1345" s="395">
        <f t="shared" ca="1" si="1954"/>
        <v>0</v>
      </c>
      <c r="N1345" s="395">
        <f t="shared" ca="1" si="1955"/>
        <v>0</v>
      </c>
      <c r="O1345" s="395">
        <f t="shared" ca="1" si="1956"/>
        <v>0</v>
      </c>
      <c r="P1345" s="395">
        <f t="shared" ca="1" si="1957"/>
        <v>0</v>
      </c>
      <c r="Q1345" s="395">
        <f t="shared" ca="1" si="1958"/>
        <v>0</v>
      </c>
      <c r="R1345" s="395">
        <f t="shared" ca="1" si="1959"/>
        <v>0</v>
      </c>
      <c r="S1345" s="395">
        <f t="shared" ca="1" si="1960"/>
        <v>0</v>
      </c>
      <c r="T1345" s="395">
        <f t="shared" ca="1" si="1961"/>
        <v>0</v>
      </c>
      <c r="U1345" s="395">
        <f t="shared" ca="1" si="1962"/>
        <v>0</v>
      </c>
      <c r="V1345" s="395">
        <f t="shared" ca="1" si="1963"/>
        <v>0</v>
      </c>
      <c r="W1345" s="395">
        <f t="shared" ca="1" si="1964"/>
        <v>0</v>
      </c>
      <c r="X1345" s="249"/>
      <c r="Y1345" s="249"/>
      <c r="Z1345" s="249"/>
      <c r="AA1345" s="249"/>
      <c r="AB1345" s="249"/>
    </row>
    <row r="1346" spans="1:28" hidden="1" outlineLevel="1">
      <c r="A1346" s="249"/>
      <c r="B1346" s="309" t="str">
        <f t="shared" ca="1" si="1965"/>
        <v>RL Capex 2019</v>
      </c>
      <c r="C1346" s="401"/>
      <c r="D1346" s="401"/>
      <c r="E1346" s="401"/>
      <c r="F1346" s="401"/>
      <c r="G1346" s="401"/>
      <c r="H1346" s="401"/>
      <c r="I1346" s="396"/>
      <c r="J1346" s="400">
        <f ca="1">J1311</f>
        <v>0</v>
      </c>
      <c r="K1346" s="395">
        <f t="shared" ca="1" si="1952"/>
        <v>0</v>
      </c>
      <c r="L1346" s="395">
        <f t="shared" ca="1" si="1953"/>
        <v>0</v>
      </c>
      <c r="M1346" s="395">
        <f t="shared" ca="1" si="1954"/>
        <v>0</v>
      </c>
      <c r="N1346" s="395">
        <f t="shared" ca="1" si="1955"/>
        <v>0</v>
      </c>
      <c r="O1346" s="395">
        <f t="shared" ca="1" si="1956"/>
        <v>0</v>
      </c>
      <c r="P1346" s="395">
        <f t="shared" ca="1" si="1957"/>
        <v>0</v>
      </c>
      <c r="Q1346" s="395">
        <f t="shared" ca="1" si="1958"/>
        <v>0</v>
      </c>
      <c r="R1346" s="395">
        <f t="shared" ca="1" si="1959"/>
        <v>0</v>
      </c>
      <c r="S1346" s="395">
        <f t="shared" ca="1" si="1960"/>
        <v>0</v>
      </c>
      <c r="T1346" s="395">
        <f t="shared" ca="1" si="1961"/>
        <v>0</v>
      </c>
      <c r="U1346" s="395">
        <f t="shared" ca="1" si="1962"/>
        <v>0</v>
      </c>
      <c r="V1346" s="395">
        <f t="shared" ca="1" si="1963"/>
        <v>0</v>
      </c>
      <c r="W1346" s="395">
        <f t="shared" ca="1" si="1964"/>
        <v>0</v>
      </c>
      <c r="X1346" s="249"/>
      <c r="Y1346" s="249"/>
      <c r="Z1346" s="249"/>
      <c r="AA1346" s="249"/>
      <c r="AB1346" s="249"/>
    </row>
    <row r="1347" spans="1:28" hidden="1" outlineLevel="1">
      <c r="A1347" s="249"/>
      <c r="B1347" s="309" t="str">
        <f t="shared" ca="1" si="1965"/>
        <v>RL Capex 2020</v>
      </c>
      <c r="C1347" s="401"/>
      <c r="D1347" s="401"/>
      <c r="E1347" s="401"/>
      <c r="F1347" s="401"/>
      <c r="G1347" s="401"/>
      <c r="H1347" s="401"/>
      <c r="I1347" s="401"/>
      <c r="J1347" s="396"/>
      <c r="K1347" s="400">
        <f ca="1">K1311</f>
        <v>0</v>
      </c>
      <c r="L1347" s="395">
        <f t="shared" ca="1" si="1953"/>
        <v>0</v>
      </c>
      <c r="M1347" s="395">
        <f t="shared" ca="1" si="1954"/>
        <v>0</v>
      </c>
      <c r="N1347" s="395">
        <f t="shared" ca="1" si="1955"/>
        <v>0</v>
      </c>
      <c r="O1347" s="395">
        <f t="shared" ca="1" si="1956"/>
        <v>0</v>
      </c>
      <c r="P1347" s="395">
        <f t="shared" ca="1" si="1957"/>
        <v>0</v>
      </c>
      <c r="Q1347" s="395">
        <f t="shared" ca="1" si="1958"/>
        <v>0</v>
      </c>
      <c r="R1347" s="395">
        <f t="shared" ca="1" si="1959"/>
        <v>0</v>
      </c>
      <c r="S1347" s="395">
        <f t="shared" ca="1" si="1960"/>
        <v>0</v>
      </c>
      <c r="T1347" s="395">
        <f t="shared" ca="1" si="1961"/>
        <v>0</v>
      </c>
      <c r="U1347" s="395">
        <f t="shared" ca="1" si="1962"/>
        <v>0</v>
      </c>
      <c r="V1347" s="395">
        <f t="shared" ca="1" si="1963"/>
        <v>0</v>
      </c>
      <c r="W1347" s="395">
        <f t="shared" ca="1" si="1964"/>
        <v>0</v>
      </c>
      <c r="X1347" s="249"/>
      <c r="Y1347" s="249"/>
      <c r="Z1347" s="249"/>
      <c r="AA1347" s="249"/>
      <c r="AB1347" s="249"/>
    </row>
    <row r="1348" spans="1:28" hidden="1" outlineLevel="1">
      <c r="A1348" s="249"/>
      <c r="B1348" s="309" t="str">
        <f t="shared" ca="1" si="1965"/>
        <v>RL Capex 2021</v>
      </c>
      <c r="C1348" s="401"/>
      <c r="D1348" s="401"/>
      <c r="E1348" s="401"/>
      <c r="F1348" s="401"/>
      <c r="G1348" s="401"/>
      <c r="H1348" s="401"/>
      <c r="I1348" s="401"/>
      <c r="J1348" s="401"/>
      <c r="K1348" s="396"/>
      <c r="L1348" s="400">
        <f ca="1">L1311</f>
        <v>0</v>
      </c>
      <c r="M1348" s="395">
        <f t="shared" ca="1" si="1954"/>
        <v>0</v>
      </c>
      <c r="N1348" s="395">
        <f t="shared" ca="1" si="1955"/>
        <v>0</v>
      </c>
      <c r="O1348" s="395">
        <f t="shared" ca="1" si="1956"/>
        <v>0</v>
      </c>
      <c r="P1348" s="395">
        <f t="shared" ca="1" si="1957"/>
        <v>0</v>
      </c>
      <c r="Q1348" s="395">
        <f t="shared" ca="1" si="1958"/>
        <v>0</v>
      </c>
      <c r="R1348" s="395">
        <f t="shared" ca="1" si="1959"/>
        <v>0</v>
      </c>
      <c r="S1348" s="395">
        <f t="shared" ca="1" si="1960"/>
        <v>0</v>
      </c>
      <c r="T1348" s="395">
        <f t="shared" ca="1" si="1961"/>
        <v>0</v>
      </c>
      <c r="U1348" s="395">
        <f t="shared" ca="1" si="1962"/>
        <v>0</v>
      </c>
      <c r="V1348" s="395">
        <f t="shared" ca="1" si="1963"/>
        <v>0</v>
      </c>
      <c r="W1348" s="395">
        <f t="shared" ca="1" si="1964"/>
        <v>0</v>
      </c>
      <c r="X1348" s="249"/>
      <c r="Y1348" s="249"/>
      <c r="Z1348" s="249"/>
      <c r="AA1348" s="249"/>
      <c r="AB1348" s="249"/>
    </row>
    <row r="1349" spans="1:28" hidden="1" outlineLevel="1">
      <c r="A1349" s="249"/>
      <c r="B1349" s="309" t="str">
        <f t="shared" ca="1" si="1965"/>
        <v>RL Capex 2022</v>
      </c>
      <c r="C1349" s="401"/>
      <c r="D1349" s="401"/>
      <c r="E1349" s="401"/>
      <c r="F1349" s="401"/>
      <c r="G1349" s="401"/>
      <c r="H1349" s="401"/>
      <c r="I1349" s="401"/>
      <c r="J1349" s="401"/>
      <c r="K1349" s="401"/>
      <c r="L1349" s="396"/>
      <c r="M1349" s="400">
        <f ca="1">M1311</f>
        <v>0</v>
      </c>
      <c r="N1349" s="395">
        <f t="shared" ca="1" si="1955"/>
        <v>0</v>
      </c>
      <c r="O1349" s="395">
        <f t="shared" ca="1" si="1956"/>
        <v>0</v>
      </c>
      <c r="P1349" s="395">
        <f t="shared" ca="1" si="1957"/>
        <v>0</v>
      </c>
      <c r="Q1349" s="395">
        <f t="shared" ca="1" si="1958"/>
        <v>0</v>
      </c>
      <c r="R1349" s="395">
        <f t="shared" ca="1" si="1959"/>
        <v>0</v>
      </c>
      <c r="S1349" s="395">
        <f t="shared" ca="1" si="1960"/>
        <v>0</v>
      </c>
      <c r="T1349" s="395">
        <f t="shared" ca="1" si="1961"/>
        <v>0</v>
      </c>
      <c r="U1349" s="395">
        <f t="shared" ca="1" si="1962"/>
        <v>0</v>
      </c>
      <c r="V1349" s="395">
        <f t="shared" ca="1" si="1963"/>
        <v>0</v>
      </c>
      <c r="W1349" s="395">
        <f t="shared" ca="1" si="1964"/>
        <v>0</v>
      </c>
      <c r="X1349" s="249"/>
      <c r="Y1349" s="249"/>
      <c r="Z1349" s="249"/>
      <c r="AA1349" s="249"/>
      <c r="AB1349" s="249"/>
    </row>
    <row r="1350" spans="1:28" hidden="1" outlineLevel="1">
      <c r="A1350" s="249"/>
      <c r="B1350" s="309" t="str">
        <f t="shared" ca="1" si="1965"/>
        <v>RL Capex 2023</v>
      </c>
      <c r="C1350" s="401"/>
      <c r="D1350" s="401"/>
      <c r="E1350" s="401"/>
      <c r="F1350" s="401"/>
      <c r="G1350" s="401"/>
      <c r="H1350" s="401"/>
      <c r="I1350" s="401"/>
      <c r="J1350" s="401"/>
      <c r="K1350" s="401"/>
      <c r="L1350" s="401"/>
      <c r="M1350" s="396"/>
      <c r="N1350" s="400">
        <f>N1311</f>
        <v>0</v>
      </c>
      <c r="O1350" s="395">
        <f t="shared" si="1956"/>
        <v>0</v>
      </c>
      <c r="P1350" s="395">
        <f t="shared" si="1957"/>
        <v>0</v>
      </c>
      <c r="Q1350" s="395">
        <f t="shared" si="1958"/>
        <v>0</v>
      </c>
      <c r="R1350" s="395">
        <f t="shared" si="1959"/>
        <v>0</v>
      </c>
      <c r="S1350" s="395">
        <f t="shared" si="1960"/>
        <v>0</v>
      </c>
      <c r="T1350" s="395">
        <f t="shared" si="1961"/>
        <v>0</v>
      </c>
      <c r="U1350" s="395">
        <f t="shared" si="1962"/>
        <v>0</v>
      </c>
      <c r="V1350" s="395">
        <f t="shared" si="1963"/>
        <v>0</v>
      </c>
      <c r="W1350" s="395">
        <f t="shared" si="1964"/>
        <v>0</v>
      </c>
      <c r="X1350" s="249"/>
      <c r="Y1350" s="249"/>
      <c r="Z1350" s="249"/>
      <c r="AA1350" s="249"/>
      <c r="AB1350" s="249"/>
    </row>
    <row r="1351" spans="1:28" hidden="1" outlineLevel="1">
      <c r="A1351" s="249"/>
      <c r="B1351" s="309" t="str">
        <f t="shared" ca="1" si="1965"/>
        <v>RL Capex 2024</v>
      </c>
      <c r="C1351" s="401"/>
      <c r="D1351" s="401"/>
      <c r="E1351" s="401"/>
      <c r="F1351" s="401"/>
      <c r="G1351" s="401"/>
      <c r="H1351" s="401"/>
      <c r="I1351" s="401"/>
      <c r="J1351" s="401"/>
      <c r="K1351" s="401"/>
      <c r="L1351" s="401"/>
      <c r="M1351" s="401"/>
      <c r="N1351" s="396"/>
      <c r="O1351" s="400">
        <f>O1311</f>
        <v>0</v>
      </c>
      <c r="P1351" s="395">
        <f t="shared" si="1957"/>
        <v>0</v>
      </c>
      <c r="Q1351" s="395">
        <f t="shared" si="1958"/>
        <v>0</v>
      </c>
      <c r="R1351" s="395">
        <f t="shared" si="1959"/>
        <v>0</v>
      </c>
      <c r="S1351" s="395">
        <f t="shared" si="1960"/>
        <v>0</v>
      </c>
      <c r="T1351" s="395">
        <f t="shared" si="1961"/>
        <v>0</v>
      </c>
      <c r="U1351" s="395">
        <f t="shared" si="1962"/>
        <v>0</v>
      </c>
      <c r="V1351" s="395">
        <f t="shared" si="1963"/>
        <v>0</v>
      </c>
      <c r="W1351" s="395">
        <f t="shared" si="1964"/>
        <v>0</v>
      </c>
      <c r="X1351" s="249"/>
      <c r="Y1351" s="249"/>
      <c r="Z1351" s="249"/>
      <c r="AA1351" s="249"/>
      <c r="AB1351" s="249"/>
    </row>
    <row r="1352" spans="1:28" hidden="1" outlineLevel="1">
      <c r="A1352" s="249"/>
      <c r="B1352" s="309" t="str">
        <f t="shared" ca="1" si="1965"/>
        <v>RL Capex 2025</v>
      </c>
      <c r="C1352" s="401"/>
      <c r="D1352" s="401"/>
      <c r="E1352" s="401"/>
      <c r="F1352" s="401"/>
      <c r="G1352" s="401"/>
      <c r="H1352" s="401"/>
      <c r="I1352" s="401"/>
      <c r="J1352" s="401"/>
      <c r="K1352" s="401"/>
      <c r="L1352" s="401"/>
      <c r="M1352" s="401"/>
      <c r="N1352" s="401"/>
      <c r="O1352" s="396"/>
      <c r="P1352" s="400">
        <f>P1311</f>
        <v>0</v>
      </c>
      <c r="Q1352" s="395">
        <f t="shared" si="1958"/>
        <v>0</v>
      </c>
      <c r="R1352" s="395">
        <f t="shared" si="1959"/>
        <v>0</v>
      </c>
      <c r="S1352" s="395">
        <f t="shared" si="1960"/>
        <v>0</v>
      </c>
      <c r="T1352" s="395">
        <f t="shared" si="1961"/>
        <v>0</v>
      </c>
      <c r="U1352" s="395">
        <f t="shared" si="1962"/>
        <v>0</v>
      </c>
      <c r="V1352" s="395">
        <f t="shared" si="1963"/>
        <v>0</v>
      </c>
      <c r="W1352" s="395">
        <f t="shared" si="1964"/>
        <v>0</v>
      </c>
      <c r="X1352" s="249"/>
      <c r="Y1352" s="249"/>
      <c r="Z1352" s="249"/>
      <c r="AA1352" s="249"/>
      <c r="AB1352" s="249"/>
    </row>
    <row r="1353" spans="1:28" hidden="1" outlineLevel="1">
      <c r="A1353" s="249"/>
      <c r="B1353" s="309" t="str">
        <f t="shared" ca="1" si="1965"/>
        <v>RL Capex 2026</v>
      </c>
      <c r="C1353" s="401"/>
      <c r="D1353" s="401"/>
      <c r="E1353" s="401"/>
      <c r="F1353" s="401"/>
      <c r="G1353" s="401"/>
      <c r="H1353" s="401"/>
      <c r="I1353" s="401"/>
      <c r="J1353" s="401"/>
      <c r="K1353" s="401"/>
      <c r="L1353" s="401"/>
      <c r="M1353" s="401"/>
      <c r="N1353" s="401"/>
      <c r="O1353" s="401"/>
      <c r="P1353" s="396"/>
      <c r="Q1353" s="400">
        <f>Q1311</f>
        <v>0</v>
      </c>
      <c r="R1353" s="395">
        <f t="shared" si="1959"/>
        <v>0</v>
      </c>
      <c r="S1353" s="395">
        <f t="shared" si="1960"/>
        <v>0</v>
      </c>
      <c r="T1353" s="395">
        <f t="shared" si="1961"/>
        <v>0</v>
      </c>
      <c r="U1353" s="395">
        <f t="shared" si="1962"/>
        <v>0</v>
      </c>
      <c r="V1353" s="395">
        <f t="shared" si="1963"/>
        <v>0</v>
      </c>
      <c r="W1353" s="395">
        <f t="shared" si="1964"/>
        <v>0</v>
      </c>
      <c r="X1353" s="249"/>
      <c r="Y1353" s="249"/>
      <c r="Z1353" s="249"/>
      <c r="AA1353" s="249"/>
      <c r="AB1353" s="249"/>
    </row>
    <row r="1354" spans="1:28" hidden="1" outlineLevel="1">
      <c r="A1354" s="249"/>
      <c r="B1354" s="309" t="str">
        <f t="shared" ca="1" si="1965"/>
        <v>RL Capex 2027</v>
      </c>
      <c r="C1354" s="401"/>
      <c r="D1354" s="401"/>
      <c r="E1354" s="401"/>
      <c r="F1354" s="401"/>
      <c r="G1354" s="401"/>
      <c r="H1354" s="401"/>
      <c r="I1354" s="401"/>
      <c r="J1354" s="401"/>
      <c r="K1354" s="401"/>
      <c r="L1354" s="401"/>
      <c r="M1354" s="401"/>
      <c r="N1354" s="401"/>
      <c r="O1354" s="401"/>
      <c r="P1354" s="401"/>
      <c r="Q1354" s="396"/>
      <c r="R1354" s="400">
        <f>R1311</f>
        <v>0</v>
      </c>
      <c r="S1354" s="395">
        <f t="shared" si="1960"/>
        <v>0</v>
      </c>
      <c r="T1354" s="395">
        <f t="shared" si="1961"/>
        <v>0</v>
      </c>
      <c r="U1354" s="395">
        <f t="shared" si="1962"/>
        <v>0</v>
      </c>
      <c r="V1354" s="395">
        <f t="shared" si="1963"/>
        <v>0</v>
      </c>
      <c r="W1354" s="395">
        <f t="shared" si="1964"/>
        <v>0</v>
      </c>
      <c r="X1354" s="249"/>
      <c r="Y1354" s="249"/>
      <c r="Z1354" s="249"/>
      <c r="AA1354" s="249"/>
      <c r="AB1354" s="249"/>
    </row>
    <row r="1355" spans="1:28" hidden="1" outlineLevel="1">
      <c r="A1355" s="249"/>
      <c r="B1355" s="309" t="str">
        <f t="shared" ca="1" si="1965"/>
        <v>RL Capex 2028</v>
      </c>
      <c r="C1355" s="401"/>
      <c r="D1355" s="401"/>
      <c r="E1355" s="401"/>
      <c r="F1355" s="401"/>
      <c r="G1355" s="401"/>
      <c r="H1355" s="401"/>
      <c r="I1355" s="401"/>
      <c r="J1355" s="401"/>
      <c r="K1355" s="401"/>
      <c r="L1355" s="401"/>
      <c r="M1355" s="401"/>
      <c r="N1355" s="401"/>
      <c r="O1355" s="401"/>
      <c r="P1355" s="401"/>
      <c r="Q1355" s="401"/>
      <c r="R1355" s="396"/>
      <c r="S1355" s="400">
        <f>S1311</f>
        <v>0</v>
      </c>
      <c r="T1355" s="395">
        <f t="shared" si="1961"/>
        <v>0</v>
      </c>
      <c r="U1355" s="395">
        <f t="shared" si="1962"/>
        <v>0</v>
      </c>
      <c r="V1355" s="395">
        <f t="shared" si="1963"/>
        <v>0</v>
      </c>
      <c r="W1355" s="395">
        <f t="shared" si="1964"/>
        <v>0</v>
      </c>
      <c r="X1355" s="249"/>
      <c r="Y1355" s="249"/>
      <c r="Z1355" s="249"/>
      <c r="AA1355" s="249"/>
      <c r="AB1355" s="249"/>
    </row>
    <row r="1356" spans="1:28" hidden="1" outlineLevel="1">
      <c r="A1356" s="249"/>
      <c r="B1356" s="309" t="str">
        <f t="shared" ca="1" si="1965"/>
        <v>RL Capex 2029</v>
      </c>
      <c r="C1356" s="401"/>
      <c r="D1356" s="401"/>
      <c r="E1356" s="401"/>
      <c r="F1356" s="401"/>
      <c r="G1356" s="401"/>
      <c r="H1356" s="401"/>
      <c r="I1356" s="401"/>
      <c r="J1356" s="401"/>
      <c r="K1356" s="401"/>
      <c r="L1356" s="401"/>
      <c r="M1356" s="401"/>
      <c r="N1356" s="401"/>
      <c r="O1356" s="401"/>
      <c r="P1356" s="401"/>
      <c r="Q1356" s="401"/>
      <c r="R1356" s="401"/>
      <c r="S1356" s="396"/>
      <c r="T1356" s="400">
        <f>T1311</f>
        <v>0</v>
      </c>
      <c r="U1356" s="395">
        <f t="shared" si="1962"/>
        <v>0</v>
      </c>
      <c r="V1356" s="395">
        <f t="shared" si="1963"/>
        <v>0</v>
      </c>
      <c r="W1356" s="395">
        <f t="shared" si="1964"/>
        <v>0</v>
      </c>
      <c r="X1356" s="249"/>
      <c r="Y1356" s="249"/>
      <c r="Z1356" s="249"/>
      <c r="AA1356" s="249"/>
      <c r="AB1356" s="249"/>
    </row>
    <row r="1357" spans="1:28" hidden="1" outlineLevel="1">
      <c r="A1357" s="249"/>
      <c r="B1357" s="309" t="str">
        <f t="shared" ca="1" si="1965"/>
        <v>RL Capex 2030</v>
      </c>
      <c r="C1357" s="401"/>
      <c r="D1357" s="401"/>
      <c r="E1357" s="401"/>
      <c r="F1357" s="401"/>
      <c r="G1357" s="401"/>
      <c r="H1357" s="401"/>
      <c r="I1357" s="401"/>
      <c r="J1357" s="401"/>
      <c r="K1357" s="401"/>
      <c r="L1357" s="401"/>
      <c r="M1357" s="401"/>
      <c r="N1357" s="401"/>
      <c r="O1357" s="401"/>
      <c r="P1357" s="401"/>
      <c r="Q1357" s="401"/>
      <c r="R1357" s="401"/>
      <c r="S1357" s="401"/>
      <c r="T1357" s="396"/>
      <c r="U1357" s="400">
        <f>U1311</f>
        <v>0</v>
      </c>
      <c r="V1357" s="395">
        <f t="shared" si="1963"/>
        <v>0</v>
      </c>
      <c r="W1357" s="395">
        <f t="shared" si="1964"/>
        <v>0</v>
      </c>
      <c r="X1357" s="249"/>
      <c r="Y1357" s="249"/>
      <c r="Z1357" s="249"/>
      <c r="AA1357" s="249"/>
      <c r="AB1357" s="249"/>
    </row>
    <row r="1358" spans="1:28" hidden="1" outlineLevel="1">
      <c r="A1358" s="249"/>
      <c r="B1358" s="309" t="str">
        <f t="shared" ca="1" si="1965"/>
        <v>RL Capex 2031</v>
      </c>
      <c r="C1358" s="401"/>
      <c r="D1358" s="401"/>
      <c r="E1358" s="401"/>
      <c r="F1358" s="401"/>
      <c r="G1358" s="401"/>
      <c r="H1358" s="401"/>
      <c r="I1358" s="401"/>
      <c r="J1358" s="401"/>
      <c r="K1358" s="401"/>
      <c r="L1358" s="401"/>
      <c r="M1358" s="401"/>
      <c r="N1358" s="401"/>
      <c r="O1358" s="401"/>
      <c r="P1358" s="401"/>
      <c r="Q1358" s="401"/>
      <c r="R1358" s="401"/>
      <c r="S1358" s="401"/>
      <c r="T1358" s="401"/>
      <c r="U1358" s="396"/>
      <c r="V1358" s="400">
        <f>V1311</f>
        <v>0</v>
      </c>
      <c r="W1358" s="395">
        <f>IF(V1358="n/a","n/a",MAX(0,V1358-1))</f>
        <v>0</v>
      </c>
      <c r="X1358" s="249"/>
      <c r="Y1358" s="249"/>
      <c r="Z1358" s="249"/>
      <c r="AA1358" s="249"/>
      <c r="AB1358" s="249"/>
    </row>
    <row r="1359" spans="1:28" hidden="1" outlineLevel="1">
      <c r="A1359" s="249"/>
      <c r="B1359" s="309" t="str">
        <f t="shared" ca="1" si="1965"/>
        <v>RL Capex 2032</v>
      </c>
      <c r="C1359" s="401"/>
      <c r="D1359" s="401"/>
      <c r="E1359" s="401"/>
      <c r="F1359" s="401"/>
      <c r="G1359" s="401"/>
      <c r="H1359" s="401"/>
      <c r="I1359" s="401"/>
      <c r="J1359" s="401"/>
      <c r="K1359" s="401"/>
      <c r="L1359" s="401"/>
      <c r="M1359" s="401"/>
      <c r="N1359" s="401"/>
      <c r="O1359" s="401"/>
      <c r="P1359" s="401"/>
      <c r="Q1359" s="401"/>
      <c r="R1359" s="401"/>
      <c r="S1359" s="401"/>
      <c r="T1359" s="401"/>
      <c r="U1359" s="401"/>
      <c r="V1359" s="396"/>
      <c r="W1359" s="395">
        <f>W1311</f>
        <v>0</v>
      </c>
      <c r="X1359" s="249"/>
      <c r="Y1359" s="249"/>
      <c r="Z1359" s="249"/>
      <c r="AA1359" s="249"/>
      <c r="AB1359" s="249"/>
    </row>
    <row r="1360" spans="1:28" hidden="1" outlineLevel="1">
      <c r="A1360" s="249"/>
      <c r="B1360" s="332"/>
      <c r="C1360" s="395"/>
      <c r="D1360" s="395"/>
      <c r="E1360" s="395"/>
      <c r="F1360" s="395"/>
      <c r="G1360" s="395"/>
      <c r="H1360" s="395"/>
      <c r="I1360" s="395"/>
      <c r="J1360" s="395"/>
      <c r="K1360" s="395"/>
      <c r="L1360" s="395"/>
      <c r="M1360" s="395"/>
      <c r="N1360" s="395"/>
      <c r="O1360" s="395"/>
      <c r="P1360" s="395"/>
      <c r="Q1360" s="395"/>
      <c r="R1360" s="395"/>
      <c r="S1360" s="395"/>
      <c r="T1360" s="395"/>
      <c r="U1360" s="395"/>
      <c r="V1360" s="395"/>
      <c r="W1360" s="395"/>
      <c r="X1360" s="249"/>
      <c r="Y1360" s="249"/>
      <c r="Z1360" s="249"/>
      <c r="AA1360" s="249"/>
      <c r="AB1360" s="249"/>
    </row>
    <row r="1361" spans="1:28" collapsed="1">
      <c r="A1361" s="322"/>
      <c r="B1361" s="336" t="s">
        <v>192</v>
      </c>
      <c r="C1361" s="460">
        <f ca="1">(IF(OR($C1311&lt;&gt;"n/a",C1311&lt;&gt;"n/a"),IF(SUM(C1314:C1336)=0,0,IF((SUMPRODUCT(C1314:C1336,C1338:C1360)/SUM(C1314:C1336))&lt;0,1,(SUMPRODUCT(C1314:C1336,C1338:C1360)/SUM(C1314:C1336)))),"n/a"))</f>
        <v>0</v>
      </c>
      <c r="D1361" s="460">
        <f ca="1">(IF(OR($C1311&lt;&gt;"n/a",D1311&lt;&gt;"n/a"),IF(SUM(D1314:D1336)=0,0,IF((SUMPRODUCT(D1314:D1336,D1338:D1360)/SUM(D1314:D1336))&lt;0,1,(SUMPRODUCT(D1314:D1336,D1338:D1360)/SUM(D1314:D1336)))),"n/a"))</f>
        <v>0</v>
      </c>
      <c r="E1361" s="460">
        <f t="shared" ref="E1361:W1361" ca="1" si="1966">(IF(OR($C1311&lt;&gt;"n/a",E1311&lt;&gt;"n/a"),IF(SUM(E1314:E1336)=0,0,IF((SUMPRODUCT(E1314:E1336,E1338:E1360)/SUM(E1314:E1336))&lt;0,1,(SUMPRODUCT(E1314:E1336,E1338:E1360)/SUM(E1314:E1336)))),"n/a"))</f>
        <v>0</v>
      </c>
      <c r="F1361" s="460">
        <f t="shared" ca="1" si="1966"/>
        <v>0</v>
      </c>
      <c r="G1361" s="460">
        <f t="shared" ca="1" si="1966"/>
        <v>0</v>
      </c>
      <c r="H1361" s="460">
        <f t="shared" ca="1" si="1966"/>
        <v>0</v>
      </c>
      <c r="I1361" s="460">
        <f t="shared" ca="1" si="1966"/>
        <v>0</v>
      </c>
      <c r="J1361" s="460">
        <f t="shared" ca="1" si="1966"/>
        <v>0</v>
      </c>
      <c r="K1361" s="460">
        <f t="shared" ca="1" si="1966"/>
        <v>0</v>
      </c>
      <c r="L1361" s="460">
        <f t="shared" ca="1" si="1966"/>
        <v>0</v>
      </c>
      <c r="M1361" s="460">
        <f t="shared" ca="1" si="1966"/>
        <v>0</v>
      </c>
      <c r="N1361" s="460">
        <f t="shared" ca="1" si="1966"/>
        <v>0</v>
      </c>
      <c r="O1361" s="460">
        <f t="shared" ca="1" si="1966"/>
        <v>0</v>
      </c>
      <c r="P1361" s="460">
        <f t="shared" ca="1" si="1966"/>
        <v>0</v>
      </c>
      <c r="Q1361" s="460">
        <f t="shared" ca="1" si="1966"/>
        <v>0</v>
      </c>
      <c r="R1361" s="460">
        <f t="shared" ca="1" si="1966"/>
        <v>0</v>
      </c>
      <c r="S1361" s="460">
        <f t="shared" ca="1" si="1966"/>
        <v>0</v>
      </c>
      <c r="T1361" s="460">
        <f t="shared" ca="1" si="1966"/>
        <v>0</v>
      </c>
      <c r="U1361" s="460">
        <f t="shared" ca="1" si="1966"/>
        <v>0</v>
      </c>
      <c r="V1361" s="460">
        <f t="shared" ca="1" si="1966"/>
        <v>0</v>
      </c>
      <c r="W1361" s="460">
        <f t="shared" ca="1" si="1966"/>
        <v>0</v>
      </c>
      <c r="X1361" s="249"/>
      <c r="Y1361" s="249"/>
      <c r="Z1361" s="249"/>
      <c r="AA1361" s="249"/>
      <c r="AB1361" s="249"/>
    </row>
    <row r="1362" spans="1:28">
      <c r="A1362" s="249"/>
      <c r="B1362" s="249"/>
      <c r="C1362" s="395"/>
      <c r="D1362" s="395"/>
      <c r="E1362" s="395"/>
      <c r="F1362" s="395"/>
      <c r="G1362" s="395"/>
      <c r="H1362" s="395"/>
      <c r="I1362" s="395"/>
      <c r="J1362" s="395"/>
      <c r="K1362" s="395"/>
      <c r="L1362" s="395"/>
      <c r="M1362" s="395"/>
      <c r="N1362" s="395"/>
      <c r="O1362" s="395"/>
      <c r="P1362" s="395"/>
      <c r="Q1362" s="395"/>
      <c r="R1362" s="395"/>
      <c r="S1362" s="395"/>
      <c r="T1362" s="395"/>
      <c r="U1362" s="395"/>
      <c r="V1362" s="395"/>
      <c r="W1362" s="395"/>
      <c r="X1362" s="249"/>
      <c r="Y1362" s="249"/>
      <c r="Z1362" s="249"/>
      <c r="AA1362" s="249"/>
      <c r="AB1362" s="249"/>
    </row>
    <row r="1363" spans="1:28">
      <c r="A1363" s="72" t="s">
        <v>76</v>
      </c>
      <c r="B1363" s="142">
        <f>VLOOKUP($A1363,'RFM input'!$E$7:$F$56,2,FALSE)</f>
        <v>0</v>
      </c>
      <c r="C1363" s="402"/>
      <c r="D1363" s="402"/>
      <c r="E1363" s="403"/>
      <c r="F1363" s="403"/>
      <c r="G1363" s="403"/>
      <c r="H1363" s="403"/>
      <c r="I1363" s="403"/>
      <c r="J1363" s="403"/>
      <c r="K1363" s="403"/>
      <c r="L1363" s="403"/>
      <c r="M1363" s="403"/>
      <c r="N1363" s="403"/>
      <c r="O1363" s="403"/>
      <c r="P1363" s="403"/>
      <c r="Q1363" s="403"/>
      <c r="R1363" s="403"/>
      <c r="S1363" s="403"/>
      <c r="T1363" s="403"/>
      <c r="U1363" s="403"/>
      <c r="V1363" s="403"/>
      <c r="W1363" s="403"/>
      <c r="X1363" s="249"/>
      <c r="Y1363" s="249"/>
      <c r="Z1363" s="249"/>
      <c r="AA1363" s="249"/>
      <c r="AB1363" s="249"/>
    </row>
    <row r="1364" spans="1:28">
      <c r="A1364" s="378">
        <f>VALUE(REPLACE(A1363,1,12,""))</f>
        <v>26</v>
      </c>
      <c r="B1364" s="317" t="s">
        <v>195</v>
      </c>
      <c r="C1364" s="389">
        <f ca="1">OFFSET('RAB roll forward'!$H$1189,'RAB remaining lives'!A1364,0)</f>
        <v>0</v>
      </c>
      <c r="D1364" s="390">
        <f ca="1">OFFSET('RFM input'!H$222,$A1364,0)-OFFSET('RFM input'!H$276,$A1364,0)</f>
        <v>0</v>
      </c>
      <c r="E1364" s="390">
        <f ca="1">OFFSET('RFM input'!I$222,$A1364,0)-OFFSET('RFM input'!I$276,$A1364,0)</f>
        <v>0</v>
      </c>
      <c r="F1364" s="390">
        <f ca="1">OFFSET('RFM input'!J$222,$A1364,0)-OFFSET('RFM input'!J$276,$A1364,0)</f>
        <v>0</v>
      </c>
      <c r="G1364" s="390">
        <f ca="1">OFFSET('RFM input'!K$222,$A1364,0)-OFFSET('RFM input'!K$276,$A1364,0)</f>
        <v>0</v>
      </c>
      <c r="H1364" s="390">
        <f ca="1">OFFSET('RFM input'!L$222,$A1364,0)-OFFSET('RFM input'!L$276,$A1364,0)</f>
        <v>0</v>
      </c>
      <c r="I1364" s="390">
        <f ca="1">OFFSET('RFM input'!M$222,$A1364,0)-OFFSET('RFM input'!M$276,$A1364,0)</f>
        <v>0</v>
      </c>
      <c r="J1364" s="390">
        <f ca="1">OFFSET('RFM input'!N$222,$A1364,0)-OFFSET('RFM input'!N$276,$A1364,0)</f>
        <v>0</v>
      </c>
      <c r="K1364" s="390">
        <f ca="1">OFFSET('RFM input'!O$222,$A1364,0)-OFFSET('RFM input'!O$276,$A1364,0)</f>
        <v>0</v>
      </c>
      <c r="L1364" s="390">
        <f ca="1">OFFSET('RFM input'!P$222,$A1364,0)-OFFSET('RFM input'!P$276,$A1364,0)</f>
        <v>0</v>
      </c>
      <c r="M1364" s="390">
        <f ca="1">OFFSET('RFM input'!Q$222,$A1364,0)-OFFSET('RFM input'!Q$276,$A1364,0)</f>
        <v>0</v>
      </c>
      <c r="N1364" s="390"/>
      <c r="O1364" s="390"/>
      <c r="P1364" s="390"/>
      <c r="Q1364" s="390"/>
      <c r="R1364" s="390"/>
      <c r="S1364" s="390"/>
      <c r="T1364" s="390"/>
      <c r="U1364" s="390"/>
      <c r="V1364" s="390"/>
      <c r="W1364" s="390"/>
      <c r="X1364" s="249"/>
      <c r="Y1364" s="249"/>
      <c r="Z1364" s="249"/>
      <c r="AA1364" s="249"/>
      <c r="AB1364" s="249"/>
    </row>
    <row r="1365" spans="1:28">
      <c r="A1365" s="249"/>
      <c r="B1365" s="249" t="s">
        <v>325</v>
      </c>
      <c r="C1365" s="391">
        <f ca="1">OFFSET('RFM input'!$K$6,'RAB remaining lives'!$A1364,0)</f>
        <v>0</v>
      </c>
      <c r="D1365" s="390">
        <f ca="1">OFFSET('RFM input'!$L$6,'RAB remaining lives'!$A1364,0)</f>
        <v>0</v>
      </c>
      <c r="E1365" s="390">
        <f ca="1">OFFSET('RFM input'!$L$6,'RAB remaining lives'!$A1364,0)</f>
        <v>0</v>
      </c>
      <c r="F1365" s="390">
        <f ca="1">OFFSET('RFM input'!$L$6,'RAB remaining lives'!$A1364,0)</f>
        <v>0</v>
      </c>
      <c r="G1365" s="390">
        <f ca="1">OFFSET('RFM input'!$L$6,'RAB remaining lives'!$A1364,0)</f>
        <v>0</v>
      </c>
      <c r="H1365" s="390">
        <f ca="1">OFFSET('RFM input'!$L$6,'RAB remaining lives'!$A1364,0)</f>
        <v>0</v>
      </c>
      <c r="I1365" s="390">
        <f ca="1">OFFSET('RFM input'!$L$6,'RAB remaining lives'!$A1364,0)</f>
        <v>0</v>
      </c>
      <c r="J1365" s="390">
        <f ca="1">OFFSET('RFM input'!$L$6,'RAB remaining lives'!$A1364,0)</f>
        <v>0</v>
      </c>
      <c r="K1365" s="390">
        <f ca="1">OFFSET('RFM input'!$L$6,'RAB remaining lives'!$A1364,0)</f>
        <v>0</v>
      </c>
      <c r="L1365" s="390">
        <f ca="1">OFFSET('RFM input'!$L$6,'RAB remaining lives'!$A1364,0)</f>
        <v>0</v>
      </c>
      <c r="M1365" s="390">
        <f ca="1">OFFSET('RFM input'!$L$6,'RAB remaining lives'!$A1364,0)</f>
        <v>0</v>
      </c>
      <c r="N1365" s="390"/>
      <c r="O1365" s="390"/>
      <c r="P1365" s="390"/>
      <c r="Q1365" s="390"/>
      <c r="R1365" s="390"/>
      <c r="S1365" s="390"/>
      <c r="T1365" s="390"/>
      <c r="U1365" s="390"/>
      <c r="V1365" s="390"/>
      <c r="W1365" s="390"/>
      <c r="X1365" s="249"/>
      <c r="Y1365" s="249"/>
      <c r="Z1365" s="249"/>
      <c r="AA1365" s="249"/>
      <c r="AB1365" s="249"/>
    </row>
    <row r="1366" spans="1:28">
      <c r="A1366" s="249"/>
      <c r="B1366" s="286" t="s">
        <v>299</v>
      </c>
      <c r="C1366" s="392"/>
      <c r="D1366" s="393">
        <f ca="1">IF(D$6=(OFFSET('RFM input'!$G$60,0,'RFM input'!$AA$7)),OFFSET('RFM input'!$H$454,$A1364,0),0)</f>
        <v>0</v>
      </c>
      <c r="E1366" s="390">
        <f ca="1">IF(E$6=(OFFSET('RFM input'!$G$60,0,'RFM input'!$AA$7)),OFFSET('RFM input'!$H$454,$A1364,0),0)</f>
        <v>0</v>
      </c>
      <c r="F1366" s="390">
        <f ca="1">IF(F$6=(OFFSET('RFM input'!$G$60,0,'RFM input'!$AA$7)),OFFSET('RFM input'!$H$454,$A1364,0),0)</f>
        <v>0</v>
      </c>
      <c r="G1366" s="390">
        <f ca="1">IF(G$6=(OFFSET('RFM input'!$G$60,0,'RFM input'!$AA$7)),OFFSET('RFM input'!$H$454,$A1364,0),0)</f>
        <v>0</v>
      </c>
      <c r="H1366" s="390">
        <f ca="1">IF(H$6=(OFFSET('RFM input'!$G$60,0,'RFM input'!$AA$7)),OFFSET('RFM input'!$H$454,$A1364,0),0)</f>
        <v>0</v>
      </c>
      <c r="I1366" s="390">
        <f ca="1">IF(I$6=(OFFSET('RFM input'!$G$60,0,'RFM input'!$AA$7)),OFFSET('RFM input'!$H$454,$A1364,0),0)</f>
        <v>0</v>
      </c>
      <c r="J1366" s="390">
        <f ca="1">IF(J$6=(OFFSET('RFM input'!$G$60,0,'RFM input'!$AA$7)),OFFSET('RFM input'!$H$454,$A1364,0),0)</f>
        <v>0</v>
      </c>
      <c r="K1366" s="390">
        <f ca="1">IF(K$6=(OFFSET('RFM input'!$G$60,0,'RFM input'!$AA$7)),OFFSET('RFM input'!$H$454,$A1364,0),0)</f>
        <v>0</v>
      </c>
      <c r="L1366" s="390">
        <f ca="1">IF(L$6=(OFFSET('RFM input'!$G$60,0,'RFM input'!$AA$7)),OFFSET('RFM input'!$H$454,$A1364,0),0)</f>
        <v>0</v>
      </c>
      <c r="M1366" s="390">
        <f ca="1">IF(M$6=(OFFSET('RFM input'!$G$60,0,'RFM input'!$AA$7)),OFFSET('RFM input'!$H$454,$A1364,0),0)</f>
        <v>0</v>
      </c>
      <c r="N1366" s="390"/>
      <c r="O1366" s="390"/>
      <c r="P1366" s="390"/>
      <c r="Q1366" s="390"/>
      <c r="R1366" s="390"/>
      <c r="S1366" s="390"/>
      <c r="T1366" s="390"/>
      <c r="U1366" s="390"/>
      <c r="V1366" s="390"/>
      <c r="W1366" s="390"/>
      <c r="X1366" s="249"/>
      <c r="Y1366" s="249"/>
      <c r="Z1366" s="249"/>
      <c r="AA1366" s="249"/>
      <c r="AB1366" s="249"/>
    </row>
    <row r="1367" spans="1:28">
      <c r="A1367" s="249"/>
      <c r="B1367" s="325" t="s">
        <v>306</v>
      </c>
      <c r="C1367" s="392"/>
      <c r="D1367" s="391">
        <f ca="1">IF(D$6=(OFFSET('RFM input'!$G$60,0,'RFM input'!$AA$7)),OFFSET('RFM input'!$J$454,$A1364,0),0)</f>
        <v>0</v>
      </c>
      <c r="E1367" s="394">
        <f ca="1">IF(E$6=(OFFSET('RFM input'!$G$60,0,'RFM input'!$AA$7)),OFFSET('RFM input'!$J$454,$A1364,0),0)</f>
        <v>0</v>
      </c>
      <c r="F1367" s="394">
        <f ca="1">IF(F$6=(OFFSET('RFM input'!$G$60,0,'RFM input'!$AA$7)),OFFSET('RFM input'!$J$454,$A1364,0),0)</f>
        <v>0</v>
      </c>
      <c r="G1367" s="394">
        <f ca="1">IF(G$6=(OFFSET('RFM input'!$G$60,0,'RFM input'!$AA$7)),OFFSET('RFM input'!$J$454,$A1364,0),0)</f>
        <v>0</v>
      </c>
      <c r="H1367" s="394">
        <f ca="1">IF(H$6=(OFFSET('RFM input'!$G$60,0,'RFM input'!$AA$7)),OFFSET('RFM input'!$J$454,$A1364,0),0)</f>
        <v>0</v>
      </c>
      <c r="I1367" s="394">
        <f ca="1">IF(I$6=(OFFSET('RFM input'!$G$60,0,'RFM input'!$AA$7)),OFFSET('RFM input'!$J$454,$A1364,0),0)</f>
        <v>0</v>
      </c>
      <c r="J1367" s="394">
        <f ca="1">IF(J$6=(OFFSET('RFM input'!$G$60,0,'RFM input'!$AA$7)),OFFSET('RFM input'!$J$454,$A1364,0),0)</f>
        <v>0</v>
      </c>
      <c r="K1367" s="394">
        <f ca="1">IF(K$6=(OFFSET('RFM input'!$G$60,0,'RFM input'!$AA$7)),OFFSET('RFM input'!$J$454,$A1364,0),0)</f>
        <v>0</v>
      </c>
      <c r="L1367" s="394">
        <f ca="1">IF(L$6=(OFFSET('RFM input'!$G$60,0,'RFM input'!$AA$7)),OFFSET('RFM input'!$J$454,$A1364,0),0)</f>
        <v>0</v>
      </c>
      <c r="M1367" s="394">
        <f ca="1">IF(M$6=(OFFSET('RFM input'!$G$60,0,'RFM input'!$AA$7)),OFFSET('RFM input'!$J$454,$A1364,0),0)</f>
        <v>0</v>
      </c>
      <c r="N1367" s="394"/>
      <c r="O1367" s="394"/>
      <c r="P1367" s="394"/>
      <c r="Q1367" s="394"/>
      <c r="R1367" s="394"/>
      <c r="S1367" s="394"/>
      <c r="T1367" s="394"/>
      <c r="U1367" s="394"/>
      <c r="V1367" s="394"/>
      <c r="W1367" s="394"/>
      <c r="X1367" s="249"/>
      <c r="Y1367" s="249"/>
      <c r="Z1367" s="249"/>
      <c r="AA1367" s="249"/>
      <c r="AB1367" s="249"/>
    </row>
    <row r="1368" spans="1:28" hidden="1" outlineLevel="1">
      <c r="A1368" s="459">
        <v>-1</v>
      </c>
      <c r="B1368" s="309" t="s">
        <v>297</v>
      </c>
      <c r="C1368" s="395"/>
      <c r="D1368" s="395">
        <f t="shared" ref="D1368" ca="1" si="1967">IF(D1392="n/a",0,IF(AND(D1366=0,C1368=0),0,
IF(AND(D1366&lt;&gt;0,C1368=0),(D1366/D$10),
IF(AND(D1367&lt;&gt;0,C1368&lt;&gt;0),(C1368-(C1368/C1392))+(D1366/D$10),
IF(C1392&lt;1,0,(C1368-(C1368/C1392)))))))</f>
        <v>0</v>
      </c>
      <c r="E1368" s="395">
        <f t="shared" ref="E1368" ca="1" si="1968">IF(E1392="n/a",0,IF(AND(E1366=0,D1368=0),0,
IF(AND(E1366&lt;&gt;0,D1368=0),(E1366/E$10),
IF(AND(E1367&lt;&gt;0,D1368&lt;&gt;0),(D1368-(D1368/D1392))+(E1366/E$10),
IF(D1392&lt;1,0,(D1368-(D1368/D1392)))))))</f>
        <v>0</v>
      </c>
      <c r="F1368" s="395">
        <f t="shared" ref="F1368" ca="1" si="1969">IF(F1392="n/a",0,IF(AND(F1366=0,E1368=0),0,
IF(AND(F1366&lt;&gt;0,E1368=0),(F1366/F$10),
IF(AND(F1367&lt;&gt;0,E1368&lt;&gt;0),(E1368-(E1368/E1392))+(F1366/F$10),
IF(E1392&lt;1,0,(E1368-(E1368/E1392)))))))</f>
        <v>0</v>
      </c>
      <c r="G1368" s="395">
        <f t="shared" ref="G1368" ca="1" si="1970">IF(G1392="n/a",0,IF(AND(G1366=0,F1368=0),0,
IF(AND(G1366&lt;&gt;0,F1368=0),(G1366/G$10),
IF(AND(G1367&lt;&gt;0,F1368&lt;&gt;0),(F1368-(F1368/F1392))+(G1366/G$10),
IF(F1392&lt;1,0,(F1368-(F1368/F1392)))))))</f>
        <v>0</v>
      </c>
      <c r="H1368" s="395">
        <f ca="1">IF(H1392="n/a",0,IF(AND(H1366=0,G1368=0),0,
IF(AND(H1366&lt;&gt;0,G1368=0),(H1366/H$10),
IF(AND(H1367&lt;&gt;0,G1368&lt;&gt;0),(G1368-(G1368/G1392))+(H1366/H$10),
IF(G1392&lt;1,0,(G1368-(G1368/G1392)))))))</f>
        <v>0</v>
      </c>
      <c r="I1368" s="395">
        <f t="shared" ref="I1368" ca="1" si="1971">IF(I1392="n/a",0,IF(AND(I1366=0,H1368=0),0,
IF(AND(I1366&lt;&gt;0,H1368=0),(I1366/I$10),
IF(AND(I1367&lt;&gt;0,H1368&lt;&gt;0),(H1368-(H1368/H1392))+(I1366/I$10),
IF(H1392&lt;1,0,(H1368-(H1368/H1392)))))))</f>
        <v>0</v>
      </c>
      <c r="J1368" s="395">
        <f t="shared" ref="J1368" ca="1" si="1972">IF(J1392="n/a",0,IF(AND(J1366=0,I1368=0),0,
IF(AND(J1366&lt;&gt;0,I1368=0),(J1366/J$10),
IF(AND(J1367&lt;&gt;0,I1368&lt;&gt;0),(I1368-(I1368/I1392))+(J1366/J$10),
IF(I1392&lt;1,0,(I1368-(I1368/I1392)))))))</f>
        <v>0</v>
      </c>
      <c r="K1368" s="395">
        <f t="shared" ref="K1368" ca="1" si="1973">IF(K1392="n/a",0,IF(AND(K1366=0,J1368=0),0,
IF(AND(K1366&lt;&gt;0,J1368=0),(K1366/K$10),
IF(AND(K1367&lt;&gt;0,J1368&lt;&gt;0),(J1368-(J1368/J1392))+(K1366/K$10),
IF(J1392&lt;1,0,(J1368-(J1368/J1392)))))))</f>
        <v>0</v>
      </c>
      <c r="L1368" s="395">
        <f t="shared" ref="L1368" ca="1" si="1974">IF(L1392="n/a",0,IF(AND(L1366=0,K1368=0),0,
IF(AND(L1366&lt;&gt;0,K1368=0),(L1366/L$10),
IF(AND(L1367&lt;&gt;0,K1368&lt;&gt;0),(K1368-(K1368/K1392))+(L1366/L$10),
IF(K1392&lt;1,0,(K1368-(K1368/K1392)))))))</f>
        <v>0</v>
      </c>
      <c r="M1368" s="395">
        <f t="shared" ref="M1368" ca="1" si="1975">IF(M1392="n/a",0,IF(AND(M1366=0,L1368=0),0,
IF(AND(M1366&lt;&gt;0,L1368=0),(M1366/M$10),
IF(AND(M1367&lt;&gt;0,L1368&lt;&gt;0),(L1368-(L1368/L1392))+(M1366/M$10),
IF(L1392&lt;1,0,(L1368-(L1368/L1392)))))))</f>
        <v>0</v>
      </c>
      <c r="N1368" s="395">
        <f t="shared" ref="N1368" ca="1" si="1976">IF(N1392="n/a",0,IF(AND(N1366=0,M1368=0),0,
IF(AND(N1366&lt;&gt;0,M1368=0),(N1366/N$10),
IF(AND(N1367&lt;&gt;0,M1368&lt;&gt;0),(M1368-(M1368/M1392))+(N1366/N$10),
IF(M1392&lt;1,0,(M1368-(M1368/M1392)))))))</f>
        <v>0</v>
      </c>
      <c r="O1368" s="395">
        <f t="shared" ref="O1368" ca="1" si="1977">IF(O1392="n/a",0,IF(AND(O1366=0,N1368=0),0,
IF(AND(O1366&lt;&gt;0,N1368=0),(O1366/O$10),
IF(AND(O1367&lt;&gt;0,N1368&lt;&gt;0),(N1368-(N1368/N1392))+(O1366/O$10),
IF(N1392&lt;1,0,(N1368-(N1368/N1392)))))))</f>
        <v>0</v>
      </c>
      <c r="P1368" s="395">
        <f t="shared" ref="P1368" ca="1" si="1978">IF(P1392="n/a",0,IF(AND(P1366=0,O1368=0),0,
IF(AND(P1366&lt;&gt;0,O1368=0),(P1366/P$10),
IF(AND(P1367&lt;&gt;0,O1368&lt;&gt;0),(O1368-(O1368/O1392))+(P1366/P$10),
IF(O1392&lt;1,0,(O1368-(O1368/O1392)))))))</f>
        <v>0</v>
      </c>
      <c r="Q1368" s="395">
        <f t="shared" ref="Q1368" ca="1" si="1979">IF(Q1392="n/a",0,IF(AND(Q1366=0,P1368=0),0,
IF(AND(Q1366&lt;&gt;0,P1368=0),(Q1366/Q$10),
IF(AND(Q1367&lt;&gt;0,P1368&lt;&gt;0),(P1368-(P1368/P1392))+(Q1366/Q$10),
IF(P1392&lt;1,0,(P1368-(P1368/P1392)))))))</f>
        <v>0</v>
      </c>
      <c r="R1368" s="395">
        <f t="shared" ref="R1368" ca="1" si="1980">IF(R1392="n/a",0,IF(AND(R1366=0,Q1368=0),0,
IF(AND(R1366&lt;&gt;0,Q1368=0),(R1366/R$10),
IF(AND(R1367&lt;&gt;0,Q1368&lt;&gt;0),(Q1368-(Q1368/Q1392))+(R1366/R$10),
IF(Q1392&lt;1,0,(Q1368-(Q1368/Q1392)))))))</f>
        <v>0</v>
      </c>
      <c r="S1368" s="395">
        <f t="shared" ref="S1368" ca="1" si="1981">IF(S1392="n/a",0,IF(AND(S1366=0,R1368=0),0,
IF(AND(S1366&lt;&gt;0,R1368=0),(S1366/S$10),
IF(AND(S1367&lt;&gt;0,R1368&lt;&gt;0),(R1368-(R1368/R1392))+(S1366/S$10),
IF(R1392&lt;1,0,(R1368-(R1368/R1392)))))))</f>
        <v>0</v>
      </c>
      <c r="T1368" s="395">
        <f t="shared" ref="T1368" ca="1" si="1982">IF(T1392="n/a",0,IF(AND(T1366=0,S1368=0),0,
IF(AND(T1366&lt;&gt;0,S1368=0),(T1366/T$10),
IF(AND(T1367&lt;&gt;0,S1368&lt;&gt;0),(S1368-(S1368/S1392))+(T1366/T$10),
IF(S1392&lt;1,0,(S1368-(S1368/S1392)))))))</f>
        <v>0</v>
      </c>
      <c r="U1368" s="395">
        <f t="shared" ref="U1368" ca="1" si="1983">IF(U1392="n/a",0,IF(AND(U1366=0,T1368=0),0,
IF(AND(U1366&lt;&gt;0,T1368=0),(U1366/U$10),
IF(AND(U1367&lt;&gt;0,T1368&lt;&gt;0),(T1368-(T1368/T1392))+(U1366/U$10),
IF(T1392&lt;1,0,(T1368-(T1368/T1392)))))))</f>
        <v>0</v>
      </c>
      <c r="V1368" s="395">
        <f t="shared" ref="V1368" ca="1" si="1984">IF(V1392="n/a",0,IF(AND(V1366=0,U1368=0),0,
IF(AND(V1366&lt;&gt;0,U1368=0),(V1366/V$10),
IF(AND(V1367&lt;&gt;0,U1368&lt;&gt;0),(U1368-(U1368/U1392))+(V1366/V$10),
IF(U1392&lt;1,0,(U1368-(U1368/U1392)))))))</f>
        <v>0</v>
      </c>
      <c r="W1368" s="395">
        <f t="shared" ref="W1368" ca="1" si="1985">IF(W1392="n/a",0,IF(AND(W1366=0,V1368=0),0,
IF(AND(W1366&lt;&gt;0,V1368=0),(W1366/W$10),
IF(AND(W1367&lt;&gt;0,V1368&lt;&gt;0),(V1368-(V1368/V1392))+(W1366/W$10),
IF(V1392&lt;1,0,(V1368-(V1368/V1392)))))))</f>
        <v>0</v>
      </c>
      <c r="X1368" s="249"/>
      <c r="Y1368" s="249"/>
      <c r="Z1368" s="249"/>
      <c r="AA1368" s="249"/>
      <c r="AB1368" s="249"/>
    </row>
    <row r="1369" spans="1:28" hidden="1" outlineLevel="1">
      <c r="A1369" s="331">
        <v>0</v>
      </c>
      <c r="B1369" s="309" t="s">
        <v>194</v>
      </c>
      <c r="C1369" s="395">
        <f ca="1">C1364/C$10</f>
        <v>0</v>
      </c>
      <c r="D1369" s="395">
        <f ca="1">IF(C1393="n/a",C1369,IFERROR(IF((OFFSET($C1369,0,$A1369))&lt;0,
MIN(0,C1369-(OFFSET($C1369,0,$A1369)/(OFFSET($C1364,-$A1368,$A1369)))),
MAX(0,C1369-(OFFSET($C1369,0,$A1369)/(OFFSET($C1364,-$A1368,$A1369))))),0))</f>
        <v>0</v>
      </c>
      <c r="E1369" s="395">
        <f t="shared" ref="E1369" ca="1" si="1986">IF(D1393="n/a",D1369,IFERROR(IF((OFFSET($C1369,0,$A1369))&lt;0,
MIN(0,D1369-(OFFSET($C1369,0,$A1369)/(OFFSET($C1364,-$A1368,$A1369)))),
MAX(0,D1369-(OFFSET($C1369,0,$A1369)/(OFFSET($C1364,-$A1368,$A1369))))),0))</f>
        <v>0</v>
      </c>
      <c r="F1369" s="395">
        <f t="shared" ref="F1369:F1370" ca="1" si="1987">IF(E1393="n/a",E1369,IFERROR(IF((OFFSET($C1369,0,$A1369))&lt;0,
MIN(0,E1369-(OFFSET($C1369,0,$A1369)/(OFFSET($C1364,-$A1368,$A1369)))),
MAX(0,E1369-(OFFSET($C1369,0,$A1369)/(OFFSET($C1364,-$A1368,$A1369))))),0))</f>
        <v>0</v>
      </c>
      <c r="G1369" s="395">
        <f t="shared" ref="G1369:G1371" ca="1" si="1988">IF(F1393="n/a",F1369,IFERROR(IF((OFFSET($C1369,0,$A1369))&lt;0,
MIN(0,F1369-(OFFSET($C1369,0,$A1369)/(OFFSET($C1364,-$A1368,$A1369)))),
MAX(0,F1369-(OFFSET($C1369,0,$A1369)/(OFFSET($C1364,-$A1368,$A1369))))),0))</f>
        <v>0</v>
      </c>
      <c r="H1369" s="395">
        <f t="shared" ref="H1369:H1372" ca="1" si="1989">IF(G1393="n/a",G1369,IFERROR(IF((OFFSET($C1369,0,$A1369))&lt;0,
MIN(0,G1369-(OFFSET($C1369,0,$A1369)/(OFFSET($C1364,-$A1368,$A1369)))),
MAX(0,G1369-(OFFSET($C1369,0,$A1369)/(OFFSET($C1364,-$A1368,$A1369))))),0))</f>
        <v>0</v>
      </c>
      <c r="I1369" s="395">
        <f t="shared" ref="I1369:I1373" ca="1" si="1990">IF(H1393="n/a",H1369,IFERROR(IF((OFFSET($C1369,0,$A1369))&lt;0,
MIN(0,H1369-(OFFSET($C1369,0,$A1369)/(OFFSET($C1364,-$A1368,$A1369)))),
MAX(0,H1369-(OFFSET($C1369,0,$A1369)/(OFFSET($C1364,-$A1368,$A1369))))),0))</f>
        <v>0</v>
      </c>
      <c r="J1369" s="395">
        <f t="shared" ref="J1369:J1374" ca="1" si="1991">IF(I1393="n/a",I1369,IFERROR(IF((OFFSET($C1369,0,$A1369))&lt;0,
MIN(0,I1369-(OFFSET($C1369,0,$A1369)/(OFFSET($C1364,-$A1368,$A1369)))),
MAX(0,I1369-(OFFSET($C1369,0,$A1369)/(OFFSET($C1364,-$A1368,$A1369))))),0))</f>
        <v>0</v>
      </c>
      <c r="K1369" s="395">
        <f t="shared" ref="K1369:K1375" ca="1" si="1992">IF(J1393="n/a",J1369,IFERROR(IF((OFFSET($C1369,0,$A1369))&lt;0,
MIN(0,J1369-(OFFSET($C1369,0,$A1369)/(OFFSET($C1364,-$A1368,$A1369)))),
MAX(0,J1369-(OFFSET($C1369,0,$A1369)/(OFFSET($C1364,-$A1368,$A1369))))),0))</f>
        <v>0</v>
      </c>
      <c r="L1369" s="395">
        <f t="shared" ref="L1369:L1376" ca="1" si="1993">IF(K1393="n/a",K1369,IFERROR(IF((OFFSET($C1369,0,$A1369))&lt;0,
MIN(0,K1369-(OFFSET($C1369,0,$A1369)/(OFFSET($C1364,-$A1368,$A1369)))),
MAX(0,K1369-(OFFSET($C1369,0,$A1369)/(OFFSET($C1364,-$A1368,$A1369))))),0))</f>
        <v>0</v>
      </c>
      <c r="M1369" s="395">
        <f t="shared" ref="M1369:M1377" ca="1" si="1994">IF(L1393="n/a",L1369,IFERROR(IF((OFFSET($C1369,0,$A1369))&lt;0,
MIN(0,L1369-(OFFSET($C1369,0,$A1369)/(OFFSET($C1364,-$A1368,$A1369)))),
MAX(0,L1369-(OFFSET($C1369,0,$A1369)/(OFFSET($C1364,-$A1368,$A1369))))),0))</f>
        <v>0</v>
      </c>
      <c r="N1369" s="395">
        <f t="shared" ref="N1369:N1378" ca="1" si="1995">IF(M1393="n/a",M1369,IFERROR(IF((OFFSET($C1369,0,$A1369))&lt;0,
MIN(0,M1369-(OFFSET($C1369,0,$A1369)/(OFFSET($C1364,-$A1368,$A1369)))),
MAX(0,M1369-(OFFSET($C1369,0,$A1369)/(OFFSET($C1364,-$A1368,$A1369))))),0))</f>
        <v>0</v>
      </c>
      <c r="O1369" s="395">
        <f t="shared" ref="O1369:O1379" ca="1" si="1996">IF(N1393="n/a",N1369,IFERROR(IF((OFFSET($C1369,0,$A1369))&lt;0,
MIN(0,N1369-(OFFSET($C1369,0,$A1369)/(OFFSET($C1364,-$A1368,$A1369)))),
MAX(0,N1369-(OFFSET($C1369,0,$A1369)/(OFFSET($C1364,-$A1368,$A1369))))),0))</f>
        <v>0</v>
      </c>
      <c r="P1369" s="395">
        <f t="shared" ref="P1369:P1380" ca="1" si="1997">IF(O1393="n/a",O1369,IFERROR(IF((OFFSET($C1369,0,$A1369))&lt;0,
MIN(0,O1369-(OFFSET($C1369,0,$A1369)/(OFFSET($C1364,-$A1368,$A1369)))),
MAX(0,O1369-(OFFSET($C1369,0,$A1369)/(OFFSET($C1364,-$A1368,$A1369))))),0))</f>
        <v>0</v>
      </c>
      <c r="Q1369" s="395">
        <f t="shared" ref="Q1369:Q1381" ca="1" si="1998">IF(P1393="n/a",P1369,IFERROR(IF((OFFSET($C1369,0,$A1369))&lt;0,
MIN(0,P1369-(OFFSET($C1369,0,$A1369)/(OFFSET($C1364,-$A1368,$A1369)))),
MAX(0,P1369-(OFFSET($C1369,0,$A1369)/(OFFSET($C1364,-$A1368,$A1369))))),0))</f>
        <v>0</v>
      </c>
      <c r="R1369" s="395">
        <f t="shared" ref="R1369:R1382" ca="1" si="1999">IF(Q1393="n/a",Q1369,IFERROR(IF((OFFSET($C1369,0,$A1369))&lt;0,
MIN(0,Q1369-(OFFSET($C1369,0,$A1369)/(OFFSET($C1364,-$A1368,$A1369)))),
MAX(0,Q1369-(OFFSET($C1369,0,$A1369)/(OFFSET($C1364,-$A1368,$A1369))))),0))</f>
        <v>0</v>
      </c>
      <c r="S1369" s="395">
        <f t="shared" ref="S1369:S1383" ca="1" si="2000">IF(R1393="n/a",R1369,IFERROR(IF((OFFSET($C1369,0,$A1369))&lt;0,
MIN(0,R1369-(OFFSET($C1369,0,$A1369)/(OFFSET($C1364,-$A1368,$A1369)))),
MAX(0,R1369-(OFFSET($C1369,0,$A1369)/(OFFSET($C1364,-$A1368,$A1369))))),0))</f>
        <v>0</v>
      </c>
      <c r="T1369" s="395">
        <f t="shared" ref="T1369:T1384" ca="1" si="2001">IF(S1393="n/a",S1369,IFERROR(IF((OFFSET($C1369,0,$A1369))&lt;0,
MIN(0,S1369-(OFFSET($C1369,0,$A1369)/(OFFSET($C1364,-$A1368,$A1369)))),
MAX(0,S1369-(OFFSET($C1369,0,$A1369)/(OFFSET($C1364,-$A1368,$A1369))))),0))</f>
        <v>0</v>
      </c>
      <c r="U1369" s="395">
        <f t="shared" ref="U1369:U1385" ca="1" si="2002">IF(T1393="n/a",T1369,IFERROR(IF((OFFSET($C1369,0,$A1369))&lt;0,
MIN(0,T1369-(OFFSET($C1369,0,$A1369)/(OFFSET($C1364,-$A1368,$A1369)))),
MAX(0,T1369-(OFFSET($C1369,0,$A1369)/(OFFSET($C1364,-$A1368,$A1369))))),0))</f>
        <v>0</v>
      </c>
      <c r="V1369" s="395">
        <f t="shared" ref="V1369:V1386" ca="1" si="2003">IF(U1393="n/a",U1369,IFERROR(IF((OFFSET($C1369,0,$A1369))&lt;0,
MIN(0,U1369-(OFFSET($C1369,0,$A1369)/(OFFSET($C1364,-$A1368,$A1369)))),
MAX(0,U1369-(OFFSET($C1369,0,$A1369)/(OFFSET($C1364,-$A1368,$A1369))))),0))</f>
        <v>0</v>
      </c>
      <c r="W1369" s="395">
        <f t="shared" ref="W1369:W1387" ca="1" si="2004">IF(V1393="n/a",V1369,IFERROR(IF((OFFSET($C1369,0,$A1369))&lt;0,
MIN(0,V1369-(OFFSET($C1369,0,$A1369)/(OFFSET($C1364,-$A1368,$A1369)))),
MAX(0,V1369-(OFFSET($C1369,0,$A1369)/(OFFSET($C1364,-$A1368,$A1369))))),0))</f>
        <v>0</v>
      </c>
      <c r="X1369" s="249"/>
      <c r="Y1369" s="249"/>
      <c r="Z1369" s="249"/>
      <c r="AA1369" s="249"/>
      <c r="AB1369" s="249"/>
    </row>
    <row r="1370" spans="1:28" hidden="1" outlineLevel="1">
      <c r="A1370" s="331">
        <v>1</v>
      </c>
      <c r="B1370" s="309" t="str">
        <f t="shared" ref="B1370:B1388" ca="1" si="2005">"Depreciated Net Capex "&amp;OFFSET($C$6,0,A1370)</f>
        <v>Depreciated Net Capex 2013</v>
      </c>
      <c r="C1370" s="396"/>
      <c r="D1370" s="397">
        <f ca="1">(D1364*((1+D$11)^0.5)/D$10)</f>
        <v>0</v>
      </c>
      <c r="E1370" s="395">
        <f ca="1">IF(D1394="n/a",D1370,IFERROR(IF((OFFSET($C1370,0,$A1370))&lt;0,
MIN(0,D1370-(OFFSET($C1370,0,$A1370)/(OFFSET($C1365,-$A1369,$A1370)))),
MAX(0,D1370-(OFFSET($C1370,0,$A1370)/(OFFSET($C1365,-$A1369,$A1370))))),0))</f>
        <v>0</v>
      </c>
      <c r="F1370" s="395">
        <f t="shared" ca="1" si="1987"/>
        <v>0</v>
      </c>
      <c r="G1370" s="395">
        <f t="shared" ca="1" si="1988"/>
        <v>0</v>
      </c>
      <c r="H1370" s="395">
        <f t="shared" ca="1" si="1989"/>
        <v>0</v>
      </c>
      <c r="I1370" s="395">
        <f t="shared" ca="1" si="1990"/>
        <v>0</v>
      </c>
      <c r="J1370" s="395">
        <f t="shared" ca="1" si="1991"/>
        <v>0</v>
      </c>
      <c r="K1370" s="395">
        <f t="shared" ca="1" si="1992"/>
        <v>0</v>
      </c>
      <c r="L1370" s="395">
        <f t="shared" ca="1" si="1993"/>
        <v>0</v>
      </c>
      <c r="M1370" s="395">
        <f t="shared" ca="1" si="1994"/>
        <v>0</v>
      </c>
      <c r="N1370" s="395">
        <f t="shared" ca="1" si="1995"/>
        <v>0</v>
      </c>
      <c r="O1370" s="395">
        <f t="shared" ca="1" si="1996"/>
        <v>0</v>
      </c>
      <c r="P1370" s="395">
        <f t="shared" ca="1" si="1997"/>
        <v>0</v>
      </c>
      <c r="Q1370" s="395">
        <f t="shared" ca="1" si="1998"/>
        <v>0</v>
      </c>
      <c r="R1370" s="395">
        <f t="shared" ca="1" si="1999"/>
        <v>0</v>
      </c>
      <c r="S1370" s="395">
        <f t="shared" ca="1" si="2000"/>
        <v>0</v>
      </c>
      <c r="T1370" s="395">
        <f t="shared" ca="1" si="2001"/>
        <v>0</v>
      </c>
      <c r="U1370" s="395">
        <f t="shared" ca="1" si="2002"/>
        <v>0</v>
      </c>
      <c r="V1370" s="395">
        <f t="shared" ca="1" si="2003"/>
        <v>0</v>
      </c>
      <c r="W1370" s="395">
        <f t="shared" ca="1" si="2004"/>
        <v>0</v>
      </c>
      <c r="X1370" s="249"/>
      <c r="Y1370" s="249"/>
      <c r="Z1370" s="249"/>
      <c r="AA1370" s="249"/>
      <c r="AB1370" s="249"/>
    </row>
    <row r="1371" spans="1:28" hidden="1" outlineLevel="1">
      <c r="A1371" s="331">
        <v>2</v>
      </c>
      <c r="B1371" s="309" t="str">
        <f t="shared" ca="1" si="2005"/>
        <v>Depreciated Net Capex 2014</v>
      </c>
      <c r="C1371" s="398"/>
      <c r="D1371" s="399"/>
      <c r="E1371" s="397">
        <f ca="1">(E1364*((1+E$11)^0.5)/E$10)</f>
        <v>0</v>
      </c>
      <c r="F1371" s="395">
        <f ca="1">IF(E1395="n/a",E1371,IFERROR(IF((OFFSET($C1371,0,$A1371))&lt;0,
MIN(0,E1371-(OFFSET($C1371,0,$A1371)/(OFFSET($C1366,-$A1370,$A1371)))),
MAX(0,E1371-(OFFSET($C1371,0,$A1371)/(OFFSET($C1366,-$A1370,$A1371))))),0))</f>
        <v>0</v>
      </c>
      <c r="G1371" s="395">
        <f t="shared" ca="1" si="1988"/>
        <v>0</v>
      </c>
      <c r="H1371" s="395">
        <f t="shared" ca="1" si="1989"/>
        <v>0</v>
      </c>
      <c r="I1371" s="395">
        <f t="shared" ca="1" si="1990"/>
        <v>0</v>
      </c>
      <c r="J1371" s="395">
        <f t="shared" ca="1" si="1991"/>
        <v>0</v>
      </c>
      <c r="K1371" s="395">
        <f t="shared" ca="1" si="1992"/>
        <v>0</v>
      </c>
      <c r="L1371" s="395">
        <f t="shared" ca="1" si="1993"/>
        <v>0</v>
      </c>
      <c r="M1371" s="395">
        <f t="shared" ca="1" si="1994"/>
        <v>0</v>
      </c>
      <c r="N1371" s="395">
        <f t="shared" ca="1" si="1995"/>
        <v>0</v>
      </c>
      <c r="O1371" s="395">
        <f t="shared" ca="1" si="1996"/>
        <v>0</v>
      </c>
      <c r="P1371" s="395">
        <f t="shared" ca="1" si="1997"/>
        <v>0</v>
      </c>
      <c r="Q1371" s="395">
        <f t="shared" ca="1" si="1998"/>
        <v>0</v>
      </c>
      <c r="R1371" s="395">
        <f t="shared" ca="1" si="1999"/>
        <v>0</v>
      </c>
      <c r="S1371" s="395">
        <f t="shared" ca="1" si="2000"/>
        <v>0</v>
      </c>
      <c r="T1371" s="395">
        <f t="shared" ca="1" si="2001"/>
        <v>0</v>
      </c>
      <c r="U1371" s="395">
        <f t="shared" ca="1" si="2002"/>
        <v>0</v>
      </c>
      <c r="V1371" s="395">
        <f t="shared" ca="1" si="2003"/>
        <v>0</v>
      </c>
      <c r="W1371" s="395">
        <f t="shared" ca="1" si="2004"/>
        <v>0</v>
      </c>
      <c r="X1371" s="334"/>
      <c r="Y1371" s="249"/>
      <c r="Z1371" s="249"/>
      <c r="AA1371" s="249"/>
      <c r="AB1371" s="249"/>
    </row>
    <row r="1372" spans="1:28" hidden="1" outlineLevel="1">
      <c r="A1372" s="331">
        <v>3</v>
      </c>
      <c r="B1372" s="309" t="str">
        <f t="shared" ca="1" si="2005"/>
        <v>Depreciated Net Capex 2015</v>
      </c>
      <c r="C1372" s="398"/>
      <c r="D1372" s="398"/>
      <c r="E1372" s="399"/>
      <c r="F1372" s="400">
        <f ca="1">($F1364*((1+F$11)^0.5)/F$10)</f>
        <v>0</v>
      </c>
      <c r="G1372" s="395">
        <f ca="1">IF(F1396="n/a",F1372,IFERROR(IF((OFFSET($C1372,0,$A1372))&lt;0,
MIN(0,F1372-(OFFSET($C1372,0,$A1372)/(OFFSET($C1367,-$A1371,$A1372)))),
MAX(0,F1372-(OFFSET($C1372,0,$A1372)/(OFFSET($C1367,-$A1371,$A1372))))),0))</f>
        <v>0</v>
      </c>
      <c r="H1372" s="395">
        <f t="shared" ca="1" si="1989"/>
        <v>0</v>
      </c>
      <c r="I1372" s="395">
        <f t="shared" ca="1" si="1990"/>
        <v>0</v>
      </c>
      <c r="J1372" s="395">
        <f t="shared" ca="1" si="1991"/>
        <v>0</v>
      </c>
      <c r="K1372" s="395">
        <f t="shared" ca="1" si="1992"/>
        <v>0</v>
      </c>
      <c r="L1372" s="395">
        <f t="shared" ca="1" si="1993"/>
        <v>0</v>
      </c>
      <c r="M1372" s="395">
        <f t="shared" ca="1" si="1994"/>
        <v>0</v>
      </c>
      <c r="N1372" s="395">
        <f t="shared" ca="1" si="1995"/>
        <v>0</v>
      </c>
      <c r="O1372" s="395">
        <f t="shared" ca="1" si="1996"/>
        <v>0</v>
      </c>
      <c r="P1372" s="395">
        <f t="shared" ca="1" si="1997"/>
        <v>0</v>
      </c>
      <c r="Q1372" s="395">
        <f t="shared" ca="1" si="1998"/>
        <v>0</v>
      </c>
      <c r="R1372" s="395">
        <f t="shared" ca="1" si="1999"/>
        <v>0</v>
      </c>
      <c r="S1372" s="395">
        <f t="shared" ca="1" si="2000"/>
        <v>0</v>
      </c>
      <c r="T1372" s="395">
        <f t="shared" ca="1" si="2001"/>
        <v>0</v>
      </c>
      <c r="U1372" s="395">
        <f t="shared" ca="1" si="2002"/>
        <v>0</v>
      </c>
      <c r="V1372" s="395">
        <f t="shared" ca="1" si="2003"/>
        <v>0</v>
      </c>
      <c r="W1372" s="395">
        <f t="shared" ca="1" si="2004"/>
        <v>0</v>
      </c>
      <c r="X1372" s="334"/>
      <c r="Y1372" s="334"/>
      <c r="Z1372" s="249"/>
      <c r="AA1372" s="249"/>
      <c r="AB1372" s="249"/>
    </row>
    <row r="1373" spans="1:28" hidden="1" outlineLevel="1">
      <c r="A1373" s="331">
        <v>4</v>
      </c>
      <c r="B1373" s="309" t="str">
        <f t="shared" ca="1" si="2005"/>
        <v>Depreciated Net Capex 2016</v>
      </c>
      <c r="C1373" s="398"/>
      <c r="D1373" s="398"/>
      <c r="E1373" s="398"/>
      <c r="F1373" s="399"/>
      <c r="G1373" s="400">
        <f ca="1">($G1364*((1+G$11)^0.5)/G$10)</f>
        <v>0</v>
      </c>
      <c r="H1373" s="395">
        <f ca="1">IF(G1397="n/a",G1373,IFERROR(IF((OFFSET($C1373,0,$A1373))&lt;0,
MIN(0,G1373-(OFFSET($C1373,0,$A1373)/(OFFSET($C1368,-$A1372,$A1373)))),
MAX(0,G1373-(OFFSET($C1373,0,$A1373)/(OFFSET($C1368,-$A1372,$A1373))))),0))</f>
        <v>0</v>
      </c>
      <c r="I1373" s="395">
        <f t="shared" ca="1" si="1990"/>
        <v>0</v>
      </c>
      <c r="J1373" s="395">
        <f t="shared" ca="1" si="1991"/>
        <v>0</v>
      </c>
      <c r="K1373" s="395">
        <f t="shared" ca="1" si="1992"/>
        <v>0</v>
      </c>
      <c r="L1373" s="395">
        <f t="shared" ca="1" si="1993"/>
        <v>0</v>
      </c>
      <c r="M1373" s="395">
        <f t="shared" ca="1" si="1994"/>
        <v>0</v>
      </c>
      <c r="N1373" s="395">
        <f t="shared" ca="1" si="1995"/>
        <v>0</v>
      </c>
      <c r="O1373" s="395">
        <f t="shared" ca="1" si="1996"/>
        <v>0</v>
      </c>
      <c r="P1373" s="395">
        <f t="shared" ca="1" si="1997"/>
        <v>0</v>
      </c>
      <c r="Q1373" s="395">
        <f t="shared" ca="1" si="1998"/>
        <v>0</v>
      </c>
      <c r="R1373" s="395">
        <f t="shared" ca="1" si="1999"/>
        <v>0</v>
      </c>
      <c r="S1373" s="395">
        <f t="shared" ca="1" si="2000"/>
        <v>0</v>
      </c>
      <c r="T1373" s="395">
        <f t="shared" ca="1" si="2001"/>
        <v>0</v>
      </c>
      <c r="U1373" s="395">
        <f t="shared" ca="1" si="2002"/>
        <v>0</v>
      </c>
      <c r="V1373" s="395">
        <f t="shared" ca="1" si="2003"/>
        <v>0</v>
      </c>
      <c r="W1373" s="395">
        <f t="shared" ca="1" si="2004"/>
        <v>0</v>
      </c>
      <c r="X1373" s="334"/>
      <c r="Y1373" s="334"/>
      <c r="Z1373" s="334"/>
      <c r="AA1373" s="249"/>
      <c r="AB1373" s="249"/>
    </row>
    <row r="1374" spans="1:28" hidden="1" outlineLevel="1">
      <c r="A1374" s="331">
        <v>5</v>
      </c>
      <c r="B1374" s="309" t="str">
        <f t="shared" ca="1" si="2005"/>
        <v>Depreciated Net Capex 2017</v>
      </c>
      <c r="C1374" s="398"/>
      <c r="D1374" s="398"/>
      <c r="E1374" s="398"/>
      <c r="F1374" s="398"/>
      <c r="G1374" s="399"/>
      <c r="H1374" s="400">
        <f ca="1">(H1364*((1+H$11)^0.5)/H$10)</f>
        <v>0</v>
      </c>
      <c r="I1374" s="395">
        <f ca="1">IF(H1398="n/a",H1374,IFERROR(IF((OFFSET($C1374,0,$A1374))&lt;0,
MIN(0,H1374-(OFFSET($C1374,0,$A1374)/(OFFSET($C1369,-$A1373,$A1374)))),
MAX(0,H1374-(OFFSET($C1374,0,$A1374)/(OFFSET($C1369,-$A1373,$A1374))))),0))</f>
        <v>0</v>
      </c>
      <c r="J1374" s="395">
        <f t="shared" ca="1" si="1991"/>
        <v>0</v>
      </c>
      <c r="K1374" s="395">
        <f t="shared" ca="1" si="1992"/>
        <v>0</v>
      </c>
      <c r="L1374" s="395">
        <f t="shared" ca="1" si="1993"/>
        <v>0</v>
      </c>
      <c r="M1374" s="395">
        <f t="shared" ca="1" si="1994"/>
        <v>0</v>
      </c>
      <c r="N1374" s="395">
        <f t="shared" ca="1" si="1995"/>
        <v>0</v>
      </c>
      <c r="O1374" s="395">
        <f t="shared" ca="1" si="1996"/>
        <v>0</v>
      </c>
      <c r="P1374" s="395">
        <f t="shared" ca="1" si="1997"/>
        <v>0</v>
      </c>
      <c r="Q1374" s="395">
        <f t="shared" ca="1" si="1998"/>
        <v>0</v>
      </c>
      <c r="R1374" s="395">
        <f t="shared" ca="1" si="1999"/>
        <v>0</v>
      </c>
      <c r="S1374" s="395">
        <f t="shared" ca="1" si="2000"/>
        <v>0</v>
      </c>
      <c r="T1374" s="395">
        <f t="shared" ca="1" si="2001"/>
        <v>0</v>
      </c>
      <c r="U1374" s="395">
        <f t="shared" ca="1" si="2002"/>
        <v>0</v>
      </c>
      <c r="V1374" s="395">
        <f t="shared" ca="1" si="2003"/>
        <v>0</v>
      </c>
      <c r="W1374" s="395">
        <f t="shared" ca="1" si="2004"/>
        <v>0</v>
      </c>
      <c r="X1374" s="334"/>
      <c r="Y1374" s="334"/>
      <c r="Z1374" s="334"/>
      <c r="AA1374" s="249"/>
      <c r="AB1374" s="249"/>
    </row>
    <row r="1375" spans="1:28" hidden="1" outlineLevel="1">
      <c r="A1375" s="331">
        <v>6</v>
      </c>
      <c r="B1375" s="309" t="str">
        <f t="shared" ca="1" si="2005"/>
        <v>Depreciated Net Capex 2018</v>
      </c>
      <c r="C1375" s="398"/>
      <c r="D1375" s="398"/>
      <c r="E1375" s="398"/>
      <c r="F1375" s="398"/>
      <c r="G1375" s="398"/>
      <c r="H1375" s="399"/>
      <c r="I1375" s="400">
        <f ca="1">(I1364*((1+I$11)^0.5)/I$10)</f>
        <v>0</v>
      </c>
      <c r="J1375" s="395">
        <f ca="1">IF(I1399="n/a",I1375,IFERROR(IF((OFFSET($C1375,0,$A1375))&lt;0,
MIN(0,I1375-(OFFSET($C1375,0,$A1375)/(OFFSET($C1370,-$A1374,$A1375)))),
MAX(0,I1375-(OFFSET($C1375,0,$A1375)/(OFFSET($C1370,-$A1374,$A1375))))),0))</f>
        <v>0</v>
      </c>
      <c r="K1375" s="395">
        <f t="shared" ca="1" si="1992"/>
        <v>0</v>
      </c>
      <c r="L1375" s="395">
        <f t="shared" ca="1" si="1993"/>
        <v>0</v>
      </c>
      <c r="M1375" s="395">
        <f t="shared" ca="1" si="1994"/>
        <v>0</v>
      </c>
      <c r="N1375" s="395">
        <f t="shared" ca="1" si="1995"/>
        <v>0</v>
      </c>
      <c r="O1375" s="395">
        <f t="shared" ca="1" si="1996"/>
        <v>0</v>
      </c>
      <c r="P1375" s="395">
        <f t="shared" ca="1" si="1997"/>
        <v>0</v>
      </c>
      <c r="Q1375" s="395">
        <f t="shared" ca="1" si="1998"/>
        <v>0</v>
      </c>
      <c r="R1375" s="395">
        <f t="shared" ca="1" si="1999"/>
        <v>0</v>
      </c>
      <c r="S1375" s="395">
        <f t="shared" ca="1" si="2000"/>
        <v>0</v>
      </c>
      <c r="T1375" s="395">
        <f t="shared" ca="1" si="2001"/>
        <v>0</v>
      </c>
      <c r="U1375" s="395">
        <f t="shared" ca="1" si="2002"/>
        <v>0</v>
      </c>
      <c r="V1375" s="395">
        <f t="shared" ca="1" si="2003"/>
        <v>0</v>
      </c>
      <c r="W1375" s="395">
        <f t="shared" ca="1" si="2004"/>
        <v>0</v>
      </c>
      <c r="X1375" s="334"/>
      <c r="Y1375" s="334"/>
      <c r="Z1375" s="334"/>
      <c r="AA1375" s="249"/>
      <c r="AB1375" s="249"/>
    </row>
    <row r="1376" spans="1:28" hidden="1" outlineLevel="1">
      <c r="A1376" s="331">
        <v>7</v>
      </c>
      <c r="B1376" s="309" t="str">
        <f t="shared" ca="1" si="2005"/>
        <v>Depreciated Net Capex 2019</v>
      </c>
      <c r="C1376" s="398"/>
      <c r="D1376" s="398"/>
      <c r="E1376" s="398"/>
      <c r="F1376" s="398"/>
      <c r="G1376" s="398"/>
      <c r="H1376" s="398"/>
      <c r="I1376" s="399"/>
      <c r="J1376" s="400">
        <f ca="1">(J1364*((1+J$11)^0.5)/J$10)</f>
        <v>0</v>
      </c>
      <c r="K1376" s="395">
        <f ca="1">IF(J1400="n/a",J1376,IFERROR(IF((OFFSET($C1376,0,$A1376))&lt;0,
MIN(0,J1376-(OFFSET($C1376,0,$A1376)/(OFFSET($C1371,-$A1375,$A1376)))),
MAX(0,J1376-(OFFSET($C1376,0,$A1376)/(OFFSET($C1371,-$A1375,$A1376))))),0))</f>
        <v>0</v>
      </c>
      <c r="L1376" s="395">
        <f t="shared" ca="1" si="1993"/>
        <v>0</v>
      </c>
      <c r="M1376" s="395">
        <f t="shared" ca="1" si="1994"/>
        <v>0</v>
      </c>
      <c r="N1376" s="395">
        <f t="shared" ca="1" si="1995"/>
        <v>0</v>
      </c>
      <c r="O1376" s="395">
        <f t="shared" ca="1" si="1996"/>
        <v>0</v>
      </c>
      <c r="P1376" s="395">
        <f t="shared" ca="1" si="1997"/>
        <v>0</v>
      </c>
      <c r="Q1376" s="395">
        <f t="shared" ca="1" si="1998"/>
        <v>0</v>
      </c>
      <c r="R1376" s="395">
        <f t="shared" ca="1" si="1999"/>
        <v>0</v>
      </c>
      <c r="S1376" s="395">
        <f t="shared" ca="1" si="2000"/>
        <v>0</v>
      </c>
      <c r="T1376" s="395">
        <f t="shared" ca="1" si="2001"/>
        <v>0</v>
      </c>
      <c r="U1376" s="395">
        <f t="shared" ca="1" si="2002"/>
        <v>0</v>
      </c>
      <c r="V1376" s="395">
        <f t="shared" ca="1" si="2003"/>
        <v>0</v>
      </c>
      <c r="W1376" s="395">
        <f t="shared" ca="1" si="2004"/>
        <v>0</v>
      </c>
      <c r="X1376" s="334"/>
      <c r="Y1376" s="334"/>
      <c r="Z1376" s="334"/>
      <c r="AA1376" s="249"/>
      <c r="AB1376" s="249"/>
    </row>
    <row r="1377" spans="1:28" hidden="1" outlineLevel="1">
      <c r="A1377" s="331">
        <v>8</v>
      </c>
      <c r="B1377" s="309" t="str">
        <f t="shared" ca="1" si="2005"/>
        <v>Depreciated Net Capex 2020</v>
      </c>
      <c r="C1377" s="398"/>
      <c r="D1377" s="398"/>
      <c r="E1377" s="398"/>
      <c r="F1377" s="398"/>
      <c r="G1377" s="398"/>
      <c r="H1377" s="398"/>
      <c r="I1377" s="398"/>
      <c r="J1377" s="399"/>
      <c r="K1377" s="400">
        <f ca="1">(K1364*((1+K$11)^0.5)/K$10)</f>
        <v>0</v>
      </c>
      <c r="L1377" s="395">
        <f ca="1">IF(K1401="n/a",K1377,IFERROR(IF((OFFSET($C1377,0,$A1377))&lt;0,
MIN(0,K1377-(OFFSET($C1377,0,$A1377)/(OFFSET($C1372,-$A1376,$A1377)))),
MAX(0,K1377-(OFFSET($C1377,0,$A1377)/(OFFSET($C1372,-$A1376,$A1377))))),0))</f>
        <v>0</v>
      </c>
      <c r="M1377" s="395">
        <f t="shared" ca="1" si="1994"/>
        <v>0</v>
      </c>
      <c r="N1377" s="395">
        <f t="shared" ca="1" si="1995"/>
        <v>0</v>
      </c>
      <c r="O1377" s="395">
        <f t="shared" ca="1" si="1996"/>
        <v>0</v>
      </c>
      <c r="P1377" s="395">
        <f t="shared" ca="1" si="1997"/>
        <v>0</v>
      </c>
      <c r="Q1377" s="395">
        <f t="shared" ca="1" si="1998"/>
        <v>0</v>
      </c>
      <c r="R1377" s="395">
        <f t="shared" ca="1" si="1999"/>
        <v>0</v>
      </c>
      <c r="S1377" s="395">
        <f t="shared" ca="1" si="2000"/>
        <v>0</v>
      </c>
      <c r="T1377" s="395">
        <f t="shared" ca="1" si="2001"/>
        <v>0</v>
      </c>
      <c r="U1377" s="395">
        <f t="shared" ca="1" si="2002"/>
        <v>0</v>
      </c>
      <c r="V1377" s="395">
        <f t="shared" ca="1" si="2003"/>
        <v>0</v>
      </c>
      <c r="W1377" s="395">
        <f t="shared" ca="1" si="2004"/>
        <v>0</v>
      </c>
      <c r="X1377" s="334"/>
      <c r="Y1377" s="334"/>
      <c r="Z1377" s="334"/>
      <c r="AA1377" s="249"/>
      <c r="AB1377" s="249"/>
    </row>
    <row r="1378" spans="1:28" hidden="1" outlineLevel="1">
      <c r="A1378" s="331">
        <v>9</v>
      </c>
      <c r="B1378" s="309" t="str">
        <f t="shared" ca="1" si="2005"/>
        <v>Depreciated Net Capex 2021</v>
      </c>
      <c r="C1378" s="398"/>
      <c r="D1378" s="398"/>
      <c r="E1378" s="398"/>
      <c r="F1378" s="398"/>
      <c r="G1378" s="398"/>
      <c r="H1378" s="398"/>
      <c r="I1378" s="398"/>
      <c r="J1378" s="398"/>
      <c r="K1378" s="399"/>
      <c r="L1378" s="400">
        <f ca="1">(L1364*((1+L$11)^0.5)/L$10)</f>
        <v>0</v>
      </c>
      <c r="M1378" s="395">
        <f ca="1">IF(L1402="n/a",L1378,IFERROR(IF((OFFSET($C1378,0,$A1378))&lt;0,
MIN(0,L1378-(OFFSET($C1378,0,$A1378)/(OFFSET($C1373,-$A1377,$A1378)))),
MAX(0,L1378-(OFFSET($C1378,0,$A1378)/(OFFSET($C1373,-$A1377,$A1378))))),0))</f>
        <v>0</v>
      </c>
      <c r="N1378" s="395">
        <f t="shared" ca="1" si="1995"/>
        <v>0</v>
      </c>
      <c r="O1378" s="395">
        <f t="shared" ca="1" si="1996"/>
        <v>0</v>
      </c>
      <c r="P1378" s="395">
        <f t="shared" ca="1" si="1997"/>
        <v>0</v>
      </c>
      <c r="Q1378" s="395">
        <f t="shared" ca="1" si="1998"/>
        <v>0</v>
      </c>
      <c r="R1378" s="395">
        <f t="shared" ca="1" si="1999"/>
        <v>0</v>
      </c>
      <c r="S1378" s="395">
        <f t="shared" ca="1" si="2000"/>
        <v>0</v>
      </c>
      <c r="T1378" s="395">
        <f t="shared" ca="1" si="2001"/>
        <v>0</v>
      </c>
      <c r="U1378" s="395">
        <f t="shared" ca="1" si="2002"/>
        <v>0</v>
      </c>
      <c r="V1378" s="395">
        <f t="shared" ca="1" si="2003"/>
        <v>0</v>
      </c>
      <c r="W1378" s="395">
        <f t="shared" ca="1" si="2004"/>
        <v>0</v>
      </c>
      <c r="X1378" s="334"/>
      <c r="Y1378" s="334"/>
      <c r="Z1378" s="334"/>
      <c r="AA1378" s="249"/>
      <c r="AB1378" s="249"/>
    </row>
    <row r="1379" spans="1:28" hidden="1" outlineLevel="1">
      <c r="A1379" s="331">
        <v>10</v>
      </c>
      <c r="B1379" s="309" t="str">
        <f t="shared" ca="1" si="2005"/>
        <v>Depreciated Net Capex 2022</v>
      </c>
      <c r="C1379" s="398"/>
      <c r="D1379" s="398"/>
      <c r="E1379" s="398"/>
      <c r="F1379" s="398"/>
      <c r="G1379" s="398"/>
      <c r="H1379" s="398"/>
      <c r="I1379" s="398"/>
      <c r="J1379" s="398"/>
      <c r="K1379" s="398"/>
      <c r="L1379" s="399"/>
      <c r="M1379" s="400">
        <f ca="1">(M1364*((1+M$11)^0.5)/M$10)</f>
        <v>0</v>
      </c>
      <c r="N1379" s="395">
        <f ca="1">IF(M1403="n/a",M1379,IFERROR(IF((OFFSET($C1379,0,$A1379))&lt;0,
MIN(0,M1379-(OFFSET($C1379,0,$A1379)/(OFFSET($C1374,-$A1378,$A1379)))),
MAX(0,M1379-(OFFSET($C1379,0,$A1379)/(OFFSET($C1374,-$A1378,$A1379))))),0))</f>
        <v>0</v>
      </c>
      <c r="O1379" s="395">
        <f t="shared" ca="1" si="1996"/>
        <v>0</v>
      </c>
      <c r="P1379" s="395">
        <f t="shared" ca="1" si="1997"/>
        <v>0</v>
      </c>
      <c r="Q1379" s="395">
        <f t="shared" ca="1" si="1998"/>
        <v>0</v>
      </c>
      <c r="R1379" s="395">
        <f t="shared" ca="1" si="1999"/>
        <v>0</v>
      </c>
      <c r="S1379" s="395">
        <f t="shared" ca="1" si="2000"/>
        <v>0</v>
      </c>
      <c r="T1379" s="395">
        <f t="shared" ca="1" si="2001"/>
        <v>0</v>
      </c>
      <c r="U1379" s="395">
        <f t="shared" ca="1" si="2002"/>
        <v>0</v>
      </c>
      <c r="V1379" s="395">
        <f t="shared" ca="1" si="2003"/>
        <v>0</v>
      </c>
      <c r="W1379" s="395">
        <f t="shared" ca="1" si="2004"/>
        <v>0</v>
      </c>
      <c r="X1379" s="334"/>
      <c r="Y1379" s="334"/>
      <c r="Z1379" s="334"/>
      <c r="AA1379" s="249"/>
      <c r="AB1379" s="249"/>
    </row>
    <row r="1380" spans="1:28" hidden="1" outlineLevel="1">
      <c r="A1380" s="331">
        <v>11</v>
      </c>
      <c r="B1380" s="309" t="str">
        <f t="shared" ca="1" si="2005"/>
        <v>Depreciated Net Capex 2023</v>
      </c>
      <c r="C1380" s="398"/>
      <c r="D1380" s="398"/>
      <c r="E1380" s="398"/>
      <c r="F1380" s="398"/>
      <c r="G1380" s="398"/>
      <c r="H1380" s="398"/>
      <c r="I1380" s="398"/>
      <c r="J1380" s="398"/>
      <c r="K1380" s="398"/>
      <c r="L1380" s="398"/>
      <c r="M1380" s="399"/>
      <c r="N1380" s="400">
        <f>(N1364*((1+N$11)^0.5)/N$10)</f>
        <v>0</v>
      </c>
      <c r="O1380" s="395">
        <f ca="1">IF(N1404="n/a",N1380,IFERROR(IF((OFFSET($C1380,0,$A1380))&lt;0,
MIN(0,N1380-(OFFSET($C1380,0,$A1380)/(OFFSET($C1375,-$A1379,$A1380)))),
MAX(0,N1380-(OFFSET($C1380,0,$A1380)/(OFFSET($C1375,-$A1379,$A1380))))),0))</f>
        <v>0</v>
      </c>
      <c r="P1380" s="395">
        <f t="shared" ca="1" si="1997"/>
        <v>0</v>
      </c>
      <c r="Q1380" s="395">
        <f t="shared" ca="1" si="1998"/>
        <v>0</v>
      </c>
      <c r="R1380" s="395">
        <f t="shared" ca="1" si="1999"/>
        <v>0</v>
      </c>
      <c r="S1380" s="395">
        <f t="shared" ca="1" si="2000"/>
        <v>0</v>
      </c>
      <c r="T1380" s="395">
        <f t="shared" ca="1" si="2001"/>
        <v>0</v>
      </c>
      <c r="U1380" s="395">
        <f t="shared" ca="1" si="2002"/>
        <v>0</v>
      </c>
      <c r="V1380" s="395">
        <f t="shared" ca="1" si="2003"/>
        <v>0</v>
      </c>
      <c r="W1380" s="395">
        <f t="shared" ca="1" si="2004"/>
        <v>0</v>
      </c>
      <c r="X1380" s="334"/>
      <c r="Y1380" s="334"/>
      <c r="Z1380" s="334"/>
      <c r="AA1380" s="249"/>
      <c r="AB1380" s="249"/>
    </row>
    <row r="1381" spans="1:28" hidden="1" outlineLevel="1">
      <c r="A1381" s="331">
        <v>12</v>
      </c>
      <c r="B1381" s="309" t="str">
        <f t="shared" ca="1" si="2005"/>
        <v>Depreciated Net Capex 2024</v>
      </c>
      <c r="C1381" s="398"/>
      <c r="D1381" s="398"/>
      <c r="E1381" s="398"/>
      <c r="F1381" s="398"/>
      <c r="G1381" s="398"/>
      <c r="H1381" s="398"/>
      <c r="I1381" s="398"/>
      <c r="J1381" s="398"/>
      <c r="K1381" s="398"/>
      <c r="L1381" s="398"/>
      <c r="M1381" s="398"/>
      <c r="N1381" s="399"/>
      <c r="O1381" s="400">
        <f>(O1364*((1+O$11)^0.5)/O$10)</f>
        <v>0</v>
      </c>
      <c r="P1381" s="395">
        <f ca="1">IF(O1405="n/a",O1381,IFERROR(IF((OFFSET($C1381,0,$A1381))&lt;0,
MIN(0,O1381-(OFFSET($C1381,0,$A1381)/(OFFSET($C1376,-$A1380,$A1381)))),
MAX(0,O1381-(OFFSET($C1381,0,$A1381)/(OFFSET($C1376,-$A1380,$A1381))))),0))</f>
        <v>0</v>
      </c>
      <c r="Q1381" s="395">
        <f t="shared" ca="1" si="1998"/>
        <v>0</v>
      </c>
      <c r="R1381" s="395">
        <f t="shared" ca="1" si="1999"/>
        <v>0</v>
      </c>
      <c r="S1381" s="395">
        <f t="shared" ca="1" si="2000"/>
        <v>0</v>
      </c>
      <c r="T1381" s="395">
        <f t="shared" ca="1" si="2001"/>
        <v>0</v>
      </c>
      <c r="U1381" s="395">
        <f t="shared" ca="1" si="2002"/>
        <v>0</v>
      </c>
      <c r="V1381" s="395">
        <f t="shared" ca="1" si="2003"/>
        <v>0</v>
      </c>
      <c r="W1381" s="395">
        <f t="shared" ca="1" si="2004"/>
        <v>0</v>
      </c>
      <c r="X1381" s="334"/>
      <c r="Y1381" s="334"/>
      <c r="Z1381" s="334"/>
      <c r="AA1381" s="249"/>
      <c r="AB1381" s="249"/>
    </row>
    <row r="1382" spans="1:28" hidden="1" outlineLevel="1">
      <c r="A1382" s="331">
        <v>13</v>
      </c>
      <c r="B1382" s="309" t="str">
        <f t="shared" ca="1" si="2005"/>
        <v>Depreciated Net Capex 2025</v>
      </c>
      <c r="C1382" s="398"/>
      <c r="D1382" s="398"/>
      <c r="E1382" s="398"/>
      <c r="F1382" s="398"/>
      <c r="G1382" s="398"/>
      <c r="H1382" s="398"/>
      <c r="I1382" s="398"/>
      <c r="J1382" s="398"/>
      <c r="K1382" s="398"/>
      <c r="L1382" s="398"/>
      <c r="M1382" s="398"/>
      <c r="N1382" s="398"/>
      <c r="O1382" s="399"/>
      <c r="P1382" s="400">
        <f>(P1364*((1+P$11)^0.5)/P$10)</f>
        <v>0</v>
      </c>
      <c r="Q1382" s="395">
        <f ca="1">IF(P1406="n/a",P1382,IFERROR(IF((OFFSET($C1382,0,$A1382))&lt;0,
MIN(0,P1382-(OFFSET($C1382,0,$A1382)/(OFFSET($C1377,-$A1381,$A1382)))),
MAX(0,P1382-(OFFSET($C1382,0,$A1382)/(OFFSET($C1377,-$A1381,$A1382))))),0))</f>
        <v>0</v>
      </c>
      <c r="R1382" s="395">
        <f t="shared" ca="1" si="1999"/>
        <v>0</v>
      </c>
      <c r="S1382" s="395">
        <f t="shared" ca="1" si="2000"/>
        <v>0</v>
      </c>
      <c r="T1382" s="395">
        <f t="shared" ca="1" si="2001"/>
        <v>0</v>
      </c>
      <c r="U1382" s="395">
        <f t="shared" ca="1" si="2002"/>
        <v>0</v>
      </c>
      <c r="V1382" s="395">
        <f t="shared" ca="1" si="2003"/>
        <v>0</v>
      </c>
      <c r="W1382" s="395">
        <f t="shared" ca="1" si="2004"/>
        <v>0</v>
      </c>
      <c r="X1382" s="334"/>
      <c r="Y1382" s="334"/>
      <c r="Z1382" s="334"/>
      <c r="AA1382" s="249"/>
      <c r="AB1382" s="249"/>
    </row>
    <row r="1383" spans="1:28" hidden="1" outlineLevel="1">
      <c r="A1383" s="331">
        <v>14</v>
      </c>
      <c r="B1383" s="309" t="str">
        <f t="shared" ca="1" si="2005"/>
        <v>Depreciated Net Capex 2026</v>
      </c>
      <c r="C1383" s="398"/>
      <c r="D1383" s="398"/>
      <c r="E1383" s="398"/>
      <c r="F1383" s="398"/>
      <c r="G1383" s="398"/>
      <c r="H1383" s="398"/>
      <c r="I1383" s="398"/>
      <c r="J1383" s="398"/>
      <c r="K1383" s="398"/>
      <c r="L1383" s="398"/>
      <c r="M1383" s="398"/>
      <c r="N1383" s="398"/>
      <c r="O1383" s="398"/>
      <c r="P1383" s="399"/>
      <c r="Q1383" s="400">
        <f>(Q1364*((1+Q$11)^0.5)/Q$10)</f>
        <v>0</v>
      </c>
      <c r="R1383" s="395">
        <f ca="1">IF(Q1407="n/a",Q1383,IFERROR(IF((OFFSET($C1383,0,$A1383))&lt;0,
MIN(0,Q1383-(OFFSET($C1383,0,$A1383)/(OFFSET($C1378,-$A1382,$A1383)))),
MAX(0,Q1383-(OFFSET($C1383,0,$A1383)/(OFFSET($C1378,-$A1382,$A1383))))),0))</f>
        <v>0</v>
      </c>
      <c r="S1383" s="395">
        <f t="shared" ca="1" si="2000"/>
        <v>0</v>
      </c>
      <c r="T1383" s="395">
        <f t="shared" ca="1" si="2001"/>
        <v>0</v>
      </c>
      <c r="U1383" s="395">
        <f t="shared" ca="1" si="2002"/>
        <v>0</v>
      </c>
      <c r="V1383" s="395">
        <f t="shared" ca="1" si="2003"/>
        <v>0</v>
      </c>
      <c r="W1383" s="395">
        <f t="shared" ca="1" si="2004"/>
        <v>0</v>
      </c>
      <c r="X1383" s="334"/>
      <c r="Y1383" s="334"/>
      <c r="Z1383" s="334"/>
      <c r="AA1383" s="249"/>
      <c r="AB1383" s="249"/>
    </row>
    <row r="1384" spans="1:28" hidden="1" outlineLevel="1">
      <c r="A1384" s="331">
        <v>15</v>
      </c>
      <c r="B1384" s="309" t="str">
        <f t="shared" ca="1" si="2005"/>
        <v>Depreciated Net Capex 2027</v>
      </c>
      <c r="C1384" s="398"/>
      <c r="D1384" s="398"/>
      <c r="E1384" s="398"/>
      <c r="F1384" s="398"/>
      <c r="G1384" s="398"/>
      <c r="H1384" s="398"/>
      <c r="I1384" s="398"/>
      <c r="J1384" s="398"/>
      <c r="K1384" s="398"/>
      <c r="L1384" s="398"/>
      <c r="M1384" s="398"/>
      <c r="N1384" s="398"/>
      <c r="O1384" s="398"/>
      <c r="P1384" s="398"/>
      <c r="Q1384" s="399"/>
      <c r="R1384" s="400">
        <f>(R1364*((1+R$11)^0.5)/R$10)</f>
        <v>0</v>
      </c>
      <c r="S1384" s="395">
        <f ca="1">IF(R1408="n/a",R1384,IFERROR(IF((OFFSET($C1384,0,$A1384))&lt;0,
MIN(0,R1384-(OFFSET($C1384,0,$A1384)/(OFFSET($C1379,-$A1383,$A1384)))),
MAX(0,R1384-(OFFSET($C1384,0,$A1384)/(OFFSET($C1379,-$A1383,$A1384))))),0))</f>
        <v>0</v>
      </c>
      <c r="T1384" s="395">
        <f t="shared" ca="1" si="2001"/>
        <v>0</v>
      </c>
      <c r="U1384" s="395">
        <f t="shared" ca="1" si="2002"/>
        <v>0</v>
      </c>
      <c r="V1384" s="395">
        <f t="shared" ca="1" si="2003"/>
        <v>0</v>
      </c>
      <c r="W1384" s="395">
        <f t="shared" ca="1" si="2004"/>
        <v>0</v>
      </c>
      <c r="X1384" s="334"/>
      <c r="Y1384" s="334"/>
      <c r="Z1384" s="334"/>
      <c r="AA1384" s="249"/>
      <c r="AB1384" s="249"/>
    </row>
    <row r="1385" spans="1:28" hidden="1" outlineLevel="1">
      <c r="A1385" s="331">
        <v>16</v>
      </c>
      <c r="B1385" s="309" t="str">
        <f t="shared" ca="1" si="2005"/>
        <v>Depreciated Net Capex 2028</v>
      </c>
      <c r="C1385" s="398"/>
      <c r="D1385" s="398"/>
      <c r="E1385" s="398"/>
      <c r="F1385" s="398"/>
      <c r="G1385" s="398"/>
      <c r="H1385" s="398"/>
      <c r="I1385" s="398"/>
      <c r="J1385" s="398"/>
      <c r="K1385" s="398"/>
      <c r="L1385" s="398"/>
      <c r="M1385" s="398"/>
      <c r="N1385" s="398"/>
      <c r="O1385" s="398"/>
      <c r="P1385" s="398"/>
      <c r="Q1385" s="398"/>
      <c r="R1385" s="399"/>
      <c r="S1385" s="400">
        <f>(S1364*((1+S$11)^0.5)/S$10)</f>
        <v>0</v>
      </c>
      <c r="T1385" s="395">
        <f ca="1">IF(S1409="n/a",S1385,IFERROR(IF((OFFSET($C1385,0,$A1385))&lt;0,
MIN(0,S1385-(OFFSET($C1385,0,$A1385)/(OFFSET($C1380,-$A1384,$A1385)))),
MAX(0,S1385-(OFFSET($C1385,0,$A1385)/(OFFSET($C1380,-$A1384,$A1385))))),0))</f>
        <v>0</v>
      </c>
      <c r="U1385" s="395">
        <f t="shared" ca="1" si="2002"/>
        <v>0</v>
      </c>
      <c r="V1385" s="395">
        <f t="shared" ca="1" si="2003"/>
        <v>0</v>
      </c>
      <c r="W1385" s="395">
        <f t="shared" ca="1" si="2004"/>
        <v>0</v>
      </c>
      <c r="X1385" s="334"/>
      <c r="Y1385" s="334"/>
      <c r="Z1385" s="334"/>
      <c r="AA1385" s="249"/>
      <c r="AB1385" s="249"/>
    </row>
    <row r="1386" spans="1:28" hidden="1" outlineLevel="1">
      <c r="A1386" s="331">
        <v>17</v>
      </c>
      <c r="B1386" s="309" t="str">
        <f t="shared" ca="1" si="2005"/>
        <v>Depreciated Net Capex 2029</v>
      </c>
      <c r="C1386" s="398"/>
      <c r="D1386" s="398"/>
      <c r="E1386" s="398"/>
      <c r="F1386" s="398"/>
      <c r="G1386" s="398"/>
      <c r="H1386" s="398"/>
      <c r="I1386" s="398"/>
      <c r="J1386" s="398"/>
      <c r="K1386" s="398"/>
      <c r="L1386" s="398"/>
      <c r="M1386" s="398"/>
      <c r="N1386" s="398"/>
      <c r="O1386" s="398"/>
      <c r="P1386" s="398"/>
      <c r="Q1386" s="398"/>
      <c r="R1386" s="398"/>
      <c r="S1386" s="399"/>
      <c r="T1386" s="400">
        <f>(T1364*((1+T$11)^0.5)/T$10)</f>
        <v>0</v>
      </c>
      <c r="U1386" s="395">
        <f ca="1">IF(T1410="n/a",T1386,IFERROR(IF((OFFSET($C1386,0,$A1386))&lt;0,
MIN(0,T1386-(OFFSET($C1386,0,$A1386)/(OFFSET($C1381,-$A1385,$A1386)))),
MAX(0,T1386-(OFFSET($C1386,0,$A1386)/(OFFSET($C1381,-$A1385,$A1386))))),0))</f>
        <v>0</v>
      </c>
      <c r="V1386" s="395">
        <f t="shared" ca="1" si="2003"/>
        <v>0</v>
      </c>
      <c r="W1386" s="395">
        <f t="shared" ca="1" si="2004"/>
        <v>0</v>
      </c>
      <c r="X1386" s="334"/>
      <c r="Y1386" s="334"/>
      <c r="Z1386" s="334"/>
      <c r="AA1386" s="249"/>
      <c r="AB1386" s="249"/>
    </row>
    <row r="1387" spans="1:28" hidden="1" outlineLevel="1">
      <c r="A1387" s="331">
        <v>18</v>
      </c>
      <c r="B1387" s="309" t="str">
        <f t="shared" ca="1" si="2005"/>
        <v>Depreciated Net Capex 2030</v>
      </c>
      <c r="C1387" s="398"/>
      <c r="D1387" s="398"/>
      <c r="E1387" s="398"/>
      <c r="F1387" s="398"/>
      <c r="G1387" s="398"/>
      <c r="H1387" s="398"/>
      <c r="I1387" s="398"/>
      <c r="J1387" s="398"/>
      <c r="K1387" s="398"/>
      <c r="L1387" s="398"/>
      <c r="M1387" s="398"/>
      <c r="N1387" s="398"/>
      <c r="O1387" s="398"/>
      <c r="P1387" s="398"/>
      <c r="Q1387" s="398"/>
      <c r="R1387" s="398"/>
      <c r="S1387" s="398"/>
      <c r="T1387" s="399"/>
      <c r="U1387" s="400">
        <f>(U1364*((1+U$11)^0.5)/U$10)</f>
        <v>0</v>
      </c>
      <c r="V1387" s="395">
        <f ca="1">IF(U1411="n/a",U1387,IFERROR(IF((OFFSET($C1387,0,$A1387))&lt;0,
MIN(0,U1387-(OFFSET($C1387,0,$A1387)/(OFFSET($C1382,-$A1386,$A1387)))),
MAX(0,U1387-(OFFSET($C1387,0,$A1387)/(OFFSET($C1382,-$A1386,$A1387))))),0))</f>
        <v>0</v>
      </c>
      <c r="W1387" s="395">
        <f t="shared" ca="1" si="2004"/>
        <v>0</v>
      </c>
      <c r="X1387" s="334"/>
      <c r="Y1387" s="334"/>
      <c r="Z1387" s="334"/>
      <c r="AA1387" s="249"/>
      <c r="AB1387" s="249"/>
    </row>
    <row r="1388" spans="1:28" hidden="1" outlineLevel="1">
      <c r="A1388" s="331">
        <v>19</v>
      </c>
      <c r="B1388" s="309" t="str">
        <f t="shared" ca="1" si="2005"/>
        <v>Depreciated Net Capex 2031</v>
      </c>
      <c r="C1388" s="398"/>
      <c r="D1388" s="398"/>
      <c r="E1388" s="398"/>
      <c r="F1388" s="398"/>
      <c r="G1388" s="398"/>
      <c r="H1388" s="398"/>
      <c r="I1388" s="398"/>
      <c r="J1388" s="398"/>
      <c r="K1388" s="398"/>
      <c r="L1388" s="398"/>
      <c r="M1388" s="398"/>
      <c r="N1388" s="398"/>
      <c r="O1388" s="398"/>
      <c r="P1388" s="398"/>
      <c r="Q1388" s="398"/>
      <c r="R1388" s="398"/>
      <c r="S1388" s="398"/>
      <c r="T1388" s="398"/>
      <c r="U1388" s="399"/>
      <c r="V1388" s="400">
        <f>(V1364*((1+V$11)^0.5)/V$10)</f>
        <v>0</v>
      </c>
      <c r="W1388" s="395">
        <f ca="1">IF(V1412="n/a",V1388,IFERROR(IF((OFFSET($C1388,0,$A1388))&lt;0,
MIN(0,V1388-(OFFSET($C1388,0,$A1388)/(OFFSET($C1383,-$A1387,$A1388)))),
MAX(0,V1388-(OFFSET($C1388,0,$A1388)/(OFFSET($C1383,-$A1387,$A1388))))),0))</f>
        <v>0</v>
      </c>
      <c r="X1388" s="334"/>
      <c r="Y1388" s="334"/>
      <c r="Z1388" s="334"/>
      <c r="AA1388" s="249"/>
      <c r="AB1388" s="249"/>
    </row>
    <row r="1389" spans="1:28" hidden="1" outlineLevel="1">
      <c r="A1389" s="331">
        <v>20</v>
      </c>
      <c r="B1389" s="309" t="str">
        <f ca="1">"Depreciated Net Capex "&amp;OFFSET($C$6,0,A1389)</f>
        <v>Depreciated Net Capex 2032</v>
      </c>
      <c r="C1389" s="398"/>
      <c r="D1389" s="398"/>
      <c r="E1389" s="398"/>
      <c r="F1389" s="398"/>
      <c r="G1389" s="398"/>
      <c r="H1389" s="398"/>
      <c r="I1389" s="398"/>
      <c r="J1389" s="398"/>
      <c r="K1389" s="398"/>
      <c r="L1389" s="398"/>
      <c r="M1389" s="398"/>
      <c r="N1389" s="398"/>
      <c r="O1389" s="398"/>
      <c r="P1389" s="398"/>
      <c r="Q1389" s="398"/>
      <c r="R1389" s="398"/>
      <c r="S1389" s="398"/>
      <c r="T1389" s="398"/>
      <c r="U1389" s="398"/>
      <c r="V1389" s="399"/>
      <c r="W1389" s="395">
        <f>(W1364*((1+W$11)^0.5)/W$10)</f>
        <v>0</v>
      </c>
      <c r="X1389" s="249"/>
      <c r="Y1389" s="249"/>
      <c r="Z1389" s="249"/>
      <c r="AA1389" s="249"/>
      <c r="AB1389" s="249"/>
    </row>
    <row r="1390" spans="1:28" hidden="1" outlineLevel="1">
      <c r="A1390" s="249"/>
      <c r="B1390" s="332"/>
      <c r="C1390" s="395"/>
      <c r="D1390" s="395"/>
      <c r="E1390" s="395"/>
      <c r="F1390" s="395"/>
      <c r="G1390" s="395"/>
      <c r="H1390" s="395"/>
      <c r="I1390" s="395"/>
      <c r="J1390" s="395"/>
      <c r="K1390" s="395"/>
      <c r="L1390" s="395"/>
      <c r="M1390" s="395"/>
      <c r="N1390" s="395"/>
      <c r="O1390" s="395"/>
      <c r="P1390" s="395"/>
      <c r="Q1390" s="395"/>
      <c r="R1390" s="395"/>
      <c r="S1390" s="395"/>
      <c r="T1390" s="395"/>
      <c r="U1390" s="395"/>
      <c r="V1390" s="395"/>
      <c r="W1390" s="395"/>
      <c r="X1390" s="249"/>
      <c r="Y1390" s="249"/>
      <c r="Z1390" s="249"/>
      <c r="AA1390" s="249"/>
      <c r="AB1390" s="249"/>
    </row>
    <row r="1391" spans="1:28" hidden="1" outlineLevel="1">
      <c r="A1391" s="249"/>
      <c r="B1391" s="332"/>
      <c r="C1391" s="395"/>
      <c r="D1391" s="395"/>
      <c r="E1391" s="395"/>
      <c r="F1391" s="395"/>
      <c r="G1391" s="395"/>
      <c r="H1391" s="395"/>
      <c r="I1391" s="395"/>
      <c r="J1391" s="395"/>
      <c r="K1391" s="395"/>
      <c r="L1391" s="395"/>
      <c r="M1391" s="395"/>
      <c r="N1391" s="395"/>
      <c r="O1391" s="395"/>
      <c r="P1391" s="395"/>
      <c r="Q1391" s="395"/>
      <c r="R1391" s="395"/>
      <c r="S1391" s="395"/>
      <c r="T1391" s="395"/>
      <c r="U1391" s="395"/>
      <c r="V1391" s="395"/>
      <c r="W1391" s="395"/>
      <c r="X1391" s="249"/>
      <c r="Y1391" s="249"/>
      <c r="Z1391" s="249"/>
      <c r="AA1391" s="249"/>
      <c r="AB1391" s="249"/>
    </row>
    <row r="1392" spans="1:28" hidden="1" outlineLevel="1">
      <c r="A1392" s="249"/>
      <c r="B1392" s="309" t="s">
        <v>298</v>
      </c>
      <c r="C1392" s="395"/>
      <c r="D1392" s="395">
        <f t="shared" ref="D1392" ca="1" si="2006">IF(C1392="n/a","n/a",IF(AND(C1392&lt;1,D1366=0),0,
IF(D1366=0,C1392-1,
IF(C1392&lt;1,D1367,
(((C1392-1)*(C1368-(C1368/(C1392))))+((D1366/D$10)*D1367))/(D1368)))))</f>
        <v>0</v>
      </c>
      <c r="E1392" s="395">
        <f t="shared" ref="E1392" ca="1" si="2007">IF(D1392="n/a","n/a",IF(AND(D1392&lt;1,E1366=0),0,
IF(E1366=0,D1392-1,
IF(D1392&lt;1,E1367,
(((D1392-1)*(D1368-(D1368/(D1392))))+((E1366/E$10)*E1367))/(E1368)))))</f>
        <v>0</v>
      </c>
      <c r="F1392" s="395">
        <f t="shared" ref="F1392" ca="1" si="2008">IF(E1392="n/a","n/a",IF(AND(E1392&lt;1,F1366=0),0,
IF(F1366=0,E1392-1,
IF(E1392&lt;1,F1367,
(((E1392-1)*(E1368-(E1368/(E1392))))+((F1366/F$10)*F1367))/(F1368)))))</f>
        <v>0</v>
      </c>
      <c r="G1392" s="395">
        <f t="shared" ref="G1392" ca="1" si="2009">IF(F1392="n/a","n/a",IF(AND(F1392&lt;1,G1366=0),0,
IF(G1366=0,F1392-1,
IF(F1392&lt;1,G1367,
(((F1392-1)*(F1368-(F1368/(F1392))))+((G1366/G$10)*G1367))/(G1368)))))</f>
        <v>0</v>
      </c>
      <c r="H1392" s="395">
        <f ca="1">IF(G1392="n/a","n/a",IF(AND(G1392&lt;1,H1366=0),0,
IF(H1366=0,G1392-1,
IF(G1392&lt;1,H1367,
(((G1392-1)*(G1368-(G1368/(G1392))))+((H1366/H$10)*H1367))/(H1368)))))</f>
        <v>0</v>
      </c>
      <c r="I1392" s="395">
        <f t="shared" ref="I1392" ca="1" si="2010">IF(H1392="n/a","n/a",IF(AND(H1392&lt;1,I1366=0),0,
IF(I1366=0,H1392-1,
IF(H1392&lt;1,I1367,
(((H1392-1)*(H1368-(H1368/(H1392))))+((I1366/I$10)*I1367))/(I1368)))))</f>
        <v>0</v>
      </c>
      <c r="J1392" s="395">
        <f t="shared" ref="J1392" ca="1" si="2011">IF(I1392="n/a","n/a",IF(AND(I1392&lt;1,J1366=0),0,
IF(J1366=0,I1392-1,
IF(I1392&lt;1,J1367,
(((I1392-1)*(I1368-(I1368/(I1392))))+((J1366/J$10)*J1367))/(J1368)))))</f>
        <v>0</v>
      </c>
      <c r="K1392" s="395">
        <f t="shared" ref="K1392" ca="1" si="2012">IF(J1392="n/a","n/a",IF(AND(J1392&lt;1,K1366=0),0,
IF(K1366=0,J1392-1,
IF(J1392&lt;1,K1367,
(((J1392-1)*(J1368-(J1368/(J1392))))+((K1366/K$10)*K1367))/(K1368)))))</f>
        <v>0</v>
      </c>
      <c r="L1392" s="395">
        <f t="shared" ref="L1392" ca="1" si="2013">IF(K1392="n/a","n/a",IF(AND(K1392&lt;1,L1366=0),0,
IF(L1366=0,K1392-1,
IF(K1392&lt;1,L1367,
(((K1392-1)*(K1368-(K1368/(K1392))))+((L1366/L$10)*L1367))/(L1368)))))</f>
        <v>0</v>
      </c>
      <c r="M1392" s="395">
        <f t="shared" ref="M1392" ca="1" si="2014">IF(L1392="n/a","n/a",IF(AND(L1392&lt;1,M1366=0),0,
IF(M1366=0,L1392-1,
IF(L1392&lt;1,M1367,
(((L1392-1)*(L1368-(L1368/(L1392))))+((M1366/M$10)*M1367))/(M1368)))))</f>
        <v>0</v>
      </c>
      <c r="N1392" s="395">
        <f t="shared" ref="N1392" ca="1" si="2015">IF(M1392="n/a","n/a",IF(AND(M1392&lt;1,N1366=0),0,
IF(N1366=0,M1392-1,
IF(M1392&lt;1,N1367,
(((M1392-1)*(M1368-(M1368/(M1392))))+((N1366/N$10)*N1367))/(N1368)))))</f>
        <v>0</v>
      </c>
      <c r="O1392" s="395">
        <f t="shared" ref="O1392" ca="1" si="2016">IF(N1392="n/a","n/a",IF(AND(N1392&lt;1,O1366=0),0,
IF(O1366=0,N1392-1,
IF(N1392&lt;1,O1367,
(((N1392-1)*(N1368-(N1368/(N1392))))+((O1366/O$10)*O1367))/(O1368)))))</f>
        <v>0</v>
      </c>
      <c r="P1392" s="395">
        <f t="shared" ref="P1392" ca="1" si="2017">IF(O1392="n/a","n/a",IF(AND(O1392&lt;1,P1366=0),0,
IF(P1366=0,O1392-1,
IF(O1392&lt;1,P1367,
(((O1392-1)*(O1368-(O1368/(O1392))))+((P1366/P$10)*P1367))/(P1368)))))</f>
        <v>0</v>
      </c>
      <c r="Q1392" s="395">
        <f t="shared" ref="Q1392" ca="1" si="2018">IF(P1392="n/a","n/a",IF(AND(P1392&lt;1,Q1366=0),0,
IF(Q1366=0,P1392-1,
IF(P1392&lt;1,Q1367,
(((P1392-1)*(P1368-(P1368/(P1392))))+((Q1366/Q$10)*Q1367))/(Q1368)))))</f>
        <v>0</v>
      </c>
      <c r="R1392" s="395">
        <f t="shared" ref="R1392" ca="1" si="2019">IF(Q1392="n/a","n/a",IF(AND(Q1392&lt;1,R1366=0),0,
IF(R1366=0,Q1392-1,
IF(Q1392&lt;1,R1367,
(((Q1392-1)*(Q1368-(Q1368/(Q1392))))+((R1366/R$10)*R1367))/(R1368)))))</f>
        <v>0</v>
      </c>
      <c r="S1392" s="395">
        <f t="shared" ref="S1392" ca="1" si="2020">IF(R1392="n/a","n/a",IF(AND(R1392&lt;1,S1366=0),0,
IF(S1366=0,R1392-1,
IF(R1392&lt;1,S1367,
(((R1392-1)*(R1368-(R1368/(R1392))))+((S1366/S$10)*S1367))/(S1368)))))</f>
        <v>0</v>
      </c>
      <c r="T1392" s="395">
        <f t="shared" ref="T1392" ca="1" si="2021">IF(S1392="n/a","n/a",IF(AND(S1392&lt;1,T1366=0),0,
IF(T1366=0,S1392-1,
IF(S1392&lt;1,T1367,
(((S1392-1)*(S1368-(S1368/(S1392))))+((T1366/T$10)*T1367))/(T1368)))))</f>
        <v>0</v>
      </c>
      <c r="U1392" s="395">
        <f t="shared" ref="U1392" ca="1" si="2022">IF(T1392="n/a","n/a",IF(AND(T1392&lt;1,U1366=0),0,
IF(U1366=0,T1392-1,
IF(T1392&lt;1,U1367,
(((T1392-1)*(T1368-(T1368/(T1392))))+((U1366/U$10)*U1367))/(U1368)))))</f>
        <v>0</v>
      </c>
      <c r="V1392" s="395">
        <f t="shared" ref="V1392" ca="1" si="2023">IF(U1392="n/a","n/a",IF(AND(U1392&lt;1,V1366=0),0,
IF(V1366=0,U1392-1,
IF(U1392&lt;1,V1367,
(((U1392-1)*(U1368-(U1368/(U1392))))+((V1366/V$10)*V1367))/(V1368)))))</f>
        <v>0</v>
      </c>
      <c r="W1392" s="395">
        <f t="shared" ref="W1392" ca="1" si="2024">IF(V1392="n/a","n/a",IF(AND(V1392&lt;1,W1366=0),0,
IF(W1366=0,V1392-1,
IF(V1392&lt;1,W1367,
(((V1392-1)*(V1368-(V1368/(V1392))))+((W1366/W$10)*W1367))/(W1368)))))</f>
        <v>0</v>
      </c>
      <c r="X1392" s="249"/>
      <c r="Y1392" s="249"/>
      <c r="Z1392" s="249"/>
      <c r="AA1392" s="249"/>
      <c r="AB1392" s="249"/>
    </row>
    <row r="1393" spans="1:28" hidden="1" outlineLevel="1">
      <c r="A1393" s="249"/>
      <c r="B1393" s="309" t="s">
        <v>191</v>
      </c>
      <c r="C1393" s="395">
        <f ca="1">C1365</f>
        <v>0</v>
      </c>
      <c r="D1393" s="395">
        <f t="shared" ref="D1393" ca="1" si="2025">IF(C1393="n/a","n/a",MAX(0,C1393-1))</f>
        <v>0</v>
      </c>
      <c r="E1393" s="395">
        <f t="shared" ref="E1393:E1394" ca="1" si="2026">IF(D1393="n/a","n/a",MAX(0,D1393-1))</f>
        <v>0</v>
      </c>
      <c r="F1393" s="395">
        <f t="shared" ref="F1393:F1395" ca="1" si="2027">IF(E1393="n/a","n/a",MAX(0,E1393-1))</f>
        <v>0</v>
      </c>
      <c r="G1393" s="395">
        <f t="shared" ref="G1393:G1396" ca="1" si="2028">IF(F1393="n/a","n/a",MAX(0,F1393-1))</f>
        <v>0</v>
      </c>
      <c r="H1393" s="395">
        <f t="shared" ref="H1393:H1397" ca="1" si="2029">IF(G1393="n/a","n/a",MAX(0,G1393-1))</f>
        <v>0</v>
      </c>
      <c r="I1393" s="395">
        <f t="shared" ref="I1393:I1398" ca="1" si="2030">IF(H1393="n/a","n/a",MAX(0,H1393-1))</f>
        <v>0</v>
      </c>
      <c r="J1393" s="395">
        <f t="shared" ref="J1393:J1399" ca="1" si="2031">IF(I1393="n/a","n/a",MAX(0,I1393-1))</f>
        <v>0</v>
      </c>
      <c r="K1393" s="395">
        <f t="shared" ref="K1393:K1400" ca="1" si="2032">IF(J1393="n/a","n/a",MAX(0,J1393-1))</f>
        <v>0</v>
      </c>
      <c r="L1393" s="395">
        <f t="shared" ref="L1393:L1401" ca="1" si="2033">IF(K1393="n/a","n/a",MAX(0,K1393-1))</f>
        <v>0</v>
      </c>
      <c r="M1393" s="395">
        <f t="shared" ref="M1393:M1402" ca="1" si="2034">IF(L1393="n/a","n/a",MAX(0,L1393-1))</f>
        <v>0</v>
      </c>
      <c r="N1393" s="395">
        <f t="shared" ref="N1393:N1403" ca="1" si="2035">IF(M1393="n/a","n/a",MAX(0,M1393-1))</f>
        <v>0</v>
      </c>
      <c r="O1393" s="395">
        <f t="shared" ref="O1393:O1404" ca="1" si="2036">IF(N1393="n/a","n/a",MAX(0,N1393-1))</f>
        <v>0</v>
      </c>
      <c r="P1393" s="395">
        <f t="shared" ref="P1393:P1405" ca="1" si="2037">IF(O1393="n/a","n/a",MAX(0,O1393-1))</f>
        <v>0</v>
      </c>
      <c r="Q1393" s="395">
        <f t="shared" ref="Q1393:Q1406" ca="1" si="2038">IF(P1393="n/a","n/a",MAX(0,P1393-1))</f>
        <v>0</v>
      </c>
      <c r="R1393" s="395">
        <f t="shared" ref="R1393:R1407" ca="1" si="2039">IF(Q1393="n/a","n/a",MAX(0,Q1393-1))</f>
        <v>0</v>
      </c>
      <c r="S1393" s="395">
        <f t="shared" ref="S1393:S1408" ca="1" si="2040">IF(R1393="n/a","n/a",MAX(0,R1393-1))</f>
        <v>0</v>
      </c>
      <c r="T1393" s="395">
        <f t="shared" ref="T1393:T1409" ca="1" si="2041">IF(S1393="n/a","n/a",MAX(0,S1393-1))</f>
        <v>0</v>
      </c>
      <c r="U1393" s="395">
        <f t="shared" ref="U1393:U1410" ca="1" si="2042">IF(T1393="n/a","n/a",MAX(0,T1393-1))</f>
        <v>0</v>
      </c>
      <c r="V1393" s="395">
        <f t="shared" ref="V1393:V1411" ca="1" si="2043">IF(U1393="n/a","n/a",MAX(0,U1393-1))</f>
        <v>0</v>
      </c>
      <c r="W1393" s="395">
        <f t="shared" ref="W1393:W1411" ca="1" si="2044">IF(V1393="n/a","n/a",MAX(0,V1393-1))</f>
        <v>0</v>
      </c>
      <c r="X1393" s="249"/>
      <c r="Y1393" s="249"/>
      <c r="Z1393" s="249"/>
      <c r="AA1393" s="249"/>
      <c r="AB1393" s="249"/>
    </row>
    <row r="1394" spans="1:28" hidden="1" outlineLevel="1">
      <c r="A1394" s="249"/>
      <c r="B1394" s="309" t="str">
        <f t="shared" ref="B1394:B1413" ca="1" si="2045">"RL Capex "&amp;OFFSET($C$6,0,A1370)</f>
        <v>RL Capex 2013</v>
      </c>
      <c r="C1394" s="396"/>
      <c r="D1394" s="400">
        <f ca="1">D1365</f>
        <v>0</v>
      </c>
      <c r="E1394" s="395">
        <f t="shared" ca="1" si="2026"/>
        <v>0</v>
      </c>
      <c r="F1394" s="395">
        <f t="shared" ca="1" si="2027"/>
        <v>0</v>
      </c>
      <c r="G1394" s="395">
        <f t="shared" ca="1" si="2028"/>
        <v>0</v>
      </c>
      <c r="H1394" s="395">
        <f t="shared" ca="1" si="2029"/>
        <v>0</v>
      </c>
      <c r="I1394" s="395">
        <f t="shared" ca="1" si="2030"/>
        <v>0</v>
      </c>
      <c r="J1394" s="395">
        <f t="shared" ca="1" si="2031"/>
        <v>0</v>
      </c>
      <c r="K1394" s="395">
        <f t="shared" ca="1" si="2032"/>
        <v>0</v>
      </c>
      <c r="L1394" s="395">
        <f t="shared" ca="1" si="2033"/>
        <v>0</v>
      </c>
      <c r="M1394" s="395">
        <f t="shared" ca="1" si="2034"/>
        <v>0</v>
      </c>
      <c r="N1394" s="395">
        <f t="shared" ca="1" si="2035"/>
        <v>0</v>
      </c>
      <c r="O1394" s="395">
        <f t="shared" ca="1" si="2036"/>
        <v>0</v>
      </c>
      <c r="P1394" s="395">
        <f t="shared" ca="1" si="2037"/>
        <v>0</v>
      </c>
      <c r="Q1394" s="395">
        <f t="shared" ca="1" si="2038"/>
        <v>0</v>
      </c>
      <c r="R1394" s="395">
        <f t="shared" ca="1" si="2039"/>
        <v>0</v>
      </c>
      <c r="S1394" s="395">
        <f t="shared" ca="1" si="2040"/>
        <v>0</v>
      </c>
      <c r="T1394" s="395">
        <f t="shared" ca="1" si="2041"/>
        <v>0</v>
      </c>
      <c r="U1394" s="395">
        <f t="shared" ca="1" si="2042"/>
        <v>0</v>
      </c>
      <c r="V1394" s="395">
        <f t="shared" ca="1" si="2043"/>
        <v>0</v>
      </c>
      <c r="W1394" s="395">
        <f t="shared" ca="1" si="2044"/>
        <v>0</v>
      </c>
      <c r="X1394" s="249"/>
      <c r="Y1394" s="249"/>
      <c r="Z1394" s="249"/>
      <c r="AA1394" s="249"/>
      <c r="AB1394" s="249"/>
    </row>
    <row r="1395" spans="1:28" hidden="1" outlineLevel="1">
      <c r="A1395" s="249"/>
      <c r="B1395" s="309" t="str">
        <f t="shared" ca="1" si="2045"/>
        <v>RL Capex 2014</v>
      </c>
      <c r="C1395" s="401"/>
      <c r="D1395" s="396"/>
      <c r="E1395" s="400">
        <f ca="1">E1365</f>
        <v>0</v>
      </c>
      <c r="F1395" s="395">
        <f t="shared" ca="1" si="2027"/>
        <v>0</v>
      </c>
      <c r="G1395" s="395">
        <f t="shared" ca="1" si="2028"/>
        <v>0</v>
      </c>
      <c r="H1395" s="395">
        <f t="shared" ca="1" si="2029"/>
        <v>0</v>
      </c>
      <c r="I1395" s="395">
        <f t="shared" ca="1" si="2030"/>
        <v>0</v>
      </c>
      <c r="J1395" s="395">
        <f t="shared" ca="1" si="2031"/>
        <v>0</v>
      </c>
      <c r="K1395" s="395">
        <f t="shared" ca="1" si="2032"/>
        <v>0</v>
      </c>
      <c r="L1395" s="395">
        <f t="shared" ca="1" si="2033"/>
        <v>0</v>
      </c>
      <c r="M1395" s="395">
        <f t="shared" ca="1" si="2034"/>
        <v>0</v>
      </c>
      <c r="N1395" s="395">
        <f t="shared" ca="1" si="2035"/>
        <v>0</v>
      </c>
      <c r="O1395" s="395">
        <f t="shared" ca="1" si="2036"/>
        <v>0</v>
      </c>
      <c r="P1395" s="395">
        <f t="shared" ca="1" si="2037"/>
        <v>0</v>
      </c>
      <c r="Q1395" s="395">
        <f t="shared" ca="1" si="2038"/>
        <v>0</v>
      </c>
      <c r="R1395" s="395">
        <f t="shared" ca="1" si="2039"/>
        <v>0</v>
      </c>
      <c r="S1395" s="395">
        <f t="shared" ca="1" si="2040"/>
        <v>0</v>
      </c>
      <c r="T1395" s="395">
        <f t="shared" ca="1" si="2041"/>
        <v>0</v>
      </c>
      <c r="U1395" s="395">
        <f t="shared" ca="1" si="2042"/>
        <v>0</v>
      </c>
      <c r="V1395" s="395">
        <f t="shared" ca="1" si="2043"/>
        <v>0</v>
      </c>
      <c r="W1395" s="395">
        <f t="shared" ca="1" si="2044"/>
        <v>0</v>
      </c>
      <c r="X1395" s="249"/>
      <c r="Y1395" s="249"/>
      <c r="Z1395" s="249"/>
      <c r="AA1395" s="249"/>
      <c r="AB1395" s="249"/>
    </row>
    <row r="1396" spans="1:28" hidden="1" outlineLevel="1">
      <c r="A1396" s="249"/>
      <c r="B1396" s="309" t="str">
        <f t="shared" ca="1" si="2045"/>
        <v>RL Capex 2015</v>
      </c>
      <c r="C1396" s="401"/>
      <c r="D1396" s="401"/>
      <c r="E1396" s="396"/>
      <c r="F1396" s="400">
        <f ca="1">F1365</f>
        <v>0</v>
      </c>
      <c r="G1396" s="395">
        <f t="shared" ca="1" si="2028"/>
        <v>0</v>
      </c>
      <c r="H1396" s="395">
        <f t="shared" ca="1" si="2029"/>
        <v>0</v>
      </c>
      <c r="I1396" s="395">
        <f t="shared" ca="1" si="2030"/>
        <v>0</v>
      </c>
      <c r="J1396" s="395">
        <f t="shared" ca="1" si="2031"/>
        <v>0</v>
      </c>
      <c r="K1396" s="395">
        <f t="shared" ca="1" si="2032"/>
        <v>0</v>
      </c>
      <c r="L1396" s="395">
        <f t="shared" ca="1" si="2033"/>
        <v>0</v>
      </c>
      <c r="M1396" s="395">
        <f t="shared" ca="1" si="2034"/>
        <v>0</v>
      </c>
      <c r="N1396" s="395">
        <f t="shared" ca="1" si="2035"/>
        <v>0</v>
      </c>
      <c r="O1396" s="395">
        <f t="shared" ca="1" si="2036"/>
        <v>0</v>
      </c>
      <c r="P1396" s="395">
        <f t="shared" ca="1" si="2037"/>
        <v>0</v>
      </c>
      <c r="Q1396" s="395">
        <f t="shared" ca="1" si="2038"/>
        <v>0</v>
      </c>
      <c r="R1396" s="395">
        <f t="shared" ca="1" si="2039"/>
        <v>0</v>
      </c>
      <c r="S1396" s="395">
        <f t="shared" ca="1" si="2040"/>
        <v>0</v>
      </c>
      <c r="T1396" s="395">
        <f t="shared" ca="1" si="2041"/>
        <v>0</v>
      </c>
      <c r="U1396" s="395">
        <f t="shared" ca="1" si="2042"/>
        <v>0</v>
      </c>
      <c r="V1396" s="395">
        <f t="shared" ca="1" si="2043"/>
        <v>0</v>
      </c>
      <c r="W1396" s="395">
        <f t="shared" ca="1" si="2044"/>
        <v>0</v>
      </c>
      <c r="X1396" s="249"/>
      <c r="Y1396" s="249"/>
      <c r="Z1396" s="249"/>
      <c r="AA1396" s="249"/>
      <c r="AB1396" s="249"/>
    </row>
    <row r="1397" spans="1:28" hidden="1" outlineLevel="1">
      <c r="A1397" s="249"/>
      <c r="B1397" s="309" t="str">
        <f t="shared" ca="1" si="2045"/>
        <v>RL Capex 2016</v>
      </c>
      <c r="C1397" s="401"/>
      <c r="D1397" s="401"/>
      <c r="E1397" s="401"/>
      <c r="F1397" s="396"/>
      <c r="G1397" s="400">
        <f ca="1">G1365</f>
        <v>0</v>
      </c>
      <c r="H1397" s="395">
        <f t="shared" ca="1" si="2029"/>
        <v>0</v>
      </c>
      <c r="I1397" s="395">
        <f t="shared" ca="1" si="2030"/>
        <v>0</v>
      </c>
      <c r="J1397" s="395">
        <f t="shared" ca="1" si="2031"/>
        <v>0</v>
      </c>
      <c r="K1397" s="395">
        <f t="shared" ca="1" si="2032"/>
        <v>0</v>
      </c>
      <c r="L1397" s="395">
        <f t="shared" ca="1" si="2033"/>
        <v>0</v>
      </c>
      <c r="M1397" s="395">
        <f t="shared" ca="1" si="2034"/>
        <v>0</v>
      </c>
      <c r="N1397" s="395">
        <f t="shared" ca="1" si="2035"/>
        <v>0</v>
      </c>
      <c r="O1397" s="395">
        <f t="shared" ca="1" si="2036"/>
        <v>0</v>
      </c>
      <c r="P1397" s="395">
        <f t="shared" ca="1" si="2037"/>
        <v>0</v>
      </c>
      <c r="Q1397" s="395">
        <f t="shared" ca="1" si="2038"/>
        <v>0</v>
      </c>
      <c r="R1397" s="395">
        <f t="shared" ca="1" si="2039"/>
        <v>0</v>
      </c>
      <c r="S1397" s="395">
        <f t="shared" ca="1" si="2040"/>
        <v>0</v>
      </c>
      <c r="T1397" s="395">
        <f t="shared" ca="1" si="2041"/>
        <v>0</v>
      </c>
      <c r="U1397" s="395">
        <f t="shared" ca="1" si="2042"/>
        <v>0</v>
      </c>
      <c r="V1397" s="395">
        <f t="shared" ca="1" si="2043"/>
        <v>0</v>
      </c>
      <c r="W1397" s="395">
        <f t="shared" ca="1" si="2044"/>
        <v>0</v>
      </c>
      <c r="X1397" s="249"/>
      <c r="Y1397" s="249"/>
      <c r="Z1397" s="249"/>
      <c r="AA1397" s="249"/>
      <c r="AB1397" s="249"/>
    </row>
    <row r="1398" spans="1:28" hidden="1" outlineLevel="1">
      <c r="A1398" s="249"/>
      <c r="B1398" s="309" t="str">
        <f t="shared" ca="1" si="2045"/>
        <v>RL Capex 2017</v>
      </c>
      <c r="C1398" s="401"/>
      <c r="D1398" s="401"/>
      <c r="E1398" s="401"/>
      <c r="F1398" s="401"/>
      <c r="G1398" s="396"/>
      <c r="H1398" s="400">
        <f ca="1">H1365</f>
        <v>0</v>
      </c>
      <c r="I1398" s="395">
        <f t="shared" ca="1" si="2030"/>
        <v>0</v>
      </c>
      <c r="J1398" s="395">
        <f t="shared" ca="1" si="2031"/>
        <v>0</v>
      </c>
      <c r="K1398" s="395">
        <f t="shared" ca="1" si="2032"/>
        <v>0</v>
      </c>
      <c r="L1398" s="395">
        <f t="shared" ca="1" si="2033"/>
        <v>0</v>
      </c>
      <c r="M1398" s="395">
        <f t="shared" ca="1" si="2034"/>
        <v>0</v>
      </c>
      <c r="N1398" s="395">
        <f t="shared" ca="1" si="2035"/>
        <v>0</v>
      </c>
      <c r="O1398" s="395">
        <f t="shared" ca="1" si="2036"/>
        <v>0</v>
      </c>
      <c r="P1398" s="395">
        <f t="shared" ca="1" si="2037"/>
        <v>0</v>
      </c>
      <c r="Q1398" s="395">
        <f t="shared" ca="1" si="2038"/>
        <v>0</v>
      </c>
      <c r="R1398" s="395">
        <f t="shared" ca="1" si="2039"/>
        <v>0</v>
      </c>
      <c r="S1398" s="395">
        <f t="shared" ca="1" si="2040"/>
        <v>0</v>
      </c>
      <c r="T1398" s="395">
        <f t="shared" ca="1" si="2041"/>
        <v>0</v>
      </c>
      <c r="U1398" s="395">
        <f t="shared" ca="1" si="2042"/>
        <v>0</v>
      </c>
      <c r="V1398" s="395">
        <f t="shared" ca="1" si="2043"/>
        <v>0</v>
      </c>
      <c r="W1398" s="395">
        <f t="shared" ca="1" si="2044"/>
        <v>0</v>
      </c>
      <c r="X1398" s="249"/>
      <c r="Y1398" s="249"/>
      <c r="Z1398" s="249"/>
      <c r="AA1398" s="249"/>
      <c r="AB1398" s="249"/>
    </row>
    <row r="1399" spans="1:28" hidden="1" outlineLevel="1">
      <c r="A1399" s="249"/>
      <c r="B1399" s="309" t="str">
        <f t="shared" ca="1" si="2045"/>
        <v>RL Capex 2018</v>
      </c>
      <c r="C1399" s="401"/>
      <c r="D1399" s="401"/>
      <c r="E1399" s="401"/>
      <c r="F1399" s="401"/>
      <c r="G1399" s="401"/>
      <c r="H1399" s="396"/>
      <c r="I1399" s="400">
        <f ca="1">I1365</f>
        <v>0</v>
      </c>
      <c r="J1399" s="395">
        <f t="shared" ca="1" si="2031"/>
        <v>0</v>
      </c>
      <c r="K1399" s="395">
        <f t="shared" ca="1" si="2032"/>
        <v>0</v>
      </c>
      <c r="L1399" s="395">
        <f t="shared" ca="1" si="2033"/>
        <v>0</v>
      </c>
      <c r="M1399" s="395">
        <f t="shared" ca="1" si="2034"/>
        <v>0</v>
      </c>
      <c r="N1399" s="395">
        <f t="shared" ca="1" si="2035"/>
        <v>0</v>
      </c>
      <c r="O1399" s="395">
        <f t="shared" ca="1" si="2036"/>
        <v>0</v>
      </c>
      <c r="P1399" s="395">
        <f t="shared" ca="1" si="2037"/>
        <v>0</v>
      </c>
      <c r="Q1399" s="395">
        <f t="shared" ca="1" si="2038"/>
        <v>0</v>
      </c>
      <c r="R1399" s="395">
        <f t="shared" ca="1" si="2039"/>
        <v>0</v>
      </c>
      <c r="S1399" s="395">
        <f t="shared" ca="1" si="2040"/>
        <v>0</v>
      </c>
      <c r="T1399" s="395">
        <f t="shared" ca="1" si="2041"/>
        <v>0</v>
      </c>
      <c r="U1399" s="395">
        <f t="shared" ca="1" si="2042"/>
        <v>0</v>
      </c>
      <c r="V1399" s="395">
        <f t="shared" ca="1" si="2043"/>
        <v>0</v>
      </c>
      <c r="W1399" s="395">
        <f t="shared" ca="1" si="2044"/>
        <v>0</v>
      </c>
      <c r="X1399" s="249"/>
      <c r="Y1399" s="249"/>
      <c r="Z1399" s="249"/>
      <c r="AA1399" s="249"/>
      <c r="AB1399" s="249"/>
    </row>
    <row r="1400" spans="1:28" hidden="1" outlineLevel="1">
      <c r="A1400" s="249"/>
      <c r="B1400" s="309" t="str">
        <f t="shared" ca="1" si="2045"/>
        <v>RL Capex 2019</v>
      </c>
      <c r="C1400" s="401"/>
      <c r="D1400" s="401"/>
      <c r="E1400" s="401"/>
      <c r="F1400" s="401"/>
      <c r="G1400" s="401"/>
      <c r="H1400" s="401"/>
      <c r="I1400" s="396"/>
      <c r="J1400" s="400">
        <f ca="1">J1365</f>
        <v>0</v>
      </c>
      <c r="K1400" s="395">
        <f t="shared" ca="1" si="2032"/>
        <v>0</v>
      </c>
      <c r="L1400" s="395">
        <f t="shared" ca="1" si="2033"/>
        <v>0</v>
      </c>
      <c r="M1400" s="395">
        <f t="shared" ca="1" si="2034"/>
        <v>0</v>
      </c>
      <c r="N1400" s="395">
        <f t="shared" ca="1" si="2035"/>
        <v>0</v>
      </c>
      <c r="O1400" s="395">
        <f t="shared" ca="1" si="2036"/>
        <v>0</v>
      </c>
      <c r="P1400" s="395">
        <f t="shared" ca="1" si="2037"/>
        <v>0</v>
      </c>
      <c r="Q1400" s="395">
        <f t="shared" ca="1" si="2038"/>
        <v>0</v>
      </c>
      <c r="R1400" s="395">
        <f t="shared" ca="1" si="2039"/>
        <v>0</v>
      </c>
      <c r="S1400" s="395">
        <f t="shared" ca="1" si="2040"/>
        <v>0</v>
      </c>
      <c r="T1400" s="395">
        <f t="shared" ca="1" si="2041"/>
        <v>0</v>
      </c>
      <c r="U1400" s="395">
        <f t="shared" ca="1" si="2042"/>
        <v>0</v>
      </c>
      <c r="V1400" s="395">
        <f t="shared" ca="1" si="2043"/>
        <v>0</v>
      </c>
      <c r="W1400" s="395">
        <f t="shared" ca="1" si="2044"/>
        <v>0</v>
      </c>
      <c r="X1400" s="249"/>
      <c r="Y1400" s="249"/>
      <c r="Z1400" s="249"/>
      <c r="AA1400" s="249"/>
      <c r="AB1400" s="249"/>
    </row>
    <row r="1401" spans="1:28" hidden="1" outlineLevel="1">
      <c r="A1401" s="249"/>
      <c r="B1401" s="309" t="str">
        <f t="shared" ca="1" si="2045"/>
        <v>RL Capex 2020</v>
      </c>
      <c r="C1401" s="401"/>
      <c r="D1401" s="401"/>
      <c r="E1401" s="401"/>
      <c r="F1401" s="401"/>
      <c r="G1401" s="401"/>
      <c r="H1401" s="401"/>
      <c r="I1401" s="401"/>
      <c r="J1401" s="396"/>
      <c r="K1401" s="400">
        <f ca="1">K1365</f>
        <v>0</v>
      </c>
      <c r="L1401" s="395">
        <f t="shared" ca="1" si="2033"/>
        <v>0</v>
      </c>
      <c r="M1401" s="395">
        <f t="shared" ca="1" si="2034"/>
        <v>0</v>
      </c>
      <c r="N1401" s="395">
        <f t="shared" ca="1" si="2035"/>
        <v>0</v>
      </c>
      <c r="O1401" s="395">
        <f t="shared" ca="1" si="2036"/>
        <v>0</v>
      </c>
      <c r="P1401" s="395">
        <f t="shared" ca="1" si="2037"/>
        <v>0</v>
      </c>
      <c r="Q1401" s="395">
        <f t="shared" ca="1" si="2038"/>
        <v>0</v>
      </c>
      <c r="R1401" s="395">
        <f t="shared" ca="1" si="2039"/>
        <v>0</v>
      </c>
      <c r="S1401" s="395">
        <f t="shared" ca="1" si="2040"/>
        <v>0</v>
      </c>
      <c r="T1401" s="395">
        <f t="shared" ca="1" si="2041"/>
        <v>0</v>
      </c>
      <c r="U1401" s="395">
        <f t="shared" ca="1" si="2042"/>
        <v>0</v>
      </c>
      <c r="V1401" s="395">
        <f t="shared" ca="1" si="2043"/>
        <v>0</v>
      </c>
      <c r="W1401" s="395">
        <f t="shared" ca="1" si="2044"/>
        <v>0</v>
      </c>
      <c r="X1401" s="249"/>
      <c r="Y1401" s="249"/>
      <c r="Z1401" s="249"/>
      <c r="AA1401" s="249"/>
      <c r="AB1401" s="249"/>
    </row>
    <row r="1402" spans="1:28" hidden="1" outlineLevel="1">
      <c r="A1402" s="249"/>
      <c r="B1402" s="309" t="str">
        <f t="shared" ca="1" si="2045"/>
        <v>RL Capex 2021</v>
      </c>
      <c r="C1402" s="401"/>
      <c r="D1402" s="401"/>
      <c r="E1402" s="401"/>
      <c r="F1402" s="401"/>
      <c r="G1402" s="401"/>
      <c r="H1402" s="401"/>
      <c r="I1402" s="401"/>
      <c r="J1402" s="401"/>
      <c r="K1402" s="396"/>
      <c r="L1402" s="400">
        <f ca="1">L1365</f>
        <v>0</v>
      </c>
      <c r="M1402" s="395">
        <f t="shared" ca="1" si="2034"/>
        <v>0</v>
      </c>
      <c r="N1402" s="395">
        <f t="shared" ca="1" si="2035"/>
        <v>0</v>
      </c>
      <c r="O1402" s="395">
        <f t="shared" ca="1" si="2036"/>
        <v>0</v>
      </c>
      <c r="P1402" s="395">
        <f t="shared" ca="1" si="2037"/>
        <v>0</v>
      </c>
      <c r="Q1402" s="395">
        <f t="shared" ca="1" si="2038"/>
        <v>0</v>
      </c>
      <c r="R1402" s="395">
        <f t="shared" ca="1" si="2039"/>
        <v>0</v>
      </c>
      <c r="S1402" s="395">
        <f t="shared" ca="1" si="2040"/>
        <v>0</v>
      </c>
      <c r="T1402" s="395">
        <f t="shared" ca="1" si="2041"/>
        <v>0</v>
      </c>
      <c r="U1402" s="395">
        <f t="shared" ca="1" si="2042"/>
        <v>0</v>
      </c>
      <c r="V1402" s="395">
        <f t="shared" ca="1" si="2043"/>
        <v>0</v>
      </c>
      <c r="W1402" s="395">
        <f t="shared" ca="1" si="2044"/>
        <v>0</v>
      </c>
      <c r="X1402" s="249"/>
      <c r="Y1402" s="249"/>
      <c r="Z1402" s="249"/>
      <c r="AA1402" s="249"/>
      <c r="AB1402" s="249"/>
    </row>
    <row r="1403" spans="1:28" hidden="1" outlineLevel="1">
      <c r="A1403" s="249"/>
      <c r="B1403" s="309" t="str">
        <f t="shared" ca="1" si="2045"/>
        <v>RL Capex 2022</v>
      </c>
      <c r="C1403" s="401"/>
      <c r="D1403" s="401"/>
      <c r="E1403" s="401"/>
      <c r="F1403" s="401"/>
      <c r="G1403" s="401"/>
      <c r="H1403" s="401"/>
      <c r="I1403" s="401"/>
      <c r="J1403" s="401"/>
      <c r="K1403" s="401"/>
      <c r="L1403" s="396"/>
      <c r="M1403" s="400">
        <f ca="1">M1365</f>
        <v>0</v>
      </c>
      <c r="N1403" s="395">
        <f t="shared" ca="1" si="2035"/>
        <v>0</v>
      </c>
      <c r="O1403" s="395">
        <f t="shared" ca="1" si="2036"/>
        <v>0</v>
      </c>
      <c r="P1403" s="395">
        <f t="shared" ca="1" si="2037"/>
        <v>0</v>
      </c>
      <c r="Q1403" s="395">
        <f t="shared" ca="1" si="2038"/>
        <v>0</v>
      </c>
      <c r="R1403" s="395">
        <f t="shared" ca="1" si="2039"/>
        <v>0</v>
      </c>
      <c r="S1403" s="395">
        <f t="shared" ca="1" si="2040"/>
        <v>0</v>
      </c>
      <c r="T1403" s="395">
        <f t="shared" ca="1" si="2041"/>
        <v>0</v>
      </c>
      <c r="U1403" s="395">
        <f t="shared" ca="1" si="2042"/>
        <v>0</v>
      </c>
      <c r="V1403" s="395">
        <f t="shared" ca="1" si="2043"/>
        <v>0</v>
      </c>
      <c r="W1403" s="395">
        <f t="shared" ca="1" si="2044"/>
        <v>0</v>
      </c>
      <c r="X1403" s="249"/>
      <c r="Y1403" s="249"/>
      <c r="Z1403" s="249"/>
      <c r="AA1403" s="249"/>
      <c r="AB1403" s="249"/>
    </row>
    <row r="1404" spans="1:28" hidden="1" outlineLevel="1">
      <c r="A1404" s="249"/>
      <c r="B1404" s="309" t="str">
        <f t="shared" ca="1" si="2045"/>
        <v>RL Capex 2023</v>
      </c>
      <c r="C1404" s="401"/>
      <c r="D1404" s="401"/>
      <c r="E1404" s="401"/>
      <c r="F1404" s="401"/>
      <c r="G1404" s="401"/>
      <c r="H1404" s="401"/>
      <c r="I1404" s="401"/>
      <c r="J1404" s="401"/>
      <c r="K1404" s="401"/>
      <c r="L1404" s="401"/>
      <c r="M1404" s="396"/>
      <c r="N1404" s="400">
        <f>N1365</f>
        <v>0</v>
      </c>
      <c r="O1404" s="395">
        <f t="shared" si="2036"/>
        <v>0</v>
      </c>
      <c r="P1404" s="395">
        <f t="shared" si="2037"/>
        <v>0</v>
      </c>
      <c r="Q1404" s="395">
        <f t="shared" si="2038"/>
        <v>0</v>
      </c>
      <c r="R1404" s="395">
        <f t="shared" si="2039"/>
        <v>0</v>
      </c>
      <c r="S1404" s="395">
        <f t="shared" si="2040"/>
        <v>0</v>
      </c>
      <c r="T1404" s="395">
        <f t="shared" si="2041"/>
        <v>0</v>
      </c>
      <c r="U1404" s="395">
        <f t="shared" si="2042"/>
        <v>0</v>
      </c>
      <c r="V1404" s="395">
        <f t="shared" si="2043"/>
        <v>0</v>
      </c>
      <c r="W1404" s="395">
        <f t="shared" si="2044"/>
        <v>0</v>
      </c>
      <c r="X1404" s="249"/>
      <c r="Y1404" s="249"/>
      <c r="Z1404" s="249"/>
      <c r="AA1404" s="249"/>
      <c r="AB1404" s="249"/>
    </row>
    <row r="1405" spans="1:28" hidden="1" outlineLevel="1">
      <c r="A1405" s="249"/>
      <c r="B1405" s="309" t="str">
        <f t="shared" ca="1" si="2045"/>
        <v>RL Capex 2024</v>
      </c>
      <c r="C1405" s="401"/>
      <c r="D1405" s="401"/>
      <c r="E1405" s="401"/>
      <c r="F1405" s="401"/>
      <c r="G1405" s="401"/>
      <c r="H1405" s="401"/>
      <c r="I1405" s="401"/>
      <c r="J1405" s="401"/>
      <c r="K1405" s="401"/>
      <c r="L1405" s="401"/>
      <c r="M1405" s="401"/>
      <c r="N1405" s="396"/>
      <c r="O1405" s="400">
        <f>O1365</f>
        <v>0</v>
      </c>
      <c r="P1405" s="395">
        <f t="shared" si="2037"/>
        <v>0</v>
      </c>
      <c r="Q1405" s="395">
        <f t="shared" si="2038"/>
        <v>0</v>
      </c>
      <c r="R1405" s="395">
        <f t="shared" si="2039"/>
        <v>0</v>
      </c>
      <c r="S1405" s="395">
        <f t="shared" si="2040"/>
        <v>0</v>
      </c>
      <c r="T1405" s="395">
        <f t="shared" si="2041"/>
        <v>0</v>
      </c>
      <c r="U1405" s="395">
        <f t="shared" si="2042"/>
        <v>0</v>
      </c>
      <c r="V1405" s="395">
        <f t="shared" si="2043"/>
        <v>0</v>
      </c>
      <c r="W1405" s="395">
        <f t="shared" si="2044"/>
        <v>0</v>
      </c>
      <c r="X1405" s="249"/>
      <c r="Y1405" s="249"/>
      <c r="Z1405" s="249"/>
      <c r="AA1405" s="249"/>
      <c r="AB1405" s="249"/>
    </row>
    <row r="1406" spans="1:28" hidden="1" outlineLevel="1">
      <c r="A1406" s="249"/>
      <c r="B1406" s="309" t="str">
        <f t="shared" ca="1" si="2045"/>
        <v>RL Capex 2025</v>
      </c>
      <c r="C1406" s="401"/>
      <c r="D1406" s="401"/>
      <c r="E1406" s="401"/>
      <c r="F1406" s="401"/>
      <c r="G1406" s="401"/>
      <c r="H1406" s="401"/>
      <c r="I1406" s="401"/>
      <c r="J1406" s="401"/>
      <c r="K1406" s="401"/>
      <c r="L1406" s="401"/>
      <c r="M1406" s="401"/>
      <c r="N1406" s="401"/>
      <c r="O1406" s="396"/>
      <c r="P1406" s="400">
        <f>P1365</f>
        <v>0</v>
      </c>
      <c r="Q1406" s="395">
        <f t="shared" si="2038"/>
        <v>0</v>
      </c>
      <c r="R1406" s="395">
        <f t="shared" si="2039"/>
        <v>0</v>
      </c>
      <c r="S1406" s="395">
        <f t="shared" si="2040"/>
        <v>0</v>
      </c>
      <c r="T1406" s="395">
        <f t="shared" si="2041"/>
        <v>0</v>
      </c>
      <c r="U1406" s="395">
        <f t="shared" si="2042"/>
        <v>0</v>
      </c>
      <c r="V1406" s="395">
        <f t="shared" si="2043"/>
        <v>0</v>
      </c>
      <c r="W1406" s="395">
        <f t="shared" si="2044"/>
        <v>0</v>
      </c>
      <c r="X1406" s="249"/>
      <c r="Y1406" s="249"/>
      <c r="Z1406" s="249"/>
      <c r="AA1406" s="249"/>
      <c r="AB1406" s="249"/>
    </row>
    <row r="1407" spans="1:28" hidden="1" outlineLevel="1">
      <c r="A1407" s="249"/>
      <c r="B1407" s="309" t="str">
        <f t="shared" ca="1" si="2045"/>
        <v>RL Capex 2026</v>
      </c>
      <c r="C1407" s="401"/>
      <c r="D1407" s="401"/>
      <c r="E1407" s="401"/>
      <c r="F1407" s="401"/>
      <c r="G1407" s="401"/>
      <c r="H1407" s="401"/>
      <c r="I1407" s="401"/>
      <c r="J1407" s="401"/>
      <c r="K1407" s="401"/>
      <c r="L1407" s="401"/>
      <c r="M1407" s="401"/>
      <c r="N1407" s="401"/>
      <c r="O1407" s="401"/>
      <c r="P1407" s="396"/>
      <c r="Q1407" s="400">
        <f>Q1365</f>
        <v>0</v>
      </c>
      <c r="R1407" s="395">
        <f t="shared" si="2039"/>
        <v>0</v>
      </c>
      <c r="S1407" s="395">
        <f t="shared" si="2040"/>
        <v>0</v>
      </c>
      <c r="T1407" s="395">
        <f t="shared" si="2041"/>
        <v>0</v>
      </c>
      <c r="U1407" s="395">
        <f t="shared" si="2042"/>
        <v>0</v>
      </c>
      <c r="V1407" s="395">
        <f t="shared" si="2043"/>
        <v>0</v>
      </c>
      <c r="W1407" s="395">
        <f t="shared" si="2044"/>
        <v>0</v>
      </c>
      <c r="X1407" s="249"/>
      <c r="Y1407" s="249"/>
      <c r="Z1407" s="249"/>
      <c r="AA1407" s="249"/>
      <c r="AB1407" s="249"/>
    </row>
    <row r="1408" spans="1:28" hidden="1" outlineLevel="1">
      <c r="A1408" s="249"/>
      <c r="B1408" s="309" t="str">
        <f t="shared" ca="1" si="2045"/>
        <v>RL Capex 2027</v>
      </c>
      <c r="C1408" s="401"/>
      <c r="D1408" s="401"/>
      <c r="E1408" s="401"/>
      <c r="F1408" s="401"/>
      <c r="G1408" s="401"/>
      <c r="H1408" s="401"/>
      <c r="I1408" s="401"/>
      <c r="J1408" s="401"/>
      <c r="K1408" s="401"/>
      <c r="L1408" s="401"/>
      <c r="M1408" s="401"/>
      <c r="N1408" s="401"/>
      <c r="O1408" s="401"/>
      <c r="P1408" s="401"/>
      <c r="Q1408" s="396"/>
      <c r="R1408" s="400">
        <f>R1365</f>
        <v>0</v>
      </c>
      <c r="S1408" s="395">
        <f t="shared" si="2040"/>
        <v>0</v>
      </c>
      <c r="T1408" s="395">
        <f t="shared" si="2041"/>
        <v>0</v>
      </c>
      <c r="U1408" s="395">
        <f t="shared" si="2042"/>
        <v>0</v>
      </c>
      <c r="V1408" s="395">
        <f t="shared" si="2043"/>
        <v>0</v>
      </c>
      <c r="W1408" s="395">
        <f t="shared" si="2044"/>
        <v>0</v>
      </c>
      <c r="X1408" s="249"/>
      <c r="Y1408" s="249"/>
      <c r="Z1408" s="249"/>
      <c r="AA1408" s="249"/>
      <c r="AB1408" s="249"/>
    </row>
    <row r="1409" spans="1:28" hidden="1" outlineLevel="1">
      <c r="A1409" s="249"/>
      <c r="B1409" s="309" t="str">
        <f t="shared" ca="1" si="2045"/>
        <v>RL Capex 2028</v>
      </c>
      <c r="C1409" s="401"/>
      <c r="D1409" s="401"/>
      <c r="E1409" s="401"/>
      <c r="F1409" s="401"/>
      <c r="G1409" s="401"/>
      <c r="H1409" s="401"/>
      <c r="I1409" s="401"/>
      <c r="J1409" s="401"/>
      <c r="K1409" s="401"/>
      <c r="L1409" s="401"/>
      <c r="M1409" s="401"/>
      <c r="N1409" s="401"/>
      <c r="O1409" s="401"/>
      <c r="P1409" s="401"/>
      <c r="Q1409" s="401"/>
      <c r="R1409" s="396"/>
      <c r="S1409" s="400">
        <f>S1365</f>
        <v>0</v>
      </c>
      <c r="T1409" s="395">
        <f t="shared" si="2041"/>
        <v>0</v>
      </c>
      <c r="U1409" s="395">
        <f t="shared" si="2042"/>
        <v>0</v>
      </c>
      <c r="V1409" s="395">
        <f t="shared" si="2043"/>
        <v>0</v>
      </c>
      <c r="W1409" s="395">
        <f t="shared" si="2044"/>
        <v>0</v>
      </c>
      <c r="X1409" s="249"/>
      <c r="Y1409" s="249"/>
      <c r="Z1409" s="249"/>
      <c r="AA1409" s="249"/>
      <c r="AB1409" s="249"/>
    </row>
    <row r="1410" spans="1:28" hidden="1" outlineLevel="1">
      <c r="A1410" s="249"/>
      <c r="B1410" s="309" t="str">
        <f t="shared" ca="1" si="2045"/>
        <v>RL Capex 2029</v>
      </c>
      <c r="C1410" s="401"/>
      <c r="D1410" s="401"/>
      <c r="E1410" s="401"/>
      <c r="F1410" s="401"/>
      <c r="G1410" s="401"/>
      <c r="H1410" s="401"/>
      <c r="I1410" s="401"/>
      <c r="J1410" s="401"/>
      <c r="K1410" s="401"/>
      <c r="L1410" s="401"/>
      <c r="M1410" s="401"/>
      <c r="N1410" s="401"/>
      <c r="O1410" s="401"/>
      <c r="P1410" s="401"/>
      <c r="Q1410" s="401"/>
      <c r="R1410" s="401"/>
      <c r="S1410" s="396"/>
      <c r="T1410" s="400">
        <f>T1365</f>
        <v>0</v>
      </c>
      <c r="U1410" s="395">
        <f t="shared" si="2042"/>
        <v>0</v>
      </c>
      <c r="V1410" s="395">
        <f t="shared" si="2043"/>
        <v>0</v>
      </c>
      <c r="W1410" s="395">
        <f t="shared" si="2044"/>
        <v>0</v>
      </c>
      <c r="X1410" s="249"/>
      <c r="Y1410" s="249"/>
      <c r="Z1410" s="249"/>
      <c r="AA1410" s="249"/>
      <c r="AB1410" s="249"/>
    </row>
    <row r="1411" spans="1:28" hidden="1" outlineLevel="1">
      <c r="A1411" s="249"/>
      <c r="B1411" s="309" t="str">
        <f t="shared" ca="1" si="2045"/>
        <v>RL Capex 2030</v>
      </c>
      <c r="C1411" s="401"/>
      <c r="D1411" s="401"/>
      <c r="E1411" s="401"/>
      <c r="F1411" s="401"/>
      <c r="G1411" s="401"/>
      <c r="H1411" s="401"/>
      <c r="I1411" s="401"/>
      <c r="J1411" s="401"/>
      <c r="K1411" s="401"/>
      <c r="L1411" s="401"/>
      <c r="M1411" s="401"/>
      <c r="N1411" s="401"/>
      <c r="O1411" s="401"/>
      <c r="P1411" s="401"/>
      <c r="Q1411" s="401"/>
      <c r="R1411" s="401"/>
      <c r="S1411" s="401"/>
      <c r="T1411" s="396"/>
      <c r="U1411" s="400">
        <f>U1365</f>
        <v>0</v>
      </c>
      <c r="V1411" s="395">
        <f t="shared" si="2043"/>
        <v>0</v>
      </c>
      <c r="W1411" s="395">
        <f t="shared" si="2044"/>
        <v>0</v>
      </c>
      <c r="X1411" s="249"/>
      <c r="Y1411" s="249"/>
      <c r="Z1411" s="249"/>
      <c r="AA1411" s="249"/>
      <c r="AB1411" s="249"/>
    </row>
    <row r="1412" spans="1:28" hidden="1" outlineLevel="1">
      <c r="A1412" s="249"/>
      <c r="B1412" s="309" t="str">
        <f t="shared" ca="1" si="2045"/>
        <v>RL Capex 2031</v>
      </c>
      <c r="C1412" s="401"/>
      <c r="D1412" s="401"/>
      <c r="E1412" s="401"/>
      <c r="F1412" s="401"/>
      <c r="G1412" s="401"/>
      <c r="H1412" s="401"/>
      <c r="I1412" s="401"/>
      <c r="J1412" s="401"/>
      <c r="K1412" s="401"/>
      <c r="L1412" s="401"/>
      <c r="M1412" s="401"/>
      <c r="N1412" s="401"/>
      <c r="O1412" s="401"/>
      <c r="P1412" s="401"/>
      <c r="Q1412" s="401"/>
      <c r="R1412" s="401"/>
      <c r="S1412" s="401"/>
      <c r="T1412" s="401"/>
      <c r="U1412" s="396"/>
      <c r="V1412" s="400">
        <f>V1365</f>
        <v>0</v>
      </c>
      <c r="W1412" s="395">
        <f>IF(V1412="n/a","n/a",MAX(0,V1412-1))</f>
        <v>0</v>
      </c>
      <c r="X1412" s="249"/>
      <c r="Y1412" s="249"/>
      <c r="Z1412" s="249"/>
      <c r="AA1412" s="249"/>
      <c r="AB1412" s="249"/>
    </row>
    <row r="1413" spans="1:28" hidden="1" outlineLevel="1">
      <c r="A1413" s="249"/>
      <c r="B1413" s="309" t="str">
        <f t="shared" ca="1" si="2045"/>
        <v>RL Capex 2032</v>
      </c>
      <c r="C1413" s="401"/>
      <c r="D1413" s="401"/>
      <c r="E1413" s="401"/>
      <c r="F1413" s="401"/>
      <c r="G1413" s="401"/>
      <c r="H1413" s="401"/>
      <c r="I1413" s="401"/>
      <c r="J1413" s="401"/>
      <c r="K1413" s="401"/>
      <c r="L1413" s="401"/>
      <c r="M1413" s="401"/>
      <c r="N1413" s="401"/>
      <c r="O1413" s="401"/>
      <c r="P1413" s="401"/>
      <c r="Q1413" s="401"/>
      <c r="R1413" s="401"/>
      <c r="S1413" s="401"/>
      <c r="T1413" s="401"/>
      <c r="U1413" s="401"/>
      <c r="V1413" s="396"/>
      <c r="W1413" s="395">
        <f>W1365</f>
        <v>0</v>
      </c>
      <c r="X1413" s="249"/>
      <c r="Y1413" s="249"/>
      <c r="Z1413" s="249"/>
      <c r="AA1413" s="249"/>
      <c r="AB1413" s="249"/>
    </row>
    <row r="1414" spans="1:28" hidden="1" outlineLevel="1">
      <c r="A1414" s="249"/>
      <c r="B1414" s="332"/>
      <c r="C1414" s="395"/>
      <c r="D1414" s="395"/>
      <c r="E1414" s="395"/>
      <c r="F1414" s="395"/>
      <c r="G1414" s="395"/>
      <c r="H1414" s="395"/>
      <c r="I1414" s="395"/>
      <c r="J1414" s="395"/>
      <c r="K1414" s="395"/>
      <c r="L1414" s="395"/>
      <c r="M1414" s="395"/>
      <c r="N1414" s="395"/>
      <c r="O1414" s="395"/>
      <c r="P1414" s="395"/>
      <c r="Q1414" s="395"/>
      <c r="R1414" s="395"/>
      <c r="S1414" s="395"/>
      <c r="T1414" s="395"/>
      <c r="U1414" s="395"/>
      <c r="V1414" s="395"/>
      <c r="W1414" s="395"/>
      <c r="X1414" s="249"/>
      <c r="Y1414" s="249"/>
      <c r="Z1414" s="249"/>
      <c r="AA1414" s="249"/>
      <c r="AB1414" s="249"/>
    </row>
    <row r="1415" spans="1:28" collapsed="1">
      <c r="A1415" s="322"/>
      <c r="B1415" s="336" t="s">
        <v>192</v>
      </c>
      <c r="C1415" s="460">
        <f ca="1">(IF(OR($C1365&lt;&gt;"n/a",C1365&lt;&gt;"n/a"),IF(SUM(C1368:C1390)=0,0,IF((SUMPRODUCT(C1368:C1390,C1392:C1414)/SUM(C1368:C1390))&lt;0,1,(SUMPRODUCT(C1368:C1390,C1392:C1414)/SUM(C1368:C1390)))),"n/a"))</f>
        <v>0</v>
      </c>
      <c r="D1415" s="460">
        <f ca="1">(IF(OR($C1365&lt;&gt;"n/a",D1365&lt;&gt;"n/a"),IF(SUM(D1368:D1390)=0,0,IF((SUMPRODUCT(D1368:D1390,D1392:D1414)/SUM(D1368:D1390))&lt;0,1,(SUMPRODUCT(D1368:D1390,D1392:D1414)/SUM(D1368:D1390)))),"n/a"))</f>
        <v>0</v>
      </c>
      <c r="E1415" s="460">
        <f t="shared" ref="E1415:W1415" ca="1" si="2046">(IF(OR($C1365&lt;&gt;"n/a",E1365&lt;&gt;"n/a"),IF(SUM(E1368:E1390)=0,0,IF((SUMPRODUCT(E1368:E1390,E1392:E1414)/SUM(E1368:E1390))&lt;0,1,(SUMPRODUCT(E1368:E1390,E1392:E1414)/SUM(E1368:E1390)))),"n/a"))</f>
        <v>0</v>
      </c>
      <c r="F1415" s="460">
        <f t="shared" ca="1" si="2046"/>
        <v>0</v>
      </c>
      <c r="G1415" s="460">
        <f t="shared" ca="1" si="2046"/>
        <v>0</v>
      </c>
      <c r="H1415" s="460">
        <f t="shared" ca="1" si="2046"/>
        <v>0</v>
      </c>
      <c r="I1415" s="460">
        <f t="shared" ca="1" si="2046"/>
        <v>0</v>
      </c>
      <c r="J1415" s="460">
        <f t="shared" ca="1" si="2046"/>
        <v>0</v>
      </c>
      <c r="K1415" s="460">
        <f t="shared" ca="1" si="2046"/>
        <v>0</v>
      </c>
      <c r="L1415" s="460">
        <f t="shared" ca="1" si="2046"/>
        <v>0</v>
      </c>
      <c r="M1415" s="460">
        <f t="shared" ca="1" si="2046"/>
        <v>0</v>
      </c>
      <c r="N1415" s="460">
        <f t="shared" ca="1" si="2046"/>
        <v>0</v>
      </c>
      <c r="O1415" s="460">
        <f t="shared" ca="1" si="2046"/>
        <v>0</v>
      </c>
      <c r="P1415" s="460">
        <f t="shared" ca="1" si="2046"/>
        <v>0</v>
      </c>
      <c r="Q1415" s="460">
        <f t="shared" ca="1" si="2046"/>
        <v>0</v>
      </c>
      <c r="R1415" s="460">
        <f t="shared" ca="1" si="2046"/>
        <v>0</v>
      </c>
      <c r="S1415" s="460">
        <f t="shared" ca="1" si="2046"/>
        <v>0</v>
      </c>
      <c r="T1415" s="460">
        <f t="shared" ca="1" si="2046"/>
        <v>0</v>
      </c>
      <c r="U1415" s="460">
        <f t="shared" ca="1" si="2046"/>
        <v>0</v>
      </c>
      <c r="V1415" s="460">
        <f t="shared" ca="1" si="2046"/>
        <v>0</v>
      </c>
      <c r="W1415" s="460">
        <f t="shared" ca="1" si="2046"/>
        <v>0</v>
      </c>
      <c r="X1415" s="249"/>
      <c r="Y1415" s="249"/>
      <c r="Z1415" s="249"/>
      <c r="AA1415" s="249"/>
      <c r="AB1415" s="249"/>
    </row>
    <row r="1416" spans="1:28">
      <c r="A1416" s="249"/>
      <c r="B1416" s="249"/>
      <c r="C1416" s="395"/>
      <c r="D1416" s="395"/>
      <c r="E1416" s="395"/>
      <c r="F1416" s="395"/>
      <c r="G1416" s="395"/>
      <c r="H1416" s="395"/>
      <c r="I1416" s="395"/>
      <c r="J1416" s="395"/>
      <c r="K1416" s="395"/>
      <c r="L1416" s="395"/>
      <c r="M1416" s="395"/>
      <c r="N1416" s="395"/>
      <c r="O1416" s="395"/>
      <c r="P1416" s="395"/>
      <c r="Q1416" s="395"/>
      <c r="R1416" s="395"/>
      <c r="S1416" s="395"/>
      <c r="T1416" s="395"/>
      <c r="U1416" s="395"/>
      <c r="V1416" s="395"/>
      <c r="W1416" s="395"/>
      <c r="X1416" s="249"/>
      <c r="Y1416" s="249"/>
      <c r="Z1416" s="249"/>
      <c r="AA1416" s="249"/>
      <c r="AB1416" s="249"/>
    </row>
    <row r="1417" spans="1:28">
      <c r="A1417" s="72" t="s">
        <v>77</v>
      </c>
      <c r="B1417" s="142">
        <f>VLOOKUP($A1417,'RFM input'!$E$7:$F$56,2,FALSE)</f>
        <v>0</v>
      </c>
      <c r="C1417" s="402"/>
      <c r="D1417" s="402"/>
      <c r="E1417" s="403"/>
      <c r="F1417" s="403"/>
      <c r="G1417" s="403"/>
      <c r="H1417" s="403"/>
      <c r="I1417" s="403"/>
      <c r="J1417" s="403"/>
      <c r="K1417" s="403"/>
      <c r="L1417" s="403"/>
      <c r="M1417" s="403"/>
      <c r="N1417" s="403"/>
      <c r="O1417" s="403"/>
      <c r="P1417" s="403"/>
      <c r="Q1417" s="403"/>
      <c r="R1417" s="403"/>
      <c r="S1417" s="403"/>
      <c r="T1417" s="403"/>
      <c r="U1417" s="403"/>
      <c r="V1417" s="403"/>
      <c r="W1417" s="403"/>
      <c r="X1417" s="249"/>
      <c r="Y1417" s="249"/>
      <c r="Z1417" s="249"/>
      <c r="AA1417" s="249"/>
      <c r="AB1417" s="249"/>
    </row>
    <row r="1418" spans="1:28">
      <c r="A1418" s="378">
        <f>VALUE(REPLACE(A1417,1,12,""))</f>
        <v>27</v>
      </c>
      <c r="B1418" s="317" t="s">
        <v>195</v>
      </c>
      <c r="C1418" s="389">
        <f ca="1">OFFSET('RAB roll forward'!$H$1189,'RAB remaining lives'!A1418,0)</f>
        <v>0</v>
      </c>
      <c r="D1418" s="390">
        <f ca="1">OFFSET('RFM input'!H$222,$A1418,0)-OFFSET('RFM input'!H$276,$A1418,0)</f>
        <v>0</v>
      </c>
      <c r="E1418" s="390">
        <f ca="1">OFFSET('RFM input'!I$222,$A1418,0)-OFFSET('RFM input'!I$276,$A1418,0)</f>
        <v>0</v>
      </c>
      <c r="F1418" s="390">
        <f ca="1">OFFSET('RFM input'!J$222,$A1418,0)-OFFSET('RFM input'!J$276,$A1418,0)</f>
        <v>0</v>
      </c>
      <c r="G1418" s="390">
        <f ca="1">OFFSET('RFM input'!K$222,$A1418,0)-OFFSET('RFM input'!K$276,$A1418,0)</f>
        <v>0</v>
      </c>
      <c r="H1418" s="390">
        <f ca="1">OFFSET('RFM input'!L$222,$A1418,0)-OFFSET('RFM input'!L$276,$A1418,0)</f>
        <v>0</v>
      </c>
      <c r="I1418" s="390">
        <f ca="1">OFFSET('RFM input'!M$222,$A1418,0)-OFFSET('RFM input'!M$276,$A1418,0)</f>
        <v>0</v>
      </c>
      <c r="J1418" s="390">
        <f ca="1">OFFSET('RFM input'!N$222,$A1418,0)-OFFSET('RFM input'!N$276,$A1418,0)</f>
        <v>0</v>
      </c>
      <c r="K1418" s="390">
        <f ca="1">OFFSET('RFM input'!O$222,$A1418,0)-OFFSET('RFM input'!O$276,$A1418,0)</f>
        <v>0</v>
      </c>
      <c r="L1418" s="390">
        <f ca="1">OFFSET('RFM input'!P$222,$A1418,0)-OFFSET('RFM input'!P$276,$A1418,0)</f>
        <v>0</v>
      </c>
      <c r="M1418" s="390">
        <f ca="1">OFFSET('RFM input'!Q$222,$A1418,0)-OFFSET('RFM input'!Q$276,$A1418,0)</f>
        <v>0</v>
      </c>
      <c r="N1418" s="390"/>
      <c r="O1418" s="390"/>
      <c r="P1418" s="390"/>
      <c r="Q1418" s="390"/>
      <c r="R1418" s="390"/>
      <c r="S1418" s="390"/>
      <c r="T1418" s="390"/>
      <c r="U1418" s="390"/>
      <c r="V1418" s="390"/>
      <c r="W1418" s="390"/>
      <c r="X1418" s="249"/>
      <c r="Y1418" s="249"/>
      <c r="Z1418" s="249"/>
      <c r="AA1418" s="249"/>
      <c r="AB1418" s="249"/>
    </row>
    <row r="1419" spans="1:28">
      <c r="A1419" s="249"/>
      <c r="B1419" s="249" t="s">
        <v>325</v>
      </c>
      <c r="C1419" s="391">
        <f ca="1">OFFSET('RFM input'!$K$6,'RAB remaining lives'!$A1418,0)</f>
        <v>0</v>
      </c>
      <c r="D1419" s="390">
        <f ca="1">OFFSET('RFM input'!$L$6,'RAB remaining lives'!$A1418,0)</f>
        <v>0</v>
      </c>
      <c r="E1419" s="390">
        <f ca="1">OFFSET('RFM input'!$L$6,'RAB remaining lives'!$A1418,0)</f>
        <v>0</v>
      </c>
      <c r="F1419" s="390">
        <f ca="1">OFFSET('RFM input'!$L$6,'RAB remaining lives'!$A1418,0)</f>
        <v>0</v>
      </c>
      <c r="G1419" s="390">
        <f ca="1">OFFSET('RFM input'!$L$6,'RAB remaining lives'!$A1418,0)</f>
        <v>0</v>
      </c>
      <c r="H1419" s="390">
        <f ca="1">OFFSET('RFM input'!$L$6,'RAB remaining lives'!$A1418,0)</f>
        <v>0</v>
      </c>
      <c r="I1419" s="390">
        <f ca="1">OFFSET('RFM input'!$L$6,'RAB remaining lives'!$A1418,0)</f>
        <v>0</v>
      </c>
      <c r="J1419" s="390">
        <f ca="1">OFFSET('RFM input'!$L$6,'RAB remaining lives'!$A1418,0)</f>
        <v>0</v>
      </c>
      <c r="K1419" s="390">
        <f ca="1">OFFSET('RFM input'!$L$6,'RAB remaining lives'!$A1418,0)</f>
        <v>0</v>
      </c>
      <c r="L1419" s="390">
        <f ca="1">OFFSET('RFM input'!$L$6,'RAB remaining lives'!$A1418,0)</f>
        <v>0</v>
      </c>
      <c r="M1419" s="390">
        <f ca="1">OFFSET('RFM input'!$L$6,'RAB remaining lives'!$A1418,0)</f>
        <v>0</v>
      </c>
      <c r="N1419" s="390"/>
      <c r="O1419" s="390"/>
      <c r="P1419" s="390"/>
      <c r="Q1419" s="390"/>
      <c r="R1419" s="390"/>
      <c r="S1419" s="390"/>
      <c r="T1419" s="390"/>
      <c r="U1419" s="390"/>
      <c r="V1419" s="390"/>
      <c r="W1419" s="390"/>
      <c r="X1419" s="249"/>
      <c r="Y1419" s="249"/>
      <c r="Z1419" s="249"/>
      <c r="AA1419" s="249"/>
      <c r="AB1419" s="249"/>
    </row>
    <row r="1420" spans="1:28">
      <c r="A1420" s="249"/>
      <c r="B1420" s="286" t="s">
        <v>299</v>
      </c>
      <c r="C1420" s="392"/>
      <c r="D1420" s="393">
        <f ca="1">IF(D$6=(OFFSET('RFM input'!$G$60,0,'RFM input'!$AA$7)),OFFSET('RFM input'!$H$454,$A1418,0),0)</f>
        <v>0</v>
      </c>
      <c r="E1420" s="390">
        <f ca="1">IF(E$6=(OFFSET('RFM input'!$G$60,0,'RFM input'!$AA$7)),OFFSET('RFM input'!$H$454,$A1418,0),0)</f>
        <v>0</v>
      </c>
      <c r="F1420" s="390">
        <f ca="1">IF(F$6=(OFFSET('RFM input'!$G$60,0,'RFM input'!$AA$7)),OFFSET('RFM input'!$H$454,$A1418,0),0)</f>
        <v>0</v>
      </c>
      <c r="G1420" s="390">
        <f ca="1">IF(G$6=(OFFSET('RFM input'!$G$60,0,'RFM input'!$AA$7)),OFFSET('RFM input'!$H$454,$A1418,0),0)</f>
        <v>0</v>
      </c>
      <c r="H1420" s="390">
        <f ca="1">IF(H$6=(OFFSET('RFM input'!$G$60,0,'RFM input'!$AA$7)),OFFSET('RFM input'!$H$454,$A1418,0),0)</f>
        <v>0</v>
      </c>
      <c r="I1420" s="390">
        <f ca="1">IF(I$6=(OFFSET('RFM input'!$G$60,0,'RFM input'!$AA$7)),OFFSET('RFM input'!$H$454,$A1418,0),0)</f>
        <v>0</v>
      </c>
      <c r="J1420" s="390">
        <f ca="1">IF(J$6=(OFFSET('RFM input'!$G$60,0,'RFM input'!$AA$7)),OFFSET('RFM input'!$H$454,$A1418,0),0)</f>
        <v>0</v>
      </c>
      <c r="K1420" s="390">
        <f ca="1">IF(K$6=(OFFSET('RFM input'!$G$60,0,'RFM input'!$AA$7)),OFFSET('RFM input'!$H$454,$A1418,0),0)</f>
        <v>0</v>
      </c>
      <c r="L1420" s="390">
        <f ca="1">IF(L$6=(OFFSET('RFM input'!$G$60,0,'RFM input'!$AA$7)),OFFSET('RFM input'!$H$454,$A1418,0),0)</f>
        <v>0</v>
      </c>
      <c r="M1420" s="390">
        <f ca="1">IF(M$6=(OFFSET('RFM input'!$G$60,0,'RFM input'!$AA$7)),OFFSET('RFM input'!$H$454,$A1418,0),0)</f>
        <v>0</v>
      </c>
      <c r="N1420" s="390"/>
      <c r="O1420" s="390"/>
      <c r="P1420" s="390"/>
      <c r="Q1420" s="390"/>
      <c r="R1420" s="390"/>
      <c r="S1420" s="390"/>
      <c r="T1420" s="390"/>
      <c r="U1420" s="390"/>
      <c r="V1420" s="390"/>
      <c r="W1420" s="390"/>
      <c r="X1420" s="249"/>
      <c r="Y1420" s="249"/>
      <c r="Z1420" s="249"/>
      <c r="AA1420" s="249"/>
      <c r="AB1420" s="249"/>
    </row>
    <row r="1421" spans="1:28">
      <c r="A1421" s="249"/>
      <c r="B1421" s="325" t="s">
        <v>306</v>
      </c>
      <c r="C1421" s="392"/>
      <c r="D1421" s="391">
        <f ca="1">IF(D$6=(OFFSET('RFM input'!$G$60,0,'RFM input'!$AA$7)),OFFSET('RFM input'!$J$454,$A1418,0),0)</f>
        <v>0</v>
      </c>
      <c r="E1421" s="394">
        <f ca="1">IF(E$6=(OFFSET('RFM input'!$G$60,0,'RFM input'!$AA$7)),OFFSET('RFM input'!$J$454,$A1418,0),0)</f>
        <v>0</v>
      </c>
      <c r="F1421" s="394">
        <f ca="1">IF(F$6=(OFFSET('RFM input'!$G$60,0,'RFM input'!$AA$7)),OFFSET('RFM input'!$J$454,$A1418,0),0)</f>
        <v>0</v>
      </c>
      <c r="G1421" s="394">
        <f ca="1">IF(G$6=(OFFSET('RFM input'!$G$60,0,'RFM input'!$AA$7)),OFFSET('RFM input'!$J$454,$A1418,0),0)</f>
        <v>0</v>
      </c>
      <c r="H1421" s="394">
        <f ca="1">IF(H$6=(OFFSET('RFM input'!$G$60,0,'RFM input'!$AA$7)),OFFSET('RFM input'!$J$454,$A1418,0),0)</f>
        <v>0</v>
      </c>
      <c r="I1421" s="394">
        <f ca="1">IF(I$6=(OFFSET('RFM input'!$G$60,0,'RFM input'!$AA$7)),OFFSET('RFM input'!$J$454,$A1418,0),0)</f>
        <v>0</v>
      </c>
      <c r="J1421" s="394">
        <f ca="1">IF(J$6=(OFFSET('RFM input'!$G$60,0,'RFM input'!$AA$7)),OFFSET('RFM input'!$J$454,$A1418,0),0)</f>
        <v>0</v>
      </c>
      <c r="K1421" s="394">
        <f ca="1">IF(K$6=(OFFSET('RFM input'!$G$60,0,'RFM input'!$AA$7)),OFFSET('RFM input'!$J$454,$A1418,0),0)</f>
        <v>0</v>
      </c>
      <c r="L1421" s="394">
        <f ca="1">IF(L$6=(OFFSET('RFM input'!$G$60,0,'RFM input'!$AA$7)),OFFSET('RFM input'!$J$454,$A1418,0),0)</f>
        <v>0</v>
      </c>
      <c r="M1421" s="394">
        <f ca="1">IF(M$6=(OFFSET('RFM input'!$G$60,0,'RFM input'!$AA$7)),OFFSET('RFM input'!$J$454,$A1418,0),0)</f>
        <v>0</v>
      </c>
      <c r="N1421" s="394"/>
      <c r="O1421" s="394"/>
      <c r="P1421" s="394"/>
      <c r="Q1421" s="394"/>
      <c r="R1421" s="394"/>
      <c r="S1421" s="394"/>
      <c r="T1421" s="394"/>
      <c r="U1421" s="394"/>
      <c r="V1421" s="394"/>
      <c r="W1421" s="394"/>
      <c r="X1421" s="249"/>
      <c r="Y1421" s="249"/>
      <c r="Z1421" s="249"/>
      <c r="AA1421" s="249"/>
      <c r="AB1421" s="249"/>
    </row>
    <row r="1422" spans="1:28" hidden="1" outlineLevel="1">
      <c r="A1422" s="459">
        <v>-1</v>
      </c>
      <c r="B1422" s="309" t="s">
        <v>297</v>
      </c>
      <c r="C1422" s="395"/>
      <c r="D1422" s="395">
        <f t="shared" ref="D1422" ca="1" si="2047">IF(D1446="n/a",0,IF(AND(D1420=0,C1422=0),0,
IF(AND(D1420&lt;&gt;0,C1422=0),(D1420/D$10),
IF(AND(D1421&lt;&gt;0,C1422&lt;&gt;0),(C1422-(C1422/C1446))+(D1420/D$10),
IF(C1446&lt;1,0,(C1422-(C1422/C1446)))))))</f>
        <v>0</v>
      </c>
      <c r="E1422" s="395">
        <f t="shared" ref="E1422" ca="1" si="2048">IF(E1446="n/a",0,IF(AND(E1420=0,D1422=0),0,
IF(AND(E1420&lt;&gt;0,D1422=0),(E1420/E$10),
IF(AND(E1421&lt;&gt;0,D1422&lt;&gt;0),(D1422-(D1422/D1446))+(E1420/E$10),
IF(D1446&lt;1,0,(D1422-(D1422/D1446)))))))</f>
        <v>0</v>
      </c>
      <c r="F1422" s="395">
        <f t="shared" ref="F1422" ca="1" si="2049">IF(F1446="n/a",0,IF(AND(F1420=0,E1422=0),0,
IF(AND(F1420&lt;&gt;0,E1422=0),(F1420/F$10),
IF(AND(F1421&lt;&gt;0,E1422&lt;&gt;0),(E1422-(E1422/E1446))+(F1420/F$10),
IF(E1446&lt;1,0,(E1422-(E1422/E1446)))))))</f>
        <v>0</v>
      </c>
      <c r="G1422" s="395">
        <f t="shared" ref="G1422" ca="1" si="2050">IF(G1446="n/a",0,IF(AND(G1420=0,F1422=0),0,
IF(AND(G1420&lt;&gt;0,F1422=0),(G1420/G$10),
IF(AND(G1421&lt;&gt;0,F1422&lt;&gt;0),(F1422-(F1422/F1446))+(G1420/G$10),
IF(F1446&lt;1,0,(F1422-(F1422/F1446)))))))</f>
        <v>0</v>
      </c>
      <c r="H1422" s="395">
        <f ca="1">IF(H1446="n/a",0,IF(AND(H1420=0,G1422=0),0,
IF(AND(H1420&lt;&gt;0,G1422=0),(H1420/H$10),
IF(AND(H1421&lt;&gt;0,G1422&lt;&gt;0),(G1422-(G1422/G1446))+(H1420/H$10),
IF(G1446&lt;1,0,(G1422-(G1422/G1446)))))))</f>
        <v>0</v>
      </c>
      <c r="I1422" s="395">
        <f t="shared" ref="I1422" ca="1" si="2051">IF(I1446="n/a",0,IF(AND(I1420=0,H1422=0),0,
IF(AND(I1420&lt;&gt;0,H1422=0),(I1420/I$10),
IF(AND(I1421&lt;&gt;0,H1422&lt;&gt;0),(H1422-(H1422/H1446))+(I1420/I$10),
IF(H1446&lt;1,0,(H1422-(H1422/H1446)))))))</f>
        <v>0</v>
      </c>
      <c r="J1422" s="395">
        <f t="shared" ref="J1422" ca="1" si="2052">IF(J1446="n/a",0,IF(AND(J1420=0,I1422=0),0,
IF(AND(J1420&lt;&gt;0,I1422=0),(J1420/J$10),
IF(AND(J1421&lt;&gt;0,I1422&lt;&gt;0),(I1422-(I1422/I1446))+(J1420/J$10),
IF(I1446&lt;1,0,(I1422-(I1422/I1446)))))))</f>
        <v>0</v>
      </c>
      <c r="K1422" s="395">
        <f t="shared" ref="K1422" ca="1" si="2053">IF(K1446="n/a",0,IF(AND(K1420=0,J1422=0),0,
IF(AND(K1420&lt;&gt;0,J1422=0),(K1420/K$10),
IF(AND(K1421&lt;&gt;0,J1422&lt;&gt;0),(J1422-(J1422/J1446))+(K1420/K$10),
IF(J1446&lt;1,0,(J1422-(J1422/J1446)))))))</f>
        <v>0</v>
      </c>
      <c r="L1422" s="395">
        <f t="shared" ref="L1422" ca="1" si="2054">IF(L1446="n/a",0,IF(AND(L1420=0,K1422=0),0,
IF(AND(L1420&lt;&gt;0,K1422=0),(L1420/L$10),
IF(AND(L1421&lt;&gt;0,K1422&lt;&gt;0),(K1422-(K1422/K1446))+(L1420/L$10),
IF(K1446&lt;1,0,(K1422-(K1422/K1446)))))))</f>
        <v>0</v>
      </c>
      <c r="M1422" s="395">
        <f t="shared" ref="M1422" ca="1" si="2055">IF(M1446="n/a",0,IF(AND(M1420=0,L1422=0),0,
IF(AND(M1420&lt;&gt;0,L1422=0),(M1420/M$10),
IF(AND(M1421&lt;&gt;0,L1422&lt;&gt;0),(L1422-(L1422/L1446))+(M1420/M$10),
IF(L1446&lt;1,0,(L1422-(L1422/L1446)))))))</f>
        <v>0</v>
      </c>
      <c r="N1422" s="395">
        <f t="shared" ref="N1422" ca="1" si="2056">IF(N1446="n/a",0,IF(AND(N1420=0,M1422=0),0,
IF(AND(N1420&lt;&gt;0,M1422=0),(N1420/N$10),
IF(AND(N1421&lt;&gt;0,M1422&lt;&gt;0),(M1422-(M1422/M1446))+(N1420/N$10),
IF(M1446&lt;1,0,(M1422-(M1422/M1446)))))))</f>
        <v>0</v>
      </c>
      <c r="O1422" s="395">
        <f t="shared" ref="O1422" ca="1" si="2057">IF(O1446="n/a",0,IF(AND(O1420=0,N1422=0),0,
IF(AND(O1420&lt;&gt;0,N1422=0),(O1420/O$10),
IF(AND(O1421&lt;&gt;0,N1422&lt;&gt;0),(N1422-(N1422/N1446))+(O1420/O$10),
IF(N1446&lt;1,0,(N1422-(N1422/N1446)))))))</f>
        <v>0</v>
      </c>
      <c r="P1422" s="395">
        <f t="shared" ref="P1422" ca="1" si="2058">IF(P1446="n/a",0,IF(AND(P1420=0,O1422=0),0,
IF(AND(P1420&lt;&gt;0,O1422=0),(P1420/P$10),
IF(AND(P1421&lt;&gt;0,O1422&lt;&gt;0),(O1422-(O1422/O1446))+(P1420/P$10),
IF(O1446&lt;1,0,(O1422-(O1422/O1446)))))))</f>
        <v>0</v>
      </c>
      <c r="Q1422" s="395">
        <f t="shared" ref="Q1422" ca="1" si="2059">IF(Q1446="n/a",0,IF(AND(Q1420=0,P1422=0),0,
IF(AND(Q1420&lt;&gt;0,P1422=0),(Q1420/Q$10),
IF(AND(Q1421&lt;&gt;0,P1422&lt;&gt;0),(P1422-(P1422/P1446))+(Q1420/Q$10),
IF(P1446&lt;1,0,(P1422-(P1422/P1446)))))))</f>
        <v>0</v>
      </c>
      <c r="R1422" s="395">
        <f t="shared" ref="R1422" ca="1" si="2060">IF(R1446="n/a",0,IF(AND(R1420=0,Q1422=0),0,
IF(AND(R1420&lt;&gt;0,Q1422=0),(R1420/R$10),
IF(AND(R1421&lt;&gt;0,Q1422&lt;&gt;0),(Q1422-(Q1422/Q1446))+(R1420/R$10),
IF(Q1446&lt;1,0,(Q1422-(Q1422/Q1446)))))))</f>
        <v>0</v>
      </c>
      <c r="S1422" s="395">
        <f t="shared" ref="S1422" ca="1" si="2061">IF(S1446="n/a",0,IF(AND(S1420=0,R1422=0),0,
IF(AND(S1420&lt;&gt;0,R1422=0),(S1420/S$10),
IF(AND(S1421&lt;&gt;0,R1422&lt;&gt;0),(R1422-(R1422/R1446))+(S1420/S$10),
IF(R1446&lt;1,0,(R1422-(R1422/R1446)))))))</f>
        <v>0</v>
      </c>
      <c r="T1422" s="395">
        <f t="shared" ref="T1422" ca="1" si="2062">IF(T1446="n/a",0,IF(AND(T1420=0,S1422=0),0,
IF(AND(T1420&lt;&gt;0,S1422=0),(T1420/T$10),
IF(AND(T1421&lt;&gt;0,S1422&lt;&gt;0),(S1422-(S1422/S1446))+(T1420/T$10),
IF(S1446&lt;1,0,(S1422-(S1422/S1446)))))))</f>
        <v>0</v>
      </c>
      <c r="U1422" s="395">
        <f t="shared" ref="U1422" ca="1" si="2063">IF(U1446="n/a",0,IF(AND(U1420=0,T1422=0),0,
IF(AND(U1420&lt;&gt;0,T1422=0),(U1420/U$10),
IF(AND(U1421&lt;&gt;0,T1422&lt;&gt;0),(T1422-(T1422/T1446))+(U1420/U$10),
IF(T1446&lt;1,0,(T1422-(T1422/T1446)))))))</f>
        <v>0</v>
      </c>
      <c r="V1422" s="395">
        <f t="shared" ref="V1422" ca="1" si="2064">IF(V1446="n/a",0,IF(AND(V1420=0,U1422=0),0,
IF(AND(V1420&lt;&gt;0,U1422=0),(V1420/V$10),
IF(AND(V1421&lt;&gt;0,U1422&lt;&gt;0),(U1422-(U1422/U1446))+(V1420/V$10),
IF(U1446&lt;1,0,(U1422-(U1422/U1446)))))))</f>
        <v>0</v>
      </c>
      <c r="W1422" s="395">
        <f t="shared" ref="W1422" ca="1" si="2065">IF(W1446="n/a",0,IF(AND(W1420=0,V1422=0),0,
IF(AND(W1420&lt;&gt;0,V1422=0),(W1420/W$10),
IF(AND(W1421&lt;&gt;0,V1422&lt;&gt;0),(V1422-(V1422/V1446))+(W1420/W$10),
IF(V1446&lt;1,0,(V1422-(V1422/V1446)))))))</f>
        <v>0</v>
      </c>
      <c r="X1422" s="249"/>
      <c r="Y1422" s="249"/>
      <c r="Z1422" s="249"/>
      <c r="AA1422" s="249"/>
      <c r="AB1422" s="249"/>
    </row>
    <row r="1423" spans="1:28" hidden="1" outlineLevel="1">
      <c r="A1423" s="331">
        <v>0</v>
      </c>
      <c r="B1423" s="309" t="s">
        <v>194</v>
      </c>
      <c r="C1423" s="395">
        <f ca="1">C1418/C$10</f>
        <v>0</v>
      </c>
      <c r="D1423" s="395">
        <f ca="1">IF(C1447="n/a",C1423,IFERROR(IF((OFFSET($C1423,0,$A1423))&lt;0,
MIN(0,C1423-(OFFSET($C1423,0,$A1423)/(OFFSET($C1418,-$A1422,$A1423)))),
MAX(0,C1423-(OFFSET($C1423,0,$A1423)/(OFFSET($C1418,-$A1422,$A1423))))),0))</f>
        <v>0</v>
      </c>
      <c r="E1423" s="395">
        <f t="shared" ref="E1423" ca="1" si="2066">IF(D1447="n/a",D1423,IFERROR(IF((OFFSET($C1423,0,$A1423))&lt;0,
MIN(0,D1423-(OFFSET($C1423,0,$A1423)/(OFFSET($C1418,-$A1422,$A1423)))),
MAX(0,D1423-(OFFSET($C1423,0,$A1423)/(OFFSET($C1418,-$A1422,$A1423))))),0))</f>
        <v>0</v>
      </c>
      <c r="F1423" s="395">
        <f t="shared" ref="F1423:F1424" ca="1" si="2067">IF(E1447="n/a",E1423,IFERROR(IF((OFFSET($C1423,0,$A1423))&lt;0,
MIN(0,E1423-(OFFSET($C1423,0,$A1423)/(OFFSET($C1418,-$A1422,$A1423)))),
MAX(0,E1423-(OFFSET($C1423,0,$A1423)/(OFFSET($C1418,-$A1422,$A1423))))),0))</f>
        <v>0</v>
      </c>
      <c r="G1423" s="395">
        <f t="shared" ref="G1423:G1425" ca="1" si="2068">IF(F1447="n/a",F1423,IFERROR(IF((OFFSET($C1423,0,$A1423))&lt;0,
MIN(0,F1423-(OFFSET($C1423,0,$A1423)/(OFFSET($C1418,-$A1422,$A1423)))),
MAX(0,F1423-(OFFSET($C1423,0,$A1423)/(OFFSET($C1418,-$A1422,$A1423))))),0))</f>
        <v>0</v>
      </c>
      <c r="H1423" s="395">
        <f t="shared" ref="H1423:H1426" ca="1" si="2069">IF(G1447="n/a",G1423,IFERROR(IF((OFFSET($C1423,0,$A1423))&lt;0,
MIN(0,G1423-(OFFSET($C1423,0,$A1423)/(OFFSET($C1418,-$A1422,$A1423)))),
MAX(0,G1423-(OFFSET($C1423,0,$A1423)/(OFFSET($C1418,-$A1422,$A1423))))),0))</f>
        <v>0</v>
      </c>
      <c r="I1423" s="395">
        <f t="shared" ref="I1423:I1427" ca="1" si="2070">IF(H1447="n/a",H1423,IFERROR(IF((OFFSET($C1423,0,$A1423))&lt;0,
MIN(0,H1423-(OFFSET($C1423,0,$A1423)/(OFFSET($C1418,-$A1422,$A1423)))),
MAX(0,H1423-(OFFSET($C1423,0,$A1423)/(OFFSET($C1418,-$A1422,$A1423))))),0))</f>
        <v>0</v>
      </c>
      <c r="J1423" s="395">
        <f t="shared" ref="J1423:J1428" ca="1" si="2071">IF(I1447="n/a",I1423,IFERROR(IF((OFFSET($C1423,0,$A1423))&lt;0,
MIN(0,I1423-(OFFSET($C1423,0,$A1423)/(OFFSET($C1418,-$A1422,$A1423)))),
MAX(0,I1423-(OFFSET($C1423,0,$A1423)/(OFFSET($C1418,-$A1422,$A1423))))),0))</f>
        <v>0</v>
      </c>
      <c r="K1423" s="395">
        <f t="shared" ref="K1423:K1429" ca="1" si="2072">IF(J1447="n/a",J1423,IFERROR(IF((OFFSET($C1423,0,$A1423))&lt;0,
MIN(0,J1423-(OFFSET($C1423,0,$A1423)/(OFFSET($C1418,-$A1422,$A1423)))),
MAX(0,J1423-(OFFSET($C1423,0,$A1423)/(OFFSET($C1418,-$A1422,$A1423))))),0))</f>
        <v>0</v>
      </c>
      <c r="L1423" s="395">
        <f t="shared" ref="L1423:L1430" ca="1" si="2073">IF(K1447="n/a",K1423,IFERROR(IF((OFFSET($C1423,0,$A1423))&lt;0,
MIN(0,K1423-(OFFSET($C1423,0,$A1423)/(OFFSET($C1418,-$A1422,$A1423)))),
MAX(0,K1423-(OFFSET($C1423,0,$A1423)/(OFFSET($C1418,-$A1422,$A1423))))),0))</f>
        <v>0</v>
      </c>
      <c r="M1423" s="395">
        <f t="shared" ref="M1423:M1431" ca="1" si="2074">IF(L1447="n/a",L1423,IFERROR(IF((OFFSET($C1423,0,$A1423))&lt;0,
MIN(0,L1423-(OFFSET($C1423,0,$A1423)/(OFFSET($C1418,-$A1422,$A1423)))),
MAX(0,L1423-(OFFSET($C1423,0,$A1423)/(OFFSET($C1418,-$A1422,$A1423))))),0))</f>
        <v>0</v>
      </c>
      <c r="N1423" s="395">
        <f t="shared" ref="N1423:N1432" ca="1" si="2075">IF(M1447="n/a",M1423,IFERROR(IF((OFFSET($C1423,0,$A1423))&lt;0,
MIN(0,M1423-(OFFSET($C1423,0,$A1423)/(OFFSET($C1418,-$A1422,$A1423)))),
MAX(0,M1423-(OFFSET($C1423,0,$A1423)/(OFFSET($C1418,-$A1422,$A1423))))),0))</f>
        <v>0</v>
      </c>
      <c r="O1423" s="395">
        <f t="shared" ref="O1423:O1433" ca="1" si="2076">IF(N1447="n/a",N1423,IFERROR(IF((OFFSET($C1423,0,$A1423))&lt;0,
MIN(0,N1423-(OFFSET($C1423,0,$A1423)/(OFFSET($C1418,-$A1422,$A1423)))),
MAX(0,N1423-(OFFSET($C1423,0,$A1423)/(OFFSET($C1418,-$A1422,$A1423))))),0))</f>
        <v>0</v>
      </c>
      <c r="P1423" s="395">
        <f t="shared" ref="P1423:P1434" ca="1" si="2077">IF(O1447="n/a",O1423,IFERROR(IF((OFFSET($C1423,0,$A1423))&lt;0,
MIN(0,O1423-(OFFSET($C1423,0,$A1423)/(OFFSET($C1418,-$A1422,$A1423)))),
MAX(0,O1423-(OFFSET($C1423,0,$A1423)/(OFFSET($C1418,-$A1422,$A1423))))),0))</f>
        <v>0</v>
      </c>
      <c r="Q1423" s="395">
        <f t="shared" ref="Q1423:Q1435" ca="1" si="2078">IF(P1447="n/a",P1423,IFERROR(IF((OFFSET($C1423,0,$A1423))&lt;0,
MIN(0,P1423-(OFFSET($C1423,0,$A1423)/(OFFSET($C1418,-$A1422,$A1423)))),
MAX(0,P1423-(OFFSET($C1423,0,$A1423)/(OFFSET($C1418,-$A1422,$A1423))))),0))</f>
        <v>0</v>
      </c>
      <c r="R1423" s="395">
        <f t="shared" ref="R1423:R1436" ca="1" si="2079">IF(Q1447="n/a",Q1423,IFERROR(IF((OFFSET($C1423,0,$A1423))&lt;0,
MIN(0,Q1423-(OFFSET($C1423,0,$A1423)/(OFFSET($C1418,-$A1422,$A1423)))),
MAX(0,Q1423-(OFFSET($C1423,0,$A1423)/(OFFSET($C1418,-$A1422,$A1423))))),0))</f>
        <v>0</v>
      </c>
      <c r="S1423" s="395">
        <f t="shared" ref="S1423:S1437" ca="1" si="2080">IF(R1447="n/a",R1423,IFERROR(IF((OFFSET($C1423,0,$A1423))&lt;0,
MIN(0,R1423-(OFFSET($C1423,0,$A1423)/(OFFSET($C1418,-$A1422,$A1423)))),
MAX(0,R1423-(OFFSET($C1423,0,$A1423)/(OFFSET($C1418,-$A1422,$A1423))))),0))</f>
        <v>0</v>
      </c>
      <c r="T1423" s="395">
        <f t="shared" ref="T1423:T1438" ca="1" si="2081">IF(S1447="n/a",S1423,IFERROR(IF((OFFSET($C1423,0,$A1423))&lt;0,
MIN(0,S1423-(OFFSET($C1423,0,$A1423)/(OFFSET($C1418,-$A1422,$A1423)))),
MAX(0,S1423-(OFFSET($C1423,0,$A1423)/(OFFSET($C1418,-$A1422,$A1423))))),0))</f>
        <v>0</v>
      </c>
      <c r="U1423" s="395">
        <f t="shared" ref="U1423:U1439" ca="1" si="2082">IF(T1447="n/a",T1423,IFERROR(IF((OFFSET($C1423,0,$A1423))&lt;0,
MIN(0,T1423-(OFFSET($C1423,0,$A1423)/(OFFSET($C1418,-$A1422,$A1423)))),
MAX(0,T1423-(OFFSET($C1423,0,$A1423)/(OFFSET($C1418,-$A1422,$A1423))))),0))</f>
        <v>0</v>
      </c>
      <c r="V1423" s="395">
        <f t="shared" ref="V1423:V1440" ca="1" si="2083">IF(U1447="n/a",U1423,IFERROR(IF((OFFSET($C1423,0,$A1423))&lt;0,
MIN(0,U1423-(OFFSET($C1423,0,$A1423)/(OFFSET($C1418,-$A1422,$A1423)))),
MAX(0,U1423-(OFFSET($C1423,0,$A1423)/(OFFSET($C1418,-$A1422,$A1423))))),0))</f>
        <v>0</v>
      </c>
      <c r="W1423" s="395">
        <f t="shared" ref="W1423:W1441" ca="1" si="2084">IF(V1447="n/a",V1423,IFERROR(IF((OFFSET($C1423,0,$A1423))&lt;0,
MIN(0,V1423-(OFFSET($C1423,0,$A1423)/(OFFSET($C1418,-$A1422,$A1423)))),
MAX(0,V1423-(OFFSET($C1423,0,$A1423)/(OFFSET($C1418,-$A1422,$A1423))))),0))</f>
        <v>0</v>
      </c>
      <c r="X1423" s="249"/>
      <c r="Y1423" s="249"/>
      <c r="Z1423" s="249"/>
      <c r="AA1423" s="249"/>
      <c r="AB1423" s="249"/>
    </row>
    <row r="1424" spans="1:28" hidden="1" outlineLevel="1">
      <c r="A1424" s="331">
        <v>1</v>
      </c>
      <c r="B1424" s="309" t="str">
        <f t="shared" ref="B1424:B1442" ca="1" si="2085">"Depreciated Net Capex "&amp;OFFSET($C$6,0,A1424)</f>
        <v>Depreciated Net Capex 2013</v>
      </c>
      <c r="C1424" s="396"/>
      <c r="D1424" s="397">
        <f ca="1">(D1418*((1+D$11)^0.5)/D$10)</f>
        <v>0</v>
      </c>
      <c r="E1424" s="395">
        <f ca="1">IF(D1448="n/a",D1424,IFERROR(IF((OFFSET($C1424,0,$A1424))&lt;0,
MIN(0,D1424-(OFFSET($C1424,0,$A1424)/(OFFSET($C1419,-$A1423,$A1424)))),
MAX(0,D1424-(OFFSET($C1424,0,$A1424)/(OFFSET($C1419,-$A1423,$A1424))))),0))</f>
        <v>0</v>
      </c>
      <c r="F1424" s="395">
        <f t="shared" ca="1" si="2067"/>
        <v>0</v>
      </c>
      <c r="G1424" s="395">
        <f t="shared" ca="1" si="2068"/>
        <v>0</v>
      </c>
      <c r="H1424" s="395">
        <f t="shared" ca="1" si="2069"/>
        <v>0</v>
      </c>
      <c r="I1424" s="395">
        <f t="shared" ca="1" si="2070"/>
        <v>0</v>
      </c>
      <c r="J1424" s="395">
        <f t="shared" ca="1" si="2071"/>
        <v>0</v>
      </c>
      <c r="K1424" s="395">
        <f t="shared" ca="1" si="2072"/>
        <v>0</v>
      </c>
      <c r="L1424" s="395">
        <f t="shared" ca="1" si="2073"/>
        <v>0</v>
      </c>
      <c r="M1424" s="395">
        <f t="shared" ca="1" si="2074"/>
        <v>0</v>
      </c>
      <c r="N1424" s="395">
        <f t="shared" ca="1" si="2075"/>
        <v>0</v>
      </c>
      <c r="O1424" s="395">
        <f t="shared" ca="1" si="2076"/>
        <v>0</v>
      </c>
      <c r="P1424" s="395">
        <f t="shared" ca="1" si="2077"/>
        <v>0</v>
      </c>
      <c r="Q1424" s="395">
        <f t="shared" ca="1" si="2078"/>
        <v>0</v>
      </c>
      <c r="R1424" s="395">
        <f t="shared" ca="1" si="2079"/>
        <v>0</v>
      </c>
      <c r="S1424" s="395">
        <f t="shared" ca="1" si="2080"/>
        <v>0</v>
      </c>
      <c r="T1424" s="395">
        <f t="shared" ca="1" si="2081"/>
        <v>0</v>
      </c>
      <c r="U1424" s="395">
        <f t="shared" ca="1" si="2082"/>
        <v>0</v>
      </c>
      <c r="V1424" s="395">
        <f t="shared" ca="1" si="2083"/>
        <v>0</v>
      </c>
      <c r="W1424" s="395">
        <f t="shared" ca="1" si="2084"/>
        <v>0</v>
      </c>
      <c r="X1424" s="249"/>
      <c r="Y1424" s="249"/>
      <c r="Z1424" s="249"/>
      <c r="AA1424" s="249"/>
      <c r="AB1424" s="249"/>
    </row>
    <row r="1425" spans="1:28" hidden="1" outlineLevel="1">
      <c r="A1425" s="331">
        <v>2</v>
      </c>
      <c r="B1425" s="309" t="str">
        <f t="shared" ca="1" si="2085"/>
        <v>Depreciated Net Capex 2014</v>
      </c>
      <c r="C1425" s="398"/>
      <c r="D1425" s="399"/>
      <c r="E1425" s="397">
        <f ca="1">(E1418*((1+E$11)^0.5)/E$10)</f>
        <v>0</v>
      </c>
      <c r="F1425" s="395">
        <f ca="1">IF(E1449="n/a",E1425,IFERROR(IF((OFFSET($C1425,0,$A1425))&lt;0,
MIN(0,E1425-(OFFSET($C1425,0,$A1425)/(OFFSET($C1420,-$A1424,$A1425)))),
MAX(0,E1425-(OFFSET($C1425,0,$A1425)/(OFFSET($C1420,-$A1424,$A1425))))),0))</f>
        <v>0</v>
      </c>
      <c r="G1425" s="395">
        <f t="shared" ca="1" si="2068"/>
        <v>0</v>
      </c>
      <c r="H1425" s="395">
        <f t="shared" ca="1" si="2069"/>
        <v>0</v>
      </c>
      <c r="I1425" s="395">
        <f t="shared" ca="1" si="2070"/>
        <v>0</v>
      </c>
      <c r="J1425" s="395">
        <f t="shared" ca="1" si="2071"/>
        <v>0</v>
      </c>
      <c r="K1425" s="395">
        <f t="shared" ca="1" si="2072"/>
        <v>0</v>
      </c>
      <c r="L1425" s="395">
        <f t="shared" ca="1" si="2073"/>
        <v>0</v>
      </c>
      <c r="M1425" s="395">
        <f t="shared" ca="1" si="2074"/>
        <v>0</v>
      </c>
      <c r="N1425" s="395">
        <f t="shared" ca="1" si="2075"/>
        <v>0</v>
      </c>
      <c r="O1425" s="395">
        <f t="shared" ca="1" si="2076"/>
        <v>0</v>
      </c>
      <c r="P1425" s="395">
        <f t="shared" ca="1" si="2077"/>
        <v>0</v>
      </c>
      <c r="Q1425" s="395">
        <f t="shared" ca="1" si="2078"/>
        <v>0</v>
      </c>
      <c r="R1425" s="395">
        <f t="shared" ca="1" si="2079"/>
        <v>0</v>
      </c>
      <c r="S1425" s="395">
        <f t="shared" ca="1" si="2080"/>
        <v>0</v>
      </c>
      <c r="T1425" s="395">
        <f t="shared" ca="1" si="2081"/>
        <v>0</v>
      </c>
      <c r="U1425" s="395">
        <f t="shared" ca="1" si="2082"/>
        <v>0</v>
      </c>
      <c r="V1425" s="395">
        <f t="shared" ca="1" si="2083"/>
        <v>0</v>
      </c>
      <c r="W1425" s="395">
        <f t="shared" ca="1" si="2084"/>
        <v>0</v>
      </c>
      <c r="X1425" s="334"/>
      <c r="Y1425" s="249"/>
      <c r="Z1425" s="249"/>
      <c r="AA1425" s="249"/>
      <c r="AB1425" s="249"/>
    </row>
    <row r="1426" spans="1:28" hidden="1" outlineLevel="1">
      <c r="A1426" s="331">
        <v>3</v>
      </c>
      <c r="B1426" s="309" t="str">
        <f t="shared" ca="1" si="2085"/>
        <v>Depreciated Net Capex 2015</v>
      </c>
      <c r="C1426" s="398"/>
      <c r="D1426" s="398"/>
      <c r="E1426" s="399"/>
      <c r="F1426" s="400">
        <f ca="1">($F1418*((1+F$11)^0.5)/F$10)</f>
        <v>0</v>
      </c>
      <c r="G1426" s="395">
        <f ca="1">IF(F1450="n/a",F1426,IFERROR(IF((OFFSET($C1426,0,$A1426))&lt;0,
MIN(0,F1426-(OFFSET($C1426,0,$A1426)/(OFFSET($C1421,-$A1425,$A1426)))),
MAX(0,F1426-(OFFSET($C1426,0,$A1426)/(OFFSET($C1421,-$A1425,$A1426))))),0))</f>
        <v>0</v>
      </c>
      <c r="H1426" s="395">
        <f t="shared" ca="1" si="2069"/>
        <v>0</v>
      </c>
      <c r="I1426" s="395">
        <f t="shared" ca="1" si="2070"/>
        <v>0</v>
      </c>
      <c r="J1426" s="395">
        <f t="shared" ca="1" si="2071"/>
        <v>0</v>
      </c>
      <c r="K1426" s="395">
        <f t="shared" ca="1" si="2072"/>
        <v>0</v>
      </c>
      <c r="L1426" s="395">
        <f t="shared" ca="1" si="2073"/>
        <v>0</v>
      </c>
      <c r="M1426" s="395">
        <f t="shared" ca="1" si="2074"/>
        <v>0</v>
      </c>
      <c r="N1426" s="395">
        <f t="shared" ca="1" si="2075"/>
        <v>0</v>
      </c>
      <c r="O1426" s="395">
        <f t="shared" ca="1" si="2076"/>
        <v>0</v>
      </c>
      <c r="P1426" s="395">
        <f t="shared" ca="1" si="2077"/>
        <v>0</v>
      </c>
      <c r="Q1426" s="395">
        <f t="shared" ca="1" si="2078"/>
        <v>0</v>
      </c>
      <c r="R1426" s="395">
        <f t="shared" ca="1" si="2079"/>
        <v>0</v>
      </c>
      <c r="S1426" s="395">
        <f t="shared" ca="1" si="2080"/>
        <v>0</v>
      </c>
      <c r="T1426" s="395">
        <f t="shared" ca="1" si="2081"/>
        <v>0</v>
      </c>
      <c r="U1426" s="395">
        <f t="shared" ca="1" si="2082"/>
        <v>0</v>
      </c>
      <c r="V1426" s="395">
        <f t="shared" ca="1" si="2083"/>
        <v>0</v>
      </c>
      <c r="W1426" s="395">
        <f t="shared" ca="1" si="2084"/>
        <v>0</v>
      </c>
      <c r="X1426" s="334"/>
      <c r="Y1426" s="334"/>
      <c r="Z1426" s="249"/>
      <c r="AA1426" s="249"/>
      <c r="AB1426" s="249"/>
    </row>
    <row r="1427" spans="1:28" hidden="1" outlineLevel="1">
      <c r="A1427" s="331">
        <v>4</v>
      </c>
      <c r="B1427" s="309" t="str">
        <f t="shared" ca="1" si="2085"/>
        <v>Depreciated Net Capex 2016</v>
      </c>
      <c r="C1427" s="398"/>
      <c r="D1427" s="398"/>
      <c r="E1427" s="398"/>
      <c r="F1427" s="399"/>
      <c r="G1427" s="400">
        <f ca="1">($G1418*((1+G$11)^0.5)/G$10)</f>
        <v>0</v>
      </c>
      <c r="H1427" s="395">
        <f ca="1">IF(G1451="n/a",G1427,IFERROR(IF((OFFSET($C1427,0,$A1427))&lt;0,
MIN(0,G1427-(OFFSET($C1427,0,$A1427)/(OFFSET($C1422,-$A1426,$A1427)))),
MAX(0,G1427-(OFFSET($C1427,0,$A1427)/(OFFSET($C1422,-$A1426,$A1427))))),0))</f>
        <v>0</v>
      </c>
      <c r="I1427" s="395">
        <f t="shared" ca="1" si="2070"/>
        <v>0</v>
      </c>
      <c r="J1427" s="395">
        <f t="shared" ca="1" si="2071"/>
        <v>0</v>
      </c>
      <c r="K1427" s="395">
        <f t="shared" ca="1" si="2072"/>
        <v>0</v>
      </c>
      <c r="L1427" s="395">
        <f t="shared" ca="1" si="2073"/>
        <v>0</v>
      </c>
      <c r="M1427" s="395">
        <f t="shared" ca="1" si="2074"/>
        <v>0</v>
      </c>
      <c r="N1427" s="395">
        <f t="shared" ca="1" si="2075"/>
        <v>0</v>
      </c>
      <c r="O1427" s="395">
        <f t="shared" ca="1" si="2076"/>
        <v>0</v>
      </c>
      <c r="P1427" s="395">
        <f t="shared" ca="1" si="2077"/>
        <v>0</v>
      </c>
      <c r="Q1427" s="395">
        <f t="shared" ca="1" si="2078"/>
        <v>0</v>
      </c>
      <c r="R1427" s="395">
        <f t="shared" ca="1" si="2079"/>
        <v>0</v>
      </c>
      <c r="S1427" s="395">
        <f t="shared" ca="1" si="2080"/>
        <v>0</v>
      </c>
      <c r="T1427" s="395">
        <f t="shared" ca="1" si="2081"/>
        <v>0</v>
      </c>
      <c r="U1427" s="395">
        <f t="shared" ca="1" si="2082"/>
        <v>0</v>
      </c>
      <c r="V1427" s="395">
        <f t="shared" ca="1" si="2083"/>
        <v>0</v>
      </c>
      <c r="W1427" s="395">
        <f t="shared" ca="1" si="2084"/>
        <v>0</v>
      </c>
      <c r="X1427" s="334"/>
      <c r="Y1427" s="334"/>
      <c r="Z1427" s="334"/>
      <c r="AA1427" s="249"/>
      <c r="AB1427" s="249"/>
    </row>
    <row r="1428" spans="1:28" hidden="1" outlineLevel="1">
      <c r="A1428" s="331">
        <v>5</v>
      </c>
      <c r="B1428" s="309" t="str">
        <f t="shared" ca="1" si="2085"/>
        <v>Depreciated Net Capex 2017</v>
      </c>
      <c r="C1428" s="398"/>
      <c r="D1428" s="398"/>
      <c r="E1428" s="398"/>
      <c r="F1428" s="398"/>
      <c r="G1428" s="399"/>
      <c r="H1428" s="400">
        <f ca="1">(H1418*((1+H$11)^0.5)/H$10)</f>
        <v>0</v>
      </c>
      <c r="I1428" s="395">
        <f ca="1">IF(H1452="n/a",H1428,IFERROR(IF((OFFSET($C1428,0,$A1428))&lt;0,
MIN(0,H1428-(OFFSET($C1428,0,$A1428)/(OFFSET($C1423,-$A1427,$A1428)))),
MAX(0,H1428-(OFFSET($C1428,0,$A1428)/(OFFSET($C1423,-$A1427,$A1428))))),0))</f>
        <v>0</v>
      </c>
      <c r="J1428" s="395">
        <f t="shared" ca="1" si="2071"/>
        <v>0</v>
      </c>
      <c r="K1428" s="395">
        <f t="shared" ca="1" si="2072"/>
        <v>0</v>
      </c>
      <c r="L1428" s="395">
        <f t="shared" ca="1" si="2073"/>
        <v>0</v>
      </c>
      <c r="M1428" s="395">
        <f t="shared" ca="1" si="2074"/>
        <v>0</v>
      </c>
      <c r="N1428" s="395">
        <f t="shared" ca="1" si="2075"/>
        <v>0</v>
      </c>
      <c r="O1428" s="395">
        <f t="shared" ca="1" si="2076"/>
        <v>0</v>
      </c>
      <c r="P1428" s="395">
        <f t="shared" ca="1" si="2077"/>
        <v>0</v>
      </c>
      <c r="Q1428" s="395">
        <f t="shared" ca="1" si="2078"/>
        <v>0</v>
      </c>
      <c r="R1428" s="395">
        <f t="shared" ca="1" si="2079"/>
        <v>0</v>
      </c>
      <c r="S1428" s="395">
        <f t="shared" ca="1" si="2080"/>
        <v>0</v>
      </c>
      <c r="T1428" s="395">
        <f t="shared" ca="1" si="2081"/>
        <v>0</v>
      </c>
      <c r="U1428" s="395">
        <f t="shared" ca="1" si="2082"/>
        <v>0</v>
      </c>
      <c r="V1428" s="395">
        <f t="shared" ca="1" si="2083"/>
        <v>0</v>
      </c>
      <c r="W1428" s="395">
        <f t="shared" ca="1" si="2084"/>
        <v>0</v>
      </c>
      <c r="X1428" s="334"/>
      <c r="Y1428" s="334"/>
      <c r="Z1428" s="334"/>
      <c r="AA1428" s="249"/>
      <c r="AB1428" s="249"/>
    </row>
    <row r="1429" spans="1:28" hidden="1" outlineLevel="1">
      <c r="A1429" s="331">
        <v>6</v>
      </c>
      <c r="B1429" s="309" t="str">
        <f t="shared" ca="1" si="2085"/>
        <v>Depreciated Net Capex 2018</v>
      </c>
      <c r="C1429" s="398"/>
      <c r="D1429" s="398"/>
      <c r="E1429" s="398"/>
      <c r="F1429" s="398"/>
      <c r="G1429" s="398"/>
      <c r="H1429" s="399"/>
      <c r="I1429" s="400">
        <f ca="1">(I1418*((1+I$11)^0.5)/I$10)</f>
        <v>0</v>
      </c>
      <c r="J1429" s="395">
        <f ca="1">IF(I1453="n/a",I1429,IFERROR(IF((OFFSET($C1429,0,$A1429))&lt;0,
MIN(0,I1429-(OFFSET($C1429,0,$A1429)/(OFFSET($C1424,-$A1428,$A1429)))),
MAX(0,I1429-(OFFSET($C1429,0,$A1429)/(OFFSET($C1424,-$A1428,$A1429))))),0))</f>
        <v>0</v>
      </c>
      <c r="K1429" s="395">
        <f t="shared" ca="1" si="2072"/>
        <v>0</v>
      </c>
      <c r="L1429" s="395">
        <f t="shared" ca="1" si="2073"/>
        <v>0</v>
      </c>
      <c r="M1429" s="395">
        <f t="shared" ca="1" si="2074"/>
        <v>0</v>
      </c>
      <c r="N1429" s="395">
        <f t="shared" ca="1" si="2075"/>
        <v>0</v>
      </c>
      <c r="O1429" s="395">
        <f t="shared" ca="1" si="2076"/>
        <v>0</v>
      </c>
      <c r="P1429" s="395">
        <f t="shared" ca="1" si="2077"/>
        <v>0</v>
      </c>
      <c r="Q1429" s="395">
        <f t="shared" ca="1" si="2078"/>
        <v>0</v>
      </c>
      <c r="R1429" s="395">
        <f t="shared" ca="1" si="2079"/>
        <v>0</v>
      </c>
      <c r="S1429" s="395">
        <f t="shared" ca="1" si="2080"/>
        <v>0</v>
      </c>
      <c r="T1429" s="395">
        <f t="shared" ca="1" si="2081"/>
        <v>0</v>
      </c>
      <c r="U1429" s="395">
        <f t="shared" ca="1" si="2082"/>
        <v>0</v>
      </c>
      <c r="V1429" s="395">
        <f t="shared" ca="1" si="2083"/>
        <v>0</v>
      </c>
      <c r="W1429" s="395">
        <f t="shared" ca="1" si="2084"/>
        <v>0</v>
      </c>
      <c r="X1429" s="334"/>
      <c r="Y1429" s="334"/>
      <c r="Z1429" s="334"/>
      <c r="AA1429" s="249"/>
      <c r="AB1429" s="249"/>
    </row>
    <row r="1430" spans="1:28" hidden="1" outlineLevel="1">
      <c r="A1430" s="331">
        <v>7</v>
      </c>
      <c r="B1430" s="309" t="str">
        <f t="shared" ca="1" si="2085"/>
        <v>Depreciated Net Capex 2019</v>
      </c>
      <c r="C1430" s="398"/>
      <c r="D1430" s="398"/>
      <c r="E1430" s="398"/>
      <c r="F1430" s="398"/>
      <c r="G1430" s="398"/>
      <c r="H1430" s="398"/>
      <c r="I1430" s="399"/>
      <c r="J1430" s="400">
        <f ca="1">(J1418*((1+J$11)^0.5)/J$10)</f>
        <v>0</v>
      </c>
      <c r="K1430" s="395">
        <f ca="1">IF(J1454="n/a",J1430,IFERROR(IF((OFFSET($C1430,0,$A1430))&lt;0,
MIN(0,J1430-(OFFSET($C1430,0,$A1430)/(OFFSET($C1425,-$A1429,$A1430)))),
MAX(0,J1430-(OFFSET($C1430,0,$A1430)/(OFFSET($C1425,-$A1429,$A1430))))),0))</f>
        <v>0</v>
      </c>
      <c r="L1430" s="395">
        <f t="shared" ca="1" si="2073"/>
        <v>0</v>
      </c>
      <c r="M1430" s="395">
        <f t="shared" ca="1" si="2074"/>
        <v>0</v>
      </c>
      <c r="N1430" s="395">
        <f t="shared" ca="1" si="2075"/>
        <v>0</v>
      </c>
      <c r="O1430" s="395">
        <f t="shared" ca="1" si="2076"/>
        <v>0</v>
      </c>
      <c r="P1430" s="395">
        <f t="shared" ca="1" si="2077"/>
        <v>0</v>
      </c>
      <c r="Q1430" s="395">
        <f t="shared" ca="1" si="2078"/>
        <v>0</v>
      </c>
      <c r="R1430" s="395">
        <f t="shared" ca="1" si="2079"/>
        <v>0</v>
      </c>
      <c r="S1430" s="395">
        <f t="shared" ca="1" si="2080"/>
        <v>0</v>
      </c>
      <c r="T1430" s="395">
        <f t="shared" ca="1" si="2081"/>
        <v>0</v>
      </c>
      <c r="U1430" s="395">
        <f t="shared" ca="1" si="2082"/>
        <v>0</v>
      </c>
      <c r="V1430" s="395">
        <f t="shared" ca="1" si="2083"/>
        <v>0</v>
      </c>
      <c r="W1430" s="395">
        <f t="shared" ca="1" si="2084"/>
        <v>0</v>
      </c>
      <c r="X1430" s="334"/>
      <c r="Y1430" s="334"/>
      <c r="Z1430" s="334"/>
      <c r="AA1430" s="249"/>
      <c r="AB1430" s="249"/>
    </row>
    <row r="1431" spans="1:28" hidden="1" outlineLevel="1">
      <c r="A1431" s="331">
        <v>8</v>
      </c>
      <c r="B1431" s="309" t="str">
        <f t="shared" ca="1" si="2085"/>
        <v>Depreciated Net Capex 2020</v>
      </c>
      <c r="C1431" s="398"/>
      <c r="D1431" s="398"/>
      <c r="E1431" s="398"/>
      <c r="F1431" s="398"/>
      <c r="G1431" s="398"/>
      <c r="H1431" s="398"/>
      <c r="I1431" s="398"/>
      <c r="J1431" s="399"/>
      <c r="K1431" s="400">
        <f ca="1">(K1418*((1+K$11)^0.5)/K$10)</f>
        <v>0</v>
      </c>
      <c r="L1431" s="395">
        <f ca="1">IF(K1455="n/a",K1431,IFERROR(IF((OFFSET($C1431,0,$A1431))&lt;0,
MIN(0,K1431-(OFFSET($C1431,0,$A1431)/(OFFSET($C1426,-$A1430,$A1431)))),
MAX(0,K1431-(OFFSET($C1431,0,$A1431)/(OFFSET($C1426,-$A1430,$A1431))))),0))</f>
        <v>0</v>
      </c>
      <c r="M1431" s="395">
        <f t="shared" ca="1" si="2074"/>
        <v>0</v>
      </c>
      <c r="N1431" s="395">
        <f t="shared" ca="1" si="2075"/>
        <v>0</v>
      </c>
      <c r="O1431" s="395">
        <f t="shared" ca="1" si="2076"/>
        <v>0</v>
      </c>
      <c r="P1431" s="395">
        <f t="shared" ca="1" si="2077"/>
        <v>0</v>
      </c>
      <c r="Q1431" s="395">
        <f t="shared" ca="1" si="2078"/>
        <v>0</v>
      </c>
      <c r="R1431" s="395">
        <f t="shared" ca="1" si="2079"/>
        <v>0</v>
      </c>
      <c r="S1431" s="395">
        <f t="shared" ca="1" si="2080"/>
        <v>0</v>
      </c>
      <c r="T1431" s="395">
        <f t="shared" ca="1" si="2081"/>
        <v>0</v>
      </c>
      <c r="U1431" s="395">
        <f t="shared" ca="1" si="2082"/>
        <v>0</v>
      </c>
      <c r="V1431" s="395">
        <f t="shared" ca="1" si="2083"/>
        <v>0</v>
      </c>
      <c r="W1431" s="395">
        <f t="shared" ca="1" si="2084"/>
        <v>0</v>
      </c>
      <c r="X1431" s="334"/>
      <c r="Y1431" s="334"/>
      <c r="Z1431" s="334"/>
      <c r="AA1431" s="249"/>
      <c r="AB1431" s="249"/>
    </row>
    <row r="1432" spans="1:28" hidden="1" outlineLevel="1">
      <c r="A1432" s="331">
        <v>9</v>
      </c>
      <c r="B1432" s="309" t="str">
        <f t="shared" ca="1" si="2085"/>
        <v>Depreciated Net Capex 2021</v>
      </c>
      <c r="C1432" s="398"/>
      <c r="D1432" s="398"/>
      <c r="E1432" s="398"/>
      <c r="F1432" s="398"/>
      <c r="G1432" s="398"/>
      <c r="H1432" s="398"/>
      <c r="I1432" s="398"/>
      <c r="J1432" s="398"/>
      <c r="K1432" s="399"/>
      <c r="L1432" s="400">
        <f ca="1">(L1418*((1+L$11)^0.5)/L$10)</f>
        <v>0</v>
      </c>
      <c r="M1432" s="395">
        <f ca="1">IF(L1456="n/a",L1432,IFERROR(IF((OFFSET($C1432,0,$A1432))&lt;0,
MIN(0,L1432-(OFFSET($C1432,0,$A1432)/(OFFSET($C1427,-$A1431,$A1432)))),
MAX(0,L1432-(OFFSET($C1432,0,$A1432)/(OFFSET($C1427,-$A1431,$A1432))))),0))</f>
        <v>0</v>
      </c>
      <c r="N1432" s="395">
        <f t="shared" ca="1" si="2075"/>
        <v>0</v>
      </c>
      <c r="O1432" s="395">
        <f t="shared" ca="1" si="2076"/>
        <v>0</v>
      </c>
      <c r="P1432" s="395">
        <f t="shared" ca="1" si="2077"/>
        <v>0</v>
      </c>
      <c r="Q1432" s="395">
        <f t="shared" ca="1" si="2078"/>
        <v>0</v>
      </c>
      <c r="R1432" s="395">
        <f t="shared" ca="1" si="2079"/>
        <v>0</v>
      </c>
      <c r="S1432" s="395">
        <f t="shared" ca="1" si="2080"/>
        <v>0</v>
      </c>
      <c r="T1432" s="395">
        <f t="shared" ca="1" si="2081"/>
        <v>0</v>
      </c>
      <c r="U1432" s="395">
        <f t="shared" ca="1" si="2082"/>
        <v>0</v>
      </c>
      <c r="V1432" s="395">
        <f t="shared" ca="1" si="2083"/>
        <v>0</v>
      </c>
      <c r="W1432" s="395">
        <f t="shared" ca="1" si="2084"/>
        <v>0</v>
      </c>
      <c r="X1432" s="334"/>
      <c r="Y1432" s="334"/>
      <c r="Z1432" s="334"/>
      <c r="AA1432" s="249"/>
      <c r="AB1432" s="249"/>
    </row>
    <row r="1433" spans="1:28" hidden="1" outlineLevel="1">
      <c r="A1433" s="331">
        <v>10</v>
      </c>
      <c r="B1433" s="309" t="str">
        <f t="shared" ca="1" si="2085"/>
        <v>Depreciated Net Capex 2022</v>
      </c>
      <c r="C1433" s="398"/>
      <c r="D1433" s="398"/>
      <c r="E1433" s="398"/>
      <c r="F1433" s="398"/>
      <c r="G1433" s="398"/>
      <c r="H1433" s="398"/>
      <c r="I1433" s="398"/>
      <c r="J1433" s="398"/>
      <c r="K1433" s="398"/>
      <c r="L1433" s="399"/>
      <c r="M1433" s="400">
        <f ca="1">(M1418*((1+M$11)^0.5)/M$10)</f>
        <v>0</v>
      </c>
      <c r="N1433" s="395">
        <f ca="1">IF(M1457="n/a",M1433,IFERROR(IF((OFFSET($C1433,0,$A1433))&lt;0,
MIN(0,M1433-(OFFSET($C1433,0,$A1433)/(OFFSET($C1428,-$A1432,$A1433)))),
MAX(0,M1433-(OFFSET($C1433,0,$A1433)/(OFFSET($C1428,-$A1432,$A1433))))),0))</f>
        <v>0</v>
      </c>
      <c r="O1433" s="395">
        <f t="shared" ca="1" si="2076"/>
        <v>0</v>
      </c>
      <c r="P1433" s="395">
        <f t="shared" ca="1" si="2077"/>
        <v>0</v>
      </c>
      <c r="Q1433" s="395">
        <f t="shared" ca="1" si="2078"/>
        <v>0</v>
      </c>
      <c r="R1433" s="395">
        <f t="shared" ca="1" si="2079"/>
        <v>0</v>
      </c>
      <c r="S1433" s="395">
        <f t="shared" ca="1" si="2080"/>
        <v>0</v>
      </c>
      <c r="T1433" s="395">
        <f t="shared" ca="1" si="2081"/>
        <v>0</v>
      </c>
      <c r="U1433" s="395">
        <f t="shared" ca="1" si="2082"/>
        <v>0</v>
      </c>
      <c r="V1433" s="395">
        <f t="shared" ca="1" si="2083"/>
        <v>0</v>
      </c>
      <c r="W1433" s="395">
        <f t="shared" ca="1" si="2084"/>
        <v>0</v>
      </c>
      <c r="X1433" s="334"/>
      <c r="Y1433" s="334"/>
      <c r="Z1433" s="334"/>
      <c r="AA1433" s="249"/>
      <c r="AB1433" s="249"/>
    </row>
    <row r="1434" spans="1:28" hidden="1" outlineLevel="1">
      <c r="A1434" s="331">
        <v>11</v>
      </c>
      <c r="B1434" s="309" t="str">
        <f t="shared" ca="1" si="2085"/>
        <v>Depreciated Net Capex 2023</v>
      </c>
      <c r="C1434" s="398"/>
      <c r="D1434" s="398"/>
      <c r="E1434" s="398"/>
      <c r="F1434" s="398"/>
      <c r="G1434" s="398"/>
      <c r="H1434" s="398"/>
      <c r="I1434" s="398"/>
      <c r="J1434" s="398"/>
      <c r="K1434" s="398"/>
      <c r="L1434" s="398"/>
      <c r="M1434" s="399"/>
      <c r="N1434" s="400">
        <f>(N1418*((1+N$11)^0.5)/N$10)</f>
        <v>0</v>
      </c>
      <c r="O1434" s="395">
        <f ca="1">IF(N1458="n/a",N1434,IFERROR(IF((OFFSET($C1434,0,$A1434))&lt;0,
MIN(0,N1434-(OFFSET($C1434,0,$A1434)/(OFFSET($C1429,-$A1433,$A1434)))),
MAX(0,N1434-(OFFSET($C1434,0,$A1434)/(OFFSET($C1429,-$A1433,$A1434))))),0))</f>
        <v>0</v>
      </c>
      <c r="P1434" s="395">
        <f t="shared" ca="1" si="2077"/>
        <v>0</v>
      </c>
      <c r="Q1434" s="395">
        <f t="shared" ca="1" si="2078"/>
        <v>0</v>
      </c>
      <c r="R1434" s="395">
        <f t="shared" ca="1" si="2079"/>
        <v>0</v>
      </c>
      <c r="S1434" s="395">
        <f t="shared" ca="1" si="2080"/>
        <v>0</v>
      </c>
      <c r="T1434" s="395">
        <f t="shared" ca="1" si="2081"/>
        <v>0</v>
      </c>
      <c r="U1434" s="395">
        <f t="shared" ca="1" si="2082"/>
        <v>0</v>
      </c>
      <c r="V1434" s="395">
        <f t="shared" ca="1" si="2083"/>
        <v>0</v>
      </c>
      <c r="W1434" s="395">
        <f t="shared" ca="1" si="2084"/>
        <v>0</v>
      </c>
      <c r="X1434" s="334"/>
      <c r="Y1434" s="334"/>
      <c r="Z1434" s="334"/>
      <c r="AA1434" s="249"/>
      <c r="AB1434" s="249"/>
    </row>
    <row r="1435" spans="1:28" hidden="1" outlineLevel="1">
      <c r="A1435" s="331">
        <v>12</v>
      </c>
      <c r="B1435" s="309" t="str">
        <f t="shared" ca="1" si="2085"/>
        <v>Depreciated Net Capex 2024</v>
      </c>
      <c r="C1435" s="398"/>
      <c r="D1435" s="398"/>
      <c r="E1435" s="398"/>
      <c r="F1435" s="398"/>
      <c r="G1435" s="398"/>
      <c r="H1435" s="398"/>
      <c r="I1435" s="398"/>
      <c r="J1435" s="398"/>
      <c r="K1435" s="398"/>
      <c r="L1435" s="398"/>
      <c r="M1435" s="398"/>
      <c r="N1435" s="399"/>
      <c r="O1435" s="400">
        <f>(O1418*((1+O$11)^0.5)/O$10)</f>
        <v>0</v>
      </c>
      <c r="P1435" s="395">
        <f ca="1">IF(O1459="n/a",O1435,IFERROR(IF((OFFSET($C1435,0,$A1435))&lt;0,
MIN(0,O1435-(OFFSET($C1435,0,$A1435)/(OFFSET($C1430,-$A1434,$A1435)))),
MAX(0,O1435-(OFFSET($C1435,0,$A1435)/(OFFSET($C1430,-$A1434,$A1435))))),0))</f>
        <v>0</v>
      </c>
      <c r="Q1435" s="395">
        <f t="shared" ca="1" si="2078"/>
        <v>0</v>
      </c>
      <c r="R1435" s="395">
        <f t="shared" ca="1" si="2079"/>
        <v>0</v>
      </c>
      <c r="S1435" s="395">
        <f t="shared" ca="1" si="2080"/>
        <v>0</v>
      </c>
      <c r="T1435" s="395">
        <f t="shared" ca="1" si="2081"/>
        <v>0</v>
      </c>
      <c r="U1435" s="395">
        <f t="shared" ca="1" si="2082"/>
        <v>0</v>
      </c>
      <c r="V1435" s="395">
        <f t="shared" ca="1" si="2083"/>
        <v>0</v>
      </c>
      <c r="W1435" s="395">
        <f t="shared" ca="1" si="2084"/>
        <v>0</v>
      </c>
      <c r="X1435" s="334"/>
      <c r="Y1435" s="334"/>
      <c r="Z1435" s="334"/>
      <c r="AA1435" s="249"/>
      <c r="AB1435" s="249"/>
    </row>
    <row r="1436" spans="1:28" hidden="1" outlineLevel="1">
      <c r="A1436" s="331">
        <v>13</v>
      </c>
      <c r="B1436" s="309" t="str">
        <f t="shared" ca="1" si="2085"/>
        <v>Depreciated Net Capex 2025</v>
      </c>
      <c r="C1436" s="398"/>
      <c r="D1436" s="398"/>
      <c r="E1436" s="398"/>
      <c r="F1436" s="398"/>
      <c r="G1436" s="398"/>
      <c r="H1436" s="398"/>
      <c r="I1436" s="398"/>
      <c r="J1436" s="398"/>
      <c r="K1436" s="398"/>
      <c r="L1436" s="398"/>
      <c r="M1436" s="398"/>
      <c r="N1436" s="398"/>
      <c r="O1436" s="399"/>
      <c r="P1436" s="400">
        <f>(P1418*((1+P$11)^0.5)/P$10)</f>
        <v>0</v>
      </c>
      <c r="Q1436" s="395">
        <f ca="1">IF(P1460="n/a",P1436,IFERROR(IF((OFFSET($C1436,0,$A1436))&lt;0,
MIN(0,P1436-(OFFSET($C1436,0,$A1436)/(OFFSET($C1431,-$A1435,$A1436)))),
MAX(0,P1436-(OFFSET($C1436,0,$A1436)/(OFFSET($C1431,-$A1435,$A1436))))),0))</f>
        <v>0</v>
      </c>
      <c r="R1436" s="395">
        <f t="shared" ca="1" si="2079"/>
        <v>0</v>
      </c>
      <c r="S1436" s="395">
        <f t="shared" ca="1" si="2080"/>
        <v>0</v>
      </c>
      <c r="T1436" s="395">
        <f t="shared" ca="1" si="2081"/>
        <v>0</v>
      </c>
      <c r="U1436" s="395">
        <f t="shared" ca="1" si="2082"/>
        <v>0</v>
      </c>
      <c r="V1436" s="395">
        <f t="shared" ca="1" si="2083"/>
        <v>0</v>
      </c>
      <c r="W1436" s="395">
        <f t="shared" ca="1" si="2084"/>
        <v>0</v>
      </c>
      <c r="X1436" s="334"/>
      <c r="Y1436" s="334"/>
      <c r="Z1436" s="334"/>
      <c r="AA1436" s="249"/>
      <c r="AB1436" s="249"/>
    </row>
    <row r="1437" spans="1:28" hidden="1" outlineLevel="1">
      <c r="A1437" s="331">
        <v>14</v>
      </c>
      <c r="B1437" s="309" t="str">
        <f t="shared" ca="1" si="2085"/>
        <v>Depreciated Net Capex 2026</v>
      </c>
      <c r="C1437" s="398"/>
      <c r="D1437" s="398"/>
      <c r="E1437" s="398"/>
      <c r="F1437" s="398"/>
      <c r="G1437" s="398"/>
      <c r="H1437" s="398"/>
      <c r="I1437" s="398"/>
      <c r="J1437" s="398"/>
      <c r="K1437" s="398"/>
      <c r="L1437" s="398"/>
      <c r="M1437" s="398"/>
      <c r="N1437" s="398"/>
      <c r="O1437" s="398"/>
      <c r="P1437" s="399"/>
      <c r="Q1437" s="400">
        <f>(Q1418*((1+Q$11)^0.5)/Q$10)</f>
        <v>0</v>
      </c>
      <c r="R1437" s="395">
        <f ca="1">IF(Q1461="n/a",Q1437,IFERROR(IF((OFFSET($C1437,0,$A1437))&lt;0,
MIN(0,Q1437-(OFFSET($C1437,0,$A1437)/(OFFSET($C1432,-$A1436,$A1437)))),
MAX(0,Q1437-(OFFSET($C1437,0,$A1437)/(OFFSET($C1432,-$A1436,$A1437))))),0))</f>
        <v>0</v>
      </c>
      <c r="S1437" s="395">
        <f t="shared" ca="1" si="2080"/>
        <v>0</v>
      </c>
      <c r="T1437" s="395">
        <f t="shared" ca="1" si="2081"/>
        <v>0</v>
      </c>
      <c r="U1437" s="395">
        <f t="shared" ca="1" si="2082"/>
        <v>0</v>
      </c>
      <c r="V1437" s="395">
        <f t="shared" ca="1" si="2083"/>
        <v>0</v>
      </c>
      <c r="W1437" s="395">
        <f t="shared" ca="1" si="2084"/>
        <v>0</v>
      </c>
      <c r="X1437" s="334"/>
      <c r="Y1437" s="334"/>
      <c r="Z1437" s="334"/>
      <c r="AA1437" s="249"/>
      <c r="AB1437" s="249"/>
    </row>
    <row r="1438" spans="1:28" hidden="1" outlineLevel="1">
      <c r="A1438" s="331">
        <v>15</v>
      </c>
      <c r="B1438" s="309" t="str">
        <f t="shared" ca="1" si="2085"/>
        <v>Depreciated Net Capex 2027</v>
      </c>
      <c r="C1438" s="398"/>
      <c r="D1438" s="398"/>
      <c r="E1438" s="398"/>
      <c r="F1438" s="398"/>
      <c r="G1438" s="398"/>
      <c r="H1438" s="398"/>
      <c r="I1438" s="398"/>
      <c r="J1438" s="398"/>
      <c r="K1438" s="398"/>
      <c r="L1438" s="398"/>
      <c r="M1438" s="398"/>
      <c r="N1438" s="398"/>
      <c r="O1438" s="398"/>
      <c r="P1438" s="398"/>
      <c r="Q1438" s="399"/>
      <c r="R1438" s="400">
        <f>(R1418*((1+R$11)^0.5)/R$10)</f>
        <v>0</v>
      </c>
      <c r="S1438" s="395">
        <f ca="1">IF(R1462="n/a",R1438,IFERROR(IF((OFFSET($C1438,0,$A1438))&lt;0,
MIN(0,R1438-(OFFSET($C1438,0,$A1438)/(OFFSET($C1433,-$A1437,$A1438)))),
MAX(0,R1438-(OFFSET($C1438,0,$A1438)/(OFFSET($C1433,-$A1437,$A1438))))),0))</f>
        <v>0</v>
      </c>
      <c r="T1438" s="395">
        <f t="shared" ca="1" si="2081"/>
        <v>0</v>
      </c>
      <c r="U1438" s="395">
        <f t="shared" ca="1" si="2082"/>
        <v>0</v>
      </c>
      <c r="V1438" s="395">
        <f t="shared" ca="1" si="2083"/>
        <v>0</v>
      </c>
      <c r="W1438" s="395">
        <f t="shared" ca="1" si="2084"/>
        <v>0</v>
      </c>
      <c r="X1438" s="334"/>
      <c r="Y1438" s="334"/>
      <c r="Z1438" s="334"/>
      <c r="AA1438" s="249"/>
      <c r="AB1438" s="249"/>
    </row>
    <row r="1439" spans="1:28" hidden="1" outlineLevel="1">
      <c r="A1439" s="331">
        <v>16</v>
      </c>
      <c r="B1439" s="309" t="str">
        <f t="shared" ca="1" si="2085"/>
        <v>Depreciated Net Capex 2028</v>
      </c>
      <c r="C1439" s="398"/>
      <c r="D1439" s="398"/>
      <c r="E1439" s="398"/>
      <c r="F1439" s="398"/>
      <c r="G1439" s="398"/>
      <c r="H1439" s="398"/>
      <c r="I1439" s="398"/>
      <c r="J1439" s="398"/>
      <c r="K1439" s="398"/>
      <c r="L1439" s="398"/>
      <c r="M1439" s="398"/>
      <c r="N1439" s="398"/>
      <c r="O1439" s="398"/>
      <c r="P1439" s="398"/>
      <c r="Q1439" s="398"/>
      <c r="R1439" s="399"/>
      <c r="S1439" s="400">
        <f>(S1418*((1+S$11)^0.5)/S$10)</f>
        <v>0</v>
      </c>
      <c r="T1439" s="395">
        <f ca="1">IF(S1463="n/a",S1439,IFERROR(IF((OFFSET($C1439,0,$A1439))&lt;0,
MIN(0,S1439-(OFFSET($C1439,0,$A1439)/(OFFSET($C1434,-$A1438,$A1439)))),
MAX(0,S1439-(OFFSET($C1439,0,$A1439)/(OFFSET($C1434,-$A1438,$A1439))))),0))</f>
        <v>0</v>
      </c>
      <c r="U1439" s="395">
        <f t="shared" ca="1" si="2082"/>
        <v>0</v>
      </c>
      <c r="V1439" s="395">
        <f t="shared" ca="1" si="2083"/>
        <v>0</v>
      </c>
      <c r="W1439" s="395">
        <f t="shared" ca="1" si="2084"/>
        <v>0</v>
      </c>
      <c r="X1439" s="334"/>
      <c r="Y1439" s="334"/>
      <c r="Z1439" s="334"/>
      <c r="AA1439" s="249"/>
      <c r="AB1439" s="249"/>
    </row>
    <row r="1440" spans="1:28" hidden="1" outlineLevel="1">
      <c r="A1440" s="331">
        <v>17</v>
      </c>
      <c r="B1440" s="309" t="str">
        <f t="shared" ca="1" si="2085"/>
        <v>Depreciated Net Capex 2029</v>
      </c>
      <c r="C1440" s="398"/>
      <c r="D1440" s="398"/>
      <c r="E1440" s="398"/>
      <c r="F1440" s="398"/>
      <c r="G1440" s="398"/>
      <c r="H1440" s="398"/>
      <c r="I1440" s="398"/>
      <c r="J1440" s="398"/>
      <c r="K1440" s="398"/>
      <c r="L1440" s="398"/>
      <c r="M1440" s="398"/>
      <c r="N1440" s="398"/>
      <c r="O1440" s="398"/>
      <c r="P1440" s="398"/>
      <c r="Q1440" s="398"/>
      <c r="R1440" s="398"/>
      <c r="S1440" s="399"/>
      <c r="T1440" s="400">
        <f>(T1418*((1+T$11)^0.5)/T$10)</f>
        <v>0</v>
      </c>
      <c r="U1440" s="395">
        <f ca="1">IF(T1464="n/a",T1440,IFERROR(IF((OFFSET($C1440,0,$A1440))&lt;0,
MIN(0,T1440-(OFFSET($C1440,0,$A1440)/(OFFSET($C1435,-$A1439,$A1440)))),
MAX(0,T1440-(OFFSET($C1440,0,$A1440)/(OFFSET($C1435,-$A1439,$A1440))))),0))</f>
        <v>0</v>
      </c>
      <c r="V1440" s="395">
        <f t="shared" ca="1" si="2083"/>
        <v>0</v>
      </c>
      <c r="W1440" s="395">
        <f t="shared" ca="1" si="2084"/>
        <v>0</v>
      </c>
      <c r="X1440" s="334"/>
      <c r="Y1440" s="334"/>
      <c r="Z1440" s="334"/>
      <c r="AA1440" s="249"/>
      <c r="AB1440" s="249"/>
    </row>
    <row r="1441" spans="1:28" hidden="1" outlineLevel="1">
      <c r="A1441" s="331">
        <v>18</v>
      </c>
      <c r="B1441" s="309" t="str">
        <f t="shared" ca="1" si="2085"/>
        <v>Depreciated Net Capex 2030</v>
      </c>
      <c r="C1441" s="398"/>
      <c r="D1441" s="398"/>
      <c r="E1441" s="398"/>
      <c r="F1441" s="398"/>
      <c r="G1441" s="398"/>
      <c r="H1441" s="398"/>
      <c r="I1441" s="398"/>
      <c r="J1441" s="398"/>
      <c r="K1441" s="398"/>
      <c r="L1441" s="398"/>
      <c r="M1441" s="398"/>
      <c r="N1441" s="398"/>
      <c r="O1441" s="398"/>
      <c r="P1441" s="398"/>
      <c r="Q1441" s="398"/>
      <c r="R1441" s="398"/>
      <c r="S1441" s="398"/>
      <c r="T1441" s="399"/>
      <c r="U1441" s="400">
        <f>(U1418*((1+U$11)^0.5)/U$10)</f>
        <v>0</v>
      </c>
      <c r="V1441" s="395">
        <f ca="1">IF(U1465="n/a",U1441,IFERROR(IF((OFFSET($C1441,0,$A1441))&lt;0,
MIN(0,U1441-(OFFSET($C1441,0,$A1441)/(OFFSET($C1436,-$A1440,$A1441)))),
MAX(0,U1441-(OFFSET($C1441,0,$A1441)/(OFFSET($C1436,-$A1440,$A1441))))),0))</f>
        <v>0</v>
      </c>
      <c r="W1441" s="395">
        <f t="shared" ca="1" si="2084"/>
        <v>0</v>
      </c>
      <c r="X1441" s="334"/>
      <c r="Y1441" s="334"/>
      <c r="Z1441" s="334"/>
      <c r="AA1441" s="249"/>
      <c r="AB1441" s="249"/>
    </row>
    <row r="1442" spans="1:28" hidden="1" outlineLevel="1">
      <c r="A1442" s="331">
        <v>19</v>
      </c>
      <c r="B1442" s="309" t="str">
        <f t="shared" ca="1" si="2085"/>
        <v>Depreciated Net Capex 2031</v>
      </c>
      <c r="C1442" s="398"/>
      <c r="D1442" s="398"/>
      <c r="E1442" s="398"/>
      <c r="F1442" s="398"/>
      <c r="G1442" s="398"/>
      <c r="H1442" s="398"/>
      <c r="I1442" s="398"/>
      <c r="J1442" s="398"/>
      <c r="K1442" s="398"/>
      <c r="L1442" s="398"/>
      <c r="M1442" s="398"/>
      <c r="N1442" s="398"/>
      <c r="O1442" s="398"/>
      <c r="P1442" s="398"/>
      <c r="Q1442" s="398"/>
      <c r="R1442" s="398"/>
      <c r="S1442" s="398"/>
      <c r="T1442" s="398"/>
      <c r="U1442" s="399"/>
      <c r="V1442" s="400">
        <f>(V1418*((1+V$11)^0.5)/V$10)</f>
        <v>0</v>
      </c>
      <c r="W1442" s="395">
        <f ca="1">IF(V1466="n/a",V1442,IFERROR(IF((OFFSET($C1442,0,$A1442))&lt;0,
MIN(0,V1442-(OFFSET($C1442,0,$A1442)/(OFFSET($C1437,-$A1441,$A1442)))),
MAX(0,V1442-(OFFSET($C1442,0,$A1442)/(OFFSET($C1437,-$A1441,$A1442))))),0))</f>
        <v>0</v>
      </c>
      <c r="X1442" s="334"/>
      <c r="Y1442" s="334"/>
      <c r="Z1442" s="334"/>
      <c r="AA1442" s="249"/>
      <c r="AB1442" s="249"/>
    </row>
    <row r="1443" spans="1:28" hidden="1" outlineLevel="1">
      <c r="A1443" s="331">
        <v>20</v>
      </c>
      <c r="B1443" s="309" t="str">
        <f ca="1">"Depreciated Net Capex "&amp;OFFSET($C$6,0,A1443)</f>
        <v>Depreciated Net Capex 2032</v>
      </c>
      <c r="C1443" s="398"/>
      <c r="D1443" s="398"/>
      <c r="E1443" s="398"/>
      <c r="F1443" s="398"/>
      <c r="G1443" s="398"/>
      <c r="H1443" s="398"/>
      <c r="I1443" s="398"/>
      <c r="J1443" s="398"/>
      <c r="K1443" s="398"/>
      <c r="L1443" s="398"/>
      <c r="M1443" s="398"/>
      <c r="N1443" s="398"/>
      <c r="O1443" s="398"/>
      <c r="P1443" s="398"/>
      <c r="Q1443" s="398"/>
      <c r="R1443" s="398"/>
      <c r="S1443" s="398"/>
      <c r="T1443" s="398"/>
      <c r="U1443" s="398"/>
      <c r="V1443" s="399"/>
      <c r="W1443" s="395">
        <f>(W1418*((1+W$11)^0.5)/W$10)</f>
        <v>0</v>
      </c>
      <c r="X1443" s="249"/>
      <c r="Y1443" s="249"/>
      <c r="Z1443" s="249"/>
      <c r="AA1443" s="249"/>
      <c r="AB1443" s="249"/>
    </row>
    <row r="1444" spans="1:28" hidden="1" outlineLevel="1">
      <c r="A1444" s="249"/>
      <c r="B1444" s="332"/>
      <c r="C1444" s="395"/>
      <c r="D1444" s="395"/>
      <c r="E1444" s="395"/>
      <c r="F1444" s="395"/>
      <c r="G1444" s="395"/>
      <c r="H1444" s="395"/>
      <c r="I1444" s="395"/>
      <c r="J1444" s="395"/>
      <c r="K1444" s="395"/>
      <c r="L1444" s="395"/>
      <c r="M1444" s="395"/>
      <c r="N1444" s="395"/>
      <c r="O1444" s="395"/>
      <c r="P1444" s="395"/>
      <c r="Q1444" s="395"/>
      <c r="R1444" s="395"/>
      <c r="S1444" s="395"/>
      <c r="T1444" s="395"/>
      <c r="U1444" s="395"/>
      <c r="V1444" s="395"/>
      <c r="W1444" s="395"/>
      <c r="X1444" s="249"/>
      <c r="Y1444" s="249"/>
      <c r="Z1444" s="249"/>
      <c r="AA1444" s="249"/>
      <c r="AB1444" s="249"/>
    </row>
    <row r="1445" spans="1:28" hidden="1" outlineLevel="1">
      <c r="A1445" s="249"/>
      <c r="B1445" s="332"/>
      <c r="C1445" s="395"/>
      <c r="D1445" s="395"/>
      <c r="E1445" s="395"/>
      <c r="F1445" s="395"/>
      <c r="G1445" s="395"/>
      <c r="H1445" s="395"/>
      <c r="I1445" s="395"/>
      <c r="J1445" s="395"/>
      <c r="K1445" s="395"/>
      <c r="L1445" s="395"/>
      <c r="M1445" s="395"/>
      <c r="N1445" s="395"/>
      <c r="O1445" s="395"/>
      <c r="P1445" s="395"/>
      <c r="Q1445" s="395"/>
      <c r="R1445" s="395"/>
      <c r="S1445" s="395"/>
      <c r="T1445" s="395"/>
      <c r="U1445" s="395"/>
      <c r="V1445" s="395"/>
      <c r="W1445" s="395"/>
      <c r="X1445" s="249"/>
      <c r="Y1445" s="249"/>
      <c r="Z1445" s="249"/>
      <c r="AA1445" s="249"/>
      <c r="AB1445" s="249"/>
    </row>
    <row r="1446" spans="1:28" hidden="1" outlineLevel="1">
      <c r="A1446" s="249"/>
      <c r="B1446" s="309" t="s">
        <v>298</v>
      </c>
      <c r="C1446" s="395"/>
      <c r="D1446" s="395">
        <f t="shared" ref="D1446" ca="1" si="2086">IF(C1446="n/a","n/a",IF(AND(C1446&lt;1,D1420=0),0,
IF(D1420=0,C1446-1,
IF(C1446&lt;1,D1421,
(((C1446-1)*(C1422-(C1422/(C1446))))+((D1420/D$10)*D1421))/(D1422)))))</f>
        <v>0</v>
      </c>
      <c r="E1446" s="395">
        <f t="shared" ref="E1446" ca="1" si="2087">IF(D1446="n/a","n/a",IF(AND(D1446&lt;1,E1420=0),0,
IF(E1420=0,D1446-1,
IF(D1446&lt;1,E1421,
(((D1446-1)*(D1422-(D1422/(D1446))))+((E1420/E$10)*E1421))/(E1422)))))</f>
        <v>0</v>
      </c>
      <c r="F1446" s="395">
        <f t="shared" ref="F1446" ca="1" si="2088">IF(E1446="n/a","n/a",IF(AND(E1446&lt;1,F1420=0),0,
IF(F1420=0,E1446-1,
IF(E1446&lt;1,F1421,
(((E1446-1)*(E1422-(E1422/(E1446))))+((F1420/F$10)*F1421))/(F1422)))))</f>
        <v>0</v>
      </c>
      <c r="G1446" s="395">
        <f t="shared" ref="G1446" ca="1" si="2089">IF(F1446="n/a","n/a",IF(AND(F1446&lt;1,G1420=0),0,
IF(G1420=0,F1446-1,
IF(F1446&lt;1,G1421,
(((F1446-1)*(F1422-(F1422/(F1446))))+((G1420/G$10)*G1421))/(G1422)))))</f>
        <v>0</v>
      </c>
      <c r="H1446" s="395">
        <f ca="1">IF(G1446="n/a","n/a",IF(AND(G1446&lt;1,H1420=0),0,
IF(H1420=0,G1446-1,
IF(G1446&lt;1,H1421,
(((G1446-1)*(G1422-(G1422/(G1446))))+((H1420/H$10)*H1421))/(H1422)))))</f>
        <v>0</v>
      </c>
      <c r="I1446" s="395">
        <f t="shared" ref="I1446" ca="1" si="2090">IF(H1446="n/a","n/a",IF(AND(H1446&lt;1,I1420=0),0,
IF(I1420=0,H1446-1,
IF(H1446&lt;1,I1421,
(((H1446-1)*(H1422-(H1422/(H1446))))+((I1420/I$10)*I1421))/(I1422)))))</f>
        <v>0</v>
      </c>
      <c r="J1446" s="395">
        <f t="shared" ref="J1446" ca="1" si="2091">IF(I1446="n/a","n/a",IF(AND(I1446&lt;1,J1420=0),0,
IF(J1420=0,I1446-1,
IF(I1446&lt;1,J1421,
(((I1446-1)*(I1422-(I1422/(I1446))))+((J1420/J$10)*J1421))/(J1422)))))</f>
        <v>0</v>
      </c>
      <c r="K1446" s="395">
        <f t="shared" ref="K1446" ca="1" si="2092">IF(J1446="n/a","n/a",IF(AND(J1446&lt;1,K1420=0),0,
IF(K1420=0,J1446-1,
IF(J1446&lt;1,K1421,
(((J1446-1)*(J1422-(J1422/(J1446))))+((K1420/K$10)*K1421))/(K1422)))))</f>
        <v>0</v>
      </c>
      <c r="L1446" s="395">
        <f t="shared" ref="L1446" ca="1" si="2093">IF(K1446="n/a","n/a",IF(AND(K1446&lt;1,L1420=0),0,
IF(L1420=0,K1446-1,
IF(K1446&lt;1,L1421,
(((K1446-1)*(K1422-(K1422/(K1446))))+((L1420/L$10)*L1421))/(L1422)))))</f>
        <v>0</v>
      </c>
      <c r="M1446" s="395">
        <f t="shared" ref="M1446" ca="1" si="2094">IF(L1446="n/a","n/a",IF(AND(L1446&lt;1,M1420=0),0,
IF(M1420=0,L1446-1,
IF(L1446&lt;1,M1421,
(((L1446-1)*(L1422-(L1422/(L1446))))+((M1420/M$10)*M1421))/(M1422)))))</f>
        <v>0</v>
      </c>
      <c r="N1446" s="395">
        <f t="shared" ref="N1446" ca="1" si="2095">IF(M1446="n/a","n/a",IF(AND(M1446&lt;1,N1420=0),0,
IF(N1420=0,M1446-1,
IF(M1446&lt;1,N1421,
(((M1446-1)*(M1422-(M1422/(M1446))))+((N1420/N$10)*N1421))/(N1422)))))</f>
        <v>0</v>
      </c>
      <c r="O1446" s="395">
        <f t="shared" ref="O1446" ca="1" si="2096">IF(N1446="n/a","n/a",IF(AND(N1446&lt;1,O1420=0),0,
IF(O1420=0,N1446-1,
IF(N1446&lt;1,O1421,
(((N1446-1)*(N1422-(N1422/(N1446))))+((O1420/O$10)*O1421))/(O1422)))))</f>
        <v>0</v>
      </c>
      <c r="P1446" s="395">
        <f t="shared" ref="P1446" ca="1" si="2097">IF(O1446="n/a","n/a",IF(AND(O1446&lt;1,P1420=0),0,
IF(P1420=0,O1446-1,
IF(O1446&lt;1,P1421,
(((O1446-1)*(O1422-(O1422/(O1446))))+((P1420/P$10)*P1421))/(P1422)))))</f>
        <v>0</v>
      </c>
      <c r="Q1446" s="395">
        <f t="shared" ref="Q1446" ca="1" si="2098">IF(P1446="n/a","n/a",IF(AND(P1446&lt;1,Q1420=0),0,
IF(Q1420=0,P1446-1,
IF(P1446&lt;1,Q1421,
(((P1446-1)*(P1422-(P1422/(P1446))))+((Q1420/Q$10)*Q1421))/(Q1422)))))</f>
        <v>0</v>
      </c>
      <c r="R1446" s="395">
        <f t="shared" ref="R1446" ca="1" si="2099">IF(Q1446="n/a","n/a",IF(AND(Q1446&lt;1,R1420=0),0,
IF(R1420=0,Q1446-1,
IF(Q1446&lt;1,R1421,
(((Q1446-1)*(Q1422-(Q1422/(Q1446))))+((R1420/R$10)*R1421))/(R1422)))))</f>
        <v>0</v>
      </c>
      <c r="S1446" s="395">
        <f t="shared" ref="S1446" ca="1" si="2100">IF(R1446="n/a","n/a",IF(AND(R1446&lt;1,S1420=0),0,
IF(S1420=0,R1446-1,
IF(R1446&lt;1,S1421,
(((R1446-1)*(R1422-(R1422/(R1446))))+((S1420/S$10)*S1421))/(S1422)))))</f>
        <v>0</v>
      </c>
      <c r="T1446" s="395">
        <f t="shared" ref="T1446" ca="1" si="2101">IF(S1446="n/a","n/a",IF(AND(S1446&lt;1,T1420=0),0,
IF(T1420=0,S1446-1,
IF(S1446&lt;1,T1421,
(((S1446-1)*(S1422-(S1422/(S1446))))+((T1420/T$10)*T1421))/(T1422)))))</f>
        <v>0</v>
      </c>
      <c r="U1446" s="395">
        <f t="shared" ref="U1446" ca="1" si="2102">IF(T1446="n/a","n/a",IF(AND(T1446&lt;1,U1420=0),0,
IF(U1420=0,T1446-1,
IF(T1446&lt;1,U1421,
(((T1446-1)*(T1422-(T1422/(T1446))))+((U1420/U$10)*U1421))/(U1422)))))</f>
        <v>0</v>
      </c>
      <c r="V1446" s="395">
        <f t="shared" ref="V1446" ca="1" si="2103">IF(U1446="n/a","n/a",IF(AND(U1446&lt;1,V1420=0),0,
IF(V1420=0,U1446-1,
IF(U1446&lt;1,V1421,
(((U1446-1)*(U1422-(U1422/(U1446))))+((V1420/V$10)*V1421))/(V1422)))))</f>
        <v>0</v>
      </c>
      <c r="W1446" s="395">
        <f t="shared" ref="W1446" ca="1" si="2104">IF(V1446="n/a","n/a",IF(AND(V1446&lt;1,W1420=0),0,
IF(W1420=0,V1446-1,
IF(V1446&lt;1,W1421,
(((V1446-1)*(V1422-(V1422/(V1446))))+((W1420/W$10)*W1421))/(W1422)))))</f>
        <v>0</v>
      </c>
      <c r="X1446" s="249"/>
      <c r="Y1446" s="249"/>
      <c r="Z1446" s="249"/>
      <c r="AA1446" s="249"/>
      <c r="AB1446" s="249"/>
    </row>
    <row r="1447" spans="1:28" hidden="1" outlineLevel="1">
      <c r="A1447" s="249"/>
      <c r="B1447" s="309" t="s">
        <v>191</v>
      </c>
      <c r="C1447" s="395">
        <f ca="1">C1419</f>
        <v>0</v>
      </c>
      <c r="D1447" s="395">
        <f t="shared" ref="D1447" ca="1" si="2105">IF(C1447="n/a","n/a",MAX(0,C1447-1))</f>
        <v>0</v>
      </c>
      <c r="E1447" s="395">
        <f t="shared" ref="E1447:E1448" ca="1" si="2106">IF(D1447="n/a","n/a",MAX(0,D1447-1))</f>
        <v>0</v>
      </c>
      <c r="F1447" s="395">
        <f t="shared" ref="F1447:F1449" ca="1" si="2107">IF(E1447="n/a","n/a",MAX(0,E1447-1))</f>
        <v>0</v>
      </c>
      <c r="G1447" s="395">
        <f t="shared" ref="G1447:G1450" ca="1" si="2108">IF(F1447="n/a","n/a",MAX(0,F1447-1))</f>
        <v>0</v>
      </c>
      <c r="H1447" s="395">
        <f t="shared" ref="H1447:H1451" ca="1" si="2109">IF(G1447="n/a","n/a",MAX(0,G1447-1))</f>
        <v>0</v>
      </c>
      <c r="I1447" s="395">
        <f t="shared" ref="I1447:I1452" ca="1" si="2110">IF(H1447="n/a","n/a",MAX(0,H1447-1))</f>
        <v>0</v>
      </c>
      <c r="J1447" s="395">
        <f t="shared" ref="J1447:J1453" ca="1" si="2111">IF(I1447="n/a","n/a",MAX(0,I1447-1))</f>
        <v>0</v>
      </c>
      <c r="K1447" s="395">
        <f t="shared" ref="K1447:K1454" ca="1" si="2112">IF(J1447="n/a","n/a",MAX(0,J1447-1))</f>
        <v>0</v>
      </c>
      <c r="L1447" s="395">
        <f t="shared" ref="L1447:L1455" ca="1" si="2113">IF(K1447="n/a","n/a",MAX(0,K1447-1))</f>
        <v>0</v>
      </c>
      <c r="M1447" s="395">
        <f t="shared" ref="M1447:M1456" ca="1" si="2114">IF(L1447="n/a","n/a",MAX(0,L1447-1))</f>
        <v>0</v>
      </c>
      <c r="N1447" s="395">
        <f t="shared" ref="N1447:N1457" ca="1" si="2115">IF(M1447="n/a","n/a",MAX(0,M1447-1))</f>
        <v>0</v>
      </c>
      <c r="O1447" s="395">
        <f t="shared" ref="O1447:O1458" ca="1" si="2116">IF(N1447="n/a","n/a",MAX(0,N1447-1))</f>
        <v>0</v>
      </c>
      <c r="P1447" s="395">
        <f t="shared" ref="P1447:P1459" ca="1" si="2117">IF(O1447="n/a","n/a",MAX(0,O1447-1))</f>
        <v>0</v>
      </c>
      <c r="Q1447" s="395">
        <f t="shared" ref="Q1447:Q1460" ca="1" si="2118">IF(P1447="n/a","n/a",MAX(0,P1447-1))</f>
        <v>0</v>
      </c>
      <c r="R1447" s="395">
        <f t="shared" ref="R1447:R1461" ca="1" si="2119">IF(Q1447="n/a","n/a",MAX(0,Q1447-1))</f>
        <v>0</v>
      </c>
      <c r="S1447" s="395">
        <f t="shared" ref="S1447:S1462" ca="1" si="2120">IF(R1447="n/a","n/a",MAX(0,R1447-1))</f>
        <v>0</v>
      </c>
      <c r="T1447" s="395">
        <f t="shared" ref="T1447:T1463" ca="1" si="2121">IF(S1447="n/a","n/a",MAX(0,S1447-1))</f>
        <v>0</v>
      </c>
      <c r="U1447" s="395">
        <f t="shared" ref="U1447:U1464" ca="1" si="2122">IF(T1447="n/a","n/a",MAX(0,T1447-1))</f>
        <v>0</v>
      </c>
      <c r="V1447" s="395">
        <f t="shared" ref="V1447:V1465" ca="1" si="2123">IF(U1447="n/a","n/a",MAX(0,U1447-1))</f>
        <v>0</v>
      </c>
      <c r="W1447" s="395">
        <f t="shared" ref="W1447:W1465" ca="1" si="2124">IF(V1447="n/a","n/a",MAX(0,V1447-1))</f>
        <v>0</v>
      </c>
      <c r="X1447" s="249"/>
      <c r="Y1447" s="249"/>
      <c r="Z1447" s="249"/>
      <c r="AA1447" s="249"/>
      <c r="AB1447" s="249"/>
    </row>
    <row r="1448" spans="1:28" hidden="1" outlineLevel="1">
      <c r="A1448" s="249"/>
      <c r="B1448" s="309" t="str">
        <f t="shared" ref="B1448:B1467" ca="1" si="2125">"RL Capex "&amp;OFFSET($C$6,0,A1424)</f>
        <v>RL Capex 2013</v>
      </c>
      <c r="C1448" s="396"/>
      <c r="D1448" s="400">
        <f ca="1">D1419</f>
        <v>0</v>
      </c>
      <c r="E1448" s="395">
        <f t="shared" ca="1" si="2106"/>
        <v>0</v>
      </c>
      <c r="F1448" s="395">
        <f t="shared" ca="1" si="2107"/>
        <v>0</v>
      </c>
      <c r="G1448" s="395">
        <f t="shared" ca="1" si="2108"/>
        <v>0</v>
      </c>
      <c r="H1448" s="395">
        <f t="shared" ca="1" si="2109"/>
        <v>0</v>
      </c>
      <c r="I1448" s="395">
        <f t="shared" ca="1" si="2110"/>
        <v>0</v>
      </c>
      <c r="J1448" s="395">
        <f t="shared" ca="1" si="2111"/>
        <v>0</v>
      </c>
      <c r="K1448" s="395">
        <f t="shared" ca="1" si="2112"/>
        <v>0</v>
      </c>
      <c r="L1448" s="395">
        <f t="shared" ca="1" si="2113"/>
        <v>0</v>
      </c>
      <c r="M1448" s="395">
        <f t="shared" ca="1" si="2114"/>
        <v>0</v>
      </c>
      <c r="N1448" s="395">
        <f t="shared" ca="1" si="2115"/>
        <v>0</v>
      </c>
      <c r="O1448" s="395">
        <f t="shared" ca="1" si="2116"/>
        <v>0</v>
      </c>
      <c r="P1448" s="395">
        <f t="shared" ca="1" si="2117"/>
        <v>0</v>
      </c>
      <c r="Q1448" s="395">
        <f t="shared" ca="1" si="2118"/>
        <v>0</v>
      </c>
      <c r="R1448" s="395">
        <f t="shared" ca="1" si="2119"/>
        <v>0</v>
      </c>
      <c r="S1448" s="395">
        <f t="shared" ca="1" si="2120"/>
        <v>0</v>
      </c>
      <c r="T1448" s="395">
        <f t="shared" ca="1" si="2121"/>
        <v>0</v>
      </c>
      <c r="U1448" s="395">
        <f t="shared" ca="1" si="2122"/>
        <v>0</v>
      </c>
      <c r="V1448" s="395">
        <f t="shared" ca="1" si="2123"/>
        <v>0</v>
      </c>
      <c r="W1448" s="395">
        <f t="shared" ca="1" si="2124"/>
        <v>0</v>
      </c>
      <c r="X1448" s="249"/>
      <c r="Y1448" s="249"/>
      <c r="Z1448" s="249"/>
      <c r="AA1448" s="249"/>
      <c r="AB1448" s="249"/>
    </row>
    <row r="1449" spans="1:28" hidden="1" outlineLevel="1">
      <c r="A1449" s="249"/>
      <c r="B1449" s="309" t="str">
        <f t="shared" ca="1" si="2125"/>
        <v>RL Capex 2014</v>
      </c>
      <c r="C1449" s="401"/>
      <c r="D1449" s="396"/>
      <c r="E1449" s="400">
        <f ca="1">E1419</f>
        <v>0</v>
      </c>
      <c r="F1449" s="395">
        <f t="shared" ca="1" si="2107"/>
        <v>0</v>
      </c>
      <c r="G1449" s="395">
        <f t="shared" ca="1" si="2108"/>
        <v>0</v>
      </c>
      <c r="H1449" s="395">
        <f t="shared" ca="1" si="2109"/>
        <v>0</v>
      </c>
      <c r="I1449" s="395">
        <f t="shared" ca="1" si="2110"/>
        <v>0</v>
      </c>
      <c r="J1449" s="395">
        <f t="shared" ca="1" si="2111"/>
        <v>0</v>
      </c>
      <c r="K1449" s="395">
        <f t="shared" ca="1" si="2112"/>
        <v>0</v>
      </c>
      <c r="L1449" s="395">
        <f t="shared" ca="1" si="2113"/>
        <v>0</v>
      </c>
      <c r="M1449" s="395">
        <f t="shared" ca="1" si="2114"/>
        <v>0</v>
      </c>
      <c r="N1449" s="395">
        <f t="shared" ca="1" si="2115"/>
        <v>0</v>
      </c>
      <c r="O1449" s="395">
        <f t="shared" ca="1" si="2116"/>
        <v>0</v>
      </c>
      <c r="P1449" s="395">
        <f t="shared" ca="1" si="2117"/>
        <v>0</v>
      </c>
      <c r="Q1449" s="395">
        <f t="shared" ca="1" si="2118"/>
        <v>0</v>
      </c>
      <c r="R1449" s="395">
        <f t="shared" ca="1" si="2119"/>
        <v>0</v>
      </c>
      <c r="S1449" s="395">
        <f t="shared" ca="1" si="2120"/>
        <v>0</v>
      </c>
      <c r="T1449" s="395">
        <f t="shared" ca="1" si="2121"/>
        <v>0</v>
      </c>
      <c r="U1449" s="395">
        <f t="shared" ca="1" si="2122"/>
        <v>0</v>
      </c>
      <c r="V1449" s="395">
        <f t="shared" ca="1" si="2123"/>
        <v>0</v>
      </c>
      <c r="W1449" s="395">
        <f t="shared" ca="1" si="2124"/>
        <v>0</v>
      </c>
      <c r="X1449" s="249"/>
      <c r="Y1449" s="249"/>
      <c r="Z1449" s="249"/>
      <c r="AA1449" s="249"/>
      <c r="AB1449" s="249"/>
    </row>
    <row r="1450" spans="1:28" hidden="1" outlineLevel="1">
      <c r="A1450" s="249"/>
      <c r="B1450" s="309" t="str">
        <f t="shared" ca="1" si="2125"/>
        <v>RL Capex 2015</v>
      </c>
      <c r="C1450" s="401"/>
      <c r="D1450" s="401"/>
      <c r="E1450" s="396"/>
      <c r="F1450" s="400">
        <f ca="1">F1419</f>
        <v>0</v>
      </c>
      <c r="G1450" s="395">
        <f t="shared" ca="1" si="2108"/>
        <v>0</v>
      </c>
      <c r="H1450" s="395">
        <f t="shared" ca="1" si="2109"/>
        <v>0</v>
      </c>
      <c r="I1450" s="395">
        <f t="shared" ca="1" si="2110"/>
        <v>0</v>
      </c>
      <c r="J1450" s="395">
        <f t="shared" ca="1" si="2111"/>
        <v>0</v>
      </c>
      <c r="K1450" s="395">
        <f t="shared" ca="1" si="2112"/>
        <v>0</v>
      </c>
      <c r="L1450" s="395">
        <f t="shared" ca="1" si="2113"/>
        <v>0</v>
      </c>
      <c r="M1450" s="395">
        <f t="shared" ca="1" si="2114"/>
        <v>0</v>
      </c>
      <c r="N1450" s="395">
        <f t="shared" ca="1" si="2115"/>
        <v>0</v>
      </c>
      <c r="O1450" s="395">
        <f t="shared" ca="1" si="2116"/>
        <v>0</v>
      </c>
      <c r="P1450" s="395">
        <f t="shared" ca="1" si="2117"/>
        <v>0</v>
      </c>
      <c r="Q1450" s="395">
        <f t="shared" ca="1" si="2118"/>
        <v>0</v>
      </c>
      <c r="R1450" s="395">
        <f t="shared" ca="1" si="2119"/>
        <v>0</v>
      </c>
      <c r="S1450" s="395">
        <f t="shared" ca="1" si="2120"/>
        <v>0</v>
      </c>
      <c r="T1450" s="395">
        <f t="shared" ca="1" si="2121"/>
        <v>0</v>
      </c>
      <c r="U1450" s="395">
        <f t="shared" ca="1" si="2122"/>
        <v>0</v>
      </c>
      <c r="V1450" s="395">
        <f t="shared" ca="1" si="2123"/>
        <v>0</v>
      </c>
      <c r="W1450" s="395">
        <f t="shared" ca="1" si="2124"/>
        <v>0</v>
      </c>
      <c r="X1450" s="249"/>
      <c r="Y1450" s="249"/>
      <c r="Z1450" s="249"/>
      <c r="AA1450" s="249"/>
      <c r="AB1450" s="249"/>
    </row>
    <row r="1451" spans="1:28" hidden="1" outlineLevel="1">
      <c r="A1451" s="249"/>
      <c r="B1451" s="309" t="str">
        <f t="shared" ca="1" si="2125"/>
        <v>RL Capex 2016</v>
      </c>
      <c r="C1451" s="401"/>
      <c r="D1451" s="401"/>
      <c r="E1451" s="401"/>
      <c r="F1451" s="396"/>
      <c r="G1451" s="400">
        <f ca="1">G1419</f>
        <v>0</v>
      </c>
      <c r="H1451" s="395">
        <f t="shared" ca="1" si="2109"/>
        <v>0</v>
      </c>
      <c r="I1451" s="395">
        <f t="shared" ca="1" si="2110"/>
        <v>0</v>
      </c>
      <c r="J1451" s="395">
        <f t="shared" ca="1" si="2111"/>
        <v>0</v>
      </c>
      <c r="K1451" s="395">
        <f t="shared" ca="1" si="2112"/>
        <v>0</v>
      </c>
      <c r="L1451" s="395">
        <f t="shared" ca="1" si="2113"/>
        <v>0</v>
      </c>
      <c r="M1451" s="395">
        <f t="shared" ca="1" si="2114"/>
        <v>0</v>
      </c>
      <c r="N1451" s="395">
        <f t="shared" ca="1" si="2115"/>
        <v>0</v>
      </c>
      <c r="O1451" s="395">
        <f t="shared" ca="1" si="2116"/>
        <v>0</v>
      </c>
      <c r="P1451" s="395">
        <f t="shared" ca="1" si="2117"/>
        <v>0</v>
      </c>
      <c r="Q1451" s="395">
        <f t="shared" ca="1" si="2118"/>
        <v>0</v>
      </c>
      <c r="R1451" s="395">
        <f t="shared" ca="1" si="2119"/>
        <v>0</v>
      </c>
      <c r="S1451" s="395">
        <f t="shared" ca="1" si="2120"/>
        <v>0</v>
      </c>
      <c r="T1451" s="395">
        <f t="shared" ca="1" si="2121"/>
        <v>0</v>
      </c>
      <c r="U1451" s="395">
        <f t="shared" ca="1" si="2122"/>
        <v>0</v>
      </c>
      <c r="V1451" s="395">
        <f t="shared" ca="1" si="2123"/>
        <v>0</v>
      </c>
      <c r="W1451" s="395">
        <f t="shared" ca="1" si="2124"/>
        <v>0</v>
      </c>
      <c r="X1451" s="249"/>
      <c r="Y1451" s="249"/>
      <c r="Z1451" s="249"/>
      <c r="AA1451" s="249"/>
      <c r="AB1451" s="249"/>
    </row>
    <row r="1452" spans="1:28" hidden="1" outlineLevel="1">
      <c r="A1452" s="249"/>
      <c r="B1452" s="309" t="str">
        <f t="shared" ca="1" si="2125"/>
        <v>RL Capex 2017</v>
      </c>
      <c r="C1452" s="401"/>
      <c r="D1452" s="401"/>
      <c r="E1452" s="401"/>
      <c r="F1452" s="401"/>
      <c r="G1452" s="396"/>
      <c r="H1452" s="400">
        <f ca="1">H1419</f>
        <v>0</v>
      </c>
      <c r="I1452" s="395">
        <f t="shared" ca="1" si="2110"/>
        <v>0</v>
      </c>
      <c r="J1452" s="395">
        <f t="shared" ca="1" si="2111"/>
        <v>0</v>
      </c>
      <c r="K1452" s="395">
        <f t="shared" ca="1" si="2112"/>
        <v>0</v>
      </c>
      <c r="L1452" s="395">
        <f t="shared" ca="1" si="2113"/>
        <v>0</v>
      </c>
      <c r="M1452" s="395">
        <f t="shared" ca="1" si="2114"/>
        <v>0</v>
      </c>
      <c r="N1452" s="395">
        <f t="shared" ca="1" si="2115"/>
        <v>0</v>
      </c>
      <c r="O1452" s="395">
        <f t="shared" ca="1" si="2116"/>
        <v>0</v>
      </c>
      <c r="P1452" s="395">
        <f t="shared" ca="1" si="2117"/>
        <v>0</v>
      </c>
      <c r="Q1452" s="395">
        <f t="shared" ca="1" si="2118"/>
        <v>0</v>
      </c>
      <c r="R1452" s="395">
        <f t="shared" ca="1" si="2119"/>
        <v>0</v>
      </c>
      <c r="S1452" s="395">
        <f t="shared" ca="1" si="2120"/>
        <v>0</v>
      </c>
      <c r="T1452" s="395">
        <f t="shared" ca="1" si="2121"/>
        <v>0</v>
      </c>
      <c r="U1452" s="395">
        <f t="shared" ca="1" si="2122"/>
        <v>0</v>
      </c>
      <c r="V1452" s="395">
        <f t="shared" ca="1" si="2123"/>
        <v>0</v>
      </c>
      <c r="W1452" s="395">
        <f t="shared" ca="1" si="2124"/>
        <v>0</v>
      </c>
      <c r="X1452" s="249"/>
      <c r="Y1452" s="249"/>
      <c r="Z1452" s="249"/>
      <c r="AA1452" s="249"/>
      <c r="AB1452" s="249"/>
    </row>
    <row r="1453" spans="1:28" hidden="1" outlineLevel="1">
      <c r="A1453" s="249"/>
      <c r="B1453" s="309" t="str">
        <f t="shared" ca="1" si="2125"/>
        <v>RL Capex 2018</v>
      </c>
      <c r="C1453" s="401"/>
      <c r="D1453" s="401"/>
      <c r="E1453" s="401"/>
      <c r="F1453" s="401"/>
      <c r="G1453" s="401"/>
      <c r="H1453" s="396"/>
      <c r="I1453" s="400">
        <f ca="1">I1419</f>
        <v>0</v>
      </c>
      <c r="J1453" s="395">
        <f t="shared" ca="1" si="2111"/>
        <v>0</v>
      </c>
      <c r="K1453" s="395">
        <f t="shared" ca="1" si="2112"/>
        <v>0</v>
      </c>
      <c r="L1453" s="395">
        <f t="shared" ca="1" si="2113"/>
        <v>0</v>
      </c>
      <c r="M1453" s="395">
        <f t="shared" ca="1" si="2114"/>
        <v>0</v>
      </c>
      <c r="N1453" s="395">
        <f t="shared" ca="1" si="2115"/>
        <v>0</v>
      </c>
      <c r="O1453" s="395">
        <f t="shared" ca="1" si="2116"/>
        <v>0</v>
      </c>
      <c r="P1453" s="395">
        <f t="shared" ca="1" si="2117"/>
        <v>0</v>
      </c>
      <c r="Q1453" s="395">
        <f t="shared" ca="1" si="2118"/>
        <v>0</v>
      </c>
      <c r="R1453" s="395">
        <f t="shared" ca="1" si="2119"/>
        <v>0</v>
      </c>
      <c r="S1453" s="395">
        <f t="shared" ca="1" si="2120"/>
        <v>0</v>
      </c>
      <c r="T1453" s="395">
        <f t="shared" ca="1" si="2121"/>
        <v>0</v>
      </c>
      <c r="U1453" s="395">
        <f t="shared" ca="1" si="2122"/>
        <v>0</v>
      </c>
      <c r="V1453" s="395">
        <f t="shared" ca="1" si="2123"/>
        <v>0</v>
      </c>
      <c r="W1453" s="395">
        <f t="shared" ca="1" si="2124"/>
        <v>0</v>
      </c>
      <c r="X1453" s="249"/>
      <c r="Y1453" s="249"/>
      <c r="Z1453" s="249"/>
      <c r="AA1453" s="249"/>
      <c r="AB1453" s="249"/>
    </row>
    <row r="1454" spans="1:28" hidden="1" outlineLevel="1">
      <c r="A1454" s="249"/>
      <c r="B1454" s="309" t="str">
        <f t="shared" ca="1" si="2125"/>
        <v>RL Capex 2019</v>
      </c>
      <c r="C1454" s="401"/>
      <c r="D1454" s="401"/>
      <c r="E1454" s="401"/>
      <c r="F1454" s="401"/>
      <c r="G1454" s="401"/>
      <c r="H1454" s="401"/>
      <c r="I1454" s="396"/>
      <c r="J1454" s="400">
        <f ca="1">J1419</f>
        <v>0</v>
      </c>
      <c r="K1454" s="395">
        <f t="shared" ca="1" si="2112"/>
        <v>0</v>
      </c>
      <c r="L1454" s="395">
        <f t="shared" ca="1" si="2113"/>
        <v>0</v>
      </c>
      <c r="M1454" s="395">
        <f t="shared" ca="1" si="2114"/>
        <v>0</v>
      </c>
      <c r="N1454" s="395">
        <f t="shared" ca="1" si="2115"/>
        <v>0</v>
      </c>
      <c r="O1454" s="395">
        <f t="shared" ca="1" si="2116"/>
        <v>0</v>
      </c>
      <c r="P1454" s="395">
        <f t="shared" ca="1" si="2117"/>
        <v>0</v>
      </c>
      <c r="Q1454" s="395">
        <f t="shared" ca="1" si="2118"/>
        <v>0</v>
      </c>
      <c r="R1454" s="395">
        <f t="shared" ca="1" si="2119"/>
        <v>0</v>
      </c>
      <c r="S1454" s="395">
        <f t="shared" ca="1" si="2120"/>
        <v>0</v>
      </c>
      <c r="T1454" s="395">
        <f t="shared" ca="1" si="2121"/>
        <v>0</v>
      </c>
      <c r="U1454" s="395">
        <f t="shared" ca="1" si="2122"/>
        <v>0</v>
      </c>
      <c r="V1454" s="395">
        <f t="shared" ca="1" si="2123"/>
        <v>0</v>
      </c>
      <c r="W1454" s="395">
        <f t="shared" ca="1" si="2124"/>
        <v>0</v>
      </c>
      <c r="X1454" s="249"/>
      <c r="Y1454" s="249"/>
      <c r="Z1454" s="249"/>
      <c r="AA1454" s="249"/>
      <c r="AB1454" s="249"/>
    </row>
    <row r="1455" spans="1:28" hidden="1" outlineLevel="1">
      <c r="A1455" s="249"/>
      <c r="B1455" s="309" t="str">
        <f t="shared" ca="1" si="2125"/>
        <v>RL Capex 2020</v>
      </c>
      <c r="C1455" s="401"/>
      <c r="D1455" s="401"/>
      <c r="E1455" s="401"/>
      <c r="F1455" s="401"/>
      <c r="G1455" s="401"/>
      <c r="H1455" s="401"/>
      <c r="I1455" s="401"/>
      <c r="J1455" s="396"/>
      <c r="K1455" s="400">
        <f ca="1">K1419</f>
        <v>0</v>
      </c>
      <c r="L1455" s="395">
        <f t="shared" ca="1" si="2113"/>
        <v>0</v>
      </c>
      <c r="M1455" s="395">
        <f t="shared" ca="1" si="2114"/>
        <v>0</v>
      </c>
      <c r="N1455" s="395">
        <f t="shared" ca="1" si="2115"/>
        <v>0</v>
      </c>
      <c r="O1455" s="395">
        <f t="shared" ca="1" si="2116"/>
        <v>0</v>
      </c>
      <c r="P1455" s="395">
        <f t="shared" ca="1" si="2117"/>
        <v>0</v>
      </c>
      <c r="Q1455" s="395">
        <f t="shared" ca="1" si="2118"/>
        <v>0</v>
      </c>
      <c r="R1455" s="395">
        <f t="shared" ca="1" si="2119"/>
        <v>0</v>
      </c>
      <c r="S1455" s="395">
        <f t="shared" ca="1" si="2120"/>
        <v>0</v>
      </c>
      <c r="T1455" s="395">
        <f t="shared" ca="1" si="2121"/>
        <v>0</v>
      </c>
      <c r="U1455" s="395">
        <f t="shared" ca="1" si="2122"/>
        <v>0</v>
      </c>
      <c r="V1455" s="395">
        <f t="shared" ca="1" si="2123"/>
        <v>0</v>
      </c>
      <c r="W1455" s="395">
        <f t="shared" ca="1" si="2124"/>
        <v>0</v>
      </c>
      <c r="X1455" s="249"/>
      <c r="Y1455" s="249"/>
      <c r="Z1455" s="249"/>
      <c r="AA1455" s="249"/>
      <c r="AB1455" s="249"/>
    </row>
    <row r="1456" spans="1:28" hidden="1" outlineLevel="1">
      <c r="A1456" s="249"/>
      <c r="B1456" s="309" t="str">
        <f t="shared" ca="1" si="2125"/>
        <v>RL Capex 2021</v>
      </c>
      <c r="C1456" s="401"/>
      <c r="D1456" s="401"/>
      <c r="E1456" s="401"/>
      <c r="F1456" s="401"/>
      <c r="G1456" s="401"/>
      <c r="H1456" s="401"/>
      <c r="I1456" s="401"/>
      <c r="J1456" s="401"/>
      <c r="K1456" s="396"/>
      <c r="L1456" s="400">
        <f ca="1">L1419</f>
        <v>0</v>
      </c>
      <c r="M1456" s="395">
        <f t="shared" ca="1" si="2114"/>
        <v>0</v>
      </c>
      <c r="N1456" s="395">
        <f t="shared" ca="1" si="2115"/>
        <v>0</v>
      </c>
      <c r="O1456" s="395">
        <f t="shared" ca="1" si="2116"/>
        <v>0</v>
      </c>
      <c r="P1456" s="395">
        <f t="shared" ca="1" si="2117"/>
        <v>0</v>
      </c>
      <c r="Q1456" s="395">
        <f t="shared" ca="1" si="2118"/>
        <v>0</v>
      </c>
      <c r="R1456" s="395">
        <f t="shared" ca="1" si="2119"/>
        <v>0</v>
      </c>
      <c r="S1456" s="395">
        <f t="shared" ca="1" si="2120"/>
        <v>0</v>
      </c>
      <c r="T1456" s="395">
        <f t="shared" ca="1" si="2121"/>
        <v>0</v>
      </c>
      <c r="U1456" s="395">
        <f t="shared" ca="1" si="2122"/>
        <v>0</v>
      </c>
      <c r="V1456" s="395">
        <f t="shared" ca="1" si="2123"/>
        <v>0</v>
      </c>
      <c r="W1456" s="395">
        <f t="shared" ca="1" si="2124"/>
        <v>0</v>
      </c>
      <c r="X1456" s="249"/>
      <c r="Y1456" s="249"/>
      <c r="Z1456" s="249"/>
      <c r="AA1456" s="249"/>
      <c r="AB1456" s="249"/>
    </row>
    <row r="1457" spans="1:28" hidden="1" outlineLevel="1">
      <c r="A1457" s="249"/>
      <c r="B1457" s="309" t="str">
        <f t="shared" ca="1" si="2125"/>
        <v>RL Capex 2022</v>
      </c>
      <c r="C1457" s="401"/>
      <c r="D1457" s="401"/>
      <c r="E1457" s="401"/>
      <c r="F1457" s="401"/>
      <c r="G1457" s="401"/>
      <c r="H1457" s="401"/>
      <c r="I1457" s="401"/>
      <c r="J1457" s="401"/>
      <c r="K1457" s="401"/>
      <c r="L1457" s="396"/>
      <c r="M1457" s="400">
        <f ca="1">M1419</f>
        <v>0</v>
      </c>
      <c r="N1457" s="395">
        <f t="shared" ca="1" si="2115"/>
        <v>0</v>
      </c>
      <c r="O1457" s="395">
        <f t="shared" ca="1" si="2116"/>
        <v>0</v>
      </c>
      <c r="P1457" s="395">
        <f t="shared" ca="1" si="2117"/>
        <v>0</v>
      </c>
      <c r="Q1457" s="395">
        <f t="shared" ca="1" si="2118"/>
        <v>0</v>
      </c>
      <c r="R1457" s="395">
        <f t="shared" ca="1" si="2119"/>
        <v>0</v>
      </c>
      <c r="S1457" s="395">
        <f t="shared" ca="1" si="2120"/>
        <v>0</v>
      </c>
      <c r="T1457" s="395">
        <f t="shared" ca="1" si="2121"/>
        <v>0</v>
      </c>
      <c r="U1457" s="395">
        <f t="shared" ca="1" si="2122"/>
        <v>0</v>
      </c>
      <c r="V1457" s="395">
        <f t="shared" ca="1" si="2123"/>
        <v>0</v>
      </c>
      <c r="W1457" s="395">
        <f t="shared" ca="1" si="2124"/>
        <v>0</v>
      </c>
      <c r="X1457" s="249"/>
      <c r="Y1457" s="249"/>
      <c r="Z1457" s="249"/>
      <c r="AA1457" s="249"/>
      <c r="AB1457" s="249"/>
    </row>
    <row r="1458" spans="1:28" hidden="1" outlineLevel="1">
      <c r="A1458" s="249"/>
      <c r="B1458" s="309" t="str">
        <f t="shared" ca="1" si="2125"/>
        <v>RL Capex 2023</v>
      </c>
      <c r="C1458" s="401"/>
      <c r="D1458" s="401"/>
      <c r="E1458" s="401"/>
      <c r="F1458" s="401"/>
      <c r="G1458" s="401"/>
      <c r="H1458" s="401"/>
      <c r="I1458" s="401"/>
      <c r="J1458" s="401"/>
      <c r="K1458" s="401"/>
      <c r="L1458" s="401"/>
      <c r="M1458" s="396"/>
      <c r="N1458" s="400">
        <f>N1419</f>
        <v>0</v>
      </c>
      <c r="O1458" s="395">
        <f t="shared" si="2116"/>
        <v>0</v>
      </c>
      <c r="P1458" s="395">
        <f t="shared" si="2117"/>
        <v>0</v>
      </c>
      <c r="Q1458" s="395">
        <f t="shared" si="2118"/>
        <v>0</v>
      </c>
      <c r="R1458" s="395">
        <f t="shared" si="2119"/>
        <v>0</v>
      </c>
      <c r="S1458" s="395">
        <f t="shared" si="2120"/>
        <v>0</v>
      </c>
      <c r="T1458" s="395">
        <f t="shared" si="2121"/>
        <v>0</v>
      </c>
      <c r="U1458" s="395">
        <f t="shared" si="2122"/>
        <v>0</v>
      </c>
      <c r="V1458" s="395">
        <f t="shared" si="2123"/>
        <v>0</v>
      </c>
      <c r="W1458" s="395">
        <f t="shared" si="2124"/>
        <v>0</v>
      </c>
      <c r="X1458" s="249"/>
      <c r="Y1458" s="249"/>
      <c r="Z1458" s="249"/>
      <c r="AA1458" s="249"/>
      <c r="AB1458" s="249"/>
    </row>
    <row r="1459" spans="1:28" hidden="1" outlineLevel="1">
      <c r="A1459" s="249"/>
      <c r="B1459" s="309" t="str">
        <f t="shared" ca="1" si="2125"/>
        <v>RL Capex 2024</v>
      </c>
      <c r="C1459" s="401"/>
      <c r="D1459" s="401"/>
      <c r="E1459" s="401"/>
      <c r="F1459" s="401"/>
      <c r="G1459" s="401"/>
      <c r="H1459" s="401"/>
      <c r="I1459" s="401"/>
      <c r="J1459" s="401"/>
      <c r="K1459" s="401"/>
      <c r="L1459" s="401"/>
      <c r="M1459" s="401"/>
      <c r="N1459" s="396"/>
      <c r="O1459" s="400">
        <f>O1419</f>
        <v>0</v>
      </c>
      <c r="P1459" s="395">
        <f t="shared" si="2117"/>
        <v>0</v>
      </c>
      <c r="Q1459" s="395">
        <f t="shared" si="2118"/>
        <v>0</v>
      </c>
      <c r="R1459" s="395">
        <f t="shared" si="2119"/>
        <v>0</v>
      </c>
      <c r="S1459" s="395">
        <f t="shared" si="2120"/>
        <v>0</v>
      </c>
      <c r="T1459" s="395">
        <f t="shared" si="2121"/>
        <v>0</v>
      </c>
      <c r="U1459" s="395">
        <f t="shared" si="2122"/>
        <v>0</v>
      </c>
      <c r="V1459" s="395">
        <f t="shared" si="2123"/>
        <v>0</v>
      </c>
      <c r="W1459" s="395">
        <f t="shared" si="2124"/>
        <v>0</v>
      </c>
      <c r="X1459" s="249"/>
      <c r="Y1459" s="249"/>
      <c r="Z1459" s="249"/>
      <c r="AA1459" s="249"/>
      <c r="AB1459" s="249"/>
    </row>
    <row r="1460" spans="1:28" hidden="1" outlineLevel="1">
      <c r="A1460" s="249"/>
      <c r="B1460" s="309" t="str">
        <f t="shared" ca="1" si="2125"/>
        <v>RL Capex 2025</v>
      </c>
      <c r="C1460" s="401"/>
      <c r="D1460" s="401"/>
      <c r="E1460" s="401"/>
      <c r="F1460" s="401"/>
      <c r="G1460" s="401"/>
      <c r="H1460" s="401"/>
      <c r="I1460" s="401"/>
      <c r="J1460" s="401"/>
      <c r="K1460" s="401"/>
      <c r="L1460" s="401"/>
      <c r="M1460" s="401"/>
      <c r="N1460" s="401"/>
      <c r="O1460" s="396"/>
      <c r="P1460" s="400">
        <f>P1419</f>
        <v>0</v>
      </c>
      <c r="Q1460" s="395">
        <f t="shared" si="2118"/>
        <v>0</v>
      </c>
      <c r="R1460" s="395">
        <f t="shared" si="2119"/>
        <v>0</v>
      </c>
      <c r="S1460" s="395">
        <f t="shared" si="2120"/>
        <v>0</v>
      </c>
      <c r="T1460" s="395">
        <f t="shared" si="2121"/>
        <v>0</v>
      </c>
      <c r="U1460" s="395">
        <f t="shared" si="2122"/>
        <v>0</v>
      </c>
      <c r="V1460" s="395">
        <f t="shared" si="2123"/>
        <v>0</v>
      </c>
      <c r="W1460" s="395">
        <f t="shared" si="2124"/>
        <v>0</v>
      </c>
      <c r="X1460" s="249"/>
      <c r="Y1460" s="249"/>
      <c r="Z1460" s="249"/>
      <c r="AA1460" s="249"/>
      <c r="AB1460" s="249"/>
    </row>
    <row r="1461" spans="1:28" hidden="1" outlineLevel="1">
      <c r="A1461" s="249"/>
      <c r="B1461" s="309" t="str">
        <f t="shared" ca="1" si="2125"/>
        <v>RL Capex 2026</v>
      </c>
      <c r="C1461" s="401"/>
      <c r="D1461" s="401"/>
      <c r="E1461" s="401"/>
      <c r="F1461" s="401"/>
      <c r="G1461" s="401"/>
      <c r="H1461" s="401"/>
      <c r="I1461" s="401"/>
      <c r="J1461" s="401"/>
      <c r="K1461" s="401"/>
      <c r="L1461" s="401"/>
      <c r="M1461" s="401"/>
      <c r="N1461" s="401"/>
      <c r="O1461" s="401"/>
      <c r="P1461" s="396"/>
      <c r="Q1461" s="400">
        <f>Q1419</f>
        <v>0</v>
      </c>
      <c r="R1461" s="395">
        <f t="shared" si="2119"/>
        <v>0</v>
      </c>
      <c r="S1461" s="395">
        <f t="shared" si="2120"/>
        <v>0</v>
      </c>
      <c r="T1461" s="395">
        <f t="shared" si="2121"/>
        <v>0</v>
      </c>
      <c r="U1461" s="395">
        <f t="shared" si="2122"/>
        <v>0</v>
      </c>
      <c r="V1461" s="395">
        <f t="shared" si="2123"/>
        <v>0</v>
      </c>
      <c r="W1461" s="395">
        <f t="shared" si="2124"/>
        <v>0</v>
      </c>
      <c r="X1461" s="249"/>
      <c r="Y1461" s="249"/>
      <c r="Z1461" s="249"/>
      <c r="AA1461" s="249"/>
      <c r="AB1461" s="249"/>
    </row>
    <row r="1462" spans="1:28" hidden="1" outlineLevel="1">
      <c r="A1462" s="249"/>
      <c r="B1462" s="309" t="str">
        <f t="shared" ca="1" si="2125"/>
        <v>RL Capex 2027</v>
      </c>
      <c r="C1462" s="401"/>
      <c r="D1462" s="401"/>
      <c r="E1462" s="401"/>
      <c r="F1462" s="401"/>
      <c r="G1462" s="401"/>
      <c r="H1462" s="401"/>
      <c r="I1462" s="401"/>
      <c r="J1462" s="401"/>
      <c r="K1462" s="401"/>
      <c r="L1462" s="401"/>
      <c r="M1462" s="401"/>
      <c r="N1462" s="401"/>
      <c r="O1462" s="401"/>
      <c r="P1462" s="401"/>
      <c r="Q1462" s="396"/>
      <c r="R1462" s="400">
        <f>R1419</f>
        <v>0</v>
      </c>
      <c r="S1462" s="395">
        <f t="shared" si="2120"/>
        <v>0</v>
      </c>
      <c r="T1462" s="395">
        <f t="shared" si="2121"/>
        <v>0</v>
      </c>
      <c r="U1462" s="395">
        <f t="shared" si="2122"/>
        <v>0</v>
      </c>
      <c r="V1462" s="395">
        <f t="shared" si="2123"/>
        <v>0</v>
      </c>
      <c r="W1462" s="395">
        <f t="shared" si="2124"/>
        <v>0</v>
      </c>
      <c r="X1462" s="249"/>
      <c r="Y1462" s="249"/>
      <c r="Z1462" s="249"/>
      <c r="AA1462" s="249"/>
      <c r="AB1462" s="249"/>
    </row>
    <row r="1463" spans="1:28" hidden="1" outlineLevel="1">
      <c r="A1463" s="249"/>
      <c r="B1463" s="309" t="str">
        <f t="shared" ca="1" si="2125"/>
        <v>RL Capex 2028</v>
      </c>
      <c r="C1463" s="401"/>
      <c r="D1463" s="401"/>
      <c r="E1463" s="401"/>
      <c r="F1463" s="401"/>
      <c r="G1463" s="401"/>
      <c r="H1463" s="401"/>
      <c r="I1463" s="401"/>
      <c r="J1463" s="401"/>
      <c r="K1463" s="401"/>
      <c r="L1463" s="401"/>
      <c r="M1463" s="401"/>
      <c r="N1463" s="401"/>
      <c r="O1463" s="401"/>
      <c r="P1463" s="401"/>
      <c r="Q1463" s="401"/>
      <c r="R1463" s="396"/>
      <c r="S1463" s="400">
        <f>S1419</f>
        <v>0</v>
      </c>
      <c r="T1463" s="395">
        <f t="shared" si="2121"/>
        <v>0</v>
      </c>
      <c r="U1463" s="395">
        <f t="shared" si="2122"/>
        <v>0</v>
      </c>
      <c r="V1463" s="395">
        <f t="shared" si="2123"/>
        <v>0</v>
      </c>
      <c r="W1463" s="395">
        <f t="shared" si="2124"/>
        <v>0</v>
      </c>
      <c r="X1463" s="249"/>
      <c r="Y1463" s="249"/>
      <c r="Z1463" s="249"/>
      <c r="AA1463" s="249"/>
      <c r="AB1463" s="249"/>
    </row>
    <row r="1464" spans="1:28" hidden="1" outlineLevel="1">
      <c r="A1464" s="249"/>
      <c r="B1464" s="309" t="str">
        <f t="shared" ca="1" si="2125"/>
        <v>RL Capex 2029</v>
      </c>
      <c r="C1464" s="401"/>
      <c r="D1464" s="401"/>
      <c r="E1464" s="401"/>
      <c r="F1464" s="401"/>
      <c r="G1464" s="401"/>
      <c r="H1464" s="401"/>
      <c r="I1464" s="401"/>
      <c r="J1464" s="401"/>
      <c r="K1464" s="401"/>
      <c r="L1464" s="401"/>
      <c r="M1464" s="401"/>
      <c r="N1464" s="401"/>
      <c r="O1464" s="401"/>
      <c r="P1464" s="401"/>
      <c r="Q1464" s="401"/>
      <c r="R1464" s="401"/>
      <c r="S1464" s="396"/>
      <c r="T1464" s="400">
        <f>T1419</f>
        <v>0</v>
      </c>
      <c r="U1464" s="395">
        <f t="shared" si="2122"/>
        <v>0</v>
      </c>
      <c r="V1464" s="395">
        <f t="shared" si="2123"/>
        <v>0</v>
      </c>
      <c r="W1464" s="395">
        <f t="shared" si="2124"/>
        <v>0</v>
      </c>
      <c r="X1464" s="249"/>
      <c r="Y1464" s="249"/>
      <c r="Z1464" s="249"/>
      <c r="AA1464" s="249"/>
      <c r="AB1464" s="249"/>
    </row>
    <row r="1465" spans="1:28" hidden="1" outlineLevel="1">
      <c r="A1465" s="249"/>
      <c r="B1465" s="309" t="str">
        <f t="shared" ca="1" si="2125"/>
        <v>RL Capex 2030</v>
      </c>
      <c r="C1465" s="401"/>
      <c r="D1465" s="401"/>
      <c r="E1465" s="401"/>
      <c r="F1465" s="401"/>
      <c r="G1465" s="401"/>
      <c r="H1465" s="401"/>
      <c r="I1465" s="401"/>
      <c r="J1465" s="401"/>
      <c r="K1465" s="401"/>
      <c r="L1465" s="401"/>
      <c r="M1465" s="401"/>
      <c r="N1465" s="401"/>
      <c r="O1465" s="401"/>
      <c r="P1465" s="401"/>
      <c r="Q1465" s="401"/>
      <c r="R1465" s="401"/>
      <c r="S1465" s="401"/>
      <c r="T1465" s="396"/>
      <c r="U1465" s="400">
        <f>U1419</f>
        <v>0</v>
      </c>
      <c r="V1465" s="395">
        <f t="shared" si="2123"/>
        <v>0</v>
      </c>
      <c r="W1465" s="395">
        <f t="shared" si="2124"/>
        <v>0</v>
      </c>
      <c r="X1465" s="249"/>
      <c r="Y1465" s="249"/>
      <c r="Z1465" s="249"/>
      <c r="AA1465" s="249"/>
      <c r="AB1465" s="249"/>
    </row>
    <row r="1466" spans="1:28" hidden="1" outlineLevel="1">
      <c r="A1466" s="249"/>
      <c r="B1466" s="309" t="str">
        <f t="shared" ca="1" si="2125"/>
        <v>RL Capex 2031</v>
      </c>
      <c r="C1466" s="401"/>
      <c r="D1466" s="401"/>
      <c r="E1466" s="401"/>
      <c r="F1466" s="401"/>
      <c r="G1466" s="401"/>
      <c r="H1466" s="401"/>
      <c r="I1466" s="401"/>
      <c r="J1466" s="401"/>
      <c r="K1466" s="401"/>
      <c r="L1466" s="401"/>
      <c r="M1466" s="401"/>
      <c r="N1466" s="401"/>
      <c r="O1466" s="401"/>
      <c r="P1466" s="401"/>
      <c r="Q1466" s="401"/>
      <c r="R1466" s="401"/>
      <c r="S1466" s="401"/>
      <c r="T1466" s="401"/>
      <c r="U1466" s="396"/>
      <c r="V1466" s="400">
        <f>V1419</f>
        <v>0</v>
      </c>
      <c r="W1466" s="395">
        <f>IF(V1466="n/a","n/a",MAX(0,V1466-1))</f>
        <v>0</v>
      </c>
      <c r="X1466" s="249"/>
      <c r="Y1466" s="249"/>
      <c r="Z1466" s="249"/>
      <c r="AA1466" s="249"/>
      <c r="AB1466" s="249"/>
    </row>
    <row r="1467" spans="1:28" hidden="1" outlineLevel="1">
      <c r="A1467" s="249"/>
      <c r="B1467" s="309" t="str">
        <f t="shared" ca="1" si="2125"/>
        <v>RL Capex 2032</v>
      </c>
      <c r="C1467" s="401"/>
      <c r="D1467" s="401"/>
      <c r="E1467" s="401"/>
      <c r="F1467" s="401"/>
      <c r="G1467" s="401"/>
      <c r="H1467" s="401"/>
      <c r="I1467" s="401"/>
      <c r="J1467" s="401"/>
      <c r="K1467" s="401"/>
      <c r="L1467" s="401"/>
      <c r="M1467" s="401"/>
      <c r="N1467" s="401"/>
      <c r="O1467" s="401"/>
      <c r="P1467" s="401"/>
      <c r="Q1467" s="401"/>
      <c r="R1467" s="401"/>
      <c r="S1467" s="401"/>
      <c r="T1467" s="401"/>
      <c r="U1467" s="401"/>
      <c r="V1467" s="396"/>
      <c r="W1467" s="395">
        <f>W1419</f>
        <v>0</v>
      </c>
      <c r="X1467" s="249"/>
      <c r="Y1467" s="249"/>
      <c r="Z1467" s="249"/>
      <c r="AA1467" s="249"/>
      <c r="AB1467" s="249"/>
    </row>
    <row r="1468" spans="1:28" hidden="1" outlineLevel="1">
      <c r="A1468" s="249"/>
      <c r="B1468" s="332"/>
      <c r="C1468" s="395"/>
      <c r="D1468" s="395"/>
      <c r="E1468" s="395"/>
      <c r="F1468" s="395"/>
      <c r="G1468" s="395"/>
      <c r="H1468" s="395"/>
      <c r="I1468" s="395"/>
      <c r="J1468" s="395"/>
      <c r="K1468" s="395"/>
      <c r="L1468" s="395"/>
      <c r="M1468" s="395"/>
      <c r="N1468" s="395"/>
      <c r="O1468" s="395"/>
      <c r="P1468" s="395"/>
      <c r="Q1468" s="395"/>
      <c r="R1468" s="395"/>
      <c r="S1468" s="395"/>
      <c r="T1468" s="395"/>
      <c r="U1468" s="395"/>
      <c r="V1468" s="395"/>
      <c r="W1468" s="395"/>
      <c r="X1468" s="249"/>
      <c r="Y1468" s="249"/>
      <c r="Z1468" s="249"/>
      <c r="AA1468" s="249"/>
      <c r="AB1468" s="249"/>
    </row>
    <row r="1469" spans="1:28" collapsed="1">
      <c r="A1469" s="322"/>
      <c r="B1469" s="336" t="s">
        <v>192</v>
      </c>
      <c r="C1469" s="460">
        <f ca="1">(IF(OR($C1419&lt;&gt;"n/a",C1419&lt;&gt;"n/a"),IF(SUM(C1422:C1444)=0,0,IF((SUMPRODUCT(C1422:C1444,C1446:C1468)/SUM(C1422:C1444))&lt;0,1,(SUMPRODUCT(C1422:C1444,C1446:C1468)/SUM(C1422:C1444)))),"n/a"))</f>
        <v>0</v>
      </c>
      <c r="D1469" s="460">
        <f ca="1">(IF(OR($C1419&lt;&gt;"n/a",D1419&lt;&gt;"n/a"),IF(SUM(D1422:D1444)=0,0,IF((SUMPRODUCT(D1422:D1444,D1446:D1468)/SUM(D1422:D1444))&lt;0,1,(SUMPRODUCT(D1422:D1444,D1446:D1468)/SUM(D1422:D1444)))),"n/a"))</f>
        <v>0</v>
      </c>
      <c r="E1469" s="460">
        <f t="shared" ref="E1469:W1469" ca="1" si="2126">(IF(OR($C1419&lt;&gt;"n/a",E1419&lt;&gt;"n/a"),IF(SUM(E1422:E1444)=0,0,IF((SUMPRODUCT(E1422:E1444,E1446:E1468)/SUM(E1422:E1444))&lt;0,1,(SUMPRODUCT(E1422:E1444,E1446:E1468)/SUM(E1422:E1444)))),"n/a"))</f>
        <v>0</v>
      </c>
      <c r="F1469" s="460">
        <f t="shared" ca="1" si="2126"/>
        <v>0</v>
      </c>
      <c r="G1469" s="460">
        <f t="shared" ca="1" si="2126"/>
        <v>0</v>
      </c>
      <c r="H1469" s="460">
        <f t="shared" ca="1" si="2126"/>
        <v>0</v>
      </c>
      <c r="I1469" s="460">
        <f t="shared" ca="1" si="2126"/>
        <v>0</v>
      </c>
      <c r="J1469" s="460">
        <f t="shared" ca="1" si="2126"/>
        <v>0</v>
      </c>
      <c r="K1469" s="460">
        <f t="shared" ca="1" si="2126"/>
        <v>0</v>
      </c>
      <c r="L1469" s="460">
        <f t="shared" ca="1" si="2126"/>
        <v>0</v>
      </c>
      <c r="M1469" s="460">
        <f t="shared" ca="1" si="2126"/>
        <v>0</v>
      </c>
      <c r="N1469" s="460">
        <f t="shared" ca="1" si="2126"/>
        <v>0</v>
      </c>
      <c r="O1469" s="460">
        <f t="shared" ca="1" si="2126"/>
        <v>0</v>
      </c>
      <c r="P1469" s="460">
        <f t="shared" ca="1" si="2126"/>
        <v>0</v>
      </c>
      <c r="Q1469" s="460">
        <f t="shared" ca="1" si="2126"/>
        <v>0</v>
      </c>
      <c r="R1469" s="460">
        <f t="shared" ca="1" si="2126"/>
        <v>0</v>
      </c>
      <c r="S1469" s="460">
        <f t="shared" ca="1" si="2126"/>
        <v>0</v>
      </c>
      <c r="T1469" s="460">
        <f t="shared" ca="1" si="2126"/>
        <v>0</v>
      </c>
      <c r="U1469" s="460">
        <f t="shared" ca="1" si="2126"/>
        <v>0</v>
      </c>
      <c r="V1469" s="460">
        <f t="shared" ca="1" si="2126"/>
        <v>0</v>
      </c>
      <c r="W1469" s="460">
        <f t="shared" ca="1" si="2126"/>
        <v>0</v>
      </c>
      <c r="X1469" s="249"/>
      <c r="Y1469" s="249"/>
      <c r="Z1469" s="249"/>
      <c r="AA1469" s="249"/>
      <c r="AB1469" s="249"/>
    </row>
    <row r="1470" spans="1:28">
      <c r="A1470" s="249"/>
      <c r="B1470" s="249"/>
      <c r="C1470" s="395"/>
      <c r="D1470" s="395"/>
      <c r="E1470" s="395"/>
      <c r="F1470" s="395"/>
      <c r="G1470" s="395"/>
      <c r="H1470" s="395"/>
      <c r="I1470" s="395"/>
      <c r="J1470" s="395"/>
      <c r="K1470" s="395"/>
      <c r="L1470" s="395"/>
      <c r="M1470" s="395"/>
      <c r="N1470" s="395"/>
      <c r="O1470" s="395"/>
      <c r="P1470" s="395"/>
      <c r="Q1470" s="395"/>
      <c r="R1470" s="395"/>
      <c r="S1470" s="395"/>
      <c r="T1470" s="395"/>
      <c r="U1470" s="395"/>
      <c r="V1470" s="395"/>
      <c r="W1470" s="395"/>
      <c r="X1470" s="249"/>
      <c r="Y1470" s="249"/>
      <c r="Z1470" s="249"/>
      <c r="AA1470" s="249"/>
      <c r="AB1470" s="249"/>
    </row>
    <row r="1471" spans="1:28">
      <c r="A1471" s="72" t="s">
        <v>78</v>
      </c>
      <c r="B1471" s="142">
        <f>VLOOKUP($A1471,'RFM input'!$E$7:$F$56,2,FALSE)</f>
        <v>0</v>
      </c>
      <c r="C1471" s="402"/>
      <c r="D1471" s="402"/>
      <c r="E1471" s="403"/>
      <c r="F1471" s="403"/>
      <c r="G1471" s="403"/>
      <c r="H1471" s="403"/>
      <c r="I1471" s="403"/>
      <c r="J1471" s="403"/>
      <c r="K1471" s="403"/>
      <c r="L1471" s="403"/>
      <c r="M1471" s="403"/>
      <c r="N1471" s="403"/>
      <c r="O1471" s="403"/>
      <c r="P1471" s="403"/>
      <c r="Q1471" s="403"/>
      <c r="R1471" s="403"/>
      <c r="S1471" s="403"/>
      <c r="T1471" s="403"/>
      <c r="U1471" s="403"/>
      <c r="V1471" s="403"/>
      <c r="W1471" s="403"/>
      <c r="X1471" s="249"/>
      <c r="Y1471" s="249"/>
      <c r="Z1471" s="249"/>
      <c r="AA1471" s="249"/>
      <c r="AB1471" s="249"/>
    </row>
    <row r="1472" spans="1:28">
      <c r="A1472" s="378">
        <f>VALUE(REPLACE(A1471,1,12,""))</f>
        <v>28</v>
      </c>
      <c r="B1472" s="317" t="s">
        <v>195</v>
      </c>
      <c r="C1472" s="389">
        <f ca="1">OFFSET('RAB roll forward'!$H$1189,'RAB remaining lives'!A1472,0)</f>
        <v>0</v>
      </c>
      <c r="D1472" s="390">
        <f ca="1">OFFSET('RFM input'!H$222,$A1472,0)-OFFSET('RFM input'!H$276,$A1472,0)</f>
        <v>0</v>
      </c>
      <c r="E1472" s="390">
        <f ca="1">OFFSET('RFM input'!I$222,$A1472,0)-OFFSET('RFM input'!I$276,$A1472,0)</f>
        <v>0</v>
      </c>
      <c r="F1472" s="390">
        <f ca="1">OFFSET('RFM input'!J$222,$A1472,0)-OFFSET('RFM input'!J$276,$A1472,0)</f>
        <v>0</v>
      </c>
      <c r="G1472" s="390">
        <f ca="1">OFFSET('RFM input'!K$222,$A1472,0)-OFFSET('RFM input'!K$276,$A1472,0)</f>
        <v>0</v>
      </c>
      <c r="H1472" s="390">
        <f ca="1">OFFSET('RFM input'!L$222,$A1472,0)-OFFSET('RFM input'!L$276,$A1472,0)</f>
        <v>0</v>
      </c>
      <c r="I1472" s="390">
        <f ca="1">OFFSET('RFM input'!M$222,$A1472,0)-OFFSET('RFM input'!M$276,$A1472,0)</f>
        <v>0</v>
      </c>
      <c r="J1472" s="390">
        <f ca="1">OFFSET('RFM input'!N$222,$A1472,0)-OFFSET('RFM input'!N$276,$A1472,0)</f>
        <v>0</v>
      </c>
      <c r="K1472" s="390">
        <f ca="1">OFFSET('RFM input'!O$222,$A1472,0)-OFFSET('RFM input'!O$276,$A1472,0)</f>
        <v>0</v>
      </c>
      <c r="L1472" s="390">
        <f ca="1">OFFSET('RFM input'!P$222,$A1472,0)-OFFSET('RFM input'!P$276,$A1472,0)</f>
        <v>0</v>
      </c>
      <c r="M1472" s="390">
        <f ca="1">OFFSET('RFM input'!Q$222,$A1472,0)-OFFSET('RFM input'!Q$276,$A1472,0)</f>
        <v>0</v>
      </c>
      <c r="N1472" s="390"/>
      <c r="O1472" s="390"/>
      <c r="P1472" s="390"/>
      <c r="Q1472" s="390"/>
      <c r="R1472" s="390"/>
      <c r="S1472" s="390"/>
      <c r="T1472" s="390"/>
      <c r="U1472" s="390"/>
      <c r="V1472" s="390"/>
      <c r="W1472" s="390"/>
      <c r="X1472" s="249"/>
      <c r="Y1472" s="249"/>
      <c r="Z1472" s="249"/>
      <c r="AA1472" s="249"/>
      <c r="AB1472" s="249"/>
    </row>
    <row r="1473" spans="1:28">
      <c r="A1473" s="249"/>
      <c r="B1473" s="249" t="s">
        <v>325</v>
      </c>
      <c r="C1473" s="391">
        <f ca="1">OFFSET('RFM input'!$K$6,'RAB remaining lives'!$A1472,0)</f>
        <v>0</v>
      </c>
      <c r="D1473" s="390">
        <f ca="1">OFFSET('RFM input'!$L$6,'RAB remaining lives'!$A1472,0)</f>
        <v>0</v>
      </c>
      <c r="E1473" s="390">
        <f ca="1">OFFSET('RFM input'!$L$6,'RAB remaining lives'!$A1472,0)</f>
        <v>0</v>
      </c>
      <c r="F1473" s="390">
        <f ca="1">OFFSET('RFM input'!$L$6,'RAB remaining lives'!$A1472,0)</f>
        <v>0</v>
      </c>
      <c r="G1473" s="390">
        <f ca="1">OFFSET('RFM input'!$L$6,'RAB remaining lives'!$A1472,0)</f>
        <v>0</v>
      </c>
      <c r="H1473" s="390">
        <f ca="1">OFFSET('RFM input'!$L$6,'RAB remaining lives'!$A1472,0)</f>
        <v>0</v>
      </c>
      <c r="I1473" s="390">
        <f ca="1">OFFSET('RFM input'!$L$6,'RAB remaining lives'!$A1472,0)</f>
        <v>0</v>
      </c>
      <c r="J1473" s="390">
        <f ca="1">OFFSET('RFM input'!$L$6,'RAB remaining lives'!$A1472,0)</f>
        <v>0</v>
      </c>
      <c r="K1473" s="390">
        <f ca="1">OFFSET('RFM input'!$L$6,'RAB remaining lives'!$A1472,0)</f>
        <v>0</v>
      </c>
      <c r="L1473" s="390">
        <f ca="1">OFFSET('RFM input'!$L$6,'RAB remaining lives'!$A1472,0)</f>
        <v>0</v>
      </c>
      <c r="M1473" s="390">
        <f ca="1">OFFSET('RFM input'!$L$6,'RAB remaining lives'!$A1472,0)</f>
        <v>0</v>
      </c>
      <c r="N1473" s="390"/>
      <c r="O1473" s="390"/>
      <c r="P1473" s="390"/>
      <c r="Q1473" s="390"/>
      <c r="R1473" s="390"/>
      <c r="S1473" s="390"/>
      <c r="T1473" s="390"/>
      <c r="U1473" s="390"/>
      <c r="V1473" s="390"/>
      <c r="W1473" s="390"/>
      <c r="X1473" s="249"/>
      <c r="Y1473" s="249"/>
      <c r="Z1473" s="249"/>
      <c r="AA1473" s="249"/>
      <c r="AB1473" s="249"/>
    </row>
    <row r="1474" spans="1:28">
      <c r="A1474" s="249"/>
      <c r="B1474" s="286" t="s">
        <v>299</v>
      </c>
      <c r="C1474" s="392"/>
      <c r="D1474" s="393">
        <f ca="1">IF(D$6=(OFFSET('RFM input'!$G$60,0,'RFM input'!$AA$7)),OFFSET('RFM input'!$H$454,$A1472,0),0)</f>
        <v>0</v>
      </c>
      <c r="E1474" s="390">
        <f ca="1">IF(E$6=(OFFSET('RFM input'!$G$60,0,'RFM input'!$AA$7)),OFFSET('RFM input'!$H$454,$A1472,0),0)</f>
        <v>0</v>
      </c>
      <c r="F1474" s="390">
        <f ca="1">IF(F$6=(OFFSET('RFM input'!$G$60,0,'RFM input'!$AA$7)),OFFSET('RFM input'!$H$454,$A1472,0),0)</f>
        <v>0</v>
      </c>
      <c r="G1474" s="390">
        <f ca="1">IF(G$6=(OFFSET('RFM input'!$G$60,0,'RFM input'!$AA$7)),OFFSET('RFM input'!$H$454,$A1472,0),0)</f>
        <v>0</v>
      </c>
      <c r="H1474" s="390">
        <f ca="1">IF(H$6=(OFFSET('RFM input'!$G$60,0,'RFM input'!$AA$7)),OFFSET('RFM input'!$H$454,$A1472,0),0)</f>
        <v>0</v>
      </c>
      <c r="I1474" s="390">
        <f ca="1">IF(I$6=(OFFSET('RFM input'!$G$60,0,'RFM input'!$AA$7)),OFFSET('RFM input'!$H$454,$A1472,0),0)</f>
        <v>0</v>
      </c>
      <c r="J1474" s="390">
        <f ca="1">IF(J$6=(OFFSET('RFM input'!$G$60,0,'RFM input'!$AA$7)),OFFSET('RFM input'!$H$454,$A1472,0),0)</f>
        <v>0</v>
      </c>
      <c r="K1474" s="390">
        <f ca="1">IF(K$6=(OFFSET('RFM input'!$G$60,0,'RFM input'!$AA$7)),OFFSET('RFM input'!$H$454,$A1472,0),0)</f>
        <v>0</v>
      </c>
      <c r="L1474" s="390">
        <f ca="1">IF(L$6=(OFFSET('RFM input'!$G$60,0,'RFM input'!$AA$7)),OFFSET('RFM input'!$H$454,$A1472,0),0)</f>
        <v>0</v>
      </c>
      <c r="M1474" s="390">
        <f ca="1">IF(M$6=(OFFSET('RFM input'!$G$60,0,'RFM input'!$AA$7)),OFFSET('RFM input'!$H$454,$A1472,0),0)</f>
        <v>0</v>
      </c>
      <c r="N1474" s="390"/>
      <c r="O1474" s="390"/>
      <c r="P1474" s="390"/>
      <c r="Q1474" s="390"/>
      <c r="R1474" s="390"/>
      <c r="S1474" s="390"/>
      <c r="T1474" s="390"/>
      <c r="U1474" s="390"/>
      <c r="V1474" s="390"/>
      <c r="W1474" s="390"/>
      <c r="X1474" s="249"/>
      <c r="Y1474" s="249"/>
      <c r="Z1474" s="249"/>
      <c r="AA1474" s="249"/>
      <c r="AB1474" s="249"/>
    </row>
    <row r="1475" spans="1:28">
      <c r="A1475" s="249"/>
      <c r="B1475" s="325" t="s">
        <v>306</v>
      </c>
      <c r="C1475" s="392"/>
      <c r="D1475" s="391">
        <f ca="1">IF(D$6=(OFFSET('RFM input'!$G$60,0,'RFM input'!$AA$7)),OFFSET('RFM input'!$J$454,$A1472,0),0)</f>
        <v>0</v>
      </c>
      <c r="E1475" s="394">
        <f ca="1">IF(E$6=(OFFSET('RFM input'!$G$60,0,'RFM input'!$AA$7)),OFFSET('RFM input'!$J$454,$A1472,0),0)</f>
        <v>0</v>
      </c>
      <c r="F1475" s="394">
        <f ca="1">IF(F$6=(OFFSET('RFM input'!$G$60,0,'RFM input'!$AA$7)),OFFSET('RFM input'!$J$454,$A1472,0),0)</f>
        <v>0</v>
      </c>
      <c r="G1475" s="394">
        <f ca="1">IF(G$6=(OFFSET('RFM input'!$G$60,0,'RFM input'!$AA$7)),OFFSET('RFM input'!$J$454,$A1472,0),0)</f>
        <v>0</v>
      </c>
      <c r="H1475" s="394">
        <f ca="1">IF(H$6=(OFFSET('RFM input'!$G$60,0,'RFM input'!$AA$7)),OFFSET('RFM input'!$J$454,$A1472,0),0)</f>
        <v>0</v>
      </c>
      <c r="I1475" s="394">
        <f ca="1">IF(I$6=(OFFSET('RFM input'!$G$60,0,'RFM input'!$AA$7)),OFFSET('RFM input'!$J$454,$A1472,0),0)</f>
        <v>0</v>
      </c>
      <c r="J1475" s="394">
        <f ca="1">IF(J$6=(OFFSET('RFM input'!$G$60,0,'RFM input'!$AA$7)),OFFSET('RFM input'!$J$454,$A1472,0),0)</f>
        <v>0</v>
      </c>
      <c r="K1475" s="394">
        <f ca="1">IF(K$6=(OFFSET('RFM input'!$G$60,0,'RFM input'!$AA$7)),OFFSET('RFM input'!$J$454,$A1472,0),0)</f>
        <v>0</v>
      </c>
      <c r="L1475" s="394">
        <f ca="1">IF(L$6=(OFFSET('RFM input'!$G$60,0,'RFM input'!$AA$7)),OFFSET('RFM input'!$J$454,$A1472,0),0)</f>
        <v>0</v>
      </c>
      <c r="M1475" s="394">
        <f ca="1">IF(M$6=(OFFSET('RFM input'!$G$60,0,'RFM input'!$AA$7)),OFFSET('RFM input'!$J$454,$A1472,0),0)</f>
        <v>0</v>
      </c>
      <c r="N1475" s="394"/>
      <c r="O1475" s="394"/>
      <c r="P1475" s="394"/>
      <c r="Q1475" s="394"/>
      <c r="R1475" s="394"/>
      <c r="S1475" s="394"/>
      <c r="T1475" s="394"/>
      <c r="U1475" s="394"/>
      <c r="V1475" s="394"/>
      <c r="W1475" s="394"/>
      <c r="X1475" s="249"/>
      <c r="Y1475" s="249"/>
      <c r="Z1475" s="249"/>
      <c r="AA1475" s="249"/>
      <c r="AB1475" s="249"/>
    </row>
    <row r="1476" spans="1:28" hidden="1" outlineLevel="1">
      <c r="A1476" s="459">
        <v>-1</v>
      </c>
      <c r="B1476" s="309" t="s">
        <v>297</v>
      </c>
      <c r="C1476" s="395"/>
      <c r="D1476" s="395">
        <f t="shared" ref="D1476" ca="1" si="2127">IF(D1500="n/a",0,IF(AND(D1474=0,C1476=0),0,
IF(AND(D1474&lt;&gt;0,C1476=0),(D1474/D$10),
IF(AND(D1475&lt;&gt;0,C1476&lt;&gt;0),(C1476-(C1476/C1500))+(D1474/D$10),
IF(C1500&lt;1,0,(C1476-(C1476/C1500)))))))</f>
        <v>0</v>
      </c>
      <c r="E1476" s="395">
        <f t="shared" ref="E1476" ca="1" si="2128">IF(E1500="n/a",0,IF(AND(E1474=0,D1476=0),0,
IF(AND(E1474&lt;&gt;0,D1476=0),(E1474/E$10),
IF(AND(E1475&lt;&gt;0,D1476&lt;&gt;0),(D1476-(D1476/D1500))+(E1474/E$10),
IF(D1500&lt;1,0,(D1476-(D1476/D1500)))))))</f>
        <v>0</v>
      </c>
      <c r="F1476" s="395">
        <f t="shared" ref="F1476" ca="1" si="2129">IF(F1500="n/a",0,IF(AND(F1474=0,E1476=0),0,
IF(AND(F1474&lt;&gt;0,E1476=0),(F1474/F$10),
IF(AND(F1475&lt;&gt;0,E1476&lt;&gt;0),(E1476-(E1476/E1500))+(F1474/F$10),
IF(E1500&lt;1,0,(E1476-(E1476/E1500)))))))</f>
        <v>0</v>
      </c>
      <c r="G1476" s="395">
        <f t="shared" ref="G1476" ca="1" si="2130">IF(G1500="n/a",0,IF(AND(G1474=0,F1476=0),0,
IF(AND(G1474&lt;&gt;0,F1476=0),(G1474/G$10),
IF(AND(G1475&lt;&gt;0,F1476&lt;&gt;0),(F1476-(F1476/F1500))+(G1474/G$10),
IF(F1500&lt;1,0,(F1476-(F1476/F1500)))))))</f>
        <v>0</v>
      </c>
      <c r="H1476" s="395">
        <f ca="1">IF(H1500="n/a",0,IF(AND(H1474=0,G1476=0),0,
IF(AND(H1474&lt;&gt;0,G1476=0),(H1474/H$10),
IF(AND(H1475&lt;&gt;0,G1476&lt;&gt;0),(G1476-(G1476/G1500))+(H1474/H$10),
IF(G1500&lt;1,0,(G1476-(G1476/G1500)))))))</f>
        <v>0</v>
      </c>
      <c r="I1476" s="395">
        <f t="shared" ref="I1476" ca="1" si="2131">IF(I1500="n/a",0,IF(AND(I1474=0,H1476=0),0,
IF(AND(I1474&lt;&gt;0,H1476=0),(I1474/I$10),
IF(AND(I1475&lt;&gt;0,H1476&lt;&gt;0),(H1476-(H1476/H1500))+(I1474/I$10),
IF(H1500&lt;1,0,(H1476-(H1476/H1500)))))))</f>
        <v>0</v>
      </c>
      <c r="J1476" s="395">
        <f t="shared" ref="J1476" ca="1" si="2132">IF(J1500="n/a",0,IF(AND(J1474=0,I1476=0),0,
IF(AND(J1474&lt;&gt;0,I1476=0),(J1474/J$10),
IF(AND(J1475&lt;&gt;0,I1476&lt;&gt;0),(I1476-(I1476/I1500))+(J1474/J$10),
IF(I1500&lt;1,0,(I1476-(I1476/I1500)))))))</f>
        <v>0</v>
      </c>
      <c r="K1476" s="395">
        <f t="shared" ref="K1476" ca="1" si="2133">IF(K1500="n/a",0,IF(AND(K1474=0,J1476=0),0,
IF(AND(K1474&lt;&gt;0,J1476=0),(K1474/K$10),
IF(AND(K1475&lt;&gt;0,J1476&lt;&gt;0),(J1476-(J1476/J1500))+(K1474/K$10),
IF(J1500&lt;1,0,(J1476-(J1476/J1500)))))))</f>
        <v>0</v>
      </c>
      <c r="L1476" s="395">
        <f t="shared" ref="L1476" ca="1" si="2134">IF(L1500="n/a",0,IF(AND(L1474=0,K1476=0),0,
IF(AND(L1474&lt;&gt;0,K1476=0),(L1474/L$10),
IF(AND(L1475&lt;&gt;0,K1476&lt;&gt;0),(K1476-(K1476/K1500))+(L1474/L$10),
IF(K1500&lt;1,0,(K1476-(K1476/K1500)))))))</f>
        <v>0</v>
      </c>
      <c r="M1476" s="395">
        <f t="shared" ref="M1476" ca="1" si="2135">IF(M1500="n/a",0,IF(AND(M1474=0,L1476=0),0,
IF(AND(M1474&lt;&gt;0,L1476=0),(M1474/M$10),
IF(AND(M1475&lt;&gt;0,L1476&lt;&gt;0),(L1476-(L1476/L1500))+(M1474/M$10),
IF(L1500&lt;1,0,(L1476-(L1476/L1500)))))))</f>
        <v>0</v>
      </c>
      <c r="N1476" s="395">
        <f t="shared" ref="N1476" ca="1" si="2136">IF(N1500="n/a",0,IF(AND(N1474=0,M1476=0),0,
IF(AND(N1474&lt;&gt;0,M1476=0),(N1474/N$10),
IF(AND(N1475&lt;&gt;0,M1476&lt;&gt;0),(M1476-(M1476/M1500))+(N1474/N$10),
IF(M1500&lt;1,0,(M1476-(M1476/M1500)))))))</f>
        <v>0</v>
      </c>
      <c r="O1476" s="395">
        <f t="shared" ref="O1476" ca="1" si="2137">IF(O1500="n/a",0,IF(AND(O1474=0,N1476=0),0,
IF(AND(O1474&lt;&gt;0,N1476=0),(O1474/O$10),
IF(AND(O1475&lt;&gt;0,N1476&lt;&gt;0),(N1476-(N1476/N1500))+(O1474/O$10),
IF(N1500&lt;1,0,(N1476-(N1476/N1500)))))))</f>
        <v>0</v>
      </c>
      <c r="P1476" s="395">
        <f t="shared" ref="P1476" ca="1" si="2138">IF(P1500="n/a",0,IF(AND(P1474=0,O1476=0),0,
IF(AND(P1474&lt;&gt;0,O1476=0),(P1474/P$10),
IF(AND(P1475&lt;&gt;0,O1476&lt;&gt;0),(O1476-(O1476/O1500))+(P1474/P$10),
IF(O1500&lt;1,0,(O1476-(O1476/O1500)))))))</f>
        <v>0</v>
      </c>
      <c r="Q1476" s="395">
        <f t="shared" ref="Q1476" ca="1" si="2139">IF(Q1500="n/a",0,IF(AND(Q1474=0,P1476=0),0,
IF(AND(Q1474&lt;&gt;0,P1476=0),(Q1474/Q$10),
IF(AND(Q1475&lt;&gt;0,P1476&lt;&gt;0),(P1476-(P1476/P1500))+(Q1474/Q$10),
IF(P1500&lt;1,0,(P1476-(P1476/P1500)))))))</f>
        <v>0</v>
      </c>
      <c r="R1476" s="395">
        <f t="shared" ref="R1476" ca="1" si="2140">IF(R1500="n/a",0,IF(AND(R1474=0,Q1476=0),0,
IF(AND(R1474&lt;&gt;0,Q1476=0),(R1474/R$10),
IF(AND(R1475&lt;&gt;0,Q1476&lt;&gt;0),(Q1476-(Q1476/Q1500))+(R1474/R$10),
IF(Q1500&lt;1,0,(Q1476-(Q1476/Q1500)))))))</f>
        <v>0</v>
      </c>
      <c r="S1476" s="395">
        <f t="shared" ref="S1476" ca="1" si="2141">IF(S1500="n/a",0,IF(AND(S1474=0,R1476=0),0,
IF(AND(S1474&lt;&gt;0,R1476=0),(S1474/S$10),
IF(AND(S1475&lt;&gt;0,R1476&lt;&gt;0),(R1476-(R1476/R1500))+(S1474/S$10),
IF(R1500&lt;1,0,(R1476-(R1476/R1500)))))))</f>
        <v>0</v>
      </c>
      <c r="T1476" s="395">
        <f t="shared" ref="T1476" ca="1" si="2142">IF(T1500="n/a",0,IF(AND(T1474=0,S1476=0),0,
IF(AND(T1474&lt;&gt;0,S1476=0),(T1474/T$10),
IF(AND(T1475&lt;&gt;0,S1476&lt;&gt;0),(S1476-(S1476/S1500))+(T1474/T$10),
IF(S1500&lt;1,0,(S1476-(S1476/S1500)))))))</f>
        <v>0</v>
      </c>
      <c r="U1476" s="395">
        <f t="shared" ref="U1476" ca="1" si="2143">IF(U1500="n/a",0,IF(AND(U1474=0,T1476=0),0,
IF(AND(U1474&lt;&gt;0,T1476=0),(U1474/U$10),
IF(AND(U1475&lt;&gt;0,T1476&lt;&gt;0),(T1476-(T1476/T1500))+(U1474/U$10),
IF(T1500&lt;1,0,(T1476-(T1476/T1500)))))))</f>
        <v>0</v>
      </c>
      <c r="V1476" s="395">
        <f t="shared" ref="V1476" ca="1" si="2144">IF(V1500="n/a",0,IF(AND(V1474=0,U1476=0),0,
IF(AND(V1474&lt;&gt;0,U1476=0),(V1474/V$10),
IF(AND(V1475&lt;&gt;0,U1476&lt;&gt;0),(U1476-(U1476/U1500))+(V1474/V$10),
IF(U1500&lt;1,0,(U1476-(U1476/U1500)))))))</f>
        <v>0</v>
      </c>
      <c r="W1476" s="395">
        <f t="shared" ref="W1476" ca="1" si="2145">IF(W1500="n/a",0,IF(AND(W1474=0,V1476=0),0,
IF(AND(W1474&lt;&gt;0,V1476=0),(W1474/W$10),
IF(AND(W1475&lt;&gt;0,V1476&lt;&gt;0),(V1476-(V1476/V1500))+(W1474/W$10),
IF(V1500&lt;1,0,(V1476-(V1476/V1500)))))))</f>
        <v>0</v>
      </c>
      <c r="X1476" s="249"/>
      <c r="Y1476" s="249"/>
      <c r="Z1476" s="249"/>
      <c r="AA1476" s="249"/>
      <c r="AB1476" s="249"/>
    </row>
    <row r="1477" spans="1:28" hidden="1" outlineLevel="1">
      <c r="A1477" s="331">
        <v>0</v>
      </c>
      <c r="B1477" s="309" t="s">
        <v>194</v>
      </c>
      <c r="C1477" s="395">
        <f ca="1">C1472/C$10</f>
        <v>0</v>
      </c>
      <c r="D1477" s="395">
        <f ca="1">IF(C1501="n/a",C1477,IFERROR(IF((OFFSET($C1477,0,$A1477))&lt;0,
MIN(0,C1477-(OFFSET($C1477,0,$A1477)/(OFFSET($C1472,-$A1476,$A1477)))),
MAX(0,C1477-(OFFSET($C1477,0,$A1477)/(OFFSET($C1472,-$A1476,$A1477))))),0))</f>
        <v>0</v>
      </c>
      <c r="E1477" s="395">
        <f t="shared" ref="E1477" ca="1" si="2146">IF(D1501="n/a",D1477,IFERROR(IF((OFFSET($C1477,0,$A1477))&lt;0,
MIN(0,D1477-(OFFSET($C1477,0,$A1477)/(OFFSET($C1472,-$A1476,$A1477)))),
MAX(0,D1477-(OFFSET($C1477,0,$A1477)/(OFFSET($C1472,-$A1476,$A1477))))),0))</f>
        <v>0</v>
      </c>
      <c r="F1477" s="395">
        <f t="shared" ref="F1477:F1478" ca="1" si="2147">IF(E1501="n/a",E1477,IFERROR(IF((OFFSET($C1477,0,$A1477))&lt;0,
MIN(0,E1477-(OFFSET($C1477,0,$A1477)/(OFFSET($C1472,-$A1476,$A1477)))),
MAX(0,E1477-(OFFSET($C1477,0,$A1477)/(OFFSET($C1472,-$A1476,$A1477))))),0))</f>
        <v>0</v>
      </c>
      <c r="G1477" s="395">
        <f t="shared" ref="G1477:G1479" ca="1" si="2148">IF(F1501="n/a",F1477,IFERROR(IF((OFFSET($C1477,0,$A1477))&lt;0,
MIN(0,F1477-(OFFSET($C1477,0,$A1477)/(OFFSET($C1472,-$A1476,$A1477)))),
MAX(0,F1477-(OFFSET($C1477,0,$A1477)/(OFFSET($C1472,-$A1476,$A1477))))),0))</f>
        <v>0</v>
      </c>
      <c r="H1477" s="395">
        <f t="shared" ref="H1477:H1480" ca="1" si="2149">IF(G1501="n/a",G1477,IFERROR(IF((OFFSET($C1477,0,$A1477))&lt;0,
MIN(0,G1477-(OFFSET($C1477,0,$A1477)/(OFFSET($C1472,-$A1476,$A1477)))),
MAX(0,G1477-(OFFSET($C1477,0,$A1477)/(OFFSET($C1472,-$A1476,$A1477))))),0))</f>
        <v>0</v>
      </c>
      <c r="I1477" s="395">
        <f t="shared" ref="I1477:I1481" ca="1" si="2150">IF(H1501="n/a",H1477,IFERROR(IF((OFFSET($C1477,0,$A1477))&lt;0,
MIN(0,H1477-(OFFSET($C1477,0,$A1477)/(OFFSET($C1472,-$A1476,$A1477)))),
MAX(0,H1477-(OFFSET($C1477,0,$A1477)/(OFFSET($C1472,-$A1476,$A1477))))),0))</f>
        <v>0</v>
      </c>
      <c r="J1477" s="395">
        <f t="shared" ref="J1477:J1482" ca="1" si="2151">IF(I1501="n/a",I1477,IFERROR(IF((OFFSET($C1477,0,$A1477))&lt;0,
MIN(0,I1477-(OFFSET($C1477,0,$A1477)/(OFFSET($C1472,-$A1476,$A1477)))),
MAX(0,I1477-(OFFSET($C1477,0,$A1477)/(OFFSET($C1472,-$A1476,$A1477))))),0))</f>
        <v>0</v>
      </c>
      <c r="K1477" s="395">
        <f t="shared" ref="K1477:K1483" ca="1" si="2152">IF(J1501="n/a",J1477,IFERROR(IF((OFFSET($C1477,0,$A1477))&lt;0,
MIN(0,J1477-(OFFSET($C1477,0,$A1477)/(OFFSET($C1472,-$A1476,$A1477)))),
MAX(0,J1477-(OFFSET($C1477,0,$A1477)/(OFFSET($C1472,-$A1476,$A1477))))),0))</f>
        <v>0</v>
      </c>
      <c r="L1477" s="395">
        <f t="shared" ref="L1477:L1484" ca="1" si="2153">IF(K1501="n/a",K1477,IFERROR(IF((OFFSET($C1477,0,$A1477))&lt;0,
MIN(0,K1477-(OFFSET($C1477,0,$A1477)/(OFFSET($C1472,-$A1476,$A1477)))),
MAX(0,K1477-(OFFSET($C1477,0,$A1477)/(OFFSET($C1472,-$A1476,$A1477))))),0))</f>
        <v>0</v>
      </c>
      <c r="M1477" s="395">
        <f t="shared" ref="M1477:M1485" ca="1" si="2154">IF(L1501="n/a",L1477,IFERROR(IF((OFFSET($C1477,0,$A1477))&lt;0,
MIN(0,L1477-(OFFSET($C1477,0,$A1477)/(OFFSET($C1472,-$A1476,$A1477)))),
MAX(0,L1477-(OFFSET($C1477,0,$A1477)/(OFFSET($C1472,-$A1476,$A1477))))),0))</f>
        <v>0</v>
      </c>
      <c r="N1477" s="395">
        <f t="shared" ref="N1477:N1486" ca="1" si="2155">IF(M1501="n/a",M1477,IFERROR(IF((OFFSET($C1477,0,$A1477))&lt;0,
MIN(0,M1477-(OFFSET($C1477,0,$A1477)/(OFFSET($C1472,-$A1476,$A1477)))),
MAX(0,M1477-(OFFSET($C1477,0,$A1477)/(OFFSET($C1472,-$A1476,$A1477))))),0))</f>
        <v>0</v>
      </c>
      <c r="O1477" s="395">
        <f t="shared" ref="O1477:O1487" ca="1" si="2156">IF(N1501="n/a",N1477,IFERROR(IF((OFFSET($C1477,0,$A1477))&lt;0,
MIN(0,N1477-(OFFSET($C1477,0,$A1477)/(OFFSET($C1472,-$A1476,$A1477)))),
MAX(0,N1477-(OFFSET($C1477,0,$A1477)/(OFFSET($C1472,-$A1476,$A1477))))),0))</f>
        <v>0</v>
      </c>
      <c r="P1477" s="395">
        <f t="shared" ref="P1477:P1488" ca="1" si="2157">IF(O1501="n/a",O1477,IFERROR(IF((OFFSET($C1477,0,$A1477))&lt;0,
MIN(0,O1477-(OFFSET($C1477,0,$A1477)/(OFFSET($C1472,-$A1476,$A1477)))),
MAX(0,O1477-(OFFSET($C1477,0,$A1477)/(OFFSET($C1472,-$A1476,$A1477))))),0))</f>
        <v>0</v>
      </c>
      <c r="Q1477" s="395">
        <f t="shared" ref="Q1477:Q1489" ca="1" si="2158">IF(P1501="n/a",P1477,IFERROR(IF((OFFSET($C1477,0,$A1477))&lt;0,
MIN(0,P1477-(OFFSET($C1477,0,$A1477)/(OFFSET($C1472,-$A1476,$A1477)))),
MAX(0,P1477-(OFFSET($C1477,0,$A1477)/(OFFSET($C1472,-$A1476,$A1477))))),0))</f>
        <v>0</v>
      </c>
      <c r="R1477" s="395">
        <f t="shared" ref="R1477:R1490" ca="1" si="2159">IF(Q1501="n/a",Q1477,IFERROR(IF((OFFSET($C1477,0,$A1477))&lt;0,
MIN(0,Q1477-(OFFSET($C1477,0,$A1477)/(OFFSET($C1472,-$A1476,$A1477)))),
MAX(0,Q1477-(OFFSET($C1477,0,$A1477)/(OFFSET($C1472,-$A1476,$A1477))))),0))</f>
        <v>0</v>
      </c>
      <c r="S1477" s="395">
        <f t="shared" ref="S1477:S1491" ca="1" si="2160">IF(R1501="n/a",R1477,IFERROR(IF((OFFSET($C1477,0,$A1477))&lt;0,
MIN(0,R1477-(OFFSET($C1477,0,$A1477)/(OFFSET($C1472,-$A1476,$A1477)))),
MAX(0,R1477-(OFFSET($C1477,0,$A1477)/(OFFSET($C1472,-$A1476,$A1477))))),0))</f>
        <v>0</v>
      </c>
      <c r="T1477" s="395">
        <f t="shared" ref="T1477:T1492" ca="1" si="2161">IF(S1501="n/a",S1477,IFERROR(IF((OFFSET($C1477,0,$A1477))&lt;0,
MIN(0,S1477-(OFFSET($C1477,0,$A1477)/(OFFSET($C1472,-$A1476,$A1477)))),
MAX(0,S1477-(OFFSET($C1477,0,$A1477)/(OFFSET($C1472,-$A1476,$A1477))))),0))</f>
        <v>0</v>
      </c>
      <c r="U1477" s="395">
        <f t="shared" ref="U1477:U1493" ca="1" si="2162">IF(T1501="n/a",T1477,IFERROR(IF((OFFSET($C1477,0,$A1477))&lt;0,
MIN(0,T1477-(OFFSET($C1477,0,$A1477)/(OFFSET($C1472,-$A1476,$A1477)))),
MAX(0,T1477-(OFFSET($C1477,0,$A1477)/(OFFSET($C1472,-$A1476,$A1477))))),0))</f>
        <v>0</v>
      </c>
      <c r="V1477" s="395">
        <f t="shared" ref="V1477:V1494" ca="1" si="2163">IF(U1501="n/a",U1477,IFERROR(IF((OFFSET($C1477,0,$A1477))&lt;0,
MIN(0,U1477-(OFFSET($C1477,0,$A1477)/(OFFSET($C1472,-$A1476,$A1477)))),
MAX(0,U1477-(OFFSET($C1477,0,$A1477)/(OFFSET($C1472,-$A1476,$A1477))))),0))</f>
        <v>0</v>
      </c>
      <c r="W1477" s="395">
        <f t="shared" ref="W1477:W1495" ca="1" si="2164">IF(V1501="n/a",V1477,IFERROR(IF((OFFSET($C1477,0,$A1477))&lt;0,
MIN(0,V1477-(OFFSET($C1477,0,$A1477)/(OFFSET($C1472,-$A1476,$A1477)))),
MAX(0,V1477-(OFFSET($C1477,0,$A1477)/(OFFSET($C1472,-$A1476,$A1477))))),0))</f>
        <v>0</v>
      </c>
      <c r="X1477" s="249"/>
      <c r="Y1477" s="249"/>
      <c r="Z1477" s="249"/>
      <c r="AA1477" s="249"/>
      <c r="AB1477" s="249"/>
    </row>
    <row r="1478" spans="1:28" hidden="1" outlineLevel="1">
      <c r="A1478" s="331">
        <v>1</v>
      </c>
      <c r="B1478" s="309" t="str">
        <f t="shared" ref="B1478:B1496" ca="1" si="2165">"Depreciated Net Capex "&amp;OFFSET($C$6,0,A1478)</f>
        <v>Depreciated Net Capex 2013</v>
      </c>
      <c r="C1478" s="396"/>
      <c r="D1478" s="397">
        <f ca="1">(D1472*((1+D$11)^0.5)/D$10)</f>
        <v>0</v>
      </c>
      <c r="E1478" s="395">
        <f ca="1">IF(D1502="n/a",D1478,IFERROR(IF((OFFSET($C1478,0,$A1478))&lt;0,
MIN(0,D1478-(OFFSET($C1478,0,$A1478)/(OFFSET($C1473,-$A1477,$A1478)))),
MAX(0,D1478-(OFFSET($C1478,0,$A1478)/(OFFSET($C1473,-$A1477,$A1478))))),0))</f>
        <v>0</v>
      </c>
      <c r="F1478" s="395">
        <f t="shared" ca="1" si="2147"/>
        <v>0</v>
      </c>
      <c r="G1478" s="395">
        <f t="shared" ca="1" si="2148"/>
        <v>0</v>
      </c>
      <c r="H1478" s="395">
        <f t="shared" ca="1" si="2149"/>
        <v>0</v>
      </c>
      <c r="I1478" s="395">
        <f t="shared" ca="1" si="2150"/>
        <v>0</v>
      </c>
      <c r="J1478" s="395">
        <f t="shared" ca="1" si="2151"/>
        <v>0</v>
      </c>
      <c r="K1478" s="395">
        <f t="shared" ca="1" si="2152"/>
        <v>0</v>
      </c>
      <c r="L1478" s="395">
        <f t="shared" ca="1" si="2153"/>
        <v>0</v>
      </c>
      <c r="M1478" s="395">
        <f t="shared" ca="1" si="2154"/>
        <v>0</v>
      </c>
      <c r="N1478" s="395">
        <f t="shared" ca="1" si="2155"/>
        <v>0</v>
      </c>
      <c r="O1478" s="395">
        <f t="shared" ca="1" si="2156"/>
        <v>0</v>
      </c>
      <c r="P1478" s="395">
        <f t="shared" ca="1" si="2157"/>
        <v>0</v>
      </c>
      <c r="Q1478" s="395">
        <f t="shared" ca="1" si="2158"/>
        <v>0</v>
      </c>
      <c r="R1478" s="395">
        <f t="shared" ca="1" si="2159"/>
        <v>0</v>
      </c>
      <c r="S1478" s="395">
        <f t="shared" ca="1" si="2160"/>
        <v>0</v>
      </c>
      <c r="T1478" s="395">
        <f t="shared" ca="1" si="2161"/>
        <v>0</v>
      </c>
      <c r="U1478" s="395">
        <f t="shared" ca="1" si="2162"/>
        <v>0</v>
      </c>
      <c r="V1478" s="395">
        <f t="shared" ca="1" si="2163"/>
        <v>0</v>
      </c>
      <c r="W1478" s="395">
        <f t="shared" ca="1" si="2164"/>
        <v>0</v>
      </c>
      <c r="X1478" s="249"/>
      <c r="Y1478" s="249"/>
      <c r="Z1478" s="249"/>
      <c r="AA1478" s="249"/>
      <c r="AB1478" s="249"/>
    </row>
    <row r="1479" spans="1:28" hidden="1" outlineLevel="1">
      <c r="A1479" s="331">
        <v>2</v>
      </c>
      <c r="B1479" s="309" t="str">
        <f t="shared" ca="1" si="2165"/>
        <v>Depreciated Net Capex 2014</v>
      </c>
      <c r="C1479" s="398"/>
      <c r="D1479" s="399"/>
      <c r="E1479" s="397">
        <f ca="1">(E1472*((1+E$11)^0.5)/E$10)</f>
        <v>0</v>
      </c>
      <c r="F1479" s="395">
        <f ca="1">IF(E1503="n/a",E1479,IFERROR(IF((OFFSET($C1479,0,$A1479))&lt;0,
MIN(0,E1479-(OFFSET($C1479,0,$A1479)/(OFFSET($C1474,-$A1478,$A1479)))),
MAX(0,E1479-(OFFSET($C1479,0,$A1479)/(OFFSET($C1474,-$A1478,$A1479))))),0))</f>
        <v>0</v>
      </c>
      <c r="G1479" s="395">
        <f t="shared" ca="1" si="2148"/>
        <v>0</v>
      </c>
      <c r="H1479" s="395">
        <f t="shared" ca="1" si="2149"/>
        <v>0</v>
      </c>
      <c r="I1479" s="395">
        <f t="shared" ca="1" si="2150"/>
        <v>0</v>
      </c>
      <c r="J1479" s="395">
        <f t="shared" ca="1" si="2151"/>
        <v>0</v>
      </c>
      <c r="K1479" s="395">
        <f t="shared" ca="1" si="2152"/>
        <v>0</v>
      </c>
      <c r="L1479" s="395">
        <f t="shared" ca="1" si="2153"/>
        <v>0</v>
      </c>
      <c r="M1479" s="395">
        <f t="shared" ca="1" si="2154"/>
        <v>0</v>
      </c>
      <c r="N1479" s="395">
        <f t="shared" ca="1" si="2155"/>
        <v>0</v>
      </c>
      <c r="O1479" s="395">
        <f t="shared" ca="1" si="2156"/>
        <v>0</v>
      </c>
      <c r="P1479" s="395">
        <f t="shared" ca="1" si="2157"/>
        <v>0</v>
      </c>
      <c r="Q1479" s="395">
        <f t="shared" ca="1" si="2158"/>
        <v>0</v>
      </c>
      <c r="R1479" s="395">
        <f t="shared" ca="1" si="2159"/>
        <v>0</v>
      </c>
      <c r="S1479" s="395">
        <f t="shared" ca="1" si="2160"/>
        <v>0</v>
      </c>
      <c r="T1479" s="395">
        <f t="shared" ca="1" si="2161"/>
        <v>0</v>
      </c>
      <c r="U1479" s="395">
        <f t="shared" ca="1" si="2162"/>
        <v>0</v>
      </c>
      <c r="V1479" s="395">
        <f t="shared" ca="1" si="2163"/>
        <v>0</v>
      </c>
      <c r="W1479" s="395">
        <f t="shared" ca="1" si="2164"/>
        <v>0</v>
      </c>
      <c r="X1479" s="334"/>
      <c r="Y1479" s="249"/>
      <c r="Z1479" s="249"/>
      <c r="AA1479" s="249"/>
      <c r="AB1479" s="249"/>
    </row>
    <row r="1480" spans="1:28" hidden="1" outlineLevel="1">
      <c r="A1480" s="331">
        <v>3</v>
      </c>
      <c r="B1480" s="309" t="str">
        <f t="shared" ca="1" si="2165"/>
        <v>Depreciated Net Capex 2015</v>
      </c>
      <c r="C1480" s="398"/>
      <c r="D1480" s="398"/>
      <c r="E1480" s="399"/>
      <c r="F1480" s="400">
        <f ca="1">($F1472*((1+F$11)^0.5)/F$10)</f>
        <v>0</v>
      </c>
      <c r="G1480" s="395">
        <f ca="1">IF(F1504="n/a",F1480,IFERROR(IF((OFFSET($C1480,0,$A1480))&lt;0,
MIN(0,F1480-(OFFSET($C1480,0,$A1480)/(OFFSET($C1475,-$A1479,$A1480)))),
MAX(0,F1480-(OFFSET($C1480,0,$A1480)/(OFFSET($C1475,-$A1479,$A1480))))),0))</f>
        <v>0</v>
      </c>
      <c r="H1480" s="395">
        <f t="shared" ca="1" si="2149"/>
        <v>0</v>
      </c>
      <c r="I1480" s="395">
        <f t="shared" ca="1" si="2150"/>
        <v>0</v>
      </c>
      <c r="J1480" s="395">
        <f t="shared" ca="1" si="2151"/>
        <v>0</v>
      </c>
      <c r="K1480" s="395">
        <f t="shared" ca="1" si="2152"/>
        <v>0</v>
      </c>
      <c r="L1480" s="395">
        <f t="shared" ca="1" si="2153"/>
        <v>0</v>
      </c>
      <c r="M1480" s="395">
        <f t="shared" ca="1" si="2154"/>
        <v>0</v>
      </c>
      <c r="N1480" s="395">
        <f t="shared" ca="1" si="2155"/>
        <v>0</v>
      </c>
      <c r="O1480" s="395">
        <f t="shared" ca="1" si="2156"/>
        <v>0</v>
      </c>
      <c r="P1480" s="395">
        <f t="shared" ca="1" si="2157"/>
        <v>0</v>
      </c>
      <c r="Q1480" s="395">
        <f t="shared" ca="1" si="2158"/>
        <v>0</v>
      </c>
      <c r="R1480" s="395">
        <f t="shared" ca="1" si="2159"/>
        <v>0</v>
      </c>
      <c r="S1480" s="395">
        <f t="shared" ca="1" si="2160"/>
        <v>0</v>
      </c>
      <c r="T1480" s="395">
        <f t="shared" ca="1" si="2161"/>
        <v>0</v>
      </c>
      <c r="U1480" s="395">
        <f t="shared" ca="1" si="2162"/>
        <v>0</v>
      </c>
      <c r="V1480" s="395">
        <f t="shared" ca="1" si="2163"/>
        <v>0</v>
      </c>
      <c r="W1480" s="395">
        <f t="shared" ca="1" si="2164"/>
        <v>0</v>
      </c>
      <c r="X1480" s="334"/>
      <c r="Y1480" s="334"/>
      <c r="Z1480" s="249"/>
      <c r="AA1480" s="249"/>
      <c r="AB1480" s="249"/>
    </row>
    <row r="1481" spans="1:28" hidden="1" outlineLevel="1">
      <c r="A1481" s="331">
        <v>4</v>
      </c>
      <c r="B1481" s="309" t="str">
        <f t="shared" ca="1" si="2165"/>
        <v>Depreciated Net Capex 2016</v>
      </c>
      <c r="C1481" s="398"/>
      <c r="D1481" s="398"/>
      <c r="E1481" s="398"/>
      <c r="F1481" s="399"/>
      <c r="G1481" s="400">
        <f ca="1">($G1472*((1+G$11)^0.5)/G$10)</f>
        <v>0</v>
      </c>
      <c r="H1481" s="395">
        <f ca="1">IF(G1505="n/a",G1481,IFERROR(IF((OFFSET($C1481,0,$A1481))&lt;0,
MIN(0,G1481-(OFFSET($C1481,0,$A1481)/(OFFSET($C1476,-$A1480,$A1481)))),
MAX(0,G1481-(OFFSET($C1481,0,$A1481)/(OFFSET($C1476,-$A1480,$A1481))))),0))</f>
        <v>0</v>
      </c>
      <c r="I1481" s="395">
        <f t="shared" ca="1" si="2150"/>
        <v>0</v>
      </c>
      <c r="J1481" s="395">
        <f t="shared" ca="1" si="2151"/>
        <v>0</v>
      </c>
      <c r="K1481" s="395">
        <f t="shared" ca="1" si="2152"/>
        <v>0</v>
      </c>
      <c r="L1481" s="395">
        <f t="shared" ca="1" si="2153"/>
        <v>0</v>
      </c>
      <c r="M1481" s="395">
        <f t="shared" ca="1" si="2154"/>
        <v>0</v>
      </c>
      <c r="N1481" s="395">
        <f t="shared" ca="1" si="2155"/>
        <v>0</v>
      </c>
      <c r="O1481" s="395">
        <f t="shared" ca="1" si="2156"/>
        <v>0</v>
      </c>
      <c r="P1481" s="395">
        <f t="shared" ca="1" si="2157"/>
        <v>0</v>
      </c>
      <c r="Q1481" s="395">
        <f t="shared" ca="1" si="2158"/>
        <v>0</v>
      </c>
      <c r="R1481" s="395">
        <f t="shared" ca="1" si="2159"/>
        <v>0</v>
      </c>
      <c r="S1481" s="395">
        <f t="shared" ca="1" si="2160"/>
        <v>0</v>
      </c>
      <c r="T1481" s="395">
        <f t="shared" ca="1" si="2161"/>
        <v>0</v>
      </c>
      <c r="U1481" s="395">
        <f t="shared" ca="1" si="2162"/>
        <v>0</v>
      </c>
      <c r="V1481" s="395">
        <f t="shared" ca="1" si="2163"/>
        <v>0</v>
      </c>
      <c r="W1481" s="395">
        <f t="shared" ca="1" si="2164"/>
        <v>0</v>
      </c>
      <c r="X1481" s="334"/>
      <c r="Y1481" s="334"/>
      <c r="Z1481" s="334"/>
      <c r="AA1481" s="249"/>
      <c r="AB1481" s="249"/>
    </row>
    <row r="1482" spans="1:28" hidden="1" outlineLevel="1">
      <c r="A1482" s="331">
        <v>5</v>
      </c>
      <c r="B1482" s="309" t="str">
        <f t="shared" ca="1" si="2165"/>
        <v>Depreciated Net Capex 2017</v>
      </c>
      <c r="C1482" s="398"/>
      <c r="D1482" s="398"/>
      <c r="E1482" s="398"/>
      <c r="F1482" s="398"/>
      <c r="G1482" s="399"/>
      <c r="H1482" s="400">
        <f ca="1">(H1472*((1+H$11)^0.5)/H$10)</f>
        <v>0</v>
      </c>
      <c r="I1482" s="395">
        <f ca="1">IF(H1506="n/a",H1482,IFERROR(IF((OFFSET($C1482,0,$A1482))&lt;0,
MIN(0,H1482-(OFFSET($C1482,0,$A1482)/(OFFSET($C1477,-$A1481,$A1482)))),
MAX(0,H1482-(OFFSET($C1482,0,$A1482)/(OFFSET($C1477,-$A1481,$A1482))))),0))</f>
        <v>0</v>
      </c>
      <c r="J1482" s="395">
        <f t="shared" ca="1" si="2151"/>
        <v>0</v>
      </c>
      <c r="K1482" s="395">
        <f t="shared" ca="1" si="2152"/>
        <v>0</v>
      </c>
      <c r="L1482" s="395">
        <f t="shared" ca="1" si="2153"/>
        <v>0</v>
      </c>
      <c r="M1482" s="395">
        <f t="shared" ca="1" si="2154"/>
        <v>0</v>
      </c>
      <c r="N1482" s="395">
        <f t="shared" ca="1" si="2155"/>
        <v>0</v>
      </c>
      <c r="O1482" s="395">
        <f t="shared" ca="1" si="2156"/>
        <v>0</v>
      </c>
      <c r="P1482" s="395">
        <f t="shared" ca="1" si="2157"/>
        <v>0</v>
      </c>
      <c r="Q1482" s="395">
        <f t="shared" ca="1" si="2158"/>
        <v>0</v>
      </c>
      <c r="R1482" s="395">
        <f t="shared" ca="1" si="2159"/>
        <v>0</v>
      </c>
      <c r="S1482" s="395">
        <f t="shared" ca="1" si="2160"/>
        <v>0</v>
      </c>
      <c r="T1482" s="395">
        <f t="shared" ca="1" si="2161"/>
        <v>0</v>
      </c>
      <c r="U1482" s="395">
        <f t="shared" ca="1" si="2162"/>
        <v>0</v>
      </c>
      <c r="V1482" s="395">
        <f t="shared" ca="1" si="2163"/>
        <v>0</v>
      </c>
      <c r="W1482" s="395">
        <f t="shared" ca="1" si="2164"/>
        <v>0</v>
      </c>
      <c r="X1482" s="334"/>
      <c r="Y1482" s="334"/>
      <c r="Z1482" s="334"/>
      <c r="AA1482" s="249"/>
      <c r="AB1482" s="249"/>
    </row>
    <row r="1483" spans="1:28" hidden="1" outlineLevel="1">
      <c r="A1483" s="331">
        <v>6</v>
      </c>
      <c r="B1483" s="309" t="str">
        <f t="shared" ca="1" si="2165"/>
        <v>Depreciated Net Capex 2018</v>
      </c>
      <c r="C1483" s="398"/>
      <c r="D1483" s="398"/>
      <c r="E1483" s="398"/>
      <c r="F1483" s="398"/>
      <c r="G1483" s="398"/>
      <c r="H1483" s="399"/>
      <c r="I1483" s="400">
        <f ca="1">(I1472*((1+I$11)^0.5)/I$10)</f>
        <v>0</v>
      </c>
      <c r="J1483" s="395">
        <f ca="1">IF(I1507="n/a",I1483,IFERROR(IF((OFFSET($C1483,0,$A1483))&lt;0,
MIN(0,I1483-(OFFSET($C1483,0,$A1483)/(OFFSET($C1478,-$A1482,$A1483)))),
MAX(0,I1483-(OFFSET($C1483,0,$A1483)/(OFFSET($C1478,-$A1482,$A1483))))),0))</f>
        <v>0</v>
      </c>
      <c r="K1483" s="395">
        <f t="shared" ca="1" si="2152"/>
        <v>0</v>
      </c>
      <c r="L1483" s="395">
        <f t="shared" ca="1" si="2153"/>
        <v>0</v>
      </c>
      <c r="M1483" s="395">
        <f t="shared" ca="1" si="2154"/>
        <v>0</v>
      </c>
      <c r="N1483" s="395">
        <f t="shared" ca="1" si="2155"/>
        <v>0</v>
      </c>
      <c r="O1483" s="395">
        <f t="shared" ca="1" si="2156"/>
        <v>0</v>
      </c>
      <c r="P1483" s="395">
        <f t="shared" ca="1" si="2157"/>
        <v>0</v>
      </c>
      <c r="Q1483" s="395">
        <f t="shared" ca="1" si="2158"/>
        <v>0</v>
      </c>
      <c r="R1483" s="395">
        <f t="shared" ca="1" si="2159"/>
        <v>0</v>
      </c>
      <c r="S1483" s="395">
        <f t="shared" ca="1" si="2160"/>
        <v>0</v>
      </c>
      <c r="T1483" s="395">
        <f t="shared" ca="1" si="2161"/>
        <v>0</v>
      </c>
      <c r="U1483" s="395">
        <f t="shared" ca="1" si="2162"/>
        <v>0</v>
      </c>
      <c r="V1483" s="395">
        <f t="shared" ca="1" si="2163"/>
        <v>0</v>
      </c>
      <c r="W1483" s="395">
        <f t="shared" ca="1" si="2164"/>
        <v>0</v>
      </c>
      <c r="X1483" s="334"/>
      <c r="Y1483" s="334"/>
      <c r="Z1483" s="334"/>
      <c r="AA1483" s="249"/>
      <c r="AB1483" s="249"/>
    </row>
    <row r="1484" spans="1:28" hidden="1" outlineLevel="1">
      <c r="A1484" s="331">
        <v>7</v>
      </c>
      <c r="B1484" s="309" t="str">
        <f t="shared" ca="1" si="2165"/>
        <v>Depreciated Net Capex 2019</v>
      </c>
      <c r="C1484" s="398"/>
      <c r="D1484" s="398"/>
      <c r="E1484" s="398"/>
      <c r="F1484" s="398"/>
      <c r="G1484" s="398"/>
      <c r="H1484" s="398"/>
      <c r="I1484" s="399"/>
      <c r="J1484" s="400">
        <f ca="1">(J1472*((1+J$11)^0.5)/J$10)</f>
        <v>0</v>
      </c>
      <c r="K1484" s="395">
        <f ca="1">IF(J1508="n/a",J1484,IFERROR(IF((OFFSET($C1484,0,$A1484))&lt;0,
MIN(0,J1484-(OFFSET($C1484,0,$A1484)/(OFFSET($C1479,-$A1483,$A1484)))),
MAX(0,J1484-(OFFSET($C1484,0,$A1484)/(OFFSET($C1479,-$A1483,$A1484))))),0))</f>
        <v>0</v>
      </c>
      <c r="L1484" s="395">
        <f t="shared" ca="1" si="2153"/>
        <v>0</v>
      </c>
      <c r="M1484" s="395">
        <f t="shared" ca="1" si="2154"/>
        <v>0</v>
      </c>
      <c r="N1484" s="395">
        <f t="shared" ca="1" si="2155"/>
        <v>0</v>
      </c>
      <c r="O1484" s="395">
        <f t="shared" ca="1" si="2156"/>
        <v>0</v>
      </c>
      <c r="P1484" s="395">
        <f t="shared" ca="1" si="2157"/>
        <v>0</v>
      </c>
      <c r="Q1484" s="395">
        <f t="shared" ca="1" si="2158"/>
        <v>0</v>
      </c>
      <c r="R1484" s="395">
        <f t="shared" ca="1" si="2159"/>
        <v>0</v>
      </c>
      <c r="S1484" s="395">
        <f t="shared" ca="1" si="2160"/>
        <v>0</v>
      </c>
      <c r="T1484" s="395">
        <f t="shared" ca="1" si="2161"/>
        <v>0</v>
      </c>
      <c r="U1484" s="395">
        <f t="shared" ca="1" si="2162"/>
        <v>0</v>
      </c>
      <c r="V1484" s="395">
        <f t="shared" ca="1" si="2163"/>
        <v>0</v>
      </c>
      <c r="W1484" s="395">
        <f t="shared" ca="1" si="2164"/>
        <v>0</v>
      </c>
      <c r="X1484" s="334"/>
      <c r="Y1484" s="334"/>
      <c r="Z1484" s="334"/>
      <c r="AA1484" s="249"/>
      <c r="AB1484" s="249"/>
    </row>
    <row r="1485" spans="1:28" hidden="1" outlineLevel="1">
      <c r="A1485" s="331">
        <v>8</v>
      </c>
      <c r="B1485" s="309" t="str">
        <f t="shared" ca="1" si="2165"/>
        <v>Depreciated Net Capex 2020</v>
      </c>
      <c r="C1485" s="398"/>
      <c r="D1485" s="398"/>
      <c r="E1485" s="398"/>
      <c r="F1485" s="398"/>
      <c r="G1485" s="398"/>
      <c r="H1485" s="398"/>
      <c r="I1485" s="398"/>
      <c r="J1485" s="399"/>
      <c r="K1485" s="400">
        <f ca="1">(K1472*((1+K$11)^0.5)/K$10)</f>
        <v>0</v>
      </c>
      <c r="L1485" s="395">
        <f ca="1">IF(K1509="n/a",K1485,IFERROR(IF((OFFSET($C1485,0,$A1485))&lt;0,
MIN(0,K1485-(OFFSET($C1485,0,$A1485)/(OFFSET($C1480,-$A1484,$A1485)))),
MAX(0,K1485-(OFFSET($C1485,0,$A1485)/(OFFSET($C1480,-$A1484,$A1485))))),0))</f>
        <v>0</v>
      </c>
      <c r="M1485" s="395">
        <f t="shared" ca="1" si="2154"/>
        <v>0</v>
      </c>
      <c r="N1485" s="395">
        <f t="shared" ca="1" si="2155"/>
        <v>0</v>
      </c>
      <c r="O1485" s="395">
        <f t="shared" ca="1" si="2156"/>
        <v>0</v>
      </c>
      <c r="P1485" s="395">
        <f t="shared" ca="1" si="2157"/>
        <v>0</v>
      </c>
      <c r="Q1485" s="395">
        <f t="shared" ca="1" si="2158"/>
        <v>0</v>
      </c>
      <c r="R1485" s="395">
        <f t="shared" ca="1" si="2159"/>
        <v>0</v>
      </c>
      <c r="S1485" s="395">
        <f t="shared" ca="1" si="2160"/>
        <v>0</v>
      </c>
      <c r="T1485" s="395">
        <f t="shared" ca="1" si="2161"/>
        <v>0</v>
      </c>
      <c r="U1485" s="395">
        <f t="shared" ca="1" si="2162"/>
        <v>0</v>
      </c>
      <c r="V1485" s="395">
        <f t="shared" ca="1" si="2163"/>
        <v>0</v>
      </c>
      <c r="W1485" s="395">
        <f t="shared" ca="1" si="2164"/>
        <v>0</v>
      </c>
      <c r="X1485" s="334"/>
      <c r="Y1485" s="334"/>
      <c r="Z1485" s="334"/>
      <c r="AA1485" s="249"/>
      <c r="AB1485" s="249"/>
    </row>
    <row r="1486" spans="1:28" hidden="1" outlineLevel="1">
      <c r="A1486" s="331">
        <v>9</v>
      </c>
      <c r="B1486" s="309" t="str">
        <f t="shared" ca="1" si="2165"/>
        <v>Depreciated Net Capex 2021</v>
      </c>
      <c r="C1486" s="398"/>
      <c r="D1486" s="398"/>
      <c r="E1486" s="398"/>
      <c r="F1486" s="398"/>
      <c r="G1486" s="398"/>
      <c r="H1486" s="398"/>
      <c r="I1486" s="398"/>
      <c r="J1486" s="398"/>
      <c r="K1486" s="399"/>
      <c r="L1486" s="400">
        <f ca="1">(L1472*((1+L$11)^0.5)/L$10)</f>
        <v>0</v>
      </c>
      <c r="M1486" s="395">
        <f ca="1">IF(L1510="n/a",L1486,IFERROR(IF((OFFSET($C1486,0,$A1486))&lt;0,
MIN(0,L1486-(OFFSET($C1486,0,$A1486)/(OFFSET($C1481,-$A1485,$A1486)))),
MAX(0,L1486-(OFFSET($C1486,0,$A1486)/(OFFSET($C1481,-$A1485,$A1486))))),0))</f>
        <v>0</v>
      </c>
      <c r="N1486" s="395">
        <f t="shared" ca="1" si="2155"/>
        <v>0</v>
      </c>
      <c r="O1486" s="395">
        <f t="shared" ca="1" si="2156"/>
        <v>0</v>
      </c>
      <c r="P1486" s="395">
        <f t="shared" ca="1" si="2157"/>
        <v>0</v>
      </c>
      <c r="Q1486" s="395">
        <f t="shared" ca="1" si="2158"/>
        <v>0</v>
      </c>
      <c r="R1486" s="395">
        <f t="shared" ca="1" si="2159"/>
        <v>0</v>
      </c>
      <c r="S1486" s="395">
        <f t="shared" ca="1" si="2160"/>
        <v>0</v>
      </c>
      <c r="T1486" s="395">
        <f t="shared" ca="1" si="2161"/>
        <v>0</v>
      </c>
      <c r="U1486" s="395">
        <f t="shared" ca="1" si="2162"/>
        <v>0</v>
      </c>
      <c r="V1486" s="395">
        <f t="shared" ca="1" si="2163"/>
        <v>0</v>
      </c>
      <c r="W1486" s="395">
        <f t="shared" ca="1" si="2164"/>
        <v>0</v>
      </c>
      <c r="X1486" s="334"/>
      <c r="Y1486" s="334"/>
      <c r="Z1486" s="334"/>
      <c r="AA1486" s="249"/>
      <c r="AB1486" s="249"/>
    </row>
    <row r="1487" spans="1:28" hidden="1" outlineLevel="1">
      <c r="A1487" s="331">
        <v>10</v>
      </c>
      <c r="B1487" s="309" t="str">
        <f t="shared" ca="1" si="2165"/>
        <v>Depreciated Net Capex 2022</v>
      </c>
      <c r="C1487" s="398"/>
      <c r="D1487" s="398"/>
      <c r="E1487" s="398"/>
      <c r="F1487" s="398"/>
      <c r="G1487" s="398"/>
      <c r="H1487" s="398"/>
      <c r="I1487" s="398"/>
      <c r="J1487" s="398"/>
      <c r="K1487" s="398"/>
      <c r="L1487" s="399"/>
      <c r="M1487" s="400">
        <f ca="1">(M1472*((1+M$11)^0.5)/M$10)</f>
        <v>0</v>
      </c>
      <c r="N1487" s="395">
        <f ca="1">IF(M1511="n/a",M1487,IFERROR(IF((OFFSET($C1487,0,$A1487))&lt;0,
MIN(0,M1487-(OFFSET($C1487,0,$A1487)/(OFFSET($C1482,-$A1486,$A1487)))),
MAX(0,M1487-(OFFSET($C1487,0,$A1487)/(OFFSET($C1482,-$A1486,$A1487))))),0))</f>
        <v>0</v>
      </c>
      <c r="O1487" s="395">
        <f t="shared" ca="1" si="2156"/>
        <v>0</v>
      </c>
      <c r="P1487" s="395">
        <f t="shared" ca="1" si="2157"/>
        <v>0</v>
      </c>
      <c r="Q1487" s="395">
        <f t="shared" ca="1" si="2158"/>
        <v>0</v>
      </c>
      <c r="R1487" s="395">
        <f t="shared" ca="1" si="2159"/>
        <v>0</v>
      </c>
      <c r="S1487" s="395">
        <f t="shared" ca="1" si="2160"/>
        <v>0</v>
      </c>
      <c r="T1487" s="395">
        <f t="shared" ca="1" si="2161"/>
        <v>0</v>
      </c>
      <c r="U1487" s="395">
        <f t="shared" ca="1" si="2162"/>
        <v>0</v>
      </c>
      <c r="V1487" s="395">
        <f t="shared" ca="1" si="2163"/>
        <v>0</v>
      </c>
      <c r="W1487" s="395">
        <f t="shared" ca="1" si="2164"/>
        <v>0</v>
      </c>
      <c r="X1487" s="334"/>
      <c r="Y1487" s="334"/>
      <c r="Z1487" s="334"/>
      <c r="AA1487" s="249"/>
      <c r="AB1487" s="249"/>
    </row>
    <row r="1488" spans="1:28" hidden="1" outlineLevel="1">
      <c r="A1488" s="331">
        <v>11</v>
      </c>
      <c r="B1488" s="309" t="str">
        <f t="shared" ca="1" si="2165"/>
        <v>Depreciated Net Capex 2023</v>
      </c>
      <c r="C1488" s="398"/>
      <c r="D1488" s="398"/>
      <c r="E1488" s="398"/>
      <c r="F1488" s="398"/>
      <c r="G1488" s="398"/>
      <c r="H1488" s="398"/>
      <c r="I1488" s="398"/>
      <c r="J1488" s="398"/>
      <c r="K1488" s="398"/>
      <c r="L1488" s="398"/>
      <c r="M1488" s="399"/>
      <c r="N1488" s="400">
        <f>(N1472*((1+N$11)^0.5)/N$10)</f>
        <v>0</v>
      </c>
      <c r="O1488" s="395">
        <f ca="1">IF(N1512="n/a",N1488,IFERROR(IF((OFFSET($C1488,0,$A1488))&lt;0,
MIN(0,N1488-(OFFSET($C1488,0,$A1488)/(OFFSET($C1483,-$A1487,$A1488)))),
MAX(0,N1488-(OFFSET($C1488,0,$A1488)/(OFFSET($C1483,-$A1487,$A1488))))),0))</f>
        <v>0</v>
      </c>
      <c r="P1488" s="395">
        <f t="shared" ca="1" si="2157"/>
        <v>0</v>
      </c>
      <c r="Q1488" s="395">
        <f t="shared" ca="1" si="2158"/>
        <v>0</v>
      </c>
      <c r="R1488" s="395">
        <f t="shared" ca="1" si="2159"/>
        <v>0</v>
      </c>
      <c r="S1488" s="395">
        <f t="shared" ca="1" si="2160"/>
        <v>0</v>
      </c>
      <c r="T1488" s="395">
        <f t="shared" ca="1" si="2161"/>
        <v>0</v>
      </c>
      <c r="U1488" s="395">
        <f t="shared" ca="1" si="2162"/>
        <v>0</v>
      </c>
      <c r="V1488" s="395">
        <f t="shared" ca="1" si="2163"/>
        <v>0</v>
      </c>
      <c r="W1488" s="395">
        <f t="shared" ca="1" si="2164"/>
        <v>0</v>
      </c>
      <c r="X1488" s="334"/>
      <c r="Y1488" s="334"/>
      <c r="Z1488" s="334"/>
      <c r="AA1488" s="249"/>
      <c r="AB1488" s="249"/>
    </row>
    <row r="1489" spans="1:28" hidden="1" outlineLevel="1">
      <c r="A1489" s="331">
        <v>12</v>
      </c>
      <c r="B1489" s="309" t="str">
        <f t="shared" ca="1" si="2165"/>
        <v>Depreciated Net Capex 2024</v>
      </c>
      <c r="C1489" s="398"/>
      <c r="D1489" s="398"/>
      <c r="E1489" s="398"/>
      <c r="F1489" s="398"/>
      <c r="G1489" s="398"/>
      <c r="H1489" s="398"/>
      <c r="I1489" s="398"/>
      <c r="J1489" s="398"/>
      <c r="K1489" s="398"/>
      <c r="L1489" s="398"/>
      <c r="M1489" s="398"/>
      <c r="N1489" s="399"/>
      <c r="O1489" s="400">
        <f>(O1472*((1+O$11)^0.5)/O$10)</f>
        <v>0</v>
      </c>
      <c r="P1489" s="395">
        <f ca="1">IF(O1513="n/a",O1489,IFERROR(IF((OFFSET($C1489,0,$A1489))&lt;0,
MIN(0,O1489-(OFFSET($C1489,0,$A1489)/(OFFSET($C1484,-$A1488,$A1489)))),
MAX(0,O1489-(OFFSET($C1489,0,$A1489)/(OFFSET($C1484,-$A1488,$A1489))))),0))</f>
        <v>0</v>
      </c>
      <c r="Q1489" s="395">
        <f t="shared" ca="1" si="2158"/>
        <v>0</v>
      </c>
      <c r="R1489" s="395">
        <f t="shared" ca="1" si="2159"/>
        <v>0</v>
      </c>
      <c r="S1489" s="395">
        <f t="shared" ca="1" si="2160"/>
        <v>0</v>
      </c>
      <c r="T1489" s="395">
        <f t="shared" ca="1" si="2161"/>
        <v>0</v>
      </c>
      <c r="U1489" s="395">
        <f t="shared" ca="1" si="2162"/>
        <v>0</v>
      </c>
      <c r="V1489" s="395">
        <f t="shared" ca="1" si="2163"/>
        <v>0</v>
      </c>
      <c r="W1489" s="395">
        <f t="shared" ca="1" si="2164"/>
        <v>0</v>
      </c>
      <c r="X1489" s="334"/>
      <c r="Y1489" s="334"/>
      <c r="Z1489" s="334"/>
      <c r="AA1489" s="249"/>
      <c r="AB1489" s="249"/>
    </row>
    <row r="1490" spans="1:28" hidden="1" outlineLevel="1">
      <c r="A1490" s="331">
        <v>13</v>
      </c>
      <c r="B1490" s="309" t="str">
        <f t="shared" ca="1" si="2165"/>
        <v>Depreciated Net Capex 2025</v>
      </c>
      <c r="C1490" s="398"/>
      <c r="D1490" s="398"/>
      <c r="E1490" s="398"/>
      <c r="F1490" s="398"/>
      <c r="G1490" s="398"/>
      <c r="H1490" s="398"/>
      <c r="I1490" s="398"/>
      <c r="J1490" s="398"/>
      <c r="K1490" s="398"/>
      <c r="L1490" s="398"/>
      <c r="M1490" s="398"/>
      <c r="N1490" s="398"/>
      <c r="O1490" s="399"/>
      <c r="P1490" s="400">
        <f>(P1472*((1+P$11)^0.5)/P$10)</f>
        <v>0</v>
      </c>
      <c r="Q1490" s="395">
        <f ca="1">IF(P1514="n/a",P1490,IFERROR(IF((OFFSET($C1490,0,$A1490))&lt;0,
MIN(0,P1490-(OFFSET($C1490,0,$A1490)/(OFFSET($C1485,-$A1489,$A1490)))),
MAX(0,P1490-(OFFSET($C1490,0,$A1490)/(OFFSET($C1485,-$A1489,$A1490))))),0))</f>
        <v>0</v>
      </c>
      <c r="R1490" s="395">
        <f t="shared" ca="1" si="2159"/>
        <v>0</v>
      </c>
      <c r="S1490" s="395">
        <f t="shared" ca="1" si="2160"/>
        <v>0</v>
      </c>
      <c r="T1490" s="395">
        <f t="shared" ca="1" si="2161"/>
        <v>0</v>
      </c>
      <c r="U1490" s="395">
        <f t="shared" ca="1" si="2162"/>
        <v>0</v>
      </c>
      <c r="V1490" s="395">
        <f t="shared" ca="1" si="2163"/>
        <v>0</v>
      </c>
      <c r="W1490" s="395">
        <f t="shared" ca="1" si="2164"/>
        <v>0</v>
      </c>
      <c r="X1490" s="334"/>
      <c r="Y1490" s="334"/>
      <c r="Z1490" s="334"/>
      <c r="AA1490" s="249"/>
      <c r="AB1490" s="249"/>
    </row>
    <row r="1491" spans="1:28" hidden="1" outlineLevel="1">
      <c r="A1491" s="331">
        <v>14</v>
      </c>
      <c r="B1491" s="309" t="str">
        <f t="shared" ca="1" si="2165"/>
        <v>Depreciated Net Capex 2026</v>
      </c>
      <c r="C1491" s="398"/>
      <c r="D1491" s="398"/>
      <c r="E1491" s="398"/>
      <c r="F1491" s="398"/>
      <c r="G1491" s="398"/>
      <c r="H1491" s="398"/>
      <c r="I1491" s="398"/>
      <c r="J1491" s="398"/>
      <c r="K1491" s="398"/>
      <c r="L1491" s="398"/>
      <c r="M1491" s="398"/>
      <c r="N1491" s="398"/>
      <c r="O1491" s="398"/>
      <c r="P1491" s="399"/>
      <c r="Q1491" s="400">
        <f>(Q1472*((1+Q$11)^0.5)/Q$10)</f>
        <v>0</v>
      </c>
      <c r="R1491" s="395">
        <f ca="1">IF(Q1515="n/a",Q1491,IFERROR(IF((OFFSET($C1491,0,$A1491))&lt;0,
MIN(0,Q1491-(OFFSET($C1491,0,$A1491)/(OFFSET($C1486,-$A1490,$A1491)))),
MAX(0,Q1491-(OFFSET($C1491,0,$A1491)/(OFFSET($C1486,-$A1490,$A1491))))),0))</f>
        <v>0</v>
      </c>
      <c r="S1491" s="395">
        <f t="shared" ca="1" si="2160"/>
        <v>0</v>
      </c>
      <c r="T1491" s="395">
        <f t="shared" ca="1" si="2161"/>
        <v>0</v>
      </c>
      <c r="U1491" s="395">
        <f t="shared" ca="1" si="2162"/>
        <v>0</v>
      </c>
      <c r="V1491" s="395">
        <f t="shared" ca="1" si="2163"/>
        <v>0</v>
      </c>
      <c r="W1491" s="395">
        <f t="shared" ca="1" si="2164"/>
        <v>0</v>
      </c>
      <c r="X1491" s="334"/>
      <c r="Y1491" s="334"/>
      <c r="Z1491" s="334"/>
      <c r="AA1491" s="249"/>
      <c r="AB1491" s="249"/>
    </row>
    <row r="1492" spans="1:28" hidden="1" outlineLevel="1">
      <c r="A1492" s="331">
        <v>15</v>
      </c>
      <c r="B1492" s="309" t="str">
        <f t="shared" ca="1" si="2165"/>
        <v>Depreciated Net Capex 2027</v>
      </c>
      <c r="C1492" s="398"/>
      <c r="D1492" s="398"/>
      <c r="E1492" s="398"/>
      <c r="F1492" s="398"/>
      <c r="G1492" s="398"/>
      <c r="H1492" s="398"/>
      <c r="I1492" s="398"/>
      <c r="J1492" s="398"/>
      <c r="K1492" s="398"/>
      <c r="L1492" s="398"/>
      <c r="M1492" s="398"/>
      <c r="N1492" s="398"/>
      <c r="O1492" s="398"/>
      <c r="P1492" s="398"/>
      <c r="Q1492" s="399"/>
      <c r="R1492" s="400">
        <f>(R1472*((1+R$11)^0.5)/R$10)</f>
        <v>0</v>
      </c>
      <c r="S1492" s="395">
        <f ca="1">IF(R1516="n/a",R1492,IFERROR(IF((OFFSET($C1492,0,$A1492))&lt;0,
MIN(0,R1492-(OFFSET($C1492,0,$A1492)/(OFFSET($C1487,-$A1491,$A1492)))),
MAX(0,R1492-(OFFSET($C1492,0,$A1492)/(OFFSET($C1487,-$A1491,$A1492))))),0))</f>
        <v>0</v>
      </c>
      <c r="T1492" s="395">
        <f t="shared" ca="1" si="2161"/>
        <v>0</v>
      </c>
      <c r="U1492" s="395">
        <f t="shared" ca="1" si="2162"/>
        <v>0</v>
      </c>
      <c r="V1492" s="395">
        <f t="shared" ca="1" si="2163"/>
        <v>0</v>
      </c>
      <c r="W1492" s="395">
        <f t="shared" ca="1" si="2164"/>
        <v>0</v>
      </c>
      <c r="X1492" s="334"/>
      <c r="Y1492" s="334"/>
      <c r="Z1492" s="334"/>
      <c r="AA1492" s="249"/>
      <c r="AB1492" s="249"/>
    </row>
    <row r="1493" spans="1:28" hidden="1" outlineLevel="1">
      <c r="A1493" s="331">
        <v>16</v>
      </c>
      <c r="B1493" s="309" t="str">
        <f t="shared" ca="1" si="2165"/>
        <v>Depreciated Net Capex 2028</v>
      </c>
      <c r="C1493" s="398"/>
      <c r="D1493" s="398"/>
      <c r="E1493" s="398"/>
      <c r="F1493" s="398"/>
      <c r="G1493" s="398"/>
      <c r="H1493" s="398"/>
      <c r="I1493" s="398"/>
      <c r="J1493" s="398"/>
      <c r="K1493" s="398"/>
      <c r="L1493" s="398"/>
      <c r="M1493" s="398"/>
      <c r="N1493" s="398"/>
      <c r="O1493" s="398"/>
      <c r="P1493" s="398"/>
      <c r="Q1493" s="398"/>
      <c r="R1493" s="399"/>
      <c r="S1493" s="400">
        <f>(S1472*((1+S$11)^0.5)/S$10)</f>
        <v>0</v>
      </c>
      <c r="T1493" s="395">
        <f ca="1">IF(S1517="n/a",S1493,IFERROR(IF((OFFSET($C1493,0,$A1493))&lt;0,
MIN(0,S1493-(OFFSET($C1493,0,$A1493)/(OFFSET($C1488,-$A1492,$A1493)))),
MAX(0,S1493-(OFFSET($C1493,0,$A1493)/(OFFSET($C1488,-$A1492,$A1493))))),0))</f>
        <v>0</v>
      </c>
      <c r="U1493" s="395">
        <f t="shared" ca="1" si="2162"/>
        <v>0</v>
      </c>
      <c r="V1493" s="395">
        <f t="shared" ca="1" si="2163"/>
        <v>0</v>
      </c>
      <c r="W1493" s="395">
        <f t="shared" ca="1" si="2164"/>
        <v>0</v>
      </c>
      <c r="X1493" s="334"/>
      <c r="Y1493" s="334"/>
      <c r="Z1493" s="334"/>
      <c r="AA1493" s="249"/>
      <c r="AB1493" s="249"/>
    </row>
    <row r="1494" spans="1:28" hidden="1" outlineLevel="1">
      <c r="A1494" s="331">
        <v>17</v>
      </c>
      <c r="B1494" s="309" t="str">
        <f t="shared" ca="1" si="2165"/>
        <v>Depreciated Net Capex 2029</v>
      </c>
      <c r="C1494" s="398"/>
      <c r="D1494" s="398"/>
      <c r="E1494" s="398"/>
      <c r="F1494" s="398"/>
      <c r="G1494" s="398"/>
      <c r="H1494" s="398"/>
      <c r="I1494" s="398"/>
      <c r="J1494" s="398"/>
      <c r="K1494" s="398"/>
      <c r="L1494" s="398"/>
      <c r="M1494" s="398"/>
      <c r="N1494" s="398"/>
      <c r="O1494" s="398"/>
      <c r="P1494" s="398"/>
      <c r="Q1494" s="398"/>
      <c r="R1494" s="398"/>
      <c r="S1494" s="399"/>
      <c r="T1494" s="400">
        <f>(T1472*((1+T$11)^0.5)/T$10)</f>
        <v>0</v>
      </c>
      <c r="U1494" s="395">
        <f ca="1">IF(T1518="n/a",T1494,IFERROR(IF((OFFSET($C1494,0,$A1494))&lt;0,
MIN(0,T1494-(OFFSET($C1494,0,$A1494)/(OFFSET($C1489,-$A1493,$A1494)))),
MAX(0,T1494-(OFFSET($C1494,0,$A1494)/(OFFSET($C1489,-$A1493,$A1494))))),0))</f>
        <v>0</v>
      </c>
      <c r="V1494" s="395">
        <f t="shared" ca="1" si="2163"/>
        <v>0</v>
      </c>
      <c r="W1494" s="395">
        <f t="shared" ca="1" si="2164"/>
        <v>0</v>
      </c>
      <c r="X1494" s="334"/>
      <c r="Y1494" s="334"/>
      <c r="Z1494" s="334"/>
      <c r="AA1494" s="249"/>
      <c r="AB1494" s="249"/>
    </row>
    <row r="1495" spans="1:28" hidden="1" outlineLevel="1">
      <c r="A1495" s="331">
        <v>18</v>
      </c>
      <c r="B1495" s="309" t="str">
        <f t="shared" ca="1" si="2165"/>
        <v>Depreciated Net Capex 2030</v>
      </c>
      <c r="C1495" s="398"/>
      <c r="D1495" s="398"/>
      <c r="E1495" s="398"/>
      <c r="F1495" s="398"/>
      <c r="G1495" s="398"/>
      <c r="H1495" s="398"/>
      <c r="I1495" s="398"/>
      <c r="J1495" s="398"/>
      <c r="K1495" s="398"/>
      <c r="L1495" s="398"/>
      <c r="M1495" s="398"/>
      <c r="N1495" s="398"/>
      <c r="O1495" s="398"/>
      <c r="P1495" s="398"/>
      <c r="Q1495" s="398"/>
      <c r="R1495" s="398"/>
      <c r="S1495" s="398"/>
      <c r="T1495" s="399"/>
      <c r="U1495" s="400">
        <f>(U1472*((1+U$11)^0.5)/U$10)</f>
        <v>0</v>
      </c>
      <c r="V1495" s="395">
        <f ca="1">IF(U1519="n/a",U1495,IFERROR(IF((OFFSET($C1495,0,$A1495))&lt;0,
MIN(0,U1495-(OFFSET($C1495,0,$A1495)/(OFFSET($C1490,-$A1494,$A1495)))),
MAX(0,U1495-(OFFSET($C1495,0,$A1495)/(OFFSET($C1490,-$A1494,$A1495))))),0))</f>
        <v>0</v>
      </c>
      <c r="W1495" s="395">
        <f t="shared" ca="1" si="2164"/>
        <v>0</v>
      </c>
      <c r="X1495" s="334"/>
      <c r="Y1495" s="334"/>
      <c r="Z1495" s="334"/>
      <c r="AA1495" s="249"/>
      <c r="AB1495" s="249"/>
    </row>
    <row r="1496" spans="1:28" hidden="1" outlineLevel="1">
      <c r="A1496" s="331">
        <v>19</v>
      </c>
      <c r="B1496" s="309" t="str">
        <f t="shared" ca="1" si="2165"/>
        <v>Depreciated Net Capex 2031</v>
      </c>
      <c r="C1496" s="398"/>
      <c r="D1496" s="398"/>
      <c r="E1496" s="398"/>
      <c r="F1496" s="398"/>
      <c r="G1496" s="398"/>
      <c r="H1496" s="398"/>
      <c r="I1496" s="398"/>
      <c r="J1496" s="398"/>
      <c r="K1496" s="398"/>
      <c r="L1496" s="398"/>
      <c r="M1496" s="398"/>
      <c r="N1496" s="398"/>
      <c r="O1496" s="398"/>
      <c r="P1496" s="398"/>
      <c r="Q1496" s="398"/>
      <c r="R1496" s="398"/>
      <c r="S1496" s="398"/>
      <c r="T1496" s="398"/>
      <c r="U1496" s="399"/>
      <c r="V1496" s="400">
        <f>(V1472*((1+V$11)^0.5)/V$10)</f>
        <v>0</v>
      </c>
      <c r="W1496" s="395">
        <f ca="1">IF(V1520="n/a",V1496,IFERROR(IF((OFFSET($C1496,0,$A1496))&lt;0,
MIN(0,V1496-(OFFSET($C1496,0,$A1496)/(OFFSET($C1491,-$A1495,$A1496)))),
MAX(0,V1496-(OFFSET($C1496,0,$A1496)/(OFFSET($C1491,-$A1495,$A1496))))),0))</f>
        <v>0</v>
      </c>
      <c r="X1496" s="334"/>
      <c r="Y1496" s="334"/>
      <c r="Z1496" s="334"/>
      <c r="AA1496" s="249"/>
      <c r="AB1496" s="249"/>
    </row>
    <row r="1497" spans="1:28" hidden="1" outlineLevel="1">
      <c r="A1497" s="331">
        <v>20</v>
      </c>
      <c r="B1497" s="309" t="str">
        <f ca="1">"Depreciated Net Capex "&amp;OFFSET($C$6,0,A1497)</f>
        <v>Depreciated Net Capex 2032</v>
      </c>
      <c r="C1497" s="398"/>
      <c r="D1497" s="398"/>
      <c r="E1497" s="398"/>
      <c r="F1497" s="398"/>
      <c r="G1497" s="398"/>
      <c r="H1497" s="398"/>
      <c r="I1497" s="398"/>
      <c r="J1497" s="398"/>
      <c r="K1497" s="398"/>
      <c r="L1497" s="398"/>
      <c r="M1497" s="398"/>
      <c r="N1497" s="398"/>
      <c r="O1497" s="398"/>
      <c r="P1497" s="398"/>
      <c r="Q1497" s="398"/>
      <c r="R1497" s="398"/>
      <c r="S1497" s="398"/>
      <c r="T1497" s="398"/>
      <c r="U1497" s="398"/>
      <c r="V1497" s="399"/>
      <c r="W1497" s="395">
        <f>(W1472*((1+W$11)^0.5)/W$10)</f>
        <v>0</v>
      </c>
      <c r="X1497" s="249"/>
      <c r="Y1497" s="249"/>
      <c r="Z1497" s="249"/>
      <c r="AA1497" s="249"/>
      <c r="AB1497" s="249"/>
    </row>
    <row r="1498" spans="1:28" hidden="1" outlineLevel="1">
      <c r="A1498" s="249"/>
      <c r="B1498" s="332"/>
      <c r="C1498" s="395"/>
      <c r="D1498" s="395"/>
      <c r="E1498" s="395"/>
      <c r="F1498" s="395"/>
      <c r="G1498" s="395"/>
      <c r="H1498" s="395"/>
      <c r="I1498" s="395"/>
      <c r="J1498" s="395"/>
      <c r="K1498" s="395"/>
      <c r="L1498" s="395"/>
      <c r="M1498" s="395"/>
      <c r="N1498" s="395"/>
      <c r="O1498" s="395"/>
      <c r="P1498" s="395"/>
      <c r="Q1498" s="395"/>
      <c r="R1498" s="395"/>
      <c r="S1498" s="395"/>
      <c r="T1498" s="395"/>
      <c r="U1498" s="395"/>
      <c r="V1498" s="395"/>
      <c r="W1498" s="395"/>
      <c r="X1498" s="249"/>
      <c r="Y1498" s="249"/>
      <c r="Z1498" s="249"/>
      <c r="AA1498" s="249"/>
      <c r="AB1498" s="249"/>
    </row>
    <row r="1499" spans="1:28" hidden="1" outlineLevel="1">
      <c r="A1499" s="249"/>
      <c r="B1499" s="332"/>
      <c r="C1499" s="395"/>
      <c r="D1499" s="395"/>
      <c r="E1499" s="395"/>
      <c r="F1499" s="395"/>
      <c r="G1499" s="395"/>
      <c r="H1499" s="395"/>
      <c r="I1499" s="395"/>
      <c r="J1499" s="395"/>
      <c r="K1499" s="395"/>
      <c r="L1499" s="395"/>
      <c r="M1499" s="395"/>
      <c r="N1499" s="395"/>
      <c r="O1499" s="395"/>
      <c r="P1499" s="395"/>
      <c r="Q1499" s="395"/>
      <c r="R1499" s="395"/>
      <c r="S1499" s="395"/>
      <c r="T1499" s="395"/>
      <c r="U1499" s="395"/>
      <c r="V1499" s="395"/>
      <c r="W1499" s="395"/>
      <c r="X1499" s="249"/>
      <c r="Y1499" s="249"/>
      <c r="Z1499" s="249"/>
      <c r="AA1499" s="249"/>
      <c r="AB1499" s="249"/>
    </row>
    <row r="1500" spans="1:28" hidden="1" outlineLevel="1">
      <c r="A1500" s="249"/>
      <c r="B1500" s="309" t="s">
        <v>298</v>
      </c>
      <c r="C1500" s="395"/>
      <c r="D1500" s="395">
        <f t="shared" ref="D1500" ca="1" si="2166">IF(C1500="n/a","n/a",IF(AND(C1500&lt;1,D1474=0),0,
IF(D1474=0,C1500-1,
IF(C1500&lt;1,D1475,
(((C1500-1)*(C1476-(C1476/(C1500))))+((D1474/D$10)*D1475))/(D1476)))))</f>
        <v>0</v>
      </c>
      <c r="E1500" s="395">
        <f t="shared" ref="E1500" ca="1" si="2167">IF(D1500="n/a","n/a",IF(AND(D1500&lt;1,E1474=0),0,
IF(E1474=0,D1500-1,
IF(D1500&lt;1,E1475,
(((D1500-1)*(D1476-(D1476/(D1500))))+((E1474/E$10)*E1475))/(E1476)))))</f>
        <v>0</v>
      </c>
      <c r="F1500" s="395">
        <f t="shared" ref="F1500" ca="1" si="2168">IF(E1500="n/a","n/a",IF(AND(E1500&lt;1,F1474=0),0,
IF(F1474=0,E1500-1,
IF(E1500&lt;1,F1475,
(((E1500-1)*(E1476-(E1476/(E1500))))+((F1474/F$10)*F1475))/(F1476)))))</f>
        <v>0</v>
      </c>
      <c r="G1500" s="395">
        <f t="shared" ref="G1500" ca="1" si="2169">IF(F1500="n/a","n/a",IF(AND(F1500&lt;1,G1474=0),0,
IF(G1474=0,F1500-1,
IF(F1500&lt;1,G1475,
(((F1500-1)*(F1476-(F1476/(F1500))))+((G1474/G$10)*G1475))/(G1476)))))</f>
        <v>0</v>
      </c>
      <c r="H1500" s="395">
        <f ca="1">IF(G1500="n/a","n/a",IF(AND(G1500&lt;1,H1474=0),0,
IF(H1474=0,G1500-1,
IF(G1500&lt;1,H1475,
(((G1500-1)*(G1476-(G1476/(G1500))))+((H1474/H$10)*H1475))/(H1476)))))</f>
        <v>0</v>
      </c>
      <c r="I1500" s="395">
        <f t="shared" ref="I1500" ca="1" si="2170">IF(H1500="n/a","n/a",IF(AND(H1500&lt;1,I1474=0),0,
IF(I1474=0,H1500-1,
IF(H1500&lt;1,I1475,
(((H1500-1)*(H1476-(H1476/(H1500))))+((I1474/I$10)*I1475))/(I1476)))))</f>
        <v>0</v>
      </c>
      <c r="J1500" s="395">
        <f t="shared" ref="J1500" ca="1" si="2171">IF(I1500="n/a","n/a",IF(AND(I1500&lt;1,J1474=0),0,
IF(J1474=0,I1500-1,
IF(I1500&lt;1,J1475,
(((I1500-1)*(I1476-(I1476/(I1500))))+((J1474/J$10)*J1475))/(J1476)))))</f>
        <v>0</v>
      </c>
      <c r="K1500" s="395">
        <f t="shared" ref="K1500" ca="1" si="2172">IF(J1500="n/a","n/a",IF(AND(J1500&lt;1,K1474=0),0,
IF(K1474=0,J1500-1,
IF(J1500&lt;1,K1475,
(((J1500-1)*(J1476-(J1476/(J1500))))+((K1474/K$10)*K1475))/(K1476)))))</f>
        <v>0</v>
      </c>
      <c r="L1500" s="395">
        <f t="shared" ref="L1500" ca="1" si="2173">IF(K1500="n/a","n/a",IF(AND(K1500&lt;1,L1474=0),0,
IF(L1474=0,K1500-1,
IF(K1500&lt;1,L1475,
(((K1500-1)*(K1476-(K1476/(K1500))))+((L1474/L$10)*L1475))/(L1476)))))</f>
        <v>0</v>
      </c>
      <c r="M1500" s="395">
        <f t="shared" ref="M1500" ca="1" si="2174">IF(L1500="n/a","n/a",IF(AND(L1500&lt;1,M1474=0),0,
IF(M1474=0,L1500-1,
IF(L1500&lt;1,M1475,
(((L1500-1)*(L1476-(L1476/(L1500))))+((M1474/M$10)*M1475))/(M1476)))))</f>
        <v>0</v>
      </c>
      <c r="N1500" s="395">
        <f t="shared" ref="N1500" ca="1" si="2175">IF(M1500="n/a","n/a",IF(AND(M1500&lt;1,N1474=0),0,
IF(N1474=0,M1500-1,
IF(M1500&lt;1,N1475,
(((M1500-1)*(M1476-(M1476/(M1500))))+((N1474/N$10)*N1475))/(N1476)))))</f>
        <v>0</v>
      </c>
      <c r="O1500" s="395">
        <f t="shared" ref="O1500" ca="1" si="2176">IF(N1500="n/a","n/a",IF(AND(N1500&lt;1,O1474=0),0,
IF(O1474=0,N1500-1,
IF(N1500&lt;1,O1475,
(((N1500-1)*(N1476-(N1476/(N1500))))+((O1474/O$10)*O1475))/(O1476)))))</f>
        <v>0</v>
      </c>
      <c r="P1500" s="395">
        <f t="shared" ref="P1500" ca="1" si="2177">IF(O1500="n/a","n/a",IF(AND(O1500&lt;1,P1474=0),0,
IF(P1474=0,O1500-1,
IF(O1500&lt;1,P1475,
(((O1500-1)*(O1476-(O1476/(O1500))))+((P1474/P$10)*P1475))/(P1476)))))</f>
        <v>0</v>
      </c>
      <c r="Q1500" s="395">
        <f t="shared" ref="Q1500" ca="1" si="2178">IF(P1500="n/a","n/a",IF(AND(P1500&lt;1,Q1474=0),0,
IF(Q1474=0,P1500-1,
IF(P1500&lt;1,Q1475,
(((P1500-1)*(P1476-(P1476/(P1500))))+((Q1474/Q$10)*Q1475))/(Q1476)))))</f>
        <v>0</v>
      </c>
      <c r="R1500" s="395">
        <f t="shared" ref="R1500" ca="1" si="2179">IF(Q1500="n/a","n/a",IF(AND(Q1500&lt;1,R1474=0),0,
IF(R1474=0,Q1500-1,
IF(Q1500&lt;1,R1475,
(((Q1500-1)*(Q1476-(Q1476/(Q1500))))+((R1474/R$10)*R1475))/(R1476)))))</f>
        <v>0</v>
      </c>
      <c r="S1500" s="395">
        <f t="shared" ref="S1500" ca="1" si="2180">IF(R1500="n/a","n/a",IF(AND(R1500&lt;1,S1474=0),0,
IF(S1474=0,R1500-1,
IF(R1500&lt;1,S1475,
(((R1500-1)*(R1476-(R1476/(R1500))))+((S1474/S$10)*S1475))/(S1476)))))</f>
        <v>0</v>
      </c>
      <c r="T1500" s="395">
        <f t="shared" ref="T1500" ca="1" si="2181">IF(S1500="n/a","n/a",IF(AND(S1500&lt;1,T1474=0),0,
IF(T1474=0,S1500-1,
IF(S1500&lt;1,T1475,
(((S1500-1)*(S1476-(S1476/(S1500))))+((T1474/T$10)*T1475))/(T1476)))))</f>
        <v>0</v>
      </c>
      <c r="U1500" s="395">
        <f t="shared" ref="U1500" ca="1" si="2182">IF(T1500="n/a","n/a",IF(AND(T1500&lt;1,U1474=0),0,
IF(U1474=0,T1500-1,
IF(T1500&lt;1,U1475,
(((T1500-1)*(T1476-(T1476/(T1500))))+((U1474/U$10)*U1475))/(U1476)))))</f>
        <v>0</v>
      </c>
      <c r="V1500" s="395">
        <f t="shared" ref="V1500" ca="1" si="2183">IF(U1500="n/a","n/a",IF(AND(U1500&lt;1,V1474=0),0,
IF(V1474=0,U1500-1,
IF(U1500&lt;1,V1475,
(((U1500-1)*(U1476-(U1476/(U1500))))+((V1474/V$10)*V1475))/(V1476)))))</f>
        <v>0</v>
      </c>
      <c r="W1500" s="395">
        <f t="shared" ref="W1500" ca="1" si="2184">IF(V1500="n/a","n/a",IF(AND(V1500&lt;1,W1474=0),0,
IF(W1474=0,V1500-1,
IF(V1500&lt;1,W1475,
(((V1500-1)*(V1476-(V1476/(V1500))))+((W1474/W$10)*W1475))/(W1476)))))</f>
        <v>0</v>
      </c>
      <c r="X1500" s="249"/>
      <c r="Y1500" s="249"/>
      <c r="Z1500" s="249"/>
      <c r="AA1500" s="249"/>
      <c r="AB1500" s="249"/>
    </row>
    <row r="1501" spans="1:28" hidden="1" outlineLevel="1">
      <c r="A1501" s="249"/>
      <c r="B1501" s="309" t="s">
        <v>191</v>
      </c>
      <c r="C1501" s="395">
        <f ca="1">C1473</f>
        <v>0</v>
      </c>
      <c r="D1501" s="395">
        <f t="shared" ref="D1501" ca="1" si="2185">IF(C1501="n/a","n/a",MAX(0,C1501-1))</f>
        <v>0</v>
      </c>
      <c r="E1501" s="395">
        <f t="shared" ref="E1501:E1502" ca="1" si="2186">IF(D1501="n/a","n/a",MAX(0,D1501-1))</f>
        <v>0</v>
      </c>
      <c r="F1501" s="395">
        <f t="shared" ref="F1501:F1503" ca="1" si="2187">IF(E1501="n/a","n/a",MAX(0,E1501-1))</f>
        <v>0</v>
      </c>
      <c r="G1501" s="395">
        <f t="shared" ref="G1501:G1504" ca="1" si="2188">IF(F1501="n/a","n/a",MAX(0,F1501-1))</f>
        <v>0</v>
      </c>
      <c r="H1501" s="395">
        <f t="shared" ref="H1501:H1505" ca="1" si="2189">IF(G1501="n/a","n/a",MAX(0,G1501-1))</f>
        <v>0</v>
      </c>
      <c r="I1501" s="395">
        <f t="shared" ref="I1501:I1506" ca="1" si="2190">IF(H1501="n/a","n/a",MAX(0,H1501-1))</f>
        <v>0</v>
      </c>
      <c r="J1501" s="395">
        <f t="shared" ref="J1501:J1507" ca="1" si="2191">IF(I1501="n/a","n/a",MAX(0,I1501-1))</f>
        <v>0</v>
      </c>
      <c r="K1501" s="395">
        <f t="shared" ref="K1501:K1508" ca="1" si="2192">IF(J1501="n/a","n/a",MAX(0,J1501-1))</f>
        <v>0</v>
      </c>
      <c r="L1501" s="395">
        <f t="shared" ref="L1501:L1509" ca="1" si="2193">IF(K1501="n/a","n/a",MAX(0,K1501-1))</f>
        <v>0</v>
      </c>
      <c r="M1501" s="395">
        <f t="shared" ref="M1501:M1510" ca="1" si="2194">IF(L1501="n/a","n/a",MAX(0,L1501-1))</f>
        <v>0</v>
      </c>
      <c r="N1501" s="395">
        <f t="shared" ref="N1501:N1511" ca="1" si="2195">IF(M1501="n/a","n/a",MAX(0,M1501-1))</f>
        <v>0</v>
      </c>
      <c r="O1501" s="395">
        <f t="shared" ref="O1501:O1512" ca="1" si="2196">IF(N1501="n/a","n/a",MAX(0,N1501-1))</f>
        <v>0</v>
      </c>
      <c r="P1501" s="395">
        <f t="shared" ref="P1501:P1513" ca="1" si="2197">IF(O1501="n/a","n/a",MAX(0,O1501-1))</f>
        <v>0</v>
      </c>
      <c r="Q1501" s="395">
        <f t="shared" ref="Q1501:Q1514" ca="1" si="2198">IF(P1501="n/a","n/a",MAX(0,P1501-1))</f>
        <v>0</v>
      </c>
      <c r="R1501" s="395">
        <f t="shared" ref="R1501:R1515" ca="1" si="2199">IF(Q1501="n/a","n/a",MAX(0,Q1501-1))</f>
        <v>0</v>
      </c>
      <c r="S1501" s="395">
        <f t="shared" ref="S1501:S1516" ca="1" si="2200">IF(R1501="n/a","n/a",MAX(0,R1501-1))</f>
        <v>0</v>
      </c>
      <c r="T1501" s="395">
        <f t="shared" ref="T1501:T1517" ca="1" si="2201">IF(S1501="n/a","n/a",MAX(0,S1501-1))</f>
        <v>0</v>
      </c>
      <c r="U1501" s="395">
        <f t="shared" ref="U1501:U1518" ca="1" si="2202">IF(T1501="n/a","n/a",MAX(0,T1501-1))</f>
        <v>0</v>
      </c>
      <c r="V1501" s="395">
        <f t="shared" ref="V1501:V1519" ca="1" si="2203">IF(U1501="n/a","n/a",MAX(0,U1501-1))</f>
        <v>0</v>
      </c>
      <c r="W1501" s="395">
        <f t="shared" ref="W1501:W1519" ca="1" si="2204">IF(V1501="n/a","n/a",MAX(0,V1501-1))</f>
        <v>0</v>
      </c>
      <c r="X1501" s="249"/>
      <c r="Y1501" s="249"/>
      <c r="Z1501" s="249"/>
      <c r="AA1501" s="249"/>
      <c r="AB1501" s="249"/>
    </row>
    <row r="1502" spans="1:28" hidden="1" outlineLevel="1">
      <c r="A1502" s="249"/>
      <c r="B1502" s="309" t="str">
        <f t="shared" ref="B1502:B1521" ca="1" si="2205">"RL Capex "&amp;OFFSET($C$6,0,A1478)</f>
        <v>RL Capex 2013</v>
      </c>
      <c r="C1502" s="396"/>
      <c r="D1502" s="400">
        <f ca="1">D1473</f>
        <v>0</v>
      </c>
      <c r="E1502" s="395">
        <f t="shared" ca="1" si="2186"/>
        <v>0</v>
      </c>
      <c r="F1502" s="395">
        <f t="shared" ca="1" si="2187"/>
        <v>0</v>
      </c>
      <c r="G1502" s="395">
        <f t="shared" ca="1" si="2188"/>
        <v>0</v>
      </c>
      <c r="H1502" s="395">
        <f t="shared" ca="1" si="2189"/>
        <v>0</v>
      </c>
      <c r="I1502" s="395">
        <f t="shared" ca="1" si="2190"/>
        <v>0</v>
      </c>
      <c r="J1502" s="395">
        <f t="shared" ca="1" si="2191"/>
        <v>0</v>
      </c>
      <c r="K1502" s="395">
        <f t="shared" ca="1" si="2192"/>
        <v>0</v>
      </c>
      <c r="L1502" s="395">
        <f t="shared" ca="1" si="2193"/>
        <v>0</v>
      </c>
      <c r="M1502" s="395">
        <f t="shared" ca="1" si="2194"/>
        <v>0</v>
      </c>
      <c r="N1502" s="395">
        <f t="shared" ca="1" si="2195"/>
        <v>0</v>
      </c>
      <c r="O1502" s="395">
        <f t="shared" ca="1" si="2196"/>
        <v>0</v>
      </c>
      <c r="P1502" s="395">
        <f t="shared" ca="1" si="2197"/>
        <v>0</v>
      </c>
      <c r="Q1502" s="395">
        <f t="shared" ca="1" si="2198"/>
        <v>0</v>
      </c>
      <c r="R1502" s="395">
        <f t="shared" ca="1" si="2199"/>
        <v>0</v>
      </c>
      <c r="S1502" s="395">
        <f t="shared" ca="1" si="2200"/>
        <v>0</v>
      </c>
      <c r="T1502" s="395">
        <f t="shared" ca="1" si="2201"/>
        <v>0</v>
      </c>
      <c r="U1502" s="395">
        <f t="shared" ca="1" si="2202"/>
        <v>0</v>
      </c>
      <c r="V1502" s="395">
        <f t="shared" ca="1" si="2203"/>
        <v>0</v>
      </c>
      <c r="W1502" s="395">
        <f t="shared" ca="1" si="2204"/>
        <v>0</v>
      </c>
      <c r="X1502" s="249"/>
      <c r="Y1502" s="249"/>
      <c r="Z1502" s="249"/>
      <c r="AA1502" s="249"/>
      <c r="AB1502" s="249"/>
    </row>
    <row r="1503" spans="1:28" hidden="1" outlineLevel="1">
      <c r="A1503" s="249"/>
      <c r="B1503" s="309" t="str">
        <f t="shared" ca="1" si="2205"/>
        <v>RL Capex 2014</v>
      </c>
      <c r="C1503" s="401"/>
      <c r="D1503" s="396"/>
      <c r="E1503" s="400">
        <f ca="1">E1473</f>
        <v>0</v>
      </c>
      <c r="F1503" s="395">
        <f t="shared" ca="1" si="2187"/>
        <v>0</v>
      </c>
      <c r="G1503" s="395">
        <f t="shared" ca="1" si="2188"/>
        <v>0</v>
      </c>
      <c r="H1503" s="395">
        <f t="shared" ca="1" si="2189"/>
        <v>0</v>
      </c>
      <c r="I1503" s="395">
        <f t="shared" ca="1" si="2190"/>
        <v>0</v>
      </c>
      <c r="J1503" s="395">
        <f t="shared" ca="1" si="2191"/>
        <v>0</v>
      </c>
      <c r="K1503" s="395">
        <f t="shared" ca="1" si="2192"/>
        <v>0</v>
      </c>
      <c r="L1503" s="395">
        <f t="shared" ca="1" si="2193"/>
        <v>0</v>
      </c>
      <c r="M1503" s="395">
        <f t="shared" ca="1" si="2194"/>
        <v>0</v>
      </c>
      <c r="N1503" s="395">
        <f t="shared" ca="1" si="2195"/>
        <v>0</v>
      </c>
      <c r="O1503" s="395">
        <f t="shared" ca="1" si="2196"/>
        <v>0</v>
      </c>
      <c r="P1503" s="395">
        <f t="shared" ca="1" si="2197"/>
        <v>0</v>
      </c>
      <c r="Q1503" s="395">
        <f t="shared" ca="1" si="2198"/>
        <v>0</v>
      </c>
      <c r="R1503" s="395">
        <f t="shared" ca="1" si="2199"/>
        <v>0</v>
      </c>
      <c r="S1503" s="395">
        <f t="shared" ca="1" si="2200"/>
        <v>0</v>
      </c>
      <c r="T1503" s="395">
        <f t="shared" ca="1" si="2201"/>
        <v>0</v>
      </c>
      <c r="U1503" s="395">
        <f t="shared" ca="1" si="2202"/>
        <v>0</v>
      </c>
      <c r="V1503" s="395">
        <f t="shared" ca="1" si="2203"/>
        <v>0</v>
      </c>
      <c r="W1503" s="395">
        <f t="shared" ca="1" si="2204"/>
        <v>0</v>
      </c>
      <c r="X1503" s="249"/>
      <c r="Y1503" s="249"/>
      <c r="Z1503" s="249"/>
      <c r="AA1503" s="249"/>
      <c r="AB1503" s="249"/>
    </row>
    <row r="1504" spans="1:28" hidden="1" outlineLevel="1">
      <c r="A1504" s="249"/>
      <c r="B1504" s="309" t="str">
        <f t="shared" ca="1" si="2205"/>
        <v>RL Capex 2015</v>
      </c>
      <c r="C1504" s="401"/>
      <c r="D1504" s="401"/>
      <c r="E1504" s="396"/>
      <c r="F1504" s="400">
        <f ca="1">F1473</f>
        <v>0</v>
      </c>
      <c r="G1504" s="395">
        <f t="shared" ca="1" si="2188"/>
        <v>0</v>
      </c>
      <c r="H1504" s="395">
        <f t="shared" ca="1" si="2189"/>
        <v>0</v>
      </c>
      <c r="I1504" s="395">
        <f t="shared" ca="1" si="2190"/>
        <v>0</v>
      </c>
      <c r="J1504" s="395">
        <f t="shared" ca="1" si="2191"/>
        <v>0</v>
      </c>
      <c r="K1504" s="395">
        <f t="shared" ca="1" si="2192"/>
        <v>0</v>
      </c>
      <c r="L1504" s="395">
        <f t="shared" ca="1" si="2193"/>
        <v>0</v>
      </c>
      <c r="M1504" s="395">
        <f t="shared" ca="1" si="2194"/>
        <v>0</v>
      </c>
      <c r="N1504" s="395">
        <f t="shared" ca="1" si="2195"/>
        <v>0</v>
      </c>
      <c r="O1504" s="395">
        <f t="shared" ca="1" si="2196"/>
        <v>0</v>
      </c>
      <c r="P1504" s="395">
        <f t="shared" ca="1" si="2197"/>
        <v>0</v>
      </c>
      <c r="Q1504" s="395">
        <f t="shared" ca="1" si="2198"/>
        <v>0</v>
      </c>
      <c r="R1504" s="395">
        <f t="shared" ca="1" si="2199"/>
        <v>0</v>
      </c>
      <c r="S1504" s="395">
        <f t="shared" ca="1" si="2200"/>
        <v>0</v>
      </c>
      <c r="T1504" s="395">
        <f t="shared" ca="1" si="2201"/>
        <v>0</v>
      </c>
      <c r="U1504" s="395">
        <f t="shared" ca="1" si="2202"/>
        <v>0</v>
      </c>
      <c r="V1504" s="395">
        <f t="shared" ca="1" si="2203"/>
        <v>0</v>
      </c>
      <c r="W1504" s="395">
        <f t="shared" ca="1" si="2204"/>
        <v>0</v>
      </c>
      <c r="X1504" s="249"/>
      <c r="Y1504" s="249"/>
      <c r="Z1504" s="249"/>
      <c r="AA1504" s="249"/>
      <c r="AB1504" s="249"/>
    </row>
    <row r="1505" spans="1:28" hidden="1" outlineLevel="1">
      <c r="A1505" s="249"/>
      <c r="B1505" s="309" t="str">
        <f t="shared" ca="1" si="2205"/>
        <v>RL Capex 2016</v>
      </c>
      <c r="C1505" s="401"/>
      <c r="D1505" s="401"/>
      <c r="E1505" s="401"/>
      <c r="F1505" s="396"/>
      <c r="G1505" s="400">
        <f ca="1">G1473</f>
        <v>0</v>
      </c>
      <c r="H1505" s="395">
        <f t="shared" ca="1" si="2189"/>
        <v>0</v>
      </c>
      <c r="I1505" s="395">
        <f t="shared" ca="1" si="2190"/>
        <v>0</v>
      </c>
      <c r="J1505" s="395">
        <f t="shared" ca="1" si="2191"/>
        <v>0</v>
      </c>
      <c r="K1505" s="395">
        <f t="shared" ca="1" si="2192"/>
        <v>0</v>
      </c>
      <c r="L1505" s="395">
        <f t="shared" ca="1" si="2193"/>
        <v>0</v>
      </c>
      <c r="M1505" s="395">
        <f t="shared" ca="1" si="2194"/>
        <v>0</v>
      </c>
      <c r="N1505" s="395">
        <f t="shared" ca="1" si="2195"/>
        <v>0</v>
      </c>
      <c r="O1505" s="395">
        <f t="shared" ca="1" si="2196"/>
        <v>0</v>
      </c>
      <c r="P1505" s="395">
        <f t="shared" ca="1" si="2197"/>
        <v>0</v>
      </c>
      <c r="Q1505" s="395">
        <f t="shared" ca="1" si="2198"/>
        <v>0</v>
      </c>
      <c r="R1505" s="395">
        <f t="shared" ca="1" si="2199"/>
        <v>0</v>
      </c>
      <c r="S1505" s="395">
        <f t="shared" ca="1" si="2200"/>
        <v>0</v>
      </c>
      <c r="T1505" s="395">
        <f t="shared" ca="1" si="2201"/>
        <v>0</v>
      </c>
      <c r="U1505" s="395">
        <f t="shared" ca="1" si="2202"/>
        <v>0</v>
      </c>
      <c r="V1505" s="395">
        <f t="shared" ca="1" si="2203"/>
        <v>0</v>
      </c>
      <c r="W1505" s="395">
        <f t="shared" ca="1" si="2204"/>
        <v>0</v>
      </c>
      <c r="X1505" s="249"/>
      <c r="Y1505" s="249"/>
      <c r="Z1505" s="249"/>
      <c r="AA1505" s="249"/>
      <c r="AB1505" s="249"/>
    </row>
    <row r="1506" spans="1:28" hidden="1" outlineLevel="1">
      <c r="A1506" s="249"/>
      <c r="B1506" s="309" t="str">
        <f t="shared" ca="1" si="2205"/>
        <v>RL Capex 2017</v>
      </c>
      <c r="C1506" s="401"/>
      <c r="D1506" s="401"/>
      <c r="E1506" s="401"/>
      <c r="F1506" s="401"/>
      <c r="G1506" s="396"/>
      <c r="H1506" s="400">
        <f ca="1">H1473</f>
        <v>0</v>
      </c>
      <c r="I1506" s="395">
        <f t="shared" ca="1" si="2190"/>
        <v>0</v>
      </c>
      <c r="J1506" s="395">
        <f t="shared" ca="1" si="2191"/>
        <v>0</v>
      </c>
      <c r="K1506" s="395">
        <f t="shared" ca="1" si="2192"/>
        <v>0</v>
      </c>
      <c r="L1506" s="395">
        <f t="shared" ca="1" si="2193"/>
        <v>0</v>
      </c>
      <c r="M1506" s="395">
        <f t="shared" ca="1" si="2194"/>
        <v>0</v>
      </c>
      <c r="N1506" s="395">
        <f t="shared" ca="1" si="2195"/>
        <v>0</v>
      </c>
      <c r="O1506" s="395">
        <f t="shared" ca="1" si="2196"/>
        <v>0</v>
      </c>
      <c r="P1506" s="395">
        <f t="shared" ca="1" si="2197"/>
        <v>0</v>
      </c>
      <c r="Q1506" s="395">
        <f t="shared" ca="1" si="2198"/>
        <v>0</v>
      </c>
      <c r="R1506" s="395">
        <f t="shared" ca="1" si="2199"/>
        <v>0</v>
      </c>
      <c r="S1506" s="395">
        <f t="shared" ca="1" si="2200"/>
        <v>0</v>
      </c>
      <c r="T1506" s="395">
        <f t="shared" ca="1" si="2201"/>
        <v>0</v>
      </c>
      <c r="U1506" s="395">
        <f t="shared" ca="1" si="2202"/>
        <v>0</v>
      </c>
      <c r="V1506" s="395">
        <f t="shared" ca="1" si="2203"/>
        <v>0</v>
      </c>
      <c r="W1506" s="395">
        <f t="shared" ca="1" si="2204"/>
        <v>0</v>
      </c>
      <c r="X1506" s="249"/>
      <c r="Y1506" s="249"/>
      <c r="Z1506" s="249"/>
      <c r="AA1506" s="249"/>
      <c r="AB1506" s="249"/>
    </row>
    <row r="1507" spans="1:28" hidden="1" outlineLevel="1">
      <c r="A1507" s="249"/>
      <c r="B1507" s="309" t="str">
        <f t="shared" ca="1" si="2205"/>
        <v>RL Capex 2018</v>
      </c>
      <c r="C1507" s="401"/>
      <c r="D1507" s="401"/>
      <c r="E1507" s="401"/>
      <c r="F1507" s="401"/>
      <c r="G1507" s="401"/>
      <c r="H1507" s="396"/>
      <c r="I1507" s="400">
        <f ca="1">I1473</f>
        <v>0</v>
      </c>
      <c r="J1507" s="395">
        <f t="shared" ca="1" si="2191"/>
        <v>0</v>
      </c>
      <c r="K1507" s="395">
        <f t="shared" ca="1" si="2192"/>
        <v>0</v>
      </c>
      <c r="L1507" s="395">
        <f t="shared" ca="1" si="2193"/>
        <v>0</v>
      </c>
      <c r="M1507" s="395">
        <f t="shared" ca="1" si="2194"/>
        <v>0</v>
      </c>
      <c r="N1507" s="395">
        <f t="shared" ca="1" si="2195"/>
        <v>0</v>
      </c>
      <c r="O1507" s="395">
        <f t="shared" ca="1" si="2196"/>
        <v>0</v>
      </c>
      <c r="P1507" s="395">
        <f t="shared" ca="1" si="2197"/>
        <v>0</v>
      </c>
      <c r="Q1507" s="395">
        <f t="shared" ca="1" si="2198"/>
        <v>0</v>
      </c>
      <c r="R1507" s="395">
        <f t="shared" ca="1" si="2199"/>
        <v>0</v>
      </c>
      <c r="S1507" s="395">
        <f t="shared" ca="1" si="2200"/>
        <v>0</v>
      </c>
      <c r="T1507" s="395">
        <f t="shared" ca="1" si="2201"/>
        <v>0</v>
      </c>
      <c r="U1507" s="395">
        <f t="shared" ca="1" si="2202"/>
        <v>0</v>
      </c>
      <c r="V1507" s="395">
        <f t="shared" ca="1" si="2203"/>
        <v>0</v>
      </c>
      <c r="W1507" s="395">
        <f t="shared" ca="1" si="2204"/>
        <v>0</v>
      </c>
      <c r="X1507" s="249"/>
      <c r="Y1507" s="249"/>
      <c r="Z1507" s="249"/>
      <c r="AA1507" s="249"/>
      <c r="AB1507" s="249"/>
    </row>
    <row r="1508" spans="1:28" hidden="1" outlineLevel="1">
      <c r="A1508" s="249"/>
      <c r="B1508" s="309" t="str">
        <f t="shared" ca="1" si="2205"/>
        <v>RL Capex 2019</v>
      </c>
      <c r="C1508" s="401"/>
      <c r="D1508" s="401"/>
      <c r="E1508" s="401"/>
      <c r="F1508" s="401"/>
      <c r="G1508" s="401"/>
      <c r="H1508" s="401"/>
      <c r="I1508" s="396"/>
      <c r="J1508" s="400">
        <f ca="1">J1473</f>
        <v>0</v>
      </c>
      <c r="K1508" s="395">
        <f t="shared" ca="1" si="2192"/>
        <v>0</v>
      </c>
      <c r="L1508" s="395">
        <f t="shared" ca="1" si="2193"/>
        <v>0</v>
      </c>
      <c r="M1508" s="395">
        <f t="shared" ca="1" si="2194"/>
        <v>0</v>
      </c>
      <c r="N1508" s="395">
        <f t="shared" ca="1" si="2195"/>
        <v>0</v>
      </c>
      <c r="O1508" s="395">
        <f t="shared" ca="1" si="2196"/>
        <v>0</v>
      </c>
      <c r="P1508" s="395">
        <f t="shared" ca="1" si="2197"/>
        <v>0</v>
      </c>
      <c r="Q1508" s="395">
        <f t="shared" ca="1" si="2198"/>
        <v>0</v>
      </c>
      <c r="R1508" s="395">
        <f t="shared" ca="1" si="2199"/>
        <v>0</v>
      </c>
      <c r="S1508" s="395">
        <f t="shared" ca="1" si="2200"/>
        <v>0</v>
      </c>
      <c r="T1508" s="395">
        <f t="shared" ca="1" si="2201"/>
        <v>0</v>
      </c>
      <c r="U1508" s="395">
        <f t="shared" ca="1" si="2202"/>
        <v>0</v>
      </c>
      <c r="V1508" s="395">
        <f t="shared" ca="1" si="2203"/>
        <v>0</v>
      </c>
      <c r="W1508" s="395">
        <f t="shared" ca="1" si="2204"/>
        <v>0</v>
      </c>
      <c r="X1508" s="249"/>
      <c r="Y1508" s="249"/>
      <c r="Z1508" s="249"/>
      <c r="AA1508" s="249"/>
      <c r="AB1508" s="249"/>
    </row>
    <row r="1509" spans="1:28" hidden="1" outlineLevel="1">
      <c r="A1509" s="249"/>
      <c r="B1509" s="309" t="str">
        <f t="shared" ca="1" si="2205"/>
        <v>RL Capex 2020</v>
      </c>
      <c r="C1509" s="401"/>
      <c r="D1509" s="401"/>
      <c r="E1509" s="401"/>
      <c r="F1509" s="401"/>
      <c r="G1509" s="401"/>
      <c r="H1509" s="401"/>
      <c r="I1509" s="401"/>
      <c r="J1509" s="396"/>
      <c r="K1509" s="400">
        <f ca="1">K1473</f>
        <v>0</v>
      </c>
      <c r="L1509" s="395">
        <f t="shared" ca="1" si="2193"/>
        <v>0</v>
      </c>
      <c r="M1509" s="395">
        <f t="shared" ca="1" si="2194"/>
        <v>0</v>
      </c>
      <c r="N1509" s="395">
        <f t="shared" ca="1" si="2195"/>
        <v>0</v>
      </c>
      <c r="O1509" s="395">
        <f t="shared" ca="1" si="2196"/>
        <v>0</v>
      </c>
      <c r="P1509" s="395">
        <f t="shared" ca="1" si="2197"/>
        <v>0</v>
      </c>
      <c r="Q1509" s="395">
        <f t="shared" ca="1" si="2198"/>
        <v>0</v>
      </c>
      <c r="R1509" s="395">
        <f t="shared" ca="1" si="2199"/>
        <v>0</v>
      </c>
      <c r="S1509" s="395">
        <f t="shared" ca="1" si="2200"/>
        <v>0</v>
      </c>
      <c r="T1509" s="395">
        <f t="shared" ca="1" si="2201"/>
        <v>0</v>
      </c>
      <c r="U1509" s="395">
        <f t="shared" ca="1" si="2202"/>
        <v>0</v>
      </c>
      <c r="V1509" s="395">
        <f t="shared" ca="1" si="2203"/>
        <v>0</v>
      </c>
      <c r="W1509" s="395">
        <f t="shared" ca="1" si="2204"/>
        <v>0</v>
      </c>
      <c r="X1509" s="249"/>
      <c r="Y1509" s="249"/>
      <c r="Z1509" s="249"/>
      <c r="AA1509" s="249"/>
      <c r="AB1509" s="249"/>
    </row>
    <row r="1510" spans="1:28" hidden="1" outlineLevel="1">
      <c r="A1510" s="249"/>
      <c r="B1510" s="309" t="str">
        <f t="shared" ca="1" si="2205"/>
        <v>RL Capex 2021</v>
      </c>
      <c r="C1510" s="401"/>
      <c r="D1510" s="401"/>
      <c r="E1510" s="401"/>
      <c r="F1510" s="401"/>
      <c r="G1510" s="401"/>
      <c r="H1510" s="401"/>
      <c r="I1510" s="401"/>
      <c r="J1510" s="401"/>
      <c r="K1510" s="396"/>
      <c r="L1510" s="400">
        <f ca="1">L1473</f>
        <v>0</v>
      </c>
      <c r="M1510" s="395">
        <f t="shared" ca="1" si="2194"/>
        <v>0</v>
      </c>
      <c r="N1510" s="395">
        <f t="shared" ca="1" si="2195"/>
        <v>0</v>
      </c>
      <c r="O1510" s="395">
        <f t="shared" ca="1" si="2196"/>
        <v>0</v>
      </c>
      <c r="P1510" s="395">
        <f t="shared" ca="1" si="2197"/>
        <v>0</v>
      </c>
      <c r="Q1510" s="395">
        <f t="shared" ca="1" si="2198"/>
        <v>0</v>
      </c>
      <c r="R1510" s="395">
        <f t="shared" ca="1" si="2199"/>
        <v>0</v>
      </c>
      <c r="S1510" s="395">
        <f t="shared" ca="1" si="2200"/>
        <v>0</v>
      </c>
      <c r="T1510" s="395">
        <f t="shared" ca="1" si="2201"/>
        <v>0</v>
      </c>
      <c r="U1510" s="395">
        <f t="shared" ca="1" si="2202"/>
        <v>0</v>
      </c>
      <c r="V1510" s="395">
        <f t="shared" ca="1" si="2203"/>
        <v>0</v>
      </c>
      <c r="W1510" s="395">
        <f t="shared" ca="1" si="2204"/>
        <v>0</v>
      </c>
      <c r="X1510" s="249"/>
      <c r="Y1510" s="249"/>
      <c r="Z1510" s="249"/>
      <c r="AA1510" s="249"/>
      <c r="AB1510" s="249"/>
    </row>
    <row r="1511" spans="1:28" hidden="1" outlineLevel="1">
      <c r="A1511" s="249"/>
      <c r="B1511" s="309" t="str">
        <f t="shared" ca="1" si="2205"/>
        <v>RL Capex 2022</v>
      </c>
      <c r="C1511" s="401"/>
      <c r="D1511" s="401"/>
      <c r="E1511" s="401"/>
      <c r="F1511" s="401"/>
      <c r="G1511" s="401"/>
      <c r="H1511" s="401"/>
      <c r="I1511" s="401"/>
      <c r="J1511" s="401"/>
      <c r="K1511" s="401"/>
      <c r="L1511" s="396"/>
      <c r="M1511" s="400">
        <f ca="1">M1473</f>
        <v>0</v>
      </c>
      <c r="N1511" s="395">
        <f t="shared" ca="1" si="2195"/>
        <v>0</v>
      </c>
      <c r="O1511" s="395">
        <f t="shared" ca="1" si="2196"/>
        <v>0</v>
      </c>
      <c r="P1511" s="395">
        <f t="shared" ca="1" si="2197"/>
        <v>0</v>
      </c>
      <c r="Q1511" s="395">
        <f t="shared" ca="1" si="2198"/>
        <v>0</v>
      </c>
      <c r="R1511" s="395">
        <f t="shared" ca="1" si="2199"/>
        <v>0</v>
      </c>
      <c r="S1511" s="395">
        <f t="shared" ca="1" si="2200"/>
        <v>0</v>
      </c>
      <c r="T1511" s="395">
        <f t="shared" ca="1" si="2201"/>
        <v>0</v>
      </c>
      <c r="U1511" s="395">
        <f t="shared" ca="1" si="2202"/>
        <v>0</v>
      </c>
      <c r="V1511" s="395">
        <f t="shared" ca="1" si="2203"/>
        <v>0</v>
      </c>
      <c r="W1511" s="395">
        <f t="shared" ca="1" si="2204"/>
        <v>0</v>
      </c>
      <c r="X1511" s="249"/>
      <c r="Y1511" s="249"/>
      <c r="Z1511" s="249"/>
      <c r="AA1511" s="249"/>
      <c r="AB1511" s="249"/>
    </row>
    <row r="1512" spans="1:28" hidden="1" outlineLevel="1">
      <c r="A1512" s="249"/>
      <c r="B1512" s="309" t="str">
        <f t="shared" ca="1" si="2205"/>
        <v>RL Capex 2023</v>
      </c>
      <c r="C1512" s="401"/>
      <c r="D1512" s="401"/>
      <c r="E1512" s="401"/>
      <c r="F1512" s="401"/>
      <c r="G1512" s="401"/>
      <c r="H1512" s="401"/>
      <c r="I1512" s="401"/>
      <c r="J1512" s="401"/>
      <c r="K1512" s="401"/>
      <c r="L1512" s="401"/>
      <c r="M1512" s="396"/>
      <c r="N1512" s="400">
        <f>N1473</f>
        <v>0</v>
      </c>
      <c r="O1512" s="395">
        <f t="shared" si="2196"/>
        <v>0</v>
      </c>
      <c r="P1512" s="395">
        <f t="shared" si="2197"/>
        <v>0</v>
      </c>
      <c r="Q1512" s="395">
        <f t="shared" si="2198"/>
        <v>0</v>
      </c>
      <c r="R1512" s="395">
        <f t="shared" si="2199"/>
        <v>0</v>
      </c>
      <c r="S1512" s="395">
        <f t="shared" si="2200"/>
        <v>0</v>
      </c>
      <c r="T1512" s="395">
        <f t="shared" si="2201"/>
        <v>0</v>
      </c>
      <c r="U1512" s="395">
        <f t="shared" si="2202"/>
        <v>0</v>
      </c>
      <c r="V1512" s="395">
        <f t="shared" si="2203"/>
        <v>0</v>
      </c>
      <c r="W1512" s="395">
        <f t="shared" si="2204"/>
        <v>0</v>
      </c>
      <c r="X1512" s="249"/>
      <c r="Y1512" s="249"/>
      <c r="Z1512" s="249"/>
      <c r="AA1512" s="249"/>
      <c r="AB1512" s="249"/>
    </row>
    <row r="1513" spans="1:28" hidden="1" outlineLevel="1">
      <c r="A1513" s="249"/>
      <c r="B1513" s="309" t="str">
        <f t="shared" ca="1" si="2205"/>
        <v>RL Capex 2024</v>
      </c>
      <c r="C1513" s="401"/>
      <c r="D1513" s="401"/>
      <c r="E1513" s="401"/>
      <c r="F1513" s="401"/>
      <c r="G1513" s="401"/>
      <c r="H1513" s="401"/>
      <c r="I1513" s="401"/>
      <c r="J1513" s="401"/>
      <c r="K1513" s="401"/>
      <c r="L1513" s="401"/>
      <c r="M1513" s="401"/>
      <c r="N1513" s="396"/>
      <c r="O1513" s="400">
        <f>O1473</f>
        <v>0</v>
      </c>
      <c r="P1513" s="395">
        <f t="shared" si="2197"/>
        <v>0</v>
      </c>
      <c r="Q1513" s="395">
        <f t="shared" si="2198"/>
        <v>0</v>
      </c>
      <c r="R1513" s="395">
        <f t="shared" si="2199"/>
        <v>0</v>
      </c>
      <c r="S1513" s="395">
        <f t="shared" si="2200"/>
        <v>0</v>
      </c>
      <c r="T1513" s="395">
        <f t="shared" si="2201"/>
        <v>0</v>
      </c>
      <c r="U1513" s="395">
        <f t="shared" si="2202"/>
        <v>0</v>
      </c>
      <c r="V1513" s="395">
        <f t="shared" si="2203"/>
        <v>0</v>
      </c>
      <c r="W1513" s="395">
        <f t="shared" si="2204"/>
        <v>0</v>
      </c>
      <c r="X1513" s="249"/>
      <c r="Y1513" s="249"/>
      <c r="Z1513" s="249"/>
      <c r="AA1513" s="249"/>
      <c r="AB1513" s="249"/>
    </row>
    <row r="1514" spans="1:28" hidden="1" outlineLevel="1">
      <c r="A1514" s="249"/>
      <c r="B1514" s="309" t="str">
        <f t="shared" ca="1" si="2205"/>
        <v>RL Capex 2025</v>
      </c>
      <c r="C1514" s="401"/>
      <c r="D1514" s="401"/>
      <c r="E1514" s="401"/>
      <c r="F1514" s="401"/>
      <c r="G1514" s="401"/>
      <c r="H1514" s="401"/>
      <c r="I1514" s="401"/>
      <c r="J1514" s="401"/>
      <c r="K1514" s="401"/>
      <c r="L1514" s="401"/>
      <c r="M1514" s="401"/>
      <c r="N1514" s="401"/>
      <c r="O1514" s="396"/>
      <c r="P1514" s="400">
        <f>P1473</f>
        <v>0</v>
      </c>
      <c r="Q1514" s="395">
        <f t="shared" si="2198"/>
        <v>0</v>
      </c>
      <c r="R1514" s="395">
        <f t="shared" si="2199"/>
        <v>0</v>
      </c>
      <c r="S1514" s="395">
        <f t="shared" si="2200"/>
        <v>0</v>
      </c>
      <c r="T1514" s="395">
        <f t="shared" si="2201"/>
        <v>0</v>
      </c>
      <c r="U1514" s="395">
        <f t="shared" si="2202"/>
        <v>0</v>
      </c>
      <c r="V1514" s="395">
        <f t="shared" si="2203"/>
        <v>0</v>
      </c>
      <c r="W1514" s="395">
        <f t="shared" si="2204"/>
        <v>0</v>
      </c>
      <c r="X1514" s="249"/>
      <c r="Y1514" s="249"/>
      <c r="Z1514" s="249"/>
      <c r="AA1514" s="249"/>
      <c r="AB1514" s="249"/>
    </row>
    <row r="1515" spans="1:28" hidden="1" outlineLevel="1">
      <c r="A1515" s="249"/>
      <c r="B1515" s="309" t="str">
        <f t="shared" ca="1" si="2205"/>
        <v>RL Capex 2026</v>
      </c>
      <c r="C1515" s="401"/>
      <c r="D1515" s="401"/>
      <c r="E1515" s="401"/>
      <c r="F1515" s="401"/>
      <c r="G1515" s="401"/>
      <c r="H1515" s="401"/>
      <c r="I1515" s="401"/>
      <c r="J1515" s="401"/>
      <c r="K1515" s="401"/>
      <c r="L1515" s="401"/>
      <c r="M1515" s="401"/>
      <c r="N1515" s="401"/>
      <c r="O1515" s="401"/>
      <c r="P1515" s="396"/>
      <c r="Q1515" s="400">
        <f>Q1473</f>
        <v>0</v>
      </c>
      <c r="R1515" s="395">
        <f t="shared" si="2199"/>
        <v>0</v>
      </c>
      <c r="S1515" s="395">
        <f t="shared" si="2200"/>
        <v>0</v>
      </c>
      <c r="T1515" s="395">
        <f t="shared" si="2201"/>
        <v>0</v>
      </c>
      <c r="U1515" s="395">
        <f t="shared" si="2202"/>
        <v>0</v>
      </c>
      <c r="V1515" s="395">
        <f t="shared" si="2203"/>
        <v>0</v>
      </c>
      <c r="W1515" s="395">
        <f t="shared" si="2204"/>
        <v>0</v>
      </c>
      <c r="X1515" s="249"/>
      <c r="Y1515" s="249"/>
      <c r="Z1515" s="249"/>
      <c r="AA1515" s="249"/>
      <c r="AB1515" s="249"/>
    </row>
    <row r="1516" spans="1:28" hidden="1" outlineLevel="1">
      <c r="A1516" s="249"/>
      <c r="B1516" s="309" t="str">
        <f t="shared" ca="1" si="2205"/>
        <v>RL Capex 2027</v>
      </c>
      <c r="C1516" s="401"/>
      <c r="D1516" s="401"/>
      <c r="E1516" s="401"/>
      <c r="F1516" s="401"/>
      <c r="G1516" s="401"/>
      <c r="H1516" s="401"/>
      <c r="I1516" s="401"/>
      <c r="J1516" s="401"/>
      <c r="K1516" s="401"/>
      <c r="L1516" s="401"/>
      <c r="M1516" s="401"/>
      <c r="N1516" s="401"/>
      <c r="O1516" s="401"/>
      <c r="P1516" s="401"/>
      <c r="Q1516" s="396"/>
      <c r="R1516" s="400">
        <f>R1473</f>
        <v>0</v>
      </c>
      <c r="S1516" s="395">
        <f t="shared" si="2200"/>
        <v>0</v>
      </c>
      <c r="T1516" s="395">
        <f t="shared" si="2201"/>
        <v>0</v>
      </c>
      <c r="U1516" s="395">
        <f t="shared" si="2202"/>
        <v>0</v>
      </c>
      <c r="V1516" s="395">
        <f t="shared" si="2203"/>
        <v>0</v>
      </c>
      <c r="W1516" s="395">
        <f t="shared" si="2204"/>
        <v>0</v>
      </c>
      <c r="X1516" s="249"/>
      <c r="Y1516" s="249"/>
      <c r="Z1516" s="249"/>
      <c r="AA1516" s="249"/>
      <c r="AB1516" s="249"/>
    </row>
    <row r="1517" spans="1:28" hidden="1" outlineLevel="1">
      <c r="A1517" s="249"/>
      <c r="B1517" s="309" t="str">
        <f t="shared" ca="1" si="2205"/>
        <v>RL Capex 2028</v>
      </c>
      <c r="C1517" s="401"/>
      <c r="D1517" s="401"/>
      <c r="E1517" s="401"/>
      <c r="F1517" s="401"/>
      <c r="G1517" s="401"/>
      <c r="H1517" s="401"/>
      <c r="I1517" s="401"/>
      <c r="J1517" s="401"/>
      <c r="K1517" s="401"/>
      <c r="L1517" s="401"/>
      <c r="M1517" s="401"/>
      <c r="N1517" s="401"/>
      <c r="O1517" s="401"/>
      <c r="P1517" s="401"/>
      <c r="Q1517" s="401"/>
      <c r="R1517" s="396"/>
      <c r="S1517" s="400">
        <f>S1473</f>
        <v>0</v>
      </c>
      <c r="T1517" s="395">
        <f t="shared" si="2201"/>
        <v>0</v>
      </c>
      <c r="U1517" s="395">
        <f t="shared" si="2202"/>
        <v>0</v>
      </c>
      <c r="V1517" s="395">
        <f t="shared" si="2203"/>
        <v>0</v>
      </c>
      <c r="W1517" s="395">
        <f t="shared" si="2204"/>
        <v>0</v>
      </c>
      <c r="X1517" s="249"/>
      <c r="Y1517" s="249"/>
      <c r="Z1517" s="249"/>
      <c r="AA1517" s="249"/>
      <c r="AB1517" s="249"/>
    </row>
    <row r="1518" spans="1:28" hidden="1" outlineLevel="1">
      <c r="A1518" s="249"/>
      <c r="B1518" s="309" t="str">
        <f t="shared" ca="1" si="2205"/>
        <v>RL Capex 2029</v>
      </c>
      <c r="C1518" s="401"/>
      <c r="D1518" s="401"/>
      <c r="E1518" s="401"/>
      <c r="F1518" s="401"/>
      <c r="G1518" s="401"/>
      <c r="H1518" s="401"/>
      <c r="I1518" s="401"/>
      <c r="J1518" s="401"/>
      <c r="K1518" s="401"/>
      <c r="L1518" s="401"/>
      <c r="M1518" s="401"/>
      <c r="N1518" s="401"/>
      <c r="O1518" s="401"/>
      <c r="P1518" s="401"/>
      <c r="Q1518" s="401"/>
      <c r="R1518" s="401"/>
      <c r="S1518" s="396"/>
      <c r="T1518" s="400">
        <f>T1473</f>
        <v>0</v>
      </c>
      <c r="U1518" s="395">
        <f t="shared" si="2202"/>
        <v>0</v>
      </c>
      <c r="V1518" s="395">
        <f t="shared" si="2203"/>
        <v>0</v>
      </c>
      <c r="W1518" s="395">
        <f t="shared" si="2204"/>
        <v>0</v>
      </c>
      <c r="X1518" s="249"/>
      <c r="Y1518" s="249"/>
      <c r="Z1518" s="249"/>
      <c r="AA1518" s="249"/>
      <c r="AB1518" s="249"/>
    </row>
    <row r="1519" spans="1:28" hidden="1" outlineLevel="1">
      <c r="A1519" s="249"/>
      <c r="B1519" s="309" t="str">
        <f t="shared" ca="1" si="2205"/>
        <v>RL Capex 2030</v>
      </c>
      <c r="C1519" s="401"/>
      <c r="D1519" s="401"/>
      <c r="E1519" s="401"/>
      <c r="F1519" s="401"/>
      <c r="G1519" s="401"/>
      <c r="H1519" s="401"/>
      <c r="I1519" s="401"/>
      <c r="J1519" s="401"/>
      <c r="K1519" s="401"/>
      <c r="L1519" s="401"/>
      <c r="M1519" s="401"/>
      <c r="N1519" s="401"/>
      <c r="O1519" s="401"/>
      <c r="P1519" s="401"/>
      <c r="Q1519" s="401"/>
      <c r="R1519" s="401"/>
      <c r="S1519" s="401"/>
      <c r="T1519" s="396"/>
      <c r="U1519" s="400">
        <f>U1473</f>
        <v>0</v>
      </c>
      <c r="V1519" s="395">
        <f t="shared" si="2203"/>
        <v>0</v>
      </c>
      <c r="W1519" s="395">
        <f t="shared" si="2204"/>
        <v>0</v>
      </c>
      <c r="X1519" s="249"/>
      <c r="Y1519" s="249"/>
      <c r="Z1519" s="249"/>
      <c r="AA1519" s="249"/>
      <c r="AB1519" s="249"/>
    </row>
    <row r="1520" spans="1:28" hidden="1" outlineLevel="1">
      <c r="A1520" s="249"/>
      <c r="B1520" s="309" t="str">
        <f t="shared" ca="1" si="2205"/>
        <v>RL Capex 2031</v>
      </c>
      <c r="C1520" s="401"/>
      <c r="D1520" s="401"/>
      <c r="E1520" s="401"/>
      <c r="F1520" s="401"/>
      <c r="G1520" s="401"/>
      <c r="H1520" s="401"/>
      <c r="I1520" s="401"/>
      <c r="J1520" s="401"/>
      <c r="K1520" s="401"/>
      <c r="L1520" s="401"/>
      <c r="M1520" s="401"/>
      <c r="N1520" s="401"/>
      <c r="O1520" s="401"/>
      <c r="P1520" s="401"/>
      <c r="Q1520" s="401"/>
      <c r="R1520" s="401"/>
      <c r="S1520" s="401"/>
      <c r="T1520" s="401"/>
      <c r="U1520" s="396"/>
      <c r="V1520" s="400">
        <f>V1473</f>
        <v>0</v>
      </c>
      <c r="W1520" s="395">
        <f>IF(V1520="n/a","n/a",MAX(0,V1520-1))</f>
        <v>0</v>
      </c>
      <c r="X1520" s="249"/>
      <c r="Y1520" s="249"/>
      <c r="Z1520" s="249"/>
      <c r="AA1520" s="249"/>
      <c r="AB1520" s="249"/>
    </row>
    <row r="1521" spans="1:28" hidden="1" outlineLevel="1">
      <c r="A1521" s="249"/>
      <c r="B1521" s="309" t="str">
        <f t="shared" ca="1" si="2205"/>
        <v>RL Capex 2032</v>
      </c>
      <c r="C1521" s="401"/>
      <c r="D1521" s="401"/>
      <c r="E1521" s="401"/>
      <c r="F1521" s="401"/>
      <c r="G1521" s="401"/>
      <c r="H1521" s="401"/>
      <c r="I1521" s="401"/>
      <c r="J1521" s="401"/>
      <c r="K1521" s="401"/>
      <c r="L1521" s="401"/>
      <c r="M1521" s="401"/>
      <c r="N1521" s="401"/>
      <c r="O1521" s="401"/>
      <c r="P1521" s="401"/>
      <c r="Q1521" s="401"/>
      <c r="R1521" s="401"/>
      <c r="S1521" s="401"/>
      <c r="T1521" s="401"/>
      <c r="U1521" s="401"/>
      <c r="V1521" s="396"/>
      <c r="W1521" s="395">
        <f>W1473</f>
        <v>0</v>
      </c>
      <c r="X1521" s="249"/>
      <c r="Y1521" s="249"/>
      <c r="Z1521" s="249"/>
      <c r="AA1521" s="249"/>
      <c r="AB1521" s="249"/>
    </row>
    <row r="1522" spans="1:28" hidden="1" outlineLevel="1">
      <c r="A1522" s="249"/>
      <c r="B1522" s="332"/>
      <c r="C1522" s="395"/>
      <c r="D1522" s="395"/>
      <c r="E1522" s="395"/>
      <c r="F1522" s="395"/>
      <c r="G1522" s="395"/>
      <c r="H1522" s="395"/>
      <c r="I1522" s="395"/>
      <c r="J1522" s="395"/>
      <c r="K1522" s="395"/>
      <c r="L1522" s="395"/>
      <c r="M1522" s="395"/>
      <c r="N1522" s="395"/>
      <c r="O1522" s="395"/>
      <c r="P1522" s="395"/>
      <c r="Q1522" s="395"/>
      <c r="R1522" s="395"/>
      <c r="S1522" s="395"/>
      <c r="T1522" s="395"/>
      <c r="U1522" s="395"/>
      <c r="V1522" s="395"/>
      <c r="W1522" s="395"/>
      <c r="X1522" s="249"/>
      <c r="Y1522" s="249"/>
      <c r="Z1522" s="249"/>
      <c r="AA1522" s="249"/>
      <c r="AB1522" s="249"/>
    </row>
    <row r="1523" spans="1:28" collapsed="1">
      <c r="A1523" s="322"/>
      <c r="B1523" s="336" t="s">
        <v>192</v>
      </c>
      <c r="C1523" s="460">
        <f ca="1">(IF(OR($C1473&lt;&gt;"n/a",C1473&lt;&gt;"n/a"),IF(SUM(C1476:C1498)=0,0,IF((SUMPRODUCT(C1476:C1498,C1500:C1522)/SUM(C1476:C1498))&lt;0,1,(SUMPRODUCT(C1476:C1498,C1500:C1522)/SUM(C1476:C1498)))),"n/a"))</f>
        <v>0</v>
      </c>
      <c r="D1523" s="460">
        <f ca="1">(IF(OR($C1473&lt;&gt;"n/a",D1473&lt;&gt;"n/a"),IF(SUM(D1476:D1498)=0,0,IF((SUMPRODUCT(D1476:D1498,D1500:D1522)/SUM(D1476:D1498))&lt;0,1,(SUMPRODUCT(D1476:D1498,D1500:D1522)/SUM(D1476:D1498)))),"n/a"))</f>
        <v>0</v>
      </c>
      <c r="E1523" s="460">
        <f t="shared" ref="E1523:W1523" ca="1" si="2206">(IF(OR($C1473&lt;&gt;"n/a",E1473&lt;&gt;"n/a"),IF(SUM(E1476:E1498)=0,0,IF((SUMPRODUCT(E1476:E1498,E1500:E1522)/SUM(E1476:E1498))&lt;0,1,(SUMPRODUCT(E1476:E1498,E1500:E1522)/SUM(E1476:E1498)))),"n/a"))</f>
        <v>0</v>
      </c>
      <c r="F1523" s="460">
        <f t="shared" ca="1" si="2206"/>
        <v>0</v>
      </c>
      <c r="G1523" s="460">
        <f t="shared" ca="1" si="2206"/>
        <v>0</v>
      </c>
      <c r="H1523" s="460">
        <f t="shared" ca="1" si="2206"/>
        <v>0</v>
      </c>
      <c r="I1523" s="460">
        <f t="shared" ca="1" si="2206"/>
        <v>0</v>
      </c>
      <c r="J1523" s="460">
        <f t="shared" ca="1" si="2206"/>
        <v>0</v>
      </c>
      <c r="K1523" s="460">
        <f t="shared" ca="1" si="2206"/>
        <v>0</v>
      </c>
      <c r="L1523" s="460">
        <f t="shared" ca="1" si="2206"/>
        <v>0</v>
      </c>
      <c r="M1523" s="460">
        <f t="shared" ca="1" si="2206"/>
        <v>0</v>
      </c>
      <c r="N1523" s="460">
        <f t="shared" ca="1" si="2206"/>
        <v>0</v>
      </c>
      <c r="O1523" s="460">
        <f t="shared" ca="1" si="2206"/>
        <v>0</v>
      </c>
      <c r="P1523" s="460">
        <f t="shared" ca="1" si="2206"/>
        <v>0</v>
      </c>
      <c r="Q1523" s="460">
        <f t="shared" ca="1" si="2206"/>
        <v>0</v>
      </c>
      <c r="R1523" s="460">
        <f t="shared" ca="1" si="2206"/>
        <v>0</v>
      </c>
      <c r="S1523" s="460">
        <f t="shared" ca="1" si="2206"/>
        <v>0</v>
      </c>
      <c r="T1523" s="460">
        <f t="shared" ca="1" si="2206"/>
        <v>0</v>
      </c>
      <c r="U1523" s="460">
        <f t="shared" ca="1" si="2206"/>
        <v>0</v>
      </c>
      <c r="V1523" s="460">
        <f t="shared" ca="1" si="2206"/>
        <v>0</v>
      </c>
      <c r="W1523" s="460">
        <f t="shared" ca="1" si="2206"/>
        <v>0</v>
      </c>
      <c r="X1523" s="249"/>
      <c r="Y1523" s="249"/>
      <c r="Z1523" s="249"/>
      <c r="AA1523" s="249"/>
      <c r="AB1523" s="249"/>
    </row>
    <row r="1524" spans="1:28">
      <c r="A1524" s="249"/>
      <c r="B1524" s="249"/>
      <c r="C1524" s="395"/>
      <c r="D1524" s="395"/>
      <c r="E1524" s="395"/>
      <c r="F1524" s="395"/>
      <c r="G1524" s="395"/>
      <c r="H1524" s="395"/>
      <c r="I1524" s="395"/>
      <c r="J1524" s="395"/>
      <c r="K1524" s="395"/>
      <c r="L1524" s="395"/>
      <c r="M1524" s="395"/>
      <c r="N1524" s="395"/>
      <c r="O1524" s="395"/>
      <c r="P1524" s="395"/>
      <c r="Q1524" s="395"/>
      <c r="R1524" s="395"/>
      <c r="S1524" s="395"/>
      <c r="T1524" s="395"/>
      <c r="U1524" s="395"/>
      <c r="V1524" s="395"/>
      <c r="W1524" s="395"/>
      <c r="X1524" s="249"/>
      <c r="Y1524" s="249"/>
      <c r="Z1524" s="249"/>
      <c r="AA1524" s="249"/>
      <c r="AB1524" s="249"/>
    </row>
    <row r="1525" spans="1:28">
      <c r="A1525" s="72" t="s">
        <v>79</v>
      </c>
      <c r="B1525" s="142">
        <f>VLOOKUP($A1525,'RFM input'!$E$7:$F$56,2,FALSE)</f>
        <v>0</v>
      </c>
      <c r="C1525" s="402"/>
      <c r="D1525" s="402"/>
      <c r="E1525" s="403"/>
      <c r="F1525" s="403"/>
      <c r="G1525" s="403"/>
      <c r="H1525" s="403"/>
      <c r="I1525" s="403"/>
      <c r="J1525" s="403"/>
      <c r="K1525" s="403"/>
      <c r="L1525" s="403"/>
      <c r="M1525" s="403"/>
      <c r="N1525" s="403"/>
      <c r="O1525" s="403"/>
      <c r="P1525" s="403"/>
      <c r="Q1525" s="403"/>
      <c r="R1525" s="403"/>
      <c r="S1525" s="403"/>
      <c r="T1525" s="403"/>
      <c r="U1525" s="403"/>
      <c r="V1525" s="403"/>
      <c r="W1525" s="403"/>
      <c r="X1525" s="249"/>
      <c r="Y1525" s="249"/>
      <c r="Z1525" s="249"/>
      <c r="AA1525" s="249"/>
      <c r="AB1525" s="249"/>
    </row>
    <row r="1526" spans="1:28">
      <c r="A1526" s="378">
        <f>VALUE(REPLACE(A1525,1,12,""))</f>
        <v>29</v>
      </c>
      <c r="B1526" s="317" t="s">
        <v>195</v>
      </c>
      <c r="C1526" s="389">
        <f ca="1">OFFSET('RAB roll forward'!$H$1189,'RAB remaining lives'!A1526,0)</f>
        <v>0</v>
      </c>
      <c r="D1526" s="390">
        <f ca="1">OFFSET('RFM input'!H$222,$A1526,0)-OFFSET('RFM input'!H$276,$A1526,0)</f>
        <v>0</v>
      </c>
      <c r="E1526" s="390">
        <f ca="1">OFFSET('RFM input'!I$222,$A1526,0)-OFFSET('RFM input'!I$276,$A1526,0)</f>
        <v>0</v>
      </c>
      <c r="F1526" s="390">
        <f ca="1">OFFSET('RFM input'!J$222,$A1526,0)-OFFSET('RFM input'!J$276,$A1526,0)</f>
        <v>0</v>
      </c>
      <c r="G1526" s="390">
        <f ca="1">OFFSET('RFM input'!K$222,$A1526,0)-OFFSET('RFM input'!K$276,$A1526,0)</f>
        <v>0</v>
      </c>
      <c r="H1526" s="390">
        <f ca="1">OFFSET('RFM input'!L$222,$A1526,0)-OFFSET('RFM input'!L$276,$A1526,0)</f>
        <v>0</v>
      </c>
      <c r="I1526" s="390">
        <f ca="1">OFFSET('RFM input'!M$222,$A1526,0)-OFFSET('RFM input'!M$276,$A1526,0)</f>
        <v>0</v>
      </c>
      <c r="J1526" s="390">
        <f ca="1">OFFSET('RFM input'!N$222,$A1526,0)-OFFSET('RFM input'!N$276,$A1526,0)</f>
        <v>0</v>
      </c>
      <c r="K1526" s="390">
        <f ca="1">OFFSET('RFM input'!O$222,$A1526,0)-OFFSET('RFM input'!O$276,$A1526,0)</f>
        <v>0</v>
      </c>
      <c r="L1526" s="390">
        <f ca="1">OFFSET('RFM input'!P$222,$A1526,0)-OFFSET('RFM input'!P$276,$A1526,0)</f>
        <v>0</v>
      </c>
      <c r="M1526" s="390">
        <f ca="1">OFFSET('RFM input'!Q$222,$A1526,0)-OFFSET('RFM input'!Q$276,$A1526,0)</f>
        <v>0</v>
      </c>
      <c r="N1526" s="390"/>
      <c r="O1526" s="390"/>
      <c r="P1526" s="390"/>
      <c r="Q1526" s="390"/>
      <c r="R1526" s="390"/>
      <c r="S1526" s="390"/>
      <c r="T1526" s="390"/>
      <c r="U1526" s="390"/>
      <c r="V1526" s="390"/>
      <c r="W1526" s="390"/>
      <c r="X1526" s="249"/>
      <c r="Y1526" s="249"/>
      <c r="Z1526" s="249"/>
      <c r="AA1526" s="249"/>
      <c r="AB1526" s="249"/>
    </row>
    <row r="1527" spans="1:28">
      <c r="A1527" s="249"/>
      <c r="B1527" s="249" t="s">
        <v>325</v>
      </c>
      <c r="C1527" s="391">
        <f ca="1">OFFSET('RFM input'!$K$6,'RAB remaining lives'!$A1526,0)</f>
        <v>0</v>
      </c>
      <c r="D1527" s="390">
        <f ca="1">OFFSET('RFM input'!$L$6,'RAB remaining lives'!$A1526,0)</f>
        <v>0</v>
      </c>
      <c r="E1527" s="390">
        <f ca="1">OFFSET('RFM input'!$L$6,'RAB remaining lives'!$A1526,0)</f>
        <v>0</v>
      </c>
      <c r="F1527" s="390">
        <f ca="1">OFFSET('RFM input'!$L$6,'RAB remaining lives'!$A1526,0)</f>
        <v>0</v>
      </c>
      <c r="G1527" s="390">
        <f ca="1">OFFSET('RFM input'!$L$6,'RAB remaining lives'!$A1526,0)</f>
        <v>0</v>
      </c>
      <c r="H1527" s="390">
        <f ca="1">OFFSET('RFM input'!$L$6,'RAB remaining lives'!$A1526,0)</f>
        <v>0</v>
      </c>
      <c r="I1527" s="390">
        <f ca="1">OFFSET('RFM input'!$L$6,'RAB remaining lives'!$A1526,0)</f>
        <v>0</v>
      </c>
      <c r="J1527" s="390">
        <f ca="1">OFFSET('RFM input'!$L$6,'RAB remaining lives'!$A1526,0)</f>
        <v>0</v>
      </c>
      <c r="K1527" s="390">
        <f ca="1">OFFSET('RFM input'!$L$6,'RAB remaining lives'!$A1526,0)</f>
        <v>0</v>
      </c>
      <c r="L1527" s="390">
        <f ca="1">OFFSET('RFM input'!$L$6,'RAB remaining lives'!$A1526,0)</f>
        <v>0</v>
      </c>
      <c r="M1527" s="390">
        <f ca="1">OFFSET('RFM input'!$L$6,'RAB remaining lives'!$A1526,0)</f>
        <v>0</v>
      </c>
      <c r="N1527" s="390"/>
      <c r="O1527" s="390"/>
      <c r="P1527" s="390"/>
      <c r="Q1527" s="390"/>
      <c r="R1527" s="390"/>
      <c r="S1527" s="390"/>
      <c r="T1527" s="390"/>
      <c r="U1527" s="390"/>
      <c r="V1527" s="390"/>
      <c r="W1527" s="390"/>
      <c r="X1527" s="249"/>
      <c r="Y1527" s="249"/>
      <c r="Z1527" s="249"/>
      <c r="AA1527" s="249"/>
      <c r="AB1527" s="249"/>
    </row>
    <row r="1528" spans="1:28">
      <c r="A1528" s="249"/>
      <c r="B1528" s="286" t="s">
        <v>299</v>
      </c>
      <c r="C1528" s="392"/>
      <c r="D1528" s="393">
        <f ca="1">IF(D$6=(OFFSET('RFM input'!$G$60,0,'RFM input'!$AA$7)),OFFSET('RFM input'!$H$454,$A1526,0),0)</f>
        <v>0</v>
      </c>
      <c r="E1528" s="390">
        <f ca="1">IF(E$6=(OFFSET('RFM input'!$G$60,0,'RFM input'!$AA$7)),OFFSET('RFM input'!$H$454,$A1526,0),0)</f>
        <v>0</v>
      </c>
      <c r="F1528" s="390">
        <f ca="1">IF(F$6=(OFFSET('RFM input'!$G$60,0,'RFM input'!$AA$7)),OFFSET('RFM input'!$H$454,$A1526,0),0)</f>
        <v>0</v>
      </c>
      <c r="G1528" s="390">
        <f ca="1">IF(G$6=(OFFSET('RFM input'!$G$60,0,'RFM input'!$AA$7)),OFFSET('RFM input'!$H$454,$A1526,0),0)</f>
        <v>0</v>
      </c>
      <c r="H1528" s="390">
        <f ca="1">IF(H$6=(OFFSET('RFM input'!$G$60,0,'RFM input'!$AA$7)),OFFSET('RFM input'!$H$454,$A1526,0),0)</f>
        <v>0</v>
      </c>
      <c r="I1528" s="390">
        <f ca="1">IF(I$6=(OFFSET('RFM input'!$G$60,0,'RFM input'!$AA$7)),OFFSET('RFM input'!$H$454,$A1526,0),0)</f>
        <v>0</v>
      </c>
      <c r="J1528" s="390">
        <f ca="1">IF(J$6=(OFFSET('RFM input'!$G$60,0,'RFM input'!$AA$7)),OFFSET('RFM input'!$H$454,$A1526,0),0)</f>
        <v>0</v>
      </c>
      <c r="K1528" s="390">
        <f ca="1">IF(K$6=(OFFSET('RFM input'!$G$60,0,'RFM input'!$AA$7)),OFFSET('RFM input'!$H$454,$A1526,0),0)</f>
        <v>0</v>
      </c>
      <c r="L1528" s="390">
        <f ca="1">IF(L$6=(OFFSET('RFM input'!$G$60,0,'RFM input'!$AA$7)),OFFSET('RFM input'!$H$454,$A1526,0),0)</f>
        <v>0</v>
      </c>
      <c r="M1528" s="390">
        <f ca="1">IF(M$6=(OFFSET('RFM input'!$G$60,0,'RFM input'!$AA$7)),OFFSET('RFM input'!$H$454,$A1526,0),0)</f>
        <v>0</v>
      </c>
      <c r="N1528" s="390"/>
      <c r="O1528" s="390"/>
      <c r="P1528" s="390"/>
      <c r="Q1528" s="390"/>
      <c r="R1528" s="390"/>
      <c r="S1528" s="390"/>
      <c r="T1528" s="390"/>
      <c r="U1528" s="390"/>
      <c r="V1528" s="390"/>
      <c r="W1528" s="390"/>
      <c r="X1528" s="249"/>
      <c r="Y1528" s="249"/>
      <c r="Z1528" s="249"/>
      <c r="AA1528" s="249"/>
      <c r="AB1528" s="249"/>
    </row>
    <row r="1529" spans="1:28">
      <c r="A1529" s="249"/>
      <c r="B1529" s="325" t="s">
        <v>306</v>
      </c>
      <c r="C1529" s="392"/>
      <c r="D1529" s="391">
        <f ca="1">IF(D$6=(OFFSET('RFM input'!$G$60,0,'RFM input'!$AA$7)),OFFSET('RFM input'!$J$454,$A1526,0),0)</f>
        <v>0</v>
      </c>
      <c r="E1529" s="394">
        <f ca="1">IF(E$6=(OFFSET('RFM input'!$G$60,0,'RFM input'!$AA$7)),OFFSET('RFM input'!$J$454,$A1526,0),0)</f>
        <v>0</v>
      </c>
      <c r="F1529" s="394">
        <f ca="1">IF(F$6=(OFFSET('RFM input'!$G$60,0,'RFM input'!$AA$7)),OFFSET('RFM input'!$J$454,$A1526,0),0)</f>
        <v>0</v>
      </c>
      <c r="G1529" s="394">
        <f ca="1">IF(G$6=(OFFSET('RFM input'!$G$60,0,'RFM input'!$AA$7)),OFFSET('RFM input'!$J$454,$A1526,0),0)</f>
        <v>0</v>
      </c>
      <c r="H1529" s="394">
        <f ca="1">IF(H$6=(OFFSET('RFM input'!$G$60,0,'RFM input'!$AA$7)),OFFSET('RFM input'!$J$454,$A1526,0),0)</f>
        <v>0</v>
      </c>
      <c r="I1529" s="394">
        <f ca="1">IF(I$6=(OFFSET('RFM input'!$G$60,0,'RFM input'!$AA$7)),OFFSET('RFM input'!$J$454,$A1526,0),0)</f>
        <v>0</v>
      </c>
      <c r="J1529" s="394">
        <f ca="1">IF(J$6=(OFFSET('RFM input'!$G$60,0,'RFM input'!$AA$7)),OFFSET('RFM input'!$J$454,$A1526,0),0)</f>
        <v>0</v>
      </c>
      <c r="K1529" s="394">
        <f ca="1">IF(K$6=(OFFSET('RFM input'!$G$60,0,'RFM input'!$AA$7)),OFFSET('RFM input'!$J$454,$A1526,0),0)</f>
        <v>0</v>
      </c>
      <c r="L1529" s="394">
        <f ca="1">IF(L$6=(OFFSET('RFM input'!$G$60,0,'RFM input'!$AA$7)),OFFSET('RFM input'!$J$454,$A1526,0),0)</f>
        <v>0</v>
      </c>
      <c r="M1529" s="394">
        <f ca="1">IF(M$6=(OFFSET('RFM input'!$G$60,0,'RFM input'!$AA$7)),OFFSET('RFM input'!$J$454,$A1526,0),0)</f>
        <v>0</v>
      </c>
      <c r="N1529" s="394"/>
      <c r="O1529" s="394"/>
      <c r="P1529" s="394"/>
      <c r="Q1529" s="394"/>
      <c r="R1529" s="394"/>
      <c r="S1529" s="394"/>
      <c r="T1529" s="394"/>
      <c r="U1529" s="394"/>
      <c r="V1529" s="394"/>
      <c r="W1529" s="394"/>
      <c r="X1529" s="249"/>
      <c r="Y1529" s="249"/>
      <c r="Z1529" s="249"/>
      <c r="AA1529" s="249"/>
      <c r="AB1529" s="249"/>
    </row>
    <row r="1530" spans="1:28" hidden="1" outlineLevel="1">
      <c r="A1530" s="459">
        <v>-1</v>
      </c>
      <c r="B1530" s="309" t="s">
        <v>297</v>
      </c>
      <c r="C1530" s="395"/>
      <c r="D1530" s="395">
        <f t="shared" ref="D1530" ca="1" si="2207">IF(D1554="n/a",0,IF(AND(D1528=0,C1530=0),0,
IF(AND(D1528&lt;&gt;0,C1530=0),(D1528/D$10),
IF(AND(D1529&lt;&gt;0,C1530&lt;&gt;0),(C1530-(C1530/C1554))+(D1528/D$10),
IF(C1554&lt;1,0,(C1530-(C1530/C1554)))))))</f>
        <v>0</v>
      </c>
      <c r="E1530" s="395">
        <f t="shared" ref="E1530" ca="1" si="2208">IF(E1554="n/a",0,IF(AND(E1528=0,D1530=0),0,
IF(AND(E1528&lt;&gt;0,D1530=0),(E1528/E$10),
IF(AND(E1529&lt;&gt;0,D1530&lt;&gt;0),(D1530-(D1530/D1554))+(E1528/E$10),
IF(D1554&lt;1,0,(D1530-(D1530/D1554)))))))</f>
        <v>0</v>
      </c>
      <c r="F1530" s="395">
        <f t="shared" ref="F1530" ca="1" si="2209">IF(F1554="n/a",0,IF(AND(F1528=0,E1530=0),0,
IF(AND(F1528&lt;&gt;0,E1530=0),(F1528/F$10),
IF(AND(F1529&lt;&gt;0,E1530&lt;&gt;0),(E1530-(E1530/E1554))+(F1528/F$10),
IF(E1554&lt;1,0,(E1530-(E1530/E1554)))))))</f>
        <v>0</v>
      </c>
      <c r="G1530" s="395">
        <f t="shared" ref="G1530" ca="1" si="2210">IF(G1554="n/a",0,IF(AND(G1528=0,F1530=0),0,
IF(AND(G1528&lt;&gt;0,F1530=0),(G1528/G$10),
IF(AND(G1529&lt;&gt;0,F1530&lt;&gt;0),(F1530-(F1530/F1554))+(G1528/G$10),
IF(F1554&lt;1,0,(F1530-(F1530/F1554)))))))</f>
        <v>0</v>
      </c>
      <c r="H1530" s="395">
        <f ca="1">IF(H1554="n/a",0,IF(AND(H1528=0,G1530=0),0,
IF(AND(H1528&lt;&gt;0,G1530=0),(H1528/H$10),
IF(AND(H1529&lt;&gt;0,G1530&lt;&gt;0),(G1530-(G1530/G1554))+(H1528/H$10),
IF(G1554&lt;1,0,(G1530-(G1530/G1554)))))))</f>
        <v>0</v>
      </c>
      <c r="I1530" s="395">
        <f t="shared" ref="I1530" ca="1" si="2211">IF(I1554="n/a",0,IF(AND(I1528=0,H1530=0),0,
IF(AND(I1528&lt;&gt;0,H1530=0),(I1528/I$10),
IF(AND(I1529&lt;&gt;0,H1530&lt;&gt;0),(H1530-(H1530/H1554))+(I1528/I$10),
IF(H1554&lt;1,0,(H1530-(H1530/H1554)))))))</f>
        <v>0</v>
      </c>
      <c r="J1530" s="395">
        <f t="shared" ref="J1530" ca="1" si="2212">IF(J1554="n/a",0,IF(AND(J1528=0,I1530=0),0,
IF(AND(J1528&lt;&gt;0,I1530=0),(J1528/J$10),
IF(AND(J1529&lt;&gt;0,I1530&lt;&gt;0),(I1530-(I1530/I1554))+(J1528/J$10),
IF(I1554&lt;1,0,(I1530-(I1530/I1554)))))))</f>
        <v>0</v>
      </c>
      <c r="K1530" s="395">
        <f t="shared" ref="K1530" ca="1" si="2213">IF(K1554="n/a",0,IF(AND(K1528=0,J1530=0),0,
IF(AND(K1528&lt;&gt;0,J1530=0),(K1528/K$10),
IF(AND(K1529&lt;&gt;0,J1530&lt;&gt;0),(J1530-(J1530/J1554))+(K1528/K$10),
IF(J1554&lt;1,0,(J1530-(J1530/J1554)))))))</f>
        <v>0</v>
      </c>
      <c r="L1530" s="395">
        <f t="shared" ref="L1530" ca="1" si="2214">IF(L1554="n/a",0,IF(AND(L1528=0,K1530=0),0,
IF(AND(L1528&lt;&gt;0,K1530=0),(L1528/L$10),
IF(AND(L1529&lt;&gt;0,K1530&lt;&gt;0),(K1530-(K1530/K1554))+(L1528/L$10),
IF(K1554&lt;1,0,(K1530-(K1530/K1554)))))))</f>
        <v>0</v>
      </c>
      <c r="M1530" s="395">
        <f t="shared" ref="M1530" ca="1" si="2215">IF(M1554="n/a",0,IF(AND(M1528=0,L1530=0),0,
IF(AND(M1528&lt;&gt;0,L1530=0),(M1528/M$10),
IF(AND(M1529&lt;&gt;0,L1530&lt;&gt;0),(L1530-(L1530/L1554))+(M1528/M$10),
IF(L1554&lt;1,0,(L1530-(L1530/L1554)))))))</f>
        <v>0</v>
      </c>
      <c r="N1530" s="395">
        <f t="shared" ref="N1530" ca="1" si="2216">IF(N1554="n/a",0,IF(AND(N1528=0,M1530=0),0,
IF(AND(N1528&lt;&gt;0,M1530=0),(N1528/N$10),
IF(AND(N1529&lt;&gt;0,M1530&lt;&gt;0),(M1530-(M1530/M1554))+(N1528/N$10),
IF(M1554&lt;1,0,(M1530-(M1530/M1554)))))))</f>
        <v>0</v>
      </c>
      <c r="O1530" s="395">
        <f t="shared" ref="O1530" ca="1" si="2217">IF(O1554="n/a",0,IF(AND(O1528=0,N1530=0),0,
IF(AND(O1528&lt;&gt;0,N1530=0),(O1528/O$10),
IF(AND(O1529&lt;&gt;0,N1530&lt;&gt;0),(N1530-(N1530/N1554))+(O1528/O$10),
IF(N1554&lt;1,0,(N1530-(N1530/N1554)))))))</f>
        <v>0</v>
      </c>
      <c r="P1530" s="395">
        <f t="shared" ref="P1530" ca="1" si="2218">IF(P1554="n/a",0,IF(AND(P1528=0,O1530=0),0,
IF(AND(P1528&lt;&gt;0,O1530=0),(P1528/P$10),
IF(AND(P1529&lt;&gt;0,O1530&lt;&gt;0),(O1530-(O1530/O1554))+(P1528/P$10),
IF(O1554&lt;1,0,(O1530-(O1530/O1554)))))))</f>
        <v>0</v>
      </c>
      <c r="Q1530" s="395">
        <f t="shared" ref="Q1530" ca="1" si="2219">IF(Q1554="n/a",0,IF(AND(Q1528=0,P1530=0),0,
IF(AND(Q1528&lt;&gt;0,P1530=0),(Q1528/Q$10),
IF(AND(Q1529&lt;&gt;0,P1530&lt;&gt;0),(P1530-(P1530/P1554))+(Q1528/Q$10),
IF(P1554&lt;1,0,(P1530-(P1530/P1554)))))))</f>
        <v>0</v>
      </c>
      <c r="R1530" s="395">
        <f t="shared" ref="R1530" ca="1" si="2220">IF(R1554="n/a",0,IF(AND(R1528=0,Q1530=0),0,
IF(AND(R1528&lt;&gt;0,Q1530=0),(R1528/R$10),
IF(AND(R1529&lt;&gt;0,Q1530&lt;&gt;0),(Q1530-(Q1530/Q1554))+(R1528/R$10),
IF(Q1554&lt;1,0,(Q1530-(Q1530/Q1554)))))))</f>
        <v>0</v>
      </c>
      <c r="S1530" s="395">
        <f t="shared" ref="S1530" ca="1" si="2221">IF(S1554="n/a",0,IF(AND(S1528=0,R1530=0),0,
IF(AND(S1528&lt;&gt;0,R1530=0),(S1528/S$10),
IF(AND(S1529&lt;&gt;0,R1530&lt;&gt;0),(R1530-(R1530/R1554))+(S1528/S$10),
IF(R1554&lt;1,0,(R1530-(R1530/R1554)))))))</f>
        <v>0</v>
      </c>
      <c r="T1530" s="395">
        <f t="shared" ref="T1530" ca="1" si="2222">IF(T1554="n/a",0,IF(AND(T1528=0,S1530=0),0,
IF(AND(T1528&lt;&gt;0,S1530=0),(T1528/T$10),
IF(AND(T1529&lt;&gt;0,S1530&lt;&gt;0),(S1530-(S1530/S1554))+(T1528/T$10),
IF(S1554&lt;1,0,(S1530-(S1530/S1554)))))))</f>
        <v>0</v>
      </c>
      <c r="U1530" s="395">
        <f t="shared" ref="U1530" ca="1" si="2223">IF(U1554="n/a",0,IF(AND(U1528=0,T1530=0),0,
IF(AND(U1528&lt;&gt;0,T1530=0),(U1528/U$10),
IF(AND(U1529&lt;&gt;0,T1530&lt;&gt;0),(T1530-(T1530/T1554))+(U1528/U$10),
IF(T1554&lt;1,0,(T1530-(T1530/T1554)))))))</f>
        <v>0</v>
      </c>
      <c r="V1530" s="395">
        <f t="shared" ref="V1530" ca="1" si="2224">IF(V1554="n/a",0,IF(AND(V1528=0,U1530=0),0,
IF(AND(V1528&lt;&gt;0,U1530=0),(V1528/V$10),
IF(AND(V1529&lt;&gt;0,U1530&lt;&gt;0),(U1530-(U1530/U1554))+(V1528/V$10),
IF(U1554&lt;1,0,(U1530-(U1530/U1554)))))))</f>
        <v>0</v>
      </c>
      <c r="W1530" s="395">
        <f t="shared" ref="W1530" ca="1" si="2225">IF(W1554="n/a",0,IF(AND(W1528=0,V1530=0),0,
IF(AND(W1528&lt;&gt;0,V1530=0),(W1528/W$10),
IF(AND(W1529&lt;&gt;0,V1530&lt;&gt;0),(V1530-(V1530/V1554))+(W1528/W$10),
IF(V1554&lt;1,0,(V1530-(V1530/V1554)))))))</f>
        <v>0</v>
      </c>
      <c r="X1530" s="249"/>
      <c r="Y1530" s="249"/>
      <c r="Z1530" s="249"/>
      <c r="AA1530" s="249"/>
      <c r="AB1530" s="249"/>
    </row>
    <row r="1531" spans="1:28" hidden="1" outlineLevel="1">
      <c r="A1531" s="331">
        <v>0</v>
      </c>
      <c r="B1531" s="309" t="s">
        <v>194</v>
      </c>
      <c r="C1531" s="395">
        <f ca="1">C1526/C$10</f>
        <v>0</v>
      </c>
      <c r="D1531" s="395">
        <f ca="1">IF(C1555="n/a",C1531,IFERROR(IF((OFFSET($C1531,0,$A1531))&lt;0,
MIN(0,C1531-(OFFSET($C1531,0,$A1531)/(OFFSET($C1526,-$A1530,$A1531)))),
MAX(0,C1531-(OFFSET($C1531,0,$A1531)/(OFFSET($C1526,-$A1530,$A1531))))),0))</f>
        <v>0</v>
      </c>
      <c r="E1531" s="395">
        <f t="shared" ref="E1531" ca="1" si="2226">IF(D1555="n/a",D1531,IFERROR(IF((OFFSET($C1531,0,$A1531))&lt;0,
MIN(0,D1531-(OFFSET($C1531,0,$A1531)/(OFFSET($C1526,-$A1530,$A1531)))),
MAX(0,D1531-(OFFSET($C1531,0,$A1531)/(OFFSET($C1526,-$A1530,$A1531))))),0))</f>
        <v>0</v>
      </c>
      <c r="F1531" s="395">
        <f t="shared" ref="F1531:F1532" ca="1" si="2227">IF(E1555="n/a",E1531,IFERROR(IF((OFFSET($C1531,0,$A1531))&lt;0,
MIN(0,E1531-(OFFSET($C1531,0,$A1531)/(OFFSET($C1526,-$A1530,$A1531)))),
MAX(0,E1531-(OFFSET($C1531,0,$A1531)/(OFFSET($C1526,-$A1530,$A1531))))),0))</f>
        <v>0</v>
      </c>
      <c r="G1531" s="395">
        <f t="shared" ref="G1531:G1533" ca="1" si="2228">IF(F1555="n/a",F1531,IFERROR(IF((OFFSET($C1531,0,$A1531))&lt;0,
MIN(0,F1531-(OFFSET($C1531,0,$A1531)/(OFFSET($C1526,-$A1530,$A1531)))),
MAX(0,F1531-(OFFSET($C1531,0,$A1531)/(OFFSET($C1526,-$A1530,$A1531))))),0))</f>
        <v>0</v>
      </c>
      <c r="H1531" s="395">
        <f t="shared" ref="H1531:H1534" ca="1" si="2229">IF(G1555="n/a",G1531,IFERROR(IF((OFFSET($C1531,0,$A1531))&lt;0,
MIN(0,G1531-(OFFSET($C1531,0,$A1531)/(OFFSET($C1526,-$A1530,$A1531)))),
MAX(0,G1531-(OFFSET($C1531,0,$A1531)/(OFFSET($C1526,-$A1530,$A1531))))),0))</f>
        <v>0</v>
      </c>
      <c r="I1531" s="395">
        <f t="shared" ref="I1531:I1535" ca="1" si="2230">IF(H1555="n/a",H1531,IFERROR(IF((OFFSET($C1531,0,$A1531))&lt;0,
MIN(0,H1531-(OFFSET($C1531,0,$A1531)/(OFFSET($C1526,-$A1530,$A1531)))),
MAX(0,H1531-(OFFSET($C1531,0,$A1531)/(OFFSET($C1526,-$A1530,$A1531))))),0))</f>
        <v>0</v>
      </c>
      <c r="J1531" s="395">
        <f t="shared" ref="J1531:J1536" ca="1" si="2231">IF(I1555="n/a",I1531,IFERROR(IF((OFFSET($C1531,0,$A1531))&lt;0,
MIN(0,I1531-(OFFSET($C1531,0,$A1531)/(OFFSET($C1526,-$A1530,$A1531)))),
MAX(0,I1531-(OFFSET($C1531,0,$A1531)/(OFFSET($C1526,-$A1530,$A1531))))),0))</f>
        <v>0</v>
      </c>
      <c r="K1531" s="395">
        <f t="shared" ref="K1531:K1537" ca="1" si="2232">IF(J1555="n/a",J1531,IFERROR(IF((OFFSET($C1531,0,$A1531))&lt;0,
MIN(0,J1531-(OFFSET($C1531,0,$A1531)/(OFFSET($C1526,-$A1530,$A1531)))),
MAX(0,J1531-(OFFSET($C1531,0,$A1531)/(OFFSET($C1526,-$A1530,$A1531))))),0))</f>
        <v>0</v>
      </c>
      <c r="L1531" s="395">
        <f t="shared" ref="L1531:L1538" ca="1" si="2233">IF(K1555="n/a",K1531,IFERROR(IF((OFFSET($C1531,0,$A1531))&lt;0,
MIN(0,K1531-(OFFSET($C1531,0,$A1531)/(OFFSET($C1526,-$A1530,$A1531)))),
MAX(0,K1531-(OFFSET($C1531,0,$A1531)/(OFFSET($C1526,-$A1530,$A1531))))),0))</f>
        <v>0</v>
      </c>
      <c r="M1531" s="395">
        <f t="shared" ref="M1531:M1539" ca="1" si="2234">IF(L1555="n/a",L1531,IFERROR(IF((OFFSET($C1531,0,$A1531))&lt;0,
MIN(0,L1531-(OFFSET($C1531,0,$A1531)/(OFFSET($C1526,-$A1530,$A1531)))),
MAX(0,L1531-(OFFSET($C1531,0,$A1531)/(OFFSET($C1526,-$A1530,$A1531))))),0))</f>
        <v>0</v>
      </c>
      <c r="N1531" s="395">
        <f t="shared" ref="N1531:N1540" ca="1" si="2235">IF(M1555="n/a",M1531,IFERROR(IF((OFFSET($C1531,0,$A1531))&lt;0,
MIN(0,M1531-(OFFSET($C1531,0,$A1531)/(OFFSET($C1526,-$A1530,$A1531)))),
MAX(0,M1531-(OFFSET($C1531,0,$A1531)/(OFFSET($C1526,-$A1530,$A1531))))),0))</f>
        <v>0</v>
      </c>
      <c r="O1531" s="395">
        <f t="shared" ref="O1531:O1541" ca="1" si="2236">IF(N1555="n/a",N1531,IFERROR(IF((OFFSET($C1531,0,$A1531))&lt;0,
MIN(0,N1531-(OFFSET($C1531,0,$A1531)/(OFFSET($C1526,-$A1530,$A1531)))),
MAX(0,N1531-(OFFSET($C1531,0,$A1531)/(OFFSET($C1526,-$A1530,$A1531))))),0))</f>
        <v>0</v>
      </c>
      <c r="P1531" s="395">
        <f t="shared" ref="P1531:P1542" ca="1" si="2237">IF(O1555="n/a",O1531,IFERROR(IF((OFFSET($C1531,0,$A1531))&lt;0,
MIN(0,O1531-(OFFSET($C1531,0,$A1531)/(OFFSET($C1526,-$A1530,$A1531)))),
MAX(0,O1531-(OFFSET($C1531,0,$A1531)/(OFFSET($C1526,-$A1530,$A1531))))),0))</f>
        <v>0</v>
      </c>
      <c r="Q1531" s="395">
        <f t="shared" ref="Q1531:Q1543" ca="1" si="2238">IF(P1555="n/a",P1531,IFERROR(IF((OFFSET($C1531,0,$A1531))&lt;0,
MIN(0,P1531-(OFFSET($C1531,0,$A1531)/(OFFSET($C1526,-$A1530,$A1531)))),
MAX(0,P1531-(OFFSET($C1531,0,$A1531)/(OFFSET($C1526,-$A1530,$A1531))))),0))</f>
        <v>0</v>
      </c>
      <c r="R1531" s="395">
        <f t="shared" ref="R1531:R1544" ca="1" si="2239">IF(Q1555="n/a",Q1531,IFERROR(IF((OFFSET($C1531,0,$A1531))&lt;0,
MIN(0,Q1531-(OFFSET($C1531,0,$A1531)/(OFFSET($C1526,-$A1530,$A1531)))),
MAX(0,Q1531-(OFFSET($C1531,0,$A1531)/(OFFSET($C1526,-$A1530,$A1531))))),0))</f>
        <v>0</v>
      </c>
      <c r="S1531" s="395">
        <f t="shared" ref="S1531:S1545" ca="1" si="2240">IF(R1555="n/a",R1531,IFERROR(IF((OFFSET($C1531,0,$A1531))&lt;0,
MIN(0,R1531-(OFFSET($C1531,0,$A1531)/(OFFSET($C1526,-$A1530,$A1531)))),
MAX(0,R1531-(OFFSET($C1531,0,$A1531)/(OFFSET($C1526,-$A1530,$A1531))))),0))</f>
        <v>0</v>
      </c>
      <c r="T1531" s="395">
        <f t="shared" ref="T1531:T1546" ca="1" si="2241">IF(S1555="n/a",S1531,IFERROR(IF((OFFSET($C1531,0,$A1531))&lt;0,
MIN(0,S1531-(OFFSET($C1531,0,$A1531)/(OFFSET($C1526,-$A1530,$A1531)))),
MAX(0,S1531-(OFFSET($C1531,0,$A1531)/(OFFSET($C1526,-$A1530,$A1531))))),0))</f>
        <v>0</v>
      </c>
      <c r="U1531" s="395">
        <f t="shared" ref="U1531:U1547" ca="1" si="2242">IF(T1555="n/a",T1531,IFERROR(IF((OFFSET($C1531,0,$A1531))&lt;0,
MIN(0,T1531-(OFFSET($C1531,0,$A1531)/(OFFSET($C1526,-$A1530,$A1531)))),
MAX(0,T1531-(OFFSET($C1531,0,$A1531)/(OFFSET($C1526,-$A1530,$A1531))))),0))</f>
        <v>0</v>
      </c>
      <c r="V1531" s="395">
        <f t="shared" ref="V1531:V1548" ca="1" si="2243">IF(U1555="n/a",U1531,IFERROR(IF((OFFSET($C1531,0,$A1531))&lt;0,
MIN(0,U1531-(OFFSET($C1531,0,$A1531)/(OFFSET($C1526,-$A1530,$A1531)))),
MAX(0,U1531-(OFFSET($C1531,0,$A1531)/(OFFSET($C1526,-$A1530,$A1531))))),0))</f>
        <v>0</v>
      </c>
      <c r="W1531" s="395">
        <f t="shared" ref="W1531:W1549" ca="1" si="2244">IF(V1555="n/a",V1531,IFERROR(IF((OFFSET($C1531,0,$A1531))&lt;0,
MIN(0,V1531-(OFFSET($C1531,0,$A1531)/(OFFSET($C1526,-$A1530,$A1531)))),
MAX(0,V1531-(OFFSET($C1531,0,$A1531)/(OFFSET($C1526,-$A1530,$A1531))))),0))</f>
        <v>0</v>
      </c>
      <c r="X1531" s="249"/>
      <c r="Y1531" s="249"/>
      <c r="Z1531" s="249"/>
      <c r="AA1531" s="249"/>
      <c r="AB1531" s="249"/>
    </row>
    <row r="1532" spans="1:28" hidden="1" outlineLevel="1">
      <c r="A1532" s="331">
        <v>1</v>
      </c>
      <c r="B1532" s="309" t="str">
        <f t="shared" ref="B1532:B1550" ca="1" si="2245">"Depreciated Net Capex "&amp;OFFSET($C$6,0,A1532)</f>
        <v>Depreciated Net Capex 2013</v>
      </c>
      <c r="C1532" s="396"/>
      <c r="D1532" s="397">
        <f ca="1">(D1526*((1+D$11)^0.5)/D$10)</f>
        <v>0</v>
      </c>
      <c r="E1532" s="395">
        <f ca="1">IF(D1556="n/a",D1532,IFERROR(IF((OFFSET($C1532,0,$A1532))&lt;0,
MIN(0,D1532-(OFFSET($C1532,0,$A1532)/(OFFSET($C1527,-$A1531,$A1532)))),
MAX(0,D1532-(OFFSET($C1532,0,$A1532)/(OFFSET($C1527,-$A1531,$A1532))))),0))</f>
        <v>0</v>
      </c>
      <c r="F1532" s="395">
        <f t="shared" ca="1" si="2227"/>
        <v>0</v>
      </c>
      <c r="G1532" s="395">
        <f t="shared" ca="1" si="2228"/>
        <v>0</v>
      </c>
      <c r="H1532" s="395">
        <f t="shared" ca="1" si="2229"/>
        <v>0</v>
      </c>
      <c r="I1532" s="395">
        <f t="shared" ca="1" si="2230"/>
        <v>0</v>
      </c>
      <c r="J1532" s="395">
        <f t="shared" ca="1" si="2231"/>
        <v>0</v>
      </c>
      <c r="K1532" s="395">
        <f t="shared" ca="1" si="2232"/>
        <v>0</v>
      </c>
      <c r="L1532" s="395">
        <f t="shared" ca="1" si="2233"/>
        <v>0</v>
      </c>
      <c r="M1532" s="395">
        <f t="shared" ca="1" si="2234"/>
        <v>0</v>
      </c>
      <c r="N1532" s="395">
        <f t="shared" ca="1" si="2235"/>
        <v>0</v>
      </c>
      <c r="O1532" s="395">
        <f t="shared" ca="1" si="2236"/>
        <v>0</v>
      </c>
      <c r="P1532" s="395">
        <f t="shared" ca="1" si="2237"/>
        <v>0</v>
      </c>
      <c r="Q1532" s="395">
        <f t="shared" ca="1" si="2238"/>
        <v>0</v>
      </c>
      <c r="R1532" s="395">
        <f t="shared" ca="1" si="2239"/>
        <v>0</v>
      </c>
      <c r="S1532" s="395">
        <f t="shared" ca="1" si="2240"/>
        <v>0</v>
      </c>
      <c r="T1532" s="395">
        <f t="shared" ca="1" si="2241"/>
        <v>0</v>
      </c>
      <c r="U1532" s="395">
        <f t="shared" ca="1" si="2242"/>
        <v>0</v>
      </c>
      <c r="V1532" s="395">
        <f t="shared" ca="1" si="2243"/>
        <v>0</v>
      </c>
      <c r="W1532" s="395">
        <f t="shared" ca="1" si="2244"/>
        <v>0</v>
      </c>
      <c r="X1532" s="249"/>
      <c r="Y1532" s="249"/>
      <c r="Z1532" s="249"/>
      <c r="AA1532" s="249"/>
      <c r="AB1532" s="249"/>
    </row>
    <row r="1533" spans="1:28" hidden="1" outlineLevel="1">
      <c r="A1533" s="331">
        <v>2</v>
      </c>
      <c r="B1533" s="309" t="str">
        <f t="shared" ca="1" si="2245"/>
        <v>Depreciated Net Capex 2014</v>
      </c>
      <c r="C1533" s="398"/>
      <c r="D1533" s="399"/>
      <c r="E1533" s="397">
        <f ca="1">(E1526*((1+E$11)^0.5)/E$10)</f>
        <v>0</v>
      </c>
      <c r="F1533" s="395">
        <f ca="1">IF(E1557="n/a",E1533,IFERROR(IF((OFFSET($C1533,0,$A1533))&lt;0,
MIN(0,E1533-(OFFSET($C1533,0,$A1533)/(OFFSET($C1528,-$A1532,$A1533)))),
MAX(0,E1533-(OFFSET($C1533,0,$A1533)/(OFFSET($C1528,-$A1532,$A1533))))),0))</f>
        <v>0</v>
      </c>
      <c r="G1533" s="395">
        <f t="shared" ca="1" si="2228"/>
        <v>0</v>
      </c>
      <c r="H1533" s="395">
        <f t="shared" ca="1" si="2229"/>
        <v>0</v>
      </c>
      <c r="I1533" s="395">
        <f t="shared" ca="1" si="2230"/>
        <v>0</v>
      </c>
      <c r="J1533" s="395">
        <f t="shared" ca="1" si="2231"/>
        <v>0</v>
      </c>
      <c r="K1533" s="395">
        <f t="shared" ca="1" si="2232"/>
        <v>0</v>
      </c>
      <c r="L1533" s="395">
        <f t="shared" ca="1" si="2233"/>
        <v>0</v>
      </c>
      <c r="M1533" s="395">
        <f t="shared" ca="1" si="2234"/>
        <v>0</v>
      </c>
      <c r="N1533" s="395">
        <f t="shared" ca="1" si="2235"/>
        <v>0</v>
      </c>
      <c r="O1533" s="395">
        <f t="shared" ca="1" si="2236"/>
        <v>0</v>
      </c>
      <c r="P1533" s="395">
        <f t="shared" ca="1" si="2237"/>
        <v>0</v>
      </c>
      <c r="Q1533" s="395">
        <f t="shared" ca="1" si="2238"/>
        <v>0</v>
      </c>
      <c r="R1533" s="395">
        <f t="shared" ca="1" si="2239"/>
        <v>0</v>
      </c>
      <c r="S1533" s="395">
        <f t="shared" ca="1" si="2240"/>
        <v>0</v>
      </c>
      <c r="T1533" s="395">
        <f t="shared" ca="1" si="2241"/>
        <v>0</v>
      </c>
      <c r="U1533" s="395">
        <f t="shared" ca="1" si="2242"/>
        <v>0</v>
      </c>
      <c r="V1533" s="395">
        <f t="shared" ca="1" si="2243"/>
        <v>0</v>
      </c>
      <c r="W1533" s="395">
        <f t="shared" ca="1" si="2244"/>
        <v>0</v>
      </c>
      <c r="X1533" s="334"/>
      <c r="Y1533" s="249"/>
      <c r="Z1533" s="249"/>
      <c r="AA1533" s="249"/>
      <c r="AB1533" s="249"/>
    </row>
    <row r="1534" spans="1:28" hidden="1" outlineLevel="1">
      <c r="A1534" s="331">
        <v>3</v>
      </c>
      <c r="B1534" s="309" t="str">
        <f t="shared" ca="1" si="2245"/>
        <v>Depreciated Net Capex 2015</v>
      </c>
      <c r="C1534" s="398"/>
      <c r="D1534" s="398"/>
      <c r="E1534" s="399"/>
      <c r="F1534" s="400">
        <f ca="1">($F1526*((1+F$11)^0.5)/F$10)</f>
        <v>0</v>
      </c>
      <c r="G1534" s="395">
        <f ca="1">IF(F1558="n/a",F1534,IFERROR(IF((OFFSET($C1534,0,$A1534))&lt;0,
MIN(0,F1534-(OFFSET($C1534,0,$A1534)/(OFFSET($C1529,-$A1533,$A1534)))),
MAX(0,F1534-(OFFSET($C1534,0,$A1534)/(OFFSET($C1529,-$A1533,$A1534))))),0))</f>
        <v>0</v>
      </c>
      <c r="H1534" s="395">
        <f t="shared" ca="1" si="2229"/>
        <v>0</v>
      </c>
      <c r="I1534" s="395">
        <f t="shared" ca="1" si="2230"/>
        <v>0</v>
      </c>
      <c r="J1534" s="395">
        <f t="shared" ca="1" si="2231"/>
        <v>0</v>
      </c>
      <c r="K1534" s="395">
        <f t="shared" ca="1" si="2232"/>
        <v>0</v>
      </c>
      <c r="L1534" s="395">
        <f t="shared" ca="1" si="2233"/>
        <v>0</v>
      </c>
      <c r="M1534" s="395">
        <f t="shared" ca="1" si="2234"/>
        <v>0</v>
      </c>
      <c r="N1534" s="395">
        <f t="shared" ca="1" si="2235"/>
        <v>0</v>
      </c>
      <c r="O1534" s="395">
        <f t="shared" ca="1" si="2236"/>
        <v>0</v>
      </c>
      <c r="P1534" s="395">
        <f t="shared" ca="1" si="2237"/>
        <v>0</v>
      </c>
      <c r="Q1534" s="395">
        <f t="shared" ca="1" si="2238"/>
        <v>0</v>
      </c>
      <c r="R1534" s="395">
        <f t="shared" ca="1" si="2239"/>
        <v>0</v>
      </c>
      <c r="S1534" s="395">
        <f t="shared" ca="1" si="2240"/>
        <v>0</v>
      </c>
      <c r="T1534" s="395">
        <f t="shared" ca="1" si="2241"/>
        <v>0</v>
      </c>
      <c r="U1534" s="395">
        <f t="shared" ca="1" si="2242"/>
        <v>0</v>
      </c>
      <c r="V1534" s="395">
        <f t="shared" ca="1" si="2243"/>
        <v>0</v>
      </c>
      <c r="W1534" s="395">
        <f t="shared" ca="1" si="2244"/>
        <v>0</v>
      </c>
      <c r="X1534" s="334"/>
      <c r="Y1534" s="334"/>
      <c r="Z1534" s="249"/>
      <c r="AA1534" s="249"/>
      <c r="AB1534" s="249"/>
    </row>
    <row r="1535" spans="1:28" hidden="1" outlineLevel="1">
      <c r="A1535" s="331">
        <v>4</v>
      </c>
      <c r="B1535" s="309" t="str">
        <f t="shared" ca="1" si="2245"/>
        <v>Depreciated Net Capex 2016</v>
      </c>
      <c r="C1535" s="398"/>
      <c r="D1535" s="398"/>
      <c r="E1535" s="398"/>
      <c r="F1535" s="399"/>
      <c r="G1535" s="400">
        <f ca="1">($G1526*((1+G$11)^0.5)/G$10)</f>
        <v>0</v>
      </c>
      <c r="H1535" s="395">
        <f ca="1">IF(G1559="n/a",G1535,IFERROR(IF((OFFSET($C1535,0,$A1535))&lt;0,
MIN(0,G1535-(OFFSET($C1535,0,$A1535)/(OFFSET($C1530,-$A1534,$A1535)))),
MAX(0,G1535-(OFFSET($C1535,0,$A1535)/(OFFSET($C1530,-$A1534,$A1535))))),0))</f>
        <v>0</v>
      </c>
      <c r="I1535" s="395">
        <f t="shared" ca="1" si="2230"/>
        <v>0</v>
      </c>
      <c r="J1535" s="395">
        <f t="shared" ca="1" si="2231"/>
        <v>0</v>
      </c>
      <c r="K1535" s="395">
        <f t="shared" ca="1" si="2232"/>
        <v>0</v>
      </c>
      <c r="L1535" s="395">
        <f t="shared" ca="1" si="2233"/>
        <v>0</v>
      </c>
      <c r="M1535" s="395">
        <f t="shared" ca="1" si="2234"/>
        <v>0</v>
      </c>
      <c r="N1535" s="395">
        <f t="shared" ca="1" si="2235"/>
        <v>0</v>
      </c>
      <c r="O1535" s="395">
        <f t="shared" ca="1" si="2236"/>
        <v>0</v>
      </c>
      <c r="P1535" s="395">
        <f t="shared" ca="1" si="2237"/>
        <v>0</v>
      </c>
      <c r="Q1535" s="395">
        <f t="shared" ca="1" si="2238"/>
        <v>0</v>
      </c>
      <c r="R1535" s="395">
        <f t="shared" ca="1" si="2239"/>
        <v>0</v>
      </c>
      <c r="S1535" s="395">
        <f t="shared" ca="1" si="2240"/>
        <v>0</v>
      </c>
      <c r="T1535" s="395">
        <f t="shared" ca="1" si="2241"/>
        <v>0</v>
      </c>
      <c r="U1535" s="395">
        <f t="shared" ca="1" si="2242"/>
        <v>0</v>
      </c>
      <c r="V1535" s="395">
        <f t="shared" ca="1" si="2243"/>
        <v>0</v>
      </c>
      <c r="W1535" s="395">
        <f t="shared" ca="1" si="2244"/>
        <v>0</v>
      </c>
      <c r="X1535" s="334"/>
      <c r="Y1535" s="334"/>
      <c r="Z1535" s="334"/>
      <c r="AA1535" s="249"/>
      <c r="AB1535" s="249"/>
    </row>
    <row r="1536" spans="1:28" hidden="1" outlineLevel="1">
      <c r="A1536" s="331">
        <v>5</v>
      </c>
      <c r="B1536" s="309" t="str">
        <f t="shared" ca="1" si="2245"/>
        <v>Depreciated Net Capex 2017</v>
      </c>
      <c r="C1536" s="398"/>
      <c r="D1536" s="398"/>
      <c r="E1536" s="398"/>
      <c r="F1536" s="398"/>
      <c r="G1536" s="399"/>
      <c r="H1536" s="400">
        <f ca="1">(H1526*((1+H$11)^0.5)/H$10)</f>
        <v>0</v>
      </c>
      <c r="I1536" s="395">
        <f ca="1">IF(H1560="n/a",H1536,IFERROR(IF((OFFSET($C1536,0,$A1536))&lt;0,
MIN(0,H1536-(OFFSET($C1536,0,$A1536)/(OFFSET($C1531,-$A1535,$A1536)))),
MAX(0,H1536-(OFFSET($C1536,0,$A1536)/(OFFSET($C1531,-$A1535,$A1536))))),0))</f>
        <v>0</v>
      </c>
      <c r="J1536" s="395">
        <f t="shared" ca="1" si="2231"/>
        <v>0</v>
      </c>
      <c r="K1536" s="395">
        <f t="shared" ca="1" si="2232"/>
        <v>0</v>
      </c>
      <c r="L1536" s="395">
        <f t="shared" ca="1" si="2233"/>
        <v>0</v>
      </c>
      <c r="M1536" s="395">
        <f t="shared" ca="1" si="2234"/>
        <v>0</v>
      </c>
      <c r="N1536" s="395">
        <f t="shared" ca="1" si="2235"/>
        <v>0</v>
      </c>
      <c r="O1536" s="395">
        <f t="shared" ca="1" si="2236"/>
        <v>0</v>
      </c>
      <c r="P1536" s="395">
        <f t="shared" ca="1" si="2237"/>
        <v>0</v>
      </c>
      <c r="Q1536" s="395">
        <f t="shared" ca="1" si="2238"/>
        <v>0</v>
      </c>
      <c r="R1536" s="395">
        <f t="shared" ca="1" si="2239"/>
        <v>0</v>
      </c>
      <c r="S1536" s="395">
        <f t="shared" ca="1" si="2240"/>
        <v>0</v>
      </c>
      <c r="T1536" s="395">
        <f t="shared" ca="1" si="2241"/>
        <v>0</v>
      </c>
      <c r="U1536" s="395">
        <f t="shared" ca="1" si="2242"/>
        <v>0</v>
      </c>
      <c r="V1536" s="395">
        <f t="shared" ca="1" si="2243"/>
        <v>0</v>
      </c>
      <c r="W1536" s="395">
        <f t="shared" ca="1" si="2244"/>
        <v>0</v>
      </c>
      <c r="X1536" s="334"/>
      <c r="Y1536" s="334"/>
      <c r="Z1536" s="334"/>
      <c r="AA1536" s="249"/>
      <c r="AB1536" s="249"/>
    </row>
    <row r="1537" spans="1:28" hidden="1" outlineLevel="1">
      <c r="A1537" s="331">
        <v>6</v>
      </c>
      <c r="B1537" s="309" t="str">
        <f t="shared" ca="1" si="2245"/>
        <v>Depreciated Net Capex 2018</v>
      </c>
      <c r="C1537" s="398"/>
      <c r="D1537" s="398"/>
      <c r="E1537" s="398"/>
      <c r="F1537" s="398"/>
      <c r="G1537" s="398"/>
      <c r="H1537" s="399"/>
      <c r="I1537" s="400">
        <f ca="1">(I1526*((1+I$11)^0.5)/I$10)</f>
        <v>0</v>
      </c>
      <c r="J1537" s="395">
        <f ca="1">IF(I1561="n/a",I1537,IFERROR(IF((OFFSET($C1537,0,$A1537))&lt;0,
MIN(0,I1537-(OFFSET($C1537,0,$A1537)/(OFFSET($C1532,-$A1536,$A1537)))),
MAX(0,I1537-(OFFSET($C1537,0,$A1537)/(OFFSET($C1532,-$A1536,$A1537))))),0))</f>
        <v>0</v>
      </c>
      <c r="K1537" s="395">
        <f t="shared" ca="1" si="2232"/>
        <v>0</v>
      </c>
      <c r="L1537" s="395">
        <f t="shared" ca="1" si="2233"/>
        <v>0</v>
      </c>
      <c r="M1537" s="395">
        <f t="shared" ca="1" si="2234"/>
        <v>0</v>
      </c>
      <c r="N1537" s="395">
        <f t="shared" ca="1" si="2235"/>
        <v>0</v>
      </c>
      <c r="O1537" s="395">
        <f t="shared" ca="1" si="2236"/>
        <v>0</v>
      </c>
      <c r="P1537" s="395">
        <f t="shared" ca="1" si="2237"/>
        <v>0</v>
      </c>
      <c r="Q1537" s="395">
        <f t="shared" ca="1" si="2238"/>
        <v>0</v>
      </c>
      <c r="R1537" s="395">
        <f t="shared" ca="1" si="2239"/>
        <v>0</v>
      </c>
      <c r="S1537" s="395">
        <f t="shared" ca="1" si="2240"/>
        <v>0</v>
      </c>
      <c r="T1537" s="395">
        <f t="shared" ca="1" si="2241"/>
        <v>0</v>
      </c>
      <c r="U1537" s="395">
        <f t="shared" ca="1" si="2242"/>
        <v>0</v>
      </c>
      <c r="V1537" s="395">
        <f t="shared" ca="1" si="2243"/>
        <v>0</v>
      </c>
      <c r="W1537" s="395">
        <f t="shared" ca="1" si="2244"/>
        <v>0</v>
      </c>
      <c r="X1537" s="334"/>
      <c r="Y1537" s="334"/>
      <c r="Z1537" s="334"/>
      <c r="AA1537" s="249"/>
      <c r="AB1537" s="249"/>
    </row>
    <row r="1538" spans="1:28" hidden="1" outlineLevel="1">
      <c r="A1538" s="331">
        <v>7</v>
      </c>
      <c r="B1538" s="309" t="str">
        <f t="shared" ca="1" si="2245"/>
        <v>Depreciated Net Capex 2019</v>
      </c>
      <c r="C1538" s="398"/>
      <c r="D1538" s="398"/>
      <c r="E1538" s="398"/>
      <c r="F1538" s="398"/>
      <c r="G1538" s="398"/>
      <c r="H1538" s="398"/>
      <c r="I1538" s="399"/>
      <c r="J1538" s="400">
        <f ca="1">(J1526*((1+J$11)^0.5)/J$10)</f>
        <v>0</v>
      </c>
      <c r="K1538" s="395">
        <f ca="1">IF(J1562="n/a",J1538,IFERROR(IF((OFFSET($C1538,0,$A1538))&lt;0,
MIN(0,J1538-(OFFSET($C1538,0,$A1538)/(OFFSET($C1533,-$A1537,$A1538)))),
MAX(0,J1538-(OFFSET($C1538,0,$A1538)/(OFFSET($C1533,-$A1537,$A1538))))),0))</f>
        <v>0</v>
      </c>
      <c r="L1538" s="395">
        <f t="shared" ca="1" si="2233"/>
        <v>0</v>
      </c>
      <c r="M1538" s="395">
        <f t="shared" ca="1" si="2234"/>
        <v>0</v>
      </c>
      <c r="N1538" s="395">
        <f t="shared" ca="1" si="2235"/>
        <v>0</v>
      </c>
      <c r="O1538" s="395">
        <f t="shared" ca="1" si="2236"/>
        <v>0</v>
      </c>
      <c r="P1538" s="395">
        <f t="shared" ca="1" si="2237"/>
        <v>0</v>
      </c>
      <c r="Q1538" s="395">
        <f t="shared" ca="1" si="2238"/>
        <v>0</v>
      </c>
      <c r="R1538" s="395">
        <f t="shared" ca="1" si="2239"/>
        <v>0</v>
      </c>
      <c r="S1538" s="395">
        <f t="shared" ca="1" si="2240"/>
        <v>0</v>
      </c>
      <c r="T1538" s="395">
        <f t="shared" ca="1" si="2241"/>
        <v>0</v>
      </c>
      <c r="U1538" s="395">
        <f t="shared" ca="1" si="2242"/>
        <v>0</v>
      </c>
      <c r="V1538" s="395">
        <f t="shared" ca="1" si="2243"/>
        <v>0</v>
      </c>
      <c r="W1538" s="395">
        <f t="shared" ca="1" si="2244"/>
        <v>0</v>
      </c>
      <c r="X1538" s="334"/>
      <c r="Y1538" s="334"/>
      <c r="Z1538" s="334"/>
      <c r="AA1538" s="249"/>
      <c r="AB1538" s="249"/>
    </row>
    <row r="1539" spans="1:28" hidden="1" outlineLevel="1">
      <c r="A1539" s="331">
        <v>8</v>
      </c>
      <c r="B1539" s="309" t="str">
        <f t="shared" ca="1" si="2245"/>
        <v>Depreciated Net Capex 2020</v>
      </c>
      <c r="C1539" s="398"/>
      <c r="D1539" s="398"/>
      <c r="E1539" s="398"/>
      <c r="F1539" s="398"/>
      <c r="G1539" s="398"/>
      <c r="H1539" s="398"/>
      <c r="I1539" s="398"/>
      <c r="J1539" s="399"/>
      <c r="K1539" s="400">
        <f ca="1">(K1526*((1+K$11)^0.5)/K$10)</f>
        <v>0</v>
      </c>
      <c r="L1539" s="395">
        <f ca="1">IF(K1563="n/a",K1539,IFERROR(IF((OFFSET($C1539,0,$A1539))&lt;0,
MIN(0,K1539-(OFFSET($C1539,0,$A1539)/(OFFSET($C1534,-$A1538,$A1539)))),
MAX(0,K1539-(OFFSET($C1539,0,$A1539)/(OFFSET($C1534,-$A1538,$A1539))))),0))</f>
        <v>0</v>
      </c>
      <c r="M1539" s="395">
        <f t="shared" ca="1" si="2234"/>
        <v>0</v>
      </c>
      <c r="N1539" s="395">
        <f t="shared" ca="1" si="2235"/>
        <v>0</v>
      </c>
      <c r="O1539" s="395">
        <f t="shared" ca="1" si="2236"/>
        <v>0</v>
      </c>
      <c r="P1539" s="395">
        <f t="shared" ca="1" si="2237"/>
        <v>0</v>
      </c>
      <c r="Q1539" s="395">
        <f t="shared" ca="1" si="2238"/>
        <v>0</v>
      </c>
      <c r="R1539" s="395">
        <f t="shared" ca="1" si="2239"/>
        <v>0</v>
      </c>
      <c r="S1539" s="395">
        <f t="shared" ca="1" si="2240"/>
        <v>0</v>
      </c>
      <c r="T1539" s="395">
        <f t="shared" ca="1" si="2241"/>
        <v>0</v>
      </c>
      <c r="U1539" s="395">
        <f t="shared" ca="1" si="2242"/>
        <v>0</v>
      </c>
      <c r="V1539" s="395">
        <f t="shared" ca="1" si="2243"/>
        <v>0</v>
      </c>
      <c r="W1539" s="395">
        <f t="shared" ca="1" si="2244"/>
        <v>0</v>
      </c>
      <c r="X1539" s="334"/>
      <c r="Y1539" s="334"/>
      <c r="Z1539" s="334"/>
      <c r="AA1539" s="249"/>
      <c r="AB1539" s="249"/>
    </row>
    <row r="1540" spans="1:28" hidden="1" outlineLevel="1">
      <c r="A1540" s="331">
        <v>9</v>
      </c>
      <c r="B1540" s="309" t="str">
        <f t="shared" ca="1" si="2245"/>
        <v>Depreciated Net Capex 2021</v>
      </c>
      <c r="C1540" s="398"/>
      <c r="D1540" s="398"/>
      <c r="E1540" s="398"/>
      <c r="F1540" s="398"/>
      <c r="G1540" s="398"/>
      <c r="H1540" s="398"/>
      <c r="I1540" s="398"/>
      <c r="J1540" s="398"/>
      <c r="K1540" s="399"/>
      <c r="L1540" s="400">
        <f ca="1">(L1526*((1+L$11)^0.5)/L$10)</f>
        <v>0</v>
      </c>
      <c r="M1540" s="395">
        <f ca="1">IF(L1564="n/a",L1540,IFERROR(IF((OFFSET($C1540,0,$A1540))&lt;0,
MIN(0,L1540-(OFFSET($C1540,0,$A1540)/(OFFSET($C1535,-$A1539,$A1540)))),
MAX(0,L1540-(OFFSET($C1540,0,$A1540)/(OFFSET($C1535,-$A1539,$A1540))))),0))</f>
        <v>0</v>
      </c>
      <c r="N1540" s="395">
        <f t="shared" ca="1" si="2235"/>
        <v>0</v>
      </c>
      <c r="O1540" s="395">
        <f t="shared" ca="1" si="2236"/>
        <v>0</v>
      </c>
      <c r="P1540" s="395">
        <f t="shared" ca="1" si="2237"/>
        <v>0</v>
      </c>
      <c r="Q1540" s="395">
        <f t="shared" ca="1" si="2238"/>
        <v>0</v>
      </c>
      <c r="R1540" s="395">
        <f t="shared" ca="1" si="2239"/>
        <v>0</v>
      </c>
      <c r="S1540" s="395">
        <f t="shared" ca="1" si="2240"/>
        <v>0</v>
      </c>
      <c r="T1540" s="395">
        <f t="shared" ca="1" si="2241"/>
        <v>0</v>
      </c>
      <c r="U1540" s="395">
        <f t="shared" ca="1" si="2242"/>
        <v>0</v>
      </c>
      <c r="V1540" s="395">
        <f t="shared" ca="1" si="2243"/>
        <v>0</v>
      </c>
      <c r="W1540" s="395">
        <f t="shared" ca="1" si="2244"/>
        <v>0</v>
      </c>
      <c r="X1540" s="334"/>
      <c r="Y1540" s="334"/>
      <c r="Z1540" s="334"/>
      <c r="AA1540" s="249"/>
      <c r="AB1540" s="249"/>
    </row>
    <row r="1541" spans="1:28" hidden="1" outlineLevel="1">
      <c r="A1541" s="331">
        <v>10</v>
      </c>
      <c r="B1541" s="309" t="str">
        <f t="shared" ca="1" si="2245"/>
        <v>Depreciated Net Capex 2022</v>
      </c>
      <c r="C1541" s="398"/>
      <c r="D1541" s="398"/>
      <c r="E1541" s="398"/>
      <c r="F1541" s="398"/>
      <c r="G1541" s="398"/>
      <c r="H1541" s="398"/>
      <c r="I1541" s="398"/>
      <c r="J1541" s="398"/>
      <c r="K1541" s="398"/>
      <c r="L1541" s="399"/>
      <c r="M1541" s="400">
        <f ca="1">(M1526*((1+M$11)^0.5)/M$10)</f>
        <v>0</v>
      </c>
      <c r="N1541" s="395">
        <f ca="1">IF(M1565="n/a",M1541,IFERROR(IF((OFFSET($C1541,0,$A1541))&lt;0,
MIN(0,M1541-(OFFSET($C1541,0,$A1541)/(OFFSET($C1536,-$A1540,$A1541)))),
MAX(0,M1541-(OFFSET($C1541,0,$A1541)/(OFFSET($C1536,-$A1540,$A1541))))),0))</f>
        <v>0</v>
      </c>
      <c r="O1541" s="395">
        <f t="shared" ca="1" si="2236"/>
        <v>0</v>
      </c>
      <c r="P1541" s="395">
        <f t="shared" ca="1" si="2237"/>
        <v>0</v>
      </c>
      <c r="Q1541" s="395">
        <f t="shared" ca="1" si="2238"/>
        <v>0</v>
      </c>
      <c r="R1541" s="395">
        <f t="shared" ca="1" si="2239"/>
        <v>0</v>
      </c>
      <c r="S1541" s="395">
        <f t="shared" ca="1" si="2240"/>
        <v>0</v>
      </c>
      <c r="T1541" s="395">
        <f t="shared" ca="1" si="2241"/>
        <v>0</v>
      </c>
      <c r="U1541" s="395">
        <f t="shared" ca="1" si="2242"/>
        <v>0</v>
      </c>
      <c r="V1541" s="395">
        <f t="shared" ca="1" si="2243"/>
        <v>0</v>
      </c>
      <c r="W1541" s="395">
        <f t="shared" ca="1" si="2244"/>
        <v>0</v>
      </c>
      <c r="X1541" s="334"/>
      <c r="Y1541" s="334"/>
      <c r="Z1541" s="334"/>
      <c r="AA1541" s="249"/>
      <c r="AB1541" s="249"/>
    </row>
    <row r="1542" spans="1:28" hidden="1" outlineLevel="1">
      <c r="A1542" s="331">
        <v>11</v>
      </c>
      <c r="B1542" s="309" t="str">
        <f t="shared" ca="1" si="2245"/>
        <v>Depreciated Net Capex 2023</v>
      </c>
      <c r="C1542" s="398"/>
      <c r="D1542" s="398"/>
      <c r="E1542" s="398"/>
      <c r="F1542" s="398"/>
      <c r="G1542" s="398"/>
      <c r="H1542" s="398"/>
      <c r="I1542" s="398"/>
      <c r="J1542" s="398"/>
      <c r="K1542" s="398"/>
      <c r="L1542" s="398"/>
      <c r="M1542" s="399"/>
      <c r="N1542" s="400">
        <f>(N1526*((1+N$11)^0.5)/N$10)</f>
        <v>0</v>
      </c>
      <c r="O1542" s="395">
        <f ca="1">IF(N1566="n/a",N1542,IFERROR(IF((OFFSET($C1542,0,$A1542))&lt;0,
MIN(0,N1542-(OFFSET($C1542,0,$A1542)/(OFFSET($C1537,-$A1541,$A1542)))),
MAX(0,N1542-(OFFSET($C1542,0,$A1542)/(OFFSET($C1537,-$A1541,$A1542))))),0))</f>
        <v>0</v>
      </c>
      <c r="P1542" s="395">
        <f t="shared" ca="1" si="2237"/>
        <v>0</v>
      </c>
      <c r="Q1542" s="395">
        <f t="shared" ca="1" si="2238"/>
        <v>0</v>
      </c>
      <c r="R1542" s="395">
        <f t="shared" ca="1" si="2239"/>
        <v>0</v>
      </c>
      <c r="S1542" s="395">
        <f t="shared" ca="1" si="2240"/>
        <v>0</v>
      </c>
      <c r="T1542" s="395">
        <f t="shared" ca="1" si="2241"/>
        <v>0</v>
      </c>
      <c r="U1542" s="395">
        <f t="shared" ca="1" si="2242"/>
        <v>0</v>
      </c>
      <c r="V1542" s="395">
        <f t="shared" ca="1" si="2243"/>
        <v>0</v>
      </c>
      <c r="W1542" s="395">
        <f t="shared" ca="1" si="2244"/>
        <v>0</v>
      </c>
      <c r="X1542" s="334"/>
      <c r="Y1542" s="334"/>
      <c r="Z1542" s="334"/>
      <c r="AA1542" s="249"/>
      <c r="AB1542" s="249"/>
    </row>
    <row r="1543" spans="1:28" hidden="1" outlineLevel="1">
      <c r="A1543" s="331">
        <v>12</v>
      </c>
      <c r="B1543" s="309" t="str">
        <f t="shared" ca="1" si="2245"/>
        <v>Depreciated Net Capex 2024</v>
      </c>
      <c r="C1543" s="398"/>
      <c r="D1543" s="398"/>
      <c r="E1543" s="398"/>
      <c r="F1543" s="398"/>
      <c r="G1543" s="398"/>
      <c r="H1543" s="398"/>
      <c r="I1543" s="398"/>
      <c r="J1543" s="398"/>
      <c r="K1543" s="398"/>
      <c r="L1543" s="398"/>
      <c r="M1543" s="398"/>
      <c r="N1543" s="399"/>
      <c r="O1543" s="400">
        <f>(O1526*((1+O$11)^0.5)/O$10)</f>
        <v>0</v>
      </c>
      <c r="P1543" s="395">
        <f ca="1">IF(O1567="n/a",O1543,IFERROR(IF((OFFSET($C1543,0,$A1543))&lt;0,
MIN(0,O1543-(OFFSET($C1543,0,$A1543)/(OFFSET($C1538,-$A1542,$A1543)))),
MAX(0,O1543-(OFFSET($C1543,0,$A1543)/(OFFSET($C1538,-$A1542,$A1543))))),0))</f>
        <v>0</v>
      </c>
      <c r="Q1543" s="395">
        <f t="shared" ca="1" si="2238"/>
        <v>0</v>
      </c>
      <c r="R1543" s="395">
        <f t="shared" ca="1" si="2239"/>
        <v>0</v>
      </c>
      <c r="S1543" s="395">
        <f t="shared" ca="1" si="2240"/>
        <v>0</v>
      </c>
      <c r="T1543" s="395">
        <f t="shared" ca="1" si="2241"/>
        <v>0</v>
      </c>
      <c r="U1543" s="395">
        <f t="shared" ca="1" si="2242"/>
        <v>0</v>
      </c>
      <c r="V1543" s="395">
        <f t="shared" ca="1" si="2243"/>
        <v>0</v>
      </c>
      <c r="W1543" s="395">
        <f t="shared" ca="1" si="2244"/>
        <v>0</v>
      </c>
      <c r="X1543" s="334"/>
      <c r="Y1543" s="334"/>
      <c r="Z1543" s="334"/>
      <c r="AA1543" s="249"/>
      <c r="AB1543" s="249"/>
    </row>
    <row r="1544" spans="1:28" hidden="1" outlineLevel="1">
      <c r="A1544" s="331">
        <v>13</v>
      </c>
      <c r="B1544" s="309" t="str">
        <f t="shared" ca="1" si="2245"/>
        <v>Depreciated Net Capex 2025</v>
      </c>
      <c r="C1544" s="398"/>
      <c r="D1544" s="398"/>
      <c r="E1544" s="398"/>
      <c r="F1544" s="398"/>
      <c r="G1544" s="398"/>
      <c r="H1544" s="398"/>
      <c r="I1544" s="398"/>
      <c r="J1544" s="398"/>
      <c r="K1544" s="398"/>
      <c r="L1544" s="398"/>
      <c r="M1544" s="398"/>
      <c r="N1544" s="398"/>
      <c r="O1544" s="399"/>
      <c r="P1544" s="400">
        <f>(P1526*((1+P$11)^0.5)/P$10)</f>
        <v>0</v>
      </c>
      <c r="Q1544" s="395">
        <f ca="1">IF(P1568="n/a",P1544,IFERROR(IF((OFFSET($C1544,0,$A1544))&lt;0,
MIN(0,P1544-(OFFSET($C1544,0,$A1544)/(OFFSET($C1539,-$A1543,$A1544)))),
MAX(0,P1544-(OFFSET($C1544,0,$A1544)/(OFFSET($C1539,-$A1543,$A1544))))),0))</f>
        <v>0</v>
      </c>
      <c r="R1544" s="395">
        <f t="shared" ca="1" si="2239"/>
        <v>0</v>
      </c>
      <c r="S1544" s="395">
        <f t="shared" ca="1" si="2240"/>
        <v>0</v>
      </c>
      <c r="T1544" s="395">
        <f t="shared" ca="1" si="2241"/>
        <v>0</v>
      </c>
      <c r="U1544" s="395">
        <f t="shared" ca="1" si="2242"/>
        <v>0</v>
      </c>
      <c r="V1544" s="395">
        <f t="shared" ca="1" si="2243"/>
        <v>0</v>
      </c>
      <c r="W1544" s="395">
        <f t="shared" ca="1" si="2244"/>
        <v>0</v>
      </c>
      <c r="X1544" s="334"/>
      <c r="Y1544" s="334"/>
      <c r="Z1544" s="334"/>
      <c r="AA1544" s="249"/>
      <c r="AB1544" s="249"/>
    </row>
    <row r="1545" spans="1:28" hidden="1" outlineLevel="1">
      <c r="A1545" s="331">
        <v>14</v>
      </c>
      <c r="B1545" s="309" t="str">
        <f t="shared" ca="1" si="2245"/>
        <v>Depreciated Net Capex 2026</v>
      </c>
      <c r="C1545" s="398"/>
      <c r="D1545" s="398"/>
      <c r="E1545" s="398"/>
      <c r="F1545" s="398"/>
      <c r="G1545" s="398"/>
      <c r="H1545" s="398"/>
      <c r="I1545" s="398"/>
      <c r="J1545" s="398"/>
      <c r="K1545" s="398"/>
      <c r="L1545" s="398"/>
      <c r="M1545" s="398"/>
      <c r="N1545" s="398"/>
      <c r="O1545" s="398"/>
      <c r="P1545" s="399"/>
      <c r="Q1545" s="400">
        <f>(Q1526*((1+Q$11)^0.5)/Q$10)</f>
        <v>0</v>
      </c>
      <c r="R1545" s="395">
        <f ca="1">IF(Q1569="n/a",Q1545,IFERROR(IF((OFFSET($C1545,0,$A1545))&lt;0,
MIN(0,Q1545-(OFFSET($C1545,0,$A1545)/(OFFSET($C1540,-$A1544,$A1545)))),
MAX(0,Q1545-(OFFSET($C1545,0,$A1545)/(OFFSET($C1540,-$A1544,$A1545))))),0))</f>
        <v>0</v>
      </c>
      <c r="S1545" s="395">
        <f t="shared" ca="1" si="2240"/>
        <v>0</v>
      </c>
      <c r="T1545" s="395">
        <f t="shared" ca="1" si="2241"/>
        <v>0</v>
      </c>
      <c r="U1545" s="395">
        <f t="shared" ca="1" si="2242"/>
        <v>0</v>
      </c>
      <c r="V1545" s="395">
        <f t="shared" ca="1" si="2243"/>
        <v>0</v>
      </c>
      <c r="W1545" s="395">
        <f t="shared" ca="1" si="2244"/>
        <v>0</v>
      </c>
      <c r="X1545" s="334"/>
      <c r="Y1545" s="334"/>
      <c r="Z1545" s="334"/>
      <c r="AA1545" s="249"/>
      <c r="AB1545" s="249"/>
    </row>
    <row r="1546" spans="1:28" hidden="1" outlineLevel="1">
      <c r="A1546" s="331">
        <v>15</v>
      </c>
      <c r="B1546" s="309" t="str">
        <f t="shared" ca="1" si="2245"/>
        <v>Depreciated Net Capex 2027</v>
      </c>
      <c r="C1546" s="398"/>
      <c r="D1546" s="398"/>
      <c r="E1546" s="398"/>
      <c r="F1546" s="398"/>
      <c r="G1546" s="398"/>
      <c r="H1546" s="398"/>
      <c r="I1546" s="398"/>
      <c r="J1546" s="398"/>
      <c r="K1546" s="398"/>
      <c r="L1546" s="398"/>
      <c r="M1546" s="398"/>
      <c r="N1546" s="398"/>
      <c r="O1546" s="398"/>
      <c r="P1546" s="398"/>
      <c r="Q1546" s="399"/>
      <c r="R1546" s="400">
        <f>(R1526*((1+R$11)^0.5)/R$10)</f>
        <v>0</v>
      </c>
      <c r="S1546" s="395">
        <f ca="1">IF(R1570="n/a",R1546,IFERROR(IF((OFFSET($C1546,0,$A1546))&lt;0,
MIN(0,R1546-(OFFSET($C1546,0,$A1546)/(OFFSET($C1541,-$A1545,$A1546)))),
MAX(0,R1546-(OFFSET($C1546,0,$A1546)/(OFFSET($C1541,-$A1545,$A1546))))),0))</f>
        <v>0</v>
      </c>
      <c r="T1546" s="395">
        <f t="shared" ca="1" si="2241"/>
        <v>0</v>
      </c>
      <c r="U1546" s="395">
        <f t="shared" ca="1" si="2242"/>
        <v>0</v>
      </c>
      <c r="V1546" s="395">
        <f t="shared" ca="1" si="2243"/>
        <v>0</v>
      </c>
      <c r="W1546" s="395">
        <f t="shared" ca="1" si="2244"/>
        <v>0</v>
      </c>
      <c r="X1546" s="334"/>
      <c r="Y1546" s="334"/>
      <c r="Z1546" s="334"/>
      <c r="AA1546" s="249"/>
      <c r="AB1546" s="249"/>
    </row>
    <row r="1547" spans="1:28" hidden="1" outlineLevel="1">
      <c r="A1547" s="331">
        <v>16</v>
      </c>
      <c r="B1547" s="309" t="str">
        <f t="shared" ca="1" si="2245"/>
        <v>Depreciated Net Capex 2028</v>
      </c>
      <c r="C1547" s="398"/>
      <c r="D1547" s="398"/>
      <c r="E1547" s="398"/>
      <c r="F1547" s="398"/>
      <c r="G1547" s="398"/>
      <c r="H1547" s="398"/>
      <c r="I1547" s="398"/>
      <c r="J1547" s="398"/>
      <c r="K1547" s="398"/>
      <c r="L1547" s="398"/>
      <c r="M1547" s="398"/>
      <c r="N1547" s="398"/>
      <c r="O1547" s="398"/>
      <c r="P1547" s="398"/>
      <c r="Q1547" s="398"/>
      <c r="R1547" s="399"/>
      <c r="S1547" s="400">
        <f>(S1526*((1+S$11)^0.5)/S$10)</f>
        <v>0</v>
      </c>
      <c r="T1547" s="395">
        <f ca="1">IF(S1571="n/a",S1547,IFERROR(IF((OFFSET($C1547,0,$A1547))&lt;0,
MIN(0,S1547-(OFFSET($C1547,0,$A1547)/(OFFSET($C1542,-$A1546,$A1547)))),
MAX(0,S1547-(OFFSET($C1547,0,$A1547)/(OFFSET($C1542,-$A1546,$A1547))))),0))</f>
        <v>0</v>
      </c>
      <c r="U1547" s="395">
        <f t="shared" ca="1" si="2242"/>
        <v>0</v>
      </c>
      <c r="V1547" s="395">
        <f t="shared" ca="1" si="2243"/>
        <v>0</v>
      </c>
      <c r="W1547" s="395">
        <f t="shared" ca="1" si="2244"/>
        <v>0</v>
      </c>
      <c r="X1547" s="334"/>
      <c r="Y1547" s="334"/>
      <c r="Z1547" s="334"/>
      <c r="AA1547" s="249"/>
      <c r="AB1547" s="249"/>
    </row>
    <row r="1548" spans="1:28" hidden="1" outlineLevel="1">
      <c r="A1548" s="331">
        <v>17</v>
      </c>
      <c r="B1548" s="309" t="str">
        <f t="shared" ca="1" si="2245"/>
        <v>Depreciated Net Capex 2029</v>
      </c>
      <c r="C1548" s="398"/>
      <c r="D1548" s="398"/>
      <c r="E1548" s="398"/>
      <c r="F1548" s="398"/>
      <c r="G1548" s="398"/>
      <c r="H1548" s="398"/>
      <c r="I1548" s="398"/>
      <c r="J1548" s="398"/>
      <c r="K1548" s="398"/>
      <c r="L1548" s="398"/>
      <c r="M1548" s="398"/>
      <c r="N1548" s="398"/>
      <c r="O1548" s="398"/>
      <c r="P1548" s="398"/>
      <c r="Q1548" s="398"/>
      <c r="R1548" s="398"/>
      <c r="S1548" s="399"/>
      <c r="T1548" s="400">
        <f>(T1526*((1+T$11)^0.5)/T$10)</f>
        <v>0</v>
      </c>
      <c r="U1548" s="395">
        <f ca="1">IF(T1572="n/a",T1548,IFERROR(IF((OFFSET($C1548,0,$A1548))&lt;0,
MIN(0,T1548-(OFFSET($C1548,0,$A1548)/(OFFSET($C1543,-$A1547,$A1548)))),
MAX(0,T1548-(OFFSET($C1548,0,$A1548)/(OFFSET($C1543,-$A1547,$A1548))))),0))</f>
        <v>0</v>
      </c>
      <c r="V1548" s="395">
        <f t="shared" ca="1" si="2243"/>
        <v>0</v>
      </c>
      <c r="W1548" s="395">
        <f t="shared" ca="1" si="2244"/>
        <v>0</v>
      </c>
      <c r="X1548" s="334"/>
      <c r="Y1548" s="334"/>
      <c r="Z1548" s="334"/>
      <c r="AA1548" s="249"/>
      <c r="AB1548" s="249"/>
    </row>
    <row r="1549" spans="1:28" hidden="1" outlineLevel="1">
      <c r="A1549" s="331">
        <v>18</v>
      </c>
      <c r="B1549" s="309" t="str">
        <f t="shared" ca="1" si="2245"/>
        <v>Depreciated Net Capex 2030</v>
      </c>
      <c r="C1549" s="398"/>
      <c r="D1549" s="398"/>
      <c r="E1549" s="398"/>
      <c r="F1549" s="398"/>
      <c r="G1549" s="398"/>
      <c r="H1549" s="398"/>
      <c r="I1549" s="398"/>
      <c r="J1549" s="398"/>
      <c r="K1549" s="398"/>
      <c r="L1549" s="398"/>
      <c r="M1549" s="398"/>
      <c r="N1549" s="398"/>
      <c r="O1549" s="398"/>
      <c r="P1549" s="398"/>
      <c r="Q1549" s="398"/>
      <c r="R1549" s="398"/>
      <c r="S1549" s="398"/>
      <c r="T1549" s="399"/>
      <c r="U1549" s="400">
        <f>(U1526*((1+U$11)^0.5)/U$10)</f>
        <v>0</v>
      </c>
      <c r="V1549" s="395">
        <f ca="1">IF(U1573="n/a",U1549,IFERROR(IF((OFFSET($C1549,0,$A1549))&lt;0,
MIN(0,U1549-(OFFSET($C1549,0,$A1549)/(OFFSET($C1544,-$A1548,$A1549)))),
MAX(0,U1549-(OFFSET($C1549,0,$A1549)/(OFFSET($C1544,-$A1548,$A1549))))),0))</f>
        <v>0</v>
      </c>
      <c r="W1549" s="395">
        <f t="shared" ca="1" si="2244"/>
        <v>0</v>
      </c>
      <c r="X1549" s="334"/>
      <c r="Y1549" s="334"/>
      <c r="Z1549" s="334"/>
      <c r="AA1549" s="249"/>
      <c r="AB1549" s="249"/>
    </row>
    <row r="1550" spans="1:28" hidden="1" outlineLevel="1">
      <c r="A1550" s="331">
        <v>19</v>
      </c>
      <c r="B1550" s="309" t="str">
        <f t="shared" ca="1" si="2245"/>
        <v>Depreciated Net Capex 2031</v>
      </c>
      <c r="C1550" s="398"/>
      <c r="D1550" s="398"/>
      <c r="E1550" s="398"/>
      <c r="F1550" s="398"/>
      <c r="G1550" s="398"/>
      <c r="H1550" s="398"/>
      <c r="I1550" s="398"/>
      <c r="J1550" s="398"/>
      <c r="K1550" s="398"/>
      <c r="L1550" s="398"/>
      <c r="M1550" s="398"/>
      <c r="N1550" s="398"/>
      <c r="O1550" s="398"/>
      <c r="P1550" s="398"/>
      <c r="Q1550" s="398"/>
      <c r="R1550" s="398"/>
      <c r="S1550" s="398"/>
      <c r="T1550" s="398"/>
      <c r="U1550" s="399"/>
      <c r="V1550" s="400">
        <f>(V1526*((1+V$11)^0.5)/V$10)</f>
        <v>0</v>
      </c>
      <c r="W1550" s="395">
        <f ca="1">IF(V1574="n/a",V1550,IFERROR(IF((OFFSET($C1550,0,$A1550))&lt;0,
MIN(0,V1550-(OFFSET($C1550,0,$A1550)/(OFFSET($C1545,-$A1549,$A1550)))),
MAX(0,V1550-(OFFSET($C1550,0,$A1550)/(OFFSET($C1545,-$A1549,$A1550))))),0))</f>
        <v>0</v>
      </c>
      <c r="X1550" s="334"/>
      <c r="Y1550" s="334"/>
      <c r="Z1550" s="334"/>
      <c r="AA1550" s="249"/>
      <c r="AB1550" s="249"/>
    </row>
    <row r="1551" spans="1:28" hidden="1" outlineLevel="1">
      <c r="A1551" s="331">
        <v>20</v>
      </c>
      <c r="B1551" s="309" t="str">
        <f ca="1">"Depreciated Net Capex "&amp;OFFSET($C$6,0,A1551)</f>
        <v>Depreciated Net Capex 2032</v>
      </c>
      <c r="C1551" s="398"/>
      <c r="D1551" s="398"/>
      <c r="E1551" s="398"/>
      <c r="F1551" s="398"/>
      <c r="G1551" s="398"/>
      <c r="H1551" s="398"/>
      <c r="I1551" s="398"/>
      <c r="J1551" s="398"/>
      <c r="K1551" s="398"/>
      <c r="L1551" s="398"/>
      <c r="M1551" s="398"/>
      <c r="N1551" s="398"/>
      <c r="O1551" s="398"/>
      <c r="P1551" s="398"/>
      <c r="Q1551" s="398"/>
      <c r="R1551" s="398"/>
      <c r="S1551" s="398"/>
      <c r="T1551" s="398"/>
      <c r="U1551" s="398"/>
      <c r="V1551" s="399"/>
      <c r="W1551" s="395">
        <f>(W1526*((1+W$11)^0.5)/W$10)</f>
        <v>0</v>
      </c>
      <c r="X1551" s="249"/>
      <c r="Y1551" s="249"/>
      <c r="Z1551" s="249"/>
      <c r="AA1551" s="249"/>
      <c r="AB1551" s="249"/>
    </row>
    <row r="1552" spans="1:28" hidden="1" outlineLevel="1">
      <c r="A1552" s="249"/>
      <c r="B1552" s="332"/>
      <c r="C1552" s="395"/>
      <c r="D1552" s="395"/>
      <c r="E1552" s="395"/>
      <c r="F1552" s="395"/>
      <c r="G1552" s="395"/>
      <c r="H1552" s="395"/>
      <c r="I1552" s="395"/>
      <c r="J1552" s="395"/>
      <c r="K1552" s="395"/>
      <c r="L1552" s="395"/>
      <c r="M1552" s="395"/>
      <c r="N1552" s="395"/>
      <c r="O1552" s="395"/>
      <c r="P1552" s="395"/>
      <c r="Q1552" s="395"/>
      <c r="R1552" s="395"/>
      <c r="S1552" s="395"/>
      <c r="T1552" s="395"/>
      <c r="U1552" s="395"/>
      <c r="V1552" s="395"/>
      <c r="W1552" s="395"/>
      <c r="X1552" s="249"/>
      <c r="Y1552" s="249"/>
      <c r="Z1552" s="249"/>
      <c r="AA1552" s="249"/>
      <c r="AB1552" s="249"/>
    </row>
    <row r="1553" spans="1:28" hidden="1" outlineLevel="1">
      <c r="A1553" s="249"/>
      <c r="B1553" s="332"/>
      <c r="C1553" s="395"/>
      <c r="D1553" s="395"/>
      <c r="E1553" s="395"/>
      <c r="F1553" s="395"/>
      <c r="G1553" s="395"/>
      <c r="H1553" s="395"/>
      <c r="I1553" s="395"/>
      <c r="J1553" s="395"/>
      <c r="K1553" s="395"/>
      <c r="L1553" s="395"/>
      <c r="M1553" s="395"/>
      <c r="N1553" s="395"/>
      <c r="O1553" s="395"/>
      <c r="P1553" s="395"/>
      <c r="Q1553" s="395"/>
      <c r="R1553" s="395"/>
      <c r="S1553" s="395"/>
      <c r="T1553" s="395"/>
      <c r="U1553" s="395"/>
      <c r="V1553" s="395"/>
      <c r="W1553" s="395"/>
      <c r="X1553" s="249"/>
      <c r="Y1553" s="249"/>
      <c r="Z1553" s="249"/>
      <c r="AA1553" s="249"/>
      <c r="AB1553" s="249"/>
    </row>
    <row r="1554" spans="1:28" hidden="1" outlineLevel="1">
      <c r="A1554" s="249"/>
      <c r="B1554" s="309" t="s">
        <v>298</v>
      </c>
      <c r="C1554" s="395"/>
      <c r="D1554" s="395">
        <f t="shared" ref="D1554" ca="1" si="2246">IF(C1554="n/a","n/a",IF(AND(C1554&lt;1,D1528=0),0,
IF(D1528=0,C1554-1,
IF(C1554&lt;1,D1529,
(((C1554-1)*(C1530-(C1530/(C1554))))+((D1528/D$10)*D1529))/(D1530)))))</f>
        <v>0</v>
      </c>
      <c r="E1554" s="395">
        <f t="shared" ref="E1554" ca="1" si="2247">IF(D1554="n/a","n/a",IF(AND(D1554&lt;1,E1528=0),0,
IF(E1528=0,D1554-1,
IF(D1554&lt;1,E1529,
(((D1554-1)*(D1530-(D1530/(D1554))))+((E1528/E$10)*E1529))/(E1530)))))</f>
        <v>0</v>
      </c>
      <c r="F1554" s="395">
        <f t="shared" ref="F1554" ca="1" si="2248">IF(E1554="n/a","n/a",IF(AND(E1554&lt;1,F1528=0),0,
IF(F1528=0,E1554-1,
IF(E1554&lt;1,F1529,
(((E1554-1)*(E1530-(E1530/(E1554))))+((F1528/F$10)*F1529))/(F1530)))))</f>
        <v>0</v>
      </c>
      <c r="G1554" s="395">
        <f t="shared" ref="G1554" ca="1" si="2249">IF(F1554="n/a","n/a",IF(AND(F1554&lt;1,G1528=0),0,
IF(G1528=0,F1554-1,
IF(F1554&lt;1,G1529,
(((F1554-1)*(F1530-(F1530/(F1554))))+((G1528/G$10)*G1529))/(G1530)))))</f>
        <v>0</v>
      </c>
      <c r="H1554" s="395">
        <f ca="1">IF(G1554="n/a","n/a",IF(AND(G1554&lt;1,H1528=0),0,
IF(H1528=0,G1554-1,
IF(G1554&lt;1,H1529,
(((G1554-1)*(G1530-(G1530/(G1554))))+((H1528/H$10)*H1529))/(H1530)))))</f>
        <v>0</v>
      </c>
      <c r="I1554" s="395">
        <f t="shared" ref="I1554" ca="1" si="2250">IF(H1554="n/a","n/a",IF(AND(H1554&lt;1,I1528=0),0,
IF(I1528=0,H1554-1,
IF(H1554&lt;1,I1529,
(((H1554-1)*(H1530-(H1530/(H1554))))+((I1528/I$10)*I1529))/(I1530)))))</f>
        <v>0</v>
      </c>
      <c r="J1554" s="395">
        <f t="shared" ref="J1554" ca="1" si="2251">IF(I1554="n/a","n/a",IF(AND(I1554&lt;1,J1528=0),0,
IF(J1528=0,I1554-1,
IF(I1554&lt;1,J1529,
(((I1554-1)*(I1530-(I1530/(I1554))))+((J1528/J$10)*J1529))/(J1530)))))</f>
        <v>0</v>
      </c>
      <c r="K1554" s="395">
        <f t="shared" ref="K1554" ca="1" si="2252">IF(J1554="n/a","n/a",IF(AND(J1554&lt;1,K1528=0),0,
IF(K1528=0,J1554-1,
IF(J1554&lt;1,K1529,
(((J1554-1)*(J1530-(J1530/(J1554))))+((K1528/K$10)*K1529))/(K1530)))))</f>
        <v>0</v>
      </c>
      <c r="L1554" s="395">
        <f t="shared" ref="L1554" ca="1" si="2253">IF(K1554="n/a","n/a",IF(AND(K1554&lt;1,L1528=0),0,
IF(L1528=0,K1554-1,
IF(K1554&lt;1,L1529,
(((K1554-1)*(K1530-(K1530/(K1554))))+((L1528/L$10)*L1529))/(L1530)))))</f>
        <v>0</v>
      </c>
      <c r="M1554" s="395">
        <f t="shared" ref="M1554" ca="1" si="2254">IF(L1554="n/a","n/a",IF(AND(L1554&lt;1,M1528=0),0,
IF(M1528=0,L1554-1,
IF(L1554&lt;1,M1529,
(((L1554-1)*(L1530-(L1530/(L1554))))+((M1528/M$10)*M1529))/(M1530)))))</f>
        <v>0</v>
      </c>
      <c r="N1554" s="395">
        <f t="shared" ref="N1554" ca="1" si="2255">IF(M1554="n/a","n/a",IF(AND(M1554&lt;1,N1528=0),0,
IF(N1528=0,M1554-1,
IF(M1554&lt;1,N1529,
(((M1554-1)*(M1530-(M1530/(M1554))))+((N1528/N$10)*N1529))/(N1530)))))</f>
        <v>0</v>
      </c>
      <c r="O1554" s="395">
        <f t="shared" ref="O1554" ca="1" si="2256">IF(N1554="n/a","n/a",IF(AND(N1554&lt;1,O1528=0),0,
IF(O1528=0,N1554-1,
IF(N1554&lt;1,O1529,
(((N1554-1)*(N1530-(N1530/(N1554))))+((O1528/O$10)*O1529))/(O1530)))))</f>
        <v>0</v>
      </c>
      <c r="P1554" s="395">
        <f t="shared" ref="P1554" ca="1" si="2257">IF(O1554="n/a","n/a",IF(AND(O1554&lt;1,P1528=0),0,
IF(P1528=0,O1554-1,
IF(O1554&lt;1,P1529,
(((O1554-1)*(O1530-(O1530/(O1554))))+((P1528/P$10)*P1529))/(P1530)))))</f>
        <v>0</v>
      </c>
      <c r="Q1554" s="395">
        <f t="shared" ref="Q1554" ca="1" si="2258">IF(P1554="n/a","n/a",IF(AND(P1554&lt;1,Q1528=0),0,
IF(Q1528=0,P1554-1,
IF(P1554&lt;1,Q1529,
(((P1554-1)*(P1530-(P1530/(P1554))))+((Q1528/Q$10)*Q1529))/(Q1530)))))</f>
        <v>0</v>
      </c>
      <c r="R1554" s="395">
        <f t="shared" ref="R1554" ca="1" si="2259">IF(Q1554="n/a","n/a",IF(AND(Q1554&lt;1,R1528=0),0,
IF(R1528=0,Q1554-1,
IF(Q1554&lt;1,R1529,
(((Q1554-1)*(Q1530-(Q1530/(Q1554))))+((R1528/R$10)*R1529))/(R1530)))))</f>
        <v>0</v>
      </c>
      <c r="S1554" s="395">
        <f t="shared" ref="S1554" ca="1" si="2260">IF(R1554="n/a","n/a",IF(AND(R1554&lt;1,S1528=0),0,
IF(S1528=0,R1554-1,
IF(R1554&lt;1,S1529,
(((R1554-1)*(R1530-(R1530/(R1554))))+((S1528/S$10)*S1529))/(S1530)))))</f>
        <v>0</v>
      </c>
      <c r="T1554" s="395">
        <f t="shared" ref="T1554" ca="1" si="2261">IF(S1554="n/a","n/a",IF(AND(S1554&lt;1,T1528=0),0,
IF(T1528=0,S1554-1,
IF(S1554&lt;1,T1529,
(((S1554-1)*(S1530-(S1530/(S1554))))+((T1528/T$10)*T1529))/(T1530)))))</f>
        <v>0</v>
      </c>
      <c r="U1554" s="395">
        <f t="shared" ref="U1554" ca="1" si="2262">IF(T1554="n/a","n/a",IF(AND(T1554&lt;1,U1528=0),0,
IF(U1528=0,T1554-1,
IF(T1554&lt;1,U1529,
(((T1554-1)*(T1530-(T1530/(T1554))))+((U1528/U$10)*U1529))/(U1530)))))</f>
        <v>0</v>
      </c>
      <c r="V1554" s="395">
        <f t="shared" ref="V1554" ca="1" si="2263">IF(U1554="n/a","n/a",IF(AND(U1554&lt;1,V1528=0),0,
IF(V1528=0,U1554-1,
IF(U1554&lt;1,V1529,
(((U1554-1)*(U1530-(U1530/(U1554))))+((V1528/V$10)*V1529))/(V1530)))))</f>
        <v>0</v>
      </c>
      <c r="W1554" s="395">
        <f t="shared" ref="W1554" ca="1" si="2264">IF(V1554="n/a","n/a",IF(AND(V1554&lt;1,W1528=0),0,
IF(W1528=0,V1554-1,
IF(V1554&lt;1,W1529,
(((V1554-1)*(V1530-(V1530/(V1554))))+((W1528/W$10)*W1529))/(W1530)))))</f>
        <v>0</v>
      </c>
      <c r="X1554" s="249"/>
      <c r="Y1554" s="249"/>
      <c r="Z1554" s="249"/>
      <c r="AA1554" s="249"/>
      <c r="AB1554" s="249"/>
    </row>
    <row r="1555" spans="1:28" hidden="1" outlineLevel="1">
      <c r="A1555" s="249"/>
      <c r="B1555" s="309" t="s">
        <v>191</v>
      </c>
      <c r="C1555" s="395">
        <f ca="1">C1527</f>
        <v>0</v>
      </c>
      <c r="D1555" s="395">
        <f t="shared" ref="D1555" ca="1" si="2265">IF(C1555="n/a","n/a",MAX(0,C1555-1))</f>
        <v>0</v>
      </c>
      <c r="E1555" s="395">
        <f t="shared" ref="E1555:E1556" ca="1" si="2266">IF(D1555="n/a","n/a",MAX(0,D1555-1))</f>
        <v>0</v>
      </c>
      <c r="F1555" s="395">
        <f t="shared" ref="F1555:F1557" ca="1" si="2267">IF(E1555="n/a","n/a",MAX(0,E1555-1))</f>
        <v>0</v>
      </c>
      <c r="G1555" s="395">
        <f t="shared" ref="G1555:G1558" ca="1" si="2268">IF(F1555="n/a","n/a",MAX(0,F1555-1))</f>
        <v>0</v>
      </c>
      <c r="H1555" s="395">
        <f t="shared" ref="H1555:H1559" ca="1" si="2269">IF(G1555="n/a","n/a",MAX(0,G1555-1))</f>
        <v>0</v>
      </c>
      <c r="I1555" s="395">
        <f t="shared" ref="I1555:I1560" ca="1" si="2270">IF(H1555="n/a","n/a",MAX(0,H1555-1))</f>
        <v>0</v>
      </c>
      <c r="J1555" s="395">
        <f t="shared" ref="J1555:J1561" ca="1" si="2271">IF(I1555="n/a","n/a",MAX(0,I1555-1))</f>
        <v>0</v>
      </c>
      <c r="K1555" s="395">
        <f t="shared" ref="K1555:K1562" ca="1" si="2272">IF(J1555="n/a","n/a",MAX(0,J1555-1))</f>
        <v>0</v>
      </c>
      <c r="L1555" s="395">
        <f t="shared" ref="L1555:L1563" ca="1" si="2273">IF(K1555="n/a","n/a",MAX(0,K1555-1))</f>
        <v>0</v>
      </c>
      <c r="M1555" s="395">
        <f t="shared" ref="M1555:M1564" ca="1" si="2274">IF(L1555="n/a","n/a",MAX(0,L1555-1))</f>
        <v>0</v>
      </c>
      <c r="N1555" s="395">
        <f t="shared" ref="N1555:N1565" ca="1" si="2275">IF(M1555="n/a","n/a",MAX(0,M1555-1))</f>
        <v>0</v>
      </c>
      <c r="O1555" s="395">
        <f t="shared" ref="O1555:O1566" ca="1" si="2276">IF(N1555="n/a","n/a",MAX(0,N1555-1))</f>
        <v>0</v>
      </c>
      <c r="P1555" s="395">
        <f t="shared" ref="P1555:P1567" ca="1" si="2277">IF(O1555="n/a","n/a",MAX(0,O1555-1))</f>
        <v>0</v>
      </c>
      <c r="Q1555" s="395">
        <f t="shared" ref="Q1555:Q1568" ca="1" si="2278">IF(P1555="n/a","n/a",MAX(0,P1555-1))</f>
        <v>0</v>
      </c>
      <c r="R1555" s="395">
        <f t="shared" ref="R1555:R1569" ca="1" si="2279">IF(Q1555="n/a","n/a",MAX(0,Q1555-1))</f>
        <v>0</v>
      </c>
      <c r="S1555" s="395">
        <f t="shared" ref="S1555:S1570" ca="1" si="2280">IF(R1555="n/a","n/a",MAX(0,R1555-1))</f>
        <v>0</v>
      </c>
      <c r="T1555" s="395">
        <f t="shared" ref="T1555:T1571" ca="1" si="2281">IF(S1555="n/a","n/a",MAX(0,S1555-1))</f>
        <v>0</v>
      </c>
      <c r="U1555" s="395">
        <f t="shared" ref="U1555:U1572" ca="1" si="2282">IF(T1555="n/a","n/a",MAX(0,T1555-1))</f>
        <v>0</v>
      </c>
      <c r="V1555" s="395">
        <f t="shared" ref="V1555:V1573" ca="1" si="2283">IF(U1555="n/a","n/a",MAX(0,U1555-1))</f>
        <v>0</v>
      </c>
      <c r="W1555" s="395">
        <f t="shared" ref="W1555:W1573" ca="1" si="2284">IF(V1555="n/a","n/a",MAX(0,V1555-1))</f>
        <v>0</v>
      </c>
      <c r="X1555" s="249"/>
      <c r="Y1555" s="249"/>
      <c r="Z1555" s="249"/>
      <c r="AA1555" s="249"/>
      <c r="AB1555" s="249"/>
    </row>
    <row r="1556" spans="1:28" hidden="1" outlineLevel="1">
      <c r="A1556" s="249"/>
      <c r="B1556" s="309" t="str">
        <f t="shared" ref="B1556:B1575" ca="1" si="2285">"RL Capex "&amp;OFFSET($C$6,0,A1532)</f>
        <v>RL Capex 2013</v>
      </c>
      <c r="C1556" s="396"/>
      <c r="D1556" s="400">
        <f ca="1">D1527</f>
        <v>0</v>
      </c>
      <c r="E1556" s="395">
        <f t="shared" ca="1" si="2266"/>
        <v>0</v>
      </c>
      <c r="F1556" s="395">
        <f t="shared" ca="1" si="2267"/>
        <v>0</v>
      </c>
      <c r="G1556" s="395">
        <f t="shared" ca="1" si="2268"/>
        <v>0</v>
      </c>
      <c r="H1556" s="395">
        <f t="shared" ca="1" si="2269"/>
        <v>0</v>
      </c>
      <c r="I1556" s="395">
        <f t="shared" ca="1" si="2270"/>
        <v>0</v>
      </c>
      <c r="J1556" s="395">
        <f t="shared" ca="1" si="2271"/>
        <v>0</v>
      </c>
      <c r="K1556" s="395">
        <f t="shared" ca="1" si="2272"/>
        <v>0</v>
      </c>
      <c r="L1556" s="395">
        <f t="shared" ca="1" si="2273"/>
        <v>0</v>
      </c>
      <c r="M1556" s="395">
        <f t="shared" ca="1" si="2274"/>
        <v>0</v>
      </c>
      <c r="N1556" s="395">
        <f t="shared" ca="1" si="2275"/>
        <v>0</v>
      </c>
      <c r="O1556" s="395">
        <f t="shared" ca="1" si="2276"/>
        <v>0</v>
      </c>
      <c r="P1556" s="395">
        <f t="shared" ca="1" si="2277"/>
        <v>0</v>
      </c>
      <c r="Q1556" s="395">
        <f t="shared" ca="1" si="2278"/>
        <v>0</v>
      </c>
      <c r="R1556" s="395">
        <f t="shared" ca="1" si="2279"/>
        <v>0</v>
      </c>
      <c r="S1556" s="395">
        <f t="shared" ca="1" si="2280"/>
        <v>0</v>
      </c>
      <c r="T1556" s="395">
        <f t="shared" ca="1" si="2281"/>
        <v>0</v>
      </c>
      <c r="U1556" s="395">
        <f t="shared" ca="1" si="2282"/>
        <v>0</v>
      </c>
      <c r="V1556" s="395">
        <f t="shared" ca="1" si="2283"/>
        <v>0</v>
      </c>
      <c r="W1556" s="395">
        <f t="shared" ca="1" si="2284"/>
        <v>0</v>
      </c>
      <c r="X1556" s="249"/>
      <c r="Y1556" s="249"/>
      <c r="Z1556" s="249"/>
      <c r="AA1556" s="249"/>
      <c r="AB1556" s="249"/>
    </row>
    <row r="1557" spans="1:28" hidden="1" outlineLevel="1">
      <c r="A1557" s="249"/>
      <c r="B1557" s="309" t="str">
        <f t="shared" ca="1" si="2285"/>
        <v>RL Capex 2014</v>
      </c>
      <c r="C1557" s="401"/>
      <c r="D1557" s="396"/>
      <c r="E1557" s="400">
        <f ca="1">E1527</f>
        <v>0</v>
      </c>
      <c r="F1557" s="395">
        <f t="shared" ca="1" si="2267"/>
        <v>0</v>
      </c>
      <c r="G1557" s="395">
        <f t="shared" ca="1" si="2268"/>
        <v>0</v>
      </c>
      <c r="H1557" s="395">
        <f t="shared" ca="1" si="2269"/>
        <v>0</v>
      </c>
      <c r="I1557" s="395">
        <f t="shared" ca="1" si="2270"/>
        <v>0</v>
      </c>
      <c r="J1557" s="395">
        <f t="shared" ca="1" si="2271"/>
        <v>0</v>
      </c>
      <c r="K1557" s="395">
        <f t="shared" ca="1" si="2272"/>
        <v>0</v>
      </c>
      <c r="L1557" s="395">
        <f t="shared" ca="1" si="2273"/>
        <v>0</v>
      </c>
      <c r="M1557" s="395">
        <f t="shared" ca="1" si="2274"/>
        <v>0</v>
      </c>
      <c r="N1557" s="395">
        <f t="shared" ca="1" si="2275"/>
        <v>0</v>
      </c>
      <c r="O1557" s="395">
        <f t="shared" ca="1" si="2276"/>
        <v>0</v>
      </c>
      <c r="P1557" s="395">
        <f t="shared" ca="1" si="2277"/>
        <v>0</v>
      </c>
      <c r="Q1557" s="395">
        <f t="shared" ca="1" si="2278"/>
        <v>0</v>
      </c>
      <c r="R1557" s="395">
        <f t="shared" ca="1" si="2279"/>
        <v>0</v>
      </c>
      <c r="S1557" s="395">
        <f t="shared" ca="1" si="2280"/>
        <v>0</v>
      </c>
      <c r="T1557" s="395">
        <f t="shared" ca="1" si="2281"/>
        <v>0</v>
      </c>
      <c r="U1557" s="395">
        <f t="shared" ca="1" si="2282"/>
        <v>0</v>
      </c>
      <c r="V1557" s="395">
        <f t="shared" ca="1" si="2283"/>
        <v>0</v>
      </c>
      <c r="W1557" s="395">
        <f t="shared" ca="1" si="2284"/>
        <v>0</v>
      </c>
      <c r="X1557" s="249"/>
      <c r="Y1557" s="249"/>
      <c r="Z1557" s="249"/>
      <c r="AA1557" s="249"/>
      <c r="AB1557" s="249"/>
    </row>
    <row r="1558" spans="1:28" hidden="1" outlineLevel="1">
      <c r="A1558" s="249"/>
      <c r="B1558" s="309" t="str">
        <f t="shared" ca="1" si="2285"/>
        <v>RL Capex 2015</v>
      </c>
      <c r="C1558" s="401"/>
      <c r="D1558" s="401"/>
      <c r="E1558" s="396"/>
      <c r="F1558" s="400">
        <f ca="1">F1527</f>
        <v>0</v>
      </c>
      <c r="G1558" s="395">
        <f t="shared" ca="1" si="2268"/>
        <v>0</v>
      </c>
      <c r="H1558" s="395">
        <f t="shared" ca="1" si="2269"/>
        <v>0</v>
      </c>
      <c r="I1558" s="395">
        <f t="shared" ca="1" si="2270"/>
        <v>0</v>
      </c>
      <c r="J1558" s="395">
        <f t="shared" ca="1" si="2271"/>
        <v>0</v>
      </c>
      <c r="K1558" s="395">
        <f t="shared" ca="1" si="2272"/>
        <v>0</v>
      </c>
      <c r="L1558" s="395">
        <f t="shared" ca="1" si="2273"/>
        <v>0</v>
      </c>
      <c r="M1558" s="395">
        <f t="shared" ca="1" si="2274"/>
        <v>0</v>
      </c>
      <c r="N1558" s="395">
        <f t="shared" ca="1" si="2275"/>
        <v>0</v>
      </c>
      <c r="O1558" s="395">
        <f t="shared" ca="1" si="2276"/>
        <v>0</v>
      </c>
      <c r="P1558" s="395">
        <f t="shared" ca="1" si="2277"/>
        <v>0</v>
      </c>
      <c r="Q1558" s="395">
        <f t="shared" ca="1" si="2278"/>
        <v>0</v>
      </c>
      <c r="R1558" s="395">
        <f t="shared" ca="1" si="2279"/>
        <v>0</v>
      </c>
      <c r="S1558" s="395">
        <f t="shared" ca="1" si="2280"/>
        <v>0</v>
      </c>
      <c r="T1558" s="395">
        <f t="shared" ca="1" si="2281"/>
        <v>0</v>
      </c>
      <c r="U1558" s="395">
        <f t="shared" ca="1" si="2282"/>
        <v>0</v>
      </c>
      <c r="V1558" s="395">
        <f t="shared" ca="1" si="2283"/>
        <v>0</v>
      </c>
      <c r="W1558" s="395">
        <f t="shared" ca="1" si="2284"/>
        <v>0</v>
      </c>
      <c r="X1558" s="249"/>
      <c r="Y1558" s="249"/>
      <c r="Z1558" s="249"/>
      <c r="AA1558" s="249"/>
      <c r="AB1558" s="249"/>
    </row>
    <row r="1559" spans="1:28" hidden="1" outlineLevel="1">
      <c r="A1559" s="249"/>
      <c r="B1559" s="309" t="str">
        <f t="shared" ca="1" si="2285"/>
        <v>RL Capex 2016</v>
      </c>
      <c r="C1559" s="401"/>
      <c r="D1559" s="401"/>
      <c r="E1559" s="401"/>
      <c r="F1559" s="396"/>
      <c r="G1559" s="400">
        <f ca="1">G1527</f>
        <v>0</v>
      </c>
      <c r="H1559" s="395">
        <f t="shared" ca="1" si="2269"/>
        <v>0</v>
      </c>
      <c r="I1559" s="395">
        <f t="shared" ca="1" si="2270"/>
        <v>0</v>
      </c>
      <c r="J1559" s="395">
        <f t="shared" ca="1" si="2271"/>
        <v>0</v>
      </c>
      <c r="K1559" s="395">
        <f t="shared" ca="1" si="2272"/>
        <v>0</v>
      </c>
      <c r="L1559" s="395">
        <f t="shared" ca="1" si="2273"/>
        <v>0</v>
      </c>
      <c r="M1559" s="395">
        <f t="shared" ca="1" si="2274"/>
        <v>0</v>
      </c>
      <c r="N1559" s="395">
        <f t="shared" ca="1" si="2275"/>
        <v>0</v>
      </c>
      <c r="O1559" s="395">
        <f t="shared" ca="1" si="2276"/>
        <v>0</v>
      </c>
      <c r="P1559" s="395">
        <f t="shared" ca="1" si="2277"/>
        <v>0</v>
      </c>
      <c r="Q1559" s="395">
        <f t="shared" ca="1" si="2278"/>
        <v>0</v>
      </c>
      <c r="R1559" s="395">
        <f t="shared" ca="1" si="2279"/>
        <v>0</v>
      </c>
      <c r="S1559" s="395">
        <f t="shared" ca="1" si="2280"/>
        <v>0</v>
      </c>
      <c r="T1559" s="395">
        <f t="shared" ca="1" si="2281"/>
        <v>0</v>
      </c>
      <c r="U1559" s="395">
        <f t="shared" ca="1" si="2282"/>
        <v>0</v>
      </c>
      <c r="V1559" s="395">
        <f t="shared" ca="1" si="2283"/>
        <v>0</v>
      </c>
      <c r="W1559" s="395">
        <f t="shared" ca="1" si="2284"/>
        <v>0</v>
      </c>
      <c r="X1559" s="249"/>
      <c r="Y1559" s="249"/>
      <c r="Z1559" s="249"/>
      <c r="AA1559" s="249"/>
      <c r="AB1559" s="249"/>
    </row>
    <row r="1560" spans="1:28" hidden="1" outlineLevel="1">
      <c r="A1560" s="249"/>
      <c r="B1560" s="309" t="str">
        <f t="shared" ca="1" si="2285"/>
        <v>RL Capex 2017</v>
      </c>
      <c r="C1560" s="401"/>
      <c r="D1560" s="401"/>
      <c r="E1560" s="401"/>
      <c r="F1560" s="401"/>
      <c r="G1560" s="396"/>
      <c r="H1560" s="400">
        <f ca="1">H1527</f>
        <v>0</v>
      </c>
      <c r="I1560" s="395">
        <f t="shared" ca="1" si="2270"/>
        <v>0</v>
      </c>
      <c r="J1560" s="395">
        <f t="shared" ca="1" si="2271"/>
        <v>0</v>
      </c>
      <c r="K1560" s="395">
        <f t="shared" ca="1" si="2272"/>
        <v>0</v>
      </c>
      <c r="L1560" s="395">
        <f t="shared" ca="1" si="2273"/>
        <v>0</v>
      </c>
      <c r="M1560" s="395">
        <f t="shared" ca="1" si="2274"/>
        <v>0</v>
      </c>
      <c r="N1560" s="395">
        <f t="shared" ca="1" si="2275"/>
        <v>0</v>
      </c>
      <c r="O1560" s="395">
        <f t="shared" ca="1" si="2276"/>
        <v>0</v>
      </c>
      <c r="P1560" s="395">
        <f t="shared" ca="1" si="2277"/>
        <v>0</v>
      </c>
      <c r="Q1560" s="395">
        <f t="shared" ca="1" si="2278"/>
        <v>0</v>
      </c>
      <c r="R1560" s="395">
        <f t="shared" ca="1" si="2279"/>
        <v>0</v>
      </c>
      <c r="S1560" s="395">
        <f t="shared" ca="1" si="2280"/>
        <v>0</v>
      </c>
      <c r="T1560" s="395">
        <f t="shared" ca="1" si="2281"/>
        <v>0</v>
      </c>
      <c r="U1560" s="395">
        <f t="shared" ca="1" si="2282"/>
        <v>0</v>
      </c>
      <c r="V1560" s="395">
        <f t="shared" ca="1" si="2283"/>
        <v>0</v>
      </c>
      <c r="W1560" s="395">
        <f t="shared" ca="1" si="2284"/>
        <v>0</v>
      </c>
      <c r="X1560" s="249"/>
      <c r="Y1560" s="249"/>
      <c r="Z1560" s="249"/>
      <c r="AA1560" s="249"/>
      <c r="AB1560" s="249"/>
    </row>
    <row r="1561" spans="1:28" hidden="1" outlineLevel="1">
      <c r="A1561" s="249"/>
      <c r="B1561" s="309" t="str">
        <f t="shared" ca="1" si="2285"/>
        <v>RL Capex 2018</v>
      </c>
      <c r="C1561" s="401"/>
      <c r="D1561" s="401"/>
      <c r="E1561" s="401"/>
      <c r="F1561" s="401"/>
      <c r="G1561" s="401"/>
      <c r="H1561" s="396"/>
      <c r="I1561" s="400">
        <f ca="1">I1527</f>
        <v>0</v>
      </c>
      <c r="J1561" s="395">
        <f t="shared" ca="1" si="2271"/>
        <v>0</v>
      </c>
      <c r="K1561" s="395">
        <f t="shared" ca="1" si="2272"/>
        <v>0</v>
      </c>
      <c r="L1561" s="395">
        <f t="shared" ca="1" si="2273"/>
        <v>0</v>
      </c>
      <c r="M1561" s="395">
        <f t="shared" ca="1" si="2274"/>
        <v>0</v>
      </c>
      <c r="N1561" s="395">
        <f t="shared" ca="1" si="2275"/>
        <v>0</v>
      </c>
      <c r="O1561" s="395">
        <f t="shared" ca="1" si="2276"/>
        <v>0</v>
      </c>
      <c r="P1561" s="395">
        <f t="shared" ca="1" si="2277"/>
        <v>0</v>
      </c>
      <c r="Q1561" s="395">
        <f t="shared" ca="1" si="2278"/>
        <v>0</v>
      </c>
      <c r="R1561" s="395">
        <f t="shared" ca="1" si="2279"/>
        <v>0</v>
      </c>
      <c r="S1561" s="395">
        <f t="shared" ca="1" si="2280"/>
        <v>0</v>
      </c>
      <c r="T1561" s="395">
        <f t="shared" ca="1" si="2281"/>
        <v>0</v>
      </c>
      <c r="U1561" s="395">
        <f t="shared" ca="1" si="2282"/>
        <v>0</v>
      </c>
      <c r="V1561" s="395">
        <f t="shared" ca="1" si="2283"/>
        <v>0</v>
      </c>
      <c r="W1561" s="395">
        <f t="shared" ca="1" si="2284"/>
        <v>0</v>
      </c>
      <c r="X1561" s="249"/>
      <c r="Y1561" s="249"/>
      <c r="Z1561" s="249"/>
      <c r="AA1561" s="249"/>
      <c r="AB1561" s="249"/>
    </row>
    <row r="1562" spans="1:28" hidden="1" outlineLevel="1">
      <c r="A1562" s="249"/>
      <c r="B1562" s="309" t="str">
        <f t="shared" ca="1" si="2285"/>
        <v>RL Capex 2019</v>
      </c>
      <c r="C1562" s="401"/>
      <c r="D1562" s="401"/>
      <c r="E1562" s="401"/>
      <c r="F1562" s="401"/>
      <c r="G1562" s="401"/>
      <c r="H1562" s="401"/>
      <c r="I1562" s="396"/>
      <c r="J1562" s="400">
        <f ca="1">J1527</f>
        <v>0</v>
      </c>
      <c r="K1562" s="395">
        <f t="shared" ca="1" si="2272"/>
        <v>0</v>
      </c>
      <c r="L1562" s="395">
        <f t="shared" ca="1" si="2273"/>
        <v>0</v>
      </c>
      <c r="M1562" s="395">
        <f t="shared" ca="1" si="2274"/>
        <v>0</v>
      </c>
      <c r="N1562" s="395">
        <f t="shared" ca="1" si="2275"/>
        <v>0</v>
      </c>
      <c r="O1562" s="395">
        <f t="shared" ca="1" si="2276"/>
        <v>0</v>
      </c>
      <c r="P1562" s="395">
        <f t="shared" ca="1" si="2277"/>
        <v>0</v>
      </c>
      <c r="Q1562" s="395">
        <f t="shared" ca="1" si="2278"/>
        <v>0</v>
      </c>
      <c r="R1562" s="395">
        <f t="shared" ca="1" si="2279"/>
        <v>0</v>
      </c>
      <c r="S1562" s="395">
        <f t="shared" ca="1" si="2280"/>
        <v>0</v>
      </c>
      <c r="T1562" s="395">
        <f t="shared" ca="1" si="2281"/>
        <v>0</v>
      </c>
      <c r="U1562" s="395">
        <f t="shared" ca="1" si="2282"/>
        <v>0</v>
      </c>
      <c r="V1562" s="395">
        <f t="shared" ca="1" si="2283"/>
        <v>0</v>
      </c>
      <c r="W1562" s="395">
        <f t="shared" ca="1" si="2284"/>
        <v>0</v>
      </c>
      <c r="X1562" s="249"/>
      <c r="Y1562" s="249"/>
      <c r="Z1562" s="249"/>
      <c r="AA1562" s="249"/>
      <c r="AB1562" s="249"/>
    </row>
    <row r="1563" spans="1:28" hidden="1" outlineLevel="1">
      <c r="A1563" s="249"/>
      <c r="B1563" s="309" t="str">
        <f t="shared" ca="1" si="2285"/>
        <v>RL Capex 2020</v>
      </c>
      <c r="C1563" s="401"/>
      <c r="D1563" s="401"/>
      <c r="E1563" s="401"/>
      <c r="F1563" s="401"/>
      <c r="G1563" s="401"/>
      <c r="H1563" s="401"/>
      <c r="I1563" s="401"/>
      <c r="J1563" s="396"/>
      <c r="K1563" s="400">
        <f ca="1">K1527</f>
        <v>0</v>
      </c>
      <c r="L1563" s="395">
        <f t="shared" ca="1" si="2273"/>
        <v>0</v>
      </c>
      <c r="M1563" s="395">
        <f t="shared" ca="1" si="2274"/>
        <v>0</v>
      </c>
      <c r="N1563" s="395">
        <f t="shared" ca="1" si="2275"/>
        <v>0</v>
      </c>
      <c r="O1563" s="395">
        <f t="shared" ca="1" si="2276"/>
        <v>0</v>
      </c>
      <c r="P1563" s="395">
        <f t="shared" ca="1" si="2277"/>
        <v>0</v>
      </c>
      <c r="Q1563" s="395">
        <f t="shared" ca="1" si="2278"/>
        <v>0</v>
      </c>
      <c r="R1563" s="395">
        <f t="shared" ca="1" si="2279"/>
        <v>0</v>
      </c>
      <c r="S1563" s="395">
        <f t="shared" ca="1" si="2280"/>
        <v>0</v>
      </c>
      <c r="T1563" s="395">
        <f t="shared" ca="1" si="2281"/>
        <v>0</v>
      </c>
      <c r="U1563" s="395">
        <f t="shared" ca="1" si="2282"/>
        <v>0</v>
      </c>
      <c r="V1563" s="395">
        <f t="shared" ca="1" si="2283"/>
        <v>0</v>
      </c>
      <c r="W1563" s="395">
        <f t="shared" ca="1" si="2284"/>
        <v>0</v>
      </c>
      <c r="X1563" s="249"/>
      <c r="Y1563" s="249"/>
      <c r="Z1563" s="249"/>
      <c r="AA1563" s="249"/>
      <c r="AB1563" s="249"/>
    </row>
    <row r="1564" spans="1:28" hidden="1" outlineLevel="1">
      <c r="A1564" s="249"/>
      <c r="B1564" s="309" t="str">
        <f t="shared" ca="1" si="2285"/>
        <v>RL Capex 2021</v>
      </c>
      <c r="C1564" s="401"/>
      <c r="D1564" s="401"/>
      <c r="E1564" s="401"/>
      <c r="F1564" s="401"/>
      <c r="G1564" s="401"/>
      <c r="H1564" s="401"/>
      <c r="I1564" s="401"/>
      <c r="J1564" s="401"/>
      <c r="K1564" s="396"/>
      <c r="L1564" s="400">
        <f ca="1">L1527</f>
        <v>0</v>
      </c>
      <c r="M1564" s="395">
        <f t="shared" ca="1" si="2274"/>
        <v>0</v>
      </c>
      <c r="N1564" s="395">
        <f t="shared" ca="1" si="2275"/>
        <v>0</v>
      </c>
      <c r="O1564" s="395">
        <f t="shared" ca="1" si="2276"/>
        <v>0</v>
      </c>
      <c r="P1564" s="395">
        <f t="shared" ca="1" si="2277"/>
        <v>0</v>
      </c>
      <c r="Q1564" s="395">
        <f t="shared" ca="1" si="2278"/>
        <v>0</v>
      </c>
      <c r="R1564" s="395">
        <f t="shared" ca="1" si="2279"/>
        <v>0</v>
      </c>
      <c r="S1564" s="395">
        <f t="shared" ca="1" si="2280"/>
        <v>0</v>
      </c>
      <c r="T1564" s="395">
        <f t="shared" ca="1" si="2281"/>
        <v>0</v>
      </c>
      <c r="U1564" s="395">
        <f t="shared" ca="1" si="2282"/>
        <v>0</v>
      </c>
      <c r="V1564" s="395">
        <f t="shared" ca="1" si="2283"/>
        <v>0</v>
      </c>
      <c r="W1564" s="395">
        <f t="shared" ca="1" si="2284"/>
        <v>0</v>
      </c>
      <c r="X1564" s="249"/>
      <c r="Y1564" s="249"/>
      <c r="Z1564" s="249"/>
      <c r="AA1564" s="249"/>
      <c r="AB1564" s="249"/>
    </row>
    <row r="1565" spans="1:28" hidden="1" outlineLevel="1">
      <c r="A1565" s="249"/>
      <c r="B1565" s="309" t="str">
        <f t="shared" ca="1" si="2285"/>
        <v>RL Capex 2022</v>
      </c>
      <c r="C1565" s="401"/>
      <c r="D1565" s="401"/>
      <c r="E1565" s="401"/>
      <c r="F1565" s="401"/>
      <c r="G1565" s="401"/>
      <c r="H1565" s="401"/>
      <c r="I1565" s="401"/>
      <c r="J1565" s="401"/>
      <c r="K1565" s="401"/>
      <c r="L1565" s="396"/>
      <c r="M1565" s="400">
        <f ca="1">M1527</f>
        <v>0</v>
      </c>
      <c r="N1565" s="395">
        <f t="shared" ca="1" si="2275"/>
        <v>0</v>
      </c>
      <c r="O1565" s="395">
        <f t="shared" ca="1" si="2276"/>
        <v>0</v>
      </c>
      <c r="P1565" s="395">
        <f t="shared" ca="1" si="2277"/>
        <v>0</v>
      </c>
      <c r="Q1565" s="395">
        <f t="shared" ca="1" si="2278"/>
        <v>0</v>
      </c>
      <c r="R1565" s="395">
        <f t="shared" ca="1" si="2279"/>
        <v>0</v>
      </c>
      <c r="S1565" s="395">
        <f t="shared" ca="1" si="2280"/>
        <v>0</v>
      </c>
      <c r="T1565" s="395">
        <f t="shared" ca="1" si="2281"/>
        <v>0</v>
      </c>
      <c r="U1565" s="395">
        <f t="shared" ca="1" si="2282"/>
        <v>0</v>
      </c>
      <c r="V1565" s="395">
        <f t="shared" ca="1" si="2283"/>
        <v>0</v>
      </c>
      <c r="W1565" s="395">
        <f t="shared" ca="1" si="2284"/>
        <v>0</v>
      </c>
      <c r="X1565" s="249"/>
      <c r="Y1565" s="249"/>
      <c r="Z1565" s="249"/>
      <c r="AA1565" s="249"/>
      <c r="AB1565" s="249"/>
    </row>
    <row r="1566" spans="1:28" hidden="1" outlineLevel="1">
      <c r="A1566" s="249"/>
      <c r="B1566" s="309" t="str">
        <f t="shared" ca="1" si="2285"/>
        <v>RL Capex 2023</v>
      </c>
      <c r="C1566" s="401"/>
      <c r="D1566" s="401"/>
      <c r="E1566" s="401"/>
      <c r="F1566" s="401"/>
      <c r="G1566" s="401"/>
      <c r="H1566" s="401"/>
      <c r="I1566" s="401"/>
      <c r="J1566" s="401"/>
      <c r="K1566" s="401"/>
      <c r="L1566" s="401"/>
      <c r="M1566" s="396"/>
      <c r="N1566" s="400">
        <f>N1527</f>
        <v>0</v>
      </c>
      <c r="O1566" s="395">
        <f t="shared" si="2276"/>
        <v>0</v>
      </c>
      <c r="P1566" s="395">
        <f t="shared" si="2277"/>
        <v>0</v>
      </c>
      <c r="Q1566" s="395">
        <f t="shared" si="2278"/>
        <v>0</v>
      </c>
      <c r="R1566" s="395">
        <f t="shared" si="2279"/>
        <v>0</v>
      </c>
      <c r="S1566" s="395">
        <f t="shared" si="2280"/>
        <v>0</v>
      </c>
      <c r="T1566" s="395">
        <f t="shared" si="2281"/>
        <v>0</v>
      </c>
      <c r="U1566" s="395">
        <f t="shared" si="2282"/>
        <v>0</v>
      </c>
      <c r="V1566" s="395">
        <f t="shared" si="2283"/>
        <v>0</v>
      </c>
      <c r="W1566" s="395">
        <f t="shared" si="2284"/>
        <v>0</v>
      </c>
      <c r="X1566" s="249"/>
      <c r="Y1566" s="249"/>
      <c r="Z1566" s="249"/>
      <c r="AA1566" s="249"/>
      <c r="AB1566" s="249"/>
    </row>
    <row r="1567" spans="1:28" hidden="1" outlineLevel="1">
      <c r="A1567" s="249"/>
      <c r="B1567" s="309" t="str">
        <f t="shared" ca="1" si="2285"/>
        <v>RL Capex 2024</v>
      </c>
      <c r="C1567" s="401"/>
      <c r="D1567" s="401"/>
      <c r="E1567" s="401"/>
      <c r="F1567" s="401"/>
      <c r="G1567" s="401"/>
      <c r="H1567" s="401"/>
      <c r="I1567" s="401"/>
      <c r="J1567" s="401"/>
      <c r="K1567" s="401"/>
      <c r="L1567" s="401"/>
      <c r="M1567" s="401"/>
      <c r="N1567" s="396"/>
      <c r="O1567" s="400">
        <f>O1527</f>
        <v>0</v>
      </c>
      <c r="P1567" s="395">
        <f t="shared" si="2277"/>
        <v>0</v>
      </c>
      <c r="Q1567" s="395">
        <f t="shared" si="2278"/>
        <v>0</v>
      </c>
      <c r="R1567" s="395">
        <f t="shared" si="2279"/>
        <v>0</v>
      </c>
      <c r="S1567" s="395">
        <f t="shared" si="2280"/>
        <v>0</v>
      </c>
      <c r="T1567" s="395">
        <f t="shared" si="2281"/>
        <v>0</v>
      </c>
      <c r="U1567" s="395">
        <f t="shared" si="2282"/>
        <v>0</v>
      </c>
      <c r="V1567" s="395">
        <f t="shared" si="2283"/>
        <v>0</v>
      </c>
      <c r="W1567" s="395">
        <f t="shared" si="2284"/>
        <v>0</v>
      </c>
      <c r="X1567" s="249"/>
      <c r="Y1567" s="249"/>
      <c r="Z1567" s="249"/>
      <c r="AA1567" s="249"/>
      <c r="AB1567" s="249"/>
    </row>
    <row r="1568" spans="1:28" hidden="1" outlineLevel="1">
      <c r="A1568" s="249"/>
      <c r="B1568" s="309" t="str">
        <f t="shared" ca="1" si="2285"/>
        <v>RL Capex 2025</v>
      </c>
      <c r="C1568" s="401"/>
      <c r="D1568" s="401"/>
      <c r="E1568" s="401"/>
      <c r="F1568" s="401"/>
      <c r="G1568" s="401"/>
      <c r="H1568" s="401"/>
      <c r="I1568" s="401"/>
      <c r="J1568" s="401"/>
      <c r="K1568" s="401"/>
      <c r="L1568" s="401"/>
      <c r="M1568" s="401"/>
      <c r="N1568" s="401"/>
      <c r="O1568" s="396"/>
      <c r="P1568" s="400">
        <f>P1527</f>
        <v>0</v>
      </c>
      <c r="Q1568" s="395">
        <f t="shared" si="2278"/>
        <v>0</v>
      </c>
      <c r="R1568" s="395">
        <f t="shared" si="2279"/>
        <v>0</v>
      </c>
      <c r="S1568" s="395">
        <f t="shared" si="2280"/>
        <v>0</v>
      </c>
      <c r="T1568" s="395">
        <f t="shared" si="2281"/>
        <v>0</v>
      </c>
      <c r="U1568" s="395">
        <f t="shared" si="2282"/>
        <v>0</v>
      </c>
      <c r="V1568" s="395">
        <f t="shared" si="2283"/>
        <v>0</v>
      </c>
      <c r="W1568" s="395">
        <f t="shared" si="2284"/>
        <v>0</v>
      </c>
      <c r="X1568" s="249"/>
      <c r="Y1568" s="249"/>
      <c r="Z1568" s="249"/>
      <c r="AA1568" s="249"/>
      <c r="AB1568" s="249"/>
    </row>
    <row r="1569" spans="1:28" hidden="1" outlineLevel="1">
      <c r="A1569" s="249"/>
      <c r="B1569" s="309" t="str">
        <f t="shared" ca="1" si="2285"/>
        <v>RL Capex 2026</v>
      </c>
      <c r="C1569" s="401"/>
      <c r="D1569" s="401"/>
      <c r="E1569" s="401"/>
      <c r="F1569" s="401"/>
      <c r="G1569" s="401"/>
      <c r="H1569" s="401"/>
      <c r="I1569" s="401"/>
      <c r="J1569" s="401"/>
      <c r="K1569" s="401"/>
      <c r="L1569" s="401"/>
      <c r="M1569" s="401"/>
      <c r="N1569" s="401"/>
      <c r="O1569" s="401"/>
      <c r="P1569" s="396"/>
      <c r="Q1569" s="400">
        <f>Q1527</f>
        <v>0</v>
      </c>
      <c r="R1569" s="395">
        <f t="shared" si="2279"/>
        <v>0</v>
      </c>
      <c r="S1569" s="395">
        <f t="shared" si="2280"/>
        <v>0</v>
      </c>
      <c r="T1569" s="395">
        <f t="shared" si="2281"/>
        <v>0</v>
      </c>
      <c r="U1569" s="395">
        <f t="shared" si="2282"/>
        <v>0</v>
      </c>
      <c r="V1569" s="395">
        <f t="shared" si="2283"/>
        <v>0</v>
      </c>
      <c r="W1569" s="395">
        <f t="shared" si="2284"/>
        <v>0</v>
      </c>
      <c r="X1569" s="249"/>
      <c r="Y1569" s="249"/>
      <c r="Z1569" s="249"/>
      <c r="AA1569" s="249"/>
      <c r="AB1569" s="249"/>
    </row>
    <row r="1570" spans="1:28" hidden="1" outlineLevel="1">
      <c r="A1570" s="249"/>
      <c r="B1570" s="309" t="str">
        <f t="shared" ca="1" si="2285"/>
        <v>RL Capex 2027</v>
      </c>
      <c r="C1570" s="401"/>
      <c r="D1570" s="401"/>
      <c r="E1570" s="401"/>
      <c r="F1570" s="401"/>
      <c r="G1570" s="401"/>
      <c r="H1570" s="401"/>
      <c r="I1570" s="401"/>
      <c r="J1570" s="401"/>
      <c r="K1570" s="401"/>
      <c r="L1570" s="401"/>
      <c r="M1570" s="401"/>
      <c r="N1570" s="401"/>
      <c r="O1570" s="401"/>
      <c r="P1570" s="401"/>
      <c r="Q1570" s="396"/>
      <c r="R1570" s="400">
        <f>R1527</f>
        <v>0</v>
      </c>
      <c r="S1570" s="395">
        <f t="shared" si="2280"/>
        <v>0</v>
      </c>
      <c r="T1570" s="395">
        <f t="shared" si="2281"/>
        <v>0</v>
      </c>
      <c r="U1570" s="395">
        <f t="shared" si="2282"/>
        <v>0</v>
      </c>
      <c r="V1570" s="395">
        <f t="shared" si="2283"/>
        <v>0</v>
      </c>
      <c r="W1570" s="395">
        <f t="shared" si="2284"/>
        <v>0</v>
      </c>
      <c r="X1570" s="249"/>
      <c r="Y1570" s="249"/>
      <c r="Z1570" s="249"/>
      <c r="AA1570" s="249"/>
      <c r="AB1570" s="249"/>
    </row>
    <row r="1571" spans="1:28" hidden="1" outlineLevel="1">
      <c r="A1571" s="249"/>
      <c r="B1571" s="309" t="str">
        <f t="shared" ca="1" si="2285"/>
        <v>RL Capex 2028</v>
      </c>
      <c r="C1571" s="401"/>
      <c r="D1571" s="401"/>
      <c r="E1571" s="401"/>
      <c r="F1571" s="401"/>
      <c r="G1571" s="401"/>
      <c r="H1571" s="401"/>
      <c r="I1571" s="401"/>
      <c r="J1571" s="401"/>
      <c r="K1571" s="401"/>
      <c r="L1571" s="401"/>
      <c r="M1571" s="401"/>
      <c r="N1571" s="401"/>
      <c r="O1571" s="401"/>
      <c r="P1571" s="401"/>
      <c r="Q1571" s="401"/>
      <c r="R1571" s="396"/>
      <c r="S1571" s="400">
        <f>S1527</f>
        <v>0</v>
      </c>
      <c r="T1571" s="395">
        <f t="shared" si="2281"/>
        <v>0</v>
      </c>
      <c r="U1571" s="395">
        <f t="shared" si="2282"/>
        <v>0</v>
      </c>
      <c r="V1571" s="395">
        <f t="shared" si="2283"/>
        <v>0</v>
      </c>
      <c r="W1571" s="395">
        <f t="shared" si="2284"/>
        <v>0</v>
      </c>
      <c r="X1571" s="249"/>
      <c r="Y1571" s="249"/>
      <c r="Z1571" s="249"/>
      <c r="AA1571" s="249"/>
      <c r="AB1571" s="249"/>
    </row>
    <row r="1572" spans="1:28" hidden="1" outlineLevel="1">
      <c r="A1572" s="249"/>
      <c r="B1572" s="309" t="str">
        <f t="shared" ca="1" si="2285"/>
        <v>RL Capex 2029</v>
      </c>
      <c r="C1572" s="401"/>
      <c r="D1572" s="401"/>
      <c r="E1572" s="401"/>
      <c r="F1572" s="401"/>
      <c r="G1572" s="401"/>
      <c r="H1572" s="401"/>
      <c r="I1572" s="401"/>
      <c r="J1572" s="401"/>
      <c r="K1572" s="401"/>
      <c r="L1572" s="401"/>
      <c r="M1572" s="401"/>
      <c r="N1572" s="401"/>
      <c r="O1572" s="401"/>
      <c r="P1572" s="401"/>
      <c r="Q1572" s="401"/>
      <c r="R1572" s="401"/>
      <c r="S1572" s="396"/>
      <c r="T1572" s="400">
        <f>T1527</f>
        <v>0</v>
      </c>
      <c r="U1572" s="395">
        <f t="shared" si="2282"/>
        <v>0</v>
      </c>
      <c r="V1572" s="395">
        <f t="shared" si="2283"/>
        <v>0</v>
      </c>
      <c r="W1572" s="395">
        <f t="shared" si="2284"/>
        <v>0</v>
      </c>
      <c r="X1572" s="249"/>
      <c r="Y1572" s="249"/>
      <c r="Z1572" s="249"/>
      <c r="AA1572" s="249"/>
      <c r="AB1572" s="249"/>
    </row>
    <row r="1573" spans="1:28" hidden="1" outlineLevel="1">
      <c r="A1573" s="249"/>
      <c r="B1573" s="309" t="str">
        <f t="shared" ca="1" si="2285"/>
        <v>RL Capex 2030</v>
      </c>
      <c r="C1573" s="401"/>
      <c r="D1573" s="401"/>
      <c r="E1573" s="401"/>
      <c r="F1573" s="401"/>
      <c r="G1573" s="401"/>
      <c r="H1573" s="401"/>
      <c r="I1573" s="401"/>
      <c r="J1573" s="401"/>
      <c r="K1573" s="401"/>
      <c r="L1573" s="401"/>
      <c r="M1573" s="401"/>
      <c r="N1573" s="401"/>
      <c r="O1573" s="401"/>
      <c r="P1573" s="401"/>
      <c r="Q1573" s="401"/>
      <c r="R1573" s="401"/>
      <c r="S1573" s="401"/>
      <c r="T1573" s="396"/>
      <c r="U1573" s="400">
        <f>U1527</f>
        <v>0</v>
      </c>
      <c r="V1573" s="395">
        <f t="shared" si="2283"/>
        <v>0</v>
      </c>
      <c r="W1573" s="395">
        <f t="shared" si="2284"/>
        <v>0</v>
      </c>
      <c r="X1573" s="249"/>
      <c r="Y1573" s="249"/>
      <c r="Z1573" s="249"/>
      <c r="AA1573" s="249"/>
      <c r="AB1573" s="249"/>
    </row>
    <row r="1574" spans="1:28" hidden="1" outlineLevel="1">
      <c r="A1574" s="249"/>
      <c r="B1574" s="309" t="str">
        <f t="shared" ca="1" si="2285"/>
        <v>RL Capex 2031</v>
      </c>
      <c r="C1574" s="401"/>
      <c r="D1574" s="401"/>
      <c r="E1574" s="401"/>
      <c r="F1574" s="401"/>
      <c r="G1574" s="401"/>
      <c r="H1574" s="401"/>
      <c r="I1574" s="401"/>
      <c r="J1574" s="401"/>
      <c r="K1574" s="401"/>
      <c r="L1574" s="401"/>
      <c r="M1574" s="401"/>
      <c r="N1574" s="401"/>
      <c r="O1574" s="401"/>
      <c r="P1574" s="401"/>
      <c r="Q1574" s="401"/>
      <c r="R1574" s="401"/>
      <c r="S1574" s="401"/>
      <c r="T1574" s="401"/>
      <c r="U1574" s="396"/>
      <c r="V1574" s="400">
        <f>V1527</f>
        <v>0</v>
      </c>
      <c r="W1574" s="395">
        <f>IF(V1574="n/a","n/a",MAX(0,V1574-1))</f>
        <v>0</v>
      </c>
      <c r="X1574" s="249"/>
      <c r="Y1574" s="249"/>
      <c r="Z1574" s="249"/>
      <c r="AA1574" s="249"/>
      <c r="AB1574" s="249"/>
    </row>
    <row r="1575" spans="1:28" hidden="1" outlineLevel="1">
      <c r="A1575" s="249"/>
      <c r="B1575" s="309" t="str">
        <f t="shared" ca="1" si="2285"/>
        <v>RL Capex 2032</v>
      </c>
      <c r="C1575" s="401"/>
      <c r="D1575" s="401"/>
      <c r="E1575" s="401"/>
      <c r="F1575" s="401"/>
      <c r="G1575" s="401"/>
      <c r="H1575" s="401"/>
      <c r="I1575" s="401"/>
      <c r="J1575" s="401"/>
      <c r="K1575" s="401"/>
      <c r="L1575" s="401"/>
      <c r="M1575" s="401"/>
      <c r="N1575" s="401"/>
      <c r="O1575" s="401"/>
      <c r="P1575" s="401"/>
      <c r="Q1575" s="401"/>
      <c r="R1575" s="401"/>
      <c r="S1575" s="401"/>
      <c r="T1575" s="401"/>
      <c r="U1575" s="401"/>
      <c r="V1575" s="396"/>
      <c r="W1575" s="395">
        <f>W1527</f>
        <v>0</v>
      </c>
      <c r="X1575" s="249"/>
      <c r="Y1575" s="249"/>
      <c r="Z1575" s="249"/>
      <c r="AA1575" s="249"/>
      <c r="AB1575" s="249"/>
    </row>
    <row r="1576" spans="1:28" hidden="1" outlineLevel="1">
      <c r="A1576" s="249"/>
      <c r="B1576" s="332"/>
      <c r="C1576" s="395"/>
      <c r="D1576" s="395"/>
      <c r="E1576" s="395"/>
      <c r="F1576" s="395"/>
      <c r="G1576" s="395"/>
      <c r="H1576" s="395"/>
      <c r="I1576" s="395"/>
      <c r="J1576" s="395"/>
      <c r="K1576" s="395"/>
      <c r="L1576" s="395"/>
      <c r="M1576" s="395"/>
      <c r="N1576" s="395"/>
      <c r="O1576" s="395"/>
      <c r="P1576" s="395"/>
      <c r="Q1576" s="395"/>
      <c r="R1576" s="395"/>
      <c r="S1576" s="395"/>
      <c r="T1576" s="395"/>
      <c r="U1576" s="395"/>
      <c r="V1576" s="395"/>
      <c r="W1576" s="395"/>
      <c r="X1576" s="249"/>
      <c r="Y1576" s="249"/>
      <c r="Z1576" s="249"/>
      <c r="AA1576" s="249"/>
      <c r="AB1576" s="249"/>
    </row>
    <row r="1577" spans="1:28" collapsed="1">
      <c r="A1577" s="322"/>
      <c r="B1577" s="336" t="s">
        <v>192</v>
      </c>
      <c r="C1577" s="460">
        <f ca="1">(IF(OR($C1527&lt;&gt;"n/a",C1527&lt;&gt;"n/a"),IF(SUM(C1530:C1552)=0,0,IF((SUMPRODUCT(C1530:C1552,C1554:C1576)/SUM(C1530:C1552))&lt;0,1,(SUMPRODUCT(C1530:C1552,C1554:C1576)/SUM(C1530:C1552)))),"n/a"))</f>
        <v>0</v>
      </c>
      <c r="D1577" s="460">
        <f ca="1">(IF(OR($C1527&lt;&gt;"n/a",D1527&lt;&gt;"n/a"),IF(SUM(D1530:D1552)=0,0,IF((SUMPRODUCT(D1530:D1552,D1554:D1576)/SUM(D1530:D1552))&lt;0,1,(SUMPRODUCT(D1530:D1552,D1554:D1576)/SUM(D1530:D1552)))),"n/a"))</f>
        <v>0</v>
      </c>
      <c r="E1577" s="460">
        <f t="shared" ref="E1577:W1577" ca="1" si="2286">(IF(OR($C1527&lt;&gt;"n/a",E1527&lt;&gt;"n/a"),IF(SUM(E1530:E1552)=0,0,IF((SUMPRODUCT(E1530:E1552,E1554:E1576)/SUM(E1530:E1552))&lt;0,1,(SUMPRODUCT(E1530:E1552,E1554:E1576)/SUM(E1530:E1552)))),"n/a"))</f>
        <v>0</v>
      </c>
      <c r="F1577" s="460">
        <f t="shared" ca="1" si="2286"/>
        <v>0</v>
      </c>
      <c r="G1577" s="460">
        <f t="shared" ca="1" si="2286"/>
        <v>0</v>
      </c>
      <c r="H1577" s="460">
        <f t="shared" ca="1" si="2286"/>
        <v>0</v>
      </c>
      <c r="I1577" s="460">
        <f t="shared" ca="1" si="2286"/>
        <v>0</v>
      </c>
      <c r="J1577" s="460">
        <f t="shared" ca="1" si="2286"/>
        <v>0</v>
      </c>
      <c r="K1577" s="460">
        <f t="shared" ca="1" si="2286"/>
        <v>0</v>
      </c>
      <c r="L1577" s="460">
        <f t="shared" ca="1" si="2286"/>
        <v>0</v>
      </c>
      <c r="M1577" s="460">
        <f t="shared" ca="1" si="2286"/>
        <v>0</v>
      </c>
      <c r="N1577" s="460">
        <f t="shared" ca="1" si="2286"/>
        <v>0</v>
      </c>
      <c r="O1577" s="460">
        <f t="shared" ca="1" si="2286"/>
        <v>0</v>
      </c>
      <c r="P1577" s="460">
        <f t="shared" ca="1" si="2286"/>
        <v>0</v>
      </c>
      <c r="Q1577" s="460">
        <f t="shared" ca="1" si="2286"/>
        <v>0</v>
      </c>
      <c r="R1577" s="460">
        <f t="shared" ca="1" si="2286"/>
        <v>0</v>
      </c>
      <c r="S1577" s="460">
        <f t="shared" ca="1" si="2286"/>
        <v>0</v>
      </c>
      <c r="T1577" s="460">
        <f t="shared" ca="1" si="2286"/>
        <v>0</v>
      </c>
      <c r="U1577" s="460">
        <f t="shared" ca="1" si="2286"/>
        <v>0</v>
      </c>
      <c r="V1577" s="460">
        <f t="shared" ca="1" si="2286"/>
        <v>0</v>
      </c>
      <c r="W1577" s="460">
        <f t="shared" ca="1" si="2286"/>
        <v>0</v>
      </c>
      <c r="X1577" s="249"/>
      <c r="Y1577" s="249"/>
      <c r="Z1577" s="249"/>
      <c r="AA1577" s="249"/>
      <c r="AB1577" s="249"/>
    </row>
    <row r="1578" spans="1:28">
      <c r="A1578" s="249"/>
      <c r="B1578" s="249"/>
      <c r="C1578" s="395"/>
      <c r="D1578" s="395"/>
      <c r="E1578" s="395"/>
      <c r="F1578" s="395"/>
      <c r="G1578" s="395"/>
      <c r="H1578" s="395"/>
      <c r="I1578" s="395"/>
      <c r="J1578" s="395"/>
      <c r="K1578" s="395"/>
      <c r="L1578" s="395"/>
      <c r="M1578" s="395"/>
      <c r="N1578" s="395"/>
      <c r="O1578" s="395"/>
      <c r="P1578" s="395"/>
      <c r="Q1578" s="395"/>
      <c r="R1578" s="395"/>
      <c r="S1578" s="395"/>
      <c r="T1578" s="395"/>
      <c r="U1578" s="395"/>
      <c r="V1578" s="395"/>
      <c r="W1578" s="395"/>
      <c r="X1578" s="249"/>
      <c r="Y1578" s="249"/>
      <c r="Z1578" s="249"/>
      <c r="AA1578" s="249"/>
      <c r="AB1578" s="249"/>
    </row>
    <row r="1579" spans="1:28">
      <c r="A1579" s="72" t="s">
        <v>80</v>
      </c>
      <c r="B1579" s="142">
        <f>VLOOKUP($A1579,'RFM input'!$E$7:$F$56,2,FALSE)</f>
        <v>0</v>
      </c>
      <c r="C1579" s="402"/>
      <c r="D1579" s="402"/>
      <c r="E1579" s="403"/>
      <c r="F1579" s="403"/>
      <c r="G1579" s="403"/>
      <c r="H1579" s="403"/>
      <c r="I1579" s="403"/>
      <c r="J1579" s="403"/>
      <c r="K1579" s="403"/>
      <c r="L1579" s="403"/>
      <c r="M1579" s="403"/>
      <c r="N1579" s="403"/>
      <c r="O1579" s="403"/>
      <c r="P1579" s="403"/>
      <c r="Q1579" s="403"/>
      <c r="R1579" s="403"/>
      <c r="S1579" s="403"/>
      <c r="T1579" s="403"/>
      <c r="U1579" s="403"/>
      <c r="V1579" s="403"/>
      <c r="W1579" s="403"/>
      <c r="X1579" s="249"/>
      <c r="Y1579" s="249"/>
      <c r="Z1579" s="249"/>
      <c r="AA1579" s="249"/>
      <c r="AB1579" s="249"/>
    </row>
    <row r="1580" spans="1:28">
      <c r="A1580" s="378">
        <f>VALUE(REPLACE(A1579,1,12,""))</f>
        <v>30</v>
      </c>
      <c r="B1580" s="317" t="s">
        <v>195</v>
      </c>
      <c r="C1580" s="389">
        <f ca="1">OFFSET('RAB roll forward'!$H$1189,'RAB remaining lives'!A1580,0)</f>
        <v>0</v>
      </c>
      <c r="D1580" s="390">
        <f ca="1">OFFSET('RFM input'!H$222,$A1580,0)-OFFSET('RFM input'!H$276,$A1580,0)</f>
        <v>0</v>
      </c>
      <c r="E1580" s="390">
        <f ca="1">OFFSET('RFM input'!I$222,$A1580,0)-OFFSET('RFM input'!I$276,$A1580,0)</f>
        <v>0</v>
      </c>
      <c r="F1580" s="390">
        <f ca="1">OFFSET('RFM input'!J$222,$A1580,0)-OFFSET('RFM input'!J$276,$A1580,0)</f>
        <v>0</v>
      </c>
      <c r="G1580" s="390">
        <f ca="1">OFFSET('RFM input'!K$222,$A1580,0)-OFFSET('RFM input'!K$276,$A1580,0)</f>
        <v>0</v>
      </c>
      <c r="H1580" s="390">
        <f ca="1">OFFSET('RFM input'!L$222,$A1580,0)-OFFSET('RFM input'!L$276,$A1580,0)</f>
        <v>0</v>
      </c>
      <c r="I1580" s="390">
        <f ca="1">OFFSET('RFM input'!M$222,$A1580,0)-OFFSET('RFM input'!M$276,$A1580,0)</f>
        <v>0</v>
      </c>
      <c r="J1580" s="390">
        <f ca="1">OFFSET('RFM input'!N$222,$A1580,0)-OFFSET('RFM input'!N$276,$A1580,0)</f>
        <v>0</v>
      </c>
      <c r="K1580" s="390">
        <f ca="1">OFFSET('RFM input'!O$222,$A1580,0)-OFFSET('RFM input'!O$276,$A1580,0)</f>
        <v>0</v>
      </c>
      <c r="L1580" s="390">
        <f ca="1">OFFSET('RFM input'!P$222,$A1580,0)-OFFSET('RFM input'!P$276,$A1580,0)</f>
        <v>0</v>
      </c>
      <c r="M1580" s="390">
        <f ca="1">OFFSET('RFM input'!Q$222,$A1580,0)-OFFSET('RFM input'!Q$276,$A1580,0)</f>
        <v>0</v>
      </c>
      <c r="N1580" s="390"/>
      <c r="O1580" s="390"/>
      <c r="P1580" s="390"/>
      <c r="Q1580" s="390"/>
      <c r="R1580" s="390"/>
      <c r="S1580" s="390"/>
      <c r="T1580" s="390"/>
      <c r="U1580" s="390"/>
      <c r="V1580" s="390"/>
      <c r="W1580" s="390"/>
      <c r="X1580" s="249"/>
      <c r="Y1580" s="249"/>
      <c r="Z1580" s="249"/>
      <c r="AA1580" s="249"/>
      <c r="AB1580" s="249"/>
    </row>
    <row r="1581" spans="1:28">
      <c r="A1581" s="249"/>
      <c r="B1581" s="249" t="s">
        <v>325</v>
      </c>
      <c r="C1581" s="391">
        <f ca="1">OFFSET('RFM input'!$K$6,'RAB remaining lives'!$A1580,0)</f>
        <v>0</v>
      </c>
      <c r="D1581" s="390">
        <f ca="1">OFFSET('RFM input'!$L$6,'RAB remaining lives'!$A1580,0)</f>
        <v>0</v>
      </c>
      <c r="E1581" s="390">
        <f ca="1">OFFSET('RFM input'!$L$6,'RAB remaining lives'!$A1580,0)</f>
        <v>0</v>
      </c>
      <c r="F1581" s="390">
        <f ca="1">OFFSET('RFM input'!$L$6,'RAB remaining lives'!$A1580,0)</f>
        <v>0</v>
      </c>
      <c r="G1581" s="390">
        <f ca="1">OFFSET('RFM input'!$L$6,'RAB remaining lives'!$A1580,0)</f>
        <v>0</v>
      </c>
      <c r="H1581" s="390">
        <f ca="1">OFFSET('RFM input'!$L$6,'RAB remaining lives'!$A1580,0)</f>
        <v>0</v>
      </c>
      <c r="I1581" s="390">
        <f ca="1">OFFSET('RFM input'!$L$6,'RAB remaining lives'!$A1580,0)</f>
        <v>0</v>
      </c>
      <c r="J1581" s="390">
        <f ca="1">OFFSET('RFM input'!$L$6,'RAB remaining lives'!$A1580,0)</f>
        <v>0</v>
      </c>
      <c r="K1581" s="390">
        <f ca="1">OFFSET('RFM input'!$L$6,'RAB remaining lives'!$A1580,0)</f>
        <v>0</v>
      </c>
      <c r="L1581" s="390">
        <f ca="1">OFFSET('RFM input'!$L$6,'RAB remaining lives'!$A1580,0)</f>
        <v>0</v>
      </c>
      <c r="M1581" s="390">
        <f ca="1">OFFSET('RFM input'!$L$6,'RAB remaining lives'!$A1580,0)</f>
        <v>0</v>
      </c>
      <c r="N1581" s="390"/>
      <c r="O1581" s="390"/>
      <c r="P1581" s="390"/>
      <c r="Q1581" s="390"/>
      <c r="R1581" s="390"/>
      <c r="S1581" s="390"/>
      <c r="T1581" s="390"/>
      <c r="U1581" s="390"/>
      <c r="V1581" s="390"/>
      <c r="W1581" s="390"/>
      <c r="X1581" s="249"/>
      <c r="Y1581" s="249"/>
      <c r="Z1581" s="249"/>
      <c r="AA1581" s="249"/>
      <c r="AB1581" s="249"/>
    </row>
    <row r="1582" spans="1:28">
      <c r="A1582" s="249"/>
      <c r="B1582" s="286" t="s">
        <v>299</v>
      </c>
      <c r="C1582" s="392"/>
      <c r="D1582" s="393">
        <f ca="1">IF(D$6=(OFFSET('RFM input'!$G$60,0,'RFM input'!$AA$7)),OFFSET('RFM input'!$H$454,$A1580,0),0)</f>
        <v>0</v>
      </c>
      <c r="E1582" s="390">
        <f ca="1">IF(E$6=(OFFSET('RFM input'!$G$60,0,'RFM input'!$AA$7)),OFFSET('RFM input'!$H$454,$A1580,0),0)</f>
        <v>0</v>
      </c>
      <c r="F1582" s="390">
        <f ca="1">IF(F$6=(OFFSET('RFM input'!$G$60,0,'RFM input'!$AA$7)),OFFSET('RFM input'!$H$454,$A1580,0),0)</f>
        <v>0</v>
      </c>
      <c r="G1582" s="390">
        <f ca="1">IF(G$6=(OFFSET('RFM input'!$G$60,0,'RFM input'!$AA$7)),OFFSET('RFM input'!$H$454,$A1580,0),0)</f>
        <v>0</v>
      </c>
      <c r="H1582" s="390">
        <f ca="1">IF(H$6=(OFFSET('RFM input'!$G$60,0,'RFM input'!$AA$7)),OFFSET('RFM input'!$H$454,$A1580,0),0)</f>
        <v>0</v>
      </c>
      <c r="I1582" s="390">
        <f ca="1">IF(I$6=(OFFSET('RFM input'!$G$60,0,'RFM input'!$AA$7)),OFFSET('RFM input'!$H$454,$A1580,0),0)</f>
        <v>0</v>
      </c>
      <c r="J1582" s="390">
        <f ca="1">IF(J$6=(OFFSET('RFM input'!$G$60,0,'RFM input'!$AA$7)),OFFSET('RFM input'!$H$454,$A1580,0),0)</f>
        <v>0</v>
      </c>
      <c r="K1582" s="390">
        <f ca="1">IF(K$6=(OFFSET('RFM input'!$G$60,0,'RFM input'!$AA$7)),OFFSET('RFM input'!$H$454,$A1580,0),0)</f>
        <v>0</v>
      </c>
      <c r="L1582" s="390">
        <f ca="1">IF(L$6=(OFFSET('RFM input'!$G$60,0,'RFM input'!$AA$7)),OFFSET('RFM input'!$H$454,$A1580,0),0)</f>
        <v>0</v>
      </c>
      <c r="M1582" s="390">
        <f ca="1">IF(M$6=(OFFSET('RFM input'!$G$60,0,'RFM input'!$AA$7)),OFFSET('RFM input'!$H$454,$A1580,0),0)</f>
        <v>0</v>
      </c>
      <c r="N1582" s="390"/>
      <c r="O1582" s="390"/>
      <c r="P1582" s="390"/>
      <c r="Q1582" s="390"/>
      <c r="R1582" s="390"/>
      <c r="S1582" s="390"/>
      <c r="T1582" s="390"/>
      <c r="U1582" s="390"/>
      <c r="V1582" s="390"/>
      <c r="W1582" s="390"/>
      <c r="X1582" s="249"/>
      <c r="Y1582" s="249"/>
      <c r="Z1582" s="249"/>
      <c r="AA1582" s="249"/>
      <c r="AB1582" s="249"/>
    </row>
    <row r="1583" spans="1:28">
      <c r="A1583" s="249"/>
      <c r="B1583" s="325" t="s">
        <v>306</v>
      </c>
      <c r="C1583" s="392"/>
      <c r="D1583" s="391">
        <f ca="1">IF(D$6=(OFFSET('RFM input'!$G$60,0,'RFM input'!$AA$7)),OFFSET('RFM input'!$J$454,$A1580,0),0)</f>
        <v>0</v>
      </c>
      <c r="E1583" s="394">
        <f ca="1">IF(E$6=(OFFSET('RFM input'!$G$60,0,'RFM input'!$AA$7)),OFFSET('RFM input'!$J$454,$A1580,0),0)</f>
        <v>0</v>
      </c>
      <c r="F1583" s="394">
        <f ca="1">IF(F$6=(OFFSET('RFM input'!$G$60,0,'RFM input'!$AA$7)),OFFSET('RFM input'!$J$454,$A1580,0),0)</f>
        <v>0</v>
      </c>
      <c r="G1583" s="394">
        <f ca="1">IF(G$6=(OFFSET('RFM input'!$G$60,0,'RFM input'!$AA$7)),OFFSET('RFM input'!$J$454,$A1580,0),0)</f>
        <v>0</v>
      </c>
      <c r="H1583" s="394">
        <f ca="1">IF(H$6=(OFFSET('RFM input'!$G$60,0,'RFM input'!$AA$7)),OFFSET('RFM input'!$J$454,$A1580,0),0)</f>
        <v>0</v>
      </c>
      <c r="I1583" s="394">
        <f ca="1">IF(I$6=(OFFSET('RFM input'!$G$60,0,'RFM input'!$AA$7)),OFFSET('RFM input'!$J$454,$A1580,0),0)</f>
        <v>0</v>
      </c>
      <c r="J1583" s="394">
        <f ca="1">IF(J$6=(OFFSET('RFM input'!$G$60,0,'RFM input'!$AA$7)),OFFSET('RFM input'!$J$454,$A1580,0),0)</f>
        <v>0</v>
      </c>
      <c r="K1583" s="394">
        <f ca="1">IF(K$6=(OFFSET('RFM input'!$G$60,0,'RFM input'!$AA$7)),OFFSET('RFM input'!$J$454,$A1580,0),0)</f>
        <v>0</v>
      </c>
      <c r="L1583" s="394">
        <f ca="1">IF(L$6=(OFFSET('RFM input'!$G$60,0,'RFM input'!$AA$7)),OFFSET('RFM input'!$J$454,$A1580,0),0)</f>
        <v>0</v>
      </c>
      <c r="M1583" s="394">
        <f ca="1">IF(M$6=(OFFSET('RFM input'!$G$60,0,'RFM input'!$AA$7)),OFFSET('RFM input'!$J$454,$A1580,0),0)</f>
        <v>0</v>
      </c>
      <c r="N1583" s="394"/>
      <c r="O1583" s="394"/>
      <c r="P1583" s="394"/>
      <c r="Q1583" s="394"/>
      <c r="R1583" s="394"/>
      <c r="S1583" s="394"/>
      <c r="T1583" s="394"/>
      <c r="U1583" s="394"/>
      <c r="V1583" s="394"/>
      <c r="W1583" s="394"/>
      <c r="X1583" s="249"/>
      <c r="Y1583" s="249"/>
      <c r="Z1583" s="249"/>
      <c r="AA1583" s="249"/>
      <c r="AB1583" s="249"/>
    </row>
    <row r="1584" spans="1:28" hidden="1" outlineLevel="1">
      <c r="A1584" s="459">
        <v>-1</v>
      </c>
      <c r="B1584" s="309" t="s">
        <v>297</v>
      </c>
      <c r="C1584" s="395"/>
      <c r="D1584" s="395">
        <f t="shared" ref="D1584" ca="1" si="2287">IF(D1608="n/a",0,IF(AND(D1582=0,C1584=0),0,
IF(AND(D1582&lt;&gt;0,C1584=0),(D1582/D$10),
IF(AND(D1583&lt;&gt;0,C1584&lt;&gt;0),(C1584-(C1584/C1608))+(D1582/D$10),
IF(C1608&lt;1,0,(C1584-(C1584/C1608)))))))</f>
        <v>0</v>
      </c>
      <c r="E1584" s="395">
        <f t="shared" ref="E1584" ca="1" si="2288">IF(E1608="n/a",0,IF(AND(E1582=0,D1584=0),0,
IF(AND(E1582&lt;&gt;0,D1584=0),(E1582/E$10),
IF(AND(E1583&lt;&gt;0,D1584&lt;&gt;0),(D1584-(D1584/D1608))+(E1582/E$10),
IF(D1608&lt;1,0,(D1584-(D1584/D1608)))))))</f>
        <v>0</v>
      </c>
      <c r="F1584" s="395">
        <f t="shared" ref="F1584" ca="1" si="2289">IF(F1608="n/a",0,IF(AND(F1582=0,E1584=0),0,
IF(AND(F1582&lt;&gt;0,E1584=0),(F1582/F$10),
IF(AND(F1583&lt;&gt;0,E1584&lt;&gt;0),(E1584-(E1584/E1608))+(F1582/F$10),
IF(E1608&lt;1,0,(E1584-(E1584/E1608)))))))</f>
        <v>0</v>
      </c>
      <c r="G1584" s="395">
        <f t="shared" ref="G1584" ca="1" si="2290">IF(G1608="n/a",0,IF(AND(G1582=0,F1584=0),0,
IF(AND(G1582&lt;&gt;0,F1584=0),(G1582/G$10),
IF(AND(G1583&lt;&gt;0,F1584&lt;&gt;0),(F1584-(F1584/F1608))+(G1582/G$10),
IF(F1608&lt;1,0,(F1584-(F1584/F1608)))))))</f>
        <v>0</v>
      </c>
      <c r="H1584" s="395">
        <f ca="1">IF(H1608="n/a",0,IF(AND(H1582=0,G1584=0),0,
IF(AND(H1582&lt;&gt;0,G1584=0),(H1582/H$10),
IF(AND(H1583&lt;&gt;0,G1584&lt;&gt;0),(G1584-(G1584/G1608))+(H1582/H$10),
IF(G1608&lt;1,0,(G1584-(G1584/G1608)))))))</f>
        <v>0</v>
      </c>
      <c r="I1584" s="395">
        <f t="shared" ref="I1584" ca="1" si="2291">IF(I1608="n/a",0,IF(AND(I1582=0,H1584=0),0,
IF(AND(I1582&lt;&gt;0,H1584=0),(I1582/I$10),
IF(AND(I1583&lt;&gt;0,H1584&lt;&gt;0),(H1584-(H1584/H1608))+(I1582/I$10),
IF(H1608&lt;1,0,(H1584-(H1584/H1608)))))))</f>
        <v>0</v>
      </c>
      <c r="J1584" s="395">
        <f t="shared" ref="J1584" ca="1" si="2292">IF(J1608="n/a",0,IF(AND(J1582=0,I1584=0),0,
IF(AND(J1582&lt;&gt;0,I1584=0),(J1582/J$10),
IF(AND(J1583&lt;&gt;0,I1584&lt;&gt;0),(I1584-(I1584/I1608))+(J1582/J$10),
IF(I1608&lt;1,0,(I1584-(I1584/I1608)))))))</f>
        <v>0</v>
      </c>
      <c r="K1584" s="395">
        <f t="shared" ref="K1584" ca="1" si="2293">IF(K1608="n/a",0,IF(AND(K1582=0,J1584=0),0,
IF(AND(K1582&lt;&gt;0,J1584=0),(K1582/K$10),
IF(AND(K1583&lt;&gt;0,J1584&lt;&gt;0),(J1584-(J1584/J1608))+(K1582/K$10),
IF(J1608&lt;1,0,(J1584-(J1584/J1608)))))))</f>
        <v>0</v>
      </c>
      <c r="L1584" s="395">
        <f t="shared" ref="L1584" ca="1" si="2294">IF(L1608="n/a",0,IF(AND(L1582=0,K1584=0),0,
IF(AND(L1582&lt;&gt;0,K1584=0),(L1582/L$10),
IF(AND(L1583&lt;&gt;0,K1584&lt;&gt;0),(K1584-(K1584/K1608))+(L1582/L$10),
IF(K1608&lt;1,0,(K1584-(K1584/K1608)))))))</f>
        <v>0</v>
      </c>
      <c r="M1584" s="395">
        <f t="shared" ref="M1584" ca="1" si="2295">IF(M1608="n/a",0,IF(AND(M1582=0,L1584=0),0,
IF(AND(M1582&lt;&gt;0,L1584=0),(M1582/M$10),
IF(AND(M1583&lt;&gt;0,L1584&lt;&gt;0),(L1584-(L1584/L1608))+(M1582/M$10),
IF(L1608&lt;1,0,(L1584-(L1584/L1608)))))))</f>
        <v>0</v>
      </c>
      <c r="N1584" s="395">
        <f t="shared" ref="N1584" ca="1" si="2296">IF(N1608="n/a",0,IF(AND(N1582=0,M1584=0),0,
IF(AND(N1582&lt;&gt;0,M1584=0),(N1582/N$10),
IF(AND(N1583&lt;&gt;0,M1584&lt;&gt;0),(M1584-(M1584/M1608))+(N1582/N$10),
IF(M1608&lt;1,0,(M1584-(M1584/M1608)))))))</f>
        <v>0</v>
      </c>
      <c r="O1584" s="395">
        <f t="shared" ref="O1584" ca="1" si="2297">IF(O1608="n/a",0,IF(AND(O1582=0,N1584=0),0,
IF(AND(O1582&lt;&gt;0,N1584=0),(O1582/O$10),
IF(AND(O1583&lt;&gt;0,N1584&lt;&gt;0),(N1584-(N1584/N1608))+(O1582/O$10),
IF(N1608&lt;1,0,(N1584-(N1584/N1608)))))))</f>
        <v>0</v>
      </c>
      <c r="P1584" s="395">
        <f t="shared" ref="P1584" ca="1" si="2298">IF(P1608="n/a",0,IF(AND(P1582=0,O1584=0),0,
IF(AND(P1582&lt;&gt;0,O1584=0),(P1582/P$10),
IF(AND(P1583&lt;&gt;0,O1584&lt;&gt;0),(O1584-(O1584/O1608))+(P1582/P$10),
IF(O1608&lt;1,0,(O1584-(O1584/O1608)))))))</f>
        <v>0</v>
      </c>
      <c r="Q1584" s="395">
        <f t="shared" ref="Q1584" ca="1" si="2299">IF(Q1608="n/a",0,IF(AND(Q1582=0,P1584=0),0,
IF(AND(Q1582&lt;&gt;0,P1584=0),(Q1582/Q$10),
IF(AND(Q1583&lt;&gt;0,P1584&lt;&gt;0),(P1584-(P1584/P1608))+(Q1582/Q$10),
IF(P1608&lt;1,0,(P1584-(P1584/P1608)))))))</f>
        <v>0</v>
      </c>
      <c r="R1584" s="395">
        <f t="shared" ref="R1584" ca="1" si="2300">IF(R1608="n/a",0,IF(AND(R1582=0,Q1584=0),0,
IF(AND(R1582&lt;&gt;0,Q1584=0),(R1582/R$10),
IF(AND(R1583&lt;&gt;0,Q1584&lt;&gt;0),(Q1584-(Q1584/Q1608))+(R1582/R$10),
IF(Q1608&lt;1,0,(Q1584-(Q1584/Q1608)))))))</f>
        <v>0</v>
      </c>
      <c r="S1584" s="395">
        <f t="shared" ref="S1584" ca="1" si="2301">IF(S1608="n/a",0,IF(AND(S1582=0,R1584=0),0,
IF(AND(S1582&lt;&gt;0,R1584=0),(S1582/S$10),
IF(AND(S1583&lt;&gt;0,R1584&lt;&gt;0),(R1584-(R1584/R1608))+(S1582/S$10),
IF(R1608&lt;1,0,(R1584-(R1584/R1608)))))))</f>
        <v>0</v>
      </c>
      <c r="T1584" s="395">
        <f t="shared" ref="T1584" ca="1" si="2302">IF(T1608="n/a",0,IF(AND(T1582=0,S1584=0),0,
IF(AND(T1582&lt;&gt;0,S1584=0),(T1582/T$10),
IF(AND(T1583&lt;&gt;0,S1584&lt;&gt;0),(S1584-(S1584/S1608))+(T1582/T$10),
IF(S1608&lt;1,0,(S1584-(S1584/S1608)))))))</f>
        <v>0</v>
      </c>
      <c r="U1584" s="395">
        <f t="shared" ref="U1584" ca="1" si="2303">IF(U1608="n/a",0,IF(AND(U1582=0,T1584=0),0,
IF(AND(U1582&lt;&gt;0,T1584=0),(U1582/U$10),
IF(AND(U1583&lt;&gt;0,T1584&lt;&gt;0),(T1584-(T1584/T1608))+(U1582/U$10),
IF(T1608&lt;1,0,(T1584-(T1584/T1608)))))))</f>
        <v>0</v>
      </c>
      <c r="V1584" s="395">
        <f t="shared" ref="V1584" ca="1" si="2304">IF(V1608="n/a",0,IF(AND(V1582=0,U1584=0),0,
IF(AND(V1582&lt;&gt;0,U1584=0),(V1582/V$10),
IF(AND(V1583&lt;&gt;0,U1584&lt;&gt;0),(U1584-(U1584/U1608))+(V1582/V$10),
IF(U1608&lt;1,0,(U1584-(U1584/U1608)))))))</f>
        <v>0</v>
      </c>
      <c r="W1584" s="395">
        <f t="shared" ref="W1584" ca="1" si="2305">IF(W1608="n/a",0,IF(AND(W1582=0,V1584=0),0,
IF(AND(W1582&lt;&gt;0,V1584=0),(W1582/W$10),
IF(AND(W1583&lt;&gt;0,V1584&lt;&gt;0),(V1584-(V1584/V1608))+(W1582/W$10),
IF(V1608&lt;1,0,(V1584-(V1584/V1608)))))))</f>
        <v>0</v>
      </c>
      <c r="X1584" s="249"/>
      <c r="Y1584" s="249"/>
      <c r="Z1584" s="249"/>
      <c r="AA1584" s="249"/>
      <c r="AB1584" s="249"/>
    </row>
    <row r="1585" spans="1:28" hidden="1" outlineLevel="1">
      <c r="A1585" s="331">
        <v>0</v>
      </c>
      <c r="B1585" s="309" t="s">
        <v>194</v>
      </c>
      <c r="C1585" s="395">
        <f ca="1">C1580/C$10</f>
        <v>0</v>
      </c>
      <c r="D1585" s="395">
        <f ca="1">IF(C1609="n/a",C1585,IFERROR(IF((OFFSET($C1585,0,$A1585))&lt;0,
MIN(0,C1585-(OFFSET($C1585,0,$A1585)/(OFFSET($C1580,-$A1584,$A1585)))),
MAX(0,C1585-(OFFSET($C1585,0,$A1585)/(OFFSET($C1580,-$A1584,$A1585))))),0))</f>
        <v>0</v>
      </c>
      <c r="E1585" s="395">
        <f t="shared" ref="E1585" ca="1" si="2306">IF(D1609="n/a",D1585,IFERROR(IF((OFFSET($C1585,0,$A1585))&lt;0,
MIN(0,D1585-(OFFSET($C1585,0,$A1585)/(OFFSET($C1580,-$A1584,$A1585)))),
MAX(0,D1585-(OFFSET($C1585,0,$A1585)/(OFFSET($C1580,-$A1584,$A1585))))),0))</f>
        <v>0</v>
      </c>
      <c r="F1585" s="395">
        <f t="shared" ref="F1585:F1586" ca="1" si="2307">IF(E1609="n/a",E1585,IFERROR(IF((OFFSET($C1585,0,$A1585))&lt;0,
MIN(0,E1585-(OFFSET($C1585,0,$A1585)/(OFFSET($C1580,-$A1584,$A1585)))),
MAX(0,E1585-(OFFSET($C1585,0,$A1585)/(OFFSET($C1580,-$A1584,$A1585))))),0))</f>
        <v>0</v>
      </c>
      <c r="G1585" s="395">
        <f t="shared" ref="G1585:G1587" ca="1" si="2308">IF(F1609="n/a",F1585,IFERROR(IF((OFFSET($C1585,0,$A1585))&lt;0,
MIN(0,F1585-(OFFSET($C1585,0,$A1585)/(OFFSET($C1580,-$A1584,$A1585)))),
MAX(0,F1585-(OFFSET($C1585,0,$A1585)/(OFFSET($C1580,-$A1584,$A1585))))),0))</f>
        <v>0</v>
      </c>
      <c r="H1585" s="395">
        <f t="shared" ref="H1585:H1588" ca="1" si="2309">IF(G1609="n/a",G1585,IFERROR(IF((OFFSET($C1585,0,$A1585))&lt;0,
MIN(0,G1585-(OFFSET($C1585,0,$A1585)/(OFFSET($C1580,-$A1584,$A1585)))),
MAX(0,G1585-(OFFSET($C1585,0,$A1585)/(OFFSET($C1580,-$A1584,$A1585))))),0))</f>
        <v>0</v>
      </c>
      <c r="I1585" s="395">
        <f t="shared" ref="I1585:I1589" ca="1" si="2310">IF(H1609="n/a",H1585,IFERROR(IF((OFFSET($C1585,0,$A1585))&lt;0,
MIN(0,H1585-(OFFSET($C1585,0,$A1585)/(OFFSET($C1580,-$A1584,$A1585)))),
MAX(0,H1585-(OFFSET($C1585,0,$A1585)/(OFFSET($C1580,-$A1584,$A1585))))),0))</f>
        <v>0</v>
      </c>
      <c r="J1585" s="395">
        <f t="shared" ref="J1585:J1590" ca="1" si="2311">IF(I1609="n/a",I1585,IFERROR(IF((OFFSET($C1585,0,$A1585))&lt;0,
MIN(0,I1585-(OFFSET($C1585,0,$A1585)/(OFFSET($C1580,-$A1584,$A1585)))),
MAX(0,I1585-(OFFSET($C1585,0,$A1585)/(OFFSET($C1580,-$A1584,$A1585))))),0))</f>
        <v>0</v>
      </c>
      <c r="K1585" s="395">
        <f t="shared" ref="K1585:K1591" ca="1" si="2312">IF(J1609="n/a",J1585,IFERROR(IF((OFFSET($C1585,0,$A1585))&lt;0,
MIN(0,J1585-(OFFSET($C1585,0,$A1585)/(OFFSET($C1580,-$A1584,$A1585)))),
MAX(0,J1585-(OFFSET($C1585,0,$A1585)/(OFFSET($C1580,-$A1584,$A1585))))),0))</f>
        <v>0</v>
      </c>
      <c r="L1585" s="395">
        <f t="shared" ref="L1585:L1592" ca="1" si="2313">IF(K1609="n/a",K1585,IFERROR(IF((OFFSET($C1585,0,$A1585))&lt;0,
MIN(0,K1585-(OFFSET($C1585,0,$A1585)/(OFFSET($C1580,-$A1584,$A1585)))),
MAX(0,K1585-(OFFSET($C1585,0,$A1585)/(OFFSET($C1580,-$A1584,$A1585))))),0))</f>
        <v>0</v>
      </c>
      <c r="M1585" s="395">
        <f t="shared" ref="M1585:M1593" ca="1" si="2314">IF(L1609="n/a",L1585,IFERROR(IF((OFFSET($C1585,0,$A1585))&lt;0,
MIN(0,L1585-(OFFSET($C1585,0,$A1585)/(OFFSET($C1580,-$A1584,$A1585)))),
MAX(0,L1585-(OFFSET($C1585,0,$A1585)/(OFFSET($C1580,-$A1584,$A1585))))),0))</f>
        <v>0</v>
      </c>
      <c r="N1585" s="395">
        <f t="shared" ref="N1585:N1594" ca="1" si="2315">IF(M1609="n/a",M1585,IFERROR(IF((OFFSET($C1585,0,$A1585))&lt;0,
MIN(0,M1585-(OFFSET($C1585,0,$A1585)/(OFFSET($C1580,-$A1584,$A1585)))),
MAX(0,M1585-(OFFSET($C1585,0,$A1585)/(OFFSET($C1580,-$A1584,$A1585))))),0))</f>
        <v>0</v>
      </c>
      <c r="O1585" s="395">
        <f t="shared" ref="O1585:O1595" ca="1" si="2316">IF(N1609="n/a",N1585,IFERROR(IF((OFFSET($C1585,0,$A1585))&lt;0,
MIN(0,N1585-(OFFSET($C1585,0,$A1585)/(OFFSET($C1580,-$A1584,$A1585)))),
MAX(0,N1585-(OFFSET($C1585,0,$A1585)/(OFFSET($C1580,-$A1584,$A1585))))),0))</f>
        <v>0</v>
      </c>
      <c r="P1585" s="395">
        <f t="shared" ref="P1585:P1596" ca="1" si="2317">IF(O1609="n/a",O1585,IFERROR(IF((OFFSET($C1585,0,$A1585))&lt;0,
MIN(0,O1585-(OFFSET($C1585,0,$A1585)/(OFFSET($C1580,-$A1584,$A1585)))),
MAX(0,O1585-(OFFSET($C1585,0,$A1585)/(OFFSET($C1580,-$A1584,$A1585))))),0))</f>
        <v>0</v>
      </c>
      <c r="Q1585" s="395">
        <f t="shared" ref="Q1585:Q1597" ca="1" si="2318">IF(P1609="n/a",P1585,IFERROR(IF((OFFSET($C1585,0,$A1585))&lt;0,
MIN(0,P1585-(OFFSET($C1585,0,$A1585)/(OFFSET($C1580,-$A1584,$A1585)))),
MAX(0,P1585-(OFFSET($C1585,0,$A1585)/(OFFSET($C1580,-$A1584,$A1585))))),0))</f>
        <v>0</v>
      </c>
      <c r="R1585" s="395">
        <f t="shared" ref="R1585:R1598" ca="1" si="2319">IF(Q1609="n/a",Q1585,IFERROR(IF((OFFSET($C1585,0,$A1585))&lt;0,
MIN(0,Q1585-(OFFSET($C1585,0,$A1585)/(OFFSET($C1580,-$A1584,$A1585)))),
MAX(0,Q1585-(OFFSET($C1585,0,$A1585)/(OFFSET($C1580,-$A1584,$A1585))))),0))</f>
        <v>0</v>
      </c>
      <c r="S1585" s="395">
        <f t="shared" ref="S1585:S1599" ca="1" si="2320">IF(R1609="n/a",R1585,IFERROR(IF((OFFSET($C1585,0,$A1585))&lt;0,
MIN(0,R1585-(OFFSET($C1585,0,$A1585)/(OFFSET($C1580,-$A1584,$A1585)))),
MAX(0,R1585-(OFFSET($C1585,0,$A1585)/(OFFSET($C1580,-$A1584,$A1585))))),0))</f>
        <v>0</v>
      </c>
      <c r="T1585" s="395">
        <f t="shared" ref="T1585:T1600" ca="1" si="2321">IF(S1609="n/a",S1585,IFERROR(IF((OFFSET($C1585,0,$A1585))&lt;0,
MIN(0,S1585-(OFFSET($C1585,0,$A1585)/(OFFSET($C1580,-$A1584,$A1585)))),
MAX(0,S1585-(OFFSET($C1585,0,$A1585)/(OFFSET($C1580,-$A1584,$A1585))))),0))</f>
        <v>0</v>
      </c>
      <c r="U1585" s="395">
        <f t="shared" ref="U1585:U1601" ca="1" si="2322">IF(T1609="n/a",T1585,IFERROR(IF((OFFSET($C1585,0,$A1585))&lt;0,
MIN(0,T1585-(OFFSET($C1585,0,$A1585)/(OFFSET($C1580,-$A1584,$A1585)))),
MAX(0,T1585-(OFFSET($C1585,0,$A1585)/(OFFSET($C1580,-$A1584,$A1585))))),0))</f>
        <v>0</v>
      </c>
      <c r="V1585" s="395">
        <f t="shared" ref="V1585:V1602" ca="1" si="2323">IF(U1609="n/a",U1585,IFERROR(IF((OFFSET($C1585,0,$A1585))&lt;0,
MIN(0,U1585-(OFFSET($C1585,0,$A1585)/(OFFSET($C1580,-$A1584,$A1585)))),
MAX(0,U1585-(OFFSET($C1585,0,$A1585)/(OFFSET($C1580,-$A1584,$A1585))))),0))</f>
        <v>0</v>
      </c>
      <c r="W1585" s="395">
        <f t="shared" ref="W1585:W1603" ca="1" si="2324">IF(V1609="n/a",V1585,IFERROR(IF((OFFSET($C1585,0,$A1585))&lt;0,
MIN(0,V1585-(OFFSET($C1585,0,$A1585)/(OFFSET($C1580,-$A1584,$A1585)))),
MAX(0,V1585-(OFFSET($C1585,0,$A1585)/(OFFSET($C1580,-$A1584,$A1585))))),0))</f>
        <v>0</v>
      </c>
      <c r="X1585" s="249"/>
      <c r="Y1585" s="249"/>
      <c r="Z1585" s="249"/>
      <c r="AA1585" s="249"/>
      <c r="AB1585" s="249"/>
    </row>
    <row r="1586" spans="1:28" hidden="1" outlineLevel="1">
      <c r="A1586" s="331">
        <v>1</v>
      </c>
      <c r="B1586" s="309" t="str">
        <f t="shared" ref="B1586:B1604" ca="1" si="2325">"Depreciated Net Capex "&amp;OFFSET($C$6,0,A1586)</f>
        <v>Depreciated Net Capex 2013</v>
      </c>
      <c r="C1586" s="396"/>
      <c r="D1586" s="397">
        <f ca="1">(D1580*((1+D$11)^0.5)/D$10)</f>
        <v>0</v>
      </c>
      <c r="E1586" s="395">
        <f ca="1">IF(D1610="n/a",D1586,IFERROR(IF((OFFSET($C1586,0,$A1586))&lt;0,
MIN(0,D1586-(OFFSET($C1586,0,$A1586)/(OFFSET($C1581,-$A1585,$A1586)))),
MAX(0,D1586-(OFFSET($C1586,0,$A1586)/(OFFSET($C1581,-$A1585,$A1586))))),0))</f>
        <v>0</v>
      </c>
      <c r="F1586" s="395">
        <f t="shared" ca="1" si="2307"/>
        <v>0</v>
      </c>
      <c r="G1586" s="395">
        <f t="shared" ca="1" si="2308"/>
        <v>0</v>
      </c>
      <c r="H1586" s="395">
        <f t="shared" ca="1" si="2309"/>
        <v>0</v>
      </c>
      <c r="I1586" s="395">
        <f t="shared" ca="1" si="2310"/>
        <v>0</v>
      </c>
      <c r="J1586" s="395">
        <f t="shared" ca="1" si="2311"/>
        <v>0</v>
      </c>
      <c r="K1586" s="395">
        <f t="shared" ca="1" si="2312"/>
        <v>0</v>
      </c>
      <c r="L1586" s="395">
        <f t="shared" ca="1" si="2313"/>
        <v>0</v>
      </c>
      <c r="M1586" s="395">
        <f t="shared" ca="1" si="2314"/>
        <v>0</v>
      </c>
      <c r="N1586" s="395">
        <f t="shared" ca="1" si="2315"/>
        <v>0</v>
      </c>
      <c r="O1586" s="395">
        <f t="shared" ca="1" si="2316"/>
        <v>0</v>
      </c>
      <c r="P1586" s="395">
        <f t="shared" ca="1" si="2317"/>
        <v>0</v>
      </c>
      <c r="Q1586" s="395">
        <f t="shared" ca="1" si="2318"/>
        <v>0</v>
      </c>
      <c r="R1586" s="395">
        <f t="shared" ca="1" si="2319"/>
        <v>0</v>
      </c>
      <c r="S1586" s="395">
        <f t="shared" ca="1" si="2320"/>
        <v>0</v>
      </c>
      <c r="T1586" s="395">
        <f t="shared" ca="1" si="2321"/>
        <v>0</v>
      </c>
      <c r="U1586" s="395">
        <f t="shared" ca="1" si="2322"/>
        <v>0</v>
      </c>
      <c r="V1586" s="395">
        <f t="shared" ca="1" si="2323"/>
        <v>0</v>
      </c>
      <c r="W1586" s="395">
        <f t="shared" ca="1" si="2324"/>
        <v>0</v>
      </c>
      <c r="X1586" s="249"/>
      <c r="Y1586" s="249"/>
      <c r="Z1586" s="249"/>
      <c r="AA1586" s="249"/>
      <c r="AB1586" s="249"/>
    </row>
    <row r="1587" spans="1:28" hidden="1" outlineLevel="1">
      <c r="A1587" s="331">
        <v>2</v>
      </c>
      <c r="B1587" s="309" t="str">
        <f t="shared" ca="1" si="2325"/>
        <v>Depreciated Net Capex 2014</v>
      </c>
      <c r="C1587" s="398"/>
      <c r="D1587" s="399"/>
      <c r="E1587" s="397">
        <f ca="1">(E1580*((1+E$11)^0.5)/E$10)</f>
        <v>0</v>
      </c>
      <c r="F1587" s="395">
        <f ca="1">IF(E1611="n/a",E1587,IFERROR(IF((OFFSET($C1587,0,$A1587))&lt;0,
MIN(0,E1587-(OFFSET($C1587,0,$A1587)/(OFFSET($C1582,-$A1586,$A1587)))),
MAX(0,E1587-(OFFSET($C1587,0,$A1587)/(OFFSET($C1582,-$A1586,$A1587))))),0))</f>
        <v>0</v>
      </c>
      <c r="G1587" s="395">
        <f t="shared" ca="1" si="2308"/>
        <v>0</v>
      </c>
      <c r="H1587" s="395">
        <f t="shared" ca="1" si="2309"/>
        <v>0</v>
      </c>
      <c r="I1587" s="395">
        <f t="shared" ca="1" si="2310"/>
        <v>0</v>
      </c>
      <c r="J1587" s="395">
        <f t="shared" ca="1" si="2311"/>
        <v>0</v>
      </c>
      <c r="K1587" s="395">
        <f t="shared" ca="1" si="2312"/>
        <v>0</v>
      </c>
      <c r="L1587" s="395">
        <f t="shared" ca="1" si="2313"/>
        <v>0</v>
      </c>
      <c r="M1587" s="395">
        <f t="shared" ca="1" si="2314"/>
        <v>0</v>
      </c>
      <c r="N1587" s="395">
        <f t="shared" ca="1" si="2315"/>
        <v>0</v>
      </c>
      <c r="O1587" s="395">
        <f t="shared" ca="1" si="2316"/>
        <v>0</v>
      </c>
      <c r="P1587" s="395">
        <f t="shared" ca="1" si="2317"/>
        <v>0</v>
      </c>
      <c r="Q1587" s="395">
        <f t="shared" ca="1" si="2318"/>
        <v>0</v>
      </c>
      <c r="R1587" s="395">
        <f t="shared" ca="1" si="2319"/>
        <v>0</v>
      </c>
      <c r="S1587" s="395">
        <f t="shared" ca="1" si="2320"/>
        <v>0</v>
      </c>
      <c r="T1587" s="395">
        <f t="shared" ca="1" si="2321"/>
        <v>0</v>
      </c>
      <c r="U1587" s="395">
        <f t="shared" ca="1" si="2322"/>
        <v>0</v>
      </c>
      <c r="V1587" s="395">
        <f t="shared" ca="1" si="2323"/>
        <v>0</v>
      </c>
      <c r="W1587" s="395">
        <f t="shared" ca="1" si="2324"/>
        <v>0</v>
      </c>
      <c r="X1587" s="334"/>
      <c r="Y1587" s="249"/>
      <c r="Z1587" s="249"/>
      <c r="AA1587" s="249"/>
      <c r="AB1587" s="249"/>
    </row>
    <row r="1588" spans="1:28" hidden="1" outlineLevel="1">
      <c r="A1588" s="331">
        <v>3</v>
      </c>
      <c r="B1588" s="309" t="str">
        <f t="shared" ca="1" si="2325"/>
        <v>Depreciated Net Capex 2015</v>
      </c>
      <c r="C1588" s="398"/>
      <c r="D1588" s="398"/>
      <c r="E1588" s="399"/>
      <c r="F1588" s="400">
        <f ca="1">($F1580*((1+F$11)^0.5)/F$10)</f>
        <v>0</v>
      </c>
      <c r="G1588" s="395">
        <f ca="1">IF(F1612="n/a",F1588,IFERROR(IF((OFFSET($C1588,0,$A1588))&lt;0,
MIN(0,F1588-(OFFSET($C1588,0,$A1588)/(OFFSET($C1583,-$A1587,$A1588)))),
MAX(0,F1588-(OFFSET($C1588,0,$A1588)/(OFFSET($C1583,-$A1587,$A1588))))),0))</f>
        <v>0</v>
      </c>
      <c r="H1588" s="395">
        <f t="shared" ca="1" si="2309"/>
        <v>0</v>
      </c>
      <c r="I1588" s="395">
        <f t="shared" ca="1" si="2310"/>
        <v>0</v>
      </c>
      <c r="J1588" s="395">
        <f t="shared" ca="1" si="2311"/>
        <v>0</v>
      </c>
      <c r="K1588" s="395">
        <f t="shared" ca="1" si="2312"/>
        <v>0</v>
      </c>
      <c r="L1588" s="395">
        <f t="shared" ca="1" si="2313"/>
        <v>0</v>
      </c>
      <c r="M1588" s="395">
        <f t="shared" ca="1" si="2314"/>
        <v>0</v>
      </c>
      <c r="N1588" s="395">
        <f t="shared" ca="1" si="2315"/>
        <v>0</v>
      </c>
      <c r="O1588" s="395">
        <f t="shared" ca="1" si="2316"/>
        <v>0</v>
      </c>
      <c r="P1588" s="395">
        <f t="shared" ca="1" si="2317"/>
        <v>0</v>
      </c>
      <c r="Q1588" s="395">
        <f t="shared" ca="1" si="2318"/>
        <v>0</v>
      </c>
      <c r="R1588" s="395">
        <f t="shared" ca="1" si="2319"/>
        <v>0</v>
      </c>
      <c r="S1588" s="395">
        <f t="shared" ca="1" si="2320"/>
        <v>0</v>
      </c>
      <c r="T1588" s="395">
        <f t="shared" ca="1" si="2321"/>
        <v>0</v>
      </c>
      <c r="U1588" s="395">
        <f t="shared" ca="1" si="2322"/>
        <v>0</v>
      </c>
      <c r="V1588" s="395">
        <f t="shared" ca="1" si="2323"/>
        <v>0</v>
      </c>
      <c r="W1588" s="395">
        <f t="shared" ca="1" si="2324"/>
        <v>0</v>
      </c>
      <c r="X1588" s="334"/>
      <c r="Y1588" s="334"/>
      <c r="Z1588" s="249"/>
      <c r="AA1588" s="249"/>
      <c r="AB1588" s="249"/>
    </row>
    <row r="1589" spans="1:28" hidden="1" outlineLevel="1">
      <c r="A1589" s="331">
        <v>4</v>
      </c>
      <c r="B1589" s="309" t="str">
        <f t="shared" ca="1" si="2325"/>
        <v>Depreciated Net Capex 2016</v>
      </c>
      <c r="C1589" s="398"/>
      <c r="D1589" s="398"/>
      <c r="E1589" s="398"/>
      <c r="F1589" s="399"/>
      <c r="G1589" s="400">
        <f ca="1">($G1580*((1+G$11)^0.5)/G$10)</f>
        <v>0</v>
      </c>
      <c r="H1589" s="395">
        <f ca="1">IF(G1613="n/a",G1589,IFERROR(IF((OFFSET($C1589,0,$A1589))&lt;0,
MIN(0,G1589-(OFFSET($C1589,0,$A1589)/(OFFSET($C1584,-$A1588,$A1589)))),
MAX(0,G1589-(OFFSET($C1589,0,$A1589)/(OFFSET($C1584,-$A1588,$A1589))))),0))</f>
        <v>0</v>
      </c>
      <c r="I1589" s="395">
        <f t="shared" ca="1" si="2310"/>
        <v>0</v>
      </c>
      <c r="J1589" s="395">
        <f t="shared" ca="1" si="2311"/>
        <v>0</v>
      </c>
      <c r="K1589" s="395">
        <f t="shared" ca="1" si="2312"/>
        <v>0</v>
      </c>
      <c r="L1589" s="395">
        <f t="shared" ca="1" si="2313"/>
        <v>0</v>
      </c>
      <c r="M1589" s="395">
        <f t="shared" ca="1" si="2314"/>
        <v>0</v>
      </c>
      <c r="N1589" s="395">
        <f t="shared" ca="1" si="2315"/>
        <v>0</v>
      </c>
      <c r="O1589" s="395">
        <f t="shared" ca="1" si="2316"/>
        <v>0</v>
      </c>
      <c r="P1589" s="395">
        <f t="shared" ca="1" si="2317"/>
        <v>0</v>
      </c>
      <c r="Q1589" s="395">
        <f t="shared" ca="1" si="2318"/>
        <v>0</v>
      </c>
      <c r="R1589" s="395">
        <f t="shared" ca="1" si="2319"/>
        <v>0</v>
      </c>
      <c r="S1589" s="395">
        <f t="shared" ca="1" si="2320"/>
        <v>0</v>
      </c>
      <c r="T1589" s="395">
        <f t="shared" ca="1" si="2321"/>
        <v>0</v>
      </c>
      <c r="U1589" s="395">
        <f t="shared" ca="1" si="2322"/>
        <v>0</v>
      </c>
      <c r="V1589" s="395">
        <f t="shared" ca="1" si="2323"/>
        <v>0</v>
      </c>
      <c r="W1589" s="395">
        <f t="shared" ca="1" si="2324"/>
        <v>0</v>
      </c>
      <c r="X1589" s="334"/>
      <c r="Y1589" s="334"/>
      <c r="Z1589" s="334"/>
      <c r="AA1589" s="249"/>
      <c r="AB1589" s="249"/>
    </row>
    <row r="1590" spans="1:28" hidden="1" outlineLevel="1">
      <c r="A1590" s="331">
        <v>5</v>
      </c>
      <c r="B1590" s="309" t="str">
        <f t="shared" ca="1" si="2325"/>
        <v>Depreciated Net Capex 2017</v>
      </c>
      <c r="C1590" s="398"/>
      <c r="D1590" s="398"/>
      <c r="E1590" s="398"/>
      <c r="F1590" s="398"/>
      <c r="G1590" s="399"/>
      <c r="H1590" s="400">
        <f ca="1">(H1580*((1+H$11)^0.5)/H$10)</f>
        <v>0</v>
      </c>
      <c r="I1590" s="395">
        <f ca="1">IF(H1614="n/a",H1590,IFERROR(IF((OFFSET($C1590,0,$A1590))&lt;0,
MIN(0,H1590-(OFFSET($C1590,0,$A1590)/(OFFSET($C1585,-$A1589,$A1590)))),
MAX(0,H1590-(OFFSET($C1590,0,$A1590)/(OFFSET($C1585,-$A1589,$A1590))))),0))</f>
        <v>0</v>
      </c>
      <c r="J1590" s="395">
        <f t="shared" ca="1" si="2311"/>
        <v>0</v>
      </c>
      <c r="K1590" s="395">
        <f t="shared" ca="1" si="2312"/>
        <v>0</v>
      </c>
      <c r="L1590" s="395">
        <f t="shared" ca="1" si="2313"/>
        <v>0</v>
      </c>
      <c r="M1590" s="395">
        <f t="shared" ca="1" si="2314"/>
        <v>0</v>
      </c>
      <c r="N1590" s="395">
        <f t="shared" ca="1" si="2315"/>
        <v>0</v>
      </c>
      <c r="O1590" s="395">
        <f t="shared" ca="1" si="2316"/>
        <v>0</v>
      </c>
      <c r="P1590" s="395">
        <f t="shared" ca="1" si="2317"/>
        <v>0</v>
      </c>
      <c r="Q1590" s="395">
        <f t="shared" ca="1" si="2318"/>
        <v>0</v>
      </c>
      <c r="R1590" s="395">
        <f t="shared" ca="1" si="2319"/>
        <v>0</v>
      </c>
      <c r="S1590" s="395">
        <f t="shared" ca="1" si="2320"/>
        <v>0</v>
      </c>
      <c r="T1590" s="395">
        <f t="shared" ca="1" si="2321"/>
        <v>0</v>
      </c>
      <c r="U1590" s="395">
        <f t="shared" ca="1" si="2322"/>
        <v>0</v>
      </c>
      <c r="V1590" s="395">
        <f t="shared" ca="1" si="2323"/>
        <v>0</v>
      </c>
      <c r="W1590" s="395">
        <f t="shared" ca="1" si="2324"/>
        <v>0</v>
      </c>
      <c r="X1590" s="334"/>
      <c r="Y1590" s="334"/>
      <c r="Z1590" s="334"/>
      <c r="AA1590" s="249"/>
      <c r="AB1590" s="249"/>
    </row>
    <row r="1591" spans="1:28" hidden="1" outlineLevel="1">
      <c r="A1591" s="331">
        <v>6</v>
      </c>
      <c r="B1591" s="309" t="str">
        <f t="shared" ca="1" si="2325"/>
        <v>Depreciated Net Capex 2018</v>
      </c>
      <c r="C1591" s="398"/>
      <c r="D1591" s="398"/>
      <c r="E1591" s="398"/>
      <c r="F1591" s="398"/>
      <c r="G1591" s="398"/>
      <c r="H1591" s="399"/>
      <c r="I1591" s="400">
        <f ca="1">(I1580*((1+I$11)^0.5)/I$10)</f>
        <v>0</v>
      </c>
      <c r="J1591" s="395">
        <f ca="1">IF(I1615="n/a",I1591,IFERROR(IF((OFFSET($C1591,0,$A1591))&lt;0,
MIN(0,I1591-(OFFSET($C1591,0,$A1591)/(OFFSET($C1586,-$A1590,$A1591)))),
MAX(0,I1591-(OFFSET($C1591,0,$A1591)/(OFFSET($C1586,-$A1590,$A1591))))),0))</f>
        <v>0</v>
      </c>
      <c r="K1591" s="395">
        <f t="shared" ca="1" si="2312"/>
        <v>0</v>
      </c>
      <c r="L1591" s="395">
        <f t="shared" ca="1" si="2313"/>
        <v>0</v>
      </c>
      <c r="M1591" s="395">
        <f t="shared" ca="1" si="2314"/>
        <v>0</v>
      </c>
      <c r="N1591" s="395">
        <f t="shared" ca="1" si="2315"/>
        <v>0</v>
      </c>
      <c r="O1591" s="395">
        <f t="shared" ca="1" si="2316"/>
        <v>0</v>
      </c>
      <c r="P1591" s="395">
        <f t="shared" ca="1" si="2317"/>
        <v>0</v>
      </c>
      <c r="Q1591" s="395">
        <f t="shared" ca="1" si="2318"/>
        <v>0</v>
      </c>
      <c r="R1591" s="395">
        <f t="shared" ca="1" si="2319"/>
        <v>0</v>
      </c>
      <c r="S1591" s="395">
        <f t="shared" ca="1" si="2320"/>
        <v>0</v>
      </c>
      <c r="T1591" s="395">
        <f t="shared" ca="1" si="2321"/>
        <v>0</v>
      </c>
      <c r="U1591" s="395">
        <f t="shared" ca="1" si="2322"/>
        <v>0</v>
      </c>
      <c r="V1591" s="395">
        <f t="shared" ca="1" si="2323"/>
        <v>0</v>
      </c>
      <c r="W1591" s="395">
        <f t="shared" ca="1" si="2324"/>
        <v>0</v>
      </c>
      <c r="X1591" s="334"/>
      <c r="Y1591" s="334"/>
      <c r="Z1591" s="334"/>
      <c r="AA1591" s="249"/>
      <c r="AB1591" s="249"/>
    </row>
    <row r="1592" spans="1:28" hidden="1" outlineLevel="1">
      <c r="A1592" s="331">
        <v>7</v>
      </c>
      <c r="B1592" s="309" t="str">
        <f t="shared" ca="1" si="2325"/>
        <v>Depreciated Net Capex 2019</v>
      </c>
      <c r="C1592" s="398"/>
      <c r="D1592" s="398"/>
      <c r="E1592" s="398"/>
      <c r="F1592" s="398"/>
      <c r="G1592" s="398"/>
      <c r="H1592" s="398"/>
      <c r="I1592" s="399"/>
      <c r="J1592" s="400">
        <f ca="1">(J1580*((1+J$11)^0.5)/J$10)</f>
        <v>0</v>
      </c>
      <c r="K1592" s="395">
        <f ca="1">IF(J1616="n/a",J1592,IFERROR(IF((OFFSET($C1592,0,$A1592))&lt;0,
MIN(0,J1592-(OFFSET($C1592,0,$A1592)/(OFFSET($C1587,-$A1591,$A1592)))),
MAX(0,J1592-(OFFSET($C1592,0,$A1592)/(OFFSET($C1587,-$A1591,$A1592))))),0))</f>
        <v>0</v>
      </c>
      <c r="L1592" s="395">
        <f t="shared" ca="1" si="2313"/>
        <v>0</v>
      </c>
      <c r="M1592" s="395">
        <f t="shared" ca="1" si="2314"/>
        <v>0</v>
      </c>
      <c r="N1592" s="395">
        <f t="shared" ca="1" si="2315"/>
        <v>0</v>
      </c>
      <c r="O1592" s="395">
        <f t="shared" ca="1" si="2316"/>
        <v>0</v>
      </c>
      <c r="P1592" s="395">
        <f t="shared" ca="1" si="2317"/>
        <v>0</v>
      </c>
      <c r="Q1592" s="395">
        <f t="shared" ca="1" si="2318"/>
        <v>0</v>
      </c>
      <c r="R1592" s="395">
        <f t="shared" ca="1" si="2319"/>
        <v>0</v>
      </c>
      <c r="S1592" s="395">
        <f t="shared" ca="1" si="2320"/>
        <v>0</v>
      </c>
      <c r="T1592" s="395">
        <f t="shared" ca="1" si="2321"/>
        <v>0</v>
      </c>
      <c r="U1592" s="395">
        <f t="shared" ca="1" si="2322"/>
        <v>0</v>
      </c>
      <c r="V1592" s="395">
        <f t="shared" ca="1" si="2323"/>
        <v>0</v>
      </c>
      <c r="W1592" s="395">
        <f t="shared" ca="1" si="2324"/>
        <v>0</v>
      </c>
      <c r="X1592" s="334"/>
      <c r="Y1592" s="334"/>
      <c r="Z1592" s="334"/>
      <c r="AA1592" s="249"/>
      <c r="AB1592" s="249"/>
    </row>
    <row r="1593" spans="1:28" hidden="1" outlineLevel="1">
      <c r="A1593" s="331">
        <v>8</v>
      </c>
      <c r="B1593" s="309" t="str">
        <f t="shared" ca="1" si="2325"/>
        <v>Depreciated Net Capex 2020</v>
      </c>
      <c r="C1593" s="398"/>
      <c r="D1593" s="398"/>
      <c r="E1593" s="398"/>
      <c r="F1593" s="398"/>
      <c r="G1593" s="398"/>
      <c r="H1593" s="398"/>
      <c r="I1593" s="398"/>
      <c r="J1593" s="399"/>
      <c r="K1593" s="400">
        <f ca="1">(K1580*((1+K$11)^0.5)/K$10)</f>
        <v>0</v>
      </c>
      <c r="L1593" s="395">
        <f ca="1">IF(K1617="n/a",K1593,IFERROR(IF((OFFSET($C1593,0,$A1593))&lt;0,
MIN(0,K1593-(OFFSET($C1593,0,$A1593)/(OFFSET($C1588,-$A1592,$A1593)))),
MAX(0,K1593-(OFFSET($C1593,0,$A1593)/(OFFSET($C1588,-$A1592,$A1593))))),0))</f>
        <v>0</v>
      </c>
      <c r="M1593" s="395">
        <f t="shared" ca="1" si="2314"/>
        <v>0</v>
      </c>
      <c r="N1593" s="395">
        <f t="shared" ca="1" si="2315"/>
        <v>0</v>
      </c>
      <c r="O1593" s="395">
        <f t="shared" ca="1" si="2316"/>
        <v>0</v>
      </c>
      <c r="P1593" s="395">
        <f t="shared" ca="1" si="2317"/>
        <v>0</v>
      </c>
      <c r="Q1593" s="395">
        <f t="shared" ca="1" si="2318"/>
        <v>0</v>
      </c>
      <c r="R1593" s="395">
        <f t="shared" ca="1" si="2319"/>
        <v>0</v>
      </c>
      <c r="S1593" s="395">
        <f t="shared" ca="1" si="2320"/>
        <v>0</v>
      </c>
      <c r="T1593" s="395">
        <f t="shared" ca="1" si="2321"/>
        <v>0</v>
      </c>
      <c r="U1593" s="395">
        <f t="shared" ca="1" si="2322"/>
        <v>0</v>
      </c>
      <c r="V1593" s="395">
        <f t="shared" ca="1" si="2323"/>
        <v>0</v>
      </c>
      <c r="W1593" s="395">
        <f t="shared" ca="1" si="2324"/>
        <v>0</v>
      </c>
      <c r="X1593" s="334"/>
      <c r="Y1593" s="334"/>
      <c r="Z1593" s="334"/>
      <c r="AA1593" s="249"/>
      <c r="AB1593" s="249"/>
    </row>
    <row r="1594" spans="1:28" hidden="1" outlineLevel="1">
      <c r="A1594" s="331">
        <v>9</v>
      </c>
      <c r="B1594" s="309" t="str">
        <f t="shared" ca="1" si="2325"/>
        <v>Depreciated Net Capex 2021</v>
      </c>
      <c r="C1594" s="398"/>
      <c r="D1594" s="398"/>
      <c r="E1594" s="398"/>
      <c r="F1594" s="398"/>
      <c r="G1594" s="398"/>
      <c r="H1594" s="398"/>
      <c r="I1594" s="398"/>
      <c r="J1594" s="398"/>
      <c r="K1594" s="399"/>
      <c r="L1594" s="400">
        <f ca="1">(L1580*((1+L$11)^0.5)/L$10)</f>
        <v>0</v>
      </c>
      <c r="M1594" s="395">
        <f ca="1">IF(L1618="n/a",L1594,IFERROR(IF((OFFSET($C1594,0,$A1594))&lt;0,
MIN(0,L1594-(OFFSET($C1594,0,$A1594)/(OFFSET($C1589,-$A1593,$A1594)))),
MAX(0,L1594-(OFFSET($C1594,0,$A1594)/(OFFSET($C1589,-$A1593,$A1594))))),0))</f>
        <v>0</v>
      </c>
      <c r="N1594" s="395">
        <f t="shared" ca="1" si="2315"/>
        <v>0</v>
      </c>
      <c r="O1594" s="395">
        <f t="shared" ca="1" si="2316"/>
        <v>0</v>
      </c>
      <c r="P1594" s="395">
        <f t="shared" ca="1" si="2317"/>
        <v>0</v>
      </c>
      <c r="Q1594" s="395">
        <f t="shared" ca="1" si="2318"/>
        <v>0</v>
      </c>
      <c r="R1594" s="395">
        <f t="shared" ca="1" si="2319"/>
        <v>0</v>
      </c>
      <c r="S1594" s="395">
        <f t="shared" ca="1" si="2320"/>
        <v>0</v>
      </c>
      <c r="T1594" s="395">
        <f t="shared" ca="1" si="2321"/>
        <v>0</v>
      </c>
      <c r="U1594" s="395">
        <f t="shared" ca="1" si="2322"/>
        <v>0</v>
      </c>
      <c r="V1594" s="395">
        <f t="shared" ca="1" si="2323"/>
        <v>0</v>
      </c>
      <c r="W1594" s="395">
        <f t="shared" ca="1" si="2324"/>
        <v>0</v>
      </c>
      <c r="X1594" s="334"/>
      <c r="Y1594" s="334"/>
      <c r="Z1594" s="334"/>
      <c r="AA1594" s="249"/>
      <c r="AB1594" s="249"/>
    </row>
    <row r="1595" spans="1:28" hidden="1" outlineLevel="1">
      <c r="A1595" s="331">
        <v>10</v>
      </c>
      <c r="B1595" s="309" t="str">
        <f t="shared" ca="1" si="2325"/>
        <v>Depreciated Net Capex 2022</v>
      </c>
      <c r="C1595" s="398"/>
      <c r="D1595" s="398"/>
      <c r="E1595" s="398"/>
      <c r="F1595" s="398"/>
      <c r="G1595" s="398"/>
      <c r="H1595" s="398"/>
      <c r="I1595" s="398"/>
      <c r="J1595" s="398"/>
      <c r="K1595" s="398"/>
      <c r="L1595" s="399"/>
      <c r="M1595" s="400">
        <f ca="1">(M1580*((1+M$11)^0.5)/M$10)</f>
        <v>0</v>
      </c>
      <c r="N1595" s="395">
        <f ca="1">IF(M1619="n/a",M1595,IFERROR(IF((OFFSET($C1595,0,$A1595))&lt;0,
MIN(0,M1595-(OFFSET($C1595,0,$A1595)/(OFFSET($C1590,-$A1594,$A1595)))),
MAX(0,M1595-(OFFSET($C1595,0,$A1595)/(OFFSET($C1590,-$A1594,$A1595))))),0))</f>
        <v>0</v>
      </c>
      <c r="O1595" s="395">
        <f t="shared" ca="1" si="2316"/>
        <v>0</v>
      </c>
      <c r="P1595" s="395">
        <f t="shared" ca="1" si="2317"/>
        <v>0</v>
      </c>
      <c r="Q1595" s="395">
        <f t="shared" ca="1" si="2318"/>
        <v>0</v>
      </c>
      <c r="R1595" s="395">
        <f t="shared" ca="1" si="2319"/>
        <v>0</v>
      </c>
      <c r="S1595" s="395">
        <f t="shared" ca="1" si="2320"/>
        <v>0</v>
      </c>
      <c r="T1595" s="395">
        <f t="shared" ca="1" si="2321"/>
        <v>0</v>
      </c>
      <c r="U1595" s="395">
        <f t="shared" ca="1" si="2322"/>
        <v>0</v>
      </c>
      <c r="V1595" s="395">
        <f t="shared" ca="1" si="2323"/>
        <v>0</v>
      </c>
      <c r="W1595" s="395">
        <f t="shared" ca="1" si="2324"/>
        <v>0</v>
      </c>
      <c r="X1595" s="334"/>
      <c r="Y1595" s="334"/>
      <c r="Z1595" s="334"/>
      <c r="AA1595" s="249"/>
      <c r="AB1595" s="249"/>
    </row>
    <row r="1596" spans="1:28" hidden="1" outlineLevel="1">
      <c r="A1596" s="331">
        <v>11</v>
      </c>
      <c r="B1596" s="309" t="str">
        <f t="shared" ca="1" si="2325"/>
        <v>Depreciated Net Capex 2023</v>
      </c>
      <c r="C1596" s="398"/>
      <c r="D1596" s="398"/>
      <c r="E1596" s="398"/>
      <c r="F1596" s="398"/>
      <c r="G1596" s="398"/>
      <c r="H1596" s="398"/>
      <c r="I1596" s="398"/>
      <c r="J1596" s="398"/>
      <c r="K1596" s="398"/>
      <c r="L1596" s="398"/>
      <c r="M1596" s="399"/>
      <c r="N1596" s="400">
        <f>(N1580*((1+N$11)^0.5)/N$10)</f>
        <v>0</v>
      </c>
      <c r="O1596" s="395">
        <f ca="1">IF(N1620="n/a",N1596,IFERROR(IF((OFFSET($C1596,0,$A1596))&lt;0,
MIN(0,N1596-(OFFSET($C1596,0,$A1596)/(OFFSET($C1591,-$A1595,$A1596)))),
MAX(0,N1596-(OFFSET($C1596,0,$A1596)/(OFFSET($C1591,-$A1595,$A1596))))),0))</f>
        <v>0</v>
      </c>
      <c r="P1596" s="395">
        <f t="shared" ca="1" si="2317"/>
        <v>0</v>
      </c>
      <c r="Q1596" s="395">
        <f t="shared" ca="1" si="2318"/>
        <v>0</v>
      </c>
      <c r="R1596" s="395">
        <f t="shared" ca="1" si="2319"/>
        <v>0</v>
      </c>
      <c r="S1596" s="395">
        <f t="shared" ca="1" si="2320"/>
        <v>0</v>
      </c>
      <c r="T1596" s="395">
        <f t="shared" ca="1" si="2321"/>
        <v>0</v>
      </c>
      <c r="U1596" s="395">
        <f t="shared" ca="1" si="2322"/>
        <v>0</v>
      </c>
      <c r="V1596" s="395">
        <f t="shared" ca="1" si="2323"/>
        <v>0</v>
      </c>
      <c r="W1596" s="395">
        <f t="shared" ca="1" si="2324"/>
        <v>0</v>
      </c>
      <c r="X1596" s="334"/>
      <c r="Y1596" s="334"/>
      <c r="Z1596" s="334"/>
      <c r="AA1596" s="249"/>
      <c r="AB1596" s="249"/>
    </row>
    <row r="1597" spans="1:28" hidden="1" outlineLevel="1">
      <c r="A1597" s="331">
        <v>12</v>
      </c>
      <c r="B1597" s="309" t="str">
        <f t="shared" ca="1" si="2325"/>
        <v>Depreciated Net Capex 2024</v>
      </c>
      <c r="C1597" s="398"/>
      <c r="D1597" s="398"/>
      <c r="E1597" s="398"/>
      <c r="F1597" s="398"/>
      <c r="G1597" s="398"/>
      <c r="H1597" s="398"/>
      <c r="I1597" s="398"/>
      <c r="J1597" s="398"/>
      <c r="K1597" s="398"/>
      <c r="L1597" s="398"/>
      <c r="M1597" s="398"/>
      <c r="N1597" s="399"/>
      <c r="O1597" s="400">
        <f>(O1580*((1+O$11)^0.5)/O$10)</f>
        <v>0</v>
      </c>
      <c r="P1597" s="395">
        <f ca="1">IF(O1621="n/a",O1597,IFERROR(IF((OFFSET($C1597,0,$A1597))&lt;0,
MIN(0,O1597-(OFFSET($C1597,0,$A1597)/(OFFSET($C1592,-$A1596,$A1597)))),
MAX(0,O1597-(OFFSET($C1597,0,$A1597)/(OFFSET($C1592,-$A1596,$A1597))))),0))</f>
        <v>0</v>
      </c>
      <c r="Q1597" s="395">
        <f t="shared" ca="1" si="2318"/>
        <v>0</v>
      </c>
      <c r="R1597" s="395">
        <f t="shared" ca="1" si="2319"/>
        <v>0</v>
      </c>
      <c r="S1597" s="395">
        <f t="shared" ca="1" si="2320"/>
        <v>0</v>
      </c>
      <c r="T1597" s="395">
        <f t="shared" ca="1" si="2321"/>
        <v>0</v>
      </c>
      <c r="U1597" s="395">
        <f t="shared" ca="1" si="2322"/>
        <v>0</v>
      </c>
      <c r="V1597" s="395">
        <f t="shared" ca="1" si="2323"/>
        <v>0</v>
      </c>
      <c r="W1597" s="395">
        <f t="shared" ca="1" si="2324"/>
        <v>0</v>
      </c>
      <c r="X1597" s="334"/>
      <c r="Y1597" s="334"/>
      <c r="Z1597" s="334"/>
      <c r="AA1597" s="249"/>
      <c r="AB1597" s="249"/>
    </row>
    <row r="1598" spans="1:28" hidden="1" outlineLevel="1">
      <c r="A1598" s="331">
        <v>13</v>
      </c>
      <c r="B1598" s="309" t="str">
        <f t="shared" ca="1" si="2325"/>
        <v>Depreciated Net Capex 2025</v>
      </c>
      <c r="C1598" s="398"/>
      <c r="D1598" s="398"/>
      <c r="E1598" s="398"/>
      <c r="F1598" s="398"/>
      <c r="G1598" s="398"/>
      <c r="H1598" s="398"/>
      <c r="I1598" s="398"/>
      <c r="J1598" s="398"/>
      <c r="K1598" s="398"/>
      <c r="L1598" s="398"/>
      <c r="M1598" s="398"/>
      <c r="N1598" s="398"/>
      <c r="O1598" s="399"/>
      <c r="P1598" s="400">
        <f>(P1580*((1+P$11)^0.5)/P$10)</f>
        <v>0</v>
      </c>
      <c r="Q1598" s="395">
        <f ca="1">IF(P1622="n/a",P1598,IFERROR(IF((OFFSET($C1598,0,$A1598))&lt;0,
MIN(0,P1598-(OFFSET($C1598,0,$A1598)/(OFFSET($C1593,-$A1597,$A1598)))),
MAX(0,P1598-(OFFSET($C1598,0,$A1598)/(OFFSET($C1593,-$A1597,$A1598))))),0))</f>
        <v>0</v>
      </c>
      <c r="R1598" s="395">
        <f t="shared" ca="1" si="2319"/>
        <v>0</v>
      </c>
      <c r="S1598" s="395">
        <f t="shared" ca="1" si="2320"/>
        <v>0</v>
      </c>
      <c r="T1598" s="395">
        <f t="shared" ca="1" si="2321"/>
        <v>0</v>
      </c>
      <c r="U1598" s="395">
        <f t="shared" ca="1" si="2322"/>
        <v>0</v>
      </c>
      <c r="V1598" s="395">
        <f t="shared" ca="1" si="2323"/>
        <v>0</v>
      </c>
      <c r="W1598" s="395">
        <f t="shared" ca="1" si="2324"/>
        <v>0</v>
      </c>
      <c r="X1598" s="334"/>
      <c r="Y1598" s="334"/>
      <c r="Z1598" s="334"/>
      <c r="AA1598" s="249"/>
      <c r="AB1598" s="249"/>
    </row>
    <row r="1599" spans="1:28" hidden="1" outlineLevel="1">
      <c r="A1599" s="331">
        <v>14</v>
      </c>
      <c r="B1599" s="309" t="str">
        <f t="shared" ca="1" si="2325"/>
        <v>Depreciated Net Capex 2026</v>
      </c>
      <c r="C1599" s="398"/>
      <c r="D1599" s="398"/>
      <c r="E1599" s="398"/>
      <c r="F1599" s="398"/>
      <c r="G1599" s="398"/>
      <c r="H1599" s="398"/>
      <c r="I1599" s="398"/>
      <c r="J1599" s="398"/>
      <c r="K1599" s="398"/>
      <c r="L1599" s="398"/>
      <c r="M1599" s="398"/>
      <c r="N1599" s="398"/>
      <c r="O1599" s="398"/>
      <c r="P1599" s="399"/>
      <c r="Q1599" s="400">
        <f>(Q1580*((1+Q$11)^0.5)/Q$10)</f>
        <v>0</v>
      </c>
      <c r="R1599" s="395">
        <f ca="1">IF(Q1623="n/a",Q1599,IFERROR(IF((OFFSET($C1599,0,$A1599))&lt;0,
MIN(0,Q1599-(OFFSET($C1599,0,$A1599)/(OFFSET($C1594,-$A1598,$A1599)))),
MAX(0,Q1599-(OFFSET($C1599,0,$A1599)/(OFFSET($C1594,-$A1598,$A1599))))),0))</f>
        <v>0</v>
      </c>
      <c r="S1599" s="395">
        <f t="shared" ca="1" si="2320"/>
        <v>0</v>
      </c>
      <c r="T1599" s="395">
        <f t="shared" ca="1" si="2321"/>
        <v>0</v>
      </c>
      <c r="U1599" s="395">
        <f t="shared" ca="1" si="2322"/>
        <v>0</v>
      </c>
      <c r="V1599" s="395">
        <f t="shared" ca="1" si="2323"/>
        <v>0</v>
      </c>
      <c r="W1599" s="395">
        <f t="shared" ca="1" si="2324"/>
        <v>0</v>
      </c>
      <c r="X1599" s="334"/>
      <c r="Y1599" s="334"/>
      <c r="Z1599" s="334"/>
      <c r="AA1599" s="249"/>
      <c r="AB1599" s="249"/>
    </row>
    <row r="1600" spans="1:28" hidden="1" outlineLevel="1">
      <c r="A1600" s="331">
        <v>15</v>
      </c>
      <c r="B1600" s="309" t="str">
        <f t="shared" ca="1" si="2325"/>
        <v>Depreciated Net Capex 2027</v>
      </c>
      <c r="C1600" s="398"/>
      <c r="D1600" s="398"/>
      <c r="E1600" s="398"/>
      <c r="F1600" s="398"/>
      <c r="G1600" s="398"/>
      <c r="H1600" s="398"/>
      <c r="I1600" s="398"/>
      <c r="J1600" s="398"/>
      <c r="K1600" s="398"/>
      <c r="L1600" s="398"/>
      <c r="M1600" s="398"/>
      <c r="N1600" s="398"/>
      <c r="O1600" s="398"/>
      <c r="P1600" s="398"/>
      <c r="Q1600" s="399"/>
      <c r="R1600" s="400">
        <f>(R1580*((1+R$11)^0.5)/R$10)</f>
        <v>0</v>
      </c>
      <c r="S1600" s="395">
        <f ca="1">IF(R1624="n/a",R1600,IFERROR(IF((OFFSET($C1600,0,$A1600))&lt;0,
MIN(0,R1600-(OFFSET($C1600,0,$A1600)/(OFFSET($C1595,-$A1599,$A1600)))),
MAX(0,R1600-(OFFSET($C1600,0,$A1600)/(OFFSET($C1595,-$A1599,$A1600))))),0))</f>
        <v>0</v>
      </c>
      <c r="T1600" s="395">
        <f t="shared" ca="1" si="2321"/>
        <v>0</v>
      </c>
      <c r="U1600" s="395">
        <f t="shared" ca="1" si="2322"/>
        <v>0</v>
      </c>
      <c r="V1600" s="395">
        <f t="shared" ca="1" si="2323"/>
        <v>0</v>
      </c>
      <c r="W1600" s="395">
        <f t="shared" ca="1" si="2324"/>
        <v>0</v>
      </c>
      <c r="X1600" s="334"/>
      <c r="Y1600" s="334"/>
      <c r="Z1600" s="334"/>
      <c r="AA1600" s="249"/>
      <c r="AB1600" s="249"/>
    </row>
    <row r="1601" spans="1:28" hidden="1" outlineLevel="1">
      <c r="A1601" s="331">
        <v>16</v>
      </c>
      <c r="B1601" s="309" t="str">
        <f t="shared" ca="1" si="2325"/>
        <v>Depreciated Net Capex 2028</v>
      </c>
      <c r="C1601" s="398"/>
      <c r="D1601" s="398"/>
      <c r="E1601" s="398"/>
      <c r="F1601" s="398"/>
      <c r="G1601" s="398"/>
      <c r="H1601" s="398"/>
      <c r="I1601" s="398"/>
      <c r="J1601" s="398"/>
      <c r="K1601" s="398"/>
      <c r="L1601" s="398"/>
      <c r="M1601" s="398"/>
      <c r="N1601" s="398"/>
      <c r="O1601" s="398"/>
      <c r="P1601" s="398"/>
      <c r="Q1601" s="398"/>
      <c r="R1601" s="399"/>
      <c r="S1601" s="400">
        <f>(S1580*((1+S$11)^0.5)/S$10)</f>
        <v>0</v>
      </c>
      <c r="T1601" s="395">
        <f ca="1">IF(S1625="n/a",S1601,IFERROR(IF((OFFSET($C1601,0,$A1601))&lt;0,
MIN(0,S1601-(OFFSET($C1601,0,$A1601)/(OFFSET($C1596,-$A1600,$A1601)))),
MAX(0,S1601-(OFFSET($C1601,0,$A1601)/(OFFSET($C1596,-$A1600,$A1601))))),0))</f>
        <v>0</v>
      </c>
      <c r="U1601" s="395">
        <f t="shared" ca="1" si="2322"/>
        <v>0</v>
      </c>
      <c r="V1601" s="395">
        <f t="shared" ca="1" si="2323"/>
        <v>0</v>
      </c>
      <c r="W1601" s="395">
        <f t="shared" ca="1" si="2324"/>
        <v>0</v>
      </c>
      <c r="X1601" s="334"/>
      <c r="Y1601" s="334"/>
      <c r="Z1601" s="334"/>
      <c r="AA1601" s="249"/>
      <c r="AB1601" s="249"/>
    </row>
    <row r="1602" spans="1:28" hidden="1" outlineLevel="1">
      <c r="A1602" s="331">
        <v>17</v>
      </c>
      <c r="B1602" s="309" t="str">
        <f t="shared" ca="1" si="2325"/>
        <v>Depreciated Net Capex 2029</v>
      </c>
      <c r="C1602" s="398"/>
      <c r="D1602" s="398"/>
      <c r="E1602" s="398"/>
      <c r="F1602" s="398"/>
      <c r="G1602" s="398"/>
      <c r="H1602" s="398"/>
      <c r="I1602" s="398"/>
      <c r="J1602" s="398"/>
      <c r="K1602" s="398"/>
      <c r="L1602" s="398"/>
      <c r="M1602" s="398"/>
      <c r="N1602" s="398"/>
      <c r="O1602" s="398"/>
      <c r="P1602" s="398"/>
      <c r="Q1602" s="398"/>
      <c r="R1602" s="398"/>
      <c r="S1602" s="399"/>
      <c r="T1602" s="400">
        <f>(T1580*((1+T$11)^0.5)/T$10)</f>
        <v>0</v>
      </c>
      <c r="U1602" s="395">
        <f ca="1">IF(T1626="n/a",T1602,IFERROR(IF((OFFSET($C1602,0,$A1602))&lt;0,
MIN(0,T1602-(OFFSET($C1602,0,$A1602)/(OFFSET($C1597,-$A1601,$A1602)))),
MAX(0,T1602-(OFFSET($C1602,0,$A1602)/(OFFSET($C1597,-$A1601,$A1602))))),0))</f>
        <v>0</v>
      </c>
      <c r="V1602" s="395">
        <f t="shared" ca="1" si="2323"/>
        <v>0</v>
      </c>
      <c r="W1602" s="395">
        <f t="shared" ca="1" si="2324"/>
        <v>0</v>
      </c>
      <c r="X1602" s="334"/>
      <c r="Y1602" s="334"/>
      <c r="Z1602" s="334"/>
      <c r="AA1602" s="249"/>
      <c r="AB1602" s="249"/>
    </row>
    <row r="1603" spans="1:28" hidden="1" outlineLevel="1">
      <c r="A1603" s="331">
        <v>18</v>
      </c>
      <c r="B1603" s="309" t="str">
        <f t="shared" ca="1" si="2325"/>
        <v>Depreciated Net Capex 2030</v>
      </c>
      <c r="C1603" s="398"/>
      <c r="D1603" s="398"/>
      <c r="E1603" s="398"/>
      <c r="F1603" s="398"/>
      <c r="G1603" s="398"/>
      <c r="H1603" s="398"/>
      <c r="I1603" s="398"/>
      <c r="J1603" s="398"/>
      <c r="K1603" s="398"/>
      <c r="L1603" s="398"/>
      <c r="M1603" s="398"/>
      <c r="N1603" s="398"/>
      <c r="O1603" s="398"/>
      <c r="P1603" s="398"/>
      <c r="Q1603" s="398"/>
      <c r="R1603" s="398"/>
      <c r="S1603" s="398"/>
      <c r="T1603" s="399"/>
      <c r="U1603" s="400">
        <f>(U1580*((1+U$11)^0.5)/U$10)</f>
        <v>0</v>
      </c>
      <c r="V1603" s="395">
        <f ca="1">IF(U1627="n/a",U1603,IFERROR(IF((OFFSET($C1603,0,$A1603))&lt;0,
MIN(0,U1603-(OFFSET($C1603,0,$A1603)/(OFFSET($C1598,-$A1602,$A1603)))),
MAX(0,U1603-(OFFSET($C1603,0,$A1603)/(OFFSET($C1598,-$A1602,$A1603))))),0))</f>
        <v>0</v>
      </c>
      <c r="W1603" s="395">
        <f t="shared" ca="1" si="2324"/>
        <v>0</v>
      </c>
      <c r="X1603" s="334"/>
      <c r="Y1603" s="334"/>
      <c r="Z1603" s="334"/>
      <c r="AA1603" s="249"/>
      <c r="AB1603" s="249"/>
    </row>
    <row r="1604" spans="1:28" hidden="1" outlineLevel="1">
      <c r="A1604" s="331">
        <v>19</v>
      </c>
      <c r="B1604" s="309" t="str">
        <f t="shared" ca="1" si="2325"/>
        <v>Depreciated Net Capex 2031</v>
      </c>
      <c r="C1604" s="398"/>
      <c r="D1604" s="398"/>
      <c r="E1604" s="398"/>
      <c r="F1604" s="398"/>
      <c r="G1604" s="398"/>
      <c r="H1604" s="398"/>
      <c r="I1604" s="398"/>
      <c r="J1604" s="398"/>
      <c r="K1604" s="398"/>
      <c r="L1604" s="398"/>
      <c r="M1604" s="398"/>
      <c r="N1604" s="398"/>
      <c r="O1604" s="398"/>
      <c r="P1604" s="398"/>
      <c r="Q1604" s="398"/>
      <c r="R1604" s="398"/>
      <c r="S1604" s="398"/>
      <c r="T1604" s="398"/>
      <c r="U1604" s="399"/>
      <c r="V1604" s="400">
        <f>(V1580*((1+V$11)^0.5)/V$10)</f>
        <v>0</v>
      </c>
      <c r="W1604" s="395">
        <f ca="1">IF(V1628="n/a",V1604,IFERROR(IF((OFFSET($C1604,0,$A1604))&lt;0,
MIN(0,V1604-(OFFSET($C1604,0,$A1604)/(OFFSET($C1599,-$A1603,$A1604)))),
MAX(0,V1604-(OFFSET($C1604,0,$A1604)/(OFFSET($C1599,-$A1603,$A1604))))),0))</f>
        <v>0</v>
      </c>
      <c r="X1604" s="334"/>
      <c r="Y1604" s="334"/>
      <c r="Z1604" s="334"/>
      <c r="AA1604" s="249"/>
      <c r="AB1604" s="249"/>
    </row>
    <row r="1605" spans="1:28" hidden="1" outlineLevel="1">
      <c r="A1605" s="331">
        <v>20</v>
      </c>
      <c r="B1605" s="309" t="str">
        <f ca="1">"Depreciated Net Capex "&amp;OFFSET($C$6,0,A1605)</f>
        <v>Depreciated Net Capex 2032</v>
      </c>
      <c r="C1605" s="398"/>
      <c r="D1605" s="398"/>
      <c r="E1605" s="398"/>
      <c r="F1605" s="398"/>
      <c r="G1605" s="398"/>
      <c r="H1605" s="398"/>
      <c r="I1605" s="398"/>
      <c r="J1605" s="398"/>
      <c r="K1605" s="398"/>
      <c r="L1605" s="398"/>
      <c r="M1605" s="398"/>
      <c r="N1605" s="398"/>
      <c r="O1605" s="398"/>
      <c r="P1605" s="398"/>
      <c r="Q1605" s="398"/>
      <c r="R1605" s="398"/>
      <c r="S1605" s="398"/>
      <c r="T1605" s="398"/>
      <c r="U1605" s="398"/>
      <c r="V1605" s="399"/>
      <c r="W1605" s="395">
        <f>(W1580*((1+W$11)^0.5)/W$10)</f>
        <v>0</v>
      </c>
      <c r="X1605" s="249"/>
      <c r="Y1605" s="249"/>
      <c r="Z1605" s="249"/>
      <c r="AA1605" s="249"/>
      <c r="AB1605" s="249"/>
    </row>
    <row r="1606" spans="1:28" hidden="1" outlineLevel="1">
      <c r="A1606" s="249"/>
      <c r="B1606" s="332"/>
      <c r="C1606" s="395"/>
      <c r="D1606" s="395"/>
      <c r="E1606" s="395"/>
      <c r="F1606" s="395"/>
      <c r="G1606" s="395"/>
      <c r="H1606" s="395"/>
      <c r="I1606" s="395"/>
      <c r="J1606" s="395"/>
      <c r="K1606" s="395"/>
      <c r="L1606" s="395"/>
      <c r="M1606" s="395"/>
      <c r="N1606" s="395"/>
      <c r="O1606" s="395"/>
      <c r="P1606" s="395"/>
      <c r="Q1606" s="395"/>
      <c r="R1606" s="395"/>
      <c r="S1606" s="395"/>
      <c r="T1606" s="395"/>
      <c r="U1606" s="395"/>
      <c r="V1606" s="395"/>
      <c r="W1606" s="395"/>
      <c r="X1606" s="249"/>
      <c r="Y1606" s="249"/>
      <c r="Z1606" s="249"/>
      <c r="AA1606" s="249"/>
      <c r="AB1606" s="249"/>
    </row>
    <row r="1607" spans="1:28" hidden="1" outlineLevel="1">
      <c r="A1607" s="249"/>
      <c r="B1607" s="332"/>
      <c r="C1607" s="395"/>
      <c r="D1607" s="395"/>
      <c r="E1607" s="395"/>
      <c r="F1607" s="395"/>
      <c r="G1607" s="395"/>
      <c r="H1607" s="395"/>
      <c r="I1607" s="395"/>
      <c r="J1607" s="395"/>
      <c r="K1607" s="395"/>
      <c r="L1607" s="395"/>
      <c r="M1607" s="395"/>
      <c r="N1607" s="395"/>
      <c r="O1607" s="395"/>
      <c r="P1607" s="395"/>
      <c r="Q1607" s="395"/>
      <c r="R1607" s="395"/>
      <c r="S1607" s="395"/>
      <c r="T1607" s="395"/>
      <c r="U1607" s="395"/>
      <c r="V1607" s="395"/>
      <c r="W1607" s="395"/>
      <c r="X1607" s="249"/>
      <c r="Y1607" s="249"/>
      <c r="Z1607" s="249"/>
      <c r="AA1607" s="249"/>
      <c r="AB1607" s="249"/>
    </row>
    <row r="1608" spans="1:28" hidden="1" outlineLevel="1">
      <c r="A1608" s="249"/>
      <c r="B1608" s="309" t="s">
        <v>298</v>
      </c>
      <c r="C1608" s="395"/>
      <c r="D1608" s="395">
        <f t="shared" ref="D1608" ca="1" si="2326">IF(C1608="n/a","n/a",IF(AND(C1608&lt;1,D1582=0),0,
IF(D1582=0,C1608-1,
IF(C1608&lt;1,D1583,
(((C1608-1)*(C1584-(C1584/(C1608))))+((D1582/D$10)*D1583))/(D1584)))))</f>
        <v>0</v>
      </c>
      <c r="E1608" s="395">
        <f t="shared" ref="E1608" ca="1" si="2327">IF(D1608="n/a","n/a",IF(AND(D1608&lt;1,E1582=0),0,
IF(E1582=0,D1608-1,
IF(D1608&lt;1,E1583,
(((D1608-1)*(D1584-(D1584/(D1608))))+((E1582/E$10)*E1583))/(E1584)))))</f>
        <v>0</v>
      </c>
      <c r="F1608" s="395">
        <f t="shared" ref="F1608" ca="1" si="2328">IF(E1608="n/a","n/a",IF(AND(E1608&lt;1,F1582=0),0,
IF(F1582=0,E1608-1,
IF(E1608&lt;1,F1583,
(((E1608-1)*(E1584-(E1584/(E1608))))+((F1582/F$10)*F1583))/(F1584)))))</f>
        <v>0</v>
      </c>
      <c r="G1608" s="395">
        <f t="shared" ref="G1608" ca="1" si="2329">IF(F1608="n/a","n/a",IF(AND(F1608&lt;1,G1582=0),0,
IF(G1582=0,F1608-1,
IF(F1608&lt;1,G1583,
(((F1608-1)*(F1584-(F1584/(F1608))))+((G1582/G$10)*G1583))/(G1584)))))</f>
        <v>0</v>
      </c>
      <c r="H1608" s="395">
        <f ca="1">IF(G1608="n/a","n/a",IF(AND(G1608&lt;1,H1582=0),0,
IF(H1582=0,G1608-1,
IF(G1608&lt;1,H1583,
(((G1608-1)*(G1584-(G1584/(G1608))))+((H1582/H$10)*H1583))/(H1584)))))</f>
        <v>0</v>
      </c>
      <c r="I1608" s="395">
        <f t="shared" ref="I1608" ca="1" si="2330">IF(H1608="n/a","n/a",IF(AND(H1608&lt;1,I1582=0),0,
IF(I1582=0,H1608-1,
IF(H1608&lt;1,I1583,
(((H1608-1)*(H1584-(H1584/(H1608))))+((I1582/I$10)*I1583))/(I1584)))))</f>
        <v>0</v>
      </c>
      <c r="J1608" s="395">
        <f t="shared" ref="J1608" ca="1" si="2331">IF(I1608="n/a","n/a",IF(AND(I1608&lt;1,J1582=0),0,
IF(J1582=0,I1608-1,
IF(I1608&lt;1,J1583,
(((I1608-1)*(I1584-(I1584/(I1608))))+((J1582/J$10)*J1583))/(J1584)))))</f>
        <v>0</v>
      </c>
      <c r="K1608" s="395">
        <f t="shared" ref="K1608" ca="1" si="2332">IF(J1608="n/a","n/a",IF(AND(J1608&lt;1,K1582=0),0,
IF(K1582=0,J1608-1,
IF(J1608&lt;1,K1583,
(((J1608-1)*(J1584-(J1584/(J1608))))+((K1582/K$10)*K1583))/(K1584)))))</f>
        <v>0</v>
      </c>
      <c r="L1608" s="395">
        <f t="shared" ref="L1608" ca="1" si="2333">IF(K1608="n/a","n/a",IF(AND(K1608&lt;1,L1582=0),0,
IF(L1582=0,K1608-1,
IF(K1608&lt;1,L1583,
(((K1608-1)*(K1584-(K1584/(K1608))))+((L1582/L$10)*L1583))/(L1584)))))</f>
        <v>0</v>
      </c>
      <c r="M1608" s="395">
        <f t="shared" ref="M1608" ca="1" si="2334">IF(L1608="n/a","n/a",IF(AND(L1608&lt;1,M1582=0),0,
IF(M1582=0,L1608-1,
IF(L1608&lt;1,M1583,
(((L1608-1)*(L1584-(L1584/(L1608))))+((M1582/M$10)*M1583))/(M1584)))))</f>
        <v>0</v>
      </c>
      <c r="N1608" s="395">
        <f t="shared" ref="N1608" ca="1" si="2335">IF(M1608="n/a","n/a",IF(AND(M1608&lt;1,N1582=0),0,
IF(N1582=0,M1608-1,
IF(M1608&lt;1,N1583,
(((M1608-1)*(M1584-(M1584/(M1608))))+((N1582/N$10)*N1583))/(N1584)))))</f>
        <v>0</v>
      </c>
      <c r="O1608" s="395">
        <f t="shared" ref="O1608" ca="1" si="2336">IF(N1608="n/a","n/a",IF(AND(N1608&lt;1,O1582=0),0,
IF(O1582=0,N1608-1,
IF(N1608&lt;1,O1583,
(((N1608-1)*(N1584-(N1584/(N1608))))+((O1582/O$10)*O1583))/(O1584)))))</f>
        <v>0</v>
      </c>
      <c r="P1608" s="395">
        <f t="shared" ref="P1608" ca="1" si="2337">IF(O1608="n/a","n/a",IF(AND(O1608&lt;1,P1582=0),0,
IF(P1582=0,O1608-1,
IF(O1608&lt;1,P1583,
(((O1608-1)*(O1584-(O1584/(O1608))))+((P1582/P$10)*P1583))/(P1584)))))</f>
        <v>0</v>
      </c>
      <c r="Q1608" s="395">
        <f t="shared" ref="Q1608" ca="1" si="2338">IF(P1608="n/a","n/a",IF(AND(P1608&lt;1,Q1582=0),0,
IF(Q1582=0,P1608-1,
IF(P1608&lt;1,Q1583,
(((P1608-1)*(P1584-(P1584/(P1608))))+((Q1582/Q$10)*Q1583))/(Q1584)))))</f>
        <v>0</v>
      </c>
      <c r="R1608" s="395">
        <f t="shared" ref="R1608" ca="1" si="2339">IF(Q1608="n/a","n/a",IF(AND(Q1608&lt;1,R1582=0),0,
IF(R1582=0,Q1608-1,
IF(Q1608&lt;1,R1583,
(((Q1608-1)*(Q1584-(Q1584/(Q1608))))+((R1582/R$10)*R1583))/(R1584)))))</f>
        <v>0</v>
      </c>
      <c r="S1608" s="395">
        <f t="shared" ref="S1608" ca="1" si="2340">IF(R1608="n/a","n/a",IF(AND(R1608&lt;1,S1582=0),0,
IF(S1582=0,R1608-1,
IF(R1608&lt;1,S1583,
(((R1608-1)*(R1584-(R1584/(R1608))))+((S1582/S$10)*S1583))/(S1584)))))</f>
        <v>0</v>
      </c>
      <c r="T1608" s="395">
        <f t="shared" ref="T1608" ca="1" si="2341">IF(S1608="n/a","n/a",IF(AND(S1608&lt;1,T1582=0),0,
IF(T1582=0,S1608-1,
IF(S1608&lt;1,T1583,
(((S1608-1)*(S1584-(S1584/(S1608))))+((T1582/T$10)*T1583))/(T1584)))))</f>
        <v>0</v>
      </c>
      <c r="U1608" s="395">
        <f t="shared" ref="U1608" ca="1" si="2342">IF(T1608="n/a","n/a",IF(AND(T1608&lt;1,U1582=0),0,
IF(U1582=0,T1608-1,
IF(T1608&lt;1,U1583,
(((T1608-1)*(T1584-(T1584/(T1608))))+((U1582/U$10)*U1583))/(U1584)))))</f>
        <v>0</v>
      </c>
      <c r="V1608" s="395">
        <f t="shared" ref="V1608" ca="1" si="2343">IF(U1608="n/a","n/a",IF(AND(U1608&lt;1,V1582=0),0,
IF(V1582=0,U1608-1,
IF(U1608&lt;1,V1583,
(((U1608-1)*(U1584-(U1584/(U1608))))+((V1582/V$10)*V1583))/(V1584)))))</f>
        <v>0</v>
      </c>
      <c r="W1608" s="395">
        <f t="shared" ref="W1608" ca="1" si="2344">IF(V1608="n/a","n/a",IF(AND(V1608&lt;1,W1582=0),0,
IF(W1582=0,V1608-1,
IF(V1608&lt;1,W1583,
(((V1608-1)*(V1584-(V1584/(V1608))))+((W1582/W$10)*W1583))/(W1584)))))</f>
        <v>0</v>
      </c>
      <c r="X1608" s="249"/>
      <c r="Y1608" s="249"/>
      <c r="Z1608" s="249"/>
      <c r="AA1608" s="249"/>
      <c r="AB1608" s="249"/>
    </row>
    <row r="1609" spans="1:28" hidden="1" outlineLevel="1">
      <c r="A1609" s="249"/>
      <c r="B1609" s="309" t="s">
        <v>191</v>
      </c>
      <c r="C1609" s="395">
        <f ca="1">C1581</f>
        <v>0</v>
      </c>
      <c r="D1609" s="395">
        <f t="shared" ref="D1609" ca="1" si="2345">IF(C1609="n/a","n/a",MAX(0,C1609-1))</f>
        <v>0</v>
      </c>
      <c r="E1609" s="395">
        <f t="shared" ref="E1609:E1610" ca="1" si="2346">IF(D1609="n/a","n/a",MAX(0,D1609-1))</f>
        <v>0</v>
      </c>
      <c r="F1609" s="395">
        <f t="shared" ref="F1609:F1611" ca="1" si="2347">IF(E1609="n/a","n/a",MAX(0,E1609-1))</f>
        <v>0</v>
      </c>
      <c r="G1609" s="395">
        <f t="shared" ref="G1609:G1612" ca="1" si="2348">IF(F1609="n/a","n/a",MAX(0,F1609-1))</f>
        <v>0</v>
      </c>
      <c r="H1609" s="395">
        <f t="shared" ref="H1609:H1613" ca="1" si="2349">IF(G1609="n/a","n/a",MAX(0,G1609-1))</f>
        <v>0</v>
      </c>
      <c r="I1609" s="395">
        <f t="shared" ref="I1609:I1614" ca="1" si="2350">IF(H1609="n/a","n/a",MAX(0,H1609-1))</f>
        <v>0</v>
      </c>
      <c r="J1609" s="395">
        <f t="shared" ref="J1609:J1615" ca="1" si="2351">IF(I1609="n/a","n/a",MAX(0,I1609-1))</f>
        <v>0</v>
      </c>
      <c r="K1609" s="395">
        <f t="shared" ref="K1609:K1616" ca="1" si="2352">IF(J1609="n/a","n/a",MAX(0,J1609-1))</f>
        <v>0</v>
      </c>
      <c r="L1609" s="395">
        <f t="shared" ref="L1609:L1617" ca="1" si="2353">IF(K1609="n/a","n/a",MAX(0,K1609-1))</f>
        <v>0</v>
      </c>
      <c r="M1609" s="395">
        <f t="shared" ref="M1609:M1618" ca="1" si="2354">IF(L1609="n/a","n/a",MAX(0,L1609-1))</f>
        <v>0</v>
      </c>
      <c r="N1609" s="395">
        <f t="shared" ref="N1609:N1619" ca="1" si="2355">IF(M1609="n/a","n/a",MAX(0,M1609-1))</f>
        <v>0</v>
      </c>
      <c r="O1609" s="395">
        <f t="shared" ref="O1609:O1620" ca="1" si="2356">IF(N1609="n/a","n/a",MAX(0,N1609-1))</f>
        <v>0</v>
      </c>
      <c r="P1609" s="395">
        <f t="shared" ref="P1609:P1621" ca="1" si="2357">IF(O1609="n/a","n/a",MAX(0,O1609-1))</f>
        <v>0</v>
      </c>
      <c r="Q1609" s="395">
        <f t="shared" ref="Q1609:Q1622" ca="1" si="2358">IF(P1609="n/a","n/a",MAX(0,P1609-1))</f>
        <v>0</v>
      </c>
      <c r="R1609" s="395">
        <f t="shared" ref="R1609:R1623" ca="1" si="2359">IF(Q1609="n/a","n/a",MAX(0,Q1609-1))</f>
        <v>0</v>
      </c>
      <c r="S1609" s="395">
        <f t="shared" ref="S1609:S1624" ca="1" si="2360">IF(R1609="n/a","n/a",MAX(0,R1609-1))</f>
        <v>0</v>
      </c>
      <c r="T1609" s="395">
        <f t="shared" ref="T1609:T1625" ca="1" si="2361">IF(S1609="n/a","n/a",MAX(0,S1609-1))</f>
        <v>0</v>
      </c>
      <c r="U1609" s="395">
        <f t="shared" ref="U1609:U1626" ca="1" si="2362">IF(T1609="n/a","n/a",MAX(0,T1609-1))</f>
        <v>0</v>
      </c>
      <c r="V1609" s="395">
        <f t="shared" ref="V1609:V1627" ca="1" si="2363">IF(U1609="n/a","n/a",MAX(0,U1609-1))</f>
        <v>0</v>
      </c>
      <c r="W1609" s="395">
        <f t="shared" ref="W1609:W1627" ca="1" si="2364">IF(V1609="n/a","n/a",MAX(0,V1609-1))</f>
        <v>0</v>
      </c>
      <c r="X1609" s="249"/>
      <c r="Y1609" s="249"/>
      <c r="Z1609" s="249"/>
      <c r="AA1609" s="249"/>
      <c r="AB1609" s="249"/>
    </row>
    <row r="1610" spans="1:28" hidden="1" outlineLevel="1">
      <c r="A1610" s="249"/>
      <c r="B1610" s="309" t="str">
        <f t="shared" ref="B1610:B1629" ca="1" si="2365">"RL Capex "&amp;OFFSET($C$6,0,A1586)</f>
        <v>RL Capex 2013</v>
      </c>
      <c r="C1610" s="396"/>
      <c r="D1610" s="400">
        <f ca="1">D1581</f>
        <v>0</v>
      </c>
      <c r="E1610" s="395">
        <f t="shared" ca="1" si="2346"/>
        <v>0</v>
      </c>
      <c r="F1610" s="395">
        <f t="shared" ca="1" si="2347"/>
        <v>0</v>
      </c>
      <c r="G1610" s="395">
        <f t="shared" ca="1" si="2348"/>
        <v>0</v>
      </c>
      <c r="H1610" s="395">
        <f t="shared" ca="1" si="2349"/>
        <v>0</v>
      </c>
      <c r="I1610" s="395">
        <f t="shared" ca="1" si="2350"/>
        <v>0</v>
      </c>
      <c r="J1610" s="395">
        <f t="shared" ca="1" si="2351"/>
        <v>0</v>
      </c>
      <c r="K1610" s="395">
        <f t="shared" ca="1" si="2352"/>
        <v>0</v>
      </c>
      <c r="L1610" s="395">
        <f t="shared" ca="1" si="2353"/>
        <v>0</v>
      </c>
      <c r="M1610" s="395">
        <f t="shared" ca="1" si="2354"/>
        <v>0</v>
      </c>
      <c r="N1610" s="395">
        <f t="shared" ca="1" si="2355"/>
        <v>0</v>
      </c>
      <c r="O1610" s="395">
        <f t="shared" ca="1" si="2356"/>
        <v>0</v>
      </c>
      <c r="P1610" s="395">
        <f t="shared" ca="1" si="2357"/>
        <v>0</v>
      </c>
      <c r="Q1610" s="395">
        <f t="shared" ca="1" si="2358"/>
        <v>0</v>
      </c>
      <c r="R1610" s="395">
        <f t="shared" ca="1" si="2359"/>
        <v>0</v>
      </c>
      <c r="S1610" s="395">
        <f t="shared" ca="1" si="2360"/>
        <v>0</v>
      </c>
      <c r="T1610" s="395">
        <f t="shared" ca="1" si="2361"/>
        <v>0</v>
      </c>
      <c r="U1610" s="395">
        <f t="shared" ca="1" si="2362"/>
        <v>0</v>
      </c>
      <c r="V1610" s="395">
        <f t="shared" ca="1" si="2363"/>
        <v>0</v>
      </c>
      <c r="W1610" s="395">
        <f t="shared" ca="1" si="2364"/>
        <v>0</v>
      </c>
      <c r="X1610" s="249"/>
      <c r="Y1610" s="249"/>
      <c r="Z1610" s="249"/>
      <c r="AA1610" s="249"/>
      <c r="AB1610" s="249"/>
    </row>
    <row r="1611" spans="1:28" hidden="1" outlineLevel="1">
      <c r="A1611" s="249"/>
      <c r="B1611" s="309" t="str">
        <f t="shared" ca="1" si="2365"/>
        <v>RL Capex 2014</v>
      </c>
      <c r="C1611" s="401"/>
      <c r="D1611" s="396"/>
      <c r="E1611" s="400">
        <f ca="1">E1581</f>
        <v>0</v>
      </c>
      <c r="F1611" s="395">
        <f t="shared" ca="1" si="2347"/>
        <v>0</v>
      </c>
      <c r="G1611" s="395">
        <f t="shared" ca="1" si="2348"/>
        <v>0</v>
      </c>
      <c r="H1611" s="395">
        <f t="shared" ca="1" si="2349"/>
        <v>0</v>
      </c>
      <c r="I1611" s="395">
        <f t="shared" ca="1" si="2350"/>
        <v>0</v>
      </c>
      <c r="J1611" s="395">
        <f t="shared" ca="1" si="2351"/>
        <v>0</v>
      </c>
      <c r="K1611" s="395">
        <f t="shared" ca="1" si="2352"/>
        <v>0</v>
      </c>
      <c r="L1611" s="395">
        <f t="shared" ca="1" si="2353"/>
        <v>0</v>
      </c>
      <c r="M1611" s="395">
        <f t="shared" ca="1" si="2354"/>
        <v>0</v>
      </c>
      <c r="N1611" s="395">
        <f t="shared" ca="1" si="2355"/>
        <v>0</v>
      </c>
      <c r="O1611" s="395">
        <f t="shared" ca="1" si="2356"/>
        <v>0</v>
      </c>
      <c r="P1611" s="395">
        <f t="shared" ca="1" si="2357"/>
        <v>0</v>
      </c>
      <c r="Q1611" s="395">
        <f t="shared" ca="1" si="2358"/>
        <v>0</v>
      </c>
      <c r="R1611" s="395">
        <f t="shared" ca="1" si="2359"/>
        <v>0</v>
      </c>
      <c r="S1611" s="395">
        <f t="shared" ca="1" si="2360"/>
        <v>0</v>
      </c>
      <c r="T1611" s="395">
        <f t="shared" ca="1" si="2361"/>
        <v>0</v>
      </c>
      <c r="U1611" s="395">
        <f t="shared" ca="1" si="2362"/>
        <v>0</v>
      </c>
      <c r="V1611" s="395">
        <f t="shared" ca="1" si="2363"/>
        <v>0</v>
      </c>
      <c r="W1611" s="395">
        <f t="shared" ca="1" si="2364"/>
        <v>0</v>
      </c>
      <c r="X1611" s="249"/>
      <c r="Y1611" s="249"/>
      <c r="Z1611" s="249"/>
      <c r="AA1611" s="249"/>
      <c r="AB1611" s="249"/>
    </row>
    <row r="1612" spans="1:28" hidden="1" outlineLevel="1">
      <c r="A1612" s="249"/>
      <c r="B1612" s="309" t="str">
        <f t="shared" ca="1" si="2365"/>
        <v>RL Capex 2015</v>
      </c>
      <c r="C1612" s="401"/>
      <c r="D1612" s="401"/>
      <c r="E1612" s="396"/>
      <c r="F1612" s="400">
        <f ca="1">F1581</f>
        <v>0</v>
      </c>
      <c r="G1612" s="395">
        <f t="shared" ca="1" si="2348"/>
        <v>0</v>
      </c>
      <c r="H1612" s="395">
        <f t="shared" ca="1" si="2349"/>
        <v>0</v>
      </c>
      <c r="I1612" s="395">
        <f t="shared" ca="1" si="2350"/>
        <v>0</v>
      </c>
      <c r="J1612" s="395">
        <f t="shared" ca="1" si="2351"/>
        <v>0</v>
      </c>
      <c r="K1612" s="395">
        <f t="shared" ca="1" si="2352"/>
        <v>0</v>
      </c>
      <c r="L1612" s="395">
        <f t="shared" ca="1" si="2353"/>
        <v>0</v>
      </c>
      <c r="M1612" s="395">
        <f t="shared" ca="1" si="2354"/>
        <v>0</v>
      </c>
      <c r="N1612" s="395">
        <f t="shared" ca="1" si="2355"/>
        <v>0</v>
      </c>
      <c r="O1612" s="395">
        <f t="shared" ca="1" si="2356"/>
        <v>0</v>
      </c>
      <c r="P1612" s="395">
        <f t="shared" ca="1" si="2357"/>
        <v>0</v>
      </c>
      <c r="Q1612" s="395">
        <f t="shared" ca="1" si="2358"/>
        <v>0</v>
      </c>
      <c r="R1612" s="395">
        <f t="shared" ca="1" si="2359"/>
        <v>0</v>
      </c>
      <c r="S1612" s="395">
        <f t="shared" ca="1" si="2360"/>
        <v>0</v>
      </c>
      <c r="T1612" s="395">
        <f t="shared" ca="1" si="2361"/>
        <v>0</v>
      </c>
      <c r="U1612" s="395">
        <f t="shared" ca="1" si="2362"/>
        <v>0</v>
      </c>
      <c r="V1612" s="395">
        <f t="shared" ca="1" si="2363"/>
        <v>0</v>
      </c>
      <c r="W1612" s="395">
        <f t="shared" ca="1" si="2364"/>
        <v>0</v>
      </c>
      <c r="X1612" s="249"/>
      <c r="Y1612" s="249"/>
      <c r="Z1612" s="249"/>
      <c r="AA1612" s="249"/>
      <c r="AB1612" s="249"/>
    </row>
    <row r="1613" spans="1:28" hidden="1" outlineLevel="1">
      <c r="A1613" s="249"/>
      <c r="B1613" s="309" t="str">
        <f t="shared" ca="1" si="2365"/>
        <v>RL Capex 2016</v>
      </c>
      <c r="C1613" s="401"/>
      <c r="D1613" s="401"/>
      <c r="E1613" s="401"/>
      <c r="F1613" s="396"/>
      <c r="G1613" s="400">
        <f ca="1">G1581</f>
        <v>0</v>
      </c>
      <c r="H1613" s="395">
        <f t="shared" ca="1" si="2349"/>
        <v>0</v>
      </c>
      <c r="I1613" s="395">
        <f t="shared" ca="1" si="2350"/>
        <v>0</v>
      </c>
      <c r="J1613" s="395">
        <f t="shared" ca="1" si="2351"/>
        <v>0</v>
      </c>
      <c r="K1613" s="395">
        <f t="shared" ca="1" si="2352"/>
        <v>0</v>
      </c>
      <c r="L1613" s="395">
        <f t="shared" ca="1" si="2353"/>
        <v>0</v>
      </c>
      <c r="M1613" s="395">
        <f t="shared" ca="1" si="2354"/>
        <v>0</v>
      </c>
      <c r="N1613" s="395">
        <f t="shared" ca="1" si="2355"/>
        <v>0</v>
      </c>
      <c r="O1613" s="395">
        <f t="shared" ca="1" si="2356"/>
        <v>0</v>
      </c>
      <c r="P1613" s="395">
        <f t="shared" ca="1" si="2357"/>
        <v>0</v>
      </c>
      <c r="Q1613" s="395">
        <f t="shared" ca="1" si="2358"/>
        <v>0</v>
      </c>
      <c r="R1613" s="395">
        <f t="shared" ca="1" si="2359"/>
        <v>0</v>
      </c>
      <c r="S1613" s="395">
        <f t="shared" ca="1" si="2360"/>
        <v>0</v>
      </c>
      <c r="T1613" s="395">
        <f t="shared" ca="1" si="2361"/>
        <v>0</v>
      </c>
      <c r="U1613" s="395">
        <f t="shared" ca="1" si="2362"/>
        <v>0</v>
      </c>
      <c r="V1613" s="395">
        <f t="shared" ca="1" si="2363"/>
        <v>0</v>
      </c>
      <c r="W1613" s="395">
        <f t="shared" ca="1" si="2364"/>
        <v>0</v>
      </c>
      <c r="X1613" s="249"/>
      <c r="Y1613" s="249"/>
      <c r="Z1613" s="249"/>
      <c r="AA1613" s="249"/>
      <c r="AB1613" s="249"/>
    </row>
    <row r="1614" spans="1:28" hidden="1" outlineLevel="1">
      <c r="A1614" s="249"/>
      <c r="B1614" s="309" t="str">
        <f t="shared" ca="1" si="2365"/>
        <v>RL Capex 2017</v>
      </c>
      <c r="C1614" s="401"/>
      <c r="D1614" s="401"/>
      <c r="E1614" s="401"/>
      <c r="F1614" s="401"/>
      <c r="G1614" s="396"/>
      <c r="H1614" s="400">
        <f ca="1">H1581</f>
        <v>0</v>
      </c>
      <c r="I1614" s="395">
        <f t="shared" ca="1" si="2350"/>
        <v>0</v>
      </c>
      <c r="J1614" s="395">
        <f t="shared" ca="1" si="2351"/>
        <v>0</v>
      </c>
      <c r="K1614" s="395">
        <f t="shared" ca="1" si="2352"/>
        <v>0</v>
      </c>
      <c r="L1614" s="395">
        <f t="shared" ca="1" si="2353"/>
        <v>0</v>
      </c>
      <c r="M1614" s="395">
        <f t="shared" ca="1" si="2354"/>
        <v>0</v>
      </c>
      <c r="N1614" s="395">
        <f t="shared" ca="1" si="2355"/>
        <v>0</v>
      </c>
      <c r="O1614" s="395">
        <f t="shared" ca="1" si="2356"/>
        <v>0</v>
      </c>
      <c r="P1614" s="395">
        <f t="shared" ca="1" si="2357"/>
        <v>0</v>
      </c>
      <c r="Q1614" s="395">
        <f t="shared" ca="1" si="2358"/>
        <v>0</v>
      </c>
      <c r="R1614" s="395">
        <f t="shared" ca="1" si="2359"/>
        <v>0</v>
      </c>
      <c r="S1614" s="395">
        <f t="shared" ca="1" si="2360"/>
        <v>0</v>
      </c>
      <c r="T1614" s="395">
        <f t="shared" ca="1" si="2361"/>
        <v>0</v>
      </c>
      <c r="U1614" s="395">
        <f t="shared" ca="1" si="2362"/>
        <v>0</v>
      </c>
      <c r="V1614" s="395">
        <f t="shared" ca="1" si="2363"/>
        <v>0</v>
      </c>
      <c r="W1614" s="395">
        <f t="shared" ca="1" si="2364"/>
        <v>0</v>
      </c>
      <c r="X1614" s="249"/>
      <c r="Y1614" s="249"/>
      <c r="Z1614" s="249"/>
      <c r="AA1614" s="249"/>
      <c r="AB1614" s="249"/>
    </row>
    <row r="1615" spans="1:28" hidden="1" outlineLevel="1">
      <c r="A1615" s="249"/>
      <c r="B1615" s="309" t="str">
        <f t="shared" ca="1" si="2365"/>
        <v>RL Capex 2018</v>
      </c>
      <c r="C1615" s="401"/>
      <c r="D1615" s="401"/>
      <c r="E1615" s="401"/>
      <c r="F1615" s="401"/>
      <c r="G1615" s="401"/>
      <c r="H1615" s="396"/>
      <c r="I1615" s="400">
        <f ca="1">I1581</f>
        <v>0</v>
      </c>
      <c r="J1615" s="395">
        <f t="shared" ca="1" si="2351"/>
        <v>0</v>
      </c>
      <c r="K1615" s="395">
        <f t="shared" ca="1" si="2352"/>
        <v>0</v>
      </c>
      <c r="L1615" s="395">
        <f t="shared" ca="1" si="2353"/>
        <v>0</v>
      </c>
      <c r="M1615" s="395">
        <f t="shared" ca="1" si="2354"/>
        <v>0</v>
      </c>
      <c r="N1615" s="395">
        <f t="shared" ca="1" si="2355"/>
        <v>0</v>
      </c>
      <c r="O1615" s="395">
        <f t="shared" ca="1" si="2356"/>
        <v>0</v>
      </c>
      <c r="P1615" s="395">
        <f t="shared" ca="1" si="2357"/>
        <v>0</v>
      </c>
      <c r="Q1615" s="395">
        <f t="shared" ca="1" si="2358"/>
        <v>0</v>
      </c>
      <c r="R1615" s="395">
        <f t="shared" ca="1" si="2359"/>
        <v>0</v>
      </c>
      <c r="S1615" s="395">
        <f t="shared" ca="1" si="2360"/>
        <v>0</v>
      </c>
      <c r="T1615" s="395">
        <f t="shared" ca="1" si="2361"/>
        <v>0</v>
      </c>
      <c r="U1615" s="395">
        <f t="shared" ca="1" si="2362"/>
        <v>0</v>
      </c>
      <c r="V1615" s="395">
        <f t="shared" ca="1" si="2363"/>
        <v>0</v>
      </c>
      <c r="W1615" s="395">
        <f t="shared" ca="1" si="2364"/>
        <v>0</v>
      </c>
      <c r="X1615" s="249"/>
      <c r="Y1615" s="249"/>
      <c r="Z1615" s="249"/>
      <c r="AA1615" s="249"/>
      <c r="AB1615" s="249"/>
    </row>
    <row r="1616" spans="1:28" hidden="1" outlineLevel="1">
      <c r="A1616" s="249"/>
      <c r="B1616" s="309" t="str">
        <f t="shared" ca="1" si="2365"/>
        <v>RL Capex 2019</v>
      </c>
      <c r="C1616" s="401"/>
      <c r="D1616" s="401"/>
      <c r="E1616" s="401"/>
      <c r="F1616" s="401"/>
      <c r="G1616" s="401"/>
      <c r="H1616" s="401"/>
      <c r="I1616" s="396"/>
      <c r="J1616" s="400">
        <f ca="1">J1581</f>
        <v>0</v>
      </c>
      <c r="K1616" s="395">
        <f t="shared" ca="1" si="2352"/>
        <v>0</v>
      </c>
      <c r="L1616" s="395">
        <f t="shared" ca="1" si="2353"/>
        <v>0</v>
      </c>
      <c r="M1616" s="395">
        <f t="shared" ca="1" si="2354"/>
        <v>0</v>
      </c>
      <c r="N1616" s="395">
        <f t="shared" ca="1" si="2355"/>
        <v>0</v>
      </c>
      <c r="O1616" s="395">
        <f t="shared" ca="1" si="2356"/>
        <v>0</v>
      </c>
      <c r="P1616" s="395">
        <f t="shared" ca="1" si="2357"/>
        <v>0</v>
      </c>
      <c r="Q1616" s="395">
        <f t="shared" ca="1" si="2358"/>
        <v>0</v>
      </c>
      <c r="R1616" s="395">
        <f t="shared" ca="1" si="2359"/>
        <v>0</v>
      </c>
      <c r="S1616" s="395">
        <f t="shared" ca="1" si="2360"/>
        <v>0</v>
      </c>
      <c r="T1616" s="395">
        <f t="shared" ca="1" si="2361"/>
        <v>0</v>
      </c>
      <c r="U1616" s="395">
        <f t="shared" ca="1" si="2362"/>
        <v>0</v>
      </c>
      <c r="V1616" s="395">
        <f t="shared" ca="1" si="2363"/>
        <v>0</v>
      </c>
      <c r="W1616" s="395">
        <f t="shared" ca="1" si="2364"/>
        <v>0</v>
      </c>
      <c r="X1616" s="249"/>
      <c r="Y1616" s="249"/>
      <c r="Z1616" s="249"/>
      <c r="AA1616" s="249"/>
      <c r="AB1616" s="249"/>
    </row>
    <row r="1617" spans="1:28" hidden="1" outlineLevel="1">
      <c r="A1617" s="249"/>
      <c r="B1617" s="309" t="str">
        <f t="shared" ca="1" si="2365"/>
        <v>RL Capex 2020</v>
      </c>
      <c r="C1617" s="401"/>
      <c r="D1617" s="401"/>
      <c r="E1617" s="401"/>
      <c r="F1617" s="401"/>
      <c r="G1617" s="401"/>
      <c r="H1617" s="401"/>
      <c r="I1617" s="401"/>
      <c r="J1617" s="396"/>
      <c r="K1617" s="400">
        <f ca="1">K1581</f>
        <v>0</v>
      </c>
      <c r="L1617" s="395">
        <f t="shared" ca="1" si="2353"/>
        <v>0</v>
      </c>
      <c r="M1617" s="395">
        <f t="shared" ca="1" si="2354"/>
        <v>0</v>
      </c>
      <c r="N1617" s="395">
        <f t="shared" ca="1" si="2355"/>
        <v>0</v>
      </c>
      <c r="O1617" s="395">
        <f t="shared" ca="1" si="2356"/>
        <v>0</v>
      </c>
      <c r="P1617" s="395">
        <f t="shared" ca="1" si="2357"/>
        <v>0</v>
      </c>
      <c r="Q1617" s="395">
        <f t="shared" ca="1" si="2358"/>
        <v>0</v>
      </c>
      <c r="R1617" s="395">
        <f t="shared" ca="1" si="2359"/>
        <v>0</v>
      </c>
      <c r="S1617" s="395">
        <f t="shared" ca="1" si="2360"/>
        <v>0</v>
      </c>
      <c r="T1617" s="395">
        <f t="shared" ca="1" si="2361"/>
        <v>0</v>
      </c>
      <c r="U1617" s="395">
        <f t="shared" ca="1" si="2362"/>
        <v>0</v>
      </c>
      <c r="V1617" s="395">
        <f t="shared" ca="1" si="2363"/>
        <v>0</v>
      </c>
      <c r="W1617" s="395">
        <f t="shared" ca="1" si="2364"/>
        <v>0</v>
      </c>
      <c r="X1617" s="249"/>
      <c r="Y1617" s="249"/>
      <c r="Z1617" s="249"/>
      <c r="AA1617" s="249"/>
      <c r="AB1617" s="249"/>
    </row>
    <row r="1618" spans="1:28" hidden="1" outlineLevel="1">
      <c r="A1618" s="249"/>
      <c r="B1618" s="309" t="str">
        <f t="shared" ca="1" si="2365"/>
        <v>RL Capex 2021</v>
      </c>
      <c r="C1618" s="401"/>
      <c r="D1618" s="401"/>
      <c r="E1618" s="401"/>
      <c r="F1618" s="401"/>
      <c r="G1618" s="401"/>
      <c r="H1618" s="401"/>
      <c r="I1618" s="401"/>
      <c r="J1618" s="401"/>
      <c r="K1618" s="396"/>
      <c r="L1618" s="400">
        <f ca="1">L1581</f>
        <v>0</v>
      </c>
      <c r="M1618" s="395">
        <f t="shared" ca="1" si="2354"/>
        <v>0</v>
      </c>
      <c r="N1618" s="395">
        <f t="shared" ca="1" si="2355"/>
        <v>0</v>
      </c>
      <c r="O1618" s="395">
        <f t="shared" ca="1" si="2356"/>
        <v>0</v>
      </c>
      <c r="P1618" s="395">
        <f t="shared" ca="1" si="2357"/>
        <v>0</v>
      </c>
      <c r="Q1618" s="395">
        <f t="shared" ca="1" si="2358"/>
        <v>0</v>
      </c>
      <c r="R1618" s="395">
        <f t="shared" ca="1" si="2359"/>
        <v>0</v>
      </c>
      <c r="S1618" s="395">
        <f t="shared" ca="1" si="2360"/>
        <v>0</v>
      </c>
      <c r="T1618" s="395">
        <f t="shared" ca="1" si="2361"/>
        <v>0</v>
      </c>
      <c r="U1618" s="395">
        <f t="shared" ca="1" si="2362"/>
        <v>0</v>
      </c>
      <c r="V1618" s="395">
        <f t="shared" ca="1" si="2363"/>
        <v>0</v>
      </c>
      <c r="W1618" s="395">
        <f t="shared" ca="1" si="2364"/>
        <v>0</v>
      </c>
      <c r="X1618" s="249"/>
      <c r="Y1618" s="249"/>
      <c r="Z1618" s="249"/>
      <c r="AA1618" s="249"/>
      <c r="AB1618" s="249"/>
    </row>
    <row r="1619" spans="1:28" hidden="1" outlineLevel="1">
      <c r="A1619" s="249"/>
      <c r="B1619" s="309" t="str">
        <f t="shared" ca="1" si="2365"/>
        <v>RL Capex 2022</v>
      </c>
      <c r="C1619" s="401"/>
      <c r="D1619" s="401"/>
      <c r="E1619" s="401"/>
      <c r="F1619" s="401"/>
      <c r="G1619" s="401"/>
      <c r="H1619" s="401"/>
      <c r="I1619" s="401"/>
      <c r="J1619" s="401"/>
      <c r="K1619" s="401"/>
      <c r="L1619" s="396"/>
      <c r="M1619" s="400">
        <f ca="1">M1581</f>
        <v>0</v>
      </c>
      <c r="N1619" s="395">
        <f t="shared" ca="1" si="2355"/>
        <v>0</v>
      </c>
      <c r="O1619" s="395">
        <f t="shared" ca="1" si="2356"/>
        <v>0</v>
      </c>
      <c r="P1619" s="395">
        <f t="shared" ca="1" si="2357"/>
        <v>0</v>
      </c>
      <c r="Q1619" s="395">
        <f t="shared" ca="1" si="2358"/>
        <v>0</v>
      </c>
      <c r="R1619" s="395">
        <f t="shared" ca="1" si="2359"/>
        <v>0</v>
      </c>
      <c r="S1619" s="395">
        <f t="shared" ca="1" si="2360"/>
        <v>0</v>
      </c>
      <c r="T1619" s="395">
        <f t="shared" ca="1" si="2361"/>
        <v>0</v>
      </c>
      <c r="U1619" s="395">
        <f t="shared" ca="1" si="2362"/>
        <v>0</v>
      </c>
      <c r="V1619" s="395">
        <f t="shared" ca="1" si="2363"/>
        <v>0</v>
      </c>
      <c r="W1619" s="395">
        <f t="shared" ca="1" si="2364"/>
        <v>0</v>
      </c>
      <c r="X1619" s="249"/>
      <c r="Y1619" s="249"/>
      <c r="Z1619" s="249"/>
      <c r="AA1619" s="249"/>
      <c r="AB1619" s="249"/>
    </row>
    <row r="1620" spans="1:28" hidden="1" outlineLevel="1">
      <c r="A1620" s="249"/>
      <c r="B1620" s="309" t="str">
        <f t="shared" ca="1" si="2365"/>
        <v>RL Capex 2023</v>
      </c>
      <c r="C1620" s="401"/>
      <c r="D1620" s="401"/>
      <c r="E1620" s="401"/>
      <c r="F1620" s="401"/>
      <c r="G1620" s="401"/>
      <c r="H1620" s="401"/>
      <c r="I1620" s="401"/>
      <c r="J1620" s="401"/>
      <c r="K1620" s="401"/>
      <c r="L1620" s="401"/>
      <c r="M1620" s="396"/>
      <c r="N1620" s="400">
        <f>N1581</f>
        <v>0</v>
      </c>
      <c r="O1620" s="395">
        <f t="shared" si="2356"/>
        <v>0</v>
      </c>
      <c r="P1620" s="395">
        <f t="shared" si="2357"/>
        <v>0</v>
      </c>
      <c r="Q1620" s="395">
        <f t="shared" si="2358"/>
        <v>0</v>
      </c>
      <c r="R1620" s="395">
        <f t="shared" si="2359"/>
        <v>0</v>
      </c>
      <c r="S1620" s="395">
        <f t="shared" si="2360"/>
        <v>0</v>
      </c>
      <c r="T1620" s="395">
        <f t="shared" si="2361"/>
        <v>0</v>
      </c>
      <c r="U1620" s="395">
        <f t="shared" si="2362"/>
        <v>0</v>
      </c>
      <c r="V1620" s="395">
        <f t="shared" si="2363"/>
        <v>0</v>
      </c>
      <c r="W1620" s="395">
        <f t="shared" si="2364"/>
        <v>0</v>
      </c>
      <c r="X1620" s="249"/>
      <c r="Y1620" s="249"/>
      <c r="Z1620" s="249"/>
      <c r="AA1620" s="249"/>
      <c r="AB1620" s="249"/>
    </row>
    <row r="1621" spans="1:28" hidden="1" outlineLevel="1">
      <c r="A1621" s="249"/>
      <c r="B1621" s="309" t="str">
        <f t="shared" ca="1" si="2365"/>
        <v>RL Capex 2024</v>
      </c>
      <c r="C1621" s="401"/>
      <c r="D1621" s="401"/>
      <c r="E1621" s="401"/>
      <c r="F1621" s="401"/>
      <c r="G1621" s="401"/>
      <c r="H1621" s="401"/>
      <c r="I1621" s="401"/>
      <c r="J1621" s="401"/>
      <c r="K1621" s="401"/>
      <c r="L1621" s="401"/>
      <c r="M1621" s="401"/>
      <c r="N1621" s="396"/>
      <c r="O1621" s="400">
        <f>O1581</f>
        <v>0</v>
      </c>
      <c r="P1621" s="395">
        <f t="shared" si="2357"/>
        <v>0</v>
      </c>
      <c r="Q1621" s="395">
        <f t="shared" si="2358"/>
        <v>0</v>
      </c>
      <c r="R1621" s="395">
        <f t="shared" si="2359"/>
        <v>0</v>
      </c>
      <c r="S1621" s="395">
        <f t="shared" si="2360"/>
        <v>0</v>
      </c>
      <c r="T1621" s="395">
        <f t="shared" si="2361"/>
        <v>0</v>
      </c>
      <c r="U1621" s="395">
        <f t="shared" si="2362"/>
        <v>0</v>
      </c>
      <c r="V1621" s="395">
        <f t="shared" si="2363"/>
        <v>0</v>
      </c>
      <c r="W1621" s="395">
        <f t="shared" si="2364"/>
        <v>0</v>
      </c>
      <c r="X1621" s="249"/>
      <c r="Y1621" s="249"/>
      <c r="Z1621" s="249"/>
      <c r="AA1621" s="249"/>
      <c r="AB1621" s="249"/>
    </row>
    <row r="1622" spans="1:28" hidden="1" outlineLevel="1">
      <c r="A1622" s="249"/>
      <c r="B1622" s="309" t="str">
        <f t="shared" ca="1" si="2365"/>
        <v>RL Capex 2025</v>
      </c>
      <c r="C1622" s="401"/>
      <c r="D1622" s="401"/>
      <c r="E1622" s="401"/>
      <c r="F1622" s="401"/>
      <c r="G1622" s="401"/>
      <c r="H1622" s="401"/>
      <c r="I1622" s="401"/>
      <c r="J1622" s="401"/>
      <c r="K1622" s="401"/>
      <c r="L1622" s="401"/>
      <c r="M1622" s="401"/>
      <c r="N1622" s="401"/>
      <c r="O1622" s="396"/>
      <c r="P1622" s="400">
        <f>P1581</f>
        <v>0</v>
      </c>
      <c r="Q1622" s="395">
        <f t="shared" si="2358"/>
        <v>0</v>
      </c>
      <c r="R1622" s="395">
        <f t="shared" si="2359"/>
        <v>0</v>
      </c>
      <c r="S1622" s="395">
        <f t="shared" si="2360"/>
        <v>0</v>
      </c>
      <c r="T1622" s="395">
        <f t="shared" si="2361"/>
        <v>0</v>
      </c>
      <c r="U1622" s="395">
        <f t="shared" si="2362"/>
        <v>0</v>
      </c>
      <c r="V1622" s="395">
        <f t="shared" si="2363"/>
        <v>0</v>
      </c>
      <c r="W1622" s="395">
        <f t="shared" si="2364"/>
        <v>0</v>
      </c>
      <c r="X1622" s="249"/>
      <c r="Y1622" s="249"/>
      <c r="Z1622" s="249"/>
      <c r="AA1622" s="249"/>
      <c r="AB1622" s="249"/>
    </row>
    <row r="1623" spans="1:28" hidden="1" outlineLevel="1">
      <c r="A1623" s="249"/>
      <c r="B1623" s="309" t="str">
        <f t="shared" ca="1" si="2365"/>
        <v>RL Capex 2026</v>
      </c>
      <c r="C1623" s="401"/>
      <c r="D1623" s="401"/>
      <c r="E1623" s="401"/>
      <c r="F1623" s="401"/>
      <c r="G1623" s="401"/>
      <c r="H1623" s="401"/>
      <c r="I1623" s="401"/>
      <c r="J1623" s="401"/>
      <c r="K1623" s="401"/>
      <c r="L1623" s="401"/>
      <c r="M1623" s="401"/>
      <c r="N1623" s="401"/>
      <c r="O1623" s="401"/>
      <c r="P1623" s="396"/>
      <c r="Q1623" s="400">
        <f>Q1581</f>
        <v>0</v>
      </c>
      <c r="R1623" s="395">
        <f t="shared" si="2359"/>
        <v>0</v>
      </c>
      <c r="S1623" s="395">
        <f t="shared" si="2360"/>
        <v>0</v>
      </c>
      <c r="T1623" s="395">
        <f t="shared" si="2361"/>
        <v>0</v>
      </c>
      <c r="U1623" s="395">
        <f t="shared" si="2362"/>
        <v>0</v>
      </c>
      <c r="V1623" s="395">
        <f t="shared" si="2363"/>
        <v>0</v>
      </c>
      <c r="W1623" s="395">
        <f t="shared" si="2364"/>
        <v>0</v>
      </c>
      <c r="X1623" s="249"/>
      <c r="Y1623" s="249"/>
      <c r="Z1623" s="249"/>
      <c r="AA1623" s="249"/>
      <c r="AB1623" s="249"/>
    </row>
    <row r="1624" spans="1:28" hidden="1" outlineLevel="1">
      <c r="A1624" s="249"/>
      <c r="B1624" s="309" t="str">
        <f t="shared" ca="1" si="2365"/>
        <v>RL Capex 2027</v>
      </c>
      <c r="C1624" s="401"/>
      <c r="D1624" s="401"/>
      <c r="E1624" s="401"/>
      <c r="F1624" s="401"/>
      <c r="G1624" s="401"/>
      <c r="H1624" s="401"/>
      <c r="I1624" s="401"/>
      <c r="J1624" s="401"/>
      <c r="K1624" s="401"/>
      <c r="L1624" s="401"/>
      <c r="M1624" s="401"/>
      <c r="N1624" s="401"/>
      <c r="O1624" s="401"/>
      <c r="P1624" s="401"/>
      <c r="Q1624" s="396"/>
      <c r="R1624" s="400">
        <f>R1581</f>
        <v>0</v>
      </c>
      <c r="S1624" s="395">
        <f t="shared" si="2360"/>
        <v>0</v>
      </c>
      <c r="T1624" s="395">
        <f t="shared" si="2361"/>
        <v>0</v>
      </c>
      <c r="U1624" s="395">
        <f t="shared" si="2362"/>
        <v>0</v>
      </c>
      <c r="V1624" s="395">
        <f t="shared" si="2363"/>
        <v>0</v>
      </c>
      <c r="W1624" s="395">
        <f t="shared" si="2364"/>
        <v>0</v>
      </c>
      <c r="X1624" s="249"/>
      <c r="Y1624" s="249"/>
      <c r="Z1624" s="249"/>
      <c r="AA1624" s="249"/>
      <c r="AB1624" s="249"/>
    </row>
    <row r="1625" spans="1:28" hidden="1" outlineLevel="1">
      <c r="A1625" s="249"/>
      <c r="B1625" s="309" t="str">
        <f t="shared" ca="1" si="2365"/>
        <v>RL Capex 2028</v>
      </c>
      <c r="C1625" s="401"/>
      <c r="D1625" s="401"/>
      <c r="E1625" s="401"/>
      <c r="F1625" s="401"/>
      <c r="G1625" s="401"/>
      <c r="H1625" s="401"/>
      <c r="I1625" s="401"/>
      <c r="J1625" s="401"/>
      <c r="K1625" s="401"/>
      <c r="L1625" s="401"/>
      <c r="M1625" s="401"/>
      <c r="N1625" s="401"/>
      <c r="O1625" s="401"/>
      <c r="P1625" s="401"/>
      <c r="Q1625" s="401"/>
      <c r="R1625" s="396"/>
      <c r="S1625" s="400">
        <f>S1581</f>
        <v>0</v>
      </c>
      <c r="T1625" s="395">
        <f t="shared" si="2361"/>
        <v>0</v>
      </c>
      <c r="U1625" s="395">
        <f t="shared" si="2362"/>
        <v>0</v>
      </c>
      <c r="V1625" s="395">
        <f t="shared" si="2363"/>
        <v>0</v>
      </c>
      <c r="W1625" s="395">
        <f t="shared" si="2364"/>
        <v>0</v>
      </c>
      <c r="X1625" s="249"/>
      <c r="Y1625" s="249"/>
      <c r="Z1625" s="249"/>
      <c r="AA1625" s="249"/>
      <c r="AB1625" s="249"/>
    </row>
    <row r="1626" spans="1:28" hidden="1" outlineLevel="1">
      <c r="A1626" s="249"/>
      <c r="B1626" s="309" t="str">
        <f t="shared" ca="1" si="2365"/>
        <v>RL Capex 2029</v>
      </c>
      <c r="C1626" s="401"/>
      <c r="D1626" s="401"/>
      <c r="E1626" s="401"/>
      <c r="F1626" s="401"/>
      <c r="G1626" s="401"/>
      <c r="H1626" s="401"/>
      <c r="I1626" s="401"/>
      <c r="J1626" s="401"/>
      <c r="K1626" s="401"/>
      <c r="L1626" s="401"/>
      <c r="M1626" s="401"/>
      <c r="N1626" s="401"/>
      <c r="O1626" s="401"/>
      <c r="P1626" s="401"/>
      <c r="Q1626" s="401"/>
      <c r="R1626" s="401"/>
      <c r="S1626" s="396"/>
      <c r="T1626" s="400">
        <f>T1581</f>
        <v>0</v>
      </c>
      <c r="U1626" s="395">
        <f t="shared" si="2362"/>
        <v>0</v>
      </c>
      <c r="V1626" s="395">
        <f t="shared" si="2363"/>
        <v>0</v>
      </c>
      <c r="W1626" s="395">
        <f t="shared" si="2364"/>
        <v>0</v>
      </c>
      <c r="X1626" s="249"/>
      <c r="Y1626" s="249"/>
      <c r="Z1626" s="249"/>
      <c r="AA1626" s="249"/>
      <c r="AB1626" s="249"/>
    </row>
    <row r="1627" spans="1:28" hidden="1" outlineLevel="1">
      <c r="A1627" s="249"/>
      <c r="B1627" s="309" t="str">
        <f t="shared" ca="1" si="2365"/>
        <v>RL Capex 2030</v>
      </c>
      <c r="C1627" s="401"/>
      <c r="D1627" s="401"/>
      <c r="E1627" s="401"/>
      <c r="F1627" s="401"/>
      <c r="G1627" s="401"/>
      <c r="H1627" s="401"/>
      <c r="I1627" s="401"/>
      <c r="J1627" s="401"/>
      <c r="K1627" s="401"/>
      <c r="L1627" s="401"/>
      <c r="M1627" s="401"/>
      <c r="N1627" s="401"/>
      <c r="O1627" s="401"/>
      <c r="P1627" s="401"/>
      <c r="Q1627" s="401"/>
      <c r="R1627" s="401"/>
      <c r="S1627" s="401"/>
      <c r="T1627" s="396"/>
      <c r="U1627" s="400">
        <f>U1581</f>
        <v>0</v>
      </c>
      <c r="V1627" s="395">
        <f t="shared" si="2363"/>
        <v>0</v>
      </c>
      <c r="W1627" s="395">
        <f t="shared" si="2364"/>
        <v>0</v>
      </c>
      <c r="X1627" s="249"/>
      <c r="Y1627" s="249"/>
      <c r="Z1627" s="249"/>
      <c r="AA1627" s="249"/>
      <c r="AB1627" s="249"/>
    </row>
    <row r="1628" spans="1:28" hidden="1" outlineLevel="1">
      <c r="A1628" s="249"/>
      <c r="B1628" s="309" t="str">
        <f t="shared" ca="1" si="2365"/>
        <v>RL Capex 2031</v>
      </c>
      <c r="C1628" s="401"/>
      <c r="D1628" s="401"/>
      <c r="E1628" s="401"/>
      <c r="F1628" s="401"/>
      <c r="G1628" s="401"/>
      <c r="H1628" s="401"/>
      <c r="I1628" s="401"/>
      <c r="J1628" s="401"/>
      <c r="K1628" s="401"/>
      <c r="L1628" s="401"/>
      <c r="M1628" s="401"/>
      <c r="N1628" s="401"/>
      <c r="O1628" s="401"/>
      <c r="P1628" s="401"/>
      <c r="Q1628" s="401"/>
      <c r="R1628" s="401"/>
      <c r="S1628" s="401"/>
      <c r="T1628" s="401"/>
      <c r="U1628" s="396"/>
      <c r="V1628" s="400">
        <f>V1581</f>
        <v>0</v>
      </c>
      <c r="W1628" s="395">
        <f>IF(V1628="n/a","n/a",MAX(0,V1628-1))</f>
        <v>0</v>
      </c>
      <c r="X1628" s="249"/>
      <c r="Y1628" s="249"/>
      <c r="Z1628" s="249"/>
      <c r="AA1628" s="249"/>
      <c r="AB1628" s="249"/>
    </row>
    <row r="1629" spans="1:28" hidden="1" outlineLevel="1">
      <c r="A1629" s="249"/>
      <c r="B1629" s="309" t="str">
        <f t="shared" ca="1" si="2365"/>
        <v>RL Capex 2032</v>
      </c>
      <c r="C1629" s="401"/>
      <c r="D1629" s="401"/>
      <c r="E1629" s="401"/>
      <c r="F1629" s="401"/>
      <c r="G1629" s="401"/>
      <c r="H1629" s="401"/>
      <c r="I1629" s="401"/>
      <c r="J1629" s="401"/>
      <c r="K1629" s="401"/>
      <c r="L1629" s="401"/>
      <c r="M1629" s="401"/>
      <c r="N1629" s="401"/>
      <c r="O1629" s="401"/>
      <c r="P1629" s="401"/>
      <c r="Q1629" s="401"/>
      <c r="R1629" s="401"/>
      <c r="S1629" s="401"/>
      <c r="T1629" s="401"/>
      <c r="U1629" s="401"/>
      <c r="V1629" s="396"/>
      <c r="W1629" s="395">
        <f>W1581</f>
        <v>0</v>
      </c>
      <c r="X1629" s="249"/>
      <c r="Y1629" s="249"/>
      <c r="Z1629" s="249"/>
      <c r="AA1629" s="249"/>
      <c r="AB1629" s="249"/>
    </row>
    <row r="1630" spans="1:28" hidden="1" outlineLevel="1">
      <c r="A1630" s="249"/>
      <c r="B1630" s="332"/>
      <c r="C1630" s="395"/>
      <c r="D1630" s="395"/>
      <c r="E1630" s="395"/>
      <c r="F1630" s="395"/>
      <c r="G1630" s="395"/>
      <c r="H1630" s="395"/>
      <c r="I1630" s="395"/>
      <c r="J1630" s="395"/>
      <c r="K1630" s="395"/>
      <c r="L1630" s="395"/>
      <c r="M1630" s="395"/>
      <c r="N1630" s="395"/>
      <c r="O1630" s="395"/>
      <c r="P1630" s="395"/>
      <c r="Q1630" s="395"/>
      <c r="R1630" s="395"/>
      <c r="S1630" s="395"/>
      <c r="T1630" s="395"/>
      <c r="U1630" s="395"/>
      <c r="V1630" s="395"/>
      <c r="W1630" s="395"/>
      <c r="X1630" s="249"/>
      <c r="Y1630" s="249"/>
      <c r="Z1630" s="249"/>
      <c r="AA1630" s="249"/>
      <c r="AB1630" s="249"/>
    </row>
    <row r="1631" spans="1:28" collapsed="1">
      <c r="A1631" s="322"/>
      <c r="B1631" s="336" t="s">
        <v>192</v>
      </c>
      <c r="C1631" s="460">
        <f ca="1">(IF(OR($C1581&lt;&gt;"n/a",C1581&lt;&gt;"n/a"),IF(SUM(C1584:C1606)=0,0,IF((SUMPRODUCT(C1584:C1606,C1608:C1630)/SUM(C1584:C1606))&lt;0,1,(SUMPRODUCT(C1584:C1606,C1608:C1630)/SUM(C1584:C1606)))),"n/a"))</f>
        <v>0</v>
      </c>
      <c r="D1631" s="460">
        <f ca="1">(IF(OR($C1581&lt;&gt;"n/a",D1581&lt;&gt;"n/a"),IF(SUM(D1584:D1606)=0,0,IF((SUMPRODUCT(D1584:D1606,D1608:D1630)/SUM(D1584:D1606))&lt;0,1,(SUMPRODUCT(D1584:D1606,D1608:D1630)/SUM(D1584:D1606)))),"n/a"))</f>
        <v>0</v>
      </c>
      <c r="E1631" s="460">
        <f t="shared" ref="E1631:W1631" ca="1" si="2366">(IF(OR($C1581&lt;&gt;"n/a",E1581&lt;&gt;"n/a"),IF(SUM(E1584:E1606)=0,0,IF((SUMPRODUCT(E1584:E1606,E1608:E1630)/SUM(E1584:E1606))&lt;0,1,(SUMPRODUCT(E1584:E1606,E1608:E1630)/SUM(E1584:E1606)))),"n/a"))</f>
        <v>0</v>
      </c>
      <c r="F1631" s="460">
        <f t="shared" ca="1" si="2366"/>
        <v>0</v>
      </c>
      <c r="G1631" s="460">
        <f t="shared" ca="1" si="2366"/>
        <v>0</v>
      </c>
      <c r="H1631" s="460">
        <f t="shared" ca="1" si="2366"/>
        <v>0</v>
      </c>
      <c r="I1631" s="460">
        <f t="shared" ca="1" si="2366"/>
        <v>0</v>
      </c>
      <c r="J1631" s="460">
        <f t="shared" ca="1" si="2366"/>
        <v>0</v>
      </c>
      <c r="K1631" s="460">
        <f t="shared" ca="1" si="2366"/>
        <v>0</v>
      </c>
      <c r="L1631" s="460">
        <f t="shared" ca="1" si="2366"/>
        <v>0</v>
      </c>
      <c r="M1631" s="460">
        <f t="shared" ca="1" si="2366"/>
        <v>0</v>
      </c>
      <c r="N1631" s="460">
        <f t="shared" ca="1" si="2366"/>
        <v>0</v>
      </c>
      <c r="O1631" s="460">
        <f t="shared" ca="1" si="2366"/>
        <v>0</v>
      </c>
      <c r="P1631" s="460">
        <f t="shared" ca="1" si="2366"/>
        <v>0</v>
      </c>
      <c r="Q1631" s="460">
        <f t="shared" ca="1" si="2366"/>
        <v>0</v>
      </c>
      <c r="R1631" s="460">
        <f t="shared" ca="1" si="2366"/>
        <v>0</v>
      </c>
      <c r="S1631" s="460">
        <f t="shared" ca="1" si="2366"/>
        <v>0</v>
      </c>
      <c r="T1631" s="460">
        <f t="shared" ca="1" si="2366"/>
        <v>0</v>
      </c>
      <c r="U1631" s="460">
        <f t="shared" ca="1" si="2366"/>
        <v>0</v>
      </c>
      <c r="V1631" s="460">
        <f t="shared" ca="1" si="2366"/>
        <v>0</v>
      </c>
      <c r="W1631" s="460">
        <f t="shared" ca="1" si="2366"/>
        <v>0</v>
      </c>
      <c r="X1631" s="249"/>
      <c r="Y1631" s="249"/>
      <c r="Z1631" s="249"/>
      <c r="AA1631" s="249"/>
      <c r="AB1631" s="249"/>
    </row>
    <row r="1632" spans="1:28">
      <c r="A1632" s="249"/>
      <c r="B1632" s="249"/>
      <c r="C1632" s="395"/>
      <c r="D1632" s="395"/>
      <c r="E1632" s="395"/>
      <c r="F1632" s="395"/>
      <c r="G1632" s="395"/>
      <c r="H1632" s="395"/>
      <c r="I1632" s="395"/>
      <c r="J1632" s="395"/>
      <c r="K1632" s="395"/>
      <c r="L1632" s="395"/>
      <c r="M1632" s="395"/>
      <c r="N1632" s="395"/>
      <c r="O1632" s="395"/>
      <c r="P1632" s="395"/>
      <c r="Q1632" s="395"/>
      <c r="R1632" s="395"/>
      <c r="S1632" s="395"/>
      <c r="T1632" s="395"/>
      <c r="U1632" s="395"/>
      <c r="V1632" s="395"/>
      <c r="W1632" s="395"/>
      <c r="X1632" s="249"/>
      <c r="Y1632" s="249"/>
      <c r="Z1632" s="249"/>
      <c r="AA1632" s="249"/>
      <c r="AB1632" s="249"/>
    </row>
    <row r="1633" spans="1:28">
      <c r="A1633" s="72" t="s">
        <v>134</v>
      </c>
      <c r="B1633" s="142">
        <f>VLOOKUP($A1633,'RFM input'!$E$7:$F$56,2,FALSE)</f>
        <v>0</v>
      </c>
      <c r="C1633" s="402"/>
      <c r="D1633" s="402"/>
      <c r="E1633" s="403"/>
      <c r="F1633" s="403"/>
      <c r="G1633" s="403"/>
      <c r="H1633" s="403"/>
      <c r="I1633" s="403"/>
      <c r="J1633" s="403"/>
      <c r="K1633" s="403"/>
      <c r="L1633" s="403"/>
      <c r="M1633" s="403"/>
      <c r="N1633" s="403"/>
      <c r="O1633" s="403"/>
      <c r="P1633" s="403"/>
      <c r="Q1633" s="403"/>
      <c r="R1633" s="403"/>
      <c r="S1633" s="403"/>
      <c r="T1633" s="403"/>
      <c r="U1633" s="403"/>
      <c r="V1633" s="403"/>
      <c r="W1633" s="403"/>
      <c r="X1633" s="249"/>
      <c r="Y1633" s="249"/>
      <c r="Z1633" s="249"/>
      <c r="AA1633" s="249"/>
      <c r="AB1633" s="249"/>
    </row>
    <row r="1634" spans="1:28">
      <c r="A1634" s="378">
        <f>VALUE(REPLACE(A1633,1,12,""))</f>
        <v>31</v>
      </c>
      <c r="B1634" s="317" t="s">
        <v>195</v>
      </c>
      <c r="C1634" s="389">
        <f ca="1">OFFSET('RAB roll forward'!$H$1189,'RAB remaining lives'!A1634,0)</f>
        <v>0</v>
      </c>
      <c r="D1634" s="390">
        <f ca="1">OFFSET('RFM input'!H$222,$A1634,0)-OFFSET('RFM input'!H$276,$A1634,0)</f>
        <v>0</v>
      </c>
      <c r="E1634" s="390">
        <f ca="1">OFFSET('RFM input'!I$222,$A1634,0)-OFFSET('RFM input'!I$276,$A1634,0)</f>
        <v>0</v>
      </c>
      <c r="F1634" s="390">
        <f ca="1">OFFSET('RFM input'!J$222,$A1634,0)-OFFSET('RFM input'!J$276,$A1634,0)</f>
        <v>0</v>
      </c>
      <c r="G1634" s="390">
        <f ca="1">OFFSET('RFM input'!K$222,$A1634,0)-OFFSET('RFM input'!K$276,$A1634,0)</f>
        <v>0</v>
      </c>
      <c r="H1634" s="390">
        <f ca="1">OFFSET('RFM input'!L$222,$A1634,0)-OFFSET('RFM input'!L$276,$A1634,0)</f>
        <v>0</v>
      </c>
      <c r="I1634" s="390">
        <f ca="1">OFFSET('RFM input'!M$222,$A1634,0)-OFFSET('RFM input'!M$276,$A1634,0)</f>
        <v>0</v>
      </c>
      <c r="J1634" s="390">
        <f ca="1">OFFSET('RFM input'!N$222,$A1634,0)-OFFSET('RFM input'!N$276,$A1634,0)</f>
        <v>0</v>
      </c>
      <c r="K1634" s="390">
        <f ca="1">OFFSET('RFM input'!O$222,$A1634,0)-OFFSET('RFM input'!O$276,$A1634,0)</f>
        <v>0</v>
      </c>
      <c r="L1634" s="390">
        <f ca="1">OFFSET('RFM input'!P$222,$A1634,0)-OFFSET('RFM input'!P$276,$A1634,0)</f>
        <v>0</v>
      </c>
      <c r="M1634" s="390">
        <f ca="1">OFFSET('RFM input'!Q$222,$A1634,0)-OFFSET('RFM input'!Q$276,$A1634,0)</f>
        <v>0</v>
      </c>
      <c r="N1634" s="390"/>
      <c r="O1634" s="390"/>
      <c r="P1634" s="390"/>
      <c r="Q1634" s="390"/>
      <c r="R1634" s="390"/>
      <c r="S1634" s="390"/>
      <c r="T1634" s="390"/>
      <c r="U1634" s="390"/>
      <c r="V1634" s="390"/>
      <c r="W1634" s="390"/>
      <c r="X1634" s="249"/>
      <c r="Y1634" s="249"/>
      <c r="Z1634" s="249"/>
      <c r="AA1634" s="249"/>
      <c r="AB1634" s="249"/>
    </row>
    <row r="1635" spans="1:28">
      <c r="A1635" s="249"/>
      <c r="B1635" s="249" t="s">
        <v>325</v>
      </c>
      <c r="C1635" s="391">
        <f ca="1">OFFSET('RFM input'!$K$6,'RAB remaining lives'!$A1634,0)</f>
        <v>0</v>
      </c>
      <c r="D1635" s="390">
        <f ca="1">OFFSET('RFM input'!$L$6,'RAB remaining lives'!$A1634,0)</f>
        <v>0</v>
      </c>
      <c r="E1635" s="390">
        <f ca="1">OFFSET('RFM input'!$L$6,'RAB remaining lives'!$A1634,0)</f>
        <v>0</v>
      </c>
      <c r="F1635" s="390">
        <f ca="1">OFFSET('RFM input'!$L$6,'RAB remaining lives'!$A1634,0)</f>
        <v>0</v>
      </c>
      <c r="G1635" s="390">
        <f ca="1">OFFSET('RFM input'!$L$6,'RAB remaining lives'!$A1634,0)</f>
        <v>0</v>
      </c>
      <c r="H1635" s="390">
        <f ca="1">OFFSET('RFM input'!$L$6,'RAB remaining lives'!$A1634,0)</f>
        <v>0</v>
      </c>
      <c r="I1635" s="390">
        <f ca="1">OFFSET('RFM input'!$L$6,'RAB remaining lives'!$A1634,0)</f>
        <v>0</v>
      </c>
      <c r="J1635" s="390">
        <f ca="1">OFFSET('RFM input'!$L$6,'RAB remaining lives'!$A1634,0)</f>
        <v>0</v>
      </c>
      <c r="K1635" s="390">
        <f ca="1">OFFSET('RFM input'!$L$6,'RAB remaining lives'!$A1634,0)</f>
        <v>0</v>
      </c>
      <c r="L1635" s="390">
        <f ca="1">OFFSET('RFM input'!$L$6,'RAB remaining lives'!$A1634,0)</f>
        <v>0</v>
      </c>
      <c r="M1635" s="390">
        <f ca="1">OFFSET('RFM input'!$L$6,'RAB remaining lives'!$A1634,0)</f>
        <v>0</v>
      </c>
      <c r="N1635" s="390"/>
      <c r="O1635" s="390"/>
      <c r="P1635" s="390"/>
      <c r="Q1635" s="390"/>
      <c r="R1635" s="390"/>
      <c r="S1635" s="390"/>
      <c r="T1635" s="390"/>
      <c r="U1635" s="390"/>
      <c r="V1635" s="390"/>
      <c r="W1635" s="390"/>
      <c r="X1635" s="249"/>
      <c r="Y1635" s="249"/>
      <c r="Z1635" s="249"/>
      <c r="AA1635" s="249"/>
      <c r="AB1635" s="249"/>
    </row>
    <row r="1636" spans="1:28">
      <c r="A1636" s="249"/>
      <c r="B1636" s="286" t="s">
        <v>299</v>
      </c>
      <c r="C1636" s="392"/>
      <c r="D1636" s="393">
        <f ca="1">IF(D$6=(OFFSET('RFM input'!$G$60,0,'RFM input'!$AA$7)),OFFSET('RFM input'!$H$454,$A1634,0),0)</f>
        <v>0</v>
      </c>
      <c r="E1636" s="390">
        <f ca="1">IF(E$6=(OFFSET('RFM input'!$G$60,0,'RFM input'!$AA$7)),OFFSET('RFM input'!$H$454,$A1634,0),0)</f>
        <v>0</v>
      </c>
      <c r="F1636" s="390">
        <f ca="1">IF(F$6=(OFFSET('RFM input'!$G$60,0,'RFM input'!$AA$7)),OFFSET('RFM input'!$H$454,$A1634,0),0)</f>
        <v>0</v>
      </c>
      <c r="G1636" s="390">
        <f ca="1">IF(G$6=(OFFSET('RFM input'!$G$60,0,'RFM input'!$AA$7)),OFFSET('RFM input'!$H$454,$A1634,0),0)</f>
        <v>0</v>
      </c>
      <c r="H1636" s="390">
        <f ca="1">IF(H$6=(OFFSET('RFM input'!$G$60,0,'RFM input'!$AA$7)),OFFSET('RFM input'!$H$454,$A1634,0),0)</f>
        <v>0</v>
      </c>
      <c r="I1636" s="390">
        <f ca="1">IF(I$6=(OFFSET('RFM input'!$G$60,0,'RFM input'!$AA$7)),OFFSET('RFM input'!$H$454,$A1634,0),0)</f>
        <v>0</v>
      </c>
      <c r="J1636" s="390">
        <f ca="1">IF(J$6=(OFFSET('RFM input'!$G$60,0,'RFM input'!$AA$7)),OFFSET('RFM input'!$H$454,$A1634,0),0)</f>
        <v>0</v>
      </c>
      <c r="K1636" s="390">
        <f ca="1">IF(K$6=(OFFSET('RFM input'!$G$60,0,'RFM input'!$AA$7)),OFFSET('RFM input'!$H$454,$A1634,0),0)</f>
        <v>0</v>
      </c>
      <c r="L1636" s="390">
        <f ca="1">IF(L$6=(OFFSET('RFM input'!$G$60,0,'RFM input'!$AA$7)),OFFSET('RFM input'!$H$454,$A1634,0),0)</f>
        <v>0</v>
      </c>
      <c r="M1636" s="390">
        <f ca="1">IF(M$6=(OFFSET('RFM input'!$G$60,0,'RFM input'!$AA$7)),OFFSET('RFM input'!$H$454,$A1634,0),0)</f>
        <v>0</v>
      </c>
      <c r="N1636" s="390"/>
      <c r="O1636" s="390"/>
      <c r="P1636" s="390"/>
      <c r="Q1636" s="390"/>
      <c r="R1636" s="390"/>
      <c r="S1636" s="390"/>
      <c r="T1636" s="390"/>
      <c r="U1636" s="390"/>
      <c r="V1636" s="390"/>
      <c r="W1636" s="390"/>
      <c r="X1636" s="249"/>
      <c r="Y1636" s="249"/>
      <c r="Z1636" s="249"/>
      <c r="AA1636" s="249"/>
      <c r="AB1636" s="249"/>
    </row>
    <row r="1637" spans="1:28">
      <c r="A1637" s="249"/>
      <c r="B1637" s="325" t="s">
        <v>306</v>
      </c>
      <c r="C1637" s="392"/>
      <c r="D1637" s="391">
        <f ca="1">IF(D$6=(OFFSET('RFM input'!$G$60,0,'RFM input'!$AA$7)),OFFSET('RFM input'!$J$454,$A1634,0),0)</f>
        <v>0</v>
      </c>
      <c r="E1637" s="394">
        <f ca="1">IF(E$6=(OFFSET('RFM input'!$G$60,0,'RFM input'!$AA$7)),OFFSET('RFM input'!$J$454,$A1634,0),0)</f>
        <v>0</v>
      </c>
      <c r="F1637" s="394">
        <f ca="1">IF(F$6=(OFFSET('RFM input'!$G$60,0,'RFM input'!$AA$7)),OFFSET('RFM input'!$J$454,$A1634,0),0)</f>
        <v>0</v>
      </c>
      <c r="G1637" s="394">
        <f ca="1">IF(G$6=(OFFSET('RFM input'!$G$60,0,'RFM input'!$AA$7)),OFFSET('RFM input'!$J$454,$A1634,0),0)</f>
        <v>0</v>
      </c>
      <c r="H1637" s="394">
        <f ca="1">IF(H$6=(OFFSET('RFM input'!$G$60,0,'RFM input'!$AA$7)),OFFSET('RFM input'!$J$454,$A1634,0),0)</f>
        <v>0</v>
      </c>
      <c r="I1637" s="394">
        <f ca="1">IF(I$6=(OFFSET('RFM input'!$G$60,0,'RFM input'!$AA$7)),OFFSET('RFM input'!$J$454,$A1634,0),0)</f>
        <v>0</v>
      </c>
      <c r="J1637" s="394">
        <f ca="1">IF(J$6=(OFFSET('RFM input'!$G$60,0,'RFM input'!$AA$7)),OFFSET('RFM input'!$J$454,$A1634,0),0)</f>
        <v>0</v>
      </c>
      <c r="K1637" s="394">
        <f ca="1">IF(K$6=(OFFSET('RFM input'!$G$60,0,'RFM input'!$AA$7)),OFFSET('RFM input'!$J$454,$A1634,0),0)</f>
        <v>0</v>
      </c>
      <c r="L1637" s="394">
        <f ca="1">IF(L$6=(OFFSET('RFM input'!$G$60,0,'RFM input'!$AA$7)),OFFSET('RFM input'!$J$454,$A1634,0),0)</f>
        <v>0</v>
      </c>
      <c r="M1637" s="394">
        <f ca="1">IF(M$6=(OFFSET('RFM input'!$G$60,0,'RFM input'!$AA$7)),OFFSET('RFM input'!$J$454,$A1634,0),0)</f>
        <v>0</v>
      </c>
      <c r="N1637" s="394"/>
      <c r="O1637" s="394"/>
      <c r="P1637" s="394"/>
      <c r="Q1637" s="394"/>
      <c r="R1637" s="394"/>
      <c r="S1637" s="394"/>
      <c r="T1637" s="394"/>
      <c r="U1637" s="394"/>
      <c r="V1637" s="394"/>
      <c r="W1637" s="394"/>
      <c r="X1637" s="249"/>
      <c r="Y1637" s="249"/>
      <c r="Z1637" s="249"/>
      <c r="AA1637" s="249"/>
      <c r="AB1637" s="249"/>
    </row>
    <row r="1638" spans="1:28" hidden="1" outlineLevel="1">
      <c r="A1638" s="459">
        <v>-1</v>
      </c>
      <c r="B1638" s="309" t="s">
        <v>297</v>
      </c>
      <c r="C1638" s="395"/>
      <c r="D1638" s="395">
        <f t="shared" ref="D1638" ca="1" si="2367">IF(D1662="n/a",0,IF(AND(D1636=0,C1638=0),0,
IF(AND(D1636&lt;&gt;0,C1638=0),(D1636/D$10),
IF(AND(D1637&lt;&gt;0,C1638&lt;&gt;0),(C1638-(C1638/C1662))+(D1636/D$10),
IF(C1662&lt;1,0,(C1638-(C1638/C1662)))))))</f>
        <v>0</v>
      </c>
      <c r="E1638" s="395">
        <f t="shared" ref="E1638" ca="1" si="2368">IF(E1662="n/a",0,IF(AND(E1636=0,D1638=0),0,
IF(AND(E1636&lt;&gt;0,D1638=0),(E1636/E$10),
IF(AND(E1637&lt;&gt;0,D1638&lt;&gt;0),(D1638-(D1638/D1662))+(E1636/E$10),
IF(D1662&lt;1,0,(D1638-(D1638/D1662)))))))</f>
        <v>0</v>
      </c>
      <c r="F1638" s="395">
        <f t="shared" ref="F1638" ca="1" si="2369">IF(F1662="n/a",0,IF(AND(F1636=0,E1638=0),0,
IF(AND(F1636&lt;&gt;0,E1638=0),(F1636/F$10),
IF(AND(F1637&lt;&gt;0,E1638&lt;&gt;0),(E1638-(E1638/E1662))+(F1636/F$10),
IF(E1662&lt;1,0,(E1638-(E1638/E1662)))))))</f>
        <v>0</v>
      </c>
      <c r="G1638" s="395">
        <f t="shared" ref="G1638" ca="1" si="2370">IF(G1662="n/a",0,IF(AND(G1636=0,F1638=0),0,
IF(AND(G1636&lt;&gt;0,F1638=0),(G1636/G$10),
IF(AND(G1637&lt;&gt;0,F1638&lt;&gt;0),(F1638-(F1638/F1662))+(G1636/G$10),
IF(F1662&lt;1,0,(F1638-(F1638/F1662)))))))</f>
        <v>0</v>
      </c>
      <c r="H1638" s="395">
        <f ca="1">IF(H1662="n/a",0,IF(AND(H1636=0,G1638=0),0,
IF(AND(H1636&lt;&gt;0,G1638=0),(H1636/H$10),
IF(AND(H1637&lt;&gt;0,G1638&lt;&gt;0),(G1638-(G1638/G1662))+(H1636/H$10),
IF(G1662&lt;1,0,(G1638-(G1638/G1662)))))))</f>
        <v>0</v>
      </c>
      <c r="I1638" s="395">
        <f t="shared" ref="I1638" ca="1" si="2371">IF(I1662="n/a",0,IF(AND(I1636=0,H1638=0),0,
IF(AND(I1636&lt;&gt;0,H1638=0),(I1636/I$10),
IF(AND(I1637&lt;&gt;0,H1638&lt;&gt;0),(H1638-(H1638/H1662))+(I1636/I$10),
IF(H1662&lt;1,0,(H1638-(H1638/H1662)))))))</f>
        <v>0</v>
      </c>
      <c r="J1638" s="395">
        <f t="shared" ref="J1638" ca="1" si="2372">IF(J1662="n/a",0,IF(AND(J1636=0,I1638=0),0,
IF(AND(J1636&lt;&gt;0,I1638=0),(J1636/J$10),
IF(AND(J1637&lt;&gt;0,I1638&lt;&gt;0),(I1638-(I1638/I1662))+(J1636/J$10),
IF(I1662&lt;1,0,(I1638-(I1638/I1662)))))))</f>
        <v>0</v>
      </c>
      <c r="K1638" s="395">
        <f t="shared" ref="K1638" ca="1" si="2373">IF(K1662="n/a",0,IF(AND(K1636=0,J1638=0),0,
IF(AND(K1636&lt;&gt;0,J1638=0),(K1636/K$10),
IF(AND(K1637&lt;&gt;0,J1638&lt;&gt;0),(J1638-(J1638/J1662))+(K1636/K$10),
IF(J1662&lt;1,0,(J1638-(J1638/J1662)))))))</f>
        <v>0</v>
      </c>
      <c r="L1638" s="395">
        <f t="shared" ref="L1638" ca="1" si="2374">IF(L1662="n/a",0,IF(AND(L1636=0,K1638=0),0,
IF(AND(L1636&lt;&gt;0,K1638=0),(L1636/L$10),
IF(AND(L1637&lt;&gt;0,K1638&lt;&gt;0),(K1638-(K1638/K1662))+(L1636/L$10),
IF(K1662&lt;1,0,(K1638-(K1638/K1662)))))))</f>
        <v>0</v>
      </c>
      <c r="M1638" s="395">
        <f t="shared" ref="M1638" ca="1" si="2375">IF(M1662="n/a",0,IF(AND(M1636=0,L1638=0),0,
IF(AND(M1636&lt;&gt;0,L1638=0),(M1636/M$10),
IF(AND(M1637&lt;&gt;0,L1638&lt;&gt;0),(L1638-(L1638/L1662))+(M1636/M$10),
IF(L1662&lt;1,0,(L1638-(L1638/L1662)))))))</f>
        <v>0</v>
      </c>
      <c r="N1638" s="395">
        <f t="shared" ref="N1638" ca="1" si="2376">IF(N1662="n/a",0,IF(AND(N1636=0,M1638=0),0,
IF(AND(N1636&lt;&gt;0,M1638=0),(N1636/N$10),
IF(AND(N1637&lt;&gt;0,M1638&lt;&gt;0),(M1638-(M1638/M1662))+(N1636/N$10),
IF(M1662&lt;1,0,(M1638-(M1638/M1662)))))))</f>
        <v>0</v>
      </c>
      <c r="O1638" s="395">
        <f t="shared" ref="O1638" ca="1" si="2377">IF(O1662="n/a",0,IF(AND(O1636=0,N1638=0),0,
IF(AND(O1636&lt;&gt;0,N1638=0),(O1636/O$10),
IF(AND(O1637&lt;&gt;0,N1638&lt;&gt;0),(N1638-(N1638/N1662))+(O1636/O$10),
IF(N1662&lt;1,0,(N1638-(N1638/N1662)))))))</f>
        <v>0</v>
      </c>
      <c r="P1638" s="395">
        <f t="shared" ref="P1638" ca="1" si="2378">IF(P1662="n/a",0,IF(AND(P1636=0,O1638=0),0,
IF(AND(P1636&lt;&gt;0,O1638=0),(P1636/P$10),
IF(AND(P1637&lt;&gt;0,O1638&lt;&gt;0),(O1638-(O1638/O1662))+(P1636/P$10),
IF(O1662&lt;1,0,(O1638-(O1638/O1662)))))))</f>
        <v>0</v>
      </c>
      <c r="Q1638" s="395">
        <f t="shared" ref="Q1638" ca="1" si="2379">IF(Q1662="n/a",0,IF(AND(Q1636=0,P1638=0),0,
IF(AND(Q1636&lt;&gt;0,P1638=0),(Q1636/Q$10),
IF(AND(Q1637&lt;&gt;0,P1638&lt;&gt;0),(P1638-(P1638/P1662))+(Q1636/Q$10),
IF(P1662&lt;1,0,(P1638-(P1638/P1662)))))))</f>
        <v>0</v>
      </c>
      <c r="R1638" s="395">
        <f t="shared" ref="R1638" ca="1" si="2380">IF(R1662="n/a",0,IF(AND(R1636=0,Q1638=0),0,
IF(AND(R1636&lt;&gt;0,Q1638=0),(R1636/R$10),
IF(AND(R1637&lt;&gt;0,Q1638&lt;&gt;0),(Q1638-(Q1638/Q1662))+(R1636/R$10),
IF(Q1662&lt;1,0,(Q1638-(Q1638/Q1662)))))))</f>
        <v>0</v>
      </c>
      <c r="S1638" s="395">
        <f t="shared" ref="S1638" ca="1" si="2381">IF(S1662="n/a",0,IF(AND(S1636=0,R1638=0),0,
IF(AND(S1636&lt;&gt;0,R1638=0),(S1636/S$10),
IF(AND(S1637&lt;&gt;0,R1638&lt;&gt;0),(R1638-(R1638/R1662))+(S1636/S$10),
IF(R1662&lt;1,0,(R1638-(R1638/R1662)))))))</f>
        <v>0</v>
      </c>
      <c r="T1638" s="395">
        <f t="shared" ref="T1638" ca="1" si="2382">IF(T1662="n/a",0,IF(AND(T1636=0,S1638=0),0,
IF(AND(T1636&lt;&gt;0,S1638=0),(T1636/T$10),
IF(AND(T1637&lt;&gt;0,S1638&lt;&gt;0),(S1638-(S1638/S1662))+(T1636/T$10),
IF(S1662&lt;1,0,(S1638-(S1638/S1662)))))))</f>
        <v>0</v>
      </c>
      <c r="U1638" s="395">
        <f t="shared" ref="U1638" ca="1" si="2383">IF(U1662="n/a",0,IF(AND(U1636=0,T1638=0),0,
IF(AND(U1636&lt;&gt;0,T1638=0),(U1636/U$10),
IF(AND(U1637&lt;&gt;0,T1638&lt;&gt;0),(T1638-(T1638/T1662))+(U1636/U$10),
IF(T1662&lt;1,0,(T1638-(T1638/T1662)))))))</f>
        <v>0</v>
      </c>
      <c r="V1638" s="395">
        <f t="shared" ref="V1638" ca="1" si="2384">IF(V1662="n/a",0,IF(AND(V1636=0,U1638=0),0,
IF(AND(V1636&lt;&gt;0,U1638=0),(V1636/V$10),
IF(AND(V1637&lt;&gt;0,U1638&lt;&gt;0),(U1638-(U1638/U1662))+(V1636/V$10),
IF(U1662&lt;1,0,(U1638-(U1638/U1662)))))))</f>
        <v>0</v>
      </c>
      <c r="W1638" s="395">
        <f t="shared" ref="W1638" ca="1" si="2385">IF(W1662="n/a",0,IF(AND(W1636=0,V1638=0),0,
IF(AND(W1636&lt;&gt;0,V1638=0),(W1636/W$10),
IF(AND(W1637&lt;&gt;0,V1638&lt;&gt;0),(V1638-(V1638/V1662))+(W1636/W$10),
IF(V1662&lt;1,0,(V1638-(V1638/V1662)))))))</f>
        <v>0</v>
      </c>
      <c r="X1638" s="249"/>
      <c r="Y1638" s="249"/>
      <c r="Z1638" s="249"/>
      <c r="AA1638" s="249"/>
      <c r="AB1638" s="249"/>
    </row>
    <row r="1639" spans="1:28" hidden="1" outlineLevel="1">
      <c r="A1639" s="331">
        <v>0</v>
      </c>
      <c r="B1639" s="309" t="s">
        <v>194</v>
      </c>
      <c r="C1639" s="395">
        <f ca="1">C1634/C$10</f>
        <v>0</v>
      </c>
      <c r="D1639" s="395">
        <f ca="1">IF(C1663="n/a",C1639,IFERROR(IF((OFFSET($C1639,0,$A1639))&lt;0,
MIN(0,C1639-(OFFSET($C1639,0,$A1639)/(OFFSET($C1634,-$A1638,$A1639)))),
MAX(0,C1639-(OFFSET($C1639,0,$A1639)/(OFFSET($C1634,-$A1638,$A1639))))),0))</f>
        <v>0</v>
      </c>
      <c r="E1639" s="395">
        <f t="shared" ref="E1639" ca="1" si="2386">IF(D1663="n/a",D1639,IFERROR(IF((OFFSET($C1639,0,$A1639))&lt;0,
MIN(0,D1639-(OFFSET($C1639,0,$A1639)/(OFFSET($C1634,-$A1638,$A1639)))),
MAX(0,D1639-(OFFSET($C1639,0,$A1639)/(OFFSET($C1634,-$A1638,$A1639))))),0))</f>
        <v>0</v>
      </c>
      <c r="F1639" s="395">
        <f t="shared" ref="F1639:F1640" ca="1" si="2387">IF(E1663="n/a",E1639,IFERROR(IF((OFFSET($C1639,0,$A1639))&lt;0,
MIN(0,E1639-(OFFSET($C1639,0,$A1639)/(OFFSET($C1634,-$A1638,$A1639)))),
MAX(0,E1639-(OFFSET($C1639,0,$A1639)/(OFFSET($C1634,-$A1638,$A1639))))),0))</f>
        <v>0</v>
      </c>
      <c r="G1639" s="395">
        <f t="shared" ref="G1639:G1641" ca="1" si="2388">IF(F1663="n/a",F1639,IFERROR(IF((OFFSET($C1639,0,$A1639))&lt;0,
MIN(0,F1639-(OFFSET($C1639,0,$A1639)/(OFFSET($C1634,-$A1638,$A1639)))),
MAX(0,F1639-(OFFSET($C1639,0,$A1639)/(OFFSET($C1634,-$A1638,$A1639))))),0))</f>
        <v>0</v>
      </c>
      <c r="H1639" s="395">
        <f t="shared" ref="H1639:H1642" ca="1" si="2389">IF(G1663="n/a",G1639,IFERROR(IF((OFFSET($C1639,0,$A1639))&lt;0,
MIN(0,G1639-(OFFSET($C1639,0,$A1639)/(OFFSET($C1634,-$A1638,$A1639)))),
MAX(0,G1639-(OFFSET($C1639,0,$A1639)/(OFFSET($C1634,-$A1638,$A1639))))),0))</f>
        <v>0</v>
      </c>
      <c r="I1639" s="395">
        <f t="shared" ref="I1639:I1643" ca="1" si="2390">IF(H1663="n/a",H1639,IFERROR(IF((OFFSET($C1639,0,$A1639))&lt;0,
MIN(0,H1639-(OFFSET($C1639,0,$A1639)/(OFFSET($C1634,-$A1638,$A1639)))),
MAX(0,H1639-(OFFSET($C1639,0,$A1639)/(OFFSET($C1634,-$A1638,$A1639))))),0))</f>
        <v>0</v>
      </c>
      <c r="J1639" s="395">
        <f t="shared" ref="J1639:J1644" ca="1" si="2391">IF(I1663="n/a",I1639,IFERROR(IF((OFFSET($C1639,0,$A1639))&lt;0,
MIN(0,I1639-(OFFSET($C1639,0,$A1639)/(OFFSET($C1634,-$A1638,$A1639)))),
MAX(0,I1639-(OFFSET($C1639,0,$A1639)/(OFFSET($C1634,-$A1638,$A1639))))),0))</f>
        <v>0</v>
      </c>
      <c r="K1639" s="395">
        <f t="shared" ref="K1639:K1645" ca="1" si="2392">IF(J1663="n/a",J1639,IFERROR(IF((OFFSET($C1639,0,$A1639))&lt;0,
MIN(0,J1639-(OFFSET($C1639,0,$A1639)/(OFFSET($C1634,-$A1638,$A1639)))),
MAX(0,J1639-(OFFSET($C1639,0,$A1639)/(OFFSET($C1634,-$A1638,$A1639))))),0))</f>
        <v>0</v>
      </c>
      <c r="L1639" s="395">
        <f t="shared" ref="L1639:L1646" ca="1" si="2393">IF(K1663="n/a",K1639,IFERROR(IF((OFFSET($C1639,0,$A1639))&lt;0,
MIN(0,K1639-(OFFSET($C1639,0,$A1639)/(OFFSET($C1634,-$A1638,$A1639)))),
MAX(0,K1639-(OFFSET($C1639,0,$A1639)/(OFFSET($C1634,-$A1638,$A1639))))),0))</f>
        <v>0</v>
      </c>
      <c r="M1639" s="395">
        <f t="shared" ref="M1639:M1647" ca="1" si="2394">IF(L1663="n/a",L1639,IFERROR(IF((OFFSET($C1639,0,$A1639))&lt;0,
MIN(0,L1639-(OFFSET($C1639,0,$A1639)/(OFFSET($C1634,-$A1638,$A1639)))),
MAX(0,L1639-(OFFSET($C1639,0,$A1639)/(OFFSET($C1634,-$A1638,$A1639))))),0))</f>
        <v>0</v>
      </c>
      <c r="N1639" s="395">
        <f t="shared" ref="N1639:N1648" ca="1" si="2395">IF(M1663="n/a",M1639,IFERROR(IF((OFFSET($C1639,0,$A1639))&lt;0,
MIN(0,M1639-(OFFSET($C1639,0,$A1639)/(OFFSET($C1634,-$A1638,$A1639)))),
MAX(0,M1639-(OFFSET($C1639,0,$A1639)/(OFFSET($C1634,-$A1638,$A1639))))),0))</f>
        <v>0</v>
      </c>
      <c r="O1639" s="395">
        <f t="shared" ref="O1639:O1649" ca="1" si="2396">IF(N1663="n/a",N1639,IFERROR(IF((OFFSET($C1639,0,$A1639))&lt;0,
MIN(0,N1639-(OFFSET($C1639,0,$A1639)/(OFFSET($C1634,-$A1638,$A1639)))),
MAX(0,N1639-(OFFSET($C1639,0,$A1639)/(OFFSET($C1634,-$A1638,$A1639))))),0))</f>
        <v>0</v>
      </c>
      <c r="P1639" s="395">
        <f t="shared" ref="P1639:P1650" ca="1" si="2397">IF(O1663="n/a",O1639,IFERROR(IF((OFFSET($C1639,0,$A1639))&lt;0,
MIN(0,O1639-(OFFSET($C1639,0,$A1639)/(OFFSET($C1634,-$A1638,$A1639)))),
MAX(0,O1639-(OFFSET($C1639,0,$A1639)/(OFFSET($C1634,-$A1638,$A1639))))),0))</f>
        <v>0</v>
      </c>
      <c r="Q1639" s="395">
        <f t="shared" ref="Q1639:Q1651" ca="1" si="2398">IF(P1663="n/a",P1639,IFERROR(IF((OFFSET($C1639,0,$A1639))&lt;0,
MIN(0,P1639-(OFFSET($C1639,0,$A1639)/(OFFSET($C1634,-$A1638,$A1639)))),
MAX(0,P1639-(OFFSET($C1639,0,$A1639)/(OFFSET($C1634,-$A1638,$A1639))))),0))</f>
        <v>0</v>
      </c>
      <c r="R1639" s="395">
        <f t="shared" ref="R1639:R1652" ca="1" si="2399">IF(Q1663="n/a",Q1639,IFERROR(IF((OFFSET($C1639,0,$A1639))&lt;0,
MIN(0,Q1639-(OFFSET($C1639,0,$A1639)/(OFFSET($C1634,-$A1638,$A1639)))),
MAX(0,Q1639-(OFFSET($C1639,0,$A1639)/(OFFSET($C1634,-$A1638,$A1639))))),0))</f>
        <v>0</v>
      </c>
      <c r="S1639" s="395">
        <f t="shared" ref="S1639:S1653" ca="1" si="2400">IF(R1663="n/a",R1639,IFERROR(IF((OFFSET($C1639,0,$A1639))&lt;0,
MIN(0,R1639-(OFFSET($C1639,0,$A1639)/(OFFSET($C1634,-$A1638,$A1639)))),
MAX(0,R1639-(OFFSET($C1639,0,$A1639)/(OFFSET($C1634,-$A1638,$A1639))))),0))</f>
        <v>0</v>
      </c>
      <c r="T1639" s="395">
        <f t="shared" ref="T1639:T1654" ca="1" si="2401">IF(S1663="n/a",S1639,IFERROR(IF((OFFSET($C1639,0,$A1639))&lt;0,
MIN(0,S1639-(OFFSET($C1639,0,$A1639)/(OFFSET($C1634,-$A1638,$A1639)))),
MAX(0,S1639-(OFFSET($C1639,0,$A1639)/(OFFSET($C1634,-$A1638,$A1639))))),0))</f>
        <v>0</v>
      </c>
      <c r="U1639" s="395">
        <f t="shared" ref="U1639:U1655" ca="1" si="2402">IF(T1663="n/a",T1639,IFERROR(IF((OFFSET($C1639,0,$A1639))&lt;0,
MIN(0,T1639-(OFFSET($C1639,0,$A1639)/(OFFSET($C1634,-$A1638,$A1639)))),
MAX(0,T1639-(OFFSET($C1639,0,$A1639)/(OFFSET($C1634,-$A1638,$A1639))))),0))</f>
        <v>0</v>
      </c>
      <c r="V1639" s="395">
        <f t="shared" ref="V1639:V1656" ca="1" si="2403">IF(U1663="n/a",U1639,IFERROR(IF((OFFSET($C1639,0,$A1639))&lt;0,
MIN(0,U1639-(OFFSET($C1639,0,$A1639)/(OFFSET($C1634,-$A1638,$A1639)))),
MAX(0,U1639-(OFFSET($C1639,0,$A1639)/(OFFSET($C1634,-$A1638,$A1639))))),0))</f>
        <v>0</v>
      </c>
      <c r="W1639" s="395">
        <f t="shared" ref="W1639:W1657" ca="1" si="2404">IF(V1663="n/a",V1639,IFERROR(IF((OFFSET($C1639,0,$A1639))&lt;0,
MIN(0,V1639-(OFFSET($C1639,0,$A1639)/(OFFSET($C1634,-$A1638,$A1639)))),
MAX(0,V1639-(OFFSET($C1639,0,$A1639)/(OFFSET($C1634,-$A1638,$A1639))))),0))</f>
        <v>0</v>
      </c>
      <c r="X1639" s="249"/>
      <c r="Y1639" s="249"/>
      <c r="Z1639" s="249"/>
      <c r="AA1639" s="249"/>
      <c r="AB1639" s="249"/>
    </row>
    <row r="1640" spans="1:28" hidden="1" outlineLevel="1">
      <c r="A1640" s="331">
        <v>1</v>
      </c>
      <c r="B1640" s="309" t="str">
        <f t="shared" ref="B1640:B1658" ca="1" si="2405">"Depreciated Net Capex "&amp;OFFSET($C$6,0,A1640)</f>
        <v>Depreciated Net Capex 2013</v>
      </c>
      <c r="C1640" s="396"/>
      <c r="D1640" s="397">
        <f ca="1">(D1634*((1+D$11)^0.5)/D$10)</f>
        <v>0</v>
      </c>
      <c r="E1640" s="395">
        <f ca="1">IF(D1664="n/a",D1640,IFERROR(IF((OFFSET($C1640,0,$A1640))&lt;0,
MIN(0,D1640-(OFFSET($C1640,0,$A1640)/(OFFSET($C1635,-$A1639,$A1640)))),
MAX(0,D1640-(OFFSET($C1640,0,$A1640)/(OFFSET($C1635,-$A1639,$A1640))))),0))</f>
        <v>0</v>
      </c>
      <c r="F1640" s="395">
        <f t="shared" ca="1" si="2387"/>
        <v>0</v>
      </c>
      <c r="G1640" s="395">
        <f t="shared" ca="1" si="2388"/>
        <v>0</v>
      </c>
      <c r="H1640" s="395">
        <f t="shared" ca="1" si="2389"/>
        <v>0</v>
      </c>
      <c r="I1640" s="395">
        <f t="shared" ca="1" si="2390"/>
        <v>0</v>
      </c>
      <c r="J1640" s="395">
        <f t="shared" ca="1" si="2391"/>
        <v>0</v>
      </c>
      <c r="K1640" s="395">
        <f t="shared" ca="1" si="2392"/>
        <v>0</v>
      </c>
      <c r="L1640" s="395">
        <f t="shared" ca="1" si="2393"/>
        <v>0</v>
      </c>
      <c r="M1640" s="395">
        <f t="shared" ca="1" si="2394"/>
        <v>0</v>
      </c>
      <c r="N1640" s="395">
        <f t="shared" ca="1" si="2395"/>
        <v>0</v>
      </c>
      <c r="O1640" s="395">
        <f t="shared" ca="1" si="2396"/>
        <v>0</v>
      </c>
      <c r="P1640" s="395">
        <f t="shared" ca="1" si="2397"/>
        <v>0</v>
      </c>
      <c r="Q1640" s="395">
        <f t="shared" ca="1" si="2398"/>
        <v>0</v>
      </c>
      <c r="R1640" s="395">
        <f t="shared" ca="1" si="2399"/>
        <v>0</v>
      </c>
      <c r="S1640" s="395">
        <f t="shared" ca="1" si="2400"/>
        <v>0</v>
      </c>
      <c r="T1640" s="395">
        <f t="shared" ca="1" si="2401"/>
        <v>0</v>
      </c>
      <c r="U1640" s="395">
        <f t="shared" ca="1" si="2402"/>
        <v>0</v>
      </c>
      <c r="V1640" s="395">
        <f t="shared" ca="1" si="2403"/>
        <v>0</v>
      </c>
      <c r="W1640" s="395">
        <f t="shared" ca="1" si="2404"/>
        <v>0</v>
      </c>
      <c r="X1640" s="249"/>
      <c r="Y1640" s="249"/>
      <c r="Z1640" s="249"/>
      <c r="AA1640" s="249"/>
      <c r="AB1640" s="249"/>
    </row>
    <row r="1641" spans="1:28" hidden="1" outlineLevel="1">
      <c r="A1641" s="331">
        <v>2</v>
      </c>
      <c r="B1641" s="309" t="str">
        <f t="shared" ca="1" si="2405"/>
        <v>Depreciated Net Capex 2014</v>
      </c>
      <c r="C1641" s="398"/>
      <c r="D1641" s="399"/>
      <c r="E1641" s="397">
        <f ca="1">(E1634*((1+E$11)^0.5)/E$10)</f>
        <v>0</v>
      </c>
      <c r="F1641" s="395">
        <f ca="1">IF(E1665="n/a",E1641,IFERROR(IF((OFFSET($C1641,0,$A1641))&lt;0,
MIN(0,E1641-(OFFSET($C1641,0,$A1641)/(OFFSET($C1636,-$A1640,$A1641)))),
MAX(0,E1641-(OFFSET($C1641,0,$A1641)/(OFFSET($C1636,-$A1640,$A1641))))),0))</f>
        <v>0</v>
      </c>
      <c r="G1641" s="395">
        <f t="shared" ca="1" si="2388"/>
        <v>0</v>
      </c>
      <c r="H1641" s="395">
        <f t="shared" ca="1" si="2389"/>
        <v>0</v>
      </c>
      <c r="I1641" s="395">
        <f t="shared" ca="1" si="2390"/>
        <v>0</v>
      </c>
      <c r="J1641" s="395">
        <f t="shared" ca="1" si="2391"/>
        <v>0</v>
      </c>
      <c r="K1641" s="395">
        <f t="shared" ca="1" si="2392"/>
        <v>0</v>
      </c>
      <c r="L1641" s="395">
        <f t="shared" ca="1" si="2393"/>
        <v>0</v>
      </c>
      <c r="M1641" s="395">
        <f t="shared" ca="1" si="2394"/>
        <v>0</v>
      </c>
      <c r="N1641" s="395">
        <f t="shared" ca="1" si="2395"/>
        <v>0</v>
      </c>
      <c r="O1641" s="395">
        <f t="shared" ca="1" si="2396"/>
        <v>0</v>
      </c>
      <c r="P1641" s="395">
        <f t="shared" ca="1" si="2397"/>
        <v>0</v>
      </c>
      <c r="Q1641" s="395">
        <f t="shared" ca="1" si="2398"/>
        <v>0</v>
      </c>
      <c r="R1641" s="395">
        <f t="shared" ca="1" si="2399"/>
        <v>0</v>
      </c>
      <c r="S1641" s="395">
        <f t="shared" ca="1" si="2400"/>
        <v>0</v>
      </c>
      <c r="T1641" s="395">
        <f t="shared" ca="1" si="2401"/>
        <v>0</v>
      </c>
      <c r="U1641" s="395">
        <f t="shared" ca="1" si="2402"/>
        <v>0</v>
      </c>
      <c r="V1641" s="395">
        <f t="shared" ca="1" si="2403"/>
        <v>0</v>
      </c>
      <c r="W1641" s="395">
        <f t="shared" ca="1" si="2404"/>
        <v>0</v>
      </c>
      <c r="X1641" s="334"/>
      <c r="Y1641" s="249"/>
      <c r="Z1641" s="249"/>
      <c r="AA1641" s="249"/>
      <c r="AB1641" s="249"/>
    </row>
    <row r="1642" spans="1:28" hidden="1" outlineLevel="1">
      <c r="A1642" s="331">
        <v>3</v>
      </c>
      <c r="B1642" s="309" t="str">
        <f t="shared" ca="1" si="2405"/>
        <v>Depreciated Net Capex 2015</v>
      </c>
      <c r="C1642" s="398"/>
      <c r="D1642" s="398"/>
      <c r="E1642" s="399"/>
      <c r="F1642" s="400">
        <f ca="1">($F1634*((1+F$11)^0.5)/F$10)</f>
        <v>0</v>
      </c>
      <c r="G1642" s="395">
        <f ca="1">IF(F1666="n/a",F1642,IFERROR(IF((OFFSET($C1642,0,$A1642))&lt;0,
MIN(0,F1642-(OFFSET($C1642,0,$A1642)/(OFFSET($C1637,-$A1641,$A1642)))),
MAX(0,F1642-(OFFSET($C1642,0,$A1642)/(OFFSET($C1637,-$A1641,$A1642))))),0))</f>
        <v>0</v>
      </c>
      <c r="H1642" s="395">
        <f t="shared" ca="1" si="2389"/>
        <v>0</v>
      </c>
      <c r="I1642" s="395">
        <f t="shared" ca="1" si="2390"/>
        <v>0</v>
      </c>
      <c r="J1642" s="395">
        <f t="shared" ca="1" si="2391"/>
        <v>0</v>
      </c>
      <c r="K1642" s="395">
        <f t="shared" ca="1" si="2392"/>
        <v>0</v>
      </c>
      <c r="L1642" s="395">
        <f t="shared" ca="1" si="2393"/>
        <v>0</v>
      </c>
      <c r="M1642" s="395">
        <f t="shared" ca="1" si="2394"/>
        <v>0</v>
      </c>
      <c r="N1642" s="395">
        <f t="shared" ca="1" si="2395"/>
        <v>0</v>
      </c>
      <c r="O1642" s="395">
        <f t="shared" ca="1" si="2396"/>
        <v>0</v>
      </c>
      <c r="P1642" s="395">
        <f t="shared" ca="1" si="2397"/>
        <v>0</v>
      </c>
      <c r="Q1642" s="395">
        <f t="shared" ca="1" si="2398"/>
        <v>0</v>
      </c>
      <c r="R1642" s="395">
        <f t="shared" ca="1" si="2399"/>
        <v>0</v>
      </c>
      <c r="S1642" s="395">
        <f t="shared" ca="1" si="2400"/>
        <v>0</v>
      </c>
      <c r="T1642" s="395">
        <f t="shared" ca="1" si="2401"/>
        <v>0</v>
      </c>
      <c r="U1642" s="395">
        <f t="shared" ca="1" si="2402"/>
        <v>0</v>
      </c>
      <c r="V1642" s="395">
        <f t="shared" ca="1" si="2403"/>
        <v>0</v>
      </c>
      <c r="W1642" s="395">
        <f t="shared" ca="1" si="2404"/>
        <v>0</v>
      </c>
      <c r="X1642" s="334"/>
      <c r="Y1642" s="334"/>
      <c r="Z1642" s="249"/>
      <c r="AA1642" s="249"/>
      <c r="AB1642" s="249"/>
    </row>
    <row r="1643" spans="1:28" hidden="1" outlineLevel="1">
      <c r="A1643" s="331">
        <v>4</v>
      </c>
      <c r="B1643" s="309" t="str">
        <f t="shared" ca="1" si="2405"/>
        <v>Depreciated Net Capex 2016</v>
      </c>
      <c r="C1643" s="398"/>
      <c r="D1643" s="398"/>
      <c r="E1643" s="398"/>
      <c r="F1643" s="399"/>
      <c r="G1643" s="400">
        <f ca="1">($G1634*((1+G$11)^0.5)/G$10)</f>
        <v>0</v>
      </c>
      <c r="H1643" s="395">
        <f ca="1">IF(G1667="n/a",G1643,IFERROR(IF((OFFSET($C1643,0,$A1643))&lt;0,
MIN(0,G1643-(OFFSET($C1643,0,$A1643)/(OFFSET($C1638,-$A1642,$A1643)))),
MAX(0,G1643-(OFFSET($C1643,0,$A1643)/(OFFSET($C1638,-$A1642,$A1643))))),0))</f>
        <v>0</v>
      </c>
      <c r="I1643" s="395">
        <f t="shared" ca="1" si="2390"/>
        <v>0</v>
      </c>
      <c r="J1643" s="395">
        <f t="shared" ca="1" si="2391"/>
        <v>0</v>
      </c>
      <c r="K1643" s="395">
        <f t="shared" ca="1" si="2392"/>
        <v>0</v>
      </c>
      <c r="L1643" s="395">
        <f t="shared" ca="1" si="2393"/>
        <v>0</v>
      </c>
      <c r="M1643" s="395">
        <f t="shared" ca="1" si="2394"/>
        <v>0</v>
      </c>
      <c r="N1643" s="395">
        <f t="shared" ca="1" si="2395"/>
        <v>0</v>
      </c>
      <c r="O1643" s="395">
        <f t="shared" ca="1" si="2396"/>
        <v>0</v>
      </c>
      <c r="P1643" s="395">
        <f t="shared" ca="1" si="2397"/>
        <v>0</v>
      </c>
      <c r="Q1643" s="395">
        <f t="shared" ca="1" si="2398"/>
        <v>0</v>
      </c>
      <c r="R1643" s="395">
        <f t="shared" ca="1" si="2399"/>
        <v>0</v>
      </c>
      <c r="S1643" s="395">
        <f t="shared" ca="1" si="2400"/>
        <v>0</v>
      </c>
      <c r="T1643" s="395">
        <f t="shared" ca="1" si="2401"/>
        <v>0</v>
      </c>
      <c r="U1643" s="395">
        <f t="shared" ca="1" si="2402"/>
        <v>0</v>
      </c>
      <c r="V1643" s="395">
        <f t="shared" ca="1" si="2403"/>
        <v>0</v>
      </c>
      <c r="W1643" s="395">
        <f t="shared" ca="1" si="2404"/>
        <v>0</v>
      </c>
      <c r="X1643" s="334"/>
      <c r="Y1643" s="334"/>
      <c r="Z1643" s="334"/>
      <c r="AA1643" s="249"/>
      <c r="AB1643" s="249"/>
    </row>
    <row r="1644" spans="1:28" hidden="1" outlineLevel="1">
      <c r="A1644" s="331">
        <v>5</v>
      </c>
      <c r="B1644" s="309" t="str">
        <f t="shared" ca="1" si="2405"/>
        <v>Depreciated Net Capex 2017</v>
      </c>
      <c r="C1644" s="398"/>
      <c r="D1644" s="398"/>
      <c r="E1644" s="398"/>
      <c r="F1644" s="398"/>
      <c r="G1644" s="399"/>
      <c r="H1644" s="400">
        <f ca="1">(H1634*((1+H$11)^0.5)/H$10)</f>
        <v>0</v>
      </c>
      <c r="I1644" s="395">
        <f ca="1">IF(H1668="n/a",H1644,IFERROR(IF((OFFSET($C1644,0,$A1644))&lt;0,
MIN(0,H1644-(OFFSET($C1644,0,$A1644)/(OFFSET($C1639,-$A1643,$A1644)))),
MAX(0,H1644-(OFFSET($C1644,0,$A1644)/(OFFSET($C1639,-$A1643,$A1644))))),0))</f>
        <v>0</v>
      </c>
      <c r="J1644" s="395">
        <f t="shared" ca="1" si="2391"/>
        <v>0</v>
      </c>
      <c r="K1644" s="395">
        <f t="shared" ca="1" si="2392"/>
        <v>0</v>
      </c>
      <c r="L1644" s="395">
        <f t="shared" ca="1" si="2393"/>
        <v>0</v>
      </c>
      <c r="M1644" s="395">
        <f t="shared" ca="1" si="2394"/>
        <v>0</v>
      </c>
      <c r="N1644" s="395">
        <f t="shared" ca="1" si="2395"/>
        <v>0</v>
      </c>
      <c r="O1644" s="395">
        <f t="shared" ca="1" si="2396"/>
        <v>0</v>
      </c>
      <c r="P1644" s="395">
        <f t="shared" ca="1" si="2397"/>
        <v>0</v>
      </c>
      <c r="Q1644" s="395">
        <f t="shared" ca="1" si="2398"/>
        <v>0</v>
      </c>
      <c r="R1644" s="395">
        <f t="shared" ca="1" si="2399"/>
        <v>0</v>
      </c>
      <c r="S1644" s="395">
        <f t="shared" ca="1" si="2400"/>
        <v>0</v>
      </c>
      <c r="T1644" s="395">
        <f t="shared" ca="1" si="2401"/>
        <v>0</v>
      </c>
      <c r="U1644" s="395">
        <f t="shared" ca="1" si="2402"/>
        <v>0</v>
      </c>
      <c r="V1644" s="395">
        <f t="shared" ca="1" si="2403"/>
        <v>0</v>
      </c>
      <c r="W1644" s="395">
        <f t="shared" ca="1" si="2404"/>
        <v>0</v>
      </c>
      <c r="X1644" s="334"/>
      <c r="Y1644" s="334"/>
      <c r="Z1644" s="334"/>
      <c r="AA1644" s="249"/>
      <c r="AB1644" s="249"/>
    </row>
    <row r="1645" spans="1:28" hidden="1" outlineLevel="1">
      <c r="A1645" s="331">
        <v>6</v>
      </c>
      <c r="B1645" s="309" t="str">
        <f t="shared" ca="1" si="2405"/>
        <v>Depreciated Net Capex 2018</v>
      </c>
      <c r="C1645" s="398"/>
      <c r="D1645" s="398"/>
      <c r="E1645" s="398"/>
      <c r="F1645" s="398"/>
      <c r="G1645" s="398"/>
      <c r="H1645" s="399"/>
      <c r="I1645" s="400">
        <f ca="1">(I1634*((1+I$11)^0.5)/I$10)</f>
        <v>0</v>
      </c>
      <c r="J1645" s="395">
        <f ca="1">IF(I1669="n/a",I1645,IFERROR(IF((OFFSET($C1645,0,$A1645))&lt;0,
MIN(0,I1645-(OFFSET($C1645,0,$A1645)/(OFFSET($C1640,-$A1644,$A1645)))),
MAX(0,I1645-(OFFSET($C1645,0,$A1645)/(OFFSET($C1640,-$A1644,$A1645))))),0))</f>
        <v>0</v>
      </c>
      <c r="K1645" s="395">
        <f t="shared" ca="1" si="2392"/>
        <v>0</v>
      </c>
      <c r="L1645" s="395">
        <f t="shared" ca="1" si="2393"/>
        <v>0</v>
      </c>
      <c r="M1645" s="395">
        <f t="shared" ca="1" si="2394"/>
        <v>0</v>
      </c>
      <c r="N1645" s="395">
        <f t="shared" ca="1" si="2395"/>
        <v>0</v>
      </c>
      <c r="O1645" s="395">
        <f t="shared" ca="1" si="2396"/>
        <v>0</v>
      </c>
      <c r="P1645" s="395">
        <f t="shared" ca="1" si="2397"/>
        <v>0</v>
      </c>
      <c r="Q1645" s="395">
        <f t="shared" ca="1" si="2398"/>
        <v>0</v>
      </c>
      <c r="R1645" s="395">
        <f t="shared" ca="1" si="2399"/>
        <v>0</v>
      </c>
      <c r="S1645" s="395">
        <f t="shared" ca="1" si="2400"/>
        <v>0</v>
      </c>
      <c r="T1645" s="395">
        <f t="shared" ca="1" si="2401"/>
        <v>0</v>
      </c>
      <c r="U1645" s="395">
        <f t="shared" ca="1" si="2402"/>
        <v>0</v>
      </c>
      <c r="V1645" s="395">
        <f t="shared" ca="1" si="2403"/>
        <v>0</v>
      </c>
      <c r="W1645" s="395">
        <f t="shared" ca="1" si="2404"/>
        <v>0</v>
      </c>
      <c r="X1645" s="334"/>
      <c r="Y1645" s="334"/>
      <c r="Z1645" s="334"/>
      <c r="AA1645" s="249"/>
      <c r="AB1645" s="249"/>
    </row>
    <row r="1646" spans="1:28" hidden="1" outlineLevel="1">
      <c r="A1646" s="331">
        <v>7</v>
      </c>
      <c r="B1646" s="309" t="str">
        <f t="shared" ca="1" si="2405"/>
        <v>Depreciated Net Capex 2019</v>
      </c>
      <c r="C1646" s="398"/>
      <c r="D1646" s="398"/>
      <c r="E1646" s="398"/>
      <c r="F1646" s="398"/>
      <c r="G1646" s="398"/>
      <c r="H1646" s="398"/>
      <c r="I1646" s="399"/>
      <c r="J1646" s="400">
        <f ca="1">(J1634*((1+J$11)^0.5)/J$10)</f>
        <v>0</v>
      </c>
      <c r="K1646" s="395">
        <f ca="1">IF(J1670="n/a",J1646,IFERROR(IF((OFFSET($C1646,0,$A1646))&lt;0,
MIN(0,J1646-(OFFSET($C1646,0,$A1646)/(OFFSET($C1641,-$A1645,$A1646)))),
MAX(0,J1646-(OFFSET($C1646,0,$A1646)/(OFFSET($C1641,-$A1645,$A1646))))),0))</f>
        <v>0</v>
      </c>
      <c r="L1646" s="395">
        <f t="shared" ca="1" si="2393"/>
        <v>0</v>
      </c>
      <c r="M1646" s="395">
        <f t="shared" ca="1" si="2394"/>
        <v>0</v>
      </c>
      <c r="N1646" s="395">
        <f t="shared" ca="1" si="2395"/>
        <v>0</v>
      </c>
      <c r="O1646" s="395">
        <f t="shared" ca="1" si="2396"/>
        <v>0</v>
      </c>
      <c r="P1646" s="395">
        <f t="shared" ca="1" si="2397"/>
        <v>0</v>
      </c>
      <c r="Q1646" s="395">
        <f t="shared" ca="1" si="2398"/>
        <v>0</v>
      </c>
      <c r="R1646" s="395">
        <f t="shared" ca="1" si="2399"/>
        <v>0</v>
      </c>
      <c r="S1646" s="395">
        <f t="shared" ca="1" si="2400"/>
        <v>0</v>
      </c>
      <c r="T1646" s="395">
        <f t="shared" ca="1" si="2401"/>
        <v>0</v>
      </c>
      <c r="U1646" s="395">
        <f t="shared" ca="1" si="2402"/>
        <v>0</v>
      </c>
      <c r="V1646" s="395">
        <f t="shared" ca="1" si="2403"/>
        <v>0</v>
      </c>
      <c r="W1646" s="395">
        <f t="shared" ca="1" si="2404"/>
        <v>0</v>
      </c>
      <c r="X1646" s="334"/>
      <c r="Y1646" s="334"/>
      <c r="Z1646" s="334"/>
      <c r="AA1646" s="249"/>
      <c r="AB1646" s="249"/>
    </row>
    <row r="1647" spans="1:28" hidden="1" outlineLevel="1">
      <c r="A1647" s="331">
        <v>8</v>
      </c>
      <c r="B1647" s="309" t="str">
        <f t="shared" ca="1" si="2405"/>
        <v>Depreciated Net Capex 2020</v>
      </c>
      <c r="C1647" s="398"/>
      <c r="D1647" s="398"/>
      <c r="E1647" s="398"/>
      <c r="F1647" s="398"/>
      <c r="G1647" s="398"/>
      <c r="H1647" s="398"/>
      <c r="I1647" s="398"/>
      <c r="J1647" s="399"/>
      <c r="K1647" s="400">
        <f ca="1">(K1634*((1+K$11)^0.5)/K$10)</f>
        <v>0</v>
      </c>
      <c r="L1647" s="395">
        <f ca="1">IF(K1671="n/a",K1647,IFERROR(IF((OFFSET($C1647,0,$A1647))&lt;0,
MIN(0,K1647-(OFFSET($C1647,0,$A1647)/(OFFSET($C1642,-$A1646,$A1647)))),
MAX(0,K1647-(OFFSET($C1647,0,$A1647)/(OFFSET($C1642,-$A1646,$A1647))))),0))</f>
        <v>0</v>
      </c>
      <c r="M1647" s="395">
        <f t="shared" ca="1" si="2394"/>
        <v>0</v>
      </c>
      <c r="N1647" s="395">
        <f t="shared" ca="1" si="2395"/>
        <v>0</v>
      </c>
      <c r="O1647" s="395">
        <f t="shared" ca="1" si="2396"/>
        <v>0</v>
      </c>
      <c r="P1647" s="395">
        <f t="shared" ca="1" si="2397"/>
        <v>0</v>
      </c>
      <c r="Q1647" s="395">
        <f t="shared" ca="1" si="2398"/>
        <v>0</v>
      </c>
      <c r="R1647" s="395">
        <f t="shared" ca="1" si="2399"/>
        <v>0</v>
      </c>
      <c r="S1647" s="395">
        <f t="shared" ca="1" si="2400"/>
        <v>0</v>
      </c>
      <c r="T1647" s="395">
        <f t="shared" ca="1" si="2401"/>
        <v>0</v>
      </c>
      <c r="U1647" s="395">
        <f t="shared" ca="1" si="2402"/>
        <v>0</v>
      </c>
      <c r="V1647" s="395">
        <f t="shared" ca="1" si="2403"/>
        <v>0</v>
      </c>
      <c r="W1647" s="395">
        <f t="shared" ca="1" si="2404"/>
        <v>0</v>
      </c>
      <c r="X1647" s="334"/>
      <c r="Y1647" s="334"/>
      <c r="Z1647" s="334"/>
      <c r="AA1647" s="249"/>
      <c r="AB1647" s="249"/>
    </row>
    <row r="1648" spans="1:28" hidden="1" outlineLevel="1">
      <c r="A1648" s="331">
        <v>9</v>
      </c>
      <c r="B1648" s="309" t="str">
        <f t="shared" ca="1" si="2405"/>
        <v>Depreciated Net Capex 2021</v>
      </c>
      <c r="C1648" s="398"/>
      <c r="D1648" s="398"/>
      <c r="E1648" s="398"/>
      <c r="F1648" s="398"/>
      <c r="G1648" s="398"/>
      <c r="H1648" s="398"/>
      <c r="I1648" s="398"/>
      <c r="J1648" s="398"/>
      <c r="K1648" s="399"/>
      <c r="L1648" s="400">
        <f ca="1">(L1634*((1+L$11)^0.5)/L$10)</f>
        <v>0</v>
      </c>
      <c r="M1648" s="395">
        <f ca="1">IF(L1672="n/a",L1648,IFERROR(IF((OFFSET($C1648,0,$A1648))&lt;0,
MIN(0,L1648-(OFFSET($C1648,0,$A1648)/(OFFSET($C1643,-$A1647,$A1648)))),
MAX(0,L1648-(OFFSET($C1648,0,$A1648)/(OFFSET($C1643,-$A1647,$A1648))))),0))</f>
        <v>0</v>
      </c>
      <c r="N1648" s="395">
        <f t="shared" ca="1" si="2395"/>
        <v>0</v>
      </c>
      <c r="O1648" s="395">
        <f t="shared" ca="1" si="2396"/>
        <v>0</v>
      </c>
      <c r="P1648" s="395">
        <f t="shared" ca="1" si="2397"/>
        <v>0</v>
      </c>
      <c r="Q1648" s="395">
        <f t="shared" ca="1" si="2398"/>
        <v>0</v>
      </c>
      <c r="R1648" s="395">
        <f t="shared" ca="1" si="2399"/>
        <v>0</v>
      </c>
      <c r="S1648" s="395">
        <f t="shared" ca="1" si="2400"/>
        <v>0</v>
      </c>
      <c r="T1648" s="395">
        <f t="shared" ca="1" si="2401"/>
        <v>0</v>
      </c>
      <c r="U1648" s="395">
        <f t="shared" ca="1" si="2402"/>
        <v>0</v>
      </c>
      <c r="V1648" s="395">
        <f t="shared" ca="1" si="2403"/>
        <v>0</v>
      </c>
      <c r="W1648" s="395">
        <f t="shared" ca="1" si="2404"/>
        <v>0</v>
      </c>
      <c r="X1648" s="334"/>
      <c r="Y1648" s="334"/>
      <c r="Z1648" s="334"/>
      <c r="AA1648" s="249"/>
      <c r="AB1648" s="249"/>
    </row>
    <row r="1649" spans="1:28" hidden="1" outlineLevel="1">
      <c r="A1649" s="331">
        <v>10</v>
      </c>
      <c r="B1649" s="309" t="str">
        <f t="shared" ca="1" si="2405"/>
        <v>Depreciated Net Capex 2022</v>
      </c>
      <c r="C1649" s="398"/>
      <c r="D1649" s="398"/>
      <c r="E1649" s="398"/>
      <c r="F1649" s="398"/>
      <c r="G1649" s="398"/>
      <c r="H1649" s="398"/>
      <c r="I1649" s="398"/>
      <c r="J1649" s="398"/>
      <c r="K1649" s="398"/>
      <c r="L1649" s="399"/>
      <c r="M1649" s="400">
        <f ca="1">(M1634*((1+M$11)^0.5)/M$10)</f>
        <v>0</v>
      </c>
      <c r="N1649" s="395">
        <f ca="1">IF(M1673="n/a",M1649,IFERROR(IF((OFFSET($C1649,0,$A1649))&lt;0,
MIN(0,M1649-(OFFSET($C1649,0,$A1649)/(OFFSET($C1644,-$A1648,$A1649)))),
MAX(0,M1649-(OFFSET($C1649,0,$A1649)/(OFFSET($C1644,-$A1648,$A1649))))),0))</f>
        <v>0</v>
      </c>
      <c r="O1649" s="395">
        <f t="shared" ca="1" si="2396"/>
        <v>0</v>
      </c>
      <c r="P1649" s="395">
        <f t="shared" ca="1" si="2397"/>
        <v>0</v>
      </c>
      <c r="Q1649" s="395">
        <f t="shared" ca="1" si="2398"/>
        <v>0</v>
      </c>
      <c r="R1649" s="395">
        <f t="shared" ca="1" si="2399"/>
        <v>0</v>
      </c>
      <c r="S1649" s="395">
        <f t="shared" ca="1" si="2400"/>
        <v>0</v>
      </c>
      <c r="T1649" s="395">
        <f t="shared" ca="1" si="2401"/>
        <v>0</v>
      </c>
      <c r="U1649" s="395">
        <f t="shared" ca="1" si="2402"/>
        <v>0</v>
      </c>
      <c r="V1649" s="395">
        <f t="shared" ca="1" si="2403"/>
        <v>0</v>
      </c>
      <c r="W1649" s="395">
        <f t="shared" ca="1" si="2404"/>
        <v>0</v>
      </c>
      <c r="X1649" s="334"/>
      <c r="Y1649" s="334"/>
      <c r="Z1649" s="334"/>
      <c r="AA1649" s="249"/>
      <c r="AB1649" s="249"/>
    </row>
    <row r="1650" spans="1:28" hidden="1" outlineLevel="1">
      <c r="A1650" s="331">
        <v>11</v>
      </c>
      <c r="B1650" s="309" t="str">
        <f t="shared" ca="1" si="2405"/>
        <v>Depreciated Net Capex 2023</v>
      </c>
      <c r="C1650" s="398"/>
      <c r="D1650" s="398"/>
      <c r="E1650" s="398"/>
      <c r="F1650" s="398"/>
      <c r="G1650" s="398"/>
      <c r="H1650" s="398"/>
      <c r="I1650" s="398"/>
      <c r="J1650" s="398"/>
      <c r="K1650" s="398"/>
      <c r="L1650" s="398"/>
      <c r="M1650" s="399"/>
      <c r="N1650" s="400">
        <f>(N1634*((1+N$11)^0.5)/N$10)</f>
        <v>0</v>
      </c>
      <c r="O1650" s="395">
        <f ca="1">IF(N1674="n/a",N1650,IFERROR(IF((OFFSET($C1650,0,$A1650))&lt;0,
MIN(0,N1650-(OFFSET($C1650,0,$A1650)/(OFFSET($C1645,-$A1649,$A1650)))),
MAX(0,N1650-(OFFSET($C1650,0,$A1650)/(OFFSET($C1645,-$A1649,$A1650))))),0))</f>
        <v>0</v>
      </c>
      <c r="P1650" s="395">
        <f t="shared" ca="1" si="2397"/>
        <v>0</v>
      </c>
      <c r="Q1650" s="395">
        <f t="shared" ca="1" si="2398"/>
        <v>0</v>
      </c>
      <c r="R1650" s="395">
        <f t="shared" ca="1" si="2399"/>
        <v>0</v>
      </c>
      <c r="S1650" s="395">
        <f t="shared" ca="1" si="2400"/>
        <v>0</v>
      </c>
      <c r="T1650" s="395">
        <f t="shared" ca="1" si="2401"/>
        <v>0</v>
      </c>
      <c r="U1650" s="395">
        <f t="shared" ca="1" si="2402"/>
        <v>0</v>
      </c>
      <c r="V1650" s="395">
        <f t="shared" ca="1" si="2403"/>
        <v>0</v>
      </c>
      <c r="W1650" s="395">
        <f t="shared" ca="1" si="2404"/>
        <v>0</v>
      </c>
      <c r="X1650" s="334"/>
      <c r="Y1650" s="334"/>
      <c r="Z1650" s="334"/>
      <c r="AA1650" s="249"/>
      <c r="AB1650" s="249"/>
    </row>
    <row r="1651" spans="1:28" hidden="1" outlineLevel="1">
      <c r="A1651" s="331">
        <v>12</v>
      </c>
      <c r="B1651" s="309" t="str">
        <f t="shared" ca="1" si="2405"/>
        <v>Depreciated Net Capex 2024</v>
      </c>
      <c r="C1651" s="398"/>
      <c r="D1651" s="398"/>
      <c r="E1651" s="398"/>
      <c r="F1651" s="398"/>
      <c r="G1651" s="398"/>
      <c r="H1651" s="398"/>
      <c r="I1651" s="398"/>
      <c r="J1651" s="398"/>
      <c r="K1651" s="398"/>
      <c r="L1651" s="398"/>
      <c r="M1651" s="398"/>
      <c r="N1651" s="399"/>
      <c r="O1651" s="400">
        <f>(O1634*((1+O$11)^0.5)/O$10)</f>
        <v>0</v>
      </c>
      <c r="P1651" s="395">
        <f ca="1">IF(O1675="n/a",O1651,IFERROR(IF((OFFSET($C1651,0,$A1651))&lt;0,
MIN(0,O1651-(OFFSET($C1651,0,$A1651)/(OFFSET($C1646,-$A1650,$A1651)))),
MAX(0,O1651-(OFFSET($C1651,0,$A1651)/(OFFSET($C1646,-$A1650,$A1651))))),0))</f>
        <v>0</v>
      </c>
      <c r="Q1651" s="395">
        <f t="shared" ca="1" si="2398"/>
        <v>0</v>
      </c>
      <c r="R1651" s="395">
        <f t="shared" ca="1" si="2399"/>
        <v>0</v>
      </c>
      <c r="S1651" s="395">
        <f t="shared" ca="1" si="2400"/>
        <v>0</v>
      </c>
      <c r="T1651" s="395">
        <f t="shared" ca="1" si="2401"/>
        <v>0</v>
      </c>
      <c r="U1651" s="395">
        <f t="shared" ca="1" si="2402"/>
        <v>0</v>
      </c>
      <c r="V1651" s="395">
        <f t="shared" ca="1" si="2403"/>
        <v>0</v>
      </c>
      <c r="W1651" s="395">
        <f t="shared" ca="1" si="2404"/>
        <v>0</v>
      </c>
      <c r="X1651" s="334"/>
      <c r="Y1651" s="334"/>
      <c r="Z1651" s="334"/>
      <c r="AA1651" s="249"/>
      <c r="AB1651" s="249"/>
    </row>
    <row r="1652" spans="1:28" hidden="1" outlineLevel="1">
      <c r="A1652" s="331">
        <v>13</v>
      </c>
      <c r="B1652" s="309" t="str">
        <f t="shared" ca="1" si="2405"/>
        <v>Depreciated Net Capex 2025</v>
      </c>
      <c r="C1652" s="398"/>
      <c r="D1652" s="398"/>
      <c r="E1652" s="398"/>
      <c r="F1652" s="398"/>
      <c r="G1652" s="398"/>
      <c r="H1652" s="398"/>
      <c r="I1652" s="398"/>
      <c r="J1652" s="398"/>
      <c r="K1652" s="398"/>
      <c r="L1652" s="398"/>
      <c r="M1652" s="398"/>
      <c r="N1652" s="398"/>
      <c r="O1652" s="399"/>
      <c r="P1652" s="400">
        <f>(P1634*((1+P$11)^0.5)/P$10)</f>
        <v>0</v>
      </c>
      <c r="Q1652" s="395">
        <f ca="1">IF(P1676="n/a",P1652,IFERROR(IF((OFFSET($C1652,0,$A1652))&lt;0,
MIN(0,P1652-(OFFSET($C1652,0,$A1652)/(OFFSET($C1647,-$A1651,$A1652)))),
MAX(0,P1652-(OFFSET($C1652,0,$A1652)/(OFFSET($C1647,-$A1651,$A1652))))),0))</f>
        <v>0</v>
      </c>
      <c r="R1652" s="395">
        <f t="shared" ca="1" si="2399"/>
        <v>0</v>
      </c>
      <c r="S1652" s="395">
        <f t="shared" ca="1" si="2400"/>
        <v>0</v>
      </c>
      <c r="T1652" s="395">
        <f t="shared" ca="1" si="2401"/>
        <v>0</v>
      </c>
      <c r="U1652" s="395">
        <f t="shared" ca="1" si="2402"/>
        <v>0</v>
      </c>
      <c r="V1652" s="395">
        <f t="shared" ca="1" si="2403"/>
        <v>0</v>
      </c>
      <c r="W1652" s="395">
        <f t="shared" ca="1" si="2404"/>
        <v>0</v>
      </c>
      <c r="X1652" s="334"/>
      <c r="Y1652" s="334"/>
      <c r="Z1652" s="334"/>
      <c r="AA1652" s="249"/>
      <c r="AB1652" s="249"/>
    </row>
    <row r="1653" spans="1:28" hidden="1" outlineLevel="1">
      <c r="A1653" s="331">
        <v>14</v>
      </c>
      <c r="B1653" s="309" t="str">
        <f t="shared" ca="1" si="2405"/>
        <v>Depreciated Net Capex 2026</v>
      </c>
      <c r="C1653" s="398"/>
      <c r="D1653" s="398"/>
      <c r="E1653" s="398"/>
      <c r="F1653" s="398"/>
      <c r="G1653" s="398"/>
      <c r="H1653" s="398"/>
      <c r="I1653" s="398"/>
      <c r="J1653" s="398"/>
      <c r="K1653" s="398"/>
      <c r="L1653" s="398"/>
      <c r="M1653" s="398"/>
      <c r="N1653" s="398"/>
      <c r="O1653" s="398"/>
      <c r="P1653" s="399"/>
      <c r="Q1653" s="400">
        <f>(Q1634*((1+Q$11)^0.5)/Q$10)</f>
        <v>0</v>
      </c>
      <c r="R1653" s="395">
        <f ca="1">IF(Q1677="n/a",Q1653,IFERROR(IF((OFFSET($C1653,0,$A1653))&lt;0,
MIN(0,Q1653-(OFFSET($C1653,0,$A1653)/(OFFSET($C1648,-$A1652,$A1653)))),
MAX(0,Q1653-(OFFSET($C1653,0,$A1653)/(OFFSET($C1648,-$A1652,$A1653))))),0))</f>
        <v>0</v>
      </c>
      <c r="S1653" s="395">
        <f t="shared" ca="1" si="2400"/>
        <v>0</v>
      </c>
      <c r="T1653" s="395">
        <f t="shared" ca="1" si="2401"/>
        <v>0</v>
      </c>
      <c r="U1653" s="395">
        <f t="shared" ca="1" si="2402"/>
        <v>0</v>
      </c>
      <c r="V1653" s="395">
        <f t="shared" ca="1" si="2403"/>
        <v>0</v>
      </c>
      <c r="W1653" s="395">
        <f t="shared" ca="1" si="2404"/>
        <v>0</v>
      </c>
      <c r="X1653" s="334"/>
      <c r="Y1653" s="334"/>
      <c r="Z1653" s="334"/>
      <c r="AA1653" s="249"/>
      <c r="AB1653" s="249"/>
    </row>
    <row r="1654" spans="1:28" hidden="1" outlineLevel="1">
      <c r="A1654" s="331">
        <v>15</v>
      </c>
      <c r="B1654" s="309" t="str">
        <f t="shared" ca="1" si="2405"/>
        <v>Depreciated Net Capex 2027</v>
      </c>
      <c r="C1654" s="398"/>
      <c r="D1654" s="398"/>
      <c r="E1654" s="398"/>
      <c r="F1654" s="398"/>
      <c r="G1654" s="398"/>
      <c r="H1654" s="398"/>
      <c r="I1654" s="398"/>
      <c r="J1654" s="398"/>
      <c r="K1654" s="398"/>
      <c r="L1654" s="398"/>
      <c r="M1654" s="398"/>
      <c r="N1654" s="398"/>
      <c r="O1654" s="398"/>
      <c r="P1654" s="398"/>
      <c r="Q1654" s="399"/>
      <c r="R1654" s="400">
        <f>(R1634*((1+R$11)^0.5)/R$10)</f>
        <v>0</v>
      </c>
      <c r="S1654" s="395">
        <f ca="1">IF(R1678="n/a",R1654,IFERROR(IF((OFFSET($C1654,0,$A1654))&lt;0,
MIN(0,R1654-(OFFSET($C1654,0,$A1654)/(OFFSET($C1649,-$A1653,$A1654)))),
MAX(0,R1654-(OFFSET($C1654,0,$A1654)/(OFFSET($C1649,-$A1653,$A1654))))),0))</f>
        <v>0</v>
      </c>
      <c r="T1654" s="395">
        <f t="shared" ca="1" si="2401"/>
        <v>0</v>
      </c>
      <c r="U1654" s="395">
        <f t="shared" ca="1" si="2402"/>
        <v>0</v>
      </c>
      <c r="V1654" s="395">
        <f t="shared" ca="1" si="2403"/>
        <v>0</v>
      </c>
      <c r="W1654" s="395">
        <f t="shared" ca="1" si="2404"/>
        <v>0</v>
      </c>
      <c r="X1654" s="334"/>
      <c r="Y1654" s="334"/>
      <c r="Z1654" s="334"/>
      <c r="AA1654" s="249"/>
      <c r="AB1654" s="249"/>
    </row>
    <row r="1655" spans="1:28" hidden="1" outlineLevel="1">
      <c r="A1655" s="331">
        <v>16</v>
      </c>
      <c r="B1655" s="309" t="str">
        <f t="shared" ca="1" si="2405"/>
        <v>Depreciated Net Capex 2028</v>
      </c>
      <c r="C1655" s="398"/>
      <c r="D1655" s="398"/>
      <c r="E1655" s="398"/>
      <c r="F1655" s="398"/>
      <c r="G1655" s="398"/>
      <c r="H1655" s="398"/>
      <c r="I1655" s="398"/>
      <c r="J1655" s="398"/>
      <c r="K1655" s="398"/>
      <c r="L1655" s="398"/>
      <c r="M1655" s="398"/>
      <c r="N1655" s="398"/>
      <c r="O1655" s="398"/>
      <c r="P1655" s="398"/>
      <c r="Q1655" s="398"/>
      <c r="R1655" s="399"/>
      <c r="S1655" s="400">
        <f>(S1634*((1+S$11)^0.5)/S$10)</f>
        <v>0</v>
      </c>
      <c r="T1655" s="395">
        <f ca="1">IF(S1679="n/a",S1655,IFERROR(IF((OFFSET($C1655,0,$A1655))&lt;0,
MIN(0,S1655-(OFFSET($C1655,0,$A1655)/(OFFSET($C1650,-$A1654,$A1655)))),
MAX(0,S1655-(OFFSET($C1655,0,$A1655)/(OFFSET($C1650,-$A1654,$A1655))))),0))</f>
        <v>0</v>
      </c>
      <c r="U1655" s="395">
        <f t="shared" ca="1" si="2402"/>
        <v>0</v>
      </c>
      <c r="V1655" s="395">
        <f t="shared" ca="1" si="2403"/>
        <v>0</v>
      </c>
      <c r="W1655" s="395">
        <f t="shared" ca="1" si="2404"/>
        <v>0</v>
      </c>
      <c r="X1655" s="334"/>
      <c r="Y1655" s="334"/>
      <c r="Z1655" s="334"/>
      <c r="AA1655" s="249"/>
      <c r="AB1655" s="249"/>
    </row>
    <row r="1656" spans="1:28" hidden="1" outlineLevel="1">
      <c r="A1656" s="331">
        <v>17</v>
      </c>
      <c r="B1656" s="309" t="str">
        <f t="shared" ca="1" si="2405"/>
        <v>Depreciated Net Capex 2029</v>
      </c>
      <c r="C1656" s="398"/>
      <c r="D1656" s="398"/>
      <c r="E1656" s="398"/>
      <c r="F1656" s="398"/>
      <c r="G1656" s="398"/>
      <c r="H1656" s="398"/>
      <c r="I1656" s="398"/>
      <c r="J1656" s="398"/>
      <c r="K1656" s="398"/>
      <c r="L1656" s="398"/>
      <c r="M1656" s="398"/>
      <c r="N1656" s="398"/>
      <c r="O1656" s="398"/>
      <c r="P1656" s="398"/>
      <c r="Q1656" s="398"/>
      <c r="R1656" s="398"/>
      <c r="S1656" s="399"/>
      <c r="T1656" s="400">
        <f>(T1634*((1+T$11)^0.5)/T$10)</f>
        <v>0</v>
      </c>
      <c r="U1656" s="395">
        <f ca="1">IF(T1680="n/a",T1656,IFERROR(IF((OFFSET($C1656,0,$A1656))&lt;0,
MIN(0,T1656-(OFFSET($C1656,0,$A1656)/(OFFSET($C1651,-$A1655,$A1656)))),
MAX(0,T1656-(OFFSET($C1656,0,$A1656)/(OFFSET($C1651,-$A1655,$A1656))))),0))</f>
        <v>0</v>
      </c>
      <c r="V1656" s="395">
        <f t="shared" ca="1" si="2403"/>
        <v>0</v>
      </c>
      <c r="W1656" s="395">
        <f t="shared" ca="1" si="2404"/>
        <v>0</v>
      </c>
      <c r="X1656" s="334"/>
      <c r="Y1656" s="334"/>
      <c r="Z1656" s="334"/>
      <c r="AA1656" s="249"/>
      <c r="AB1656" s="249"/>
    </row>
    <row r="1657" spans="1:28" hidden="1" outlineLevel="1">
      <c r="A1657" s="331">
        <v>18</v>
      </c>
      <c r="B1657" s="309" t="str">
        <f t="shared" ca="1" si="2405"/>
        <v>Depreciated Net Capex 2030</v>
      </c>
      <c r="C1657" s="398"/>
      <c r="D1657" s="398"/>
      <c r="E1657" s="398"/>
      <c r="F1657" s="398"/>
      <c r="G1657" s="398"/>
      <c r="H1657" s="398"/>
      <c r="I1657" s="398"/>
      <c r="J1657" s="398"/>
      <c r="K1657" s="398"/>
      <c r="L1657" s="398"/>
      <c r="M1657" s="398"/>
      <c r="N1657" s="398"/>
      <c r="O1657" s="398"/>
      <c r="P1657" s="398"/>
      <c r="Q1657" s="398"/>
      <c r="R1657" s="398"/>
      <c r="S1657" s="398"/>
      <c r="T1657" s="399"/>
      <c r="U1657" s="400">
        <f>(U1634*((1+U$11)^0.5)/U$10)</f>
        <v>0</v>
      </c>
      <c r="V1657" s="395">
        <f ca="1">IF(U1681="n/a",U1657,IFERROR(IF((OFFSET($C1657,0,$A1657))&lt;0,
MIN(0,U1657-(OFFSET($C1657,0,$A1657)/(OFFSET($C1652,-$A1656,$A1657)))),
MAX(0,U1657-(OFFSET($C1657,0,$A1657)/(OFFSET($C1652,-$A1656,$A1657))))),0))</f>
        <v>0</v>
      </c>
      <c r="W1657" s="395">
        <f t="shared" ca="1" si="2404"/>
        <v>0</v>
      </c>
      <c r="X1657" s="334"/>
      <c r="Y1657" s="334"/>
      <c r="Z1657" s="334"/>
      <c r="AA1657" s="249"/>
      <c r="AB1657" s="249"/>
    </row>
    <row r="1658" spans="1:28" hidden="1" outlineLevel="1">
      <c r="A1658" s="331">
        <v>19</v>
      </c>
      <c r="B1658" s="309" t="str">
        <f t="shared" ca="1" si="2405"/>
        <v>Depreciated Net Capex 2031</v>
      </c>
      <c r="C1658" s="398"/>
      <c r="D1658" s="398"/>
      <c r="E1658" s="398"/>
      <c r="F1658" s="398"/>
      <c r="G1658" s="398"/>
      <c r="H1658" s="398"/>
      <c r="I1658" s="398"/>
      <c r="J1658" s="398"/>
      <c r="K1658" s="398"/>
      <c r="L1658" s="398"/>
      <c r="M1658" s="398"/>
      <c r="N1658" s="398"/>
      <c r="O1658" s="398"/>
      <c r="P1658" s="398"/>
      <c r="Q1658" s="398"/>
      <c r="R1658" s="398"/>
      <c r="S1658" s="398"/>
      <c r="T1658" s="398"/>
      <c r="U1658" s="399"/>
      <c r="V1658" s="400">
        <f>(V1634*((1+V$11)^0.5)/V$10)</f>
        <v>0</v>
      </c>
      <c r="W1658" s="395">
        <f ca="1">IF(V1682="n/a",V1658,IFERROR(IF((OFFSET($C1658,0,$A1658))&lt;0,
MIN(0,V1658-(OFFSET($C1658,0,$A1658)/(OFFSET($C1653,-$A1657,$A1658)))),
MAX(0,V1658-(OFFSET($C1658,0,$A1658)/(OFFSET($C1653,-$A1657,$A1658))))),0))</f>
        <v>0</v>
      </c>
      <c r="X1658" s="334"/>
      <c r="Y1658" s="334"/>
      <c r="Z1658" s="334"/>
      <c r="AA1658" s="249"/>
      <c r="AB1658" s="249"/>
    </row>
    <row r="1659" spans="1:28" hidden="1" outlineLevel="1">
      <c r="A1659" s="331">
        <v>20</v>
      </c>
      <c r="B1659" s="309" t="str">
        <f ca="1">"Depreciated Net Capex "&amp;OFFSET($C$6,0,A1659)</f>
        <v>Depreciated Net Capex 2032</v>
      </c>
      <c r="C1659" s="398"/>
      <c r="D1659" s="398"/>
      <c r="E1659" s="398"/>
      <c r="F1659" s="398"/>
      <c r="G1659" s="398"/>
      <c r="H1659" s="398"/>
      <c r="I1659" s="398"/>
      <c r="J1659" s="398"/>
      <c r="K1659" s="398"/>
      <c r="L1659" s="398"/>
      <c r="M1659" s="398"/>
      <c r="N1659" s="398"/>
      <c r="O1659" s="398"/>
      <c r="P1659" s="398"/>
      <c r="Q1659" s="398"/>
      <c r="R1659" s="398"/>
      <c r="S1659" s="398"/>
      <c r="T1659" s="398"/>
      <c r="U1659" s="398"/>
      <c r="V1659" s="399"/>
      <c r="W1659" s="395">
        <f>(W1634*((1+W$11)^0.5)/W$10)</f>
        <v>0</v>
      </c>
      <c r="X1659" s="249"/>
      <c r="Y1659" s="249"/>
      <c r="Z1659" s="249"/>
      <c r="AA1659" s="249"/>
      <c r="AB1659" s="249"/>
    </row>
    <row r="1660" spans="1:28" hidden="1" outlineLevel="1">
      <c r="A1660" s="249"/>
      <c r="B1660" s="332"/>
      <c r="C1660" s="395"/>
      <c r="D1660" s="395"/>
      <c r="E1660" s="395"/>
      <c r="F1660" s="395"/>
      <c r="G1660" s="395"/>
      <c r="H1660" s="395"/>
      <c r="I1660" s="395"/>
      <c r="J1660" s="395"/>
      <c r="K1660" s="395"/>
      <c r="L1660" s="395"/>
      <c r="M1660" s="395"/>
      <c r="N1660" s="395"/>
      <c r="O1660" s="395"/>
      <c r="P1660" s="395"/>
      <c r="Q1660" s="395"/>
      <c r="R1660" s="395"/>
      <c r="S1660" s="395"/>
      <c r="T1660" s="395"/>
      <c r="U1660" s="395"/>
      <c r="V1660" s="395"/>
      <c r="W1660" s="395"/>
      <c r="X1660" s="249"/>
      <c r="Y1660" s="249"/>
      <c r="Z1660" s="249"/>
      <c r="AA1660" s="249"/>
      <c r="AB1660" s="249"/>
    </row>
    <row r="1661" spans="1:28" hidden="1" outlineLevel="1">
      <c r="A1661" s="249"/>
      <c r="B1661" s="332"/>
      <c r="C1661" s="395"/>
      <c r="D1661" s="395"/>
      <c r="E1661" s="395"/>
      <c r="F1661" s="395"/>
      <c r="G1661" s="395"/>
      <c r="H1661" s="395"/>
      <c r="I1661" s="395"/>
      <c r="J1661" s="395"/>
      <c r="K1661" s="395"/>
      <c r="L1661" s="395"/>
      <c r="M1661" s="395"/>
      <c r="N1661" s="395"/>
      <c r="O1661" s="395"/>
      <c r="P1661" s="395"/>
      <c r="Q1661" s="395"/>
      <c r="R1661" s="395"/>
      <c r="S1661" s="395"/>
      <c r="T1661" s="395"/>
      <c r="U1661" s="395"/>
      <c r="V1661" s="395"/>
      <c r="W1661" s="395"/>
      <c r="X1661" s="249"/>
      <c r="Y1661" s="249"/>
      <c r="Z1661" s="249"/>
      <c r="AA1661" s="249"/>
      <c r="AB1661" s="249"/>
    </row>
    <row r="1662" spans="1:28" hidden="1" outlineLevel="1">
      <c r="A1662" s="249"/>
      <c r="B1662" s="309" t="s">
        <v>298</v>
      </c>
      <c r="C1662" s="395"/>
      <c r="D1662" s="395">
        <f t="shared" ref="D1662" ca="1" si="2406">IF(C1662="n/a","n/a",IF(AND(C1662&lt;1,D1636=0),0,
IF(D1636=0,C1662-1,
IF(C1662&lt;1,D1637,
(((C1662-1)*(C1638-(C1638/(C1662))))+((D1636/D$10)*D1637))/(D1638)))))</f>
        <v>0</v>
      </c>
      <c r="E1662" s="395">
        <f t="shared" ref="E1662" ca="1" si="2407">IF(D1662="n/a","n/a",IF(AND(D1662&lt;1,E1636=0),0,
IF(E1636=0,D1662-1,
IF(D1662&lt;1,E1637,
(((D1662-1)*(D1638-(D1638/(D1662))))+((E1636/E$10)*E1637))/(E1638)))))</f>
        <v>0</v>
      </c>
      <c r="F1662" s="395">
        <f t="shared" ref="F1662" ca="1" si="2408">IF(E1662="n/a","n/a",IF(AND(E1662&lt;1,F1636=0),0,
IF(F1636=0,E1662-1,
IF(E1662&lt;1,F1637,
(((E1662-1)*(E1638-(E1638/(E1662))))+((F1636/F$10)*F1637))/(F1638)))))</f>
        <v>0</v>
      </c>
      <c r="G1662" s="395">
        <f t="shared" ref="G1662" ca="1" si="2409">IF(F1662="n/a","n/a",IF(AND(F1662&lt;1,G1636=0),0,
IF(G1636=0,F1662-1,
IF(F1662&lt;1,G1637,
(((F1662-1)*(F1638-(F1638/(F1662))))+((G1636/G$10)*G1637))/(G1638)))))</f>
        <v>0</v>
      </c>
      <c r="H1662" s="395">
        <f ca="1">IF(G1662="n/a","n/a",IF(AND(G1662&lt;1,H1636=0),0,
IF(H1636=0,G1662-1,
IF(G1662&lt;1,H1637,
(((G1662-1)*(G1638-(G1638/(G1662))))+((H1636/H$10)*H1637))/(H1638)))))</f>
        <v>0</v>
      </c>
      <c r="I1662" s="395">
        <f t="shared" ref="I1662" ca="1" si="2410">IF(H1662="n/a","n/a",IF(AND(H1662&lt;1,I1636=0),0,
IF(I1636=0,H1662-1,
IF(H1662&lt;1,I1637,
(((H1662-1)*(H1638-(H1638/(H1662))))+((I1636/I$10)*I1637))/(I1638)))))</f>
        <v>0</v>
      </c>
      <c r="J1662" s="395">
        <f t="shared" ref="J1662" ca="1" si="2411">IF(I1662="n/a","n/a",IF(AND(I1662&lt;1,J1636=0),0,
IF(J1636=0,I1662-1,
IF(I1662&lt;1,J1637,
(((I1662-1)*(I1638-(I1638/(I1662))))+((J1636/J$10)*J1637))/(J1638)))))</f>
        <v>0</v>
      </c>
      <c r="K1662" s="395">
        <f t="shared" ref="K1662" ca="1" si="2412">IF(J1662="n/a","n/a",IF(AND(J1662&lt;1,K1636=0),0,
IF(K1636=0,J1662-1,
IF(J1662&lt;1,K1637,
(((J1662-1)*(J1638-(J1638/(J1662))))+((K1636/K$10)*K1637))/(K1638)))))</f>
        <v>0</v>
      </c>
      <c r="L1662" s="395">
        <f t="shared" ref="L1662" ca="1" si="2413">IF(K1662="n/a","n/a",IF(AND(K1662&lt;1,L1636=0),0,
IF(L1636=0,K1662-1,
IF(K1662&lt;1,L1637,
(((K1662-1)*(K1638-(K1638/(K1662))))+((L1636/L$10)*L1637))/(L1638)))))</f>
        <v>0</v>
      </c>
      <c r="M1662" s="395">
        <f t="shared" ref="M1662" ca="1" si="2414">IF(L1662="n/a","n/a",IF(AND(L1662&lt;1,M1636=0),0,
IF(M1636=0,L1662-1,
IF(L1662&lt;1,M1637,
(((L1662-1)*(L1638-(L1638/(L1662))))+((M1636/M$10)*M1637))/(M1638)))))</f>
        <v>0</v>
      </c>
      <c r="N1662" s="395">
        <f t="shared" ref="N1662" ca="1" si="2415">IF(M1662="n/a","n/a",IF(AND(M1662&lt;1,N1636=0),0,
IF(N1636=0,M1662-1,
IF(M1662&lt;1,N1637,
(((M1662-1)*(M1638-(M1638/(M1662))))+((N1636/N$10)*N1637))/(N1638)))))</f>
        <v>0</v>
      </c>
      <c r="O1662" s="395">
        <f t="shared" ref="O1662" ca="1" si="2416">IF(N1662="n/a","n/a",IF(AND(N1662&lt;1,O1636=0),0,
IF(O1636=0,N1662-1,
IF(N1662&lt;1,O1637,
(((N1662-1)*(N1638-(N1638/(N1662))))+((O1636/O$10)*O1637))/(O1638)))))</f>
        <v>0</v>
      </c>
      <c r="P1662" s="395">
        <f t="shared" ref="P1662" ca="1" si="2417">IF(O1662="n/a","n/a",IF(AND(O1662&lt;1,P1636=0),0,
IF(P1636=0,O1662-1,
IF(O1662&lt;1,P1637,
(((O1662-1)*(O1638-(O1638/(O1662))))+((P1636/P$10)*P1637))/(P1638)))))</f>
        <v>0</v>
      </c>
      <c r="Q1662" s="395">
        <f t="shared" ref="Q1662" ca="1" si="2418">IF(P1662="n/a","n/a",IF(AND(P1662&lt;1,Q1636=0),0,
IF(Q1636=0,P1662-1,
IF(P1662&lt;1,Q1637,
(((P1662-1)*(P1638-(P1638/(P1662))))+((Q1636/Q$10)*Q1637))/(Q1638)))))</f>
        <v>0</v>
      </c>
      <c r="R1662" s="395">
        <f t="shared" ref="R1662" ca="1" si="2419">IF(Q1662="n/a","n/a",IF(AND(Q1662&lt;1,R1636=0),0,
IF(R1636=0,Q1662-1,
IF(Q1662&lt;1,R1637,
(((Q1662-1)*(Q1638-(Q1638/(Q1662))))+((R1636/R$10)*R1637))/(R1638)))))</f>
        <v>0</v>
      </c>
      <c r="S1662" s="395">
        <f t="shared" ref="S1662" ca="1" si="2420">IF(R1662="n/a","n/a",IF(AND(R1662&lt;1,S1636=0),0,
IF(S1636=0,R1662-1,
IF(R1662&lt;1,S1637,
(((R1662-1)*(R1638-(R1638/(R1662))))+((S1636/S$10)*S1637))/(S1638)))))</f>
        <v>0</v>
      </c>
      <c r="T1662" s="395">
        <f t="shared" ref="T1662" ca="1" si="2421">IF(S1662="n/a","n/a",IF(AND(S1662&lt;1,T1636=0),0,
IF(T1636=0,S1662-1,
IF(S1662&lt;1,T1637,
(((S1662-1)*(S1638-(S1638/(S1662))))+((T1636/T$10)*T1637))/(T1638)))))</f>
        <v>0</v>
      </c>
      <c r="U1662" s="395">
        <f t="shared" ref="U1662" ca="1" si="2422">IF(T1662="n/a","n/a",IF(AND(T1662&lt;1,U1636=0),0,
IF(U1636=0,T1662-1,
IF(T1662&lt;1,U1637,
(((T1662-1)*(T1638-(T1638/(T1662))))+((U1636/U$10)*U1637))/(U1638)))))</f>
        <v>0</v>
      </c>
      <c r="V1662" s="395">
        <f t="shared" ref="V1662" ca="1" si="2423">IF(U1662="n/a","n/a",IF(AND(U1662&lt;1,V1636=0),0,
IF(V1636=0,U1662-1,
IF(U1662&lt;1,V1637,
(((U1662-1)*(U1638-(U1638/(U1662))))+((V1636/V$10)*V1637))/(V1638)))))</f>
        <v>0</v>
      </c>
      <c r="W1662" s="395">
        <f t="shared" ref="W1662" ca="1" si="2424">IF(V1662="n/a","n/a",IF(AND(V1662&lt;1,W1636=0),0,
IF(W1636=0,V1662-1,
IF(V1662&lt;1,W1637,
(((V1662-1)*(V1638-(V1638/(V1662))))+((W1636/W$10)*W1637))/(W1638)))))</f>
        <v>0</v>
      </c>
      <c r="X1662" s="249"/>
      <c r="Y1662" s="249"/>
      <c r="Z1662" s="249"/>
      <c r="AA1662" s="249"/>
      <c r="AB1662" s="249"/>
    </row>
    <row r="1663" spans="1:28" hidden="1" outlineLevel="1">
      <c r="A1663" s="249"/>
      <c r="B1663" s="309" t="s">
        <v>191</v>
      </c>
      <c r="C1663" s="395">
        <f ca="1">C1635</f>
        <v>0</v>
      </c>
      <c r="D1663" s="395">
        <f t="shared" ref="D1663" ca="1" si="2425">IF(C1663="n/a","n/a",MAX(0,C1663-1))</f>
        <v>0</v>
      </c>
      <c r="E1663" s="395">
        <f t="shared" ref="E1663:E1664" ca="1" si="2426">IF(D1663="n/a","n/a",MAX(0,D1663-1))</f>
        <v>0</v>
      </c>
      <c r="F1663" s="395">
        <f t="shared" ref="F1663:F1665" ca="1" si="2427">IF(E1663="n/a","n/a",MAX(0,E1663-1))</f>
        <v>0</v>
      </c>
      <c r="G1663" s="395">
        <f t="shared" ref="G1663:G1666" ca="1" si="2428">IF(F1663="n/a","n/a",MAX(0,F1663-1))</f>
        <v>0</v>
      </c>
      <c r="H1663" s="395">
        <f t="shared" ref="H1663:H1667" ca="1" si="2429">IF(G1663="n/a","n/a",MAX(0,G1663-1))</f>
        <v>0</v>
      </c>
      <c r="I1663" s="395">
        <f t="shared" ref="I1663:I1668" ca="1" si="2430">IF(H1663="n/a","n/a",MAX(0,H1663-1))</f>
        <v>0</v>
      </c>
      <c r="J1663" s="395">
        <f t="shared" ref="J1663:J1669" ca="1" si="2431">IF(I1663="n/a","n/a",MAX(0,I1663-1))</f>
        <v>0</v>
      </c>
      <c r="K1663" s="395">
        <f t="shared" ref="K1663:K1670" ca="1" si="2432">IF(J1663="n/a","n/a",MAX(0,J1663-1))</f>
        <v>0</v>
      </c>
      <c r="L1663" s="395">
        <f t="shared" ref="L1663:L1671" ca="1" si="2433">IF(K1663="n/a","n/a",MAX(0,K1663-1))</f>
        <v>0</v>
      </c>
      <c r="M1663" s="395">
        <f t="shared" ref="M1663:M1672" ca="1" si="2434">IF(L1663="n/a","n/a",MAX(0,L1663-1))</f>
        <v>0</v>
      </c>
      <c r="N1663" s="395">
        <f t="shared" ref="N1663:N1673" ca="1" si="2435">IF(M1663="n/a","n/a",MAX(0,M1663-1))</f>
        <v>0</v>
      </c>
      <c r="O1663" s="395">
        <f t="shared" ref="O1663:O1674" ca="1" si="2436">IF(N1663="n/a","n/a",MAX(0,N1663-1))</f>
        <v>0</v>
      </c>
      <c r="P1663" s="395">
        <f t="shared" ref="P1663:P1675" ca="1" si="2437">IF(O1663="n/a","n/a",MAX(0,O1663-1))</f>
        <v>0</v>
      </c>
      <c r="Q1663" s="395">
        <f t="shared" ref="Q1663:Q1676" ca="1" si="2438">IF(P1663="n/a","n/a",MAX(0,P1663-1))</f>
        <v>0</v>
      </c>
      <c r="R1663" s="395">
        <f t="shared" ref="R1663:R1677" ca="1" si="2439">IF(Q1663="n/a","n/a",MAX(0,Q1663-1))</f>
        <v>0</v>
      </c>
      <c r="S1663" s="395">
        <f t="shared" ref="S1663:S1678" ca="1" si="2440">IF(R1663="n/a","n/a",MAX(0,R1663-1))</f>
        <v>0</v>
      </c>
      <c r="T1663" s="395">
        <f t="shared" ref="T1663:T1679" ca="1" si="2441">IF(S1663="n/a","n/a",MAX(0,S1663-1))</f>
        <v>0</v>
      </c>
      <c r="U1663" s="395">
        <f t="shared" ref="U1663:U1680" ca="1" si="2442">IF(T1663="n/a","n/a",MAX(0,T1663-1))</f>
        <v>0</v>
      </c>
      <c r="V1663" s="395">
        <f t="shared" ref="V1663:V1681" ca="1" si="2443">IF(U1663="n/a","n/a",MAX(0,U1663-1))</f>
        <v>0</v>
      </c>
      <c r="W1663" s="395">
        <f t="shared" ref="W1663:W1681" ca="1" si="2444">IF(V1663="n/a","n/a",MAX(0,V1663-1))</f>
        <v>0</v>
      </c>
      <c r="X1663" s="249"/>
      <c r="Y1663" s="249"/>
      <c r="Z1663" s="249"/>
      <c r="AA1663" s="249"/>
      <c r="AB1663" s="249"/>
    </row>
    <row r="1664" spans="1:28" hidden="1" outlineLevel="1">
      <c r="A1664" s="249"/>
      <c r="B1664" s="309" t="str">
        <f t="shared" ref="B1664:B1683" ca="1" si="2445">"RL Capex "&amp;OFFSET($C$6,0,A1640)</f>
        <v>RL Capex 2013</v>
      </c>
      <c r="C1664" s="396"/>
      <c r="D1664" s="400">
        <f ca="1">D1635</f>
        <v>0</v>
      </c>
      <c r="E1664" s="395">
        <f t="shared" ca="1" si="2426"/>
        <v>0</v>
      </c>
      <c r="F1664" s="395">
        <f t="shared" ca="1" si="2427"/>
        <v>0</v>
      </c>
      <c r="G1664" s="395">
        <f t="shared" ca="1" si="2428"/>
        <v>0</v>
      </c>
      <c r="H1664" s="395">
        <f t="shared" ca="1" si="2429"/>
        <v>0</v>
      </c>
      <c r="I1664" s="395">
        <f t="shared" ca="1" si="2430"/>
        <v>0</v>
      </c>
      <c r="J1664" s="395">
        <f t="shared" ca="1" si="2431"/>
        <v>0</v>
      </c>
      <c r="K1664" s="395">
        <f t="shared" ca="1" si="2432"/>
        <v>0</v>
      </c>
      <c r="L1664" s="395">
        <f t="shared" ca="1" si="2433"/>
        <v>0</v>
      </c>
      <c r="M1664" s="395">
        <f t="shared" ca="1" si="2434"/>
        <v>0</v>
      </c>
      <c r="N1664" s="395">
        <f t="shared" ca="1" si="2435"/>
        <v>0</v>
      </c>
      <c r="O1664" s="395">
        <f t="shared" ca="1" si="2436"/>
        <v>0</v>
      </c>
      <c r="P1664" s="395">
        <f t="shared" ca="1" si="2437"/>
        <v>0</v>
      </c>
      <c r="Q1664" s="395">
        <f t="shared" ca="1" si="2438"/>
        <v>0</v>
      </c>
      <c r="R1664" s="395">
        <f t="shared" ca="1" si="2439"/>
        <v>0</v>
      </c>
      <c r="S1664" s="395">
        <f t="shared" ca="1" si="2440"/>
        <v>0</v>
      </c>
      <c r="T1664" s="395">
        <f t="shared" ca="1" si="2441"/>
        <v>0</v>
      </c>
      <c r="U1664" s="395">
        <f t="shared" ca="1" si="2442"/>
        <v>0</v>
      </c>
      <c r="V1664" s="395">
        <f t="shared" ca="1" si="2443"/>
        <v>0</v>
      </c>
      <c r="W1664" s="395">
        <f t="shared" ca="1" si="2444"/>
        <v>0</v>
      </c>
      <c r="X1664" s="249"/>
      <c r="Y1664" s="249"/>
      <c r="Z1664" s="249"/>
      <c r="AA1664" s="249"/>
      <c r="AB1664" s="249"/>
    </row>
    <row r="1665" spans="1:28" hidden="1" outlineLevel="1">
      <c r="A1665" s="249"/>
      <c r="B1665" s="309" t="str">
        <f t="shared" ca="1" si="2445"/>
        <v>RL Capex 2014</v>
      </c>
      <c r="C1665" s="401"/>
      <c r="D1665" s="396"/>
      <c r="E1665" s="400">
        <f ca="1">E1635</f>
        <v>0</v>
      </c>
      <c r="F1665" s="395">
        <f t="shared" ca="1" si="2427"/>
        <v>0</v>
      </c>
      <c r="G1665" s="395">
        <f t="shared" ca="1" si="2428"/>
        <v>0</v>
      </c>
      <c r="H1665" s="395">
        <f t="shared" ca="1" si="2429"/>
        <v>0</v>
      </c>
      <c r="I1665" s="395">
        <f t="shared" ca="1" si="2430"/>
        <v>0</v>
      </c>
      <c r="J1665" s="395">
        <f t="shared" ca="1" si="2431"/>
        <v>0</v>
      </c>
      <c r="K1665" s="395">
        <f t="shared" ca="1" si="2432"/>
        <v>0</v>
      </c>
      <c r="L1665" s="395">
        <f t="shared" ca="1" si="2433"/>
        <v>0</v>
      </c>
      <c r="M1665" s="395">
        <f t="shared" ca="1" si="2434"/>
        <v>0</v>
      </c>
      <c r="N1665" s="395">
        <f t="shared" ca="1" si="2435"/>
        <v>0</v>
      </c>
      <c r="O1665" s="395">
        <f t="shared" ca="1" si="2436"/>
        <v>0</v>
      </c>
      <c r="P1665" s="395">
        <f t="shared" ca="1" si="2437"/>
        <v>0</v>
      </c>
      <c r="Q1665" s="395">
        <f t="shared" ca="1" si="2438"/>
        <v>0</v>
      </c>
      <c r="R1665" s="395">
        <f t="shared" ca="1" si="2439"/>
        <v>0</v>
      </c>
      <c r="S1665" s="395">
        <f t="shared" ca="1" si="2440"/>
        <v>0</v>
      </c>
      <c r="T1665" s="395">
        <f t="shared" ca="1" si="2441"/>
        <v>0</v>
      </c>
      <c r="U1665" s="395">
        <f t="shared" ca="1" si="2442"/>
        <v>0</v>
      </c>
      <c r="V1665" s="395">
        <f t="shared" ca="1" si="2443"/>
        <v>0</v>
      </c>
      <c r="W1665" s="395">
        <f t="shared" ca="1" si="2444"/>
        <v>0</v>
      </c>
      <c r="X1665" s="249"/>
      <c r="Y1665" s="249"/>
      <c r="Z1665" s="249"/>
      <c r="AA1665" s="249"/>
      <c r="AB1665" s="249"/>
    </row>
    <row r="1666" spans="1:28" hidden="1" outlineLevel="1">
      <c r="A1666" s="249"/>
      <c r="B1666" s="309" t="str">
        <f t="shared" ca="1" si="2445"/>
        <v>RL Capex 2015</v>
      </c>
      <c r="C1666" s="401"/>
      <c r="D1666" s="401"/>
      <c r="E1666" s="396"/>
      <c r="F1666" s="400">
        <f ca="1">F1635</f>
        <v>0</v>
      </c>
      <c r="G1666" s="395">
        <f t="shared" ca="1" si="2428"/>
        <v>0</v>
      </c>
      <c r="H1666" s="395">
        <f t="shared" ca="1" si="2429"/>
        <v>0</v>
      </c>
      <c r="I1666" s="395">
        <f t="shared" ca="1" si="2430"/>
        <v>0</v>
      </c>
      <c r="J1666" s="395">
        <f t="shared" ca="1" si="2431"/>
        <v>0</v>
      </c>
      <c r="K1666" s="395">
        <f t="shared" ca="1" si="2432"/>
        <v>0</v>
      </c>
      <c r="L1666" s="395">
        <f t="shared" ca="1" si="2433"/>
        <v>0</v>
      </c>
      <c r="M1666" s="395">
        <f t="shared" ca="1" si="2434"/>
        <v>0</v>
      </c>
      <c r="N1666" s="395">
        <f t="shared" ca="1" si="2435"/>
        <v>0</v>
      </c>
      <c r="O1666" s="395">
        <f t="shared" ca="1" si="2436"/>
        <v>0</v>
      </c>
      <c r="P1666" s="395">
        <f t="shared" ca="1" si="2437"/>
        <v>0</v>
      </c>
      <c r="Q1666" s="395">
        <f t="shared" ca="1" si="2438"/>
        <v>0</v>
      </c>
      <c r="R1666" s="395">
        <f t="shared" ca="1" si="2439"/>
        <v>0</v>
      </c>
      <c r="S1666" s="395">
        <f t="shared" ca="1" si="2440"/>
        <v>0</v>
      </c>
      <c r="T1666" s="395">
        <f t="shared" ca="1" si="2441"/>
        <v>0</v>
      </c>
      <c r="U1666" s="395">
        <f t="shared" ca="1" si="2442"/>
        <v>0</v>
      </c>
      <c r="V1666" s="395">
        <f t="shared" ca="1" si="2443"/>
        <v>0</v>
      </c>
      <c r="W1666" s="395">
        <f t="shared" ca="1" si="2444"/>
        <v>0</v>
      </c>
      <c r="X1666" s="249"/>
      <c r="Y1666" s="249"/>
      <c r="Z1666" s="249"/>
      <c r="AA1666" s="249"/>
      <c r="AB1666" s="249"/>
    </row>
    <row r="1667" spans="1:28" hidden="1" outlineLevel="1">
      <c r="A1667" s="249"/>
      <c r="B1667" s="309" t="str">
        <f t="shared" ca="1" si="2445"/>
        <v>RL Capex 2016</v>
      </c>
      <c r="C1667" s="401"/>
      <c r="D1667" s="401"/>
      <c r="E1667" s="401"/>
      <c r="F1667" s="396"/>
      <c r="G1667" s="400">
        <f ca="1">G1635</f>
        <v>0</v>
      </c>
      <c r="H1667" s="395">
        <f t="shared" ca="1" si="2429"/>
        <v>0</v>
      </c>
      <c r="I1667" s="395">
        <f t="shared" ca="1" si="2430"/>
        <v>0</v>
      </c>
      <c r="J1667" s="395">
        <f t="shared" ca="1" si="2431"/>
        <v>0</v>
      </c>
      <c r="K1667" s="395">
        <f t="shared" ca="1" si="2432"/>
        <v>0</v>
      </c>
      <c r="L1667" s="395">
        <f t="shared" ca="1" si="2433"/>
        <v>0</v>
      </c>
      <c r="M1667" s="395">
        <f t="shared" ca="1" si="2434"/>
        <v>0</v>
      </c>
      <c r="N1667" s="395">
        <f t="shared" ca="1" si="2435"/>
        <v>0</v>
      </c>
      <c r="O1667" s="395">
        <f t="shared" ca="1" si="2436"/>
        <v>0</v>
      </c>
      <c r="P1667" s="395">
        <f t="shared" ca="1" si="2437"/>
        <v>0</v>
      </c>
      <c r="Q1667" s="395">
        <f t="shared" ca="1" si="2438"/>
        <v>0</v>
      </c>
      <c r="R1667" s="395">
        <f t="shared" ca="1" si="2439"/>
        <v>0</v>
      </c>
      <c r="S1667" s="395">
        <f t="shared" ca="1" si="2440"/>
        <v>0</v>
      </c>
      <c r="T1667" s="395">
        <f t="shared" ca="1" si="2441"/>
        <v>0</v>
      </c>
      <c r="U1667" s="395">
        <f t="shared" ca="1" si="2442"/>
        <v>0</v>
      </c>
      <c r="V1667" s="395">
        <f t="shared" ca="1" si="2443"/>
        <v>0</v>
      </c>
      <c r="W1667" s="395">
        <f t="shared" ca="1" si="2444"/>
        <v>0</v>
      </c>
      <c r="X1667" s="249"/>
      <c r="Y1667" s="249"/>
      <c r="Z1667" s="249"/>
      <c r="AA1667" s="249"/>
      <c r="AB1667" s="249"/>
    </row>
    <row r="1668" spans="1:28" hidden="1" outlineLevel="1">
      <c r="A1668" s="249"/>
      <c r="B1668" s="309" t="str">
        <f t="shared" ca="1" si="2445"/>
        <v>RL Capex 2017</v>
      </c>
      <c r="C1668" s="401"/>
      <c r="D1668" s="401"/>
      <c r="E1668" s="401"/>
      <c r="F1668" s="401"/>
      <c r="G1668" s="396"/>
      <c r="H1668" s="400">
        <f ca="1">H1635</f>
        <v>0</v>
      </c>
      <c r="I1668" s="395">
        <f t="shared" ca="1" si="2430"/>
        <v>0</v>
      </c>
      <c r="J1668" s="395">
        <f t="shared" ca="1" si="2431"/>
        <v>0</v>
      </c>
      <c r="K1668" s="395">
        <f t="shared" ca="1" si="2432"/>
        <v>0</v>
      </c>
      <c r="L1668" s="395">
        <f t="shared" ca="1" si="2433"/>
        <v>0</v>
      </c>
      <c r="M1668" s="395">
        <f t="shared" ca="1" si="2434"/>
        <v>0</v>
      </c>
      <c r="N1668" s="395">
        <f t="shared" ca="1" si="2435"/>
        <v>0</v>
      </c>
      <c r="O1668" s="395">
        <f t="shared" ca="1" si="2436"/>
        <v>0</v>
      </c>
      <c r="P1668" s="395">
        <f t="shared" ca="1" si="2437"/>
        <v>0</v>
      </c>
      <c r="Q1668" s="395">
        <f t="shared" ca="1" si="2438"/>
        <v>0</v>
      </c>
      <c r="R1668" s="395">
        <f t="shared" ca="1" si="2439"/>
        <v>0</v>
      </c>
      <c r="S1668" s="395">
        <f t="shared" ca="1" si="2440"/>
        <v>0</v>
      </c>
      <c r="T1668" s="395">
        <f t="shared" ca="1" si="2441"/>
        <v>0</v>
      </c>
      <c r="U1668" s="395">
        <f t="shared" ca="1" si="2442"/>
        <v>0</v>
      </c>
      <c r="V1668" s="395">
        <f t="shared" ca="1" si="2443"/>
        <v>0</v>
      </c>
      <c r="W1668" s="395">
        <f t="shared" ca="1" si="2444"/>
        <v>0</v>
      </c>
      <c r="X1668" s="249"/>
      <c r="Y1668" s="249"/>
      <c r="Z1668" s="249"/>
      <c r="AA1668" s="249"/>
      <c r="AB1668" s="249"/>
    </row>
    <row r="1669" spans="1:28" hidden="1" outlineLevel="1">
      <c r="A1669" s="249"/>
      <c r="B1669" s="309" t="str">
        <f t="shared" ca="1" si="2445"/>
        <v>RL Capex 2018</v>
      </c>
      <c r="C1669" s="401"/>
      <c r="D1669" s="401"/>
      <c r="E1669" s="401"/>
      <c r="F1669" s="401"/>
      <c r="G1669" s="401"/>
      <c r="H1669" s="396"/>
      <c r="I1669" s="400">
        <f ca="1">I1635</f>
        <v>0</v>
      </c>
      <c r="J1669" s="395">
        <f t="shared" ca="1" si="2431"/>
        <v>0</v>
      </c>
      <c r="K1669" s="395">
        <f t="shared" ca="1" si="2432"/>
        <v>0</v>
      </c>
      <c r="L1669" s="395">
        <f t="shared" ca="1" si="2433"/>
        <v>0</v>
      </c>
      <c r="M1669" s="395">
        <f t="shared" ca="1" si="2434"/>
        <v>0</v>
      </c>
      <c r="N1669" s="395">
        <f t="shared" ca="1" si="2435"/>
        <v>0</v>
      </c>
      <c r="O1669" s="395">
        <f t="shared" ca="1" si="2436"/>
        <v>0</v>
      </c>
      <c r="P1669" s="395">
        <f t="shared" ca="1" si="2437"/>
        <v>0</v>
      </c>
      <c r="Q1669" s="395">
        <f t="shared" ca="1" si="2438"/>
        <v>0</v>
      </c>
      <c r="R1669" s="395">
        <f t="shared" ca="1" si="2439"/>
        <v>0</v>
      </c>
      <c r="S1669" s="395">
        <f t="shared" ca="1" si="2440"/>
        <v>0</v>
      </c>
      <c r="T1669" s="395">
        <f t="shared" ca="1" si="2441"/>
        <v>0</v>
      </c>
      <c r="U1669" s="395">
        <f t="shared" ca="1" si="2442"/>
        <v>0</v>
      </c>
      <c r="V1669" s="395">
        <f t="shared" ca="1" si="2443"/>
        <v>0</v>
      </c>
      <c r="W1669" s="395">
        <f t="shared" ca="1" si="2444"/>
        <v>0</v>
      </c>
      <c r="X1669" s="249"/>
      <c r="Y1669" s="249"/>
      <c r="Z1669" s="249"/>
      <c r="AA1669" s="249"/>
      <c r="AB1669" s="249"/>
    </row>
    <row r="1670" spans="1:28" hidden="1" outlineLevel="1">
      <c r="A1670" s="249"/>
      <c r="B1670" s="309" t="str">
        <f t="shared" ca="1" si="2445"/>
        <v>RL Capex 2019</v>
      </c>
      <c r="C1670" s="401"/>
      <c r="D1670" s="401"/>
      <c r="E1670" s="401"/>
      <c r="F1670" s="401"/>
      <c r="G1670" s="401"/>
      <c r="H1670" s="401"/>
      <c r="I1670" s="396"/>
      <c r="J1670" s="400">
        <f ca="1">J1635</f>
        <v>0</v>
      </c>
      <c r="K1670" s="395">
        <f t="shared" ca="1" si="2432"/>
        <v>0</v>
      </c>
      <c r="L1670" s="395">
        <f t="shared" ca="1" si="2433"/>
        <v>0</v>
      </c>
      <c r="M1670" s="395">
        <f t="shared" ca="1" si="2434"/>
        <v>0</v>
      </c>
      <c r="N1670" s="395">
        <f t="shared" ca="1" si="2435"/>
        <v>0</v>
      </c>
      <c r="O1670" s="395">
        <f t="shared" ca="1" si="2436"/>
        <v>0</v>
      </c>
      <c r="P1670" s="395">
        <f t="shared" ca="1" si="2437"/>
        <v>0</v>
      </c>
      <c r="Q1670" s="395">
        <f t="shared" ca="1" si="2438"/>
        <v>0</v>
      </c>
      <c r="R1670" s="395">
        <f t="shared" ca="1" si="2439"/>
        <v>0</v>
      </c>
      <c r="S1670" s="395">
        <f t="shared" ca="1" si="2440"/>
        <v>0</v>
      </c>
      <c r="T1670" s="395">
        <f t="shared" ca="1" si="2441"/>
        <v>0</v>
      </c>
      <c r="U1670" s="395">
        <f t="shared" ca="1" si="2442"/>
        <v>0</v>
      </c>
      <c r="V1670" s="395">
        <f t="shared" ca="1" si="2443"/>
        <v>0</v>
      </c>
      <c r="W1670" s="395">
        <f t="shared" ca="1" si="2444"/>
        <v>0</v>
      </c>
      <c r="X1670" s="249"/>
      <c r="Y1670" s="249"/>
      <c r="Z1670" s="249"/>
      <c r="AA1670" s="249"/>
      <c r="AB1670" s="249"/>
    </row>
    <row r="1671" spans="1:28" hidden="1" outlineLevel="1">
      <c r="A1671" s="249"/>
      <c r="B1671" s="309" t="str">
        <f t="shared" ca="1" si="2445"/>
        <v>RL Capex 2020</v>
      </c>
      <c r="C1671" s="401"/>
      <c r="D1671" s="401"/>
      <c r="E1671" s="401"/>
      <c r="F1671" s="401"/>
      <c r="G1671" s="401"/>
      <c r="H1671" s="401"/>
      <c r="I1671" s="401"/>
      <c r="J1671" s="396"/>
      <c r="K1671" s="400">
        <f ca="1">K1635</f>
        <v>0</v>
      </c>
      <c r="L1671" s="395">
        <f t="shared" ca="1" si="2433"/>
        <v>0</v>
      </c>
      <c r="M1671" s="395">
        <f t="shared" ca="1" si="2434"/>
        <v>0</v>
      </c>
      <c r="N1671" s="395">
        <f t="shared" ca="1" si="2435"/>
        <v>0</v>
      </c>
      <c r="O1671" s="395">
        <f t="shared" ca="1" si="2436"/>
        <v>0</v>
      </c>
      <c r="P1671" s="395">
        <f t="shared" ca="1" si="2437"/>
        <v>0</v>
      </c>
      <c r="Q1671" s="395">
        <f t="shared" ca="1" si="2438"/>
        <v>0</v>
      </c>
      <c r="R1671" s="395">
        <f t="shared" ca="1" si="2439"/>
        <v>0</v>
      </c>
      <c r="S1671" s="395">
        <f t="shared" ca="1" si="2440"/>
        <v>0</v>
      </c>
      <c r="T1671" s="395">
        <f t="shared" ca="1" si="2441"/>
        <v>0</v>
      </c>
      <c r="U1671" s="395">
        <f t="shared" ca="1" si="2442"/>
        <v>0</v>
      </c>
      <c r="V1671" s="395">
        <f t="shared" ca="1" si="2443"/>
        <v>0</v>
      </c>
      <c r="W1671" s="395">
        <f t="shared" ca="1" si="2444"/>
        <v>0</v>
      </c>
      <c r="X1671" s="249"/>
      <c r="Y1671" s="249"/>
      <c r="Z1671" s="249"/>
      <c r="AA1671" s="249"/>
      <c r="AB1671" s="249"/>
    </row>
    <row r="1672" spans="1:28" hidden="1" outlineLevel="1">
      <c r="A1672" s="249"/>
      <c r="B1672" s="309" t="str">
        <f t="shared" ca="1" si="2445"/>
        <v>RL Capex 2021</v>
      </c>
      <c r="C1672" s="401"/>
      <c r="D1672" s="401"/>
      <c r="E1672" s="401"/>
      <c r="F1672" s="401"/>
      <c r="G1672" s="401"/>
      <c r="H1672" s="401"/>
      <c r="I1672" s="401"/>
      <c r="J1672" s="401"/>
      <c r="K1672" s="396"/>
      <c r="L1672" s="400">
        <f ca="1">L1635</f>
        <v>0</v>
      </c>
      <c r="M1672" s="395">
        <f t="shared" ca="1" si="2434"/>
        <v>0</v>
      </c>
      <c r="N1672" s="395">
        <f t="shared" ca="1" si="2435"/>
        <v>0</v>
      </c>
      <c r="O1672" s="395">
        <f t="shared" ca="1" si="2436"/>
        <v>0</v>
      </c>
      <c r="P1672" s="395">
        <f t="shared" ca="1" si="2437"/>
        <v>0</v>
      </c>
      <c r="Q1672" s="395">
        <f t="shared" ca="1" si="2438"/>
        <v>0</v>
      </c>
      <c r="R1672" s="395">
        <f t="shared" ca="1" si="2439"/>
        <v>0</v>
      </c>
      <c r="S1672" s="395">
        <f t="shared" ca="1" si="2440"/>
        <v>0</v>
      </c>
      <c r="T1672" s="395">
        <f t="shared" ca="1" si="2441"/>
        <v>0</v>
      </c>
      <c r="U1672" s="395">
        <f t="shared" ca="1" si="2442"/>
        <v>0</v>
      </c>
      <c r="V1672" s="395">
        <f t="shared" ca="1" si="2443"/>
        <v>0</v>
      </c>
      <c r="W1672" s="395">
        <f t="shared" ca="1" si="2444"/>
        <v>0</v>
      </c>
      <c r="X1672" s="249"/>
      <c r="Y1672" s="249"/>
      <c r="Z1672" s="249"/>
      <c r="AA1672" s="249"/>
      <c r="AB1672" s="249"/>
    </row>
    <row r="1673" spans="1:28" hidden="1" outlineLevel="1">
      <c r="A1673" s="249"/>
      <c r="B1673" s="309" t="str">
        <f t="shared" ca="1" si="2445"/>
        <v>RL Capex 2022</v>
      </c>
      <c r="C1673" s="401"/>
      <c r="D1673" s="401"/>
      <c r="E1673" s="401"/>
      <c r="F1673" s="401"/>
      <c r="G1673" s="401"/>
      <c r="H1673" s="401"/>
      <c r="I1673" s="401"/>
      <c r="J1673" s="401"/>
      <c r="K1673" s="401"/>
      <c r="L1673" s="396"/>
      <c r="M1673" s="400">
        <f ca="1">M1635</f>
        <v>0</v>
      </c>
      <c r="N1673" s="395">
        <f t="shared" ca="1" si="2435"/>
        <v>0</v>
      </c>
      <c r="O1673" s="395">
        <f t="shared" ca="1" si="2436"/>
        <v>0</v>
      </c>
      <c r="P1673" s="395">
        <f t="shared" ca="1" si="2437"/>
        <v>0</v>
      </c>
      <c r="Q1673" s="395">
        <f t="shared" ca="1" si="2438"/>
        <v>0</v>
      </c>
      <c r="R1673" s="395">
        <f t="shared" ca="1" si="2439"/>
        <v>0</v>
      </c>
      <c r="S1673" s="395">
        <f t="shared" ca="1" si="2440"/>
        <v>0</v>
      </c>
      <c r="T1673" s="395">
        <f t="shared" ca="1" si="2441"/>
        <v>0</v>
      </c>
      <c r="U1673" s="395">
        <f t="shared" ca="1" si="2442"/>
        <v>0</v>
      </c>
      <c r="V1673" s="395">
        <f t="shared" ca="1" si="2443"/>
        <v>0</v>
      </c>
      <c r="W1673" s="395">
        <f t="shared" ca="1" si="2444"/>
        <v>0</v>
      </c>
      <c r="X1673" s="249"/>
      <c r="Y1673" s="249"/>
      <c r="Z1673" s="249"/>
      <c r="AA1673" s="249"/>
      <c r="AB1673" s="249"/>
    </row>
    <row r="1674" spans="1:28" hidden="1" outlineLevel="1">
      <c r="A1674" s="249"/>
      <c r="B1674" s="309" t="str">
        <f t="shared" ca="1" si="2445"/>
        <v>RL Capex 2023</v>
      </c>
      <c r="C1674" s="401"/>
      <c r="D1674" s="401"/>
      <c r="E1674" s="401"/>
      <c r="F1674" s="401"/>
      <c r="G1674" s="401"/>
      <c r="H1674" s="401"/>
      <c r="I1674" s="401"/>
      <c r="J1674" s="401"/>
      <c r="K1674" s="401"/>
      <c r="L1674" s="401"/>
      <c r="M1674" s="396"/>
      <c r="N1674" s="400">
        <f>N1635</f>
        <v>0</v>
      </c>
      <c r="O1674" s="395">
        <f t="shared" si="2436"/>
        <v>0</v>
      </c>
      <c r="P1674" s="395">
        <f t="shared" si="2437"/>
        <v>0</v>
      </c>
      <c r="Q1674" s="395">
        <f t="shared" si="2438"/>
        <v>0</v>
      </c>
      <c r="R1674" s="395">
        <f t="shared" si="2439"/>
        <v>0</v>
      </c>
      <c r="S1674" s="395">
        <f t="shared" si="2440"/>
        <v>0</v>
      </c>
      <c r="T1674" s="395">
        <f t="shared" si="2441"/>
        <v>0</v>
      </c>
      <c r="U1674" s="395">
        <f t="shared" si="2442"/>
        <v>0</v>
      </c>
      <c r="V1674" s="395">
        <f t="shared" si="2443"/>
        <v>0</v>
      </c>
      <c r="W1674" s="395">
        <f t="shared" si="2444"/>
        <v>0</v>
      </c>
      <c r="X1674" s="249"/>
      <c r="Y1674" s="249"/>
      <c r="Z1674" s="249"/>
      <c r="AA1674" s="249"/>
      <c r="AB1674" s="249"/>
    </row>
    <row r="1675" spans="1:28" hidden="1" outlineLevel="1">
      <c r="A1675" s="249"/>
      <c r="B1675" s="309" t="str">
        <f t="shared" ca="1" si="2445"/>
        <v>RL Capex 2024</v>
      </c>
      <c r="C1675" s="401"/>
      <c r="D1675" s="401"/>
      <c r="E1675" s="401"/>
      <c r="F1675" s="401"/>
      <c r="G1675" s="401"/>
      <c r="H1675" s="401"/>
      <c r="I1675" s="401"/>
      <c r="J1675" s="401"/>
      <c r="K1675" s="401"/>
      <c r="L1675" s="401"/>
      <c r="M1675" s="401"/>
      <c r="N1675" s="396"/>
      <c r="O1675" s="400">
        <f>O1635</f>
        <v>0</v>
      </c>
      <c r="P1675" s="395">
        <f t="shared" si="2437"/>
        <v>0</v>
      </c>
      <c r="Q1675" s="395">
        <f t="shared" si="2438"/>
        <v>0</v>
      </c>
      <c r="R1675" s="395">
        <f t="shared" si="2439"/>
        <v>0</v>
      </c>
      <c r="S1675" s="395">
        <f t="shared" si="2440"/>
        <v>0</v>
      </c>
      <c r="T1675" s="395">
        <f t="shared" si="2441"/>
        <v>0</v>
      </c>
      <c r="U1675" s="395">
        <f t="shared" si="2442"/>
        <v>0</v>
      </c>
      <c r="V1675" s="395">
        <f t="shared" si="2443"/>
        <v>0</v>
      </c>
      <c r="W1675" s="395">
        <f t="shared" si="2444"/>
        <v>0</v>
      </c>
      <c r="X1675" s="249"/>
      <c r="Y1675" s="249"/>
      <c r="Z1675" s="249"/>
      <c r="AA1675" s="249"/>
      <c r="AB1675" s="249"/>
    </row>
    <row r="1676" spans="1:28" hidden="1" outlineLevel="1">
      <c r="A1676" s="249"/>
      <c r="B1676" s="309" t="str">
        <f t="shared" ca="1" si="2445"/>
        <v>RL Capex 2025</v>
      </c>
      <c r="C1676" s="401"/>
      <c r="D1676" s="401"/>
      <c r="E1676" s="401"/>
      <c r="F1676" s="401"/>
      <c r="G1676" s="401"/>
      <c r="H1676" s="401"/>
      <c r="I1676" s="401"/>
      <c r="J1676" s="401"/>
      <c r="K1676" s="401"/>
      <c r="L1676" s="401"/>
      <c r="M1676" s="401"/>
      <c r="N1676" s="401"/>
      <c r="O1676" s="396"/>
      <c r="P1676" s="400">
        <f>P1635</f>
        <v>0</v>
      </c>
      <c r="Q1676" s="395">
        <f t="shared" si="2438"/>
        <v>0</v>
      </c>
      <c r="R1676" s="395">
        <f t="shared" si="2439"/>
        <v>0</v>
      </c>
      <c r="S1676" s="395">
        <f t="shared" si="2440"/>
        <v>0</v>
      </c>
      <c r="T1676" s="395">
        <f t="shared" si="2441"/>
        <v>0</v>
      </c>
      <c r="U1676" s="395">
        <f t="shared" si="2442"/>
        <v>0</v>
      </c>
      <c r="V1676" s="395">
        <f t="shared" si="2443"/>
        <v>0</v>
      </c>
      <c r="W1676" s="395">
        <f t="shared" si="2444"/>
        <v>0</v>
      </c>
      <c r="X1676" s="249"/>
      <c r="Y1676" s="249"/>
      <c r="Z1676" s="249"/>
      <c r="AA1676" s="249"/>
      <c r="AB1676" s="249"/>
    </row>
    <row r="1677" spans="1:28" hidden="1" outlineLevel="1">
      <c r="A1677" s="249"/>
      <c r="B1677" s="309" t="str">
        <f t="shared" ca="1" si="2445"/>
        <v>RL Capex 2026</v>
      </c>
      <c r="C1677" s="401"/>
      <c r="D1677" s="401"/>
      <c r="E1677" s="401"/>
      <c r="F1677" s="401"/>
      <c r="G1677" s="401"/>
      <c r="H1677" s="401"/>
      <c r="I1677" s="401"/>
      <c r="J1677" s="401"/>
      <c r="K1677" s="401"/>
      <c r="L1677" s="401"/>
      <c r="M1677" s="401"/>
      <c r="N1677" s="401"/>
      <c r="O1677" s="401"/>
      <c r="P1677" s="396"/>
      <c r="Q1677" s="400">
        <f>Q1635</f>
        <v>0</v>
      </c>
      <c r="R1677" s="395">
        <f t="shared" si="2439"/>
        <v>0</v>
      </c>
      <c r="S1677" s="395">
        <f t="shared" si="2440"/>
        <v>0</v>
      </c>
      <c r="T1677" s="395">
        <f t="shared" si="2441"/>
        <v>0</v>
      </c>
      <c r="U1677" s="395">
        <f t="shared" si="2442"/>
        <v>0</v>
      </c>
      <c r="V1677" s="395">
        <f t="shared" si="2443"/>
        <v>0</v>
      </c>
      <c r="W1677" s="395">
        <f t="shared" si="2444"/>
        <v>0</v>
      </c>
      <c r="X1677" s="249"/>
      <c r="Y1677" s="249"/>
      <c r="Z1677" s="249"/>
      <c r="AA1677" s="249"/>
      <c r="AB1677" s="249"/>
    </row>
    <row r="1678" spans="1:28" hidden="1" outlineLevel="1">
      <c r="A1678" s="249"/>
      <c r="B1678" s="309" t="str">
        <f t="shared" ca="1" si="2445"/>
        <v>RL Capex 2027</v>
      </c>
      <c r="C1678" s="401"/>
      <c r="D1678" s="401"/>
      <c r="E1678" s="401"/>
      <c r="F1678" s="401"/>
      <c r="G1678" s="401"/>
      <c r="H1678" s="401"/>
      <c r="I1678" s="401"/>
      <c r="J1678" s="401"/>
      <c r="K1678" s="401"/>
      <c r="L1678" s="401"/>
      <c r="M1678" s="401"/>
      <c r="N1678" s="401"/>
      <c r="O1678" s="401"/>
      <c r="P1678" s="401"/>
      <c r="Q1678" s="396"/>
      <c r="R1678" s="400">
        <f>R1635</f>
        <v>0</v>
      </c>
      <c r="S1678" s="395">
        <f t="shared" si="2440"/>
        <v>0</v>
      </c>
      <c r="T1678" s="395">
        <f t="shared" si="2441"/>
        <v>0</v>
      </c>
      <c r="U1678" s="395">
        <f t="shared" si="2442"/>
        <v>0</v>
      </c>
      <c r="V1678" s="395">
        <f t="shared" si="2443"/>
        <v>0</v>
      </c>
      <c r="W1678" s="395">
        <f t="shared" si="2444"/>
        <v>0</v>
      </c>
      <c r="X1678" s="249"/>
      <c r="Y1678" s="249"/>
      <c r="Z1678" s="249"/>
      <c r="AA1678" s="249"/>
      <c r="AB1678" s="249"/>
    </row>
    <row r="1679" spans="1:28" hidden="1" outlineLevel="1">
      <c r="A1679" s="249"/>
      <c r="B1679" s="309" t="str">
        <f t="shared" ca="1" si="2445"/>
        <v>RL Capex 2028</v>
      </c>
      <c r="C1679" s="401"/>
      <c r="D1679" s="401"/>
      <c r="E1679" s="401"/>
      <c r="F1679" s="401"/>
      <c r="G1679" s="401"/>
      <c r="H1679" s="401"/>
      <c r="I1679" s="401"/>
      <c r="J1679" s="401"/>
      <c r="K1679" s="401"/>
      <c r="L1679" s="401"/>
      <c r="M1679" s="401"/>
      <c r="N1679" s="401"/>
      <c r="O1679" s="401"/>
      <c r="P1679" s="401"/>
      <c r="Q1679" s="401"/>
      <c r="R1679" s="396"/>
      <c r="S1679" s="400">
        <f>S1635</f>
        <v>0</v>
      </c>
      <c r="T1679" s="395">
        <f t="shared" si="2441"/>
        <v>0</v>
      </c>
      <c r="U1679" s="395">
        <f t="shared" si="2442"/>
        <v>0</v>
      </c>
      <c r="V1679" s="395">
        <f t="shared" si="2443"/>
        <v>0</v>
      </c>
      <c r="W1679" s="395">
        <f t="shared" si="2444"/>
        <v>0</v>
      </c>
      <c r="X1679" s="249"/>
      <c r="Y1679" s="249"/>
      <c r="Z1679" s="249"/>
      <c r="AA1679" s="249"/>
      <c r="AB1679" s="249"/>
    </row>
    <row r="1680" spans="1:28" hidden="1" outlineLevel="1">
      <c r="A1680" s="249"/>
      <c r="B1680" s="309" t="str">
        <f t="shared" ca="1" si="2445"/>
        <v>RL Capex 2029</v>
      </c>
      <c r="C1680" s="401"/>
      <c r="D1680" s="401"/>
      <c r="E1680" s="401"/>
      <c r="F1680" s="401"/>
      <c r="G1680" s="401"/>
      <c r="H1680" s="401"/>
      <c r="I1680" s="401"/>
      <c r="J1680" s="401"/>
      <c r="K1680" s="401"/>
      <c r="L1680" s="401"/>
      <c r="M1680" s="401"/>
      <c r="N1680" s="401"/>
      <c r="O1680" s="401"/>
      <c r="P1680" s="401"/>
      <c r="Q1680" s="401"/>
      <c r="R1680" s="401"/>
      <c r="S1680" s="396"/>
      <c r="T1680" s="400">
        <f>T1635</f>
        <v>0</v>
      </c>
      <c r="U1680" s="395">
        <f t="shared" si="2442"/>
        <v>0</v>
      </c>
      <c r="V1680" s="395">
        <f t="shared" si="2443"/>
        <v>0</v>
      </c>
      <c r="W1680" s="395">
        <f t="shared" si="2444"/>
        <v>0</v>
      </c>
      <c r="X1680" s="249"/>
      <c r="Y1680" s="249"/>
      <c r="Z1680" s="249"/>
      <c r="AA1680" s="249"/>
      <c r="AB1680" s="249"/>
    </row>
    <row r="1681" spans="1:28" hidden="1" outlineLevel="1">
      <c r="A1681" s="249"/>
      <c r="B1681" s="309" t="str">
        <f t="shared" ca="1" si="2445"/>
        <v>RL Capex 2030</v>
      </c>
      <c r="C1681" s="401"/>
      <c r="D1681" s="401"/>
      <c r="E1681" s="401"/>
      <c r="F1681" s="401"/>
      <c r="G1681" s="401"/>
      <c r="H1681" s="401"/>
      <c r="I1681" s="401"/>
      <c r="J1681" s="401"/>
      <c r="K1681" s="401"/>
      <c r="L1681" s="401"/>
      <c r="M1681" s="401"/>
      <c r="N1681" s="401"/>
      <c r="O1681" s="401"/>
      <c r="P1681" s="401"/>
      <c r="Q1681" s="401"/>
      <c r="R1681" s="401"/>
      <c r="S1681" s="401"/>
      <c r="T1681" s="396"/>
      <c r="U1681" s="400">
        <f>U1635</f>
        <v>0</v>
      </c>
      <c r="V1681" s="395">
        <f t="shared" si="2443"/>
        <v>0</v>
      </c>
      <c r="W1681" s="395">
        <f t="shared" si="2444"/>
        <v>0</v>
      </c>
      <c r="X1681" s="249"/>
      <c r="Y1681" s="249"/>
      <c r="Z1681" s="249"/>
      <c r="AA1681" s="249"/>
      <c r="AB1681" s="249"/>
    </row>
    <row r="1682" spans="1:28" hidden="1" outlineLevel="1">
      <c r="A1682" s="249"/>
      <c r="B1682" s="309" t="str">
        <f t="shared" ca="1" si="2445"/>
        <v>RL Capex 2031</v>
      </c>
      <c r="C1682" s="401"/>
      <c r="D1682" s="401"/>
      <c r="E1682" s="401"/>
      <c r="F1682" s="401"/>
      <c r="G1682" s="401"/>
      <c r="H1682" s="401"/>
      <c r="I1682" s="401"/>
      <c r="J1682" s="401"/>
      <c r="K1682" s="401"/>
      <c r="L1682" s="401"/>
      <c r="M1682" s="401"/>
      <c r="N1682" s="401"/>
      <c r="O1682" s="401"/>
      <c r="P1682" s="401"/>
      <c r="Q1682" s="401"/>
      <c r="R1682" s="401"/>
      <c r="S1682" s="401"/>
      <c r="T1682" s="401"/>
      <c r="U1682" s="396"/>
      <c r="V1682" s="400">
        <f>V1635</f>
        <v>0</v>
      </c>
      <c r="W1682" s="395">
        <f>IF(V1682="n/a","n/a",MAX(0,V1682-1))</f>
        <v>0</v>
      </c>
      <c r="X1682" s="249"/>
      <c r="Y1682" s="249"/>
      <c r="Z1682" s="249"/>
      <c r="AA1682" s="249"/>
      <c r="AB1682" s="249"/>
    </row>
    <row r="1683" spans="1:28" hidden="1" outlineLevel="1">
      <c r="A1683" s="249"/>
      <c r="B1683" s="309" t="str">
        <f t="shared" ca="1" si="2445"/>
        <v>RL Capex 2032</v>
      </c>
      <c r="C1683" s="401"/>
      <c r="D1683" s="401"/>
      <c r="E1683" s="401"/>
      <c r="F1683" s="401"/>
      <c r="G1683" s="401"/>
      <c r="H1683" s="401"/>
      <c r="I1683" s="401"/>
      <c r="J1683" s="401"/>
      <c r="K1683" s="401"/>
      <c r="L1683" s="401"/>
      <c r="M1683" s="401"/>
      <c r="N1683" s="401"/>
      <c r="O1683" s="401"/>
      <c r="P1683" s="401"/>
      <c r="Q1683" s="401"/>
      <c r="R1683" s="401"/>
      <c r="S1683" s="401"/>
      <c r="T1683" s="401"/>
      <c r="U1683" s="401"/>
      <c r="V1683" s="396"/>
      <c r="W1683" s="395">
        <f>W1635</f>
        <v>0</v>
      </c>
      <c r="X1683" s="249"/>
      <c r="Y1683" s="249"/>
      <c r="Z1683" s="249"/>
      <c r="AA1683" s="249"/>
      <c r="AB1683" s="249"/>
    </row>
    <row r="1684" spans="1:28" hidden="1" outlineLevel="1">
      <c r="A1684" s="249"/>
      <c r="B1684" s="332"/>
      <c r="C1684" s="395"/>
      <c r="D1684" s="395"/>
      <c r="E1684" s="395"/>
      <c r="F1684" s="395"/>
      <c r="G1684" s="395"/>
      <c r="H1684" s="395"/>
      <c r="I1684" s="395"/>
      <c r="J1684" s="395"/>
      <c r="K1684" s="395"/>
      <c r="L1684" s="395"/>
      <c r="M1684" s="395"/>
      <c r="N1684" s="395"/>
      <c r="O1684" s="395"/>
      <c r="P1684" s="395"/>
      <c r="Q1684" s="395"/>
      <c r="R1684" s="395"/>
      <c r="S1684" s="395"/>
      <c r="T1684" s="395"/>
      <c r="U1684" s="395"/>
      <c r="V1684" s="395"/>
      <c r="W1684" s="395"/>
      <c r="X1684" s="249"/>
      <c r="Y1684" s="249"/>
      <c r="Z1684" s="249"/>
      <c r="AA1684" s="249"/>
      <c r="AB1684" s="249"/>
    </row>
    <row r="1685" spans="1:28" collapsed="1">
      <c r="A1685" s="322"/>
      <c r="B1685" s="336" t="s">
        <v>192</v>
      </c>
      <c r="C1685" s="460">
        <f ca="1">(IF(OR($C1635&lt;&gt;"n/a",C1635&lt;&gt;"n/a"),IF(SUM(C1638:C1660)=0,0,IF((SUMPRODUCT(C1638:C1660,C1662:C1684)/SUM(C1638:C1660))&lt;0,1,(SUMPRODUCT(C1638:C1660,C1662:C1684)/SUM(C1638:C1660)))),"n/a"))</f>
        <v>0</v>
      </c>
      <c r="D1685" s="460">
        <f ca="1">(IF(OR($C1635&lt;&gt;"n/a",D1635&lt;&gt;"n/a"),IF(SUM(D1638:D1660)=0,0,IF((SUMPRODUCT(D1638:D1660,D1662:D1684)/SUM(D1638:D1660))&lt;0,1,(SUMPRODUCT(D1638:D1660,D1662:D1684)/SUM(D1638:D1660)))),"n/a"))</f>
        <v>0</v>
      </c>
      <c r="E1685" s="460">
        <f t="shared" ref="E1685:W1685" ca="1" si="2446">(IF(OR($C1635&lt;&gt;"n/a",E1635&lt;&gt;"n/a"),IF(SUM(E1638:E1660)=0,0,IF((SUMPRODUCT(E1638:E1660,E1662:E1684)/SUM(E1638:E1660))&lt;0,1,(SUMPRODUCT(E1638:E1660,E1662:E1684)/SUM(E1638:E1660)))),"n/a"))</f>
        <v>0</v>
      </c>
      <c r="F1685" s="460">
        <f t="shared" ca="1" si="2446"/>
        <v>0</v>
      </c>
      <c r="G1685" s="460">
        <f t="shared" ca="1" si="2446"/>
        <v>0</v>
      </c>
      <c r="H1685" s="460">
        <f t="shared" ca="1" si="2446"/>
        <v>0</v>
      </c>
      <c r="I1685" s="460">
        <f t="shared" ca="1" si="2446"/>
        <v>0</v>
      </c>
      <c r="J1685" s="460">
        <f t="shared" ca="1" si="2446"/>
        <v>0</v>
      </c>
      <c r="K1685" s="460">
        <f t="shared" ca="1" si="2446"/>
        <v>0</v>
      </c>
      <c r="L1685" s="460">
        <f t="shared" ca="1" si="2446"/>
        <v>0</v>
      </c>
      <c r="M1685" s="460">
        <f t="shared" ca="1" si="2446"/>
        <v>0</v>
      </c>
      <c r="N1685" s="460">
        <f t="shared" ca="1" si="2446"/>
        <v>0</v>
      </c>
      <c r="O1685" s="460">
        <f t="shared" ca="1" si="2446"/>
        <v>0</v>
      </c>
      <c r="P1685" s="460">
        <f t="shared" ca="1" si="2446"/>
        <v>0</v>
      </c>
      <c r="Q1685" s="460">
        <f t="shared" ca="1" si="2446"/>
        <v>0</v>
      </c>
      <c r="R1685" s="460">
        <f t="shared" ca="1" si="2446"/>
        <v>0</v>
      </c>
      <c r="S1685" s="460">
        <f t="shared" ca="1" si="2446"/>
        <v>0</v>
      </c>
      <c r="T1685" s="460">
        <f t="shared" ca="1" si="2446"/>
        <v>0</v>
      </c>
      <c r="U1685" s="460">
        <f t="shared" ca="1" si="2446"/>
        <v>0</v>
      </c>
      <c r="V1685" s="460">
        <f t="shared" ca="1" si="2446"/>
        <v>0</v>
      </c>
      <c r="W1685" s="460">
        <f t="shared" ca="1" si="2446"/>
        <v>0</v>
      </c>
      <c r="X1685" s="249"/>
      <c r="Y1685" s="249"/>
      <c r="Z1685" s="249"/>
      <c r="AA1685" s="249"/>
      <c r="AB1685" s="249"/>
    </row>
    <row r="1686" spans="1:28">
      <c r="A1686" s="249"/>
      <c r="B1686" s="249"/>
      <c r="C1686" s="395"/>
      <c r="D1686" s="395"/>
      <c r="E1686" s="395"/>
      <c r="F1686" s="395"/>
      <c r="G1686" s="395"/>
      <c r="H1686" s="395"/>
      <c r="I1686" s="395"/>
      <c r="J1686" s="395"/>
      <c r="K1686" s="395"/>
      <c r="L1686" s="395"/>
      <c r="M1686" s="395"/>
      <c r="N1686" s="395"/>
      <c r="O1686" s="395"/>
      <c r="P1686" s="395"/>
      <c r="Q1686" s="395"/>
      <c r="R1686" s="395"/>
      <c r="S1686" s="395"/>
      <c r="T1686" s="395"/>
      <c r="U1686" s="395"/>
      <c r="V1686" s="395"/>
      <c r="W1686" s="395"/>
      <c r="X1686" s="249"/>
      <c r="Y1686" s="249"/>
      <c r="Z1686" s="249"/>
      <c r="AA1686" s="249"/>
      <c r="AB1686" s="249"/>
    </row>
    <row r="1687" spans="1:28">
      <c r="A1687" s="72" t="s">
        <v>135</v>
      </c>
      <c r="B1687" s="142">
        <f>VLOOKUP($A1687,'RFM input'!$E$7:$F$56,2,FALSE)</f>
        <v>0</v>
      </c>
      <c r="C1687" s="402"/>
      <c r="D1687" s="402"/>
      <c r="E1687" s="403"/>
      <c r="F1687" s="403"/>
      <c r="G1687" s="403"/>
      <c r="H1687" s="403"/>
      <c r="I1687" s="403"/>
      <c r="J1687" s="403"/>
      <c r="K1687" s="403"/>
      <c r="L1687" s="403"/>
      <c r="M1687" s="403"/>
      <c r="N1687" s="403"/>
      <c r="O1687" s="403"/>
      <c r="P1687" s="403"/>
      <c r="Q1687" s="403"/>
      <c r="R1687" s="403"/>
      <c r="S1687" s="403"/>
      <c r="T1687" s="403"/>
      <c r="U1687" s="403"/>
      <c r="V1687" s="403"/>
      <c r="W1687" s="403"/>
      <c r="X1687" s="249"/>
      <c r="Y1687" s="249"/>
      <c r="Z1687" s="249"/>
      <c r="AA1687" s="249"/>
      <c r="AB1687" s="249"/>
    </row>
    <row r="1688" spans="1:28">
      <c r="A1688" s="378">
        <f>VALUE(REPLACE(A1687,1,12,""))</f>
        <v>32</v>
      </c>
      <c r="B1688" s="317" t="s">
        <v>195</v>
      </c>
      <c r="C1688" s="389">
        <f ca="1">OFFSET('RAB roll forward'!$H$1189,'RAB remaining lives'!A1688,0)</f>
        <v>0</v>
      </c>
      <c r="D1688" s="390">
        <f ca="1">OFFSET('RFM input'!H$222,$A1688,0)-OFFSET('RFM input'!H$276,$A1688,0)</f>
        <v>0</v>
      </c>
      <c r="E1688" s="390">
        <f ca="1">OFFSET('RFM input'!I$222,$A1688,0)-OFFSET('RFM input'!I$276,$A1688,0)</f>
        <v>0</v>
      </c>
      <c r="F1688" s="390">
        <f ca="1">OFFSET('RFM input'!J$222,$A1688,0)-OFFSET('RFM input'!J$276,$A1688,0)</f>
        <v>0</v>
      </c>
      <c r="G1688" s="390">
        <f ca="1">OFFSET('RFM input'!K$222,$A1688,0)-OFFSET('RFM input'!K$276,$A1688,0)</f>
        <v>0</v>
      </c>
      <c r="H1688" s="390">
        <f ca="1">OFFSET('RFM input'!L$222,$A1688,0)-OFFSET('RFM input'!L$276,$A1688,0)</f>
        <v>0</v>
      </c>
      <c r="I1688" s="390">
        <f ca="1">OFFSET('RFM input'!M$222,$A1688,0)-OFFSET('RFM input'!M$276,$A1688,0)</f>
        <v>0</v>
      </c>
      <c r="J1688" s="390">
        <f ca="1">OFFSET('RFM input'!N$222,$A1688,0)-OFFSET('RFM input'!N$276,$A1688,0)</f>
        <v>0</v>
      </c>
      <c r="K1688" s="390">
        <f ca="1">OFFSET('RFM input'!O$222,$A1688,0)-OFFSET('RFM input'!O$276,$A1688,0)</f>
        <v>0</v>
      </c>
      <c r="L1688" s="390">
        <f ca="1">OFFSET('RFM input'!P$222,$A1688,0)-OFFSET('RFM input'!P$276,$A1688,0)</f>
        <v>0</v>
      </c>
      <c r="M1688" s="390">
        <f ca="1">OFFSET('RFM input'!Q$222,$A1688,0)-OFFSET('RFM input'!Q$276,$A1688,0)</f>
        <v>0</v>
      </c>
      <c r="N1688" s="390"/>
      <c r="O1688" s="390"/>
      <c r="P1688" s="390"/>
      <c r="Q1688" s="390"/>
      <c r="R1688" s="390"/>
      <c r="S1688" s="390"/>
      <c r="T1688" s="390"/>
      <c r="U1688" s="390"/>
      <c r="V1688" s="390"/>
      <c r="W1688" s="390"/>
      <c r="X1688" s="249"/>
      <c r="Y1688" s="249"/>
      <c r="Z1688" s="249"/>
      <c r="AA1688" s="249"/>
      <c r="AB1688" s="249"/>
    </row>
    <row r="1689" spans="1:28">
      <c r="A1689" s="249"/>
      <c r="B1689" s="249" t="s">
        <v>325</v>
      </c>
      <c r="C1689" s="391">
        <f ca="1">OFFSET('RFM input'!$K$6,'RAB remaining lives'!$A1688,0)</f>
        <v>0</v>
      </c>
      <c r="D1689" s="390">
        <f ca="1">OFFSET('RFM input'!$L$6,'RAB remaining lives'!$A1688,0)</f>
        <v>0</v>
      </c>
      <c r="E1689" s="390">
        <f ca="1">OFFSET('RFM input'!$L$6,'RAB remaining lives'!$A1688,0)</f>
        <v>0</v>
      </c>
      <c r="F1689" s="390">
        <f ca="1">OFFSET('RFM input'!$L$6,'RAB remaining lives'!$A1688,0)</f>
        <v>0</v>
      </c>
      <c r="G1689" s="390">
        <f ca="1">OFFSET('RFM input'!$L$6,'RAB remaining lives'!$A1688,0)</f>
        <v>0</v>
      </c>
      <c r="H1689" s="390">
        <f ca="1">OFFSET('RFM input'!$L$6,'RAB remaining lives'!$A1688,0)</f>
        <v>0</v>
      </c>
      <c r="I1689" s="390">
        <f ca="1">OFFSET('RFM input'!$L$6,'RAB remaining lives'!$A1688,0)</f>
        <v>0</v>
      </c>
      <c r="J1689" s="390">
        <f ca="1">OFFSET('RFM input'!$L$6,'RAB remaining lives'!$A1688,0)</f>
        <v>0</v>
      </c>
      <c r="K1689" s="390">
        <f ca="1">OFFSET('RFM input'!$L$6,'RAB remaining lives'!$A1688,0)</f>
        <v>0</v>
      </c>
      <c r="L1689" s="390">
        <f ca="1">OFFSET('RFM input'!$L$6,'RAB remaining lives'!$A1688,0)</f>
        <v>0</v>
      </c>
      <c r="M1689" s="390">
        <f ca="1">OFFSET('RFM input'!$L$6,'RAB remaining lives'!$A1688,0)</f>
        <v>0</v>
      </c>
      <c r="N1689" s="390"/>
      <c r="O1689" s="390"/>
      <c r="P1689" s="390"/>
      <c r="Q1689" s="390"/>
      <c r="R1689" s="390"/>
      <c r="S1689" s="390"/>
      <c r="T1689" s="390"/>
      <c r="U1689" s="390"/>
      <c r="V1689" s="390"/>
      <c r="W1689" s="390"/>
      <c r="X1689" s="249"/>
      <c r="Y1689" s="249"/>
      <c r="Z1689" s="249"/>
      <c r="AA1689" s="249"/>
      <c r="AB1689" s="249"/>
    </row>
    <row r="1690" spans="1:28">
      <c r="A1690" s="249"/>
      <c r="B1690" s="286" t="s">
        <v>299</v>
      </c>
      <c r="C1690" s="392"/>
      <c r="D1690" s="393">
        <f ca="1">IF(D$6=(OFFSET('RFM input'!$G$60,0,'RFM input'!$AA$7)),OFFSET('RFM input'!$H$454,$A1688,0),0)</f>
        <v>0</v>
      </c>
      <c r="E1690" s="390">
        <f ca="1">IF(E$6=(OFFSET('RFM input'!$G$60,0,'RFM input'!$AA$7)),OFFSET('RFM input'!$H$454,$A1688,0),0)</f>
        <v>0</v>
      </c>
      <c r="F1690" s="390">
        <f ca="1">IF(F$6=(OFFSET('RFM input'!$G$60,0,'RFM input'!$AA$7)),OFFSET('RFM input'!$H$454,$A1688,0),0)</f>
        <v>0</v>
      </c>
      <c r="G1690" s="390">
        <f ca="1">IF(G$6=(OFFSET('RFM input'!$G$60,0,'RFM input'!$AA$7)),OFFSET('RFM input'!$H$454,$A1688,0),0)</f>
        <v>0</v>
      </c>
      <c r="H1690" s="390">
        <f ca="1">IF(H$6=(OFFSET('RFM input'!$G$60,0,'RFM input'!$AA$7)),OFFSET('RFM input'!$H$454,$A1688,0),0)</f>
        <v>0</v>
      </c>
      <c r="I1690" s="390">
        <f ca="1">IF(I$6=(OFFSET('RFM input'!$G$60,0,'RFM input'!$AA$7)),OFFSET('RFM input'!$H$454,$A1688,0),0)</f>
        <v>0</v>
      </c>
      <c r="J1690" s="390">
        <f ca="1">IF(J$6=(OFFSET('RFM input'!$G$60,0,'RFM input'!$AA$7)),OFFSET('RFM input'!$H$454,$A1688,0),0)</f>
        <v>0</v>
      </c>
      <c r="K1690" s="390">
        <f ca="1">IF(K$6=(OFFSET('RFM input'!$G$60,0,'RFM input'!$AA$7)),OFFSET('RFM input'!$H$454,$A1688,0),0)</f>
        <v>0</v>
      </c>
      <c r="L1690" s="390">
        <f ca="1">IF(L$6=(OFFSET('RFM input'!$G$60,0,'RFM input'!$AA$7)),OFFSET('RFM input'!$H$454,$A1688,0),0)</f>
        <v>0</v>
      </c>
      <c r="M1690" s="390">
        <f ca="1">IF(M$6=(OFFSET('RFM input'!$G$60,0,'RFM input'!$AA$7)),OFFSET('RFM input'!$H$454,$A1688,0),0)</f>
        <v>0</v>
      </c>
      <c r="N1690" s="390"/>
      <c r="O1690" s="390"/>
      <c r="P1690" s="390"/>
      <c r="Q1690" s="390"/>
      <c r="R1690" s="390"/>
      <c r="S1690" s="390"/>
      <c r="T1690" s="390"/>
      <c r="U1690" s="390"/>
      <c r="V1690" s="390"/>
      <c r="W1690" s="390"/>
      <c r="X1690" s="249"/>
      <c r="Y1690" s="249"/>
      <c r="Z1690" s="249"/>
      <c r="AA1690" s="249"/>
      <c r="AB1690" s="249"/>
    </row>
    <row r="1691" spans="1:28">
      <c r="A1691" s="249"/>
      <c r="B1691" s="325" t="s">
        <v>306</v>
      </c>
      <c r="C1691" s="392"/>
      <c r="D1691" s="391">
        <f ca="1">IF(D$6=(OFFSET('RFM input'!$G$60,0,'RFM input'!$AA$7)),OFFSET('RFM input'!$J$454,$A1688,0),0)</f>
        <v>0</v>
      </c>
      <c r="E1691" s="394">
        <f ca="1">IF(E$6=(OFFSET('RFM input'!$G$60,0,'RFM input'!$AA$7)),OFFSET('RFM input'!$J$454,$A1688,0),0)</f>
        <v>0</v>
      </c>
      <c r="F1691" s="394">
        <f ca="1">IF(F$6=(OFFSET('RFM input'!$G$60,0,'RFM input'!$AA$7)),OFFSET('RFM input'!$J$454,$A1688,0),0)</f>
        <v>0</v>
      </c>
      <c r="G1691" s="394">
        <f ca="1">IF(G$6=(OFFSET('RFM input'!$G$60,0,'RFM input'!$AA$7)),OFFSET('RFM input'!$J$454,$A1688,0),0)</f>
        <v>0</v>
      </c>
      <c r="H1691" s="394">
        <f ca="1">IF(H$6=(OFFSET('RFM input'!$G$60,0,'RFM input'!$AA$7)),OFFSET('RFM input'!$J$454,$A1688,0),0)</f>
        <v>0</v>
      </c>
      <c r="I1691" s="394">
        <f ca="1">IF(I$6=(OFFSET('RFM input'!$G$60,0,'RFM input'!$AA$7)),OFFSET('RFM input'!$J$454,$A1688,0),0)</f>
        <v>0</v>
      </c>
      <c r="J1691" s="394">
        <f ca="1">IF(J$6=(OFFSET('RFM input'!$G$60,0,'RFM input'!$AA$7)),OFFSET('RFM input'!$J$454,$A1688,0),0)</f>
        <v>0</v>
      </c>
      <c r="K1691" s="394">
        <f ca="1">IF(K$6=(OFFSET('RFM input'!$G$60,0,'RFM input'!$AA$7)),OFFSET('RFM input'!$J$454,$A1688,0),0)</f>
        <v>0</v>
      </c>
      <c r="L1691" s="394">
        <f ca="1">IF(L$6=(OFFSET('RFM input'!$G$60,0,'RFM input'!$AA$7)),OFFSET('RFM input'!$J$454,$A1688,0),0)</f>
        <v>0</v>
      </c>
      <c r="M1691" s="394">
        <f ca="1">IF(M$6=(OFFSET('RFM input'!$G$60,0,'RFM input'!$AA$7)),OFFSET('RFM input'!$J$454,$A1688,0),0)</f>
        <v>0</v>
      </c>
      <c r="N1691" s="394"/>
      <c r="O1691" s="394"/>
      <c r="P1691" s="394"/>
      <c r="Q1691" s="394"/>
      <c r="R1691" s="394"/>
      <c r="S1691" s="394"/>
      <c r="T1691" s="394"/>
      <c r="U1691" s="394"/>
      <c r="V1691" s="394"/>
      <c r="W1691" s="394"/>
      <c r="X1691" s="249"/>
      <c r="Y1691" s="249"/>
      <c r="Z1691" s="249"/>
      <c r="AA1691" s="249"/>
      <c r="AB1691" s="249"/>
    </row>
    <row r="1692" spans="1:28" hidden="1" outlineLevel="1">
      <c r="A1692" s="459">
        <v>-1</v>
      </c>
      <c r="B1692" s="309" t="s">
        <v>297</v>
      </c>
      <c r="C1692" s="395"/>
      <c r="D1692" s="395">
        <f t="shared" ref="D1692" ca="1" si="2447">IF(D1716="n/a",0,IF(AND(D1690=0,C1692=0),0,
IF(AND(D1690&lt;&gt;0,C1692=0),(D1690/D$10),
IF(AND(D1691&lt;&gt;0,C1692&lt;&gt;0),(C1692-(C1692/C1716))+(D1690/D$10),
IF(C1716&lt;1,0,(C1692-(C1692/C1716)))))))</f>
        <v>0</v>
      </c>
      <c r="E1692" s="395">
        <f t="shared" ref="E1692" ca="1" si="2448">IF(E1716="n/a",0,IF(AND(E1690=0,D1692=0),0,
IF(AND(E1690&lt;&gt;0,D1692=0),(E1690/E$10),
IF(AND(E1691&lt;&gt;0,D1692&lt;&gt;0),(D1692-(D1692/D1716))+(E1690/E$10),
IF(D1716&lt;1,0,(D1692-(D1692/D1716)))))))</f>
        <v>0</v>
      </c>
      <c r="F1692" s="395">
        <f t="shared" ref="F1692" ca="1" si="2449">IF(F1716="n/a",0,IF(AND(F1690=0,E1692=0),0,
IF(AND(F1690&lt;&gt;0,E1692=0),(F1690/F$10),
IF(AND(F1691&lt;&gt;0,E1692&lt;&gt;0),(E1692-(E1692/E1716))+(F1690/F$10),
IF(E1716&lt;1,0,(E1692-(E1692/E1716)))))))</f>
        <v>0</v>
      </c>
      <c r="G1692" s="395">
        <f t="shared" ref="G1692" ca="1" si="2450">IF(G1716="n/a",0,IF(AND(G1690=0,F1692=0),0,
IF(AND(G1690&lt;&gt;0,F1692=0),(G1690/G$10),
IF(AND(G1691&lt;&gt;0,F1692&lt;&gt;0),(F1692-(F1692/F1716))+(G1690/G$10),
IF(F1716&lt;1,0,(F1692-(F1692/F1716)))))))</f>
        <v>0</v>
      </c>
      <c r="H1692" s="395">
        <f ca="1">IF(H1716="n/a",0,IF(AND(H1690=0,G1692=0),0,
IF(AND(H1690&lt;&gt;0,G1692=0),(H1690/H$10),
IF(AND(H1691&lt;&gt;0,G1692&lt;&gt;0),(G1692-(G1692/G1716))+(H1690/H$10),
IF(G1716&lt;1,0,(G1692-(G1692/G1716)))))))</f>
        <v>0</v>
      </c>
      <c r="I1692" s="395">
        <f t="shared" ref="I1692" ca="1" si="2451">IF(I1716="n/a",0,IF(AND(I1690=0,H1692=0),0,
IF(AND(I1690&lt;&gt;0,H1692=0),(I1690/I$10),
IF(AND(I1691&lt;&gt;0,H1692&lt;&gt;0),(H1692-(H1692/H1716))+(I1690/I$10),
IF(H1716&lt;1,0,(H1692-(H1692/H1716)))))))</f>
        <v>0</v>
      </c>
      <c r="J1692" s="395">
        <f t="shared" ref="J1692" ca="1" si="2452">IF(J1716="n/a",0,IF(AND(J1690=0,I1692=0),0,
IF(AND(J1690&lt;&gt;0,I1692=0),(J1690/J$10),
IF(AND(J1691&lt;&gt;0,I1692&lt;&gt;0),(I1692-(I1692/I1716))+(J1690/J$10),
IF(I1716&lt;1,0,(I1692-(I1692/I1716)))))))</f>
        <v>0</v>
      </c>
      <c r="K1692" s="395">
        <f t="shared" ref="K1692" ca="1" si="2453">IF(K1716="n/a",0,IF(AND(K1690=0,J1692=0),0,
IF(AND(K1690&lt;&gt;0,J1692=0),(K1690/K$10),
IF(AND(K1691&lt;&gt;0,J1692&lt;&gt;0),(J1692-(J1692/J1716))+(K1690/K$10),
IF(J1716&lt;1,0,(J1692-(J1692/J1716)))))))</f>
        <v>0</v>
      </c>
      <c r="L1692" s="395">
        <f t="shared" ref="L1692" ca="1" si="2454">IF(L1716="n/a",0,IF(AND(L1690=0,K1692=0),0,
IF(AND(L1690&lt;&gt;0,K1692=0),(L1690/L$10),
IF(AND(L1691&lt;&gt;0,K1692&lt;&gt;0),(K1692-(K1692/K1716))+(L1690/L$10),
IF(K1716&lt;1,0,(K1692-(K1692/K1716)))))))</f>
        <v>0</v>
      </c>
      <c r="M1692" s="395">
        <f t="shared" ref="M1692" ca="1" si="2455">IF(M1716="n/a",0,IF(AND(M1690=0,L1692=0),0,
IF(AND(M1690&lt;&gt;0,L1692=0),(M1690/M$10),
IF(AND(M1691&lt;&gt;0,L1692&lt;&gt;0),(L1692-(L1692/L1716))+(M1690/M$10),
IF(L1716&lt;1,0,(L1692-(L1692/L1716)))))))</f>
        <v>0</v>
      </c>
      <c r="N1692" s="395">
        <f t="shared" ref="N1692" ca="1" si="2456">IF(N1716="n/a",0,IF(AND(N1690=0,M1692=0),0,
IF(AND(N1690&lt;&gt;0,M1692=0),(N1690/N$10),
IF(AND(N1691&lt;&gt;0,M1692&lt;&gt;0),(M1692-(M1692/M1716))+(N1690/N$10),
IF(M1716&lt;1,0,(M1692-(M1692/M1716)))))))</f>
        <v>0</v>
      </c>
      <c r="O1692" s="395">
        <f t="shared" ref="O1692" ca="1" si="2457">IF(O1716="n/a",0,IF(AND(O1690=0,N1692=0),0,
IF(AND(O1690&lt;&gt;0,N1692=0),(O1690/O$10),
IF(AND(O1691&lt;&gt;0,N1692&lt;&gt;0),(N1692-(N1692/N1716))+(O1690/O$10),
IF(N1716&lt;1,0,(N1692-(N1692/N1716)))))))</f>
        <v>0</v>
      </c>
      <c r="P1692" s="395">
        <f t="shared" ref="P1692" ca="1" si="2458">IF(P1716="n/a",0,IF(AND(P1690=0,O1692=0),0,
IF(AND(P1690&lt;&gt;0,O1692=0),(P1690/P$10),
IF(AND(P1691&lt;&gt;0,O1692&lt;&gt;0),(O1692-(O1692/O1716))+(P1690/P$10),
IF(O1716&lt;1,0,(O1692-(O1692/O1716)))))))</f>
        <v>0</v>
      </c>
      <c r="Q1692" s="395">
        <f t="shared" ref="Q1692" ca="1" si="2459">IF(Q1716="n/a",0,IF(AND(Q1690=0,P1692=0),0,
IF(AND(Q1690&lt;&gt;0,P1692=0),(Q1690/Q$10),
IF(AND(Q1691&lt;&gt;0,P1692&lt;&gt;0),(P1692-(P1692/P1716))+(Q1690/Q$10),
IF(P1716&lt;1,0,(P1692-(P1692/P1716)))))))</f>
        <v>0</v>
      </c>
      <c r="R1692" s="395">
        <f t="shared" ref="R1692" ca="1" si="2460">IF(R1716="n/a",0,IF(AND(R1690=0,Q1692=0),0,
IF(AND(R1690&lt;&gt;0,Q1692=0),(R1690/R$10),
IF(AND(R1691&lt;&gt;0,Q1692&lt;&gt;0),(Q1692-(Q1692/Q1716))+(R1690/R$10),
IF(Q1716&lt;1,0,(Q1692-(Q1692/Q1716)))))))</f>
        <v>0</v>
      </c>
      <c r="S1692" s="395">
        <f t="shared" ref="S1692" ca="1" si="2461">IF(S1716="n/a",0,IF(AND(S1690=0,R1692=0),0,
IF(AND(S1690&lt;&gt;0,R1692=0),(S1690/S$10),
IF(AND(S1691&lt;&gt;0,R1692&lt;&gt;0),(R1692-(R1692/R1716))+(S1690/S$10),
IF(R1716&lt;1,0,(R1692-(R1692/R1716)))))))</f>
        <v>0</v>
      </c>
      <c r="T1692" s="395">
        <f t="shared" ref="T1692" ca="1" si="2462">IF(T1716="n/a",0,IF(AND(T1690=0,S1692=0),0,
IF(AND(T1690&lt;&gt;0,S1692=0),(T1690/T$10),
IF(AND(T1691&lt;&gt;0,S1692&lt;&gt;0),(S1692-(S1692/S1716))+(T1690/T$10),
IF(S1716&lt;1,0,(S1692-(S1692/S1716)))))))</f>
        <v>0</v>
      </c>
      <c r="U1692" s="395">
        <f t="shared" ref="U1692" ca="1" si="2463">IF(U1716="n/a",0,IF(AND(U1690=0,T1692=0),0,
IF(AND(U1690&lt;&gt;0,T1692=0),(U1690/U$10),
IF(AND(U1691&lt;&gt;0,T1692&lt;&gt;0),(T1692-(T1692/T1716))+(U1690/U$10),
IF(T1716&lt;1,0,(T1692-(T1692/T1716)))))))</f>
        <v>0</v>
      </c>
      <c r="V1692" s="395">
        <f t="shared" ref="V1692" ca="1" si="2464">IF(V1716="n/a",0,IF(AND(V1690=0,U1692=0),0,
IF(AND(V1690&lt;&gt;0,U1692=0),(V1690/V$10),
IF(AND(V1691&lt;&gt;0,U1692&lt;&gt;0),(U1692-(U1692/U1716))+(V1690/V$10),
IF(U1716&lt;1,0,(U1692-(U1692/U1716)))))))</f>
        <v>0</v>
      </c>
      <c r="W1692" s="395">
        <f t="shared" ref="W1692" ca="1" si="2465">IF(W1716="n/a",0,IF(AND(W1690=0,V1692=0),0,
IF(AND(W1690&lt;&gt;0,V1692=0),(W1690/W$10),
IF(AND(W1691&lt;&gt;0,V1692&lt;&gt;0),(V1692-(V1692/V1716))+(W1690/W$10),
IF(V1716&lt;1,0,(V1692-(V1692/V1716)))))))</f>
        <v>0</v>
      </c>
      <c r="X1692" s="249"/>
      <c r="Y1692" s="249"/>
      <c r="Z1692" s="249"/>
      <c r="AA1692" s="249"/>
      <c r="AB1692" s="249"/>
    </row>
    <row r="1693" spans="1:28" hidden="1" outlineLevel="1">
      <c r="A1693" s="331">
        <v>0</v>
      </c>
      <c r="B1693" s="309" t="s">
        <v>194</v>
      </c>
      <c r="C1693" s="395">
        <f ca="1">C1688/C$10</f>
        <v>0</v>
      </c>
      <c r="D1693" s="395">
        <f ca="1">IF(C1717="n/a",C1693,IFERROR(IF((OFFSET($C1693,0,$A1693))&lt;0,
MIN(0,C1693-(OFFSET($C1693,0,$A1693)/(OFFSET($C1688,-$A1692,$A1693)))),
MAX(0,C1693-(OFFSET($C1693,0,$A1693)/(OFFSET($C1688,-$A1692,$A1693))))),0))</f>
        <v>0</v>
      </c>
      <c r="E1693" s="395">
        <f t="shared" ref="E1693" ca="1" si="2466">IF(D1717="n/a",D1693,IFERROR(IF((OFFSET($C1693,0,$A1693))&lt;0,
MIN(0,D1693-(OFFSET($C1693,0,$A1693)/(OFFSET($C1688,-$A1692,$A1693)))),
MAX(0,D1693-(OFFSET($C1693,0,$A1693)/(OFFSET($C1688,-$A1692,$A1693))))),0))</f>
        <v>0</v>
      </c>
      <c r="F1693" s="395">
        <f t="shared" ref="F1693:F1694" ca="1" si="2467">IF(E1717="n/a",E1693,IFERROR(IF((OFFSET($C1693,0,$A1693))&lt;0,
MIN(0,E1693-(OFFSET($C1693,0,$A1693)/(OFFSET($C1688,-$A1692,$A1693)))),
MAX(0,E1693-(OFFSET($C1693,0,$A1693)/(OFFSET($C1688,-$A1692,$A1693))))),0))</f>
        <v>0</v>
      </c>
      <c r="G1693" s="395">
        <f t="shared" ref="G1693:G1695" ca="1" si="2468">IF(F1717="n/a",F1693,IFERROR(IF((OFFSET($C1693,0,$A1693))&lt;0,
MIN(0,F1693-(OFFSET($C1693,0,$A1693)/(OFFSET($C1688,-$A1692,$A1693)))),
MAX(0,F1693-(OFFSET($C1693,0,$A1693)/(OFFSET($C1688,-$A1692,$A1693))))),0))</f>
        <v>0</v>
      </c>
      <c r="H1693" s="395">
        <f t="shared" ref="H1693:H1696" ca="1" si="2469">IF(G1717="n/a",G1693,IFERROR(IF((OFFSET($C1693,0,$A1693))&lt;0,
MIN(0,G1693-(OFFSET($C1693,0,$A1693)/(OFFSET($C1688,-$A1692,$A1693)))),
MAX(0,G1693-(OFFSET($C1693,0,$A1693)/(OFFSET($C1688,-$A1692,$A1693))))),0))</f>
        <v>0</v>
      </c>
      <c r="I1693" s="395">
        <f t="shared" ref="I1693:I1697" ca="1" si="2470">IF(H1717="n/a",H1693,IFERROR(IF((OFFSET($C1693,0,$A1693))&lt;0,
MIN(0,H1693-(OFFSET($C1693,0,$A1693)/(OFFSET($C1688,-$A1692,$A1693)))),
MAX(0,H1693-(OFFSET($C1693,0,$A1693)/(OFFSET($C1688,-$A1692,$A1693))))),0))</f>
        <v>0</v>
      </c>
      <c r="J1693" s="395">
        <f t="shared" ref="J1693:J1698" ca="1" si="2471">IF(I1717="n/a",I1693,IFERROR(IF((OFFSET($C1693,0,$A1693))&lt;0,
MIN(0,I1693-(OFFSET($C1693,0,$A1693)/(OFFSET($C1688,-$A1692,$A1693)))),
MAX(0,I1693-(OFFSET($C1693,0,$A1693)/(OFFSET($C1688,-$A1692,$A1693))))),0))</f>
        <v>0</v>
      </c>
      <c r="K1693" s="395">
        <f t="shared" ref="K1693:K1699" ca="1" si="2472">IF(J1717="n/a",J1693,IFERROR(IF((OFFSET($C1693,0,$A1693))&lt;0,
MIN(0,J1693-(OFFSET($C1693,0,$A1693)/(OFFSET($C1688,-$A1692,$A1693)))),
MAX(0,J1693-(OFFSET($C1693,0,$A1693)/(OFFSET($C1688,-$A1692,$A1693))))),0))</f>
        <v>0</v>
      </c>
      <c r="L1693" s="395">
        <f t="shared" ref="L1693:L1700" ca="1" si="2473">IF(K1717="n/a",K1693,IFERROR(IF((OFFSET($C1693,0,$A1693))&lt;0,
MIN(0,K1693-(OFFSET($C1693,0,$A1693)/(OFFSET($C1688,-$A1692,$A1693)))),
MAX(0,K1693-(OFFSET($C1693,0,$A1693)/(OFFSET($C1688,-$A1692,$A1693))))),0))</f>
        <v>0</v>
      </c>
      <c r="M1693" s="395">
        <f t="shared" ref="M1693:M1701" ca="1" si="2474">IF(L1717="n/a",L1693,IFERROR(IF((OFFSET($C1693,0,$A1693))&lt;0,
MIN(0,L1693-(OFFSET($C1693,0,$A1693)/(OFFSET($C1688,-$A1692,$A1693)))),
MAX(0,L1693-(OFFSET($C1693,0,$A1693)/(OFFSET($C1688,-$A1692,$A1693))))),0))</f>
        <v>0</v>
      </c>
      <c r="N1693" s="395">
        <f t="shared" ref="N1693:N1702" ca="1" si="2475">IF(M1717="n/a",M1693,IFERROR(IF((OFFSET($C1693,0,$A1693))&lt;0,
MIN(0,M1693-(OFFSET($C1693,0,$A1693)/(OFFSET($C1688,-$A1692,$A1693)))),
MAX(0,M1693-(OFFSET($C1693,0,$A1693)/(OFFSET($C1688,-$A1692,$A1693))))),0))</f>
        <v>0</v>
      </c>
      <c r="O1693" s="395">
        <f t="shared" ref="O1693:O1703" ca="1" si="2476">IF(N1717="n/a",N1693,IFERROR(IF((OFFSET($C1693,0,$A1693))&lt;0,
MIN(0,N1693-(OFFSET($C1693,0,$A1693)/(OFFSET($C1688,-$A1692,$A1693)))),
MAX(0,N1693-(OFFSET($C1693,0,$A1693)/(OFFSET($C1688,-$A1692,$A1693))))),0))</f>
        <v>0</v>
      </c>
      <c r="P1693" s="395">
        <f t="shared" ref="P1693:P1704" ca="1" si="2477">IF(O1717="n/a",O1693,IFERROR(IF((OFFSET($C1693,0,$A1693))&lt;0,
MIN(0,O1693-(OFFSET($C1693,0,$A1693)/(OFFSET($C1688,-$A1692,$A1693)))),
MAX(0,O1693-(OFFSET($C1693,0,$A1693)/(OFFSET($C1688,-$A1692,$A1693))))),0))</f>
        <v>0</v>
      </c>
      <c r="Q1693" s="395">
        <f t="shared" ref="Q1693:Q1705" ca="1" si="2478">IF(P1717="n/a",P1693,IFERROR(IF((OFFSET($C1693,0,$A1693))&lt;0,
MIN(0,P1693-(OFFSET($C1693,0,$A1693)/(OFFSET($C1688,-$A1692,$A1693)))),
MAX(0,P1693-(OFFSET($C1693,0,$A1693)/(OFFSET($C1688,-$A1692,$A1693))))),0))</f>
        <v>0</v>
      </c>
      <c r="R1693" s="395">
        <f t="shared" ref="R1693:R1706" ca="1" si="2479">IF(Q1717="n/a",Q1693,IFERROR(IF((OFFSET($C1693,0,$A1693))&lt;0,
MIN(0,Q1693-(OFFSET($C1693,0,$A1693)/(OFFSET($C1688,-$A1692,$A1693)))),
MAX(0,Q1693-(OFFSET($C1693,0,$A1693)/(OFFSET($C1688,-$A1692,$A1693))))),0))</f>
        <v>0</v>
      </c>
      <c r="S1693" s="395">
        <f t="shared" ref="S1693:S1707" ca="1" si="2480">IF(R1717="n/a",R1693,IFERROR(IF((OFFSET($C1693,0,$A1693))&lt;0,
MIN(0,R1693-(OFFSET($C1693,0,$A1693)/(OFFSET($C1688,-$A1692,$A1693)))),
MAX(0,R1693-(OFFSET($C1693,0,$A1693)/(OFFSET($C1688,-$A1692,$A1693))))),0))</f>
        <v>0</v>
      </c>
      <c r="T1693" s="395">
        <f t="shared" ref="T1693:T1708" ca="1" si="2481">IF(S1717="n/a",S1693,IFERROR(IF((OFFSET($C1693,0,$A1693))&lt;0,
MIN(0,S1693-(OFFSET($C1693,0,$A1693)/(OFFSET($C1688,-$A1692,$A1693)))),
MAX(0,S1693-(OFFSET($C1693,0,$A1693)/(OFFSET($C1688,-$A1692,$A1693))))),0))</f>
        <v>0</v>
      </c>
      <c r="U1693" s="395">
        <f t="shared" ref="U1693:U1709" ca="1" si="2482">IF(T1717="n/a",T1693,IFERROR(IF((OFFSET($C1693,0,$A1693))&lt;0,
MIN(0,T1693-(OFFSET($C1693,0,$A1693)/(OFFSET($C1688,-$A1692,$A1693)))),
MAX(0,T1693-(OFFSET($C1693,0,$A1693)/(OFFSET($C1688,-$A1692,$A1693))))),0))</f>
        <v>0</v>
      </c>
      <c r="V1693" s="395">
        <f t="shared" ref="V1693:V1710" ca="1" si="2483">IF(U1717="n/a",U1693,IFERROR(IF((OFFSET($C1693,0,$A1693))&lt;0,
MIN(0,U1693-(OFFSET($C1693,0,$A1693)/(OFFSET($C1688,-$A1692,$A1693)))),
MAX(0,U1693-(OFFSET($C1693,0,$A1693)/(OFFSET($C1688,-$A1692,$A1693))))),0))</f>
        <v>0</v>
      </c>
      <c r="W1693" s="395">
        <f t="shared" ref="W1693:W1711" ca="1" si="2484">IF(V1717="n/a",V1693,IFERROR(IF((OFFSET($C1693,0,$A1693))&lt;0,
MIN(0,V1693-(OFFSET($C1693,0,$A1693)/(OFFSET($C1688,-$A1692,$A1693)))),
MAX(0,V1693-(OFFSET($C1693,0,$A1693)/(OFFSET($C1688,-$A1692,$A1693))))),0))</f>
        <v>0</v>
      </c>
      <c r="X1693" s="249"/>
      <c r="Y1693" s="249"/>
      <c r="Z1693" s="249"/>
      <c r="AA1693" s="249"/>
      <c r="AB1693" s="249"/>
    </row>
    <row r="1694" spans="1:28" hidden="1" outlineLevel="1">
      <c r="A1694" s="331">
        <v>1</v>
      </c>
      <c r="B1694" s="309" t="str">
        <f t="shared" ref="B1694:B1712" ca="1" si="2485">"Depreciated Net Capex "&amp;OFFSET($C$6,0,A1694)</f>
        <v>Depreciated Net Capex 2013</v>
      </c>
      <c r="C1694" s="396"/>
      <c r="D1694" s="397">
        <f ca="1">(D1688*((1+D$11)^0.5)/D$10)</f>
        <v>0</v>
      </c>
      <c r="E1694" s="395">
        <f ca="1">IF(D1718="n/a",D1694,IFERROR(IF((OFFSET($C1694,0,$A1694))&lt;0,
MIN(0,D1694-(OFFSET($C1694,0,$A1694)/(OFFSET($C1689,-$A1693,$A1694)))),
MAX(0,D1694-(OFFSET($C1694,0,$A1694)/(OFFSET($C1689,-$A1693,$A1694))))),0))</f>
        <v>0</v>
      </c>
      <c r="F1694" s="395">
        <f t="shared" ca="1" si="2467"/>
        <v>0</v>
      </c>
      <c r="G1694" s="395">
        <f t="shared" ca="1" si="2468"/>
        <v>0</v>
      </c>
      <c r="H1694" s="395">
        <f t="shared" ca="1" si="2469"/>
        <v>0</v>
      </c>
      <c r="I1694" s="395">
        <f t="shared" ca="1" si="2470"/>
        <v>0</v>
      </c>
      <c r="J1694" s="395">
        <f t="shared" ca="1" si="2471"/>
        <v>0</v>
      </c>
      <c r="K1694" s="395">
        <f t="shared" ca="1" si="2472"/>
        <v>0</v>
      </c>
      <c r="L1694" s="395">
        <f t="shared" ca="1" si="2473"/>
        <v>0</v>
      </c>
      <c r="M1694" s="395">
        <f t="shared" ca="1" si="2474"/>
        <v>0</v>
      </c>
      <c r="N1694" s="395">
        <f t="shared" ca="1" si="2475"/>
        <v>0</v>
      </c>
      <c r="O1694" s="395">
        <f t="shared" ca="1" si="2476"/>
        <v>0</v>
      </c>
      <c r="P1694" s="395">
        <f t="shared" ca="1" si="2477"/>
        <v>0</v>
      </c>
      <c r="Q1694" s="395">
        <f t="shared" ca="1" si="2478"/>
        <v>0</v>
      </c>
      <c r="R1694" s="395">
        <f t="shared" ca="1" si="2479"/>
        <v>0</v>
      </c>
      <c r="S1694" s="395">
        <f t="shared" ca="1" si="2480"/>
        <v>0</v>
      </c>
      <c r="T1694" s="395">
        <f t="shared" ca="1" si="2481"/>
        <v>0</v>
      </c>
      <c r="U1694" s="395">
        <f t="shared" ca="1" si="2482"/>
        <v>0</v>
      </c>
      <c r="V1694" s="395">
        <f t="shared" ca="1" si="2483"/>
        <v>0</v>
      </c>
      <c r="W1694" s="395">
        <f t="shared" ca="1" si="2484"/>
        <v>0</v>
      </c>
      <c r="X1694" s="249"/>
      <c r="Y1694" s="249"/>
      <c r="Z1694" s="249"/>
      <c r="AA1694" s="249"/>
      <c r="AB1694" s="249"/>
    </row>
    <row r="1695" spans="1:28" hidden="1" outlineLevel="1">
      <c r="A1695" s="331">
        <v>2</v>
      </c>
      <c r="B1695" s="309" t="str">
        <f t="shared" ca="1" si="2485"/>
        <v>Depreciated Net Capex 2014</v>
      </c>
      <c r="C1695" s="398"/>
      <c r="D1695" s="399"/>
      <c r="E1695" s="397">
        <f ca="1">(E1688*((1+E$11)^0.5)/E$10)</f>
        <v>0</v>
      </c>
      <c r="F1695" s="395">
        <f ca="1">IF(E1719="n/a",E1695,IFERROR(IF((OFFSET($C1695,0,$A1695))&lt;0,
MIN(0,E1695-(OFFSET($C1695,0,$A1695)/(OFFSET($C1690,-$A1694,$A1695)))),
MAX(0,E1695-(OFFSET($C1695,0,$A1695)/(OFFSET($C1690,-$A1694,$A1695))))),0))</f>
        <v>0</v>
      </c>
      <c r="G1695" s="395">
        <f t="shared" ca="1" si="2468"/>
        <v>0</v>
      </c>
      <c r="H1695" s="395">
        <f t="shared" ca="1" si="2469"/>
        <v>0</v>
      </c>
      <c r="I1695" s="395">
        <f t="shared" ca="1" si="2470"/>
        <v>0</v>
      </c>
      <c r="J1695" s="395">
        <f t="shared" ca="1" si="2471"/>
        <v>0</v>
      </c>
      <c r="K1695" s="395">
        <f t="shared" ca="1" si="2472"/>
        <v>0</v>
      </c>
      <c r="L1695" s="395">
        <f t="shared" ca="1" si="2473"/>
        <v>0</v>
      </c>
      <c r="M1695" s="395">
        <f t="shared" ca="1" si="2474"/>
        <v>0</v>
      </c>
      <c r="N1695" s="395">
        <f t="shared" ca="1" si="2475"/>
        <v>0</v>
      </c>
      <c r="O1695" s="395">
        <f t="shared" ca="1" si="2476"/>
        <v>0</v>
      </c>
      <c r="P1695" s="395">
        <f t="shared" ca="1" si="2477"/>
        <v>0</v>
      </c>
      <c r="Q1695" s="395">
        <f t="shared" ca="1" si="2478"/>
        <v>0</v>
      </c>
      <c r="R1695" s="395">
        <f t="shared" ca="1" si="2479"/>
        <v>0</v>
      </c>
      <c r="S1695" s="395">
        <f t="shared" ca="1" si="2480"/>
        <v>0</v>
      </c>
      <c r="T1695" s="395">
        <f t="shared" ca="1" si="2481"/>
        <v>0</v>
      </c>
      <c r="U1695" s="395">
        <f t="shared" ca="1" si="2482"/>
        <v>0</v>
      </c>
      <c r="V1695" s="395">
        <f t="shared" ca="1" si="2483"/>
        <v>0</v>
      </c>
      <c r="W1695" s="395">
        <f t="shared" ca="1" si="2484"/>
        <v>0</v>
      </c>
      <c r="X1695" s="334"/>
      <c r="Y1695" s="249"/>
      <c r="Z1695" s="249"/>
      <c r="AA1695" s="249"/>
      <c r="AB1695" s="249"/>
    </row>
    <row r="1696" spans="1:28" hidden="1" outlineLevel="1">
      <c r="A1696" s="331">
        <v>3</v>
      </c>
      <c r="B1696" s="309" t="str">
        <f t="shared" ca="1" si="2485"/>
        <v>Depreciated Net Capex 2015</v>
      </c>
      <c r="C1696" s="398"/>
      <c r="D1696" s="398"/>
      <c r="E1696" s="399"/>
      <c r="F1696" s="400">
        <f ca="1">($F1688*((1+F$11)^0.5)/F$10)</f>
        <v>0</v>
      </c>
      <c r="G1696" s="395">
        <f ca="1">IF(F1720="n/a",F1696,IFERROR(IF((OFFSET($C1696,0,$A1696))&lt;0,
MIN(0,F1696-(OFFSET($C1696,0,$A1696)/(OFFSET($C1691,-$A1695,$A1696)))),
MAX(0,F1696-(OFFSET($C1696,0,$A1696)/(OFFSET($C1691,-$A1695,$A1696))))),0))</f>
        <v>0</v>
      </c>
      <c r="H1696" s="395">
        <f t="shared" ca="1" si="2469"/>
        <v>0</v>
      </c>
      <c r="I1696" s="395">
        <f t="shared" ca="1" si="2470"/>
        <v>0</v>
      </c>
      <c r="J1696" s="395">
        <f t="shared" ca="1" si="2471"/>
        <v>0</v>
      </c>
      <c r="K1696" s="395">
        <f t="shared" ca="1" si="2472"/>
        <v>0</v>
      </c>
      <c r="L1696" s="395">
        <f t="shared" ca="1" si="2473"/>
        <v>0</v>
      </c>
      <c r="M1696" s="395">
        <f t="shared" ca="1" si="2474"/>
        <v>0</v>
      </c>
      <c r="N1696" s="395">
        <f t="shared" ca="1" si="2475"/>
        <v>0</v>
      </c>
      <c r="O1696" s="395">
        <f t="shared" ca="1" si="2476"/>
        <v>0</v>
      </c>
      <c r="P1696" s="395">
        <f t="shared" ca="1" si="2477"/>
        <v>0</v>
      </c>
      <c r="Q1696" s="395">
        <f t="shared" ca="1" si="2478"/>
        <v>0</v>
      </c>
      <c r="R1696" s="395">
        <f t="shared" ca="1" si="2479"/>
        <v>0</v>
      </c>
      <c r="S1696" s="395">
        <f t="shared" ca="1" si="2480"/>
        <v>0</v>
      </c>
      <c r="T1696" s="395">
        <f t="shared" ca="1" si="2481"/>
        <v>0</v>
      </c>
      <c r="U1696" s="395">
        <f t="shared" ca="1" si="2482"/>
        <v>0</v>
      </c>
      <c r="V1696" s="395">
        <f t="shared" ca="1" si="2483"/>
        <v>0</v>
      </c>
      <c r="W1696" s="395">
        <f t="shared" ca="1" si="2484"/>
        <v>0</v>
      </c>
      <c r="X1696" s="334"/>
      <c r="Y1696" s="334"/>
      <c r="Z1696" s="249"/>
      <c r="AA1696" s="249"/>
      <c r="AB1696" s="249"/>
    </row>
    <row r="1697" spans="1:28" hidden="1" outlineLevel="1">
      <c r="A1697" s="331">
        <v>4</v>
      </c>
      <c r="B1697" s="309" t="str">
        <f t="shared" ca="1" si="2485"/>
        <v>Depreciated Net Capex 2016</v>
      </c>
      <c r="C1697" s="398"/>
      <c r="D1697" s="398"/>
      <c r="E1697" s="398"/>
      <c r="F1697" s="399"/>
      <c r="G1697" s="400">
        <f ca="1">($G1688*((1+G$11)^0.5)/G$10)</f>
        <v>0</v>
      </c>
      <c r="H1697" s="395">
        <f ca="1">IF(G1721="n/a",G1697,IFERROR(IF((OFFSET($C1697,0,$A1697))&lt;0,
MIN(0,G1697-(OFFSET($C1697,0,$A1697)/(OFFSET($C1692,-$A1696,$A1697)))),
MAX(0,G1697-(OFFSET($C1697,0,$A1697)/(OFFSET($C1692,-$A1696,$A1697))))),0))</f>
        <v>0</v>
      </c>
      <c r="I1697" s="395">
        <f t="shared" ca="1" si="2470"/>
        <v>0</v>
      </c>
      <c r="J1697" s="395">
        <f t="shared" ca="1" si="2471"/>
        <v>0</v>
      </c>
      <c r="K1697" s="395">
        <f t="shared" ca="1" si="2472"/>
        <v>0</v>
      </c>
      <c r="L1697" s="395">
        <f t="shared" ca="1" si="2473"/>
        <v>0</v>
      </c>
      <c r="M1697" s="395">
        <f t="shared" ca="1" si="2474"/>
        <v>0</v>
      </c>
      <c r="N1697" s="395">
        <f t="shared" ca="1" si="2475"/>
        <v>0</v>
      </c>
      <c r="O1697" s="395">
        <f t="shared" ca="1" si="2476"/>
        <v>0</v>
      </c>
      <c r="P1697" s="395">
        <f t="shared" ca="1" si="2477"/>
        <v>0</v>
      </c>
      <c r="Q1697" s="395">
        <f t="shared" ca="1" si="2478"/>
        <v>0</v>
      </c>
      <c r="R1697" s="395">
        <f t="shared" ca="1" si="2479"/>
        <v>0</v>
      </c>
      <c r="S1697" s="395">
        <f t="shared" ca="1" si="2480"/>
        <v>0</v>
      </c>
      <c r="T1697" s="395">
        <f t="shared" ca="1" si="2481"/>
        <v>0</v>
      </c>
      <c r="U1697" s="395">
        <f t="shared" ca="1" si="2482"/>
        <v>0</v>
      </c>
      <c r="V1697" s="395">
        <f t="shared" ca="1" si="2483"/>
        <v>0</v>
      </c>
      <c r="W1697" s="395">
        <f t="shared" ca="1" si="2484"/>
        <v>0</v>
      </c>
      <c r="X1697" s="334"/>
      <c r="Y1697" s="334"/>
      <c r="Z1697" s="334"/>
      <c r="AA1697" s="249"/>
      <c r="AB1697" s="249"/>
    </row>
    <row r="1698" spans="1:28" hidden="1" outlineLevel="1">
      <c r="A1698" s="331">
        <v>5</v>
      </c>
      <c r="B1698" s="309" t="str">
        <f t="shared" ca="1" si="2485"/>
        <v>Depreciated Net Capex 2017</v>
      </c>
      <c r="C1698" s="398"/>
      <c r="D1698" s="398"/>
      <c r="E1698" s="398"/>
      <c r="F1698" s="398"/>
      <c r="G1698" s="399"/>
      <c r="H1698" s="400">
        <f ca="1">(H1688*((1+H$11)^0.5)/H$10)</f>
        <v>0</v>
      </c>
      <c r="I1698" s="395">
        <f ca="1">IF(H1722="n/a",H1698,IFERROR(IF((OFFSET($C1698,0,$A1698))&lt;0,
MIN(0,H1698-(OFFSET($C1698,0,$A1698)/(OFFSET($C1693,-$A1697,$A1698)))),
MAX(0,H1698-(OFFSET($C1698,0,$A1698)/(OFFSET($C1693,-$A1697,$A1698))))),0))</f>
        <v>0</v>
      </c>
      <c r="J1698" s="395">
        <f t="shared" ca="1" si="2471"/>
        <v>0</v>
      </c>
      <c r="K1698" s="395">
        <f t="shared" ca="1" si="2472"/>
        <v>0</v>
      </c>
      <c r="L1698" s="395">
        <f t="shared" ca="1" si="2473"/>
        <v>0</v>
      </c>
      <c r="M1698" s="395">
        <f t="shared" ca="1" si="2474"/>
        <v>0</v>
      </c>
      <c r="N1698" s="395">
        <f t="shared" ca="1" si="2475"/>
        <v>0</v>
      </c>
      <c r="O1698" s="395">
        <f t="shared" ca="1" si="2476"/>
        <v>0</v>
      </c>
      <c r="P1698" s="395">
        <f t="shared" ca="1" si="2477"/>
        <v>0</v>
      </c>
      <c r="Q1698" s="395">
        <f t="shared" ca="1" si="2478"/>
        <v>0</v>
      </c>
      <c r="R1698" s="395">
        <f t="shared" ca="1" si="2479"/>
        <v>0</v>
      </c>
      <c r="S1698" s="395">
        <f t="shared" ca="1" si="2480"/>
        <v>0</v>
      </c>
      <c r="T1698" s="395">
        <f t="shared" ca="1" si="2481"/>
        <v>0</v>
      </c>
      <c r="U1698" s="395">
        <f t="shared" ca="1" si="2482"/>
        <v>0</v>
      </c>
      <c r="V1698" s="395">
        <f t="shared" ca="1" si="2483"/>
        <v>0</v>
      </c>
      <c r="W1698" s="395">
        <f t="shared" ca="1" si="2484"/>
        <v>0</v>
      </c>
      <c r="X1698" s="334"/>
      <c r="Y1698" s="334"/>
      <c r="Z1698" s="334"/>
      <c r="AA1698" s="249"/>
      <c r="AB1698" s="249"/>
    </row>
    <row r="1699" spans="1:28" hidden="1" outlineLevel="1">
      <c r="A1699" s="331">
        <v>6</v>
      </c>
      <c r="B1699" s="309" t="str">
        <f t="shared" ca="1" si="2485"/>
        <v>Depreciated Net Capex 2018</v>
      </c>
      <c r="C1699" s="398"/>
      <c r="D1699" s="398"/>
      <c r="E1699" s="398"/>
      <c r="F1699" s="398"/>
      <c r="G1699" s="398"/>
      <c r="H1699" s="399"/>
      <c r="I1699" s="400">
        <f ca="1">(I1688*((1+I$11)^0.5)/I$10)</f>
        <v>0</v>
      </c>
      <c r="J1699" s="395">
        <f ca="1">IF(I1723="n/a",I1699,IFERROR(IF((OFFSET($C1699,0,$A1699))&lt;0,
MIN(0,I1699-(OFFSET($C1699,0,$A1699)/(OFFSET($C1694,-$A1698,$A1699)))),
MAX(0,I1699-(OFFSET($C1699,0,$A1699)/(OFFSET($C1694,-$A1698,$A1699))))),0))</f>
        <v>0</v>
      </c>
      <c r="K1699" s="395">
        <f t="shared" ca="1" si="2472"/>
        <v>0</v>
      </c>
      <c r="L1699" s="395">
        <f t="shared" ca="1" si="2473"/>
        <v>0</v>
      </c>
      <c r="M1699" s="395">
        <f t="shared" ca="1" si="2474"/>
        <v>0</v>
      </c>
      <c r="N1699" s="395">
        <f t="shared" ca="1" si="2475"/>
        <v>0</v>
      </c>
      <c r="O1699" s="395">
        <f t="shared" ca="1" si="2476"/>
        <v>0</v>
      </c>
      <c r="P1699" s="395">
        <f t="shared" ca="1" si="2477"/>
        <v>0</v>
      </c>
      <c r="Q1699" s="395">
        <f t="shared" ca="1" si="2478"/>
        <v>0</v>
      </c>
      <c r="R1699" s="395">
        <f t="shared" ca="1" si="2479"/>
        <v>0</v>
      </c>
      <c r="S1699" s="395">
        <f t="shared" ca="1" si="2480"/>
        <v>0</v>
      </c>
      <c r="T1699" s="395">
        <f t="shared" ca="1" si="2481"/>
        <v>0</v>
      </c>
      <c r="U1699" s="395">
        <f t="shared" ca="1" si="2482"/>
        <v>0</v>
      </c>
      <c r="V1699" s="395">
        <f t="shared" ca="1" si="2483"/>
        <v>0</v>
      </c>
      <c r="W1699" s="395">
        <f t="shared" ca="1" si="2484"/>
        <v>0</v>
      </c>
      <c r="X1699" s="334"/>
      <c r="Y1699" s="334"/>
      <c r="Z1699" s="334"/>
      <c r="AA1699" s="249"/>
      <c r="AB1699" s="249"/>
    </row>
    <row r="1700" spans="1:28" hidden="1" outlineLevel="1">
      <c r="A1700" s="331">
        <v>7</v>
      </c>
      <c r="B1700" s="309" t="str">
        <f t="shared" ca="1" si="2485"/>
        <v>Depreciated Net Capex 2019</v>
      </c>
      <c r="C1700" s="398"/>
      <c r="D1700" s="398"/>
      <c r="E1700" s="398"/>
      <c r="F1700" s="398"/>
      <c r="G1700" s="398"/>
      <c r="H1700" s="398"/>
      <c r="I1700" s="399"/>
      <c r="J1700" s="400">
        <f ca="1">(J1688*((1+J$11)^0.5)/J$10)</f>
        <v>0</v>
      </c>
      <c r="K1700" s="395">
        <f ca="1">IF(J1724="n/a",J1700,IFERROR(IF((OFFSET($C1700,0,$A1700))&lt;0,
MIN(0,J1700-(OFFSET($C1700,0,$A1700)/(OFFSET($C1695,-$A1699,$A1700)))),
MAX(0,J1700-(OFFSET($C1700,0,$A1700)/(OFFSET($C1695,-$A1699,$A1700))))),0))</f>
        <v>0</v>
      </c>
      <c r="L1700" s="395">
        <f t="shared" ca="1" si="2473"/>
        <v>0</v>
      </c>
      <c r="M1700" s="395">
        <f t="shared" ca="1" si="2474"/>
        <v>0</v>
      </c>
      <c r="N1700" s="395">
        <f t="shared" ca="1" si="2475"/>
        <v>0</v>
      </c>
      <c r="O1700" s="395">
        <f t="shared" ca="1" si="2476"/>
        <v>0</v>
      </c>
      <c r="P1700" s="395">
        <f t="shared" ca="1" si="2477"/>
        <v>0</v>
      </c>
      <c r="Q1700" s="395">
        <f t="shared" ca="1" si="2478"/>
        <v>0</v>
      </c>
      <c r="R1700" s="395">
        <f t="shared" ca="1" si="2479"/>
        <v>0</v>
      </c>
      <c r="S1700" s="395">
        <f t="shared" ca="1" si="2480"/>
        <v>0</v>
      </c>
      <c r="T1700" s="395">
        <f t="shared" ca="1" si="2481"/>
        <v>0</v>
      </c>
      <c r="U1700" s="395">
        <f t="shared" ca="1" si="2482"/>
        <v>0</v>
      </c>
      <c r="V1700" s="395">
        <f t="shared" ca="1" si="2483"/>
        <v>0</v>
      </c>
      <c r="W1700" s="395">
        <f t="shared" ca="1" si="2484"/>
        <v>0</v>
      </c>
      <c r="X1700" s="334"/>
      <c r="Y1700" s="334"/>
      <c r="Z1700" s="334"/>
      <c r="AA1700" s="249"/>
      <c r="AB1700" s="249"/>
    </row>
    <row r="1701" spans="1:28" hidden="1" outlineLevel="1">
      <c r="A1701" s="331">
        <v>8</v>
      </c>
      <c r="B1701" s="309" t="str">
        <f t="shared" ca="1" si="2485"/>
        <v>Depreciated Net Capex 2020</v>
      </c>
      <c r="C1701" s="398"/>
      <c r="D1701" s="398"/>
      <c r="E1701" s="398"/>
      <c r="F1701" s="398"/>
      <c r="G1701" s="398"/>
      <c r="H1701" s="398"/>
      <c r="I1701" s="398"/>
      <c r="J1701" s="399"/>
      <c r="K1701" s="400">
        <f ca="1">(K1688*((1+K$11)^0.5)/K$10)</f>
        <v>0</v>
      </c>
      <c r="L1701" s="395">
        <f ca="1">IF(K1725="n/a",K1701,IFERROR(IF((OFFSET($C1701,0,$A1701))&lt;0,
MIN(0,K1701-(OFFSET($C1701,0,$A1701)/(OFFSET($C1696,-$A1700,$A1701)))),
MAX(0,K1701-(OFFSET($C1701,0,$A1701)/(OFFSET($C1696,-$A1700,$A1701))))),0))</f>
        <v>0</v>
      </c>
      <c r="M1701" s="395">
        <f t="shared" ca="1" si="2474"/>
        <v>0</v>
      </c>
      <c r="N1701" s="395">
        <f t="shared" ca="1" si="2475"/>
        <v>0</v>
      </c>
      <c r="O1701" s="395">
        <f t="shared" ca="1" si="2476"/>
        <v>0</v>
      </c>
      <c r="P1701" s="395">
        <f t="shared" ca="1" si="2477"/>
        <v>0</v>
      </c>
      <c r="Q1701" s="395">
        <f t="shared" ca="1" si="2478"/>
        <v>0</v>
      </c>
      <c r="R1701" s="395">
        <f t="shared" ca="1" si="2479"/>
        <v>0</v>
      </c>
      <c r="S1701" s="395">
        <f t="shared" ca="1" si="2480"/>
        <v>0</v>
      </c>
      <c r="T1701" s="395">
        <f t="shared" ca="1" si="2481"/>
        <v>0</v>
      </c>
      <c r="U1701" s="395">
        <f t="shared" ca="1" si="2482"/>
        <v>0</v>
      </c>
      <c r="V1701" s="395">
        <f t="shared" ca="1" si="2483"/>
        <v>0</v>
      </c>
      <c r="W1701" s="395">
        <f t="shared" ca="1" si="2484"/>
        <v>0</v>
      </c>
      <c r="X1701" s="334"/>
      <c r="Y1701" s="334"/>
      <c r="Z1701" s="334"/>
      <c r="AA1701" s="249"/>
      <c r="AB1701" s="249"/>
    </row>
    <row r="1702" spans="1:28" hidden="1" outlineLevel="1">
      <c r="A1702" s="331">
        <v>9</v>
      </c>
      <c r="B1702" s="309" t="str">
        <f t="shared" ca="1" si="2485"/>
        <v>Depreciated Net Capex 2021</v>
      </c>
      <c r="C1702" s="398"/>
      <c r="D1702" s="398"/>
      <c r="E1702" s="398"/>
      <c r="F1702" s="398"/>
      <c r="G1702" s="398"/>
      <c r="H1702" s="398"/>
      <c r="I1702" s="398"/>
      <c r="J1702" s="398"/>
      <c r="K1702" s="399"/>
      <c r="L1702" s="400">
        <f ca="1">(L1688*((1+L$11)^0.5)/L$10)</f>
        <v>0</v>
      </c>
      <c r="M1702" s="395">
        <f ca="1">IF(L1726="n/a",L1702,IFERROR(IF((OFFSET($C1702,0,$A1702))&lt;0,
MIN(0,L1702-(OFFSET($C1702,0,$A1702)/(OFFSET($C1697,-$A1701,$A1702)))),
MAX(0,L1702-(OFFSET($C1702,0,$A1702)/(OFFSET($C1697,-$A1701,$A1702))))),0))</f>
        <v>0</v>
      </c>
      <c r="N1702" s="395">
        <f t="shared" ca="1" si="2475"/>
        <v>0</v>
      </c>
      <c r="O1702" s="395">
        <f t="shared" ca="1" si="2476"/>
        <v>0</v>
      </c>
      <c r="P1702" s="395">
        <f t="shared" ca="1" si="2477"/>
        <v>0</v>
      </c>
      <c r="Q1702" s="395">
        <f t="shared" ca="1" si="2478"/>
        <v>0</v>
      </c>
      <c r="R1702" s="395">
        <f t="shared" ca="1" si="2479"/>
        <v>0</v>
      </c>
      <c r="S1702" s="395">
        <f t="shared" ca="1" si="2480"/>
        <v>0</v>
      </c>
      <c r="T1702" s="395">
        <f t="shared" ca="1" si="2481"/>
        <v>0</v>
      </c>
      <c r="U1702" s="395">
        <f t="shared" ca="1" si="2482"/>
        <v>0</v>
      </c>
      <c r="V1702" s="395">
        <f t="shared" ca="1" si="2483"/>
        <v>0</v>
      </c>
      <c r="W1702" s="395">
        <f t="shared" ca="1" si="2484"/>
        <v>0</v>
      </c>
      <c r="X1702" s="334"/>
      <c r="Y1702" s="334"/>
      <c r="Z1702" s="334"/>
      <c r="AA1702" s="249"/>
      <c r="AB1702" s="249"/>
    </row>
    <row r="1703" spans="1:28" hidden="1" outlineLevel="1">
      <c r="A1703" s="331">
        <v>10</v>
      </c>
      <c r="B1703" s="309" t="str">
        <f t="shared" ca="1" si="2485"/>
        <v>Depreciated Net Capex 2022</v>
      </c>
      <c r="C1703" s="398"/>
      <c r="D1703" s="398"/>
      <c r="E1703" s="398"/>
      <c r="F1703" s="398"/>
      <c r="G1703" s="398"/>
      <c r="H1703" s="398"/>
      <c r="I1703" s="398"/>
      <c r="J1703" s="398"/>
      <c r="K1703" s="398"/>
      <c r="L1703" s="399"/>
      <c r="M1703" s="400">
        <f ca="1">(M1688*((1+M$11)^0.5)/M$10)</f>
        <v>0</v>
      </c>
      <c r="N1703" s="395">
        <f ca="1">IF(M1727="n/a",M1703,IFERROR(IF((OFFSET($C1703,0,$A1703))&lt;0,
MIN(0,M1703-(OFFSET($C1703,0,$A1703)/(OFFSET($C1698,-$A1702,$A1703)))),
MAX(0,M1703-(OFFSET($C1703,0,$A1703)/(OFFSET($C1698,-$A1702,$A1703))))),0))</f>
        <v>0</v>
      </c>
      <c r="O1703" s="395">
        <f t="shared" ca="1" si="2476"/>
        <v>0</v>
      </c>
      <c r="P1703" s="395">
        <f t="shared" ca="1" si="2477"/>
        <v>0</v>
      </c>
      <c r="Q1703" s="395">
        <f t="shared" ca="1" si="2478"/>
        <v>0</v>
      </c>
      <c r="R1703" s="395">
        <f t="shared" ca="1" si="2479"/>
        <v>0</v>
      </c>
      <c r="S1703" s="395">
        <f t="shared" ca="1" si="2480"/>
        <v>0</v>
      </c>
      <c r="T1703" s="395">
        <f t="shared" ca="1" si="2481"/>
        <v>0</v>
      </c>
      <c r="U1703" s="395">
        <f t="shared" ca="1" si="2482"/>
        <v>0</v>
      </c>
      <c r="V1703" s="395">
        <f t="shared" ca="1" si="2483"/>
        <v>0</v>
      </c>
      <c r="W1703" s="395">
        <f t="shared" ca="1" si="2484"/>
        <v>0</v>
      </c>
      <c r="X1703" s="334"/>
      <c r="Y1703" s="334"/>
      <c r="Z1703" s="334"/>
      <c r="AA1703" s="249"/>
      <c r="AB1703" s="249"/>
    </row>
    <row r="1704" spans="1:28" hidden="1" outlineLevel="1">
      <c r="A1704" s="331">
        <v>11</v>
      </c>
      <c r="B1704" s="309" t="str">
        <f t="shared" ca="1" si="2485"/>
        <v>Depreciated Net Capex 2023</v>
      </c>
      <c r="C1704" s="398"/>
      <c r="D1704" s="398"/>
      <c r="E1704" s="398"/>
      <c r="F1704" s="398"/>
      <c r="G1704" s="398"/>
      <c r="H1704" s="398"/>
      <c r="I1704" s="398"/>
      <c r="J1704" s="398"/>
      <c r="K1704" s="398"/>
      <c r="L1704" s="398"/>
      <c r="M1704" s="399"/>
      <c r="N1704" s="400">
        <f>(N1688*((1+N$11)^0.5)/N$10)</f>
        <v>0</v>
      </c>
      <c r="O1704" s="395">
        <f ca="1">IF(N1728="n/a",N1704,IFERROR(IF((OFFSET($C1704,0,$A1704))&lt;0,
MIN(0,N1704-(OFFSET($C1704,0,$A1704)/(OFFSET($C1699,-$A1703,$A1704)))),
MAX(0,N1704-(OFFSET($C1704,0,$A1704)/(OFFSET($C1699,-$A1703,$A1704))))),0))</f>
        <v>0</v>
      </c>
      <c r="P1704" s="395">
        <f t="shared" ca="1" si="2477"/>
        <v>0</v>
      </c>
      <c r="Q1704" s="395">
        <f t="shared" ca="1" si="2478"/>
        <v>0</v>
      </c>
      <c r="R1704" s="395">
        <f t="shared" ca="1" si="2479"/>
        <v>0</v>
      </c>
      <c r="S1704" s="395">
        <f t="shared" ca="1" si="2480"/>
        <v>0</v>
      </c>
      <c r="T1704" s="395">
        <f t="shared" ca="1" si="2481"/>
        <v>0</v>
      </c>
      <c r="U1704" s="395">
        <f t="shared" ca="1" si="2482"/>
        <v>0</v>
      </c>
      <c r="V1704" s="395">
        <f t="shared" ca="1" si="2483"/>
        <v>0</v>
      </c>
      <c r="W1704" s="395">
        <f t="shared" ca="1" si="2484"/>
        <v>0</v>
      </c>
      <c r="X1704" s="334"/>
      <c r="Y1704" s="334"/>
      <c r="Z1704" s="334"/>
      <c r="AA1704" s="249"/>
      <c r="AB1704" s="249"/>
    </row>
    <row r="1705" spans="1:28" hidden="1" outlineLevel="1">
      <c r="A1705" s="331">
        <v>12</v>
      </c>
      <c r="B1705" s="309" t="str">
        <f t="shared" ca="1" si="2485"/>
        <v>Depreciated Net Capex 2024</v>
      </c>
      <c r="C1705" s="398"/>
      <c r="D1705" s="398"/>
      <c r="E1705" s="398"/>
      <c r="F1705" s="398"/>
      <c r="G1705" s="398"/>
      <c r="H1705" s="398"/>
      <c r="I1705" s="398"/>
      <c r="J1705" s="398"/>
      <c r="K1705" s="398"/>
      <c r="L1705" s="398"/>
      <c r="M1705" s="398"/>
      <c r="N1705" s="399"/>
      <c r="O1705" s="400">
        <f>(O1688*((1+O$11)^0.5)/O$10)</f>
        <v>0</v>
      </c>
      <c r="P1705" s="395">
        <f ca="1">IF(O1729="n/a",O1705,IFERROR(IF((OFFSET($C1705,0,$A1705))&lt;0,
MIN(0,O1705-(OFFSET($C1705,0,$A1705)/(OFFSET($C1700,-$A1704,$A1705)))),
MAX(0,O1705-(OFFSET($C1705,0,$A1705)/(OFFSET($C1700,-$A1704,$A1705))))),0))</f>
        <v>0</v>
      </c>
      <c r="Q1705" s="395">
        <f t="shared" ca="1" si="2478"/>
        <v>0</v>
      </c>
      <c r="R1705" s="395">
        <f t="shared" ca="1" si="2479"/>
        <v>0</v>
      </c>
      <c r="S1705" s="395">
        <f t="shared" ca="1" si="2480"/>
        <v>0</v>
      </c>
      <c r="T1705" s="395">
        <f t="shared" ca="1" si="2481"/>
        <v>0</v>
      </c>
      <c r="U1705" s="395">
        <f t="shared" ca="1" si="2482"/>
        <v>0</v>
      </c>
      <c r="V1705" s="395">
        <f t="shared" ca="1" si="2483"/>
        <v>0</v>
      </c>
      <c r="W1705" s="395">
        <f t="shared" ca="1" si="2484"/>
        <v>0</v>
      </c>
      <c r="X1705" s="334"/>
      <c r="Y1705" s="334"/>
      <c r="Z1705" s="334"/>
      <c r="AA1705" s="249"/>
      <c r="AB1705" s="249"/>
    </row>
    <row r="1706" spans="1:28" hidden="1" outlineLevel="1">
      <c r="A1706" s="331">
        <v>13</v>
      </c>
      <c r="B1706" s="309" t="str">
        <f t="shared" ca="1" si="2485"/>
        <v>Depreciated Net Capex 2025</v>
      </c>
      <c r="C1706" s="398"/>
      <c r="D1706" s="398"/>
      <c r="E1706" s="398"/>
      <c r="F1706" s="398"/>
      <c r="G1706" s="398"/>
      <c r="H1706" s="398"/>
      <c r="I1706" s="398"/>
      <c r="J1706" s="398"/>
      <c r="K1706" s="398"/>
      <c r="L1706" s="398"/>
      <c r="M1706" s="398"/>
      <c r="N1706" s="398"/>
      <c r="O1706" s="399"/>
      <c r="P1706" s="400">
        <f>(P1688*((1+P$11)^0.5)/P$10)</f>
        <v>0</v>
      </c>
      <c r="Q1706" s="395">
        <f ca="1">IF(P1730="n/a",P1706,IFERROR(IF((OFFSET($C1706,0,$A1706))&lt;0,
MIN(0,P1706-(OFFSET($C1706,0,$A1706)/(OFFSET($C1701,-$A1705,$A1706)))),
MAX(0,P1706-(OFFSET($C1706,0,$A1706)/(OFFSET($C1701,-$A1705,$A1706))))),0))</f>
        <v>0</v>
      </c>
      <c r="R1706" s="395">
        <f t="shared" ca="1" si="2479"/>
        <v>0</v>
      </c>
      <c r="S1706" s="395">
        <f t="shared" ca="1" si="2480"/>
        <v>0</v>
      </c>
      <c r="T1706" s="395">
        <f t="shared" ca="1" si="2481"/>
        <v>0</v>
      </c>
      <c r="U1706" s="395">
        <f t="shared" ca="1" si="2482"/>
        <v>0</v>
      </c>
      <c r="V1706" s="395">
        <f t="shared" ca="1" si="2483"/>
        <v>0</v>
      </c>
      <c r="W1706" s="395">
        <f t="shared" ca="1" si="2484"/>
        <v>0</v>
      </c>
      <c r="X1706" s="334"/>
      <c r="Y1706" s="334"/>
      <c r="Z1706" s="334"/>
      <c r="AA1706" s="249"/>
      <c r="AB1706" s="249"/>
    </row>
    <row r="1707" spans="1:28" hidden="1" outlineLevel="1">
      <c r="A1707" s="331">
        <v>14</v>
      </c>
      <c r="B1707" s="309" t="str">
        <f t="shared" ca="1" si="2485"/>
        <v>Depreciated Net Capex 2026</v>
      </c>
      <c r="C1707" s="398"/>
      <c r="D1707" s="398"/>
      <c r="E1707" s="398"/>
      <c r="F1707" s="398"/>
      <c r="G1707" s="398"/>
      <c r="H1707" s="398"/>
      <c r="I1707" s="398"/>
      <c r="J1707" s="398"/>
      <c r="K1707" s="398"/>
      <c r="L1707" s="398"/>
      <c r="M1707" s="398"/>
      <c r="N1707" s="398"/>
      <c r="O1707" s="398"/>
      <c r="P1707" s="399"/>
      <c r="Q1707" s="400">
        <f>(Q1688*((1+Q$11)^0.5)/Q$10)</f>
        <v>0</v>
      </c>
      <c r="R1707" s="395">
        <f ca="1">IF(Q1731="n/a",Q1707,IFERROR(IF((OFFSET($C1707,0,$A1707))&lt;0,
MIN(0,Q1707-(OFFSET($C1707,0,$A1707)/(OFFSET($C1702,-$A1706,$A1707)))),
MAX(0,Q1707-(OFFSET($C1707,0,$A1707)/(OFFSET($C1702,-$A1706,$A1707))))),0))</f>
        <v>0</v>
      </c>
      <c r="S1707" s="395">
        <f t="shared" ca="1" si="2480"/>
        <v>0</v>
      </c>
      <c r="T1707" s="395">
        <f t="shared" ca="1" si="2481"/>
        <v>0</v>
      </c>
      <c r="U1707" s="395">
        <f t="shared" ca="1" si="2482"/>
        <v>0</v>
      </c>
      <c r="V1707" s="395">
        <f t="shared" ca="1" si="2483"/>
        <v>0</v>
      </c>
      <c r="W1707" s="395">
        <f t="shared" ca="1" si="2484"/>
        <v>0</v>
      </c>
      <c r="X1707" s="334"/>
      <c r="Y1707" s="334"/>
      <c r="Z1707" s="334"/>
      <c r="AA1707" s="249"/>
      <c r="AB1707" s="249"/>
    </row>
    <row r="1708" spans="1:28" hidden="1" outlineLevel="1">
      <c r="A1708" s="331">
        <v>15</v>
      </c>
      <c r="B1708" s="309" t="str">
        <f t="shared" ca="1" si="2485"/>
        <v>Depreciated Net Capex 2027</v>
      </c>
      <c r="C1708" s="398"/>
      <c r="D1708" s="398"/>
      <c r="E1708" s="398"/>
      <c r="F1708" s="398"/>
      <c r="G1708" s="398"/>
      <c r="H1708" s="398"/>
      <c r="I1708" s="398"/>
      <c r="J1708" s="398"/>
      <c r="K1708" s="398"/>
      <c r="L1708" s="398"/>
      <c r="M1708" s="398"/>
      <c r="N1708" s="398"/>
      <c r="O1708" s="398"/>
      <c r="P1708" s="398"/>
      <c r="Q1708" s="399"/>
      <c r="R1708" s="400">
        <f>(R1688*((1+R$11)^0.5)/R$10)</f>
        <v>0</v>
      </c>
      <c r="S1708" s="395">
        <f ca="1">IF(R1732="n/a",R1708,IFERROR(IF((OFFSET($C1708,0,$A1708))&lt;0,
MIN(0,R1708-(OFFSET($C1708,0,$A1708)/(OFFSET($C1703,-$A1707,$A1708)))),
MAX(0,R1708-(OFFSET($C1708,0,$A1708)/(OFFSET($C1703,-$A1707,$A1708))))),0))</f>
        <v>0</v>
      </c>
      <c r="T1708" s="395">
        <f t="shared" ca="1" si="2481"/>
        <v>0</v>
      </c>
      <c r="U1708" s="395">
        <f t="shared" ca="1" si="2482"/>
        <v>0</v>
      </c>
      <c r="V1708" s="395">
        <f t="shared" ca="1" si="2483"/>
        <v>0</v>
      </c>
      <c r="W1708" s="395">
        <f t="shared" ca="1" si="2484"/>
        <v>0</v>
      </c>
      <c r="X1708" s="334"/>
      <c r="Y1708" s="334"/>
      <c r="Z1708" s="334"/>
      <c r="AA1708" s="249"/>
      <c r="AB1708" s="249"/>
    </row>
    <row r="1709" spans="1:28" hidden="1" outlineLevel="1">
      <c r="A1709" s="331">
        <v>16</v>
      </c>
      <c r="B1709" s="309" t="str">
        <f t="shared" ca="1" si="2485"/>
        <v>Depreciated Net Capex 2028</v>
      </c>
      <c r="C1709" s="398"/>
      <c r="D1709" s="398"/>
      <c r="E1709" s="398"/>
      <c r="F1709" s="398"/>
      <c r="G1709" s="398"/>
      <c r="H1709" s="398"/>
      <c r="I1709" s="398"/>
      <c r="J1709" s="398"/>
      <c r="K1709" s="398"/>
      <c r="L1709" s="398"/>
      <c r="M1709" s="398"/>
      <c r="N1709" s="398"/>
      <c r="O1709" s="398"/>
      <c r="P1709" s="398"/>
      <c r="Q1709" s="398"/>
      <c r="R1709" s="399"/>
      <c r="S1709" s="400">
        <f>(S1688*((1+S$11)^0.5)/S$10)</f>
        <v>0</v>
      </c>
      <c r="T1709" s="395">
        <f ca="1">IF(S1733="n/a",S1709,IFERROR(IF((OFFSET($C1709,0,$A1709))&lt;0,
MIN(0,S1709-(OFFSET($C1709,0,$A1709)/(OFFSET($C1704,-$A1708,$A1709)))),
MAX(0,S1709-(OFFSET($C1709,0,$A1709)/(OFFSET($C1704,-$A1708,$A1709))))),0))</f>
        <v>0</v>
      </c>
      <c r="U1709" s="395">
        <f t="shared" ca="1" si="2482"/>
        <v>0</v>
      </c>
      <c r="V1709" s="395">
        <f t="shared" ca="1" si="2483"/>
        <v>0</v>
      </c>
      <c r="W1709" s="395">
        <f t="shared" ca="1" si="2484"/>
        <v>0</v>
      </c>
      <c r="X1709" s="334"/>
      <c r="Y1709" s="334"/>
      <c r="Z1709" s="334"/>
      <c r="AA1709" s="249"/>
      <c r="AB1709" s="249"/>
    </row>
    <row r="1710" spans="1:28" hidden="1" outlineLevel="1">
      <c r="A1710" s="331">
        <v>17</v>
      </c>
      <c r="B1710" s="309" t="str">
        <f t="shared" ca="1" si="2485"/>
        <v>Depreciated Net Capex 2029</v>
      </c>
      <c r="C1710" s="398"/>
      <c r="D1710" s="398"/>
      <c r="E1710" s="398"/>
      <c r="F1710" s="398"/>
      <c r="G1710" s="398"/>
      <c r="H1710" s="398"/>
      <c r="I1710" s="398"/>
      <c r="J1710" s="398"/>
      <c r="K1710" s="398"/>
      <c r="L1710" s="398"/>
      <c r="M1710" s="398"/>
      <c r="N1710" s="398"/>
      <c r="O1710" s="398"/>
      <c r="P1710" s="398"/>
      <c r="Q1710" s="398"/>
      <c r="R1710" s="398"/>
      <c r="S1710" s="399"/>
      <c r="T1710" s="400">
        <f>(T1688*((1+T$11)^0.5)/T$10)</f>
        <v>0</v>
      </c>
      <c r="U1710" s="395">
        <f ca="1">IF(T1734="n/a",T1710,IFERROR(IF((OFFSET($C1710,0,$A1710))&lt;0,
MIN(0,T1710-(OFFSET($C1710,0,$A1710)/(OFFSET($C1705,-$A1709,$A1710)))),
MAX(0,T1710-(OFFSET($C1710,0,$A1710)/(OFFSET($C1705,-$A1709,$A1710))))),0))</f>
        <v>0</v>
      </c>
      <c r="V1710" s="395">
        <f t="shared" ca="1" si="2483"/>
        <v>0</v>
      </c>
      <c r="W1710" s="395">
        <f t="shared" ca="1" si="2484"/>
        <v>0</v>
      </c>
      <c r="X1710" s="334"/>
      <c r="Y1710" s="334"/>
      <c r="Z1710" s="334"/>
      <c r="AA1710" s="249"/>
      <c r="AB1710" s="249"/>
    </row>
    <row r="1711" spans="1:28" hidden="1" outlineLevel="1">
      <c r="A1711" s="331">
        <v>18</v>
      </c>
      <c r="B1711" s="309" t="str">
        <f t="shared" ca="1" si="2485"/>
        <v>Depreciated Net Capex 2030</v>
      </c>
      <c r="C1711" s="398"/>
      <c r="D1711" s="398"/>
      <c r="E1711" s="398"/>
      <c r="F1711" s="398"/>
      <c r="G1711" s="398"/>
      <c r="H1711" s="398"/>
      <c r="I1711" s="398"/>
      <c r="J1711" s="398"/>
      <c r="K1711" s="398"/>
      <c r="L1711" s="398"/>
      <c r="M1711" s="398"/>
      <c r="N1711" s="398"/>
      <c r="O1711" s="398"/>
      <c r="P1711" s="398"/>
      <c r="Q1711" s="398"/>
      <c r="R1711" s="398"/>
      <c r="S1711" s="398"/>
      <c r="T1711" s="399"/>
      <c r="U1711" s="400">
        <f>(U1688*((1+U$11)^0.5)/U$10)</f>
        <v>0</v>
      </c>
      <c r="V1711" s="395">
        <f ca="1">IF(U1735="n/a",U1711,IFERROR(IF((OFFSET($C1711,0,$A1711))&lt;0,
MIN(0,U1711-(OFFSET($C1711,0,$A1711)/(OFFSET($C1706,-$A1710,$A1711)))),
MAX(0,U1711-(OFFSET($C1711,0,$A1711)/(OFFSET($C1706,-$A1710,$A1711))))),0))</f>
        <v>0</v>
      </c>
      <c r="W1711" s="395">
        <f t="shared" ca="1" si="2484"/>
        <v>0</v>
      </c>
      <c r="X1711" s="334"/>
      <c r="Y1711" s="334"/>
      <c r="Z1711" s="334"/>
      <c r="AA1711" s="249"/>
      <c r="AB1711" s="249"/>
    </row>
    <row r="1712" spans="1:28" hidden="1" outlineLevel="1">
      <c r="A1712" s="331">
        <v>19</v>
      </c>
      <c r="B1712" s="309" t="str">
        <f t="shared" ca="1" si="2485"/>
        <v>Depreciated Net Capex 2031</v>
      </c>
      <c r="C1712" s="398"/>
      <c r="D1712" s="398"/>
      <c r="E1712" s="398"/>
      <c r="F1712" s="398"/>
      <c r="G1712" s="398"/>
      <c r="H1712" s="398"/>
      <c r="I1712" s="398"/>
      <c r="J1712" s="398"/>
      <c r="K1712" s="398"/>
      <c r="L1712" s="398"/>
      <c r="M1712" s="398"/>
      <c r="N1712" s="398"/>
      <c r="O1712" s="398"/>
      <c r="P1712" s="398"/>
      <c r="Q1712" s="398"/>
      <c r="R1712" s="398"/>
      <c r="S1712" s="398"/>
      <c r="T1712" s="398"/>
      <c r="U1712" s="399"/>
      <c r="V1712" s="400">
        <f>(V1688*((1+V$11)^0.5)/V$10)</f>
        <v>0</v>
      </c>
      <c r="W1712" s="395">
        <f ca="1">IF(V1736="n/a",V1712,IFERROR(IF((OFFSET($C1712,0,$A1712))&lt;0,
MIN(0,V1712-(OFFSET($C1712,0,$A1712)/(OFFSET($C1707,-$A1711,$A1712)))),
MAX(0,V1712-(OFFSET($C1712,0,$A1712)/(OFFSET($C1707,-$A1711,$A1712))))),0))</f>
        <v>0</v>
      </c>
      <c r="X1712" s="334"/>
      <c r="Y1712" s="334"/>
      <c r="Z1712" s="334"/>
      <c r="AA1712" s="249"/>
      <c r="AB1712" s="249"/>
    </row>
    <row r="1713" spans="1:28" hidden="1" outlineLevel="1">
      <c r="A1713" s="331">
        <v>20</v>
      </c>
      <c r="B1713" s="309" t="str">
        <f ca="1">"Depreciated Net Capex "&amp;OFFSET($C$6,0,A1713)</f>
        <v>Depreciated Net Capex 2032</v>
      </c>
      <c r="C1713" s="398"/>
      <c r="D1713" s="398"/>
      <c r="E1713" s="398"/>
      <c r="F1713" s="398"/>
      <c r="G1713" s="398"/>
      <c r="H1713" s="398"/>
      <c r="I1713" s="398"/>
      <c r="J1713" s="398"/>
      <c r="K1713" s="398"/>
      <c r="L1713" s="398"/>
      <c r="M1713" s="398"/>
      <c r="N1713" s="398"/>
      <c r="O1713" s="398"/>
      <c r="P1713" s="398"/>
      <c r="Q1713" s="398"/>
      <c r="R1713" s="398"/>
      <c r="S1713" s="398"/>
      <c r="T1713" s="398"/>
      <c r="U1713" s="398"/>
      <c r="V1713" s="399"/>
      <c r="W1713" s="395">
        <f>(W1688*((1+W$11)^0.5)/W$10)</f>
        <v>0</v>
      </c>
      <c r="X1713" s="249"/>
      <c r="Y1713" s="249"/>
      <c r="Z1713" s="249"/>
      <c r="AA1713" s="249"/>
      <c r="AB1713" s="249"/>
    </row>
    <row r="1714" spans="1:28" hidden="1" outlineLevel="1">
      <c r="A1714" s="249"/>
      <c r="B1714" s="332"/>
      <c r="C1714" s="395"/>
      <c r="D1714" s="395"/>
      <c r="E1714" s="395"/>
      <c r="F1714" s="395"/>
      <c r="G1714" s="395"/>
      <c r="H1714" s="395"/>
      <c r="I1714" s="395"/>
      <c r="J1714" s="395"/>
      <c r="K1714" s="395"/>
      <c r="L1714" s="395"/>
      <c r="M1714" s="395"/>
      <c r="N1714" s="395"/>
      <c r="O1714" s="395"/>
      <c r="P1714" s="395"/>
      <c r="Q1714" s="395"/>
      <c r="R1714" s="395"/>
      <c r="S1714" s="395"/>
      <c r="T1714" s="395"/>
      <c r="U1714" s="395"/>
      <c r="V1714" s="395"/>
      <c r="W1714" s="395"/>
      <c r="X1714" s="249"/>
      <c r="Y1714" s="249"/>
      <c r="Z1714" s="249"/>
      <c r="AA1714" s="249"/>
      <c r="AB1714" s="249"/>
    </row>
    <row r="1715" spans="1:28" hidden="1" outlineLevel="1">
      <c r="A1715" s="249"/>
      <c r="B1715" s="332"/>
      <c r="C1715" s="395"/>
      <c r="D1715" s="395"/>
      <c r="E1715" s="395"/>
      <c r="F1715" s="395"/>
      <c r="G1715" s="395"/>
      <c r="H1715" s="395"/>
      <c r="I1715" s="395"/>
      <c r="J1715" s="395"/>
      <c r="K1715" s="395"/>
      <c r="L1715" s="395"/>
      <c r="M1715" s="395"/>
      <c r="N1715" s="395"/>
      <c r="O1715" s="395"/>
      <c r="P1715" s="395"/>
      <c r="Q1715" s="395"/>
      <c r="R1715" s="395"/>
      <c r="S1715" s="395"/>
      <c r="T1715" s="395"/>
      <c r="U1715" s="395"/>
      <c r="V1715" s="395"/>
      <c r="W1715" s="395"/>
      <c r="X1715" s="249"/>
      <c r="Y1715" s="249"/>
      <c r="Z1715" s="249"/>
      <c r="AA1715" s="249"/>
      <c r="AB1715" s="249"/>
    </row>
    <row r="1716" spans="1:28" hidden="1" outlineLevel="1">
      <c r="A1716" s="249"/>
      <c r="B1716" s="309" t="s">
        <v>298</v>
      </c>
      <c r="C1716" s="395"/>
      <c r="D1716" s="395">
        <f t="shared" ref="D1716" ca="1" si="2486">IF(C1716="n/a","n/a",IF(AND(C1716&lt;1,D1690=0),0,
IF(D1690=0,C1716-1,
IF(C1716&lt;1,D1691,
(((C1716-1)*(C1692-(C1692/(C1716))))+((D1690/D$10)*D1691))/(D1692)))))</f>
        <v>0</v>
      </c>
      <c r="E1716" s="395">
        <f t="shared" ref="E1716" ca="1" si="2487">IF(D1716="n/a","n/a",IF(AND(D1716&lt;1,E1690=0),0,
IF(E1690=0,D1716-1,
IF(D1716&lt;1,E1691,
(((D1716-1)*(D1692-(D1692/(D1716))))+((E1690/E$10)*E1691))/(E1692)))))</f>
        <v>0</v>
      </c>
      <c r="F1716" s="395">
        <f t="shared" ref="F1716" ca="1" si="2488">IF(E1716="n/a","n/a",IF(AND(E1716&lt;1,F1690=0),0,
IF(F1690=0,E1716-1,
IF(E1716&lt;1,F1691,
(((E1716-1)*(E1692-(E1692/(E1716))))+((F1690/F$10)*F1691))/(F1692)))))</f>
        <v>0</v>
      </c>
      <c r="G1716" s="395">
        <f t="shared" ref="G1716" ca="1" si="2489">IF(F1716="n/a","n/a",IF(AND(F1716&lt;1,G1690=0),0,
IF(G1690=0,F1716-1,
IF(F1716&lt;1,G1691,
(((F1716-1)*(F1692-(F1692/(F1716))))+((G1690/G$10)*G1691))/(G1692)))))</f>
        <v>0</v>
      </c>
      <c r="H1716" s="395">
        <f ca="1">IF(G1716="n/a","n/a",IF(AND(G1716&lt;1,H1690=0),0,
IF(H1690=0,G1716-1,
IF(G1716&lt;1,H1691,
(((G1716-1)*(G1692-(G1692/(G1716))))+((H1690/H$10)*H1691))/(H1692)))))</f>
        <v>0</v>
      </c>
      <c r="I1716" s="395">
        <f t="shared" ref="I1716" ca="1" si="2490">IF(H1716="n/a","n/a",IF(AND(H1716&lt;1,I1690=0),0,
IF(I1690=0,H1716-1,
IF(H1716&lt;1,I1691,
(((H1716-1)*(H1692-(H1692/(H1716))))+((I1690/I$10)*I1691))/(I1692)))))</f>
        <v>0</v>
      </c>
      <c r="J1716" s="395">
        <f t="shared" ref="J1716" ca="1" si="2491">IF(I1716="n/a","n/a",IF(AND(I1716&lt;1,J1690=0),0,
IF(J1690=0,I1716-1,
IF(I1716&lt;1,J1691,
(((I1716-1)*(I1692-(I1692/(I1716))))+((J1690/J$10)*J1691))/(J1692)))))</f>
        <v>0</v>
      </c>
      <c r="K1716" s="395">
        <f t="shared" ref="K1716" ca="1" si="2492">IF(J1716="n/a","n/a",IF(AND(J1716&lt;1,K1690=0),0,
IF(K1690=0,J1716-1,
IF(J1716&lt;1,K1691,
(((J1716-1)*(J1692-(J1692/(J1716))))+((K1690/K$10)*K1691))/(K1692)))))</f>
        <v>0</v>
      </c>
      <c r="L1716" s="395">
        <f t="shared" ref="L1716" ca="1" si="2493">IF(K1716="n/a","n/a",IF(AND(K1716&lt;1,L1690=0),0,
IF(L1690=0,K1716-1,
IF(K1716&lt;1,L1691,
(((K1716-1)*(K1692-(K1692/(K1716))))+((L1690/L$10)*L1691))/(L1692)))))</f>
        <v>0</v>
      </c>
      <c r="M1716" s="395">
        <f t="shared" ref="M1716" ca="1" si="2494">IF(L1716="n/a","n/a",IF(AND(L1716&lt;1,M1690=0),0,
IF(M1690=0,L1716-1,
IF(L1716&lt;1,M1691,
(((L1716-1)*(L1692-(L1692/(L1716))))+((M1690/M$10)*M1691))/(M1692)))))</f>
        <v>0</v>
      </c>
      <c r="N1716" s="395">
        <f t="shared" ref="N1716" ca="1" si="2495">IF(M1716="n/a","n/a",IF(AND(M1716&lt;1,N1690=0),0,
IF(N1690=0,M1716-1,
IF(M1716&lt;1,N1691,
(((M1716-1)*(M1692-(M1692/(M1716))))+((N1690/N$10)*N1691))/(N1692)))))</f>
        <v>0</v>
      </c>
      <c r="O1716" s="395">
        <f t="shared" ref="O1716" ca="1" si="2496">IF(N1716="n/a","n/a",IF(AND(N1716&lt;1,O1690=0),0,
IF(O1690=0,N1716-1,
IF(N1716&lt;1,O1691,
(((N1716-1)*(N1692-(N1692/(N1716))))+((O1690/O$10)*O1691))/(O1692)))))</f>
        <v>0</v>
      </c>
      <c r="P1716" s="395">
        <f t="shared" ref="P1716" ca="1" si="2497">IF(O1716="n/a","n/a",IF(AND(O1716&lt;1,P1690=0),0,
IF(P1690=0,O1716-1,
IF(O1716&lt;1,P1691,
(((O1716-1)*(O1692-(O1692/(O1716))))+((P1690/P$10)*P1691))/(P1692)))))</f>
        <v>0</v>
      </c>
      <c r="Q1716" s="395">
        <f t="shared" ref="Q1716" ca="1" si="2498">IF(P1716="n/a","n/a",IF(AND(P1716&lt;1,Q1690=0),0,
IF(Q1690=0,P1716-1,
IF(P1716&lt;1,Q1691,
(((P1716-1)*(P1692-(P1692/(P1716))))+((Q1690/Q$10)*Q1691))/(Q1692)))))</f>
        <v>0</v>
      </c>
      <c r="R1716" s="395">
        <f t="shared" ref="R1716" ca="1" si="2499">IF(Q1716="n/a","n/a",IF(AND(Q1716&lt;1,R1690=0),0,
IF(R1690=0,Q1716-1,
IF(Q1716&lt;1,R1691,
(((Q1716-1)*(Q1692-(Q1692/(Q1716))))+((R1690/R$10)*R1691))/(R1692)))))</f>
        <v>0</v>
      </c>
      <c r="S1716" s="395">
        <f t="shared" ref="S1716" ca="1" si="2500">IF(R1716="n/a","n/a",IF(AND(R1716&lt;1,S1690=0),0,
IF(S1690=0,R1716-1,
IF(R1716&lt;1,S1691,
(((R1716-1)*(R1692-(R1692/(R1716))))+((S1690/S$10)*S1691))/(S1692)))))</f>
        <v>0</v>
      </c>
      <c r="T1716" s="395">
        <f t="shared" ref="T1716" ca="1" si="2501">IF(S1716="n/a","n/a",IF(AND(S1716&lt;1,T1690=0),0,
IF(T1690=0,S1716-1,
IF(S1716&lt;1,T1691,
(((S1716-1)*(S1692-(S1692/(S1716))))+((T1690/T$10)*T1691))/(T1692)))))</f>
        <v>0</v>
      </c>
      <c r="U1716" s="395">
        <f t="shared" ref="U1716" ca="1" si="2502">IF(T1716="n/a","n/a",IF(AND(T1716&lt;1,U1690=0),0,
IF(U1690=0,T1716-1,
IF(T1716&lt;1,U1691,
(((T1716-1)*(T1692-(T1692/(T1716))))+((U1690/U$10)*U1691))/(U1692)))))</f>
        <v>0</v>
      </c>
      <c r="V1716" s="395">
        <f t="shared" ref="V1716" ca="1" si="2503">IF(U1716="n/a","n/a",IF(AND(U1716&lt;1,V1690=0),0,
IF(V1690=0,U1716-1,
IF(U1716&lt;1,V1691,
(((U1716-1)*(U1692-(U1692/(U1716))))+((V1690/V$10)*V1691))/(V1692)))))</f>
        <v>0</v>
      </c>
      <c r="W1716" s="395">
        <f t="shared" ref="W1716" ca="1" si="2504">IF(V1716="n/a","n/a",IF(AND(V1716&lt;1,W1690=0),0,
IF(W1690=0,V1716-1,
IF(V1716&lt;1,W1691,
(((V1716-1)*(V1692-(V1692/(V1716))))+((W1690/W$10)*W1691))/(W1692)))))</f>
        <v>0</v>
      </c>
      <c r="X1716" s="249"/>
      <c r="Y1716" s="249"/>
      <c r="Z1716" s="249"/>
      <c r="AA1716" s="249"/>
      <c r="AB1716" s="249"/>
    </row>
    <row r="1717" spans="1:28" hidden="1" outlineLevel="1">
      <c r="A1717" s="249"/>
      <c r="B1717" s="309" t="s">
        <v>191</v>
      </c>
      <c r="C1717" s="395">
        <f ca="1">C1689</f>
        <v>0</v>
      </c>
      <c r="D1717" s="395">
        <f t="shared" ref="D1717" ca="1" si="2505">IF(C1717="n/a","n/a",MAX(0,C1717-1))</f>
        <v>0</v>
      </c>
      <c r="E1717" s="395">
        <f t="shared" ref="E1717:E1718" ca="1" si="2506">IF(D1717="n/a","n/a",MAX(0,D1717-1))</f>
        <v>0</v>
      </c>
      <c r="F1717" s="395">
        <f t="shared" ref="F1717:F1719" ca="1" si="2507">IF(E1717="n/a","n/a",MAX(0,E1717-1))</f>
        <v>0</v>
      </c>
      <c r="G1717" s="395">
        <f t="shared" ref="G1717:G1720" ca="1" si="2508">IF(F1717="n/a","n/a",MAX(0,F1717-1))</f>
        <v>0</v>
      </c>
      <c r="H1717" s="395">
        <f t="shared" ref="H1717:H1721" ca="1" si="2509">IF(G1717="n/a","n/a",MAX(0,G1717-1))</f>
        <v>0</v>
      </c>
      <c r="I1717" s="395">
        <f t="shared" ref="I1717:I1722" ca="1" si="2510">IF(H1717="n/a","n/a",MAX(0,H1717-1))</f>
        <v>0</v>
      </c>
      <c r="J1717" s="395">
        <f t="shared" ref="J1717:J1723" ca="1" si="2511">IF(I1717="n/a","n/a",MAX(0,I1717-1))</f>
        <v>0</v>
      </c>
      <c r="K1717" s="395">
        <f t="shared" ref="K1717:K1724" ca="1" si="2512">IF(J1717="n/a","n/a",MAX(0,J1717-1))</f>
        <v>0</v>
      </c>
      <c r="L1717" s="395">
        <f t="shared" ref="L1717:L1725" ca="1" si="2513">IF(K1717="n/a","n/a",MAX(0,K1717-1))</f>
        <v>0</v>
      </c>
      <c r="M1717" s="395">
        <f t="shared" ref="M1717:M1726" ca="1" si="2514">IF(L1717="n/a","n/a",MAX(0,L1717-1))</f>
        <v>0</v>
      </c>
      <c r="N1717" s="395">
        <f t="shared" ref="N1717:N1727" ca="1" si="2515">IF(M1717="n/a","n/a",MAX(0,M1717-1))</f>
        <v>0</v>
      </c>
      <c r="O1717" s="395">
        <f t="shared" ref="O1717:O1728" ca="1" si="2516">IF(N1717="n/a","n/a",MAX(0,N1717-1))</f>
        <v>0</v>
      </c>
      <c r="P1717" s="395">
        <f t="shared" ref="P1717:P1729" ca="1" si="2517">IF(O1717="n/a","n/a",MAX(0,O1717-1))</f>
        <v>0</v>
      </c>
      <c r="Q1717" s="395">
        <f t="shared" ref="Q1717:Q1730" ca="1" si="2518">IF(P1717="n/a","n/a",MAX(0,P1717-1))</f>
        <v>0</v>
      </c>
      <c r="R1717" s="395">
        <f t="shared" ref="R1717:R1731" ca="1" si="2519">IF(Q1717="n/a","n/a",MAX(0,Q1717-1))</f>
        <v>0</v>
      </c>
      <c r="S1717" s="395">
        <f t="shared" ref="S1717:S1732" ca="1" si="2520">IF(R1717="n/a","n/a",MAX(0,R1717-1))</f>
        <v>0</v>
      </c>
      <c r="T1717" s="395">
        <f t="shared" ref="T1717:T1733" ca="1" si="2521">IF(S1717="n/a","n/a",MAX(0,S1717-1))</f>
        <v>0</v>
      </c>
      <c r="U1717" s="395">
        <f t="shared" ref="U1717:U1734" ca="1" si="2522">IF(T1717="n/a","n/a",MAX(0,T1717-1))</f>
        <v>0</v>
      </c>
      <c r="V1717" s="395">
        <f t="shared" ref="V1717:V1735" ca="1" si="2523">IF(U1717="n/a","n/a",MAX(0,U1717-1))</f>
        <v>0</v>
      </c>
      <c r="W1717" s="395">
        <f t="shared" ref="W1717:W1735" ca="1" si="2524">IF(V1717="n/a","n/a",MAX(0,V1717-1))</f>
        <v>0</v>
      </c>
      <c r="X1717" s="249"/>
      <c r="Y1717" s="249"/>
      <c r="Z1717" s="249"/>
      <c r="AA1717" s="249"/>
      <c r="AB1717" s="249"/>
    </row>
    <row r="1718" spans="1:28" hidden="1" outlineLevel="1">
      <c r="A1718" s="249"/>
      <c r="B1718" s="309" t="str">
        <f t="shared" ref="B1718:B1737" ca="1" si="2525">"RL Capex "&amp;OFFSET($C$6,0,A1694)</f>
        <v>RL Capex 2013</v>
      </c>
      <c r="C1718" s="396"/>
      <c r="D1718" s="400">
        <f ca="1">D1689</f>
        <v>0</v>
      </c>
      <c r="E1718" s="395">
        <f t="shared" ca="1" si="2506"/>
        <v>0</v>
      </c>
      <c r="F1718" s="395">
        <f t="shared" ca="1" si="2507"/>
        <v>0</v>
      </c>
      <c r="G1718" s="395">
        <f t="shared" ca="1" si="2508"/>
        <v>0</v>
      </c>
      <c r="H1718" s="395">
        <f t="shared" ca="1" si="2509"/>
        <v>0</v>
      </c>
      <c r="I1718" s="395">
        <f t="shared" ca="1" si="2510"/>
        <v>0</v>
      </c>
      <c r="J1718" s="395">
        <f t="shared" ca="1" si="2511"/>
        <v>0</v>
      </c>
      <c r="K1718" s="395">
        <f t="shared" ca="1" si="2512"/>
        <v>0</v>
      </c>
      <c r="L1718" s="395">
        <f t="shared" ca="1" si="2513"/>
        <v>0</v>
      </c>
      <c r="M1718" s="395">
        <f t="shared" ca="1" si="2514"/>
        <v>0</v>
      </c>
      <c r="N1718" s="395">
        <f t="shared" ca="1" si="2515"/>
        <v>0</v>
      </c>
      <c r="O1718" s="395">
        <f t="shared" ca="1" si="2516"/>
        <v>0</v>
      </c>
      <c r="P1718" s="395">
        <f t="shared" ca="1" si="2517"/>
        <v>0</v>
      </c>
      <c r="Q1718" s="395">
        <f t="shared" ca="1" si="2518"/>
        <v>0</v>
      </c>
      <c r="R1718" s="395">
        <f t="shared" ca="1" si="2519"/>
        <v>0</v>
      </c>
      <c r="S1718" s="395">
        <f t="shared" ca="1" si="2520"/>
        <v>0</v>
      </c>
      <c r="T1718" s="395">
        <f t="shared" ca="1" si="2521"/>
        <v>0</v>
      </c>
      <c r="U1718" s="395">
        <f t="shared" ca="1" si="2522"/>
        <v>0</v>
      </c>
      <c r="V1718" s="395">
        <f t="shared" ca="1" si="2523"/>
        <v>0</v>
      </c>
      <c r="W1718" s="395">
        <f t="shared" ca="1" si="2524"/>
        <v>0</v>
      </c>
      <c r="X1718" s="249"/>
      <c r="Y1718" s="249"/>
      <c r="Z1718" s="249"/>
      <c r="AA1718" s="249"/>
      <c r="AB1718" s="249"/>
    </row>
    <row r="1719" spans="1:28" hidden="1" outlineLevel="1">
      <c r="A1719" s="249"/>
      <c r="B1719" s="309" t="str">
        <f t="shared" ca="1" si="2525"/>
        <v>RL Capex 2014</v>
      </c>
      <c r="C1719" s="401"/>
      <c r="D1719" s="396"/>
      <c r="E1719" s="400">
        <f ca="1">E1689</f>
        <v>0</v>
      </c>
      <c r="F1719" s="395">
        <f t="shared" ca="1" si="2507"/>
        <v>0</v>
      </c>
      <c r="G1719" s="395">
        <f t="shared" ca="1" si="2508"/>
        <v>0</v>
      </c>
      <c r="H1719" s="395">
        <f t="shared" ca="1" si="2509"/>
        <v>0</v>
      </c>
      <c r="I1719" s="395">
        <f t="shared" ca="1" si="2510"/>
        <v>0</v>
      </c>
      <c r="J1719" s="395">
        <f t="shared" ca="1" si="2511"/>
        <v>0</v>
      </c>
      <c r="K1719" s="395">
        <f t="shared" ca="1" si="2512"/>
        <v>0</v>
      </c>
      <c r="L1719" s="395">
        <f t="shared" ca="1" si="2513"/>
        <v>0</v>
      </c>
      <c r="M1719" s="395">
        <f t="shared" ca="1" si="2514"/>
        <v>0</v>
      </c>
      <c r="N1719" s="395">
        <f t="shared" ca="1" si="2515"/>
        <v>0</v>
      </c>
      <c r="O1719" s="395">
        <f t="shared" ca="1" si="2516"/>
        <v>0</v>
      </c>
      <c r="P1719" s="395">
        <f t="shared" ca="1" si="2517"/>
        <v>0</v>
      </c>
      <c r="Q1719" s="395">
        <f t="shared" ca="1" si="2518"/>
        <v>0</v>
      </c>
      <c r="R1719" s="395">
        <f t="shared" ca="1" si="2519"/>
        <v>0</v>
      </c>
      <c r="S1719" s="395">
        <f t="shared" ca="1" si="2520"/>
        <v>0</v>
      </c>
      <c r="T1719" s="395">
        <f t="shared" ca="1" si="2521"/>
        <v>0</v>
      </c>
      <c r="U1719" s="395">
        <f t="shared" ca="1" si="2522"/>
        <v>0</v>
      </c>
      <c r="V1719" s="395">
        <f t="shared" ca="1" si="2523"/>
        <v>0</v>
      </c>
      <c r="W1719" s="395">
        <f t="shared" ca="1" si="2524"/>
        <v>0</v>
      </c>
      <c r="X1719" s="249"/>
      <c r="Y1719" s="249"/>
      <c r="Z1719" s="249"/>
      <c r="AA1719" s="249"/>
      <c r="AB1719" s="249"/>
    </row>
    <row r="1720" spans="1:28" hidden="1" outlineLevel="1">
      <c r="A1720" s="249"/>
      <c r="B1720" s="309" t="str">
        <f t="shared" ca="1" si="2525"/>
        <v>RL Capex 2015</v>
      </c>
      <c r="C1720" s="401"/>
      <c r="D1720" s="401"/>
      <c r="E1720" s="396"/>
      <c r="F1720" s="400">
        <f ca="1">F1689</f>
        <v>0</v>
      </c>
      <c r="G1720" s="395">
        <f t="shared" ca="1" si="2508"/>
        <v>0</v>
      </c>
      <c r="H1720" s="395">
        <f t="shared" ca="1" si="2509"/>
        <v>0</v>
      </c>
      <c r="I1720" s="395">
        <f t="shared" ca="1" si="2510"/>
        <v>0</v>
      </c>
      <c r="J1720" s="395">
        <f t="shared" ca="1" si="2511"/>
        <v>0</v>
      </c>
      <c r="K1720" s="395">
        <f t="shared" ca="1" si="2512"/>
        <v>0</v>
      </c>
      <c r="L1720" s="395">
        <f t="shared" ca="1" si="2513"/>
        <v>0</v>
      </c>
      <c r="M1720" s="395">
        <f t="shared" ca="1" si="2514"/>
        <v>0</v>
      </c>
      <c r="N1720" s="395">
        <f t="shared" ca="1" si="2515"/>
        <v>0</v>
      </c>
      <c r="O1720" s="395">
        <f t="shared" ca="1" si="2516"/>
        <v>0</v>
      </c>
      <c r="P1720" s="395">
        <f t="shared" ca="1" si="2517"/>
        <v>0</v>
      </c>
      <c r="Q1720" s="395">
        <f t="shared" ca="1" si="2518"/>
        <v>0</v>
      </c>
      <c r="R1720" s="395">
        <f t="shared" ca="1" si="2519"/>
        <v>0</v>
      </c>
      <c r="S1720" s="395">
        <f t="shared" ca="1" si="2520"/>
        <v>0</v>
      </c>
      <c r="T1720" s="395">
        <f t="shared" ca="1" si="2521"/>
        <v>0</v>
      </c>
      <c r="U1720" s="395">
        <f t="shared" ca="1" si="2522"/>
        <v>0</v>
      </c>
      <c r="V1720" s="395">
        <f t="shared" ca="1" si="2523"/>
        <v>0</v>
      </c>
      <c r="W1720" s="395">
        <f t="shared" ca="1" si="2524"/>
        <v>0</v>
      </c>
      <c r="X1720" s="249"/>
      <c r="Y1720" s="249"/>
      <c r="Z1720" s="249"/>
      <c r="AA1720" s="249"/>
      <c r="AB1720" s="249"/>
    </row>
    <row r="1721" spans="1:28" hidden="1" outlineLevel="1">
      <c r="A1721" s="249"/>
      <c r="B1721" s="309" t="str">
        <f t="shared" ca="1" si="2525"/>
        <v>RL Capex 2016</v>
      </c>
      <c r="C1721" s="401"/>
      <c r="D1721" s="401"/>
      <c r="E1721" s="401"/>
      <c r="F1721" s="396"/>
      <c r="G1721" s="400">
        <f ca="1">G1689</f>
        <v>0</v>
      </c>
      <c r="H1721" s="395">
        <f t="shared" ca="1" si="2509"/>
        <v>0</v>
      </c>
      <c r="I1721" s="395">
        <f t="shared" ca="1" si="2510"/>
        <v>0</v>
      </c>
      <c r="J1721" s="395">
        <f t="shared" ca="1" si="2511"/>
        <v>0</v>
      </c>
      <c r="K1721" s="395">
        <f t="shared" ca="1" si="2512"/>
        <v>0</v>
      </c>
      <c r="L1721" s="395">
        <f t="shared" ca="1" si="2513"/>
        <v>0</v>
      </c>
      <c r="M1721" s="395">
        <f t="shared" ca="1" si="2514"/>
        <v>0</v>
      </c>
      <c r="N1721" s="395">
        <f t="shared" ca="1" si="2515"/>
        <v>0</v>
      </c>
      <c r="O1721" s="395">
        <f t="shared" ca="1" si="2516"/>
        <v>0</v>
      </c>
      <c r="P1721" s="395">
        <f t="shared" ca="1" si="2517"/>
        <v>0</v>
      </c>
      <c r="Q1721" s="395">
        <f t="shared" ca="1" si="2518"/>
        <v>0</v>
      </c>
      <c r="R1721" s="395">
        <f t="shared" ca="1" si="2519"/>
        <v>0</v>
      </c>
      <c r="S1721" s="395">
        <f t="shared" ca="1" si="2520"/>
        <v>0</v>
      </c>
      <c r="T1721" s="395">
        <f t="shared" ca="1" si="2521"/>
        <v>0</v>
      </c>
      <c r="U1721" s="395">
        <f t="shared" ca="1" si="2522"/>
        <v>0</v>
      </c>
      <c r="V1721" s="395">
        <f t="shared" ca="1" si="2523"/>
        <v>0</v>
      </c>
      <c r="W1721" s="395">
        <f t="shared" ca="1" si="2524"/>
        <v>0</v>
      </c>
      <c r="X1721" s="249"/>
      <c r="Y1721" s="249"/>
      <c r="Z1721" s="249"/>
      <c r="AA1721" s="249"/>
      <c r="AB1721" s="249"/>
    </row>
    <row r="1722" spans="1:28" hidden="1" outlineLevel="1">
      <c r="A1722" s="249"/>
      <c r="B1722" s="309" t="str">
        <f t="shared" ca="1" si="2525"/>
        <v>RL Capex 2017</v>
      </c>
      <c r="C1722" s="401"/>
      <c r="D1722" s="401"/>
      <c r="E1722" s="401"/>
      <c r="F1722" s="401"/>
      <c r="G1722" s="396"/>
      <c r="H1722" s="400">
        <f ca="1">H1689</f>
        <v>0</v>
      </c>
      <c r="I1722" s="395">
        <f t="shared" ca="1" si="2510"/>
        <v>0</v>
      </c>
      <c r="J1722" s="395">
        <f t="shared" ca="1" si="2511"/>
        <v>0</v>
      </c>
      <c r="K1722" s="395">
        <f t="shared" ca="1" si="2512"/>
        <v>0</v>
      </c>
      <c r="L1722" s="395">
        <f t="shared" ca="1" si="2513"/>
        <v>0</v>
      </c>
      <c r="M1722" s="395">
        <f t="shared" ca="1" si="2514"/>
        <v>0</v>
      </c>
      <c r="N1722" s="395">
        <f t="shared" ca="1" si="2515"/>
        <v>0</v>
      </c>
      <c r="O1722" s="395">
        <f t="shared" ca="1" si="2516"/>
        <v>0</v>
      </c>
      <c r="P1722" s="395">
        <f t="shared" ca="1" si="2517"/>
        <v>0</v>
      </c>
      <c r="Q1722" s="395">
        <f t="shared" ca="1" si="2518"/>
        <v>0</v>
      </c>
      <c r="R1722" s="395">
        <f t="shared" ca="1" si="2519"/>
        <v>0</v>
      </c>
      <c r="S1722" s="395">
        <f t="shared" ca="1" si="2520"/>
        <v>0</v>
      </c>
      <c r="T1722" s="395">
        <f t="shared" ca="1" si="2521"/>
        <v>0</v>
      </c>
      <c r="U1722" s="395">
        <f t="shared" ca="1" si="2522"/>
        <v>0</v>
      </c>
      <c r="V1722" s="395">
        <f t="shared" ca="1" si="2523"/>
        <v>0</v>
      </c>
      <c r="W1722" s="395">
        <f t="shared" ca="1" si="2524"/>
        <v>0</v>
      </c>
      <c r="X1722" s="249"/>
      <c r="Y1722" s="249"/>
      <c r="Z1722" s="249"/>
      <c r="AA1722" s="249"/>
      <c r="AB1722" s="249"/>
    </row>
    <row r="1723" spans="1:28" hidden="1" outlineLevel="1">
      <c r="A1723" s="249"/>
      <c r="B1723" s="309" t="str">
        <f t="shared" ca="1" si="2525"/>
        <v>RL Capex 2018</v>
      </c>
      <c r="C1723" s="401"/>
      <c r="D1723" s="401"/>
      <c r="E1723" s="401"/>
      <c r="F1723" s="401"/>
      <c r="G1723" s="401"/>
      <c r="H1723" s="396"/>
      <c r="I1723" s="400">
        <f ca="1">I1689</f>
        <v>0</v>
      </c>
      <c r="J1723" s="395">
        <f t="shared" ca="1" si="2511"/>
        <v>0</v>
      </c>
      <c r="K1723" s="395">
        <f t="shared" ca="1" si="2512"/>
        <v>0</v>
      </c>
      <c r="L1723" s="395">
        <f t="shared" ca="1" si="2513"/>
        <v>0</v>
      </c>
      <c r="M1723" s="395">
        <f t="shared" ca="1" si="2514"/>
        <v>0</v>
      </c>
      <c r="N1723" s="395">
        <f t="shared" ca="1" si="2515"/>
        <v>0</v>
      </c>
      <c r="O1723" s="395">
        <f t="shared" ca="1" si="2516"/>
        <v>0</v>
      </c>
      <c r="P1723" s="395">
        <f t="shared" ca="1" si="2517"/>
        <v>0</v>
      </c>
      <c r="Q1723" s="395">
        <f t="shared" ca="1" si="2518"/>
        <v>0</v>
      </c>
      <c r="R1723" s="395">
        <f t="shared" ca="1" si="2519"/>
        <v>0</v>
      </c>
      <c r="S1723" s="395">
        <f t="shared" ca="1" si="2520"/>
        <v>0</v>
      </c>
      <c r="T1723" s="395">
        <f t="shared" ca="1" si="2521"/>
        <v>0</v>
      </c>
      <c r="U1723" s="395">
        <f t="shared" ca="1" si="2522"/>
        <v>0</v>
      </c>
      <c r="V1723" s="395">
        <f t="shared" ca="1" si="2523"/>
        <v>0</v>
      </c>
      <c r="W1723" s="395">
        <f t="shared" ca="1" si="2524"/>
        <v>0</v>
      </c>
      <c r="X1723" s="249"/>
      <c r="Y1723" s="249"/>
      <c r="Z1723" s="249"/>
      <c r="AA1723" s="249"/>
      <c r="AB1723" s="249"/>
    </row>
    <row r="1724" spans="1:28" hidden="1" outlineLevel="1">
      <c r="A1724" s="249"/>
      <c r="B1724" s="309" t="str">
        <f t="shared" ca="1" si="2525"/>
        <v>RL Capex 2019</v>
      </c>
      <c r="C1724" s="401"/>
      <c r="D1724" s="401"/>
      <c r="E1724" s="401"/>
      <c r="F1724" s="401"/>
      <c r="G1724" s="401"/>
      <c r="H1724" s="401"/>
      <c r="I1724" s="396"/>
      <c r="J1724" s="400">
        <f ca="1">J1689</f>
        <v>0</v>
      </c>
      <c r="K1724" s="395">
        <f t="shared" ca="1" si="2512"/>
        <v>0</v>
      </c>
      <c r="L1724" s="395">
        <f t="shared" ca="1" si="2513"/>
        <v>0</v>
      </c>
      <c r="M1724" s="395">
        <f t="shared" ca="1" si="2514"/>
        <v>0</v>
      </c>
      <c r="N1724" s="395">
        <f t="shared" ca="1" si="2515"/>
        <v>0</v>
      </c>
      <c r="O1724" s="395">
        <f t="shared" ca="1" si="2516"/>
        <v>0</v>
      </c>
      <c r="P1724" s="395">
        <f t="shared" ca="1" si="2517"/>
        <v>0</v>
      </c>
      <c r="Q1724" s="395">
        <f t="shared" ca="1" si="2518"/>
        <v>0</v>
      </c>
      <c r="R1724" s="395">
        <f t="shared" ca="1" si="2519"/>
        <v>0</v>
      </c>
      <c r="S1724" s="395">
        <f t="shared" ca="1" si="2520"/>
        <v>0</v>
      </c>
      <c r="T1724" s="395">
        <f t="shared" ca="1" si="2521"/>
        <v>0</v>
      </c>
      <c r="U1724" s="395">
        <f t="shared" ca="1" si="2522"/>
        <v>0</v>
      </c>
      <c r="V1724" s="395">
        <f t="shared" ca="1" si="2523"/>
        <v>0</v>
      </c>
      <c r="W1724" s="395">
        <f t="shared" ca="1" si="2524"/>
        <v>0</v>
      </c>
      <c r="X1724" s="249"/>
      <c r="Y1724" s="249"/>
      <c r="Z1724" s="249"/>
      <c r="AA1724" s="249"/>
      <c r="AB1724" s="249"/>
    </row>
    <row r="1725" spans="1:28" hidden="1" outlineLevel="1">
      <c r="A1725" s="249"/>
      <c r="B1725" s="309" t="str">
        <f t="shared" ca="1" si="2525"/>
        <v>RL Capex 2020</v>
      </c>
      <c r="C1725" s="401"/>
      <c r="D1725" s="401"/>
      <c r="E1725" s="401"/>
      <c r="F1725" s="401"/>
      <c r="G1725" s="401"/>
      <c r="H1725" s="401"/>
      <c r="I1725" s="401"/>
      <c r="J1725" s="396"/>
      <c r="K1725" s="400">
        <f ca="1">K1689</f>
        <v>0</v>
      </c>
      <c r="L1725" s="395">
        <f t="shared" ca="1" si="2513"/>
        <v>0</v>
      </c>
      <c r="M1725" s="395">
        <f t="shared" ca="1" si="2514"/>
        <v>0</v>
      </c>
      <c r="N1725" s="395">
        <f t="shared" ca="1" si="2515"/>
        <v>0</v>
      </c>
      <c r="O1725" s="395">
        <f t="shared" ca="1" si="2516"/>
        <v>0</v>
      </c>
      <c r="P1725" s="395">
        <f t="shared" ca="1" si="2517"/>
        <v>0</v>
      </c>
      <c r="Q1725" s="395">
        <f t="shared" ca="1" si="2518"/>
        <v>0</v>
      </c>
      <c r="R1725" s="395">
        <f t="shared" ca="1" si="2519"/>
        <v>0</v>
      </c>
      <c r="S1725" s="395">
        <f t="shared" ca="1" si="2520"/>
        <v>0</v>
      </c>
      <c r="T1725" s="395">
        <f t="shared" ca="1" si="2521"/>
        <v>0</v>
      </c>
      <c r="U1725" s="395">
        <f t="shared" ca="1" si="2522"/>
        <v>0</v>
      </c>
      <c r="V1725" s="395">
        <f t="shared" ca="1" si="2523"/>
        <v>0</v>
      </c>
      <c r="W1725" s="395">
        <f t="shared" ca="1" si="2524"/>
        <v>0</v>
      </c>
      <c r="X1725" s="249"/>
      <c r="Y1725" s="249"/>
      <c r="Z1725" s="249"/>
      <c r="AA1725" s="249"/>
      <c r="AB1725" s="249"/>
    </row>
    <row r="1726" spans="1:28" hidden="1" outlineLevel="1">
      <c r="A1726" s="249"/>
      <c r="B1726" s="309" t="str">
        <f t="shared" ca="1" si="2525"/>
        <v>RL Capex 2021</v>
      </c>
      <c r="C1726" s="401"/>
      <c r="D1726" s="401"/>
      <c r="E1726" s="401"/>
      <c r="F1726" s="401"/>
      <c r="G1726" s="401"/>
      <c r="H1726" s="401"/>
      <c r="I1726" s="401"/>
      <c r="J1726" s="401"/>
      <c r="K1726" s="396"/>
      <c r="L1726" s="400">
        <f ca="1">L1689</f>
        <v>0</v>
      </c>
      <c r="M1726" s="395">
        <f t="shared" ca="1" si="2514"/>
        <v>0</v>
      </c>
      <c r="N1726" s="395">
        <f t="shared" ca="1" si="2515"/>
        <v>0</v>
      </c>
      <c r="O1726" s="395">
        <f t="shared" ca="1" si="2516"/>
        <v>0</v>
      </c>
      <c r="P1726" s="395">
        <f t="shared" ca="1" si="2517"/>
        <v>0</v>
      </c>
      <c r="Q1726" s="395">
        <f t="shared" ca="1" si="2518"/>
        <v>0</v>
      </c>
      <c r="R1726" s="395">
        <f t="shared" ca="1" si="2519"/>
        <v>0</v>
      </c>
      <c r="S1726" s="395">
        <f t="shared" ca="1" si="2520"/>
        <v>0</v>
      </c>
      <c r="T1726" s="395">
        <f t="shared" ca="1" si="2521"/>
        <v>0</v>
      </c>
      <c r="U1726" s="395">
        <f t="shared" ca="1" si="2522"/>
        <v>0</v>
      </c>
      <c r="V1726" s="395">
        <f t="shared" ca="1" si="2523"/>
        <v>0</v>
      </c>
      <c r="W1726" s="395">
        <f t="shared" ca="1" si="2524"/>
        <v>0</v>
      </c>
      <c r="X1726" s="249"/>
      <c r="Y1726" s="249"/>
      <c r="Z1726" s="249"/>
      <c r="AA1726" s="249"/>
      <c r="AB1726" s="249"/>
    </row>
    <row r="1727" spans="1:28" hidden="1" outlineLevel="1">
      <c r="A1727" s="249"/>
      <c r="B1727" s="309" t="str">
        <f t="shared" ca="1" si="2525"/>
        <v>RL Capex 2022</v>
      </c>
      <c r="C1727" s="401"/>
      <c r="D1727" s="401"/>
      <c r="E1727" s="401"/>
      <c r="F1727" s="401"/>
      <c r="G1727" s="401"/>
      <c r="H1727" s="401"/>
      <c r="I1727" s="401"/>
      <c r="J1727" s="401"/>
      <c r="K1727" s="401"/>
      <c r="L1727" s="396"/>
      <c r="M1727" s="400">
        <f ca="1">M1689</f>
        <v>0</v>
      </c>
      <c r="N1727" s="395">
        <f t="shared" ca="1" si="2515"/>
        <v>0</v>
      </c>
      <c r="O1727" s="395">
        <f t="shared" ca="1" si="2516"/>
        <v>0</v>
      </c>
      <c r="P1727" s="395">
        <f t="shared" ca="1" si="2517"/>
        <v>0</v>
      </c>
      <c r="Q1727" s="395">
        <f t="shared" ca="1" si="2518"/>
        <v>0</v>
      </c>
      <c r="R1727" s="395">
        <f t="shared" ca="1" si="2519"/>
        <v>0</v>
      </c>
      <c r="S1727" s="395">
        <f t="shared" ca="1" si="2520"/>
        <v>0</v>
      </c>
      <c r="T1727" s="395">
        <f t="shared" ca="1" si="2521"/>
        <v>0</v>
      </c>
      <c r="U1727" s="395">
        <f t="shared" ca="1" si="2522"/>
        <v>0</v>
      </c>
      <c r="V1727" s="395">
        <f t="shared" ca="1" si="2523"/>
        <v>0</v>
      </c>
      <c r="W1727" s="395">
        <f t="shared" ca="1" si="2524"/>
        <v>0</v>
      </c>
      <c r="X1727" s="249"/>
      <c r="Y1727" s="249"/>
      <c r="Z1727" s="249"/>
      <c r="AA1727" s="249"/>
      <c r="AB1727" s="249"/>
    </row>
    <row r="1728" spans="1:28" hidden="1" outlineLevel="1">
      <c r="A1728" s="249"/>
      <c r="B1728" s="309" t="str">
        <f t="shared" ca="1" si="2525"/>
        <v>RL Capex 2023</v>
      </c>
      <c r="C1728" s="401"/>
      <c r="D1728" s="401"/>
      <c r="E1728" s="401"/>
      <c r="F1728" s="401"/>
      <c r="G1728" s="401"/>
      <c r="H1728" s="401"/>
      <c r="I1728" s="401"/>
      <c r="J1728" s="401"/>
      <c r="K1728" s="401"/>
      <c r="L1728" s="401"/>
      <c r="M1728" s="396"/>
      <c r="N1728" s="400">
        <f>N1689</f>
        <v>0</v>
      </c>
      <c r="O1728" s="395">
        <f t="shared" si="2516"/>
        <v>0</v>
      </c>
      <c r="P1728" s="395">
        <f t="shared" si="2517"/>
        <v>0</v>
      </c>
      <c r="Q1728" s="395">
        <f t="shared" si="2518"/>
        <v>0</v>
      </c>
      <c r="R1728" s="395">
        <f t="shared" si="2519"/>
        <v>0</v>
      </c>
      <c r="S1728" s="395">
        <f t="shared" si="2520"/>
        <v>0</v>
      </c>
      <c r="T1728" s="395">
        <f t="shared" si="2521"/>
        <v>0</v>
      </c>
      <c r="U1728" s="395">
        <f t="shared" si="2522"/>
        <v>0</v>
      </c>
      <c r="V1728" s="395">
        <f t="shared" si="2523"/>
        <v>0</v>
      </c>
      <c r="W1728" s="395">
        <f t="shared" si="2524"/>
        <v>0</v>
      </c>
      <c r="X1728" s="249"/>
      <c r="Y1728" s="249"/>
      <c r="Z1728" s="249"/>
      <c r="AA1728" s="249"/>
      <c r="AB1728" s="249"/>
    </row>
    <row r="1729" spans="1:28" hidden="1" outlineLevel="1">
      <c r="A1729" s="249"/>
      <c r="B1729" s="309" t="str">
        <f t="shared" ca="1" si="2525"/>
        <v>RL Capex 2024</v>
      </c>
      <c r="C1729" s="401"/>
      <c r="D1729" s="401"/>
      <c r="E1729" s="401"/>
      <c r="F1729" s="401"/>
      <c r="G1729" s="401"/>
      <c r="H1729" s="401"/>
      <c r="I1729" s="401"/>
      <c r="J1729" s="401"/>
      <c r="K1729" s="401"/>
      <c r="L1729" s="401"/>
      <c r="M1729" s="401"/>
      <c r="N1729" s="396"/>
      <c r="O1729" s="400">
        <f>O1689</f>
        <v>0</v>
      </c>
      <c r="P1729" s="395">
        <f t="shared" si="2517"/>
        <v>0</v>
      </c>
      <c r="Q1729" s="395">
        <f t="shared" si="2518"/>
        <v>0</v>
      </c>
      <c r="R1729" s="395">
        <f t="shared" si="2519"/>
        <v>0</v>
      </c>
      <c r="S1729" s="395">
        <f t="shared" si="2520"/>
        <v>0</v>
      </c>
      <c r="T1729" s="395">
        <f t="shared" si="2521"/>
        <v>0</v>
      </c>
      <c r="U1729" s="395">
        <f t="shared" si="2522"/>
        <v>0</v>
      </c>
      <c r="V1729" s="395">
        <f t="shared" si="2523"/>
        <v>0</v>
      </c>
      <c r="W1729" s="395">
        <f t="shared" si="2524"/>
        <v>0</v>
      </c>
      <c r="X1729" s="249"/>
      <c r="Y1729" s="249"/>
      <c r="Z1729" s="249"/>
      <c r="AA1729" s="249"/>
      <c r="AB1729" s="249"/>
    </row>
    <row r="1730" spans="1:28" hidden="1" outlineLevel="1">
      <c r="A1730" s="249"/>
      <c r="B1730" s="309" t="str">
        <f t="shared" ca="1" si="2525"/>
        <v>RL Capex 2025</v>
      </c>
      <c r="C1730" s="401"/>
      <c r="D1730" s="401"/>
      <c r="E1730" s="401"/>
      <c r="F1730" s="401"/>
      <c r="G1730" s="401"/>
      <c r="H1730" s="401"/>
      <c r="I1730" s="401"/>
      <c r="J1730" s="401"/>
      <c r="K1730" s="401"/>
      <c r="L1730" s="401"/>
      <c r="M1730" s="401"/>
      <c r="N1730" s="401"/>
      <c r="O1730" s="396"/>
      <c r="P1730" s="400">
        <f>P1689</f>
        <v>0</v>
      </c>
      <c r="Q1730" s="395">
        <f t="shared" si="2518"/>
        <v>0</v>
      </c>
      <c r="R1730" s="395">
        <f t="shared" si="2519"/>
        <v>0</v>
      </c>
      <c r="S1730" s="395">
        <f t="shared" si="2520"/>
        <v>0</v>
      </c>
      <c r="T1730" s="395">
        <f t="shared" si="2521"/>
        <v>0</v>
      </c>
      <c r="U1730" s="395">
        <f t="shared" si="2522"/>
        <v>0</v>
      </c>
      <c r="V1730" s="395">
        <f t="shared" si="2523"/>
        <v>0</v>
      </c>
      <c r="W1730" s="395">
        <f t="shared" si="2524"/>
        <v>0</v>
      </c>
      <c r="X1730" s="249"/>
      <c r="Y1730" s="249"/>
      <c r="Z1730" s="249"/>
      <c r="AA1730" s="249"/>
      <c r="AB1730" s="249"/>
    </row>
    <row r="1731" spans="1:28" hidden="1" outlineLevel="1">
      <c r="A1731" s="249"/>
      <c r="B1731" s="309" t="str">
        <f t="shared" ca="1" si="2525"/>
        <v>RL Capex 2026</v>
      </c>
      <c r="C1731" s="401"/>
      <c r="D1731" s="401"/>
      <c r="E1731" s="401"/>
      <c r="F1731" s="401"/>
      <c r="G1731" s="401"/>
      <c r="H1731" s="401"/>
      <c r="I1731" s="401"/>
      <c r="J1731" s="401"/>
      <c r="K1731" s="401"/>
      <c r="L1731" s="401"/>
      <c r="M1731" s="401"/>
      <c r="N1731" s="401"/>
      <c r="O1731" s="401"/>
      <c r="P1731" s="396"/>
      <c r="Q1731" s="400">
        <f>Q1689</f>
        <v>0</v>
      </c>
      <c r="R1731" s="395">
        <f t="shared" si="2519"/>
        <v>0</v>
      </c>
      <c r="S1731" s="395">
        <f t="shared" si="2520"/>
        <v>0</v>
      </c>
      <c r="T1731" s="395">
        <f t="shared" si="2521"/>
        <v>0</v>
      </c>
      <c r="U1731" s="395">
        <f t="shared" si="2522"/>
        <v>0</v>
      </c>
      <c r="V1731" s="395">
        <f t="shared" si="2523"/>
        <v>0</v>
      </c>
      <c r="W1731" s="395">
        <f t="shared" si="2524"/>
        <v>0</v>
      </c>
      <c r="X1731" s="249"/>
      <c r="Y1731" s="249"/>
      <c r="Z1731" s="249"/>
      <c r="AA1731" s="249"/>
      <c r="AB1731" s="249"/>
    </row>
    <row r="1732" spans="1:28" hidden="1" outlineLevel="1">
      <c r="A1732" s="249"/>
      <c r="B1732" s="309" t="str">
        <f t="shared" ca="1" si="2525"/>
        <v>RL Capex 2027</v>
      </c>
      <c r="C1732" s="401"/>
      <c r="D1732" s="401"/>
      <c r="E1732" s="401"/>
      <c r="F1732" s="401"/>
      <c r="G1732" s="401"/>
      <c r="H1732" s="401"/>
      <c r="I1732" s="401"/>
      <c r="J1732" s="401"/>
      <c r="K1732" s="401"/>
      <c r="L1732" s="401"/>
      <c r="M1732" s="401"/>
      <c r="N1732" s="401"/>
      <c r="O1732" s="401"/>
      <c r="P1732" s="401"/>
      <c r="Q1732" s="396"/>
      <c r="R1732" s="400">
        <f>R1689</f>
        <v>0</v>
      </c>
      <c r="S1732" s="395">
        <f t="shared" si="2520"/>
        <v>0</v>
      </c>
      <c r="T1732" s="395">
        <f t="shared" si="2521"/>
        <v>0</v>
      </c>
      <c r="U1732" s="395">
        <f t="shared" si="2522"/>
        <v>0</v>
      </c>
      <c r="V1732" s="395">
        <f t="shared" si="2523"/>
        <v>0</v>
      </c>
      <c r="W1732" s="395">
        <f t="shared" si="2524"/>
        <v>0</v>
      </c>
      <c r="X1732" s="249"/>
      <c r="Y1732" s="249"/>
      <c r="Z1732" s="249"/>
      <c r="AA1732" s="249"/>
      <c r="AB1732" s="249"/>
    </row>
    <row r="1733" spans="1:28" hidden="1" outlineLevel="1">
      <c r="A1733" s="249"/>
      <c r="B1733" s="309" t="str">
        <f t="shared" ca="1" si="2525"/>
        <v>RL Capex 2028</v>
      </c>
      <c r="C1733" s="401"/>
      <c r="D1733" s="401"/>
      <c r="E1733" s="401"/>
      <c r="F1733" s="401"/>
      <c r="G1733" s="401"/>
      <c r="H1733" s="401"/>
      <c r="I1733" s="401"/>
      <c r="J1733" s="401"/>
      <c r="K1733" s="401"/>
      <c r="L1733" s="401"/>
      <c r="M1733" s="401"/>
      <c r="N1733" s="401"/>
      <c r="O1733" s="401"/>
      <c r="P1733" s="401"/>
      <c r="Q1733" s="401"/>
      <c r="R1733" s="396"/>
      <c r="S1733" s="400">
        <f>S1689</f>
        <v>0</v>
      </c>
      <c r="T1733" s="395">
        <f t="shared" si="2521"/>
        <v>0</v>
      </c>
      <c r="U1733" s="395">
        <f t="shared" si="2522"/>
        <v>0</v>
      </c>
      <c r="V1733" s="395">
        <f t="shared" si="2523"/>
        <v>0</v>
      </c>
      <c r="W1733" s="395">
        <f t="shared" si="2524"/>
        <v>0</v>
      </c>
      <c r="X1733" s="249"/>
      <c r="Y1733" s="249"/>
      <c r="Z1733" s="249"/>
      <c r="AA1733" s="249"/>
      <c r="AB1733" s="249"/>
    </row>
    <row r="1734" spans="1:28" hidden="1" outlineLevel="1">
      <c r="A1734" s="249"/>
      <c r="B1734" s="309" t="str">
        <f t="shared" ca="1" si="2525"/>
        <v>RL Capex 2029</v>
      </c>
      <c r="C1734" s="401"/>
      <c r="D1734" s="401"/>
      <c r="E1734" s="401"/>
      <c r="F1734" s="401"/>
      <c r="G1734" s="401"/>
      <c r="H1734" s="401"/>
      <c r="I1734" s="401"/>
      <c r="J1734" s="401"/>
      <c r="K1734" s="401"/>
      <c r="L1734" s="401"/>
      <c r="M1734" s="401"/>
      <c r="N1734" s="401"/>
      <c r="O1734" s="401"/>
      <c r="P1734" s="401"/>
      <c r="Q1734" s="401"/>
      <c r="R1734" s="401"/>
      <c r="S1734" s="396"/>
      <c r="T1734" s="400">
        <f>T1689</f>
        <v>0</v>
      </c>
      <c r="U1734" s="395">
        <f t="shared" si="2522"/>
        <v>0</v>
      </c>
      <c r="V1734" s="395">
        <f t="shared" si="2523"/>
        <v>0</v>
      </c>
      <c r="W1734" s="395">
        <f t="shared" si="2524"/>
        <v>0</v>
      </c>
      <c r="X1734" s="249"/>
      <c r="Y1734" s="249"/>
      <c r="Z1734" s="249"/>
      <c r="AA1734" s="249"/>
      <c r="AB1734" s="249"/>
    </row>
    <row r="1735" spans="1:28" hidden="1" outlineLevel="1">
      <c r="A1735" s="249"/>
      <c r="B1735" s="309" t="str">
        <f t="shared" ca="1" si="2525"/>
        <v>RL Capex 2030</v>
      </c>
      <c r="C1735" s="401"/>
      <c r="D1735" s="401"/>
      <c r="E1735" s="401"/>
      <c r="F1735" s="401"/>
      <c r="G1735" s="401"/>
      <c r="H1735" s="401"/>
      <c r="I1735" s="401"/>
      <c r="J1735" s="401"/>
      <c r="K1735" s="401"/>
      <c r="L1735" s="401"/>
      <c r="M1735" s="401"/>
      <c r="N1735" s="401"/>
      <c r="O1735" s="401"/>
      <c r="P1735" s="401"/>
      <c r="Q1735" s="401"/>
      <c r="R1735" s="401"/>
      <c r="S1735" s="401"/>
      <c r="T1735" s="396"/>
      <c r="U1735" s="400">
        <f>U1689</f>
        <v>0</v>
      </c>
      <c r="V1735" s="395">
        <f t="shared" si="2523"/>
        <v>0</v>
      </c>
      <c r="W1735" s="395">
        <f t="shared" si="2524"/>
        <v>0</v>
      </c>
      <c r="X1735" s="249"/>
      <c r="Y1735" s="249"/>
      <c r="Z1735" s="249"/>
      <c r="AA1735" s="249"/>
      <c r="AB1735" s="249"/>
    </row>
    <row r="1736" spans="1:28" hidden="1" outlineLevel="1">
      <c r="A1736" s="249"/>
      <c r="B1736" s="309" t="str">
        <f t="shared" ca="1" si="2525"/>
        <v>RL Capex 2031</v>
      </c>
      <c r="C1736" s="401"/>
      <c r="D1736" s="401"/>
      <c r="E1736" s="401"/>
      <c r="F1736" s="401"/>
      <c r="G1736" s="401"/>
      <c r="H1736" s="401"/>
      <c r="I1736" s="401"/>
      <c r="J1736" s="401"/>
      <c r="K1736" s="401"/>
      <c r="L1736" s="401"/>
      <c r="M1736" s="401"/>
      <c r="N1736" s="401"/>
      <c r="O1736" s="401"/>
      <c r="P1736" s="401"/>
      <c r="Q1736" s="401"/>
      <c r="R1736" s="401"/>
      <c r="S1736" s="401"/>
      <c r="T1736" s="401"/>
      <c r="U1736" s="396"/>
      <c r="V1736" s="400">
        <f>V1689</f>
        <v>0</v>
      </c>
      <c r="W1736" s="395">
        <f>IF(V1736="n/a","n/a",MAX(0,V1736-1))</f>
        <v>0</v>
      </c>
      <c r="X1736" s="249"/>
      <c r="Y1736" s="249"/>
      <c r="Z1736" s="249"/>
      <c r="AA1736" s="249"/>
      <c r="AB1736" s="249"/>
    </row>
    <row r="1737" spans="1:28" hidden="1" outlineLevel="1">
      <c r="A1737" s="249"/>
      <c r="B1737" s="309" t="str">
        <f t="shared" ca="1" si="2525"/>
        <v>RL Capex 2032</v>
      </c>
      <c r="C1737" s="401"/>
      <c r="D1737" s="401"/>
      <c r="E1737" s="401"/>
      <c r="F1737" s="401"/>
      <c r="G1737" s="401"/>
      <c r="H1737" s="401"/>
      <c r="I1737" s="401"/>
      <c r="J1737" s="401"/>
      <c r="K1737" s="401"/>
      <c r="L1737" s="401"/>
      <c r="M1737" s="401"/>
      <c r="N1737" s="401"/>
      <c r="O1737" s="401"/>
      <c r="P1737" s="401"/>
      <c r="Q1737" s="401"/>
      <c r="R1737" s="401"/>
      <c r="S1737" s="401"/>
      <c r="T1737" s="401"/>
      <c r="U1737" s="401"/>
      <c r="V1737" s="396"/>
      <c r="W1737" s="395">
        <f>W1689</f>
        <v>0</v>
      </c>
      <c r="X1737" s="249"/>
      <c r="Y1737" s="249"/>
      <c r="Z1737" s="249"/>
      <c r="AA1737" s="249"/>
      <c r="AB1737" s="249"/>
    </row>
    <row r="1738" spans="1:28" hidden="1" outlineLevel="1">
      <c r="A1738" s="249"/>
      <c r="B1738" s="332"/>
      <c r="C1738" s="395"/>
      <c r="D1738" s="395"/>
      <c r="E1738" s="395"/>
      <c r="F1738" s="395"/>
      <c r="G1738" s="395"/>
      <c r="H1738" s="395"/>
      <c r="I1738" s="395"/>
      <c r="J1738" s="395"/>
      <c r="K1738" s="395"/>
      <c r="L1738" s="395"/>
      <c r="M1738" s="395"/>
      <c r="N1738" s="395"/>
      <c r="O1738" s="395"/>
      <c r="P1738" s="395"/>
      <c r="Q1738" s="395"/>
      <c r="R1738" s="395"/>
      <c r="S1738" s="395"/>
      <c r="T1738" s="395"/>
      <c r="U1738" s="395"/>
      <c r="V1738" s="395"/>
      <c r="W1738" s="395"/>
      <c r="X1738" s="249"/>
      <c r="Y1738" s="249"/>
      <c r="Z1738" s="249"/>
      <c r="AA1738" s="249"/>
      <c r="AB1738" s="249"/>
    </row>
    <row r="1739" spans="1:28" collapsed="1">
      <c r="A1739" s="322"/>
      <c r="B1739" s="336" t="s">
        <v>192</v>
      </c>
      <c r="C1739" s="460">
        <f ca="1">(IF(OR($C1689&lt;&gt;"n/a",C1689&lt;&gt;"n/a"),IF(SUM(C1692:C1714)=0,0,IF((SUMPRODUCT(C1692:C1714,C1716:C1738)/SUM(C1692:C1714))&lt;0,1,(SUMPRODUCT(C1692:C1714,C1716:C1738)/SUM(C1692:C1714)))),"n/a"))</f>
        <v>0</v>
      </c>
      <c r="D1739" s="460">
        <f ca="1">(IF(OR($C1689&lt;&gt;"n/a",D1689&lt;&gt;"n/a"),IF(SUM(D1692:D1714)=0,0,IF((SUMPRODUCT(D1692:D1714,D1716:D1738)/SUM(D1692:D1714))&lt;0,1,(SUMPRODUCT(D1692:D1714,D1716:D1738)/SUM(D1692:D1714)))),"n/a"))</f>
        <v>0</v>
      </c>
      <c r="E1739" s="460">
        <f t="shared" ref="E1739:W1739" ca="1" si="2526">(IF(OR($C1689&lt;&gt;"n/a",E1689&lt;&gt;"n/a"),IF(SUM(E1692:E1714)=0,0,IF((SUMPRODUCT(E1692:E1714,E1716:E1738)/SUM(E1692:E1714))&lt;0,1,(SUMPRODUCT(E1692:E1714,E1716:E1738)/SUM(E1692:E1714)))),"n/a"))</f>
        <v>0</v>
      </c>
      <c r="F1739" s="460">
        <f t="shared" ca="1" si="2526"/>
        <v>0</v>
      </c>
      <c r="G1739" s="460">
        <f t="shared" ca="1" si="2526"/>
        <v>0</v>
      </c>
      <c r="H1739" s="460">
        <f t="shared" ca="1" si="2526"/>
        <v>0</v>
      </c>
      <c r="I1739" s="460">
        <f t="shared" ca="1" si="2526"/>
        <v>0</v>
      </c>
      <c r="J1739" s="460">
        <f t="shared" ca="1" si="2526"/>
        <v>0</v>
      </c>
      <c r="K1739" s="460">
        <f t="shared" ca="1" si="2526"/>
        <v>0</v>
      </c>
      <c r="L1739" s="460">
        <f t="shared" ca="1" si="2526"/>
        <v>0</v>
      </c>
      <c r="M1739" s="460">
        <f t="shared" ca="1" si="2526"/>
        <v>0</v>
      </c>
      <c r="N1739" s="460">
        <f t="shared" ca="1" si="2526"/>
        <v>0</v>
      </c>
      <c r="O1739" s="460">
        <f t="shared" ca="1" si="2526"/>
        <v>0</v>
      </c>
      <c r="P1739" s="460">
        <f t="shared" ca="1" si="2526"/>
        <v>0</v>
      </c>
      <c r="Q1739" s="460">
        <f t="shared" ca="1" si="2526"/>
        <v>0</v>
      </c>
      <c r="R1739" s="460">
        <f t="shared" ca="1" si="2526"/>
        <v>0</v>
      </c>
      <c r="S1739" s="460">
        <f t="shared" ca="1" si="2526"/>
        <v>0</v>
      </c>
      <c r="T1739" s="460">
        <f t="shared" ca="1" si="2526"/>
        <v>0</v>
      </c>
      <c r="U1739" s="460">
        <f t="shared" ca="1" si="2526"/>
        <v>0</v>
      </c>
      <c r="V1739" s="460">
        <f t="shared" ca="1" si="2526"/>
        <v>0</v>
      </c>
      <c r="W1739" s="460">
        <f t="shared" ca="1" si="2526"/>
        <v>0</v>
      </c>
      <c r="X1739" s="249"/>
      <c r="Y1739" s="249"/>
      <c r="Z1739" s="249"/>
      <c r="AA1739" s="249"/>
      <c r="AB1739" s="249"/>
    </row>
    <row r="1740" spans="1:28">
      <c r="A1740" s="249"/>
      <c r="B1740" s="249"/>
      <c r="C1740" s="395"/>
      <c r="D1740" s="395"/>
      <c r="E1740" s="395"/>
      <c r="F1740" s="395"/>
      <c r="G1740" s="395"/>
      <c r="H1740" s="395"/>
      <c r="I1740" s="395"/>
      <c r="J1740" s="395"/>
      <c r="K1740" s="395"/>
      <c r="L1740" s="395"/>
      <c r="M1740" s="395"/>
      <c r="N1740" s="395"/>
      <c r="O1740" s="395"/>
      <c r="P1740" s="395"/>
      <c r="Q1740" s="395"/>
      <c r="R1740" s="395"/>
      <c r="S1740" s="395"/>
      <c r="T1740" s="395"/>
      <c r="U1740" s="395"/>
      <c r="V1740" s="395"/>
      <c r="W1740" s="395"/>
      <c r="X1740" s="249"/>
      <c r="Y1740" s="249"/>
      <c r="Z1740" s="249"/>
      <c r="AA1740" s="249"/>
      <c r="AB1740" s="249"/>
    </row>
    <row r="1741" spans="1:28">
      <c r="A1741" s="72" t="s">
        <v>136</v>
      </c>
      <c r="B1741" s="142">
        <f>VLOOKUP($A1741,'RFM input'!$E$7:$F$56,2,FALSE)</f>
        <v>0</v>
      </c>
      <c r="C1741" s="402"/>
      <c r="D1741" s="402"/>
      <c r="E1741" s="403"/>
      <c r="F1741" s="403"/>
      <c r="G1741" s="403"/>
      <c r="H1741" s="403"/>
      <c r="I1741" s="403"/>
      <c r="J1741" s="403"/>
      <c r="K1741" s="403"/>
      <c r="L1741" s="403"/>
      <c r="M1741" s="403"/>
      <c r="N1741" s="403"/>
      <c r="O1741" s="403"/>
      <c r="P1741" s="403"/>
      <c r="Q1741" s="403"/>
      <c r="R1741" s="403"/>
      <c r="S1741" s="403"/>
      <c r="T1741" s="403"/>
      <c r="U1741" s="403"/>
      <c r="V1741" s="403"/>
      <c r="W1741" s="403"/>
      <c r="X1741" s="249"/>
      <c r="Y1741" s="249"/>
      <c r="Z1741" s="249"/>
      <c r="AA1741" s="249"/>
      <c r="AB1741" s="249"/>
    </row>
    <row r="1742" spans="1:28">
      <c r="A1742" s="378">
        <f>VALUE(REPLACE(A1741,1,12,""))</f>
        <v>33</v>
      </c>
      <c r="B1742" s="317" t="s">
        <v>195</v>
      </c>
      <c r="C1742" s="389">
        <f ca="1">OFFSET('RAB roll forward'!$H$1189,'RAB remaining lives'!A1742,0)</f>
        <v>0</v>
      </c>
      <c r="D1742" s="390">
        <f ca="1">OFFSET('RFM input'!H$222,$A1742,0)-OFFSET('RFM input'!H$276,$A1742,0)</f>
        <v>0</v>
      </c>
      <c r="E1742" s="390">
        <f ca="1">OFFSET('RFM input'!I$222,$A1742,0)-OFFSET('RFM input'!I$276,$A1742,0)</f>
        <v>0</v>
      </c>
      <c r="F1742" s="390">
        <f ca="1">OFFSET('RFM input'!J$222,$A1742,0)-OFFSET('RFM input'!J$276,$A1742,0)</f>
        <v>0</v>
      </c>
      <c r="G1742" s="390">
        <f ca="1">OFFSET('RFM input'!K$222,$A1742,0)-OFFSET('RFM input'!K$276,$A1742,0)</f>
        <v>0</v>
      </c>
      <c r="H1742" s="390">
        <f ca="1">OFFSET('RFM input'!L$222,$A1742,0)-OFFSET('RFM input'!L$276,$A1742,0)</f>
        <v>0</v>
      </c>
      <c r="I1742" s="390">
        <f ca="1">OFFSET('RFM input'!M$222,$A1742,0)-OFFSET('RFM input'!M$276,$A1742,0)</f>
        <v>0</v>
      </c>
      <c r="J1742" s="390">
        <f ca="1">OFFSET('RFM input'!N$222,$A1742,0)-OFFSET('RFM input'!N$276,$A1742,0)</f>
        <v>0</v>
      </c>
      <c r="K1742" s="390">
        <f ca="1">OFFSET('RFM input'!O$222,$A1742,0)-OFFSET('RFM input'!O$276,$A1742,0)</f>
        <v>0</v>
      </c>
      <c r="L1742" s="390">
        <f ca="1">OFFSET('RFM input'!P$222,$A1742,0)-OFFSET('RFM input'!P$276,$A1742,0)</f>
        <v>0</v>
      </c>
      <c r="M1742" s="390">
        <f ca="1">OFFSET('RFM input'!Q$222,$A1742,0)-OFFSET('RFM input'!Q$276,$A1742,0)</f>
        <v>0</v>
      </c>
      <c r="N1742" s="390"/>
      <c r="O1742" s="390"/>
      <c r="P1742" s="390"/>
      <c r="Q1742" s="390"/>
      <c r="R1742" s="390"/>
      <c r="S1742" s="390"/>
      <c r="T1742" s="390"/>
      <c r="U1742" s="390"/>
      <c r="V1742" s="390"/>
      <c r="W1742" s="390"/>
      <c r="X1742" s="249"/>
      <c r="Y1742" s="249"/>
      <c r="Z1742" s="249"/>
      <c r="AA1742" s="249"/>
      <c r="AB1742" s="249"/>
    </row>
    <row r="1743" spans="1:28">
      <c r="A1743" s="249"/>
      <c r="B1743" s="249" t="s">
        <v>325</v>
      </c>
      <c r="C1743" s="391">
        <f ca="1">OFFSET('RFM input'!$K$6,'RAB remaining lives'!$A1742,0)</f>
        <v>0</v>
      </c>
      <c r="D1743" s="390">
        <f ca="1">OFFSET('RFM input'!$L$6,'RAB remaining lives'!$A1742,0)</f>
        <v>0</v>
      </c>
      <c r="E1743" s="390">
        <f ca="1">OFFSET('RFM input'!$L$6,'RAB remaining lives'!$A1742,0)</f>
        <v>0</v>
      </c>
      <c r="F1743" s="390">
        <f ca="1">OFFSET('RFM input'!$L$6,'RAB remaining lives'!$A1742,0)</f>
        <v>0</v>
      </c>
      <c r="G1743" s="390">
        <f ca="1">OFFSET('RFM input'!$L$6,'RAB remaining lives'!$A1742,0)</f>
        <v>0</v>
      </c>
      <c r="H1743" s="390">
        <f ca="1">OFFSET('RFM input'!$L$6,'RAB remaining lives'!$A1742,0)</f>
        <v>0</v>
      </c>
      <c r="I1743" s="390">
        <f ca="1">OFFSET('RFM input'!$L$6,'RAB remaining lives'!$A1742,0)</f>
        <v>0</v>
      </c>
      <c r="J1743" s="390">
        <f ca="1">OFFSET('RFM input'!$L$6,'RAB remaining lives'!$A1742,0)</f>
        <v>0</v>
      </c>
      <c r="K1743" s="390">
        <f ca="1">OFFSET('RFM input'!$L$6,'RAB remaining lives'!$A1742,0)</f>
        <v>0</v>
      </c>
      <c r="L1743" s="390">
        <f ca="1">OFFSET('RFM input'!$L$6,'RAB remaining lives'!$A1742,0)</f>
        <v>0</v>
      </c>
      <c r="M1743" s="390">
        <f ca="1">OFFSET('RFM input'!$L$6,'RAB remaining lives'!$A1742,0)</f>
        <v>0</v>
      </c>
      <c r="N1743" s="390"/>
      <c r="O1743" s="390"/>
      <c r="P1743" s="390"/>
      <c r="Q1743" s="390"/>
      <c r="R1743" s="390"/>
      <c r="S1743" s="390"/>
      <c r="T1743" s="390"/>
      <c r="U1743" s="390"/>
      <c r="V1743" s="390"/>
      <c r="W1743" s="390"/>
      <c r="X1743" s="249"/>
      <c r="Y1743" s="249"/>
      <c r="Z1743" s="249"/>
      <c r="AA1743" s="249"/>
      <c r="AB1743" s="249"/>
    </row>
    <row r="1744" spans="1:28">
      <c r="A1744" s="249"/>
      <c r="B1744" s="286" t="s">
        <v>299</v>
      </c>
      <c r="C1744" s="392"/>
      <c r="D1744" s="393">
        <f ca="1">IF(D$6=(OFFSET('RFM input'!$G$60,0,'RFM input'!$AA$7)),OFFSET('RFM input'!$H$454,$A1742,0),0)</f>
        <v>0</v>
      </c>
      <c r="E1744" s="390">
        <f ca="1">IF(E$6=(OFFSET('RFM input'!$G$60,0,'RFM input'!$AA$7)),OFFSET('RFM input'!$H$454,$A1742,0),0)</f>
        <v>0</v>
      </c>
      <c r="F1744" s="390">
        <f ca="1">IF(F$6=(OFFSET('RFM input'!$G$60,0,'RFM input'!$AA$7)),OFFSET('RFM input'!$H$454,$A1742,0),0)</f>
        <v>0</v>
      </c>
      <c r="G1744" s="390">
        <f ca="1">IF(G$6=(OFFSET('RFM input'!$G$60,0,'RFM input'!$AA$7)),OFFSET('RFM input'!$H$454,$A1742,0),0)</f>
        <v>0</v>
      </c>
      <c r="H1744" s="390">
        <f ca="1">IF(H$6=(OFFSET('RFM input'!$G$60,0,'RFM input'!$AA$7)),OFFSET('RFM input'!$H$454,$A1742,0),0)</f>
        <v>0</v>
      </c>
      <c r="I1744" s="390">
        <f ca="1">IF(I$6=(OFFSET('RFM input'!$G$60,0,'RFM input'!$AA$7)),OFFSET('RFM input'!$H$454,$A1742,0),0)</f>
        <v>0</v>
      </c>
      <c r="J1744" s="390">
        <f ca="1">IF(J$6=(OFFSET('RFM input'!$G$60,0,'RFM input'!$AA$7)),OFFSET('RFM input'!$H$454,$A1742,0),0)</f>
        <v>0</v>
      </c>
      <c r="K1744" s="390">
        <f ca="1">IF(K$6=(OFFSET('RFM input'!$G$60,0,'RFM input'!$AA$7)),OFFSET('RFM input'!$H$454,$A1742,0),0)</f>
        <v>0</v>
      </c>
      <c r="L1744" s="390">
        <f ca="1">IF(L$6=(OFFSET('RFM input'!$G$60,0,'RFM input'!$AA$7)),OFFSET('RFM input'!$H$454,$A1742,0),0)</f>
        <v>0</v>
      </c>
      <c r="M1744" s="390">
        <f ca="1">IF(M$6=(OFFSET('RFM input'!$G$60,0,'RFM input'!$AA$7)),OFFSET('RFM input'!$H$454,$A1742,0),0)</f>
        <v>0</v>
      </c>
      <c r="N1744" s="390"/>
      <c r="O1744" s="390"/>
      <c r="P1744" s="390"/>
      <c r="Q1744" s="390"/>
      <c r="R1744" s="390"/>
      <c r="S1744" s="390"/>
      <c r="T1744" s="390"/>
      <c r="U1744" s="390"/>
      <c r="V1744" s="390"/>
      <c r="W1744" s="390"/>
      <c r="X1744" s="249"/>
      <c r="Y1744" s="249"/>
      <c r="Z1744" s="249"/>
      <c r="AA1744" s="249"/>
      <c r="AB1744" s="249"/>
    </row>
    <row r="1745" spans="1:28">
      <c r="A1745" s="249"/>
      <c r="B1745" s="325" t="s">
        <v>306</v>
      </c>
      <c r="C1745" s="392"/>
      <c r="D1745" s="391">
        <f ca="1">IF(D$6=(OFFSET('RFM input'!$G$60,0,'RFM input'!$AA$7)),OFFSET('RFM input'!$J$454,$A1742,0),0)</f>
        <v>0</v>
      </c>
      <c r="E1745" s="394">
        <f ca="1">IF(E$6=(OFFSET('RFM input'!$G$60,0,'RFM input'!$AA$7)),OFFSET('RFM input'!$J$454,$A1742,0),0)</f>
        <v>0</v>
      </c>
      <c r="F1745" s="394">
        <f ca="1">IF(F$6=(OFFSET('RFM input'!$G$60,0,'RFM input'!$AA$7)),OFFSET('RFM input'!$J$454,$A1742,0),0)</f>
        <v>0</v>
      </c>
      <c r="G1745" s="394">
        <f ca="1">IF(G$6=(OFFSET('RFM input'!$G$60,0,'RFM input'!$AA$7)),OFFSET('RFM input'!$J$454,$A1742,0),0)</f>
        <v>0</v>
      </c>
      <c r="H1745" s="394">
        <f ca="1">IF(H$6=(OFFSET('RFM input'!$G$60,0,'RFM input'!$AA$7)),OFFSET('RFM input'!$J$454,$A1742,0),0)</f>
        <v>0</v>
      </c>
      <c r="I1745" s="394">
        <f ca="1">IF(I$6=(OFFSET('RFM input'!$G$60,0,'RFM input'!$AA$7)),OFFSET('RFM input'!$J$454,$A1742,0),0)</f>
        <v>0</v>
      </c>
      <c r="J1745" s="394">
        <f ca="1">IF(J$6=(OFFSET('RFM input'!$G$60,0,'RFM input'!$AA$7)),OFFSET('RFM input'!$J$454,$A1742,0),0)</f>
        <v>0</v>
      </c>
      <c r="K1745" s="394">
        <f ca="1">IF(K$6=(OFFSET('RFM input'!$G$60,0,'RFM input'!$AA$7)),OFFSET('RFM input'!$J$454,$A1742,0),0)</f>
        <v>0</v>
      </c>
      <c r="L1745" s="394">
        <f ca="1">IF(L$6=(OFFSET('RFM input'!$G$60,0,'RFM input'!$AA$7)),OFFSET('RFM input'!$J$454,$A1742,0),0)</f>
        <v>0</v>
      </c>
      <c r="M1745" s="394">
        <f ca="1">IF(M$6=(OFFSET('RFM input'!$G$60,0,'RFM input'!$AA$7)),OFFSET('RFM input'!$J$454,$A1742,0),0)</f>
        <v>0</v>
      </c>
      <c r="N1745" s="394"/>
      <c r="O1745" s="394"/>
      <c r="P1745" s="394"/>
      <c r="Q1745" s="394"/>
      <c r="R1745" s="394"/>
      <c r="S1745" s="394"/>
      <c r="T1745" s="394"/>
      <c r="U1745" s="394"/>
      <c r="V1745" s="394"/>
      <c r="W1745" s="394"/>
      <c r="X1745" s="249"/>
      <c r="Y1745" s="249"/>
      <c r="Z1745" s="249"/>
      <c r="AA1745" s="249"/>
      <c r="AB1745" s="249"/>
    </row>
    <row r="1746" spans="1:28" hidden="1" outlineLevel="1">
      <c r="A1746" s="459">
        <v>-1</v>
      </c>
      <c r="B1746" s="309" t="s">
        <v>297</v>
      </c>
      <c r="C1746" s="395"/>
      <c r="D1746" s="395">
        <f t="shared" ref="D1746" ca="1" si="2527">IF(D1770="n/a",0,IF(AND(D1744=0,C1746=0),0,
IF(AND(D1744&lt;&gt;0,C1746=0),(D1744/D$10),
IF(AND(D1745&lt;&gt;0,C1746&lt;&gt;0),(C1746-(C1746/C1770))+(D1744/D$10),
IF(C1770&lt;1,0,(C1746-(C1746/C1770)))))))</f>
        <v>0</v>
      </c>
      <c r="E1746" s="395">
        <f t="shared" ref="E1746" ca="1" si="2528">IF(E1770="n/a",0,IF(AND(E1744=0,D1746=0),0,
IF(AND(E1744&lt;&gt;0,D1746=0),(E1744/E$10),
IF(AND(E1745&lt;&gt;0,D1746&lt;&gt;0),(D1746-(D1746/D1770))+(E1744/E$10),
IF(D1770&lt;1,0,(D1746-(D1746/D1770)))))))</f>
        <v>0</v>
      </c>
      <c r="F1746" s="395">
        <f t="shared" ref="F1746" ca="1" si="2529">IF(F1770="n/a",0,IF(AND(F1744=0,E1746=0),0,
IF(AND(F1744&lt;&gt;0,E1746=0),(F1744/F$10),
IF(AND(F1745&lt;&gt;0,E1746&lt;&gt;0),(E1746-(E1746/E1770))+(F1744/F$10),
IF(E1770&lt;1,0,(E1746-(E1746/E1770)))))))</f>
        <v>0</v>
      </c>
      <c r="G1746" s="395">
        <f t="shared" ref="G1746" ca="1" si="2530">IF(G1770="n/a",0,IF(AND(G1744=0,F1746=0),0,
IF(AND(G1744&lt;&gt;0,F1746=0),(G1744/G$10),
IF(AND(G1745&lt;&gt;0,F1746&lt;&gt;0),(F1746-(F1746/F1770))+(G1744/G$10),
IF(F1770&lt;1,0,(F1746-(F1746/F1770)))))))</f>
        <v>0</v>
      </c>
      <c r="H1746" s="395">
        <f ca="1">IF(H1770="n/a",0,IF(AND(H1744=0,G1746=0),0,
IF(AND(H1744&lt;&gt;0,G1746=0),(H1744/H$10),
IF(AND(H1745&lt;&gt;0,G1746&lt;&gt;0),(G1746-(G1746/G1770))+(H1744/H$10),
IF(G1770&lt;1,0,(G1746-(G1746/G1770)))))))</f>
        <v>0</v>
      </c>
      <c r="I1746" s="395">
        <f t="shared" ref="I1746" ca="1" si="2531">IF(I1770="n/a",0,IF(AND(I1744=0,H1746=0),0,
IF(AND(I1744&lt;&gt;0,H1746=0),(I1744/I$10),
IF(AND(I1745&lt;&gt;0,H1746&lt;&gt;0),(H1746-(H1746/H1770))+(I1744/I$10),
IF(H1770&lt;1,0,(H1746-(H1746/H1770)))))))</f>
        <v>0</v>
      </c>
      <c r="J1746" s="395">
        <f t="shared" ref="J1746" ca="1" si="2532">IF(J1770="n/a",0,IF(AND(J1744=0,I1746=0),0,
IF(AND(J1744&lt;&gt;0,I1746=0),(J1744/J$10),
IF(AND(J1745&lt;&gt;0,I1746&lt;&gt;0),(I1746-(I1746/I1770))+(J1744/J$10),
IF(I1770&lt;1,0,(I1746-(I1746/I1770)))))))</f>
        <v>0</v>
      </c>
      <c r="K1746" s="395">
        <f t="shared" ref="K1746" ca="1" si="2533">IF(K1770="n/a",0,IF(AND(K1744=0,J1746=0),0,
IF(AND(K1744&lt;&gt;0,J1746=0),(K1744/K$10),
IF(AND(K1745&lt;&gt;0,J1746&lt;&gt;0),(J1746-(J1746/J1770))+(K1744/K$10),
IF(J1770&lt;1,0,(J1746-(J1746/J1770)))))))</f>
        <v>0</v>
      </c>
      <c r="L1746" s="395">
        <f t="shared" ref="L1746" ca="1" si="2534">IF(L1770="n/a",0,IF(AND(L1744=0,K1746=0),0,
IF(AND(L1744&lt;&gt;0,K1746=0),(L1744/L$10),
IF(AND(L1745&lt;&gt;0,K1746&lt;&gt;0),(K1746-(K1746/K1770))+(L1744/L$10),
IF(K1770&lt;1,0,(K1746-(K1746/K1770)))))))</f>
        <v>0</v>
      </c>
      <c r="M1746" s="395">
        <f t="shared" ref="M1746" ca="1" si="2535">IF(M1770="n/a",0,IF(AND(M1744=0,L1746=0),0,
IF(AND(M1744&lt;&gt;0,L1746=0),(M1744/M$10),
IF(AND(M1745&lt;&gt;0,L1746&lt;&gt;0),(L1746-(L1746/L1770))+(M1744/M$10),
IF(L1770&lt;1,0,(L1746-(L1746/L1770)))))))</f>
        <v>0</v>
      </c>
      <c r="N1746" s="395">
        <f t="shared" ref="N1746" ca="1" si="2536">IF(N1770="n/a",0,IF(AND(N1744=0,M1746=0),0,
IF(AND(N1744&lt;&gt;0,M1746=0),(N1744/N$10),
IF(AND(N1745&lt;&gt;0,M1746&lt;&gt;0),(M1746-(M1746/M1770))+(N1744/N$10),
IF(M1770&lt;1,0,(M1746-(M1746/M1770)))))))</f>
        <v>0</v>
      </c>
      <c r="O1746" s="395">
        <f t="shared" ref="O1746" ca="1" si="2537">IF(O1770="n/a",0,IF(AND(O1744=0,N1746=0),0,
IF(AND(O1744&lt;&gt;0,N1746=0),(O1744/O$10),
IF(AND(O1745&lt;&gt;0,N1746&lt;&gt;0),(N1746-(N1746/N1770))+(O1744/O$10),
IF(N1770&lt;1,0,(N1746-(N1746/N1770)))))))</f>
        <v>0</v>
      </c>
      <c r="P1746" s="395">
        <f t="shared" ref="P1746" ca="1" si="2538">IF(P1770="n/a",0,IF(AND(P1744=0,O1746=0),0,
IF(AND(P1744&lt;&gt;0,O1746=0),(P1744/P$10),
IF(AND(P1745&lt;&gt;0,O1746&lt;&gt;0),(O1746-(O1746/O1770))+(P1744/P$10),
IF(O1770&lt;1,0,(O1746-(O1746/O1770)))))))</f>
        <v>0</v>
      </c>
      <c r="Q1746" s="395">
        <f t="shared" ref="Q1746" ca="1" si="2539">IF(Q1770="n/a",0,IF(AND(Q1744=0,P1746=0),0,
IF(AND(Q1744&lt;&gt;0,P1746=0),(Q1744/Q$10),
IF(AND(Q1745&lt;&gt;0,P1746&lt;&gt;0),(P1746-(P1746/P1770))+(Q1744/Q$10),
IF(P1770&lt;1,0,(P1746-(P1746/P1770)))))))</f>
        <v>0</v>
      </c>
      <c r="R1746" s="395">
        <f t="shared" ref="R1746" ca="1" si="2540">IF(R1770="n/a",0,IF(AND(R1744=0,Q1746=0),0,
IF(AND(R1744&lt;&gt;0,Q1746=0),(R1744/R$10),
IF(AND(R1745&lt;&gt;0,Q1746&lt;&gt;0),(Q1746-(Q1746/Q1770))+(R1744/R$10),
IF(Q1770&lt;1,0,(Q1746-(Q1746/Q1770)))))))</f>
        <v>0</v>
      </c>
      <c r="S1746" s="395">
        <f t="shared" ref="S1746" ca="1" si="2541">IF(S1770="n/a",0,IF(AND(S1744=0,R1746=0),0,
IF(AND(S1744&lt;&gt;0,R1746=0),(S1744/S$10),
IF(AND(S1745&lt;&gt;0,R1746&lt;&gt;0),(R1746-(R1746/R1770))+(S1744/S$10),
IF(R1770&lt;1,0,(R1746-(R1746/R1770)))))))</f>
        <v>0</v>
      </c>
      <c r="T1746" s="395">
        <f t="shared" ref="T1746" ca="1" si="2542">IF(T1770="n/a",0,IF(AND(T1744=0,S1746=0),0,
IF(AND(T1744&lt;&gt;0,S1746=0),(T1744/T$10),
IF(AND(T1745&lt;&gt;0,S1746&lt;&gt;0),(S1746-(S1746/S1770))+(T1744/T$10),
IF(S1770&lt;1,0,(S1746-(S1746/S1770)))))))</f>
        <v>0</v>
      </c>
      <c r="U1746" s="395">
        <f t="shared" ref="U1746" ca="1" si="2543">IF(U1770="n/a",0,IF(AND(U1744=0,T1746=0),0,
IF(AND(U1744&lt;&gt;0,T1746=0),(U1744/U$10),
IF(AND(U1745&lt;&gt;0,T1746&lt;&gt;0),(T1746-(T1746/T1770))+(U1744/U$10),
IF(T1770&lt;1,0,(T1746-(T1746/T1770)))))))</f>
        <v>0</v>
      </c>
      <c r="V1746" s="395">
        <f t="shared" ref="V1746" ca="1" si="2544">IF(V1770="n/a",0,IF(AND(V1744=0,U1746=0),0,
IF(AND(V1744&lt;&gt;0,U1746=0),(V1744/V$10),
IF(AND(V1745&lt;&gt;0,U1746&lt;&gt;0),(U1746-(U1746/U1770))+(V1744/V$10),
IF(U1770&lt;1,0,(U1746-(U1746/U1770)))))))</f>
        <v>0</v>
      </c>
      <c r="W1746" s="395">
        <f t="shared" ref="W1746" ca="1" si="2545">IF(W1770="n/a",0,IF(AND(W1744=0,V1746=0),0,
IF(AND(W1744&lt;&gt;0,V1746=0),(W1744/W$10),
IF(AND(W1745&lt;&gt;0,V1746&lt;&gt;0),(V1746-(V1746/V1770))+(W1744/W$10),
IF(V1770&lt;1,0,(V1746-(V1746/V1770)))))))</f>
        <v>0</v>
      </c>
      <c r="X1746" s="249"/>
      <c r="Y1746" s="249"/>
      <c r="Z1746" s="249"/>
      <c r="AA1746" s="249"/>
      <c r="AB1746" s="249"/>
    </row>
    <row r="1747" spans="1:28" hidden="1" outlineLevel="1">
      <c r="A1747" s="331">
        <v>0</v>
      </c>
      <c r="B1747" s="309" t="s">
        <v>194</v>
      </c>
      <c r="C1747" s="395">
        <f ca="1">C1742/C$10</f>
        <v>0</v>
      </c>
      <c r="D1747" s="395">
        <f ca="1">IF(C1771="n/a",C1747,IFERROR(IF((OFFSET($C1747,0,$A1747))&lt;0,
MIN(0,C1747-(OFFSET($C1747,0,$A1747)/(OFFSET($C1742,-$A1746,$A1747)))),
MAX(0,C1747-(OFFSET($C1747,0,$A1747)/(OFFSET($C1742,-$A1746,$A1747))))),0))</f>
        <v>0</v>
      </c>
      <c r="E1747" s="395">
        <f t="shared" ref="E1747" ca="1" si="2546">IF(D1771="n/a",D1747,IFERROR(IF((OFFSET($C1747,0,$A1747))&lt;0,
MIN(0,D1747-(OFFSET($C1747,0,$A1747)/(OFFSET($C1742,-$A1746,$A1747)))),
MAX(0,D1747-(OFFSET($C1747,0,$A1747)/(OFFSET($C1742,-$A1746,$A1747))))),0))</f>
        <v>0</v>
      </c>
      <c r="F1747" s="395">
        <f t="shared" ref="F1747:F1748" ca="1" si="2547">IF(E1771="n/a",E1747,IFERROR(IF((OFFSET($C1747,0,$A1747))&lt;0,
MIN(0,E1747-(OFFSET($C1747,0,$A1747)/(OFFSET($C1742,-$A1746,$A1747)))),
MAX(0,E1747-(OFFSET($C1747,0,$A1747)/(OFFSET($C1742,-$A1746,$A1747))))),0))</f>
        <v>0</v>
      </c>
      <c r="G1747" s="395">
        <f t="shared" ref="G1747:G1749" ca="1" si="2548">IF(F1771="n/a",F1747,IFERROR(IF((OFFSET($C1747,0,$A1747))&lt;0,
MIN(0,F1747-(OFFSET($C1747,0,$A1747)/(OFFSET($C1742,-$A1746,$A1747)))),
MAX(0,F1747-(OFFSET($C1747,0,$A1747)/(OFFSET($C1742,-$A1746,$A1747))))),0))</f>
        <v>0</v>
      </c>
      <c r="H1747" s="395">
        <f t="shared" ref="H1747:H1750" ca="1" si="2549">IF(G1771="n/a",G1747,IFERROR(IF((OFFSET($C1747,0,$A1747))&lt;0,
MIN(0,G1747-(OFFSET($C1747,0,$A1747)/(OFFSET($C1742,-$A1746,$A1747)))),
MAX(0,G1747-(OFFSET($C1747,0,$A1747)/(OFFSET($C1742,-$A1746,$A1747))))),0))</f>
        <v>0</v>
      </c>
      <c r="I1747" s="395">
        <f t="shared" ref="I1747:I1751" ca="1" si="2550">IF(H1771="n/a",H1747,IFERROR(IF((OFFSET($C1747,0,$A1747))&lt;0,
MIN(0,H1747-(OFFSET($C1747,0,$A1747)/(OFFSET($C1742,-$A1746,$A1747)))),
MAX(0,H1747-(OFFSET($C1747,0,$A1747)/(OFFSET($C1742,-$A1746,$A1747))))),0))</f>
        <v>0</v>
      </c>
      <c r="J1747" s="395">
        <f t="shared" ref="J1747:J1752" ca="1" si="2551">IF(I1771="n/a",I1747,IFERROR(IF((OFFSET($C1747,0,$A1747))&lt;0,
MIN(0,I1747-(OFFSET($C1747,0,$A1747)/(OFFSET($C1742,-$A1746,$A1747)))),
MAX(0,I1747-(OFFSET($C1747,0,$A1747)/(OFFSET($C1742,-$A1746,$A1747))))),0))</f>
        <v>0</v>
      </c>
      <c r="K1747" s="395">
        <f t="shared" ref="K1747:K1753" ca="1" si="2552">IF(J1771="n/a",J1747,IFERROR(IF((OFFSET($C1747,0,$A1747))&lt;0,
MIN(0,J1747-(OFFSET($C1747,0,$A1747)/(OFFSET($C1742,-$A1746,$A1747)))),
MAX(0,J1747-(OFFSET($C1747,0,$A1747)/(OFFSET($C1742,-$A1746,$A1747))))),0))</f>
        <v>0</v>
      </c>
      <c r="L1747" s="395">
        <f t="shared" ref="L1747:L1754" ca="1" si="2553">IF(K1771="n/a",K1747,IFERROR(IF((OFFSET($C1747,0,$A1747))&lt;0,
MIN(0,K1747-(OFFSET($C1747,0,$A1747)/(OFFSET($C1742,-$A1746,$A1747)))),
MAX(0,K1747-(OFFSET($C1747,0,$A1747)/(OFFSET($C1742,-$A1746,$A1747))))),0))</f>
        <v>0</v>
      </c>
      <c r="M1747" s="395">
        <f t="shared" ref="M1747:M1755" ca="1" si="2554">IF(L1771="n/a",L1747,IFERROR(IF((OFFSET($C1747,0,$A1747))&lt;0,
MIN(0,L1747-(OFFSET($C1747,0,$A1747)/(OFFSET($C1742,-$A1746,$A1747)))),
MAX(0,L1747-(OFFSET($C1747,0,$A1747)/(OFFSET($C1742,-$A1746,$A1747))))),0))</f>
        <v>0</v>
      </c>
      <c r="N1747" s="395">
        <f t="shared" ref="N1747:N1756" ca="1" si="2555">IF(M1771="n/a",M1747,IFERROR(IF((OFFSET($C1747,0,$A1747))&lt;0,
MIN(0,M1747-(OFFSET($C1747,0,$A1747)/(OFFSET($C1742,-$A1746,$A1747)))),
MAX(0,M1747-(OFFSET($C1747,0,$A1747)/(OFFSET($C1742,-$A1746,$A1747))))),0))</f>
        <v>0</v>
      </c>
      <c r="O1747" s="395">
        <f t="shared" ref="O1747:O1757" ca="1" si="2556">IF(N1771="n/a",N1747,IFERROR(IF((OFFSET($C1747,0,$A1747))&lt;0,
MIN(0,N1747-(OFFSET($C1747,0,$A1747)/(OFFSET($C1742,-$A1746,$A1747)))),
MAX(0,N1747-(OFFSET($C1747,0,$A1747)/(OFFSET($C1742,-$A1746,$A1747))))),0))</f>
        <v>0</v>
      </c>
      <c r="P1747" s="395">
        <f t="shared" ref="P1747:P1758" ca="1" si="2557">IF(O1771="n/a",O1747,IFERROR(IF((OFFSET($C1747,0,$A1747))&lt;0,
MIN(0,O1747-(OFFSET($C1747,0,$A1747)/(OFFSET($C1742,-$A1746,$A1747)))),
MAX(0,O1747-(OFFSET($C1747,0,$A1747)/(OFFSET($C1742,-$A1746,$A1747))))),0))</f>
        <v>0</v>
      </c>
      <c r="Q1747" s="395">
        <f t="shared" ref="Q1747:Q1759" ca="1" si="2558">IF(P1771="n/a",P1747,IFERROR(IF((OFFSET($C1747,0,$A1747))&lt;0,
MIN(0,P1747-(OFFSET($C1747,0,$A1747)/(OFFSET($C1742,-$A1746,$A1747)))),
MAX(0,P1747-(OFFSET($C1747,0,$A1747)/(OFFSET($C1742,-$A1746,$A1747))))),0))</f>
        <v>0</v>
      </c>
      <c r="R1747" s="395">
        <f t="shared" ref="R1747:R1760" ca="1" si="2559">IF(Q1771="n/a",Q1747,IFERROR(IF((OFFSET($C1747,0,$A1747))&lt;0,
MIN(0,Q1747-(OFFSET($C1747,0,$A1747)/(OFFSET($C1742,-$A1746,$A1747)))),
MAX(0,Q1747-(OFFSET($C1747,0,$A1747)/(OFFSET($C1742,-$A1746,$A1747))))),0))</f>
        <v>0</v>
      </c>
      <c r="S1747" s="395">
        <f t="shared" ref="S1747:S1761" ca="1" si="2560">IF(R1771="n/a",R1747,IFERROR(IF((OFFSET($C1747,0,$A1747))&lt;0,
MIN(0,R1747-(OFFSET($C1747,0,$A1747)/(OFFSET($C1742,-$A1746,$A1747)))),
MAX(0,R1747-(OFFSET($C1747,0,$A1747)/(OFFSET($C1742,-$A1746,$A1747))))),0))</f>
        <v>0</v>
      </c>
      <c r="T1747" s="395">
        <f t="shared" ref="T1747:T1762" ca="1" si="2561">IF(S1771="n/a",S1747,IFERROR(IF((OFFSET($C1747,0,$A1747))&lt;0,
MIN(0,S1747-(OFFSET($C1747,0,$A1747)/(OFFSET($C1742,-$A1746,$A1747)))),
MAX(0,S1747-(OFFSET($C1747,0,$A1747)/(OFFSET($C1742,-$A1746,$A1747))))),0))</f>
        <v>0</v>
      </c>
      <c r="U1747" s="395">
        <f t="shared" ref="U1747:U1763" ca="1" si="2562">IF(T1771="n/a",T1747,IFERROR(IF((OFFSET($C1747,0,$A1747))&lt;0,
MIN(0,T1747-(OFFSET($C1747,0,$A1747)/(OFFSET($C1742,-$A1746,$A1747)))),
MAX(0,T1747-(OFFSET($C1747,0,$A1747)/(OFFSET($C1742,-$A1746,$A1747))))),0))</f>
        <v>0</v>
      </c>
      <c r="V1747" s="395">
        <f t="shared" ref="V1747:V1764" ca="1" si="2563">IF(U1771="n/a",U1747,IFERROR(IF((OFFSET($C1747,0,$A1747))&lt;0,
MIN(0,U1747-(OFFSET($C1747,0,$A1747)/(OFFSET($C1742,-$A1746,$A1747)))),
MAX(0,U1747-(OFFSET($C1747,0,$A1747)/(OFFSET($C1742,-$A1746,$A1747))))),0))</f>
        <v>0</v>
      </c>
      <c r="W1747" s="395">
        <f t="shared" ref="W1747:W1765" ca="1" si="2564">IF(V1771="n/a",V1747,IFERROR(IF((OFFSET($C1747,0,$A1747))&lt;0,
MIN(0,V1747-(OFFSET($C1747,0,$A1747)/(OFFSET($C1742,-$A1746,$A1747)))),
MAX(0,V1747-(OFFSET($C1747,0,$A1747)/(OFFSET($C1742,-$A1746,$A1747))))),0))</f>
        <v>0</v>
      </c>
      <c r="X1747" s="249"/>
      <c r="Y1747" s="249"/>
      <c r="Z1747" s="249"/>
      <c r="AA1747" s="249"/>
      <c r="AB1747" s="249"/>
    </row>
    <row r="1748" spans="1:28" hidden="1" outlineLevel="1">
      <c r="A1748" s="331">
        <v>1</v>
      </c>
      <c r="B1748" s="309" t="str">
        <f t="shared" ref="B1748:B1766" ca="1" si="2565">"Depreciated Net Capex "&amp;OFFSET($C$6,0,A1748)</f>
        <v>Depreciated Net Capex 2013</v>
      </c>
      <c r="C1748" s="396"/>
      <c r="D1748" s="397">
        <f ca="1">(D1742*((1+D$11)^0.5)/D$10)</f>
        <v>0</v>
      </c>
      <c r="E1748" s="395">
        <f ca="1">IF(D1772="n/a",D1748,IFERROR(IF((OFFSET($C1748,0,$A1748))&lt;0,
MIN(0,D1748-(OFFSET($C1748,0,$A1748)/(OFFSET($C1743,-$A1747,$A1748)))),
MAX(0,D1748-(OFFSET($C1748,0,$A1748)/(OFFSET($C1743,-$A1747,$A1748))))),0))</f>
        <v>0</v>
      </c>
      <c r="F1748" s="395">
        <f t="shared" ca="1" si="2547"/>
        <v>0</v>
      </c>
      <c r="G1748" s="395">
        <f t="shared" ca="1" si="2548"/>
        <v>0</v>
      </c>
      <c r="H1748" s="395">
        <f t="shared" ca="1" si="2549"/>
        <v>0</v>
      </c>
      <c r="I1748" s="395">
        <f t="shared" ca="1" si="2550"/>
        <v>0</v>
      </c>
      <c r="J1748" s="395">
        <f t="shared" ca="1" si="2551"/>
        <v>0</v>
      </c>
      <c r="K1748" s="395">
        <f t="shared" ca="1" si="2552"/>
        <v>0</v>
      </c>
      <c r="L1748" s="395">
        <f t="shared" ca="1" si="2553"/>
        <v>0</v>
      </c>
      <c r="M1748" s="395">
        <f t="shared" ca="1" si="2554"/>
        <v>0</v>
      </c>
      <c r="N1748" s="395">
        <f t="shared" ca="1" si="2555"/>
        <v>0</v>
      </c>
      <c r="O1748" s="395">
        <f t="shared" ca="1" si="2556"/>
        <v>0</v>
      </c>
      <c r="P1748" s="395">
        <f t="shared" ca="1" si="2557"/>
        <v>0</v>
      </c>
      <c r="Q1748" s="395">
        <f t="shared" ca="1" si="2558"/>
        <v>0</v>
      </c>
      <c r="R1748" s="395">
        <f t="shared" ca="1" si="2559"/>
        <v>0</v>
      </c>
      <c r="S1748" s="395">
        <f t="shared" ca="1" si="2560"/>
        <v>0</v>
      </c>
      <c r="T1748" s="395">
        <f t="shared" ca="1" si="2561"/>
        <v>0</v>
      </c>
      <c r="U1748" s="395">
        <f t="shared" ca="1" si="2562"/>
        <v>0</v>
      </c>
      <c r="V1748" s="395">
        <f t="shared" ca="1" si="2563"/>
        <v>0</v>
      </c>
      <c r="W1748" s="395">
        <f t="shared" ca="1" si="2564"/>
        <v>0</v>
      </c>
      <c r="X1748" s="249"/>
      <c r="Y1748" s="249"/>
      <c r="Z1748" s="249"/>
      <c r="AA1748" s="249"/>
      <c r="AB1748" s="249"/>
    </row>
    <row r="1749" spans="1:28" hidden="1" outlineLevel="1">
      <c r="A1749" s="331">
        <v>2</v>
      </c>
      <c r="B1749" s="309" t="str">
        <f t="shared" ca="1" si="2565"/>
        <v>Depreciated Net Capex 2014</v>
      </c>
      <c r="C1749" s="398"/>
      <c r="D1749" s="399"/>
      <c r="E1749" s="397">
        <f ca="1">(E1742*((1+E$11)^0.5)/E$10)</f>
        <v>0</v>
      </c>
      <c r="F1749" s="395">
        <f ca="1">IF(E1773="n/a",E1749,IFERROR(IF((OFFSET($C1749,0,$A1749))&lt;0,
MIN(0,E1749-(OFFSET($C1749,0,$A1749)/(OFFSET($C1744,-$A1748,$A1749)))),
MAX(0,E1749-(OFFSET($C1749,0,$A1749)/(OFFSET($C1744,-$A1748,$A1749))))),0))</f>
        <v>0</v>
      </c>
      <c r="G1749" s="395">
        <f t="shared" ca="1" si="2548"/>
        <v>0</v>
      </c>
      <c r="H1749" s="395">
        <f t="shared" ca="1" si="2549"/>
        <v>0</v>
      </c>
      <c r="I1749" s="395">
        <f t="shared" ca="1" si="2550"/>
        <v>0</v>
      </c>
      <c r="J1749" s="395">
        <f t="shared" ca="1" si="2551"/>
        <v>0</v>
      </c>
      <c r="K1749" s="395">
        <f t="shared" ca="1" si="2552"/>
        <v>0</v>
      </c>
      <c r="L1749" s="395">
        <f t="shared" ca="1" si="2553"/>
        <v>0</v>
      </c>
      <c r="M1749" s="395">
        <f t="shared" ca="1" si="2554"/>
        <v>0</v>
      </c>
      <c r="N1749" s="395">
        <f t="shared" ca="1" si="2555"/>
        <v>0</v>
      </c>
      <c r="O1749" s="395">
        <f t="shared" ca="1" si="2556"/>
        <v>0</v>
      </c>
      <c r="P1749" s="395">
        <f t="shared" ca="1" si="2557"/>
        <v>0</v>
      </c>
      <c r="Q1749" s="395">
        <f t="shared" ca="1" si="2558"/>
        <v>0</v>
      </c>
      <c r="R1749" s="395">
        <f t="shared" ca="1" si="2559"/>
        <v>0</v>
      </c>
      <c r="S1749" s="395">
        <f t="shared" ca="1" si="2560"/>
        <v>0</v>
      </c>
      <c r="T1749" s="395">
        <f t="shared" ca="1" si="2561"/>
        <v>0</v>
      </c>
      <c r="U1749" s="395">
        <f t="shared" ca="1" si="2562"/>
        <v>0</v>
      </c>
      <c r="V1749" s="395">
        <f t="shared" ca="1" si="2563"/>
        <v>0</v>
      </c>
      <c r="W1749" s="395">
        <f t="shared" ca="1" si="2564"/>
        <v>0</v>
      </c>
      <c r="X1749" s="334"/>
      <c r="Y1749" s="249"/>
      <c r="Z1749" s="249"/>
      <c r="AA1749" s="249"/>
      <c r="AB1749" s="249"/>
    </row>
    <row r="1750" spans="1:28" hidden="1" outlineLevel="1">
      <c r="A1750" s="331">
        <v>3</v>
      </c>
      <c r="B1750" s="309" t="str">
        <f t="shared" ca="1" si="2565"/>
        <v>Depreciated Net Capex 2015</v>
      </c>
      <c r="C1750" s="398"/>
      <c r="D1750" s="398"/>
      <c r="E1750" s="399"/>
      <c r="F1750" s="400">
        <f ca="1">($F1742*((1+F$11)^0.5)/F$10)</f>
        <v>0</v>
      </c>
      <c r="G1750" s="395">
        <f ca="1">IF(F1774="n/a",F1750,IFERROR(IF((OFFSET($C1750,0,$A1750))&lt;0,
MIN(0,F1750-(OFFSET($C1750,0,$A1750)/(OFFSET($C1745,-$A1749,$A1750)))),
MAX(0,F1750-(OFFSET($C1750,0,$A1750)/(OFFSET($C1745,-$A1749,$A1750))))),0))</f>
        <v>0</v>
      </c>
      <c r="H1750" s="395">
        <f t="shared" ca="1" si="2549"/>
        <v>0</v>
      </c>
      <c r="I1750" s="395">
        <f t="shared" ca="1" si="2550"/>
        <v>0</v>
      </c>
      <c r="J1750" s="395">
        <f t="shared" ca="1" si="2551"/>
        <v>0</v>
      </c>
      <c r="K1750" s="395">
        <f t="shared" ca="1" si="2552"/>
        <v>0</v>
      </c>
      <c r="L1750" s="395">
        <f t="shared" ca="1" si="2553"/>
        <v>0</v>
      </c>
      <c r="M1750" s="395">
        <f t="shared" ca="1" si="2554"/>
        <v>0</v>
      </c>
      <c r="N1750" s="395">
        <f t="shared" ca="1" si="2555"/>
        <v>0</v>
      </c>
      <c r="O1750" s="395">
        <f t="shared" ca="1" si="2556"/>
        <v>0</v>
      </c>
      <c r="P1750" s="395">
        <f t="shared" ca="1" si="2557"/>
        <v>0</v>
      </c>
      <c r="Q1750" s="395">
        <f t="shared" ca="1" si="2558"/>
        <v>0</v>
      </c>
      <c r="R1750" s="395">
        <f t="shared" ca="1" si="2559"/>
        <v>0</v>
      </c>
      <c r="S1750" s="395">
        <f t="shared" ca="1" si="2560"/>
        <v>0</v>
      </c>
      <c r="T1750" s="395">
        <f t="shared" ca="1" si="2561"/>
        <v>0</v>
      </c>
      <c r="U1750" s="395">
        <f t="shared" ca="1" si="2562"/>
        <v>0</v>
      </c>
      <c r="V1750" s="395">
        <f t="shared" ca="1" si="2563"/>
        <v>0</v>
      </c>
      <c r="W1750" s="395">
        <f t="shared" ca="1" si="2564"/>
        <v>0</v>
      </c>
      <c r="X1750" s="334"/>
      <c r="Y1750" s="334"/>
      <c r="Z1750" s="249"/>
      <c r="AA1750" s="249"/>
      <c r="AB1750" s="249"/>
    </row>
    <row r="1751" spans="1:28" hidden="1" outlineLevel="1">
      <c r="A1751" s="331">
        <v>4</v>
      </c>
      <c r="B1751" s="309" t="str">
        <f t="shared" ca="1" si="2565"/>
        <v>Depreciated Net Capex 2016</v>
      </c>
      <c r="C1751" s="398"/>
      <c r="D1751" s="398"/>
      <c r="E1751" s="398"/>
      <c r="F1751" s="399"/>
      <c r="G1751" s="400">
        <f ca="1">($G1742*((1+G$11)^0.5)/G$10)</f>
        <v>0</v>
      </c>
      <c r="H1751" s="395">
        <f ca="1">IF(G1775="n/a",G1751,IFERROR(IF((OFFSET($C1751,0,$A1751))&lt;0,
MIN(0,G1751-(OFFSET($C1751,0,$A1751)/(OFFSET($C1746,-$A1750,$A1751)))),
MAX(0,G1751-(OFFSET($C1751,0,$A1751)/(OFFSET($C1746,-$A1750,$A1751))))),0))</f>
        <v>0</v>
      </c>
      <c r="I1751" s="395">
        <f t="shared" ca="1" si="2550"/>
        <v>0</v>
      </c>
      <c r="J1751" s="395">
        <f t="shared" ca="1" si="2551"/>
        <v>0</v>
      </c>
      <c r="K1751" s="395">
        <f t="shared" ca="1" si="2552"/>
        <v>0</v>
      </c>
      <c r="L1751" s="395">
        <f t="shared" ca="1" si="2553"/>
        <v>0</v>
      </c>
      <c r="M1751" s="395">
        <f t="shared" ca="1" si="2554"/>
        <v>0</v>
      </c>
      <c r="N1751" s="395">
        <f t="shared" ca="1" si="2555"/>
        <v>0</v>
      </c>
      <c r="O1751" s="395">
        <f t="shared" ca="1" si="2556"/>
        <v>0</v>
      </c>
      <c r="P1751" s="395">
        <f t="shared" ca="1" si="2557"/>
        <v>0</v>
      </c>
      <c r="Q1751" s="395">
        <f t="shared" ca="1" si="2558"/>
        <v>0</v>
      </c>
      <c r="R1751" s="395">
        <f t="shared" ca="1" si="2559"/>
        <v>0</v>
      </c>
      <c r="S1751" s="395">
        <f t="shared" ca="1" si="2560"/>
        <v>0</v>
      </c>
      <c r="T1751" s="395">
        <f t="shared" ca="1" si="2561"/>
        <v>0</v>
      </c>
      <c r="U1751" s="395">
        <f t="shared" ca="1" si="2562"/>
        <v>0</v>
      </c>
      <c r="V1751" s="395">
        <f t="shared" ca="1" si="2563"/>
        <v>0</v>
      </c>
      <c r="W1751" s="395">
        <f t="shared" ca="1" si="2564"/>
        <v>0</v>
      </c>
      <c r="X1751" s="334"/>
      <c r="Y1751" s="334"/>
      <c r="Z1751" s="334"/>
      <c r="AA1751" s="249"/>
      <c r="AB1751" s="249"/>
    </row>
    <row r="1752" spans="1:28" hidden="1" outlineLevel="1">
      <c r="A1752" s="331">
        <v>5</v>
      </c>
      <c r="B1752" s="309" t="str">
        <f t="shared" ca="1" si="2565"/>
        <v>Depreciated Net Capex 2017</v>
      </c>
      <c r="C1752" s="398"/>
      <c r="D1752" s="398"/>
      <c r="E1752" s="398"/>
      <c r="F1752" s="398"/>
      <c r="G1752" s="399"/>
      <c r="H1752" s="400">
        <f ca="1">(H1742*((1+H$11)^0.5)/H$10)</f>
        <v>0</v>
      </c>
      <c r="I1752" s="395">
        <f ca="1">IF(H1776="n/a",H1752,IFERROR(IF((OFFSET($C1752,0,$A1752))&lt;0,
MIN(0,H1752-(OFFSET($C1752,0,$A1752)/(OFFSET($C1747,-$A1751,$A1752)))),
MAX(0,H1752-(OFFSET($C1752,0,$A1752)/(OFFSET($C1747,-$A1751,$A1752))))),0))</f>
        <v>0</v>
      </c>
      <c r="J1752" s="395">
        <f t="shared" ca="1" si="2551"/>
        <v>0</v>
      </c>
      <c r="K1752" s="395">
        <f t="shared" ca="1" si="2552"/>
        <v>0</v>
      </c>
      <c r="L1752" s="395">
        <f t="shared" ca="1" si="2553"/>
        <v>0</v>
      </c>
      <c r="M1752" s="395">
        <f t="shared" ca="1" si="2554"/>
        <v>0</v>
      </c>
      <c r="N1752" s="395">
        <f t="shared" ca="1" si="2555"/>
        <v>0</v>
      </c>
      <c r="O1752" s="395">
        <f t="shared" ca="1" si="2556"/>
        <v>0</v>
      </c>
      <c r="P1752" s="395">
        <f t="shared" ca="1" si="2557"/>
        <v>0</v>
      </c>
      <c r="Q1752" s="395">
        <f t="shared" ca="1" si="2558"/>
        <v>0</v>
      </c>
      <c r="R1752" s="395">
        <f t="shared" ca="1" si="2559"/>
        <v>0</v>
      </c>
      <c r="S1752" s="395">
        <f t="shared" ca="1" si="2560"/>
        <v>0</v>
      </c>
      <c r="T1752" s="395">
        <f t="shared" ca="1" si="2561"/>
        <v>0</v>
      </c>
      <c r="U1752" s="395">
        <f t="shared" ca="1" si="2562"/>
        <v>0</v>
      </c>
      <c r="V1752" s="395">
        <f t="shared" ca="1" si="2563"/>
        <v>0</v>
      </c>
      <c r="W1752" s="395">
        <f t="shared" ca="1" si="2564"/>
        <v>0</v>
      </c>
      <c r="X1752" s="334"/>
      <c r="Y1752" s="334"/>
      <c r="Z1752" s="334"/>
      <c r="AA1752" s="249"/>
      <c r="AB1752" s="249"/>
    </row>
    <row r="1753" spans="1:28" hidden="1" outlineLevel="1">
      <c r="A1753" s="331">
        <v>6</v>
      </c>
      <c r="B1753" s="309" t="str">
        <f t="shared" ca="1" si="2565"/>
        <v>Depreciated Net Capex 2018</v>
      </c>
      <c r="C1753" s="398"/>
      <c r="D1753" s="398"/>
      <c r="E1753" s="398"/>
      <c r="F1753" s="398"/>
      <c r="G1753" s="398"/>
      <c r="H1753" s="399"/>
      <c r="I1753" s="400">
        <f ca="1">(I1742*((1+I$11)^0.5)/I$10)</f>
        <v>0</v>
      </c>
      <c r="J1753" s="395">
        <f ca="1">IF(I1777="n/a",I1753,IFERROR(IF((OFFSET($C1753,0,$A1753))&lt;0,
MIN(0,I1753-(OFFSET($C1753,0,$A1753)/(OFFSET($C1748,-$A1752,$A1753)))),
MAX(0,I1753-(OFFSET($C1753,0,$A1753)/(OFFSET($C1748,-$A1752,$A1753))))),0))</f>
        <v>0</v>
      </c>
      <c r="K1753" s="395">
        <f t="shared" ca="1" si="2552"/>
        <v>0</v>
      </c>
      <c r="L1753" s="395">
        <f t="shared" ca="1" si="2553"/>
        <v>0</v>
      </c>
      <c r="M1753" s="395">
        <f t="shared" ca="1" si="2554"/>
        <v>0</v>
      </c>
      <c r="N1753" s="395">
        <f t="shared" ca="1" si="2555"/>
        <v>0</v>
      </c>
      <c r="O1753" s="395">
        <f t="shared" ca="1" si="2556"/>
        <v>0</v>
      </c>
      <c r="P1753" s="395">
        <f t="shared" ca="1" si="2557"/>
        <v>0</v>
      </c>
      <c r="Q1753" s="395">
        <f t="shared" ca="1" si="2558"/>
        <v>0</v>
      </c>
      <c r="R1753" s="395">
        <f t="shared" ca="1" si="2559"/>
        <v>0</v>
      </c>
      <c r="S1753" s="395">
        <f t="shared" ca="1" si="2560"/>
        <v>0</v>
      </c>
      <c r="T1753" s="395">
        <f t="shared" ca="1" si="2561"/>
        <v>0</v>
      </c>
      <c r="U1753" s="395">
        <f t="shared" ca="1" si="2562"/>
        <v>0</v>
      </c>
      <c r="V1753" s="395">
        <f t="shared" ca="1" si="2563"/>
        <v>0</v>
      </c>
      <c r="W1753" s="395">
        <f t="shared" ca="1" si="2564"/>
        <v>0</v>
      </c>
      <c r="X1753" s="334"/>
      <c r="Y1753" s="334"/>
      <c r="Z1753" s="334"/>
      <c r="AA1753" s="249"/>
      <c r="AB1753" s="249"/>
    </row>
    <row r="1754" spans="1:28" hidden="1" outlineLevel="1">
      <c r="A1754" s="331">
        <v>7</v>
      </c>
      <c r="B1754" s="309" t="str">
        <f t="shared" ca="1" si="2565"/>
        <v>Depreciated Net Capex 2019</v>
      </c>
      <c r="C1754" s="398"/>
      <c r="D1754" s="398"/>
      <c r="E1754" s="398"/>
      <c r="F1754" s="398"/>
      <c r="G1754" s="398"/>
      <c r="H1754" s="398"/>
      <c r="I1754" s="399"/>
      <c r="J1754" s="400">
        <f ca="1">(J1742*((1+J$11)^0.5)/J$10)</f>
        <v>0</v>
      </c>
      <c r="K1754" s="395">
        <f ca="1">IF(J1778="n/a",J1754,IFERROR(IF((OFFSET($C1754,0,$A1754))&lt;0,
MIN(0,J1754-(OFFSET($C1754,0,$A1754)/(OFFSET($C1749,-$A1753,$A1754)))),
MAX(0,J1754-(OFFSET($C1754,0,$A1754)/(OFFSET($C1749,-$A1753,$A1754))))),0))</f>
        <v>0</v>
      </c>
      <c r="L1754" s="395">
        <f t="shared" ca="1" si="2553"/>
        <v>0</v>
      </c>
      <c r="M1754" s="395">
        <f t="shared" ca="1" si="2554"/>
        <v>0</v>
      </c>
      <c r="N1754" s="395">
        <f t="shared" ca="1" si="2555"/>
        <v>0</v>
      </c>
      <c r="O1754" s="395">
        <f t="shared" ca="1" si="2556"/>
        <v>0</v>
      </c>
      <c r="P1754" s="395">
        <f t="shared" ca="1" si="2557"/>
        <v>0</v>
      </c>
      <c r="Q1754" s="395">
        <f t="shared" ca="1" si="2558"/>
        <v>0</v>
      </c>
      <c r="R1754" s="395">
        <f t="shared" ca="1" si="2559"/>
        <v>0</v>
      </c>
      <c r="S1754" s="395">
        <f t="shared" ca="1" si="2560"/>
        <v>0</v>
      </c>
      <c r="T1754" s="395">
        <f t="shared" ca="1" si="2561"/>
        <v>0</v>
      </c>
      <c r="U1754" s="395">
        <f t="shared" ca="1" si="2562"/>
        <v>0</v>
      </c>
      <c r="V1754" s="395">
        <f t="shared" ca="1" si="2563"/>
        <v>0</v>
      </c>
      <c r="W1754" s="395">
        <f t="shared" ca="1" si="2564"/>
        <v>0</v>
      </c>
      <c r="X1754" s="334"/>
      <c r="Y1754" s="334"/>
      <c r="Z1754" s="334"/>
      <c r="AA1754" s="249"/>
      <c r="AB1754" s="249"/>
    </row>
    <row r="1755" spans="1:28" hidden="1" outlineLevel="1">
      <c r="A1755" s="331">
        <v>8</v>
      </c>
      <c r="B1755" s="309" t="str">
        <f t="shared" ca="1" si="2565"/>
        <v>Depreciated Net Capex 2020</v>
      </c>
      <c r="C1755" s="398"/>
      <c r="D1755" s="398"/>
      <c r="E1755" s="398"/>
      <c r="F1755" s="398"/>
      <c r="G1755" s="398"/>
      <c r="H1755" s="398"/>
      <c r="I1755" s="398"/>
      <c r="J1755" s="399"/>
      <c r="K1755" s="400">
        <f ca="1">(K1742*((1+K$11)^0.5)/K$10)</f>
        <v>0</v>
      </c>
      <c r="L1755" s="395">
        <f ca="1">IF(K1779="n/a",K1755,IFERROR(IF((OFFSET($C1755,0,$A1755))&lt;0,
MIN(0,K1755-(OFFSET($C1755,0,$A1755)/(OFFSET($C1750,-$A1754,$A1755)))),
MAX(0,K1755-(OFFSET($C1755,0,$A1755)/(OFFSET($C1750,-$A1754,$A1755))))),0))</f>
        <v>0</v>
      </c>
      <c r="M1755" s="395">
        <f t="shared" ca="1" si="2554"/>
        <v>0</v>
      </c>
      <c r="N1755" s="395">
        <f t="shared" ca="1" si="2555"/>
        <v>0</v>
      </c>
      <c r="O1755" s="395">
        <f t="shared" ca="1" si="2556"/>
        <v>0</v>
      </c>
      <c r="P1755" s="395">
        <f t="shared" ca="1" si="2557"/>
        <v>0</v>
      </c>
      <c r="Q1755" s="395">
        <f t="shared" ca="1" si="2558"/>
        <v>0</v>
      </c>
      <c r="R1755" s="395">
        <f t="shared" ca="1" si="2559"/>
        <v>0</v>
      </c>
      <c r="S1755" s="395">
        <f t="shared" ca="1" si="2560"/>
        <v>0</v>
      </c>
      <c r="T1755" s="395">
        <f t="shared" ca="1" si="2561"/>
        <v>0</v>
      </c>
      <c r="U1755" s="395">
        <f t="shared" ca="1" si="2562"/>
        <v>0</v>
      </c>
      <c r="V1755" s="395">
        <f t="shared" ca="1" si="2563"/>
        <v>0</v>
      </c>
      <c r="W1755" s="395">
        <f t="shared" ca="1" si="2564"/>
        <v>0</v>
      </c>
      <c r="X1755" s="334"/>
      <c r="Y1755" s="334"/>
      <c r="Z1755" s="334"/>
      <c r="AA1755" s="249"/>
      <c r="AB1755" s="249"/>
    </row>
    <row r="1756" spans="1:28" hidden="1" outlineLevel="1">
      <c r="A1756" s="331">
        <v>9</v>
      </c>
      <c r="B1756" s="309" t="str">
        <f t="shared" ca="1" si="2565"/>
        <v>Depreciated Net Capex 2021</v>
      </c>
      <c r="C1756" s="398"/>
      <c r="D1756" s="398"/>
      <c r="E1756" s="398"/>
      <c r="F1756" s="398"/>
      <c r="G1756" s="398"/>
      <c r="H1756" s="398"/>
      <c r="I1756" s="398"/>
      <c r="J1756" s="398"/>
      <c r="K1756" s="399"/>
      <c r="L1756" s="400">
        <f ca="1">(L1742*((1+L$11)^0.5)/L$10)</f>
        <v>0</v>
      </c>
      <c r="M1756" s="395">
        <f ca="1">IF(L1780="n/a",L1756,IFERROR(IF((OFFSET($C1756,0,$A1756))&lt;0,
MIN(0,L1756-(OFFSET($C1756,0,$A1756)/(OFFSET($C1751,-$A1755,$A1756)))),
MAX(0,L1756-(OFFSET($C1756,0,$A1756)/(OFFSET($C1751,-$A1755,$A1756))))),0))</f>
        <v>0</v>
      </c>
      <c r="N1756" s="395">
        <f t="shared" ca="1" si="2555"/>
        <v>0</v>
      </c>
      <c r="O1756" s="395">
        <f t="shared" ca="1" si="2556"/>
        <v>0</v>
      </c>
      <c r="P1756" s="395">
        <f t="shared" ca="1" si="2557"/>
        <v>0</v>
      </c>
      <c r="Q1756" s="395">
        <f t="shared" ca="1" si="2558"/>
        <v>0</v>
      </c>
      <c r="R1756" s="395">
        <f t="shared" ca="1" si="2559"/>
        <v>0</v>
      </c>
      <c r="S1756" s="395">
        <f t="shared" ca="1" si="2560"/>
        <v>0</v>
      </c>
      <c r="T1756" s="395">
        <f t="shared" ca="1" si="2561"/>
        <v>0</v>
      </c>
      <c r="U1756" s="395">
        <f t="shared" ca="1" si="2562"/>
        <v>0</v>
      </c>
      <c r="V1756" s="395">
        <f t="shared" ca="1" si="2563"/>
        <v>0</v>
      </c>
      <c r="W1756" s="395">
        <f t="shared" ca="1" si="2564"/>
        <v>0</v>
      </c>
      <c r="X1756" s="334"/>
      <c r="Y1756" s="334"/>
      <c r="Z1756" s="334"/>
      <c r="AA1756" s="249"/>
      <c r="AB1756" s="249"/>
    </row>
    <row r="1757" spans="1:28" hidden="1" outlineLevel="1">
      <c r="A1757" s="331">
        <v>10</v>
      </c>
      <c r="B1757" s="309" t="str">
        <f t="shared" ca="1" si="2565"/>
        <v>Depreciated Net Capex 2022</v>
      </c>
      <c r="C1757" s="398"/>
      <c r="D1757" s="398"/>
      <c r="E1757" s="398"/>
      <c r="F1757" s="398"/>
      <c r="G1757" s="398"/>
      <c r="H1757" s="398"/>
      <c r="I1757" s="398"/>
      <c r="J1757" s="398"/>
      <c r="K1757" s="398"/>
      <c r="L1757" s="399"/>
      <c r="M1757" s="400">
        <f ca="1">(M1742*((1+M$11)^0.5)/M$10)</f>
        <v>0</v>
      </c>
      <c r="N1757" s="395">
        <f ca="1">IF(M1781="n/a",M1757,IFERROR(IF((OFFSET($C1757,0,$A1757))&lt;0,
MIN(0,M1757-(OFFSET($C1757,0,$A1757)/(OFFSET($C1752,-$A1756,$A1757)))),
MAX(0,M1757-(OFFSET($C1757,0,$A1757)/(OFFSET($C1752,-$A1756,$A1757))))),0))</f>
        <v>0</v>
      </c>
      <c r="O1757" s="395">
        <f t="shared" ca="1" si="2556"/>
        <v>0</v>
      </c>
      <c r="P1757" s="395">
        <f t="shared" ca="1" si="2557"/>
        <v>0</v>
      </c>
      <c r="Q1757" s="395">
        <f t="shared" ca="1" si="2558"/>
        <v>0</v>
      </c>
      <c r="R1757" s="395">
        <f t="shared" ca="1" si="2559"/>
        <v>0</v>
      </c>
      <c r="S1757" s="395">
        <f t="shared" ca="1" si="2560"/>
        <v>0</v>
      </c>
      <c r="T1757" s="395">
        <f t="shared" ca="1" si="2561"/>
        <v>0</v>
      </c>
      <c r="U1757" s="395">
        <f t="shared" ca="1" si="2562"/>
        <v>0</v>
      </c>
      <c r="V1757" s="395">
        <f t="shared" ca="1" si="2563"/>
        <v>0</v>
      </c>
      <c r="W1757" s="395">
        <f t="shared" ca="1" si="2564"/>
        <v>0</v>
      </c>
      <c r="X1757" s="334"/>
      <c r="Y1757" s="334"/>
      <c r="Z1757" s="334"/>
      <c r="AA1757" s="249"/>
      <c r="AB1757" s="249"/>
    </row>
    <row r="1758" spans="1:28" hidden="1" outlineLevel="1">
      <c r="A1758" s="331">
        <v>11</v>
      </c>
      <c r="B1758" s="309" t="str">
        <f t="shared" ca="1" si="2565"/>
        <v>Depreciated Net Capex 2023</v>
      </c>
      <c r="C1758" s="398"/>
      <c r="D1758" s="398"/>
      <c r="E1758" s="398"/>
      <c r="F1758" s="398"/>
      <c r="G1758" s="398"/>
      <c r="H1758" s="398"/>
      <c r="I1758" s="398"/>
      <c r="J1758" s="398"/>
      <c r="K1758" s="398"/>
      <c r="L1758" s="398"/>
      <c r="M1758" s="399"/>
      <c r="N1758" s="400">
        <f>(N1742*((1+N$11)^0.5)/N$10)</f>
        <v>0</v>
      </c>
      <c r="O1758" s="395">
        <f ca="1">IF(N1782="n/a",N1758,IFERROR(IF((OFFSET($C1758,0,$A1758))&lt;0,
MIN(0,N1758-(OFFSET($C1758,0,$A1758)/(OFFSET($C1753,-$A1757,$A1758)))),
MAX(0,N1758-(OFFSET($C1758,0,$A1758)/(OFFSET($C1753,-$A1757,$A1758))))),0))</f>
        <v>0</v>
      </c>
      <c r="P1758" s="395">
        <f t="shared" ca="1" si="2557"/>
        <v>0</v>
      </c>
      <c r="Q1758" s="395">
        <f t="shared" ca="1" si="2558"/>
        <v>0</v>
      </c>
      <c r="R1758" s="395">
        <f t="shared" ca="1" si="2559"/>
        <v>0</v>
      </c>
      <c r="S1758" s="395">
        <f t="shared" ca="1" si="2560"/>
        <v>0</v>
      </c>
      <c r="T1758" s="395">
        <f t="shared" ca="1" si="2561"/>
        <v>0</v>
      </c>
      <c r="U1758" s="395">
        <f t="shared" ca="1" si="2562"/>
        <v>0</v>
      </c>
      <c r="V1758" s="395">
        <f t="shared" ca="1" si="2563"/>
        <v>0</v>
      </c>
      <c r="W1758" s="395">
        <f t="shared" ca="1" si="2564"/>
        <v>0</v>
      </c>
      <c r="X1758" s="334"/>
      <c r="Y1758" s="334"/>
      <c r="Z1758" s="334"/>
      <c r="AA1758" s="249"/>
      <c r="AB1758" s="249"/>
    </row>
    <row r="1759" spans="1:28" hidden="1" outlineLevel="1">
      <c r="A1759" s="331">
        <v>12</v>
      </c>
      <c r="B1759" s="309" t="str">
        <f t="shared" ca="1" si="2565"/>
        <v>Depreciated Net Capex 2024</v>
      </c>
      <c r="C1759" s="398"/>
      <c r="D1759" s="398"/>
      <c r="E1759" s="398"/>
      <c r="F1759" s="398"/>
      <c r="G1759" s="398"/>
      <c r="H1759" s="398"/>
      <c r="I1759" s="398"/>
      <c r="J1759" s="398"/>
      <c r="K1759" s="398"/>
      <c r="L1759" s="398"/>
      <c r="M1759" s="398"/>
      <c r="N1759" s="399"/>
      <c r="O1759" s="400">
        <f>(O1742*((1+O$11)^0.5)/O$10)</f>
        <v>0</v>
      </c>
      <c r="P1759" s="395">
        <f ca="1">IF(O1783="n/a",O1759,IFERROR(IF((OFFSET($C1759,0,$A1759))&lt;0,
MIN(0,O1759-(OFFSET($C1759,0,$A1759)/(OFFSET($C1754,-$A1758,$A1759)))),
MAX(0,O1759-(OFFSET($C1759,0,$A1759)/(OFFSET($C1754,-$A1758,$A1759))))),0))</f>
        <v>0</v>
      </c>
      <c r="Q1759" s="395">
        <f t="shared" ca="1" si="2558"/>
        <v>0</v>
      </c>
      <c r="R1759" s="395">
        <f t="shared" ca="1" si="2559"/>
        <v>0</v>
      </c>
      <c r="S1759" s="395">
        <f t="shared" ca="1" si="2560"/>
        <v>0</v>
      </c>
      <c r="T1759" s="395">
        <f t="shared" ca="1" si="2561"/>
        <v>0</v>
      </c>
      <c r="U1759" s="395">
        <f t="shared" ca="1" si="2562"/>
        <v>0</v>
      </c>
      <c r="V1759" s="395">
        <f t="shared" ca="1" si="2563"/>
        <v>0</v>
      </c>
      <c r="W1759" s="395">
        <f t="shared" ca="1" si="2564"/>
        <v>0</v>
      </c>
      <c r="X1759" s="334"/>
      <c r="Y1759" s="334"/>
      <c r="Z1759" s="334"/>
      <c r="AA1759" s="249"/>
      <c r="AB1759" s="249"/>
    </row>
    <row r="1760" spans="1:28" hidden="1" outlineLevel="1">
      <c r="A1760" s="331">
        <v>13</v>
      </c>
      <c r="B1760" s="309" t="str">
        <f t="shared" ca="1" si="2565"/>
        <v>Depreciated Net Capex 2025</v>
      </c>
      <c r="C1760" s="398"/>
      <c r="D1760" s="398"/>
      <c r="E1760" s="398"/>
      <c r="F1760" s="398"/>
      <c r="G1760" s="398"/>
      <c r="H1760" s="398"/>
      <c r="I1760" s="398"/>
      <c r="J1760" s="398"/>
      <c r="K1760" s="398"/>
      <c r="L1760" s="398"/>
      <c r="M1760" s="398"/>
      <c r="N1760" s="398"/>
      <c r="O1760" s="399"/>
      <c r="P1760" s="400">
        <f>(P1742*((1+P$11)^0.5)/P$10)</f>
        <v>0</v>
      </c>
      <c r="Q1760" s="395">
        <f ca="1">IF(P1784="n/a",P1760,IFERROR(IF((OFFSET($C1760,0,$A1760))&lt;0,
MIN(0,P1760-(OFFSET($C1760,0,$A1760)/(OFFSET($C1755,-$A1759,$A1760)))),
MAX(0,P1760-(OFFSET($C1760,0,$A1760)/(OFFSET($C1755,-$A1759,$A1760))))),0))</f>
        <v>0</v>
      </c>
      <c r="R1760" s="395">
        <f t="shared" ca="1" si="2559"/>
        <v>0</v>
      </c>
      <c r="S1760" s="395">
        <f t="shared" ca="1" si="2560"/>
        <v>0</v>
      </c>
      <c r="T1760" s="395">
        <f t="shared" ca="1" si="2561"/>
        <v>0</v>
      </c>
      <c r="U1760" s="395">
        <f t="shared" ca="1" si="2562"/>
        <v>0</v>
      </c>
      <c r="V1760" s="395">
        <f t="shared" ca="1" si="2563"/>
        <v>0</v>
      </c>
      <c r="W1760" s="395">
        <f t="shared" ca="1" si="2564"/>
        <v>0</v>
      </c>
      <c r="X1760" s="334"/>
      <c r="Y1760" s="334"/>
      <c r="Z1760" s="334"/>
      <c r="AA1760" s="249"/>
      <c r="AB1760" s="249"/>
    </row>
    <row r="1761" spans="1:28" hidden="1" outlineLevel="1">
      <c r="A1761" s="331">
        <v>14</v>
      </c>
      <c r="B1761" s="309" t="str">
        <f t="shared" ca="1" si="2565"/>
        <v>Depreciated Net Capex 2026</v>
      </c>
      <c r="C1761" s="398"/>
      <c r="D1761" s="398"/>
      <c r="E1761" s="398"/>
      <c r="F1761" s="398"/>
      <c r="G1761" s="398"/>
      <c r="H1761" s="398"/>
      <c r="I1761" s="398"/>
      <c r="J1761" s="398"/>
      <c r="K1761" s="398"/>
      <c r="L1761" s="398"/>
      <c r="M1761" s="398"/>
      <c r="N1761" s="398"/>
      <c r="O1761" s="398"/>
      <c r="P1761" s="399"/>
      <c r="Q1761" s="400">
        <f>(Q1742*((1+Q$11)^0.5)/Q$10)</f>
        <v>0</v>
      </c>
      <c r="R1761" s="395">
        <f ca="1">IF(Q1785="n/a",Q1761,IFERROR(IF((OFFSET($C1761,0,$A1761))&lt;0,
MIN(0,Q1761-(OFFSET($C1761,0,$A1761)/(OFFSET($C1756,-$A1760,$A1761)))),
MAX(0,Q1761-(OFFSET($C1761,0,$A1761)/(OFFSET($C1756,-$A1760,$A1761))))),0))</f>
        <v>0</v>
      </c>
      <c r="S1761" s="395">
        <f t="shared" ca="1" si="2560"/>
        <v>0</v>
      </c>
      <c r="T1761" s="395">
        <f t="shared" ca="1" si="2561"/>
        <v>0</v>
      </c>
      <c r="U1761" s="395">
        <f t="shared" ca="1" si="2562"/>
        <v>0</v>
      </c>
      <c r="V1761" s="395">
        <f t="shared" ca="1" si="2563"/>
        <v>0</v>
      </c>
      <c r="W1761" s="395">
        <f t="shared" ca="1" si="2564"/>
        <v>0</v>
      </c>
      <c r="X1761" s="334"/>
      <c r="Y1761" s="334"/>
      <c r="Z1761" s="334"/>
      <c r="AA1761" s="249"/>
      <c r="AB1761" s="249"/>
    </row>
    <row r="1762" spans="1:28" hidden="1" outlineLevel="1">
      <c r="A1762" s="331">
        <v>15</v>
      </c>
      <c r="B1762" s="309" t="str">
        <f t="shared" ca="1" si="2565"/>
        <v>Depreciated Net Capex 2027</v>
      </c>
      <c r="C1762" s="398"/>
      <c r="D1762" s="398"/>
      <c r="E1762" s="398"/>
      <c r="F1762" s="398"/>
      <c r="G1762" s="398"/>
      <c r="H1762" s="398"/>
      <c r="I1762" s="398"/>
      <c r="J1762" s="398"/>
      <c r="K1762" s="398"/>
      <c r="L1762" s="398"/>
      <c r="M1762" s="398"/>
      <c r="N1762" s="398"/>
      <c r="O1762" s="398"/>
      <c r="P1762" s="398"/>
      <c r="Q1762" s="399"/>
      <c r="R1762" s="400">
        <f>(R1742*((1+R$11)^0.5)/R$10)</f>
        <v>0</v>
      </c>
      <c r="S1762" s="395">
        <f ca="1">IF(R1786="n/a",R1762,IFERROR(IF((OFFSET($C1762,0,$A1762))&lt;0,
MIN(0,R1762-(OFFSET($C1762,0,$A1762)/(OFFSET($C1757,-$A1761,$A1762)))),
MAX(0,R1762-(OFFSET($C1762,0,$A1762)/(OFFSET($C1757,-$A1761,$A1762))))),0))</f>
        <v>0</v>
      </c>
      <c r="T1762" s="395">
        <f t="shared" ca="1" si="2561"/>
        <v>0</v>
      </c>
      <c r="U1762" s="395">
        <f t="shared" ca="1" si="2562"/>
        <v>0</v>
      </c>
      <c r="V1762" s="395">
        <f t="shared" ca="1" si="2563"/>
        <v>0</v>
      </c>
      <c r="W1762" s="395">
        <f t="shared" ca="1" si="2564"/>
        <v>0</v>
      </c>
      <c r="X1762" s="334"/>
      <c r="Y1762" s="334"/>
      <c r="Z1762" s="334"/>
      <c r="AA1762" s="249"/>
      <c r="AB1762" s="249"/>
    </row>
    <row r="1763" spans="1:28" hidden="1" outlineLevel="1">
      <c r="A1763" s="331">
        <v>16</v>
      </c>
      <c r="B1763" s="309" t="str">
        <f t="shared" ca="1" si="2565"/>
        <v>Depreciated Net Capex 2028</v>
      </c>
      <c r="C1763" s="398"/>
      <c r="D1763" s="398"/>
      <c r="E1763" s="398"/>
      <c r="F1763" s="398"/>
      <c r="G1763" s="398"/>
      <c r="H1763" s="398"/>
      <c r="I1763" s="398"/>
      <c r="J1763" s="398"/>
      <c r="K1763" s="398"/>
      <c r="L1763" s="398"/>
      <c r="M1763" s="398"/>
      <c r="N1763" s="398"/>
      <c r="O1763" s="398"/>
      <c r="P1763" s="398"/>
      <c r="Q1763" s="398"/>
      <c r="R1763" s="399"/>
      <c r="S1763" s="400">
        <f>(S1742*((1+S$11)^0.5)/S$10)</f>
        <v>0</v>
      </c>
      <c r="T1763" s="395">
        <f ca="1">IF(S1787="n/a",S1763,IFERROR(IF((OFFSET($C1763,0,$A1763))&lt;0,
MIN(0,S1763-(OFFSET($C1763,0,$A1763)/(OFFSET($C1758,-$A1762,$A1763)))),
MAX(0,S1763-(OFFSET($C1763,0,$A1763)/(OFFSET($C1758,-$A1762,$A1763))))),0))</f>
        <v>0</v>
      </c>
      <c r="U1763" s="395">
        <f t="shared" ca="1" si="2562"/>
        <v>0</v>
      </c>
      <c r="V1763" s="395">
        <f t="shared" ca="1" si="2563"/>
        <v>0</v>
      </c>
      <c r="W1763" s="395">
        <f t="shared" ca="1" si="2564"/>
        <v>0</v>
      </c>
      <c r="X1763" s="334"/>
      <c r="Y1763" s="334"/>
      <c r="Z1763" s="334"/>
      <c r="AA1763" s="249"/>
      <c r="AB1763" s="249"/>
    </row>
    <row r="1764" spans="1:28" hidden="1" outlineLevel="1">
      <c r="A1764" s="331">
        <v>17</v>
      </c>
      <c r="B1764" s="309" t="str">
        <f t="shared" ca="1" si="2565"/>
        <v>Depreciated Net Capex 2029</v>
      </c>
      <c r="C1764" s="398"/>
      <c r="D1764" s="398"/>
      <c r="E1764" s="398"/>
      <c r="F1764" s="398"/>
      <c r="G1764" s="398"/>
      <c r="H1764" s="398"/>
      <c r="I1764" s="398"/>
      <c r="J1764" s="398"/>
      <c r="K1764" s="398"/>
      <c r="L1764" s="398"/>
      <c r="M1764" s="398"/>
      <c r="N1764" s="398"/>
      <c r="O1764" s="398"/>
      <c r="P1764" s="398"/>
      <c r="Q1764" s="398"/>
      <c r="R1764" s="398"/>
      <c r="S1764" s="399"/>
      <c r="T1764" s="400">
        <f>(T1742*((1+T$11)^0.5)/T$10)</f>
        <v>0</v>
      </c>
      <c r="U1764" s="395">
        <f ca="1">IF(T1788="n/a",T1764,IFERROR(IF((OFFSET($C1764,0,$A1764))&lt;0,
MIN(0,T1764-(OFFSET($C1764,0,$A1764)/(OFFSET($C1759,-$A1763,$A1764)))),
MAX(0,T1764-(OFFSET($C1764,0,$A1764)/(OFFSET($C1759,-$A1763,$A1764))))),0))</f>
        <v>0</v>
      </c>
      <c r="V1764" s="395">
        <f t="shared" ca="1" si="2563"/>
        <v>0</v>
      </c>
      <c r="W1764" s="395">
        <f t="shared" ca="1" si="2564"/>
        <v>0</v>
      </c>
      <c r="X1764" s="334"/>
      <c r="Y1764" s="334"/>
      <c r="Z1764" s="334"/>
      <c r="AA1764" s="249"/>
      <c r="AB1764" s="249"/>
    </row>
    <row r="1765" spans="1:28" hidden="1" outlineLevel="1">
      <c r="A1765" s="331">
        <v>18</v>
      </c>
      <c r="B1765" s="309" t="str">
        <f t="shared" ca="1" si="2565"/>
        <v>Depreciated Net Capex 2030</v>
      </c>
      <c r="C1765" s="398"/>
      <c r="D1765" s="398"/>
      <c r="E1765" s="398"/>
      <c r="F1765" s="398"/>
      <c r="G1765" s="398"/>
      <c r="H1765" s="398"/>
      <c r="I1765" s="398"/>
      <c r="J1765" s="398"/>
      <c r="K1765" s="398"/>
      <c r="L1765" s="398"/>
      <c r="M1765" s="398"/>
      <c r="N1765" s="398"/>
      <c r="O1765" s="398"/>
      <c r="P1765" s="398"/>
      <c r="Q1765" s="398"/>
      <c r="R1765" s="398"/>
      <c r="S1765" s="398"/>
      <c r="T1765" s="399"/>
      <c r="U1765" s="400">
        <f>(U1742*((1+U$11)^0.5)/U$10)</f>
        <v>0</v>
      </c>
      <c r="V1765" s="395">
        <f ca="1">IF(U1789="n/a",U1765,IFERROR(IF((OFFSET($C1765,0,$A1765))&lt;0,
MIN(0,U1765-(OFFSET($C1765,0,$A1765)/(OFFSET($C1760,-$A1764,$A1765)))),
MAX(0,U1765-(OFFSET($C1765,0,$A1765)/(OFFSET($C1760,-$A1764,$A1765))))),0))</f>
        <v>0</v>
      </c>
      <c r="W1765" s="395">
        <f t="shared" ca="1" si="2564"/>
        <v>0</v>
      </c>
      <c r="X1765" s="334"/>
      <c r="Y1765" s="334"/>
      <c r="Z1765" s="334"/>
      <c r="AA1765" s="249"/>
      <c r="AB1765" s="249"/>
    </row>
    <row r="1766" spans="1:28" hidden="1" outlineLevel="1">
      <c r="A1766" s="331">
        <v>19</v>
      </c>
      <c r="B1766" s="309" t="str">
        <f t="shared" ca="1" si="2565"/>
        <v>Depreciated Net Capex 2031</v>
      </c>
      <c r="C1766" s="398"/>
      <c r="D1766" s="398"/>
      <c r="E1766" s="398"/>
      <c r="F1766" s="398"/>
      <c r="G1766" s="398"/>
      <c r="H1766" s="398"/>
      <c r="I1766" s="398"/>
      <c r="J1766" s="398"/>
      <c r="K1766" s="398"/>
      <c r="L1766" s="398"/>
      <c r="M1766" s="398"/>
      <c r="N1766" s="398"/>
      <c r="O1766" s="398"/>
      <c r="P1766" s="398"/>
      <c r="Q1766" s="398"/>
      <c r="R1766" s="398"/>
      <c r="S1766" s="398"/>
      <c r="T1766" s="398"/>
      <c r="U1766" s="399"/>
      <c r="V1766" s="400">
        <f>(V1742*((1+V$11)^0.5)/V$10)</f>
        <v>0</v>
      </c>
      <c r="W1766" s="395">
        <f ca="1">IF(V1790="n/a",V1766,IFERROR(IF((OFFSET($C1766,0,$A1766))&lt;0,
MIN(0,V1766-(OFFSET($C1766,0,$A1766)/(OFFSET($C1761,-$A1765,$A1766)))),
MAX(0,V1766-(OFFSET($C1766,0,$A1766)/(OFFSET($C1761,-$A1765,$A1766))))),0))</f>
        <v>0</v>
      </c>
      <c r="X1766" s="334"/>
      <c r="Y1766" s="334"/>
      <c r="Z1766" s="334"/>
      <c r="AA1766" s="249"/>
      <c r="AB1766" s="249"/>
    </row>
    <row r="1767" spans="1:28" hidden="1" outlineLevel="1">
      <c r="A1767" s="331">
        <v>20</v>
      </c>
      <c r="B1767" s="309" t="str">
        <f ca="1">"Depreciated Net Capex "&amp;OFFSET($C$6,0,A1767)</f>
        <v>Depreciated Net Capex 2032</v>
      </c>
      <c r="C1767" s="398"/>
      <c r="D1767" s="398"/>
      <c r="E1767" s="398"/>
      <c r="F1767" s="398"/>
      <c r="G1767" s="398"/>
      <c r="H1767" s="398"/>
      <c r="I1767" s="398"/>
      <c r="J1767" s="398"/>
      <c r="K1767" s="398"/>
      <c r="L1767" s="398"/>
      <c r="M1767" s="398"/>
      <c r="N1767" s="398"/>
      <c r="O1767" s="398"/>
      <c r="P1767" s="398"/>
      <c r="Q1767" s="398"/>
      <c r="R1767" s="398"/>
      <c r="S1767" s="398"/>
      <c r="T1767" s="398"/>
      <c r="U1767" s="398"/>
      <c r="V1767" s="399"/>
      <c r="W1767" s="395">
        <f>(W1742*((1+W$11)^0.5)/W$10)</f>
        <v>0</v>
      </c>
      <c r="X1767" s="249"/>
      <c r="Y1767" s="249"/>
      <c r="Z1767" s="249"/>
      <c r="AA1767" s="249"/>
      <c r="AB1767" s="249"/>
    </row>
    <row r="1768" spans="1:28" hidden="1" outlineLevel="1">
      <c r="A1768" s="249"/>
      <c r="B1768" s="332"/>
      <c r="C1768" s="395"/>
      <c r="D1768" s="395"/>
      <c r="E1768" s="395"/>
      <c r="F1768" s="395"/>
      <c r="G1768" s="395"/>
      <c r="H1768" s="395"/>
      <c r="I1768" s="395"/>
      <c r="J1768" s="395"/>
      <c r="K1768" s="395"/>
      <c r="L1768" s="395"/>
      <c r="M1768" s="395"/>
      <c r="N1768" s="395"/>
      <c r="O1768" s="395"/>
      <c r="P1768" s="395"/>
      <c r="Q1768" s="395"/>
      <c r="R1768" s="395"/>
      <c r="S1768" s="395"/>
      <c r="T1768" s="395"/>
      <c r="U1768" s="395"/>
      <c r="V1768" s="395"/>
      <c r="W1768" s="395"/>
      <c r="X1768" s="249"/>
      <c r="Y1768" s="249"/>
      <c r="Z1768" s="249"/>
      <c r="AA1768" s="249"/>
      <c r="AB1768" s="249"/>
    </row>
    <row r="1769" spans="1:28" hidden="1" outlineLevel="1">
      <c r="A1769" s="249"/>
      <c r="B1769" s="332"/>
      <c r="C1769" s="395"/>
      <c r="D1769" s="395"/>
      <c r="E1769" s="395"/>
      <c r="F1769" s="395"/>
      <c r="G1769" s="395"/>
      <c r="H1769" s="395"/>
      <c r="I1769" s="395"/>
      <c r="J1769" s="395"/>
      <c r="K1769" s="395"/>
      <c r="L1769" s="395"/>
      <c r="M1769" s="395"/>
      <c r="N1769" s="395"/>
      <c r="O1769" s="395"/>
      <c r="P1769" s="395"/>
      <c r="Q1769" s="395"/>
      <c r="R1769" s="395"/>
      <c r="S1769" s="395"/>
      <c r="T1769" s="395"/>
      <c r="U1769" s="395"/>
      <c r="V1769" s="395"/>
      <c r="W1769" s="395"/>
      <c r="X1769" s="249"/>
      <c r="Y1769" s="249"/>
      <c r="Z1769" s="249"/>
      <c r="AA1769" s="249"/>
      <c r="AB1769" s="249"/>
    </row>
    <row r="1770" spans="1:28" hidden="1" outlineLevel="1">
      <c r="A1770" s="249"/>
      <c r="B1770" s="309" t="s">
        <v>298</v>
      </c>
      <c r="C1770" s="395"/>
      <c r="D1770" s="395">
        <f t="shared" ref="D1770" ca="1" si="2566">IF(C1770="n/a","n/a",IF(AND(C1770&lt;1,D1744=0),0,
IF(D1744=0,C1770-1,
IF(C1770&lt;1,D1745,
(((C1770-1)*(C1746-(C1746/(C1770))))+((D1744/D$10)*D1745))/(D1746)))))</f>
        <v>0</v>
      </c>
      <c r="E1770" s="395">
        <f t="shared" ref="E1770" ca="1" si="2567">IF(D1770="n/a","n/a",IF(AND(D1770&lt;1,E1744=0),0,
IF(E1744=0,D1770-1,
IF(D1770&lt;1,E1745,
(((D1770-1)*(D1746-(D1746/(D1770))))+((E1744/E$10)*E1745))/(E1746)))))</f>
        <v>0</v>
      </c>
      <c r="F1770" s="395">
        <f t="shared" ref="F1770" ca="1" si="2568">IF(E1770="n/a","n/a",IF(AND(E1770&lt;1,F1744=0),0,
IF(F1744=0,E1770-1,
IF(E1770&lt;1,F1745,
(((E1770-1)*(E1746-(E1746/(E1770))))+((F1744/F$10)*F1745))/(F1746)))))</f>
        <v>0</v>
      </c>
      <c r="G1770" s="395">
        <f t="shared" ref="G1770" ca="1" si="2569">IF(F1770="n/a","n/a",IF(AND(F1770&lt;1,G1744=0),0,
IF(G1744=0,F1770-1,
IF(F1770&lt;1,G1745,
(((F1770-1)*(F1746-(F1746/(F1770))))+((G1744/G$10)*G1745))/(G1746)))))</f>
        <v>0</v>
      </c>
      <c r="H1770" s="395">
        <f ca="1">IF(G1770="n/a","n/a",IF(AND(G1770&lt;1,H1744=0),0,
IF(H1744=0,G1770-1,
IF(G1770&lt;1,H1745,
(((G1770-1)*(G1746-(G1746/(G1770))))+((H1744/H$10)*H1745))/(H1746)))))</f>
        <v>0</v>
      </c>
      <c r="I1770" s="395">
        <f t="shared" ref="I1770" ca="1" si="2570">IF(H1770="n/a","n/a",IF(AND(H1770&lt;1,I1744=0),0,
IF(I1744=0,H1770-1,
IF(H1770&lt;1,I1745,
(((H1770-1)*(H1746-(H1746/(H1770))))+((I1744/I$10)*I1745))/(I1746)))))</f>
        <v>0</v>
      </c>
      <c r="J1770" s="395">
        <f t="shared" ref="J1770" ca="1" si="2571">IF(I1770="n/a","n/a",IF(AND(I1770&lt;1,J1744=0),0,
IF(J1744=0,I1770-1,
IF(I1770&lt;1,J1745,
(((I1770-1)*(I1746-(I1746/(I1770))))+((J1744/J$10)*J1745))/(J1746)))))</f>
        <v>0</v>
      </c>
      <c r="K1770" s="395">
        <f t="shared" ref="K1770" ca="1" si="2572">IF(J1770="n/a","n/a",IF(AND(J1770&lt;1,K1744=0),0,
IF(K1744=0,J1770-1,
IF(J1770&lt;1,K1745,
(((J1770-1)*(J1746-(J1746/(J1770))))+((K1744/K$10)*K1745))/(K1746)))))</f>
        <v>0</v>
      </c>
      <c r="L1770" s="395">
        <f t="shared" ref="L1770" ca="1" si="2573">IF(K1770="n/a","n/a",IF(AND(K1770&lt;1,L1744=0),0,
IF(L1744=0,K1770-1,
IF(K1770&lt;1,L1745,
(((K1770-1)*(K1746-(K1746/(K1770))))+((L1744/L$10)*L1745))/(L1746)))))</f>
        <v>0</v>
      </c>
      <c r="M1770" s="395">
        <f t="shared" ref="M1770" ca="1" si="2574">IF(L1770="n/a","n/a",IF(AND(L1770&lt;1,M1744=0),0,
IF(M1744=0,L1770-1,
IF(L1770&lt;1,M1745,
(((L1770-1)*(L1746-(L1746/(L1770))))+((M1744/M$10)*M1745))/(M1746)))))</f>
        <v>0</v>
      </c>
      <c r="N1770" s="395">
        <f t="shared" ref="N1770" ca="1" si="2575">IF(M1770="n/a","n/a",IF(AND(M1770&lt;1,N1744=0),0,
IF(N1744=0,M1770-1,
IF(M1770&lt;1,N1745,
(((M1770-1)*(M1746-(M1746/(M1770))))+((N1744/N$10)*N1745))/(N1746)))))</f>
        <v>0</v>
      </c>
      <c r="O1770" s="395">
        <f t="shared" ref="O1770" ca="1" si="2576">IF(N1770="n/a","n/a",IF(AND(N1770&lt;1,O1744=0),0,
IF(O1744=0,N1770-1,
IF(N1770&lt;1,O1745,
(((N1770-1)*(N1746-(N1746/(N1770))))+((O1744/O$10)*O1745))/(O1746)))))</f>
        <v>0</v>
      </c>
      <c r="P1770" s="395">
        <f t="shared" ref="P1770" ca="1" si="2577">IF(O1770="n/a","n/a",IF(AND(O1770&lt;1,P1744=0),0,
IF(P1744=0,O1770-1,
IF(O1770&lt;1,P1745,
(((O1770-1)*(O1746-(O1746/(O1770))))+((P1744/P$10)*P1745))/(P1746)))))</f>
        <v>0</v>
      </c>
      <c r="Q1770" s="395">
        <f t="shared" ref="Q1770" ca="1" si="2578">IF(P1770="n/a","n/a",IF(AND(P1770&lt;1,Q1744=0),0,
IF(Q1744=0,P1770-1,
IF(P1770&lt;1,Q1745,
(((P1770-1)*(P1746-(P1746/(P1770))))+((Q1744/Q$10)*Q1745))/(Q1746)))))</f>
        <v>0</v>
      </c>
      <c r="R1770" s="395">
        <f t="shared" ref="R1770" ca="1" si="2579">IF(Q1770="n/a","n/a",IF(AND(Q1770&lt;1,R1744=0),0,
IF(R1744=0,Q1770-1,
IF(Q1770&lt;1,R1745,
(((Q1770-1)*(Q1746-(Q1746/(Q1770))))+((R1744/R$10)*R1745))/(R1746)))))</f>
        <v>0</v>
      </c>
      <c r="S1770" s="395">
        <f t="shared" ref="S1770" ca="1" si="2580">IF(R1770="n/a","n/a",IF(AND(R1770&lt;1,S1744=0),0,
IF(S1744=0,R1770-1,
IF(R1770&lt;1,S1745,
(((R1770-1)*(R1746-(R1746/(R1770))))+((S1744/S$10)*S1745))/(S1746)))))</f>
        <v>0</v>
      </c>
      <c r="T1770" s="395">
        <f t="shared" ref="T1770" ca="1" si="2581">IF(S1770="n/a","n/a",IF(AND(S1770&lt;1,T1744=0),0,
IF(T1744=0,S1770-1,
IF(S1770&lt;1,T1745,
(((S1770-1)*(S1746-(S1746/(S1770))))+((T1744/T$10)*T1745))/(T1746)))))</f>
        <v>0</v>
      </c>
      <c r="U1770" s="395">
        <f t="shared" ref="U1770" ca="1" si="2582">IF(T1770="n/a","n/a",IF(AND(T1770&lt;1,U1744=0),0,
IF(U1744=0,T1770-1,
IF(T1770&lt;1,U1745,
(((T1770-1)*(T1746-(T1746/(T1770))))+((U1744/U$10)*U1745))/(U1746)))))</f>
        <v>0</v>
      </c>
      <c r="V1770" s="395">
        <f t="shared" ref="V1770" ca="1" si="2583">IF(U1770="n/a","n/a",IF(AND(U1770&lt;1,V1744=0),0,
IF(V1744=0,U1770-1,
IF(U1770&lt;1,V1745,
(((U1770-1)*(U1746-(U1746/(U1770))))+((V1744/V$10)*V1745))/(V1746)))))</f>
        <v>0</v>
      </c>
      <c r="W1770" s="395">
        <f t="shared" ref="W1770" ca="1" si="2584">IF(V1770="n/a","n/a",IF(AND(V1770&lt;1,W1744=0),0,
IF(W1744=0,V1770-1,
IF(V1770&lt;1,W1745,
(((V1770-1)*(V1746-(V1746/(V1770))))+((W1744/W$10)*W1745))/(W1746)))))</f>
        <v>0</v>
      </c>
      <c r="X1770" s="249"/>
      <c r="Y1770" s="249"/>
      <c r="Z1770" s="249"/>
      <c r="AA1770" s="249"/>
      <c r="AB1770" s="249"/>
    </row>
    <row r="1771" spans="1:28" hidden="1" outlineLevel="1">
      <c r="A1771" s="249"/>
      <c r="B1771" s="309" t="s">
        <v>191</v>
      </c>
      <c r="C1771" s="395">
        <f ca="1">C1743</f>
        <v>0</v>
      </c>
      <c r="D1771" s="395">
        <f t="shared" ref="D1771" ca="1" si="2585">IF(C1771="n/a","n/a",MAX(0,C1771-1))</f>
        <v>0</v>
      </c>
      <c r="E1771" s="395">
        <f t="shared" ref="E1771:E1772" ca="1" si="2586">IF(D1771="n/a","n/a",MAX(0,D1771-1))</f>
        <v>0</v>
      </c>
      <c r="F1771" s="395">
        <f t="shared" ref="F1771:F1773" ca="1" si="2587">IF(E1771="n/a","n/a",MAX(0,E1771-1))</f>
        <v>0</v>
      </c>
      <c r="G1771" s="395">
        <f t="shared" ref="G1771:G1774" ca="1" si="2588">IF(F1771="n/a","n/a",MAX(0,F1771-1))</f>
        <v>0</v>
      </c>
      <c r="H1771" s="395">
        <f t="shared" ref="H1771:H1775" ca="1" si="2589">IF(G1771="n/a","n/a",MAX(0,G1771-1))</f>
        <v>0</v>
      </c>
      <c r="I1771" s="395">
        <f t="shared" ref="I1771:I1776" ca="1" si="2590">IF(H1771="n/a","n/a",MAX(0,H1771-1))</f>
        <v>0</v>
      </c>
      <c r="J1771" s="395">
        <f t="shared" ref="J1771:J1777" ca="1" si="2591">IF(I1771="n/a","n/a",MAX(0,I1771-1))</f>
        <v>0</v>
      </c>
      <c r="K1771" s="395">
        <f t="shared" ref="K1771:K1778" ca="1" si="2592">IF(J1771="n/a","n/a",MAX(0,J1771-1))</f>
        <v>0</v>
      </c>
      <c r="L1771" s="395">
        <f t="shared" ref="L1771:L1779" ca="1" si="2593">IF(K1771="n/a","n/a",MAX(0,K1771-1))</f>
        <v>0</v>
      </c>
      <c r="M1771" s="395">
        <f t="shared" ref="M1771:M1780" ca="1" si="2594">IF(L1771="n/a","n/a",MAX(0,L1771-1))</f>
        <v>0</v>
      </c>
      <c r="N1771" s="395">
        <f t="shared" ref="N1771:N1781" ca="1" si="2595">IF(M1771="n/a","n/a",MAX(0,M1771-1))</f>
        <v>0</v>
      </c>
      <c r="O1771" s="395">
        <f t="shared" ref="O1771:O1782" ca="1" si="2596">IF(N1771="n/a","n/a",MAX(0,N1771-1))</f>
        <v>0</v>
      </c>
      <c r="P1771" s="395">
        <f t="shared" ref="P1771:P1783" ca="1" si="2597">IF(O1771="n/a","n/a",MAX(0,O1771-1))</f>
        <v>0</v>
      </c>
      <c r="Q1771" s="395">
        <f t="shared" ref="Q1771:Q1784" ca="1" si="2598">IF(P1771="n/a","n/a",MAX(0,P1771-1))</f>
        <v>0</v>
      </c>
      <c r="R1771" s="395">
        <f t="shared" ref="R1771:R1785" ca="1" si="2599">IF(Q1771="n/a","n/a",MAX(0,Q1771-1))</f>
        <v>0</v>
      </c>
      <c r="S1771" s="395">
        <f t="shared" ref="S1771:S1786" ca="1" si="2600">IF(R1771="n/a","n/a",MAX(0,R1771-1))</f>
        <v>0</v>
      </c>
      <c r="T1771" s="395">
        <f t="shared" ref="T1771:T1787" ca="1" si="2601">IF(S1771="n/a","n/a",MAX(0,S1771-1))</f>
        <v>0</v>
      </c>
      <c r="U1771" s="395">
        <f t="shared" ref="U1771:U1788" ca="1" si="2602">IF(T1771="n/a","n/a",MAX(0,T1771-1))</f>
        <v>0</v>
      </c>
      <c r="V1771" s="395">
        <f t="shared" ref="V1771:V1789" ca="1" si="2603">IF(U1771="n/a","n/a",MAX(0,U1771-1))</f>
        <v>0</v>
      </c>
      <c r="W1771" s="395">
        <f t="shared" ref="W1771:W1789" ca="1" si="2604">IF(V1771="n/a","n/a",MAX(0,V1771-1))</f>
        <v>0</v>
      </c>
      <c r="X1771" s="249"/>
      <c r="Y1771" s="249"/>
      <c r="Z1771" s="249"/>
      <c r="AA1771" s="249"/>
      <c r="AB1771" s="249"/>
    </row>
    <row r="1772" spans="1:28" hidden="1" outlineLevel="1">
      <c r="A1772" s="249"/>
      <c r="B1772" s="309" t="str">
        <f t="shared" ref="B1772:B1791" ca="1" si="2605">"RL Capex "&amp;OFFSET($C$6,0,A1748)</f>
        <v>RL Capex 2013</v>
      </c>
      <c r="C1772" s="396"/>
      <c r="D1772" s="400">
        <f ca="1">D1743</f>
        <v>0</v>
      </c>
      <c r="E1772" s="395">
        <f t="shared" ca="1" si="2586"/>
        <v>0</v>
      </c>
      <c r="F1772" s="395">
        <f t="shared" ca="1" si="2587"/>
        <v>0</v>
      </c>
      <c r="G1772" s="395">
        <f t="shared" ca="1" si="2588"/>
        <v>0</v>
      </c>
      <c r="H1772" s="395">
        <f t="shared" ca="1" si="2589"/>
        <v>0</v>
      </c>
      <c r="I1772" s="395">
        <f t="shared" ca="1" si="2590"/>
        <v>0</v>
      </c>
      <c r="J1772" s="395">
        <f t="shared" ca="1" si="2591"/>
        <v>0</v>
      </c>
      <c r="K1772" s="395">
        <f t="shared" ca="1" si="2592"/>
        <v>0</v>
      </c>
      <c r="L1772" s="395">
        <f t="shared" ca="1" si="2593"/>
        <v>0</v>
      </c>
      <c r="M1772" s="395">
        <f t="shared" ca="1" si="2594"/>
        <v>0</v>
      </c>
      <c r="N1772" s="395">
        <f t="shared" ca="1" si="2595"/>
        <v>0</v>
      </c>
      <c r="O1772" s="395">
        <f t="shared" ca="1" si="2596"/>
        <v>0</v>
      </c>
      <c r="P1772" s="395">
        <f t="shared" ca="1" si="2597"/>
        <v>0</v>
      </c>
      <c r="Q1772" s="395">
        <f t="shared" ca="1" si="2598"/>
        <v>0</v>
      </c>
      <c r="R1772" s="395">
        <f t="shared" ca="1" si="2599"/>
        <v>0</v>
      </c>
      <c r="S1772" s="395">
        <f t="shared" ca="1" si="2600"/>
        <v>0</v>
      </c>
      <c r="T1772" s="395">
        <f t="shared" ca="1" si="2601"/>
        <v>0</v>
      </c>
      <c r="U1772" s="395">
        <f t="shared" ca="1" si="2602"/>
        <v>0</v>
      </c>
      <c r="V1772" s="395">
        <f t="shared" ca="1" si="2603"/>
        <v>0</v>
      </c>
      <c r="W1772" s="395">
        <f t="shared" ca="1" si="2604"/>
        <v>0</v>
      </c>
      <c r="X1772" s="249"/>
      <c r="Y1772" s="249"/>
      <c r="Z1772" s="249"/>
      <c r="AA1772" s="249"/>
      <c r="AB1772" s="249"/>
    </row>
    <row r="1773" spans="1:28" hidden="1" outlineLevel="1">
      <c r="A1773" s="249"/>
      <c r="B1773" s="309" t="str">
        <f t="shared" ca="1" si="2605"/>
        <v>RL Capex 2014</v>
      </c>
      <c r="C1773" s="401"/>
      <c r="D1773" s="396"/>
      <c r="E1773" s="400">
        <f ca="1">E1743</f>
        <v>0</v>
      </c>
      <c r="F1773" s="395">
        <f t="shared" ca="1" si="2587"/>
        <v>0</v>
      </c>
      <c r="G1773" s="395">
        <f t="shared" ca="1" si="2588"/>
        <v>0</v>
      </c>
      <c r="H1773" s="395">
        <f t="shared" ca="1" si="2589"/>
        <v>0</v>
      </c>
      <c r="I1773" s="395">
        <f t="shared" ca="1" si="2590"/>
        <v>0</v>
      </c>
      <c r="J1773" s="395">
        <f t="shared" ca="1" si="2591"/>
        <v>0</v>
      </c>
      <c r="K1773" s="395">
        <f t="shared" ca="1" si="2592"/>
        <v>0</v>
      </c>
      <c r="L1773" s="395">
        <f t="shared" ca="1" si="2593"/>
        <v>0</v>
      </c>
      <c r="M1773" s="395">
        <f t="shared" ca="1" si="2594"/>
        <v>0</v>
      </c>
      <c r="N1773" s="395">
        <f t="shared" ca="1" si="2595"/>
        <v>0</v>
      </c>
      <c r="O1773" s="395">
        <f t="shared" ca="1" si="2596"/>
        <v>0</v>
      </c>
      <c r="P1773" s="395">
        <f t="shared" ca="1" si="2597"/>
        <v>0</v>
      </c>
      <c r="Q1773" s="395">
        <f t="shared" ca="1" si="2598"/>
        <v>0</v>
      </c>
      <c r="R1773" s="395">
        <f t="shared" ca="1" si="2599"/>
        <v>0</v>
      </c>
      <c r="S1773" s="395">
        <f t="shared" ca="1" si="2600"/>
        <v>0</v>
      </c>
      <c r="T1773" s="395">
        <f t="shared" ca="1" si="2601"/>
        <v>0</v>
      </c>
      <c r="U1773" s="395">
        <f t="shared" ca="1" si="2602"/>
        <v>0</v>
      </c>
      <c r="V1773" s="395">
        <f t="shared" ca="1" si="2603"/>
        <v>0</v>
      </c>
      <c r="W1773" s="395">
        <f t="shared" ca="1" si="2604"/>
        <v>0</v>
      </c>
      <c r="X1773" s="249"/>
      <c r="Y1773" s="249"/>
      <c r="Z1773" s="249"/>
      <c r="AA1773" s="249"/>
      <c r="AB1773" s="249"/>
    </row>
    <row r="1774" spans="1:28" hidden="1" outlineLevel="1">
      <c r="A1774" s="249"/>
      <c r="B1774" s="309" t="str">
        <f t="shared" ca="1" si="2605"/>
        <v>RL Capex 2015</v>
      </c>
      <c r="C1774" s="401"/>
      <c r="D1774" s="401"/>
      <c r="E1774" s="396"/>
      <c r="F1774" s="400">
        <f ca="1">F1743</f>
        <v>0</v>
      </c>
      <c r="G1774" s="395">
        <f t="shared" ca="1" si="2588"/>
        <v>0</v>
      </c>
      <c r="H1774" s="395">
        <f t="shared" ca="1" si="2589"/>
        <v>0</v>
      </c>
      <c r="I1774" s="395">
        <f t="shared" ca="1" si="2590"/>
        <v>0</v>
      </c>
      <c r="J1774" s="395">
        <f t="shared" ca="1" si="2591"/>
        <v>0</v>
      </c>
      <c r="K1774" s="395">
        <f t="shared" ca="1" si="2592"/>
        <v>0</v>
      </c>
      <c r="L1774" s="395">
        <f t="shared" ca="1" si="2593"/>
        <v>0</v>
      </c>
      <c r="M1774" s="395">
        <f t="shared" ca="1" si="2594"/>
        <v>0</v>
      </c>
      <c r="N1774" s="395">
        <f t="shared" ca="1" si="2595"/>
        <v>0</v>
      </c>
      <c r="O1774" s="395">
        <f t="shared" ca="1" si="2596"/>
        <v>0</v>
      </c>
      <c r="P1774" s="395">
        <f t="shared" ca="1" si="2597"/>
        <v>0</v>
      </c>
      <c r="Q1774" s="395">
        <f t="shared" ca="1" si="2598"/>
        <v>0</v>
      </c>
      <c r="R1774" s="395">
        <f t="shared" ca="1" si="2599"/>
        <v>0</v>
      </c>
      <c r="S1774" s="395">
        <f t="shared" ca="1" si="2600"/>
        <v>0</v>
      </c>
      <c r="T1774" s="395">
        <f t="shared" ca="1" si="2601"/>
        <v>0</v>
      </c>
      <c r="U1774" s="395">
        <f t="shared" ca="1" si="2602"/>
        <v>0</v>
      </c>
      <c r="V1774" s="395">
        <f t="shared" ca="1" si="2603"/>
        <v>0</v>
      </c>
      <c r="W1774" s="395">
        <f t="shared" ca="1" si="2604"/>
        <v>0</v>
      </c>
      <c r="X1774" s="249"/>
      <c r="Y1774" s="249"/>
      <c r="Z1774" s="249"/>
      <c r="AA1774" s="249"/>
      <c r="AB1774" s="249"/>
    </row>
    <row r="1775" spans="1:28" hidden="1" outlineLevel="1">
      <c r="A1775" s="249"/>
      <c r="B1775" s="309" t="str">
        <f t="shared" ca="1" si="2605"/>
        <v>RL Capex 2016</v>
      </c>
      <c r="C1775" s="401"/>
      <c r="D1775" s="401"/>
      <c r="E1775" s="401"/>
      <c r="F1775" s="396"/>
      <c r="G1775" s="400">
        <f ca="1">G1743</f>
        <v>0</v>
      </c>
      <c r="H1775" s="395">
        <f t="shared" ca="1" si="2589"/>
        <v>0</v>
      </c>
      <c r="I1775" s="395">
        <f t="shared" ca="1" si="2590"/>
        <v>0</v>
      </c>
      <c r="J1775" s="395">
        <f t="shared" ca="1" si="2591"/>
        <v>0</v>
      </c>
      <c r="K1775" s="395">
        <f t="shared" ca="1" si="2592"/>
        <v>0</v>
      </c>
      <c r="L1775" s="395">
        <f t="shared" ca="1" si="2593"/>
        <v>0</v>
      </c>
      <c r="M1775" s="395">
        <f t="shared" ca="1" si="2594"/>
        <v>0</v>
      </c>
      <c r="N1775" s="395">
        <f t="shared" ca="1" si="2595"/>
        <v>0</v>
      </c>
      <c r="O1775" s="395">
        <f t="shared" ca="1" si="2596"/>
        <v>0</v>
      </c>
      <c r="P1775" s="395">
        <f t="shared" ca="1" si="2597"/>
        <v>0</v>
      </c>
      <c r="Q1775" s="395">
        <f t="shared" ca="1" si="2598"/>
        <v>0</v>
      </c>
      <c r="R1775" s="395">
        <f t="shared" ca="1" si="2599"/>
        <v>0</v>
      </c>
      <c r="S1775" s="395">
        <f t="shared" ca="1" si="2600"/>
        <v>0</v>
      </c>
      <c r="T1775" s="395">
        <f t="shared" ca="1" si="2601"/>
        <v>0</v>
      </c>
      <c r="U1775" s="395">
        <f t="shared" ca="1" si="2602"/>
        <v>0</v>
      </c>
      <c r="V1775" s="395">
        <f t="shared" ca="1" si="2603"/>
        <v>0</v>
      </c>
      <c r="W1775" s="395">
        <f t="shared" ca="1" si="2604"/>
        <v>0</v>
      </c>
      <c r="X1775" s="249"/>
      <c r="Y1775" s="249"/>
      <c r="Z1775" s="249"/>
      <c r="AA1775" s="249"/>
      <c r="AB1775" s="249"/>
    </row>
    <row r="1776" spans="1:28" hidden="1" outlineLevel="1">
      <c r="A1776" s="249"/>
      <c r="B1776" s="309" t="str">
        <f t="shared" ca="1" si="2605"/>
        <v>RL Capex 2017</v>
      </c>
      <c r="C1776" s="401"/>
      <c r="D1776" s="401"/>
      <c r="E1776" s="401"/>
      <c r="F1776" s="401"/>
      <c r="G1776" s="396"/>
      <c r="H1776" s="400">
        <f ca="1">H1743</f>
        <v>0</v>
      </c>
      <c r="I1776" s="395">
        <f t="shared" ca="1" si="2590"/>
        <v>0</v>
      </c>
      <c r="J1776" s="395">
        <f t="shared" ca="1" si="2591"/>
        <v>0</v>
      </c>
      <c r="K1776" s="395">
        <f t="shared" ca="1" si="2592"/>
        <v>0</v>
      </c>
      <c r="L1776" s="395">
        <f t="shared" ca="1" si="2593"/>
        <v>0</v>
      </c>
      <c r="M1776" s="395">
        <f t="shared" ca="1" si="2594"/>
        <v>0</v>
      </c>
      <c r="N1776" s="395">
        <f t="shared" ca="1" si="2595"/>
        <v>0</v>
      </c>
      <c r="O1776" s="395">
        <f t="shared" ca="1" si="2596"/>
        <v>0</v>
      </c>
      <c r="P1776" s="395">
        <f t="shared" ca="1" si="2597"/>
        <v>0</v>
      </c>
      <c r="Q1776" s="395">
        <f t="shared" ca="1" si="2598"/>
        <v>0</v>
      </c>
      <c r="R1776" s="395">
        <f t="shared" ca="1" si="2599"/>
        <v>0</v>
      </c>
      <c r="S1776" s="395">
        <f t="shared" ca="1" si="2600"/>
        <v>0</v>
      </c>
      <c r="T1776" s="395">
        <f t="shared" ca="1" si="2601"/>
        <v>0</v>
      </c>
      <c r="U1776" s="395">
        <f t="shared" ca="1" si="2602"/>
        <v>0</v>
      </c>
      <c r="V1776" s="395">
        <f t="shared" ca="1" si="2603"/>
        <v>0</v>
      </c>
      <c r="W1776" s="395">
        <f t="shared" ca="1" si="2604"/>
        <v>0</v>
      </c>
      <c r="X1776" s="249"/>
      <c r="Y1776" s="249"/>
      <c r="Z1776" s="249"/>
      <c r="AA1776" s="249"/>
      <c r="AB1776" s="249"/>
    </row>
    <row r="1777" spans="1:28" hidden="1" outlineLevel="1">
      <c r="A1777" s="249"/>
      <c r="B1777" s="309" t="str">
        <f t="shared" ca="1" si="2605"/>
        <v>RL Capex 2018</v>
      </c>
      <c r="C1777" s="401"/>
      <c r="D1777" s="401"/>
      <c r="E1777" s="401"/>
      <c r="F1777" s="401"/>
      <c r="G1777" s="401"/>
      <c r="H1777" s="396"/>
      <c r="I1777" s="400">
        <f ca="1">I1743</f>
        <v>0</v>
      </c>
      <c r="J1777" s="395">
        <f t="shared" ca="1" si="2591"/>
        <v>0</v>
      </c>
      <c r="K1777" s="395">
        <f t="shared" ca="1" si="2592"/>
        <v>0</v>
      </c>
      <c r="L1777" s="395">
        <f t="shared" ca="1" si="2593"/>
        <v>0</v>
      </c>
      <c r="M1777" s="395">
        <f t="shared" ca="1" si="2594"/>
        <v>0</v>
      </c>
      <c r="N1777" s="395">
        <f t="shared" ca="1" si="2595"/>
        <v>0</v>
      </c>
      <c r="O1777" s="395">
        <f t="shared" ca="1" si="2596"/>
        <v>0</v>
      </c>
      <c r="P1777" s="395">
        <f t="shared" ca="1" si="2597"/>
        <v>0</v>
      </c>
      <c r="Q1777" s="395">
        <f t="shared" ca="1" si="2598"/>
        <v>0</v>
      </c>
      <c r="R1777" s="395">
        <f t="shared" ca="1" si="2599"/>
        <v>0</v>
      </c>
      <c r="S1777" s="395">
        <f t="shared" ca="1" si="2600"/>
        <v>0</v>
      </c>
      <c r="T1777" s="395">
        <f t="shared" ca="1" si="2601"/>
        <v>0</v>
      </c>
      <c r="U1777" s="395">
        <f t="shared" ca="1" si="2602"/>
        <v>0</v>
      </c>
      <c r="V1777" s="395">
        <f t="shared" ca="1" si="2603"/>
        <v>0</v>
      </c>
      <c r="W1777" s="395">
        <f t="shared" ca="1" si="2604"/>
        <v>0</v>
      </c>
      <c r="X1777" s="249"/>
      <c r="Y1777" s="249"/>
      <c r="Z1777" s="249"/>
      <c r="AA1777" s="249"/>
      <c r="AB1777" s="249"/>
    </row>
    <row r="1778" spans="1:28" hidden="1" outlineLevel="1">
      <c r="A1778" s="249"/>
      <c r="B1778" s="309" t="str">
        <f t="shared" ca="1" si="2605"/>
        <v>RL Capex 2019</v>
      </c>
      <c r="C1778" s="401"/>
      <c r="D1778" s="401"/>
      <c r="E1778" s="401"/>
      <c r="F1778" s="401"/>
      <c r="G1778" s="401"/>
      <c r="H1778" s="401"/>
      <c r="I1778" s="396"/>
      <c r="J1778" s="400">
        <f ca="1">J1743</f>
        <v>0</v>
      </c>
      <c r="K1778" s="395">
        <f t="shared" ca="1" si="2592"/>
        <v>0</v>
      </c>
      <c r="L1778" s="395">
        <f t="shared" ca="1" si="2593"/>
        <v>0</v>
      </c>
      <c r="M1778" s="395">
        <f t="shared" ca="1" si="2594"/>
        <v>0</v>
      </c>
      <c r="N1778" s="395">
        <f t="shared" ca="1" si="2595"/>
        <v>0</v>
      </c>
      <c r="O1778" s="395">
        <f t="shared" ca="1" si="2596"/>
        <v>0</v>
      </c>
      <c r="P1778" s="395">
        <f t="shared" ca="1" si="2597"/>
        <v>0</v>
      </c>
      <c r="Q1778" s="395">
        <f t="shared" ca="1" si="2598"/>
        <v>0</v>
      </c>
      <c r="R1778" s="395">
        <f t="shared" ca="1" si="2599"/>
        <v>0</v>
      </c>
      <c r="S1778" s="395">
        <f t="shared" ca="1" si="2600"/>
        <v>0</v>
      </c>
      <c r="T1778" s="395">
        <f t="shared" ca="1" si="2601"/>
        <v>0</v>
      </c>
      <c r="U1778" s="395">
        <f t="shared" ca="1" si="2602"/>
        <v>0</v>
      </c>
      <c r="V1778" s="395">
        <f t="shared" ca="1" si="2603"/>
        <v>0</v>
      </c>
      <c r="W1778" s="395">
        <f t="shared" ca="1" si="2604"/>
        <v>0</v>
      </c>
      <c r="X1778" s="249"/>
      <c r="Y1778" s="249"/>
      <c r="Z1778" s="249"/>
      <c r="AA1778" s="249"/>
      <c r="AB1778" s="249"/>
    </row>
    <row r="1779" spans="1:28" hidden="1" outlineLevel="1">
      <c r="A1779" s="249"/>
      <c r="B1779" s="309" t="str">
        <f t="shared" ca="1" si="2605"/>
        <v>RL Capex 2020</v>
      </c>
      <c r="C1779" s="401"/>
      <c r="D1779" s="401"/>
      <c r="E1779" s="401"/>
      <c r="F1779" s="401"/>
      <c r="G1779" s="401"/>
      <c r="H1779" s="401"/>
      <c r="I1779" s="401"/>
      <c r="J1779" s="396"/>
      <c r="K1779" s="400">
        <f ca="1">K1743</f>
        <v>0</v>
      </c>
      <c r="L1779" s="395">
        <f t="shared" ca="1" si="2593"/>
        <v>0</v>
      </c>
      <c r="M1779" s="395">
        <f t="shared" ca="1" si="2594"/>
        <v>0</v>
      </c>
      <c r="N1779" s="395">
        <f t="shared" ca="1" si="2595"/>
        <v>0</v>
      </c>
      <c r="O1779" s="395">
        <f t="shared" ca="1" si="2596"/>
        <v>0</v>
      </c>
      <c r="P1779" s="395">
        <f t="shared" ca="1" si="2597"/>
        <v>0</v>
      </c>
      <c r="Q1779" s="395">
        <f t="shared" ca="1" si="2598"/>
        <v>0</v>
      </c>
      <c r="R1779" s="395">
        <f t="shared" ca="1" si="2599"/>
        <v>0</v>
      </c>
      <c r="S1779" s="395">
        <f t="shared" ca="1" si="2600"/>
        <v>0</v>
      </c>
      <c r="T1779" s="395">
        <f t="shared" ca="1" si="2601"/>
        <v>0</v>
      </c>
      <c r="U1779" s="395">
        <f t="shared" ca="1" si="2602"/>
        <v>0</v>
      </c>
      <c r="V1779" s="395">
        <f t="shared" ca="1" si="2603"/>
        <v>0</v>
      </c>
      <c r="W1779" s="395">
        <f t="shared" ca="1" si="2604"/>
        <v>0</v>
      </c>
      <c r="X1779" s="249"/>
      <c r="Y1779" s="249"/>
      <c r="Z1779" s="249"/>
      <c r="AA1779" s="249"/>
      <c r="AB1779" s="249"/>
    </row>
    <row r="1780" spans="1:28" hidden="1" outlineLevel="1">
      <c r="A1780" s="249"/>
      <c r="B1780" s="309" t="str">
        <f t="shared" ca="1" si="2605"/>
        <v>RL Capex 2021</v>
      </c>
      <c r="C1780" s="401"/>
      <c r="D1780" s="401"/>
      <c r="E1780" s="401"/>
      <c r="F1780" s="401"/>
      <c r="G1780" s="401"/>
      <c r="H1780" s="401"/>
      <c r="I1780" s="401"/>
      <c r="J1780" s="401"/>
      <c r="K1780" s="396"/>
      <c r="L1780" s="400">
        <f ca="1">L1743</f>
        <v>0</v>
      </c>
      <c r="M1780" s="395">
        <f t="shared" ca="1" si="2594"/>
        <v>0</v>
      </c>
      <c r="N1780" s="395">
        <f t="shared" ca="1" si="2595"/>
        <v>0</v>
      </c>
      <c r="O1780" s="395">
        <f t="shared" ca="1" si="2596"/>
        <v>0</v>
      </c>
      <c r="P1780" s="395">
        <f t="shared" ca="1" si="2597"/>
        <v>0</v>
      </c>
      <c r="Q1780" s="395">
        <f t="shared" ca="1" si="2598"/>
        <v>0</v>
      </c>
      <c r="R1780" s="395">
        <f t="shared" ca="1" si="2599"/>
        <v>0</v>
      </c>
      <c r="S1780" s="395">
        <f t="shared" ca="1" si="2600"/>
        <v>0</v>
      </c>
      <c r="T1780" s="395">
        <f t="shared" ca="1" si="2601"/>
        <v>0</v>
      </c>
      <c r="U1780" s="395">
        <f t="shared" ca="1" si="2602"/>
        <v>0</v>
      </c>
      <c r="V1780" s="395">
        <f t="shared" ca="1" si="2603"/>
        <v>0</v>
      </c>
      <c r="W1780" s="395">
        <f t="shared" ca="1" si="2604"/>
        <v>0</v>
      </c>
      <c r="X1780" s="249"/>
      <c r="Y1780" s="249"/>
      <c r="Z1780" s="249"/>
      <c r="AA1780" s="249"/>
      <c r="AB1780" s="249"/>
    </row>
    <row r="1781" spans="1:28" hidden="1" outlineLevel="1">
      <c r="A1781" s="249"/>
      <c r="B1781" s="309" t="str">
        <f t="shared" ca="1" si="2605"/>
        <v>RL Capex 2022</v>
      </c>
      <c r="C1781" s="401"/>
      <c r="D1781" s="401"/>
      <c r="E1781" s="401"/>
      <c r="F1781" s="401"/>
      <c r="G1781" s="401"/>
      <c r="H1781" s="401"/>
      <c r="I1781" s="401"/>
      <c r="J1781" s="401"/>
      <c r="K1781" s="401"/>
      <c r="L1781" s="396"/>
      <c r="M1781" s="400">
        <f ca="1">M1743</f>
        <v>0</v>
      </c>
      <c r="N1781" s="395">
        <f t="shared" ca="1" si="2595"/>
        <v>0</v>
      </c>
      <c r="O1781" s="395">
        <f t="shared" ca="1" si="2596"/>
        <v>0</v>
      </c>
      <c r="P1781" s="395">
        <f t="shared" ca="1" si="2597"/>
        <v>0</v>
      </c>
      <c r="Q1781" s="395">
        <f t="shared" ca="1" si="2598"/>
        <v>0</v>
      </c>
      <c r="R1781" s="395">
        <f t="shared" ca="1" si="2599"/>
        <v>0</v>
      </c>
      <c r="S1781" s="395">
        <f t="shared" ca="1" si="2600"/>
        <v>0</v>
      </c>
      <c r="T1781" s="395">
        <f t="shared" ca="1" si="2601"/>
        <v>0</v>
      </c>
      <c r="U1781" s="395">
        <f t="shared" ca="1" si="2602"/>
        <v>0</v>
      </c>
      <c r="V1781" s="395">
        <f t="shared" ca="1" si="2603"/>
        <v>0</v>
      </c>
      <c r="W1781" s="395">
        <f t="shared" ca="1" si="2604"/>
        <v>0</v>
      </c>
      <c r="X1781" s="249"/>
      <c r="Y1781" s="249"/>
      <c r="Z1781" s="249"/>
      <c r="AA1781" s="249"/>
      <c r="AB1781" s="249"/>
    </row>
    <row r="1782" spans="1:28" hidden="1" outlineLevel="1">
      <c r="A1782" s="249"/>
      <c r="B1782" s="309" t="str">
        <f t="shared" ca="1" si="2605"/>
        <v>RL Capex 2023</v>
      </c>
      <c r="C1782" s="401"/>
      <c r="D1782" s="401"/>
      <c r="E1782" s="401"/>
      <c r="F1782" s="401"/>
      <c r="G1782" s="401"/>
      <c r="H1782" s="401"/>
      <c r="I1782" s="401"/>
      <c r="J1782" s="401"/>
      <c r="K1782" s="401"/>
      <c r="L1782" s="401"/>
      <c r="M1782" s="396"/>
      <c r="N1782" s="400">
        <f>N1743</f>
        <v>0</v>
      </c>
      <c r="O1782" s="395">
        <f t="shared" si="2596"/>
        <v>0</v>
      </c>
      <c r="P1782" s="395">
        <f t="shared" si="2597"/>
        <v>0</v>
      </c>
      <c r="Q1782" s="395">
        <f t="shared" si="2598"/>
        <v>0</v>
      </c>
      <c r="R1782" s="395">
        <f t="shared" si="2599"/>
        <v>0</v>
      </c>
      <c r="S1782" s="395">
        <f t="shared" si="2600"/>
        <v>0</v>
      </c>
      <c r="T1782" s="395">
        <f t="shared" si="2601"/>
        <v>0</v>
      </c>
      <c r="U1782" s="395">
        <f t="shared" si="2602"/>
        <v>0</v>
      </c>
      <c r="V1782" s="395">
        <f t="shared" si="2603"/>
        <v>0</v>
      </c>
      <c r="W1782" s="395">
        <f t="shared" si="2604"/>
        <v>0</v>
      </c>
      <c r="X1782" s="249"/>
      <c r="Y1782" s="249"/>
      <c r="Z1782" s="249"/>
      <c r="AA1782" s="249"/>
      <c r="AB1782" s="249"/>
    </row>
    <row r="1783" spans="1:28" hidden="1" outlineLevel="1">
      <c r="A1783" s="249"/>
      <c r="B1783" s="309" t="str">
        <f t="shared" ca="1" si="2605"/>
        <v>RL Capex 2024</v>
      </c>
      <c r="C1783" s="401"/>
      <c r="D1783" s="401"/>
      <c r="E1783" s="401"/>
      <c r="F1783" s="401"/>
      <c r="G1783" s="401"/>
      <c r="H1783" s="401"/>
      <c r="I1783" s="401"/>
      <c r="J1783" s="401"/>
      <c r="K1783" s="401"/>
      <c r="L1783" s="401"/>
      <c r="M1783" s="401"/>
      <c r="N1783" s="396"/>
      <c r="O1783" s="400">
        <f>O1743</f>
        <v>0</v>
      </c>
      <c r="P1783" s="395">
        <f t="shared" si="2597"/>
        <v>0</v>
      </c>
      <c r="Q1783" s="395">
        <f t="shared" si="2598"/>
        <v>0</v>
      </c>
      <c r="R1783" s="395">
        <f t="shared" si="2599"/>
        <v>0</v>
      </c>
      <c r="S1783" s="395">
        <f t="shared" si="2600"/>
        <v>0</v>
      </c>
      <c r="T1783" s="395">
        <f t="shared" si="2601"/>
        <v>0</v>
      </c>
      <c r="U1783" s="395">
        <f t="shared" si="2602"/>
        <v>0</v>
      </c>
      <c r="V1783" s="395">
        <f t="shared" si="2603"/>
        <v>0</v>
      </c>
      <c r="W1783" s="395">
        <f t="shared" si="2604"/>
        <v>0</v>
      </c>
      <c r="X1783" s="249"/>
      <c r="Y1783" s="249"/>
      <c r="Z1783" s="249"/>
      <c r="AA1783" s="249"/>
      <c r="AB1783" s="249"/>
    </row>
    <row r="1784" spans="1:28" hidden="1" outlineLevel="1">
      <c r="A1784" s="249"/>
      <c r="B1784" s="309" t="str">
        <f t="shared" ca="1" si="2605"/>
        <v>RL Capex 2025</v>
      </c>
      <c r="C1784" s="401"/>
      <c r="D1784" s="401"/>
      <c r="E1784" s="401"/>
      <c r="F1784" s="401"/>
      <c r="G1784" s="401"/>
      <c r="H1784" s="401"/>
      <c r="I1784" s="401"/>
      <c r="J1784" s="401"/>
      <c r="K1784" s="401"/>
      <c r="L1784" s="401"/>
      <c r="M1784" s="401"/>
      <c r="N1784" s="401"/>
      <c r="O1784" s="396"/>
      <c r="P1784" s="400">
        <f>P1743</f>
        <v>0</v>
      </c>
      <c r="Q1784" s="395">
        <f t="shared" si="2598"/>
        <v>0</v>
      </c>
      <c r="R1784" s="395">
        <f t="shared" si="2599"/>
        <v>0</v>
      </c>
      <c r="S1784" s="395">
        <f t="shared" si="2600"/>
        <v>0</v>
      </c>
      <c r="T1784" s="395">
        <f t="shared" si="2601"/>
        <v>0</v>
      </c>
      <c r="U1784" s="395">
        <f t="shared" si="2602"/>
        <v>0</v>
      </c>
      <c r="V1784" s="395">
        <f t="shared" si="2603"/>
        <v>0</v>
      </c>
      <c r="W1784" s="395">
        <f t="shared" si="2604"/>
        <v>0</v>
      </c>
      <c r="X1784" s="249"/>
      <c r="Y1784" s="249"/>
      <c r="Z1784" s="249"/>
      <c r="AA1784" s="249"/>
      <c r="AB1784" s="249"/>
    </row>
    <row r="1785" spans="1:28" hidden="1" outlineLevel="1">
      <c r="A1785" s="249"/>
      <c r="B1785" s="309" t="str">
        <f t="shared" ca="1" si="2605"/>
        <v>RL Capex 2026</v>
      </c>
      <c r="C1785" s="401"/>
      <c r="D1785" s="401"/>
      <c r="E1785" s="401"/>
      <c r="F1785" s="401"/>
      <c r="G1785" s="401"/>
      <c r="H1785" s="401"/>
      <c r="I1785" s="401"/>
      <c r="J1785" s="401"/>
      <c r="K1785" s="401"/>
      <c r="L1785" s="401"/>
      <c r="M1785" s="401"/>
      <c r="N1785" s="401"/>
      <c r="O1785" s="401"/>
      <c r="P1785" s="396"/>
      <c r="Q1785" s="400">
        <f>Q1743</f>
        <v>0</v>
      </c>
      <c r="R1785" s="395">
        <f t="shared" si="2599"/>
        <v>0</v>
      </c>
      <c r="S1785" s="395">
        <f t="shared" si="2600"/>
        <v>0</v>
      </c>
      <c r="T1785" s="395">
        <f t="shared" si="2601"/>
        <v>0</v>
      </c>
      <c r="U1785" s="395">
        <f t="shared" si="2602"/>
        <v>0</v>
      </c>
      <c r="V1785" s="395">
        <f t="shared" si="2603"/>
        <v>0</v>
      </c>
      <c r="W1785" s="395">
        <f t="shared" si="2604"/>
        <v>0</v>
      </c>
      <c r="X1785" s="249"/>
      <c r="Y1785" s="249"/>
      <c r="Z1785" s="249"/>
      <c r="AA1785" s="249"/>
      <c r="AB1785" s="249"/>
    </row>
    <row r="1786" spans="1:28" hidden="1" outlineLevel="1">
      <c r="A1786" s="249"/>
      <c r="B1786" s="309" t="str">
        <f t="shared" ca="1" si="2605"/>
        <v>RL Capex 2027</v>
      </c>
      <c r="C1786" s="401"/>
      <c r="D1786" s="401"/>
      <c r="E1786" s="401"/>
      <c r="F1786" s="401"/>
      <c r="G1786" s="401"/>
      <c r="H1786" s="401"/>
      <c r="I1786" s="401"/>
      <c r="J1786" s="401"/>
      <c r="K1786" s="401"/>
      <c r="L1786" s="401"/>
      <c r="M1786" s="401"/>
      <c r="N1786" s="401"/>
      <c r="O1786" s="401"/>
      <c r="P1786" s="401"/>
      <c r="Q1786" s="396"/>
      <c r="R1786" s="400">
        <f>R1743</f>
        <v>0</v>
      </c>
      <c r="S1786" s="395">
        <f t="shared" si="2600"/>
        <v>0</v>
      </c>
      <c r="T1786" s="395">
        <f t="shared" si="2601"/>
        <v>0</v>
      </c>
      <c r="U1786" s="395">
        <f t="shared" si="2602"/>
        <v>0</v>
      </c>
      <c r="V1786" s="395">
        <f t="shared" si="2603"/>
        <v>0</v>
      </c>
      <c r="W1786" s="395">
        <f t="shared" si="2604"/>
        <v>0</v>
      </c>
      <c r="X1786" s="249"/>
      <c r="Y1786" s="249"/>
      <c r="Z1786" s="249"/>
      <c r="AA1786" s="249"/>
      <c r="AB1786" s="249"/>
    </row>
    <row r="1787" spans="1:28" hidden="1" outlineLevel="1">
      <c r="A1787" s="249"/>
      <c r="B1787" s="309" t="str">
        <f t="shared" ca="1" si="2605"/>
        <v>RL Capex 2028</v>
      </c>
      <c r="C1787" s="401"/>
      <c r="D1787" s="401"/>
      <c r="E1787" s="401"/>
      <c r="F1787" s="401"/>
      <c r="G1787" s="401"/>
      <c r="H1787" s="401"/>
      <c r="I1787" s="401"/>
      <c r="J1787" s="401"/>
      <c r="K1787" s="401"/>
      <c r="L1787" s="401"/>
      <c r="M1787" s="401"/>
      <c r="N1787" s="401"/>
      <c r="O1787" s="401"/>
      <c r="P1787" s="401"/>
      <c r="Q1787" s="401"/>
      <c r="R1787" s="396"/>
      <c r="S1787" s="400">
        <f>S1743</f>
        <v>0</v>
      </c>
      <c r="T1787" s="395">
        <f t="shared" si="2601"/>
        <v>0</v>
      </c>
      <c r="U1787" s="395">
        <f t="shared" si="2602"/>
        <v>0</v>
      </c>
      <c r="V1787" s="395">
        <f t="shared" si="2603"/>
        <v>0</v>
      </c>
      <c r="W1787" s="395">
        <f t="shared" si="2604"/>
        <v>0</v>
      </c>
      <c r="X1787" s="249"/>
      <c r="Y1787" s="249"/>
      <c r="Z1787" s="249"/>
      <c r="AA1787" s="249"/>
      <c r="AB1787" s="249"/>
    </row>
    <row r="1788" spans="1:28" hidden="1" outlineLevel="1">
      <c r="A1788" s="249"/>
      <c r="B1788" s="309" t="str">
        <f t="shared" ca="1" si="2605"/>
        <v>RL Capex 2029</v>
      </c>
      <c r="C1788" s="401"/>
      <c r="D1788" s="401"/>
      <c r="E1788" s="401"/>
      <c r="F1788" s="401"/>
      <c r="G1788" s="401"/>
      <c r="H1788" s="401"/>
      <c r="I1788" s="401"/>
      <c r="J1788" s="401"/>
      <c r="K1788" s="401"/>
      <c r="L1788" s="401"/>
      <c r="M1788" s="401"/>
      <c r="N1788" s="401"/>
      <c r="O1788" s="401"/>
      <c r="P1788" s="401"/>
      <c r="Q1788" s="401"/>
      <c r="R1788" s="401"/>
      <c r="S1788" s="396"/>
      <c r="T1788" s="400">
        <f>T1743</f>
        <v>0</v>
      </c>
      <c r="U1788" s="395">
        <f t="shared" si="2602"/>
        <v>0</v>
      </c>
      <c r="V1788" s="395">
        <f t="shared" si="2603"/>
        <v>0</v>
      </c>
      <c r="W1788" s="395">
        <f t="shared" si="2604"/>
        <v>0</v>
      </c>
      <c r="X1788" s="249"/>
      <c r="Y1788" s="249"/>
      <c r="Z1788" s="249"/>
      <c r="AA1788" s="249"/>
      <c r="AB1788" s="249"/>
    </row>
    <row r="1789" spans="1:28" hidden="1" outlineLevel="1">
      <c r="A1789" s="249"/>
      <c r="B1789" s="309" t="str">
        <f t="shared" ca="1" si="2605"/>
        <v>RL Capex 2030</v>
      </c>
      <c r="C1789" s="401"/>
      <c r="D1789" s="401"/>
      <c r="E1789" s="401"/>
      <c r="F1789" s="401"/>
      <c r="G1789" s="401"/>
      <c r="H1789" s="401"/>
      <c r="I1789" s="401"/>
      <c r="J1789" s="401"/>
      <c r="K1789" s="401"/>
      <c r="L1789" s="401"/>
      <c r="M1789" s="401"/>
      <c r="N1789" s="401"/>
      <c r="O1789" s="401"/>
      <c r="P1789" s="401"/>
      <c r="Q1789" s="401"/>
      <c r="R1789" s="401"/>
      <c r="S1789" s="401"/>
      <c r="T1789" s="396"/>
      <c r="U1789" s="400">
        <f>U1743</f>
        <v>0</v>
      </c>
      <c r="V1789" s="395">
        <f t="shared" si="2603"/>
        <v>0</v>
      </c>
      <c r="W1789" s="395">
        <f t="shared" si="2604"/>
        <v>0</v>
      </c>
      <c r="X1789" s="249"/>
      <c r="Y1789" s="249"/>
      <c r="Z1789" s="249"/>
      <c r="AA1789" s="249"/>
      <c r="AB1789" s="249"/>
    </row>
    <row r="1790" spans="1:28" hidden="1" outlineLevel="1">
      <c r="A1790" s="249"/>
      <c r="B1790" s="309" t="str">
        <f t="shared" ca="1" si="2605"/>
        <v>RL Capex 2031</v>
      </c>
      <c r="C1790" s="401"/>
      <c r="D1790" s="401"/>
      <c r="E1790" s="401"/>
      <c r="F1790" s="401"/>
      <c r="G1790" s="401"/>
      <c r="H1790" s="401"/>
      <c r="I1790" s="401"/>
      <c r="J1790" s="401"/>
      <c r="K1790" s="401"/>
      <c r="L1790" s="401"/>
      <c r="M1790" s="401"/>
      <c r="N1790" s="401"/>
      <c r="O1790" s="401"/>
      <c r="P1790" s="401"/>
      <c r="Q1790" s="401"/>
      <c r="R1790" s="401"/>
      <c r="S1790" s="401"/>
      <c r="T1790" s="401"/>
      <c r="U1790" s="396"/>
      <c r="V1790" s="400">
        <f>V1743</f>
        <v>0</v>
      </c>
      <c r="W1790" s="395">
        <f>IF(V1790="n/a","n/a",MAX(0,V1790-1))</f>
        <v>0</v>
      </c>
      <c r="X1790" s="249"/>
      <c r="Y1790" s="249"/>
      <c r="Z1790" s="249"/>
      <c r="AA1790" s="249"/>
      <c r="AB1790" s="249"/>
    </row>
    <row r="1791" spans="1:28" hidden="1" outlineLevel="1">
      <c r="A1791" s="249"/>
      <c r="B1791" s="309" t="str">
        <f t="shared" ca="1" si="2605"/>
        <v>RL Capex 2032</v>
      </c>
      <c r="C1791" s="401"/>
      <c r="D1791" s="401"/>
      <c r="E1791" s="401"/>
      <c r="F1791" s="401"/>
      <c r="G1791" s="401"/>
      <c r="H1791" s="401"/>
      <c r="I1791" s="401"/>
      <c r="J1791" s="401"/>
      <c r="K1791" s="401"/>
      <c r="L1791" s="401"/>
      <c r="M1791" s="401"/>
      <c r="N1791" s="401"/>
      <c r="O1791" s="401"/>
      <c r="P1791" s="401"/>
      <c r="Q1791" s="401"/>
      <c r="R1791" s="401"/>
      <c r="S1791" s="401"/>
      <c r="T1791" s="401"/>
      <c r="U1791" s="401"/>
      <c r="V1791" s="396"/>
      <c r="W1791" s="395">
        <f>W1743</f>
        <v>0</v>
      </c>
      <c r="X1791" s="249"/>
      <c r="Y1791" s="249"/>
      <c r="Z1791" s="249"/>
      <c r="AA1791" s="249"/>
      <c r="AB1791" s="249"/>
    </row>
    <row r="1792" spans="1:28" hidden="1" outlineLevel="1">
      <c r="A1792" s="249"/>
      <c r="B1792" s="332"/>
      <c r="C1792" s="395"/>
      <c r="D1792" s="395"/>
      <c r="E1792" s="395"/>
      <c r="F1792" s="395"/>
      <c r="G1792" s="395"/>
      <c r="H1792" s="395"/>
      <c r="I1792" s="395"/>
      <c r="J1792" s="395"/>
      <c r="K1792" s="395"/>
      <c r="L1792" s="395"/>
      <c r="M1792" s="395"/>
      <c r="N1792" s="395"/>
      <c r="O1792" s="395"/>
      <c r="P1792" s="395"/>
      <c r="Q1792" s="395"/>
      <c r="R1792" s="395"/>
      <c r="S1792" s="395"/>
      <c r="T1792" s="395"/>
      <c r="U1792" s="395"/>
      <c r="V1792" s="395"/>
      <c r="W1792" s="395"/>
      <c r="X1792" s="249"/>
      <c r="Y1792" s="249"/>
      <c r="Z1792" s="249"/>
      <c r="AA1792" s="249"/>
      <c r="AB1792" s="249"/>
    </row>
    <row r="1793" spans="1:28" collapsed="1">
      <c r="A1793" s="322"/>
      <c r="B1793" s="336" t="s">
        <v>192</v>
      </c>
      <c r="C1793" s="460">
        <f ca="1">(IF(OR($C1743&lt;&gt;"n/a",C1743&lt;&gt;"n/a"),IF(SUM(C1746:C1768)=0,0,IF((SUMPRODUCT(C1746:C1768,C1770:C1792)/SUM(C1746:C1768))&lt;0,1,(SUMPRODUCT(C1746:C1768,C1770:C1792)/SUM(C1746:C1768)))),"n/a"))</f>
        <v>0</v>
      </c>
      <c r="D1793" s="460">
        <f ca="1">(IF(OR($C1743&lt;&gt;"n/a",D1743&lt;&gt;"n/a"),IF(SUM(D1746:D1768)=0,0,IF((SUMPRODUCT(D1746:D1768,D1770:D1792)/SUM(D1746:D1768))&lt;0,1,(SUMPRODUCT(D1746:D1768,D1770:D1792)/SUM(D1746:D1768)))),"n/a"))</f>
        <v>0</v>
      </c>
      <c r="E1793" s="460">
        <f t="shared" ref="E1793:W1793" ca="1" si="2606">(IF(OR($C1743&lt;&gt;"n/a",E1743&lt;&gt;"n/a"),IF(SUM(E1746:E1768)=0,0,IF((SUMPRODUCT(E1746:E1768,E1770:E1792)/SUM(E1746:E1768))&lt;0,1,(SUMPRODUCT(E1746:E1768,E1770:E1792)/SUM(E1746:E1768)))),"n/a"))</f>
        <v>0</v>
      </c>
      <c r="F1793" s="460">
        <f t="shared" ca="1" si="2606"/>
        <v>0</v>
      </c>
      <c r="G1793" s="460">
        <f t="shared" ca="1" si="2606"/>
        <v>0</v>
      </c>
      <c r="H1793" s="460">
        <f t="shared" ca="1" si="2606"/>
        <v>0</v>
      </c>
      <c r="I1793" s="460">
        <f t="shared" ca="1" si="2606"/>
        <v>0</v>
      </c>
      <c r="J1793" s="460">
        <f t="shared" ca="1" si="2606"/>
        <v>0</v>
      </c>
      <c r="K1793" s="460">
        <f t="shared" ca="1" si="2606"/>
        <v>0</v>
      </c>
      <c r="L1793" s="460">
        <f t="shared" ca="1" si="2606"/>
        <v>0</v>
      </c>
      <c r="M1793" s="460">
        <f t="shared" ca="1" si="2606"/>
        <v>0</v>
      </c>
      <c r="N1793" s="460">
        <f t="shared" ca="1" si="2606"/>
        <v>0</v>
      </c>
      <c r="O1793" s="460">
        <f t="shared" ca="1" si="2606"/>
        <v>0</v>
      </c>
      <c r="P1793" s="460">
        <f t="shared" ca="1" si="2606"/>
        <v>0</v>
      </c>
      <c r="Q1793" s="460">
        <f t="shared" ca="1" si="2606"/>
        <v>0</v>
      </c>
      <c r="R1793" s="460">
        <f t="shared" ca="1" si="2606"/>
        <v>0</v>
      </c>
      <c r="S1793" s="460">
        <f t="shared" ca="1" si="2606"/>
        <v>0</v>
      </c>
      <c r="T1793" s="460">
        <f t="shared" ca="1" si="2606"/>
        <v>0</v>
      </c>
      <c r="U1793" s="460">
        <f t="shared" ca="1" si="2606"/>
        <v>0</v>
      </c>
      <c r="V1793" s="460">
        <f t="shared" ca="1" si="2606"/>
        <v>0</v>
      </c>
      <c r="W1793" s="460">
        <f t="shared" ca="1" si="2606"/>
        <v>0</v>
      </c>
      <c r="X1793" s="249"/>
      <c r="Y1793" s="249"/>
      <c r="Z1793" s="249"/>
      <c r="AA1793" s="249"/>
      <c r="AB1793" s="249"/>
    </row>
    <row r="1794" spans="1:28">
      <c r="A1794" s="249"/>
      <c r="B1794" s="249"/>
      <c r="C1794" s="395"/>
      <c r="D1794" s="395"/>
      <c r="E1794" s="395"/>
      <c r="F1794" s="395"/>
      <c r="G1794" s="395"/>
      <c r="H1794" s="395"/>
      <c r="I1794" s="395"/>
      <c r="J1794" s="395"/>
      <c r="K1794" s="395"/>
      <c r="L1794" s="395"/>
      <c r="M1794" s="395"/>
      <c r="N1794" s="395"/>
      <c r="O1794" s="395"/>
      <c r="P1794" s="395"/>
      <c r="Q1794" s="395"/>
      <c r="R1794" s="395"/>
      <c r="S1794" s="395"/>
      <c r="T1794" s="395"/>
      <c r="U1794" s="395"/>
      <c r="V1794" s="395"/>
      <c r="W1794" s="395"/>
      <c r="X1794" s="249"/>
      <c r="Y1794" s="249"/>
      <c r="Z1794" s="249"/>
      <c r="AA1794" s="249"/>
      <c r="AB1794" s="249"/>
    </row>
    <row r="1795" spans="1:28">
      <c r="A1795" s="72" t="s">
        <v>137</v>
      </c>
      <c r="B1795" s="142">
        <f>VLOOKUP($A1795,'RFM input'!$E$7:$F$56,2,FALSE)</f>
        <v>0</v>
      </c>
      <c r="C1795" s="402"/>
      <c r="D1795" s="402"/>
      <c r="E1795" s="403"/>
      <c r="F1795" s="403"/>
      <c r="G1795" s="403"/>
      <c r="H1795" s="403"/>
      <c r="I1795" s="403"/>
      <c r="J1795" s="403"/>
      <c r="K1795" s="403"/>
      <c r="L1795" s="403"/>
      <c r="M1795" s="403"/>
      <c r="N1795" s="403"/>
      <c r="O1795" s="403"/>
      <c r="P1795" s="403"/>
      <c r="Q1795" s="403"/>
      <c r="R1795" s="403"/>
      <c r="S1795" s="403"/>
      <c r="T1795" s="403"/>
      <c r="U1795" s="403"/>
      <c r="V1795" s="403"/>
      <c r="W1795" s="403"/>
      <c r="X1795" s="249"/>
      <c r="Y1795" s="249"/>
      <c r="Z1795" s="249"/>
      <c r="AA1795" s="249"/>
      <c r="AB1795" s="249"/>
    </row>
    <row r="1796" spans="1:28">
      <c r="A1796" s="378">
        <f>VALUE(REPLACE(A1795,1,12,""))</f>
        <v>34</v>
      </c>
      <c r="B1796" s="317" t="s">
        <v>195</v>
      </c>
      <c r="C1796" s="389">
        <f ca="1">OFFSET('RAB roll forward'!$H$1189,'RAB remaining lives'!A1796,0)</f>
        <v>0</v>
      </c>
      <c r="D1796" s="390">
        <f ca="1">OFFSET('RFM input'!H$222,$A1796,0)-OFFSET('RFM input'!H$276,$A1796,0)</f>
        <v>0</v>
      </c>
      <c r="E1796" s="390">
        <f ca="1">OFFSET('RFM input'!I$222,$A1796,0)-OFFSET('RFM input'!I$276,$A1796,0)</f>
        <v>0</v>
      </c>
      <c r="F1796" s="390">
        <f ca="1">OFFSET('RFM input'!J$222,$A1796,0)-OFFSET('RFM input'!J$276,$A1796,0)</f>
        <v>0</v>
      </c>
      <c r="G1796" s="390">
        <f ca="1">OFFSET('RFM input'!K$222,$A1796,0)-OFFSET('RFM input'!K$276,$A1796,0)</f>
        <v>0</v>
      </c>
      <c r="H1796" s="390">
        <f ca="1">OFFSET('RFM input'!L$222,$A1796,0)-OFFSET('RFM input'!L$276,$A1796,0)</f>
        <v>0</v>
      </c>
      <c r="I1796" s="390">
        <f ca="1">OFFSET('RFM input'!M$222,$A1796,0)-OFFSET('RFM input'!M$276,$A1796,0)</f>
        <v>0</v>
      </c>
      <c r="J1796" s="390">
        <f ca="1">OFFSET('RFM input'!N$222,$A1796,0)-OFFSET('RFM input'!N$276,$A1796,0)</f>
        <v>0</v>
      </c>
      <c r="K1796" s="390">
        <f ca="1">OFFSET('RFM input'!O$222,$A1796,0)-OFFSET('RFM input'!O$276,$A1796,0)</f>
        <v>0</v>
      </c>
      <c r="L1796" s="390">
        <f ca="1">OFFSET('RFM input'!P$222,$A1796,0)-OFFSET('RFM input'!P$276,$A1796,0)</f>
        <v>0</v>
      </c>
      <c r="M1796" s="390">
        <f ca="1">OFFSET('RFM input'!Q$222,$A1796,0)-OFFSET('RFM input'!Q$276,$A1796,0)</f>
        <v>0</v>
      </c>
      <c r="N1796" s="390"/>
      <c r="O1796" s="390"/>
      <c r="P1796" s="390"/>
      <c r="Q1796" s="390"/>
      <c r="R1796" s="390"/>
      <c r="S1796" s="390"/>
      <c r="T1796" s="390"/>
      <c r="U1796" s="390"/>
      <c r="V1796" s="390"/>
      <c r="W1796" s="390"/>
      <c r="X1796" s="249"/>
      <c r="Y1796" s="249"/>
      <c r="Z1796" s="249"/>
      <c r="AA1796" s="249"/>
      <c r="AB1796" s="249"/>
    </row>
    <row r="1797" spans="1:28">
      <c r="A1797" s="249"/>
      <c r="B1797" s="249" t="s">
        <v>325</v>
      </c>
      <c r="C1797" s="391">
        <f ca="1">OFFSET('RFM input'!$K$6,'RAB remaining lives'!$A1796,0)</f>
        <v>0</v>
      </c>
      <c r="D1797" s="390">
        <f ca="1">OFFSET('RFM input'!$L$6,'RAB remaining lives'!$A1796,0)</f>
        <v>0</v>
      </c>
      <c r="E1797" s="390">
        <f ca="1">OFFSET('RFM input'!$L$6,'RAB remaining lives'!$A1796,0)</f>
        <v>0</v>
      </c>
      <c r="F1797" s="390">
        <f ca="1">OFFSET('RFM input'!$L$6,'RAB remaining lives'!$A1796,0)</f>
        <v>0</v>
      </c>
      <c r="G1797" s="390">
        <f ca="1">OFFSET('RFM input'!$L$6,'RAB remaining lives'!$A1796,0)</f>
        <v>0</v>
      </c>
      <c r="H1797" s="390">
        <f ca="1">OFFSET('RFM input'!$L$6,'RAB remaining lives'!$A1796,0)</f>
        <v>0</v>
      </c>
      <c r="I1797" s="390">
        <f ca="1">OFFSET('RFM input'!$L$6,'RAB remaining lives'!$A1796,0)</f>
        <v>0</v>
      </c>
      <c r="J1797" s="390">
        <f ca="1">OFFSET('RFM input'!$L$6,'RAB remaining lives'!$A1796,0)</f>
        <v>0</v>
      </c>
      <c r="K1797" s="390">
        <f ca="1">OFFSET('RFM input'!$L$6,'RAB remaining lives'!$A1796,0)</f>
        <v>0</v>
      </c>
      <c r="L1797" s="390">
        <f ca="1">OFFSET('RFM input'!$L$6,'RAB remaining lives'!$A1796,0)</f>
        <v>0</v>
      </c>
      <c r="M1797" s="390">
        <f ca="1">OFFSET('RFM input'!$L$6,'RAB remaining lives'!$A1796,0)</f>
        <v>0</v>
      </c>
      <c r="N1797" s="390"/>
      <c r="O1797" s="390"/>
      <c r="P1797" s="390"/>
      <c r="Q1797" s="390"/>
      <c r="R1797" s="390"/>
      <c r="S1797" s="390"/>
      <c r="T1797" s="390"/>
      <c r="U1797" s="390"/>
      <c r="V1797" s="390"/>
      <c r="W1797" s="390"/>
      <c r="X1797" s="249"/>
      <c r="Y1797" s="249"/>
      <c r="Z1797" s="249"/>
      <c r="AA1797" s="249"/>
      <c r="AB1797" s="249"/>
    </row>
    <row r="1798" spans="1:28">
      <c r="A1798" s="249"/>
      <c r="B1798" s="286" t="s">
        <v>299</v>
      </c>
      <c r="C1798" s="392"/>
      <c r="D1798" s="393">
        <f ca="1">IF(D$6=(OFFSET('RFM input'!$G$60,0,'RFM input'!$AA$7)),OFFSET('RFM input'!$H$454,$A1796,0),0)</f>
        <v>0</v>
      </c>
      <c r="E1798" s="390">
        <f ca="1">IF(E$6=(OFFSET('RFM input'!$G$60,0,'RFM input'!$AA$7)),OFFSET('RFM input'!$H$454,$A1796,0),0)</f>
        <v>0</v>
      </c>
      <c r="F1798" s="390">
        <f ca="1">IF(F$6=(OFFSET('RFM input'!$G$60,0,'RFM input'!$AA$7)),OFFSET('RFM input'!$H$454,$A1796,0),0)</f>
        <v>0</v>
      </c>
      <c r="G1798" s="390">
        <f ca="1">IF(G$6=(OFFSET('RFM input'!$G$60,0,'RFM input'!$AA$7)),OFFSET('RFM input'!$H$454,$A1796,0),0)</f>
        <v>0</v>
      </c>
      <c r="H1798" s="390">
        <f ca="1">IF(H$6=(OFFSET('RFM input'!$G$60,0,'RFM input'!$AA$7)),OFFSET('RFM input'!$H$454,$A1796,0),0)</f>
        <v>0</v>
      </c>
      <c r="I1798" s="390">
        <f ca="1">IF(I$6=(OFFSET('RFM input'!$G$60,0,'RFM input'!$AA$7)),OFFSET('RFM input'!$H$454,$A1796,0),0)</f>
        <v>0</v>
      </c>
      <c r="J1798" s="390">
        <f ca="1">IF(J$6=(OFFSET('RFM input'!$G$60,0,'RFM input'!$AA$7)),OFFSET('RFM input'!$H$454,$A1796,0),0)</f>
        <v>0</v>
      </c>
      <c r="K1798" s="390">
        <f ca="1">IF(K$6=(OFFSET('RFM input'!$G$60,0,'RFM input'!$AA$7)),OFFSET('RFM input'!$H$454,$A1796,0),0)</f>
        <v>0</v>
      </c>
      <c r="L1798" s="390">
        <f ca="1">IF(L$6=(OFFSET('RFM input'!$G$60,0,'RFM input'!$AA$7)),OFFSET('RFM input'!$H$454,$A1796,0),0)</f>
        <v>0</v>
      </c>
      <c r="M1798" s="390">
        <f ca="1">IF(M$6=(OFFSET('RFM input'!$G$60,0,'RFM input'!$AA$7)),OFFSET('RFM input'!$H$454,$A1796,0),0)</f>
        <v>0</v>
      </c>
      <c r="N1798" s="390"/>
      <c r="O1798" s="390"/>
      <c r="P1798" s="390"/>
      <c r="Q1798" s="390"/>
      <c r="R1798" s="390"/>
      <c r="S1798" s="390"/>
      <c r="T1798" s="390"/>
      <c r="U1798" s="390"/>
      <c r="V1798" s="390"/>
      <c r="W1798" s="390"/>
      <c r="X1798" s="249"/>
      <c r="Y1798" s="249"/>
      <c r="Z1798" s="249"/>
      <c r="AA1798" s="249"/>
      <c r="AB1798" s="249"/>
    </row>
    <row r="1799" spans="1:28">
      <c r="A1799" s="249"/>
      <c r="B1799" s="325" t="s">
        <v>306</v>
      </c>
      <c r="C1799" s="392"/>
      <c r="D1799" s="391">
        <f ca="1">IF(D$6=(OFFSET('RFM input'!$G$60,0,'RFM input'!$AA$7)),OFFSET('RFM input'!$J$454,$A1796,0),0)</f>
        <v>0</v>
      </c>
      <c r="E1799" s="394">
        <f ca="1">IF(E$6=(OFFSET('RFM input'!$G$60,0,'RFM input'!$AA$7)),OFFSET('RFM input'!$J$454,$A1796,0),0)</f>
        <v>0</v>
      </c>
      <c r="F1799" s="394">
        <f ca="1">IF(F$6=(OFFSET('RFM input'!$G$60,0,'RFM input'!$AA$7)),OFFSET('RFM input'!$J$454,$A1796,0),0)</f>
        <v>0</v>
      </c>
      <c r="G1799" s="394">
        <f ca="1">IF(G$6=(OFFSET('RFM input'!$G$60,0,'RFM input'!$AA$7)),OFFSET('RFM input'!$J$454,$A1796,0),0)</f>
        <v>0</v>
      </c>
      <c r="H1799" s="394">
        <f ca="1">IF(H$6=(OFFSET('RFM input'!$G$60,0,'RFM input'!$AA$7)),OFFSET('RFM input'!$J$454,$A1796,0),0)</f>
        <v>0</v>
      </c>
      <c r="I1799" s="394">
        <f ca="1">IF(I$6=(OFFSET('RFM input'!$G$60,0,'RFM input'!$AA$7)),OFFSET('RFM input'!$J$454,$A1796,0),0)</f>
        <v>0</v>
      </c>
      <c r="J1799" s="394">
        <f ca="1">IF(J$6=(OFFSET('RFM input'!$G$60,0,'RFM input'!$AA$7)),OFFSET('RFM input'!$J$454,$A1796,0),0)</f>
        <v>0</v>
      </c>
      <c r="K1799" s="394">
        <f ca="1">IF(K$6=(OFFSET('RFM input'!$G$60,0,'RFM input'!$AA$7)),OFFSET('RFM input'!$J$454,$A1796,0),0)</f>
        <v>0</v>
      </c>
      <c r="L1799" s="394">
        <f ca="1">IF(L$6=(OFFSET('RFM input'!$G$60,0,'RFM input'!$AA$7)),OFFSET('RFM input'!$J$454,$A1796,0),0)</f>
        <v>0</v>
      </c>
      <c r="M1799" s="394">
        <f ca="1">IF(M$6=(OFFSET('RFM input'!$G$60,0,'RFM input'!$AA$7)),OFFSET('RFM input'!$J$454,$A1796,0),0)</f>
        <v>0</v>
      </c>
      <c r="N1799" s="394"/>
      <c r="O1799" s="394"/>
      <c r="P1799" s="394"/>
      <c r="Q1799" s="394"/>
      <c r="R1799" s="394"/>
      <c r="S1799" s="394"/>
      <c r="T1799" s="394"/>
      <c r="U1799" s="394"/>
      <c r="V1799" s="394"/>
      <c r="W1799" s="394"/>
      <c r="X1799" s="249"/>
      <c r="Y1799" s="249"/>
      <c r="Z1799" s="249"/>
      <c r="AA1799" s="249"/>
      <c r="AB1799" s="249"/>
    </row>
    <row r="1800" spans="1:28" hidden="1" outlineLevel="1">
      <c r="A1800" s="459">
        <v>-1</v>
      </c>
      <c r="B1800" s="309" t="s">
        <v>297</v>
      </c>
      <c r="C1800" s="395"/>
      <c r="D1800" s="395">
        <f t="shared" ref="D1800" ca="1" si="2607">IF(D1824="n/a",0,IF(AND(D1798=0,C1800=0),0,
IF(AND(D1798&lt;&gt;0,C1800=0),(D1798/D$10),
IF(AND(D1799&lt;&gt;0,C1800&lt;&gt;0),(C1800-(C1800/C1824))+(D1798/D$10),
IF(C1824&lt;1,0,(C1800-(C1800/C1824)))))))</f>
        <v>0</v>
      </c>
      <c r="E1800" s="395">
        <f t="shared" ref="E1800" ca="1" si="2608">IF(E1824="n/a",0,IF(AND(E1798=0,D1800=0),0,
IF(AND(E1798&lt;&gt;0,D1800=0),(E1798/E$10),
IF(AND(E1799&lt;&gt;0,D1800&lt;&gt;0),(D1800-(D1800/D1824))+(E1798/E$10),
IF(D1824&lt;1,0,(D1800-(D1800/D1824)))))))</f>
        <v>0</v>
      </c>
      <c r="F1800" s="395">
        <f t="shared" ref="F1800" ca="1" si="2609">IF(F1824="n/a",0,IF(AND(F1798=0,E1800=0),0,
IF(AND(F1798&lt;&gt;0,E1800=0),(F1798/F$10),
IF(AND(F1799&lt;&gt;0,E1800&lt;&gt;0),(E1800-(E1800/E1824))+(F1798/F$10),
IF(E1824&lt;1,0,(E1800-(E1800/E1824)))))))</f>
        <v>0</v>
      </c>
      <c r="G1800" s="395">
        <f t="shared" ref="G1800" ca="1" si="2610">IF(G1824="n/a",0,IF(AND(G1798=0,F1800=0),0,
IF(AND(G1798&lt;&gt;0,F1800=0),(G1798/G$10),
IF(AND(G1799&lt;&gt;0,F1800&lt;&gt;0),(F1800-(F1800/F1824))+(G1798/G$10),
IF(F1824&lt;1,0,(F1800-(F1800/F1824)))))))</f>
        <v>0</v>
      </c>
      <c r="H1800" s="395">
        <f ca="1">IF(H1824="n/a",0,IF(AND(H1798=0,G1800=0),0,
IF(AND(H1798&lt;&gt;0,G1800=0),(H1798/H$10),
IF(AND(H1799&lt;&gt;0,G1800&lt;&gt;0),(G1800-(G1800/G1824))+(H1798/H$10),
IF(G1824&lt;1,0,(G1800-(G1800/G1824)))))))</f>
        <v>0</v>
      </c>
      <c r="I1800" s="395">
        <f t="shared" ref="I1800" ca="1" si="2611">IF(I1824="n/a",0,IF(AND(I1798=0,H1800=0),0,
IF(AND(I1798&lt;&gt;0,H1800=0),(I1798/I$10),
IF(AND(I1799&lt;&gt;0,H1800&lt;&gt;0),(H1800-(H1800/H1824))+(I1798/I$10),
IF(H1824&lt;1,0,(H1800-(H1800/H1824)))))))</f>
        <v>0</v>
      </c>
      <c r="J1800" s="395">
        <f t="shared" ref="J1800" ca="1" si="2612">IF(J1824="n/a",0,IF(AND(J1798=0,I1800=0),0,
IF(AND(J1798&lt;&gt;0,I1800=0),(J1798/J$10),
IF(AND(J1799&lt;&gt;0,I1800&lt;&gt;0),(I1800-(I1800/I1824))+(J1798/J$10),
IF(I1824&lt;1,0,(I1800-(I1800/I1824)))))))</f>
        <v>0</v>
      </c>
      <c r="K1800" s="395">
        <f t="shared" ref="K1800" ca="1" si="2613">IF(K1824="n/a",0,IF(AND(K1798=0,J1800=0),0,
IF(AND(K1798&lt;&gt;0,J1800=0),(K1798/K$10),
IF(AND(K1799&lt;&gt;0,J1800&lt;&gt;0),(J1800-(J1800/J1824))+(K1798/K$10),
IF(J1824&lt;1,0,(J1800-(J1800/J1824)))))))</f>
        <v>0</v>
      </c>
      <c r="L1800" s="395">
        <f t="shared" ref="L1800" ca="1" si="2614">IF(L1824="n/a",0,IF(AND(L1798=0,K1800=0),0,
IF(AND(L1798&lt;&gt;0,K1800=0),(L1798/L$10),
IF(AND(L1799&lt;&gt;0,K1800&lt;&gt;0),(K1800-(K1800/K1824))+(L1798/L$10),
IF(K1824&lt;1,0,(K1800-(K1800/K1824)))))))</f>
        <v>0</v>
      </c>
      <c r="M1800" s="395">
        <f t="shared" ref="M1800" ca="1" si="2615">IF(M1824="n/a",0,IF(AND(M1798=0,L1800=0),0,
IF(AND(M1798&lt;&gt;0,L1800=0),(M1798/M$10),
IF(AND(M1799&lt;&gt;0,L1800&lt;&gt;0),(L1800-(L1800/L1824))+(M1798/M$10),
IF(L1824&lt;1,0,(L1800-(L1800/L1824)))))))</f>
        <v>0</v>
      </c>
      <c r="N1800" s="395">
        <f t="shared" ref="N1800" ca="1" si="2616">IF(N1824="n/a",0,IF(AND(N1798=0,M1800=0),0,
IF(AND(N1798&lt;&gt;0,M1800=0),(N1798/N$10),
IF(AND(N1799&lt;&gt;0,M1800&lt;&gt;0),(M1800-(M1800/M1824))+(N1798/N$10),
IF(M1824&lt;1,0,(M1800-(M1800/M1824)))))))</f>
        <v>0</v>
      </c>
      <c r="O1800" s="395">
        <f t="shared" ref="O1800" ca="1" si="2617">IF(O1824="n/a",0,IF(AND(O1798=0,N1800=0),0,
IF(AND(O1798&lt;&gt;0,N1800=0),(O1798/O$10),
IF(AND(O1799&lt;&gt;0,N1800&lt;&gt;0),(N1800-(N1800/N1824))+(O1798/O$10),
IF(N1824&lt;1,0,(N1800-(N1800/N1824)))))))</f>
        <v>0</v>
      </c>
      <c r="P1800" s="395">
        <f t="shared" ref="P1800" ca="1" si="2618">IF(P1824="n/a",0,IF(AND(P1798=0,O1800=0),0,
IF(AND(P1798&lt;&gt;0,O1800=0),(P1798/P$10),
IF(AND(P1799&lt;&gt;0,O1800&lt;&gt;0),(O1800-(O1800/O1824))+(P1798/P$10),
IF(O1824&lt;1,0,(O1800-(O1800/O1824)))))))</f>
        <v>0</v>
      </c>
      <c r="Q1800" s="395">
        <f t="shared" ref="Q1800" ca="1" si="2619">IF(Q1824="n/a",0,IF(AND(Q1798=0,P1800=0),0,
IF(AND(Q1798&lt;&gt;0,P1800=0),(Q1798/Q$10),
IF(AND(Q1799&lt;&gt;0,P1800&lt;&gt;0),(P1800-(P1800/P1824))+(Q1798/Q$10),
IF(P1824&lt;1,0,(P1800-(P1800/P1824)))))))</f>
        <v>0</v>
      </c>
      <c r="R1800" s="395">
        <f t="shared" ref="R1800" ca="1" si="2620">IF(R1824="n/a",0,IF(AND(R1798=0,Q1800=0),0,
IF(AND(R1798&lt;&gt;0,Q1800=0),(R1798/R$10),
IF(AND(R1799&lt;&gt;0,Q1800&lt;&gt;0),(Q1800-(Q1800/Q1824))+(R1798/R$10),
IF(Q1824&lt;1,0,(Q1800-(Q1800/Q1824)))))))</f>
        <v>0</v>
      </c>
      <c r="S1800" s="395">
        <f t="shared" ref="S1800" ca="1" si="2621">IF(S1824="n/a",0,IF(AND(S1798=0,R1800=0),0,
IF(AND(S1798&lt;&gt;0,R1800=0),(S1798/S$10),
IF(AND(S1799&lt;&gt;0,R1800&lt;&gt;0),(R1800-(R1800/R1824))+(S1798/S$10),
IF(R1824&lt;1,0,(R1800-(R1800/R1824)))))))</f>
        <v>0</v>
      </c>
      <c r="T1800" s="395">
        <f t="shared" ref="T1800" ca="1" si="2622">IF(T1824="n/a",0,IF(AND(T1798=0,S1800=0),0,
IF(AND(T1798&lt;&gt;0,S1800=0),(T1798/T$10),
IF(AND(T1799&lt;&gt;0,S1800&lt;&gt;0),(S1800-(S1800/S1824))+(T1798/T$10),
IF(S1824&lt;1,0,(S1800-(S1800/S1824)))))))</f>
        <v>0</v>
      </c>
      <c r="U1800" s="395">
        <f t="shared" ref="U1800" ca="1" si="2623">IF(U1824="n/a",0,IF(AND(U1798=0,T1800=0),0,
IF(AND(U1798&lt;&gt;0,T1800=0),(U1798/U$10),
IF(AND(U1799&lt;&gt;0,T1800&lt;&gt;0),(T1800-(T1800/T1824))+(U1798/U$10),
IF(T1824&lt;1,0,(T1800-(T1800/T1824)))))))</f>
        <v>0</v>
      </c>
      <c r="V1800" s="395">
        <f t="shared" ref="V1800" ca="1" si="2624">IF(V1824="n/a",0,IF(AND(V1798=0,U1800=0),0,
IF(AND(V1798&lt;&gt;0,U1800=0),(V1798/V$10),
IF(AND(V1799&lt;&gt;0,U1800&lt;&gt;0),(U1800-(U1800/U1824))+(V1798/V$10),
IF(U1824&lt;1,0,(U1800-(U1800/U1824)))))))</f>
        <v>0</v>
      </c>
      <c r="W1800" s="395">
        <f t="shared" ref="W1800" ca="1" si="2625">IF(W1824="n/a",0,IF(AND(W1798=0,V1800=0),0,
IF(AND(W1798&lt;&gt;0,V1800=0),(W1798/W$10),
IF(AND(W1799&lt;&gt;0,V1800&lt;&gt;0),(V1800-(V1800/V1824))+(W1798/W$10),
IF(V1824&lt;1,0,(V1800-(V1800/V1824)))))))</f>
        <v>0</v>
      </c>
      <c r="X1800" s="249"/>
      <c r="Y1800" s="249"/>
      <c r="Z1800" s="249"/>
      <c r="AA1800" s="249"/>
      <c r="AB1800" s="249"/>
    </row>
    <row r="1801" spans="1:28" hidden="1" outlineLevel="1">
      <c r="A1801" s="331">
        <v>0</v>
      </c>
      <c r="B1801" s="309" t="s">
        <v>194</v>
      </c>
      <c r="C1801" s="395">
        <f ca="1">C1796/C$10</f>
        <v>0</v>
      </c>
      <c r="D1801" s="395">
        <f ca="1">IF(C1825="n/a",C1801,IFERROR(IF((OFFSET($C1801,0,$A1801))&lt;0,
MIN(0,C1801-(OFFSET($C1801,0,$A1801)/(OFFSET($C1796,-$A1800,$A1801)))),
MAX(0,C1801-(OFFSET($C1801,0,$A1801)/(OFFSET($C1796,-$A1800,$A1801))))),0))</f>
        <v>0</v>
      </c>
      <c r="E1801" s="395">
        <f t="shared" ref="E1801" ca="1" si="2626">IF(D1825="n/a",D1801,IFERROR(IF((OFFSET($C1801,0,$A1801))&lt;0,
MIN(0,D1801-(OFFSET($C1801,0,$A1801)/(OFFSET($C1796,-$A1800,$A1801)))),
MAX(0,D1801-(OFFSET($C1801,0,$A1801)/(OFFSET($C1796,-$A1800,$A1801))))),0))</f>
        <v>0</v>
      </c>
      <c r="F1801" s="395">
        <f t="shared" ref="F1801:F1802" ca="1" si="2627">IF(E1825="n/a",E1801,IFERROR(IF((OFFSET($C1801,0,$A1801))&lt;0,
MIN(0,E1801-(OFFSET($C1801,0,$A1801)/(OFFSET($C1796,-$A1800,$A1801)))),
MAX(0,E1801-(OFFSET($C1801,0,$A1801)/(OFFSET($C1796,-$A1800,$A1801))))),0))</f>
        <v>0</v>
      </c>
      <c r="G1801" s="395">
        <f t="shared" ref="G1801:G1803" ca="1" si="2628">IF(F1825="n/a",F1801,IFERROR(IF((OFFSET($C1801,0,$A1801))&lt;0,
MIN(0,F1801-(OFFSET($C1801,0,$A1801)/(OFFSET($C1796,-$A1800,$A1801)))),
MAX(0,F1801-(OFFSET($C1801,0,$A1801)/(OFFSET($C1796,-$A1800,$A1801))))),0))</f>
        <v>0</v>
      </c>
      <c r="H1801" s="395">
        <f t="shared" ref="H1801:H1804" ca="1" si="2629">IF(G1825="n/a",G1801,IFERROR(IF((OFFSET($C1801,0,$A1801))&lt;0,
MIN(0,G1801-(OFFSET($C1801,0,$A1801)/(OFFSET($C1796,-$A1800,$A1801)))),
MAX(0,G1801-(OFFSET($C1801,0,$A1801)/(OFFSET($C1796,-$A1800,$A1801))))),0))</f>
        <v>0</v>
      </c>
      <c r="I1801" s="395">
        <f t="shared" ref="I1801:I1805" ca="1" si="2630">IF(H1825="n/a",H1801,IFERROR(IF((OFFSET($C1801,0,$A1801))&lt;0,
MIN(0,H1801-(OFFSET($C1801,0,$A1801)/(OFFSET($C1796,-$A1800,$A1801)))),
MAX(0,H1801-(OFFSET($C1801,0,$A1801)/(OFFSET($C1796,-$A1800,$A1801))))),0))</f>
        <v>0</v>
      </c>
      <c r="J1801" s="395">
        <f t="shared" ref="J1801:J1806" ca="1" si="2631">IF(I1825="n/a",I1801,IFERROR(IF((OFFSET($C1801,0,$A1801))&lt;0,
MIN(0,I1801-(OFFSET($C1801,0,$A1801)/(OFFSET($C1796,-$A1800,$A1801)))),
MAX(0,I1801-(OFFSET($C1801,0,$A1801)/(OFFSET($C1796,-$A1800,$A1801))))),0))</f>
        <v>0</v>
      </c>
      <c r="K1801" s="395">
        <f t="shared" ref="K1801:K1807" ca="1" si="2632">IF(J1825="n/a",J1801,IFERROR(IF((OFFSET($C1801,0,$A1801))&lt;0,
MIN(0,J1801-(OFFSET($C1801,0,$A1801)/(OFFSET($C1796,-$A1800,$A1801)))),
MAX(0,J1801-(OFFSET($C1801,0,$A1801)/(OFFSET($C1796,-$A1800,$A1801))))),0))</f>
        <v>0</v>
      </c>
      <c r="L1801" s="395">
        <f t="shared" ref="L1801:L1808" ca="1" si="2633">IF(K1825="n/a",K1801,IFERROR(IF((OFFSET($C1801,0,$A1801))&lt;0,
MIN(0,K1801-(OFFSET($C1801,0,$A1801)/(OFFSET($C1796,-$A1800,$A1801)))),
MAX(0,K1801-(OFFSET($C1801,0,$A1801)/(OFFSET($C1796,-$A1800,$A1801))))),0))</f>
        <v>0</v>
      </c>
      <c r="M1801" s="395">
        <f t="shared" ref="M1801:M1809" ca="1" si="2634">IF(L1825="n/a",L1801,IFERROR(IF((OFFSET($C1801,0,$A1801))&lt;0,
MIN(0,L1801-(OFFSET($C1801,0,$A1801)/(OFFSET($C1796,-$A1800,$A1801)))),
MAX(0,L1801-(OFFSET($C1801,0,$A1801)/(OFFSET($C1796,-$A1800,$A1801))))),0))</f>
        <v>0</v>
      </c>
      <c r="N1801" s="395">
        <f t="shared" ref="N1801:N1810" ca="1" si="2635">IF(M1825="n/a",M1801,IFERROR(IF((OFFSET($C1801,0,$A1801))&lt;0,
MIN(0,M1801-(OFFSET($C1801,0,$A1801)/(OFFSET($C1796,-$A1800,$A1801)))),
MAX(0,M1801-(OFFSET($C1801,0,$A1801)/(OFFSET($C1796,-$A1800,$A1801))))),0))</f>
        <v>0</v>
      </c>
      <c r="O1801" s="395">
        <f t="shared" ref="O1801:O1811" ca="1" si="2636">IF(N1825="n/a",N1801,IFERROR(IF((OFFSET($C1801,0,$A1801))&lt;0,
MIN(0,N1801-(OFFSET($C1801,0,$A1801)/(OFFSET($C1796,-$A1800,$A1801)))),
MAX(0,N1801-(OFFSET($C1801,0,$A1801)/(OFFSET($C1796,-$A1800,$A1801))))),0))</f>
        <v>0</v>
      </c>
      <c r="P1801" s="395">
        <f t="shared" ref="P1801:P1812" ca="1" si="2637">IF(O1825="n/a",O1801,IFERROR(IF((OFFSET($C1801,0,$A1801))&lt;0,
MIN(0,O1801-(OFFSET($C1801,0,$A1801)/(OFFSET($C1796,-$A1800,$A1801)))),
MAX(0,O1801-(OFFSET($C1801,0,$A1801)/(OFFSET($C1796,-$A1800,$A1801))))),0))</f>
        <v>0</v>
      </c>
      <c r="Q1801" s="395">
        <f t="shared" ref="Q1801:Q1813" ca="1" si="2638">IF(P1825="n/a",P1801,IFERROR(IF((OFFSET($C1801,0,$A1801))&lt;0,
MIN(0,P1801-(OFFSET($C1801,0,$A1801)/(OFFSET($C1796,-$A1800,$A1801)))),
MAX(0,P1801-(OFFSET($C1801,0,$A1801)/(OFFSET($C1796,-$A1800,$A1801))))),0))</f>
        <v>0</v>
      </c>
      <c r="R1801" s="395">
        <f t="shared" ref="R1801:R1814" ca="1" si="2639">IF(Q1825="n/a",Q1801,IFERROR(IF((OFFSET($C1801,0,$A1801))&lt;0,
MIN(0,Q1801-(OFFSET($C1801,0,$A1801)/(OFFSET($C1796,-$A1800,$A1801)))),
MAX(0,Q1801-(OFFSET($C1801,0,$A1801)/(OFFSET($C1796,-$A1800,$A1801))))),0))</f>
        <v>0</v>
      </c>
      <c r="S1801" s="395">
        <f t="shared" ref="S1801:S1815" ca="1" si="2640">IF(R1825="n/a",R1801,IFERROR(IF((OFFSET($C1801,0,$A1801))&lt;0,
MIN(0,R1801-(OFFSET($C1801,0,$A1801)/(OFFSET($C1796,-$A1800,$A1801)))),
MAX(0,R1801-(OFFSET($C1801,0,$A1801)/(OFFSET($C1796,-$A1800,$A1801))))),0))</f>
        <v>0</v>
      </c>
      <c r="T1801" s="395">
        <f t="shared" ref="T1801:T1816" ca="1" si="2641">IF(S1825="n/a",S1801,IFERROR(IF((OFFSET($C1801,0,$A1801))&lt;0,
MIN(0,S1801-(OFFSET($C1801,0,$A1801)/(OFFSET($C1796,-$A1800,$A1801)))),
MAX(0,S1801-(OFFSET($C1801,0,$A1801)/(OFFSET($C1796,-$A1800,$A1801))))),0))</f>
        <v>0</v>
      </c>
      <c r="U1801" s="395">
        <f t="shared" ref="U1801:U1817" ca="1" si="2642">IF(T1825="n/a",T1801,IFERROR(IF((OFFSET($C1801,0,$A1801))&lt;0,
MIN(0,T1801-(OFFSET($C1801,0,$A1801)/(OFFSET($C1796,-$A1800,$A1801)))),
MAX(0,T1801-(OFFSET($C1801,0,$A1801)/(OFFSET($C1796,-$A1800,$A1801))))),0))</f>
        <v>0</v>
      </c>
      <c r="V1801" s="395">
        <f t="shared" ref="V1801:V1818" ca="1" si="2643">IF(U1825="n/a",U1801,IFERROR(IF((OFFSET($C1801,0,$A1801))&lt;0,
MIN(0,U1801-(OFFSET($C1801,0,$A1801)/(OFFSET($C1796,-$A1800,$A1801)))),
MAX(0,U1801-(OFFSET($C1801,0,$A1801)/(OFFSET($C1796,-$A1800,$A1801))))),0))</f>
        <v>0</v>
      </c>
      <c r="W1801" s="395">
        <f t="shared" ref="W1801:W1819" ca="1" si="2644">IF(V1825="n/a",V1801,IFERROR(IF((OFFSET($C1801,0,$A1801))&lt;0,
MIN(0,V1801-(OFFSET($C1801,0,$A1801)/(OFFSET($C1796,-$A1800,$A1801)))),
MAX(0,V1801-(OFFSET($C1801,0,$A1801)/(OFFSET($C1796,-$A1800,$A1801))))),0))</f>
        <v>0</v>
      </c>
      <c r="X1801" s="249"/>
      <c r="Y1801" s="249"/>
      <c r="Z1801" s="249"/>
      <c r="AA1801" s="249"/>
      <c r="AB1801" s="249"/>
    </row>
    <row r="1802" spans="1:28" hidden="1" outlineLevel="1">
      <c r="A1802" s="331">
        <v>1</v>
      </c>
      <c r="B1802" s="309" t="str">
        <f t="shared" ref="B1802:B1820" ca="1" si="2645">"Depreciated Net Capex "&amp;OFFSET($C$6,0,A1802)</f>
        <v>Depreciated Net Capex 2013</v>
      </c>
      <c r="C1802" s="396"/>
      <c r="D1802" s="397">
        <f ca="1">(D1796*((1+D$11)^0.5)/D$10)</f>
        <v>0</v>
      </c>
      <c r="E1802" s="395">
        <f ca="1">IF(D1826="n/a",D1802,IFERROR(IF((OFFSET($C1802,0,$A1802))&lt;0,
MIN(0,D1802-(OFFSET($C1802,0,$A1802)/(OFFSET($C1797,-$A1801,$A1802)))),
MAX(0,D1802-(OFFSET($C1802,0,$A1802)/(OFFSET($C1797,-$A1801,$A1802))))),0))</f>
        <v>0</v>
      </c>
      <c r="F1802" s="395">
        <f t="shared" ca="1" si="2627"/>
        <v>0</v>
      </c>
      <c r="G1802" s="395">
        <f t="shared" ca="1" si="2628"/>
        <v>0</v>
      </c>
      <c r="H1802" s="395">
        <f t="shared" ca="1" si="2629"/>
        <v>0</v>
      </c>
      <c r="I1802" s="395">
        <f t="shared" ca="1" si="2630"/>
        <v>0</v>
      </c>
      <c r="J1802" s="395">
        <f t="shared" ca="1" si="2631"/>
        <v>0</v>
      </c>
      <c r="K1802" s="395">
        <f t="shared" ca="1" si="2632"/>
        <v>0</v>
      </c>
      <c r="L1802" s="395">
        <f t="shared" ca="1" si="2633"/>
        <v>0</v>
      </c>
      <c r="M1802" s="395">
        <f t="shared" ca="1" si="2634"/>
        <v>0</v>
      </c>
      <c r="N1802" s="395">
        <f t="shared" ca="1" si="2635"/>
        <v>0</v>
      </c>
      <c r="O1802" s="395">
        <f t="shared" ca="1" si="2636"/>
        <v>0</v>
      </c>
      <c r="P1802" s="395">
        <f t="shared" ca="1" si="2637"/>
        <v>0</v>
      </c>
      <c r="Q1802" s="395">
        <f t="shared" ca="1" si="2638"/>
        <v>0</v>
      </c>
      <c r="R1802" s="395">
        <f t="shared" ca="1" si="2639"/>
        <v>0</v>
      </c>
      <c r="S1802" s="395">
        <f t="shared" ca="1" si="2640"/>
        <v>0</v>
      </c>
      <c r="T1802" s="395">
        <f t="shared" ca="1" si="2641"/>
        <v>0</v>
      </c>
      <c r="U1802" s="395">
        <f t="shared" ca="1" si="2642"/>
        <v>0</v>
      </c>
      <c r="V1802" s="395">
        <f t="shared" ca="1" si="2643"/>
        <v>0</v>
      </c>
      <c r="W1802" s="395">
        <f t="shared" ca="1" si="2644"/>
        <v>0</v>
      </c>
      <c r="X1802" s="249"/>
      <c r="Y1802" s="249"/>
      <c r="Z1802" s="249"/>
      <c r="AA1802" s="249"/>
      <c r="AB1802" s="249"/>
    </row>
    <row r="1803" spans="1:28" hidden="1" outlineLevel="1">
      <c r="A1803" s="331">
        <v>2</v>
      </c>
      <c r="B1803" s="309" t="str">
        <f t="shared" ca="1" si="2645"/>
        <v>Depreciated Net Capex 2014</v>
      </c>
      <c r="C1803" s="398"/>
      <c r="D1803" s="399"/>
      <c r="E1803" s="397">
        <f ca="1">(E1796*((1+E$11)^0.5)/E$10)</f>
        <v>0</v>
      </c>
      <c r="F1803" s="395">
        <f ca="1">IF(E1827="n/a",E1803,IFERROR(IF((OFFSET($C1803,0,$A1803))&lt;0,
MIN(0,E1803-(OFFSET($C1803,0,$A1803)/(OFFSET($C1798,-$A1802,$A1803)))),
MAX(0,E1803-(OFFSET($C1803,0,$A1803)/(OFFSET($C1798,-$A1802,$A1803))))),0))</f>
        <v>0</v>
      </c>
      <c r="G1803" s="395">
        <f t="shared" ca="1" si="2628"/>
        <v>0</v>
      </c>
      <c r="H1803" s="395">
        <f t="shared" ca="1" si="2629"/>
        <v>0</v>
      </c>
      <c r="I1803" s="395">
        <f t="shared" ca="1" si="2630"/>
        <v>0</v>
      </c>
      <c r="J1803" s="395">
        <f t="shared" ca="1" si="2631"/>
        <v>0</v>
      </c>
      <c r="K1803" s="395">
        <f t="shared" ca="1" si="2632"/>
        <v>0</v>
      </c>
      <c r="L1803" s="395">
        <f t="shared" ca="1" si="2633"/>
        <v>0</v>
      </c>
      <c r="M1803" s="395">
        <f t="shared" ca="1" si="2634"/>
        <v>0</v>
      </c>
      <c r="N1803" s="395">
        <f t="shared" ca="1" si="2635"/>
        <v>0</v>
      </c>
      <c r="O1803" s="395">
        <f t="shared" ca="1" si="2636"/>
        <v>0</v>
      </c>
      <c r="P1803" s="395">
        <f t="shared" ca="1" si="2637"/>
        <v>0</v>
      </c>
      <c r="Q1803" s="395">
        <f t="shared" ca="1" si="2638"/>
        <v>0</v>
      </c>
      <c r="R1803" s="395">
        <f t="shared" ca="1" si="2639"/>
        <v>0</v>
      </c>
      <c r="S1803" s="395">
        <f t="shared" ca="1" si="2640"/>
        <v>0</v>
      </c>
      <c r="T1803" s="395">
        <f t="shared" ca="1" si="2641"/>
        <v>0</v>
      </c>
      <c r="U1803" s="395">
        <f t="shared" ca="1" si="2642"/>
        <v>0</v>
      </c>
      <c r="V1803" s="395">
        <f t="shared" ca="1" si="2643"/>
        <v>0</v>
      </c>
      <c r="W1803" s="395">
        <f t="shared" ca="1" si="2644"/>
        <v>0</v>
      </c>
      <c r="X1803" s="334"/>
      <c r="Y1803" s="249"/>
      <c r="Z1803" s="249"/>
      <c r="AA1803" s="249"/>
      <c r="AB1803" s="249"/>
    </row>
    <row r="1804" spans="1:28" hidden="1" outlineLevel="1">
      <c r="A1804" s="331">
        <v>3</v>
      </c>
      <c r="B1804" s="309" t="str">
        <f t="shared" ca="1" si="2645"/>
        <v>Depreciated Net Capex 2015</v>
      </c>
      <c r="C1804" s="398"/>
      <c r="D1804" s="398"/>
      <c r="E1804" s="399"/>
      <c r="F1804" s="400">
        <f ca="1">($F1796*((1+F$11)^0.5)/F$10)</f>
        <v>0</v>
      </c>
      <c r="G1804" s="395">
        <f ca="1">IF(F1828="n/a",F1804,IFERROR(IF((OFFSET($C1804,0,$A1804))&lt;0,
MIN(0,F1804-(OFFSET($C1804,0,$A1804)/(OFFSET($C1799,-$A1803,$A1804)))),
MAX(0,F1804-(OFFSET($C1804,0,$A1804)/(OFFSET($C1799,-$A1803,$A1804))))),0))</f>
        <v>0</v>
      </c>
      <c r="H1804" s="395">
        <f t="shared" ca="1" si="2629"/>
        <v>0</v>
      </c>
      <c r="I1804" s="395">
        <f t="shared" ca="1" si="2630"/>
        <v>0</v>
      </c>
      <c r="J1804" s="395">
        <f t="shared" ca="1" si="2631"/>
        <v>0</v>
      </c>
      <c r="K1804" s="395">
        <f t="shared" ca="1" si="2632"/>
        <v>0</v>
      </c>
      <c r="L1804" s="395">
        <f t="shared" ca="1" si="2633"/>
        <v>0</v>
      </c>
      <c r="M1804" s="395">
        <f t="shared" ca="1" si="2634"/>
        <v>0</v>
      </c>
      <c r="N1804" s="395">
        <f t="shared" ca="1" si="2635"/>
        <v>0</v>
      </c>
      <c r="O1804" s="395">
        <f t="shared" ca="1" si="2636"/>
        <v>0</v>
      </c>
      <c r="P1804" s="395">
        <f t="shared" ca="1" si="2637"/>
        <v>0</v>
      </c>
      <c r="Q1804" s="395">
        <f t="shared" ca="1" si="2638"/>
        <v>0</v>
      </c>
      <c r="R1804" s="395">
        <f t="shared" ca="1" si="2639"/>
        <v>0</v>
      </c>
      <c r="S1804" s="395">
        <f t="shared" ca="1" si="2640"/>
        <v>0</v>
      </c>
      <c r="T1804" s="395">
        <f t="shared" ca="1" si="2641"/>
        <v>0</v>
      </c>
      <c r="U1804" s="395">
        <f t="shared" ca="1" si="2642"/>
        <v>0</v>
      </c>
      <c r="V1804" s="395">
        <f t="shared" ca="1" si="2643"/>
        <v>0</v>
      </c>
      <c r="W1804" s="395">
        <f t="shared" ca="1" si="2644"/>
        <v>0</v>
      </c>
      <c r="X1804" s="334"/>
      <c r="Y1804" s="334"/>
      <c r="Z1804" s="249"/>
      <c r="AA1804" s="249"/>
      <c r="AB1804" s="249"/>
    </row>
    <row r="1805" spans="1:28" hidden="1" outlineLevel="1">
      <c r="A1805" s="331">
        <v>4</v>
      </c>
      <c r="B1805" s="309" t="str">
        <f t="shared" ca="1" si="2645"/>
        <v>Depreciated Net Capex 2016</v>
      </c>
      <c r="C1805" s="398"/>
      <c r="D1805" s="398"/>
      <c r="E1805" s="398"/>
      <c r="F1805" s="399"/>
      <c r="G1805" s="400">
        <f ca="1">($G1796*((1+G$11)^0.5)/G$10)</f>
        <v>0</v>
      </c>
      <c r="H1805" s="395">
        <f ca="1">IF(G1829="n/a",G1805,IFERROR(IF((OFFSET($C1805,0,$A1805))&lt;0,
MIN(0,G1805-(OFFSET($C1805,0,$A1805)/(OFFSET($C1800,-$A1804,$A1805)))),
MAX(0,G1805-(OFFSET($C1805,0,$A1805)/(OFFSET($C1800,-$A1804,$A1805))))),0))</f>
        <v>0</v>
      </c>
      <c r="I1805" s="395">
        <f t="shared" ca="1" si="2630"/>
        <v>0</v>
      </c>
      <c r="J1805" s="395">
        <f t="shared" ca="1" si="2631"/>
        <v>0</v>
      </c>
      <c r="K1805" s="395">
        <f t="shared" ca="1" si="2632"/>
        <v>0</v>
      </c>
      <c r="L1805" s="395">
        <f t="shared" ca="1" si="2633"/>
        <v>0</v>
      </c>
      <c r="M1805" s="395">
        <f t="shared" ca="1" si="2634"/>
        <v>0</v>
      </c>
      <c r="N1805" s="395">
        <f t="shared" ca="1" si="2635"/>
        <v>0</v>
      </c>
      <c r="O1805" s="395">
        <f t="shared" ca="1" si="2636"/>
        <v>0</v>
      </c>
      <c r="P1805" s="395">
        <f t="shared" ca="1" si="2637"/>
        <v>0</v>
      </c>
      <c r="Q1805" s="395">
        <f t="shared" ca="1" si="2638"/>
        <v>0</v>
      </c>
      <c r="R1805" s="395">
        <f t="shared" ca="1" si="2639"/>
        <v>0</v>
      </c>
      <c r="S1805" s="395">
        <f t="shared" ca="1" si="2640"/>
        <v>0</v>
      </c>
      <c r="T1805" s="395">
        <f t="shared" ca="1" si="2641"/>
        <v>0</v>
      </c>
      <c r="U1805" s="395">
        <f t="shared" ca="1" si="2642"/>
        <v>0</v>
      </c>
      <c r="V1805" s="395">
        <f t="shared" ca="1" si="2643"/>
        <v>0</v>
      </c>
      <c r="W1805" s="395">
        <f t="shared" ca="1" si="2644"/>
        <v>0</v>
      </c>
      <c r="X1805" s="334"/>
      <c r="Y1805" s="334"/>
      <c r="Z1805" s="334"/>
      <c r="AA1805" s="249"/>
      <c r="AB1805" s="249"/>
    </row>
    <row r="1806" spans="1:28" hidden="1" outlineLevel="1">
      <c r="A1806" s="331">
        <v>5</v>
      </c>
      <c r="B1806" s="309" t="str">
        <f t="shared" ca="1" si="2645"/>
        <v>Depreciated Net Capex 2017</v>
      </c>
      <c r="C1806" s="398"/>
      <c r="D1806" s="398"/>
      <c r="E1806" s="398"/>
      <c r="F1806" s="398"/>
      <c r="G1806" s="399"/>
      <c r="H1806" s="400">
        <f ca="1">(H1796*((1+H$11)^0.5)/H$10)</f>
        <v>0</v>
      </c>
      <c r="I1806" s="395">
        <f ca="1">IF(H1830="n/a",H1806,IFERROR(IF((OFFSET($C1806,0,$A1806))&lt;0,
MIN(0,H1806-(OFFSET($C1806,0,$A1806)/(OFFSET($C1801,-$A1805,$A1806)))),
MAX(0,H1806-(OFFSET($C1806,0,$A1806)/(OFFSET($C1801,-$A1805,$A1806))))),0))</f>
        <v>0</v>
      </c>
      <c r="J1806" s="395">
        <f t="shared" ca="1" si="2631"/>
        <v>0</v>
      </c>
      <c r="K1806" s="395">
        <f t="shared" ca="1" si="2632"/>
        <v>0</v>
      </c>
      <c r="L1806" s="395">
        <f t="shared" ca="1" si="2633"/>
        <v>0</v>
      </c>
      <c r="M1806" s="395">
        <f t="shared" ca="1" si="2634"/>
        <v>0</v>
      </c>
      <c r="N1806" s="395">
        <f t="shared" ca="1" si="2635"/>
        <v>0</v>
      </c>
      <c r="O1806" s="395">
        <f t="shared" ca="1" si="2636"/>
        <v>0</v>
      </c>
      <c r="P1806" s="395">
        <f t="shared" ca="1" si="2637"/>
        <v>0</v>
      </c>
      <c r="Q1806" s="395">
        <f t="shared" ca="1" si="2638"/>
        <v>0</v>
      </c>
      <c r="R1806" s="395">
        <f t="shared" ca="1" si="2639"/>
        <v>0</v>
      </c>
      <c r="S1806" s="395">
        <f t="shared" ca="1" si="2640"/>
        <v>0</v>
      </c>
      <c r="T1806" s="395">
        <f t="shared" ca="1" si="2641"/>
        <v>0</v>
      </c>
      <c r="U1806" s="395">
        <f t="shared" ca="1" si="2642"/>
        <v>0</v>
      </c>
      <c r="V1806" s="395">
        <f t="shared" ca="1" si="2643"/>
        <v>0</v>
      </c>
      <c r="W1806" s="395">
        <f t="shared" ca="1" si="2644"/>
        <v>0</v>
      </c>
      <c r="X1806" s="334"/>
      <c r="Y1806" s="334"/>
      <c r="Z1806" s="334"/>
      <c r="AA1806" s="249"/>
      <c r="AB1806" s="249"/>
    </row>
    <row r="1807" spans="1:28" hidden="1" outlineLevel="1">
      <c r="A1807" s="331">
        <v>6</v>
      </c>
      <c r="B1807" s="309" t="str">
        <f t="shared" ca="1" si="2645"/>
        <v>Depreciated Net Capex 2018</v>
      </c>
      <c r="C1807" s="398"/>
      <c r="D1807" s="398"/>
      <c r="E1807" s="398"/>
      <c r="F1807" s="398"/>
      <c r="G1807" s="398"/>
      <c r="H1807" s="399"/>
      <c r="I1807" s="400">
        <f ca="1">(I1796*((1+I$11)^0.5)/I$10)</f>
        <v>0</v>
      </c>
      <c r="J1807" s="395">
        <f ca="1">IF(I1831="n/a",I1807,IFERROR(IF((OFFSET($C1807,0,$A1807))&lt;0,
MIN(0,I1807-(OFFSET($C1807,0,$A1807)/(OFFSET($C1802,-$A1806,$A1807)))),
MAX(0,I1807-(OFFSET($C1807,0,$A1807)/(OFFSET($C1802,-$A1806,$A1807))))),0))</f>
        <v>0</v>
      </c>
      <c r="K1807" s="395">
        <f t="shared" ca="1" si="2632"/>
        <v>0</v>
      </c>
      <c r="L1807" s="395">
        <f t="shared" ca="1" si="2633"/>
        <v>0</v>
      </c>
      <c r="M1807" s="395">
        <f t="shared" ca="1" si="2634"/>
        <v>0</v>
      </c>
      <c r="N1807" s="395">
        <f t="shared" ca="1" si="2635"/>
        <v>0</v>
      </c>
      <c r="O1807" s="395">
        <f t="shared" ca="1" si="2636"/>
        <v>0</v>
      </c>
      <c r="P1807" s="395">
        <f t="shared" ca="1" si="2637"/>
        <v>0</v>
      </c>
      <c r="Q1807" s="395">
        <f t="shared" ca="1" si="2638"/>
        <v>0</v>
      </c>
      <c r="R1807" s="395">
        <f t="shared" ca="1" si="2639"/>
        <v>0</v>
      </c>
      <c r="S1807" s="395">
        <f t="shared" ca="1" si="2640"/>
        <v>0</v>
      </c>
      <c r="T1807" s="395">
        <f t="shared" ca="1" si="2641"/>
        <v>0</v>
      </c>
      <c r="U1807" s="395">
        <f t="shared" ca="1" si="2642"/>
        <v>0</v>
      </c>
      <c r="V1807" s="395">
        <f t="shared" ca="1" si="2643"/>
        <v>0</v>
      </c>
      <c r="W1807" s="395">
        <f t="shared" ca="1" si="2644"/>
        <v>0</v>
      </c>
      <c r="X1807" s="334"/>
      <c r="Y1807" s="334"/>
      <c r="Z1807" s="334"/>
      <c r="AA1807" s="249"/>
      <c r="AB1807" s="249"/>
    </row>
    <row r="1808" spans="1:28" hidden="1" outlineLevel="1">
      <c r="A1808" s="331">
        <v>7</v>
      </c>
      <c r="B1808" s="309" t="str">
        <f t="shared" ca="1" si="2645"/>
        <v>Depreciated Net Capex 2019</v>
      </c>
      <c r="C1808" s="398"/>
      <c r="D1808" s="398"/>
      <c r="E1808" s="398"/>
      <c r="F1808" s="398"/>
      <c r="G1808" s="398"/>
      <c r="H1808" s="398"/>
      <c r="I1808" s="399"/>
      <c r="J1808" s="400">
        <f ca="1">(J1796*((1+J$11)^0.5)/J$10)</f>
        <v>0</v>
      </c>
      <c r="K1808" s="395">
        <f ca="1">IF(J1832="n/a",J1808,IFERROR(IF((OFFSET($C1808,0,$A1808))&lt;0,
MIN(0,J1808-(OFFSET($C1808,0,$A1808)/(OFFSET($C1803,-$A1807,$A1808)))),
MAX(0,J1808-(OFFSET($C1808,0,$A1808)/(OFFSET($C1803,-$A1807,$A1808))))),0))</f>
        <v>0</v>
      </c>
      <c r="L1808" s="395">
        <f t="shared" ca="1" si="2633"/>
        <v>0</v>
      </c>
      <c r="M1808" s="395">
        <f t="shared" ca="1" si="2634"/>
        <v>0</v>
      </c>
      <c r="N1808" s="395">
        <f t="shared" ca="1" si="2635"/>
        <v>0</v>
      </c>
      <c r="O1808" s="395">
        <f t="shared" ca="1" si="2636"/>
        <v>0</v>
      </c>
      <c r="P1808" s="395">
        <f t="shared" ca="1" si="2637"/>
        <v>0</v>
      </c>
      <c r="Q1808" s="395">
        <f t="shared" ca="1" si="2638"/>
        <v>0</v>
      </c>
      <c r="R1808" s="395">
        <f t="shared" ca="1" si="2639"/>
        <v>0</v>
      </c>
      <c r="S1808" s="395">
        <f t="shared" ca="1" si="2640"/>
        <v>0</v>
      </c>
      <c r="T1808" s="395">
        <f t="shared" ca="1" si="2641"/>
        <v>0</v>
      </c>
      <c r="U1808" s="395">
        <f t="shared" ca="1" si="2642"/>
        <v>0</v>
      </c>
      <c r="V1808" s="395">
        <f t="shared" ca="1" si="2643"/>
        <v>0</v>
      </c>
      <c r="W1808" s="395">
        <f t="shared" ca="1" si="2644"/>
        <v>0</v>
      </c>
      <c r="X1808" s="334"/>
      <c r="Y1808" s="334"/>
      <c r="Z1808" s="334"/>
      <c r="AA1808" s="249"/>
      <c r="AB1808" s="249"/>
    </row>
    <row r="1809" spans="1:28" hidden="1" outlineLevel="1">
      <c r="A1809" s="331">
        <v>8</v>
      </c>
      <c r="B1809" s="309" t="str">
        <f t="shared" ca="1" si="2645"/>
        <v>Depreciated Net Capex 2020</v>
      </c>
      <c r="C1809" s="398"/>
      <c r="D1809" s="398"/>
      <c r="E1809" s="398"/>
      <c r="F1809" s="398"/>
      <c r="G1809" s="398"/>
      <c r="H1809" s="398"/>
      <c r="I1809" s="398"/>
      <c r="J1809" s="399"/>
      <c r="K1809" s="400">
        <f ca="1">(K1796*((1+K$11)^0.5)/K$10)</f>
        <v>0</v>
      </c>
      <c r="L1809" s="395">
        <f ca="1">IF(K1833="n/a",K1809,IFERROR(IF((OFFSET($C1809,0,$A1809))&lt;0,
MIN(0,K1809-(OFFSET($C1809,0,$A1809)/(OFFSET($C1804,-$A1808,$A1809)))),
MAX(0,K1809-(OFFSET($C1809,0,$A1809)/(OFFSET($C1804,-$A1808,$A1809))))),0))</f>
        <v>0</v>
      </c>
      <c r="M1809" s="395">
        <f t="shared" ca="1" si="2634"/>
        <v>0</v>
      </c>
      <c r="N1809" s="395">
        <f t="shared" ca="1" si="2635"/>
        <v>0</v>
      </c>
      <c r="O1809" s="395">
        <f t="shared" ca="1" si="2636"/>
        <v>0</v>
      </c>
      <c r="P1809" s="395">
        <f t="shared" ca="1" si="2637"/>
        <v>0</v>
      </c>
      <c r="Q1809" s="395">
        <f t="shared" ca="1" si="2638"/>
        <v>0</v>
      </c>
      <c r="R1809" s="395">
        <f t="shared" ca="1" si="2639"/>
        <v>0</v>
      </c>
      <c r="S1809" s="395">
        <f t="shared" ca="1" si="2640"/>
        <v>0</v>
      </c>
      <c r="T1809" s="395">
        <f t="shared" ca="1" si="2641"/>
        <v>0</v>
      </c>
      <c r="U1809" s="395">
        <f t="shared" ca="1" si="2642"/>
        <v>0</v>
      </c>
      <c r="V1809" s="395">
        <f t="shared" ca="1" si="2643"/>
        <v>0</v>
      </c>
      <c r="W1809" s="395">
        <f t="shared" ca="1" si="2644"/>
        <v>0</v>
      </c>
      <c r="X1809" s="334"/>
      <c r="Y1809" s="334"/>
      <c r="Z1809" s="334"/>
      <c r="AA1809" s="249"/>
      <c r="AB1809" s="249"/>
    </row>
    <row r="1810" spans="1:28" hidden="1" outlineLevel="1">
      <c r="A1810" s="331">
        <v>9</v>
      </c>
      <c r="B1810" s="309" t="str">
        <f t="shared" ca="1" si="2645"/>
        <v>Depreciated Net Capex 2021</v>
      </c>
      <c r="C1810" s="398"/>
      <c r="D1810" s="398"/>
      <c r="E1810" s="398"/>
      <c r="F1810" s="398"/>
      <c r="G1810" s="398"/>
      <c r="H1810" s="398"/>
      <c r="I1810" s="398"/>
      <c r="J1810" s="398"/>
      <c r="K1810" s="399"/>
      <c r="L1810" s="400">
        <f ca="1">(L1796*((1+L$11)^0.5)/L$10)</f>
        <v>0</v>
      </c>
      <c r="M1810" s="395">
        <f ca="1">IF(L1834="n/a",L1810,IFERROR(IF((OFFSET($C1810,0,$A1810))&lt;0,
MIN(0,L1810-(OFFSET($C1810,0,$A1810)/(OFFSET($C1805,-$A1809,$A1810)))),
MAX(0,L1810-(OFFSET($C1810,0,$A1810)/(OFFSET($C1805,-$A1809,$A1810))))),0))</f>
        <v>0</v>
      </c>
      <c r="N1810" s="395">
        <f t="shared" ca="1" si="2635"/>
        <v>0</v>
      </c>
      <c r="O1810" s="395">
        <f t="shared" ca="1" si="2636"/>
        <v>0</v>
      </c>
      <c r="P1810" s="395">
        <f t="shared" ca="1" si="2637"/>
        <v>0</v>
      </c>
      <c r="Q1810" s="395">
        <f t="shared" ca="1" si="2638"/>
        <v>0</v>
      </c>
      <c r="R1810" s="395">
        <f t="shared" ca="1" si="2639"/>
        <v>0</v>
      </c>
      <c r="S1810" s="395">
        <f t="shared" ca="1" si="2640"/>
        <v>0</v>
      </c>
      <c r="T1810" s="395">
        <f t="shared" ca="1" si="2641"/>
        <v>0</v>
      </c>
      <c r="U1810" s="395">
        <f t="shared" ca="1" si="2642"/>
        <v>0</v>
      </c>
      <c r="V1810" s="395">
        <f t="shared" ca="1" si="2643"/>
        <v>0</v>
      </c>
      <c r="W1810" s="395">
        <f t="shared" ca="1" si="2644"/>
        <v>0</v>
      </c>
      <c r="X1810" s="334"/>
      <c r="Y1810" s="334"/>
      <c r="Z1810" s="334"/>
      <c r="AA1810" s="249"/>
      <c r="AB1810" s="249"/>
    </row>
    <row r="1811" spans="1:28" hidden="1" outlineLevel="1">
      <c r="A1811" s="331">
        <v>10</v>
      </c>
      <c r="B1811" s="309" t="str">
        <f t="shared" ca="1" si="2645"/>
        <v>Depreciated Net Capex 2022</v>
      </c>
      <c r="C1811" s="398"/>
      <c r="D1811" s="398"/>
      <c r="E1811" s="398"/>
      <c r="F1811" s="398"/>
      <c r="G1811" s="398"/>
      <c r="H1811" s="398"/>
      <c r="I1811" s="398"/>
      <c r="J1811" s="398"/>
      <c r="K1811" s="398"/>
      <c r="L1811" s="399"/>
      <c r="M1811" s="400">
        <f ca="1">(M1796*((1+M$11)^0.5)/M$10)</f>
        <v>0</v>
      </c>
      <c r="N1811" s="395">
        <f ca="1">IF(M1835="n/a",M1811,IFERROR(IF((OFFSET($C1811,0,$A1811))&lt;0,
MIN(0,M1811-(OFFSET($C1811,0,$A1811)/(OFFSET($C1806,-$A1810,$A1811)))),
MAX(0,M1811-(OFFSET($C1811,0,$A1811)/(OFFSET($C1806,-$A1810,$A1811))))),0))</f>
        <v>0</v>
      </c>
      <c r="O1811" s="395">
        <f t="shared" ca="1" si="2636"/>
        <v>0</v>
      </c>
      <c r="P1811" s="395">
        <f t="shared" ca="1" si="2637"/>
        <v>0</v>
      </c>
      <c r="Q1811" s="395">
        <f t="shared" ca="1" si="2638"/>
        <v>0</v>
      </c>
      <c r="R1811" s="395">
        <f t="shared" ca="1" si="2639"/>
        <v>0</v>
      </c>
      <c r="S1811" s="395">
        <f t="shared" ca="1" si="2640"/>
        <v>0</v>
      </c>
      <c r="T1811" s="395">
        <f t="shared" ca="1" si="2641"/>
        <v>0</v>
      </c>
      <c r="U1811" s="395">
        <f t="shared" ca="1" si="2642"/>
        <v>0</v>
      </c>
      <c r="V1811" s="395">
        <f t="shared" ca="1" si="2643"/>
        <v>0</v>
      </c>
      <c r="W1811" s="395">
        <f t="shared" ca="1" si="2644"/>
        <v>0</v>
      </c>
      <c r="X1811" s="334"/>
      <c r="Y1811" s="334"/>
      <c r="Z1811" s="334"/>
      <c r="AA1811" s="249"/>
      <c r="AB1811" s="249"/>
    </row>
    <row r="1812" spans="1:28" hidden="1" outlineLevel="1">
      <c r="A1812" s="331">
        <v>11</v>
      </c>
      <c r="B1812" s="309" t="str">
        <f t="shared" ca="1" si="2645"/>
        <v>Depreciated Net Capex 2023</v>
      </c>
      <c r="C1812" s="398"/>
      <c r="D1812" s="398"/>
      <c r="E1812" s="398"/>
      <c r="F1812" s="398"/>
      <c r="G1812" s="398"/>
      <c r="H1812" s="398"/>
      <c r="I1812" s="398"/>
      <c r="J1812" s="398"/>
      <c r="K1812" s="398"/>
      <c r="L1812" s="398"/>
      <c r="M1812" s="399"/>
      <c r="N1812" s="400">
        <f>(N1796*((1+N$11)^0.5)/N$10)</f>
        <v>0</v>
      </c>
      <c r="O1812" s="395">
        <f ca="1">IF(N1836="n/a",N1812,IFERROR(IF((OFFSET($C1812,0,$A1812))&lt;0,
MIN(0,N1812-(OFFSET($C1812,0,$A1812)/(OFFSET($C1807,-$A1811,$A1812)))),
MAX(0,N1812-(OFFSET($C1812,0,$A1812)/(OFFSET($C1807,-$A1811,$A1812))))),0))</f>
        <v>0</v>
      </c>
      <c r="P1812" s="395">
        <f t="shared" ca="1" si="2637"/>
        <v>0</v>
      </c>
      <c r="Q1812" s="395">
        <f t="shared" ca="1" si="2638"/>
        <v>0</v>
      </c>
      <c r="R1812" s="395">
        <f t="shared" ca="1" si="2639"/>
        <v>0</v>
      </c>
      <c r="S1812" s="395">
        <f t="shared" ca="1" si="2640"/>
        <v>0</v>
      </c>
      <c r="T1812" s="395">
        <f t="shared" ca="1" si="2641"/>
        <v>0</v>
      </c>
      <c r="U1812" s="395">
        <f t="shared" ca="1" si="2642"/>
        <v>0</v>
      </c>
      <c r="V1812" s="395">
        <f t="shared" ca="1" si="2643"/>
        <v>0</v>
      </c>
      <c r="W1812" s="395">
        <f t="shared" ca="1" si="2644"/>
        <v>0</v>
      </c>
      <c r="X1812" s="334"/>
      <c r="Y1812" s="334"/>
      <c r="Z1812" s="334"/>
      <c r="AA1812" s="249"/>
      <c r="AB1812" s="249"/>
    </row>
    <row r="1813" spans="1:28" hidden="1" outlineLevel="1">
      <c r="A1813" s="331">
        <v>12</v>
      </c>
      <c r="B1813" s="309" t="str">
        <f t="shared" ca="1" si="2645"/>
        <v>Depreciated Net Capex 2024</v>
      </c>
      <c r="C1813" s="398"/>
      <c r="D1813" s="398"/>
      <c r="E1813" s="398"/>
      <c r="F1813" s="398"/>
      <c r="G1813" s="398"/>
      <c r="H1813" s="398"/>
      <c r="I1813" s="398"/>
      <c r="J1813" s="398"/>
      <c r="K1813" s="398"/>
      <c r="L1813" s="398"/>
      <c r="M1813" s="398"/>
      <c r="N1813" s="399"/>
      <c r="O1813" s="400">
        <f>(O1796*((1+O$11)^0.5)/O$10)</f>
        <v>0</v>
      </c>
      <c r="P1813" s="395">
        <f ca="1">IF(O1837="n/a",O1813,IFERROR(IF((OFFSET($C1813,0,$A1813))&lt;0,
MIN(0,O1813-(OFFSET($C1813,0,$A1813)/(OFFSET($C1808,-$A1812,$A1813)))),
MAX(0,O1813-(OFFSET($C1813,0,$A1813)/(OFFSET($C1808,-$A1812,$A1813))))),0))</f>
        <v>0</v>
      </c>
      <c r="Q1813" s="395">
        <f t="shared" ca="1" si="2638"/>
        <v>0</v>
      </c>
      <c r="R1813" s="395">
        <f t="shared" ca="1" si="2639"/>
        <v>0</v>
      </c>
      <c r="S1813" s="395">
        <f t="shared" ca="1" si="2640"/>
        <v>0</v>
      </c>
      <c r="T1813" s="395">
        <f t="shared" ca="1" si="2641"/>
        <v>0</v>
      </c>
      <c r="U1813" s="395">
        <f t="shared" ca="1" si="2642"/>
        <v>0</v>
      </c>
      <c r="V1813" s="395">
        <f t="shared" ca="1" si="2643"/>
        <v>0</v>
      </c>
      <c r="W1813" s="395">
        <f t="shared" ca="1" si="2644"/>
        <v>0</v>
      </c>
      <c r="X1813" s="334"/>
      <c r="Y1813" s="334"/>
      <c r="Z1813" s="334"/>
      <c r="AA1813" s="249"/>
      <c r="AB1813" s="249"/>
    </row>
    <row r="1814" spans="1:28" hidden="1" outlineLevel="1">
      <c r="A1814" s="331">
        <v>13</v>
      </c>
      <c r="B1814" s="309" t="str">
        <f t="shared" ca="1" si="2645"/>
        <v>Depreciated Net Capex 2025</v>
      </c>
      <c r="C1814" s="398"/>
      <c r="D1814" s="398"/>
      <c r="E1814" s="398"/>
      <c r="F1814" s="398"/>
      <c r="G1814" s="398"/>
      <c r="H1814" s="398"/>
      <c r="I1814" s="398"/>
      <c r="J1814" s="398"/>
      <c r="K1814" s="398"/>
      <c r="L1814" s="398"/>
      <c r="M1814" s="398"/>
      <c r="N1814" s="398"/>
      <c r="O1814" s="399"/>
      <c r="P1814" s="400">
        <f>(P1796*((1+P$11)^0.5)/P$10)</f>
        <v>0</v>
      </c>
      <c r="Q1814" s="395">
        <f ca="1">IF(P1838="n/a",P1814,IFERROR(IF((OFFSET($C1814,0,$A1814))&lt;0,
MIN(0,P1814-(OFFSET($C1814,0,$A1814)/(OFFSET($C1809,-$A1813,$A1814)))),
MAX(0,P1814-(OFFSET($C1814,0,$A1814)/(OFFSET($C1809,-$A1813,$A1814))))),0))</f>
        <v>0</v>
      </c>
      <c r="R1814" s="395">
        <f t="shared" ca="1" si="2639"/>
        <v>0</v>
      </c>
      <c r="S1814" s="395">
        <f t="shared" ca="1" si="2640"/>
        <v>0</v>
      </c>
      <c r="T1814" s="395">
        <f t="shared" ca="1" si="2641"/>
        <v>0</v>
      </c>
      <c r="U1814" s="395">
        <f t="shared" ca="1" si="2642"/>
        <v>0</v>
      </c>
      <c r="V1814" s="395">
        <f t="shared" ca="1" si="2643"/>
        <v>0</v>
      </c>
      <c r="W1814" s="395">
        <f t="shared" ca="1" si="2644"/>
        <v>0</v>
      </c>
      <c r="X1814" s="334"/>
      <c r="Y1814" s="334"/>
      <c r="Z1814" s="334"/>
      <c r="AA1814" s="249"/>
      <c r="AB1814" s="249"/>
    </row>
    <row r="1815" spans="1:28" hidden="1" outlineLevel="1">
      <c r="A1815" s="331">
        <v>14</v>
      </c>
      <c r="B1815" s="309" t="str">
        <f t="shared" ca="1" si="2645"/>
        <v>Depreciated Net Capex 2026</v>
      </c>
      <c r="C1815" s="398"/>
      <c r="D1815" s="398"/>
      <c r="E1815" s="398"/>
      <c r="F1815" s="398"/>
      <c r="G1815" s="398"/>
      <c r="H1815" s="398"/>
      <c r="I1815" s="398"/>
      <c r="J1815" s="398"/>
      <c r="K1815" s="398"/>
      <c r="L1815" s="398"/>
      <c r="M1815" s="398"/>
      <c r="N1815" s="398"/>
      <c r="O1815" s="398"/>
      <c r="P1815" s="399"/>
      <c r="Q1815" s="400">
        <f>(Q1796*((1+Q$11)^0.5)/Q$10)</f>
        <v>0</v>
      </c>
      <c r="R1815" s="395">
        <f ca="1">IF(Q1839="n/a",Q1815,IFERROR(IF((OFFSET($C1815,0,$A1815))&lt;0,
MIN(0,Q1815-(OFFSET($C1815,0,$A1815)/(OFFSET($C1810,-$A1814,$A1815)))),
MAX(0,Q1815-(OFFSET($C1815,0,$A1815)/(OFFSET($C1810,-$A1814,$A1815))))),0))</f>
        <v>0</v>
      </c>
      <c r="S1815" s="395">
        <f t="shared" ca="1" si="2640"/>
        <v>0</v>
      </c>
      <c r="T1815" s="395">
        <f t="shared" ca="1" si="2641"/>
        <v>0</v>
      </c>
      <c r="U1815" s="395">
        <f t="shared" ca="1" si="2642"/>
        <v>0</v>
      </c>
      <c r="V1815" s="395">
        <f t="shared" ca="1" si="2643"/>
        <v>0</v>
      </c>
      <c r="W1815" s="395">
        <f t="shared" ca="1" si="2644"/>
        <v>0</v>
      </c>
      <c r="X1815" s="334"/>
      <c r="Y1815" s="334"/>
      <c r="Z1815" s="334"/>
      <c r="AA1815" s="249"/>
      <c r="AB1815" s="249"/>
    </row>
    <row r="1816" spans="1:28" hidden="1" outlineLevel="1">
      <c r="A1816" s="331">
        <v>15</v>
      </c>
      <c r="B1816" s="309" t="str">
        <f t="shared" ca="1" si="2645"/>
        <v>Depreciated Net Capex 2027</v>
      </c>
      <c r="C1816" s="398"/>
      <c r="D1816" s="398"/>
      <c r="E1816" s="398"/>
      <c r="F1816" s="398"/>
      <c r="G1816" s="398"/>
      <c r="H1816" s="398"/>
      <c r="I1816" s="398"/>
      <c r="J1816" s="398"/>
      <c r="K1816" s="398"/>
      <c r="L1816" s="398"/>
      <c r="M1816" s="398"/>
      <c r="N1816" s="398"/>
      <c r="O1816" s="398"/>
      <c r="P1816" s="398"/>
      <c r="Q1816" s="399"/>
      <c r="R1816" s="400">
        <f>(R1796*((1+R$11)^0.5)/R$10)</f>
        <v>0</v>
      </c>
      <c r="S1816" s="395">
        <f ca="1">IF(R1840="n/a",R1816,IFERROR(IF((OFFSET($C1816,0,$A1816))&lt;0,
MIN(0,R1816-(OFFSET($C1816,0,$A1816)/(OFFSET($C1811,-$A1815,$A1816)))),
MAX(0,R1816-(OFFSET($C1816,0,$A1816)/(OFFSET($C1811,-$A1815,$A1816))))),0))</f>
        <v>0</v>
      </c>
      <c r="T1816" s="395">
        <f t="shared" ca="1" si="2641"/>
        <v>0</v>
      </c>
      <c r="U1816" s="395">
        <f t="shared" ca="1" si="2642"/>
        <v>0</v>
      </c>
      <c r="V1816" s="395">
        <f t="shared" ca="1" si="2643"/>
        <v>0</v>
      </c>
      <c r="W1816" s="395">
        <f t="shared" ca="1" si="2644"/>
        <v>0</v>
      </c>
      <c r="X1816" s="334"/>
      <c r="Y1816" s="334"/>
      <c r="Z1816" s="334"/>
      <c r="AA1816" s="249"/>
      <c r="AB1816" s="249"/>
    </row>
    <row r="1817" spans="1:28" hidden="1" outlineLevel="1">
      <c r="A1817" s="331">
        <v>16</v>
      </c>
      <c r="B1817" s="309" t="str">
        <f t="shared" ca="1" si="2645"/>
        <v>Depreciated Net Capex 2028</v>
      </c>
      <c r="C1817" s="398"/>
      <c r="D1817" s="398"/>
      <c r="E1817" s="398"/>
      <c r="F1817" s="398"/>
      <c r="G1817" s="398"/>
      <c r="H1817" s="398"/>
      <c r="I1817" s="398"/>
      <c r="J1817" s="398"/>
      <c r="K1817" s="398"/>
      <c r="L1817" s="398"/>
      <c r="M1817" s="398"/>
      <c r="N1817" s="398"/>
      <c r="O1817" s="398"/>
      <c r="P1817" s="398"/>
      <c r="Q1817" s="398"/>
      <c r="R1817" s="399"/>
      <c r="S1817" s="400">
        <f>(S1796*((1+S$11)^0.5)/S$10)</f>
        <v>0</v>
      </c>
      <c r="T1817" s="395">
        <f ca="1">IF(S1841="n/a",S1817,IFERROR(IF((OFFSET($C1817,0,$A1817))&lt;0,
MIN(0,S1817-(OFFSET($C1817,0,$A1817)/(OFFSET($C1812,-$A1816,$A1817)))),
MAX(0,S1817-(OFFSET($C1817,0,$A1817)/(OFFSET($C1812,-$A1816,$A1817))))),0))</f>
        <v>0</v>
      </c>
      <c r="U1817" s="395">
        <f t="shared" ca="1" si="2642"/>
        <v>0</v>
      </c>
      <c r="V1817" s="395">
        <f t="shared" ca="1" si="2643"/>
        <v>0</v>
      </c>
      <c r="W1817" s="395">
        <f t="shared" ca="1" si="2644"/>
        <v>0</v>
      </c>
      <c r="X1817" s="334"/>
      <c r="Y1817" s="334"/>
      <c r="Z1817" s="334"/>
      <c r="AA1817" s="249"/>
      <c r="AB1817" s="249"/>
    </row>
    <row r="1818" spans="1:28" hidden="1" outlineLevel="1">
      <c r="A1818" s="331">
        <v>17</v>
      </c>
      <c r="B1818" s="309" t="str">
        <f t="shared" ca="1" si="2645"/>
        <v>Depreciated Net Capex 2029</v>
      </c>
      <c r="C1818" s="398"/>
      <c r="D1818" s="398"/>
      <c r="E1818" s="398"/>
      <c r="F1818" s="398"/>
      <c r="G1818" s="398"/>
      <c r="H1818" s="398"/>
      <c r="I1818" s="398"/>
      <c r="J1818" s="398"/>
      <c r="K1818" s="398"/>
      <c r="L1818" s="398"/>
      <c r="M1818" s="398"/>
      <c r="N1818" s="398"/>
      <c r="O1818" s="398"/>
      <c r="P1818" s="398"/>
      <c r="Q1818" s="398"/>
      <c r="R1818" s="398"/>
      <c r="S1818" s="399"/>
      <c r="T1818" s="400">
        <f>(T1796*((1+T$11)^0.5)/T$10)</f>
        <v>0</v>
      </c>
      <c r="U1818" s="395">
        <f ca="1">IF(T1842="n/a",T1818,IFERROR(IF((OFFSET($C1818,0,$A1818))&lt;0,
MIN(0,T1818-(OFFSET($C1818,0,$A1818)/(OFFSET($C1813,-$A1817,$A1818)))),
MAX(0,T1818-(OFFSET($C1818,0,$A1818)/(OFFSET($C1813,-$A1817,$A1818))))),0))</f>
        <v>0</v>
      </c>
      <c r="V1818" s="395">
        <f t="shared" ca="1" si="2643"/>
        <v>0</v>
      </c>
      <c r="W1818" s="395">
        <f t="shared" ca="1" si="2644"/>
        <v>0</v>
      </c>
      <c r="X1818" s="334"/>
      <c r="Y1818" s="334"/>
      <c r="Z1818" s="334"/>
      <c r="AA1818" s="249"/>
      <c r="AB1818" s="249"/>
    </row>
    <row r="1819" spans="1:28" hidden="1" outlineLevel="1">
      <c r="A1819" s="331">
        <v>18</v>
      </c>
      <c r="B1819" s="309" t="str">
        <f t="shared" ca="1" si="2645"/>
        <v>Depreciated Net Capex 2030</v>
      </c>
      <c r="C1819" s="398"/>
      <c r="D1819" s="398"/>
      <c r="E1819" s="398"/>
      <c r="F1819" s="398"/>
      <c r="G1819" s="398"/>
      <c r="H1819" s="398"/>
      <c r="I1819" s="398"/>
      <c r="J1819" s="398"/>
      <c r="K1819" s="398"/>
      <c r="L1819" s="398"/>
      <c r="M1819" s="398"/>
      <c r="N1819" s="398"/>
      <c r="O1819" s="398"/>
      <c r="P1819" s="398"/>
      <c r="Q1819" s="398"/>
      <c r="R1819" s="398"/>
      <c r="S1819" s="398"/>
      <c r="T1819" s="399"/>
      <c r="U1819" s="400">
        <f>(U1796*((1+U$11)^0.5)/U$10)</f>
        <v>0</v>
      </c>
      <c r="V1819" s="395">
        <f ca="1">IF(U1843="n/a",U1819,IFERROR(IF((OFFSET($C1819,0,$A1819))&lt;0,
MIN(0,U1819-(OFFSET($C1819,0,$A1819)/(OFFSET($C1814,-$A1818,$A1819)))),
MAX(0,U1819-(OFFSET($C1819,0,$A1819)/(OFFSET($C1814,-$A1818,$A1819))))),0))</f>
        <v>0</v>
      </c>
      <c r="W1819" s="395">
        <f t="shared" ca="1" si="2644"/>
        <v>0</v>
      </c>
      <c r="X1819" s="334"/>
      <c r="Y1819" s="334"/>
      <c r="Z1819" s="334"/>
      <c r="AA1819" s="249"/>
      <c r="AB1819" s="249"/>
    </row>
    <row r="1820" spans="1:28" hidden="1" outlineLevel="1">
      <c r="A1820" s="331">
        <v>19</v>
      </c>
      <c r="B1820" s="309" t="str">
        <f t="shared" ca="1" si="2645"/>
        <v>Depreciated Net Capex 2031</v>
      </c>
      <c r="C1820" s="398"/>
      <c r="D1820" s="398"/>
      <c r="E1820" s="398"/>
      <c r="F1820" s="398"/>
      <c r="G1820" s="398"/>
      <c r="H1820" s="398"/>
      <c r="I1820" s="398"/>
      <c r="J1820" s="398"/>
      <c r="K1820" s="398"/>
      <c r="L1820" s="398"/>
      <c r="M1820" s="398"/>
      <c r="N1820" s="398"/>
      <c r="O1820" s="398"/>
      <c r="P1820" s="398"/>
      <c r="Q1820" s="398"/>
      <c r="R1820" s="398"/>
      <c r="S1820" s="398"/>
      <c r="T1820" s="398"/>
      <c r="U1820" s="399"/>
      <c r="V1820" s="400">
        <f>(V1796*((1+V$11)^0.5)/V$10)</f>
        <v>0</v>
      </c>
      <c r="W1820" s="395">
        <f ca="1">IF(V1844="n/a",V1820,IFERROR(IF((OFFSET($C1820,0,$A1820))&lt;0,
MIN(0,V1820-(OFFSET($C1820,0,$A1820)/(OFFSET($C1815,-$A1819,$A1820)))),
MAX(0,V1820-(OFFSET($C1820,0,$A1820)/(OFFSET($C1815,-$A1819,$A1820))))),0))</f>
        <v>0</v>
      </c>
      <c r="X1820" s="334"/>
      <c r="Y1820" s="334"/>
      <c r="Z1820" s="334"/>
      <c r="AA1820" s="249"/>
      <c r="AB1820" s="249"/>
    </row>
    <row r="1821" spans="1:28" hidden="1" outlineLevel="1">
      <c r="A1821" s="331">
        <v>20</v>
      </c>
      <c r="B1821" s="309" t="str">
        <f ca="1">"Depreciated Net Capex "&amp;OFFSET($C$6,0,A1821)</f>
        <v>Depreciated Net Capex 2032</v>
      </c>
      <c r="C1821" s="398"/>
      <c r="D1821" s="398"/>
      <c r="E1821" s="398"/>
      <c r="F1821" s="398"/>
      <c r="G1821" s="398"/>
      <c r="H1821" s="398"/>
      <c r="I1821" s="398"/>
      <c r="J1821" s="398"/>
      <c r="K1821" s="398"/>
      <c r="L1821" s="398"/>
      <c r="M1821" s="398"/>
      <c r="N1821" s="398"/>
      <c r="O1821" s="398"/>
      <c r="P1821" s="398"/>
      <c r="Q1821" s="398"/>
      <c r="R1821" s="398"/>
      <c r="S1821" s="398"/>
      <c r="T1821" s="398"/>
      <c r="U1821" s="398"/>
      <c r="V1821" s="399"/>
      <c r="W1821" s="395">
        <f>(W1796*((1+W$11)^0.5)/W$10)</f>
        <v>0</v>
      </c>
      <c r="X1821" s="249"/>
      <c r="Y1821" s="249"/>
      <c r="Z1821" s="249"/>
      <c r="AA1821" s="249"/>
      <c r="AB1821" s="249"/>
    </row>
    <row r="1822" spans="1:28" hidden="1" outlineLevel="1">
      <c r="A1822" s="249"/>
      <c r="B1822" s="332"/>
      <c r="C1822" s="395"/>
      <c r="D1822" s="395"/>
      <c r="E1822" s="395"/>
      <c r="F1822" s="395"/>
      <c r="G1822" s="395"/>
      <c r="H1822" s="395"/>
      <c r="I1822" s="395"/>
      <c r="J1822" s="395"/>
      <c r="K1822" s="395"/>
      <c r="L1822" s="395"/>
      <c r="M1822" s="395"/>
      <c r="N1822" s="395"/>
      <c r="O1822" s="395"/>
      <c r="P1822" s="395"/>
      <c r="Q1822" s="395"/>
      <c r="R1822" s="395"/>
      <c r="S1822" s="395"/>
      <c r="T1822" s="395"/>
      <c r="U1822" s="395"/>
      <c r="V1822" s="395"/>
      <c r="W1822" s="395"/>
      <c r="X1822" s="249"/>
      <c r="Y1822" s="249"/>
      <c r="Z1822" s="249"/>
      <c r="AA1822" s="249"/>
      <c r="AB1822" s="249"/>
    </row>
    <row r="1823" spans="1:28" hidden="1" outlineLevel="1">
      <c r="A1823" s="249"/>
      <c r="B1823" s="332"/>
      <c r="C1823" s="395"/>
      <c r="D1823" s="395"/>
      <c r="E1823" s="395"/>
      <c r="F1823" s="395"/>
      <c r="G1823" s="395"/>
      <c r="H1823" s="395"/>
      <c r="I1823" s="395"/>
      <c r="J1823" s="395"/>
      <c r="K1823" s="395"/>
      <c r="L1823" s="395"/>
      <c r="M1823" s="395"/>
      <c r="N1823" s="395"/>
      <c r="O1823" s="395"/>
      <c r="P1823" s="395"/>
      <c r="Q1823" s="395"/>
      <c r="R1823" s="395"/>
      <c r="S1823" s="395"/>
      <c r="T1823" s="395"/>
      <c r="U1823" s="395"/>
      <c r="V1823" s="395"/>
      <c r="W1823" s="395"/>
      <c r="X1823" s="249"/>
      <c r="Y1823" s="249"/>
      <c r="Z1823" s="249"/>
      <c r="AA1823" s="249"/>
      <c r="AB1823" s="249"/>
    </row>
    <row r="1824" spans="1:28" hidden="1" outlineLevel="1">
      <c r="A1824" s="249"/>
      <c r="B1824" s="309" t="s">
        <v>298</v>
      </c>
      <c r="C1824" s="395"/>
      <c r="D1824" s="395">
        <f t="shared" ref="D1824" ca="1" si="2646">IF(C1824="n/a","n/a",IF(AND(C1824&lt;1,D1798=0),0,
IF(D1798=0,C1824-1,
IF(C1824&lt;1,D1799,
(((C1824-1)*(C1800-(C1800/(C1824))))+((D1798/D$10)*D1799))/(D1800)))))</f>
        <v>0</v>
      </c>
      <c r="E1824" s="395">
        <f t="shared" ref="E1824" ca="1" si="2647">IF(D1824="n/a","n/a",IF(AND(D1824&lt;1,E1798=0),0,
IF(E1798=0,D1824-1,
IF(D1824&lt;1,E1799,
(((D1824-1)*(D1800-(D1800/(D1824))))+((E1798/E$10)*E1799))/(E1800)))))</f>
        <v>0</v>
      </c>
      <c r="F1824" s="395">
        <f t="shared" ref="F1824" ca="1" si="2648">IF(E1824="n/a","n/a",IF(AND(E1824&lt;1,F1798=0),0,
IF(F1798=0,E1824-1,
IF(E1824&lt;1,F1799,
(((E1824-1)*(E1800-(E1800/(E1824))))+((F1798/F$10)*F1799))/(F1800)))))</f>
        <v>0</v>
      </c>
      <c r="G1824" s="395">
        <f t="shared" ref="G1824" ca="1" si="2649">IF(F1824="n/a","n/a",IF(AND(F1824&lt;1,G1798=0),0,
IF(G1798=0,F1824-1,
IF(F1824&lt;1,G1799,
(((F1824-1)*(F1800-(F1800/(F1824))))+((G1798/G$10)*G1799))/(G1800)))))</f>
        <v>0</v>
      </c>
      <c r="H1824" s="395">
        <f ca="1">IF(G1824="n/a","n/a",IF(AND(G1824&lt;1,H1798=0),0,
IF(H1798=0,G1824-1,
IF(G1824&lt;1,H1799,
(((G1824-1)*(G1800-(G1800/(G1824))))+((H1798/H$10)*H1799))/(H1800)))))</f>
        <v>0</v>
      </c>
      <c r="I1824" s="395">
        <f t="shared" ref="I1824" ca="1" si="2650">IF(H1824="n/a","n/a",IF(AND(H1824&lt;1,I1798=0),0,
IF(I1798=0,H1824-1,
IF(H1824&lt;1,I1799,
(((H1824-1)*(H1800-(H1800/(H1824))))+((I1798/I$10)*I1799))/(I1800)))))</f>
        <v>0</v>
      </c>
      <c r="J1824" s="395">
        <f t="shared" ref="J1824" ca="1" si="2651">IF(I1824="n/a","n/a",IF(AND(I1824&lt;1,J1798=0),0,
IF(J1798=0,I1824-1,
IF(I1824&lt;1,J1799,
(((I1824-1)*(I1800-(I1800/(I1824))))+((J1798/J$10)*J1799))/(J1800)))))</f>
        <v>0</v>
      </c>
      <c r="K1824" s="395">
        <f t="shared" ref="K1824" ca="1" si="2652">IF(J1824="n/a","n/a",IF(AND(J1824&lt;1,K1798=0),0,
IF(K1798=0,J1824-1,
IF(J1824&lt;1,K1799,
(((J1824-1)*(J1800-(J1800/(J1824))))+((K1798/K$10)*K1799))/(K1800)))))</f>
        <v>0</v>
      </c>
      <c r="L1824" s="395">
        <f t="shared" ref="L1824" ca="1" si="2653">IF(K1824="n/a","n/a",IF(AND(K1824&lt;1,L1798=0),0,
IF(L1798=0,K1824-1,
IF(K1824&lt;1,L1799,
(((K1824-1)*(K1800-(K1800/(K1824))))+((L1798/L$10)*L1799))/(L1800)))))</f>
        <v>0</v>
      </c>
      <c r="M1824" s="395">
        <f t="shared" ref="M1824" ca="1" si="2654">IF(L1824="n/a","n/a",IF(AND(L1824&lt;1,M1798=0),0,
IF(M1798=0,L1824-1,
IF(L1824&lt;1,M1799,
(((L1824-1)*(L1800-(L1800/(L1824))))+((M1798/M$10)*M1799))/(M1800)))))</f>
        <v>0</v>
      </c>
      <c r="N1824" s="395">
        <f t="shared" ref="N1824" ca="1" si="2655">IF(M1824="n/a","n/a",IF(AND(M1824&lt;1,N1798=0),0,
IF(N1798=0,M1824-1,
IF(M1824&lt;1,N1799,
(((M1824-1)*(M1800-(M1800/(M1824))))+((N1798/N$10)*N1799))/(N1800)))))</f>
        <v>0</v>
      </c>
      <c r="O1824" s="395">
        <f t="shared" ref="O1824" ca="1" si="2656">IF(N1824="n/a","n/a",IF(AND(N1824&lt;1,O1798=0),0,
IF(O1798=0,N1824-1,
IF(N1824&lt;1,O1799,
(((N1824-1)*(N1800-(N1800/(N1824))))+((O1798/O$10)*O1799))/(O1800)))))</f>
        <v>0</v>
      </c>
      <c r="P1824" s="395">
        <f t="shared" ref="P1824" ca="1" si="2657">IF(O1824="n/a","n/a",IF(AND(O1824&lt;1,P1798=0),0,
IF(P1798=0,O1824-1,
IF(O1824&lt;1,P1799,
(((O1824-1)*(O1800-(O1800/(O1824))))+((P1798/P$10)*P1799))/(P1800)))))</f>
        <v>0</v>
      </c>
      <c r="Q1824" s="395">
        <f t="shared" ref="Q1824" ca="1" si="2658">IF(P1824="n/a","n/a",IF(AND(P1824&lt;1,Q1798=0),0,
IF(Q1798=0,P1824-1,
IF(P1824&lt;1,Q1799,
(((P1824-1)*(P1800-(P1800/(P1824))))+((Q1798/Q$10)*Q1799))/(Q1800)))))</f>
        <v>0</v>
      </c>
      <c r="R1824" s="395">
        <f t="shared" ref="R1824" ca="1" si="2659">IF(Q1824="n/a","n/a",IF(AND(Q1824&lt;1,R1798=0),0,
IF(R1798=0,Q1824-1,
IF(Q1824&lt;1,R1799,
(((Q1824-1)*(Q1800-(Q1800/(Q1824))))+((R1798/R$10)*R1799))/(R1800)))))</f>
        <v>0</v>
      </c>
      <c r="S1824" s="395">
        <f t="shared" ref="S1824" ca="1" si="2660">IF(R1824="n/a","n/a",IF(AND(R1824&lt;1,S1798=0),0,
IF(S1798=0,R1824-1,
IF(R1824&lt;1,S1799,
(((R1824-1)*(R1800-(R1800/(R1824))))+((S1798/S$10)*S1799))/(S1800)))))</f>
        <v>0</v>
      </c>
      <c r="T1824" s="395">
        <f t="shared" ref="T1824" ca="1" si="2661">IF(S1824="n/a","n/a",IF(AND(S1824&lt;1,T1798=0),0,
IF(T1798=0,S1824-1,
IF(S1824&lt;1,T1799,
(((S1824-1)*(S1800-(S1800/(S1824))))+((T1798/T$10)*T1799))/(T1800)))))</f>
        <v>0</v>
      </c>
      <c r="U1824" s="395">
        <f t="shared" ref="U1824" ca="1" si="2662">IF(T1824="n/a","n/a",IF(AND(T1824&lt;1,U1798=0),0,
IF(U1798=0,T1824-1,
IF(T1824&lt;1,U1799,
(((T1824-1)*(T1800-(T1800/(T1824))))+((U1798/U$10)*U1799))/(U1800)))))</f>
        <v>0</v>
      </c>
      <c r="V1824" s="395">
        <f t="shared" ref="V1824" ca="1" si="2663">IF(U1824="n/a","n/a",IF(AND(U1824&lt;1,V1798=0),0,
IF(V1798=0,U1824-1,
IF(U1824&lt;1,V1799,
(((U1824-1)*(U1800-(U1800/(U1824))))+((V1798/V$10)*V1799))/(V1800)))))</f>
        <v>0</v>
      </c>
      <c r="W1824" s="395">
        <f t="shared" ref="W1824" ca="1" si="2664">IF(V1824="n/a","n/a",IF(AND(V1824&lt;1,W1798=0),0,
IF(W1798=0,V1824-1,
IF(V1824&lt;1,W1799,
(((V1824-1)*(V1800-(V1800/(V1824))))+((W1798/W$10)*W1799))/(W1800)))))</f>
        <v>0</v>
      </c>
      <c r="X1824" s="249"/>
      <c r="Y1824" s="249"/>
      <c r="Z1824" s="249"/>
      <c r="AA1824" s="249"/>
      <c r="AB1824" s="249"/>
    </row>
    <row r="1825" spans="1:28" hidden="1" outlineLevel="1">
      <c r="A1825" s="249"/>
      <c r="B1825" s="309" t="s">
        <v>191</v>
      </c>
      <c r="C1825" s="395">
        <f ca="1">C1797</f>
        <v>0</v>
      </c>
      <c r="D1825" s="395">
        <f t="shared" ref="D1825" ca="1" si="2665">IF(C1825="n/a","n/a",MAX(0,C1825-1))</f>
        <v>0</v>
      </c>
      <c r="E1825" s="395">
        <f t="shared" ref="E1825:E1826" ca="1" si="2666">IF(D1825="n/a","n/a",MAX(0,D1825-1))</f>
        <v>0</v>
      </c>
      <c r="F1825" s="395">
        <f t="shared" ref="F1825:F1827" ca="1" si="2667">IF(E1825="n/a","n/a",MAX(0,E1825-1))</f>
        <v>0</v>
      </c>
      <c r="G1825" s="395">
        <f t="shared" ref="G1825:G1828" ca="1" si="2668">IF(F1825="n/a","n/a",MAX(0,F1825-1))</f>
        <v>0</v>
      </c>
      <c r="H1825" s="395">
        <f t="shared" ref="H1825:H1829" ca="1" si="2669">IF(G1825="n/a","n/a",MAX(0,G1825-1))</f>
        <v>0</v>
      </c>
      <c r="I1825" s="395">
        <f t="shared" ref="I1825:I1830" ca="1" si="2670">IF(H1825="n/a","n/a",MAX(0,H1825-1))</f>
        <v>0</v>
      </c>
      <c r="J1825" s="395">
        <f t="shared" ref="J1825:J1831" ca="1" si="2671">IF(I1825="n/a","n/a",MAX(0,I1825-1))</f>
        <v>0</v>
      </c>
      <c r="K1825" s="395">
        <f t="shared" ref="K1825:K1832" ca="1" si="2672">IF(J1825="n/a","n/a",MAX(0,J1825-1))</f>
        <v>0</v>
      </c>
      <c r="L1825" s="395">
        <f t="shared" ref="L1825:L1833" ca="1" si="2673">IF(K1825="n/a","n/a",MAX(0,K1825-1))</f>
        <v>0</v>
      </c>
      <c r="M1825" s="395">
        <f t="shared" ref="M1825:M1834" ca="1" si="2674">IF(L1825="n/a","n/a",MAX(0,L1825-1))</f>
        <v>0</v>
      </c>
      <c r="N1825" s="395">
        <f t="shared" ref="N1825:N1835" ca="1" si="2675">IF(M1825="n/a","n/a",MAX(0,M1825-1))</f>
        <v>0</v>
      </c>
      <c r="O1825" s="395">
        <f t="shared" ref="O1825:O1836" ca="1" si="2676">IF(N1825="n/a","n/a",MAX(0,N1825-1))</f>
        <v>0</v>
      </c>
      <c r="P1825" s="395">
        <f t="shared" ref="P1825:P1837" ca="1" si="2677">IF(O1825="n/a","n/a",MAX(0,O1825-1))</f>
        <v>0</v>
      </c>
      <c r="Q1825" s="395">
        <f t="shared" ref="Q1825:Q1838" ca="1" si="2678">IF(P1825="n/a","n/a",MAX(0,P1825-1))</f>
        <v>0</v>
      </c>
      <c r="R1825" s="395">
        <f t="shared" ref="R1825:R1839" ca="1" si="2679">IF(Q1825="n/a","n/a",MAX(0,Q1825-1))</f>
        <v>0</v>
      </c>
      <c r="S1825" s="395">
        <f t="shared" ref="S1825:S1840" ca="1" si="2680">IF(R1825="n/a","n/a",MAX(0,R1825-1))</f>
        <v>0</v>
      </c>
      <c r="T1825" s="395">
        <f t="shared" ref="T1825:T1841" ca="1" si="2681">IF(S1825="n/a","n/a",MAX(0,S1825-1))</f>
        <v>0</v>
      </c>
      <c r="U1825" s="395">
        <f t="shared" ref="U1825:U1842" ca="1" si="2682">IF(T1825="n/a","n/a",MAX(0,T1825-1))</f>
        <v>0</v>
      </c>
      <c r="V1825" s="395">
        <f t="shared" ref="V1825:V1843" ca="1" si="2683">IF(U1825="n/a","n/a",MAX(0,U1825-1))</f>
        <v>0</v>
      </c>
      <c r="W1825" s="395">
        <f t="shared" ref="W1825:W1843" ca="1" si="2684">IF(V1825="n/a","n/a",MAX(0,V1825-1))</f>
        <v>0</v>
      </c>
      <c r="X1825" s="249"/>
      <c r="Y1825" s="249"/>
      <c r="Z1825" s="249"/>
      <c r="AA1825" s="249"/>
      <c r="AB1825" s="249"/>
    </row>
    <row r="1826" spans="1:28" hidden="1" outlineLevel="1">
      <c r="A1826" s="249"/>
      <c r="B1826" s="309" t="str">
        <f t="shared" ref="B1826:B1845" ca="1" si="2685">"RL Capex "&amp;OFFSET($C$6,0,A1802)</f>
        <v>RL Capex 2013</v>
      </c>
      <c r="C1826" s="396"/>
      <c r="D1826" s="400">
        <f ca="1">D1797</f>
        <v>0</v>
      </c>
      <c r="E1826" s="395">
        <f t="shared" ca="1" si="2666"/>
        <v>0</v>
      </c>
      <c r="F1826" s="395">
        <f t="shared" ca="1" si="2667"/>
        <v>0</v>
      </c>
      <c r="G1826" s="395">
        <f t="shared" ca="1" si="2668"/>
        <v>0</v>
      </c>
      <c r="H1826" s="395">
        <f t="shared" ca="1" si="2669"/>
        <v>0</v>
      </c>
      <c r="I1826" s="395">
        <f t="shared" ca="1" si="2670"/>
        <v>0</v>
      </c>
      <c r="J1826" s="395">
        <f t="shared" ca="1" si="2671"/>
        <v>0</v>
      </c>
      <c r="K1826" s="395">
        <f t="shared" ca="1" si="2672"/>
        <v>0</v>
      </c>
      <c r="L1826" s="395">
        <f t="shared" ca="1" si="2673"/>
        <v>0</v>
      </c>
      <c r="M1826" s="395">
        <f t="shared" ca="1" si="2674"/>
        <v>0</v>
      </c>
      <c r="N1826" s="395">
        <f t="shared" ca="1" si="2675"/>
        <v>0</v>
      </c>
      <c r="O1826" s="395">
        <f t="shared" ca="1" si="2676"/>
        <v>0</v>
      </c>
      <c r="P1826" s="395">
        <f t="shared" ca="1" si="2677"/>
        <v>0</v>
      </c>
      <c r="Q1826" s="395">
        <f t="shared" ca="1" si="2678"/>
        <v>0</v>
      </c>
      <c r="R1826" s="395">
        <f t="shared" ca="1" si="2679"/>
        <v>0</v>
      </c>
      <c r="S1826" s="395">
        <f t="shared" ca="1" si="2680"/>
        <v>0</v>
      </c>
      <c r="T1826" s="395">
        <f t="shared" ca="1" si="2681"/>
        <v>0</v>
      </c>
      <c r="U1826" s="395">
        <f t="shared" ca="1" si="2682"/>
        <v>0</v>
      </c>
      <c r="V1826" s="395">
        <f t="shared" ca="1" si="2683"/>
        <v>0</v>
      </c>
      <c r="W1826" s="395">
        <f t="shared" ca="1" si="2684"/>
        <v>0</v>
      </c>
      <c r="X1826" s="249"/>
      <c r="Y1826" s="249"/>
      <c r="Z1826" s="249"/>
      <c r="AA1826" s="249"/>
      <c r="AB1826" s="249"/>
    </row>
    <row r="1827" spans="1:28" hidden="1" outlineLevel="1">
      <c r="A1827" s="249"/>
      <c r="B1827" s="309" t="str">
        <f t="shared" ca="1" si="2685"/>
        <v>RL Capex 2014</v>
      </c>
      <c r="C1827" s="401"/>
      <c r="D1827" s="396"/>
      <c r="E1827" s="400">
        <f ca="1">E1797</f>
        <v>0</v>
      </c>
      <c r="F1827" s="395">
        <f t="shared" ca="1" si="2667"/>
        <v>0</v>
      </c>
      <c r="G1827" s="395">
        <f t="shared" ca="1" si="2668"/>
        <v>0</v>
      </c>
      <c r="H1827" s="395">
        <f t="shared" ca="1" si="2669"/>
        <v>0</v>
      </c>
      <c r="I1827" s="395">
        <f t="shared" ca="1" si="2670"/>
        <v>0</v>
      </c>
      <c r="J1827" s="395">
        <f t="shared" ca="1" si="2671"/>
        <v>0</v>
      </c>
      <c r="K1827" s="395">
        <f t="shared" ca="1" si="2672"/>
        <v>0</v>
      </c>
      <c r="L1827" s="395">
        <f t="shared" ca="1" si="2673"/>
        <v>0</v>
      </c>
      <c r="M1827" s="395">
        <f t="shared" ca="1" si="2674"/>
        <v>0</v>
      </c>
      <c r="N1827" s="395">
        <f t="shared" ca="1" si="2675"/>
        <v>0</v>
      </c>
      <c r="O1827" s="395">
        <f t="shared" ca="1" si="2676"/>
        <v>0</v>
      </c>
      <c r="P1827" s="395">
        <f t="shared" ca="1" si="2677"/>
        <v>0</v>
      </c>
      <c r="Q1827" s="395">
        <f t="shared" ca="1" si="2678"/>
        <v>0</v>
      </c>
      <c r="R1827" s="395">
        <f t="shared" ca="1" si="2679"/>
        <v>0</v>
      </c>
      <c r="S1827" s="395">
        <f t="shared" ca="1" si="2680"/>
        <v>0</v>
      </c>
      <c r="T1827" s="395">
        <f t="shared" ca="1" si="2681"/>
        <v>0</v>
      </c>
      <c r="U1827" s="395">
        <f t="shared" ca="1" si="2682"/>
        <v>0</v>
      </c>
      <c r="V1827" s="395">
        <f t="shared" ca="1" si="2683"/>
        <v>0</v>
      </c>
      <c r="W1827" s="395">
        <f t="shared" ca="1" si="2684"/>
        <v>0</v>
      </c>
      <c r="X1827" s="249"/>
      <c r="Y1827" s="249"/>
      <c r="Z1827" s="249"/>
      <c r="AA1827" s="249"/>
      <c r="AB1827" s="249"/>
    </row>
    <row r="1828" spans="1:28" hidden="1" outlineLevel="1">
      <c r="A1828" s="249"/>
      <c r="B1828" s="309" t="str">
        <f t="shared" ca="1" si="2685"/>
        <v>RL Capex 2015</v>
      </c>
      <c r="C1828" s="401"/>
      <c r="D1828" s="401"/>
      <c r="E1828" s="396"/>
      <c r="F1828" s="400">
        <f ca="1">F1797</f>
        <v>0</v>
      </c>
      <c r="G1828" s="395">
        <f t="shared" ca="1" si="2668"/>
        <v>0</v>
      </c>
      <c r="H1828" s="395">
        <f t="shared" ca="1" si="2669"/>
        <v>0</v>
      </c>
      <c r="I1828" s="395">
        <f t="shared" ca="1" si="2670"/>
        <v>0</v>
      </c>
      <c r="J1828" s="395">
        <f t="shared" ca="1" si="2671"/>
        <v>0</v>
      </c>
      <c r="K1828" s="395">
        <f t="shared" ca="1" si="2672"/>
        <v>0</v>
      </c>
      <c r="L1828" s="395">
        <f t="shared" ca="1" si="2673"/>
        <v>0</v>
      </c>
      <c r="M1828" s="395">
        <f t="shared" ca="1" si="2674"/>
        <v>0</v>
      </c>
      <c r="N1828" s="395">
        <f t="shared" ca="1" si="2675"/>
        <v>0</v>
      </c>
      <c r="O1828" s="395">
        <f t="shared" ca="1" si="2676"/>
        <v>0</v>
      </c>
      <c r="P1828" s="395">
        <f t="shared" ca="1" si="2677"/>
        <v>0</v>
      </c>
      <c r="Q1828" s="395">
        <f t="shared" ca="1" si="2678"/>
        <v>0</v>
      </c>
      <c r="R1828" s="395">
        <f t="shared" ca="1" si="2679"/>
        <v>0</v>
      </c>
      <c r="S1828" s="395">
        <f t="shared" ca="1" si="2680"/>
        <v>0</v>
      </c>
      <c r="T1828" s="395">
        <f t="shared" ca="1" si="2681"/>
        <v>0</v>
      </c>
      <c r="U1828" s="395">
        <f t="shared" ca="1" si="2682"/>
        <v>0</v>
      </c>
      <c r="V1828" s="395">
        <f t="shared" ca="1" si="2683"/>
        <v>0</v>
      </c>
      <c r="W1828" s="395">
        <f t="shared" ca="1" si="2684"/>
        <v>0</v>
      </c>
      <c r="X1828" s="249"/>
      <c r="Y1828" s="249"/>
      <c r="Z1828" s="249"/>
      <c r="AA1828" s="249"/>
      <c r="AB1828" s="249"/>
    </row>
    <row r="1829" spans="1:28" hidden="1" outlineLevel="1">
      <c r="A1829" s="249"/>
      <c r="B1829" s="309" t="str">
        <f t="shared" ca="1" si="2685"/>
        <v>RL Capex 2016</v>
      </c>
      <c r="C1829" s="401"/>
      <c r="D1829" s="401"/>
      <c r="E1829" s="401"/>
      <c r="F1829" s="396"/>
      <c r="G1829" s="400">
        <f ca="1">G1797</f>
        <v>0</v>
      </c>
      <c r="H1829" s="395">
        <f t="shared" ca="1" si="2669"/>
        <v>0</v>
      </c>
      <c r="I1829" s="395">
        <f t="shared" ca="1" si="2670"/>
        <v>0</v>
      </c>
      <c r="J1829" s="395">
        <f t="shared" ca="1" si="2671"/>
        <v>0</v>
      </c>
      <c r="K1829" s="395">
        <f t="shared" ca="1" si="2672"/>
        <v>0</v>
      </c>
      <c r="L1829" s="395">
        <f t="shared" ca="1" si="2673"/>
        <v>0</v>
      </c>
      <c r="M1829" s="395">
        <f t="shared" ca="1" si="2674"/>
        <v>0</v>
      </c>
      <c r="N1829" s="395">
        <f t="shared" ca="1" si="2675"/>
        <v>0</v>
      </c>
      <c r="O1829" s="395">
        <f t="shared" ca="1" si="2676"/>
        <v>0</v>
      </c>
      <c r="P1829" s="395">
        <f t="shared" ca="1" si="2677"/>
        <v>0</v>
      </c>
      <c r="Q1829" s="395">
        <f t="shared" ca="1" si="2678"/>
        <v>0</v>
      </c>
      <c r="R1829" s="395">
        <f t="shared" ca="1" si="2679"/>
        <v>0</v>
      </c>
      <c r="S1829" s="395">
        <f t="shared" ca="1" si="2680"/>
        <v>0</v>
      </c>
      <c r="T1829" s="395">
        <f t="shared" ca="1" si="2681"/>
        <v>0</v>
      </c>
      <c r="U1829" s="395">
        <f t="shared" ca="1" si="2682"/>
        <v>0</v>
      </c>
      <c r="V1829" s="395">
        <f t="shared" ca="1" si="2683"/>
        <v>0</v>
      </c>
      <c r="W1829" s="395">
        <f t="shared" ca="1" si="2684"/>
        <v>0</v>
      </c>
      <c r="X1829" s="249"/>
      <c r="Y1829" s="249"/>
      <c r="Z1829" s="249"/>
      <c r="AA1829" s="249"/>
      <c r="AB1829" s="249"/>
    </row>
    <row r="1830" spans="1:28" hidden="1" outlineLevel="1">
      <c r="A1830" s="249"/>
      <c r="B1830" s="309" t="str">
        <f t="shared" ca="1" si="2685"/>
        <v>RL Capex 2017</v>
      </c>
      <c r="C1830" s="401"/>
      <c r="D1830" s="401"/>
      <c r="E1830" s="401"/>
      <c r="F1830" s="401"/>
      <c r="G1830" s="396"/>
      <c r="H1830" s="400">
        <f ca="1">H1797</f>
        <v>0</v>
      </c>
      <c r="I1830" s="395">
        <f t="shared" ca="1" si="2670"/>
        <v>0</v>
      </c>
      <c r="J1830" s="395">
        <f t="shared" ca="1" si="2671"/>
        <v>0</v>
      </c>
      <c r="K1830" s="395">
        <f t="shared" ca="1" si="2672"/>
        <v>0</v>
      </c>
      <c r="L1830" s="395">
        <f t="shared" ca="1" si="2673"/>
        <v>0</v>
      </c>
      <c r="M1830" s="395">
        <f t="shared" ca="1" si="2674"/>
        <v>0</v>
      </c>
      <c r="N1830" s="395">
        <f t="shared" ca="1" si="2675"/>
        <v>0</v>
      </c>
      <c r="O1830" s="395">
        <f t="shared" ca="1" si="2676"/>
        <v>0</v>
      </c>
      <c r="P1830" s="395">
        <f t="shared" ca="1" si="2677"/>
        <v>0</v>
      </c>
      <c r="Q1830" s="395">
        <f t="shared" ca="1" si="2678"/>
        <v>0</v>
      </c>
      <c r="R1830" s="395">
        <f t="shared" ca="1" si="2679"/>
        <v>0</v>
      </c>
      <c r="S1830" s="395">
        <f t="shared" ca="1" si="2680"/>
        <v>0</v>
      </c>
      <c r="T1830" s="395">
        <f t="shared" ca="1" si="2681"/>
        <v>0</v>
      </c>
      <c r="U1830" s="395">
        <f t="shared" ca="1" si="2682"/>
        <v>0</v>
      </c>
      <c r="V1830" s="395">
        <f t="shared" ca="1" si="2683"/>
        <v>0</v>
      </c>
      <c r="W1830" s="395">
        <f t="shared" ca="1" si="2684"/>
        <v>0</v>
      </c>
      <c r="X1830" s="249"/>
      <c r="Y1830" s="249"/>
      <c r="Z1830" s="249"/>
      <c r="AA1830" s="249"/>
      <c r="AB1830" s="249"/>
    </row>
    <row r="1831" spans="1:28" hidden="1" outlineLevel="1">
      <c r="A1831" s="249"/>
      <c r="B1831" s="309" t="str">
        <f t="shared" ca="1" si="2685"/>
        <v>RL Capex 2018</v>
      </c>
      <c r="C1831" s="401"/>
      <c r="D1831" s="401"/>
      <c r="E1831" s="401"/>
      <c r="F1831" s="401"/>
      <c r="G1831" s="401"/>
      <c r="H1831" s="396"/>
      <c r="I1831" s="400">
        <f ca="1">I1797</f>
        <v>0</v>
      </c>
      <c r="J1831" s="395">
        <f t="shared" ca="1" si="2671"/>
        <v>0</v>
      </c>
      <c r="K1831" s="395">
        <f t="shared" ca="1" si="2672"/>
        <v>0</v>
      </c>
      <c r="L1831" s="395">
        <f t="shared" ca="1" si="2673"/>
        <v>0</v>
      </c>
      <c r="M1831" s="395">
        <f t="shared" ca="1" si="2674"/>
        <v>0</v>
      </c>
      <c r="N1831" s="395">
        <f t="shared" ca="1" si="2675"/>
        <v>0</v>
      </c>
      <c r="O1831" s="395">
        <f t="shared" ca="1" si="2676"/>
        <v>0</v>
      </c>
      <c r="P1831" s="395">
        <f t="shared" ca="1" si="2677"/>
        <v>0</v>
      </c>
      <c r="Q1831" s="395">
        <f t="shared" ca="1" si="2678"/>
        <v>0</v>
      </c>
      <c r="R1831" s="395">
        <f t="shared" ca="1" si="2679"/>
        <v>0</v>
      </c>
      <c r="S1831" s="395">
        <f t="shared" ca="1" si="2680"/>
        <v>0</v>
      </c>
      <c r="T1831" s="395">
        <f t="shared" ca="1" si="2681"/>
        <v>0</v>
      </c>
      <c r="U1831" s="395">
        <f t="shared" ca="1" si="2682"/>
        <v>0</v>
      </c>
      <c r="V1831" s="395">
        <f t="shared" ca="1" si="2683"/>
        <v>0</v>
      </c>
      <c r="W1831" s="395">
        <f t="shared" ca="1" si="2684"/>
        <v>0</v>
      </c>
      <c r="X1831" s="249"/>
      <c r="Y1831" s="249"/>
      <c r="Z1831" s="249"/>
      <c r="AA1831" s="249"/>
      <c r="AB1831" s="249"/>
    </row>
    <row r="1832" spans="1:28" hidden="1" outlineLevel="1">
      <c r="A1832" s="249"/>
      <c r="B1832" s="309" t="str">
        <f t="shared" ca="1" si="2685"/>
        <v>RL Capex 2019</v>
      </c>
      <c r="C1832" s="401"/>
      <c r="D1832" s="401"/>
      <c r="E1832" s="401"/>
      <c r="F1832" s="401"/>
      <c r="G1832" s="401"/>
      <c r="H1832" s="401"/>
      <c r="I1832" s="396"/>
      <c r="J1832" s="400">
        <f ca="1">J1797</f>
        <v>0</v>
      </c>
      <c r="K1832" s="395">
        <f t="shared" ca="1" si="2672"/>
        <v>0</v>
      </c>
      <c r="L1832" s="395">
        <f t="shared" ca="1" si="2673"/>
        <v>0</v>
      </c>
      <c r="M1832" s="395">
        <f t="shared" ca="1" si="2674"/>
        <v>0</v>
      </c>
      <c r="N1832" s="395">
        <f t="shared" ca="1" si="2675"/>
        <v>0</v>
      </c>
      <c r="O1832" s="395">
        <f t="shared" ca="1" si="2676"/>
        <v>0</v>
      </c>
      <c r="P1832" s="395">
        <f t="shared" ca="1" si="2677"/>
        <v>0</v>
      </c>
      <c r="Q1832" s="395">
        <f t="shared" ca="1" si="2678"/>
        <v>0</v>
      </c>
      <c r="R1832" s="395">
        <f t="shared" ca="1" si="2679"/>
        <v>0</v>
      </c>
      <c r="S1832" s="395">
        <f t="shared" ca="1" si="2680"/>
        <v>0</v>
      </c>
      <c r="T1832" s="395">
        <f t="shared" ca="1" si="2681"/>
        <v>0</v>
      </c>
      <c r="U1832" s="395">
        <f t="shared" ca="1" si="2682"/>
        <v>0</v>
      </c>
      <c r="V1832" s="395">
        <f t="shared" ca="1" si="2683"/>
        <v>0</v>
      </c>
      <c r="W1832" s="395">
        <f t="shared" ca="1" si="2684"/>
        <v>0</v>
      </c>
      <c r="X1832" s="249"/>
      <c r="Y1832" s="249"/>
      <c r="Z1832" s="249"/>
      <c r="AA1832" s="249"/>
      <c r="AB1832" s="249"/>
    </row>
    <row r="1833" spans="1:28" hidden="1" outlineLevel="1">
      <c r="A1833" s="249"/>
      <c r="B1833" s="309" t="str">
        <f t="shared" ca="1" si="2685"/>
        <v>RL Capex 2020</v>
      </c>
      <c r="C1833" s="401"/>
      <c r="D1833" s="401"/>
      <c r="E1833" s="401"/>
      <c r="F1833" s="401"/>
      <c r="G1833" s="401"/>
      <c r="H1833" s="401"/>
      <c r="I1833" s="401"/>
      <c r="J1833" s="396"/>
      <c r="K1833" s="400">
        <f ca="1">K1797</f>
        <v>0</v>
      </c>
      <c r="L1833" s="395">
        <f t="shared" ca="1" si="2673"/>
        <v>0</v>
      </c>
      <c r="M1833" s="395">
        <f t="shared" ca="1" si="2674"/>
        <v>0</v>
      </c>
      <c r="N1833" s="395">
        <f t="shared" ca="1" si="2675"/>
        <v>0</v>
      </c>
      <c r="O1833" s="395">
        <f t="shared" ca="1" si="2676"/>
        <v>0</v>
      </c>
      <c r="P1833" s="395">
        <f t="shared" ca="1" si="2677"/>
        <v>0</v>
      </c>
      <c r="Q1833" s="395">
        <f t="shared" ca="1" si="2678"/>
        <v>0</v>
      </c>
      <c r="R1833" s="395">
        <f t="shared" ca="1" si="2679"/>
        <v>0</v>
      </c>
      <c r="S1833" s="395">
        <f t="shared" ca="1" si="2680"/>
        <v>0</v>
      </c>
      <c r="T1833" s="395">
        <f t="shared" ca="1" si="2681"/>
        <v>0</v>
      </c>
      <c r="U1833" s="395">
        <f t="shared" ca="1" si="2682"/>
        <v>0</v>
      </c>
      <c r="V1833" s="395">
        <f t="shared" ca="1" si="2683"/>
        <v>0</v>
      </c>
      <c r="W1833" s="395">
        <f t="shared" ca="1" si="2684"/>
        <v>0</v>
      </c>
      <c r="X1833" s="249"/>
      <c r="Y1833" s="249"/>
      <c r="Z1833" s="249"/>
      <c r="AA1833" s="249"/>
      <c r="AB1833" s="249"/>
    </row>
    <row r="1834" spans="1:28" hidden="1" outlineLevel="1">
      <c r="A1834" s="249"/>
      <c r="B1834" s="309" t="str">
        <f t="shared" ca="1" si="2685"/>
        <v>RL Capex 2021</v>
      </c>
      <c r="C1834" s="401"/>
      <c r="D1834" s="401"/>
      <c r="E1834" s="401"/>
      <c r="F1834" s="401"/>
      <c r="G1834" s="401"/>
      <c r="H1834" s="401"/>
      <c r="I1834" s="401"/>
      <c r="J1834" s="401"/>
      <c r="K1834" s="396"/>
      <c r="L1834" s="400">
        <f ca="1">L1797</f>
        <v>0</v>
      </c>
      <c r="M1834" s="395">
        <f t="shared" ca="1" si="2674"/>
        <v>0</v>
      </c>
      <c r="N1834" s="395">
        <f t="shared" ca="1" si="2675"/>
        <v>0</v>
      </c>
      <c r="O1834" s="395">
        <f t="shared" ca="1" si="2676"/>
        <v>0</v>
      </c>
      <c r="P1834" s="395">
        <f t="shared" ca="1" si="2677"/>
        <v>0</v>
      </c>
      <c r="Q1834" s="395">
        <f t="shared" ca="1" si="2678"/>
        <v>0</v>
      </c>
      <c r="R1834" s="395">
        <f t="shared" ca="1" si="2679"/>
        <v>0</v>
      </c>
      <c r="S1834" s="395">
        <f t="shared" ca="1" si="2680"/>
        <v>0</v>
      </c>
      <c r="T1834" s="395">
        <f t="shared" ca="1" si="2681"/>
        <v>0</v>
      </c>
      <c r="U1834" s="395">
        <f t="shared" ca="1" si="2682"/>
        <v>0</v>
      </c>
      <c r="V1834" s="395">
        <f t="shared" ca="1" si="2683"/>
        <v>0</v>
      </c>
      <c r="W1834" s="395">
        <f t="shared" ca="1" si="2684"/>
        <v>0</v>
      </c>
      <c r="X1834" s="249"/>
      <c r="Y1834" s="249"/>
      <c r="Z1834" s="249"/>
      <c r="AA1834" s="249"/>
      <c r="AB1834" s="249"/>
    </row>
    <row r="1835" spans="1:28" hidden="1" outlineLevel="1">
      <c r="A1835" s="249"/>
      <c r="B1835" s="309" t="str">
        <f t="shared" ca="1" si="2685"/>
        <v>RL Capex 2022</v>
      </c>
      <c r="C1835" s="401"/>
      <c r="D1835" s="401"/>
      <c r="E1835" s="401"/>
      <c r="F1835" s="401"/>
      <c r="G1835" s="401"/>
      <c r="H1835" s="401"/>
      <c r="I1835" s="401"/>
      <c r="J1835" s="401"/>
      <c r="K1835" s="401"/>
      <c r="L1835" s="396"/>
      <c r="M1835" s="400">
        <f ca="1">M1797</f>
        <v>0</v>
      </c>
      <c r="N1835" s="395">
        <f t="shared" ca="1" si="2675"/>
        <v>0</v>
      </c>
      <c r="O1835" s="395">
        <f t="shared" ca="1" si="2676"/>
        <v>0</v>
      </c>
      <c r="P1835" s="395">
        <f t="shared" ca="1" si="2677"/>
        <v>0</v>
      </c>
      <c r="Q1835" s="395">
        <f t="shared" ca="1" si="2678"/>
        <v>0</v>
      </c>
      <c r="R1835" s="395">
        <f t="shared" ca="1" si="2679"/>
        <v>0</v>
      </c>
      <c r="S1835" s="395">
        <f t="shared" ca="1" si="2680"/>
        <v>0</v>
      </c>
      <c r="T1835" s="395">
        <f t="shared" ca="1" si="2681"/>
        <v>0</v>
      </c>
      <c r="U1835" s="395">
        <f t="shared" ca="1" si="2682"/>
        <v>0</v>
      </c>
      <c r="V1835" s="395">
        <f t="shared" ca="1" si="2683"/>
        <v>0</v>
      </c>
      <c r="W1835" s="395">
        <f t="shared" ca="1" si="2684"/>
        <v>0</v>
      </c>
      <c r="X1835" s="249"/>
      <c r="Y1835" s="249"/>
      <c r="Z1835" s="249"/>
      <c r="AA1835" s="249"/>
      <c r="AB1835" s="249"/>
    </row>
    <row r="1836" spans="1:28" hidden="1" outlineLevel="1">
      <c r="A1836" s="249"/>
      <c r="B1836" s="309" t="str">
        <f t="shared" ca="1" si="2685"/>
        <v>RL Capex 2023</v>
      </c>
      <c r="C1836" s="401"/>
      <c r="D1836" s="401"/>
      <c r="E1836" s="401"/>
      <c r="F1836" s="401"/>
      <c r="G1836" s="401"/>
      <c r="H1836" s="401"/>
      <c r="I1836" s="401"/>
      <c r="J1836" s="401"/>
      <c r="K1836" s="401"/>
      <c r="L1836" s="401"/>
      <c r="M1836" s="396"/>
      <c r="N1836" s="400">
        <f>N1797</f>
        <v>0</v>
      </c>
      <c r="O1836" s="395">
        <f t="shared" si="2676"/>
        <v>0</v>
      </c>
      <c r="P1836" s="395">
        <f t="shared" si="2677"/>
        <v>0</v>
      </c>
      <c r="Q1836" s="395">
        <f t="shared" si="2678"/>
        <v>0</v>
      </c>
      <c r="R1836" s="395">
        <f t="shared" si="2679"/>
        <v>0</v>
      </c>
      <c r="S1836" s="395">
        <f t="shared" si="2680"/>
        <v>0</v>
      </c>
      <c r="T1836" s="395">
        <f t="shared" si="2681"/>
        <v>0</v>
      </c>
      <c r="U1836" s="395">
        <f t="shared" si="2682"/>
        <v>0</v>
      </c>
      <c r="V1836" s="395">
        <f t="shared" si="2683"/>
        <v>0</v>
      </c>
      <c r="W1836" s="395">
        <f t="shared" si="2684"/>
        <v>0</v>
      </c>
      <c r="X1836" s="249"/>
      <c r="Y1836" s="249"/>
      <c r="Z1836" s="249"/>
      <c r="AA1836" s="249"/>
      <c r="AB1836" s="249"/>
    </row>
    <row r="1837" spans="1:28" hidden="1" outlineLevel="1">
      <c r="A1837" s="249"/>
      <c r="B1837" s="309" t="str">
        <f t="shared" ca="1" si="2685"/>
        <v>RL Capex 2024</v>
      </c>
      <c r="C1837" s="401"/>
      <c r="D1837" s="401"/>
      <c r="E1837" s="401"/>
      <c r="F1837" s="401"/>
      <c r="G1837" s="401"/>
      <c r="H1837" s="401"/>
      <c r="I1837" s="401"/>
      <c r="J1837" s="401"/>
      <c r="K1837" s="401"/>
      <c r="L1837" s="401"/>
      <c r="M1837" s="401"/>
      <c r="N1837" s="396"/>
      <c r="O1837" s="400">
        <f>O1797</f>
        <v>0</v>
      </c>
      <c r="P1837" s="395">
        <f t="shared" si="2677"/>
        <v>0</v>
      </c>
      <c r="Q1837" s="395">
        <f t="shared" si="2678"/>
        <v>0</v>
      </c>
      <c r="R1837" s="395">
        <f t="shared" si="2679"/>
        <v>0</v>
      </c>
      <c r="S1837" s="395">
        <f t="shared" si="2680"/>
        <v>0</v>
      </c>
      <c r="T1837" s="395">
        <f t="shared" si="2681"/>
        <v>0</v>
      </c>
      <c r="U1837" s="395">
        <f t="shared" si="2682"/>
        <v>0</v>
      </c>
      <c r="V1837" s="395">
        <f t="shared" si="2683"/>
        <v>0</v>
      </c>
      <c r="W1837" s="395">
        <f t="shared" si="2684"/>
        <v>0</v>
      </c>
      <c r="X1837" s="249"/>
      <c r="Y1837" s="249"/>
      <c r="Z1837" s="249"/>
      <c r="AA1837" s="249"/>
      <c r="AB1837" s="249"/>
    </row>
    <row r="1838" spans="1:28" hidden="1" outlineLevel="1">
      <c r="A1838" s="249"/>
      <c r="B1838" s="309" t="str">
        <f t="shared" ca="1" si="2685"/>
        <v>RL Capex 2025</v>
      </c>
      <c r="C1838" s="401"/>
      <c r="D1838" s="401"/>
      <c r="E1838" s="401"/>
      <c r="F1838" s="401"/>
      <c r="G1838" s="401"/>
      <c r="H1838" s="401"/>
      <c r="I1838" s="401"/>
      <c r="J1838" s="401"/>
      <c r="K1838" s="401"/>
      <c r="L1838" s="401"/>
      <c r="M1838" s="401"/>
      <c r="N1838" s="401"/>
      <c r="O1838" s="396"/>
      <c r="P1838" s="400">
        <f>P1797</f>
        <v>0</v>
      </c>
      <c r="Q1838" s="395">
        <f t="shared" si="2678"/>
        <v>0</v>
      </c>
      <c r="R1838" s="395">
        <f t="shared" si="2679"/>
        <v>0</v>
      </c>
      <c r="S1838" s="395">
        <f t="shared" si="2680"/>
        <v>0</v>
      </c>
      <c r="T1838" s="395">
        <f t="shared" si="2681"/>
        <v>0</v>
      </c>
      <c r="U1838" s="395">
        <f t="shared" si="2682"/>
        <v>0</v>
      </c>
      <c r="V1838" s="395">
        <f t="shared" si="2683"/>
        <v>0</v>
      </c>
      <c r="W1838" s="395">
        <f t="shared" si="2684"/>
        <v>0</v>
      </c>
      <c r="X1838" s="249"/>
      <c r="Y1838" s="249"/>
      <c r="Z1838" s="249"/>
      <c r="AA1838" s="249"/>
      <c r="AB1838" s="249"/>
    </row>
    <row r="1839" spans="1:28" hidden="1" outlineLevel="1">
      <c r="A1839" s="249"/>
      <c r="B1839" s="309" t="str">
        <f t="shared" ca="1" si="2685"/>
        <v>RL Capex 2026</v>
      </c>
      <c r="C1839" s="401"/>
      <c r="D1839" s="401"/>
      <c r="E1839" s="401"/>
      <c r="F1839" s="401"/>
      <c r="G1839" s="401"/>
      <c r="H1839" s="401"/>
      <c r="I1839" s="401"/>
      <c r="J1839" s="401"/>
      <c r="K1839" s="401"/>
      <c r="L1839" s="401"/>
      <c r="M1839" s="401"/>
      <c r="N1839" s="401"/>
      <c r="O1839" s="401"/>
      <c r="P1839" s="396"/>
      <c r="Q1839" s="400">
        <f>Q1797</f>
        <v>0</v>
      </c>
      <c r="R1839" s="395">
        <f t="shared" si="2679"/>
        <v>0</v>
      </c>
      <c r="S1839" s="395">
        <f t="shared" si="2680"/>
        <v>0</v>
      </c>
      <c r="T1839" s="395">
        <f t="shared" si="2681"/>
        <v>0</v>
      </c>
      <c r="U1839" s="395">
        <f t="shared" si="2682"/>
        <v>0</v>
      </c>
      <c r="V1839" s="395">
        <f t="shared" si="2683"/>
        <v>0</v>
      </c>
      <c r="W1839" s="395">
        <f t="shared" si="2684"/>
        <v>0</v>
      </c>
      <c r="X1839" s="249"/>
      <c r="Y1839" s="249"/>
      <c r="Z1839" s="249"/>
      <c r="AA1839" s="249"/>
      <c r="AB1839" s="249"/>
    </row>
    <row r="1840" spans="1:28" hidden="1" outlineLevel="1">
      <c r="A1840" s="249"/>
      <c r="B1840" s="309" t="str">
        <f t="shared" ca="1" si="2685"/>
        <v>RL Capex 2027</v>
      </c>
      <c r="C1840" s="401"/>
      <c r="D1840" s="401"/>
      <c r="E1840" s="401"/>
      <c r="F1840" s="401"/>
      <c r="G1840" s="401"/>
      <c r="H1840" s="401"/>
      <c r="I1840" s="401"/>
      <c r="J1840" s="401"/>
      <c r="K1840" s="401"/>
      <c r="L1840" s="401"/>
      <c r="M1840" s="401"/>
      <c r="N1840" s="401"/>
      <c r="O1840" s="401"/>
      <c r="P1840" s="401"/>
      <c r="Q1840" s="396"/>
      <c r="R1840" s="400">
        <f>R1797</f>
        <v>0</v>
      </c>
      <c r="S1840" s="395">
        <f t="shared" si="2680"/>
        <v>0</v>
      </c>
      <c r="T1840" s="395">
        <f t="shared" si="2681"/>
        <v>0</v>
      </c>
      <c r="U1840" s="395">
        <f t="shared" si="2682"/>
        <v>0</v>
      </c>
      <c r="V1840" s="395">
        <f t="shared" si="2683"/>
        <v>0</v>
      </c>
      <c r="W1840" s="395">
        <f t="shared" si="2684"/>
        <v>0</v>
      </c>
      <c r="X1840" s="249"/>
      <c r="Y1840" s="249"/>
      <c r="Z1840" s="249"/>
      <c r="AA1840" s="249"/>
      <c r="AB1840" s="249"/>
    </row>
    <row r="1841" spans="1:28" hidden="1" outlineLevel="1">
      <c r="A1841" s="249"/>
      <c r="B1841" s="309" t="str">
        <f t="shared" ca="1" si="2685"/>
        <v>RL Capex 2028</v>
      </c>
      <c r="C1841" s="401"/>
      <c r="D1841" s="401"/>
      <c r="E1841" s="401"/>
      <c r="F1841" s="401"/>
      <c r="G1841" s="401"/>
      <c r="H1841" s="401"/>
      <c r="I1841" s="401"/>
      <c r="J1841" s="401"/>
      <c r="K1841" s="401"/>
      <c r="L1841" s="401"/>
      <c r="M1841" s="401"/>
      <c r="N1841" s="401"/>
      <c r="O1841" s="401"/>
      <c r="P1841" s="401"/>
      <c r="Q1841" s="401"/>
      <c r="R1841" s="396"/>
      <c r="S1841" s="400">
        <f>S1797</f>
        <v>0</v>
      </c>
      <c r="T1841" s="395">
        <f t="shared" si="2681"/>
        <v>0</v>
      </c>
      <c r="U1841" s="395">
        <f t="shared" si="2682"/>
        <v>0</v>
      </c>
      <c r="V1841" s="395">
        <f t="shared" si="2683"/>
        <v>0</v>
      </c>
      <c r="W1841" s="395">
        <f t="shared" si="2684"/>
        <v>0</v>
      </c>
      <c r="X1841" s="249"/>
      <c r="Y1841" s="249"/>
      <c r="Z1841" s="249"/>
      <c r="AA1841" s="249"/>
      <c r="AB1841" s="249"/>
    </row>
    <row r="1842" spans="1:28" hidden="1" outlineLevel="1">
      <c r="A1842" s="249"/>
      <c r="B1842" s="309" t="str">
        <f t="shared" ca="1" si="2685"/>
        <v>RL Capex 2029</v>
      </c>
      <c r="C1842" s="401"/>
      <c r="D1842" s="401"/>
      <c r="E1842" s="401"/>
      <c r="F1842" s="401"/>
      <c r="G1842" s="401"/>
      <c r="H1842" s="401"/>
      <c r="I1842" s="401"/>
      <c r="J1842" s="401"/>
      <c r="K1842" s="401"/>
      <c r="L1842" s="401"/>
      <c r="M1842" s="401"/>
      <c r="N1842" s="401"/>
      <c r="O1842" s="401"/>
      <c r="P1842" s="401"/>
      <c r="Q1842" s="401"/>
      <c r="R1842" s="401"/>
      <c r="S1842" s="396"/>
      <c r="T1842" s="400">
        <f>T1797</f>
        <v>0</v>
      </c>
      <c r="U1842" s="395">
        <f t="shared" si="2682"/>
        <v>0</v>
      </c>
      <c r="V1842" s="395">
        <f t="shared" si="2683"/>
        <v>0</v>
      </c>
      <c r="W1842" s="395">
        <f t="shared" si="2684"/>
        <v>0</v>
      </c>
      <c r="X1842" s="249"/>
      <c r="Y1842" s="249"/>
      <c r="Z1842" s="249"/>
      <c r="AA1842" s="249"/>
      <c r="AB1842" s="249"/>
    </row>
    <row r="1843" spans="1:28" hidden="1" outlineLevel="1">
      <c r="A1843" s="249"/>
      <c r="B1843" s="309" t="str">
        <f t="shared" ca="1" si="2685"/>
        <v>RL Capex 2030</v>
      </c>
      <c r="C1843" s="401"/>
      <c r="D1843" s="401"/>
      <c r="E1843" s="401"/>
      <c r="F1843" s="401"/>
      <c r="G1843" s="401"/>
      <c r="H1843" s="401"/>
      <c r="I1843" s="401"/>
      <c r="J1843" s="401"/>
      <c r="K1843" s="401"/>
      <c r="L1843" s="401"/>
      <c r="M1843" s="401"/>
      <c r="N1843" s="401"/>
      <c r="O1843" s="401"/>
      <c r="P1843" s="401"/>
      <c r="Q1843" s="401"/>
      <c r="R1843" s="401"/>
      <c r="S1843" s="401"/>
      <c r="T1843" s="396"/>
      <c r="U1843" s="400">
        <f>U1797</f>
        <v>0</v>
      </c>
      <c r="V1843" s="395">
        <f t="shared" si="2683"/>
        <v>0</v>
      </c>
      <c r="W1843" s="395">
        <f t="shared" si="2684"/>
        <v>0</v>
      </c>
      <c r="X1843" s="249"/>
      <c r="Y1843" s="249"/>
      <c r="Z1843" s="249"/>
      <c r="AA1843" s="249"/>
      <c r="AB1843" s="249"/>
    </row>
    <row r="1844" spans="1:28" hidden="1" outlineLevel="1">
      <c r="A1844" s="249"/>
      <c r="B1844" s="309" t="str">
        <f t="shared" ca="1" si="2685"/>
        <v>RL Capex 2031</v>
      </c>
      <c r="C1844" s="401"/>
      <c r="D1844" s="401"/>
      <c r="E1844" s="401"/>
      <c r="F1844" s="401"/>
      <c r="G1844" s="401"/>
      <c r="H1844" s="401"/>
      <c r="I1844" s="401"/>
      <c r="J1844" s="401"/>
      <c r="K1844" s="401"/>
      <c r="L1844" s="401"/>
      <c r="M1844" s="401"/>
      <c r="N1844" s="401"/>
      <c r="O1844" s="401"/>
      <c r="P1844" s="401"/>
      <c r="Q1844" s="401"/>
      <c r="R1844" s="401"/>
      <c r="S1844" s="401"/>
      <c r="T1844" s="401"/>
      <c r="U1844" s="396"/>
      <c r="V1844" s="400">
        <f>V1797</f>
        <v>0</v>
      </c>
      <c r="W1844" s="395">
        <f>IF(V1844="n/a","n/a",MAX(0,V1844-1))</f>
        <v>0</v>
      </c>
      <c r="X1844" s="249"/>
      <c r="Y1844" s="249"/>
      <c r="Z1844" s="249"/>
      <c r="AA1844" s="249"/>
      <c r="AB1844" s="249"/>
    </row>
    <row r="1845" spans="1:28" hidden="1" outlineLevel="1">
      <c r="A1845" s="249"/>
      <c r="B1845" s="309" t="str">
        <f t="shared" ca="1" si="2685"/>
        <v>RL Capex 2032</v>
      </c>
      <c r="C1845" s="401"/>
      <c r="D1845" s="401"/>
      <c r="E1845" s="401"/>
      <c r="F1845" s="401"/>
      <c r="G1845" s="401"/>
      <c r="H1845" s="401"/>
      <c r="I1845" s="401"/>
      <c r="J1845" s="401"/>
      <c r="K1845" s="401"/>
      <c r="L1845" s="401"/>
      <c r="M1845" s="401"/>
      <c r="N1845" s="401"/>
      <c r="O1845" s="401"/>
      <c r="P1845" s="401"/>
      <c r="Q1845" s="401"/>
      <c r="R1845" s="401"/>
      <c r="S1845" s="401"/>
      <c r="T1845" s="401"/>
      <c r="U1845" s="401"/>
      <c r="V1845" s="396"/>
      <c r="W1845" s="395">
        <f>W1797</f>
        <v>0</v>
      </c>
      <c r="X1845" s="249"/>
      <c r="Y1845" s="249"/>
      <c r="Z1845" s="249"/>
      <c r="AA1845" s="249"/>
      <c r="AB1845" s="249"/>
    </row>
    <row r="1846" spans="1:28" hidden="1" outlineLevel="1">
      <c r="A1846" s="249"/>
      <c r="B1846" s="332"/>
      <c r="C1846" s="395"/>
      <c r="D1846" s="395"/>
      <c r="E1846" s="395"/>
      <c r="F1846" s="395"/>
      <c r="G1846" s="395"/>
      <c r="H1846" s="395"/>
      <c r="I1846" s="395"/>
      <c r="J1846" s="395"/>
      <c r="K1846" s="395"/>
      <c r="L1846" s="395"/>
      <c r="M1846" s="395"/>
      <c r="N1846" s="395"/>
      <c r="O1846" s="395"/>
      <c r="P1846" s="395"/>
      <c r="Q1846" s="395"/>
      <c r="R1846" s="395"/>
      <c r="S1846" s="395"/>
      <c r="T1846" s="395"/>
      <c r="U1846" s="395"/>
      <c r="V1846" s="395"/>
      <c r="W1846" s="395"/>
      <c r="X1846" s="249"/>
      <c r="Y1846" s="249"/>
      <c r="Z1846" s="249"/>
      <c r="AA1846" s="249"/>
      <c r="AB1846" s="249"/>
    </row>
    <row r="1847" spans="1:28" collapsed="1">
      <c r="A1847" s="322"/>
      <c r="B1847" s="336" t="s">
        <v>192</v>
      </c>
      <c r="C1847" s="460">
        <f ca="1">(IF(OR($C1797&lt;&gt;"n/a",C1797&lt;&gt;"n/a"),IF(SUM(C1800:C1822)=0,0,IF((SUMPRODUCT(C1800:C1822,C1824:C1846)/SUM(C1800:C1822))&lt;0,1,(SUMPRODUCT(C1800:C1822,C1824:C1846)/SUM(C1800:C1822)))),"n/a"))</f>
        <v>0</v>
      </c>
      <c r="D1847" s="460">
        <f ca="1">(IF(OR($C1797&lt;&gt;"n/a",D1797&lt;&gt;"n/a"),IF(SUM(D1800:D1822)=0,0,IF((SUMPRODUCT(D1800:D1822,D1824:D1846)/SUM(D1800:D1822))&lt;0,1,(SUMPRODUCT(D1800:D1822,D1824:D1846)/SUM(D1800:D1822)))),"n/a"))</f>
        <v>0</v>
      </c>
      <c r="E1847" s="460">
        <f t="shared" ref="E1847:W1847" ca="1" si="2686">(IF(OR($C1797&lt;&gt;"n/a",E1797&lt;&gt;"n/a"),IF(SUM(E1800:E1822)=0,0,IF((SUMPRODUCT(E1800:E1822,E1824:E1846)/SUM(E1800:E1822))&lt;0,1,(SUMPRODUCT(E1800:E1822,E1824:E1846)/SUM(E1800:E1822)))),"n/a"))</f>
        <v>0</v>
      </c>
      <c r="F1847" s="460">
        <f t="shared" ca="1" si="2686"/>
        <v>0</v>
      </c>
      <c r="G1847" s="460">
        <f t="shared" ca="1" si="2686"/>
        <v>0</v>
      </c>
      <c r="H1847" s="460">
        <f t="shared" ca="1" si="2686"/>
        <v>0</v>
      </c>
      <c r="I1847" s="460">
        <f t="shared" ca="1" si="2686"/>
        <v>0</v>
      </c>
      <c r="J1847" s="460">
        <f t="shared" ca="1" si="2686"/>
        <v>0</v>
      </c>
      <c r="K1847" s="460">
        <f t="shared" ca="1" si="2686"/>
        <v>0</v>
      </c>
      <c r="L1847" s="460">
        <f t="shared" ca="1" si="2686"/>
        <v>0</v>
      </c>
      <c r="M1847" s="460">
        <f t="shared" ca="1" si="2686"/>
        <v>0</v>
      </c>
      <c r="N1847" s="460">
        <f t="shared" ca="1" si="2686"/>
        <v>0</v>
      </c>
      <c r="O1847" s="460">
        <f t="shared" ca="1" si="2686"/>
        <v>0</v>
      </c>
      <c r="P1847" s="460">
        <f t="shared" ca="1" si="2686"/>
        <v>0</v>
      </c>
      <c r="Q1847" s="460">
        <f t="shared" ca="1" si="2686"/>
        <v>0</v>
      </c>
      <c r="R1847" s="460">
        <f t="shared" ca="1" si="2686"/>
        <v>0</v>
      </c>
      <c r="S1847" s="460">
        <f t="shared" ca="1" si="2686"/>
        <v>0</v>
      </c>
      <c r="T1847" s="460">
        <f t="shared" ca="1" si="2686"/>
        <v>0</v>
      </c>
      <c r="U1847" s="460">
        <f t="shared" ca="1" si="2686"/>
        <v>0</v>
      </c>
      <c r="V1847" s="460">
        <f t="shared" ca="1" si="2686"/>
        <v>0</v>
      </c>
      <c r="W1847" s="460">
        <f t="shared" ca="1" si="2686"/>
        <v>0</v>
      </c>
      <c r="X1847" s="249"/>
      <c r="Y1847" s="249"/>
      <c r="Z1847" s="249"/>
      <c r="AA1847" s="249"/>
      <c r="AB1847" s="249"/>
    </row>
    <row r="1848" spans="1:28">
      <c r="A1848" s="249"/>
      <c r="B1848" s="249"/>
      <c r="C1848" s="395"/>
      <c r="D1848" s="395"/>
      <c r="E1848" s="395"/>
      <c r="F1848" s="395"/>
      <c r="G1848" s="395"/>
      <c r="H1848" s="395"/>
      <c r="I1848" s="395"/>
      <c r="J1848" s="395"/>
      <c r="K1848" s="395"/>
      <c r="L1848" s="395"/>
      <c r="M1848" s="395"/>
      <c r="N1848" s="395"/>
      <c r="O1848" s="395"/>
      <c r="P1848" s="395"/>
      <c r="Q1848" s="395"/>
      <c r="R1848" s="395"/>
      <c r="S1848" s="395"/>
      <c r="T1848" s="395"/>
      <c r="U1848" s="395"/>
      <c r="V1848" s="395"/>
      <c r="W1848" s="395"/>
      <c r="X1848" s="249"/>
      <c r="Y1848" s="249"/>
      <c r="Z1848" s="249"/>
      <c r="AA1848" s="249"/>
      <c r="AB1848" s="249"/>
    </row>
    <row r="1849" spans="1:28">
      <c r="A1849" s="72" t="s">
        <v>138</v>
      </c>
      <c r="B1849" s="142">
        <f>VLOOKUP($A1849,'RFM input'!$E$7:$F$56,2,FALSE)</f>
        <v>0</v>
      </c>
      <c r="C1849" s="402"/>
      <c r="D1849" s="402"/>
      <c r="E1849" s="403"/>
      <c r="F1849" s="403"/>
      <c r="G1849" s="403"/>
      <c r="H1849" s="403"/>
      <c r="I1849" s="403"/>
      <c r="J1849" s="403"/>
      <c r="K1849" s="403"/>
      <c r="L1849" s="403"/>
      <c r="M1849" s="403"/>
      <c r="N1849" s="403"/>
      <c r="O1849" s="403"/>
      <c r="P1849" s="403"/>
      <c r="Q1849" s="403"/>
      <c r="R1849" s="403"/>
      <c r="S1849" s="403"/>
      <c r="T1849" s="403"/>
      <c r="U1849" s="403"/>
      <c r="V1849" s="403"/>
      <c r="W1849" s="403"/>
      <c r="X1849" s="249"/>
      <c r="Y1849" s="249"/>
      <c r="Z1849" s="249"/>
      <c r="AA1849" s="249"/>
      <c r="AB1849" s="249"/>
    </row>
    <row r="1850" spans="1:28">
      <c r="A1850" s="378">
        <f>VALUE(REPLACE(A1849,1,12,""))</f>
        <v>35</v>
      </c>
      <c r="B1850" s="317" t="s">
        <v>195</v>
      </c>
      <c r="C1850" s="389">
        <f ca="1">OFFSET('RAB roll forward'!$H$1189,'RAB remaining lives'!A1850,0)</f>
        <v>0</v>
      </c>
      <c r="D1850" s="390">
        <f ca="1">OFFSET('RFM input'!H$222,$A1850,0)-OFFSET('RFM input'!H$276,$A1850,0)</f>
        <v>0</v>
      </c>
      <c r="E1850" s="390">
        <f ca="1">OFFSET('RFM input'!I$222,$A1850,0)-OFFSET('RFM input'!I$276,$A1850,0)</f>
        <v>0</v>
      </c>
      <c r="F1850" s="390">
        <f ca="1">OFFSET('RFM input'!J$222,$A1850,0)-OFFSET('RFM input'!J$276,$A1850,0)</f>
        <v>0</v>
      </c>
      <c r="G1850" s="390">
        <f ca="1">OFFSET('RFM input'!K$222,$A1850,0)-OFFSET('RFM input'!K$276,$A1850,0)</f>
        <v>0</v>
      </c>
      <c r="H1850" s="390">
        <f ca="1">OFFSET('RFM input'!L$222,$A1850,0)-OFFSET('RFM input'!L$276,$A1850,0)</f>
        <v>0</v>
      </c>
      <c r="I1850" s="390">
        <f ca="1">OFFSET('RFM input'!M$222,$A1850,0)-OFFSET('RFM input'!M$276,$A1850,0)</f>
        <v>0</v>
      </c>
      <c r="J1850" s="390">
        <f ca="1">OFFSET('RFM input'!N$222,$A1850,0)-OFFSET('RFM input'!N$276,$A1850,0)</f>
        <v>0</v>
      </c>
      <c r="K1850" s="390">
        <f ca="1">OFFSET('RFM input'!O$222,$A1850,0)-OFFSET('RFM input'!O$276,$A1850,0)</f>
        <v>0</v>
      </c>
      <c r="L1850" s="390">
        <f ca="1">OFFSET('RFM input'!P$222,$A1850,0)-OFFSET('RFM input'!P$276,$A1850,0)</f>
        <v>0</v>
      </c>
      <c r="M1850" s="390">
        <f ca="1">OFFSET('RFM input'!Q$222,$A1850,0)-OFFSET('RFM input'!Q$276,$A1850,0)</f>
        <v>0</v>
      </c>
      <c r="N1850" s="390"/>
      <c r="O1850" s="390"/>
      <c r="P1850" s="390"/>
      <c r="Q1850" s="390"/>
      <c r="R1850" s="390"/>
      <c r="S1850" s="390"/>
      <c r="T1850" s="390"/>
      <c r="U1850" s="390"/>
      <c r="V1850" s="390"/>
      <c r="W1850" s="390"/>
      <c r="X1850" s="249"/>
      <c r="Y1850" s="249"/>
      <c r="Z1850" s="249"/>
      <c r="AA1850" s="249"/>
      <c r="AB1850" s="249"/>
    </row>
    <row r="1851" spans="1:28">
      <c r="A1851" s="249"/>
      <c r="B1851" s="249" t="s">
        <v>325</v>
      </c>
      <c r="C1851" s="391">
        <f ca="1">OFFSET('RFM input'!$K$6,'RAB remaining lives'!$A1850,0)</f>
        <v>0</v>
      </c>
      <c r="D1851" s="390">
        <f ca="1">OFFSET('RFM input'!$L$6,'RAB remaining lives'!$A1850,0)</f>
        <v>0</v>
      </c>
      <c r="E1851" s="390">
        <f ca="1">OFFSET('RFM input'!$L$6,'RAB remaining lives'!$A1850,0)</f>
        <v>0</v>
      </c>
      <c r="F1851" s="390">
        <f ca="1">OFFSET('RFM input'!$L$6,'RAB remaining lives'!$A1850,0)</f>
        <v>0</v>
      </c>
      <c r="G1851" s="390">
        <f ca="1">OFFSET('RFM input'!$L$6,'RAB remaining lives'!$A1850,0)</f>
        <v>0</v>
      </c>
      <c r="H1851" s="390">
        <f ca="1">OFFSET('RFM input'!$L$6,'RAB remaining lives'!$A1850,0)</f>
        <v>0</v>
      </c>
      <c r="I1851" s="390">
        <f ca="1">OFFSET('RFM input'!$L$6,'RAB remaining lives'!$A1850,0)</f>
        <v>0</v>
      </c>
      <c r="J1851" s="390">
        <f ca="1">OFFSET('RFM input'!$L$6,'RAB remaining lives'!$A1850,0)</f>
        <v>0</v>
      </c>
      <c r="K1851" s="390">
        <f ca="1">OFFSET('RFM input'!$L$6,'RAB remaining lives'!$A1850,0)</f>
        <v>0</v>
      </c>
      <c r="L1851" s="390">
        <f ca="1">OFFSET('RFM input'!$L$6,'RAB remaining lives'!$A1850,0)</f>
        <v>0</v>
      </c>
      <c r="M1851" s="390">
        <f ca="1">OFFSET('RFM input'!$L$6,'RAB remaining lives'!$A1850,0)</f>
        <v>0</v>
      </c>
      <c r="N1851" s="390"/>
      <c r="O1851" s="390"/>
      <c r="P1851" s="390"/>
      <c r="Q1851" s="390"/>
      <c r="R1851" s="390"/>
      <c r="S1851" s="390"/>
      <c r="T1851" s="390"/>
      <c r="U1851" s="390"/>
      <c r="V1851" s="390"/>
      <c r="W1851" s="390"/>
      <c r="X1851" s="249"/>
      <c r="Y1851" s="249"/>
      <c r="Z1851" s="249"/>
      <c r="AA1851" s="249"/>
      <c r="AB1851" s="249"/>
    </row>
    <row r="1852" spans="1:28">
      <c r="A1852" s="249"/>
      <c r="B1852" s="286" t="s">
        <v>299</v>
      </c>
      <c r="C1852" s="392"/>
      <c r="D1852" s="393">
        <f ca="1">IF(D$6=(OFFSET('RFM input'!$G$60,0,'RFM input'!$AA$7)),OFFSET('RFM input'!$H$454,$A1850,0),0)</f>
        <v>0</v>
      </c>
      <c r="E1852" s="390">
        <f ca="1">IF(E$6=(OFFSET('RFM input'!$G$60,0,'RFM input'!$AA$7)),OFFSET('RFM input'!$H$454,$A1850,0),0)</f>
        <v>0</v>
      </c>
      <c r="F1852" s="390">
        <f ca="1">IF(F$6=(OFFSET('RFM input'!$G$60,0,'RFM input'!$AA$7)),OFFSET('RFM input'!$H$454,$A1850,0),0)</f>
        <v>0</v>
      </c>
      <c r="G1852" s="390">
        <f ca="1">IF(G$6=(OFFSET('RFM input'!$G$60,0,'RFM input'!$AA$7)),OFFSET('RFM input'!$H$454,$A1850,0),0)</f>
        <v>0</v>
      </c>
      <c r="H1852" s="390">
        <f ca="1">IF(H$6=(OFFSET('RFM input'!$G$60,0,'RFM input'!$AA$7)),OFFSET('RFM input'!$H$454,$A1850,0),0)</f>
        <v>0</v>
      </c>
      <c r="I1852" s="390">
        <f ca="1">IF(I$6=(OFFSET('RFM input'!$G$60,0,'RFM input'!$AA$7)),OFFSET('RFM input'!$H$454,$A1850,0),0)</f>
        <v>0</v>
      </c>
      <c r="J1852" s="390">
        <f ca="1">IF(J$6=(OFFSET('RFM input'!$G$60,0,'RFM input'!$AA$7)),OFFSET('RFM input'!$H$454,$A1850,0),0)</f>
        <v>0</v>
      </c>
      <c r="K1852" s="390">
        <f ca="1">IF(K$6=(OFFSET('RFM input'!$G$60,0,'RFM input'!$AA$7)),OFFSET('RFM input'!$H$454,$A1850,0),0)</f>
        <v>0</v>
      </c>
      <c r="L1852" s="390">
        <f ca="1">IF(L$6=(OFFSET('RFM input'!$G$60,0,'RFM input'!$AA$7)),OFFSET('RFM input'!$H$454,$A1850,0),0)</f>
        <v>0</v>
      </c>
      <c r="M1852" s="390">
        <f ca="1">IF(M$6=(OFFSET('RFM input'!$G$60,0,'RFM input'!$AA$7)),OFFSET('RFM input'!$H$454,$A1850,0),0)</f>
        <v>0</v>
      </c>
      <c r="N1852" s="390"/>
      <c r="O1852" s="390"/>
      <c r="P1852" s="390"/>
      <c r="Q1852" s="390"/>
      <c r="R1852" s="390"/>
      <c r="S1852" s="390"/>
      <c r="T1852" s="390"/>
      <c r="U1852" s="390"/>
      <c r="V1852" s="390"/>
      <c r="W1852" s="390"/>
      <c r="X1852" s="249"/>
      <c r="Y1852" s="249"/>
      <c r="Z1852" s="249"/>
      <c r="AA1852" s="249"/>
      <c r="AB1852" s="249"/>
    </row>
    <row r="1853" spans="1:28">
      <c r="A1853" s="249"/>
      <c r="B1853" s="325" t="s">
        <v>306</v>
      </c>
      <c r="C1853" s="392"/>
      <c r="D1853" s="391">
        <f ca="1">IF(D$6=(OFFSET('RFM input'!$G$60,0,'RFM input'!$AA$7)),OFFSET('RFM input'!$J$454,$A1850,0),0)</f>
        <v>0</v>
      </c>
      <c r="E1853" s="394">
        <f ca="1">IF(E$6=(OFFSET('RFM input'!$G$60,0,'RFM input'!$AA$7)),OFFSET('RFM input'!$J$454,$A1850,0),0)</f>
        <v>0</v>
      </c>
      <c r="F1853" s="394">
        <f ca="1">IF(F$6=(OFFSET('RFM input'!$G$60,0,'RFM input'!$AA$7)),OFFSET('RFM input'!$J$454,$A1850,0),0)</f>
        <v>0</v>
      </c>
      <c r="G1853" s="394">
        <f ca="1">IF(G$6=(OFFSET('RFM input'!$G$60,0,'RFM input'!$AA$7)),OFFSET('RFM input'!$J$454,$A1850,0),0)</f>
        <v>0</v>
      </c>
      <c r="H1853" s="394">
        <f ca="1">IF(H$6=(OFFSET('RFM input'!$G$60,0,'RFM input'!$AA$7)),OFFSET('RFM input'!$J$454,$A1850,0),0)</f>
        <v>0</v>
      </c>
      <c r="I1853" s="394">
        <f ca="1">IF(I$6=(OFFSET('RFM input'!$G$60,0,'RFM input'!$AA$7)),OFFSET('RFM input'!$J$454,$A1850,0),0)</f>
        <v>0</v>
      </c>
      <c r="J1853" s="394">
        <f ca="1">IF(J$6=(OFFSET('RFM input'!$G$60,0,'RFM input'!$AA$7)),OFFSET('RFM input'!$J$454,$A1850,0),0)</f>
        <v>0</v>
      </c>
      <c r="K1853" s="394">
        <f ca="1">IF(K$6=(OFFSET('RFM input'!$G$60,0,'RFM input'!$AA$7)),OFFSET('RFM input'!$J$454,$A1850,0),0)</f>
        <v>0</v>
      </c>
      <c r="L1853" s="394">
        <f ca="1">IF(L$6=(OFFSET('RFM input'!$G$60,0,'RFM input'!$AA$7)),OFFSET('RFM input'!$J$454,$A1850,0),0)</f>
        <v>0</v>
      </c>
      <c r="M1853" s="394">
        <f ca="1">IF(M$6=(OFFSET('RFM input'!$G$60,0,'RFM input'!$AA$7)),OFFSET('RFM input'!$J$454,$A1850,0),0)</f>
        <v>0</v>
      </c>
      <c r="N1853" s="394"/>
      <c r="O1853" s="394"/>
      <c r="P1853" s="394"/>
      <c r="Q1853" s="394"/>
      <c r="R1853" s="394"/>
      <c r="S1853" s="394"/>
      <c r="T1853" s="394"/>
      <c r="U1853" s="394"/>
      <c r="V1853" s="394"/>
      <c r="W1853" s="394"/>
      <c r="X1853" s="249"/>
      <c r="Y1853" s="249"/>
      <c r="Z1853" s="249"/>
      <c r="AA1853" s="249"/>
      <c r="AB1853" s="249"/>
    </row>
    <row r="1854" spans="1:28" hidden="1" outlineLevel="1">
      <c r="A1854" s="459">
        <v>-1</v>
      </c>
      <c r="B1854" s="309" t="s">
        <v>297</v>
      </c>
      <c r="C1854" s="395"/>
      <c r="D1854" s="395">
        <f t="shared" ref="D1854" ca="1" si="2687">IF(D1878="n/a",0,IF(AND(D1852=0,C1854=0),0,
IF(AND(D1852&lt;&gt;0,C1854=0),(D1852/D$10),
IF(AND(D1853&lt;&gt;0,C1854&lt;&gt;0),(C1854-(C1854/C1878))+(D1852/D$10),
IF(C1878&lt;1,0,(C1854-(C1854/C1878)))))))</f>
        <v>0</v>
      </c>
      <c r="E1854" s="395">
        <f t="shared" ref="E1854" ca="1" si="2688">IF(E1878="n/a",0,IF(AND(E1852=0,D1854=0),0,
IF(AND(E1852&lt;&gt;0,D1854=0),(E1852/E$10),
IF(AND(E1853&lt;&gt;0,D1854&lt;&gt;0),(D1854-(D1854/D1878))+(E1852/E$10),
IF(D1878&lt;1,0,(D1854-(D1854/D1878)))))))</f>
        <v>0</v>
      </c>
      <c r="F1854" s="395">
        <f t="shared" ref="F1854" ca="1" si="2689">IF(F1878="n/a",0,IF(AND(F1852=0,E1854=0),0,
IF(AND(F1852&lt;&gt;0,E1854=0),(F1852/F$10),
IF(AND(F1853&lt;&gt;0,E1854&lt;&gt;0),(E1854-(E1854/E1878))+(F1852/F$10),
IF(E1878&lt;1,0,(E1854-(E1854/E1878)))))))</f>
        <v>0</v>
      </c>
      <c r="G1854" s="395">
        <f t="shared" ref="G1854" ca="1" si="2690">IF(G1878="n/a",0,IF(AND(G1852=0,F1854=0),0,
IF(AND(G1852&lt;&gt;0,F1854=0),(G1852/G$10),
IF(AND(G1853&lt;&gt;0,F1854&lt;&gt;0),(F1854-(F1854/F1878))+(G1852/G$10),
IF(F1878&lt;1,0,(F1854-(F1854/F1878)))))))</f>
        <v>0</v>
      </c>
      <c r="H1854" s="395">
        <f ca="1">IF(H1878="n/a",0,IF(AND(H1852=0,G1854=0),0,
IF(AND(H1852&lt;&gt;0,G1854=0),(H1852/H$10),
IF(AND(H1853&lt;&gt;0,G1854&lt;&gt;0),(G1854-(G1854/G1878))+(H1852/H$10),
IF(G1878&lt;1,0,(G1854-(G1854/G1878)))))))</f>
        <v>0</v>
      </c>
      <c r="I1854" s="395">
        <f t="shared" ref="I1854" ca="1" si="2691">IF(I1878="n/a",0,IF(AND(I1852=0,H1854=0),0,
IF(AND(I1852&lt;&gt;0,H1854=0),(I1852/I$10),
IF(AND(I1853&lt;&gt;0,H1854&lt;&gt;0),(H1854-(H1854/H1878))+(I1852/I$10),
IF(H1878&lt;1,0,(H1854-(H1854/H1878)))))))</f>
        <v>0</v>
      </c>
      <c r="J1854" s="395">
        <f t="shared" ref="J1854" ca="1" si="2692">IF(J1878="n/a",0,IF(AND(J1852=0,I1854=0),0,
IF(AND(J1852&lt;&gt;0,I1854=0),(J1852/J$10),
IF(AND(J1853&lt;&gt;0,I1854&lt;&gt;0),(I1854-(I1854/I1878))+(J1852/J$10),
IF(I1878&lt;1,0,(I1854-(I1854/I1878)))))))</f>
        <v>0</v>
      </c>
      <c r="K1854" s="395">
        <f t="shared" ref="K1854" ca="1" si="2693">IF(K1878="n/a",0,IF(AND(K1852=0,J1854=0),0,
IF(AND(K1852&lt;&gt;0,J1854=0),(K1852/K$10),
IF(AND(K1853&lt;&gt;0,J1854&lt;&gt;0),(J1854-(J1854/J1878))+(K1852/K$10),
IF(J1878&lt;1,0,(J1854-(J1854/J1878)))))))</f>
        <v>0</v>
      </c>
      <c r="L1854" s="395">
        <f t="shared" ref="L1854" ca="1" si="2694">IF(L1878="n/a",0,IF(AND(L1852=0,K1854=0),0,
IF(AND(L1852&lt;&gt;0,K1854=0),(L1852/L$10),
IF(AND(L1853&lt;&gt;0,K1854&lt;&gt;0),(K1854-(K1854/K1878))+(L1852/L$10),
IF(K1878&lt;1,0,(K1854-(K1854/K1878)))))))</f>
        <v>0</v>
      </c>
      <c r="M1854" s="395">
        <f t="shared" ref="M1854" ca="1" si="2695">IF(M1878="n/a",0,IF(AND(M1852=0,L1854=0),0,
IF(AND(M1852&lt;&gt;0,L1854=0),(M1852/M$10),
IF(AND(M1853&lt;&gt;0,L1854&lt;&gt;0),(L1854-(L1854/L1878))+(M1852/M$10),
IF(L1878&lt;1,0,(L1854-(L1854/L1878)))))))</f>
        <v>0</v>
      </c>
      <c r="N1854" s="395">
        <f t="shared" ref="N1854" ca="1" si="2696">IF(N1878="n/a",0,IF(AND(N1852=0,M1854=0),0,
IF(AND(N1852&lt;&gt;0,M1854=0),(N1852/N$10),
IF(AND(N1853&lt;&gt;0,M1854&lt;&gt;0),(M1854-(M1854/M1878))+(N1852/N$10),
IF(M1878&lt;1,0,(M1854-(M1854/M1878)))))))</f>
        <v>0</v>
      </c>
      <c r="O1854" s="395">
        <f t="shared" ref="O1854" ca="1" si="2697">IF(O1878="n/a",0,IF(AND(O1852=0,N1854=0),0,
IF(AND(O1852&lt;&gt;0,N1854=0),(O1852/O$10),
IF(AND(O1853&lt;&gt;0,N1854&lt;&gt;0),(N1854-(N1854/N1878))+(O1852/O$10),
IF(N1878&lt;1,0,(N1854-(N1854/N1878)))))))</f>
        <v>0</v>
      </c>
      <c r="P1854" s="395">
        <f t="shared" ref="P1854" ca="1" si="2698">IF(P1878="n/a",0,IF(AND(P1852=0,O1854=0),0,
IF(AND(P1852&lt;&gt;0,O1854=0),(P1852/P$10),
IF(AND(P1853&lt;&gt;0,O1854&lt;&gt;0),(O1854-(O1854/O1878))+(P1852/P$10),
IF(O1878&lt;1,0,(O1854-(O1854/O1878)))))))</f>
        <v>0</v>
      </c>
      <c r="Q1854" s="395">
        <f t="shared" ref="Q1854" ca="1" si="2699">IF(Q1878="n/a",0,IF(AND(Q1852=0,P1854=0),0,
IF(AND(Q1852&lt;&gt;0,P1854=0),(Q1852/Q$10),
IF(AND(Q1853&lt;&gt;0,P1854&lt;&gt;0),(P1854-(P1854/P1878))+(Q1852/Q$10),
IF(P1878&lt;1,0,(P1854-(P1854/P1878)))))))</f>
        <v>0</v>
      </c>
      <c r="R1854" s="395">
        <f t="shared" ref="R1854" ca="1" si="2700">IF(R1878="n/a",0,IF(AND(R1852=0,Q1854=0),0,
IF(AND(R1852&lt;&gt;0,Q1854=0),(R1852/R$10),
IF(AND(R1853&lt;&gt;0,Q1854&lt;&gt;0),(Q1854-(Q1854/Q1878))+(R1852/R$10),
IF(Q1878&lt;1,0,(Q1854-(Q1854/Q1878)))))))</f>
        <v>0</v>
      </c>
      <c r="S1854" s="395">
        <f t="shared" ref="S1854" ca="1" si="2701">IF(S1878="n/a",0,IF(AND(S1852=0,R1854=0),0,
IF(AND(S1852&lt;&gt;0,R1854=0),(S1852/S$10),
IF(AND(S1853&lt;&gt;0,R1854&lt;&gt;0),(R1854-(R1854/R1878))+(S1852/S$10),
IF(R1878&lt;1,0,(R1854-(R1854/R1878)))))))</f>
        <v>0</v>
      </c>
      <c r="T1854" s="395">
        <f t="shared" ref="T1854" ca="1" si="2702">IF(T1878="n/a",0,IF(AND(T1852=0,S1854=0),0,
IF(AND(T1852&lt;&gt;0,S1854=0),(T1852/T$10),
IF(AND(T1853&lt;&gt;0,S1854&lt;&gt;0),(S1854-(S1854/S1878))+(T1852/T$10),
IF(S1878&lt;1,0,(S1854-(S1854/S1878)))))))</f>
        <v>0</v>
      </c>
      <c r="U1854" s="395">
        <f t="shared" ref="U1854" ca="1" si="2703">IF(U1878="n/a",0,IF(AND(U1852=0,T1854=0),0,
IF(AND(U1852&lt;&gt;0,T1854=0),(U1852/U$10),
IF(AND(U1853&lt;&gt;0,T1854&lt;&gt;0),(T1854-(T1854/T1878))+(U1852/U$10),
IF(T1878&lt;1,0,(T1854-(T1854/T1878)))))))</f>
        <v>0</v>
      </c>
      <c r="V1854" s="395">
        <f t="shared" ref="V1854" ca="1" si="2704">IF(V1878="n/a",0,IF(AND(V1852=0,U1854=0),0,
IF(AND(V1852&lt;&gt;0,U1854=0),(V1852/V$10),
IF(AND(V1853&lt;&gt;0,U1854&lt;&gt;0),(U1854-(U1854/U1878))+(V1852/V$10),
IF(U1878&lt;1,0,(U1854-(U1854/U1878)))))))</f>
        <v>0</v>
      </c>
      <c r="W1854" s="395">
        <f t="shared" ref="W1854" ca="1" si="2705">IF(W1878="n/a",0,IF(AND(W1852=0,V1854=0),0,
IF(AND(W1852&lt;&gt;0,V1854=0),(W1852/W$10),
IF(AND(W1853&lt;&gt;0,V1854&lt;&gt;0),(V1854-(V1854/V1878))+(W1852/W$10),
IF(V1878&lt;1,0,(V1854-(V1854/V1878)))))))</f>
        <v>0</v>
      </c>
      <c r="X1854" s="249"/>
      <c r="Y1854" s="249"/>
      <c r="Z1854" s="249"/>
      <c r="AA1854" s="249"/>
      <c r="AB1854" s="249"/>
    </row>
    <row r="1855" spans="1:28" hidden="1" outlineLevel="1">
      <c r="A1855" s="331">
        <v>0</v>
      </c>
      <c r="B1855" s="309" t="s">
        <v>194</v>
      </c>
      <c r="C1855" s="395">
        <f ca="1">C1850/C$10</f>
        <v>0</v>
      </c>
      <c r="D1855" s="395">
        <f ca="1">IF(C1879="n/a",C1855,IFERROR(IF((OFFSET($C1855,0,$A1855))&lt;0,
MIN(0,C1855-(OFFSET($C1855,0,$A1855)/(OFFSET($C1850,-$A1854,$A1855)))),
MAX(0,C1855-(OFFSET($C1855,0,$A1855)/(OFFSET($C1850,-$A1854,$A1855))))),0))</f>
        <v>0</v>
      </c>
      <c r="E1855" s="395">
        <f t="shared" ref="E1855" ca="1" si="2706">IF(D1879="n/a",D1855,IFERROR(IF((OFFSET($C1855,0,$A1855))&lt;0,
MIN(0,D1855-(OFFSET($C1855,0,$A1855)/(OFFSET($C1850,-$A1854,$A1855)))),
MAX(0,D1855-(OFFSET($C1855,0,$A1855)/(OFFSET($C1850,-$A1854,$A1855))))),0))</f>
        <v>0</v>
      </c>
      <c r="F1855" s="395">
        <f t="shared" ref="F1855:F1856" ca="1" si="2707">IF(E1879="n/a",E1855,IFERROR(IF((OFFSET($C1855,0,$A1855))&lt;0,
MIN(0,E1855-(OFFSET($C1855,0,$A1855)/(OFFSET($C1850,-$A1854,$A1855)))),
MAX(0,E1855-(OFFSET($C1855,0,$A1855)/(OFFSET($C1850,-$A1854,$A1855))))),0))</f>
        <v>0</v>
      </c>
      <c r="G1855" s="395">
        <f t="shared" ref="G1855:G1857" ca="1" si="2708">IF(F1879="n/a",F1855,IFERROR(IF((OFFSET($C1855,0,$A1855))&lt;0,
MIN(0,F1855-(OFFSET($C1855,0,$A1855)/(OFFSET($C1850,-$A1854,$A1855)))),
MAX(0,F1855-(OFFSET($C1855,0,$A1855)/(OFFSET($C1850,-$A1854,$A1855))))),0))</f>
        <v>0</v>
      </c>
      <c r="H1855" s="395">
        <f t="shared" ref="H1855:H1858" ca="1" si="2709">IF(G1879="n/a",G1855,IFERROR(IF((OFFSET($C1855,0,$A1855))&lt;0,
MIN(0,G1855-(OFFSET($C1855,0,$A1855)/(OFFSET($C1850,-$A1854,$A1855)))),
MAX(0,G1855-(OFFSET($C1855,0,$A1855)/(OFFSET($C1850,-$A1854,$A1855))))),0))</f>
        <v>0</v>
      </c>
      <c r="I1855" s="395">
        <f t="shared" ref="I1855:I1859" ca="1" si="2710">IF(H1879="n/a",H1855,IFERROR(IF((OFFSET($C1855,0,$A1855))&lt;0,
MIN(0,H1855-(OFFSET($C1855,0,$A1855)/(OFFSET($C1850,-$A1854,$A1855)))),
MAX(0,H1855-(OFFSET($C1855,0,$A1855)/(OFFSET($C1850,-$A1854,$A1855))))),0))</f>
        <v>0</v>
      </c>
      <c r="J1855" s="395">
        <f t="shared" ref="J1855:J1860" ca="1" si="2711">IF(I1879="n/a",I1855,IFERROR(IF((OFFSET($C1855,0,$A1855))&lt;0,
MIN(0,I1855-(OFFSET($C1855,0,$A1855)/(OFFSET($C1850,-$A1854,$A1855)))),
MAX(0,I1855-(OFFSET($C1855,0,$A1855)/(OFFSET($C1850,-$A1854,$A1855))))),0))</f>
        <v>0</v>
      </c>
      <c r="K1855" s="395">
        <f t="shared" ref="K1855:K1861" ca="1" si="2712">IF(J1879="n/a",J1855,IFERROR(IF((OFFSET($C1855,0,$A1855))&lt;0,
MIN(0,J1855-(OFFSET($C1855,0,$A1855)/(OFFSET($C1850,-$A1854,$A1855)))),
MAX(0,J1855-(OFFSET($C1855,0,$A1855)/(OFFSET($C1850,-$A1854,$A1855))))),0))</f>
        <v>0</v>
      </c>
      <c r="L1855" s="395">
        <f t="shared" ref="L1855:L1862" ca="1" si="2713">IF(K1879="n/a",K1855,IFERROR(IF((OFFSET($C1855,0,$A1855))&lt;0,
MIN(0,K1855-(OFFSET($C1855,0,$A1855)/(OFFSET($C1850,-$A1854,$A1855)))),
MAX(0,K1855-(OFFSET($C1855,0,$A1855)/(OFFSET($C1850,-$A1854,$A1855))))),0))</f>
        <v>0</v>
      </c>
      <c r="M1855" s="395">
        <f t="shared" ref="M1855:M1863" ca="1" si="2714">IF(L1879="n/a",L1855,IFERROR(IF((OFFSET($C1855,0,$A1855))&lt;0,
MIN(0,L1855-(OFFSET($C1855,0,$A1855)/(OFFSET($C1850,-$A1854,$A1855)))),
MAX(0,L1855-(OFFSET($C1855,0,$A1855)/(OFFSET($C1850,-$A1854,$A1855))))),0))</f>
        <v>0</v>
      </c>
      <c r="N1855" s="395">
        <f t="shared" ref="N1855:N1864" ca="1" si="2715">IF(M1879="n/a",M1855,IFERROR(IF((OFFSET($C1855,0,$A1855))&lt;0,
MIN(0,M1855-(OFFSET($C1855,0,$A1855)/(OFFSET($C1850,-$A1854,$A1855)))),
MAX(0,M1855-(OFFSET($C1855,0,$A1855)/(OFFSET($C1850,-$A1854,$A1855))))),0))</f>
        <v>0</v>
      </c>
      <c r="O1855" s="395">
        <f t="shared" ref="O1855:O1865" ca="1" si="2716">IF(N1879="n/a",N1855,IFERROR(IF((OFFSET($C1855,0,$A1855))&lt;0,
MIN(0,N1855-(OFFSET($C1855,0,$A1855)/(OFFSET($C1850,-$A1854,$A1855)))),
MAX(0,N1855-(OFFSET($C1855,0,$A1855)/(OFFSET($C1850,-$A1854,$A1855))))),0))</f>
        <v>0</v>
      </c>
      <c r="P1855" s="395">
        <f t="shared" ref="P1855:P1866" ca="1" si="2717">IF(O1879="n/a",O1855,IFERROR(IF((OFFSET($C1855,0,$A1855))&lt;0,
MIN(0,O1855-(OFFSET($C1855,0,$A1855)/(OFFSET($C1850,-$A1854,$A1855)))),
MAX(0,O1855-(OFFSET($C1855,0,$A1855)/(OFFSET($C1850,-$A1854,$A1855))))),0))</f>
        <v>0</v>
      </c>
      <c r="Q1855" s="395">
        <f t="shared" ref="Q1855:Q1867" ca="1" si="2718">IF(P1879="n/a",P1855,IFERROR(IF((OFFSET($C1855,0,$A1855))&lt;0,
MIN(0,P1855-(OFFSET($C1855,0,$A1855)/(OFFSET($C1850,-$A1854,$A1855)))),
MAX(0,P1855-(OFFSET($C1855,0,$A1855)/(OFFSET($C1850,-$A1854,$A1855))))),0))</f>
        <v>0</v>
      </c>
      <c r="R1855" s="395">
        <f t="shared" ref="R1855:R1868" ca="1" si="2719">IF(Q1879="n/a",Q1855,IFERROR(IF((OFFSET($C1855,0,$A1855))&lt;0,
MIN(0,Q1855-(OFFSET($C1855,0,$A1855)/(OFFSET($C1850,-$A1854,$A1855)))),
MAX(0,Q1855-(OFFSET($C1855,0,$A1855)/(OFFSET($C1850,-$A1854,$A1855))))),0))</f>
        <v>0</v>
      </c>
      <c r="S1855" s="395">
        <f t="shared" ref="S1855:S1869" ca="1" si="2720">IF(R1879="n/a",R1855,IFERROR(IF((OFFSET($C1855,0,$A1855))&lt;0,
MIN(0,R1855-(OFFSET($C1855,0,$A1855)/(OFFSET($C1850,-$A1854,$A1855)))),
MAX(0,R1855-(OFFSET($C1855,0,$A1855)/(OFFSET($C1850,-$A1854,$A1855))))),0))</f>
        <v>0</v>
      </c>
      <c r="T1855" s="395">
        <f t="shared" ref="T1855:T1870" ca="1" si="2721">IF(S1879="n/a",S1855,IFERROR(IF((OFFSET($C1855,0,$A1855))&lt;0,
MIN(0,S1855-(OFFSET($C1855,0,$A1855)/(OFFSET($C1850,-$A1854,$A1855)))),
MAX(0,S1855-(OFFSET($C1855,0,$A1855)/(OFFSET($C1850,-$A1854,$A1855))))),0))</f>
        <v>0</v>
      </c>
      <c r="U1855" s="395">
        <f t="shared" ref="U1855:U1871" ca="1" si="2722">IF(T1879="n/a",T1855,IFERROR(IF((OFFSET($C1855,0,$A1855))&lt;0,
MIN(0,T1855-(OFFSET($C1855,0,$A1855)/(OFFSET($C1850,-$A1854,$A1855)))),
MAX(0,T1855-(OFFSET($C1855,0,$A1855)/(OFFSET($C1850,-$A1854,$A1855))))),0))</f>
        <v>0</v>
      </c>
      <c r="V1855" s="395">
        <f t="shared" ref="V1855:V1872" ca="1" si="2723">IF(U1879="n/a",U1855,IFERROR(IF((OFFSET($C1855,0,$A1855))&lt;0,
MIN(0,U1855-(OFFSET($C1855,0,$A1855)/(OFFSET($C1850,-$A1854,$A1855)))),
MAX(0,U1855-(OFFSET($C1855,0,$A1855)/(OFFSET($C1850,-$A1854,$A1855))))),0))</f>
        <v>0</v>
      </c>
      <c r="W1855" s="395">
        <f t="shared" ref="W1855:W1873" ca="1" si="2724">IF(V1879="n/a",V1855,IFERROR(IF((OFFSET($C1855,0,$A1855))&lt;0,
MIN(0,V1855-(OFFSET($C1855,0,$A1855)/(OFFSET($C1850,-$A1854,$A1855)))),
MAX(0,V1855-(OFFSET($C1855,0,$A1855)/(OFFSET($C1850,-$A1854,$A1855))))),0))</f>
        <v>0</v>
      </c>
      <c r="X1855" s="249"/>
      <c r="Y1855" s="249"/>
      <c r="Z1855" s="249"/>
      <c r="AA1855" s="249"/>
      <c r="AB1855" s="249"/>
    </row>
    <row r="1856" spans="1:28" hidden="1" outlineLevel="1">
      <c r="A1856" s="331">
        <v>1</v>
      </c>
      <c r="B1856" s="309" t="str">
        <f t="shared" ref="B1856:B1874" ca="1" si="2725">"Depreciated Net Capex "&amp;OFFSET($C$6,0,A1856)</f>
        <v>Depreciated Net Capex 2013</v>
      </c>
      <c r="C1856" s="396"/>
      <c r="D1856" s="397">
        <f ca="1">(D1850*((1+D$11)^0.5)/D$10)</f>
        <v>0</v>
      </c>
      <c r="E1856" s="395">
        <f ca="1">IF(D1880="n/a",D1856,IFERROR(IF((OFFSET($C1856,0,$A1856))&lt;0,
MIN(0,D1856-(OFFSET($C1856,0,$A1856)/(OFFSET($C1851,-$A1855,$A1856)))),
MAX(0,D1856-(OFFSET($C1856,0,$A1856)/(OFFSET($C1851,-$A1855,$A1856))))),0))</f>
        <v>0</v>
      </c>
      <c r="F1856" s="395">
        <f t="shared" ca="1" si="2707"/>
        <v>0</v>
      </c>
      <c r="G1856" s="395">
        <f t="shared" ca="1" si="2708"/>
        <v>0</v>
      </c>
      <c r="H1856" s="395">
        <f t="shared" ca="1" si="2709"/>
        <v>0</v>
      </c>
      <c r="I1856" s="395">
        <f t="shared" ca="1" si="2710"/>
        <v>0</v>
      </c>
      <c r="J1856" s="395">
        <f t="shared" ca="1" si="2711"/>
        <v>0</v>
      </c>
      <c r="K1856" s="395">
        <f t="shared" ca="1" si="2712"/>
        <v>0</v>
      </c>
      <c r="L1856" s="395">
        <f t="shared" ca="1" si="2713"/>
        <v>0</v>
      </c>
      <c r="M1856" s="395">
        <f t="shared" ca="1" si="2714"/>
        <v>0</v>
      </c>
      <c r="N1856" s="395">
        <f t="shared" ca="1" si="2715"/>
        <v>0</v>
      </c>
      <c r="O1856" s="395">
        <f t="shared" ca="1" si="2716"/>
        <v>0</v>
      </c>
      <c r="P1856" s="395">
        <f t="shared" ca="1" si="2717"/>
        <v>0</v>
      </c>
      <c r="Q1856" s="395">
        <f t="shared" ca="1" si="2718"/>
        <v>0</v>
      </c>
      <c r="R1856" s="395">
        <f t="shared" ca="1" si="2719"/>
        <v>0</v>
      </c>
      <c r="S1856" s="395">
        <f t="shared" ca="1" si="2720"/>
        <v>0</v>
      </c>
      <c r="T1856" s="395">
        <f t="shared" ca="1" si="2721"/>
        <v>0</v>
      </c>
      <c r="U1856" s="395">
        <f t="shared" ca="1" si="2722"/>
        <v>0</v>
      </c>
      <c r="V1856" s="395">
        <f t="shared" ca="1" si="2723"/>
        <v>0</v>
      </c>
      <c r="W1856" s="395">
        <f t="shared" ca="1" si="2724"/>
        <v>0</v>
      </c>
      <c r="X1856" s="249"/>
      <c r="Y1856" s="249"/>
      <c r="Z1856" s="249"/>
      <c r="AA1856" s="249"/>
      <c r="AB1856" s="249"/>
    </row>
    <row r="1857" spans="1:28" hidden="1" outlineLevel="1">
      <c r="A1857" s="331">
        <v>2</v>
      </c>
      <c r="B1857" s="309" t="str">
        <f t="shared" ca="1" si="2725"/>
        <v>Depreciated Net Capex 2014</v>
      </c>
      <c r="C1857" s="398"/>
      <c r="D1857" s="399"/>
      <c r="E1857" s="397">
        <f ca="1">(E1850*((1+E$11)^0.5)/E$10)</f>
        <v>0</v>
      </c>
      <c r="F1857" s="395">
        <f ca="1">IF(E1881="n/a",E1857,IFERROR(IF((OFFSET($C1857,0,$A1857))&lt;0,
MIN(0,E1857-(OFFSET($C1857,0,$A1857)/(OFFSET($C1852,-$A1856,$A1857)))),
MAX(0,E1857-(OFFSET($C1857,0,$A1857)/(OFFSET($C1852,-$A1856,$A1857))))),0))</f>
        <v>0</v>
      </c>
      <c r="G1857" s="395">
        <f t="shared" ca="1" si="2708"/>
        <v>0</v>
      </c>
      <c r="H1857" s="395">
        <f t="shared" ca="1" si="2709"/>
        <v>0</v>
      </c>
      <c r="I1857" s="395">
        <f t="shared" ca="1" si="2710"/>
        <v>0</v>
      </c>
      <c r="J1857" s="395">
        <f t="shared" ca="1" si="2711"/>
        <v>0</v>
      </c>
      <c r="K1857" s="395">
        <f t="shared" ca="1" si="2712"/>
        <v>0</v>
      </c>
      <c r="L1857" s="395">
        <f t="shared" ca="1" si="2713"/>
        <v>0</v>
      </c>
      <c r="M1857" s="395">
        <f t="shared" ca="1" si="2714"/>
        <v>0</v>
      </c>
      <c r="N1857" s="395">
        <f t="shared" ca="1" si="2715"/>
        <v>0</v>
      </c>
      <c r="O1857" s="395">
        <f t="shared" ca="1" si="2716"/>
        <v>0</v>
      </c>
      <c r="P1857" s="395">
        <f t="shared" ca="1" si="2717"/>
        <v>0</v>
      </c>
      <c r="Q1857" s="395">
        <f t="shared" ca="1" si="2718"/>
        <v>0</v>
      </c>
      <c r="R1857" s="395">
        <f t="shared" ca="1" si="2719"/>
        <v>0</v>
      </c>
      <c r="S1857" s="395">
        <f t="shared" ca="1" si="2720"/>
        <v>0</v>
      </c>
      <c r="T1857" s="395">
        <f t="shared" ca="1" si="2721"/>
        <v>0</v>
      </c>
      <c r="U1857" s="395">
        <f t="shared" ca="1" si="2722"/>
        <v>0</v>
      </c>
      <c r="V1857" s="395">
        <f t="shared" ca="1" si="2723"/>
        <v>0</v>
      </c>
      <c r="W1857" s="395">
        <f t="shared" ca="1" si="2724"/>
        <v>0</v>
      </c>
      <c r="X1857" s="334"/>
      <c r="Y1857" s="249"/>
      <c r="Z1857" s="249"/>
      <c r="AA1857" s="249"/>
      <c r="AB1857" s="249"/>
    </row>
    <row r="1858" spans="1:28" hidden="1" outlineLevel="1">
      <c r="A1858" s="331">
        <v>3</v>
      </c>
      <c r="B1858" s="309" t="str">
        <f t="shared" ca="1" si="2725"/>
        <v>Depreciated Net Capex 2015</v>
      </c>
      <c r="C1858" s="398"/>
      <c r="D1858" s="398"/>
      <c r="E1858" s="399"/>
      <c r="F1858" s="400">
        <f ca="1">($F1850*((1+F$11)^0.5)/F$10)</f>
        <v>0</v>
      </c>
      <c r="G1858" s="395">
        <f ca="1">IF(F1882="n/a",F1858,IFERROR(IF((OFFSET($C1858,0,$A1858))&lt;0,
MIN(0,F1858-(OFFSET($C1858,0,$A1858)/(OFFSET($C1853,-$A1857,$A1858)))),
MAX(0,F1858-(OFFSET($C1858,0,$A1858)/(OFFSET($C1853,-$A1857,$A1858))))),0))</f>
        <v>0</v>
      </c>
      <c r="H1858" s="395">
        <f t="shared" ca="1" si="2709"/>
        <v>0</v>
      </c>
      <c r="I1858" s="395">
        <f t="shared" ca="1" si="2710"/>
        <v>0</v>
      </c>
      <c r="J1858" s="395">
        <f t="shared" ca="1" si="2711"/>
        <v>0</v>
      </c>
      <c r="K1858" s="395">
        <f t="shared" ca="1" si="2712"/>
        <v>0</v>
      </c>
      <c r="L1858" s="395">
        <f t="shared" ca="1" si="2713"/>
        <v>0</v>
      </c>
      <c r="M1858" s="395">
        <f t="shared" ca="1" si="2714"/>
        <v>0</v>
      </c>
      <c r="N1858" s="395">
        <f t="shared" ca="1" si="2715"/>
        <v>0</v>
      </c>
      <c r="O1858" s="395">
        <f t="shared" ca="1" si="2716"/>
        <v>0</v>
      </c>
      <c r="P1858" s="395">
        <f t="shared" ca="1" si="2717"/>
        <v>0</v>
      </c>
      <c r="Q1858" s="395">
        <f t="shared" ca="1" si="2718"/>
        <v>0</v>
      </c>
      <c r="R1858" s="395">
        <f t="shared" ca="1" si="2719"/>
        <v>0</v>
      </c>
      <c r="S1858" s="395">
        <f t="shared" ca="1" si="2720"/>
        <v>0</v>
      </c>
      <c r="T1858" s="395">
        <f t="shared" ca="1" si="2721"/>
        <v>0</v>
      </c>
      <c r="U1858" s="395">
        <f t="shared" ca="1" si="2722"/>
        <v>0</v>
      </c>
      <c r="V1858" s="395">
        <f t="shared" ca="1" si="2723"/>
        <v>0</v>
      </c>
      <c r="W1858" s="395">
        <f t="shared" ca="1" si="2724"/>
        <v>0</v>
      </c>
      <c r="X1858" s="334"/>
      <c r="Y1858" s="334"/>
      <c r="Z1858" s="249"/>
      <c r="AA1858" s="249"/>
      <c r="AB1858" s="249"/>
    </row>
    <row r="1859" spans="1:28" hidden="1" outlineLevel="1">
      <c r="A1859" s="331">
        <v>4</v>
      </c>
      <c r="B1859" s="309" t="str">
        <f t="shared" ca="1" si="2725"/>
        <v>Depreciated Net Capex 2016</v>
      </c>
      <c r="C1859" s="398"/>
      <c r="D1859" s="398"/>
      <c r="E1859" s="398"/>
      <c r="F1859" s="399"/>
      <c r="G1859" s="400">
        <f ca="1">($G1850*((1+G$11)^0.5)/G$10)</f>
        <v>0</v>
      </c>
      <c r="H1859" s="395">
        <f ca="1">IF(G1883="n/a",G1859,IFERROR(IF((OFFSET($C1859,0,$A1859))&lt;0,
MIN(0,G1859-(OFFSET($C1859,0,$A1859)/(OFFSET($C1854,-$A1858,$A1859)))),
MAX(0,G1859-(OFFSET($C1859,0,$A1859)/(OFFSET($C1854,-$A1858,$A1859))))),0))</f>
        <v>0</v>
      </c>
      <c r="I1859" s="395">
        <f t="shared" ca="1" si="2710"/>
        <v>0</v>
      </c>
      <c r="J1859" s="395">
        <f t="shared" ca="1" si="2711"/>
        <v>0</v>
      </c>
      <c r="K1859" s="395">
        <f t="shared" ca="1" si="2712"/>
        <v>0</v>
      </c>
      <c r="L1859" s="395">
        <f t="shared" ca="1" si="2713"/>
        <v>0</v>
      </c>
      <c r="M1859" s="395">
        <f t="shared" ca="1" si="2714"/>
        <v>0</v>
      </c>
      <c r="N1859" s="395">
        <f t="shared" ca="1" si="2715"/>
        <v>0</v>
      </c>
      <c r="O1859" s="395">
        <f t="shared" ca="1" si="2716"/>
        <v>0</v>
      </c>
      <c r="P1859" s="395">
        <f t="shared" ca="1" si="2717"/>
        <v>0</v>
      </c>
      <c r="Q1859" s="395">
        <f t="shared" ca="1" si="2718"/>
        <v>0</v>
      </c>
      <c r="R1859" s="395">
        <f t="shared" ca="1" si="2719"/>
        <v>0</v>
      </c>
      <c r="S1859" s="395">
        <f t="shared" ca="1" si="2720"/>
        <v>0</v>
      </c>
      <c r="T1859" s="395">
        <f t="shared" ca="1" si="2721"/>
        <v>0</v>
      </c>
      <c r="U1859" s="395">
        <f t="shared" ca="1" si="2722"/>
        <v>0</v>
      </c>
      <c r="V1859" s="395">
        <f t="shared" ca="1" si="2723"/>
        <v>0</v>
      </c>
      <c r="W1859" s="395">
        <f t="shared" ca="1" si="2724"/>
        <v>0</v>
      </c>
      <c r="X1859" s="334"/>
      <c r="Y1859" s="334"/>
      <c r="Z1859" s="334"/>
      <c r="AA1859" s="249"/>
      <c r="AB1859" s="249"/>
    </row>
    <row r="1860" spans="1:28" hidden="1" outlineLevel="1">
      <c r="A1860" s="331">
        <v>5</v>
      </c>
      <c r="B1860" s="309" t="str">
        <f t="shared" ca="1" si="2725"/>
        <v>Depreciated Net Capex 2017</v>
      </c>
      <c r="C1860" s="398"/>
      <c r="D1860" s="398"/>
      <c r="E1860" s="398"/>
      <c r="F1860" s="398"/>
      <c r="G1860" s="399"/>
      <c r="H1860" s="400">
        <f ca="1">(H1850*((1+H$11)^0.5)/H$10)</f>
        <v>0</v>
      </c>
      <c r="I1860" s="395">
        <f ca="1">IF(H1884="n/a",H1860,IFERROR(IF((OFFSET($C1860,0,$A1860))&lt;0,
MIN(0,H1860-(OFFSET($C1860,0,$A1860)/(OFFSET($C1855,-$A1859,$A1860)))),
MAX(0,H1860-(OFFSET($C1860,0,$A1860)/(OFFSET($C1855,-$A1859,$A1860))))),0))</f>
        <v>0</v>
      </c>
      <c r="J1860" s="395">
        <f t="shared" ca="1" si="2711"/>
        <v>0</v>
      </c>
      <c r="K1860" s="395">
        <f t="shared" ca="1" si="2712"/>
        <v>0</v>
      </c>
      <c r="L1860" s="395">
        <f t="shared" ca="1" si="2713"/>
        <v>0</v>
      </c>
      <c r="M1860" s="395">
        <f t="shared" ca="1" si="2714"/>
        <v>0</v>
      </c>
      <c r="N1860" s="395">
        <f t="shared" ca="1" si="2715"/>
        <v>0</v>
      </c>
      <c r="O1860" s="395">
        <f t="shared" ca="1" si="2716"/>
        <v>0</v>
      </c>
      <c r="P1860" s="395">
        <f t="shared" ca="1" si="2717"/>
        <v>0</v>
      </c>
      <c r="Q1860" s="395">
        <f t="shared" ca="1" si="2718"/>
        <v>0</v>
      </c>
      <c r="R1860" s="395">
        <f t="shared" ca="1" si="2719"/>
        <v>0</v>
      </c>
      <c r="S1860" s="395">
        <f t="shared" ca="1" si="2720"/>
        <v>0</v>
      </c>
      <c r="T1860" s="395">
        <f t="shared" ca="1" si="2721"/>
        <v>0</v>
      </c>
      <c r="U1860" s="395">
        <f t="shared" ca="1" si="2722"/>
        <v>0</v>
      </c>
      <c r="V1860" s="395">
        <f t="shared" ca="1" si="2723"/>
        <v>0</v>
      </c>
      <c r="W1860" s="395">
        <f t="shared" ca="1" si="2724"/>
        <v>0</v>
      </c>
      <c r="X1860" s="334"/>
      <c r="Y1860" s="334"/>
      <c r="Z1860" s="334"/>
      <c r="AA1860" s="249"/>
      <c r="AB1860" s="249"/>
    </row>
    <row r="1861" spans="1:28" hidden="1" outlineLevel="1">
      <c r="A1861" s="331">
        <v>6</v>
      </c>
      <c r="B1861" s="309" t="str">
        <f t="shared" ca="1" si="2725"/>
        <v>Depreciated Net Capex 2018</v>
      </c>
      <c r="C1861" s="398"/>
      <c r="D1861" s="398"/>
      <c r="E1861" s="398"/>
      <c r="F1861" s="398"/>
      <c r="G1861" s="398"/>
      <c r="H1861" s="399"/>
      <c r="I1861" s="400">
        <f ca="1">(I1850*((1+I$11)^0.5)/I$10)</f>
        <v>0</v>
      </c>
      <c r="J1861" s="395">
        <f ca="1">IF(I1885="n/a",I1861,IFERROR(IF((OFFSET($C1861,0,$A1861))&lt;0,
MIN(0,I1861-(OFFSET($C1861,0,$A1861)/(OFFSET($C1856,-$A1860,$A1861)))),
MAX(0,I1861-(OFFSET($C1861,0,$A1861)/(OFFSET($C1856,-$A1860,$A1861))))),0))</f>
        <v>0</v>
      </c>
      <c r="K1861" s="395">
        <f t="shared" ca="1" si="2712"/>
        <v>0</v>
      </c>
      <c r="L1861" s="395">
        <f t="shared" ca="1" si="2713"/>
        <v>0</v>
      </c>
      <c r="M1861" s="395">
        <f t="shared" ca="1" si="2714"/>
        <v>0</v>
      </c>
      <c r="N1861" s="395">
        <f t="shared" ca="1" si="2715"/>
        <v>0</v>
      </c>
      <c r="O1861" s="395">
        <f t="shared" ca="1" si="2716"/>
        <v>0</v>
      </c>
      <c r="P1861" s="395">
        <f t="shared" ca="1" si="2717"/>
        <v>0</v>
      </c>
      <c r="Q1861" s="395">
        <f t="shared" ca="1" si="2718"/>
        <v>0</v>
      </c>
      <c r="R1861" s="395">
        <f t="shared" ca="1" si="2719"/>
        <v>0</v>
      </c>
      <c r="S1861" s="395">
        <f t="shared" ca="1" si="2720"/>
        <v>0</v>
      </c>
      <c r="T1861" s="395">
        <f t="shared" ca="1" si="2721"/>
        <v>0</v>
      </c>
      <c r="U1861" s="395">
        <f t="shared" ca="1" si="2722"/>
        <v>0</v>
      </c>
      <c r="V1861" s="395">
        <f t="shared" ca="1" si="2723"/>
        <v>0</v>
      </c>
      <c r="W1861" s="395">
        <f t="shared" ca="1" si="2724"/>
        <v>0</v>
      </c>
      <c r="X1861" s="334"/>
      <c r="Y1861" s="334"/>
      <c r="Z1861" s="334"/>
      <c r="AA1861" s="249"/>
      <c r="AB1861" s="249"/>
    </row>
    <row r="1862" spans="1:28" hidden="1" outlineLevel="1">
      <c r="A1862" s="331">
        <v>7</v>
      </c>
      <c r="B1862" s="309" t="str">
        <f t="shared" ca="1" si="2725"/>
        <v>Depreciated Net Capex 2019</v>
      </c>
      <c r="C1862" s="398"/>
      <c r="D1862" s="398"/>
      <c r="E1862" s="398"/>
      <c r="F1862" s="398"/>
      <c r="G1862" s="398"/>
      <c r="H1862" s="398"/>
      <c r="I1862" s="399"/>
      <c r="J1862" s="400">
        <f ca="1">(J1850*((1+J$11)^0.5)/J$10)</f>
        <v>0</v>
      </c>
      <c r="K1862" s="395">
        <f ca="1">IF(J1886="n/a",J1862,IFERROR(IF((OFFSET($C1862,0,$A1862))&lt;0,
MIN(0,J1862-(OFFSET($C1862,0,$A1862)/(OFFSET($C1857,-$A1861,$A1862)))),
MAX(0,J1862-(OFFSET($C1862,0,$A1862)/(OFFSET($C1857,-$A1861,$A1862))))),0))</f>
        <v>0</v>
      </c>
      <c r="L1862" s="395">
        <f t="shared" ca="1" si="2713"/>
        <v>0</v>
      </c>
      <c r="M1862" s="395">
        <f t="shared" ca="1" si="2714"/>
        <v>0</v>
      </c>
      <c r="N1862" s="395">
        <f t="shared" ca="1" si="2715"/>
        <v>0</v>
      </c>
      <c r="O1862" s="395">
        <f t="shared" ca="1" si="2716"/>
        <v>0</v>
      </c>
      <c r="P1862" s="395">
        <f t="shared" ca="1" si="2717"/>
        <v>0</v>
      </c>
      <c r="Q1862" s="395">
        <f t="shared" ca="1" si="2718"/>
        <v>0</v>
      </c>
      <c r="R1862" s="395">
        <f t="shared" ca="1" si="2719"/>
        <v>0</v>
      </c>
      <c r="S1862" s="395">
        <f t="shared" ca="1" si="2720"/>
        <v>0</v>
      </c>
      <c r="T1862" s="395">
        <f t="shared" ca="1" si="2721"/>
        <v>0</v>
      </c>
      <c r="U1862" s="395">
        <f t="shared" ca="1" si="2722"/>
        <v>0</v>
      </c>
      <c r="V1862" s="395">
        <f t="shared" ca="1" si="2723"/>
        <v>0</v>
      </c>
      <c r="W1862" s="395">
        <f t="shared" ca="1" si="2724"/>
        <v>0</v>
      </c>
      <c r="X1862" s="334"/>
      <c r="Y1862" s="334"/>
      <c r="Z1862" s="334"/>
      <c r="AA1862" s="249"/>
      <c r="AB1862" s="249"/>
    </row>
    <row r="1863" spans="1:28" hidden="1" outlineLevel="1">
      <c r="A1863" s="331">
        <v>8</v>
      </c>
      <c r="B1863" s="309" t="str">
        <f t="shared" ca="1" si="2725"/>
        <v>Depreciated Net Capex 2020</v>
      </c>
      <c r="C1863" s="398"/>
      <c r="D1863" s="398"/>
      <c r="E1863" s="398"/>
      <c r="F1863" s="398"/>
      <c r="G1863" s="398"/>
      <c r="H1863" s="398"/>
      <c r="I1863" s="398"/>
      <c r="J1863" s="399"/>
      <c r="K1863" s="400">
        <f ca="1">(K1850*((1+K$11)^0.5)/K$10)</f>
        <v>0</v>
      </c>
      <c r="L1863" s="395">
        <f ca="1">IF(K1887="n/a",K1863,IFERROR(IF((OFFSET($C1863,0,$A1863))&lt;0,
MIN(0,K1863-(OFFSET($C1863,0,$A1863)/(OFFSET($C1858,-$A1862,$A1863)))),
MAX(0,K1863-(OFFSET($C1863,0,$A1863)/(OFFSET($C1858,-$A1862,$A1863))))),0))</f>
        <v>0</v>
      </c>
      <c r="M1863" s="395">
        <f t="shared" ca="1" si="2714"/>
        <v>0</v>
      </c>
      <c r="N1863" s="395">
        <f t="shared" ca="1" si="2715"/>
        <v>0</v>
      </c>
      <c r="O1863" s="395">
        <f t="shared" ca="1" si="2716"/>
        <v>0</v>
      </c>
      <c r="P1863" s="395">
        <f t="shared" ca="1" si="2717"/>
        <v>0</v>
      </c>
      <c r="Q1863" s="395">
        <f t="shared" ca="1" si="2718"/>
        <v>0</v>
      </c>
      <c r="R1863" s="395">
        <f t="shared" ca="1" si="2719"/>
        <v>0</v>
      </c>
      <c r="S1863" s="395">
        <f t="shared" ca="1" si="2720"/>
        <v>0</v>
      </c>
      <c r="T1863" s="395">
        <f t="shared" ca="1" si="2721"/>
        <v>0</v>
      </c>
      <c r="U1863" s="395">
        <f t="shared" ca="1" si="2722"/>
        <v>0</v>
      </c>
      <c r="V1863" s="395">
        <f t="shared" ca="1" si="2723"/>
        <v>0</v>
      </c>
      <c r="W1863" s="395">
        <f t="shared" ca="1" si="2724"/>
        <v>0</v>
      </c>
      <c r="X1863" s="334"/>
      <c r="Y1863" s="334"/>
      <c r="Z1863" s="334"/>
      <c r="AA1863" s="249"/>
      <c r="AB1863" s="249"/>
    </row>
    <row r="1864" spans="1:28" hidden="1" outlineLevel="1">
      <c r="A1864" s="331">
        <v>9</v>
      </c>
      <c r="B1864" s="309" t="str">
        <f t="shared" ca="1" si="2725"/>
        <v>Depreciated Net Capex 2021</v>
      </c>
      <c r="C1864" s="398"/>
      <c r="D1864" s="398"/>
      <c r="E1864" s="398"/>
      <c r="F1864" s="398"/>
      <c r="G1864" s="398"/>
      <c r="H1864" s="398"/>
      <c r="I1864" s="398"/>
      <c r="J1864" s="398"/>
      <c r="K1864" s="399"/>
      <c r="L1864" s="400">
        <f ca="1">(L1850*((1+L$11)^0.5)/L$10)</f>
        <v>0</v>
      </c>
      <c r="M1864" s="395">
        <f ca="1">IF(L1888="n/a",L1864,IFERROR(IF((OFFSET($C1864,0,$A1864))&lt;0,
MIN(0,L1864-(OFFSET($C1864,0,$A1864)/(OFFSET($C1859,-$A1863,$A1864)))),
MAX(0,L1864-(OFFSET($C1864,0,$A1864)/(OFFSET($C1859,-$A1863,$A1864))))),0))</f>
        <v>0</v>
      </c>
      <c r="N1864" s="395">
        <f t="shared" ca="1" si="2715"/>
        <v>0</v>
      </c>
      <c r="O1864" s="395">
        <f t="shared" ca="1" si="2716"/>
        <v>0</v>
      </c>
      <c r="P1864" s="395">
        <f t="shared" ca="1" si="2717"/>
        <v>0</v>
      </c>
      <c r="Q1864" s="395">
        <f t="shared" ca="1" si="2718"/>
        <v>0</v>
      </c>
      <c r="R1864" s="395">
        <f t="shared" ca="1" si="2719"/>
        <v>0</v>
      </c>
      <c r="S1864" s="395">
        <f t="shared" ca="1" si="2720"/>
        <v>0</v>
      </c>
      <c r="T1864" s="395">
        <f t="shared" ca="1" si="2721"/>
        <v>0</v>
      </c>
      <c r="U1864" s="395">
        <f t="shared" ca="1" si="2722"/>
        <v>0</v>
      </c>
      <c r="V1864" s="395">
        <f t="shared" ca="1" si="2723"/>
        <v>0</v>
      </c>
      <c r="W1864" s="395">
        <f t="shared" ca="1" si="2724"/>
        <v>0</v>
      </c>
      <c r="X1864" s="334"/>
      <c r="Y1864" s="334"/>
      <c r="Z1864" s="334"/>
      <c r="AA1864" s="249"/>
      <c r="AB1864" s="249"/>
    </row>
    <row r="1865" spans="1:28" hidden="1" outlineLevel="1">
      <c r="A1865" s="331">
        <v>10</v>
      </c>
      <c r="B1865" s="309" t="str">
        <f t="shared" ca="1" si="2725"/>
        <v>Depreciated Net Capex 2022</v>
      </c>
      <c r="C1865" s="398"/>
      <c r="D1865" s="398"/>
      <c r="E1865" s="398"/>
      <c r="F1865" s="398"/>
      <c r="G1865" s="398"/>
      <c r="H1865" s="398"/>
      <c r="I1865" s="398"/>
      <c r="J1865" s="398"/>
      <c r="K1865" s="398"/>
      <c r="L1865" s="399"/>
      <c r="M1865" s="400">
        <f ca="1">(M1850*((1+M$11)^0.5)/M$10)</f>
        <v>0</v>
      </c>
      <c r="N1865" s="395">
        <f ca="1">IF(M1889="n/a",M1865,IFERROR(IF((OFFSET($C1865,0,$A1865))&lt;0,
MIN(0,M1865-(OFFSET($C1865,0,$A1865)/(OFFSET($C1860,-$A1864,$A1865)))),
MAX(0,M1865-(OFFSET($C1865,0,$A1865)/(OFFSET($C1860,-$A1864,$A1865))))),0))</f>
        <v>0</v>
      </c>
      <c r="O1865" s="395">
        <f t="shared" ca="1" si="2716"/>
        <v>0</v>
      </c>
      <c r="P1865" s="395">
        <f t="shared" ca="1" si="2717"/>
        <v>0</v>
      </c>
      <c r="Q1865" s="395">
        <f t="shared" ca="1" si="2718"/>
        <v>0</v>
      </c>
      <c r="R1865" s="395">
        <f t="shared" ca="1" si="2719"/>
        <v>0</v>
      </c>
      <c r="S1865" s="395">
        <f t="shared" ca="1" si="2720"/>
        <v>0</v>
      </c>
      <c r="T1865" s="395">
        <f t="shared" ca="1" si="2721"/>
        <v>0</v>
      </c>
      <c r="U1865" s="395">
        <f t="shared" ca="1" si="2722"/>
        <v>0</v>
      </c>
      <c r="V1865" s="395">
        <f t="shared" ca="1" si="2723"/>
        <v>0</v>
      </c>
      <c r="W1865" s="395">
        <f t="shared" ca="1" si="2724"/>
        <v>0</v>
      </c>
      <c r="X1865" s="334"/>
      <c r="Y1865" s="334"/>
      <c r="Z1865" s="334"/>
      <c r="AA1865" s="249"/>
      <c r="AB1865" s="249"/>
    </row>
    <row r="1866" spans="1:28" hidden="1" outlineLevel="1">
      <c r="A1866" s="331">
        <v>11</v>
      </c>
      <c r="B1866" s="309" t="str">
        <f t="shared" ca="1" si="2725"/>
        <v>Depreciated Net Capex 2023</v>
      </c>
      <c r="C1866" s="398"/>
      <c r="D1866" s="398"/>
      <c r="E1866" s="398"/>
      <c r="F1866" s="398"/>
      <c r="G1866" s="398"/>
      <c r="H1866" s="398"/>
      <c r="I1866" s="398"/>
      <c r="J1866" s="398"/>
      <c r="K1866" s="398"/>
      <c r="L1866" s="398"/>
      <c r="M1866" s="399"/>
      <c r="N1866" s="400">
        <f>(N1850*((1+N$11)^0.5)/N$10)</f>
        <v>0</v>
      </c>
      <c r="O1866" s="395">
        <f ca="1">IF(N1890="n/a",N1866,IFERROR(IF((OFFSET($C1866,0,$A1866))&lt;0,
MIN(0,N1866-(OFFSET($C1866,0,$A1866)/(OFFSET($C1861,-$A1865,$A1866)))),
MAX(0,N1866-(OFFSET($C1866,0,$A1866)/(OFFSET($C1861,-$A1865,$A1866))))),0))</f>
        <v>0</v>
      </c>
      <c r="P1866" s="395">
        <f t="shared" ca="1" si="2717"/>
        <v>0</v>
      </c>
      <c r="Q1866" s="395">
        <f t="shared" ca="1" si="2718"/>
        <v>0</v>
      </c>
      <c r="R1866" s="395">
        <f t="shared" ca="1" si="2719"/>
        <v>0</v>
      </c>
      <c r="S1866" s="395">
        <f t="shared" ca="1" si="2720"/>
        <v>0</v>
      </c>
      <c r="T1866" s="395">
        <f t="shared" ca="1" si="2721"/>
        <v>0</v>
      </c>
      <c r="U1866" s="395">
        <f t="shared" ca="1" si="2722"/>
        <v>0</v>
      </c>
      <c r="V1866" s="395">
        <f t="shared" ca="1" si="2723"/>
        <v>0</v>
      </c>
      <c r="W1866" s="395">
        <f t="shared" ca="1" si="2724"/>
        <v>0</v>
      </c>
      <c r="X1866" s="334"/>
      <c r="Y1866" s="334"/>
      <c r="Z1866" s="334"/>
      <c r="AA1866" s="249"/>
      <c r="AB1866" s="249"/>
    </row>
    <row r="1867" spans="1:28" hidden="1" outlineLevel="1">
      <c r="A1867" s="331">
        <v>12</v>
      </c>
      <c r="B1867" s="309" t="str">
        <f t="shared" ca="1" si="2725"/>
        <v>Depreciated Net Capex 2024</v>
      </c>
      <c r="C1867" s="398"/>
      <c r="D1867" s="398"/>
      <c r="E1867" s="398"/>
      <c r="F1867" s="398"/>
      <c r="G1867" s="398"/>
      <c r="H1867" s="398"/>
      <c r="I1867" s="398"/>
      <c r="J1867" s="398"/>
      <c r="K1867" s="398"/>
      <c r="L1867" s="398"/>
      <c r="M1867" s="398"/>
      <c r="N1867" s="399"/>
      <c r="O1867" s="400">
        <f>(O1850*((1+O$11)^0.5)/O$10)</f>
        <v>0</v>
      </c>
      <c r="P1867" s="395">
        <f ca="1">IF(O1891="n/a",O1867,IFERROR(IF((OFFSET($C1867,0,$A1867))&lt;0,
MIN(0,O1867-(OFFSET($C1867,0,$A1867)/(OFFSET($C1862,-$A1866,$A1867)))),
MAX(0,O1867-(OFFSET($C1867,0,$A1867)/(OFFSET($C1862,-$A1866,$A1867))))),0))</f>
        <v>0</v>
      </c>
      <c r="Q1867" s="395">
        <f t="shared" ca="1" si="2718"/>
        <v>0</v>
      </c>
      <c r="R1867" s="395">
        <f t="shared" ca="1" si="2719"/>
        <v>0</v>
      </c>
      <c r="S1867" s="395">
        <f t="shared" ca="1" si="2720"/>
        <v>0</v>
      </c>
      <c r="T1867" s="395">
        <f t="shared" ca="1" si="2721"/>
        <v>0</v>
      </c>
      <c r="U1867" s="395">
        <f t="shared" ca="1" si="2722"/>
        <v>0</v>
      </c>
      <c r="V1867" s="395">
        <f t="shared" ca="1" si="2723"/>
        <v>0</v>
      </c>
      <c r="W1867" s="395">
        <f t="shared" ca="1" si="2724"/>
        <v>0</v>
      </c>
      <c r="X1867" s="334"/>
      <c r="Y1867" s="334"/>
      <c r="Z1867" s="334"/>
      <c r="AA1867" s="249"/>
      <c r="AB1867" s="249"/>
    </row>
    <row r="1868" spans="1:28" hidden="1" outlineLevel="1">
      <c r="A1868" s="331">
        <v>13</v>
      </c>
      <c r="B1868" s="309" t="str">
        <f t="shared" ca="1" si="2725"/>
        <v>Depreciated Net Capex 2025</v>
      </c>
      <c r="C1868" s="398"/>
      <c r="D1868" s="398"/>
      <c r="E1868" s="398"/>
      <c r="F1868" s="398"/>
      <c r="G1868" s="398"/>
      <c r="H1868" s="398"/>
      <c r="I1868" s="398"/>
      <c r="J1868" s="398"/>
      <c r="K1868" s="398"/>
      <c r="L1868" s="398"/>
      <c r="M1868" s="398"/>
      <c r="N1868" s="398"/>
      <c r="O1868" s="399"/>
      <c r="P1868" s="400">
        <f>(P1850*((1+P$11)^0.5)/P$10)</f>
        <v>0</v>
      </c>
      <c r="Q1868" s="395">
        <f ca="1">IF(P1892="n/a",P1868,IFERROR(IF((OFFSET($C1868,0,$A1868))&lt;0,
MIN(0,P1868-(OFFSET($C1868,0,$A1868)/(OFFSET($C1863,-$A1867,$A1868)))),
MAX(0,P1868-(OFFSET($C1868,0,$A1868)/(OFFSET($C1863,-$A1867,$A1868))))),0))</f>
        <v>0</v>
      </c>
      <c r="R1868" s="395">
        <f t="shared" ca="1" si="2719"/>
        <v>0</v>
      </c>
      <c r="S1868" s="395">
        <f t="shared" ca="1" si="2720"/>
        <v>0</v>
      </c>
      <c r="T1868" s="395">
        <f t="shared" ca="1" si="2721"/>
        <v>0</v>
      </c>
      <c r="U1868" s="395">
        <f t="shared" ca="1" si="2722"/>
        <v>0</v>
      </c>
      <c r="V1868" s="395">
        <f t="shared" ca="1" si="2723"/>
        <v>0</v>
      </c>
      <c r="W1868" s="395">
        <f t="shared" ca="1" si="2724"/>
        <v>0</v>
      </c>
      <c r="X1868" s="334"/>
      <c r="Y1868" s="334"/>
      <c r="Z1868" s="334"/>
      <c r="AA1868" s="249"/>
      <c r="AB1868" s="249"/>
    </row>
    <row r="1869" spans="1:28" hidden="1" outlineLevel="1">
      <c r="A1869" s="331">
        <v>14</v>
      </c>
      <c r="B1869" s="309" t="str">
        <f t="shared" ca="1" si="2725"/>
        <v>Depreciated Net Capex 2026</v>
      </c>
      <c r="C1869" s="398"/>
      <c r="D1869" s="398"/>
      <c r="E1869" s="398"/>
      <c r="F1869" s="398"/>
      <c r="G1869" s="398"/>
      <c r="H1869" s="398"/>
      <c r="I1869" s="398"/>
      <c r="J1869" s="398"/>
      <c r="K1869" s="398"/>
      <c r="L1869" s="398"/>
      <c r="M1869" s="398"/>
      <c r="N1869" s="398"/>
      <c r="O1869" s="398"/>
      <c r="P1869" s="399"/>
      <c r="Q1869" s="400">
        <f>(Q1850*((1+Q$11)^0.5)/Q$10)</f>
        <v>0</v>
      </c>
      <c r="R1869" s="395">
        <f ca="1">IF(Q1893="n/a",Q1869,IFERROR(IF((OFFSET($C1869,0,$A1869))&lt;0,
MIN(0,Q1869-(OFFSET($C1869,0,$A1869)/(OFFSET($C1864,-$A1868,$A1869)))),
MAX(0,Q1869-(OFFSET($C1869,0,$A1869)/(OFFSET($C1864,-$A1868,$A1869))))),0))</f>
        <v>0</v>
      </c>
      <c r="S1869" s="395">
        <f t="shared" ca="1" si="2720"/>
        <v>0</v>
      </c>
      <c r="T1869" s="395">
        <f t="shared" ca="1" si="2721"/>
        <v>0</v>
      </c>
      <c r="U1869" s="395">
        <f t="shared" ca="1" si="2722"/>
        <v>0</v>
      </c>
      <c r="V1869" s="395">
        <f t="shared" ca="1" si="2723"/>
        <v>0</v>
      </c>
      <c r="W1869" s="395">
        <f t="shared" ca="1" si="2724"/>
        <v>0</v>
      </c>
      <c r="X1869" s="334"/>
      <c r="Y1869" s="334"/>
      <c r="Z1869" s="334"/>
      <c r="AA1869" s="249"/>
      <c r="AB1869" s="249"/>
    </row>
    <row r="1870" spans="1:28" hidden="1" outlineLevel="1">
      <c r="A1870" s="331">
        <v>15</v>
      </c>
      <c r="B1870" s="309" t="str">
        <f t="shared" ca="1" si="2725"/>
        <v>Depreciated Net Capex 2027</v>
      </c>
      <c r="C1870" s="398"/>
      <c r="D1870" s="398"/>
      <c r="E1870" s="398"/>
      <c r="F1870" s="398"/>
      <c r="G1870" s="398"/>
      <c r="H1870" s="398"/>
      <c r="I1870" s="398"/>
      <c r="J1870" s="398"/>
      <c r="K1870" s="398"/>
      <c r="L1870" s="398"/>
      <c r="M1870" s="398"/>
      <c r="N1870" s="398"/>
      <c r="O1870" s="398"/>
      <c r="P1870" s="398"/>
      <c r="Q1870" s="399"/>
      <c r="R1870" s="400">
        <f>(R1850*((1+R$11)^0.5)/R$10)</f>
        <v>0</v>
      </c>
      <c r="S1870" s="395">
        <f ca="1">IF(R1894="n/a",R1870,IFERROR(IF((OFFSET($C1870,0,$A1870))&lt;0,
MIN(0,R1870-(OFFSET($C1870,0,$A1870)/(OFFSET($C1865,-$A1869,$A1870)))),
MAX(0,R1870-(OFFSET($C1870,0,$A1870)/(OFFSET($C1865,-$A1869,$A1870))))),0))</f>
        <v>0</v>
      </c>
      <c r="T1870" s="395">
        <f t="shared" ca="1" si="2721"/>
        <v>0</v>
      </c>
      <c r="U1870" s="395">
        <f t="shared" ca="1" si="2722"/>
        <v>0</v>
      </c>
      <c r="V1870" s="395">
        <f t="shared" ca="1" si="2723"/>
        <v>0</v>
      </c>
      <c r="W1870" s="395">
        <f t="shared" ca="1" si="2724"/>
        <v>0</v>
      </c>
      <c r="X1870" s="334"/>
      <c r="Y1870" s="334"/>
      <c r="Z1870" s="334"/>
      <c r="AA1870" s="249"/>
      <c r="AB1870" s="249"/>
    </row>
    <row r="1871" spans="1:28" hidden="1" outlineLevel="1">
      <c r="A1871" s="331">
        <v>16</v>
      </c>
      <c r="B1871" s="309" t="str">
        <f t="shared" ca="1" si="2725"/>
        <v>Depreciated Net Capex 2028</v>
      </c>
      <c r="C1871" s="398"/>
      <c r="D1871" s="398"/>
      <c r="E1871" s="398"/>
      <c r="F1871" s="398"/>
      <c r="G1871" s="398"/>
      <c r="H1871" s="398"/>
      <c r="I1871" s="398"/>
      <c r="J1871" s="398"/>
      <c r="K1871" s="398"/>
      <c r="L1871" s="398"/>
      <c r="M1871" s="398"/>
      <c r="N1871" s="398"/>
      <c r="O1871" s="398"/>
      <c r="P1871" s="398"/>
      <c r="Q1871" s="398"/>
      <c r="R1871" s="399"/>
      <c r="S1871" s="400">
        <f>(S1850*((1+S$11)^0.5)/S$10)</f>
        <v>0</v>
      </c>
      <c r="T1871" s="395">
        <f ca="1">IF(S1895="n/a",S1871,IFERROR(IF((OFFSET($C1871,0,$A1871))&lt;0,
MIN(0,S1871-(OFFSET($C1871,0,$A1871)/(OFFSET($C1866,-$A1870,$A1871)))),
MAX(0,S1871-(OFFSET($C1871,0,$A1871)/(OFFSET($C1866,-$A1870,$A1871))))),0))</f>
        <v>0</v>
      </c>
      <c r="U1871" s="395">
        <f t="shared" ca="1" si="2722"/>
        <v>0</v>
      </c>
      <c r="V1871" s="395">
        <f t="shared" ca="1" si="2723"/>
        <v>0</v>
      </c>
      <c r="W1871" s="395">
        <f t="shared" ca="1" si="2724"/>
        <v>0</v>
      </c>
      <c r="X1871" s="334"/>
      <c r="Y1871" s="334"/>
      <c r="Z1871" s="334"/>
      <c r="AA1871" s="249"/>
      <c r="AB1871" s="249"/>
    </row>
    <row r="1872" spans="1:28" hidden="1" outlineLevel="1">
      <c r="A1872" s="331">
        <v>17</v>
      </c>
      <c r="B1872" s="309" t="str">
        <f t="shared" ca="1" si="2725"/>
        <v>Depreciated Net Capex 2029</v>
      </c>
      <c r="C1872" s="398"/>
      <c r="D1872" s="398"/>
      <c r="E1872" s="398"/>
      <c r="F1872" s="398"/>
      <c r="G1872" s="398"/>
      <c r="H1872" s="398"/>
      <c r="I1872" s="398"/>
      <c r="J1872" s="398"/>
      <c r="K1872" s="398"/>
      <c r="L1872" s="398"/>
      <c r="M1872" s="398"/>
      <c r="N1872" s="398"/>
      <c r="O1872" s="398"/>
      <c r="P1872" s="398"/>
      <c r="Q1872" s="398"/>
      <c r="R1872" s="398"/>
      <c r="S1872" s="399"/>
      <c r="T1872" s="400">
        <f>(T1850*((1+T$11)^0.5)/T$10)</f>
        <v>0</v>
      </c>
      <c r="U1872" s="395">
        <f ca="1">IF(T1896="n/a",T1872,IFERROR(IF((OFFSET($C1872,0,$A1872))&lt;0,
MIN(0,T1872-(OFFSET($C1872,0,$A1872)/(OFFSET($C1867,-$A1871,$A1872)))),
MAX(0,T1872-(OFFSET($C1872,0,$A1872)/(OFFSET($C1867,-$A1871,$A1872))))),0))</f>
        <v>0</v>
      </c>
      <c r="V1872" s="395">
        <f t="shared" ca="1" si="2723"/>
        <v>0</v>
      </c>
      <c r="W1872" s="395">
        <f t="shared" ca="1" si="2724"/>
        <v>0</v>
      </c>
      <c r="X1872" s="334"/>
      <c r="Y1872" s="334"/>
      <c r="Z1872" s="334"/>
      <c r="AA1872" s="249"/>
      <c r="AB1872" s="249"/>
    </row>
    <row r="1873" spans="1:28" hidden="1" outlineLevel="1">
      <c r="A1873" s="331">
        <v>18</v>
      </c>
      <c r="B1873" s="309" t="str">
        <f t="shared" ca="1" si="2725"/>
        <v>Depreciated Net Capex 2030</v>
      </c>
      <c r="C1873" s="398"/>
      <c r="D1873" s="398"/>
      <c r="E1873" s="398"/>
      <c r="F1873" s="398"/>
      <c r="G1873" s="398"/>
      <c r="H1873" s="398"/>
      <c r="I1873" s="398"/>
      <c r="J1873" s="398"/>
      <c r="K1873" s="398"/>
      <c r="L1873" s="398"/>
      <c r="M1873" s="398"/>
      <c r="N1873" s="398"/>
      <c r="O1873" s="398"/>
      <c r="P1873" s="398"/>
      <c r="Q1873" s="398"/>
      <c r="R1873" s="398"/>
      <c r="S1873" s="398"/>
      <c r="T1873" s="399"/>
      <c r="U1873" s="400">
        <f>(U1850*((1+U$11)^0.5)/U$10)</f>
        <v>0</v>
      </c>
      <c r="V1873" s="395">
        <f ca="1">IF(U1897="n/a",U1873,IFERROR(IF((OFFSET($C1873,0,$A1873))&lt;0,
MIN(0,U1873-(OFFSET($C1873,0,$A1873)/(OFFSET($C1868,-$A1872,$A1873)))),
MAX(0,U1873-(OFFSET($C1873,0,$A1873)/(OFFSET($C1868,-$A1872,$A1873))))),0))</f>
        <v>0</v>
      </c>
      <c r="W1873" s="395">
        <f t="shared" ca="1" si="2724"/>
        <v>0</v>
      </c>
      <c r="X1873" s="334"/>
      <c r="Y1873" s="334"/>
      <c r="Z1873" s="334"/>
      <c r="AA1873" s="249"/>
      <c r="AB1873" s="249"/>
    </row>
    <row r="1874" spans="1:28" hidden="1" outlineLevel="1">
      <c r="A1874" s="331">
        <v>19</v>
      </c>
      <c r="B1874" s="309" t="str">
        <f t="shared" ca="1" si="2725"/>
        <v>Depreciated Net Capex 2031</v>
      </c>
      <c r="C1874" s="398"/>
      <c r="D1874" s="398"/>
      <c r="E1874" s="398"/>
      <c r="F1874" s="398"/>
      <c r="G1874" s="398"/>
      <c r="H1874" s="398"/>
      <c r="I1874" s="398"/>
      <c r="J1874" s="398"/>
      <c r="K1874" s="398"/>
      <c r="L1874" s="398"/>
      <c r="M1874" s="398"/>
      <c r="N1874" s="398"/>
      <c r="O1874" s="398"/>
      <c r="P1874" s="398"/>
      <c r="Q1874" s="398"/>
      <c r="R1874" s="398"/>
      <c r="S1874" s="398"/>
      <c r="T1874" s="398"/>
      <c r="U1874" s="399"/>
      <c r="V1874" s="400">
        <f>(V1850*((1+V$11)^0.5)/V$10)</f>
        <v>0</v>
      </c>
      <c r="W1874" s="395">
        <f ca="1">IF(V1898="n/a",V1874,IFERROR(IF((OFFSET($C1874,0,$A1874))&lt;0,
MIN(0,V1874-(OFFSET($C1874,0,$A1874)/(OFFSET($C1869,-$A1873,$A1874)))),
MAX(0,V1874-(OFFSET($C1874,0,$A1874)/(OFFSET($C1869,-$A1873,$A1874))))),0))</f>
        <v>0</v>
      </c>
      <c r="X1874" s="334"/>
      <c r="Y1874" s="334"/>
      <c r="Z1874" s="334"/>
      <c r="AA1874" s="249"/>
      <c r="AB1874" s="249"/>
    </row>
    <row r="1875" spans="1:28" hidden="1" outlineLevel="1">
      <c r="A1875" s="331">
        <v>20</v>
      </c>
      <c r="B1875" s="309" t="str">
        <f ca="1">"Depreciated Net Capex "&amp;OFFSET($C$6,0,A1875)</f>
        <v>Depreciated Net Capex 2032</v>
      </c>
      <c r="C1875" s="398"/>
      <c r="D1875" s="398"/>
      <c r="E1875" s="398"/>
      <c r="F1875" s="398"/>
      <c r="G1875" s="398"/>
      <c r="H1875" s="398"/>
      <c r="I1875" s="398"/>
      <c r="J1875" s="398"/>
      <c r="K1875" s="398"/>
      <c r="L1875" s="398"/>
      <c r="M1875" s="398"/>
      <c r="N1875" s="398"/>
      <c r="O1875" s="398"/>
      <c r="P1875" s="398"/>
      <c r="Q1875" s="398"/>
      <c r="R1875" s="398"/>
      <c r="S1875" s="398"/>
      <c r="T1875" s="398"/>
      <c r="U1875" s="398"/>
      <c r="V1875" s="399"/>
      <c r="W1875" s="395">
        <f>(W1850*((1+W$11)^0.5)/W$10)</f>
        <v>0</v>
      </c>
      <c r="X1875" s="249"/>
      <c r="Y1875" s="249"/>
      <c r="Z1875" s="249"/>
      <c r="AA1875" s="249"/>
      <c r="AB1875" s="249"/>
    </row>
    <row r="1876" spans="1:28" hidden="1" outlineLevel="1">
      <c r="A1876" s="249"/>
      <c r="B1876" s="332"/>
      <c r="C1876" s="395"/>
      <c r="D1876" s="395"/>
      <c r="E1876" s="395"/>
      <c r="F1876" s="395"/>
      <c r="G1876" s="395"/>
      <c r="H1876" s="395"/>
      <c r="I1876" s="395"/>
      <c r="J1876" s="395"/>
      <c r="K1876" s="395"/>
      <c r="L1876" s="395"/>
      <c r="M1876" s="395"/>
      <c r="N1876" s="395"/>
      <c r="O1876" s="395"/>
      <c r="P1876" s="395"/>
      <c r="Q1876" s="395"/>
      <c r="R1876" s="395"/>
      <c r="S1876" s="395"/>
      <c r="T1876" s="395"/>
      <c r="U1876" s="395"/>
      <c r="V1876" s="395"/>
      <c r="W1876" s="395"/>
      <c r="X1876" s="249"/>
      <c r="Y1876" s="249"/>
      <c r="Z1876" s="249"/>
      <c r="AA1876" s="249"/>
      <c r="AB1876" s="249"/>
    </row>
    <row r="1877" spans="1:28" hidden="1" outlineLevel="1">
      <c r="A1877" s="249"/>
      <c r="B1877" s="332"/>
      <c r="C1877" s="395"/>
      <c r="D1877" s="395"/>
      <c r="E1877" s="395"/>
      <c r="F1877" s="395"/>
      <c r="G1877" s="395"/>
      <c r="H1877" s="395"/>
      <c r="I1877" s="395"/>
      <c r="J1877" s="395"/>
      <c r="K1877" s="395"/>
      <c r="L1877" s="395"/>
      <c r="M1877" s="395"/>
      <c r="N1877" s="395"/>
      <c r="O1877" s="395"/>
      <c r="P1877" s="395"/>
      <c r="Q1877" s="395"/>
      <c r="R1877" s="395"/>
      <c r="S1877" s="395"/>
      <c r="T1877" s="395"/>
      <c r="U1877" s="395"/>
      <c r="V1877" s="395"/>
      <c r="W1877" s="395"/>
      <c r="X1877" s="249"/>
      <c r="Y1877" s="249"/>
      <c r="Z1877" s="249"/>
      <c r="AA1877" s="249"/>
      <c r="AB1877" s="249"/>
    </row>
    <row r="1878" spans="1:28" hidden="1" outlineLevel="1">
      <c r="A1878" s="249"/>
      <c r="B1878" s="309" t="s">
        <v>298</v>
      </c>
      <c r="C1878" s="395"/>
      <c r="D1878" s="395">
        <f t="shared" ref="D1878" ca="1" si="2726">IF(C1878="n/a","n/a",IF(AND(C1878&lt;1,D1852=0),0,
IF(D1852=0,C1878-1,
IF(C1878&lt;1,D1853,
(((C1878-1)*(C1854-(C1854/(C1878))))+((D1852/D$10)*D1853))/(D1854)))))</f>
        <v>0</v>
      </c>
      <c r="E1878" s="395">
        <f t="shared" ref="E1878" ca="1" si="2727">IF(D1878="n/a","n/a",IF(AND(D1878&lt;1,E1852=0),0,
IF(E1852=0,D1878-1,
IF(D1878&lt;1,E1853,
(((D1878-1)*(D1854-(D1854/(D1878))))+((E1852/E$10)*E1853))/(E1854)))))</f>
        <v>0</v>
      </c>
      <c r="F1878" s="395">
        <f t="shared" ref="F1878" ca="1" si="2728">IF(E1878="n/a","n/a",IF(AND(E1878&lt;1,F1852=0),0,
IF(F1852=0,E1878-1,
IF(E1878&lt;1,F1853,
(((E1878-1)*(E1854-(E1854/(E1878))))+((F1852/F$10)*F1853))/(F1854)))))</f>
        <v>0</v>
      </c>
      <c r="G1878" s="395">
        <f t="shared" ref="G1878" ca="1" si="2729">IF(F1878="n/a","n/a",IF(AND(F1878&lt;1,G1852=0),0,
IF(G1852=0,F1878-1,
IF(F1878&lt;1,G1853,
(((F1878-1)*(F1854-(F1854/(F1878))))+((G1852/G$10)*G1853))/(G1854)))))</f>
        <v>0</v>
      </c>
      <c r="H1878" s="395">
        <f ca="1">IF(G1878="n/a","n/a",IF(AND(G1878&lt;1,H1852=0),0,
IF(H1852=0,G1878-1,
IF(G1878&lt;1,H1853,
(((G1878-1)*(G1854-(G1854/(G1878))))+((H1852/H$10)*H1853))/(H1854)))))</f>
        <v>0</v>
      </c>
      <c r="I1878" s="395">
        <f t="shared" ref="I1878" ca="1" si="2730">IF(H1878="n/a","n/a",IF(AND(H1878&lt;1,I1852=0),0,
IF(I1852=0,H1878-1,
IF(H1878&lt;1,I1853,
(((H1878-1)*(H1854-(H1854/(H1878))))+((I1852/I$10)*I1853))/(I1854)))))</f>
        <v>0</v>
      </c>
      <c r="J1878" s="395">
        <f t="shared" ref="J1878" ca="1" si="2731">IF(I1878="n/a","n/a",IF(AND(I1878&lt;1,J1852=0),0,
IF(J1852=0,I1878-1,
IF(I1878&lt;1,J1853,
(((I1878-1)*(I1854-(I1854/(I1878))))+((J1852/J$10)*J1853))/(J1854)))))</f>
        <v>0</v>
      </c>
      <c r="K1878" s="395">
        <f t="shared" ref="K1878" ca="1" si="2732">IF(J1878="n/a","n/a",IF(AND(J1878&lt;1,K1852=0),0,
IF(K1852=0,J1878-1,
IF(J1878&lt;1,K1853,
(((J1878-1)*(J1854-(J1854/(J1878))))+((K1852/K$10)*K1853))/(K1854)))))</f>
        <v>0</v>
      </c>
      <c r="L1878" s="395">
        <f t="shared" ref="L1878" ca="1" si="2733">IF(K1878="n/a","n/a",IF(AND(K1878&lt;1,L1852=0),0,
IF(L1852=0,K1878-1,
IF(K1878&lt;1,L1853,
(((K1878-1)*(K1854-(K1854/(K1878))))+((L1852/L$10)*L1853))/(L1854)))))</f>
        <v>0</v>
      </c>
      <c r="M1878" s="395">
        <f t="shared" ref="M1878" ca="1" si="2734">IF(L1878="n/a","n/a",IF(AND(L1878&lt;1,M1852=0),0,
IF(M1852=0,L1878-1,
IF(L1878&lt;1,M1853,
(((L1878-1)*(L1854-(L1854/(L1878))))+((M1852/M$10)*M1853))/(M1854)))))</f>
        <v>0</v>
      </c>
      <c r="N1878" s="395">
        <f t="shared" ref="N1878" ca="1" si="2735">IF(M1878="n/a","n/a",IF(AND(M1878&lt;1,N1852=0),0,
IF(N1852=0,M1878-1,
IF(M1878&lt;1,N1853,
(((M1878-1)*(M1854-(M1854/(M1878))))+((N1852/N$10)*N1853))/(N1854)))))</f>
        <v>0</v>
      </c>
      <c r="O1878" s="395">
        <f t="shared" ref="O1878" ca="1" si="2736">IF(N1878="n/a","n/a",IF(AND(N1878&lt;1,O1852=0),0,
IF(O1852=0,N1878-1,
IF(N1878&lt;1,O1853,
(((N1878-1)*(N1854-(N1854/(N1878))))+((O1852/O$10)*O1853))/(O1854)))))</f>
        <v>0</v>
      </c>
      <c r="P1878" s="395">
        <f t="shared" ref="P1878" ca="1" si="2737">IF(O1878="n/a","n/a",IF(AND(O1878&lt;1,P1852=0),0,
IF(P1852=0,O1878-1,
IF(O1878&lt;1,P1853,
(((O1878-1)*(O1854-(O1854/(O1878))))+((P1852/P$10)*P1853))/(P1854)))))</f>
        <v>0</v>
      </c>
      <c r="Q1878" s="395">
        <f t="shared" ref="Q1878" ca="1" si="2738">IF(P1878="n/a","n/a",IF(AND(P1878&lt;1,Q1852=0),0,
IF(Q1852=0,P1878-1,
IF(P1878&lt;1,Q1853,
(((P1878-1)*(P1854-(P1854/(P1878))))+((Q1852/Q$10)*Q1853))/(Q1854)))))</f>
        <v>0</v>
      </c>
      <c r="R1878" s="395">
        <f t="shared" ref="R1878" ca="1" si="2739">IF(Q1878="n/a","n/a",IF(AND(Q1878&lt;1,R1852=0),0,
IF(R1852=0,Q1878-1,
IF(Q1878&lt;1,R1853,
(((Q1878-1)*(Q1854-(Q1854/(Q1878))))+((R1852/R$10)*R1853))/(R1854)))))</f>
        <v>0</v>
      </c>
      <c r="S1878" s="395">
        <f t="shared" ref="S1878" ca="1" si="2740">IF(R1878="n/a","n/a",IF(AND(R1878&lt;1,S1852=0),0,
IF(S1852=0,R1878-1,
IF(R1878&lt;1,S1853,
(((R1878-1)*(R1854-(R1854/(R1878))))+((S1852/S$10)*S1853))/(S1854)))))</f>
        <v>0</v>
      </c>
      <c r="T1878" s="395">
        <f t="shared" ref="T1878" ca="1" si="2741">IF(S1878="n/a","n/a",IF(AND(S1878&lt;1,T1852=0),0,
IF(T1852=0,S1878-1,
IF(S1878&lt;1,T1853,
(((S1878-1)*(S1854-(S1854/(S1878))))+((T1852/T$10)*T1853))/(T1854)))))</f>
        <v>0</v>
      </c>
      <c r="U1878" s="395">
        <f t="shared" ref="U1878" ca="1" si="2742">IF(T1878="n/a","n/a",IF(AND(T1878&lt;1,U1852=0),0,
IF(U1852=0,T1878-1,
IF(T1878&lt;1,U1853,
(((T1878-1)*(T1854-(T1854/(T1878))))+((U1852/U$10)*U1853))/(U1854)))))</f>
        <v>0</v>
      </c>
      <c r="V1878" s="395">
        <f t="shared" ref="V1878" ca="1" si="2743">IF(U1878="n/a","n/a",IF(AND(U1878&lt;1,V1852=0),0,
IF(V1852=0,U1878-1,
IF(U1878&lt;1,V1853,
(((U1878-1)*(U1854-(U1854/(U1878))))+((V1852/V$10)*V1853))/(V1854)))))</f>
        <v>0</v>
      </c>
      <c r="W1878" s="395">
        <f t="shared" ref="W1878" ca="1" si="2744">IF(V1878="n/a","n/a",IF(AND(V1878&lt;1,W1852=0),0,
IF(W1852=0,V1878-1,
IF(V1878&lt;1,W1853,
(((V1878-1)*(V1854-(V1854/(V1878))))+((W1852/W$10)*W1853))/(W1854)))))</f>
        <v>0</v>
      </c>
      <c r="X1878" s="249"/>
      <c r="Y1878" s="249"/>
      <c r="Z1878" s="249"/>
      <c r="AA1878" s="249"/>
      <c r="AB1878" s="249"/>
    </row>
    <row r="1879" spans="1:28" hidden="1" outlineLevel="1">
      <c r="A1879" s="249"/>
      <c r="B1879" s="309" t="s">
        <v>191</v>
      </c>
      <c r="C1879" s="395">
        <f ca="1">C1851</f>
        <v>0</v>
      </c>
      <c r="D1879" s="395">
        <f t="shared" ref="D1879" ca="1" si="2745">IF(C1879="n/a","n/a",MAX(0,C1879-1))</f>
        <v>0</v>
      </c>
      <c r="E1879" s="395">
        <f t="shared" ref="E1879:E1880" ca="1" si="2746">IF(D1879="n/a","n/a",MAX(0,D1879-1))</f>
        <v>0</v>
      </c>
      <c r="F1879" s="395">
        <f t="shared" ref="F1879:F1881" ca="1" si="2747">IF(E1879="n/a","n/a",MAX(0,E1879-1))</f>
        <v>0</v>
      </c>
      <c r="G1879" s="395">
        <f t="shared" ref="G1879:G1882" ca="1" si="2748">IF(F1879="n/a","n/a",MAX(0,F1879-1))</f>
        <v>0</v>
      </c>
      <c r="H1879" s="395">
        <f t="shared" ref="H1879:H1883" ca="1" si="2749">IF(G1879="n/a","n/a",MAX(0,G1879-1))</f>
        <v>0</v>
      </c>
      <c r="I1879" s="395">
        <f t="shared" ref="I1879:I1884" ca="1" si="2750">IF(H1879="n/a","n/a",MAX(0,H1879-1))</f>
        <v>0</v>
      </c>
      <c r="J1879" s="395">
        <f t="shared" ref="J1879:J1885" ca="1" si="2751">IF(I1879="n/a","n/a",MAX(0,I1879-1))</f>
        <v>0</v>
      </c>
      <c r="K1879" s="395">
        <f t="shared" ref="K1879:K1886" ca="1" si="2752">IF(J1879="n/a","n/a",MAX(0,J1879-1))</f>
        <v>0</v>
      </c>
      <c r="L1879" s="395">
        <f t="shared" ref="L1879:L1887" ca="1" si="2753">IF(K1879="n/a","n/a",MAX(0,K1879-1))</f>
        <v>0</v>
      </c>
      <c r="M1879" s="395">
        <f t="shared" ref="M1879:M1888" ca="1" si="2754">IF(L1879="n/a","n/a",MAX(0,L1879-1))</f>
        <v>0</v>
      </c>
      <c r="N1879" s="395">
        <f t="shared" ref="N1879:N1889" ca="1" si="2755">IF(M1879="n/a","n/a",MAX(0,M1879-1))</f>
        <v>0</v>
      </c>
      <c r="O1879" s="395">
        <f t="shared" ref="O1879:O1890" ca="1" si="2756">IF(N1879="n/a","n/a",MAX(0,N1879-1))</f>
        <v>0</v>
      </c>
      <c r="P1879" s="395">
        <f t="shared" ref="P1879:P1891" ca="1" si="2757">IF(O1879="n/a","n/a",MAX(0,O1879-1))</f>
        <v>0</v>
      </c>
      <c r="Q1879" s="395">
        <f t="shared" ref="Q1879:Q1892" ca="1" si="2758">IF(P1879="n/a","n/a",MAX(0,P1879-1))</f>
        <v>0</v>
      </c>
      <c r="R1879" s="395">
        <f t="shared" ref="R1879:R1893" ca="1" si="2759">IF(Q1879="n/a","n/a",MAX(0,Q1879-1))</f>
        <v>0</v>
      </c>
      <c r="S1879" s="395">
        <f t="shared" ref="S1879:S1894" ca="1" si="2760">IF(R1879="n/a","n/a",MAX(0,R1879-1))</f>
        <v>0</v>
      </c>
      <c r="T1879" s="395">
        <f t="shared" ref="T1879:T1895" ca="1" si="2761">IF(S1879="n/a","n/a",MAX(0,S1879-1))</f>
        <v>0</v>
      </c>
      <c r="U1879" s="395">
        <f t="shared" ref="U1879:U1896" ca="1" si="2762">IF(T1879="n/a","n/a",MAX(0,T1879-1))</f>
        <v>0</v>
      </c>
      <c r="V1879" s="395">
        <f t="shared" ref="V1879:V1897" ca="1" si="2763">IF(U1879="n/a","n/a",MAX(0,U1879-1))</f>
        <v>0</v>
      </c>
      <c r="W1879" s="395">
        <f t="shared" ref="W1879:W1897" ca="1" si="2764">IF(V1879="n/a","n/a",MAX(0,V1879-1))</f>
        <v>0</v>
      </c>
      <c r="X1879" s="249"/>
      <c r="Y1879" s="249"/>
      <c r="Z1879" s="249"/>
      <c r="AA1879" s="249"/>
      <c r="AB1879" s="249"/>
    </row>
    <row r="1880" spans="1:28" hidden="1" outlineLevel="1">
      <c r="A1880" s="249"/>
      <c r="B1880" s="309" t="str">
        <f t="shared" ref="B1880:B1899" ca="1" si="2765">"RL Capex "&amp;OFFSET($C$6,0,A1856)</f>
        <v>RL Capex 2013</v>
      </c>
      <c r="C1880" s="396"/>
      <c r="D1880" s="400">
        <f ca="1">D1851</f>
        <v>0</v>
      </c>
      <c r="E1880" s="395">
        <f t="shared" ca="1" si="2746"/>
        <v>0</v>
      </c>
      <c r="F1880" s="395">
        <f t="shared" ca="1" si="2747"/>
        <v>0</v>
      </c>
      <c r="G1880" s="395">
        <f t="shared" ca="1" si="2748"/>
        <v>0</v>
      </c>
      <c r="H1880" s="395">
        <f t="shared" ca="1" si="2749"/>
        <v>0</v>
      </c>
      <c r="I1880" s="395">
        <f t="shared" ca="1" si="2750"/>
        <v>0</v>
      </c>
      <c r="J1880" s="395">
        <f t="shared" ca="1" si="2751"/>
        <v>0</v>
      </c>
      <c r="K1880" s="395">
        <f t="shared" ca="1" si="2752"/>
        <v>0</v>
      </c>
      <c r="L1880" s="395">
        <f t="shared" ca="1" si="2753"/>
        <v>0</v>
      </c>
      <c r="M1880" s="395">
        <f t="shared" ca="1" si="2754"/>
        <v>0</v>
      </c>
      <c r="N1880" s="395">
        <f t="shared" ca="1" si="2755"/>
        <v>0</v>
      </c>
      <c r="O1880" s="395">
        <f t="shared" ca="1" si="2756"/>
        <v>0</v>
      </c>
      <c r="P1880" s="395">
        <f t="shared" ca="1" si="2757"/>
        <v>0</v>
      </c>
      <c r="Q1880" s="395">
        <f t="shared" ca="1" si="2758"/>
        <v>0</v>
      </c>
      <c r="R1880" s="395">
        <f t="shared" ca="1" si="2759"/>
        <v>0</v>
      </c>
      <c r="S1880" s="395">
        <f t="shared" ca="1" si="2760"/>
        <v>0</v>
      </c>
      <c r="T1880" s="395">
        <f t="shared" ca="1" si="2761"/>
        <v>0</v>
      </c>
      <c r="U1880" s="395">
        <f t="shared" ca="1" si="2762"/>
        <v>0</v>
      </c>
      <c r="V1880" s="395">
        <f t="shared" ca="1" si="2763"/>
        <v>0</v>
      </c>
      <c r="W1880" s="395">
        <f t="shared" ca="1" si="2764"/>
        <v>0</v>
      </c>
      <c r="X1880" s="249"/>
      <c r="Y1880" s="249"/>
      <c r="Z1880" s="249"/>
      <c r="AA1880" s="249"/>
      <c r="AB1880" s="249"/>
    </row>
    <row r="1881" spans="1:28" hidden="1" outlineLevel="1">
      <c r="A1881" s="249"/>
      <c r="B1881" s="309" t="str">
        <f t="shared" ca="1" si="2765"/>
        <v>RL Capex 2014</v>
      </c>
      <c r="C1881" s="401"/>
      <c r="D1881" s="396"/>
      <c r="E1881" s="400">
        <f ca="1">E1851</f>
        <v>0</v>
      </c>
      <c r="F1881" s="395">
        <f t="shared" ca="1" si="2747"/>
        <v>0</v>
      </c>
      <c r="G1881" s="395">
        <f t="shared" ca="1" si="2748"/>
        <v>0</v>
      </c>
      <c r="H1881" s="395">
        <f t="shared" ca="1" si="2749"/>
        <v>0</v>
      </c>
      <c r="I1881" s="395">
        <f t="shared" ca="1" si="2750"/>
        <v>0</v>
      </c>
      <c r="J1881" s="395">
        <f t="shared" ca="1" si="2751"/>
        <v>0</v>
      </c>
      <c r="K1881" s="395">
        <f t="shared" ca="1" si="2752"/>
        <v>0</v>
      </c>
      <c r="L1881" s="395">
        <f t="shared" ca="1" si="2753"/>
        <v>0</v>
      </c>
      <c r="M1881" s="395">
        <f t="shared" ca="1" si="2754"/>
        <v>0</v>
      </c>
      <c r="N1881" s="395">
        <f t="shared" ca="1" si="2755"/>
        <v>0</v>
      </c>
      <c r="O1881" s="395">
        <f t="shared" ca="1" si="2756"/>
        <v>0</v>
      </c>
      <c r="P1881" s="395">
        <f t="shared" ca="1" si="2757"/>
        <v>0</v>
      </c>
      <c r="Q1881" s="395">
        <f t="shared" ca="1" si="2758"/>
        <v>0</v>
      </c>
      <c r="R1881" s="395">
        <f t="shared" ca="1" si="2759"/>
        <v>0</v>
      </c>
      <c r="S1881" s="395">
        <f t="shared" ca="1" si="2760"/>
        <v>0</v>
      </c>
      <c r="T1881" s="395">
        <f t="shared" ca="1" si="2761"/>
        <v>0</v>
      </c>
      <c r="U1881" s="395">
        <f t="shared" ca="1" si="2762"/>
        <v>0</v>
      </c>
      <c r="V1881" s="395">
        <f t="shared" ca="1" si="2763"/>
        <v>0</v>
      </c>
      <c r="W1881" s="395">
        <f t="shared" ca="1" si="2764"/>
        <v>0</v>
      </c>
      <c r="X1881" s="249"/>
      <c r="Y1881" s="249"/>
      <c r="Z1881" s="249"/>
      <c r="AA1881" s="249"/>
      <c r="AB1881" s="249"/>
    </row>
    <row r="1882" spans="1:28" hidden="1" outlineLevel="1">
      <c r="A1882" s="249"/>
      <c r="B1882" s="309" t="str">
        <f t="shared" ca="1" si="2765"/>
        <v>RL Capex 2015</v>
      </c>
      <c r="C1882" s="401"/>
      <c r="D1882" s="401"/>
      <c r="E1882" s="396"/>
      <c r="F1882" s="400">
        <f ca="1">F1851</f>
        <v>0</v>
      </c>
      <c r="G1882" s="395">
        <f t="shared" ca="1" si="2748"/>
        <v>0</v>
      </c>
      <c r="H1882" s="395">
        <f t="shared" ca="1" si="2749"/>
        <v>0</v>
      </c>
      <c r="I1882" s="395">
        <f t="shared" ca="1" si="2750"/>
        <v>0</v>
      </c>
      <c r="J1882" s="395">
        <f t="shared" ca="1" si="2751"/>
        <v>0</v>
      </c>
      <c r="K1882" s="395">
        <f t="shared" ca="1" si="2752"/>
        <v>0</v>
      </c>
      <c r="L1882" s="395">
        <f t="shared" ca="1" si="2753"/>
        <v>0</v>
      </c>
      <c r="M1882" s="395">
        <f t="shared" ca="1" si="2754"/>
        <v>0</v>
      </c>
      <c r="N1882" s="395">
        <f t="shared" ca="1" si="2755"/>
        <v>0</v>
      </c>
      <c r="O1882" s="395">
        <f t="shared" ca="1" si="2756"/>
        <v>0</v>
      </c>
      <c r="P1882" s="395">
        <f t="shared" ca="1" si="2757"/>
        <v>0</v>
      </c>
      <c r="Q1882" s="395">
        <f t="shared" ca="1" si="2758"/>
        <v>0</v>
      </c>
      <c r="R1882" s="395">
        <f t="shared" ca="1" si="2759"/>
        <v>0</v>
      </c>
      <c r="S1882" s="395">
        <f t="shared" ca="1" si="2760"/>
        <v>0</v>
      </c>
      <c r="T1882" s="395">
        <f t="shared" ca="1" si="2761"/>
        <v>0</v>
      </c>
      <c r="U1882" s="395">
        <f t="shared" ca="1" si="2762"/>
        <v>0</v>
      </c>
      <c r="V1882" s="395">
        <f t="shared" ca="1" si="2763"/>
        <v>0</v>
      </c>
      <c r="W1882" s="395">
        <f t="shared" ca="1" si="2764"/>
        <v>0</v>
      </c>
      <c r="X1882" s="249"/>
      <c r="Y1882" s="249"/>
      <c r="Z1882" s="249"/>
      <c r="AA1882" s="249"/>
      <c r="AB1882" s="249"/>
    </row>
    <row r="1883" spans="1:28" hidden="1" outlineLevel="1">
      <c r="A1883" s="249"/>
      <c r="B1883" s="309" t="str">
        <f t="shared" ca="1" si="2765"/>
        <v>RL Capex 2016</v>
      </c>
      <c r="C1883" s="401"/>
      <c r="D1883" s="401"/>
      <c r="E1883" s="401"/>
      <c r="F1883" s="396"/>
      <c r="G1883" s="400">
        <f ca="1">G1851</f>
        <v>0</v>
      </c>
      <c r="H1883" s="395">
        <f t="shared" ca="1" si="2749"/>
        <v>0</v>
      </c>
      <c r="I1883" s="395">
        <f t="shared" ca="1" si="2750"/>
        <v>0</v>
      </c>
      <c r="J1883" s="395">
        <f t="shared" ca="1" si="2751"/>
        <v>0</v>
      </c>
      <c r="K1883" s="395">
        <f t="shared" ca="1" si="2752"/>
        <v>0</v>
      </c>
      <c r="L1883" s="395">
        <f t="shared" ca="1" si="2753"/>
        <v>0</v>
      </c>
      <c r="M1883" s="395">
        <f t="shared" ca="1" si="2754"/>
        <v>0</v>
      </c>
      <c r="N1883" s="395">
        <f t="shared" ca="1" si="2755"/>
        <v>0</v>
      </c>
      <c r="O1883" s="395">
        <f t="shared" ca="1" si="2756"/>
        <v>0</v>
      </c>
      <c r="P1883" s="395">
        <f t="shared" ca="1" si="2757"/>
        <v>0</v>
      </c>
      <c r="Q1883" s="395">
        <f t="shared" ca="1" si="2758"/>
        <v>0</v>
      </c>
      <c r="R1883" s="395">
        <f t="shared" ca="1" si="2759"/>
        <v>0</v>
      </c>
      <c r="S1883" s="395">
        <f t="shared" ca="1" si="2760"/>
        <v>0</v>
      </c>
      <c r="T1883" s="395">
        <f t="shared" ca="1" si="2761"/>
        <v>0</v>
      </c>
      <c r="U1883" s="395">
        <f t="shared" ca="1" si="2762"/>
        <v>0</v>
      </c>
      <c r="V1883" s="395">
        <f t="shared" ca="1" si="2763"/>
        <v>0</v>
      </c>
      <c r="W1883" s="395">
        <f t="shared" ca="1" si="2764"/>
        <v>0</v>
      </c>
      <c r="X1883" s="249"/>
      <c r="Y1883" s="249"/>
      <c r="Z1883" s="249"/>
      <c r="AA1883" s="249"/>
      <c r="AB1883" s="249"/>
    </row>
    <row r="1884" spans="1:28" hidden="1" outlineLevel="1">
      <c r="A1884" s="249"/>
      <c r="B1884" s="309" t="str">
        <f t="shared" ca="1" si="2765"/>
        <v>RL Capex 2017</v>
      </c>
      <c r="C1884" s="401"/>
      <c r="D1884" s="401"/>
      <c r="E1884" s="401"/>
      <c r="F1884" s="401"/>
      <c r="G1884" s="396"/>
      <c r="H1884" s="400">
        <f ca="1">H1851</f>
        <v>0</v>
      </c>
      <c r="I1884" s="395">
        <f t="shared" ca="1" si="2750"/>
        <v>0</v>
      </c>
      <c r="J1884" s="395">
        <f t="shared" ca="1" si="2751"/>
        <v>0</v>
      </c>
      <c r="K1884" s="395">
        <f t="shared" ca="1" si="2752"/>
        <v>0</v>
      </c>
      <c r="L1884" s="395">
        <f t="shared" ca="1" si="2753"/>
        <v>0</v>
      </c>
      <c r="M1884" s="395">
        <f t="shared" ca="1" si="2754"/>
        <v>0</v>
      </c>
      <c r="N1884" s="395">
        <f t="shared" ca="1" si="2755"/>
        <v>0</v>
      </c>
      <c r="O1884" s="395">
        <f t="shared" ca="1" si="2756"/>
        <v>0</v>
      </c>
      <c r="P1884" s="395">
        <f t="shared" ca="1" si="2757"/>
        <v>0</v>
      </c>
      <c r="Q1884" s="395">
        <f t="shared" ca="1" si="2758"/>
        <v>0</v>
      </c>
      <c r="R1884" s="395">
        <f t="shared" ca="1" si="2759"/>
        <v>0</v>
      </c>
      <c r="S1884" s="395">
        <f t="shared" ca="1" si="2760"/>
        <v>0</v>
      </c>
      <c r="T1884" s="395">
        <f t="shared" ca="1" si="2761"/>
        <v>0</v>
      </c>
      <c r="U1884" s="395">
        <f t="shared" ca="1" si="2762"/>
        <v>0</v>
      </c>
      <c r="V1884" s="395">
        <f t="shared" ca="1" si="2763"/>
        <v>0</v>
      </c>
      <c r="W1884" s="395">
        <f t="shared" ca="1" si="2764"/>
        <v>0</v>
      </c>
      <c r="X1884" s="249"/>
      <c r="Y1884" s="249"/>
      <c r="Z1884" s="249"/>
      <c r="AA1884" s="249"/>
      <c r="AB1884" s="249"/>
    </row>
    <row r="1885" spans="1:28" hidden="1" outlineLevel="1">
      <c r="A1885" s="249"/>
      <c r="B1885" s="309" t="str">
        <f t="shared" ca="1" si="2765"/>
        <v>RL Capex 2018</v>
      </c>
      <c r="C1885" s="401"/>
      <c r="D1885" s="401"/>
      <c r="E1885" s="401"/>
      <c r="F1885" s="401"/>
      <c r="G1885" s="401"/>
      <c r="H1885" s="396"/>
      <c r="I1885" s="400">
        <f ca="1">I1851</f>
        <v>0</v>
      </c>
      <c r="J1885" s="395">
        <f t="shared" ca="1" si="2751"/>
        <v>0</v>
      </c>
      <c r="K1885" s="395">
        <f t="shared" ca="1" si="2752"/>
        <v>0</v>
      </c>
      <c r="L1885" s="395">
        <f t="shared" ca="1" si="2753"/>
        <v>0</v>
      </c>
      <c r="M1885" s="395">
        <f t="shared" ca="1" si="2754"/>
        <v>0</v>
      </c>
      <c r="N1885" s="395">
        <f t="shared" ca="1" si="2755"/>
        <v>0</v>
      </c>
      <c r="O1885" s="395">
        <f t="shared" ca="1" si="2756"/>
        <v>0</v>
      </c>
      <c r="P1885" s="395">
        <f t="shared" ca="1" si="2757"/>
        <v>0</v>
      </c>
      <c r="Q1885" s="395">
        <f t="shared" ca="1" si="2758"/>
        <v>0</v>
      </c>
      <c r="R1885" s="395">
        <f t="shared" ca="1" si="2759"/>
        <v>0</v>
      </c>
      <c r="S1885" s="395">
        <f t="shared" ca="1" si="2760"/>
        <v>0</v>
      </c>
      <c r="T1885" s="395">
        <f t="shared" ca="1" si="2761"/>
        <v>0</v>
      </c>
      <c r="U1885" s="395">
        <f t="shared" ca="1" si="2762"/>
        <v>0</v>
      </c>
      <c r="V1885" s="395">
        <f t="shared" ca="1" si="2763"/>
        <v>0</v>
      </c>
      <c r="W1885" s="395">
        <f t="shared" ca="1" si="2764"/>
        <v>0</v>
      </c>
      <c r="X1885" s="249"/>
      <c r="Y1885" s="249"/>
      <c r="Z1885" s="249"/>
      <c r="AA1885" s="249"/>
      <c r="AB1885" s="249"/>
    </row>
    <row r="1886" spans="1:28" hidden="1" outlineLevel="1">
      <c r="A1886" s="249"/>
      <c r="B1886" s="309" t="str">
        <f t="shared" ca="1" si="2765"/>
        <v>RL Capex 2019</v>
      </c>
      <c r="C1886" s="401"/>
      <c r="D1886" s="401"/>
      <c r="E1886" s="401"/>
      <c r="F1886" s="401"/>
      <c r="G1886" s="401"/>
      <c r="H1886" s="401"/>
      <c r="I1886" s="396"/>
      <c r="J1886" s="400">
        <f ca="1">J1851</f>
        <v>0</v>
      </c>
      <c r="K1886" s="395">
        <f t="shared" ca="1" si="2752"/>
        <v>0</v>
      </c>
      <c r="L1886" s="395">
        <f t="shared" ca="1" si="2753"/>
        <v>0</v>
      </c>
      <c r="M1886" s="395">
        <f t="shared" ca="1" si="2754"/>
        <v>0</v>
      </c>
      <c r="N1886" s="395">
        <f t="shared" ca="1" si="2755"/>
        <v>0</v>
      </c>
      <c r="O1886" s="395">
        <f t="shared" ca="1" si="2756"/>
        <v>0</v>
      </c>
      <c r="P1886" s="395">
        <f t="shared" ca="1" si="2757"/>
        <v>0</v>
      </c>
      <c r="Q1886" s="395">
        <f t="shared" ca="1" si="2758"/>
        <v>0</v>
      </c>
      <c r="R1886" s="395">
        <f t="shared" ca="1" si="2759"/>
        <v>0</v>
      </c>
      <c r="S1886" s="395">
        <f t="shared" ca="1" si="2760"/>
        <v>0</v>
      </c>
      <c r="T1886" s="395">
        <f t="shared" ca="1" si="2761"/>
        <v>0</v>
      </c>
      <c r="U1886" s="395">
        <f t="shared" ca="1" si="2762"/>
        <v>0</v>
      </c>
      <c r="V1886" s="395">
        <f t="shared" ca="1" si="2763"/>
        <v>0</v>
      </c>
      <c r="W1886" s="395">
        <f t="shared" ca="1" si="2764"/>
        <v>0</v>
      </c>
      <c r="X1886" s="249"/>
      <c r="Y1886" s="249"/>
      <c r="Z1886" s="249"/>
      <c r="AA1886" s="249"/>
      <c r="AB1886" s="249"/>
    </row>
    <row r="1887" spans="1:28" hidden="1" outlineLevel="1">
      <c r="A1887" s="249"/>
      <c r="B1887" s="309" t="str">
        <f t="shared" ca="1" si="2765"/>
        <v>RL Capex 2020</v>
      </c>
      <c r="C1887" s="401"/>
      <c r="D1887" s="401"/>
      <c r="E1887" s="401"/>
      <c r="F1887" s="401"/>
      <c r="G1887" s="401"/>
      <c r="H1887" s="401"/>
      <c r="I1887" s="401"/>
      <c r="J1887" s="396"/>
      <c r="K1887" s="400">
        <f ca="1">K1851</f>
        <v>0</v>
      </c>
      <c r="L1887" s="395">
        <f t="shared" ca="1" si="2753"/>
        <v>0</v>
      </c>
      <c r="M1887" s="395">
        <f t="shared" ca="1" si="2754"/>
        <v>0</v>
      </c>
      <c r="N1887" s="395">
        <f t="shared" ca="1" si="2755"/>
        <v>0</v>
      </c>
      <c r="O1887" s="395">
        <f t="shared" ca="1" si="2756"/>
        <v>0</v>
      </c>
      <c r="P1887" s="395">
        <f t="shared" ca="1" si="2757"/>
        <v>0</v>
      </c>
      <c r="Q1887" s="395">
        <f t="shared" ca="1" si="2758"/>
        <v>0</v>
      </c>
      <c r="R1887" s="395">
        <f t="shared" ca="1" si="2759"/>
        <v>0</v>
      </c>
      <c r="S1887" s="395">
        <f t="shared" ca="1" si="2760"/>
        <v>0</v>
      </c>
      <c r="T1887" s="395">
        <f t="shared" ca="1" si="2761"/>
        <v>0</v>
      </c>
      <c r="U1887" s="395">
        <f t="shared" ca="1" si="2762"/>
        <v>0</v>
      </c>
      <c r="V1887" s="395">
        <f t="shared" ca="1" si="2763"/>
        <v>0</v>
      </c>
      <c r="W1887" s="395">
        <f t="shared" ca="1" si="2764"/>
        <v>0</v>
      </c>
      <c r="X1887" s="249"/>
      <c r="Y1887" s="249"/>
      <c r="Z1887" s="249"/>
      <c r="AA1887" s="249"/>
      <c r="AB1887" s="249"/>
    </row>
    <row r="1888" spans="1:28" hidden="1" outlineLevel="1">
      <c r="A1888" s="249"/>
      <c r="B1888" s="309" t="str">
        <f t="shared" ca="1" si="2765"/>
        <v>RL Capex 2021</v>
      </c>
      <c r="C1888" s="401"/>
      <c r="D1888" s="401"/>
      <c r="E1888" s="401"/>
      <c r="F1888" s="401"/>
      <c r="G1888" s="401"/>
      <c r="H1888" s="401"/>
      <c r="I1888" s="401"/>
      <c r="J1888" s="401"/>
      <c r="K1888" s="396"/>
      <c r="L1888" s="400">
        <f ca="1">L1851</f>
        <v>0</v>
      </c>
      <c r="M1888" s="395">
        <f t="shared" ca="1" si="2754"/>
        <v>0</v>
      </c>
      <c r="N1888" s="395">
        <f t="shared" ca="1" si="2755"/>
        <v>0</v>
      </c>
      <c r="O1888" s="395">
        <f t="shared" ca="1" si="2756"/>
        <v>0</v>
      </c>
      <c r="P1888" s="395">
        <f t="shared" ca="1" si="2757"/>
        <v>0</v>
      </c>
      <c r="Q1888" s="395">
        <f t="shared" ca="1" si="2758"/>
        <v>0</v>
      </c>
      <c r="R1888" s="395">
        <f t="shared" ca="1" si="2759"/>
        <v>0</v>
      </c>
      <c r="S1888" s="395">
        <f t="shared" ca="1" si="2760"/>
        <v>0</v>
      </c>
      <c r="T1888" s="395">
        <f t="shared" ca="1" si="2761"/>
        <v>0</v>
      </c>
      <c r="U1888" s="395">
        <f t="shared" ca="1" si="2762"/>
        <v>0</v>
      </c>
      <c r="V1888" s="395">
        <f t="shared" ca="1" si="2763"/>
        <v>0</v>
      </c>
      <c r="W1888" s="395">
        <f t="shared" ca="1" si="2764"/>
        <v>0</v>
      </c>
      <c r="X1888" s="249"/>
      <c r="Y1888" s="249"/>
      <c r="Z1888" s="249"/>
      <c r="AA1888" s="249"/>
      <c r="AB1888" s="249"/>
    </row>
    <row r="1889" spans="1:28" hidden="1" outlineLevel="1">
      <c r="A1889" s="249"/>
      <c r="B1889" s="309" t="str">
        <f t="shared" ca="1" si="2765"/>
        <v>RL Capex 2022</v>
      </c>
      <c r="C1889" s="401"/>
      <c r="D1889" s="401"/>
      <c r="E1889" s="401"/>
      <c r="F1889" s="401"/>
      <c r="G1889" s="401"/>
      <c r="H1889" s="401"/>
      <c r="I1889" s="401"/>
      <c r="J1889" s="401"/>
      <c r="K1889" s="401"/>
      <c r="L1889" s="396"/>
      <c r="M1889" s="400">
        <f ca="1">M1851</f>
        <v>0</v>
      </c>
      <c r="N1889" s="395">
        <f t="shared" ca="1" si="2755"/>
        <v>0</v>
      </c>
      <c r="O1889" s="395">
        <f t="shared" ca="1" si="2756"/>
        <v>0</v>
      </c>
      <c r="P1889" s="395">
        <f t="shared" ca="1" si="2757"/>
        <v>0</v>
      </c>
      <c r="Q1889" s="395">
        <f t="shared" ca="1" si="2758"/>
        <v>0</v>
      </c>
      <c r="R1889" s="395">
        <f t="shared" ca="1" si="2759"/>
        <v>0</v>
      </c>
      <c r="S1889" s="395">
        <f t="shared" ca="1" si="2760"/>
        <v>0</v>
      </c>
      <c r="T1889" s="395">
        <f t="shared" ca="1" si="2761"/>
        <v>0</v>
      </c>
      <c r="U1889" s="395">
        <f t="shared" ca="1" si="2762"/>
        <v>0</v>
      </c>
      <c r="V1889" s="395">
        <f t="shared" ca="1" si="2763"/>
        <v>0</v>
      </c>
      <c r="W1889" s="395">
        <f t="shared" ca="1" si="2764"/>
        <v>0</v>
      </c>
      <c r="X1889" s="249"/>
      <c r="Y1889" s="249"/>
      <c r="Z1889" s="249"/>
      <c r="AA1889" s="249"/>
      <c r="AB1889" s="249"/>
    </row>
    <row r="1890" spans="1:28" hidden="1" outlineLevel="1">
      <c r="A1890" s="249"/>
      <c r="B1890" s="309" t="str">
        <f t="shared" ca="1" si="2765"/>
        <v>RL Capex 2023</v>
      </c>
      <c r="C1890" s="401"/>
      <c r="D1890" s="401"/>
      <c r="E1890" s="401"/>
      <c r="F1890" s="401"/>
      <c r="G1890" s="401"/>
      <c r="H1890" s="401"/>
      <c r="I1890" s="401"/>
      <c r="J1890" s="401"/>
      <c r="K1890" s="401"/>
      <c r="L1890" s="401"/>
      <c r="M1890" s="396"/>
      <c r="N1890" s="400">
        <f>N1851</f>
        <v>0</v>
      </c>
      <c r="O1890" s="395">
        <f t="shared" si="2756"/>
        <v>0</v>
      </c>
      <c r="P1890" s="395">
        <f t="shared" si="2757"/>
        <v>0</v>
      </c>
      <c r="Q1890" s="395">
        <f t="shared" si="2758"/>
        <v>0</v>
      </c>
      <c r="R1890" s="395">
        <f t="shared" si="2759"/>
        <v>0</v>
      </c>
      <c r="S1890" s="395">
        <f t="shared" si="2760"/>
        <v>0</v>
      </c>
      <c r="T1890" s="395">
        <f t="shared" si="2761"/>
        <v>0</v>
      </c>
      <c r="U1890" s="395">
        <f t="shared" si="2762"/>
        <v>0</v>
      </c>
      <c r="V1890" s="395">
        <f t="shared" si="2763"/>
        <v>0</v>
      </c>
      <c r="W1890" s="395">
        <f t="shared" si="2764"/>
        <v>0</v>
      </c>
      <c r="X1890" s="249"/>
      <c r="Y1890" s="249"/>
      <c r="Z1890" s="249"/>
      <c r="AA1890" s="249"/>
      <c r="AB1890" s="249"/>
    </row>
    <row r="1891" spans="1:28" hidden="1" outlineLevel="1">
      <c r="A1891" s="249"/>
      <c r="B1891" s="309" t="str">
        <f t="shared" ca="1" si="2765"/>
        <v>RL Capex 2024</v>
      </c>
      <c r="C1891" s="401"/>
      <c r="D1891" s="401"/>
      <c r="E1891" s="401"/>
      <c r="F1891" s="401"/>
      <c r="G1891" s="401"/>
      <c r="H1891" s="401"/>
      <c r="I1891" s="401"/>
      <c r="J1891" s="401"/>
      <c r="K1891" s="401"/>
      <c r="L1891" s="401"/>
      <c r="M1891" s="401"/>
      <c r="N1891" s="396"/>
      <c r="O1891" s="400">
        <f>O1851</f>
        <v>0</v>
      </c>
      <c r="P1891" s="395">
        <f t="shared" si="2757"/>
        <v>0</v>
      </c>
      <c r="Q1891" s="395">
        <f t="shared" si="2758"/>
        <v>0</v>
      </c>
      <c r="R1891" s="395">
        <f t="shared" si="2759"/>
        <v>0</v>
      </c>
      <c r="S1891" s="395">
        <f t="shared" si="2760"/>
        <v>0</v>
      </c>
      <c r="T1891" s="395">
        <f t="shared" si="2761"/>
        <v>0</v>
      </c>
      <c r="U1891" s="395">
        <f t="shared" si="2762"/>
        <v>0</v>
      </c>
      <c r="V1891" s="395">
        <f t="shared" si="2763"/>
        <v>0</v>
      </c>
      <c r="W1891" s="395">
        <f t="shared" si="2764"/>
        <v>0</v>
      </c>
      <c r="X1891" s="249"/>
      <c r="Y1891" s="249"/>
      <c r="Z1891" s="249"/>
      <c r="AA1891" s="249"/>
      <c r="AB1891" s="249"/>
    </row>
    <row r="1892" spans="1:28" hidden="1" outlineLevel="1">
      <c r="A1892" s="249"/>
      <c r="B1892" s="309" t="str">
        <f t="shared" ca="1" si="2765"/>
        <v>RL Capex 2025</v>
      </c>
      <c r="C1892" s="401"/>
      <c r="D1892" s="401"/>
      <c r="E1892" s="401"/>
      <c r="F1892" s="401"/>
      <c r="G1892" s="401"/>
      <c r="H1892" s="401"/>
      <c r="I1892" s="401"/>
      <c r="J1892" s="401"/>
      <c r="K1892" s="401"/>
      <c r="L1892" s="401"/>
      <c r="M1892" s="401"/>
      <c r="N1892" s="401"/>
      <c r="O1892" s="396"/>
      <c r="P1892" s="400">
        <f>P1851</f>
        <v>0</v>
      </c>
      <c r="Q1892" s="395">
        <f t="shared" si="2758"/>
        <v>0</v>
      </c>
      <c r="R1892" s="395">
        <f t="shared" si="2759"/>
        <v>0</v>
      </c>
      <c r="S1892" s="395">
        <f t="shared" si="2760"/>
        <v>0</v>
      </c>
      <c r="T1892" s="395">
        <f t="shared" si="2761"/>
        <v>0</v>
      </c>
      <c r="U1892" s="395">
        <f t="shared" si="2762"/>
        <v>0</v>
      </c>
      <c r="V1892" s="395">
        <f t="shared" si="2763"/>
        <v>0</v>
      </c>
      <c r="W1892" s="395">
        <f t="shared" si="2764"/>
        <v>0</v>
      </c>
      <c r="X1892" s="249"/>
      <c r="Y1892" s="249"/>
      <c r="Z1892" s="249"/>
      <c r="AA1892" s="249"/>
      <c r="AB1892" s="249"/>
    </row>
    <row r="1893" spans="1:28" hidden="1" outlineLevel="1">
      <c r="A1893" s="249"/>
      <c r="B1893" s="309" t="str">
        <f t="shared" ca="1" si="2765"/>
        <v>RL Capex 2026</v>
      </c>
      <c r="C1893" s="401"/>
      <c r="D1893" s="401"/>
      <c r="E1893" s="401"/>
      <c r="F1893" s="401"/>
      <c r="G1893" s="401"/>
      <c r="H1893" s="401"/>
      <c r="I1893" s="401"/>
      <c r="J1893" s="401"/>
      <c r="K1893" s="401"/>
      <c r="L1893" s="401"/>
      <c r="M1893" s="401"/>
      <c r="N1893" s="401"/>
      <c r="O1893" s="401"/>
      <c r="P1893" s="396"/>
      <c r="Q1893" s="400">
        <f>Q1851</f>
        <v>0</v>
      </c>
      <c r="R1893" s="395">
        <f t="shared" si="2759"/>
        <v>0</v>
      </c>
      <c r="S1893" s="395">
        <f t="shared" si="2760"/>
        <v>0</v>
      </c>
      <c r="T1893" s="395">
        <f t="shared" si="2761"/>
        <v>0</v>
      </c>
      <c r="U1893" s="395">
        <f t="shared" si="2762"/>
        <v>0</v>
      </c>
      <c r="V1893" s="395">
        <f t="shared" si="2763"/>
        <v>0</v>
      </c>
      <c r="W1893" s="395">
        <f t="shared" si="2764"/>
        <v>0</v>
      </c>
      <c r="X1893" s="249"/>
      <c r="Y1893" s="249"/>
      <c r="Z1893" s="249"/>
      <c r="AA1893" s="249"/>
      <c r="AB1893" s="249"/>
    </row>
    <row r="1894" spans="1:28" hidden="1" outlineLevel="1">
      <c r="A1894" s="249"/>
      <c r="B1894" s="309" t="str">
        <f t="shared" ca="1" si="2765"/>
        <v>RL Capex 2027</v>
      </c>
      <c r="C1894" s="401"/>
      <c r="D1894" s="401"/>
      <c r="E1894" s="401"/>
      <c r="F1894" s="401"/>
      <c r="G1894" s="401"/>
      <c r="H1894" s="401"/>
      <c r="I1894" s="401"/>
      <c r="J1894" s="401"/>
      <c r="K1894" s="401"/>
      <c r="L1894" s="401"/>
      <c r="M1894" s="401"/>
      <c r="N1894" s="401"/>
      <c r="O1894" s="401"/>
      <c r="P1894" s="401"/>
      <c r="Q1894" s="396"/>
      <c r="R1894" s="400">
        <f>R1851</f>
        <v>0</v>
      </c>
      <c r="S1894" s="395">
        <f t="shared" si="2760"/>
        <v>0</v>
      </c>
      <c r="T1894" s="395">
        <f t="shared" si="2761"/>
        <v>0</v>
      </c>
      <c r="U1894" s="395">
        <f t="shared" si="2762"/>
        <v>0</v>
      </c>
      <c r="V1894" s="395">
        <f t="shared" si="2763"/>
        <v>0</v>
      </c>
      <c r="W1894" s="395">
        <f t="shared" si="2764"/>
        <v>0</v>
      </c>
      <c r="X1894" s="249"/>
      <c r="Y1894" s="249"/>
      <c r="Z1894" s="249"/>
      <c r="AA1894" s="249"/>
      <c r="AB1894" s="249"/>
    </row>
    <row r="1895" spans="1:28" hidden="1" outlineLevel="1">
      <c r="A1895" s="249"/>
      <c r="B1895" s="309" t="str">
        <f t="shared" ca="1" si="2765"/>
        <v>RL Capex 2028</v>
      </c>
      <c r="C1895" s="401"/>
      <c r="D1895" s="401"/>
      <c r="E1895" s="401"/>
      <c r="F1895" s="401"/>
      <c r="G1895" s="401"/>
      <c r="H1895" s="401"/>
      <c r="I1895" s="401"/>
      <c r="J1895" s="401"/>
      <c r="K1895" s="401"/>
      <c r="L1895" s="401"/>
      <c r="M1895" s="401"/>
      <c r="N1895" s="401"/>
      <c r="O1895" s="401"/>
      <c r="P1895" s="401"/>
      <c r="Q1895" s="401"/>
      <c r="R1895" s="396"/>
      <c r="S1895" s="400">
        <f>S1851</f>
        <v>0</v>
      </c>
      <c r="T1895" s="395">
        <f t="shared" si="2761"/>
        <v>0</v>
      </c>
      <c r="U1895" s="395">
        <f t="shared" si="2762"/>
        <v>0</v>
      </c>
      <c r="V1895" s="395">
        <f t="shared" si="2763"/>
        <v>0</v>
      </c>
      <c r="W1895" s="395">
        <f t="shared" si="2764"/>
        <v>0</v>
      </c>
      <c r="X1895" s="249"/>
      <c r="Y1895" s="249"/>
      <c r="Z1895" s="249"/>
      <c r="AA1895" s="249"/>
      <c r="AB1895" s="249"/>
    </row>
    <row r="1896" spans="1:28" hidden="1" outlineLevel="1">
      <c r="A1896" s="249"/>
      <c r="B1896" s="309" t="str">
        <f t="shared" ca="1" si="2765"/>
        <v>RL Capex 2029</v>
      </c>
      <c r="C1896" s="401"/>
      <c r="D1896" s="401"/>
      <c r="E1896" s="401"/>
      <c r="F1896" s="401"/>
      <c r="G1896" s="401"/>
      <c r="H1896" s="401"/>
      <c r="I1896" s="401"/>
      <c r="J1896" s="401"/>
      <c r="K1896" s="401"/>
      <c r="L1896" s="401"/>
      <c r="M1896" s="401"/>
      <c r="N1896" s="401"/>
      <c r="O1896" s="401"/>
      <c r="P1896" s="401"/>
      <c r="Q1896" s="401"/>
      <c r="R1896" s="401"/>
      <c r="S1896" s="396"/>
      <c r="T1896" s="400">
        <f>T1851</f>
        <v>0</v>
      </c>
      <c r="U1896" s="395">
        <f t="shared" si="2762"/>
        <v>0</v>
      </c>
      <c r="V1896" s="395">
        <f t="shared" si="2763"/>
        <v>0</v>
      </c>
      <c r="W1896" s="395">
        <f t="shared" si="2764"/>
        <v>0</v>
      </c>
      <c r="X1896" s="249"/>
      <c r="Y1896" s="249"/>
      <c r="Z1896" s="249"/>
      <c r="AA1896" s="249"/>
      <c r="AB1896" s="249"/>
    </row>
    <row r="1897" spans="1:28" hidden="1" outlineLevel="1">
      <c r="A1897" s="249"/>
      <c r="B1897" s="309" t="str">
        <f t="shared" ca="1" si="2765"/>
        <v>RL Capex 2030</v>
      </c>
      <c r="C1897" s="401"/>
      <c r="D1897" s="401"/>
      <c r="E1897" s="401"/>
      <c r="F1897" s="401"/>
      <c r="G1897" s="401"/>
      <c r="H1897" s="401"/>
      <c r="I1897" s="401"/>
      <c r="J1897" s="401"/>
      <c r="K1897" s="401"/>
      <c r="L1897" s="401"/>
      <c r="M1897" s="401"/>
      <c r="N1897" s="401"/>
      <c r="O1897" s="401"/>
      <c r="P1897" s="401"/>
      <c r="Q1897" s="401"/>
      <c r="R1897" s="401"/>
      <c r="S1897" s="401"/>
      <c r="T1897" s="396"/>
      <c r="U1897" s="400">
        <f>U1851</f>
        <v>0</v>
      </c>
      <c r="V1897" s="395">
        <f t="shared" si="2763"/>
        <v>0</v>
      </c>
      <c r="W1897" s="395">
        <f t="shared" si="2764"/>
        <v>0</v>
      </c>
      <c r="X1897" s="249"/>
      <c r="Y1897" s="249"/>
      <c r="Z1897" s="249"/>
      <c r="AA1897" s="249"/>
      <c r="AB1897" s="249"/>
    </row>
    <row r="1898" spans="1:28" hidden="1" outlineLevel="1">
      <c r="A1898" s="249"/>
      <c r="B1898" s="309" t="str">
        <f t="shared" ca="1" si="2765"/>
        <v>RL Capex 2031</v>
      </c>
      <c r="C1898" s="401"/>
      <c r="D1898" s="401"/>
      <c r="E1898" s="401"/>
      <c r="F1898" s="401"/>
      <c r="G1898" s="401"/>
      <c r="H1898" s="401"/>
      <c r="I1898" s="401"/>
      <c r="J1898" s="401"/>
      <c r="K1898" s="401"/>
      <c r="L1898" s="401"/>
      <c r="M1898" s="401"/>
      <c r="N1898" s="401"/>
      <c r="O1898" s="401"/>
      <c r="P1898" s="401"/>
      <c r="Q1898" s="401"/>
      <c r="R1898" s="401"/>
      <c r="S1898" s="401"/>
      <c r="T1898" s="401"/>
      <c r="U1898" s="396"/>
      <c r="V1898" s="400">
        <f>V1851</f>
        <v>0</v>
      </c>
      <c r="W1898" s="395">
        <f>IF(V1898="n/a","n/a",MAX(0,V1898-1))</f>
        <v>0</v>
      </c>
      <c r="X1898" s="249"/>
      <c r="Y1898" s="249"/>
      <c r="Z1898" s="249"/>
      <c r="AA1898" s="249"/>
      <c r="AB1898" s="249"/>
    </row>
    <row r="1899" spans="1:28" hidden="1" outlineLevel="1">
      <c r="A1899" s="249"/>
      <c r="B1899" s="309" t="str">
        <f t="shared" ca="1" si="2765"/>
        <v>RL Capex 2032</v>
      </c>
      <c r="C1899" s="401"/>
      <c r="D1899" s="401"/>
      <c r="E1899" s="401"/>
      <c r="F1899" s="401"/>
      <c r="G1899" s="401"/>
      <c r="H1899" s="401"/>
      <c r="I1899" s="401"/>
      <c r="J1899" s="401"/>
      <c r="K1899" s="401"/>
      <c r="L1899" s="401"/>
      <c r="M1899" s="401"/>
      <c r="N1899" s="401"/>
      <c r="O1899" s="401"/>
      <c r="P1899" s="401"/>
      <c r="Q1899" s="401"/>
      <c r="R1899" s="401"/>
      <c r="S1899" s="401"/>
      <c r="T1899" s="401"/>
      <c r="U1899" s="401"/>
      <c r="V1899" s="396"/>
      <c r="W1899" s="395">
        <f>W1851</f>
        <v>0</v>
      </c>
      <c r="X1899" s="249"/>
      <c r="Y1899" s="249"/>
      <c r="Z1899" s="249"/>
      <c r="AA1899" s="249"/>
      <c r="AB1899" s="249"/>
    </row>
    <row r="1900" spans="1:28" hidden="1" outlineLevel="1">
      <c r="A1900" s="249"/>
      <c r="B1900" s="332"/>
      <c r="C1900" s="395"/>
      <c r="D1900" s="395"/>
      <c r="E1900" s="395"/>
      <c r="F1900" s="395"/>
      <c r="G1900" s="395"/>
      <c r="H1900" s="395"/>
      <c r="I1900" s="395"/>
      <c r="J1900" s="395"/>
      <c r="K1900" s="395"/>
      <c r="L1900" s="395"/>
      <c r="M1900" s="395"/>
      <c r="N1900" s="395"/>
      <c r="O1900" s="395"/>
      <c r="P1900" s="395"/>
      <c r="Q1900" s="395"/>
      <c r="R1900" s="395"/>
      <c r="S1900" s="395"/>
      <c r="T1900" s="395"/>
      <c r="U1900" s="395"/>
      <c r="V1900" s="395"/>
      <c r="W1900" s="395"/>
      <c r="X1900" s="249"/>
      <c r="Y1900" s="249"/>
      <c r="Z1900" s="249"/>
      <c r="AA1900" s="249"/>
      <c r="AB1900" s="249"/>
    </row>
    <row r="1901" spans="1:28" collapsed="1">
      <c r="A1901" s="322"/>
      <c r="B1901" s="336" t="s">
        <v>192</v>
      </c>
      <c r="C1901" s="460">
        <f ca="1">(IF(OR($C1851&lt;&gt;"n/a",C1851&lt;&gt;"n/a"),IF(SUM(C1854:C1876)=0,0,IF((SUMPRODUCT(C1854:C1876,C1878:C1900)/SUM(C1854:C1876))&lt;0,1,(SUMPRODUCT(C1854:C1876,C1878:C1900)/SUM(C1854:C1876)))),"n/a"))</f>
        <v>0</v>
      </c>
      <c r="D1901" s="460">
        <f ca="1">(IF(OR($C1851&lt;&gt;"n/a",D1851&lt;&gt;"n/a"),IF(SUM(D1854:D1876)=0,0,IF((SUMPRODUCT(D1854:D1876,D1878:D1900)/SUM(D1854:D1876))&lt;0,1,(SUMPRODUCT(D1854:D1876,D1878:D1900)/SUM(D1854:D1876)))),"n/a"))</f>
        <v>0</v>
      </c>
      <c r="E1901" s="460">
        <f t="shared" ref="E1901:W1901" ca="1" si="2766">(IF(OR($C1851&lt;&gt;"n/a",E1851&lt;&gt;"n/a"),IF(SUM(E1854:E1876)=0,0,IF((SUMPRODUCT(E1854:E1876,E1878:E1900)/SUM(E1854:E1876))&lt;0,1,(SUMPRODUCT(E1854:E1876,E1878:E1900)/SUM(E1854:E1876)))),"n/a"))</f>
        <v>0</v>
      </c>
      <c r="F1901" s="460">
        <f t="shared" ca="1" si="2766"/>
        <v>0</v>
      </c>
      <c r="G1901" s="460">
        <f t="shared" ca="1" si="2766"/>
        <v>0</v>
      </c>
      <c r="H1901" s="460">
        <f t="shared" ca="1" si="2766"/>
        <v>0</v>
      </c>
      <c r="I1901" s="460">
        <f t="shared" ca="1" si="2766"/>
        <v>0</v>
      </c>
      <c r="J1901" s="460">
        <f t="shared" ca="1" si="2766"/>
        <v>0</v>
      </c>
      <c r="K1901" s="460">
        <f t="shared" ca="1" si="2766"/>
        <v>0</v>
      </c>
      <c r="L1901" s="460">
        <f t="shared" ca="1" si="2766"/>
        <v>0</v>
      </c>
      <c r="M1901" s="460">
        <f t="shared" ca="1" si="2766"/>
        <v>0</v>
      </c>
      <c r="N1901" s="460">
        <f t="shared" ca="1" si="2766"/>
        <v>0</v>
      </c>
      <c r="O1901" s="460">
        <f t="shared" ca="1" si="2766"/>
        <v>0</v>
      </c>
      <c r="P1901" s="460">
        <f t="shared" ca="1" si="2766"/>
        <v>0</v>
      </c>
      <c r="Q1901" s="460">
        <f t="shared" ca="1" si="2766"/>
        <v>0</v>
      </c>
      <c r="R1901" s="460">
        <f t="shared" ca="1" si="2766"/>
        <v>0</v>
      </c>
      <c r="S1901" s="460">
        <f t="shared" ca="1" si="2766"/>
        <v>0</v>
      </c>
      <c r="T1901" s="460">
        <f t="shared" ca="1" si="2766"/>
        <v>0</v>
      </c>
      <c r="U1901" s="460">
        <f t="shared" ca="1" si="2766"/>
        <v>0</v>
      </c>
      <c r="V1901" s="460">
        <f t="shared" ca="1" si="2766"/>
        <v>0</v>
      </c>
      <c r="W1901" s="460">
        <f t="shared" ca="1" si="2766"/>
        <v>0</v>
      </c>
      <c r="X1901" s="249"/>
      <c r="Y1901" s="249"/>
      <c r="Z1901" s="249"/>
      <c r="AA1901" s="249"/>
      <c r="AB1901" s="249"/>
    </row>
    <row r="1902" spans="1:28">
      <c r="A1902" s="249"/>
      <c r="B1902" s="249"/>
      <c r="C1902" s="395"/>
      <c r="D1902" s="395"/>
      <c r="E1902" s="395"/>
      <c r="F1902" s="395"/>
      <c r="G1902" s="395"/>
      <c r="H1902" s="395"/>
      <c r="I1902" s="395"/>
      <c r="J1902" s="395"/>
      <c r="K1902" s="395"/>
      <c r="L1902" s="395"/>
      <c r="M1902" s="395"/>
      <c r="N1902" s="395"/>
      <c r="O1902" s="395"/>
      <c r="P1902" s="395"/>
      <c r="Q1902" s="395"/>
      <c r="R1902" s="395"/>
      <c r="S1902" s="395"/>
      <c r="T1902" s="395"/>
      <c r="U1902" s="395"/>
      <c r="V1902" s="395"/>
      <c r="W1902" s="395"/>
      <c r="X1902" s="249"/>
      <c r="Y1902" s="249"/>
      <c r="Z1902" s="249"/>
      <c r="AA1902" s="249"/>
      <c r="AB1902" s="249"/>
    </row>
    <row r="1903" spans="1:28">
      <c r="A1903" s="72" t="s">
        <v>139</v>
      </c>
      <c r="B1903" s="142">
        <f>VLOOKUP($A1903,'RFM input'!$E$7:$F$56,2,FALSE)</f>
        <v>0</v>
      </c>
      <c r="C1903" s="402"/>
      <c r="D1903" s="402"/>
      <c r="E1903" s="403"/>
      <c r="F1903" s="403"/>
      <c r="G1903" s="403"/>
      <c r="H1903" s="403"/>
      <c r="I1903" s="403"/>
      <c r="J1903" s="403"/>
      <c r="K1903" s="403"/>
      <c r="L1903" s="403"/>
      <c r="M1903" s="403"/>
      <c r="N1903" s="403"/>
      <c r="O1903" s="403"/>
      <c r="P1903" s="403"/>
      <c r="Q1903" s="403"/>
      <c r="R1903" s="403"/>
      <c r="S1903" s="403"/>
      <c r="T1903" s="403"/>
      <c r="U1903" s="403"/>
      <c r="V1903" s="403"/>
      <c r="W1903" s="403"/>
      <c r="X1903" s="249"/>
      <c r="Y1903" s="249"/>
      <c r="Z1903" s="249"/>
      <c r="AA1903" s="249"/>
      <c r="AB1903" s="249"/>
    </row>
    <row r="1904" spans="1:28">
      <c r="A1904" s="378">
        <f>VALUE(REPLACE(A1903,1,12,""))</f>
        <v>36</v>
      </c>
      <c r="B1904" s="317" t="s">
        <v>195</v>
      </c>
      <c r="C1904" s="389">
        <f ca="1">OFFSET('RAB roll forward'!$H$1189,'RAB remaining lives'!A1904,0)</f>
        <v>0</v>
      </c>
      <c r="D1904" s="390">
        <f ca="1">OFFSET('RFM input'!H$222,$A1904,0)-OFFSET('RFM input'!H$276,$A1904,0)</f>
        <v>0</v>
      </c>
      <c r="E1904" s="390">
        <f ca="1">OFFSET('RFM input'!I$222,$A1904,0)-OFFSET('RFM input'!I$276,$A1904,0)</f>
        <v>0</v>
      </c>
      <c r="F1904" s="390">
        <f ca="1">OFFSET('RFM input'!J$222,$A1904,0)-OFFSET('RFM input'!J$276,$A1904,0)</f>
        <v>0</v>
      </c>
      <c r="G1904" s="390">
        <f ca="1">OFFSET('RFM input'!K$222,$A1904,0)-OFFSET('RFM input'!K$276,$A1904,0)</f>
        <v>0</v>
      </c>
      <c r="H1904" s="390">
        <f ca="1">OFFSET('RFM input'!L$222,$A1904,0)-OFFSET('RFM input'!L$276,$A1904,0)</f>
        <v>0</v>
      </c>
      <c r="I1904" s="390">
        <f ca="1">OFFSET('RFM input'!M$222,$A1904,0)-OFFSET('RFM input'!M$276,$A1904,0)</f>
        <v>0</v>
      </c>
      <c r="J1904" s="390">
        <f ca="1">OFFSET('RFM input'!N$222,$A1904,0)-OFFSET('RFM input'!N$276,$A1904,0)</f>
        <v>0</v>
      </c>
      <c r="K1904" s="390">
        <f ca="1">OFFSET('RFM input'!O$222,$A1904,0)-OFFSET('RFM input'!O$276,$A1904,0)</f>
        <v>0</v>
      </c>
      <c r="L1904" s="390">
        <f ca="1">OFFSET('RFM input'!P$222,$A1904,0)-OFFSET('RFM input'!P$276,$A1904,0)</f>
        <v>0</v>
      </c>
      <c r="M1904" s="390">
        <f ca="1">OFFSET('RFM input'!Q$222,$A1904,0)-OFFSET('RFM input'!Q$276,$A1904,0)</f>
        <v>0</v>
      </c>
      <c r="N1904" s="390"/>
      <c r="O1904" s="390"/>
      <c r="P1904" s="390"/>
      <c r="Q1904" s="390"/>
      <c r="R1904" s="390"/>
      <c r="S1904" s="390"/>
      <c r="T1904" s="390"/>
      <c r="U1904" s="390"/>
      <c r="V1904" s="390"/>
      <c r="W1904" s="390"/>
      <c r="X1904" s="249"/>
      <c r="Y1904" s="249"/>
      <c r="Z1904" s="249"/>
      <c r="AA1904" s="249"/>
      <c r="AB1904" s="249"/>
    </row>
    <row r="1905" spans="1:28">
      <c r="A1905" s="249"/>
      <c r="B1905" s="249" t="s">
        <v>325</v>
      </c>
      <c r="C1905" s="391">
        <f ca="1">OFFSET('RFM input'!$K$6,'RAB remaining lives'!$A1904,0)</f>
        <v>0</v>
      </c>
      <c r="D1905" s="390">
        <f ca="1">OFFSET('RFM input'!$L$6,'RAB remaining lives'!$A1904,0)</f>
        <v>0</v>
      </c>
      <c r="E1905" s="390">
        <f ca="1">OFFSET('RFM input'!$L$6,'RAB remaining lives'!$A1904,0)</f>
        <v>0</v>
      </c>
      <c r="F1905" s="390">
        <f ca="1">OFFSET('RFM input'!$L$6,'RAB remaining lives'!$A1904,0)</f>
        <v>0</v>
      </c>
      <c r="G1905" s="390">
        <f ca="1">OFFSET('RFM input'!$L$6,'RAB remaining lives'!$A1904,0)</f>
        <v>0</v>
      </c>
      <c r="H1905" s="390">
        <f ca="1">OFFSET('RFM input'!$L$6,'RAB remaining lives'!$A1904,0)</f>
        <v>0</v>
      </c>
      <c r="I1905" s="390">
        <f ca="1">OFFSET('RFM input'!$L$6,'RAB remaining lives'!$A1904,0)</f>
        <v>0</v>
      </c>
      <c r="J1905" s="390">
        <f ca="1">OFFSET('RFM input'!$L$6,'RAB remaining lives'!$A1904,0)</f>
        <v>0</v>
      </c>
      <c r="K1905" s="390">
        <f ca="1">OFFSET('RFM input'!$L$6,'RAB remaining lives'!$A1904,0)</f>
        <v>0</v>
      </c>
      <c r="L1905" s="390">
        <f ca="1">OFFSET('RFM input'!$L$6,'RAB remaining lives'!$A1904,0)</f>
        <v>0</v>
      </c>
      <c r="M1905" s="390">
        <f ca="1">OFFSET('RFM input'!$L$6,'RAB remaining lives'!$A1904,0)</f>
        <v>0</v>
      </c>
      <c r="N1905" s="390"/>
      <c r="O1905" s="390"/>
      <c r="P1905" s="390"/>
      <c r="Q1905" s="390"/>
      <c r="R1905" s="390"/>
      <c r="S1905" s="390"/>
      <c r="T1905" s="390"/>
      <c r="U1905" s="390"/>
      <c r="V1905" s="390"/>
      <c r="W1905" s="390"/>
      <c r="X1905" s="249"/>
      <c r="Y1905" s="249"/>
      <c r="Z1905" s="249"/>
      <c r="AA1905" s="249"/>
      <c r="AB1905" s="249"/>
    </row>
    <row r="1906" spans="1:28">
      <c r="A1906" s="249"/>
      <c r="B1906" s="286" t="s">
        <v>299</v>
      </c>
      <c r="C1906" s="392"/>
      <c r="D1906" s="393">
        <f ca="1">IF(D$6=(OFFSET('RFM input'!$G$60,0,'RFM input'!$AA$7)),OFFSET('RFM input'!$H$454,$A1904,0),0)</f>
        <v>0</v>
      </c>
      <c r="E1906" s="390">
        <f ca="1">IF(E$6=(OFFSET('RFM input'!$G$60,0,'RFM input'!$AA$7)),OFFSET('RFM input'!$H$454,$A1904,0),0)</f>
        <v>0</v>
      </c>
      <c r="F1906" s="390">
        <f ca="1">IF(F$6=(OFFSET('RFM input'!$G$60,0,'RFM input'!$AA$7)),OFFSET('RFM input'!$H$454,$A1904,0),0)</f>
        <v>0</v>
      </c>
      <c r="G1906" s="390">
        <f ca="1">IF(G$6=(OFFSET('RFM input'!$G$60,0,'RFM input'!$AA$7)),OFFSET('RFM input'!$H$454,$A1904,0),0)</f>
        <v>0</v>
      </c>
      <c r="H1906" s="390">
        <f ca="1">IF(H$6=(OFFSET('RFM input'!$G$60,0,'RFM input'!$AA$7)),OFFSET('RFM input'!$H$454,$A1904,0),0)</f>
        <v>0</v>
      </c>
      <c r="I1906" s="390">
        <f ca="1">IF(I$6=(OFFSET('RFM input'!$G$60,0,'RFM input'!$AA$7)),OFFSET('RFM input'!$H$454,$A1904,0),0)</f>
        <v>0</v>
      </c>
      <c r="J1906" s="390">
        <f ca="1">IF(J$6=(OFFSET('RFM input'!$G$60,0,'RFM input'!$AA$7)),OFFSET('RFM input'!$H$454,$A1904,0),0)</f>
        <v>0</v>
      </c>
      <c r="K1906" s="390">
        <f ca="1">IF(K$6=(OFFSET('RFM input'!$G$60,0,'RFM input'!$AA$7)),OFFSET('RFM input'!$H$454,$A1904,0),0)</f>
        <v>0</v>
      </c>
      <c r="L1906" s="390">
        <f ca="1">IF(L$6=(OFFSET('RFM input'!$G$60,0,'RFM input'!$AA$7)),OFFSET('RFM input'!$H$454,$A1904,0),0)</f>
        <v>0</v>
      </c>
      <c r="M1906" s="390">
        <f ca="1">IF(M$6=(OFFSET('RFM input'!$G$60,0,'RFM input'!$AA$7)),OFFSET('RFM input'!$H$454,$A1904,0),0)</f>
        <v>0</v>
      </c>
      <c r="N1906" s="390"/>
      <c r="O1906" s="390"/>
      <c r="P1906" s="390"/>
      <c r="Q1906" s="390"/>
      <c r="R1906" s="390"/>
      <c r="S1906" s="390"/>
      <c r="T1906" s="390"/>
      <c r="U1906" s="390"/>
      <c r="V1906" s="390"/>
      <c r="W1906" s="390"/>
      <c r="X1906" s="249"/>
      <c r="Y1906" s="249"/>
      <c r="Z1906" s="249"/>
      <c r="AA1906" s="249"/>
      <c r="AB1906" s="249"/>
    </row>
    <row r="1907" spans="1:28">
      <c r="A1907" s="249"/>
      <c r="B1907" s="325" t="s">
        <v>306</v>
      </c>
      <c r="C1907" s="392"/>
      <c r="D1907" s="391">
        <f ca="1">IF(D$6=(OFFSET('RFM input'!$G$60,0,'RFM input'!$AA$7)),OFFSET('RFM input'!$J$454,$A1904,0),0)</f>
        <v>0</v>
      </c>
      <c r="E1907" s="394">
        <f ca="1">IF(E$6=(OFFSET('RFM input'!$G$60,0,'RFM input'!$AA$7)),OFFSET('RFM input'!$J$454,$A1904,0),0)</f>
        <v>0</v>
      </c>
      <c r="F1907" s="394">
        <f ca="1">IF(F$6=(OFFSET('RFM input'!$G$60,0,'RFM input'!$AA$7)),OFFSET('RFM input'!$J$454,$A1904,0),0)</f>
        <v>0</v>
      </c>
      <c r="G1907" s="394">
        <f ca="1">IF(G$6=(OFFSET('RFM input'!$G$60,0,'RFM input'!$AA$7)),OFFSET('RFM input'!$J$454,$A1904,0),0)</f>
        <v>0</v>
      </c>
      <c r="H1907" s="394">
        <f ca="1">IF(H$6=(OFFSET('RFM input'!$G$60,0,'RFM input'!$AA$7)),OFFSET('RFM input'!$J$454,$A1904,0),0)</f>
        <v>0</v>
      </c>
      <c r="I1907" s="394">
        <f ca="1">IF(I$6=(OFFSET('RFM input'!$G$60,0,'RFM input'!$AA$7)),OFFSET('RFM input'!$J$454,$A1904,0),0)</f>
        <v>0</v>
      </c>
      <c r="J1907" s="394">
        <f ca="1">IF(J$6=(OFFSET('RFM input'!$G$60,0,'RFM input'!$AA$7)),OFFSET('RFM input'!$J$454,$A1904,0),0)</f>
        <v>0</v>
      </c>
      <c r="K1907" s="394">
        <f ca="1">IF(K$6=(OFFSET('RFM input'!$G$60,0,'RFM input'!$AA$7)),OFFSET('RFM input'!$J$454,$A1904,0),0)</f>
        <v>0</v>
      </c>
      <c r="L1907" s="394">
        <f ca="1">IF(L$6=(OFFSET('RFM input'!$G$60,0,'RFM input'!$AA$7)),OFFSET('RFM input'!$J$454,$A1904,0),0)</f>
        <v>0</v>
      </c>
      <c r="M1907" s="394">
        <f ca="1">IF(M$6=(OFFSET('RFM input'!$G$60,0,'RFM input'!$AA$7)),OFFSET('RFM input'!$J$454,$A1904,0),0)</f>
        <v>0</v>
      </c>
      <c r="N1907" s="394"/>
      <c r="O1907" s="394"/>
      <c r="P1907" s="394"/>
      <c r="Q1907" s="394"/>
      <c r="R1907" s="394"/>
      <c r="S1907" s="394"/>
      <c r="T1907" s="394"/>
      <c r="U1907" s="394"/>
      <c r="V1907" s="394"/>
      <c r="W1907" s="394"/>
      <c r="X1907" s="249"/>
      <c r="Y1907" s="249"/>
      <c r="Z1907" s="249"/>
      <c r="AA1907" s="249"/>
      <c r="AB1907" s="249"/>
    </row>
    <row r="1908" spans="1:28" hidden="1" outlineLevel="1">
      <c r="A1908" s="459">
        <v>-1</v>
      </c>
      <c r="B1908" s="309" t="s">
        <v>297</v>
      </c>
      <c r="C1908" s="395"/>
      <c r="D1908" s="395">
        <f t="shared" ref="D1908" ca="1" si="2767">IF(D1932="n/a",0,IF(AND(D1906=0,C1908=0),0,
IF(AND(D1906&lt;&gt;0,C1908=0),(D1906/D$10),
IF(AND(D1907&lt;&gt;0,C1908&lt;&gt;0),(C1908-(C1908/C1932))+(D1906/D$10),
IF(C1932&lt;1,0,(C1908-(C1908/C1932)))))))</f>
        <v>0</v>
      </c>
      <c r="E1908" s="395">
        <f t="shared" ref="E1908" ca="1" si="2768">IF(E1932="n/a",0,IF(AND(E1906=0,D1908=0),0,
IF(AND(E1906&lt;&gt;0,D1908=0),(E1906/E$10),
IF(AND(E1907&lt;&gt;0,D1908&lt;&gt;0),(D1908-(D1908/D1932))+(E1906/E$10),
IF(D1932&lt;1,0,(D1908-(D1908/D1932)))))))</f>
        <v>0</v>
      </c>
      <c r="F1908" s="395">
        <f t="shared" ref="F1908" ca="1" si="2769">IF(F1932="n/a",0,IF(AND(F1906=0,E1908=0),0,
IF(AND(F1906&lt;&gt;0,E1908=0),(F1906/F$10),
IF(AND(F1907&lt;&gt;0,E1908&lt;&gt;0),(E1908-(E1908/E1932))+(F1906/F$10),
IF(E1932&lt;1,0,(E1908-(E1908/E1932)))))))</f>
        <v>0</v>
      </c>
      <c r="G1908" s="395">
        <f t="shared" ref="G1908" ca="1" si="2770">IF(G1932="n/a",0,IF(AND(G1906=0,F1908=0),0,
IF(AND(G1906&lt;&gt;0,F1908=0),(G1906/G$10),
IF(AND(G1907&lt;&gt;0,F1908&lt;&gt;0),(F1908-(F1908/F1932))+(G1906/G$10),
IF(F1932&lt;1,0,(F1908-(F1908/F1932)))))))</f>
        <v>0</v>
      </c>
      <c r="H1908" s="395">
        <f ca="1">IF(H1932="n/a",0,IF(AND(H1906=0,G1908=0),0,
IF(AND(H1906&lt;&gt;0,G1908=0),(H1906/H$10),
IF(AND(H1907&lt;&gt;0,G1908&lt;&gt;0),(G1908-(G1908/G1932))+(H1906/H$10),
IF(G1932&lt;1,0,(G1908-(G1908/G1932)))))))</f>
        <v>0</v>
      </c>
      <c r="I1908" s="395">
        <f t="shared" ref="I1908" ca="1" si="2771">IF(I1932="n/a",0,IF(AND(I1906=0,H1908=0),0,
IF(AND(I1906&lt;&gt;0,H1908=0),(I1906/I$10),
IF(AND(I1907&lt;&gt;0,H1908&lt;&gt;0),(H1908-(H1908/H1932))+(I1906/I$10),
IF(H1932&lt;1,0,(H1908-(H1908/H1932)))))))</f>
        <v>0</v>
      </c>
      <c r="J1908" s="395">
        <f t="shared" ref="J1908" ca="1" si="2772">IF(J1932="n/a",0,IF(AND(J1906=0,I1908=0),0,
IF(AND(J1906&lt;&gt;0,I1908=0),(J1906/J$10),
IF(AND(J1907&lt;&gt;0,I1908&lt;&gt;0),(I1908-(I1908/I1932))+(J1906/J$10),
IF(I1932&lt;1,0,(I1908-(I1908/I1932)))))))</f>
        <v>0</v>
      </c>
      <c r="K1908" s="395">
        <f t="shared" ref="K1908" ca="1" si="2773">IF(K1932="n/a",0,IF(AND(K1906=0,J1908=0),0,
IF(AND(K1906&lt;&gt;0,J1908=0),(K1906/K$10),
IF(AND(K1907&lt;&gt;0,J1908&lt;&gt;0),(J1908-(J1908/J1932))+(K1906/K$10),
IF(J1932&lt;1,0,(J1908-(J1908/J1932)))))))</f>
        <v>0</v>
      </c>
      <c r="L1908" s="395">
        <f t="shared" ref="L1908" ca="1" si="2774">IF(L1932="n/a",0,IF(AND(L1906=0,K1908=0),0,
IF(AND(L1906&lt;&gt;0,K1908=0),(L1906/L$10),
IF(AND(L1907&lt;&gt;0,K1908&lt;&gt;0),(K1908-(K1908/K1932))+(L1906/L$10),
IF(K1932&lt;1,0,(K1908-(K1908/K1932)))))))</f>
        <v>0</v>
      </c>
      <c r="M1908" s="395">
        <f t="shared" ref="M1908" ca="1" si="2775">IF(M1932="n/a",0,IF(AND(M1906=0,L1908=0),0,
IF(AND(M1906&lt;&gt;0,L1908=0),(M1906/M$10),
IF(AND(M1907&lt;&gt;0,L1908&lt;&gt;0),(L1908-(L1908/L1932))+(M1906/M$10),
IF(L1932&lt;1,0,(L1908-(L1908/L1932)))))))</f>
        <v>0</v>
      </c>
      <c r="N1908" s="395">
        <f t="shared" ref="N1908" ca="1" si="2776">IF(N1932="n/a",0,IF(AND(N1906=0,M1908=0),0,
IF(AND(N1906&lt;&gt;0,M1908=0),(N1906/N$10),
IF(AND(N1907&lt;&gt;0,M1908&lt;&gt;0),(M1908-(M1908/M1932))+(N1906/N$10),
IF(M1932&lt;1,0,(M1908-(M1908/M1932)))))))</f>
        <v>0</v>
      </c>
      <c r="O1908" s="395">
        <f t="shared" ref="O1908" ca="1" si="2777">IF(O1932="n/a",0,IF(AND(O1906=0,N1908=0),0,
IF(AND(O1906&lt;&gt;0,N1908=0),(O1906/O$10),
IF(AND(O1907&lt;&gt;0,N1908&lt;&gt;0),(N1908-(N1908/N1932))+(O1906/O$10),
IF(N1932&lt;1,0,(N1908-(N1908/N1932)))))))</f>
        <v>0</v>
      </c>
      <c r="P1908" s="395">
        <f t="shared" ref="P1908" ca="1" si="2778">IF(P1932="n/a",0,IF(AND(P1906=0,O1908=0),0,
IF(AND(P1906&lt;&gt;0,O1908=0),(P1906/P$10),
IF(AND(P1907&lt;&gt;0,O1908&lt;&gt;0),(O1908-(O1908/O1932))+(P1906/P$10),
IF(O1932&lt;1,0,(O1908-(O1908/O1932)))))))</f>
        <v>0</v>
      </c>
      <c r="Q1908" s="395">
        <f t="shared" ref="Q1908" ca="1" si="2779">IF(Q1932="n/a",0,IF(AND(Q1906=0,P1908=0),0,
IF(AND(Q1906&lt;&gt;0,P1908=0),(Q1906/Q$10),
IF(AND(Q1907&lt;&gt;0,P1908&lt;&gt;0),(P1908-(P1908/P1932))+(Q1906/Q$10),
IF(P1932&lt;1,0,(P1908-(P1908/P1932)))))))</f>
        <v>0</v>
      </c>
      <c r="R1908" s="395">
        <f t="shared" ref="R1908" ca="1" si="2780">IF(R1932="n/a",0,IF(AND(R1906=0,Q1908=0),0,
IF(AND(R1906&lt;&gt;0,Q1908=0),(R1906/R$10),
IF(AND(R1907&lt;&gt;0,Q1908&lt;&gt;0),(Q1908-(Q1908/Q1932))+(R1906/R$10),
IF(Q1932&lt;1,0,(Q1908-(Q1908/Q1932)))))))</f>
        <v>0</v>
      </c>
      <c r="S1908" s="395">
        <f t="shared" ref="S1908" ca="1" si="2781">IF(S1932="n/a",0,IF(AND(S1906=0,R1908=0),0,
IF(AND(S1906&lt;&gt;0,R1908=0),(S1906/S$10),
IF(AND(S1907&lt;&gt;0,R1908&lt;&gt;0),(R1908-(R1908/R1932))+(S1906/S$10),
IF(R1932&lt;1,0,(R1908-(R1908/R1932)))))))</f>
        <v>0</v>
      </c>
      <c r="T1908" s="395">
        <f t="shared" ref="T1908" ca="1" si="2782">IF(T1932="n/a",0,IF(AND(T1906=0,S1908=0),0,
IF(AND(T1906&lt;&gt;0,S1908=0),(T1906/T$10),
IF(AND(T1907&lt;&gt;0,S1908&lt;&gt;0),(S1908-(S1908/S1932))+(T1906/T$10),
IF(S1932&lt;1,0,(S1908-(S1908/S1932)))))))</f>
        <v>0</v>
      </c>
      <c r="U1908" s="395">
        <f t="shared" ref="U1908" ca="1" si="2783">IF(U1932="n/a",0,IF(AND(U1906=0,T1908=0),0,
IF(AND(U1906&lt;&gt;0,T1908=0),(U1906/U$10),
IF(AND(U1907&lt;&gt;0,T1908&lt;&gt;0),(T1908-(T1908/T1932))+(U1906/U$10),
IF(T1932&lt;1,0,(T1908-(T1908/T1932)))))))</f>
        <v>0</v>
      </c>
      <c r="V1908" s="395">
        <f t="shared" ref="V1908" ca="1" si="2784">IF(V1932="n/a",0,IF(AND(V1906=0,U1908=0),0,
IF(AND(V1906&lt;&gt;0,U1908=0),(V1906/V$10),
IF(AND(V1907&lt;&gt;0,U1908&lt;&gt;0),(U1908-(U1908/U1932))+(V1906/V$10),
IF(U1932&lt;1,0,(U1908-(U1908/U1932)))))))</f>
        <v>0</v>
      </c>
      <c r="W1908" s="395">
        <f t="shared" ref="W1908" ca="1" si="2785">IF(W1932="n/a",0,IF(AND(W1906=0,V1908=0),0,
IF(AND(W1906&lt;&gt;0,V1908=0),(W1906/W$10),
IF(AND(W1907&lt;&gt;0,V1908&lt;&gt;0),(V1908-(V1908/V1932))+(W1906/W$10),
IF(V1932&lt;1,0,(V1908-(V1908/V1932)))))))</f>
        <v>0</v>
      </c>
      <c r="X1908" s="249"/>
      <c r="Y1908" s="249"/>
      <c r="Z1908" s="249"/>
      <c r="AA1908" s="249"/>
      <c r="AB1908" s="249"/>
    </row>
    <row r="1909" spans="1:28" hidden="1" outlineLevel="1">
      <c r="A1909" s="331">
        <v>0</v>
      </c>
      <c r="B1909" s="309" t="s">
        <v>194</v>
      </c>
      <c r="C1909" s="395">
        <f ca="1">C1904/C$10</f>
        <v>0</v>
      </c>
      <c r="D1909" s="395">
        <f ca="1">IF(C1933="n/a",C1909,IFERROR(IF((OFFSET($C1909,0,$A1909))&lt;0,
MIN(0,C1909-(OFFSET($C1909,0,$A1909)/(OFFSET($C1904,-$A1908,$A1909)))),
MAX(0,C1909-(OFFSET($C1909,0,$A1909)/(OFFSET($C1904,-$A1908,$A1909))))),0))</f>
        <v>0</v>
      </c>
      <c r="E1909" s="395">
        <f t="shared" ref="E1909" ca="1" si="2786">IF(D1933="n/a",D1909,IFERROR(IF((OFFSET($C1909,0,$A1909))&lt;0,
MIN(0,D1909-(OFFSET($C1909,0,$A1909)/(OFFSET($C1904,-$A1908,$A1909)))),
MAX(0,D1909-(OFFSET($C1909,0,$A1909)/(OFFSET($C1904,-$A1908,$A1909))))),0))</f>
        <v>0</v>
      </c>
      <c r="F1909" s="395">
        <f t="shared" ref="F1909:F1910" ca="1" si="2787">IF(E1933="n/a",E1909,IFERROR(IF((OFFSET($C1909,0,$A1909))&lt;0,
MIN(0,E1909-(OFFSET($C1909,0,$A1909)/(OFFSET($C1904,-$A1908,$A1909)))),
MAX(0,E1909-(OFFSET($C1909,0,$A1909)/(OFFSET($C1904,-$A1908,$A1909))))),0))</f>
        <v>0</v>
      </c>
      <c r="G1909" s="395">
        <f t="shared" ref="G1909:G1911" ca="1" si="2788">IF(F1933="n/a",F1909,IFERROR(IF((OFFSET($C1909,0,$A1909))&lt;0,
MIN(0,F1909-(OFFSET($C1909,0,$A1909)/(OFFSET($C1904,-$A1908,$A1909)))),
MAX(0,F1909-(OFFSET($C1909,0,$A1909)/(OFFSET($C1904,-$A1908,$A1909))))),0))</f>
        <v>0</v>
      </c>
      <c r="H1909" s="395">
        <f t="shared" ref="H1909:H1912" ca="1" si="2789">IF(G1933="n/a",G1909,IFERROR(IF((OFFSET($C1909,0,$A1909))&lt;0,
MIN(0,G1909-(OFFSET($C1909,0,$A1909)/(OFFSET($C1904,-$A1908,$A1909)))),
MAX(0,G1909-(OFFSET($C1909,0,$A1909)/(OFFSET($C1904,-$A1908,$A1909))))),0))</f>
        <v>0</v>
      </c>
      <c r="I1909" s="395">
        <f t="shared" ref="I1909:I1913" ca="1" si="2790">IF(H1933="n/a",H1909,IFERROR(IF((OFFSET($C1909,0,$A1909))&lt;0,
MIN(0,H1909-(OFFSET($C1909,0,$A1909)/(OFFSET($C1904,-$A1908,$A1909)))),
MAX(0,H1909-(OFFSET($C1909,0,$A1909)/(OFFSET($C1904,-$A1908,$A1909))))),0))</f>
        <v>0</v>
      </c>
      <c r="J1909" s="395">
        <f t="shared" ref="J1909:J1914" ca="1" si="2791">IF(I1933="n/a",I1909,IFERROR(IF((OFFSET($C1909,0,$A1909))&lt;0,
MIN(0,I1909-(OFFSET($C1909,0,$A1909)/(OFFSET($C1904,-$A1908,$A1909)))),
MAX(0,I1909-(OFFSET($C1909,0,$A1909)/(OFFSET($C1904,-$A1908,$A1909))))),0))</f>
        <v>0</v>
      </c>
      <c r="K1909" s="395">
        <f t="shared" ref="K1909:K1915" ca="1" si="2792">IF(J1933="n/a",J1909,IFERROR(IF((OFFSET($C1909,0,$A1909))&lt;0,
MIN(0,J1909-(OFFSET($C1909,0,$A1909)/(OFFSET($C1904,-$A1908,$A1909)))),
MAX(0,J1909-(OFFSET($C1909,0,$A1909)/(OFFSET($C1904,-$A1908,$A1909))))),0))</f>
        <v>0</v>
      </c>
      <c r="L1909" s="395">
        <f t="shared" ref="L1909:L1916" ca="1" si="2793">IF(K1933="n/a",K1909,IFERROR(IF((OFFSET($C1909,0,$A1909))&lt;0,
MIN(0,K1909-(OFFSET($C1909,0,$A1909)/(OFFSET($C1904,-$A1908,$A1909)))),
MAX(0,K1909-(OFFSET($C1909,0,$A1909)/(OFFSET($C1904,-$A1908,$A1909))))),0))</f>
        <v>0</v>
      </c>
      <c r="M1909" s="395">
        <f t="shared" ref="M1909:M1917" ca="1" si="2794">IF(L1933="n/a",L1909,IFERROR(IF((OFFSET($C1909,0,$A1909))&lt;0,
MIN(0,L1909-(OFFSET($C1909,0,$A1909)/(OFFSET($C1904,-$A1908,$A1909)))),
MAX(0,L1909-(OFFSET($C1909,0,$A1909)/(OFFSET($C1904,-$A1908,$A1909))))),0))</f>
        <v>0</v>
      </c>
      <c r="N1909" s="395">
        <f t="shared" ref="N1909:N1918" ca="1" si="2795">IF(M1933="n/a",M1909,IFERROR(IF((OFFSET($C1909,0,$A1909))&lt;0,
MIN(0,M1909-(OFFSET($C1909,0,$A1909)/(OFFSET($C1904,-$A1908,$A1909)))),
MAX(0,M1909-(OFFSET($C1909,0,$A1909)/(OFFSET($C1904,-$A1908,$A1909))))),0))</f>
        <v>0</v>
      </c>
      <c r="O1909" s="395">
        <f t="shared" ref="O1909:O1919" ca="1" si="2796">IF(N1933="n/a",N1909,IFERROR(IF((OFFSET($C1909,0,$A1909))&lt;0,
MIN(0,N1909-(OFFSET($C1909,0,$A1909)/(OFFSET($C1904,-$A1908,$A1909)))),
MAX(0,N1909-(OFFSET($C1909,0,$A1909)/(OFFSET($C1904,-$A1908,$A1909))))),0))</f>
        <v>0</v>
      </c>
      <c r="P1909" s="395">
        <f t="shared" ref="P1909:P1920" ca="1" si="2797">IF(O1933="n/a",O1909,IFERROR(IF((OFFSET($C1909,0,$A1909))&lt;0,
MIN(0,O1909-(OFFSET($C1909,0,$A1909)/(OFFSET($C1904,-$A1908,$A1909)))),
MAX(0,O1909-(OFFSET($C1909,0,$A1909)/(OFFSET($C1904,-$A1908,$A1909))))),0))</f>
        <v>0</v>
      </c>
      <c r="Q1909" s="395">
        <f t="shared" ref="Q1909:Q1921" ca="1" si="2798">IF(P1933="n/a",P1909,IFERROR(IF((OFFSET($C1909,0,$A1909))&lt;0,
MIN(0,P1909-(OFFSET($C1909,0,$A1909)/(OFFSET($C1904,-$A1908,$A1909)))),
MAX(0,P1909-(OFFSET($C1909,0,$A1909)/(OFFSET($C1904,-$A1908,$A1909))))),0))</f>
        <v>0</v>
      </c>
      <c r="R1909" s="395">
        <f t="shared" ref="R1909:R1922" ca="1" si="2799">IF(Q1933="n/a",Q1909,IFERROR(IF((OFFSET($C1909,0,$A1909))&lt;0,
MIN(0,Q1909-(OFFSET($C1909,0,$A1909)/(OFFSET($C1904,-$A1908,$A1909)))),
MAX(0,Q1909-(OFFSET($C1909,0,$A1909)/(OFFSET($C1904,-$A1908,$A1909))))),0))</f>
        <v>0</v>
      </c>
      <c r="S1909" s="395">
        <f t="shared" ref="S1909:S1923" ca="1" si="2800">IF(R1933="n/a",R1909,IFERROR(IF((OFFSET($C1909,0,$A1909))&lt;0,
MIN(0,R1909-(OFFSET($C1909,0,$A1909)/(OFFSET($C1904,-$A1908,$A1909)))),
MAX(0,R1909-(OFFSET($C1909,0,$A1909)/(OFFSET($C1904,-$A1908,$A1909))))),0))</f>
        <v>0</v>
      </c>
      <c r="T1909" s="395">
        <f t="shared" ref="T1909:T1924" ca="1" si="2801">IF(S1933="n/a",S1909,IFERROR(IF((OFFSET($C1909,0,$A1909))&lt;0,
MIN(0,S1909-(OFFSET($C1909,0,$A1909)/(OFFSET($C1904,-$A1908,$A1909)))),
MAX(0,S1909-(OFFSET($C1909,0,$A1909)/(OFFSET($C1904,-$A1908,$A1909))))),0))</f>
        <v>0</v>
      </c>
      <c r="U1909" s="395">
        <f t="shared" ref="U1909:U1925" ca="1" si="2802">IF(T1933="n/a",T1909,IFERROR(IF((OFFSET($C1909,0,$A1909))&lt;0,
MIN(0,T1909-(OFFSET($C1909,0,$A1909)/(OFFSET($C1904,-$A1908,$A1909)))),
MAX(0,T1909-(OFFSET($C1909,0,$A1909)/(OFFSET($C1904,-$A1908,$A1909))))),0))</f>
        <v>0</v>
      </c>
      <c r="V1909" s="395">
        <f t="shared" ref="V1909:V1926" ca="1" si="2803">IF(U1933="n/a",U1909,IFERROR(IF((OFFSET($C1909,0,$A1909))&lt;0,
MIN(0,U1909-(OFFSET($C1909,0,$A1909)/(OFFSET($C1904,-$A1908,$A1909)))),
MAX(0,U1909-(OFFSET($C1909,0,$A1909)/(OFFSET($C1904,-$A1908,$A1909))))),0))</f>
        <v>0</v>
      </c>
      <c r="W1909" s="395">
        <f t="shared" ref="W1909:W1927" ca="1" si="2804">IF(V1933="n/a",V1909,IFERROR(IF((OFFSET($C1909,0,$A1909))&lt;0,
MIN(0,V1909-(OFFSET($C1909,0,$A1909)/(OFFSET($C1904,-$A1908,$A1909)))),
MAX(0,V1909-(OFFSET($C1909,0,$A1909)/(OFFSET($C1904,-$A1908,$A1909))))),0))</f>
        <v>0</v>
      </c>
      <c r="X1909" s="249"/>
      <c r="Y1909" s="249"/>
      <c r="Z1909" s="249"/>
      <c r="AA1909" s="249"/>
      <c r="AB1909" s="249"/>
    </row>
    <row r="1910" spans="1:28" hidden="1" outlineLevel="1">
      <c r="A1910" s="331">
        <v>1</v>
      </c>
      <c r="B1910" s="309" t="str">
        <f t="shared" ref="B1910:B1928" ca="1" si="2805">"Depreciated Net Capex "&amp;OFFSET($C$6,0,A1910)</f>
        <v>Depreciated Net Capex 2013</v>
      </c>
      <c r="C1910" s="396"/>
      <c r="D1910" s="397">
        <f ca="1">(D1904*((1+D$11)^0.5)/D$10)</f>
        <v>0</v>
      </c>
      <c r="E1910" s="395">
        <f ca="1">IF(D1934="n/a",D1910,IFERROR(IF((OFFSET($C1910,0,$A1910))&lt;0,
MIN(0,D1910-(OFFSET($C1910,0,$A1910)/(OFFSET($C1905,-$A1909,$A1910)))),
MAX(0,D1910-(OFFSET($C1910,0,$A1910)/(OFFSET($C1905,-$A1909,$A1910))))),0))</f>
        <v>0</v>
      </c>
      <c r="F1910" s="395">
        <f t="shared" ca="1" si="2787"/>
        <v>0</v>
      </c>
      <c r="G1910" s="395">
        <f t="shared" ca="1" si="2788"/>
        <v>0</v>
      </c>
      <c r="H1910" s="395">
        <f t="shared" ca="1" si="2789"/>
        <v>0</v>
      </c>
      <c r="I1910" s="395">
        <f t="shared" ca="1" si="2790"/>
        <v>0</v>
      </c>
      <c r="J1910" s="395">
        <f t="shared" ca="1" si="2791"/>
        <v>0</v>
      </c>
      <c r="K1910" s="395">
        <f t="shared" ca="1" si="2792"/>
        <v>0</v>
      </c>
      <c r="L1910" s="395">
        <f t="shared" ca="1" si="2793"/>
        <v>0</v>
      </c>
      <c r="M1910" s="395">
        <f t="shared" ca="1" si="2794"/>
        <v>0</v>
      </c>
      <c r="N1910" s="395">
        <f t="shared" ca="1" si="2795"/>
        <v>0</v>
      </c>
      <c r="O1910" s="395">
        <f t="shared" ca="1" si="2796"/>
        <v>0</v>
      </c>
      <c r="P1910" s="395">
        <f t="shared" ca="1" si="2797"/>
        <v>0</v>
      </c>
      <c r="Q1910" s="395">
        <f t="shared" ca="1" si="2798"/>
        <v>0</v>
      </c>
      <c r="R1910" s="395">
        <f t="shared" ca="1" si="2799"/>
        <v>0</v>
      </c>
      <c r="S1910" s="395">
        <f t="shared" ca="1" si="2800"/>
        <v>0</v>
      </c>
      <c r="T1910" s="395">
        <f t="shared" ca="1" si="2801"/>
        <v>0</v>
      </c>
      <c r="U1910" s="395">
        <f t="shared" ca="1" si="2802"/>
        <v>0</v>
      </c>
      <c r="V1910" s="395">
        <f t="shared" ca="1" si="2803"/>
        <v>0</v>
      </c>
      <c r="W1910" s="395">
        <f t="shared" ca="1" si="2804"/>
        <v>0</v>
      </c>
      <c r="X1910" s="249"/>
      <c r="Y1910" s="249"/>
      <c r="Z1910" s="249"/>
      <c r="AA1910" s="249"/>
      <c r="AB1910" s="249"/>
    </row>
    <row r="1911" spans="1:28" hidden="1" outlineLevel="1">
      <c r="A1911" s="331">
        <v>2</v>
      </c>
      <c r="B1911" s="309" t="str">
        <f t="shared" ca="1" si="2805"/>
        <v>Depreciated Net Capex 2014</v>
      </c>
      <c r="C1911" s="398"/>
      <c r="D1911" s="399"/>
      <c r="E1911" s="397">
        <f ca="1">(E1904*((1+E$11)^0.5)/E$10)</f>
        <v>0</v>
      </c>
      <c r="F1911" s="395">
        <f ca="1">IF(E1935="n/a",E1911,IFERROR(IF((OFFSET($C1911,0,$A1911))&lt;0,
MIN(0,E1911-(OFFSET($C1911,0,$A1911)/(OFFSET($C1906,-$A1910,$A1911)))),
MAX(0,E1911-(OFFSET($C1911,0,$A1911)/(OFFSET($C1906,-$A1910,$A1911))))),0))</f>
        <v>0</v>
      </c>
      <c r="G1911" s="395">
        <f t="shared" ca="1" si="2788"/>
        <v>0</v>
      </c>
      <c r="H1911" s="395">
        <f t="shared" ca="1" si="2789"/>
        <v>0</v>
      </c>
      <c r="I1911" s="395">
        <f t="shared" ca="1" si="2790"/>
        <v>0</v>
      </c>
      <c r="J1911" s="395">
        <f t="shared" ca="1" si="2791"/>
        <v>0</v>
      </c>
      <c r="K1911" s="395">
        <f t="shared" ca="1" si="2792"/>
        <v>0</v>
      </c>
      <c r="L1911" s="395">
        <f t="shared" ca="1" si="2793"/>
        <v>0</v>
      </c>
      <c r="M1911" s="395">
        <f t="shared" ca="1" si="2794"/>
        <v>0</v>
      </c>
      <c r="N1911" s="395">
        <f t="shared" ca="1" si="2795"/>
        <v>0</v>
      </c>
      <c r="O1911" s="395">
        <f t="shared" ca="1" si="2796"/>
        <v>0</v>
      </c>
      <c r="P1911" s="395">
        <f t="shared" ca="1" si="2797"/>
        <v>0</v>
      </c>
      <c r="Q1911" s="395">
        <f t="shared" ca="1" si="2798"/>
        <v>0</v>
      </c>
      <c r="R1911" s="395">
        <f t="shared" ca="1" si="2799"/>
        <v>0</v>
      </c>
      <c r="S1911" s="395">
        <f t="shared" ca="1" si="2800"/>
        <v>0</v>
      </c>
      <c r="T1911" s="395">
        <f t="shared" ca="1" si="2801"/>
        <v>0</v>
      </c>
      <c r="U1911" s="395">
        <f t="shared" ca="1" si="2802"/>
        <v>0</v>
      </c>
      <c r="V1911" s="395">
        <f t="shared" ca="1" si="2803"/>
        <v>0</v>
      </c>
      <c r="W1911" s="395">
        <f t="shared" ca="1" si="2804"/>
        <v>0</v>
      </c>
      <c r="X1911" s="334"/>
      <c r="Y1911" s="249"/>
      <c r="Z1911" s="249"/>
      <c r="AA1911" s="249"/>
      <c r="AB1911" s="249"/>
    </row>
    <row r="1912" spans="1:28" hidden="1" outlineLevel="1">
      <c r="A1912" s="331">
        <v>3</v>
      </c>
      <c r="B1912" s="309" t="str">
        <f t="shared" ca="1" si="2805"/>
        <v>Depreciated Net Capex 2015</v>
      </c>
      <c r="C1912" s="398"/>
      <c r="D1912" s="398"/>
      <c r="E1912" s="399"/>
      <c r="F1912" s="400">
        <f ca="1">($F1904*((1+F$11)^0.5)/F$10)</f>
        <v>0</v>
      </c>
      <c r="G1912" s="395">
        <f ca="1">IF(F1936="n/a",F1912,IFERROR(IF((OFFSET($C1912,0,$A1912))&lt;0,
MIN(0,F1912-(OFFSET($C1912,0,$A1912)/(OFFSET($C1907,-$A1911,$A1912)))),
MAX(0,F1912-(OFFSET($C1912,0,$A1912)/(OFFSET($C1907,-$A1911,$A1912))))),0))</f>
        <v>0</v>
      </c>
      <c r="H1912" s="395">
        <f t="shared" ca="1" si="2789"/>
        <v>0</v>
      </c>
      <c r="I1912" s="395">
        <f t="shared" ca="1" si="2790"/>
        <v>0</v>
      </c>
      <c r="J1912" s="395">
        <f t="shared" ca="1" si="2791"/>
        <v>0</v>
      </c>
      <c r="K1912" s="395">
        <f t="shared" ca="1" si="2792"/>
        <v>0</v>
      </c>
      <c r="L1912" s="395">
        <f t="shared" ca="1" si="2793"/>
        <v>0</v>
      </c>
      <c r="M1912" s="395">
        <f t="shared" ca="1" si="2794"/>
        <v>0</v>
      </c>
      <c r="N1912" s="395">
        <f t="shared" ca="1" si="2795"/>
        <v>0</v>
      </c>
      <c r="O1912" s="395">
        <f t="shared" ca="1" si="2796"/>
        <v>0</v>
      </c>
      <c r="P1912" s="395">
        <f t="shared" ca="1" si="2797"/>
        <v>0</v>
      </c>
      <c r="Q1912" s="395">
        <f t="shared" ca="1" si="2798"/>
        <v>0</v>
      </c>
      <c r="R1912" s="395">
        <f t="shared" ca="1" si="2799"/>
        <v>0</v>
      </c>
      <c r="S1912" s="395">
        <f t="shared" ca="1" si="2800"/>
        <v>0</v>
      </c>
      <c r="T1912" s="395">
        <f t="shared" ca="1" si="2801"/>
        <v>0</v>
      </c>
      <c r="U1912" s="395">
        <f t="shared" ca="1" si="2802"/>
        <v>0</v>
      </c>
      <c r="V1912" s="395">
        <f t="shared" ca="1" si="2803"/>
        <v>0</v>
      </c>
      <c r="W1912" s="395">
        <f t="shared" ca="1" si="2804"/>
        <v>0</v>
      </c>
      <c r="X1912" s="334"/>
      <c r="Y1912" s="334"/>
      <c r="Z1912" s="249"/>
      <c r="AA1912" s="249"/>
      <c r="AB1912" s="249"/>
    </row>
    <row r="1913" spans="1:28" hidden="1" outlineLevel="1">
      <c r="A1913" s="331">
        <v>4</v>
      </c>
      <c r="B1913" s="309" t="str">
        <f t="shared" ca="1" si="2805"/>
        <v>Depreciated Net Capex 2016</v>
      </c>
      <c r="C1913" s="398"/>
      <c r="D1913" s="398"/>
      <c r="E1913" s="398"/>
      <c r="F1913" s="399"/>
      <c r="G1913" s="400">
        <f ca="1">($G1904*((1+G$11)^0.5)/G$10)</f>
        <v>0</v>
      </c>
      <c r="H1913" s="395">
        <f ca="1">IF(G1937="n/a",G1913,IFERROR(IF((OFFSET($C1913,0,$A1913))&lt;0,
MIN(0,G1913-(OFFSET($C1913,0,$A1913)/(OFFSET($C1908,-$A1912,$A1913)))),
MAX(0,G1913-(OFFSET($C1913,0,$A1913)/(OFFSET($C1908,-$A1912,$A1913))))),0))</f>
        <v>0</v>
      </c>
      <c r="I1913" s="395">
        <f t="shared" ca="1" si="2790"/>
        <v>0</v>
      </c>
      <c r="J1913" s="395">
        <f t="shared" ca="1" si="2791"/>
        <v>0</v>
      </c>
      <c r="K1913" s="395">
        <f t="shared" ca="1" si="2792"/>
        <v>0</v>
      </c>
      <c r="L1913" s="395">
        <f t="shared" ca="1" si="2793"/>
        <v>0</v>
      </c>
      <c r="M1913" s="395">
        <f t="shared" ca="1" si="2794"/>
        <v>0</v>
      </c>
      <c r="N1913" s="395">
        <f t="shared" ca="1" si="2795"/>
        <v>0</v>
      </c>
      <c r="O1913" s="395">
        <f t="shared" ca="1" si="2796"/>
        <v>0</v>
      </c>
      <c r="P1913" s="395">
        <f t="shared" ca="1" si="2797"/>
        <v>0</v>
      </c>
      <c r="Q1913" s="395">
        <f t="shared" ca="1" si="2798"/>
        <v>0</v>
      </c>
      <c r="R1913" s="395">
        <f t="shared" ca="1" si="2799"/>
        <v>0</v>
      </c>
      <c r="S1913" s="395">
        <f t="shared" ca="1" si="2800"/>
        <v>0</v>
      </c>
      <c r="T1913" s="395">
        <f t="shared" ca="1" si="2801"/>
        <v>0</v>
      </c>
      <c r="U1913" s="395">
        <f t="shared" ca="1" si="2802"/>
        <v>0</v>
      </c>
      <c r="V1913" s="395">
        <f t="shared" ca="1" si="2803"/>
        <v>0</v>
      </c>
      <c r="W1913" s="395">
        <f t="shared" ca="1" si="2804"/>
        <v>0</v>
      </c>
      <c r="X1913" s="334"/>
      <c r="Y1913" s="334"/>
      <c r="Z1913" s="334"/>
      <c r="AA1913" s="249"/>
      <c r="AB1913" s="249"/>
    </row>
    <row r="1914" spans="1:28" hidden="1" outlineLevel="1">
      <c r="A1914" s="331">
        <v>5</v>
      </c>
      <c r="B1914" s="309" t="str">
        <f t="shared" ca="1" si="2805"/>
        <v>Depreciated Net Capex 2017</v>
      </c>
      <c r="C1914" s="398"/>
      <c r="D1914" s="398"/>
      <c r="E1914" s="398"/>
      <c r="F1914" s="398"/>
      <c r="G1914" s="399"/>
      <c r="H1914" s="400">
        <f ca="1">(H1904*((1+H$11)^0.5)/H$10)</f>
        <v>0</v>
      </c>
      <c r="I1914" s="395">
        <f ca="1">IF(H1938="n/a",H1914,IFERROR(IF((OFFSET($C1914,0,$A1914))&lt;0,
MIN(0,H1914-(OFFSET($C1914,0,$A1914)/(OFFSET($C1909,-$A1913,$A1914)))),
MAX(0,H1914-(OFFSET($C1914,0,$A1914)/(OFFSET($C1909,-$A1913,$A1914))))),0))</f>
        <v>0</v>
      </c>
      <c r="J1914" s="395">
        <f t="shared" ca="1" si="2791"/>
        <v>0</v>
      </c>
      <c r="K1914" s="395">
        <f t="shared" ca="1" si="2792"/>
        <v>0</v>
      </c>
      <c r="L1914" s="395">
        <f t="shared" ca="1" si="2793"/>
        <v>0</v>
      </c>
      <c r="M1914" s="395">
        <f t="shared" ca="1" si="2794"/>
        <v>0</v>
      </c>
      <c r="N1914" s="395">
        <f t="shared" ca="1" si="2795"/>
        <v>0</v>
      </c>
      <c r="O1914" s="395">
        <f t="shared" ca="1" si="2796"/>
        <v>0</v>
      </c>
      <c r="P1914" s="395">
        <f t="shared" ca="1" si="2797"/>
        <v>0</v>
      </c>
      <c r="Q1914" s="395">
        <f t="shared" ca="1" si="2798"/>
        <v>0</v>
      </c>
      <c r="R1914" s="395">
        <f t="shared" ca="1" si="2799"/>
        <v>0</v>
      </c>
      <c r="S1914" s="395">
        <f t="shared" ca="1" si="2800"/>
        <v>0</v>
      </c>
      <c r="T1914" s="395">
        <f t="shared" ca="1" si="2801"/>
        <v>0</v>
      </c>
      <c r="U1914" s="395">
        <f t="shared" ca="1" si="2802"/>
        <v>0</v>
      </c>
      <c r="V1914" s="395">
        <f t="shared" ca="1" si="2803"/>
        <v>0</v>
      </c>
      <c r="W1914" s="395">
        <f t="shared" ca="1" si="2804"/>
        <v>0</v>
      </c>
      <c r="X1914" s="334"/>
      <c r="Y1914" s="334"/>
      <c r="Z1914" s="334"/>
      <c r="AA1914" s="249"/>
      <c r="AB1914" s="249"/>
    </row>
    <row r="1915" spans="1:28" hidden="1" outlineLevel="1">
      <c r="A1915" s="331">
        <v>6</v>
      </c>
      <c r="B1915" s="309" t="str">
        <f t="shared" ca="1" si="2805"/>
        <v>Depreciated Net Capex 2018</v>
      </c>
      <c r="C1915" s="398"/>
      <c r="D1915" s="398"/>
      <c r="E1915" s="398"/>
      <c r="F1915" s="398"/>
      <c r="G1915" s="398"/>
      <c r="H1915" s="399"/>
      <c r="I1915" s="400">
        <f ca="1">(I1904*((1+I$11)^0.5)/I$10)</f>
        <v>0</v>
      </c>
      <c r="J1915" s="395">
        <f ca="1">IF(I1939="n/a",I1915,IFERROR(IF((OFFSET($C1915,0,$A1915))&lt;0,
MIN(0,I1915-(OFFSET($C1915,0,$A1915)/(OFFSET($C1910,-$A1914,$A1915)))),
MAX(0,I1915-(OFFSET($C1915,0,$A1915)/(OFFSET($C1910,-$A1914,$A1915))))),0))</f>
        <v>0</v>
      </c>
      <c r="K1915" s="395">
        <f t="shared" ca="1" si="2792"/>
        <v>0</v>
      </c>
      <c r="L1915" s="395">
        <f t="shared" ca="1" si="2793"/>
        <v>0</v>
      </c>
      <c r="M1915" s="395">
        <f t="shared" ca="1" si="2794"/>
        <v>0</v>
      </c>
      <c r="N1915" s="395">
        <f t="shared" ca="1" si="2795"/>
        <v>0</v>
      </c>
      <c r="O1915" s="395">
        <f t="shared" ca="1" si="2796"/>
        <v>0</v>
      </c>
      <c r="P1915" s="395">
        <f t="shared" ca="1" si="2797"/>
        <v>0</v>
      </c>
      <c r="Q1915" s="395">
        <f t="shared" ca="1" si="2798"/>
        <v>0</v>
      </c>
      <c r="R1915" s="395">
        <f t="shared" ca="1" si="2799"/>
        <v>0</v>
      </c>
      <c r="S1915" s="395">
        <f t="shared" ca="1" si="2800"/>
        <v>0</v>
      </c>
      <c r="T1915" s="395">
        <f t="shared" ca="1" si="2801"/>
        <v>0</v>
      </c>
      <c r="U1915" s="395">
        <f t="shared" ca="1" si="2802"/>
        <v>0</v>
      </c>
      <c r="V1915" s="395">
        <f t="shared" ca="1" si="2803"/>
        <v>0</v>
      </c>
      <c r="W1915" s="395">
        <f t="shared" ca="1" si="2804"/>
        <v>0</v>
      </c>
      <c r="X1915" s="334"/>
      <c r="Y1915" s="334"/>
      <c r="Z1915" s="334"/>
      <c r="AA1915" s="249"/>
      <c r="AB1915" s="249"/>
    </row>
    <row r="1916" spans="1:28" hidden="1" outlineLevel="1">
      <c r="A1916" s="331">
        <v>7</v>
      </c>
      <c r="B1916" s="309" t="str">
        <f t="shared" ca="1" si="2805"/>
        <v>Depreciated Net Capex 2019</v>
      </c>
      <c r="C1916" s="398"/>
      <c r="D1916" s="398"/>
      <c r="E1916" s="398"/>
      <c r="F1916" s="398"/>
      <c r="G1916" s="398"/>
      <c r="H1916" s="398"/>
      <c r="I1916" s="399"/>
      <c r="J1916" s="400">
        <f ca="1">(J1904*((1+J$11)^0.5)/J$10)</f>
        <v>0</v>
      </c>
      <c r="K1916" s="395">
        <f ca="1">IF(J1940="n/a",J1916,IFERROR(IF((OFFSET($C1916,0,$A1916))&lt;0,
MIN(0,J1916-(OFFSET($C1916,0,$A1916)/(OFFSET($C1911,-$A1915,$A1916)))),
MAX(0,J1916-(OFFSET($C1916,0,$A1916)/(OFFSET($C1911,-$A1915,$A1916))))),0))</f>
        <v>0</v>
      </c>
      <c r="L1916" s="395">
        <f t="shared" ca="1" si="2793"/>
        <v>0</v>
      </c>
      <c r="M1916" s="395">
        <f t="shared" ca="1" si="2794"/>
        <v>0</v>
      </c>
      <c r="N1916" s="395">
        <f t="shared" ca="1" si="2795"/>
        <v>0</v>
      </c>
      <c r="O1916" s="395">
        <f t="shared" ca="1" si="2796"/>
        <v>0</v>
      </c>
      <c r="P1916" s="395">
        <f t="shared" ca="1" si="2797"/>
        <v>0</v>
      </c>
      <c r="Q1916" s="395">
        <f t="shared" ca="1" si="2798"/>
        <v>0</v>
      </c>
      <c r="R1916" s="395">
        <f t="shared" ca="1" si="2799"/>
        <v>0</v>
      </c>
      <c r="S1916" s="395">
        <f t="shared" ca="1" si="2800"/>
        <v>0</v>
      </c>
      <c r="T1916" s="395">
        <f t="shared" ca="1" si="2801"/>
        <v>0</v>
      </c>
      <c r="U1916" s="395">
        <f t="shared" ca="1" si="2802"/>
        <v>0</v>
      </c>
      <c r="V1916" s="395">
        <f t="shared" ca="1" si="2803"/>
        <v>0</v>
      </c>
      <c r="W1916" s="395">
        <f t="shared" ca="1" si="2804"/>
        <v>0</v>
      </c>
      <c r="X1916" s="334"/>
      <c r="Y1916" s="334"/>
      <c r="Z1916" s="334"/>
      <c r="AA1916" s="249"/>
      <c r="AB1916" s="249"/>
    </row>
    <row r="1917" spans="1:28" hidden="1" outlineLevel="1">
      <c r="A1917" s="331">
        <v>8</v>
      </c>
      <c r="B1917" s="309" t="str">
        <f t="shared" ca="1" si="2805"/>
        <v>Depreciated Net Capex 2020</v>
      </c>
      <c r="C1917" s="398"/>
      <c r="D1917" s="398"/>
      <c r="E1917" s="398"/>
      <c r="F1917" s="398"/>
      <c r="G1917" s="398"/>
      <c r="H1917" s="398"/>
      <c r="I1917" s="398"/>
      <c r="J1917" s="399"/>
      <c r="K1917" s="400">
        <f ca="1">(K1904*((1+K$11)^0.5)/K$10)</f>
        <v>0</v>
      </c>
      <c r="L1917" s="395">
        <f ca="1">IF(K1941="n/a",K1917,IFERROR(IF((OFFSET($C1917,0,$A1917))&lt;0,
MIN(0,K1917-(OFFSET($C1917,0,$A1917)/(OFFSET($C1912,-$A1916,$A1917)))),
MAX(0,K1917-(OFFSET($C1917,0,$A1917)/(OFFSET($C1912,-$A1916,$A1917))))),0))</f>
        <v>0</v>
      </c>
      <c r="M1917" s="395">
        <f t="shared" ca="1" si="2794"/>
        <v>0</v>
      </c>
      <c r="N1917" s="395">
        <f t="shared" ca="1" si="2795"/>
        <v>0</v>
      </c>
      <c r="O1917" s="395">
        <f t="shared" ca="1" si="2796"/>
        <v>0</v>
      </c>
      <c r="P1917" s="395">
        <f t="shared" ca="1" si="2797"/>
        <v>0</v>
      </c>
      <c r="Q1917" s="395">
        <f t="shared" ca="1" si="2798"/>
        <v>0</v>
      </c>
      <c r="R1917" s="395">
        <f t="shared" ca="1" si="2799"/>
        <v>0</v>
      </c>
      <c r="S1917" s="395">
        <f t="shared" ca="1" si="2800"/>
        <v>0</v>
      </c>
      <c r="T1917" s="395">
        <f t="shared" ca="1" si="2801"/>
        <v>0</v>
      </c>
      <c r="U1917" s="395">
        <f t="shared" ca="1" si="2802"/>
        <v>0</v>
      </c>
      <c r="V1917" s="395">
        <f t="shared" ca="1" si="2803"/>
        <v>0</v>
      </c>
      <c r="W1917" s="395">
        <f t="shared" ca="1" si="2804"/>
        <v>0</v>
      </c>
      <c r="X1917" s="334"/>
      <c r="Y1917" s="334"/>
      <c r="Z1917" s="334"/>
      <c r="AA1917" s="249"/>
      <c r="AB1917" s="249"/>
    </row>
    <row r="1918" spans="1:28" hidden="1" outlineLevel="1">
      <c r="A1918" s="331">
        <v>9</v>
      </c>
      <c r="B1918" s="309" t="str">
        <f t="shared" ca="1" si="2805"/>
        <v>Depreciated Net Capex 2021</v>
      </c>
      <c r="C1918" s="398"/>
      <c r="D1918" s="398"/>
      <c r="E1918" s="398"/>
      <c r="F1918" s="398"/>
      <c r="G1918" s="398"/>
      <c r="H1918" s="398"/>
      <c r="I1918" s="398"/>
      <c r="J1918" s="398"/>
      <c r="K1918" s="399"/>
      <c r="L1918" s="400">
        <f ca="1">(L1904*((1+L$11)^0.5)/L$10)</f>
        <v>0</v>
      </c>
      <c r="M1918" s="395">
        <f ca="1">IF(L1942="n/a",L1918,IFERROR(IF((OFFSET($C1918,0,$A1918))&lt;0,
MIN(0,L1918-(OFFSET($C1918,0,$A1918)/(OFFSET($C1913,-$A1917,$A1918)))),
MAX(0,L1918-(OFFSET($C1918,0,$A1918)/(OFFSET($C1913,-$A1917,$A1918))))),0))</f>
        <v>0</v>
      </c>
      <c r="N1918" s="395">
        <f t="shared" ca="1" si="2795"/>
        <v>0</v>
      </c>
      <c r="O1918" s="395">
        <f t="shared" ca="1" si="2796"/>
        <v>0</v>
      </c>
      <c r="P1918" s="395">
        <f t="shared" ca="1" si="2797"/>
        <v>0</v>
      </c>
      <c r="Q1918" s="395">
        <f t="shared" ca="1" si="2798"/>
        <v>0</v>
      </c>
      <c r="R1918" s="395">
        <f t="shared" ca="1" si="2799"/>
        <v>0</v>
      </c>
      <c r="S1918" s="395">
        <f t="shared" ca="1" si="2800"/>
        <v>0</v>
      </c>
      <c r="T1918" s="395">
        <f t="shared" ca="1" si="2801"/>
        <v>0</v>
      </c>
      <c r="U1918" s="395">
        <f t="shared" ca="1" si="2802"/>
        <v>0</v>
      </c>
      <c r="V1918" s="395">
        <f t="shared" ca="1" si="2803"/>
        <v>0</v>
      </c>
      <c r="W1918" s="395">
        <f t="shared" ca="1" si="2804"/>
        <v>0</v>
      </c>
      <c r="X1918" s="334"/>
      <c r="Y1918" s="334"/>
      <c r="Z1918" s="334"/>
      <c r="AA1918" s="249"/>
      <c r="AB1918" s="249"/>
    </row>
    <row r="1919" spans="1:28" hidden="1" outlineLevel="1">
      <c r="A1919" s="331">
        <v>10</v>
      </c>
      <c r="B1919" s="309" t="str">
        <f t="shared" ca="1" si="2805"/>
        <v>Depreciated Net Capex 2022</v>
      </c>
      <c r="C1919" s="398"/>
      <c r="D1919" s="398"/>
      <c r="E1919" s="398"/>
      <c r="F1919" s="398"/>
      <c r="G1919" s="398"/>
      <c r="H1919" s="398"/>
      <c r="I1919" s="398"/>
      <c r="J1919" s="398"/>
      <c r="K1919" s="398"/>
      <c r="L1919" s="399"/>
      <c r="M1919" s="400">
        <f ca="1">(M1904*((1+M$11)^0.5)/M$10)</f>
        <v>0</v>
      </c>
      <c r="N1919" s="395">
        <f ca="1">IF(M1943="n/a",M1919,IFERROR(IF((OFFSET($C1919,0,$A1919))&lt;0,
MIN(0,M1919-(OFFSET($C1919,0,$A1919)/(OFFSET($C1914,-$A1918,$A1919)))),
MAX(0,M1919-(OFFSET($C1919,0,$A1919)/(OFFSET($C1914,-$A1918,$A1919))))),0))</f>
        <v>0</v>
      </c>
      <c r="O1919" s="395">
        <f t="shared" ca="1" si="2796"/>
        <v>0</v>
      </c>
      <c r="P1919" s="395">
        <f t="shared" ca="1" si="2797"/>
        <v>0</v>
      </c>
      <c r="Q1919" s="395">
        <f t="shared" ca="1" si="2798"/>
        <v>0</v>
      </c>
      <c r="R1919" s="395">
        <f t="shared" ca="1" si="2799"/>
        <v>0</v>
      </c>
      <c r="S1919" s="395">
        <f t="shared" ca="1" si="2800"/>
        <v>0</v>
      </c>
      <c r="T1919" s="395">
        <f t="shared" ca="1" si="2801"/>
        <v>0</v>
      </c>
      <c r="U1919" s="395">
        <f t="shared" ca="1" si="2802"/>
        <v>0</v>
      </c>
      <c r="V1919" s="395">
        <f t="shared" ca="1" si="2803"/>
        <v>0</v>
      </c>
      <c r="W1919" s="395">
        <f t="shared" ca="1" si="2804"/>
        <v>0</v>
      </c>
      <c r="X1919" s="334"/>
      <c r="Y1919" s="334"/>
      <c r="Z1919" s="334"/>
      <c r="AA1919" s="249"/>
      <c r="AB1919" s="249"/>
    </row>
    <row r="1920" spans="1:28" hidden="1" outlineLevel="1">
      <c r="A1920" s="331">
        <v>11</v>
      </c>
      <c r="B1920" s="309" t="str">
        <f t="shared" ca="1" si="2805"/>
        <v>Depreciated Net Capex 2023</v>
      </c>
      <c r="C1920" s="398"/>
      <c r="D1920" s="398"/>
      <c r="E1920" s="398"/>
      <c r="F1920" s="398"/>
      <c r="G1920" s="398"/>
      <c r="H1920" s="398"/>
      <c r="I1920" s="398"/>
      <c r="J1920" s="398"/>
      <c r="K1920" s="398"/>
      <c r="L1920" s="398"/>
      <c r="M1920" s="399"/>
      <c r="N1920" s="400">
        <f>(N1904*((1+N$11)^0.5)/N$10)</f>
        <v>0</v>
      </c>
      <c r="O1920" s="395">
        <f ca="1">IF(N1944="n/a",N1920,IFERROR(IF((OFFSET($C1920,0,$A1920))&lt;0,
MIN(0,N1920-(OFFSET($C1920,0,$A1920)/(OFFSET($C1915,-$A1919,$A1920)))),
MAX(0,N1920-(OFFSET($C1920,0,$A1920)/(OFFSET($C1915,-$A1919,$A1920))))),0))</f>
        <v>0</v>
      </c>
      <c r="P1920" s="395">
        <f t="shared" ca="1" si="2797"/>
        <v>0</v>
      </c>
      <c r="Q1920" s="395">
        <f t="shared" ca="1" si="2798"/>
        <v>0</v>
      </c>
      <c r="R1920" s="395">
        <f t="shared" ca="1" si="2799"/>
        <v>0</v>
      </c>
      <c r="S1920" s="395">
        <f t="shared" ca="1" si="2800"/>
        <v>0</v>
      </c>
      <c r="T1920" s="395">
        <f t="shared" ca="1" si="2801"/>
        <v>0</v>
      </c>
      <c r="U1920" s="395">
        <f t="shared" ca="1" si="2802"/>
        <v>0</v>
      </c>
      <c r="V1920" s="395">
        <f t="shared" ca="1" si="2803"/>
        <v>0</v>
      </c>
      <c r="W1920" s="395">
        <f t="shared" ca="1" si="2804"/>
        <v>0</v>
      </c>
      <c r="X1920" s="334"/>
      <c r="Y1920" s="334"/>
      <c r="Z1920" s="334"/>
      <c r="AA1920" s="249"/>
      <c r="AB1920" s="249"/>
    </row>
    <row r="1921" spans="1:28" hidden="1" outlineLevel="1">
      <c r="A1921" s="331">
        <v>12</v>
      </c>
      <c r="B1921" s="309" t="str">
        <f t="shared" ca="1" si="2805"/>
        <v>Depreciated Net Capex 2024</v>
      </c>
      <c r="C1921" s="398"/>
      <c r="D1921" s="398"/>
      <c r="E1921" s="398"/>
      <c r="F1921" s="398"/>
      <c r="G1921" s="398"/>
      <c r="H1921" s="398"/>
      <c r="I1921" s="398"/>
      <c r="J1921" s="398"/>
      <c r="K1921" s="398"/>
      <c r="L1921" s="398"/>
      <c r="M1921" s="398"/>
      <c r="N1921" s="399"/>
      <c r="O1921" s="400">
        <f>(O1904*((1+O$11)^0.5)/O$10)</f>
        <v>0</v>
      </c>
      <c r="P1921" s="395">
        <f ca="1">IF(O1945="n/a",O1921,IFERROR(IF((OFFSET($C1921,0,$A1921))&lt;0,
MIN(0,O1921-(OFFSET($C1921,0,$A1921)/(OFFSET($C1916,-$A1920,$A1921)))),
MAX(0,O1921-(OFFSET($C1921,0,$A1921)/(OFFSET($C1916,-$A1920,$A1921))))),0))</f>
        <v>0</v>
      </c>
      <c r="Q1921" s="395">
        <f t="shared" ca="1" si="2798"/>
        <v>0</v>
      </c>
      <c r="R1921" s="395">
        <f t="shared" ca="1" si="2799"/>
        <v>0</v>
      </c>
      <c r="S1921" s="395">
        <f t="shared" ca="1" si="2800"/>
        <v>0</v>
      </c>
      <c r="T1921" s="395">
        <f t="shared" ca="1" si="2801"/>
        <v>0</v>
      </c>
      <c r="U1921" s="395">
        <f t="shared" ca="1" si="2802"/>
        <v>0</v>
      </c>
      <c r="V1921" s="395">
        <f t="shared" ca="1" si="2803"/>
        <v>0</v>
      </c>
      <c r="W1921" s="395">
        <f t="shared" ca="1" si="2804"/>
        <v>0</v>
      </c>
      <c r="X1921" s="334"/>
      <c r="Y1921" s="334"/>
      <c r="Z1921" s="334"/>
      <c r="AA1921" s="249"/>
      <c r="AB1921" s="249"/>
    </row>
    <row r="1922" spans="1:28" hidden="1" outlineLevel="1">
      <c r="A1922" s="331">
        <v>13</v>
      </c>
      <c r="B1922" s="309" t="str">
        <f t="shared" ca="1" si="2805"/>
        <v>Depreciated Net Capex 2025</v>
      </c>
      <c r="C1922" s="398"/>
      <c r="D1922" s="398"/>
      <c r="E1922" s="398"/>
      <c r="F1922" s="398"/>
      <c r="G1922" s="398"/>
      <c r="H1922" s="398"/>
      <c r="I1922" s="398"/>
      <c r="J1922" s="398"/>
      <c r="K1922" s="398"/>
      <c r="L1922" s="398"/>
      <c r="M1922" s="398"/>
      <c r="N1922" s="398"/>
      <c r="O1922" s="399"/>
      <c r="P1922" s="400">
        <f>(P1904*((1+P$11)^0.5)/P$10)</f>
        <v>0</v>
      </c>
      <c r="Q1922" s="395">
        <f ca="1">IF(P1946="n/a",P1922,IFERROR(IF((OFFSET($C1922,0,$A1922))&lt;0,
MIN(0,P1922-(OFFSET($C1922,0,$A1922)/(OFFSET($C1917,-$A1921,$A1922)))),
MAX(0,P1922-(OFFSET($C1922,0,$A1922)/(OFFSET($C1917,-$A1921,$A1922))))),0))</f>
        <v>0</v>
      </c>
      <c r="R1922" s="395">
        <f t="shared" ca="1" si="2799"/>
        <v>0</v>
      </c>
      <c r="S1922" s="395">
        <f t="shared" ca="1" si="2800"/>
        <v>0</v>
      </c>
      <c r="T1922" s="395">
        <f t="shared" ca="1" si="2801"/>
        <v>0</v>
      </c>
      <c r="U1922" s="395">
        <f t="shared" ca="1" si="2802"/>
        <v>0</v>
      </c>
      <c r="V1922" s="395">
        <f t="shared" ca="1" si="2803"/>
        <v>0</v>
      </c>
      <c r="W1922" s="395">
        <f t="shared" ca="1" si="2804"/>
        <v>0</v>
      </c>
      <c r="X1922" s="334"/>
      <c r="Y1922" s="334"/>
      <c r="Z1922" s="334"/>
      <c r="AA1922" s="249"/>
      <c r="AB1922" s="249"/>
    </row>
    <row r="1923" spans="1:28" hidden="1" outlineLevel="1">
      <c r="A1923" s="331">
        <v>14</v>
      </c>
      <c r="B1923" s="309" t="str">
        <f t="shared" ca="1" si="2805"/>
        <v>Depreciated Net Capex 2026</v>
      </c>
      <c r="C1923" s="398"/>
      <c r="D1923" s="398"/>
      <c r="E1923" s="398"/>
      <c r="F1923" s="398"/>
      <c r="G1923" s="398"/>
      <c r="H1923" s="398"/>
      <c r="I1923" s="398"/>
      <c r="J1923" s="398"/>
      <c r="K1923" s="398"/>
      <c r="L1923" s="398"/>
      <c r="M1923" s="398"/>
      <c r="N1923" s="398"/>
      <c r="O1923" s="398"/>
      <c r="P1923" s="399"/>
      <c r="Q1923" s="400">
        <f>(Q1904*((1+Q$11)^0.5)/Q$10)</f>
        <v>0</v>
      </c>
      <c r="R1923" s="395">
        <f ca="1">IF(Q1947="n/a",Q1923,IFERROR(IF((OFFSET($C1923,0,$A1923))&lt;0,
MIN(0,Q1923-(OFFSET($C1923,0,$A1923)/(OFFSET($C1918,-$A1922,$A1923)))),
MAX(0,Q1923-(OFFSET($C1923,0,$A1923)/(OFFSET($C1918,-$A1922,$A1923))))),0))</f>
        <v>0</v>
      </c>
      <c r="S1923" s="395">
        <f t="shared" ca="1" si="2800"/>
        <v>0</v>
      </c>
      <c r="T1923" s="395">
        <f t="shared" ca="1" si="2801"/>
        <v>0</v>
      </c>
      <c r="U1923" s="395">
        <f t="shared" ca="1" si="2802"/>
        <v>0</v>
      </c>
      <c r="V1923" s="395">
        <f t="shared" ca="1" si="2803"/>
        <v>0</v>
      </c>
      <c r="W1923" s="395">
        <f t="shared" ca="1" si="2804"/>
        <v>0</v>
      </c>
      <c r="X1923" s="334"/>
      <c r="Y1923" s="334"/>
      <c r="Z1923" s="334"/>
      <c r="AA1923" s="249"/>
      <c r="AB1923" s="249"/>
    </row>
    <row r="1924" spans="1:28" hidden="1" outlineLevel="1">
      <c r="A1924" s="331">
        <v>15</v>
      </c>
      <c r="B1924" s="309" t="str">
        <f t="shared" ca="1" si="2805"/>
        <v>Depreciated Net Capex 2027</v>
      </c>
      <c r="C1924" s="398"/>
      <c r="D1924" s="398"/>
      <c r="E1924" s="398"/>
      <c r="F1924" s="398"/>
      <c r="G1924" s="398"/>
      <c r="H1924" s="398"/>
      <c r="I1924" s="398"/>
      <c r="J1924" s="398"/>
      <c r="K1924" s="398"/>
      <c r="L1924" s="398"/>
      <c r="M1924" s="398"/>
      <c r="N1924" s="398"/>
      <c r="O1924" s="398"/>
      <c r="P1924" s="398"/>
      <c r="Q1924" s="399"/>
      <c r="R1924" s="400">
        <f>(R1904*((1+R$11)^0.5)/R$10)</f>
        <v>0</v>
      </c>
      <c r="S1924" s="395">
        <f ca="1">IF(R1948="n/a",R1924,IFERROR(IF((OFFSET($C1924,0,$A1924))&lt;0,
MIN(0,R1924-(OFFSET($C1924,0,$A1924)/(OFFSET($C1919,-$A1923,$A1924)))),
MAX(0,R1924-(OFFSET($C1924,0,$A1924)/(OFFSET($C1919,-$A1923,$A1924))))),0))</f>
        <v>0</v>
      </c>
      <c r="T1924" s="395">
        <f t="shared" ca="1" si="2801"/>
        <v>0</v>
      </c>
      <c r="U1924" s="395">
        <f t="shared" ca="1" si="2802"/>
        <v>0</v>
      </c>
      <c r="V1924" s="395">
        <f t="shared" ca="1" si="2803"/>
        <v>0</v>
      </c>
      <c r="W1924" s="395">
        <f t="shared" ca="1" si="2804"/>
        <v>0</v>
      </c>
      <c r="X1924" s="334"/>
      <c r="Y1924" s="334"/>
      <c r="Z1924" s="334"/>
      <c r="AA1924" s="249"/>
      <c r="AB1924" s="249"/>
    </row>
    <row r="1925" spans="1:28" hidden="1" outlineLevel="1">
      <c r="A1925" s="331">
        <v>16</v>
      </c>
      <c r="B1925" s="309" t="str">
        <f t="shared" ca="1" si="2805"/>
        <v>Depreciated Net Capex 2028</v>
      </c>
      <c r="C1925" s="398"/>
      <c r="D1925" s="398"/>
      <c r="E1925" s="398"/>
      <c r="F1925" s="398"/>
      <c r="G1925" s="398"/>
      <c r="H1925" s="398"/>
      <c r="I1925" s="398"/>
      <c r="J1925" s="398"/>
      <c r="K1925" s="398"/>
      <c r="L1925" s="398"/>
      <c r="M1925" s="398"/>
      <c r="N1925" s="398"/>
      <c r="O1925" s="398"/>
      <c r="P1925" s="398"/>
      <c r="Q1925" s="398"/>
      <c r="R1925" s="399"/>
      <c r="S1925" s="400">
        <f>(S1904*((1+S$11)^0.5)/S$10)</f>
        <v>0</v>
      </c>
      <c r="T1925" s="395">
        <f ca="1">IF(S1949="n/a",S1925,IFERROR(IF((OFFSET($C1925,0,$A1925))&lt;0,
MIN(0,S1925-(OFFSET($C1925,0,$A1925)/(OFFSET($C1920,-$A1924,$A1925)))),
MAX(0,S1925-(OFFSET($C1925,0,$A1925)/(OFFSET($C1920,-$A1924,$A1925))))),0))</f>
        <v>0</v>
      </c>
      <c r="U1925" s="395">
        <f t="shared" ca="1" si="2802"/>
        <v>0</v>
      </c>
      <c r="V1925" s="395">
        <f t="shared" ca="1" si="2803"/>
        <v>0</v>
      </c>
      <c r="W1925" s="395">
        <f t="shared" ca="1" si="2804"/>
        <v>0</v>
      </c>
      <c r="X1925" s="334"/>
      <c r="Y1925" s="334"/>
      <c r="Z1925" s="334"/>
      <c r="AA1925" s="249"/>
      <c r="AB1925" s="249"/>
    </row>
    <row r="1926" spans="1:28" hidden="1" outlineLevel="1">
      <c r="A1926" s="331">
        <v>17</v>
      </c>
      <c r="B1926" s="309" t="str">
        <f t="shared" ca="1" si="2805"/>
        <v>Depreciated Net Capex 2029</v>
      </c>
      <c r="C1926" s="398"/>
      <c r="D1926" s="398"/>
      <c r="E1926" s="398"/>
      <c r="F1926" s="398"/>
      <c r="G1926" s="398"/>
      <c r="H1926" s="398"/>
      <c r="I1926" s="398"/>
      <c r="J1926" s="398"/>
      <c r="K1926" s="398"/>
      <c r="L1926" s="398"/>
      <c r="M1926" s="398"/>
      <c r="N1926" s="398"/>
      <c r="O1926" s="398"/>
      <c r="P1926" s="398"/>
      <c r="Q1926" s="398"/>
      <c r="R1926" s="398"/>
      <c r="S1926" s="399"/>
      <c r="T1926" s="400">
        <f>(T1904*((1+T$11)^0.5)/T$10)</f>
        <v>0</v>
      </c>
      <c r="U1926" s="395">
        <f ca="1">IF(T1950="n/a",T1926,IFERROR(IF((OFFSET($C1926,0,$A1926))&lt;0,
MIN(0,T1926-(OFFSET($C1926,0,$A1926)/(OFFSET($C1921,-$A1925,$A1926)))),
MAX(0,T1926-(OFFSET($C1926,0,$A1926)/(OFFSET($C1921,-$A1925,$A1926))))),0))</f>
        <v>0</v>
      </c>
      <c r="V1926" s="395">
        <f t="shared" ca="1" si="2803"/>
        <v>0</v>
      </c>
      <c r="W1926" s="395">
        <f t="shared" ca="1" si="2804"/>
        <v>0</v>
      </c>
      <c r="X1926" s="334"/>
      <c r="Y1926" s="334"/>
      <c r="Z1926" s="334"/>
      <c r="AA1926" s="249"/>
      <c r="AB1926" s="249"/>
    </row>
    <row r="1927" spans="1:28" hidden="1" outlineLevel="1">
      <c r="A1927" s="331">
        <v>18</v>
      </c>
      <c r="B1927" s="309" t="str">
        <f t="shared" ca="1" si="2805"/>
        <v>Depreciated Net Capex 2030</v>
      </c>
      <c r="C1927" s="398"/>
      <c r="D1927" s="398"/>
      <c r="E1927" s="398"/>
      <c r="F1927" s="398"/>
      <c r="G1927" s="398"/>
      <c r="H1927" s="398"/>
      <c r="I1927" s="398"/>
      <c r="J1927" s="398"/>
      <c r="K1927" s="398"/>
      <c r="L1927" s="398"/>
      <c r="M1927" s="398"/>
      <c r="N1927" s="398"/>
      <c r="O1927" s="398"/>
      <c r="P1927" s="398"/>
      <c r="Q1927" s="398"/>
      <c r="R1927" s="398"/>
      <c r="S1927" s="398"/>
      <c r="T1927" s="399"/>
      <c r="U1927" s="400">
        <f>(U1904*((1+U$11)^0.5)/U$10)</f>
        <v>0</v>
      </c>
      <c r="V1927" s="395">
        <f ca="1">IF(U1951="n/a",U1927,IFERROR(IF((OFFSET($C1927,0,$A1927))&lt;0,
MIN(0,U1927-(OFFSET($C1927,0,$A1927)/(OFFSET($C1922,-$A1926,$A1927)))),
MAX(0,U1927-(OFFSET($C1927,0,$A1927)/(OFFSET($C1922,-$A1926,$A1927))))),0))</f>
        <v>0</v>
      </c>
      <c r="W1927" s="395">
        <f t="shared" ca="1" si="2804"/>
        <v>0</v>
      </c>
      <c r="X1927" s="334"/>
      <c r="Y1927" s="334"/>
      <c r="Z1927" s="334"/>
      <c r="AA1927" s="249"/>
      <c r="AB1927" s="249"/>
    </row>
    <row r="1928" spans="1:28" hidden="1" outlineLevel="1">
      <c r="A1928" s="331">
        <v>19</v>
      </c>
      <c r="B1928" s="309" t="str">
        <f t="shared" ca="1" si="2805"/>
        <v>Depreciated Net Capex 2031</v>
      </c>
      <c r="C1928" s="398"/>
      <c r="D1928" s="398"/>
      <c r="E1928" s="398"/>
      <c r="F1928" s="398"/>
      <c r="G1928" s="398"/>
      <c r="H1928" s="398"/>
      <c r="I1928" s="398"/>
      <c r="J1928" s="398"/>
      <c r="K1928" s="398"/>
      <c r="L1928" s="398"/>
      <c r="M1928" s="398"/>
      <c r="N1928" s="398"/>
      <c r="O1928" s="398"/>
      <c r="P1928" s="398"/>
      <c r="Q1928" s="398"/>
      <c r="R1928" s="398"/>
      <c r="S1928" s="398"/>
      <c r="T1928" s="398"/>
      <c r="U1928" s="399"/>
      <c r="V1928" s="400">
        <f>(V1904*((1+V$11)^0.5)/V$10)</f>
        <v>0</v>
      </c>
      <c r="W1928" s="395">
        <f ca="1">IF(V1952="n/a",V1928,IFERROR(IF((OFFSET($C1928,0,$A1928))&lt;0,
MIN(0,V1928-(OFFSET($C1928,0,$A1928)/(OFFSET($C1923,-$A1927,$A1928)))),
MAX(0,V1928-(OFFSET($C1928,0,$A1928)/(OFFSET($C1923,-$A1927,$A1928))))),0))</f>
        <v>0</v>
      </c>
      <c r="X1928" s="334"/>
      <c r="Y1928" s="334"/>
      <c r="Z1928" s="334"/>
      <c r="AA1928" s="249"/>
      <c r="AB1928" s="249"/>
    </row>
    <row r="1929" spans="1:28" hidden="1" outlineLevel="1">
      <c r="A1929" s="331">
        <v>20</v>
      </c>
      <c r="B1929" s="309" t="str">
        <f ca="1">"Depreciated Net Capex "&amp;OFFSET($C$6,0,A1929)</f>
        <v>Depreciated Net Capex 2032</v>
      </c>
      <c r="C1929" s="398"/>
      <c r="D1929" s="398"/>
      <c r="E1929" s="398"/>
      <c r="F1929" s="398"/>
      <c r="G1929" s="398"/>
      <c r="H1929" s="398"/>
      <c r="I1929" s="398"/>
      <c r="J1929" s="398"/>
      <c r="K1929" s="398"/>
      <c r="L1929" s="398"/>
      <c r="M1929" s="398"/>
      <c r="N1929" s="398"/>
      <c r="O1929" s="398"/>
      <c r="P1929" s="398"/>
      <c r="Q1929" s="398"/>
      <c r="R1929" s="398"/>
      <c r="S1929" s="398"/>
      <c r="T1929" s="398"/>
      <c r="U1929" s="398"/>
      <c r="V1929" s="399"/>
      <c r="W1929" s="395">
        <f>(W1904*((1+W$11)^0.5)/W$10)</f>
        <v>0</v>
      </c>
      <c r="X1929" s="249"/>
      <c r="Y1929" s="249"/>
      <c r="Z1929" s="249"/>
      <c r="AA1929" s="249"/>
      <c r="AB1929" s="249"/>
    </row>
    <row r="1930" spans="1:28" hidden="1" outlineLevel="1">
      <c r="A1930" s="249"/>
      <c r="B1930" s="332"/>
      <c r="C1930" s="395"/>
      <c r="D1930" s="395"/>
      <c r="E1930" s="395"/>
      <c r="F1930" s="395"/>
      <c r="G1930" s="395"/>
      <c r="H1930" s="395"/>
      <c r="I1930" s="395"/>
      <c r="J1930" s="395"/>
      <c r="K1930" s="395"/>
      <c r="L1930" s="395"/>
      <c r="M1930" s="395"/>
      <c r="N1930" s="395"/>
      <c r="O1930" s="395"/>
      <c r="P1930" s="395"/>
      <c r="Q1930" s="395"/>
      <c r="R1930" s="395"/>
      <c r="S1930" s="395"/>
      <c r="T1930" s="395"/>
      <c r="U1930" s="395"/>
      <c r="V1930" s="395"/>
      <c r="W1930" s="395"/>
      <c r="X1930" s="249"/>
      <c r="Y1930" s="249"/>
      <c r="Z1930" s="249"/>
      <c r="AA1930" s="249"/>
      <c r="AB1930" s="249"/>
    </row>
    <row r="1931" spans="1:28" hidden="1" outlineLevel="1">
      <c r="A1931" s="249"/>
      <c r="B1931" s="332"/>
      <c r="C1931" s="395"/>
      <c r="D1931" s="395"/>
      <c r="E1931" s="395"/>
      <c r="F1931" s="395"/>
      <c r="G1931" s="395"/>
      <c r="H1931" s="395"/>
      <c r="I1931" s="395"/>
      <c r="J1931" s="395"/>
      <c r="K1931" s="395"/>
      <c r="L1931" s="395"/>
      <c r="M1931" s="395"/>
      <c r="N1931" s="395"/>
      <c r="O1931" s="395"/>
      <c r="P1931" s="395"/>
      <c r="Q1931" s="395"/>
      <c r="R1931" s="395"/>
      <c r="S1931" s="395"/>
      <c r="T1931" s="395"/>
      <c r="U1931" s="395"/>
      <c r="V1931" s="395"/>
      <c r="W1931" s="395"/>
      <c r="X1931" s="249"/>
      <c r="Y1931" s="249"/>
      <c r="Z1931" s="249"/>
      <c r="AA1931" s="249"/>
      <c r="AB1931" s="249"/>
    </row>
    <row r="1932" spans="1:28" hidden="1" outlineLevel="1">
      <c r="A1932" s="249"/>
      <c r="B1932" s="309" t="s">
        <v>298</v>
      </c>
      <c r="C1932" s="395"/>
      <c r="D1932" s="395">
        <f t="shared" ref="D1932" ca="1" si="2806">IF(C1932="n/a","n/a",IF(AND(C1932&lt;1,D1906=0),0,
IF(D1906=0,C1932-1,
IF(C1932&lt;1,D1907,
(((C1932-1)*(C1908-(C1908/(C1932))))+((D1906/D$10)*D1907))/(D1908)))))</f>
        <v>0</v>
      </c>
      <c r="E1932" s="395">
        <f t="shared" ref="E1932" ca="1" si="2807">IF(D1932="n/a","n/a",IF(AND(D1932&lt;1,E1906=0),0,
IF(E1906=0,D1932-1,
IF(D1932&lt;1,E1907,
(((D1932-1)*(D1908-(D1908/(D1932))))+((E1906/E$10)*E1907))/(E1908)))))</f>
        <v>0</v>
      </c>
      <c r="F1932" s="395">
        <f t="shared" ref="F1932" ca="1" si="2808">IF(E1932="n/a","n/a",IF(AND(E1932&lt;1,F1906=0),0,
IF(F1906=0,E1932-1,
IF(E1932&lt;1,F1907,
(((E1932-1)*(E1908-(E1908/(E1932))))+((F1906/F$10)*F1907))/(F1908)))))</f>
        <v>0</v>
      </c>
      <c r="G1932" s="395">
        <f t="shared" ref="G1932" ca="1" si="2809">IF(F1932="n/a","n/a",IF(AND(F1932&lt;1,G1906=0),0,
IF(G1906=0,F1932-1,
IF(F1932&lt;1,G1907,
(((F1932-1)*(F1908-(F1908/(F1932))))+((G1906/G$10)*G1907))/(G1908)))))</f>
        <v>0</v>
      </c>
      <c r="H1932" s="395">
        <f ca="1">IF(G1932="n/a","n/a",IF(AND(G1932&lt;1,H1906=0),0,
IF(H1906=0,G1932-1,
IF(G1932&lt;1,H1907,
(((G1932-1)*(G1908-(G1908/(G1932))))+((H1906/H$10)*H1907))/(H1908)))))</f>
        <v>0</v>
      </c>
      <c r="I1932" s="395">
        <f t="shared" ref="I1932" ca="1" si="2810">IF(H1932="n/a","n/a",IF(AND(H1932&lt;1,I1906=0),0,
IF(I1906=0,H1932-1,
IF(H1932&lt;1,I1907,
(((H1932-1)*(H1908-(H1908/(H1932))))+((I1906/I$10)*I1907))/(I1908)))))</f>
        <v>0</v>
      </c>
      <c r="J1932" s="395">
        <f t="shared" ref="J1932" ca="1" si="2811">IF(I1932="n/a","n/a",IF(AND(I1932&lt;1,J1906=0),0,
IF(J1906=0,I1932-1,
IF(I1932&lt;1,J1907,
(((I1932-1)*(I1908-(I1908/(I1932))))+((J1906/J$10)*J1907))/(J1908)))))</f>
        <v>0</v>
      </c>
      <c r="K1932" s="395">
        <f t="shared" ref="K1932" ca="1" si="2812">IF(J1932="n/a","n/a",IF(AND(J1932&lt;1,K1906=0),0,
IF(K1906=0,J1932-1,
IF(J1932&lt;1,K1907,
(((J1932-1)*(J1908-(J1908/(J1932))))+((K1906/K$10)*K1907))/(K1908)))))</f>
        <v>0</v>
      </c>
      <c r="L1932" s="395">
        <f t="shared" ref="L1932" ca="1" si="2813">IF(K1932="n/a","n/a",IF(AND(K1932&lt;1,L1906=0),0,
IF(L1906=0,K1932-1,
IF(K1932&lt;1,L1907,
(((K1932-1)*(K1908-(K1908/(K1932))))+((L1906/L$10)*L1907))/(L1908)))))</f>
        <v>0</v>
      </c>
      <c r="M1932" s="395">
        <f t="shared" ref="M1932" ca="1" si="2814">IF(L1932="n/a","n/a",IF(AND(L1932&lt;1,M1906=0),0,
IF(M1906=0,L1932-1,
IF(L1932&lt;1,M1907,
(((L1932-1)*(L1908-(L1908/(L1932))))+((M1906/M$10)*M1907))/(M1908)))))</f>
        <v>0</v>
      </c>
      <c r="N1932" s="395">
        <f t="shared" ref="N1932" ca="1" si="2815">IF(M1932="n/a","n/a",IF(AND(M1932&lt;1,N1906=0),0,
IF(N1906=0,M1932-1,
IF(M1932&lt;1,N1907,
(((M1932-1)*(M1908-(M1908/(M1932))))+((N1906/N$10)*N1907))/(N1908)))))</f>
        <v>0</v>
      </c>
      <c r="O1932" s="395">
        <f t="shared" ref="O1932" ca="1" si="2816">IF(N1932="n/a","n/a",IF(AND(N1932&lt;1,O1906=0),0,
IF(O1906=0,N1932-1,
IF(N1932&lt;1,O1907,
(((N1932-1)*(N1908-(N1908/(N1932))))+((O1906/O$10)*O1907))/(O1908)))))</f>
        <v>0</v>
      </c>
      <c r="P1932" s="395">
        <f t="shared" ref="P1932" ca="1" si="2817">IF(O1932="n/a","n/a",IF(AND(O1932&lt;1,P1906=0),0,
IF(P1906=0,O1932-1,
IF(O1932&lt;1,P1907,
(((O1932-1)*(O1908-(O1908/(O1932))))+((P1906/P$10)*P1907))/(P1908)))))</f>
        <v>0</v>
      </c>
      <c r="Q1932" s="395">
        <f t="shared" ref="Q1932" ca="1" si="2818">IF(P1932="n/a","n/a",IF(AND(P1932&lt;1,Q1906=0),0,
IF(Q1906=0,P1932-1,
IF(P1932&lt;1,Q1907,
(((P1932-1)*(P1908-(P1908/(P1932))))+((Q1906/Q$10)*Q1907))/(Q1908)))))</f>
        <v>0</v>
      </c>
      <c r="R1932" s="395">
        <f t="shared" ref="R1932" ca="1" si="2819">IF(Q1932="n/a","n/a",IF(AND(Q1932&lt;1,R1906=0),0,
IF(R1906=0,Q1932-1,
IF(Q1932&lt;1,R1907,
(((Q1932-1)*(Q1908-(Q1908/(Q1932))))+((R1906/R$10)*R1907))/(R1908)))))</f>
        <v>0</v>
      </c>
      <c r="S1932" s="395">
        <f t="shared" ref="S1932" ca="1" si="2820">IF(R1932="n/a","n/a",IF(AND(R1932&lt;1,S1906=0),0,
IF(S1906=0,R1932-1,
IF(R1932&lt;1,S1907,
(((R1932-1)*(R1908-(R1908/(R1932))))+((S1906/S$10)*S1907))/(S1908)))))</f>
        <v>0</v>
      </c>
      <c r="T1932" s="395">
        <f t="shared" ref="T1932" ca="1" si="2821">IF(S1932="n/a","n/a",IF(AND(S1932&lt;1,T1906=0),0,
IF(T1906=0,S1932-1,
IF(S1932&lt;1,T1907,
(((S1932-1)*(S1908-(S1908/(S1932))))+((T1906/T$10)*T1907))/(T1908)))))</f>
        <v>0</v>
      </c>
      <c r="U1932" s="395">
        <f t="shared" ref="U1932" ca="1" si="2822">IF(T1932="n/a","n/a",IF(AND(T1932&lt;1,U1906=0),0,
IF(U1906=0,T1932-1,
IF(T1932&lt;1,U1907,
(((T1932-1)*(T1908-(T1908/(T1932))))+((U1906/U$10)*U1907))/(U1908)))))</f>
        <v>0</v>
      </c>
      <c r="V1932" s="395">
        <f t="shared" ref="V1932" ca="1" si="2823">IF(U1932="n/a","n/a",IF(AND(U1932&lt;1,V1906=0),0,
IF(V1906=0,U1932-1,
IF(U1932&lt;1,V1907,
(((U1932-1)*(U1908-(U1908/(U1932))))+((V1906/V$10)*V1907))/(V1908)))))</f>
        <v>0</v>
      </c>
      <c r="W1932" s="395">
        <f t="shared" ref="W1932" ca="1" si="2824">IF(V1932="n/a","n/a",IF(AND(V1932&lt;1,W1906=0),0,
IF(W1906=0,V1932-1,
IF(V1932&lt;1,W1907,
(((V1932-1)*(V1908-(V1908/(V1932))))+((W1906/W$10)*W1907))/(W1908)))))</f>
        <v>0</v>
      </c>
      <c r="X1932" s="249"/>
      <c r="Y1932" s="249"/>
      <c r="Z1932" s="249"/>
      <c r="AA1932" s="249"/>
      <c r="AB1932" s="249"/>
    </row>
    <row r="1933" spans="1:28" hidden="1" outlineLevel="1">
      <c r="A1933" s="249"/>
      <c r="B1933" s="309" t="s">
        <v>191</v>
      </c>
      <c r="C1933" s="395">
        <f ca="1">C1905</f>
        <v>0</v>
      </c>
      <c r="D1933" s="395">
        <f t="shared" ref="D1933" ca="1" si="2825">IF(C1933="n/a","n/a",MAX(0,C1933-1))</f>
        <v>0</v>
      </c>
      <c r="E1933" s="395">
        <f t="shared" ref="E1933:E1934" ca="1" si="2826">IF(D1933="n/a","n/a",MAX(0,D1933-1))</f>
        <v>0</v>
      </c>
      <c r="F1933" s="395">
        <f t="shared" ref="F1933:F1935" ca="1" si="2827">IF(E1933="n/a","n/a",MAX(0,E1933-1))</f>
        <v>0</v>
      </c>
      <c r="G1933" s="395">
        <f t="shared" ref="G1933:G1936" ca="1" si="2828">IF(F1933="n/a","n/a",MAX(0,F1933-1))</f>
        <v>0</v>
      </c>
      <c r="H1933" s="395">
        <f t="shared" ref="H1933:H1937" ca="1" si="2829">IF(G1933="n/a","n/a",MAX(0,G1933-1))</f>
        <v>0</v>
      </c>
      <c r="I1933" s="395">
        <f t="shared" ref="I1933:I1938" ca="1" si="2830">IF(H1933="n/a","n/a",MAX(0,H1933-1))</f>
        <v>0</v>
      </c>
      <c r="J1933" s="395">
        <f t="shared" ref="J1933:J1939" ca="1" si="2831">IF(I1933="n/a","n/a",MAX(0,I1933-1))</f>
        <v>0</v>
      </c>
      <c r="K1933" s="395">
        <f t="shared" ref="K1933:K1940" ca="1" si="2832">IF(J1933="n/a","n/a",MAX(0,J1933-1))</f>
        <v>0</v>
      </c>
      <c r="L1933" s="395">
        <f t="shared" ref="L1933:L1941" ca="1" si="2833">IF(K1933="n/a","n/a",MAX(0,K1933-1))</f>
        <v>0</v>
      </c>
      <c r="M1933" s="395">
        <f t="shared" ref="M1933:M1942" ca="1" si="2834">IF(L1933="n/a","n/a",MAX(0,L1933-1))</f>
        <v>0</v>
      </c>
      <c r="N1933" s="395">
        <f t="shared" ref="N1933:N1943" ca="1" si="2835">IF(M1933="n/a","n/a",MAX(0,M1933-1))</f>
        <v>0</v>
      </c>
      <c r="O1933" s="395">
        <f t="shared" ref="O1933:O1944" ca="1" si="2836">IF(N1933="n/a","n/a",MAX(0,N1933-1))</f>
        <v>0</v>
      </c>
      <c r="P1933" s="395">
        <f t="shared" ref="P1933:P1945" ca="1" si="2837">IF(O1933="n/a","n/a",MAX(0,O1933-1))</f>
        <v>0</v>
      </c>
      <c r="Q1933" s="395">
        <f t="shared" ref="Q1933:Q1946" ca="1" si="2838">IF(P1933="n/a","n/a",MAX(0,P1933-1))</f>
        <v>0</v>
      </c>
      <c r="R1933" s="395">
        <f t="shared" ref="R1933:R1947" ca="1" si="2839">IF(Q1933="n/a","n/a",MAX(0,Q1933-1))</f>
        <v>0</v>
      </c>
      <c r="S1933" s="395">
        <f t="shared" ref="S1933:S1948" ca="1" si="2840">IF(R1933="n/a","n/a",MAX(0,R1933-1))</f>
        <v>0</v>
      </c>
      <c r="T1933" s="395">
        <f t="shared" ref="T1933:T1949" ca="1" si="2841">IF(S1933="n/a","n/a",MAX(0,S1933-1))</f>
        <v>0</v>
      </c>
      <c r="U1933" s="395">
        <f t="shared" ref="U1933:U1950" ca="1" si="2842">IF(T1933="n/a","n/a",MAX(0,T1933-1))</f>
        <v>0</v>
      </c>
      <c r="V1933" s="395">
        <f t="shared" ref="V1933:V1951" ca="1" si="2843">IF(U1933="n/a","n/a",MAX(0,U1933-1))</f>
        <v>0</v>
      </c>
      <c r="W1933" s="395">
        <f t="shared" ref="W1933:W1951" ca="1" si="2844">IF(V1933="n/a","n/a",MAX(0,V1933-1))</f>
        <v>0</v>
      </c>
      <c r="X1933" s="249"/>
      <c r="Y1933" s="249"/>
      <c r="Z1933" s="249"/>
      <c r="AA1933" s="249"/>
      <c r="AB1933" s="249"/>
    </row>
    <row r="1934" spans="1:28" hidden="1" outlineLevel="1">
      <c r="A1934" s="249"/>
      <c r="B1934" s="309" t="str">
        <f t="shared" ref="B1934:B1953" ca="1" si="2845">"RL Capex "&amp;OFFSET($C$6,0,A1910)</f>
        <v>RL Capex 2013</v>
      </c>
      <c r="C1934" s="396"/>
      <c r="D1934" s="400">
        <f ca="1">D1905</f>
        <v>0</v>
      </c>
      <c r="E1934" s="395">
        <f t="shared" ca="1" si="2826"/>
        <v>0</v>
      </c>
      <c r="F1934" s="395">
        <f t="shared" ca="1" si="2827"/>
        <v>0</v>
      </c>
      <c r="G1934" s="395">
        <f t="shared" ca="1" si="2828"/>
        <v>0</v>
      </c>
      <c r="H1934" s="395">
        <f t="shared" ca="1" si="2829"/>
        <v>0</v>
      </c>
      <c r="I1934" s="395">
        <f t="shared" ca="1" si="2830"/>
        <v>0</v>
      </c>
      <c r="J1934" s="395">
        <f t="shared" ca="1" si="2831"/>
        <v>0</v>
      </c>
      <c r="K1934" s="395">
        <f t="shared" ca="1" si="2832"/>
        <v>0</v>
      </c>
      <c r="L1934" s="395">
        <f t="shared" ca="1" si="2833"/>
        <v>0</v>
      </c>
      <c r="M1934" s="395">
        <f t="shared" ca="1" si="2834"/>
        <v>0</v>
      </c>
      <c r="N1934" s="395">
        <f t="shared" ca="1" si="2835"/>
        <v>0</v>
      </c>
      <c r="O1934" s="395">
        <f t="shared" ca="1" si="2836"/>
        <v>0</v>
      </c>
      <c r="P1934" s="395">
        <f t="shared" ca="1" si="2837"/>
        <v>0</v>
      </c>
      <c r="Q1934" s="395">
        <f t="shared" ca="1" si="2838"/>
        <v>0</v>
      </c>
      <c r="R1934" s="395">
        <f t="shared" ca="1" si="2839"/>
        <v>0</v>
      </c>
      <c r="S1934" s="395">
        <f t="shared" ca="1" si="2840"/>
        <v>0</v>
      </c>
      <c r="T1934" s="395">
        <f t="shared" ca="1" si="2841"/>
        <v>0</v>
      </c>
      <c r="U1934" s="395">
        <f t="shared" ca="1" si="2842"/>
        <v>0</v>
      </c>
      <c r="V1934" s="395">
        <f t="shared" ca="1" si="2843"/>
        <v>0</v>
      </c>
      <c r="W1934" s="395">
        <f t="shared" ca="1" si="2844"/>
        <v>0</v>
      </c>
      <c r="X1934" s="249"/>
      <c r="Y1934" s="249"/>
      <c r="Z1934" s="249"/>
      <c r="AA1934" s="249"/>
      <c r="AB1934" s="249"/>
    </row>
    <row r="1935" spans="1:28" hidden="1" outlineLevel="1">
      <c r="A1935" s="249"/>
      <c r="B1935" s="309" t="str">
        <f t="shared" ca="1" si="2845"/>
        <v>RL Capex 2014</v>
      </c>
      <c r="C1935" s="401"/>
      <c r="D1935" s="396"/>
      <c r="E1935" s="400">
        <f ca="1">E1905</f>
        <v>0</v>
      </c>
      <c r="F1935" s="395">
        <f t="shared" ca="1" si="2827"/>
        <v>0</v>
      </c>
      <c r="G1935" s="395">
        <f t="shared" ca="1" si="2828"/>
        <v>0</v>
      </c>
      <c r="H1935" s="395">
        <f t="shared" ca="1" si="2829"/>
        <v>0</v>
      </c>
      <c r="I1935" s="395">
        <f t="shared" ca="1" si="2830"/>
        <v>0</v>
      </c>
      <c r="J1935" s="395">
        <f t="shared" ca="1" si="2831"/>
        <v>0</v>
      </c>
      <c r="K1935" s="395">
        <f t="shared" ca="1" si="2832"/>
        <v>0</v>
      </c>
      <c r="L1935" s="395">
        <f t="shared" ca="1" si="2833"/>
        <v>0</v>
      </c>
      <c r="M1935" s="395">
        <f t="shared" ca="1" si="2834"/>
        <v>0</v>
      </c>
      <c r="N1935" s="395">
        <f t="shared" ca="1" si="2835"/>
        <v>0</v>
      </c>
      <c r="O1935" s="395">
        <f t="shared" ca="1" si="2836"/>
        <v>0</v>
      </c>
      <c r="P1935" s="395">
        <f t="shared" ca="1" si="2837"/>
        <v>0</v>
      </c>
      <c r="Q1935" s="395">
        <f t="shared" ca="1" si="2838"/>
        <v>0</v>
      </c>
      <c r="R1935" s="395">
        <f t="shared" ca="1" si="2839"/>
        <v>0</v>
      </c>
      <c r="S1935" s="395">
        <f t="shared" ca="1" si="2840"/>
        <v>0</v>
      </c>
      <c r="T1935" s="395">
        <f t="shared" ca="1" si="2841"/>
        <v>0</v>
      </c>
      <c r="U1935" s="395">
        <f t="shared" ca="1" si="2842"/>
        <v>0</v>
      </c>
      <c r="V1935" s="395">
        <f t="shared" ca="1" si="2843"/>
        <v>0</v>
      </c>
      <c r="W1935" s="395">
        <f t="shared" ca="1" si="2844"/>
        <v>0</v>
      </c>
      <c r="X1935" s="249"/>
      <c r="Y1935" s="249"/>
      <c r="Z1935" s="249"/>
      <c r="AA1935" s="249"/>
      <c r="AB1935" s="249"/>
    </row>
    <row r="1936" spans="1:28" hidden="1" outlineLevel="1">
      <c r="A1936" s="249"/>
      <c r="B1936" s="309" t="str">
        <f t="shared" ca="1" si="2845"/>
        <v>RL Capex 2015</v>
      </c>
      <c r="C1936" s="401"/>
      <c r="D1936" s="401"/>
      <c r="E1936" s="396"/>
      <c r="F1936" s="400">
        <f ca="1">F1905</f>
        <v>0</v>
      </c>
      <c r="G1936" s="395">
        <f t="shared" ca="1" si="2828"/>
        <v>0</v>
      </c>
      <c r="H1936" s="395">
        <f t="shared" ca="1" si="2829"/>
        <v>0</v>
      </c>
      <c r="I1936" s="395">
        <f t="shared" ca="1" si="2830"/>
        <v>0</v>
      </c>
      <c r="J1936" s="395">
        <f t="shared" ca="1" si="2831"/>
        <v>0</v>
      </c>
      <c r="K1936" s="395">
        <f t="shared" ca="1" si="2832"/>
        <v>0</v>
      </c>
      <c r="L1936" s="395">
        <f t="shared" ca="1" si="2833"/>
        <v>0</v>
      </c>
      <c r="M1936" s="395">
        <f t="shared" ca="1" si="2834"/>
        <v>0</v>
      </c>
      <c r="N1936" s="395">
        <f t="shared" ca="1" si="2835"/>
        <v>0</v>
      </c>
      <c r="O1936" s="395">
        <f t="shared" ca="1" si="2836"/>
        <v>0</v>
      </c>
      <c r="P1936" s="395">
        <f t="shared" ca="1" si="2837"/>
        <v>0</v>
      </c>
      <c r="Q1936" s="395">
        <f t="shared" ca="1" si="2838"/>
        <v>0</v>
      </c>
      <c r="R1936" s="395">
        <f t="shared" ca="1" si="2839"/>
        <v>0</v>
      </c>
      <c r="S1936" s="395">
        <f t="shared" ca="1" si="2840"/>
        <v>0</v>
      </c>
      <c r="T1936" s="395">
        <f t="shared" ca="1" si="2841"/>
        <v>0</v>
      </c>
      <c r="U1936" s="395">
        <f t="shared" ca="1" si="2842"/>
        <v>0</v>
      </c>
      <c r="V1936" s="395">
        <f t="shared" ca="1" si="2843"/>
        <v>0</v>
      </c>
      <c r="W1936" s="395">
        <f t="shared" ca="1" si="2844"/>
        <v>0</v>
      </c>
      <c r="X1936" s="249"/>
      <c r="Y1936" s="249"/>
      <c r="Z1936" s="249"/>
      <c r="AA1936" s="249"/>
      <c r="AB1936" s="249"/>
    </row>
    <row r="1937" spans="1:28" hidden="1" outlineLevel="1">
      <c r="A1937" s="249"/>
      <c r="B1937" s="309" t="str">
        <f t="shared" ca="1" si="2845"/>
        <v>RL Capex 2016</v>
      </c>
      <c r="C1937" s="401"/>
      <c r="D1937" s="401"/>
      <c r="E1937" s="401"/>
      <c r="F1937" s="396"/>
      <c r="G1937" s="400">
        <f ca="1">G1905</f>
        <v>0</v>
      </c>
      <c r="H1937" s="395">
        <f t="shared" ca="1" si="2829"/>
        <v>0</v>
      </c>
      <c r="I1937" s="395">
        <f t="shared" ca="1" si="2830"/>
        <v>0</v>
      </c>
      <c r="J1937" s="395">
        <f t="shared" ca="1" si="2831"/>
        <v>0</v>
      </c>
      <c r="K1937" s="395">
        <f t="shared" ca="1" si="2832"/>
        <v>0</v>
      </c>
      <c r="L1937" s="395">
        <f t="shared" ca="1" si="2833"/>
        <v>0</v>
      </c>
      <c r="M1937" s="395">
        <f t="shared" ca="1" si="2834"/>
        <v>0</v>
      </c>
      <c r="N1937" s="395">
        <f t="shared" ca="1" si="2835"/>
        <v>0</v>
      </c>
      <c r="O1937" s="395">
        <f t="shared" ca="1" si="2836"/>
        <v>0</v>
      </c>
      <c r="P1937" s="395">
        <f t="shared" ca="1" si="2837"/>
        <v>0</v>
      </c>
      <c r="Q1937" s="395">
        <f t="shared" ca="1" si="2838"/>
        <v>0</v>
      </c>
      <c r="R1937" s="395">
        <f t="shared" ca="1" si="2839"/>
        <v>0</v>
      </c>
      <c r="S1937" s="395">
        <f t="shared" ca="1" si="2840"/>
        <v>0</v>
      </c>
      <c r="T1937" s="395">
        <f t="shared" ca="1" si="2841"/>
        <v>0</v>
      </c>
      <c r="U1937" s="395">
        <f t="shared" ca="1" si="2842"/>
        <v>0</v>
      </c>
      <c r="V1937" s="395">
        <f t="shared" ca="1" si="2843"/>
        <v>0</v>
      </c>
      <c r="W1937" s="395">
        <f t="shared" ca="1" si="2844"/>
        <v>0</v>
      </c>
      <c r="X1937" s="249"/>
      <c r="Y1937" s="249"/>
      <c r="Z1937" s="249"/>
      <c r="AA1937" s="249"/>
      <c r="AB1937" s="249"/>
    </row>
    <row r="1938" spans="1:28" hidden="1" outlineLevel="1">
      <c r="A1938" s="249"/>
      <c r="B1938" s="309" t="str">
        <f t="shared" ca="1" si="2845"/>
        <v>RL Capex 2017</v>
      </c>
      <c r="C1938" s="401"/>
      <c r="D1938" s="401"/>
      <c r="E1938" s="401"/>
      <c r="F1938" s="401"/>
      <c r="G1938" s="396"/>
      <c r="H1938" s="400">
        <f ca="1">H1905</f>
        <v>0</v>
      </c>
      <c r="I1938" s="395">
        <f t="shared" ca="1" si="2830"/>
        <v>0</v>
      </c>
      <c r="J1938" s="395">
        <f t="shared" ca="1" si="2831"/>
        <v>0</v>
      </c>
      <c r="K1938" s="395">
        <f t="shared" ca="1" si="2832"/>
        <v>0</v>
      </c>
      <c r="L1938" s="395">
        <f t="shared" ca="1" si="2833"/>
        <v>0</v>
      </c>
      <c r="M1938" s="395">
        <f t="shared" ca="1" si="2834"/>
        <v>0</v>
      </c>
      <c r="N1938" s="395">
        <f t="shared" ca="1" si="2835"/>
        <v>0</v>
      </c>
      <c r="O1938" s="395">
        <f t="shared" ca="1" si="2836"/>
        <v>0</v>
      </c>
      <c r="P1938" s="395">
        <f t="shared" ca="1" si="2837"/>
        <v>0</v>
      </c>
      <c r="Q1938" s="395">
        <f t="shared" ca="1" si="2838"/>
        <v>0</v>
      </c>
      <c r="R1938" s="395">
        <f t="shared" ca="1" si="2839"/>
        <v>0</v>
      </c>
      <c r="S1938" s="395">
        <f t="shared" ca="1" si="2840"/>
        <v>0</v>
      </c>
      <c r="T1938" s="395">
        <f t="shared" ca="1" si="2841"/>
        <v>0</v>
      </c>
      <c r="U1938" s="395">
        <f t="shared" ca="1" si="2842"/>
        <v>0</v>
      </c>
      <c r="V1938" s="395">
        <f t="shared" ca="1" si="2843"/>
        <v>0</v>
      </c>
      <c r="W1938" s="395">
        <f t="shared" ca="1" si="2844"/>
        <v>0</v>
      </c>
      <c r="X1938" s="249"/>
      <c r="Y1938" s="249"/>
      <c r="Z1938" s="249"/>
      <c r="AA1938" s="249"/>
      <c r="AB1938" s="249"/>
    </row>
    <row r="1939" spans="1:28" hidden="1" outlineLevel="1">
      <c r="A1939" s="249"/>
      <c r="B1939" s="309" t="str">
        <f t="shared" ca="1" si="2845"/>
        <v>RL Capex 2018</v>
      </c>
      <c r="C1939" s="401"/>
      <c r="D1939" s="401"/>
      <c r="E1939" s="401"/>
      <c r="F1939" s="401"/>
      <c r="G1939" s="401"/>
      <c r="H1939" s="396"/>
      <c r="I1939" s="400">
        <f ca="1">I1905</f>
        <v>0</v>
      </c>
      <c r="J1939" s="395">
        <f t="shared" ca="1" si="2831"/>
        <v>0</v>
      </c>
      <c r="K1939" s="395">
        <f t="shared" ca="1" si="2832"/>
        <v>0</v>
      </c>
      <c r="L1939" s="395">
        <f t="shared" ca="1" si="2833"/>
        <v>0</v>
      </c>
      <c r="M1939" s="395">
        <f t="shared" ca="1" si="2834"/>
        <v>0</v>
      </c>
      <c r="N1939" s="395">
        <f t="shared" ca="1" si="2835"/>
        <v>0</v>
      </c>
      <c r="O1939" s="395">
        <f t="shared" ca="1" si="2836"/>
        <v>0</v>
      </c>
      <c r="P1939" s="395">
        <f t="shared" ca="1" si="2837"/>
        <v>0</v>
      </c>
      <c r="Q1939" s="395">
        <f t="shared" ca="1" si="2838"/>
        <v>0</v>
      </c>
      <c r="R1939" s="395">
        <f t="shared" ca="1" si="2839"/>
        <v>0</v>
      </c>
      <c r="S1939" s="395">
        <f t="shared" ca="1" si="2840"/>
        <v>0</v>
      </c>
      <c r="T1939" s="395">
        <f t="shared" ca="1" si="2841"/>
        <v>0</v>
      </c>
      <c r="U1939" s="395">
        <f t="shared" ca="1" si="2842"/>
        <v>0</v>
      </c>
      <c r="V1939" s="395">
        <f t="shared" ca="1" si="2843"/>
        <v>0</v>
      </c>
      <c r="W1939" s="395">
        <f t="shared" ca="1" si="2844"/>
        <v>0</v>
      </c>
      <c r="X1939" s="249"/>
      <c r="Y1939" s="249"/>
      <c r="Z1939" s="249"/>
      <c r="AA1939" s="249"/>
      <c r="AB1939" s="249"/>
    </row>
    <row r="1940" spans="1:28" hidden="1" outlineLevel="1">
      <c r="A1940" s="249"/>
      <c r="B1940" s="309" t="str">
        <f t="shared" ca="1" si="2845"/>
        <v>RL Capex 2019</v>
      </c>
      <c r="C1940" s="401"/>
      <c r="D1940" s="401"/>
      <c r="E1940" s="401"/>
      <c r="F1940" s="401"/>
      <c r="G1940" s="401"/>
      <c r="H1940" s="401"/>
      <c r="I1940" s="396"/>
      <c r="J1940" s="400">
        <f ca="1">J1905</f>
        <v>0</v>
      </c>
      <c r="K1940" s="395">
        <f t="shared" ca="1" si="2832"/>
        <v>0</v>
      </c>
      <c r="L1940" s="395">
        <f t="shared" ca="1" si="2833"/>
        <v>0</v>
      </c>
      <c r="M1940" s="395">
        <f t="shared" ca="1" si="2834"/>
        <v>0</v>
      </c>
      <c r="N1940" s="395">
        <f t="shared" ca="1" si="2835"/>
        <v>0</v>
      </c>
      <c r="O1940" s="395">
        <f t="shared" ca="1" si="2836"/>
        <v>0</v>
      </c>
      <c r="P1940" s="395">
        <f t="shared" ca="1" si="2837"/>
        <v>0</v>
      </c>
      <c r="Q1940" s="395">
        <f t="shared" ca="1" si="2838"/>
        <v>0</v>
      </c>
      <c r="R1940" s="395">
        <f t="shared" ca="1" si="2839"/>
        <v>0</v>
      </c>
      <c r="S1940" s="395">
        <f t="shared" ca="1" si="2840"/>
        <v>0</v>
      </c>
      <c r="T1940" s="395">
        <f t="shared" ca="1" si="2841"/>
        <v>0</v>
      </c>
      <c r="U1940" s="395">
        <f t="shared" ca="1" si="2842"/>
        <v>0</v>
      </c>
      <c r="V1940" s="395">
        <f t="shared" ca="1" si="2843"/>
        <v>0</v>
      </c>
      <c r="W1940" s="395">
        <f t="shared" ca="1" si="2844"/>
        <v>0</v>
      </c>
      <c r="X1940" s="249"/>
      <c r="Y1940" s="249"/>
      <c r="Z1940" s="249"/>
      <c r="AA1940" s="249"/>
      <c r="AB1940" s="249"/>
    </row>
    <row r="1941" spans="1:28" hidden="1" outlineLevel="1">
      <c r="A1941" s="249"/>
      <c r="B1941" s="309" t="str">
        <f t="shared" ca="1" si="2845"/>
        <v>RL Capex 2020</v>
      </c>
      <c r="C1941" s="401"/>
      <c r="D1941" s="401"/>
      <c r="E1941" s="401"/>
      <c r="F1941" s="401"/>
      <c r="G1941" s="401"/>
      <c r="H1941" s="401"/>
      <c r="I1941" s="401"/>
      <c r="J1941" s="396"/>
      <c r="K1941" s="400">
        <f ca="1">K1905</f>
        <v>0</v>
      </c>
      <c r="L1941" s="395">
        <f t="shared" ca="1" si="2833"/>
        <v>0</v>
      </c>
      <c r="M1941" s="395">
        <f t="shared" ca="1" si="2834"/>
        <v>0</v>
      </c>
      <c r="N1941" s="395">
        <f t="shared" ca="1" si="2835"/>
        <v>0</v>
      </c>
      <c r="O1941" s="395">
        <f t="shared" ca="1" si="2836"/>
        <v>0</v>
      </c>
      <c r="P1941" s="395">
        <f t="shared" ca="1" si="2837"/>
        <v>0</v>
      </c>
      <c r="Q1941" s="395">
        <f t="shared" ca="1" si="2838"/>
        <v>0</v>
      </c>
      <c r="R1941" s="395">
        <f t="shared" ca="1" si="2839"/>
        <v>0</v>
      </c>
      <c r="S1941" s="395">
        <f t="shared" ca="1" si="2840"/>
        <v>0</v>
      </c>
      <c r="T1941" s="395">
        <f t="shared" ca="1" si="2841"/>
        <v>0</v>
      </c>
      <c r="U1941" s="395">
        <f t="shared" ca="1" si="2842"/>
        <v>0</v>
      </c>
      <c r="V1941" s="395">
        <f t="shared" ca="1" si="2843"/>
        <v>0</v>
      </c>
      <c r="W1941" s="395">
        <f t="shared" ca="1" si="2844"/>
        <v>0</v>
      </c>
      <c r="X1941" s="249"/>
      <c r="Y1941" s="249"/>
      <c r="Z1941" s="249"/>
      <c r="AA1941" s="249"/>
      <c r="AB1941" s="249"/>
    </row>
    <row r="1942" spans="1:28" hidden="1" outlineLevel="1">
      <c r="A1942" s="249"/>
      <c r="B1942" s="309" t="str">
        <f t="shared" ca="1" si="2845"/>
        <v>RL Capex 2021</v>
      </c>
      <c r="C1942" s="401"/>
      <c r="D1942" s="401"/>
      <c r="E1942" s="401"/>
      <c r="F1942" s="401"/>
      <c r="G1942" s="401"/>
      <c r="H1942" s="401"/>
      <c r="I1942" s="401"/>
      <c r="J1942" s="401"/>
      <c r="K1942" s="396"/>
      <c r="L1942" s="400">
        <f ca="1">L1905</f>
        <v>0</v>
      </c>
      <c r="M1942" s="395">
        <f t="shared" ca="1" si="2834"/>
        <v>0</v>
      </c>
      <c r="N1942" s="395">
        <f t="shared" ca="1" si="2835"/>
        <v>0</v>
      </c>
      <c r="O1942" s="395">
        <f t="shared" ca="1" si="2836"/>
        <v>0</v>
      </c>
      <c r="P1942" s="395">
        <f t="shared" ca="1" si="2837"/>
        <v>0</v>
      </c>
      <c r="Q1942" s="395">
        <f t="shared" ca="1" si="2838"/>
        <v>0</v>
      </c>
      <c r="R1942" s="395">
        <f t="shared" ca="1" si="2839"/>
        <v>0</v>
      </c>
      <c r="S1942" s="395">
        <f t="shared" ca="1" si="2840"/>
        <v>0</v>
      </c>
      <c r="T1942" s="395">
        <f t="shared" ca="1" si="2841"/>
        <v>0</v>
      </c>
      <c r="U1942" s="395">
        <f t="shared" ca="1" si="2842"/>
        <v>0</v>
      </c>
      <c r="V1942" s="395">
        <f t="shared" ca="1" si="2843"/>
        <v>0</v>
      </c>
      <c r="W1942" s="395">
        <f t="shared" ca="1" si="2844"/>
        <v>0</v>
      </c>
      <c r="X1942" s="249"/>
      <c r="Y1942" s="249"/>
      <c r="Z1942" s="249"/>
      <c r="AA1942" s="249"/>
      <c r="AB1942" s="249"/>
    </row>
    <row r="1943" spans="1:28" hidden="1" outlineLevel="1">
      <c r="A1943" s="249"/>
      <c r="B1943" s="309" t="str">
        <f t="shared" ca="1" si="2845"/>
        <v>RL Capex 2022</v>
      </c>
      <c r="C1943" s="401"/>
      <c r="D1943" s="401"/>
      <c r="E1943" s="401"/>
      <c r="F1943" s="401"/>
      <c r="G1943" s="401"/>
      <c r="H1943" s="401"/>
      <c r="I1943" s="401"/>
      <c r="J1943" s="401"/>
      <c r="K1943" s="401"/>
      <c r="L1943" s="396"/>
      <c r="M1943" s="400">
        <f ca="1">M1905</f>
        <v>0</v>
      </c>
      <c r="N1943" s="395">
        <f t="shared" ca="1" si="2835"/>
        <v>0</v>
      </c>
      <c r="O1943" s="395">
        <f t="shared" ca="1" si="2836"/>
        <v>0</v>
      </c>
      <c r="P1943" s="395">
        <f t="shared" ca="1" si="2837"/>
        <v>0</v>
      </c>
      <c r="Q1943" s="395">
        <f t="shared" ca="1" si="2838"/>
        <v>0</v>
      </c>
      <c r="R1943" s="395">
        <f t="shared" ca="1" si="2839"/>
        <v>0</v>
      </c>
      <c r="S1943" s="395">
        <f t="shared" ca="1" si="2840"/>
        <v>0</v>
      </c>
      <c r="T1943" s="395">
        <f t="shared" ca="1" si="2841"/>
        <v>0</v>
      </c>
      <c r="U1943" s="395">
        <f t="shared" ca="1" si="2842"/>
        <v>0</v>
      </c>
      <c r="V1943" s="395">
        <f t="shared" ca="1" si="2843"/>
        <v>0</v>
      </c>
      <c r="W1943" s="395">
        <f t="shared" ca="1" si="2844"/>
        <v>0</v>
      </c>
      <c r="X1943" s="249"/>
      <c r="Y1943" s="249"/>
      <c r="Z1943" s="249"/>
      <c r="AA1943" s="249"/>
      <c r="AB1943" s="249"/>
    </row>
    <row r="1944" spans="1:28" hidden="1" outlineLevel="1">
      <c r="A1944" s="249"/>
      <c r="B1944" s="309" t="str">
        <f t="shared" ca="1" si="2845"/>
        <v>RL Capex 2023</v>
      </c>
      <c r="C1944" s="401"/>
      <c r="D1944" s="401"/>
      <c r="E1944" s="401"/>
      <c r="F1944" s="401"/>
      <c r="G1944" s="401"/>
      <c r="H1944" s="401"/>
      <c r="I1944" s="401"/>
      <c r="J1944" s="401"/>
      <c r="K1944" s="401"/>
      <c r="L1944" s="401"/>
      <c r="M1944" s="396"/>
      <c r="N1944" s="400">
        <f>N1905</f>
        <v>0</v>
      </c>
      <c r="O1944" s="395">
        <f t="shared" si="2836"/>
        <v>0</v>
      </c>
      <c r="P1944" s="395">
        <f t="shared" si="2837"/>
        <v>0</v>
      </c>
      <c r="Q1944" s="395">
        <f t="shared" si="2838"/>
        <v>0</v>
      </c>
      <c r="R1944" s="395">
        <f t="shared" si="2839"/>
        <v>0</v>
      </c>
      <c r="S1944" s="395">
        <f t="shared" si="2840"/>
        <v>0</v>
      </c>
      <c r="T1944" s="395">
        <f t="shared" si="2841"/>
        <v>0</v>
      </c>
      <c r="U1944" s="395">
        <f t="shared" si="2842"/>
        <v>0</v>
      </c>
      <c r="V1944" s="395">
        <f t="shared" si="2843"/>
        <v>0</v>
      </c>
      <c r="W1944" s="395">
        <f t="shared" si="2844"/>
        <v>0</v>
      </c>
      <c r="X1944" s="249"/>
      <c r="Y1944" s="249"/>
      <c r="Z1944" s="249"/>
      <c r="AA1944" s="249"/>
      <c r="AB1944" s="249"/>
    </row>
    <row r="1945" spans="1:28" hidden="1" outlineLevel="1">
      <c r="A1945" s="249"/>
      <c r="B1945" s="309" t="str">
        <f t="shared" ca="1" si="2845"/>
        <v>RL Capex 2024</v>
      </c>
      <c r="C1945" s="401"/>
      <c r="D1945" s="401"/>
      <c r="E1945" s="401"/>
      <c r="F1945" s="401"/>
      <c r="G1945" s="401"/>
      <c r="H1945" s="401"/>
      <c r="I1945" s="401"/>
      <c r="J1945" s="401"/>
      <c r="K1945" s="401"/>
      <c r="L1945" s="401"/>
      <c r="M1945" s="401"/>
      <c r="N1945" s="396"/>
      <c r="O1945" s="400">
        <f>O1905</f>
        <v>0</v>
      </c>
      <c r="P1945" s="395">
        <f t="shared" si="2837"/>
        <v>0</v>
      </c>
      <c r="Q1945" s="395">
        <f t="shared" si="2838"/>
        <v>0</v>
      </c>
      <c r="R1945" s="395">
        <f t="shared" si="2839"/>
        <v>0</v>
      </c>
      <c r="S1945" s="395">
        <f t="shared" si="2840"/>
        <v>0</v>
      </c>
      <c r="T1945" s="395">
        <f t="shared" si="2841"/>
        <v>0</v>
      </c>
      <c r="U1945" s="395">
        <f t="shared" si="2842"/>
        <v>0</v>
      </c>
      <c r="V1945" s="395">
        <f t="shared" si="2843"/>
        <v>0</v>
      </c>
      <c r="W1945" s="395">
        <f t="shared" si="2844"/>
        <v>0</v>
      </c>
      <c r="X1945" s="249"/>
      <c r="Y1945" s="249"/>
      <c r="Z1945" s="249"/>
      <c r="AA1945" s="249"/>
      <c r="AB1945" s="249"/>
    </row>
    <row r="1946" spans="1:28" hidden="1" outlineLevel="1">
      <c r="A1946" s="249"/>
      <c r="B1946" s="309" t="str">
        <f t="shared" ca="1" si="2845"/>
        <v>RL Capex 2025</v>
      </c>
      <c r="C1946" s="401"/>
      <c r="D1946" s="401"/>
      <c r="E1946" s="401"/>
      <c r="F1946" s="401"/>
      <c r="G1946" s="401"/>
      <c r="H1946" s="401"/>
      <c r="I1946" s="401"/>
      <c r="J1946" s="401"/>
      <c r="K1946" s="401"/>
      <c r="L1946" s="401"/>
      <c r="M1946" s="401"/>
      <c r="N1946" s="401"/>
      <c r="O1946" s="396"/>
      <c r="P1946" s="400">
        <f>P1905</f>
        <v>0</v>
      </c>
      <c r="Q1946" s="395">
        <f t="shared" si="2838"/>
        <v>0</v>
      </c>
      <c r="R1946" s="395">
        <f t="shared" si="2839"/>
        <v>0</v>
      </c>
      <c r="S1946" s="395">
        <f t="shared" si="2840"/>
        <v>0</v>
      </c>
      <c r="T1946" s="395">
        <f t="shared" si="2841"/>
        <v>0</v>
      </c>
      <c r="U1946" s="395">
        <f t="shared" si="2842"/>
        <v>0</v>
      </c>
      <c r="V1946" s="395">
        <f t="shared" si="2843"/>
        <v>0</v>
      </c>
      <c r="W1946" s="395">
        <f t="shared" si="2844"/>
        <v>0</v>
      </c>
      <c r="X1946" s="249"/>
      <c r="Y1946" s="249"/>
      <c r="Z1946" s="249"/>
      <c r="AA1946" s="249"/>
      <c r="AB1946" s="249"/>
    </row>
    <row r="1947" spans="1:28" hidden="1" outlineLevel="1">
      <c r="A1947" s="249"/>
      <c r="B1947" s="309" t="str">
        <f t="shared" ca="1" si="2845"/>
        <v>RL Capex 2026</v>
      </c>
      <c r="C1947" s="401"/>
      <c r="D1947" s="401"/>
      <c r="E1947" s="401"/>
      <c r="F1947" s="401"/>
      <c r="G1947" s="401"/>
      <c r="H1947" s="401"/>
      <c r="I1947" s="401"/>
      <c r="J1947" s="401"/>
      <c r="K1947" s="401"/>
      <c r="L1947" s="401"/>
      <c r="M1947" s="401"/>
      <c r="N1947" s="401"/>
      <c r="O1947" s="401"/>
      <c r="P1947" s="396"/>
      <c r="Q1947" s="400">
        <f>Q1905</f>
        <v>0</v>
      </c>
      <c r="R1947" s="395">
        <f t="shared" si="2839"/>
        <v>0</v>
      </c>
      <c r="S1947" s="395">
        <f t="shared" si="2840"/>
        <v>0</v>
      </c>
      <c r="T1947" s="395">
        <f t="shared" si="2841"/>
        <v>0</v>
      </c>
      <c r="U1947" s="395">
        <f t="shared" si="2842"/>
        <v>0</v>
      </c>
      <c r="V1947" s="395">
        <f t="shared" si="2843"/>
        <v>0</v>
      </c>
      <c r="W1947" s="395">
        <f t="shared" si="2844"/>
        <v>0</v>
      </c>
      <c r="X1947" s="249"/>
      <c r="Y1947" s="249"/>
      <c r="Z1947" s="249"/>
      <c r="AA1947" s="249"/>
      <c r="AB1947" s="249"/>
    </row>
    <row r="1948" spans="1:28" hidden="1" outlineLevel="1">
      <c r="A1948" s="249"/>
      <c r="B1948" s="309" t="str">
        <f t="shared" ca="1" si="2845"/>
        <v>RL Capex 2027</v>
      </c>
      <c r="C1948" s="401"/>
      <c r="D1948" s="401"/>
      <c r="E1948" s="401"/>
      <c r="F1948" s="401"/>
      <c r="G1948" s="401"/>
      <c r="H1948" s="401"/>
      <c r="I1948" s="401"/>
      <c r="J1948" s="401"/>
      <c r="K1948" s="401"/>
      <c r="L1948" s="401"/>
      <c r="M1948" s="401"/>
      <c r="N1948" s="401"/>
      <c r="O1948" s="401"/>
      <c r="P1948" s="401"/>
      <c r="Q1948" s="396"/>
      <c r="R1948" s="400">
        <f>R1905</f>
        <v>0</v>
      </c>
      <c r="S1948" s="395">
        <f t="shared" si="2840"/>
        <v>0</v>
      </c>
      <c r="T1948" s="395">
        <f t="shared" si="2841"/>
        <v>0</v>
      </c>
      <c r="U1948" s="395">
        <f t="shared" si="2842"/>
        <v>0</v>
      </c>
      <c r="V1948" s="395">
        <f t="shared" si="2843"/>
        <v>0</v>
      </c>
      <c r="W1948" s="395">
        <f t="shared" si="2844"/>
        <v>0</v>
      </c>
      <c r="X1948" s="249"/>
      <c r="Y1948" s="249"/>
      <c r="Z1948" s="249"/>
      <c r="AA1948" s="249"/>
      <c r="AB1948" s="249"/>
    </row>
    <row r="1949" spans="1:28" hidden="1" outlineLevel="1">
      <c r="A1949" s="249"/>
      <c r="B1949" s="309" t="str">
        <f t="shared" ca="1" si="2845"/>
        <v>RL Capex 2028</v>
      </c>
      <c r="C1949" s="401"/>
      <c r="D1949" s="401"/>
      <c r="E1949" s="401"/>
      <c r="F1949" s="401"/>
      <c r="G1949" s="401"/>
      <c r="H1949" s="401"/>
      <c r="I1949" s="401"/>
      <c r="J1949" s="401"/>
      <c r="K1949" s="401"/>
      <c r="L1949" s="401"/>
      <c r="M1949" s="401"/>
      <c r="N1949" s="401"/>
      <c r="O1949" s="401"/>
      <c r="P1949" s="401"/>
      <c r="Q1949" s="401"/>
      <c r="R1949" s="396"/>
      <c r="S1949" s="400">
        <f>S1905</f>
        <v>0</v>
      </c>
      <c r="T1949" s="395">
        <f t="shared" si="2841"/>
        <v>0</v>
      </c>
      <c r="U1949" s="395">
        <f t="shared" si="2842"/>
        <v>0</v>
      </c>
      <c r="V1949" s="395">
        <f t="shared" si="2843"/>
        <v>0</v>
      </c>
      <c r="W1949" s="395">
        <f t="shared" si="2844"/>
        <v>0</v>
      </c>
      <c r="X1949" s="249"/>
      <c r="Y1949" s="249"/>
      <c r="Z1949" s="249"/>
      <c r="AA1949" s="249"/>
      <c r="AB1949" s="249"/>
    </row>
    <row r="1950" spans="1:28" hidden="1" outlineLevel="1">
      <c r="A1950" s="249"/>
      <c r="B1950" s="309" t="str">
        <f t="shared" ca="1" si="2845"/>
        <v>RL Capex 2029</v>
      </c>
      <c r="C1950" s="401"/>
      <c r="D1950" s="401"/>
      <c r="E1950" s="401"/>
      <c r="F1950" s="401"/>
      <c r="G1950" s="401"/>
      <c r="H1950" s="401"/>
      <c r="I1950" s="401"/>
      <c r="J1950" s="401"/>
      <c r="K1950" s="401"/>
      <c r="L1950" s="401"/>
      <c r="M1950" s="401"/>
      <c r="N1950" s="401"/>
      <c r="O1950" s="401"/>
      <c r="P1950" s="401"/>
      <c r="Q1950" s="401"/>
      <c r="R1950" s="401"/>
      <c r="S1950" s="396"/>
      <c r="T1950" s="400">
        <f>T1905</f>
        <v>0</v>
      </c>
      <c r="U1950" s="395">
        <f t="shared" si="2842"/>
        <v>0</v>
      </c>
      <c r="V1950" s="395">
        <f t="shared" si="2843"/>
        <v>0</v>
      </c>
      <c r="W1950" s="395">
        <f t="shared" si="2844"/>
        <v>0</v>
      </c>
      <c r="X1950" s="249"/>
      <c r="Y1950" s="249"/>
      <c r="Z1950" s="249"/>
      <c r="AA1950" s="249"/>
      <c r="AB1950" s="249"/>
    </row>
    <row r="1951" spans="1:28" hidden="1" outlineLevel="1">
      <c r="A1951" s="249"/>
      <c r="B1951" s="309" t="str">
        <f t="shared" ca="1" si="2845"/>
        <v>RL Capex 2030</v>
      </c>
      <c r="C1951" s="401"/>
      <c r="D1951" s="401"/>
      <c r="E1951" s="401"/>
      <c r="F1951" s="401"/>
      <c r="G1951" s="401"/>
      <c r="H1951" s="401"/>
      <c r="I1951" s="401"/>
      <c r="J1951" s="401"/>
      <c r="K1951" s="401"/>
      <c r="L1951" s="401"/>
      <c r="M1951" s="401"/>
      <c r="N1951" s="401"/>
      <c r="O1951" s="401"/>
      <c r="P1951" s="401"/>
      <c r="Q1951" s="401"/>
      <c r="R1951" s="401"/>
      <c r="S1951" s="401"/>
      <c r="T1951" s="396"/>
      <c r="U1951" s="400">
        <f>U1905</f>
        <v>0</v>
      </c>
      <c r="V1951" s="395">
        <f t="shared" si="2843"/>
        <v>0</v>
      </c>
      <c r="W1951" s="395">
        <f t="shared" si="2844"/>
        <v>0</v>
      </c>
      <c r="X1951" s="249"/>
      <c r="Y1951" s="249"/>
      <c r="Z1951" s="249"/>
      <c r="AA1951" s="249"/>
      <c r="AB1951" s="249"/>
    </row>
    <row r="1952" spans="1:28" hidden="1" outlineLevel="1">
      <c r="A1952" s="249"/>
      <c r="B1952" s="309" t="str">
        <f t="shared" ca="1" si="2845"/>
        <v>RL Capex 2031</v>
      </c>
      <c r="C1952" s="401"/>
      <c r="D1952" s="401"/>
      <c r="E1952" s="401"/>
      <c r="F1952" s="401"/>
      <c r="G1952" s="401"/>
      <c r="H1952" s="401"/>
      <c r="I1952" s="401"/>
      <c r="J1952" s="401"/>
      <c r="K1952" s="401"/>
      <c r="L1952" s="401"/>
      <c r="M1952" s="401"/>
      <c r="N1952" s="401"/>
      <c r="O1952" s="401"/>
      <c r="P1952" s="401"/>
      <c r="Q1952" s="401"/>
      <c r="R1952" s="401"/>
      <c r="S1952" s="401"/>
      <c r="T1952" s="401"/>
      <c r="U1952" s="396"/>
      <c r="V1952" s="400">
        <f>V1905</f>
        <v>0</v>
      </c>
      <c r="W1952" s="395">
        <f>IF(V1952="n/a","n/a",MAX(0,V1952-1))</f>
        <v>0</v>
      </c>
      <c r="X1952" s="249"/>
      <c r="Y1952" s="249"/>
      <c r="Z1952" s="249"/>
      <c r="AA1952" s="249"/>
      <c r="AB1952" s="249"/>
    </row>
    <row r="1953" spans="1:28" hidden="1" outlineLevel="1">
      <c r="A1953" s="249"/>
      <c r="B1953" s="309" t="str">
        <f t="shared" ca="1" si="2845"/>
        <v>RL Capex 2032</v>
      </c>
      <c r="C1953" s="401"/>
      <c r="D1953" s="401"/>
      <c r="E1953" s="401"/>
      <c r="F1953" s="401"/>
      <c r="G1953" s="401"/>
      <c r="H1953" s="401"/>
      <c r="I1953" s="401"/>
      <c r="J1953" s="401"/>
      <c r="K1953" s="401"/>
      <c r="L1953" s="401"/>
      <c r="M1953" s="401"/>
      <c r="N1953" s="401"/>
      <c r="O1953" s="401"/>
      <c r="P1953" s="401"/>
      <c r="Q1953" s="401"/>
      <c r="R1953" s="401"/>
      <c r="S1953" s="401"/>
      <c r="T1953" s="401"/>
      <c r="U1953" s="401"/>
      <c r="V1953" s="396"/>
      <c r="W1953" s="395">
        <f>W1905</f>
        <v>0</v>
      </c>
      <c r="X1953" s="249"/>
      <c r="Y1953" s="249"/>
      <c r="Z1953" s="249"/>
      <c r="AA1953" s="249"/>
      <c r="AB1953" s="249"/>
    </row>
    <row r="1954" spans="1:28" hidden="1" outlineLevel="1">
      <c r="A1954" s="249"/>
      <c r="B1954" s="332"/>
      <c r="C1954" s="395"/>
      <c r="D1954" s="395"/>
      <c r="E1954" s="395"/>
      <c r="F1954" s="395"/>
      <c r="G1954" s="395"/>
      <c r="H1954" s="395"/>
      <c r="I1954" s="395"/>
      <c r="J1954" s="395"/>
      <c r="K1954" s="395"/>
      <c r="L1954" s="395"/>
      <c r="M1954" s="395"/>
      <c r="N1954" s="395"/>
      <c r="O1954" s="395"/>
      <c r="P1954" s="395"/>
      <c r="Q1954" s="395"/>
      <c r="R1954" s="395"/>
      <c r="S1954" s="395"/>
      <c r="T1954" s="395"/>
      <c r="U1954" s="395"/>
      <c r="V1954" s="395"/>
      <c r="W1954" s="395"/>
      <c r="X1954" s="249"/>
      <c r="Y1954" s="249"/>
      <c r="Z1954" s="249"/>
      <c r="AA1954" s="249"/>
      <c r="AB1954" s="249"/>
    </row>
    <row r="1955" spans="1:28" collapsed="1">
      <c r="A1955" s="322"/>
      <c r="B1955" s="336" t="s">
        <v>192</v>
      </c>
      <c r="C1955" s="460">
        <f ca="1">(IF(OR($C1905&lt;&gt;"n/a",C1905&lt;&gt;"n/a"),IF(SUM(C1908:C1930)=0,0,IF((SUMPRODUCT(C1908:C1930,C1932:C1954)/SUM(C1908:C1930))&lt;0,1,(SUMPRODUCT(C1908:C1930,C1932:C1954)/SUM(C1908:C1930)))),"n/a"))</f>
        <v>0</v>
      </c>
      <c r="D1955" s="460">
        <f ca="1">(IF(OR($C1905&lt;&gt;"n/a",D1905&lt;&gt;"n/a"),IF(SUM(D1908:D1930)=0,0,IF((SUMPRODUCT(D1908:D1930,D1932:D1954)/SUM(D1908:D1930))&lt;0,1,(SUMPRODUCT(D1908:D1930,D1932:D1954)/SUM(D1908:D1930)))),"n/a"))</f>
        <v>0</v>
      </c>
      <c r="E1955" s="460">
        <f t="shared" ref="E1955:W1955" ca="1" si="2846">(IF(OR($C1905&lt;&gt;"n/a",E1905&lt;&gt;"n/a"),IF(SUM(E1908:E1930)=0,0,IF((SUMPRODUCT(E1908:E1930,E1932:E1954)/SUM(E1908:E1930))&lt;0,1,(SUMPRODUCT(E1908:E1930,E1932:E1954)/SUM(E1908:E1930)))),"n/a"))</f>
        <v>0</v>
      </c>
      <c r="F1955" s="460">
        <f t="shared" ca="1" si="2846"/>
        <v>0</v>
      </c>
      <c r="G1955" s="460">
        <f t="shared" ca="1" si="2846"/>
        <v>0</v>
      </c>
      <c r="H1955" s="460">
        <f t="shared" ca="1" si="2846"/>
        <v>0</v>
      </c>
      <c r="I1955" s="460">
        <f t="shared" ca="1" si="2846"/>
        <v>0</v>
      </c>
      <c r="J1955" s="460">
        <f t="shared" ca="1" si="2846"/>
        <v>0</v>
      </c>
      <c r="K1955" s="460">
        <f t="shared" ca="1" si="2846"/>
        <v>0</v>
      </c>
      <c r="L1955" s="460">
        <f t="shared" ca="1" si="2846"/>
        <v>0</v>
      </c>
      <c r="M1955" s="460">
        <f t="shared" ca="1" si="2846"/>
        <v>0</v>
      </c>
      <c r="N1955" s="460">
        <f t="shared" ca="1" si="2846"/>
        <v>0</v>
      </c>
      <c r="O1955" s="460">
        <f t="shared" ca="1" si="2846"/>
        <v>0</v>
      </c>
      <c r="P1955" s="460">
        <f t="shared" ca="1" si="2846"/>
        <v>0</v>
      </c>
      <c r="Q1955" s="460">
        <f t="shared" ca="1" si="2846"/>
        <v>0</v>
      </c>
      <c r="R1955" s="460">
        <f t="shared" ca="1" si="2846"/>
        <v>0</v>
      </c>
      <c r="S1955" s="460">
        <f t="shared" ca="1" si="2846"/>
        <v>0</v>
      </c>
      <c r="T1955" s="460">
        <f t="shared" ca="1" si="2846"/>
        <v>0</v>
      </c>
      <c r="U1955" s="460">
        <f t="shared" ca="1" si="2846"/>
        <v>0</v>
      </c>
      <c r="V1955" s="460">
        <f t="shared" ca="1" si="2846"/>
        <v>0</v>
      </c>
      <c r="W1955" s="460">
        <f t="shared" ca="1" si="2846"/>
        <v>0</v>
      </c>
      <c r="X1955" s="249"/>
      <c r="Y1955" s="249"/>
      <c r="Z1955" s="249"/>
      <c r="AA1955" s="249"/>
      <c r="AB1955" s="249"/>
    </row>
    <row r="1956" spans="1:28">
      <c r="A1956" s="249"/>
      <c r="B1956" s="249"/>
      <c r="C1956" s="395"/>
      <c r="D1956" s="395"/>
      <c r="E1956" s="395"/>
      <c r="F1956" s="395"/>
      <c r="G1956" s="395"/>
      <c r="H1956" s="395"/>
      <c r="I1956" s="395"/>
      <c r="J1956" s="395"/>
      <c r="K1956" s="395"/>
      <c r="L1956" s="395"/>
      <c r="M1956" s="395"/>
      <c r="N1956" s="395"/>
      <c r="O1956" s="395"/>
      <c r="P1956" s="395"/>
      <c r="Q1956" s="395"/>
      <c r="R1956" s="395"/>
      <c r="S1956" s="395"/>
      <c r="T1956" s="395"/>
      <c r="U1956" s="395"/>
      <c r="V1956" s="395"/>
      <c r="W1956" s="395"/>
      <c r="X1956" s="249"/>
      <c r="Y1956" s="249"/>
      <c r="Z1956" s="249"/>
      <c r="AA1956" s="249"/>
      <c r="AB1956" s="249"/>
    </row>
    <row r="1957" spans="1:28">
      <c r="A1957" s="72" t="s">
        <v>140</v>
      </c>
      <c r="B1957" s="142">
        <f>VLOOKUP($A1957,'RFM input'!$E$7:$F$56,2,FALSE)</f>
        <v>0</v>
      </c>
      <c r="C1957" s="402"/>
      <c r="D1957" s="402"/>
      <c r="E1957" s="403"/>
      <c r="F1957" s="403"/>
      <c r="G1957" s="403"/>
      <c r="H1957" s="403"/>
      <c r="I1957" s="403"/>
      <c r="J1957" s="403"/>
      <c r="K1957" s="403"/>
      <c r="L1957" s="403"/>
      <c r="M1957" s="403"/>
      <c r="N1957" s="403"/>
      <c r="O1957" s="403"/>
      <c r="P1957" s="403"/>
      <c r="Q1957" s="403"/>
      <c r="R1957" s="403"/>
      <c r="S1957" s="403"/>
      <c r="T1957" s="403"/>
      <c r="U1957" s="403"/>
      <c r="V1957" s="403"/>
      <c r="W1957" s="403"/>
      <c r="X1957" s="249"/>
      <c r="Y1957" s="249"/>
      <c r="Z1957" s="249"/>
      <c r="AA1957" s="249"/>
      <c r="AB1957" s="249"/>
    </row>
    <row r="1958" spans="1:28">
      <c r="A1958" s="378">
        <f>VALUE(REPLACE(A1957,1,12,""))</f>
        <v>37</v>
      </c>
      <c r="B1958" s="317" t="s">
        <v>195</v>
      </c>
      <c r="C1958" s="389">
        <f ca="1">OFFSET('RAB roll forward'!$H$1189,'RAB remaining lives'!A1958,0)</f>
        <v>0</v>
      </c>
      <c r="D1958" s="390">
        <f ca="1">OFFSET('RFM input'!H$222,$A1958,0)-OFFSET('RFM input'!H$276,$A1958,0)</f>
        <v>0</v>
      </c>
      <c r="E1958" s="390">
        <f ca="1">OFFSET('RFM input'!I$222,$A1958,0)-OFFSET('RFM input'!I$276,$A1958,0)</f>
        <v>0</v>
      </c>
      <c r="F1958" s="390">
        <f ca="1">OFFSET('RFM input'!J$222,$A1958,0)-OFFSET('RFM input'!J$276,$A1958,0)</f>
        <v>0</v>
      </c>
      <c r="G1958" s="390">
        <f ca="1">OFFSET('RFM input'!K$222,$A1958,0)-OFFSET('RFM input'!K$276,$A1958,0)</f>
        <v>0</v>
      </c>
      <c r="H1958" s="390">
        <f ca="1">OFFSET('RFM input'!L$222,$A1958,0)-OFFSET('RFM input'!L$276,$A1958,0)</f>
        <v>0</v>
      </c>
      <c r="I1958" s="390">
        <f ca="1">OFFSET('RFM input'!M$222,$A1958,0)-OFFSET('RFM input'!M$276,$A1958,0)</f>
        <v>0</v>
      </c>
      <c r="J1958" s="390">
        <f ca="1">OFFSET('RFM input'!N$222,$A1958,0)-OFFSET('RFM input'!N$276,$A1958,0)</f>
        <v>0</v>
      </c>
      <c r="K1958" s="390">
        <f ca="1">OFFSET('RFM input'!O$222,$A1958,0)-OFFSET('RFM input'!O$276,$A1958,0)</f>
        <v>0</v>
      </c>
      <c r="L1958" s="390">
        <f ca="1">OFFSET('RFM input'!P$222,$A1958,0)-OFFSET('RFM input'!P$276,$A1958,0)</f>
        <v>0</v>
      </c>
      <c r="M1958" s="390">
        <f ca="1">OFFSET('RFM input'!Q$222,$A1958,0)-OFFSET('RFM input'!Q$276,$A1958,0)</f>
        <v>0</v>
      </c>
      <c r="N1958" s="390"/>
      <c r="O1958" s="390"/>
      <c r="P1958" s="390"/>
      <c r="Q1958" s="390"/>
      <c r="R1958" s="390"/>
      <c r="S1958" s="390"/>
      <c r="T1958" s="390"/>
      <c r="U1958" s="390"/>
      <c r="V1958" s="390"/>
      <c r="W1958" s="390"/>
      <c r="X1958" s="249"/>
      <c r="Y1958" s="249"/>
      <c r="Z1958" s="249"/>
      <c r="AA1958" s="249"/>
      <c r="AB1958" s="249"/>
    </row>
    <row r="1959" spans="1:28">
      <c r="A1959" s="249"/>
      <c r="B1959" s="249" t="s">
        <v>325</v>
      </c>
      <c r="C1959" s="391">
        <f ca="1">OFFSET('RFM input'!$K$6,'RAB remaining lives'!$A1958,0)</f>
        <v>0</v>
      </c>
      <c r="D1959" s="390">
        <f ca="1">OFFSET('RFM input'!$L$6,'RAB remaining lives'!$A1958,0)</f>
        <v>0</v>
      </c>
      <c r="E1959" s="390">
        <f ca="1">OFFSET('RFM input'!$L$6,'RAB remaining lives'!$A1958,0)</f>
        <v>0</v>
      </c>
      <c r="F1959" s="390">
        <f ca="1">OFFSET('RFM input'!$L$6,'RAB remaining lives'!$A1958,0)</f>
        <v>0</v>
      </c>
      <c r="G1959" s="390">
        <f ca="1">OFFSET('RFM input'!$L$6,'RAB remaining lives'!$A1958,0)</f>
        <v>0</v>
      </c>
      <c r="H1959" s="390">
        <f ca="1">OFFSET('RFM input'!$L$6,'RAB remaining lives'!$A1958,0)</f>
        <v>0</v>
      </c>
      <c r="I1959" s="390">
        <f ca="1">OFFSET('RFM input'!$L$6,'RAB remaining lives'!$A1958,0)</f>
        <v>0</v>
      </c>
      <c r="J1959" s="390">
        <f ca="1">OFFSET('RFM input'!$L$6,'RAB remaining lives'!$A1958,0)</f>
        <v>0</v>
      </c>
      <c r="K1959" s="390">
        <f ca="1">OFFSET('RFM input'!$L$6,'RAB remaining lives'!$A1958,0)</f>
        <v>0</v>
      </c>
      <c r="L1959" s="390">
        <f ca="1">OFFSET('RFM input'!$L$6,'RAB remaining lives'!$A1958,0)</f>
        <v>0</v>
      </c>
      <c r="M1959" s="390">
        <f ca="1">OFFSET('RFM input'!$L$6,'RAB remaining lives'!$A1958,0)</f>
        <v>0</v>
      </c>
      <c r="N1959" s="390"/>
      <c r="O1959" s="390"/>
      <c r="P1959" s="390"/>
      <c r="Q1959" s="390"/>
      <c r="R1959" s="390"/>
      <c r="S1959" s="390"/>
      <c r="T1959" s="390"/>
      <c r="U1959" s="390"/>
      <c r="V1959" s="390"/>
      <c r="W1959" s="390"/>
      <c r="X1959" s="249"/>
      <c r="Y1959" s="249"/>
      <c r="Z1959" s="249"/>
      <c r="AA1959" s="249"/>
      <c r="AB1959" s="249"/>
    </row>
    <row r="1960" spans="1:28">
      <c r="A1960" s="249"/>
      <c r="B1960" s="286" t="s">
        <v>299</v>
      </c>
      <c r="C1960" s="392"/>
      <c r="D1960" s="393">
        <f ca="1">IF(D$6=(OFFSET('RFM input'!$G$60,0,'RFM input'!$AA$7)),OFFSET('RFM input'!$H$454,$A1958,0),0)</f>
        <v>0</v>
      </c>
      <c r="E1960" s="390">
        <f ca="1">IF(E$6=(OFFSET('RFM input'!$G$60,0,'RFM input'!$AA$7)),OFFSET('RFM input'!$H$454,$A1958,0),0)</f>
        <v>0</v>
      </c>
      <c r="F1960" s="390">
        <f ca="1">IF(F$6=(OFFSET('RFM input'!$G$60,0,'RFM input'!$AA$7)),OFFSET('RFM input'!$H$454,$A1958,0),0)</f>
        <v>0</v>
      </c>
      <c r="G1960" s="390">
        <f ca="1">IF(G$6=(OFFSET('RFM input'!$G$60,0,'RFM input'!$AA$7)),OFFSET('RFM input'!$H$454,$A1958,0),0)</f>
        <v>0</v>
      </c>
      <c r="H1960" s="390">
        <f ca="1">IF(H$6=(OFFSET('RFM input'!$G$60,0,'RFM input'!$AA$7)),OFFSET('RFM input'!$H$454,$A1958,0),0)</f>
        <v>0</v>
      </c>
      <c r="I1960" s="390">
        <f ca="1">IF(I$6=(OFFSET('RFM input'!$G$60,0,'RFM input'!$AA$7)),OFFSET('RFM input'!$H$454,$A1958,0),0)</f>
        <v>0</v>
      </c>
      <c r="J1960" s="390">
        <f ca="1">IF(J$6=(OFFSET('RFM input'!$G$60,0,'RFM input'!$AA$7)),OFFSET('RFM input'!$H$454,$A1958,0),0)</f>
        <v>0</v>
      </c>
      <c r="K1960" s="390">
        <f ca="1">IF(K$6=(OFFSET('RFM input'!$G$60,0,'RFM input'!$AA$7)),OFFSET('RFM input'!$H$454,$A1958,0),0)</f>
        <v>0</v>
      </c>
      <c r="L1960" s="390">
        <f ca="1">IF(L$6=(OFFSET('RFM input'!$G$60,0,'RFM input'!$AA$7)),OFFSET('RFM input'!$H$454,$A1958,0),0)</f>
        <v>0</v>
      </c>
      <c r="M1960" s="390">
        <f ca="1">IF(M$6=(OFFSET('RFM input'!$G$60,0,'RFM input'!$AA$7)),OFFSET('RFM input'!$H$454,$A1958,0),0)</f>
        <v>0</v>
      </c>
      <c r="N1960" s="390"/>
      <c r="O1960" s="390"/>
      <c r="P1960" s="390"/>
      <c r="Q1960" s="390"/>
      <c r="R1960" s="390"/>
      <c r="S1960" s="390"/>
      <c r="T1960" s="390"/>
      <c r="U1960" s="390"/>
      <c r="V1960" s="390"/>
      <c r="W1960" s="390"/>
      <c r="X1960" s="249"/>
      <c r="Y1960" s="249"/>
      <c r="Z1960" s="249"/>
      <c r="AA1960" s="249"/>
      <c r="AB1960" s="249"/>
    </row>
    <row r="1961" spans="1:28">
      <c r="A1961" s="249"/>
      <c r="B1961" s="325" t="s">
        <v>306</v>
      </c>
      <c r="C1961" s="392"/>
      <c r="D1961" s="391">
        <f ca="1">IF(D$6=(OFFSET('RFM input'!$G$60,0,'RFM input'!$AA$7)),OFFSET('RFM input'!$J$454,$A1958,0),0)</f>
        <v>0</v>
      </c>
      <c r="E1961" s="394">
        <f ca="1">IF(E$6=(OFFSET('RFM input'!$G$60,0,'RFM input'!$AA$7)),OFFSET('RFM input'!$J$454,$A1958,0),0)</f>
        <v>0</v>
      </c>
      <c r="F1961" s="394">
        <f ca="1">IF(F$6=(OFFSET('RFM input'!$G$60,0,'RFM input'!$AA$7)),OFFSET('RFM input'!$J$454,$A1958,0),0)</f>
        <v>0</v>
      </c>
      <c r="G1961" s="394">
        <f ca="1">IF(G$6=(OFFSET('RFM input'!$G$60,0,'RFM input'!$AA$7)),OFFSET('RFM input'!$J$454,$A1958,0),0)</f>
        <v>0</v>
      </c>
      <c r="H1961" s="394">
        <f ca="1">IF(H$6=(OFFSET('RFM input'!$G$60,0,'RFM input'!$AA$7)),OFFSET('RFM input'!$J$454,$A1958,0),0)</f>
        <v>0</v>
      </c>
      <c r="I1961" s="394">
        <f ca="1">IF(I$6=(OFFSET('RFM input'!$G$60,0,'RFM input'!$AA$7)),OFFSET('RFM input'!$J$454,$A1958,0),0)</f>
        <v>0</v>
      </c>
      <c r="J1961" s="394">
        <f ca="1">IF(J$6=(OFFSET('RFM input'!$G$60,0,'RFM input'!$AA$7)),OFFSET('RFM input'!$J$454,$A1958,0),0)</f>
        <v>0</v>
      </c>
      <c r="K1961" s="394">
        <f ca="1">IF(K$6=(OFFSET('RFM input'!$G$60,0,'RFM input'!$AA$7)),OFFSET('RFM input'!$J$454,$A1958,0),0)</f>
        <v>0</v>
      </c>
      <c r="L1961" s="394">
        <f ca="1">IF(L$6=(OFFSET('RFM input'!$G$60,0,'RFM input'!$AA$7)),OFFSET('RFM input'!$J$454,$A1958,0),0)</f>
        <v>0</v>
      </c>
      <c r="M1961" s="394">
        <f ca="1">IF(M$6=(OFFSET('RFM input'!$G$60,0,'RFM input'!$AA$7)),OFFSET('RFM input'!$J$454,$A1958,0),0)</f>
        <v>0</v>
      </c>
      <c r="N1961" s="394"/>
      <c r="O1961" s="394"/>
      <c r="P1961" s="394"/>
      <c r="Q1961" s="394"/>
      <c r="R1961" s="394"/>
      <c r="S1961" s="394"/>
      <c r="T1961" s="394"/>
      <c r="U1961" s="394"/>
      <c r="V1961" s="394"/>
      <c r="W1961" s="394"/>
      <c r="X1961" s="249"/>
      <c r="Y1961" s="249"/>
      <c r="Z1961" s="249"/>
      <c r="AA1961" s="249"/>
      <c r="AB1961" s="249"/>
    </row>
    <row r="1962" spans="1:28" hidden="1" outlineLevel="1">
      <c r="A1962" s="459">
        <v>-1</v>
      </c>
      <c r="B1962" s="309" t="s">
        <v>297</v>
      </c>
      <c r="C1962" s="395"/>
      <c r="D1962" s="395">
        <f t="shared" ref="D1962" ca="1" si="2847">IF(D1986="n/a",0,IF(AND(D1960=0,C1962=0),0,
IF(AND(D1960&lt;&gt;0,C1962=0),(D1960/D$10),
IF(AND(D1961&lt;&gt;0,C1962&lt;&gt;0),(C1962-(C1962/C1986))+(D1960/D$10),
IF(C1986&lt;1,0,(C1962-(C1962/C1986)))))))</f>
        <v>0</v>
      </c>
      <c r="E1962" s="395">
        <f t="shared" ref="E1962" ca="1" si="2848">IF(E1986="n/a",0,IF(AND(E1960=0,D1962=0),0,
IF(AND(E1960&lt;&gt;0,D1962=0),(E1960/E$10),
IF(AND(E1961&lt;&gt;0,D1962&lt;&gt;0),(D1962-(D1962/D1986))+(E1960/E$10),
IF(D1986&lt;1,0,(D1962-(D1962/D1986)))))))</f>
        <v>0</v>
      </c>
      <c r="F1962" s="395">
        <f t="shared" ref="F1962" ca="1" si="2849">IF(F1986="n/a",0,IF(AND(F1960=0,E1962=0),0,
IF(AND(F1960&lt;&gt;0,E1962=0),(F1960/F$10),
IF(AND(F1961&lt;&gt;0,E1962&lt;&gt;0),(E1962-(E1962/E1986))+(F1960/F$10),
IF(E1986&lt;1,0,(E1962-(E1962/E1986)))))))</f>
        <v>0</v>
      </c>
      <c r="G1962" s="395">
        <f t="shared" ref="G1962" ca="1" si="2850">IF(G1986="n/a",0,IF(AND(G1960=0,F1962=0),0,
IF(AND(G1960&lt;&gt;0,F1962=0),(G1960/G$10),
IF(AND(G1961&lt;&gt;0,F1962&lt;&gt;0),(F1962-(F1962/F1986))+(G1960/G$10),
IF(F1986&lt;1,0,(F1962-(F1962/F1986)))))))</f>
        <v>0</v>
      </c>
      <c r="H1962" s="395">
        <f ca="1">IF(H1986="n/a",0,IF(AND(H1960=0,G1962=0),0,
IF(AND(H1960&lt;&gt;0,G1962=0),(H1960/H$10),
IF(AND(H1961&lt;&gt;0,G1962&lt;&gt;0),(G1962-(G1962/G1986))+(H1960/H$10),
IF(G1986&lt;1,0,(G1962-(G1962/G1986)))))))</f>
        <v>0</v>
      </c>
      <c r="I1962" s="395">
        <f t="shared" ref="I1962" ca="1" si="2851">IF(I1986="n/a",0,IF(AND(I1960=0,H1962=0),0,
IF(AND(I1960&lt;&gt;0,H1962=0),(I1960/I$10),
IF(AND(I1961&lt;&gt;0,H1962&lt;&gt;0),(H1962-(H1962/H1986))+(I1960/I$10),
IF(H1986&lt;1,0,(H1962-(H1962/H1986)))))))</f>
        <v>0</v>
      </c>
      <c r="J1962" s="395">
        <f t="shared" ref="J1962" ca="1" si="2852">IF(J1986="n/a",0,IF(AND(J1960=0,I1962=0),0,
IF(AND(J1960&lt;&gt;0,I1962=0),(J1960/J$10),
IF(AND(J1961&lt;&gt;0,I1962&lt;&gt;0),(I1962-(I1962/I1986))+(J1960/J$10),
IF(I1986&lt;1,0,(I1962-(I1962/I1986)))))))</f>
        <v>0</v>
      </c>
      <c r="K1962" s="395">
        <f t="shared" ref="K1962" ca="1" si="2853">IF(K1986="n/a",0,IF(AND(K1960=0,J1962=0),0,
IF(AND(K1960&lt;&gt;0,J1962=0),(K1960/K$10),
IF(AND(K1961&lt;&gt;0,J1962&lt;&gt;0),(J1962-(J1962/J1986))+(K1960/K$10),
IF(J1986&lt;1,0,(J1962-(J1962/J1986)))))))</f>
        <v>0</v>
      </c>
      <c r="L1962" s="395">
        <f t="shared" ref="L1962" ca="1" si="2854">IF(L1986="n/a",0,IF(AND(L1960=0,K1962=0),0,
IF(AND(L1960&lt;&gt;0,K1962=0),(L1960/L$10),
IF(AND(L1961&lt;&gt;0,K1962&lt;&gt;0),(K1962-(K1962/K1986))+(L1960/L$10),
IF(K1986&lt;1,0,(K1962-(K1962/K1986)))))))</f>
        <v>0</v>
      </c>
      <c r="M1962" s="395">
        <f t="shared" ref="M1962" ca="1" si="2855">IF(M1986="n/a",0,IF(AND(M1960=0,L1962=0),0,
IF(AND(M1960&lt;&gt;0,L1962=0),(M1960/M$10),
IF(AND(M1961&lt;&gt;0,L1962&lt;&gt;0),(L1962-(L1962/L1986))+(M1960/M$10),
IF(L1986&lt;1,0,(L1962-(L1962/L1986)))))))</f>
        <v>0</v>
      </c>
      <c r="N1962" s="395">
        <f t="shared" ref="N1962" ca="1" si="2856">IF(N1986="n/a",0,IF(AND(N1960=0,M1962=0),0,
IF(AND(N1960&lt;&gt;0,M1962=0),(N1960/N$10),
IF(AND(N1961&lt;&gt;0,M1962&lt;&gt;0),(M1962-(M1962/M1986))+(N1960/N$10),
IF(M1986&lt;1,0,(M1962-(M1962/M1986)))))))</f>
        <v>0</v>
      </c>
      <c r="O1962" s="395">
        <f t="shared" ref="O1962" ca="1" si="2857">IF(O1986="n/a",0,IF(AND(O1960=0,N1962=0),0,
IF(AND(O1960&lt;&gt;0,N1962=0),(O1960/O$10),
IF(AND(O1961&lt;&gt;0,N1962&lt;&gt;0),(N1962-(N1962/N1986))+(O1960/O$10),
IF(N1986&lt;1,0,(N1962-(N1962/N1986)))))))</f>
        <v>0</v>
      </c>
      <c r="P1962" s="395">
        <f t="shared" ref="P1962" ca="1" si="2858">IF(P1986="n/a",0,IF(AND(P1960=0,O1962=0),0,
IF(AND(P1960&lt;&gt;0,O1962=0),(P1960/P$10),
IF(AND(P1961&lt;&gt;0,O1962&lt;&gt;0),(O1962-(O1962/O1986))+(P1960/P$10),
IF(O1986&lt;1,0,(O1962-(O1962/O1986)))))))</f>
        <v>0</v>
      </c>
      <c r="Q1962" s="395">
        <f t="shared" ref="Q1962" ca="1" si="2859">IF(Q1986="n/a",0,IF(AND(Q1960=0,P1962=0),0,
IF(AND(Q1960&lt;&gt;0,P1962=0),(Q1960/Q$10),
IF(AND(Q1961&lt;&gt;0,P1962&lt;&gt;0),(P1962-(P1962/P1986))+(Q1960/Q$10),
IF(P1986&lt;1,0,(P1962-(P1962/P1986)))))))</f>
        <v>0</v>
      </c>
      <c r="R1962" s="395">
        <f t="shared" ref="R1962" ca="1" si="2860">IF(R1986="n/a",0,IF(AND(R1960=0,Q1962=0),0,
IF(AND(R1960&lt;&gt;0,Q1962=0),(R1960/R$10),
IF(AND(R1961&lt;&gt;0,Q1962&lt;&gt;0),(Q1962-(Q1962/Q1986))+(R1960/R$10),
IF(Q1986&lt;1,0,(Q1962-(Q1962/Q1986)))))))</f>
        <v>0</v>
      </c>
      <c r="S1962" s="395">
        <f t="shared" ref="S1962" ca="1" si="2861">IF(S1986="n/a",0,IF(AND(S1960=0,R1962=0),0,
IF(AND(S1960&lt;&gt;0,R1962=0),(S1960/S$10),
IF(AND(S1961&lt;&gt;0,R1962&lt;&gt;0),(R1962-(R1962/R1986))+(S1960/S$10),
IF(R1986&lt;1,0,(R1962-(R1962/R1986)))))))</f>
        <v>0</v>
      </c>
      <c r="T1962" s="395">
        <f t="shared" ref="T1962" ca="1" si="2862">IF(T1986="n/a",0,IF(AND(T1960=0,S1962=0),0,
IF(AND(T1960&lt;&gt;0,S1962=0),(T1960/T$10),
IF(AND(T1961&lt;&gt;0,S1962&lt;&gt;0),(S1962-(S1962/S1986))+(T1960/T$10),
IF(S1986&lt;1,0,(S1962-(S1962/S1986)))))))</f>
        <v>0</v>
      </c>
      <c r="U1962" s="395">
        <f t="shared" ref="U1962" ca="1" si="2863">IF(U1986="n/a",0,IF(AND(U1960=0,T1962=0),0,
IF(AND(U1960&lt;&gt;0,T1962=0),(U1960/U$10),
IF(AND(U1961&lt;&gt;0,T1962&lt;&gt;0),(T1962-(T1962/T1986))+(U1960/U$10),
IF(T1986&lt;1,0,(T1962-(T1962/T1986)))))))</f>
        <v>0</v>
      </c>
      <c r="V1962" s="395">
        <f t="shared" ref="V1962" ca="1" si="2864">IF(V1986="n/a",0,IF(AND(V1960=0,U1962=0),0,
IF(AND(V1960&lt;&gt;0,U1962=0),(V1960/V$10),
IF(AND(V1961&lt;&gt;0,U1962&lt;&gt;0),(U1962-(U1962/U1986))+(V1960/V$10),
IF(U1986&lt;1,0,(U1962-(U1962/U1986)))))))</f>
        <v>0</v>
      </c>
      <c r="W1962" s="395">
        <f t="shared" ref="W1962" ca="1" si="2865">IF(W1986="n/a",0,IF(AND(W1960=0,V1962=0),0,
IF(AND(W1960&lt;&gt;0,V1962=0),(W1960/W$10),
IF(AND(W1961&lt;&gt;0,V1962&lt;&gt;0),(V1962-(V1962/V1986))+(W1960/W$10),
IF(V1986&lt;1,0,(V1962-(V1962/V1986)))))))</f>
        <v>0</v>
      </c>
      <c r="X1962" s="249"/>
      <c r="Y1962" s="249"/>
      <c r="Z1962" s="249"/>
      <c r="AA1962" s="249"/>
      <c r="AB1962" s="249"/>
    </row>
    <row r="1963" spans="1:28" hidden="1" outlineLevel="1">
      <c r="A1963" s="331">
        <v>0</v>
      </c>
      <c r="B1963" s="309" t="s">
        <v>194</v>
      </c>
      <c r="C1963" s="395">
        <f ca="1">C1958/C$10</f>
        <v>0</v>
      </c>
      <c r="D1963" s="395">
        <f ca="1">IF(C1987="n/a",C1963,IFERROR(IF((OFFSET($C1963,0,$A1963))&lt;0,
MIN(0,C1963-(OFFSET($C1963,0,$A1963)/(OFFSET($C1958,-$A1962,$A1963)))),
MAX(0,C1963-(OFFSET($C1963,0,$A1963)/(OFFSET($C1958,-$A1962,$A1963))))),0))</f>
        <v>0</v>
      </c>
      <c r="E1963" s="395">
        <f t="shared" ref="E1963" ca="1" si="2866">IF(D1987="n/a",D1963,IFERROR(IF((OFFSET($C1963,0,$A1963))&lt;0,
MIN(0,D1963-(OFFSET($C1963,0,$A1963)/(OFFSET($C1958,-$A1962,$A1963)))),
MAX(0,D1963-(OFFSET($C1963,0,$A1963)/(OFFSET($C1958,-$A1962,$A1963))))),0))</f>
        <v>0</v>
      </c>
      <c r="F1963" s="395">
        <f t="shared" ref="F1963:F1964" ca="1" si="2867">IF(E1987="n/a",E1963,IFERROR(IF((OFFSET($C1963,0,$A1963))&lt;0,
MIN(0,E1963-(OFFSET($C1963,0,$A1963)/(OFFSET($C1958,-$A1962,$A1963)))),
MAX(0,E1963-(OFFSET($C1963,0,$A1963)/(OFFSET($C1958,-$A1962,$A1963))))),0))</f>
        <v>0</v>
      </c>
      <c r="G1963" s="395">
        <f t="shared" ref="G1963:G1965" ca="1" si="2868">IF(F1987="n/a",F1963,IFERROR(IF((OFFSET($C1963,0,$A1963))&lt;0,
MIN(0,F1963-(OFFSET($C1963,0,$A1963)/(OFFSET($C1958,-$A1962,$A1963)))),
MAX(0,F1963-(OFFSET($C1963,0,$A1963)/(OFFSET($C1958,-$A1962,$A1963))))),0))</f>
        <v>0</v>
      </c>
      <c r="H1963" s="395">
        <f t="shared" ref="H1963:H1966" ca="1" si="2869">IF(G1987="n/a",G1963,IFERROR(IF((OFFSET($C1963,0,$A1963))&lt;0,
MIN(0,G1963-(OFFSET($C1963,0,$A1963)/(OFFSET($C1958,-$A1962,$A1963)))),
MAX(0,G1963-(OFFSET($C1963,0,$A1963)/(OFFSET($C1958,-$A1962,$A1963))))),0))</f>
        <v>0</v>
      </c>
      <c r="I1963" s="395">
        <f t="shared" ref="I1963:I1967" ca="1" si="2870">IF(H1987="n/a",H1963,IFERROR(IF((OFFSET($C1963,0,$A1963))&lt;0,
MIN(0,H1963-(OFFSET($C1963,0,$A1963)/(OFFSET($C1958,-$A1962,$A1963)))),
MAX(0,H1963-(OFFSET($C1963,0,$A1963)/(OFFSET($C1958,-$A1962,$A1963))))),0))</f>
        <v>0</v>
      </c>
      <c r="J1963" s="395">
        <f t="shared" ref="J1963:J1968" ca="1" si="2871">IF(I1987="n/a",I1963,IFERROR(IF((OFFSET($C1963,0,$A1963))&lt;0,
MIN(0,I1963-(OFFSET($C1963,0,$A1963)/(OFFSET($C1958,-$A1962,$A1963)))),
MAX(0,I1963-(OFFSET($C1963,0,$A1963)/(OFFSET($C1958,-$A1962,$A1963))))),0))</f>
        <v>0</v>
      </c>
      <c r="K1963" s="395">
        <f t="shared" ref="K1963:K1969" ca="1" si="2872">IF(J1987="n/a",J1963,IFERROR(IF((OFFSET($C1963,0,$A1963))&lt;0,
MIN(0,J1963-(OFFSET($C1963,0,$A1963)/(OFFSET($C1958,-$A1962,$A1963)))),
MAX(0,J1963-(OFFSET($C1963,0,$A1963)/(OFFSET($C1958,-$A1962,$A1963))))),0))</f>
        <v>0</v>
      </c>
      <c r="L1963" s="395">
        <f t="shared" ref="L1963:L1970" ca="1" si="2873">IF(K1987="n/a",K1963,IFERROR(IF((OFFSET($C1963,0,$A1963))&lt;0,
MIN(0,K1963-(OFFSET($C1963,0,$A1963)/(OFFSET($C1958,-$A1962,$A1963)))),
MAX(0,K1963-(OFFSET($C1963,0,$A1963)/(OFFSET($C1958,-$A1962,$A1963))))),0))</f>
        <v>0</v>
      </c>
      <c r="M1963" s="395">
        <f t="shared" ref="M1963:M1971" ca="1" si="2874">IF(L1987="n/a",L1963,IFERROR(IF((OFFSET($C1963,0,$A1963))&lt;0,
MIN(0,L1963-(OFFSET($C1963,0,$A1963)/(OFFSET($C1958,-$A1962,$A1963)))),
MAX(0,L1963-(OFFSET($C1963,0,$A1963)/(OFFSET($C1958,-$A1962,$A1963))))),0))</f>
        <v>0</v>
      </c>
      <c r="N1963" s="395">
        <f t="shared" ref="N1963:N1972" ca="1" si="2875">IF(M1987="n/a",M1963,IFERROR(IF((OFFSET($C1963,0,$A1963))&lt;0,
MIN(0,M1963-(OFFSET($C1963,0,$A1963)/(OFFSET($C1958,-$A1962,$A1963)))),
MAX(0,M1963-(OFFSET($C1963,0,$A1963)/(OFFSET($C1958,-$A1962,$A1963))))),0))</f>
        <v>0</v>
      </c>
      <c r="O1963" s="395">
        <f t="shared" ref="O1963:O1973" ca="1" si="2876">IF(N1987="n/a",N1963,IFERROR(IF((OFFSET($C1963,0,$A1963))&lt;0,
MIN(0,N1963-(OFFSET($C1963,0,$A1963)/(OFFSET($C1958,-$A1962,$A1963)))),
MAX(0,N1963-(OFFSET($C1963,0,$A1963)/(OFFSET($C1958,-$A1962,$A1963))))),0))</f>
        <v>0</v>
      </c>
      <c r="P1963" s="395">
        <f t="shared" ref="P1963:P1974" ca="1" si="2877">IF(O1987="n/a",O1963,IFERROR(IF((OFFSET($C1963,0,$A1963))&lt;0,
MIN(0,O1963-(OFFSET($C1963,0,$A1963)/(OFFSET($C1958,-$A1962,$A1963)))),
MAX(0,O1963-(OFFSET($C1963,0,$A1963)/(OFFSET($C1958,-$A1962,$A1963))))),0))</f>
        <v>0</v>
      </c>
      <c r="Q1963" s="395">
        <f t="shared" ref="Q1963:Q1975" ca="1" si="2878">IF(P1987="n/a",P1963,IFERROR(IF((OFFSET($C1963,0,$A1963))&lt;0,
MIN(0,P1963-(OFFSET($C1963,0,$A1963)/(OFFSET($C1958,-$A1962,$A1963)))),
MAX(0,P1963-(OFFSET($C1963,0,$A1963)/(OFFSET($C1958,-$A1962,$A1963))))),0))</f>
        <v>0</v>
      </c>
      <c r="R1963" s="395">
        <f t="shared" ref="R1963:R1976" ca="1" si="2879">IF(Q1987="n/a",Q1963,IFERROR(IF((OFFSET($C1963,0,$A1963))&lt;0,
MIN(0,Q1963-(OFFSET($C1963,0,$A1963)/(OFFSET($C1958,-$A1962,$A1963)))),
MAX(0,Q1963-(OFFSET($C1963,0,$A1963)/(OFFSET($C1958,-$A1962,$A1963))))),0))</f>
        <v>0</v>
      </c>
      <c r="S1963" s="395">
        <f t="shared" ref="S1963:S1977" ca="1" si="2880">IF(R1987="n/a",R1963,IFERROR(IF((OFFSET($C1963,0,$A1963))&lt;0,
MIN(0,R1963-(OFFSET($C1963,0,$A1963)/(OFFSET($C1958,-$A1962,$A1963)))),
MAX(0,R1963-(OFFSET($C1963,0,$A1963)/(OFFSET($C1958,-$A1962,$A1963))))),0))</f>
        <v>0</v>
      </c>
      <c r="T1963" s="395">
        <f t="shared" ref="T1963:T1978" ca="1" si="2881">IF(S1987="n/a",S1963,IFERROR(IF((OFFSET($C1963,0,$A1963))&lt;0,
MIN(0,S1963-(OFFSET($C1963,0,$A1963)/(OFFSET($C1958,-$A1962,$A1963)))),
MAX(0,S1963-(OFFSET($C1963,0,$A1963)/(OFFSET($C1958,-$A1962,$A1963))))),0))</f>
        <v>0</v>
      </c>
      <c r="U1963" s="395">
        <f t="shared" ref="U1963:U1979" ca="1" si="2882">IF(T1987="n/a",T1963,IFERROR(IF((OFFSET($C1963,0,$A1963))&lt;0,
MIN(0,T1963-(OFFSET($C1963,0,$A1963)/(OFFSET($C1958,-$A1962,$A1963)))),
MAX(0,T1963-(OFFSET($C1963,0,$A1963)/(OFFSET($C1958,-$A1962,$A1963))))),0))</f>
        <v>0</v>
      </c>
      <c r="V1963" s="395">
        <f t="shared" ref="V1963:V1980" ca="1" si="2883">IF(U1987="n/a",U1963,IFERROR(IF((OFFSET($C1963,0,$A1963))&lt;0,
MIN(0,U1963-(OFFSET($C1963,0,$A1963)/(OFFSET($C1958,-$A1962,$A1963)))),
MAX(0,U1963-(OFFSET($C1963,0,$A1963)/(OFFSET($C1958,-$A1962,$A1963))))),0))</f>
        <v>0</v>
      </c>
      <c r="W1963" s="395">
        <f t="shared" ref="W1963:W1981" ca="1" si="2884">IF(V1987="n/a",V1963,IFERROR(IF((OFFSET($C1963,0,$A1963))&lt;0,
MIN(0,V1963-(OFFSET($C1963,0,$A1963)/(OFFSET($C1958,-$A1962,$A1963)))),
MAX(0,V1963-(OFFSET($C1963,0,$A1963)/(OFFSET($C1958,-$A1962,$A1963))))),0))</f>
        <v>0</v>
      </c>
      <c r="X1963" s="249"/>
      <c r="Y1963" s="249"/>
      <c r="Z1963" s="249"/>
      <c r="AA1963" s="249"/>
      <c r="AB1963" s="249"/>
    </row>
    <row r="1964" spans="1:28" hidden="1" outlineLevel="1">
      <c r="A1964" s="331">
        <v>1</v>
      </c>
      <c r="B1964" s="309" t="str">
        <f t="shared" ref="B1964:B1982" ca="1" si="2885">"Depreciated Net Capex "&amp;OFFSET($C$6,0,A1964)</f>
        <v>Depreciated Net Capex 2013</v>
      </c>
      <c r="C1964" s="396"/>
      <c r="D1964" s="397">
        <f ca="1">(D1958*((1+D$11)^0.5)/D$10)</f>
        <v>0</v>
      </c>
      <c r="E1964" s="395">
        <f ca="1">IF(D1988="n/a",D1964,IFERROR(IF((OFFSET($C1964,0,$A1964))&lt;0,
MIN(0,D1964-(OFFSET($C1964,0,$A1964)/(OFFSET($C1959,-$A1963,$A1964)))),
MAX(0,D1964-(OFFSET($C1964,0,$A1964)/(OFFSET($C1959,-$A1963,$A1964))))),0))</f>
        <v>0</v>
      </c>
      <c r="F1964" s="395">
        <f t="shared" ca="1" si="2867"/>
        <v>0</v>
      </c>
      <c r="G1964" s="395">
        <f t="shared" ca="1" si="2868"/>
        <v>0</v>
      </c>
      <c r="H1964" s="395">
        <f t="shared" ca="1" si="2869"/>
        <v>0</v>
      </c>
      <c r="I1964" s="395">
        <f t="shared" ca="1" si="2870"/>
        <v>0</v>
      </c>
      <c r="J1964" s="395">
        <f t="shared" ca="1" si="2871"/>
        <v>0</v>
      </c>
      <c r="K1964" s="395">
        <f t="shared" ca="1" si="2872"/>
        <v>0</v>
      </c>
      <c r="L1964" s="395">
        <f t="shared" ca="1" si="2873"/>
        <v>0</v>
      </c>
      <c r="M1964" s="395">
        <f t="shared" ca="1" si="2874"/>
        <v>0</v>
      </c>
      <c r="N1964" s="395">
        <f t="shared" ca="1" si="2875"/>
        <v>0</v>
      </c>
      <c r="O1964" s="395">
        <f t="shared" ca="1" si="2876"/>
        <v>0</v>
      </c>
      <c r="P1964" s="395">
        <f t="shared" ca="1" si="2877"/>
        <v>0</v>
      </c>
      <c r="Q1964" s="395">
        <f t="shared" ca="1" si="2878"/>
        <v>0</v>
      </c>
      <c r="R1964" s="395">
        <f t="shared" ca="1" si="2879"/>
        <v>0</v>
      </c>
      <c r="S1964" s="395">
        <f t="shared" ca="1" si="2880"/>
        <v>0</v>
      </c>
      <c r="T1964" s="395">
        <f t="shared" ca="1" si="2881"/>
        <v>0</v>
      </c>
      <c r="U1964" s="395">
        <f t="shared" ca="1" si="2882"/>
        <v>0</v>
      </c>
      <c r="V1964" s="395">
        <f t="shared" ca="1" si="2883"/>
        <v>0</v>
      </c>
      <c r="W1964" s="395">
        <f t="shared" ca="1" si="2884"/>
        <v>0</v>
      </c>
      <c r="X1964" s="249"/>
      <c r="Y1964" s="249"/>
      <c r="Z1964" s="249"/>
      <c r="AA1964" s="249"/>
      <c r="AB1964" s="249"/>
    </row>
    <row r="1965" spans="1:28" hidden="1" outlineLevel="1">
      <c r="A1965" s="331">
        <v>2</v>
      </c>
      <c r="B1965" s="309" t="str">
        <f t="shared" ca="1" si="2885"/>
        <v>Depreciated Net Capex 2014</v>
      </c>
      <c r="C1965" s="398"/>
      <c r="D1965" s="399"/>
      <c r="E1965" s="397">
        <f ca="1">(E1958*((1+E$11)^0.5)/E$10)</f>
        <v>0</v>
      </c>
      <c r="F1965" s="395">
        <f ca="1">IF(E1989="n/a",E1965,IFERROR(IF((OFFSET($C1965,0,$A1965))&lt;0,
MIN(0,E1965-(OFFSET($C1965,0,$A1965)/(OFFSET($C1960,-$A1964,$A1965)))),
MAX(0,E1965-(OFFSET($C1965,0,$A1965)/(OFFSET($C1960,-$A1964,$A1965))))),0))</f>
        <v>0</v>
      </c>
      <c r="G1965" s="395">
        <f t="shared" ca="1" si="2868"/>
        <v>0</v>
      </c>
      <c r="H1965" s="395">
        <f t="shared" ca="1" si="2869"/>
        <v>0</v>
      </c>
      <c r="I1965" s="395">
        <f t="shared" ca="1" si="2870"/>
        <v>0</v>
      </c>
      <c r="J1965" s="395">
        <f t="shared" ca="1" si="2871"/>
        <v>0</v>
      </c>
      <c r="K1965" s="395">
        <f t="shared" ca="1" si="2872"/>
        <v>0</v>
      </c>
      <c r="L1965" s="395">
        <f t="shared" ca="1" si="2873"/>
        <v>0</v>
      </c>
      <c r="M1965" s="395">
        <f t="shared" ca="1" si="2874"/>
        <v>0</v>
      </c>
      <c r="N1965" s="395">
        <f t="shared" ca="1" si="2875"/>
        <v>0</v>
      </c>
      <c r="O1965" s="395">
        <f t="shared" ca="1" si="2876"/>
        <v>0</v>
      </c>
      <c r="P1965" s="395">
        <f t="shared" ca="1" si="2877"/>
        <v>0</v>
      </c>
      <c r="Q1965" s="395">
        <f t="shared" ca="1" si="2878"/>
        <v>0</v>
      </c>
      <c r="R1965" s="395">
        <f t="shared" ca="1" si="2879"/>
        <v>0</v>
      </c>
      <c r="S1965" s="395">
        <f t="shared" ca="1" si="2880"/>
        <v>0</v>
      </c>
      <c r="T1965" s="395">
        <f t="shared" ca="1" si="2881"/>
        <v>0</v>
      </c>
      <c r="U1965" s="395">
        <f t="shared" ca="1" si="2882"/>
        <v>0</v>
      </c>
      <c r="V1965" s="395">
        <f t="shared" ca="1" si="2883"/>
        <v>0</v>
      </c>
      <c r="W1965" s="395">
        <f t="shared" ca="1" si="2884"/>
        <v>0</v>
      </c>
      <c r="X1965" s="334"/>
      <c r="Y1965" s="249"/>
      <c r="Z1965" s="249"/>
      <c r="AA1965" s="249"/>
      <c r="AB1965" s="249"/>
    </row>
    <row r="1966" spans="1:28" hidden="1" outlineLevel="1">
      <c r="A1966" s="331">
        <v>3</v>
      </c>
      <c r="B1966" s="309" t="str">
        <f t="shared" ca="1" si="2885"/>
        <v>Depreciated Net Capex 2015</v>
      </c>
      <c r="C1966" s="398"/>
      <c r="D1966" s="398"/>
      <c r="E1966" s="399"/>
      <c r="F1966" s="400">
        <f ca="1">($F1958*((1+F$11)^0.5)/F$10)</f>
        <v>0</v>
      </c>
      <c r="G1966" s="395">
        <f ca="1">IF(F1990="n/a",F1966,IFERROR(IF((OFFSET($C1966,0,$A1966))&lt;0,
MIN(0,F1966-(OFFSET($C1966,0,$A1966)/(OFFSET($C1961,-$A1965,$A1966)))),
MAX(0,F1966-(OFFSET($C1966,0,$A1966)/(OFFSET($C1961,-$A1965,$A1966))))),0))</f>
        <v>0</v>
      </c>
      <c r="H1966" s="395">
        <f t="shared" ca="1" si="2869"/>
        <v>0</v>
      </c>
      <c r="I1966" s="395">
        <f t="shared" ca="1" si="2870"/>
        <v>0</v>
      </c>
      <c r="J1966" s="395">
        <f t="shared" ca="1" si="2871"/>
        <v>0</v>
      </c>
      <c r="K1966" s="395">
        <f t="shared" ca="1" si="2872"/>
        <v>0</v>
      </c>
      <c r="L1966" s="395">
        <f t="shared" ca="1" si="2873"/>
        <v>0</v>
      </c>
      <c r="M1966" s="395">
        <f t="shared" ca="1" si="2874"/>
        <v>0</v>
      </c>
      <c r="N1966" s="395">
        <f t="shared" ca="1" si="2875"/>
        <v>0</v>
      </c>
      <c r="O1966" s="395">
        <f t="shared" ca="1" si="2876"/>
        <v>0</v>
      </c>
      <c r="P1966" s="395">
        <f t="shared" ca="1" si="2877"/>
        <v>0</v>
      </c>
      <c r="Q1966" s="395">
        <f t="shared" ca="1" si="2878"/>
        <v>0</v>
      </c>
      <c r="R1966" s="395">
        <f t="shared" ca="1" si="2879"/>
        <v>0</v>
      </c>
      <c r="S1966" s="395">
        <f t="shared" ca="1" si="2880"/>
        <v>0</v>
      </c>
      <c r="T1966" s="395">
        <f t="shared" ca="1" si="2881"/>
        <v>0</v>
      </c>
      <c r="U1966" s="395">
        <f t="shared" ca="1" si="2882"/>
        <v>0</v>
      </c>
      <c r="V1966" s="395">
        <f t="shared" ca="1" si="2883"/>
        <v>0</v>
      </c>
      <c r="W1966" s="395">
        <f t="shared" ca="1" si="2884"/>
        <v>0</v>
      </c>
      <c r="X1966" s="334"/>
      <c r="Y1966" s="334"/>
      <c r="Z1966" s="249"/>
      <c r="AA1966" s="249"/>
      <c r="AB1966" s="249"/>
    </row>
    <row r="1967" spans="1:28" hidden="1" outlineLevel="1">
      <c r="A1967" s="331">
        <v>4</v>
      </c>
      <c r="B1967" s="309" t="str">
        <f t="shared" ca="1" si="2885"/>
        <v>Depreciated Net Capex 2016</v>
      </c>
      <c r="C1967" s="398"/>
      <c r="D1967" s="398"/>
      <c r="E1967" s="398"/>
      <c r="F1967" s="399"/>
      <c r="G1967" s="400">
        <f ca="1">($G1958*((1+G$11)^0.5)/G$10)</f>
        <v>0</v>
      </c>
      <c r="H1967" s="395">
        <f ca="1">IF(G1991="n/a",G1967,IFERROR(IF((OFFSET($C1967,0,$A1967))&lt;0,
MIN(0,G1967-(OFFSET($C1967,0,$A1967)/(OFFSET($C1962,-$A1966,$A1967)))),
MAX(0,G1967-(OFFSET($C1967,0,$A1967)/(OFFSET($C1962,-$A1966,$A1967))))),0))</f>
        <v>0</v>
      </c>
      <c r="I1967" s="395">
        <f t="shared" ca="1" si="2870"/>
        <v>0</v>
      </c>
      <c r="J1967" s="395">
        <f t="shared" ca="1" si="2871"/>
        <v>0</v>
      </c>
      <c r="K1967" s="395">
        <f t="shared" ca="1" si="2872"/>
        <v>0</v>
      </c>
      <c r="L1967" s="395">
        <f t="shared" ca="1" si="2873"/>
        <v>0</v>
      </c>
      <c r="M1967" s="395">
        <f t="shared" ca="1" si="2874"/>
        <v>0</v>
      </c>
      <c r="N1967" s="395">
        <f t="shared" ca="1" si="2875"/>
        <v>0</v>
      </c>
      <c r="O1967" s="395">
        <f t="shared" ca="1" si="2876"/>
        <v>0</v>
      </c>
      <c r="P1967" s="395">
        <f t="shared" ca="1" si="2877"/>
        <v>0</v>
      </c>
      <c r="Q1967" s="395">
        <f t="shared" ca="1" si="2878"/>
        <v>0</v>
      </c>
      <c r="R1967" s="395">
        <f t="shared" ca="1" si="2879"/>
        <v>0</v>
      </c>
      <c r="S1967" s="395">
        <f t="shared" ca="1" si="2880"/>
        <v>0</v>
      </c>
      <c r="T1967" s="395">
        <f t="shared" ca="1" si="2881"/>
        <v>0</v>
      </c>
      <c r="U1967" s="395">
        <f t="shared" ca="1" si="2882"/>
        <v>0</v>
      </c>
      <c r="V1967" s="395">
        <f t="shared" ca="1" si="2883"/>
        <v>0</v>
      </c>
      <c r="W1967" s="395">
        <f t="shared" ca="1" si="2884"/>
        <v>0</v>
      </c>
      <c r="X1967" s="334"/>
      <c r="Y1967" s="334"/>
      <c r="Z1967" s="334"/>
      <c r="AA1967" s="249"/>
      <c r="AB1967" s="249"/>
    </row>
    <row r="1968" spans="1:28" hidden="1" outlineLevel="1">
      <c r="A1968" s="331">
        <v>5</v>
      </c>
      <c r="B1968" s="309" t="str">
        <f t="shared" ca="1" si="2885"/>
        <v>Depreciated Net Capex 2017</v>
      </c>
      <c r="C1968" s="398"/>
      <c r="D1968" s="398"/>
      <c r="E1968" s="398"/>
      <c r="F1968" s="398"/>
      <c r="G1968" s="399"/>
      <c r="H1968" s="400">
        <f ca="1">(H1958*((1+H$11)^0.5)/H$10)</f>
        <v>0</v>
      </c>
      <c r="I1968" s="395">
        <f ca="1">IF(H1992="n/a",H1968,IFERROR(IF((OFFSET($C1968,0,$A1968))&lt;0,
MIN(0,H1968-(OFFSET($C1968,0,$A1968)/(OFFSET($C1963,-$A1967,$A1968)))),
MAX(0,H1968-(OFFSET($C1968,0,$A1968)/(OFFSET($C1963,-$A1967,$A1968))))),0))</f>
        <v>0</v>
      </c>
      <c r="J1968" s="395">
        <f t="shared" ca="1" si="2871"/>
        <v>0</v>
      </c>
      <c r="K1968" s="395">
        <f t="shared" ca="1" si="2872"/>
        <v>0</v>
      </c>
      <c r="L1968" s="395">
        <f t="shared" ca="1" si="2873"/>
        <v>0</v>
      </c>
      <c r="M1968" s="395">
        <f t="shared" ca="1" si="2874"/>
        <v>0</v>
      </c>
      <c r="N1968" s="395">
        <f t="shared" ca="1" si="2875"/>
        <v>0</v>
      </c>
      <c r="O1968" s="395">
        <f t="shared" ca="1" si="2876"/>
        <v>0</v>
      </c>
      <c r="P1968" s="395">
        <f t="shared" ca="1" si="2877"/>
        <v>0</v>
      </c>
      <c r="Q1968" s="395">
        <f t="shared" ca="1" si="2878"/>
        <v>0</v>
      </c>
      <c r="R1968" s="395">
        <f t="shared" ca="1" si="2879"/>
        <v>0</v>
      </c>
      <c r="S1968" s="395">
        <f t="shared" ca="1" si="2880"/>
        <v>0</v>
      </c>
      <c r="T1968" s="395">
        <f t="shared" ca="1" si="2881"/>
        <v>0</v>
      </c>
      <c r="U1968" s="395">
        <f t="shared" ca="1" si="2882"/>
        <v>0</v>
      </c>
      <c r="V1968" s="395">
        <f t="shared" ca="1" si="2883"/>
        <v>0</v>
      </c>
      <c r="W1968" s="395">
        <f t="shared" ca="1" si="2884"/>
        <v>0</v>
      </c>
      <c r="X1968" s="334"/>
      <c r="Y1968" s="334"/>
      <c r="Z1968" s="334"/>
      <c r="AA1968" s="249"/>
      <c r="AB1968" s="249"/>
    </row>
    <row r="1969" spans="1:28" hidden="1" outlineLevel="1">
      <c r="A1969" s="331">
        <v>6</v>
      </c>
      <c r="B1969" s="309" t="str">
        <f t="shared" ca="1" si="2885"/>
        <v>Depreciated Net Capex 2018</v>
      </c>
      <c r="C1969" s="398"/>
      <c r="D1969" s="398"/>
      <c r="E1969" s="398"/>
      <c r="F1969" s="398"/>
      <c r="G1969" s="398"/>
      <c r="H1969" s="399"/>
      <c r="I1969" s="400">
        <f ca="1">(I1958*((1+I$11)^0.5)/I$10)</f>
        <v>0</v>
      </c>
      <c r="J1969" s="395">
        <f ca="1">IF(I1993="n/a",I1969,IFERROR(IF((OFFSET($C1969,0,$A1969))&lt;0,
MIN(0,I1969-(OFFSET($C1969,0,$A1969)/(OFFSET($C1964,-$A1968,$A1969)))),
MAX(0,I1969-(OFFSET($C1969,0,$A1969)/(OFFSET($C1964,-$A1968,$A1969))))),0))</f>
        <v>0</v>
      </c>
      <c r="K1969" s="395">
        <f t="shared" ca="1" si="2872"/>
        <v>0</v>
      </c>
      <c r="L1969" s="395">
        <f t="shared" ca="1" si="2873"/>
        <v>0</v>
      </c>
      <c r="M1969" s="395">
        <f t="shared" ca="1" si="2874"/>
        <v>0</v>
      </c>
      <c r="N1969" s="395">
        <f t="shared" ca="1" si="2875"/>
        <v>0</v>
      </c>
      <c r="O1969" s="395">
        <f t="shared" ca="1" si="2876"/>
        <v>0</v>
      </c>
      <c r="P1969" s="395">
        <f t="shared" ca="1" si="2877"/>
        <v>0</v>
      </c>
      <c r="Q1969" s="395">
        <f t="shared" ca="1" si="2878"/>
        <v>0</v>
      </c>
      <c r="R1969" s="395">
        <f t="shared" ca="1" si="2879"/>
        <v>0</v>
      </c>
      <c r="S1969" s="395">
        <f t="shared" ca="1" si="2880"/>
        <v>0</v>
      </c>
      <c r="T1969" s="395">
        <f t="shared" ca="1" si="2881"/>
        <v>0</v>
      </c>
      <c r="U1969" s="395">
        <f t="shared" ca="1" si="2882"/>
        <v>0</v>
      </c>
      <c r="V1969" s="395">
        <f t="shared" ca="1" si="2883"/>
        <v>0</v>
      </c>
      <c r="W1969" s="395">
        <f t="shared" ca="1" si="2884"/>
        <v>0</v>
      </c>
      <c r="X1969" s="334"/>
      <c r="Y1969" s="334"/>
      <c r="Z1969" s="334"/>
      <c r="AA1969" s="249"/>
      <c r="AB1969" s="249"/>
    </row>
    <row r="1970" spans="1:28" hidden="1" outlineLevel="1">
      <c r="A1970" s="331">
        <v>7</v>
      </c>
      <c r="B1970" s="309" t="str">
        <f t="shared" ca="1" si="2885"/>
        <v>Depreciated Net Capex 2019</v>
      </c>
      <c r="C1970" s="398"/>
      <c r="D1970" s="398"/>
      <c r="E1970" s="398"/>
      <c r="F1970" s="398"/>
      <c r="G1970" s="398"/>
      <c r="H1970" s="398"/>
      <c r="I1970" s="399"/>
      <c r="J1970" s="400">
        <f ca="1">(J1958*((1+J$11)^0.5)/J$10)</f>
        <v>0</v>
      </c>
      <c r="K1970" s="395">
        <f ca="1">IF(J1994="n/a",J1970,IFERROR(IF((OFFSET($C1970,0,$A1970))&lt;0,
MIN(0,J1970-(OFFSET($C1970,0,$A1970)/(OFFSET($C1965,-$A1969,$A1970)))),
MAX(0,J1970-(OFFSET($C1970,0,$A1970)/(OFFSET($C1965,-$A1969,$A1970))))),0))</f>
        <v>0</v>
      </c>
      <c r="L1970" s="395">
        <f t="shared" ca="1" si="2873"/>
        <v>0</v>
      </c>
      <c r="M1970" s="395">
        <f t="shared" ca="1" si="2874"/>
        <v>0</v>
      </c>
      <c r="N1970" s="395">
        <f t="shared" ca="1" si="2875"/>
        <v>0</v>
      </c>
      <c r="O1970" s="395">
        <f t="shared" ca="1" si="2876"/>
        <v>0</v>
      </c>
      <c r="P1970" s="395">
        <f t="shared" ca="1" si="2877"/>
        <v>0</v>
      </c>
      <c r="Q1970" s="395">
        <f t="shared" ca="1" si="2878"/>
        <v>0</v>
      </c>
      <c r="R1970" s="395">
        <f t="shared" ca="1" si="2879"/>
        <v>0</v>
      </c>
      <c r="S1970" s="395">
        <f t="shared" ca="1" si="2880"/>
        <v>0</v>
      </c>
      <c r="T1970" s="395">
        <f t="shared" ca="1" si="2881"/>
        <v>0</v>
      </c>
      <c r="U1970" s="395">
        <f t="shared" ca="1" si="2882"/>
        <v>0</v>
      </c>
      <c r="V1970" s="395">
        <f t="shared" ca="1" si="2883"/>
        <v>0</v>
      </c>
      <c r="W1970" s="395">
        <f t="shared" ca="1" si="2884"/>
        <v>0</v>
      </c>
      <c r="X1970" s="334"/>
      <c r="Y1970" s="334"/>
      <c r="Z1970" s="334"/>
      <c r="AA1970" s="249"/>
      <c r="AB1970" s="249"/>
    </row>
    <row r="1971" spans="1:28" hidden="1" outlineLevel="1">
      <c r="A1971" s="331">
        <v>8</v>
      </c>
      <c r="B1971" s="309" t="str">
        <f t="shared" ca="1" si="2885"/>
        <v>Depreciated Net Capex 2020</v>
      </c>
      <c r="C1971" s="398"/>
      <c r="D1971" s="398"/>
      <c r="E1971" s="398"/>
      <c r="F1971" s="398"/>
      <c r="G1971" s="398"/>
      <c r="H1971" s="398"/>
      <c r="I1971" s="398"/>
      <c r="J1971" s="399"/>
      <c r="K1971" s="400">
        <f ca="1">(K1958*((1+K$11)^0.5)/K$10)</f>
        <v>0</v>
      </c>
      <c r="L1971" s="395">
        <f ca="1">IF(K1995="n/a",K1971,IFERROR(IF((OFFSET($C1971,0,$A1971))&lt;0,
MIN(0,K1971-(OFFSET($C1971,0,$A1971)/(OFFSET($C1966,-$A1970,$A1971)))),
MAX(0,K1971-(OFFSET($C1971,0,$A1971)/(OFFSET($C1966,-$A1970,$A1971))))),0))</f>
        <v>0</v>
      </c>
      <c r="M1971" s="395">
        <f t="shared" ca="1" si="2874"/>
        <v>0</v>
      </c>
      <c r="N1971" s="395">
        <f t="shared" ca="1" si="2875"/>
        <v>0</v>
      </c>
      <c r="O1971" s="395">
        <f t="shared" ca="1" si="2876"/>
        <v>0</v>
      </c>
      <c r="P1971" s="395">
        <f t="shared" ca="1" si="2877"/>
        <v>0</v>
      </c>
      <c r="Q1971" s="395">
        <f t="shared" ca="1" si="2878"/>
        <v>0</v>
      </c>
      <c r="R1971" s="395">
        <f t="shared" ca="1" si="2879"/>
        <v>0</v>
      </c>
      <c r="S1971" s="395">
        <f t="shared" ca="1" si="2880"/>
        <v>0</v>
      </c>
      <c r="T1971" s="395">
        <f t="shared" ca="1" si="2881"/>
        <v>0</v>
      </c>
      <c r="U1971" s="395">
        <f t="shared" ca="1" si="2882"/>
        <v>0</v>
      </c>
      <c r="V1971" s="395">
        <f t="shared" ca="1" si="2883"/>
        <v>0</v>
      </c>
      <c r="W1971" s="395">
        <f t="shared" ca="1" si="2884"/>
        <v>0</v>
      </c>
      <c r="X1971" s="334"/>
      <c r="Y1971" s="334"/>
      <c r="Z1971" s="334"/>
      <c r="AA1971" s="249"/>
      <c r="AB1971" s="249"/>
    </row>
    <row r="1972" spans="1:28" hidden="1" outlineLevel="1">
      <c r="A1972" s="331">
        <v>9</v>
      </c>
      <c r="B1972" s="309" t="str">
        <f t="shared" ca="1" si="2885"/>
        <v>Depreciated Net Capex 2021</v>
      </c>
      <c r="C1972" s="398"/>
      <c r="D1972" s="398"/>
      <c r="E1972" s="398"/>
      <c r="F1972" s="398"/>
      <c r="G1972" s="398"/>
      <c r="H1972" s="398"/>
      <c r="I1972" s="398"/>
      <c r="J1972" s="398"/>
      <c r="K1972" s="399"/>
      <c r="L1972" s="400">
        <f ca="1">(L1958*((1+L$11)^0.5)/L$10)</f>
        <v>0</v>
      </c>
      <c r="M1972" s="395">
        <f ca="1">IF(L1996="n/a",L1972,IFERROR(IF((OFFSET($C1972,0,$A1972))&lt;0,
MIN(0,L1972-(OFFSET($C1972,0,$A1972)/(OFFSET($C1967,-$A1971,$A1972)))),
MAX(0,L1972-(OFFSET($C1972,0,$A1972)/(OFFSET($C1967,-$A1971,$A1972))))),0))</f>
        <v>0</v>
      </c>
      <c r="N1972" s="395">
        <f t="shared" ca="1" si="2875"/>
        <v>0</v>
      </c>
      <c r="O1972" s="395">
        <f t="shared" ca="1" si="2876"/>
        <v>0</v>
      </c>
      <c r="P1972" s="395">
        <f t="shared" ca="1" si="2877"/>
        <v>0</v>
      </c>
      <c r="Q1972" s="395">
        <f t="shared" ca="1" si="2878"/>
        <v>0</v>
      </c>
      <c r="R1972" s="395">
        <f t="shared" ca="1" si="2879"/>
        <v>0</v>
      </c>
      <c r="S1972" s="395">
        <f t="shared" ca="1" si="2880"/>
        <v>0</v>
      </c>
      <c r="T1972" s="395">
        <f t="shared" ca="1" si="2881"/>
        <v>0</v>
      </c>
      <c r="U1972" s="395">
        <f t="shared" ca="1" si="2882"/>
        <v>0</v>
      </c>
      <c r="V1972" s="395">
        <f t="shared" ca="1" si="2883"/>
        <v>0</v>
      </c>
      <c r="W1972" s="395">
        <f t="shared" ca="1" si="2884"/>
        <v>0</v>
      </c>
      <c r="X1972" s="334"/>
      <c r="Y1972" s="334"/>
      <c r="Z1972" s="334"/>
      <c r="AA1972" s="249"/>
      <c r="AB1972" s="249"/>
    </row>
    <row r="1973" spans="1:28" hidden="1" outlineLevel="1">
      <c r="A1973" s="331">
        <v>10</v>
      </c>
      <c r="B1973" s="309" t="str">
        <f t="shared" ca="1" si="2885"/>
        <v>Depreciated Net Capex 2022</v>
      </c>
      <c r="C1973" s="398"/>
      <c r="D1973" s="398"/>
      <c r="E1973" s="398"/>
      <c r="F1973" s="398"/>
      <c r="G1973" s="398"/>
      <c r="H1973" s="398"/>
      <c r="I1973" s="398"/>
      <c r="J1973" s="398"/>
      <c r="K1973" s="398"/>
      <c r="L1973" s="399"/>
      <c r="M1973" s="400">
        <f ca="1">(M1958*((1+M$11)^0.5)/M$10)</f>
        <v>0</v>
      </c>
      <c r="N1973" s="395">
        <f ca="1">IF(M1997="n/a",M1973,IFERROR(IF((OFFSET($C1973,0,$A1973))&lt;0,
MIN(0,M1973-(OFFSET($C1973,0,$A1973)/(OFFSET($C1968,-$A1972,$A1973)))),
MAX(0,M1973-(OFFSET($C1973,0,$A1973)/(OFFSET($C1968,-$A1972,$A1973))))),0))</f>
        <v>0</v>
      </c>
      <c r="O1973" s="395">
        <f t="shared" ca="1" si="2876"/>
        <v>0</v>
      </c>
      <c r="P1973" s="395">
        <f t="shared" ca="1" si="2877"/>
        <v>0</v>
      </c>
      <c r="Q1973" s="395">
        <f t="shared" ca="1" si="2878"/>
        <v>0</v>
      </c>
      <c r="R1973" s="395">
        <f t="shared" ca="1" si="2879"/>
        <v>0</v>
      </c>
      <c r="S1973" s="395">
        <f t="shared" ca="1" si="2880"/>
        <v>0</v>
      </c>
      <c r="T1973" s="395">
        <f t="shared" ca="1" si="2881"/>
        <v>0</v>
      </c>
      <c r="U1973" s="395">
        <f t="shared" ca="1" si="2882"/>
        <v>0</v>
      </c>
      <c r="V1973" s="395">
        <f t="shared" ca="1" si="2883"/>
        <v>0</v>
      </c>
      <c r="W1973" s="395">
        <f t="shared" ca="1" si="2884"/>
        <v>0</v>
      </c>
      <c r="X1973" s="334"/>
      <c r="Y1973" s="334"/>
      <c r="Z1973" s="334"/>
      <c r="AA1973" s="249"/>
      <c r="AB1973" s="249"/>
    </row>
    <row r="1974" spans="1:28" hidden="1" outlineLevel="1">
      <c r="A1974" s="331">
        <v>11</v>
      </c>
      <c r="B1974" s="309" t="str">
        <f t="shared" ca="1" si="2885"/>
        <v>Depreciated Net Capex 2023</v>
      </c>
      <c r="C1974" s="398"/>
      <c r="D1974" s="398"/>
      <c r="E1974" s="398"/>
      <c r="F1974" s="398"/>
      <c r="G1974" s="398"/>
      <c r="H1974" s="398"/>
      <c r="I1974" s="398"/>
      <c r="J1974" s="398"/>
      <c r="K1974" s="398"/>
      <c r="L1974" s="398"/>
      <c r="M1974" s="399"/>
      <c r="N1974" s="400">
        <f>(N1958*((1+N$11)^0.5)/N$10)</f>
        <v>0</v>
      </c>
      <c r="O1974" s="395">
        <f ca="1">IF(N1998="n/a",N1974,IFERROR(IF((OFFSET($C1974,0,$A1974))&lt;0,
MIN(0,N1974-(OFFSET($C1974,0,$A1974)/(OFFSET($C1969,-$A1973,$A1974)))),
MAX(0,N1974-(OFFSET($C1974,0,$A1974)/(OFFSET($C1969,-$A1973,$A1974))))),0))</f>
        <v>0</v>
      </c>
      <c r="P1974" s="395">
        <f t="shared" ca="1" si="2877"/>
        <v>0</v>
      </c>
      <c r="Q1974" s="395">
        <f t="shared" ca="1" si="2878"/>
        <v>0</v>
      </c>
      <c r="R1974" s="395">
        <f t="shared" ca="1" si="2879"/>
        <v>0</v>
      </c>
      <c r="S1974" s="395">
        <f t="shared" ca="1" si="2880"/>
        <v>0</v>
      </c>
      <c r="T1974" s="395">
        <f t="shared" ca="1" si="2881"/>
        <v>0</v>
      </c>
      <c r="U1974" s="395">
        <f t="shared" ca="1" si="2882"/>
        <v>0</v>
      </c>
      <c r="V1974" s="395">
        <f t="shared" ca="1" si="2883"/>
        <v>0</v>
      </c>
      <c r="W1974" s="395">
        <f t="shared" ca="1" si="2884"/>
        <v>0</v>
      </c>
      <c r="X1974" s="334"/>
      <c r="Y1974" s="334"/>
      <c r="Z1974" s="334"/>
      <c r="AA1974" s="249"/>
      <c r="AB1974" s="249"/>
    </row>
    <row r="1975" spans="1:28" hidden="1" outlineLevel="1">
      <c r="A1975" s="331">
        <v>12</v>
      </c>
      <c r="B1975" s="309" t="str">
        <f t="shared" ca="1" si="2885"/>
        <v>Depreciated Net Capex 2024</v>
      </c>
      <c r="C1975" s="398"/>
      <c r="D1975" s="398"/>
      <c r="E1975" s="398"/>
      <c r="F1975" s="398"/>
      <c r="G1975" s="398"/>
      <c r="H1975" s="398"/>
      <c r="I1975" s="398"/>
      <c r="J1975" s="398"/>
      <c r="K1975" s="398"/>
      <c r="L1975" s="398"/>
      <c r="M1975" s="398"/>
      <c r="N1975" s="399"/>
      <c r="O1975" s="400">
        <f>(O1958*((1+O$11)^0.5)/O$10)</f>
        <v>0</v>
      </c>
      <c r="P1975" s="395">
        <f ca="1">IF(O1999="n/a",O1975,IFERROR(IF((OFFSET($C1975,0,$A1975))&lt;0,
MIN(0,O1975-(OFFSET($C1975,0,$A1975)/(OFFSET($C1970,-$A1974,$A1975)))),
MAX(0,O1975-(OFFSET($C1975,0,$A1975)/(OFFSET($C1970,-$A1974,$A1975))))),0))</f>
        <v>0</v>
      </c>
      <c r="Q1975" s="395">
        <f t="shared" ca="1" si="2878"/>
        <v>0</v>
      </c>
      <c r="R1975" s="395">
        <f t="shared" ca="1" si="2879"/>
        <v>0</v>
      </c>
      <c r="S1975" s="395">
        <f t="shared" ca="1" si="2880"/>
        <v>0</v>
      </c>
      <c r="T1975" s="395">
        <f t="shared" ca="1" si="2881"/>
        <v>0</v>
      </c>
      <c r="U1975" s="395">
        <f t="shared" ca="1" si="2882"/>
        <v>0</v>
      </c>
      <c r="V1975" s="395">
        <f t="shared" ca="1" si="2883"/>
        <v>0</v>
      </c>
      <c r="W1975" s="395">
        <f t="shared" ca="1" si="2884"/>
        <v>0</v>
      </c>
      <c r="X1975" s="334"/>
      <c r="Y1975" s="334"/>
      <c r="Z1975" s="334"/>
      <c r="AA1975" s="249"/>
      <c r="AB1975" s="249"/>
    </row>
    <row r="1976" spans="1:28" hidden="1" outlineLevel="1">
      <c r="A1976" s="331">
        <v>13</v>
      </c>
      <c r="B1976" s="309" t="str">
        <f t="shared" ca="1" si="2885"/>
        <v>Depreciated Net Capex 2025</v>
      </c>
      <c r="C1976" s="398"/>
      <c r="D1976" s="398"/>
      <c r="E1976" s="398"/>
      <c r="F1976" s="398"/>
      <c r="G1976" s="398"/>
      <c r="H1976" s="398"/>
      <c r="I1976" s="398"/>
      <c r="J1976" s="398"/>
      <c r="K1976" s="398"/>
      <c r="L1976" s="398"/>
      <c r="M1976" s="398"/>
      <c r="N1976" s="398"/>
      <c r="O1976" s="399"/>
      <c r="P1976" s="400">
        <f>(P1958*((1+P$11)^0.5)/P$10)</f>
        <v>0</v>
      </c>
      <c r="Q1976" s="395">
        <f ca="1">IF(P2000="n/a",P1976,IFERROR(IF((OFFSET($C1976,0,$A1976))&lt;0,
MIN(0,P1976-(OFFSET($C1976,0,$A1976)/(OFFSET($C1971,-$A1975,$A1976)))),
MAX(0,P1976-(OFFSET($C1976,0,$A1976)/(OFFSET($C1971,-$A1975,$A1976))))),0))</f>
        <v>0</v>
      </c>
      <c r="R1976" s="395">
        <f t="shared" ca="1" si="2879"/>
        <v>0</v>
      </c>
      <c r="S1976" s="395">
        <f t="shared" ca="1" si="2880"/>
        <v>0</v>
      </c>
      <c r="T1976" s="395">
        <f t="shared" ca="1" si="2881"/>
        <v>0</v>
      </c>
      <c r="U1976" s="395">
        <f t="shared" ca="1" si="2882"/>
        <v>0</v>
      </c>
      <c r="V1976" s="395">
        <f t="shared" ca="1" si="2883"/>
        <v>0</v>
      </c>
      <c r="W1976" s="395">
        <f t="shared" ca="1" si="2884"/>
        <v>0</v>
      </c>
      <c r="X1976" s="334"/>
      <c r="Y1976" s="334"/>
      <c r="Z1976" s="334"/>
      <c r="AA1976" s="249"/>
      <c r="AB1976" s="249"/>
    </row>
    <row r="1977" spans="1:28" hidden="1" outlineLevel="1">
      <c r="A1977" s="331">
        <v>14</v>
      </c>
      <c r="B1977" s="309" t="str">
        <f t="shared" ca="1" si="2885"/>
        <v>Depreciated Net Capex 2026</v>
      </c>
      <c r="C1977" s="398"/>
      <c r="D1977" s="398"/>
      <c r="E1977" s="398"/>
      <c r="F1977" s="398"/>
      <c r="G1977" s="398"/>
      <c r="H1977" s="398"/>
      <c r="I1977" s="398"/>
      <c r="J1977" s="398"/>
      <c r="K1977" s="398"/>
      <c r="L1977" s="398"/>
      <c r="M1977" s="398"/>
      <c r="N1977" s="398"/>
      <c r="O1977" s="398"/>
      <c r="P1977" s="399"/>
      <c r="Q1977" s="400">
        <f>(Q1958*((1+Q$11)^0.5)/Q$10)</f>
        <v>0</v>
      </c>
      <c r="R1977" s="395">
        <f ca="1">IF(Q2001="n/a",Q1977,IFERROR(IF((OFFSET($C1977,0,$A1977))&lt;0,
MIN(0,Q1977-(OFFSET($C1977,0,$A1977)/(OFFSET($C1972,-$A1976,$A1977)))),
MAX(0,Q1977-(OFFSET($C1977,0,$A1977)/(OFFSET($C1972,-$A1976,$A1977))))),0))</f>
        <v>0</v>
      </c>
      <c r="S1977" s="395">
        <f t="shared" ca="1" si="2880"/>
        <v>0</v>
      </c>
      <c r="T1977" s="395">
        <f t="shared" ca="1" si="2881"/>
        <v>0</v>
      </c>
      <c r="U1977" s="395">
        <f t="shared" ca="1" si="2882"/>
        <v>0</v>
      </c>
      <c r="V1977" s="395">
        <f t="shared" ca="1" si="2883"/>
        <v>0</v>
      </c>
      <c r="W1977" s="395">
        <f t="shared" ca="1" si="2884"/>
        <v>0</v>
      </c>
      <c r="X1977" s="334"/>
      <c r="Y1977" s="334"/>
      <c r="Z1977" s="334"/>
      <c r="AA1977" s="249"/>
      <c r="AB1977" s="249"/>
    </row>
    <row r="1978" spans="1:28" hidden="1" outlineLevel="1">
      <c r="A1978" s="331">
        <v>15</v>
      </c>
      <c r="B1978" s="309" t="str">
        <f t="shared" ca="1" si="2885"/>
        <v>Depreciated Net Capex 2027</v>
      </c>
      <c r="C1978" s="398"/>
      <c r="D1978" s="398"/>
      <c r="E1978" s="398"/>
      <c r="F1978" s="398"/>
      <c r="G1978" s="398"/>
      <c r="H1978" s="398"/>
      <c r="I1978" s="398"/>
      <c r="J1978" s="398"/>
      <c r="K1978" s="398"/>
      <c r="L1978" s="398"/>
      <c r="M1978" s="398"/>
      <c r="N1978" s="398"/>
      <c r="O1978" s="398"/>
      <c r="P1978" s="398"/>
      <c r="Q1978" s="399"/>
      <c r="R1978" s="400">
        <f>(R1958*((1+R$11)^0.5)/R$10)</f>
        <v>0</v>
      </c>
      <c r="S1978" s="395">
        <f ca="1">IF(R2002="n/a",R1978,IFERROR(IF((OFFSET($C1978,0,$A1978))&lt;0,
MIN(0,R1978-(OFFSET($C1978,0,$A1978)/(OFFSET($C1973,-$A1977,$A1978)))),
MAX(0,R1978-(OFFSET($C1978,0,$A1978)/(OFFSET($C1973,-$A1977,$A1978))))),0))</f>
        <v>0</v>
      </c>
      <c r="T1978" s="395">
        <f t="shared" ca="1" si="2881"/>
        <v>0</v>
      </c>
      <c r="U1978" s="395">
        <f t="shared" ca="1" si="2882"/>
        <v>0</v>
      </c>
      <c r="V1978" s="395">
        <f t="shared" ca="1" si="2883"/>
        <v>0</v>
      </c>
      <c r="W1978" s="395">
        <f t="shared" ca="1" si="2884"/>
        <v>0</v>
      </c>
      <c r="X1978" s="334"/>
      <c r="Y1978" s="334"/>
      <c r="Z1978" s="334"/>
      <c r="AA1978" s="249"/>
      <c r="AB1978" s="249"/>
    </row>
    <row r="1979" spans="1:28" hidden="1" outlineLevel="1">
      <c r="A1979" s="331">
        <v>16</v>
      </c>
      <c r="B1979" s="309" t="str">
        <f t="shared" ca="1" si="2885"/>
        <v>Depreciated Net Capex 2028</v>
      </c>
      <c r="C1979" s="398"/>
      <c r="D1979" s="398"/>
      <c r="E1979" s="398"/>
      <c r="F1979" s="398"/>
      <c r="G1979" s="398"/>
      <c r="H1979" s="398"/>
      <c r="I1979" s="398"/>
      <c r="J1979" s="398"/>
      <c r="K1979" s="398"/>
      <c r="L1979" s="398"/>
      <c r="M1979" s="398"/>
      <c r="N1979" s="398"/>
      <c r="O1979" s="398"/>
      <c r="P1979" s="398"/>
      <c r="Q1979" s="398"/>
      <c r="R1979" s="399"/>
      <c r="S1979" s="400">
        <f>(S1958*((1+S$11)^0.5)/S$10)</f>
        <v>0</v>
      </c>
      <c r="T1979" s="395">
        <f ca="1">IF(S2003="n/a",S1979,IFERROR(IF((OFFSET($C1979,0,$A1979))&lt;0,
MIN(0,S1979-(OFFSET($C1979,0,$A1979)/(OFFSET($C1974,-$A1978,$A1979)))),
MAX(0,S1979-(OFFSET($C1979,0,$A1979)/(OFFSET($C1974,-$A1978,$A1979))))),0))</f>
        <v>0</v>
      </c>
      <c r="U1979" s="395">
        <f t="shared" ca="1" si="2882"/>
        <v>0</v>
      </c>
      <c r="V1979" s="395">
        <f t="shared" ca="1" si="2883"/>
        <v>0</v>
      </c>
      <c r="W1979" s="395">
        <f t="shared" ca="1" si="2884"/>
        <v>0</v>
      </c>
      <c r="X1979" s="334"/>
      <c r="Y1979" s="334"/>
      <c r="Z1979" s="334"/>
      <c r="AA1979" s="249"/>
      <c r="AB1979" s="249"/>
    </row>
    <row r="1980" spans="1:28" hidden="1" outlineLevel="1">
      <c r="A1980" s="331">
        <v>17</v>
      </c>
      <c r="B1980" s="309" t="str">
        <f t="shared" ca="1" si="2885"/>
        <v>Depreciated Net Capex 2029</v>
      </c>
      <c r="C1980" s="398"/>
      <c r="D1980" s="398"/>
      <c r="E1980" s="398"/>
      <c r="F1980" s="398"/>
      <c r="G1980" s="398"/>
      <c r="H1980" s="398"/>
      <c r="I1980" s="398"/>
      <c r="J1980" s="398"/>
      <c r="K1980" s="398"/>
      <c r="L1980" s="398"/>
      <c r="M1980" s="398"/>
      <c r="N1980" s="398"/>
      <c r="O1980" s="398"/>
      <c r="P1980" s="398"/>
      <c r="Q1980" s="398"/>
      <c r="R1980" s="398"/>
      <c r="S1980" s="399"/>
      <c r="T1980" s="400">
        <f>(T1958*((1+T$11)^0.5)/T$10)</f>
        <v>0</v>
      </c>
      <c r="U1980" s="395">
        <f ca="1">IF(T2004="n/a",T1980,IFERROR(IF((OFFSET($C1980,0,$A1980))&lt;0,
MIN(0,T1980-(OFFSET($C1980,0,$A1980)/(OFFSET($C1975,-$A1979,$A1980)))),
MAX(0,T1980-(OFFSET($C1980,0,$A1980)/(OFFSET($C1975,-$A1979,$A1980))))),0))</f>
        <v>0</v>
      </c>
      <c r="V1980" s="395">
        <f t="shared" ca="1" si="2883"/>
        <v>0</v>
      </c>
      <c r="W1980" s="395">
        <f t="shared" ca="1" si="2884"/>
        <v>0</v>
      </c>
      <c r="X1980" s="334"/>
      <c r="Y1980" s="334"/>
      <c r="Z1980" s="334"/>
      <c r="AA1980" s="249"/>
      <c r="AB1980" s="249"/>
    </row>
    <row r="1981" spans="1:28" hidden="1" outlineLevel="1">
      <c r="A1981" s="331">
        <v>18</v>
      </c>
      <c r="B1981" s="309" t="str">
        <f t="shared" ca="1" si="2885"/>
        <v>Depreciated Net Capex 2030</v>
      </c>
      <c r="C1981" s="398"/>
      <c r="D1981" s="398"/>
      <c r="E1981" s="398"/>
      <c r="F1981" s="398"/>
      <c r="G1981" s="398"/>
      <c r="H1981" s="398"/>
      <c r="I1981" s="398"/>
      <c r="J1981" s="398"/>
      <c r="K1981" s="398"/>
      <c r="L1981" s="398"/>
      <c r="M1981" s="398"/>
      <c r="N1981" s="398"/>
      <c r="O1981" s="398"/>
      <c r="P1981" s="398"/>
      <c r="Q1981" s="398"/>
      <c r="R1981" s="398"/>
      <c r="S1981" s="398"/>
      <c r="T1981" s="399"/>
      <c r="U1981" s="400">
        <f>(U1958*((1+U$11)^0.5)/U$10)</f>
        <v>0</v>
      </c>
      <c r="V1981" s="395">
        <f ca="1">IF(U2005="n/a",U1981,IFERROR(IF((OFFSET($C1981,0,$A1981))&lt;0,
MIN(0,U1981-(OFFSET($C1981,0,$A1981)/(OFFSET($C1976,-$A1980,$A1981)))),
MAX(0,U1981-(OFFSET($C1981,0,$A1981)/(OFFSET($C1976,-$A1980,$A1981))))),0))</f>
        <v>0</v>
      </c>
      <c r="W1981" s="395">
        <f t="shared" ca="1" si="2884"/>
        <v>0</v>
      </c>
      <c r="X1981" s="334"/>
      <c r="Y1981" s="334"/>
      <c r="Z1981" s="334"/>
      <c r="AA1981" s="249"/>
      <c r="AB1981" s="249"/>
    </row>
    <row r="1982" spans="1:28" hidden="1" outlineLevel="1">
      <c r="A1982" s="331">
        <v>19</v>
      </c>
      <c r="B1982" s="309" t="str">
        <f t="shared" ca="1" si="2885"/>
        <v>Depreciated Net Capex 2031</v>
      </c>
      <c r="C1982" s="398"/>
      <c r="D1982" s="398"/>
      <c r="E1982" s="398"/>
      <c r="F1982" s="398"/>
      <c r="G1982" s="398"/>
      <c r="H1982" s="398"/>
      <c r="I1982" s="398"/>
      <c r="J1982" s="398"/>
      <c r="K1982" s="398"/>
      <c r="L1982" s="398"/>
      <c r="M1982" s="398"/>
      <c r="N1982" s="398"/>
      <c r="O1982" s="398"/>
      <c r="P1982" s="398"/>
      <c r="Q1982" s="398"/>
      <c r="R1982" s="398"/>
      <c r="S1982" s="398"/>
      <c r="T1982" s="398"/>
      <c r="U1982" s="399"/>
      <c r="V1982" s="400">
        <f>(V1958*((1+V$11)^0.5)/V$10)</f>
        <v>0</v>
      </c>
      <c r="W1982" s="395">
        <f ca="1">IF(V2006="n/a",V1982,IFERROR(IF((OFFSET($C1982,0,$A1982))&lt;0,
MIN(0,V1982-(OFFSET($C1982,0,$A1982)/(OFFSET($C1977,-$A1981,$A1982)))),
MAX(0,V1982-(OFFSET($C1982,0,$A1982)/(OFFSET($C1977,-$A1981,$A1982))))),0))</f>
        <v>0</v>
      </c>
      <c r="X1982" s="334"/>
      <c r="Y1982" s="334"/>
      <c r="Z1982" s="334"/>
      <c r="AA1982" s="249"/>
      <c r="AB1982" s="249"/>
    </row>
    <row r="1983" spans="1:28" hidden="1" outlineLevel="1">
      <c r="A1983" s="331">
        <v>20</v>
      </c>
      <c r="B1983" s="309" t="str">
        <f ca="1">"Depreciated Net Capex "&amp;OFFSET($C$6,0,A1983)</f>
        <v>Depreciated Net Capex 2032</v>
      </c>
      <c r="C1983" s="398"/>
      <c r="D1983" s="398"/>
      <c r="E1983" s="398"/>
      <c r="F1983" s="398"/>
      <c r="G1983" s="398"/>
      <c r="H1983" s="398"/>
      <c r="I1983" s="398"/>
      <c r="J1983" s="398"/>
      <c r="K1983" s="398"/>
      <c r="L1983" s="398"/>
      <c r="M1983" s="398"/>
      <c r="N1983" s="398"/>
      <c r="O1983" s="398"/>
      <c r="P1983" s="398"/>
      <c r="Q1983" s="398"/>
      <c r="R1983" s="398"/>
      <c r="S1983" s="398"/>
      <c r="T1983" s="398"/>
      <c r="U1983" s="398"/>
      <c r="V1983" s="399"/>
      <c r="W1983" s="395">
        <f>(W1958*((1+W$11)^0.5)/W$10)</f>
        <v>0</v>
      </c>
      <c r="X1983" s="249"/>
      <c r="Y1983" s="249"/>
      <c r="Z1983" s="249"/>
      <c r="AA1983" s="249"/>
      <c r="AB1983" s="249"/>
    </row>
    <row r="1984" spans="1:28" hidden="1" outlineLevel="1">
      <c r="A1984" s="249"/>
      <c r="B1984" s="332"/>
      <c r="C1984" s="395"/>
      <c r="D1984" s="395"/>
      <c r="E1984" s="395"/>
      <c r="F1984" s="395"/>
      <c r="G1984" s="395"/>
      <c r="H1984" s="395"/>
      <c r="I1984" s="395"/>
      <c r="J1984" s="395"/>
      <c r="K1984" s="395"/>
      <c r="L1984" s="395"/>
      <c r="M1984" s="395"/>
      <c r="N1984" s="395"/>
      <c r="O1984" s="395"/>
      <c r="P1984" s="395"/>
      <c r="Q1984" s="395"/>
      <c r="R1984" s="395"/>
      <c r="S1984" s="395"/>
      <c r="T1984" s="395"/>
      <c r="U1984" s="395"/>
      <c r="V1984" s="395"/>
      <c r="W1984" s="395"/>
      <c r="X1984" s="249"/>
      <c r="Y1984" s="249"/>
      <c r="Z1984" s="249"/>
      <c r="AA1984" s="249"/>
      <c r="AB1984" s="249"/>
    </row>
    <row r="1985" spans="1:28" hidden="1" outlineLevel="1">
      <c r="A1985" s="249"/>
      <c r="B1985" s="332"/>
      <c r="C1985" s="395"/>
      <c r="D1985" s="395"/>
      <c r="E1985" s="395"/>
      <c r="F1985" s="395"/>
      <c r="G1985" s="395"/>
      <c r="H1985" s="395"/>
      <c r="I1985" s="395"/>
      <c r="J1985" s="395"/>
      <c r="K1985" s="395"/>
      <c r="L1985" s="395"/>
      <c r="M1985" s="395"/>
      <c r="N1985" s="395"/>
      <c r="O1985" s="395"/>
      <c r="P1985" s="395"/>
      <c r="Q1985" s="395"/>
      <c r="R1985" s="395"/>
      <c r="S1985" s="395"/>
      <c r="T1985" s="395"/>
      <c r="U1985" s="395"/>
      <c r="V1985" s="395"/>
      <c r="W1985" s="395"/>
      <c r="X1985" s="249"/>
      <c r="Y1985" s="249"/>
      <c r="Z1985" s="249"/>
      <c r="AA1985" s="249"/>
      <c r="AB1985" s="249"/>
    </row>
    <row r="1986" spans="1:28" hidden="1" outlineLevel="1">
      <c r="A1986" s="249"/>
      <c r="B1986" s="309" t="s">
        <v>298</v>
      </c>
      <c r="C1986" s="395"/>
      <c r="D1986" s="395">
        <f t="shared" ref="D1986" ca="1" si="2886">IF(C1986="n/a","n/a",IF(AND(C1986&lt;1,D1960=0),0,
IF(D1960=0,C1986-1,
IF(C1986&lt;1,D1961,
(((C1986-1)*(C1962-(C1962/(C1986))))+((D1960/D$10)*D1961))/(D1962)))))</f>
        <v>0</v>
      </c>
      <c r="E1986" s="395">
        <f t="shared" ref="E1986" ca="1" si="2887">IF(D1986="n/a","n/a",IF(AND(D1986&lt;1,E1960=0),0,
IF(E1960=0,D1986-1,
IF(D1986&lt;1,E1961,
(((D1986-1)*(D1962-(D1962/(D1986))))+((E1960/E$10)*E1961))/(E1962)))))</f>
        <v>0</v>
      </c>
      <c r="F1986" s="395">
        <f t="shared" ref="F1986" ca="1" si="2888">IF(E1986="n/a","n/a",IF(AND(E1986&lt;1,F1960=0),0,
IF(F1960=0,E1986-1,
IF(E1986&lt;1,F1961,
(((E1986-1)*(E1962-(E1962/(E1986))))+((F1960/F$10)*F1961))/(F1962)))))</f>
        <v>0</v>
      </c>
      <c r="G1986" s="395">
        <f t="shared" ref="G1986" ca="1" si="2889">IF(F1986="n/a","n/a",IF(AND(F1986&lt;1,G1960=0),0,
IF(G1960=0,F1986-1,
IF(F1986&lt;1,G1961,
(((F1986-1)*(F1962-(F1962/(F1986))))+((G1960/G$10)*G1961))/(G1962)))))</f>
        <v>0</v>
      </c>
      <c r="H1986" s="395">
        <f ca="1">IF(G1986="n/a","n/a",IF(AND(G1986&lt;1,H1960=0),0,
IF(H1960=0,G1986-1,
IF(G1986&lt;1,H1961,
(((G1986-1)*(G1962-(G1962/(G1986))))+((H1960/H$10)*H1961))/(H1962)))))</f>
        <v>0</v>
      </c>
      <c r="I1986" s="395">
        <f t="shared" ref="I1986" ca="1" si="2890">IF(H1986="n/a","n/a",IF(AND(H1986&lt;1,I1960=0),0,
IF(I1960=0,H1986-1,
IF(H1986&lt;1,I1961,
(((H1986-1)*(H1962-(H1962/(H1986))))+((I1960/I$10)*I1961))/(I1962)))))</f>
        <v>0</v>
      </c>
      <c r="J1986" s="395">
        <f t="shared" ref="J1986" ca="1" si="2891">IF(I1986="n/a","n/a",IF(AND(I1986&lt;1,J1960=0),0,
IF(J1960=0,I1986-1,
IF(I1986&lt;1,J1961,
(((I1986-1)*(I1962-(I1962/(I1986))))+((J1960/J$10)*J1961))/(J1962)))))</f>
        <v>0</v>
      </c>
      <c r="K1986" s="395">
        <f t="shared" ref="K1986" ca="1" si="2892">IF(J1986="n/a","n/a",IF(AND(J1986&lt;1,K1960=0),0,
IF(K1960=0,J1986-1,
IF(J1986&lt;1,K1961,
(((J1986-1)*(J1962-(J1962/(J1986))))+((K1960/K$10)*K1961))/(K1962)))))</f>
        <v>0</v>
      </c>
      <c r="L1986" s="395">
        <f t="shared" ref="L1986" ca="1" si="2893">IF(K1986="n/a","n/a",IF(AND(K1986&lt;1,L1960=0),0,
IF(L1960=0,K1986-1,
IF(K1986&lt;1,L1961,
(((K1986-1)*(K1962-(K1962/(K1986))))+((L1960/L$10)*L1961))/(L1962)))))</f>
        <v>0</v>
      </c>
      <c r="M1986" s="395">
        <f t="shared" ref="M1986" ca="1" si="2894">IF(L1986="n/a","n/a",IF(AND(L1986&lt;1,M1960=0),0,
IF(M1960=0,L1986-1,
IF(L1986&lt;1,M1961,
(((L1986-1)*(L1962-(L1962/(L1986))))+((M1960/M$10)*M1961))/(M1962)))))</f>
        <v>0</v>
      </c>
      <c r="N1986" s="395">
        <f t="shared" ref="N1986" ca="1" si="2895">IF(M1986="n/a","n/a",IF(AND(M1986&lt;1,N1960=0),0,
IF(N1960=0,M1986-1,
IF(M1986&lt;1,N1961,
(((M1986-1)*(M1962-(M1962/(M1986))))+((N1960/N$10)*N1961))/(N1962)))))</f>
        <v>0</v>
      </c>
      <c r="O1986" s="395">
        <f t="shared" ref="O1986" ca="1" si="2896">IF(N1986="n/a","n/a",IF(AND(N1986&lt;1,O1960=0),0,
IF(O1960=0,N1986-1,
IF(N1986&lt;1,O1961,
(((N1986-1)*(N1962-(N1962/(N1986))))+((O1960/O$10)*O1961))/(O1962)))))</f>
        <v>0</v>
      </c>
      <c r="P1986" s="395">
        <f t="shared" ref="P1986" ca="1" si="2897">IF(O1986="n/a","n/a",IF(AND(O1986&lt;1,P1960=0),0,
IF(P1960=0,O1986-1,
IF(O1986&lt;1,P1961,
(((O1986-1)*(O1962-(O1962/(O1986))))+((P1960/P$10)*P1961))/(P1962)))))</f>
        <v>0</v>
      </c>
      <c r="Q1986" s="395">
        <f t="shared" ref="Q1986" ca="1" si="2898">IF(P1986="n/a","n/a",IF(AND(P1986&lt;1,Q1960=0),0,
IF(Q1960=0,P1986-1,
IF(P1986&lt;1,Q1961,
(((P1986-1)*(P1962-(P1962/(P1986))))+((Q1960/Q$10)*Q1961))/(Q1962)))))</f>
        <v>0</v>
      </c>
      <c r="R1986" s="395">
        <f t="shared" ref="R1986" ca="1" si="2899">IF(Q1986="n/a","n/a",IF(AND(Q1986&lt;1,R1960=0),0,
IF(R1960=0,Q1986-1,
IF(Q1986&lt;1,R1961,
(((Q1986-1)*(Q1962-(Q1962/(Q1986))))+((R1960/R$10)*R1961))/(R1962)))))</f>
        <v>0</v>
      </c>
      <c r="S1986" s="395">
        <f t="shared" ref="S1986" ca="1" si="2900">IF(R1986="n/a","n/a",IF(AND(R1986&lt;1,S1960=0),0,
IF(S1960=0,R1986-1,
IF(R1986&lt;1,S1961,
(((R1986-1)*(R1962-(R1962/(R1986))))+((S1960/S$10)*S1961))/(S1962)))))</f>
        <v>0</v>
      </c>
      <c r="T1986" s="395">
        <f t="shared" ref="T1986" ca="1" si="2901">IF(S1986="n/a","n/a",IF(AND(S1986&lt;1,T1960=0),0,
IF(T1960=0,S1986-1,
IF(S1986&lt;1,T1961,
(((S1986-1)*(S1962-(S1962/(S1986))))+((T1960/T$10)*T1961))/(T1962)))))</f>
        <v>0</v>
      </c>
      <c r="U1986" s="395">
        <f t="shared" ref="U1986" ca="1" si="2902">IF(T1986="n/a","n/a",IF(AND(T1986&lt;1,U1960=0),0,
IF(U1960=0,T1986-1,
IF(T1986&lt;1,U1961,
(((T1986-1)*(T1962-(T1962/(T1986))))+((U1960/U$10)*U1961))/(U1962)))))</f>
        <v>0</v>
      </c>
      <c r="V1986" s="395">
        <f t="shared" ref="V1986" ca="1" si="2903">IF(U1986="n/a","n/a",IF(AND(U1986&lt;1,V1960=0),0,
IF(V1960=0,U1986-1,
IF(U1986&lt;1,V1961,
(((U1986-1)*(U1962-(U1962/(U1986))))+((V1960/V$10)*V1961))/(V1962)))))</f>
        <v>0</v>
      </c>
      <c r="W1986" s="395">
        <f t="shared" ref="W1986" ca="1" si="2904">IF(V1986="n/a","n/a",IF(AND(V1986&lt;1,W1960=0),0,
IF(W1960=0,V1986-1,
IF(V1986&lt;1,W1961,
(((V1986-1)*(V1962-(V1962/(V1986))))+((W1960/W$10)*W1961))/(W1962)))))</f>
        <v>0</v>
      </c>
      <c r="X1986" s="249"/>
      <c r="Y1986" s="249"/>
      <c r="Z1986" s="249"/>
      <c r="AA1986" s="249"/>
      <c r="AB1986" s="249"/>
    </row>
    <row r="1987" spans="1:28" hidden="1" outlineLevel="1">
      <c r="A1987" s="249"/>
      <c r="B1987" s="309" t="s">
        <v>191</v>
      </c>
      <c r="C1987" s="395">
        <f ca="1">C1959</f>
        <v>0</v>
      </c>
      <c r="D1987" s="395">
        <f t="shared" ref="D1987" ca="1" si="2905">IF(C1987="n/a","n/a",MAX(0,C1987-1))</f>
        <v>0</v>
      </c>
      <c r="E1987" s="395">
        <f t="shared" ref="E1987:E1988" ca="1" si="2906">IF(D1987="n/a","n/a",MAX(0,D1987-1))</f>
        <v>0</v>
      </c>
      <c r="F1987" s="395">
        <f t="shared" ref="F1987:F1989" ca="1" si="2907">IF(E1987="n/a","n/a",MAX(0,E1987-1))</f>
        <v>0</v>
      </c>
      <c r="G1987" s="395">
        <f t="shared" ref="G1987:G1990" ca="1" si="2908">IF(F1987="n/a","n/a",MAX(0,F1987-1))</f>
        <v>0</v>
      </c>
      <c r="H1987" s="395">
        <f t="shared" ref="H1987:H1991" ca="1" si="2909">IF(G1987="n/a","n/a",MAX(0,G1987-1))</f>
        <v>0</v>
      </c>
      <c r="I1987" s="395">
        <f t="shared" ref="I1987:I1992" ca="1" si="2910">IF(H1987="n/a","n/a",MAX(0,H1987-1))</f>
        <v>0</v>
      </c>
      <c r="J1987" s="395">
        <f t="shared" ref="J1987:J1993" ca="1" si="2911">IF(I1987="n/a","n/a",MAX(0,I1987-1))</f>
        <v>0</v>
      </c>
      <c r="K1987" s="395">
        <f t="shared" ref="K1987:K1994" ca="1" si="2912">IF(J1987="n/a","n/a",MAX(0,J1987-1))</f>
        <v>0</v>
      </c>
      <c r="L1987" s="395">
        <f t="shared" ref="L1987:L1995" ca="1" si="2913">IF(K1987="n/a","n/a",MAX(0,K1987-1))</f>
        <v>0</v>
      </c>
      <c r="M1987" s="395">
        <f t="shared" ref="M1987:M1996" ca="1" si="2914">IF(L1987="n/a","n/a",MAX(0,L1987-1))</f>
        <v>0</v>
      </c>
      <c r="N1987" s="395">
        <f t="shared" ref="N1987:N1997" ca="1" si="2915">IF(M1987="n/a","n/a",MAX(0,M1987-1))</f>
        <v>0</v>
      </c>
      <c r="O1987" s="395">
        <f t="shared" ref="O1987:O1998" ca="1" si="2916">IF(N1987="n/a","n/a",MAX(0,N1987-1))</f>
        <v>0</v>
      </c>
      <c r="P1987" s="395">
        <f t="shared" ref="P1987:P1999" ca="1" si="2917">IF(O1987="n/a","n/a",MAX(0,O1987-1))</f>
        <v>0</v>
      </c>
      <c r="Q1987" s="395">
        <f t="shared" ref="Q1987:Q2000" ca="1" si="2918">IF(P1987="n/a","n/a",MAX(0,P1987-1))</f>
        <v>0</v>
      </c>
      <c r="R1987" s="395">
        <f t="shared" ref="R1987:R2001" ca="1" si="2919">IF(Q1987="n/a","n/a",MAX(0,Q1987-1))</f>
        <v>0</v>
      </c>
      <c r="S1987" s="395">
        <f t="shared" ref="S1987:S2002" ca="1" si="2920">IF(R1987="n/a","n/a",MAX(0,R1987-1))</f>
        <v>0</v>
      </c>
      <c r="T1987" s="395">
        <f t="shared" ref="T1987:T2003" ca="1" si="2921">IF(S1987="n/a","n/a",MAX(0,S1987-1))</f>
        <v>0</v>
      </c>
      <c r="U1987" s="395">
        <f t="shared" ref="U1987:U2004" ca="1" si="2922">IF(T1987="n/a","n/a",MAX(0,T1987-1))</f>
        <v>0</v>
      </c>
      <c r="V1987" s="395">
        <f t="shared" ref="V1987:V2005" ca="1" si="2923">IF(U1987="n/a","n/a",MAX(0,U1987-1))</f>
        <v>0</v>
      </c>
      <c r="W1987" s="395">
        <f t="shared" ref="W1987:W2005" ca="1" si="2924">IF(V1987="n/a","n/a",MAX(0,V1987-1))</f>
        <v>0</v>
      </c>
      <c r="X1987" s="249"/>
      <c r="Y1987" s="249"/>
      <c r="Z1987" s="249"/>
      <c r="AA1987" s="249"/>
      <c r="AB1987" s="249"/>
    </row>
    <row r="1988" spans="1:28" hidden="1" outlineLevel="1">
      <c r="A1988" s="249"/>
      <c r="B1988" s="309" t="str">
        <f t="shared" ref="B1988:B2007" ca="1" si="2925">"RL Capex "&amp;OFFSET($C$6,0,A1964)</f>
        <v>RL Capex 2013</v>
      </c>
      <c r="C1988" s="396"/>
      <c r="D1988" s="400">
        <f ca="1">D1959</f>
        <v>0</v>
      </c>
      <c r="E1988" s="395">
        <f t="shared" ca="1" si="2906"/>
        <v>0</v>
      </c>
      <c r="F1988" s="395">
        <f t="shared" ca="1" si="2907"/>
        <v>0</v>
      </c>
      <c r="G1988" s="395">
        <f t="shared" ca="1" si="2908"/>
        <v>0</v>
      </c>
      <c r="H1988" s="395">
        <f t="shared" ca="1" si="2909"/>
        <v>0</v>
      </c>
      <c r="I1988" s="395">
        <f t="shared" ca="1" si="2910"/>
        <v>0</v>
      </c>
      <c r="J1988" s="395">
        <f t="shared" ca="1" si="2911"/>
        <v>0</v>
      </c>
      <c r="K1988" s="395">
        <f t="shared" ca="1" si="2912"/>
        <v>0</v>
      </c>
      <c r="L1988" s="395">
        <f t="shared" ca="1" si="2913"/>
        <v>0</v>
      </c>
      <c r="M1988" s="395">
        <f t="shared" ca="1" si="2914"/>
        <v>0</v>
      </c>
      <c r="N1988" s="395">
        <f t="shared" ca="1" si="2915"/>
        <v>0</v>
      </c>
      <c r="O1988" s="395">
        <f t="shared" ca="1" si="2916"/>
        <v>0</v>
      </c>
      <c r="P1988" s="395">
        <f t="shared" ca="1" si="2917"/>
        <v>0</v>
      </c>
      <c r="Q1988" s="395">
        <f t="shared" ca="1" si="2918"/>
        <v>0</v>
      </c>
      <c r="R1988" s="395">
        <f t="shared" ca="1" si="2919"/>
        <v>0</v>
      </c>
      <c r="S1988" s="395">
        <f t="shared" ca="1" si="2920"/>
        <v>0</v>
      </c>
      <c r="T1988" s="395">
        <f t="shared" ca="1" si="2921"/>
        <v>0</v>
      </c>
      <c r="U1988" s="395">
        <f t="shared" ca="1" si="2922"/>
        <v>0</v>
      </c>
      <c r="V1988" s="395">
        <f t="shared" ca="1" si="2923"/>
        <v>0</v>
      </c>
      <c r="W1988" s="395">
        <f t="shared" ca="1" si="2924"/>
        <v>0</v>
      </c>
      <c r="X1988" s="249"/>
      <c r="Y1988" s="249"/>
      <c r="Z1988" s="249"/>
      <c r="AA1988" s="249"/>
      <c r="AB1988" s="249"/>
    </row>
    <row r="1989" spans="1:28" hidden="1" outlineLevel="1">
      <c r="A1989" s="249"/>
      <c r="B1989" s="309" t="str">
        <f t="shared" ca="1" si="2925"/>
        <v>RL Capex 2014</v>
      </c>
      <c r="C1989" s="401"/>
      <c r="D1989" s="396"/>
      <c r="E1989" s="400">
        <f ca="1">E1959</f>
        <v>0</v>
      </c>
      <c r="F1989" s="395">
        <f t="shared" ca="1" si="2907"/>
        <v>0</v>
      </c>
      <c r="G1989" s="395">
        <f t="shared" ca="1" si="2908"/>
        <v>0</v>
      </c>
      <c r="H1989" s="395">
        <f t="shared" ca="1" si="2909"/>
        <v>0</v>
      </c>
      <c r="I1989" s="395">
        <f t="shared" ca="1" si="2910"/>
        <v>0</v>
      </c>
      <c r="J1989" s="395">
        <f t="shared" ca="1" si="2911"/>
        <v>0</v>
      </c>
      <c r="K1989" s="395">
        <f t="shared" ca="1" si="2912"/>
        <v>0</v>
      </c>
      <c r="L1989" s="395">
        <f t="shared" ca="1" si="2913"/>
        <v>0</v>
      </c>
      <c r="M1989" s="395">
        <f t="shared" ca="1" si="2914"/>
        <v>0</v>
      </c>
      <c r="N1989" s="395">
        <f t="shared" ca="1" si="2915"/>
        <v>0</v>
      </c>
      <c r="O1989" s="395">
        <f t="shared" ca="1" si="2916"/>
        <v>0</v>
      </c>
      <c r="P1989" s="395">
        <f t="shared" ca="1" si="2917"/>
        <v>0</v>
      </c>
      <c r="Q1989" s="395">
        <f t="shared" ca="1" si="2918"/>
        <v>0</v>
      </c>
      <c r="R1989" s="395">
        <f t="shared" ca="1" si="2919"/>
        <v>0</v>
      </c>
      <c r="S1989" s="395">
        <f t="shared" ca="1" si="2920"/>
        <v>0</v>
      </c>
      <c r="T1989" s="395">
        <f t="shared" ca="1" si="2921"/>
        <v>0</v>
      </c>
      <c r="U1989" s="395">
        <f t="shared" ca="1" si="2922"/>
        <v>0</v>
      </c>
      <c r="V1989" s="395">
        <f t="shared" ca="1" si="2923"/>
        <v>0</v>
      </c>
      <c r="W1989" s="395">
        <f t="shared" ca="1" si="2924"/>
        <v>0</v>
      </c>
      <c r="X1989" s="249"/>
      <c r="Y1989" s="249"/>
      <c r="Z1989" s="249"/>
      <c r="AA1989" s="249"/>
      <c r="AB1989" s="249"/>
    </row>
    <row r="1990" spans="1:28" hidden="1" outlineLevel="1">
      <c r="A1990" s="249"/>
      <c r="B1990" s="309" t="str">
        <f t="shared" ca="1" si="2925"/>
        <v>RL Capex 2015</v>
      </c>
      <c r="C1990" s="401"/>
      <c r="D1990" s="401"/>
      <c r="E1990" s="396"/>
      <c r="F1990" s="400">
        <f ca="1">F1959</f>
        <v>0</v>
      </c>
      <c r="G1990" s="395">
        <f t="shared" ca="1" si="2908"/>
        <v>0</v>
      </c>
      <c r="H1990" s="395">
        <f t="shared" ca="1" si="2909"/>
        <v>0</v>
      </c>
      <c r="I1990" s="395">
        <f t="shared" ca="1" si="2910"/>
        <v>0</v>
      </c>
      <c r="J1990" s="395">
        <f t="shared" ca="1" si="2911"/>
        <v>0</v>
      </c>
      <c r="K1990" s="395">
        <f t="shared" ca="1" si="2912"/>
        <v>0</v>
      </c>
      <c r="L1990" s="395">
        <f t="shared" ca="1" si="2913"/>
        <v>0</v>
      </c>
      <c r="M1990" s="395">
        <f t="shared" ca="1" si="2914"/>
        <v>0</v>
      </c>
      <c r="N1990" s="395">
        <f t="shared" ca="1" si="2915"/>
        <v>0</v>
      </c>
      <c r="O1990" s="395">
        <f t="shared" ca="1" si="2916"/>
        <v>0</v>
      </c>
      <c r="P1990" s="395">
        <f t="shared" ca="1" si="2917"/>
        <v>0</v>
      </c>
      <c r="Q1990" s="395">
        <f t="shared" ca="1" si="2918"/>
        <v>0</v>
      </c>
      <c r="R1990" s="395">
        <f t="shared" ca="1" si="2919"/>
        <v>0</v>
      </c>
      <c r="S1990" s="395">
        <f t="shared" ca="1" si="2920"/>
        <v>0</v>
      </c>
      <c r="T1990" s="395">
        <f t="shared" ca="1" si="2921"/>
        <v>0</v>
      </c>
      <c r="U1990" s="395">
        <f t="shared" ca="1" si="2922"/>
        <v>0</v>
      </c>
      <c r="V1990" s="395">
        <f t="shared" ca="1" si="2923"/>
        <v>0</v>
      </c>
      <c r="W1990" s="395">
        <f t="shared" ca="1" si="2924"/>
        <v>0</v>
      </c>
      <c r="X1990" s="249"/>
      <c r="Y1990" s="249"/>
      <c r="Z1990" s="249"/>
      <c r="AA1990" s="249"/>
      <c r="AB1990" s="249"/>
    </row>
    <row r="1991" spans="1:28" hidden="1" outlineLevel="1">
      <c r="A1991" s="249"/>
      <c r="B1991" s="309" t="str">
        <f t="shared" ca="1" si="2925"/>
        <v>RL Capex 2016</v>
      </c>
      <c r="C1991" s="401"/>
      <c r="D1991" s="401"/>
      <c r="E1991" s="401"/>
      <c r="F1991" s="396"/>
      <c r="G1991" s="400">
        <f ca="1">G1959</f>
        <v>0</v>
      </c>
      <c r="H1991" s="395">
        <f t="shared" ca="1" si="2909"/>
        <v>0</v>
      </c>
      <c r="I1991" s="395">
        <f t="shared" ca="1" si="2910"/>
        <v>0</v>
      </c>
      <c r="J1991" s="395">
        <f t="shared" ca="1" si="2911"/>
        <v>0</v>
      </c>
      <c r="K1991" s="395">
        <f t="shared" ca="1" si="2912"/>
        <v>0</v>
      </c>
      <c r="L1991" s="395">
        <f t="shared" ca="1" si="2913"/>
        <v>0</v>
      </c>
      <c r="M1991" s="395">
        <f t="shared" ca="1" si="2914"/>
        <v>0</v>
      </c>
      <c r="N1991" s="395">
        <f t="shared" ca="1" si="2915"/>
        <v>0</v>
      </c>
      <c r="O1991" s="395">
        <f t="shared" ca="1" si="2916"/>
        <v>0</v>
      </c>
      <c r="P1991" s="395">
        <f t="shared" ca="1" si="2917"/>
        <v>0</v>
      </c>
      <c r="Q1991" s="395">
        <f t="shared" ca="1" si="2918"/>
        <v>0</v>
      </c>
      <c r="R1991" s="395">
        <f t="shared" ca="1" si="2919"/>
        <v>0</v>
      </c>
      <c r="S1991" s="395">
        <f t="shared" ca="1" si="2920"/>
        <v>0</v>
      </c>
      <c r="T1991" s="395">
        <f t="shared" ca="1" si="2921"/>
        <v>0</v>
      </c>
      <c r="U1991" s="395">
        <f t="shared" ca="1" si="2922"/>
        <v>0</v>
      </c>
      <c r="V1991" s="395">
        <f t="shared" ca="1" si="2923"/>
        <v>0</v>
      </c>
      <c r="W1991" s="395">
        <f t="shared" ca="1" si="2924"/>
        <v>0</v>
      </c>
      <c r="X1991" s="249"/>
      <c r="Y1991" s="249"/>
      <c r="Z1991" s="249"/>
      <c r="AA1991" s="249"/>
      <c r="AB1991" s="249"/>
    </row>
    <row r="1992" spans="1:28" hidden="1" outlineLevel="1">
      <c r="A1992" s="249"/>
      <c r="B1992" s="309" t="str">
        <f t="shared" ca="1" si="2925"/>
        <v>RL Capex 2017</v>
      </c>
      <c r="C1992" s="401"/>
      <c r="D1992" s="401"/>
      <c r="E1992" s="401"/>
      <c r="F1992" s="401"/>
      <c r="G1992" s="396"/>
      <c r="H1992" s="400">
        <f ca="1">H1959</f>
        <v>0</v>
      </c>
      <c r="I1992" s="395">
        <f t="shared" ca="1" si="2910"/>
        <v>0</v>
      </c>
      <c r="J1992" s="395">
        <f t="shared" ca="1" si="2911"/>
        <v>0</v>
      </c>
      <c r="K1992" s="395">
        <f t="shared" ca="1" si="2912"/>
        <v>0</v>
      </c>
      <c r="L1992" s="395">
        <f t="shared" ca="1" si="2913"/>
        <v>0</v>
      </c>
      <c r="M1992" s="395">
        <f t="shared" ca="1" si="2914"/>
        <v>0</v>
      </c>
      <c r="N1992" s="395">
        <f t="shared" ca="1" si="2915"/>
        <v>0</v>
      </c>
      <c r="O1992" s="395">
        <f t="shared" ca="1" si="2916"/>
        <v>0</v>
      </c>
      <c r="P1992" s="395">
        <f t="shared" ca="1" si="2917"/>
        <v>0</v>
      </c>
      <c r="Q1992" s="395">
        <f t="shared" ca="1" si="2918"/>
        <v>0</v>
      </c>
      <c r="R1992" s="395">
        <f t="shared" ca="1" si="2919"/>
        <v>0</v>
      </c>
      <c r="S1992" s="395">
        <f t="shared" ca="1" si="2920"/>
        <v>0</v>
      </c>
      <c r="T1992" s="395">
        <f t="shared" ca="1" si="2921"/>
        <v>0</v>
      </c>
      <c r="U1992" s="395">
        <f t="shared" ca="1" si="2922"/>
        <v>0</v>
      </c>
      <c r="V1992" s="395">
        <f t="shared" ca="1" si="2923"/>
        <v>0</v>
      </c>
      <c r="W1992" s="395">
        <f t="shared" ca="1" si="2924"/>
        <v>0</v>
      </c>
      <c r="X1992" s="249"/>
      <c r="Y1992" s="249"/>
      <c r="Z1992" s="249"/>
      <c r="AA1992" s="249"/>
      <c r="AB1992" s="249"/>
    </row>
    <row r="1993" spans="1:28" hidden="1" outlineLevel="1">
      <c r="A1993" s="249"/>
      <c r="B1993" s="309" t="str">
        <f t="shared" ca="1" si="2925"/>
        <v>RL Capex 2018</v>
      </c>
      <c r="C1993" s="401"/>
      <c r="D1993" s="401"/>
      <c r="E1993" s="401"/>
      <c r="F1993" s="401"/>
      <c r="G1993" s="401"/>
      <c r="H1993" s="396"/>
      <c r="I1993" s="400">
        <f ca="1">I1959</f>
        <v>0</v>
      </c>
      <c r="J1993" s="395">
        <f t="shared" ca="1" si="2911"/>
        <v>0</v>
      </c>
      <c r="K1993" s="395">
        <f t="shared" ca="1" si="2912"/>
        <v>0</v>
      </c>
      <c r="L1993" s="395">
        <f t="shared" ca="1" si="2913"/>
        <v>0</v>
      </c>
      <c r="M1993" s="395">
        <f t="shared" ca="1" si="2914"/>
        <v>0</v>
      </c>
      <c r="N1993" s="395">
        <f t="shared" ca="1" si="2915"/>
        <v>0</v>
      </c>
      <c r="O1993" s="395">
        <f t="shared" ca="1" si="2916"/>
        <v>0</v>
      </c>
      <c r="P1993" s="395">
        <f t="shared" ca="1" si="2917"/>
        <v>0</v>
      </c>
      <c r="Q1993" s="395">
        <f t="shared" ca="1" si="2918"/>
        <v>0</v>
      </c>
      <c r="R1993" s="395">
        <f t="shared" ca="1" si="2919"/>
        <v>0</v>
      </c>
      <c r="S1993" s="395">
        <f t="shared" ca="1" si="2920"/>
        <v>0</v>
      </c>
      <c r="T1993" s="395">
        <f t="shared" ca="1" si="2921"/>
        <v>0</v>
      </c>
      <c r="U1993" s="395">
        <f t="shared" ca="1" si="2922"/>
        <v>0</v>
      </c>
      <c r="V1993" s="395">
        <f t="shared" ca="1" si="2923"/>
        <v>0</v>
      </c>
      <c r="W1993" s="395">
        <f t="shared" ca="1" si="2924"/>
        <v>0</v>
      </c>
      <c r="X1993" s="249"/>
      <c r="Y1993" s="249"/>
      <c r="Z1993" s="249"/>
      <c r="AA1993" s="249"/>
      <c r="AB1993" s="249"/>
    </row>
    <row r="1994" spans="1:28" hidden="1" outlineLevel="1">
      <c r="A1994" s="249"/>
      <c r="B1994" s="309" t="str">
        <f t="shared" ca="1" si="2925"/>
        <v>RL Capex 2019</v>
      </c>
      <c r="C1994" s="401"/>
      <c r="D1994" s="401"/>
      <c r="E1994" s="401"/>
      <c r="F1994" s="401"/>
      <c r="G1994" s="401"/>
      <c r="H1994" s="401"/>
      <c r="I1994" s="396"/>
      <c r="J1994" s="400">
        <f ca="1">J1959</f>
        <v>0</v>
      </c>
      <c r="K1994" s="395">
        <f t="shared" ca="1" si="2912"/>
        <v>0</v>
      </c>
      <c r="L1994" s="395">
        <f t="shared" ca="1" si="2913"/>
        <v>0</v>
      </c>
      <c r="M1994" s="395">
        <f t="shared" ca="1" si="2914"/>
        <v>0</v>
      </c>
      <c r="N1994" s="395">
        <f t="shared" ca="1" si="2915"/>
        <v>0</v>
      </c>
      <c r="O1994" s="395">
        <f t="shared" ca="1" si="2916"/>
        <v>0</v>
      </c>
      <c r="P1994" s="395">
        <f t="shared" ca="1" si="2917"/>
        <v>0</v>
      </c>
      <c r="Q1994" s="395">
        <f t="shared" ca="1" si="2918"/>
        <v>0</v>
      </c>
      <c r="R1994" s="395">
        <f t="shared" ca="1" si="2919"/>
        <v>0</v>
      </c>
      <c r="S1994" s="395">
        <f t="shared" ca="1" si="2920"/>
        <v>0</v>
      </c>
      <c r="T1994" s="395">
        <f t="shared" ca="1" si="2921"/>
        <v>0</v>
      </c>
      <c r="U1994" s="395">
        <f t="shared" ca="1" si="2922"/>
        <v>0</v>
      </c>
      <c r="V1994" s="395">
        <f t="shared" ca="1" si="2923"/>
        <v>0</v>
      </c>
      <c r="W1994" s="395">
        <f t="shared" ca="1" si="2924"/>
        <v>0</v>
      </c>
      <c r="X1994" s="249"/>
      <c r="Y1994" s="249"/>
      <c r="Z1994" s="249"/>
      <c r="AA1994" s="249"/>
      <c r="AB1994" s="249"/>
    </row>
    <row r="1995" spans="1:28" hidden="1" outlineLevel="1">
      <c r="A1995" s="249"/>
      <c r="B1995" s="309" t="str">
        <f t="shared" ca="1" si="2925"/>
        <v>RL Capex 2020</v>
      </c>
      <c r="C1995" s="401"/>
      <c r="D1995" s="401"/>
      <c r="E1995" s="401"/>
      <c r="F1995" s="401"/>
      <c r="G1995" s="401"/>
      <c r="H1995" s="401"/>
      <c r="I1995" s="401"/>
      <c r="J1995" s="396"/>
      <c r="K1995" s="400">
        <f ca="1">K1959</f>
        <v>0</v>
      </c>
      <c r="L1995" s="395">
        <f t="shared" ca="1" si="2913"/>
        <v>0</v>
      </c>
      <c r="M1995" s="395">
        <f t="shared" ca="1" si="2914"/>
        <v>0</v>
      </c>
      <c r="N1995" s="395">
        <f t="shared" ca="1" si="2915"/>
        <v>0</v>
      </c>
      <c r="O1995" s="395">
        <f t="shared" ca="1" si="2916"/>
        <v>0</v>
      </c>
      <c r="P1995" s="395">
        <f t="shared" ca="1" si="2917"/>
        <v>0</v>
      </c>
      <c r="Q1995" s="395">
        <f t="shared" ca="1" si="2918"/>
        <v>0</v>
      </c>
      <c r="R1995" s="395">
        <f t="shared" ca="1" si="2919"/>
        <v>0</v>
      </c>
      <c r="S1995" s="395">
        <f t="shared" ca="1" si="2920"/>
        <v>0</v>
      </c>
      <c r="T1995" s="395">
        <f t="shared" ca="1" si="2921"/>
        <v>0</v>
      </c>
      <c r="U1995" s="395">
        <f t="shared" ca="1" si="2922"/>
        <v>0</v>
      </c>
      <c r="V1995" s="395">
        <f t="shared" ca="1" si="2923"/>
        <v>0</v>
      </c>
      <c r="W1995" s="395">
        <f t="shared" ca="1" si="2924"/>
        <v>0</v>
      </c>
      <c r="X1995" s="249"/>
      <c r="Y1995" s="249"/>
      <c r="Z1995" s="249"/>
      <c r="AA1995" s="249"/>
      <c r="AB1995" s="249"/>
    </row>
    <row r="1996" spans="1:28" hidden="1" outlineLevel="1">
      <c r="A1996" s="249"/>
      <c r="B1996" s="309" t="str">
        <f t="shared" ca="1" si="2925"/>
        <v>RL Capex 2021</v>
      </c>
      <c r="C1996" s="401"/>
      <c r="D1996" s="401"/>
      <c r="E1996" s="401"/>
      <c r="F1996" s="401"/>
      <c r="G1996" s="401"/>
      <c r="H1996" s="401"/>
      <c r="I1996" s="401"/>
      <c r="J1996" s="401"/>
      <c r="K1996" s="396"/>
      <c r="L1996" s="400">
        <f ca="1">L1959</f>
        <v>0</v>
      </c>
      <c r="M1996" s="395">
        <f t="shared" ca="1" si="2914"/>
        <v>0</v>
      </c>
      <c r="N1996" s="395">
        <f t="shared" ca="1" si="2915"/>
        <v>0</v>
      </c>
      <c r="O1996" s="395">
        <f t="shared" ca="1" si="2916"/>
        <v>0</v>
      </c>
      <c r="P1996" s="395">
        <f t="shared" ca="1" si="2917"/>
        <v>0</v>
      </c>
      <c r="Q1996" s="395">
        <f t="shared" ca="1" si="2918"/>
        <v>0</v>
      </c>
      <c r="R1996" s="395">
        <f t="shared" ca="1" si="2919"/>
        <v>0</v>
      </c>
      <c r="S1996" s="395">
        <f t="shared" ca="1" si="2920"/>
        <v>0</v>
      </c>
      <c r="T1996" s="395">
        <f t="shared" ca="1" si="2921"/>
        <v>0</v>
      </c>
      <c r="U1996" s="395">
        <f t="shared" ca="1" si="2922"/>
        <v>0</v>
      </c>
      <c r="V1996" s="395">
        <f t="shared" ca="1" si="2923"/>
        <v>0</v>
      </c>
      <c r="W1996" s="395">
        <f t="shared" ca="1" si="2924"/>
        <v>0</v>
      </c>
      <c r="X1996" s="249"/>
      <c r="Y1996" s="249"/>
      <c r="Z1996" s="249"/>
      <c r="AA1996" s="249"/>
      <c r="AB1996" s="249"/>
    </row>
    <row r="1997" spans="1:28" hidden="1" outlineLevel="1">
      <c r="A1997" s="249"/>
      <c r="B1997" s="309" t="str">
        <f t="shared" ca="1" si="2925"/>
        <v>RL Capex 2022</v>
      </c>
      <c r="C1997" s="401"/>
      <c r="D1997" s="401"/>
      <c r="E1997" s="401"/>
      <c r="F1997" s="401"/>
      <c r="G1997" s="401"/>
      <c r="H1997" s="401"/>
      <c r="I1997" s="401"/>
      <c r="J1997" s="401"/>
      <c r="K1997" s="401"/>
      <c r="L1997" s="396"/>
      <c r="M1997" s="400">
        <f ca="1">M1959</f>
        <v>0</v>
      </c>
      <c r="N1997" s="395">
        <f t="shared" ca="1" si="2915"/>
        <v>0</v>
      </c>
      <c r="O1997" s="395">
        <f t="shared" ca="1" si="2916"/>
        <v>0</v>
      </c>
      <c r="P1997" s="395">
        <f t="shared" ca="1" si="2917"/>
        <v>0</v>
      </c>
      <c r="Q1997" s="395">
        <f t="shared" ca="1" si="2918"/>
        <v>0</v>
      </c>
      <c r="R1997" s="395">
        <f t="shared" ca="1" si="2919"/>
        <v>0</v>
      </c>
      <c r="S1997" s="395">
        <f t="shared" ca="1" si="2920"/>
        <v>0</v>
      </c>
      <c r="T1997" s="395">
        <f t="shared" ca="1" si="2921"/>
        <v>0</v>
      </c>
      <c r="U1997" s="395">
        <f t="shared" ca="1" si="2922"/>
        <v>0</v>
      </c>
      <c r="V1997" s="395">
        <f t="shared" ca="1" si="2923"/>
        <v>0</v>
      </c>
      <c r="W1997" s="395">
        <f t="shared" ca="1" si="2924"/>
        <v>0</v>
      </c>
      <c r="X1997" s="249"/>
      <c r="Y1997" s="249"/>
      <c r="Z1997" s="249"/>
      <c r="AA1997" s="249"/>
      <c r="AB1997" s="249"/>
    </row>
    <row r="1998" spans="1:28" hidden="1" outlineLevel="1">
      <c r="A1998" s="249"/>
      <c r="B1998" s="309" t="str">
        <f t="shared" ca="1" si="2925"/>
        <v>RL Capex 2023</v>
      </c>
      <c r="C1998" s="401"/>
      <c r="D1998" s="401"/>
      <c r="E1998" s="401"/>
      <c r="F1998" s="401"/>
      <c r="G1998" s="401"/>
      <c r="H1998" s="401"/>
      <c r="I1998" s="401"/>
      <c r="J1998" s="401"/>
      <c r="K1998" s="401"/>
      <c r="L1998" s="401"/>
      <c r="M1998" s="396"/>
      <c r="N1998" s="400">
        <f>N1959</f>
        <v>0</v>
      </c>
      <c r="O1998" s="395">
        <f t="shared" si="2916"/>
        <v>0</v>
      </c>
      <c r="P1998" s="395">
        <f t="shared" si="2917"/>
        <v>0</v>
      </c>
      <c r="Q1998" s="395">
        <f t="shared" si="2918"/>
        <v>0</v>
      </c>
      <c r="R1998" s="395">
        <f t="shared" si="2919"/>
        <v>0</v>
      </c>
      <c r="S1998" s="395">
        <f t="shared" si="2920"/>
        <v>0</v>
      </c>
      <c r="T1998" s="395">
        <f t="shared" si="2921"/>
        <v>0</v>
      </c>
      <c r="U1998" s="395">
        <f t="shared" si="2922"/>
        <v>0</v>
      </c>
      <c r="V1998" s="395">
        <f t="shared" si="2923"/>
        <v>0</v>
      </c>
      <c r="W1998" s="395">
        <f t="shared" si="2924"/>
        <v>0</v>
      </c>
      <c r="X1998" s="249"/>
      <c r="Y1998" s="249"/>
      <c r="Z1998" s="249"/>
      <c r="AA1998" s="249"/>
      <c r="AB1998" s="249"/>
    </row>
    <row r="1999" spans="1:28" hidden="1" outlineLevel="1">
      <c r="A1999" s="249"/>
      <c r="B1999" s="309" t="str">
        <f t="shared" ca="1" si="2925"/>
        <v>RL Capex 2024</v>
      </c>
      <c r="C1999" s="401"/>
      <c r="D1999" s="401"/>
      <c r="E1999" s="401"/>
      <c r="F1999" s="401"/>
      <c r="G1999" s="401"/>
      <c r="H1999" s="401"/>
      <c r="I1999" s="401"/>
      <c r="J1999" s="401"/>
      <c r="K1999" s="401"/>
      <c r="L1999" s="401"/>
      <c r="M1999" s="401"/>
      <c r="N1999" s="396"/>
      <c r="O1999" s="400">
        <f>O1959</f>
        <v>0</v>
      </c>
      <c r="P1999" s="395">
        <f t="shared" si="2917"/>
        <v>0</v>
      </c>
      <c r="Q1999" s="395">
        <f t="shared" si="2918"/>
        <v>0</v>
      </c>
      <c r="R1999" s="395">
        <f t="shared" si="2919"/>
        <v>0</v>
      </c>
      <c r="S1999" s="395">
        <f t="shared" si="2920"/>
        <v>0</v>
      </c>
      <c r="T1999" s="395">
        <f t="shared" si="2921"/>
        <v>0</v>
      </c>
      <c r="U1999" s="395">
        <f t="shared" si="2922"/>
        <v>0</v>
      </c>
      <c r="V1999" s="395">
        <f t="shared" si="2923"/>
        <v>0</v>
      </c>
      <c r="W1999" s="395">
        <f t="shared" si="2924"/>
        <v>0</v>
      </c>
      <c r="X1999" s="249"/>
      <c r="Y1999" s="249"/>
      <c r="Z1999" s="249"/>
      <c r="AA1999" s="249"/>
      <c r="AB1999" s="249"/>
    </row>
    <row r="2000" spans="1:28" hidden="1" outlineLevel="1">
      <c r="A2000" s="249"/>
      <c r="B2000" s="309" t="str">
        <f t="shared" ca="1" si="2925"/>
        <v>RL Capex 2025</v>
      </c>
      <c r="C2000" s="401"/>
      <c r="D2000" s="401"/>
      <c r="E2000" s="401"/>
      <c r="F2000" s="401"/>
      <c r="G2000" s="401"/>
      <c r="H2000" s="401"/>
      <c r="I2000" s="401"/>
      <c r="J2000" s="401"/>
      <c r="K2000" s="401"/>
      <c r="L2000" s="401"/>
      <c r="M2000" s="401"/>
      <c r="N2000" s="401"/>
      <c r="O2000" s="396"/>
      <c r="P2000" s="400">
        <f>P1959</f>
        <v>0</v>
      </c>
      <c r="Q2000" s="395">
        <f t="shared" si="2918"/>
        <v>0</v>
      </c>
      <c r="R2000" s="395">
        <f t="shared" si="2919"/>
        <v>0</v>
      </c>
      <c r="S2000" s="395">
        <f t="shared" si="2920"/>
        <v>0</v>
      </c>
      <c r="T2000" s="395">
        <f t="shared" si="2921"/>
        <v>0</v>
      </c>
      <c r="U2000" s="395">
        <f t="shared" si="2922"/>
        <v>0</v>
      </c>
      <c r="V2000" s="395">
        <f t="shared" si="2923"/>
        <v>0</v>
      </c>
      <c r="W2000" s="395">
        <f t="shared" si="2924"/>
        <v>0</v>
      </c>
      <c r="X2000" s="249"/>
      <c r="Y2000" s="249"/>
      <c r="Z2000" s="249"/>
      <c r="AA2000" s="249"/>
      <c r="AB2000" s="249"/>
    </row>
    <row r="2001" spans="1:28" hidden="1" outlineLevel="1">
      <c r="A2001" s="249"/>
      <c r="B2001" s="309" t="str">
        <f t="shared" ca="1" si="2925"/>
        <v>RL Capex 2026</v>
      </c>
      <c r="C2001" s="401"/>
      <c r="D2001" s="401"/>
      <c r="E2001" s="401"/>
      <c r="F2001" s="401"/>
      <c r="G2001" s="401"/>
      <c r="H2001" s="401"/>
      <c r="I2001" s="401"/>
      <c r="J2001" s="401"/>
      <c r="K2001" s="401"/>
      <c r="L2001" s="401"/>
      <c r="M2001" s="401"/>
      <c r="N2001" s="401"/>
      <c r="O2001" s="401"/>
      <c r="P2001" s="396"/>
      <c r="Q2001" s="400">
        <f>Q1959</f>
        <v>0</v>
      </c>
      <c r="R2001" s="395">
        <f t="shared" si="2919"/>
        <v>0</v>
      </c>
      <c r="S2001" s="395">
        <f t="shared" si="2920"/>
        <v>0</v>
      </c>
      <c r="T2001" s="395">
        <f t="shared" si="2921"/>
        <v>0</v>
      </c>
      <c r="U2001" s="395">
        <f t="shared" si="2922"/>
        <v>0</v>
      </c>
      <c r="V2001" s="395">
        <f t="shared" si="2923"/>
        <v>0</v>
      </c>
      <c r="W2001" s="395">
        <f t="shared" si="2924"/>
        <v>0</v>
      </c>
      <c r="X2001" s="249"/>
      <c r="Y2001" s="249"/>
      <c r="Z2001" s="249"/>
      <c r="AA2001" s="249"/>
      <c r="AB2001" s="249"/>
    </row>
    <row r="2002" spans="1:28" hidden="1" outlineLevel="1">
      <c r="A2002" s="249"/>
      <c r="B2002" s="309" t="str">
        <f t="shared" ca="1" si="2925"/>
        <v>RL Capex 2027</v>
      </c>
      <c r="C2002" s="401"/>
      <c r="D2002" s="401"/>
      <c r="E2002" s="401"/>
      <c r="F2002" s="401"/>
      <c r="G2002" s="401"/>
      <c r="H2002" s="401"/>
      <c r="I2002" s="401"/>
      <c r="J2002" s="401"/>
      <c r="K2002" s="401"/>
      <c r="L2002" s="401"/>
      <c r="M2002" s="401"/>
      <c r="N2002" s="401"/>
      <c r="O2002" s="401"/>
      <c r="P2002" s="401"/>
      <c r="Q2002" s="396"/>
      <c r="R2002" s="400">
        <f>R1959</f>
        <v>0</v>
      </c>
      <c r="S2002" s="395">
        <f t="shared" si="2920"/>
        <v>0</v>
      </c>
      <c r="T2002" s="395">
        <f t="shared" si="2921"/>
        <v>0</v>
      </c>
      <c r="U2002" s="395">
        <f t="shared" si="2922"/>
        <v>0</v>
      </c>
      <c r="V2002" s="395">
        <f t="shared" si="2923"/>
        <v>0</v>
      </c>
      <c r="W2002" s="395">
        <f t="shared" si="2924"/>
        <v>0</v>
      </c>
      <c r="X2002" s="249"/>
      <c r="Y2002" s="249"/>
      <c r="Z2002" s="249"/>
      <c r="AA2002" s="249"/>
      <c r="AB2002" s="249"/>
    </row>
    <row r="2003" spans="1:28" hidden="1" outlineLevel="1">
      <c r="A2003" s="249"/>
      <c r="B2003" s="309" t="str">
        <f t="shared" ca="1" si="2925"/>
        <v>RL Capex 2028</v>
      </c>
      <c r="C2003" s="401"/>
      <c r="D2003" s="401"/>
      <c r="E2003" s="401"/>
      <c r="F2003" s="401"/>
      <c r="G2003" s="401"/>
      <c r="H2003" s="401"/>
      <c r="I2003" s="401"/>
      <c r="J2003" s="401"/>
      <c r="K2003" s="401"/>
      <c r="L2003" s="401"/>
      <c r="M2003" s="401"/>
      <c r="N2003" s="401"/>
      <c r="O2003" s="401"/>
      <c r="P2003" s="401"/>
      <c r="Q2003" s="401"/>
      <c r="R2003" s="396"/>
      <c r="S2003" s="400">
        <f>S1959</f>
        <v>0</v>
      </c>
      <c r="T2003" s="395">
        <f t="shared" si="2921"/>
        <v>0</v>
      </c>
      <c r="U2003" s="395">
        <f t="shared" si="2922"/>
        <v>0</v>
      </c>
      <c r="V2003" s="395">
        <f t="shared" si="2923"/>
        <v>0</v>
      </c>
      <c r="W2003" s="395">
        <f t="shared" si="2924"/>
        <v>0</v>
      </c>
      <c r="X2003" s="249"/>
      <c r="Y2003" s="249"/>
      <c r="Z2003" s="249"/>
      <c r="AA2003" s="249"/>
      <c r="AB2003" s="249"/>
    </row>
    <row r="2004" spans="1:28" hidden="1" outlineLevel="1">
      <c r="A2004" s="249"/>
      <c r="B2004" s="309" t="str">
        <f t="shared" ca="1" si="2925"/>
        <v>RL Capex 2029</v>
      </c>
      <c r="C2004" s="401"/>
      <c r="D2004" s="401"/>
      <c r="E2004" s="401"/>
      <c r="F2004" s="401"/>
      <c r="G2004" s="401"/>
      <c r="H2004" s="401"/>
      <c r="I2004" s="401"/>
      <c r="J2004" s="401"/>
      <c r="K2004" s="401"/>
      <c r="L2004" s="401"/>
      <c r="M2004" s="401"/>
      <c r="N2004" s="401"/>
      <c r="O2004" s="401"/>
      <c r="P2004" s="401"/>
      <c r="Q2004" s="401"/>
      <c r="R2004" s="401"/>
      <c r="S2004" s="396"/>
      <c r="T2004" s="400">
        <f>T1959</f>
        <v>0</v>
      </c>
      <c r="U2004" s="395">
        <f t="shared" si="2922"/>
        <v>0</v>
      </c>
      <c r="V2004" s="395">
        <f t="shared" si="2923"/>
        <v>0</v>
      </c>
      <c r="W2004" s="395">
        <f t="shared" si="2924"/>
        <v>0</v>
      </c>
      <c r="X2004" s="249"/>
      <c r="Y2004" s="249"/>
      <c r="Z2004" s="249"/>
      <c r="AA2004" s="249"/>
      <c r="AB2004" s="249"/>
    </row>
    <row r="2005" spans="1:28" hidden="1" outlineLevel="1">
      <c r="A2005" s="249"/>
      <c r="B2005" s="309" t="str">
        <f t="shared" ca="1" si="2925"/>
        <v>RL Capex 2030</v>
      </c>
      <c r="C2005" s="401"/>
      <c r="D2005" s="401"/>
      <c r="E2005" s="401"/>
      <c r="F2005" s="401"/>
      <c r="G2005" s="401"/>
      <c r="H2005" s="401"/>
      <c r="I2005" s="401"/>
      <c r="J2005" s="401"/>
      <c r="K2005" s="401"/>
      <c r="L2005" s="401"/>
      <c r="M2005" s="401"/>
      <c r="N2005" s="401"/>
      <c r="O2005" s="401"/>
      <c r="P2005" s="401"/>
      <c r="Q2005" s="401"/>
      <c r="R2005" s="401"/>
      <c r="S2005" s="401"/>
      <c r="T2005" s="396"/>
      <c r="U2005" s="400">
        <f>U1959</f>
        <v>0</v>
      </c>
      <c r="V2005" s="395">
        <f t="shared" si="2923"/>
        <v>0</v>
      </c>
      <c r="W2005" s="395">
        <f t="shared" si="2924"/>
        <v>0</v>
      </c>
      <c r="X2005" s="249"/>
      <c r="Y2005" s="249"/>
      <c r="Z2005" s="249"/>
      <c r="AA2005" s="249"/>
      <c r="AB2005" s="249"/>
    </row>
    <row r="2006" spans="1:28" hidden="1" outlineLevel="1">
      <c r="A2006" s="249"/>
      <c r="B2006" s="309" t="str">
        <f t="shared" ca="1" si="2925"/>
        <v>RL Capex 2031</v>
      </c>
      <c r="C2006" s="401"/>
      <c r="D2006" s="401"/>
      <c r="E2006" s="401"/>
      <c r="F2006" s="401"/>
      <c r="G2006" s="401"/>
      <c r="H2006" s="401"/>
      <c r="I2006" s="401"/>
      <c r="J2006" s="401"/>
      <c r="K2006" s="401"/>
      <c r="L2006" s="401"/>
      <c r="M2006" s="401"/>
      <c r="N2006" s="401"/>
      <c r="O2006" s="401"/>
      <c r="P2006" s="401"/>
      <c r="Q2006" s="401"/>
      <c r="R2006" s="401"/>
      <c r="S2006" s="401"/>
      <c r="T2006" s="401"/>
      <c r="U2006" s="396"/>
      <c r="V2006" s="400">
        <f>V1959</f>
        <v>0</v>
      </c>
      <c r="W2006" s="395">
        <f>IF(V2006="n/a","n/a",MAX(0,V2006-1))</f>
        <v>0</v>
      </c>
      <c r="X2006" s="249"/>
      <c r="Y2006" s="249"/>
      <c r="Z2006" s="249"/>
      <c r="AA2006" s="249"/>
      <c r="AB2006" s="249"/>
    </row>
    <row r="2007" spans="1:28" hidden="1" outlineLevel="1">
      <c r="A2007" s="249"/>
      <c r="B2007" s="309" t="str">
        <f t="shared" ca="1" si="2925"/>
        <v>RL Capex 2032</v>
      </c>
      <c r="C2007" s="401"/>
      <c r="D2007" s="401"/>
      <c r="E2007" s="401"/>
      <c r="F2007" s="401"/>
      <c r="G2007" s="401"/>
      <c r="H2007" s="401"/>
      <c r="I2007" s="401"/>
      <c r="J2007" s="401"/>
      <c r="K2007" s="401"/>
      <c r="L2007" s="401"/>
      <c r="M2007" s="401"/>
      <c r="N2007" s="401"/>
      <c r="O2007" s="401"/>
      <c r="P2007" s="401"/>
      <c r="Q2007" s="401"/>
      <c r="R2007" s="401"/>
      <c r="S2007" s="401"/>
      <c r="T2007" s="401"/>
      <c r="U2007" s="401"/>
      <c r="V2007" s="396"/>
      <c r="W2007" s="395">
        <f>W1959</f>
        <v>0</v>
      </c>
      <c r="X2007" s="249"/>
      <c r="Y2007" s="249"/>
      <c r="Z2007" s="249"/>
      <c r="AA2007" s="249"/>
      <c r="AB2007" s="249"/>
    </row>
    <row r="2008" spans="1:28" hidden="1" outlineLevel="1">
      <c r="A2008" s="249"/>
      <c r="B2008" s="332"/>
      <c r="C2008" s="395"/>
      <c r="D2008" s="395"/>
      <c r="E2008" s="395"/>
      <c r="F2008" s="395"/>
      <c r="G2008" s="395"/>
      <c r="H2008" s="395"/>
      <c r="I2008" s="395"/>
      <c r="J2008" s="395"/>
      <c r="K2008" s="395"/>
      <c r="L2008" s="395"/>
      <c r="M2008" s="395"/>
      <c r="N2008" s="395"/>
      <c r="O2008" s="395"/>
      <c r="P2008" s="395"/>
      <c r="Q2008" s="395"/>
      <c r="R2008" s="395"/>
      <c r="S2008" s="395"/>
      <c r="T2008" s="395"/>
      <c r="U2008" s="395"/>
      <c r="V2008" s="395"/>
      <c r="W2008" s="395"/>
      <c r="X2008" s="249"/>
      <c r="Y2008" s="249"/>
      <c r="Z2008" s="249"/>
      <c r="AA2008" s="249"/>
      <c r="AB2008" s="249"/>
    </row>
    <row r="2009" spans="1:28" collapsed="1">
      <c r="A2009" s="322"/>
      <c r="B2009" s="336" t="s">
        <v>192</v>
      </c>
      <c r="C2009" s="460">
        <f ca="1">(IF(OR($C1959&lt;&gt;"n/a",C1959&lt;&gt;"n/a"),IF(SUM(C1962:C1984)=0,0,IF((SUMPRODUCT(C1962:C1984,C1986:C2008)/SUM(C1962:C1984))&lt;0,1,(SUMPRODUCT(C1962:C1984,C1986:C2008)/SUM(C1962:C1984)))),"n/a"))</f>
        <v>0</v>
      </c>
      <c r="D2009" s="460">
        <f ca="1">(IF(OR($C1959&lt;&gt;"n/a",D1959&lt;&gt;"n/a"),IF(SUM(D1962:D1984)=0,0,IF((SUMPRODUCT(D1962:D1984,D1986:D2008)/SUM(D1962:D1984))&lt;0,1,(SUMPRODUCT(D1962:D1984,D1986:D2008)/SUM(D1962:D1984)))),"n/a"))</f>
        <v>0</v>
      </c>
      <c r="E2009" s="460">
        <f t="shared" ref="E2009:W2009" ca="1" si="2926">(IF(OR($C1959&lt;&gt;"n/a",E1959&lt;&gt;"n/a"),IF(SUM(E1962:E1984)=0,0,IF((SUMPRODUCT(E1962:E1984,E1986:E2008)/SUM(E1962:E1984))&lt;0,1,(SUMPRODUCT(E1962:E1984,E1986:E2008)/SUM(E1962:E1984)))),"n/a"))</f>
        <v>0</v>
      </c>
      <c r="F2009" s="460">
        <f t="shared" ca="1" si="2926"/>
        <v>0</v>
      </c>
      <c r="G2009" s="460">
        <f t="shared" ca="1" si="2926"/>
        <v>0</v>
      </c>
      <c r="H2009" s="460">
        <f t="shared" ca="1" si="2926"/>
        <v>0</v>
      </c>
      <c r="I2009" s="460">
        <f t="shared" ca="1" si="2926"/>
        <v>0</v>
      </c>
      <c r="J2009" s="460">
        <f t="shared" ca="1" si="2926"/>
        <v>0</v>
      </c>
      <c r="K2009" s="460">
        <f t="shared" ca="1" si="2926"/>
        <v>0</v>
      </c>
      <c r="L2009" s="460">
        <f t="shared" ca="1" si="2926"/>
        <v>0</v>
      </c>
      <c r="M2009" s="460">
        <f t="shared" ca="1" si="2926"/>
        <v>0</v>
      </c>
      <c r="N2009" s="460">
        <f t="shared" ca="1" si="2926"/>
        <v>0</v>
      </c>
      <c r="O2009" s="460">
        <f t="shared" ca="1" si="2926"/>
        <v>0</v>
      </c>
      <c r="P2009" s="460">
        <f t="shared" ca="1" si="2926"/>
        <v>0</v>
      </c>
      <c r="Q2009" s="460">
        <f t="shared" ca="1" si="2926"/>
        <v>0</v>
      </c>
      <c r="R2009" s="460">
        <f t="shared" ca="1" si="2926"/>
        <v>0</v>
      </c>
      <c r="S2009" s="460">
        <f t="shared" ca="1" si="2926"/>
        <v>0</v>
      </c>
      <c r="T2009" s="460">
        <f t="shared" ca="1" si="2926"/>
        <v>0</v>
      </c>
      <c r="U2009" s="460">
        <f t="shared" ca="1" si="2926"/>
        <v>0</v>
      </c>
      <c r="V2009" s="460">
        <f t="shared" ca="1" si="2926"/>
        <v>0</v>
      </c>
      <c r="W2009" s="460">
        <f t="shared" ca="1" si="2926"/>
        <v>0</v>
      </c>
      <c r="X2009" s="249"/>
      <c r="Y2009" s="249"/>
      <c r="Z2009" s="249"/>
      <c r="AA2009" s="249"/>
      <c r="AB2009" s="249"/>
    </row>
    <row r="2010" spans="1:28">
      <c r="A2010" s="249"/>
      <c r="B2010" s="249"/>
      <c r="C2010" s="395"/>
      <c r="D2010" s="395"/>
      <c r="E2010" s="395"/>
      <c r="F2010" s="395"/>
      <c r="G2010" s="395"/>
      <c r="H2010" s="395"/>
      <c r="I2010" s="395"/>
      <c r="J2010" s="395"/>
      <c r="K2010" s="395"/>
      <c r="L2010" s="395"/>
      <c r="M2010" s="395"/>
      <c r="N2010" s="395"/>
      <c r="O2010" s="395"/>
      <c r="P2010" s="395"/>
      <c r="Q2010" s="395"/>
      <c r="R2010" s="395"/>
      <c r="S2010" s="395"/>
      <c r="T2010" s="395"/>
      <c r="U2010" s="395"/>
      <c r="V2010" s="395"/>
      <c r="W2010" s="395"/>
      <c r="X2010" s="249"/>
      <c r="Y2010" s="249"/>
      <c r="Z2010" s="249"/>
      <c r="AA2010" s="249"/>
      <c r="AB2010" s="249"/>
    </row>
    <row r="2011" spans="1:28">
      <c r="A2011" s="72" t="s">
        <v>141</v>
      </c>
      <c r="B2011" s="142">
        <f>VLOOKUP($A2011,'RFM input'!$E$7:$F$56,2,FALSE)</f>
        <v>0</v>
      </c>
      <c r="C2011" s="402"/>
      <c r="D2011" s="402"/>
      <c r="E2011" s="403"/>
      <c r="F2011" s="403"/>
      <c r="G2011" s="403"/>
      <c r="H2011" s="403"/>
      <c r="I2011" s="403"/>
      <c r="J2011" s="403"/>
      <c r="K2011" s="403"/>
      <c r="L2011" s="403"/>
      <c r="M2011" s="403"/>
      <c r="N2011" s="403"/>
      <c r="O2011" s="403"/>
      <c r="P2011" s="403"/>
      <c r="Q2011" s="403"/>
      <c r="R2011" s="403"/>
      <c r="S2011" s="403"/>
      <c r="T2011" s="403"/>
      <c r="U2011" s="403"/>
      <c r="V2011" s="403"/>
      <c r="W2011" s="403"/>
      <c r="X2011" s="249"/>
      <c r="Y2011" s="249"/>
      <c r="Z2011" s="249"/>
      <c r="AA2011" s="249"/>
      <c r="AB2011" s="249"/>
    </row>
    <row r="2012" spans="1:28">
      <c r="A2012" s="378">
        <f>VALUE(REPLACE(A2011,1,12,""))</f>
        <v>38</v>
      </c>
      <c r="B2012" s="317" t="s">
        <v>195</v>
      </c>
      <c r="C2012" s="389">
        <f ca="1">OFFSET('RAB roll forward'!$H$1189,'RAB remaining lives'!A2012,0)</f>
        <v>0</v>
      </c>
      <c r="D2012" s="390">
        <f ca="1">OFFSET('RFM input'!H$222,$A2012,0)-OFFSET('RFM input'!H$276,$A2012,0)</f>
        <v>0</v>
      </c>
      <c r="E2012" s="390">
        <f ca="1">OFFSET('RFM input'!I$222,$A2012,0)-OFFSET('RFM input'!I$276,$A2012,0)</f>
        <v>0</v>
      </c>
      <c r="F2012" s="390">
        <f ca="1">OFFSET('RFM input'!J$222,$A2012,0)-OFFSET('RFM input'!J$276,$A2012,0)</f>
        <v>0</v>
      </c>
      <c r="G2012" s="390">
        <f ca="1">OFFSET('RFM input'!K$222,$A2012,0)-OFFSET('RFM input'!K$276,$A2012,0)</f>
        <v>0</v>
      </c>
      <c r="H2012" s="390">
        <f ca="1">OFFSET('RFM input'!L$222,$A2012,0)-OFFSET('RFM input'!L$276,$A2012,0)</f>
        <v>0</v>
      </c>
      <c r="I2012" s="390">
        <f ca="1">OFFSET('RFM input'!M$222,$A2012,0)-OFFSET('RFM input'!M$276,$A2012,0)</f>
        <v>0</v>
      </c>
      <c r="J2012" s="390">
        <f ca="1">OFFSET('RFM input'!N$222,$A2012,0)-OFFSET('RFM input'!N$276,$A2012,0)</f>
        <v>0</v>
      </c>
      <c r="K2012" s="390">
        <f ca="1">OFFSET('RFM input'!O$222,$A2012,0)-OFFSET('RFM input'!O$276,$A2012,0)</f>
        <v>0</v>
      </c>
      <c r="L2012" s="390">
        <f ca="1">OFFSET('RFM input'!P$222,$A2012,0)-OFFSET('RFM input'!P$276,$A2012,0)</f>
        <v>0</v>
      </c>
      <c r="M2012" s="390">
        <f ca="1">OFFSET('RFM input'!Q$222,$A2012,0)-OFFSET('RFM input'!Q$276,$A2012,0)</f>
        <v>0</v>
      </c>
      <c r="N2012" s="390"/>
      <c r="O2012" s="390"/>
      <c r="P2012" s="390"/>
      <c r="Q2012" s="390"/>
      <c r="R2012" s="390"/>
      <c r="S2012" s="390"/>
      <c r="T2012" s="390"/>
      <c r="U2012" s="390"/>
      <c r="V2012" s="390"/>
      <c r="W2012" s="390"/>
      <c r="X2012" s="249"/>
      <c r="Y2012" s="249"/>
      <c r="Z2012" s="249"/>
      <c r="AA2012" s="249"/>
      <c r="AB2012" s="249"/>
    </row>
    <row r="2013" spans="1:28">
      <c r="A2013" s="249"/>
      <c r="B2013" s="249" t="s">
        <v>325</v>
      </c>
      <c r="C2013" s="391">
        <f ca="1">OFFSET('RFM input'!$K$6,'RAB remaining lives'!$A2012,0)</f>
        <v>0</v>
      </c>
      <c r="D2013" s="390">
        <f ca="1">OFFSET('RFM input'!$L$6,'RAB remaining lives'!$A2012,0)</f>
        <v>0</v>
      </c>
      <c r="E2013" s="390">
        <f ca="1">OFFSET('RFM input'!$L$6,'RAB remaining lives'!$A2012,0)</f>
        <v>0</v>
      </c>
      <c r="F2013" s="390">
        <f ca="1">OFFSET('RFM input'!$L$6,'RAB remaining lives'!$A2012,0)</f>
        <v>0</v>
      </c>
      <c r="G2013" s="390">
        <f ca="1">OFFSET('RFM input'!$L$6,'RAB remaining lives'!$A2012,0)</f>
        <v>0</v>
      </c>
      <c r="H2013" s="390">
        <f ca="1">OFFSET('RFM input'!$L$6,'RAB remaining lives'!$A2012,0)</f>
        <v>0</v>
      </c>
      <c r="I2013" s="390">
        <f ca="1">OFFSET('RFM input'!$L$6,'RAB remaining lives'!$A2012,0)</f>
        <v>0</v>
      </c>
      <c r="J2013" s="390">
        <f ca="1">OFFSET('RFM input'!$L$6,'RAB remaining lives'!$A2012,0)</f>
        <v>0</v>
      </c>
      <c r="K2013" s="390">
        <f ca="1">OFFSET('RFM input'!$L$6,'RAB remaining lives'!$A2012,0)</f>
        <v>0</v>
      </c>
      <c r="L2013" s="390">
        <f ca="1">OFFSET('RFM input'!$L$6,'RAB remaining lives'!$A2012,0)</f>
        <v>0</v>
      </c>
      <c r="M2013" s="390">
        <f ca="1">OFFSET('RFM input'!$L$6,'RAB remaining lives'!$A2012,0)</f>
        <v>0</v>
      </c>
      <c r="N2013" s="390"/>
      <c r="O2013" s="390"/>
      <c r="P2013" s="390"/>
      <c r="Q2013" s="390"/>
      <c r="R2013" s="390"/>
      <c r="S2013" s="390"/>
      <c r="T2013" s="390"/>
      <c r="U2013" s="390"/>
      <c r="V2013" s="390"/>
      <c r="W2013" s="390"/>
      <c r="X2013" s="249"/>
      <c r="Y2013" s="249"/>
      <c r="Z2013" s="249"/>
      <c r="AA2013" s="249"/>
      <c r="AB2013" s="249"/>
    </row>
    <row r="2014" spans="1:28">
      <c r="A2014" s="249"/>
      <c r="B2014" s="286" t="s">
        <v>299</v>
      </c>
      <c r="C2014" s="392"/>
      <c r="D2014" s="393">
        <f ca="1">IF(D$6=(OFFSET('RFM input'!$G$60,0,'RFM input'!$AA$7)),OFFSET('RFM input'!$H$454,$A2012,0),0)</f>
        <v>0</v>
      </c>
      <c r="E2014" s="390">
        <f ca="1">IF(E$6=(OFFSET('RFM input'!$G$60,0,'RFM input'!$AA$7)),OFFSET('RFM input'!$H$454,$A2012,0),0)</f>
        <v>0</v>
      </c>
      <c r="F2014" s="390">
        <f ca="1">IF(F$6=(OFFSET('RFM input'!$G$60,0,'RFM input'!$AA$7)),OFFSET('RFM input'!$H$454,$A2012,0),0)</f>
        <v>0</v>
      </c>
      <c r="G2014" s="390">
        <f ca="1">IF(G$6=(OFFSET('RFM input'!$G$60,0,'RFM input'!$AA$7)),OFFSET('RFM input'!$H$454,$A2012,0),0)</f>
        <v>0</v>
      </c>
      <c r="H2014" s="390">
        <f ca="1">IF(H$6=(OFFSET('RFM input'!$G$60,0,'RFM input'!$AA$7)),OFFSET('RFM input'!$H$454,$A2012,0),0)</f>
        <v>0</v>
      </c>
      <c r="I2014" s="390">
        <f ca="1">IF(I$6=(OFFSET('RFM input'!$G$60,0,'RFM input'!$AA$7)),OFFSET('RFM input'!$H$454,$A2012,0),0)</f>
        <v>0</v>
      </c>
      <c r="J2014" s="390">
        <f ca="1">IF(J$6=(OFFSET('RFM input'!$G$60,0,'RFM input'!$AA$7)),OFFSET('RFM input'!$H$454,$A2012,0),0)</f>
        <v>0</v>
      </c>
      <c r="K2014" s="390">
        <f ca="1">IF(K$6=(OFFSET('RFM input'!$G$60,0,'RFM input'!$AA$7)),OFFSET('RFM input'!$H$454,$A2012,0),0)</f>
        <v>0</v>
      </c>
      <c r="L2014" s="390">
        <f ca="1">IF(L$6=(OFFSET('RFM input'!$G$60,0,'RFM input'!$AA$7)),OFFSET('RFM input'!$H$454,$A2012,0),0)</f>
        <v>0</v>
      </c>
      <c r="M2014" s="390">
        <f ca="1">IF(M$6=(OFFSET('RFM input'!$G$60,0,'RFM input'!$AA$7)),OFFSET('RFM input'!$H$454,$A2012,0),0)</f>
        <v>0</v>
      </c>
      <c r="N2014" s="390"/>
      <c r="O2014" s="390"/>
      <c r="P2014" s="390"/>
      <c r="Q2014" s="390"/>
      <c r="R2014" s="390"/>
      <c r="S2014" s="390"/>
      <c r="T2014" s="390"/>
      <c r="U2014" s="390"/>
      <c r="V2014" s="390"/>
      <c r="W2014" s="390"/>
      <c r="X2014" s="249"/>
      <c r="Y2014" s="249"/>
      <c r="Z2014" s="249"/>
      <c r="AA2014" s="249"/>
      <c r="AB2014" s="249"/>
    </row>
    <row r="2015" spans="1:28">
      <c r="A2015" s="249"/>
      <c r="B2015" s="325" t="s">
        <v>306</v>
      </c>
      <c r="C2015" s="392"/>
      <c r="D2015" s="391">
        <f ca="1">IF(D$6=(OFFSET('RFM input'!$G$60,0,'RFM input'!$AA$7)),OFFSET('RFM input'!$J$454,$A2012,0),0)</f>
        <v>0</v>
      </c>
      <c r="E2015" s="394">
        <f ca="1">IF(E$6=(OFFSET('RFM input'!$G$60,0,'RFM input'!$AA$7)),OFFSET('RFM input'!$J$454,$A2012,0),0)</f>
        <v>0</v>
      </c>
      <c r="F2015" s="394">
        <f ca="1">IF(F$6=(OFFSET('RFM input'!$G$60,0,'RFM input'!$AA$7)),OFFSET('RFM input'!$J$454,$A2012,0),0)</f>
        <v>0</v>
      </c>
      <c r="G2015" s="394">
        <f ca="1">IF(G$6=(OFFSET('RFM input'!$G$60,0,'RFM input'!$AA$7)),OFFSET('RFM input'!$J$454,$A2012,0),0)</f>
        <v>0</v>
      </c>
      <c r="H2015" s="394">
        <f ca="1">IF(H$6=(OFFSET('RFM input'!$G$60,0,'RFM input'!$AA$7)),OFFSET('RFM input'!$J$454,$A2012,0),0)</f>
        <v>0</v>
      </c>
      <c r="I2015" s="394">
        <f ca="1">IF(I$6=(OFFSET('RFM input'!$G$60,0,'RFM input'!$AA$7)),OFFSET('RFM input'!$J$454,$A2012,0),0)</f>
        <v>0</v>
      </c>
      <c r="J2015" s="394">
        <f ca="1">IF(J$6=(OFFSET('RFM input'!$G$60,0,'RFM input'!$AA$7)),OFFSET('RFM input'!$J$454,$A2012,0),0)</f>
        <v>0</v>
      </c>
      <c r="K2015" s="394">
        <f ca="1">IF(K$6=(OFFSET('RFM input'!$G$60,0,'RFM input'!$AA$7)),OFFSET('RFM input'!$J$454,$A2012,0),0)</f>
        <v>0</v>
      </c>
      <c r="L2015" s="394">
        <f ca="1">IF(L$6=(OFFSET('RFM input'!$G$60,0,'RFM input'!$AA$7)),OFFSET('RFM input'!$J$454,$A2012,0),0)</f>
        <v>0</v>
      </c>
      <c r="M2015" s="394">
        <f ca="1">IF(M$6=(OFFSET('RFM input'!$G$60,0,'RFM input'!$AA$7)),OFFSET('RFM input'!$J$454,$A2012,0),0)</f>
        <v>0</v>
      </c>
      <c r="N2015" s="394"/>
      <c r="O2015" s="394"/>
      <c r="P2015" s="394"/>
      <c r="Q2015" s="394"/>
      <c r="R2015" s="394"/>
      <c r="S2015" s="394"/>
      <c r="T2015" s="394"/>
      <c r="U2015" s="394"/>
      <c r="V2015" s="394"/>
      <c r="W2015" s="394"/>
      <c r="X2015" s="249"/>
      <c r="Y2015" s="249"/>
      <c r="Z2015" s="249"/>
      <c r="AA2015" s="249"/>
      <c r="AB2015" s="249"/>
    </row>
    <row r="2016" spans="1:28" hidden="1" outlineLevel="1">
      <c r="A2016" s="459">
        <v>-1</v>
      </c>
      <c r="B2016" s="309" t="s">
        <v>297</v>
      </c>
      <c r="C2016" s="395"/>
      <c r="D2016" s="395">
        <f t="shared" ref="D2016" ca="1" si="2927">IF(D2040="n/a",0,IF(AND(D2014=0,C2016=0),0,
IF(AND(D2014&lt;&gt;0,C2016=0),(D2014/D$10),
IF(AND(D2015&lt;&gt;0,C2016&lt;&gt;0),(C2016-(C2016/C2040))+(D2014/D$10),
IF(C2040&lt;1,0,(C2016-(C2016/C2040)))))))</f>
        <v>0</v>
      </c>
      <c r="E2016" s="395">
        <f t="shared" ref="E2016" ca="1" si="2928">IF(E2040="n/a",0,IF(AND(E2014=0,D2016=0),0,
IF(AND(E2014&lt;&gt;0,D2016=0),(E2014/E$10),
IF(AND(E2015&lt;&gt;0,D2016&lt;&gt;0),(D2016-(D2016/D2040))+(E2014/E$10),
IF(D2040&lt;1,0,(D2016-(D2016/D2040)))))))</f>
        <v>0</v>
      </c>
      <c r="F2016" s="395">
        <f t="shared" ref="F2016" ca="1" si="2929">IF(F2040="n/a",0,IF(AND(F2014=0,E2016=0),0,
IF(AND(F2014&lt;&gt;0,E2016=0),(F2014/F$10),
IF(AND(F2015&lt;&gt;0,E2016&lt;&gt;0),(E2016-(E2016/E2040))+(F2014/F$10),
IF(E2040&lt;1,0,(E2016-(E2016/E2040)))))))</f>
        <v>0</v>
      </c>
      <c r="G2016" s="395">
        <f t="shared" ref="G2016" ca="1" si="2930">IF(G2040="n/a",0,IF(AND(G2014=0,F2016=0),0,
IF(AND(G2014&lt;&gt;0,F2016=0),(G2014/G$10),
IF(AND(G2015&lt;&gt;0,F2016&lt;&gt;0),(F2016-(F2016/F2040))+(G2014/G$10),
IF(F2040&lt;1,0,(F2016-(F2016/F2040)))))))</f>
        <v>0</v>
      </c>
      <c r="H2016" s="395">
        <f ca="1">IF(H2040="n/a",0,IF(AND(H2014=0,G2016=0),0,
IF(AND(H2014&lt;&gt;0,G2016=0),(H2014/H$10),
IF(AND(H2015&lt;&gt;0,G2016&lt;&gt;0),(G2016-(G2016/G2040))+(H2014/H$10),
IF(G2040&lt;1,0,(G2016-(G2016/G2040)))))))</f>
        <v>0</v>
      </c>
      <c r="I2016" s="395">
        <f t="shared" ref="I2016" ca="1" si="2931">IF(I2040="n/a",0,IF(AND(I2014=0,H2016=0),0,
IF(AND(I2014&lt;&gt;0,H2016=0),(I2014/I$10),
IF(AND(I2015&lt;&gt;0,H2016&lt;&gt;0),(H2016-(H2016/H2040))+(I2014/I$10),
IF(H2040&lt;1,0,(H2016-(H2016/H2040)))))))</f>
        <v>0</v>
      </c>
      <c r="J2016" s="395">
        <f t="shared" ref="J2016" ca="1" si="2932">IF(J2040="n/a",0,IF(AND(J2014=0,I2016=0),0,
IF(AND(J2014&lt;&gt;0,I2016=0),(J2014/J$10),
IF(AND(J2015&lt;&gt;0,I2016&lt;&gt;0),(I2016-(I2016/I2040))+(J2014/J$10),
IF(I2040&lt;1,0,(I2016-(I2016/I2040)))))))</f>
        <v>0</v>
      </c>
      <c r="K2016" s="395">
        <f t="shared" ref="K2016" ca="1" si="2933">IF(K2040="n/a",0,IF(AND(K2014=0,J2016=0),0,
IF(AND(K2014&lt;&gt;0,J2016=0),(K2014/K$10),
IF(AND(K2015&lt;&gt;0,J2016&lt;&gt;0),(J2016-(J2016/J2040))+(K2014/K$10),
IF(J2040&lt;1,0,(J2016-(J2016/J2040)))))))</f>
        <v>0</v>
      </c>
      <c r="L2016" s="395">
        <f t="shared" ref="L2016" ca="1" si="2934">IF(L2040="n/a",0,IF(AND(L2014=0,K2016=0),0,
IF(AND(L2014&lt;&gt;0,K2016=0),(L2014/L$10),
IF(AND(L2015&lt;&gt;0,K2016&lt;&gt;0),(K2016-(K2016/K2040))+(L2014/L$10),
IF(K2040&lt;1,0,(K2016-(K2016/K2040)))))))</f>
        <v>0</v>
      </c>
      <c r="M2016" s="395">
        <f t="shared" ref="M2016" ca="1" si="2935">IF(M2040="n/a",0,IF(AND(M2014=0,L2016=0),0,
IF(AND(M2014&lt;&gt;0,L2016=0),(M2014/M$10),
IF(AND(M2015&lt;&gt;0,L2016&lt;&gt;0),(L2016-(L2016/L2040))+(M2014/M$10),
IF(L2040&lt;1,0,(L2016-(L2016/L2040)))))))</f>
        <v>0</v>
      </c>
      <c r="N2016" s="395">
        <f t="shared" ref="N2016" ca="1" si="2936">IF(N2040="n/a",0,IF(AND(N2014=0,M2016=0),0,
IF(AND(N2014&lt;&gt;0,M2016=0),(N2014/N$10),
IF(AND(N2015&lt;&gt;0,M2016&lt;&gt;0),(M2016-(M2016/M2040))+(N2014/N$10),
IF(M2040&lt;1,0,(M2016-(M2016/M2040)))))))</f>
        <v>0</v>
      </c>
      <c r="O2016" s="395">
        <f t="shared" ref="O2016" ca="1" si="2937">IF(O2040="n/a",0,IF(AND(O2014=0,N2016=0),0,
IF(AND(O2014&lt;&gt;0,N2016=0),(O2014/O$10),
IF(AND(O2015&lt;&gt;0,N2016&lt;&gt;0),(N2016-(N2016/N2040))+(O2014/O$10),
IF(N2040&lt;1,0,(N2016-(N2016/N2040)))))))</f>
        <v>0</v>
      </c>
      <c r="P2016" s="395">
        <f t="shared" ref="P2016" ca="1" si="2938">IF(P2040="n/a",0,IF(AND(P2014=0,O2016=0),0,
IF(AND(P2014&lt;&gt;0,O2016=0),(P2014/P$10),
IF(AND(P2015&lt;&gt;0,O2016&lt;&gt;0),(O2016-(O2016/O2040))+(P2014/P$10),
IF(O2040&lt;1,0,(O2016-(O2016/O2040)))))))</f>
        <v>0</v>
      </c>
      <c r="Q2016" s="395">
        <f t="shared" ref="Q2016" ca="1" si="2939">IF(Q2040="n/a",0,IF(AND(Q2014=0,P2016=0),0,
IF(AND(Q2014&lt;&gt;0,P2016=0),(Q2014/Q$10),
IF(AND(Q2015&lt;&gt;0,P2016&lt;&gt;0),(P2016-(P2016/P2040))+(Q2014/Q$10),
IF(P2040&lt;1,0,(P2016-(P2016/P2040)))))))</f>
        <v>0</v>
      </c>
      <c r="R2016" s="395">
        <f t="shared" ref="R2016" ca="1" si="2940">IF(R2040="n/a",0,IF(AND(R2014=0,Q2016=0),0,
IF(AND(R2014&lt;&gt;0,Q2016=0),(R2014/R$10),
IF(AND(R2015&lt;&gt;0,Q2016&lt;&gt;0),(Q2016-(Q2016/Q2040))+(R2014/R$10),
IF(Q2040&lt;1,0,(Q2016-(Q2016/Q2040)))))))</f>
        <v>0</v>
      </c>
      <c r="S2016" s="395">
        <f t="shared" ref="S2016" ca="1" si="2941">IF(S2040="n/a",0,IF(AND(S2014=0,R2016=0),0,
IF(AND(S2014&lt;&gt;0,R2016=0),(S2014/S$10),
IF(AND(S2015&lt;&gt;0,R2016&lt;&gt;0),(R2016-(R2016/R2040))+(S2014/S$10),
IF(R2040&lt;1,0,(R2016-(R2016/R2040)))))))</f>
        <v>0</v>
      </c>
      <c r="T2016" s="395">
        <f t="shared" ref="T2016" ca="1" si="2942">IF(T2040="n/a",0,IF(AND(T2014=0,S2016=0),0,
IF(AND(T2014&lt;&gt;0,S2016=0),(T2014/T$10),
IF(AND(T2015&lt;&gt;0,S2016&lt;&gt;0),(S2016-(S2016/S2040))+(T2014/T$10),
IF(S2040&lt;1,0,(S2016-(S2016/S2040)))))))</f>
        <v>0</v>
      </c>
      <c r="U2016" s="395">
        <f t="shared" ref="U2016" ca="1" si="2943">IF(U2040="n/a",0,IF(AND(U2014=0,T2016=0),0,
IF(AND(U2014&lt;&gt;0,T2016=0),(U2014/U$10),
IF(AND(U2015&lt;&gt;0,T2016&lt;&gt;0),(T2016-(T2016/T2040))+(U2014/U$10),
IF(T2040&lt;1,0,(T2016-(T2016/T2040)))))))</f>
        <v>0</v>
      </c>
      <c r="V2016" s="395">
        <f t="shared" ref="V2016" ca="1" si="2944">IF(V2040="n/a",0,IF(AND(V2014=0,U2016=0),0,
IF(AND(V2014&lt;&gt;0,U2016=0),(V2014/V$10),
IF(AND(V2015&lt;&gt;0,U2016&lt;&gt;0),(U2016-(U2016/U2040))+(V2014/V$10),
IF(U2040&lt;1,0,(U2016-(U2016/U2040)))))))</f>
        <v>0</v>
      </c>
      <c r="W2016" s="395">
        <f t="shared" ref="W2016" ca="1" si="2945">IF(W2040="n/a",0,IF(AND(W2014=0,V2016=0),0,
IF(AND(W2014&lt;&gt;0,V2016=0),(W2014/W$10),
IF(AND(W2015&lt;&gt;0,V2016&lt;&gt;0),(V2016-(V2016/V2040))+(W2014/W$10),
IF(V2040&lt;1,0,(V2016-(V2016/V2040)))))))</f>
        <v>0</v>
      </c>
      <c r="X2016" s="249"/>
      <c r="Y2016" s="249"/>
      <c r="Z2016" s="249"/>
      <c r="AA2016" s="249"/>
      <c r="AB2016" s="249"/>
    </row>
    <row r="2017" spans="1:28" hidden="1" outlineLevel="1">
      <c r="A2017" s="331">
        <v>0</v>
      </c>
      <c r="B2017" s="309" t="s">
        <v>194</v>
      </c>
      <c r="C2017" s="395">
        <f ca="1">C2012/C$10</f>
        <v>0</v>
      </c>
      <c r="D2017" s="395">
        <f ca="1">IF(C2041="n/a",C2017,IFERROR(IF((OFFSET($C2017,0,$A2017))&lt;0,
MIN(0,C2017-(OFFSET($C2017,0,$A2017)/(OFFSET($C2012,-$A2016,$A2017)))),
MAX(0,C2017-(OFFSET($C2017,0,$A2017)/(OFFSET($C2012,-$A2016,$A2017))))),0))</f>
        <v>0</v>
      </c>
      <c r="E2017" s="395">
        <f t="shared" ref="E2017" ca="1" si="2946">IF(D2041="n/a",D2017,IFERROR(IF((OFFSET($C2017,0,$A2017))&lt;0,
MIN(0,D2017-(OFFSET($C2017,0,$A2017)/(OFFSET($C2012,-$A2016,$A2017)))),
MAX(0,D2017-(OFFSET($C2017,0,$A2017)/(OFFSET($C2012,-$A2016,$A2017))))),0))</f>
        <v>0</v>
      </c>
      <c r="F2017" s="395">
        <f t="shared" ref="F2017:F2018" ca="1" si="2947">IF(E2041="n/a",E2017,IFERROR(IF((OFFSET($C2017,0,$A2017))&lt;0,
MIN(0,E2017-(OFFSET($C2017,0,$A2017)/(OFFSET($C2012,-$A2016,$A2017)))),
MAX(0,E2017-(OFFSET($C2017,0,$A2017)/(OFFSET($C2012,-$A2016,$A2017))))),0))</f>
        <v>0</v>
      </c>
      <c r="G2017" s="395">
        <f t="shared" ref="G2017:G2019" ca="1" si="2948">IF(F2041="n/a",F2017,IFERROR(IF((OFFSET($C2017,0,$A2017))&lt;0,
MIN(0,F2017-(OFFSET($C2017,0,$A2017)/(OFFSET($C2012,-$A2016,$A2017)))),
MAX(0,F2017-(OFFSET($C2017,0,$A2017)/(OFFSET($C2012,-$A2016,$A2017))))),0))</f>
        <v>0</v>
      </c>
      <c r="H2017" s="395">
        <f t="shared" ref="H2017:H2020" ca="1" si="2949">IF(G2041="n/a",G2017,IFERROR(IF((OFFSET($C2017,0,$A2017))&lt;0,
MIN(0,G2017-(OFFSET($C2017,0,$A2017)/(OFFSET($C2012,-$A2016,$A2017)))),
MAX(0,G2017-(OFFSET($C2017,0,$A2017)/(OFFSET($C2012,-$A2016,$A2017))))),0))</f>
        <v>0</v>
      </c>
      <c r="I2017" s="395">
        <f t="shared" ref="I2017:I2021" ca="1" si="2950">IF(H2041="n/a",H2017,IFERROR(IF((OFFSET($C2017,0,$A2017))&lt;0,
MIN(0,H2017-(OFFSET($C2017,0,$A2017)/(OFFSET($C2012,-$A2016,$A2017)))),
MAX(0,H2017-(OFFSET($C2017,0,$A2017)/(OFFSET($C2012,-$A2016,$A2017))))),0))</f>
        <v>0</v>
      </c>
      <c r="J2017" s="395">
        <f t="shared" ref="J2017:J2022" ca="1" si="2951">IF(I2041="n/a",I2017,IFERROR(IF((OFFSET($C2017,0,$A2017))&lt;0,
MIN(0,I2017-(OFFSET($C2017,0,$A2017)/(OFFSET($C2012,-$A2016,$A2017)))),
MAX(0,I2017-(OFFSET($C2017,0,$A2017)/(OFFSET($C2012,-$A2016,$A2017))))),0))</f>
        <v>0</v>
      </c>
      <c r="K2017" s="395">
        <f t="shared" ref="K2017:K2023" ca="1" si="2952">IF(J2041="n/a",J2017,IFERROR(IF((OFFSET($C2017,0,$A2017))&lt;0,
MIN(0,J2017-(OFFSET($C2017,0,$A2017)/(OFFSET($C2012,-$A2016,$A2017)))),
MAX(0,J2017-(OFFSET($C2017,0,$A2017)/(OFFSET($C2012,-$A2016,$A2017))))),0))</f>
        <v>0</v>
      </c>
      <c r="L2017" s="395">
        <f t="shared" ref="L2017:L2024" ca="1" si="2953">IF(K2041="n/a",K2017,IFERROR(IF((OFFSET($C2017,0,$A2017))&lt;0,
MIN(0,K2017-(OFFSET($C2017,0,$A2017)/(OFFSET($C2012,-$A2016,$A2017)))),
MAX(0,K2017-(OFFSET($C2017,0,$A2017)/(OFFSET($C2012,-$A2016,$A2017))))),0))</f>
        <v>0</v>
      </c>
      <c r="M2017" s="395">
        <f t="shared" ref="M2017:M2025" ca="1" si="2954">IF(L2041="n/a",L2017,IFERROR(IF((OFFSET($C2017,0,$A2017))&lt;0,
MIN(0,L2017-(OFFSET($C2017,0,$A2017)/(OFFSET($C2012,-$A2016,$A2017)))),
MAX(0,L2017-(OFFSET($C2017,0,$A2017)/(OFFSET($C2012,-$A2016,$A2017))))),0))</f>
        <v>0</v>
      </c>
      <c r="N2017" s="395">
        <f t="shared" ref="N2017:N2026" ca="1" si="2955">IF(M2041="n/a",M2017,IFERROR(IF((OFFSET($C2017,0,$A2017))&lt;0,
MIN(0,M2017-(OFFSET($C2017,0,$A2017)/(OFFSET($C2012,-$A2016,$A2017)))),
MAX(0,M2017-(OFFSET($C2017,0,$A2017)/(OFFSET($C2012,-$A2016,$A2017))))),0))</f>
        <v>0</v>
      </c>
      <c r="O2017" s="395">
        <f t="shared" ref="O2017:O2027" ca="1" si="2956">IF(N2041="n/a",N2017,IFERROR(IF((OFFSET($C2017,0,$A2017))&lt;0,
MIN(0,N2017-(OFFSET($C2017,0,$A2017)/(OFFSET($C2012,-$A2016,$A2017)))),
MAX(0,N2017-(OFFSET($C2017,0,$A2017)/(OFFSET($C2012,-$A2016,$A2017))))),0))</f>
        <v>0</v>
      </c>
      <c r="P2017" s="395">
        <f t="shared" ref="P2017:P2028" ca="1" si="2957">IF(O2041="n/a",O2017,IFERROR(IF((OFFSET($C2017,0,$A2017))&lt;0,
MIN(0,O2017-(OFFSET($C2017,0,$A2017)/(OFFSET($C2012,-$A2016,$A2017)))),
MAX(0,O2017-(OFFSET($C2017,0,$A2017)/(OFFSET($C2012,-$A2016,$A2017))))),0))</f>
        <v>0</v>
      </c>
      <c r="Q2017" s="395">
        <f t="shared" ref="Q2017:Q2029" ca="1" si="2958">IF(P2041="n/a",P2017,IFERROR(IF((OFFSET($C2017,0,$A2017))&lt;0,
MIN(0,P2017-(OFFSET($C2017,0,$A2017)/(OFFSET($C2012,-$A2016,$A2017)))),
MAX(0,P2017-(OFFSET($C2017,0,$A2017)/(OFFSET($C2012,-$A2016,$A2017))))),0))</f>
        <v>0</v>
      </c>
      <c r="R2017" s="395">
        <f t="shared" ref="R2017:R2030" ca="1" si="2959">IF(Q2041="n/a",Q2017,IFERROR(IF((OFFSET($C2017,0,$A2017))&lt;0,
MIN(0,Q2017-(OFFSET($C2017,0,$A2017)/(OFFSET($C2012,-$A2016,$A2017)))),
MAX(0,Q2017-(OFFSET($C2017,0,$A2017)/(OFFSET($C2012,-$A2016,$A2017))))),0))</f>
        <v>0</v>
      </c>
      <c r="S2017" s="395">
        <f t="shared" ref="S2017:S2031" ca="1" si="2960">IF(R2041="n/a",R2017,IFERROR(IF((OFFSET($C2017,0,$A2017))&lt;0,
MIN(0,R2017-(OFFSET($C2017,0,$A2017)/(OFFSET($C2012,-$A2016,$A2017)))),
MAX(0,R2017-(OFFSET($C2017,0,$A2017)/(OFFSET($C2012,-$A2016,$A2017))))),0))</f>
        <v>0</v>
      </c>
      <c r="T2017" s="395">
        <f t="shared" ref="T2017:T2032" ca="1" si="2961">IF(S2041="n/a",S2017,IFERROR(IF((OFFSET($C2017,0,$A2017))&lt;0,
MIN(0,S2017-(OFFSET($C2017,0,$A2017)/(OFFSET($C2012,-$A2016,$A2017)))),
MAX(0,S2017-(OFFSET($C2017,0,$A2017)/(OFFSET($C2012,-$A2016,$A2017))))),0))</f>
        <v>0</v>
      </c>
      <c r="U2017" s="395">
        <f t="shared" ref="U2017:U2033" ca="1" si="2962">IF(T2041="n/a",T2017,IFERROR(IF((OFFSET($C2017,0,$A2017))&lt;0,
MIN(0,T2017-(OFFSET($C2017,0,$A2017)/(OFFSET($C2012,-$A2016,$A2017)))),
MAX(0,T2017-(OFFSET($C2017,0,$A2017)/(OFFSET($C2012,-$A2016,$A2017))))),0))</f>
        <v>0</v>
      </c>
      <c r="V2017" s="395">
        <f t="shared" ref="V2017:V2034" ca="1" si="2963">IF(U2041="n/a",U2017,IFERROR(IF((OFFSET($C2017,0,$A2017))&lt;0,
MIN(0,U2017-(OFFSET($C2017,0,$A2017)/(OFFSET($C2012,-$A2016,$A2017)))),
MAX(0,U2017-(OFFSET($C2017,0,$A2017)/(OFFSET($C2012,-$A2016,$A2017))))),0))</f>
        <v>0</v>
      </c>
      <c r="W2017" s="395">
        <f t="shared" ref="W2017:W2035" ca="1" si="2964">IF(V2041="n/a",V2017,IFERROR(IF((OFFSET($C2017,0,$A2017))&lt;0,
MIN(0,V2017-(OFFSET($C2017,0,$A2017)/(OFFSET($C2012,-$A2016,$A2017)))),
MAX(0,V2017-(OFFSET($C2017,0,$A2017)/(OFFSET($C2012,-$A2016,$A2017))))),0))</f>
        <v>0</v>
      </c>
      <c r="X2017" s="249"/>
      <c r="Y2017" s="249"/>
      <c r="Z2017" s="249"/>
      <c r="AA2017" s="249"/>
      <c r="AB2017" s="249"/>
    </row>
    <row r="2018" spans="1:28" hidden="1" outlineLevel="1">
      <c r="A2018" s="331">
        <v>1</v>
      </c>
      <c r="B2018" s="309" t="str">
        <f t="shared" ref="B2018:B2036" ca="1" si="2965">"Depreciated Net Capex "&amp;OFFSET($C$6,0,A2018)</f>
        <v>Depreciated Net Capex 2013</v>
      </c>
      <c r="C2018" s="396"/>
      <c r="D2018" s="397">
        <f ca="1">(D2012*((1+D$11)^0.5)/D$10)</f>
        <v>0</v>
      </c>
      <c r="E2018" s="395">
        <f ca="1">IF(D2042="n/a",D2018,IFERROR(IF((OFFSET($C2018,0,$A2018))&lt;0,
MIN(0,D2018-(OFFSET($C2018,0,$A2018)/(OFFSET($C2013,-$A2017,$A2018)))),
MAX(0,D2018-(OFFSET($C2018,0,$A2018)/(OFFSET($C2013,-$A2017,$A2018))))),0))</f>
        <v>0</v>
      </c>
      <c r="F2018" s="395">
        <f t="shared" ca="1" si="2947"/>
        <v>0</v>
      </c>
      <c r="G2018" s="395">
        <f t="shared" ca="1" si="2948"/>
        <v>0</v>
      </c>
      <c r="H2018" s="395">
        <f t="shared" ca="1" si="2949"/>
        <v>0</v>
      </c>
      <c r="I2018" s="395">
        <f t="shared" ca="1" si="2950"/>
        <v>0</v>
      </c>
      <c r="J2018" s="395">
        <f t="shared" ca="1" si="2951"/>
        <v>0</v>
      </c>
      <c r="K2018" s="395">
        <f t="shared" ca="1" si="2952"/>
        <v>0</v>
      </c>
      <c r="L2018" s="395">
        <f t="shared" ca="1" si="2953"/>
        <v>0</v>
      </c>
      <c r="M2018" s="395">
        <f t="shared" ca="1" si="2954"/>
        <v>0</v>
      </c>
      <c r="N2018" s="395">
        <f t="shared" ca="1" si="2955"/>
        <v>0</v>
      </c>
      <c r="O2018" s="395">
        <f t="shared" ca="1" si="2956"/>
        <v>0</v>
      </c>
      <c r="P2018" s="395">
        <f t="shared" ca="1" si="2957"/>
        <v>0</v>
      </c>
      <c r="Q2018" s="395">
        <f t="shared" ca="1" si="2958"/>
        <v>0</v>
      </c>
      <c r="R2018" s="395">
        <f t="shared" ca="1" si="2959"/>
        <v>0</v>
      </c>
      <c r="S2018" s="395">
        <f t="shared" ca="1" si="2960"/>
        <v>0</v>
      </c>
      <c r="T2018" s="395">
        <f t="shared" ca="1" si="2961"/>
        <v>0</v>
      </c>
      <c r="U2018" s="395">
        <f t="shared" ca="1" si="2962"/>
        <v>0</v>
      </c>
      <c r="V2018" s="395">
        <f t="shared" ca="1" si="2963"/>
        <v>0</v>
      </c>
      <c r="W2018" s="395">
        <f t="shared" ca="1" si="2964"/>
        <v>0</v>
      </c>
      <c r="X2018" s="249"/>
      <c r="Y2018" s="249"/>
      <c r="Z2018" s="249"/>
      <c r="AA2018" s="249"/>
      <c r="AB2018" s="249"/>
    </row>
    <row r="2019" spans="1:28" hidden="1" outlineLevel="1">
      <c r="A2019" s="331">
        <v>2</v>
      </c>
      <c r="B2019" s="309" t="str">
        <f t="shared" ca="1" si="2965"/>
        <v>Depreciated Net Capex 2014</v>
      </c>
      <c r="C2019" s="398"/>
      <c r="D2019" s="399"/>
      <c r="E2019" s="397">
        <f ca="1">(E2012*((1+E$11)^0.5)/E$10)</f>
        <v>0</v>
      </c>
      <c r="F2019" s="395">
        <f ca="1">IF(E2043="n/a",E2019,IFERROR(IF((OFFSET($C2019,0,$A2019))&lt;0,
MIN(0,E2019-(OFFSET($C2019,0,$A2019)/(OFFSET($C2014,-$A2018,$A2019)))),
MAX(0,E2019-(OFFSET($C2019,0,$A2019)/(OFFSET($C2014,-$A2018,$A2019))))),0))</f>
        <v>0</v>
      </c>
      <c r="G2019" s="395">
        <f t="shared" ca="1" si="2948"/>
        <v>0</v>
      </c>
      <c r="H2019" s="395">
        <f t="shared" ca="1" si="2949"/>
        <v>0</v>
      </c>
      <c r="I2019" s="395">
        <f t="shared" ca="1" si="2950"/>
        <v>0</v>
      </c>
      <c r="J2019" s="395">
        <f t="shared" ca="1" si="2951"/>
        <v>0</v>
      </c>
      <c r="K2019" s="395">
        <f t="shared" ca="1" si="2952"/>
        <v>0</v>
      </c>
      <c r="L2019" s="395">
        <f t="shared" ca="1" si="2953"/>
        <v>0</v>
      </c>
      <c r="M2019" s="395">
        <f t="shared" ca="1" si="2954"/>
        <v>0</v>
      </c>
      <c r="N2019" s="395">
        <f t="shared" ca="1" si="2955"/>
        <v>0</v>
      </c>
      <c r="O2019" s="395">
        <f t="shared" ca="1" si="2956"/>
        <v>0</v>
      </c>
      <c r="P2019" s="395">
        <f t="shared" ca="1" si="2957"/>
        <v>0</v>
      </c>
      <c r="Q2019" s="395">
        <f t="shared" ca="1" si="2958"/>
        <v>0</v>
      </c>
      <c r="R2019" s="395">
        <f t="shared" ca="1" si="2959"/>
        <v>0</v>
      </c>
      <c r="S2019" s="395">
        <f t="shared" ca="1" si="2960"/>
        <v>0</v>
      </c>
      <c r="T2019" s="395">
        <f t="shared" ca="1" si="2961"/>
        <v>0</v>
      </c>
      <c r="U2019" s="395">
        <f t="shared" ca="1" si="2962"/>
        <v>0</v>
      </c>
      <c r="V2019" s="395">
        <f t="shared" ca="1" si="2963"/>
        <v>0</v>
      </c>
      <c r="W2019" s="395">
        <f t="shared" ca="1" si="2964"/>
        <v>0</v>
      </c>
      <c r="X2019" s="334"/>
      <c r="Y2019" s="249"/>
      <c r="Z2019" s="249"/>
      <c r="AA2019" s="249"/>
      <c r="AB2019" s="249"/>
    </row>
    <row r="2020" spans="1:28" hidden="1" outlineLevel="1">
      <c r="A2020" s="331">
        <v>3</v>
      </c>
      <c r="B2020" s="309" t="str">
        <f t="shared" ca="1" si="2965"/>
        <v>Depreciated Net Capex 2015</v>
      </c>
      <c r="C2020" s="398"/>
      <c r="D2020" s="398"/>
      <c r="E2020" s="399"/>
      <c r="F2020" s="400">
        <f ca="1">($F2012*((1+F$11)^0.5)/F$10)</f>
        <v>0</v>
      </c>
      <c r="G2020" s="395">
        <f ca="1">IF(F2044="n/a",F2020,IFERROR(IF((OFFSET($C2020,0,$A2020))&lt;0,
MIN(0,F2020-(OFFSET($C2020,0,$A2020)/(OFFSET($C2015,-$A2019,$A2020)))),
MAX(0,F2020-(OFFSET($C2020,0,$A2020)/(OFFSET($C2015,-$A2019,$A2020))))),0))</f>
        <v>0</v>
      </c>
      <c r="H2020" s="395">
        <f t="shared" ca="1" si="2949"/>
        <v>0</v>
      </c>
      <c r="I2020" s="395">
        <f t="shared" ca="1" si="2950"/>
        <v>0</v>
      </c>
      <c r="J2020" s="395">
        <f t="shared" ca="1" si="2951"/>
        <v>0</v>
      </c>
      <c r="K2020" s="395">
        <f t="shared" ca="1" si="2952"/>
        <v>0</v>
      </c>
      <c r="L2020" s="395">
        <f t="shared" ca="1" si="2953"/>
        <v>0</v>
      </c>
      <c r="M2020" s="395">
        <f t="shared" ca="1" si="2954"/>
        <v>0</v>
      </c>
      <c r="N2020" s="395">
        <f t="shared" ca="1" si="2955"/>
        <v>0</v>
      </c>
      <c r="O2020" s="395">
        <f t="shared" ca="1" si="2956"/>
        <v>0</v>
      </c>
      <c r="P2020" s="395">
        <f t="shared" ca="1" si="2957"/>
        <v>0</v>
      </c>
      <c r="Q2020" s="395">
        <f t="shared" ca="1" si="2958"/>
        <v>0</v>
      </c>
      <c r="R2020" s="395">
        <f t="shared" ca="1" si="2959"/>
        <v>0</v>
      </c>
      <c r="S2020" s="395">
        <f t="shared" ca="1" si="2960"/>
        <v>0</v>
      </c>
      <c r="T2020" s="395">
        <f t="shared" ca="1" si="2961"/>
        <v>0</v>
      </c>
      <c r="U2020" s="395">
        <f t="shared" ca="1" si="2962"/>
        <v>0</v>
      </c>
      <c r="V2020" s="395">
        <f t="shared" ca="1" si="2963"/>
        <v>0</v>
      </c>
      <c r="W2020" s="395">
        <f t="shared" ca="1" si="2964"/>
        <v>0</v>
      </c>
      <c r="X2020" s="334"/>
      <c r="Y2020" s="334"/>
      <c r="Z2020" s="249"/>
      <c r="AA2020" s="249"/>
      <c r="AB2020" s="249"/>
    </row>
    <row r="2021" spans="1:28" hidden="1" outlineLevel="1">
      <c r="A2021" s="331">
        <v>4</v>
      </c>
      <c r="B2021" s="309" t="str">
        <f t="shared" ca="1" si="2965"/>
        <v>Depreciated Net Capex 2016</v>
      </c>
      <c r="C2021" s="398"/>
      <c r="D2021" s="398"/>
      <c r="E2021" s="398"/>
      <c r="F2021" s="399"/>
      <c r="G2021" s="400">
        <f ca="1">($G2012*((1+G$11)^0.5)/G$10)</f>
        <v>0</v>
      </c>
      <c r="H2021" s="395">
        <f ca="1">IF(G2045="n/a",G2021,IFERROR(IF((OFFSET($C2021,0,$A2021))&lt;0,
MIN(0,G2021-(OFFSET($C2021,0,$A2021)/(OFFSET($C2016,-$A2020,$A2021)))),
MAX(0,G2021-(OFFSET($C2021,0,$A2021)/(OFFSET($C2016,-$A2020,$A2021))))),0))</f>
        <v>0</v>
      </c>
      <c r="I2021" s="395">
        <f t="shared" ca="1" si="2950"/>
        <v>0</v>
      </c>
      <c r="J2021" s="395">
        <f t="shared" ca="1" si="2951"/>
        <v>0</v>
      </c>
      <c r="K2021" s="395">
        <f t="shared" ca="1" si="2952"/>
        <v>0</v>
      </c>
      <c r="L2021" s="395">
        <f t="shared" ca="1" si="2953"/>
        <v>0</v>
      </c>
      <c r="M2021" s="395">
        <f t="shared" ca="1" si="2954"/>
        <v>0</v>
      </c>
      <c r="N2021" s="395">
        <f t="shared" ca="1" si="2955"/>
        <v>0</v>
      </c>
      <c r="O2021" s="395">
        <f t="shared" ca="1" si="2956"/>
        <v>0</v>
      </c>
      <c r="P2021" s="395">
        <f t="shared" ca="1" si="2957"/>
        <v>0</v>
      </c>
      <c r="Q2021" s="395">
        <f t="shared" ca="1" si="2958"/>
        <v>0</v>
      </c>
      <c r="R2021" s="395">
        <f t="shared" ca="1" si="2959"/>
        <v>0</v>
      </c>
      <c r="S2021" s="395">
        <f t="shared" ca="1" si="2960"/>
        <v>0</v>
      </c>
      <c r="T2021" s="395">
        <f t="shared" ca="1" si="2961"/>
        <v>0</v>
      </c>
      <c r="U2021" s="395">
        <f t="shared" ca="1" si="2962"/>
        <v>0</v>
      </c>
      <c r="V2021" s="395">
        <f t="shared" ca="1" si="2963"/>
        <v>0</v>
      </c>
      <c r="W2021" s="395">
        <f t="shared" ca="1" si="2964"/>
        <v>0</v>
      </c>
      <c r="X2021" s="334"/>
      <c r="Y2021" s="334"/>
      <c r="Z2021" s="334"/>
      <c r="AA2021" s="249"/>
      <c r="AB2021" s="249"/>
    </row>
    <row r="2022" spans="1:28" hidden="1" outlineLevel="1">
      <c r="A2022" s="331">
        <v>5</v>
      </c>
      <c r="B2022" s="309" t="str">
        <f t="shared" ca="1" si="2965"/>
        <v>Depreciated Net Capex 2017</v>
      </c>
      <c r="C2022" s="398"/>
      <c r="D2022" s="398"/>
      <c r="E2022" s="398"/>
      <c r="F2022" s="398"/>
      <c r="G2022" s="399"/>
      <c r="H2022" s="400">
        <f ca="1">(H2012*((1+H$11)^0.5)/H$10)</f>
        <v>0</v>
      </c>
      <c r="I2022" s="395">
        <f ca="1">IF(H2046="n/a",H2022,IFERROR(IF((OFFSET($C2022,0,$A2022))&lt;0,
MIN(0,H2022-(OFFSET($C2022,0,$A2022)/(OFFSET($C2017,-$A2021,$A2022)))),
MAX(0,H2022-(OFFSET($C2022,0,$A2022)/(OFFSET($C2017,-$A2021,$A2022))))),0))</f>
        <v>0</v>
      </c>
      <c r="J2022" s="395">
        <f t="shared" ca="1" si="2951"/>
        <v>0</v>
      </c>
      <c r="K2022" s="395">
        <f t="shared" ca="1" si="2952"/>
        <v>0</v>
      </c>
      <c r="L2022" s="395">
        <f t="shared" ca="1" si="2953"/>
        <v>0</v>
      </c>
      <c r="M2022" s="395">
        <f t="shared" ca="1" si="2954"/>
        <v>0</v>
      </c>
      <c r="N2022" s="395">
        <f t="shared" ca="1" si="2955"/>
        <v>0</v>
      </c>
      <c r="O2022" s="395">
        <f t="shared" ca="1" si="2956"/>
        <v>0</v>
      </c>
      <c r="P2022" s="395">
        <f t="shared" ca="1" si="2957"/>
        <v>0</v>
      </c>
      <c r="Q2022" s="395">
        <f t="shared" ca="1" si="2958"/>
        <v>0</v>
      </c>
      <c r="R2022" s="395">
        <f t="shared" ca="1" si="2959"/>
        <v>0</v>
      </c>
      <c r="S2022" s="395">
        <f t="shared" ca="1" si="2960"/>
        <v>0</v>
      </c>
      <c r="T2022" s="395">
        <f t="shared" ca="1" si="2961"/>
        <v>0</v>
      </c>
      <c r="U2022" s="395">
        <f t="shared" ca="1" si="2962"/>
        <v>0</v>
      </c>
      <c r="V2022" s="395">
        <f t="shared" ca="1" si="2963"/>
        <v>0</v>
      </c>
      <c r="W2022" s="395">
        <f t="shared" ca="1" si="2964"/>
        <v>0</v>
      </c>
      <c r="X2022" s="334"/>
      <c r="Y2022" s="334"/>
      <c r="Z2022" s="334"/>
      <c r="AA2022" s="249"/>
      <c r="AB2022" s="249"/>
    </row>
    <row r="2023" spans="1:28" hidden="1" outlineLevel="1">
      <c r="A2023" s="331">
        <v>6</v>
      </c>
      <c r="B2023" s="309" t="str">
        <f t="shared" ca="1" si="2965"/>
        <v>Depreciated Net Capex 2018</v>
      </c>
      <c r="C2023" s="398"/>
      <c r="D2023" s="398"/>
      <c r="E2023" s="398"/>
      <c r="F2023" s="398"/>
      <c r="G2023" s="398"/>
      <c r="H2023" s="399"/>
      <c r="I2023" s="400">
        <f ca="1">(I2012*((1+I$11)^0.5)/I$10)</f>
        <v>0</v>
      </c>
      <c r="J2023" s="395">
        <f ca="1">IF(I2047="n/a",I2023,IFERROR(IF((OFFSET($C2023,0,$A2023))&lt;0,
MIN(0,I2023-(OFFSET($C2023,0,$A2023)/(OFFSET($C2018,-$A2022,$A2023)))),
MAX(0,I2023-(OFFSET($C2023,0,$A2023)/(OFFSET($C2018,-$A2022,$A2023))))),0))</f>
        <v>0</v>
      </c>
      <c r="K2023" s="395">
        <f t="shared" ca="1" si="2952"/>
        <v>0</v>
      </c>
      <c r="L2023" s="395">
        <f t="shared" ca="1" si="2953"/>
        <v>0</v>
      </c>
      <c r="M2023" s="395">
        <f t="shared" ca="1" si="2954"/>
        <v>0</v>
      </c>
      <c r="N2023" s="395">
        <f t="shared" ca="1" si="2955"/>
        <v>0</v>
      </c>
      <c r="O2023" s="395">
        <f t="shared" ca="1" si="2956"/>
        <v>0</v>
      </c>
      <c r="P2023" s="395">
        <f t="shared" ca="1" si="2957"/>
        <v>0</v>
      </c>
      <c r="Q2023" s="395">
        <f t="shared" ca="1" si="2958"/>
        <v>0</v>
      </c>
      <c r="R2023" s="395">
        <f t="shared" ca="1" si="2959"/>
        <v>0</v>
      </c>
      <c r="S2023" s="395">
        <f t="shared" ca="1" si="2960"/>
        <v>0</v>
      </c>
      <c r="T2023" s="395">
        <f t="shared" ca="1" si="2961"/>
        <v>0</v>
      </c>
      <c r="U2023" s="395">
        <f t="shared" ca="1" si="2962"/>
        <v>0</v>
      </c>
      <c r="V2023" s="395">
        <f t="shared" ca="1" si="2963"/>
        <v>0</v>
      </c>
      <c r="W2023" s="395">
        <f t="shared" ca="1" si="2964"/>
        <v>0</v>
      </c>
      <c r="X2023" s="334"/>
      <c r="Y2023" s="334"/>
      <c r="Z2023" s="334"/>
      <c r="AA2023" s="249"/>
      <c r="AB2023" s="249"/>
    </row>
    <row r="2024" spans="1:28" hidden="1" outlineLevel="1">
      <c r="A2024" s="331">
        <v>7</v>
      </c>
      <c r="B2024" s="309" t="str">
        <f t="shared" ca="1" si="2965"/>
        <v>Depreciated Net Capex 2019</v>
      </c>
      <c r="C2024" s="398"/>
      <c r="D2024" s="398"/>
      <c r="E2024" s="398"/>
      <c r="F2024" s="398"/>
      <c r="G2024" s="398"/>
      <c r="H2024" s="398"/>
      <c r="I2024" s="399"/>
      <c r="J2024" s="400">
        <f ca="1">(J2012*((1+J$11)^0.5)/J$10)</f>
        <v>0</v>
      </c>
      <c r="K2024" s="395">
        <f ca="1">IF(J2048="n/a",J2024,IFERROR(IF((OFFSET($C2024,0,$A2024))&lt;0,
MIN(0,J2024-(OFFSET($C2024,0,$A2024)/(OFFSET($C2019,-$A2023,$A2024)))),
MAX(0,J2024-(OFFSET($C2024,0,$A2024)/(OFFSET($C2019,-$A2023,$A2024))))),0))</f>
        <v>0</v>
      </c>
      <c r="L2024" s="395">
        <f t="shared" ca="1" si="2953"/>
        <v>0</v>
      </c>
      <c r="M2024" s="395">
        <f t="shared" ca="1" si="2954"/>
        <v>0</v>
      </c>
      <c r="N2024" s="395">
        <f t="shared" ca="1" si="2955"/>
        <v>0</v>
      </c>
      <c r="O2024" s="395">
        <f t="shared" ca="1" si="2956"/>
        <v>0</v>
      </c>
      <c r="P2024" s="395">
        <f t="shared" ca="1" si="2957"/>
        <v>0</v>
      </c>
      <c r="Q2024" s="395">
        <f t="shared" ca="1" si="2958"/>
        <v>0</v>
      </c>
      <c r="R2024" s="395">
        <f t="shared" ca="1" si="2959"/>
        <v>0</v>
      </c>
      <c r="S2024" s="395">
        <f t="shared" ca="1" si="2960"/>
        <v>0</v>
      </c>
      <c r="T2024" s="395">
        <f t="shared" ca="1" si="2961"/>
        <v>0</v>
      </c>
      <c r="U2024" s="395">
        <f t="shared" ca="1" si="2962"/>
        <v>0</v>
      </c>
      <c r="V2024" s="395">
        <f t="shared" ca="1" si="2963"/>
        <v>0</v>
      </c>
      <c r="W2024" s="395">
        <f t="shared" ca="1" si="2964"/>
        <v>0</v>
      </c>
      <c r="X2024" s="334"/>
      <c r="Y2024" s="334"/>
      <c r="Z2024" s="334"/>
      <c r="AA2024" s="249"/>
      <c r="AB2024" s="249"/>
    </row>
    <row r="2025" spans="1:28" hidden="1" outlineLevel="1">
      <c r="A2025" s="331">
        <v>8</v>
      </c>
      <c r="B2025" s="309" t="str">
        <f t="shared" ca="1" si="2965"/>
        <v>Depreciated Net Capex 2020</v>
      </c>
      <c r="C2025" s="398"/>
      <c r="D2025" s="398"/>
      <c r="E2025" s="398"/>
      <c r="F2025" s="398"/>
      <c r="G2025" s="398"/>
      <c r="H2025" s="398"/>
      <c r="I2025" s="398"/>
      <c r="J2025" s="399"/>
      <c r="K2025" s="400">
        <f ca="1">(K2012*((1+K$11)^0.5)/K$10)</f>
        <v>0</v>
      </c>
      <c r="L2025" s="395">
        <f ca="1">IF(K2049="n/a",K2025,IFERROR(IF((OFFSET($C2025,0,$A2025))&lt;0,
MIN(0,K2025-(OFFSET($C2025,0,$A2025)/(OFFSET($C2020,-$A2024,$A2025)))),
MAX(0,K2025-(OFFSET($C2025,0,$A2025)/(OFFSET($C2020,-$A2024,$A2025))))),0))</f>
        <v>0</v>
      </c>
      <c r="M2025" s="395">
        <f t="shared" ca="1" si="2954"/>
        <v>0</v>
      </c>
      <c r="N2025" s="395">
        <f t="shared" ca="1" si="2955"/>
        <v>0</v>
      </c>
      <c r="O2025" s="395">
        <f t="shared" ca="1" si="2956"/>
        <v>0</v>
      </c>
      <c r="P2025" s="395">
        <f t="shared" ca="1" si="2957"/>
        <v>0</v>
      </c>
      <c r="Q2025" s="395">
        <f t="shared" ca="1" si="2958"/>
        <v>0</v>
      </c>
      <c r="R2025" s="395">
        <f t="shared" ca="1" si="2959"/>
        <v>0</v>
      </c>
      <c r="S2025" s="395">
        <f t="shared" ca="1" si="2960"/>
        <v>0</v>
      </c>
      <c r="T2025" s="395">
        <f t="shared" ca="1" si="2961"/>
        <v>0</v>
      </c>
      <c r="U2025" s="395">
        <f t="shared" ca="1" si="2962"/>
        <v>0</v>
      </c>
      <c r="V2025" s="395">
        <f t="shared" ca="1" si="2963"/>
        <v>0</v>
      </c>
      <c r="W2025" s="395">
        <f t="shared" ca="1" si="2964"/>
        <v>0</v>
      </c>
      <c r="X2025" s="334"/>
      <c r="Y2025" s="334"/>
      <c r="Z2025" s="334"/>
      <c r="AA2025" s="249"/>
      <c r="AB2025" s="249"/>
    </row>
    <row r="2026" spans="1:28" hidden="1" outlineLevel="1">
      <c r="A2026" s="331">
        <v>9</v>
      </c>
      <c r="B2026" s="309" t="str">
        <f t="shared" ca="1" si="2965"/>
        <v>Depreciated Net Capex 2021</v>
      </c>
      <c r="C2026" s="398"/>
      <c r="D2026" s="398"/>
      <c r="E2026" s="398"/>
      <c r="F2026" s="398"/>
      <c r="G2026" s="398"/>
      <c r="H2026" s="398"/>
      <c r="I2026" s="398"/>
      <c r="J2026" s="398"/>
      <c r="K2026" s="399"/>
      <c r="L2026" s="400">
        <f ca="1">(L2012*((1+L$11)^0.5)/L$10)</f>
        <v>0</v>
      </c>
      <c r="M2026" s="395">
        <f ca="1">IF(L2050="n/a",L2026,IFERROR(IF((OFFSET($C2026,0,$A2026))&lt;0,
MIN(0,L2026-(OFFSET($C2026,0,$A2026)/(OFFSET($C2021,-$A2025,$A2026)))),
MAX(0,L2026-(OFFSET($C2026,0,$A2026)/(OFFSET($C2021,-$A2025,$A2026))))),0))</f>
        <v>0</v>
      </c>
      <c r="N2026" s="395">
        <f t="shared" ca="1" si="2955"/>
        <v>0</v>
      </c>
      <c r="O2026" s="395">
        <f t="shared" ca="1" si="2956"/>
        <v>0</v>
      </c>
      <c r="P2026" s="395">
        <f t="shared" ca="1" si="2957"/>
        <v>0</v>
      </c>
      <c r="Q2026" s="395">
        <f t="shared" ca="1" si="2958"/>
        <v>0</v>
      </c>
      <c r="R2026" s="395">
        <f t="shared" ca="1" si="2959"/>
        <v>0</v>
      </c>
      <c r="S2026" s="395">
        <f t="shared" ca="1" si="2960"/>
        <v>0</v>
      </c>
      <c r="T2026" s="395">
        <f t="shared" ca="1" si="2961"/>
        <v>0</v>
      </c>
      <c r="U2026" s="395">
        <f t="shared" ca="1" si="2962"/>
        <v>0</v>
      </c>
      <c r="V2026" s="395">
        <f t="shared" ca="1" si="2963"/>
        <v>0</v>
      </c>
      <c r="W2026" s="395">
        <f t="shared" ca="1" si="2964"/>
        <v>0</v>
      </c>
      <c r="X2026" s="334"/>
      <c r="Y2026" s="334"/>
      <c r="Z2026" s="334"/>
      <c r="AA2026" s="249"/>
      <c r="AB2026" s="249"/>
    </row>
    <row r="2027" spans="1:28" hidden="1" outlineLevel="1">
      <c r="A2027" s="331">
        <v>10</v>
      </c>
      <c r="B2027" s="309" t="str">
        <f t="shared" ca="1" si="2965"/>
        <v>Depreciated Net Capex 2022</v>
      </c>
      <c r="C2027" s="398"/>
      <c r="D2027" s="398"/>
      <c r="E2027" s="398"/>
      <c r="F2027" s="398"/>
      <c r="G2027" s="398"/>
      <c r="H2027" s="398"/>
      <c r="I2027" s="398"/>
      <c r="J2027" s="398"/>
      <c r="K2027" s="398"/>
      <c r="L2027" s="399"/>
      <c r="M2027" s="400">
        <f ca="1">(M2012*((1+M$11)^0.5)/M$10)</f>
        <v>0</v>
      </c>
      <c r="N2027" s="395">
        <f ca="1">IF(M2051="n/a",M2027,IFERROR(IF((OFFSET($C2027,0,$A2027))&lt;0,
MIN(0,M2027-(OFFSET($C2027,0,$A2027)/(OFFSET($C2022,-$A2026,$A2027)))),
MAX(0,M2027-(OFFSET($C2027,0,$A2027)/(OFFSET($C2022,-$A2026,$A2027))))),0))</f>
        <v>0</v>
      </c>
      <c r="O2027" s="395">
        <f t="shared" ca="1" si="2956"/>
        <v>0</v>
      </c>
      <c r="P2027" s="395">
        <f t="shared" ca="1" si="2957"/>
        <v>0</v>
      </c>
      <c r="Q2027" s="395">
        <f t="shared" ca="1" si="2958"/>
        <v>0</v>
      </c>
      <c r="R2027" s="395">
        <f t="shared" ca="1" si="2959"/>
        <v>0</v>
      </c>
      <c r="S2027" s="395">
        <f t="shared" ca="1" si="2960"/>
        <v>0</v>
      </c>
      <c r="T2027" s="395">
        <f t="shared" ca="1" si="2961"/>
        <v>0</v>
      </c>
      <c r="U2027" s="395">
        <f t="shared" ca="1" si="2962"/>
        <v>0</v>
      </c>
      <c r="V2027" s="395">
        <f t="shared" ca="1" si="2963"/>
        <v>0</v>
      </c>
      <c r="W2027" s="395">
        <f t="shared" ca="1" si="2964"/>
        <v>0</v>
      </c>
      <c r="X2027" s="334"/>
      <c r="Y2027" s="334"/>
      <c r="Z2027" s="334"/>
      <c r="AA2027" s="249"/>
      <c r="AB2027" s="249"/>
    </row>
    <row r="2028" spans="1:28" hidden="1" outlineLevel="1">
      <c r="A2028" s="331">
        <v>11</v>
      </c>
      <c r="B2028" s="309" t="str">
        <f t="shared" ca="1" si="2965"/>
        <v>Depreciated Net Capex 2023</v>
      </c>
      <c r="C2028" s="398"/>
      <c r="D2028" s="398"/>
      <c r="E2028" s="398"/>
      <c r="F2028" s="398"/>
      <c r="G2028" s="398"/>
      <c r="H2028" s="398"/>
      <c r="I2028" s="398"/>
      <c r="J2028" s="398"/>
      <c r="K2028" s="398"/>
      <c r="L2028" s="398"/>
      <c r="M2028" s="399"/>
      <c r="N2028" s="400">
        <f>(N2012*((1+N$11)^0.5)/N$10)</f>
        <v>0</v>
      </c>
      <c r="O2028" s="395">
        <f ca="1">IF(N2052="n/a",N2028,IFERROR(IF((OFFSET($C2028,0,$A2028))&lt;0,
MIN(0,N2028-(OFFSET($C2028,0,$A2028)/(OFFSET($C2023,-$A2027,$A2028)))),
MAX(0,N2028-(OFFSET($C2028,0,$A2028)/(OFFSET($C2023,-$A2027,$A2028))))),0))</f>
        <v>0</v>
      </c>
      <c r="P2028" s="395">
        <f t="shared" ca="1" si="2957"/>
        <v>0</v>
      </c>
      <c r="Q2028" s="395">
        <f t="shared" ca="1" si="2958"/>
        <v>0</v>
      </c>
      <c r="R2028" s="395">
        <f t="shared" ca="1" si="2959"/>
        <v>0</v>
      </c>
      <c r="S2028" s="395">
        <f t="shared" ca="1" si="2960"/>
        <v>0</v>
      </c>
      <c r="T2028" s="395">
        <f t="shared" ca="1" si="2961"/>
        <v>0</v>
      </c>
      <c r="U2028" s="395">
        <f t="shared" ca="1" si="2962"/>
        <v>0</v>
      </c>
      <c r="V2028" s="395">
        <f t="shared" ca="1" si="2963"/>
        <v>0</v>
      </c>
      <c r="W2028" s="395">
        <f t="shared" ca="1" si="2964"/>
        <v>0</v>
      </c>
      <c r="X2028" s="334"/>
      <c r="Y2028" s="334"/>
      <c r="Z2028" s="334"/>
      <c r="AA2028" s="249"/>
      <c r="AB2028" s="249"/>
    </row>
    <row r="2029" spans="1:28" hidden="1" outlineLevel="1">
      <c r="A2029" s="331">
        <v>12</v>
      </c>
      <c r="B2029" s="309" t="str">
        <f t="shared" ca="1" si="2965"/>
        <v>Depreciated Net Capex 2024</v>
      </c>
      <c r="C2029" s="398"/>
      <c r="D2029" s="398"/>
      <c r="E2029" s="398"/>
      <c r="F2029" s="398"/>
      <c r="G2029" s="398"/>
      <c r="H2029" s="398"/>
      <c r="I2029" s="398"/>
      <c r="J2029" s="398"/>
      <c r="K2029" s="398"/>
      <c r="L2029" s="398"/>
      <c r="M2029" s="398"/>
      <c r="N2029" s="399"/>
      <c r="O2029" s="400">
        <f>(O2012*((1+O$11)^0.5)/O$10)</f>
        <v>0</v>
      </c>
      <c r="P2029" s="395">
        <f ca="1">IF(O2053="n/a",O2029,IFERROR(IF((OFFSET($C2029,0,$A2029))&lt;0,
MIN(0,O2029-(OFFSET($C2029,0,$A2029)/(OFFSET($C2024,-$A2028,$A2029)))),
MAX(0,O2029-(OFFSET($C2029,0,$A2029)/(OFFSET($C2024,-$A2028,$A2029))))),0))</f>
        <v>0</v>
      </c>
      <c r="Q2029" s="395">
        <f t="shared" ca="1" si="2958"/>
        <v>0</v>
      </c>
      <c r="R2029" s="395">
        <f t="shared" ca="1" si="2959"/>
        <v>0</v>
      </c>
      <c r="S2029" s="395">
        <f t="shared" ca="1" si="2960"/>
        <v>0</v>
      </c>
      <c r="T2029" s="395">
        <f t="shared" ca="1" si="2961"/>
        <v>0</v>
      </c>
      <c r="U2029" s="395">
        <f t="shared" ca="1" si="2962"/>
        <v>0</v>
      </c>
      <c r="V2029" s="395">
        <f t="shared" ca="1" si="2963"/>
        <v>0</v>
      </c>
      <c r="W2029" s="395">
        <f t="shared" ca="1" si="2964"/>
        <v>0</v>
      </c>
      <c r="X2029" s="334"/>
      <c r="Y2029" s="334"/>
      <c r="Z2029" s="334"/>
      <c r="AA2029" s="249"/>
      <c r="AB2029" s="249"/>
    </row>
    <row r="2030" spans="1:28" hidden="1" outlineLevel="1">
      <c r="A2030" s="331">
        <v>13</v>
      </c>
      <c r="B2030" s="309" t="str">
        <f t="shared" ca="1" si="2965"/>
        <v>Depreciated Net Capex 2025</v>
      </c>
      <c r="C2030" s="398"/>
      <c r="D2030" s="398"/>
      <c r="E2030" s="398"/>
      <c r="F2030" s="398"/>
      <c r="G2030" s="398"/>
      <c r="H2030" s="398"/>
      <c r="I2030" s="398"/>
      <c r="J2030" s="398"/>
      <c r="K2030" s="398"/>
      <c r="L2030" s="398"/>
      <c r="M2030" s="398"/>
      <c r="N2030" s="398"/>
      <c r="O2030" s="399"/>
      <c r="P2030" s="400">
        <f>(P2012*((1+P$11)^0.5)/P$10)</f>
        <v>0</v>
      </c>
      <c r="Q2030" s="395">
        <f ca="1">IF(P2054="n/a",P2030,IFERROR(IF((OFFSET($C2030,0,$A2030))&lt;0,
MIN(0,P2030-(OFFSET($C2030,0,$A2030)/(OFFSET($C2025,-$A2029,$A2030)))),
MAX(0,P2030-(OFFSET($C2030,0,$A2030)/(OFFSET($C2025,-$A2029,$A2030))))),0))</f>
        <v>0</v>
      </c>
      <c r="R2030" s="395">
        <f t="shared" ca="1" si="2959"/>
        <v>0</v>
      </c>
      <c r="S2030" s="395">
        <f t="shared" ca="1" si="2960"/>
        <v>0</v>
      </c>
      <c r="T2030" s="395">
        <f t="shared" ca="1" si="2961"/>
        <v>0</v>
      </c>
      <c r="U2030" s="395">
        <f t="shared" ca="1" si="2962"/>
        <v>0</v>
      </c>
      <c r="V2030" s="395">
        <f t="shared" ca="1" si="2963"/>
        <v>0</v>
      </c>
      <c r="W2030" s="395">
        <f t="shared" ca="1" si="2964"/>
        <v>0</v>
      </c>
      <c r="X2030" s="334"/>
      <c r="Y2030" s="334"/>
      <c r="Z2030" s="334"/>
      <c r="AA2030" s="249"/>
      <c r="AB2030" s="249"/>
    </row>
    <row r="2031" spans="1:28" hidden="1" outlineLevel="1">
      <c r="A2031" s="331">
        <v>14</v>
      </c>
      <c r="B2031" s="309" t="str">
        <f t="shared" ca="1" si="2965"/>
        <v>Depreciated Net Capex 2026</v>
      </c>
      <c r="C2031" s="398"/>
      <c r="D2031" s="398"/>
      <c r="E2031" s="398"/>
      <c r="F2031" s="398"/>
      <c r="G2031" s="398"/>
      <c r="H2031" s="398"/>
      <c r="I2031" s="398"/>
      <c r="J2031" s="398"/>
      <c r="K2031" s="398"/>
      <c r="L2031" s="398"/>
      <c r="M2031" s="398"/>
      <c r="N2031" s="398"/>
      <c r="O2031" s="398"/>
      <c r="P2031" s="399"/>
      <c r="Q2031" s="400">
        <f>(Q2012*((1+Q$11)^0.5)/Q$10)</f>
        <v>0</v>
      </c>
      <c r="R2031" s="395">
        <f ca="1">IF(Q2055="n/a",Q2031,IFERROR(IF((OFFSET($C2031,0,$A2031))&lt;0,
MIN(0,Q2031-(OFFSET($C2031,0,$A2031)/(OFFSET($C2026,-$A2030,$A2031)))),
MAX(0,Q2031-(OFFSET($C2031,0,$A2031)/(OFFSET($C2026,-$A2030,$A2031))))),0))</f>
        <v>0</v>
      </c>
      <c r="S2031" s="395">
        <f t="shared" ca="1" si="2960"/>
        <v>0</v>
      </c>
      <c r="T2031" s="395">
        <f t="shared" ca="1" si="2961"/>
        <v>0</v>
      </c>
      <c r="U2031" s="395">
        <f t="shared" ca="1" si="2962"/>
        <v>0</v>
      </c>
      <c r="V2031" s="395">
        <f t="shared" ca="1" si="2963"/>
        <v>0</v>
      </c>
      <c r="W2031" s="395">
        <f t="shared" ca="1" si="2964"/>
        <v>0</v>
      </c>
      <c r="X2031" s="334"/>
      <c r="Y2031" s="334"/>
      <c r="Z2031" s="334"/>
      <c r="AA2031" s="249"/>
      <c r="AB2031" s="249"/>
    </row>
    <row r="2032" spans="1:28" hidden="1" outlineLevel="1">
      <c r="A2032" s="331">
        <v>15</v>
      </c>
      <c r="B2032" s="309" t="str">
        <f t="shared" ca="1" si="2965"/>
        <v>Depreciated Net Capex 2027</v>
      </c>
      <c r="C2032" s="398"/>
      <c r="D2032" s="398"/>
      <c r="E2032" s="398"/>
      <c r="F2032" s="398"/>
      <c r="G2032" s="398"/>
      <c r="H2032" s="398"/>
      <c r="I2032" s="398"/>
      <c r="J2032" s="398"/>
      <c r="K2032" s="398"/>
      <c r="L2032" s="398"/>
      <c r="M2032" s="398"/>
      <c r="N2032" s="398"/>
      <c r="O2032" s="398"/>
      <c r="P2032" s="398"/>
      <c r="Q2032" s="399"/>
      <c r="R2032" s="400">
        <f>(R2012*((1+R$11)^0.5)/R$10)</f>
        <v>0</v>
      </c>
      <c r="S2032" s="395">
        <f ca="1">IF(R2056="n/a",R2032,IFERROR(IF((OFFSET($C2032,0,$A2032))&lt;0,
MIN(0,R2032-(OFFSET($C2032,0,$A2032)/(OFFSET($C2027,-$A2031,$A2032)))),
MAX(0,R2032-(OFFSET($C2032,0,$A2032)/(OFFSET($C2027,-$A2031,$A2032))))),0))</f>
        <v>0</v>
      </c>
      <c r="T2032" s="395">
        <f t="shared" ca="1" si="2961"/>
        <v>0</v>
      </c>
      <c r="U2032" s="395">
        <f t="shared" ca="1" si="2962"/>
        <v>0</v>
      </c>
      <c r="V2032" s="395">
        <f t="shared" ca="1" si="2963"/>
        <v>0</v>
      </c>
      <c r="W2032" s="395">
        <f t="shared" ca="1" si="2964"/>
        <v>0</v>
      </c>
      <c r="X2032" s="334"/>
      <c r="Y2032" s="334"/>
      <c r="Z2032" s="334"/>
      <c r="AA2032" s="249"/>
      <c r="AB2032" s="249"/>
    </row>
    <row r="2033" spans="1:28" hidden="1" outlineLevel="1">
      <c r="A2033" s="331">
        <v>16</v>
      </c>
      <c r="B2033" s="309" t="str">
        <f t="shared" ca="1" si="2965"/>
        <v>Depreciated Net Capex 2028</v>
      </c>
      <c r="C2033" s="398"/>
      <c r="D2033" s="398"/>
      <c r="E2033" s="398"/>
      <c r="F2033" s="398"/>
      <c r="G2033" s="398"/>
      <c r="H2033" s="398"/>
      <c r="I2033" s="398"/>
      <c r="J2033" s="398"/>
      <c r="K2033" s="398"/>
      <c r="L2033" s="398"/>
      <c r="M2033" s="398"/>
      <c r="N2033" s="398"/>
      <c r="O2033" s="398"/>
      <c r="P2033" s="398"/>
      <c r="Q2033" s="398"/>
      <c r="R2033" s="399"/>
      <c r="S2033" s="400">
        <f>(S2012*((1+S$11)^0.5)/S$10)</f>
        <v>0</v>
      </c>
      <c r="T2033" s="395">
        <f ca="1">IF(S2057="n/a",S2033,IFERROR(IF((OFFSET($C2033,0,$A2033))&lt;0,
MIN(0,S2033-(OFFSET($C2033,0,$A2033)/(OFFSET($C2028,-$A2032,$A2033)))),
MAX(0,S2033-(OFFSET($C2033,0,$A2033)/(OFFSET($C2028,-$A2032,$A2033))))),0))</f>
        <v>0</v>
      </c>
      <c r="U2033" s="395">
        <f t="shared" ca="1" si="2962"/>
        <v>0</v>
      </c>
      <c r="V2033" s="395">
        <f t="shared" ca="1" si="2963"/>
        <v>0</v>
      </c>
      <c r="W2033" s="395">
        <f t="shared" ca="1" si="2964"/>
        <v>0</v>
      </c>
      <c r="X2033" s="334"/>
      <c r="Y2033" s="334"/>
      <c r="Z2033" s="334"/>
      <c r="AA2033" s="249"/>
      <c r="AB2033" s="249"/>
    </row>
    <row r="2034" spans="1:28" hidden="1" outlineLevel="1">
      <c r="A2034" s="331">
        <v>17</v>
      </c>
      <c r="B2034" s="309" t="str">
        <f t="shared" ca="1" si="2965"/>
        <v>Depreciated Net Capex 2029</v>
      </c>
      <c r="C2034" s="398"/>
      <c r="D2034" s="398"/>
      <c r="E2034" s="398"/>
      <c r="F2034" s="398"/>
      <c r="G2034" s="398"/>
      <c r="H2034" s="398"/>
      <c r="I2034" s="398"/>
      <c r="J2034" s="398"/>
      <c r="K2034" s="398"/>
      <c r="L2034" s="398"/>
      <c r="M2034" s="398"/>
      <c r="N2034" s="398"/>
      <c r="O2034" s="398"/>
      <c r="P2034" s="398"/>
      <c r="Q2034" s="398"/>
      <c r="R2034" s="398"/>
      <c r="S2034" s="399"/>
      <c r="T2034" s="400">
        <f>(T2012*((1+T$11)^0.5)/T$10)</f>
        <v>0</v>
      </c>
      <c r="U2034" s="395">
        <f ca="1">IF(T2058="n/a",T2034,IFERROR(IF((OFFSET($C2034,0,$A2034))&lt;0,
MIN(0,T2034-(OFFSET($C2034,0,$A2034)/(OFFSET($C2029,-$A2033,$A2034)))),
MAX(0,T2034-(OFFSET($C2034,0,$A2034)/(OFFSET($C2029,-$A2033,$A2034))))),0))</f>
        <v>0</v>
      </c>
      <c r="V2034" s="395">
        <f t="shared" ca="1" si="2963"/>
        <v>0</v>
      </c>
      <c r="W2034" s="395">
        <f t="shared" ca="1" si="2964"/>
        <v>0</v>
      </c>
      <c r="X2034" s="334"/>
      <c r="Y2034" s="334"/>
      <c r="Z2034" s="334"/>
      <c r="AA2034" s="249"/>
      <c r="AB2034" s="249"/>
    </row>
    <row r="2035" spans="1:28" hidden="1" outlineLevel="1">
      <c r="A2035" s="331">
        <v>18</v>
      </c>
      <c r="B2035" s="309" t="str">
        <f t="shared" ca="1" si="2965"/>
        <v>Depreciated Net Capex 2030</v>
      </c>
      <c r="C2035" s="398"/>
      <c r="D2035" s="398"/>
      <c r="E2035" s="398"/>
      <c r="F2035" s="398"/>
      <c r="G2035" s="398"/>
      <c r="H2035" s="398"/>
      <c r="I2035" s="398"/>
      <c r="J2035" s="398"/>
      <c r="K2035" s="398"/>
      <c r="L2035" s="398"/>
      <c r="M2035" s="398"/>
      <c r="N2035" s="398"/>
      <c r="O2035" s="398"/>
      <c r="P2035" s="398"/>
      <c r="Q2035" s="398"/>
      <c r="R2035" s="398"/>
      <c r="S2035" s="398"/>
      <c r="T2035" s="399"/>
      <c r="U2035" s="400">
        <f>(U2012*((1+U$11)^0.5)/U$10)</f>
        <v>0</v>
      </c>
      <c r="V2035" s="395">
        <f ca="1">IF(U2059="n/a",U2035,IFERROR(IF((OFFSET($C2035,0,$A2035))&lt;0,
MIN(0,U2035-(OFFSET($C2035,0,$A2035)/(OFFSET($C2030,-$A2034,$A2035)))),
MAX(0,U2035-(OFFSET($C2035,0,$A2035)/(OFFSET($C2030,-$A2034,$A2035))))),0))</f>
        <v>0</v>
      </c>
      <c r="W2035" s="395">
        <f t="shared" ca="1" si="2964"/>
        <v>0</v>
      </c>
      <c r="X2035" s="334"/>
      <c r="Y2035" s="334"/>
      <c r="Z2035" s="334"/>
      <c r="AA2035" s="249"/>
      <c r="AB2035" s="249"/>
    </row>
    <row r="2036" spans="1:28" hidden="1" outlineLevel="1">
      <c r="A2036" s="331">
        <v>19</v>
      </c>
      <c r="B2036" s="309" t="str">
        <f t="shared" ca="1" si="2965"/>
        <v>Depreciated Net Capex 2031</v>
      </c>
      <c r="C2036" s="398"/>
      <c r="D2036" s="398"/>
      <c r="E2036" s="398"/>
      <c r="F2036" s="398"/>
      <c r="G2036" s="398"/>
      <c r="H2036" s="398"/>
      <c r="I2036" s="398"/>
      <c r="J2036" s="398"/>
      <c r="K2036" s="398"/>
      <c r="L2036" s="398"/>
      <c r="M2036" s="398"/>
      <c r="N2036" s="398"/>
      <c r="O2036" s="398"/>
      <c r="P2036" s="398"/>
      <c r="Q2036" s="398"/>
      <c r="R2036" s="398"/>
      <c r="S2036" s="398"/>
      <c r="T2036" s="398"/>
      <c r="U2036" s="399"/>
      <c r="V2036" s="400">
        <f>(V2012*((1+V$11)^0.5)/V$10)</f>
        <v>0</v>
      </c>
      <c r="W2036" s="395">
        <f ca="1">IF(V2060="n/a",V2036,IFERROR(IF((OFFSET($C2036,0,$A2036))&lt;0,
MIN(0,V2036-(OFFSET($C2036,0,$A2036)/(OFFSET($C2031,-$A2035,$A2036)))),
MAX(0,V2036-(OFFSET($C2036,0,$A2036)/(OFFSET($C2031,-$A2035,$A2036))))),0))</f>
        <v>0</v>
      </c>
      <c r="X2036" s="334"/>
      <c r="Y2036" s="334"/>
      <c r="Z2036" s="334"/>
      <c r="AA2036" s="249"/>
      <c r="AB2036" s="249"/>
    </row>
    <row r="2037" spans="1:28" hidden="1" outlineLevel="1">
      <c r="A2037" s="331">
        <v>20</v>
      </c>
      <c r="B2037" s="309" t="str">
        <f ca="1">"Depreciated Net Capex "&amp;OFFSET($C$6,0,A2037)</f>
        <v>Depreciated Net Capex 2032</v>
      </c>
      <c r="C2037" s="398"/>
      <c r="D2037" s="398"/>
      <c r="E2037" s="398"/>
      <c r="F2037" s="398"/>
      <c r="G2037" s="398"/>
      <c r="H2037" s="398"/>
      <c r="I2037" s="398"/>
      <c r="J2037" s="398"/>
      <c r="K2037" s="398"/>
      <c r="L2037" s="398"/>
      <c r="M2037" s="398"/>
      <c r="N2037" s="398"/>
      <c r="O2037" s="398"/>
      <c r="P2037" s="398"/>
      <c r="Q2037" s="398"/>
      <c r="R2037" s="398"/>
      <c r="S2037" s="398"/>
      <c r="T2037" s="398"/>
      <c r="U2037" s="398"/>
      <c r="V2037" s="399"/>
      <c r="W2037" s="395">
        <f>(W2012*((1+W$11)^0.5)/W$10)</f>
        <v>0</v>
      </c>
      <c r="X2037" s="249"/>
      <c r="Y2037" s="249"/>
      <c r="Z2037" s="249"/>
      <c r="AA2037" s="249"/>
      <c r="AB2037" s="249"/>
    </row>
    <row r="2038" spans="1:28" hidden="1" outlineLevel="1">
      <c r="A2038" s="249"/>
      <c r="B2038" s="332"/>
      <c r="C2038" s="395"/>
      <c r="D2038" s="395"/>
      <c r="E2038" s="395"/>
      <c r="F2038" s="395"/>
      <c r="G2038" s="395"/>
      <c r="H2038" s="395"/>
      <c r="I2038" s="395"/>
      <c r="J2038" s="395"/>
      <c r="K2038" s="395"/>
      <c r="L2038" s="395"/>
      <c r="M2038" s="395"/>
      <c r="N2038" s="395"/>
      <c r="O2038" s="395"/>
      <c r="P2038" s="395"/>
      <c r="Q2038" s="395"/>
      <c r="R2038" s="395"/>
      <c r="S2038" s="395"/>
      <c r="T2038" s="395"/>
      <c r="U2038" s="395"/>
      <c r="V2038" s="395"/>
      <c r="W2038" s="395"/>
      <c r="X2038" s="249"/>
      <c r="Y2038" s="249"/>
      <c r="Z2038" s="249"/>
      <c r="AA2038" s="249"/>
      <c r="AB2038" s="249"/>
    </row>
    <row r="2039" spans="1:28" hidden="1" outlineLevel="1">
      <c r="A2039" s="249"/>
      <c r="B2039" s="332"/>
      <c r="C2039" s="395"/>
      <c r="D2039" s="395"/>
      <c r="E2039" s="395"/>
      <c r="F2039" s="395"/>
      <c r="G2039" s="395"/>
      <c r="H2039" s="395"/>
      <c r="I2039" s="395"/>
      <c r="J2039" s="395"/>
      <c r="K2039" s="395"/>
      <c r="L2039" s="395"/>
      <c r="M2039" s="395"/>
      <c r="N2039" s="395"/>
      <c r="O2039" s="395"/>
      <c r="P2039" s="395"/>
      <c r="Q2039" s="395"/>
      <c r="R2039" s="395"/>
      <c r="S2039" s="395"/>
      <c r="T2039" s="395"/>
      <c r="U2039" s="395"/>
      <c r="V2039" s="395"/>
      <c r="W2039" s="395"/>
      <c r="X2039" s="249"/>
      <c r="Y2039" s="249"/>
      <c r="Z2039" s="249"/>
      <c r="AA2039" s="249"/>
      <c r="AB2039" s="249"/>
    </row>
    <row r="2040" spans="1:28" hidden="1" outlineLevel="1">
      <c r="A2040" s="249"/>
      <c r="B2040" s="309" t="s">
        <v>298</v>
      </c>
      <c r="C2040" s="395"/>
      <c r="D2040" s="395">
        <f t="shared" ref="D2040" ca="1" si="2966">IF(C2040="n/a","n/a",IF(AND(C2040&lt;1,D2014=0),0,
IF(D2014=0,C2040-1,
IF(C2040&lt;1,D2015,
(((C2040-1)*(C2016-(C2016/(C2040))))+((D2014/D$10)*D2015))/(D2016)))))</f>
        <v>0</v>
      </c>
      <c r="E2040" s="395">
        <f t="shared" ref="E2040" ca="1" si="2967">IF(D2040="n/a","n/a",IF(AND(D2040&lt;1,E2014=0),0,
IF(E2014=0,D2040-1,
IF(D2040&lt;1,E2015,
(((D2040-1)*(D2016-(D2016/(D2040))))+((E2014/E$10)*E2015))/(E2016)))))</f>
        <v>0</v>
      </c>
      <c r="F2040" s="395">
        <f t="shared" ref="F2040" ca="1" si="2968">IF(E2040="n/a","n/a",IF(AND(E2040&lt;1,F2014=0),0,
IF(F2014=0,E2040-1,
IF(E2040&lt;1,F2015,
(((E2040-1)*(E2016-(E2016/(E2040))))+((F2014/F$10)*F2015))/(F2016)))))</f>
        <v>0</v>
      </c>
      <c r="G2040" s="395">
        <f t="shared" ref="G2040" ca="1" si="2969">IF(F2040="n/a","n/a",IF(AND(F2040&lt;1,G2014=0),0,
IF(G2014=0,F2040-1,
IF(F2040&lt;1,G2015,
(((F2040-1)*(F2016-(F2016/(F2040))))+((G2014/G$10)*G2015))/(G2016)))))</f>
        <v>0</v>
      </c>
      <c r="H2040" s="395">
        <f ca="1">IF(G2040="n/a","n/a",IF(AND(G2040&lt;1,H2014=0),0,
IF(H2014=0,G2040-1,
IF(G2040&lt;1,H2015,
(((G2040-1)*(G2016-(G2016/(G2040))))+((H2014/H$10)*H2015))/(H2016)))))</f>
        <v>0</v>
      </c>
      <c r="I2040" s="395">
        <f t="shared" ref="I2040" ca="1" si="2970">IF(H2040="n/a","n/a",IF(AND(H2040&lt;1,I2014=0),0,
IF(I2014=0,H2040-1,
IF(H2040&lt;1,I2015,
(((H2040-1)*(H2016-(H2016/(H2040))))+((I2014/I$10)*I2015))/(I2016)))))</f>
        <v>0</v>
      </c>
      <c r="J2040" s="395">
        <f t="shared" ref="J2040" ca="1" si="2971">IF(I2040="n/a","n/a",IF(AND(I2040&lt;1,J2014=0),0,
IF(J2014=0,I2040-1,
IF(I2040&lt;1,J2015,
(((I2040-1)*(I2016-(I2016/(I2040))))+((J2014/J$10)*J2015))/(J2016)))))</f>
        <v>0</v>
      </c>
      <c r="K2040" s="395">
        <f t="shared" ref="K2040" ca="1" si="2972">IF(J2040="n/a","n/a",IF(AND(J2040&lt;1,K2014=0),0,
IF(K2014=0,J2040-1,
IF(J2040&lt;1,K2015,
(((J2040-1)*(J2016-(J2016/(J2040))))+((K2014/K$10)*K2015))/(K2016)))))</f>
        <v>0</v>
      </c>
      <c r="L2040" s="395">
        <f t="shared" ref="L2040" ca="1" si="2973">IF(K2040="n/a","n/a",IF(AND(K2040&lt;1,L2014=0),0,
IF(L2014=0,K2040-1,
IF(K2040&lt;1,L2015,
(((K2040-1)*(K2016-(K2016/(K2040))))+((L2014/L$10)*L2015))/(L2016)))))</f>
        <v>0</v>
      </c>
      <c r="M2040" s="395">
        <f t="shared" ref="M2040" ca="1" si="2974">IF(L2040="n/a","n/a",IF(AND(L2040&lt;1,M2014=0),0,
IF(M2014=0,L2040-1,
IF(L2040&lt;1,M2015,
(((L2040-1)*(L2016-(L2016/(L2040))))+((M2014/M$10)*M2015))/(M2016)))))</f>
        <v>0</v>
      </c>
      <c r="N2040" s="395">
        <f t="shared" ref="N2040" ca="1" si="2975">IF(M2040="n/a","n/a",IF(AND(M2040&lt;1,N2014=0),0,
IF(N2014=0,M2040-1,
IF(M2040&lt;1,N2015,
(((M2040-1)*(M2016-(M2016/(M2040))))+((N2014/N$10)*N2015))/(N2016)))))</f>
        <v>0</v>
      </c>
      <c r="O2040" s="395">
        <f t="shared" ref="O2040" ca="1" si="2976">IF(N2040="n/a","n/a",IF(AND(N2040&lt;1,O2014=0),0,
IF(O2014=0,N2040-1,
IF(N2040&lt;1,O2015,
(((N2040-1)*(N2016-(N2016/(N2040))))+((O2014/O$10)*O2015))/(O2016)))))</f>
        <v>0</v>
      </c>
      <c r="P2040" s="395">
        <f t="shared" ref="P2040" ca="1" si="2977">IF(O2040="n/a","n/a",IF(AND(O2040&lt;1,P2014=0),0,
IF(P2014=0,O2040-1,
IF(O2040&lt;1,P2015,
(((O2040-1)*(O2016-(O2016/(O2040))))+((P2014/P$10)*P2015))/(P2016)))))</f>
        <v>0</v>
      </c>
      <c r="Q2040" s="395">
        <f t="shared" ref="Q2040" ca="1" si="2978">IF(P2040="n/a","n/a",IF(AND(P2040&lt;1,Q2014=0),0,
IF(Q2014=0,P2040-1,
IF(P2040&lt;1,Q2015,
(((P2040-1)*(P2016-(P2016/(P2040))))+((Q2014/Q$10)*Q2015))/(Q2016)))))</f>
        <v>0</v>
      </c>
      <c r="R2040" s="395">
        <f t="shared" ref="R2040" ca="1" si="2979">IF(Q2040="n/a","n/a",IF(AND(Q2040&lt;1,R2014=0),0,
IF(R2014=0,Q2040-1,
IF(Q2040&lt;1,R2015,
(((Q2040-1)*(Q2016-(Q2016/(Q2040))))+((R2014/R$10)*R2015))/(R2016)))))</f>
        <v>0</v>
      </c>
      <c r="S2040" s="395">
        <f t="shared" ref="S2040" ca="1" si="2980">IF(R2040="n/a","n/a",IF(AND(R2040&lt;1,S2014=0),0,
IF(S2014=0,R2040-1,
IF(R2040&lt;1,S2015,
(((R2040-1)*(R2016-(R2016/(R2040))))+((S2014/S$10)*S2015))/(S2016)))))</f>
        <v>0</v>
      </c>
      <c r="T2040" s="395">
        <f t="shared" ref="T2040" ca="1" si="2981">IF(S2040="n/a","n/a",IF(AND(S2040&lt;1,T2014=0),0,
IF(T2014=0,S2040-1,
IF(S2040&lt;1,T2015,
(((S2040-1)*(S2016-(S2016/(S2040))))+((T2014/T$10)*T2015))/(T2016)))))</f>
        <v>0</v>
      </c>
      <c r="U2040" s="395">
        <f t="shared" ref="U2040" ca="1" si="2982">IF(T2040="n/a","n/a",IF(AND(T2040&lt;1,U2014=0),0,
IF(U2014=0,T2040-1,
IF(T2040&lt;1,U2015,
(((T2040-1)*(T2016-(T2016/(T2040))))+((U2014/U$10)*U2015))/(U2016)))))</f>
        <v>0</v>
      </c>
      <c r="V2040" s="395">
        <f t="shared" ref="V2040" ca="1" si="2983">IF(U2040="n/a","n/a",IF(AND(U2040&lt;1,V2014=0),0,
IF(V2014=0,U2040-1,
IF(U2040&lt;1,V2015,
(((U2040-1)*(U2016-(U2016/(U2040))))+((V2014/V$10)*V2015))/(V2016)))))</f>
        <v>0</v>
      </c>
      <c r="W2040" s="395">
        <f t="shared" ref="W2040" ca="1" si="2984">IF(V2040="n/a","n/a",IF(AND(V2040&lt;1,W2014=0),0,
IF(W2014=0,V2040-1,
IF(V2040&lt;1,W2015,
(((V2040-1)*(V2016-(V2016/(V2040))))+((W2014/W$10)*W2015))/(W2016)))))</f>
        <v>0</v>
      </c>
      <c r="X2040" s="249"/>
      <c r="Y2040" s="249"/>
      <c r="Z2040" s="249"/>
      <c r="AA2040" s="249"/>
      <c r="AB2040" s="249"/>
    </row>
    <row r="2041" spans="1:28" hidden="1" outlineLevel="1">
      <c r="A2041" s="249"/>
      <c r="B2041" s="309" t="s">
        <v>191</v>
      </c>
      <c r="C2041" s="395">
        <f ca="1">C2013</f>
        <v>0</v>
      </c>
      <c r="D2041" s="395">
        <f t="shared" ref="D2041" ca="1" si="2985">IF(C2041="n/a","n/a",MAX(0,C2041-1))</f>
        <v>0</v>
      </c>
      <c r="E2041" s="395">
        <f t="shared" ref="E2041:E2042" ca="1" si="2986">IF(D2041="n/a","n/a",MAX(0,D2041-1))</f>
        <v>0</v>
      </c>
      <c r="F2041" s="395">
        <f t="shared" ref="F2041:F2043" ca="1" si="2987">IF(E2041="n/a","n/a",MAX(0,E2041-1))</f>
        <v>0</v>
      </c>
      <c r="G2041" s="395">
        <f t="shared" ref="G2041:G2044" ca="1" si="2988">IF(F2041="n/a","n/a",MAX(0,F2041-1))</f>
        <v>0</v>
      </c>
      <c r="H2041" s="395">
        <f t="shared" ref="H2041:H2045" ca="1" si="2989">IF(G2041="n/a","n/a",MAX(0,G2041-1))</f>
        <v>0</v>
      </c>
      <c r="I2041" s="395">
        <f t="shared" ref="I2041:I2046" ca="1" si="2990">IF(H2041="n/a","n/a",MAX(0,H2041-1))</f>
        <v>0</v>
      </c>
      <c r="J2041" s="395">
        <f t="shared" ref="J2041:J2047" ca="1" si="2991">IF(I2041="n/a","n/a",MAX(0,I2041-1))</f>
        <v>0</v>
      </c>
      <c r="K2041" s="395">
        <f t="shared" ref="K2041:K2048" ca="1" si="2992">IF(J2041="n/a","n/a",MAX(0,J2041-1))</f>
        <v>0</v>
      </c>
      <c r="L2041" s="395">
        <f t="shared" ref="L2041:L2049" ca="1" si="2993">IF(K2041="n/a","n/a",MAX(0,K2041-1))</f>
        <v>0</v>
      </c>
      <c r="M2041" s="395">
        <f t="shared" ref="M2041:M2050" ca="1" si="2994">IF(L2041="n/a","n/a",MAX(0,L2041-1))</f>
        <v>0</v>
      </c>
      <c r="N2041" s="395">
        <f t="shared" ref="N2041:N2051" ca="1" si="2995">IF(M2041="n/a","n/a",MAX(0,M2041-1))</f>
        <v>0</v>
      </c>
      <c r="O2041" s="395">
        <f t="shared" ref="O2041:O2052" ca="1" si="2996">IF(N2041="n/a","n/a",MAX(0,N2041-1))</f>
        <v>0</v>
      </c>
      <c r="P2041" s="395">
        <f t="shared" ref="P2041:P2053" ca="1" si="2997">IF(O2041="n/a","n/a",MAX(0,O2041-1))</f>
        <v>0</v>
      </c>
      <c r="Q2041" s="395">
        <f t="shared" ref="Q2041:Q2054" ca="1" si="2998">IF(P2041="n/a","n/a",MAX(0,P2041-1))</f>
        <v>0</v>
      </c>
      <c r="R2041" s="395">
        <f t="shared" ref="R2041:R2055" ca="1" si="2999">IF(Q2041="n/a","n/a",MAX(0,Q2041-1))</f>
        <v>0</v>
      </c>
      <c r="S2041" s="395">
        <f t="shared" ref="S2041:S2056" ca="1" si="3000">IF(R2041="n/a","n/a",MAX(0,R2041-1))</f>
        <v>0</v>
      </c>
      <c r="T2041" s="395">
        <f t="shared" ref="T2041:T2057" ca="1" si="3001">IF(S2041="n/a","n/a",MAX(0,S2041-1))</f>
        <v>0</v>
      </c>
      <c r="U2041" s="395">
        <f t="shared" ref="U2041:U2058" ca="1" si="3002">IF(T2041="n/a","n/a",MAX(0,T2041-1))</f>
        <v>0</v>
      </c>
      <c r="V2041" s="395">
        <f t="shared" ref="V2041:V2059" ca="1" si="3003">IF(U2041="n/a","n/a",MAX(0,U2041-1))</f>
        <v>0</v>
      </c>
      <c r="W2041" s="395">
        <f t="shared" ref="W2041:W2059" ca="1" si="3004">IF(V2041="n/a","n/a",MAX(0,V2041-1))</f>
        <v>0</v>
      </c>
      <c r="X2041" s="249"/>
      <c r="Y2041" s="249"/>
      <c r="Z2041" s="249"/>
      <c r="AA2041" s="249"/>
      <c r="AB2041" s="249"/>
    </row>
    <row r="2042" spans="1:28" hidden="1" outlineLevel="1">
      <c r="A2042" s="249"/>
      <c r="B2042" s="309" t="str">
        <f t="shared" ref="B2042:B2061" ca="1" si="3005">"RL Capex "&amp;OFFSET($C$6,0,A2018)</f>
        <v>RL Capex 2013</v>
      </c>
      <c r="C2042" s="396"/>
      <c r="D2042" s="400">
        <f ca="1">D2013</f>
        <v>0</v>
      </c>
      <c r="E2042" s="395">
        <f t="shared" ca="1" si="2986"/>
        <v>0</v>
      </c>
      <c r="F2042" s="395">
        <f t="shared" ca="1" si="2987"/>
        <v>0</v>
      </c>
      <c r="G2042" s="395">
        <f t="shared" ca="1" si="2988"/>
        <v>0</v>
      </c>
      <c r="H2042" s="395">
        <f t="shared" ca="1" si="2989"/>
        <v>0</v>
      </c>
      <c r="I2042" s="395">
        <f t="shared" ca="1" si="2990"/>
        <v>0</v>
      </c>
      <c r="J2042" s="395">
        <f t="shared" ca="1" si="2991"/>
        <v>0</v>
      </c>
      <c r="K2042" s="395">
        <f t="shared" ca="1" si="2992"/>
        <v>0</v>
      </c>
      <c r="L2042" s="395">
        <f t="shared" ca="1" si="2993"/>
        <v>0</v>
      </c>
      <c r="M2042" s="395">
        <f t="shared" ca="1" si="2994"/>
        <v>0</v>
      </c>
      <c r="N2042" s="395">
        <f t="shared" ca="1" si="2995"/>
        <v>0</v>
      </c>
      <c r="O2042" s="395">
        <f t="shared" ca="1" si="2996"/>
        <v>0</v>
      </c>
      <c r="P2042" s="395">
        <f t="shared" ca="1" si="2997"/>
        <v>0</v>
      </c>
      <c r="Q2042" s="395">
        <f t="shared" ca="1" si="2998"/>
        <v>0</v>
      </c>
      <c r="R2042" s="395">
        <f t="shared" ca="1" si="2999"/>
        <v>0</v>
      </c>
      <c r="S2042" s="395">
        <f t="shared" ca="1" si="3000"/>
        <v>0</v>
      </c>
      <c r="T2042" s="395">
        <f t="shared" ca="1" si="3001"/>
        <v>0</v>
      </c>
      <c r="U2042" s="395">
        <f t="shared" ca="1" si="3002"/>
        <v>0</v>
      </c>
      <c r="V2042" s="395">
        <f t="shared" ca="1" si="3003"/>
        <v>0</v>
      </c>
      <c r="W2042" s="395">
        <f t="shared" ca="1" si="3004"/>
        <v>0</v>
      </c>
      <c r="X2042" s="249"/>
      <c r="Y2042" s="249"/>
      <c r="Z2042" s="249"/>
      <c r="AA2042" s="249"/>
      <c r="AB2042" s="249"/>
    </row>
    <row r="2043" spans="1:28" hidden="1" outlineLevel="1">
      <c r="A2043" s="249"/>
      <c r="B2043" s="309" t="str">
        <f t="shared" ca="1" si="3005"/>
        <v>RL Capex 2014</v>
      </c>
      <c r="C2043" s="401"/>
      <c r="D2043" s="396"/>
      <c r="E2043" s="400">
        <f ca="1">E2013</f>
        <v>0</v>
      </c>
      <c r="F2043" s="395">
        <f t="shared" ca="1" si="2987"/>
        <v>0</v>
      </c>
      <c r="G2043" s="395">
        <f t="shared" ca="1" si="2988"/>
        <v>0</v>
      </c>
      <c r="H2043" s="395">
        <f t="shared" ca="1" si="2989"/>
        <v>0</v>
      </c>
      <c r="I2043" s="395">
        <f t="shared" ca="1" si="2990"/>
        <v>0</v>
      </c>
      <c r="J2043" s="395">
        <f t="shared" ca="1" si="2991"/>
        <v>0</v>
      </c>
      <c r="K2043" s="395">
        <f t="shared" ca="1" si="2992"/>
        <v>0</v>
      </c>
      <c r="L2043" s="395">
        <f t="shared" ca="1" si="2993"/>
        <v>0</v>
      </c>
      <c r="M2043" s="395">
        <f t="shared" ca="1" si="2994"/>
        <v>0</v>
      </c>
      <c r="N2043" s="395">
        <f t="shared" ca="1" si="2995"/>
        <v>0</v>
      </c>
      <c r="O2043" s="395">
        <f t="shared" ca="1" si="2996"/>
        <v>0</v>
      </c>
      <c r="P2043" s="395">
        <f t="shared" ca="1" si="2997"/>
        <v>0</v>
      </c>
      <c r="Q2043" s="395">
        <f t="shared" ca="1" si="2998"/>
        <v>0</v>
      </c>
      <c r="R2043" s="395">
        <f t="shared" ca="1" si="2999"/>
        <v>0</v>
      </c>
      <c r="S2043" s="395">
        <f t="shared" ca="1" si="3000"/>
        <v>0</v>
      </c>
      <c r="T2043" s="395">
        <f t="shared" ca="1" si="3001"/>
        <v>0</v>
      </c>
      <c r="U2043" s="395">
        <f t="shared" ca="1" si="3002"/>
        <v>0</v>
      </c>
      <c r="V2043" s="395">
        <f t="shared" ca="1" si="3003"/>
        <v>0</v>
      </c>
      <c r="W2043" s="395">
        <f t="shared" ca="1" si="3004"/>
        <v>0</v>
      </c>
      <c r="X2043" s="249"/>
      <c r="Y2043" s="249"/>
      <c r="Z2043" s="249"/>
      <c r="AA2043" s="249"/>
      <c r="AB2043" s="249"/>
    </row>
    <row r="2044" spans="1:28" hidden="1" outlineLevel="1">
      <c r="A2044" s="249"/>
      <c r="B2044" s="309" t="str">
        <f t="shared" ca="1" si="3005"/>
        <v>RL Capex 2015</v>
      </c>
      <c r="C2044" s="401"/>
      <c r="D2044" s="401"/>
      <c r="E2044" s="396"/>
      <c r="F2044" s="400">
        <f ca="1">F2013</f>
        <v>0</v>
      </c>
      <c r="G2044" s="395">
        <f t="shared" ca="1" si="2988"/>
        <v>0</v>
      </c>
      <c r="H2044" s="395">
        <f t="shared" ca="1" si="2989"/>
        <v>0</v>
      </c>
      <c r="I2044" s="395">
        <f t="shared" ca="1" si="2990"/>
        <v>0</v>
      </c>
      <c r="J2044" s="395">
        <f t="shared" ca="1" si="2991"/>
        <v>0</v>
      </c>
      <c r="K2044" s="395">
        <f t="shared" ca="1" si="2992"/>
        <v>0</v>
      </c>
      <c r="L2044" s="395">
        <f t="shared" ca="1" si="2993"/>
        <v>0</v>
      </c>
      <c r="M2044" s="395">
        <f t="shared" ca="1" si="2994"/>
        <v>0</v>
      </c>
      <c r="N2044" s="395">
        <f t="shared" ca="1" si="2995"/>
        <v>0</v>
      </c>
      <c r="O2044" s="395">
        <f t="shared" ca="1" si="2996"/>
        <v>0</v>
      </c>
      <c r="P2044" s="395">
        <f t="shared" ca="1" si="2997"/>
        <v>0</v>
      </c>
      <c r="Q2044" s="395">
        <f t="shared" ca="1" si="2998"/>
        <v>0</v>
      </c>
      <c r="R2044" s="395">
        <f t="shared" ca="1" si="2999"/>
        <v>0</v>
      </c>
      <c r="S2044" s="395">
        <f t="shared" ca="1" si="3000"/>
        <v>0</v>
      </c>
      <c r="T2044" s="395">
        <f t="shared" ca="1" si="3001"/>
        <v>0</v>
      </c>
      <c r="U2044" s="395">
        <f t="shared" ca="1" si="3002"/>
        <v>0</v>
      </c>
      <c r="V2044" s="395">
        <f t="shared" ca="1" si="3003"/>
        <v>0</v>
      </c>
      <c r="W2044" s="395">
        <f t="shared" ca="1" si="3004"/>
        <v>0</v>
      </c>
      <c r="X2044" s="249"/>
      <c r="Y2044" s="249"/>
      <c r="Z2044" s="249"/>
      <c r="AA2044" s="249"/>
      <c r="AB2044" s="249"/>
    </row>
    <row r="2045" spans="1:28" hidden="1" outlineLevel="1">
      <c r="A2045" s="249"/>
      <c r="B2045" s="309" t="str">
        <f t="shared" ca="1" si="3005"/>
        <v>RL Capex 2016</v>
      </c>
      <c r="C2045" s="401"/>
      <c r="D2045" s="401"/>
      <c r="E2045" s="401"/>
      <c r="F2045" s="396"/>
      <c r="G2045" s="400">
        <f ca="1">G2013</f>
        <v>0</v>
      </c>
      <c r="H2045" s="395">
        <f t="shared" ca="1" si="2989"/>
        <v>0</v>
      </c>
      <c r="I2045" s="395">
        <f t="shared" ca="1" si="2990"/>
        <v>0</v>
      </c>
      <c r="J2045" s="395">
        <f t="shared" ca="1" si="2991"/>
        <v>0</v>
      </c>
      <c r="K2045" s="395">
        <f t="shared" ca="1" si="2992"/>
        <v>0</v>
      </c>
      <c r="L2045" s="395">
        <f t="shared" ca="1" si="2993"/>
        <v>0</v>
      </c>
      <c r="M2045" s="395">
        <f t="shared" ca="1" si="2994"/>
        <v>0</v>
      </c>
      <c r="N2045" s="395">
        <f t="shared" ca="1" si="2995"/>
        <v>0</v>
      </c>
      <c r="O2045" s="395">
        <f t="shared" ca="1" si="2996"/>
        <v>0</v>
      </c>
      <c r="P2045" s="395">
        <f t="shared" ca="1" si="2997"/>
        <v>0</v>
      </c>
      <c r="Q2045" s="395">
        <f t="shared" ca="1" si="2998"/>
        <v>0</v>
      </c>
      <c r="R2045" s="395">
        <f t="shared" ca="1" si="2999"/>
        <v>0</v>
      </c>
      <c r="S2045" s="395">
        <f t="shared" ca="1" si="3000"/>
        <v>0</v>
      </c>
      <c r="T2045" s="395">
        <f t="shared" ca="1" si="3001"/>
        <v>0</v>
      </c>
      <c r="U2045" s="395">
        <f t="shared" ca="1" si="3002"/>
        <v>0</v>
      </c>
      <c r="V2045" s="395">
        <f t="shared" ca="1" si="3003"/>
        <v>0</v>
      </c>
      <c r="W2045" s="395">
        <f t="shared" ca="1" si="3004"/>
        <v>0</v>
      </c>
      <c r="X2045" s="249"/>
      <c r="Y2045" s="249"/>
      <c r="Z2045" s="249"/>
      <c r="AA2045" s="249"/>
      <c r="AB2045" s="249"/>
    </row>
    <row r="2046" spans="1:28" hidden="1" outlineLevel="1">
      <c r="A2046" s="249"/>
      <c r="B2046" s="309" t="str">
        <f t="shared" ca="1" si="3005"/>
        <v>RL Capex 2017</v>
      </c>
      <c r="C2046" s="401"/>
      <c r="D2046" s="401"/>
      <c r="E2046" s="401"/>
      <c r="F2046" s="401"/>
      <c r="G2046" s="396"/>
      <c r="H2046" s="400">
        <f ca="1">H2013</f>
        <v>0</v>
      </c>
      <c r="I2046" s="395">
        <f t="shared" ca="1" si="2990"/>
        <v>0</v>
      </c>
      <c r="J2046" s="395">
        <f t="shared" ca="1" si="2991"/>
        <v>0</v>
      </c>
      <c r="K2046" s="395">
        <f t="shared" ca="1" si="2992"/>
        <v>0</v>
      </c>
      <c r="L2046" s="395">
        <f t="shared" ca="1" si="2993"/>
        <v>0</v>
      </c>
      <c r="M2046" s="395">
        <f t="shared" ca="1" si="2994"/>
        <v>0</v>
      </c>
      <c r="N2046" s="395">
        <f t="shared" ca="1" si="2995"/>
        <v>0</v>
      </c>
      <c r="O2046" s="395">
        <f t="shared" ca="1" si="2996"/>
        <v>0</v>
      </c>
      <c r="P2046" s="395">
        <f t="shared" ca="1" si="2997"/>
        <v>0</v>
      </c>
      <c r="Q2046" s="395">
        <f t="shared" ca="1" si="2998"/>
        <v>0</v>
      </c>
      <c r="R2046" s="395">
        <f t="shared" ca="1" si="2999"/>
        <v>0</v>
      </c>
      <c r="S2046" s="395">
        <f t="shared" ca="1" si="3000"/>
        <v>0</v>
      </c>
      <c r="T2046" s="395">
        <f t="shared" ca="1" si="3001"/>
        <v>0</v>
      </c>
      <c r="U2046" s="395">
        <f t="shared" ca="1" si="3002"/>
        <v>0</v>
      </c>
      <c r="V2046" s="395">
        <f t="shared" ca="1" si="3003"/>
        <v>0</v>
      </c>
      <c r="W2046" s="395">
        <f t="shared" ca="1" si="3004"/>
        <v>0</v>
      </c>
      <c r="X2046" s="249"/>
      <c r="Y2046" s="249"/>
      <c r="Z2046" s="249"/>
      <c r="AA2046" s="249"/>
      <c r="AB2046" s="249"/>
    </row>
    <row r="2047" spans="1:28" hidden="1" outlineLevel="1">
      <c r="A2047" s="249"/>
      <c r="B2047" s="309" t="str">
        <f t="shared" ca="1" si="3005"/>
        <v>RL Capex 2018</v>
      </c>
      <c r="C2047" s="401"/>
      <c r="D2047" s="401"/>
      <c r="E2047" s="401"/>
      <c r="F2047" s="401"/>
      <c r="G2047" s="401"/>
      <c r="H2047" s="396"/>
      <c r="I2047" s="400">
        <f ca="1">I2013</f>
        <v>0</v>
      </c>
      <c r="J2047" s="395">
        <f t="shared" ca="1" si="2991"/>
        <v>0</v>
      </c>
      <c r="K2047" s="395">
        <f t="shared" ca="1" si="2992"/>
        <v>0</v>
      </c>
      <c r="L2047" s="395">
        <f t="shared" ca="1" si="2993"/>
        <v>0</v>
      </c>
      <c r="M2047" s="395">
        <f t="shared" ca="1" si="2994"/>
        <v>0</v>
      </c>
      <c r="N2047" s="395">
        <f t="shared" ca="1" si="2995"/>
        <v>0</v>
      </c>
      <c r="O2047" s="395">
        <f t="shared" ca="1" si="2996"/>
        <v>0</v>
      </c>
      <c r="P2047" s="395">
        <f t="shared" ca="1" si="2997"/>
        <v>0</v>
      </c>
      <c r="Q2047" s="395">
        <f t="shared" ca="1" si="2998"/>
        <v>0</v>
      </c>
      <c r="R2047" s="395">
        <f t="shared" ca="1" si="2999"/>
        <v>0</v>
      </c>
      <c r="S2047" s="395">
        <f t="shared" ca="1" si="3000"/>
        <v>0</v>
      </c>
      <c r="T2047" s="395">
        <f t="shared" ca="1" si="3001"/>
        <v>0</v>
      </c>
      <c r="U2047" s="395">
        <f t="shared" ca="1" si="3002"/>
        <v>0</v>
      </c>
      <c r="V2047" s="395">
        <f t="shared" ca="1" si="3003"/>
        <v>0</v>
      </c>
      <c r="W2047" s="395">
        <f t="shared" ca="1" si="3004"/>
        <v>0</v>
      </c>
      <c r="X2047" s="249"/>
      <c r="Y2047" s="249"/>
      <c r="Z2047" s="249"/>
      <c r="AA2047" s="249"/>
      <c r="AB2047" s="249"/>
    </row>
    <row r="2048" spans="1:28" hidden="1" outlineLevel="1">
      <c r="A2048" s="249"/>
      <c r="B2048" s="309" t="str">
        <f t="shared" ca="1" si="3005"/>
        <v>RL Capex 2019</v>
      </c>
      <c r="C2048" s="401"/>
      <c r="D2048" s="401"/>
      <c r="E2048" s="401"/>
      <c r="F2048" s="401"/>
      <c r="G2048" s="401"/>
      <c r="H2048" s="401"/>
      <c r="I2048" s="396"/>
      <c r="J2048" s="400">
        <f ca="1">J2013</f>
        <v>0</v>
      </c>
      <c r="K2048" s="395">
        <f t="shared" ca="1" si="2992"/>
        <v>0</v>
      </c>
      <c r="L2048" s="395">
        <f t="shared" ca="1" si="2993"/>
        <v>0</v>
      </c>
      <c r="M2048" s="395">
        <f t="shared" ca="1" si="2994"/>
        <v>0</v>
      </c>
      <c r="N2048" s="395">
        <f t="shared" ca="1" si="2995"/>
        <v>0</v>
      </c>
      <c r="O2048" s="395">
        <f t="shared" ca="1" si="2996"/>
        <v>0</v>
      </c>
      <c r="P2048" s="395">
        <f t="shared" ca="1" si="2997"/>
        <v>0</v>
      </c>
      <c r="Q2048" s="395">
        <f t="shared" ca="1" si="2998"/>
        <v>0</v>
      </c>
      <c r="R2048" s="395">
        <f t="shared" ca="1" si="2999"/>
        <v>0</v>
      </c>
      <c r="S2048" s="395">
        <f t="shared" ca="1" si="3000"/>
        <v>0</v>
      </c>
      <c r="T2048" s="395">
        <f t="shared" ca="1" si="3001"/>
        <v>0</v>
      </c>
      <c r="U2048" s="395">
        <f t="shared" ca="1" si="3002"/>
        <v>0</v>
      </c>
      <c r="V2048" s="395">
        <f t="shared" ca="1" si="3003"/>
        <v>0</v>
      </c>
      <c r="W2048" s="395">
        <f t="shared" ca="1" si="3004"/>
        <v>0</v>
      </c>
      <c r="X2048" s="249"/>
      <c r="Y2048" s="249"/>
      <c r="Z2048" s="249"/>
      <c r="AA2048" s="249"/>
      <c r="AB2048" s="249"/>
    </row>
    <row r="2049" spans="1:28" hidden="1" outlineLevel="1">
      <c r="A2049" s="249"/>
      <c r="B2049" s="309" t="str">
        <f t="shared" ca="1" si="3005"/>
        <v>RL Capex 2020</v>
      </c>
      <c r="C2049" s="401"/>
      <c r="D2049" s="401"/>
      <c r="E2049" s="401"/>
      <c r="F2049" s="401"/>
      <c r="G2049" s="401"/>
      <c r="H2049" s="401"/>
      <c r="I2049" s="401"/>
      <c r="J2049" s="396"/>
      <c r="K2049" s="400">
        <f ca="1">K2013</f>
        <v>0</v>
      </c>
      <c r="L2049" s="395">
        <f t="shared" ca="1" si="2993"/>
        <v>0</v>
      </c>
      <c r="M2049" s="395">
        <f t="shared" ca="1" si="2994"/>
        <v>0</v>
      </c>
      <c r="N2049" s="395">
        <f t="shared" ca="1" si="2995"/>
        <v>0</v>
      </c>
      <c r="O2049" s="395">
        <f t="shared" ca="1" si="2996"/>
        <v>0</v>
      </c>
      <c r="P2049" s="395">
        <f t="shared" ca="1" si="2997"/>
        <v>0</v>
      </c>
      <c r="Q2049" s="395">
        <f t="shared" ca="1" si="2998"/>
        <v>0</v>
      </c>
      <c r="R2049" s="395">
        <f t="shared" ca="1" si="2999"/>
        <v>0</v>
      </c>
      <c r="S2049" s="395">
        <f t="shared" ca="1" si="3000"/>
        <v>0</v>
      </c>
      <c r="T2049" s="395">
        <f t="shared" ca="1" si="3001"/>
        <v>0</v>
      </c>
      <c r="U2049" s="395">
        <f t="shared" ca="1" si="3002"/>
        <v>0</v>
      </c>
      <c r="V2049" s="395">
        <f t="shared" ca="1" si="3003"/>
        <v>0</v>
      </c>
      <c r="W2049" s="395">
        <f t="shared" ca="1" si="3004"/>
        <v>0</v>
      </c>
      <c r="X2049" s="249"/>
      <c r="Y2049" s="249"/>
      <c r="Z2049" s="249"/>
      <c r="AA2049" s="249"/>
      <c r="AB2049" s="249"/>
    </row>
    <row r="2050" spans="1:28" hidden="1" outlineLevel="1">
      <c r="A2050" s="249"/>
      <c r="B2050" s="309" t="str">
        <f t="shared" ca="1" si="3005"/>
        <v>RL Capex 2021</v>
      </c>
      <c r="C2050" s="401"/>
      <c r="D2050" s="401"/>
      <c r="E2050" s="401"/>
      <c r="F2050" s="401"/>
      <c r="G2050" s="401"/>
      <c r="H2050" s="401"/>
      <c r="I2050" s="401"/>
      <c r="J2050" s="401"/>
      <c r="K2050" s="396"/>
      <c r="L2050" s="400">
        <f ca="1">L2013</f>
        <v>0</v>
      </c>
      <c r="M2050" s="395">
        <f t="shared" ca="1" si="2994"/>
        <v>0</v>
      </c>
      <c r="N2050" s="395">
        <f t="shared" ca="1" si="2995"/>
        <v>0</v>
      </c>
      <c r="O2050" s="395">
        <f t="shared" ca="1" si="2996"/>
        <v>0</v>
      </c>
      <c r="P2050" s="395">
        <f t="shared" ca="1" si="2997"/>
        <v>0</v>
      </c>
      <c r="Q2050" s="395">
        <f t="shared" ca="1" si="2998"/>
        <v>0</v>
      </c>
      <c r="R2050" s="395">
        <f t="shared" ca="1" si="2999"/>
        <v>0</v>
      </c>
      <c r="S2050" s="395">
        <f t="shared" ca="1" si="3000"/>
        <v>0</v>
      </c>
      <c r="T2050" s="395">
        <f t="shared" ca="1" si="3001"/>
        <v>0</v>
      </c>
      <c r="U2050" s="395">
        <f t="shared" ca="1" si="3002"/>
        <v>0</v>
      </c>
      <c r="V2050" s="395">
        <f t="shared" ca="1" si="3003"/>
        <v>0</v>
      </c>
      <c r="W2050" s="395">
        <f t="shared" ca="1" si="3004"/>
        <v>0</v>
      </c>
      <c r="X2050" s="249"/>
      <c r="Y2050" s="249"/>
      <c r="Z2050" s="249"/>
      <c r="AA2050" s="249"/>
      <c r="AB2050" s="249"/>
    </row>
    <row r="2051" spans="1:28" hidden="1" outlineLevel="1">
      <c r="A2051" s="249"/>
      <c r="B2051" s="309" t="str">
        <f t="shared" ca="1" si="3005"/>
        <v>RL Capex 2022</v>
      </c>
      <c r="C2051" s="401"/>
      <c r="D2051" s="401"/>
      <c r="E2051" s="401"/>
      <c r="F2051" s="401"/>
      <c r="G2051" s="401"/>
      <c r="H2051" s="401"/>
      <c r="I2051" s="401"/>
      <c r="J2051" s="401"/>
      <c r="K2051" s="401"/>
      <c r="L2051" s="396"/>
      <c r="M2051" s="400">
        <f ca="1">M2013</f>
        <v>0</v>
      </c>
      <c r="N2051" s="395">
        <f t="shared" ca="1" si="2995"/>
        <v>0</v>
      </c>
      <c r="O2051" s="395">
        <f t="shared" ca="1" si="2996"/>
        <v>0</v>
      </c>
      <c r="P2051" s="395">
        <f t="shared" ca="1" si="2997"/>
        <v>0</v>
      </c>
      <c r="Q2051" s="395">
        <f t="shared" ca="1" si="2998"/>
        <v>0</v>
      </c>
      <c r="R2051" s="395">
        <f t="shared" ca="1" si="2999"/>
        <v>0</v>
      </c>
      <c r="S2051" s="395">
        <f t="shared" ca="1" si="3000"/>
        <v>0</v>
      </c>
      <c r="T2051" s="395">
        <f t="shared" ca="1" si="3001"/>
        <v>0</v>
      </c>
      <c r="U2051" s="395">
        <f t="shared" ca="1" si="3002"/>
        <v>0</v>
      </c>
      <c r="V2051" s="395">
        <f t="shared" ca="1" si="3003"/>
        <v>0</v>
      </c>
      <c r="W2051" s="395">
        <f t="shared" ca="1" si="3004"/>
        <v>0</v>
      </c>
      <c r="X2051" s="249"/>
      <c r="Y2051" s="249"/>
      <c r="Z2051" s="249"/>
      <c r="AA2051" s="249"/>
      <c r="AB2051" s="249"/>
    </row>
    <row r="2052" spans="1:28" hidden="1" outlineLevel="1">
      <c r="A2052" s="249"/>
      <c r="B2052" s="309" t="str">
        <f t="shared" ca="1" si="3005"/>
        <v>RL Capex 2023</v>
      </c>
      <c r="C2052" s="401"/>
      <c r="D2052" s="401"/>
      <c r="E2052" s="401"/>
      <c r="F2052" s="401"/>
      <c r="G2052" s="401"/>
      <c r="H2052" s="401"/>
      <c r="I2052" s="401"/>
      <c r="J2052" s="401"/>
      <c r="K2052" s="401"/>
      <c r="L2052" s="401"/>
      <c r="M2052" s="396"/>
      <c r="N2052" s="400">
        <f>N2013</f>
        <v>0</v>
      </c>
      <c r="O2052" s="395">
        <f t="shared" si="2996"/>
        <v>0</v>
      </c>
      <c r="P2052" s="395">
        <f t="shared" si="2997"/>
        <v>0</v>
      </c>
      <c r="Q2052" s="395">
        <f t="shared" si="2998"/>
        <v>0</v>
      </c>
      <c r="R2052" s="395">
        <f t="shared" si="2999"/>
        <v>0</v>
      </c>
      <c r="S2052" s="395">
        <f t="shared" si="3000"/>
        <v>0</v>
      </c>
      <c r="T2052" s="395">
        <f t="shared" si="3001"/>
        <v>0</v>
      </c>
      <c r="U2052" s="395">
        <f t="shared" si="3002"/>
        <v>0</v>
      </c>
      <c r="V2052" s="395">
        <f t="shared" si="3003"/>
        <v>0</v>
      </c>
      <c r="W2052" s="395">
        <f t="shared" si="3004"/>
        <v>0</v>
      </c>
      <c r="X2052" s="249"/>
      <c r="Y2052" s="249"/>
      <c r="Z2052" s="249"/>
      <c r="AA2052" s="249"/>
      <c r="AB2052" s="249"/>
    </row>
    <row r="2053" spans="1:28" hidden="1" outlineLevel="1">
      <c r="A2053" s="249"/>
      <c r="B2053" s="309" t="str">
        <f t="shared" ca="1" si="3005"/>
        <v>RL Capex 2024</v>
      </c>
      <c r="C2053" s="401"/>
      <c r="D2053" s="401"/>
      <c r="E2053" s="401"/>
      <c r="F2053" s="401"/>
      <c r="G2053" s="401"/>
      <c r="H2053" s="401"/>
      <c r="I2053" s="401"/>
      <c r="J2053" s="401"/>
      <c r="K2053" s="401"/>
      <c r="L2053" s="401"/>
      <c r="M2053" s="401"/>
      <c r="N2053" s="396"/>
      <c r="O2053" s="400">
        <f>O2013</f>
        <v>0</v>
      </c>
      <c r="P2053" s="395">
        <f t="shared" si="2997"/>
        <v>0</v>
      </c>
      <c r="Q2053" s="395">
        <f t="shared" si="2998"/>
        <v>0</v>
      </c>
      <c r="R2053" s="395">
        <f t="shared" si="2999"/>
        <v>0</v>
      </c>
      <c r="S2053" s="395">
        <f t="shared" si="3000"/>
        <v>0</v>
      </c>
      <c r="T2053" s="395">
        <f t="shared" si="3001"/>
        <v>0</v>
      </c>
      <c r="U2053" s="395">
        <f t="shared" si="3002"/>
        <v>0</v>
      </c>
      <c r="V2053" s="395">
        <f t="shared" si="3003"/>
        <v>0</v>
      </c>
      <c r="W2053" s="395">
        <f t="shared" si="3004"/>
        <v>0</v>
      </c>
      <c r="X2053" s="249"/>
      <c r="Y2053" s="249"/>
      <c r="Z2053" s="249"/>
      <c r="AA2053" s="249"/>
      <c r="AB2053" s="249"/>
    </row>
    <row r="2054" spans="1:28" hidden="1" outlineLevel="1">
      <c r="A2054" s="249"/>
      <c r="B2054" s="309" t="str">
        <f t="shared" ca="1" si="3005"/>
        <v>RL Capex 2025</v>
      </c>
      <c r="C2054" s="401"/>
      <c r="D2054" s="401"/>
      <c r="E2054" s="401"/>
      <c r="F2054" s="401"/>
      <c r="G2054" s="401"/>
      <c r="H2054" s="401"/>
      <c r="I2054" s="401"/>
      <c r="J2054" s="401"/>
      <c r="K2054" s="401"/>
      <c r="L2054" s="401"/>
      <c r="M2054" s="401"/>
      <c r="N2054" s="401"/>
      <c r="O2054" s="396"/>
      <c r="P2054" s="400">
        <f>P2013</f>
        <v>0</v>
      </c>
      <c r="Q2054" s="395">
        <f t="shared" si="2998"/>
        <v>0</v>
      </c>
      <c r="R2054" s="395">
        <f t="shared" si="2999"/>
        <v>0</v>
      </c>
      <c r="S2054" s="395">
        <f t="shared" si="3000"/>
        <v>0</v>
      </c>
      <c r="T2054" s="395">
        <f t="shared" si="3001"/>
        <v>0</v>
      </c>
      <c r="U2054" s="395">
        <f t="shared" si="3002"/>
        <v>0</v>
      </c>
      <c r="V2054" s="395">
        <f t="shared" si="3003"/>
        <v>0</v>
      </c>
      <c r="W2054" s="395">
        <f t="shared" si="3004"/>
        <v>0</v>
      </c>
      <c r="X2054" s="249"/>
      <c r="Y2054" s="249"/>
      <c r="Z2054" s="249"/>
      <c r="AA2054" s="249"/>
      <c r="AB2054" s="249"/>
    </row>
    <row r="2055" spans="1:28" hidden="1" outlineLevel="1">
      <c r="A2055" s="249"/>
      <c r="B2055" s="309" t="str">
        <f t="shared" ca="1" si="3005"/>
        <v>RL Capex 2026</v>
      </c>
      <c r="C2055" s="401"/>
      <c r="D2055" s="401"/>
      <c r="E2055" s="401"/>
      <c r="F2055" s="401"/>
      <c r="G2055" s="401"/>
      <c r="H2055" s="401"/>
      <c r="I2055" s="401"/>
      <c r="J2055" s="401"/>
      <c r="K2055" s="401"/>
      <c r="L2055" s="401"/>
      <c r="M2055" s="401"/>
      <c r="N2055" s="401"/>
      <c r="O2055" s="401"/>
      <c r="P2055" s="396"/>
      <c r="Q2055" s="400">
        <f>Q2013</f>
        <v>0</v>
      </c>
      <c r="R2055" s="395">
        <f t="shared" si="2999"/>
        <v>0</v>
      </c>
      <c r="S2055" s="395">
        <f t="shared" si="3000"/>
        <v>0</v>
      </c>
      <c r="T2055" s="395">
        <f t="shared" si="3001"/>
        <v>0</v>
      </c>
      <c r="U2055" s="395">
        <f t="shared" si="3002"/>
        <v>0</v>
      </c>
      <c r="V2055" s="395">
        <f t="shared" si="3003"/>
        <v>0</v>
      </c>
      <c r="W2055" s="395">
        <f t="shared" si="3004"/>
        <v>0</v>
      </c>
      <c r="X2055" s="249"/>
      <c r="Y2055" s="249"/>
      <c r="Z2055" s="249"/>
      <c r="AA2055" s="249"/>
      <c r="AB2055" s="249"/>
    </row>
    <row r="2056" spans="1:28" hidden="1" outlineLevel="1">
      <c r="A2056" s="249"/>
      <c r="B2056" s="309" t="str">
        <f t="shared" ca="1" si="3005"/>
        <v>RL Capex 2027</v>
      </c>
      <c r="C2056" s="401"/>
      <c r="D2056" s="401"/>
      <c r="E2056" s="401"/>
      <c r="F2056" s="401"/>
      <c r="G2056" s="401"/>
      <c r="H2056" s="401"/>
      <c r="I2056" s="401"/>
      <c r="J2056" s="401"/>
      <c r="K2056" s="401"/>
      <c r="L2056" s="401"/>
      <c r="M2056" s="401"/>
      <c r="N2056" s="401"/>
      <c r="O2056" s="401"/>
      <c r="P2056" s="401"/>
      <c r="Q2056" s="396"/>
      <c r="R2056" s="400">
        <f>R2013</f>
        <v>0</v>
      </c>
      <c r="S2056" s="395">
        <f t="shared" si="3000"/>
        <v>0</v>
      </c>
      <c r="T2056" s="395">
        <f t="shared" si="3001"/>
        <v>0</v>
      </c>
      <c r="U2056" s="395">
        <f t="shared" si="3002"/>
        <v>0</v>
      </c>
      <c r="V2056" s="395">
        <f t="shared" si="3003"/>
        <v>0</v>
      </c>
      <c r="W2056" s="395">
        <f t="shared" si="3004"/>
        <v>0</v>
      </c>
      <c r="X2056" s="249"/>
      <c r="Y2056" s="249"/>
      <c r="Z2056" s="249"/>
      <c r="AA2056" s="249"/>
      <c r="AB2056" s="249"/>
    </row>
    <row r="2057" spans="1:28" hidden="1" outlineLevel="1">
      <c r="A2057" s="249"/>
      <c r="B2057" s="309" t="str">
        <f t="shared" ca="1" si="3005"/>
        <v>RL Capex 2028</v>
      </c>
      <c r="C2057" s="401"/>
      <c r="D2057" s="401"/>
      <c r="E2057" s="401"/>
      <c r="F2057" s="401"/>
      <c r="G2057" s="401"/>
      <c r="H2057" s="401"/>
      <c r="I2057" s="401"/>
      <c r="J2057" s="401"/>
      <c r="K2057" s="401"/>
      <c r="L2057" s="401"/>
      <c r="M2057" s="401"/>
      <c r="N2057" s="401"/>
      <c r="O2057" s="401"/>
      <c r="P2057" s="401"/>
      <c r="Q2057" s="401"/>
      <c r="R2057" s="396"/>
      <c r="S2057" s="400">
        <f>S2013</f>
        <v>0</v>
      </c>
      <c r="T2057" s="395">
        <f t="shared" si="3001"/>
        <v>0</v>
      </c>
      <c r="U2057" s="395">
        <f t="shared" si="3002"/>
        <v>0</v>
      </c>
      <c r="V2057" s="395">
        <f t="shared" si="3003"/>
        <v>0</v>
      </c>
      <c r="W2057" s="395">
        <f t="shared" si="3004"/>
        <v>0</v>
      </c>
      <c r="X2057" s="249"/>
      <c r="Y2057" s="249"/>
      <c r="Z2057" s="249"/>
      <c r="AA2057" s="249"/>
      <c r="AB2057" s="249"/>
    </row>
    <row r="2058" spans="1:28" hidden="1" outlineLevel="1">
      <c r="A2058" s="249"/>
      <c r="B2058" s="309" t="str">
        <f t="shared" ca="1" si="3005"/>
        <v>RL Capex 2029</v>
      </c>
      <c r="C2058" s="401"/>
      <c r="D2058" s="401"/>
      <c r="E2058" s="401"/>
      <c r="F2058" s="401"/>
      <c r="G2058" s="401"/>
      <c r="H2058" s="401"/>
      <c r="I2058" s="401"/>
      <c r="J2058" s="401"/>
      <c r="K2058" s="401"/>
      <c r="L2058" s="401"/>
      <c r="M2058" s="401"/>
      <c r="N2058" s="401"/>
      <c r="O2058" s="401"/>
      <c r="P2058" s="401"/>
      <c r="Q2058" s="401"/>
      <c r="R2058" s="401"/>
      <c r="S2058" s="396"/>
      <c r="T2058" s="400">
        <f>T2013</f>
        <v>0</v>
      </c>
      <c r="U2058" s="395">
        <f t="shared" si="3002"/>
        <v>0</v>
      </c>
      <c r="V2058" s="395">
        <f t="shared" si="3003"/>
        <v>0</v>
      </c>
      <c r="W2058" s="395">
        <f t="shared" si="3004"/>
        <v>0</v>
      </c>
      <c r="X2058" s="249"/>
      <c r="Y2058" s="249"/>
      <c r="Z2058" s="249"/>
      <c r="AA2058" s="249"/>
      <c r="AB2058" s="249"/>
    </row>
    <row r="2059" spans="1:28" hidden="1" outlineLevel="1">
      <c r="A2059" s="249"/>
      <c r="B2059" s="309" t="str">
        <f t="shared" ca="1" si="3005"/>
        <v>RL Capex 2030</v>
      </c>
      <c r="C2059" s="401"/>
      <c r="D2059" s="401"/>
      <c r="E2059" s="401"/>
      <c r="F2059" s="401"/>
      <c r="G2059" s="401"/>
      <c r="H2059" s="401"/>
      <c r="I2059" s="401"/>
      <c r="J2059" s="401"/>
      <c r="K2059" s="401"/>
      <c r="L2059" s="401"/>
      <c r="M2059" s="401"/>
      <c r="N2059" s="401"/>
      <c r="O2059" s="401"/>
      <c r="P2059" s="401"/>
      <c r="Q2059" s="401"/>
      <c r="R2059" s="401"/>
      <c r="S2059" s="401"/>
      <c r="T2059" s="396"/>
      <c r="U2059" s="400">
        <f>U2013</f>
        <v>0</v>
      </c>
      <c r="V2059" s="395">
        <f t="shared" si="3003"/>
        <v>0</v>
      </c>
      <c r="W2059" s="395">
        <f t="shared" si="3004"/>
        <v>0</v>
      </c>
      <c r="X2059" s="249"/>
      <c r="Y2059" s="249"/>
      <c r="Z2059" s="249"/>
      <c r="AA2059" s="249"/>
      <c r="AB2059" s="249"/>
    </row>
    <row r="2060" spans="1:28" hidden="1" outlineLevel="1">
      <c r="A2060" s="249"/>
      <c r="B2060" s="309" t="str">
        <f t="shared" ca="1" si="3005"/>
        <v>RL Capex 2031</v>
      </c>
      <c r="C2060" s="401"/>
      <c r="D2060" s="401"/>
      <c r="E2060" s="401"/>
      <c r="F2060" s="401"/>
      <c r="G2060" s="401"/>
      <c r="H2060" s="401"/>
      <c r="I2060" s="401"/>
      <c r="J2060" s="401"/>
      <c r="K2060" s="401"/>
      <c r="L2060" s="401"/>
      <c r="M2060" s="401"/>
      <c r="N2060" s="401"/>
      <c r="O2060" s="401"/>
      <c r="P2060" s="401"/>
      <c r="Q2060" s="401"/>
      <c r="R2060" s="401"/>
      <c r="S2060" s="401"/>
      <c r="T2060" s="401"/>
      <c r="U2060" s="396"/>
      <c r="V2060" s="400">
        <f>V2013</f>
        <v>0</v>
      </c>
      <c r="W2060" s="395">
        <f>IF(V2060="n/a","n/a",MAX(0,V2060-1))</f>
        <v>0</v>
      </c>
      <c r="X2060" s="249"/>
      <c r="Y2060" s="249"/>
      <c r="Z2060" s="249"/>
      <c r="AA2060" s="249"/>
      <c r="AB2060" s="249"/>
    </row>
    <row r="2061" spans="1:28" hidden="1" outlineLevel="1">
      <c r="A2061" s="249"/>
      <c r="B2061" s="309" t="str">
        <f t="shared" ca="1" si="3005"/>
        <v>RL Capex 2032</v>
      </c>
      <c r="C2061" s="401"/>
      <c r="D2061" s="401"/>
      <c r="E2061" s="401"/>
      <c r="F2061" s="401"/>
      <c r="G2061" s="401"/>
      <c r="H2061" s="401"/>
      <c r="I2061" s="401"/>
      <c r="J2061" s="401"/>
      <c r="K2061" s="401"/>
      <c r="L2061" s="401"/>
      <c r="M2061" s="401"/>
      <c r="N2061" s="401"/>
      <c r="O2061" s="401"/>
      <c r="P2061" s="401"/>
      <c r="Q2061" s="401"/>
      <c r="R2061" s="401"/>
      <c r="S2061" s="401"/>
      <c r="T2061" s="401"/>
      <c r="U2061" s="401"/>
      <c r="V2061" s="396"/>
      <c r="W2061" s="395">
        <f>W2013</f>
        <v>0</v>
      </c>
      <c r="X2061" s="249"/>
      <c r="Y2061" s="249"/>
      <c r="Z2061" s="249"/>
      <c r="AA2061" s="249"/>
      <c r="AB2061" s="249"/>
    </row>
    <row r="2062" spans="1:28" hidden="1" outlineLevel="1">
      <c r="A2062" s="249"/>
      <c r="B2062" s="332"/>
      <c r="C2062" s="395"/>
      <c r="D2062" s="395"/>
      <c r="E2062" s="395"/>
      <c r="F2062" s="395"/>
      <c r="G2062" s="395"/>
      <c r="H2062" s="395"/>
      <c r="I2062" s="395"/>
      <c r="J2062" s="395"/>
      <c r="K2062" s="395"/>
      <c r="L2062" s="395"/>
      <c r="M2062" s="395"/>
      <c r="N2062" s="395"/>
      <c r="O2062" s="395"/>
      <c r="P2062" s="395"/>
      <c r="Q2062" s="395"/>
      <c r="R2062" s="395"/>
      <c r="S2062" s="395"/>
      <c r="T2062" s="395"/>
      <c r="U2062" s="395"/>
      <c r="V2062" s="395"/>
      <c r="W2062" s="395"/>
      <c r="X2062" s="249"/>
      <c r="Y2062" s="249"/>
      <c r="Z2062" s="249"/>
      <c r="AA2062" s="249"/>
      <c r="AB2062" s="249"/>
    </row>
    <row r="2063" spans="1:28" collapsed="1">
      <c r="A2063" s="322"/>
      <c r="B2063" s="336" t="s">
        <v>192</v>
      </c>
      <c r="C2063" s="460">
        <f ca="1">(IF(OR($C2013&lt;&gt;"n/a",C2013&lt;&gt;"n/a"),IF(SUM(C2016:C2038)=0,0,IF((SUMPRODUCT(C2016:C2038,C2040:C2062)/SUM(C2016:C2038))&lt;0,1,(SUMPRODUCT(C2016:C2038,C2040:C2062)/SUM(C2016:C2038)))),"n/a"))</f>
        <v>0</v>
      </c>
      <c r="D2063" s="460">
        <f ca="1">(IF(OR($C2013&lt;&gt;"n/a",D2013&lt;&gt;"n/a"),IF(SUM(D2016:D2038)=0,0,IF((SUMPRODUCT(D2016:D2038,D2040:D2062)/SUM(D2016:D2038))&lt;0,1,(SUMPRODUCT(D2016:D2038,D2040:D2062)/SUM(D2016:D2038)))),"n/a"))</f>
        <v>0</v>
      </c>
      <c r="E2063" s="460">
        <f t="shared" ref="E2063:W2063" ca="1" si="3006">(IF(OR($C2013&lt;&gt;"n/a",E2013&lt;&gt;"n/a"),IF(SUM(E2016:E2038)=0,0,IF((SUMPRODUCT(E2016:E2038,E2040:E2062)/SUM(E2016:E2038))&lt;0,1,(SUMPRODUCT(E2016:E2038,E2040:E2062)/SUM(E2016:E2038)))),"n/a"))</f>
        <v>0</v>
      </c>
      <c r="F2063" s="460">
        <f t="shared" ca="1" si="3006"/>
        <v>0</v>
      </c>
      <c r="G2063" s="460">
        <f t="shared" ca="1" si="3006"/>
        <v>0</v>
      </c>
      <c r="H2063" s="460">
        <f t="shared" ca="1" si="3006"/>
        <v>0</v>
      </c>
      <c r="I2063" s="460">
        <f t="shared" ca="1" si="3006"/>
        <v>0</v>
      </c>
      <c r="J2063" s="460">
        <f t="shared" ca="1" si="3006"/>
        <v>0</v>
      </c>
      <c r="K2063" s="460">
        <f t="shared" ca="1" si="3006"/>
        <v>0</v>
      </c>
      <c r="L2063" s="460">
        <f t="shared" ca="1" si="3006"/>
        <v>0</v>
      </c>
      <c r="M2063" s="460">
        <f t="shared" ca="1" si="3006"/>
        <v>0</v>
      </c>
      <c r="N2063" s="460">
        <f t="shared" ca="1" si="3006"/>
        <v>0</v>
      </c>
      <c r="O2063" s="460">
        <f t="shared" ca="1" si="3006"/>
        <v>0</v>
      </c>
      <c r="P2063" s="460">
        <f t="shared" ca="1" si="3006"/>
        <v>0</v>
      </c>
      <c r="Q2063" s="460">
        <f t="shared" ca="1" si="3006"/>
        <v>0</v>
      </c>
      <c r="R2063" s="460">
        <f t="shared" ca="1" si="3006"/>
        <v>0</v>
      </c>
      <c r="S2063" s="460">
        <f t="shared" ca="1" si="3006"/>
        <v>0</v>
      </c>
      <c r="T2063" s="460">
        <f t="shared" ca="1" si="3006"/>
        <v>0</v>
      </c>
      <c r="U2063" s="460">
        <f t="shared" ca="1" si="3006"/>
        <v>0</v>
      </c>
      <c r="V2063" s="460">
        <f t="shared" ca="1" si="3006"/>
        <v>0</v>
      </c>
      <c r="W2063" s="460">
        <f t="shared" ca="1" si="3006"/>
        <v>0</v>
      </c>
      <c r="X2063" s="249"/>
      <c r="Y2063" s="249"/>
      <c r="Z2063" s="249"/>
      <c r="AA2063" s="249"/>
      <c r="AB2063" s="249"/>
    </row>
    <row r="2064" spans="1:28">
      <c r="A2064" s="249"/>
      <c r="B2064" s="249"/>
      <c r="C2064" s="395"/>
      <c r="D2064" s="395"/>
      <c r="E2064" s="395"/>
      <c r="F2064" s="395"/>
      <c r="G2064" s="395"/>
      <c r="H2064" s="395"/>
      <c r="I2064" s="395"/>
      <c r="J2064" s="395"/>
      <c r="K2064" s="395"/>
      <c r="L2064" s="395"/>
      <c r="M2064" s="395"/>
      <c r="N2064" s="395"/>
      <c r="O2064" s="395"/>
      <c r="P2064" s="395"/>
      <c r="Q2064" s="395"/>
      <c r="R2064" s="395"/>
      <c r="S2064" s="395"/>
      <c r="T2064" s="395"/>
      <c r="U2064" s="395"/>
      <c r="V2064" s="395"/>
      <c r="W2064" s="395"/>
      <c r="X2064" s="249"/>
      <c r="Y2064" s="249"/>
      <c r="Z2064" s="249"/>
      <c r="AA2064" s="249"/>
      <c r="AB2064" s="249"/>
    </row>
    <row r="2065" spans="1:28">
      <c r="A2065" s="72" t="s">
        <v>142</v>
      </c>
      <c r="B2065" s="142">
        <f>VLOOKUP($A2065,'RFM input'!$E$7:$F$56,2,FALSE)</f>
        <v>0</v>
      </c>
      <c r="C2065" s="402"/>
      <c r="D2065" s="402"/>
      <c r="E2065" s="403"/>
      <c r="F2065" s="403"/>
      <c r="G2065" s="403"/>
      <c r="H2065" s="403"/>
      <c r="I2065" s="403"/>
      <c r="J2065" s="403"/>
      <c r="K2065" s="403"/>
      <c r="L2065" s="403"/>
      <c r="M2065" s="403"/>
      <c r="N2065" s="403"/>
      <c r="O2065" s="403"/>
      <c r="P2065" s="403"/>
      <c r="Q2065" s="403"/>
      <c r="R2065" s="403"/>
      <c r="S2065" s="403"/>
      <c r="T2065" s="403"/>
      <c r="U2065" s="403"/>
      <c r="V2065" s="403"/>
      <c r="W2065" s="403"/>
      <c r="X2065" s="249"/>
      <c r="Y2065" s="249"/>
      <c r="Z2065" s="249"/>
      <c r="AA2065" s="249"/>
      <c r="AB2065" s="249"/>
    </row>
    <row r="2066" spans="1:28">
      <c r="A2066" s="378">
        <f>VALUE(REPLACE(A2065,1,12,""))</f>
        <v>39</v>
      </c>
      <c r="B2066" s="317" t="s">
        <v>195</v>
      </c>
      <c r="C2066" s="389">
        <f ca="1">OFFSET('RAB roll forward'!$H$1189,'RAB remaining lives'!A2066,0)</f>
        <v>0</v>
      </c>
      <c r="D2066" s="390">
        <f ca="1">OFFSET('RFM input'!H$222,$A2066,0)-OFFSET('RFM input'!H$276,$A2066,0)</f>
        <v>0</v>
      </c>
      <c r="E2066" s="390">
        <f ca="1">OFFSET('RFM input'!I$222,$A2066,0)-OFFSET('RFM input'!I$276,$A2066,0)</f>
        <v>0</v>
      </c>
      <c r="F2066" s="390">
        <f ca="1">OFFSET('RFM input'!J$222,$A2066,0)-OFFSET('RFM input'!J$276,$A2066,0)</f>
        <v>0</v>
      </c>
      <c r="G2066" s="390">
        <f ca="1">OFFSET('RFM input'!K$222,$A2066,0)-OFFSET('RFM input'!K$276,$A2066,0)</f>
        <v>0</v>
      </c>
      <c r="H2066" s="390">
        <f ca="1">OFFSET('RFM input'!L$222,$A2066,0)-OFFSET('RFM input'!L$276,$A2066,0)</f>
        <v>0</v>
      </c>
      <c r="I2066" s="390">
        <f ca="1">OFFSET('RFM input'!M$222,$A2066,0)-OFFSET('RFM input'!M$276,$A2066,0)</f>
        <v>0</v>
      </c>
      <c r="J2066" s="390">
        <f ca="1">OFFSET('RFM input'!N$222,$A2066,0)-OFFSET('RFM input'!N$276,$A2066,0)</f>
        <v>0</v>
      </c>
      <c r="K2066" s="390">
        <f ca="1">OFFSET('RFM input'!O$222,$A2066,0)-OFFSET('RFM input'!O$276,$A2066,0)</f>
        <v>0</v>
      </c>
      <c r="L2066" s="390">
        <f ca="1">OFFSET('RFM input'!P$222,$A2066,0)-OFFSET('RFM input'!P$276,$A2066,0)</f>
        <v>0</v>
      </c>
      <c r="M2066" s="390">
        <f ca="1">OFFSET('RFM input'!Q$222,$A2066,0)-OFFSET('RFM input'!Q$276,$A2066,0)</f>
        <v>0</v>
      </c>
      <c r="N2066" s="390"/>
      <c r="O2066" s="390"/>
      <c r="P2066" s="390"/>
      <c r="Q2066" s="390"/>
      <c r="R2066" s="390"/>
      <c r="S2066" s="390"/>
      <c r="T2066" s="390"/>
      <c r="U2066" s="390"/>
      <c r="V2066" s="390"/>
      <c r="W2066" s="390"/>
      <c r="X2066" s="249"/>
      <c r="Y2066" s="249"/>
      <c r="Z2066" s="249"/>
      <c r="AA2066" s="249"/>
      <c r="AB2066" s="249"/>
    </row>
    <row r="2067" spans="1:28">
      <c r="A2067" s="249"/>
      <c r="B2067" s="249" t="s">
        <v>325</v>
      </c>
      <c r="C2067" s="391">
        <f ca="1">OFFSET('RFM input'!$K$6,'RAB remaining lives'!$A2066,0)</f>
        <v>0</v>
      </c>
      <c r="D2067" s="390">
        <f ca="1">OFFSET('RFM input'!$L$6,'RAB remaining lives'!$A2066,0)</f>
        <v>0</v>
      </c>
      <c r="E2067" s="390">
        <f ca="1">OFFSET('RFM input'!$L$6,'RAB remaining lives'!$A2066,0)</f>
        <v>0</v>
      </c>
      <c r="F2067" s="390">
        <f ca="1">OFFSET('RFM input'!$L$6,'RAB remaining lives'!$A2066,0)</f>
        <v>0</v>
      </c>
      <c r="G2067" s="390">
        <f ca="1">OFFSET('RFM input'!$L$6,'RAB remaining lives'!$A2066,0)</f>
        <v>0</v>
      </c>
      <c r="H2067" s="390">
        <f ca="1">OFFSET('RFM input'!$L$6,'RAB remaining lives'!$A2066,0)</f>
        <v>0</v>
      </c>
      <c r="I2067" s="390">
        <f ca="1">OFFSET('RFM input'!$L$6,'RAB remaining lives'!$A2066,0)</f>
        <v>0</v>
      </c>
      <c r="J2067" s="390">
        <f ca="1">OFFSET('RFM input'!$L$6,'RAB remaining lives'!$A2066,0)</f>
        <v>0</v>
      </c>
      <c r="K2067" s="390">
        <f ca="1">OFFSET('RFM input'!$L$6,'RAB remaining lives'!$A2066,0)</f>
        <v>0</v>
      </c>
      <c r="L2067" s="390">
        <f ca="1">OFFSET('RFM input'!$L$6,'RAB remaining lives'!$A2066,0)</f>
        <v>0</v>
      </c>
      <c r="M2067" s="390">
        <f ca="1">OFFSET('RFM input'!$L$6,'RAB remaining lives'!$A2066,0)</f>
        <v>0</v>
      </c>
      <c r="N2067" s="390"/>
      <c r="O2067" s="390"/>
      <c r="P2067" s="390"/>
      <c r="Q2067" s="390"/>
      <c r="R2067" s="390"/>
      <c r="S2067" s="390"/>
      <c r="T2067" s="390"/>
      <c r="U2067" s="390"/>
      <c r="V2067" s="390"/>
      <c r="W2067" s="390"/>
      <c r="X2067" s="249"/>
      <c r="Y2067" s="249"/>
      <c r="Z2067" s="249"/>
      <c r="AA2067" s="249"/>
      <c r="AB2067" s="249"/>
    </row>
    <row r="2068" spans="1:28">
      <c r="A2068" s="249"/>
      <c r="B2068" s="286" t="s">
        <v>299</v>
      </c>
      <c r="C2068" s="392"/>
      <c r="D2068" s="393">
        <f ca="1">IF(D$6=(OFFSET('RFM input'!$G$60,0,'RFM input'!$AA$7)),OFFSET('RFM input'!$H$454,$A2066,0),0)</f>
        <v>0</v>
      </c>
      <c r="E2068" s="390">
        <f ca="1">IF(E$6=(OFFSET('RFM input'!$G$60,0,'RFM input'!$AA$7)),OFFSET('RFM input'!$H$454,$A2066,0),0)</f>
        <v>0</v>
      </c>
      <c r="F2068" s="390">
        <f ca="1">IF(F$6=(OFFSET('RFM input'!$G$60,0,'RFM input'!$AA$7)),OFFSET('RFM input'!$H$454,$A2066,0),0)</f>
        <v>0</v>
      </c>
      <c r="G2068" s="390">
        <f ca="1">IF(G$6=(OFFSET('RFM input'!$G$60,0,'RFM input'!$AA$7)),OFFSET('RFM input'!$H$454,$A2066,0),0)</f>
        <v>0</v>
      </c>
      <c r="H2068" s="390">
        <f ca="1">IF(H$6=(OFFSET('RFM input'!$G$60,0,'RFM input'!$AA$7)),OFFSET('RFM input'!$H$454,$A2066,0),0)</f>
        <v>0</v>
      </c>
      <c r="I2068" s="390">
        <f ca="1">IF(I$6=(OFFSET('RFM input'!$G$60,0,'RFM input'!$AA$7)),OFFSET('RFM input'!$H$454,$A2066,0),0)</f>
        <v>0</v>
      </c>
      <c r="J2068" s="390">
        <f ca="1">IF(J$6=(OFFSET('RFM input'!$G$60,0,'RFM input'!$AA$7)),OFFSET('RFM input'!$H$454,$A2066,0),0)</f>
        <v>0</v>
      </c>
      <c r="K2068" s="390">
        <f ca="1">IF(K$6=(OFFSET('RFM input'!$G$60,0,'RFM input'!$AA$7)),OFFSET('RFM input'!$H$454,$A2066,0),0)</f>
        <v>0</v>
      </c>
      <c r="L2068" s="390">
        <f ca="1">IF(L$6=(OFFSET('RFM input'!$G$60,0,'RFM input'!$AA$7)),OFFSET('RFM input'!$H$454,$A2066,0),0)</f>
        <v>0</v>
      </c>
      <c r="M2068" s="390">
        <f ca="1">IF(M$6=(OFFSET('RFM input'!$G$60,0,'RFM input'!$AA$7)),OFFSET('RFM input'!$H$454,$A2066,0),0)</f>
        <v>0</v>
      </c>
      <c r="N2068" s="390"/>
      <c r="O2068" s="390"/>
      <c r="P2068" s="390"/>
      <c r="Q2068" s="390"/>
      <c r="R2068" s="390"/>
      <c r="S2068" s="390"/>
      <c r="T2068" s="390"/>
      <c r="U2068" s="390"/>
      <c r="V2068" s="390"/>
      <c r="W2068" s="390"/>
      <c r="X2068" s="249"/>
      <c r="Y2068" s="249"/>
      <c r="Z2068" s="249"/>
      <c r="AA2068" s="249"/>
      <c r="AB2068" s="249"/>
    </row>
    <row r="2069" spans="1:28">
      <c r="A2069" s="249"/>
      <c r="B2069" s="325" t="s">
        <v>306</v>
      </c>
      <c r="C2069" s="392"/>
      <c r="D2069" s="391">
        <f ca="1">IF(D$6=(OFFSET('RFM input'!$G$60,0,'RFM input'!$AA$7)),OFFSET('RFM input'!$J$454,$A2066,0),0)</f>
        <v>0</v>
      </c>
      <c r="E2069" s="394">
        <f ca="1">IF(E$6=(OFFSET('RFM input'!$G$60,0,'RFM input'!$AA$7)),OFFSET('RFM input'!$J$454,$A2066,0),0)</f>
        <v>0</v>
      </c>
      <c r="F2069" s="394">
        <f ca="1">IF(F$6=(OFFSET('RFM input'!$G$60,0,'RFM input'!$AA$7)),OFFSET('RFM input'!$J$454,$A2066,0),0)</f>
        <v>0</v>
      </c>
      <c r="G2069" s="394">
        <f ca="1">IF(G$6=(OFFSET('RFM input'!$G$60,0,'RFM input'!$AA$7)),OFFSET('RFM input'!$J$454,$A2066,0),0)</f>
        <v>0</v>
      </c>
      <c r="H2069" s="394">
        <f ca="1">IF(H$6=(OFFSET('RFM input'!$G$60,0,'RFM input'!$AA$7)),OFFSET('RFM input'!$J$454,$A2066,0),0)</f>
        <v>0</v>
      </c>
      <c r="I2069" s="394">
        <f ca="1">IF(I$6=(OFFSET('RFM input'!$G$60,0,'RFM input'!$AA$7)),OFFSET('RFM input'!$J$454,$A2066,0),0)</f>
        <v>0</v>
      </c>
      <c r="J2069" s="394">
        <f ca="1">IF(J$6=(OFFSET('RFM input'!$G$60,0,'RFM input'!$AA$7)),OFFSET('RFM input'!$J$454,$A2066,0),0)</f>
        <v>0</v>
      </c>
      <c r="K2069" s="394">
        <f ca="1">IF(K$6=(OFFSET('RFM input'!$G$60,0,'RFM input'!$AA$7)),OFFSET('RFM input'!$J$454,$A2066,0),0)</f>
        <v>0</v>
      </c>
      <c r="L2069" s="394">
        <f ca="1">IF(L$6=(OFFSET('RFM input'!$G$60,0,'RFM input'!$AA$7)),OFFSET('RFM input'!$J$454,$A2066,0),0)</f>
        <v>0</v>
      </c>
      <c r="M2069" s="394">
        <f ca="1">IF(M$6=(OFFSET('RFM input'!$G$60,0,'RFM input'!$AA$7)),OFFSET('RFM input'!$J$454,$A2066,0),0)</f>
        <v>0</v>
      </c>
      <c r="N2069" s="394"/>
      <c r="O2069" s="394"/>
      <c r="P2069" s="394"/>
      <c r="Q2069" s="394"/>
      <c r="R2069" s="394"/>
      <c r="S2069" s="394"/>
      <c r="T2069" s="394"/>
      <c r="U2069" s="394"/>
      <c r="V2069" s="394"/>
      <c r="W2069" s="394"/>
      <c r="X2069" s="249"/>
      <c r="Y2069" s="249"/>
      <c r="Z2069" s="249"/>
      <c r="AA2069" s="249"/>
      <c r="AB2069" s="249"/>
    </row>
    <row r="2070" spans="1:28" hidden="1" outlineLevel="1">
      <c r="A2070" s="459">
        <v>-1</v>
      </c>
      <c r="B2070" s="309" t="s">
        <v>297</v>
      </c>
      <c r="C2070" s="395"/>
      <c r="D2070" s="395">
        <f t="shared" ref="D2070" ca="1" si="3007">IF(D2094="n/a",0,IF(AND(D2068=0,C2070=0),0,
IF(AND(D2068&lt;&gt;0,C2070=0),(D2068/D$10),
IF(AND(D2069&lt;&gt;0,C2070&lt;&gt;0),(C2070-(C2070/C2094))+(D2068/D$10),
IF(C2094&lt;1,0,(C2070-(C2070/C2094)))))))</f>
        <v>0</v>
      </c>
      <c r="E2070" s="395">
        <f t="shared" ref="E2070" ca="1" si="3008">IF(E2094="n/a",0,IF(AND(E2068=0,D2070=0),0,
IF(AND(E2068&lt;&gt;0,D2070=0),(E2068/E$10),
IF(AND(E2069&lt;&gt;0,D2070&lt;&gt;0),(D2070-(D2070/D2094))+(E2068/E$10),
IF(D2094&lt;1,0,(D2070-(D2070/D2094)))))))</f>
        <v>0</v>
      </c>
      <c r="F2070" s="395">
        <f t="shared" ref="F2070" ca="1" si="3009">IF(F2094="n/a",0,IF(AND(F2068=0,E2070=0),0,
IF(AND(F2068&lt;&gt;0,E2070=0),(F2068/F$10),
IF(AND(F2069&lt;&gt;0,E2070&lt;&gt;0),(E2070-(E2070/E2094))+(F2068/F$10),
IF(E2094&lt;1,0,(E2070-(E2070/E2094)))))))</f>
        <v>0</v>
      </c>
      <c r="G2070" s="395">
        <f t="shared" ref="G2070" ca="1" si="3010">IF(G2094="n/a",0,IF(AND(G2068=0,F2070=0),0,
IF(AND(G2068&lt;&gt;0,F2070=0),(G2068/G$10),
IF(AND(G2069&lt;&gt;0,F2070&lt;&gt;0),(F2070-(F2070/F2094))+(G2068/G$10),
IF(F2094&lt;1,0,(F2070-(F2070/F2094)))))))</f>
        <v>0</v>
      </c>
      <c r="H2070" s="395">
        <f ca="1">IF(H2094="n/a",0,IF(AND(H2068=0,G2070=0),0,
IF(AND(H2068&lt;&gt;0,G2070=0),(H2068/H$10),
IF(AND(H2069&lt;&gt;0,G2070&lt;&gt;0),(G2070-(G2070/G2094))+(H2068/H$10),
IF(G2094&lt;1,0,(G2070-(G2070/G2094)))))))</f>
        <v>0</v>
      </c>
      <c r="I2070" s="395">
        <f t="shared" ref="I2070" ca="1" si="3011">IF(I2094="n/a",0,IF(AND(I2068=0,H2070=0),0,
IF(AND(I2068&lt;&gt;0,H2070=0),(I2068/I$10),
IF(AND(I2069&lt;&gt;0,H2070&lt;&gt;0),(H2070-(H2070/H2094))+(I2068/I$10),
IF(H2094&lt;1,0,(H2070-(H2070/H2094)))))))</f>
        <v>0</v>
      </c>
      <c r="J2070" s="395">
        <f t="shared" ref="J2070" ca="1" si="3012">IF(J2094="n/a",0,IF(AND(J2068=0,I2070=0),0,
IF(AND(J2068&lt;&gt;0,I2070=0),(J2068/J$10),
IF(AND(J2069&lt;&gt;0,I2070&lt;&gt;0),(I2070-(I2070/I2094))+(J2068/J$10),
IF(I2094&lt;1,0,(I2070-(I2070/I2094)))))))</f>
        <v>0</v>
      </c>
      <c r="K2070" s="395">
        <f t="shared" ref="K2070" ca="1" si="3013">IF(K2094="n/a",0,IF(AND(K2068=0,J2070=0),0,
IF(AND(K2068&lt;&gt;0,J2070=0),(K2068/K$10),
IF(AND(K2069&lt;&gt;0,J2070&lt;&gt;0),(J2070-(J2070/J2094))+(K2068/K$10),
IF(J2094&lt;1,0,(J2070-(J2070/J2094)))))))</f>
        <v>0</v>
      </c>
      <c r="L2070" s="395">
        <f t="shared" ref="L2070" ca="1" si="3014">IF(L2094="n/a",0,IF(AND(L2068=0,K2070=0),0,
IF(AND(L2068&lt;&gt;0,K2070=0),(L2068/L$10),
IF(AND(L2069&lt;&gt;0,K2070&lt;&gt;0),(K2070-(K2070/K2094))+(L2068/L$10),
IF(K2094&lt;1,0,(K2070-(K2070/K2094)))))))</f>
        <v>0</v>
      </c>
      <c r="M2070" s="395">
        <f t="shared" ref="M2070" ca="1" si="3015">IF(M2094="n/a",0,IF(AND(M2068=0,L2070=0),0,
IF(AND(M2068&lt;&gt;0,L2070=0),(M2068/M$10),
IF(AND(M2069&lt;&gt;0,L2070&lt;&gt;0),(L2070-(L2070/L2094))+(M2068/M$10),
IF(L2094&lt;1,0,(L2070-(L2070/L2094)))))))</f>
        <v>0</v>
      </c>
      <c r="N2070" s="395">
        <f t="shared" ref="N2070" ca="1" si="3016">IF(N2094="n/a",0,IF(AND(N2068=0,M2070=0),0,
IF(AND(N2068&lt;&gt;0,M2070=0),(N2068/N$10),
IF(AND(N2069&lt;&gt;0,M2070&lt;&gt;0),(M2070-(M2070/M2094))+(N2068/N$10),
IF(M2094&lt;1,0,(M2070-(M2070/M2094)))))))</f>
        <v>0</v>
      </c>
      <c r="O2070" s="395">
        <f t="shared" ref="O2070" ca="1" si="3017">IF(O2094="n/a",0,IF(AND(O2068=0,N2070=0),0,
IF(AND(O2068&lt;&gt;0,N2070=0),(O2068/O$10),
IF(AND(O2069&lt;&gt;0,N2070&lt;&gt;0),(N2070-(N2070/N2094))+(O2068/O$10),
IF(N2094&lt;1,0,(N2070-(N2070/N2094)))))))</f>
        <v>0</v>
      </c>
      <c r="P2070" s="395">
        <f t="shared" ref="P2070" ca="1" si="3018">IF(P2094="n/a",0,IF(AND(P2068=0,O2070=0),0,
IF(AND(P2068&lt;&gt;0,O2070=0),(P2068/P$10),
IF(AND(P2069&lt;&gt;0,O2070&lt;&gt;0),(O2070-(O2070/O2094))+(P2068/P$10),
IF(O2094&lt;1,0,(O2070-(O2070/O2094)))))))</f>
        <v>0</v>
      </c>
      <c r="Q2070" s="395">
        <f t="shared" ref="Q2070" ca="1" si="3019">IF(Q2094="n/a",0,IF(AND(Q2068=0,P2070=0),0,
IF(AND(Q2068&lt;&gt;0,P2070=0),(Q2068/Q$10),
IF(AND(Q2069&lt;&gt;0,P2070&lt;&gt;0),(P2070-(P2070/P2094))+(Q2068/Q$10),
IF(P2094&lt;1,0,(P2070-(P2070/P2094)))))))</f>
        <v>0</v>
      </c>
      <c r="R2070" s="395">
        <f t="shared" ref="R2070" ca="1" si="3020">IF(R2094="n/a",0,IF(AND(R2068=0,Q2070=0),0,
IF(AND(R2068&lt;&gt;0,Q2070=0),(R2068/R$10),
IF(AND(R2069&lt;&gt;0,Q2070&lt;&gt;0),(Q2070-(Q2070/Q2094))+(R2068/R$10),
IF(Q2094&lt;1,0,(Q2070-(Q2070/Q2094)))))))</f>
        <v>0</v>
      </c>
      <c r="S2070" s="395">
        <f t="shared" ref="S2070" ca="1" si="3021">IF(S2094="n/a",0,IF(AND(S2068=0,R2070=0),0,
IF(AND(S2068&lt;&gt;0,R2070=0),(S2068/S$10),
IF(AND(S2069&lt;&gt;0,R2070&lt;&gt;0),(R2070-(R2070/R2094))+(S2068/S$10),
IF(R2094&lt;1,0,(R2070-(R2070/R2094)))))))</f>
        <v>0</v>
      </c>
      <c r="T2070" s="395">
        <f t="shared" ref="T2070" ca="1" si="3022">IF(T2094="n/a",0,IF(AND(T2068=0,S2070=0),0,
IF(AND(T2068&lt;&gt;0,S2070=0),(T2068/T$10),
IF(AND(T2069&lt;&gt;0,S2070&lt;&gt;0),(S2070-(S2070/S2094))+(T2068/T$10),
IF(S2094&lt;1,0,(S2070-(S2070/S2094)))))))</f>
        <v>0</v>
      </c>
      <c r="U2070" s="395">
        <f t="shared" ref="U2070" ca="1" si="3023">IF(U2094="n/a",0,IF(AND(U2068=0,T2070=0),0,
IF(AND(U2068&lt;&gt;0,T2070=0),(U2068/U$10),
IF(AND(U2069&lt;&gt;0,T2070&lt;&gt;0),(T2070-(T2070/T2094))+(U2068/U$10),
IF(T2094&lt;1,0,(T2070-(T2070/T2094)))))))</f>
        <v>0</v>
      </c>
      <c r="V2070" s="395">
        <f t="shared" ref="V2070" ca="1" si="3024">IF(V2094="n/a",0,IF(AND(V2068=0,U2070=0),0,
IF(AND(V2068&lt;&gt;0,U2070=0),(V2068/V$10),
IF(AND(V2069&lt;&gt;0,U2070&lt;&gt;0),(U2070-(U2070/U2094))+(V2068/V$10),
IF(U2094&lt;1,0,(U2070-(U2070/U2094)))))))</f>
        <v>0</v>
      </c>
      <c r="W2070" s="395">
        <f t="shared" ref="W2070" ca="1" si="3025">IF(W2094="n/a",0,IF(AND(W2068=0,V2070=0),0,
IF(AND(W2068&lt;&gt;0,V2070=0),(W2068/W$10),
IF(AND(W2069&lt;&gt;0,V2070&lt;&gt;0),(V2070-(V2070/V2094))+(W2068/W$10),
IF(V2094&lt;1,0,(V2070-(V2070/V2094)))))))</f>
        <v>0</v>
      </c>
      <c r="X2070" s="249"/>
      <c r="Y2070" s="249"/>
      <c r="Z2070" s="249"/>
      <c r="AA2070" s="249"/>
      <c r="AB2070" s="249"/>
    </row>
    <row r="2071" spans="1:28" hidden="1" outlineLevel="1">
      <c r="A2071" s="331">
        <v>0</v>
      </c>
      <c r="B2071" s="309" t="s">
        <v>194</v>
      </c>
      <c r="C2071" s="395">
        <f ca="1">C2066/C$10</f>
        <v>0</v>
      </c>
      <c r="D2071" s="395">
        <f ca="1">IF(C2095="n/a",C2071,IFERROR(IF((OFFSET($C2071,0,$A2071))&lt;0,
MIN(0,C2071-(OFFSET($C2071,0,$A2071)/(OFFSET($C2066,-$A2070,$A2071)))),
MAX(0,C2071-(OFFSET($C2071,0,$A2071)/(OFFSET($C2066,-$A2070,$A2071))))),0))</f>
        <v>0</v>
      </c>
      <c r="E2071" s="395">
        <f t="shared" ref="E2071" ca="1" si="3026">IF(D2095="n/a",D2071,IFERROR(IF((OFFSET($C2071,0,$A2071))&lt;0,
MIN(0,D2071-(OFFSET($C2071,0,$A2071)/(OFFSET($C2066,-$A2070,$A2071)))),
MAX(0,D2071-(OFFSET($C2071,0,$A2071)/(OFFSET($C2066,-$A2070,$A2071))))),0))</f>
        <v>0</v>
      </c>
      <c r="F2071" s="395">
        <f t="shared" ref="F2071:F2072" ca="1" si="3027">IF(E2095="n/a",E2071,IFERROR(IF((OFFSET($C2071,0,$A2071))&lt;0,
MIN(0,E2071-(OFFSET($C2071,0,$A2071)/(OFFSET($C2066,-$A2070,$A2071)))),
MAX(0,E2071-(OFFSET($C2071,0,$A2071)/(OFFSET($C2066,-$A2070,$A2071))))),0))</f>
        <v>0</v>
      </c>
      <c r="G2071" s="395">
        <f t="shared" ref="G2071:G2073" ca="1" si="3028">IF(F2095="n/a",F2071,IFERROR(IF((OFFSET($C2071,0,$A2071))&lt;0,
MIN(0,F2071-(OFFSET($C2071,0,$A2071)/(OFFSET($C2066,-$A2070,$A2071)))),
MAX(0,F2071-(OFFSET($C2071,0,$A2071)/(OFFSET($C2066,-$A2070,$A2071))))),0))</f>
        <v>0</v>
      </c>
      <c r="H2071" s="395">
        <f t="shared" ref="H2071:H2074" ca="1" si="3029">IF(G2095="n/a",G2071,IFERROR(IF((OFFSET($C2071,0,$A2071))&lt;0,
MIN(0,G2071-(OFFSET($C2071,0,$A2071)/(OFFSET($C2066,-$A2070,$A2071)))),
MAX(0,G2071-(OFFSET($C2071,0,$A2071)/(OFFSET($C2066,-$A2070,$A2071))))),0))</f>
        <v>0</v>
      </c>
      <c r="I2071" s="395">
        <f t="shared" ref="I2071:I2075" ca="1" si="3030">IF(H2095="n/a",H2071,IFERROR(IF((OFFSET($C2071,0,$A2071))&lt;0,
MIN(0,H2071-(OFFSET($C2071,0,$A2071)/(OFFSET($C2066,-$A2070,$A2071)))),
MAX(0,H2071-(OFFSET($C2071,0,$A2071)/(OFFSET($C2066,-$A2070,$A2071))))),0))</f>
        <v>0</v>
      </c>
      <c r="J2071" s="395">
        <f t="shared" ref="J2071:J2076" ca="1" si="3031">IF(I2095="n/a",I2071,IFERROR(IF((OFFSET($C2071,0,$A2071))&lt;0,
MIN(0,I2071-(OFFSET($C2071,0,$A2071)/(OFFSET($C2066,-$A2070,$A2071)))),
MAX(0,I2071-(OFFSET($C2071,0,$A2071)/(OFFSET($C2066,-$A2070,$A2071))))),0))</f>
        <v>0</v>
      </c>
      <c r="K2071" s="395">
        <f t="shared" ref="K2071:K2077" ca="1" si="3032">IF(J2095="n/a",J2071,IFERROR(IF((OFFSET($C2071,0,$A2071))&lt;0,
MIN(0,J2071-(OFFSET($C2071,0,$A2071)/(OFFSET($C2066,-$A2070,$A2071)))),
MAX(0,J2071-(OFFSET($C2071,0,$A2071)/(OFFSET($C2066,-$A2070,$A2071))))),0))</f>
        <v>0</v>
      </c>
      <c r="L2071" s="395">
        <f t="shared" ref="L2071:L2078" ca="1" si="3033">IF(K2095="n/a",K2071,IFERROR(IF((OFFSET($C2071,0,$A2071))&lt;0,
MIN(0,K2071-(OFFSET($C2071,0,$A2071)/(OFFSET($C2066,-$A2070,$A2071)))),
MAX(0,K2071-(OFFSET($C2071,0,$A2071)/(OFFSET($C2066,-$A2070,$A2071))))),0))</f>
        <v>0</v>
      </c>
      <c r="M2071" s="395">
        <f t="shared" ref="M2071:M2079" ca="1" si="3034">IF(L2095="n/a",L2071,IFERROR(IF((OFFSET($C2071,0,$A2071))&lt;0,
MIN(0,L2071-(OFFSET($C2071,0,$A2071)/(OFFSET($C2066,-$A2070,$A2071)))),
MAX(0,L2071-(OFFSET($C2071,0,$A2071)/(OFFSET($C2066,-$A2070,$A2071))))),0))</f>
        <v>0</v>
      </c>
      <c r="N2071" s="395">
        <f t="shared" ref="N2071:N2080" ca="1" si="3035">IF(M2095="n/a",M2071,IFERROR(IF((OFFSET($C2071,0,$A2071))&lt;0,
MIN(0,M2071-(OFFSET($C2071,0,$A2071)/(OFFSET($C2066,-$A2070,$A2071)))),
MAX(0,M2071-(OFFSET($C2071,0,$A2071)/(OFFSET($C2066,-$A2070,$A2071))))),0))</f>
        <v>0</v>
      </c>
      <c r="O2071" s="395">
        <f t="shared" ref="O2071:O2081" ca="1" si="3036">IF(N2095="n/a",N2071,IFERROR(IF((OFFSET($C2071,0,$A2071))&lt;0,
MIN(0,N2071-(OFFSET($C2071,0,$A2071)/(OFFSET($C2066,-$A2070,$A2071)))),
MAX(0,N2071-(OFFSET($C2071,0,$A2071)/(OFFSET($C2066,-$A2070,$A2071))))),0))</f>
        <v>0</v>
      </c>
      <c r="P2071" s="395">
        <f t="shared" ref="P2071:P2082" ca="1" si="3037">IF(O2095="n/a",O2071,IFERROR(IF((OFFSET($C2071,0,$A2071))&lt;0,
MIN(0,O2071-(OFFSET($C2071,0,$A2071)/(OFFSET($C2066,-$A2070,$A2071)))),
MAX(0,O2071-(OFFSET($C2071,0,$A2071)/(OFFSET($C2066,-$A2070,$A2071))))),0))</f>
        <v>0</v>
      </c>
      <c r="Q2071" s="395">
        <f t="shared" ref="Q2071:Q2083" ca="1" si="3038">IF(P2095="n/a",P2071,IFERROR(IF((OFFSET($C2071,0,$A2071))&lt;0,
MIN(0,P2071-(OFFSET($C2071,0,$A2071)/(OFFSET($C2066,-$A2070,$A2071)))),
MAX(0,P2071-(OFFSET($C2071,0,$A2071)/(OFFSET($C2066,-$A2070,$A2071))))),0))</f>
        <v>0</v>
      </c>
      <c r="R2071" s="395">
        <f t="shared" ref="R2071:R2084" ca="1" si="3039">IF(Q2095="n/a",Q2071,IFERROR(IF((OFFSET($C2071,0,$A2071))&lt;0,
MIN(0,Q2071-(OFFSET($C2071,0,$A2071)/(OFFSET($C2066,-$A2070,$A2071)))),
MAX(0,Q2071-(OFFSET($C2071,0,$A2071)/(OFFSET($C2066,-$A2070,$A2071))))),0))</f>
        <v>0</v>
      </c>
      <c r="S2071" s="395">
        <f t="shared" ref="S2071:S2085" ca="1" si="3040">IF(R2095="n/a",R2071,IFERROR(IF((OFFSET($C2071,0,$A2071))&lt;0,
MIN(0,R2071-(OFFSET($C2071,0,$A2071)/(OFFSET($C2066,-$A2070,$A2071)))),
MAX(0,R2071-(OFFSET($C2071,0,$A2071)/(OFFSET($C2066,-$A2070,$A2071))))),0))</f>
        <v>0</v>
      </c>
      <c r="T2071" s="395">
        <f t="shared" ref="T2071:T2086" ca="1" si="3041">IF(S2095="n/a",S2071,IFERROR(IF((OFFSET($C2071,0,$A2071))&lt;0,
MIN(0,S2071-(OFFSET($C2071,0,$A2071)/(OFFSET($C2066,-$A2070,$A2071)))),
MAX(0,S2071-(OFFSET($C2071,0,$A2071)/(OFFSET($C2066,-$A2070,$A2071))))),0))</f>
        <v>0</v>
      </c>
      <c r="U2071" s="395">
        <f t="shared" ref="U2071:U2087" ca="1" si="3042">IF(T2095="n/a",T2071,IFERROR(IF((OFFSET($C2071,0,$A2071))&lt;0,
MIN(0,T2071-(OFFSET($C2071,0,$A2071)/(OFFSET($C2066,-$A2070,$A2071)))),
MAX(0,T2071-(OFFSET($C2071,0,$A2071)/(OFFSET($C2066,-$A2070,$A2071))))),0))</f>
        <v>0</v>
      </c>
      <c r="V2071" s="395">
        <f t="shared" ref="V2071:V2088" ca="1" si="3043">IF(U2095="n/a",U2071,IFERROR(IF((OFFSET($C2071,0,$A2071))&lt;0,
MIN(0,U2071-(OFFSET($C2071,0,$A2071)/(OFFSET($C2066,-$A2070,$A2071)))),
MAX(0,U2071-(OFFSET($C2071,0,$A2071)/(OFFSET($C2066,-$A2070,$A2071))))),0))</f>
        <v>0</v>
      </c>
      <c r="W2071" s="395">
        <f t="shared" ref="W2071:W2089" ca="1" si="3044">IF(V2095="n/a",V2071,IFERROR(IF((OFFSET($C2071,0,$A2071))&lt;0,
MIN(0,V2071-(OFFSET($C2071,0,$A2071)/(OFFSET($C2066,-$A2070,$A2071)))),
MAX(0,V2071-(OFFSET($C2071,0,$A2071)/(OFFSET($C2066,-$A2070,$A2071))))),0))</f>
        <v>0</v>
      </c>
      <c r="X2071" s="249"/>
      <c r="Y2071" s="249"/>
      <c r="Z2071" s="249"/>
      <c r="AA2071" s="249"/>
      <c r="AB2071" s="249"/>
    </row>
    <row r="2072" spans="1:28" hidden="1" outlineLevel="1">
      <c r="A2072" s="331">
        <v>1</v>
      </c>
      <c r="B2072" s="309" t="str">
        <f t="shared" ref="B2072:B2090" ca="1" si="3045">"Depreciated Net Capex "&amp;OFFSET($C$6,0,A2072)</f>
        <v>Depreciated Net Capex 2013</v>
      </c>
      <c r="C2072" s="396"/>
      <c r="D2072" s="397">
        <f ca="1">(D2066*((1+D$11)^0.5)/D$10)</f>
        <v>0</v>
      </c>
      <c r="E2072" s="395">
        <f ca="1">IF(D2096="n/a",D2072,IFERROR(IF((OFFSET($C2072,0,$A2072))&lt;0,
MIN(0,D2072-(OFFSET($C2072,0,$A2072)/(OFFSET($C2067,-$A2071,$A2072)))),
MAX(0,D2072-(OFFSET($C2072,0,$A2072)/(OFFSET($C2067,-$A2071,$A2072))))),0))</f>
        <v>0</v>
      </c>
      <c r="F2072" s="395">
        <f t="shared" ca="1" si="3027"/>
        <v>0</v>
      </c>
      <c r="G2072" s="395">
        <f t="shared" ca="1" si="3028"/>
        <v>0</v>
      </c>
      <c r="H2072" s="395">
        <f t="shared" ca="1" si="3029"/>
        <v>0</v>
      </c>
      <c r="I2072" s="395">
        <f t="shared" ca="1" si="3030"/>
        <v>0</v>
      </c>
      <c r="J2072" s="395">
        <f t="shared" ca="1" si="3031"/>
        <v>0</v>
      </c>
      <c r="K2072" s="395">
        <f t="shared" ca="1" si="3032"/>
        <v>0</v>
      </c>
      <c r="L2072" s="395">
        <f t="shared" ca="1" si="3033"/>
        <v>0</v>
      </c>
      <c r="M2072" s="395">
        <f t="shared" ca="1" si="3034"/>
        <v>0</v>
      </c>
      <c r="N2072" s="395">
        <f t="shared" ca="1" si="3035"/>
        <v>0</v>
      </c>
      <c r="O2072" s="395">
        <f t="shared" ca="1" si="3036"/>
        <v>0</v>
      </c>
      <c r="P2072" s="395">
        <f t="shared" ca="1" si="3037"/>
        <v>0</v>
      </c>
      <c r="Q2072" s="395">
        <f t="shared" ca="1" si="3038"/>
        <v>0</v>
      </c>
      <c r="R2072" s="395">
        <f t="shared" ca="1" si="3039"/>
        <v>0</v>
      </c>
      <c r="S2072" s="395">
        <f t="shared" ca="1" si="3040"/>
        <v>0</v>
      </c>
      <c r="T2072" s="395">
        <f t="shared" ca="1" si="3041"/>
        <v>0</v>
      </c>
      <c r="U2072" s="395">
        <f t="shared" ca="1" si="3042"/>
        <v>0</v>
      </c>
      <c r="V2072" s="395">
        <f t="shared" ca="1" si="3043"/>
        <v>0</v>
      </c>
      <c r="W2072" s="395">
        <f t="shared" ca="1" si="3044"/>
        <v>0</v>
      </c>
      <c r="X2072" s="249"/>
      <c r="Y2072" s="249"/>
      <c r="Z2072" s="249"/>
      <c r="AA2072" s="249"/>
      <c r="AB2072" s="249"/>
    </row>
    <row r="2073" spans="1:28" hidden="1" outlineLevel="1">
      <c r="A2073" s="331">
        <v>2</v>
      </c>
      <c r="B2073" s="309" t="str">
        <f t="shared" ca="1" si="3045"/>
        <v>Depreciated Net Capex 2014</v>
      </c>
      <c r="C2073" s="398"/>
      <c r="D2073" s="399"/>
      <c r="E2073" s="397">
        <f ca="1">(E2066*((1+E$11)^0.5)/E$10)</f>
        <v>0</v>
      </c>
      <c r="F2073" s="395">
        <f ca="1">IF(E2097="n/a",E2073,IFERROR(IF((OFFSET($C2073,0,$A2073))&lt;0,
MIN(0,E2073-(OFFSET($C2073,0,$A2073)/(OFFSET($C2068,-$A2072,$A2073)))),
MAX(0,E2073-(OFFSET($C2073,0,$A2073)/(OFFSET($C2068,-$A2072,$A2073))))),0))</f>
        <v>0</v>
      </c>
      <c r="G2073" s="395">
        <f t="shared" ca="1" si="3028"/>
        <v>0</v>
      </c>
      <c r="H2073" s="395">
        <f t="shared" ca="1" si="3029"/>
        <v>0</v>
      </c>
      <c r="I2073" s="395">
        <f t="shared" ca="1" si="3030"/>
        <v>0</v>
      </c>
      <c r="J2073" s="395">
        <f t="shared" ca="1" si="3031"/>
        <v>0</v>
      </c>
      <c r="K2073" s="395">
        <f t="shared" ca="1" si="3032"/>
        <v>0</v>
      </c>
      <c r="L2073" s="395">
        <f t="shared" ca="1" si="3033"/>
        <v>0</v>
      </c>
      <c r="M2073" s="395">
        <f t="shared" ca="1" si="3034"/>
        <v>0</v>
      </c>
      <c r="N2073" s="395">
        <f t="shared" ca="1" si="3035"/>
        <v>0</v>
      </c>
      <c r="O2073" s="395">
        <f t="shared" ca="1" si="3036"/>
        <v>0</v>
      </c>
      <c r="P2073" s="395">
        <f t="shared" ca="1" si="3037"/>
        <v>0</v>
      </c>
      <c r="Q2073" s="395">
        <f t="shared" ca="1" si="3038"/>
        <v>0</v>
      </c>
      <c r="R2073" s="395">
        <f t="shared" ca="1" si="3039"/>
        <v>0</v>
      </c>
      <c r="S2073" s="395">
        <f t="shared" ca="1" si="3040"/>
        <v>0</v>
      </c>
      <c r="T2073" s="395">
        <f t="shared" ca="1" si="3041"/>
        <v>0</v>
      </c>
      <c r="U2073" s="395">
        <f t="shared" ca="1" si="3042"/>
        <v>0</v>
      </c>
      <c r="V2073" s="395">
        <f t="shared" ca="1" si="3043"/>
        <v>0</v>
      </c>
      <c r="W2073" s="395">
        <f t="shared" ca="1" si="3044"/>
        <v>0</v>
      </c>
      <c r="X2073" s="334"/>
      <c r="Y2073" s="249"/>
      <c r="Z2073" s="249"/>
      <c r="AA2073" s="249"/>
      <c r="AB2073" s="249"/>
    </row>
    <row r="2074" spans="1:28" hidden="1" outlineLevel="1">
      <c r="A2074" s="331">
        <v>3</v>
      </c>
      <c r="B2074" s="309" t="str">
        <f t="shared" ca="1" si="3045"/>
        <v>Depreciated Net Capex 2015</v>
      </c>
      <c r="C2074" s="398"/>
      <c r="D2074" s="398"/>
      <c r="E2074" s="399"/>
      <c r="F2074" s="400">
        <f ca="1">($F2066*((1+F$11)^0.5)/F$10)</f>
        <v>0</v>
      </c>
      <c r="G2074" s="395">
        <f ca="1">IF(F2098="n/a",F2074,IFERROR(IF((OFFSET($C2074,0,$A2074))&lt;0,
MIN(0,F2074-(OFFSET($C2074,0,$A2074)/(OFFSET($C2069,-$A2073,$A2074)))),
MAX(0,F2074-(OFFSET($C2074,0,$A2074)/(OFFSET($C2069,-$A2073,$A2074))))),0))</f>
        <v>0</v>
      </c>
      <c r="H2074" s="395">
        <f t="shared" ca="1" si="3029"/>
        <v>0</v>
      </c>
      <c r="I2074" s="395">
        <f t="shared" ca="1" si="3030"/>
        <v>0</v>
      </c>
      <c r="J2074" s="395">
        <f t="shared" ca="1" si="3031"/>
        <v>0</v>
      </c>
      <c r="K2074" s="395">
        <f t="shared" ca="1" si="3032"/>
        <v>0</v>
      </c>
      <c r="L2074" s="395">
        <f t="shared" ca="1" si="3033"/>
        <v>0</v>
      </c>
      <c r="M2074" s="395">
        <f t="shared" ca="1" si="3034"/>
        <v>0</v>
      </c>
      <c r="N2074" s="395">
        <f t="shared" ca="1" si="3035"/>
        <v>0</v>
      </c>
      <c r="O2074" s="395">
        <f t="shared" ca="1" si="3036"/>
        <v>0</v>
      </c>
      <c r="P2074" s="395">
        <f t="shared" ca="1" si="3037"/>
        <v>0</v>
      </c>
      <c r="Q2074" s="395">
        <f t="shared" ca="1" si="3038"/>
        <v>0</v>
      </c>
      <c r="R2074" s="395">
        <f t="shared" ca="1" si="3039"/>
        <v>0</v>
      </c>
      <c r="S2074" s="395">
        <f t="shared" ca="1" si="3040"/>
        <v>0</v>
      </c>
      <c r="T2074" s="395">
        <f t="shared" ca="1" si="3041"/>
        <v>0</v>
      </c>
      <c r="U2074" s="395">
        <f t="shared" ca="1" si="3042"/>
        <v>0</v>
      </c>
      <c r="V2074" s="395">
        <f t="shared" ca="1" si="3043"/>
        <v>0</v>
      </c>
      <c r="W2074" s="395">
        <f t="shared" ca="1" si="3044"/>
        <v>0</v>
      </c>
      <c r="X2074" s="334"/>
      <c r="Y2074" s="334"/>
      <c r="Z2074" s="249"/>
      <c r="AA2074" s="249"/>
      <c r="AB2074" s="249"/>
    </row>
    <row r="2075" spans="1:28" hidden="1" outlineLevel="1">
      <c r="A2075" s="331">
        <v>4</v>
      </c>
      <c r="B2075" s="309" t="str">
        <f t="shared" ca="1" si="3045"/>
        <v>Depreciated Net Capex 2016</v>
      </c>
      <c r="C2075" s="398"/>
      <c r="D2075" s="398"/>
      <c r="E2075" s="398"/>
      <c r="F2075" s="399"/>
      <c r="G2075" s="400">
        <f ca="1">($G2066*((1+G$11)^0.5)/G$10)</f>
        <v>0</v>
      </c>
      <c r="H2075" s="395">
        <f ca="1">IF(G2099="n/a",G2075,IFERROR(IF((OFFSET($C2075,0,$A2075))&lt;0,
MIN(0,G2075-(OFFSET($C2075,0,$A2075)/(OFFSET($C2070,-$A2074,$A2075)))),
MAX(0,G2075-(OFFSET($C2075,0,$A2075)/(OFFSET($C2070,-$A2074,$A2075))))),0))</f>
        <v>0</v>
      </c>
      <c r="I2075" s="395">
        <f t="shared" ca="1" si="3030"/>
        <v>0</v>
      </c>
      <c r="J2075" s="395">
        <f t="shared" ca="1" si="3031"/>
        <v>0</v>
      </c>
      <c r="K2075" s="395">
        <f t="shared" ca="1" si="3032"/>
        <v>0</v>
      </c>
      <c r="L2075" s="395">
        <f t="shared" ca="1" si="3033"/>
        <v>0</v>
      </c>
      <c r="M2075" s="395">
        <f t="shared" ca="1" si="3034"/>
        <v>0</v>
      </c>
      <c r="N2075" s="395">
        <f t="shared" ca="1" si="3035"/>
        <v>0</v>
      </c>
      <c r="O2075" s="395">
        <f t="shared" ca="1" si="3036"/>
        <v>0</v>
      </c>
      <c r="P2075" s="395">
        <f t="shared" ca="1" si="3037"/>
        <v>0</v>
      </c>
      <c r="Q2075" s="395">
        <f t="shared" ca="1" si="3038"/>
        <v>0</v>
      </c>
      <c r="R2075" s="395">
        <f t="shared" ca="1" si="3039"/>
        <v>0</v>
      </c>
      <c r="S2075" s="395">
        <f t="shared" ca="1" si="3040"/>
        <v>0</v>
      </c>
      <c r="T2075" s="395">
        <f t="shared" ca="1" si="3041"/>
        <v>0</v>
      </c>
      <c r="U2075" s="395">
        <f t="shared" ca="1" si="3042"/>
        <v>0</v>
      </c>
      <c r="V2075" s="395">
        <f t="shared" ca="1" si="3043"/>
        <v>0</v>
      </c>
      <c r="W2075" s="395">
        <f t="shared" ca="1" si="3044"/>
        <v>0</v>
      </c>
      <c r="X2075" s="334"/>
      <c r="Y2075" s="334"/>
      <c r="Z2075" s="334"/>
      <c r="AA2075" s="249"/>
      <c r="AB2075" s="249"/>
    </row>
    <row r="2076" spans="1:28" hidden="1" outlineLevel="1">
      <c r="A2076" s="331">
        <v>5</v>
      </c>
      <c r="B2076" s="309" t="str">
        <f t="shared" ca="1" si="3045"/>
        <v>Depreciated Net Capex 2017</v>
      </c>
      <c r="C2076" s="398"/>
      <c r="D2076" s="398"/>
      <c r="E2076" s="398"/>
      <c r="F2076" s="398"/>
      <c r="G2076" s="399"/>
      <c r="H2076" s="400">
        <f ca="1">(H2066*((1+H$11)^0.5)/H$10)</f>
        <v>0</v>
      </c>
      <c r="I2076" s="395">
        <f ca="1">IF(H2100="n/a",H2076,IFERROR(IF((OFFSET($C2076,0,$A2076))&lt;0,
MIN(0,H2076-(OFFSET($C2076,0,$A2076)/(OFFSET($C2071,-$A2075,$A2076)))),
MAX(0,H2076-(OFFSET($C2076,0,$A2076)/(OFFSET($C2071,-$A2075,$A2076))))),0))</f>
        <v>0</v>
      </c>
      <c r="J2076" s="395">
        <f t="shared" ca="1" si="3031"/>
        <v>0</v>
      </c>
      <c r="K2076" s="395">
        <f t="shared" ca="1" si="3032"/>
        <v>0</v>
      </c>
      <c r="L2076" s="395">
        <f t="shared" ca="1" si="3033"/>
        <v>0</v>
      </c>
      <c r="M2076" s="395">
        <f t="shared" ca="1" si="3034"/>
        <v>0</v>
      </c>
      <c r="N2076" s="395">
        <f t="shared" ca="1" si="3035"/>
        <v>0</v>
      </c>
      <c r="O2076" s="395">
        <f t="shared" ca="1" si="3036"/>
        <v>0</v>
      </c>
      <c r="P2076" s="395">
        <f t="shared" ca="1" si="3037"/>
        <v>0</v>
      </c>
      <c r="Q2076" s="395">
        <f t="shared" ca="1" si="3038"/>
        <v>0</v>
      </c>
      <c r="R2076" s="395">
        <f t="shared" ca="1" si="3039"/>
        <v>0</v>
      </c>
      <c r="S2076" s="395">
        <f t="shared" ca="1" si="3040"/>
        <v>0</v>
      </c>
      <c r="T2076" s="395">
        <f t="shared" ca="1" si="3041"/>
        <v>0</v>
      </c>
      <c r="U2076" s="395">
        <f t="shared" ca="1" si="3042"/>
        <v>0</v>
      </c>
      <c r="V2076" s="395">
        <f t="shared" ca="1" si="3043"/>
        <v>0</v>
      </c>
      <c r="W2076" s="395">
        <f t="shared" ca="1" si="3044"/>
        <v>0</v>
      </c>
      <c r="X2076" s="334"/>
      <c r="Y2076" s="334"/>
      <c r="Z2076" s="334"/>
      <c r="AA2076" s="249"/>
      <c r="AB2076" s="249"/>
    </row>
    <row r="2077" spans="1:28" hidden="1" outlineLevel="1">
      <c r="A2077" s="331">
        <v>6</v>
      </c>
      <c r="B2077" s="309" t="str">
        <f t="shared" ca="1" si="3045"/>
        <v>Depreciated Net Capex 2018</v>
      </c>
      <c r="C2077" s="398"/>
      <c r="D2077" s="398"/>
      <c r="E2077" s="398"/>
      <c r="F2077" s="398"/>
      <c r="G2077" s="398"/>
      <c r="H2077" s="399"/>
      <c r="I2077" s="400">
        <f ca="1">(I2066*((1+I$11)^0.5)/I$10)</f>
        <v>0</v>
      </c>
      <c r="J2077" s="395">
        <f ca="1">IF(I2101="n/a",I2077,IFERROR(IF((OFFSET($C2077,0,$A2077))&lt;0,
MIN(0,I2077-(OFFSET($C2077,0,$A2077)/(OFFSET($C2072,-$A2076,$A2077)))),
MAX(0,I2077-(OFFSET($C2077,0,$A2077)/(OFFSET($C2072,-$A2076,$A2077))))),0))</f>
        <v>0</v>
      </c>
      <c r="K2077" s="395">
        <f t="shared" ca="1" si="3032"/>
        <v>0</v>
      </c>
      <c r="L2077" s="395">
        <f t="shared" ca="1" si="3033"/>
        <v>0</v>
      </c>
      <c r="M2077" s="395">
        <f t="shared" ca="1" si="3034"/>
        <v>0</v>
      </c>
      <c r="N2077" s="395">
        <f t="shared" ca="1" si="3035"/>
        <v>0</v>
      </c>
      <c r="O2077" s="395">
        <f t="shared" ca="1" si="3036"/>
        <v>0</v>
      </c>
      <c r="P2077" s="395">
        <f t="shared" ca="1" si="3037"/>
        <v>0</v>
      </c>
      <c r="Q2077" s="395">
        <f t="shared" ca="1" si="3038"/>
        <v>0</v>
      </c>
      <c r="R2077" s="395">
        <f t="shared" ca="1" si="3039"/>
        <v>0</v>
      </c>
      <c r="S2077" s="395">
        <f t="shared" ca="1" si="3040"/>
        <v>0</v>
      </c>
      <c r="T2077" s="395">
        <f t="shared" ca="1" si="3041"/>
        <v>0</v>
      </c>
      <c r="U2077" s="395">
        <f t="shared" ca="1" si="3042"/>
        <v>0</v>
      </c>
      <c r="V2077" s="395">
        <f t="shared" ca="1" si="3043"/>
        <v>0</v>
      </c>
      <c r="W2077" s="395">
        <f t="shared" ca="1" si="3044"/>
        <v>0</v>
      </c>
      <c r="X2077" s="334"/>
      <c r="Y2077" s="334"/>
      <c r="Z2077" s="334"/>
      <c r="AA2077" s="249"/>
      <c r="AB2077" s="249"/>
    </row>
    <row r="2078" spans="1:28" hidden="1" outlineLevel="1">
      <c r="A2078" s="331">
        <v>7</v>
      </c>
      <c r="B2078" s="309" t="str">
        <f t="shared" ca="1" si="3045"/>
        <v>Depreciated Net Capex 2019</v>
      </c>
      <c r="C2078" s="398"/>
      <c r="D2078" s="398"/>
      <c r="E2078" s="398"/>
      <c r="F2078" s="398"/>
      <c r="G2078" s="398"/>
      <c r="H2078" s="398"/>
      <c r="I2078" s="399"/>
      <c r="J2078" s="400">
        <f ca="1">(J2066*((1+J$11)^0.5)/J$10)</f>
        <v>0</v>
      </c>
      <c r="K2078" s="395">
        <f ca="1">IF(J2102="n/a",J2078,IFERROR(IF((OFFSET($C2078,0,$A2078))&lt;0,
MIN(0,J2078-(OFFSET($C2078,0,$A2078)/(OFFSET($C2073,-$A2077,$A2078)))),
MAX(0,J2078-(OFFSET($C2078,0,$A2078)/(OFFSET($C2073,-$A2077,$A2078))))),0))</f>
        <v>0</v>
      </c>
      <c r="L2078" s="395">
        <f t="shared" ca="1" si="3033"/>
        <v>0</v>
      </c>
      <c r="M2078" s="395">
        <f t="shared" ca="1" si="3034"/>
        <v>0</v>
      </c>
      <c r="N2078" s="395">
        <f t="shared" ca="1" si="3035"/>
        <v>0</v>
      </c>
      <c r="O2078" s="395">
        <f t="shared" ca="1" si="3036"/>
        <v>0</v>
      </c>
      <c r="P2078" s="395">
        <f t="shared" ca="1" si="3037"/>
        <v>0</v>
      </c>
      <c r="Q2078" s="395">
        <f t="shared" ca="1" si="3038"/>
        <v>0</v>
      </c>
      <c r="R2078" s="395">
        <f t="shared" ca="1" si="3039"/>
        <v>0</v>
      </c>
      <c r="S2078" s="395">
        <f t="shared" ca="1" si="3040"/>
        <v>0</v>
      </c>
      <c r="T2078" s="395">
        <f t="shared" ca="1" si="3041"/>
        <v>0</v>
      </c>
      <c r="U2078" s="395">
        <f t="shared" ca="1" si="3042"/>
        <v>0</v>
      </c>
      <c r="V2078" s="395">
        <f t="shared" ca="1" si="3043"/>
        <v>0</v>
      </c>
      <c r="W2078" s="395">
        <f t="shared" ca="1" si="3044"/>
        <v>0</v>
      </c>
      <c r="X2078" s="334"/>
      <c r="Y2078" s="334"/>
      <c r="Z2078" s="334"/>
      <c r="AA2078" s="249"/>
      <c r="AB2078" s="249"/>
    </row>
    <row r="2079" spans="1:28" hidden="1" outlineLevel="1">
      <c r="A2079" s="331">
        <v>8</v>
      </c>
      <c r="B2079" s="309" t="str">
        <f t="shared" ca="1" si="3045"/>
        <v>Depreciated Net Capex 2020</v>
      </c>
      <c r="C2079" s="398"/>
      <c r="D2079" s="398"/>
      <c r="E2079" s="398"/>
      <c r="F2079" s="398"/>
      <c r="G2079" s="398"/>
      <c r="H2079" s="398"/>
      <c r="I2079" s="398"/>
      <c r="J2079" s="399"/>
      <c r="K2079" s="400">
        <f ca="1">(K2066*((1+K$11)^0.5)/K$10)</f>
        <v>0</v>
      </c>
      <c r="L2079" s="395">
        <f ca="1">IF(K2103="n/a",K2079,IFERROR(IF((OFFSET($C2079,0,$A2079))&lt;0,
MIN(0,K2079-(OFFSET($C2079,0,$A2079)/(OFFSET($C2074,-$A2078,$A2079)))),
MAX(0,K2079-(OFFSET($C2079,0,$A2079)/(OFFSET($C2074,-$A2078,$A2079))))),0))</f>
        <v>0</v>
      </c>
      <c r="M2079" s="395">
        <f t="shared" ca="1" si="3034"/>
        <v>0</v>
      </c>
      <c r="N2079" s="395">
        <f t="shared" ca="1" si="3035"/>
        <v>0</v>
      </c>
      <c r="O2079" s="395">
        <f t="shared" ca="1" si="3036"/>
        <v>0</v>
      </c>
      <c r="P2079" s="395">
        <f t="shared" ca="1" si="3037"/>
        <v>0</v>
      </c>
      <c r="Q2079" s="395">
        <f t="shared" ca="1" si="3038"/>
        <v>0</v>
      </c>
      <c r="R2079" s="395">
        <f t="shared" ca="1" si="3039"/>
        <v>0</v>
      </c>
      <c r="S2079" s="395">
        <f t="shared" ca="1" si="3040"/>
        <v>0</v>
      </c>
      <c r="T2079" s="395">
        <f t="shared" ca="1" si="3041"/>
        <v>0</v>
      </c>
      <c r="U2079" s="395">
        <f t="shared" ca="1" si="3042"/>
        <v>0</v>
      </c>
      <c r="V2079" s="395">
        <f t="shared" ca="1" si="3043"/>
        <v>0</v>
      </c>
      <c r="W2079" s="395">
        <f t="shared" ca="1" si="3044"/>
        <v>0</v>
      </c>
      <c r="X2079" s="334"/>
      <c r="Y2079" s="334"/>
      <c r="Z2079" s="334"/>
      <c r="AA2079" s="249"/>
      <c r="AB2079" s="249"/>
    </row>
    <row r="2080" spans="1:28" hidden="1" outlineLevel="1">
      <c r="A2080" s="331">
        <v>9</v>
      </c>
      <c r="B2080" s="309" t="str">
        <f t="shared" ca="1" si="3045"/>
        <v>Depreciated Net Capex 2021</v>
      </c>
      <c r="C2080" s="398"/>
      <c r="D2080" s="398"/>
      <c r="E2080" s="398"/>
      <c r="F2080" s="398"/>
      <c r="G2080" s="398"/>
      <c r="H2080" s="398"/>
      <c r="I2080" s="398"/>
      <c r="J2080" s="398"/>
      <c r="K2080" s="399"/>
      <c r="L2080" s="400">
        <f ca="1">(L2066*((1+L$11)^0.5)/L$10)</f>
        <v>0</v>
      </c>
      <c r="M2080" s="395">
        <f ca="1">IF(L2104="n/a",L2080,IFERROR(IF((OFFSET($C2080,0,$A2080))&lt;0,
MIN(0,L2080-(OFFSET($C2080,0,$A2080)/(OFFSET($C2075,-$A2079,$A2080)))),
MAX(0,L2080-(OFFSET($C2080,0,$A2080)/(OFFSET($C2075,-$A2079,$A2080))))),0))</f>
        <v>0</v>
      </c>
      <c r="N2080" s="395">
        <f t="shared" ca="1" si="3035"/>
        <v>0</v>
      </c>
      <c r="O2080" s="395">
        <f t="shared" ca="1" si="3036"/>
        <v>0</v>
      </c>
      <c r="P2080" s="395">
        <f t="shared" ca="1" si="3037"/>
        <v>0</v>
      </c>
      <c r="Q2080" s="395">
        <f t="shared" ca="1" si="3038"/>
        <v>0</v>
      </c>
      <c r="R2080" s="395">
        <f t="shared" ca="1" si="3039"/>
        <v>0</v>
      </c>
      <c r="S2080" s="395">
        <f t="shared" ca="1" si="3040"/>
        <v>0</v>
      </c>
      <c r="T2080" s="395">
        <f t="shared" ca="1" si="3041"/>
        <v>0</v>
      </c>
      <c r="U2080" s="395">
        <f t="shared" ca="1" si="3042"/>
        <v>0</v>
      </c>
      <c r="V2080" s="395">
        <f t="shared" ca="1" si="3043"/>
        <v>0</v>
      </c>
      <c r="W2080" s="395">
        <f t="shared" ca="1" si="3044"/>
        <v>0</v>
      </c>
      <c r="X2080" s="334"/>
      <c r="Y2080" s="334"/>
      <c r="Z2080" s="334"/>
      <c r="AA2080" s="249"/>
      <c r="AB2080" s="249"/>
    </row>
    <row r="2081" spans="1:28" hidden="1" outlineLevel="1">
      <c r="A2081" s="331">
        <v>10</v>
      </c>
      <c r="B2081" s="309" t="str">
        <f t="shared" ca="1" si="3045"/>
        <v>Depreciated Net Capex 2022</v>
      </c>
      <c r="C2081" s="398"/>
      <c r="D2081" s="398"/>
      <c r="E2081" s="398"/>
      <c r="F2081" s="398"/>
      <c r="G2081" s="398"/>
      <c r="H2081" s="398"/>
      <c r="I2081" s="398"/>
      <c r="J2081" s="398"/>
      <c r="K2081" s="398"/>
      <c r="L2081" s="399"/>
      <c r="M2081" s="400">
        <f ca="1">(M2066*((1+M$11)^0.5)/M$10)</f>
        <v>0</v>
      </c>
      <c r="N2081" s="395">
        <f ca="1">IF(M2105="n/a",M2081,IFERROR(IF((OFFSET($C2081,0,$A2081))&lt;0,
MIN(0,M2081-(OFFSET($C2081,0,$A2081)/(OFFSET($C2076,-$A2080,$A2081)))),
MAX(0,M2081-(OFFSET($C2081,0,$A2081)/(OFFSET($C2076,-$A2080,$A2081))))),0))</f>
        <v>0</v>
      </c>
      <c r="O2081" s="395">
        <f t="shared" ca="1" si="3036"/>
        <v>0</v>
      </c>
      <c r="P2081" s="395">
        <f t="shared" ca="1" si="3037"/>
        <v>0</v>
      </c>
      <c r="Q2081" s="395">
        <f t="shared" ca="1" si="3038"/>
        <v>0</v>
      </c>
      <c r="R2081" s="395">
        <f t="shared" ca="1" si="3039"/>
        <v>0</v>
      </c>
      <c r="S2081" s="395">
        <f t="shared" ca="1" si="3040"/>
        <v>0</v>
      </c>
      <c r="T2081" s="395">
        <f t="shared" ca="1" si="3041"/>
        <v>0</v>
      </c>
      <c r="U2081" s="395">
        <f t="shared" ca="1" si="3042"/>
        <v>0</v>
      </c>
      <c r="V2081" s="395">
        <f t="shared" ca="1" si="3043"/>
        <v>0</v>
      </c>
      <c r="W2081" s="395">
        <f t="shared" ca="1" si="3044"/>
        <v>0</v>
      </c>
      <c r="X2081" s="334"/>
      <c r="Y2081" s="334"/>
      <c r="Z2081" s="334"/>
      <c r="AA2081" s="249"/>
      <c r="AB2081" s="249"/>
    </row>
    <row r="2082" spans="1:28" hidden="1" outlineLevel="1">
      <c r="A2082" s="331">
        <v>11</v>
      </c>
      <c r="B2082" s="309" t="str">
        <f t="shared" ca="1" si="3045"/>
        <v>Depreciated Net Capex 2023</v>
      </c>
      <c r="C2082" s="398"/>
      <c r="D2082" s="398"/>
      <c r="E2082" s="398"/>
      <c r="F2082" s="398"/>
      <c r="G2082" s="398"/>
      <c r="H2082" s="398"/>
      <c r="I2082" s="398"/>
      <c r="J2082" s="398"/>
      <c r="K2082" s="398"/>
      <c r="L2082" s="398"/>
      <c r="M2082" s="399"/>
      <c r="N2082" s="400">
        <f>(N2066*((1+N$11)^0.5)/N$10)</f>
        <v>0</v>
      </c>
      <c r="O2082" s="395">
        <f ca="1">IF(N2106="n/a",N2082,IFERROR(IF((OFFSET($C2082,0,$A2082))&lt;0,
MIN(0,N2082-(OFFSET($C2082,0,$A2082)/(OFFSET($C2077,-$A2081,$A2082)))),
MAX(0,N2082-(OFFSET($C2082,0,$A2082)/(OFFSET($C2077,-$A2081,$A2082))))),0))</f>
        <v>0</v>
      </c>
      <c r="P2082" s="395">
        <f t="shared" ca="1" si="3037"/>
        <v>0</v>
      </c>
      <c r="Q2082" s="395">
        <f t="shared" ca="1" si="3038"/>
        <v>0</v>
      </c>
      <c r="R2082" s="395">
        <f t="shared" ca="1" si="3039"/>
        <v>0</v>
      </c>
      <c r="S2082" s="395">
        <f t="shared" ca="1" si="3040"/>
        <v>0</v>
      </c>
      <c r="T2082" s="395">
        <f t="shared" ca="1" si="3041"/>
        <v>0</v>
      </c>
      <c r="U2082" s="395">
        <f t="shared" ca="1" si="3042"/>
        <v>0</v>
      </c>
      <c r="V2082" s="395">
        <f t="shared" ca="1" si="3043"/>
        <v>0</v>
      </c>
      <c r="W2082" s="395">
        <f t="shared" ca="1" si="3044"/>
        <v>0</v>
      </c>
      <c r="X2082" s="334"/>
      <c r="Y2082" s="334"/>
      <c r="Z2082" s="334"/>
      <c r="AA2082" s="249"/>
      <c r="AB2082" s="249"/>
    </row>
    <row r="2083" spans="1:28" hidden="1" outlineLevel="1">
      <c r="A2083" s="331">
        <v>12</v>
      </c>
      <c r="B2083" s="309" t="str">
        <f t="shared" ca="1" si="3045"/>
        <v>Depreciated Net Capex 2024</v>
      </c>
      <c r="C2083" s="398"/>
      <c r="D2083" s="398"/>
      <c r="E2083" s="398"/>
      <c r="F2083" s="398"/>
      <c r="G2083" s="398"/>
      <c r="H2083" s="398"/>
      <c r="I2083" s="398"/>
      <c r="J2083" s="398"/>
      <c r="K2083" s="398"/>
      <c r="L2083" s="398"/>
      <c r="M2083" s="398"/>
      <c r="N2083" s="399"/>
      <c r="O2083" s="400">
        <f>(O2066*((1+O$11)^0.5)/O$10)</f>
        <v>0</v>
      </c>
      <c r="P2083" s="395">
        <f ca="1">IF(O2107="n/a",O2083,IFERROR(IF((OFFSET($C2083,0,$A2083))&lt;0,
MIN(0,O2083-(OFFSET($C2083,0,$A2083)/(OFFSET($C2078,-$A2082,$A2083)))),
MAX(0,O2083-(OFFSET($C2083,0,$A2083)/(OFFSET($C2078,-$A2082,$A2083))))),0))</f>
        <v>0</v>
      </c>
      <c r="Q2083" s="395">
        <f t="shared" ca="1" si="3038"/>
        <v>0</v>
      </c>
      <c r="R2083" s="395">
        <f t="shared" ca="1" si="3039"/>
        <v>0</v>
      </c>
      <c r="S2083" s="395">
        <f t="shared" ca="1" si="3040"/>
        <v>0</v>
      </c>
      <c r="T2083" s="395">
        <f t="shared" ca="1" si="3041"/>
        <v>0</v>
      </c>
      <c r="U2083" s="395">
        <f t="shared" ca="1" si="3042"/>
        <v>0</v>
      </c>
      <c r="V2083" s="395">
        <f t="shared" ca="1" si="3043"/>
        <v>0</v>
      </c>
      <c r="W2083" s="395">
        <f t="shared" ca="1" si="3044"/>
        <v>0</v>
      </c>
      <c r="X2083" s="334"/>
      <c r="Y2083" s="334"/>
      <c r="Z2083" s="334"/>
      <c r="AA2083" s="249"/>
      <c r="AB2083" s="249"/>
    </row>
    <row r="2084" spans="1:28" hidden="1" outlineLevel="1">
      <c r="A2084" s="331">
        <v>13</v>
      </c>
      <c r="B2084" s="309" t="str">
        <f t="shared" ca="1" si="3045"/>
        <v>Depreciated Net Capex 2025</v>
      </c>
      <c r="C2084" s="398"/>
      <c r="D2084" s="398"/>
      <c r="E2084" s="398"/>
      <c r="F2084" s="398"/>
      <c r="G2084" s="398"/>
      <c r="H2084" s="398"/>
      <c r="I2084" s="398"/>
      <c r="J2084" s="398"/>
      <c r="K2084" s="398"/>
      <c r="L2084" s="398"/>
      <c r="M2084" s="398"/>
      <c r="N2084" s="398"/>
      <c r="O2084" s="399"/>
      <c r="P2084" s="400">
        <f>(P2066*((1+P$11)^0.5)/P$10)</f>
        <v>0</v>
      </c>
      <c r="Q2084" s="395">
        <f ca="1">IF(P2108="n/a",P2084,IFERROR(IF((OFFSET($C2084,0,$A2084))&lt;0,
MIN(0,P2084-(OFFSET($C2084,0,$A2084)/(OFFSET($C2079,-$A2083,$A2084)))),
MAX(0,P2084-(OFFSET($C2084,0,$A2084)/(OFFSET($C2079,-$A2083,$A2084))))),0))</f>
        <v>0</v>
      </c>
      <c r="R2084" s="395">
        <f t="shared" ca="1" si="3039"/>
        <v>0</v>
      </c>
      <c r="S2084" s="395">
        <f t="shared" ca="1" si="3040"/>
        <v>0</v>
      </c>
      <c r="T2084" s="395">
        <f t="shared" ca="1" si="3041"/>
        <v>0</v>
      </c>
      <c r="U2084" s="395">
        <f t="shared" ca="1" si="3042"/>
        <v>0</v>
      </c>
      <c r="V2084" s="395">
        <f t="shared" ca="1" si="3043"/>
        <v>0</v>
      </c>
      <c r="W2084" s="395">
        <f t="shared" ca="1" si="3044"/>
        <v>0</v>
      </c>
      <c r="X2084" s="334"/>
      <c r="Y2084" s="334"/>
      <c r="Z2084" s="334"/>
      <c r="AA2084" s="249"/>
      <c r="AB2084" s="249"/>
    </row>
    <row r="2085" spans="1:28" hidden="1" outlineLevel="1">
      <c r="A2085" s="331">
        <v>14</v>
      </c>
      <c r="B2085" s="309" t="str">
        <f t="shared" ca="1" si="3045"/>
        <v>Depreciated Net Capex 2026</v>
      </c>
      <c r="C2085" s="398"/>
      <c r="D2085" s="398"/>
      <c r="E2085" s="398"/>
      <c r="F2085" s="398"/>
      <c r="G2085" s="398"/>
      <c r="H2085" s="398"/>
      <c r="I2085" s="398"/>
      <c r="J2085" s="398"/>
      <c r="K2085" s="398"/>
      <c r="L2085" s="398"/>
      <c r="M2085" s="398"/>
      <c r="N2085" s="398"/>
      <c r="O2085" s="398"/>
      <c r="P2085" s="399"/>
      <c r="Q2085" s="400">
        <f>(Q2066*((1+Q$11)^0.5)/Q$10)</f>
        <v>0</v>
      </c>
      <c r="R2085" s="395">
        <f ca="1">IF(Q2109="n/a",Q2085,IFERROR(IF((OFFSET($C2085,0,$A2085))&lt;0,
MIN(0,Q2085-(OFFSET($C2085,0,$A2085)/(OFFSET($C2080,-$A2084,$A2085)))),
MAX(0,Q2085-(OFFSET($C2085,0,$A2085)/(OFFSET($C2080,-$A2084,$A2085))))),0))</f>
        <v>0</v>
      </c>
      <c r="S2085" s="395">
        <f t="shared" ca="1" si="3040"/>
        <v>0</v>
      </c>
      <c r="T2085" s="395">
        <f t="shared" ca="1" si="3041"/>
        <v>0</v>
      </c>
      <c r="U2085" s="395">
        <f t="shared" ca="1" si="3042"/>
        <v>0</v>
      </c>
      <c r="V2085" s="395">
        <f t="shared" ca="1" si="3043"/>
        <v>0</v>
      </c>
      <c r="W2085" s="395">
        <f t="shared" ca="1" si="3044"/>
        <v>0</v>
      </c>
      <c r="X2085" s="334"/>
      <c r="Y2085" s="334"/>
      <c r="Z2085" s="334"/>
      <c r="AA2085" s="249"/>
      <c r="AB2085" s="249"/>
    </row>
    <row r="2086" spans="1:28" hidden="1" outlineLevel="1">
      <c r="A2086" s="331">
        <v>15</v>
      </c>
      <c r="B2086" s="309" t="str">
        <f t="shared" ca="1" si="3045"/>
        <v>Depreciated Net Capex 2027</v>
      </c>
      <c r="C2086" s="398"/>
      <c r="D2086" s="398"/>
      <c r="E2086" s="398"/>
      <c r="F2086" s="398"/>
      <c r="G2086" s="398"/>
      <c r="H2086" s="398"/>
      <c r="I2086" s="398"/>
      <c r="J2086" s="398"/>
      <c r="K2086" s="398"/>
      <c r="L2086" s="398"/>
      <c r="M2086" s="398"/>
      <c r="N2086" s="398"/>
      <c r="O2086" s="398"/>
      <c r="P2086" s="398"/>
      <c r="Q2086" s="399"/>
      <c r="R2086" s="400">
        <f>(R2066*((1+R$11)^0.5)/R$10)</f>
        <v>0</v>
      </c>
      <c r="S2086" s="395">
        <f ca="1">IF(R2110="n/a",R2086,IFERROR(IF((OFFSET($C2086,0,$A2086))&lt;0,
MIN(0,R2086-(OFFSET($C2086,0,$A2086)/(OFFSET($C2081,-$A2085,$A2086)))),
MAX(0,R2086-(OFFSET($C2086,0,$A2086)/(OFFSET($C2081,-$A2085,$A2086))))),0))</f>
        <v>0</v>
      </c>
      <c r="T2086" s="395">
        <f t="shared" ca="1" si="3041"/>
        <v>0</v>
      </c>
      <c r="U2086" s="395">
        <f t="shared" ca="1" si="3042"/>
        <v>0</v>
      </c>
      <c r="V2086" s="395">
        <f t="shared" ca="1" si="3043"/>
        <v>0</v>
      </c>
      <c r="W2086" s="395">
        <f t="shared" ca="1" si="3044"/>
        <v>0</v>
      </c>
      <c r="X2086" s="334"/>
      <c r="Y2086" s="334"/>
      <c r="Z2086" s="334"/>
      <c r="AA2086" s="249"/>
      <c r="AB2086" s="249"/>
    </row>
    <row r="2087" spans="1:28" hidden="1" outlineLevel="1">
      <c r="A2087" s="331">
        <v>16</v>
      </c>
      <c r="B2087" s="309" t="str">
        <f t="shared" ca="1" si="3045"/>
        <v>Depreciated Net Capex 2028</v>
      </c>
      <c r="C2087" s="398"/>
      <c r="D2087" s="398"/>
      <c r="E2087" s="398"/>
      <c r="F2087" s="398"/>
      <c r="G2087" s="398"/>
      <c r="H2087" s="398"/>
      <c r="I2087" s="398"/>
      <c r="J2087" s="398"/>
      <c r="K2087" s="398"/>
      <c r="L2087" s="398"/>
      <c r="M2087" s="398"/>
      <c r="N2087" s="398"/>
      <c r="O2087" s="398"/>
      <c r="P2087" s="398"/>
      <c r="Q2087" s="398"/>
      <c r="R2087" s="399"/>
      <c r="S2087" s="400">
        <f>(S2066*((1+S$11)^0.5)/S$10)</f>
        <v>0</v>
      </c>
      <c r="T2087" s="395">
        <f ca="1">IF(S2111="n/a",S2087,IFERROR(IF((OFFSET($C2087,0,$A2087))&lt;0,
MIN(0,S2087-(OFFSET($C2087,0,$A2087)/(OFFSET($C2082,-$A2086,$A2087)))),
MAX(0,S2087-(OFFSET($C2087,0,$A2087)/(OFFSET($C2082,-$A2086,$A2087))))),0))</f>
        <v>0</v>
      </c>
      <c r="U2087" s="395">
        <f t="shared" ca="1" si="3042"/>
        <v>0</v>
      </c>
      <c r="V2087" s="395">
        <f t="shared" ca="1" si="3043"/>
        <v>0</v>
      </c>
      <c r="W2087" s="395">
        <f t="shared" ca="1" si="3044"/>
        <v>0</v>
      </c>
      <c r="X2087" s="334"/>
      <c r="Y2087" s="334"/>
      <c r="Z2087" s="334"/>
      <c r="AA2087" s="249"/>
      <c r="AB2087" s="249"/>
    </row>
    <row r="2088" spans="1:28" hidden="1" outlineLevel="1">
      <c r="A2088" s="331">
        <v>17</v>
      </c>
      <c r="B2088" s="309" t="str">
        <f t="shared" ca="1" si="3045"/>
        <v>Depreciated Net Capex 2029</v>
      </c>
      <c r="C2088" s="398"/>
      <c r="D2088" s="398"/>
      <c r="E2088" s="398"/>
      <c r="F2088" s="398"/>
      <c r="G2088" s="398"/>
      <c r="H2088" s="398"/>
      <c r="I2088" s="398"/>
      <c r="J2088" s="398"/>
      <c r="K2088" s="398"/>
      <c r="L2088" s="398"/>
      <c r="M2088" s="398"/>
      <c r="N2088" s="398"/>
      <c r="O2088" s="398"/>
      <c r="P2088" s="398"/>
      <c r="Q2088" s="398"/>
      <c r="R2088" s="398"/>
      <c r="S2088" s="399"/>
      <c r="T2088" s="400">
        <f>(T2066*((1+T$11)^0.5)/T$10)</f>
        <v>0</v>
      </c>
      <c r="U2088" s="395">
        <f ca="1">IF(T2112="n/a",T2088,IFERROR(IF((OFFSET($C2088,0,$A2088))&lt;0,
MIN(0,T2088-(OFFSET($C2088,0,$A2088)/(OFFSET($C2083,-$A2087,$A2088)))),
MAX(0,T2088-(OFFSET($C2088,0,$A2088)/(OFFSET($C2083,-$A2087,$A2088))))),0))</f>
        <v>0</v>
      </c>
      <c r="V2088" s="395">
        <f t="shared" ca="1" si="3043"/>
        <v>0</v>
      </c>
      <c r="W2088" s="395">
        <f t="shared" ca="1" si="3044"/>
        <v>0</v>
      </c>
      <c r="X2088" s="334"/>
      <c r="Y2088" s="334"/>
      <c r="Z2088" s="334"/>
      <c r="AA2088" s="249"/>
      <c r="AB2088" s="249"/>
    </row>
    <row r="2089" spans="1:28" hidden="1" outlineLevel="1">
      <c r="A2089" s="331">
        <v>18</v>
      </c>
      <c r="B2089" s="309" t="str">
        <f t="shared" ca="1" si="3045"/>
        <v>Depreciated Net Capex 2030</v>
      </c>
      <c r="C2089" s="398"/>
      <c r="D2089" s="398"/>
      <c r="E2089" s="398"/>
      <c r="F2089" s="398"/>
      <c r="G2089" s="398"/>
      <c r="H2089" s="398"/>
      <c r="I2089" s="398"/>
      <c r="J2089" s="398"/>
      <c r="K2089" s="398"/>
      <c r="L2089" s="398"/>
      <c r="M2089" s="398"/>
      <c r="N2089" s="398"/>
      <c r="O2089" s="398"/>
      <c r="P2089" s="398"/>
      <c r="Q2089" s="398"/>
      <c r="R2089" s="398"/>
      <c r="S2089" s="398"/>
      <c r="T2089" s="399"/>
      <c r="U2089" s="400">
        <f>(U2066*((1+U$11)^0.5)/U$10)</f>
        <v>0</v>
      </c>
      <c r="V2089" s="395">
        <f ca="1">IF(U2113="n/a",U2089,IFERROR(IF((OFFSET($C2089,0,$A2089))&lt;0,
MIN(0,U2089-(OFFSET($C2089,0,$A2089)/(OFFSET($C2084,-$A2088,$A2089)))),
MAX(0,U2089-(OFFSET($C2089,0,$A2089)/(OFFSET($C2084,-$A2088,$A2089))))),0))</f>
        <v>0</v>
      </c>
      <c r="W2089" s="395">
        <f t="shared" ca="1" si="3044"/>
        <v>0</v>
      </c>
      <c r="X2089" s="334"/>
      <c r="Y2089" s="334"/>
      <c r="Z2089" s="334"/>
      <c r="AA2089" s="249"/>
      <c r="AB2089" s="249"/>
    </row>
    <row r="2090" spans="1:28" hidden="1" outlineLevel="1">
      <c r="A2090" s="331">
        <v>19</v>
      </c>
      <c r="B2090" s="309" t="str">
        <f t="shared" ca="1" si="3045"/>
        <v>Depreciated Net Capex 2031</v>
      </c>
      <c r="C2090" s="398"/>
      <c r="D2090" s="398"/>
      <c r="E2090" s="398"/>
      <c r="F2090" s="398"/>
      <c r="G2090" s="398"/>
      <c r="H2090" s="398"/>
      <c r="I2090" s="398"/>
      <c r="J2090" s="398"/>
      <c r="K2090" s="398"/>
      <c r="L2090" s="398"/>
      <c r="M2090" s="398"/>
      <c r="N2090" s="398"/>
      <c r="O2090" s="398"/>
      <c r="P2090" s="398"/>
      <c r="Q2090" s="398"/>
      <c r="R2090" s="398"/>
      <c r="S2090" s="398"/>
      <c r="T2090" s="398"/>
      <c r="U2090" s="399"/>
      <c r="V2090" s="400">
        <f>(V2066*((1+V$11)^0.5)/V$10)</f>
        <v>0</v>
      </c>
      <c r="W2090" s="395">
        <f ca="1">IF(V2114="n/a",V2090,IFERROR(IF((OFFSET($C2090,0,$A2090))&lt;0,
MIN(0,V2090-(OFFSET($C2090,0,$A2090)/(OFFSET($C2085,-$A2089,$A2090)))),
MAX(0,V2090-(OFFSET($C2090,0,$A2090)/(OFFSET($C2085,-$A2089,$A2090))))),0))</f>
        <v>0</v>
      </c>
      <c r="X2090" s="334"/>
      <c r="Y2090" s="334"/>
      <c r="Z2090" s="334"/>
      <c r="AA2090" s="249"/>
      <c r="AB2090" s="249"/>
    </row>
    <row r="2091" spans="1:28" hidden="1" outlineLevel="1">
      <c r="A2091" s="331">
        <v>20</v>
      </c>
      <c r="B2091" s="309" t="str">
        <f ca="1">"Depreciated Net Capex "&amp;OFFSET($C$6,0,A2091)</f>
        <v>Depreciated Net Capex 2032</v>
      </c>
      <c r="C2091" s="398"/>
      <c r="D2091" s="398"/>
      <c r="E2091" s="398"/>
      <c r="F2091" s="398"/>
      <c r="G2091" s="398"/>
      <c r="H2091" s="398"/>
      <c r="I2091" s="398"/>
      <c r="J2091" s="398"/>
      <c r="K2091" s="398"/>
      <c r="L2091" s="398"/>
      <c r="M2091" s="398"/>
      <c r="N2091" s="398"/>
      <c r="O2091" s="398"/>
      <c r="P2091" s="398"/>
      <c r="Q2091" s="398"/>
      <c r="R2091" s="398"/>
      <c r="S2091" s="398"/>
      <c r="T2091" s="398"/>
      <c r="U2091" s="398"/>
      <c r="V2091" s="399"/>
      <c r="W2091" s="395">
        <f>(W2066*((1+W$11)^0.5)/W$10)</f>
        <v>0</v>
      </c>
      <c r="X2091" s="249"/>
      <c r="Y2091" s="249"/>
      <c r="Z2091" s="249"/>
      <c r="AA2091" s="249"/>
      <c r="AB2091" s="249"/>
    </row>
    <row r="2092" spans="1:28" hidden="1" outlineLevel="1">
      <c r="A2092" s="249"/>
      <c r="B2092" s="332"/>
      <c r="C2092" s="395"/>
      <c r="D2092" s="395"/>
      <c r="E2092" s="395"/>
      <c r="F2092" s="395"/>
      <c r="G2092" s="395"/>
      <c r="H2092" s="395"/>
      <c r="I2092" s="395"/>
      <c r="J2092" s="395"/>
      <c r="K2092" s="395"/>
      <c r="L2092" s="395"/>
      <c r="M2092" s="395"/>
      <c r="N2092" s="395"/>
      <c r="O2092" s="395"/>
      <c r="P2092" s="395"/>
      <c r="Q2092" s="395"/>
      <c r="R2092" s="395"/>
      <c r="S2092" s="395"/>
      <c r="T2092" s="395"/>
      <c r="U2092" s="395"/>
      <c r="V2092" s="395"/>
      <c r="W2092" s="395"/>
      <c r="X2092" s="249"/>
      <c r="Y2092" s="249"/>
      <c r="Z2092" s="249"/>
      <c r="AA2092" s="249"/>
      <c r="AB2092" s="249"/>
    </row>
    <row r="2093" spans="1:28" hidden="1" outlineLevel="1">
      <c r="A2093" s="249"/>
      <c r="B2093" s="332"/>
      <c r="C2093" s="395"/>
      <c r="D2093" s="395"/>
      <c r="E2093" s="395"/>
      <c r="F2093" s="395"/>
      <c r="G2093" s="395"/>
      <c r="H2093" s="395"/>
      <c r="I2093" s="395"/>
      <c r="J2093" s="395"/>
      <c r="K2093" s="395"/>
      <c r="L2093" s="395"/>
      <c r="M2093" s="395"/>
      <c r="N2093" s="395"/>
      <c r="O2093" s="395"/>
      <c r="P2093" s="395"/>
      <c r="Q2093" s="395"/>
      <c r="R2093" s="395"/>
      <c r="S2093" s="395"/>
      <c r="T2093" s="395"/>
      <c r="U2093" s="395"/>
      <c r="V2093" s="395"/>
      <c r="W2093" s="395"/>
      <c r="X2093" s="249"/>
      <c r="Y2093" s="249"/>
      <c r="Z2093" s="249"/>
      <c r="AA2093" s="249"/>
      <c r="AB2093" s="249"/>
    </row>
    <row r="2094" spans="1:28" hidden="1" outlineLevel="1">
      <c r="A2094" s="249"/>
      <c r="B2094" s="309" t="s">
        <v>298</v>
      </c>
      <c r="C2094" s="395"/>
      <c r="D2094" s="395">
        <f t="shared" ref="D2094" ca="1" si="3046">IF(C2094="n/a","n/a",IF(AND(C2094&lt;1,D2068=0),0,
IF(D2068=0,C2094-1,
IF(C2094&lt;1,D2069,
(((C2094-1)*(C2070-(C2070/(C2094))))+((D2068/D$10)*D2069))/(D2070)))))</f>
        <v>0</v>
      </c>
      <c r="E2094" s="395">
        <f t="shared" ref="E2094" ca="1" si="3047">IF(D2094="n/a","n/a",IF(AND(D2094&lt;1,E2068=0),0,
IF(E2068=0,D2094-1,
IF(D2094&lt;1,E2069,
(((D2094-1)*(D2070-(D2070/(D2094))))+((E2068/E$10)*E2069))/(E2070)))))</f>
        <v>0</v>
      </c>
      <c r="F2094" s="395">
        <f t="shared" ref="F2094" ca="1" si="3048">IF(E2094="n/a","n/a",IF(AND(E2094&lt;1,F2068=0),0,
IF(F2068=0,E2094-1,
IF(E2094&lt;1,F2069,
(((E2094-1)*(E2070-(E2070/(E2094))))+((F2068/F$10)*F2069))/(F2070)))))</f>
        <v>0</v>
      </c>
      <c r="G2094" s="395">
        <f t="shared" ref="G2094" ca="1" si="3049">IF(F2094="n/a","n/a",IF(AND(F2094&lt;1,G2068=0),0,
IF(G2068=0,F2094-1,
IF(F2094&lt;1,G2069,
(((F2094-1)*(F2070-(F2070/(F2094))))+((G2068/G$10)*G2069))/(G2070)))))</f>
        <v>0</v>
      </c>
      <c r="H2094" s="395">
        <f ca="1">IF(G2094="n/a","n/a",IF(AND(G2094&lt;1,H2068=0),0,
IF(H2068=0,G2094-1,
IF(G2094&lt;1,H2069,
(((G2094-1)*(G2070-(G2070/(G2094))))+((H2068/H$10)*H2069))/(H2070)))))</f>
        <v>0</v>
      </c>
      <c r="I2094" s="395">
        <f t="shared" ref="I2094" ca="1" si="3050">IF(H2094="n/a","n/a",IF(AND(H2094&lt;1,I2068=0),0,
IF(I2068=0,H2094-1,
IF(H2094&lt;1,I2069,
(((H2094-1)*(H2070-(H2070/(H2094))))+((I2068/I$10)*I2069))/(I2070)))))</f>
        <v>0</v>
      </c>
      <c r="J2094" s="395">
        <f t="shared" ref="J2094" ca="1" si="3051">IF(I2094="n/a","n/a",IF(AND(I2094&lt;1,J2068=0),0,
IF(J2068=0,I2094-1,
IF(I2094&lt;1,J2069,
(((I2094-1)*(I2070-(I2070/(I2094))))+((J2068/J$10)*J2069))/(J2070)))))</f>
        <v>0</v>
      </c>
      <c r="K2094" s="395">
        <f t="shared" ref="K2094" ca="1" si="3052">IF(J2094="n/a","n/a",IF(AND(J2094&lt;1,K2068=0),0,
IF(K2068=0,J2094-1,
IF(J2094&lt;1,K2069,
(((J2094-1)*(J2070-(J2070/(J2094))))+((K2068/K$10)*K2069))/(K2070)))))</f>
        <v>0</v>
      </c>
      <c r="L2094" s="395">
        <f t="shared" ref="L2094" ca="1" si="3053">IF(K2094="n/a","n/a",IF(AND(K2094&lt;1,L2068=0),0,
IF(L2068=0,K2094-1,
IF(K2094&lt;1,L2069,
(((K2094-1)*(K2070-(K2070/(K2094))))+((L2068/L$10)*L2069))/(L2070)))))</f>
        <v>0</v>
      </c>
      <c r="M2094" s="395">
        <f t="shared" ref="M2094" ca="1" si="3054">IF(L2094="n/a","n/a",IF(AND(L2094&lt;1,M2068=0),0,
IF(M2068=0,L2094-1,
IF(L2094&lt;1,M2069,
(((L2094-1)*(L2070-(L2070/(L2094))))+((M2068/M$10)*M2069))/(M2070)))))</f>
        <v>0</v>
      </c>
      <c r="N2094" s="395">
        <f t="shared" ref="N2094" ca="1" si="3055">IF(M2094="n/a","n/a",IF(AND(M2094&lt;1,N2068=0),0,
IF(N2068=0,M2094-1,
IF(M2094&lt;1,N2069,
(((M2094-1)*(M2070-(M2070/(M2094))))+((N2068/N$10)*N2069))/(N2070)))))</f>
        <v>0</v>
      </c>
      <c r="O2094" s="395">
        <f t="shared" ref="O2094" ca="1" si="3056">IF(N2094="n/a","n/a",IF(AND(N2094&lt;1,O2068=0),0,
IF(O2068=0,N2094-1,
IF(N2094&lt;1,O2069,
(((N2094-1)*(N2070-(N2070/(N2094))))+((O2068/O$10)*O2069))/(O2070)))))</f>
        <v>0</v>
      </c>
      <c r="P2094" s="395">
        <f t="shared" ref="P2094" ca="1" si="3057">IF(O2094="n/a","n/a",IF(AND(O2094&lt;1,P2068=0),0,
IF(P2068=0,O2094-1,
IF(O2094&lt;1,P2069,
(((O2094-1)*(O2070-(O2070/(O2094))))+((P2068/P$10)*P2069))/(P2070)))))</f>
        <v>0</v>
      </c>
      <c r="Q2094" s="395">
        <f t="shared" ref="Q2094" ca="1" si="3058">IF(P2094="n/a","n/a",IF(AND(P2094&lt;1,Q2068=0),0,
IF(Q2068=0,P2094-1,
IF(P2094&lt;1,Q2069,
(((P2094-1)*(P2070-(P2070/(P2094))))+((Q2068/Q$10)*Q2069))/(Q2070)))))</f>
        <v>0</v>
      </c>
      <c r="R2094" s="395">
        <f t="shared" ref="R2094" ca="1" si="3059">IF(Q2094="n/a","n/a",IF(AND(Q2094&lt;1,R2068=0),0,
IF(R2068=0,Q2094-1,
IF(Q2094&lt;1,R2069,
(((Q2094-1)*(Q2070-(Q2070/(Q2094))))+((R2068/R$10)*R2069))/(R2070)))))</f>
        <v>0</v>
      </c>
      <c r="S2094" s="395">
        <f t="shared" ref="S2094" ca="1" si="3060">IF(R2094="n/a","n/a",IF(AND(R2094&lt;1,S2068=0),0,
IF(S2068=0,R2094-1,
IF(R2094&lt;1,S2069,
(((R2094-1)*(R2070-(R2070/(R2094))))+((S2068/S$10)*S2069))/(S2070)))))</f>
        <v>0</v>
      </c>
      <c r="T2094" s="395">
        <f t="shared" ref="T2094" ca="1" si="3061">IF(S2094="n/a","n/a",IF(AND(S2094&lt;1,T2068=0),0,
IF(T2068=0,S2094-1,
IF(S2094&lt;1,T2069,
(((S2094-1)*(S2070-(S2070/(S2094))))+((T2068/T$10)*T2069))/(T2070)))))</f>
        <v>0</v>
      </c>
      <c r="U2094" s="395">
        <f t="shared" ref="U2094" ca="1" si="3062">IF(T2094="n/a","n/a",IF(AND(T2094&lt;1,U2068=0),0,
IF(U2068=0,T2094-1,
IF(T2094&lt;1,U2069,
(((T2094-1)*(T2070-(T2070/(T2094))))+((U2068/U$10)*U2069))/(U2070)))))</f>
        <v>0</v>
      </c>
      <c r="V2094" s="395">
        <f t="shared" ref="V2094" ca="1" si="3063">IF(U2094="n/a","n/a",IF(AND(U2094&lt;1,V2068=0),0,
IF(V2068=0,U2094-1,
IF(U2094&lt;1,V2069,
(((U2094-1)*(U2070-(U2070/(U2094))))+((V2068/V$10)*V2069))/(V2070)))))</f>
        <v>0</v>
      </c>
      <c r="W2094" s="395">
        <f t="shared" ref="W2094" ca="1" si="3064">IF(V2094="n/a","n/a",IF(AND(V2094&lt;1,W2068=0),0,
IF(W2068=0,V2094-1,
IF(V2094&lt;1,W2069,
(((V2094-1)*(V2070-(V2070/(V2094))))+((W2068/W$10)*W2069))/(W2070)))))</f>
        <v>0</v>
      </c>
      <c r="X2094" s="249"/>
      <c r="Y2094" s="249"/>
      <c r="Z2094" s="249"/>
      <c r="AA2094" s="249"/>
      <c r="AB2094" s="249"/>
    </row>
    <row r="2095" spans="1:28" hidden="1" outlineLevel="1">
      <c r="A2095" s="249"/>
      <c r="B2095" s="309" t="s">
        <v>191</v>
      </c>
      <c r="C2095" s="395">
        <f ca="1">C2067</f>
        <v>0</v>
      </c>
      <c r="D2095" s="395">
        <f t="shared" ref="D2095" ca="1" si="3065">IF(C2095="n/a","n/a",MAX(0,C2095-1))</f>
        <v>0</v>
      </c>
      <c r="E2095" s="395">
        <f t="shared" ref="E2095:E2096" ca="1" si="3066">IF(D2095="n/a","n/a",MAX(0,D2095-1))</f>
        <v>0</v>
      </c>
      <c r="F2095" s="395">
        <f t="shared" ref="F2095:F2097" ca="1" si="3067">IF(E2095="n/a","n/a",MAX(0,E2095-1))</f>
        <v>0</v>
      </c>
      <c r="G2095" s="395">
        <f t="shared" ref="G2095:G2098" ca="1" si="3068">IF(F2095="n/a","n/a",MAX(0,F2095-1))</f>
        <v>0</v>
      </c>
      <c r="H2095" s="395">
        <f t="shared" ref="H2095:H2099" ca="1" si="3069">IF(G2095="n/a","n/a",MAX(0,G2095-1))</f>
        <v>0</v>
      </c>
      <c r="I2095" s="395">
        <f t="shared" ref="I2095:I2100" ca="1" si="3070">IF(H2095="n/a","n/a",MAX(0,H2095-1))</f>
        <v>0</v>
      </c>
      <c r="J2095" s="395">
        <f t="shared" ref="J2095:J2101" ca="1" si="3071">IF(I2095="n/a","n/a",MAX(0,I2095-1))</f>
        <v>0</v>
      </c>
      <c r="K2095" s="395">
        <f t="shared" ref="K2095:K2102" ca="1" si="3072">IF(J2095="n/a","n/a",MAX(0,J2095-1))</f>
        <v>0</v>
      </c>
      <c r="L2095" s="395">
        <f t="shared" ref="L2095:L2103" ca="1" si="3073">IF(K2095="n/a","n/a",MAX(0,K2095-1))</f>
        <v>0</v>
      </c>
      <c r="M2095" s="395">
        <f t="shared" ref="M2095:M2104" ca="1" si="3074">IF(L2095="n/a","n/a",MAX(0,L2095-1))</f>
        <v>0</v>
      </c>
      <c r="N2095" s="395">
        <f t="shared" ref="N2095:N2105" ca="1" si="3075">IF(M2095="n/a","n/a",MAX(0,M2095-1))</f>
        <v>0</v>
      </c>
      <c r="O2095" s="395">
        <f t="shared" ref="O2095:O2106" ca="1" si="3076">IF(N2095="n/a","n/a",MAX(0,N2095-1))</f>
        <v>0</v>
      </c>
      <c r="P2095" s="395">
        <f t="shared" ref="P2095:P2107" ca="1" si="3077">IF(O2095="n/a","n/a",MAX(0,O2095-1))</f>
        <v>0</v>
      </c>
      <c r="Q2095" s="395">
        <f t="shared" ref="Q2095:Q2108" ca="1" si="3078">IF(P2095="n/a","n/a",MAX(0,P2095-1))</f>
        <v>0</v>
      </c>
      <c r="R2095" s="395">
        <f t="shared" ref="R2095:R2109" ca="1" si="3079">IF(Q2095="n/a","n/a",MAX(0,Q2095-1))</f>
        <v>0</v>
      </c>
      <c r="S2095" s="395">
        <f t="shared" ref="S2095:S2110" ca="1" si="3080">IF(R2095="n/a","n/a",MAX(0,R2095-1))</f>
        <v>0</v>
      </c>
      <c r="T2095" s="395">
        <f t="shared" ref="T2095:T2111" ca="1" si="3081">IF(S2095="n/a","n/a",MAX(0,S2095-1))</f>
        <v>0</v>
      </c>
      <c r="U2095" s="395">
        <f t="shared" ref="U2095:U2112" ca="1" si="3082">IF(T2095="n/a","n/a",MAX(0,T2095-1))</f>
        <v>0</v>
      </c>
      <c r="V2095" s="395">
        <f t="shared" ref="V2095:V2113" ca="1" si="3083">IF(U2095="n/a","n/a",MAX(0,U2095-1))</f>
        <v>0</v>
      </c>
      <c r="W2095" s="395">
        <f t="shared" ref="W2095:W2113" ca="1" si="3084">IF(V2095="n/a","n/a",MAX(0,V2095-1))</f>
        <v>0</v>
      </c>
      <c r="X2095" s="249"/>
      <c r="Y2095" s="249"/>
      <c r="Z2095" s="249"/>
      <c r="AA2095" s="249"/>
      <c r="AB2095" s="249"/>
    </row>
    <row r="2096" spans="1:28" hidden="1" outlineLevel="1">
      <c r="A2096" s="249"/>
      <c r="B2096" s="309" t="str">
        <f t="shared" ref="B2096:B2115" ca="1" si="3085">"RL Capex "&amp;OFFSET($C$6,0,A2072)</f>
        <v>RL Capex 2013</v>
      </c>
      <c r="C2096" s="396"/>
      <c r="D2096" s="400">
        <f ca="1">D2067</f>
        <v>0</v>
      </c>
      <c r="E2096" s="395">
        <f t="shared" ca="1" si="3066"/>
        <v>0</v>
      </c>
      <c r="F2096" s="395">
        <f t="shared" ca="1" si="3067"/>
        <v>0</v>
      </c>
      <c r="G2096" s="395">
        <f t="shared" ca="1" si="3068"/>
        <v>0</v>
      </c>
      <c r="H2096" s="395">
        <f t="shared" ca="1" si="3069"/>
        <v>0</v>
      </c>
      <c r="I2096" s="395">
        <f t="shared" ca="1" si="3070"/>
        <v>0</v>
      </c>
      <c r="J2096" s="395">
        <f t="shared" ca="1" si="3071"/>
        <v>0</v>
      </c>
      <c r="K2096" s="395">
        <f t="shared" ca="1" si="3072"/>
        <v>0</v>
      </c>
      <c r="L2096" s="395">
        <f t="shared" ca="1" si="3073"/>
        <v>0</v>
      </c>
      <c r="M2096" s="395">
        <f t="shared" ca="1" si="3074"/>
        <v>0</v>
      </c>
      <c r="N2096" s="395">
        <f t="shared" ca="1" si="3075"/>
        <v>0</v>
      </c>
      <c r="O2096" s="395">
        <f t="shared" ca="1" si="3076"/>
        <v>0</v>
      </c>
      <c r="P2096" s="395">
        <f t="shared" ca="1" si="3077"/>
        <v>0</v>
      </c>
      <c r="Q2096" s="395">
        <f t="shared" ca="1" si="3078"/>
        <v>0</v>
      </c>
      <c r="R2096" s="395">
        <f t="shared" ca="1" si="3079"/>
        <v>0</v>
      </c>
      <c r="S2096" s="395">
        <f t="shared" ca="1" si="3080"/>
        <v>0</v>
      </c>
      <c r="T2096" s="395">
        <f t="shared" ca="1" si="3081"/>
        <v>0</v>
      </c>
      <c r="U2096" s="395">
        <f t="shared" ca="1" si="3082"/>
        <v>0</v>
      </c>
      <c r="V2096" s="395">
        <f t="shared" ca="1" si="3083"/>
        <v>0</v>
      </c>
      <c r="W2096" s="395">
        <f t="shared" ca="1" si="3084"/>
        <v>0</v>
      </c>
      <c r="X2096" s="249"/>
      <c r="Y2096" s="249"/>
      <c r="Z2096" s="249"/>
      <c r="AA2096" s="249"/>
      <c r="AB2096" s="249"/>
    </row>
    <row r="2097" spans="1:28" hidden="1" outlineLevel="1">
      <c r="A2097" s="249"/>
      <c r="B2097" s="309" t="str">
        <f t="shared" ca="1" si="3085"/>
        <v>RL Capex 2014</v>
      </c>
      <c r="C2097" s="401"/>
      <c r="D2097" s="396"/>
      <c r="E2097" s="400">
        <f ca="1">E2067</f>
        <v>0</v>
      </c>
      <c r="F2097" s="395">
        <f t="shared" ca="1" si="3067"/>
        <v>0</v>
      </c>
      <c r="G2097" s="395">
        <f t="shared" ca="1" si="3068"/>
        <v>0</v>
      </c>
      <c r="H2097" s="395">
        <f t="shared" ca="1" si="3069"/>
        <v>0</v>
      </c>
      <c r="I2097" s="395">
        <f t="shared" ca="1" si="3070"/>
        <v>0</v>
      </c>
      <c r="J2097" s="395">
        <f t="shared" ca="1" si="3071"/>
        <v>0</v>
      </c>
      <c r="K2097" s="395">
        <f t="shared" ca="1" si="3072"/>
        <v>0</v>
      </c>
      <c r="L2097" s="395">
        <f t="shared" ca="1" si="3073"/>
        <v>0</v>
      </c>
      <c r="M2097" s="395">
        <f t="shared" ca="1" si="3074"/>
        <v>0</v>
      </c>
      <c r="N2097" s="395">
        <f t="shared" ca="1" si="3075"/>
        <v>0</v>
      </c>
      <c r="O2097" s="395">
        <f t="shared" ca="1" si="3076"/>
        <v>0</v>
      </c>
      <c r="P2097" s="395">
        <f t="shared" ca="1" si="3077"/>
        <v>0</v>
      </c>
      <c r="Q2097" s="395">
        <f t="shared" ca="1" si="3078"/>
        <v>0</v>
      </c>
      <c r="R2097" s="395">
        <f t="shared" ca="1" si="3079"/>
        <v>0</v>
      </c>
      <c r="S2097" s="395">
        <f t="shared" ca="1" si="3080"/>
        <v>0</v>
      </c>
      <c r="T2097" s="395">
        <f t="shared" ca="1" si="3081"/>
        <v>0</v>
      </c>
      <c r="U2097" s="395">
        <f t="shared" ca="1" si="3082"/>
        <v>0</v>
      </c>
      <c r="V2097" s="395">
        <f t="shared" ca="1" si="3083"/>
        <v>0</v>
      </c>
      <c r="W2097" s="395">
        <f t="shared" ca="1" si="3084"/>
        <v>0</v>
      </c>
      <c r="X2097" s="249"/>
      <c r="Y2097" s="249"/>
      <c r="Z2097" s="249"/>
      <c r="AA2097" s="249"/>
      <c r="AB2097" s="249"/>
    </row>
    <row r="2098" spans="1:28" hidden="1" outlineLevel="1">
      <c r="A2098" s="249"/>
      <c r="B2098" s="309" t="str">
        <f t="shared" ca="1" si="3085"/>
        <v>RL Capex 2015</v>
      </c>
      <c r="C2098" s="401"/>
      <c r="D2098" s="401"/>
      <c r="E2098" s="396"/>
      <c r="F2098" s="400">
        <f ca="1">F2067</f>
        <v>0</v>
      </c>
      <c r="G2098" s="395">
        <f t="shared" ca="1" si="3068"/>
        <v>0</v>
      </c>
      <c r="H2098" s="395">
        <f t="shared" ca="1" si="3069"/>
        <v>0</v>
      </c>
      <c r="I2098" s="395">
        <f t="shared" ca="1" si="3070"/>
        <v>0</v>
      </c>
      <c r="J2098" s="395">
        <f t="shared" ca="1" si="3071"/>
        <v>0</v>
      </c>
      <c r="K2098" s="395">
        <f t="shared" ca="1" si="3072"/>
        <v>0</v>
      </c>
      <c r="L2098" s="395">
        <f t="shared" ca="1" si="3073"/>
        <v>0</v>
      </c>
      <c r="M2098" s="395">
        <f t="shared" ca="1" si="3074"/>
        <v>0</v>
      </c>
      <c r="N2098" s="395">
        <f t="shared" ca="1" si="3075"/>
        <v>0</v>
      </c>
      <c r="O2098" s="395">
        <f t="shared" ca="1" si="3076"/>
        <v>0</v>
      </c>
      <c r="P2098" s="395">
        <f t="shared" ca="1" si="3077"/>
        <v>0</v>
      </c>
      <c r="Q2098" s="395">
        <f t="shared" ca="1" si="3078"/>
        <v>0</v>
      </c>
      <c r="R2098" s="395">
        <f t="shared" ca="1" si="3079"/>
        <v>0</v>
      </c>
      <c r="S2098" s="395">
        <f t="shared" ca="1" si="3080"/>
        <v>0</v>
      </c>
      <c r="T2098" s="395">
        <f t="shared" ca="1" si="3081"/>
        <v>0</v>
      </c>
      <c r="U2098" s="395">
        <f t="shared" ca="1" si="3082"/>
        <v>0</v>
      </c>
      <c r="V2098" s="395">
        <f t="shared" ca="1" si="3083"/>
        <v>0</v>
      </c>
      <c r="W2098" s="395">
        <f t="shared" ca="1" si="3084"/>
        <v>0</v>
      </c>
      <c r="X2098" s="249"/>
      <c r="Y2098" s="249"/>
      <c r="Z2098" s="249"/>
      <c r="AA2098" s="249"/>
      <c r="AB2098" s="249"/>
    </row>
    <row r="2099" spans="1:28" hidden="1" outlineLevel="1">
      <c r="A2099" s="249"/>
      <c r="B2099" s="309" t="str">
        <f t="shared" ca="1" si="3085"/>
        <v>RL Capex 2016</v>
      </c>
      <c r="C2099" s="401"/>
      <c r="D2099" s="401"/>
      <c r="E2099" s="401"/>
      <c r="F2099" s="396"/>
      <c r="G2099" s="400">
        <f ca="1">G2067</f>
        <v>0</v>
      </c>
      <c r="H2099" s="395">
        <f t="shared" ca="1" si="3069"/>
        <v>0</v>
      </c>
      <c r="I2099" s="395">
        <f t="shared" ca="1" si="3070"/>
        <v>0</v>
      </c>
      <c r="J2099" s="395">
        <f t="shared" ca="1" si="3071"/>
        <v>0</v>
      </c>
      <c r="K2099" s="395">
        <f t="shared" ca="1" si="3072"/>
        <v>0</v>
      </c>
      <c r="L2099" s="395">
        <f t="shared" ca="1" si="3073"/>
        <v>0</v>
      </c>
      <c r="M2099" s="395">
        <f t="shared" ca="1" si="3074"/>
        <v>0</v>
      </c>
      <c r="N2099" s="395">
        <f t="shared" ca="1" si="3075"/>
        <v>0</v>
      </c>
      <c r="O2099" s="395">
        <f t="shared" ca="1" si="3076"/>
        <v>0</v>
      </c>
      <c r="P2099" s="395">
        <f t="shared" ca="1" si="3077"/>
        <v>0</v>
      </c>
      <c r="Q2099" s="395">
        <f t="shared" ca="1" si="3078"/>
        <v>0</v>
      </c>
      <c r="R2099" s="395">
        <f t="shared" ca="1" si="3079"/>
        <v>0</v>
      </c>
      <c r="S2099" s="395">
        <f t="shared" ca="1" si="3080"/>
        <v>0</v>
      </c>
      <c r="T2099" s="395">
        <f t="shared" ca="1" si="3081"/>
        <v>0</v>
      </c>
      <c r="U2099" s="395">
        <f t="shared" ca="1" si="3082"/>
        <v>0</v>
      </c>
      <c r="V2099" s="395">
        <f t="shared" ca="1" si="3083"/>
        <v>0</v>
      </c>
      <c r="W2099" s="395">
        <f t="shared" ca="1" si="3084"/>
        <v>0</v>
      </c>
      <c r="X2099" s="249"/>
      <c r="Y2099" s="249"/>
      <c r="Z2099" s="249"/>
      <c r="AA2099" s="249"/>
      <c r="AB2099" s="249"/>
    </row>
    <row r="2100" spans="1:28" hidden="1" outlineLevel="1">
      <c r="A2100" s="249"/>
      <c r="B2100" s="309" t="str">
        <f t="shared" ca="1" si="3085"/>
        <v>RL Capex 2017</v>
      </c>
      <c r="C2100" s="401"/>
      <c r="D2100" s="401"/>
      <c r="E2100" s="401"/>
      <c r="F2100" s="401"/>
      <c r="G2100" s="396"/>
      <c r="H2100" s="400">
        <f ca="1">H2067</f>
        <v>0</v>
      </c>
      <c r="I2100" s="395">
        <f t="shared" ca="1" si="3070"/>
        <v>0</v>
      </c>
      <c r="J2100" s="395">
        <f t="shared" ca="1" si="3071"/>
        <v>0</v>
      </c>
      <c r="K2100" s="395">
        <f t="shared" ca="1" si="3072"/>
        <v>0</v>
      </c>
      <c r="L2100" s="395">
        <f t="shared" ca="1" si="3073"/>
        <v>0</v>
      </c>
      <c r="M2100" s="395">
        <f t="shared" ca="1" si="3074"/>
        <v>0</v>
      </c>
      <c r="N2100" s="395">
        <f t="shared" ca="1" si="3075"/>
        <v>0</v>
      </c>
      <c r="O2100" s="395">
        <f t="shared" ca="1" si="3076"/>
        <v>0</v>
      </c>
      <c r="P2100" s="395">
        <f t="shared" ca="1" si="3077"/>
        <v>0</v>
      </c>
      <c r="Q2100" s="395">
        <f t="shared" ca="1" si="3078"/>
        <v>0</v>
      </c>
      <c r="R2100" s="395">
        <f t="shared" ca="1" si="3079"/>
        <v>0</v>
      </c>
      <c r="S2100" s="395">
        <f t="shared" ca="1" si="3080"/>
        <v>0</v>
      </c>
      <c r="T2100" s="395">
        <f t="shared" ca="1" si="3081"/>
        <v>0</v>
      </c>
      <c r="U2100" s="395">
        <f t="shared" ca="1" si="3082"/>
        <v>0</v>
      </c>
      <c r="V2100" s="395">
        <f t="shared" ca="1" si="3083"/>
        <v>0</v>
      </c>
      <c r="W2100" s="395">
        <f t="shared" ca="1" si="3084"/>
        <v>0</v>
      </c>
      <c r="X2100" s="249"/>
      <c r="Y2100" s="249"/>
      <c r="Z2100" s="249"/>
      <c r="AA2100" s="249"/>
      <c r="AB2100" s="249"/>
    </row>
    <row r="2101" spans="1:28" hidden="1" outlineLevel="1">
      <c r="A2101" s="249"/>
      <c r="B2101" s="309" t="str">
        <f t="shared" ca="1" si="3085"/>
        <v>RL Capex 2018</v>
      </c>
      <c r="C2101" s="401"/>
      <c r="D2101" s="401"/>
      <c r="E2101" s="401"/>
      <c r="F2101" s="401"/>
      <c r="G2101" s="401"/>
      <c r="H2101" s="396"/>
      <c r="I2101" s="400">
        <f ca="1">I2067</f>
        <v>0</v>
      </c>
      <c r="J2101" s="395">
        <f t="shared" ca="1" si="3071"/>
        <v>0</v>
      </c>
      <c r="K2101" s="395">
        <f t="shared" ca="1" si="3072"/>
        <v>0</v>
      </c>
      <c r="L2101" s="395">
        <f t="shared" ca="1" si="3073"/>
        <v>0</v>
      </c>
      <c r="M2101" s="395">
        <f t="shared" ca="1" si="3074"/>
        <v>0</v>
      </c>
      <c r="N2101" s="395">
        <f t="shared" ca="1" si="3075"/>
        <v>0</v>
      </c>
      <c r="O2101" s="395">
        <f t="shared" ca="1" si="3076"/>
        <v>0</v>
      </c>
      <c r="P2101" s="395">
        <f t="shared" ca="1" si="3077"/>
        <v>0</v>
      </c>
      <c r="Q2101" s="395">
        <f t="shared" ca="1" si="3078"/>
        <v>0</v>
      </c>
      <c r="R2101" s="395">
        <f t="shared" ca="1" si="3079"/>
        <v>0</v>
      </c>
      <c r="S2101" s="395">
        <f t="shared" ca="1" si="3080"/>
        <v>0</v>
      </c>
      <c r="T2101" s="395">
        <f t="shared" ca="1" si="3081"/>
        <v>0</v>
      </c>
      <c r="U2101" s="395">
        <f t="shared" ca="1" si="3082"/>
        <v>0</v>
      </c>
      <c r="V2101" s="395">
        <f t="shared" ca="1" si="3083"/>
        <v>0</v>
      </c>
      <c r="W2101" s="395">
        <f t="shared" ca="1" si="3084"/>
        <v>0</v>
      </c>
      <c r="X2101" s="249"/>
      <c r="Y2101" s="249"/>
      <c r="Z2101" s="249"/>
      <c r="AA2101" s="249"/>
      <c r="AB2101" s="249"/>
    </row>
    <row r="2102" spans="1:28" hidden="1" outlineLevel="1">
      <c r="A2102" s="249"/>
      <c r="B2102" s="309" t="str">
        <f t="shared" ca="1" si="3085"/>
        <v>RL Capex 2019</v>
      </c>
      <c r="C2102" s="401"/>
      <c r="D2102" s="401"/>
      <c r="E2102" s="401"/>
      <c r="F2102" s="401"/>
      <c r="G2102" s="401"/>
      <c r="H2102" s="401"/>
      <c r="I2102" s="396"/>
      <c r="J2102" s="400">
        <f ca="1">J2067</f>
        <v>0</v>
      </c>
      <c r="K2102" s="395">
        <f t="shared" ca="1" si="3072"/>
        <v>0</v>
      </c>
      <c r="L2102" s="395">
        <f t="shared" ca="1" si="3073"/>
        <v>0</v>
      </c>
      <c r="M2102" s="395">
        <f t="shared" ca="1" si="3074"/>
        <v>0</v>
      </c>
      <c r="N2102" s="395">
        <f t="shared" ca="1" si="3075"/>
        <v>0</v>
      </c>
      <c r="O2102" s="395">
        <f t="shared" ca="1" si="3076"/>
        <v>0</v>
      </c>
      <c r="P2102" s="395">
        <f t="shared" ca="1" si="3077"/>
        <v>0</v>
      </c>
      <c r="Q2102" s="395">
        <f t="shared" ca="1" si="3078"/>
        <v>0</v>
      </c>
      <c r="R2102" s="395">
        <f t="shared" ca="1" si="3079"/>
        <v>0</v>
      </c>
      <c r="S2102" s="395">
        <f t="shared" ca="1" si="3080"/>
        <v>0</v>
      </c>
      <c r="T2102" s="395">
        <f t="shared" ca="1" si="3081"/>
        <v>0</v>
      </c>
      <c r="U2102" s="395">
        <f t="shared" ca="1" si="3082"/>
        <v>0</v>
      </c>
      <c r="V2102" s="395">
        <f t="shared" ca="1" si="3083"/>
        <v>0</v>
      </c>
      <c r="W2102" s="395">
        <f t="shared" ca="1" si="3084"/>
        <v>0</v>
      </c>
      <c r="X2102" s="249"/>
      <c r="Y2102" s="249"/>
      <c r="Z2102" s="249"/>
      <c r="AA2102" s="249"/>
      <c r="AB2102" s="249"/>
    </row>
    <row r="2103" spans="1:28" hidden="1" outlineLevel="1">
      <c r="A2103" s="249"/>
      <c r="B2103" s="309" t="str">
        <f t="shared" ca="1" si="3085"/>
        <v>RL Capex 2020</v>
      </c>
      <c r="C2103" s="401"/>
      <c r="D2103" s="401"/>
      <c r="E2103" s="401"/>
      <c r="F2103" s="401"/>
      <c r="G2103" s="401"/>
      <c r="H2103" s="401"/>
      <c r="I2103" s="401"/>
      <c r="J2103" s="396"/>
      <c r="K2103" s="400">
        <f ca="1">K2067</f>
        <v>0</v>
      </c>
      <c r="L2103" s="395">
        <f t="shared" ca="1" si="3073"/>
        <v>0</v>
      </c>
      <c r="M2103" s="395">
        <f t="shared" ca="1" si="3074"/>
        <v>0</v>
      </c>
      <c r="N2103" s="395">
        <f t="shared" ca="1" si="3075"/>
        <v>0</v>
      </c>
      <c r="O2103" s="395">
        <f t="shared" ca="1" si="3076"/>
        <v>0</v>
      </c>
      <c r="P2103" s="395">
        <f t="shared" ca="1" si="3077"/>
        <v>0</v>
      </c>
      <c r="Q2103" s="395">
        <f t="shared" ca="1" si="3078"/>
        <v>0</v>
      </c>
      <c r="R2103" s="395">
        <f t="shared" ca="1" si="3079"/>
        <v>0</v>
      </c>
      <c r="S2103" s="395">
        <f t="shared" ca="1" si="3080"/>
        <v>0</v>
      </c>
      <c r="T2103" s="395">
        <f t="shared" ca="1" si="3081"/>
        <v>0</v>
      </c>
      <c r="U2103" s="395">
        <f t="shared" ca="1" si="3082"/>
        <v>0</v>
      </c>
      <c r="V2103" s="395">
        <f t="shared" ca="1" si="3083"/>
        <v>0</v>
      </c>
      <c r="W2103" s="395">
        <f t="shared" ca="1" si="3084"/>
        <v>0</v>
      </c>
      <c r="X2103" s="249"/>
      <c r="Y2103" s="249"/>
      <c r="Z2103" s="249"/>
      <c r="AA2103" s="249"/>
      <c r="AB2103" s="249"/>
    </row>
    <row r="2104" spans="1:28" hidden="1" outlineLevel="1">
      <c r="A2104" s="249"/>
      <c r="B2104" s="309" t="str">
        <f t="shared" ca="1" si="3085"/>
        <v>RL Capex 2021</v>
      </c>
      <c r="C2104" s="401"/>
      <c r="D2104" s="401"/>
      <c r="E2104" s="401"/>
      <c r="F2104" s="401"/>
      <c r="G2104" s="401"/>
      <c r="H2104" s="401"/>
      <c r="I2104" s="401"/>
      <c r="J2104" s="401"/>
      <c r="K2104" s="396"/>
      <c r="L2104" s="400">
        <f ca="1">L2067</f>
        <v>0</v>
      </c>
      <c r="M2104" s="395">
        <f t="shared" ca="1" si="3074"/>
        <v>0</v>
      </c>
      <c r="N2104" s="395">
        <f t="shared" ca="1" si="3075"/>
        <v>0</v>
      </c>
      <c r="O2104" s="395">
        <f t="shared" ca="1" si="3076"/>
        <v>0</v>
      </c>
      <c r="P2104" s="395">
        <f t="shared" ca="1" si="3077"/>
        <v>0</v>
      </c>
      <c r="Q2104" s="395">
        <f t="shared" ca="1" si="3078"/>
        <v>0</v>
      </c>
      <c r="R2104" s="395">
        <f t="shared" ca="1" si="3079"/>
        <v>0</v>
      </c>
      <c r="S2104" s="395">
        <f t="shared" ca="1" si="3080"/>
        <v>0</v>
      </c>
      <c r="T2104" s="395">
        <f t="shared" ca="1" si="3081"/>
        <v>0</v>
      </c>
      <c r="U2104" s="395">
        <f t="shared" ca="1" si="3082"/>
        <v>0</v>
      </c>
      <c r="V2104" s="395">
        <f t="shared" ca="1" si="3083"/>
        <v>0</v>
      </c>
      <c r="W2104" s="395">
        <f t="shared" ca="1" si="3084"/>
        <v>0</v>
      </c>
      <c r="X2104" s="249"/>
      <c r="Y2104" s="249"/>
      <c r="Z2104" s="249"/>
      <c r="AA2104" s="249"/>
      <c r="AB2104" s="249"/>
    </row>
    <row r="2105" spans="1:28" hidden="1" outlineLevel="1">
      <c r="A2105" s="249"/>
      <c r="B2105" s="309" t="str">
        <f t="shared" ca="1" si="3085"/>
        <v>RL Capex 2022</v>
      </c>
      <c r="C2105" s="401"/>
      <c r="D2105" s="401"/>
      <c r="E2105" s="401"/>
      <c r="F2105" s="401"/>
      <c r="G2105" s="401"/>
      <c r="H2105" s="401"/>
      <c r="I2105" s="401"/>
      <c r="J2105" s="401"/>
      <c r="K2105" s="401"/>
      <c r="L2105" s="396"/>
      <c r="M2105" s="400">
        <f ca="1">M2067</f>
        <v>0</v>
      </c>
      <c r="N2105" s="395">
        <f t="shared" ca="1" si="3075"/>
        <v>0</v>
      </c>
      <c r="O2105" s="395">
        <f t="shared" ca="1" si="3076"/>
        <v>0</v>
      </c>
      <c r="P2105" s="395">
        <f t="shared" ca="1" si="3077"/>
        <v>0</v>
      </c>
      <c r="Q2105" s="395">
        <f t="shared" ca="1" si="3078"/>
        <v>0</v>
      </c>
      <c r="R2105" s="395">
        <f t="shared" ca="1" si="3079"/>
        <v>0</v>
      </c>
      <c r="S2105" s="395">
        <f t="shared" ca="1" si="3080"/>
        <v>0</v>
      </c>
      <c r="T2105" s="395">
        <f t="shared" ca="1" si="3081"/>
        <v>0</v>
      </c>
      <c r="U2105" s="395">
        <f t="shared" ca="1" si="3082"/>
        <v>0</v>
      </c>
      <c r="V2105" s="395">
        <f t="shared" ca="1" si="3083"/>
        <v>0</v>
      </c>
      <c r="W2105" s="395">
        <f t="shared" ca="1" si="3084"/>
        <v>0</v>
      </c>
      <c r="X2105" s="249"/>
      <c r="Y2105" s="249"/>
      <c r="Z2105" s="249"/>
      <c r="AA2105" s="249"/>
      <c r="AB2105" s="249"/>
    </row>
    <row r="2106" spans="1:28" hidden="1" outlineLevel="1">
      <c r="A2106" s="249"/>
      <c r="B2106" s="309" t="str">
        <f t="shared" ca="1" si="3085"/>
        <v>RL Capex 2023</v>
      </c>
      <c r="C2106" s="401"/>
      <c r="D2106" s="401"/>
      <c r="E2106" s="401"/>
      <c r="F2106" s="401"/>
      <c r="G2106" s="401"/>
      <c r="H2106" s="401"/>
      <c r="I2106" s="401"/>
      <c r="J2106" s="401"/>
      <c r="K2106" s="401"/>
      <c r="L2106" s="401"/>
      <c r="M2106" s="396"/>
      <c r="N2106" s="400">
        <f>N2067</f>
        <v>0</v>
      </c>
      <c r="O2106" s="395">
        <f t="shared" si="3076"/>
        <v>0</v>
      </c>
      <c r="P2106" s="395">
        <f t="shared" si="3077"/>
        <v>0</v>
      </c>
      <c r="Q2106" s="395">
        <f t="shared" si="3078"/>
        <v>0</v>
      </c>
      <c r="R2106" s="395">
        <f t="shared" si="3079"/>
        <v>0</v>
      </c>
      <c r="S2106" s="395">
        <f t="shared" si="3080"/>
        <v>0</v>
      </c>
      <c r="T2106" s="395">
        <f t="shared" si="3081"/>
        <v>0</v>
      </c>
      <c r="U2106" s="395">
        <f t="shared" si="3082"/>
        <v>0</v>
      </c>
      <c r="V2106" s="395">
        <f t="shared" si="3083"/>
        <v>0</v>
      </c>
      <c r="W2106" s="395">
        <f t="shared" si="3084"/>
        <v>0</v>
      </c>
      <c r="X2106" s="249"/>
      <c r="Y2106" s="249"/>
      <c r="Z2106" s="249"/>
      <c r="AA2106" s="249"/>
      <c r="AB2106" s="249"/>
    </row>
    <row r="2107" spans="1:28" hidden="1" outlineLevel="1">
      <c r="A2107" s="249"/>
      <c r="B2107" s="309" t="str">
        <f t="shared" ca="1" si="3085"/>
        <v>RL Capex 2024</v>
      </c>
      <c r="C2107" s="401"/>
      <c r="D2107" s="401"/>
      <c r="E2107" s="401"/>
      <c r="F2107" s="401"/>
      <c r="G2107" s="401"/>
      <c r="H2107" s="401"/>
      <c r="I2107" s="401"/>
      <c r="J2107" s="401"/>
      <c r="K2107" s="401"/>
      <c r="L2107" s="401"/>
      <c r="M2107" s="401"/>
      <c r="N2107" s="396"/>
      <c r="O2107" s="400">
        <f>O2067</f>
        <v>0</v>
      </c>
      <c r="P2107" s="395">
        <f t="shared" si="3077"/>
        <v>0</v>
      </c>
      <c r="Q2107" s="395">
        <f t="shared" si="3078"/>
        <v>0</v>
      </c>
      <c r="R2107" s="395">
        <f t="shared" si="3079"/>
        <v>0</v>
      </c>
      <c r="S2107" s="395">
        <f t="shared" si="3080"/>
        <v>0</v>
      </c>
      <c r="T2107" s="395">
        <f t="shared" si="3081"/>
        <v>0</v>
      </c>
      <c r="U2107" s="395">
        <f t="shared" si="3082"/>
        <v>0</v>
      </c>
      <c r="V2107" s="395">
        <f t="shared" si="3083"/>
        <v>0</v>
      </c>
      <c r="W2107" s="395">
        <f t="shared" si="3084"/>
        <v>0</v>
      </c>
      <c r="X2107" s="249"/>
      <c r="Y2107" s="249"/>
      <c r="Z2107" s="249"/>
      <c r="AA2107" s="249"/>
      <c r="AB2107" s="249"/>
    </row>
    <row r="2108" spans="1:28" hidden="1" outlineLevel="1">
      <c r="A2108" s="249"/>
      <c r="B2108" s="309" t="str">
        <f t="shared" ca="1" si="3085"/>
        <v>RL Capex 2025</v>
      </c>
      <c r="C2108" s="401"/>
      <c r="D2108" s="401"/>
      <c r="E2108" s="401"/>
      <c r="F2108" s="401"/>
      <c r="G2108" s="401"/>
      <c r="H2108" s="401"/>
      <c r="I2108" s="401"/>
      <c r="J2108" s="401"/>
      <c r="K2108" s="401"/>
      <c r="L2108" s="401"/>
      <c r="M2108" s="401"/>
      <c r="N2108" s="401"/>
      <c r="O2108" s="396"/>
      <c r="P2108" s="400">
        <f>P2067</f>
        <v>0</v>
      </c>
      <c r="Q2108" s="395">
        <f t="shared" si="3078"/>
        <v>0</v>
      </c>
      <c r="R2108" s="395">
        <f t="shared" si="3079"/>
        <v>0</v>
      </c>
      <c r="S2108" s="395">
        <f t="shared" si="3080"/>
        <v>0</v>
      </c>
      <c r="T2108" s="395">
        <f t="shared" si="3081"/>
        <v>0</v>
      </c>
      <c r="U2108" s="395">
        <f t="shared" si="3082"/>
        <v>0</v>
      </c>
      <c r="V2108" s="395">
        <f t="shared" si="3083"/>
        <v>0</v>
      </c>
      <c r="W2108" s="395">
        <f t="shared" si="3084"/>
        <v>0</v>
      </c>
      <c r="X2108" s="249"/>
      <c r="Y2108" s="249"/>
      <c r="Z2108" s="249"/>
      <c r="AA2108" s="249"/>
      <c r="AB2108" s="249"/>
    </row>
    <row r="2109" spans="1:28" hidden="1" outlineLevel="1">
      <c r="A2109" s="249"/>
      <c r="B2109" s="309" t="str">
        <f t="shared" ca="1" si="3085"/>
        <v>RL Capex 2026</v>
      </c>
      <c r="C2109" s="401"/>
      <c r="D2109" s="401"/>
      <c r="E2109" s="401"/>
      <c r="F2109" s="401"/>
      <c r="G2109" s="401"/>
      <c r="H2109" s="401"/>
      <c r="I2109" s="401"/>
      <c r="J2109" s="401"/>
      <c r="K2109" s="401"/>
      <c r="L2109" s="401"/>
      <c r="M2109" s="401"/>
      <c r="N2109" s="401"/>
      <c r="O2109" s="401"/>
      <c r="P2109" s="396"/>
      <c r="Q2109" s="400">
        <f>Q2067</f>
        <v>0</v>
      </c>
      <c r="R2109" s="395">
        <f t="shared" si="3079"/>
        <v>0</v>
      </c>
      <c r="S2109" s="395">
        <f t="shared" si="3080"/>
        <v>0</v>
      </c>
      <c r="T2109" s="395">
        <f t="shared" si="3081"/>
        <v>0</v>
      </c>
      <c r="U2109" s="395">
        <f t="shared" si="3082"/>
        <v>0</v>
      </c>
      <c r="V2109" s="395">
        <f t="shared" si="3083"/>
        <v>0</v>
      </c>
      <c r="W2109" s="395">
        <f t="shared" si="3084"/>
        <v>0</v>
      </c>
      <c r="X2109" s="249"/>
      <c r="Y2109" s="249"/>
      <c r="Z2109" s="249"/>
      <c r="AA2109" s="249"/>
      <c r="AB2109" s="249"/>
    </row>
    <row r="2110" spans="1:28" hidden="1" outlineLevel="1">
      <c r="A2110" s="249"/>
      <c r="B2110" s="309" t="str">
        <f t="shared" ca="1" si="3085"/>
        <v>RL Capex 2027</v>
      </c>
      <c r="C2110" s="401"/>
      <c r="D2110" s="401"/>
      <c r="E2110" s="401"/>
      <c r="F2110" s="401"/>
      <c r="G2110" s="401"/>
      <c r="H2110" s="401"/>
      <c r="I2110" s="401"/>
      <c r="J2110" s="401"/>
      <c r="K2110" s="401"/>
      <c r="L2110" s="401"/>
      <c r="M2110" s="401"/>
      <c r="N2110" s="401"/>
      <c r="O2110" s="401"/>
      <c r="P2110" s="401"/>
      <c r="Q2110" s="396"/>
      <c r="R2110" s="400">
        <f>R2067</f>
        <v>0</v>
      </c>
      <c r="S2110" s="395">
        <f t="shared" si="3080"/>
        <v>0</v>
      </c>
      <c r="T2110" s="395">
        <f t="shared" si="3081"/>
        <v>0</v>
      </c>
      <c r="U2110" s="395">
        <f t="shared" si="3082"/>
        <v>0</v>
      </c>
      <c r="V2110" s="395">
        <f t="shared" si="3083"/>
        <v>0</v>
      </c>
      <c r="W2110" s="395">
        <f t="shared" si="3084"/>
        <v>0</v>
      </c>
      <c r="X2110" s="249"/>
      <c r="Y2110" s="249"/>
      <c r="Z2110" s="249"/>
      <c r="AA2110" s="249"/>
      <c r="AB2110" s="249"/>
    </row>
    <row r="2111" spans="1:28" hidden="1" outlineLevel="1">
      <c r="A2111" s="249"/>
      <c r="B2111" s="309" t="str">
        <f t="shared" ca="1" si="3085"/>
        <v>RL Capex 2028</v>
      </c>
      <c r="C2111" s="401"/>
      <c r="D2111" s="401"/>
      <c r="E2111" s="401"/>
      <c r="F2111" s="401"/>
      <c r="G2111" s="401"/>
      <c r="H2111" s="401"/>
      <c r="I2111" s="401"/>
      <c r="J2111" s="401"/>
      <c r="K2111" s="401"/>
      <c r="L2111" s="401"/>
      <c r="M2111" s="401"/>
      <c r="N2111" s="401"/>
      <c r="O2111" s="401"/>
      <c r="P2111" s="401"/>
      <c r="Q2111" s="401"/>
      <c r="R2111" s="396"/>
      <c r="S2111" s="400">
        <f>S2067</f>
        <v>0</v>
      </c>
      <c r="T2111" s="395">
        <f t="shared" si="3081"/>
        <v>0</v>
      </c>
      <c r="U2111" s="395">
        <f t="shared" si="3082"/>
        <v>0</v>
      </c>
      <c r="V2111" s="395">
        <f t="shared" si="3083"/>
        <v>0</v>
      </c>
      <c r="W2111" s="395">
        <f t="shared" si="3084"/>
        <v>0</v>
      </c>
      <c r="X2111" s="249"/>
      <c r="Y2111" s="249"/>
      <c r="Z2111" s="249"/>
      <c r="AA2111" s="249"/>
      <c r="AB2111" s="249"/>
    </row>
    <row r="2112" spans="1:28" hidden="1" outlineLevel="1">
      <c r="A2112" s="249"/>
      <c r="B2112" s="309" t="str">
        <f t="shared" ca="1" si="3085"/>
        <v>RL Capex 2029</v>
      </c>
      <c r="C2112" s="401"/>
      <c r="D2112" s="401"/>
      <c r="E2112" s="401"/>
      <c r="F2112" s="401"/>
      <c r="G2112" s="401"/>
      <c r="H2112" s="401"/>
      <c r="I2112" s="401"/>
      <c r="J2112" s="401"/>
      <c r="K2112" s="401"/>
      <c r="L2112" s="401"/>
      <c r="M2112" s="401"/>
      <c r="N2112" s="401"/>
      <c r="O2112" s="401"/>
      <c r="P2112" s="401"/>
      <c r="Q2112" s="401"/>
      <c r="R2112" s="401"/>
      <c r="S2112" s="396"/>
      <c r="T2112" s="400">
        <f>T2067</f>
        <v>0</v>
      </c>
      <c r="U2112" s="395">
        <f t="shared" si="3082"/>
        <v>0</v>
      </c>
      <c r="V2112" s="395">
        <f t="shared" si="3083"/>
        <v>0</v>
      </c>
      <c r="W2112" s="395">
        <f t="shared" si="3084"/>
        <v>0</v>
      </c>
      <c r="X2112" s="249"/>
      <c r="Y2112" s="249"/>
      <c r="Z2112" s="249"/>
      <c r="AA2112" s="249"/>
      <c r="AB2112" s="249"/>
    </row>
    <row r="2113" spans="1:28" hidden="1" outlineLevel="1">
      <c r="A2113" s="249"/>
      <c r="B2113" s="309" t="str">
        <f t="shared" ca="1" si="3085"/>
        <v>RL Capex 2030</v>
      </c>
      <c r="C2113" s="401"/>
      <c r="D2113" s="401"/>
      <c r="E2113" s="401"/>
      <c r="F2113" s="401"/>
      <c r="G2113" s="401"/>
      <c r="H2113" s="401"/>
      <c r="I2113" s="401"/>
      <c r="J2113" s="401"/>
      <c r="K2113" s="401"/>
      <c r="L2113" s="401"/>
      <c r="M2113" s="401"/>
      <c r="N2113" s="401"/>
      <c r="O2113" s="401"/>
      <c r="P2113" s="401"/>
      <c r="Q2113" s="401"/>
      <c r="R2113" s="401"/>
      <c r="S2113" s="401"/>
      <c r="T2113" s="396"/>
      <c r="U2113" s="400">
        <f>U2067</f>
        <v>0</v>
      </c>
      <c r="V2113" s="395">
        <f t="shared" si="3083"/>
        <v>0</v>
      </c>
      <c r="W2113" s="395">
        <f t="shared" si="3084"/>
        <v>0</v>
      </c>
      <c r="X2113" s="249"/>
      <c r="Y2113" s="249"/>
      <c r="Z2113" s="249"/>
      <c r="AA2113" s="249"/>
      <c r="AB2113" s="249"/>
    </row>
    <row r="2114" spans="1:28" hidden="1" outlineLevel="1">
      <c r="A2114" s="249"/>
      <c r="B2114" s="309" t="str">
        <f t="shared" ca="1" si="3085"/>
        <v>RL Capex 2031</v>
      </c>
      <c r="C2114" s="401"/>
      <c r="D2114" s="401"/>
      <c r="E2114" s="401"/>
      <c r="F2114" s="401"/>
      <c r="G2114" s="401"/>
      <c r="H2114" s="401"/>
      <c r="I2114" s="401"/>
      <c r="J2114" s="401"/>
      <c r="K2114" s="401"/>
      <c r="L2114" s="401"/>
      <c r="M2114" s="401"/>
      <c r="N2114" s="401"/>
      <c r="O2114" s="401"/>
      <c r="P2114" s="401"/>
      <c r="Q2114" s="401"/>
      <c r="R2114" s="401"/>
      <c r="S2114" s="401"/>
      <c r="T2114" s="401"/>
      <c r="U2114" s="396"/>
      <c r="V2114" s="400">
        <f>V2067</f>
        <v>0</v>
      </c>
      <c r="W2114" s="395">
        <f>IF(V2114="n/a","n/a",MAX(0,V2114-1))</f>
        <v>0</v>
      </c>
      <c r="X2114" s="249"/>
      <c r="Y2114" s="249"/>
      <c r="Z2114" s="249"/>
      <c r="AA2114" s="249"/>
      <c r="AB2114" s="249"/>
    </row>
    <row r="2115" spans="1:28" hidden="1" outlineLevel="1">
      <c r="A2115" s="249"/>
      <c r="B2115" s="309" t="str">
        <f t="shared" ca="1" si="3085"/>
        <v>RL Capex 2032</v>
      </c>
      <c r="C2115" s="401"/>
      <c r="D2115" s="401"/>
      <c r="E2115" s="401"/>
      <c r="F2115" s="401"/>
      <c r="G2115" s="401"/>
      <c r="H2115" s="401"/>
      <c r="I2115" s="401"/>
      <c r="J2115" s="401"/>
      <c r="K2115" s="401"/>
      <c r="L2115" s="401"/>
      <c r="M2115" s="401"/>
      <c r="N2115" s="401"/>
      <c r="O2115" s="401"/>
      <c r="P2115" s="401"/>
      <c r="Q2115" s="401"/>
      <c r="R2115" s="401"/>
      <c r="S2115" s="401"/>
      <c r="T2115" s="401"/>
      <c r="U2115" s="401"/>
      <c r="V2115" s="396"/>
      <c r="W2115" s="395">
        <f>W2067</f>
        <v>0</v>
      </c>
      <c r="X2115" s="249"/>
      <c r="Y2115" s="249"/>
      <c r="Z2115" s="249"/>
      <c r="AA2115" s="249"/>
      <c r="AB2115" s="249"/>
    </row>
    <row r="2116" spans="1:28" hidden="1" outlineLevel="1">
      <c r="A2116" s="249"/>
      <c r="B2116" s="332"/>
      <c r="C2116" s="395"/>
      <c r="D2116" s="395"/>
      <c r="E2116" s="395"/>
      <c r="F2116" s="395"/>
      <c r="G2116" s="395"/>
      <c r="H2116" s="395"/>
      <c r="I2116" s="395"/>
      <c r="J2116" s="395"/>
      <c r="K2116" s="395"/>
      <c r="L2116" s="395"/>
      <c r="M2116" s="395"/>
      <c r="N2116" s="395"/>
      <c r="O2116" s="395"/>
      <c r="P2116" s="395"/>
      <c r="Q2116" s="395"/>
      <c r="R2116" s="395"/>
      <c r="S2116" s="395"/>
      <c r="T2116" s="395"/>
      <c r="U2116" s="395"/>
      <c r="V2116" s="395"/>
      <c r="W2116" s="395"/>
      <c r="X2116" s="249"/>
      <c r="Y2116" s="249"/>
      <c r="Z2116" s="249"/>
      <c r="AA2116" s="249"/>
      <c r="AB2116" s="249"/>
    </row>
    <row r="2117" spans="1:28" collapsed="1">
      <c r="A2117" s="322"/>
      <c r="B2117" s="336" t="s">
        <v>192</v>
      </c>
      <c r="C2117" s="460">
        <f ca="1">(IF(OR($C2067&lt;&gt;"n/a",C2067&lt;&gt;"n/a"),IF(SUM(C2070:C2092)=0,0,IF((SUMPRODUCT(C2070:C2092,C2094:C2116)/SUM(C2070:C2092))&lt;0,1,(SUMPRODUCT(C2070:C2092,C2094:C2116)/SUM(C2070:C2092)))),"n/a"))</f>
        <v>0</v>
      </c>
      <c r="D2117" s="460">
        <f ca="1">(IF(OR($C2067&lt;&gt;"n/a",D2067&lt;&gt;"n/a"),IF(SUM(D2070:D2092)=0,0,IF((SUMPRODUCT(D2070:D2092,D2094:D2116)/SUM(D2070:D2092))&lt;0,1,(SUMPRODUCT(D2070:D2092,D2094:D2116)/SUM(D2070:D2092)))),"n/a"))</f>
        <v>0</v>
      </c>
      <c r="E2117" s="460">
        <f t="shared" ref="E2117:W2117" ca="1" si="3086">(IF(OR($C2067&lt;&gt;"n/a",E2067&lt;&gt;"n/a"),IF(SUM(E2070:E2092)=0,0,IF((SUMPRODUCT(E2070:E2092,E2094:E2116)/SUM(E2070:E2092))&lt;0,1,(SUMPRODUCT(E2070:E2092,E2094:E2116)/SUM(E2070:E2092)))),"n/a"))</f>
        <v>0</v>
      </c>
      <c r="F2117" s="460">
        <f t="shared" ca="1" si="3086"/>
        <v>0</v>
      </c>
      <c r="G2117" s="460">
        <f t="shared" ca="1" si="3086"/>
        <v>0</v>
      </c>
      <c r="H2117" s="460">
        <f t="shared" ca="1" si="3086"/>
        <v>0</v>
      </c>
      <c r="I2117" s="460">
        <f t="shared" ca="1" si="3086"/>
        <v>0</v>
      </c>
      <c r="J2117" s="460">
        <f t="shared" ca="1" si="3086"/>
        <v>0</v>
      </c>
      <c r="K2117" s="460">
        <f t="shared" ca="1" si="3086"/>
        <v>0</v>
      </c>
      <c r="L2117" s="460">
        <f t="shared" ca="1" si="3086"/>
        <v>0</v>
      </c>
      <c r="M2117" s="460">
        <f t="shared" ca="1" si="3086"/>
        <v>0</v>
      </c>
      <c r="N2117" s="460">
        <f t="shared" ca="1" si="3086"/>
        <v>0</v>
      </c>
      <c r="O2117" s="460">
        <f t="shared" ca="1" si="3086"/>
        <v>0</v>
      </c>
      <c r="P2117" s="460">
        <f t="shared" ca="1" si="3086"/>
        <v>0</v>
      </c>
      <c r="Q2117" s="460">
        <f t="shared" ca="1" si="3086"/>
        <v>0</v>
      </c>
      <c r="R2117" s="460">
        <f t="shared" ca="1" si="3086"/>
        <v>0</v>
      </c>
      <c r="S2117" s="460">
        <f t="shared" ca="1" si="3086"/>
        <v>0</v>
      </c>
      <c r="T2117" s="460">
        <f t="shared" ca="1" si="3086"/>
        <v>0</v>
      </c>
      <c r="U2117" s="460">
        <f t="shared" ca="1" si="3086"/>
        <v>0</v>
      </c>
      <c r="V2117" s="460">
        <f t="shared" ca="1" si="3086"/>
        <v>0</v>
      </c>
      <c r="W2117" s="460">
        <f t="shared" ca="1" si="3086"/>
        <v>0</v>
      </c>
      <c r="X2117" s="249"/>
      <c r="Y2117" s="249"/>
      <c r="Z2117" s="249"/>
      <c r="AA2117" s="249"/>
      <c r="AB2117" s="249"/>
    </row>
    <row r="2118" spans="1:28">
      <c r="A2118" s="249"/>
      <c r="B2118" s="249"/>
      <c r="C2118" s="395"/>
      <c r="D2118" s="395"/>
      <c r="E2118" s="395"/>
      <c r="F2118" s="395"/>
      <c r="G2118" s="395"/>
      <c r="H2118" s="395"/>
      <c r="I2118" s="395"/>
      <c r="J2118" s="395"/>
      <c r="K2118" s="395"/>
      <c r="L2118" s="395"/>
      <c r="M2118" s="395"/>
      <c r="N2118" s="395"/>
      <c r="O2118" s="395"/>
      <c r="P2118" s="395"/>
      <c r="Q2118" s="395"/>
      <c r="R2118" s="395"/>
      <c r="S2118" s="395"/>
      <c r="T2118" s="395"/>
      <c r="U2118" s="395"/>
      <c r="V2118" s="395"/>
      <c r="W2118" s="395"/>
      <c r="X2118" s="249"/>
      <c r="Y2118" s="249"/>
      <c r="Z2118" s="249"/>
      <c r="AA2118" s="249"/>
      <c r="AB2118" s="249"/>
    </row>
    <row r="2119" spans="1:28">
      <c r="A2119" s="72" t="s">
        <v>143</v>
      </c>
      <c r="B2119" s="142">
        <f>VLOOKUP($A2119,'RFM input'!$E$7:$F$56,2,FALSE)</f>
        <v>0</v>
      </c>
      <c r="C2119" s="402"/>
      <c r="D2119" s="402"/>
      <c r="E2119" s="403"/>
      <c r="F2119" s="403"/>
      <c r="G2119" s="403"/>
      <c r="H2119" s="403"/>
      <c r="I2119" s="403"/>
      <c r="J2119" s="403"/>
      <c r="K2119" s="403"/>
      <c r="L2119" s="403"/>
      <c r="M2119" s="403"/>
      <c r="N2119" s="403"/>
      <c r="O2119" s="403"/>
      <c r="P2119" s="403"/>
      <c r="Q2119" s="403"/>
      <c r="R2119" s="403"/>
      <c r="S2119" s="403"/>
      <c r="T2119" s="403"/>
      <c r="U2119" s="403"/>
      <c r="V2119" s="403"/>
      <c r="W2119" s="403"/>
      <c r="X2119" s="249"/>
      <c r="Y2119" s="249"/>
      <c r="Z2119" s="249"/>
      <c r="AA2119" s="249"/>
      <c r="AB2119" s="249"/>
    </row>
    <row r="2120" spans="1:28">
      <c r="A2120" s="378">
        <f>VALUE(REPLACE(A2119,1,12,""))</f>
        <v>40</v>
      </c>
      <c r="B2120" s="317" t="s">
        <v>195</v>
      </c>
      <c r="C2120" s="389">
        <f ca="1">OFFSET('RAB roll forward'!$H$1189,'RAB remaining lives'!A2120,0)</f>
        <v>0</v>
      </c>
      <c r="D2120" s="390">
        <f ca="1">OFFSET('RFM input'!H$222,$A2120,0)-OFFSET('RFM input'!H$276,$A2120,0)</f>
        <v>0</v>
      </c>
      <c r="E2120" s="390">
        <f ca="1">OFFSET('RFM input'!I$222,$A2120,0)-OFFSET('RFM input'!I$276,$A2120,0)</f>
        <v>0</v>
      </c>
      <c r="F2120" s="390">
        <f ca="1">OFFSET('RFM input'!J$222,$A2120,0)-OFFSET('RFM input'!J$276,$A2120,0)</f>
        <v>0</v>
      </c>
      <c r="G2120" s="390">
        <f ca="1">OFFSET('RFM input'!K$222,$A2120,0)-OFFSET('RFM input'!K$276,$A2120,0)</f>
        <v>0</v>
      </c>
      <c r="H2120" s="390">
        <f ca="1">OFFSET('RFM input'!L$222,$A2120,0)-OFFSET('RFM input'!L$276,$A2120,0)</f>
        <v>0</v>
      </c>
      <c r="I2120" s="390">
        <f ca="1">OFFSET('RFM input'!M$222,$A2120,0)-OFFSET('RFM input'!M$276,$A2120,0)</f>
        <v>0</v>
      </c>
      <c r="J2120" s="390">
        <f ca="1">OFFSET('RFM input'!N$222,$A2120,0)-OFFSET('RFM input'!N$276,$A2120,0)</f>
        <v>0</v>
      </c>
      <c r="K2120" s="390">
        <f ca="1">OFFSET('RFM input'!O$222,$A2120,0)-OFFSET('RFM input'!O$276,$A2120,0)</f>
        <v>0</v>
      </c>
      <c r="L2120" s="390">
        <f ca="1">OFFSET('RFM input'!P$222,$A2120,0)-OFFSET('RFM input'!P$276,$A2120,0)</f>
        <v>0</v>
      </c>
      <c r="M2120" s="390">
        <f ca="1">OFFSET('RFM input'!Q$222,$A2120,0)-OFFSET('RFM input'!Q$276,$A2120,0)</f>
        <v>0</v>
      </c>
      <c r="N2120" s="390"/>
      <c r="O2120" s="390"/>
      <c r="P2120" s="390"/>
      <c r="Q2120" s="390"/>
      <c r="R2120" s="390"/>
      <c r="S2120" s="390"/>
      <c r="T2120" s="390"/>
      <c r="U2120" s="390"/>
      <c r="V2120" s="390"/>
      <c r="W2120" s="390"/>
      <c r="X2120" s="249"/>
      <c r="Y2120" s="249"/>
      <c r="Z2120" s="249"/>
      <c r="AA2120" s="249"/>
      <c r="AB2120" s="249"/>
    </row>
    <row r="2121" spans="1:28">
      <c r="A2121" s="249"/>
      <c r="B2121" s="249" t="s">
        <v>325</v>
      </c>
      <c r="C2121" s="391">
        <f ca="1">OFFSET('RFM input'!$K$6,'RAB remaining lives'!$A2120,0)</f>
        <v>0</v>
      </c>
      <c r="D2121" s="390">
        <f ca="1">OFFSET('RFM input'!$L$6,'RAB remaining lives'!$A2120,0)</f>
        <v>0</v>
      </c>
      <c r="E2121" s="390">
        <f ca="1">OFFSET('RFM input'!$L$6,'RAB remaining lives'!$A2120,0)</f>
        <v>0</v>
      </c>
      <c r="F2121" s="390">
        <f ca="1">OFFSET('RFM input'!$L$6,'RAB remaining lives'!$A2120,0)</f>
        <v>0</v>
      </c>
      <c r="G2121" s="390">
        <f ca="1">OFFSET('RFM input'!$L$6,'RAB remaining lives'!$A2120,0)</f>
        <v>0</v>
      </c>
      <c r="H2121" s="390">
        <f ca="1">OFFSET('RFM input'!$L$6,'RAB remaining lives'!$A2120,0)</f>
        <v>0</v>
      </c>
      <c r="I2121" s="390">
        <f ca="1">OFFSET('RFM input'!$L$6,'RAB remaining lives'!$A2120,0)</f>
        <v>0</v>
      </c>
      <c r="J2121" s="390">
        <f ca="1">OFFSET('RFM input'!$L$6,'RAB remaining lives'!$A2120,0)</f>
        <v>0</v>
      </c>
      <c r="K2121" s="390">
        <f ca="1">OFFSET('RFM input'!$L$6,'RAB remaining lives'!$A2120,0)</f>
        <v>0</v>
      </c>
      <c r="L2121" s="390">
        <f ca="1">OFFSET('RFM input'!$L$6,'RAB remaining lives'!$A2120,0)</f>
        <v>0</v>
      </c>
      <c r="M2121" s="390">
        <f ca="1">OFFSET('RFM input'!$L$6,'RAB remaining lives'!$A2120,0)</f>
        <v>0</v>
      </c>
      <c r="N2121" s="390"/>
      <c r="O2121" s="390"/>
      <c r="P2121" s="390"/>
      <c r="Q2121" s="390"/>
      <c r="R2121" s="390"/>
      <c r="S2121" s="390"/>
      <c r="T2121" s="390"/>
      <c r="U2121" s="390"/>
      <c r="V2121" s="390"/>
      <c r="W2121" s="390"/>
      <c r="X2121" s="249"/>
      <c r="Y2121" s="249"/>
      <c r="Z2121" s="249"/>
      <c r="AA2121" s="249"/>
      <c r="AB2121" s="249"/>
    </row>
    <row r="2122" spans="1:28">
      <c r="A2122" s="249"/>
      <c r="B2122" s="286" t="s">
        <v>299</v>
      </c>
      <c r="C2122" s="392"/>
      <c r="D2122" s="393">
        <f ca="1">IF(D$6=(OFFSET('RFM input'!$G$60,0,'RFM input'!$AA$7)),OFFSET('RFM input'!$H$454,$A2120,0),0)</f>
        <v>0</v>
      </c>
      <c r="E2122" s="390">
        <f ca="1">IF(E$6=(OFFSET('RFM input'!$G$60,0,'RFM input'!$AA$7)),OFFSET('RFM input'!$H$454,$A2120,0),0)</f>
        <v>0</v>
      </c>
      <c r="F2122" s="390">
        <f ca="1">IF(F$6=(OFFSET('RFM input'!$G$60,0,'RFM input'!$AA$7)),OFFSET('RFM input'!$H$454,$A2120,0),0)</f>
        <v>0</v>
      </c>
      <c r="G2122" s="390">
        <f ca="1">IF(G$6=(OFFSET('RFM input'!$G$60,0,'RFM input'!$AA$7)),OFFSET('RFM input'!$H$454,$A2120,0),0)</f>
        <v>0</v>
      </c>
      <c r="H2122" s="390">
        <f ca="1">IF(H$6=(OFFSET('RFM input'!$G$60,0,'RFM input'!$AA$7)),OFFSET('RFM input'!$H$454,$A2120,0),0)</f>
        <v>0</v>
      </c>
      <c r="I2122" s="390">
        <f ca="1">IF(I$6=(OFFSET('RFM input'!$G$60,0,'RFM input'!$AA$7)),OFFSET('RFM input'!$H$454,$A2120,0),0)</f>
        <v>0</v>
      </c>
      <c r="J2122" s="390">
        <f ca="1">IF(J$6=(OFFSET('RFM input'!$G$60,0,'RFM input'!$AA$7)),OFFSET('RFM input'!$H$454,$A2120,0),0)</f>
        <v>0</v>
      </c>
      <c r="K2122" s="390">
        <f ca="1">IF(K$6=(OFFSET('RFM input'!$G$60,0,'RFM input'!$AA$7)),OFFSET('RFM input'!$H$454,$A2120,0),0)</f>
        <v>0</v>
      </c>
      <c r="L2122" s="390">
        <f ca="1">IF(L$6=(OFFSET('RFM input'!$G$60,0,'RFM input'!$AA$7)),OFFSET('RFM input'!$H$454,$A2120,0),0)</f>
        <v>0</v>
      </c>
      <c r="M2122" s="390">
        <f ca="1">IF(M$6=(OFFSET('RFM input'!$G$60,0,'RFM input'!$AA$7)),OFFSET('RFM input'!$H$454,$A2120,0),0)</f>
        <v>0</v>
      </c>
      <c r="N2122" s="390"/>
      <c r="O2122" s="390"/>
      <c r="P2122" s="390"/>
      <c r="Q2122" s="390"/>
      <c r="R2122" s="390"/>
      <c r="S2122" s="390"/>
      <c r="T2122" s="390"/>
      <c r="U2122" s="390"/>
      <c r="V2122" s="390"/>
      <c r="W2122" s="390"/>
      <c r="X2122" s="249"/>
      <c r="Y2122" s="249"/>
      <c r="Z2122" s="249"/>
      <c r="AA2122" s="249"/>
      <c r="AB2122" s="249"/>
    </row>
    <row r="2123" spans="1:28">
      <c r="A2123" s="249"/>
      <c r="B2123" s="325" t="s">
        <v>306</v>
      </c>
      <c r="C2123" s="392"/>
      <c r="D2123" s="391">
        <f ca="1">IF(D$6=(OFFSET('RFM input'!$G$60,0,'RFM input'!$AA$7)),OFFSET('RFM input'!$J$454,$A2120,0),0)</f>
        <v>0</v>
      </c>
      <c r="E2123" s="394">
        <f ca="1">IF(E$6=(OFFSET('RFM input'!$G$60,0,'RFM input'!$AA$7)),OFFSET('RFM input'!$J$454,$A2120,0),0)</f>
        <v>0</v>
      </c>
      <c r="F2123" s="394">
        <f ca="1">IF(F$6=(OFFSET('RFM input'!$G$60,0,'RFM input'!$AA$7)),OFFSET('RFM input'!$J$454,$A2120,0),0)</f>
        <v>0</v>
      </c>
      <c r="G2123" s="394">
        <f ca="1">IF(G$6=(OFFSET('RFM input'!$G$60,0,'RFM input'!$AA$7)),OFFSET('RFM input'!$J$454,$A2120,0),0)</f>
        <v>0</v>
      </c>
      <c r="H2123" s="394">
        <f ca="1">IF(H$6=(OFFSET('RFM input'!$G$60,0,'RFM input'!$AA$7)),OFFSET('RFM input'!$J$454,$A2120,0),0)</f>
        <v>0</v>
      </c>
      <c r="I2123" s="394">
        <f ca="1">IF(I$6=(OFFSET('RFM input'!$G$60,0,'RFM input'!$AA$7)),OFFSET('RFM input'!$J$454,$A2120,0),0)</f>
        <v>0</v>
      </c>
      <c r="J2123" s="394">
        <f ca="1">IF(J$6=(OFFSET('RFM input'!$G$60,0,'RFM input'!$AA$7)),OFFSET('RFM input'!$J$454,$A2120,0),0)</f>
        <v>0</v>
      </c>
      <c r="K2123" s="394">
        <f ca="1">IF(K$6=(OFFSET('RFM input'!$G$60,0,'RFM input'!$AA$7)),OFFSET('RFM input'!$J$454,$A2120,0),0)</f>
        <v>0</v>
      </c>
      <c r="L2123" s="394">
        <f ca="1">IF(L$6=(OFFSET('RFM input'!$G$60,0,'RFM input'!$AA$7)),OFFSET('RFM input'!$J$454,$A2120,0),0)</f>
        <v>0</v>
      </c>
      <c r="M2123" s="394">
        <f ca="1">IF(M$6=(OFFSET('RFM input'!$G$60,0,'RFM input'!$AA$7)),OFFSET('RFM input'!$J$454,$A2120,0),0)</f>
        <v>0</v>
      </c>
      <c r="N2123" s="394"/>
      <c r="O2123" s="394"/>
      <c r="P2123" s="394"/>
      <c r="Q2123" s="394"/>
      <c r="R2123" s="394"/>
      <c r="S2123" s="394"/>
      <c r="T2123" s="394"/>
      <c r="U2123" s="394"/>
      <c r="V2123" s="394"/>
      <c r="W2123" s="394"/>
      <c r="X2123" s="249"/>
      <c r="Y2123" s="249"/>
      <c r="Z2123" s="249"/>
      <c r="AA2123" s="249"/>
      <c r="AB2123" s="249"/>
    </row>
    <row r="2124" spans="1:28" hidden="1" outlineLevel="1">
      <c r="A2124" s="459">
        <v>-1</v>
      </c>
      <c r="B2124" s="309" t="s">
        <v>297</v>
      </c>
      <c r="C2124" s="395"/>
      <c r="D2124" s="395">
        <f t="shared" ref="D2124" ca="1" si="3087">IF(D2148="n/a",0,IF(AND(D2122=0,C2124=0),0,
IF(AND(D2122&lt;&gt;0,C2124=0),(D2122/D$10),
IF(AND(D2123&lt;&gt;0,C2124&lt;&gt;0),(C2124-(C2124/C2148))+(D2122/D$10),
IF(C2148&lt;1,0,(C2124-(C2124/C2148)))))))</f>
        <v>0</v>
      </c>
      <c r="E2124" s="395">
        <f t="shared" ref="E2124" ca="1" si="3088">IF(E2148="n/a",0,IF(AND(E2122=0,D2124=0),0,
IF(AND(E2122&lt;&gt;0,D2124=0),(E2122/E$10),
IF(AND(E2123&lt;&gt;0,D2124&lt;&gt;0),(D2124-(D2124/D2148))+(E2122/E$10),
IF(D2148&lt;1,0,(D2124-(D2124/D2148)))))))</f>
        <v>0</v>
      </c>
      <c r="F2124" s="395">
        <f t="shared" ref="F2124" ca="1" si="3089">IF(F2148="n/a",0,IF(AND(F2122=0,E2124=0),0,
IF(AND(F2122&lt;&gt;0,E2124=0),(F2122/F$10),
IF(AND(F2123&lt;&gt;0,E2124&lt;&gt;0),(E2124-(E2124/E2148))+(F2122/F$10),
IF(E2148&lt;1,0,(E2124-(E2124/E2148)))))))</f>
        <v>0</v>
      </c>
      <c r="G2124" s="395">
        <f t="shared" ref="G2124" ca="1" si="3090">IF(G2148="n/a",0,IF(AND(G2122=0,F2124=0),0,
IF(AND(G2122&lt;&gt;0,F2124=0),(G2122/G$10),
IF(AND(G2123&lt;&gt;0,F2124&lt;&gt;0),(F2124-(F2124/F2148))+(G2122/G$10),
IF(F2148&lt;1,0,(F2124-(F2124/F2148)))))))</f>
        <v>0</v>
      </c>
      <c r="H2124" s="395">
        <f ca="1">IF(H2148="n/a",0,IF(AND(H2122=0,G2124=0),0,
IF(AND(H2122&lt;&gt;0,G2124=0),(H2122/H$10),
IF(AND(H2123&lt;&gt;0,G2124&lt;&gt;0),(G2124-(G2124/G2148))+(H2122/H$10),
IF(G2148&lt;1,0,(G2124-(G2124/G2148)))))))</f>
        <v>0</v>
      </c>
      <c r="I2124" s="395">
        <f t="shared" ref="I2124" ca="1" si="3091">IF(I2148="n/a",0,IF(AND(I2122=0,H2124=0),0,
IF(AND(I2122&lt;&gt;0,H2124=0),(I2122/I$10),
IF(AND(I2123&lt;&gt;0,H2124&lt;&gt;0),(H2124-(H2124/H2148))+(I2122/I$10),
IF(H2148&lt;1,0,(H2124-(H2124/H2148)))))))</f>
        <v>0</v>
      </c>
      <c r="J2124" s="395">
        <f t="shared" ref="J2124" ca="1" si="3092">IF(J2148="n/a",0,IF(AND(J2122=0,I2124=0),0,
IF(AND(J2122&lt;&gt;0,I2124=0),(J2122/J$10),
IF(AND(J2123&lt;&gt;0,I2124&lt;&gt;0),(I2124-(I2124/I2148))+(J2122/J$10),
IF(I2148&lt;1,0,(I2124-(I2124/I2148)))))))</f>
        <v>0</v>
      </c>
      <c r="K2124" s="395">
        <f t="shared" ref="K2124" ca="1" si="3093">IF(K2148="n/a",0,IF(AND(K2122=0,J2124=0),0,
IF(AND(K2122&lt;&gt;0,J2124=0),(K2122/K$10),
IF(AND(K2123&lt;&gt;0,J2124&lt;&gt;0),(J2124-(J2124/J2148))+(K2122/K$10),
IF(J2148&lt;1,0,(J2124-(J2124/J2148)))))))</f>
        <v>0</v>
      </c>
      <c r="L2124" s="395">
        <f t="shared" ref="L2124" ca="1" si="3094">IF(L2148="n/a",0,IF(AND(L2122=0,K2124=0),0,
IF(AND(L2122&lt;&gt;0,K2124=0),(L2122/L$10),
IF(AND(L2123&lt;&gt;0,K2124&lt;&gt;0),(K2124-(K2124/K2148))+(L2122/L$10),
IF(K2148&lt;1,0,(K2124-(K2124/K2148)))))))</f>
        <v>0</v>
      </c>
      <c r="M2124" s="395">
        <f t="shared" ref="M2124" ca="1" si="3095">IF(M2148="n/a",0,IF(AND(M2122=0,L2124=0),0,
IF(AND(M2122&lt;&gt;0,L2124=0),(M2122/M$10),
IF(AND(M2123&lt;&gt;0,L2124&lt;&gt;0),(L2124-(L2124/L2148))+(M2122/M$10),
IF(L2148&lt;1,0,(L2124-(L2124/L2148)))))))</f>
        <v>0</v>
      </c>
      <c r="N2124" s="395">
        <f t="shared" ref="N2124" ca="1" si="3096">IF(N2148="n/a",0,IF(AND(N2122=0,M2124=0),0,
IF(AND(N2122&lt;&gt;0,M2124=0),(N2122/N$10),
IF(AND(N2123&lt;&gt;0,M2124&lt;&gt;0),(M2124-(M2124/M2148))+(N2122/N$10),
IF(M2148&lt;1,0,(M2124-(M2124/M2148)))))))</f>
        <v>0</v>
      </c>
      <c r="O2124" s="395">
        <f t="shared" ref="O2124" ca="1" si="3097">IF(O2148="n/a",0,IF(AND(O2122=0,N2124=0),0,
IF(AND(O2122&lt;&gt;0,N2124=0),(O2122/O$10),
IF(AND(O2123&lt;&gt;0,N2124&lt;&gt;0),(N2124-(N2124/N2148))+(O2122/O$10),
IF(N2148&lt;1,0,(N2124-(N2124/N2148)))))))</f>
        <v>0</v>
      </c>
      <c r="P2124" s="395">
        <f t="shared" ref="P2124" ca="1" si="3098">IF(P2148="n/a",0,IF(AND(P2122=0,O2124=0),0,
IF(AND(P2122&lt;&gt;0,O2124=0),(P2122/P$10),
IF(AND(P2123&lt;&gt;0,O2124&lt;&gt;0),(O2124-(O2124/O2148))+(P2122/P$10),
IF(O2148&lt;1,0,(O2124-(O2124/O2148)))))))</f>
        <v>0</v>
      </c>
      <c r="Q2124" s="395">
        <f t="shared" ref="Q2124" ca="1" si="3099">IF(Q2148="n/a",0,IF(AND(Q2122=0,P2124=0),0,
IF(AND(Q2122&lt;&gt;0,P2124=0),(Q2122/Q$10),
IF(AND(Q2123&lt;&gt;0,P2124&lt;&gt;0),(P2124-(P2124/P2148))+(Q2122/Q$10),
IF(P2148&lt;1,0,(P2124-(P2124/P2148)))))))</f>
        <v>0</v>
      </c>
      <c r="R2124" s="395">
        <f t="shared" ref="R2124" ca="1" si="3100">IF(R2148="n/a",0,IF(AND(R2122=0,Q2124=0),0,
IF(AND(R2122&lt;&gt;0,Q2124=0),(R2122/R$10),
IF(AND(R2123&lt;&gt;0,Q2124&lt;&gt;0),(Q2124-(Q2124/Q2148))+(R2122/R$10),
IF(Q2148&lt;1,0,(Q2124-(Q2124/Q2148)))))))</f>
        <v>0</v>
      </c>
      <c r="S2124" s="395">
        <f t="shared" ref="S2124" ca="1" si="3101">IF(S2148="n/a",0,IF(AND(S2122=0,R2124=0),0,
IF(AND(S2122&lt;&gt;0,R2124=0),(S2122/S$10),
IF(AND(S2123&lt;&gt;0,R2124&lt;&gt;0),(R2124-(R2124/R2148))+(S2122/S$10),
IF(R2148&lt;1,0,(R2124-(R2124/R2148)))))))</f>
        <v>0</v>
      </c>
      <c r="T2124" s="395">
        <f t="shared" ref="T2124" ca="1" si="3102">IF(T2148="n/a",0,IF(AND(T2122=0,S2124=0),0,
IF(AND(T2122&lt;&gt;0,S2124=0),(T2122/T$10),
IF(AND(T2123&lt;&gt;0,S2124&lt;&gt;0),(S2124-(S2124/S2148))+(T2122/T$10),
IF(S2148&lt;1,0,(S2124-(S2124/S2148)))))))</f>
        <v>0</v>
      </c>
      <c r="U2124" s="395">
        <f t="shared" ref="U2124" ca="1" si="3103">IF(U2148="n/a",0,IF(AND(U2122=0,T2124=0),0,
IF(AND(U2122&lt;&gt;0,T2124=0),(U2122/U$10),
IF(AND(U2123&lt;&gt;0,T2124&lt;&gt;0),(T2124-(T2124/T2148))+(U2122/U$10),
IF(T2148&lt;1,0,(T2124-(T2124/T2148)))))))</f>
        <v>0</v>
      </c>
      <c r="V2124" s="395">
        <f t="shared" ref="V2124" ca="1" si="3104">IF(V2148="n/a",0,IF(AND(V2122=0,U2124=0),0,
IF(AND(V2122&lt;&gt;0,U2124=0),(V2122/V$10),
IF(AND(V2123&lt;&gt;0,U2124&lt;&gt;0),(U2124-(U2124/U2148))+(V2122/V$10),
IF(U2148&lt;1,0,(U2124-(U2124/U2148)))))))</f>
        <v>0</v>
      </c>
      <c r="W2124" s="395">
        <f t="shared" ref="W2124" ca="1" si="3105">IF(W2148="n/a",0,IF(AND(W2122=0,V2124=0),0,
IF(AND(W2122&lt;&gt;0,V2124=0),(W2122/W$10),
IF(AND(W2123&lt;&gt;0,V2124&lt;&gt;0),(V2124-(V2124/V2148))+(W2122/W$10),
IF(V2148&lt;1,0,(V2124-(V2124/V2148)))))))</f>
        <v>0</v>
      </c>
      <c r="X2124" s="249"/>
      <c r="Y2124" s="249"/>
      <c r="Z2124" s="249"/>
      <c r="AA2124" s="249"/>
      <c r="AB2124" s="249"/>
    </row>
    <row r="2125" spans="1:28" hidden="1" outlineLevel="1">
      <c r="A2125" s="331">
        <v>0</v>
      </c>
      <c r="B2125" s="309" t="s">
        <v>194</v>
      </c>
      <c r="C2125" s="395">
        <f ca="1">C2120/C$10</f>
        <v>0</v>
      </c>
      <c r="D2125" s="395">
        <f ca="1">IF(C2149="n/a",C2125,IFERROR(IF((OFFSET($C2125,0,$A2125))&lt;0,
MIN(0,C2125-(OFFSET($C2125,0,$A2125)/(OFFSET($C2120,-$A2124,$A2125)))),
MAX(0,C2125-(OFFSET($C2125,0,$A2125)/(OFFSET($C2120,-$A2124,$A2125))))),0))</f>
        <v>0</v>
      </c>
      <c r="E2125" s="395">
        <f t="shared" ref="E2125" ca="1" si="3106">IF(D2149="n/a",D2125,IFERROR(IF((OFFSET($C2125,0,$A2125))&lt;0,
MIN(0,D2125-(OFFSET($C2125,0,$A2125)/(OFFSET($C2120,-$A2124,$A2125)))),
MAX(0,D2125-(OFFSET($C2125,0,$A2125)/(OFFSET($C2120,-$A2124,$A2125))))),0))</f>
        <v>0</v>
      </c>
      <c r="F2125" s="395">
        <f t="shared" ref="F2125:F2126" ca="1" si="3107">IF(E2149="n/a",E2125,IFERROR(IF((OFFSET($C2125,0,$A2125))&lt;0,
MIN(0,E2125-(OFFSET($C2125,0,$A2125)/(OFFSET($C2120,-$A2124,$A2125)))),
MAX(0,E2125-(OFFSET($C2125,0,$A2125)/(OFFSET($C2120,-$A2124,$A2125))))),0))</f>
        <v>0</v>
      </c>
      <c r="G2125" s="395">
        <f t="shared" ref="G2125:G2127" ca="1" si="3108">IF(F2149="n/a",F2125,IFERROR(IF((OFFSET($C2125,0,$A2125))&lt;0,
MIN(0,F2125-(OFFSET($C2125,0,$A2125)/(OFFSET($C2120,-$A2124,$A2125)))),
MAX(0,F2125-(OFFSET($C2125,0,$A2125)/(OFFSET($C2120,-$A2124,$A2125))))),0))</f>
        <v>0</v>
      </c>
      <c r="H2125" s="395">
        <f t="shared" ref="H2125:H2128" ca="1" si="3109">IF(G2149="n/a",G2125,IFERROR(IF((OFFSET($C2125,0,$A2125))&lt;0,
MIN(0,G2125-(OFFSET($C2125,0,$A2125)/(OFFSET($C2120,-$A2124,$A2125)))),
MAX(0,G2125-(OFFSET($C2125,0,$A2125)/(OFFSET($C2120,-$A2124,$A2125))))),0))</f>
        <v>0</v>
      </c>
      <c r="I2125" s="395">
        <f t="shared" ref="I2125:I2129" ca="1" si="3110">IF(H2149="n/a",H2125,IFERROR(IF((OFFSET($C2125,0,$A2125))&lt;0,
MIN(0,H2125-(OFFSET($C2125,0,$A2125)/(OFFSET($C2120,-$A2124,$A2125)))),
MAX(0,H2125-(OFFSET($C2125,0,$A2125)/(OFFSET($C2120,-$A2124,$A2125))))),0))</f>
        <v>0</v>
      </c>
      <c r="J2125" s="395">
        <f t="shared" ref="J2125:J2130" ca="1" si="3111">IF(I2149="n/a",I2125,IFERROR(IF((OFFSET($C2125,0,$A2125))&lt;0,
MIN(0,I2125-(OFFSET($C2125,0,$A2125)/(OFFSET($C2120,-$A2124,$A2125)))),
MAX(0,I2125-(OFFSET($C2125,0,$A2125)/(OFFSET($C2120,-$A2124,$A2125))))),0))</f>
        <v>0</v>
      </c>
      <c r="K2125" s="395">
        <f t="shared" ref="K2125:K2131" ca="1" si="3112">IF(J2149="n/a",J2125,IFERROR(IF((OFFSET($C2125,0,$A2125))&lt;0,
MIN(0,J2125-(OFFSET($C2125,0,$A2125)/(OFFSET($C2120,-$A2124,$A2125)))),
MAX(0,J2125-(OFFSET($C2125,0,$A2125)/(OFFSET($C2120,-$A2124,$A2125))))),0))</f>
        <v>0</v>
      </c>
      <c r="L2125" s="395">
        <f t="shared" ref="L2125:L2132" ca="1" si="3113">IF(K2149="n/a",K2125,IFERROR(IF((OFFSET($C2125,0,$A2125))&lt;0,
MIN(0,K2125-(OFFSET($C2125,0,$A2125)/(OFFSET($C2120,-$A2124,$A2125)))),
MAX(0,K2125-(OFFSET($C2125,0,$A2125)/(OFFSET($C2120,-$A2124,$A2125))))),0))</f>
        <v>0</v>
      </c>
      <c r="M2125" s="395">
        <f t="shared" ref="M2125:M2133" ca="1" si="3114">IF(L2149="n/a",L2125,IFERROR(IF((OFFSET($C2125,0,$A2125))&lt;0,
MIN(0,L2125-(OFFSET($C2125,0,$A2125)/(OFFSET($C2120,-$A2124,$A2125)))),
MAX(0,L2125-(OFFSET($C2125,0,$A2125)/(OFFSET($C2120,-$A2124,$A2125))))),0))</f>
        <v>0</v>
      </c>
      <c r="N2125" s="395">
        <f t="shared" ref="N2125:N2134" ca="1" si="3115">IF(M2149="n/a",M2125,IFERROR(IF((OFFSET($C2125,0,$A2125))&lt;0,
MIN(0,M2125-(OFFSET($C2125,0,$A2125)/(OFFSET($C2120,-$A2124,$A2125)))),
MAX(0,M2125-(OFFSET($C2125,0,$A2125)/(OFFSET($C2120,-$A2124,$A2125))))),0))</f>
        <v>0</v>
      </c>
      <c r="O2125" s="395">
        <f t="shared" ref="O2125:O2135" ca="1" si="3116">IF(N2149="n/a",N2125,IFERROR(IF((OFFSET($C2125,0,$A2125))&lt;0,
MIN(0,N2125-(OFFSET($C2125,0,$A2125)/(OFFSET($C2120,-$A2124,$A2125)))),
MAX(0,N2125-(OFFSET($C2125,0,$A2125)/(OFFSET($C2120,-$A2124,$A2125))))),0))</f>
        <v>0</v>
      </c>
      <c r="P2125" s="395">
        <f t="shared" ref="P2125:P2136" ca="1" si="3117">IF(O2149="n/a",O2125,IFERROR(IF((OFFSET($C2125,0,$A2125))&lt;0,
MIN(0,O2125-(OFFSET($C2125,0,$A2125)/(OFFSET($C2120,-$A2124,$A2125)))),
MAX(0,O2125-(OFFSET($C2125,0,$A2125)/(OFFSET($C2120,-$A2124,$A2125))))),0))</f>
        <v>0</v>
      </c>
      <c r="Q2125" s="395">
        <f t="shared" ref="Q2125:Q2137" ca="1" si="3118">IF(P2149="n/a",P2125,IFERROR(IF((OFFSET($C2125,0,$A2125))&lt;0,
MIN(0,P2125-(OFFSET($C2125,0,$A2125)/(OFFSET($C2120,-$A2124,$A2125)))),
MAX(0,P2125-(OFFSET($C2125,0,$A2125)/(OFFSET($C2120,-$A2124,$A2125))))),0))</f>
        <v>0</v>
      </c>
      <c r="R2125" s="395">
        <f t="shared" ref="R2125:R2138" ca="1" si="3119">IF(Q2149="n/a",Q2125,IFERROR(IF((OFFSET($C2125,0,$A2125))&lt;0,
MIN(0,Q2125-(OFFSET($C2125,0,$A2125)/(OFFSET($C2120,-$A2124,$A2125)))),
MAX(0,Q2125-(OFFSET($C2125,0,$A2125)/(OFFSET($C2120,-$A2124,$A2125))))),0))</f>
        <v>0</v>
      </c>
      <c r="S2125" s="395">
        <f t="shared" ref="S2125:S2139" ca="1" si="3120">IF(R2149="n/a",R2125,IFERROR(IF((OFFSET($C2125,0,$A2125))&lt;0,
MIN(0,R2125-(OFFSET($C2125,0,$A2125)/(OFFSET($C2120,-$A2124,$A2125)))),
MAX(0,R2125-(OFFSET($C2125,0,$A2125)/(OFFSET($C2120,-$A2124,$A2125))))),0))</f>
        <v>0</v>
      </c>
      <c r="T2125" s="395">
        <f t="shared" ref="T2125:T2140" ca="1" si="3121">IF(S2149="n/a",S2125,IFERROR(IF((OFFSET($C2125,0,$A2125))&lt;0,
MIN(0,S2125-(OFFSET($C2125,0,$A2125)/(OFFSET($C2120,-$A2124,$A2125)))),
MAX(0,S2125-(OFFSET($C2125,0,$A2125)/(OFFSET($C2120,-$A2124,$A2125))))),0))</f>
        <v>0</v>
      </c>
      <c r="U2125" s="395">
        <f t="shared" ref="U2125:U2141" ca="1" si="3122">IF(T2149="n/a",T2125,IFERROR(IF((OFFSET($C2125,0,$A2125))&lt;0,
MIN(0,T2125-(OFFSET($C2125,0,$A2125)/(OFFSET($C2120,-$A2124,$A2125)))),
MAX(0,T2125-(OFFSET($C2125,0,$A2125)/(OFFSET($C2120,-$A2124,$A2125))))),0))</f>
        <v>0</v>
      </c>
      <c r="V2125" s="395">
        <f t="shared" ref="V2125:V2142" ca="1" si="3123">IF(U2149="n/a",U2125,IFERROR(IF((OFFSET($C2125,0,$A2125))&lt;0,
MIN(0,U2125-(OFFSET($C2125,0,$A2125)/(OFFSET($C2120,-$A2124,$A2125)))),
MAX(0,U2125-(OFFSET($C2125,0,$A2125)/(OFFSET($C2120,-$A2124,$A2125))))),0))</f>
        <v>0</v>
      </c>
      <c r="W2125" s="395">
        <f t="shared" ref="W2125:W2143" ca="1" si="3124">IF(V2149="n/a",V2125,IFERROR(IF((OFFSET($C2125,0,$A2125))&lt;0,
MIN(0,V2125-(OFFSET($C2125,0,$A2125)/(OFFSET($C2120,-$A2124,$A2125)))),
MAX(0,V2125-(OFFSET($C2125,0,$A2125)/(OFFSET($C2120,-$A2124,$A2125))))),0))</f>
        <v>0</v>
      </c>
      <c r="X2125" s="249"/>
      <c r="Y2125" s="249"/>
      <c r="Z2125" s="249"/>
      <c r="AA2125" s="249"/>
      <c r="AB2125" s="249"/>
    </row>
    <row r="2126" spans="1:28" hidden="1" outlineLevel="1">
      <c r="A2126" s="331">
        <v>1</v>
      </c>
      <c r="B2126" s="309" t="str">
        <f t="shared" ref="B2126:B2144" ca="1" si="3125">"Depreciated Net Capex "&amp;OFFSET($C$6,0,A2126)</f>
        <v>Depreciated Net Capex 2013</v>
      </c>
      <c r="C2126" s="396"/>
      <c r="D2126" s="397">
        <f ca="1">(D2120*((1+D$11)^0.5)/D$10)</f>
        <v>0</v>
      </c>
      <c r="E2126" s="395">
        <f ca="1">IF(D2150="n/a",D2126,IFERROR(IF((OFFSET($C2126,0,$A2126))&lt;0,
MIN(0,D2126-(OFFSET($C2126,0,$A2126)/(OFFSET($C2121,-$A2125,$A2126)))),
MAX(0,D2126-(OFFSET($C2126,0,$A2126)/(OFFSET($C2121,-$A2125,$A2126))))),0))</f>
        <v>0</v>
      </c>
      <c r="F2126" s="395">
        <f t="shared" ca="1" si="3107"/>
        <v>0</v>
      </c>
      <c r="G2126" s="395">
        <f t="shared" ca="1" si="3108"/>
        <v>0</v>
      </c>
      <c r="H2126" s="395">
        <f t="shared" ca="1" si="3109"/>
        <v>0</v>
      </c>
      <c r="I2126" s="395">
        <f t="shared" ca="1" si="3110"/>
        <v>0</v>
      </c>
      <c r="J2126" s="395">
        <f t="shared" ca="1" si="3111"/>
        <v>0</v>
      </c>
      <c r="K2126" s="395">
        <f t="shared" ca="1" si="3112"/>
        <v>0</v>
      </c>
      <c r="L2126" s="395">
        <f t="shared" ca="1" si="3113"/>
        <v>0</v>
      </c>
      <c r="M2126" s="395">
        <f t="shared" ca="1" si="3114"/>
        <v>0</v>
      </c>
      <c r="N2126" s="395">
        <f t="shared" ca="1" si="3115"/>
        <v>0</v>
      </c>
      <c r="O2126" s="395">
        <f t="shared" ca="1" si="3116"/>
        <v>0</v>
      </c>
      <c r="P2126" s="395">
        <f t="shared" ca="1" si="3117"/>
        <v>0</v>
      </c>
      <c r="Q2126" s="395">
        <f t="shared" ca="1" si="3118"/>
        <v>0</v>
      </c>
      <c r="R2126" s="395">
        <f t="shared" ca="1" si="3119"/>
        <v>0</v>
      </c>
      <c r="S2126" s="395">
        <f t="shared" ca="1" si="3120"/>
        <v>0</v>
      </c>
      <c r="T2126" s="395">
        <f t="shared" ca="1" si="3121"/>
        <v>0</v>
      </c>
      <c r="U2126" s="395">
        <f t="shared" ca="1" si="3122"/>
        <v>0</v>
      </c>
      <c r="V2126" s="395">
        <f t="shared" ca="1" si="3123"/>
        <v>0</v>
      </c>
      <c r="W2126" s="395">
        <f t="shared" ca="1" si="3124"/>
        <v>0</v>
      </c>
      <c r="X2126" s="249"/>
      <c r="Y2126" s="249"/>
      <c r="Z2126" s="249"/>
      <c r="AA2126" s="249"/>
      <c r="AB2126" s="249"/>
    </row>
    <row r="2127" spans="1:28" hidden="1" outlineLevel="1">
      <c r="A2127" s="331">
        <v>2</v>
      </c>
      <c r="B2127" s="309" t="str">
        <f t="shared" ca="1" si="3125"/>
        <v>Depreciated Net Capex 2014</v>
      </c>
      <c r="C2127" s="398"/>
      <c r="D2127" s="399"/>
      <c r="E2127" s="397">
        <f ca="1">(E2120*((1+E$11)^0.5)/E$10)</f>
        <v>0</v>
      </c>
      <c r="F2127" s="395">
        <f ca="1">IF(E2151="n/a",E2127,IFERROR(IF((OFFSET($C2127,0,$A2127))&lt;0,
MIN(0,E2127-(OFFSET($C2127,0,$A2127)/(OFFSET($C2122,-$A2126,$A2127)))),
MAX(0,E2127-(OFFSET($C2127,0,$A2127)/(OFFSET($C2122,-$A2126,$A2127))))),0))</f>
        <v>0</v>
      </c>
      <c r="G2127" s="395">
        <f t="shared" ca="1" si="3108"/>
        <v>0</v>
      </c>
      <c r="H2127" s="395">
        <f t="shared" ca="1" si="3109"/>
        <v>0</v>
      </c>
      <c r="I2127" s="395">
        <f t="shared" ca="1" si="3110"/>
        <v>0</v>
      </c>
      <c r="J2127" s="395">
        <f t="shared" ca="1" si="3111"/>
        <v>0</v>
      </c>
      <c r="K2127" s="395">
        <f t="shared" ca="1" si="3112"/>
        <v>0</v>
      </c>
      <c r="L2127" s="395">
        <f t="shared" ca="1" si="3113"/>
        <v>0</v>
      </c>
      <c r="M2127" s="395">
        <f t="shared" ca="1" si="3114"/>
        <v>0</v>
      </c>
      <c r="N2127" s="395">
        <f t="shared" ca="1" si="3115"/>
        <v>0</v>
      </c>
      <c r="O2127" s="395">
        <f t="shared" ca="1" si="3116"/>
        <v>0</v>
      </c>
      <c r="P2127" s="395">
        <f t="shared" ca="1" si="3117"/>
        <v>0</v>
      </c>
      <c r="Q2127" s="395">
        <f t="shared" ca="1" si="3118"/>
        <v>0</v>
      </c>
      <c r="R2127" s="395">
        <f t="shared" ca="1" si="3119"/>
        <v>0</v>
      </c>
      <c r="S2127" s="395">
        <f t="shared" ca="1" si="3120"/>
        <v>0</v>
      </c>
      <c r="T2127" s="395">
        <f t="shared" ca="1" si="3121"/>
        <v>0</v>
      </c>
      <c r="U2127" s="395">
        <f t="shared" ca="1" si="3122"/>
        <v>0</v>
      </c>
      <c r="V2127" s="395">
        <f t="shared" ca="1" si="3123"/>
        <v>0</v>
      </c>
      <c r="W2127" s="395">
        <f t="shared" ca="1" si="3124"/>
        <v>0</v>
      </c>
      <c r="X2127" s="334"/>
      <c r="Y2127" s="249"/>
      <c r="Z2127" s="249"/>
      <c r="AA2127" s="249"/>
      <c r="AB2127" s="249"/>
    </row>
    <row r="2128" spans="1:28" hidden="1" outlineLevel="1">
      <c r="A2128" s="331">
        <v>3</v>
      </c>
      <c r="B2128" s="309" t="str">
        <f t="shared" ca="1" si="3125"/>
        <v>Depreciated Net Capex 2015</v>
      </c>
      <c r="C2128" s="398"/>
      <c r="D2128" s="398"/>
      <c r="E2128" s="399"/>
      <c r="F2128" s="400">
        <f ca="1">($F2120*((1+F$11)^0.5)/F$10)</f>
        <v>0</v>
      </c>
      <c r="G2128" s="395">
        <f ca="1">IF(F2152="n/a",F2128,IFERROR(IF((OFFSET($C2128,0,$A2128))&lt;0,
MIN(0,F2128-(OFFSET($C2128,0,$A2128)/(OFFSET($C2123,-$A2127,$A2128)))),
MAX(0,F2128-(OFFSET($C2128,0,$A2128)/(OFFSET($C2123,-$A2127,$A2128))))),0))</f>
        <v>0</v>
      </c>
      <c r="H2128" s="395">
        <f t="shared" ca="1" si="3109"/>
        <v>0</v>
      </c>
      <c r="I2128" s="395">
        <f t="shared" ca="1" si="3110"/>
        <v>0</v>
      </c>
      <c r="J2128" s="395">
        <f t="shared" ca="1" si="3111"/>
        <v>0</v>
      </c>
      <c r="K2128" s="395">
        <f t="shared" ca="1" si="3112"/>
        <v>0</v>
      </c>
      <c r="L2128" s="395">
        <f t="shared" ca="1" si="3113"/>
        <v>0</v>
      </c>
      <c r="M2128" s="395">
        <f t="shared" ca="1" si="3114"/>
        <v>0</v>
      </c>
      <c r="N2128" s="395">
        <f t="shared" ca="1" si="3115"/>
        <v>0</v>
      </c>
      <c r="O2128" s="395">
        <f t="shared" ca="1" si="3116"/>
        <v>0</v>
      </c>
      <c r="P2128" s="395">
        <f t="shared" ca="1" si="3117"/>
        <v>0</v>
      </c>
      <c r="Q2128" s="395">
        <f t="shared" ca="1" si="3118"/>
        <v>0</v>
      </c>
      <c r="R2128" s="395">
        <f t="shared" ca="1" si="3119"/>
        <v>0</v>
      </c>
      <c r="S2128" s="395">
        <f t="shared" ca="1" si="3120"/>
        <v>0</v>
      </c>
      <c r="T2128" s="395">
        <f t="shared" ca="1" si="3121"/>
        <v>0</v>
      </c>
      <c r="U2128" s="395">
        <f t="shared" ca="1" si="3122"/>
        <v>0</v>
      </c>
      <c r="V2128" s="395">
        <f t="shared" ca="1" si="3123"/>
        <v>0</v>
      </c>
      <c r="W2128" s="395">
        <f t="shared" ca="1" si="3124"/>
        <v>0</v>
      </c>
      <c r="X2128" s="334"/>
      <c r="Y2128" s="334"/>
      <c r="Z2128" s="249"/>
      <c r="AA2128" s="249"/>
      <c r="AB2128" s="249"/>
    </row>
    <row r="2129" spans="1:28" hidden="1" outlineLevel="1">
      <c r="A2129" s="331">
        <v>4</v>
      </c>
      <c r="B2129" s="309" t="str">
        <f t="shared" ca="1" si="3125"/>
        <v>Depreciated Net Capex 2016</v>
      </c>
      <c r="C2129" s="398"/>
      <c r="D2129" s="398"/>
      <c r="E2129" s="398"/>
      <c r="F2129" s="399"/>
      <c r="G2129" s="400">
        <f ca="1">($G2120*((1+G$11)^0.5)/G$10)</f>
        <v>0</v>
      </c>
      <c r="H2129" s="395">
        <f ca="1">IF(G2153="n/a",G2129,IFERROR(IF((OFFSET($C2129,0,$A2129))&lt;0,
MIN(0,G2129-(OFFSET($C2129,0,$A2129)/(OFFSET($C2124,-$A2128,$A2129)))),
MAX(0,G2129-(OFFSET($C2129,0,$A2129)/(OFFSET($C2124,-$A2128,$A2129))))),0))</f>
        <v>0</v>
      </c>
      <c r="I2129" s="395">
        <f t="shared" ca="1" si="3110"/>
        <v>0</v>
      </c>
      <c r="J2129" s="395">
        <f t="shared" ca="1" si="3111"/>
        <v>0</v>
      </c>
      <c r="K2129" s="395">
        <f t="shared" ca="1" si="3112"/>
        <v>0</v>
      </c>
      <c r="L2129" s="395">
        <f t="shared" ca="1" si="3113"/>
        <v>0</v>
      </c>
      <c r="M2129" s="395">
        <f t="shared" ca="1" si="3114"/>
        <v>0</v>
      </c>
      <c r="N2129" s="395">
        <f t="shared" ca="1" si="3115"/>
        <v>0</v>
      </c>
      <c r="O2129" s="395">
        <f t="shared" ca="1" si="3116"/>
        <v>0</v>
      </c>
      <c r="P2129" s="395">
        <f t="shared" ca="1" si="3117"/>
        <v>0</v>
      </c>
      <c r="Q2129" s="395">
        <f t="shared" ca="1" si="3118"/>
        <v>0</v>
      </c>
      <c r="R2129" s="395">
        <f t="shared" ca="1" si="3119"/>
        <v>0</v>
      </c>
      <c r="S2129" s="395">
        <f t="shared" ca="1" si="3120"/>
        <v>0</v>
      </c>
      <c r="T2129" s="395">
        <f t="shared" ca="1" si="3121"/>
        <v>0</v>
      </c>
      <c r="U2129" s="395">
        <f t="shared" ca="1" si="3122"/>
        <v>0</v>
      </c>
      <c r="V2129" s="395">
        <f t="shared" ca="1" si="3123"/>
        <v>0</v>
      </c>
      <c r="W2129" s="395">
        <f t="shared" ca="1" si="3124"/>
        <v>0</v>
      </c>
      <c r="X2129" s="334"/>
      <c r="Y2129" s="334"/>
      <c r="Z2129" s="334"/>
      <c r="AA2129" s="249"/>
      <c r="AB2129" s="249"/>
    </row>
    <row r="2130" spans="1:28" hidden="1" outlineLevel="1">
      <c r="A2130" s="331">
        <v>5</v>
      </c>
      <c r="B2130" s="309" t="str">
        <f t="shared" ca="1" si="3125"/>
        <v>Depreciated Net Capex 2017</v>
      </c>
      <c r="C2130" s="398"/>
      <c r="D2130" s="398"/>
      <c r="E2130" s="398"/>
      <c r="F2130" s="398"/>
      <c r="G2130" s="399"/>
      <c r="H2130" s="400">
        <f ca="1">(H2120*((1+H$11)^0.5)/H$10)</f>
        <v>0</v>
      </c>
      <c r="I2130" s="395">
        <f ca="1">IF(H2154="n/a",H2130,IFERROR(IF((OFFSET($C2130,0,$A2130))&lt;0,
MIN(0,H2130-(OFFSET($C2130,0,$A2130)/(OFFSET($C2125,-$A2129,$A2130)))),
MAX(0,H2130-(OFFSET($C2130,0,$A2130)/(OFFSET($C2125,-$A2129,$A2130))))),0))</f>
        <v>0</v>
      </c>
      <c r="J2130" s="395">
        <f t="shared" ca="1" si="3111"/>
        <v>0</v>
      </c>
      <c r="K2130" s="395">
        <f t="shared" ca="1" si="3112"/>
        <v>0</v>
      </c>
      <c r="L2130" s="395">
        <f t="shared" ca="1" si="3113"/>
        <v>0</v>
      </c>
      <c r="M2130" s="395">
        <f t="shared" ca="1" si="3114"/>
        <v>0</v>
      </c>
      <c r="N2130" s="395">
        <f t="shared" ca="1" si="3115"/>
        <v>0</v>
      </c>
      <c r="O2130" s="395">
        <f t="shared" ca="1" si="3116"/>
        <v>0</v>
      </c>
      <c r="P2130" s="395">
        <f t="shared" ca="1" si="3117"/>
        <v>0</v>
      </c>
      <c r="Q2130" s="395">
        <f t="shared" ca="1" si="3118"/>
        <v>0</v>
      </c>
      <c r="R2130" s="395">
        <f t="shared" ca="1" si="3119"/>
        <v>0</v>
      </c>
      <c r="S2130" s="395">
        <f t="shared" ca="1" si="3120"/>
        <v>0</v>
      </c>
      <c r="T2130" s="395">
        <f t="shared" ca="1" si="3121"/>
        <v>0</v>
      </c>
      <c r="U2130" s="395">
        <f t="shared" ca="1" si="3122"/>
        <v>0</v>
      </c>
      <c r="V2130" s="395">
        <f t="shared" ca="1" si="3123"/>
        <v>0</v>
      </c>
      <c r="W2130" s="395">
        <f t="shared" ca="1" si="3124"/>
        <v>0</v>
      </c>
      <c r="X2130" s="334"/>
      <c r="Y2130" s="334"/>
      <c r="Z2130" s="334"/>
      <c r="AA2130" s="249"/>
      <c r="AB2130" s="249"/>
    </row>
    <row r="2131" spans="1:28" hidden="1" outlineLevel="1">
      <c r="A2131" s="331">
        <v>6</v>
      </c>
      <c r="B2131" s="309" t="str">
        <f t="shared" ca="1" si="3125"/>
        <v>Depreciated Net Capex 2018</v>
      </c>
      <c r="C2131" s="398"/>
      <c r="D2131" s="398"/>
      <c r="E2131" s="398"/>
      <c r="F2131" s="398"/>
      <c r="G2131" s="398"/>
      <c r="H2131" s="399"/>
      <c r="I2131" s="400">
        <f ca="1">(I2120*((1+I$11)^0.5)/I$10)</f>
        <v>0</v>
      </c>
      <c r="J2131" s="395">
        <f ca="1">IF(I2155="n/a",I2131,IFERROR(IF((OFFSET($C2131,0,$A2131))&lt;0,
MIN(0,I2131-(OFFSET($C2131,0,$A2131)/(OFFSET($C2126,-$A2130,$A2131)))),
MAX(0,I2131-(OFFSET($C2131,0,$A2131)/(OFFSET($C2126,-$A2130,$A2131))))),0))</f>
        <v>0</v>
      </c>
      <c r="K2131" s="395">
        <f t="shared" ca="1" si="3112"/>
        <v>0</v>
      </c>
      <c r="L2131" s="395">
        <f t="shared" ca="1" si="3113"/>
        <v>0</v>
      </c>
      <c r="M2131" s="395">
        <f t="shared" ca="1" si="3114"/>
        <v>0</v>
      </c>
      <c r="N2131" s="395">
        <f t="shared" ca="1" si="3115"/>
        <v>0</v>
      </c>
      <c r="O2131" s="395">
        <f t="shared" ca="1" si="3116"/>
        <v>0</v>
      </c>
      <c r="P2131" s="395">
        <f t="shared" ca="1" si="3117"/>
        <v>0</v>
      </c>
      <c r="Q2131" s="395">
        <f t="shared" ca="1" si="3118"/>
        <v>0</v>
      </c>
      <c r="R2131" s="395">
        <f t="shared" ca="1" si="3119"/>
        <v>0</v>
      </c>
      <c r="S2131" s="395">
        <f t="shared" ca="1" si="3120"/>
        <v>0</v>
      </c>
      <c r="T2131" s="395">
        <f t="shared" ca="1" si="3121"/>
        <v>0</v>
      </c>
      <c r="U2131" s="395">
        <f t="shared" ca="1" si="3122"/>
        <v>0</v>
      </c>
      <c r="V2131" s="395">
        <f t="shared" ca="1" si="3123"/>
        <v>0</v>
      </c>
      <c r="W2131" s="395">
        <f t="shared" ca="1" si="3124"/>
        <v>0</v>
      </c>
      <c r="X2131" s="334"/>
      <c r="Y2131" s="334"/>
      <c r="Z2131" s="334"/>
      <c r="AA2131" s="249"/>
      <c r="AB2131" s="249"/>
    </row>
    <row r="2132" spans="1:28" hidden="1" outlineLevel="1">
      <c r="A2132" s="331">
        <v>7</v>
      </c>
      <c r="B2132" s="309" t="str">
        <f t="shared" ca="1" si="3125"/>
        <v>Depreciated Net Capex 2019</v>
      </c>
      <c r="C2132" s="398"/>
      <c r="D2132" s="398"/>
      <c r="E2132" s="398"/>
      <c r="F2132" s="398"/>
      <c r="G2132" s="398"/>
      <c r="H2132" s="398"/>
      <c r="I2132" s="399"/>
      <c r="J2132" s="400">
        <f ca="1">(J2120*((1+J$11)^0.5)/J$10)</f>
        <v>0</v>
      </c>
      <c r="K2132" s="395">
        <f ca="1">IF(J2156="n/a",J2132,IFERROR(IF((OFFSET($C2132,0,$A2132))&lt;0,
MIN(0,J2132-(OFFSET($C2132,0,$A2132)/(OFFSET($C2127,-$A2131,$A2132)))),
MAX(0,J2132-(OFFSET($C2132,0,$A2132)/(OFFSET($C2127,-$A2131,$A2132))))),0))</f>
        <v>0</v>
      </c>
      <c r="L2132" s="395">
        <f t="shared" ca="1" si="3113"/>
        <v>0</v>
      </c>
      <c r="M2132" s="395">
        <f t="shared" ca="1" si="3114"/>
        <v>0</v>
      </c>
      <c r="N2132" s="395">
        <f t="shared" ca="1" si="3115"/>
        <v>0</v>
      </c>
      <c r="O2132" s="395">
        <f t="shared" ca="1" si="3116"/>
        <v>0</v>
      </c>
      <c r="P2132" s="395">
        <f t="shared" ca="1" si="3117"/>
        <v>0</v>
      </c>
      <c r="Q2132" s="395">
        <f t="shared" ca="1" si="3118"/>
        <v>0</v>
      </c>
      <c r="R2132" s="395">
        <f t="shared" ca="1" si="3119"/>
        <v>0</v>
      </c>
      <c r="S2132" s="395">
        <f t="shared" ca="1" si="3120"/>
        <v>0</v>
      </c>
      <c r="T2132" s="395">
        <f t="shared" ca="1" si="3121"/>
        <v>0</v>
      </c>
      <c r="U2132" s="395">
        <f t="shared" ca="1" si="3122"/>
        <v>0</v>
      </c>
      <c r="V2132" s="395">
        <f t="shared" ca="1" si="3123"/>
        <v>0</v>
      </c>
      <c r="W2132" s="395">
        <f t="shared" ca="1" si="3124"/>
        <v>0</v>
      </c>
      <c r="X2132" s="334"/>
      <c r="Y2132" s="334"/>
      <c r="Z2132" s="334"/>
      <c r="AA2132" s="249"/>
      <c r="AB2132" s="249"/>
    </row>
    <row r="2133" spans="1:28" hidden="1" outlineLevel="1">
      <c r="A2133" s="331">
        <v>8</v>
      </c>
      <c r="B2133" s="309" t="str">
        <f t="shared" ca="1" si="3125"/>
        <v>Depreciated Net Capex 2020</v>
      </c>
      <c r="C2133" s="398"/>
      <c r="D2133" s="398"/>
      <c r="E2133" s="398"/>
      <c r="F2133" s="398"/>
      <c r="G2133" s="398"/>
      <c r="H2133" s="398"/>
      <c r="I2133" s="398"/>
      <c r="J2133" s="399"/>
      <c r="K2133" s="400">
        <f ca="1">(K2120*((1+K$11)^0.5)/K$10)</f>
        <v>0</v>
      </c>
      <c r="L2133" s="395">
        <f ca="1">IF(K2157="n/a",K2133,IFERROR(IF((OFFSET($C2133,0,$A2133))&lt;0,
MIN(0,K2133-(OFFSET($C2133,0,$A2133)/(OFFSET($C2128,-$A2132,$A2133)))),
MAX(0,K2133-(OFFSET($C2133,0,$A2133)/(OFFSET($C2128,-$A2132,$A2133))))),0))</f>
        <v>0</v>
      </c>
      <c r="M2133" s="395">
        <f t="shared" ca="1" si="3114"/>
        <v>0</v>
      </c>
      <c r="N2133" s="395">
        <f t="shared" ca="1" si="3115"/>
        <v>0</v>
      </c>
      <c r="O2133" s="395">
        <f t="shared" ca="1" si="3116"/>
        <v>0</v>
      </c>
      <c r="P2133" s="395">
        <f t="shared" ca="1" si="3117"/>
        <v>0</v>
      </c>
      <c r="Q2133" s="395">
        <f t="shared" ca="1" si="3118"/>
        <v>0</v>
      </c>
      <c r="R2133" s="395">
        <f t="shared" ca="1" si="3119"/>
        <v>0</v>
      </c>
      <c r="S2133" s="395">
        <f t="shared" ca="1" si="3120"/>
        <v>0</v>
      </c>
      <c r="T2133" s="395">
        <f t="shared" ca="1" si="3121"/>
        <v>0</v>
      </c>
      <c r="U2133" s="395">
        <f t="shared" ca="1" si="3122"/>
        <v>0</v>
      </c>
      <c r="V2133" s="395">
        <f t="shared" ca="1" si="3123"/>
        <v>0</v>
      </c>
      <c r="W2133" s="395">
        <f t="shared" ca="1" si="3124"/>
        <v>0</v>
      </c>
      <c r="X2133" s="334"/>
      <c r="Y2133" s="334"/>
      <c r="Z2133" s="334"/>
      <c r="AA2133" s="249"/>
      <c r="AB2133" s="249"/>
    </row>
    <row r="2134" spans="1:28" hidden="1" outlineLevel="1">
      <c r="A2134" s="331">
        <v>9</v>
      </c>
      <c r="B2134" s="309" t="str">
        <f t="shared" ca="1" si="3125"/>
        <v>Depreciated Net Capex 2021</v>
      </c>
      <c r="C2134" s="398"/>
      <c r="D2134" s="398"/>
      <c r="E2134" s="398"/>
      <c r="F2134" s="398"/>
      <c r="G2134" s="398"/>
      <c r="H2134" s="398"/>
      <c r="I2134" s="398"/>
      <c r="J2134" s="398"/>
      <c r="K2134" s="399"/>
      <c r="L2134" s="400">
        <f ca="1">(L2120*((1+L$11)^0.5)/L$10)</f>
        <v>0</v>
      </c>
      <c r="M2134" s="395">
        <f ca="1">IF(L2158="n/a",L2134,IFERROR(IF((OFFSET($C2134,0,$A2134))&lt;0,
MIN(0,L2134-(OFFSET($C2134,0,$A2134)/(OFFSET($C2129,-$A2133,$A2134)))),
MAX(0,L2134-(OFFSET($C2134,0,$A2134)/(OFFSET($C2129,-$A2133,$A2134))))),0))</f>
        <v>0</v>
      </c>
      <c r="N2134" s="395">
        <f t="shared" ca="1" si="3115"/>
        <v>0</v>
      </c>
      <c r="O2134" s="395">
        <f t="shared" ca="1" si="3116"/>
        <v>0</v>
      </c>
      <c r="P2134" s="395">
        <f t="shared" ca="1" si="3117"/>
        <v>0</v>
      </c>
      <c r="Q2134" s="395">
        <f t="shared" ca="1" si="3118"/>
        <v>0</v>
      </c>
      <c r="R2134" s="395">
        <f t="shared" ca="1" si="3119"/>
        <v>0</v>
      </c>
      <c r="S2134" s="395">
        <f t="shared" ca="1" si="3120"/>
        <v>0</v>
      </c>
      <c r="T2134" s="395">
        <f t="shared" ca="1" si="3121"/>
        <v>0</v>
      </c>
      <c r="U2134" s="395">
        <f t="shared" ca="1" si="3122"/>
        <v>0</v>
      </c>
      <c r="V2134" s="395">
        <f t="shared" ca="1" si="3123"/>
        <v>0</v>
      </c>
      <c r="W2134" s="395">
        <f t="shared" ca="1" si="3124"/>
        <v>0</v>
      </c>
      <c r="X2134" s="334"/>
      <c r="Y2134" s="334"/>
      <c r="Z2134" s="334"/>
      <c r="AA2134" s="249"/>
      <c r="AB2134" s="249"/>
    </row>
    <row r="2135" spans="1:28" hidden="1" outlineLevel="1">
      <c r="A2135" s="331">
        <v>10</v>
      </c>
      <c r="B2135" s="309" t="str">
        <f t="shared" ca="1" si="3125"/>
        <v>Depreciated Net Capex 2022</v>
      </c>
      <c r="C2135" s="398"/>
      <c r="D2135" s="398"/>
      <c r="E2135" s="398"/>
      <c r="F2135" s="398"/>
      <c r="G2135" s="398"/>
      <c r="H2135" s="398"/>
      <c r="I2135" s="398"/>
      <c r="J2135" s="398"/>
      <c r="K2135" s="398"/>
      <c r="L2135" s="399"/>
      <c r="M2135" s="400">
        <f ca="1">(M2120*((1+M$11)^0.5)/M$10)</f>
        <v>0</v>
      </c>
      <c r="N2135" s="395">
        <f ca="1">IF(M2159="n/a",M2135,IFERROR(IF((OFFSET($C2135,0,$A2135))&lt;0,
MIN(0,M2135-(OFFSET($C2135,0,$A2135)/(OFFSET($C2130,-$A2134,$A2135)))),
MAX(0,M2135-(OFFSET($C2135,0,$A2135)/(OFFSET($C2130,-$A2134,$A2135))))),0))</f>
        <v>0</v>
      </c>
      <c r="O2135" s="395">
        <f t="shared" ca="1" si="3116"/>
        <v>0</v>
      </c>
      <c r="P2135" s="395">
        <f t="shared" ca="1" si="3117"/>
        <v>0</v>
      </c>
      <c r="Q2135" s="395">
        <f t="shared" ca="1" si="3118"/>
        <v>0</v>
      </c>
      <c r="R2135" s="395">
        <f t="shared" ca="1" si="3119"/>
        <v>0</v>
      </c>
      <c r="S2135" s="395">
        <f t="shared" ca="1" si="3120"/>
        <v>0</v>
      </c>
      <c r="T2135" s="395">
        <f t="shared" ca="1" si="3121"/>
        <v>0</v>
      </c>
      <c r="U2135" s="395">
        <f t="shared" ca="1" si="3122"/>
        <v>0</v>
      </c>
      <c r="V2135" s="395">
        <f t="shared" ca="1" si="3123"/>
        <v>0</v>
      </c>
      <c r="W2135" s="395">
        <f t="shared" ca="1" si="3124"/>
        <v>0</v>
      </c>
      <c r="X2135" s="334"/>
      <c r="Y2135" s="334"/>
      <c r="Z2135" s="334"/>
      <c r="AA2135" s="249"/>
      <c r="AB2135" s="249"/>
    </row>
    <row r="2136" spans="1:28" hidden="1" outlineLevel="1">
      <c r="A2136" s="331">
        <v>11</v>
      </c>
      <c r="B2136" s="309" t="str">
        <f t="shared" ca="1" si="3125"/>
        <v>Depreciated Net Capex 2023</v>
      </c>
      <c r="C2136" s="398"/>
      <c r="D2136" s="398"/>
      <c r="E2136" s="398"/>
      <c r="F2136" s="398"/>
      <c r="G2136" s="398"/>
      <c r="H2136" s="398"/>
      <c r="I2136" s="398"/>
      <c r="J2136" s="398"/>
      <c r="K2136" s="398"/>
      <c r="L2136" s="398"/>
      <c r="M2136" s="399"/>
      <c r="N2136" s="400">
        <f>(N2120*((1+N$11)^0.5)/N$10)</f>
        <v>0</v>
      </c>
      <c r="O2136" s="395">
        <f ca="1">IF(N2160="n/a",N2136,IFERROR(IF((OFFSET($C2136,0,$A2136))&lt;0,
MIN(0,N2136-(OFFSET($C2136,0,$A2136)/(OFFSET($C2131,-$A2135,$A2136)))),
MAX(0,N2136-(OFFSET($C2136,0,$A2136)/(OFFSET($C2131,-$A2135,$A2136))))),0))</f>
        <v>0</v>
      </c>
      <c r="P2136" s="395">
        <f t="shared" ca="1" si="3117"/>
        <v>0</v>
      </c>
      <c r="Q2136" s="395">
        <f t="shared" ca="1" si="3118"/>
        <v>0</v>
      </c>
      <c r="R2136" s="395">
        <f t="shared" ca="1" si="3119"/>
        <v>0</v>
      </c>
      <c r="S2136" s="395">
        <f t="shared" ca="1" si="3120"/>
        <v>0</v>
      </c>
      <c r="T2136" s="395">
        <f t="shared" ca="1" si="3121"/>
        <v>0</v>
      </c>
      <c r="U2136" s="395">
        <f t="shared" ca="1" si="3122"/>
        <v>0</v>
      </c>
      <c r="V2136" s="395">
        <f t="shared" ca="1" si="3123"/>
        <v>0</v>
      </c>
      <c r="W2136" s="395">
        <f t="shared" ca="1" si="3124"/>
        <v>0</v>
      </c>
      <c r="X2136" s="334"/>
      <c r="Y2136" s="334"/>
      <c r="Z2136" s="334"/>
      <c r="AA2136" s="249"/>
      <c r="AB2136" s="249"/>
    </row>
    <row r="2137" spans="1:28" hidden="1" outlineLevel="1">
      <c r="A2137" s="331">
        <v>12</v>
      </c>
      <c r="B2137" s="309" t="str">
        <f t="shared" ca="1" si="3125"/>
        <v>Depreciated Net Capex 2024</v>
      </c>
      <c r="C2137" s="398"/>
      <c r="D2137" s="398"/>
      <c r="E2137" s="398"/>
      <c r="F2137" s="398"/>
      <c r="G2137" s="398"/>
      <c r="H2137" s="398"/>
      <c r="I2137" s="398"/>
      <c r="J2137" s="398"/>
      <c r="K2137" s="398"/>
      <c r="L2137" s="398"/>
      <c r="M2137" s="398"/>
      <c r="N2137" s="399"/>
      <c r="O2137" s="400">
        <f>(O2120*((1+O$11)^0.5)/O$10)</f>
        <v>0</v>
      </c>
      <c r="P2137" s="395">
        <f ca="1">IF(O2161="n/a",O2137,IFERROR(IF((OFFSET($C2137,0,$A2137))&lt;0,
MIN(0,O2137-(OFFSET($C2137,0,$A2137)/(OFFSET($C2132,-$A2136,$A2137)))),
MAX(0,O2137-(OFFSET($C2137,0,$A2137)/(OFFSET($C2132,-$A2136,$A2137))))),0))</f>
        <v>0</v>
      </c>
      <c r="Q2137" s="395">
        <f t="shared" ca="1" si="3118"/>
        <v>0</v>
      </c>
      <c r="R2137" s="395">
        <f t="shared" ca="1" si="3119"/>
        <v>0</v>
      </c>
      <c r="S2137" s="395">
        <f t="shared" ca="1" si="3120"/>
        <v>0</v>
      </c>
      <c r="T2137" s="395">
        <f t="shared" ca="1" si="3121"/>
        <v>0</v>
      </c>
      <c r="U2137" s="395">
        <f t="shared" ca="1" si="3122"/>
        <v>0</v>
      </c>
      <c r="V2137" s="395">
        <f t="shared" ca="1" si="3123"/>
        <v>0</v>
      </c>
      <c r="W2137" s="395">
        <f t="shared" ca="1" si="3124"/>
        <v>0</v>
      </c>
      <c r="X2137" s="334"/>
      <c r="Y2137" s="334"/>
      <c r="Z2137" s="334"/>
      <c r="AA2137" s="249"/>
      <c r="AB2137" s="249"/>
    </row>
    <row r="2138" spans="1:28" hidden="1" outlineLevel="1">
      <c r="A2138" s="331">
        <v>13</v>
      </c>
      <c r="B2138" s="309" t="str">
        <f t="shared" ca="1" si="3125"/>
        <v>Depreciated Net Capex 2025</v>
      </c>
      <c r="C2138" s="398"/>
      <c r="D2138" s="398"/>
      <c r="E2138" s="398"/>
      <c r="F2138" s="398"/>
      <c r="G2138" s="398"/>
      <c r="H2138" s="398"/>
      <c r="I2138" s="398"/>
      <c r="J2138" s="398"/>
      <c r="K2138" s="398"/>
      <c r="L2138" s="398"/>
      <c r="M2138" s="398"/>
      <c r="N2138" s="398"/>
      <c r="O2138" s="399"/>
      <c r="P2138" s="400">
        <f>(P2120*((1+P$11)^0.5)/P$10)</f>
        <v>0</v>
      </c>
      <c r="Q2138" s="395">
        <f ca="1">IF(P2162="n/a",P2138,IFERROR(IF((OFFSET($C2138,0,$A2138))&lt;0,
MIN(0,P2138-(OFFSET($C2138,0,$A2138)/(OFFSET($C2133,-$A2137,$A2138)))),
MAX(0,P2138-(OFFSET($C2138,0,$A2138)/(OFFSET($C2133,-$A2137,$A2138))))),0))</f>
        <v>0</v>
      </c>
      <c r="R2138" s="395">
        <f t="shared" ca="1" si="3119"/>
        <v>0</v>
      </c>
      <c r="S2138" s="395">
        <f t="shared" ca="1" si="3120"/>
        <v>0</v>
      </c>
      <c r="T2138" s="395">
        <f t="shared" ca="1" si="3121"/>
        <v>0</v>
      </c>
      <c r="U2138" s="395">
        <f t="shared" ca="1" si="3122"/>
        <v>0</v>
      </c>
      <c r="V2138" s="395">
        <f t="shared" ca="1" si="3123"/>
        <v>0</v>
      </c>
      <c r="W2138" s="395">
        <f t="shared" ca="1" si="3124"/>
        <v>0</v>
      </c>
      <c r="X2138" s="334"/>
      <c r="Y2138" s="334"/>
      <c r="Z2138" s="334"/>
      <c r="AA2138" s="249"/>
      <c r="AB2138" s="249"/>
    </row>
    <row r="2139" spans="1:28" hidden="1" outlineLevel="1">
      <c r="A2139" s="331">
        <v>14</v>
      </c>
      <c r="B2139" s="309" t="str">
        <f t="shared" ca="1" si="3125"/>
        <v>Depreciated Net Capex 2026</v>
      </c>
      <c r="C2139" s="398"/>
      <c r="D2139" s="398"/>
      <c r="E2139" s="398"/>
      <c r="F2139" s="398"/>
      <c r="G2139" s="398"/>
      <c r="H2139" s="398"/>
      <c r="I2139" s="398"/>
      <c r="J2139" s="398"/>
      <c r="K2139" s="398"/>
      <c r="L2139" s="398"/>
      <c r="M2139" s="398"/>
      <c r="N2139" s="398"/>
      <c r="O2139" s="398"/>
      <c r="P2139" s="399"/>
      <c r="Q2139" s="400">
        <f>(Q2120*((1+Q$11)^0.5)/Q$10)</f>
        <v>0</v>
      </c>
      <c r="R2139" s="395">
        <f ca="1">IF(Q2163="n/a",Q2139,IFERROR(IF((OFFSET($C2139,0,$A2139))&lt;0,
MIN(0,Q2139-(OFFSET($C2139,0,$A2139)/(OFFSET($C2134,-$A2138,$A2139)))),
MAX(0,Q2139-(OFFSET($C2139,0,$A2139)/(OFFSET($C2134,-$A2138,$A2139))))),0))</f>
        <v>0</v>
      </c>
      <c r="S2139" s="395">
        <f t="shared" ca="1" si="3120"/>
        <v>0</v>
      </c>
      <c r="T2139" s="395">
        <f t="shared" ca="1" si="3121"/>
        <v>0</v>
      </c>
      <c r="U2139" s="395">
        <f t="shared" ca="1" si="3122"/>
        <v>0</v>
      </c>
      <c r="V2139" s="395">
        <f t="shared" ca="1" si="3123"/>
        <v>0</v>
      </c>
      <c r="W2139" s="395">
        <f t="shared" ca="1" si="3124"/>
        <v>0</v>
      </c>
      <c r="X2139" s="334"/>
      <c r="Y2139" s="334"/>
      <c r="Z2139" s="334"/>
      <c r="AA2139" s="249"/>
      <c r="AB2139" s="249"/>
    </row>
    <row r="2140" spans="1:28" hidden="1" outlineLevel="1">
      <c r="A2140" s="331">
        <v>15</v>
      </c>
      <c r="B2140" s="309" t="str">
        <f t="shared" ca="1" si="3125"/>
        <v>Depreciated Net Capex 2027</v>
      </c>
      <c r="C2140" s="398"/>
      <c r="D2140" s="398"/>
      <c r="E2140" s="398"/>
      <c r="F2140" s="398"/>
      <c r="G2140" s="398"/>
      <c r="H2140" s="398"/>
      <c r="I2140" s="398"/>
      <c r="J2140" s="398"/>
      <c r="K2140" s="398"/>
      <c r="L2140" s="398"/>
      <c r="M2140" s="398"/>
      <c r="N2140" s="398"/>
      <c r="O2140" s="398"/>
      <c r="P2140" s="398"/>
      <c r="Q2140" s="399"/>
      <c r="R2140" s="400">
        <f>(R2120*((1+R$11)^0.5)/R$10)</f>
        <v>0</v>
      </c>
      <c r="S2140" s="395">
        <f ca="1">IF(R2164="n/a",R2140,IFERROR(IF((OFFSET($C2140,0,$A2140))&lt;0,
MIN(0,R2140-(OFFSET($C2140,0,$A2140)/(OFFSET($C2135,-$A2139,$A2140)))),
MAX(0,R2140-(OFFSET($C2140,0,$A2140)/(OFFSET($C2135,-$A2139,$A2140))))),0))</f>
        <v>0</v>
      </c>
      <c r="T2140" s="395">
        <f t="shared" ca="1" si="3121"/>
        <v>0</v>
      </c>
      <c r="U2140" s="395">
        <f t="shared" ca="1" si="3122"/>
        <v>0</v>
      </c>
      <c r="V2140" s="395">
        <f t="shared" ca="1" si="3123"/>
        <v>0</v>
      </c>
      <c r="W2140" s="395">
        <f t="shared" ca="1" si="3124"/>
        <v>0</v>
      </c>
      <c r="X2140" s="334"/>
      <c r="Y2140" s="334"/>
      <c r="Z2140" s="334"/>
      <c r="AA2140" s="249"/>
      <c r="AB2140" s="249"/>
    </row>
    <row r="2141" spans="1:28" hidden="1" outlineLevel="1">
      <c r="A2141" s="331">
        <v>16</v>
      </c>
      <c r="B2141" s="309" t="str">
        <f t="shared" ca="1" si="3125"/>
        <v>Depreciated Net Capex 2028</v>
      </c>
      <c r="C2141" s="398"/>
      <c r="D2141" s="398"/>
      <c r="E2141" s="398"/>
      <c r="F2141" s="398"/>
      <c r="G2141" s="398"/>
      <c r="H2141" s="398"/>
      <c r="I2141" s="398"/>
      <c r="J2141" s="398"/>
      <c r="K2141" s="398"/>
      <c r="L2141" s="398"/>
      <c r="M2141" s="398"/>
      <c r="N2141" s="398"/>
      <c r="O2141" s="398"/>
      <c r="P2141" s="398"/>
      <c r="Q2141" s="398"/>
      <c r="R2141" s="399"/>
      <c r="S2141" s="400">
        <f>(S2120*((1+S$11)^0.5)/S$10)</f>
        <v>0</v>
      </c>
      <c r="T2141" s="395">
        <f ca="1">IF(S2165="n/a",S2141,IFERROR(IF((OFFSET($C2141,0,$A2141))&lt;0,
MIN(0,S2141-(OFFSET($C2141,0,$A2141)/(OFFSET($C2136,-$A2140,$A2141)))),
MAX(0,S2141-(OFFSET($C2141,0,$A2141)/(OFFSET($C2136,-$A2140,$A2141))))),0))</f>
        <v>0</v>
      </c>
      <c r="U2141" s="395">
        <f t="shared" ca="1" si="3122"/>
        <v>0</v>
      </c>
      <c r="V2141" s="395">
        <f t="shared" ca="1" si="3123"/>
        <v>0</v>
      </c>
      <c r="W2141" s="395">
        <f t="shared" ca="1" si="3124"/>
        <v>0</v>
      </c>
      <c r="X2141" s="334"/>
      <c r="Y2141" s="334"/>
      <c r="Z2141" s="334"/>
      <c r="AA2141" s="249"/>
      <c r="AB2141" s="249"/>
    </row>
    <row r="2142" spans="1:28" hidden="1" outlineLevel="1">
      <c r="A2142" s="331">
        <v>17</v>
      </c>
      <c r="B2142" s="309" t="str">
        <f t="shared" ca="1" si="3125"/>
        <v>Depreciated Net Capex 2029</v>
      </c>
      <c r="C2142" s="398"/>
      <c r="D2142" s="398"/>
      <c r="E2142" s="398"/>
      <c r="F2142" s="398"/>
      <c r="G2142" s="398"/>
      <c r="H2142" s="398"/>
      <c r="I2142" s="398"/>
      <c r="J2142" s="398"/>
      <c r="K2142" s="398"/>
      <c r="L2142" s="398"/>
      <c r="M2142" s="398"/>
      <c r="N2142" s="398"/>
      <c r="O2142" s="398"/>
      <c r="P2142" s="398"/>
      <c r="Q2142" s="398"/>
      <c r="R2142" s="398"/>
      <c r="S2142" s="399"/>
      <c r="T2142" s="400">
        <f>(T2120*((1+T$11)^0.5)/T$10)</f>
        <v>0</v>
      </c>
      <c r="U2142" s="395">
        <f ca="1">IF(T2166="n/a",T2142,IFERROR(IF((OFFSET($C2142,0,$A2142))&lt;0,
MIN(0,T2142-(OFFSET($C2142,0,$A2142)/(OFFSET($C2137,-$A2141,$A2142)))),
MAX(0,T2142-(OFFSET($C2142,0,$A2142)/(OFFSET($C2137,-$A2141,$A2142))))),0))</f>
        <v>0</v>
      </c>
      <c r="V2142" s="395">
        <f t="shared" ca="1" si="3123"/>
        <v>0</v>
      </c>
      <c r="W2142" s="395">
        <f t="shared" ca="1" si="3124"/>
        <v>0</v>
      </c>
      <c r="X2142" s="334"/>
      <c r="Y2142" s="334"/>
      <c r="Z2142" s="334"/>
      <c r="AA2142" s="249"/>
      <c r="AB2142" s="249"/>
    </row>
    <row r="2143" spans="1:28" hidden="1" outlineLevel="1">
      <c r="A2143" s="331">
        <v>18</v>
      </c>
      <c r="B2143" s="309" t="str">
        <f t="shared" ca="1" si="3125"/>
        <v>Depreciated Net Capex 2030</v>
      </c>
      <c r="C2143" s="398"/>
      <c r="D2143" s="398"/>
      <c r="E2143" s="398"/>
      <c r="F2143" s="398"/>
      <c r="G2143" s="398"/>
      <c r="H2143" s="398"/>
      <c r="I2143" s="398"/>
      <c r="J2143" s="398"/>
      <c r="K2143" s="398"/>
      <c r="L2143" s="398"/>
      <c r="M2143" s="398"/>
      <c r="N2143" s="398"/>
      <c r="O2143" s="398"/>
      <c r="P2143" s="398"/>
      <c r="Q2143" s="398"/>
      <c r="R2143" s="398"/>
      <c r="S2143" s="398"/>
      <c r="T2143" s="399"/>
      <c r="U2143" s="400">
        <f>(U2120*((1+U$11)^0.5)/U$10)</f>
        <v>0</v>
      </c>
      <c r="V2143" s="395">
        <f ca="1">IF(U2167="n/a",U2143,IFERROR(IF((OFFSET($C2143,0,$A2143))&lt;0,
MIN(0,U2143-(OFFSET($C2143,0,$A2143)/(OFFSET($C2138,-$A2142,$A2143)))),
MAX(0,U2143-(OFFSET($C2143,0,$A2143)/(OFFSET($C2138,-$A2142,$A2143))))),0))</f>
        <v>0</v>
      </c>
      <c r="W2143" s="395">
        <f t="shared" ca="1" si="3124"/>
        <v>0</v>
      </c>
      <c r="X2143" s="334"/>
      <c r="Y2143" s="334"/>
      <c r="Z2143" s="334"/>
      <c r="AA2143" s="249"/>
      <c r="AB2143" s="249"/>
    </row>
    <row r="2144" spans="1:28" hidden="1" outlineLevel="1">
      <c r="A2144" s="331">
        <v>19</v>
      </c>
      <c r="B2144" s="309" t="str">
        <f t="shared" ca="1" si="3125"/>
        <v>Depreciated Net Capex 2031</v>
      </c>
      <c r="C2144" s="398"/>
      <c r="D2144" s="398"/>
      <c r="E2144" s="398"/>
      <c r="F2144" s="398"/>
      <c r="G2144" s="398"/>
      <c r="H2144" s="398"/>
      <c r="I2144" s="398"/>
      <c r="J2144" s="398"/>
      <c r="K2144" s="398"/>
      <c r="L2144" s="398"/>
      <c r="M2144" s="398"/>
      <c r="N2144" s="398"/>
      <c r="O2144" s="398"/>
      <c r="P2144" s="398"/>
      <c r="Q2144" s="398"/>
      <c r="R2144" s="398"/>
      <c r="S2144" s="398"/>
      <c r="T2144" s="398"/>
      <c r="U2144" s="399"/>
      <c r="V2144" s="400">
        <f>(V2120*((1+V$11)^0.5)/V$10)</f>
        <v>0</v>
      </c>
      <c r="W2144" s="395">
        <f ca="1">IF(V2168="n/a",V2144,IFERROR(IF((OFFSET($C2144,0,$A2144))&lt;0,
MIN(0,V2144-(OFFSET($C2144,0,$A2144)/(OFFSET($C2139,-$A2143,$A2144)))),
MAX(0,V2144-(OFFSET($C2144,0,$A2144)/(OFFSET($C2139,-$A2143,$A2144))))),0))</f>
        <v>0</v>
      </c>
      <c r="X2144" s="334"/>
      <c r="Y2144" s="334"/>
      <c r="Z2144" s="334"/>
      <c r="AA2144" s="249"/>
      <c r="AB2144" s="249"/>
    </row>
    <row r="2145" spans="1:28" hidden="1" outlineLevel="1">
      <c r="A2145" s="331">
        <v>20</v>
      </c>
      <c r="B2145" s="309" t="str">
        <f ca="1">"Depreciated Net Capex "&amp;OFFSET($C$6,0,A2145)</f>
        <v>Depreciated Net Capex 2032</v>
      </c>
      <c r="C2145" s="398"/>
      <c r="D2145" s="398"/>
      <c r="E2145" s="398"/>
      <c r="F2145" s="398"/>
      <c r="G2145" s="398"/>
      <c r="H2145" s="398"/>
      <c r="I2145" s="398"/>
      <c r="J2145" s="398"/>
      <c r="K2145" s="398"/>
      <c r="L2145" s="398"/>
      <c r="M2145" s="398"/>
      <c r="N2145" s="398"/>
      <c r="O2145" s="398"/>
      <c r="P2145" s="398"/>
      <c r="Q2145" s="398"/>
      <c r="R2145" s="398"/>
      <c r="S2145" s="398"/>
      <c r="T2145" s="398"/>
      <c r="U2145" s="398"/>
      <c r="V2145" s="399"/>
      <c r="W2145" s="395">
        <f>(W2120*((1+W$11)^0.5)/W$10)</f>
        <v>0</v>
      </c>
      <c r="X2145" s="249"/>
      <c r="Y2145" s="249"/>
      <c r="Z2145" s="249"/>
      <c r="AA2145" s="249"/>
      <c r="AB2145" s="249"/>
    </row>
    <row r="2146" spans="1:28" hidden="1" outlineLevel="1">
      <c r="A2146" s="249"/>
      <c r="B2146" s="332"/>
      <c r="C2146" s="395"/>
      <c r="D2146" s="395"/>
      <c r="E2146" s="395"/>
      <c r="F2146" s="395"/>
      <c r="G2146" s="395"/>
      <c r="H2146" s="395"/>
      <c r="I2146" s="395"/>
      <c r="J2146" s="395"/>
      <c r="K2146" s="395"/>
      <c r="L2146" s="395"/>
      <c r="M2146" s="395"/>
      <c r="N2146" s="395"/>
      <c r="O2146" s="395"/>
      <c r="P2146" s="395"/>
      <c r="Q2146" s="395"/>
      <c r="R2146" s="395"/>
      <c r="S2146" s="395"/>
      <c r="T2146" s="395"/>
      <c r="U2146" s="395"/>
      <c r="V2146" s="395"/>
      <c r="W2146" s="395"/>
      <c r="X2146" s="249"/>
      <c r="Y2146" s="249"/>
      <c r="Z2146" s="249"/>
      <c r="AA2146" s="249"/>
      <c r="AB2146" s="249"/>
    </row>
    <row r="2147" spans="1:28" hidden="1" outlineLevel="1">
      <c r="A2147" s="249"/>
      <c r="B2147" s="332"/>
      <c r="C2147" s="395"/>
      <c r="D2147" s="395"/>
      <c r="E2147" s="395"/>
      <c r="F2147" s="395"/>
      <c r="G2147" s="395"/>
      <c r="H2147" s="395"/>
      <c r="I2147" s="395"/>
      <c r="J2147" s="395"/>
      <c r="K2147" s="395"/>
      <c r="L2147" s="395"/>
      <c r="M2147" s="395"/>
      <c r="N2147" s="395"/>
      <c r="O2147" s="395"/>
      <c r="P2147" s="395"/>
      <c r="Q2147" s="395"/>
      <c r="R2147" s="395"/>
      <c r="S2147" s="395"/>
      <c r="T2147" s="395"/>
      <c r="U2147" s="395"/>
      <c r="V2147" s="395"/>
      <c r="W2147" s="395"/>
      <c r="X2147" s="249"/>
      <c r="Y2147" s="249"/>
      <c r="Z2147" s="249"/>
      <c r="AA2147" s="249"/>
      <c r="AB2147" s="249"/>
    </row>
    <row r="2148" spans="1:28" hidden="1" outlineLevel="1">
      <c r="A2148" s="249"/>
      <c r="B2148" s="309" t="s">
        <v>298</v>
      </c>
      <c r="C2148" s="395"/>
      <c r="D2148" s="395">
        <f t="shared" ref="D2148" ca="1" si="3126">IF(C2148="n/a","n/a",IF(AND(C2148&lt;1,D2122=0),0,
IF(D2122=0,C2148-1,
IF(C2148&lt;1,D2123,
(((C2148-1)*(C2124-(C2124/(C2148))))+((D2122/D$10)*D2123))/(D2124)))))</f>
        <v>0</v>
      </c>
      <c r="E2148" s="395">
        <f t="shared" ref="E2148" ca="1" si="3127">IF(D2148="n/a","n/a",IF(AND(D2148&lt;1,E2122=0),0,
IF(E2122=0,D2148-1,
IF(D2148&lt;1,E2123,
(((D2148-1)*(D2124-(D2124/(D2148))))+((E2122/E$10)*E2123))/(E2124)))))</f>
        <v>0</v>
      </c>
      <c r="F2148" s="395">
        <f t="shared" ref="F2148" ca="1" si="3128">IF(E2148="n/a","n/a",IF(AND(E2148&lt;1,F2122=0),0,
IF(F2122=0,E2148-1,
IF(E2148&lt;1,F2123,
(((E2148-1)*(E2124-(E2124/(E2148))))+((F2122/F$10)*F2123))/(F2124)))))</f>
        <v>0</v>
      </c>
      <c r="G2148" s="395">
        <f t="shared" ref="G2148" ca="1" si="3129">IF(F2148="n/a","n/a",IF(AND(F2148&lt;1,G2122=0),0,
IF(G2122=0,F2148-1,
IF(F2148&lt;1,G2123,
(((F2148-1)*(F2124-(F2124/(F2148))))+((G2122/G$10)*G2123))/(G2124)))))</f>
        <v>0</v>
      </c>
      <c r="H2148" s="395">
        <f ca="1">IF(G2148="n/a","n/a",IF(AND(G2148&lt;1,H2122=0),0,
IF(H2122=0,G2148-1,
IF(G2148&lt;1,H2123,
(((G2148-1)*(G2124-(G2124/(G2148))))+((H2122/H$10)*H2123))/(H2124)))))</f>
        <v>0</v>
      </c>
      <c r="I2148" s="395">
        <f t="shared" ref="I2148" ca="1" si="3130">IF(H2148="n/a","n/a",IF(AND(H2148&lt;1,I2122=0),0,
IF(I2122=0,H2148-1,
IF(H2148&lt;1,I2123,
(((H2148-1)*(H2124-(H2124/(H2148))))+((I2122/I$10)*I2123))/(I2124)))))</f>
        <v>0</v>
      </c>
      <c r="J2148" s="395">
        <f t="shared" ref="J2148" ca="1" si="3131">IF(I2148="n/a","n/a",IF(AND(I2148&lt;1,J2122=0),0,
IF(J2122=0,I2148-1,
IF(I2148&lt;1,J2123,
(((I2148-1)*(I2124-(I2124/(I2148))))+((J2122/J$10)*J2123))/(J2124)))))</f>
        <v>0</v>
      </c>
      <c r="K2148" s="395">
        <f t="shared" ref="K2148" ca="1" si="3132">IF(J2148="n/a","n/a",IF(AND(J2148&lt;1,K2122=0),0,
IF(K2122=0,J2148-1,
IF(J2148&lt;1,K2123,
(((J2148-1)*(J2124-(J2124/(J2148))))+((K2122/K$10)*K2123))/(K2124)))))</f>
        <v>0</v>
      </c>
      <c r="L2148" s="395">
        <f t="shared" ref="L2148" ca="1" si="3133">IF(K2148="n/a","n/a",IF(AND(K2148&lt;1,L2122=0),0,
IF(L2122=0,K2148-1,
IF(K2148&lt;1,L2123,
(((K2148-1)*(K2124-(K2124/(K2148))))+((L2122/L$10)*L2123))/(L2124)))))</f>
        <v>0</v>
      </c>
      <c r="M2148" s="395">
        <f t="shared" ref="M2148" ca="1" si="3134">IF(L2148="n/a","n/a",IF(AND(L2148&lt;1,M2122=0),0,
IF(M2122=0,L2148-1,
IF(L2148&lt;1,M2123,
(((L2148-1)*(L2124-(L2124/(L2148))))+((M2122/M$10)*M2123))/(M2124)))))</f>
        <v>0</v>
      </c>
      <c r="N2148" s="395">
        <f t="shared" ref="N2148" ca="1" si="3135">IF(M2148="n/a","n/a",IF(AND(M2148&lt;1,N2122=0),0,
IF(N2122=0,M2148-1,
IF(M2148&lt;1,N2123,
(((M2148-1)*(M2124-(M2124/(M2148))))+((N2122/N$10)*N2123))/(N2124)))))</f>
        <v>0</v>
      </c>
      <c r="O2148" s="395">
        <f t="shared" ref="O2148" ca="1" si="3136">IF(N2148="n/a","n/a",IF(AND(N2148&lt;1,O2122=0),0,
IF(O2122=0,N2148-1,
IF(N2148&lt;1,O2123,
(((N2148-1)*(N2124-(N2124/(N2148))))+((O2122/O$10)*O2123))/(O2124)))))</f>
        <v>0</v>
      </c>
      <c r="P2148" s="395">
        <f t="shared" ref="P2148" ca="1" si="3137">IF(O2148="n/a","n/a",IF(AND(O2148&lt;1,P2122=0),0,
IF(P2122=0,O2148-1,
IF(O2148&lt;1,P2123,
(((O2148-1)*(O2124-(O2124/(O2148))))+((P2122/P$10)*P2123))/(P2124)))))</f>
        <v>0</v>
      </c>
      <c r="Q2148" s="395">
        <f t="shared" ref="Q2148" ca="1" si="3138">IF(P2148="n/a","n/a",IF(AND(P2148&lt;1,Q2122=0),0,
IF(Q2122=0,P2148-1,
IF(P2148&lt;1,Q2123,
(((P2148-1)*(P2124-(P2124/(P2148))))+((Q2122/Q$10)*Q2123))/(Q2124)))))</f>
        <v>0</v>
      </c>
      <c r="R2148" s="395">
        <f t="shared" ref="R2148" ca="1" si="3139">IF(Q2148="n/a","n/a",IF(AND(Q2148&lt;1,R2122=0),0,
IF(R2122=0,Q2148-1,
IF(Q2148&lt;1,R2123,
(((Q2148-1)*(Q2124-(Q2124/(Q2148))))+((R2122/R$10)*R2123))/(R2124)))))</f>
        <v>0</v>
      </c>
      <c r="S2148" s="395">
        <f t="shared" ref="S2148" ca="1" si="3140">IF(R2148="n/a","n/a",IF(AND(R2148&lt;1,S2122=0),0,
IF(S2122=0,R2148-1,
IF(R2148&lt;1,S2123,
(((R2148-1)*(R2124-(R2124/(R2148))))+((S2122/S$10)*S2123))/(S2124)))))</f>
        <v>0</v>
      </c>
      <c r="T2148" s="395">
        <f t="shared" ref="T2148" ca="1" si="3141">IF(S2148="n/a","n/a",IF(AND(S2148&lt;1,T2122=0),0,
IF(T2122=0,S2148-1,
IF(S2148&lt;1,T2123,
(((S2148-1)*(S2124-(S2124/(S2148))))+((T2122/T$10)*T2123))/(T2124)))))</f>
        <v>0</v>
      </c>
      <c r="U2148" s="395">
        <f t="shared" ref="U2148" ca="1" si="3142">IF(T2148="n/a","n/a",IF(AND(T2148&lt;1,U2122=0),0,
IF(U2122=0,T2148-1,
IF(T2148&lt;1,U2123,
(((T2148-1)*(T2124-(T2124/(T2148))))+((U2122/U$10)*U2123))/(U2124)))))</f>
        <v>0</v>
      </c>
      <c r="V2148" s="395">
        <f t="shared" ref="V2148" ca="1" si="3143">IF(U2148="n/a","n/a",IF(AND(U2148&lt;1,V2122=0),0,
IF(V2122=0,U2148-1,
IF(U2148&lt;1,V2123,
(((U2148-1)*(U2124-(U2124/(U2148))))+((V2122/V$10)*V2123))/(V2124)))))</f>
        <v>0</v>
      </c>
      <c r="W2148" s="395">
        <f t="shared" ref="W2148" ca="1" si="3144">IF(V2148="n/a","n/a",IF(AND(V2148&lt;1,W2122=0),0,
IF(W2122=0,V2148-1,
IF(V2148&lt;1,W2123,
(((V2148-1)*(V2124-(V2124/(V2148))))+((W2122/W$10)*W2123))/(W2124)))))</f>
        <v>0</v>
      </c>
      <c r="X2148" s="249"/>
      <c r="Y2148" s="249"/>
      <c r="Z2148" s="249"/>
      <c r="AA2148" s="249"/>
      <c r="AB2148" s="249"/>
    </row>
    <row r="2149" spans="1:28" hidden="1" outlineLevel="1">
      <c r="A2149" s="249"/>
      <c r="B2149" s="309" t="s">
        <v>191</v>
      </c>
      <c r="C2149" s="395">
        <f ca="1">C2121</f>
        <v>0</v>
      </c>
      <c r="D2149" s="395">
        <f t="shared" ref="D2149" ca="1" si="3145">IF(C2149="n/a","n/a",MAX(0,C2149-1))</f>
        <v>0</v>
      </c>
      <c r="E2149" s="395">
        <f t="shared" ref="E2149:E2150" ca="1" si="3146">IF(D2149="n/a","n/a",MAX(0,D2149-1))</f>
        <v>0</v>
      </c>
      <c r="F2149" s="395">
        <f t="shared" ref="F2149:F2151" ca="1" si="3147">IF(E2149="n/a","n/a",MAX(0,E2149-1))</f>
        <v>0</v>
      </c>
      <c r="G2149" s="395">
        <f t="shared" ref="G2149:G2152" ca="1" si="3148">IF(F2149="n/a","n/a",MAX(0,F2149-1))</f>
        <v>0</v>
      </c>
      <c r="H2149" s="395">
        <f t="shared" ref="H2149:H2153" ca="1" si="3149">IF(G2149="n/a","n/a",MAX(0,G2149-1))</f>
        <v>0</v>
      </c>
      <c r="I2149" s="395">
        <f t="shared" ref="I2149:I2154" ca="1" si="3150">IF(H2149="n/a","n/a",MAX(0,H2149-1))</f>
        <v>0</v>
      </c>
      <c r="J2149" s="395">
        <f t="shared" ref="J2149:J2155" ca="1" si="3151">IF(I2149="n/a","n/a",MAX(0,I2149-1))</f>
        <v>0</v>
      </c>
      <c r="K2149" s="395">
        <f t="shared" ref="K2149:K2156" ca="1" si="3152">IF(J2149="n/a","n/a",MAX(0,J2149-1))</f>
        <v>0</v>
      </c>
      <c r="L2149" s="395">
        <f t="shared" ref="L2149:L2157" ca="1" si="3153">IF(K2149="n/a","n/a",MAX(0,K2149-1))</f>
        <v>0</v>
      </c>
      <c r="M2149" s="395">
        <f t="shared" ref="M2149:M2158" ca="1" si="3154">IF(L2149="n/a","n/a",MAX(0,L2149-1))</f>
        <v>0</v>
      </c>
      <c r="N2149" s="395">
        <f t="shared" ref="N2149:N2159" ca="1" si="3155">IF(M2149="n/a","n/a",MAX(0,M2149-1))</f>
        <v>0</v>
      </c>
      <c r="O2149" s="395">
        <f t="shared" ref="O2149:O2160" ca="1" si="3156">IF(N2149="n/a","n/a",MAX(0,N2149-1))</f>
        <v>0</v>
      </c>
      <c r="P2149" s="395">
        <f t="shared" ref="P2149:P2161" ca="1" si="3157">IF(O2149="n/a","n/a",MAX(0,O2149-1))</f>
        <v>0</v>
      </c>
      <c r="Q2149" s="395">
        <f t="shared" ref="Q2149:Q2162" ca="1" si="3158">IF(P2149="n/a","n/a",MAX(0,P2149-1))</f>
        <v>0</v>
      </c>
      <c r="R2149" s="395">
        <f t="shared" ref="R2149:R2163" ca="1" si="3159">IF(Q2149="n/a","n/a",MAX(0,Q2149-1))</f>
        <v>0</v>
      </c>
      <c r="S2149" s="395">
        <f t="shared" ref="S2149:S2164" ca="1" si="3160">IF(R2149="n/a","n/a",MAX(0,R2149-1))</f>
        <v>0</v>
      </c>
      <c r="T2149" s="395">
        <f t="shared" ref="T2149:T2165" ca="1" si="3161">IF(S2149="n/a","n/a",MAX(0,S2149-1))</f>
        <v>0</v>
      </c>
      <c r="U2149" s="395">
        <f t="shared" ref="U2149:U2166" ca="1" si="3162">IF(T2149="n/a","n/a",MAX(0,T2149-1))</f>
        <v>0</v>
      </c>
      <c r="V2149" s="395">
        <f t="shared" ref="V2149:V2167" ca="1" si="3163">IF(U2149="n/a","n/a",MAX(0,U2149-1))</f>
        <v>0</v>
      </c>
      <c r="W2149" s="395">
        <f t="shared" ref="W2149:W2167" ca="1" si="3164">IF(V2149="n/a","n/a",MAX(0,V2149-1))</f>
        <v>0</v>
      </c>
      <c r="X2149" s="249"/>
      <c r="Y2149" s="249"/>
      <c r="Z2149" s="249"/>
      <c r="AA2149" s="249"/>
      <c r="AB2149" s="249"/>
    </row>
    <row r="2150" spans="1:28" hidden="1" outlineLevel="1">
      <c r="A2150" s="249"/>
      <c r="B2150" s="309" t="str">
        <f t="shared" ref="B2150:B2169" ca="1" si="3165">"RL Capex "&amp;OFFSET($C$6,0,A2126)</f>
        <v>RL Capex 2013</v>
      </c>
      <c r="C2150" s="396"/>
      <c r="D2150" s="400">
        <f ca="1">D2121</f>
        <v>0</v>
      </c>
      <c r="E2150" s="395">
        <f t="shared" ca="1" si="3146"/>
        <v>0</v>
      </c>
      <c r="F2150" s="395">
        <f t="shared" ca="1" si="3147"/>
        <v>0</v>
      </c>
      <c r="G2150" s="395">
        <f t="shared" ca="1" si="3148"/>
        <v>0</v>
      </c>
      <c r="H2150" s="395">
        <f t="shared" ca="1" si="3149"/>
        <v>0</v>
      </c>
      <c r="I2150" s="395">
        <f t="shared" ca="1" si="3150"/>
        <v>0</v>
      </c>
      <c r="J2150" s="395">
        <f t="shared" ca="1" si="3151"/>
        <v>0</v>
      </c>
      <c r="K2150" s="395">
        <f t="shared" ca="1" si="3152"/>
        <v>0</v>
      </c>
      <c r="L2150" s="395">
        <f t="shared" ca="1" si="3153"/>
        <v>0</v>
      </c>
      <c r="M2150" s="395">
        <f t="shared" ca="1" si="3154"/>
        <v>0</v>
      </c>
      <c r="N2150" s="395">
        <f t="shared" ca="1" si="3155"/>
        <v>0</v>
      </c>
      <c r="O2150" s="395">
        <f t="shared" ca="1" si="3156"/>
        <v>0</v>
      </c>
      <c r="P2150" s="395">
        <f t="shared" ca="1" si="3157"/>
        <v>0</v>
      </c>
      <c r="Q2150" s="395">
        <f t="shared" ca="1" si="3158"/>
        <v>0</v>
      </c>
      <c r="R2150" s="395">
        <f t="shared" ca="1" si="3159"/>
        <v>0</v>
      </c>
      <c r="S2150" s="395">
        <f t="shared" ca="1" si="3160"/>
        <v>0</v>
      </c>
      <c r="T2150" s="395">
        <f t="shared" ca="1" si="3161"/>
        <v>0</v>
      </c>
      <c r="U2150" s="395">
        <f t="shared" ca="1" si="3162"/>
        <v>0</v>
      </c>
      <c r="V2150" s="395">
        <f t="shared" ca="1" si="3163"/>
        <v>0</v>
      </c>
      <c r="W2150" s="395">
        <f t="shared" ca="1" si="3164"/>
        <v>0</v>
      </c>
      <c r="X2150" s="249"/>
      <c r="Y2150" s="249"/>
      <c r="Z2150" s="249"/>
      <c r="AA2150" s="249"/>
      <c r="AB2150" s="249"/>
    </row>
    <row r="2151" spans="1:28" hidden="1" outlineLevel="1">
      <c r="A2151" s="249"/>
      <c r="B2151" s="309" t="str">
        <f t="shared" ca="1" si="3165"/>
        <v>RL Capex 2014</v>
      </c>
      <c r="C2151" s="401"/>
      <c r="D2151" s="396"/>
      <c r="E2151" s="400">
        <f ca="1">E2121</f>
        <v>0</v>
      </c>
      <c r="F2151" s="395">
        <f t="shared" ca="1" si="3147"/>
        <v>0</v>
      </c>
      <c r="G2151" s="395">
        <f t="shared" ca="1" si="3148"/>
        <v>0</v>
      </c>
      <c r="H2151" s="395">
        <f t="shared" ca="1" si="3149"/>
        <v>0</v>
      </c>
      <c r="I2151" s="395">
        <f t="shared" ca="1" si="3150"/>
        <v>0</v>
      </c>
      <c r="J2151" s="395">
        <f t="shared" ca="1" si="3151"/>
        <v>0</v>
      </c>
      <c r="K2151" s="395">
        <f t="shared" ca="1" si="3152"/>
        <v>0</v>
      </c>
      <c r="L2151" s="395">
        <f t="shared" ca="1" si="3153"/>
        <v>0</v>
      </c>
      <c r="M2151" s="395">
        <f t="shared" ca="1" si="3154"/>
        <v>0</v>
      </c>
      <c r="N2151" s="395">
        <f t="shared" ca="1" si="3155"/>
        <v>0</v>
      </c>
      <c r="O2151" s="395">
        <f t="shared" ca="1" si="3156"/>
        <v>0</v>
      </c>
      <c r="P2151" s="395">
        <f t="shared" ca="1" si="3157"/>
        <v>0</v>
      </c>
      <c r="Q2151" s="395">
        <f t="shared" ca="1" si="3158"/>
        <v>0</v>
      </c>
      <c r="R2151" s="395">
        <f t="shared" ca="1" si="3159"/>
        <v>0</v>
      </c>
      <c r="S2151" s="395">
        <f t="shared" ca="1" si="3160"/>
        <v>0</v>
      </c>
      <c r="T2151" s="395">
        <f t="shared" ca="1" si="3161"/>
        <v>0</v>
      </c>
      <c r="U2151" s="395">
        <f t="shared" ca="1" si="3162"/>
        <v>0</v>
      </c>
      <c r="V2151" s="395">
        <f t="shared" ca="1" si="3163"/>
        <v>0</v>
      </c>
      <c r="W2151" s="395">
        <f t="shared" ca="1" si="3164"/>
        <v>0</v>
      </c>
      <c r="X2151" s="249"/>
      <c r="Y2151" s="249"/>
      <c r="Z2151" s="249"/>
      <c r="AA2151" s="249"/>
      <c r="AB2151" s="249"/>
    </row>
    <row r="2152" spans="1:28" hidden="1" outlineLevel="1">
      <c r="A2152" s="249"/>
      <c r="B2152" s="309" t="str">
        <f t="shared" ca="1" si="3165"/>
        <v>RL Capex 2015</v>
      </c>
      <c r="C2152" s="401"/>
      <c r="D2152" s="401"/>
      <c r="E2152" s="396"/>
      <c r="F2152" s="400">
        <f ca="1">F2121</f>
        <v>0</v>
      </c>
      <c r="G2152" s="395">
        <f t="shared" ca="1" si="3148"/>
        <v>0</v>
      </c>
      <c r="H2152" s="395">
        <f t="shared" ca="1" si="3149"/>
        <v>0</v>
      </c>
      <c r="I2152" s="395">
        <f t="shared" ca="1" si="3150"/>
        <v>0</v>
      </c>
      <c r="J2152" s="395">
        <f t="shared" ca="1" si="3151"/>
        <v>0</v>
      </c>
      <c r="K2152" s="395">
        <f t="shared" ca="1" si="3152"/>
        <v>0</v>
      </c>
      <c r="L2152" s="395">
        <f t="shared" ca="1" si="3153"/>
        <v>0</v>
      </c>
      <c r="M2152" s="395">
        <f t="shared" ca="1" si="3154"/>
        <v>0</v>
      </c>
      <c r="N2152" s="395">
        <f t="shared" ca="1" si="3155"/>
        <v>0</v>
      </c>
      <c r="O2152" s="395">
        <f t="shared" ca="1" si="3156"/>
        <v>0</v>
      </c>
      <c r="P2152" s="395">
        <f t="shared" ca="1" si="3157"/>
        <v>0</v>
      </c>
      <c r="Q2152" s="395">
        <f t="shared" ca="1" si="3158"/>
        <v>0</v>
      </c>
      <c r="R2152" s="395">
        <f t="shared" ca="1" si="3159"/>
        <v>0</v>
      </c>
      <c r="S2152" s="395">
        <f t="shared" ca="1" si="3160"/>
        <v>0</v>
      </c>
      <c r="T2152" s="395">
        <f t="shared" ca="1" si="3161"/>
        <v>0</v>
      </c>
      <c r="U2152" s="395">
        <f t="shared" ca="1" si="3162"/>
        <v>0</v>
      </c>
      <c r="V2152" s="395">
        <f t="shared" ca="1" si="3163"/>
        <v>0</v>
      </c>
      <c r="W2152" s="395">
        <f t="shared" ca="1" si="3164"/>
        <v>0</v>
      </c>
      <c r="X2152" s="249"/>
      <c r="Y2152" s="249"/>
      <c r="Z2152" s="249"/>
      <c r="AA2152" s="249"/>
      <c r="AB2152" s="249"/>
    </row>
    <row r="2153" spans="1:28" hidden="1" outlineLevel="1">
      <c r="A2153" s="249"/>
      <c r="B2153" s="309" t="str">
        <f t="shared" ca="1" si="3165"/>
        <v>RL Capex 2016</v>
      </c>
      <c r="C2153" s="401"/>
      <c r="D2153" s="401"/>
      <c r="E2153" s="401"/>
      <c r="F2153" s="396"/>
      <c r="G2153" s="400">
        <f ca="1">G2121</f>
        <v>0</v>
      </c>
      <c r="H2153" s="395">
        <f t="shared" ca="1" si="3149"/>
        <v>0</v>
      </c>
      <c r="I2153" s="395">
        <f t="shared" ca="1" si="3150"/>
        <v>0</v>
      </c>
      <c r="J2153" s="395">
        <f t="shared" ca="1" si="3151"/>
        <v>0</v>
      </c>
      <c r="K2153" s="395">
        <f t="shared" ca="1" si="3152"/>
        <v>0</v>
      </c>
      <c r="L2153" s="395">
        <f t="shared" ca="1" si="3153"/>
        <v>0</v>
      </c>
      <c r="M2153" s="395">
        <f t="shared" ca="1" si="3154"/>
        <v>0</v>
      </c>
      <c r="N2153" s="395">
        <f t="shared" ca="1" si="3155"/>
        <v>0</v>
      </c>
      <c r="O2153" s="395">
        <f t="shared" ca="1" si="3156"/>
        <v>0</v>
      </c>
      <c r="P2153" s="395">
        <f t="shared" ca="1" si="3157"/>
        <v>0</v>
      </c>
      <c r="Q2153" s="395">
        <f t="shared" ca="1" si="3158"/>
        <v>0</v>
      </c>
      <c r="R2153" s="395">
        <f t="shared" ca="1" si="3159"/>
        <v>0</v>
      </c>
      <c r="S2153" s="395">
        <f t="shared" ca="1" si="3160"/>
        <v>0</v>
      </c>
      <c r="T2153" s="395">
        <f t="shared" ca="1" si="3161"/>
        <v>0</v>
      </c>
      <c r="U2153" s="395">
        <f t="shared" ca="1" si="3162"/>
        <v>0</v>
      </c>
      <c r="V2153" s="395">
        <f t="shared" ca="1" si="3163"/>
        <v>0</v>
      </c>
      <c r="W2153" s="395">
        <f t="shared" ca="1" si="3164"/>
        <v>0</v>
      </c>
      <c r="X2153" s="249"/>
      <c r="Y2153" s="249"/>
      <c r="Z2153" s="249"/>
      <c r="AA2153" s="249"/>
      <c r="AB2153" s="249"/>
    </row>
    <row r="2154" spans="1:28" hidden="1" outlineLevel="1">
      <c r="A2154" s="249"/>
      <c r="B2154" s="309" t="str">
        <f t="shared" ca="1" si="3165"/>
        <v>RL Capex 2017</v>
      </c>
      <c r="C2154" s="401"/>
      <c r="D2154" s="401"/>
      <c r="E2154" s="401"/>
      <c r="F2154" s="401"/>
      <c r="G2154" s="396"/>
      <c r="H2154" s="400">
        <f ca="1">H2121</f>
        <v>0</v>
      </c>
      <c r="I2154" s="395">
        <f t="shared" ca="1" si="3150"/>
        <v>0</v>
      </c>
      <c r="J2154" s="395">
        <f t="shared" ca="1" si="3151"/>
        <v>0</v>
      </c>
      <c r="K2154" s="395">
        <f t="shared" ca="1" si="3152"/>
        <v>0</v>
      </c>
      <c r="L2154" s="395">
        <f t="shared" ca="1" si="3153"/>
        <v>0</v>
      </c>
      <c r="M2154" s="395">
        <f t="shared" ca="1" si="3154"/>
        <v>0</v>
      </c>
      <c r="N2154" s="395">
        <f t="shared" ca="1" si="3155"/>
        <v>0</v>
      </c>
      <c r="O2154" s="395">
        <f t="shared" ca="1" si="3156"/>
        <v>0</v>
      </c>
      <c r="P2154" s="395">
        <f t="shared" ca="1" si="3157"/>
        <v>0</v>
      </c>
      <c r="Q2154" s="395">
        <f t="shared" ca="1" si="3158"/>
        <v>0</v>
      </c>
      <c r="R2154" s="395">
        <f t="shared" ca="1" si="3159"/>
        <v>0</v>
      </c>
      <c r="S2154" s="395">
        <f t="shared" ca="1" si="3160"/>
        <v>0</v>
      </c>
      <c r="T2154" s="395">
        <f t="shared" ca="1" si="3161"/>
        <v>0</v>
      </c>
      <c r="U2154" s="395">
        <f t="shared" ca="1" si="3162"/>
        <v>0</v>
      </c>
      <c r="V2154" s="395">
        <f t="shared" ca="1" si="3163"/>
        <v>0</v>
      </c>
      <c r="W2154" s="395">
        <f t="shared" ca="1" si="3164"/>
        <v>0</v>
      </c>
      <c r="X2154" s="249"/>
      <c r="Y2154" s="249"/>
      <c r="Z2154" s="249"/>
      <c r="AA2154" s="249"/>
      <c r="AB2154" s="249"/>
    </row>
    <row r="2155" spans="1:28" hidden="1" outlineLevel="1">
      <c r="A2155" s="249"/>
      <c r="B2155" s="309" t="str">
        <f t="shared" ca="1" si="3165"/>
        <v>RL Capex 2018</v>
      </c>
      <c r="C2155" s="401"/>
      <c r="D2155" s="401"/>
      <c r="E2155" s="401"/>
      <c r="F2155" s="401"/>
      <c r="G2155" s="401"/>
      <c r="H2155" s="396"/>
      <c r="I2155" s="400">
        <f ca="1">I2121</f>
        <v>0</v>
      </c>
      <c r="J2155" s="395">
        <f t="shared" ca="1" si="3151"/>
        <v>0</v>
      </c>
      <c r="K2155" s="395">
        <f t="shared" ca="1" si="3152"/>
        <v>0</v>
      </c>
      <c r="L2155" s="395">
        <f t="shared" ca="1" si="3153"/>
        <v>0</v>
      </c>
      <c r="M2155" s="395">
        <f t="shared" ca="1" si="3154"/>
        <v>0</v>
      </c>
      <c r="N2155" s="395">
        <f t="shared" ca="1" si="3155"/>
        <v>0</v>
      </c>
      <c r="O2155" s="395">
        <f t="shared" ca="1" si="3156"/>
        <v>0</v>
      </c>
      <c r="P2155" s="395">
        <f t="shared" ca="1" si="3157"/>
        <v>0</v>
      </c>
      <c r="Q2155" s="395">
        <f t="shared" ca="1" si="3158"/>
        <v>0</v>
      </c>
      <c r="R2155" s="395">
        <f t="shared" ca="1" si="3159"/>
        <v>0</v>
      </c>
      <c r="S2155" s="395">
        <f t="shared" ca="1" si="3160"/>
        <v>0</v>
      </c>
      <c r="T2155" s="395">
        <f t="shared" ca="1" si="3161"/>
        <v>0</v>
      </c>
      <c r="U2155" s="395">
        <f t="shared" ca="1" si="3162"/>
        <v>0</v>
      </c>
      <c r="V2155" s="395">
        <f t="shared" ca="1" si="3163"/>
        <v>0</v>
      </c>
      <c r="W2155" s="395">
        <f t="shared" ca="1" si="3164"/>
        <v>0</v>
      </c>
      <c r="X2155" s="249"/>
      <c r="Y2155" s="249"/>
      <c r="Z2155" s="249"/>
      <c r="AA2155" s="249"/>
      <c r="AB2155" s="249"/>
    </row>
    <row r="2156" spans="1:28" hidden="1" outlineLevel="1">
      <c r="A2156" s="249"/>
      <c r="B2156" s="309" t="str">
        <f t="shared" ca="1" si="3165"/>
        <v>RL Capex 2019</v>
      </c>
      <c r="C2156" s="401"/>
      <c r="D2156" s="401"/>
      <c r="E2156" s="401"/>
      <c r="F2156" s="401"/>
      <c r="G2156" s="401"/>
      <c r="H2156" s="401"/>
      <c r="I2156" s="396"/>
      <c r="J2156" s="400">
        <f ca="1">J2121</f>
        <v>0</v>
      </c>
      <c r="K2156" s="395">
        <f t="shared" ca="1" si="3152"/>
        <v>0</v>
      </c>
      <c r="L2156" s="395">
        <f t="shared" ca="1" si="3153"/>
        <v>0</v>
      </c>
      <c r="M2156" s="395">
        <f t="shared" ca="1" si="3154"/>
        <v>0</v>
      </c>
      <c r="N2156" s="395">
        <f t="shared" ca="1" si="3155"/>
        <v>0</v>
      </c>
      <c r="O2156" s="395">
        <f t="shared" ca="1" si="3156"/>
        <v>0</v>
      </c>
      <c r="P2156" s="395">
        <f t="shared" ca="1" si="3157"/>
        <v>0</v>
      </c>
      <c r="Q2156" s="395">
        <f t="shared" ca="1" si="3158"/>
        <v>0</v>
      </c>
      <c r="R2156" s="395">
        <f t="shared" ca="1" si="3159"/>
        <v>0</v>
      </c>
      <c r="S2156" s="395">
        <f t="shared" ca="1" si="3160"/>
        <v>0</v>
      </c>
      <c r="T2156" s="395">
        <f t="shared" ca="1" si="3161"/>
        <v>0</v>
      </c>
      <c r="U2156" s="395">
        <f t="shared" ca="1" si="3162"/>
        <v>0</v>
      </c>
      <c r="V2156" s="395">
        <f t="shared" ca="1" si="3163"/>
        <v>0</v>
      </c>
      <c r="W2156" s="395">
        <f t="shared" ca="1" si="3164"/>
        <v>0</v>
      </c>
      <c r="X2156" s="249"/>
      <c r="Y2156" s="249"/>
      <c r="Z2156" s="249"/>
      <c r="AA2156" s="249"/>
      <c r="AB2156" s="249"/>
    </row>
    <row r="2157" spans="1:28" hidden="1" outlineLevel="1">
      <c r="A2157" s="249"/>
      <c r="B2157" s="309" t="str">
        <f t="shared" ca="1" si="3165"/>
        <v>RL Capex 2020</v>
      </c>
      <c r="C2157" s="401"/>
      <c r="D2157" s="401"/>
      <c r="E2157" s="401"/>
      <c r="F2157" s="401"/>
      <c r="G2157" s="401"/>
      <c r="H2157" s="401"/>
      <c r="I2157" s="401"/>
      <c r="J2157" s="396"/>
      <c r="K2157" s="400">
        <f ca="1">K2121</f>
        <v>0</v>
      </c>
      <c r="L2157" s="395">
        <f t="shared" ca="1" si="3153"/>
        <v>0</v>
      </c>
      <c r="M2157" s="395">
        <f t="shared" ca="1" si="3154"/>
        <v>0</v>
      </c>
      <c r="N2157" s="395">
        <f t="shared" ca="1" si="3155"/>
        <v>0</v>
      </c>
      <c r="O2157" s="395">
        <f t="shared" ca="1" si="3156"/>
        <v>0</v>
      </c>
      <c r="P2157" s="395">
        <f t="shared" ca="1" si="3157"/>
        <v>0</v>
      </c>
      <c r="Q2157" s="395">
        <f t="shared" ca="1" si="3158"/>
        <v>0</v>
      </c>
      <c r="R2157" s="395">
        <f t="shared" ca="1" si="3159"/>
        <v>0</v>
      </c>
      <c r="S2157" s="395">
        <f t="shared" ca="1" si="3160"/>
        <v>0</v>
      </c>
      <c r="T2157" s="395">
        <f t="shared" ca="1" si="3161"/>
        <v>0</v>
      </c>
      <c r="U2157" s="395">
        <f t="shared" ca="1" si="3162"/>
        <v>0</v>
      </c>
      <c r="V2157" s="395">
        <f t="shared" ca="1" si="3163"/>
        <v>0</v>
      </c>
      <c r="W2157" s="395">
        <f t="shared" ca="1" si="3164"/>
        <v>0</v>
      </c>
      <c r="X2157" s="249"/>
      <c r="Y2157" s="249"/>
      <c r="Z2157" s="249"/>
      <c r="AA2157" s="249"/>
      <c r="AB2157" s="249"/>
    </row>
    <row r="2158" spans="1:28" hidden="1" outlineLevel="1">
      <c r="A2158" s="249"/>
      <c r="B2158" s="309" t="str">
        <f t="shared" ca="1" si="3165"/>
        <v>RL Capex 2021</v>
      </c>
      <c r="C2158" s="401"/>
      <c r="D2158" s="401"/>
      <c r="E2158" s="401"/>
      <c r="F2158" s="401"/>
      <c r="G2158" s="401"/>
      <c r="H2158" s="401"/>
      <c r="I2158" s="401"/>
      <c r="J2158" s="401"/>
      <c r="K2158" s="396"/>
      <c r="L2158" s="400">
        <f ca="1">L2121</f>
        <v>0</v>
      </c>
      <c r="M2158" s="395">
        <f t="shared" ca="1" si="3154"/>
        <v>0</v>
      </c>
      <c r="N2158" s="395">
        <f t="shared" ca="1" si="3155"/>
        <v>0</v>
      </c>
      <c r="O2158" s="395">
        <f t="shared" ca="1" si="3156"/>
        <v>0</v>
      </c>
      <c r="P2158" s="395">
        <f t="shared" ca="1" si="3157"/>
        <v>0</v>
      </c>
      <c r="Q2158" s="395">
        <f t="shared" ca="1" si="3158"/>
        <v>0</v>
      </c>
      <c r="R2158" s="395">
        <f t="shared" ca="1" si="3159"/>
        <v>0</v>
      </c>
      <c r="S2158" s="395">
        <f t="shared" ca="1" si="3160"/>
        <v>0</v>
      </c>
      <c r="T2158" s="395">
        <f t="shared" ca="1" si="3161"/>
        <v>0</v>
      </c>
      <c r="U2158" s="395">
        <f t="shared" ca="1" si="3162"/>
        <v>0</v>
      </c>
      <c r="V2158" s="395">
        <f t="shared" ca="1" si="3163"/>
        <v>0</v>
      </c>
      <c r="W2158" s="395">
        <f t="shared" ca="1" si="3164"/>
        <v>0</v>
      </c>
      <c r="X2158" s="249"/>
      <c r="Y2158" s="249"/>
      <c r="Z2158" s="249"/>
      <c r="AA2158" s="249"/>
      <c r="AB2158" s="249"/>
    </row>
    <row r="2159" spans="1:28" hidden="1" outlineLevel="1">
      <c r="A2159" s="249"/>
      <c r="B2159" s="309" t="str">
        <f t="shared" ca="1" si="3165"/>
        <v>RL Capex 2022</v>
      </c>
      <c r="C2159" s="401"/>
      <c r="D2159" s="401"/>
      <c r="E2159" s="401"/>
      <c r="F2159" s="401"/>
      <c r="G2159" s="401"/>
      <c r="H2159" s="401"/>
      <c r="I2159" s="401"/>
      <c r="J2159" s="401"/>
      <c r="K2159" s="401"/>
      <c r="L2159" s="396"/>
      <c r="M2159" s="400">
        <f ca="1">M2121</f>
        <v>0</v>
      </c>
      <c r="N2159" s="395">
        <f t="shared" ca="1" si="3155"/>
        <v>0</v>
      </c>
      <c r="O2159" s="395">
        <f t="shared" ca="1" si="3156"/>
        <v>0</v>
      </c>
      <c r="P2159" s="395">
        <f t="shared" ca="1" si="3157"/>
        <v>0</v>
      </c>
      <c r="Q2159" s="395">
        <f t="shared" ca="1" si="3158"/>
        <v>0</v>
      </c>
      <c r="R2159" s="395">
        <f t="shared" ca="1" si="3159"/>
        <v>0</v>
      </c>
      <c r="S2159" s="395">
        <f t="shared" ca="1" si="3160"/>
        <v>0</v>
      </c>
      <c r="T2159" s="395">
        <f t="shared" ca="1" si="3161"/>
        <v>0</v>
      </c>
      <c r="U2159" s="395">
        <f t="shared" ca="1" si="3162"/>
        <v>0</v>
      </c>
      <c r="V2159" s="395">
        <f t="shared" ca="1" si="3163"/>
        <v>0</v>
      </c>
      <c r="W2159" s="395">
        <f t="shared" ca="1" si="3164"/>
        <v>0</v>
      </c>
      <c r="X2159" s="249"/>
      <c r="Y2159" s="249"/>
      <c r="Z2159" s="249"/>
      <c r="AA2159" s="249"/>
      <c r="AB2159" s="249"/>
    </row>
    <row r="2160" spans="1:28" hidden="1" outlineLevel="1">
      <c r="A2160" s="249"/>
      <c r="B2160" s="309" t="str">
        <f t="shared" ca="1" si="3165"/>
        <v>RL Capex 2023</v>
      </c>
      <c r="C2160" s="401"/>
      <c r="D2160" s="401"/>
      <c r="E2160" s="401"/>
      <c r="F2160" s="401"/>
      <c r="G2160" s="401"/>
      <c r="H2160" s="401"/>
      <c r="I2160" s="401"/>
      <c r="J2160" s="401"/>
      <c r="K2160" s="401"/>
      <c r="L2160" s="401"/>
      <c r="M2160" s="396"/>
      <c r="N2160" s="400">
        <f>N2121</f>
        <v>0</v>
      </c>
      <c r="O2160" s="395">
        <f t="shared" si="3156"/>
        <v>0</v>
      </c>
      <c r="P2160" s="395">
        <f t="shared" si="3157"/>
        <v>0</v>
      </c>
      <c r="Q2160" s="395">
        <f t="shared" si="3158"/>
        <v>0</v>
      </c>
      <c r="R2160" s="395">
        <f t="shared" si="3159"/>
        <v>0</v>
      </c>
      <c r="S2160" s="395">
        <f t="shared" si="3160"/>
        <v>0</v>
      </c>
      <c r="T2160" s="395">
        <f t="shared" si="3161"/>
        <v>0</v>
      </c>
      <c r="U2160" s="395">
        <f t="shared" si="3162"/>
        <v>0</v>
      </c>
      <c r="V2160" s="395">
        <f t="shared" si="3163"/>
        <v>0</v>
      </c>
      <c r="W2160" s="395">
        <f t="shared" si="3164"/>
        <v>0</v>
      </c>
      <c r="X2160" s="249"/>
      <c r="Y2160" s="249"/>
      <c r="Z2160" s="249"/>
      <c r="AA2160" s="249"/>
      <c r="AB2160" s="249"/>
    </row>
    <row r="2161" spans="1:28" hidden="1" outlineLevel="1">
      <c r="A2161" s="249"/>
      <c r="B2161" s="309" t="str">
        <f t="shared" ca="1" si="3165"/>
        <v>RL Capex 2024</v>
      </c>
      <c r="C2161" s="401"/>
      <c r="D2161" s="401"/>
      <c r="E2161" s="401"/>
      <c r="F2161" s="401"/>
      <c r="G2161" s="401"/>
      <c r="H2161" s="401"/>
      <c r="I2161" s="401"/>
      <c r="J2161" s="401"/>
      <c r="K2161" s="401"/>
      <c r="L2161" s="401"/>
      <c r="M2161" s="401"/>
      <c r="N2161" s="396"/>
      <c r="O2161" s="400">
        <f>O2121</f>
        <v>0</v>
      </c>
      <c r="P2161" s="395">
        <f t="shared" si="3157"/>
        <v>0</v>
      </c>
      <c r="Q2161" s="395">
        <f t="shared" si="3158"/>
        <v>0</v>
      </c>
      <c r="R2161" s="395">
        <f t="shared" si="3159"/>
        <v>0</v>
      </c>
      <c r="S2161" s="395">
        <f t="shared" si="3160"/>
        <v>0</v>
      </c>
      <c r="T2161" s="395">
        <f t="shared" si="3161"/>
        <v>0</v>
      </c>
      <c r="U2161" s="395">
        <f t="shared" si="3162"/>
        <v>0</v>
      </c>
      <c r="V2161" s="395">
        <f t="shared" si="3163"/>
        <v>0</v>
      </c>
      <c r="W2161" s="395">
        <f t="shared" si="3164"/>
        <v>0</v>
      </c>
      <c r="X2161" s="249"/>
      <c r="Y2161" s="249"/>
      <c r="Z2161" s="249"/>
      <c r="AA2161" s="249"/>
      <c r="AB2161" s="249"/>
    </row>
    <row r="2162" spans="1:28" hidden="1" outlineLevel="1">
      <c r="A2162" s="249"/>
      <c r="B2162" s="309" t="str">
        <f t="shared" ca="1" si="3165"/>
        <v>RL Capex 2025</v>
      </c>
      <c r="C2162" s="401"/>
      <c r="D2162" s="401"/>
      <c r="E2162" s="401"/>
      <c r="F2162" s="401"/>
      <c r="G2162" s="401"/>
      <c r="H2162" s="401"/>
      <c r="I2162" s="401"/>
      <c r="J2162" s="401"/>
      <c r="K2162" s="401"/>
      <c r="L2162" s="401"/>
      <c r="M2162" s="401"/>
      <c r="N2162" s="401"/>
      <c r="O2162" s="396"/>
      <c r="P2162" s="400">
        <f>P2121</f>
        <v>0</v>
      </c>
      <c r="Q2162" s="395">
        <f t="shared" si="3158"/>
        <v>0</v>
      </c>
      <c r="R2162" s="395">
        <f t="shared" si="3159"/>
        <v>0</v>
      </c>
      <c r="S2162" s="395">
        <f t="shared" si="3160"/>
        <v>0</v>
      </c>
      <c r="T2162" s="395">
        <f t="shared" si="3161"/>
        <v>0</v>
      </c>
      <c r="U2162" s="395">
        <f t="shared" si="3162"/>
        <v>0</v>
      </c>
      <c r="V2162" s="395">
        <f t="shared" si="3163"/>
        <v>0</v>
      </c>
      <c r="W2162" s="395">
        <f t="shared" si="3164"/>
        <v>0</v>
      </c>
      <c r="X2162" s="249"/>
      <c r="Y2162" s="249"/>
      <c r="Z2162" s="249"/>
      <c r="AA2162" s="249"/>
      <c r="AB2162" s="249"/>
    </row>
    <row r="2163" spans="1:28" hidden="1" outlineLevel="1">
      <c r="A2163" s="249"/>
      <c r="B2163" s="309" t="str">
        <f t="shared" ca="1" si="3165"/>
        <v>RL Capex 2026</v>
      </c>
      <c r="C2163" s="401"/>
      <c r="D2163" s="401"/>
      <c r="E2163" s="401"/>
      <c r="F2163" s="401"/>
      <c r="G2163" s="401"/>
      <c r="H2163" s="401"/>
      <c r="I2163" s="401"/>
      <c r="J2163" s="401"/>
      <c r="K2163" s="401"/>
      <c r="L2163" s="401"/>
      <c r="M2163" s="401"/>
      <c r="N2163" s="401"/>
      <c r="O2163" s="401"/>
      <c r="P2163" s="396"/>
      <c r="Q2163" s="400">
        <f>Q2121</f>
        <v>0</v>
      </c>
      <c r="R2163" s="395">
        <f t="shared" si="3159"/>
        <v>0</v>
      </c>
      <c r="S2163" s="395">
        <f t="shared" si="3160"/>
        <v>0</v>
      </c>
      <c r="T2163" s="395">
        <f t="shared" si="3161"/>
        <v>0</v>
      </c>
      <c r="U2163" s="395">
        <f t="shared" si="3162"/>
        <v>0</v>
      </c>
      <c r="V2163" s="395">
        <f t="shared" si="3163"/>
        <v>0</v>
      </c>
      <c r="W2163" s="395">
        <f t="shared" si="3164"/>
        <v>0</v>
      </c>
      <c r="X2163" s="249"/>
      <c r="Y2163" s="249"/>
      <c r="Z2163" s="249"/>
      <c r="AA2163" s="249"/>
      <c r="AB2163" s="249"/>
    </row>
    <row r="2164" spans="1:28" hidden="1" outlineLevel="1">
      <c r="A2164" s="249"/>
      <c r="B2164" s="309" t="str">
        <f t="shared" ca="1" si="3165"/>
        <v>RL Capex 2027</v>
      </c>
      <c r="C2164" s="401"/>
      <c r="D2164" s="401"/>
      <c r="E2164" s="401"/>
      <c r="F2164" s="401"/>
      <c r="G2164" s="401"/>
      <c r="H2164" s="401"/>
      <c r="I2164" s="401"/>
      <c r="J2164" s="401"/>
      <c r="K2164" s="401"/>
      <c r="L2164" s="401"/>
      <c r="M2164" s="401"/>
      <c r="N2164" s="401"/>
      <c r="O2164" s="401"/>
      <c r="P2164" s="401"/>
      <c r="Q2164" s="396"/>
      <c r="R2164" s="400">
        <f>R2121</f>
        <v>0</v>
      </c>
      <c r="S2164" s="395">
        <f t="shared" si="3160"/>
        <v>0</v>
      </c>
      <c r="T2164" s="395">
        <f t="shared" si="3161"/>
        <v>0</v>
      </c>
      <c r="U2164" s="395">
        <f t="shared" si="3162"/>
        <v>0</v>
      </c>
      <c r="V2164" s="395">
        <f t="shared" si="3163"/>
        <v>0</v>
      </c>
      <c r="W2164" s="395">
        <f t="shared" si="3164"/>
        <v>0</v>
      </c>
      <c r="X2164" s="249"/>
      <c r="Y2164" s="249"/>
      <c r="Z2164" s="249"/>
      <c r="AA2164" s="249"/>
      <c r="AB2164" s="249"/>
    </row>
    <row r="2165" spans="1:28" hidden="1" outlineLevel="1">
      <c r="A2165" s="249"/>
      <c r="B2165" s="309" t="str">
        <f t="shared" ca="1" si="3165"/>
        <v>RL Capex 2028</v>
      </c>
      <c r="C2165" s="401"/>
      <c r="D2165" s="401"/>
      <c r="E2165" s="401"/>
      <c r="F2165" s="401"/>
      <c r="G2165" s="401"/>
      <c r="H2165" s="401"/>
      <c r="I2165" s="401"/>
      <c r="J2165" s="401"/>
      <c r="K2165" s="401"/>
      <c r="L2165" s="401"/>
      <c r="M2165" s="401"/>
      <c r="N2165" s="401"/>
      <c r="O2165" s="401"/>
      <c r="P2165" s="401"/>
      <c r="Q2165" s="401"/>
      <c r="R2165" s="396"/>
      <c r="S2165" s="400">
        <f>S2121</f>
        <v>0</v>
      </c>
      <c r="T2165" s="395">
        <f t="shared" si="3161"/>
        <v>0</v>
      </c>
      <c r="U2165" s="395">
        <f t="shared" si="3162"/>
        <v>0</v>
      </c>
      <c r="V2165" s="395">
        <f t="shared" si="3163"/>
        <v>0</v>
      </c>
      <c r="W2165" s="395">
        <f t="shared" si="3164"/>
        <v>0</v>
      </c>
      <c r="X2165" s="249"/>
      <c r="Y2165" s="249"/>
      <c r="Z2165" s="249"/>
      <c r="AA2165" s="249"/>
      <c r="AB2165" s="249"/>
    </row>
    <row r="2166" spans="1:28" hidden="1" outlineLevel="1">
      <c r="A2166" s="249"/>
      <c r="B2166" s="309" t="str">
        <f t="shared" ca="1" si="3165"/>
        <v>RL Capex 2029</v>
      </c>
      <c r="C2166" s="401"/>
      <c r="D2166" s="401"/>
      <c r="E2166" s="401"/>
      <c r="F2166" s="401"/>
      <c r="G2166" s="401"/>
      <c r="H2166" s="401"/>
      <c r="I2166" s="401"/>
      <c r="J2166" s="401"/>
      <c r="K2166" s="401"/>
      <c r="L2166" s="401"/>
      <c r="M2166" s="401"/>
      <c r="N2166" s="401"/>
      <c r="O2166" s="401"/>
      <c r="P2166" s="401"/>
      <c r="Q2166" s="401"/>
      <c r="R2166" s="401"/>
      <c r="S2166" s="396"/>
      <c r="T2166" s="400">
        <f>T2121</f>
        <v>0</v>
      </c>
      <c r="U2166" s="395">
        <f t="shared" si="3162"/>
        <v>0</v>
      </c>
      <c r="V2166" s="395">
        <f t="shared" si="3163"/>
        <v>0</v>
      </c>
      <c r="W2166" s="395">
        <f t="shared" si="3164"/>
        <v>0</v>
      </c>
      <c r="X2166" s="249"/>
      <c r="Y2166" s="249"/>
      <c r="Z2166" s="249"/>
      <c r="AA2166" s="249"/>
      <c r="AB2166" s="249"/>
    </row>
    <row r="2167" spans="1:28" hidden="1" outlineLevel="1">
      <c r="A2167" s="249"/>
      <c r="B2167" s="309" t="str">
        <f t="shared" ca="1" si="3165"/>
        <v>RL Capex 2030</v>
      </c>
      <c r="C2167" s="401"/>
      <c r="D2167" s="401"/>
      <c r="E2167" s="401"/>
      <c r="F2167" s="401"/>
      <c r="G2167" s="401"/>
      <c r="H2167" s="401"/>
      <c r="I2167" s="401"/>
      <c r="J2167" s="401"/>
      <c r="K2167" s="401"/>
      <c r="L2167" s="401"/>
      <c r="M2167" s="401"/>
      <c r="N2167" s="401"/>
      <c r="O2167" s="401"/>
      <c r="P2167" s="401"/>
      <c r="Q2167" s="401"/>
      <c r="R2167" s="401"/>
      <c r="S2167" s="401"/>
      <c r="T2167" s="396"/>
      <c r="U2167" s="400">
        <f>U2121</f>
        <v>0</v>
      </c>
      <c r="V2167" s="395">
        <f t="shared" si="3163"/>
        <v>0</v>
      </c>
      <c r="W2167" s="395">
        <f t="shared" si="3164"/>
        <v>0</v>
      </c>
      <c r="X2167" s="249"/>
      <c r="Y2167" s="249"/>
      <c r="Z2167" s="249"/>
      <c r="AA2167" s="249"/>
      <c r="AB2167" s="249"/>
    </row>
    <row r="2168" spans="1:28" hidden="1" outlineLevel="1">
      <c r="A2168" s="249"/>
      <c r="B2168" s="309" t="str">
        <f t="shared" ca="1" si="3165"/>
        <v>RL Capex 2031</v>
      </c>
      <c r="C2168" s="401"/>
      <c r="D2168" s="401"/>
      <c r="E2168" s="401"/>
      <c r="F2168" s="401"/>
      <c r="G2168" s="401"/>
      <c r="H2168" s="401"/>
      <c r="I2168" s="401"/>
      <c r="J2168" s="401"/>
      <c r="K2168" s="401"/>
      <c r="L2168" s="401"/>
      <c r="M2168" s="401"/>
      <c r="N2168" s="401"/>
      <c r="O2168" s="401"/>
      <c r="P2168" s="401"/>
      <c r="Q2168" s="401"/>
      <c r="R2168" s="401"/>
      <c r="S2168" s="401"/>
      <c r="T2168" s="401"/>
      <c r="U2168" s="396"/>
      <c r="V2168" s="400">
        <f>V2121</f>
        <v>0</v>
      </c>
      <c r="W2168" s="395">
        <f>IF(V2168="n/a","n/a",MAX(0,V2168-1))</f>
        <v>0</v>
      </c>
      <c r="X2168" s="249"/>
      <c r="Y2168" s="249"/>
      <c r="Z2168" s="249"/>
      <c r="AA2168" s="249"/>
      <c r="AB2168" s="249"/>
    </row>
    <row r="2169" spans="1:28" hidden="1" outlineLevel="1">
      <c r="A2169" s="249"/>
      <c r="B2169" s="309" t="str">
        <f t="shared" ca="1" si="3165"/>
        <v>RL Capex 2032</v>
      </c>
      <c r="C2169" s="401"/>
      <c r="D2169" s="401"/>
      <c r="E2169" s="401"/>
      <c r="F2169" s="401"/>
      <c r="G2169" s="401"/>
      <c r="H2169" s="401"/>
      <c r="I2169" s="401"/>
      <c r="J2169" s="401"/>
      <c r="K2169" s="401"/>
      <c r="L2169" s="401"/>
      <c r="M2169" s="401"/>
      <c r="N2169" s="401"/>
      <c r="O2169" s="401"/>
      <c r="P2169" s="401"/>
      <c r="Q2169" s="401"/>
      <c r="R2169" s="401"/>
      <c r="S2169" s="401"/>
      <c r="T2169" s="401"/>
      <c r="U2169" s="401"/>
      <c r="V2169" s="396"/>
      <c r="W2169" s="395">
        <f>W2121</f>
        <v>0</v>
      </c>
      <c r="X2169" s="249"/>
      <c r="Y2169" s="249"/>
      <c r="Z2169" s="249"/>
      <c r="AA2169" s="249"/>
      <c r="AB2169" s="249"/>
    </row>
    <row r="2170" spans="1:28" hidden="1" outlineLevel="1">
      <c r="A2170" s="249"/>
      <c r="B2170" s="332"/>
      <c r="C2170" s="395"/>
      <c r="D2170" s="395"/>
      <c r="E2170" s="395"/>
      <c r="F2170" s="395"/>
      <c r="G2170" s="395"/>
      <c r="H2170" s="395"/>
      <c r="I2170" s="395"/>
      <c r="J2170" s="395"/>
      <c r="K2170" s="395"/>
      <c r="L2170" s="395"/>
      <c r="M2170" s="395"/>
      <c r="N2170" s="395"/>
      <c r="O2170" s="395"/>
      <c r="P2170" s="395"/>
      <c r="Q2170" s="395"/>
      <c r="R2170" s="395"/>
      <c r="S2170" s="395"/>
      <c r="T2170" s="395"/>
      <c r="U2170" s="395"/>
      <c r="V2170" s="395"/>
      <c r="W2170" s="395"/>
      <c r="X2170" s="249"/>
      <c r="Y2170" s="249"/>
      <c r="Z2170" s="249"/>
      <c r="AA2170" s="249"/>
      <c r="AB2170" s="249"/>
    </row>
    <row r="2171" spans="1:28" collapsed="1">
      <c r="A2171" s="322"/>
      <c r="B2171" s="336" t="s">
        <v>192</v>
      </c>
      <c r="C2171" s="460">
        <f ca="1">(IF(OR($C2121&lt;&gt;"n/a",C2121&lt;&gt;"n/a"),IF(SUM(C2124:C2146)=0,0,IF((SUMPRODUCT(C2124:C2146,C2148:C2170)/SUM(C2124:C2146))&lt;0,1,(SUMPRODUCT(C2124:C2146,C2148:C2170)/SUM(C2124:C2146)))),"n/a"))</f>
        <v>0</v>
      </c>
      <c r="D2171" s="460">
        <f ca="1">(IF(OR($C2121&lt;&gt;"n/a",D2121&lt;&gt;"n/a"),IF(SUM(D2124:D2146)=0,0,IF((SUMPRODUCT(D2124:D2146,D2148:D2170)/SUM(D2124:D2146))&lt;0,1,(SUMPRODUCT(D2124:D2146,D2148:D2170)/SUM(D2124:D2146)))),"n/a"))</f>
        <v>0</v>
      </c>
      <c r="E2171" s="460">
        <f t="shared" ref="E2171:W2171" ca="1" si="3166">(IF(OR($C2121&lt;&gt;"n/a",E2121&lt;&gt;"n/a"),IF(SUM(E2124:E2146)=0,0,IF((SUMPRODUCT(E2124:E2146,E2148:E2170)/SUM(E2124:E2146))&lt;0,1,(SUMPRODUCT(E2124:E2146,E2148:E2170)/SUM(E2124:E2146)))),"n/a"))</f>
        <v>0</v>
      </c>
      <c r="F2171" s="460">
        <f t="shared" ca="1" si="3166"/>
        <v>0</v>
      </c>
      <c r="G2171" s="460">
        <f t="shared" ca="1" si="3166"/>
        <v>0</v>
      </c>
      <c r="H2171" s="460">
        <f t="shared" ca="1" si="3166"/>
        <v>0</v>
      </c>
      <c r="I2171" s="460">
        <f t="shared" ca="1" si="3166"/>
        <v>0</v>
      </c>
      <c r="J2171" s="460">
        <f t="shared" ca="1" si="3166"/>
        <v>0</v>
      </c>
      <c r="K2171" s="460">
        <f t="shared" ca="1" si="3166"/>
        <v>0</v>
      </c>
      <c r="L2171" s="460">
        <f t="shared" ca="1" si="3166"/>
        <v>0</v>
      </c>
      <c r="M2171" s="460">
        <f t="shared" ca="1" si="3166"/>
        <v>0</v>
      </c>
      <c r="N2171" s="460">
        <f t="shared" ca="1" si="3166"/>
        <v>0</v>
      </c>
      <c r="O2171" s="460">
        <f t="shared" ca="1" si="3166"/>
        <v>0</v>
      </c>
      <c r="P2171" s="460">
        <f t="shared" ca="1" si="3166"/>
        <v>0</v>
      </c>
      <c r="Q2171" s="460">
        <f t="shared" ca="1" si="3166"/>
        <v>0</v>
      </c>
      <c r="R2171" s="460">
        <f t="shared" ca="1" si="3166"/>
        <v>0</v>
      </c>
      <c r="S2171" s="460">
        <f t="shared" ca="1" si="3166"/>
        <v>0</v>
      </c>
      <c r="T2171" s="460">
        <f t="shared" ca="1" si="3166"/>
        <v>0</v>
      </c>
      <c r="U2171" s="460">
        <f t="shared" ca="1" si="3166"/>
        <v>0</v>
      </c>
      <c r="V2171" s="460">
        <f t="shared" ca="1" si="3166"/>
        <v>0</v>
      </c>
      <c r="W2171" s="460">
        <f t="shared" ca="1" si="3166"/>
        <v>0</v>
      </c>
      <c r="X2171" s="249"/>
      <c r="Y2171" s="249"/>
      <c r="Z2171" s="249"/>
      <c r="AA2171" s="249"/>
      <c r="AB2171" s="249"/>
    </row>
    <row r="2172" spans="1:28">
      <c r="A2172" s="249"/>
      <c r="B2172" s="249"/>
      <c r="C2172" s="395"/>
      <c r="D2172" s="395"/>
      <c r="E2172" s="395"/>
      <c r="F2172" s="395"/>
      <c r="G2172" s="395"/>
      <c r="H2172" s="395"/>
      <c r="I2172" s="395"/>
      <c r="J2172" s="395"/>
      <c r="K2172" s="395"/>
      <c r="L2172" s="395"/>
      <c r="M2172" s="395"/>
      <c r="N2172" s="395"/>
      <c r="O2172" s="395"/>
      <c r="P2172" s="395"/>
      <c r="Q2172" s="395"/>
      <c r="R2172" s="395"/>
      <c r="S2172" s="395"/>
      <c r="T2172" s="395"/>
      <c r="U2172" s="395"/>
      <c r="V2172" s="395"/>
      <c r="W2172" s="395"/>
      <c r="X2172" s="249"/>
      <c r="Y2172" s="249"/>
      <c r="Z2172" s="249"/>
      <c r="AA2172" s="249"/>
      <c r="AB2172" s="249"/>
    </row>
    <row r="2173" spans="1:28">
      <c r="A2173" s="72" t="s">
        <v>144</v>
      </c>
      <c r="B2173" s="142">
        <f>VLOOKUP($A2173,'RFM input'!$E$7:$F$56,2,FALSE)</f>
        <v>0</v>
      </c>
      <c r="C2173" s="402"/>
      <c r="D2173" s="402"/>
      <c r="E2173" s="403"/>
      <c r="F2173" s="403"/>
      <c r="G2173" s="403"/>
      <c r="H2173" s="403"/>
      <c r="I2173" s="403"/>
      <c r="J2173" s="403"/>
      <c r="K2173" s="403"/>
      <c r="L2173" s="403"/>
      <c r="M2173" s="403"/>
      <c r="N2173" s="403"/>
      <c r="O2173" s="403"/>
      <c r="P2173" s="403"/>
      <c r="Q2173" s="403"/>
      <c r="R2173" s="403"/>
      <c r="S2173" s="403"/>
      <c r="T2173" s="403"/>
      <c r="U2173" s="403"/>
      <c r="V2173" s="403"/>
      <c r="W2173" s="403"/>
      <c r="X2173" s="249"/>
      <c r="Y2173" s="249"/>
      <c r="Z2173" s="249"/>
      <c r="AA2173" s="249"/>
      <c r="AB2173" s="249"/>
    </row>
    <row r="2174" spans="1:28">
      <c r="A2174" s="378">
        <f>VALUE(REPLACE(A2173,1,12,""))</f>
        <v>41</v>
      </c>
      <c r="B2174" s="317" t="s">
        <v>195</v>
      </c>
      <c r="C2174" s="389">
        <f ca="1">OFFSET('RAB roll forward'!$H$1189,'RAB remaining lives'!A2174,0)</f>
        <v>0</v>
      </c>
      <c r="D2174" s="390">
        <f ca="1">OFFSET('RFM input'!H$222,$A2174,0)-OFFSET('RFM input'!H$276,$A2174,0)</f>
        <v>0</v>
      </c>
      <c r="E2174" s="390">
        <f ca="1">OFFSET('RFM input'!I$222,$A2174,0)-OFFSET('RFM input'!I$276,$A2174,0)</f>
        <v>0</v>
      </c>
      <c r="F2174" s="390">
        <f ca="1">OFFSET('RFM input'!J$222,$A2174,0)-OFFSET('RFM input'!J$276,$A2174,0)</f>
        <v>0</v>
      </c>
      <c r="G2174" s="390">
        <f ca="1">OFFSET('RFM input'!K$222,$A2174,0)-OFFSET('RFM input'!K$276,$A2174,0)</f>
        <v>0</v>
      </c>
      <c r="H2174" s="390">
        <f ca="1">OFFSET('RFM input'!L$222,$A2174,0)-OFFSET('RFM input'!L$276,$A2174,0)</f>
        <v>0</v>
      </c>
      <c r="I2174" s="390">
        <f ca="1">OFFSET('RFM input'!M$222,$A2174,0)-OFFSET('RFM input'!M$276,$A2174,0)</f>
        <v>0</v>
      </c>
      <c r="J2174" s="390">
        <f ca="1">OFFSET('RFM input'!N$222,$A2174,0)-OFFSET('RFM input'!N$276,$A2174,0)</f>
        <v>0</v>
      </c>
      <c r="K2174" s="390">
        <f ca="1">OFFSET('RFM input'!O$222,$A2174,0)-OFFSET('RFM input'!O$276,$A2174,0)</f>
        <v>0</v>
      </c>
      <c r="L2174" s="390">
        <f ca="1">OFFSET('RFM input'!P$222,$A2174,0)-OFFSET('RFM input'!P$276,$A2174,0)</f>
        <v>0</v>
      </c>
      <c r="M2174" s="390">
        <f ca="1">OFFSET('RFM input'!Q$222,$A2174,0)-OFFSET('RFM input'!Q$276,$A2174,0)</f>
        <v>0</v>
      </c>
      <c r="N2174" s="390"/>
      <c r="O2174" s="390"/>
      <c r="P2174" s="390"/>
      <c r="Q2174" s="390"/>
      <c r="R2174" s="390"/>
      <c r="S2174" s="390"/>
      <c r="T2174" s="390"/>
      <c r="U2174" s="390"/>
      <c r="V2174" s="390"/>
      <c r="W2174" s="390"/>
      <c r="X2174" s="249"/>
      <c r="Y2174" s="249"/>
      <c r="Z2174" s="249"/>
      <c r="AA2174" s="249"/>
      <c r="AB2174" s="249"/>
    </row>
    <row r="2175" spans="1:28">
      <c r="A2175" s="249"/>
      <c r="B2175" s="249" t="s">
        <v>325</v>
      </c>
      <c r="C2175" s="391">
        <f ca="1">OFFSET('RFM input'!$K$6,'RAB remaining lives'!$A2174,0)</f>
        <v>0</v>
      </c>
      <c r="D2175" s="390">
        <f ca="1">OFFSET('RFM input'!$L$6,'RAB remaining lives'!$A2174,0)</f>
        <v>0</v>
      </c>
      <c r="E2175" s="390">
        <f ca="1">OFFSET('RFM input'!$L$6,'RAB remaining lives'!$A2174,0)</f>
        <v>0</v>
      </c>
      <c r="F2175" s="390">
        <f ca="1">OFFSET('RFM input'!$L$6,'RAB remaining lives'!$A2174,0)</f>
        <v>0</v>
      </c>
      <c r="G2175" s="390">
        <f ca="1">OFFSET('RFM input'!$L$6,'RAB remaining lives'!$A2174,0)</f>
        <v>0</v>
      </c>
      <c r="H2175" s="390">
        <f ca="1">OFFSET('RFM input'!$L$6,'RAB remaining lives'!$A2174,0)</f>
        <v>0</v>
      </c>
      <c r="I2175" s="390">
        <f ca="1">OFFSET('RFM input'!$L$6,'RAB remaining lives'!$A2174,0)</f>
        <v>0</v>
      </c>
      <c r="J2175" s="390">
        <f ca="1">OFFSET('RFM input'!$L$6,'RAB remaining lives'!$A2174,0)</f>
        <v>0</v>
      </c>
      <c r="K2175" s="390">
        <f ca="1">OFFSET('RFM input'!$L$6,'RAB remaining lives'!$A2174,0)</f>
        <v>0</v>
      </c>
      <c r="L2175" s="390">
        <f ca="1">OFFSET('RFM input'!$L$6,'RAB remaining lives'!$A2174,0)</f>
        <v>0</v>
      </c>
      <c r="M2175" s="390">
        <f ca="1">OFFSET('RFM input'!$L$6,'RAB remaining lives'!$A2174,0)</f>
        <v>0</v>
      </c>
      <c r="N2175" s="390"/>
      <c r="O2175" s="390"/>
      <c r="P2175" s="390"/>
      <c r="Q2175" s="390"/>
      <c r="R2175" s="390"/>
      <c r="S2175" s="390"/>
      <c r="T2175" s="390"/>
      <c r="U2175" s="390"/>
      <c r="V2175" s="390"/>
      <c r="W2175" s="390"/>
      <c r="X2175" s="249"/>
      <c r="Y2175" s="249"/>
      <c r="Z2175" s="249"/>
      <c r="AA2175" s="249"/>
      <c r="AB2175" s="249"/>
    </row>
    <row r="2176" spans="1:28">
      <c r="A2176" s="249"/>
      <c r="B2176" s="286" t="s">
        <v>299</v>
      </c>
      <c r="C2176" s="392"/>
      <c r="D2176" s="393">
        <f ca="1">IF(D$6=(OFFSET('RFM input'!$G$60,0,'RFM input'!$AA$7)),OFFSET('RFM input'!$H$454,$A2174,0),0)</f>
        <v>0</v>
      </c>
      <c r="E2176" s="390">
        <f ca="1">IF(E$6=(OFFSET('RFM input'!$G$60,0,'RFM input'!$AA$7)),OFFSET('RFM input'!$H$454,$A2174,0),0)</f>
        <v>0</v>
      </c>
      <c r="F2176" s="390">
        <f ca="1">IF(F$6=(OFFSET('RFM input'!$G$60,0,'RFM input'!$AA$7)),OFFSET('RFM input'!$H$454,$A2174,0),0)</f>
        <v>0</v>
      </c>
      <c r="G2176" s="390">
        <f ca="1">IF(G$6=(OFFSET('RFM input'!$G$60,0,'RFM input'!$AA$7)),OFFSET('RFM input'!$H$454,$A2174,0),0)</f>
        <v>0</v>
      </c>
      <c r="H2176" s="390">
        <f ca="1">IF(H$6=(OFFSET('RFM input'!$G$60,0,'RFM input'!$AA$7)),OFFSET('RFM input'!$H$454,$A2174,0),0)</f>
        <v>0</v>
      </c>
      <c r="I2176" s="390">
        <f ca="1">IF(I$6=(OFFSET('RFM input'!$G$60,0,'RFM input'!$AA$7)),OFFSET('RFM input'!$H$454,$A2174,0),0)</f>
        <v>0</v>
      </c>
      <c r="J2176" s="390">
        <f ca="1">IF(J$6=(OFFSET('RFM input'!$G$60,0,'RFM input'!$AA$7)),OFFSET('RFM input'!$H$454,$A2174,0),0)</f>
        <v>0</v>
      </c>
      <c r="K2176" s="390">
        <f ca="1">IF(K$6=(OFFSET('RFM input'!$G$60,0,'RFM input'!$AA$7)),OFFSET('RFM input'!$H$454,$A2174,0),0)</f>
        <v>0</v>
      </c>
      <c r="L2176" s="390">
        <f ca="1">IF(L$6=(OFFSET('RFM input'!$G$60,0,'RFM input'!$AA$7)),OFFSET('RFM input'!$H$454,$A2174,0),0)</f>
        <v>0</v>
      </c>
      <c r="M2176" s="390">
        <f ca="1">IF(M$6=(OFFSET('RFM input'!$G$60,0,'RFM input'!$AA$7)),OFFSET('RFM input'!$H$454,$A2174,0),0)</f>
        <v>0</v>
      </c>
      <c r="N2176" s="390"/>
      <c r="O2176" s="390"/>
      <c r="P2176" s="390"/>
      <c r="Q2176" s="390"/>
      <c r="R2176" s="390"/>
      <c r="S2176" s="390"/>
      <c r="T2176" s="390"/>
      <c r="U2176" s="390"/>
      <c r="V2176" s="390"/>
      <c r="W2176" s="390"/>
      <c r="X2176" s="249"/>
      <c r="Y2176" s="249"/>
      <c r="Z2176" s="249"/>
      <c r="AA2176" s="249"/>
      <c r="AB2176" s="249"/>
    </row>
    <row r="2177" spans="1:28">
      <c r="A2177" s="249"/>
      <c r="B2177" s="325" t="s">
        <v>306</v>
      </c>
      <c r="C2177" s="392"/>
      <c r="D2177" s="391">
        <f ca="1">IF(D$6=(OFFSET('RFM input'!$G$60,0,'RFM input'!$AA$7)),OFFSET('RFM input'!$J$454,$A2174,0),0)</f>
        <v>0</v>
      </c>
      <c r="E2177" s="394">
        <f ca="1">IF(E$6=(OFFSET('RFM input'!$G$60,0,'RFM input'!$AA$7)),OFFSET('RFM input'!$J$454,$A2174,0),0)</f>
        <v>0</v>
      </c>
      <c r="F2177" s="394">
        <f ca="1">IF(F$6=(OFFSET('RFM input'!$G$60,0,'RFM input'!$AA$7)),OFFSET('RFM input'!$J$454,$A2174,0),0)</f>
        <v>0</v>
      </c>
      <c r="G2177" s="394">
        <f ca="1">IF(G$6=(OFFSET('RFM input'!$G$60,0,'RFM input'!$AA$7)),OFFSET('RFM input'!$J$454,$A2174,0),0)</f>
        <v>0</v>
      </c>
      <c r="H2177" s="394">
        <f ca="1">IF(H$6=(OFFSET('RFM input'!$G$60,0,'RFM input'!$AA$7)),OFFSET('RFM input'!$J$454,$A2174,0),0)</f>
        <v>0</v>
      </c>
      <c r="I2177" s="394">
        <f ca="1">IF(I$6=(OFFSET('RFM input'!$G$60,0,'RFM input'!$AA$7)),OFFSET('RFM input'!$J$454,$A2174,0),0)</f>
        <v>0</v>
      </c>
      <c r="J2177" s="394">
        <f ca="1">IF(J$6=(OFFSET('RFM input'!$G$60,0,'RFM input'!$AA$7)),OFFSET('RFM input'!$J$454,$A2174,0),0)</f>
        <v>0</v>
      </c>
      <c r="K2177" s="394">
        <f ca="1">IF(K$6=(OFFSET('RFM input'!$G$60,0,'RFM input'!$AA$7)),OFFSET('RFM input'!$J$454,$A2174,0),0)</f>
        <v>0</v>
      </c>
      <c r="L2177" s="394">
        <f ca="1">IF(L$6=(OFFSET('RFM input'!$G$60,0,'RFM input'!$AA$7)),OFFSET('RFM input'!$J$454,$A2174,0),0)</f>
        <v>0</v>
      </c>
      <c r="M2177" s="394">
        <f ca="1">IF(M$6=(OFFSET('RFM input'!$G$60,0,'RFM input'!$AA$7)),OFFSET('RFM input'!$J$454,$A2174,0),0)</f>
        <v>0</v>
      </c>
      <c r="N2177" s="394"/>
      <c r="O2177" s="394"/>
      <c r="P2177" s="394"/>
      <c r="Q2177" s="394"/>
      <c r="R2177" s="394"/>
      <c r="S2177" s="394"/>
      <c r="T2177" s="394"/>
      <c r="U2177" s="394"/>
      <c r="V2177" s="394"/>
      <c r="W2177" s="394"/>
      <c r="X2177" s="249"/>
      <c r="Y2177" s="249"/>
      <c r="Z2177" s="249"/>
      <c r="AA2177" s="249"/>
      <c r="AB2177" s="249"/>
    </row>
    <row r="2178" spans="1:28" hidden="1" outlineLevel="1">
      <c r="A2178" s="459">
        <v>-1</v>
      </c>
      <c r="B2178" s="309" t="s">
        <v>297</v>
      </c>
      <c r="C2178" s="395"/>
      <c r="D2178" s="395">
        <f t="shared" ref="D2178" ca="1" si="3167">IF(D2202="n/a",0,IF(AND(D2176=0,C2178=0),0,
IF(AND(D2176&lt;&gt;0,C2178=0),(D2176/D$10),
IF(AND(D2177&lt;&gt;0,C2178&lt;&gt;0),(C2178-(C2178/C2202))+(D2176/D$10),
IF(C2202&lt;1,0,(C2178-(C2178/C2202)))))))</f>
        <v>0</v>
      </c>
      <c r="E2178" s="395">
        <f t="shared" ref="E2178" ca="1" si="3168">IF(E2202="n/a",0,IF(AND(E2176=0,D2178=0),0,
IF(AND(E2176&lt;&gt;0,D2178=0),(E2176/E$10),
IF(AND(E2177&lt;&gt;0,D2178&lt;&gt;0),(D2178-(D2178/D2202))+(E2176/E$10),
IF(D2202&lt;1,0,(D2178-(D2178/D2202)))))))</f>
        <v>0</v>
      </c>
      <c r="F2178" s="395">
        <f t="shared" ref="F2178" ca="1" si="3169">IF(F2202="n/a",0,IF(AND(F2176=0,E2178=0),0,
IF(AND(F2176&lt;&gt;0,E2178=0),(F2176/F$10),
IF(AND(F2177&lt;&gt;0,E2178&lt;&gt;0),(E2178-(E2178/E2202))+(F2176/F$10),
IF(E2202&lt;1,0,(E2178-(E2178/E2202)))))))</f>
        <v>0</v>
      </c>
      <c r="G2178" s="395">
        <f t="shared" ref="G2178" ca="1" si="3170">IF(G2202="n/a",0,IF(AND(G2176=0,F2178=0),0,
IF(AND(G2176&lt;&gt;0,F2178=0),(G2176/G$10),
IF(AND(G2177&lt;&gt;0,F2178&lt;&gt;0),(F2178-(F2178/F2202))+(G2176/G$10),
IF(F2202&lt;1,0,(F2178-(F2178/F2202)))))))</f>
        <v>0</v>
      </c>
      <c r="H2178" s="395">
        <f ca="1">IF(H2202="n/a",0,IF(AND(H2176=0,G2178=0),0,
IF(AND(H2176&lt;&gt;0,G2178=0),(H2176/H$10),
IF(AND(H2177&lt;&gt;0,G2178&lt;&gt;0),(G2178-(G2178/G2202))+(H2176/H$10),
IF(G2202&lt;1,0,(G2178-(G2178/G2202)))))))</f>
        <v>0</v>
      </c>
      <c r="I2178" s="395">
        <f t="shared" ref="I2178" ca="1" si="3171">IF(I2202="n/a",0,IF(AND(I2176=0,H2178=0),0,
IF(AND(I2176&lt;&gt;0,H2178=0),(I2176/I$10),
IF(AND(I2177&lt;&gt;0,H2178&lt;&gt;0),(H2178-(H2178/H2202))+(I2176/I$10),
IF(H2202&lt;1,0,(H2178-(H2178/H2202)))))))</f>
        <v>0</v>
      </c>
      <c r="J2178" s="395">
        <f t="shared" ref="J2178" ca="1" si="3172">IF(J2202="n/a",0,IF(AND(J2176=0,I2178=0),0,
IF(AND(J2176&lt;&gt;0,I2178=0),(J2176/J$10),
IF(AND(J2177&lt;&gt;0,I2178&lt;&gt;0),(I2178-(I2178/I2202))+(J2176/J$10),
IF(I2202&lt;1,0,(I2178-(I2178/I2202)))))))</f>
        <v>0</v>
      </c>
      <c r="K2178" s="395">
        <f t="shared" ref="K2178" ca="1" si="3173">IF(K2202="n/a",0,IF(AND(K2176=0,J2178=0),0,
IF(AND(K2176&lt;&gt;0,J2178=0),(K2176/K$10),
IF(AND(K2177&lt;&gt;0,J2178&lt;&gt;0),(J2178-(J2178/J2202))+(K2176/K$10),
IF(J2202&lt;1,0,(J2178-(J2178/J2202)))))))</f>
        <v>0</v>
      </c>
      <c r="L2178" s="395">
        <f t="shared" ref="L2178" ca="1" si="3174">IF(L2202="n/a",0,IF(AND(L2176=0,K2178=0),0,
IF(AND(L2176&lt;&gt;0,K2178=0),(L2176/L$10),
IF(AND(L2177&lt;&gt;0,K2178&lt;&gt;0),(K2178-(K2178/K2202))+(L2176/L$10),
IF(K2202&lt;1,0,(K2178-(K2178/K2202)))))))</f>
        <v>0</v>
      </c>
      <c r="M2178" s="395">
        <f t="shared" ref="M2178" ca="1" si="3175">IF(M2202="n/a",0,IF(AND(M2176=0,L2178=0),0,
IF(AND(M2176&lt;&gt;0,L2178=0),(M2176/M$10),
IF(AND(M2177&lt;&gt;0,L2178&lt;&gt;0),(L2178-(L2178/L2202))+(M2176/M$10),
IF(L2202&lt;1,0,(L2178-(L2178/L2202)))))))</f>
        <v>0</v>
      </c>
      <c r="N2178" s="395">
        <f t="shared" ref="N2178" ca="1" si="3176">IF(N2202="n/a",0,IF(AND(N2176=0,M2178=0),0,
IF(AND(N2176&lt;&gt;0,M2178=0),(N2176/N$10),
IF(AND(N2177&lt;&gt;0,M2178&lt;&gt;0),(M2178-(M2178/M2202))+(N2176/N$10),
IF(M2202&lt;1,0,(M2178-(M2178/M2202)))))))</f>
        <v>0</v>
      </c>
      <c r="O2178" s="395">
        <f t="shared" ref="O2178" ca="1" si="3177">IF(O2202="n/a",0,IF(AND(O2176=0,N2178=0),0,
IF(AND(O2176&lt;&gt;0,N2178=0),(O2176/O$10),
IF(AND(O2177&lt;&gt;0,N2178&lt;&gt;0),(N2178-(N2178/N2202))+(O2176/O$10),
IF(N2202&lt;1,0,(N2178-(N2178/N2202)))))))</f>
        <v>0</v>
      </c>
      <c r="P2178" s="395">
        <f t="shared" ref="P2178" ca="1" si="3178">IF(P2202="n/a",0,IF(AND(P2176=0,O2178=0),0,
IF(AND(P2176&lt;&gt;0,O2178=0),(P2176/P$10),
IF(AND(P2177&lt;&gt;0,O2178&lt;&gt;0),(O2178-(O2178/O2202))+(P2176/P$10),
IF(O2202&lt;1,0,(O2178-(O2178/O2202)))))))</f>
        <v>0</v>
      </c>
      <c r="Q2178" s="395">
        <f t="shared" ref="Q2178" ca="1" si="3179">IF(Q2202="n/a",0,IF(AND(Q2176=0,P2178=0),0,
IF(AND(Q2176&lt;&gt;0,P2178=0),(Q2176/Q$10),
IF(AND(Q2177&lt;&gt;0,P2178&lt;&gt;0),(P2178-(P2178/P2202))+(Q2176/Q$10),
IF(P2202&lt;1,0,(P2178-(P2178/P2202)))))))</f>
        <v>0</v>
      </c>
      <c r="R2178" s="395">
        <f t="shared" ref="R2178" ca="1" si="3180">IF(R2202="n/a",0,IF(AND(R2176=0,Q2178=0),0,
IF(AND(R2176&lt;&gt;0,Q2178=0),(R2176/R$10),
IF(AND(R2177&lt;&gt;0,Q2178&lt;&gt;0),(Q2178-(Q2178/Q2202))+(R2176/R$10),
IF(Q2202&lt;1,0,(Q2178-(Q2178/Q2202)))))))</f>
        <v>0</v>
      </c>
      <c r="S2178" s="395">
        <f t="shared" ref="S2178" ca="1" si="3181">IF(S2202="n/a",0,IF(AND(S2176=0,R2178=0),0,
IF(AND(S2176&lt;&gt;0,R2178=0),(S2176/S$10),
IF(AND(S2177&lt;&gt;0,R2178&lt;&gt;0),(R2178-(R2178/R2202))+(S2176/S$10),
IF(R2202&lt;1,0,(R2178-(R2178/R2202)))))))</f>
        <v>0</v>
      </c>
      <c r="T2178" s="395">
        <f t="shared" ref="T2178" ca="1" si="3182">IF(T2202="n/a",0,IF(AND(T2176=0,S2178=0),0,
IF(AND(T2176&lt;&gt;0,S2178=0),(T2176/T$10),
IF(AND(T2177&lt;&gt;0,S2178&lt;&gt;0),(S2178-(S2178/S2202))+(T2176/T$10),
IF(S2202&lt;1,0,(S2178-(S2178/S2202)))))))</f>
        <v>0</v>
      </c>
      <c r="U2178" s="395">
        <f t="shared" ref="U2178" ca="1" si="3183">IF(U2202="n/a",0,IF(AND(U2176=0,T2178=0),0,
IF(AND(U2176&lt;&gt;0,T2178=0),(U2176/U$10),
IF(AND(U2177&lt;&gt;0,T2178&lt;&gt;0),(T2178-(T2178/T2202))+(U2176/U$10),
IF(T2202&lt;1,0,(T2178-(T2178/T2202)))))))</f>
        <v>0</v>
      </c>
      <c r="V2178" s="395">
        <f t="shared" ref="V2178" ca="1" si="3184">IF(V2202="n/a",0,IF(AND(V2176=0,U2178=0),0,
IF(AND(V2176&lt;&gt;0,U2178=0),(V2176/V$10),
IF(AND(V2177&lt;&gt;0,U2178&lt;&gt;0),(U2178-(U2178/U2202))+(V2176/V$10),
IF(U2202&lt;1,0,(U2178-(U2178/U2202)))))))</f>
        <v>0</v>
      </c>
      <c r="W2178" s="395">
        <f t="shared" ref="W2178" ca="1" si="3185">IF(W2202="n/a",0,IF(AND(W2176=0,V2178=0),0,
IF(AND(W2176&lt;&gt;0,V2178=0),(W2176/W$10),
IF(AND(W2177&lt;&gt;0,V2178&lt;&gt;0),(V2178-(V2178/V2202))+(W2176/W$10),
IF(V2202&lt;1,0,(V2178-(V2178/V2202)))))))</f>
        <v>0</v>
      </c>
      <c r="X2178" s="249"/>
      <c r="Y2178" s="249"/>
      <c r="Z2178" s="249"/>
      <c r="AA2178" s="249"/>
      <c r="AB2178" s="249"/>
    </row>
    <row r="2179" spans="1:28" hidden="1" outlineLevel="1">
      <c r="A2179" s="331">
        <v>0</v>
      </c>
      <c r="B2179" s="309" t="s">
        <v>194</v>
      </c>
      <c r="C2179" s="395">
        <f ca="1">C2174/C$10</f>
        <v>0</v>
      </c>
      <c r="D2179" s="395">
        <f ca="1">IF(C2203="n/a",C2179,IFERROR(IF((OFFSET($C2179,0,$A2179))&lt;0,
MIN(0,C2179-(OFFSET($C2179,0,$A2179)/(OFFSET($C2174,-$A2178,$A2179)))),
MAX(0,C2179-(OFFSET($C2179,0,$A2179)/(OFFSET($C2174,-$A2178,$A2179))))),0))</f>
        <v>0</v>
      </c>
      <c r="E2179" s="395">
        <f t="shared" ref="E2179" ca="1" si="3186">IF(D2203="n/a",D2179,IFERROR(IF((OFFSET($C2179,0,$A2179))&lt;0,
MIN(0,D2179-(OFFSET($C2179,0,$A2179)/(OFFSET($C2174,-$A2178,$A2179)))),
MAX(0,D2179-(OFFSET($C2179,0,$A2179)/(OFFSET($C2174,-$A2178,$A2179))))),0))</f>
        <v>0</v>
      </c>
      <c r="F2179" s="395">
        <f t="shared" ref="F2179:F2180" ca="1" si="3187">IF(E2203="n/a",E2179,IFERROR(IF((OFFSET($C2179,0,$A2179))&lt;0,
MIN(0,E2179-(OFFSET($C2179,0,$A2179)/(OFFSET($C2174,-$A2178,$A2179)))),
MAX(0,E2179-(OFFSET($C2179,0,$A2179)/(OFFSET($C2174,-$A2178,$A2179))))),0))</f>
        <v>0</v>
      </c>
      <c r="G2179" s="395">
        <f t="shared" ref="G2179:G2181" ca="1" si="3188">IF(F2203="n/a",F2179,IFERROR(IF((OFFSET($C2179,0,$A2179))&lt;0,
MIN(0,F2179-(OFFSET($C2179,0,$A2179)/(OFFSET($C2174,-$A2178,$A2179)))),
MAX(0,F2179-(OFFSET($C2179,0,$A2179)/(OFFSET($C2174,-$A2178,$A2179))))),0))</f>
        <v>0</v>
      </c>
      <c r="H2179" s="395">
        <f t="shared" ref="H2179:H2182" ca="1" si="3189">IF(G2203="n/a",G2179,IFERROR(IF((OFFSET($C2179,0,$A2179))&lt;0,
MIN(0,G2179-(OFFSET($C2179,0,$A2179)/(OFFSET($C2174,-$A2178,$A2179)))),
MAX(0,G2179-(OFFSET($C2179,0,$A2179)/(OFFSET($C2174,-$A2178,$A2179))))),0))</f>
        <v>0</v>
      </c>
      <c r="I2179" s="395">
        <f t="shared" ref="I2179:I2183" ca="1" si="3190">IF(H2203="n/a",H2179,IFERROR(IF((OFFSET($C2179,0,$A2179))&lt;0,
MIN(0,H2179-(OFFSET($C2179,0,$A2179)/(OFFSET($C2174,-$A2178,$A2179)))),
MAX(0,H2179-(OFFSET($C2179,0,$A2179)/(OFFSET($C2174,-$A2178,$A2179))))),0))</f>
        <v>0</v>
      </c>
      <c r="J2179" s="395">
        <f t="shared" ref="J2179:J2184" ca="1" si="3191">IF(I2203="n/a",I2179,IFERROR(IF((OFFSET($C2179,0,$A2179))&lt;0,
MIN(0,I2179-(OFFSET($C2179,0,$A2179)/(OFFSET($C2174,-$A2178,$A2179)))),
MAX(0,I2179-(OFFSET($C2179,0,$A2179)/(OFFSET($C2174,-$A2178,$A2179))))),0))</f>
        <v>0</v>
      </c>
      <c r="K2179" s="395">
        <f t="shared" ref="K2179:K2185" ca="1" si="3192">IF(J2203="n/a",J2179,IFERROR(IF((OFFSET($C2179,0,$A2179))&lt;0,
MIN(0,J2179-(OFFSET($C2179,0,$A2179)/(OFFSET($C2174,-$A2178,$A2179)))),
MAX(0,J2179-(OFFSET($C2179,0,$A2179)/(OFFSET($C2174,-$A2178,$A2179))))),0))</f>
        <v>0</v>
      </c>
      <c r="L2179" s="395">
        <f t="shared" ref="L2179:L2186" ca="1" si="3193">IF(K2203="n/a",K2179,IFERROR(IF((OFFSET($C2179,0,$A2179))&lt;0,
MIN(0,K2179-(OFFSET($C2179,0,$A2179)/(OFFSET($C2174,-$A2178,$A2179)))),
MAX(0,K2179-(OFFSET($C2179,0,$A2179)/(OFFSET($C2174,-$A2178,$A2179))))),0))</f>
        <v>0</v>
      </c>
      <c r="M2179" s="395">
        <f t="shared" ref="M2179:M2187" ca="1" si="3194">IF(L2203="n/a",L2179,IFERROR(IF((OFFSET($C2179,0,$A2179))&lt;0,
MIN(0,L2179-(OFFSET($C2179,0,$A2179)/(OFFSET($C2174,-$A2178,$A2179)))),
MAX(0,L2179-(OFFSET($C2179,0,$A2179)/(OFFSET($C2174,-$A2178,$A2179))))),0))</f>
        <v>0</v>
      </c>
      <c r="N2179" s="395">
        <f t="shared" ref="N2179:N2188" ca="1" si="3195">IF(M2203="n/a",M2179,IFERROR(IF((OFFSET($C2179,0,$A2179))&lt;0,
MIN(0,M2179-(OFFSET($C2179,0,$A2179)/(OFFSET($C2174,-$A2178,$A2179)))),
MAX(0,M2179-(OFFSET($C2179,0,$A2179)/(OFFSET($C2174,-$A2178,$A2179))))),0))</f>
        <v>0</v>
      </c>
      <c r="O2179" s="395">
        <f t="shared" ref="O2179:O2189" ca="1" si="3196">IF(N2203="n/a",N2179,IFERROR(IF((OFFSET($C2179,0,$A2179))&lt;0,
MIN(0,N2179-(OFFSET($C2179,0,$A2179)/(OFFSET($C2174,-$A2178,$A2179)))),
MAX(0,N2179-(OFFSET($C2179,0,$A2179)/(OFFSET($C2174,-$A2178,$A2179))))),0))</f>
        <v>0</v>
      </c>
      <c r="P2179" s="395">
        <f t="shared" ref="P2179:P2190" ca="1" si="3197">IF(O2203="n/a",O2179,IFERROR(IF((OFFSET($C2179,0,$A2179))&lt;0,
MIN(0,O2179-(OFFSET($C2179,0,$A2179)/(OFFSET($C2174,-$A2178,$A2179)))),
MAX(0,O2179-(OFFSET($C2179,0,$A2179)/(OFFSET($C2174,-$A2178,$A2179))))),0))</f>
        <v>0</v>
      </c>
      <c r="Q2179" s="395">
        <f t="shared" ref="Q2179:Q2191" ca="1" si="3198">IF(P2203="n/a",P2179,IFERROR(IF((OFFSET($C2179,0,$A2179))&lt;0,
MIN(0,P2179-(OFFSET($C2179,0,$A2179)/(OFFSET($C2174,-$A2178,$A2179)))),
MAX(0,P2179-(OFFSET($C2179,0,$A2179)/(OFFSET($C2174,-$A2178,$A2179))))),0))</f>
        <v>0</v>
      </c>
      <c r="R2179" s="395">
        <f t="shared" ref="R2179:R2192" ca="1" si="3199">IF(Q2203="n/a",Q2179,IFERROR(IF((OFFSET($C2179,0,$A2179))&lt;0,
MIN(0,Q2179-(OFFSET($C2179,0,$A2179)/(OFFSET($C2174,-$A2178,$A2179)))),
MAX(0,Q2179-(OFFSET($C2179,0,$A2179)/(OFFSET($C2174,-$A2178,$A2179))))),0))</f>
        <v>0</v>
      </c>
      <c r="S2179" s="395">
        <f t="shared" ref="S2179:S2193" ca="1" si="3200">IF(R2203="n/a",R2179,IFERROR(IF((OFFSET($C2179,0,$A2179))&lt;0,
MIN(0,R2179-(OFFSET($C2179,0,$A2179)/(OFFSET($C2174,-$A2178,$A2179)))),
MAX(0,R2179-(OFFSET($C2179,0,$A2179)/(OFFSET($C2174,-$A2178,$A2179))))),0))</f>
        <v>0</v>
      </c>
      <c r="T2179" s="395">
        <f t="shared" ref="T2179:T2194" ca="1" si="3201">IF(S2203="n/a",S2179,IFERROR(IF((OFFSET($C2179,0,$A2179))&lt;0,
MIN(0,S2179-(OFFSET($C2179,0,$A2179)/(OFFSET($C2174,-$A2178,$A2179)))),
MAX(0,S2179-(OFFSET($C2179,0,$A2179)/(OFFSET($C2174,-$A2178,$A2179))))),0))</f>
        <v>0</v>
      </c>
      <c r="U2179" s="395">
        <f t="shared" ref="U2179:U2195" ca="1" si="3202">IF(T2203="n/a",T2179,IFERROR(IF((OFFSET($C2179,0,$A2179))&lt;0,
MIN(0,T2179-(OFFSET($C2179,0,$A2179)/(OFFSET($C2174,-$A2178,$A2179)))),
MAX(0,T2179-(OFFSET($C2179,0,$A2179)/(OFFSET($C2174,-$A2178,$A2179))))),0))</f>
        <v>0</v>
      </c>
      <c r="V2179" s="395">
        <f t="shared" ref="V2179:V2196" ca="1" si="3203">IF(U2203="n/a",U2179,IFERROR(IF((OFFSET($C2179,0,$A2179))&lt;0,
MIN(0,U2179-(OFFSET($C2179,0,$A2179)/(OFFSET($C2174,-$A2178,$A2179)))),
MAX(0,U2179-(OFFSET($C2179,0,$A2179)/(OFFSET($C2174,-$A2178,$A2179))))),0))</f>
        <v>0</v>
      </c>
      <c r="W2179" s="395">
        <f t="shared" ref="W2179:W2197" ca="1" si="3204">IF(V2203="n/a",V2179,IFERROR(IF((OFFSET($C2179,0,$A2179))&lt;0,
MIN(0,V2179-(OFFSET($C2179,0,$A2179)/(OFFSET($C2174,-$A2178,$A2179)))),
MAX(0,V2179-(OFFSET($C2179,0,$A2179)/(OFFSET($C2174,-$A2178,$A2179))))),0))</f>
        <v>0</v>
      </c>
      <c r="X2179" s="249"/>
      <c r="Y2179" s="249"/>
      <c r="Z2179" s="249"/>
      <c r="AA2179" s="249"/>
      <c r="AB2179" s="249"/>
    </row>
    <row r="2180" spans="1:28" hidden="1" outlineLevel="1">
      <c r="A2180" s="331">
        <v>1</v>
      </c>
      <c r="B2180" s="309" t="str">
        <f t="shared" ref="B2180:B2198" ca="1" si="3205">"Depreciated Net Capex "&amp;OFFSET($C$6,0,A2180)</f>
        <v>Depreciated Net Capex 2013</v>
      </c>
      <c r="C2180" s="396"/>
      <c r="D2180" s="397">
        <f ca="1">(D2174*((1+D$11)^0.5)/D$10)</f>
        <v>0</v>
      </c>
      <c r="E2180" s="395">
        <f ca="1">IF(D2204="n/a",D2180,IFERROR(IF((OFFSET($C2180,0,$A2180))&lt;0,
MIN(0,D2180-(OFFSET($C2180,0,$A2180)/(OFFSET($C2175,-$A2179,$A2180)))),
MAX(0,D2180-(OFFSET($C2180,0,$A2180)/(OFFSET($C2175,-$A2179,$A2180))))),0))</f>
        <v>0</v>
      </c>
      <c r="F2180" s="395">
        <f t="shared" ca="1" si="3187"/>
        <v>0</v>
      </c>
      <c r="G2180" s="395">
        <f t="shared" ca="1" si="3188"/>
        <v>0</v>
      </c>
      <c r="H2180" s="395">
        <f t="shared" ca="1" si="3189"/>
        <v>0</v>
      </c>
      <c r="I2180" s="395">
        <f t="shared" ca="1" si="3190"/>
        <v>0</v>
      </c>
      <c r="J2180" s="395">
        <f t="shared" ca="1" si="3191"/>
        <v>0</v>
      </c>
      <c r="K2180" s="395">
        <f t="shared" ca="1" si="3192"/>
        <v>0</v>
      </c>
      <c r="L2180" s="395">
        <f t="shared" ca="1" si="3193"/>
        <v>0</v>
      </c>
      <c r="M2180" s="395">
        <f t="shared" ca="1" si="3194"/>
        <v>0</v>
      </c>
      <c r="N2180" s="395">
        <f t="shared" ca="1" si="3195"/>
        <v>0</v>
      </c>
      <c r="O2180" s="395">
        <f t="shared" ca="1" si="3196"/>
        <v>0</v>
      </c>
      <c r="P2180" s="395">
        <f t="shared" ca="1" si="3197"/>
        <v>0</v>
      </c>
      <c r="Q2180" s="395">
        <f t="shared" ca="1" si="3198"/>
        <v>0</v>
      </c>
      <c r="R2180" s="395">
        <f t="shared" ca="1" si="3199"/>
        <v>0</v>
      </c>
      <c r="S2180" s="395">
        <f t="shared" ca="1" si="3200"/>
        <v>0</v>
      </c>
      <c r="T2180" s="395">
        <f t="shared" ca="1" si="3201"/>
        <v>0</v>
      </c>
      <c r="U2180" s="395">
        <f t="shared" ca="1" si="3202"/>
        <v>0</v>
      </c>
      <c r="V2180" s="395">
        <f t="shared" ca="1" si="3203"/>
        <v>0</v>
      </c>
      <c r="W2180" s="395">
        <f t="shared" ca="1" si="3204"/>
        <v>0</v>
      </c>
      <c r="X2180" s="249"/>
      <c r="Y2180" s="249"/>
      <c r="Z2180" s="249"/>
      <c r="AA2180" s="249"/>
      <c r="AB2180" s="249"/>
    </row>
    <row r="2181" spans="1:28" hidden="1" outlineLevel="1">
      <c r="A2181" s="331">
        <v>2</v>
      </c>
      <c r="B2181" s="309" t="str">
        <f t="shared" ca="1" si="3205"/>
        <v>Depreciated Net Capex 2014</v>
      </c>
      <c r="C2181" s="398"/>
      <c r="D2181" s="399"/>
      <c r="E2181" s="397">
        <f ca="1">(E2174*((1+E$11)^0.5)/E$10)</f>
        <v>0</v>
      </c>
      <c r="F2181" s="395">
        <f ca="1">IF(E2205="n/a",E2181,IFERROR(IF((OFFSET($C2181,0,$A2181))&lt;0,
MIN(0,E2181-(OFFSET($C2181,0,$A2181)/(OFFSET($C2176,-$A2180,$A2181)))),
MAX(0,E2181-(OFFSET($C2181,0,$A2181)/(OFFSET($C2176,-$A2180,$A2181))))),0))</f>
        <v>0</v>
      </c>
      <c r="G2181" s="395">
        <f t="shared" ca="1" si="3188"/>
        <v>0</v>
      </c>
      <c r="H2181" s="395">
        <f t="shared" ca="1" si="3189"/>
        <v>0</v>
      </c>
      <c r="I2181" s="395">
        <f t="shared" ca="1" si="3190"/>
        <v>0</v>
      </c>
      <c r="J2181" s="395">
        <f t="shared" ca="1" si="3191"/>
        <v>0</v>
      </c>
      <c r="K2181" s="395">
        <f t="shared" ca="1" si="3192"/>
        <v>0</v>
      </c>
      <c r="L2181" s="395">
        <f t="shared" ca="1" si="3193"/>
        <v>0</v>
      </c>
      <c r="M2181" s="395">
        <f t="shared" ca="1" si="3194"/>
        <v>0</v>
      </c>
      <c r="N2181" s="395">
        <f t="shared" ca="1" si="3195"/>
        <v>0</v>
      </c>
      <c r="O2181" s="395">
        <f t="shared" ca="1" si="3196"/>
        <v>0</v>
      </c>
      <c r="P2181" s="395">
        <f t="shared" ca="1" si="3197"/>
        <v>0</v>
      </c>
      <c r="Q2181" s="395">
        <f t="shared" ca="1" si="3198"/>
        <v>0</v>
      </c>
      <c r="R2181" s="395">
        <f t="shared" ca="1" si="3199"/>
        <v>0</v>
      </c>
      <c r="S2181" s="395">
        <f t="shared" ca="1" si="3200"/>
        <v>0</v>
      </c>
      <c r="T2181" s="395">
        <f t="shared" ca="1" si="3201"/>
        <v>0</v>
      </c>
      <c r="U2181" s="395">
        <f t="shared" ca="1" si="3202"/>
        <v>0</v>
      </c>
      <c r="V2181" s="395">
        <f t="shared" ca="1" si="3203"/>
        <v>0</v>
      </c>
      <c r="W2181" s="395">
        <f t="shared" ca="1" si="3204"/>
        <v>0</v>
      </c>
      <c r="X2181" s="334"/>
      <c r="Y2181" s="249"/>
      <c r="Z2181" s="249"/>
      <c r="AA2181" s="249"/>
      <c r="AB2181" s="249"/>
    </row>
    <row r="2182" spans="1:28" hidden="1" outlineLevel="1">
      <c r="A2182" s="331">
        <v>3</v>
      </c>
      <c r="B2182" s="309" t="str">
        <f t="shared" ca="1" si="3205"/>
        <v>Depreciated Net Capex 2015</v>
      </c>
      <c r="C2182" s="398"/>
      <c r="D2182" s="398"/>
      <c r="E2182" s="399"/>
      <c r="F2182" s="400">
        <f ca="1">($F2174*((1+F$11)^0.5)/F$10)</f>
        <v>0</v>
      </c>
      <c r="G2182" s="395">
        <f ca="1">IF(F2206="n/a",F2182,IFERROR(IF((OFFSET($C2182,0,$A2182))&lt;0,
MIN(0,F2182-(OFFSET($C2182,0,$A2182)/(OFFSET($C2177,-$A2181,$A2182)))),
MAX(0,F2182-(OFFSET($C2182,0,$A2182)/(OFFSET($C2177,-$A2181,$A2182))))),0))</f>
        <v>0</v>
      </c>
      <c r="H2182" s="395">
        <f t="shared" ca="1" si="3189"/>
        <v>0</v>
      </c>
      <c r="I2182" s="395">
        <f t="shared" ca="1" si="3190"/>
        <v>0</v>
      </c>
      <c r="J2182" s="395">
        <f t="shared" ca="1" si="3191"/>
        <v>0</v>
      </c>
      <c r="K2182" s="395">
        <f t="shared" ca="1" si="3192"/>
        <v>0</v>
      </c>
      <c r="L2182" s="395">
        <f t="shared" ca="1" si="3193"/>
        <v>0</v>
      </c>
      <c r="M2182" s="395">
        <f t="shared" ca="1" si="3194"/>
        <v>0</v>
      </c>
      <c r="N2182" s="395">
        <f t="shared" ca="1" si="3195"/>
        <v>0</v>
      </c>
      <c r="O2182" s="395">
        <f t="shared" ca="1" si="3196"/>
        <v>0</v>
      </c>
      <c r="P2182" s="395">
        <f t="shared" ca="1" si="3197"/>
        <v>0</v>
      </c>
      <c r="Q2182" s="395">
        <f t="shared" ca="1" si="3198"/>
        <v>0</v>
      </c>
      <c r="R2182" s="395">
        <f t="shared" ca="1" si="3199"/>
        <v>0</v>
      </c>
      <c r="S2182" s="395">
        <f t="shared" ca="1" si="3200"/>
        <v>0</v>
      </c>
      <c r="T2182" s="395">
        <f t="shared" ca="1" si="3201"/>
        <v>0</v>
      </c>
      <c r="U2182" s="395">
        <f t="shared" ca="1" si="3202"/>
        <v>0</v>
      </c>
      <c r="V2182" s="395">
        <f t="shared" ca="1" si="3203"/>
        <v>0</v>
      </c>
      <c r="W2182" s="395">
        <f t="shared" ca="1" si="3204"/>
        <v>0</v>
      </c>
      <c r="X2182" s="334"/>
      <c r="Y2182" s="334"/>
      <c r="Z2182" s="249"/>
      <c r="AA2182" s="249"/>
      <c r="AB2182" s="249"/>
    </row>
    <row r="2183" spans="1:28" hidden="1" outlineLevel="1">
      <c r="A2183" s="331">
        <v>4</v>
      </c>
      <c r="B2183" s="309" t="str">
        <f t="shared" ca="1" si="3205"/>
        <v>Depreciated Net Capex 2016</v>
      </c>
      <c r="C2183" s="398"/>
      <c r="D2183" s="398"/>
      <c r="E2183" s="398"/>
      <c r="F2183" s="399"/>
      <c r="G2183" s="400">
        <f ca="1">($G2174*((1+G$11)^0.5)/G$10)</f>
        <v>0</v>
      </c>
      <c r="H2183" s="395">
        <f ca="1">IF(G2207="n/a",G2183,IFERROR(IF((OFFSET($C2183,0,$A2183))&lt;0,
MIN(0,G2183-(OFFSET($C2183,0,$A2183)/(OFFSET($C2178,-$A2182,$A2183)))),
MAX(0,G2183-(OFFSET($C2183,0,$A2183)/(OFFSET($C2178,-$A2182,$A2183))))),0))</f>
        <v>0</v>
      </c>
      <c r="I2183" s="395">
        <f t="shared" ca="1" si="3190"/>
        <v>0</v>
      </c>
      <c r="J2183" s="395">
        <f t="shared" ca="1" si="3191"/>
        <v>0</v>
      </c>
      <c r="K2183" s="395">
        <f t="shared" ca="1" si="3192"/>
        <v>0</v>
      </c>
      <c r="L2183" s="395">
        <f t="shared" ca="1" si="3193"/>
        <v>0</v>
      </c>
      <c r="M2183" s="395">
        <f t="shared" ca="1" si="3194"/>
        <v>0</v>
      </c>
      <c r="N2183" s="395">
        <f t="shared" ca="1" si="3195"/>
        <v>0</v>
      </c>
      <c r="O2183" s="395">
        <f t="shared" ca="1" si="3196"/>
        <v>0</v>
      </c>
      <c r="P2183" s="395">
        <f t="shared" ca="1" si="3197"/>
        <v>0</v>
      </c>
      <c r="Q2183" s="395">
        <f t="shared" ca="1" si="3198"/>
        <v>0</v>
      </c>
      <c r="R2183" s="395">
        <f t="shared" ca="1" si="3199"/>
        <v>0</v>
      </c>
      <c r="S2183" s="395">
        <f t="shared" ca="1" si="3200"/>
        <v>0</v>
      </c>
      <c r="T2183" s="395">
        <f t="shared" ca="1" si="3201"/>
        <v>0</v>
      </c>
      <c r="U2183" s="395">
        <f t="shared" ca="1" si="3202"/>
        <v>0</v>
      </c>
      <c r="V2183" s="395">
        <f t="shared" ca="1" si="3203"/>
        <v>0</v>
      </c>
      <c r="W2183" s="395">
        <f t="shared" ca="1" si="3204"/>
        <v>0</v>
      </c>
      <c r="X2183" s="334"/>
      <c r="Y2183" s="334"/>
      <c r="Z2183" s="334"/>
      <c r="AA2183" s="249"/>
      <c r="AB2183" s="249"/>
    </row>
    <row r="2184" spans="1:28" hidden="1" outlineLevel="1">
      <c r="A2184" s="331">
        <v>5</v>
      </c>
      <c r="B2184" s="309" t="str">
        <f t="shared" ca="1" si="3205"/>
        <v>Depreciated Net Capex 2017</v>
      </c>
      <c r="C2184" s="398"/>
      <c r="D2184" s="398"/>
      <c r="E2184" s="398"/>
      <c r="F2184" s="398"/>
      <c r="G2184" s="399"/>
      <c r="H2184" s="400">
        <f ca="1">(H2174*((1+H$11)^0.5)/H$10)</f>
        <v>0</v>
      </c>
      <c r="I2184" s="395">
        <f ca="1">IF(H2208="n/a",H2184,IFERROR(IF((OFFSET($C2184,0,$A2184))&lt;0,
MIN(0,H2184-(OFFSET($C2184,0,$A2184)/(OFFSET($C2179,-$A2183,$A2184)))),
MAX(0,H2184-(OFFSET($C2184,0,$A2184)/(OFFSET($C2179,-$A2183,$A2184))))),0))</f>
        <v>0</v>
      </c>
      <c r="J2184" s="395">
        <f t="shared" ca="1" si="3191"/>
        <v>0</v>
      </c>
      <c r="K2184" s="395">
        <f t="shared" ca="1" si="3192"/>
        <v>0</v>
      </c>
      <c r="L2184" s="395">
        <f t="shared" ca="1" si="3193"/>
        <v>0</v>
      </c>
      <c r="M2184" s="395">
        <f t="shared" ca="1" si="3194"/>
        <v>0</v>
      </c>
      <c r="N2184" s="395">
        <f t="shared" ca="1" si="3195"/>
        <v>0</v>
      </c>
      <c r="O2184" s="395">
        <f t="shared" ca="1" si="3196"/>
        <v>0</v>
      </c>
      <c r="P2184" s="395">
        <f t="shared" ca="1" si="3197"/>
        <v>0</v>
      </c>
      <c r="Q2184" s="395">
        <f t="shared" ca="1" si="3198"/>
        <v>0</v>
      </c>
      <c r="R2184" s="395">
        <f t="shared" ca="1" si="3199"/>
        <v>0</v>
      </c>
      <c r="S2184" s="395">
        <f t="shared" ca="1" si="3200"/>
        <v>0</v>
      </c>
      <c r="T2184" s="395">
        <f t="shared" ca="1" si="3201"/>
        <v>0</v>
      </c>
      <c r="U2184" s="395">
        <f t="shared" ca="1" si="3202"/>
        <v>0</v>
      </c>
      <c r="V2184" s="395">
        <f t="shared" ca="1" si="3203"/>
        <v>0</v>
      </c>
      <c r="W2184" s="395">
        <f t="shared" ca="1" si="3204"/>
        <v>0</v>
      </c>
      <c r="X2184" s="334"/>
      <c r="Y2184" s="334"/>
      <c r="Z2184" s="334"/>
      <c r="AA2184" s="249"/>
      <c r="AB2184" s="249"/>
    </row>
    <row r="2185" spans="1:28" hidden="1" outlineLevel="1">
      <c r="A2185" s="331">
        <v>6</v>
      </c>
      <c r="B2185" s="309" t="str">
        <f t="shared" ca="1" si="3205"/>
        <v>Depreciated Net Capex 2018</v>
      </c>
      <c r="C2185" s="398"/>
      <c r="D2185" s="398"/>
      <c r="E2185" s="398"/>
      <c r="F2185" s="398"/>
      <c r="G2185" s="398"/>
      <c r="H2185" s="399"/>
      <c r="I2185" s="400">
        <f ca="1">(I2174*((1+I$11)^0.5)/I$10)</f>
        <v>0</v>
      </c>
      <c r="J2185" s="395">
        <f ca="1">IF(I2209="n/a",I2185,IFERROR(IF((OFFSET($C2185,0,$A2185))&lt;0,
MIN(0,I2185-(OFFSET($C2185,0,$A2185)/(OFFSET($C2180,-$A2184,$A2185)))),
MAX(0,I2185-(OFFSET($C2185,0,$A2185)/(OFFSET($C2180,-$A2184,$A2185))))),0))</f>
        <v>0</v>
      </c>
      <c r="K2185" s="395">
        <f t="shared" ca="1" si="3192"/>
        <v>0</v>
      </c>
      <c r="L2185" s="395">
        <f t="shared" ca="1" si="3193"/>
        <v>0</v>
      </c>
      <c r="M2185" s="395">
        <f t="shared" ca="1" si="3194"/>
        <v>0</v>
      </c>
      <c r="N2185" s="395">
        <f t="shared" ca="1" si="3195"/>
        <v>0</v>
      </c>
      <c r="O2185" s="395">
        <f t="shared" ca="1" si="3196"/>
        <v>0</v>
      </c>
      <c r="P2185" s="395">
        <f t="shared" ca="1" si="3197"/>
        <v>0</v>
      </c>
      <c r="Q2185" s="395">
        <f t="shared" ca="1" si="3198"/>
        <v>0</v>
      </c>
      <c r="R2185" s="395">
        <f t="shared" ca="1" si="3199"/>
        <v>0</v>
      </c>
      <c r="S2185" s="395">
        <f t="shared" ca="1" si="3200"/>
        <v>0</v>
      </c>
      <c r="T2185" s="395">
        <f t="shared" ca="1" si="3201"/>
        <v>0</v>
      </c>
      <c r="U2185" s="395">
        <f t="shared" ca="1" si="3202"/>
        <v>0</v>
      </c>
      <c r="V2185" s="395">
        <f t="shared" ca="1" si="3203"/>
        <v>0</v>
      </c>
      <c r="W2185" s="395">
        <f t="shared" ca="1" si="3204"/>
        <v>0</v>
      </c>
      <c r="X2185" s="334"/>
      <c r="Y2185" s="334"/>
      <c r="Z2185" s="334"/>
      <c r="AA2185" s="249"/>
      <c r="AB2185" s="249"/>
    </row>
    <row r="2186" spans="1:28" hidden="1" outlineLevel="1">
      <c r="A2186" s="331">
        <v>7</v>
      </c>
      <c r="B2186" s="309" t="str">
        <f t="shared" ca="1" si="3205"/>
        <v>Depreciated Net Capex 2019</v>
      </c>
      <c r="C2186" s="398"/>
      <c r="D2186" s="398"/>
      <c r="E2186" s="398"/>
      <c r="F2186" s="398"/>
      <c r="G2186" s="398"/>
      <c r="H2186" s="398"/>
      <c r="I2186" s="399"/>
      <c r="J2186" s="400">
        <f ca="1">(J2174*((1+J$11)^0.5)/J$10)</f>
        <v>0</v>
      </c>
      <c r="K2186" s="395">
        <f ca="1">IF(J2210="n/a",J2186,IFERROR(IF((OFFSET($C2186,0,$A2186))&lt;0,
MIN(0,J2186-(OFFSET($C2186,0,$A2186)/(OFFSET($C2181,-$A2185,$A2186)))),
MAX(0,J2186-(OFFSET($C2186,0,$A2186)/(OFFSET($C2181,-$A2185,$A2186))))),0))</f>
        <v>0</v>
      </c>
      <c r="L2186" s="395">
        <f t="shared" ca="1" si="3193"/>
        <v>0</v>
      </c>
      <c r="M2186" s="395">
        <f t="shared" ca="1" si="3194"/>
        <v>0</v>
      </c>
      <c r="N2186" s="395">
        <f t="shared" ca="1" si="3195"/>
        <v>0</v>
      </c>
      <c r="O2186" s="395">
        <f t="shared" ca="1" si="3196"/>
        <v>0</v>
      </c>
      <c r="P2186" s="395">
        <f t="shared" ca="1" si="3197"/>
        <v>0</v>
      </c>
      <c r="Q2186" s="395">
        <f t="shared" ca="1" si="3198"/>
        <v>0</v>
      </c>
      <c r="R2186" s="395">
        <f t="shared" ca="1" si="3199"/>
        <v>0</v>
      </c>
      <c r="S2186" s="395">
        <f t="shared" ca="1" si="3200"/>
        <v>0</v>
      </c>
      <c r="T2186" s="395">
        <f t="shared" ca="1" si="3201"/>
        <v>0</v>
      </c>
      <c r="U2186" s="395">
        <f t="shared" ca="1" si="3202"/>
        <v>0</v>
      </c>
      <c r="V2186" s="395">
        <f t="shared" ca="1" si="3203"/>
        <v>0</v>
      </c>
      <c r="W2186" s="395">
        <f t="shared" ca="1" si="3204"/>
        <v>0</v>
      </c>
      <c r="X2186" s="334"/>
      <c r="Y2186" s="334"/>
      <c r="Z2186" s="334"/>
      <c r="AA2186" s="249"/>
      <c r="AB2186" s="249"/>
    </row>
    <row r="2187" spans="1:28" hidden="1" outlineLevel="1">
      <c r="A2187" s="331">
        <v>8</v>
      </c>
      <c r="B2187" s="309" t="str">
        <f t="shared" ca="1" si="3205"/>
        <v>Depreciated Net Capex 2020</v>
      </c>
      <c r="C2187" s="398"/>
      <c r="D2187" s="398"/>
      <c r="E2187" s="398"/>
      <c r="F2187" s="398"/>
      <c r="G2187" s="398"/>
      <c r="H2187" s="398"/>
      <c r="I2187" s="398"/>
      <c r="J2187" s="399"/>
      <c r="K2187" s="400">
        <f ca="1">(K2174*((1+K$11)^0.5)/K$10)</f>
        <v>0</v>
      </c>
      <c r="L2187" s="395">
        <f ca="1">IF(K2211="n/a",K2187,IFERROR(IF((OFFSET($C2187,0,$A2187))&lt;0,
MIN(0,K2187-(OFFSET($C2187,0,$A2187)/(OFFSET($C2182,-$A2186,$A2187)))),
MAX(0,K2187-(OFFSET($C2187,0,$A2187)/(OFFSET($C2182,-$A2186,$A2187))))),0))</f>
        <v>0</v>
      </c>
      <c r="M2187" s="395">
        <f t="shared" ca="1" si="3194"/>
        <v>0</v>
      </c>
      <c r="N2187" s="395">
        <f t="shared" ca="1" si="3195"/>
        <v>0</v>
      </c>
      <c r="O2187" s="395">
        <f t="shared" ca="1" si="3196"/>
        <v>0</v>
      </c>
      <c r="P2187" s="395">
        <f t="shared" ca="1" si="3197"/>
        <v>0</v>
      </c>
      <c r="Q2187" s="395">
        <f t="shared" ca="1" si="3198"/>
        <v>0</v>
      </c>
      <c r="R2187" s="395">
        <f t="shared" ca="1" si="3199"/>
        <v>0</v>
      </c>
      <c r="S2187" s="395">
        <f t="shared" ca="1" si="3200"/>
        <v>0</v>
      </c>
      <c r="T2187" s="395">
        <f t="shared" ca="1" si="3201"/>
        <v>0</v>
      </c>
      <c r="U2187" s="395">
        <f t="shared" ca="1" si="3202"/>
        <v>0</v>
      </c>
      <c r="V2187" s="395">
        <f t="shared" ca="1" si="3203"/>
        <v>0</v>
      </c>
      <c r="W2187" s="395">
        <f t="shared" ca="1" si="3204"/>
        <v>0</v>
      </c>
      <c r="X2187" s="334"/>
      <c r="Y2187" s="334"/>
      <c r="Z2187" s="334"/>
      <c r="AA2187" s="249"/>
      <c r="AB2187" s="249"/>
    </row>
    <row r="2188" spans="1:28" hidden="1" outlineLevel="1">
      <c r="A2188" s="331">
        <v>9</v>
      </c>
      <c r="B2188" s="309" t="str">
        <f t="shared" ca="1" si="3205"/>
        <v>Depreciated Net Capex 2021</v>
      </c>
      <c r="C2188" s="398"/>
      <c r="D2188" s="398"/>
      <c r="E2188" s="398"/>
      <c r="F2188" s="398"/>
      <c r="G2188" s="398"/>
      <c r="H2188" s="398"/>
      <c r="I2188" s="398"/>
      <c r="J2188" s="398"/>
      <c r="K2188" s="399"/>
      <c r="L2188" s="400">
        <f ca="1">(L2174*((1+L$11)^0.5)/L$10)</f>
        <v>0</v>
      </c>
      <c r="M2188" s="395">
        <f ca="1">IF(L2212="n/a",L2188,IFERROR(IF((OFFSET($C2188,0,$A2188))&lt;0,
MIN(0,L2188-(OFFSET($C2188,0,$A2188)/(OFFSET($C2183,-$A2187,$A2188)))),
MAX(0,L2188-(OFFSET($C2188,0,$A2188)/(OFFSET($C2183,-$A2187,$A2188))))),0))</f>
        <v>0</v>
      </c>
      <c r="N2188" s="395">
        <f t="shared" ca="1" si="3195"/>
        <v>0</v>
      </c>
      <c r="O2188" s="395">
        <f t="shared" ca="1" si="3196"/>
        <v>0</v>
      </c>
      <c r="P2188" s="395">
        <f t="shared" ca="1" si="3197"/>
        <v>0</v>
      </c>
      <c r="Q2188" s="395">
        <f t="shared" ca="1" si="3198"/>
        <v>0</v>
      </c>
      <c r="R2188" s="395">
        <f t="shared" ca="1" si="3199"/>
        <v>0</v>
      </c>
      <c r="S2188" s="395">
        <f t="shared" ca="1" si="3200"/>
        <v>0</v>
      </c>
      <c r="T2188" s="395">
        <f t="shared" ca="1" si="3201"/>
        <v>0</v>
      </c>
      <c r="U2188" s="395">
        <f t="shared" ca="1" si="3202"/>
        <v>0</v>
      </c>
      <c r="V2188" s="395">
        <f t="shared" ca="1" si="3203"/>
        <v>0</v>
      </c>
      <c r="W2188" s="395">
        <f t="shared" ca="1" si="3204"/>
        <v>0</v>
      </c>
      <c r="X2188" s="334"/>
      <c r="Y2188" s="334"/>
      <c r="Z2188" s="334"/>
      <c r="AA2188" s="249"/>
      <c r="AB2188" s="249"/>
    </row>
    <row r="2189" spans="1:28" hidden="1" outlineLevel="1">
      <c r="A2189" s="331">
        <v>10</v>
      </c>
      <c r="B2189" s="309" t="str">
        <f t="shared" ca="1" si="3205"/>
        <v>Depreciated Net Capex 2022</v>
      </c>
      <c r="C2189" s="398"/>
      <c r="D2189" s="398"/>
      <c r="E2189" s="398"/>
      <c r="F2189" s="398"/>
      <c r="G2189" s="398"/>
      <c r="H2189" s="398"/>
      <c r="I2189" s="398"/>
      <c r="J2189" s="398"/>
      <c r="K2189" s="398"/>
      <c r="L2189" s="399"/>
      <c r="M2189" s="400">
        <f ca="1">(M2174*((1+M$11)^0.5)/M$10)</f>
        <v>0</v>
      </c>
      <c r="N2189" s="395">
        <f ca="1">IF(M2213="n/a",M2189,IFERROR(IF((OFFSET($C2189,0,$A2189))&lt;0,
MIN(0,M2189-(OFFSET($C2189,0,$A2189)/(OFFSET($C2184,-$A2188,$A2189)))),
MAX(0,M2189-(OFFSET($C2189,0,$A2189)/(OFFSET($C2184,-$A2188,$A2189))))),0))</f>
        <v>0</v>
      </c>
      <c r="O2189" s="395">
        <f t="shared" ca="1" si="3196"/>
        <v>0</v>
      </c>
      <c r="P2189" s="395">
        <f t="shared" ca="1" si="3197"/>
        <v>0</v>
      </c>
      <c r="Q2189" s="395">
        <f t="shared" ca="1" si="3198"/>
        <v>0</v>
      </c>
      <c r="R2189" s="395">
        <f t="shared" ca="1" si="3199"/>
        <v>0</v>
      </c>
      <c r="S2189" s="395">
        <f t="shared" ca="1" si="3200"/>
        <v>0</v>
      </c>
      <c r="T2189" s="395">
        <f t="shared" ca="1" si="3201"/>
        <v>0</v>
      </c>
      <c r="U2189" s="395">
        <f t="shared" ca="1" si="3202"/>
        <v>0</v>
      </c>
      <c r="V2189" s="395">
        <f t="shared" ca="1" si="3203"/>
        <v>0</v>
      </c>
      <c r="W2189" s="395">
        <f t="shared" ca="1" si="3204"/>
        <v>0</v>
      </c>
      <c r="X2189" s="334"/>
      <c r="Y2189" s="334"/>
      <c r="Z2189" s="334"/>
      <c r="AA2189" s="249"/>
      <c r="AB2189" s="249"/>
    </row>
    <row r="2190" spans="1:28" hidden="1" outlineLevel="1">
      <c r="A2190" s="331">
        <v>11</v>
      </c>
      <c r="B2190" s="309" t="str">
        <f t="shared" ca="1" si="3205"/>
        <v>Depreciated Net Capex 2023</v>
      </c>
      <c r="C2190" s="398"/>
      <c r="D2190" s="398"/>
      <c r="E2190" s="398"/>
      <c r="F2190" s="398"/>
      <c r="G2190" s="398"/>
      <c r="H2190" s="398"/>
      <c r="I2190" s="398"/>
      <c r="J2190" s="398"/>
      <c r="K2190" s="398"/>
      <c r="L2190" s="398"/>
      <c r="M2190" s="399"/>
      <c r="N2190" s="400">
        <f>(N2174*((1+N$11)^0.5)/N$10)</f>
        <v>0</v>
      </c>
      <c r="O2190" s="395">
        <f ca="1">IF(N2214="n/a",N2190,IFERROR(IF((OFFSET($C2190,0,$A2190))&lt;0,
MIN(0,N2190-(OFFSET($C2190,0,$A2190)/(OFFSET($C2185,-$A2189,$A2190)))),
MAX(0,N2190-(OFFSET($C2190,0,$A2190)/(OFFSET($C2185,-$A2189,$A2190))))),0))</f>
        <v>0</v>
      </c>
      <c r="P2190" s="395">
        <f t="shared" ca="1" si="3197"/>
        <v>0</v>
      </c>
      <c r="Q2190" s="395">
        <f t="shared" ca="1" si="3198"/>
        <v>0</v>
      </c>
      <c r="R2190" s="395">
        <f t="shared" ca="1" si="3199"/>
        <v>0</v>
      </c>
      <c r="S2190" s="395">
        <f t="shared" ca="1" si="3200"/>
        <v>0</v>
      </c>
      <c r="T2190" s="395">
        <f t="shared" ca="1" si="3201"/>
        <v>0</v>
      </c>
      <c r="U2190" s="395">
        <f t="shared" ca="1" si="3202"/>
        <v>0</v>
      </c>
      <c r="V2190" s="395">
        <f t="shared" ca="1" si="3203"/>
        <v>0</v>
      </c>
      <c r="W2190" s="395">
        <f t="shared" ca="1" si="3204"/>
        <v>0</v>
      </c>
      <c r="X2190" s="334"/>
      <c r="Y2190" s="334"/>
      <c r="Z2190" s="334"/>
      <c r="AA2190" s="249"/>
      <c r="AB2190" s="249"/>
    </row>
    <row r="2191" spans="1:28" hidden="1" outlineLevel="1">
      <c r="A2191" s="331">
        <v>12</v>
      </c>
      <c r="B2191" s="309" t="str">
        <f t="shared" ca="1" si="3205"/>
        <v>Depreciated Net Capex 2024</v>
      </c>
      <c r="C2191" s="398"/>
      <c r="D2191" s="398"/>
      <c r="E2191" s="398"/>
      <c r="F2191" s="398"/>
      <c r="G2191" s="398"/>
      <c r="H2191" s="398"/>
      <c r="I2191" s="398"/>
      <c r="J2191" s="398"/>
      <c r="K2191" s="398"/>
      <c r="L2191" s="398"/>
      <c r="M2191" s="398"/>
      <c r="N2191" s="399"/>
      <c r="O2191" s="400">
        <f>(O2174*((1+O$11)^0.5)/O$10)</f>
        <v>0</v>
      </c>
      <c r="P2191" s="395">
        <f ca="1">IF(O2215="n/a",O2191,IFERROR(IF((OFFSET($C2191,0,$A2191))&lt;0,
MIN(0,O2191-(OFFSET($C2191,0,$A2191)/(OFFSET($C2186,-$A2190,$A2191)))),
MAX(0,O2191-(OFFSET($C2191,0,$A2191)/(OFFSET($C2186,-$A2190,$A2191))))),0))</f>
        <v>0</v>
      </c>
      <c r="Q2191" s="395">
        <f t="shared" ca="1" si="3198"/>
        <v>0</v>
      </c>
      <c r="R2191" s="395">
        <f t="shared" ca="1" si="3199"/>
        <v>0</v>
      </c>
      <c r="S2191" s="395">
        <f t="shared" ca="1" si="3200"/>
        <v>0</v>
      </c>
      <c r="T2191" s="395">
        <f t="shared" ca="1" si="3201"/>
        <v>0</v>
      </c>
      <c r="U2191" s="395">
        <f t="shared" ca="1" si="3202"/>
        <v>0</v>
      </c>
      <c r="V2191" s="395">
        <f t="shared" ca="1" si="3203"/>
        <v>0</v>
      </c>
      <c r="W2191" s="395">
        <f t="shared" ca="1" si="3204"/>
        <v>0</v>
      </c>
      <c r="X2191" s="334"/>
      <c r="Y2191" s="334"/>
      <c r="Z2191" s="334"/>
      <c r="AA2191" s="249"/>
      <c r="AB2191" s="249"/>
    </row>
    <row r="2192" spans="1:28" hidden="1" outlineLevel="1">
      <c r="A2192" s="331">
        <v>13</v>
      </c>
      <c r="B2192" s="309" t="str">
        <f t="shared" ca="1" si="3205"/>
        <v>Depreciated Net Capex 2025</v>
      </c>
      <c r="C2192" s="398"/>
      <c r="D2192" s="398"/>
      <c r="E2192" s="398"/>
      <c r="F2192" s="398"/>
      <c r="G2192" s="398"/>
      <c r="H2192" s="398"/>
      <c r="I2192" s="398"/>
      <c r="J2192" s="398"/>
      <c r="K2192" s="398"/>
      <c r="L2192" s="398"/>
      <c r="M2192" s="398"/>
      <c r="N2192" s="398"/>
      <c r="O2192" s="399"/>
      <c r="P2192" s="400">
        <f>(P2174*((1+P$11)^0.5)/P$10)</f>
        <v>0</v>
      </c>
      <c r="Q2192" s="395">
        <f ca="1">IF(P2216="n/a",P2192,IFERROR(IF((OFFSET($C2192,0,$A2192))&lt;0,
MIN(0,P2192-(OFFSET($C2192,0,$A2192)/(OFFSET($C2187,-$A2191,$A2192)))),
MAX(0,P2192-(OFFSET($C2192,0,$A2192)/(OFFSET($C2187,-$A2191,$A2192))))),0))</f>
        <v>0</v>
      </c>
      <c r="R2192" s="395">
        <f t="shared" ca="1" si="3199"/>
        <v>0</v>
      </c>
      <c r="S2192" s="395">
        <f t="shared" ca="1" si="3200"/>
        <v>0</v>
      </c>
      <c r="T2192" s="395">
        <f t="shared" ca="1" si="3201"/>
        <v>0</v>
      </c>
      <c r="U2192" s="395">
        <f t="shared" ca="1" si="3202"/>
        <v>0</v>
      </c>
      <c r="V2192" s="395">
        <f t="shared" ca="1" si="3203"/>
        <v>0</v>
      </c>
      <c r="W2192" s="395">
        <f t="shared" ca="1" si="3204"/>
        <v>0</v>
      </c>
      <c r="X2192" s="334"/>
      <c r="Y2192" s="334"/>
      <c r="Z2192" s="334"/>
      <c r="AA2192" s="249"/>
      <c r="AB2192" s="249"/>
    </row>
    <row r="2193" spans="1:28" hidden="1" outlineLevel="1">
      <c r="A2193" s="331">
        <v>14</v>
      </c>
      <c r="B2193" s="309" t="str">
        <f t="shared" ca="1" si="3205"/>
        <v>Depreciated Net Capex 2026</v>
      </c>
      <c r="C2193" s="398"/>
      <c r="D2193" s="398"/>
      <c r="E2193" s="398"/>
      <c r="F2193" s="398"/>
      <c r="G2193" s="398"/>
      <c r="H2193" s="398"/>
      <c r="I2193" s="398"/>
      <c r="J2193" s="398"/>
      <c r="K2193" s="398"/>
      <c r="L2193" s="398"/>
      <c r="M2193" s="398"/>
      <c r="N2193" s="398"/>
      <c r="O2193" s="398"/>
      <c r="P2193" s="399"/>
      <c r="Q2193" s="400">
        <f>(Q2174*((1+Q$11)^0.5)/Q$10)</f>
        <v>0</v>
      </c>
      <c r="R2193" s="395">
        <f ca="1">IF(Q2217="n/a",Q2193,IFERROR(IF((OFFSET($C2193,0,$A2193))&lt;0,
MIN(0,Q2193-(OFFSET($C2193,0,$A2193)/(OFFSET($C2188,-$A2192,$A2193)))),
MAX(0,Q2193-(OFFSET($C2193,0,$A2193)/(OFFSET($C2188,-$A2192,$A2193))))),0))</f>
        <v>0</v>
      </c>
      <c r="S2193" s="395">
        <f t="shared" ca="1" si="3200"/>
        <v>0</v>
      </c>
      <c r="T2193" s="395">
        <f t="shared" ca="1" si="3201"/>
        <v>0</v>
      </c>
      <c r="U2193" s="395">
        <f t="shared" ca="1" si="3202"/>
        <v>0</v>
      </c>
      <c r="V2193" s="395">
        <f t="shared" ca="1" si="3203"/>
        <v>0</v>
      </c>
      <c r="W2193" s="395">
        <f t="shared" ca="1" si="3204"/>
        <v>0</v>
      </c>
      <c r="X2193" s="334"/>
      <c r="Y2193" s="334"/>
      <c r="Z2193" s="334"/>
      <c r="AA2193" s="249"/>
      <c r="AB2193" s="249"/>
    </row>
    <row r="2194" spans="1:28" hidden="1" outlineLevel="1">
      <c r="A2194" s="331">
        <v>15</v>
      </c>
      <c r="B2194" s="309" t="str">
        <f t="shared" ca="1" si="3205"/>
        <v>Depreciated Net Capex 2027</v>
      </c>
      <c r="C2194" s="398"/>
      <c r="D2194" s="398"/>
      <c r="E2194" s="398"/>
      <c r="F2194" s="398"/>
      <c r="G2194" s="398"/>
      <c r="H2194" s="398"/>
      <c r="I2194" s="398"/>
      <c r="J2194" s="398"/>
      <c r="K2194" s="398"/>
      <c r="L2194" s="398"/>
      <c r="M2194" s="398"/>
      <c r="N2194" s="398"/>
      <c r="O2194" s="398"/>
      <c r="P2194" s="398"/>
      <c r="Q2194" s="399"/>
      <c r="R2194" s="400">
        <f>(R2174*((1+R$11)^0.5)/R$10)</f>
        <v>0</v>
      </c>
      <c r="S2194" s="395">
        <f ca="1">IF(R2218="n/a",R2194,IFERROR(IF((OFFSET($C2194,0,$A2194))&lt;0,
MIN(0,R2194-(OFFSET($C2194,0,$A2194)/(OFFSET($C2189,-$A2193,$A2194)))),
MAX(0,R2194-(OFFSET($C2194,0,$A2194)/(OFFSET($C2189,-$A2193,$A2194))))),0))</f>
        <v>0</v>
      </c>
      <c r="T2194" s="395">
        <f t="shared" ca="1" si="3201"/>
        <v>0</v>
      </c>
      <c r="U2194" s="395">
        <f t="shared" ca="1" si="3202"/>
        <v>0</v>
      </c>
      <c r="V2194" s="395">
        <f t="shared" ca="1" si="3203"/>
        <v>0</v>
      </c>
      <c r="W2194" s="395">
        <f t="shared" ca="1" si="3204"/>
        <v>0</v>
      </c>
      <c r="X2194" s="334"/>
      <c r="Y2194" s="334"/>
      <c r="Z2194" s="334"/>
      <c r="AA2194" s="249"/>
      <c r="AB2194" s="249"/>
    </row>
    <row r="2195" spans="1:28" hidden="1" outlineLevel="1">
      <c r="A2195" s="331">
        <v>16</v>
      </c>
      <c r="B2195" s="309" t="str">
        <f t="shared" ca="1" si="3205"/>
        <v>Depreciated Net Capex 2028</v>
      </c>
      <c r="C2195" s="398"/>
      <c r="D2195" s="398"/>
      <c r="E2195" s="398"/>
      <c r="F2195" s="398"/>
      <c r="G2195" s="398"/>
      <c r="H2195" s="398"/>
      <c r="I2195" s="398"/>
      <c r="J2195" s="398"/>
      <c r="K2195" s="398"/>
      <c r="L2195" s="398"/>
      <c r="M2195" s="398"/>
      <c r="N2195" s="398"/>
      <c r="O2195" s="398"/>
      <c r="P2195" s="398"/>
      <c r="Q2195" s="398"/>
      <c r="R2195" s="399"/>
      <c r="S2195" s="400">
        <f>(S2174*((1+S$11)^0.5)/S$10)</f>
        <v>0</v>
      </c>
      <c r="T2195" s="395">
        <f ca="1">IF(S2219="n/a",S2195,IFERROR(IF((OFFSET($C2195,0,$A2195))&lt;0,
MIN(0,S2195-(OFFSET($C2195,0,$A2195)/(OFFSET($C2190,-$A2194,$A2195)))),
MAX(0,S2195-(OFFSET($C2195,0,$A2195)/(OFFSET($C2190,-$A2194,$A2195))))),0))</f>
        <v>0</v>
      </c>
      <c r="U2195" s="395">
        <f t="shared" ca="1" si="3202"/>
        <v>0</v>
      </c>
      <c r="V2195" s="395">
        <f t="shared" ca="1" si="3203"/>
        <v>0</v>
      </c>
      <c r="W2195" s="395">
        <f t="shared" ca="1" si="3204"/>
        <v>0</v>
      </c>
      <c r="X2195" s="334"/>
      <c r="Y2195" s="334"/>
      <c r="Z2195" s="334"/>
      <c r="AA2195" s="249"/>
      <c r="AB2195" s="249"/>
    </row>
    <row r="2196" spans="1:28" hidden="1" outlineLevel="1">
      <c r="A2196" s="331">
        <v>17</v>
      </c>
      <c r="B2196" s="309" t="str">
        <f t="shared" ca="1" si="3205"/>
        <v>Depreciated Net Capex 2029</v>
      </c>
      <c r="C2196" s="398"/>
      <c r="D2196" s="398"/>
      <c r="E2196" s="398"/>
      <c r="F2196" s="398"/>
      <c r="G2196" s="398"/>
      <c r="H2196" s="398"/>
      <c r="I2196" s="398"/>
      <c r="J2196" s="398"/>
      <c r="K2196" s="398"/>
      <c r="L2196" s="398"/>
      <c r="M2196" s="398"/>
      <c r="N2196" s="398"/>
      <c r="O2196" s="398"/>
      <c r="P2196" s="398"/>
      <c r="Q2196" s="398"/>
      <c r="R2196" s="398"/>
      <c r="S2196" s="399"/>
      <c r="T2196" s="400">
        <f>(T2174*((1+T$11)^0.5)/T$10)</f>
        <v>0</v>
      </c>
      <c r="U2196" s="395">
        <f ca="1">IF(T2220="n/a",T2196,IFERROR(IF((OFFSET($C2196,0,$A2196))&lt;0,
MIN(0,T2196-(OFFSET($C2196,0,$A2196)/(OFFSET($C2191,-$A2195,$A2196)))),
MAX(0,T2196-(OFFSET($C2196,0,$A2196)/(OFFSET($C2191,-$A2195,$A2196))))),0))</f>
        <v>0</v>
      </c>
      <c r="V2196" s="395">
        <f t="shared" ca="1" si="3203"/>
        <v>0</v>
      </c>
      <c r="W2196" s="395">
        <f t="shared" ca="1" si="3204"/>
        <v>0</v>
      </c>
      <c r="X2196" s="334"/>
      <c r="Y2196" s="334"/>
      <c r="Z2196" s="334"/>
      <c r="AA2196" s="249"/>
      <c r="AB2196" s="249"/>
    </row>
    <row r="2197" spans="1:28" hidden="1" outlineLevel="1">
      <c r="A2197" s="331">
        <v>18</v>
      </c>
      <c r="B2197" s="309" t="str">
        <f t="shared" ca="1" si="3205"/>
        <v>Depreciated Net Capex 2030</v>
      </c>
      <c r="C2197" s="398"/>
      <c r="D2197" s="398"/>
      <c r="E2197" s="398"/>
      <c r="F2197" s="398"/>
      <c r="G2197" s="398"/>
      <c r="H2197" s="398"/>
      <c r="I2197" s="398"/>
      <c r="J2197" s="398"/>
      <c r="K2197" s="398"/>
      <c r="L2197" s="398"/>
      <c r="M2197" s="398"/>
      <c r="N2197" s="398"/>
      <c r="O2197" s="398"/>
      <c r="P2197" s="398"/>
      <c r="Q2197" s="398"/>
      <c r="R2197" s="398"/>
      <c r="S2197" s="398"/>
      <c r="T2197" s="399"/>
      <c r="U2197" s="400">
        <f>(U2174*((1+U$11)^0.5)/U$10)</f>
        <v>0</v>
      </c>
      <c r="V2197" s="395">
        <f ca="1">IF(U2221="n/a",U2197,IFERROR(IF((OFFSET($C2197,0,$A2197))&lt;0,
MIN(0,U2197-(OFFSET($C2197,0,$A2197)/(OFFSET($C2192,-$A2196,$A2197)))),
MAX(0,U2197-(OFFSET($C2197,0,$A2197)/(OFFSET($C2192,-$A2196,$A2197))))),0))</f>
        <v>0</v>
      </c>
      <c r="W2197" s="395">
        <f t="shared" ca="1" si="3204"/>
        <v>0</v>
      </c>
      <c r="X2197" s="334"/>
      <c r="Y2197" s="334"/>
      <c r="Z2197" s="334"/>
      <c r="AA2197" s="249"/>
      <c r="AB2197" s="249"/>
    </row>
    <row r="2198" spans="1:28" hidden="1" outlineLevel="1">
      <c r="A2198" s="331">
        <v>19</v>
      </c>
      <c r="B2198" s="309" t="str">
        <f t="shared" ca="1" si="3205"/>
        <v>Depreciated Net Capex 2031</v>
      </c>
      <c r="C2198" s="398"/>
      <c r="D2198" s="398"/>
      <c r="E2198" s="398"/>
      <c r="F2198" s="398"/>
      <c r="G2198" s="398"/>
      <c r="H2198" s="398"/>
      <c r="I2198" s="398"/>
      <c r="J2198" s="398"/>
      <c r="K2198" s="398"/>
      <c r="L2198" s="398"/>
      <c r="M2198" s="398"/>
      <c r="N2198" s="398"/>
      <c r="O2198" s="398"/>
      <c r="P2198" s="398"/>
      <c r="Q2198" s="398"/>
      <c r="R2198" s="398"/>
      <c r="S2198" s="398"/>
      <c r="T2198" s="398"/>
      <c r="U2198" s="399"/>
      <c r="V2198" s="400">
        <f>(V2174*((1+V$11)^0.5)/V$10)</f>
        <v>0</v>
      </c>
      <c r="W2198" s="395">
        <f ca="1">IF(V2222="n/a",V2198,IFERROR(IF((OFFSET($C2198,0,$A2198))&lt;0,
MIN(0,V2198-(OFFSET($C2198,0,$A2198)/(OFFSET($C2193,-$A2197,$A2198)))),
MAX(0,V2198-(OFFSET($C2198,0,$A2198)/(OFFSET($C2193,-$A2197,$A2198))))),0))</f>
        <v>0</v>
      </c>
      <c r="X2198" s="334"/>
      <c r="Y2198" s="334"/>
      <c r="Z2198" s="334"/>
      <c r="AA2198" s="249"/>
      <c r="AB2198" s="249"/>
    </row>
    <row r="2199" spans="1:28" hidden="1" outlineLevel="1">
      <c r="A2199" s="331">
        <v>20</v>
      </c>
      <c r="B2199" s="309" t="str">
        <f ca="1">"Depreciated Net Capex "&amp;OFFSET($C$6,0,A2199)</f>
        <v>Depreciated Net Capex 2032</v>
      </c>
      <c r="C2199" s="398"/>
      <c r="D2199" s="398"/>
      <c r="E2199" s="398"/>
      <c r="F2199" s="398"/>
      <c r="G2199" s="398"/>
      <c r="H2199" s="398"/>
      <c r="I2199" s="398"/>
      <c r="J2199" s="398"/>
      <c r="K2199" s="398"/>
      <c r="L2199" s="398"/>
      <c r="M2199" s="398"/>
      <c r="N2199" s="398"/>
      <c r="O2199" s="398"/>
      <c r="P2199" s="398"/>
      <c r="Q2199" s="398"/>
      <c r="R2199" s="398"/>
      <c r="S2199" s="398"/>
      <c r="T2199" s="398"/>
      <c r="U2199" s="398"/>
      <c r="V2199" s="399"/>
      <c r="W2199" s="395">
        <f>(W2174*((1+W$11)^0.5)/W$10)</f>
        <v>0</v>
      </c>
      <c r="X2199" s="249"/>
      <c r="Y2199" s="249"/>
      <c r="Z2199" s="249"/>
      <c r="AA2199" s="249"/>
      <c r="AB2199" s="249"/>
    </row>
    <row r="2200" spans="1:28" hidden="1" outlineLevel="1">
      <c r="A2200" s="249"/>
      <c r="B2200" s="332"/>
      <c r="C2200" s="395"/>
      <c r="D2200" s="395"/>
      <c r="E2200" s="395"/>
      <c r="F2200" s="395"/>
      <c r="G2200" s="395"/>
      <c r="H2200" s="395"/>
      <c r="I2200" s="395"/>
      <c r="J2200" s="395"/>
      <c r="K2200" s="395"/>
      <c r="L2200" s="395"/>
      <c r="M2200" s="395"/>
      <c r="N2200" s="395"/>
      <c r="O2200" s="395"/>
      <c r="P2200" s="395"/>
      <c r="Q2200" s="395"/>
      <c r="R2200" s="395"/>
      <c r="S2200" s="395"/>
      <c r="T2200" s="395"/>
      <c r="U2200" s="395"/>
      <c r="V2200" s="395"/>
      <c r="W2200" s="395"/>
      <c r="X2200" s="249"/>
      <c r="Y2200" s="249"/>
      <c r="Z2200" s="249"/>
      <c r="AA2200" s="249"/>
      <c r="AB2200" s="249"/>
    </row>
    <row r="2201" spans="1:28" hidden="1" outlineLevel="1">
      <c r="A2201" s="249"/>
      <c r="B2201" s="332"/>
      <c r="C2201" s="395"/>
      <c r="D2201" s="395"/>
      <c r="E2201" s="395"/>
      <c r="F2201" s="395"/>
      <c r="G2201" s="395"/>
      <c r="H2201" s="395"/>
      <c r="I2201" s="395"/>
      <c r="J2201" s="395"/>
      <c r="K2201" s="395"/>
      <c r="L2201" s="395"/>
      <c r="M2201" s="395"/>
      <c r="N2201" s="395"/>
      <c r="O2201" s="395"/>
      <c r="P2201" s="395"/>
      <c r="Q2201" s="395"/>
      <c r="R2201" s="395"/>
      <c r="S2201" s="395"/>
      <c r="T2201" s="395"/>
      <c r="U2201" s="395"/>
      <c r="V2201" s="395"/>
      <c r="W2201" s="395"/>
      <c r="X2201" s="249"/>
      <c r="Y2201" s="249"/>
      <c r="Z2201" s="249"/>
      <c r="AA2201" s="249"/>
      <c r="AB2201" s="249"/>
    </row>
    <row r="2202" spans="1:28" hidden="1" outlineLevel="1">
      <c r="A2202" s="249"/>
      <c r="B2202" s="309" t="s">
        <v>298</v>
      </c>
      <c r="C2202" s="395"/>
      <c r="D2202" s="395">
        <f t="shared" ref="D2202" ca="1" si="3206">IF(C2202="n/a","n/a",IF(AND(C2202&lt;1,D2176=0),0,
IF(D2176=0,C2202-1,
IF(C2202&lt;1,D2177,
(((C2202-1)*(C2178-(C2178/(C2202))))+((D2176/D$10)*D2177))/(D2178)))))</f>
        <v>0</v>
      </c>
      <c r="E2202" s="395">
        <f t="shared" ref="E2202" ca="1" si="3207">IF(D2202="n/a","n/a",IF(AND(D2202&lt;1,E2176=0),0,
IF(E2176=0,D2202-1,
IF(D2202&lt;1,E2177,
(((D2202-1)*(D2178-(D2178/(D2202))))+((E2176/E$10)*E2177))/(E2178)))))</f>
        <v>0</v>
      </c>
      <c r="F2202" s="395">
        <f t="shared" ref="F2202" ca="1" si="3208">IF(E2202="n/a","n/a",IF(AND(E2202&lt;1,F2176=0),0,
IF(F2176=0,E2202-1,
IF(E2202&lt;1,F2177,
(((E2202-1)*(E2178-(E2178/(E2202))))+((F2176/F$10)*F2177))/(F2178)))))</f>
        <v>0</v>
      </c>
      <c r="G2202" s="395">
        <f t="shared" ref="G2202" ca="1" si="3209">IF(F2202="n/a","n/a",IF(AND(F2202&lt;1,G2176=0),0,
IF(G2176=0,F2202-1,
IF(F2202&lt;1,G2177,
(((F2202-1)*(F2178-(F2178/(F2202))))+((G2176/G$10)*G2177))/(G2178)))))</f>
        <v>0</v>
      </c>
      <c r="H2202" s="395">
        <f ca="1">IF(G2202="n/a","n/a",IF(AND(G2202&lt;1,H2176=0),0,
IF(H2176=0,G2202-1,
IF(G2202&lt;1,H2177,
(((G2202-1)*(G2178-(G2178/(G2202))))+((H2176/H$10)*H2177))/(H2178)))))</f>
        <v>0</v>
      </c>
      <c r="I2202" s="395">
        <f t="shared" ref="I2202" ca="1" si="3210">IF(H2202="n/a","n/a",IF(AND(H2202&lt;1,I2176=0),0,
IF(I2176=0,H2202-1,
IF(H2202&lt;1,I2177,
(((H2202-1)*(H2178-(H2178/(H2202))))+((I2176/I$10)*I2177))/(I2178)))))</f>
        <v>0</v>
      </c>
      <c r="J2202" s="395">
        <f t="shared" ref="J2202" ca="1" si="3211">IF(I2202="n/a","n/a",IF(AND(I2202&lt;1,J2176=0),0,
IF(J2176=0,I2202-1,
IF(I2202&lt;1,J2177,
(((I2202-1)*(I2178-(I2178/(I2202))))+((J2176/J$10)*J2177))/(J2178)))))</f>
        <v>0</v>
      </c>
      <c r="K2202" s="395">
        <f t="shared" ref="K2202" ca="1" si="3212">IF(J2202="n/a","n/a",IF(AND(J2202&lt;1,K2176=0),0,
IF(K2176=0,J2202-1,
IF(J2202&lt;1,K2177,
(((J2202-1)*(J2178-(J2178/(J2202))))+((K2176/K$10)*K2177))/(K2178)))))</f>
        <v>0</v>
      </c>
      <c r="L2202" s="395">
        <f t="shared" ref="L2202" ca="1" si="3213">IF(K2202="n/a","n/a",IF(AND(K2202&lt;1,L2176=0),0,
IF(L2176=0,K2202-1,
IF(K2202&lt;1,L2177,
(((K2202-1)*(K2178-(K2178/(K2202))))+((L2176/L$10)*L2177))/(L2178)))))</f>
        <v>0</v>
      </c>
      <c r="M2202" s="395">
        <f t="shared" ref="M2202" ca="1" si="3214">IF(L2202="n/a","n/a",IF(AND(L2202&lt;1,M2176=0),0,
IF(M2176=0,L2202-1,
IF(L2202&lt;1,M2177,
(((L2202-1)*(L2178-(L2178/(L2202))))+((M2176/M$10)*M2177))/(M2178)))))</f>
        <v>0</v>
      </c>
      <c r="N2202" s="395">
        <f t="shared" ref="N2202" ca="1" si="3215">IF(M2202="n/a","n/a",IF(AND(M2202&lt;1,N2176=0),0,
IF(N2176=0,M2202-1,
IF(M2202&lt;1,N2177,
(((M2202-1)*(M2178-(M2178/(M2202))))+((N2176/N$10)*N2177))/(N2178)))))</f>
        <v>0</v>
      </c>
      <c r="O2202" s="395">
        <f t="shared" ref="O2202" ca="1" si="3216">IF(N2202="n/a","n/a",IF(AND(N2202&lt;1,O2176=0),0,
IF(O2176=0,N2202-1,
IF(N2202&lt;1,O2177,
(((N2202-1)*(N2178-(N2178/(N2202))))+((O2176/O$10)*O2177))/(O2178)))))</f>
        <v>0</v>
      </c>
      <c r="P2202" s="395">
        <f t="shared" ref="P2202" ca="1" si="3217">IF(O2202="n/a","n/a",IF(AND(O2202&lt;1,P2176=0),0,
IF(P2176=0,O2202-1,
IF(O2202&lt;1,P2177,
(((O2202-1)*(O2178-(O2178/(O2202))))+((P2176/P$10)*P2177))/(P2178)))))</f>
        <v>0</v>
      </c>
      <c r="Q2202" s="395">
        <f t="shared" ref="Q2202" ca="1" si="3218">IF(P2202="n/a","n/a",IF(AND(P2202&lt;1,Q2176=0),0,
IF(Q2176=0,P2202-1,
IF(P2202&lt;1,Q2177,
(((P2202-1)*(P2178-(P2178/(P2202))))+((Q2176/Q$10)*Q2177))/(Q2178)))))</f>
        <v>0</v>
      </c>
      <c r="R2202" s="395">
        <f t="shared" ref="R2202" ca="1" si="3219">IF(Q2202="n/a","n/a",IF(AND(Q2202&lt;1,R2176=0),0,
IF(R2176=0,Q2202-1,
IF(Q2202&lt;1,R2177,
(((Q2202-1)*(Q2178-(Q2178/(Q2202))))+((R2176/R$10)*R2177))/(R2178)))))</f>
        <v>0</v>
      </c>
      <c r="S2202" s="395">
        <f t="shared" ref="S2202" ca="1" si="3220">IF(R2202="n/a","n/a",IF(AND(R2202&lt;1,S2176=0),0,
IF(S2176=0,R2202-1,
IF(R2202&lt;1,S2177,
(((R2202-1)*(R2178-(R2178/(R2202))))+((S2176/S$10)*S2177))/(S2178)))))</f>
        <v>0</v>
      </c>
      <c r="T2202" s="395">
        <f t="shared" ref="T2202" ca="1" si="3221">IF(S2202="n/a","n/a",IF(AND(S2202&lt;1,T2176=0),0,
IF(T2176=0,S2202-1,
IF(S2202&lt;1,T2177,
(((S2202-1)*(S2178-(S2178/(S2202))))+((T2176/T$10)*T2177))/(T2178)))))</f>
        <v>0</v>
      </c>
      <c r="U2202" s="395">
        <f t="shared" ref="U2202" ca="1" si="3222">IF(T2202="n/a","n/a",IF(AND(T2202&lt;1,U2176=0),0,
IF(U2176=0,T2202-1,
IF(T2202&lt;1,U2177,
(((T2202-1)*(T2178-(T2178/(T2202))))+((U2176/U$10)*U2177))/(U2178)))))</f>
        <v>0</v>
      </c>
      <c r="V2202" s="395">
        <f t="shared" ref="V2202" ca="1" si="3223">IF(U2202="n/a","n/a",IF(AND(U2202&lt;1,V2176=0),0,
IF(V2176=0,U2202-1,
IF(U2202&lt;1,V2177,
(((U2202-1)*(U2178-(U2178/(U2202))))+((V2176/V$10)*V2177))/(V2178)))))</f>
        <v>0</v>
      </c>
      <c r="W2202" s="395">
        <f t="shared" ref="W2202" ca="1" si="3224">IF(V2202="n/a","n/a",IF(AND(V2202&lt;1,W2176=0),0,
IF(W2176=0,V2202-1,
IF(V2202&lt;1,W2177,
(((V2202-1)*(V2178-(V2178/(V2202))))+((W2176/W$10)*W2177))/(W2178)))))</f>
        <v>0</v>
      </c>
      <c r="X2202" s="249"/>
      <c r="Y2202" s="249"/>
      <c r="Z2202" s="249"/>
      <c r="AA2202" s="249"/>
      <c r="AB2202" s="249"/>
    </row>
    <row r="2203" spans="1:28" hidden="1" outlineLevel="1">
      <c r="A2203" s="249"/>
      <c r="B2203" s="309" t="s">
        <v>191</v>
      </c>
      <c r="C2203" s="395">
        <f ca="1">C2175</f>
        <v>0</v>
      </c>
      <c r="D2203" s="395">
        <f t="shared" ref="D2203" ca="1" si="3225">IF(C2203="n/a","n/a",MAX(0,C2203-1))</f>
        <v>0</v>
      </c>
      <c r="E2203" s="395">
        <f t="shared" ref="E2203:E2204" ca="1" si="3226">IF(D2203="n/a","n/a",MAX(0,D2203-1))</f>
        <v>0</v>
      </c>
      <c r="F2203" s="395">
        <f t="shared" ref="F2203:F2205" ca="1" si="3227">IF(E2203="n/a","n/a",MAX(0,E2203-1))</f>
        <v>0</v>
      </c>
      <c r="G2203" s="395">
        <f t="shared" ref="G2203:G2206" ca="1" si="3228">IF(F2203="n/a","n/a",MAX(0,F2203-1))</f>
        <v>0</v>
      </c>
      <c r="H2203" s="395">
        <f t="shared" ref="H2203:H2207" ca="1" si="3229">IF(G2203="n/a","n/a",MAX(0,G2203-1))</f>
        <v>0</v>
      </c>
      <c r="I2203" s="395">
        <f t="shared" ref="I2203:I2208" ca="1" si="3230">IF(H2203="n/a","n/a",MAX(0,H2203-1))</f>
        <v>0</v>
      </c>
      <c r="J2203" s="395">
        <f t="shared" ref="J2203:J2209" ca="1" si="3231">IF(I2203="n/a","n/a",MAX(0,I2203-1))</f>
        <v>0</v>
      </c>
      <c r="K2203" s="395">
        <f t="shared" ref="K2203:K2210" ca="1" si="3232">IF(J2203="n/a","n/a",MAX(0,J2203-1))</f>
        <v>0</v>
      </c>
      <c r="L2203" s="395">
        <f t="shared" ref="L2203:L2211" ca="1" si="3233">IF(K2203="n/a","n/a",MAX(0,K2203-1))</f>
        <v>0</v>
      </c>
      <c r="M2203" s="395">
        <f t="shared" ref="M2203:M2212" ca="1" si="3234">IF(L2203="n/a","n/a",MAX(0,L2203-1))</f>
        <v>0</v>
      </c>
      <c r="N2203" s="395">
        <f t="shared" ref="N2203:N2213" ca="1" si="3235">IF(M2203="n/a","n/a",MAX(0,M2203-1))</f>
        <v>0</v>
      </c>
      <c r="O2203" s="395">
        <f t="shared" ref="O2203:O2214" ca="1" si="3236">IF(N2203="n/a","n/a",MAX(0,N2203-1))</f>
        <v>0</v>
      </c>
      <c r="P2203" s="395">
        <f t="shared" ref="P2203:P2215" ca="1" si="3237">IF(O2203="n/a","n/a",MAX(0,O2203-1))</f>
        <v>0</v>
      </c>
      <c r="Q2203" s="395">
        <f t="shared" ref="Q2203:Q2216" ca="1" si="3238">IF(P2203="n/a","n/a",MAX(0,P2203-1))</f>
        <v>0</v>
      </c>
      <c r="R2203" s="395">
        <f t="shared" ref="R2203:R2217" ca="1" si="3239">IF(Q2203="n/a","n/a",MAX(0,Q2203-1))</f>
        <v>0</v>
      </c>
      <c r="S2203" s="395">
        <f t="shared" ref="S2203:S2218" ca="1" si="3240">IF(R2203="n/a","n/a",MAX(0,R2203-1))</f>
        <v>0</v>
      </c>
      <c r="T2203" s="395">
        <f t="shared" ref="T2203:T2219" ca="1" si="3241">IF(S2203="n/a","n/a",MAX(0,S2203-1))</f>
        <v>0</v>
      </c>
      <c r="U2203" s="395">
        <f t="shared" ref="U2203:U2220" ca="1" si="3242">IF(T2203="n/a","n/a",MAX(0,T2203-1))</f>
        <v>0</v>
      </c>
      <c r="V2203" s="395">
        <f t="shared" ref="V2203:V2221" ca="1" si="3243">IF(U2203="n/a","n/a",MAX(0,U2203-1))</f>
        <v>0</v>
      </c>
      <c r="W2203" s="395">
        <f t="shared" ref="W2203:W2221" ca="1" si="3244">IF(V2203="n/a","n/a",MAX(0,V2203-1))</f>
        <v>0</v>
      </c>
      <c r="X2203" s="249"/>
      <c r="Y2203" s="249"/>
      <c r="Z2203" s="249"/>
      <c r="AA2203" s="249"/>
      <c r="AB2203" s="249"/>
    </row>
    <row r="2204" spans="1:28" hidden="1" outlineLevel="1">
      <c r="A2204" s="249"/>
      <c r="B2204" s="309" t="str">
        <f t="shared" ref="B2204:B2223" ca="1" si="3245">"RL Capex "&amp;OFFSET($C$6,0,A2180)</f>
        <v>RL Capex 2013</v>
      </c>
      <c r="C2204" s="396"/>
      <c r="D2204" s="400">
        <f ca="1">D2175</f>
        <v>0</v>
      </c>
      <c r="E2204" s="395">
        <f t="shared" ca="1" si="3226"/>
        <v>0</v>
      </c>
      <c r="F2204" s="395">
        <f t="shared" ca="1" si="3227"/>
        <v>0</v>
      </c>
      <c r="G2204" s="395">
        <f t="shared" ca="1" si="3228"/>
        <v>0</v>
      </c>
      <c r="H2204" s="395">
        <f t="shared" ca="1" si="3229"/>
        <v>0</v>
      </c>
      <c r="I2204" s="395">
        <f t="shared" ca="1" si="3230"/>
        <v>0</v>
      </c>
      <c r="J2204" s="395">
        <f t="shared" ca="1" si="3231"/>
        <v>0</v>
      </c>
      <c r="K2204" s="395">
        <f t="shared" ca="1" si="3232"/>
        <v>0</v>
      </c>
      <c r="L2204" s="395">
        <f t="shared" ca="1" si="3233"/>
        <v>0</v>
      </c>
      <c r="M2204" s="395">
        <f t="shared" ca="1" si="3234"/>
        <v>0</v>
      </c>
      <c r="N2204" s="395">
        <f t="shared" ca="1" si="3235"/>
        <v>0</v>
      </c>
      <c r="O2204" s="395">
        <f t="shared" ca="1" si="3236"/>
        <v>0</v>
      </c>
      <c r="P2204" s="395">
        <f t="shared" ca="1" si="3237"/>
        <v>0</v>
      </c>
      <c r="Q2204" s="395">
        <f t="shared" ca="1" si="3238"/>
        <v>0</v>
      </c>
      <c r="R2204" s="395">
        <f t="shared" ca="1" si="3239"/>
        <v>0</v>
      </c>
      <c r="S2204" s="395">
        <f t="shared" ca="1" si="3240"/>
        <v>0</v>
      </c>
      <c r="T2204" s="395">
        <f t="shared" ca="1" si="3241"/>
        <v>0</v>
      </c>
      <c r="U2204" s="395">
        <f t="shared" ca="1" si="3242"/>
        <v>0</v>
      </c>
      <c r="V2204" s="395">
        <f t="shared" ca="1" si="3243"/>
        <v>0</v>
      </c>
      <c r="W2204" s="395">
        <f t="shared" ca="1" si="3244"/>
        <v>0</v>
      </c>
      <c r="X2204" s="249"/>
      <c r="Y2204" s="249"/>
      <c r="Z2204" s="249"/>
      <c r="AA2204" s="249"/>
      <c r="AB2204" s="249"/>
    </row>
    <row r="2205" spans="1:28" hidden="1" outlineLevel="1">
      <c r="A2205" s="249"/>
      <c r="B2205" s="309" t="str">
        <f t="shared" ca="1" si="3245"/>
        <v>RL Capex 2014</v>
      </c>
      <c r="C2205" s="401"/>
      <c r="D2205" s="396"/>
      <c r="E2205" s="400">
        <f ca="1">E2175</f>
        <v>0</v>
      </c>
      <c r="F2205" s="395">
        <f t="shared" ca="1" si="3227"/>
        <v>0</v>
      </c>
      <c r="G2205" s="395">
        <f t="shared" ca="1" si="3228"/>
        <v>0</v>
      </c>
      <c r="H2205" s="395">
        <f t="shared" ca="1" si="3229"/>
        <v>0</v>
      </c>
      <c r="I2205" s="395">
        <f t="shared" ca="1" si="3230"/>
        <v>0</v>
      </c>
      <c r="J2205" s="395">
        <f t="shared" ca="1" si="3231"/>
        <v>0</v>
      </c>
      <c r="K2205" s="395">
        <f t="shared" ca="1" si="3232"/>
        <v>0</v>
      </c>
      <c r="L2205" s="395">
        <f t="shared" ca="1" si="3233"/>
        <v>0</v>
      </c>
      <c r="M2205" s="395">
        <f t="shared" ca="1" si="3234"/>
        <v>0</v>
      </c>
      <c r="N2205" s="395">
        <f t="shared" ca="1" si="3235"/>
        <v>0</v>
      </c>
      <c r="O2205" s="395">
        <f t="shared" ca="1" si="3236"/>
        <v>0</v>
      </c>
      <c r="P2205" s="395">
        <f t="shared" ca="1" si="3237"/>
        <v>0</v>
      </c>
      <c r="Q2205" s="395">
        <f t="shared" ca="1" si="3238"/>
        <v>0</v>
      </c>
      <c r="R2205" s="395">
        <f t="shared" ca="1" si="3239"/>
        <v>0</v>
      </c>
      <c r="S2205" s="395">
        <f t="shared" ca="1" si="3240"/>
        <v>0</v>
      </c>
      <c r="T2205" s="395">
        <f t="shared" ca="1" si="3241"/>
        <v>0</v>
      </c>
      <c r="U2205" s="395">
        <f t="shared" ca="1" si="3242"/>
        <v>0</v>
      </c>
      <c r="V2205" s="395">
        <f t="shared" ca="1" si="3243"/>
        <v>0</v>
      </c>
      <c r="W2205" s="395">
        <f t="shared" ca="1" si="3244"/>
        <v>0</v>
      </c>
      <c r="X2205" s="249"/>
      <c r="Y2205" s="249"/>
      <c r="Z2205" s="249"/>
      <c r="AA2205" s="249"/>
      <c r="AB2205" s="249"/>
    </row>
    <row r="2206" spans="1:28" hidden="1" outlineLevel="1">
      <c r="A2206" s="249"/>
      <c r="B2206" s="309" t="str">
        <f t="shared" ca="1" si="3245"/>
        <v>RL Capex 2015</v>
      </c>
      <c r="C2206" s="401"/>
      <c r="D2206" s="401"/>
      <c r="E2206" s="396"/>
      <c r="F2206" s="400">
        <f ca="1">F2175</f>
        <v>0</v>
      </c>
      <c r="G2206" s="395">
        <f t="shared" ca="1" si="3228"/>
        <v>0</v>
      </c>
      <c r="H2206" s="395">
        <f t="shared" ca="1" si="3229"/>
        <v>0</v>
      </c>
      <c r="I2206" s="395">
        <f t="shared" ca="1" si="3230"/>
        <v>0</v>
      </c>
      <c r="J2206" s="395">
        <f t="shared" ca="1" si="3231"/>
        <v>0</v>
      </c>
      <c r="K2206" s="395">
        <f t="shared" ca="1" si="3232"/>
        <v>0</v>
      </c>
      <c r="L2206" s="395">
        <f t="shared" ca="1" si="3233"/>
        <v>0</v>
      </c>
      <c r="M2206" s="395">
        <f t="shared" ca="1" si="3234"/>
        <v>0</v>
      </c>
      <c r="N2206" s="395">
        <f t="shared" ca="1" si="3235"/>
        <v>0</v>
      </c>
      <c r="O2206" s="395">
        <f t="shared" ca="1" si="3236"/>
        <v>0</v>
      </c>
      <c r="P2206" s="395">
        <f t="shared" ca="1" si="3237"/>
        <v>0</v>
      </c>
      <c r="Q2206" s="395">
        <f t="shared" ca="1" si="3238"/>
        <v>0</v>
      </c>
      <c r="R2206" s="395">
        <f t="shared" ca="1" si="3239"/>
        <v>0</v>
      </c>
      <c r="S2206" s="395">
        <f t="shared" ca="1" si="3240"/>
        <v>0</v>
      </c>
      <c r="T2206" s="395">
        <f t="shared" ca="1" si="3241"/>
        <v>0</v>
      </c>
      <c r="U2206" s="395">
        <f t="shared" ca="1" si="3242"/>
        <v>0</v>
      </c>
      <c r="V2206" s="395">
        <f t="shared" ca="1" si="3243"/>
        <v>0</v>
      </c>
      <c r="W2206" s="395">
        <f t="shared" ca="1" si="3244"/>
        <v>0</v>
      </c>
      <c r="X2206" s="249"/>
      <c r="Y2206" s="249"/>
      <c r="Z2206" s="249"/>
      <c r="AA2206" s="249"/>
      <c r="AB2206" s="249"/>
    </row>
    <row r="2207" spans="1:28" hidden="1" outlineLevel="1">
      <c r="A2207" s="249"/>
      <c r="B2207" s="309" t="str">
        <f t="shared" ca="1" si="3245"/>
        <v>RL Capex 2016</v>
      </c>
      <c r="C2207" s="401"/>
      <c r="D2207" s="401"/>
      <c r="E2207" s="401"/>
      <c r="F2207" s="396"/>
      <c r="G2207" s="400">
        <f ca="1">G2175</f>
        <v>0</v>
      </c>
      <c r="H2207" s="395">
        <f t="shared" ca="1" si="3229"/>
        <v>0</v>
      </c>
      <c r="I2207" s="395">
        <f t="shared" ca="1" si="3230"/>
        <v>0</v>
      </c>
      <c r="J2207" s="395">
        <f t="shared" ca="1" si="3231"/>
        <v>0</v>
      </c>
      <c r="K2207" s="395">
        <f t="shared" ca="1" si="3232"/>
        <v>0</v>
      </c>
      <c r="L2207" s="395">
        <f t="shared" ca="1" si="3233"/>
        <v>0</v>
      </c>
      <c r="M2207" s="395">
        <f t="shared" ca="1" si="3234"/>
        <v>0</v>
      </c>
      <c r="N2207" s="395">
        <f t="shared" ca="1" si="3235"/>
        <v>0</v>
      </c>
      <c r="O2207" s="395">
        <f t="shared" ca="1" si="3236"/>
        <v>0</v>
      </c>
      <c r="P2207" s="395">
        <f t="shared" ca="1" si="3237"/>
        <v>0</v>
      </c>
      <c r="Q2207" s="395">
        <f t="shared" ca="1" si="3238"/>
        <v>0</v>
      </c>
      <c r="R2207" s="395">
        <f t="shared" ca="1" si="3239"/>
        <v>0</v>
      </c>
      <c r="S2207" s="395">
        <f t="shared" ca="1" si="3240"/>
        <v>0</v>
      </c>
      <c r="T2207" s="395">
        <f t="shared" ca="1" si="3241"/>
        <v>0</v>
      </c>
      <c r="U2207" s="395">
        <f t="shared" ca="1" si="3242"/>
        <v>0</v>
      </c>
      <c r="V2207" s="395">
        <f t="shared" ca="1" si="3243"/>
        <v>0</v>
      </c>
      <c r="W2207" s="395">
        <f t="shared" ca="1" si="3244"/>
        <v>0</v>
      </c>
      <c r="X2207" s="249"/>
      <c r="Y2207" s="249"/>
      <c r="Z2207" s="249"/>
      <c r="AA2207" s="249"/>
      <c r="AB2207" s="249"/>
    </row>
    <row r="2208" spans="1:28" hidden="1" outlineLevel="1">
      <c r="A2208" s="249"/>
      <c r="B2208" s="309" t="str">
        <f t="shared" ca="1" si="3245"/>
        <v>RL Capex 2017</v>
      </c>
      <c r="C2208" s="401"/>
      <c r="D2208" s="401"/>
      <c r="E2208" s="401"/>
      <c r="F2208" s="401"/>
      <c r="G2208" s="396"/>
      <c r="H2208" s="400">
        <f ca="1">H2175</f>
        <v>0</v>
      </c>
      <c r="I2208" s="395">
        <f t="shared" ca="1" si="3230"/>
        <v>0</v>
      </c>
      <c r="J2208" s="395">
        <f t="shared" ca="1" si="3231"/>
        <v>0</v>
      </c>
      <c r="K2208" s="395">
        <f t="shared" ca="1" si="3232"/>
        <v>0</v>
      </c>
      <c r="L2208" s="395">
        <f t="shared" ca="1" si="3233"/>
        <v>0</v>
      </c>
      <c r="M2208" s="395">
        <f t="shared" ca="1" si="3234"/>
        <v>0</v>
      </c>
      <c r="N2208" s="395">
        <f t="shared" ca="1" si="3235"/>
        <v>0</v>
      </c>
      <c r="O2208" s="395">
        <f t="shared" ca="1" si="3236"/>
        <v>0</v>
      </c>
      <c r="P2208" s="395">
        <f t="shared" ca="1" si="3237"/>
        <v>0</v>
      </c>
      <c r="Q2208" s="395">
        <f t="shared" ca="1" si="3238"/>
        <v>0</v>
      </c>
      <c r="R2208" s="395">
        <f t="shared" ca="1" si="3239"/>
        <v>0</v>
      </c>
      <c r="S2208" s="395">
        <f t="shared" ca="1" si="3240"/>
        <v>0</v>
      </c>
      <c r="T2208" s="395">
        <f t="shared" ca="1" si="3241"/>
        <v>0</v>
      </c>
      <c r="U2208" s="395">
        <f t="shared" ca="1" si="3242"/>
        <v>0</v>
      </c>
      <c r="V2208" s="395">
        <f t="shared" ca="1" si="3243"/>
        <v>0</v>
      </c>
      <c r="W2208" s="395">
        <f t="shared" ca="1" si="3244"/>
        <v>0</v>
      </c>
      <c r="X2208" s="249"/>
      <c r="Y2208" s="249"/>
      <c r="Z2208" s="249"/>
      <c r="AA2208" s="249"/>
      <c r="AB2208" s="249"/>
    </row>
    <row r="2209" spans="1:28" hidden="1" outlineLevel="1">
      <c r="A2209" s="249"/>
      <c r="B2209" s="309" t="str">
        <f t="shared" ca="1" si="3245"/>
        <v>RL Capex 2018</v>
      </c>
      <c r="C2209" s="401"/>
      <c r="D2209" s="401"/>
      <c r="E2209" s="401"/>
      <c r="F2209" s="401"/>
      <c r="G2209" s="401"/>
      <c r="H2209" s="396"/>
      <c r="I2209" s="400">
        <f ca="1">I2175</f>
        <v>0</v>
      </c>
      <c r="J2209" s="395">
        <f t="shared" ca="1" si="3231"/>
        <v>0</v>
      </c>
      <c r="K2209" s="395">
        <f t="shared" ca="1" si="3232"/>
        <v>0</v>
      </c>
      <c r="L2209" s="395">
        <f t="shared" ca="1" si="3233"/>
        <v>0</v>
      </c>
      <c r="M2209" s="395">
        <f t="shared" ca="1" si="3234"/>
        <v>0</v>
      </c>
      <c r="N2209" s="395">
        <f t="shared" ca="1" si="3235"/>
        <v>0</v>
      </c>
      <c r="O2209" s="395">
        <f t="shared" ca="1" si="3236"/>
        <v>0</v>
      </c>
      <c r="P2209" s="395">
        <f t="shared" ca="1" si="3237"/>
        <v>0</v>
      </c>
      <c r="Q2209" s="395">
        <f t="shared" ca="1" si="3238"/>
        <v>0</v>
      </c>
      <c r="R2209" s="395">
        <f t="shared" ca="1" si="3239"/>
        <v>0</v>
      </c>
      <c r="S2209" s="395">
        <f t="shared" ca="1" si="3240"/>
        <v>0</v>
      </c>
      <c r="T2209" s="395">
        <f t="shared" ca="1" si="3241"/>
        <v>0</v>
      </c>
      <c r="U2209" s="395">
        <f t="shared" ca="1" si="3242"/>
        <v>0</v>
      </c>
      <c r="V2209" s="395">
        <f t="shared" ca="1" si="3243"/>
        <v>0</v>
      </c>
      <c r="W2209" s="395">
        <f t="shared" ca="1" si="3244"/>
        <v>0</v>
      </c>
      <c r="X2209" s="249"/>
      <c r="Y2209" s="249"/>
      <c r="Z2209" s="249"/>
      <c r="AA2209" s="249"/>
      <c r="AB2209" s="249"/>
    </row>
    <row r="2210" spans="1:28" hidden="1" outlineLevel="1">
      <c r="A2210" s="249"/>
      <c r="B2210" s="309" t="str">
        <f t="shared" ca="1" si="3245"/>
        <v>RL Capex 2019</v>
      </c>
      <c r="C2210" s="401"/>
      <c r="D2210" s="401"/>
      <c r="E2210" s="401"/>
      <c r="F2210" s="401"/>
      <c r="G2210" s="401"/>
      <c r="H2210" s="401"/>
      <c r="I2210" s="396"/>
      <c r="J2210" s="400">
        <f ca="1">J2175</f>
        <v>0</v>
      </c>
      <c r="K2210" s="395">
        <f t="shared" ca="1" si="3232"/>
        <v>0</v>
      </c>
      <c r="L2210" s="395">
        <f t="shared" ca="1" si="3233"/>
        <v>0</v>
      </c>
      <c r="M2210" s="395">
        <f t="shared" ca="1" si="3234"/>
        <v>0</v>
      </c>
      <c r="N2210" s="395">
        <f t="shared" ca="1" si="3235"/>
        <v>0</v>
      </c>
      <c r="O2210" s="395">
        <f t="shared" ca="1" si="3236"/>
        <v>0</v>
      </c>
      <c r="P2210" s="395">
        <f t="shared" ca="1" si="3237"/>
        <v>0</v>
      </c>
      <c r="Q2210" s="395">
        <f t="shared" ca="1" si="3238"/>
        <v>0</v>
      </c>
      <c r="R2210" s="395">
        <f t="shared" ca="1" si="3239"/>
        <v>0</v>
      </c>
      <c r="S2210" s="395">
        <f t="shared" ca="1" si="3240"/>
        <v>0</v>
      </c>
      <c r="T2210" s="395">
        <f t="shared" ca="1" si="3241"/>
        <v>0</v>
      </c>
      <c r="U2210" s="395">
        <f t="shared" ca="1" si="3242"/>
        <v>0</v>
      </c>
      <c r="V2210" s="395">
        <f t="shared" ca="1" si="3243"/>
        <v>0</v>
      </c>
      <c r="W2210" s="395">
        <f t="shared" ca="1" si="3244"/>
        <v>0</v>
      </c>
      <c r="X2210" s="249"/>
      <c r="Y2210" s="249"/>
      <c r="Z2210" s="249"/>
      <c r="AA2210" s="249"/>
      <c r="AB2210" s="249"/>
    </row>
    <row r="2211" spans="1:28" hidden="1" outlineLevel="1">
      <c r="A2211" s="249"/>
      <c r="B2211" s="309" t="str">
        <f t="shared" ca="1" si="3245"/>
        <v>RL Capex 2020</v>
      </c>
      <c r="C2211" s="401"/>
      <c r="D2211" s="401"/>
      <c r="E2211" s="401"/>
      <c r="F2211" s="401"/>
      <c r="G2211" s="401"/>
      <c r="H2211" s="401"/>
      <c r="I2211" s="401"/>
      <c r="J2211" s="396"/>
      <c r="K2211" s="400">
        <f ca="1">K2175</f>
        <v>0</v>
      </c>
      <c r="L2211" s="395">
        <f t="shared" ca="1" si="3233"/>
        <v>0</v>
      </c>
      <c r="M2211" s="395">
        <f t="shared" ca="1" si="3234"/>
        <v>0</v>
      </c>
      <c r="N2211" s="395">
        <f t="shared" ca="1" si="3235"/>
        <v>0</v>
      </c>
      <c r="O2211" s="395">
        <f t="shared" ca="1" si="3236"/>
        <v>0</v>
      </c>
      <c r="P2211" s="395">
        <f t="shared" ca="1" si="3237"/>
        <v>0</v>
      </c>
      <c r="Q2211" s="395">
        <f t="shared" ca="1" si="3238"/>
        <v>0</v>
      </c>
      <c r="R2211" s="395">
        <f t="shared" ca="1" si="3239"/>
        <v>0</v>
      </c>
      <c r="S2211" s="395">
        <f t="shared" ca="1" si="3240"/>
        <v>0</v>
      </c>
      <c r="T2211" s="395">
        <f t="shared" ca="1" si="3241"/>
        <v>0</v>
      </c>
      <c r="U2211" s="395">
        <f t="shared" ca="1" si="3242"/>
        <v>0</v>
      </c>
      <c r="V2211" s="395">
        <f t="shared" ca="1" si="3243"/>
        <v>0</v>
      </c>
      <c r="W2211" s="395">
        <f t="shared" ca="1" si="3244"/>
        <v>0</v>
      </c>
      <c r="X2211" s="249"/>
      <c r="Y2211" s="249"/>
      <c r="Z2211" s="249"/>
      <c r="AA2211" s="249"/>
      <c r="AB2211" s="249"/>
    </row>
    <row r="2212" spans="1:28" hidden="1" outlineLevel="1">
      <c r="A2212" s="249"/>
      <c r="B2212" s="309" t="str">
        <f t="shared" ca="1" si="3245"/>
        <v>RL Capex 2021</v>
      </c>
      <c r="C2212" s="401"/>
      <c r="D2212" s="401"/>
      <c r="E2212" s="401"/>
      <c r="F2212" s="401"/>
      <c r="G2212" s="401"/>
      <c r="H2212" s="401"/>
      <c r="I2212" s="401"/>
      <c r="J2212" s="401"/>
      <c r="K2212" s="396"/>
      <c r="L2212" s="400">
        <f ca="1">L2175</f>
        <v>0</v>
      </c>
      <c r="M2212" s="395">
        <f t="shared" ca="1" si="3234"/>
        <v>0</v>
      </c>
      <c r="N2212" s="395">
        <f t="shared" ca="1" si="3235"/>
        <v>0</v>
      </c>
      <c r="O2212" s="395">
        <f t="shared" ca="1" si="3236"/>
        <v>0</v>
      </c>
      <c r="P2212" s="395">
        <f t="shared" ca="1" si="3237"/>
        <v>0</v>
      </c>
      <c r="Q2212" s="395">
        <f t="shared" ca="1" si="3238"/>
        <v>0</v>
      </c>
      <c r="R2212" s="395">
        <f t="shared" ca="1" si="3239"/>
        <v>0</v>
      </c>
      <c r="S2212" s="395">
        <f t="shared" ca="1" si="3240"/>
        <v>0</v>
      </c>
      <c r="T2212" s="395">
        <f t="shared" ca="1" si="3241"/>
        <v>0</v>
      </c>
      <c r="U2212" s="395">
        <f t="shared" ca="1" si="3242"/>
        <v>0</v>
      </c>
      <c r="V2212" s="395">
        <f t="shared" ca="1" si="3243"/>
        <v>0</v>
      </c>
      <c r="W2212" s="395">
        <f t="shared" ca="1" si="3244"/>
        <v>0</v>
      </c>
      <c r="X2212" s="249"/>
      <c r="Y2212" s="249"/>
      <c r="Z2212" s="249"/>
      <c r="AA2212" s="249"/>
      <c r="AB2212" s="249"/>
    </row>
    <row r="2213" spans="1:28" hidden="1" outlineLevel="1">
      <c r="A2213" s="249"/>
      <c r="B2213" s="309" t="str">
        <f t="shared" ca="1" si="3245"/>
        <v>RL Capex 2022</v>
      </c>
      <c r="C2213" s="401"/>
      <c r="D2213" s="401"/>
      <c r="E2213" s="401"/>
      <c r="F2213" s="401"/>
      <c r="G2213" s="401"/>
      <c r="H2213" s="401"/>
      <c r="I2213" s="401"/>
      <c r="J2213" s="401"/>
      <c r="K2213" s="401"/>
      <c r="L2213" s="396"/>
      <c r="M2213" s="400">
        <f ca="1">M2175</f>
        <v>0</v>
      </c>
      <c r="N2213" s="395">
        <f t="shared" ca="1" si="3235"/>
        <v>0</v>
      </c>
      <c r="O2213" s="395">
        <f t="shared" ca="1" si="3236"/>
        <v>0</v>
      </c>
      <c r="P2213" s="395">
        <f t="shared" ca="1" si="3237"/>
        <v>0</v>
      </c>
      <c r="Q2213" s="395">
        <f t="shared" ca="1" si="3238"/>
        <v>0</v>
      </c>
      <c r="R2213" s="395">
        <f t="shared" ca="1" si="3239"/>
        <v>0</v>
      </c>
      <c r="S2213" s="395">
        <f t="shared" ca="1" si="3240"/>
        <v>0</v>
      </c>
      <c r="T2213" s="395">
        <f t="shared" ca="1" si="3241"/>
        <v>0</v>
      </c>
      <c r="U2213" s="395">
        <f t="shared" ca="1" si="3242"/>
        <v>0</v>
      </c>
      <c r="V2213" s="395">
        <f t="shared" ca="1" si="3243"/>
        <v>0</v>
      </c>
      <c r="W2213" s="395">
        <f t="shared" ca="1" si="3244"/>
        <v>0</v>
      </c>
      <c r="X2213" s="249"/>
      <c r="Y2213" s="249"/>
      <c r="Z2213" s="249"/>
      <c r="AA2213" s="249"/>
      <c r="AB2213" s="249"/>
    </row>
    <row r="2214" spans="1:28" hidden="1" outlineLevel="1">
      <c r="A2214" s="249"/>
      <c r="B2214" s="309" t="str">
        <f t="shared" ca="1" si="3245"/>
        <v>RL Capex 2023</v>
      </c>
      <c r="C2214" s="401"/>
      <c r="D2214" s="401"/>
      <c r="E2214" s="401"/>
      <c r="F2214" s="401"/>
      <c r="G2214" s="401"/>
      <c r="H2214" s="401"/>
      <c r="I2214" s="401"/>
      <c r="J2214" s="401"/>
      <c r="K2214" s="401"/>
      <c r="L2214" s="401"/>
      <c r="M2214" s="396"/>
      <c r="N2214" s="400">
        <f>N2175</f>
        <v>0</v>
      </c>
      <c r="O2214" s="395">
        <f t="shared" si="3236"/>
        <v>0</v>
      </c>
      <c r="P2214" s="395">
        <f t="shared" si="3237"/>
        <v>0</v>
      </c>
      <c r="Q2214" s="395">
        <f t="shared" si="3238"/>
        <v>0</v>
      </c>
      <c r="R2214" s="395">
        <f t="shared" si="3239"/>
        <v>0</v>
      </c>
      <c r="S2214" s="395">
        <f t="shared" si="3240"/>
        <v>0</v>
      </c>
      <c r="T2214" s="395">
        <f t="shared" si="3241"/>
        <v>0</v>
      </c>
      <c r="U2214" s="395">
        <f t="shared" si="3242"/>
        <v>0</v>
      </c>
      <c r="V2214" s="395">
        <f t="shared" si="3243"/>
        <v>0</v>
      </c>
      <c r="W2214" s="395">
        <f t="shared" si="3244"/>
        <v>0</v>
      </c>
      <c r="X2214" s="249"/>
      <c r="Y2214" s="249"/>
      <c r="Z2214" s="249"/>
      <c r="AA2214" s="249"/>
      <c r="AB2214" s="249"/>
    </row>
    <row r="2215" spans="1:28" hidden="1" outlineLevel="1">
      <c r="A2215" s="249"/>
      <c r="B2215" s="309" t="str">
        <f t="shared" ca="1" si="3245"/>
        <v>RL Capex 2024</v>
      </c>
      <c r="C2215" s="401"/>
      <c r="D2215" s="401"/>
      <c r="E2215" s="401"/>
      <c r="F2215" s="401"/>
      <c r="G2215" s="401"/>
      <c r="H2215" s="401"/>
      <c r="I2215" s="401"/>
      <c r="J2215" s="401"/>
      <c r="K2215" s="401"/>
      <c r="L2215" s="401"/>
      <c r="M2215" s="401"/>
      <c r="N2215" s="396"/>
      <c r="O2215" s="400">
        <f>O2175</f>
        <v>0</v>
      </c>
      <c r="P2215" s="395">
        <f t="shared" si="3237"/>
        <v>0</v>
      </c>
      <c r="Q2215" s="395">
        <f t="shared" si="3238"/>
        <v>0</v>
      </c>
      <c r="R2215" s="395">
        <f t="shared" si="3239"/>
        <v>0</v>
      </c>
      <c r="S2215" s="395">
        <f t="shared" si="3240"/>
        <v>0</v>
      </c>
      <c r="T2215" s="395">
        <f t="shared" si="3241"/>
        <v>0</v>
      </c>
      <c r="U2215" s="395">
        <f t="shared" si="3242"/>
        <v>0</v>
      </c>
      <c r="V2215" s="395">
        <f t="shared" si="3243"/>
        <v>0</v>
      </c>
      <c r="W2215" s="395">
        <f t="shared" si="3244"/>
        <v>0</v>
      </c>
      <c r="X2215" s="249"/>
      <c r="Y2215" s="249"/>
      <c r="Z2215" s="249"/>
      <c r="AA2215" s="249"/>
      <c r="AB2215" s="249"/>
    </row>
    <row r="2216" spans="1:28" hidden="1" outlineLevel="1">
      <c r="A2216" s="249"/>
      <c r="B2216" s="309" t="str">
        <f t="shared" ca="1" si="3245"/>
        <v>RL Capex 2025</v>
      </c>
      <c r="C2216" s="401"/>
      <c r="D2216" s="401"/>
      <c r="E2216" s="401"/>
      <c r="F2216" s="401"/>
      <c r="G2216" s="401"/>
      <c r="H2216" s="401"/>
      <c r="I2216" s="401"/>
      <c r="J2216" s="401"/>
      <c r="K2216" s="401"/>
      <c r="L2216" s="401"/>
      <c r="M2216" s="401"/>
      <c r="N2216" s="401"/>
      <c r="O2216" s="396"/>
      <c r="P2216" s="400">
        <f>P2175</f>
        <v>0</v>
      </c>
      <c r="Q2216" s="395">
        <f t="shared" si="3238"/>
        <v>0</v>
      </c>
      <c r="R2216" s="395">
        <f t="shared" si="3239"/>
        <v>0</v>
      </c>
      <c r="S2216" s="395">
        <f t="shared" si="3240"/>
        <v>0</v>
      </c>
      <c r="T2216" s="395">
        <f t="shared" si="3241"/>
        <v>0</v>
      </c>
      <c r="U2216" s="395">
        <f t="shared" si="3242"/>
        <v>0</v>
      </c>
      <c r="V2216" s="395">
        <f t="shared" si="3243"/>
        <v>0</v>
      </c>
      <c r="W2216" s="395">
        <f t="shared" si="3244"/>
        <v>0</v>
      </c>
      <c r="X2216" s="249"/>
      <c r="Y2216" s="249"/>
      <c r="Z2216" s="249"/>
      <c r="AA2216" s="249"/>
      <c r="AB2216" s="249"/>
    </row>
    <row r="2217" spans="1:28" hidden="1" outlineLevel="1">
      <c r="A2217" s="249"/>
      <c r="B2217" s="309" t="str">
        <f t="shared" ca="1" si="3245"/>
        <v>RL Capex 2026</v>
      </c>
      <c r="C2217" s="401"/>
      <c r="D2217" s="401"/>
      <c r="E2217" s="401"/>
      <c r="F2217" s="401"/>
      <c r="G2217" s="401"/>
      <c r="H2217" s="401"/>
      <c r="I2217" s="401"/>
      <c r="J2217" s="401"/>
      <c r="K2217" s="401"/>
      <c r="L2217" s="401"/>
      <c r="M2217" s="401"/>
      <c r="N2217" s="401"/>
      <c r="O2217" s="401"/>
      <c r="P2217" s="396"/>
      <c r="Q2217" s="400">
        <f>Q2175</f>
        <v>0</v>
      </c>
      <c r="R2217" s="395">
        <f t="shared" si="3239"/>
        <v>0</v>
      </c>
      <c r="S2217" s="395">
        <f t="shared" si="3240"/>
        <v>0</v>
      </c>
      <c r="T2217" s="395">
        <f t="shared" si="3241"/>
        <v>0</v>
      </c>
      <c r="U2217" s="395">
        <f t="shared" si="3242"/>
        <v>0</v>
      </c>
      <c r="V2217" s="395">
        <f t="shared" si="3243"/>
        <v>0</v>
      </c>
      <c r="W2217" s="395">
        <f t="shared" si="3244"/>
        <v>0</v>
      </c>
      <c r="X2217" s="249"/>
      <c r="Y2217" s="249"/>
      <c r="Z2217" s="249"/>
      <c r="AA2217" s="249"/>
      <c r="AB2217" s="249"/>
    </row>
    <row r="2218" spans="1:28" hidden="1" outlineLevel="1">
      <c r="A2218" s="249"/>
      <c r="B2218" s="309" t="str">
        <f t="shared" ca="1" si="3245"/>
        <v>RL Capex 2027</v>
      </c>
      <c r="C2218" s="401"/>
      <c r="D2218" s="401"/>
      <c r="E2218" s="401"/>
      <c r="F2218" s="401"/>
      <c r="G2218" s="401"/>
      <c r="H2218" s="401"/>
      <c r="I2218" s="401"/>
      <c r="J2218" s="401"/>
      <c r="K2218" s="401"/>
      <c r="L2218" s="401"/>
      <c r="M2218" s="401"/>
      <c r="N2218" s="401"/>
      <c r="O2218" s="401"/>
      <c r="P2218" s="401"/>
      <c r="Q2218" s="396"/>
      <c r="R2218" s="400">
        <f>R2175</f>
        <v>0</v>
      </c>
      <c r="S2218" s="395">
        <f t="shared" si="3240"/>
        <v>0</v>
      </c>
      <c r="T2218" s="395">
        <f t="shared" si="3241"/>
        <v>0</v>
      </c>
      <c r="U2218" s="395">
        <f t="shared" si="3242"/>
        <v>0</v>
      </c>
      <c r="V2218" s="395">
        <f t="shared" si="3243"/>
        <v>0</v>
      </c>
      <c r="W2218" s="395">
        <f t="shared" si="3244"/>
        <v>0</v>
      </c>
      <c r="X2218" s="249"/>
      <c r="Y2218" s="249"/>
      <c r="Z2218" s="249"/>
      <c r="AA2218" s="249"/>
      <c r="AB2218" s="249"/>
    </row>
    <row r="2219" spans="1:28" hidden="1" outlineLevel="1">
      <c r="A2219" s="249"/>
      <c r="B2219" s="309" t="str">
        <f t="shared" ca="1" si="3245"/>
        <v>RL Capex 2028</v>
      </c>
      <c r="C2219" s="401"/>
      <c r="D2219" s="401"/>
      <c r="E2219" s="401"/>
      <c r="F2219" s="401"/>
      <c r="G2219" s="401"/>
      <c r="H2219" s="401"/>
      <c r="I2219" s="401"/>
      <c r="J2219" s="401"/>
      <c r="K2219" s="401"/>
      <c r="L2219" s="401"/>
      <c r="M2219" s="401"/>
      <c r="N2219" s="401"/>
      <c r="O2219" s="401"/>
      <c r="P2219" s="401"/>
      <c r="Q2219" s="401"/>
      <c r="R2219" s="396"/>
      <c r="S2219" s="400">
        <f>S2175</f>
        <v>0</v>
      </c>
      <c r="T2219" s="395">
        <f t="shared" si="3241"/>
        <v>0</v>
      </c>
      <c r="U2219" s="395">
        <f t="shared" si="3242"/>
        <v>0</v>
      </c>
      <c r="V2219" s="395">
        <f t="shared" si="3243"/>
        <v>0</v>
      </c>
      <c r="W2219" s="395">
        <f t="shared" si="3244"/>
        <v>0</v>
      </c>
      <c r="X2219" s="249"/>
      <c r="Y2219" s="249"/>
      <c r="Z2219" s="249"/>
      <c r="AA2219" s="249"/>
      <c r="AB2219" s="249"/>
    </row>
    <row r="2220" spans="1:28" hidden="1" outlineLevel="1">
      <c r="A2220" s="249"/>
      <c r="B2220" s="309" t="str">
        <f t="shared" ca="1" si="3245"/>
        <v>RL Capex 2029</v>
      </c>
      <c r="C2220" s="401"/>
      <c r="D2220" s="401"/>
      <c r="E2220" s="401"/>
      <c r="F2220" s="401"/>
      <c r="G2220" s="401"/>
      <c r="H2220" s="401"/>
      <c r="I2220" s="401"/>
      <c r="J2220" s="401"/>
      <c r="K2220" s="401"/>
      <c r="L2220" s="401"/>
      <c r="M2220" s="401"/>
      <c r="N2220" s="401"/>
      <c r="O2220" s="401"/>
      <c r="P2220" s="401"/>
      <c r="Q2220" s="401"/>
      <c r="R2220" s="401"/>
      <c r="S2220" s="396"/>
      <c r="T2220" s="400">
        <f>T2175</f>
        <v>0</v>
      </c>
      <c r="U2220" s="395">
        <f t="shared" si="3242"/>
        <v>0</v>
      </c>
      <c r="V2220" s="395">
        <f t="shared" si="3243"/>
        <v>0</v>
      </c>
      <c r="W2220" s="395">
        <f t="shared" si="3244"/>
        <v>0</v>
      </c>
      <c r="X2220" s="249"/>
      <c r="Y2220" s="249"/>
      <c r="Z2220" s="249"/>
      <c r="AA2220" s="249"/>
      <c r="AB2220" s="249"/>
    </row>
    <row r="2221" spans="1:28" hidden="1" outlineLevel="1">
      <c r="A2221" s="249"/>
      <c r="B2221" s="309" t="str">
        <f t="shared" ca="1" si="3245"/>
        <v>RL Capex 2030</v>
      </c>
      <c r="C2221" s="401"/>
      <c r="D2221" s="401"/>
      <c r="E2221" s="401"/>
      <c r="F2221" s="401"/>
      <c r="G2221" s="401"/>
      <c r="H2221" s="401"/>
      <c r="I2221" s="401"/>
      <c r="J2221" s="401"/>
      <c r="K2221" s="401"/>
      <c r="L2221" s="401"/>
      <c r="M2221" s="401"/>
      <c r="N2221" s="401"/>
      <c r="O2221" s="401"/>
      <c r="P2221" s="401"/>
      <c r="Q2221" s="401"/>
      <c r="R2221" s="401"/>
      <c r="S2221" s="401"/>
      <c r="T2221" s="396"/>
      <c r="U2221" s="400">
        <f>U2175</f>
        <v>0</v>
      </c>
      <c r="V2221" s="395">
        <f t="shared" si="3243"/>
        <v>0</v>
      </c>
      <c r="W2221" s="395">
        <f t="shared" si="3244"/>
        <v>0</v>
      </c>
      <c r="X2221" s="249"/>
      <c r="Y2221" s="249"/>
      <c r="Z2221" s="249"/>
      <c r="AA2221" s="249"/>
      <c r="AB2221" s="249"/>
    </row>
    <row r="2222" spans="1:28" hidden="1" outlineLevel="1">
      <c r="A2222" s="249"/>
      <c r="B2222" s="309" t="str">
        <f t="shared" ca="1" si="3245"/>
        <v>RL Capex 2031</v>
      </c>
      <c r="C2222" s="401"/>
      <c r="D2222" s="401"/>
      <c r="E2222" s="401"/>
      <c r="F2222" s="401"/>
      <c r="G2222" s="401"/>
      <c r="H2222" s="401"/>
      <c r="I2222" s="401"/>
      <c r="J2222" s="401"/>
      <c r="K2222" s="401"/>
      <c r="L2222" s="401"/>
      <c r="M2222" s="401"/>
      <c r="N2222" s="401"/>
      <c r="O2222" s="401"/>
      <c r="P2222" s="401"/>
      <c r="Q2222" s="401"/>
      <c r="R2222" s="401"/>
      <c r="S2222" s="401"/>
      <c r="T2222" s="401"/>
      <c r="U2222" s="396"/>
      <c r="V2222" s="400">
        <f>V2175</f>
        <v>0</v>
      </c>
      <c r="W2222" s="395">
        <f>IF(V2222="n/a","n/a",MAX(0,V2222-1))</f>
        <v>0</v>
      </c>
      <c r="X2222" s="249"/>
      <c r="Y2222" s="249"/>
      <c r="Z2222" s="249"/>
      <c r="AA2222" s="249"/>
      <c r="AB2222" s="249"/>
    </row>
    <row r="2223" spans="1:28" hidden="1" outlineLevel="1">
      <c r="A2223" s="249"/>
      <c r="B2223" s="309" t="str">
        <f t="shared" ca="1" si="3245"/>
        <v>RL Capex 2032</v>
      </c>
      <c r="C2223" s="401"/>
      <c r="D2223" s="401"/>
      <c r="E2223" s="401"/>
      <c r="F2223" s="401"/>
      <c r="G2223" s="401"/>
      <c r="H2223" s="401"/>
      <c r="I2223" s="401"/>
      <c r="J2223" s="401"/>
      <c r="K2223" s="401"/>
      <c r="L2223" s="401"/>
      <c r="M2223" s="401"/>
      <c r="N2223" s="401"/>
      <c r="O2223" s="401"/>
      <c r="P2223" s="401"/>
      <c r="Q2223" s="401"/>
      <c r="R2223" s="401"/>
      <c r="S2223" s="401"/>
      <c r="T2223" s="401"/>
      <c r="U2223" s="401"/>
      <c r="V2223" s="396"/>
      <c r="W2223" s="395">
        <f>W2175</f>
        <v>0</v>
      </c>
      <c r="X2223" s="249"/>
      <c r="Y2223" s="249"/>
      <c r="Z2223" s="249"/>
      <c r="AA2223" s="249"/>
      <c r="AB2223" s="249"/>
    </row>
    <row r="2224" spans="1:28" hidden="1" outlineLevel="1">
      <c r="A2224" s="249"/>
      <c r="B2224" s="332"/>
      <c r="C2224" s="395"/>
      <c r="D2224" s="395"/>
      <c r="E2224" s="395"/>
      <c r="F2224" s="395"/>
      <c r="G2224" s="395"/>
      <c r="H2224" s="395"/>
      <c r="I2224" s="395"/>
      <c r="J2224" s="395"/>
      <c r="K2224" s="395"/>
      <c r="L2224" s="395"/>
      <c r="M2224" s="395"/>
      <c r="N2224" s="395"/>
      <c r="O2224" s="395"/>
      <c r="P2224" s="395"/>
      <c r="Q2224" s="395"/>
      <c r="R2224" s="395"/>
      <c r="S2224" s="395"/>
      <c r="T2224" s="395"/>
      <c r="U2224" s="395"/>
      <c r="V2224" s="395"/>
      <c r="W2224" s="395"/>
      <c r="X2224" s="249"/>
      <c r="Y2224" s="249"/>
      <c r="Z2224" s="249"/>
      <c r="AA2224" s="249"/>
      <c r="AB2224" s="249"/>
    </row>
    <row r="2225" spans="1:28" collapsed="1">
      <c r="A2225" s="322"/>
      <c r="B2225" s="336" t="s">
        <v>192</v>
      </c>
      <c r="C2225" s="460">
        <f ca="1">(IF(OR($C2175&lt;&gt;"n/a",C2175&lt;&gt;"n/a"),IF(SUM(C2178:C2200)=0,0,IF((SUMPRODUCT(C2178:C2200,C2202:C2224)/SUM(C2178:C2200))&lt;0,1,(SUMPRODUCT(C2178:C2200,C2202:C2224)/SUM(C2178:C2200)))),"n/a"))</f>
        <v>0</v>
      </c>
      <c r="D2225" s="460">
        <f ca="1">(IF(OR($C2175&lt;&gt;"n/a",D2175&lt;&gt;"n/a"),IF(SUM(D2178:D2200)=0,0,IF((SUMPRODUCT(D2178:D2200,D2202:D2224)/SUM(D2178:D2200))&lt;0,1,(SUMPRODUCT(D2178:D2200,D2202:D2224)/SUM(D2178:D2200)))),"n/a"))</f>
        <v>0</v>
      </c>
      <c r="E2225" s="460">
        <f t="shared" ref="E2225:W2225" ca="1" si="3246">(IF(OR($C2175&lt;&gt;"n/a",E2175&lt;&gt;"n/a"),IF(SUM(E2178:E2200)=0,0,IF((SUMPRODUCT(E2178:E2200,E2202:E2224)/SUM(E2178:E2200))&lt;0,1,(SUMPRODUCT(E2178:E2200,E2202:E2224)/SUM(E2178:E2200)))),"n/a"))</f>
        <v>0</v>
      </c>
      <c r="F2225" s="460">
        <f t="shared" ca="1" si="3246"/>
        <v>0</v>
      </c>
      <c r="G2225" s="460">
        <f t="shared" ca="1" si="3246"/>
        <v>0</v>
      </c>
      <c r="H2225" s="460">
        <f t="shared" ca="1" si="3246"/>
        <v>0</v>
      </c>
      <c r="I2225" s="460">
        <f t="shared" ca="1" si="3246"/>
        <v>0</v>
      </c>
      <c r="J2225" s="460">
        <f t="shared" ca="1" si="3246"/>
        <v>0</v>
      </c>
      <c r="K2225" s="460">
        <f t="shared" ca="1" si="3246"/>
        <v>0</v>
      </c>
      <c r="L2225" s="460">
        <f t="shared" ca="1" si="3246"/>
        <v>0</v>
      </c>
      <c r="M2225" s="460">
        <f t="shared" ca="1" si="3246"/>
        <v>0</v>
      </c>
      <c r="N2225" s="460">
        <f t="shared" ca="1" si="3246"/>
        <v>0</v>
      </c>
      <c r="O2225" s="460">
        <f t="shared" ca="1" si="3246"/>
        <v>0</v>
      </c>
      <c r="P2225" s="460">
        <f t="shared" ca="1" si="3246"/>
        <v>0</v>
      </c>
      <c r="Q2225" s="460">
        <f t="shared" ca="1" si="3246"/>
        <v>0</v>
      </c>
      <c r="R2225" s="460">
        <f t="shared" ca="1" si="3246"/>
        <v>0</v>
      </c>
      <c r="S2225" s="460">
        <f t="shared" ca="1" si="3246"/>
        <v>0</v>
      </c>
      <c r="T2225" s="460">
        <f t="shared" ca="1" si="3246"/>
        <v>0</v>
      </c>
      <c r="U2225" s="460">
        <f t="shared" ca="1" si="3246"/>
        <v>0</v>
      </c>
      <c r="V2225" s="460">
        <f t="shared" ca="1" si="3246"/>
        <v>0</v>
      </c>
      <c r="W2225" s="460">
        <f t="shared" ca="1" si="3246"/>
        <v>0</v>
      </c>
      <c r="X2225" s="249"/>
      <c r="Y2225" s="249"/>
      <c r="Z2225" s="249"/>
      <c r="AA2225" s="249"/>
      <c r="AB2225" s="249"/>
    </row>
    <row r="2226" spans="1:28">
      <c r="A2226" s="249"/>
      <c r="B2226" s="249"/>
      <c r="C2226" s="395"/>
      <c r="D2226" s="395"/>
      <c r="E2226" s="395"/>
      <c r="F2226" s="395"/>
      <c r="G2226" s="395"/>
      <c r="H2226" s="395"/>
      <c r="I2226" s="395"/>
      <c r="J2226" s="395"/>
      <c r="K2226" s="395"/>
      <c r="L2226" s="395"/>
      <c r="M2226" s="395"/>
      <c r="N2226" s="395"/>
      <c r="O2226" s="395"/>
      <c r="P2226" s="395"/>
      <c r="Q2226" s="395"/>
      <c r="R2226" s="395"/>
      <c r="S2226" s="395"/>
      <c r="T2226" s="395"/>
      <c r="U2226" s="395"/>
      <c r="V2226" s="395"/>
      <c r="W2226" s="395"/>
      <c r="X2226" s="249"/>
      <c r="Y2226" s="249"/>
      <c r="Z2226" s="249"/>
      <c r="AA2226" s="249"/>
      <c r="AB2226" s="249"/>
    </row>
    <row r="2227" spans="1:28">
      <c r="A2227" s="72" t="s">
        <v>145</v>
      </c>
      <c r="B2227" s="142">
        <f>VLOOKUP($A2227,'RFM input'!$E$7:$F$56,2,FALSE)</f>
        <v>0</v>
      </c>
      <c r="C2227" s="402"/>
      <c r="D2227" s="402"/>
      <c r="E2227" s="403"/>
      <c r="F2227" s="403"/>
      <c r="G2227" s="403"/>
      <c r="H2227" s="403"/>
      <c r="I2227" s="403"/>
      <c r="J2227" s="403"/>
      <c r="K2227" s="403"/>
      <c r="L2227" s="403"/>
      <c r="M2227" s="403"/>
      <c r="N2227" s="403"/>
      <c r="O2227" s="403"/>
      <c r="P2227" s="403"/>
      <c r="Q2227" s="403"/>
      <c r="R2227" s="403"/>
      <c r="S2227" s="403"/>
      <c r="T2227" s="403"/>
      <c r="U2227" s="403"/>
      <c r="V2227" s="403"/>
      <c r="W2227" s="403"/>
      <c r="X2227" s="249"/>
      <c r="Y2227" s="249"/>
      <c r="Z2227" s="249"/>
      <c r="AA2227" s="249"/>
      <c r="AB2227" s="249"/>
    </row>
    <row r="2228" spans="1:28">
      <c r="A2228" s="378">
        <f>VALUE(REPLACE(A2227,1,12,""))</f>
        <v>42</v>
      </c>
      <c r="B2228" s="317" t="s">
        <v>195</v>
      </c>
      <c r="C2228" s="389">
        <f ca="1">OFFSET('RAB roll forward'!$H$1189,'RAB remaining lives'!A2228,0)</f>
        <v>0</v>
      </c>
      <c r="D2228" s="390">
        <f ca="1">OFFSET('RFM input'!H$222,$A2228,0)-OFFSET('RFM input'!H$276,$A2228,0)</f>
        <v>0</v>
      </c>
      <c r="E2228" s="390">
        <f ca="1">OFFSET('RFM input'!I$222,$A2228,0)-OFFSET('RFM input'!I$276,$A2228,0)</f>
        <v>0</v>
      </c>
      <c r="F2228" s="390">
        <f ca="1">OFFSET('RFM input'!J$222,$A2228,0)-OFFSET('RFM input'!J$276,$A2228,0)</f>
        <v>0</v>
      </c>
      <c r="G2228" s="390">
        <f ca="1">OFFSET('RFM input'!K$222,$A2228,0)-OFFSET('RFM input'!K$276,$A2228,0)</f>
        <v>0</v>
      </c>
      <c r="H2228" s="390">
        <f ca="1">OFFSET('RFM input'!L$222,$A2228,0)-OFFSET('RFM input'!L$276,$A2228,0)</f>
        <v>0</v>
      </c>
      <c r="I2228" s="390">
        <f ca="1">OFFSET('RFM input'!M$222,$A2228,0)-OFFSET('RFM input'!M$276,$A2228,0)</f>
        <v>0</v>
      </c>
      <c r="J2228" s="390">
        <f ca="1">OFFSET('RFM input'!N$222,$A2228,0)-OFFSET('RFM input'!N$276,$A2228,0)</f>
        <v>0</v>
      </c>
      <c r="K2228" s="390">
        <f ca="1">OFFSET('RFM input'!O$222,$A2228,0)-OFFSET('RFM input'!O$276,$A2228,0)</f>
        <v>0</v>
      </c>
      <c r="L2228" s="390">
        <f ca="1">OFFSET('RFM input'!P$222,$A2228,0)-OFFSET('RFM input'!P$276,$A2228,0)</f>
        <v>0</v>
      </c>
      <c r="M2228" s="390">
        <f ca="1">OFFSET('RFM input'!Q$222,$A2228,0)-OFFSET('RFM input'!Q$276,$A2228,0)</f>
        <v>0</v>
      </c>
      <c r="N2228" s="390"/>
      <c r="O2228" s="390"/>
      <c r="P2228" s="390"/>
      <c r="Q2228" s="390"/>
      <c r="R2228" s="390"/>
      <c r="S2228" s="390"/>
      <c r="T2228" s="390"/>
      <c r="U2228" s="390"/>
      <c r="V2228" s="390"/>
      <c r="W2228" s="390"/>
      <c r="X2228" s="249"/>
      <c r="Y2228" s="249"/>
      <c r="Z2228" s="249"/>
      <c r="AA2228" s="249"/>
      <c r="AB2228" s="249"/>
    </row>
    <row r="2229" spans="1:28">
      <c r="A2229" s="249"/>
      <c r="B2229" s="249" t="s">
        <v>325</v>
      </c>
      <c r="C2229" s="391">
        <f ca="1">OFFSET('RFM input'!$K$6,'RAB remaining lives'!$A2228,0)</f>
        <v>0</v>
      </c>
      <c r="D2229" s="390">
        <f ca="1">OFFSET('RFM input'!$L$6,'RAB remaining lives'!$A2228,0)</f>
        <v>0</v>
      </c>
      <c r="E2229" s="390">
        <f ca="1">OFFSET('RFM input'!$L$6,'RAB remaining lives'!$A2228,0)</f>
        <v>0</v>
      </c>
      <c r="F2229" s="390">
        <f ca="1">OFFSET('RFM input'!$L$6,'RAB remaining lives'!$A2228,0)</f>
        <v>0</v>
      </c>
      <c r="G2229" s="390">
        <f ca="1">OFFSET('RFM input'!$L$6,'RAB remaining lives'!$A2228,0)</f>
        <v>0</v>
      </c>
      <c r="H2229" s="390">
        <f ca="1">OFFSET('RFM input'!$L$6,'RAB remaining lives'!$A2228,0)</f>
        <v>0</v>
      </c>
      <c r="I2229" s="390">
        <f ca="1">OFFSET('RFM input'!$L$6,'RAB remaining lives'!$A2228,0)</f>
        <v>0</v>
      </c>
      <c r="J2229" s="390">
        <f ca="1">OFFSET('RFM input'!$L$6,'RAB remaining lives'!$A2228,0)</f>
        <v>0</v>
      </c>
      <c r="K2229" s="390">
        <f ca="1">OFFSET('RFM input'!$L$6,'RAB remaining lives'!$A2228,0)</f>
        <v>0</v>
      </c>
      <c r="L2229" s="390">
        <f ca="1">OFFSET('RFM input'!$L$6,'RAB remaining lives'!$A2228,0)</f>
        <v>0</v>
      </c>
      <c r="M2229" s="390">
        <f ca="1">OFFSET('RFM input'!$L$6,'RAB remaining lives'!$A2228,0)</f>
        <v>0</v>
      </c>
      <c r="N2229" s="390"/>
      <c r="O2229" s="390"/>
      <c r="P2229" s="390"/>
      <c r="Q2229" s="390"/>
      <c r="R2229" s="390"/>
      <c r="S2229" s="390"/>
      <c r="T2229" s="390"/>
      <c r="U2229" s="390"/>
      <c r="V2229" s="390"/>
      <c r="W2229" s="390"/>
      <c r="X2229" s="249"/>
      <c r="Y2229" s="249"/>
      <c r="Z2229" s="249"/>
      <c r="AA2229" s="249"/>
      <c r="AB2229" s="249"/>
    </row>
    <row r="2230" spans="1:28">
      <c r="A2230" s="249"/>
      <c r="B2230" s="286" t="s">
        <v>299</v>
      </c>
      <c r="C2230" s="392"/>
      <c r="D2230" s="393">
        <f ca="1">IF(D$6=(OFFSET('RFM input'!$G$60,0,'RFM input'!$AA$7)),OFFSET('RFM input'!$H$454,$A2228,0),0)</f>
        <v>0</v>
      </c>
      <c r="E2230" s="390">
        <f ca="1">IF(E$6=(OFFSET('RFM input'!$G$60,0,'RFM input'!$AA$7)),OFFSET('RFM input'!$H$454,$A2228,0),0)</f>
        <v>0</v>
      </c>
      <c r="F2230" s="390">
        <f ca="1">IF(F$6=(OFFSET('RFM input'!$G$60,0,'RFM input'!$AA$7)),OFFSET('RFM input'!$H$454,$A2228,0),0)</f>
        <v>0</v>
      </c>
      <c r="G2230" s="390">
        <f ca="1">IF(G$6=(OFFSET('RFM input'!$G$60,0,'RFM input'!$AA$7)),OFFSET('RFM input'!$H$454,$A2228,0),0)</f>
        <v>0</v>
      </c>
      <c r="H2230" s="390">
        <f ca="1">IF(H$6=(OFFSET('RFM input'!$G$60,0,'RFM input'!$AA$7)),OFFSET('RFM input'!$H$454,$A2228,0),0)</f>
        <v>0</v>
      </c>
      <c r="I2230" s="390">
        <f ca="1">IF(I$6=(OFFSET('RFM input'!$G$60,0,'RFM input'!$AA$7)),OFFSET('RFM input'!$H$454,$A2228,0),0)</f>
        <v>0</v>
      </c>
      <c r="J2230" s="390">
        <f ca="1">IF(J$6=(OFFSET('RFM input'!$G$60,0,'RFM input'!$AA$7)),OFFSET('RFM input'!$H$454,$A2228,0),0)</f>
        <v>0</v>
      </c>
      <c r="K2230" s="390">
        <f ca="1">IF(K$6=(OFFSET('RFM input'!$G$60,0,'RFM input'!$AA$7)),OFFSET('RFM input'!$H$454,$A2228,0),0)</f>
        <v>0</v>
      </c>
      <c r="L2230" s="390">
        <f ca="1">IF(L$6=(OFFSET('RFM input'!$G$60,0,'RFM input'!$AA$7)),OFFSET('RFM input'!$H$454,$A2228,0),0)</f>
        <v>0</v>
      </c>
      <c r="M2230" s="390">
        <f ca="1">IF(M$6=(OFFSET('RFM input'!$G$60,0,'RFM input'!$AA$7)),OFFSET('RFM input'!$H$454,$A2228,0),0)</f>
        <v>0</v>
      </c>
      <c r="N2230" s="390"/>
      <c r="O2230" s="390"/>
      <c r="P2230" s="390"/>
      <c r="Q2230" s="390"/>
      <c r="R2230" s="390"/>
      <c r="S2230" s="390"/>
      <c r="T2230" s="390"/>
      <c r="U2230" s="390"/>
      <c r="V2230" s="390"/>
      <c r="W2230" s="390"/>
      <c r="X2230" s="249"/>
      <c r="Y2230" s="249"/>
      <c r="Z2230" s="249"/>
      <c r="AA2230" s="249"/>
      <c r="AB2230" s="249"/>
    </row>
    <row r="2231" spans="1:28">
      <c r="A2231" s="249"/>
      <c r="B2231" s="325" t="s">
        <v>306</v>
      </c>
      <c r="C2231" s="392"/>
      <c r="D2231" s="391">
        <f ca="1">IF(D$6=(OFFSET('RFM input'!$G$60,0,'RFM input'!$AA$7)),OFFSET('RFM input'!$J$454,$A2228,0),0)</f>
        <v>0</v>
      </c>
      <c r="E2231" s="394">
        <f ca="1">IF(E$6=(OFFSET('RFM input'!$G$60,0,'RFM input'!$AA$7)),OFFSET('RFM input'!$J$454,$A2228,0),0)</f>
        <v>0</v>
      </c>
      <c r="F2231" s="394">
        <f ca="1">IF(F$6=(OFFSET('RFM input'!$G$60,0,'RFM input'!$AA$7)),OFFSET('RFM input'!$J$454,$A2228,0),0)</f>
        <v>0</v>
      </c>
      <c r="G2231" s="394">
        <f ca="1">IF(G$6=(OFFSET('RFM input'!$G$60,0,'RFM input'!$AA$7)),OFFSET('RFM input'!$J$454,$A2228,0),0)</f>
        <v>0</v>
      </c>
      <c r="H2231" s="394">
        <f ca="1">IF(H$6=(OFFSET('RFM input'!$G$60,0,'RFM input'!$AA$7)),OFFSET('RFM input'!$J$454,$A2228,0),0)</f>
        <v>0</v>
      </c>
      <c r="I2231" s="394">
        <f ca="1">IF(I$6=(OFFSET('RFM input'!$G$60,0,'RFM input'!$AA$7)),OFFSET('RFM input'!$J$454,$A2228,0),0)</f>
        <v>0</v>
      </c>
      <c r="J2231" s="394">
        <f ca="1">IF(J$6=(OFFSET('RFM input'!$G$60,0,'RFM input'!$AA$7)),OFFSET('RFM input'!$J$454,$A2228,0),0)</f>
        <v>0</v>
      </c>
      <c r="K2231" s="394">
        <f ca="1">IF(K$6=(OFFSET('RFM input'!$G$60,0,'RFM input'!$AA$7)),OFFSET('RFM input'!$J$454,$A2228,0),0)</f>
        <v>0</v>
      </c>
      <c r="L2231" s="394">
        <f ca="1">IF(L$6=(OFFSET('RFM input'!$G$60,0,'RFM input'!$AA$7)),OFFSET('RFM input'!$J$454,$A2228,0),0)</f>
        <v>0</v>
      </c>
      <c r="M2231" s="394">
        <f ca="1">IF(M$6=(OFFSET('RFM input'!$G$60,0,'RFM input'!$AA$7)),OFFSET('RFM input'!$J$454,$A2228,0),0)</f>
        <v>0</v>
      </c>
      <c r="N2231" s="394"/>
      <c r="O2231" s="394"/>
      <c r="P2231" s="394"/>
      <c r="Q2231" s="394"/>
      <c r="R2231" s="394"/>
      <c r="S2231" s="394"/>
      <c r="T2231" s="394"/>
      <c r="U2231" s="394"/>
      <c r="V2231" s="394"/>
      <c r="W2231" s="394"/>
      <c r="X2231" s="249"/>
      <c r="Y2231" s="249"/>
      <c r="Z2231" s="249"/>
      <c r="AA2231" s="249"/>
      <c r="AB2231" s="249"/>
    </row>
    <row r="2232" spans="1:28" hidden="1" outlineLevel="1">
      <c r="A2232" s="459">
        <v>-1</v>
      </c>
      <c r="B2232" s="309" t="s">
        <v>297</v>
      </c>
      <c r="C2232" s="395"/>
      <c r="D2232" s="395">
        <f t="shared" ref="D2232" ca="1" si="3247">IF(D2256="n/a",0,IF(AND(D2230=0,C2232=0),0,
IF(AND(D2230&lt;&gt;0,C2232=0),(D2230/D$10),
IF(AND(D2231&lt;&gt;0,C2232&lt;&gt;0),(C2232-(C2232/C2256))+(D2230/D$10),
IF(C2256&lt;1,0,(C2232-(C2232/C2256)))))))</f>
        <v>0</v>
      </c>
      <c r="E2232" s="395">
        <f t="shared" ref="E2232" ca="1" si="3248">IF(E2256="n/a",0,IF(AND(E2230=0,D2232=0),0,
IF(AND(E2230&lt;&gt;0,D2232=0),(E2230/E$10),
IF(AND(E2231&lt;&gt;0,D2232&lt;&gt;0),(D2232-(D2232/D2256))+(E2230/E$10),
IF(D2256&lt;1,0,(D2232-(D2232/D2256)))))))</f>
        <v>0</v>
      </c>
      <c r="F2232" s="395">
        <f t="shared" ref="F2232" ca="1" si="3249">IF(F2256="n/a",0,IF(AND(F2230=0,E2232=0),0,
IF(AND(F2230&lt;&gt;0,E2232=0),(F2230/F$10),
IF(AND(F2231&lt;&gt;0,E2232&lt;&gt;0),(E2232-(E2232/E2256))+(F2230/F$10),
IF(E2256&lt;1,0,(E2232-(E2232/E2256)))))))</f>
        <v>0</v>
      </c>
      <c r="G2232" s="395">
        <f t="shared" ref="G2232" ca="1" si="3250">IF(G2256="n/a",0,IF(AND(G2230=0,F2232=0),0,
IF(AND(G2230&lt;&gt;0,F2232=0),(G2230/G$10),
IF(AND(G2231&lt;&gt;0,F2232&lt;&gt;0),(F2232-(F2232/F2256))+(G2230/G$10),
IF(F2256&lt;1,0,(F2232-(F2232/F2256)))))))</f>
        <v>0</v>
      </c>
      <c r="H2232" s="395">
        <f ca="1">IF(H2256="n/a",0,IF(AND(H2230=0,G2232=0),0,
IF(AND(H2230&lt;&gt;0,G2232=0),(H2230/H$10),
IF(AND(H2231&lt;&gt;0,G2232&lt;&gt;0),(G2232-(G2232/G2256))+(H2230/H$10),
IF(G2256&lt;1,0,(G2232-(G2232/G2256)))))))</f>
        <v>0</v>
      </c>
      <c r="I2232" s="395">
        <f t="shared" ref="I2232" ca="1" si="3251">IF(I2256="n/a",0,IF(AND(I2230=0,H2232=0),0,
IF(AND(I2230&lt;&gt;0,H2232=0),(I2230/I$10),
IF(AND(I2231&lt;&gt;0,H2232&lt;&gt;0),(H2232-(H2232/H2256))+(I2230/I$10),
IF(H2256&lt;1,0,(H2232-(H2232/H2256)))))))</f>
        <v>0</v>
      </c>
      <c r="J2232" s="395">
        <f t="shared" ref="J2232" ca="1" si="3252">IF(J2256="n/a",0,IF(AND(J2230=0,I2232=0),0,
IF(AND(J2230&lt;&gt;0,I2232=0),(J2230/J$10),
IF(AND(J2231&lt;&gt;0,I2232&lt;&gt;0),(I2232-(I2232/I2256))+(J2230/J$10),
IF(I2256&lt;1,0,(I2232-(I2232/I2256)))))))</f>
        <v>0</v>
      </c>
      <c r="K2232" s="395">
        <f t="shared" ref="K2232" ca="1" si="3253">IF(K2256="n/a",0,IF(AND(K2230=0,J2232=0),0,
IF(AND(K2230&lt;&gt;0,J2232=0),(K2230/K$10),
IF(AND(K2231&lt;&gt;0,J2232&lt;&gt;0),(J2232-(J2232/J2256))+(K2230/K$10),
IF(J2256&lt;1,0,(J2232-(J2232/J2256)))))))</f>
        <v>0</v>
      </c>
      <c r="L2232" s="395">
        <f t="shared" ref="L2232" ca="1" si="3254">IF(L2256="n/a",0,IF(AND(L2230=0,K2232=0),0,
IF(AND(L2230&lt;&gt;0,K2232=0),(L2230/L$10),
IF(AND(L2231&lt;&gt;0,K2232&lt;&gt;0),(K2232-(K2232/K2256))+(L2230/L$10),
IF(K2256&lt;1,0,(K2232-(K2232/K2256)))))))</f>
        <v>0</v>
      </c>
      <c r="M2232" s="395">
        <f t="shared" ref="M2232" ca="1" si="3255">IF(M2256="n/a",0,IF(AND(M2230=0,L2232=0),0,
IF(AND(M2230&lt;&gt;0,L2232=0),(M2230/M$10),
IF(AND(M2231&lt;&gt;0,L2232&lt;&gt;0),(L2232-(L2232/L2256))+(M2230/M$10),
IF(L2256&lt;1,0,(L2232-(L2232/L2256)))))))</f>
        <v>0</v>
      </c>
      <c r="N2232" s="395">
        <f t="shared" ref="N2232" ca="1" si="3256">IF(N2256="n/a",0,IF(AND(N2230=0,M2232=0),0,
IF(AND(N2230&lt;&gt;0,M2232=0),(N2230/N$10),
IF(AND(N2231&lt;&gt;0,M2232&lt;&gt;0),(M2232-(M2232/M2256))+(N2230/N$10),
IF(M2256&lt;1,0,(M2232-(M2232/M2256)))))))</f>
        <v>0</v>
      </c>
      <c r="O2232" s="395">
        <f t="shared" ref="O2232" ca="1" si="3257">IF(O2256="n/a",0,IF(AND(O2230=0,N2232=0),0,
IF(AND(O2230&lt;&gt;0,N2232=0),(O2230/O$10),
IF(AND(O2231&lt;&gt;0,N2232&lt;&gt;0),(N2232-(N2232/N2256))+(O2230/O$10),
IF(N2256&lt;1,0,(N2232-(N2232/N2256)))))))</f>
        <v>0</v>
      </c>
      <c r="P2232" s="395">
        <f t="shared" ref="P2232" ca="1" si="3258">IF(P2256="n/a",0,IF(AND(P2230=0,O2232=0),0,
IF(AND(P2230&lt;&gt;0,O2232=0),(P2230/P$10),
IF(AND(P2231&lt;&gt;0,O2232&lt;&gt;0),(O2232-(O2232/O2256))+(P2230/P$10),
IF(O2256&lt;1,0,(O2232-(O2232/O2256)))))))</f>
        <v>0</v>
      </c>
      <c r="Q2232" s="395">
        <f t="shared" ref="Q2232" ca="1" si="3259">IF(Q2256="n/a",0,IF(AND(Q2230=0,P2232=0),0,
IF(AND(Q2230&lt;&gt;0,P2232=0),(Q2230/Q$10),
IF(AND(Q2231&lt;&gt;0,P2232&lt;&gt;0),(P2232-(P2232/P2256))+(Q2230/Q$10),
IF(P2256&lt;1,0,(P2232-(P2232/P2256)))))))</f>
        <v>0</v>
      </c>
      <c r="R2232" s="395">
        <f t="shared" ref="R2232" ca="1" si="3260">IF(R2256="n/a",0,IF(AND(R2230=0,Q2232=0),0,
IF(AND(R2230&lt;&gt;0,Q2232=0),(R2230/R$10),
IF(AND(R2231&lt;&gt;0,Q2232&lt;&gt;0),(Q2232-(Q2232/Q2256))+(R2230/R$10),
IF(Q2256&lt;1,0,(Q2232-(Q2232/Q2256)))))))</f>
        <v>0</v>
      </c>
      <c r="S2232" s="395">
        <f t="shared" ref="S2232" ca="1" si="3261">IF(S2256="n/a",0,IF(AND(S2230=0,R2232=0),0,
IF(AND(S2230&lt;&gt;0,R2232=0),(S2230/S$10),
IF(AND(S2231&lt;&gt;0,R2232&lt;&gt;0),(R2232-(R2232/R2256))+(S2230/S$10),
IF(R2256&lt;1,0,(R2232-(R2232/R2256)))))))</f>
        <v>0</v>
      </c>
      <c r="T2232" s="395">
        <f t="shared" ref="T2232" ca="1" si="3262">IF(T2256="n/a",0,IF(AND(T2230=0,S2232=0),0,
IF(AND(T2230&lt;&gt;0,S2232=0),(T2230/T$10),
IF(AND(T2231&lt;&gt;0,S2232&lt;&gt;0),(S2232-(S2232/S2256))+(T2230/T$10),
IF(S2256&lt;1,0,(S2232-(S2232/S2256)))))))</f>
        <v>0</v>
      </c>
      <c r="U2232" s="395">
        <f t="shared" ref="U2232" ca="1" si="3263">IF(U2256="n/a",0,IF(AND(U2230=0,T2232=0),0,
IF(AND(U2230&lt;&gt;0,T2232=0),(U2230/U$10),
IF(AND(U2231&lt;&gt;0,T2232&lt;&gt;0),(T2232-(T2232/T2256))+(U2230/U$10),
IF(T2256&lt;1,0,(T2232-(T2232/T2256)))))))</f>
        <v>0</v>
      </c>
      <c r="V2232" s="395">
        <f t="shared" ref="V2232" ca="1" si="3264">IF(V2256="n/a",0,IF(AND(V2230=0,U2232=0),0,
IF(AND(V2230&lt;&gt;0,U2232=0),(V2230/V$10),
IF(AND(V2231&lt;&gt;0,U2232&lt;&gt;0),(U2232-(U2232/U2256))+(V2230/V$10),
IF(U2256&lt;1,0,(U2232-(U2232/U2256)))))))</f>
        <v>0</v>
      </c>
      <c r="W2232" s="395">
        <f t="shared" ref="W2232" ca="1" si="3265">IF(W2256="n/a",0,IF(AND(W2230=0,V2232=0),0,
IF(AND(W2230&lt;&gt;0,V2232=0),(W2230/W$10),
IF(AND(W2231&lt;&gt;0,V2232&lt;&gt;0),(V2232-(V2232/V2256))+(W2230/W$10),
IF(V2256&lt;1,0,(V2232-(V2232/V2256)))))))</f>
        <v>0</v>
      </c>
      <c r="X2232" s="249"/>
      <c r="Y2232" s="249"/>
      <c r="Z2232" s="249"/>
      <c r="AA2232" s="249"/>
      <c r="AB2232" s="249"/>
    </row>
    <row r="2233" spans="1:28" hidden="1" outlineLevel="1">
      <c r="A2233" s="331">
        <v>0</v>
      </c>
      <c r="B2233" s="309" t="s">
        <v>194</v>
      </c>
      <c r="C2233" s="395">
        <f ca="1">C2228/C$10</f>
        <v>0</v>
      </c>
      <c r="D2233" s="395">
        <f ca="1">IF(C2257="n/a",C2233,IFERROR(IF((OFFSET($C2233,0,$A2233))&lt;0,
MIN(0,C2233-(OFFSET($C2233,0,$A2233)/(OFFSET($C2228,-$A2232,$A2233)))),
MAX(0,C2233-(OFFSET($C2233,0,$A2233)/(OFFSET($C2228,-$A2232,$A2233))))),0))</f>
        <v>0</v>
      </c>
      <c r="E2233" s="395">
        <f t="shared" ref="E2233" ca="1" si="3266">IF(D2257="n/a",D2233,IFERROR(IF((OFFSET($C2233,0,$A2233))&lt;0,
MIN(0,D2233-(OFFSET($C2233,0,$A2233)/(OFFSET($C2228,-$A2232,$A2233)))),
MAX(0,D2233-(OFFSET($C2233,0,$A2233)/(OFFSET($C2228,-$A2232,$A2233))))),0))</f>
        <v>0</v>
      </c>
      <c r="F2233" s="395">
        <f t="shared" ref="F2233:F2234" ca="1" si="3267">IF(E2257="n/a",E2233,IFERROR(IF((OFFSET($C2233,0,$A2233))&lt;0,
MIN(0,E2233-(OFFSET($C2233,0,$A2233)/(OFFSET($C2228,-$A2232,$A2233)))),
MAX(0,E2233-(OFFSET($C2233,0,$A2233)/(OFFSET($C2228,-$A2232,$A2233))))),0))</f>
        <v>0</v>
      </c>
      <c r="G2233" s="395">
        <f t="shared" ref="G2233:G2235" ca="1" si="3268">IF(F2257="n/a",F2233,IFERROR(IF((OFFSET($C2233,0,$A2233))&lt;0,
MIN(0,F2233-(OFFSET($C2233,0,$A2233)/(OFFSET($C2228,-$A2232,$A2233)))),
MAX(0,F2233-(OFFSET($C2233,0,$A2233)/(OFFSET($C2228,-$A2232,$A2233))))),0))</f>
        <v>0</v>
      </c>
      <c r="H2233" s="395">
        <f t="shared" ref="H2233:H2236" ca="1" si="3269">IF(G2257="n/a",G2233,IFERROR(IF((OFFSET($C2233,0,$A2233))&lt;0,
MIN(0,G2233-(OFFSET($C2233,0,$A2233)/(OFFSET($C2228,-$A2232,$A2233)))),
MAX(0,G2233-(OFFSET($C2233,0,$A2233)/(OFFSET($C2228,-$A2232,$A2233))))),0))</f>
        <v>0</v>
      </c>
      <c r="I2233" s="395">
        <f t="shared" ref="I2233:I2237" ca="1" si="3270">IF(H2257="n/a",H2233,IFERROR(IF((OFFSET($C2233,0,$A2233))&lt;0,
MIN(0,H2233-(OFFSET($C2233,0,$A2233)/(OFFSET($C2228,-$A2232,$A2233)))),
MAX(0,H2233-(OFFSET($C2233,0,$A2233)/(OFFSET($C2228,-$A2232,$A2233))))),0))</f>
        <v>0</v>
      </c>
      <c r="J2233" s="395">
        <f t="shared" ref="J2233:J2238" ca="1" si="3271">IF(I2257="n/a",I2233,IFERROR(IF((OFFSET($C2233,0,$A2233))&lt;0,
MIN(0,I2233-(OFFSET($C2233,0,$A2233)/(OFFSET($C2228,-$A2232,$A2233)))),
MAX(0,I2233-(OFFSET($C2233,0,$A2233)/(OFFSET($C2228,-$A2232,$A2233))))),0))</f>
        <v>0</v>
      </c>
      <c r="K2233" s="395">
        <f t="shared" ref="K2233:K2239" ca="1" si="3272">IF(J2257="n/a",J2233,IFERROR(IF((OFFSET($C2233,0,$A2233))&lt;0,
MIN(0,J2233-(OFFSET($C2233,0,$A2233)/(OFFSET($C2228,-$A2232,$A2233)))),
MAX(0,J2233-(OFFSET($C2233,0,$A2233)/(OFFSET($C2228,-$A2232,$A2233))))),0))</f>
        <v>0</v>
      </c>
      <c r="L2233" s="395">
        <f t="shared" ref="L2233:L2240" ca="1" si="3273">IF(K2257="n/a",K2233,IFERROR(IF((OFFSET($C2233,0,$A2233))&lt;0,
MIN(0,K2233-(OFFSET($C2233,0,$A2233)/(OFFSET($C2228,-$A2232,$A2233)))),
MAX(0,K2233-(OFFSET($C2233,0,$A2233)/(OFFSET($C2228,-$A2232,$A2233))))),0))</f>
        <v>0</v>
      </c>
      <c r="M2233" s="395">
        <f t="shared" ref="M2233:M2241" ca="1" si="3274">IF(L2257="n/a",L2233,IFERROR(IF((OFFSET($C2233,0,$A2233))&lt;0,
MIN(0,L2233-(OFFSET($C2233,0,$A2233)/(OFFSET($C2228,-$A2232,$A2233)))),
MAX(0,L2233-(OFFSET($C2233,0,$A2233)/(OFFSET($C2228,-$A2232,$A2233))))),0))</f>
        <v>0</v>
      </c>
      <c r="N2233" s="395">
        <f t="shared" ref="N2233:N2242" ca="1" si="3275">IF(M2257="n/a",M2233,IFERROR(IF((OFFSET($C2233,0,$A2233))&lt;0,
MIN(0,M2233-(OFFSET($C2233,0,$A2233)/(OFFSET($C2228,-$A2232,$A2233)))),
MAX(0,M2233-(OFFSET($C2233,0,$A2233)/(OFFSET($C2228,-$A2232,$A2233))))),0))</f>
        <v>0</v>
      </c>
      <c r="O2233" s="395">
        <f t="shared" ref="O2233:O2243" ca="1" si="3276">IF(N2257="n/a",N2233,IFERROR(IF((OFFSET($C2233,0,$A2233))&lt;0,
MIN(0,N2233-(OFFSET($C2233,0,$A2233)/(OFFSET($C2228,-$A2232,$A2233)))),
MAX(0,N2233-(OFFSET($C2233,0,$A2233)/(OFFSET($C2228,-$A2232,$A2233))))),0))</f>
        <v>0</v>
      </c>
      <c r="P2233" s="395">
        <f t="shared" ref="P2233:P2244" ca="1" si="3277">IF(O2257="n/a",O2233,IFERROR(IF((OFFSET($C2233,0,$A2233))&lt;0,
MIN(0,O2233-(OFFSET($C2233,0,$A2233)/(OFFSET($C2228,-$A2232,$A2233)))),
MAX(0,O2233-(OFFSET($C2233,0,$A2233)/(OFFSET($C2228,-$A2232,$A2233))))),0))</f>
        <v>0</v>
      </c>
      <c r="Q2233" s="395">
        <f t="shared" ref="Q2233:Q2245" ca="1" si="3278">IF(P2257="n/a",P2233,IFERROR(IF((OFFSET($C2233,0,$A2233))&lt;0,
MIN(0,P2233-(OFFSET($C2233,0,$A2233)/(OFFSET($C2228,-$A2232,$A2233)))),
MAX(0,P2233-(OFFSET($C2233,0,$A2233)/(OFFSET($C2228,-$A2232,$A2233))))),0))</f>
        <v>0</v>
      </c>
      <c r="R2233" s="395">
        <f t="shared" ref="R2233:R2246" ca="1" si="3279">IF(Q2257="n/a",Q2233,IFERROR(IF((OFFSET($C2233,0,$A2233))&lt;0,
MIN(0,Q2233-(OFFSET($C2233,0,$A2233)/(OFFSET($C2228,-$A2232,$A2233)))),
MAX(0,Q2233-(OFFSET($C2233,0,$A2233)/(OFFSET($C2228,-$A2232,$A2233))))),0))</f>
        <v>0</v>
      </c>
      <c r="S2233" s="395">
        <f t="shared" ref="S2233:S2247" ca="1" si="3280">IF(R2257="n/a",R2233,IFERROR(IF((OFFSET($C2233,0,$A2233))&lt;0,
MIN(0,R2233-(OFFSET($C2233,0,$A2233)/(OFFSET($C2228,-$A2232,$A2233)))),
MAX(0,R2233-(OFFSET($C2233,0,$A2233)/(OFFSET($C2228,-$A2232,$A2233))))),0))</f>
        <v>0</v>
      </c>
      <c r="T2233" s="395">
        <f t="shared" ref="T2233:T2248" ca="1" si="3281">IF(S2257="n/a",S2233,IFERROR(IF((OFFSET($C2233,0,$A2233))&lt;0,
MIN(0,S2233-(OFFSET($C2233,0,$A2233)/(OFFSET($C2228,-$A2232,$A2233)))),
MAX(0,S2233-(OFFSET($C2233,0,$A2233)/(OFFSET($C2228,-$A2232,$A2233))))),0))</f>
        <v>0</v>
      </c>
      <c r="U2233" s="395">
        <f t="shared" ref="U2233:U2249" ca="1" si="3282">IF(T2257="n/a",T2233,IFERROR(IF((OFFSET($C2233,0,$A2233))&lt;0,
MIN(0,T2233-(OFFSET($C2233,0,$A2233)/(OFFSET($C2228,-$A2232,$A2233)))),
MAX(0,T2233-(OFFSET($C2233,0,$A2233)/(OFFSET($C2228,-$A2232,$A2233))))),0))</f>
        <v>0</v>
      </c>
      <c r="V2233" s="395">
        <f t="shared" ref="V2233:V2250" ca="1" si="3283">IF(U2257="n/a",U2233,IFERROR(IF((OFFSET($C2233,0,$A2233))&lt;0,
MIN(0,U2233-(OFFSET($C2233,0,$A2233)/(OFFSET($C2228,-$A2232,$A2233)))),
MAX(0,U2233-(OFFSET($C2233,0,$A2233)/(OFFSET($C2228,-$A2232,$A2233))))),0))</f>
        <v>0</v>
      </c>
      <c r="W2233" s="395">
        <f t="shared" ref="W2233:W2251" ca="1" si="3284">IF(V2257="n/a",V2233,IFERROR(IF((OFFSET($C2233,0,$A2233))&lt;0,
MIN(0,V2233-(OFFSET($C2233,0,$A2233)/(OFFSET($C2228,-$A2232,$A2233)))),
MAX(0,V2233-(OFFSET($C2233,0,$A2233)/(OFFSET($C2228,-$A2232,$A2233))))),0))</f>
        <v>0</v>
      </c>
      <c r="X2233" s="249"/>
      <c r="Y2233" s="249"/>
      <c r="Z2233" s="249"/>
      <c r="AA2233" s="249"/>
      <c r="AB2233" s="249"/>
    </row>
    <row r="2234" spans="1:28" hidden="1" outlineLevel="1">
      <c r="A2234" s="331">
        <v>1</v>
      </c>
      <c r="B2234" s="309" t="str">
        <f t="shared" ref="B2234:B2252" ca="1" si="3285">"Depreciated Net Capex "&amp;OFFSET($C$6,0,A2234)</f>
        <v>Depreciated Net Capex 2013</v>
      </c>
      <c r="C2234" s="396"/>
      <c r="D2234" s="397">
        <f ca="1">(D2228*((1+D$11)^0.5)/D$10)</f>
        <v>0</v>
      </c>
      <c r="E2234" s="395">
        <f ca="1">IF(D2258="n/a",D2234,IFERROR(IF((OFFSET($C2234,0,$A2234))&lt;0,
MIN(0,D2234-(OFFSET($C2234,0,$A2234)/(OFFSET($C2229,-$A2233,$A2234)))),
MAX(0,D2234-(OFFSET($C2234,0,$A2234)/(OFFSET($C2229,-$A2233,$A2234))))),0))</f>
        <v>0</v>
      </c>
      <c r="F2234" s="395">
        <f t="shared" ca="1" si="3267"/>
        <v>0</v>
      </c>
      <c r="G2234" s="395">
        <f t="shared" ca="1" si="3268"/>
        <v>0</v>
      </c>
      <c r="H2234" s="395">
        <f t="shared" ca="1" si="3269"/>
        <v>0</v>
      </c>
      <c r="I2234" s="395">
        <f t="shared" ca="1" si="3270"/>
        <v>0</v>
      </c>
      <c r="J2234" s="395">
        <f t="shared" ca="1" si="3271"/>
        <v>0</v>
      </c>
      <c r="K2234" s="395">
        <f t="shared" ca="1" si="3272"/>
        <v>0</v>
      </c>
      <c r="L2234" s="395">
        <f t="shared" ca="1" si="3273"/>
        <v>0</v>
      </c>
      <c r="M2234" s="395">
        <f t="shared" ca="1" si="3274"/>
        <v>0</v>
      </c>
      <c r="N2234" s="395">
        <f t="shared" ca="1" si="3275"/>
        <v>0</v>
      </c>
      <c r="O2234" s="395">
        <f t="shared" ca="1" si="3276"/>
        <v>0</v>
      </c>
      <c r="P2234" s="395">
        <f t="shared" ca="1" si="3277"/>
        <v>0</v>
      </c>
      <c r="Q2234" s="395">
        <f t="shared" ca="1" si="3278"/>
        <v>0</v>
      </c>
      <c r="R2234" s="395">
        <f t="shared" ca="1" si="3279"/>
        <v>0</v>
      </c>
      <c r="S2234" s="395">
        <f t="shared" ca="1" si="3280"/>
        <v>0</v>
      </c>
      <c r="T2234" s="395">
        <f t="shared" ca="1" si="3281"/>
        <v>0</v>
      </c>
      <c r="U2234" s="395">
        <f t="shared" ca="1" si="3282"/>
        <v>0</v>
      </c>
      <c r="V2234" s="395">
        <f t="shared" ca="1" si="3283"/>
        <v>0</v>
      </c>
      <c r="W2234" s="395">
        <f t="shared" ca="1" si="3284"/>
        <v>0</v>
      </c>
      <c r="X2234" s="249"/>
      <c r="Y2234" s="249"/>
      <c r="Z2234" s="249"/>
      <c r="AA2234" s="249"/>
      <c r="AB2234" s="249"/>
    </row>
    <row r="2235" spans="1:28" hidden="1" outlineLevel="1">
      <c r="A2235" s="331">
        <v>2</v>
      </c>
      <c r="B2235" s="309" t="str">
        <f t="shared" ca="1" si="3285"/>
        <v>Depreciated Net Capex 2014</v>
      </c>
      <c r="C2235" s="398"/>
      <c r="D2235" s="399"/>
      <c r="E2235" s="397">
        <f ca="1">(E2228*((1+E$11)^0.5)/E$10)</f>
        <v>0</v>
      </c>
      <c r="F2235" s="395">
        <f ca="1">IF(E2259="n/a",E2235,IFERROR(IF((OFFSET($C2235,0,$A2235))&lt;0,
MIN(0,E2235-(OFFSET($C2235,0,$A2235)/(OFFSET($C2230,-$A2234,$A2235)))),
MAX(0,E2235-(OFFSET($C2235,0,$A2235)/(OFFSET($C2230,-$A2234,$A2235))))),0))</f>
        <v>0</v>
      </c>
      <c r="G2235" s="395">
        <f t="shared" ca="1" si="3268"/>
        <v>0</v>
      </c>
      <c r="H2235" s="395">
        <f t="shared" ca="1" si="3269"/>
        <v>0</v>
      </c>
      <c r="I2235" s="395">
        <f t="shared" ca="1" si="3270"/>
        <v>0</v>
      </c>
      <c r="J2235" s="395">
        <f t="shared" ca="1" si="3271"/>
        <v>0</v>
      </c>
      <c r="K2235" s="395">
        <f t="shared" ca="1" si="3272"/>
        <v>0</v>
      </c>
      <c r="L2235" s="395">
        <f t="shared" ca="1" si="3273"/>
        <v>0</v>
      </c>
      <c r="M2235" s="395">
        <f t="shared" ca="1" si="3274"/>
        <v>0</v>
      </c>
      <c r="N2235" s="395">
        <f t="shared" ca="1" si="3275"/>
        <v>0</v>
      </c>
      <c r="O2235" s="395">
        <f t="shared" ca="1" si="3276"/>
        <v>0</v>
      </c>
      <c r="P2235" s="395">
        <f t="shared" ca="1" si="3277"/>
        <v>0</v>
      </c>
      <c r="Q2235" s="395">
        <f t="shared" ca="1" si="3278"/>
        <v>0</v>
      </c>
      <c r="R2235" s="395">
        <f t="shared" ca="1" si="3279"/>
        <v>0</v>
      </c>
      <c r="S2235" s="395">
        <f t="shared" ca="1" si="3280"/>
        <v>0</v>
      </c>
      <c r="T2235" s="395">
        <f t="shared" ca="1" si="3281"/>
        <v>0</v>
      </c>
      <c r="U2235" s="395">
        <f t="shared" ca="1" si="3282"/>
        <v>0</v>
      </c>
      <c r="V2235" s="395">
        <f t="shared" ca="1" si="3283"/>
        <v>0</v>
      </c>
      <c r="W2235" s="395">
        <f t="shared" ca="1" si="3284"/>
        <v>0</v>
      </c>
      <c r="X2235" s="334"/>
      <c r="Y2235" s="249"/>
      <c r="Z2235" s="249"/>
      <c r="AA2235" s="249"/>
      <c r="AB2235" s="249"/>
    </row>
    <row r="2236" spans="1:28" hidden="1" outlineLevel="1">
      <c r="A2236" s="331">
        <v>3</v>
      </c>
      <c r="B2236" s="309" t="str">
        <f t="shared" ca="1" si="3285"/>
        <v>Depreciated Net Capex 2015</v>
      </c>
      <c r="C2236" s="398"/>
      <c r="D2236" s="398"/>
      <c r="E2236" s="399"/>
      <c r="F2236" s="400">
        <f ca="1">($F2228*((1+F$11)^0.5)/F$10)</f>
        <v>0</v>
      </c>
      <c r="G2236" s="395">
        <f ca="1">IF(F2260="n/a",F2236,IFERROR(IF((OFFSET($C2236,0,$A2236))&lt;0,
MIN(0,F2236-(OFFSET($C2236,0,$A2236)/(OFFSET($C2231,-$A2235,$A2236)))),
MAX(0,F2236-(OFFSET($C2236,0,$A2236)/(OFFSET($C2231,-$A2235,$A2236))))),0))</f>
        <v>0</v>
      </c>
      <c r="H2236" s="395">
        <f t="shared" ca="1" si="3269"/>
        <v>0</v>
      </c>
      <c r="I2236" s="395">
        <f t="shared" ca="1" si="3270"/>
        <v>0</v>
      </c>
      <c r="J2236" s="395">
        <f t="shared" ca="1" si="3271"/>
        <v>0</v>
      </c>
      <c r="K2236" s="395">
        <f t="shared" ca="1" si="3272"/>
        <v>0</v>
      </c>
      <c r="L2236" s="395">
        <f t="shared" ca="1" si="3273"/>
        <v>0</v>
      </c>
      <c r="M2236" s="395">
        <f t="shared" ca="1" si="3274"/>
        <v>0</v>
      </c>
      <c r="N2236" s="395">
        <f t="shared" ca="1" si="3275"/>
        <v>0</v>
      </c>
      <c r="O2236" s="395">
        <f t="shared" ca="1" si="3276"/>
        <v>0</v>
      </c>
      <c r="P2236" s="395">
        <f t="shared" ca="1" si="3277"/>
        <v>0</v>
      </c>
      <c r="Q2236" s="395">
        <f t="shared" ca="1" si="3278"/>
        <v>0</v>
      </c>
      <c r="R2236" s="395">
        <f t="shared" ca="1" si="3279"/>
        <v>0</v>
      </c>
      <c r="S2236" s="395">
        <f t="shared" ca="1" si="3280"/>
        <v>0</v>
      </c>
      <c r="T2236" s="395">
        <f t="shared" ca="1" si="3281"/>
        <v>0</v>
      </c>
      <c r="U2236" s="395">
        <f t="shared" ca="1" si="3282"/>
        <v>0</v>
      </c>
      <c r="V2236" s="395">
        <f t="shared" ca="1" si="3283"/>
        <v>0</v>
      </c>
      <c r="W2236" s="395">
        <f t="shared" ca="1" si="3284"/>
        <v>0</v>
      </c>
      <c r="X2236" s="334"/>
      <c r="Y2236" s="334"/>
      <c r="Z2236" s="249"/>
      <c r="AA2236" s="249"/>
      <c r="AB2236" s="249"/>
    </row>
    <row r="2237" spans="1:28" hidden="1" outlineLevel="1">
      <c r="A2237" s="331">
        <v>4</v>
      </c>
      <c r="B2237" s="309" t="str">
        <f t="shared" ca="1" si="3285"/>
        <v>Depreciated Net Capex 2016</v>
      </c>
      <c r="C2237" s="398"/>
      <c r="D2237" s="398"/>
      <c r="E2237" s="398"/>
      <c r="F2237" s="399"/>
      <c r="G2237" s="400">
        <f ca="1">($G2228*((1+G$11)^0.5)/G$10)</f>
        <v>0</v>
      </c>
      <c r="H2237" s="395">
        <f ca="1">IF(G2261="n/a",G2237,IFERROR(IF((OFFSET($C2237,0,$A2237))&lt;0,
MIN(0,G2237-(OFFSET($C2237,0,$A2237)/(OFFSET($C2232,-$A2236,$A2237)))),
MAX(0,G2237-(OFFSET($C2237,0,$A2237)/(OFFSET($C2232,-$A2236,$A2237))))),0))</f>
        <v>0</v>
      </c>
      <c r="I2237" s="395">
        <f t="shared" ca="1" si="3270"/>
        <v>0</v>
      </c>
      <c r="J2237" s="395">
        <f t="shared" ca="1" si="3271"/>
        <v>0</v>
      </c>
      <c r="K2237" s="395">
        <f t="shared" ca="1" si="3272"/>
        <v>0</v>
      </c>
      <c r="L2237" s="395">
        <f t="shared" ca="1" si="3273"/>
        <v>0</v>
      </c>
      <c r="M2237" s="395">
        <f t="shared" ca="1" si="3274"/>
        <v>0</v>
      </c>
      <c r="N2237" s="395">
        <f t="shared" ca="1" si="3275"/>
        <v>0</v>
      </c>
      <c r="O2237" s="395">
        <f t="shared" ca="1" si="3276"/>
        <v>0</v>
      </c>
      <c r="P2237" s="395">
        <f t="shared" ca="1" si="3277"/>
        <v>0</v>
      </c>
      <c r="Q2237" s="395">
        <f t="shared" ca="1" si="3278"/>
        <v>0</v>
      </c>
      <c r="R2237" s="395">
        <f t="shared" ca="1" si="3279"/>
        <v>0</v>
      </c>
      <c r="S2237" s="395">
        <f t="shared" ca="1" si="3280"/>
        <v>0</v>
      </c>
      <c r="T2237" s="395">
        <f t="shared" ca="1" si="3281"/>
        <v>0</v>
      </c>
      <c r="U2237" s="395">
        <f t="shared" ca="1" si="3282"/>
        <v>0</v>
      </c>
      <c r="V2237" s="395">
        <f t="shared" ca="1" si="3283"/>
        <v>0</v>
      </c>
      <c r="W2237" s="395">
        <f t="shared" ca="1" si="3284"/>
        <v>0</v>
      </c>
      <c r="X2237" s="334"/>
      <c r="Y2237" s="334"/>
      <c r="Z2237" s="334"/>
      <c r="AA2237" s="249"/>
      <c r="AB2237" s="249"/>
    </row>
    <row r="2238" spans="1:28" hidden="1" outlineLevel="1">
      <c r="A2238" s="331">
        <v>5</v>
      </c>
      <c r="B2238" s="309" t="str">
        <f t="shared" ca="1" si="3285"/>
        <v>Depreciated Net Capex 2017</v>
      </c>
      <c r="C2238" s="398"/>
      <c r="D2238" s="398"/>
      <c r="E2238" s="398"/>
      <c r="F2238" s="398"/>
      <c r="G2238" s="399"/>
      <c r="H2238" s="400">
        <f ca="1">(H2228*((1+H$11)^0.5)/H$10)</f>
        <v>0</v>
      </c>
      <c r="I2238" s="395">
        <f ca="1">IF(H2262="n/a",H2238,IFERROR(IF((OFFSET($C2238,0,$A2238))&lt;0,
MIN(0,H2238-(OFFSET($C2238,0,$A2238)/(OFFSET($C2233,-$A2237,$A2238)))),
MAX(0,H2238-(OFFSET($C2238,0,$A2238)/(OFFSET($C2233,-$A2237,$A2238))))),0))</f>
        <v>0</v>
      </c>
      <c r="J2238" s="395">
        <f t="shared" ca="1" si="3271"/>
        <v>0</v>
      </c>
      <c r="K2238" s="395">
        <f t="shared" ca="1" si="3272"/>
        <v>0</v>
      </c>
      <c r="L2238" s="395">
        <f t="shared" ca="1" si="3273"/>
        <v>0</v>
      </c>
      <c r="M2238" s="395">
        <f t="shared" ca="1" si="3274"/>
        <v>0</v>
      </c>
      <c r="N2238" s="395">
        <f t="shared" ca="1" si="3275"/>
        <v>0</v>
      </c>
      <c r="O2238" s="395">
        <f t="shared" ca="1" si="3276"/>
        <v>0</v>
      </c>
      <c r="P2238" s="395">
        <f t="shared" ca="1" si="3277"/>
        <v>0</v>
      </c>
      <c r="Q2238" s="395">
        <f t="shared" ca="1" si="3278"/>
        <v>0</v>
      </c>
      <c r="R2238" s="395">
        <f t="shared" ca="1" si="3279"/>
        <v>0</v>
      </c>
      <c r="S2238" s="395">
        <f t="shared" ca="1" si="3280"/>
        <v>0</v>
      </c>
      <c r="T2238" s="395">
        <f t="shared" ca="1" si="3281"/>
        <v>0</v>
      </c>
      <c r="U2238" s="395">
        <f t="shared" ca="1" si="3282"/>
        <v>0</v>
      </c>
      <c r="V2238" s="395">
        <f t="shared" ca="1" si="3283"/>
        <v>0</v>
      </c>
      <c r="W2238" s="395">
        <f t="shared" ca="1" si="3284"/>
        <v>0</v>
      </c>
      <c r="X2238" s="334"/>
      <c r="Y2238" s="334"/>
      <c r="Z2238" s="334"/>
      <c r="AA2238" s="249"/>
      <c r="AB2238" s="249"/>
    </row>
    <row r="2239" spans="1:28" hidden="1" outlineLevel="1">
      <c r="A2239" s="331">
        <v>6</v>
      </c>
      <c r="B2239" s="309" t="str">
        <f t="shared" ca="1" si="3285"/>
        <v>Depreciated Net Capex 2018</v>
      </c>
      <c r="C2239" s="398"/>
      <c r="D2239" s="398"/>
      <c r="E2239" s="398"/>
      <c r="F2239" s="398"/>
      <c r="G2239" s="398"/>
      <c r="H2239" s="399"/>
      <c r="I2239" s="400">
        <f ca="1">(I2228*((1+I$11)^0.5)/I$10)</f>
        <v>0</v>
      </c>
      <c r="J2239" s="395">
        <f ca="1">IF(I2263="n/a",I2239,IFERROR(IF((OFFSET($C2239,0,$A2239))&lt;0,
MIN(0,I2239-(OFFSET($C2239,0,$A2239)/(OFFSET($C2234,-$A2238,$A2239)))),
MAX(0,I2239-(OFFSET($C2239,0,$A2239)/(OFFSET($C2234,-$A2238,$A2239))))),0))</f>
        <v>0</v>
      </c>
      <c r="K2239" s="395">
        <f t="shared" ca="1" si="3272"/>
        <v>0</v>
      </c>
      <c r="L2239" s="395">
        <f t="shared" ca="1" si="3273"/>
        <v>0</v>
      </c>
      <c r="M2239" s="395">
        <f t="shared" ca="1" si="3274"/>
        <v>0</v>
      </c>
      <c r="N2239" s="395">
        <f t="shared" ca="1" si="3275"/>
        <v>0</v>
      </c>
      <c r="O2239" s="395">
        <f t="shared" ca="1" si="3276"/>
        <v>0</v>
      </c>
      <c r="P2239" s="395">
        <f t="shared" ca="1" si="3277"/>
        <v>0</v>
      </c>
      <c r="Q2239" s="395">
        <f t="shared" ca="1" si="3278"/>
        <v>0</v>
      </c>
      <c r="R2239" s="395">
        <f t="shared" ca="1" si="3279"/>
        <v>0</v>
      </c>
      <c r="S2239" s="395">
        <f t="shared" ca="1" si="3280"/>
        <v>0</v>
      </c>
      <c r="T2239" s="395">
        <f t="shared" ca="1" si="3281"/>
        <v>0</v>
      </c>
      <c r="U2239" s="395">
        <f t="shared" ca="1" si="3282"/>
        <v>0</v>
      </c>
      <c r="V2239" s="395">
        <f t="shared" ca="1" si="3283"/>
        <v>0</v>
      </c>
      <c r="W2239" s="395">
        <f t="shared" ca="1" si="3284"/>
        <v>0</v>
      </c>
      <c r="X2239" s="334"/>
      <c r="Y2239" s="334"/>
      <c r="Z2239" s="334"/>
      <c r="AA2239" s="249"/>
      <c r="AB2239" s="249"/>
    </row>
    <row r="2240" spans="1:28" hidden="1" outlineLevel="1">
      <c r="A2240" s="331">
        <v>7</v>
      </c>
      <c r="B2240" s="309" t="str">
        <f t="shared" ca="1" si="3285"/>
        <v>Depreciated Net Capex 2019</v>
      </c>
      <c r="C2240" s="398"/>
      <c r="D2240" s="398"/>
      <c r="E2240" s="398"/>
      <c r="F2240" s="398"/>
      <c r="G2240" s="398"/>
      <c r="H2240" s="398"/>
      <c r="I2240" s="399"/>
      <c r="J2240" s="400">
        <f ca="1">(J2228*((1+J$11)^0.5)/J$10)</f>
        <v>0</v>
      </c>
      <c r="K2240" s="395">
        <f ca="1">IF(J2264="n/a",J2240,IFERROR(IF((OFFSET($C2240,0,$A2240))&lt;0,
MIN(0,J2240-(OFFSET($C2240,0,$A2240)/(OFFSET($C2235,-$A2239,$A2240)))),
MAX(0,J2240-(OFFSET($C2240,0,$A2240)/(OFFSET($C2235,-$A2239,$A2240))))),0))</f>
        <v>0</v>
      </c>
      <c r="L2240" s="395">
        <f t="shared" ca="1" si="3273"/>
        <v>0</v>
      </c>
      <c r="M2240" s="395">
        <f t="shared" ca="1" si="3274"/>
        <v>0</v>
      </c>
      <c r="N2240" s="395">
        <f t="shared" ca="1" si="3275"/>
        <v>0</v>
      </c>
      <c r="O2240" s="395">
        <f t="shared" ca="1" si="3276"/>
        <v>0</v>
      </c>
      <c r="P2240" s="395">
        <f t="shared" ca="1" si="3277"/>
        <v>0</v>
      </c>
      <c r="Q2240" s="395">
        <f t="shared" ca="1" si="3278"/>
        <v>0</v>
      </c>
      <c r="R2240" s="395">
        <f t="shared" ca="1" si="3279"/>
        <v>0</v>
      </c>
      <c r="S2240" s="395">
        <f t="shared" ca="1" si="3280"/>
        <v>0</v>
      </c>
      <c r="T2240" s="395">
        <f t="shared" ca="1" si="3281"/>
        <v>0</v>
      </c>
      <c r="U2240" s="395">
        <f t="shared" ca="1" si="3282"/>
        <v>0</v>
      </c>
      <c r="V2240" s="395">
        <f t="shared" ca="1" si="3283"/>
        <v>0</v>
      </c>
      <c r="W2240" s="395">
        <f t="shared" ca="1" si="3284"/>
        <v>0</v>
      </c>
      <c r="X2240" s="334"/>
      <c r="Y2240" s="334"/>
      <c r="Z2240" s="334"/>
      <c r="AA2240" s="249"/>
      <c r="AB2240" s="249"/>
    </row>
    <row r="2241" spans="1:28" hidden="1" outlineLevel="1">
      <c r="A2241" s="331">
        <v>8</v>
      </c>
      <c r="B2241" s="309" t="str">
        <f t="shared" ca="1" si="3285"/>
        <v>Depreciated Net Capex 2020</v>
      </c>
      <c r="C2241" s="398"/>
      <c r="D2241" s="398"/>
      <c r="E2241" s="398"/>
      <c r="F2241" s="398"/>
      <c r="G2241" s="398"/>
      <c r="H2241" s="398"/>
      <c r="I2241" s="398"/>
      <c r="J2241" s="399"/>
      <c r="K2241" s="400">
        <f ca="1">(K2228*((1+K$11)^0.5)/K$10)</f>
        <v>0</v>
      </c>
      <c r="L2241" s="395">
        <f ca="1">IF(K2265="n/a",K2241,IFERROR(IF((OFFSET($C2241,0,$A2241))&lt;0,
MIN(0,K2241-(OFFSET($C2241,0,$A2241)/(OFFSET($C2236,-$A2240,$A2241)))),
MAX(0,K2241-(OFFSET($C2241,0,$A2241)/(OFFSET($C2236,-$A2240,$A2241))))),0))</f>
        <v>0</v>
      </c>
      <c r="M2241" s="395">
        <f t="shared" ca="1" si="3274"/>
        <v>0</v>
      </c>
      <c r="N2241" s="395">
        <f t="shared" ca="1" si="3275"/>
        <v>0</v>
      </c>
      <c r="O2241" s="395">
        <f t="shared" ca="1" si="3276"/>
        <v>0</v>
      </c>
      <c r="P2241" s="395">
        <f t="shared" ca="1" si="3277"/>
        <v>0</v>
      </c>
      <c r="Q2241" s="395">
        <f t="shared" ca="1" si="3278"/>
        <v>0</v>
      </c>
      <c r="R2241" s="395">
        <f t="shared" ca="1" si="3279"/>
        <v>0</v>
      </c>
      <c r="S2241" s="395">
        <f t="shared" ca="1" si="3280"/>
        <v>0</v>
      </c>
      <c r="T2241" s="395">
        <f t="shared" ca="1" si="3281"/>
        <v>0</v>
      </c>
      <c r="U2241" s="395">
        <f t="shared" ca="1" si="3282"/>
        <v>0</v>
      </c>
      <c r="V2241" s="395">
        <f t="shared" ca="1" si="3283"/>
        <v>0</v>
      </c>
      <c r="W2241" s="395">
        <f t="shared" ca="1" si="3284"/>
        <v>0</v>
      </c>
      <c r="X2241" s="334"/>
      <c r="Y2241" s="334"/>
      <c r="Z2241" s="334"/>
      <c r="AA2241" s="249"/>
      <c r="AB2241" s="249"/>
    </row>
    <row r="2242" spans="1:28" hidden="1" outlineLevel="1">
      <c r="A2242" s="331">
        <v>9</v>
      </c>
      <c r="B2242" s="309" t="str">
        <f t="shared" ca="1" si="3285"/>
        <v>Depreciated Net Capex 2021</v>
      </c>
      <c r="C2242" s="398"/>
      <c r="D2242" s="398"/>
      <c r="E2242" s="398"/>
      <c r="F2242" s="398"/>
      <c r="G2242" s="398"/>
      <c r="H2242" s="398"/>
      <c r="I2242" s="398"/>
      <c r="J2242" s="398"/>
      <c r="K2242" s="399"/>
      <c r="L2242" s="400">
        <f ca="1">(L2228*((1+L$11)^0.5)/L$10)</f>
        <v>0</v>
      </c>
      <c r="M2242" s="395">
        <f ca="1">IF(L2266="n/a",L2242,IFERROR(IF((OFFSET($C2242,0,$A2242))&lt;0,
MIN(0,L2242-(OFFSET($C2242,0,$A2242)/(OFFSET($C2237,-$A2241,$A2242)))),
MAX(0,L2242-(OFFSET($C2242,0,$A2242)/(OFFSET($C2237,-$A2241,$A2242))))),0))</f>
        <v>0</v>
      </c>
      <c r="N2242" s="395">
        <f t="shared" ca="1" si="3275"/>
        <v>0</v>
      </c>
      <c r="O2242" s="395">
        <f t="shared" ca="1" si="3276"/>
        <v>0</v>
      </c>
      <c r="P2242" s="395">
        <f t="shared" ca="1" si="3277"/>
        <v>0</v>
      </c>
      <c r="Q2242" s="395">
        <f t="shared" ca="1" si="3278"/>
        <v>0</v>
      </c>
      <c r="R2242" s="395">
        <f t="shared" ca="1" si="3279"/>
        <v>0</v>
      </c>
      <c r="S2242" s="395">
        <f t="shared" ca="1" si="3280"/>
        <v>0</v>
      </c>
      <c r="T2242" s="395">
        <f t="shared" ca="1" si="3281"/>
        <v>0</v>
      </c>
      <c r="U2242" s="395">
        <f t="shared" ca="1" si="3282"/>
        <v>0</v>
      </c>
      <c r="V2242" s="395">
        <f t="shared" ca="1" si="3283"/>
        <v>0</v>
      </c>
      <c r="W2242" s="395">
        <f t="shared" ca="1" si="3284"/>
        <v>0</v>
      </c>
      <c r="X2242" s="334"/>
      <c r="Y2242" s="334"/>
      <c r="Z2242" s="334"/>
      <c r="AA2242" s="249"/>
      <c r="AB2242" s="249"/>
    </row>
    <row r="2243" spans="1:28" hidden="1" outlineLevel="1">
      <c r="A2243" s="331">
        <v>10</v>
      </c>
      <c r="B2243" s="309" t="str">
        <f t="shared" ca="1" si="3285"/>
        <v>Depreciated Net Capex 2022</v>
      </c>
      <c r="C2243" s="398"/>
      <c r="D2243" s="398"/>
      <c r="E2243" s="398"/>
      <c r="F2243" s="398"/>
      <c r="G2243" s="398"/>
      <c r="H2243" s="398"/>
      <c r="I2243" s="398"/>
      <c r="J2243" s="398"/>
      <c r="K2243" s="398"/>
      <c r="L2243" s="399"/>
      <c r="M2243" s="400">
        <f ca="1">(M2228*((1+M$11)^0.5)/M$10)</f>
        <v>0</v>
      </c>
      <c r="N2243" s="395">
        <f ca="1">IF(M2267="n/a",M2243,IFERROR(IF((OFFSET($C2243,0,$A2243))&lt;0,
MIN(0,M2243-(OFFSET($C2243,0,$A2243)/(OFFSET($C2238,-$A2242,$A2243)))),
MAX(0,M2243-(OFFSET($C2243,0,$A2243)/(OFFSET($C2238,-$A2242,$A2243))))),0))</f>
        <v>0</v>
      </c>
      <c r="O2243" s="395">
        <f t="shared" ca="1" si="3276"/>
        <v>0</v>
      </c>
      <c r="P2243" s="395">
        <f t="shared" ca="1" si="3277"/>
        <v>0</v>
      </c>
      <c r="Q2243" s="395">
        <f t="shared" ca="1" si="3278"/>
        <v>0</v>
      </c>
      <c r="R2243" s="395">
        <f t="shared" ca="1" si="3279"/>
        <v>0</v>
      </c>
      <c r="S2243" s="395">
        <f t="shared" ca="1" si="3280"/>
        <v>0</v>
      </c>
      <c r="T2243" s="395">
        <f t="shared" ca="1" si="3281"/>
        <v>0</v>
      </c>
      <c r="U2243" s="395">
        <f t="shared" ca="1" si="3282"/>
        <v>0</v>
      </c>
      <c r="V2243" s="395">
        <f t="shared" ca="1" si="3283"/>
        <v>0</v>
      </c>
      <c r="W2243" s="395">
        <f t="shared" ca="1" si="3284"/>
        <v>0</v>
      </c>
      <c r="X2243" s="334"/>
      <c r="Y2243" s="334"/>
      <c r="Z2243" s="334"/>
      <c r="AA2243" s="249"/>
      <c r="AB2243" s="249"/>
    </row>
    <row r="2244" spans="1:28" hidden="1" outlineLevel="1">
      <c r="A2244" s="331">
        <v>11</v>
      </c>
      <c r="B2244" s="309" t="str">
        <f t="shared" ca="1" si="3285"/>
        <v>Depreciated Net Capex 2023</v>
      </c>
      <c r="C2244" s="398"/>
      <c r="D2244" s="398"/>
      <c r="E2244" s="398"/>
      <c r="F2244" s="398"/>
      <c r="G2244" s="398"/>
      <c r="H2244" s="398"/>
      <c r="I2244" s="398"/>
      <c r="J2244" s="398"/>
      <c r="K2244" s="398"/>
      <c r="L2244" s="398"/>
      <c r="M2244" s="399"/>
      <c r="N2244" s="400">
        <f>(N2228*((1+N$11)^0.5)/N$10)</f>
        <v>0</v>
      </c>
      <c r="O2244" s="395">
        <f ca="1">IF(N2268="n/a",N2244,IFERROR(IF((OFFSET($C2244,0,$A2244))&lt;0,
MIN(0,N2244-(OFFSET($C2244,0,$A2244)/(OFFSET($C2239,-$A2243,$A2244)))),
MAX(0,N2244-(OFFSET($C2244,0,$A2244)/(OFFSET($C2239,-$A2243,$A2244))))),0))</f>
        <v>0</v>
      </c>
      <c r="P2244" s="395">
        <f t="shared" ca="1" si="3277"/>
        <v>0</v>
      </c>
      <c r="Q2244" s="395">
        <f t="shared" ca="1" si="3278"/>
        <v>0</v>
      </c>
      <c r="R2244" s="395">
        <f t="shared" ca="1" si="3279"/>
        <v>0</v>
      </c>
      <c r="S2244" s="395">
        <f t="shared" ca="1" si="3280"/>
        <v>0</v>
      </c>
      <c r="T2244" s="395">
        <f t="shared" ca="1" si="3281"/>
        <v>0</v>
      </c>
      <c r="U2244" s="395">
        <f t="shared" ca="1" si="3282"/>
        <v>0</v>
      </c>
      <c r="V2244" s="395">
        <f t="shared" ca="1" si="3283"/>
        <v>0</v>
      </c>
      <c r="W2244" s="395">
        <f t="shared" ca="1" si="3284"/>
        <v>0</v>
      </c>
      <c r="X2244" s="334"/>
      <c r="Y2244" s="334"/>
      <c r="Z2244" s="334"/>
      <c r="AA2244" s="249"/>
      <c r="AB2244" s="249"/>
    </row>
    <row r="2245" spans="1:28" hidden="1" outlineLevel="1">
      <c r="A2245" s="331">
        <v>12</v>
      </c>
      <c r="B2245" s="309" t="str">
        <f t="shared" ca="1" si="3285"/>
        <v>Depreciated Net Capex 2024</v>
      </c>
      <c r="C2245" s="398"/>
      <c r="D2245" s="398"/>
      <c r="E2245" s="398"/>
      <c r="F2245" s="398"/>
      <c r="G2245" s="398"/>
      <c r="H2245" s="398"/>
      <c r="I2245" s="398"/>
      <c r="J2245" s="398"/>
      <c r="K2245" s="398"/>
      <c r="L2245" s="398"/>
      <c r="M2245" s="398"/>
      <c r="N2245" s="399"/>
      <c r="O2245" s="400">
        <f>(O2228*((1+O$11)^0.5)/O$10)</f>
        <v>0</v>
      </c>
      <c r="P2245" s="395">
        <f ca="1">IF(O2269="n/a",O2245,IFERROR(IF((OFFSET($C2245,0,$A2245))&lt;0,
MIN(0,O2245-(OFFSET($C2245,0,$A2245)/(OFFSET($C2240,-$A2244,$A2245)))),
MAX(0,O2245-(OFFSET($C2245,0,$A2245)/(OFFSET($C2240,-$A2244,$A2245))))),0))</f>
        <v>0</v>
      </c>
      <c r="Q2245" s="395">
        <f t="shared" ca="1" si="3278"/>
        <v>0</v>
      </c>
      <c r="R2245" s="395">
        <f t="shared" ca="1" si="3279"/>
        <v>0</v>
      </c>
      <c r="S2245" s="395">
        <f t="shared" ca="1" si="3280"/>
        <v>0</v>
      </c>
      <c r="T2245" s="395">
        <f t="shared" ca="1" si="3281"/>
        <v>0</v>
      </c>
      <c r="U2245" s="395">
        <f t="shared" ca="1" si="3282"/>
        <v>0</v>
      </c>
      <c r="V2245" s="395">
        <f t="shared" ca="1" si="3283"/>
        <v>0</v>
      </c>
      <c r="W2245" s="395">
        <f t="shared" ca="1" si="3284"/>
        <v>0</v>
      </c>
      <c r="X2245" s="334"/>
      <c r="Y2245" s="334"/>
      <c r="Z2245" s="334"/>
      <c r="AA2245" s="249"/>
      <c r="AB2245" s="249"/>
    </row>
    <row r="2246" spans="1:28" hidden="1" outlineLevel="1">
      <c r="A2246" s="331">
        <v>13</v>
      </c>
      <c r="B2246" s="309" t="str">
        <f t="shared" ca="1" si="3285"/>
        <v>Depreciated Net Capex 2025</v>
      </c>
      <c r="C2246" s="398"/>
      <c r="D2246" s="398"/>
      <c r="E2246" s="398"/>
      <c r="F2246" s="398"/>
      <c r="G2246" s="398"/>
      <c r="H2246" s="398"/>
      <c r="I2246" s="398"/>
      <c r="J2246" s="398"/>
      <c r="K2246" s="398"/>
      <c r="L2246" s="398"/>
      <c r="M2246" s="398"/>
      <c r="N2246" s="398"/>
      <c r="O2246" s="399"/>
      <c r="P2246" s="400">
        <f>(P2228*((1+P$11)^0.5)/P$10)</f>
        <v>0</v>
      </c>
      <c r="Q2246" s="395">
        <f ca="1">IF(P2270="n/a",P2246,IFERROR(IF((OFFSET($C2246,0,$A2246))&lt;0,
MIN(0,P2246-(OFFSET($C2246,0,$A2246)/(OFFSET($C2241,-$A2245,$A2246)))),
MAX(0,P2246-(OFFSET($C2246,0,$A2246)/(OFFSET($C2241,-$A2245,$A2246))))),0))</f>
        <v>0</v>
      </c>
      <c r="R2246" s="395">
        <f t="shared" ca="1" si="3279"/>
        <v>0</v>
      </c>
      <c r="S2246" s="395">
        <f t="shared" ca="1" si="3280"/>
        <v>0</v>
      </c>
      <c r="T2246" s="395">
        <f t="shared" ca="1" si="3281"/>
        <v>0</v>
      </c>
      <c r="U2246" s="395">
        <f t="shared" ca="1" si="3282"/>
        <v>0</v>
      </c>
      <c r="V2246" s="395">
        <f t="shared" ca="1" si="3283"/>
        <v>0</v>
      </c>
      <c r="W2246" s="395">
        <f t="shared" ca="1" si="3284"/>
        <v>0</v>
      </c>
      <c r="X2246" s="334"/>
      <c r="Y2246" s="334"/>
      <c r="Z2246" s="334"/>
      <c r="AA2246" s="249"/>
      <c r="AB2246" s="249"/>
    </row>
    <row r="2247" spans="1:28" hidden="1" outlineLevel="1">
      <c r="A2247" s="331">
        <v>14</v>
      </c>
      <c r="B2247" s="309" t="str">
        <f t="shared" ca="1" si="3285"/>
        <v>Depreciated Net Capex 2026</v>
      </c>
      <c r="C2247" s="398"/>
      <c r="D2247" s="398"/>
      <c r="E2247" s="398"/>
      <c r="F2247" s="398"/>
      <c r="G2247" s="398"/>
      <c r="H2247" s="398"/>
      <c r="I2247" s="398"/>
      <c r="J2247" s="398"/>
      <c r="K2247" s="398"/>
      <c r="L2247" s="398"/>
      <c r="M2247" s="398"/>
      <c r="N2247" s="398"/>
      <c r="O2247" s="398"/>
      <c r="P2247" s="399"/>
      <c r="Q2247" s="400">
        <f>(Q2228*((1+Q$11)^0.5)/Q$10)</f>
        <v>0</v>
      </c>
      <c r="R2247" s="395">
        <f ca="1">IF(Q2271="n/a",Q2247,IFERROR(IF((OFFSET($C2247,0,$A2247))&lt;0,
MIN(0,Q2247-(OFFSET($C2247,0,$A2247)/(OFFSET($C2242,-$A2246,$A2247)))),
MAX(0,Q2247-(OFFSET($C2247,0,$A2247)/(OFFSET($C2242,-$A2246,$A2247))))),0))</f>
        <v>0</v>
      </c>
      <c r="S2247" s="395">
        <f t="shared" ca="1" si="3280"/>
        <v>0</v>
      </c>
      <c r="T2247" s="395">
        <f t="shared" ca="1" si="3281"/>
        <v>0</v>
      </c>
      <c r="U2247" s="395">
        <f t="shared" ca="1" si="3282"/>
        <v>0</v>
      </c>
      <c r="V2247" s="395">
        <f t="shared" ca="1" si="3283"/>
        <v>0</v>
      </c>
      <c r="W2247" s="395">
        <f t="shared" ca="1" si="3284"/>
        <v>0</v>
      </c>
      <c r="X2247" s="334"/>
      <c r="Y2247" s="334"/>
      <c r="Z2247" s="334"/>
      <c r="AA2247" s="249"/>
      <c r="AB2247" s="249"/>
    </row>
    <row r="2248" spans="1:28" hidden="1" outlineLevel="1">
      <c r="A2248" s="331">
        <v>15</v>
      </c>
      <c r="B2248" s="309" t="str">
        <f t="shared" ca="1" si="3285"/>
        <v>Depreciated Net Capex 2027</v>
      </c>
      <c r="C2248" s="398"/>
      <c r="D2248" s="398"/>
      <c r="E2248" s="398"/>
      <c r="F2248" s="398"/>
      <c r="G2248" s="398"/>
      <c r="H2248" s="398"/>
      <c r="I2248" s="398"/>
      <c r="J2248" s="398"/>
      <c r="K2248" s="398"/>
      <c r="L2248" s="398"/>
      <c r="M2248" s="398"/>
      <c r="N2248" s="398"/>
      <c r="O2248" s="398"/>
      <c r="P2248" s="398"/>
      <c r="Q2248" s="399"/>
      <c r="R2248" s="400">
        <f>(R2228*((1+R$11)^0.5)/R$10)</f>
        <v>0</v>
      </c>
      <c r="S2248" s="395">
        <f ca="1">IF(R2272="n/a",R2248,IFERROR(IF((OFFSET($C2248,0,$A2248))&lt;0,
MIN(0,R2248-(OFFSET($C2248,0,$A2248)/(OFFSET($C2243,-$A2247,$A2248)))),
MAX(0,R2248-(OFFSET($C2248,0,$A2248)/(OFFSET($C2243,-$A2247,$A2248))))),0))</f>
        <v>0</v>
      </c>
      <c r="T2248" s="395">
        <f t="shared" ca="1" si="3281"/>
        <v>0</v>
      </c>
      <c r="U2248" s="395">
        <f t="shared" ca="1" si="3282"/>
        <v>0</v>
      </c>
      <c r="V2248" s="395">
        <f t="shared" ca="1" si="3283"/>
        <v>0</v>
      </c>
      <c r="W2248" s="395">
        <f t="shared" ca="1" si="3284"/>
        <v>0</v>
      </c>
      <c r="X2248" s="334"/>
      <c r="Y2248" s="334"/>
      <c r="Z2248" s="334"/>
      <c r="AA2248" s="249"/>
      <c r="AB2248" s="249"/>
    </row>
    <row r="2249" spans="1:28" hidden="1" outlineLevel="1">
      <c r="A2249" s="331">
        <v>16</v>
      </c>
      <c r="B2249" s="309" t="str">
        <f t="shared" ca="1" si="3285"/>
        <v>Depreciated Net Capex 2028</v>
      </c>
      <c r="C2249" s="398"/>
      <c r="D2249" s="398"/>
      <c r="E2249" s="398"/>
      <c r="F2249" s="398"/>
      <c r="G2249" s="398"/>
      <c r="H2249" s="398"/>
      <c r="I2249" s="398"/>
      <c r="J2249" s="398"/>
      <c r="K2249" s="398"/>
      <c r="L2249" s="398"/>
      <c r="M2249" s="398"/>
      <c r="N2249" s="398"/>
      <c r="O2249" s="398"/>
      <c r="P2249" s="398"/>
      <c r="Q2249" s="398"/>
      <c r="R2249" s="399"/>
      <c r="S2249" s="400">
        <f>(S2228*((1+S$11)^0.5)/S$10)</f>
        <v>0</v>
      </c>
      <c r="T2249" s="395">
        <f ca="1">IF(S2273="n/a",S2249,IFERROR(IF((OFFSET($C2249,0,$A2249))&lt;0,
MIN(0,S2249-(OFFSET($C2249,0,$A2249)/(OFFSET($C2244,-$A2248,$A2249)))),
MAX(0,S2249-(OFFSET($C2249,0,$A2249)/(OFFSET($C2244,-$A2248,$A2249))))),0))</f>
        <v>0</v>
      </c>
      <c r="U2249" s="395">
        <f t="shared" ca="1" si="3282"/>
        <v>0</v>
      </c>
      <c r="V2249" s="395">
        <f t="shared" ca="1" si="3283"/>
        <v>0</v>
      </c>
      <c r="W2249" s="395">
        <f t="shared" ca="1" si="3284"/>
        <v>0</v>
      </c>
      <c r="X2249" s="334"/>
      <c r="Y2249" s="334"/>
      <c r="Z2249" s="334"/>
      <c r="AA2249" s="249"/>
      <c r="AB2249" s="249"/>
    </row>
    <row r="2250" spans="1:28" hidden="1" outlineLevel="1">
      <c r="A2250" s="331">
        <v>17</v>
      </c>
      <c r="B2250" s="309" t="str">
        <f t="shared" ca="1" si="3285"/>
        <v>Depreciated Net Capex 2029</v>
      </c>
      <c r="C2250" s="398"/>
      <c r="D2250" s="398"/>
      <c r="E2250" s="398"/>
      <c r="F2250" s="398"/>
      <c r="G2250" s="398"/>
      <c r="H2250" s="398"/>
      <c r="I2250" s="398"/>
      <c r="J2250" s="398"/>
      <c r="K2250" s="398"/>
      <c r="L2250" s="398"/>
      <c r="M2250" s="398"/>
      <c r="N2250" s="398"/>
      <c r="O2250" s="398"/>
      <c r="P2250" s="398"/>
      <c r="Q2250" s="398"/>
      <c r="R2250" s="398"/>
      <c r="S2250" s="399"/>
      <c r="T2250" s="400">
        <f>(T2228*((1+T$11)^0.5)/T$10)</f>
        <v>0</v>
      </c>
      <c r="U2250" s="395">
        <f ca="1">IF(T2274="n/a",T2250,IFERROR(IF((OFFSET($C2250,0,$A2250))&lt;0,
MIN(0,T2250-(OFFSET($C2250,0,$A2250)/(OFFSET($C2245,-$A2249,$A2250)))),
MAX(0,T2250-(OFFSET($C2250,0,$A2250)/(OFFSET($C2245,-$A2249,$A2250))))),0))</f>
        <v>0</v>
      </c>
      <c r="V2250" s="395">
        <f t="shared" ca="1" si="3283"/>
        <v>0</v>
      </c>
      <c r="W2250" s="395">
        <f t="shared" ca="1" si="3284"/>
        <v>0</v>
      </c>
      <c r="X2250" s="334"/>
      <c r="Y2250" s="334"/>
      <c r="Z2250" s="334"/>
      <c r="AA2250" s="249"/>
      <c r="AB2250" s="249"/>
    </row>
    <row r="2251" spans="1:28" hidden="1" outlineLevel="1">
      <c r="A2251" s="331">
        <v>18</v>
      </c>
      <c r="B2251" s="309" t="str">
        <f t="shared" ca="1" si="3285"/>
        <v>Depreciated Net Capex 2030</v>
      </c>
      <c r="C2251" s="398"/>
      <c r="D2251" s="398"/>
      <c r="E2251" s="398"/>
      <c r="F2251" s="398"/>
      <c r="G2251" s="398"/>
      <c r="H2251" s="398"/>
      <c r="I2251" s="398"/>
      <c r="J2251" s="398"/>
      <c r="K2251" s="398"/>
      <c r="L2251" s="398"/>
      <c r="M2251" s="398"/>
      <c r="N2251" s="398"/>
      <c r="O2251" s="398"/>
      <c r="P2251" s="398"/>
      <c r="Q2251" s="398"/>
      <c r="R2251" s="398"/>
      <c r="S2251" s="398"/>
      <c r="T2251" s="399"/>
      <c r="U2251" s="400">
        <f>(U2228*((1+U$11)^0.5)/U$10)</f>
        <v>0</v>
      </c>
      <c r="V2251" s="395">
        <f ca="1">IF(U2275="n/a",U2251,IFERROR(IF((OFFSET($C2251,0,$A2251))&lt;0,
MIN(0,U2251-(OFFSET($C2251,0,$A2251)/(OFFSET($C2246,-$A2250,$A2251)))),
MAX(0,U2251-(OFFSET($C2251,0,$A2251)/(OFFSET($C2246,-$A2250,$A2251))))),0))</f>
        <v>0</v>
      </c>
      <c r="W2251" s="395">
        <f t="shared" ca="1" si="3284"/>
        <v>0</v>
      </c>
      <c r="X2251" s="334"/>
      <c r="Y2251" s="334"/>
      <c r="Z2251" s="334"/>
      <c r="AA2251" s="249"/>
      <c r="AB2251" s="249"/>
    </row>
    <row r="2252" spans="1:28" hidden="1" outlineLevel="1">
      <c r="A2252" s="331">
        <v>19</v>
      </c>
      <c r="B2252" s="309" t="str">
        <f t="shared" ca="1" si="3285"/>
        <v>Depreciated Net Capex 2031</v>
      </c>
      <c r="C2252" s="398"/>
      <c r="D2252" s="398"/>
      <c r="E2252" s="398"/>
      <c r="F2252" s="398"/>
      <c r="G2252" s="398"/>
      <c r="H2252" s="398"/>
      <c r="I2252" s="398"/>
      <c r="J2252" s="398"/>
      <c r="K2252" s="398"/>
      <c r="L2252" s="398"/>
      <c r="M2252" s="398"/>
      <c r="N2252" s="398"/>
      <c r="O2252" s="398"/>
      <c r="P2252" s="398"/>
      <c r="Q2252" s="398"/>
      <c r="R2252" s="398"/>
      <c r="S2252" s="398"/>
      <c r="T2252" s="398"/>
      <c r="U2252" s="399"/>
      <c r="V2252" s="400">
        <f>(V2228*((1+V$11)^0.5)/V$10)</f>
        <v>0</v>
      </c>
      <c r="W2252" s="395">
        <f ca="1">IF(V2276="n/a",V2252,IFERROR(IF((OFFSET($C2252,0,$A2252))&lt;0,
MIN(0,V2252-(OFFSET($C2252,0,$A2252)/(OFFSET($C2247,-$A2251,$A2252)))),
MAX(0,V2252-(OFFSET($C2252,0,$A2252)/(OFFSET($C2247,-$A2251,$A2252))))),0))</f>
        <v>0</v>
      </c>
      <c r="X2252" s="334"/>
      <c r="Y2252" s="334"/>
      <c r="Z2252" s="334"/>
      <c r="AA2252" s="249"/>
      <c r="AB2252" s="249"/>
    </row>
    <row r="2253" spans="1:28" hidden="1" outlineLevel="1">
      <c r="A2253" s="331">
        <v>20</v>
      </c>
      <c r="B2253" s="309" t="str">
        <f ca="1">"Depreciated Net Capex "&amp;OFFSET($C$6,0,A2253)</f>
        <v>Depreciated Net Capex 2032</v>
      </c>
      <c r="C2253" s="398"/>
      <c r="D2253" s="398"/>
      <c r="E2253" s="398"/>
      <c r="F2253" s="398"/>
      <c r="G2253" s="398"/>
      <c r="H2253" s="398"/>
      <c r="I2253" s="398"/>
      <c r="J2253" s="398"/>
      <c r="K2253" s="398"/>
      <c r="L2253" s="398"/>
      <c r="M2253" s="398"/>
      <c r="N2253" s="398"/>
      <c r="O2253" s="398"/>
      <c r="P2253" s="398"/>
      <c r="Q2253" s="398"/>
      <c r="R2253" s="398"/>
      <c r="S2253" s="398"/>
      <c r="T2253" s="398"/>
      <c r="U2253" s="398"/>
      <c r="V2253" s="399"/>
      <c r="W2253" s="395">
        <f>(W2228*((1+W$11)^0.5)/W$10)</f>
        <v>0</v>
      </c>
      <c r="X2253" s="249"/>
      <c r="Y2253" s="249"/>
      <c r="Z2253" s="249"/>
      <c r="AA2253" s="249"/>
      <c r="AB2253" s="249"/>
    </row>
    <row r="2254" spans="1:28" hidden="1" outlineLevel="1">
      <c r="A2254" s="249"/>
      <c r="B2254" s="332"/>
      <c r="C2254" s="395"/>
      <c r="D2254" s="395"/>
      <c r="E2254" s="395"/>
      <c r="F2254" s="395"/>
      <c r="G2254" s="395"/>
      <c r="H2254" s="395"/>
      <c r="I2254" s="395"/>
      <c r="J2254" s="395"/>
      <c r="K2254" s="395"/>
      <c r="L2254" s="395"/>
      <c r="M2254" s="395"/>
      <c r="N2254" s="395"/>
      <c r="O2254" s="395"/>
      <c r="P2254" s="395"/>
      <c r="Q2254" s="395"/>
      <c r="R2254" s="395"/>
      <c r="S2254" s="395"/>
      <c r="T2254" s="395"/>
      <c r="U2254" s="395"/>
      <c r="V2254" s="395"/>
      <c r="W2254" s="395"/>
      <c r="X2254" s="249"/>
      <c r="Y2254" s="249"/>
      <c r="Z2254" s="249"/>
      <c r="AA2254" s="249"/>
      <c r="AB2254" s="249"/>
    </row>
    <row r="2255" spans="1:28" hidden="1" outlineLevel="1">
      <c r="A2255" s="249"/>
      <c r="B2255" s="332"/>
      <c r="C2255" s="395"/>
      <c r="D2255" s="395"/>
      <c r="E2255" s="395"/>
      <c r="F2255" s="395"/>
      <c r="G2255" s="395"/>
      <c r="H2255" s="395"/>
      <c r="I2255" s="395"/>
      <c r="J2255" s="395"/>
      <c r="K2255" s="395"/>
      <c r="L2255" s="395"/>
      <c r="M2255" s="395"/>
      <c r="N2255" s="395"/>
      <c r="O2255" s="395"/>
      <c r="P2255" s="395"/>
      <c r="Q2255" s="395"/>
      <c r="R2255" s="395"/>
      <c r="S2255" s="395"/>
      <c r="T2255" s="395"/>
      <c r="U2255" s="395"/>
      <c r="V2255" s="395"/>
      <c r="W2255" s="395"/>
      <c r="X2255" s="249"/>
      <c r="Y2255" s="249"/>
      <c r="Z2255" s="249"/>
      <c r="AA2255" s="249"/>
      <c r="AB2255" s="249"/>
    </row>
    <row r="2256" spans="1:28" hidden="1" outlineLevel="1">
      <c r="A2256" s="249"/>
      <c r="B2256" s="309" t="s">
        <v>298</v>
      </c>
      <c r="C2256" s="395"/>
      <c r="D2256" s="395">
        <f t="shared" ref="D2256" ca="1" si="3286">IF(C2256="n/a","n/a",IF(AND(C2256&lt;1,D2230=0),0,
IF(D2230=0,C2256-1,
IF(C2256&lt;1,D2231,
(((C2256-1)*(C2232-(C2232/(C2256))))+((D2230/D$10)*D2231))/(D2232)))))</f>
        <v>0</v>
      </c>
      <c r="E2256" s="395">
        <f t="shared" ref="E2256" ca="1" si="3287">IF(D2256="n/a","n/a",IF(AND(D2256&lt;1,E2230=0),0,
IF(E2230=0,D2256-1,
IF(D2256&lt;1,E2231,
(((D2256-1)*(D2232-(D2232/(D2256))))+((E2230/E$10)*E2231))/(E2232)))))</f>
        <v>0</v>
      </c>
      <c r="F2256" s="395">
        <f t="shared" ref="F2256" ca="1" si="3288">IF(E2256="n/a","n/a",IF(AND(E2256&lt;1,F2230=0),0,
IF(F2230=0,E2256-1,
IF(E2256&lt;1,F2231,
(((E2256-1)*(E2232-(E2232/(E2256))))+((F2230/F$10)*F2231))/(F2232)))))</f>
        <v>0</v>
      </c>
      <c r="G2256" s="395">
        <f t="shared" ref="G2256" ca="1" si="3289">IF(F2256="n/a","n/a",IF(AND(F2256&lt;1,G2230=0),0,
IF(G2230=0,F2256-1,
IF(F2256&lt;1,G2231,
(((F2256-1)*(F2232-(F2232/(F2256))))+((G2230/G$10)*G2231))/(G2232)))))</f>
        <v>0</v>
      </c>
      <c r="H2256" s="395">
        <f ca="1">IF(G2256="n/a","n/a",IF(AND(G2256&lt;1,H2230=0),0,
IF(H2230=0,G2256-1,
IF(G2256&lt;1,H2231,
(((G2256-1)*(G2232-(G2232/(G2256))))+((H2230/H$10)*H2231))/(H2232)))))</f>
        <v>0</v>
      </c>
      <c r="I2256" s="395">
        <f t="shared" ref="I2256" ca="1" si="3290">IF(H2256="n/a","n/a",IF(AND(H2256&lt;1,I2230=0),0,
IF(I2230=0,H2256-1,
IF(H2256&lt;1,I2231,
(((H2256-1)*(H2232-(H2232/(H2256))))+((I2230/I$10)*I2231))/(I2232)))))</f>
        <v>0</v>
      </c>
      <c r="J2256" s="395">
        <f t="shared" ref="J2256" ca="1" si="3291">IF(I2256="n/a","n/a",IF(AND(I2256&lt;1,J2230=0),0,
IF(J2230=0,I2256-1,
IF(I2256&lt;1,J2231,
(((I2256-1)*(I2232-(I2232/(I2256))))+((J2230/J$10)*J2231))/(J2232)))))</f>
        <v>0</v>
      </c>
      <c r="K2256" s="395">
        <f t="shared" ref="K2256" ca="1" si="3292">IF(J2256="n/a","n/a",IF(AND(J2256&lt;1,K2230=0),0,
IF(K2230=0,J2256-1,
IF(J2256&lt;1,K2231,
(((J2256-1)*(J2232-(J2232/(J2256))))+((K2230/K$10)*K2231))/(K2232)))))</f>
        <v>0</v>
      </c>
      <c r="L2256" s="395">
        <f t="shared" ref="L2256" ca="1" si="3293">IF(K2256="n/a","n/a",IF(AND(K2256&lt;1,L2230=0),0,
IF(L2230=0,K2256-1,
IF(K2256&lt;1,L2231,
(((K2256-1)*(K2232-(K2232/(K2256))))+((L2230/L$10)*L2231))/(L2232)))))</f>
        <v>0</v>
      </c>
      <c r="M2256" s="395">
        <f t="shared" ref="M2256" ca="1" si="3294">IF(L2256="n/a","n/a",IF(AND(L2256&lt;1,M2230=0),0,
IF(M2230=0,L2256-1,
IF(L2256&lt;1,M2231,
(((L2256-1)*(L2232-(L2232/(L2256))))+((M2230/M$10)*M2231))/(M2232)))))</f>
        <v>0</v>
      </c>
      <c r="N2256" s="395">
        <f t="shared" ref="N2256" ca="1" si="3295">IF(M2256="n/a","n/a",IF(AND(M2256&lt;1,N2230=0),0,
IF(N2230=0,M2256-1,
IF(M2256&lt;1,N2231,
(((M2256-1)*(M2232-(M2232/(M2256))))+((N2230/N$10)*N2231))/(N2232)))))</f>
        <v>0</v>
      </c>
      <c r="O2256" s="395">
        <f t="shared" ref="O2256" ca="1" si="3296">IF(N2256="n/a","n/a",IF(AND(N2256&lt;1,O2230=0),0,
IF(O2230=0,N2256-1,
IF(N2256&lt;1,O2231,
(((N2256-1)*(N2232-(N2232/(N2256))))+((O2230/O$10)*O2231))/(O2232)))))</f>
        <v>0</v>
      </c>
      <c r="P2256" s="395">
        <f t="shared" ref="P2256" ca="1" si="3297">IF(O2256="n/a","n/a",IF(AND(O2256&lt;1,P2230=0),0,
IF(P2230=0,O2256-1,
IF(O2256&lt;1,P2231,
(((O2256-1)*(O2232-(O2232/(O2256))))+((P2230/P$10)*P2231))/(P2232)))))</f>
        <v>0</v>
      </c>
      <c r="Q2256" s="395">
        <f t="shared" ref="Q2256" ca="1" si="3298">IF(P2256="n/a","n/a",IF(AND(P2256&lt;1,Q2230=0),0,
IF(Q2230=0,P2256-1,
IF(P2256&lt;1,Q2231,
(((P2256-1)*(P2232-(P2232/(P2256))))+((Q2230/Q$10)*Q2231))/(Q2232)))))</f>
        <v>0</v>
      </c>
      <c r="R2256" s="395">
        <f t="shared" ref="R2256" ca="1" si="3299">IF(Q2256="n/a","n/a",IF(AND(Q2256&lt;1,R2230=0),0,
IF(R2230=0,Q2256-1,
IF(Q2256&lt;1,R2231,
(((Q2256-1)*(Q2232-(Q2232/(Q2256))))+((R2230/R$10)*R2231))/(R2232)))))</f>
        <v>0</v>
      </c>
      <c r="S2256" s="395">
        <f t="shared" ref="S2256" ca="1" si="3300">IF(R2256="n/a","n/a",IF(AND(R2256&lt;1,S2230=0),0,
IF(S2230=0,R2256-1,
IF(R2256&lt;1,S2231,
(((R2256-1)*(R2232-(R2232/(R2256))))+((S2230/S$10)*S2231))/(S2232)))))</f>
        <v>0</v>
      </c>
      <c r="T2256" s="395">
        <f t="shared" ref="T2256" ca="1" si="3301">IF(S2256="n/a","n/a",IF(AND(S2256&lt;1,T2230=0),0,
IF(T2230=0,S2256-1,
IF(S2256&lt;1,T2231,
(((S2256-1)*(S2232-(S2232/(S2256))))+((T2230/T$10)*T2231))/(T2232)))))</f>
        <v>0</v>
      </c>
      <c r="U2256" s="395">
        <f t="shared" ref="U2256" ca="1" si="3302">IF(T2256="n/a","n/a",IF(AND(T2256&lt;1,U2230=0),0,
IF(U2230=0,T2256-1,
IF(T2256&lt;1,U2231,
(((T2256-1)*(T2232-(T2232/(T2256))))+((U2230/U$10)*U2231))/(U2232)))))</f>
        <v>0</v>
      </c>
      <c r="V2256" s="395">
        <f t="shared" ref="V2256" ca="1" si="3303">IF(U2256="n/a","n/a",IF(AND(U2256&lt;1,V2230=0),0,
IF(V2230=0,U2256-1,
IF(U2256&lt;1,V2231,
(((U2256-1)*(U2232-(U2232/(U2256))))+((V2230/V$10)*V2231))/(V2232)))))</f>
        <v>0</v>
      </c>
      <c r="W2256" s="395">
        <f t="shared" ref="W2256" ca="1" si="3304">IF(V2256="n/a","n/a",IF(AND(V2256&lt;1,W2230=0),0,
IF(W2230=0,V2256-1,
IF(V2256&lt;1,W2231,
(((V2256-1)*(V2232-(V2232/(V2256))))+((W2230/W$10)*W2231))/(W2232)))))</f>
        <v>0</v>
      </c>
      <c r="X2256" s="249"/>
      <c r="Y2256" s="249"/>
      <c r="Z2256" s="249"/>
      <c r="AA2256" s="249"/>
      <c r="AB2256" s="249"/>
    </row>
    <row r="2257" spans="1:28" hidden="1" outlineLevel="1">
      <c r="A2257" s="249"/>
      <c r="B2257" s="309" t="s">
        <v>191</v>
      </c>
      <c r="C2257" s="395">
        <f ca="1">C2229</f>
        <v>0</v>
      </c>
      <c r="D2257" s="395">
        <f t="shared" ref="D2257" ca="1" si="3305">IF(C2257="n/a","n/a",MAX(0,C2257-1))</f>
        <v>0</v>
      </c>
      <c r="E2257" s="395">
        <f t="shared" ref="E2257:E2258" ca="1" si="3306">IF(D2257="n/a","n/a",MAX(0,D2257-1))</f>
        <v>0</v>
      </c>
      <c r="F2257" s="395">
        <f t="shared" ref="F2257:F2259" ca="1" si="3307">IF(E2257="n/a","n/a",MAX(0,E2257-1))</f>
        <v>0</v>
      </c>
      <c r="G2257" s="395">
        <f t="shared" ref="G2257:G2260" ca="1" si="3308">IF(F2257="n/a","n/a",MAX(0,F2257-1))</f>
        <v>0</v>
      </c>
      <c r="H2257" s="395">
        <f t="shared" ref="H2257:H2261" ca="1" si="3309">IF(G2257="n/a","n/a",MAX(0,G2257-1))</f>
        <v>0</v>
      </c>
      <c r="I2257" s="395">
        <f t="shared" ref="I2257:I2262" ca="1" si="3310">IF(H2257="n/a","n/a",MAX(0,H2257-1))</f>
        <v>0</v>
      </c>
      <c r="J2257" s="395">
        <f t="shared" ref="J2257:J2263" ca="1" si="3311">IF(I2257="n/a","n/a",MAX(0,I2257-1))</f>
        <v>0</v>
      </c>
      <c r="K2257" s="395">
        <f t="shared" ref="K2257:K2264" ca="1" si="3312">IF(J2257="n/a","n/a",MAX(0,J2257-1))</f>
        <v>0</v>
      </c>
      <c r="L2257" s="395">
        <f t="shared" ref="L2257:L2265" ca="1" si="3313">IF(K2257="n/a","n/a",MAX(0,K2257-1))</f>
        <v>0</v>
      </c>
      <c r="M2257" s="395">
        <f t="shared" ref="M2257:M2266" ca="1" si="3314">IF(L2257="n/a","n/a",MAX(0,L2257-1))</f>
        <v>0</v>
      </c>
      <c r="N2257" s="395">
        <f t="shared" ref="N2257:N2267" ca="1" si="3315">IF(M2257="n/a","n/a",MAX(0,M2257-1))</f>
        <v>0</v>
      </c>
      <c r="O2257" s="395">
        <f t="shared" ref="O2257:O2268" ca="1" si="3316">IF(N2257="n/a","n/a",MAX(0,N2257-1))</f>
        <v>0</v>
      </c>
      <c r="P2257" s="395">
        <f t="shared" ref="P2257:P2269" ca="1" si="3317">IF(O2257="n/a","n/a",MAX(0,O2257-1))</f>
        <v>0</v>
      </c>
      <c r="Q2257" s="395">
        <f t="shared" ref="Q2257:Q2270" ca="1" si="3318">IF(P2257="n/a","n/a",MAX(0,P2257-1))</f>
        <v>0</v>
      </c>
      <c r="R2257" s="395">
        <f t="shared" ref="R2257:R2271" ca="1" si="3319">IF(Q2257="n/a","n/a",MAX(0,Q2257-1))</f>
        <v>0</v>
      </c>
      <c r="S2257" s="395">
        <f t="shared" ref="S2257:S2272" ca="1" si="3320">IF(R2257="n/a","n/a",MAX(0,R2257-1))</f>
        <v>0</v>
      </c>
      <c r="T2257" s="395">
        <f t="shared" ref="T2257:T2273" ca="1" si="3321">IF(S2257="n/a","n/a",MAX(0,S2257-1))</f>
        <v>0</v>
      </c>
      <c r="U2257" s="395">
        <f t="shared" ref="U2257:U2274" ca="1" si="3322">IF(T2257="n/a","n/a",MAX(0,T2257-1))</f>
        <v>0</v>
      </c>
      <c r="V2257" s="395">
        <f t="shared" ref="V2257:V2275" ca="1" si="3323">IF(U2257="n/a","n/a",MAX(0,U2257-1))</f>
        <v>0</v>
      </c>
      <c r="W2257" s="395">
        <f t="shared" ref="W2257:W2275" ca="1" si="3324">IF(V2257="n/a","n/a",MAX(0,V2257-1))</f>
        <v>0</v>
      </c>
      <c r="X2257" s="249"/>
      <c r="Y2257" s="249"/>
      <c r="Z2257" s="249"/>
      <c r="AA2257" s="249"/>
      <c r="AB2257" s="249"/>
    </row>
    <row r="2258" spans="1:28" hidden="1" outlineLevel="1">
      <c r="A2258" s="249"/>
      <c r="B2258" s="309" t="str">
        <f t="shared" ref="B2258:B2277" ca="1" si="3325">"RL Capex "&amp;OFFSET($C$6,0,A2234)</f>
        <v>RL Capex 2013</v>
      </c>
      <c r="C2258" s="396"/>
      <c r="D2258" s="400">
        <f ca="1">D2229</f>
        <v>0</v>
      </c>
      <c r="E2258" s="395">
        <f t="shared" ca="1" si="3306"/>
        <v>0</v>
      </c>
      <c r="F2258" s="395">
        <f t="shared" ca="1" si="3307"/>
        <v>0</v>
      </c>
      <c r="G2258" s="395">
        <f t="shared" ca="1" si="3308"/>
        <v>0</v>
      </c>
      <c r="H2258" s="395">
        <f t="shared" ca="1" si="3309"/>
        <v>0</v>
      </c>
      <c r="I2258" s="395">
        <f t="shared" ca="1" si="3310"/>
        <v>0</v>
      </c>
      <c r="J2258" s="395">
        <f t="shared" ca="1" si="3311"/>
        <v>0</v>
      </c>
      <c r="K2258" s="395">
        <f t="shared" ca="1" si="3312"/>
        <v>0</v>
      </c>
      <c r="L2258" s="395">
        <f t="shared" ca="1" si="3313"/>
        <v>0</v>
      </c>
      <c r="M2258" s="395">
        <f t="shared" ca="1" si="3314"/>
        <v>0</v>
      </c>
      <c r="N2258" s="395">
        <f t="shared" ca="1" si="3315"/>
        <v>0</v>
      </c>
      <c r="O2258" s="395">
        <f t="shared" ca="1" si="3316"/>
        <v>0</v>
      </c>
      <c r="P2258" s="395">
        <f t="shared" ca="1" si="3317"/>
        <v>0</v>
      </c>
      <c r="Q2258" s="395">
        <f t="shared" ca="1" si="3318"/>
        <v>0</v>
      </c>
      <c r="R2258" s="395">
        <f t="shared" ca="1" si="3319"/>
        <v>0</v>
      </c>
      <c r="S2258" s="395">
        <f t="shared" ca="1" si="3320"/>
        <v>0</v>
      </c>
      <c r="T2258" s="395">
        <f t="shared" ca="1" si="3321"/>
        <v>0</v>
      </c>
      <c r="U2258" s="395">
        <f t="shared" ca="1" si="3322"/>
        <v>0</v>
      </c>
      <c r="V2258" s="395">
        <f t="shared" ca="1" si="3323"/>
        <v>0</v>
      </c>
      <c r="W2258" s="395">
        <f t="shared" ca="1" si="3324"/>
        <v>0</v>
      </c>
      <c r="X2258" s="249"/>
      <c r="Y2258" s="249"/>
      <c r="Z2258" s="249"/>
      <c r="AA2258" s="249"/>
      <c r="AB2258" s="249"/>
    </row>
    <row r="2259" spans="1:28" hidden="1" outlineLevel="1">
      <c r="A2259" s="249"/>
      <c r="B2259" s="309" t="str">
        <f t="shared" ca="1" si="3325"/>
        <v>RL Capex 2014</v>
      </c>
      <c r="C2259" s="401"/>
      <c r="D2259" s="396"/>
      <c r="E2259" s="400">
        <f ca="1">E2229</f>
        <v>0</v>
      </c>
      <c r="F2259" s="395">
        <f t="shared" ca="1" si="3307"/>
        <v>0</v>
      </c>
      <c r="G2259" s="395">
        <f t="shared" ca="1" si="3308"/>
        <v>0</v>
      </c>
      <c r="H2259" s="395">
        <f t="shared" ca="1" si="3309"/>
        <v>0</v>
      </c>
      <c r="I2259" s="395">
        <f t="shared" ca="1" si="3310"/>
        <v>0</v>
      </c>
      <c r="J2259" s="395">
        <f t="shared" ca="1" si="3311"/>
        <v>0</v>
      </c>
      <c r="K2259" s="395">
        <f t="shared" ca="1" si="3312"/>
        <v>0</v>
      </c>
      <c r="L2259" s="395">
        <f t="shared" ca="1" si="3313"/>
        <v>0</v>
      </c>
      <c r="M2259" s="395">
        <f t="shared" ca="1" si="3314"/>
        <v>0</v>
      </c>
      <c r="N2259" s="395">
        <f t="shared" ca="1" si="3315"/>
        <v>0</v>
      </c>
      <c r="O2259" s="395">
        <f t="shared" ca="1" si="3316"/>
        <v>0</v>
      </c>
      <c r="P2259" s="395">
        <f t="shared" ca="1" si="3317"/>
        <v>0</v>
      </c>
      <c r="Q2259" s="395">
        <f t="shared" ca="1" si="3318"/>
        <v>0</v>
      </c>
      <c r="R2259" s="395">
        <f t="shared" ca="1" si="3319"/>
        <v>0</v>
      </c>
      <c r="S2259" s="395">
        <f t="shared" ca="1" si="3320"/>
        <v>0</v>
      </c>
      <c r="T2259" s="395">
        <f t="shared" ca="1" si="3321"/>
        <v>0</v>
      </c>
      <c r="U2259" s="395">
        <f t="shared" ca="1" si="3322"/>
        <v>0</v>
      </c>
      <c r="V2259" s="395">
        <f t="shared" ca="1" si="3323"/>
        <v>0</v>
      </c>
      <c r="W2259" s="395">
        <f t="shared" ca="1" si="3324"/>
        <v>0</v>
      </c>
      <c r="X2259" s="249"/>
      <c r="Y2259" s="249"/>
      <c r="Z2259" s="249"/>
      <c r="AA2259" s="249"/>
      <c r="AB2259" s="249"/>
    </row>
    <row r="2260" spans="1:28" hidden="1" outlineLevel="1">
      <c r="A2260" s="249"/>
      <c r="B2260" s="309" t="str">
        <f t="shared" ca="1" si="3325"/>
        <v>RL Capex 2015</v>
      </c>
      <c r="C2260" s="401"/>
      <c r="D2260" s="401"/>
      <c r="E2260" s="396"/>
      <c r="F2260" s="400">
        <f ca="1">F2229</f>
        <v>0</v>
      </c>
      <c r="G2260" s="395">
        <f t="shared" ca="1" si="3308"/>
        <v>0</v>
      </c>
      <c r="H2260" s="395">
        <f t="shared" ca="1" si="3309"/>
        <v>0</v>
      </c>
      <c r="I2260" s="395">
        <f t="shared" ca="1" si="3310"/>
        <v>0</v>
      </c>
      <c r="J2260" s="395">
        <f t="shared" ca="1" si="3311"/>
        <v>0</v>
      </c>
      <c r="K2260" s="395">
        <f t="shared" ca="1" si="3312"/>
        <v>0</v>
      </c>
      <c r="L2260" s="395">
        <f t="shared" ca="1" si="3313"/>
        <v>0</v>
      </c>
      <c r="M2260" s="395">
        <f t="shared" ca="1" si="3314"/>
        <v>0</v>
      </c>
      <c r="N2260" s="395">
        <f t="shared" ca="1" si="3315"/>
        <v>0</v>
      </c>
      <c r="O2260" s="395">
        <f t="shared" ca="1" si="3316"/>
        <v>0</v>
      </c>
      <c r="P2260" s="395">
        <f t="shared" ca="1" si="3317"/>
        <v>0</v>
      </c>
      <c r="Q2260" s="395">
        <f t="shared" ca="1" si="3318"/>
        <v>0</v>
      </c>
      <c r="R2260" s="395">
        <f t="shared" ca="1" si="3319"/>
        <v>0</v>
      </c>
      <c r="S2260" s="395">
        <f t="shared" ca="1" si="3320"/>
        <v>0</v>
      </c>
      <c r="T2260" s="395">
        <f t="shared" ca="1" si="3321"/>
        <v>0</v>
      </c>
      <c r="U2260" s="395">
        <f t="shared" ca="1" si="3322"/>
        <v>0</v>
      </c>
      <c r="V2260" s="395">
        <f t="shared" ca="1" si="3323"/>
        <v>0</v>
      </c>
      <c r="W2260" s="395">
        <f t="shared" ca="1" si="3324"/>
        <v>0</v>
      </c>
      <c r="X2260" s="249"/>
      <c r="Y2260" s="249"/>
      <c r="Z2260" s="249"/>
      <c r="AA2260" s="249"/>
      <c r="AB2260" s="249"/>
    </row>
    <row r="2261" spans="1:28" hidden="1" outlineLevel="1">
      <c r="A2261" s="249"/>
      <c r="B2261" s="309" t="str">
        <f t="shared" ca="1" si="3325"/>
        <v>RL Capex 2016</v>
      </c>
      <c r="C2261" s="401"/>
      <c r="D2261" s="401"/>
      <c r="E2261" s="401"/>
      <c r="F2261" s="396"/>
      <c r="G2261" s="400">
        <f ca="1">G2229</f>
        <v>0</v>
      </c>
      <c r="H2261" s="395">
        <f t="shared" ca="1" si="3309"/>
        <v>0</v>
      </c>
      <c r="I2261" s="395">
        <f t="shared" ca="1" si="3310"/>
        <v>0</v>
      </c>
      <c r="J2261" s="395">
        <f t="shared" ca="1" si="3311"/>
        <v>0</v>
      </c>
      <c r="K2261" s="395">
        <f t="shared" ca="1" si="3312"/>
        <v>0</v>
      </c>
      <c r="L2261" s="395">
        <f t="shared" ca="1" si="3313"/>
        <v>0</v>
      </c>
      <c r="M2261" s="395">
        <f t="shared" ca="1" si="3314"/>
        <v>0</v>
      </c>
      <c r="N2261" s="395">
        <f t="shared" ca="1" si="3315"/>
        <v>0</v>
      </c>
      <c r="O2261" s="395">
        <f t="shared" ca="1" si="3316"/>
        <v>0</v>
      </c>
      <c r="P2261" s="395">
        <f t="shared" ca="1" si="3317"/>
        <v>0</v>
      </c>
      <c r="Q2261" s="395">
        <f t="shared" ca="1" si="3318"/>
        <v>0</v>
      </c>
      <c r="R2261" s="395">
        <f t="shared" ca="1" si="3319"/>
        <v>0</v>
      </c>
      <c r="S2261" s="395">
        <f t="shared" ca="1" si="3320"/>
        <v>0</v>
      </c>
      <c r="T2261" s="395">
        <f t="shared" ca="1" si="3321"/>
        <v>0</v>
      </c>
      <c r="U2261" s="395">
        <f t="shared" ca="1" si="3322"/>
        <v>0</v>
      </c>
      <c r="V2261" s="395">
        <f t="shared" ca="1" si="3323"/>
        <v>0</v>
      </c>
      <c r="W2261" s="395">
        <f t="shared" ca="1" si="3324"/>
        <v>0</v>
      </c>
      <c r="X2261" s="249"/>
      <c r="Y2261" s="249"/>
      <c r="Z2261" s="249"/>
      <c r="AA2261" s="249"/>
      <c r="AB2261" s="249"/>
    </row>
    <row r="2262" spans="1:28" hidden="1" outlineLevel="1">
      <c r="A2262" s="249"/>
      <c r="B2262" s="309" t="str">
        <f t="shared" ca="1" si="3325"/>
        <v>RL Capex 2017</v>
      </c>
      <c r="C2262" s="401"/>
      <c r="D2262" s="401"/>
      <c r="E2262" s="401"/>
      <c r="F2262" s="401"/>
      <c r="G2262" s="396"/>
      <c r="H2262" s="400">
        <f ca="1">H2229</f>
        <v>0</v>
      </c>
      <c r="I2262" s="395">
        <f t="shared" ca="1" si="3310"/>
        <v>0</v>
      </c>
      <c r="J2262" s="395">
        <f t="shared" ca="1" si="3311"/>
        <v>0</v>
      </c>
      <c r="K2262" s="395">
        <f t="shared" ca="1" si="3312"/>
        <v>0</v>
      </c>
      <c r="L2262" s="395">
        <f t="shared" ca="1" si="3313"/>
        <v>0</v>
      </c>
      <c r="M2262" s="395">
        <f t="shared" ca="1" si="3314"/>
        <v>0</v>
      </c>
      <c r="N2262" s="395">
        <f t="shared" ca="1" si="3315"/>
        <v>0</v>
      </c>
      <c r="O2262" s="395">
        <f t="shared" ca="1" si="3316"/>
        <v>0</v>
      </c>
      <c r="P2262" s="395">
        <f t="shared" ca="1" si="3317"/>
        <v>0</v>
      </c>
      <c r="Q2262" s="395">
        <f t="shared" ca="1" si="3318"/>
        <v>0</v>
      </c>
      <c r="R2262" s="395">
        <f t="shared" ca="1" si="3319"/>
        <v>0</v>
      </c>
      <c r="S2262" s="395">
        <f t="shared" ca="1" si="3320"/>
        <v>0</v>
      </c>
      <c r="T2262" s="395">
        <f t="shared" ca="1" si="3321"/>
        <v>0</v>
      </c>
      <c r="U2262" s="395">
        <f t="shared" ca="1" si="3322"/>
        <v>0</v>
      </c>
      <c r="V2262" s="395">
        <f t="shared" ca="1" si="3323"/>
        <v>0</v>
      </c>
      <c r="W2262" s="395">
        <f t="shared" ca="1" si="3324"/>
        <v>0</v>
      </c>
      <c r="X2262" s="249"/>
      <c r="Y2262" s="249"/>
      <c r="Z2262" s="249"/>
      <c r="AA2262" s="249"/>
      <c r="AB2262" s="249"/>
    </row>
    <row r="2263" spans="1:28" hidden="1" outlineLevel="1">
      <c r="A2263" s="249"/>
      <c r="B2263" s="309" t="str">
        <f t="shared" ca="1" si="3325"/>
        <v>RL Capex 2018</v>
      </c>
      <c r="C2263" s="401"/>
      <c r="D2263" s="401"/>
      <c r="E2263" s="401"/>
      <c r="F2263" s="401"/>
      <c r="G2263" s="401"/>
      <c r="H2263" s="396"/>
      <c r="I2263" s="400">
        <f ca="1">I2229</f>
        <v>0</v>
      </c>
      <c r="J2263" s="395">
        <f t="shared" ca="1" si="3311"/>
        <v>0</v>
      </c>
      <c r="K2263" s="395">
        <f t="shared" ca="1" si="3312"/>
        <v>0</v>
      </c>
      <c r="L2263" s="395">
        <f t="shared" ca="1" si="3313"/>
        <v>0</v>
      </c>
      <c r="M2263" s="395">
        <f t="shared" ca="1" si="3314"/>
        <v>0</v>
      </c>
      <c r="N2263" s="395">
        <f t="shared" ca="1" si="3315"/>
        <v>0</v>
      </c>
      <c r="O2263" s="395">
        <f t="shared" ca="1" si="3316"/>
        <v>0</v>
      </c>
      <c r="P2263" s="395">
        <f t="shared" ca="1" si="3317"/>
        <v>0</v>
      </c>
      <c r="Q2263" s="395">
        <f t="shared" ca="1" si="3318"/>
        <v>0</v>
      </c>
      <c r="R2263" s="395">
        <f t="shared" ca="1" si="3319"/>
        <v>0</v>
      </c>
      <c r="S2263" s="395">
        <f t="shared" ca="1" si="3320"/>
        <v>0</v>
      </c>
      <c r="T2263" s="395">
        <f t="shared" ca="1" si="3321"/>
        <v>0</v>
      </c>
      <c r="U2263" s="395">
        <f t="shared" ca="1" si="3322"/>
        <v>0</v>
      </c>
      <c r="V2263" s="395">
        <f t="shared" ca="1" si="3323"/>
        <v>0</v>
      </c>
      <c r="W2263" s="395">
        <f t="shared" ca="1" si="3324"/>
        <v>0</v>
      </c>
      <c r="X2263" s="249"/>
      <c r="Y2263" s="249"/>
      <c r="Z2263" s="249"/>
      <c r="AA2263" s="249"/>
      <c r="AB2263" s="249"/>
    </row>
    <row r="2264" spans="1:28" hidden="1" outlineLevel="1">
      <c r="A2264" s="249"/>
      <c r="B2264" s="309" t="str">
        <f t="shared" ca="1" si="3325"/>
        <v>RL Capex 2019</v>
      </c>
      <c r="C2264" s="401"/>
      <c r="D2264" s="401"/>
      <c r="E2264" s="401"/>
      <c r="F2264" s="401"/>
      <c r="G2264" s="401"/>
      <c r="H2264" s="401"/>
      <c r="I2264" s="396"/>
      <c r="J2264" s="400">
        <f ca="1">J2229</f>
        <v>0</v>
      </c>
      <c r="K2264" s="395">
        <f t="shared" ca="1" si="3312"/>
        <v>0</v>
      </c>
      <c r="L2264" s="395">
        <f t="shared" ca="1" si="3313"/>
        <v>0</v>
      </c>
      <c r="M2264" s="395">
        <f t="shared" ca="1" si="3314"/>
        <v>0</v>
      </c>
      <c r="N2264" s="395">
        <f t="shared" ca="1" si="3315"/>
        <v>0</v>
      </c>
      <c r="O2264" s="395">
        <f t="shared" ca="1" si="3316"/>
        <v>0</v>
      </c>
      <c r="P2264" s="395">
        <f t="shared" ca="1" si="3317"/>
        <v>0</v>
      </c>
      <c r="Q2264" s="395">
        <f t="shared" ca="1" si="3318"/>
        <v>0</v>
      </c>
      <c r="R2264" s="395">
        <f t="shared" ca="1" si="3319"/>
        <v>0</v>
      </c>
      <c r="S2264" s="395">
        <f t="shared" ca="1" si="3320"/>
        <v>0</v>
      </c>
      <c r="T2264" s="395">
        <f t="shared" ca="1" si="3321"/>
        <v>0</v>
      </c>
      <c r="U2264" s="395">
        <f t="shared" ca="1" si="3322"/>
        <v>0</v>
      </c>
      <c r="V2264" s="395">
        <f t="shared" ca="1" si="3323"/>
        <v>0</v>
      </c>
      <c r="W2264" s="395">
        <f t="shared" ca="1" si="3324"/>
        <v>0</v>
      </c>
      <c r="X2264" s="249"/>
      <c r="Y2264" s="249"/>
      <c r="Z2264" s="249"/>
      <c r="AA2264" s="249"/>
      <c r="AB2264" s="249"/>
    </row>
    <row r="2265" spans="1:28" hidden="1" outlineLevel="1">
      <c r="A2265" s="249"/>
      <c r="B2265" s="309" t="str">
        <f t="shared" ca="1" si="3325"/>
        <v>RL Capex 2020</v>
      </c>
      <c r="C2265" s="401"/>
      <c r="D2265" s="401"/>
      <c r="E2265" s="401"/>
      <c r="F2265" s="401"/>
      <c r="G2265" s="401"/>
      <c r="H2265" s="401"/>
      <c r="I2265" s="401"/>
      <c r="J2265" s="396"/>
      <c r="K2265" s="400">
        <f ca="1">K2229</f>
        <v>0</v>
      </c>
      <c r="L2265" s="395">
        <f t="shared" ca="1" si="3313"/>
        <v>0</v>
      </c>
      <c r="M2265" s="395">
        <f t="shared" ca="1" si="3314"/>
        <v>0</v>
      </c>
      <c r="N2265" s="395">
        <f t="shared" ca="1" si="3315"/>
        <v>0</v>
      </c>
      <c r="O2265" s="395">
        <f t="shared" ca="1" si="3316"/>
        <v>0</v>
      </c>
      <c r="P2265" s="395">
        <f t="shared" ca="1" si="3317"/>
        <v>0</v>
      </c>
      <c r="Q2265" s="395">
        <f t="shared" ca="1" si="3318"/>
        <v>0</v>
      </c>
      <c r="R2265" s="395">
        <f t="shared" ca="1" si="3319"/>
        <v>0</v>
      </c>
      <c r="S2265" s="395">
        <f t="shared" ca="1" si="3320"/>
        <v>0</v>
      </c>
      <c r="T2265" s="395">
        <f t="shared" ca="1" si="3321"/>
        <v>0</v>
      </c>
      <c r="U2265" s="395">
        <f t="shared" ca="1" si="3322"/>
        <v>0</v>
      </c>
      <c r="V2265" s="395">
        <f t="shared" ca="1" si="3323"/>
        <v>0</v>
      </c>
      <c r="W2265" s="395">
        <f t="shared" ca="1" si="3324"/>
        <v>0</v>
      </c>
      <c r="X2265" s="249"/>
      <c r="Y2265" s="249"/>
      <c r="Z2265" s="249"/>
      <c r="AA2265" s="249"/>
      <c r="AB2265" s="249"/>
    </row>
    <row r="2266" spans="1:28" hidden="1" outlineLevel="1">
      <c r="A2266" s="249"/>
      <c r="B2266" s="309" t="str">
        <f t="shared" ca="1" si="3325"/>
        <v>RL Capex 2021</v>
      </c>
      <c r="C2266" s="401"/>
      <c r="D2266" s="401"/>
      <c r="E2266" s="401"/>
      <c r="F2266" s="401"/>
      <c r="G2266" s="401"/>
      <c r="H2266" s="401"/>
      <c r="I2266" s="401"/>
      <c r="J2266" s="401"/>
      <c r="K2266" s="396"/>
      <c r="L2266" s="400">
        <f ca="1">L2229</f>
        <v>0</v>
      </c>
      <c r="M2266" s="395">
        <f t="shared" ca="1" si="3314"/>
        <v>0</v>
      </c>
      <c r="N2266" s="395">
        <f t="shared" ca="1" si="3315"/>
        <v>0</v>
      </c>
      <c r="O2266" s="395">
        <f t="shared" ca="1" si="3316"/>
        <v>0</v>
      </c>
      <c r="P2266" s="395">
        <f t="shared" ca="1" si="3317"/>
        <v>0</v>
      </c>
      <c r="Q2266" s="395">
        <f t="shared" ca="1" si="3318"/>
        <v>0</v>
      </c>
      <c r="R2266" s="395">
        <f t="shared" ca="1" si="3319"/>
        <v>0</v>
      </c>
      <c r="S2266" s="395">
        <f t="shared" ca="1" si="3320"/>
        <v>0</v>
      </c>
      <c r="T2266" s="395">
        <f t="shared" ca="1" si="3321"/>
        <v>0</v>
      </c>
      <c r="U2266" s="395">
        <f t="shared" ca="1" si="3322"/>
        <v>0</v>
      </c>
      <c r="V2266" s="395">
        <f t="shared" ca="1" si="3323"/>
        <v>0</v>
      </c>
      <c r="W2266" s="395">
        <f t="shared" ca="1" si="3324"/>
        <v>0</v>
      </c>
      <c r="X2266" s="249"/>
      <c r="Y2266" s="249"/>
      <c r="Z2266" s="249"/>
      <c r="AA2266" s="249"/>
      <c r="AB2266" s="249"/>
    </row>
    <row r="2267" spans="1:28" hidden="1" outlineLevel="1">
      <c r="A2267" s="249"/>
      <c r="B2267" s="309" t="str">
        <f t="shared" ca="1" si="3325"/>
        <v>RL Capex 2022</v>
      </c>
      <c r="C2267" s="401"/>
      <c r="D2267" s="401"/>
      <c r="E2267" s="401"/>
      <c r="F2267" s="401"/>
      <c r="G2267" s="401"/>
      <c r="H2267" s="401"/>
      <c r="I2267" s="401"/>
      <c r="J2267" s="401"/>
      <c r="K2267" s="401"/>
      <c r="L2267" s="396"/>
      <c r="M2267" s="400">
        <f ca="1">M2229</f>
        <v>0</v>
      </c>
      <c r="N2267" s="395">
        <f t="shared" ca="1" si="3315"/>
        <v>0</v>
      </c>
      <c r="O2267" s="395">
        <f t="shared" ca="1" si="3316"/>
        <v>0</v>
      </c>
      <c r="P2267" s="395">
        <f t="shared" ca="1" si="3317"/>
        <v>0</v>
      </c>
      <c r="Q2267" s="395">
        <f t="shared" ca="1" si="3318"/>
        <v>0</v>
      </c>
      <c r="R2267" s="395">
        <f t="shared" ca="1" si="3319"/>
        <v>0</v>
      </c>
      <c r="S2267" s="395">
        <f t="shared" ca="1" si="3320"/>
        <v>0</v>
      </c>
      <c r="T2267" s="395">
        <f t="shared" ca="1" si="3321"/>
        <v>0</v>
      </c>
      <c r="U2267" s="395">
        <f t="shared" ca="1" si="3322"/>
        <v>0</v>
      </c>
      <c r="V2267" s="395">
        <f t="shared" ca="1" si="3323"/>
        <v>0</v>
      </c>
      <c r="W2267" s="395">
        <f t="shared" ca="1" si="3324"/>
        <v>0</v>
      </c>
      <c r="X2267" s="249"/>
      <c r="Y2267" s="249"/>
      <c r="Z2267" s="249"/>
      <c r="AA2267" s="249"/>
      <c r="AB2267" s="249"/>
    </row>
    <row r="2268" spans="1:28" hidden="1" outlineLevel="1">
      <c r="A2268" s="249"/>
      <c r="B2268" s="309" t="str">
        <f t="shared" ca="1" si="3325"/>
        <v>RL Capex 2023</v>
      </c>
      <c r="C2268" s="401"/>
      <c r="D2268" s="401"/>
      <c r="E2268" s="401"/>
      <c r="F2268" s="401"/>
      <c r="G2268" s="401"/>
      <c r="H2268" s="401"/>
      <c r="I2268" s="401"/>
      <c r="J2268" s="401"/>
      <c r="K2268" s="401"/>
      <c r="L2268" s="401"/>
      <c r="M2268" s="396"/>
      <c r="N2268" s="400">
        <f>N2229</f>
        <v>0</v>
      </c>
      <c r="O2268" s="395">
        <f t="shared" si="3316"/>
        <v>0</v>
      </c>
      <c r="P2268" s="395">
        <f t="shared" si="3317"/>
        <v>0</v>
      </c>
      <c r="Q2268" s="395">
        <f t="shared" si="3318"/>
        <v>0</v>
      </c>
      <c r="R2268" s="395">
        <f t="shared" si="3319"/>
        <v>0</v>
      </c>
      <c r="S2268" s="395">
        <f t="shared" si="3320"/>
        <v>0</v>
      </c>
      <c r="T2268" s="395">
        <f t="shared" si="3321"/>
        <v>0</v>
      </c>
      <c r="U2268" s="395">
        <f t="shared" si="3322"/>
        <v>0</v>
      </c>
      <c r="V2268" s="395">
        <f t="shared" si="3323"/>
        <v>0</v>
      </c>
      <c r="W2268" s="395">
        <f t="shared" si="3324"/>
        <v>0</v>
      </c>
      <c r="X2268" s="249"/>
      <c r="Y2268" s="249"/>
      <c r="Z2268" s="249"/>
      <c r="AA2268" s="249"/>
      <c r="AB2268" s="249"/>
    </row>
    <row r="2269" spans="1:28" hidden="1" outlineLevel="1">
      <c r="A2269" s="249"/>
      <c r="B2269" s="309" t="str">
        <f t="shared" ca="1" si="3325"/>
        <v>RL Capex 2024</v>
      </c>
      <c r="C2269" s="401"/>
      <c r="D2269" s="401"/>
      <c r="E2269" s="401"/>
      <c r="F2269" s="401"/>
      <c r="G2269" s="401"/>
      <c r="H2269" s="401"/>
      <c r="I2269" s="401"/>
      <c r="J2269" s="401"/>
      <c r="K2269" s="401"/>
      <c r="L2269" s="401"/>
      <c r="M2269" s="401"/>
      <c r="N2269" s="396"/>
      <c r="O2269" s="400">
        <f>O2229</f>
        <v>0</v>
      </c>
      <c r="P2269" s="395">
        <f t="shared" si="3317"/>
        <v>0</v>
      </c>
      <c r="Q2269" s="395">
        <f t="shared" si="3318"/>
        <v>0</v>
      </c>
      <c r="R2269" s="395">
        <f t="shared" si="3319"/>
        <v>0</v>
      </c>
      <c r="S2269" s="395">
        <f t="shared" si="3320"/>
        <v>0</v>
      </c>
      <c r="T2269" s="395">
        <f t="shared" si="3321"/>
        <v>0</v>
      </c>
      <c r="U2269" s="395">
        <f t="shared" si="3322"/>
        <v>0</v>
      </c>
      <c r="V2269" s="395">
        <f t="shared" si="3323"/>
        <v>0</v>
      </c>
      <c r="W2269" s="395">
        <f t="shared" si="3324"/>
        <v>0</v>
      </c>
      <c r="X2269" s="249"/>
      <c r="Y2269" s="249"/>
      <c r="Z2269" s="249"/>
      <c r="AA2269" s="249"/>
      <c r="AB2269" s="249"/>
    </row>
    <row r="2270" spans="1:28" hidden="1" outlineLevel="1">
      <c r="A2270" s="249"/>
      <c r="B2270" s="309" t="str">
        <f t="shared" ca="1" si="3325"/>
        <v>RL Capex 2025</v>
      </c>
      <c r="C2270" s="401"/>
      <c r="D2270" s="401"/>
      <c r="E2270" s="401"/>
      <c r="F2270" s="401"/>
      <c r="G2270" s="401"/>
      <c r="H2270" s="401"/>
      <c r="I2270" s="401"/>
      <c r="J2270" s="401"/>
      <c r="K2270" s="401"/>
      <c r="L2270" s="401"/>
      <c r="M2270" s="401"/>
      <c r="N2270" s="401"/>
      <c r="O2270" s="396"/>
      <c r="P2270" s="400">
        <f>P2229</f>
        <v>0</v>
      </c>
      <c r="Q2270" s="395">
        <f t="shared" si="3318"/>
        <v>0</v>
      </c>
      <c r="R2270" s="395">
        <f t="shared" si="3319"/>
        <v>0</v>
      </c>
      <c r="S2270" s="395">
        <f t="shared" si="3320"/>
        <v>0</v>
      </c>
      <c r="T2270" s="395">
        <f t="shared" si="3321"/>
        <v>0</v>
      </c>
      <c r="U2270" s="395">
        <f t="shared" si="3322"/>
        <v>0</v>
      </c>
      <c r="V2270" s="395">
        <f t="shared" si="3323"/>
        <v>0</v>
      </c>
      <c r="W2270" s="395">
        <f t="shared" si="3324"/>
        <v>0</v>
      </c>
      <c r="X2270" s="249"/>
      <c r="Y2270" s="249"/>
      <c r="Z2270" s="249"/>
      <c r="AA2270" s="249"/>
      <c r="AB2270" s="249"/>
    </row>
    <row r="2271" spans="1:28" hidden="1" outlineLevel="1">
      <c r="A2271" s="249"/>
      <c r="B2271" s="309" t="str">
        <f t="shared" ca="1" si="3325"/>
        <v>RL Capex 2026</v>
      </c>
      <c r="C2271" s="401"/>
      <c r="D2271" s="401"/>
      <c r="E2271" s="401"/>
      <c r="F2271" s="401"/>
      <c r="G2271" s="401"/>
      <c r="H2271" s="401"/>
      <c r="I2271" s="401"/>
      <c r="J2271" s="401"/>
      <c r="K2271" s="401"/>
      <c r="L2271" s="401"/>
      <c r="M2271" s="401"/>
      <c r="N2271" s="401"/>
      <c r="O2271" s="401"/>
      <c r="P2271" s="396"/>
      <c r="Q2271" s="400">
        <f>Q2229</f>
        <v>0</v>
      </c>
      <c r="R2271" s="395">
        <f t="shared" si="3319"/>
        <v>0</v>
      </c>
      <c r="S2271" s="395">
        <f t="shared" si="3320"/>
        <v>0</v>
      </c>
      <c r="T2271" s="395">
        <f t="shared" si="3321"/>
        <v>0</v>
      </c>
      <c r="U2271" s="395">
        <f t="shared" si="3322"/>
        <v>0</v>
      </c>
      <c r="V2271" s="395">
        <f t="shared" si="3323"/>
        <v>0</v>
      </c>
      <c r="W2271" s="395">
        <f t="shared" si="3324"/>
        <v>0</v>
      </c>
      <c r="X2271" s="249"/>
      <c r="Y2271" s="249"/>
      <c r="Z2271" s="249"/>
      <c r="AA2271" s="249"/>
      <c r="AB2271" s="249"/>
    </row>
    <row r="2272" spans="1:28" hidden="1" outlineLevel="1">
      <c r="A2272" s="249"/>
      <c r="B2272" s="309" t="str">
        <f t="shared" ca="1" si="3325"/>
        <v>RL Capex 2027</v>
      </c>
      <c r="C2272" s="401"/>
      <c r="D2272" s="401"/>
      <c r="E2272" s="401"/>
      <c r="F2272" s="401"/>
      <c r="G2272" s="401"/>
      <c r="H2272" s="401"/>
      <c r="I2272" s="401"/>
      <c r="J2272" s="401"/>
      <c r="K2272" s="401"/>
      <c r="L2272" s="401"/>
      <c r="M2272" s="401"/>
      <c r="N2272" s="401"/>
      <c r="O2272" s="401"/>
      <c r="P2272" s="401"/>
      <c r="Q2272" s="396"/>
      <c r="R2272" s="400">
        <f>R2229</f>
        <v>0</v>
      </c>
      <c r="S2272" s="395">
        <f t="shared" si="3320"/>
        <v>0</v>
      </c>
      <c r="T2272" s="395">
        <f t="shared" si="3321"/>
        <v>0</v>
      </c>
      <c r="U2272" s="395">
        <f t="shared" si="3322"/>
        <v>0</v>
      </c>
      <c r="V2272" s="395">
        <f t="shared" si="3323"/>
        <v>0</v>
      </c>
      <c r="W2272" s="395">
        <f t="shared" si="3324"/>
        <v>0</v>
      </c>
      <c r="X2272" s="249"/>
      <c r="Y2272" s="249"/>
      <c r="Z2272" s="249"/>
      <c r="AA2272" s="249"/>
      <c r="AB2272" s="249"/>
    </row>
    <row r="2273" spans="1:28" hidden="1" outlineLevel="1">
      <c r="A2273" s="249"/>
      <c r="B2273" s="309" t="str">
        <f t="shared" ca="1" si="3325"/>
        <v>RL Capex 2028</v>
      </c>
      <c r="C2273" s="401"/>
      <c r="D2273" s="401"/>
      <c r="E2273" s="401"/>
      <c r="F2273" s="401"/>
      <c r="G2273" s="401"/>
      <c r="H2273" s="401"/>
      <c r="I2273" s="401"/>
      <c r="J2273" s="401"/>
      <c r="K2273" s="401"/>
      <c r="L2273" s="401"/>
      <c r="M2273" s="401"/>
      <c r="N2273" s="401"/>
      <c r="O2273" s="401"/>
      <c r="P2273" s="401"/>
      <c r="Q2273" s="401"/>
      <c r="R2273" s="396"/>
      <c r="S2273" s="400">
        <f>S2229</f>
        <v>0</v>
      </c>
      <c r="T2273" s="395">
        <f t="shared" si="3321"/>
        <v>0</v>
      </c>
      <c r="U2273" s="395">
        <f t="shared" si="3322"/>
        <v>0</v>
      </c>
      <c r="V2273" s="395">
        <f t="shared" si="3323"/>
        <v>0</v>
      </c>
      <c r="W2273" s="395">
        <f t="shared" si="3324"/>
        <v>0</v>
      </c>
      <c r="X2273" s="249"/>
      <c r="Y2273" s="249"/>
      <c r="Z2273" s="249"/>
      <c r="AA2273" s="249"/>
      <c r="AB2273" s="249"/>
    </row>
    <row r="2274" spans="1:28" hidden="1" outlineLevel="1">
      <c r="A2274" s="249"/>
      <c r="B2274" s="309" t="str">
        <f t="shared" ca="1" si="3325"/>
        <v>RL Capex 2029</v>
      </c>
      <c r="C2274" s="401"/>
      <c r="D2274" s="401"/>
      <c r="E2274" s="401"/>
      <c r="F2274" s="401"/>
      <c r="G2274" s="401"/>
      <c r="H2274" s="401"/>
      <c r="I2274" s="401"/>
      <c r="J2274" s="401"/>
      <c r="K2274" s="401"/>
      <c r="L2274" s="401"/>
      <c r="M2274" s="401"/>
      <c r="N2274" s="401"/>
      <c r="O2274" s="401"/>
      <c r="P2274" s="401"/>
      <c r="Q2274" s="401"/>
      <c r="R2274" s="401"/>
      <c r="S2274" s="396"/>
      <c r="T2274" s="400">
        <f>T2229</f>
        <v>0</v>
      </c>
      <c r="U2274" s="395">
        <f t="shared" si="3322"/>
        <v>0</v>
      </c>
      <c r="V2274" s="395">
        <f t="shared" si="3323"/>
        <v>0</v>
      </c>
      <c r="W2274" s="395">
        <f t="shared" si="3324"/>
        <v>0</v>
      </c>
      <c r="X2274" s="249"/>
      <c r="Y2274" s="249"/>
      <c r="Z2274" s="249"/>
      <c r="AA2274" s="249"/>
      <c r="AB2274" s="249"/>
    </row>
    <row r="2275" spans="1:28" hidden="1" outlineLevel="1">
      <c r="A2275" s="249"/>
      <c r="B2275" s="309" t="str">
        <f t="shared" ca="1" si="3325"/>
        <v>RL Capex 2030</v>
      </c>
      <c r="C2275" s="401"/>
      <c r="D2275" s="401"/>
      <c r="E2275" s="401"/>
      <c r="F2275" s="401"/>
      <c r="G2275" s="401"/>
      <c r="H2275" s="401"/>
      <c r="I2275" s="401"/>
      <c r="J2275" s="401"/>
      <c r="K2275" s="401"/>
      <c r="L2275" s="401"/>
      <c r="M2275" s="401"/>
      <c r="N2275" s="401"/>
      <c r="O2275" s="401"/>
      <c r="P2275" s="401"/>
      <c r="Q2275" s="401"/>
      <c r="R2275" s="401"/>
      <c r="S2275" s="401"/>
      <c r="T2275" s="396"/>
      <c r="U2275" s="400">
        <f>U2229</f>
        <v>0</v>
      </c>
      <c r="V2275" s="395">
        <f t="shared" si="3323"/>
        <v>0</v>
      </c>
      <c r="W2275" s="395">
        <f t="shared" si="3324"/>
        <v>0</v>
      </c>
      <c r="X2275" s="249"/>
      <c r="Y2275" s="249"/>
      <c r="Z2275" s="249"/>
      <c r="AA2275" s="249"/>
      <c r="AB2275" s="249"/>
    </row>
    <row r="2276" spans="1:28" hidden="1" outlineLevel="1">
      <c r="A2276" s="249"/>
      <c r="B2276" s="309" t="str">
        <f t="shared" ca="1" si="3325"/>
        <v>RL Capex 2031</v>
      </c>
      <c r="C2276" s="401"/>
      <c r="D2276" s="401"/>
      <c r="E2276" s="401"/>
      <c r="F2276" s="401"/>
      <c r="G2276" s="401"/>
      <c r="H2276" s="401"/>
      <c r="I2276" s="401"/>
      <c r="J2276" s="401"/>
      <c r="K2276" s="401"/>
      <c r="L2276" s="401"/>
      <c r="M2276" s="401"/>
      <c r="N2276" s="401"/>
      <c r="O2276" s="401"/>
      <c r="P2276" s="401"/>
      <c r="Q2276" s="401"/>
      <c r="R2276" s="401"/>
      <c r="S2276" s="401"/>
      <c r="T2276" s="401"/>
      <c r="U2276" s="396"/>
      <c r="V2276" s="400">
        <f>V2229</f>
        <v>0</v>
      </c>
      <c r="W2276" s="395">
        <f>IF(V2276="n/a","n/a",MAX(0,V2276-1))</f>
        <v>0</v>
      </c>
      <c r="X2276" s="249"/>
      <c r="Y2276" s="249"/>
      <c r="Z2276" s="249"/>
      <c r="AA2276" s="249"/>
      <c r="AB2276" s="249"/>
    </row>
    <row r="2277" spans="1:28" hidden="1" outlineLevel="1">
      <c r="A2277" s="249"/>
      <c r="B2277" s="309" t="str">
        <f t="shared" ca="1" si="3325"/>
        <v>RL Capex 2032</v>
      </c>
      <c r="C2277" s="401"/>
      <c r="D2277" s="401"/>
      <c r="E2277" s="401"/>
      <c r="F2277" s="401"/>
      <c r="G2277" s="401"/>
      <c r="H2277" s="401"/>
      <c r="I2277" s="401"/>
      <c r="J2277" s="401"/>
      <c r="K2277" s="401"/>
      <c r="L2277" s="401"/>
      <c r="M2277" s="401"/>
      <c r="N2277" s="401"/>
      <c r="O2277" s="401"/>
      <c r="P2277" s="401"/>
      <c r="Q2277" s="401"/>
      <c r="R2277" s="401"/>
      <c r="S2277" s="401"/>
      <c r="T2277" s="401"/>
      <c r="U2277" s="401"/>
      <c r="V2277" s="396"/>
      <c r="W2277" s="395">
        <f>W2229</f>
        <v>0</v>
      </c>
      <c r="X2277" s="249"/>
      <c r="Y2277" s="249"/>
      <c r="Z2277" s="249"/>
      <c r="AA2277" s="249"/>
      <c r="AB2277" s="249"/>
    </row>
    <row r="2278" spans="1:28" hidden="1" outlineLevel="1">
      <c r="A2278" s="249"/>
      <c r="B2278" s="332"/>
      <c r="C2278" s="395"/>
      <c r="D2278" s="395"/>
      <c r="E2278" s="395"/>
      <c r="F2278" s="395"/>
      <c r="G2278" s="395"/>
      <c r="H2278" s="395"/>
      <c r="I2278" s="395"/>
      <c r="J2278" s="395"/>
      <c r="K2278" s="395"/>
      <c r="L2278" s="395"/>
      <c r="M2278" s="395"/>
      <c r="N2278" s="395"/>
      <c r="O2278" s="395"/>
      <c r="P2278" s="395"/>
      <c r="Q2278" s="395"/>
      <c r="R2278" s="395"/>
      <c r="S2278" s="395"/>
      <c r="T2278" s="395"/>
      <c r="U2278" s="395"/>
      <c r="V2278" s="395"/>
      <c r="W2278" s="395"/>
      <c r="X2278" s="249"/>
      <c r="Y2278" s="249"/>
      <c r="Z2278" s="249"/>
      <c r="AA2278" s="249"/>
      <c r="AB2278" s="249"/>
    </row>
    <row r="2279" spans="1:28" collapsed="1">
      <c r="A2279" s="322"/>
      <c r="B2279" s="336" t="s">
        <v>192</v>
      </c>
      <c r="C2279" s="460">
        <f ca="1">(IF(OR($C2229&lt;&gt;"n/a",C2229&lt;&gt;"n/a"),IF(SUM(C2232:C2254)=0,0,IF((SUMPRODUCT(C2232:C2254,C2256:C2278)/SUM(C2232:C2254))&lt;0,1,(SUMPRODUCT(C2232:C2254,C2256:C2278)/SUM(C2232:C2254)))),"n/a"))</f>
        <v>0</v>
      </c>
      <c r="D2279" s="460">
        <f ca="1">(IF(OR($C2229&lt;&gt;"n/a",D2229&lt;&gt;"n/a"),IF(SUM(D2232:D2254)=0,0,IF((SUMPRODUCT(D2232:D2254,D2256:D2278)/SUM(D2232:D2254))&lt;0,1,(SUMPRODUCT(D2232:D2254,D2256:D2278)/SUM(D2232:D2254)))),"n/a"))</f>
        <v>0</v>
      </c>
      <c r="E2279" s="460">
        <f t="shared" ref="E2279:W2279" ca="1" si="3326">(IF(OR($C2229&lt;&gt;"n/a",E2229&lt;&gt;"n/a"),IF(SUM(E2232:E2254)=0,0,IF((SUMPRODUCT(E2232:E2254,E2256:E2278)/SUM(E2232:E2254))&lt;0,1,(SUMPRODUCT(E2232:E2254,E2256:E2278)/SUM(E2232:E2254)))),"n/a"))</f>
        <v>0</v>
      </c>
      <c r="F2279" s="460">
        <f t="shared" ca="1" si="3326"/>
        <v>0</v>
      </c>
      <c r="G2279" s="460">
        <f t="shared" ca="1" si="3326"/>
        <v>0</v>
      </c>
      <c r="H2279" s="460">
        <f t="shared" ca="1" si="3326"/>
        <v>0</v>
      </c>
      <c r="I2279" s="460">
        <f t="shared" ca="1" si="3326"/>
        <v>0</v>
      </c>
      <c r="J2279" s="460">
        <f t="shared" ca="1" si="3326"/>
        <v>0</v>
      </c>
      <c r="K2279" s="460">
        <f t="shared" ca="1" si="3326"/>
        <v>0</v>
      </c>
      <c r="L2279" s="460">
        <f t="shared" ca="1" si="3326"/>
        <v>0</v>
      </c>
      <c r="M2279" s="460">
        <f t="shared" ca="1" si="3326"/>
        <v>0</v>
      </c>
      <c r="N2279" s="460">
        <f t="shared" ca="1" si="3326"/>
        <v>0</v>
      </c>
      <c r="O2279" s="460">
        <f t="shared" ca="1" si="3326"/>
        <v>0</v>
      </c>
      <c r="P2279" s="460">
        <f t="shared" ca="1" si="3326"/>
        <v>0</v>
      </c>
      <c r="Q2279" s="460">
        <f t="shared" ca="1" si="3326"/>
        <v>0</v>
      </c>
      <c r="R2279" s="460">
        <f t="shared" ca="1" si="3326"/>
        <v>0</v>
      </c>
      <c r="S2279" s="460">
        <f t="shared" ca="1" si="3326"/>
        <v>0</v>
      </c>
      <c r="T2279" s="460">
        <f t="shared" ca="1" si="3326"/>
        <v>0</v>
      </c>
      <c r="U2279" s="460">
        <f t="shared" ca="1" si="3326"/>
        <v>0</v>
      </c>
      <c r="V2279" s="460">
        <f t="shared" ca="1" si="3326"/>
        <v>0</v>
      </c>
      <c r="W2279" s="460">
        <f t="shared" ca="1" si="3326"/>
        <v>0</v>
      </c>
      <c r="X2279" s="249"/>
      <c r="Y2279" s="249"/>
      <c r="Z2279" s="249"/>
      <c r="AA2279" s="249"/>
      <c r="AB2279" s="249"/>
    </row>
    <row r="2280" spans="1:28">
      <c r="A2280" s="249"/>
      <c r="B2280" s="249"/>
      <c r="C2280" s="395"/>
      <c r="D2280" s="395"/>
      <c r="E2280" s="395"/>
      <c r="F2280" s="395"/>
      <c r="G2280" s="395"/>
      <c r="H2280" s="395"/>
      <c r="I2280" s="395"/>
      <c r="J2280" s="395"/>
      <c r="K2280" s="395"/>
      <c r="L2280" s="395"/>
      <c r="M2280" s="395"/>
      <c r="N2280" s="395"/>
      <c r="O2280" s="395"/>
      <c r="P2280" s="395"/>
      <c r="Q2280" s="395"/>
      <c r="R2280" s="395"/>
      <c r="S2280" s="395"/>
      <c r="T2280" s="395"/>
      <c r="U2280" s="395"/>
      <c r="V2280" s="395"/>
      <c r="W2280" s="395"/>
      <c r="X2280" s="249"/>
      <c r="Y2280" s="249"/>
      <c r="Z2280" s="249"/>
      <c r="AA2280" s="249"/>
      <c r="AB2280" s="249"/>
    </row>
    <row r="2281" spans="1:28">
      <c r="A2281" s="72" t="s">
        <v>146</v>
      </c>
      <c r="B2281" s="142">
        <f>VLOOKUP($A2281,'RFM input'!$E$7:$F$56,2,FALSE)</f>
        <v>0</v>
      </c>
      <c r="C2281" s="402"/>
      <c r="D2281" s="402"/>
      <c r="E2281" s="403"/>
      <c r="F2281" s="403"/>
      <c r="G2281" s="403"/>
      <c r="H2281" s="403"/>
      <c r="I2281" s="403"/>
      <c r="J2281" s="403"/>
      <c r="K2281" s="403"/>
      <c r="L2281" s="403"/>
      <c r="M2281" s="403"/>
      <c r="N2281" s="403"/>
      <c r="O2281" s="403"/>
      <c r="P2281" s="403"/>
      <c r="Q2281" s="403"/>
      <c r="R2281" s="403"/>
      <c r="S2281" s="403"/>
      <c r="T2281" s="403"/>
      <c r="U2281" s="403"/>
      <c r="V2281" s="403"/>
      <c r="W2281" s="403"/>
      <c r="X2281" s="249"/>
      <c r="Y2281" s="249"/>
      <c r="Z2281" s="249"/>
      <c r="AA2281" s="249"/>
      <c r="AB2281" s="249"/>
    </row>
    <row r="2282" spans="1:28">
      <c r="A2282" s="378">
        <f>VALUE(REPLACE(A2281,1,12,""))</f>
        <v>43</v>
      </c>
      <c r="B2282" s="317" t="s">
        <v>195</v>
      </c>
      <c r="C2282" s="389">
        <f ca="1">OFFSET('RAB roll forward'!$H$1189,'RAB remaining lives'!A2282,0)</f>
        <v>0</v>
      </c>
      <c r="D2282" s="390">
        <f ca="1">OFFSET('RFM input'!H$222,$A2282,0)-OFFSET('RFM input'!H$276,$A2282,0)</f>
        <v>0</v>
      </c>
      <c r="E2282" s="390">
        <f ca="1">OFFSET('RFM input'!I$222,$A2282,0)-OFFSET('RFM input'!I$276,$A2282,0)</f>
        <v>0</v>
      </c>
      <c r="F2282" s="390">
        <f ca="1">OFFSET('RFM input'!J$222,$A2282,0)-OFFSET('RFM input'!J$276,$A2282,0)</f>
        <v>0</v>
      </c>
      <c r="G2282" s="390">
        <f ca="1">OFFSET('RFM input'!K$222,$A2282,0)-OFFSET('RFM input'!K$276,$A2282,0)</f>
        <v>0</v>
      </c>
      <c r="H2282" s="390">
        <f ca="1">OFFSET('RFM input'!L$222,$A2282,0)-OFFSET('RFM input'!L$276,$A2282,0)</f>
        <v>0</v>
      </c>
      <c r="I2282" s="390">
        <f ca="1">OFFSET('RFM input'!M$222,$A2282,0)-OFFSET('RFM input'!M$276,$A2282,0)</f>
        <v>0</v>
      </c>
      <c r="J2282" s="390">
        <f ca="1">OFFSET('RFM input'!N$222,$A2282,0)-OFFSET('RFM input'!N$276,$A2282,0)</f>
        <v>0</v>
      </c>
      <c r="K2282" s="390">
        <f ca="1">OFFSET('RFM input'!O$222,$A2282,0)-OFFSET('RFM input'!O$276,$A2282,0)</f>
        <v>0</v>
      </c>
      <c r="L2282" s="390">
        <f ca="1">OFFSET('RFM input'!P$222,$A2282,0)-OFFSET('RFM input'!P$276,$A2282,0)</f>
        <v>0</v>
      </c>
      <c r="M2282" s="390">
        <f ca="1">OFFSET('RFM input'!Q$222,$A2282,0)-OFFSET('RFM input'!Q$276,$A2282,0)</f>
        <v>0</v>
      </c>
      <c r="N2282" s="390"/>
      <c r="O2282" s="390"/>
      <c r="P2282" s="390"/>
      <c r="Q2282" s="390"/>
      <c r="R2282" s="390"/>
      <c r="S2282" s="390"/>
      <c r="T2282" s="390"/>
      <c r="U2282" s="390"/>
      <c r="V2282" s="390"/>
      <c r="W2282" s="390"/>
      <c r="X2282" s="249"/>
      <c r="Y2282" s="249"/>
      <c r="Z2282" s="249"/>
      <c r="AA2282" s="249"/>
      <c r="AB2282" s="249"/>
    </row>
    <row r="2283" spans="1:28">
      <c r="A2283" s="249"/>
      <c r="B2283" s="249" t="s">
        <v>325</v>
      </c>
      <c r="C2283" s="391">
        <f ca="1">OFFSET('RFM input'!$K$6,'RAB remaining lives'!$A2282,0)</f>
        <v>0</v>
      </c>
      <c r="D2283" s="390">
        <f ca="1">OFFSET('RFM input'!$L$6,'RAB remaining lives'!$A2282,0)</f>
        <v>0</v>
      </c>
      <c r="E2283" s="390">
        <f ca="1">OFFSET('RFM input'!$L$6,'RAB remaining lives'!$A2282,0)</f>
        <v>0</v>
      </c>
      <c r="F2283" s="390">
        <f ca="1">OFFSET('RFM input'!$L$6,'RAB remaining lives'!$A2282,0)</f>
        <v>0</v>
      </c>
      <c r="G2283" s="390">
        <f ca="1">OFFSET('RFM input'!$L$6,'RAB remaining lives'!$A2282,0)</f>
        <v>0</v>
      </c>
      <c r="H2283" s="390">
        <f ca="1">OFFSET('RFM input'!$L$6,'RAB remaining lives'!$A2282,0)</f>
        <v>0</v>
      </c>
      <c r="I2283" s="390">
        <f ca="1">OFFSET('RFM input'!$L$6,'RAB remaining lives'!$A2282,0)</f>
        <v>0</v>
      </c>
      <c r="J2283" s="390">
        <f ca="1">OFFSET('RFM input'!$L$6,'RAB remaining lives'!$A2282,0)</f>
        <v>0</v>
      </c>
      <c r="K2283" s="390">
        <f ca="1">OFFSET('RFM input'!$L$6,'RAB remaining lives'!$A2282,0)</f>
        <v>0</v>
      </c>
      <c r="L2283" s="390">
        <f ca="1">OFFSET('RFM input'!$L$6,'RAB remaining lives'!$A2282,0)</f>
        <v>0</v>
      </c>
      <c r="M2283" s="390">
        <f ca="1">OFFSET('RFM input'!$L$6,'RAB remaining lives'!$A2282,0)</f>
        <v>0</v>
      </c>
      <c r="N2283" s="390"/>
      <c r="O2283" s="390"/>
      <c r="P2283" s="390"/>
      <c r="Q2283" s="390"/>
      <c r="R2283" s="390"/>
      <c r="S2283" s="390"/>
      <c r="T2283" s="390"/>
      <c r="U2283" s="390"/>
      <c r="V2283" s="390"/>
      <c r="W2283" s="390"/>
      <c r="X2283" s="249"/>
      <c r="Y2283" s="249"/>
      <c r="Z2283" s="249"/>
      <c r="AA2283" s="249"/>
      <c r="AB2283" s="249"/>
    </row>
    <row r="2284" spans="1:28">
      <c r="A2284" s="249"/>
      <c r="B2284" s="286" t="s">
        <v>299</v>
      </c>
      <c r="C2284" s="392"/>
      <c r="D2284" s="393">
        <f ca="1">IF(D$6=(OFFSET('RFM input'!$G$60,0,'RFM input'!$AA$7)),OFFSET('RFM input'!$H$454,$A2282,0),0)</f>
        <v>0</v>
      </c>
      <c r="E2284" s="390">
        <f ca="1">IF(E$6=(OFFSET('RFM input'!$G$60,0,'RFM input'!$AA$7)),OFFSET('RFM input'!$H$454,$A2282,0),0)</f>
        <v>0</v>
      </c>
      <c r="F2284" s="390">
        <f ca="1">IF(F$6=(OFFSET('RFM input'!$G$60,0,'RFM input'!$AA$7)),OFFSET('RFM input'!$H$454,$A2282,0),0)</f>
        <v>0</v>
      </c>
      <c r="G2284" s="390">
        <f ca="1">IF(G$6=(OFFSET('RFM input'!$G$60,0,'RFM input'!$AA$7)),OFFSET('RFM input'!$H$454,$A2282,0),0)</f>
        <v>0</v>
      </c>
      <c r="H2284" s="390">
        <f ca="1">IF(H$6=(OFFSET('RFM input'!$G$60,0,'RFM input'!$AA$7)),OFFSET('RFM input'!$H$454,$A2282,0),0)</f>
        <v>0</v>
      </c>
      <c r="I2284" s="390">
        <f ca="1">IF(I$6=(OFFSET('RFM input'!$G$60,0,'RFM input'!$AA$7)),OFFSET('RFM input'!$H$454,$A2282,0),0)</f>
        <v>0</v>
      </c>
      <c r="J2284" s="390">
        <f ca="1">IF(J$6=(OFFSET('RFM input'!$G$60,0,'RFM input'!$AA$7)),OFFSET('RFM input'!$H$454,$A2282,0),0)</f>
        <v>0</v>
      </c>
      <c r="K2284" s="390">
        <f ca="1">IF(K$6=(OFFSET('RFM input'!$G$60,0,'RFM input'!$AA$7)),OFFSET('RFM input'!$H$454,$A2282,0),0)</f>
        <v>0</v>
      </c>
      <c r="L2284" s="390">
        <f ca="1">IF(L$6=(OFFSET('RFM input'!$G$60,0,'RFM input'!$AA$7)),OFFSET('RFM input'!$H$454,$A2282,0),0)</f>
        <v>0</v>
      </c>
      <c r="M2284" s="390">
        <f ca="1">IF(M$6=(OFFSET('RFM input'!$G$60,0,'RFM input'!$AA$7)),OFFSET('RFM input'!$H$454,$A2282,0),0)</f>
        <v>0</v>
      </c>
      <c r="N2284" s="390"/>
      <c r="O2284" s="390"/>
      <c r="P2284" s="390"/>
      <c r="Q2284" s="390"/>
      <c r="R2284" s="390"/>
      <c r="S2284" s="390"/>
      <c r="T2284" s="390"/>
      <c r="U2284" s="390"/>
      <c r="V2284" s="390"/>
      <c r="W2284" s="390"/>
      <c r="X2284" s="249"/>
      <c r="Y2284" s="249"/>
      <c r="Z2284" s="249"/>
      <c r="AA2284" s="249"/>
      <c r="AB2284" s="249"/>
    </row>
    <row r="2285" spans="1:28">
      <c r="A2285" s="249"/>
      <c r="B2285" s="325" t="s">
        <v>306</v>
      </c>
      <c r="C2285" s="392"/>
      <c r="D2285" s="391">
        <f ca="1">IF(D$6=(OFFSET('RFM input'!$G$60,0,'RFM input'!$AA$7)),OFFSET('RFM input'!$J$454,$A2282,0),0)</f>
        <v>0</v>
      </c>
      <c r="E2285" s="394">
        <f ca="1">IF(E$6=(OFFSET('RFM input'!$G$60,0,'RFM input'!$AA$7)),OFFSET('RFM input'!$J$454,$A2282,0),0)</f>
        <v>0</v>
      </c>
      <c r="F2285" s="394">
        <f ca="1">IF(F$6=(OFFSET('RFM input'!$G$60,0,'RFM input'!$AA$7)),OFFSET('RFM input'!$J$454,$A2282,0),0)</f>
        <v>0</v>
      </c>
      <c r="G2285" s="394">
        <f ca="1">IF(G$6=(OFFSET('RFM input'!$G$60,0,'RFM input'!$AA$7)),OFFSET('RFM input'!$J$454,$A2282,0),0)</f>
        <v>0</v>
      </c>
      <c r="H2285" s="394">
        <f ca="1">IF(H$6=(OFFSET('RFM input'!$G$60,0,'RFM input'!$AA$7)),OFFSET('RFM input'!$J$454,$A2282,0),0)</f>
        <v>0</v>
      </c>
      <c r="I2285" s="394">
        <f ca="1">IF(I$6=(OFFSET('RFM input'!$G$60,0,'RFM input'!$AA$7)),OFFSET('RFM input'!$J$454,$A2282,0),0)</f>
        <v>0</v>
      </c>
      <c r="J2285" s="394">
        <f ca="1">IF(J$6=(OFFSET('RFM input'!$G$60,0,'RFM input'!$AA$7)),OFFSET('RFM input'!$J$454,$A2282,0),0)</f>
        <v>0</v>
      </c>
      <c r="K2285" s="394">
        <f ca="1">IF(K$6=(OFFSET('RFM input'!$G$60,0,'RFM input'!$AA$7)),OFFSET('RFM input'!$J$454,$A2282,0),0)</f>
        <v>0</v>
      </c>
      <c r="L2285" s="394">
        <f ca="1">IF(L$6=(OFFSET('RFM input'!$G$60,0,'RFM input'!$AA$7)),OFFSET('RFM input'!$J$454,$A2282,0),0)</f>
        <v>0</v>
      </c>
      <c r="M2285" s="394">
        <f ca="1">IF(M$6=(OFFSET('RFM input'!$G$60,0,'RFM input'!$AA$7)),OFFSET('RFM input'!$J$454,$A2282,0),0)</f>
        <v>0</v>
      </c>
      <c r="N2285" s="394"/>
      <c r="O2285" s="394"/>
      <c r="P2285" s="394"/>
      <c r="Q2285" s="394"/>
      <c r="R2285" s="394"/>
      <c r="S2285" s="394"/>
      <c r="T2285" s="394"/>
      <c r="U2285" s="394"/>
      <c r="V2285" s="394"/>
      <c r="W2285" s="394"/>
      <c r="X2285" s="249"/>
      <c r="Y2285" s="249"/>
      <c r="Z2285" s="249"/>
      <c r="AA2285" s="249"/>
      <c r="AB2285" s="249"/>
    </row>
    <row r="2286" spans="1:28" hidden="1" outlineLevel="1">
      <c r="A2286" s="459">
        <v>-1</v>
      </c>
      <c r="B2286" s="309" t="s">
        <v>297</v>
      </c>
      <c r="C2286" s="395"/>
      <c r="D2286" s="395">
        <f t="shared" ref="D2286" ca="1" si="3327">IF(D2310="n/a",0,IF(AND(D2284=0,C2286=0),0,
IF(AND(D2284&lt;&gt;0,C2286=0),(D2284/D$10),
IF(AND(D2285&lt;&gt;0,C2286&lt;&gt;0),(C2286-(C2286/C2310))+(D2284/D$10),
IF(C2310&lt;1,0,(C2286-(C2286/C2310)))))))</f>
        <v>0</v>
      </c>
      <c r="E2286" s="395">
        <f t="shared" ref="E2286" ca="1" si="3328">IF(E2310="n/a",0,IF(AND(E2284=0,D2286=0),0,
IF(AND(E2284&lt;&gt;0,D2286=0),(E2284/E$10),
IF(AND(E2285&lt;&gt;0,D2286&lt;&gt;0),(D2286-(D2286/D2310))+(E2284/E$10),
IF(D2310&lt;1,0,(D2286-(D2286/D2310)))))))</f>
        <v>0</v>
      </c>
      <c r="F2286" s="395">
        <f t="shared" ref="F2286" ca="1" si="3329">IF(F2310="n/a",0,IF(AND(F2284=0,E2286=0),0,
IF(AND(F2284&lt;&gt;0,E2286=0),(F2284/F$10),
IF(AND(F2285&lt;&gt;0,E2286&lt;&gt;0),(E2286-(E2286/E2310))+(F2284/F$10),
IF(E2310&lt;1,0,(E2286-(E2286/E2310)))))))</f>
        <v>0</v>
      </c>
      <c r="G2286" s="395">
        <f t="shared" ref="G2286" ca="1" si="3330">IF(G2310="n/a",0,IF(AND(G2284=0,F2286=0),0,
IF(AND(G2284&lt;&gt;0,F2286=0),(G2284/G$10),
IF(AND(G2285&lt;&gt;0,F2286&lt;&gt;0),(F2286-(F2286/F2310))+(G2284/G$10),
IF(F2310&lt;1,0,(F2286-(F2286/F2310)))))))</f>
        <v>0</v>
      </c>
      <c r="H2286" s="395">
        <f ca="1">IF(H2310="n/a",0,IF(AND(H2284=0,G2286=0),0,
IF(AND(H2284&lt;&gt;0,G2286=0),(H2284/H$10),
IF(AND(H2285&lt;&gt;0,G2286&lt;&gt;0),(G2286-(G2286/G2310))+(H2284/H$10),
IF(G2310&lt;1,0,(G2286-(G2286/G2310)))))))</f>
        <v>0</v>
      </c>
      <c r="I2286" s="395">
        <f t="shared" ref="I2286" ca="1" si="3331">IF(I2310="n/a",0,IF(AND(I2284=0,H2286=0),0,
IF(AND(I2284&lt;&gt;0,H2286=0),(I2284/I$10),
IF(AND(I2285&lt;&gt;0,H2286&lt;&gt;0),(H2286-(H2286/H2310))+(I2284/I$10),
IF(H2310&lt;1,0,(H2286-(H2286/H2310)))))))</f>
        <v>0</v>
      </c>
      <c r="J2286" s="395">
        <f t="shared" ref="J2286" ca="1" si="3332">IF(J2310="n/a",0,IF(AND(J2284=0,I2286=0),0,
IF(AND(J2284&lt;&gt;0,I2286=0),(J2284/J$10),
IF(AND(J2285&lt;&gt;0,I2286&lt;&gt;0),(I2286-(I2286/I2310))+(J2284/J$10),
IF(I2310&lt;1,0,(I2286-(I2286/I2310)))))))</f>
        <v>0</v>
      </c>
      <c r="K2286" s="395">
        <f t="shared" ref="K2286" ca="1" si="3333">IF(K2310="n/a",0,IF(AND(K2284=0,J2286=0),0,
IF(AND(K2284&lt;&gt;0,J2286=0),(K2284/K$10),
IF(AND(K2285&lt;&gt;0,J2286&lt;&gt;0),(J2286-(J2286/J2310))+(K2284/K$10),
IF(J2310&lt;1,0,(J2286-(J2286/J2310)))))))</f>
        <v>0</v>
      </c>
      <c r="L2286" s="395">
        <f t="shared" ref="L2286" ca="1" si="3334">IF(L2310="n/a",0,IF(AND(L2284=0,K2286=0),0,
IF(AND(L2284&lt;&gt;0,K2286=0),(L2284/L$10),
IF(AND(L2285&lt;&gt;0,K2286&lt;&gt;0),(K2286-(K2286/K2310))+(L2284/L$10),
IF(K2310&lt;1,0,(K2286-(K2286/K2310)))))))</f>
        <v>0</v>
      </c>
      <c r="M2286" s="395">
        <f t="shared" ref="M2286" ca="1" si="3335">IF(M2310="n/a",0,IF(AND(M2284=0,L2286=0),0,
IF(AND(M2284&lt;&gt;0,L2286=0),(M2284/M$10),
IF(AND(M2285&lt;&gt;0,L2286&lt;&gt;0),(L2286-(L2286/L2310))+(M2284/M$10),
IF(L2310&lt;1,0,(L2286-(L2286/L2310)))))))</f>
        <v>0</v>
      </c>
      <c r="N2286" s="395">
        <f t="shared" ref="N2286" ca="1" si="3336">IF(N2310="n/a",0,IF(AND(N2284=0,M2286=0),0,
IF(AND(N2284&lt;&gt;0,M2286=0),(N2284/N$10),
IF(AND(N2285&lt;&gt;0,M2286&lt;&gt;0),(M2286-(M2286/M2310))+(N2284/N$10),
IF(M2310&lt;1,0,(M2286-(M2286/M2310)))))))</f>
        <v>0</v>
      </c>
      <c r="O2286" s="395">
        <f t="shared" ref="O2286" ca="1" si="3337">IF(O2310="n/a",0,IF(AND(O2284=0,N2286=0),0,
IF(AND(O2284&lt;&gt;0,N2286=0),(O2284/O$10),
IF(AND(O2285&lt;&gt;0,N2286&lt;&gt;0),(N2286-(N2286/N2310))+(O2284/O$10),
IF(N2310&lt;1,0,(N2286-(N2286/N2310)))))))</f>
        <v>0</v>
      </c>
      <c r="P2286" s="395">
        <f t="shared" ref="P2286" ca="1" si="3338">IF(P2310="n/a",0,IF(AND(P2284=0,O2286=0),0,
IF(AND(P2284&lt;&gt;0,O2286=0),(P2284/P$10),
IF(AND(P2285&lt;&gt;0,O2286&lt;&gt;0),(O2286-(O2286/O2310))+(P2284/P$10),
IF(O2310&lt;1,0,(O2286-(O2286/O2310)))))))</f>
        <v>0</v>
      </c>
      <c r="Q2286" s="395">
        <f t="shared" ref="Q2286" ca="1" si="3339">IF(Q2310="n/a",0,IF(AND(Q2284=0,P2286=0),0,
IF(AND(Q2284&lt;&gt;0,P2286=0),(Q2284/Q$10),
IF(AND(Q2285&lt;&gt;0,P2286&lt;&gt;0),(P2286-(P2286/P2310))+(Q2284/Q$10),
IF(P2310&lt;1,0,(P2286-(P2286/P2310)))))))</f>
        <v>0</v>
      </c>
      <c r="R2286" s="395">
        <f t="shared" ref="R2286" ca="1" si="3340">IF(R2310="n/a",0,IF(AND(R2284=0,Q2286=0),0,
IF(AND(R2284&lt;&gt;0,Q2286=0),(R2284/R$10),
IF(AND(R2285&lt;&gt;0,Q2286&lt;&gt;0),(Q2286-(Q2286/Q2310))+(R2284/R$10),
IF(Q2310&lt;1,0,(Q2286-(Q2286/Q2310)))))))</f>
        <v>0</v>
      </c>
      <c r="S2286" s="395">
        <f t="shared" ref="S2286" ca="1" si="3341">IF(S2310="n/a",0,IF(AND(S2284=0,R2286=0),0,
IF(AND(S2284&lt;&gt;0,R2286=0),(S2284/S$10),
IF(AND(S2285&lt;&gt;0,R2286&lt;&gt;0),(R2286-(R2286/R2310))+(S2284/S$10),
IF(R2310&lt;1,0,(R2286-(R2286/R2310)))))))</f>
        <v>0</v>
      </c>
      <c r="T2286" s="395">
        <f t="shared" ref="T2286" ca="1" si="3342">IF(T2310="n/a",0,IF(AND(T2284=0,S2286=0),0,
IF(AND(T2284&lt;&gt;0,S2286=0),(T2284/T$10),
IF(AND(T2285&lt;&gt;0,S2286&lt;&gt;0),(S2286-(S2286/S2310))+(T2284/T$10),
IF(S2310&lt;1,0,(S2286-(S2286/S2310)))))))</f>
        <v>0</v>
      </c>
      <c r="U2286" s="395">
        <f t="shared" ref="U2286" ca="1" si="3343">IF(U2310="n/a",0,IF(AND(U2284=0,T2286=0),0,
IF(AND(U2284&lt;&gt;0,T2286=0),(U2284/U$10),
IF(AND(U2285&lt;&gt;0,T2286&lt;&gt;0),(T2286-(T2286/T2310))+(U2284/U$10),
IF(T2310&lt;1,0,(T2286-(T2286/T2310)))))))</f>
        <v>0</v>
      </c>
      <c r="V2286" s="395">
        <f t="shared" ref="V2286" ca="1" si="3344">IF(V2310="n/a",0,IF(AND(V2284=0,U2286=0),0,
IF(AND(V2284&lt;&gt;0,U2286=0),(V2284/V$10),
IF(AND(V2285&lt;&gt;0,U2286&lt;&gt;0),(U2286-(U2286/U2310))+(V2284/V$10),
IF(U2310&lt;1,0,(U2286-(U2286/U2310)))))))</f>
        <v>0</v>
      </c>
      <c r="W2286" s="395">
        <f t="shared" ref="W2286" ca="1" si="3345">IF(W2310="n/a",0,IF(AND(W2284=0,V2286=0),0,
IF(AND(W2284&lt;&gt;0,V2286=0),(W2284/W$10),
IF(AND(W2285&lt;&gt;0,V2286&lt;&gt;0),(V2286-(V2286/V2310))+(W2284/W$10),
IF(V2310&lt;1,0,(V2286-(V2286/V2310)))))))</f>
        <v>0</v>
      </c>
      <c r="X2286" s="249"/>
      <c r="Y2286" s="249"/>
      <c r="Z2286" s="249"/>
      <c r="AA2286" s="249"/>
      <c r="AB2286" s="249"/>
    </row>
    <row r="2287" spans="1:28" hidden="1" outlineLevel="1">
      <c r="A2287" s="331">
        <v>0</v>
      </c>
      <c r="B2287" s="309" t="s">
        <v>194</v>
      </c>
      <c r="C2287" s="395">
        <f ca="1">C2282/C$10</f>
        <v>0</v>
      </c>
      <c r="D2287" s="395">
        <f ca="1">IF(C2311="n/a",C2287,IFERROR(IF((OFFSET($C2287,0,$A2287))&lt;0,
MIN(0,C2287-(OFFSET($C2287,0,$A2287)/(OFFSET($C2282,-$A2286,$A2287)))),
MAX(0,C2287-(OFFSET($C2287,0,$A2287)/(OFFSET($C2282,-$A2286,$A2287))))),0))</f>
        <v>0</v>
      </c>
      <c r="E2287" s="395">
        <f t="shared" ref="E2287" ca="1" si="3346">IF(D2311="n/a",D2287,IFERROR(IF((OFFSET($C2287,0,$A2287))&lt;0,
MIN(0,D2287-(OFFSET($C2287,0,$A2287)/(OFFSET($C2282,-$A2286,$A2287)))),
MAX(0,D2287-(OFFSET($C2287,0,$A2287)/(OFFSET($C2282,-$A2286,$A2287))))),0))</f>
        <v>0</v>
      </c>
      <c r="F2287" s="395">
        <f t="shared" ref="F2287:F2288" ca="1" si="3347">IF(E2311="n/a",E2287,IFERROR(IF((OFFSET($C2287,0,$A2287))&lt;0,
MIN(0,E2287-(OFFSET($C2287,0,$A2287)/(OFFSET($C2282,-$A2286,$A2287)))),
MAX(0,E2287-(OFFSET($C2287,0,$A2287)/(OFFSET($C2282,-$A2286,$A2287))))),0))</f>
        <v>0</v>
      </c>
      <c r="G2287" s="395">
        <f t="shared" ref="G2287:G2289" ca="1" si="3348">IF(F2311="n/a",F2287,IFERROR(IF((OFFSET($C2287,0,$A2287))&lt;0,
MIN(0,F2287-(OFFSET($C2287,0,$A2287)/(OFFSET($C2282,-$A2286,$A2287)))),
MAX(0,F2287-(OFFSET($C2287,0,$A2287)/(OFFSET($C2282,-$A2286,$A2287))))),0))</f>
        <v>0</v>
      </c>
      <c r="H2287" s="395">
        <f t="shared" ref="H2287:H2290" ca="1" si="3349">IF(G2311="n/a",G2287,IFERROR(IF((OFFSET($C2287,0,$A2287))&lt;0,
MIN(0,G2287-(OFFSET($C2287,0,$A2287)/(OFFSET($C2282,-$A2286,$A2287)))),
MAX(0,G2287-(OFFSET($C2287,0,$A2287)/(OFFSET($C2282,-$A2286,$A2287))))),0))</f>
        <v>0</v>
      </c>
      <c r="I2287" s="395">
        <f t="shared" ref="I2287:I2291" ca="1" si="3350">IF(H2311="n/a",H2287,IFERROR(IF((OFFSET($C2287,0,$A2287))&lt;0,
MIN(0,H2287-(OFFSET($C2287,0,$A2287)/(OFFSET($C2282,-$A2286,$A2287)))),
MAX(0,H2287-(OFFSET($C2287,0,$A2287)/(OFFSET($C2282,-$A2286,$A2287))))),0))</f>
        <v>0</v>
      </c>
      <c r="J2287" s="395">
        <f t="shared" ref="J2287:J2292" ca="1" si="3351">IF(I2311="n/a",I2287,IFERROR(IF((OFFSET($C2287,0,$A2287))&lt;0,
MIN(0,I2287-(OFFSET($C2287,0,$A2287)/(OFFSET($C2282,-$A2286,$A2287)))),
MAX(0,I2287-(OFFSET($C2287,0,$A2287)/(OFFSET($C2282,-$A2286,$A2287))))),0))</f>
        <v>0</v>
      </c>
      <c r="K2287" s="395">
        <f t="shared" ref="K2287:K2293" ca="1" si="3352">IF(J2311="n/a",J2287,IFERROR(IF((OFFSET($C2287,0,$A2287))&lt;0,
MIN(0,J2287-(OFFSET($C2287,0,$A2287)/(OFFSET($C2282,-$A2286,$A2287)))),
MAX(0,J2287-(OFFSET($C2287,0,$A2287)/(OFFSET($C2282,-$A2286,$A2287))))),0))</f>
        <v>0</v>
      </c>
      <c r="L2287" s="395">
        <f t="shared" ref="L2287:L2294" ca="1" si="3353">IF(K2311="n/a",K2287,IFERROR(IF((OFFSET($C2287,0,$A2287))&lt;0,
MIN(0,K2287-(OFFSET($C2287,0,$A2287)/(OFFSET($C2282,-$A2286,$A2287)))),
MAX(0,K2287-(OFFSET($C2287,0,$A2287)/(OFFSET($C2282,-$A2286,$A2287))))),0))</f>
        <v>0</v>
      </c>
      <c r="M2287" s="395">
        <f t="shared" ref="M2287:M2295" ca="1" si="3354">IF(L2311="n/a",L2287,IFERROR(IF((OFFSET($C2287,0,$A2287))&lt;0,
MIN(0,L2287-(OFFSET($C2287,0,$A2287)/(OFFSET($C2282,-$A2286,$A2287)))),
MAX(0,L2287-(OFFSET($C2287,0,$A2287)/(OFFSET($C2282,-$A2286,$A2287))))),0))</f>
        <v>0</v>
      </c>
      <c r="N2287" s="395">
        <f t="shared" ref="N2287:N2296" ca="1" si="3355">IF(M2311="n/a",M2287,IFERROR(IF((OFFSET($C2287,0,$A2287))&lt;0,
MIN(0,M2287-(OFFSET($C2287,0,$A2287)/(OFFSET($C2282,-$A2286,$A2287)))),
MAX(0,M2287-(OFFSET($C2287,0,$A2287)/(OFFSET($C2282,-$A2286,$A2287))))),0))</f>
        <v>0</v>
      </c>
      <c r="O2287" s="395">
        <f t="shared" ref="O2287:O2297" ca="1" si="3356">IF(N2311="n/a",N2287,IFERROR(IF((OFFSET($C2287,0,$A2287))&lt;0,
MIN(0,N2287-(OFFSET($C2287,0,$A2287)/(OFFSET($C2282,-$A2286,$A2287)))),
MAX(0,N2287-(OFFSET($C2287,0,$A2287)/(OFFSET($C2282,-$A2286,$A2287))))),0))</f>
        <v>0</v>
      </c>
      <c r="P2287" s="395">
        <f t="shared" ref="P2287:P2298" ca="1" si="3357">IF(O2311="n/a",O2287,IFERROR(IF((OFFSET($C2287,0,$A2287))&lt;0,
MIN(0,O2287-(OFFSET($C2287,0,$A2287)/(OFFSET($C2282,-$A2286,$A2287)))),
MAX(0,O2287-(OFFSET($C2287,0,$A2287)/(OFFSET($C2282,-$A2286,$A2287))))),0))</f>
        <v>0</v>
      </c>
      <c r="Q2287" s="395">
        <f t="shared" ref="Q2287:Q2299" ca="1" si="3358">IF(P2311="n/a",P2287,IFERROR(IF((OFFSET($C2287,0,$A2287))&lt;0,
MIN(0,P2287-(OFFSET($C2287,0,$A2287)/(OFFSET($C2282,-$A2286,$A2287)))),
MAX(0,P2287-(OFFSET($C2287,0,$A2287)/(OFFSET($C2282,-$A2286,$A2287))))),0))</f>
        <v>0</v>
      </c>
      <c r="R2287" s="395">
        <f t="shared" ref="R2287:R2300" ca="1" si="3359">IF(Q2311="n/a",Q2287,IFERROR(IF((OFFSET($C2287,0,$A2287))&lt;0,
MIN(0,Q2287-(OFFSET($C2287,0,$A2287)/(OFFSET($C2282,-$A2286,$A2287)))),
MAX(0,Q2287-(OFFSET($C2287,0,$A2287)/(OFFSET($C2282,-$A2286,$A2287))))),0))</f>
        <v>0</v>
      </c>
      <c r="S2287" s="395">
        <f t="shared" ref="S2287:S2301" ca="1" si="3360">IF(R2311="n/a",R2287,IFERROR(IF((OFFSET($C2287,0,$A2287))&lt;0,
MIN(0,R2287-(OFFSET($C2287,0,$A2287)/(OFFSET($C2282,-$A2286,$A2287)))),
MAX(0,R2287-(OFFSET($C2287,0,$A2287)/(OFFSET($C2282,-$A2286,$A2287))))),0))</f>
        <v>0</v>
      </c>
      <c r="T2287" s="395">
        <f t="shared" ref="T2287:T2302" ca="1" si="3361">IF(S2311="n/a",S2287,IFERROR(IF((OFFSET($C2287,0,$A2287))&lt;0,
MIN(0,S2287-(OFFSET($C2287,0,$A2287)/(OFFSET($C2282,-$A2286,$A2287)))),
MAX(0,S2287-(OFFSET($C2287,0,$A2287)/(OFFSET($C2282,-$A2286,$A2287))))),0))</f>
        <v>0</v>
      </c>
      <c r="U2287" s="395">
        <f t="shared" ref="U2287:U2303" ca="1" si="3362">IF(T2311="n/a",T2287,IFERROR(IF((OFFSET($C2287,0,$A2287))&lt;0,
MIN(0,T2287-(OFFSET($C2287,0,$A2287)/(OFFSET($C2282,-$A2286,$A2287)))),
MAX(0,T2287-(OFFSET($C2287,0,$A2287)/(OFFSET($C2282,-$A2286,$A2287))))),0))</f>
        <v>0</v>
      </c>
      <c r="V2287" s="395">
        <f t="shared" ref="V2287:V2304" ca="1" si="3363">IF(U2311="n/a",U2287,IFERROR(IF((OFFSET($C2287,0,$A2287))&lt;0,
MIN(0,U2287-(OFFSET($C2287,0,$A2287)/(OFFSET($C2282,-$A2286,$A2287)))),
MAX(0,U2287-(OFFSET($C2287,0,$A2287)/(OFFSET($C2282,-$A2286,$A2287))))),0))</f>
        <v>0</v>
      </c>
      <c r="W2287" s="395">
        <f t="shared" ref="W2287:W2305" ca="1" si="3364">IF(V2311="n/a",V2287,IFERROR(IF((OFFSET($C2287,0,$A2287))&lt;0,
MIN(0,V2287-(OFFSET($C2287,0,$A2287)/(OFFSET($C2282,-$A2286,$A2287)))),
MAX(0,V2287-(OFFSET($C2287,0,$A2287)/(OFFSET($C2282,-$A2286,$A2287))))),0))</f>
        <v>0</v>
      </c>
      <c r="X2287" s="249"/>
      <c r="Y2287" s="249"/>
      <c r="Z2287" s="249"/>
      <c r="AA2287" s="249"/>
      <c r="AB2287" s="249"/>
    </row>
    <row r="2288" spans="1:28" hidden="1" outlineLevel="1">
      <c r="A2288" s="331">
        <v>1</v>
      </c>
      <c r="B2288" s="309" t="str">
        <f t="shared" ref="B2288:B2306" ca="1" si="3365">"Depreciated Net Capex "&amp;OFFSET($C$6,0,A2288)</f>
        <v>Depreciated Net Capex 2013</v>
      </c>
      <c r="C2288" s="396"/>
      <c r="D2288" s="397">
        <f ca="1">(D2282*((1+D$11)^0.5)/D$10)</f>
        <v>0</v>
      </c>
      <c r="E2288" s="395">
        <f ca="1">IF(D2312="n/a",D2288,IFERROR(IF((OFFSET($C2288,0,$A2288))&lt;0,
MIN(0,D2288-(OFFSET($C2288,0,$A2288)/(OFFSET($C2283,-$A2287,$A2288)))),
MAX(0,D2288-(OFFSET($C2288,0,$A2288)/(OFFSET($C2283,-$A2287,$A2288))))),0))</f>
        <v>0</v>
      </c>
      <c r="F2288" s="395">
        <f t="shared" ca="1" si="3347"/>
        <v>0</v>
      </c>
      <c r="G2288" s="395">
        <f t="shared" ca="1" si="3348"/>
        <v>0</v>
      </c>
      <c r="H2288" s="395">
        <f t="shared" ca="1" si="3349"/>
        <v>0</v>
      </c>
      <c r="I2288" s="395">
        <f t="shared" ca="1" si="3350"/>
        <v>0</v>
      </c>
      <c r="J2288" s="395">
        <f t="shared" ca="1" si="3351"/>
        <v>0</v>
      </c>
      <c r="K2288" s="395">
        <f t="shared" ca="1" si="3352"/>
        <v>0</v>
      </c>
      <c r="L2288" s="395">
        <f t="shared" ca="1" si="3353"/>
        <v>0</v>
      </c>
      <c r="M2288" s="395">
        <f t="shared" ca="1" si="3354"/>
        <v>0</v>
      </c>
      <c r="N2288" s="395">
        <f t="shared" ca="1" si="3355"/>
        <v>0</v>
      </c>
      <c r="O2288" s="395">
        <f t="shared" ca="1" si="3356"/>
        <v>0</v>
      </c>
      <c r="P2288" s="395">
        <f t="shared" ca="1" si="3357"/>
        <v>0</v>
      </c>
      <c r="Q2288" s="395">
        <f t="shared" ca="1" si="3358"/>
        <v>0</v>
      </c>
      <c r="R2288" s="395">
        <f t="shared" ca="1" si="3359"/>
        <v>0</v>
      </c>
      <c r="S2288" s="395">
        <f t="shared" ca="1" si="3360"/>
        <v>0</v>
      </c>
      <c r="T2288" s="395">
        <f t="shared" ca="1" si="3361"/>
        <v>0</v>
      </c>
      <c r="U2288" s="395">
        <f t="shared" ca="1" si="3362"/>
        <v>0</v>
      </c>
      <c r="V2288" s="395">
        <f t="shared" ca="1" si="3363"/>
        <v>0</v>
      </c>
      <c r="W2288" s="395">
        <f t="shared" ca="1" si="3364"/>
        <v>0</v>
      </c>
      <c r="X2288" s="249"/>
      <c r="Y2288" s="249"/>
      <c r="Z2288" s="249"/>
      <c r="AA2288" s="249"/>
      <c r="AB2288" s="249"/>
    </row>
    <row r="2289" spans="1:28" hidden="1" outlineLevel="1">
      <c r="A2289" s="331">
        <v>2</v>
      </c>
      <c r="B2289" s="309" t="str">
        <f t="shared" ca="1" si="3365"/>
        <v>Depreciated Net Capex 2014</v>
      </c>
      <c r="C2289" s="398"/>
      <c r="D2289" s="399"/>
      <c r="E2289" s="397">
        <f ca="1">(E2282*((1+E$11)^0.5)/E$10)</f>
        <v>0</v>
      </c>
      <c r="F2289" s="395">
        <f ca="1">IF(E2313="n/a",E2289,IFERROR(IF((OFFSET($C2289,0,$A2289))&lt;0,
MIN(0,E2289-(OFFSET($C2289,0,$A2289)/(OFFSET($C2284,-$A2288,$A2289)))),
MAX(0,E2289-(OFFSET($C2289,0,$A2289)/(OFFSET($C2284,-$A2288,$A2289))))),0))</f>
        <v>0</v>
      </c>
      <c r="G2289" s="395">
        <f t="shared" ca="1" si="3348"/>
        <v>0</v>
      </c>
      <c r="H2289" s="395">
        <f t="shared" ca="1" si="3349"/>
        <v>0</v>
      </c>
      <c r="I2289" s="395">
        <f t="shared" ca="1" si="3350"/>
        <v>0</v>
      </c>
      <c r="J2289" s="395">
        <f t="shared" ca="1" si="3351"/>
        <v>0</v>
      </c>
      <c r="K2289" s="395">
        <f t="shared" ca="1" si="3352"/>
        <v>0</v>
      </c>
      <c r="L2289" s="395">
        <f t="shared" ca="1" si="3353"/>
        <v>0</v>
      </c>
      <c r="M2289" s="395">
        <f t="shared" ca="1" si="3354"/>
        <v>0</v>
      </c>
      <c r="N2289" s="395">
        <f t="shared" ca="1" si="3355"/>
        <v>0</v>
      </c>
      <c r="O2289" s="395">
        <f t="shared" ca="1" si="3356"/>
        <v>0</v>
      </c>
      <c r="P2289" s="395">
        <f t="shared" ca="1" si="3357"/>
        <v>0</v>
      </c>
      <c r="Q2289" s="395">
        <f t="shared" ca="1" si="3358"/>
        <v>0</v>
      </c>
      <c r="R2289" s="395">
        <f t="shared" ca="1" si="3359"/>
        <v>0</v>
      </c>
      <c r="S2289" s="395">
        <f t="shared" ca="1" si="3360"/>
        <v>0</v>
      </c>
      <c r="T2289" s="395">
        <f t="shared" ca="1" si="3361"/>
        <v>0</v>
      </c>
      <c r="U2289" s="395">
        <f t="shared" ca="1" si="3362"/>
        <v>0</v>
      </c>
      <c r="V2289" s="395">
        <f t="shared" ca="1" si="3363"/>
        <v>0</v>
      </c>
      <c r="W2289" s="395">
        <f t="shared" ca="1" si="3364"/>
        <v>0</v>
      </c>
      <c r="X2289" s="334"/>
      <c r="Y2289" s="249"/>
      <c r="Z2289" s="249"/>
      <c r="AA2289" s="249"/>
      <c r="AB2289" s="249"/>
    </row>
    <row r="2290" spans="1:28" hidden="1" outlineLevel="1">
      <c r="A2290" s="331">
        <v>3</v>
      </c>
      <c r="B2290" s="309" t="str">
        <f t="shared" ca="1" si="3365"/>
        <v>Depreciated Net Capex 2015</v>
      </c>
      <c r="C2290" s="398"/>
      <c r="D2290" s="398"/>
      <c r="E2290" s="399"/>
      <c r="F2290" s="400">
        <f ca="1">($F2282*((1+F$11)^0.5)/F$10)</f>
        <v>0</v>
      </c>
      <c r="G2290" s="395">
        <f ca="1">IF(F2314="n/a",F2290,IFERROR(IF((OFFSET($C2290,0,$A2290))&lt;0,
MIN(0,F2290-(OFFSET($C2290,0,$A2290)/(OFFSET($C2285,-$A2289,$A2290)))),
MAX(0,F2290-(OFFSET($C2290,0,$A2290)/(OFFSET($C2285,-$A2289,$A2290))))),0))</f>
        <v>0</v>
      </c>
      <c r="H2290" s="395">
        <f t="shared" ca="1" si="3349"/>
        <v>0</v>
      </c>
      <c r="I2290" s="395">
        <f t="shared" ca="1" si="3350"/>
        <v>0</v>
      </c>
      <c r="J2290" s="395">
        <f t="shared" ca="1" si="3351"/>
        <v>0</v>
      </c>
      <c r="K2290" s="395">
        <f t="shared" ca="1" si="3352"/>
        <v>0</v>
      </c>
      <c r="L2290" s="395">
        <f t="shared" ca="1" si="3353"/>
        <v>0</v>
      </c>
      <c r="M2290" s="395">
        <f t="shared" ca="1" si="3354"/>
        <v>0</v>
      </c>
      <c r="N2290" s="395">
        <f t="shared" ca="1" si="3355"/>
        <v>0</v>
      </c>
      <c r="O2290" s="395">
        <f t="shared" ca="1" si="3356"/>
        <v>0</v>
      </c>
      <c r="P2290" s="395">
        <f t="shared" ca="1" si="3357"/>
        <v>0</v>
      </c>
      <c r="Q2290" s="395">
        <f t="shared" ca="1" si="3358"/>
        <v>0</v>
      </c>
      <c r="R2290" s="395">
        <f t="shared" ca="1" si="3359"/>
        <v>0</v>
      </c>
      <c r="S2290" s="395">
        <f t="shared" ca="1" si="3360"/>
        <v>0</v>
      </c>
      <c r="T2290" s="395">
        <f t="shared" ca="1" si="3361"/>
        <v>0</v>
      </c>
      <c r="U2290" s="395">
        <f t="shared" ca="1" si="3362"/>
        <v>0</v>
      </c>
      <c r="V2290" s="395">
        <f t="shared" ca="1" si="3363"/>
        <v>0</v>
      </c>
      <c r="W2290" s="395">
        <f t="shared" ca="1" si="3364"/>
        <v>0</v>
      </c>
      <c r="X2290" s="334"/>
      <c r="Y2290" s="334"/>
      <c r="Z2290" s="249"/>
      <c r="AA2290" s="249"/>
      <c r="AB2290" s="249"/>
    </row>
    <row r="2291" spans="1:28" hidden="1" outlineLevel="1">
      <c r="A2291" s="331">
        <v>4</v>
      </c>
      <c r="B2291" s="309" t="str">
        <f t="shared" ca="1" si="3365"/>
        <v>Depreciated Net Capex 2016</v>
      </c>
      <c r="C2291" s="398"/>
      <c r="D2291" s="398"/>
      <c r="E2291" s="398"/>
      <c r="F2291" s="399"/>
      <c r="G2291" s="400">
        <f ca="1">($G2282*((1+G$11)^0.5)/G$10)</f>
        <v>0</v>
      </c>
      <c r="H2291" s="395">
        <f ca="1">IF(G2315="n/a",G2291,IFERROR(IF((OFFSET($C2291,0,$A2291))&lt;0,
MIN(0,G2291-(OFFSET($C2291,0,$A2291)/(OFFSET($C2286,-$A2290,$A2291)))),
MAX(0,G2291-(OFFSET($C2291,0,$A2291)/(OFFSET($C2286,-$A2290,$A2291))))),0))</f>
        <v>0</v>
      </c>
      <c r="I2291" s="395">
        <f t="shared" ca="1" si="3350"/>
        <v>0</v>
      </c>
      <c r="J2291" s="395">
        <f t="shared" ca="1" si="3351"/>
        <v>0</v>
      </c>
      <c r="K2291" s="395">
        <f t="shared" ca="1" si="3352"/>
        <v>0</v>
      </c>
      <c r="L2291" s="395">
        <f t="shared" ca="1" si="3353"/>
        <v>0</v>
      </c>
      <c r="M2291" s="395">
        <f t="shared" ca="1" si="3354"/>
        <v>0</v>
      </c>
      <c r="N2291" s="395">
        <f t="shared" ca="1" si="3355"/>
        <v>0</v>
      </c>
      <c r="O2291" s="395">
        <f t="shared" ca="1" si="3356"/>
        <v>0</v>
      </c>
      <c r="P2291" s="395">
        <f t="shared" ca="1" si="3357"/>
        <v>0</v>
      </c>
      <c r="Q2291" s="395">
        <f t="shared" ca="1" si="3358"/>
        <v>0</v>
      </c>
      <c r="R2291" s="395">
        <f t="shared" ca="1" si="3359"/>
        <v>0</v>
      </c>
      <c r="S2291" s="395">
        <f t="shared" ca="1" si="3360"/>
        <v>0</v>
      </c>
      <c r="T2291" s="395">
        <f t="shared" ca="1" si="3361"/>
        <v>0</v>
      </c>
      <c r="U2291" s="395">
        <f t="shared" ca="1" si="3362"/>
        <v>0</v>
      </c>
      <c r="V2291" s="395">
        <f t="shared" ca="1" si="3363"/>
        <v>0</v>
      </c>
      <c r="W2291" s="395">
        <f t="shared" ca="1" si="3364"/>
        <v>0</v>
      </c>
      <c r="X2291" s="334"/>
      <c r="Y2291" s="334"/>
      <c r="Z2291" s="334"/>
      <c r="AA2291" s="249"/>
      <c r="AB2291" s="249"/>
    </row>
    <row r="2292" spans="1:28" hidden="1" outlineLevel="1">
      <c r="A2292" s="331">
        <v>5</v>
      </c>
      <c r="B2292" s="309" t="str">
        <f t="shared" ca="1" si="3365"/>
        <v>Depreciated Net Capex 2017</v>
      </c>
      <c r="C2292" s="398"/>
      <c r="D2292" s="398"/>
      <c r="E2292" s="398"/>
      <c r="F2292" s="398"/>
      <c r="G2292" s="399"/>
      <c r="H2292" s="400">
        <f ca="1">(H2282*((1+H$11)^0.5)/H$10)</f>
        <v>0</v>
      </c>
      <c r="I2292" s="395">
        <f ca="1">IF(H2316="n/a",H2292,IFERROR(IF((OFFSET($C2292,0,$A2292))&lt;0,
MIN(0,H2292-(OFFSET($C2292,0,$A2292)/(OFFSET($C2287,-$A2291,$A2292)))),
MAX(0,H2292-(OFFSET($C2292,0,$A2292)/(OFFSET($C2287,-$A2291,$A2292))))),0))</f>
        <v>0</v>
      </c>
      <c r="J2292" s="395">
        <f t="shared" ca="1" si="3351"/>
        <v>0</v>
      </c>
      <c r="K2292" s="395">
        <f t="shared" ca="1" si="3352"/>
        <v>0</v>
      </c>
      <c r="L2292" s="395">
        <f t="shared" ca="1" si="3353"/>
        <v>0</v>
      </c>
      <c r="M2292" s="395">
        <f t="shared" ca="1" si="3354"/>
        <v>0</v>
      </c>
      <c r="N2292" s="395">
        <f t="shared" ca="1" si="3355"/>
        <v>0</v>
      </c>
      <c r="O2292" s="395">
        <f t="shared" ca="1" si="3356"/>
        <v>0</v>
      </c>
      <c r="P2292" s="395">
        <f t="shared" ca="1" si="3357"/>
        <v>0</v>
      </c>
      <c r="Q2292" s="395">
        <f t="shared" ca="1" si="3358"/>
        <v>0</v>
      </c>
      <c r="R2292" s="395">
        <f t="shared" ca="1" si="3359"/>
        <v>0</v>
      </c>
      <c r="S2292" s="395">
        <f t="shared" ca="1" si="3360"/>
        <v>0</v>
      </c>
      <c r="T2292" s="395">
        <f t="shared" ca="1" si="3361"/>
        <v>0</v>
      </c>
      <c r="U2292" s="395">
        <f t="shared" ca="1" si="3362"/>
        <v>0</v>
      </c>
      <c r="V2292" s="395">
        <f t="shared" ca="1" si="3363"/>
        <v>0</v>
      </c>
      <c r="W2292" s="395">
        <f t="shared" ca="1" si="3364"/>
        <v>0</v>
      </c>
      <c r="X2292" s="334"/>
      <c r="Y2292" s="334"/>
      <c r="Z2292" s="334"/>
      <c r="AA2292" s="249"/>
      <c r="AB2292" s="249"/>
    </row>
    <row r="2293" spans="1:28" hidden="1" outlineLevel="1">
      <c r="A2293" s="331">
        <v>6</v>
      </c>
      <c r="B2293" s="309" t="str">
        <f t="shared" ca="1" si="3365"/>
        <v>Depreciated Net Capex 2018</v>
      </c>
      <c r="C2293" s="398"/>
      <c r="D2293" s="398"/>
      <c r="E2293" s="398"/>
      <c r="F2293" s="398"/>
      <c r="G2293" s="398"/>
      <c r="H2293" s="399"/>
      <c r="I2293" s="400">
        <f ca="1">(I2282*((1+I$11)^0.5)/I$10)</f>
        <v>0</v>
      </c>
      <c r="J2293" s="395">
        <f ca="1">IF(I2317="n/a",I2293,IFERROR(IF((OFFSET($C2293,0,$A2293))&lt;0,
MIN(0,I2293-(OFFSET($C2293,0,$A2293)/(OFFSET($C2288,-$A2292,$A2293)))),
MAX(0,I2293-(OFFSET($C2293,0,$A2293)/(OFFSET($C2288,-$A2292,$A2293))))),0))</f>
        <v>0</v>
      </c>
      <c r="K2293" s="395">
        <f t="shared" ca="1" si="3352"/>
        <v>0</v>
      </c>
      <c r="L2293" s="395">
        <f t="shared" ca="1" si="3353"/>
        <v>0</v>
      </c>
      <c r="M2293" s="395">
        <f t="shared" ca="1" si="3354"/>
        <v>0</v>
      </c>
      <c r="N2293" s="395">
        <f t="shared" ca="1" si="3355"/>
        <v>0</v>
      </c>
      <c r="O2293" s="395">
        <f t="shared" ca="1" si="3356"/>
        <v>0</v>
      </c>
      <c r="P2293" s="395">
        <f t="shared" ca="1" si="3357"/>
        <v>0</v>
      </c>
      <c r="Q2293" s="395">
        <f t="shared" ca="1" si="3358"/>
        <v>0</v>
      </c>
      <c r="R2293" s="395">
        <f t="shared" ca="1" si="3359"/>
        <v>0</v>
      </c>
      <c r="S2293" s="395">
        <f t="shared" ca="1" si="3360"/>
        <v>0</v>
      </c>
      <c r="T2293" s="395">
        <f t="shared" ca="1" si="3361"/>
        <v>0</v>
      </c>
      <c r="U2293" s="395">
        <f t="shared" ca="1" si="3362"/>
        <v>0</v>
      </c>
      <c r="V2293" s="395">
        <f t="shared" ca="1" si="3363"/>
        <v>0</v>
      </c>
      <c r="W2293" s="395">
        <f t="shared" ca="1" si="3364"/>
        <v>0</v>
      </c>
      <c r="X2293" s="334"/>
      <c r="Y2293" s="334"/>
      <c r="Z2293" s="334"/>
      <c r="AA2293" s="249"/>
      <c r="AB2293" s="249"/>
    </row>
    <row r="2294" spans="1:28" hidden="1" outlineLevel="1">
      <c r="A2294" s="331">
        <v>7</v>
      </c>
      <c r="B2294" s="309" t="str">
        <f t="shared" ca="1" si="3365"/>
        <v>Depreciated Net Capex 2019</v>
      </c>
      <c r="C2294" s="398"/>
      <c r="D2294" s="398"/>
      <c r="E2294" s="398"/>
      <c r="F2294" s="398"/>
      <c r="G2294" s="398"/>
      <c r="H2294" s="398"/>
      <c r="I2294" s="399"/>
      <c r="J2294" s="400">
        <f ca="1">(J2282*((1+J$11)^0.5)/J$10)</f>
        <v>0</v>
      </c>
      <c r="K2294" s="395">
        <f ca="1">IF(J2318="n/a",J2294,IFERROR(IF((OFFSET($C2294,0,$A2294))&lt;0,
MIN(0,J2294-(OFFSET($C2294,0,$A2294)/(OFFSET($C2289,-$A2293,$A2294)))),
MAX(0,J2294-(OFFSET($C2294,0,$A2294)/(OFFSET($C2289,-$A2293,$A2294))))),0))</f>
        <v>0</v>
      </c>
      <c r="L2294" s="395">
        <f t="shared" ca="1" si="3353"/>
        <v>0</v>
      </c>
      <c r="M2294" s="395">
        <f t="shared" ca="1" si="3354"/>
        <v>0</v>
      </c>
      <c r="N2294" s="395">
        <f t="shared" ca="1" si="3355"/>
        <v>0</v>
      </c>
      <c r="O2294" s="395">
        <f t="shared" ca="1" si="3356"/>
        <v>0</v>
      </c>
      <c r="P2294" s="395">
        <f t="shared" ca="1" si="3357"/>
        <v>0</v>
      </c>
      <c r="Q2294" s="395">
        <f t="shared" ca="1" si="3358"/>
        <v>0</v>
      </c>
      <c r="R2294" s="395">
        <f t="shared" ca="1" si="3359"/>
        <v>0</v>
      </c>
      <c r="S2294" s="395">
        <f t="shared" ca="1" si="3360"/>
        <v>0</v>
      </c>
      <c r="T2294" s="395">
        <f t="shared" ca="1" si="3361"/>
        <v>0</v>
      </c>
      <c r="U2294" s="395">
        <f t="shared" ca="1" si="3362"/>
        <v>0</v>
      </c>
      <c r="V2294" s="395">
        <f t="shared" ca="1" si="3363"/>
        <v>0</v>
      </c>
      <c r="W2294" s="395">
        <f t="shared" ca="1" si="3364"/>
        <v>0</v>
      </c>
      <c r="X2294" s="334"/>
      <c r="Y2294" s="334"/>
      <c r="Z2294" s="334"/>
      <c r="AA2294" s="249"/>
      <c r="AB2294" s="249"/>
    </row>
    <row r="2295" spans="1:28" hidden="1" outlineLevel="1">
      <c r="A2295" s="331">
        <v>8</v>
      </c>
      <c r="B2295" s="309" t="str">
        <f t="shared" ca="1" si="3365"/>
        <v>Depreciated Net Capex 2020</v>
      </c>
      <c r="C2295" s="398"/>
      <c r="D2295" s="398"/>
      <c r="E2295" s="398"/>
      <c r="F2295" s="398"/>
      <c r="G2295" s="398"/>
      <c r="H2295" s="398"/>
      <c r="I2295" s="398"/>
      <c r="J2295" s="399"/>
      <c r="K2295" s="400">
        <f ca="1">(K2282*((1+K$11)^0.5)/K$10)</f>
        <v>0</v>
      </c>
      <c r="L2295" s="395">
        <f ca="1">IF(K2319="n/a",K2295,IFERROR(IF((OFFSET($C2295,0,$A2295))&lt;0,
MIN(0,K2295-(OFFSET($C2295,0,$A2295)/(OFFSET($C2290,-$A2294,$A2295)))),
MAX(0,K2295-(OFFSET($C2295,0,$A2295)/(OFFSET($C2290,-$A2294,$A2295))))),0))</f>
        <v>0</v>
      </c>
      <c r="M2295" s="395">
        <f t="shared" ca="1" si="3354"/>
        <v>0</v>
      </c>
      <c r="N2295" s="395">
        <f t="shared" ca="1" si="3355"/>
        <v>0</v>
      </c>
      <c r="O2295" s="395">
        <f t="shared" ca="1" si="3356"/>
        <v>0</v>
      </c>
      <c r="P2295" s="395">
        <f t="shared" ca="1" si="3357"/>
        <v>0</v>
      </c>
      <c r="Q2295" s="395">
        <f t="shared" ca="1" si="3358"/>
        <v>0</v>
      </c>
      <c r="R2295" s="395">
        <f t="shared" ca="1" si="3359"/>
        <v>0</v>
      </c>
      <c r="S2295" s="395">
        <f t="shared" ca="1" si="3360"/>
        <v>0</v>
      </c>
      <c r="T2295" s="395">
        <f t="shared" ca="1" si="3361"/>
        <v>0</v>
      </c>
      <c r="U2295" s="395">
        <f t="shared" ca="1" si="3362"/>
        <v>0</v>
      </c>
      <c r="V2295" s="395">
        <f t="shared" ca="1" si="3363"/>
        <v>0</v>
      </c>
      <c r="W2295" s="395">
        <f t="shared" ca="1" si="3364"/>
        <v>0</v>
      </c>
      <c r="X2295" s="334"/>
      <c r="Y2295" s="334"/>
      <c r="Z2295" s="334"/>
      <c r="AA2295" s="249"/>
      <c r="AB2295" s="249"/>
    </row>
    <row r="2296" spans="1:28" hidden="1" outlineLevel="1">
      <c r="A2296" s="331">
        <v>9</v>
      </c>
      <c r="B2296" s="309" t="str">
        <f t="shared" ca="1" si="3365"/>
        <v>Depreciated Net Capex 2021</v>
      </c>
      <c r="C2296" s="398"/>
      <c r="D2296" s="398"/>
      <c r="E2296" s="398"/>
      <c r="F2296" s="398"/>
      <c r="G2296" s="398"/>
      <c r="H2296" s="398"/>
      <c r="I2296" s="398"/>
      <c r="J2296" s="398"/>
      <c r="K2296" s="399"/>
      <c r="L2296" s="400">
        <f ca="1">(L2282*((1+L$11)^0.5)/L$10)</f>
        <v>0</v>
      </c>
      <c r="M2296" s="395">
        <f ca="1">IF(L2320="n/a",L2296,IFERROR(IF((OFFSET($C2296,0,$A2296))&lt;0,
MIN(0,L2296-(OFFSET($C2296,0,$A2296)/(OFFSET($C2291,-$A2295,$A2296)))),
MAX(0,L2296-(OFFSET($C2296,0,$A2296)/(OFFSET($C2291,-$A2295,$A2296))))),0))</f>
        <v>0</v>
      </c>
      <c r="N2296" s="395">
        <f t="shared" ca="1" si="3355"/>
        <v>0</v>
      </c>
      <c r="O2296" s="395">
        <f t="shared" ca="1" si="3356"/>
        <v>0</v>
      </c>
      <c r="P2296" s="395">
        <f t="shared" ca="1" si="3357"/>
        <v>0</v>
      </c>
      <c r="Q2296" s="395">
        <f t="shared" ca="1" si="3358"/>
        <v>0</v>
      </c>
      <c r="R2296" s="395">
        <f t="shared" ca="1" si="3359"/>
        <v>0</v>
      </c>
      <c r="S2296" s="395">
        <f t="shared" ca="1" si="3360"/>
        <v>0</v>
      </c>
      <c r="T2296" s="395">
        <f t="shared" ca="1" si="3361"/>
        <v>0</v>
      </c>
      <c r="U2296" s="395">
        <f t="shared" ca="1" si="3362"/>
        <v>0</v>
      </c>
      <c r="V2296" s="395">
        <f t="shared" ca="1" si="3363"/>
        <v>0</v>
      </c>
      <c r="W2296" s="395">
        <f t="shared" ca="1" si="3364"/>
        <v>0</v>
      </c>
      <c r="X2296" s="334"/>
      <c r="Y2296" s="334"/>
      <c r="Z2296" s="334"/>
      <c r="AA2296" s="249"/>
      <c r="AB2296" s="249"/>
    </row>
    <row r="2297" spans="1:28" hidden="1" outlineLevel="1">
      <c r="A2297" s="331">
        <v>10</v>
      </c>
      <c r="B2297" s="309" t="str">
        <f t="shared" ca="1" si="3365"/>
        <v>Depreciated Net Capex 2022</v>
      </c>
      <c r="C2297" s="398"/>
      <c r="D2297" s="398"/>
      <c r="E2297" s="398"/>
      <c r="F2297" s="398"/>
      <c r="G2297" s="398"/>
      <c r="H2297" s="398"/>
      <c r="I2297" s="398"/>
      <c r="J2297" s="398"/>
      <c r="K2297" s="398"/>
      <c r="L2297" s="399"/>
      <c r="M2297" s="400">
        <f ca="1">(M2282*((1+M$11)^0.5)/M$10)</f>
        <v>0</v>
      </c>
      <c r="N2297" s="395">
        <f ca="1">IF(M2321="n/a",M2297,IFERROR(IF((OFFSET($C2297,0,$A2297))&lt;0,
MIN(0,M2297-(OFFSET($C2297,0,$A2297)/(OFFSET($C2292,-$A2296,$A2297)))),
MAX(0,M2297-(OFFSET($C2297,0,$A2297)/(OFFSET($C2292,-$A2296,$A2297))))),0))</f>
        <v>0</v>
      </c>
      <c r="O2297" s="395">
        <f t="shared" ca="1" si="3356"/>
        <v>0</v>
      </c>
      <c r="P2297" s="395">
        <f t="shared" ca="1" si="3357"/>
        <v>0</v>
      </c>
      <c r="Q2297" s="395">
        <f t="shared" ca="1" si="3358"/>
        <v>0</v>
      </c>
      <c r="R2297" s="395">
        <f t="shared" ca="1" si="3359"/>
        <v>0</v>
      </c>
      <c r="S2297" s="395">
        <f t="shared" ca="1" si="3360"/>
        <v>0</v>
      </c>
      <c r="T2297" s="395">
        <f t="shared" ca="1" si="3361"/>
        <v>0</v>
      </c>
      <c r="U2297" s="395">
        <f t="shared" ca="1" si="3362"/>
        <v>0</v>
      </c>
      <c r="V2297" s="395">
        <f t="shared" ca="1" si="3363"/>
        <v>0</v>
      </c>
      <c r="W2297" s="395">
        <f t="shared" ca="1" si="3364"/>
        <v>0</v>
      </c>
      <c r="X2297" s="334"/>
      <c r="Y2297" s="334"/>
      <c r="Z2297" s="334"/>
      <c r="AA2297" s="249"/>
      <c r="AB2297" s="249"/>
    </row>
    <row r="2298" spans="1:28" hidden="1" outlineLevel="1">
      <c r="A2298" s="331">
        <v>11</v>
      </c>
      <c r="B2298" s="309" t="str">
        <f t="shared" ca="1" si="3365"/>
        <v>Depreciated Net Capex 2023</v>
      </c>
      <c r="C2298" s="398"/>
      <c r="D2298" s="398"/>
      <c r="E2298" s="398"/>
      <c r="F2298" s="398"/>
      <c r="G2298" s="398"/>
      <c r="H2298" s="398"/>
      <c r="I2298" s="398"/>
      <c r="J2298" s="398"/>
      <c r="K2298" s="398"/>
      <c r="L2298" s="398"/>
      <c r="M2298" s="399"/>
      <c r="N2298" s="400">
        <f>(N2282*((1+N$11)^0.5)/N$10)</f>
        <v>0</v>
      </c>
      <c r="O2298" s="395">
        <f ca="1">IF(N2322="n/a",N2298,IFERROR(IF((OFFSET($C2298,0,$A2298))&lt;0,
MIN(0,N2298-(OFFSET($C2298,0,$A2298)/(OFFSET($C2293,-$A2297,$A2298)))),
MAX(0,N2298-(OFFSET($C2298,0,$A2298)/(OFFSET($C2293,-$A2297,$A2298))))),0))</f>
        <v>0</v>
      </c>
      <c r="P2298" s="395">
        <f t="shared" ca="1" si="3357"/>
        <v>0</v>
      </c>
      <c r="Q2298" s="395">
        <f t="shared" ca="1" si="3358"/>
        <v>0</v>
      </c>
      <c r="R2298" s="395">
        <f t="shared" ca="1" si="3359"/>
        <v>0</v>
      </c>
      <c r="S2298" s="395">
        <f t="shared" ca="1" si="3360"/>
        <v>0</v>
      </c>
      <c r="T2298" s="395">
        <f t="shared" ca="1" si="3361"/>
        <v>0</v>
      </c>
      <c r="U2298" s="395">
        <f t="shared" ca="1" si="3362"/>
        <v>0</v>
      </c>
      <c r="V2298" s="395">
        <f t="shared" ca="1" si="3363"/>
        <v>0</v>
      </c>
      <c r="W2298" s="395">
        <f t="shared" ca="1" si="3364"/>
        <v>0</v>
      </c>
      <c r="X2298" s="334"/>
      <c r="Y2298" s="334"/>
      <c r="Z2298" s="334"/>
      <c r="AA2298" s="249"/>
      <c r="AB2298" s="249"/>
    </row>
    <row r="2299" spans="1:28" hidden="1" outlineLevel="1">
      <c r="A2299" s="331">
        <v>12</v>
      </c>
      <c r="B2299" s="309" t="str">
        <f t="shared" ca="1" si="3365"/>
        <v>Depreciated Net Capex 2024</v>
      </c>
      <c r="C2299" s="398"/>
      <c r="D2299" s="398"/>
      <c r="E2299" s="398"/>
      <c r="F2299" s="398"/>
      <c r="G2299" s="398"/>
      <c r="H2299" s="398"/>
      <c r="I2299" s="398"/>
      <c r="J2299" s="398"/>
      <c r="K2299" s="398"/>
      <c r="L2299" s="398"/>
      <c r="M2299" s="398"/>
      <c r="N2299" s="399"/>
      <c r="O2299" s="400">
        <f>(O2282*((1+O$11)^0.5)/O$10)</f>
        <v>0</v>
      </c>
      <c r="P2299" s="395">
        <f ca="1">IF(O2323="n/a",O2299,IFERROR(IF((OFFSET($C2299,0,$A2299))&lt;0,
MIN(0,O2299-(OFFSET($C2299,0,$A2299)/(OFFSET($C2294,-$A2298,$A2299)))),
MAX(0,O2299-(OFFSET($C2299,0,$A2299)/(OFFSET($C2294,-$A2298,$A2299))))),0))</f>
        <v>0</v>
      </c>
      <c r="Q2299" s="395">
        <f t="shared" ca="1" si="3358"/>
        <v>0</v>
      </c>
      <c r="R2299" s="395">
        <f t="shared" ca="1" si="3359"/>
        <v>0</v>
      </c>
      <c r="S2299" s="395">
        <f t="shared" ca="1" si="3360"/>
        <v>0</v>
      </c>
      <c r="T2299" s="395">
        <f t="shared" ca="1" si="3361"/>
        <v>0</v>
      </c>
      <c r="U2299" s="395">
        <f t="shared" ca="1" si="3362"/>
        <v>0</v>
      </c>
      <c r="V2299" s="395">
        <f t="shared" ca="1" si="3363"/>
        <v>0</v>
      </c>
      <c r="W2299" s="395">
        <f t="shared" ca="1" si="3364"/>
        <v>0</v>
      </c>
      <c r="X2299" s="334"/>
      <c r="Y2299" s="334"/>
      <c r="Z2299" s="334"/>
      <c r="AA2299" s="249"/>
      <c r="AB2299" s="249"/>
    </row>
    <row r="2300" spans="1:28" hidden="1" outlineLevel="1">
      <c r="A2300" s="331">
        <v>13</v>
      </c>
      <c r="B2300" s="309" t="str">
        <f t="shared" ca="1" si="3365"/>
        <v>Depreciated Net Capex 2025</v>
      </c>
      <c r="C2300" s="398"/>
      <c r="D2300" s="398"/>
      <c r="E2300" s="398"/>
      <c r="F2300" s="398"/>
      <c r="G2300" s="398"/>
      <c r="H2300" s="398"/>
      <c r="I2300" s="398"/>
      <c r="J2300" s="398"/>
      <c r="K2300" s="398"/>
      <c r="L2300" s="398"/>
      <c r="M2300" s="398"/>
      <c r="N2300" s="398"/>
      <c r="O2300" s="399"/>
      <c r="P2300" s="400">
        <f>(P2282*((1+P$11)^0.5)/P$10)</f>
        <v>0</v>
      </c>
      <c r="Q2300" s="395">
        <f ca="1">IF(P2324="n/a",P2300,IFERROR(IF((OFFSET($C2300,0,$A2300))&lt;0,
MIN(0,P2300-(OFFSET($C2300,0,$A2300)/(OFFSET($C2295,-$A2299,$A2300)))),
MAX(0,P2300-(OFFSET($C2300,0,$A2300)/(OFFSET($C2295,-$A2299,$A2300))))),0))</f>
        <v>0</v>
      </c>
      <c r="R2300" s="395">
        <f t="shared" ca="1" si="3359"/>
        <v>0</v>
      </c>
      <c r="S2300" s="395">
        <f t="shared" ca="1" si="3360"/>
        <v>0</v>
      </c>
      <c r="T2300" s="395">
        <f t="shared" ca="1" si="3361"/>
        <v>0</v>
      </c>
      <c r="U2300" s="395">
        <f t="shared" ca="1" si="3362"/>
        <v>0</v>
      </c>
      <c r="V2300" s="395">
        <f t="shared" ca="1" si="3363"/>
        <v>0</v>
      </c>
      <c r="W2300" s="395">
        <f t="shared" ca="1" si="3364"/>
        <v>0</v>
      </c>
      <c r="X2300" s="334"/>
      <c r="Y2300" s="334"/>
      <c r="Z2300" s="334"/>
      <c r="AA2300" s="249"/>
      <c r="AB2300" s="249"/>
    </row>
    <row r="2301" spans="1:28" hidden="1" outlineLevel="1">
      <c r="A2301" s="331">
        <v>14</v>
      </c>
      <c r="B2301" s="309" t="str">
        <f t="shared" ca="1" si="3365"/>
        <v>Depreciated Net Capex 2026</v>
      </c>
      <c r="C2301" s="398"/>
      <c r="D2301" s="398"/>
      <c r="E2301" s="398"/>
      <c r="F2301" s="398"/>
      <c r="G2301" s="398"/>
      <c r="H2301" s="398"/>
      <c r="I2301" s="398"/>
      <c r="J2301" s="398"/>
      <c r="K2301" s="398"/>
      <c r="L2301" s="398"/>
      <c r="M2301" s="398"/>
      <c r="N2301" s="398"/>
      <c r="O2301" s="398"/>
      <c r="P2301" s="399"/>
      <c r="Q2301" s="400">
        <f>(Q2282*((1+Q$11)^0.5)/Q$10)</f>
        <v>0</v>
      </c>
      <c r="R2301" s="395">
        <f ca="1">IF(Q2325="n/a",Q2301,IFERROR(IF((OFFSET($C2301,0,$A2301))&lt;0,
MIN(0,Q2301-(OFFSET($C2301,0,$A2301)/(OFFSET($C2296,-$A2300,$A2301)))),
MAX(0,Q2301-(OFFSET($C2301,0,$A2301)/(OFFSET($C2296,-$A2300,$A2301))))),0))</f>
        <v>0</v>
      </c>
      <c r="S2301" s="395">
        <f t="shared" ca="1" si="3360"/>
        <v>0</v>
      </c>
      <c r="T2301" s="395">
        <f t="shared" ca="1" si="3361"/>
        <v>0</v>
      </c>
      <c r="U2301" s="395">
        <f t="shared" ca="1" si="3362"/>
        <v>0</v>
      </c>
      <c r="V2301" s="395">
        <f t="shared" ca="1" si="3363"/>
        <v>0</v>
      </c>
      <c r="W2301" s="395">
        <f t="shared" ca="1" si="3364"/>
        <v>0</v>
      </c>
      <c r="X2301" s="334"/>
      <c r="Y2301" s="334"/>
      <c r="Z2301" s="334"/>
      <c r="AA2301" s="249"/>
      <c r="AB2301" s="249"/>
    </row>
    <row r="2302" spans="1:28" hidden="1" outlineLevel="1">
      <c r="A2302" s="331">
        <v>15</v>
      </c>
      <c r="B2302" s="309" t="str">
        <f t="shared" ca="1" si="3365"/>
        <v>Depreciated Net Capex 2027</v>
      </c>
      <c r="C2302" s="398"/>
      <c r="D2302" s="398"/>
      <c r="E2302" s="398"/>
      <c r="F2302" s="398"/>
      <c r="G2302" s="398"/>
      <c r="H2302" s="398"/>
      <c r="I2302" s="398"/>
      <c r="J2302" s="398"/>
      <c r="K2302" s="398"/>
      <c r="L2302" s="398"/>
      <c r="M2302" s="398"/>
      <c r="N2302" s="398"/>
      <c r="O2302" s="398"/>
      <c r="P2302" s="398"/>
      <c r="Q2302" s="399"/>
      <c r="R2302" s="400">
        <f>(R2282*((1+R$11)^0.5)/R$10)</f>
        <v>0</v>
      </c>
      <c r="S2302" s="395">
        <f ca="1">IF(R2326="n/a",R2302,IFERROR(IF((OFFSET($C2302,0,$A2302))&lt;0,
MIN(0,R2302-(OFFSET($C2302,0,$A2302)/(OFFSET($C2297,-$A2301,$A2302)))),
MAX(0,R2302-(OFFSET($C2302,0,$A2302)/(OFFSET($C2297,-$A2301,$A2302))))),0))</f>
        <v>0</v>
      </c>
      <c r="T2302" s="395">
        <f t="shared" ca="1" si="3361"/>
        <v>0</v>
      </c>
      <c r="U2302" s="395">
        <f t="shared" ca="1" si="3362"/>
        <v>0</v>
      </c>
      <c r="V2302" s="395">
        <f t="shared" ca="1" si="3363"/>
        <v>0</v>
      </c>
      <c r="W2302" s="395">
        <f t="shared" ca="1" si="3364"/>
        <v>0</v>
      </c>
      <c r="X2302" s="334"/>
      <c r="Y2302" s="334"/>
      <c r="Z2302" s="334"/>
      <c r="AA2302" s="249"/>
      <c r="AB2302" s="249"/>
    </row>
    <row r="2303" spans="1:28" hidden="1" outlineLevel="1">
      <c r="A2303" s="331">
        <v>16</v>
      </c>
      <c r="B2303" s="309" t="str">
        <f t="shared" ca="1" si="3365"/>
        <v>Depreciated Net Capex 2028</v>
      </c>
      <c r="C2303" s="398"/>
      <c r="D2303" s="398"/>
      <c r="E2303" s="398"/>
      <c r="F2303" s="398"/>
      <c r="G2303" s="398"/>
      <c r="H2303" s="398"/>
      <c r="I2303" s="398"/>
      <c r="J2303" s="398"/>
      <c r="K2303" s="398"/>
      <c r="L2303" s="398"/>
      <c r="M2303" s="398"/>
      <c r="N2303" s="398"/>
      <c r="O2303" s="398"/>
      <c r="P2303" s="398"/>
      <c r="Q2303" s="398"/>
      <c r="R2303" s="399"/>
      <c r="S2303" s="400">
        <f>(S2282*((1+S$11)^0.5)/S$10)</f>
        <v>0</v>
      </c>
      <c r="T2303" s="395">
        <f ca="1">IF(S2327="n/a",S2303,IFERROR(IF((OFFSET($C2303,0,$A2303))&lt;0,
MIN(0,S2303-(OFFSET($C2303,0,$A2303)/(OFFSET($C2298,-$A2302,$A2303)))),
MAX(0,S2303-(OFFSET($C2303,0,$A2303)/(OFFSET($C2298,-$A2302,$A2303))))),0))</f>
        <v>0</v>
      </c>
      <c r="U2303" s="395">
        <f t="shared" ca="1" si="3362"/>
        <v>0</v>
      </c>
      <c r="V2303" s="395">
        <f t="shared" ca="1" si="3363"/>
        <v>0</v>
      </c>
      <c r="W2303" s="395">
        <f t="shared" ca="1" si="3364"/>
        <v>0</v>
      </c>
      <c r="X2303" s="334"/>
      <c r="Y2303" s="334"/>
      <c r="Z2303" s="334"/>
      <c r="AA2303" s="249"/>
      <c r="AB2303" s="249"/>
    </row>
    <row r="2304" spans="1:28" hidden="1" outlineLevel="1">
      <c r="A2304" s="331">
        <v>17</v>
      </c>
      <c r="B2304" s="309" t="str">
        <f t="shared" ca="1" si="3365"/>
        <v>Depreciated Net Capex 2029</v>
      </c>
      <c r="C2304" s="398"/>
      <c r="D2304" s="398"/>
      <c r="E2304" s="398"/>
      <c r="F2304" s="398"/>
      <c r="G2304" s="398"/>
      <c r="H2304" s="398"/>
      <c r="I2304" s="398"/>
      <c r="J2304" s="398"/>
      <c r="K2304" s="398"/>
      <c r="L2304" s="398"/>
      <c r="M2304" s="398"/>
      <c r="N2304" s="398"/>
      <c r="O2304" s="398"/>
      <c r="P2304" s="398"/>
      <c r="Q2304" s="398"/>
      <c r="R2304" s="398"/>
      <c r="S2304" s="399"/>
      <c r="T2304" s="400">
        <f>(T2282*((1+T$11)^0.5)/T$10)</f>
        <v>0</v>
      </c>
      <c r="U2304" s="395">
        <f ca="1">IF(T2328="n/a",T2304,IFERROR(IF((OFFSET($C2304,0,$A2304))&lt;0,
MIN(0,T2304-(OFFSET($C2304,0,$A2304)/(OFFSET($C2299,-$A2303,$A2304)))),
MAX(0,T2304-(OFFSET($C2304,0,$A2304)/(OFFSET($C2299,-$A2303,$A2304))))),0))</f>
        <v>0</v>
      </c>
      <c r="V2304" s="395">
        <f t="shared" ca="1" si="3363"/>
        <v>0</v>
      </c>
      <c r="W2304" s="395">
        <f t="shared" ca="1" si="3364"/>
        <v>0</v>
      </c>
      <c r="X2304" s="334"/>
      <c r="Y2304" s="334"/>
      <c r="Z2304" s="334"/>
      <c r="AA2304" s="249"/>
      <c r="AB2304" s="249"/>
    </row>
    <row r="2305" spans="1:28" hidden="1" outlineLevel="1">
      <c r="A2305" s="331">
        <v>18</v>
      </c>
      <c r="B2305" s="309" t="str">
        <f t="shared" ca="1" si="3365"/>
        <v>Depreciated Net Capex 2030</v>
      </c>
      <c r="C2305" s="398"/>
      <c r="D2305" s="398"/>
      <c r="E2305" s="398"/>
      <c r="F2305" s="398"/>
      <c r="G2305" s="398"/>
      <c r="H2305" s="398"/>
      <c r="I2305" s="398"/>
      <c r="J2305" s="398"/>
      <c r="K2305" s="398"/>
      <c r="L2305" s="398"/>
      <c r="M2305" s="398"/>
      <c r="N2305" s="398"/>
      <c r="O2305" s="398"/>
      <c r="P2305" s="398"/>
      <c r="Q2305" s="398"/>
      <c r="R2305" s="398"/>
      <c r="S2305" s="398"/>
      <c r="T2305" s="399"/>
      <c r="U2305" s="400">
        <f>(U2282*((1+U$11)^0.5)/U$10)</f>
        <v>0</v>
      </c>
      <c r="V2305" s="395">
        <f ca="1">IF(U2329="n/a",U2305,IFERROR(IF((OFFSET($C2305,0,$A2305))&lt;0,
MIN(0,U2305-(OFFSET($C2305,0,$A2305)/(OFFSET($C2300,-$A2304,$A2305)))),
MAX(0,U2305-(OFFSET($C2305,0,$A2305)/(OFFSET($C2300,-$A2304,$A2305))))),0))</f>
        <v>0</v>
      </c>
      <c r="W2305" s="395">
        <f t="shared" ca="1" si="3364"/>
        <v>0</v>
      </c>
      <c r="X2305" s="334"/>
      <c r="Y2305" s="334"/>
      <c r="Z2305" s="334"/>
      <c r="AA2305" s="249"/>
      <c r="AB2305" s="249"/>
    </row>
    <row r="2306" spans="1:28" hidden="1" outlineLevel="1">
      <c r="A2306" s="331">
        <v>19</v>
      </c>
      <c r="B2306" s="309" t="str">
        <f t="shared" ca="1" si="3365"/>
        <v>Depreciated Net Capex 2031</v>
      </c>
      <c r="C2306" s="398"/>
      <c r="D2306" s="398"/>
      <c r="E2306" s="398"/>
      <c r="F2306" s="398"/>
      <c r="G2306" s="398"/>
      <c r="H2306" s="398"/>
      <c r="I2306" s="398"/>
      <c r="J2306" s="398"/>
      <c r="K2306" s="398"/>
      <c r="L2306" s="398"/>
      <c r="M2306" s="398"/>
      <c r="N2306" s="398"/>
      <c r="O2306" s="398"/>
      <c r="P2306" s="398"/>
      <c r="Q2306" s="398"/>
      <c r="R2306" s="398"/>
      <c r="S2306" s="398"/>
      <c r="T2306" s="398"/>
      <c r="U2306" s="399"/>
      <c r="V2306" s="400">
        <f>(V2282*((1+V$11)^0.5)/V$10)</f>
        <v>0</v>
      </c>
      <c r="W2306" s="395">
        <f ca="1">IF(V2330="n/a",V2306,IFERROR(IF((OFFSET($C2306,0,$A2306))&lt;0,
MIN(0,V2306-(OFFSET($C2306,0,$A2306)/(OFFSET($C2301,-$A2305,$A2306)))),
MAX(0,V2306-(OFFSET($C2306,0,$A2306)/(OFFSET($C2301,-$A2305,$A2306))))),0))</f>
        <v>0</v>
      </c>
      <c r="X2306" s="334"/>
      <c r="Y2306" s="334"/>
      <c r="Z2306" s="334"/>
      <c r="AA2306" s="249"/>
      <c r="AB2306" s="249"/>
    </row>
    <row r="2307" spans="1:28" hidden="1" outlineLevel="1">
      <c r="A2307" s="331">
        <v>20</v>
      </c>
      <c r="B2307" s="309" t="str">
        <f ca="1">"Depreciated Net Capex "&amp;OFFSET($C$6,0,A2307)</f>
        <v>Depreciated Net Capex 2032</v>
      </c>
      <c r="C2307" s="398"/>
      <c r="D2307" s="398"/>
      <c r="E2307" s="398"/>
      <c r="F2307" s="398"/>
      <c r="G2307" s="398"/>
      <c r="H2307" s="398"/>
      <c r="I2307" s="398"/>
      <c r="J2307" s="398"/>
      <c r="K2307" s="398"/>
      <c r="L2307" s="398"/>
      <c r="M2307" s="398"/>
      <c r="N2307" s="398"/>
      <c r="O2307" s="398"/>
      <c r="P2307" s="398"/>
      <c r="Q2307" s="398"/>
      <c r="R2307" s="398"/>
      <c r="S2307" s="398"/>
      <c r="T2307" s="398"/>
      <c r="U2307" s="398"/>
      <c r="V2307" s="399"/>
      <c r="W2307" s="395">
        <f>(W2282*((1+W$11)^0.5)/W$10)</f>
        <v>0</v>
      </c>
      <c r="X2307" s="249"/>
      <c r="Y2307" s="249"/>
      <c r="Z2307" s="249"/>
      <c r="AA2307" s="249"/>
      <c r="AB2307" s="249"/>
    </row>
    <row r="2308" spans="1:28" hidden="1" outlineLevel="1">
      <c r="A2308" s="249"/>
      <c r="B2308" s="332"/>
      <c r="C2308" s="395"/>
      <c r="D2308" s="395"/>
      <c r="E2308" s="395"/>
      <c r="F2308" s="395"/>
      <c r="G2308" s="395"/>
      <c r="H2308" s="395"/>
      <c r="I2308" s="395"/>
      <c r="J2308" s="395"/>
      <c r="K2308" s="395"/>
      <c r="L2308" s="395"/>
      <c r="M2308" s="395"/>
      <c r="N2308" s="395"/>
      <c r="O2308" s="395"/>
      <c r="P2308" s="395"/>
      <c r="Q2308" s="395"/>
      <c r="R2308" s="395"/>
      <c r="S2308" s="395"/>
      <c r="T2308" s="395"/>
      <c r="U2308" s="395"/>
      <c r="V2308" s="395"/>
      <c r="W2308" s="395"/>
      <c r="X2308" s="249"/>
      <c r="Y2308" s="249"/>
      <c r="Z2308" s="249"/>
      <c r="AA2308" s="249"/>
      <c r="AB2308" s="249"/>
    </row>
    <row r="2309" spans="1:28" hidden="1" outlineLevel="1">
      <c r="A2309" s="249"/>
      <c r="B2309" s="332"/>
      <c r="C2309" s="395"/>
      <c r="D2309" s="395"/>
      <c r="E2309" s="395"/>
      <c r="F2309" s="395"/>
      <c r="G2309" s="395"/>
      <c r="H2309" s="395"/>
      <c r="I2309" s="395"/>
      <c r="J2309" s="395"/>
      <c r="K2309" s="395"/>
      <c r="L2309" s="395"/>
      <c r="M2309" s="395"/>
      <c r="N2309" s="395"/>
      <c r="O2309" s="395"/>
      <c r="P2309" s="395"/>
      <c r="Q2309" s="395"/>
      <c r="R2309" s="395"/>
      <c r="S2309" s="395"/>
      <c r="T2309" s="395"/>
      <c r="U2309" s="395"/>
      <c r="V2309" s="395"/>
      <c r="W2309" s="395"/>
      <c r="X2309" s="249"/>
      <c r="Y2309" s="249"/>
      <c r="Z2309" s="249"/>
      <c r="AA2309" s="249"/>
      <c r="AB2309" s="249"/>
    </row>
    <row r="2310" spans="1:28" hidden="1" outlineLevel="1">
      <c r="A2310" s="249"/>
      <c r="B2310" s="309" t="s">
        <v>298</v>
      </c>
      <c r="C2310" s="395"/>
      <c r="D2310" s="395">
        <f t="shared" ref="D2310" ca="1" si="3366">IF(C2310="n/a","n/a",IF(AND(C2310&lt;1,D2284=0),0,
IF(D2284=0,C2310-1,
IF(C2310&lt;1,D2285,
(((C2310-1)*(C2286-(C2286/(C2310))))+((D2284/D$10)*D2285))/(D2286)))))</f>
        <v>0</v>
      </c>
      <c r="E2310" s="395">
        <f t="shared" ref="E2310" ca="1" si="3367">IF(D2310="n/a","n/a",IF(AND(D2310&lt;1,E2284=0),0,
IF(E2284=0,D2310-1,
IF(D2310&lt;1,E2285,
(((D2310-1)*(D2286-(D2286/(D2310))))+((E2284/E$10)*E2285))/(E2286)))))</f>
        <v>0</v>
      </c>
      <c r="F2310" s="395">
        <f t="shared" ref="F2310" ca="1" si="3368">IF(E2310="n/a","n/a",IF(AND(E2310&lt;1,F2284=0),0,
IF(F2284=0,E2310-1,
IF(E2310&lt;1,F2285,
(((E2310-1)*(E2286-(E2286/(E2310))))+((F2284/F$10)*F2285))/(F2286)))))</f>
        <v>0</v>
      </c>
      <c r="G2310" s="395">
        <f t="shared" ref="G2310" ca="1" si="3369">IF(F2310="n/a","n/a",IF(AND(F2310&lt;1,G2284=0),0,
IF(G2284=0,F2310-1,
IF(F2310&lt;1,G2285,
(((F2310-1)*(F2286-(F2286/(F2310))))+((G2284/G$10)*G2285))/(G2286)))))</f>
        <v>0</v>
      </c>
      <c r="H2310" s="395">
        <f ca="1">IF(G2310="n/a","n/a",IF(AND(G2310&lt;1,H2284=0),0,
IF(H2284=0,G2310-1,
IF(G2310&lt;1,H2285,
(((G2310-1)*(G2286-(G2286/(G2310))))+((H2284/H$10)*H2285))/(H2286)))))</f>
        <v>0</v>
      </c>
      <c r="I2310" s="395">
        <f t="shared" ref="I2310" ca="1" si="3370">IF(H2310="n/a","n/a",IF(AND(H2310&lt;1,I2284=0),0,
IF(I2284=0,H2310-1,
IF(H2310&lt;1,I2285,
(((H2310-1)*(H2286-(H2286/(H2310))))+((I2284/I$10)*I2285))/(I2286)))))</f>
        <v>0</v>
      </c>
      <c r="J2310" s="395">
        <f t="shared" ref="J2310" ca="1" si="3371">IF(I2310="n/a","n/a",IF(AND(I2310&lt;1,J2284=0),0,
IF(J2284=0,I2310-1,
IF(I2310&lt;1,J2285,
(((I2310-1)*(I2286-(I2286/(I2310))))+((J2284/J$10)*J2285))/(J2286)))))</f>
        <v>0</v>
      </c>
      <c r="K2310" s="395">
        <f t="shared" ref="K2310" ca="1" si="3372">IF(J2310="n/a","n/a",IF(AND(J2310&lt;1,K2284=0),0,
IF(K2284=0,J2310-1,
IF(J2310&lt;1,K2285,
(((J2310-1)*(J2286-(J2286/(J2310))))+((K2284/K$10)*K2285))/(K2286)))))</f>
        <v>0</v>
      </c>
      <c r="L2310" s="395">
        <f t="shared" ref="L2310" ca="1" si="3373">IF(K2310="n/a","n/a",IF(AND(K2310&lt;1,L2284=0),0,
IF(L2284=0,K2310-1,
IF(K2310&lt;1,L2285,
(((K2310-1)*(K2286-(K2286/(K2310))))+((L2284/L$10)*L2285))/(L2286)))))</f>
        <v>0</v>
      </c>
      <c r="M2310" s="395">
        <f t="shared" ref="M2310" ca="1" si="3374">IF(L2310="n/a","n/a",IF(AND(L2310&lt;1,M2284=0),0,
IF(M2284=0,L2310-1,
IF(L2310&lt;1,M2285,
(((L2310-1)*(L2286-(L2286/(L2310))))+((M2284/M$10)*M2285))/(M2286)))))</f>
        <v>0</v>
      </c>
      <c r="N2310" s="395">
        <f t="shared" ref="N2310" ca="1" si="3375">IF(M2310="n/a","n/a",IF(AND(M2310&lt;1,N2284=0),0,
IF(N2284=0,M2310-1,
IF(M2310&lt;1,N2285,
(((M2310-1)*(M2286-(M2286/(M2310))))+((N2284/N$10)*N2285))/(N2286)))))</f>
        <v>0</v>
      </c>
      <c r="O2310" s="395">
        <f t="shared" ref="O2310" ca="1" si="3376">IF(N2310="n/a","n/a",IF(AND(N2310&lt;1,O2284=0),0,
IF(O2284=0,N2310-1,
IF(N2310&lt;1,O2285,
(((N2310-1)*(N2286-(N2286/(N2310))))+((O2284/O$10)*O2285))/(O2286)))))</f>
        <v>0</v>
      </c>
      <c r="P2310" s="395">
        <f t="shared" ref="P2310" ca="1" si="3377">IF(O2310="n/a","n/a",IF(AND(O2310&lt;1,P2284=0),0,
IF(P2284=0,O2310-1,
IF(O2310&lt;1,P2285,
(((O2310-1)*(O2286-(O2286/(O2310))))+((P2284/P$10)*P2285))/(P2286)))))</f>
        <v>0</v>
      </c>
      <c r="Q2310" s="395">
        <f t="shared" ref="Q2310" ca="1" si="3378">IF(P2310="n/a","n/a",IF(AND(P2310&lt;1,Q2284=0),0,
IF(Q2284=0,P2310-1,
IF(P2310&lt;1,Q2285,
(((P2310-1)*(P2286-(P2286/(P2310))))+((Q2284/Q$10)*Q2285))/(Q2286)))))</f>
        <v>0</v>
      </c>
      <c r="R2310" s="395">
        <f t="shared" ref="R2310" ca="1" si="3379">IF(Q2310="n/a","n/a",IF(AND(Q2310&lt;1,R2284=0),0,
IF(R2284=0,Q2310-1,
IF(Q2310&lt;1,R2285,
(((Q2310-1)*(Q2286-(Q2286/(Q2310))))+((R2284/R$10)*R2285))/(R2286)))))</f>
        <v>0</v>
      </c>
      <c r="S2310" s="395">
        <f t="shared" ref="S2310" ca="1" si="3380">IF(R2310="n/a","n/a",IF(AND(R2310&lt;1,S2284=0),0,
IF(S2284=0,R2310-1,
IF(R2310&lt;1,S2285,
(((R2310-1)*(R2286-(R2286/(R2310))))+((S2284/S$10)*S2285))/(S2286)))))</f>
        <v>0</v>
      </c>
      <c r="T2310" s="395">
        <f t="shared" ref="T2310" ca="1" si="3381">IF(S2310="n/a","n/a",IF(AND(S2310&lt;1,T2284=0),0,
IF(T2284=0,S2310-1,
IF(S2310&lt;1,T2285,
(((S2310-1)*(S2286-(S2286/(S2310))))+((T2284/T$10)*T2285))/(T2286)))))</f>
        <v>0</v>
      </c>
      <c r="U2310" s="395">
        <f t="shared" ref="U2310" ca="1" si="3382">IF(T2310="n/a","n/a",IF(AND(T2310&lt;1,U2284=0),0,
IF(U2284=0,T2310-1,
IF(T2310&lt;1,U2285,
(((T2310-1)*(T2286-(T2286/(T2310))))+((U2284/U$10)*U2285))/(U2286)))))</f>
        <v>0</v>
      </c>
      <c r="V2310" s="395">
        <f t="shared" ref="V2310" ca="1" si="3383">IF(U2310="n/a","n/a",IF(AND(U2310&lt;1,V2284=0),0,
IF(V2284=0,U2310-1,
IF(U2310&lt;1,V2285,
(((U2310-1)*(U2286-(U2286/(U2310))))+((V2284/V$10)*V2285))/(V2286)))))</f>
        <v>0</v>
      </c>
      <c r="W2310" s="395">
        <f t="shared" ref="W2310" ca="1" si="3384">IF(V2310="n/a","n/a",IF(AND(V2310&lt;1,W2284=0),0,
IF(W2284=0,V2310-1,
IF(V2310&lt;1,W2285,
(((V2310-1)*(V2286-(V2286/(V2310))))+((W2284/W$10)*W2285))/(W2286)))))</f>
        <v>0</v>
      </c>
      <c r="X2310" s="249"/>
      <c r="Y2310" s="249"/>
      <c r="Z2310" s="249"/>
      <c r="AA2310" s="249"/>
      <c r="AB2310" s="249"/>
    </row>
    <row r="2311" spans="1:28" hidden="1" outlineLevel="1">
      <c r="A2311" s="249"/>
      <c r="B2311" s="309" t="s">
        <v>191</v>
      </c>
      <c r="C2311" s="395">
        <f ca="1">C2283</f>
        <v>0</v>
      </c>
      <c r="D2311" s="395">
        <f t="shared" ref="D2311" ca="1" si="3385">IF(C2311="n/a","n/a",MAX(0,C2311-1))</f>
        <v>0</v>
      </c>
      <c r="E2311" s="395">
        <f t="shared" ref="E2311:E2312" ca="1" si="3386">IF(D2311="n/a","n/a",MAX(0,D2311-1))</f>
        <v>0</v>
      </c>
      <c r="F2311" s="395">
        <f t="shared" ref="F2311:F2313" ca="1" si="3387">IF(E2311="n/a","n/a",MAX(0,E2311-1))</f>
        <v>0</v>
      </c>
      <c r="G2311" s="395">
        <f t="shared" ref="G2311:G2314" ca="1" si="3388">IF(F2311="n/a","n/a",MAX(0,F2311-1))</f>
        <v>0</v>
      </c>
      <c r="H2311" s="395">
        <f t="shared" ref="H2311:H2315" ca="1" si="3389">IF(G2311="n/a","n/a",MAX(0,G2311-1))</f>
        <v>0</v>
      </c>
      <c r="I2311" s="395">
        <f t="shared" ref="I2311:I2316" ca="1" si="3390">IF(H2311="n/a","n/a",MAX(0,H2311-1))</f>
        <v>0</v>
      </c>
      <c r="J2311" s="395">
        <f t="shared" ref="J2311:J2317" ca="1" si="3391">IF(I2311="n/a","n/a",MAX(0,I2311-1))</f>
        <v>0</v>
      </c>
      <c r="K2311" s="395">
        <f t="shared" ref="K2311:K2318" ca="1" si="3392">IF(J2311="n/a","n/a",MAX(0,J2311-1))</f>
        <v>0</v>
      </c>
      <c r="L2311" s="395">
        <f t="shared" ref="L2311:L2319" ca="1" si="3393">IF(K2311="n/a","n/a",MAX(0,K2311-1))</f>
        <v>0</v>
      </c>
      <c r="M2311" s="395">
        <f t="shared" ref="M2311:M2320" ca="1" si="3394">IF(L2311="n/a","n/a",MAX(0,L2311-1))</f>
        <v>0</v>
      </c>
      <c r="N2311" s="395">
        <f t="shared" ref="N2311:N2321" ca="1" si="3395">IF(M2311="n/a","n/a",MAX(0,M2311-1))</f>
        <v>0</v>
      </c>
      <c r="O2311" s="395">
        <f t="shared" ref="O2311:O2322" ca="1" si="3396">IF(N2311="n/a","n/a",MAX(0,N2311-1))</f>
        <v>0</v>
      </c>
      <c r="P2311" s="395">
        <f t="shared" ref="P2311:P2323" ca="1" si="3397">IF(O2311="n/a","n/a",MAX(0,O2311-1))</f>
        <v>0</v>
      </c>
      <c r="Q2311" s="395">
        <f t="shared" ref="Q2311:Q2324" ca="1" si="3398">IF(P2311="n/a","n/a",MAX(0,P2311-1))</f>
        <v>0</v>
      </c>
      <c r="R2311" s="395">
        <f t="shared" ref="R2311:R2325" ca="1" si="3399">IF(Q2311="n/a","n/a",MAX(0,Q2311-1))</f>
        <v>0</v>
      </c>
      <c r="S2311" s="395">
        <f t="shared" ref="S2311:S2326" ca="1" si="3400">IF(R2311="n/a","n/a",MAX(0,R2311-1))</f>
        <v>0</v>
      </c>
      <c r="T2311" s="395">
        <f t="shared" ref="T2311:T2327" ca="1" si="3401">IF(S2311="n/a","n/a",MAX(0,S2311-1))</f>
        <v>0</v>
      </c>
      <c r="U2311" s="395">
        <f t="shared" ref="U2311:U2328" ca="1" si="3402">IF(T2311="n/a","n/a",MAX(0,T2311-1))</f>
        <v>0</v>
      </c>
      <c r="V2311" s="395">
        <f t="shared" ref="V2311:V2329" ca="1" si="3403">IF(U2311="n/a","n/a",MAX(0,U2311-1))</f>
        <v>0</v>
      </c>
      <c r="W2311" s="395">
        <f t="shared" ref="W2311:W2329" ca="1" si="3404">IF(V2311="n/a","n/a",MAX(0,V2311-1))</f>
        <v>0</v>
      </c>
      <c r="X2311" s="249"/>
      <c r="Y2311" s="249"/>
      <c r="Z2311" s="249"/>
      <c r="AA2311" s="249"/>
      <c r="AB2311" s="249"/>
    </row>
    <row r="2312" spans="1:28" hidden="1" outlineLevel="1">
      <c r="A2312" s="249"/>
      <c r="B2312" s="309" t="str">
        <f t="shared" ref="B2312:B2331" ca="1" si="3405">"RL Capex "&amp;OFFSET($C$6,0,A2288)</f>
        <v>RL Capex 2013</v>
      </c>
      <c r="C2312" s="396"/>
      <c r="D2312" s="400">
        <f ca="1">D2283</f>
        <v>0</v>
      </c>
      <c r="E2312" s="395">
        <f t="shared" ca="1" si="3386"/>
        <v>0</v>
      </c>
      <c r="F2312" s="395">
        <f t="shared" ca="1" si="3387"/>
        <v>0</v>
      </c>
      <c r="G2312" s="395">
        <f t="shared" ca="1" si="3388"/>
        <v>0</v>
      </c>
      <c r="H2312" s="395">
        <f t="shared" ca="1" si="3389"/>
        <v>0</v>
      </c>
      <c r="I2312" s="395">
        <f t="shared" ca="1" si="3390"/>
        <v>0</v>
      </c>
      <c r="J2312" s="395">
        <f t="shared" ca="1" si="3391"/>
        <v>0</v>
      </c>
      <c r="K2312" s="395">
        <f t="shared" ca="1" si="3392"/>
        <v>0</v>
      </c>
      <c r="L2312" s="395">
        <f t="shared" ca="1" si="3393"/>
        <v>0</v>
      </c>
      <c r="M2312" s="395">
        <f t="shared" ca="1" si="3394"/>
        <v>0</v>
      </c>
      <c r="N2312" s="395">
        <f t="shared" ca="1" si="3395"/>
        <v>0</v>
      </c>
      <c r="O2312" s="395">
        <f t="shared" ca="1" si="3396"/>
        <v>0</v>
      </c>
      <c r="P2312" s="395">
        <f t="shared" ca="1" si="3397"/>
        <v>0</v>
      </c>
      <c r="Q2312" s="395">
        <f t="shared" ca="1" si="3398"/>
        <v>0</v>
      </c>
      <c r="R2312" s="395">
        <f t="shared" ca="1" si="3399"/>
        <v>0</v>
      </c>
      <c r="S2312" s="395">
        <f t="shared" ca="1" si="3400"/>
        <v>0</v>
      </c>
      <c r="T2312" s="395">
        <f t="shared" ca="1" si="3401"/>
        <v>0</v>
      </c>
      <c r="U2312" s="395">
        <f t="shared" ca="1" si="3402"/>
        <v>0</v>
      </c>
      <c r="V2312" s="395">
        <f t="shared" ca="1" si="3403"/>
        <v>0</v>
      </c>
      <c r="W2312" s="395">
        <f t="shared" ca="1" si="3404"/>
        <v>0</v>
      </c>
      <c r="X2312" s="249"/>
      <c r="Y2312" s="249"/>
      <c r="Z2312" s="249"/>
      <c r="AA2312" s="249"/>
      <c r="AB2312" s="249"/>
    </row>
    <row r="2313" spans="1:28" hidden="1" outlineLevel="1">
      <c r="A2313" s="249"/>
      <c r="B2313" s="309" t="str">
        <f t="shared" ca="1" si="3405"/>
        <v>RL Capex 2014</v>
      </c>
      <c r="C2313" s="401"/>
      <c r="D2313" s="396"/>
      <c r="E2313" s="400">
        <f ca="1">E2283</f>
        <v>0</v>
      </c>
      <c r="F2313" s="395">
        <f t="shared" ca="1" si="3387"/>
        <v>0</v>
      </c>
      <c r="G2313" s="395">
        <f t="shared" ca="1" si="3388"/>
        <v>0</v>
      </c>
      <c r="H2313" s="395">
        <f t="shared" ca="1" si="3389"/>
        <v>0</v>
      </c>
      <c r="I2313" s="395">
        <f t="shared" ca="1" si="3390"/>
        <v>0</v>
      </c>
      <c r="J2313" s="395">
        <f t="shared" ca="1" si="3391"/>
        <v>0</v>
      </c>
      <c r="K2313" s="395">
        <f t="shared" ca="1" si="3392"/>
        <v>0</v>
      </c>
      <c r="L2313" s="395">
        <f t="shared" ca="1" si="3393"/>
        <v>0</v>
      </c>
      <c r="M2313" s="395">
        <f t="shared" ca="1" si="3394"/>
        <v>0</v>
      </c>
      <c r="N2313" s="395">
        <f t="shared" ca="1" si="3395"/>
        <v>0</v>
      </c>
      <c r="O2313" s="395">
        <f t="shared" ca="1" si="3396"/>
        <v>0</v>
      </c>
      <c r="P2313" s="395">
        <f t="shared" ca="1" si="3397"/>
        <v>0</v>
      </c>
      <c r="Q2313" s="395">
        <f t="shared" ca="1" si="3398"/>
        <v>0</v>
      </c>
      <c r="R2313" s="395">
        <f t="shared" ca="1" si="3399"/>
        <v>0</v>
      </c>
      <c r="S2313" s="395">
        <f t="shared" ca="1" si="3400"/>
        <v>0</v>
      </c>
      <c r="T2313" s="395">
        <f t="shared" ca="1" si="3401"/>
        <v>0</v>
      </c>
      <c r="U2313" s="395">
        <f t="shared" ca="1" si="3402"/>
        <v>0</v>
      </c>
      <c r="V2313" s="395">
        <f t="shared" ca="1" si="3403"/>
        <v>0</v>
      </c>
      <c r="W2313" s="395">
        <f t="shared" ca="1" si="3404"/>
        <v>0</v>
      </c>
      <c r="X2313" s="249"/>
      <c r="Y2313" s="249"/>
      <c r="Z2313" s="249"/>
      <c r="AA2313" s="249"/>
      <c r="AB2313" s="249"/>
    </row>
    <row r="2314" spans="1:28" hidden="1" outlineLevel="1">
      <c r="A2314" s="249"/>
      <c r="B2314" s="309" t="str">
        <f t="shared" ca="1" si="3405"/>
        <v>RL Capex 2015</v>
      </c>
      <c r="C2314" s="401"/>
      <c r="D2314" s="401"/>
      <c r="E2314" s="396"/>
      <c r="F2314" s="400">
        <f ca="1">F2283</f>
        <v>0</v>
      </c>
      <c r="G2314" s="395">
        <f t="shared" ca="1" si="3388"/>
        <v>0</v>
      </c>
      <c r="H2314" s="395">
        <f t="shared" ca="1" si="3389"/>
        <v>0</v>
      </c>
      <c r="I2314" s="395">
        <f t="shared" ca="1" si="3390"/>
        <v>0</v>
      </c>
      <c r="J2314" s="395">
        <f t="shared" ca="1" si="3391"/>
        <v>0</v>
      </c>
      <c r="K2314" s="395">
        <f t="shared" ca="1" si="3392"/>
        <v>0</v>
      </c>
      <c r="L2314" s="395">
        <f t="shared" ca="1" si="3393"/>
        <v>0</v>
      </c>
      <c r="M2314" s="395">
        <f t="shared" ca="1" si="3394"/>
        <v>0</v>
      </c>
      <c r="N2314" s="395">
        <f t="shared" ca="1" si="3395"/>
        <v>0</v>
      </c>
      <c r="O2314" s="395">
        <f t="shared" ca="1" si="3396"/>
        <v>0</v>
      </c>
      <c r="P2314" s="395">
        <f t="shared" ca="1" si="3397"/>
        <v>0</v>
      </c>
      <c r="Q2314" s="395">
        <f t="shared" ca="1" si="3398"/>
        <v>0</v>
      </c>
      <c r="R2314" s="395">
        <f t="shared" ca="1" si="3399"/>
        <v>0</v>
      </c>
      <c r="S2314" s="395">
        <f t="shared" ca="1" si="3400"/>
        <v>0</v>
      </c>
      <c r="T2314" s="395">
        <f t="shared" ca="1" si="3401"/>
        <v>0</v>
      </c>
      <c r="U2314" s="395">
        <f t="shared" ca="1" si="3402"/>
        <v>0</v>
      </c>
      <c r="V2314" s="395">
        <f t="shared" ca="1" si="3403"/>
        <v>0</v>
      </c>
      <c r="W2314" s="395">
        <f t="shared" ca="1" si="3404"/>
        <v>0</v>
      </c>
      <c r="X2314" s="249"/>
      <c r="Y2314" s="249"/>
      <c r="Z2314" s="249"/>
      <c r="AA2314" s="249"/>
      <c r="AB2314" s="249"/>
    </row>
    <row r="2315" spans="1:28" hidden="1" outlineLevel="1">
      <c r="A2315" s="249"/>
      <c r="B2315" s="309" t="str">
        <f t="shared" ca="1" si="3405"/>
        <v>RL Capex 2016</v>
      </c>
      <c r="C2315" s="401"/>
      <c r="D2315" s="401"/>
      <c r="E2315" s="401"/>
      <c r="F2315" s="396"/>
      <c r="G2315" s="400">
        <f ca="1">G2283</f>
        <v>0</v>
      </c>
      <c r="H2315" s="395">
        <f t="shared" ca="1" si="3389"/>
        <v>0</v>
      </c>
      <c r="I2315" s="395">
        <f t="shared" ca="1" si="3390"/>
        <v>0</v>
      </c>
      <c r="J2315" s="395">
        <f t="shared" ca="1" si="3391"/>
        <v>0</v>
      </c>
      <c r="K2315" s="395">
        <f t="shared" ca="1" si="3392"/>
        <v>0</v>
      </c>
      <c r="L2315" s="395">
        <f t="shared" ca="1" si="3393"/>
        <v>0</v>
      </c>
      <c r="M2315" s="395">
        <f t="shared" ca="1" si="3394"/>
        <v>0</v>
      </c>
      <c r="N2315" s="395">
        <f t="shared" ca="1" si="3395"/>
        <v>0</v>
      </c>
      <c r="O2315" s="395">
        <f t="shared" ca="1" si="3396"/>
        <v>0</v>
      </c>
      <c r="P2315" s="395">
        <f t="shared" ca="1" si="3397"/>
        <v>0</v>
      </c>
      <c r="Q2315" s="395">
        <f t="shared" ca="1" si="3398"/>
        <v>0</v>
      </c>
      <c r="R2315" s="395">
        <f t="shared" ca="1" si="3399"/>
        <v>0</v>
      </c>
      <c r="S2315" s="395">
        <f t="shared" ca="1" si="3400"/>
        <v>0</v>
      </c>
      <c r="T2315" s="395">
        <f t="shared" ca="1" si="3401"/>
        <v>0</v>
      </c>
      <c r="U2315" s="395">
        <f t="shared" ca="1" si="3402"/>
        <v>0</v>
      </c>
      <c r="V2315" s="395">
        <f t="shared" ca="1" si="3403"/>
        <v>0</v>
      </c>
      <c r="W2315" s="395">
        <f t="shared" ca="1" si="3404"/>
        <v>0</v>
      </c>
      <c r="X2315" s="249"/>
      <c r="Y2315" s="249"/>
      <c r="Z2315" s="249"/>
      <c r="AA2315" s="249"/>
      <c r="AB2315" s="249"/>
    </row>
    <row r="2316" spans="1:28" hidden="1" outlineLevel="1">
      <c r="A2316" s="249"/>
      <c r="B2316" s="309" t="str">
        <f t="shared" ca="1" si="3405"/>
        <v>RL Capex 2017</v>
      </c>
      <c r="C2316" s="401"/>
      <c r="D2316" s="401"/>
      <c r="E2316" s="401"/>
      <c r="F2316" s="401"/>
      <c r="G2316" s="396"/>
      <c r="H2316" s="400">
        <f ca="1">H2283</f>
        <v>0</v>
      </c>
      <c r="I2316" s="395">
        <f t="shared" ca="1" si="3390"/>
        <v>0</v>
      </c>
      <c r="J2316" s="395">
        <f t="shared" ca="1" si="3391"/>
        <v>0</v>
      </c>
      <c r="K2316" s="395">
        <f t="shared" ca="1" si="3392"/>
        <v>0</v>
      </c>
      <c r="L2316" s="395">
        <f t="shared" ca="1" si="3393"/>
        <v>0</v>
      </c>
      <c r="M2316" s="395">
        <f t="shared" ca="1" si="3394"/>
        <v>0</v>
      </c>
      <c r="N2316" s="395">
        <f t="shared" ca="1" si="3395"/>
        <v>0</v>
      </c>
      <c r="O2316" s="395">
        <f t="shared" ca="1" si="3396"/>
        <v>0</v>
      </c>
      <c r="P2316" s="395">
        <f t="shared" ca="1" si="3397"/>
        <v>0</v>
      </c>
      <c r="Q2316" s="395">
        <f t="shared" ca="1" si="3398"/>
        <v>0</v>
      </c>
      <c r="R2316" s="395">
        <f t="shared" ca="1" si="3399"/>
        <v>0</v>
      </c>
      <c r="S2316" s="395">
        <f t="shared" ca="1" si="3400"/>
        <v>0</v>
      </c>
      <c r="T2316" s="395">
        <f t="shared" ca="1" si="3401"/>
        <v>0</v>
      </c>
      <c r="U2316" s="395">
        <f t="shared" ca="1" si="3402"/>
        <v>0</v>
      </c>
      <c r="V2316" s="395">
        <f t="shared" ca="1" si="3403"/>
        <v>0</v>
      </c>
      <c r="W2316" s="395">
        <f t="shared" ca="1" si="3404"/>
        <v>0</v>
      </c>
      <c r="X2316" s="249"/>
      <c r="Y2316" s="249"/>
      <c r="Z2316" s="249"/>
      <c r="AA2316" s="249"/>
      <c r="AB2316" s="249"/>
    </row>
    <row r="2317" spans="1:28" hidden="1" outlineLevel="1">
      <c r="A2317" s="249"/>
      <c r="B2317" s="309" t="str">
        <f t="shared" ca="1" si="3405"/>
        <v>RL Capex 2018</v>
      </c>
      <c r="C2317" s="401"/>
      <c r="D2317" s="401"/>
      <c r="E2317" s="401"/>
      <c r="F2317" s="401"/>
      <c r="G2317" s="401"/>
      <c r="H2317" s="396"/>
      <c r="I2317" s="400">
        <f ca="1">I2283</f>
        <v>0</v>
      </c>
      <c r="J2317" s="395">
        <f t="shared" ca="1" si="3391"/>
        <v>0</v>
      </c>
      <c r="K2317" s="395">
        <f t="shared" ca="1" si="3392"/>
        <v>0</v>
      </c>
      <c r="L2317" s="395">
        <f t="shared" ca="1" si="3393"/>
        <v>0</v>
      </c>
      <c r="M2317" s="395">
        <f t="shared" ca="1" si="3394"/>
        <v>0</v>
      </c>
      <c r="N2317" s="395">
        <f t="shared" ca="1" si="3395"/>
        <v>0</v>
      </c>
      <c r="O2317" s="395">
        <f t="shared" ca="1" si="3396"/>
        <v>0</v>
      </c>
      <c r="P2317" s="395">
        <f t="shared" ca="1" si="3397"/>
        <v>0</v>
      </c>
      <c r="Q2317" s="395">
        <f t="shared" ca="1" si="3398"/>
        <v>0</v>
      </c>
      <c r="R2317" s="395">
        <f t="shared" ca="1" si="3399"/>
        <v>0</v>
      </c>
      <c r="S2317" s="395">
        <f t="shared" ca="1" si="3400"/>
        <v>0</v>
      </c>
      <c r="T2317" s="395">
        <f t="shared" ca="1" si="3401"/>
        <v>0</v>
      </c>
      <c r="U2317" s="395">
        <f t="shared" ca="1" si="3402"/>
        <v>0</v>
      </c>
      <c r="V2317" s="395">
        <f t="shared" ca="1" si="3403"/>
        <v>0</v>
      </c>
      <c r="W2317" s="395">
        <f t="shared" ca="1" si="3404"/>
        <v>0</v>
      </c>
      <c r="X2317" s="249"/>
      <c r="Y2317" s="249"/>
      <c r="Z2317" s="249"/>
      <c r="AA2317" s="249"/>
      <c r="AB2317" s="249"/>
    </row>
    <row r="2318" spans="1:28" hidden="1" outlineLevel="1">
      <c r="A2318" s="249"/>
      <c r="B2318" s="309" t="str">
        <f t="shared" ca="1" si="3405"/>
        <v>RL Capex 2019</v>
      </c>
      <c r="C2318" s="401"/>
      <c r="D2318" s="401"/>
      <c r="E2318" s="401"/>
      <c r="F2318" s="401"/>
      <c r="G2318" s="401"/>
      <c r="H2318" s="401"/>
      <c r="I2318" s="396"/>
      <c r="J2318" s="400">
        <f ca="1">J2283</f>
        <v>0</v>
      </c>
      <c r="K2318" s="395">
        <f t="shared" ca="1" si="3392"/>
        <v>0</v>
      </c>
      <c r="L2318" s="395">
        <f t="shared" ca="1" si="3393"/>
        <v>0</v>
      </c>
      <c r="M2318" s="395">
        <f t="shared" ca="1" si="3394"/>
        <v>0</v>
      </c>
      <c r="N2318" s="395">
        <f t="shared" ca="1" si="3395"/>
        <v>0</v>
      </c>
      <c r="O2318" s="395">
        <f t="shared" ca="1" si="3396"/>
        <v>0</v>
      </c>
      <c r="P2318" s="395">
        <f t="shared" ca="1" si="3397"/>
        <v>0</v>
      </c>
      <c r="Q2318" s="395">
        <f t="shared" ca="1" si="3398"/>
        <v>0</v>
      </c>
      <c r="R2318" s="395">
        <f t="shared" ca="1" si="3399"/>
        <v>0</v>
      </c>
      <c r="S2318" s="395">
        <f t="shared" ca="1" si="3400"/>
        <v>0</v>
      </c>
      <c r="T2318" s="395">
        <f t="shared" ca="1" si="3401"/>
        <v>0</v>
      </c>
      <c r="U2318" s="395">
        <f t="shared" ca="1" si="3402"/>
        <v>0</v>
      </c>
      <c r="V2318" s="395">
        <f t="shared" ca="1" si="3403"/>
        <v>0</v>
      </c>
      <c r="W2318" s="395">
        <f t="shared" ca="1" si="3404"/>
        <v>0</v>
      </c>
      <c r="X2318" s="249"/>
      <c r="Y2318" s="249"/>
      <c r="Z2318" s="249"/>
      <c r="AA2318" s="249"/>
      <c r="AB2318" s="249"/>
    </row>
    <row r="2319" spans="1:28" hidden="1" outlineLevel="1">
      <c r="A2319" s="249"/>
      <c r="B2319" s="309" t="str">
        <f t="shared" ca="1" si="3405"/>
        <v>RL Capex 2020</v>
      </c>
      <c r="C2319" s="401"/>
      <c r="D2319" s="401"/>
      <c r="E2319" s="401"/>
      <c r="F2319" s="401"/>
      <c r="G2319" s="401"/>
      <c r="H2319" s="401"/>
      <c r="I2319" s="401"/>
      <c r="J2319" s="396"/>
      <c r="K2319" s="400">
        <f ca="1">K2283</f>
        <v>0</v>
      </c>
      <c r="L2319" s="395">
        <f t="shared" ca="1" si="3393"/>
        <v>0</v>
      </c>
      <c r="M2319" s="395">
        <f t="shared" ca="1" si="3394"/>
        <v>0</v>
      </c>
      <c r="N2319" s="395">
        <f t="shared" ca="1" si="3395"/>
        <v>0</v>
      </c>
      <c r="O2319" s="395">
        <f t="shared" ca="1" si="3396"/>
        <v>0</v>
      </c>
      <c r="P2319" s="395">
        <f t="shared" ca="1" si="3397"/>
        <v>0</v>
      </c>
      <c r="Q2319" s="395">
        <f t="shared" ca="1" si="3398"/>
        <v>0</v>
      </c>
      <c r="R2319" s="395">
        <f t="shared" ca="1" si="3399"/>
        <v>0</v>
      </c>
      <c r="S2319" s="395">
        <f t="shared" ca="1" si="3400"/>
        <v>0</v>
      </c>
      <c r="T2319" s="395">
        <f t="shared" ca="1" si="3401"/>
        <v>0</v>
      </c>
      <c r="U2319" s="395">
        <f t="shared" ca="1" si="3402"/>
        <v>0</v>
      </c>
      <c r="V2319" s="395">
        <f t="shared" ca="1" si="3403"/>
        <v>0</v>
      </c>
      <c r="W2319" s="395">
        <f t="shared" ca="1" si="3404"/>
        <v>0</v>
      </c>
      <c r="X2319" s="249"/>
      <c r="Y2319" s="249"/>
      <c r="Z2319" s="249"/>
      <c r="AA2319" s="249"/>
      <c r="AB2319" s="249"/>
    </row>
    <row r="2320" spans="1:28" hidden="1" outlineLevel="1">
      <c r="A2320" s="249"/>
      <c r="B2320" s="309" t="str">
        <f t="shared" ca="1" si="3405"/>
        <v>RL Capex 2021</v>
      </c>
      <c r="C2320" s="401"/>
      <c r="D2320" s="401"/>
      <c r="E2320" s="401"/>
      <c r="F2320" s="401"/>
      <c r="G2320" s="401"/>
      <c r="H2320" s="401"/>
      <c r="I2320" s="401"/>
      <c r="J2320" s="401"/>
      <c r="K2320" s="396"/>
      <c r="L2320" s="400">
        <f ca="1">L2283</f>
        <v>0</v>
      </c>
      <c r="M2320" s="395">
        <f t="shared" ca="1" si="3394"/>
        <v>0</v>
      </c>
      <c r="N2320" s="395">
        <f t="shared" ca="1" si="3395"/>
        <v>0</v>
      </c>
      <c r="O2320" s="395">
        <f t="shared" ca="1" si="3396"/>
        <v>0</v>
      </c>
      <c r="P2320" s="395">
        <f t="shared" ca="1" si="3397"/>
        <v>0</v>
      </c>
      <c r="Q2320" s="395">
        <f t="shared" ca="1" si="3398"/>
        <v>0</v>
      </c>
      <c r="R2320" s="395">
        <f t="shared" ca="1" si="3399"/>
        <v>0</v>
      </c>
      <c r="S2320" s="395">
        <f t="shared" ca="1" si="3400"/>
        <v>0</v>
      </c>
      <c r="T2320" s="395">
        <f t="shared" ca="1" si="3401"/>
        <v>0</v>
      </c>
      <c r="U2320" s="395">
        <f t="shared" ca="1" si="3402"/>
        <v>0</v>
      </c>
      <c r="V2320" s="395">
        <f t="shared" ca="1" si="3403"/>
        <v>0</v>
      </c>
      <c r="W2320" s="395">
        <f t="shared" ca="1" si="3404"/>
        <v>0</v>
      </c>
      <c r="X2320" s="249"/>
      <c r="Y2320" s="249"/>
      <c r="Z2320" s="249"/>
      <c r="AA2320" s="249"/>
      <c r="AB2320" s="249"/>
    </row>
    <row r="2321" spans="1:28" hidden="1" outlineLevel="1">
      <c r="A2321" s="249"/>
      <c r="B2321" s="309" t="str">
        <f t="shared" ca="1" si="3405"/>
        <v>RL Capex 2022</v>
      </c>
      <c r="C2321" s="401"/>
      <c r="D2321" s="401"/>
      <c r="E2321" s="401"/>
      <c r="F2321" s="401"/>
      <c r="G2321" s="401"/>
      <c r="H2321" s="401"/>
      <c r="I2321" s="401"/>
      <c r="J2321" s="401"/>
      <c r="K2321" s="401"/>
      <c r="L2321" s="396"/>
      <c r="M2321" s="400">
        <f ca="1">M2283</f>
        <v>0</v>
      </c>
      <c r="N2321" s="395">
        <f t="shared" ca="1" si="3395"/>
        <v>0</v>
      </c>
      <c r="O2321" s="395">
        <f t="shared" ca="1" si="3396"/>
        <v>0</v>
      </c>
      <c r="P2321" s="395">
        <f t="shared" ca="1" si="3397"/>
        <v>0</v>
      </c>
      <c r="Q2321" s="395">
        <f t="shared" ca="1" si="3398"/>
        <v>0</v>
      </c>
      <c r="R2321" s="395">
        <f t="shared" ca="1" si="3399"/>
        <v>0</v>
      </c>
      <c r="S2321" s="395">
        <f t="shared" ca="1" si="3400"/>
        <v>0</v>
      </c>
      <c r="T2321" s="395">
        <f t="shared" ca="1" si="3401"/>
        <v>0</v>
      </c>
      <c r="U2321" s="395">
        <f t="shared" ca="1" si="3402"/>
        <v>0</v>
      </c>
      <c r="V2321" s="395">
        <f t="shared" ca="1" si="3403"/>
        <v>0</v>
      </c>
      <c r="W2321" s="395">
        <f t="shared" ca="1" si="3404"/>
        <v>0</v>
      </c>
      <c r="X2321" s="249"/>
      <c r="Y2321" s="249"/>
      <c r="Z2321" s="249"/>
      <c r="AA2321" s="249"/>
      <c r="AB2321" s="249"/>
    </row>
    <row r="2322" spans="1:28" hidden="1" outlineLevel="1">
      <c r="A2322" s="249"/>
      <c r="B2322" s="309" t="str">
        <f t="shared" ca="1" si="3405"/>
        <v>RL Capex 2023</v>
      </c>
      <c r="C2322" s="401"/>
      <c r="D2322" s="401"/>
      <c r="E2322" s="401"/>
      <c r="F2322" s="401"/>
      <c r="G2322" s="401"/>
      <c r="H2322" s="401"/>
      <c r="I2322" s="401"/>
      <c r="J2322" s="401"/>
      <c r="K2322" s="401"/>
      <c r="L2322" s="401"/>
      <c r="M2322" s="396"/>
      <c r="N2322" s="400">
        <f>N2283</f>
        <v>0</v>
      </c>
      <c r="O2322" s="395">
        <f t="shared" si="3396"/>
        <v>0</v>
      </c>
      <c r="P2322" s="395">
        <f t="shared" si="3397"/>
        <v>0</v>
      </c>
      <c r="Q2322" s="395">
        <f t="shared" si="3398"/>
        <v>0</v>
      </c>
      <c r="R2322" s="395">
        <f t="shared" si="3399"/>
        <v>0</v>
      </c>
      <c r="S2322" s="395">
        <f t="shared" si="3400"/>
        <v>0</v>
      </c>
      <c r="T2322" s="395">
        <f t="shared" si="3401"/>
        <v>0</v>
      </c>
      <c r="U2322" s="395">
        <f t="shared" si="3402"/>
        <v>0</v>
      </c>
      <c r="V2322" s="395">
        <f t="shared" si="3403"/>
        <v>0</v>
      </c>
      <c r="W2322" s="395">
        <f t="shared" si="3404"/>
        <v>0</v>
      </c>
      <c r="X2322" s="249"/>
      <c r="Y2322" s="249"/>
      <c r="Z2322" s="249"/>
      <c r="AA2322" s="249"/>
      <c r="AB2322" s="249"/>
    </row>
    <row r="2323" spans="1:28" hidden="1" outlineLevel="1">
      <c r="A2323" s="249"/>
      <c r="B2323" s="309" t="str">
        <f t="shared" ca="1" si="3405"/>
        <v>RL Capex 2024</v>
      </c>
      <c r="C2323" s="401"/>
      <c r="D2323" s="401"/>
      <c r="E2323" s="401"/>
      <c r="F2323" s="401"/>
      <c r="G2323" s="401"/>
      <c r="H2323" s="401"/>
      <c r="I2323" s="401"/>
      <c r="J2323" s="401"/>
      <c r="K2323" s="401"/>
      <c r="L2323" s="401"/>
      <c r="M2323" s="401"/>
      <c r="N2323" s="396"/>
      <c r="O2323" s="400">
        <f>O2283</f>
        <v>0</v>
      </c>
      <c r="P2323" s="395">
        <f t="shared" si="3397"/>
        <v>0</v>
      </c>
      <c r="Q2323" s="395">
        <f t="shared" si="3398"/>
        <v>0</v>
      </c>
      <c r="R2323" s="395">
        <f t="shared" si="3399"/>
        <v>0</v>
      </c>
      <c r="S2323" s="395">
        <f t="shared" si="3400"/>
        <v>0</v>
      </c>
      <c r="T2323" s="395">
        <f t="shared" si="3401"/>
        <v>0</v>
      </c>
      <c r="U2323" s="395">
        <f t="shared" si="3402"/>
        <v>0</v>
      </c>
      <c r="V2323" s="395">
        <f t="shared" si="3403"/>
        <v>0</v>
      </c>
      <c r="W2323" s="395">
        <f t="shared" si="3404"/>
        <v>0</v>
      </c>
      <c r="X2323" s="249"/>
      <c r="Y2323" s="249"/>
      <c r="Z2323" s="249"/>
      <c r="AA2323" s="249"/>
      <c r="AB2323" s="249"/>
    </row>
    <row r="2324" spans="1:28" hidden="1" outlineLevel="1">
      <c r="A2324" s="249"/>
      <c r="B2324" s="309" t="str">
        <f t="shared" ca="1" si="3405"/>
        <v>RL Capex 2025</v>
      </c>
      <c r="C2324" s="401"/>
      <c r="D2324" s="401"/>
      <c r="E2324" s="401"/>
      <c r="F2324" s="401"/>
      <c r="G2324" s="401"/>
      <c r="H2324" s="401"/>
      <c r="I2324" s="401"/>
      <c r="J2324" s="401"/>
      <c r="K2324" s="401"/>
      <c r="L2324" s="401"/>
      <c r="M2324" s="401"/>
      <c r="N2324" s="401"/>
      <c r="O2324" s="396"/>
      <c r="P2324" s="400">
        <f>P2283</f>
        <v>0</v>
      </c>
      <c r="Q2324" s="395">
        <f t="shared" si="3398"/>
        <v>0</v>
      </c>
      <c r="R2324" s="395">
        <f t="shared" si="3399"/>
        <v>0</v>
      </c>
      <c r="S2324" s="395">
        <f t="shared" si="3400"/>
        <v>0</v>
      </c>
      <c r="T2324" s="395">
        <f t="shared" si="3401"/>
        <v>0</v>
      </c>
      <c r="U2324" s="395">
        <f t="shared" si="3402"/>
        <v>0</v>
      </c>
      <c r="V2324" s="395">
        <f t="shared" si="3403"/>
        <v>0</v>
      </c>
      <c r="W2324" s="395">
        <f t="shared" si="3404"/>
        <v>0</v>
      </c>
      <c r="X2324" s="249"/>
      <c r="Y2324" s="249"/>
      <c r="Z2324" s="249"/>
      <c r="AA2324" s="249"/>
      <c r="AB2324" s="249"/>
    </row>
    <row r="2325" spans="1:28" hidden="1" outlineLevel="1">
      <c r="A2325" s="249"/>
      <c r="B2325" s="309" t="str">
        <f t="shared" ca="1" si="3405"/>
        <v>RL Capex 2026</v>
      </c>
      <c r="C2325" s="401"/>
      <c r="D2325" s="401"/>
      <c r="E2325" s="401"/>
      <c r="F2325" s="401"/>
      <c r="G2325" s="401"/>
      <c r="H2325" s="401"/>
      <c r="I2325" s="401"/>
      <c r="J2325" s="401"/>
      <c r="K2325" s="401"/>
      <c r="L2325" s="401"/>
      <c r="M2325" s="401"/>
      <c r="N2325" s="401"/>
      <c r="O2325" s="401"/>
      <c r="P2325" s="396"/>
      <c r="Q2325" s="400">
        <f>Q2283</f>
        <v>0</v>
      </c>
      <c r="R2325" s="395">
        <f t="shared" si="3399"/>
        <v>0</v>
      </c>
      <c r="S2325" s="395">
        <f t="shared" si="3400"/>
        <v>0</v>
      </c>
      <c r="T2325" s="395">
        <f t="shared" si="3401"/>
        <v>0</v>
      </c>
      <c r="U2325" s="395">
        <f t="shared" si="3402"/>
        <v>0</v>
      </c>
      <c r="V2325" s="395">
        <f t="shared" si="3403"/>
        <v>0</v>
      </c>
      <c r="W2325" s="395">
        <f t="shared" si="3404"/>
        <v>0</v>
      </c>
      <c r="X2325" s="249"/>
      <c r="Y2325" s="249"/>
      <c r="Z2325" s="249"/>
      <c r="AA2325" s="249"/>
      <c r="AB2325" s="249"/>
    </row>
    <row r="2326" spans="1:28" hidden="1" outlineLevel="1">
      <c r="A2326" s="249"/>
      <c r="B2326" s="309" t="str">
        <f t="shared" ca="1" si="3405"/>
        <v>RL Capex 2027</v>
      </c>
      <c r="C2326" s="401"/>
      <c r="D2326" s="401"/>
      <c r="E2326" s="401"/>
      <c r="F2326" s="401"/>
      <c r="G2326" s="401"/>
      <c r="H2326" s="401"/>
      <c r="I2326" s="401"/>
      <c r="J2326" s="401"/>
      <c r="K2326" s="401"/>
      <c r="L2326" s="401"/>
      <c r="M2326" s="401"/>
      <c r="N2326" s="401"/>
      <c r="O2326" s="401"/>
      <c r="P2326" s="401"/>
      <c r="Q2326" s="396"/>
      <c r="R2326" s="400">
        <f>R2283</f>
        <v>0</v>
      </c>
      <c r="S2326" s="395">
        <f t="shared" si="3400"/>
        <v>0</v>
      </c>
      <c r="T2326" s="395">
        <f t="shared" si="3401"/>
        <v>0</v>
      </c>
      <c r="U2326" s="395">
        <f t="shared" si="3402"/>
        <v>0</v>
      </c>
      <c r="V2326" s="395">
        <f t="shared" si="3403"/>
        <v>0</v>
      </c>
      <c r="W2326" s="395">
        <f t="shared" si="3404"/>
        <v>0</v>
      </c>
      <c r="X2326" s="249"/>
      <c r="Y2326" s="249"/>
      <c r="Z2326" s="249"/>
      <c r="AA2326" s="249"/>
      <c r="AB2326" s="249"/>
    </row>
    <row r="2327" spans="1:28" hidden="1" outlineLevel="1">
      <c r="A2327" s="249"/>
      <c r="B2327" s="309" t="str">
        <f t="shared" ca="1" si="3405"/>
        <v>RL Capex 2028</v>
      </c>
      <c r="C2327" s="401"/>
      <c r="D2327" s="401"/>
      <c r="E2327" s="401"/>
      <c r="F2327" s="401"/>
      <c r="G2327" s="401"/>
      <c r="H2327" s="401"/>
      <c r="I2327" s="401"/>
      <c r="J2327" s="401"/>
      <c r="K2327" s="401"/>
      <c r="L2327" s="401"/>
      <c r="M2327" s="401"/>
      <c r="N2327" s="401"/>
      <c r="O2327" s="401"/>
      <c r="P2327" s="401"/>
      <c r="Q2327" s="401"/>
      <c r="R2327" s="396"/>
      <c r="S2327" s="400">
        <f>S2283</f>
        <v>0</v>
      </c>
      <c r="T2327" s="395">
        <f t="shared" si="3401"/>
        <v>0</v>
      </c>
      <c r="U2327" s="395">
        <f t="shared" si="3402"/>
        <v>0</v>
      </c>
      <c r="V2327" s="395">
        <f t="shared" si="3403"/>
        <v>0</v>
      </c>
      <c r="W2327" s="395">
        <f t="shared" si="3404"/>
        <v>0</v>
      </c>
      <c r="X2327" s="249"/>
      <c r="Y2327" s="249"/>
      <c r="Z2327" s="249"/>
      <c r="AA2327" s="249"/>
      <c r="AB2327" s="249"/>
    </row>
    <row r="2328" spans="1:28" hidden="1" outlineLevel="1">
      <c r="A2328" s="249"/>
      <c r="B2328" s="309" t="str">
        <f t="shared" ca="1" si="3405"/>
        <v>RL Capex 2029</v>
      </c>
      <c r="C2328" s="401"/>
      <c r="D2328" s="401"/>
      <c r="E2328" s="401"/>
      <c r="F2328" s="401"/>
      <c r="G2328" s="401"/>
      <c r="H2328" s="401"/>
      <c r="I2328" s="401"/>
      <c r="J2328" s="401"/>
      <c r="K2328" s="401"/>
      <c r="L2328" s="401"/>
      <c r="M2328" s="401"/>
      <c r="N2328" s="401"/>
      <c r="O2328" s="401"/>
      <c r="P2328" s="401"/>
      <c r="Q2328" s="401"/>
      <c r="R2328" s="401"/>
      <c r="S2328" s="396"/>
      <c r="T2328" s="400">
        <f>T2283</f>
        <v>0</v>
      </c>
      <c r="U2328" s="395">
        <f t="shared" si="3402"/>
        <v>0</v>
      </c>
      <c r="V2328" s="395">
        <f t="shared" si="3403"/>
        <v>0</v>
      </c>
      <c r="W2328" s="395">
        <f t="shared" si="3404"/>
        <v>0</v>
      </c>
      <c r="X2328" s="249"/>
      <c r="Y2328" s="249"/>
      <c r="Z2328" s="249"/>
      <c r="AA2328" s="249"/>
      <c r="AB2328" s="249"/>
    </row>
    <row r="2329" spans="1:28" hidden="1" outlineLevel="1">
      <c r="A2329" s="249"/>
      <c r="B2329" s="309" t="str">
        <f t="shared" ca="1" si="3405"/>
        <v>RL Capex 2030</v>
      </c>
      <c r="C2329" s="401"/>
      <c r="D2329" s="401"/>
      <c r="E2329" s="401"/>
      <c r="F2329" s="401"/>
      <c r="G2329" s="401"/>
      <c r="H2329" s="401"/>
      <c r="I2329" s="401"/>
      <c r="J2329" s="401"/>
      <c r="K2329" s="401"/>
      <c r="L2329" s="401"/>
      <c r="M2329" s="401"/>
      <c r="N2329" s="401"/>
      <c r="O2329" s="401"/>
      <c r="P2329" s="401"/>
      <c r="Q2329" s="401"/>
      <c r="R2329" s="401"/>
      <c r="S2329" s="401"/>
      <c r="T2329" s="396"/>
      <c r="U2329" s="400">
        <f>U2283</f>
        <v>0</v>
      </c>
      <c r="V2329" s="395">
        <f t="shared" si="3403"/>
        <v>0</v>
      </c>
      <c r="W2329" s="395">
        <f t="shared" si="3404"/>
        <v>0</v>
      </c>
      <c r="X2329" s="249"/>
      <c r="Y2329" s="249"/>
      <c r="Z2329" s="249"/>
      <c r="AA2329" s="249"/>
      <c r="AB2329" s="249"/>
    </row>
    <row r="2330" spans="1:28" hidden="1" outlineLevel="1">
      <c r="A2330" s="249"/>
      <c r="B2330" s="309" t="str">
        <f t="shared" ca="1" si="3405"/>
        <v>RL Capex 2031</v>
      </c>
      <c r="C2330" s="401"/>
      <c r="D2330" s="401"/>
      <c r="E2330" s="401"/>
      <c r="F2330" s="401"/>
      <c r="G2330" s="401"/>
      <c r="H2330" s="401"/>
      <c r="I2330" s="401"/>
      <c r="J2330" s="401"/>
      <c r="K2330" s="401"/>
      <c r="L2330" s="401"/>
      <c r="M2330" s="401"/>
      <c r="N2330" s="401"/>
      <c r="O2330" s="401"/>
      <c r="P2330" s="401"/>
      <c r="Q2330" s="401"/>
      <c r="R2330" s="401"/>
      <c r="S2330" s="401"/>
      <c r="T2330" s="401"/>
      <c r="U2330" s="396"/>
      <c r="V2330" s="400">
        <f>V2283</f>
        <v>0</v>
      </c>
      <c r="W2330" s="395">
        <f>IF(V2330="n/a","n/a",MAX(0,V2330-1))</f>
        <v>0</v>
      </c>
      <c r="X2330" s="249"/>
      <c r="Y2330" s="249"/>
      <c r="Z2330" s="249"/>
      <c r="AA2330" s="249"/>
      <c r="AB2330" s="249"/>
    </row>
    <row r="2331" spans="1:28" hidden="1" outlineLevel="1">
      <c r="A2331" s="249"/>
      <c r="B2331" s="309" t="str">
        <f t="shared" ca="1" si="3405"/>
        <v>RL Capex 2032</v>
      </c>
      <c r="C2331" s="401"/>
      <c r="D2331" s="401"/>
      <c r="E2331" s="401"/>
      <c r="F2331" s="401"/>
      <c r="G2331" s="401"/>
      <c r="H2331" s="401"/>
      <c r="I2331" s="401"/>
      <c r="J2331" s="401"/>
      <c r="K2331" s="401"/>
      <c r="L2331" s="401"/>
      <c r="M2331" s="401"/>
      <c r="N2331" s="401"/>
      <c r="O2331" s="401"/>
      <c r="P2331" s="401"/>
      <c r="Q2331" s="401"/>
      <c r="R2331" s="401"/>
      <c r="S2331" s="401"/>
      <c r="T2331" s="401"/>
      <c r="U2331" s="401"/>
      <c r="V2331" s="396"/>
      <c r="W2331" s="395">
        <f>W2283</f>
        <v>0</v>
      </c>
      <c r="X2331" s="249"/>
      <c r="Y2331" s="249"/>
      <c r="Z2331" s="249"/>
      <c r="AA2331" s="249"/>
      <c r="AB2331" s="249"/>
    </row>
    <row r="2332" spans="1:28" hidden="1" outlineLevel="1">
      <c r="A2332" s="249"/>
      <c r="B2332" s="332"/>
      <c r="C2332" s="395"/>
      <c r="D2332" s="395"/>
      <c r="E2332" s="395"/>
      <c r="F2332" s="395"/>
      <c r="G2332" s="395"/>
      <c r="H2332" s="395"/>
      <c r="I2332" s="395"/>
      <c r="J2332" s="395"/>
      <c r="K2332" s="395"/>
      <c r="L2332" s="395"/>
      <c r="M2332" s="395"/>
      <c r="N2332" s="395"/>
      <c r="O2332" s="395"/>
      <c r="P2332" s="395"/>
      <c r="Q2332" s="395"/>
      <c r="R2332" s="395"/>
      <c r="S2332" s="395"/>
      <c r="T2332" s="395"/>
      <c r="U2332" s="395"/>
      <c r="V2332" s="395"/>
      <c r="W2332" s="395"/>
      <c r="X2332" s="249"/>
      <c r="Y2332" s="249"/>
      <c r="Z2332" s="249"/>
      <c r="AA2332" s="249"/>
      <c r="AB2332" s="249"/>
    </row>
    <row r="2333" spans="1:28" collapsed="1">
      <c r="A2333" s="322"/>
      <c r="B2333" s="336" t="s">
        <v>192</v>
      </c>
      <c r="C2333" s="460">
        <f ca="1">(IF(OR($C2283&lt;&gt;"n/a",C2283&lt;&gt;"n/a"),IF(SUM(C2286:C2308)=0,0,IF((SUMPRODUCT(C2286:C2308,C2310:C2332)/SUM(C2286:C2308))&lt;0,1,(SUMPRODUCT(C2286:C2308,C2310:C2332)/SUM(C2286:C2308)))),"n/a"))</f>
        <v>0</v>
      </c>
      <c r="D2333" s="460">
        <f ca="1">(IF(OR($C2283&lt;&gt;"n/a",D2283&lt;&gt;"n/a"),IF(SUM(D2286:D2308)=0,0,IF((SUMPRODUCT(D2286:D2308,D2310:D2332)/SUM(D2286:D2308))&lt;0,1,(SUMPRODUCT(D2286:D2308,D2310:D2332)/SUM(D2286:D2308)))),"n/a"))</f>
        <v>0</v>
      </c>
      <c r="E2333" s="460">
        <f t="shared" ref="E2333:W2333" ca="1" si="3406">(IF(OR($C2283&lt;&gt;"n/a",E2283&lt;&gt;"n/a"),IF(SUM(E2286:E2308)=0,0,IF((SUMPRODUCT(E2286:E2308,E2310:E2332)/SUM(E2286:E2308))&lt;0,1,(SUMPRODUCT(E2286:E2308,E2310:E2332)/SUM(E2286:E2308)))),"n/a"))</f>
        <v>0</v>
      </c>
      <c r="F2333" s="460">
        <f t="shared" ca="1" si="3406"/>
        <v>0</v>
      </c>
      <c r="G2333" s="460">
        <f t="shared" ca="1" si="3406"/>
        <v>0</v>
      </c>
      <c r="H2333" s="460">
        <f t="shared" ca="1" si="3406"/>
        <v>0</v>
      </c>
      <c r="I2333" s="460">
        <f t="shared" ca="1" si="3406"/>
        <v>0</v>
      </c>
      <c r="J2333" s="460">
        <f t="shared" ca="1" si="3406"/>
        <v>0</v>
      </c>
      <c r="K2333" s="460">
        <f t="shared" ca="1" si="3406"/>
        <v>0</v>
      </c>
      <c r="L2333" s="460">
        <f t="shared" ca="1" si="3406"/>
        <v>0</v>
      </c>
      <c r="M2333" s="460">
        <f t="shared" ca="1" si="3406"/>
        <v>0</v>
      </c>
      <c r="N2333" s="460">
        <f t="shared" ca="1" si="3406"/>
        <v>0</v>
      </c>
      <c r="O2333" s="460">
        <f t="shared" ca="1" si="3406"/>
        <v>0</v>
      </c>
      <c r="P2333" s="460">
        <f t="shared" ca="1" si="3406"/>
        <v>0</v>
      </c>
      <c r="Q2333" s="460">
        <f t="shared" ca="1" si="3406"/>
        <v>0</v>
      </c>
      <c r="R2333" s="460">
        <f t="shared" ca="1" si="3406"/>
        <v>0</v>
      </c>
      <c r="S2333" s="460">
        <f t="shared" ca="1" si="3406"/>
        <v>0</v>
      </c>
      <c r="T2333" s="460">
        <f t="shared" ca="1" si="3406"/>
        <v>0</v>
      </c>
      <c r="U2333" s="460">
        <f t="shared" ca="1" si="3406"/>
        <v>0</v>
      </c>
      <c r="V2333" s="460">
        <f t="shared" ca="1" si="3406"/>
        <v>0</v>
      </c>
      <c r="W2333" s="460">
        <f t="shared" ca="1" si="3406"/>
        <v>0</v>
      </c>
      <c r="X2333" s="249"/>
      <c r="Y2333" s="249"/>
      <c r="Z2333" s="249"/>
      <c r="AA2333" s="249"/>
      <c r="AB2333" s="249"/>
    </row>
    <row r="2334" spans="1:28">
      <c r="A2334" s="249"/>
      <c r="B2334" s="249"/>
      <c r="C2334" s="395"/>
      <c r="D2334" s="395"/>
      <c r="E2334" s="395"/>
      <c r="F2334" s="395"/>
      <c r="G2334" s="395"/>
      <c r="H2334" s="395"/>
      <c r="I2334" s="395"/>
      <c r="J2334" s="395"/>
      <c r="K2334" s="395"/>
      <c r="L2334" s="395"/>
      <c r="M2334" s="395"/>
      <c r="N2334" s="395"/>
      <c r="O2334" s="395"/>
      <c r="P2334" s="395"/>
      <c r="Q2334" s="395"/>
      <c r="R2334" s="395"/>
      <c r="S2334" s="395"/>
      <c r="T2334" s="395"/>
      <c r="U2334" s="395"/>
      <c r="V2334" s="395"/>
      <c r="W2334" s="395"/>
      <c r="X2334" s="249"/>
      <c r="Y2334" s="249"/>
      <c r="Z2334" s="249"/>
      <c r="AA2334" s="249"/>
      <c r="AB2334" s="249"/>
    </row>
    <row r="2335" spans="1:28">
      <c r="A2335" s="72" t="s">
        <v>147</v>
      </c>
      <c r="B2335" s="142">
        <f>VLOOKUP($A2335,'RFM input'!$E$7:$F$56,2,FALSE)</f>
        <v>0</v>
      </c>
      <c r="C2335" s="402"/>
      <c r="D2335" s="402"/>
      <c r="E2335" s="403"/>
      <c r="F2335" s="403"/>
      <c r="G2335" s="403"/>
      <c r="H2335" s="403"/>
      <c r="I2335" s="403"/>
      <c r="J2335" s="403"/>
      <c r="K2335" s="403"/>
      <c r="L2335" s="403"/>
      <c r="M2335" s="403"/>
      <c r="N2335" s="403"/>
      <c r="O2335" s="403"/>
      <c r="P2335" s="403"/>
      <c r="Q2335" s="403"/>
      <c r="R2335" s="403"/>
      <c r="S2335" s="403"/>
      <c r="T2335" s="403"/>
      <c r="U2335" s="403"/>
      <c r="V2335" s="403"/>
      <c r="W2335" s="403"/>
      <c r="X2335" s="249"/>
      <c r="Y2335" s="249"/>
      <c r="Z2335" s="249"/>
      <c r="AA2335" s="249"/>
      <c r="AB2335" s="249"/>
    </row>
    <row r="2336" spans="1:28">
      <c r="A2336" s="378">
        <f>VALUE(REPLACE(A2335,1,12,""))</f>
        <v>44</v>
      </c>
      <c r="B2336" s="317" t="s">
        <v>195</v>
      </c>
      <c r="C2336" s="389">
        <f ca="1">OFFSET('RAB roll forward'!$H$1189,'RAB remaining lives'!A2336,0)</f>
        <v>0</v>
      </c>
      <c r="D2336" s="390">
        <f ca="1">OFFSET('RFM input'!H$222,$A2336,0)-OFFSET('RFM input'!H$276,$A2336,0)</f>
        <v>0</v>
      </c>
      <c r="E2336" s="390">
        <f ca="1">OFFSET('RFM input'!I$222,$A2336,0)-OFFSET('RFM input'!I$276,$A2336,0)</f>
        <v>0</v>
      </c>
      <c r="F2336" s="390">
        <f ca="1">OFFSET('RFM input'!J$222,$A2336,0)-OFFSET('RFM input'!J$276,$A2336,0)</f>
        <v>0</v>
      </c>
      <c r="G2336" s="390">
        <f ca="1">OFFSET('RFM input'!K$222,$A2336,0)-OFFSET('RFM input'!K$276,$A2336,0)</f>
        <v>0</v>
      </c>
      <c r="H2336" s="390">
        <f ca="1">OFFSET('RFM input'!L$222,$A2336,0)-OFFSET('RFM input'!L$276,$A2336,0)</f>
        <v>0</v>
      </c>
      <c r="I2336" s="390">
        <f ca="1">OFFSET('RFM input'!M$222,$A2336,0)-OFFSET('RFM input'!M$276,$A2336,0)</f>
        <v>0</v>
      </c>
      <c r="J2336" s="390">
        <f ca="1">OFFSET('RFM input'!N$222,$A2336,0)-OFFSET('RFM input'!N$276,$A2336,0)</f>
        <v>0</v>
      </c>
      <c r="K2336" s="390">
        <f ca="1">OFFSET('RFM input'!O$222,$A2336,0)-OFFSET('RFM input'!O$276,$A2336,0)</f>
        <v>0</v>
      </c>
      <c r="L2336" s="390">
        <f ca="1">OFFSET('RFM input'!P$222,$A2336,0)-OFFSET('RFM input'!P$276,$A2336,0)</f>
        <v>0</v>
      </c>
      <c r="M2336" s="390">
        <f ca="1">OFFSET('RFM input'!Q$222,$A2336,0)-OFFSET('RFM input'!Q$276,$A2336,0)</f>
        <v>0</v>
      </c>
      <c r="N2336" s="390"/>
      <c r="O2336" s="390"/>
      <c r="P2336" s="390"/>
      <c r="Q2336" s="390"/>
      <c r="R2336" s="390"/>
      <c r="S2336" s="390"/>
      <c r="T2336" s="390"/>
      <c r="U2336" s="390"/>
      <c r="V2336" s="390"/>
      <c r="W2336" s="390"/>
      <c r="X2336" s="249"/>
      <c r="Y2336" s="249"/>
      <c r="Z2336" s="249"/>
      <c r="AA2336" s="249"/>
      <c r="AB2336" s="249"/>
    </row>
    <row r="2337" spans="1:28">
      <c r="A2337" s="249"/>
      <c r="B2337" s="249" t="s">
        <v>325</v>
      </c>
      <c r="C2337" s="391">
        <f ca="1">OFFSET('RFM input'!$K$6,'RAB remaining lives'!$A2336,0)</f>
        <v>0</v>
      </c>
      <c r="D2337" s="390">
        <f ca="1">OFFSET('RFM input'!$L$6,'RAB remaining lives'!$A2336,0)</f>
        <v>0</v>
      </c>
      <c r="E2337" s="390">
        <f ca="1">OFFSET('RFM input'!$L$6,'RAB remaining lives'!$A2336,0)</f>
        <v>0</v>
      </c>
      <c r="F2337" s="390">
        <f ca="1">OFFSET('RFM input'!$L$6,'RAB remaining lives'!$A2336,0)</f>
        <v>0</v>
      </c>
      <c r="G2337" s="390">
        <f ca="1">OFFSET('RFM input'!$L$6,'RAB remaining lives'!$A2336,0)</f>
        <v>0</v>
      </c>
      <c r="H2337" s="390">
        <f ca="1">OFFSET('RFM input'!$L$6,'RAB remaining lives'!$A2336,0)</f>
        <v>0</v>
      </c>
      <c r="I2337" s="390">
        <f ca="1">OFFSET('RFM input'!$L$6,'RAB remaining lives'!$A2336,0)</f>
        <v>0</v>
      </c>
      <c r="J2337" s="390">
        <f ca="1">OFFSET('RFM input'!$L$6,'RAB remaining lives'!$A2336,0)</f>
        <v>0</v>
      </c>
      <c r="K2337" s="390">
        <f ca="1">OFFSET('RFM input'!$L$6,'RAB remaining lives'!$A2336,0)</f>
        <v>0</v>
      </c>
      <c r="L2337" s="390">
        <f ca="1">OFFSET('RFM input'!$L$6,'RAB remaining lives'!$A2336,0)</f>
        <v>0</v>
      </c>
      <c r="M2337" s="390">
        <f ca="1">OFFSET('RFM input'!$L$6,'RAB remaining lives'!$A2336,0)</f>
        <v>0</v>
      </c>
      <c r="N2337" s="390"/>
      <c r="O2337" s="390"/>
      <c r="P2337" s="390"/>
      <c r="Q2337" s="390"/>
      <c r="R2337" s="390"/>
      <c r="S2337" s="390"/>
      <c r="T2337" s="390"/>
      <c r="U2337" s="390"/>
      <c r="V2337" s="390"/>
      <c r="W2337" s="390"/>
      <c r="X2337" s="249"/>
      <c r="Y2337" s="249"/>
      <c r="Z2337" s="249"/>
      <c r="AA2337" s="249"/>
      <c r="AB2337" s="249"/>
    </row>
    <row r="2338" spans="1:28">
      <c r="A2338" s="249"/>
      <c r="B2338" s="286" t="s">
        <v>299</v>
      </c>
      <c r="C2338" s="392"/>
      <c r="D2338" s="393">
        <f ca="1">IF(D$6=(OFFSET('RFM input'!$G$60,0,'RFM input'!$AA$7)),OFFSET('RFM input'!$H$454,$A2336,0),0)</f>
        <v>0</v>
      </c>
      <c r="E2338" s="390">
        <f ca="1">IF(E$6=(OFFSET('RFM input'!$G$60,0,'RFM input'!$AA$7)),OFFSET('RFM input'!$H$454,$A2336,0),0)</f>
        <v>0</v>
      </c>
      <c r="F2338" s="390">
        <f ca="1">IF(F$6=(OFFSET('RFM input'!$G$60,0,'RFM input'!$AA$7)),OFFSET('RFM input'!$H$454,$A2336,0),0)</f>
        <v>0</v>
      </c>
      <c r="G2338" s="390">
        <f ca="1">IF(G$6=(OFFSET('RFM input'!$G$60,0,'RFM input'!$AA$7)),OFFSET('RFM input'!$H$454,$A2336,0),0)</f>
        <v>0</v>
      </c>
      <c r="H2338" s="390">
        <f ca="1">IF(H$6=(OFFSET('RFM input'!$G$60,0,'RFM input'!$AA$7)),OFFSET('RFM input'!$H$454,$A2336,0),0)</f>
        <v>0</v>
      </c>
      <c r="I2338" s="390">
        <f ca="1">IF(I$6=(OFFSET('RFM input'!$G$60,0,'RFM input'!$AA$7)),OFFSET('RFM input'!$H$454,$A2336,0),0)</f>
        <v>0</v>
      </c>
      <c r="J2338" s="390">
        <f ca="1">IF(J$6=(OFFSET('RFM input'!$G$60,0,'RFM input'!$AA$7)),OFFSET('RFM input'!$H$454,$A2336,0),0)</f>
        <v>0</v>
      </c>
      <c r="K2338" s="390">
        <f ca="1">IF(K$6=(OFFSET('RFM input'!$G$60,0,'RFM input'!$AA$7)),OFFSET('RFM input'!$H$454,$A2336,0),0)</f>
        <v>0</v>
      </c>
      <c r="L2338" s="390">
        <f ca="1">IF(L$6=(OFFSET('RFM input'!$G$60,0,'RFM input'!$AA$7)),OFFSET('RFM input'!$H$454,$A2336,0),0)</f>
        <v>0</v>
      </c>
      <c r="M2338" s="390">
        <f ca="1">IF(M$6=(OFFSET('RFM input'!$G$60,0,'RFM input'!$AA$7)),OFFSET('RFM input'!$H$454,$A2336,0),0)</f>
        <v>0</v>
      </c>
      <c r="N2338" s="390"/>
      <c r="O2338" s="390"/>
      <c r="P2338" s="390"/>
      <c r="Q2338" s="390"/>
      <c r="R2338" s="390"/>
      <c r="S2338" s="390"/>
      <c r="T2338" s="390"/>
      <c r="U2338" s="390"/>
      <c r="V2338" s="390"/>
      <c r="W2338" s="390"/>
      <c r="X2338" s="249"/>
      <c r="Y2338" s="249"/>
      <c r="Z2338" s="249"/>
      <c r="AA2338" s="249"/>
      <c r="AB2338" s="249"/>
    </row>
    <row r="2339" spans="1:28">
      <c r="A2339" s="249"/>
      <c r="B2339" s="325" t="s">
        <v>306</v>
      </c>
      <c r="C2339" s="392"/>
      <c r="D2339" s="391">
        <f ca="1">IF(D$6=(OFFSET('RFM input'!$G$60,0,'RFM input'!$AA$7)),OFFSET('RFM input'!$J$454,$A2336,0),0)</f>
        <v>0</v>
      </c>
      <c r="E2339" s="394">
        <f ca="1">IF(E$6=(OFFSET('RFM input'!$G$60,0,'RFM input'!$AA$7)),OFFSET('RFM input'!$J$454,$A2336,0),0)</f>
        <v>0</v>
      </c>
      <c r="F2339" s="394">
        <f ca="1">IF(F$6=(OFFSET('RFM input'!$G$60,0,'RFM input'!$AA$7)),OFFSET('RFM input'!$J$454,$A2336,0),0)</f>
        <v>0</v>
      </c>
      <c r="G2339" s="394">
        <f ca="1">IF(G$6=(OFFSET('RFM input'!$G$60,0,'RFM input'!$AA$7)),OFFSET('RFM input'!$J$454,$A2336,0),0)</f>
        <v>0</v>
      </c>
      <c r="H2339" s="394">
        <f ca="1">IF(H$6=(OFFSET('RFM input'!$G$60,0,'RFM input'!$AA$7)),OFFSET('RFM input'!$J$454,$A2336,0),0)</f>
        <v>0</v>
      </c>
      <c r="I2339" s="394">
        <f ca="1">IF(I$6=(OFFSET('RFM input'!$G$60,0,'RFM input'!$AA$7)),OFFSET('RFM input'!$J$454,$A2336,0),0)</f>
        <v>0</v>
      </c>
      <c r="J2339" s="394">
        <f ca="1">IF(J$6=(OFFSET('RFM input'!$G$60,0,'RFM input'!$AA$7)),OFFSET('RFM input'!$J$454,$A2336,0),0)</f>
        <v>0</v>
      </c>
      <c r="K2339" s="394">
        <f ca="1">IF(K$6=(OFFSET('RFM input'!$G$60,0,'RFM input'!$AA$7)),OFFSET('RFM input'!$J$454,$A2336,0),0)</f>
        <v>0</v>
      </c>
      <c r="L2339" s="394">
        <f ca="1">IF(L$6=(OFFSET('RFM input'!$G$60,0,'RFM input'!$AA$7)),OFFSET('RFM input'!$J$454,$A2336,0),0)</f>
        <v>0</v>
      </c>
      <c r="M2339" s="394">
        <f ca="1">IF(M$6=(OFFSET('RFM input'!$G$60,0,'RFM input'!$AA$7)),OFFSET('RFM input'!$J$454,$A2336,0),0)</f>
        <v>0</v>
      </c>
      <c r="N2339" s="394"/>
      <c r="O2339" s="394"/>
      <c r="P2339" s="394"/>
      <c r="Q2339" s="394"/>
      <c r="R2339" s="394"/>
      <c r="S2339" s="394"/>
      <c r="T2339" s="394"/>
      <c r="U2339" s="394"/>
      <c r="V2339" s="394"/>
      <c r="W2339" s="394"/>
      <c r="X2339" s="249"/>
      <c r="Y2339" s="249"/>
      <c r="Z2339" s="249"/>
      <c r="AA2339" s="249"/>
      <c r="AB2339" s="249"/>
    </row>
    <row r="2340" spans="1:28" hidden="1" outlineLevel="1">
      <c r="A2340" s="459">
        <v>-1</v>
      </c>
      <c r="B2340" s="309" t="s">
        <v>297</v>
      </c>
      <c r="C2340" s="395"/>
      <c r="D2340" s="395">
        <f t="shared" ref="D2340" ca="1" si="3407">IF(D2364="n/a",0,IF(AND(D2338=0,C2340=0),0,
IF(AND(D2338&lt;&gt;0,C2340=0),(D2338/D$10),
IF(AND(D2339&lt;&gt;0,C2340&lt;&gt;0),(C2340-(C2340/C2364))+(D2338/D$10),
IF(C2364&lt;1,0,(C2340-(C2340/C2364)))))))</f>
        <v>0</v>
      </c>
      <c r="E2340" s="395">
        <f t="shared" ref="E2340" ca="1" si="3408">IF(E2364="n/a",0,IF(AND(E2338=0,D2340=0),0,
IF(AND(E2338&lt;&gt;0,D2340=0),(E2338/E$10),
IF(AND(E2339&lt;&gt;0,D2340&lt;&gt;0),(D2340-(D2340/D2364))+(E2338/E$10),
IF(D2364&lt;1,0,(D2340-(D2340/D2364)))))))</f>
        <v>0</v>
      </c>
      <c r="F2340" s="395">
        <f t="shared" ref="F2340" ca="1" si="3409">IF(F2364="n/a",0,IF(AND(F2338=0,E2340=0),0,
IF(AND(F2338&lt;&gt;0,E2340=0),(F2338/F$10),
IF(AND(F2339&lt;&gt;0,E2340&lt;&gt;0),(E2340-(E2340/E2364))+(F2338/F$10),
IF(E2364&lt;1,0,(E2340-(E2340/E2364)))))))</f>
        <v>0</v>
      </c>
      <c r="G2340" s="395">
        <f t="shared" ref="G2340" ca="1" si="3410">IF(G2364="n/a",0,IF(AND(G2338=0,F2340=0),0,
IF(AND(G2338&lt;&gt;0,F2340=0),(G2338/G$10),
IF(AND(G2339&lt;&gt;0,F2340&lt;&gt;0),(F2340-(F2340/F2364))+(G2338/G$10),
IF(F2364&lt;1,0,(F2340-(F2340/F2364)))))))</f>
        <v>0</v>
      </c>
      <c r="H2340" s="395">
        <f ca="1">IF(H2364="n/a",0,IF(AND(H2338=0,G2340=0),0,
IF(AND(H2338&lt;&gt;0,G2340=0),(H2338/H$10),
IF(AND(H2339&lt;&gt;0,G2340&lt;&gt;0),(G2340-(G2340/G2364))+(H2338/H$10),
IF(G2364&lt;1,0,(G2340-(G2340/G2364)))))))</f>
        <v>0</v>
      </c>
      <c r="I2340" s="395">
        <f t="shared" ref="I2340" ca="1" si="3411">IF(I2364="n/a",0,IF(AND(I2338=0,H2340=0),0,
IF(AND(I2338&lt;&gt;0,H2340=0),(I2338/I$10),
IF(AND(I2339&lt;&gt;0,H2340&lt;&gt;0),(H2340-(H2340/H2364))+(I2338/I$10),
IF(H2364&lt;1,0,(H2340-(H2340/H2364)))))))</f>
        <v>0</v>
      </c>
      <c r="J2340" s="395">
        <f t="shared" ref="J2340" ca="1" si="3412">IF(J2364="n/a",0,IF(AND(J2338=0,I2340=0),0,
IF(AND(J2338&lt;&gt;0,I2340=0),(J2338/J$10),
IF(AND(J2339&lt;&gt;0,I2340&lt;&gt;0),(I2340-(I2340/I2364))+(J2338/J$10),
IF(I2364&lt;1,0,(I2340-(I2340/I2364)))))))</f>
        <v>0</v>
      </c>
      <c r="K2340" s="395">
        <f t="shared" ref="K2340" ca="1" si="3413">IF(K2364="n/a",0,IF(AND(K2338=0,J2340=0),0,
IF(AND(K2338&lt;&gt;0,J2340=0),(K2338/K$10),
IF(AND(K2339&lt;&gt;0,J2340&lt;&gt;0),(J2340-(J2340/J2364))+(K2338/K$10),
IF(J2364&lt;1,0,(J2340-(J2340/J2364)))))))</f>
        <v>0</v>
      </c>
      <c r="L2340" s="395">
        <f t="shared" ref="L2340" ca="1" si="3414">IF(L2364="n/a",0,IF(AND(L2338=0,K2340=0),0,
IF(AND(L2338&lt;&gt;0,K2340=0),(L2338/L$10),
IF(AND(L2339&lt;&gt;0,K2340&lt;&gt;0),(K2340-(K2340/K2364))+(L2338/L$10),
IF(K2364&lt;1,0,(K2340-(K2340/K2364)))))))</f>
        <v>0</v>
      </c>
      <c r="M2340" s="395">
        <f t="shared" ref="M2340" ca="1" si="3415">IF(M2364="n/a",0,IF(AND(M2338=0,L2340=0),0,
IF(AND(M2338&lt;&gt;0,L2340=0),(M2338/M$10),
IF(AND(M2339&lt;&gt;0,L2340&lt;&gt;0),(L2340-(L2340/L2364))+(M2338/M$10),
IF(L2364&lt;1,0,(L2340-(L2340/L2364)))))))</f>
        <v>0</v>
      </c>
      <c r="N2340" s="395">
        <f t="shared" ref="N2340" ca="1" si="3416">IF(N2364="n/a",0,IF(AND(N2338=0,M2340=0),0,
IF(AND(N2338&lt;&gt;0,M2340=0),(N2338/N$10),
IF(AND(N2339&lt;&gt;0,M2340&lt;&gt;0),(M2340-(M2340/M2364))+(N2338/N$10),
IF(M2364&lt;1,0,(M2340-(M2340/M2364)))))))</f>
        <v>0</v>
      </c>
      <c r="O2340" s="395">
        <f t="shared" ref="O2340" ca="1" si="3417">IF(O2364="n/a",0,IF(AND(O2338=0,N2340=0),0,
IF(AND(O2338&lt;&gt;0,N2340=0),(O2338/O$10),
IF(AND(O2339&lt;&gt;0,N2340&lt;&gt;0),(N2340-(N2340/N2364))+(O2338/O$10),
IF(N2364&lt;1,0,(N2340-(N2340/N2364)))))))</f>
        <v>0</v>
      </c>
      <c r="P2340" s="395">
        <f t="shared" ref="P2340" ca="1" si="3418">IF(P2364="n/a",0,IF(AND(P2338=0,O2340=0),0,
IF(AND(P2338&lt;&gt;0,O2340=0),(P2338/P$10),
IF(AND(P2339&lt;&gt;0,O2340&lt;&gt;0),(O2340-(O2340/O2364))+(P2338/P$10),
IF(O2364&lt;1,0,(O2340-(O2340/O2364)))))))</f>
        <v>0</v>
      </c>
      <c r="Q2340" s="395">
        <f t="shared" ref="Q2340" ca="1" si="3419">IF(Q2364="n/a",0,IF(AND(Q2338=0,P2340=0),0,
IF(AND(Q2338&lt;&gt;0,P2340=0),(Q2338/Q$10),
IF(AND(Q2339&lt;&gt;0,P2340&lt;&gt;0),(P2340-(P2340/P2364))+(Q2338/Q$10),
IF(P2364&lt;1,0,(P2340-(P2340/P2364)))))))</f>
        <v>0</v>
      </c>
      <c r="R2340" s="395">
        <f t="shared" ref="R2340" ca="1" si="3420">IF(R2364="n/a",0,IF(AND(R2338=0,Q2340=0),0,
IF(AND(R2338&lt;&gt;0,Q2340=0),(R2338/R$10),
IF(AND(R2339&lt;&gt;0,Q2340&lt;&gt;0),(Q2340-(Q2340/Q2364))+(R2338/R$10),
IF(Q2364&lt;1,0,(Q2340-(Q2340/Q2364)))))))</f>
        <v>0</v>
      </c>
      <c r="S2340" s="395">
        <f t="shared" ref="S2340" ca="1" si="3421">IF(S2364="n/a",0,IF(AND(S2338=0,R2340=0),0,
IF(AND(S2338&lt;&gt;0,R2340=0),(S2338/S$10),
IF(AND(S2339&lt;&gt;0,R2340&lt;&gt;0),(R2340-(R2340/R2364))+(S2338/S$10),
IF(R2364&lt;1,0,(R2340-(R2340/R2364)))))))</f>
        <v>0</v>
      </c>
      <c r="T2340" s="395">
        <f t="shared" ref="T2340" ca="1" si="3422">IF(T2364="n/a",0,IF(AND(T2338=0,S2340=0),0,
IF(AND(T2338&lt;&gt;0,S2340=0),(T2338/T$10),
IF(AND(T2339&lt;&gt;0,S2340&lt;&gt;0),(S2340-(S2340/S2364))+(T2338/T$10),
IF(S2364&lt;1,0,(S2340-(S2340/S2364)))))))</f>
        <v>0</v>
      </c>
      <c r="U2340" s="395">
        <f t="shared" ref="U2340" ca="1" si="3423">IF(U2364="n/a",0,IF(AND(U2338=0,T2340=0),0,
IF(AND(U2338&lt;&gt;0,T2340=0),(U2338/U$10),
IF(AND(U2339&lt;&gt;0,T2340&lt;&gt;0),(T2340-(T2340/T2364))+(U2338/U$10),
IF(T2364&lt;1,0,(T2340-(T2340/T2364)))))))</f>
        <v>0</v>
      </c>
      <c r="V2340" s="395">
        <f t="shared" ref="V2340" ca="1" si="3424">IF(V2364="n/a",0,IF(AND(V2338=0,U2340=0),0,
IF(AND(V2338&lt;&gt;0,U2340=0),(V2338/V$10),
IF(AND(V2339&lt;&gt;0,U2340&lt;&gt;0),(U2340-(U2340/U2364))+(V2338/V$10),
IF(U2364&lt;1,0,(U2340-(U2340/U2364)))))))</f>
        <v>0</v>
      </c>
      <c r="W2340" s="395">
        <f t="shared" ref="W2340" ca="1" si="3425">IF(W2364="n/a",0,IF(AND(W2338=0,V2340=0),0,
IF(AND(W2338&lt;&gt;0,V2340=0),(W2338/W$10),
IF(AND(W2339&lt;&gt;0,V2340&lt;&gt;0),(V2340-(V2340/V2364))+(W2338/W$10),
IF(V2364&lt;1,0,(V2340-(V2340/V2364)))))))</f>
        <v>0</v>
      </c>
      <c r="X2340" s="249"/>
      <c r="Y2340" s="249"/>
      <c r="Z2340" s="249"/>
      <c r="AA2340" s="249"/>
      <c r="AB2340" s="249"/>
    </row>
    <row r="2341" spans="1:28" hidden="1" outlineLevel="1">
      <c r="A2341" s="331">
        <v>0</v>
      </c>
      <c r="B2341" s="309" t="s">
        <v>194</v>
      </c>
      <c r="C2341" s="395">
        <f ca="1">C2336/C$10</f>
        <v>0</v>
      </c>
      <c r="D2341" s="395">
        <f ca="1">IF(C2365="n/a",C2341,IFERROR(IF((OFFSET($C2341,0,$A2341))&lt;0,
MIN(0,C2341-(OFFSET($C2341,0,$A2341)/(OFFSET($C2336,-$A2340,$A2341)))),
MAX(0,C2341-(OFFSET($C2341,0,$A2341)/(OFFSET($C2336,-$A2340,$A2341))))),0))</f>
        <v>0</v>
      </c>
      <c r="E2341" s="395">
        <f t="shared" ref="E2341" ca="1" si="3426">IF(D2365="n/a",D2341,IFERROR(IF((OFFSET($C2341,0,$A2341))&lt;0,
MIN(0,D2341-(OFFSET($C2341,0,$A2341)/(OFFSET($C2336,-$A2340,$A2341)))),
MAX(0,D2341-(OFFSET($C2341,0,$A2341)/(OFFSET($C2336,-$A2340,$A2341))))),0))</f>
        <v>0</v>
      </c>
      <c r="F2341" s="395">
        <f t="shared" ref="F2341:F2342" ca="1" si="3427">IF(E2365="n/a",E2341,IFERROR(IF((OFFSET($C2341,0,$A2341))&lt;0,
MIN(0,E2341-(OFFSET($C2341,0,$A2341)/(OFFSET($C2336,-$A2340,$A2341)))),
MAX(0,E2341-(OFFSET($C2341,0,$A2341)/(OFFSET($C2336,-$A2340,$A2341))))),0))</f>
        <v>0</v>
      </c>
      <c r="G2341" s="395">
        <f t="shared" ref="G2341:G2343" ca="1" si="3428">IF(F2365="n/a",F2341,IFERROR(IF((OFFSET($C2341,0,$A2341))&lt;0,
MIN(0,F2341-(OFFSET($C2341,0,$A2341)/(OFFSET($C2336,-$A2340,$A2341)))),
MAX(0,F2341-(OFFSET($C2341,0,$A2341)/(OFFSET($C2336,-$A2340,$A2341))))),0))</f>
        <v>0</v>
      </c>
      <c r="H2341" s="395">
        <f t="shared" ref="H2341:H2344" ca="1" si="3429">IF(G2365="n/a",G2341,IFERROR(IF((OFFSET($C2341,0,$A2341))&lt;0,
MIN(0,G2341-(OFFSET($C2341,0,$A2341)/(OFFSET($C2336,-$A2340,$A2341)))),
MAX(0,G2341-(OFFSET($C2341,0,$A2341)/(OFFSET($C2336,-$A2340,$A2341))))),0))</f>
        <v>0</v>
      </c>
      <c r="I2341" s="395">
        <f t="shared" ref="I2341:I2345" ca="1" si="3430">IF(H2365="n/a",H2341,IFERROR(IF((OFFSET($C2341,0,$A2341))&lt;0,
MIN(0,H2341-(OFFSET($C2341,0,$A2341)/(OFFSET($C2336,-$A2340,$A2341)))),
MAX(0,H2341-(OFFSET($C2341,0,$A2341)/(OFFSET($C2336,-$A2340,$A2341))))),0))</f>
        <v>0</v>
      </c>
      <c r="J2341" s="395">
        <f t="shared" ref="J2341:J2346" ca="1" si="3431">IF(I2365="n/a",I2341,IFERROR(IF((OFFSET($C2341,0,$A2341))&lt;0,
MIN(0,I2341-(OFFSET($C2341,0,$A2341)/(OFFSET($C2336,-$A2340,$A2341)))),
MAX(0,I2341-(OFFSET($C2341,0,$A2341)/(OFFSET($C2336,-$A2340,$A2341))))),0))</f>
        <v>0</v>
      </c>
      <c r="K2341" s="395">
        <f t="shared" ref="K2341:K2347" ca="1" si="3432">IF(J2365="n/a",J2341,IFERROR(IF((OFFSET($C2341,0,$A2341))&lt;0,
MIN(0,J2341-(OFFSET($C2341,0,$A2341)/(OFFSET($C2336,-$A2340,$A2341)))),
MAX(0,J2341-(OFFSET($C2341,0,$A2341)/(OFFSET($C2336,-$A2340,$A2341))))),0))</f>
        <v>0</v>
      </c>
      <c r="L2341" s="395">
        <f t="shared" ref="L2341:L2348" ca="1" si="3433">IF(K2365="n/a",K2341,IFERROR(IF((OFFSET($C2341,0,$A2341))&lt;0,
MIN(0,K2341-(OFFSET($C2341,0,$A2341)/(OFFSET($C2336,-$A2340,$A2341)))),
MAX(0,K2341-(OFFSET($C2341,0,$A2341)/(OFFSET($C2336,-$A2340,$A2341))))),0))</f>
        <v>0</v>
      </c>
      <c r="M2341" s="395">
        <f t="shared" ref="M2341:M2349" ca="1" si="3434">IF(L2365="n/a",L2341,IFERROR(IF((OFFSET($C2341,0,$A2341))&lt;0,
MIN(0,L2341-(OFFSET($C2341,0,$A2341)/(OFFSET($C2336,-$A2340,$A2341)))),
MAX(0,L2341-(OFFSET($C2341,0,$A2341)/(OFFSET($C2336,-$A2340,$A2341))))),0))</f>
        <v>0</v>
      </c>
      <c r="N2341" s="395">
        <f t="shared" ref="N2341:N2350" ca="1" si="3435">IF(M2365="n/a",M2341,IFERROR(IF((OFFSET($C2341,0,$A2341))&lt;0,
MIN(0,M2341-(OFFSET($C2341,0,$A2341)/(OFFSET($C2336,-$A2340,$A2341)))),
MAX(0,M2341-(OFFSET($C2341,0,$A2341)/(OFFSET($C2336,-$A2340,$A2341))))),0))</f>
        <v>0</v>
      </c>
      <c r="O2341" s="395">
        <f t="shared" ref="O2341:O2351" ca="1" si="3436">IF(N2365="n/a",N2341,IFERROR(IF((OFFSET($C2341,0,$A2341))&lt;0,
MIN(0,N2341-(OFFSET($C2341,0,$A2341)/(OFFSET($C2336,-$A2340,$A2341)))),
MAX(0,N2341-(OFFSET($C2341,0,$A2341)/(OFFSET($C2336,-$A2340,$A2341))))),0))</f>
        <v>0</v>
      </c>
      <c r="P2341" s="395">
        <f t="shared" ref="P2341:P2352" ca="1" si="3437">IF(O2365="n/a",O2341,IFERROR(IF((OFFSET($C2341,0,$A2341))&lt;0,
MIN(0,O2341-(OFFSET($C2341,0,$A2341)/(OFFSET($C2336,-$A2340,$A2341)))),
MAX(0,O2341-(OFFSET($C2341,0,$A2341)/(OFFSET($C2336,-$A2340,$A2341))))),0))</f>
        <v>0</v>
      </c>
      <c r="Q2341" s="395">
        <f t="shared" ref="Q2341:Q2353" ca="1" si="3438">IF(P2365="n/a",P2341,IFERROR(IF((OFFSET($C2341,0,$A2341))&lt;0,
MIN(0,P2341-(OFFSET($C2341,0,$A2341)/(OFFSET($C2336,-$A2340,$A2341)))),
MAX(0,P2341-(OFFSET($C2341,0,$A2341)/(OFFSET($C2336,-$A2340,$A2341))))),0))</f>
        <v>0</v>
      </c>
      <c r="R2341" s="395">
        <f t="shared" ref="R2341:R2354" ca="1" si="3439">IF(Q2365="n/a",Q2341,IFERROR(IF((OFFSET($C2341,0,$A2341))&lt;0,
MIN(0,Q2341-(OFFSET($C2341,0,$A2341)/(OFFSET($C2336,-$A2340,$A2341)))),
MAX(0,Q2341-(OFFSET($C2341,0,$A2341)/(OFFSET($C2336,-$A2340,$A2341))))),0))</f>
        <v>0</v>
      </c>
      <c r="S2341" s="395">
        <f t="shared" ref="S2341:S2355" ca="1" si="3440">IF(R2365="n/a",R2341,IFERROR(IF((OFFSET($C2341,0,$A2341))&lt;0,
MIN(0,R2341-(OFFSET($C2341,0,$A2341)/(OFFSET($C2336,-$A2340,$A2341)))),
MAX(0,R2341-(OFFSET($C2341,0,$A2341)/(OFFSET($C2336,-$A2340,$A2341))))),0))</f>
        <v>0</v>
      </c>
      <c r="T2341" s="395">
        <f t="shared" ref="T2341:T2356" ca="1" si="3441">IF(S2365="n/a",S2341,IFERROR(IF((OFFSET($C2341,0,$A2341))&lt;0,
MIN(0,S2341-(OFFSET($C2341,0,$A2341)/(OFFSET($C2336,-$A2340,$A2341)))),
MAX(0,S2341-(OFFSET($C2341,0,$A2341)/(OFFSET($C2336,-$A2340,$A2341))))),0))</f>
        <v>0</v>
      </c>
      <c r="U2341" s="395">
        <f t="shared" ref="U2341:U2357" ca="1" si="3442">IF(T2365="n/a",T2341,IFERROR(IF((OFFSET($C2341,0,$A2341))&lt;0,
MIN(0,T2341-(OFFSET($C2341,0,$A2341)/(OFFSET($C2336,-$A2340,$A2341)))),
MAX(0,T2341-(OFFSET($C2341,0,$A2341)/(OFFSET($C2336,-$A2340,$A2341))))),0))</f>
        <v>0</v>
      </c>
      <c r="V2341" s="395">
        <f t="shared" ref="V2341:V2358" ca="1" si="3443">IF(U2365="n/a",U2341,IFERROR(IF((OFFSET($C2341,0,$A2341))&lt;0,
MIN(0,U2341-(OFFSET($C2341,0,$A2341)/(OFFSET($C2336,-$A2340,$A2341)))),
MAX(0,U2341-(OFFSET($C2341,0,$A2341)/(OFFSET($C2336,-$A2340,$A2341))))),0))</f>
        <v>0</v>
      </c>
      <c r="W2341" s="395">
        <f t="shared" ref="W2341:W2359" ca="1" si="3444">IF(V2365="n/a",V2341,IFERROR(IF((OFFSET($C2341,0,$A2341))&lt;0,
MIN(0,V2341-(OFFSET($C2341,0,$A2341)/(OFFSET($C2336,-$A2340,$A2341)))),
MAX(0,V2341-(OFFSET($C2341,0,$A2341)/(OFFSET($C2336,-$A2340,$A2341))))),0))</f>
        <v>0</v>
      </c>
      <c r="X2341" s="249"/>
      <c r="Y2341" s="249"/>
      <c r="Z2341" s="249"/>
      <c r="AA2341" s="249"/>
      <c r="AB2341" s="249"/>
    </row>
    <row r="2342" spans="1:28" hidden="1" outlineLevel="1">
      <c r="A2342" s="331">
        <v>1</v>
      </c>
      <c r="B2342" s="309" t="str">
        <f t="shared" ref="B2342:B2360" ca="1" si="3445">"Depreciated Net Capex "&amp;OFFSET($C$6,0,A2342)</f>
        <v>Depreciated Net Capex 2013</v>
      </c>
      <c r="C2342" s="396"/>
      <c r="D2342" s="397">
        <f ca="1">(D2336*((1+D$11)^0.5)/D$10)</f>
        <v>0</v>
      </c>
      <c r="E2342" s="395">
        <f ca="1">IF(D2366="n/a",D2342,IFERROR(IF((OFFSET($C2342,0,$A2342))&lt;0,
MIN(0,D2342-(OFFSET($C2342,0,$A2342)/(OFFSET($C2337,-$A2341,$A2342)))),
MAX(0,D2342-(OFFSET($C2342,0,$A2342)/(OFFSET($C2337,-$A2341,$A2342))))),0))</f>
        <v>0</v>
      </c>
      <c r="F2342" s="395">
        <f t="shared" ca="1" si="3427"/>
        <v>0</v>
      </c>
      <c r="G2342" s="395">
        <f t="shared" ca="1" si="3428"/>
        <v>0</v>
      </c>
      <c r="H2342" s="395">
        <f t="shared" ca="1" si="3429"/>
        <v>0</v>
      </c>
      <c r="I2342" s="395">
        <f t="shared" ca="1" si="3430"/>
        <v>0</v>
      </c>
      <c r="J2342" s="395">
        <f t="shared" ca="1" si="3431"/>
        <v>0</v>
      </c>
      <c r="K2342" s="395">
        <f t="shared" ca="1" si="3432"/>
        <v>0</v>
      </c>
      <c r="L2342" s="395">
        <f t="shared" ca="1" si="3433"/>
        <v>0</v>
      </c>
      <c r="M2342" s="395">
        <f t="shared" ca="1" si="3434"/>
        <v>0</v>
      </c>
      <c r="N2342" s="395">
        <f t="shared" ca="1" si="3435"/>
        <v>0</v>
      </c>
      <c r="O2342" s="395">
        <f t="shared" ca="1" si="3436"/>
        <v>0</v>
      </c>
      <c r="P2342" s="395">
        <f t="shared" ca="1" si="3437"/>
        <v>0</v>
      </c>
      <c r="Q2342" s="395">
        <f t="shared" ca="1" si="3438"/>
        <v>0</v>
      </c>
      <c r="R2342" s="395">
        <f t="shared" ca="1" si="3439"/>
        <v>0</v>
      </c>
      <c r="S2342" s="395">
        <f t="shared" ca="1" si="3440"/>
        <v>0</v>
      </c>
      <c r="T2342" s="395">
        <f t="shared" ca="1" si="3441"/>
        <v>0</v>
      </c>
      <c r="U2342" s="395">
        <f t="shared" ca="1" si="3442"/>
        <v>0</v>
      </c>
      <c r="V2342" s="395">
        <f t="shared" ca="1" si="3443"/>
        <v>0</v>
      </c>
      <c r="W2342" s="395">
        <f t="shared" ca="1" si="3444"/>
        <v>0</v>
      </c>
      <c r="X2342" s="249"/>
      <c r="Y2342" s="249"/>
      <c r="Z2342" s="249"/>
      <c r="AA2342" s="249"/>
      <c r="AB2342" s="249"/>
    </row>
    <row r="2343" spans="1:28" hidden="1" outlineLevel="1">
      <c r="A2343" s="331">
        <v>2</v>
      </c>
      <c r="B2343" s="309" t="str">
        <f t="shared" ca="1" si="3445"/>
        <v>Depreciated Net Capex 2014</v>
      </c>
      <c r="C2343" s="398"/>
      <c r="D2343" s="399"/>
      <c r="E2343" s="397">
        <f ca="1">(E2336*((1+E$11)^0.5)/E$10)</f>
        <v>0</v>
      </c>
      <c r="F2343" s="395">
        <f ca="1">IF(E2367="n/a",E2343,IFERROR(IF((OFFSET($C2343,0,$A2343))&lt;0,
MIN(0,E2343-(OFFSET($C2343,0,$A2343)/(OFFSET($C2338,-$A2342,$A2343)))),
MAX(0,E2343-(OFFSET($C2343,0,$A2343)/(OFFSET($C2338,-$A2342,$A2343))))),0))</f>
        <v>0</v>
      </c>
      <c r="G2343" s="395">
        <f t="shared" ca="1" si="3428"/>
        <v>0</v>
      </c>
      <c r="H2343" s="395">
        <f t="shared" ca="1" si="3429"/>
        <v>0</v>
      </c>
      <c r="I2343" s="395">
        <f t="shared" ca="1" si="3430"/>
        <v>0</v>
      </c>
      <c r="J2343" s="395">
        <f t="shared" ca="1" si="3431"/>
        <v>0</v>
      </c>
      <c r="K2343" s="395">
        <f t="shared" ca="1" si="3432"/>
        <v>0</v>
      </c>
      <c r="L2343" s="395">
        <f t="shared" ca="1" si="3433"/>
        <v>0</v>
      </c>
      <c r="M2343" s="395">
        <f t="shared" ca="1" si="3434"/>
        <v>0</v>
      </c>
      <c r="N2343" s="395">
        <f t="shared" ca="1" si="3435"/>
        <v>0</v>
      </c>
      <c r="O2343" s="395">
        <f t="shared" ca="1" si="3436"/>
        <v>0</v>
      </c>
      <c r="P2343" s="395">
        <f t="shared" ca="1" si="3437"/>
        <v>0</v>
      </c>
      <c r="Q2343" s="395">
        <f t="shared" ca="1" si="3438"/>
        <v>0</v>
      </c>
      <c r="R2343" s="395">
        <f t="shared" ca="1" si="3439"/>
        <v>0</v>
      </c>
      <c r="S2343" s="395">
        <f t="shared" ca="1" si="3440"/>
        <v>0</v>
      </c>
      <c r="T2343" s="395">
        <f t="shared" ca="1" si="3441"/>
        <v>0</v>
      </c>
      <c r="U2343" s="395">
        <f t="shared" ca="1" si="3442"/>
        <v>0</v>
      </c>
      <c r="V2343" s="395">
        <f t="shared" ca="1" si="3443"/>
        <v>0</v>
      </c>
      <c r="W2343" s="395">
        <f t="shared" ca="1" si="3444"/>
        <v>0</v>
      </c>
      <c r="X2343" s="334"/>
      <c r="Y2343" s="249"/>
      <c r="Z2343" s="249"/>
      <c r="AA2343" s="249"/>
      <c r="AB2343" s="249"/>
    </row>
    <row r="2344" spans="1:28" hidden="1" outlineLevel="1">
      <c r="A2344" s="331">
        <v>3</v>
      </c>
      <c r="B2344" s="309" t="str">
        <f t="shared" ca="1" si="3445"/>
        <v>Depreciated Net Capex 2015</v>
      </c>
      <c r="C2344" s="398"/>
      <c r="D2344" s="398"/>
      <c r="E2344" s="399"/>
      <c r="F2344" s="400">
        <f ca="1">($F2336*((1+F$11)^0.5)/F$10)</f>
        <v>0</v>
      </c>
      <c r="G2344" s="395">
        <f ca="1">IF(F2368="n/a",F2344,IFERROR(IF((OFFSET($C2344,0,$A2344))&lt;0,
MIN(0,F2344-(OFFSET($C2344,0,$A2344)/(OFFSET($C2339,-$A2343,$A2344)))),
MAX(0,F2344-(OFFSET($C2344,0,$A2344)/(OFFSET($C2339,-$A2343,$A2344))))),0))</f>
        <v>0</v>
      </c>
      <c r="H2344" s="395">
        <f t="shared" ca="1" si="3429"/>
        <v>0</v>
      </c>
      <c r="I2344" s="395">
        <f t="shared" ca="1" si="3430"/>
        <v>0</v>
      </c>
      <c r="J2344" s="395">
        <f t="shared" ca="1" si="3431"/>
        <v>0</v>
      </c>
      <c r="K2344" s="395">
        <f t="shared" ca="1" si="3432"/>
        <v>0</v>
      </c>
      <c r="L2344" s="395">
        <f t="shared" ca="1" si="3433"/>
        <v>0</v>
      </c>
      <c r="M2344" s="395">
        <f t="shared" ca="1" si="3434"/>
        <v>0</v>
      </c>
      <c r="N2344" s="395">
        <f t="shared" ca="1" si="3435"/>
        <v>0</v>
      </c>
      <c r="O2344" s="395">
        <f t="shared" ca="1" si="3436"/>
        <v>0</v>
      </c>
      <c r="P2344" s="395">
        <f t="shared" ca="1" si="3437"/>
        <v>0</v>
      </c>
      <c r="Q2344" s="395">
        <f t="shared" ca="1" si="3438"/>
        <v>0</v>
      </c>
      <c r="R2344" s="395">
        <f t="shared" ca="1" si="3439"/>
        <v>0</v>
      </c>
      <c r="S2344" s="395">
        <f t="shared" ca="1" si="3440"/>
        <v>0</v>
      </c>
      <c r="T2344" s="395">
        <f t="shared" ca="1" si="3441"/>
        <v>0</v>
      </c>
      <c r="U2344" s="395">
        <f t="shared" ca="1" si="3442"/>
        <v>0</v>
      </c>
      <c r="V2344" s="395">
        <f t="shared" ca="1" si="3443"/>
        <v>0</v>
      </c>
      <c r="W2344" s="395">
        <f t="shared" ca="1" si="3444"/>
        <v>0</v>
      </c>
      <c r="X2344" s="334"/>
      <c r="Y2344" s="334"/>
      <c r="Z2344" s="249"/>
      <c r="AA2344" s="249"/>
      <c r="AB2344" s="249"/>
    </row>
    <row r="2345" spans="1:28" hidden="1" outlineLevel="1">
      <c r="A2345" s="331">
        <v>4</v>
      </c>
      <c r="B2345" s="309" t="str">
        <f t="shared" ca="1" si="3445"/>
        <v>Depreciated Net Capex 2016</v>
      </c>
      <c r="C2345" s="398"/>
      <c r="D2345" s="398"/>
      <c r="E2345" s="398"/>
      <c r="F2345" s="399"/>
      <c r="G2345" s="400">
        <f ca="1">($G2336*((1+G$11)^0.5)/G$10)</f>
        <v>0</v>
      </c>
      <c r="H2345" s="395">
        <f ca="1">IF(G2369="n/a",G2345,IFERROR(IF((OFFSET($C2345,0,$A2345))&lt;0,
MIN(0,G2345-(OFFSET($C2345,0,$A2345)/(OFFSET($C2340,-$A2344,$A2345)))),
MAX(0,G2345-(OFFSET($C2345,0,$A2345)/(OFFSET($C2340,-$A2344,$A2345))))),0))</f>
        <v>0</v>
      </c>
      <c r="I2345" s="395">
        <f t="shared" ca="1" si="3430"/>
        <v>0</v>
      </c>
      <c r="J2345" s="395">
        <f t="shared" ca="1" si="3431"/>
        <v>0</v>
      </c>
      <c r="K2345" s="395">
        <f t="shared" ca="1" si="3432"/>
        <v>0</v>
      </c>
      <c r="L2345" s="395">
        <f t="shared" ca="1" si="3433"/>
        <v>0</v>
      </c>
      <c r="M2345" s="395">
        <f t="shared" ca="1" si="3434"/>
        <v>0</v>
      </c>
      <c r="N2345" s="395">
        <f t="shared" ca="1" si="3435"/>
        <v>0</v>
      </c>
      <c r="O2345" s="395">
        <f t="shared" ca="1" si="3436"/>
        <v>0</v>
      </c>
      <c r="P2345" s="395">
        <f t="shared" ca="1" si="3437"/>
        <v>0</v>
      </c>
      <c r="Q2345" s="395">
        <f t="shared" ca="1" si="3438"/>
        <v>0</v>
      </c>
      <c r="R2345" s="395">
        <f t="shared" ca="1" si="3439"/>
        <v>0</v>
      </c>
      <c r="S2345" s="395">
        <f t="shared" ca="1" si="3440"/>
        <v>0</v>
      </c>
      <c r="T2345" s="395">
        <f t="shared" ca="1" si="3441"/>
        <v>0</v>
      </c>
      <c r="U2345" s="395">
        <f t="shared" ca="1" si="3442"/>
        <v>0</v>
      </c>
      <c r="V2345" s="395">
        <f t="shared" ca="1" si="3443"/>
        <v>0</v>
      </c>
      <c r="W2345" s="395">
        <f t="shared" ca="1" si="3444"/>
        <v>0</v>
      </c>
      <c r="X2345" s="334"/>
      <c r="Y2345" s="334"/>
      <c r="Z2345" s="334"/>
      <c r="AA2345" s="249"/>
      <c r="AB2345" s="249"/>
    </row>
    <row r="2346" spans="1:28" hidden="1" outlineLevel="1">
      <c r="A2346" s="331">
        <v>5</v>
      </c>
      <c r="B2346" s="309" t="str">
        <f t="shared" ca="1" si="3445"/>
        <v>Depreciated Net Capex 2017</v>
      </c>
      <c r="C2346" s="398"/>
      <c r="D2346" s="398"/>
      <c r="E2346" s="398"/>
      <c r="F2346" s="398"/>
      <c r="G2346" s="399"/>
      <c r="H2346" s="400">
        <f ca="1">(H2336*((1+H$11)^0.5)/H$10)</f>
        <v>0</v>
      </c>
      <c r="I2346" s="395">
        <f ca="1">IF(H2370="n/a",H2346,IFERROR(IF((OFFSET($C2346,0,$A2346))&lt;0,
MIN(0,H2346-(OFFSET($C2346,0,$A2346)/(OFFSET($C2341,-$A2345,$A2346)))),
MAX(0,H2346-(OFFSET($C2346,0,$A2346)/(OFFSET($C2341,-$A2345,$A2346))))),0))</f>
        <v>0</v>
      </c>
      <c r="J2346" s="395">
        <f t="shared" ca="1" si="3431"/>
        <v>0</v>
      </c>
      <c r="K2346" s="395">
        <f t="shared" ca="1" si="3432"/>
        <v>0</v>
      </c>
      <c r="L2346" s="395">
        <f t="shared" ca="1" si="3433"/>
        <v>0</v>
      </c>
      <c r="M2346" s="395">
        <f t="shared" ca="1" si="3434"/>
        <v>0</v>
      </c>
      <c r="N2346" s="395">
        <f t="shared" ca="1" si="3435"/>
        <v>0</v>
      </c>
      <c r="O2346" s="395">
        <f t="shared" ca="1" si="3436"/>
        <v>0</v>
      </c>
      <c r="P2346" s="395">
        <f t="shared" ca="1" si="3437"/>
        <v>0</v>
      </c>
      <c r="Q2346" s="395">
        <f t="shared" ca="1" si="3438"/>
        <v>0</v>
      </c>
      <c r="R2346" s="395">
        <f t="shared" ca="1" si="3439"/>
        <v>0</v>
      </c>
      <c r="S2346" s="395">
        <f t="shared" ca="1" si="3440"/>
        <v>0</v>
      </c>
      <c r="T2346" s="395">
        <f t="shared" ca="1" si="3441"/>
        <v>0</v>
      </c>
      <c r="U2346" s="395">
        <f t="shared" ca="1" si="3442"/>
        <v>0</v>
      </c>
      <c r="V2346" s="395">
        <f t="shared" ca="1" si="3443"/>
        <v>0</v>
      </c>
      <c r="W2346" s="395">
        <f t="shared" ca="1" si="3444"/>
        <v>0</v>
      </c>
      <c r="X2346" s="334"/>
      <c r="Y2346" s="334"/>
      <c r="Z2346" s="334"/>
      <c r="AA2346" s="249"/>
      <c r="AB2346" s="249"/>
    </row>
    <row r="2347" spans="1:28" hidden="1" outlineLevel="1">
      <c r="A2347" s="331">
        <v>6</v>
      </c>
      <c r="B2347" s="309" t="str">
        <f t="shared" ca="1" si="3445"/>
        <v>Depreciated Net Capex 2018</v>
      </c>
      <c r="C2347" s="398"/>
      <c r="D2347" s="398"/>
      <c r="E2347" s="398"/>
      <c r="F2347" s="398"/>
      <c r="G2347" s="398"/>
      <c r="H2347" s="399"/>
      <c r="I2347" s="400">
        <f ca="1">(I2336*((1+I$11)^0.5)/I$10)</f>
        <v>0</v>
      </c>
      <c r="J2347" s="395">
        <f ca="1">IF(I2371="n/a",I2347,IFERROR(IF((OFFSET($C2347,0,$A2347))&lt;0,
MIN(0,I2347-(OFFSET($C2347,0,$A2347)/(OFFSET($C2342,-$A2346,$A2347)))),
MAX(0,I2347-(OFFSET($C2347,0,$A2347)/(OFFSET($C2342,-$A2346,$A2347))))),0))</f>
        <v>0</v>
      </c>
      <c r="K2347" s="395">
        <f t="shared" ca="1" si="3432"/>
        <v>0</v>
      </c>
      <c r="L2347" s="395">
        <f t="shared" ca="1" si="3433"/>
        <v>0</v>
      </c>
      <c r="M2347" s="395">
        <f t="shared" ca="1" si="3434"/>
        <v>0</v>
      </c>
      <c r="N2347" s="395">
        <f t="shared" ca="1" si="3435"/>
        <v>0</v>
      </c>
      <c r="O2347" s="395">
        <f t="shared" ca="1" si="3436"/>
        <v>0</v>
      </c>
      <c r="P2347" s="395">
        <f t="shared" ca="1" si="3437"/>
        <v>0</v>
      </c>
      <c r="Q2347" s="395">
        <f t="shared" ca="1" si="3438"/>
        <v>0</v>
      </c>
      <c r="R2347" s="395">
        <f t="shared" ca="1" si="3439"/>
        <v>0</v>
      </c>
      <c r="S2347" s="395">
        <f t="shared" ca="1" si="3440"/>
        <v>0</v>
      </c>
      <c r="T2347" s="395">
        <f t="shared" ca="1" si="3441"/>
        <v>0</v>
      </c>
      <c r="U2347" s="395">
        <f t="shared" ca="1" si="3442"/>
        <v>0</v>
      </c>
      <c r="V2347" s="395">
        <f t="shared" ca="1" si="3443"/>
        <v>0</v>
      </c>
      <c r="W2347" s="395">
        <f t="shared" ca="1" si="3444"/>
        <v>0</v>
      </c>
      <c r="X2347" s="334"/>
      <c r="Y2347" s="334"/>
      <c r="Z2347" s="334"/>
      <c r="AA2347" s="249"/>
      <c r="AB2347" s="249"/>
    </row>
    <row r="2348" spans="1:28" hidden="1" outlineLevel="1">
      <c r="A2348" s="331">
        <v>7</v>
      </c>
      <c r="B2348" s="309" t="str">
        <f t="shared" ca="1" si="3445"/>
        <v>Depreciated Net Capex 2019</v>
      </c>
      <c r="C2348" s="398"/>
      <c r="D2348" s="398"/>
      <c r="E2348" s="398"/>
      <c r="F2348" s="398"/>
      <c r="G2348" s="398"/>
      <c r="H2348" s="398"/>
      <c r="I2348" s="399"/>
      <c r="J2348" s="400">
        <f ca="1">(J2336*((1+J$11)^0.5)/J$10)</f>
        <v>0</v>
      </c>
      <c r="K2348" s="395">
        <f ca="1">IF(J2372="n/a",J2348,IFERROR(IF((OFFSET($C2348,0,$A2348))&lt;0,
MIN(0,J2348-(OFFSET($C2348,0,$A2348)/(OFFSET($C2343,-$A2347,$A2348)))),
MAX(0,J2348-(OFFSET($C2348,0,$A2348)/(OFFSET($C2343,-$A2347,$A2348))))),0))</f>
        <v>0</v>
      </c>
      <c r="L2348" s="395">
        <f t="shared" ca="1" si="3433"/>
        <v>0</v>
      </c>
      <c r="M2348" s="395">
        <f t="shared" ca="1" si="3434"/>
        <v>0</v>
      </c>
      <c r="N2348" s="395">
        <f t="shared" ca="1" si="3435"/>
        <v>0</v>
      </c>
      <c r="O2348" s="395">
        <f t="shared" ca="1" si="3436"/>
        <v>0</v>
      </c>
      <c r="P2348" s="395">
        <f t="shared" ca="1" si="3437"/>
        <v>0</v>
      </c>
      <c r="Q2348" s="395">
        <f t="shared" ca="1" si="3438"/>
        <v>0</v>
      </c>
      <c r="R2348" s="395">
        <f t="shared" ca="1" si="3439"/>
        <v>0</v>
      </c>
      <c r="S2348" s="395">
        <f t="shared" ca="1" si="3440"/>
        <v>0</v>
      </c>
      <c r="T2348" s="395">
        <f t="shared" ca="1" si="3441"/>
        <v>0</v>
      </c>
      <c r="U2348" s="395">
        <f t="shared" ca="1" si="3442"/>
        <v>0</v>
      </c>
      <c r="V2348" s="395">
        <f t="shared" ca="1" si="3443"/>
        <v>0</v>
      </c>
      <c r="W2348" s="395">
        <f t="shared" ca="1" si="3444"/>
        <v>0</v>
      </c>
      <c r="X2348" s="334"/>
      <c r="Y2348" s="334"/>
      <c r="Z2348" s="334"/>
      <c r="AA2348" s="249"/>
      <c r="AB2348" s="249"/>
    </row>
    <row r="2349" spans="1:28" hidden="1" outlineLevel="1">
      <c r="A2349" s="331">
        <v>8</v>
      </c>
      <c r="B2349" s="309" t="str">
        <f t="shared" ca="1" si="3445"/>
        <v>Depreciated Net Capex 2020</v>
      </c>
      <c r="C2349" s="398"/>
      <c r="D2349" s="398"/>
      <c r="E2349" s="398"/>
      <c r="F2349" s="398"/>
      <c r="G2349" s="398"/>
      <c r="H2349" s="398"/>
      <c r="I2349" s="398"/>
      <c r="J2349" s="399"/>
      <c r="K2349" s="400">
        <f ca="1">(K2336*((1+K$11)^0.5)/K$10)</f>
        <v>0</v>
      </c>
      <c r="L2349" s="395">
        <f ca="1">IF(K2373="n/a",K2349,IFERROR(IF((OFFSET($C2349,0,$A2349))&lt;0,
MIN(0,K2349-(OFFSET($C2349,0,$A2349)/(OFFSET($C2344,-$A2348,$A2349)))),
MAX(0,K2349-(OFFSET($C2349,0,$A2349)/(OFFSET($C2344,-$A2348,$A2349))))),0))</f>
        <v>0</v>
      </c>
      <c r="M2349" s="395">
        <f t="shared" ca="1" si="3434"/>
        <v>0</v>
      </c>
      <c r="N2349" s="395">
        <f t="shared" ca="1" si="3435"/>
        <v>0</v>
      </c>
      <c r="O2349" s="395">
        <f t="shared" ca="1" si="3436"/>
        <v>0</v>
      </c>
      <c r="P2349" s="395">
        <f t="shared" ca="1" si="3437"/>
        <v>0</v>
      </c>
      <c r="Q2349" s="395">
        <f t="shared" ca="1" si="3438"/>
        <v>0</v>
      </c>
      <c r="R2349" s="395">
        <f t="shared" ca="1" si="3439"/>
        <v>0</v>
      </c>
      <c r="S2349" s="395">
        <f t="shared" ca="1" si="3440"/>
        <v>0</v>
      </c>
      <c r="T2349" s="395">
        <f t="shared" ca="1" si="3441"/>
        <v>0</v>
      </c>
      <c r="U2349" s="395">
        <f t="shared" ca="1" si="3442"/>
        <v>0</v>
      </c>
      <c r="V2349" s="395">
        <f t="shared" ca="1" si="3443"/>
        <v>0</v>
      </c>
      <c r="W2349" s="395">
        <f t="shared" ca="1" si="3444"/>
        <v>0</v>
      </c>
      <c r="X2349" s="334"/>
      <c r="Y2349" s="334"/>
      <c r="Z2349" s="334"/>
      <c r="AA2349" s="249"/>
      <c r="AB2349" s="249"/>
    </row>
    <row r="2350" spans="1:28" hidden="1" outlineLevel="1">
      <c r="A2350" s="331">
        <v>9</v>
      </c>
      <c r="B2350" s="309" t="str">
        <f t="shared" ca="1" si="3445"/>
        <v>Depreciated Net Capex 2021</v>
      </c>
      <c r="C2350" s="398"/>
      <c r="D2350" s="398"/>
      <c r="E2350" s="398"/>
      <c r="F2350" s="398"/>
      <c r="G2350" s="398"/>
      <c r="H2350" s="398"/>
      <c r="I2350" s="398"/>
      <c r="J2350" s="398"/>
      <c r="K2350" s="399"/>
      <c r="L2350" s="400">
        <f ca="1">(L2336*((1+L$11)^0.5)/L$10)</f>
        <v>0</v>
      </c>
      <c r="M2350" s="395">
        <f ca="1">IF(L2374="n/a",L2350,IFERROR(IF((OFFSET($C2350,0,$A2350))&lt;0,
MIN(0,L2350-(OFFSET($C2350,0,$A2350)/(OFFSET($C2345,-$A2349,$A2350)))),
MAX(0,L2350-(OFFSET($C2350,0,$A2350)/(OFFSET($C2345,-$A2349,$A2350))))),0))</f>
        <v>0</v>
      </c>
      <c r="N2350" s="395">
        <f t="shared" ca="1" si="3435"/>
        <v>0</v>
      </c>
      <c r="O2350" s="395">
        <f t="shared" ca="1" si="3436"/>
        <v>0</v>
      </c>
      <c r="P2350" s="395">
        <f t="shared" ca="1" si="3437"/>
        <v>0</v>
      </c>
      <c r="Q2350" s="395">
        <f t="shared" ca="1" si="3438"/>
        <v>0</v>
      </c>
      <c r="R2350" s="395">
        <f t="shared" ca="1" si="3439"/>
        <v>0</v>
      </c>
      <c r="S2350" s="395">
        <f t="shared" ca="1" si="3440"/>
        <v>0</v>
      </c>
      <c r="T2350" s="395">
        <f t="shared" ca="1" si="3441"/>
        <v>0</v>
      </c>
      <c r="U2350" s="395">
        <f t="shared" ca="1" si="3442"/>
        <v>0</v>
      </c>
      <c r="V2350" s="395">
        <f t="shared" ca="1" si="3443"/>
        <v>0</v>
      </c>
      <c r="W2350" s="395">
        <f t="shared" ca="1" si="3444"/>
        <v>0</v>
      </c>
      <c r="X2350" s="334"/>
      <c r="Y2350" s="334"/>
      <c r="Z2350" s="334"/>
      <c r="AA2350" s="249"/>
      <c r="AB2350" s="249"/>
    </row>
    <row r="2351" spans="1:28" hidden="1" outlineLevel="1">
      <c r="A2351" s="331">
        <v>10</v>
      </c>
      <c r="B2351" s="309" t="str">
        <f t="shared" ca="1" si="3445"/>
        <v>Depreciated Net Capex 2022</v>
      </c>
      <c r="C2351" s="398"/>
      <c r="D2351" s="398"/>
      <c r="E2351" s="398"/>
      <c r="F2351" s="398"/>
      <c r="G2351" s="398"/>
      <c r="H2351" s="398"/>
      <c r="I2351" s="398"/>
      <c r="J2351" s="398"/>
      <c r="K2351" s="398"/>
      <c r="L2351" s="399"/>
      <c r="M2351" s="400">
        <f ca="1">(M2336*((1+M$11)^0.5)/M$10)</f>
        <v>0</v>
      </c>
      <c r="N2351" s="395">
        <f ca="1">IF(M2375="n/a",M2351,IFERROR(IF((OFFSET($C2351,0,$A2351))&lt;0,
MIN(0,M2351-(OFFSET($C2351,0,$A2351)/(OFFSET($C2346,-$A2350,$A2351)))),
MAX(0,M2351-(OFFSET($C2351,0,$A2351)/(OFFSET($C2346,-$A2350,$A2351))))),0))</f>
        <v>0</v>
      </c>
      <c r="O2351" s="395">
        <f t="shared" ca="1" si="3436"/>
        <v>0</v>
      </c>
      <c r="P2351" s="395">
        <f t="shared" ca="1" si="3437"/>
        <v>0</v>
      </c>
      <c r="Q2351" s="395">
        <f t="shared" ca="1" si="3438"/>
        <v>0</v>
      </c>
      <c r="R2351" s="395">
        <f t="shared" ca="1" si="3439"/>
        <v>0</v>
      </c>
      <c r="S2351" s="395">
        <f t="shared" ca="1" si="3440"/>
        <v>0</v>
      </c>
      <c r="T2351" s="395">
        <f t="shared" ca="1" si="3441"/>
        <v>0</v>
      </c>
      <c r="U2351" s="395">
        <f t="shared" ca="1" si="3442"/>
        <v>0</v>
      </c>
      <c r="V2351" s="395">
        <f t="shared" ca="1" si="3443"/>
        <v>0</v>
      </c>
      <c r="W2351" s="395">
        <f t="shared" ca="1" si="3444"/>
        <v>0</v>
      </c>
      <c r="X2351" s="334"/>
      <c r="Y2351" s="334"/>
      <c r="Z2351" s="334"/>
      <c r="AA2351" s="249"/>
      <c r="AB2351" s="249"/>
    </row>
    <row r="2352" spans="1:28" hidden="1" outlineLevel="1">
      <c r="A2352" s="331">
        <v>11</v>
      </c>
      <c r="B2352" s="309" t="str">
        <f t="shared" ca="1" si="3445"/>
        <v>Depreciated Net Capex 2023</v>
      </c>
      <c r="C2352" s="398"/>
      <c r="D2352" s="398"/>
      <c r="E2352" s="398"/>
      <c r="F2352" s="398"/>
      <c r="G2352" s="398"/>
      <c r="H2352" s="398"/>
      <c r="I2352" s="398"/>
      <c r="J2352" s="398"/>
      <c r="K2352" s="398"/>
      <c r="L2352" s="398"/>
      <c r="M2352" s="399"/>
      <c r="N2352" s="400">
        <f>(N2336*((1+N$11)^0.5)/N$10)</f>
        <v>0</v>
      </c>
      <c r="O2352" s="395">
        <f ca="1">IF(N2376="n/a",N2352,IFERROR(IF((OFFSET($C2352,0,$A2352))&lt;0,
MIN(0,N2352-(OFFSET($C2352,0,$A2352)/(OFFSET($C2347,-$A2351,$A2352)))),
MAX(0,N2352-(OFFSET($C2352,0,$A2352)/(OFFSET($C2347,-$A2351,$A2352))))),0))</f>
        <v>0</v>
      </c>
      <c r="P2352" s="395">
        <f t="shared" ca="1" si="3437"/>
        <v>0</v>
      </c>
      <c r="Q2352" s="395">
        <f t="shared" ca="1" si="3438"/>
        <v>0</v>
      </c>
      <c r="R2352" s="395">
        <f t="shared" ca="1" si="3439"/>
        <v>0</v>
      </c>
      <c r="S2352" s="395">
        <f t="shared" ca="1" si="3440"/>
        <v>0</v>
      </c>
      <c r="T2352" s="395">
        <f t="shared" ca="1" si="3441"/>
        <v>0</v>
      </c>
      <c r="U2352" s="395">
        <f t="shared" ca="1" si="3442"/>
        <v>0</v>
      </c>
      <c r="V2352" s="395">
        <f t="shared" ca="1" si="3443"/>
        <v>0</v>
      </c>
      <c r="W2352" s="395">
        <f t="shared" ca="1" si="3444"/>
        <v>0</v>
      </c>
      <c r="X2352" s="334"/>
      <c r="Y2352" s="334"/>
      <c r="Z2352" s="334"/>
      <c r="AA2352" s="249"/>
      <c r="AB2352" s="249"/>
    </row>
    <row r="2353" spans="1:28" hidden="1" outlineLevel="1">
      <c r="A2353" s="331">
        <v>12</v>
      </c>
      <c r="B2353" s="309" t="str">
        <f t="shared" ca="1" si="3445"/>
        <v>Depreciated Net Capex 2024</v>
      </c>
      <c r="C2353" s="398"/>
      <c r="D2353" s="398"/>
      <c r="E2353" s="398"/>
      <c r="F2353" s="398"/>
      <c r="G2353" s="398"/>
      <c r="H2353" s="398"/>
      <c r="I2353" s="398"/>
      <c r="J2353" s="398"/>
      <c r="K2353" s="398"/>
      <c r="L2353" s="398"/>
      <c r="M2353" s="398"/>
      <c r="N2353" s="399"/>
      <c r="O2353" s="400">
        <f>(O2336*((1+O$11)^0.5)/O$10)</f>
        <v>0</v>
      </c>
      <c r="P2353" s="395">
        <f ca="1">IF(O2377="n/a",O2353,IFERROR(IF((OFFSET($C2353,0,$A2353))&lt;0,
MIN(0,O2353-(OFFSET($C2353,0,$A2353)/(OFFSET($C2348,-$A2352,$A2353)))),
MAX(0,O2353-(OFFSET($C2353,0,$A2353)/(OFFSET($C2348,-$A2352,$A2353))))),0))</f>
        <v>0</v>
      </c>
      <c r="Q2353" s="395">
        <f t="shared" ca="1" si="3438"/>
        <v>0</v>
      </c>
      <c r="R2353" s="395">
        <f t="shared" ca="1" si="3439"/>
        <v>0</v>
      </c>
      <c r="S2353" s="395">
        <f t="shared" ca="1" si="3440"/>
        <v>0</v>
      </c>
      <c r="T2353" s="395">
        <f t="shared" ca="1" si="3441"/>
        <v>0</v>
      </c>
      <c r="U2353" s="395">
        <f t="shared" ca="1" si="3442"/>
        <v>0</v>
      </c>
      <c r="V2353" s="395">
        <f t="shared" ca="1" si="3443"/>
        <v>0</v>
      </c>
      <c r="W2353" s="395">
        <f t="shared" ca="1" si="3444"/>
        <v>0</v>
      </c>
      <c r="X2353" s="334"/>
      <c r="Y2353" s="334"/>
      <c r="Z2353" s="334"/>
      <c r="AA2353" s="249"/>
      <c r="AB2353" s="249"/>
    </row>
    <row r="2354" spans="1:28" hidden="1" outlineLevel="1">
      <c r="A2354" s="331">
        <v>13</v>
      </c>
      <c r="B2354" s="309" t="str">
        <f t="shared" ca="1" si="3445"/>
        <v>Depreciated Net Capex 2025</v>
      </c>
      <c r="C2354" s="398"/>
      <c r="D2354" s="398"/>
      <c r="E2354" s="398"/>
      <c r="F2354" s="398"/>
      <c r="G2354" s="398"/>
      <c r="H2354" s="398"/>
      <c r="I2354" s="398"/>
      <c r="J2354" s="398"/>
      <c r="K2354" s="398"/>
      <c r="L2354" s="398"/>
      <c r="M2354" s="398"/>
      <c r="N2354" s="398"/>
      <c r="O2354" s="399"/>
      <c r="P2354" s="400">
        <f>(P2336*((1+P$11)^0.5)/P$10)</f>
        <v>0</v>
      </c>
      <c r="Q2354" s="395">
        <f ca="1">IF(P2378="n/a",P2354,IFERROR(IF((OFFSET($C2354,0,$A2354))&lt;0,
MIN(0,P2354-(OFFSET($C2354,0,$A2354)/(OFFSET($C2349,-$A2353,$A2354)))),
MAX(0,P2354-(OFFSET($C2354,0,$A2354)/(OFFSET($C2349,-$A2353,$A2354))))),0))</f>
        <v>0</v>
      </c>
      <c r="R2354" s="395">
        <f t="shared" ca="1" si="3439"/>
        <v>0</v>
      </c>
      <c r="S2354" s="395">
        <f t="shared" ca="1" si="3440"/>
        <v>0</v>
      </c>
      <c r="T2354" s="395">
        <f t="shared" ca="1" si="3441"/>
        <v>0</v>
      </c>
      <c r="U2354" s="395">
        <f t="shared" ca="1" si="3442"/>
        <v>0</v>
      </c>
      <c r="V2354" s="395">
        <f t="shared" ca="1" si="3443"/>
        <v>0</v>
      </c>
      <c r="W2354" s="395">
        <f t="shared" ca="1" si="3444"/>
        <v>0</v>
      </c>
      <c r="X2354" s="334"/>
      <c r="Y2354" s="334"/>
      <c r="Z2354" s="334"/>
      <c r="AA2354" s="249"/>
      <c r="AB2354" s="249"/>
    </row>
    <row r="2355" spans="1:28" hidden="1" outlineLevel="1">
      <c r="A2355" s="331">
        <v>14</v>
      </c>
      <c r="B2355" s="309" t="str">
        <f t="shared" ca="1" si="3445"/>
        <v>Depreciated Net Capex 2026</v>
      </c>
      <c r="C2355" s="398"/>
      <c r="D2355" s="398"/>
      <c r="E2355" s="398"/>
      <c r="F2355" s="398"/>
      <c r="G2355" s="398"/>
      <c r="H2355" s="398"/>
      <c r="I2355" s="398"/>
      <c r="J2355" s="398"/>
      <c r="K2355" s="398"/>
      <c r="L2355" s="398"/>
      <c r="M2355" s="398"/>
      <c r="N2355" s="398"/>
      <c r="O2355" s="398"/>
      <c r="P2355" s="399"/>
      <c r="Q2355" s="400">
        <f>(Q2336*((1+Q$11)^0.5)/Q$10)</f>
        <v>0</v>
      </c>
      <c r="R2355" s="395">
        <f ca="1">IF(Q2379="n/a",Q2355,IFERROR(IF((OFFSET($C2355,0,$A2355))&lt;0,
MIN(0,Q2355-(OFFSET($C2355,0,$A2355)/(OFFSET($C2350,-$A2354,$A2355)))),
MAX(0,Q2355-(OFFSET($C2355,0,$A2355)/(OFFSET($C2350,-$A2354,$A2355))))),0))</f>
        <v>0</v>
      </c>
      <c r="S2355" s="395">
        <f t="shared" ca="1" si="3440"/>
        <v>0</v>
      </c>
      <c r="T2355" s="395">
        <f t="shared" ca="1" si="3441"/>
        <v>0</v>
      </c>
      <c r="U2355" s="395">
        <f t="shared" ca="1" si="3442"/>
        <v>0</v>
      </c>
      <c r="V2355" s="395">
        <f t="shared" ca="1" si="3443"/>
        <v>0</v>
      </c>
      <c r="W2355" s="395">
        <f t="shared" ca="1" si="3444"/>
        <v>0</v>
      </c>
      <c r="X2355" s="334"/>
      <c r="Y2355" s="334"/>
      <c r="Z2355" s="334"/>
      <c r="AA2355" s="249"/>
      <c r="AB2355" s="249"/>
    </row>
    <row r="2356" spans="1:28" hidden="1" outlineLevel="1">
      <c r="A2356" s="331">
        <v>15</v>
      </c>
      <c r="B2356" s="309" t="str">
        <f t="shared" ca="1" si="3445"/>
        <v>Depreciated Net Capex 2027</v>
      </c>
      <c r="C2356" s="398"/>
      <c r="D2356" s="398"/>
      <c r="E2356" s="398"/>
      <c r="F2356" s="398"/>
      <c r="G2356" s="398"/>
      <c r="H2356" s="398"/>
      <c r="I2356" s="398"/>
      <c r="J2356" s="398"/>
      <c r="K2356" s="398"/>
      <c r="L2356" s="398"/>
      <c r="M2356" s="398"/>
      <c r="N2356" s="398"/>
      <c r="O2356" s="398"/>
      <c r="P2356" s="398"/>
      <c r="Q2356" s="399"/>
      <c r="R2356" s="400">
        <f>(R2336*((1+R$11)^0.5)/R$10)</f>
        <v>0</v>
      </c>
      <c r="S2356" s="395">
        <f ca="1">IF(R2380="n/a",R2356,IFERROR(IF((OFFSET($C2356,0,$A2356))&lt;0,
MIN(0,R2356-(OFFSET($C2356,0,$A2356)/(OFFSET($C2351,-$A2355,$A2356)))),
MAX(0,R2356-(OFFSET($C2356,0,$A2356)/(OFFSET($C2351,-$A2355,$A2356))))),0))</f>
        <v>0</v>
      </c>
      <c r="T2356" s="395">
        <f t="shared" ca="1" si="3441"/>
        <v>0</v>
      </c>
      <c r="U2356" s="395">
        <f t="shared" ca="1" si="3442"/>
        <v>0</v>
      </c>
      <c r="V2356" s="395">
        <f t="shared" ca="1" si="3443"/>
        <v>0</v>
      </c>
      <c r="W2356" s="395">
        <f t="shared" ca="1" si="3444"/>
        <v>0</v>
      </c>
      <c r="X2356" s="334"/>
      <c r="Y2356" s="334"/>
      <c r="Z2356" s="334"/>
      <c r="AA2356" s="249"/>
      <c r="AB2356" s="249"/>
    </row>
    <row r="2357" spans="1:28" hidden="1" outlineLevel="1">
      <c r="A2357" s="331">
        <v>16</v>
      </c>
      <c r="B2357" s="309" t="str">
        <f t="shared" ca="1" si="3445"/>
        <v>Depreciated Net Capex 2028</v>
      </c>
      <c r="C2357" s="398"/>
      <c r="D2357" s="398"/>
      <c r="E2357" s="398"/>
      <c r="F2357" s="398"/>
      <c r="G2357" s="398"/>
      <c r="H2357" s="398"/>
      <c r="I2357" s="398"/>
      <c r="J2357" s="398"/>
      <c r="K2357" s="398"/>
      <c r="L2357" s="398"/>
      <c r="M2357" s="398"/>
      <c r="N2357" s="398"/>
      <c r="O2357" s="398"/>
      <c r="P2357" s="398"/>
      <c r="Q2357" s="398"/>
      <c r="R2357" s="399"/>
      <c r="S2357" s="400">
        <f>(S2336*((1+S$11)^0.5)/S$10)</f>
        <v>0</v>
      </c>
      <c r="T2357" s="395">
        <f ca="1">IF(S2381="n/a",S2357,IFERROR(IF((OFFSET($C2357,0,$A2357))&lt;0,
MIN(0,S2357-(OFFSET($C2357,0,$A2357)/(OFFSET($C2352,-$A2356,$A2357)))),
MAX(0,S2357-(OFFSET($C2357,0,$A2357)/(OFFSET($C2352,-$A2356,$A2357))))),0))</f>
        <v>0</v>
      </c>
      <c r="U2357" s="395">
        <f t="shared" ca="1" si="3442"/>
        <v>0</v>
      </c>
      <c r="V2357" s="395">
        <f t="shared" ca="1" si="3443"/>
        <v>0</v>
      </c>
      <c r="W2357" s="395">
        <f t="shared" ca="1" si="3444"/>
        <v>0</v>
      </c>
      <c r="X2357" s="334"/>
      <c r="Y2357" s="334"/>
      <c r="Z2357" s="334"/>
      <c r="AA2357" s="249"/>
      <c r="AB2357" s="249"/>
    </row>
    <row r="2358" spans="1:28" hidden="1" outlineLevel="1">
      <c r="A2358" s="331">
        <v>17</v>
      </c>
      <c r="B2358" s="309" t="str">
        <f t="shared" ca="1" si="3445"/>
        <v>Depreciated Net Capex 2029</v>
      </c>
      <c r="C2358" s="398"/>
      <c r="D2358" s="398"/>
      <c r="E2358" s="398"/>
      <c r="F2358" s="398"/>
      <c r="G2358" s="398"/>
      <c r="H2358" s="398"/>
      <c r="I2358" s="398"/>
      <c r="J2358" s="398"/>
      <c r="K2358" s="398"/>
      <c r="L2358" s="398"/>
      <c r="M2358" s="398"/>
      <c r="N2358" s="398"/>
      <c r="O2358" s="398"/>
      <c r="P2358" s="398"/>
      <c r="Q2358" s="398"/>
      <c r="R2358" s="398"/>
      <c r="S2358" s="399"/>
      <c r="T2358" s="400">
        <f>(T2336*((1+T$11)^0.5)/T$10)</f>
        <v>0</v>
      </c>
      <c r="U2358" s="395">
        <f ca="1">IF(T2382="n/a",T2358,IFERROR(IF((OFFSET($C2358,0,$A2358))&lt;0,
MIN(0,T2358-(OFFSET($C2358,0,$A2358)/(OFFSET($C2353,-$A2357,$A2358)))),
MAX(0,T2358-(OFFSET($C2358,0,$A2358)/(OFFSET($C2353,-$A2357,$A2358))))),0))</f>
        <v>0</v>
      </c>
      <c r="V2358" s="395">
        <f t="shared" ca="1" si="3443"/>
        <v>0</v>
      </c>
      <c r="W2358" s="395">
        <f t="shared" ca="1" si="3444"/>
        <v>0</v>
      </c>
      <c r="X2358" s="334"/>
      <c r="Y2358" s="334"/>
      <c r="Z2358" s="334"/>
      <c r="AA2358" s="249"/>
      <c r="AB2358" s="249"/>
    </row>
    <row r="2359" spans="1:28" hidden="1" outlineLevel="1">
      <c r="A2359" s="331">
        <v>18</v>
      </c>
      <c r="B2359" s="309" t="str">
        <f t="shared" ca="1" si="3445"/>
        <v>Depreciated Net Capex 2030</v>
      </c>
      <c r="C2359" s="398"/>
      <c r="D2359" s="398"/>
      <c r="E2359" s="398"/>
      <c r="F2359" s="398"/>
      <c r="G2359" s="398"/>
      <c r="H2359" s="398"/>
      <c r="I2359" s="398"/>
      <c r="J2359" s="398"/>
      <c r="K2359" s="398"/>
      <c r="L2359" s="398"/>
      <c r="M2359" s="398"/>
      <c r="N2359" s="398"/>
      <c r="O2359" s="398"/>
      <c r="P2359" s="398"/>
      <c r="Q2359" s="398"/>
      <c r="R2359" s="398"/>
      <c r="S2359" s="398"/>
      <c r="T2359" s="399"/>
      <c r="U2359" s="400">
        <f>(U2336*((1+U$11)^0.5)/U$10)</f>
        <v>0</v>
      </c>
      <c r="V2359" s="395">
        <f ca="1">IF(U2383="n/a",U2359,IFERROR(IF((OFFSET($C2359,0,$A2359))&lt;0,
MIN(0,U2359-(OFFSET($C2359,0,$A2359)/(OFFSET($C2354,-$A2358,$A2359)))),
MAX(0,U2359-(OFFSET($C2359,0,$A2359)/(OFFSET($C2354,-$A2358,$A2359))))),0))</f>
        <v>0</v>
      </c>
      <c r="W2359" s="395">
        <f t="shared" ca="1" si="3444"/>
        <v>0</v>
      </c>
      <c r="X2359" s="334"/>
      <c r="Y2359" s="334"/>
      <c r="Z2359" s="334"/>
      <c r="AA2359" s="249"/>
      <c r="AB2359" s="249"/>
    </row>
    <row r="2360" spans="1:28" hidden="1" outlineLevel="1">
      <c r="A2360" s="331">
        <v>19</v>
      </c>
      <c r="B2360" s="309" t="str">
        <f t="shared" ca="1" si="3445"/>
        <v>Depreciated Net Capex 2031</v>
      </c>
      <c r="C2360" s="398"/>
      <c r="D2360" s="398"/>
      <c r="E2360" s="398"/>
      <c r="F2360" s="398"/>
      <c r="G2360" s="398"/>
      <c r="H2360" s="398"/>
      <c r="I2360" s="398"/>
      <c r="J2360" s="398"/>
      <c r="K2360" s="398"/>
      <c r="L2360" s="398"/>
      <c r="M2360" s="398"/>
      <c r="N2360" s="398"/>
      <c r="O2360" s="398"/>
      <c r="P2360" s="398"/>
      <c r="Q2360" s="398"/>
      <c r="R2360" s="398"/>
      <c r="S2360" s="398"/>
      <c r="T2360" s="398"/>
      <c r="U2360" s="399"/>
      <c r="V2360" s="400">
        <f>(V2336*((1+V$11)^0.5)/V$10)</f>
        <v>0</v>
      </c>
      <c r="W2360" s="395">
        <f ca="1">IF(V2384="n/a",V2360,IFERROR(IF((OFFSET($C2360,0,$A2360))&lt;0,
MIN(0,V2360-(OFFSET($C2360,0,$A2360)/(OFFSET($C2355,-$A2359,$A2360)))),
MAX(0,V2360-(OFFSET($C2360,0,$A2360)/(OFFSET($C2355,-$A2359,$A2360))))),0))</f>
        <v>0</v>
      </c>
      <c r="X2360" s="334"/>
      <c r="Y2360" s="334"/>
      <c r="Z2360" s="334"/>
      <c r="AA2360" s="249"/>
      <c r="AB2360" s="249"/>
    </row>
    <row r="2361" spans="1:28" hidden="1" outlineLevel="1">
      <c r="A2361" s="331">
        <v>20</v>
      </c>
      <c r="B2361" s="309" t="str">
        <f ca="1">"Depreciated Net Capex "&amp;OFFSET($C$6,0,A2361)</f>
        <v>Depreciated Net Capex 2032</v>
      </c>
      <c r="C2361" s="398"/>
      <c r="D2361" s="398"/>
      <c r="E2361" s="398"/>
      <c r="F2361" s="398"/>
      <c r="G2361" s="398"/>
      <c r="H2361" s="398"/>
      <c r="I2361" s="398"/>
      <c r="J2361" s="398"/>
      <c r="K2361" s="398"/>
      <c r="L2361" s="398"/>
      <c r="M2361" s="398"/>
      <c r="N2361" s="398"/>
      <c r="O2361" s="398"/>
      <c r="P2361" s="398"/>
      <c r="Q2361" s="398"/>
      <c r="R2361" s="398"/>
      <c r="S2361" s="398"/>
      <c r="T2361" s="398"/>
      <c r="U2361" s="398"/>
      <c r="V2361" s="399"/>
      <c r="W2361" s="395">
        <f>(W2336*((1+W$11)^0.5)/W$10)</f>
        <v>0</v>
      </c>
      <c r="X2361" s="249"/>
      <c r="Y2361" s="249"/>
      <c r="Z2361" s="249"/>
      <c r="AA2361" s="249"/>
      <c r="AB2361" s="249"/>
    </row>
    <row r="2362" spans="1:28" hidden="1" outlineLevel="1">
      <c r="A2362" s="249"/>
      <c r="B2362" s="332"/>
      <c r="C2362" s="395"/>
      <c r="D2362" s="395"/>
      <c r="E2362" s="395"/>
      <c r="F2362" s="395"/>
      <c r="G2362" s="395"/>
      <c r="H2362" s="395"/>
      <c r="I2362" s="395"/>
      <c r="J2362" s="395"/>
      <c r="K2362" s="395"/>
      <c r="L2362" s="395"/>
      <c r="M2362" s="395"/>
      <c r="N2362" s="395"/>
      <c r="O2362" s="395"/>
      <c r="P2362" s="395"/>
      <c r="Q2362" s="395"/>
      <c r="R2362" s="395"/>
      <c r="S2362" s="395"/>
      <c r="T2362" s="395"/>
      <c r="U2362" s="395"/>
      <c r="V2362" s="395"/>
      <c r="W2362" s="395"/>
      <c r="X2362" s="249"/>
      <c r="Y2362" s="249"/>
      <c r="Z2362" s="249"/>
      <c r="AA2362" s="249"/>
      <c r="AB2362" s="249"/>
    </row>
    <row r="2363" spans="1:28" hidden="1" outlineLevel="1">
      <c r="A2363" s="249"/>
      <c r="B2363" s="332"/>
      <c r="C2363" s="395"/>
      <c r="D2363" s="395"/>
      <c r="E2363" s="395"/>
      <c r="F2363" s="395"/>
      <c r="G2363" s="395"/>
      <c r="H2363" s="395"/>
      <c r="I2363" s="395"/>
      <c r="J2363" s="395"/>
      <c r="K2363" s="395"/>
      <c r="L2363" s="395"/>
      <c r="M2363" s="395"/>
      <c r="N2363" s="395"/>
      <c r="O2363" s="395"/>
      <c r="P2363" s="395"/>
      <c r="Q2363" s="395"/>
      <c r="R2363" s="395"/>
      <c r="S2363" s="395"/>
      <c r="T2363" s="395"/>
      <c r="U2363" s="395"/>
      <c r="V2363" s="395"/>
      <c r="W2363" s="395"/>
      <c r="X2363" s="249"/>
      <c r="Y2363" s="249"/>
      <c r="Z2363" s="249"/>
      <c r="AA2363" s="249"/>
      <c r="AB2363" s="249"/>
    </row>
    <row r="2364" spans="1:28" hidden="1" outlineLevel="1">
      <c r="A2364" s="249"/>
      <c r="B2364" s="309" t="s">
        <v>298</v>
      </c>
      <c r="C2364" s="395"/>
      <c r="D2364" s="395">
        <f t="shared" ref="D2364" ca="1" si="3446">IF(C2364="n/a","n/a",IF(AND(C2364&lt;1,D2338=0),0,
IF(D2338=0,C2364-1,
IF(C2364&lt;1,D2339,
(((C2364-1)*(C2340-(C2340/(C2364))))+((D2338/D$10)*D2339))/(D2340)))))</f>
        <v>0</v>
      </c>
      <c r="E2364" s="395">
        <f t="shared" ref="E2364" ca="1" si="3447">IF(D2364="n/a","n/a",IF(AND(D2364&lt;1,E2338=0),0,
IF(E2338=0,D2364-1,
IF(D2364&lt;1,E2339,
(((D2364-1)*(D2340-(D2340/(D2364))))+((E2338/E$10)*E2339))/(E2340)))))</f>
        <v>0</v>
      </c>
      <c r="F2364" s="395">
        <f t="shared" ref="F2364" ca="1" si="3448">IF(E2364="n/a","n/a",IF(AND(E2364&lt;1,F2338=0),0,
IF(F2338=0,E2364-1,
IF(E2364&lt;1,F2339,
(((E2364-1)*(E2340-(E2340/(E2364))))+((F2338/F$10)*F2339))/(F2340)))))</f>
        <v>0</v>
      </c>
      <c r="G2364" s="395">
        <f t="shared" ref="G2364" ca="1" si="3449">IF(F2364="n/a","n/a",IF(AND(F2364&lt;1,G2338=0),0,
IF(G2338=0,F2364-1,
IF(F2364&lt;1,G2339,
(((F2364-1)*(F2340-(F2340/(F2364))))+((G2338/G$10)*G2339))/(G2340)))))</f>
        <v>0</v>
      </c>
      <c r="H2364" s="395">
        <f ca="1">IF(G2364="n/a","n/a",IF(AND(G2364&lt;1,H2338=0),0,
IF(H2338=0,G2364-1,
IF(G2364&lt;1,H2339,
(((G2364-1)*(G2340-(G2340/(G2364))))+((H2338/H$10)*H2339))/(H2340)))))</f>
        <v>0</v>
      </c>
      <c r="I2364" s="395">
        <f t="shared" ref="I2364" ca="1" si="3450">IF(H2364="n/a","n/a",IF(AND(H2364&lt;1,I2338=0),0,
IF(I2338=0,H2364-1,
IF(H2364&lt;1,I2339,
(((H2364-1)*(H2340-(H2340/(H2364))))+((I2338/I$10)*I2339))/(I2340)))))</f>
        <v>0</v>
      </c>
      <c r="J2364" s="395">
        <f t="shared" ref="J2364" ca="1" si="3451">IF(I2364="n/a","n/a",IF(AND(I2364&lt;1,J2338=0),0,
IF(J2338=0,I2364-1,
IF(I2364&lt;1,J2339,
(((I2364-1)*(I2340-(I2340/(I2364))))+((J2338/J$10)*J2339))/(J2340)))))</f>
        <v>0</v>
      </c>
      <c r="K2364" s="395">
        <f t="shared" ref="K2364" ca="1" si="3452">IF(J2364="n/a","n/a",IF(AND(J2364&lt;1,K2338=0),0,
IF(K2338=0,J2364-1,
IF(J2364&lt;1,K2339,
(((J2364-1)*(J2340-(J2340/(J2364))))+((K2338/K$10)*K2339))/(K2340)))))</f>
        <v>0</v>
      </c>
      <c r="L2364" s="395">
        <f t="shared" ref="L2364" ca="1" si="3453">IF(K2364="n/a","n/a",IF(AND(K2364&lt;1,L2338=0),0,
IF(L2338=0,K2364-1,
IF(K2364&lt;1,L2339,
(((K2364-1)*(K2340-(K2340/(K2364))))+((L2338/L$10)*L2339))/(L2340)))))</f>
        <v>0</v>
      </c>
      <c r="M2364" s="395">
        <f t="shared" ref="M2364" ca="1" si="3454">IF(L2364="n/a","n/a",IF(AND(L2364&lt;1,M2338=0),0,
IF(M2338=0,L2364-1,
IF(L2364&lt;1,M2339,
(((L2364-1)*(L2340-(L2340/(L2364))))+((M2338/M$10)*M2339))/(M2340)))))</f>
        <v>0</v>
      </c>
      <c r="N2364" s="395">
        <f t="shared" ref="N2364" ca="1" si="3455">IF(M2364="n/a","n/a",IF(AND(M2364&lt;1,N2338=0),0,
IF(N2338=0,M2364-1,
IF(M2364&lt;1,N2339,
(((M2364-1)*(M2340-(M2340/(M2364))))+((N2338/N$10)*N2339))/(N2340)))))</f>
        <v>0</v>
      </c>
      <c r="O2364" s="395">
        <f t="shared" ref="O2364" ca="1" si="3456">IF(N2364="n/a","n/a",IF(AND(N2364&lt;1,O2338=0),0,
IF(O2338=0,N2364-1,
IF(N2364&lt;1,O2339,
(((N2364-1)*(N2340-(N2340/(N2364))))+((O2338/O$10)*O2339))/(O2340)))))</f>
        <v>0</v>
      </c>
      <c r="P2364" s="395">
        <f t="shared" ref="P2364" ca="1" si="3457">IF(O2364="n/a","n/a",IF(AND(O2364&lt;1,P2338=0),0,
IF(P2338=0,O2364-1,
IF(O2364&lt;1,P2339,
(((O2364-1)*(O2340-(O2340/(O2364))))+((P2338/P$10)*P2339))/(P2340)))))</f>
        <v>0</v>
      </c>
      <c r="Q2364" s="395">
        <f t="shared" ref="Q2364" ca="1" si="3458">IF(P2364="n/a","n/a",IF(AND(P2364&lt;1,Q2338=0),0,
IF(Q2338=0,P2364-1,
IF(P2364&lt;1,Q2339,
(((P2364-1)*(P2340-(P2340/(P2364))))+((Q2338/Q$10)*Q2339))/(Q2340)))))</f>
        <v>0</v>
      </c>
      <c r="R2364" s="395">
        <f t="shared" ref="R2364" ca="1" si="3459">IF(Q2364="n/a","n/a",IF(AND(Q2364&lt;1,R2338=0),0,
IF(R2338=0,Q2364-1,
IF(Q2364&lt;1,R2339,
(((Q2364-1)*(Q2340-(Q2340/(Q2364))))+((R2338/R$10)*R2339))/(R2340)))))</f>
        <v>0</v>
      </c>
      <c r="S2364" s="395">
        <f t="shared" ref="S2364" ca="1" si="3460">IF(R2364="n/a","n/a",IF(AND(R2364&lt;1,S2338=0),0,
IF(S2338=0,R2364-1,
IF(R2364&lt;1,S2339,
(((R2364-1)*(R2340-(R2340/(R2364))))+((S2338/S$10)*S2339))/(S2340)))))</f>
        <v>0</v>
      </c>
      <c r="T2364" s="395">
        <f t="shared" ref="T2364" ca="1" si="3461">IF(S2364="n/a","n/a",IF(AND(S2364&lt;1,T2338=0),0,
IF(T2338=0,S2364-1,
IF(S2364&lt;1,T2339,
(((S2364-1)*(S2340-(S2340/(S2364))))+((T2338/T$10)*T2339))/(T2340)))))</f>
        <v>0</v>
      </c>
      <c r="U2364" s="395">
        <f t="shared" ref="U2364" ca="1" si="3462">IF(T2364="n/a","n/a",IF(AND(T2364&lt;1,U2338=0),0,
IF(U2338=0,T2364-1,
IF(T2364&lt;1,U2339,
(((T2364-1)*(T2340-(T2340/(T2364))))+((U2338/U$10)*U2339))/(U2340)))))</f>
        <v>0</v>
      </c>
      <c r="V2364" s="395">
        <f t="shared" ref="V2364" ca="1" si="3463">IF(U2364="n/a","n/a",IF(AND(U2364&lt;1,V2338=0),0,
IF(V2338=0,U2364-1,
IF(U2364&lt;1,V2339,
(((U2364-1)*(U2340-(U2340/(U2364))))+((V2338/V$10)*V2339))/(V2340)))))</f>
        <v>0</v>
      </c>
      <c r="W2364" s="395">
        <f t="shared" ref="W2364" ca="1" si="3464">IF(V2364="n/a","n/a",IF(AND(V2364&lt;1,W2338=0),0,
IF(W2338=0,V2364-1,
IF(V2364&lt;1,W2339,
(((V2364-1)*(V2340-(V2340/(V2364))))+((W2338/W$10)*W2339))/(W2340)))))</f>
        <v>0</v>
      </c>
      <c r="X2364" s="249"/>
      <c r="Y2364" s="249"/>
      <c r="Z2364" s="249"/>
      <c r="AA2364" s="249"/>
      <c r="AB2364" s="249"/>
    </row>
    <row r="2365" spans="1:28" hidden="1" outlineLevel="1">
      <c r="A2365" s="249"/>
      <c r="B2365" s="309" t="s">
        <v>191</v>
      </c>
      <c r="C2365" s="395">
        <f ca="1">C2337</f>
        <v>0</v>
      </c>
      <c r="D2365" s="395">
        <f t="shared" ref="D2365" ca="1" si="3465">IF(C2365="n/a","n/a",MAX(0,C2365-1))</f>
        <v>0</v>
      </c>
      <c r="E2365" s="395">
        <f t="shared" ref="E2365:E2366" ca="1" si="3466">IF(D2365="n/a","n/a",MAX(0,D2365-1))</f>
        <v>0</v>
      </c>
      <c r="F2365" s="395">
        <f t="shared" ref="F2365:F2367" ca="1" si="3467">IF(E2365="n/a","n/a",MAX(0,E2365-1))</f>
        <v>0</v>
      </c>
      <c r="G2365" s="395">
        <f t="shared" ref="G2365:G2368" ca="1" si="3468">IF(F2365="n/a","n/a",MAX(0,F2365-1))</f>
        <v>0</v>
      </c>
      <c r="H2365" s="395">
        <f t="shared" ref="H2365:H2369" ca="1" si="3469">IF(G2365="n/a","n/a",MAX(0,G2365-1))</f>
        <v>0</v>
      </c>
      <c r="I2365" s="395">
        <f t="shared" ref="I2365:I2370" ca="1" si="3470">IF(H2365="n/a","n/a",MAX(0,H2365-1))</f>
        <v>0</v>
      </c>
      <c r="J2365" s="395">
        <f t="shared" ref="J2365:J2371" ca="1" si="3471">IF(I2365="n/a","n/a",MAX(0,I2365-1))</f>
        <v>0</v>
      </c>
      <c r="K2365" s="395">
        <f t="shared" ref="K2365:K2372" ca="1" si="3472">IF(J2365="n/a","n/a",MAX(0,J2365-1))</f>
        <v>0</v>
      </c>
      <c r="L2365" s="395">
        <f t="shared" ref="L2365:L2373" ca="1" si="3473">IF(K2365="n/a","n/a",MAX(0,K2365-1))</f>
        <v>0</v>
      </c>
      <c r="M2365" s="395">
        <f t="shared" ref="M2365:M2374" ca="1" si="3474">IF(L2365="n/a","n/a",MAX(0,L2365-1))</f>
        <v>0</v>
      </c>
      <c r="N2365" s="395">
        <f t="shared" ref="N2365:N2375" ca="1" si="3475">IF(M2365="n/a","n/a",MAX(0,M2365-1))</f>
        <v>0</v>
      </c>
      <c r="O2365" s="395">
        <f t="shared" ref="O2365:O2376" ca="1" si="3476">IF(N2365="n/a","n/a",MAX(0,N2365-1))</f>
        <v>0</v>
      </c>
      <c r="P2365" s="395">
        <f t="shared" ref="P2365:P2377" ca="1" si="3477">IF(O2365="n/a","n/a",MAX(0,O2365-1))</f>
        <v>0</v>
      </c>
      <c r="Q2365" s="395">
        <f t="shared" ref="Q2365:Q2378" ca="1" si="3478">IF(P2365="n/a","n/a",MAX(0,P2365-1))</f>
        <v>0</v>
      </c>
      <c r="R2365" s="395">
        <f t="shared" ref="R2365:R2379" ca="1" si="3479">IF(Q2365="n/a","n/a",MAX(0,Q2365-1))</f>
        <v>0</v>
      </c>
      <c r="S2365" s="395">
        <f t="shared" ref="S2365:S2380" ca="1" si="3480">IF(R2365="n/a","n/a",MAX(0,R2365-1))</f>
        <v>0</v>
      </c>
      <c r="T2365" s="395">
        <f t="shared" ref="T2365:T2381" ca="1" si="3481">IF(S2365="n/a","n/a",MAX(0,S2365-1))</f>
        <v>0</v>
      </c>
      <c r="U2365" s="395">
        <f t="shared" ref="U2365:U2382" ca="1" si="3482">IF(T2365="n/a","n/a",MAX(0,T2365-1))</f>
        <v>0</v>
      </c>
      <c r="V2365" s="395">
        <f t="shared" ref="V2365:V2383" ca="1" si="3483">IF(U2365="n/a","n/a",MAX(0,U2365-1))</f>
        <v>0</v>
      </c>
      <c r="W2365" s="395">
        <f t="shared" ref="W2365:W2383" ca="1" si="3484">IF(V2365="n/a","n/a",MAX(0,V2365-1))</f>
        <v>0</v>
      </c>
      <c r="X2365" s="249"/>
      <c r="Y2365" s="249"/>
      <c r="Z2365" s="249"/>
      <c r="AA2365" s="249"/>
      <c r="AB2365" s="249"/>
    </row>
    <row r="2366" spans="1:28" hidden="1" outlineLevel="1">
      <c r="A2366" s="249"/>
      <c r="B2366" s="309" t="str">
        <f t="shared" ref="B2366:B2385" ca="1" si="3485">"RL Capex "&amp;OFFSET($C$6,0,A2342)</f>
        <v>RL Capex 2013</v>
      </c>
      <c r="C2366" s="396"/>
      <c r="D2366" s="400">
        <f ca="1">D2337</f>
        <v>0</v>
      </c>
      <c r="E2366" s="395">
        <f t="shared" ca="1" si="3466"/>
        <v>0</v>
      </c>
      <c r="F2366" s="395">
        <f t="shared" ca="1" si="3467"/>
        <v>0</v>
      </c>
      <c r="G2366" s="395">
        <f t="shared" ca="1" si="3468"/>
        <v>0</v>
      </c>
      <c r="H2366" s="395">
        <f t="shared" ca="1" si="3469"/>
        <v>0</v>
      </c>
      <c r="I2366" s="395">
        <f t="shared" ca="1" si="3470"/>
        <v>0</v>
      </c>
      <c r="J2366" s="395">
        <f t="shared" ca="1" si="3471"/>
        <v>0</v>
      </c>
      <c r="K2366" s="395">
        <f t="shared" ca="1" si="3472"/>
        <v>0</v>
      </c>
      <c r="L2366" s="395">
        <f t="shared" ca="1" si="3473"/>
        <v>0</v>
      </c>
      <c r="M2366" s="395">
        <f t="shared" ca="1" si="3474"/>
        <v>0</v>
      </c>
      <c r="N2366" s="395">
        <f t="shared" ca="1" si="3475"/>
        <v>0</v>
      </c>
      <c r="O2366" s="395">
        <f t="shared" ca="1" si="3476"/>
        <v>0</v>
      </c>
      <c r="P2366" s="395">
        <f t="shared" ca="1" si="3477"/>
        <v>0</v>
      </c>
      <c r="Q2366" s="395">
        <f t="shared" ca="1" si="3478"/>
        <v>0</v>
      </c>
      <c r="R2366" s="395">
        <f t="shared" ca="1" si="3479"/>
        <v>0</v>
      </c>
      <c r="S2366" s="395">
        <f t="shared" ca="1" si="3480"/>
        <v>0</v>
      </c>
      <c r="T2366" s="395">
        <f t="shared" ca="1" si="3481"/>
        <v>0</v>
      </c>
      <c r="U2366" s="395">
        <f t="shared" ca="1" si="3482"/>
        <v>0</v>
      </c>
      <c r="V2366" s="395">
        <f t="shared" ca="1" si="3483"/>
        <v>0</v>
      </c>
      <c r="W2366" s="395">
        <f t="shared" ca="1" si="3484"/>
        <v>0</v>
      </c>
      <c r="X2366" s="249"/>
      <c r="Y2366" s="249"/>
      <c r="Z2366" s="249"/>
      <c r="AA2366" s="249"/>
      <c r="AB2366" s="249"/>
    </row>
    <row r="2367" spans="1:28" hidden="1" outlineLevel="1">
      <c r="A2367" s="249"/>
      <c r="B2367" s="309" t="str">
        <f t="shared" ca="1" si="3485"/>
        <v>RL Capex 2014</v>
      </c>
      <c r="C2367" s="401"/>
      <c r="D2367" s="396"/>
      <c r="E2367" s="400">
        <f ca="1">E2337</f>
        <v>0</v>
      </c>
      <c r="F2367" s="395">
        <f t="shared" ca="1" si="3467"/>
        <v>0</v>
      </c>
      <c r="G2367" s="395">
        <f t="shared" ca="1" si="3468"/>
        <v>0</v>
      </c>
      <c r="H2367" s="395">
        <f t="shared" ca="1" si="3469"/>
        <v>0</v>
      </c>
      <c r="I2367" s="395">
        <f t="shared" ca="1" si="3470"/>
        <v>0</v>
      </c>
      <c r="J2367" s="395">
        <f t="shared" ca="1" si="3471"/>
        <v>0</v>
      </c>
      <c r="K2367" s="395">
        <f t="shared" ca="1" si="3472"/>
        <v>0</v>
      </c>
      <c r="L2367" s="395">
        <f t="shared" ca="1" si="3473"/>
        <v>0</v>
      </c>
      <c r="M2367" s="395">
        <f t="shared" ca="1" si="3474"/>
        <v>0</v>
      </c>
      <c r="N2367" s="395">
        <f t="shared" ca="1" si="3475"/>
        <v>0</v>
      </c>
      <c r="O2367" s="395">
        <f t="shared" ca="1" si="3476"/>
        <v>0</v>
      </c>
      <c r="P2367" s="395">
        <f t="shared" ca="1" si="3477"/>
        <v>0</v>
      </c>
      <c r="Q2367" s="395">
        <f t="shared" ca="1" si="3478"/>
        <v>0</v>
      </c>
      <c r="R2367" s="395">
        <f t="shared" ca="1" si="3479"/>
        <v>0</v>
      </c>
      <c r="S2367" s="395">
        <f t="shared" ca="1" si="3480"/>
        <v>0</v>
      </c>
      <c r="T2367" s="395">
        <f t="shared" ca="1" si="3481"/>
        <v>0</v>
      </c>
      <c r="U2367" s="395">
        <f t="shared" ca="1" si="3482"/>
        <v>0</v>
      </c>
      <c r="V2367" s="395">
        <f t="shared" ca="1" si="3483"/>
        <v>0</v>
      </c>
      <c r="W2367" s="395">
        <f t="shared" ca="1" si="3484"/>
        <v>0</v>
      </c>
      <c r="X2367" s="249"/>
      <c r="Y2367" s="249"/>
      <c r="Z2367" s="249"/>
      <c r="AA2367" s="249"/>
      <c r="AB2367" s="249"/>
    </row>
    <row r="2368" spans="1:28" hidden="1" outlineLevel="1">
      <c r="A2368" s="249"/>
      <c r="B2368" s="309" t="str">
        <f t="shared" ca="1" si="3485"/>
        <v>RL Capex 2015</v>
      </c>
      <c r="C2368" s="401"/>
      <c r="D2368" s="401"/>
      <c r="E2368" s="396"/>
      <c r="F2368" s="400">
        <f ca="1">F2337</f>
        <v>0</v>
      </c>
      <c r="G2368" s="395">
        <f t="shared" ca="1" si="3468"/>
        <v>0</v>
      </c>
      <c r="H2368" s="395">
        <f t="shared" ca="1" si="3469"/>
        <v>0</v>
      </c>
      <c r="I2368" s="395">
        <f t="shared" ca="1" si="3470"/>
        <v>0</v>
      </c>
      <c r="J2368" s="395">
        <f t="shared" ca="1" si="3471"/>
        <v>0</v>
      </c>
      <c r="K2368" s="395">
        <f t="shared" ca="1" si="3472"/>
        <v>0</v>
      </c>
      <c r="L2368" s="395">
        <f t="shared" ca="1" si="3473"/>
        <v>0</v>
      </c>
      <c r="M2368" s="395">
        <f t="shared" ca="1" si="3474"/>
        <v>0</v>
      </c>
      <c r="N2368" s="395">
        <f t="shared" ca="1" si="3475"/>
        <v>0</v>
      </c>
      <c r="O2368" s="395">
        <f t="shared" ca="1" si="3476"/>
        <v>0</v>
      </c>
      <c r="P2368" s="395">
        <f t="shared" ca="1" si="3477"/>
        <v>0</v>
      </c>
      <c r="Q2368" s="395">
        <f t="shared" ca="1" si="3478"/>
        <v>0</v>
      </c>
      <c r="R2368" s="395">
        <f t="shared" ca="1" si="3479"/>
        <v>0</v>
      </c>
      <c r="S2368" s="395">
        <f t="shared" ca="1" si="3480"/>
        <v>0</v>
      </c>
      <c r="T2368" s="395">
        <f t="shared" ca="1" si="3481"/>
        <v>0</v>
      </c>
      <c r="U2368" s="395">
        <f t="shared" ca="1" si="3482"/>
        <v>0</v>
      </c>
      <c r="V2368" s="395">
        <f t="shared" ca="1" si="3483"/>
        <v>0</v>
      </c>
      <c r="W2368" s="395">
        <f t="shared" ca="1" si="3484"/>
        <v>0</v>
      </c>
      <c r="X2368" s="249"/>
      <c r="Y2368" s="249"/>
      <c r="Z2368" s="249"/>
      <c r="AA2368" s="249"/>
      <c r="AB2368" s="249"/>
    </row>
    <row r="2369" spans="1:28" hidden="1" outlineLevel="1">
      <c r="A2369" s="249"/>
      <c r="B2369" s="309" t="str">
        <f t="shared" ca="1" si="3485"/>
        <v>RL Capex 2016</v>
      </c>
      <c r="C2369" s="401"/>
      <c r="D2369" s="401"/>
      <c r="E2369" s="401"/>
      <c r="F2369" s="396"/>
      <c r="G2369" s="400">
        <f ca="1">G2337</f>
        <v>0</v>
      </c>
      <c r="H2369" s="395">
        <f t="shared" ca="1" si="3469"/>
        <v>0</v>
      </c>
      <c r="I2369" s="395">
        <f t="shared" ca="1" si="3470"/>
        <v>0</v>
      </c>
      <c r="J2369" s="395">
        <f t="shared" ca="1" si="3471"/>
        <v>0</v>
      </c>
      <c r="K2369" s="395">
        <f t="shared" ca="1" si="3472"/>
        <v>0</v>
      </c>
      <c r="L2369" s="395">
        <f t="shared" ca="1" si="3473"/>
        <v>0</v>
      </c>
      <c r="M2369" s="395">
        <f t="shared" ca="1" si="3474"/>
        <v>0</v>
      </c>
      <c r="N2369" s="395">
        <f t="shared" ca="1" si="3475"/>
        <v>0</v>
      </c>
      <c r="O2369" s="395">
        <f t="shared" ca="1" si="3476"/>
        <v>0</v>
      </c>
      <c r="P2369" s="395">
        <f t="shared" ca="1" si="3477"/>
        <v>0</v>
      </c>
      <c r="Q2369" s="395">
        <f t="shared" ca="1" si="3478"/>
        <v>0</v>
      </c>
      <c r="R2369" s="395">
        <f t="shared" ca="1" si="3479"/>
        <v>0</v>
      </c>
      <c r="S2369" s="395">
        <f t="shared" ca="1" si="3480"/>
        <v>0</v>
      </c>
      <c r="T2369" s="395">
        <f t="shared" ca="1" si="3481"/>
        <v>0</v>
      </c>
      <c r="U2369" s="395">
        <f t="shared" ca="1" si="3482"/>
        <v>0</v>
      </c>
      <c r="V2369" s="395">
        <f t="shared" ca="1" si="3483"/>
        <v>0</v>
      </c>
      <c r="W2369" s="395">
        <f t="shared" ca="1" si="3484"/>
        <v>0</v>
      </c>
      <c r="X2369" s="249"/>
      <c r="Y2369" s="249"/>
      <c r="Z2369" s="249"/>
      <c r="AA2369" s="249"/>
      <c r="AB2369" s="249"/>
    </row>
    <row r="2370" spans="1:28" hidden="1" outlineLevel="1">
      <c r="A2370" s="249"/>
      <c r="B2370" s="309" t="str">
        <f t="shared" ca="1" si="3485"/>
        <v>RL Capex 2017</v>
      </c>
      <c r="C2370" s="401"/>
      <c r="D2370" s="401"/>
      <c r="E2370" s="401"/>
      <c r="F2370" s="401"/>
      <c r="G2370" s="396"/>
      <c r="H2370" s="400">
        <f ca="1">H2337</f>
        <v>0</v>
      </c>
      <c r="I2370" s="395">
        <f t="shared" ca="1" si="3470"/>
        <v>0</v>
      </c>
      <c r="J2370" s="395">
        <f t="shared" ca="1" si="3471"/>
        <v>0</v>
      </c>
      <c r="K2370" s="395">
        <f t="shared" ca="1" si="3472"/>
        <v>0</v>
      </c>
      <c r="L2370" s="395">
        <f t="shared" ca="1" si="3473"/>
        <v>0</v>
      </c>
      <c r="M2370" s="395">
        <f t="shared" ca="1" si="3474"/>
        <v>0</v>
      </c>
      <c r="N2370" s="395">
        <f t="shared" ca="1" si="3475"/>
        <v>0</v>
      </c>
      <c r="O2370" s="395">
        <f t="shared" ca="1" si="3476"/>
        <v>0</v>
      </c>
      <c r="P2370" s="395">
        <f t="shared" ca="1" si="3477"/>
        <v>0</v>
      </c>
      <c r="Q2370" s="395">
        <f t="shared" ca="1" si="3478"/>
        <v>0</v>
      </c>
      <c r="R2370" s="395">
        <f t="shared" ca="1" si="3479"/>
        <v>0</v>
      </c>
      <c r="S2370" s="395">
        <f t="shared" ca="1" si="3480"/>
        <v>0</v>
      </c>
      <c r="T2370" s="395">
        <f t="shared" ca="1" si="3481"/>
        <v>0</v>
      </c>
      <c r="U2370" s="395">
        <f t="shared" ca="1" si="3482"/>
        <v>0</v>
      </c>
      <c r="V2370" s="395">
        <f t="shared" ca="1" si="3483"/>
        <v>0</v>
      </c>
      <c r="W2370" s="395">
        <f t="shared" ca="1" si="3484"/>
        <v>0</v>
      </c>
      <c r="X2370" s="249"/>
      <c r="Y2370" s="249"/>
      <c r="Z2370" s="249"/>
      <c r="AA2370" s="249"/>
      <c r="AB2370" s="249"/>
    </row>
    <row r="2371" spans="1:28" hidden="1" outlineLevel="1">
      <c r="A2371" s="249"/>
      <c r="B2371" s="309" t="str">
        <f t="shared" ca="1" si="3485"/>
        <v>RL Capex 2018</v>
      </c>
      <c r="C2371" s="401"/>
      <c r="D2371" s="401"/>
      <c r="E2371" s="401"/>
      <c r="F2371" s="401"/>
      <c r="G2371" s="401"/>
      <c r="H2371" s="396"/>
      <c r="I2371" s="400">
        <f ca="1">I2337</f>
        <v>0</v>
      </c>
      <c r="J2371" s="395">
        <f t="shared" ca="1" si="3471"/>
        <v>0</v>
      </c>
      <c r="K2371" s="395">
        <f t="shared" ca="1" si="3472"/>
        <v>0</v>
      </c>
      <c r="L2371" s="395">
        <f t="shared" ca="1" si="3473"/>
        <v>0</v>
      </c>
      <c r="M2371" s="395">
        <f t="shared" ca="1" si="3474"/>
        <v>0</v>
      </c>
      <c r="N2371" s="395">
        <f t="shared" ca="1" si="3475"/>
        <v>0</v>
      </c>
      <c r="O2371" s="395">
        <f t="shared" ca="1" si="3476"/>
        <v>0</v>
      </c>
      <c r="P2371" s="395">
        <f t="shared" ca="1" si="3477"/>
        <v>0</v>
      </c>
      <c r="Q2371" s="395">
        <f t="shared" ca="1" si="3478"/>
        <v>0</v>
      </c>
      <c r="R2371" s="395">
        <f t="shared" ca="1" si="3479"/>
        <v>0</v>
      </c>
      <c r="S2371" s="395">
        <f t="shared" ca="1" si="3480"/>
        <v>0</v>
      </c>
      <c r="T2371" s="395">
        <f t="shared" ca="1" si="3481"/>
        <v>0</v>
      </c>
      <c r="U2371" s="395">
        <f t="shared" ca="1" si="3482"/>
        <v>0</v>
      </c>
      <c r="V2371" s="395">
        <f t="shared" ca="1" si="3483"/>
        <v>0</v>
      </c>
      <c r="W2371" s="395">
        <f t="shared" ca="1" si="3484"/>
        <v>0</v>
      </c>
      <c r="X2371" s="249"/>
      <c r="Y2371" s="249"/>
      <c r="Z2371" s="249"/>
      <c r="AA2371" s="249"/>
      <c r="AB2371" s="249"/>
    </row>
    <row r="2372" spans="1:28" hidden="1" outlineLevel="1">
      <c r="A2372" s="249"/>
      <c r="B2372" s="309" t="str">
        <f t="shared" ca="1" si="3485"/>
        <v>RL Capex 2019</v>
      </c>
      <c r="C2372" s="401"/>
      <c r="D2372" s="401"/>
      <c r="E2372" s="401"/>
      <c r="F2372" s="401"/>
      <c r="G2372" s="401"/>
      <c r="H2372" s="401"/>
      <c r="I2372" s="396"/>
      <c r="J2372" s="400">
        <f ca="1">J2337</f>
        <v>0</v>
      </c>
      <c r="K2372" s="395">
        <f t="shared" ca="1" si="3472"/>
        <v>0</v>
      </c>
      <c r="L2372" s="395">
        <f t="shared" ca="1" si="3473"/>
        <v>0</v>
      </c>
      <c r="M2372" s="395">
        <f t="shared" ca="1" si="3474"/>
        <v>0</v>
      </c>
      <c r="N2372" s="395">
        <f t="shared" ca="1" si="3475"/>
        <v>0</v>
      </c>
      <c r="O2372" s="395">
        <f t="shared" ca="1" si="3476"/>
        <v>0</v>
      </c>
      <c r="P2372" s="395">
        <f t="shared" ca="1" si="3477"/>
        <v>0</v>
      </c>
      <c r="Q2372" s="395">
        <f t="shared" ca="1" si="3478"/>
        <v>0</v>
      </c>
      <c r="R2372" s="395">
        <f t="shared" ca="1" si="3479"/>
        <v>0</v>
      </c>
      <c r="S2372" s="395">
        <f t="shared" ca="1" si="3480"/>
        <v>0</v>
      </c>
      <c r="T2372" s="395">
        <f t="shared" ca="1" si="3481"/>
        <v>0</v>
      </c>
      <c r="U2372" s="395">
        <f t="shared" ca="1" si="3482"/>
        <v>0</v>
      </c>
      <c r="V2372" s="395">
        <f t="shared" ca="1" si="3483"/>
        <v>0</v>
      </c>
      <c r="W2372" s="395">
        <f t="shared" ca="1" si="3484"/>
        <v>0</v>
      </c>
      <c r="X2372" s="249"/>
      <c r="Y2372" s="249"/>
      <c r="Z2372" s="249"/>
      <c r="AA2372" s="249"/>
      <c r="AB2372" s="249"/>
    </row>
    <row r="2373" spans="1:28" hidden="1" outlineLevel="1">
      <c r="A2373" s="249"/>
      <c r="B2373" s="309" t="str">
        <f t="shared" ca="1" si="3485"/>
        <v>RL Capex 2020</v>
      </c>
      <c r="C2373" s="401"/>
      <c r="D2373" s="401"/>
      <c r="E2373" s="401"/>
      <c r="F2373" s="401"/>
      <c r="G2373" s="401"/>
      <c r="H2373" s="401"/>
      <c r="I2373" s="401"/>
      <c r="J2373" s="396"/>
      <c r="K2373" s="400">
        <f ca="1">K2337</f>
        <v>0</v>
      </c>
      <c r="L2373" s="395">
        <f t="shared" ca="1" si="3473"/>
        <v>0</v>
      </c>
      <c r="M2373" s="395">
        <f t="shared" ca="1" si="3474"/>
        <v>0</v>
      </c>
      <c r="N2373" s="395">
        <f t="shared" ca="1" si="3475"/>
        <v>0</v>
      </c>
      <c r="O2373" s="395">
        <f t="shared" ca="1" si="3476"/>
        <v>0</v>
      </c>
      <c r="P2373" s="395">
        <f t="shared" ca="1" si="3477"/>
        <v>0</v>
      </c>
      <c r="Q2373" s="395">
        <f t="shared" ca="1" si="3478"/>
        <v>0</v>
      </c>
      <c r="R2373" s="395">
        <f t="shared" ca="1" si="3479"/>
        <v>0</v>
      </c>
      <c r="S2373" s="395">
        <f t="shared" ca="1" si="3480"/>
        <v>0</v>
      </c>
      <c r="T2373" s="395">
        <f t="shared" ca="1" si="3481"/>
        <v>0</v>
      </c>
      <c r="U2373" s="395">
        <f t="shared" ca="1" si="3482"/>
        <v>0</v>
      </c>
      <c r="V2373" s="395">
        <f t="shared" ca="1" si="3483"/>
        <v>0</v>
      </c>
      <c r="W2373" s="395">
        <f t="shared" ca="1" si="3484"/>
        <v>0</v>
      </c>
      <c r="X2373" s="249"/>
      <c r="Y2373" s="249"/>
      <c r="Z2373" s="249"/>
      <c r="AA2373" s="249"/>
      <c r="AB2373" s="249"/>
    </row>
    <row r="2374" spans="1:28" hidden="1" outlineLevel="1">
      <c r="A2374" s="249"/>
      <c r="B2374" s="309" t="str">
        <f t="shared" ca="1" si="3485"/>
        <v>RL Capex 2021</v>
      </c>
      <c r="C2374" s="401"/>
      <c r="D2374" s="401"/>
      <c r="E2374" s="401"/>
      <c r="F2374" s="401"/>
      <c r="G2374" s="401"/>
      <c r="H2374" s="401"/>
      <c r="I2374" s="401"/>
      <c r="J2374" s="401"/>
      <c r="K2374" s="396"/>
      <c r="L2374" s="400">
        <f ca="1">L2337</f>
        <v>0</v>
      </c>
      <c r="M2374" s="395">
        <f t="shared" ca="1" si="3474"/>
        <v>0</v>
      </c>
      <c r="N2374" s="395">
        <f t="shared" ca="1" si="3475"/>
        <v>0</v>
      </c>
      <c r="O2374" s="395">
        <f t="shared" ca="1" si="3476"/>
        <v>0</v>
      </c>
      <c r="P2374" s="395">
        <f t="shared" ca="1" si="3477"/>
        <v>0</v>
      </c>
      <c r="Q2374" s="395">
        <f t="shared" ca="1" si="3478"/>
        <v>0</v>
      </c>
      <c r="R2374" s="395">
        <f t="shared" ca="1" si="3479"/>
        <v>0</v>
      </c>
      <c r="S2374" s="395">
        <f t="shared" ca="1" si="3480"/>
        <v>0</v>
      </c>
      <c r="T2374" s="395">
        <f t="shared" ca="1" si="3481"/>
        <v>0</v>
      </c>
      <c r="U2374" s="395">
        <f t="shared" ca="1" si="3482"/>
        <v>0</v>
      </c>
      <c r="V2374" s="395">
        <f t="shared" ca="1" si="3483"/>
        <v>0</v>
      </c>
      <c r="W2374" s="395">
        <f t="shared" ca="1" si="3484"/>
        <v>0</v>
      </c>
      <c r="X2374" s="249"/>
      <c r="Y2374" s="249"/>
      <c r="Z2374" s="249"/>
      <c r="AA2374" s="249"/>
      <c r="AB2374" s="249"/>
    </row>
    <row r="2375" spans="1:28" hidden="1" outlineLevel="1">
      <c r="A2375" s="249"/>
      <c r="B2375" s="309" t="str">
        <f t="shared" ca="1" si="3485"/>
        <v>RL Capex 2022</v>
      </c>
      <c r="C2375" s="401"/>
      <c r="D2375" s="401"/>
      <c r="E2375" s="401"/>
      <c r="F2375" s="401"/>
      <c r="G2375" s="401"/>
      <c r="H2375" s="401"/>
      <c r="I2375" s="401"/>
      <c r="J2375" s="401"/>
      <c r="K2375" s="401"/>
      <c r="L2375" s="396"/>
      <c r="M2375" s="400">
        <f ca="1">M2337</f>
        <v>0</v>
      </c>
      <c r="N2375" s="395">
        <f t="shared" ca="1" si="3475"/>
        <v>0</v>
      </c>
      <c r="O2375" s="395">
        <f t="shared" ca="1" si="3476"/>
        <v>0</v>
      </c>
      <c r="P2375" s="395">
        <f t="shared" ca="1" si="3477"/>
        <v>0</v>
      </c>
      <c r="Q2375" s="395">
        <f t="shared" ca="1" si="3478"/>
        <v>0</v>
      </c>
      <c r="R2375" s="395">
        <f t="shared" ca="1" si="3479"/>
        <v>0</v>
      </c>
      <c r="S2375" s="395">
        <f t="shared" ca="1" si="3480"/>
        <v>0</v>
      </c>
      <c r="T2375" s="395">
        <f t="shared" ca="1" si="3481"/>
        <v>0</v>
      </c>
      <c r="U2375" s="395">
        <f t="shared" ca="1" si="3482"/>
        <v>0</v>
      </c>
      <c r="V2375" s="395">
        <f t="shared" ca="1" si="3483"/>
        <v>0</v>
      </c>
      <c r="W2375" s="395">
        <f t="shared" ca="1" si="3484"/>
        <v>0</v>
      </c>
      <c r="X2375" s="249"/>
      <c r="Y2375" s="249"/>
      <c r="Z2375" s="249"/>
      <c r="AA2375" s="249"/>
      <c r="AB2375" s="249"/>
    </row>
    <row r="2376" spans="1:28" hidden="1" outlineLevel="1">
      <c r="A2376" s="249"/>
      <c r="B2376" s="309" t="str">
        <f t="shared" ca="1" si="3485"/>
        <v>RL Capex 2023</v>
      </c>
      <c r="C2376" s="401"/>
      <c r="D2376" s="401"/>
      <c r="E2376" s="401"/>
      <c r="F2376" s="401"/>
      <c r="G2376" s="401"/>
      <c r="H2376" s="401"/>
      <c r="I2376" s="401"/>
      <c r="J2376" s="401"/>
      <c r="K2376" s="401"/>
      <c r="L2376" s="401"/>
      <c r="M2376" s="396"/>
      <c r="N2376" s="400">
        <f>N2337</f>
        <v>0</v>
      </c>
      <c r="O2376" s="395">
        <f t="shared" si="3476"/>
        <v>0</v>
      </c>
      <c r="P2376" s="395">
        <f t="shared" si="3477"/>
        <v>0</v>
      </c>
      <c r="Q2376" s="395">
        <f t="shared" si="3478"/>
        <v>0</v>
      </c>
      <c r="R2376" s="395">
        <f t="shared" si="3479"/>
        <v>0</v>
      </c>
      <c r="S2376" s="395">
        <f t="shared" si="3480"/>
        <v>0</v>
      </c>
      <c r="T2376" s="395">
        <f t="shared" si="3481"/>
        <v>0</v>
      </c>
      <c r="U2376" s="395">
        <f t="shared" si="3482"/>
        <v>0</v>
      </c>
      <c r="V2376" s="395">
        <f t="shared" si="3483"/>
        <v>0</v>
      </c>
      <c r="W2376" s="395">
        <f t="shared" si="3484"/>
        <v>0</v>
      </c>
      <c r="X2376" s="249"/>
      <c r="Y2376" s="249"/>
      <c r="Z2376" s="249"/>
      <c r="AA2376" s="249"/>
      <c r="AB2376" s="249"/>
    </row>
    <row r="2377" spans="1:28" hidden="1" outlineLevel="1">
      <c r="A2377" s="249"/>
      <c r="B2377" s="309" t="str">
        <f t="shared" ca="1" si="3485"/>
        <v>RL Capex 2024</v>
      </c>
      <c r="C2377" s="401"/>
      <c r="D2377" s="401"/>
      <c r="E2377" s="401"/>
      <c r="F2377" s="401"/>
      <c r="G2377" s="401"/>
      <c r="H2377" s="401"/>
      <c r="I2377" s="401"/>
      <c r="J2377" s="401"/>
      <c r="K2377" s="401"/>
      <c r="L2377" s="401"/>
      <c r="M2377" s="401"/>
      <c r="N2377" s="396"/>
      <c r="O2377" s="400">
        <f>O2337</f>
        <v>0</v>
      </c>
      <c r="P2377" s="395">
        <f t="shared" si="3477"/>
        <v>0</v>
      </c>
      <c r="Q2377" s="395">
        <f t="shared" si="3478"/>
        <v>0</v>
      </c>
      <c r="R2377" s="395">
        <f t="shared" si="3479"/>
        <v>0</v>
      </c>
      <c r="S2377" s="395">
        <f t="shared" si="3480"/>
        <v>0</v>
      </c>
      <c r="T2377" s="395">
        <f t="shared" si="3481"/>
        <v>0</v>
      </c>
      <c r="U2377" s="395">
        <f t="shared" si="3482"/>
        <v>0</v>
      </c>
      <c r="V2377" s="395">
        <f t="shared" si="3483"/>
        <v>0</v>
      </c>
      <c r="W2377" s="395">
        <f t="shared" si="3484"/>
        <v>0</v>
      </c>
      <c r="X2377" s="249"/>
      <c r="Y2377" s="249"/>
      <c r="Z2377" s="249"/>
      <c r="AA2377" s="249"/>
      <c r="AB2377" s="249"/>
    </row>
    <row r="2378" spans="1:28" hidden="1" outlineLevel="1">
      <c r="A2378" s="249"/>
      <c r="B2378" s="309" t="str">
        <f t="shared" ca="1" si="3485"/>
        <v>RL Capex 2025</v>
      </c>
      <c r="C2378" s="401"/>
      <c r="D2378" s="401"/>
      <c r="E2378" s="401"/>
      <c r="F2378" s="401"/>
      <c r="G2378" s="401"/>
      <c r="H2378" s="401"/>
      <c r="I2378" s="401"/>
      <c r="J2378" s="401"/>
      <c r="K2378" s="401"/>
      <c r="L2378" s="401"/>
      <c r="M2378" s="401"/>
      <c r="N2378" s="401"/>
      <c r="O2378" s="396"/>
      <c r="P2378" s="400">
        <f>P2337</f>
        <v>0</v>
      </c>
      <c r="Q2378" s="395">
        <f t="shared" si="3478"/>
        <v>0</v>
      </c>
      <c r="R2378" s="395">
        <f t="shared" si="3479"/>
        <v>0</v>
      </c>
      <c r="S2378" s="395">
        <f t="shared" si="3480"/>
        <v>0</v>
      </c>
      <c r="T2378" s="395">
        <f t="shared" si="3481"/>
        <v>0</v>
      </c>
      <c r="U2378" s="395">
        <f t="shared" si="3482"/>
        <v>0</v>
      </c>
      <c r="V2378" s="395">
        <f t="shared" si="3483"/>
        <v>0</v>
      </c>
      <c r="W2378" s="395">
        <f t="shared" si="3484"/>
        <v>0</v>
      </c>
      <c r="X2378" s="249"/>
      <c r="Y2378" s="249"/>
      <c r="Z2378" s="249"/>
      <c r="AA2378" s="249"/>
      <c r="AB2378" s="249"/>
    </row>
    <row r="2379" spans="1:28" hidden="1" outlineLevel="1">
      <c r="A2379" s="249"/>
      <c r="B2379" s="309" t="str">
        <f t="shared" ca="1" si="3485"/>
        <v>RL Capex 2026</v>
      </c>
      <c r="C2379" s="401"/>
      <c r="D2379" s="401"/>
      <c r="E2379" s="401"/>
      <c r="F2379" s="401"/>
      <c r="G2379" s="401"/>
      <c r="H2379" s="401"/>
      <c r="I2379" s="401"/>
      <c r="J2379" s="401"/>
      <c r="K2379" s="401"/>
      <c r="L2379" s="401"/>
      <c r="M2379" s="401"/>
      <c r="N2379" s="401"/>
      <c r="O2379" s="401"/>
      <c r="P2379" s="396"/>
      <c r="Q2379" s="400">
        <f>Q2337</f>
        <v>0</v>
      </c>
      <c r="R2379" s="395">
        <f t="shared" si="3479"/>
        <v>0</v>
      </c>
      <c r="S2379" s="395">
        <f t="shared" si="3480"/>
        <v>0</v>
      </c>
      <c r="T2379" s="395">
        <f t="shared" si="3481"/>
        <v>0</v>
      </c>
      <c r="U2379" s="395">
        <f t="shared" si="3482"/>
        <v>0</v>
      </c>
      <c r="V2379" s="395">
        <f t="shared" si="3483"/>
        <v>0</v>
      </c>
      <c r="W2379" s="395">
        <f t="shared" si="3484"/>
        <v>0</v>
      </c>
      <c r="X2379" s="249"/>
      <c r="Y2379" s="249"/>
      <c r="Z2379" s="249"/>
      <c r="AA2379" s="249"/>
      <c r="AB2379" s="249"/>
    </row>
    <row r="2380" spans="1:28" hidden="1" outlineLevel="1">
      <c r="A2380" s="249"/>
      <c r="B2380" s="309" t="str">
        <f t="shared" ca="1" si="3485"/>
        <v>RL Capex 2027</v>
      </c>
      <c r="C2380" s="401"/>
      <c r="D2380" s="401"/>
      <c r="E2380" s="401"/>
      <c r="F2380" s="401"/>
      <c r="G2380" s="401"/>
      <c r="H2380" s="401"/>
      <c r="I2380" s="401"/>
      <c r="J2380" s="401"/>
      <c r="K2380" s="401"/>
      <c r="L2380" s="401"/>
      <c r="M2380" s="401"/>
      <c r="N2380" s="401"/>
      <c r="O2380" s="401"/>
      <c r="P2380" s="401"/>
      <c r="Q2380" s="396"/>
      <c r="R2380" s="400">
        <f>R2337</f>
        <v>0</v>
      </c>
      <c r="S2380" s="395">
        <f t="shared" si="3480"/>
        <v>0</v>
      </c>
      <c r="T2380" s="395">
        <f t="shared" si="3481"/>
        <v>0</v>
      </c>
      <c r="U2380" s="395">
        <f t="shared" si="3482"/>
        <v>0</v>
      </c>
      <c r="V2380" s="395">
        <f t="shared" si="3483"/>
        <v>0</v>
      </c>
      <c r="W2380" s="395">
        <f t="shared" si="3484"/>
        <v>0</v>
      </c>
      <c r="X2380" s="249"/>
      <c r="Y2380" s="249"/>
      <c r="Z2380" s="249"/>
      <c r="AA2380" s="249"/>
      <c r="AB2380" s="249"/>
    </row>
    <row r="2381" spans="1:28" hidden="1" outlineLevel="1">
      <c r="A2381" s="249"/>
      <c r="B2381" s="309" t="str">
        <f t="shared" ca="1" si="3485"/>
        <v>RL Capex 2028</v>
      </c>
      <c r="C2381" s="401"/>
      <c r="D2381" s="401"/>
      <c r="E2381" s="401"/>
      <c r="F2381" s="401"/>
      <c r="G2381" s="401"/>
      <c r="H2381" s="401"/>
      <c r="I2381" s="401"/>
      <c r="J2381" s="401"/>
      <c r="K2381" s="401"/>
      <c r="L2381" s="401"/>
      <c r="M2381" s="401"/>
      <c r="N2381" s="401"/>
      <c r="O2381" s="401"/>
      <c r="P2381" s="401"/>
      <c r="Q2381" s="401"/>
      <c r="R2381" s="396"/>
      <c r="S2381" s="400">
        <f>S2337</f>
        <v>0</v>
      </c>
      <c r="T2381" s="395">
        <f t="shared" si="3481"/>
        <v>0</v>
      </c>
      <c r="U2381" s="395">
        <f t="shared" si="3482"/>
        <v>0</v>
      </c>
      <c r="V2381" s="395">
        <f t="shared" si="3483"/>
        <v>0</v>
      </c>
      <c r="W2381" s="395">
        <f t="shared" si="3484"/>
        <v>0</v>
      </c>
      <c r="X2381" s="249"/>
      <c r="Y2381" s="249"/>
      <c r="Z2381" s="249"/>
      <c r="AA2381" s="249"/>
      <c r="AB2381" s="249"/>
    </row>
    <row r="2382" spans="1:28" hidden="1" outlineLevel="1">
      <c r="A2382" s="249"/>
      <c r="B2382" s="309" t="str">
        <f t="shared" ca="1" si="3485"/>
        <v>RL Capex 2029</v>
      </c>
      <c r="C2382" s="401"/>
      <c r="D2382" s="401"/>
      <c r="E2382" s="401"/>
      <c r="F2382" s="401"/>
      <c r="G2382" s="401"/>
      <c r="H2382" s="401"/>
      <c r="I2382" s="401"/>
      <c r="J2382" s="401"/>
      <c r="K2382" s="401"/>
      <c r="L2382" s="401"/>
      <c r="M2382" s="401"/>
      <c r="N2382" s="401"/>
      <c r="O2382" s="401"/>
      <c r="P2382" s="401"/>
      <c r="Q2382" s="401"/>
      <c r="R2382" s="401"/>
      <c r="S2382" s="396"/>
      <c r="T2382" s="400">
        <f>T2337</f>
        <v>0</v>
      </c>
      <c r="U2382" s="395">
        <f t="shared" si="3482"/>
        <v>0</v>
      </c>
      <c r="V2382" s="395">
        <f t="shared" si="3483"/>
        <v>0</v>
      </c>
      <c r="W2382" s="395">
        <f t="shared" si="3484"/>
        <v>0</v>
      </c>
      <c r="X2382" s="249"/>
      <c r="Y2382" s="249"/>
      <c r="Z2382" s="249"/>
      <c r="AA2382" s="249"/>
      <c r="AB2382" s="249"/>
    </row>
    <row r="2383" spans="1:28" hidden="1" outlineLevel="1">
      <c r="A2383" s="249"/>
      <c r="B2383" s="309" t="str">
        <f t="shared" ca="1" si="3485"/>
        <v>RL Capex 2030</v>
      </c>
      <c r="C2383" s="401"/>
      <c r="D2383" s="401"/>
      <c r="E2383" s="401"/>
      <c r="F2383" s="401"/>
      <c r="G2383" s="401"/>
      <c r="H2383" s="401"/>
      <c r="I2383" s="401"/>
      <c r="J2383" s="401"/>
      <c r="K2383" s="401"/>
      <c r="L2383" s="401"/>
      <c r="M2383" s="401"/>
      <c r="N2383" s="401"/>
      <c r="O2383" s="401"/>
      <c r="P2383" s="401"/>
      <c r="Q2383" s="401"/>
      <c r="R2383" s="401"/>
      <c r="S2383" s="401"/>
      <c r="T2383" s="396"/>
      <c r="U2383" s="400">
        <f>U2337</f>
        <v>0</v>
      </c>
      <c r="V2383" s="395">
        <f t="shared" si="3483"/>
        <v>0</v>
      </c>
      <c r="W2383" s="395">
        <f t="shared" si="3484"/>
        <v>0</v>
      </c>
      <c r="X2383" s="249"/>
      <c r="Y2383" s="249"/>
      <c r="Z2383" s="249"/>
      <c r="AA2383" s="249"/>
      <c r="AB2383" s="249"/>
    </row>
    <row r="2384" spans="1:28" hidden="1" outlineLevel="1">
      <c r="A2384" s="249"/>
      <c r="B2384" s="309" t="str">
        <f t="shared" ca="1" si="3485"/>
        <v>RL Capex 2031</v>
      </c>
      <c r="C2384" s="401"/>
      <c r="D2384" s="401"/>
      <c r="E2384" s="401"/>
      <c r="F2384" s="401"/>
      <c r="G2384" s="401"/>
      <c r="H2384" s="401"/>
      <c r="I2384" s="401"/>
      <c r="J2384" s="401"/>
      <c r="K2384" s="401"/>
      <c r="L2384" s="401"/>
      <c r="M2384" s="401"/>
      <c r="N2384" s="401"/>
      <c r="O2384" s="401"/>
      <c r="P2384" s="401"/>
      <c r="Q2384" s="401"/>
      <c r="R2384" s="401"/>
      <c r="S2384" s="401"/>
      <c r="T2384" s="401"/>
      <c r="U2384" s="396"/>
      <c r="V2384" s="400">
        <f>V2337</f>
        <v>0</v>
      </c>
      <c r="W2384" s="395">
        <f>IF(V2384="n/a","n/a",MAX(0,V2384-1))</f>
        <v>0</v>
      </c>
      <c r="X2384" s="249"/>
      <c r="Y2384" s="249"/>
      <c r="Z2384" s="249"/>
      <c r="AA2384" s="249"/>
      <c r="AB2384" s="249"/>
    </row>
    <row r="2385" spans="1:28" hidden="1" outlineLevel="1">
      <c r="A2385" s="249"/>
      <c r="B2385" s="309" t="str">
        <f t="shared" ca="1" si="3485"/>
        <v>RL Capex 2032</v>
      </c>
      <c r="C2385" s="401"/>
      <c r="D2385" s="401"/>
      <c r="E2385" s="401"/>
      <c r="F2385" s="401"/>
      <c r="G2385" s="401"/>
      <c r="H2385" s="401"/>
      <c r="I2385" s="401"/>
      <c r="J2385" s="401"/>
      <c r="K2385" s="401"/>
      <c r="L2385" s="401"/>
      <c r="M2385" s="401"/>
      <c r="N2385" s="401"/>
      <c r="O2385" s="401"/>
      <c r="P2385" s="401"/>
      <c r="Q2385" s="401"/>
      <c r="R2385" s="401"/>
      <c r="S2385" s="401"/>
      <c r="T2385" s="401"/>
      <c r="U2385" s="401"/>
      <c r="V2385" s="396"/>
      <c r="W2385" s="395">
        <f>W2337</f>
        <v>0</v>
      </c>
      <c r="X2385" s="249"/>
      <c r="Y2385" s="249"/>
      <c r="Z2385" s="249"/>
      <c r="AA2385" s="249"/>
      <c r="AB2385" s="249"/>
    </row>
    <row r="2386" spans="1:28" hidden="1" outlineLevel="1">
      <c r="A2386" s="249"/>
      <c r="B2386" s="332"/>
      <c r="C2386" s="395"/>
      <c r="D2386" s="395"/>
      <c r="E2386" s="395"/>
      <c r="F2386" s="395"/>
      <c r="G2386" s="395"/>
      <c r="H2386" s="395"/>
      <c r="I2386" s="395"/>
      <c r="J2386" s="395"/>
      <c r="K2386" s="395"/>
      <c r="L2386" s="395"/>
      <c r="M2386" s="395"/>
      <c r="N2386" s="395"/>
      <c r="O2386" s="395"/>
      <c r="P2386" s="395"/>
      <c r="Q2386" s="395"/>
      <c r="R2386" s="395"/>
      <c r="S2386" s="395"/>
      <c r="T2386" s="395"/>
      <c r="U2386" s="395"/>
      <c r="V2386" s="395"/>
      <c r="W2386" s="395"/>
      <c r="X2386" s="249"/>
      <c r="Y2386" s="249"/>
      <c r="Z2386" s="249"/>
      <c r="AA2386" s="249"/>
      <c r="AB2386" s="249"/>
    </row>
    <row r="2387" spans="1:28" collapsed="1">
      <c r="A2387" s="322"/>
      <c r="B2387" s="336" t="s">
        <v>192</v>
      </c>
      <c r="C2387" s="460">
        <f ca="1">(IF(OR($C2337&lt;&gt;"n/a",C2337&lt;&gt;"n/a"),IF(SUM(C2340:C2362)=0,0,IF((SUMPRODUCT(C2340:C2362,C2364:C2386)/SUM(C2340:C2362))&lt;0,1,(SUMPRODUCT(C2340:C2362,C2364:C2386)/SUM(C2340:C2362)))),"n/a"))</f>
        <v>0</v>
      </c>
      <c r="D2387" s="460">
        <f ca="1">(IF(OR($C2337&lt;&gt;"n/a",D2337&lt;&gt;"n/a"),IF(SUM(D2340:D2362)=0,0,IF((SUMPRODUCT(D2340:D2362,D2364:D2386)/SUM(D2340:D2362))&lt;0,1,(SUMPRODUCT(D2340:D2362,D2364:D2386)/SUM(D2340:D2362)))),"n/a"))</f>
        <v>0</v>
      </c>
      <c r="E2387" s="460">
        <f t="shared" ref="E2387:W2387" ca="1" si="3486">(IF(OR($C2337&lt;&gt;"n/a",E2337&lt;&gt;"n/a"),IF(SUM(E2340:E2362)=0,0,IF((SUMPRODUCT(E2340:E2362,E2364:E2386)/SUM(E2340:E2362))&lt;0,1,(SUMPRODUCT(E2340:E2362,E2364:E2386)/SUM(E2340:E2362)))),"n/a"))</f>
        <v>0</v>
      </c>
      <c r="F2387" s="460">
        <f t="shared" ca="1" si="3486"/>
        <v>0</v>
      </c>
      <c r="G2387" s="460">
        <f t="shared" ca="1" si="3486"/>
        <v>0</v>
      </c>
      <c r="H2387" s="460">
        <f t="shared" ca="1" si="3486"/>
        <v>0</v>
      </c>
      <c r="I2387" s="460">
        <f t="shared" ca="1" si="3486"/>
        <v>0</v>
      </c>
      <c r="J2387" s="460">
        <f t="shared" ca="1" si="3486"/>
        <v>0</v>
      </c>
      <c r="K2387" s="460">
        <f t="shared" ca="1" si="3486"/>
        <v>0</v>
      </c>
      <c r="L2387" s="460">
        <f t="shared" ca="1" si="3486"/>
        <v>0</v>
      </c>
      <c r="M2387" s="460">
        <f t="shared" ca="1" si="3486"/>
        <v>0</v>
      </c>
      <c r="N2387" s="460">
        <f t="shared" ca="1" si="3486"/>
        <v>0</v>
      </c>
      <c r="O2387" s="460">
        <f t="shared" ca="1" si="3486"/>
        <v>0</v>
      </c>
      <c r="P2387" s="460">
        <f t="shared" ca="1" si="3486"/>
        <v>0</v>
      </c>
      <c r="Q2387" s="460">
        <f t="shared" ca="1" si="3486"/>
        <v>0</v>
      </c>
      <c r="R2387" s="460">
        <f t="shared" ca="1" si="3486"/>
        <v>0</v>
      </c>
      <c r="S2387" s="460">
        <f t="shared" ca="1" si="3486"/>
        <v>0</v>
      </c>
      <c r="T2387" s="460">
        <f t="shared" ca="1" si="3486"/>
        <v>0</v>
      </c>
      <c r="U2387" s="460">
        <f t="shared" ca="1" si="3486"/>
        <v>0</v>
      </c>
      <c r="V2387" s="460">
        <f t="shared" ca="1" si="3486"/>
        <v>0</v>
      </c>
      <c r="W2387" s="460">
        <f t="shared" ca="1" si="3486"/>
        <v>0</v>
      </c>
      <c r="X2387" s="249"/>
      <c r="Y2387" s="249"/>
      <c r="Z2387" s="249"/>
      <c r="AA2387" s="249"/>
      <c r="AB2387" s="249"/>
    </row>
    <row r="2388" spans="1:28">
      <c r="A2388" s="249"/>
      <c r="B2388" s="249"/>
      <c r="C2388" s="395"/>
      <c r="D2388" s="395"/>
      <c r="E2388" s="395"/>
      <c r="F2388" s="395"/>
      <c r="G2388" s="395"/>
      <c r="H2388" s="395"/>
      <c r="I2388" s="395"/>
      <c r="J2388" s="395"/>
      <c r="K2388" s="395"/>
      <c r="L2388" s="395"/>
      <c r="M2388" s="395"/>
      <c r="N2388" s="395"/>
      <c r="O2388" s="395"/>
      <c r="P2388" s="395"/>
      <c r="Q2388" s="395"/>
      <c r="R2388" s="395"/>
      <c r="S2388" s="395"/>
      <c r="T2388" s="395"/>
      <c r="U2388" s="395"/>
      <c r="V2388" s="395"/>
      <c r="W2388" s="395"/>
      <c r="X2388" s="249"/>
      <c r="Y2388" s="249"/>
      <c r="Z2388" s="249"/>
      <c r="AA2388" s="249"/>
      <c r="AB2388" s="249"/>
    </row>
    <row r="2389" spans="1:28">
      <c r="A2389" s="72" t="s">
        <v>148</v>
      </c>
      <c r="B2389" s="142">
        <f>VLOOKUP($A2389,'RFM input'!$E$7:$F$56,2,FALSE)</f>
        <v>0</v>
      </c>
      <c r="C2389" s="402"/>
      <c r="D2389" s="402"/>
      <c r="E2389" s="403"/>
      <c r="F2389" s="403"/>
      <c r="G2389" s="403"/>
      <c r="H2389" s="403"/>
      <c r="I2389" s="403"/>
      <c r="J2389" s="403"/>
      <c r="K2389" s="403"/>
      <c r="L2389" s="403"/>
      <c r="M2389" s="403"/>
      <c r="N2389" s="403"/>
      <c r="O2389" s="403"/>
      <c r="P2389" s="403"/>
      <c r="Q2389" s="403"/>
      <c r="R2389" s="403"/>
      <c r="S2389" s="403"/>
      <c r="T2389" s="403"/>
      <c r="U2389" s="403"/>
      <c r="V2389" s="403"/>
      <c r="W2389" s="403"/>
      <c r="X2389" s="249"/>
      <c r="Y2389" s="249"/>
      <c r="Z2389" s="249"/>
      <c r="AA2389" s="249"/>
      <c r="AB2389" s="249"/>
    </row>
    <row r="2390" spans="1:28">
      <c r="A2390" s="378">
        <f>VALUE(REPLACE(A2389,1,12,""))</f>
        <v>45</v>
      </c>
      <c r="B2390" s="317" t="s">
        <v>195</v>
      </c>
      <c r="C2390" s="389">
        <f ca="1">OFFSET('RAB roll forward'!$H$1189,'RAB remaining lives'!A2390,0)</f>
        <v>0</v>
      </c>
      <c r="D2390" s="390">
        <f ca="1">OFFSET('RFM input'!H$222,$A2390,0)-OFFSET('RFM input'!H$276,$A2390,0)</f>
        <v>0</v>
      </c>
      <c r="E2390" s="390">
        <f ca="1">OFFSET('RFM input'!I$222,$A2390,0)-OFFSET('RFM input'!I$276,$A2390,0)</f>
        <v>0</v>
      </c>
      <c r="F2390" s="390">
        <f ca="1">OFFSET('RFM input'!J$222,$A2390,0)-OFFSET('RFM input'!J$276,$A2390,0)</f>
        <v>0</v>
      </c>
      <c r="G2390" s="390">
        <f ca="1">OFFSET('RFM input'!K$222,$A2390,0)-OFFSET('RFM input'!K$276,$A2390,0)</f>
        <v>0</v>
      </c>
      <c r="H2390" s="390">
        <f ca="1">OFFSET('RFM input'!L$222,$A2390,0)-OFFSET('RFM input'!L$276,$A2390,0)</f>
        <v>0</v>
      </c>
      <c r="I2390" s="390">
        <f ca="1">OFFSET('RFM input'!M$222,$A2390,0)-OFFSET('RFM input'!M$276,$A2390,0)</f>
        <v>0</v>
      </c>
      <c r="J2390" s="390">
        <f ca="1">OFFSET('RFM input'!N$222,$A2390,0)-OFFSET('RFM input'!N$276,$A2390,0)</f>
        <v>0</v>
      </c>
      <c r="K2390" s="390">
        <f ca="1">OFFSET('RFM input'!O$222,$A2390,0)-OFFSET('RFM input'!O$276,$A2390,0)</f>
        <v>0</v>
      </c>
      <c r="L2390" s="390">
        <f ca="1">OFFSET('RFM input'!P$222,$A2390,0)-OFFSET('RFM input'!P$276,$A2390,0)</f>
        <v>0</v>
      </c>
      <c r="M2390" s="390">
        <f ca="1">OFFSET('RFM input'!Q$222,$A2390,0)-OFFSET('RFM input'!Q$276,$A2390,0)</f>
        <v>0</v>
      </c>
      <c r="N2390" s="390"/>
      <c r="O2390" s="390"/>
      <c r="P2390" s="390"/>
      <c r="Q2390" s="390"/>
      <c r="R2390" s="390"/>
      <c r="S2390" s="390"/>
      <c r="T2390" s="390"/>
      <c r="U2390" s="390"/>
      <c r="V2390" s="390"/>
      <c r="W2390" s="390"/>
      <c r="X2390" s="249"/>
      <c r="Y2390" s="249"/>
      <c r="Z2390" s="249"/>
      <c r="AA2390" s="249"/>
      <c r="AB2390" s="249"/>
    </row>
    <row r="2391" spans="1:28">
      <c r="A2391" s="249"/>
      <c r="B2391" s="249" t="s">
        <v>325</v>
      </c>
      <c r="C2391" s="391">
        <f ca="1">OFFSET('RFM input'!$K$6,'RAB remaining lives'!$A2390,0)</f>
        <v>0</v>
      </c>
      <c r="D2391" s="390">
        <f ca="1">OFFSET('RFM input'!$L$6,'RAB remaining lives'!$A2390,0)</f>
        <v>0</v>
      </c>
      <c r="E2391" s="390">
        <f ca="1">OFFSET('RFM input'!$L$6,'RAB remaining lives'!$A2390,0)</f>
        <v>0</v>
      </c>
      <c r="F2391" s="390">
        <f ca="1">OFFSET('RFM input'!$L$6,'RAB remaining lives'!$A2390,0)</f>
        <v>0</v>
      </c>
      <c r="G2391" s="390">
        <f ca="1">OFFSET('RFM input'!$L$6,'RAB remaining lives'!$A2390,0)</f>
        <v>0</v>
      </c>
      <c r="H2391" s="390">
        <f ca="1">OFFSET('RFM input'!$L$6,'RAB remaining lives'!$A2390,0)</f>
        <v>0</v>
      </c>
      <c r="I2391" s="390">
        <f ca="1">OFFSET('RFM input'!$L$6,'RAB remaining lives'!$A2390,0)</f>
        <v>0</v>
      </c>
      <c r="J2391" s="390">
        <f ca="1">OFFSET('RFM input'!$L$6,'RAB remaining lives'!$A2390,0)</f>
        <v>0</v>
      </c>
      <c r="K2391" s="390">
        <f ca="1">OFFSET('RFM input'!$L$6,'RAB remaining lives'!$A2390,0)</f>
        <v>0</v>
      </c>
      <c r="L2391" s="390">
        <f ca="1">OFFSET('RFM input'!$L$6,'RAB remaining lives'!$A2390,0)</f>
        <v>0</v>
      </c>
      <c r="M2391" s="390">
        <f ca="1">OFFSET('RFM input'!$L$6,'RAB remaining lives'!$A2390,0)</f>
        <v>0</v>
      </c>
      <c r="N2391" s="390"/>
      <c r="O2391" s="390"/>
      <c r="P2391" s="390"/>
      <c r="Q2391" s="390"/>
      <c r="R2391" s="390"/>
      <c r="S2391" s="390"/>
      <c r="T2391" s="390"/>
      <c r="U2391" s="390"/>
      <c r="V2391" s="390"/>
      <c r="W2391" s="390"/>
      <c r="X2391" s="249"/>
      <c r="Y2391" s="249"/>
      <c r="Z2391" s="249"/>
      <c r="AA2391" s="249"/>
      <c r="AB2391" s="249"/>
    </row>
    <row r="2392" spans="1:28">
      <c r="A2392" s="249"/>
      <c r="B2392" s="286" t="s">
        <v>299</v>
      </c>
      <c r="C2392" s="392"/>
      <c r="D2392" s="393">
        <f ca="1">IF(D$6=(OFFSET('RFM input'!$G$60,0,'RFM input'!$AA$7)),OFFSET('RFM input'!$H$454,$A2390,0),0)</f>
        <v>0</v>
      </c>
      <c r="E2392" s="390">
        <f ca="1">IF(E$6=(OFFSET('RFM input'!$G$60,0,'RFM input'!$AA$7)),OFFSET('RFM input'!$H$454,$A2390,0),0)</f>
        <v>0</v>
      </c>
      <c r="F2392" s="390">
        <f ca="1">IF(F$6=(OFFSET('RFM input'!$G$60,0,'RFM input'!$AA$7)),OFFSET('RFM input'!$H$454,$A2390,0),0)</f>
        <v>0</v>
      </c>
      <c r="G2392" s="390">
        <f ca="1">IF(G$6=(OFFSET('RFM input'!$G$60,0,'RFM input'!$AA$7)),OFFSET('RFM input'!$H$454,$A2390,0),0)</f>
        <v>0</v>
      </c>
      <c r="H2392" s="390">
        <f ca="1">IF(H$6=(OFFSET('RFM input'!$G$60,0,'RFM input'!$AA$7)),OFFSET('RFM input'!$H$454,$A2390,0),0)</f>
        <v>0</v>
      </c>
      <c r="I2392" s="390">
        <f ca="1">IF(I$6=(OFFSET('RFM input'!$G$60,0,'RFM input'!$AA$7)),OFFSET('RFM input'!$H$454,$A2390,0),0)</f>
        <v>0</v>
      </c>
      <c r="J2392" s="390">
        <f ca="1">IF(J$6=(OFFSET('RFM input'!$G$60,0,'RFM input'!$AA$7)),OFFSET('RFM input'!$H$454,$A2390,0),0)</f>
        <v>0</v>
      </c>
      <c r="K2392" s="390">
        <f ca="1">IF(K$6=(OFFSET('RFM input'!$G$60,0,'RFM input'!$AA$7)),OFFSET('RFM input'!$H$454,$A2390,0),0)</f>
        <v>0</v>
      </c>
      <c r="L2392" s="390">
        <f ca="1">IF(L$6=(OFFSET('RFM input'!$G$60,0,'RFM input'!$AA$7)),OFFSET('RFM input'!$H$454,$A2390,0),0)</f>
        <v>0</v>
      </c>
      <c r="M2392" s="390">
        <f ca="1">IF(M$6=(OFFSET('RFM input'!$G$60,0,'RFM input'!$AA$7)),OFFSET('RFM input'!$H$454,$A2390,0),0)</f>
        <v>0</v>
      </c>
      <c r="N2392" s="390"/>
      <c r="O2392" s="390"/>
      <c r="P2392" s="390"/>
      <c r="Q2392" s="390"/>
      <c r="R2392" s="390"/>
      <c r="S2392" s="390"/>
      <c r="T2392" s="390"/>
      <c r="U2392" s="390"/>
      <c r="V2392" s="390"/>
      <c r="W2392" s="390"/>
      <c r="X2392" s="249"/>
      <c r="Y2392" s="249"/>
      <c r="Z2392" s="249"/>
      <c r="AA2392" s="249"/>
      <c r="AB2392" s="249"/>
    </row>
    <row r="2393" spans="1:28">
      <c r="A2393" s="249"/>
      <c r="B2393" s="325" t="s">
        <v>306</v>
      </c>
      <c r="C2393" s="392"/>
      <c r="D2393" s="391">
        <f ca="1">IF(D$6=(OFFSET('RFM input'!$G$60,0,'RFM input'!$AA$7)),OFFSET('RFM input'!$J$454,$A2390,0),0)</f>
        <v>0</v>
      </c>
      <c r="E2393" s="394">
        <f ca="1">IF(E$6=(OFFSET('RFM input'!$G$60,0,'RFM input'!$AA$7)),OFFSET('RFM input'!$J$454,$A2390,0),0)</f>
        <v>0</v>
      </c>
      <c r="F2393" s="394">
        <f ca="1">IF(F$6=(OFFSET('RFM input'!$G$60,0,'RFM input'!$AA$7)),OFFSET('RFM input'!$J$454,$A2390,0),0)</f>
        <v>0</v>
      </c>
      <c r="G2393" s="394">
        <f ca="1">IF(G$6=(OFFSET('RFM input'!$G$60,0,'RFM input'!$AA$7)),OFFSET('RFM input'!$J$454,$A2390,0),0)</f>
        <v>0</v>
      </c>
      <c r="H2393" s="394">
        <f ca="1">IF(H$6=(OFFSET('RFM input'!$G$60,0,'RFM input'!$AA$7)),OFFSET('RFM input'!$J$454,$A2390,0),0)</f>
        <v>0</v>
      </c>
      <c r="I2393" s="394">
        <f ca="1">IF(I$6=(OFFSET('RFM input'!$G$60,0,'RFM input'!$AA$7)),OFFSET('RFM input'!$J$454,$A2390,0),0)</f>
        <v>0</v>
      </c>
      <c r="J2393" s="394">
        <f ca="1">IF(J$6=(OFFSET('RFM input'!$G$60,0,'RFM input'!$AA$7)),OFFSET('RFM input'!$J$454,$A2390,0),0)</f>
        <v>0</v>
      </c>
      <c r="K2393" s="394">
        <f ca="1">IF(K$6=(OFFSET('RFM input'!$G$60,0,'RFM input'!$AA$7)),OFFSET('RFM input'!$J$454,$A2390,0),0)</f>
        <v>0</v>
      </c>
      <c r="L2393" s="394">
        <f ca="1">IF(L$6=(OFFSET('RFM input'!$G$60,0,'RFM input'!$AA$7)),OFFSET('RFM input'!$J$454,$A2390,0),0)</f>
        <v>0</v>
      </c>
      <c r="M2393" s="394">
        <f ca="1">IF(M$6=(OFFSET('RFM input'!$G$60,0,'RFM input'!$AA$7)),OFFSET('RFM input'!$J$454,$A2390,0),0)</f>
        <v>0</v>
      </c>
      <c r="N2393" s="394"/>
      <c r="O2393" s="394"/>
      <c r="P2393" s="394"/>
      <c r="Q2393" s="394"/>
      <c r="R2393" s="394"/>
      <c r="S2393" s="394"/>
      <c r="T2393" s="394"/>
      <c r="U2393" s="394"/>
      <c r="V2393" s="394"/>
      <c r="W2393" s="394"/>
      <c r="X2393" s="249"/>
      <c r="Y2393" s="249"/>
      <c r="Z2393" s="249"/>
      <c r="AA2393" s="249"/>
      <c r="AB2393" s="249"/>
    </row>
    <row r="2394" spans="1:28" hidden="1" outlineLevel="1">
      <c r="A2394" s="459">
        <v>-1</v>
      </c>
      <c r="B2394" s="309" t="s">
        <v>297</v>
      </c>
      <c r="C2394" s="395"/>
      <c r="D2394" s="395">
        <f t="shared" ref="D2394" ca="1" si="3487">IF(D2418="n/a",0,IF(AND(D2392=0,C2394=0),0,
IF(AND(D2392&lt;&gt;0,C2394=0),(D2392/D$10),
IF(AND(D2393&lt;&gt;0,C2394&lt;&gt;0),(C2394-(C2394/C2418))+(D2392/D$10),
IF(C2418&lt;1,0,(C2394-(C2394/C2418)))))))</f>
        <v>0</v>
      </c>
      <c r="E2394" s="395">
        <f t="shared" ref="E2394" ca="1" si="3488">IF(E2418="n/a",0,IF(AND(E2392=0,D2394=0),0,
IF(AND(E2392&lt;&gt;0,D2394=0),(E2392/E$10),
IF(AND(E2393&lt;&gt;0,D2394&lt;&gt;0),(D2394-(D2394/D2418))+(E2392/E$10),
IF(D2418&lt;1,0,(D2394-(D2394/D2418)))))))</f>
        <v>0</v>
      </c>
      <c r="F2394" s="395">
        <f t="shared" ref="F2394" ca="1" si="3489">IF(F2418="n/a",0,IF(AND(F2392=0,E2394=0),0,
IF(AND(F2392&lt;&gt;0,E2394=0),(F2392/F$10),
IF(AND(F2393&lt;&gt;0,E2394&lt;&gt;0),(E2394-(E2394/E2418))+(F2392/F$10),
IF(E2418&lt;1,0,(E2394-(E2394/E2418)))))))</f>
        <v>0</v>
      </c>
      <c r="G2394" s="395">
        <f t="shared" ref="G2394" ca="1" si="3490">IF(G2418="n/a",0,IF(AND(G2392=0,F2394=0),0,
IF(AND(G2392&lt;&gt;0,F2394=0),(G2392/G$10),
IF(AND(G2393&lt;&gt;0,F2394&lt;&gt;0),(F2394-(F2394/F2418))+(G2392/G$10),
IF(F2418&lt;1,0,(F2394-(F2394/F2418)))))))</f>
        <v>0</v>
      </c>
      <c r="H2394" s="395">
        <f ca="1">IF(H2418="n/a",0,IF(AND(H2392=0,G2394=0),0,
IF(AND(H2392&lt;&gt;0,G2394=0),(H2392/H$10),
IF(AND(H2393&lt;&gt;0,G2394&lt;&gt;0),(G2394-(G2394/G2418))+(H2392/H$10),
IF(G2418&lt;1,0,(G2394-(G2394/G2418)))))))</f>
        <v>0</v>
      </c>
      <c r="I2394" s="395">
        <f t="shared" ref="I2394" ca="1" si="3491">IF(I2418="n/a",0,IF(AND(I2392=0,H2394=0),0,
IF(AND(I2392&lt;&gt;0,H2394=0),(I2392/I$10),
IF(AND(I2393&lt;&gt;0,H2394&lt;&gt;0),(H2394-(H2394/H2418))+(I2392/I$10),
IF(H2418&lt;1,0,(H2394-(H2394/H2418)))))))</f>
        <v>0</v>
      </c>
      <c r="J2394" s="395">
        <f t="shared" ref="J2394" ca="1" si="3492">IF(J2418="n/a",0,IF(AND(J2392=0,I2394=0),0,
IF(AND(J2392&lt;&gt;0,I2394=0),(J2392/J$10),
IF(AND(J2393&lt;&gt;0,I2394&lt;&gt;0),(I2394-(I2394/I2418))+(J2392/J$10),
IF(I2418&lt;1,0,(I2394-(I2394/I2418)))))))</f>
        <v>0</v>
      </c>
      <c r="K2394" s="395">
        <f t="shared" ref="K2394" ca="1" si="3493">IF(K2418="n/a",0,IF(AND(K2392=0,J2394=0),0,
IF(AND(K2392&lt;&gt;0,J2394=0),(K2392/K$10),
IF(AND(K2393&lt;&gt;0,J2394&lt;&gt;0),(J2394-(J2394/J2418))+(K2392/K$10),
IF(J2418&lt;1,0,(J2394-(J2394/J2418)))))))</f>
        <v>0</v>
      </c>
      <c r="L2394" s="395">
        <f t="shared" ref="L2394" ca="1" si="3494">IF(L2418="n/a",0,IF(AND(L2392=0,K2394=0),0,
IF(AND(L2392&lt;&gt;0,K2394=0),(L2392/L$10),
IF(AND(L2393&lt;&gt;0,K2394&lt;&gt;0),(K2394-(K2394/K2418))+(L2392/L$10),
IF(K2418&lt;1,0,(K2394-(K2394/K2418)))))))</f>
        <v>0</v>
      </c>
      <c r="M2394" s="395">
        <f t="shared" ref="M2394" ca="1" si="3495">IF(M2418="n/a",0,IF(AND(M2392=0,L2394=0),0,
IF(AND(M2392&lt;&gt;0,L2394=0),(M2392/M$10),
IF(AND(M2393&lt;&gt;0,L2394&lt;&gt;0),(L2394-(L2394/L2418))+(M2392/M$10),
IF(L2418&lt;1,0,(L2394-(L2394/L2418)))))))</f>
        <v>0</v>
      </c>
      <c r="N2394" s="395">
        <f t="shared" ref="N2394" ca="1" si="3496">IF(N2418="n/a",0,IF(AND(N2392=0,M2394=0),0,
IF(AND(N2392&lt;&gt;0,M2394=0),(N2392/N$10),
IF(AND(N2393&lt;&gt;0,M2394&lt;&gt;0),(M2394-(M2394/M2418))+(N2392/N$10),
IF(M2418&lt;1,0,(M2394-(M2394/M2418)))))))</f>
        <v>0</v>
      </c>
      <c r="O2394" s="395">
        <f t="shared" ref="O2394" ca="1" si="3497">IF(O2418="n/a",0,IF(AND(O2392=0,N2394=0),0,
IF(AND(O2392&lt;&gt;0,N2394=0),(O2392/O$10),
IF(AND(O2393&lt;&gt;0,N2394&lt;&gt;0),(N2394-(N2394/N2418))+(O2392/O$10),
IF(N2418&lt;1,0,(N2394-(N2394/N2418)))))))</f>
        <v>0</v>
      </c>
      <c r="P2394" s="395">
        <f t="shared" ref="P2394" ca="1" si="3498">IF(P2418="n/a",0,IF(AND(P2392=0,O2394=0),0,
IF(AND(P2392&lt;&gt;0,O2394=0),(P2392/P$10),
IF(AND(P2393&lt;&gt;0,O2394&lt;&gt;0),(O2394-(O2394/O2418))+(P2392/P$10),
IF(O2418&lt;1,0,(O2394-(O2394/O2418)))))))</f>
        <v>0</v>
      </c>
      <c r="Q2394" s="395">
        <f t="shared" ref="Q2394" ca="1" si="3499">IF(Q2418="n/a",0,IF(AND(Q2392=0,P2394=0),0,
IF(AND(Q2392&lt;&gt;0,P2394=0),(Q2392/Q$10),
IF(AND(Q2393&lt;&gt;0,P2394&lt;&gt;0),(P2394-(P2394/P2418))+(Q2392/Q$10),
IF(P2418&lt;1,0,(P2394-(P2394/P2418)))))))</f>
        <v>0</v>
      </c>
      <c r="R2394" s="395">
        <f t="shared" ref="R2394" ca="1" si="3500">IF(R2418="n/a",0,IF(AND(R2392=0,Q2394=0),0,
IF(AND(R2392&lt;&gt;0,Q2394=0),(R2392/R$10),
IF(AND(R2393&lt;&gt;0,Q2394&lt;&gt;0),(Q2394-(Q2394/Q2418))+(R2392/R$10),
IF(Q2418&lt;1,0,(Q2394-(Q2394/Q2418)))))))</f>
        <v>0</v>
      </c>
      <c r="S2394" s="395">
        <f t="shared" ref="S2394" ca="1" si="3501">IF(S2418="n/a",0,IF(AND(S2392=0,R2394=0),0,
IF(AND(S2392&lt;&gt;0,R2394=0),(S2392/S$10),
IF(AND(S2393&lt;&gt;0,R2394&lt;&gt;0),(R2394-(R2394/R2418))+(S2392/S$10),
IF(R2418&lt;1,0,(R2394-(R2394/R2418)))))))</f>
        <v>0</v>
      </c>
      <c r="T2394" s="395">
        <f t="shared" ref="T2394" ca="1" si="3502">IF(T2418="n/a",0,IF(AND(T2392=0,S2394=0),0,
IF(AND(T2392&lt;&gt;0,S2394=0),(T2392/T$10),
IF(AND(T2393&lt;&gt;0,S2394&lt;&gt;0),(S2394-(S2394/S2418))+(T2392/T$10),
IF(S2418&lt;1,0,(S2394-(S2394/S2418)))))))</f>
        <v>0</v>
      </c>
      <c r="U2394" s="395">
        <f t="shared" ref="U2394" ca="1" si="3503">IF(U2418="n/a",0,IF(AND(U2392=0,T2394=0),0,
IF(AND(U2392&lt;&gt;0,T2394=0),(U2392/U$10),
IF(AND(U2393&lt;&gt;0,T2394&lt;&gt;0),(T2394-(T2394/T2418))+(U2392/U$10),
IF(T2418&lt;1,0,(T2394-(T2394/T2418)))))))</f>
        <v>0</v>
      </c>
      <c r="V2394" s="395">
        <f t="shared" ref="V2394" ca="1" si="3504">IF(V2418="n/a",0,IF(AND(V2392=0,U2394=0),0,
IF(AND(V2392&lt;&gt;0,U2394=0),(V2392/V$10),
IF(AND(V2393&lt;&gt;0,U2394&lt;&gt;0),(U2394-(U2394/U2418))+(V2392/V$10),
IF(U2418&lt;1,0,(U2394-(U2394/U2418)))))))</f>
        <v>0</v>
      </c>
      <c r="W2394" s="395">
        <f t="shared" ref="W2394" ca="1" si="3505">IF(W2418="n/a",0,IF(AND(W2392=0,V2394=0),0,
IF(AND(W2392&lt;&gt;0,V2394=0),(W2392/W$10),
IF(AND(W2393&lt;&gt;0,V2394&lt;&gt;0),(V2394-(V2394/V2418))+(W2392/W$10),
IF(V2418&lt;1,0,(V2394-(V2394/V2418)))))))</f>
        <v>0</v>
      </c>
      <c r="X2394" s="249"/>
      <c r="Y2394" s="249"/>
      <c r="Z2394" s="249"/>
      <c r="AA2394" s="249"/>
      <c r="AB2394" s="249"/>
    </row>
    <row r="2395" spans="1:28" hidden="1" outlineLevel="1">
      <c r="A2395" s="331">
        <v>0</v>
      </c>
      <c r="B2395" s="309" t="s">
        <v>194</v>
      </c>
      <c r="C2395" s="395">
        <f ca="1">C2390/C$10</f>
        <v>0</v>
      </c>
      <c r="D2395" s="395">
        <f ca="1">IF(C2419="n/a",C2395,IFERROR(IF((OFFSET($C2395,0,$A2395))&lt;0,
MIN(0,C2395-(OFFSET($C2395,0,$A2395)/(OFFSET($C2390,-$A2394,$A2395)))),
MAX(0,C2395-(OFFSET($C2395,0,$A2395)/(OFFSET($C2390,-$A2394,$A2395))))),0))</f>
        <v>0</v>
      </c>
      <c r="E2395" s="395">
        <f t="shared" ref="E2395" ca="1" si="3506">IF(D2419="n/a",D2395,IFERROR(IF((OFFSET($C2395,0,$A2395))&lt;0,
MIN(0,D2395-(OFFSET($C2395,0,$A2395)/(OFFSET($C2390,-$A2394,$A2395)))),
MAX(0,D2395-(OFFSET($C2395,0,$A2395)/(OFFSET($C2390,-$A2394,$A2395))))),0))</f>
        <v>0</v>
      </c>
      <c r="F2395" s="395">
        <f t="shared" ref="F2395:F2396" ca="1" si="3507">IF(E2419="n/a",E2395,IFERROR(IF((OFFSET($C2395,0,$A2395))&lt;0,
MIN(0,E2395-(OFFSET($C2395,0,$A2395)/(OFFSET($C2390,-$A2394,$A2395)))),
MAX(0,E2395-(OFFSET($C2395,0,$A2395)/(OFFSET($C2390,-$A2394,$A2395))))),0))</f>
        <v>0</v>
      </c>
      <c r="G2395" s="395">
        <f t="shared" ref="G2395:G2397" ca="1" si="3508">IF(F2419="n/a",F2395,IFERROR(IF((OFFSET($C2395,0,$A2395))&lt;0,
MIN(0,F2395-(OFFSET($C2395,0,$A2395)/(OFFSET($C2390,-$A2394,$A2395)))),
MAX(0,F2395-(OFFSET($C2395,0,$A2395)/(OFFSET($C2390,-$A2394,$A2395))))),0))</f>
        <v>0</v>
      </c>
      <c r="H2395" s="395">
        <f t="shared" ref="H2395:H2398" ca="1" si="3509">IF(G2419="n/a",G2395,IFERROR(IF((OFFSET($C2395,0,$A2395))&lt;0,
MIN(0,G2395-(OFFSET($C2395,0,$A2395)/(OFFSET($C2390,-$A2394,$A2395)))),
MAX(0,G2395-(OFFSET($C2395,0,$A2395)/(OFFSET($C2390,-$A2394,$A2395))))),0))</f>
        <v>0</v>
      </c>
      <c r="I2395" s="395">
        <f t="shared" ref="I2395:I2399" ca="1" si="3510">IF(H2419="n/a",H2395,IFERROR(IF((OFFSET($C2395,0,$A2395))&lt;0,
MIN(0,H2395-(OFFSET($C2395,0,$A2395)/(OFFSET($C2390,-$A2394,$A2395)))),
MAX(0,H2395-(OFFSET($C2395,0,$A2395)/(OFFSET($C2390,-$A2394,$A2395))))),0))</f>
        <v>0</v>
      </c>
      <c r="J2395" s="395">
        <f t="shared" ref="J2395:J2400" ca="1" si="3511">IF(I2419="n/a",I2395,IFERROR(IF((OFFSET($C2395,0,$A2395))&lt;0,
MIN(0,I2395-(OFFSET($C2395,0,$A2395)/(OFFSET($C2390,-$A2394,$A2395)))),
MAX(0,I2395-(OFFSET($C2395,0,$A2395)/(OFFSET($C2390,-$A2394,$A2395))))),0))</f>
        <v>0</v>
      </c>
      <c r="K2395" s="395">
        <f t="shared" ref="K2395:K2401" ca="1" si="3512">IF(J2419="n/a",J2395,IFERROR(IF((OFFSET($C2395,0,$A2395))&lt;0,
MIN(0,J2395-(OFFSET($C2395,0,$A2395)/(OFFSET($C2390,-$A2394,$A2395)))),
MAX(0,J2395-(OFFSET($C2395,0,$A2395)/(OFFSET($C2390,-$A2394,$A2395))))),0))</f>
        <v>0</v>
      </c>
      <c r="L2395" s="395">
        <f t="shared" ref="L2395:L2402" ca="1" si="3513">IF(K2419="n/a",K2395,IFERROR(IF((OFFSET($C2395,0,$A2395))&lt;0,
MIN(0,K2395-(OFFSET($C2395,0,$A2395)/(OFFSET($C2390,-$A2394,$A2395)))),
MAX(0,K2395-(OFFSET($C2395,0,$A2395)/(OFFSET($C2390,-$A2394,$A2395))))),0))</f>
        <v>0</v>
      </c>
      <c r="M2395" s="395">
        <f t="shared" ref="M2395:M2403" ca="1" si="3514">IF(L2419="n/a",L2395,IFERROR(IF((OFFSET($C2395,0,$A2395))&lt;0,
MIN(0,L2395-(OFFSET($C2395,0,$A2395)/(OFFSET($C2390,-$A2394,$A2395)))),
MAX(0,L2395-(OFFSET($C2395,0,$A2395)/(OFFSET($C2390,-$A2394,$A2395))))),0))</f>
        <v>0</v>
      </c>
      <c r="N2395" s="395">
        <f t="shared" ref="N2395:N2404" ca="1" si="3515">IF(M2419="n/a",M2395,IFERROR(IF((OFFSET($C2395,0,$A2395))&lt;0,
MIN(0,M2395-(OFFSET($C2395,0,$A2395)/(OFFSET($C2390,-$A2394,$A2395)))),
MAX(0,M2395-(OFFSET($C2395,0,$A2395)/(OFFSET($C2390,-$A2394,$A2395))))),0))</f>
        <v>0</v>
      </c>
      <c r="O2395" s="395">
        <f t="shared" ref="O2395:O2405" ca="1" si="3516">IF(N2419="n/a",N2395,IFERROR(IF((OFFSET($C2395,0,$A2395))&lt;0,
MIN(0,N2395-(OFFSET($C2395,0,$A2395)/(OFFSET($C2390,-$A2394,$A2395)))),
MAX(0,N2395-(OFFSET($C2395,0,$A2395)/(OFFSET($C2390,-$A2394,$A2395))))),0))</f>
        <v>0</v>
      </c>
      <c r="P2395" s="395">
        <f t="shared" ref="P2395:P2406" ca="1" si="3517">IF(O2419="n/a",O2395,IFERROR(IF((OFFSET($C2395,0,$A2395))&lt;0,
MIN(0,O2395-(OFFSET($C2395,0,$A2395)/(OFFSET($C2390,-$A2394,$A2395)))),
MAX(0,O2395-(OFFSET($C2395,0,$A2395)/(OFFSET($C2390,-$A2394,$A2395))))),0))</f>
        <v>0</v>
      </c>
      <c r="Q2395" s="395">
        <f t="shared" ref="Q2395:Q2407" ca="1" si="3518">IF(P2419="n/a",P2395,IFERROR(IF((OFFSET($C2395,0,$A2395))&lt;0,
MIN(0,P2395-(OFFSET($C2395,0,$A2395)/(OFFSET($C2390,-$A2394,$A2395)))),
MAX(0,P2395-(OFFSET($C2395,0,$A2395)/(OFFSET($C2390,-$A2394,$A2395))))),0))</f>
        <v>0</v>
      </c>
      <c r="R2395" s="395">
        <f t="shared" ref="R2395:R2408" ca="1" si="3519">IF(Q2419="n/a",Q2395,IFERROR(IF((OFFSET($C2395,0,$A2395))&lt;0,
MIN(0,Q2395-(OFFSET($C2395,0,$A2395)/(OFFSET($C2390,-$A2394,$A2395)))),
MAX(0,Q2395-(OFFSET($C2395,0,$A2395)/(OFFSET($C2390,-$A2394,$A2395))))),0))</f>
        <v>0</v>
      </c>
      <c r="S2395" s="395">
        <f t="shared" ref="S2395:S2409" ca="1" si="3520">IF(R2419="n/a",R2395,IFERROR(IF((OFFSET($C2395,0,$A2395))&lt;0,
MIN(0,R2395-(OFFSET($C2395,0,$A2395)/(OFFSET($C2390,-$A2394,$A2395)))),
MAX(0,R2395-(OFFSET($C2395,0,$A2395)/(OFFSET($C2390,-$A2394,$A2395))))),0))</f>
        <v>0</v>
      </c>
      <c r="T2395" s="395">
        <f t="shared" ref="T2395:T2410" ca="1" si="3521">IF(S2419="n/a",S2395,IFERROR(IF((OFFSET($C2395,0,$A2395))&lt;0,
MIN(0,S2395-(OFFSET($C2395,0,$A2395)/(OFFSET($C2390,-$A2394,$A2395)))),
MAX(0,S2395-(OFFSET($C2395,0,$A2395)/(OFFSET($C2390,-$A2394,$A2395))))),0))</f>
        <v>0</v>
      </c>
      <c r="U2395" s="395">
        <f t="shared" ref="U2395:U2411" ca="1" si="3522">IF(T2419="n/a",T2395,IFERROR(IF((OFFSET($C2395,0,$A2395))&lt;0,
MIN(0,T2395-(OFFSET($C2395,0,$A2395)/(OFFSET($C2390,-$A2394,$A2395)))),
MAX(0,T2395-(OFFSET($C2395,0,$A2395)/(OFFSET($C2390,-$A2394,$A2395))))),0))</f>
        <v>0</v>
      </c>
      <c r="V2395" s="395">
        <f t="shared" ref="V2395:V2412" ca="1" si="3523">IF(U2419="n/a",U2395,IFERROR(IF((OFFSET($C2395,0,$A2395))&lt;0,
MIN(0,U2395-(OFFSET($C2395,0,$A2395)/(OFFSET($C2390,-$A2394,$A2395)))),
MAX(0,U2395-(OFFSET($C2395,0,$A2395)/(OFFSET($C2390,-$A2394,$A2395))))),0))</f>
        <v>0</v>
      </c>
      <c r="W2395" s="395">
        <f t="shared" ref="W2395:W2413" ca="1" si="3524">IF(V2419="n/a",V2395,IFERROR(IF((OFFSET($C2395,0,$A2395))&lt;0,
MIN(0,V2395-(OFFSET($C2395,0,$A2395)/(OFFSET($C2390,-$A2394,$A2395)))),
MAX(0,V2395-(OFFSET($C2395,0,$A2395)/(OFFSET($C2390,-$A2394,$A2395))))),0))</f>
        <v>0</v>
      </c>
      <c r="X2395" s="249"/>
      <c r="Y2395" s="249"/>
      <c r="Z2395" s="249"/>
      <c r="AA2395" s="249"/>
      <c r="AB2395" s="249"/>
    </row>
    <row r="2396" spans="1:28" hidden="1" outlineLevel="1">
      <c r="A2396" s="331">
        <v>1</v>
      </c>
      <c r="B2396" s="309" t="str">
        <f t="shared" ref="B2396:B2414" ca="1" si="3525">"Depreciated Net Capex "&amp;OFFSET($C$6,0,A2396)</f>
        <v>Depreciated Net Capex 2013</v>
      </c>
      <c r="C2396" s="396"/>
      <c r="D2396" s="397">
        <f ca="1">(D2390*((1+D$11)^0.5)/D$10)</f>
        <v>0</v>
      </c>
      <c r="E2396" s="395">
        <f ca="1">IF(D2420="n/a",D2396,IFERROR(IF((OFFSET($C2396,0,$A2396))&lt;0,
MIN(0,D2396-(OFFSET($C2396,0,$A2396)/(OFFSET($C2391,-$A2395,$A2396)))),
MAX(0,D2396-(OFFSET($C2396,0,$A2396)/(OFFSET($C2391,-$A2395,$A2396))))),0))</f>
        <v>0</v>
      </c>
      <c r="F2396" s="395">
        <f t="shared" ca="1" si="3507"/>
        <v>0</v>
      </c>
      <c r="G2396" s="395">
        <f t="shared" ca="1" si="3508"/>
        <v>0</v>
      </c>
      <c r="H2396" s="395">
        <f t="shared" ca="1" si="3509"/>
        <v>0</v>
      </c>
      <c r="I2396" s="395">
        <f t="shared" ca="1" si="3510"/>
        <v>0</v>
      </c>
      <c r="J2396" s="395">
        <f t="shared" ca="1" si="3511"/>
        <v>0</v>
      </c>
      <c r="K2396" s="395">
        <f t="shared" ca="1" si="3512"/>
        <v>0</v>
      </c>
      <c r="L2396" s="395">
        <f t="shared" ca="1" si="3513"/>
        <v>0</v>
      </c>
      <c r="M2396" s="395">
        <f t="shared" ca="1" si="3514"/>
        <v>0</v>
      </c>
      <c r="N2396" s="395">
        <f t="shared" ca="1" si="3515"/>
        <v>0</v>
      </c>
      <c r="O2396" s="395">
        <f t="shared" ca="1" si="3516"/>
        <v>0</v>
      </c>
      <c r="P2396" s="395">
        <f t="shared" ca="1" si="3517"/>
        <v>0</v>
      </c>
      <c r="Q2396" s="395">
        <f t="shared" ca="1" si="3518"/>
        <v>0</v>
      </c>
      <c r="R2396" s="395">
        <f t="shared" ca="1" si="3519"/>
        <v>0</v>
      </c>
      <c r="S2396" s="395">
        <f t="shared" ca="1" si="3520"/>
        <v>0</v>
      </c>
      <c r="T2396" s="395">
        <f t="shared" ca="1" si="3521"/>
        <v>0</v>
      </c>
      <c r="U2396" s="395">
        <f t="shared" ca="1" si="3522"/>
        <v>0</v>
      </c>
      <c r="V2396" s="395">
        <f t="shared" ca="1" si="3523"/>
        <v>0</v>
      </c>
      <c r="W2396" s="395">
        <f t="shared" ca="1" si="3524"/>
        <v>0</v>
      </c>
      <c r="X2396" s="249"/>
      <c r="Y2396" s="249"/>
      <c r="Z2396" s="249"/>
      <c r="AA2396" s="249"/>
      <c r="AB2396" s="249"/>
    </row>
    <row r="2397" spans="1:28" hidden="1" outlineLevel="1">
      <c r="A2397" s="331">
        <v>2</v>
      </c>
      <c r="B2397" s="309" t="str">
        <f t="shared" ca="1" si="3525"/>
        <v>Depreciated Net Capex 2014</v>
      </c>
      <c r="C2397" s="398"/>
      <c r="D2397" s="399"/>
      <c r="E2397" s="397">
        <f ca="1">(E2390*((1+E$11)^0.5)/E$10)</f>
        <v>0</v>
      </c>
      <c r="F2397" s="395">
        <f ca="1">IF(E2421="n/a",E2397,IFERROR(IF((OFFSET($C2397,0,$A2397))&lt;0,
MIN(0,E2397-(OFFSET($C2397,0,$A2397)/(OFFSET($C2392,-$A2396,$A2397)))),
MAX(0,E2397-(OFFSET($C2397,0,$A2397)/(OFFSET($C2392,-$A2396,$A2397))))),0))</f>
        <v>0</v>
      </c>
      <c r="G2397" s="395">
        <f t="shared" ca="1" si="3508"/>
        <v>0</v>
      </c>
      <c r="H2397" s="395">
        <f t="shared" ca="1" si="3509"/>
        <v>0</v>
      </c>
      <c r="I2397" s="395">
        <f t="shared" ca="1" si="3510"/>
        <v>0</v>
      </c>
      <c r="J2397" s="395">
        <f t="shared" ca="1" si="3511"/>
        <v>0</v>
      </c>
      <c r="K2397" s="395">
        <f t="shared" ca="1" si="3512"/>
        <v>0</v>
      </c>
      <c r="L2397" s="395">
        <f t="shared" ca="1" si="3513"/>
        <v>0</v>
      </c>
      <c r="M2397" s="395">
        <f t="shared" ca="1" si="3514"/>
        <v>0</v>
      </c>
      <c r="N2397" s="395">
        <f t="shared" ca="1" si="3515"/>
        <v>0</v>
      </c>
      <c r="O2397" s="395">
        <f t="shared" ca="1" si="3516"/>
        <v>0</v>
      </c>
      <c r="P2397" s="395">
        <f t="shared" ca="1" si="3517"/>
        <v>0</v>
      </c>
      <c r="Q2397" s="395">
        <f t="shared" ca="1" si="3518"/>
        <v>0</v>
      </c>
      <c r="R2397" s="395">
        <f t="shared" ca="1" si="3519"/>
        <v>0</v>
      </c>
      <c r="S2397" s="395">
        <f t="shared" ca="1" si="3520"/>
        <v>0</v>
      </c>
      <c r="T2397" s="395">
        <f t="shared" ca="1" si="3521"/>
        <v>0</v>
      </c>
      <c r="U2397" s="395">
        <f t="shared" ca="1" si="3522"/>
        <v>0</v>
      </c>
      <c r="V2397" s="395">
        <f t="shared" ca="1" si="3523"/>
        <v>0</v>
      </c>
      <c r="W2397" s="395">
        <f t="shared" ca="1" si="3524"/>
        <v>0</v>
      </c>
      <c r="X2397" s="334"/>
      <c r="Y2397" s="249"/>
      <c r="Z2397" s="249"/>
      <c r="AA2397" s="249"/>
      <c r="AB2397" s="249"/>
    </row>
    <row r="2398" spans="1:28" hidden="1" outlineLevel="1">
      <c r="A2398" s="331">
        <v>3</v>
      </c>
      <c r="B2398" s="309" t="str">
        <f t="shared" ca="1" si="3525"/>
        <v>Depreciated Net Capex 2015</v>
      </c>
      <c r="C2398" s="398"/>
      <c r="D2398" s="398"/>
      <c r="E2398" s="399"/>
      <c r="F2398" s="400">
        <f ca="1">($F2390*((1+F$11)^0.5)/F$10)</f>
        <v>0</v>
      </c>
      <c r="G2398" s="395">
        <f ca="1">IF(F2422="n/a",F2398,IFERROR(IF((OFFSET($C2398,0,$A2398))&lt;0,
MIN(0,F2398-(OFFSET($C2398,0,$A2398)/(OFFSET($C2393,-$A2397,$A2398)))),
MAX(0,F2398-(OFFSET($C2398,0,$A2398)/(OFFSET($C2393,-$A2397,$A2398))))),0))</f>
        <v>0</v>
      </c>
      <c r="H2398" s="395">
        <f t="shared" ca="1" si="3509"/>
        <v>0</v>
      </c>
      <c r="I2398" s="395">
        <f t="shared" ca="1" si="3510"/>
        <v>0</v>
      </c>
      <c r="J2398" s="395">
        <f t="shared" ca="1" si="3511"/>
        <v>0</v>
      </c>
      <c r="K2398" s="395">
        <f t="shared" ca="1" si="3512"/>
        <v>0</v>
      </c>
      <c r="L2398" s="395">
        <f t="shared" ca="1" si="3513"/>
        <v>0</v>
      </c>
      <c r="M2398" s="395">
        <f t="shared" ca="1" si="3514"/>
        <v>0</v>
      </c>
      <c r="N2398" s="395">
        <f t="shared" ca="1" si="3515"/>
        <v>0</v>
      </c>
      <c r="O2398" s="395">
        <f t="shared" ca="1" si="3516"/>
        <v>0</v>
      </c>
      <c r="P2398" s="395">
        <f t="shared" ca="1" si="3517"/>
        <v>0</v>
      </c>
      <c r="Q2398" s="395">
        <f t="shared" ca="1" si="3518"/>
        <v>0</v>
      </c>
      <c r="R2398" s="395">
        <f t="shared" ca="1" si="3519"/>
        <v>0</v>
      </c>
      <c r="S2398" s="395">
        <f t="shared" ca="1" si="3520"/>
        <v>0</v>
      </c>
      <c r="T2398" s="395">
        <f t="shared" ca="1" si="3521"/>
        <v>0</v>
      </c>
      <c r="U2398" s="395">
        <f t="shared" ca="1" si="3522"/>
        <v>0</v>
      </c>
      <c r="V2398" s="395">
        <f t="shared" ca="1" si="3523"/>
        <v>0</v>
      </c>
      <c r="W2398" s="395">
        <f t="shared" ca="1" si="3524"/>
        <v>0</v>
      </c>
      <c r="X2398" s="334"/>
      <c r="Y2398" s="334"/>
      <c r="Z2398" s="249"/>
      <c r="AA2398" s="249"/>
      <c r="AB2398" s="249"/>
    </row>
    <row r="2399" spans="1:28" hidden="1" outlineLevel="1">
      <c r="A2399" s="331">
        <v>4</v>
      </c>
      <c r="B2399" s="309" t="str">
        <f t="shared" ca="1" si="3525"/>
        <v>Depreciated Net Capex 2016</v>
      </c>
      <c r="C2399" s="398"/>
      <c r="D2399" s="398"/>
      <c r="E2399" s="398"/>
      <c r="F2399" s="399"/>
      <c r="G2399" s="400">
        <f ca="1">($G2390*((1+G$11)^0.5)/G$10)</f>
        <v>0</v>
      </c>
      <c r="H2399" s="395">
        <f ca="1">IF(G2423="n/a",G2399,IFERROR(IF((OFFSET($C2399,0,$A2399))&lt;0,
MIN(0,G2399-(OFFSET($C2399,0,$A2399)/(OFFSET($C2394,-$A2398,$A2399)))),
MAX(0,G2399-(OFFSET($C2399,0,$A2399)/(OFFSET($C2394,-$A2398,$A2399))))),0))</f>
        <v>0</v>
      </c>
      <c r="I2399" s="395">
        <f t="shared" ca="1" si="3510"/>
        <v>0</v>
      </c>
      <c r="J2399" s="395">
        <f t="shared" ca="1" si="3511"/>
        <v>0</v>
      </c>
      <c r="K2399" s="395">
        <f t="shared" ca="1" si="3512"/>
        <v>0</v>
      </c>
      <c r="L2399" s="395">
        <f t="shared" ca="1" si="3513"/>
        <v>0</v>
      </c>
      <c r="M2399" s="395">
        <f t="shared" ca="1" si="3514"/>
        <v>0</v>
      </c>
      <c r="N2399" s="395">
        <f t="shared" ca="1" si="3515"/>
        <v>0</v>
      </c>
      <c r="O2399" s="395">
        <f t="shared" ca="1" si="3516"/>
        <v>0</v>
      </c>
      <c r="P2399" s="395">
        <f t="shared" ca="1" si="3517"/>
        <v>0</v>
      </c>
      <c r="Q2399" s="395">
        <f t="shared" ca="1" si="3518"/>
        <v>0</v>
      </c>
      <c r="R2399" s="395">
        <f t="shared" ca="1" si="3519"/>
        <v>0</v>
      </c>
      <c r="S2399" s="395">
        <f t="shared" ca="1" si="3520"/>
        <v>0</v>
      </c>
      <c r="T2399" s="395">
        <f t="shared" ca="1" si="3521"/>
        <v>0</v>
      </c>
      <c r="U2399" s="395">
        <f t="shared" ca="1" si="3522"/>
        <v>0</v>
      </c>
      <c r="V2399" s="395">
        <f t="shared" ca="1" si="3523"/>
        <v>0</v>
      </c>
      <c r="W2399" s="395">
        <f t="shared" ca="1" si="3524"/>
        <v>0</v>
      </c>
      <c r="X2399" s="334"/>
      <c r="Y2399" s="334"/>
      <c r="Z2399" s="334"/>
      <c r="AA2399" s="249"/>
      <c r="AB2399" s="249"/>
    </row>
    <row r="2400" spans="1:28" hidden="1" outlineLevel="1">
      <c r="A2400" s="331">
        <v>5</v>
      </c>
      <c r="B2400" s="309" t="str">
        <f t="shared" ca="1" si="3525"/>
        <v>Depreciated Net Capex 2017</v>
      </c>
      <c r="C2400" s="398"/>
      <c r="D2400" s="398"/>
      <c r="E2400" s="398"/>
      <c r="F2400" s="398"/>
      <c r="G2400" s="399"/>
      <c r="H2400" s="400">
        <f ca="1">(H2390*((1+H$11)^0.5)/H$10)</f>
        <v>0</v>
      </c>
      <c r="I2400" s="395">
        <f ca="1">IF(H2424="n/a",H2400,IFERROR(IF((OFFSET($C2400,0,$A2400))&lt;0,
MIN(0,H2400-(OFFSET($C2400,0,$A2400)/(OFFSET($C2395,-$A2399,$A2400)))),
MAX(0,H2400-(OFFSET($C2400,0,$A2400)/(OFFSET($C2395,-$A2399,$A2400))))),0))</f>
        <v>0</v>
      </c>
      <c r="J2400" s="395">
        <f t="shared" ca="1" si="3511"/>
        <v>0</v>
      </c>
      <c r="K2400" s="395">
        <f t="shared" ca="1" si="3512"/>
        <v>0</v>
      </c>
      <c r="L2400" s="395">
        <f t="shared" ca="1" si="3513"/>
        <v>0</v>
      </c>
      <c r="M2400" s="395">
        <f t="shared" ca="1" si="3514"/>
        <v>0</v>
      </c>
      <c r="N2400" s="395">
        <f t="shared" ca="1" si="3515"/>
        <v>0</v>
      </c>
      <c r="O2400" s="395">
        <f t="shared" ca="1" si="3516"/>
        <v>0</v>
      </c>
      <c r="P2400" s="395">
        <f t="shared" ca="1" si="3517"/>
        <v>0</v>
      </c>
      <c r="Q2400" s="395">
        <f t="shared" ca="1" si="3518"/>
        <v>0</v>
      </c>
      <c r="R2400" s="395">
        <f t="shared" ca="1" si="3519"/>
        <v>0</v>
      </c>
      <c r="S2400" s="395">
        <f t="shared" ca="1" si="3520"/>
        <v>0</v>
      </c>
      <c r="T2400" s="395">
        <f t="shared" ca="1" si="3521"/>
        <v>0</v>
      </c>
      <c r="U2400" s="395">
        <f t="shared" ca="1" si="3522"/>
        <v>0</v>
      </c>
      <c r="V2400" s="395">
        <f t="shared" ca="1" si="3523"/>
        <v>0</v>
      </c>
      <c r="W2400" s="395">
        <f t="shared" ca="1" si="3524"/>
        <v>0</v>
      </c>
      <c r="X2400" s="334"/>
      <c r="Y2400" s="334"/>
      <c r="Z2400" s="334"/>
      <c r="AA2400" s="249"/>
      <c r="AB2400" s="249"/>
    </row>
    <row r="2401" spans="1:28" hidden="1" outlineLevel="1">
      <c r="A2401" s="331">
        <v>6</v>
      </c>
      <c r="B2401" s="309" t="str">
        <f t="shared" ca="1" si="3525"/>
        <v>Depreciated Net Capex 2018</v>
      </c>
      <c r="C2401" s="398"/>
      <c r="D2401" s="398"/>
      <c r="E2401" s="398"/>
      <c r="F2401" s="398"/>
      <c r="G2401" s="398"/>
      <c r="H2401" s="399"/>
      <c r="I2401" s="400">
        <f ca="1">(I2390*((1+I$11)^0.5)/I$10)</f>
        <v>0</v>
      </c>
      <c r="J2401" s="395">
        <f ca="1">IF(I2425="n/a",I2401,IFERROR(IF((OFFSET($C2401,0,$A2401))&lt;0,
MIN(0,I2401-(OFFSET($C2401,0,$A2401)/(OFFSET($C2396,-$A2400,$A2401)))),
MAX(0,I2401-(OFFSET($C2401,0,$A2401)/(OFFSET($C2396,-$A2400,$A2401))))),0))</f>
        <v>0</v>
      </c>
      <c r="K2401" s="395">
        <f t="shared" ca="1" si="3512"/>
        <v>0</v>
      </c>
      <c r="L2401" s="395">
        <f t="shared" ca="1" si="3513"/>
        <v>0</v>
      </c>
      <c r="M2401" s="395">
        <f t="shared" ca="1" si="3514"/>
        <v>0</v>
      </c>
      <c r="N2401" s="395">
        <f t="shared" ca="1" si="3515"/>
        <v>0</v>
      </c>
      <c r="O2401" s="395">
        <f t="shared" ca="1" si="3516"/>
        <v>0</v>
      </c>
      <c r="P2401" s="395">
        <f t="shared" ca="1" si="3517"/>
        <v>0</v>
      </c>
      <c r="Q2401" s="395">
        <f t="shared" ca="1" si="3518"/>
        <v>0</v>
      </c>
      <c r="R2401" s="395">
        <f t="shared" ca="1" si="3519"/>
        <v>0</v>
      </c>
      <c r="S2401" s="395">
        <f t="shared" ca="1" si="3520"/>
        <v>0</v>
      </c>
      <c r="T2401" s="395">
        <f t="shared" ca="1" si="3521"/>
        <v>0</v>
      </c>
      <c r="U2401" s="395">
        <f t="shared" ca="1" si="3522"/>
        <v>0</v>
      </c>
      <c r="V2401" s="395">
        <f t="shared" ca="1" si="3523"/>
        <v>0</v>
      </c>
      <c r="W2401" s="395">
        <f t="shared" ca="1" si="3524"/>
        <v>0</v>
      </c>
      <c r="X2401" s="334"/>
      <c r="Y2401" s="334"/>
      <c r="Z2401" s="334"/>
      <c r="AA2401" s="249"/>
      <c r="AB2401" s="249"/>
    </row>
    <row r="2402" spans="1:28" hidden="1" outlineLevel="1">
      <c r="A2402" s="331">
        <v>7</v>
      </c>
      <c r="B2402" s="309" t="str">
        <f t="shared" ca="1" si="3525"/>
        <v>Depreciated Net Capex 2019</v>
      </c>
      <c r="C2402" s="398"/>
      <c r="D2402" s="398"/>
      <c r="E2402" s="398"/>
      <c r="F2402" s="398"/>
      <c r="G2402" s="398"/>
      <c r="H2402" s="398"/>
      <c r="I2402" s="399"/>
      <c r="J2402" s="400">
        <f ca="1">(J2390*((1+J$11)^0.5)/J$10)</f>
        <v>0</v>
      </c>
      <c r="K2402" s="395">
        <f ca="1">IF(J2426="n/a",J2402,IFERROR(IF((OFFSET($C2402,0,$A2402))&lt;0,
MIN(0,J2402-(OFFSET($C2402,0,$A2402)/(OFFSET($C2397,-$A2401,$A2402)))),
MAX(0,J2402-(OFFSET($C2402,0,$A2402)/(OFFSET($C2397,-$A2401,$A2402))))),0))</f>
        <v>0</v>
      </c>
      <c r="L2402" s="395">
        <f t="shared" ca="1" si="3513"/>
        <v>0</v>
      </c>
      <c r="M2402" s="395">
        <f t="shared" ca="1" si="3514"/>
        <v>0</v>
      </c>
      <c r="N2402" s="395">
        <f t="shared" ca="1" si="3515"/>
        <v>0</v>
      </c>
      <c r="O2402" s="395">
        <f t="shared" ca="1" si="3516"/>
        <v>0</v>
      </c>
      <c r="P2402" s="395">
        <f t="shared" ca="1" si="3517"/>
        <v>0</v>
      </c>
      <c r="Q2402" s="395">
        <f t="shared" ca="1" si="3518"/>
        <v>0</v>
      </c>
      <c r="R2402" s="395">
        <f t="shared" ca="1" si="3519"/>
        <v>0</v>
      </c>
      <c r="S2402" s="395">
        <f t="shared" ca="1" si="3520"/>
        <v>0</v>
      </c>
      <c r="T2402" s="395">
        <f t="shared" ca="1" si="3521"/>
        <v>0</v>
      </c>
      <c r="U2402" s="395">
        <f t="shared" ca="1" si="3522"/>
        <v>0</v>
      </c>
      <c r="V2402" s="395">
        <f t="shared" ca="1" si="3523"/>
        <v>0</v>
      </c>
      <c r="W2402" s="395">
        <f t="shared" ca="1" si="3524"/>
        <v>0</v>
      </c>
      <c r="X2402" s="334"/>
      <c r="Y2402" s="334"/>
      <c r="Z2402" s="334"/>
      <c r="AA2402" s="249"/>
      <c r="AB2402" s="249"/>
    </row>
    <row r="2403" spans="1:28" hidden="1" outlineLevel="1">
      <c r="A2403" s="331">
        <v>8</v>
      </c>
      <c r="B2403" s="309" t="str">
        <f t="shared" ca="1" si="3525"/>
        <v>Depreciated Net Capex 2020</v>
      </c>
      <c r="C2403" s="398"/>
      <c r="D2403" s="398"/>
      <c r="E2403" s="398"/>
      <c r="F2403" s="398"/>
      <c r="G2403" s="398"/>
      <c r="H2403" s="398"/>
      <c r="I2403" s="398"/>
      <c r="J2403" s="399"/>
      <c r="K2403" s="400">
        <f ca="1">(K2390*((1+K$11)^0.5)/K$10)</f>
        <v>0</v>
      </c>
      <c r="L2403" s="395">
        <f ca="1">IF(K2427="n/a",K2403,IFERROR(IF((OFFSET($C2403,0,$A2403))&lt;0,
MIN(0,K2403-(OFFSET($C2403,0,$A2403)/(OFFSET($C2398,-$A2402,$A2403)))),
MAX(0,K2403-(OFFSET($C2403,0,$A2403)/(OFFSET($C2398,-$A2402,$A2403))))),0))</f>
        <v>0</v>
      </c>
      <c r="M2403" s="395">
        <f t="shared" ca="1" si="3514"/>
        <v>0</v>
      </c>
      <c r="N2403" s="395">
        <f t="shared" ca="1" si="3515"/>
        <v>0</v>
      </c>
      <c r="O2403" s="395">
        <f t="shared" ca="1" si="3516"/>
        <v>0</v>
      </c>
      <c r="P2403" s="395">
        <f t="shared" ca="1" si="3517"/>
        <v>0</v>
      </c>
      <c r="Q2403" s="395">
        <f t="shared" ca="1" si="3518"/>
        <v>0</v>
      </c>
      <c r="R2403" s="395">
        <f t="shared" ca="1" si="3519"/>
        <v>0</v>
      </c>
      <c r="S2403" s="395">
        <f t="shared" ca="1" si="3520"/>
        <v>0</v>
      </c>
      <c r="T2403" s="395">
        <f t="shared" ca="1" si="3521"/>
        <v>0</v>
      </c>
      <c r="U2403" s="395">
        <f t="shared" ca="1" si="3522"/>
        <v>0</v>
      </c>
      <c r="V2403" s="395">
        <f t="shared" ca="1" si="3523"/>
        <v>0</v>
      </c>
      <c r="W2403" s="395">
        <f t="shared" ca="1" si="3524"/>
        <v>0</v>
      </c>
      <c r="X2403" s="334"/>
      <c r="Y2403" s="334"/>
      <c r="Z2403" s="334"/>
      <c r="AA2403" s="249"/>
      <c r="AB2403" s="249"/>
    </row>
    <row r="2404" spans="1:28" hidden="1" outlineLevel="1">
      <c r="A2404" s="331">
        <v>9</v>
      </c>
      <c r="B2404" s="309" t="str">
        <f t="shared" ca="1" si="3525"/>
        <v>Depreciated Net Capex 2021</v>
      </c>
      <c r="C2404" s="398"/>
      <c r="D2404" s="398"/>
      <c r="E2404" s="398"/>
      <c r="F2404" s="398"/>
      <c r="G2404" s="398"/>
      <c r="H2404" s="398"/>
      <c r="I2404" s="398"/>
      <c r="J2404" s="398"/>
      <c r="K2404" s="399"/>
      <c r="L2404" s="400">
        <f ca="1">(L2390*((1+L$11)^0.5)/L$10)</f>
        <v>0</v>
      </c>
      <c r="M2404" s="395">
        <f ca="1">IF(L2428="n/a",L2404,IFERROR(IF((OFFSET($C2404,0,$A2404))&lt;0,
MIN(0,L2404-(OFFSET($C2404,0,$A2404)/(OFFSET($C2399,-$A2403,$A2404)))),
MAX(0,L2404-(OFFSET($C2404,0,$A2404)/(OFFSET($C2399,-$A2403,$A2404))))),0))</f>
        <v>0</v>
      </c>
      <c r="N2404" s="395">
        <f t="shared" ca="1" si="3515"/>
        <v>0</v>
      </c>
      <c r="O2404" s="395">
        <f t="shared" ca="1" si="3516"/>
        <v>0</v>
      </c>
      <c r="P2404" s="395">
        <f t="shared" ca="1" si="3517"/>
        <v>0</v>
      </c>
      <c r="Q2404" s="395">
        <f t="shared" ca="1" si="3518"/>
        <v>0</v>
      </c>
      <c r="R2404" s="395">
        <f t="shared" ca="1" si="3519"/>
        <v>0</v>
      </c>
      <c r="S2404" s="395">
        <f t="shared" ca="1" si="3520"/>
        <v>0</v>
      </c>
      <c r="T2404" s="395">
        <f t="shared" ca="1" si="3521"/>
        <v>0</v>
      </c>
      <c r="U2404" s="395">
        <f t="shared" ca="1" si="3522"/>
        <v>0</v>
      </c>
      <c r="V2404" s="395">
        <f t="shared" ca="1" si="3523"/>
        <v>0</v>
      </c>
      <c r="W2404" s="395">
        <f t="shared" ca="1" si="3524"/>
        <v>0</v>
      </c>
      <c r="X2404" s="334"/>
      <c r="Y2404" s="334"/>
      <c r="Z2404" s="334"/>
      <c r="AA2404" s="249"/>
      <c r="AB2404" s="249"/>
    </row>
    <row r="2405" spans="1:28" hidden="1" outlineLevel="1">
      <c r="A2405" s="331">
        <v>10</v>
      </c>
      <c r="B2405" s="309" t="str">
        <f t="shared" ca="1" si="3525"/>
        <v>Depreciated Net Capex 2022</v>
      </c>
      <c r="C2405" s="398"/>
      <c r="D2405" s="398"/>
      <c r="E2405" s="398"/>
      <c r="F2405" s="398"/>
      <c r="G2405" s="398"/>
      <c r="H2405" s="398"/>
      <c r="I2405" s="398"/>
      <c r="J2405" s="398"/>
      <c r="K2405" s="398"/>
      <c r="L2405" s="399"/>
      <c r="M2405" s="400">
        <f ca="1">(M2390*((1+M$11)^0.5)/M$10)</f>
        <v>0</v>
      </c>
      <c r="N2405" s="395">
        <f ca="1">IF(M2429="n/a",M2405,IFERROR(IF((OFFSET($C2405,0,$A2405))&lt;0,
MIN(0,M2405-(OFFSET($C2405,0,$A2405)/(OFFSET($C2400,-$A2404,$A2405)))),
MAX(0,M2405-(OFFSET($C2405,0,$A2405)/(OFFSET($C2400,-$A2404,$A2405))))),0))</f>
        <v>0</v>
      </c>
      <c r="O2405" s="395">
        <f t="shared" ca="1" si="3516"/>
        <v>0</v>
      </c>
      <c r="P2405" s="395">
        <f t="shared" ca="1" si="3517"/>
        <v>0</v>
      </c>
      <c r="Q2405" s="395">
        <f t="shared" ca="1" si="3518"/>
        <v>0</v>
      </c>
      <c r="R2405" s="395">
        <f t="shared" ca="1" si="3519"/>
        <v>0</v>
      </c>
      <c r="S2405" s="395">
        <f t="shared" ca="1" si="3520"/>
        <v>0</v>
      </c>
      <c r="T2405" s="395">
        <f t="shared" ca="1" si="3521"/>
        <v>0</v>
      </c>
      <c r="U2405" s="395">
        <f t="shared" ca="1" si="3522"/>
        <v>0</v>
      </c>
      <c r="V2405" s="395">
        <f t="shared" ca="1" si="3523"/>
        <v>0</v>
      </c>
      <c r="W2405" s="395">
        <f t="shared" ca="1" si="3524"/>
        <v>0</v>
      </c>
      <c r="X2405" s="334"/>
      <c r="Y2405" s="334"/>
      <c r="Z2405" s="334"/>
      <c r="AA2405" s="249"/>
      <c r="AB2405" s="249"/>
    </row>
    <row r="2406" spans="1:28" hidden="1" outlineLevel="1">
      <c r="A2406" s="331">
        <v>11</v>
      </c>
      <c r="B2406" s="309" t="str">
        <f t="shared" ca="1" si="3525"/>
        <v>Depreciated Net Capex 2023</v>
      </c>
      <c r="C2406" s="398"/>
      <c r="D2406" s="398"/>
      <c r="E2406" s="398"/>
      <c r="F2406" s="398"/>
      <c r="G2406" s="398"/>
      <c r="H2406" s="398"/>
      <c r="I2406" s="398"/>
      <c r="J2406" s="398"/>
      <c r="K2406" s="398"/>
      <c r="L2406" s="398"/>
      <c r="M2406" s="399"/>
      <c r="N2406" s="400">
        <f>(N2390*((1+N$11)^0.5)/N$10)</f>
        <v>0</v>
      </c>
      <c r="O2406" s="395">
        <f ca="1">IF(N2430="n/a",N2406,IFERROR(IF((OFFSET($C2406,0,$A2406))&lt;0,
MIN(0,N2406-(OFFSET($C2406,0,$A2406)/(OFFSET($C2401,-$A2405,$A2406)))),
MAX(0,N2406-(OFFSET($C2406,0,$A2406)/(OFFSET($C2401,-$A2405,$A2406))))),0))</f>
        <v>0</v>
      </c>
      <c r="P2406" s="395">
        <f t="shared" ca="1" si="3517"/>
        <v>0</v>
      </c>
      <c r="Q2406" s="395">
        <f t="shared" ca="1" si="3518"/>
        <v>0</v>
      </c>
      <c r="R2406" s="395">
        <f t="shared" ca="1" si="3519"/>
        <v>0</v>
      </c>
      <c r="S2406" s="395">
        <f t="shared" ca="1" si="3520"/>
        <v>0</v>
      </c>
      <c r="T2406" s="395">
        <f t="shared" ca="1" si="3521"/>
        <v>0</v>
      </c>
      <c r="U2406" s="395">
        <f t="shared" ca="1" si="3522"/>
        <v>0</v>
      </c>
      <c r="V2406" s="395">
        <f t="shared" ca="1" si="3523"/>
        <v>0</v>
      </c>
      <c r="W2406" s="395">
        <f t="shared" ca="1" si="3524"/>
        <v>0</v>
      </c>
      <c r="X2406" s="334"/>
      <c r="Y2406" s="334"/>
      <c r="Z2406" s="334"/>
      <c r="AA2406" s="249"/>
      <c r="AB2406" s="249"/>
    </row>
    <row r="2407" spans="1:28" hidden="1" outlineLevel="1">
      <c r="A2407" s="331">
        <v>12</v>
      </c>
      <c r="B2407" s="309" t="str">
        <f t="shared" ca="1" si="3525"/>
        <v>Depreciated Net Capex 2024</v>
      </c>
      <c r="C2407" s="398"/>
      <c r="D2407" s="398"/>
      <c r="E2407" s="398"/>
      <c r="F2407" s="398"/>
      <c r="G2407" s="398"/>
      <c r="H2407" s="398"/>
      <c r="I2407" s="398"/>
      <c r="J2407" s="398"/>
      <c r="K2407" s="398"/>
      <c r="L2407" s="398"/>
      <c r="M2407" s="398"/>
      <c r="N2407" s="399"/>
      <c r="O2407" s="400">
        <f>(O2390*((1+O$11)^0.5)/O$10)</f>
        <v>0</v>
      </c>
      <c r="P2407" s="395">
        <f ca="1">IF(O2431="n/a",O2407,IFERROR(IF((OFFSET($C2407,0,$A2407))&lt;0,
MIN(0,O2407-(OFFSET($C2407,0,$A2407)/(OFFSET($C2402,-$A2406,$A2407)))),
MAX(0,O2407-(OFFSET($C2407,0,$A2407)/(OFFSET($C2402,-$A2406,$A2407))))),0))</f>
        <v>0</v>
      </c>
      <c r="Q2407" s="395">
        <f t="shared" ca="1" si="3518"/>
        <v>0</v>
      </c>
      <c r="R2407" s="395">
        <f t="shared" ca="1" si="3519"/>
        <v>0</v>
      </c>
      <c r="S2407" s="395">
        <f t="shared" ca="1" si="3520"/>
        <v>0</v>
      </c>
      <c r="T2407" s="395">
        <f t="shared" ca="1" si="3521"/>
        <v>0</v>
      </c>
      <c r="U2407" s="395">
        <f t="shared" ca="1" si="3522"/>
        <v>0</v>
      </c>
      <c r="V2407" s="395">
        <f t="shared" ca="1" si="3523"/>
        <v>0</v>
      </c>
      <c r="W2407" s="395">
        <f t="shared" ca="1" si="3524"/>
        <v>0</v>
      </c>
      <c r="X2407" s="334"/>
      <c r="Y2407" s="334"/>
      <c r="Z2407" s="334"/>
      <c r="AA2407" s="249"/>
      <c r="AB2407" s="249"/>
    </row>
    <row r="2408" spans="1:28" hidden="1" outlineLevel="1">
      <c r="A2408" s="331">
        <v>13</v>
      </c>
      <c r="B2408" s="309" t="str">
        <f t="shared" ca="1" si="3525"/>
        <v>Depreciated Net Capex 2025</v>
      </c>
      <c r="C2408" s="398"/>
      <c r="D2408" s="398"/>
      <c r="E2408" s="398"/>
      <c r="F2408" s="398"/>
      <c r="G2408" s="398"/>
      <c r="H2408" s="398"/>
      <c r="I2408" s="398"/>
      <c r="J2408" s="398"/>
      <c r="K2408" s="398"/>
      <c r="L2408" s="398"/>
      <c r="M2408" s="398"/>
      <c r="N2408" s="398"/>
      <c r="O2408" s="399"/>
      <c r="P2408" s="400">
        <f>(P2390*((1+P$11)^0.5)/P$10)</f>
        <v>0</v>
      </c>
      <c r="Q2408" s="395">
        <f ca="1">IF(P2432="n/a",P2408,IFERROR(IF((OFFSET($C2408,0,$A2408))&lt;0,
MIN(0,P2408-(OFFSET($C2408,0,$A2408)/(OFFSET($C2403,-$A2407,$A2408)))),
MAX(0,P2408-(OFFSET($C2408,0,$A2408)/(OFFSET($C2403,-$A2407,$A2408))))),0))</f>
        <v>0</v>
      </c>
      <c r="R2408" s="395">
        <f t="shared" ca="1" si="3519"/>
        <v>0</v>
      </c>
      <c r="S2408" s="395">
        <f t="shared" ca="1" si="3520"/>
        <v>0</v>
      </c>
      <c r="T2408" s="395">
        <f t="shared" ca="1" si="3521"/>
        <v>0</v>
      </c>
      <c r="U2408" s="395">
        <f t="shared" ca="1" si="3522"/>
        <v>0</v>
      </c>
      <c r="V2408" s="395">
        <f t="shared" ca="1" si="3523"/>
        <v>0</v>
      </c>
      <c r="W2408" s="395">
        <f t="shared" ca="1" si="3524"/>
        <v>0</v>
      </c>
      <c r="X2408" s="334"/>
      <c r="Y2408" s="334"/>
      <c r="Z2408" s="334"/>
      <c r="AA2408" s="249"/>
      <c r="AB2408" s="249"/>
    </row>
    <row r="2409" spans="1:28" hidden="1" outlineLevel="1">
      <c r="A2409" s="331">
        <v>14</v>
      </c>
      <c r="B2409" s="309" t="str">
        <f t="shared" ca="1" si="3525"/>
        <v>Depreciated Net Capex 2026</v>
      </c>
      <c r="C2409" s="398"/>
      <c r="D2409" s="398"/>
      <c r="E2409" s="398"/>
      <c r="F2409" s="398"/>
      <c r="G2409" s="398"/>
      <c r="H2409" s="398"/>
      <c r="I2409" s="398"/>
      <c r="J2409" s="398"/>
      <c r="K2409" s="398"/>
      <c r="L2409" s="398"/>
      <c r="M2409" s="398"/>
      <c r="N2409" s="398"/>
      <c r="O2409" s="398"/>
      <c r="P2409" s="399"/>
      <c r="Q2409" s="400">
        <f>(Q2390*((1+Q$11)^0.5)/Q$10)</f>
        <v>0</v>
      </c>
      <c r="R2409" s="395">
        <f ca="1">IF(Q2433="n/a",Q2409,IFERROR(IF((OFFSET($C2409,0,$A2409))&lt;0,
MIN(0,Q2409-(OFFSET($C2409,0,$A2409)/(OFFSET($C2404,-$A2408,$A2409)))),
MAX(0,Q2409-(OFFSET($C2409,0,$A2409)/(OFFSET($C2404,-$A2408,$A2409))))),0))</f>
        <v>0</v>
      </c>
      <c r="S2409" s="395">
        <f t="shared" ca="1" si="3520"/>
        <v>0</v>
      </c>
      <c r="T2409" s="395">
        <f t="shared" ca="1" si="3521"/>
        <v>0</v>
      </c>
      <c r="U2409" s="395">
        <f t="shared" ca="1" si="3522"/>
        <v>0</v>
      </c>
      <c r="V2409" s="395">
        <f t="shared" ca="1" si="3523"/>
        <v>0</v>
      </c>
      <c r="W2409" s="395">
        <f t="shared" ca="1" si="3524"/>
        <v>0</v>
      </c>
      <c r="X2409" s="334"/>
      <c r="Y2409" s="334"/>
      <c r="Z2409" s="334"/>
      <c r="AA2409" s="249"/>
      <c r="AB2409" s="249"/>
    </row>
    <row r="2410" spans="1:28" hidden="1" outlineLevel="1">
      <c r="A2410" s="331">
        <v>15</v>
      </c>
      <c r="B2410" s="309" t="str">
        <f t="shared" ca="1" si="3525"/>
        <v>Depreciated Net Capex 2027</v>
      </c>
      <c r="C2410" s="398"/>
      <c r="D2410" s="398"/>
      <c r="E2410" s="398"/>
      <c r="F2410" s="398"/>
      <c r="G2410" s="398"/>
      <c r="H2410" s="398"/>
      <c r="I2410" s="398"/>
      <c r="J2410" s="398"/>
      <c r="K2410" s="398"/>
      <c r="L2410" s="398"/>
      <c r="M2410" s="398"/>
      <c r="N2410" s="398"/>
      <c r="O2410" s="398"/>
      <c r="P2410" s="398"/>
      <c r="Q2410" s="399"/>
      <c r="R2410" s="400">
        <f>(R2390*((1+R$11)^0.5)/R$10)</f>
        <v>0</v>
      </c>
      <c r="S2410" s="395">
        <f ca="1">IF(R2434="n/a",R2410,IFERROR(IF((OFFSET($C2410,0,$A2410))&lt;0,
MIN(0,R2410-(OFFSET($C2410,0,$A2410)/(OFFSET($C2405,-$A2409,$A2410)))),
MAX(0,R2410-(OFFSET($C2410,0,$A2410)/(OFFSET($C2405,-$A2409,$A2410))))),0))</f>
        <v>0</v>
      </c>
      <c r="T2410" s="395">
        <f t="shared" ca="1" si="3521"/>
        <v>0</v>
      </c>
      <c r="U2410" s="395">
        <f t="shared" ca="1" si="3522"/>
        <v>0</v>
      </c>
      <c r="V2410" s="395">
        <f t="shared" ca="1" si="3523"/>
        <v>0</v>
      </c>
      <c r="W2410" s="395">
        <f t="shared" ca="1" si="3524"/>
        <v>0</v>
      </c>
      <c r="X2410" s="334"/>
      <c r="Y2410" s="334"/>
      <c r="Z2410" s="334"/>
      <c r="AA2410" s="249"/>
      <c r="AB2410" s="249"/>
    </row>
    <row r="2411" spans="1:28" hidden="1" outlineLevel="1">
      <c r="A2411" s="331">
        <v>16</v>
      </c>
      <c r="B2411" s="309" t="str">
        <f t="shared" ca="1" si="3525"/>
        <v>Depreciated Net Capex 2028</v>
      </c>
      <c r="C2411" s="398"/>
      <c r="D2411" s="398"/>
      <c r="E2411" s="398"/>
      <c r="F2411" s="398"/>
      <c r="G2411" s="398"/>
      <c r="H2411" s="398"/>
      <c r="I2411" s="398"/>
      <c r="J2411" s="398"/>
      <c r="K2411" s="398"/>
      <c r="L2411" s="398"/>
      <c r="M2411" s="398"/>
      <c r="N2411" s="398"/>
      <c r="O2411" s="398"/>
      <c r="P2411" s="398"/>
      <c r="Q2411" s="398"/>
      <c r="R2411" s="399"/>
      <c r="S2411" s="400">
        <f>(S2390*((1+S$11)^0.5)/S$10)</f>
        <v>0</v>
      </c>
      <c r="T2411" s="395">
        <f ca="1">IF(S2435="n/a",S2411,IFERROR(IF((OFFSET($C2411,0,$A2411))&lt;0,
MIN(0,S2411-(OFFSET($C2411,0,$A2411)/(OFFSET($C2406,-$A2410,$A2411)))),
MAX(0,S2411-(OFFSET($C2411,0,$A2411)/(OFFSET($C2406,-$A2410,$A2411))))),0))</f>
        <v>0</v>
      </c>
      <c r="U2411" s="395">
        <f t="shared" ca="1" si="3522"/>
        <v>0</v>
      </c>
      <c r="V2411" s="395">
        <f t="shared" ca="1" si="3523"/>
        <v>0</v>
      </c>
      <c r="W2411" s="395">
        <f t="shared" ca="1" si="3524"/>
        <v>0</v>
      </c>
      <c r="X2411" s="334"/>
      <c r="Y2411" s="334"/>
      <c r="Z2411" s="334"/>
      <c r="AA2411" s="249"/>
      <c r="AB2411" s="249"/>
    </row>
    <row r="2412" spans="1:28" hidden="1" outlineLevel="1">
      <c r="A2412" s="331">
        <v>17</v>
      </c>
      <c r="B2412" s="309" t="str">
        <f t="shared" ca="1" si="3525"/>
        <v>Depreciated Net Capex 2029</v>
      </c>
      <c r="C2412" s="398"/>
      <c r="D2412" s="398"/>
      <c r="E2412" s="398"/>
      <c r="F2412" s="398"/>
      <c r="G2412" s="398"/>
      <c r="H2412" s="398"/>
      <c r="I2412" s="398"/>
      <c r="J2412" s="398"/>
      <c r="K2412" s="398"/>
      <c r="L2412" s="398"/>
      <c r="M2412" s="398"/>
      <c r="N2412" s="398"/>
      <c r="O2412" s="398"/>
      <c r="P2412" s="398"/>
      <c r="Q2412" s="398"/>
      <c r="R2412" s="398"/>
      <c r="S2412" s="399"/>
      <c r="T2412" s="400">
        <f>(T2390*((1+T$11)^0.5)/T$10)</f>
        <v>0</v>
      </c>
      <c r="U2412" s="395">
        <f ca="1">IF(T2436="n/a",T2412,IFERROR(IF((OFFSET($C2412,0,$A2412))&lt;0,
MIN(0,T2412-(OFFSET($C2412,0,$A2412)/(OFFSET($C2407,-$A2411,$A2412)))),
MAX(0,T2412-(OFFSET($C2412,0,$A2412)/(OFFSET($C2407,-$A2411,$A2412))))),0))</f>
        <v>0</v>
      </c>
      <c r="V2412" s="395">
        <f t="shared" ca="1" si="3523"/>
        <v>0</v>
      </c>
      <c r="W2412" s="395">
        <f t="shared" ca="1" si="3524"/>
        <v>0</v>
      </c>
      <c r="X2412" s="334"/>
      <c r="Y2412" s="334"/>
      <c r="Z2412" s="334"/>
      <c r="AA2412" s="249"/>
      <c r="AB2412" s="249"/>
    </row>
    <row r="2413" spans="1:28" hidden="1" outlineLevel="1">
      <c r="A2413" s="331">
        <v>18</v>
      </c>
      <c r="B2413" s="309" t="str">
        <f t="shared" ca="1" si="3525"/>
        <v>Depreciated Net Capex 2030</v>
      </c>
      <c r="C2413" s="398"/>
      <c r="D2413" s="398"/>
      <c r="E2413" s="398"/>
      <c r="F2413" s="398"/>
      <c r="G2413" s="398"/>
      <c r="H2413" s="398"/>
      <c r="I2413" s="398"/>
      <c r="J2413" s="398"/>
      <c r="K2413" s="398"/>
      <c r="L2413" s="398"/>
      <c r="M2413" s="398"/>
      <c r="N2413" s="398"/>
      <c r="O2413" s="398"/>
      <c r="P2413" s="398"/>
      <c r="Q2413" s="398"/>
      <c r="R2413" s="398"/>
      <c r="S2413" s="398"/>
      <c r="T2413" s="399"/>
      <c r="U2413" s="400">
        <f>(U2390*((1+U$11)^0.5)/U$10)</f>
        <v>0</v>
      </c>
      <c r="V2413" s="395">
        <f ca="1">IF(U2437="n/a",U2413,IFERROR(IF((OFFSET($C2413,0,$A2413))&lt;0,
MIN(0,U2413-(OFFSET($C2413,0,$A2413)/(OFFSET($C2408,-$A2412,$A2413)))),
MAX(0,U2413-(OFFSET($C2413,0,$A2413)/(OFFSET($C2408,-$A2412,$A2413))))),0))</f>
        <v>0</v>
      </c>
      <c r="W2413" s="395">
        <f t="shared" ca="1" si="3524"/>
        <v>0</v>
      </c>
      <c r="X2413" s="334"/>
      <c r="Y2413" s="334"/>
      <c r="Z2413" s="334"/>
      <c r="AA2413" s="249"/>
      <c r="AB2413" s="249"/>
    </row>
    <row r="2414" spans="1:28" hidden="1" outlineLevel="1">
      <c r="A2414" s="331">
        <v>19</v>
      </c>
      <c r="B2414" s="309" t="str">
        <f t="shared" ca="1" si="3525"/>
        <v>Depreciated Net Capex 2031</v>
      </c>
      <c r="C2414" s="398"/>
      <c r="D2414" s="398"/>
      <c r="E2414" s="398"/>
      <c r="F2414" s="398"/>
      <c r="G2414" s="398"/>
      <c r="H2414" s="398"/>
      <c r="I2414" s="398"/>
      <c r="J2414" s="398"/>
      <c r="K2414" s="398"/>
      <c r="L2414" s="398"/>
      <c r="M2414" s="398"/>
      <c r="N2414" s="398"/>
      <c r="O2414" s="398"/>
      <c r="P2414" s="398"/>
      <c r="Q2414" s="398"/>
      <c r="R2414" s="398"/>
      <c r="S2414" s="398"/>
      <c r="T2414" s="398"/>
      <c r="U2414" s="399"/>
      <c r="V2414" s="400">
        <f>(V2390*((1+V$11)^0.5)/V$10)</f>
        <v>0</v>
      </c>
      <c r="W2414" s="395">
        <f ca="1">IF(V2438="n/a",V2414,IFERROR(IF((OFFSET($C2414,0,$A2414))&lt;0,
MIN(0,V2414-(OFFSET($C2414,0,$A2414)/(OFFSET($C2409,-$A2413,$A2414)))),
MAX(0,V2414-(OFFSET($C2414,0,$A2414)/(OFFSET($C2409,-$A2413,$A2414))))),0))</f>
        <v>0</v>
      </c>
      <c r="X2414" s="334"/>
      <c r="Y2414" s="334"/>
      <c r="Z2414" s="334"/>
      <c r="AA2414" s="249"/>
      <c r="AB2414" s="249"/>
    </row>
    <row r="2415" spans="1:28" hidden="1" outlineLevel="1">
      <c r="A2415" s="331">
        <v>20</v>
      </c>
      <c r="B2415" s="309" t="str">
        <f ca="1">"Depreciated Net Capex "&amp;OFFSET($C$6,0,A2415)</f>
        <v>Depreciated Net Capex 2032</v>
      </c>
      <c r="C2415" s="398"/>
      <c r="D2415" s="398"/>
      <c r="E2415" s="398"/>
      <c r="F2415" s="398"/>
      <c r="G2415" s="398"/>
      <c r="H2415" s="398"/>
      <c r="I2415" s="398"/>
      <c r="J2415" s="398"/>
      <c r="K2415" s="398"/>
      <c r="L2415" s="398"/>
      <c r="M2415" s="398"/>
      <c r="N2415" s="398"/>
      <c r="O2415" s="398"/>
      <c r="P2415" s="398"/>
      <c r="Q2415" s="398"/>
      <c r="R2415" s="398"/>
      <c r="S2415" s="398"/>
      <c r="T2415" s="398"/>
      <c r="U2415" s="398"/>
      <c r="V2415" s="399"/>
      <c r="W2415" s="395">
        <f>(W2390*((1+W$11)^0.5)/W$10)</f>
        <v>0</v>
      </c>
      <c r="X2415" s="249"/>
      <c r="Y2415" s="249"/>
      <c r="Z2415" s="249"/>
      <c r="AA2415" s="249"/>
      <c r="AB2415" s="249"/>
    </row>
    <row r="2416" spans="1:28" hidden="1" outlineLevel="1">
      <c r="A2416" s="249"/>
      <c r="B2416" s="332"/>
      <c r="C2416" s="395"/>
      <c r="D2416" s="395"/>
      <c r="E2416" s="395"/>
      <c r="F2416" s="395"/>
      <c r="G2416" s="395"/>
      <c r="H2416" s="395"/>
      <c r="I2416" s="395"/>
      <c r="J2416" s="395"/>
      <c r="K2416" s="395"/>
      <c r="L2416" s="395"/>
      <c r="M2416" s="395"/>
      <c r="N2416" s="395"/>
      <c r="O2416" s="395"/>
      <c r="P2416" s="395"/>
      <c r="Q2416" s="395"/>
      <c r="R2416" s="395"/>
      <c r="S2416" s="395"/>
      <c r="T2416" s="395"/>
      <c r="U2416" s="395"/>
      <c r="V2416" s="395"/>
      <c r="W2416" s="395"/>
      <c r="X2416" s="249"/>
      <c r="Y2416" s="249"/>
      <c r="Z2416" s="249"/>
      <c r="AA2416" s="249"/>
      <c r="AB2416" s="249"/>
    </row>
    <row r="2417" spans="1:28" hidden="1" outlineLevel="1">
      <c r="A2417" s="249"/>
      <c r="B2417" s="332"/>
      <c r="C2417" s="395"/>
      <c r="D2417" s="395"/>
      <c r="E2417" s="395"/>
      <c r="F2417" s="395"/>
      <c r="G2417" s="395"/>
      <c r="H2417" s="395"/>
      <c r="I2417" s="395"/>
      <c r="J2417" s="395"/>
      <c r="K2417" s="395"/>
      <c r="L2417" s="395"/>
      <c r="M2417" s="395"/>
      <c r="N2417" s="395"/>
      <c r="O2417" s="395"/>
      <c r="P2417" s="395"/>
      <c r="Q2417" s="395"/>
      <c r="R2417" s="395"/>
      <c r="S2417" s="395"/>
      <c r="T2417" s="395"/>
      <c r="U2417" s="395"/>
      <c r="V2417" s="395"/>
      <c r="W2417" s="395"/>
      <c r="X2417" s="249"/>
      <c r="Y2417" s="249"/>
      <c r="Z2417" s="249"/>
      <c r="AA2417" s="249"/>
      <c r="AB2417" s="249"/>
    </row>
    <row r="2418" spans="1:28" hidden="1" outlineLevel="1">
      <c r="A2418" s="249"/>
      <c r="B2418" s="309" t="s">
        <v>298</v>
      </c>
      <c r="C2418" s="395"/>
      <c r="D2418" s="395">
        <f t="shared" ref="D2418" ca="1" si="3526">IF(C2418="n/a","n/a",IF(AND(C2418&lt;1,D2392=0),0,
IF(D2392=0,C2418-1,
IF(C2418&lt;1,D2393,
(((C2418-1)*(C2394-(C2394/(C2418))))+((D2392/D$10)*D2393))/(D2394)))))</f>
        <v>0</v>
      </c>
      <c r="E2418" s="395">
        <f t="shared" ref="E2418" ca="1" si="3527">IF(D2418="n/a","n/a",IF(AND(D2418&lt;1,E2392=0),0,
IF(E2392=0,D2418-1,
IF(D2418&lt;1,E2393,
(((D2418-1)*(D2394-(D2394/(D2418))))+((E2392/E$10)*E2393))/(E2394)))))</f>
        <v>0</v>
      </c>
      <c r="F2418" s="395">
        <f t="shared" ref="F2418" ca="1" si="3528">IF(E2418="n/a","n/a",IF(AND(E2418&lt;1,F2392=0),0,
IF(F2392=0,E2418-1,
IF(E2418&lt;1,F2393,
(((E2418-1)*(E2394-(E2394/(E2418))))+((F2392/F$10)*F2393))/(F2394)))))</f>
        <v>0</v>
      </c>
      <c r="G2418" s="395">
        <f t="shared" ref="G2418" ca="1" si="3529">IF(F2418="n/a","n/a",IF(AND(F2418&lt;1,G2392=0),0,
IF(G2392=0,F2418-1,
IF(F2418&lt;1,G2393,
(((F2418-1)*(F2394-(F2394/(F2418))))+((G2392/G$10)*G2393))/(G2394)))))</f>
        <v>0</v>
      </c>
      <c r="H2418" s="395">
        <f ca="1">IF(G2418="n/a","n/a",IF(AND(G2418&lt;1,H2392=0),0,
IF(H2392=0,G2418-1,
IF(G2418&lt;1,H2393,
(((G2418-1)*(G2394-(G2394/(G2418))))+((H2392/H$10)*H2393))/(H2394)))))</f>
        <v>0</v>
      </c>
      <c r="I2418" s="395">
        <f t="shared" ref="I2418" ca="1" si="3530">IF(H2418="n/a","n/a",IF(AND(H2418&lt;1,I2392=0),0,
IF(I2392=0,H2418-1,
IF(H2418&lt;1,I2393,
(((H2418-1)*(H2394-(H2394/(H2418))))+((I2392/I$10)*I2393))/(I2394)))))</f>
        <v>0</v>
      </c>
      <c r="J2418" s="395">
        <f t="shared" ref="J2418" ca="1" si="3531">IF(I2418="n/a","n/a",IF(AND(I2418&lt;1,J2392=0),0,
IF(J2392=0,I2418-1,
IF(I2418&lt;1,J2393,
(((I2418-1)*(I2394-(I2394/(I2418))))+((J2392/J$10)*J2393))/(J2394)))))</f>
        <v>0</v>
      </c>
      <c r="K2418" s="395">
        <f t="shared" ref="K2418" ca="1" si="3532">IF(J2418="n/a","n/a",IF(AND(J2418&lt;1,K2392=0),0,
IF(K2392=0,J2418-1,
IF(J2418&lt;1,K2393,
(((J2418-1)*(J2394-(J2394/(J2418))))+((K2392/K$10)*K2393))/(K2394)))))</f>
        <v>0</v>
      </c>
      <c r="L2418" s="395">
        <f t="shared" ref="L2418" ca="1" si="3533">IF(K2418="n/a","n/a",IF(AND(K2418&lt;1,L2392=0),0,
IF(L2392=0,K2418-1,
IF(K2418&lt;1,L2393,
(((K2418-1)*(K2394-(K2394/(K2418))))+((L2392/L$10)*L2393))/(L2394)))))</f>
        <v>0</v>
      </c>
      <c r="M2418" s="395">
        <f t="shared" ref="M2418" ca="1" si="3534">IF(L2418="n/a","n/a",IF(AND(L2418&lt;1,M2392=0),0,
IF(M2392=0,L2418-1,
IF(L2418&lt;1,M2393,
(((L2418-1)*(L2394-(L2394/(L2418))))+((M2392/M$10)*M2393))/(M2394)))))</f>
        <v>0</v>
      </c>
      <c r="N2418" s="395">
        <f t="shared" ref="N2418" ca="1" si="3535">IF(M2418="n/a","n/a",IF(AND(M2418&lt;1,N2392=0),0,
IF(N2392=0,M2418-1,
IF(M2418&lt;1,N2393,
(((M2418-1)*(M2394-(M2394/(M2418))))+((N2392/N$10)*N2393))/(N2394)))))</f>
        <v>0</v>
      </c>
      <c r="O2418" s="395">
        <f t="shared" ref="O2418" ca="1" si="3536">IF(N2418="n/a","n/a",IF(AND(N2418&lt;1,O2392=0),0,
IF(O2392=0,N2418-1,
IF(N2418&lt;1,O2393,
(((N2418-1)*(N2394-(N2394/(N2418))))+((O2392/O$10)*O2393))/(O2394)))))</f>
        <v>0</v>
      </c>
      <c r="P2418" s="395">
        <f t="shared" ref="P2418" ca="1" si="3537">IF(O2418="n/a","n/a",IF(AND(O2418&lt;1,P2392=0),0,
IF(P2392=0,O2418-1,
IF(O2418&lt;1,P2393,
(((O2418-1)*(O2394-(O2394/(O2418))))+((P2392/P$10)*P2393))/(P2394)))))</f>
        <v>0</v>
      </c>
      <c r="Q2418" s="395">
        <f t="shared" ref="Q2418" ca="1" si="3538">IF(P2418="n/a","n/a",IF(AND(P2418&lt;1,Q2392=0),0,
IF(Q2392=0,P2418-1,
IF(P2418&lt;1,Q2393,
(((P2418-1)*(P2394-(P2394/(P2418))))+((Q2392/Q$10)*Q2393))/(Q2394)))))</f>
        <v>0</v>
      </c>
      <c r="R2418" s="395">
        <f t="shared" ref="R2418" ca="1" si="3539">IF(Q2418="n/a","n/a",IF(AND(Q2418&lt;1,R2392=0),0,
IF(R2392=0,Q2418-1,
IF(Q2418&lt;1,R2393,
(((Q2418-1)*(Q2394-(Q2394/(Q2418))))+((R2392/R$10)*R2393))/(R2394)))))</f>
        <v>0</v>
      </c>
      <c r="S2418" s="395">
        <f t="shared" ref="S2418" ca="1" si="3540">IF(R2418="n/a","n/a",IF(AND(R2418&lt;1,S2392=0),0,
IF(S2392=0,R2418-1,
IF(R2418&lt;1,S2393,
(((R2418-1)*(R2394-(R2394/(R2418))))+((S2392/S$10)*S2393))/(S2394)))))</f>
        <v>0</v>
      </c>
      <c r="T2418" s="395">
        <f t="shared" ref="T2418" ca="1" si="3541">IF(S2418="n/a","n/a",IF(AND(S2418&lt;1,T2392=0),0,
IF(T2392=0,S2418-1,
IF(S2418&lt;1,T2393,
(((S2418-1)*(S2394-(S2394/(S2418))))+((T2392/T$10)*T2393))/(T2394)))))</f>
        <v>0</v>
      </c>
      <c r="U2418" s="395">
        <f t="shared" ref="U2418" ca="1" si="3542">IF(T2418="n/a","n/a",IF(AND(T2418&lt;1,U2392=0),0,
IF(U2392=0,T2418-1,
IF(T2418&lt;1,U2393,
(((T2418-1)*(T2394-(T2394/(T2418))))+((U2392/U$10)*U2393))/(U2394)))))</f>
        <v>0</v>
      </c>
      <c r="V2418" s="395">
        <f t="shared" ref="V2418" ca="1" si="3543">IF(U2418="n/a","n/a",IF(AND(U2418&lt;1,V2392=0),0,
IF(V2392=0,U2418-1,
IF(U2418&lt;1,V2393,
(((U2418-1)*(U2394-(U2394/(U2418))))+((V2392/V$10)*V2393))/(V2394)))))</f>
        <v>0</v>
      </c>
      <c r="W2418" s="395">
        <f t="shared" ref="W2418" ca="1" si="3544">IF(V2418="n/a","n/a",IF(AND(V2418&lt;1,W2392=0),0,
IF(W2392=0,V2418-1,
IF(V2418&lt;1,W2393,
(((V2418-1)*(V2394-(V2394/(V2418))))+((W2392/W$10)*W2393))/(W2394)))))</f>
        <v>0</v>
      </c>
      <c r="X2418" s="249"/>
      <c r="Y2418" s="249"/>
      <c r="Z2418" s="249"/>
      <c r="AA2418" s="249"/>
      <c r="AB2418" s="249"/>
    </row>
    <row r="2419" spans="1:28" hidden="1" outlineLevel="1">
      <c r="A2419" s="249"/>
      <c r="B2419" s="309" t="s">
        <v>191</v>
      </c>
      <c r="C2419" s="395">
        <f ca="1">C2391</f>
        <v>0</v>
      </c>
      <c r="D2419" s="395">
        <f t="shared" ref="D2419" ca="1" si="3545">IF(C2419="n/a","n/a",MAX(0,C2419-1))</f>
        <v>0</v>
      </c>
      <c r="E2419" s="395">
        <f t="shared" ref="E2419:E2420" ca="1" si="3546">IF(D2419="n/a","n/a",MAX(0,D2419-1))</f>
        <v>0</v>
      </c>
      <c r="F2419" s="395">
        <f t="shared" ref="F2419:F2421" ca="1" si="3547">IF(E2419="n/a","n/a",MAX(0,E2419-1))</f>
        <v>0</v>
      </c>
      <c r="G2419" s="395">
        <f t="shared" ref="G2419:G2422" ca="1" si="3548">IF(F2419="n/a","n/a",MAX(0,F2419-1))</f>
        <v>0</v>
      </c>
      <c r="H2419" s="395">
        <f t="shared" ref="H2419:H2423" ca="1" si="3549">IF(G2419="n/a","n/a",MAX(0,G2419-1))</f>
        <v>0</v>
      </c>
      <c r="I2419" s="395">
        <f t="shared" ref="I2419:I2424" ca="1" si="3550">IF(H2419="n/a","n/a",MAX(0,H2419-1))</f>
        <v>0</v>
      </c>
      <c r="J2419" s="395">
        <f t="shared" ref="J2419:J2425" ca="1" si="3551">IF(I2419="n/a","n/a",MAX(0,I2419-1))</f>
        <v>0</v>
      </c>
      <c r="K2419" s="395">
        <f t="shared" ref="K2419:K2426" ca="1" si="3552">IF(J2419="n/a","n/a",MAX(0,J2419-1))</f>
        <v>0</v>
      </c>
      <c r="L2419" s="395">
        <f t="shared" ref="L2419:L2427" ca="1" si="3553">IF(K2419="n/a","n/a",MAX(0,K2419-1))</f>
        <v>0</v>
      </c>
      <c r="M2419" s="395">
        <f t="shared" ref="M2419:M2428" ca="1" si="3554">IF(L2419="n/a","n/a",MAX(0,L2419-1))</f>
        <v>0</v>
      </c>
      <c r="N2419" s="395">
        <f t="shared" ref="N2419:N2429" ca="1" si="3555">IF(M2419="n/a","n/a",MAX(0,M2419-1))</f>
        <v>0</v>
      </c>
      <c r="O2419" s="395">
        <f t="shared" ref="O2419:O2430" ca="1" si="3556">IF(N2419="n/a","n/a",MAX(0,N2419-1))</f>
        <v>0</v>
      </c>
      <c r="P2419" s="395">
        <f t="shared" ref="P2419:P2431" ca="1" si="3557">IF(O2419="n/a","n/a",MAX(0,O2419-1))</f>
        <v>0</v>
      </c>
      <c r="Q2419" s="395">
        <f t="shared" ref="Q2419:Q2432" ca="1" si="3558">IF(P2419="n/a","n/a",MAX(0,P2419-1))</f>
        <v>0</v>
      </c>
      <c r="R2419" s="395">
        <f t="shared" ref="R2419:R2433" ca="1" si="3559">IF(Q2419="n/a","n/a",MAX(0,Q2419-1))</f>
        <v>0</v>
      </c>
      <c r="S2419" s="395">
        <f t="shared" ref="S2419:S2434" ca="1" si="3560">IF(R2419="n/a","n/a",MAX(0,R2419-1))</f>
        <v>0</v>
      </c>
      <c r="T2419" s="395">
        <f t="shared" ref="T2419:T2435" ca="1" si="3561">IF(S2419="n/a","n/a",MAX(0,S2419-1))</f>
        <v>0</v>
      </c>
      <c r="U2419" s="395">
        <f t="shared" ref="U2419:U2436" ca="1" si="3562">IF(T2419="n/a","n/a",MAX(0,T2419-1))</f>
        <v>0</v>
      </c>
      <c r="V2419" s="395">
        <f t="shared" ref="V2419:V2437" ca="1" si="3563">IF(U2419="n/a","n/a",MAX(0,U2419-1))</f>
        <v>0</v>
      </c>
      <c r="W2419" s="395">
        <f t="shared" ref="W2419:W2437" ca="1" si="3564">IF(V2419="n/a","n/a",MAX(0,V2419-1))</f>
        <v>0</v>
      </c>
      <c r="X2419" s="249"/>
      <c r="Y2419" s="249"/>
      <c r="Z2419" s="249"/>
      <c r="AA2419" s="249"/>
      <c r="AB2419" s="249"/>
    </row>
    <row r="2420" spans="1:28" hidden="1" outlineLevel="1">
      <c r="A2420" s="249"/>
      <c r="B2420" s="309" t="str">
        <f t="shared" ref="B2420:B2439" ca="1" si="3565">"RL Capex "&amp;OFFSET($C$6,0,A2396)</f>
        <v>RL Capex 2013</v>
      </c>
      <c r="C2420" s="396"/>
      <c r="D2420" s="400">
        <f ca="1">D2391</f>
        <v>0</v>
      </c>
      <c r="E2420" s="395">
        <f t="shared" ca="1" si="3546"/>
        <v>0</v>
      </c>
      <c r="F2420" s="395">
        <f t="shared" ca="1" si="3547"/>
        <v>0</v>
      </c>
      <c r="G2420" s="395">
        <f t="shared" ca="1" si="3548"/>
        <v>0</v>
      </c>
      <c r="H2420" s="395">
        <f t="shared" ca="1" si="3549"/>
        <v>0</v>
      </c>
      <c r="I2420" s="395">
        <f t="shared" ca="1" si="3550"/>
        <v>0</v>
      </c>
      <c r="J2420" s="395">
        <f t="shared" ca="1" si="3551"/>
        <v>0</v>
      </c>
      <c r="K2420" s="395">
        <f t="shared" ca="1" si="3552"/>
        <v>0</v>
      </c>
      <c r="L2420" s="395">
        <f t="shared" ca="1" si="3553"/>
        <v>0</v>
      </c>
      <c r="M2420" s="395">
        <f t="shared" ca="1" si="3554"/>
        <v>0</v>
      </c>
      <c r="N2420" s="395">
        <f t="shared" ca="1" si="3555"/>
        <v>0</v>
      </c>
      <c r="O2420" s="395">
        <f t="shared" ca="1" si="3556"/>
        <v>0</v>
      </c>
      <c r="P2420" s="395">
        <f t="shared" ca="1" si="3557"/>
        <v>0</v>
      </c>
      <c r="Q2420" s="395">
        <f t="shared" ca="1" si="3558"/>
        <v>0</v>
      </c>
      <c r="R2420" s="395">
        <f t="shared" ca="1" si="3559"/>
        <v>0</v>
      </c>
      <c r="S2420" s="395">
        <f t="shared" ca="1" si="3560"/>
        <v>0</v>
      </c>
      <c r="T2420" s="395">
        <f t="shared" ca="1" si="3561"/>
        <v>0</v>
      </c>
      <c r="U2420" s="395">
        <f t="shared" ca="1" si="3562"/>
        <v>0</v>
      </c>
      <c r="V2420" s="395">
        <f t="shared" ca="1" si="3563"/>
        <v>0</v>
      </c>
      <c r="W2420" s="395">
        <f t="shared" ca="1" si="3564"/>
        <v>0</v>
      </c>
      <c r="X2420" s="249"/>
      <c r="Y2420" s="249"/>
      <c r="Z2420" s="249"/>
      <c r="AA2420" s="249"/>
      <c r="AB2420" s="249"/>
    </row>
    <row r="2421" spans="1:28" hidden="1" outlineLevel="1">
      <c r="A2421" s="249"/>
      <c r="B2421" s="309" t="str">
        <f t="shared" ca="1" si="3565"/>
        <v>RL Capex 2014</v>
      </c>
      <c r="C2421" s="401"/>
      <c r="D2421" s="396"/>
      <c r="E2421" s="400">
        <f ca="1">E2391</f>
        <v>0</v>
      </c>
      <c r="F2421" s="395">
        <f t="shared" ca="1" si="3547"/>
        <v>0</v>
      </c>
      <c r="G2421" s="395">
        <f t="shared" ca="1" si="3548"/>
        <v>0</v>
      </c>
      <c r="H2421" s="395">
        <f t="shared" ca="1" si="3549"/>
        <v>0</v>
      </c>
      <c r="I2421" s="395">
        <f t="shared" ca="1" si="3550"/>
        <v>0</v>
      </c>
      <c r="J2421" s="395">
        <f t="shared" ca="1" si="3551"/>
        <v>0</v>
      </c>
      <c r="K2421" s="395">
        <f t="shared" ca="1" si="3552"/>
        <v>0</v>
      </c>
      <c r="L2421" s="395">
        <f t="shared" ca="1" si="3553"/>
        <v>0</v>
      </c>
      <c r="M2421" s="395">
        <f t="shared" ca="1" si="3554"/>
        <v>0</v>
      </c>
      <c r="N2421" s="395">
        <f t="shared" ca="1" si="3555"/>
        <v>0</v>
      </c>
      <c r="O2421" s="395">
        <f t="shared" ca="1" si="3556"/>
        <v>0</v>
      </c>
      <c r="P2421" s="395">
        <f t="shared" ca="1" si="3557"/>
        <v>0</v>
      </c>
      <c r="Q2421" s="395">
        <f t="shared" ca="1" si="3558"/>
        <v>0</v>
      </c>
      <c r="R2421" s="395">
        <f t="shared" ca="1" si="3559"/>
        <v>0</v>
      </c>
      <c r="S2421" s="395">
        <f t="shared" ca="1" si="3560"/>
        <v>0</v>
      </c>
      <c r="T2421" s="395">
        <f t="shared" ca="1" si="3561"/>
        <v>0</v>
      </c>
      <c r="U2421" s="395">
        <f t="shared" ca="1" si="3562"/>
        <v>0</v>
      </c>
      <c r="V2421" s="395">
        <f t="shared" ca="1" si="3563"/>
        <v>0</v>
      </c>
      <c r="W2421" s="395">
        <f t="shared" ca="1" si="3564"/>
        <v>0</v>
      </c>
      <c r="X2421" s="249"/>
      <c r="Y2421" s="249"/>
      <c r="Z2421" s="249"/>
      <c r="AA2421" s="249"/>
      <c r="AB2421" s="249"/>
    </row>
    <row r="2422" spans="1:28" hidden="1" outlineLevel="1">
      <c r="A2422" s="249"/>
      <c r="B2422" s="309" t="str">
        <f t="shared" ca="1" si="3565"/>
        <v>RL Capex 2015</v>
      </c>
      <c r="C2422" s="401"/>
      <c r="D2422" s="401"/>
      <c r="E2422" s="396"/>
      <c r="F2422" s="400">
        <f ca="1">F2391</f>
        <v>0</v>
      </c>
      <c r="G2422" s="395">
        <f t="shared" ca="1" si="3548"/>
        <v>0</v>
      </c>
      <c r="H2422" s="395">
        <f t="shared" ca="1" si="3549"/>
        <v>0</v>
      </c>
      <c r="I2422" s="395">
        <f t="shared" ca="1" si="3550"/>
        <v>0</v>
      </c>
      <c r="J2422" s="395">
        <f t="shared" ca="1" si="3551"/>
        <v>0</v>
      </c>
      <c r="K2422" s="395">
        <f t="shared" ca="1" si="3552"/>
        <v>0</v>
      </c>
      <c r="L2422" s="395">
        <f t="shared" ca="1" si="3553"/>
        <v>0</v>
      </c>
      <c r="M2422" s="395">
        <f t="shared" ca="1" si="3554"/>
        <v>0</v>
      </c>
      <c r="N2422" s="395">
        <f t="shared" ca="1" si="3555"/>
        <v>0</v>
      </c>
      <c r="O2422" s="395">
        <f t="shared" ca="1" si="3556"/>
        <v>0</v>
      </c>
      <c r="P2422" s="395">
        <f t="shared" ca="1" si="3557"/>
        <v>0</v>
      </c>
      <c r="Q2422" s="395">
        <f t="shared" ca="1" si="3558"/>
        <v>0</v>
      </c>
      <c r="R2422" s="395">
        <f t="shared" ca="1" si="3559"/>
        <v>0</v>
      </c>
      <c r="S2422" s="395">
        <f t="shared" ca="1" si="3560"/>
        <v>0</v>
      </c>
      <c r="T2422" s="395">
        <f t="shared" ca="1" si="3561"/>
        <v>0</v>
      </c>
      <c r="U2422" s="395">
        <f t="shared" ca="1" si="3562"/>
        <v>0</v>
      </c>
      <c r="V2422" s="395">
        <f t="shared" ca="1" si="3563"/>
        <v>0</v>
      </c>
      <c r="W2422" s="395">
        <f t="shared" ca="1" si="3564"/>
        <v>0</v>
      </c>
      <c r="X2422" s="249"/>
      <c r="Y2422" s="249"/>
      <c r="Z2422" s="249"/>
      <c r="AA2422" s="249"/>
      <c r="AB2422" s="249"/>
    </row>
    <row r="2423" spans="1:28" hidden="1" outlineLevel="1">
      <c r="A2423" s="249"/>
      <c r="B2423" s="309" t="str">
        <f t="shared" ca="1" si="3565"/>
        <v>RL Capex 2016</v>
      </c>
      <c r="C2423" s="401"/>
      <c r="D2423" s="401"/>
      <c r="E2423" s="401"/>
      <c r="F2423" s="396"/>
      <c r="G2423" s="400">
        <f ca="1">G2391</f>
        <v>0</v>
      </c>
      <c r="H2423" s="395">
        <f t="shared" ca="1" si="3549"/>
        <v>0</v>
      </c>
      <c r="I2423" s="395">
        <f t="shared" ca="1" si="3550"/>
        <v>0</v>
      </c>
      <c r="J2423" s="395">
        <f t="shared" ca="1" si="3551"/>
        <v>0</v>
      </c>
      <c r="K2423" s="395">
        <f t="shared" ca="1" si="3552"/>
        <v>0</v>
      </c>
      <c r="L2423" s="395">
        <f t="shared" ca="1" si="3553"/>
        <v>0</v>
      </c>
      <c r="M2423" s="395">
        <f t="shared" ca="1" si="3554"/>
        <v>0</v>
      </c>
      <c r="N2423" s="395">
        <f t="shared" ca="1" si="3555"/>
        <v>0</v>
      </c>
      <c r="O2423" s="395">
        <f t="shared" ca="1" si="3556"/>
        <v>0</v>
      </c>
      <c r="P2423" s="395">
        <f t="shared" ca="1" si="3557"/>
        <v>0</v>
      </c>
      <c r="Q2423" s="395">
        <f t="shared" ca="1" si="3558"/>
        <v>0</v>
      </c>
      <c r="R2423" s="395">
        <f t="shared" ca="1" si="3559"/>
        <v>0</v>
      </c>
      <c r="S2423" s="395">
        <f t="shared" ca="1" si="3560"/>
        <v>0</v>
      </c>
      <c r="T2423" s="395">
        <f t="shared" ca="1" si="3561"/>
        <v>0</v>
      </c>
      <c r="U2423" s="395">
        <f t="shared" ca="1" si="3562"/>
        <v>0</v>
      </c>
      <c r="V2423" s="395">
        <f t="shared" ca="1" si="3563"/>
        <v>0</v>
      </c>
      <c r="W2423" s="395">
        <f t="shared" ca="1" si="3564"/>
        <v>0</v>
      </c>
      <c r="X2423" s="249"/>
      <c r="Y2423" s="249"/>
      <c r="Z2423" s="249"/>
      <c r="AA2423" s="249"/>
      <c r="AB2423" s="249"/>
    </row>
    <row r="2424" spans="1:28" hidden="1" outlineLevel="1">
      <c r="A2424" s="249"/>
      <c r="B2424" s="309" t="str">
        <f t="shared" ca="1" si="3565"/>
        <v>RL Capex 2017</v>
      </c>
      <c r="C2424" s="401"/>
      <c r="D2424" s="401"/>
      <c r="E2424" s="401"/>
      <c r="F2424" s="401"/>
      <c r="G2424" s="396"/>
      <c r="H2424" s="400">
        <f ca="1">H2391</f>
        <v>0</v>
      </c>
      <c r="I2424" s="395">
        <f t="shared" ca="1" si="3550"/>
        <v>0</v>
      </c>
      <c r="J2424" s="395">
        <f t="shared" ca="1" si="3551"/>
        <v>0</v>
      </c>
      <c r="K2424" s="395">
        <f t="shared" ca="1" si="3552"/>
        <v>0</v>
      </c>
      <c r="L2424" s="395">
        <f t="shared" ca="1" si="3553"/>
        <v>0</v>
      </c>
      <c r="M2424" s="395">
        <f t="shared" ca="1" si="3554"/>
        <v>0</v>
      </c>
      <c r="N2424" s="395">
        <f t="shared" ca="1" si="3555"/>
        <v>0</v>
      </c>
      <c r="O2424" s="395">
        <f t="shared" ca="1" si="3556"/>
        <v>0</v>
      </c>
      <c r="P2424" s="395">
        <f t="shared" ca="1" si="3557"/>
        <v>0</v>
      </c>
      <c r="Q2424" s="395">
        <f t="shared" ca="1" si="3558"/>
        <v>0</v>
      </c>
      <c r="R2424" s="395">
        <f t="shared" ca="1" si="3559"/>
        <v>0</v>
      </c>
      <c r="S2424" s="395">
        <f t="shared" ca="1" si="3560"/>
        <v>0</v>
      </c>
      <c r="T2424" s="395">
        <f t="shared" ca="1" si="3561"/>
        <v>0</v>
      </c>
      <c r="U2424" s="395">
        <f t="shared" ca="1" si="3562"/>
        <v>0</v>
      </c>
      <c r="V2424" s="395">
        <f t="shared" ca="1" si="3563"/>
        <v>0</v>
      </c>
      <c r="W2424" s="395">
        <f t="shared" ca="1" si="3564"/>
        <v>0</v>
      </c>
      <c r="X2424" s="249"/>
      <c r="Y2424" s="249"/>
      <c r="Z2424" s="249"/>
      <c r="AA2424" s="249"/>
      <c r="AB2424" s="249"/>
    </row>
    <row r="2425" spans="1:28" hidden="1" outlineLevel="1">
      <c r="A2425" s="249"/>
      <c r="B2425" s="309" t="str">
        <f t="shared" ca="1" si="3565"/>
        <v>RL Capex 2018</v>
      </c>
      <c r="C2425" s="401"/>
      <c r="D2425" s="401"/>
      <c r="E2425" s="401"/>
      <c r="F2425" s="401"/>
      <c r="G2425" s="401"/>
      <c r="H2425" s="396"/>
      <c r="I2425" s="400">
        <f ca="1">I2391</f>
        <v>0</v>
      </c>
      <c r="J2425" s="395">
        <f t="shared" ca="1" si="3551"/>
        <v>0</v>
      </c>
      <c r="K2425" s="395">
        <f t="shared" ca="1" si="3552"/>
        <v>0</v>
      </c>
      <c r="L2425" s="395">
        <f t="shared" ca="1" si="3553"/>
        <v>0</v>
      </c>
      <c r="M2425" s="395">
        <f t="shared" ca="1" si="3554"/>
        <v>0</v>
      </c>
      <c r="N2425" s="395">
        <f t="shared" ca="1" si="3555"/>
        <v>0</v>
      </c>
      <c r="O2425" s="395">
        <f t="shared" ca="1" si="3556"/>
        <v>0</v>
      </c>
      <c r="P2425" s="395">
        <f t="shared" ca="1" si="3557"/>
        <v>0</v>
      </c>
      <c r="Q2425" s="395">
        <f t="shared" ca="1" si="3558"/>
        <v>0</v>
      </c>
      <c r="R2425" s="395">
        <f t="shared" ca="1" si="3559"/>
        <v>0</v>
      </c>
      <c r="S2425" s="395">
        <f t="shared" ca="1" si="3560"/>
        <v>0</v>
      </c>
      <c r="T2425" s="395">
        <f t="shared" ca="1" si="3561"/>
        <v>0</v>
      </c>
      <c r="U2425" s="395">
        <f t="shared" ca="1" si="3562"/>
        <v>0</v>
      </c>
      <c r="V2425" s="395">
        <f t="shared" ca="1" si="3563"/>
        <v>0</v>
      </c>
      <c r="W2425" s="395">
        <f t="shared" ca="1" si="3564"/>
        <v>0</v>
      </c>
      <c r="X2425" s="249"/>
      <c r="Y2425" s="249"/>
      <c r="Z2425" s="249"/>
      <c r="AA2425" s="249"/>
      <c r="AB2425" s="249"/>
    </row>
    <row r="2426" spans="1:28" hidden="1" outlineLevel="1">
      <c r="A2426" s="249"/>
      <c r="B2426" s="309" t="str">
        <f t="shared" ca="1" si="3565"/>
        <v>RL Capex 2019</v>
      </c>
      <c r="C2426" s="401"/>
      <c r="D2426" s="401"/>
      <c r="E2426" s="401"/>
      <c r="F2426" s="401"/>
      <c r="G2426" s="401"/>
      <c r="H2426" s="401"/>
      <c r="I2426" s="396"/>
      <c r="J2426" s="400">
        <f ca="1">J2391</f>
        <v>0</v>
      </c>
      <c r="K2426" s="395">
        <f t="shared" ca="1" si="3552"/>
        <v>0</v>
      </c>
      <c r="L2426" s="395">
        <f t="shared" ca="1" si="3553"/>
        <v>0</v>
      </c>
      <c r="M2426" s="395">
        <f t="shared" ca="1" si="3554"/>
        <v>0</v>
      </c>
      <c r="N2426" s="395">
        <f t="shared" ca="1" si="3555"/>
        <v>0</v>
      </c>
      <c r="O2426" s="395">
        <f t="shared" ca="1" si="3556"/>
        <v>0</v>
      </c>
      <c r="P2426" s="395">
        <f t="shared" ca="1" si="3557"/>
        <v>0</v>
      </c>
      <c r="Q2426" s="395">
        <f t="shared" ca="1" si="3558"/>
        <v>0</v>
      </c>
      <c r="R2426" s="395">
        <f t="shared" ca="1" si="3559"/>
        <v>0</v>
      </c>
      <c r="S2426" s="395">
        <f t="shared" ca="1" si="3560"/>
        <v>0</v>
      </c>
      <c r="T2426" s="395">
        <f t="shared" ca="1" si="3561"/>
        <v>0</v>
      </c>
      <c r="U2426" s="395">
        <f t="shared" ca="1" si="3562"/>
        <v>0</v>
      </c>
      <c r="V2426" s="395">
        <f t="shared" ca="1" si="3563"/>
        <v>0</v>
      </c>
      <c r="W2426" s="395">
        <f t="shared" ca="1" si="3564"/>
        <v>0</v>
      </c>
      <c r="X2426" s="249"/>
      <c r="Y2426" s="249"/>
      <c r="Z2426" s="249"/>
      <c r="AA2426" s="249"/>
      <c r="AB2426" s="249"/>
    </row>
    <row r="2427" spans="1:28" hidden="1" outlineLevel="1">
      <c r="A2427" s="249"/>
      <c r="B2427" s="309" t="str">
        <f t="shared" ca="1" si="3565"/>
        <v>RL Capex 2020</v>
      </c>
      <c r="C2427" s="401"/>
      <c r="D2427" s="401"/>
      <c r="E2427" s="401"/>
      <c r="F2427" s="401"/>
      <c r="G2427" s="401"/>
      <c r="H2427" s="401"/>
      <c r="I2427" s="401"/>
      <c r="J2427" s="396"/>
      <c r="K2427" s="400">
        <f ca="1">K2391</f>
        <v>0</v>
      </c>
      <c r="L2427" s="395">
        <f t="shared" ca="1" si="3553"/>
        <v>0</v>
      </c>
      <c r="M2427" s="395">
        <f t="shared" ca="1" si="3554"/>
        <v>0</v>
      </c>
      <c r="N2427" s="395">
        <f t="shared" ca="1" si="3555"/>
        <v>0</v>
      </c>
      <c r="O2427" s="395">
        <f t="shared" ca="1" si="3556"/>
        <v>0</v>
      </c>
      <c r="P2427" s="395">
        <f t="shared" ca="1" si="3557"/>
        <v>0</v>
      </c>
      <c r="Q2427" s="395">
        <f t="shared" ca="1" si="3558"/>
        <v>0</v>
      </c>
      <c r="R2427" s="395">
        <f t="shared" ca="1" si="3559"/>
        <v>0</v>
      </c>
      <c r="S2427" s="395">
        <f t="shared" ca="1" si="3560"/>
        <v>0</v>
      </c>
      <c r="T2427" s="395">
        <f t="shared" ca="1" si="3561"/>
        <v>0</v>
      </c>
      <c r="U2427" s="395">
        <f t="shared" ca="1" si="3562"/>
        <v>0</v>
      </c>
      <c r="V2427" s="395">
        <f t="shared" ca="1" si="3563"/>
        <v>0</v>
      </c>
      <c r="W2427" s="395">
        <f t="shared" ca="1" si="3564"/>
        <v>0</v>
      </c>
      <c r="X2427" s="249"/>
      <c r="Y2427" s="249"/>
      <c r="Z2427" s="249"/>
      <c r="AA2427" s="249"/>
      <c r="AB2427" s="249"/>
    </row>
    <row r="2428" spans="1:28" hidden="1" outlineLevel="1">
      <c r="A2428" s="249"/>
      <c r="B2428" s="309" t="str">
        <f t="shared" ca="1" si="3565"/>
        <v>RL Capex 2021</v>
      </c>
      <c r="C2428" s="401"/>
      <c r="D2428" s="401"/>
      <c r="E2428" s="401"/>
      <c r="F2428" s="401"/>
      <c r="G2428" s="401"/>
      <c r="H2428" s="401"/>
      <c r="I2428" s="401"/>
      <c r="J2428" s="401"/>
      <c r="K2428" s="396"/>
      <c r="L2428" s="400">
        <f ca="1">L2391</f>
        <v>0</v>
      </c>
      <c r="M2428" s="395">
        <f t="shared" ca="1" si="3554"/>
        <v>0</v>
      </c>
      <c r="N2428" s="395">
        <f t="shared" ca="1" si="3555"/>
        <v>0</v>
      </c>
      <c r="O2428" s="395">
        <f t="shared" ca="1" si="3556"/>
        <v>0</v>
      </c>
      <c r="P2428" s="395">
        <f t="shared" ca="1" si="3557"/>
        <v>0</v>
      </c>
      <c r="Q2428" s="395">
        <f t="shared" ca="1" si="3558"/>
        <v>0</v>
      </c>
      <c r="R2428" s="395">
        <f t="shared" ca="1" si="3559"/>
        <v>0</v>
      </c>
      <c r="S2428" s="395">
        <f t="shared" ca="1" si="3560"/>
        <v>0</v>
      </c>
      <c r="T2428" s="395">
        <f t="shared" ca="1" si="3561"/>
        <v>0</v>
      </c>
      <c r="U2428" s="395">
        <f t="shared" ca="1" si="3562"/>
        <v>0</v>
      </c>
      <c r="V2428" s="395">
        <f t="shared" ca="1" si="3563"/>
        <v>0</v>
      </c>
      <c r="W2428" s="395">
        <f t="shared" ca="1" si="3564"/>
        <v>0</v>
      </c>
      <c r="X2428" s="249"/>
      <c r="Y2428" s="249"/>
      <c r="Z2428" s="249"/>
      <c r="AA2428" s="249"/>
      <c r="AB2428" s="249"/>
    </row>
    <row r="2429" spans="1:28" hidden="1" outlineLevel="1">
      <c r="A2429" s="249"/>
      <c r="B2429" s="309" t="str">
        <f t="shared" ca="1" si="3565"/>
        <v>RL Capex 2022</v>
      </c>
      <c r="C2429" s="401"/>
      <c r="D2429" s="401"/>
      <c r="E2429" s="401"/>
      <c r="F2429" s="401"/>
      <c r="G2429" s="401"/>
      <c r="H2429" s="401"/>
      <c r="I2429" s="401"/>
      <c r="J2429" s="401"/>
      <c r="K2429" s="401"/>
      <c r="L2429" s="396"/>
      <c r="M2429" s="400">
        <f ca="1">M2391</f>
        <v>0</v>
      </c>
      <c r="N2429" s="395">
        <f t="shared" ca="1" si="3555"/>
        <v>0</v>
      </c>
      <c r="O2429" s="395">
        <f t="shared" ca="1" si="3556"/>
        <v>0</v>
      </c>
      <c r="P2429" s="395">
        <f t="shared" ca="1" si="3557"/>
        <v>0</v>
      </c>
      <c r="Q2429" s="395">
        <f t="shared" ca="1" si="3558"/>
        <v>0</v>
      </c>
      <c r="R2429" s="395">
        <f t="shared" ca="1" si="3559"/>
        <v>0</v>
      </c>
      <c r="S2429" s="395">
        <f t="shared" ca="1" si="3560"/>
        <v>0</v>
      </c>
      <c r="T2429" s="395">
        <f t="shared" ca="1" si="3561"/>
        <v>0</v>
      </c>
      <c r="U2429" s="395">
        <f t="shared" ca="1" si="3562"/>
        <v>0</v>
      </c>
      <c r="V2429" s="395">
        <f t="shared" ca="1" si="3563"/>
        <v>0</v>
      </c>
      <c r="W2429" s="395">
        <f t="shared" ca="1" si="3564"/>
        <v>0</v>
      </c>
      <c r="X2429" s="249"/>
      <c r="Y2429" s="249"/>
      <c r="Z2429" s="249"/>
      <c r="AA2429" s="249"/>
      <c r="AB2429" s="249"/>
    </row>
    <row r="2430" spans="1:28" hidden="1" outlineLevel="1">
      <c r="A2430" s="249"/>
      <c r="B2430" s="309" t="str">
        <f t="shared" ca="1" si="3565"/>
        <v>RL Capex 2023</v>
      </c>
      <c r="C2430" s="401"/>
      <c r="D2430" s="401"/>
      <c r="E2430" s="401"/>
      <c r="F2430" s="401"/>
      <c r="G2430" s="401"/>
      <c r="H2430" s="401"/>
      <c r="I2430" s="401"/>
      <c r="J2430" s="401"/>
      <c r="K2430" s="401"/>
      <c r="L2430" s="401"/>
      <c r="M2430" s="396"/>
      <c r="N2430" s="400">
        <f>N2391</f>
        <v>0</v>
      </c>
      <c r="O2430" s="395">
        <f t="shared" si="3556"/>
        <v>0</v>
      </c>
      <c r="P2430" s="395">
        <f t="shared" si="3557"/>
        <v>0</v>
      </c>
      <c r="Q2430" s="395">
        <f t="shared" si="3558"/>
        <v>0</v>
      </c>
      <c r="R2430" s="395">
        <f t="shared" si="3559"/>
        <v>0</v>
      </c>
      <c r="S2430" s="395">
        <f t="shared" si="3560"/>
        <v>0</v>
      </c>
      <c r="T2430" s="395">
        <f t="shared" si="3561"/>
        <v>0</v>
      </c>
      <c r="U2430" s="395">
        <f t="shared" si="3562"/>
        <v>0</v>
      </c>
      <c r="V2430" s="395">
        <f t="shared" si="3563"/>
        <v>0</v>
      </c>
      <c r="W2430" s="395">
        <f t="shared" si="3564"/>
        <v>0</v>
      </c>
      <c r="X2430" s="249"/>
      <c r="Y2430" s="249"/>
      <c r="Z2430" s="249"/>
      <c r="AA2430" s="249"/>
      <c r="AB2430" s="249"/>
    </row>
    <row r="2431" spans="1:28" hidden="1" outlineLevel="1">
      <c r="A2431" s="249"/>
      <c r="B2431" s="309" t="str">
        <f t="shared" ca="1" si="3565"/>
        <v>RL Capex 2024</v>
      </c>
      <c r="C2431" s="401"/>
      <c r="D2431" s="401"/>
      <c r="E2431" s="401"/>
      <c r="F2431" s="401"/>
      <c r="G2431" s="401"/>
      <c r="H2431" s="401"/>
      <c r="I2431" s="401"/>
      <c r="J2431" s="401"/>
      <c r="K2431" s="401"/>
      <c r="L2431" s="401"/>
      <c r="M2431" s="401"/>
      <c r="N2431" s="396"/>
      <c r="O2431" s="400">
        <f>O2391</f>
        <v>0</v>
      </c>
      <c r="P2431" s="395">
        <f t="shared" si="3557"/>
        <v>0</v>
      </c>
      <c r="Q2431" s="395">
        <f t="shared" si="3558"/>
        <v>0</v>
      </c>
      <c r="R2431" s="395">
        <f t="shared" si="3559"/>
        <v>0</v>
      </c>
      <c r="S2431" s="395">
        <f t="shared" si="3560"/>
        <v>0</v>
      </c>
      <c r="T2431" s="395">
        <f t="shared" si="3561"/>
        <v>0</v>
      </c>
      <c r="U2431" s="395">
        <f t="shared" si="3562"/>
        <v>0</v>
      </c>
      <c r="V2431" s="395">
        <f t="shared" si="3563"/>
        <v>0</v>
      </c>
      <c r="W2431" s="395">
        <f t="shared" si="3564"/>
        <v>0</v>
      </c>
      <c r="X2431" s="249"/>
      <c r="Y2431" s="249"/>
      <c r="Z2431" s="249"/>
      <c r="AA2431" s="249"/>
      <c r="AB2431" s="249"/>
    </row>
    <row r="2432" spans="1:28" hidden="1" outlineLevel="1">
      <c r="A2432" s="249"/>
      <c r="B2432" s="309" t="str">
        <f t="shared" ca="1" si="3565"/>
        <v>RL Capex 2025</v>
      </c>
      <c r="C2432" s="401"/>
      <c r="D2432" s="401"/>
      <c r="E2432" s="401"/>
      <c r="F2432" s="401"/>
      <c r="G2432" s="401"/>
      <c r="H2432" s="401"/>
      <c r="I2432" s="401"/>
      <c r="J2432" s="401"/>
      <c r="K2432" s="401"/>
      <c r="L2432" s="401"/>
      <c r="M2432" s="401"/>
      <c r="N2432" s="401"/>
      <c r="O2432" s="396"/>
      <c r="P2432" s="400">
        <f>P2391</f>
        <v>0</v>
      </c>
      <c r="Q2432" s="395">
        <f t="shared" si="3558"/>
        <v>0</v>
      </c>
      <c r="R2432" s="395">
        <f t="shared" si="3559"/>
        <v>0</v>
      </c>
      <c r="S2432" s="395">
        <f t="shared" si="3560"/>
        <v>0</v>
      </c>
      <c r="T2432" s="395">
        <f t="shared" si="3561"/>
        <v>0</v>
      </c>
      <c r="U2432" s="395">
        <f t="shared" si="3562"/>
        <v>0</v>
      </c>
      <c r="V2432" s="395">
        <f t="shared" si="3563"/>
        <v>0</v>
      </c>
      <c r="W2432" s="395">
        <f t="shared" si="3564"/>
        <v>0</v>
      </c>
      <c r="X2432" s="249"/>
      <c r="Y2432" s="249"/>
      <c r="Z2432" s="249"/>
      <c r="AA2432" s="249"/>
      <c r="AB2432" s="249"/>
    </row>
    <row r="2433" spans="1:28" hidden="1" outlineLevel="1">
      <c r="A2433" s="249"/>
      <c r="B2433" s="309" t="str">
        <f t="shared" ca="1" si="3565"/>
        <v>RL Capex 2026</v>
      </c>
      <c r="C2433" s="401"/>
      <c r="D2433" s="401"/>
      <c r="E2433" s="401"/>
      <c r="F2433" s="401"/>
      <c r="G2433" s="401"/>
      <c r="H2433" s="401"/>
      <c r="I2433" s="401"/>
      <c r="J2433" s="401"/>
      <c r="K2433" s="401"/>
      <c r="L2433" s="401"/>
      <c r="M2433" s="401"/>
      <c r="N2433" s="401"/>
      <c r="O2433" s="401"/>
      <c r="P2433" s="396"/>
      <c r="Q2433" s="400">
        <f>Q2391</f>
        <v>0</v>
      </c>
      <c r="R2433" s="395">
        <f t="shared" si="3559"/>
        <v>0</v>
      </c>
      <c r="S2433" s="395">
        <f t="shared" si="3560"/>
        <v>0</v>
      </c>
      <c r="T2433" s="395">
        <f t="shared" si="3561"/>
        <v>0</v>
      </c>
      <c r="U2433" s="395">
        <f t="shared" si="3562"/>
        <v>0</v>
      </c>
      <c r="V2433" s="395">
        <f t="shared" si="3563"/>
        <v>0</v>
      </c>
      <c r="W2433" s="395">
        <f t="shared" si="3564"/>
        <v>0</v>
      </c>
      <c r="X2433" s="249"/>
      <c r="Y2433" s="249"/>
      <c r="Z2433" s="249"/>
      <c r="AA2433" s="249"/>
      <c r="AB2433" s="249"/>
    </row>
    <row r="2434" spans="1:28" hidden="1" outlineLevel="1">
      <c r="A2434" s="249"/>
      <c r="B2434" s="309" t="str">
        <f t="shared" ca="1" si="3565"/>
        <v>RL Capex 2027</v>
      </c>
      <c r="C2434" s="401"/>
      <c r="D2434" s="401"/>
      <c r="E2434" s="401"/>
      <c r="F2434" s="401"/>
      <c r="G2434" s="401"/>
      <c r="H2434" s="401"/>
      <c r="I2434" s="401"/>
      <c r="J2434" s="401"/>
      <c r="K2434" s="401"/>
      <c r="L2434" s="401"/>
      <c r="M2434" s="401"/>
      <c r="N2434" s="401"/>
      <c r="O2434" s="401"/>
      <c r="P2434" s="401"/>
      <c r="Q2434" s="396"/>
      <c r="R2434" s="400">
        <f>R2391</f>
        <v>0</v>
      </c>
      <c r="S2434" s="395">
        <f t="shared" si="3560"/>
        <v>0</v>
      </c>
      <c r="T2434" s="395">
        <f t="shared" si="3561"/>
        <v>0</v>
      </c>
      <c r="U2434" s="395">
        <f t="shared" si="3562"/>
        <v>0</v>
      </c>
      <c r="V2434" s="395">
        <f t="shared" si="3563"/>
        <v>0</v>
      </c>
      <c r="W2434" s="395">
        <f t="shared" si="3564"/>
        <v>0</v>
      </c>
      <c r="X2434" s="249"/>
      <c r="Y2434" s="249"/>
      <c r="Z2434" s="249"/>
      <c r="AA2434" s="249"/>
      <c r="AB2434" s="249"/>
    </row>
    <row r="2435" spans="1:28" hidden="1" outlineLevel="1">
      <c r="A2435" s="249"/>
      <c r="B2435" s="309" t="str">
        <f t="shared" ca="1" si="3565"/>
        <v>RL Capex 2028</v>
      </c>
      <c r="C2435" s="401"/>
      <c r="D2435" s="401"/>
      <c r="E2435" s="401"/>
      <c r="F2435" s="401"/>
      <c r="G2435" s="401"/>
      <c r="H2435" s="401"/>
      <c r="I2435" s="401"/>
      <c r="J2435" s="401"/>
      <c r="K2435" s="401"/>
      <c r="L2435" s="401"/>
      <c r="M2435" s="401"/>
      <c r="N2435" s="401"/>
      <c r="O2435" s="401"/>
      <c r="P2435" s="401"/>
      <c r="Q2435" s="401"/>
      <c r="R2435" s="396"/>
      <c r="S2435" s="400">
        <f>S2391</f>
        <v>0</v>
      </c>
      <c r="T2435" s="395">
        <f t="shared" si="3561"/>
        <v>0</v>
      </c>
      <c r="U2435" s="395">
        <f t="shared" si="3562"/>
        <v>0</v>
      </c>
      <c r="V2435" s="395">
        <f t="shared" si="3563"/>
        <v>0</v>
      </c>
      <c r="W2435" s="395">
        <f t="shared" si="3564"/>
        <v>0</v>
      </c>
      <c r="X2435" s="249"/>
      <c r="Y2435" s="249"/>
      <c r="Z2435" s="249"/>
      <c r="AA2435" s="249"/>
      <c r="AB2435" s="249"/>
    </row>
    <row r="2436" spans="1:28" hidden="1" outlineLevel="1">
      <c r="A2436" s="249"/>
      <c r="B2436" s="309" t="str">
        <f t="shared" ca="1" si="3565"/>
        <v>RL Capex 2029</v>
      </c>
      <c r="C2436" s="401"/>
      <c r="D2436" s="401"/>
      <c r="E2436" s="401"/>
      <c r="F2436" s="401"/>
      <c r="G2436" s="401"/>
      <c r="H2436" s="401"/>
      <c r="I2436" s="401"/>
      <c r="J2436" s="401"/>
      <c r="K2436" s="401"/>
      <c r="L2436" s="401"/>
      <c r="M2436" s="401"/>
      <c r="N2436" s="401"/>
      <c r="O2436" s="401"/>
      <c r="P2436" s="401"/>
      <c r="Q2436" s="401"/>
      <c r="R2436" s="401"/>
      <c r="S2436" s="396"/>
      <c r="T2436" s="400">
        <f>T2391</f>
        <v>0</v>
      </c>
      <c r="U2436" s="395">
        <f t="shared" si="3562"/>
        <v>0</v>
      </c>
      <c r="V2436" s="395">
        <f t="shared" si="3563"/>
        <v>0</v>
      </c>
      <c r="W2436" s="395">
        <f t="shared" si="3564"/>
        <v>0</v>
      </c>
      <c r="X2436" s="249"/>
      <c r="Y2436" s="249"/>
      <c r="Z2436" s="249"/>
      <c r="AA2436" s="249"/>
      <c r="AB2436" s="249"/>
    </row>
    <row r="2437" spans="1:28" hidden="1" outlineLevel="1">
      <c r="A2437" s="249"/>
      <c r="B2437" s="309" t="str">
        <f t="shared" ca="1" si="3565"/>
        <v>RL Capex 2030</v>
      </c>
      <c r="C2437" s="401"/>
      <c r="D2437" s="401"/>
      <c r="E2437" s="401"/>
      <c r="F2437" s="401"/>
      <c r="G2437" s="401"/>
      <c r="H2437" s="401"/>
      <c r="I2437" s="401"/>
      <c r="J2437" s="401"/>
      <c r="K2437" s="401"/>
      <c r="L2437" s="401"/>
      <c r="M2437" s="401"/>
      <c r="N2437" s="401"/>
      <c r="O2437" s="401"/>
      <c r="P2437" s="401"/>
      <c r="Q2437" s="401"/>
      <c r="R2437" s="401"/>
      <c r="S2437" s="401"/>
      <c r="T2437" s="396"/>
      <c r="U2437" s="400">
        <f>U2391</f>
        <v>0</v>
      </c>
      <c r="V2437" s="395">
        <f t="shared" si="3563"/>
        <v>0</v>
      </c>
      <c r="W2437" s="395">
        <f t="shared" si="3564"/>
        <v>0</v>
      </c>
      <c r="X2437" s="249"/>
      <c r="Y2437" s="249"/>
      <c r="Z2437" s="249"/>
      <c r="AA2437" s="249"/>
      <c r="AB2437" s="249"/>
    </row>
    <row r="2438" spans="1:28" hidden="1" outlineLevel="1">
      <c r="A2438" s="249"/>
      <c r="B2438" s="309" t="str">
        <f t="shared" ca="1" si="3565"/>
        <v>RL Capex 2031</v>
      </c>
      <c r="C2438" s="401"/>
      <c r="D2438" s="401"/>
      <c r="E2438" s="401"/>
      <c r="F2438" s="401"/>
      <c r="G2438" s="401"/>
      <c r="H2438" s="401"/>
      <c r="I2438" s="401"/>
      <c r="J2438" s="401"/>
      <c r="K2438" s="401"/>
      <c r="L2438" s="401"/>
      <c r="M2438" s="401"/>
      <c r="N2438" s="401"/>
      <c r="O2438" s="401"/>
      <c r="P2438" s="401"/>
      <c r="Q2438" s="401"/>
      <c r="R2438" s="401"/>
      <c r="S2438" s="401"/>
      <c r="T2438" s="401"/>
      <c r="U2438" s="396"/>
      <c r="V2438" s="400">
        <f>V2391</f>
        <v>0</v>
      </c>
      <c r="W2438" s="395">
        <f>IF(V2438="n/a","n/a",MAX(0,V2438-1))</f>
        <v>0</v>
      </c>
      <c r="X2438" s="249"/>
      <c r="Y2438" s="249"/>
      <c r="Z2438" s="249"/>
      <c r="AA2438" s="249"/>
      <c r="AB2438" s="249"/>
    </row>
    <row r="2439" spans="1:28" hidden="1" outlineLevel="1">
      <c r="A2439" s="249"/>
      <c r="B2439" s="309" t="str">
        <f t="shared" ca="1" si="3565"/>
        <v>RL Capex 2032</v>
      </c>
      <c r="C2439" s="401"/>
      <c r="D2439" s="401"/>
      <c r="E2439" s="401"/>
      <c r="F2439" s="401"/>
      <c r="G2439" s="401"/>
      <c r="H2439" s="401"/>
      <c r="I2439" s="401"/>
      <c r="J2439" s="401"/>
      <c r="K2439" s="401"/>
      <c r="L2439" s="401"/>
      <c r="M2439" s="401"/>
      <c r="N2439" s="401"/>
      <c r="O2439" s="401"/>
      <c r="P2439" s="401"/>
      <c r="Q2439" s="401"/>
      <c r="R2439" s="401"/>
      <c r="S2439" s="401"/>
      <c r="T2439" s="401"/>
      <c r="U2439" s="401"/>
      <c r="V2439" s="396"/>
      <c r="W2439" s="395">
        <f>W2391</f>
        <v>0</v>
      </c>
      <c r="X2439" s="249"/>
      <c r="Y2439" s="249"/>
      <c r="Z2439" s="249"/>
      <c r="AA2439" s="249"/>
      <c r="AB2439" s="249"/>
    </row>
    <row r="2440" spans="1:28" hidden="1" outlineLevel="1">
      <c r="A2440" s="249"/>
      <c r="B2440" s="332"/>
      <c r="C2440" s="395"/>
      <c r="D2440" s="395"/>
      <c r="E2440" s="395"/>
      <c r="F2440" s="395"/>
      <c r="G2440" s="395"/>
      <c r="H2440" s="395"/>
      <c r="I2440" s="395"/>
      <c r="J2440" s="395"/>
      <c r="K2440" s="395"/>
      <c r="L2440" s="395"/>
      <c r="M2440" s="395"/>
      <c r="N2440" s="395"/>
      <c r="O2440" s="395"/>
      <c r="P2440" s="395"/>
      <c r="Q2440" s="395"/>
      <c r="R2440" s="395"/>
      <c r="S2440" s="395"/>
      <c r="T2440" s="395"/>
      <c r="U2440" s="395"/>
      <c r="V2440" s="395"/>
      <c r="W2440" s="395"/>
      <c r="X2440" s="249"/>
      <c r="Y2440" s="249"/>
      <c r="Z2440" s="249"/>
      <c r="AA2440" s="249"/>
      <c r="AB2440" s="249"/>
    </row>
    <row r="2441" spans="1:28" collapsed="1">
      <c r="A2441" s="322"/>
      <c r="B2441" s="336" t="s">
        <v>192</v>
      </c>
      <c r="C2441" s="460">
        <f ca="1">(IF(OR($C2391&lt;&gt;"n/a",C2391&lt;&gt;"n/a"),IF(SUM(C2394:C2416)=0,0,IF((SUMPRODUCT(C2394:C2416,C2418:C2440)/SUM(C2394:C2416))&lt;0,1,(SUMPRODUCT(C2394:C2416,C2418:C2440)/SUM(C2394:C2416)))),"n/a"))</f>
        <v>0</v>
      </c>
      <c r="D2441" s="460">
        <f ca="1">(IF(OR($C2391&lt;&gt;"n/a",D2391&lt;&gt;"n/a"),IF(SUM(D2394:D2416)=0,0,IF((SUMPRODUCT(D2394:D2416,D2418:D2440)/SUM(D2394:D2416))&lt;0,1,(SUMPRODUCT(D2394:D2416,D2418:D2440)/SUM(D2394:D2416)))),"n/a"))</f>
        <v>0</v>
      </c>
      <c r="E2441" s="460">
        <f t="shared" ref="E2441:W2441" ca="1" si="3566">(IF(OR($C2391&lt;&gt;"n/a",E2391&lt;&gt;"n/a"),IF(SUM(E2394:E2416)=0,0,IF((SUMPRODUCT(E2394:E2416,E2418:E2440)/SUM(E2394:E2416))&lt;0,1,(SUMPRODUCT(E2394:E2416,E2418:E2440)/SUM(E2394:E2416)))),"n/a"))</f>
        <v>0</v>
      </c>
      <c r="F2441" s="460">
        <f t="shared" ca="1" si="3566"/>
        <v>0</v>
      </c>
      <c r="G2441" s="460">
        <f t="shared" ca="1" si="3566"/>
        <v>0</v>
      </c>
      <c r="H2441" s="460">
        <f t="shared" ca="1" si="3566"/>
        <v>0</v>
      </c>
      <c r="I2441" s="460">
        <f t="shared" ca="1" si="3566"/>
        <v>0</v>
      </c>
      <c r="J2441" s="460">
        <f t="shared" ca="1" si="3566"/>
        <v>0</v>
      </c>
      <c r="K2441" s="460">
        <f t="shared" ca="1" si="3566"/>
        <v>0</v>
      </c>
      <c r="L2441" s="460">
        <f t="shared" ca="1" si="3566"/>
        <v>0</v>
      </c>
      <c r="M2441" s="460">
        <f t="shared" ca="1" si="3566"/>
        <v>0</v>
      </c>
      <c r="N2441" s="460">
        <f t="shared" ca="1" si="3566"/>
        <v>0</v>
      </c>
      <c r="O2441" s="460">
        <f t="shared" ca="1" si="3566"/>
        <v>0</v>
      </c>
      <c r="P2441" s="460">
        <f t="shared" ca="1" si="3566"/>
        <v>0</v>
      </c>
      <c r="Q2441" s="460">
        <f t="shared" ca="1" si="3566"/>
        <v>0</v>
      </c>
      <c r="R2441" s="460">
        <f t="shared" ca="1" si="3566"/>
        <v>0</v>
      </c>
      <c r="S2441" s="460">
        <f t="shared" ca="1" si="3566"/>
        <v>0</v>
      </c>
      <c r="T2441" s="460">
        <f t="shared" ca="1" si="3566"/>
        <v>0</v>
      </c>
      <c r="U2441" s="460">
        <f t="shared" ca="1" si="3566"/>
        <v>0</v>
      </c>
      <c r="V2441" s="460">
        <f t="shared" ca="1" si="3566"/>
        <v>0</v>
      </c>
      <c r="W2441" s="460">
        <f t="shared" ca="1" si="3566"/>
        <v>0</v>
      </c>
      <c r="X2441" s="249"/>
      <c r="Y2441" s="249"/>
      <c r="Z2441" s="249"/>
      <c r="AA2441" s="249"/>
      <c r="AB2441" s="249"/>
    </row>
    <row r="2442" spans="1:28">
      <c r="A2442" s="249"/>
      <c r="B2442" s="249"/>
      <c r="C2442" s="395"/>
      <c r="D2442" s="395"/>
      <c r="E2442" s="395"/>
      <c r="F2442" s="395"/>
      <c r="G2442" s="395"/>
      <c r="H2442" s="395"/>
      <c r="I2442" s="395"/>
      <c r="J2442" s="395"/>
      <c r="K2442" s="395"/>
      <c r="L2442" s="395"/>
      <c r="M2442" s="395"/>
      <c r="N2442" s="395"/>
      <c r="O2442" s="395"/>
      <c r="P2442" s="395"/>
      <c r="Q2442" s="395"/>
      <c r="R2442" s="395"/>
      <c r="S2442" s="395"/>
      <c r="T2442" s="395"/>
      <c r="U2442" s="395"/>
      <c r="V2442" s="395"/>
      <c r="W2442" s="395"/>
      <c r="X2442" s="249"/>
      <c r="Y2442" s="249"/>
      <c r="Z2442" s="249"/>
      <c r="AA2442" s="249"/>
      <c r="AB2442" s="249"/>
    </row>
    <row r="2443" spans="1:28">
      <c r="A2443" s="72" t="s">
        <v>149</v>
      </c>
      <c r="B2443" s="142">
        <f>VLOOKUP($A2443,'RFM input'!$E$7:$F$56,2,FALSE)</f>
        <v>0</v>
      </c>
      <c r="C2443" s="402"/>
      <c r="D2443" s="402"/>
      <c r="E2443" s="403"/>
      <c r="F2443" s="403"/>
      <c r="G2443" s="403"/>
      <c r="H2443" s="403"/>
      <c r="I2443" s="403"/>
      <c r="J2443" s="403"/>
      <c r="K2443" s="403"/>
      <c r="L2443" s="403"/>
      <c r="M2443" s="403"/>
      <c r="N2443" s="403"/>
      <c r="O2443" s="403"/>
      <c r="P2443" s="403"/>
      <c r="Q2443" s="403"/>
      <c r="R2443" s="403"/>
      <c r="S2443" s="403"/>
      <c r="T2443" s="403"/>
      <c r="U2443" s="403"/>
      <c r="V2443" s="403"/>
      <c r="W2443" s="403"/>
      <c r="X2443" s="249"/>
      <c r="Y2443" s="249"/>
      <c r="Z2443" s="249"/>
      <c r="AA2443" s="249"/>
      <c r="AB2443" s="249"/>
    </row>
    <row r="2444" spans="1:28">
      <c r="A2444" s="378">
        <f>VALUE(REPLACE(A2443,1,12,""))</f>
        <v>46</v>
      </c>
      <c r="B2444" s="317" t="s">
        <v>195</v>
      </c>
      <c r="C2444" s="389">
        <f ca="1">OFFSET('RAB roll forward'!$H$1189,'RAB remaining lives'!A2444,0)</f>
        <v>0</v>
      </c>
      <c r="D2444" s="390">
        <f ca="1">OFFSET('RFM input'!H$222,$A2444,0)-OFFSET('RFM input'!H$276,$A2444,0)</f>
        <v>0</v>
      </c>
      <c r="E2444" s="390">
        <f ca="1">OFFSET('RFM input'!I$222,$A2444,0)-OFFSET('RFM input'!I$276,$A2444,0)</f>
        <v>0</v>
      </c>
      <c r="F2444" s="390">
        <f ca="1">OFFSET('RFM input'!J$222,$A2444,0)-OFFSET('RFM input'!J$276,$A2444,0)</f>
        <v>0</v>
      </c>
      <c r="G2444" s="390">
        <f ca="1">OFFSET('RFM input'!K$222,$A2444,0)-OFFSET('RFM input'!K$276,$A2444,0)</f>
        <v>0</v>
      </c>
      <c r="H2444" s="390">
        <f ca="1">OFFSET('RFM input'!L$222,$A2444,0)-OFFSET('RFM input'!L$276,$A2444,0)</f>
        <v>0</v>
      </c>
      <c r="I2444" s="390">
        <f ca="1">OFFSET('RFM input'!M$222,$A2444,0)-OFFSET('RFM input'!M$276,$A2444,0)</f>
        <v>0</v>
      </c>
      <c r="J2444" s="390">
        <f ca="1">OFFSET('RFM input'!N$222,$A2444,0)-OFFSET('RFM input'!N$276,$A2444,0)</f>
        <v>0</v>
      </c>
      <c r="K2444" s="390">
        <f ca="1">OFFSET('RFM input'!O$222,$A2444,0)-OFFSET('RFM input'!O$276,$A2444,0)</f>
        <v>0</v>
      </c>
      <c r="L2444" s="390">
        <f ca="1">OFFSET('RFM input'!P$222,$A2444,0)-OFFSET('RFM input'!P$276,$A2444,0)</f>
        <v>0</v>
      </c>
      <c r="M2444" s="390">
        <f ca="1">OFFSET('RFM input'!Q$222,$A2444,0)-OFFSET('RFM input'!Q$276,$A2444,0)</f>
        <v>0</v>
      </c>
      <c r="N2444" s="390"/>
      <c r="O2444" s="390"/>
      <c r="P2444" s="390"/>
      <c r="Q2444" s="390"/>
      <c r="R2444" s="390"/>
      <c r="S2444" s="390"/>
      <c r="T2444" s="390"/>
      <c r="U2444" s="390"/>
      <c r="V2444" s="390"/>
      <c r="W2444" s="390"/>
      <c r="X2444" s="249"/>
      <c r="Y2444" s="249"/>
      <c r="Z2444" s="249"/>
      <c r="AA2444" s="249"/>
      <c r="AB2444" s="249"/>
    </row>
    <row r="2445" spans="1:28">
      <c r="A2445" s="249"/>
      <c r="B2445" s="249" t="s">
        <v>325</v>
      </c>
      <c r="C2445" s="391">
        <f ca="1">OFFSET('RFM input'!$K$6,'RAB remaining lives'!$A2444,0)</f>
        <v>0</v>
      </c>
      <c r="D2445" s="390">
        <f ca="1">OFFSET('RFM input'!$L$6,'RAB remaining lives'!$A2444,0)</f>
        <v>0</v>
      </c>
      <c r="E2445" s="390">
        <f ca="1">OFFSET('RFM input'!$L$6,'RAB remaining lives'!$A2444,0)</f>
        <v>0</v>
      </c>
      <c r="F2445" s="390">
        <f ca="1">OFFSET('RFM input'!$L$6,'RAB remaining lives'!$A2444,0)</f>
        <v>0</v>
      </c>
      <c r="G2445" s="390">
        <f ca="1">OFFSET('RFM input'!$L$6,'RAB remaining lives'!$A2444,0)</f>
        <v>0</v>
      </c>
      <c r="H2445" s="390">
        <f ca="1">OFFSET('RFM input'!$L$6,'RAB remaining lives'!$A2444,0)</f>
        <v>0</v>
      </c>
      <c r="I2445" s="390">
        <f ca="1">OFFSET('RFM input'!$L$6,'RAB remaining lives'!$A2444,0)</f>
        <v>0</v>
      </c>
      <c r="J2445" s="390">
        <f ca="1">OFFSET('RFM input'!$L$6,'RAB remaining lives'!$A2444,0)</f>
        <v>0</v>
      </c>
      <c r="K2445" s="390">
        <f ca="1">OFFSET('RFM input'!$L$6,'RAB remaining lives'!$A2444,0)</f>
        <v>0</v>
      </c>
      <c r="L2445" s="390">
        <f ca="1">OFFSET('RFM input'!$L$6,'RAB remaining lives'!$A2444,0)</f>
        <v>0</v>
      </c>
      <c r="M2445" s="390">
        <f ca="1">OFFSET('RFM input'!$L$6,'RAB remaining lives'!$A2444,0)</f>
        <v>0</v>
      </c>
      <c r="N2445" s="390"/>
      <c r="O2445" s="390"/>
      <c r="P2445" s="390"/>
      <c r="Q2445" s="390"/>
      <c r="R2445" s="390"/>
      <c r="S2445" s="390"/>
      <c r="T2445" s="390"/>
      <c r="U2445" s="390"/>
      <c r="V2445" s="390"/>
      <c r="W2445" s="390"/>
      <c r="X2445" s="249"/>
      <c r="Y2445" s="249"/>
      <c r="Z2445" s="249"/>
      <c r="AA2445" s="249"/>
      <c r="AB2445" s="249"/>
    </row>
    <row r="2446" spans="1:28">
      <c r="A2446" s="249"/>
      <c r="B2446" s="286" t="s">
        <v>299</v>
      </c>
      <c r="C2446" s="392"/>
      <c r="D2446" s="393">
        <f ca="1">IF(D$6=(OFFSET('RFM input'!$G$60,0,'RFM input'!$AA$7)),OFFSET('RFM input'!$H$454,$A2444,0),0)</f>
        <v>0</v>
      </c>
      <c r="E2446" s="390">
        <f ca="1">IF(E$6=(OFFSET('RFM input'!$G$60,0,'RFM input'!$AA$7)),OFFSET('RFM input'!$H$454,$A2444,0),0)</f>
        <v>0</v>
      </c>
      <c r="F2446" s="390">
        <f ca="1">IF(F$6=(OFFSET('RFM input'!$G$60,0,'RFM input'!$AA$7)),OFFSET('RFM input'!$H$454,$A2444,0),0)</f>
        <v>0</v>
      </c>
      <c r="G2446" s="390">
        <f ca="1">IF(G$6=(OFFSET('RFM input'!$G$60,0,'RFM input'!$AA$7)),OFFSET('RFM input'!$H$454,$A2444,0),0)</f>
        <v>0</v>
      </c>
      <c r="H2446" s="390">
        <f ca="1">IF(H$6=(OFFSET('RFM input'!$G$60,0,'RFM input'!$AA$7)),OFFSET('RFM input'!$H$454,$A2444,0),0)</f>
        <v>0</v>
      </c>
      <c r="I2446" s="390">
        <f ca="1">IF(I$6=(OFFSET('RFM input'!$G$60,0,'RFM input'!$AA$7)),OFFSET('RFM input'!$H$454,$A2444,0),0)</f>
        <v>0</v>
      </c>
      <c r="J2446" s="390">
        <f ca="1">IF(J$6=(OFFSET('RFM input'!$G$60,0,'RFM input'!$AA$7)),OFFSET('RFM input'!$H$454,$A2444,0),0)</f>
        <v>0</v>
      </c>
      <c r="K2446" s="390">
        <f ca="1">IF(K$6=(OFFSET('RFM input'!$G$60,0,'RFM input'!$AA$7)),OFFSET('RFM input'!$H$454,$A2444,0),0)</f>
        <v>0</v>
      </c>
      <c r="L2446" s="390">
        <f ca="1">IF(L$6=(OFFSET('RFM input'!$G$60,0,'RFM input'!$AA$7)),OFFSET('RFM input'!$H$454,$A2444,0),0)</f>
        <v>0</v>
      </c>
      <c r="M2446" s="390">
        <f ca="1">IF(M$6=(OFFSET('RFM input'!$G$60,0,'RFM input'!$AA$7)),OFFSET('RFM input'!$H$454,$A2444,0),0)</f>
        <v>0</v>
      </c>
      <c r="N2446" s="390"/>
      <c r="O2446" s="390"/>
      <c r="P2446" s="390"/>
      <c r="Q2446" s="390"/>
      <c r="R2446" s="390"/>
      <c r="S2446" s="390"/>
      <c r="T2446" s="390"/>
      <c r="U2446" s="390"/>
      <c r="V2446" s="390"/>
      <c r="W2446" s="390"/>
      <c r="X2446" s="249"/>
      <c r="Y2446" s="249"/>
      <c r="Z2446" s="249"/>
      <c r="AA2446" s="249"/>
      <c r="AB2446" s="249"/>
    </row>
    <row r="2447" spans="1:28">
      <c r="A2447" s="249"/>
      <c r="B2447" s="325" t="s">
        <v>306</v>
      </c>
      <c r="C2447" s="392"/>
      <c r="D2447" s="391">
        <f ca="1">IF(D$6=(OFFSET('RFM input'!$G$60,0,'RFM input'!$AA$7)),OFFSET('RFM input'!$J$454,$A2444,0),0)</f>
        <v>0</v>
      </c>
      <c r="E2447" s="394">
        <f ca="1">IF(E$6=(OFFSET('RFM input'!$G$60,0,'RFM input'!$AA$7)),OFFSET('RFM input'!$J$454,$A2444,0),0)</f>
        <v>0</v>
      </c>
      <c r="F2447" s="394">
        <f ca="1">IF(F$6=(OFFSET('RFM input'!$G$60,0,'RFM input'!$AA$7)),OFFSET('RFM input'!$J$454,$A2444,0),0)</f>
        <v>0</v>
      </c>
      <c r="G2447" s="394">
        <f ca="1">IF(G$6=(OFFSET('RFM input'!$G$60,0,'RFM input'!$AA$7)),OFFSET('RFM input'!$J$454,$A2444,0),0)</f>
        <v>0</v>
      </c>
      <c r="H2447" s="394">
        <f ca="1">IF(H$6=(OFFSET('RFM input'!$G$60,0,'RFM input'!$AA$7)),OFFSET('RFM input'!$J$454,$A2444,0),0)</f>
        <v>0</v>
      </c>
      <c r="I2447" s="394">
        <f ca="1">IF(I$6=(OFFSET('RFM input'!$G$60,0,'RFM input'!$AA$7)),OFFSET('RFM input'!$J$454,$A2444,0),0)</f>
        <v>0</v>
      </c>
      <c r="J2447" s="394">
        <f ca="1">IF(J$6=(OFFSET('RFM input'!$G$60,0,'RFM input'!$AA$7)),OFFSET('RFM input'!$J$454,$A2444,0),0)</f>
        <v>0</v>
      </c>
      <c r="K2447" s="394">
        <f ca="1">IF(K$6=(OFFSET('RFM input'!$G$60,0,'RFM input'!$AA$7)),OFFSET('RFM input'!$J$454,$A2444,0),0)</f>
        <v>0</v>
      </c>
      <c r="L2447" s="394">
        <f ca="1">IF(L$6=(OFFSET('RFM input'!$G$60,0,'RFM input'!$AA$7)),OFFSET('RFM input'!$J$454,$A2444,0),0)</f>
        <v>0</v>
      </c>
      <c r="M2447" s="394">
        <f ca="1">IF(M$6=(OFFSET('RFM input'!$G$60,0,'RFM input'!$AA$7)),OFFSET('RFM input'!$J$454,$A2444,0),0)</f>
        <v>0</v>
      </c>
      <c r="N2447" s="394"/>
      <c r="O2447" s="394"/>
      <c r="P2447" s="394"/>
      <c r="Q2447" s="394"/>
      <c r="R2447" s="394"/>
      <c r="S2447" s="394"/>
      <c r="T2447" s="394"/>
      <c r="U2447" s="394"/>
      <c r="V2447" s="394"/>
      <c r="W2447" s="394"/>
      <c r="X2447" s="249"/>
      <c r="Y2447" s="249"/>
      <c r="Z2447" s="249"/>
      <c r="AA2447" s="249"/>
      <c r="AB2447" s="249"/>
    </row>
    <row r="2448" spans="1:28" hidden="1" outlineLevel="1">
      <c r="A2448" s="459">
        <v>-1</v>
      </c>
      <c r="B2448" s="309" t="s">
        <v>297</v>
      </c>
      <c r="C2448" s="395"/>
      <c r="D2448" s="395">
        <f t="shared" ref="D2448" ca="1" si="3567">IF(D2472="n/a",0,IF(AND(D2446=0,C2448=0),0,
IF(AND(D2446&lt;&gt;0,C2448=0),(D2446/D$10),
IF(AND(D2447&lt;&gt;0,C2448&lt;&gt;0),(C2448-(C2448/C2472))+(D2446/D$10),
IF(C2472&lt;1,0,(C2448-(C2448/C2472)))))))</f>
        <v>0</v>
      </c>
      <c r="E2448" s="395">
        <f t="shared" ref="E2448" ca="1" si="3568">IF(E2472="n/a",0,IF(AND(E2446=0,D2448=0),0,
IF(AND(E2446&lt;&gt;0,D2448=0),(E2446/E$10),
IF(AND(E2447&lt;&gt;0,D2448&lt;&gt;0),(D2448-(D2448/D2472))+(E2446/E$10),
IF(D2472&lt;1,0,(D2448-(D2448/D2472)))))))</f>
        <v>0</v>
      </c>
      <c r="F2448" s="395">
        <f t="shared" ref="F2448" ca="1" si="3569">IF(F2472="n/a",0,IF(AND(F2446=0,E2448=0),0,
IF(AND(F2446&lt;&gt;0,E2448=0),(F2446/F$10),
IF(AND(F2447&lt;&gt;0,E2448&lt;&gt;0),(E2448-(E2448/E2472))+(F2446/F$10),
IF(E2472&lt;1,0,(E2448-(E2448/E2472)))))))</f>
        <v>0</v>
      </c>
      <c r="G2448" s="395">
        <f t="shared" ref="G2448" ca="1" si="3570">IF(G2472="n/a",0,IF(AND(G2446=0,F2448=0),0,
IF(AND(G2446&lt;&gt;0,F2448=0),(G2446/G$10),
IF(AND(G2447&lt;&gt;0,F2448&lt;&gt;0),(F2448-(F2448/F2472))+(G2446/G$10),
IF(F2472&lt;1,0,(F2448-(F2448/F2472)))))))</f>
        <v>0</v>
      </c>
      <c r="H2448" s="395">
        <f ca="1">IF(H2472="n/a",0,IF(AND(H2446=0,G2448=0),0,
IF(AND(H2446&lt;&gt;0,G2448=0),(H2446/H$10),
IF(AND(H2447&lt;&gt;0,G2448&lt;&gt;0),(G2448-(G2448/G2472))+(H2446/H$10),
IF(G2472&lt;1,0,(G2448-(G2448/G2472)))))))</f>
        <v>0</v>
      </c>
      <c r="I2448" s="395">
        <f t="shared" ref="I2448" ca="1" si="3571">IF(I2472="n/a",0,IF(AND(I2446=0,H2448=0),0,
IF(AND(I2446&lt;&gt;0,H2448=0),(I2446/I$10),
IF(AND(I2447&lt;&gt;0,H2448&lt;&gt;0),(H2448-(H2448/H2472))+(I2446/I$10),
IF(H2472&lt;1,0,(H2448-(H2448/H2472)))))))</f>
        <v>0</v>
      </c>
      <c r="J2448" s="395">
        <f t="shared" ref="J2448" ca="1" si="3572">IF(J2472="n/a",0,IF(AND(J2446=0,I2448=0),0,
IF(AND(J2446&lt;&gt;0,I2448=0),(J2446/J$10),
IF(AND(J2447&lt;&gt;0,I2448&lt;&gt;0),(I2448-(I2448/I2472))+(J2446/J$10),
IF(I2472&lt;1,0,(I2448-(I2448/I2472)))))))</f>
        <v>0</v>
      </c>
      <c r="K2448" s="395">
        <f t="shared" ref="K2448" ca="1" si="3573">IF(K2472="n/a",0,IF(AND(K2446=0,J2448=0),0,
IF(AND(K2446&lt;&gt;0,J2448=0),(K2446/K$10),
IF(AND(K2447&lt;&gt;0,J2448&lt;&gt;0),(J2448-(J2448/J2472))+(K2446/K$10),
IF(J2472&lt;1,0,(J2448-(J2448/J2472)))))))</f>
        <v>0</v>
      </c>
      <c r="L2448" s="395">
        <f t="shared" ref="L2448" ca="1" si="3574">IF(L2472="n/a",0,IF(AND(L2446=0,K2448=0),0,
IF(AND(L2446&lt;&gt;0,K2448=0),(L2446/L$10),
IF(AND(L2447&lt;&gt;0,K2448&lt;&gt;0),(K2448-(K2448/K2472))+(L2446/L$10),
IF(K2472&lt;1,0,(K2448-(K2448/K2472)))))))</f>
        <v>0</v>
      </c>
      <c r="M2448" s="395">
        <f t="shared" ref="M2448" ca="1" si="3575">IF(M2472="n/a",0,IF(AND(M2446=0,L2448=0),0,
IF(AND(M2446&lt;&gt;0,L2448=0),(M2446/M$10),
IF(AND(M2447&lt;&gt;0,L2448&lt;&gt;0),(L2448-(L2448/L2472))+(M2446/M$10),
IF(L2472&lt;1,0,(L2448-(L2448/L2472)))))))</f>
        <v>0</v>
      </c>
      <c r="N2448" s="395">
        <f t="shared" ref="N2448" ca="1" si="3576">IF(N2472="n/a",0,IF(AND(N2446=0,M2448=0),0,
IF(AND(N2446&lt;&gt;0,M2448=0),(N2446/N$10),
IF(AND(N2447&lt;&gt;0,M2448&lt;&gt;0),(M2448-(M2448/M2472))+(N2446/N$10),
IF(M2472&lt;1,0,(M2448-(M2448/M2472)))))))</f>
        <v>0</v>
      </c>
      <c r="O2448" s="395">
        <f t="shared" ref="O2448" ca="1" si="3577">IF(O2472="n/a",0,IF(AND(O2446=0,N2448=0),0,
IF(AND(O2446&lt;&gt;0,N2448=0),(O2446/O$10),
IF(AND(O2447&lt;&gt;0,N2448&lt;&gt;0),(N2448-(N2448/N2472))+(O2446/O$10),
IF(N2472&lt;1,0,(N2448-(N2448/N2472)))))))</f>
        <v>0</v>
      </c>
      <c r="P2448" s="395">
        <f t="shared" ref="P2448" ca="1" si="3578">IF(P2472="n/a",0,IF(AND(P2446=0,O2448=0),0,
IF(AND(P2446&lt;&gt;0,O2448=0),(P2446/P$10),
IF(AND(P2447&lt;&gt;0,O2448&lt;&gt;0),(O2448-(O2448/O2472))+(P2446/P$10),
IF(O2472&lt;1,0,(O2448-(O2448/O2472)))))))</f>
        <v>0</v>
      </c>
      <c r="Q2448" s="395">
        <f t="shared" ref="Q2448" ca="1" si="3579">IF(Q2472="n/a",0,IF(AND(Q2446=0,P2448=0),0,
IF(AND(Q2446&lt;&gt;0,P2448=0),(Q2446/Q$10),
IF(AND(Q2447&lt;&gt;0,P2448&lt;&gt;0),(P2448-(P2448/P2472))+(Q2446/Q$10),
IF(P2472&lt;1,0,(P2448-(P2448/P2472)))))))</f>
        <v>0</v>
      </c>
      <c r="R2448" s="395">
        <f t="shared" ref="R2448" ca="1" si="3580">IF(R2472="n/a",0,IF(AND(R2446=0,Q2448=0),0,
IF(AND(R2446&lt;&gt;0,Q2448=0),(R2446/R$10),
IF(AND(R2447&lt;&gt;0,Q2448&lt;&gt;0),(Q2448-(Q2448/Q2472))+(R2446/R$10),
IF(Q2472&lt;1,0,(Q2448-(Q2448/Q2472)))))))</f>
        <v>0</v>
      </c>
      <c r="S2448" s="395">
        <f t="shared" ref="S2448" ca="1" si="3581">IF(S2472="n/a",0,IF(AND(S2446=0,R2448=0),0,
IF(AND(S2446&lt;&gt;0,R2448=0),(S2446/S$10),
IF(AND(S2447&lt;&gt;0,R2448&lt;&gt;0),(R2448-(R2448/R2472))+(S2446/S$10),
IF(R2472&lt;1,0,(R2448-(R2448/R2472)))))))</f>
        <v>0</v>
      </c>
      <c r="T2448" s="395">
        <f t="shared" ref="T2448" ca="1" si="3582">IF(T2472="n/a",0,IF(AND(T2446=0,S2448=0),0,
IF(AND(T2446&lt;&gt;0,S2448=0),(T2446/T$10),
IF(AND(T2447&lt;&gt;0,S2448&lt;&gt;0),(S2448-(S2448/S2472))+(T2446/T$10),
IF(S2472&lt;1,0,(S2448-(S2448/S2472)))))))</f>
        <v>0</v>
      </c>
      <c r="U2448" s="395">
        <f t="shared" ref="U2448" ca="1" si="3583">IF(U2472="n/a",0,IF(AND(U2446=0,T2448=0),0,
IF(AND(U2446&lt;&gt;0,T2448=0),(U2446/U$10),
IF(AND(U2447&lt;&gt;0,T2448&lt;&gt;0),(T2448-(T2448/T2472))+(U2446/U$10),
IF(T2472&lt;1,0,(T2448-(T2448/T2472)))))))</f>
        <v>0</v>
      </c>
      <c r="V2448" s="395">
        <f t="shared" ref="V2448" ca="1" si="3584">IF(V2472="n/a",0,IF(AND(V2446=0,U2448=0),0,
IF(AND(V2446&lt;&gt;0,U2448=0),(V2446/V$10),
IF(AND(V2447&lt;&gt;0,U2448&lt;&gt;0),(U2448-(U2448/U2472))+(V2446/V$10),
IF(U2472&lt;1,0,(U2448-(U2448/U2472)))))))</f>
        <v>0</v>
      </c>
      <c r="W2448" s="395">
        <f t="shared" ref="W2448" ca="1" si="3585">IF(W2472="n/a",0,IF(AND(W2446=0,V2448=0),0,
IF(AND(W2446&lt;&gt;0,V2448=0),(W2446/W$10),
IF(AND(W2447&lt;&gt;0,V2448&lt;&gt;0),(V2448-(V2448/V2472))+(W2446/W$10),
IF(V2472&lt;1,0,(V2448-(V2448/V2472)))))))</f>
        <v>0</v>
      </c>
      <c r="X2448" s="249"/>
      <c r="Y2448" s="249"/>
      <c r="Z2448" s="249"/>
      <c r="AA2448" s="249"/>
      <c r="AB2448" s="249"/>
    </row>
    <row r="2449" spans="1:28" hidden="1" outlineLevel="1">
      <c r="A2449" s="331">
        <v>0</v>
      </c>
      <c r="B2449" s="309" t="s">
        <v>194</v>
      </c>
      <c r="C2449" s="395">
        <f ca="1">C2444/C$10</f>
        <v>0</v>
      </c>
      <c r="D2449" s="395">
        <f ca="1">IF(C2473="n/a",C2449,IFERROR(IF((OFFSET($C2449,0,$A2449))&lt;0,
MIN(0,C2449-(OFFSET($C2449,0,$A2449)/(OFFSET($C2444,-$A2448,$A2449)))),
MAX(0,C2449-(OFFSET($C2449,0,$A2449)/(OFFSET($C2444,-$A2448,$A2449))))),0))</f>
        <v>0</v>
      </c>
      <c r="E2449" s="395">
        <f t="shared" ref="E2449" ca="1" si="3586">IF(D2473="n/a",D2449,IFERROR(IF((OFFSET($C2449,0,$A2449))&lt;0,
MIN(0,D2449-(OFFSET($C2449,0,$A2449)/(OFFSET($C2444,-$A2448,$A2449)))),
MAX(0,D2449-(OFFSET($C2449,0,$A2449)/(OFFSET($C2444,-$A2448,$A2449))))),0))</f>
        <v>0</v>
      </c>
      <c r="F2449" s="395">
        <f t="shared" ref="F2449:F2450" ca="1" si="3587">IF(E2473="n/a",E2449,IFERROR(IF((OFFSET($C2449,0,$A2449))&lt;0,
MIN(0,E2449-(OFFSET($C2449,0,$A2449)/(OFFSET($C2444,-$A2448,$A2449)))),
MAX(0,E2449-(OFFSET($C2449,0,$A2449)/(OFFSET($C2444,-$A2448,$A2449))))),0))</f>
        <v>0</v>
      </c>
      <c r="G2449" s="395">
        <f t="shared" ref="G2449:G2451" ca="1" si="3588">IF(F2473="n/a",F2449,IFERROR(IF((OFFSET($C2449,0,$A2449))&lt;0,
MIN(0,F2449-(OFFSET($C2449,0,$A2449)/(OFFSET($C2444,-$A2448,$A2449)))),
MAX(0,F2449-(OFFSET($C2449,0,$A2449)/(OFFSET($C2444,-$A2448,$A2449))))),0))</f>
        <v>0</v>
      </c>
      <c r="H2449" s="395">
        <f t="shared" ref="H2449:H2452" ca="1" si="3589">IF(G2473="n/a",G2449,IFERROR(IF((OFFSET($C2449,0,$A2449))&lt;0,
MIN(0,G2449-(OFFSET($C2449,0,$A2449)/(OFFSET($C2444,-$A2448,$A2449)))),
MAX(0,G2449-(OFFSET($C2449,0,$A2449)/(OFFSET($C2444,-$A2448,$A2449))))),0))</f>
        <v>0</v>
      </c>
      <c r="I2449" s="395">
        <f t="shared" ref="I2449:I2453" ca="1" si="3590">IF(H2473="n/a",H2449,IFERROR(IF((OFFSET($C2449,0,$A2449))&lt;0,
MIN(0,H2449-(OFFSET($C2449,0,$A2449)/(OFFSET($C2444,-$A2448,$A2449)))),
MAX(0,H2449-(OFFSET($C2449,0,$A2449)/(OFFSET($C2444,-$A2448,$A2449))))),0))</f>
        <v>0</v>
      </c>
      <c r="J2449" s="395">
        <f t="shared" ref="J2449:J2454" ca="1" si="3591">IF(I2473="n/a",I2449,IFERROR(IF((OFFSET($C2449,0,$A2449))&lt;0,
MIN(0,I2449-(OFFSET($C2449,0,$A2449)/(OFFSET($C2444,-$A2448,$A2449)))),
MAX(0,I2449-(OFFSET($C2449,0,$A2449)/(OFFSET($C2444,-$A2448,$A2449))))),0))</f>
        <v>0</v>
      </c>
      <c r="K2449" s="395">
        <f t="shared" ref="K2449:K2455" ca="1" si="3592">IF(J2473="n/a",J2449,IFERROR(IF((OFFSET($C2449,0,$A2449))&lt;0,
MIN(0,J2449-(OFFSET($C2449,0,$A2449)/(OFFSET($C2444,-$A2448,$A2449)))),
MAX(0,J2449-(OFFSET($C2449,0,$A2449)/(OFFSET($C2444,-$A2448,$A2449))))),0))</f>
        <v>0</v>
      </c>
      <c r="L2449" s="395">
        <f t="shared" ref="L2449:L2456" ca="1" si="3593">IF(K2473="n/a",K2449,IFERROR(IF((OFFSET($C2449,0,$A2449))&lt;0,
MIN(0,K2449-(OFFSET($C2449,0,$A2449)/(OFFSET($C2444,-$A2448,$A2449)))),
MAX(0,K2449-(OFFSET($C2449,0,$A2449)/(OFFSET($C2444,-$A2448,$A2449))))),0))</f>
        <v>0</v>
      </c>
      <c r="M2449" s="395">
        <f t="shared" ref="M2449:M2457" ca="1" si="3594">IF(L2473="n/a",L2449,IFERROR(IF((OFFSET($C2449,0,$A2449))&lt;0,
MIN(0,L2449-(OFFSET($C2449,0,$A2449)/(OFFSET($C2444,-$A2448,$A2449)))),
MAX(0,L2449-(OFFSET($C2449,0,$A2449)/(OFFSET($C2444,-$A2448,$A2449))))),0))</f>
        <v>0</v>
      </c>
      <c r="N2449" s="395">
        <f t="shared" ref="N2449:N2458" ca="1" si="3595">IF(M2473="n/a",M2449,IFERROR(IF((OFFSET($C2449,0,$A2449))&lt;0,
MIN(0,M2449-(OFFSET($C2449,0,$A2449)/(OFFSET($C2444,-$A2448,$A2449)))),
MAX(0,M2449-(OFFSET($C2449,0,$A2449)/(OFFSET($C2444,-$A2448,$A2449))))),0))</f>
        <v>0</v>
      </c>
      <c r="O2449" s="395">
        <f t="shared" ref="O2449:O2459" ca="1" si="3596">IF(N2473="n/a",N2449,IFERROR(IF((OFFSET($C2449,0,$A2449))&lt;0,
MIN(0,N2449-(OFFSET($C2449,0,$A2449)/(OFFSET($C2444,-$A2448,$A2449)))),
MAX(0,N2449-(OFFSET($C2449,0,$A2449)/(OFFSET($C2444,-$A2448,$A2449))))),0))</f>
        <v>0</v>
      </c>
      <c r="P2449" s="395">
        <f t="shared" ref="P2449:P2460" ca="1" si="3597">IF(O2473="n/a",O2449,IFERROR(IF((OFFSET($C2449,0,$A2449))&lt;0,
MIN(0,O2449-(OFFSET($C2449,0,$A2449)/(OFFSET($C2444,-$A2448,$A2449)))),
MAX(0,O2449-(OFFSET($C2449,0,$A2449)/(OFFSET($C2444,-$A2448,$A2449))))),0))</f>
        <v>0</v>
      </c>
      <c r="Q2449" s="395">
        <f t="shared" ref="Q2449:Q2461" ca="1" si="3598">IF(P2473="n/a",P2449,IFERROR(IF((OFFSET($C2449,0,$A2449))&lt;0,
MIN(0,P2449-(OFFSET($C2449,0,$A2449)/(OFFSET($C2444,-$A2448,$A2449)))),
MAX(0,P2449-(OFFSET($C2449,0,$A2449)/(OFFSET($C2444,-$A2448,$A2449))))),0))</f>
        <v>0</v>
      </c>
      <c r="R2449" s="395">
        <f t="shared" ref="R2449:R2462" ca="1" si="3599">IF(Q2473="n/a",Q2449,IFERROR(IF((OFFSET($C2449,0,$A2449))&lt;0,
MIN(0,Q2449-(OFFSET($C2449,0,$A2449)/(OFFSET($C2444,-$A2448,$A2449)))),
MAX(0,Q2449-(OFFSET($C2449,0,$A2449)/(OFFSET($C2444,-$A2448,$A2449))))),0))</f>
        <v>0</v>
      </c>
      <c r="S2449" s="395">
        <f t="shared" ref="S2449:S2463" ca="1" si="3600">IF(R2473="n/a",R2449,IFERROR(IF((OFFSET($C2449,0,$A2449))&lt;0,
MIN(0,R2449-(OFFSET($C2449,0,$A2449)/(OFFSET($C2444,-$A2448,$A2449)))),
MAX(0,R2449-(OFFSET($C2449,0,$A2449)/(OFFSET($C2444,-$A2448,$A2449))))),0))</f>
        <v>0</v>
      </c>
      <c r="T2449" s="395">
        <f t="shared" ref="T2449:T2464" ca="1" si="3601">IF(S2473="n/a",S2449,IFERROR(IF((OFFSET($C2449,0,$A2449))&lt;0,
MIN(0,S2449-(OFFSET($C2449,0,$A2449)/(OFFSET($C2444,-$A2448,$A2449)))),
MAX(0,S2449-(OFFSET($C2449,0,$A2449)/(OFFSET($C2444,-$A2448,$A2449))))),0))</f>
        <v>0</v>
      </c>
      <c r="U2449" s="395">
        <f t="shared" ref="U2449:U2465" ca="1" si="3602">IF(T2473="n/a",T2449,IFERROR(IF((OFFSET($C2449,0,$A2449))&lt;0,
MIN(0,T2449-(OFFSET($C2449,0,$A2449)/(OFFSET($C2444,-$A2448,$A2449)))),
MAX(0,T2449-(OFFSET($C2449,0,$A2449)/(OFFSET($C2444,-$A2448,$A2449))))),0))</f>
        <v>0</v>
      </c>
      <c r="V2449" s="395">
        <f t="shared" ref="V2449:V2466" ca="1" si="3603">IF(U2473="n/a",U2449,IFERROR(IF((OFFSET($C2449,0,$A2449))&lt;0,
MIN(0,U2449-(OFFSET($C2449,0,$A2449)/(OFFSET($C2444,-$A2448,$A2449)))),
MAX(0,U2449-(OFFSET($C2449,0,$A2449)/(OFFSET($C2444,-$A2448,$A2449))))),0))</f>
        <v>0</v>
      </c>
      <c r="W2449" s="395">
        <f t="shared" ref="W2449:W2467" ca="1" si="3604">IF(V2473="n/a",V2449,IFERROR(IF((OFFSET($C2449,0,$A2449))&lt;0,
MIN(0,V2449-(OFFSET($C2449,0,$A2449)/(OFFSET($C2444,-$A2448,$A2449)))),
MAX(0,V2449-(OFFSET($C2449,0,$A2449)/(OFFSET($C2444,-$A2448,$A2449))))),0))</f>
        <v>0</v>
      </c>
      <c r="X2449" s="249"/>
      <c r="Y2449" s="249"/>
      <c r="Z2449" s="249"/>
      <c r="AA2449" s="249"/>
      <c r="AB2449" s="249"/>
    </row>
    <row r="2450" spans="1:28" hidden="1" outlineLevel="1">
      <c r="A2450" s="331">
        <v>1</v>
      </c>
      <c r="B2450" s="309" t="str">
        <f t="shared" ref="B2450:B2468" ca="1" si="3605">"Depreciated Net Capex "&amp;OFFSET($C$6,0,A2450)</f>
        <v>Depreciated Net Capex 2013</v>
      </c>
      <c r="C2450" s="396"/>
      <c r="D2450" s="397">
        <f ca="1">(D2444*((1+D$11)^0.5)/D$10)</f>
        <v>0</v>
      </c>
      <c r="E2450" s="395">
        <f ca="1">IF(D2474="n/a",D2450,IFERROR(IF((OFFSET($C2450,0,$A2450))&lt;0,
MIN(0,D2450-(OFFSET($C2450,0,$A2450)/(OFFSET($C2445,-$A2449,$A2450)))),
MAX(0,D2450-(OFFSET($C2450,0,$A2450)/(OFFSET($C2445,-$A2449,$A2450))))),0))</f>
        <v>0</v>
      </c>
      <c r="F2450" s="395">
        <f t="shared" ca="1" si="3587"/>
        <v>0</v>
      </c>
      <c r="G2450" s="395">
        <f t="shared" ca="1" si="3588"/>
        <v>0</v>
      </c>
      <c r="H2450" s="395">
        <f t="shared" ca="1" si="3589"/>
        <v>0</v>
      </c>
      <c r="I2450" s="395">
        <f t="shared" ca="1" si="3590"/>
        <v>0</v>
      </c>
      <c r="J2450" s="395">
        <f t="shared" ca="1" si="3591"/>
        <v>0</v>
      </c>
      <c r="K2450" s="395">
        <f t="shared" ca="1" si="3592"/>
        <v>0</v>
      </c>
      <c r="L2450" s="395">
        <f t="shared" ca="1" si="3593"/>
        <v>0</v>
      </c>
      <c r="M2450" s="395">
        <f t="shared" ca="1" si="3594"/>
        <v>0</v>
      </c>
      <c r="N2450" s="395">
        <f t="shared" ca="1" si="3595"/>
        <v>0</v>
      </c>
      <c r="O2450" s="395">
        <f t="shared" ca="1" si="3596"/>
        <v>0</v>
      </c>
      <c r="P2450" s="395">
        <f t="shared" ca="1" si="3597"/>
        <v>0</v>
      </c>
      <c r="Q2450" s="395">
        <f t="shared" ca="1" si="3598"/>
        <v>0</v>
      </c>
      <c r="R2450" s="395">
        <f t="shared" ca="1" si="3599"/>
        <v>0</v>
      </c>
      <c r="S2450" s="395">
        <f t="shared" ca="1" si="3600"/>
        <v>0</v>
      </c>
      <c r="T2450" s="395">
        <f t="shared" ca="1" si="3601"/>
        <v>0</v>
      </c>
      <c r="U2450" s="395">
        <f t="shared" ca="1" si="3602"/>
        <v>0</v>
      </c>
      <c r="V2450" s="395">
        <f t="shared" ca="1" si="3603"/>
        <v>0</v>
      </c>
      <c r="W2450" s="395">
        <f t="shared" ca="1" si="3604"/>
        <v>0</v>
      </c>
      <c r="X2450" s="249"/>
      <c r="Y2450" s="249"/>
      <c r="Z2450" s="249"/>
      <c r="AA2450" s="249"/>
      <c r="AB2450" s="249"/>
    </row>
    <row r="2451" spans="1:28" hidden="1" outlineLevel="1">
      <c r="A2451" s="331">
        <v>2</v>
      </c>
      <c r="B2451" s="309" t="str">
        <f t="shared" ca="1" si="3605"/>
        <v>Depreciated Net Capex 2014</v>
      </c>
      <c r="C2451" s="398"/>
      <c r="D2451" s="399"/>
      <c r="E2451" s="397">
        <f ca="1">(E2444*((1+E$11)^0.5)/E$10)</f>
        <v>0</v>
      </c>
      <c r="F2451" s="395">
        <f ca="1">IF(E2475="n/a",E2451,IFERROR(IF((OFFSET($C2451,0,$A2451))&lt;0,
MIN(0,E2451-(OFFSET($C2451,0,$A2451)/(OFFSET($C2446,-$A2450,$A2451)))),
MAX(0,E2451-(OFFSET($C2451,0,$A2451)/(OFFSET($C2446,-$A2450,$A2451))))),0))</f>
        <v>0</v>
      </c>
      <c r="G2451" s="395">
        <f t="shared" ca="1" si="3588"/>
        <v>0</v>
      </c>
      <c r="H2451" s="395">
        <f t="shared" ca="1" si="3589"/>
        <v>0</v>
      </c>
      <c r="I2451" s="395">
        <f t="shared" ca="1" si="3590"/>
        <v>0</v>
      </c>
      <c r="J2451" s="395">
        <f t="shared" ca="1" si="3591"/>
        <v>0</v>
      </c>
      <c r="K2451" s="395">
        <f t="shared" ca="1" si="3592"/>
        <v>0</v>
      </c>
      <c r="L2451" s="395">
        <f t="shared" ca="1" si="3593"/>
        <v>0</v>
      </c>
      <c r="M2451" s="395">
        <f t="shared" ca="1" si="3594"/>
        <v>0</v>
      </c>
      <c r="N2451" s="395">
        <f t="shared" ca="1" si="3595"/>
        <v>0</v>
      </c>
      <c r="O2451" s="395">
        <f t="shared" ca="1" si="3596"/>
        <v>0</v>
      </c>
      <c r="P2451" s="395">
        <f t="shared" ca="1" si="3597"/>
        <v>0</v>
      </c>
      <c r="Q2451" s="395">
        <f t="shared" ca="1" si="3598"/>
        <v>0</v>
      </c>
      <c r="R2451" s="395">
        <f t="shared" ca="1" si="3599"/>
        <v>0</v>
      </c>
      <c r="S2451" s="395">
        <f t="shared" ca="1" si="3600"/>
        <v>0</v>
      </c>
      <c r="T2451" s="395">
        <f t="shared" ca="1" si="3601"/>
        <v>0</v>
      </c>
      <c r="U2451" s="395">
        <f t="shared" ca="1" si="3602"/>
        <v>0</v>
      </c>
      <c r="V2451" s="395">
        <f t="shared" ca="1" si="3603"/>
        <v>0</v>
      </c>
      <c r="W2451" s="395">
        <f t="shared" ca="1" si="3604"/>
        <v>0</v>
      </c>
      <c r="X2451" s="334"/>
      <c r="Y2451" s="249"/>
      <c r="Z2451" s="249"/>
      <c r="AA2451" s="249"/>
      <c r="AB2451" s="249"/>
    </row>
    <row r="2452" spans="1:28" hidden="1" outlineLevel="1">
      <c r="A2452" s="331">
        <v>3</v>
      </c>
      <c r="B2452" s="309" t="str">
        <f t="shared" ca="1" si="3605"/>
        <v>Depreciated Net Capex 2015</v>
      </c>
      <c r="C2452" s="398"/>
      <c r="D2452" s="398"/>
      <c r="E2452" s="399"/>
      <c r="F2452" s="400">
        <f ca="1">($F2444*((1+F$11)^0.5)/F$10)</f>
        <v>0</v>
      </c>
      <c r="G2452" s="395">
        <f ca="1">IF(F2476="n/a",F2452,IFERROR(IF((OFFSET($C2452,0,$A2452))&lt;0,
MIN(0,F2452-(OFFSET($C2452,0,$A2452)/(OFFSET($C2447,-$A2451,$A2452)))),
MAX(0,F2452-(OFFSET($C2452,0,$A2452)/(OFFSET($C2447,-$A2451,$A2452))))),0))</f>
        <v>0</v>
      </c>
      <c r="H2452" s="395">
        <f t="shared" ca="1" si="3589"/>
        <v>0</v>
      </c>
      <c r="I2452" s="395">
        <f t="shared" ca="1" si="3590"/>
        <v>0</v>
      </c>
      <c r="J2452" s="395">
        <f t="shared" ca="1" si="3591"/>
        <v>0</v>
      </c>
      <c r="K2452" s="395">
        <f t="shared" ca="1" si="3592"/>
        <v>0</v>
      </c>
      <c r="L2452" s="395">
        <f t="shared" ca="1" si="3593"/>
        <v>0</v>
      </c>
      <c r="M2452" s="395">
        <f t="shared" ca="1" si="3594"/>
        <v>0</v>
      </c>
      <c r="N2452" s="395">
        <f t="shared" ca="1" si="3595"/>
        <v>0</v>
      </c>
      <c r="O2452" s="395">
        <f t="shared" ca="1" si="3596"/>
        <v>0</v>
      </c>
      <c r="P2452" s="395">
        <f t="shared" ca="1" si="3597"/>
        <v>0</v>
      </c>
      <c r="Q2452" s="395">
        <f t="shared" ca="1" si="3598"/>
        <v>0</v>
      </c>
      <c r="R2452" s="395">
        <f t="shared" ca="1" si="3599"/>
        <v>0</v>
      </c>
      <c r="S2452" s="395">
        <f t="shared" ca="1" si="3600"/>
        <v>0</v>
      </c>
      <c r="T2452" s="395">
        <f t="shared" ca="1" si="3601"/>
        <v>0</v>
      </c>
      <c r="U2452" s="395">
        <f t="shared" ca="1" si="3602"/>
        <v>0</v>
      </c>
      <c r="V2452" s="395">
        <f t="shared" ca="1" si="3603"/>
        <v>0</v>
      </c>
      <c r="W2452" s="395">
        <f t="shared" ca="1" si="3604"/>
        <v>0</v>
      </c>
      <c r="X2452" s="334"/>
      <c r="Y2452" s="334"/>
      <c r="Z2452" s="249"/>
      <c r="AA2452" s="249"/>
      <c r="AB2452" s="249"/>
    </row>
    <row r="2453" spans="1:28" hidden="1" outlineLevel="1">
      <c r="A2453" s="331">
        <v>4</v>
      </c>
      <c r="B2453" s="309" t="str">
        <f t="shared" ca="1" si="3605"/>
        <v>Depreciated Net Capex 2016</v>
      </c>
      <c r="C2453" s="398"/>
      <c r="D2453" s="398"/>
      <c r="E2453" s="398"/>
      <c r="F2453" s="399"/>
      <c r="G2453" s="400">
        <f ca="1">($G2444*((1+G$11)^0.5)/G$10)</f>
        <v>0</v>
      </c>
      <c r="H2453" s="395">
        <f ca="1">IF(G2477="n/a",G2453,IFERROR(IF((OFFSET($C2453,0,$A2453))&lt;0,
MIN(0,G2453-(OFFSET($C2453,0,$A2453)/(OFFSET($C2448,-$A2452,$A2453)))),
MAX(0,G2453-(OFFSET($C2453,0,$A2453)/(OFFSET($C2448,-$A2452,$A2453))))),0))</f>
        <v>0</v>
      </c>
      <c r="I2453" s="395">
        <f t="shared" ca="1" si="3590"/>
        <v>0</v>
      </c>
      <c r="J2453" s="395">
        <f t="shared" ca="1" si="3591"/>
        <v>0</v>
      </c>
      <c r="K2453" s="395">
        <f t="shared" ca="1" si="3592"/>
        <v>0</v>
      </c>
      <c r="L2453" s="395">
        <f t="shared" ca="1" si="3593"/>
        <v>0</v>
      </c>
      <c r="M2453" s="395">
        <f t="shared" ca="1" si="3594"/>
        <v>0</v>
      </c>
      <c r="N2453" s="395">
        <f t="shared" ca="1" si="3595"/>
        <v>0</v>
      </c>
      <c r="O2453" s="395">
        <f t="shared" ca="1" si="3596"/>
        <v>0</v>
      </c>
      <c r="P2453" s="395">
        <f t="shared" ca="1" si="3597"/>
        <v>0</v>
      </c>
      <c r="Q2453" s="395">
        <f t="shared" ca="1" si="3598"/>
        <v>0</v>
      </c>
      <c r="R2453" s="395">
        <f t="shared" ca="1" si="3599"/>
        <v>0</v>
      </c>
      <c r="S2453" s="395">
        <f t="shared" ca="1" si="3600"/>
        <v>0</v>
      </c>
      <c r="T2453" s="395">
        <f t="shared" ca="1" si="3601"/>
        <v>0</v>
      </c>
      <c r="U2453" s="395">
        <f t="shared" ca="1" si="3602"/>
        <v>0</v>
      </c>
      <c r="V2453" s="395">
        <f t="shared" ca="1" si="3603"/>
        <v>0</v>
      </c>
      <c r="W2453" s="395">
        <f t="shared" ca="1" si="3604"/>
        <v>0</v>
      </c>
      <c r="X2453" s="334"/>
      <c r="Y2453" s="334"/>
      <c r="Z2453" s="334"/>
      <c r="AA2453" s="249"/>
      <c r="AB2453" s="249"/>
    </row>
    <row r="2454" spans="1:28" hidden="1" outlineLevel="1">
      <c r="A2454" s="331">
        <v>5</v>
      </c>
      <c r="B2454" s="309" t="str">
        <f t="shared" ca="1" si="3605"/>
        <v>Depreciated Net Capex 2017</v>
      </c>
      <c r="C2454" s="398"/>
      <c r="D2454" s="398"/>
      <c r="E2454" s="398"/>
      <c r="F2454" s="398"/>
      <c r="G2454" s="399"/>
      <c r="H2454" s="400">
        <f ca="1">(H2444*((1+H$11)^0.5)/H$10)</f>
        <v>0</v>
      </c>
      <c r="I2454" s="395">
        <f ca="1">IF(H2478="n/a",H2454,IFERROR(IF((OFFSET($C2454,0,$A2454))&lt;0,
MIN(0,H2454-(OFFSET($C2454,0,$A2454)/(OFFSET($C2449,-$A2453,$A2454)))),
MAX(0,H2454-(OFFSET($C2454,0,$A2454)/(OFFSET($C2449,-$A2453,$A2454))))),0))</f>
        <v>0</v>
      </c>
      <c r="J2454" s="395">
        <f t="shared" ca="1" si="3591"/>
        <v>0</v>
      </c>
      <c r="K2454" s="395">
        <f t="shared" ca="1" si="3592"/>
        <v>0</v>
      </c>
      <c r="L2454" s="395">
        <f t="shared" ca="1" si="3593"/>
        <v>0</v>
      </c>
      <c r="M2454" s="395">
        <f t="shared" ca="1" si="3594"/>
        <v>0</v>
      </c>
      <c r="N2454" s="395">
        <f t="shared" ca="1" si="3595"/>
        <v>0</v>
      </c>
      <c r="O2454" s="395">
        <f t="shared" ca="1" si="3596"/>
        <v>0</v>
      </c>
      <c r="P2454" s="395">
        <f t="shared" ca="1" si="3597"/>
        <v>0</v>
      </c>
      <c r="Q2454" s="395">
        <f t="shared" ca="1" si="3598"/>
        <v>0</v>
      </c>
      <c r="R2454" s="395">
        <f t="shared" ca="1" si="3599"/>
        <v>0</v>
      </c>
      <c r="S2454" s="395">
        <f t="shared" ca="1" si="3600"/>
        <v>0</v>
      </c>
      <c r="T2454" s="395">
        <f t="shared" ca="1" si="3601"/>
        <v>0</v>
      </c>
      <c r="U2454" s="395">
        <f t="shared" ca="1" si="3602"/>
        <v>0</v>
      </c>
      <c r="V2454" s="395">
        <f t="shared" ca="1" si="3603"/>
        <v>0</v>
      </c>
      <c r="W2454" s="395">
        <f t="shared" ca="1" si="3604"/>
        <v>0</v>
      </c>
      <c r="X2454" s="334"/>
      <c r="Y2454" s="334"/>
      <c r="Z2454" s="334"/>
      <c r="AA2454" s="249"/>
      <c r="AB2454" s="249"/>
    </row>
    <row r="2455" spans="1:28" hidden="1" outlineLevel="1">
      <c r="A2455" s="331">
        <v>6</v>
      </c>
      <c r="B2455" s="309" t="str">
        <f t="shared" ca="1" si="3605"/>
        <v>Depreciated Net Capex 2018</v>
      </c>
      <c r="C2455" s="398"/>
      <c r="D2455" s="398"/>
      <c r="E2455" s="398"/>
      <c r="F2455" s="398"/>
      <c r="G2455" s="398"/>
      <c r="H2455" s="399"/>
      <c r="I2455" s="400">
        <f ca="1">(I2444*((1+I$11)^0.5)/I$10)</f>
        <v>0</v>
      </c>
      <c r="J2455" s="395">
        <f ca="1">IF(I2479="n/a",I2455,IFERROR(IF((OFFSET($C2455,0,$A2455))&lt;0,
MIN(0,I2455-(OFFSET($C2455,0,$A2455)/(OFFSET($C2450,-$A2454,$A2455)))),
MAX(0,I2455-(OFFSET($C2455,0,$A2455)/(OFFSET($C2450,-$A2454,$A2455))))),0))</f>
        <v>0</v>
      </c>
      <c r="K2455" s="395">
        <f t="shared" ca="1" si="3592"/>
        <v>0</v>
      </c>
      <c r="L2455" s="395">
        <f t="shared" ca="1" si="3593"/>
        <v>0</v>
      </c>
      <c r="M2455" s="395">
        <f t="shared" ca="1" si="3594"/>
        <v>0</v>
      </c>
      <c r="N2455" s="395">
        <f t="shared" ca="1" si="3595"/>
        <v>0</v>
      </c>
      <c r="O2455" s="395">
        <f t="shared" ca="1" si="3596"/>
        <v>0</v>
      </c>
      <c r="P2455" s="395">
        <f t="shared" ca="1" si="3597"/>
        <v>0</v>
      </c>
      <c r="Q2455" s="395">
        <f t="shared" ca="1" si="3598"/>
        <v>0</v>
      </c>
      <c r="R2455" s="395">
        <f t="shared" ca="1" si="3599"/>
        <v>0</v>
      </c>
      <c r="S2455" s="395">
        <f t="shared" ca="1" si="3600"/>
        <v>0</v>
      </c>
      <c r="T2455" s="395">
        <f t="shared" ca="1" si="3601"/>
        <v>0</v>
      </c>
      <c r="U2455" s="395">
        <f t="shared" ca="1" si="3602"/>
        <v>0</v>
      </c>
      <c r="V2455" s="395">
        <f t="shared" ca="1" si="3603"/>
        <v>0</v>
      </c>
      <c r="W2455" s="395">
        <f t="shared" ca="1" si="3604"/>
        <v>0</v>
      </c>
      <c r="X2455" s="334"/>
      <c r="Y2455" s="334"/>
      <c r="Z2455" s="334"/>
      <c r="AA2455" s="249"/>
      <c r="AB2455" s="249"/>
    </row>
    <row r="2456" spans="1:28" hidden="1" outlineLevel="1">
      <c r="A2456" s="331">
        <v>7</v>
      </c>
      <c r="B2456" s="309" t="str">
        <f t="shared" ca="1" si="3605"/>
        <v>Depreciated Net Capex 2019</v>
      </c>
      <c r="C2456" s="398"/>
      <c r="D2456" s="398"/>
      <c r="E2456" s="398"/>
      <c r="F2456" s="398"/>
      <c r="G2456" s="398"/>
      <c r="H2456" s="398"/>
      <c r="I2456" s="399"/>
      <c r="J2456" s="400">
        <f ca="1">(J2444*((1+J$11)^0.5)/J$10)</f>
        <v>0</v>
      </c>
      <c r="K2456" s="395">
        <f ca="1">IF(J2480="n/a",J2456,IFERROR(IF((OFFSET($C2456,0,$A2456))&lt;0,
MIN(0,J2456-(OFFSET($C2456,0,$A2456)/(OFFSET($C2451,-$A2455,$A2456)))),
MAX(0,J2456-(OFFSET($C2456,0,$A2456)/(OFFSET($C2451,-$A2455,$A2456))))),0))</f>
        <v>0</v>
      </c>
      <c r="L2456" s="395">
        <f t="shared" ca="1" si="3593"/>
        <v>0</v>
      </c>
      <c r="M2456" s="395">
        <f t="shared" ca="1" si="3594"/>
        <v>0</v>
      </c>
      <c r="N2456" s="395">
        <f t="shared" ca="1" si="3595"/>
        <v>0</v>
      </c>
      <c r="O2456" s="395">
        <f t="shared" ca="1" si="3596"/>
        <v>0</v>
      </c>
      <c r="P2456" s="395">
        <f t="shared" ca="1" si="3597"/>
        <v>0</v>
      </c>
      <c r="Q2456" s="395">
        <f t="shared" ca="1" si="3598"/>
        <v>0</v>
      </c>
      <c r="R2456" s="395">
        <f t="shared" ca="1" si="3599"/>
        <v>0</v>
      </c>
      <c r="S2456" s="395">
        <f t="shared" ca="1" si="3600"/>
        <v>0</v>
      </c>
      <c r="T2456" s="395">
        <f t="shared" ca="1" si="3601"/>
        <v>0</v>
      </c>
      <c r="U2456" s="395">
        <f t="shared" ca="1" si="3602"/>
        <v>0</v>
      </c>
      <c r="V2456" s="395">
        <f t="shared" ca="1" si="3603"/>
        <v>0</v>
      </c>
      <c r="W2456" s="395">
        <f t="shared" ca="1" si="3604"/>
        <v>0</v>
      </c>
      <c r="X2456" s="334"/>
      <c r="Y2456" s="334"/>
      <c r="Z2456" s="334"/>
      <c r="AA2456" s="249"/>
      <c r="AB2456" s="249"/>
    </row>
    <row r="2457" spans="1:28" hidden="1" outlineLevel="1">
      <c r="A2457" s="331">
        <v>8</v>
      </c>
      <c r="B2457" s="309" t="str">
        <f t="shared" ca="1" si="3605"/>
        <v>Depreciated Net Capex 2020</v>
      </c>
      <c r="C2457" s="398"/>
      <c r="D2457" s="398"/>
      <c r="E2457" s="398"/>
      <c r="F2457" s="398"/>
      <c r="G2457" s="398"/>
      <c r="H2457" s="398"/>
      <c r="I2457" s="398"/>
      <c r="J2457" s="399"/>
      <c r="K2457" s="400">
        <f ca="1">(K2444*((1+K$11)^0.5)/K$10)</f>
        <v>0</v>
      </c>
      <c r="L2457" s="395">
        <f ca="1">IF(K2481="n/a",K2457,IFERROR(IF((OFFSET($C2457,0,$A2457))&lt;0,
MIN(0,K2457-(OFFSET($C2457,0,$A2457)/(OFFSET($C2452,-$A2456,$A2457)))),
MAX(0,K2457-(OFFSET($C2457,0,$A2457)/(OFFSET($C2452,-$A2456,$A2457))))),0))</f>
        <v>0</v>
      </c>
      <c r="M2457" s="395">
        <f t="shared" ca="1" si="3594"/>
        <v>0</v>
      </c>
      <c r="N2457" s="395">
        <f t="shared" ca="1" si="3595"/>
        <v>0</v>
      </c>
      <c r="O2457" s="395">
        <f t="shared" ca="1" si="3596"/>
        <v>0</v>
      </c>
      <c r="P2457" s="395">
        <f t="shared" ca="1" si="3597"/>
        <v>0</v>
      </c>
      <c r="Q2457" s="395">
        <f t="shared" ca="1" si="3598"/>
        <v>0</v>
      </c>
      <c r="R2457" s="395">
        <f t="shared" ca="1" si="3599"/>
        <v>0</v>
      </c>
      <c r="S2457" s="395">
        <f t="shared" ca="1" si="3600"/>
        <v>0</v>
      </c>
      <c r="T2457" s="395">
        <f t="shared" ca="1" si="3601"/>
        <v>0</v>
      </c>
      <c r="U2457" s="395">
        <f t="shared" ca="1" si="3602"/>
        <v>0</v>
      </c>
      <c r="V2457" s="395">
        <f t="shared" ca="1" si="3603"/>
        <v>0</v>
      </c>
      <c r="W2457" s="395">
        <f t="shared" ca="1" si="3604"/>
        <v>0</v>
      </c>
      <c r="X2457" s="334"/>
      <c r="Y2457" s="334"/>
      <c r="Z2457" s="334"/>
      <c r="AA2457" s="249"/>
      <c r="AB2457" s="249"/>
    </row>
    <row r="2458" spans="1:28" hidden="1" outlineLevel="1">
      <c r="A2458" s="331">
        <v>9</v>
      </c>
      <c r="B2458" s="309" t="str">
        <f t="shared" ca="1" si="3605"/>
        <v>Depreciated Net Capex 2021</v>
      </c>
      <c r="C2458" s="398"/>
      <c r="D2458" s="398"/>
      <c r="E2458" s="398"/>
      <c r="F2458" s="398"/>
      <c r="G2458" s="398"/>
      <c r="H2458" s="398"/>
      <c r="I2458" s="398"/>
      <c r="J2458" s="398"/>
      <c r="K2458" s="399"/>
      <c r="L2458" s="400">
        <f ca="1">(L2444*((1+L$11)^0.5)/L$10)</f>
        <v>0</v>
      </c>
      <c r="M2458" s="395">
        <f ca="1">IF(L2482="n/a",L2458,IFERROR(IF((OFFSET($C2458,0,$A2458))&lt;0,
MIN(0,L2458-(OFFSET($C2458,0,$A2458)/(OFFSET($C2453,-$A2457,$A2458)))),
MAX(0,L2458-(OFFSET($C2458,0,$A2458)/(OFFSET($C2453,-$A2457,$A2458))))),0))</f>
        <v>0</v>
      </c>
      <c r="N2458" s="395">
        <f t="shared" ca="1" si="3595"/>
        <v>0</v>
      </c>
      <c r="O2458" s="395">
        <f t="shared" ca="1" si="3596"/>
        <v>0</v>
      </c>
      <c r="P2458" s="395">
        <f t="shared" ca="1" si="3597"/>
        <v>0</v>
      </c>
      <c r="Q2458" s="395">
        <f t="shared" ca="1" si="3598"/>
        <v>0</v>
      </c>
      <c r="R2458" s="395">
        <f t="shared" ca="1" si="3599"/>
        <v>0</v>
      </c>
      <c r="S2458" s="395">
        <f t="shared" ca="1" si="3600"/>
        <v>0</v>
      </c>
      <c r="T2458" s="395">
        <f t="shared" ca="1" si="3601"/>
        <v>0</v>
      </c>
      <c r="U2458" s="395">
        <f t="shared" ca="1" si="3602"/>
        <v>0</v>
      </c>
      <c r="V2458" s="395">
        <f t="shared" ca="1" si="3603"/>
        <v>0</v>
      </c>
      <c r="W2458" s="395">
        <f t="shared" ca="1" si="3604"/>
        <v>0</v>
      </c>
      <c r="X2458" s="334"/>
      <c r="Y2458" s="334"/>
      <c r="Z2458" s="334"/>
      <c r="AA2458" s="249"/>
      <c r="AB2458" s="249"/>
    </row>
    <row r="2459" spans="1:28" hidden="1" outlineLevel="1">
      <c r="A2459" s="331">
        <v>10</v>
      </c>
      <c r="B2459" s="309" t="str">
        <f t="shared" ca="1" si="3605"/>
        <v>Depreciated Net Capex 2022</v>
      </c>
      <c r="C2459" s="398"/>
      <c r="D2459" s="398"/>
      <c r="E2459" s="398"/>
      <c r="F2459" s="398"/>
      <c r="G2459" s="398"/>
      <c r="H2459" s="398"/>
      <c r="I2459" s="398"/>
      <c r="J2459" s="398"/>
      <c r="K2459" s="398"/>
      <c r="L2459" s="399"/>
      <c r="M2459" s="400">
        <f ca="1">(M2444*((1+M$11)^0.5)/M$10)</f>
        <v>0</v>
      </c>
      <c r="N2459" s="395">
        <f ca="1">IF(M2483="n/a",M2459,IFERROR(IF((OFFSET($C2459,0,$A2459))&lt;0,
MIN(0,M2459-(OFFSET($C2459,0,$A2459)/(OFFSET($C2454,-$A2458,$A2459)))),
MAX(0,M2459-(OFFSET($C2459,0,$A2459)/(OFFSET($C2454,-$A2458,$A2459))))),0))</f>
        <v>0</v>
      </c>
      <c r="O2459" s="395">
        <f t="shared" ca="1" si="3596"/>
        <v>0</v>
      </c>
      <c r="P2459" s="395">
        <f t="shared" ca="1" si="3597"/>
        <v>0</v>
      </c>
      <c r="Q2459" s="395">
        <f t="shared" ca="1" si="3598"/>
        <v>0</v>
      </c>
      <c r="R2459" s="395">
        <f t="shared" ca="1" si="3599"/>
        <v>0</v>
      </c>
      <c r="S2459" s="395">
        <f t="shared" ca="1" si="3600"/>
        <v>0</v>
      </c>
      <c r="T2459" s="395">
        <f t="shared" ca="1" si="3601"/>
        <v>0</v>
      </c>
      <c r="U2459" s="395">
        <f t="shared" ca="1" si="3602"/>
        <v>0</v>
      </c>
      <c r="V2459" s="395">
        <f t="shared" ca="1" si="3603"/>
        <v>0</v>
      </c>
      <c r="W2459" s="395">
        <f t="shared" ca="1" si="3604"/>
        <v>0</v>
      </c>
      <c r="X2459" s="334"/>
      <c r="Y2459" s="334"/>
      <c r="Z2459" s="334"/>
      <c r="AA2459" s="249"/>
      <c r="AB2459" s="249"/>
    </row>
    <row r="2460" spans="1:28" hidden="1" outlineLevel="1">
      <c r="A2460" s="331">
        <v>11</v>
      </c>
      <c r="B2460" s="309" t="str">
        <f t="shared" ca="1" si="3605"/>
        <v>Depreciated Net Capex 2023</v>
      </c>
      <c r="C2460" s="398"/>
      <c r="D2460" s="398"/>
      <c r="E2460" s="398"/>
      <c r="F2460" s="398"/>
      <c r="G2460" s="398"/>
      <c r="H2460" s="398"/>
      <c r="I2460" s="398"/>
      <c r="J2460" s="398"/>
      <c r="K2460" s="398"/>
      <c r="L2460" s="398"/>
      <c r="M2460" s="399"/>
      <c r="N2460" s="400">
        <f>(N2444*((1+N$11)^0.5)/N$10)</f>
        <v>0</v>
      </c>
      <c r="O2460" s="395">
        <f ca="1">IF(N2484="n/a",N2460,IFERROR(IF((OFFSET($C2460,0,$A2460))&lt;0,
MIN(0,N2460-(OFFSET($C2460,0,$A2460)/(OFFSET($C2455,-$A2459,$A2460)))),
MAX(0,N2460-(OFFSET($C2460,0,$A2460)/(OFFSET($C2455,-$A2459,$A2460))))),0))</f>
        <v>0</v>
      </c>
      <c r="P2460" s="395">
        <f t="shared" ca="1" si="3597"/>
        <v>0</v>
      </c>
      <c r="Q2460" s="395">
        <f t="shared" ca="1" si="3598"/>
        <v>0</v>
      </c>
      <c r="R2460" s="395">
        <f t="shared" ca="1" si="3599"/>
        <v>0</v>
      </c>
      <c r="S2460" s="395">
        <f t="shared" ca="1" si="3600"/>
        <v>0</v>
      </c>
      <c r="T2460" s="395">
        <f t="shared" ca="1" si="3601"/>
        <v>0</v>
      </c>
      <c r="U2460" s="395">
        <f t="shared" ca="1" si="3602"/>
        <v>0</v>
      </c>
      <c r="V2460" s="395">
        <f t="shared" ca="1" si="3603"/>
        <v>0</v>
      </c>
      <c r="W2460" s="395">
        <f t="shared" ca="1" si="3604"/>
        <v>0</v>
      </c>
      <c r="X2460" s="334"/>
      <c r="Y2460" s="334"/>
      <c r="Z2460" s="334"/>
      <c r="AA2460" s="249"/>
      <c r="AB2460" s="249"/>
    </row>
    <row r="2461" spans="1:28" hidden="1" outlineLevel="1">
      <c r="A2461" s="331">
        <v>12</v>
      </c>
      <c r="B2461" s="309" t="str">
        <f t="shared" ca="1" si="3605"/>
        <v>Depreciated Net Capex 2024</v>
      </c>
      <c r="C2461" s="398"/>
      <c r="D2461" s="398"/>
      <c r="E2461" s="398"/>
      <c r="F2461" s="398"/>
      <c r="G2461" s="398"/>
      <c r="H2461" s="398"/>
      <c r="I2461" s="398"/>
      <c r="J2461" s="398"/>
      <c r="K2461" s="398"/>
      <c r="L2461" s="398"/>
      <c r="M2461" s="398"/>
      <c r="N2461" s="399"/>
      <c r="O2461" s="400">
        <f>(O2444*((1+O$11)^0.5)/O$10)</f>
        <v>0</v>
      </c>
      <c r="P2461" s="395">
        <f ca="1">IF(O2485="n/a",O2461,IFERROR(IF((OFFSET($C2461,0,$A2461))&lt;0,
MIN(0,O2461-(OFFSET($C2461,0,$A2461)/(OFFSET($C2456,-$A2460,$A2461)))),
MAX(0,O2461-(OFFSET($C2461,0,$A2461)/(OFFSET($C2456,-$A2460,$A2461))))),0))</f>
        <v>0</v>
      </c>
      <c r="Q2461" s="395">
        <f t="shared" ca="1" si="3598"/>
        <v>0</v>
      </c>
      <c r="R2461" s="395">
        <f t="shared" ca="1" si="3599"/>
        <v>0</v>
      </c>
      <c r="S2461" s="395">
        <f t="shared" ca="1" si="3600"/>
        <v>0</v>
      </c>
      <c r="T2461" s="395">
        <f t="shared" ca="1" si="3601"/>
        <v>0</v>
      </c>
      <c r="U2461" s="395">
        <f t="shared" ca="1" si="3602"/>
        <v>0</v>
      </c>
      <c r="V2461" s="395">
        <f t="shared" ca="1" si="3603"/>
        <v>0</v>
      </c>
      <c r="W2461" s="395">
        <f t="shared" ca="1" si="3604"/>
        <v>0</v>
      </c>
      <c r="X2461" s="334"/>
      <c r="Y2461" s="334"/>
      <c r="Z2461" s="334"/>
      <c r="AA2461" s="249"/>
      <c r="AB2461" s="249"/>
    </row>
    <row r="2462" spans="1:28" hidden="1" outlineLevel="1">
      <c r="A2462" s="331">
        <v>13</v>
      </c>
      <c r="B2462" s="309" t="str">
        <f t="shared" ca="1" si="3605"/>
        <v>Depreciated Net Capex 2025</v>
      </c>
      <c r="C2462" s="398"/>
      <c r="D2462" s="398"/>
      <c r="E2462" s="398"/>
      <c r="F2462" s="398"/>
      <c r="G2462" s="398"/>
      <c r="H2462" s="398"/>
      <c r="I2462" s="398"/>
      <c r="J2462" s="398"/>
      <c r="K2462" s="398"/>
      <c r="L2462" s="398"/>
      <c r="M2462" s="398"/>
      <c r="N2462" s="398"/>
      <c r="O2462" s="399"/>
      <c r="P2462" s="400">
        <f>(P2444*((1+P$11)^0.5)/P$10)</f>
        <v>0</v>
      </c>
      <c r="Q2462" s="395">
        <f ca="1">IF(P2486="n/a",P2462,IFERROR(IF((OFFSET($C2462,0,$A2462))&lt;0,
MIN(0,P2462-(OFFSET($C2462,0,$A2462)/(OFFSET($C2457,-$A2461,$A2462)))),
MAX(0,P2462-(OFFSET($C2462,0,$A2462)/(OFFSET($C2457,-$A2461,$A2462))))),0))</f>
        <v>0</v>
      </c>
      <c r="R2462" s="395">
        <f t="shared" ca="1" si="3599"/>
        <v>0</v>
      </c>
      <c r="S2462" s="395">
        <f t="shared" ca="1" si="3600"/>
        <v>0</v>
      </c>
      <c r="T2462" s="395">
        <f t="shared" ca="1" si="3601"/>
        <v>0</v>
      </c>
      <c r="U2462" s="395">
        <f t="shared" ca="1" si="3602"/>
        <v>0</v>
      </c>
      <c r="V2462" s="395">
        <f t="shared" ca="1" si="3603"/>
        <v>0</v>
      </c>
      <c r="W2462" s="395">
        <f t="shared" ca="1" si="3604"/>
        <v>0</v>
      </c>
      <c r="X2462" s="334"/>
      <c r="Y2462" s="334"/>
      <c r="Z2462" s="334"/>
      <c r="AA2462" s="249"/>
      <c r="AB2462" s="249"/>
    </row>
    <row r="2463" spans="1:28" hidden="1" outlineLevel="1">
      <c r="A2463" s="331">
        <v>14</v>
      </c>
      <c r="B2463" s="309" t="str">
        <f t="shared" ca="1" si="3605"/>
        <v>Depreciated Net Capex 2026</v>
      </c>
      <c r="C2463" s="398"/>
      <c r="D2463" s="398"/>
      <c r="E2463" s="398"/>
      <c r="F2463" s="398"/>
      <c r="G2463" s="398"/>
      <c r="H2463" s="398"/>
      <c r="I2463" s="398"/>
      <c r="J2463" s="398"/>
      <c r="K2463" s="398"/>
      <c r="L2463" s="398"/>
      <c r="M2463" s="398"/>
      <c r="N2463" s="398"/>
      <c r="O2463" s="398"/>
      <c r="P2463" s="399"/>
      <c r="Q2463" s="400">
        <f>(Q2444*((1+Q$11)^0.5)/Q$10)</f>
        <v>0</v>
      </c>
      <c r="R2463" s="395">
        <f ca="1">IF(Q2487="n/a",Q2463,IFERROR(IF((OFFSET($C2463,0,$A2463))&lt;0,
MIN(0,Q2463-(OFFSET($C2463,0,$A2463)/(OFFSET($C2458,-$A2462,$A2463)))),
MAX(0,Q2463-(OFFSET($C2463,0,$A2463)/(OFFSET($C2458,-$A2462,$A2463))))),0))</f>
        <v>0</v>
      </c>
      <c r="S2463" s="395">
        <f t="shared" ca="1" si="3600"/>
        <v>0</v>
      </c>
      <c r="T2463" s="395">
        <f t="shared" ca="1" si="3601"/>
        <v>0</v>
      </c>
      <c r="U2463" s="395">
        <f t="shared" ca="1" si="3602"/>
        <v>0</v>
      </c>
      <c r="V2463" s="395">
        <f t="shared" ca="1" si="3603"/>
        <v>0</v>
      </c>
      <c r="W2463" s="395">
        <f t="shared" ca="1" si="3604"/>
        <v>0</v>
      </c>
      <c r="X2463" s="334"/>
      <c r="Y2463" s="334"/>
      <c r="Z2463" s="334"/>
      <c r="AA2463" s="249"/>
      <c r="AB2463" s="249"/>
    </row>
    <row r="2464" spans="1:28" hidden="1" outlineLevel="1">
      <c r="A2464" s="331">
        <v>15</v>
      </c>
      <c r="B2464" s="309" t="str">
        <f t="shared" ca="1" si="3605"/>
        <v>Depreciated Net Capex 2027</v>
      </c>
      <c r="C2464" s="398"/>
      <c r="D2464" s="398"/>
      <c r="E2464" s="398"/>
      <c r="F2464" s="398"/>
      <c r="G2464" s="398"/>
      <c r="H2464" s="398"/>
      <c r="I2464" s="398"/>
      <c r="J2464" s="398"/>
      <c r="K2464" s="398"/>
      <c r="L2464" s="398"/>
      <c r="M2464" s="398"/>
      <c r="N2464" s="398"/>
      <c r="O2464" s="398"/>
      <c r="P2464" s="398"/>
      <c r="Q2464" s="399"/>
      <c r="R2464" s="400">
        <f>(R2444*((1+R$11)^0.5)/R$10)</f>
        <v>0</v>
      </c>
      <c r="S2464" s="395">
        <f ca="1">IF(R2488="n/a",R2464,IFERROR(IF((OFFSET($C2464,0,$A2464))&lt;0,
MIN(0,R2464-(OFFSET($C2464,0,$A2464)/(OFFSET($C2459,-$A2463,$A2464)))),
MAX(0,R2464-(OFFSET($C2464,0,$A2464)/(OFFSET($C2459,-$A2463,$A2464))))),0))</f>
        <v>0</v>
      </c>
      <c r="T2464" s="395">
        <f t="shared" ca="1" si="3601"/>
        <v>0</v>
      </c>
      <c r="U2464" s="395">
        <f t="shared" ca="1" si="3602"/>
        <v>0</v>
      </c>
      <c r="V2464" s="395">
        <f t="shared" ca="1" si="3603"/>
        <v>0</v>
      </c>
      <c r="W2464" s="395">
        <f t="shared" ca="1" si="3604"/>
        <v>0</v>
      </c>
      <c r="X2464" s="334"/>
      <c r="Y2464" s="334"/>
      <c r="Z2464" s="334"/>
      <c r="AA2464" s="249"/>
      <c r="AB2464" s="249"/>
    </row>
    <row r="2465" spans="1:28" hidden="1" outlineLevel="1">
      <c r="A2465" s="331">
        <v>16</v>
      </c>
      <c r="B2465" s="309" t="str">
        <f t="shared" ca="1" si="3605"/>
        <v>Depreciated Net Capex 2028</v>
      </c>
      <c r="C2465" s="398"/>
      <c r="D2465" s="398"/>
      <c r="E2465" s="398"/>
      <c r="F2465" s="398"/>
      <c r="G2465" s="398"/>
      <c r="H2465" s="398"/>
      <c r="I2465" s="398"/>
      <c r="J2465" s="398"/>
      <c r="K2465" s="398"/>
      <c r="L2465" s="398"/>
      <c r="M2465" s="398"/>
      <c r="N2465" s="398"/>
      <c r="O2465" s="398"/>
      <c r="P2465" s="398"/>
      <c r="Q2465" s="398"/>
      <c r="R2465" s="399"/>
      <c r="S2465" s="400">
        <f>(S2444*((1+S$11)^0.5)/S$10)</f>
        <v>0</v>
      </c>
      <c r="T2465" s="395">
        <f ca="1">IF(S2489="n/a",S2465,IFERROR(IF((OFFSET($C2465,0,$A2465))&lt;0,
MIN(0,S2465-(OFFSET($C2465,0,$A2465)/(OFFSET($C2460,-$A2464,$A2465)))),
MAX(0,S2465-(OFFSET($C2465,0,$A2465)/(OFFSET($C2460,-$A2464,$A2465))))),0))</f>
        <v>0</v>
      </c>
      <c r="U2465" s="395">
        <f t="shared" ca="1" si="3602"/>
        <v>0</v>
      </c>
      <c r="V2465" s="395">
        <f t="shared" ca="1" si="3603"/>
        <v>0</v>
      </c>
      <c r="W2465" s="395">
        <f t="shared" ca="1" si="3604"/>
        <v>0</v>
      </c>
      <c r="X2465" s="334"/>
      <c r="Y2465" s="334"/>
      <c r="Z2465" s="334"/>
      <c r="AA2465" s="249"/>
      <c r="AB2465" s="249"/>
    </row>
    <row r="2466" spans="1:28" hidden="1" outlineLevel="1">
      <c r="A2466" s="331">
        <v>17</v>
      </c>
      <c r="B2466" s="309" t="str">
        <f t="shared" ca="1" si="3605"/>
        <v>Depreciated Net Capex 2029</v>
      </c>
      <c r="C2466" s="398"/>
      <c r="D2466" s="398"/>
      <c r="E2466" s="398"/>
      <c r="F2466" s="398"/>
      <c r="G2466" s="398"/>
      <c r="H2466" s="398"/>
      <c r="I2466" s="398"/>
      <c r="J2466" s="398"/>
      <c r="K2466" s="398"/>
      <c r="L2466" s="398"/>
      <c r="M2466" s="398"/>
      <c r="N2466" s="398"/>
      <c r="O2466" s="398"/>
      <c r="P2466" s="398"/>
      <c r="Q2466" s="398"/>
      <c r="R2466" s="398"/>
      <c r="S2466" s="399"/>
      <c r="T2466" s="400">
        <f>(T2444*((1+T$11)^0.5)/T$10)</f>
        <v>0</v>
      </c>
      <c r="U2466" s="395">
        <f ca="1">IF(T2490="n/a",T2466,IFERROR(IF((OFFSET($C2466,0,$A2466))&lt;0,
MIN(0,T2466-(OFFSET($C2466,0,$A2466)/(OFFSET($C2461,-$A2465,$A2466)))),
MAX(0,T2466-(OFFSET($C2466,0,$A2466)/(OFFSET($C2461,-$A2465,$A2466))))),0))</f>
        <v>0</v>
      </c>
      <c r="V2466" s="395">
        <f t="shared" ca="1" si="3603"/>
        <v>0</v>
      </c>
      <c r="W2466" s="395">
        <f t="shared" ca="1" si="3604"/>
        <v>0</v>
      </c>
      <c r="X2466" s="334"/>
      <c r="Y2466" s="334"/>
      <c r="Z2466" s="334"/>
      <c r="AA2466" s="249"/>
      <c r="AB2466" s="249"/>
    </row>
    <row r="2467" spans="1:28" hidden="1" outlineLevel="1">
      <c r="A2467" s="331">
        <v>18</v>
      </c>
      <c r="B2467" s="309" t="str">
        <f t="shared" ca="1" si="3605"/>
        <v>Depreciated Net Capex 2030</v>
      </c>
      <c r="C2467" s="398"/>
      <c r="D2467" s="398"/>
      <c r="E2467" s="398"/>
      <c r="F2467" s="398"/>
      <c r="G2467" s="398"/>
      <c r="H2467" s="398"/>
      <c r="I2467" s="398"/>
      <c r="J2467" s="398"/>
      <c r="K2467" s="398"/>
      <c r="L2467" s="398"/>
      <c r="M2467" s="398"/>
      <c r="N2467" s="398"/>
      <c r="O2467" s="398"/>
      <c r="P2467" s="398"/>
      <c r="Q2467" s="398"/>
      <c r="R2467" s="398"/>
      <c r="S2467" s="398"/>
      <c r="T2467" s="399"/>
      <c r="U2467" s="400">
        <f>(U2444*((1+U$11)^0.5)/U$10)</f>
        <v>0</v>
      </c>
      <c r="V2467" s="395">
        <f ca="1">IF(U2491="n/a",U2467,IFERROR(IF((OFFSET($C2467,0,$A2467))&lt;0,
MIN(0,U2467-(OFFSET($C2467,0,$A2467)/(OFFSET($C2462,-$A2466,$A2467)))),
MAX(0,U2467-(OFFSET($C2467,0,$A2467)/(OFFSET($C2462,-$A2466,$A2467))))),0))</f>
        <v>0</v>
      </c>
      <c r="W2467" s="395">
        <f t="shared" ca="1" si="3604"/>
        <v>0</v>
      </c>
      <c r="X2467" s="334"/>
      <c r="Y2467" s="334"/>
      <c r="Z2467" s="334"/>
      <c r="AA2467" s="249"/>
      <c r="AB2467" s="249"/>
    </row>
    <row r="2468" spans="1:28" hidden="1" outlineLevel="1">
      <c r="A2468" s="331">
        <v>19</v>
      </c>
      <c r="B2468" s="309" t="str">
        <f t="shared" ca="1" si="3605"/>
        <v>Depreciated Net Capex 2031</v>
      </c>
      <c r="C2468" s="398"/>
      <c r="D2468" s="398"/>
      <c r="E2468" s="398"/>
      <c r="F2468" s="398"/>
      <c r="G2468" s="398"/>
      <c r="H2468" s="398"/>
      <c r="I2468" s="398"/>
      <c r="J2468" s="398"/>
      <c r="K2468" s="398"/>
      <c r="L2468" s="398"/>
      <c r="M2468" s="398"/>
      <c r="N2468" s="398"/>
      <c r="O2468" s="398"/>
      <c r="P2468" s="398"/>
      <c r="Q2468" s="398"/>
      <c r="R2468" s="398"/>
      <c r="S2468" s="398"/>
      <c r="T2468" s="398"/>
      <c r="U2468" s="399"/>
      <c r="V2468" s="400">
        <f>(V2444*((1+V$11)^0.5)/V$10)</f>
        <v>0</v>
      </c>
      <c r="W2468" s="395">
        <f ca="1">IF(V2492="n/a",V2468,IFERROR(IF((OFFSET($C2468,0,$A2468))&lt;0,
MIN(0,V2468-(OFFSET($C2468,0,$A2468)/(OFFSET($C2463,-$A2467,$A2468)))),
MAX(0,V2468-(OFFSET($C2468,0,$A2468)/(OFFSET($C2463,-$A2467,$A2468))))),0))</f>
        <v>0</v>
      </c>
      <c r="X2468" s="334"/>
      <c r="Y2468" s="334"/>
      <c r="Z2468" s="334"/>
      <c r="AA2468" s="249"/>
      <c r="AB2468" s="249"/>
    </row>
    <row r="2469" spans="1:28" hidden="1" outlineLevel="1">
      <c r="A2469" s="331">
        <v>20</v>
      </c>
      <c r="B2469" s="309" t="str">
        <f ca="1">"Depreciated Net Capex "&amp;OFFSET($C$6,0,A2469)</f>
        <v>Depreciated Net Capex 2032</v>
      </c>
      <c r="C2469" s="398"/>
      <c r="D2469" s="398"/>
      <c r="E2469" s="398"/>
      <c r="F2469" s="398"/>
      <c r="G2469" s="398"/>
      <c r="H2469" s="398"/>
      <c r="I2469" s="398"/>
      <c r="J2469" s="398"/>
      <c r="K2469" s="398"/>
      <c r="L2469" s="398"/>
      <c r="M2469" s="398"/>
      <c r="N2469" s="398"/>
      <c r="O2469" s="398"/>
      <c r="P2469" s="398"/>
      <c r="Q2469" s="398"/>
      <c r="R2469" s="398"/>
      <c r="S2469" s="398"/>
      <c r="T2469" s="398"/>
      <c r="U2469" s="398"/>
      <c r="V2469" s="399"/>
      <c r="W2469" s="395">
        <f>(W2444*((1+W$11)^0.5)/W$10)</f>
        <v>0</v>
      </c>
      <c r="X2469" s="249"/>
      <c r="Y2469" s="249"/>
      <c r="Z2469" s="249"/>
      <c r="AA2469" s="249"/>
      <c r="AB2469" s="249"/>
    </row>
    <row r="2470" spans="1:28" hidden="1" outlineLevel="1">
      <c r="A2470" s="249"/>
      <c r="B2470" s="332"/>
      <c r="C2470" s="395"/>
      <c r="D2470" s="395"/>
      <c r="E2470" s="395"/>
      <c r="F2470" s="395"/>
      <c r="G2470" s="395"/>
      <c r="H2470" s="395"/>
      <c r="I2470" s="395"/>
      <c r="J2470" s="395"/>
      <c r="K2470" s="395"/>
      <c r="L2470" s="395"/>
      <c r="M2470" s="395"/>
      <c r="N2470" s="395"/>
      <c r="O2470" s="395"/>
      <c r="P2470" s="395"/>
      <c r="Q2470" s="395"/>
      <c r="R2470" s="395"/>
      <c r="S2470" s="395"/>
      <c r="T2470" s="395"/>
      <c r="U2470" s="395"/>
      <c r="V2470" s="395"/>
      <c r="W2470" s="395"/>
      <c r="X2470" s="249"/>
      <c r="Y2470" s="249"/>
      <c r="Z2470" s="249"/>
      <c r="AA2470" s="249"/>
      <c r="AB2470" s="249"/>
    </row>
    <row r="2471" spans="1:28" hidden="1" outlineLevel="1">
      <c r="A2471" s="249"/>
      <c r="B2471" s="332"/>
      <c r="C2471" s="395"/>
      <c r="D2471" s="395"/>
      <c r="E2471" s="395"/>
      <c r="F2471" s="395"/>
      <c r="G2471" s="395"/>
      <c r="H2471" s="395"/>
      <c r="I2471" s="395"/>
      <c r="J2471" s="395"/>
      <c r="K2471" s="395"/>
      <c r="L2471" s="395"/>
      <c r="M2471" s="395"/>
      <c r="N2471" s="395"/>
      <c r="O2471" s="395"/>
      <c r="P2471" s="395"/>
      <c r="Q2471" s="395"/>
      <c r="R2471" s="395"/>
      <c r="S2471" s="395"/>
      <c r="T2471" s="395"/>
      <c r="U2471" s="395"/>
      <c r="V2471" s="395"/>
      <c r="W2471" s="395"/>
      <c r="X2471" s="249"/>
      <c r="Y2471" s="249"/>
      <c r="Z2471" s="249"/>
      <c r="AA2471" s="249"/>
      <c r="AB2471" s="249"/>
    </row>
    <row r="2472" spans="1:28" hidden="1" outlineLevel="1">
      <c r="A2472" s="249"/>
      <c r="B2472" s="309" t="s">
        <v>298</v>
      </c>
      <c r="C2472" s="395"/>
      <c r="D2472" s="395">
        <f t="shared" ref="D2472" ca="1" si="3606">IF(C2472="n/a","n/a",IF(AND(C2472&lt;1,D2446=0),0,
IF(D2446=0,C2472-1,
IF(C2472&lt;1,D2447,
(((C2472-1)*(C2448-(C2448/(C2472))))+((D2446/D$10)*D2447))/(D2448)))))</f>
        <v>0</v>
      </c>
      <c r="E2472" s="395">
        <f t="shared" ref="E2472" ca="1" si="3607">IF(D2472="n/a","n/a",IF(AND(D2472&lt;1,E2446=0),0,
IF(E2446=0,D2472-1,
IF(D2472&lt;1,E2447,
(((D2472-1)*(D2448-(D2448/(D2472))))+((E2446/E$10)*E2447))/(E2448)))))</f>
        <v>0</v>
      </c>
      <c r="F2472" s="395">
        <f t="shared" ref="F2472" ca="1" si="3608">IF(E2472="n/a","n/a",IF(AND(E2472&lt;1,F2446=0),0,
IF(F2446=0,E2472-1,
IF(E2472&lt;1,F2447,
(((E2472-1)*(E2448-(E2448/(E2472))))+((F2446/F$10)*F2447))/(F2448)))))</f>
        <v>0</v>
      </c>
      <c r="G2472" s="395">
        <f t="shared" ref="G2472" ca="1" si="3609">IF(F2472="n/a","n/a",IF(AND(F2472&lt;1,G2446=0),0,
IF(G2446=0,F2472-1,
IF(F2472&lt;1,G2447,
(((F2472-1)*(F2448-(F2448/(F2472))))+((G2446/G$10)*G2447))/(G2448)))))</f>
        <v>0</v>
      </c>
      <c r="H2472" s="395">
        <f ca="1">IF(G2472="n/a","n/a",IF(AND(G2472&lt;1,H2446=0),0,
IF(H2446=0,G2472-1,
IF(G2472&lt;1,H2447,
(((G2472-1)*(G2448-(G2448/(G2472))))+((H2446/H$10)*H2447))/(H2448)))))</f>
        <v>0</v>
      </c>
      <c r="I2472" s="395">
        <f t="shared" ref="I2472" ca="1" si="3610">IF(H2472="n/a","n/a",IF(AND(H2472&lt;1,I2446=0),0,
IF(I2446=0,H2472-1,
IF(H2472&lt;1,I2447,
(((H2472-1)*(H2448-(H2448/(H2472))))+((I2446/I$10)*I2447))/(I2448)))))</f>
        <v>0</v>
      </c>
      <c r="J2472" s="395">
        <f t="shared" ref="J2472" ca="1" si="3611">IF(I2472="n/a","n/a",IF(AND(I2472&lt;1,J2446=0),0,
IF(J2446=0,I2472-1,
IF(I2472&lt;1,J2447,
(((I2472-1)*(I2448-(I2448/(I2472))))+((J2446/J$10)*J2447))/(J2448)))))</f>
        <v>0</v>
      </c>
      <c r="K2472" s="395">
        <f t="shared" ref="K2472" ca="1" si="3612">IF(J2472="n/a","n/a",IF(AND(J2472&lt;1,K2446=0),0,
IF(K2446=0,J2472-1,
IF(J2472&lt;1,K2447,
(((J2472-1)*(J2448-(J2448/(J2472))))+((K2446/K$10)*K2447))/(K2448)))))</f>
        <v>0</v>
      </c>
      <c r="L2472" s="395">
        <f t="shared" ref="L2472" ca="1" si="3613">IF(K2472="n/a","n/a",IF(AND(K2472&lt;1,L2446=0),0,
IF(L2446=0,K2472-1,
IF(K2472&lt;1,L2447,
(((K2472-1)*(K2448-(K2448/(K2472))))+((L2446/L$10)*L2447))/(L2448)))))</f>
        <v>0</v>
      </c>
      <c r="M2472" s="395">
        <f t="shared" ref="M2472" ca="1" si="3614">IF(L2472="n/a","n/a",IF(AND(L2472&lt;1,M2446=0),0,
IF(M2446=0,L2472-1,
IF(L2472&lt;1,M2447,
(((L2472-1)*(L2448-(L2448/(L2472))))+((M2446/M$10)*M2447))/(M2448)))))</f>
        <v>0</v>
      </c>
      <c r="N2472" s="395">
        <f t="shared" ref="N2472" ca="1" si="3615">IF(M2472="n/a","n/a",IF(AND(M2472&lt;1,N2446=0),0,
IF(N2446=0,M2472-1,
IF(M2472&lt;1,N2447,
(((M2472-1)*(M2448-(M2448/(M2472))))+((N2446/N$10)*N2447))/(N2448)))))</f>
        <v>0</v>
      </c>
      <c r="O2472" s="395">
        <f t="shared" ref="O2472" ca="1" si="3616">IF(N2472="n/a","n/a",IF(AND(N2472&lt;1,O2446=0),0,
IF(O2446=0,N2472-1,
IF(N2472&lt;1,O2447,
(((N2472-1)*(N2448-(N2448/(N2472))))+((O2446/O$10)*O2447))/(O2448)))))</f>
        <v>0</v>
      </c>
      <c r="P2472" s="395">
        <f t="shared" ref="P2472" ca="1" si="3617">IF(O2472="n/a","n/a",IF(AND(O2472&lt;1,P2446=0),0,
IF(P2446=0,O2472-1,
IF(O2472&lt;1,P2447,
(((O2472-1)*(O2448-(O2448/(O2472))))+((P2446/P$10)*P2447))/(P2448)))))</f>
        <v>0</v>
      </c>
      <c r="Q2472" s="395">
        <f t="shared" ref="Q2472" ca="1" si="3618">IF(P2472="n/a","n/a",IF(AND(P2472&lt;1,Q2446=0),0,
IF(Q2446=0,P2472-1,
IF(P2472&lt;1,Q2447,
(((P2472-1)*(P2448-(P2448/(P2472))))+((Q2446/Q$10)*Q2447))/(Q2448)))))</f>
        <v>0</v>
      </c>
      <c r="R2472" s="395">
        <f t="shared" ref="R2472" ca="1" si="3619">IF(Q2472="n/a","n/a",IF(AND(Q2472&lt;1,R2446=0),0,
IF(R2446=0,Q2472-1,
IF(Q2472&lt;1,R2447,
(((Q2472-1)*(Q2448-(Q2448/(Q2472))))+((R2446/R$10)*R2447))/(R2448)))))</f>
        <v>0</v>
      </c>
      <c r="S2472" s="395">
        <f t="shared" ref="S2472" ca="1" si="3620">IF(R2472="n/a","n/a",IF(AND(R2472&lt;1,S2446=0),0,
IF(S2446=0,R2472-1,
IF(R2472&lt;1,S2447,
(((R2472-1)*(R2448-(R2448/(R2472))))+((S2446/S$10)*S2447))/(S2448)))))</f>
        <v>0</v>
      </c>
      <c r="T2472" s="395">
        <f t="shared" ref="T2472" ca="1" si="3621">IF(S2472="n/a","n/a",IF(AND(S2472&lt;1,T2446=0),0,
IF(T2446=0,S2472-1,
IF(S2472&lt;1,T2447,
(((S2472-1)*(S2448-(S2448/(S2472))))+((T2446/T$10)*T2447))/(T2448)))))</f>
        <v>0</v>
      </c>
      <c r="U2472" s="395">
        <f t="shared" ref="U2472" ca="1" si="3622">IF(T2472="n/a","n/a",IF(AND(T2472&lt;1,U2446=0),0,
IF(U2446=0,T2472-1,
IF(T2472&lt;1,U2447,
(((T2472-1)*(T2448-(T2448/(T2472))))+((U2446/U$10)*U2447))/(U2448)))))</f>
        <v>0</v>
      </c>
      <c r="V2472" s="395">
        <f t="shared" ref="V2472" ca="1" si="3623">IF(U2472="n/a","n/a",IF(AND(U2472&lt;1,V2446=0),0,
IF(V2446=0,U2472-1,
IF(U2472&lt;1,V2447,
(((U2472-1)*(U2448-(U2448/(U2472))))+((V2446/V$10)*V2447))/(V2448)))))</f>
        <v>0</v>
      </c>
      <c r="W2472" s="395">
        <f t="shared" ref="W2472" ca="1" si="3624">IF(V2472="n/a","n/a",IF(AND(V2472&lt;1,W2446=0),0,
IF(W2446=0,V2472-1,
IF(V2472&lt;1,W2447,
(((V2472-1)*(V2448-(V2448/(V2472))))+((W2446/W$10)*W2447))/(W2448)))))</f>
        <v>0</v>
      </c>
      <c r="X2472" s="249"/>
      <c r="Y2472" s="249"/>
      <c r="Z2472" s="249"/>
      <c r="AA2472" s="249"/>
      <c r="AB2472" s="249"/>
    </row>
    <row r="2473" spans="1:28" hidden="1" outlineLevel="1">
      <c r="A2473" s="249"/>
      <c r="B2473" s="309" t="s">
        <v>191</v>
      </c>
      <c r="C2473" s="395">
        <f ca="1">C2445</f>
        <v>0</v>
      </c>
      <c r="D2473" s="395">
        <f t="shared" ref="D2473" ca="1" si="3625">IF(C2473="n/a","n/a",MAX(0,C2473-1))</f>
        <v>0</v>
      </c>
      <c r="E2473" s="395">
        <f t="shared" ref="E2473:E2474" ca="1" si="3626">IF(D2473="n/a","n/a",MAX(0,D2473-1))</f>
        <v>0</v>
      </c>
      <c r="F2473" s="395">
        <f t="shared" ref="F2473:F2475" ca="1" si="3627">IF(E2473="n/a","n/a",MAX(0,E2473-1))</f>
        <v>0</v>
      </c>
      <c r="G2473" s="395">
        <f t="shared" ref="G2473:G2476" ca="1" si="3628">IF(F2473="n/a","n/a",MAX(0,F2473-1))</f>
        <v>0</v>
      </c>
      <c r="H2473" s="395">
        <f t="shared" ref="H2473:H2477" ca="1" si="3629">IF(G2473="n/a","n/a",MAX(0,G2473-1))</f>
        <v>0</v>
      </c>
      <c r="I2473" s="395">
        <f t="shared" ref="I2473:I2478" ca="1" si="3630">IF(H2473="n/a","n/a",MAX(0,H2473-1))</f>
        <v>0</v>
      </c>
      <c r="J2473" s="395">
        <f t="shared" ref="J2473:J2479" ca="1" si="3631">IF(I2473="n/a","n/a",MAX(0,I2473-1))</f>
        <v>0</v>
      </c>
      <c r="K2473" s="395">
        <f t="shared" ref="K2473:K2480" ca="1" si="3632">IF(J2473="n/a","n/a",MAX(0,J2473-1))</f>
        <v>0</v>
      </c>
      <c r="L2473" s="395">
        <f t="shared" ref="L2473:L2481" ca="1" si="3633">IF(K2473="n/a","n/a",MAX(0,K2473-1))</f>
        <v>0</v>
      </c>
      <c r="M2473" s="395">
        <f t="shared" ref="M2473:M2482" ca="1" si="3634">IF(L2473="n/a","n/a",MAX(0,L2473-1))</f>
        <v>0</v>
      </c>
      <c r="N2473" s="395">
        <f t="shared" ref="N2473:N2483" ca="1" si="3635">IF(M2473="n/a","n/a",MAX(0,M2473-1))</f>
        <v>0</v>
      </c>
      <c r="O2473" s="395">
        <f t="shared" ref="O2473:O2484" ca="1" si="3636">IF(N2473="n/a","n/a",MAX(0,N2473-1))</f>
        <v>0</v>
      </c>
      <c r="P2473" s="395">
        <f t="shared" ref="P2473:P2485" ca="1" si="3637">IF(O2473="n/a","n/a",MAX(0,O2473-1))</f>
        <v>0</v>
      </c>
      <c r="Q2473" s="395">
        <f t="shared" ref="Q2473:Q2486" ca="1" si="3638">IF(P2473="n/a","n/a",MAX(0,P2473-1))</f>
        <v>0</v>
      </c>
      <c r="R2473" s="395">
        <f t="shared" ref="R2473:R2487" ca="1" si="3639">IF(Q2473="n/a","n/a",MAX(0,Q2473-1))</f>
        <v>0</v>
      </c>
      <c r="S2473" s="395">
        <f t="shared" ref="S2473:S2488" ca="1" si="3640">IF(R2473="n/a","n/a",MAX(0,R2473-1))</f>
        <v>0</v>
      </c>
      <c r="T2473" s="395">
        <f t="shared" ref="T2473:T2489" ca="1" si="3641">IF(S2473="n/a","n/a",MAX(0,S2473-1))</f>
        <v>0</v>
      </c>
      <c r="U2473" s="395">
        <f t="shared" ref="U2473:U2490" ca="1" si="3642">IF(T2473="n/a","n/a",MAX(0,T2473-1))</f>
        <v>0</v>
      </c>
      <c r="V2473" s="395">
        <f t="shared" ref="V2473:V2491" ca="1" si="3643">IF(U2473="n/a","n/a",MAX(0,U2473-1))</f>
        <v>0</v>
      </c>
      <c r="W2473" s="395">
        <f t="shared" ref="W2473:W2491" ca="1" si="3644">IF(V2473="n/a","n/a",MAX(0,V2473-1))</f>
        <v>0</v>
      </c>
      <c r="X2473" s="249"/>
      <c r="Y2473" s="249"/>
      <c r="Z2473" s="249"/>
      <c r="AA2473" s="249"/>
      <c r="AB2473" s="249"/>
    </row>
    <row r="2474" spans="1:28" hidden="1" outlineLevel="1">
      <c r="A2474" s="249"/>
      <c r="B2474" s="309" t="str">
        <f t="shared" ref="B2474:B2493" ca="1" si="3645">"RL Capex "&amp;OFFSET($C$6,0,A2450)</f>
        <v>RL Capex 2013</v>
      </c>
      <c r="C2474" s="396"/>
      <c r="D2474" s="400">
        <f ca="1">D2445</f>
        <v>0</v>
      </c>
      <c r="E2474" s="395">
        <f t="shared" ca="1" si="3626"/>
        <v>0</v>
      </c>
      <c r="F2474" s="395">
        <f t="shared" ca="1" si="3627"/>
        <v>0</v>
      </c>
      <c r="G2474" s="395">
        <f t="shared" ca="1" si="3628"/>
        <v>0</v>
      </c>
      <c r="H2474" s="395">
        <f t="shared" ca="1" si="3629"/>
        <v>0</v>
      </c>
      <c r="I2474" s="395">
        <f t="shared" ca="1" si="3630"/>
        <v>0</v>
      </c>
      <c r="J2474" s="395">
        <f t="shared" ca="1" si="3631"/>
        <v>0</v>
      </c>
      <c r="K2474" s="395">
        <f t="shared" ca="1" si="3632"/>
        <v>0</v>
      </c>
      <c r="L2474" s="395">
        <f t="shared" ca="1" si="3633"/>
        <v>0</v>
      </c>
      <c r="M2474" s="395">
        <f t="shared" ca="1" si="3634"/>
        <v>0</v>
      </c>
      <c r="N2474" s="395">
        <f t="shared" ca="1" si="3635"/>
        <v>0</v>
      </c>
      <c r="O2474" s="395">
        <f t="shared" ca="1" si="3636"/>
        <v>0</v>
      </c>
      <c r="P2474" s="395">
        <f t="shared" ca="1" si="3637"/>
        <v>0</v>
      </c>
      <c r="Q2474" s="395">
        <f t="shared" ca="1" si="3638"/>
        <v>0</v>
      </c>
      <c r="R2474" s="395">
        <f t="shared" ca="1" si="3639"/>
        <v>0</v>
      </c>
      <c r="S2474" s="395">
        <f t="shared" ca="1" si="3640"/>
        <v>0</v>
      </c>
      <c r="T2474" s="395">
        <f t="shared" ca="1" si="3641"/>
        <v>0</v>
      </c>
      <c r="U2474" s="395">
        <f t="shared" ca="1" si="3642"/>
        <v>0</v>
      </c>
      <c r="V2474" s="395">
        <f t="shared" ca="1" si="3643"/>
        <v>0</v>
      </c>
      <c r="W2474" s="395">
        <f t="shared" ca="1" si="3644"/>
        <v>0</v>
      </c>
      <c r="X2474" s="249"/>
      <c r="Y2474" s="249"/>
      <c r="Z2474" s="249"/>
      <c r="AA2474" s="249"/>
      <c r="AB2474" s="249"/>
    </row>
    <row r="2475" spans="1:28" hidden="1" outlineLevel="1">
      <c r="A2475" s="249"/>
      <c r="B2475" s="309" t="str">
        <f t="shared" ca="1" si="3645"/>
        <v>RL Capex 2014</v>
      </c>
      <c r="C2475" s="401"/>
      <c r="D2475" s="396"/>
      <c r="E2475" s="400">
        <f ca="1">E2445</f>
        <v>0</v>
      </c>
      <c r="F2475" s="395">
        <f t="shared" ca="1" si="3627"/>
        <v>0</v>
      </c>
      <c r="G2475" s="395">
        <f t="shared" ca="1" si="3628"/>
        <v>0</v>
      </c>
      <c r="H2475" s="395">
        <f t="shared" ca="1" si="3629"/>
        <v>0</v>
      </c>
      <c r="I2475" s="395">
        <f t="shared" ca="1" si="3630"/>
        <v>0</v>
      </c>
      <c r="J2475" s="395">
        <f t="shared" ca="1" si="3631"/>
        <v>0</v>
      </c>
      <c r="K2475" s="395">
        <f t="shared" ca="1" si="3632"/>
        <v>0</v>
      </c>
      <c r="L2475" s="395">
        <f t="shared" ca="1" si="3633"/>
        <v>0</v>
      </c>
      <c r="M2475" s="395">
        <f t="shared" ca="1" si="3634"/>
        <v>0</v>
      </c>
      <c r="N2475" s="395">
        <f t="shared" ca="1" si="3635"/>
        <v>0</v>
      </c>
      <c r="O2475" s="395">
        <f t="shared" ca="1" si="3636"/>
        <v>0</v>
      </c>
      <c r="P2475" s="395">
        <f t="shared" ca="1" si="3637"/>
        <v>0</v>
      </c>
      <c r="Q2475" s="395">
        <f t="shared" ca="1" si="3638"/>
        <v>0</v>
      </c>
      <c r="R2475" s="395">
        <f t="shared" ca="1" si="3639"/>
        <v>0</v>
      </c>
      <c r="S2475" s="395">
        <f t="shared" ca="1" si="3640"/>
        <v>0</v>
      </c>
      <c r="T2475" s="395">
        <f t="shared" ca="1" si="3641"/>
        <v>0</v>
      </c>
      <c r="U2475" s="395">
        <f t="shared" ca="1" si="3642"/>
        <v>0</v>
      </c>
      <c r="V2475" s="395">
        <f t="shared" ca="1" si="3643"/>
        <v>0</v>
      </c>
      <c r="W2475" s="395">
        <f t="shared" ca="1" si="3644"/>
        <v>0</v>
      </c>
      <c r="X2475" s="249"/>
      <c r="Y2475" s="249"/>
      <c r="Z2475" s="249"/>
      <c r="AA2475" s="249"/>
      <c r="AB2475" s="249"/>
    </row>
    <row r="2476" spans="1:28" hidden="1" outlineLevel="1">
      <c r="A2476" s="249"/>
      <c r="B2476" s="309" t="str">
        <f t="shared" ca="1" si="3645"/>
        <v>RL Capex 2015</v>
      </c>
      <c r="C2476" s="401"/>
      <c r="D2476" s="401"/>
      <c r="E2476" s="396"/>
      <c r="F2476" s="400">
        <f ca="1">F2445</f>
        <v>0</v>
      </c>
      <c r="G2476" s="395">
        <f t="shared" ca="1" si="3628"/>
        <v>0</v>
      </c>
      <c r="H2476" s="395">
        <f t="shared" ca="1" si="3629"/>
        <v>0</v>
      </c>
      <c r="I2476" s="395">
        <f t="shared" ca="1" si="3630"/>
        <v>0</v>
      </c>
      <c r="J2476" s="395">
        <f t="shared" ca="1" si="3631"/>
        <v>0</v>
      </c>
      <c r="K2476" s="395">
        <f t="shared" ca="1" si="3632"/>
        <v>0</v>
      </c>
      <c r="L2476" s="395">
        <f t="shared" ca="1" si="3633"/>
        <v>0</v>
      </c>
      <c r="M2476" s="395">
        <f t="shared" ca="1" si="3634"/>
        <v>0</v>
      </c>
      <c r="N2476" s="395">
        <f t="shared" ca="1" si="3635"/>
        <v>0</v>
      </c>
      <c r="O2476" s="395">
        <f t="shared" ca="1" si="3636"/>
        <v>0</v>
      </c>
      <c r="P2476" s="395">
        <f t="shared" ca="1" si="3637"/>
        <v>0</v>
      </c>
      <c r="Q2476" s="395">
        <f t="shared" ca="1" si="3638"/>
        <v>0</v>
      </c>
      <c r="R2476" s="395">
        <f t="shared" ca="1" si="3639"/>
        <v>0</v>
      </c>
      <c r="S2476" s="395">
        <f t="shared" ca="1" si="3640"/>
        <v>0</v>
      </c>
      <c r="T2476" s="395">
        <f t="shared" ca="1" si="3641"/>
        <v>0</v>
      </c>
      <c r="U2476" s="395">
        <f t="shared" ca="1" si="3642"/>
        <v>0</v>
      </c>
      <c r="V2476" s="395">
        <f t="shared" ca="1" si="3643"/>
        <v>0</v>
      </c>
      <c r="W2476" s="395">
        <f t="shared" ca="1" si="3644"/>
        <v>0</v>
      </c>
      <c r="X2476" s="249"/>
      <c r="Y2476" s="249"/>
      <c r="Z2476" s="249"/>
      <c r="AA2476" s="249"/>
      <c r="AB2476" s="249"/>
    </row>
    <row r="2477" spans="1:28" hidden="1" outlineLevel="1">
      <c r="A2477" s="249"/>
      <c r="B2477" s="309" t="str">
        <f t="shared" ca="1" si="3645"/>
        <v>RL Capex 2016</v>
      </c>
      <c r="C2477" s="401"/>
      <c r="D2477" s="401"/>
      <c r="E2477" s="401"/>
      <c r="F2477" s="396"/>
      <c r="G2477" s="400">
        <f ca="1">G2445</f>
        <v>0</v>
      </c>
      <c r="H2477" s="395">
        <f t="shared" ca="1" si="3629"/>
        <v>0</v>
      </c>
      <c r="I2477" s="395">
        <f t="shared" ca="1" si="3630"/>
        <v>0</v>
      </c>
      <c r="J2477" s="395">
        <f t="shared" ca="1" si="3631"/>
        <v>0</v>
      </c>
      <c r="K2477" s="395">
        <f t="shared" ca="1" si="3632"/>
        <v>0</v>
      </c>
      <c r="L2477" s="395">
        <f t="shared" ca="1" si="3633"/>
        <v>0</v>
      </c>
      <c r="M2477" s="395">
        <f t="shared" ca="1" si="3634"/>
        <v>0</v>
      </c>
      <c r="N2477" s="395">
        <f t="shared" ca="1" si="3635"/>
        <v>0</v>
      </c>
      <c r="O2477" s="395">
        <f t="shared" ca="1" si="3636"/>
        <v>0</v>
      </c>
      <c r="P2477" s="395">
        <f t="shared" ca="1" si="3637"/>
        <v>0</v>
      </c>
      <c r="Q2477" s="395">
        <f t="shared" ca="1" si="3638"/>
        <v>0</v>
      </c>
      <c r="R2477" s="395">
        <f t="shared" ca="1" si="3639"/>
        <v>0</v>
      </c>
      <c r="S2477" s="395">
        <f t="shared" ca="1" si="3640"/>
        <v>0</v>
      </c>
      <c r="T2477" s="395">
        <f t="shared" ca="1" si="3641"/>
        <v>0</v>
      </c>
      <c r="U2477" s="395">
        <f t="shared" ca="1" si="3642"/>
        <v>0</v>
      </c>
      <c r="V2477" s="395">
        <f t="shared" ca="1" si="3643"/>
        <v>0</v>
      </c>
      <c r="W2477" s="395">
        <f t="shared" ca="1" si="3644"/>
        <v>0</v>
      </c>
      <c r="X2477" s="249"/>
      <c r="Y2477" s="249"/>
      <c r="Z2477" s="249"/>
      <c r="AA2477" s="249"/>
      <c r="AB2477" s="249"/>
    </row>
    <row r="2478" spans="1:28" hidden="1" outlineLevel="1">
      <c r="A2478" s="249"/>
      <c r="B2478" s="309" t="str">
        <f t="shared" ca="1" si="3645"/>
        <v>RL Capex 2017</v>
      </c>
      <c r="C2478" s="401"/>
      <c r="D2478" s="401"/>
      <c r="E2478" s="401"/>
      <c r="F2478" s="401"/>
      <c r="G2478" s="396"/>
      <c r="H2478" s="400">
        <f ca="1">H2445</f>
        <v>0</v>
      </c>
      <c r="I2478" s="395">
        <f t="shared" ca="1" si="3630"/>
        <v>0</v>
      </c>
      <c r="J2478" s="395">
        <f t="shared" ca="1" si="3631"/>
        <v>0</v>
      </c>
      <c r="K2478" s="395">
        <f t="shared" ca="1" si="3632"/>
        <v>0</v>
      </c>
      <c r="L2478" s="395">
        <f t="shared" ca="1" si="3633"/>
        <v>0</v>
      </c>
      <c r="M2478" s="395">
        <f t="shared" ca="1" si="3634"/>
        <v>0</v>
      </c>
      <c r="N2478" s="395">
        <f t="shared" ca="1" si="3635"/>
        <v>0</v>
      </c>
      <c r="O2478" s="395">
        <f t="shared" ca="1" si="3636"/>
        <v>0</v>
      </c>
      <c r="P2478" s="395">
        <f t="shared" ca="1" si="3637"/>
        <v>0</v>
      </c>
      <c r="Q2478" s="395">
        <f t="shared" ca="1" si="3638"/>
        <v>0</v>
      </c>
      <c r="R2478" s="395">
        <f t="shared" ca="1" si="3639"/>
        <v>0</v>
      </c>
      <c r="S2478" s="395">
        <f t="shared" ca="1" si="3640"/>
        <v>0</v>
      </c>
      <c r="T2478" s="395">
        <f t="shared" ca="1" si="3641"/>
        <v>0</v>
      </c>
      <c r="U2478" s="395">
        <f t="shared" ca="1" si="3642"/>
        <v>0</v>
      </c>
      <c r="V2478" s="395">
        <f t="shared" ca="1" si="3643"/>
        <v>0</v>
      </c>
      <c r="W2478" s="395">
        <f t="shared" ca="1" si="3644"/>
        <v>0</v>
      </c>
      <c r="X2478" s="249"/>
      <c r="Y2478" s="249"/>
      <c r="Z2478" s="249"/>
      <c r="AA2478" s="249"/>
      <c r="AB2478" s="249"/>
    </row>
    <row r="2479" spans="1:28" hidden="1" outlineLevel="1">
      <c r="A2479" s="249"/>
      <c r="B2479" s="309" t="str">
        <f t="shared" ca="1" si="3645"/>
        <v>RL Capex 2018</v>
      </c>
      <c r="C2479" s="401"/>
      <c r="D2479" s="401"/>
      <c r="E2479" s="401"/>
      <c r="F2479" s="401"/>
      <c r="G2479" s="401"/>
      <c r="H2479" s="396"/>
      <c r="I2479" s="400">
        <f ca="1">I2445</f>
        <v>0</v>
      </c>
      <c r="J2479" s="395">
        <f t="shared" ca="1" si="3631"/>
        <v>0</v>
      </c>
      <c r="K2479" s="395">
        <f t="shared" ca="1" si="3632"/>
        <v>0</v>
      </c>
      <c r="L2479" s="395">
        <f t="shared" ca="1" si="3633"/>
        <v>0</v>
      </c>
      <c r="M2479" s="395">
        <f t="shared" ca="1" si="3634"/>
        <v>0</v>
      </c>
      <c r="N2479" s="395">
        <f t="shared" ca="1" si="3635"/>
        <v>0</v>
      </c>
      <c r="O2479" s="395">
        <f t="shared" ca="1" si="3636"/>
        <v>0</v>
      </c>
      <c r="P2479" s="395">
        <f t="shared" ca="1" si="3637"/>
        <v>0</v>
      </c>
      <c r="Q2479" s="395">
        <f t="shared" ca="1" si="3638"/>
        <v>0</v>
      </c>
      <c r="R2479" s="395">
        <f t="shared" ca="1" si="3639"/>
        <v>0</v>
      </c>
      <c r="S2479" s="395">
        <f t="shared" ca="1" si="3640"/>
        <v>0</v>
      </c>
      <c r="T2479" s="395">
        <f t="shared" ca="1" si="3641"/>
        <v>0</v>
      </c>
      <c r="U2479" s="395">
        <f t="shared" ca="1" si="3642"/>
        <v>0</v>
      </c>
      <c r="V2479" s="395">
        <f t="shared" ca="1" si="3643"/>
        <v>0</v>
      </c>
      <c r="W2479" s="395">
        <f t="shared" ca="1" si="3644"/>
        <v>0</v>
      </c>
      <c r="X2479" s="249"/>
      <c r="Y2479" s="249"/>
      <c r="Z2479" s="249"/>
      <c r="AA2479" s="249"/>
      <c r="AB2479" s="249"/>
    </row>
    <row r="2480" spans="1:28" hidden="1" outlineLevel="1">
      <c r="A2480" s="249"/>
      <c r="B2480" s="309" t="str">
        <f t="shared" ca="1" si="3645"/>
        <v>RL Capex 2019</v>
      </c>
      <c r="C2480" s="401"/>
      <c r="D2480" s="401"/>
      <c r="E2480" s="401"/>
      <c r="F2480" s="401"/>
      <c r="G2480" s="401"/>
      <c r="H2480" s="401"/>
      <c r="I2480" s="396"/>
      <c r="J2480" s="400">
        <f ca="1">J2445</f>
        <v>0</v>
      </c>
      <c r="K2480" s="395">
        <f t="shared" ca="1" si="3632"/>
        <v>0</v>
      </c>
      <c r="L2480" s="395">
        <f t="shared" ca="1" si="3633"/>
        <v>0</v>
      </c>
      <c r="M2480" s="395">
        <f t="shared" ca="1" si="3634"/>
        <v>0</v>
      </c>
      <c r="N2480" s="395">
        <f t="shared" ca="1" si="3635"/>
        <v>0</v>
      </c>
      <c r="O2480" s="395">
        <f t="shared" ca="1" si="3636"/>
        <v>0</v>
      </c>
      <c r="P2480" s="395">
        <f t="shared" ca="1" si="3637"/>
        <v>0</v>
      </c>
      <c r="Q2480" s="395">
        <f t="shared" ca="1" si="3638"/>
        <v>0</v>
      </c>
      <c r="R2480" s="395">
        <f t="shared" ca="1" si="3639"/>
        <v>0</v>
      </c>
      <c r="S2480" s="395">
        <f t="shared" ca="1" si="3640"/>
        <v>0</v>
      </c>
      <c r="T2480" s="395">
        <f t="shared" ca="1" si="3641"/>
        <v>0</v>
      </c>
      <c r="U2480" s="395">
        <f t="shared" ca="1" si="3642"/>
        <v>0</v>
      </c>
      <c r="V2480" s="395">
        <f t="shared" ca="1" si="3643"/>
        <v>0</v>
      </c>
      <c r="W2480" s="395">
        <f t="shared" ca="1" si="3644"/>
        <v>0</v>
      </c>
      <c r="X2480" s="249"/>
      <c r="Y2480" s="249"/>
      <c r="Z2480" s="249"/>
      <c r="AA2480" s="249"/>
      <c r="AB2480" s="249"/>
    </row>
    <row r="2481" spans="1:28" hidden="1" outlineLevel="1">
      <c r="A2481" s="249"/>
      <c r="B2481" s="309" t="str">
        <f t="shared" ca="1" si="3645"/>
        <v>RL Capex 2020</v>
      </c>
      <c r="C2481" s="401"/>
      <c r="D2481" s="401"/>
      <c r="E2481" s="401"/>
      <c r="F2481" s="401"/>
      <c r="G2481" s="401"/>
      <c r="H2481" s="401"/>
      <c r="I2481" s="401"/>
      <c r="J2481" s="396"/>
      <c r="K2481" s="400">
        <f ca="1">K2445</f>
        <v>0</v>
      </c>
      <c r="L2481" s="395">
        <f t="shared" ca="1" si="3633"/>
        <v>0</v>
      </c>
      <c r="M2481" s="395">
        <f t="shared" ca="1" si="3634"/>
        <v>0</v>
      </c>
      <c r="N2481" s="395">
        <f t="shared" ca="1" si="3635"/>
        <v>0</v>
      </c>
      <c r="O2481" s="395">
        <f t="shared" ca="1" si="3636"/>
        <v>0</v>
      </c>
      <c r="P2481" s="395">
        <f t="shared" ca="1" si="3637"/>
        <v>0</v>
      </c>
      <c r="Q2481" s="395">
        <f t="shared" ca="1" si="3638"/>
        <v>0</v>
      </c>
      <c r="R2481" s="395">
        <f t="shared" ca="1" si="3639"/>
        <v>0</v>
      </c>
      <c r="S2481" s="395">
        <f t="shared" ca="1" si="3640"/>
        <v>0</v>
      </c>
      <c r="T2481" s="395">
        <f t="shared" ca="1" si="3641"/>
        <v>0</v>
      </c>
      <c r="U2481" s="395">
        <f t="shared" ca="1" si="3642"/>
        <v>0</v>
      </c>
      <c r="V2481" s="395">
        <f t="shared" ca="1" si="3643"/>
        <v>0</v>
      </c>
      <c r="W2481" s="395">
        <f t="shared" ca="1" si="3644"/>
        <v>0</v>
      </c>
      <c r="X2481" s="249"/>
      <c r="Y2481" s="249"/>
      <c r="Z2481" s="249"/>
      <c r="AA2481" s="249"/>
      <c r="AB2481" s="249"/>
    </row>
    <row r="2482" spans="1:28" hidden="1" outlineLevel="1">
      <c r="A2482" s="249"/>
      <c r="B2482" s="309" t="str">
        <f t="shared" ca="1" si="3645"/>
        <v>RL Capex 2021</v>
      </c>
      <c r="C2482" s="401"/>
      <c r="D2482" s="401"/>
      <c r="E2482" s="401"/>
      <c r="F2482" s="401"/>
      <c r="G2482" s="401"/>
      <c r="H2482" s="401"/>
      <c r="I2482" s="401"/>
      <c r="J2482" s="401"/>
      <c r="K2482" s="396"/>
      <c r="L2482" s="400">
        <f ca="1">L2445</f>
        <v>0</v>
      </c>
      <c r="M2482" s="395">
        <f t="shared" ca="1" si="3634"/>
        <v>0</v>
      </c>
      <c r="N2482" s="395">
        <f t="shared" ca="1" si="3635"/>
        <v>0</v>
      </c>
      <c r="O2482" s="395">
        <f t="shared" ca="1" si="3636"/>
        <v>0</v>
      </c>
      <c r="P2482" s="395">
        <f t="shared" ca="1" si="3637"/>
        <v>0</v>
      </c>
      <c r="Q2482" s="395">
        <f t="shared" ca="1" si="3638"/>
        <v>0</v>
      </c>
      <c r="R2482" s="395">
        <f t="shared" ca="1" si="3639"/>
        <v>0</v>
      </c>
      <c r="S2482" s="395">
        <f t="shared" ca="1" si="3640"/>
        <v>0</v>
      </c>
      <c r="T2482" s="395">
        <f t="shared" ca="1" si="3641"/>
        <v>0</v>
      </c>
      <c r="U2482" s="395">
        <f t="shared" ca="1" si="3642"/>
        <v>0</v>
      </c>
      <c r="V2482" s="395">
        <f t="shared" ca="1" si="3643"/>
        <v>0</v>
      </c>
      <c r="W2482" s="395">
        <f t="shared" ca="1" si="3644"/>
        <v>0</v>
      </c>
      <c r="X2482" s="249"/>
      <c r="Y2482" s="249"/>
      <c r="Z2482" s="249"/>
      <c r="AA2482" s="249"/>
      <c r="AB2482" s="249"/>
    </row>
    <row r="2483" spans="1:28" hidden="1" outlineLevel="1">
      <c r="A2483" s="249"/>
      <c r="B2483" s="309" t="str">
        <f t="shared" ca="1" si="3645"/>
        <v>RL Capex 2022</v>
      </c>
      <c r="C2483" s="401"/>
      <c r="D2483" s="401"/>
      <c r="E2483" s="401"/>
      <c r="F2483" s="401"/>
      <c r="G2483" s="401"/>
      <c r="H2483" s="401"/>
      <c r="I2483" s="401"/>
      <c r="J2483" s="401"/>
      <c r="K2483" s="401"/>
      <c r="L2483" s="396"/>
      <c r="M2483" s="400">
        <f ca="1">M2445</f>
        <v>0</v>
      </c>
      <c r="N2483" s="395">
        <f t="shared" ca="1" si="3635"/>
        <v>0</v>
      </c>
      <c r="O2483" s="395">
        <f t="shared" ca="1" si="3636"/>
        <v>0</v>
      </c>
      <c r="P2483" s="395">
        <f t="shared" ca="1" si="3637"/>
        <v>0</v>
      </c>
      <c r="Q2483" s="395">
        <f t="shared" ca="1" si="3638"/>
        <v>0</v>
      </c>
      <c r="R2483" s="395">
        <f t="shared" ca="1" si="3639"/>
        <v>0</v>
      </c>
      <c r="S2483" s="395">
        <f t="shared" ca="1" si="3640"/>
        <v>0</v>
      </c>
      <c r="T2483" s="395">
        <f t="shared" ca="1" si="3641"/>
        <v>0</v>
      </c>
      <c r="U2483" s="395">
        <f t="shared" ca="1" si="3642"/>
        <v>0</v>
      </c>
      <c r="V2483" s="395">
        <f t="shared" ca="1" si="3643"/>
        <v>0</v>
      </c>
      <c r="W2483" s="395">
        <f t="shared" ca="1" si="3644"/>
        <v>0</v>
      </c>
      <c r="X2483" s="249"/>
      <c r="Y2483" s="249"/>
      <c r="Z2483" s="249"/>
      <c r="AA2483" s="249"/>
      <c r="AB2483" s="249"/>
    </row>
    <row r="2484" spans="1:28" hidden="1" outlineLevel="1">
      <c r="A2484" s="249"/>
      <c r="B2484" s="309" t="str">
        <f t="shared" ca="1" si="3645"/>
        <v>RL Capex 2023</v>
      </c>
      <c r="C2484" s="401"/>
      <c r="D2484" s="401"/>
      <c r="E2484" s="401"/>
      <c r="F2484" s="401"/>
      <c r="G2484" s="401"/>
      <c r="H2484" s="401"/>
      <c r="I2484" s="401"/>
      <c r="J2484" s="401"/>
      <c r="K2484" s="401"/>
      <c r="L2484" s="401"/>
      <c r="M2484" s="396"/>
      <c r="N2484" s="400">
        <f>N2445</f>
        <v>0</v>
      </c>
      <c r="O2484" s="395">
        <f t="shared" si="3636"/>
        <v>0</v>
      </c>
      <c r="P2484" s="395">
        <f t="shared" si="3637"/>
        <v>0</v>
      </c>
      <c r="Q2484" s="395">
        <f t="shared" si="3638"/>
        <v>0</v>
      </c>
      <c r="R2484" s="395">
        <f t="shared" si="3639"/>
        <v>0</v>
      </c>
      <c r="S2484" s="395">
        <f t="shared" si="3640"/>
        <v>0</v>
      </c>
      <c r="T2484" s="395">
        <f t="shared" si="3641"/>
        <v>0</v>
      </c>
      <c r="U2484" s="395">
        <f t="shared" si="3642"/>
        <v>0</v>
      </c>
      <c r="V2484" s="395">
        <f t="shared" si="3643"/>
        <v>0</v>
      </c>
      <c r="W2484" s="395">
        <f t="shared" si="3644"/>
        <v>0</v>
      </c>
      <c r="X2484" s="249"/>
      <c r="Y2484" s="249"/>
      <c r="Z2484" s="249"/>
      <c r="AA2484" s="249"/>
      <c r="AB2484" s="249"/>
    </row>
    <row r="2485" spans="1:28" hidden="1" outlineLevel="1">
      <c r="A2485" s="249"/>
      <c r="B2485" s="309" t="str">
        <f t="shared" ca="1" si="3645"/>
        <v>RL Capex 2024</v>
      </c>
      <c r="C2485" s="401"/>
      <c r="D2485" s="401"/>
      <c r="E2485" s="401"/>
      <c r="F2485" s="401"/>
      <c r="G2485" s="401"/>
      <c r="H2485" s="401"/>
      <c r="I2485" s="401"/>
      <c r="J2485" s="401"/>
      <c r="K2485" s="401"/>
      <c r="L2485" s="401"/>
      <c r="M2485" s="401"/>
      <c r="N2485" s="396"/>
      <c r="O2485" s="400">
        <f>O2445</f>
        <v>0</v>
      </c>
      <c r="P2485" s="395">
        <f t="shared" si="3637"/>
        <v>0</v>
      </c>
      <c r="Q2485" s="395">
        <f t="shared" si="3638"/>
        <v>0</v>
      </c>
      <c r="R2485" s="395">
        <f t="shared" si="3639"/>
        <v>0</v>
      </c>
      <c r="S2485" s="395">
        <f t="shared" si="3640"/>
        <v>0</v>
      </c>
      <c r="T2485" s="395">
        <f t="shared" si="3641"/>
        <v>0</v>
      </c>
      <c r="U2485" s="395">
        <f t="shared" si="3642"/>
        <v>0</v>
      </c>
      <c r="V2485" s="395">
        <f t="shared" si="3643"/>
        <v>0</v>
      </c>
      <c r="W2485" s="395">
        <f t="shared" si="3644"/>
        <v>0</v>
      </c>
      <c r="X2485" s="249"/>
      <c r="Y2485" s="249"/>
      <c r="Z2485" s="249"/>
      <c r="AA2485" s="249"/>
      <c r="AB2485" s="249"/>
    </row>
    <row r="2486" spans="1:28" hidden="1" outlineLevel="1">
      <c r="A2486" s="249"/>
      <c r="B2486" s="309" t="str">
        <f t="shared" ca="1" si="3645"/>
        <v>RL Capex 2025</v>
      </c>
      <c r="C2486" s="401"/>
      <c r="D2486" s="401"/>
      <c r="E2486" s="401"/>
      <c r="F2486" s="401"/>
      <c r="G2486" s="401"/>
      <c r="H2486" s="401"/>
      <c r="I2486" s="401"/>
      <c r="J2486" s="401"/>
      <c r="K2486" s="401"/>
      <c r="L2486" s="401"/>
      <c r="M2486" s="401"/>
      <c r="N2486" s="401"/>
      <c r="O2486" s="396"/>
      <c r="P2486" s="400">
        <f>P2445</f>
        <v>0</v>
      </c>
      <c r="Q2486" s="395">
        <f t="shared" si="3638"/>
        <v>0</v>
      </c>
      <c r="R2486" s="395">
        <f t="shared" si="3639"/>
        <v>0</v>
      </c>
      <c r="S2486" s="395">
        <f t="shared" si="3640"/>
        <v>0</v>
      </c>
      <c r="T2486" s="395">
        <f t="shared" si="3641"/>
        <v>0</v>
      </c>
      <c r="U2486" s="395">
        <f t="shared" si="3642"/>
        <v>0</v>
      </c>
      <c r="V2486" s="395">
        <f t="shared" si="3643"/>
        <v>0</v>
      </c>
      <c r="W2486" s="395">
        <f t="shared" si="3644"/>
        <v>0</v>
      </c>
      <c r="X2486" s="249"/>
      <c r="Y2486" s="249"/>
      <c r="Z2486" s="249"/>
      <c r="AA2486" s="249"/>
      <c r="AB2486" s="249"/>
    </row>
    <row r="2487" spans="1:28" hidden="1" outlineLevel="1">
      <c r="A2487" s="249"/>
      <c r="B2487" s="309" t="str">
        <f t="shared" ca="1" si="3645"/>
        <v>RL Capex 2026</v>
      </c>
      <c r="C2487" s="401"/>
      <c r="D2487" s="401"/>
      <c r="E2487" s="401"/>
      <c r="F2487" s="401"/>
      <c r="G2487" s="401"/>
      <c r="H2487" s="401"/>
      <c r="I2487" s="401"/>
      <c r="J2487" s="401"/>
      <c r="K2487" s="401"/>
      <c r="L2487" s="401"/>
      <c r="M2487" s="401"/>
      <c r="N2487" s="401"/>
      <c r="O2487" s="401"/>
      <c r="P2487" s="396"/>
      <c r="Q2487" s="400">
        <f>Q2445</f>
        <v>0</v>
      </c>
      <c r="R2487" s="395">
        <f t="shared" si="3639"/>
        <v>0</v>
      </c>
      <c r="S2487" s="395">
        <f t="shared" si="3640"/>
        <v>0</v>
      </c>
      <c r="T2487" s="395">
        <f t="shared" si="3641"/>
        <v>0</v>
      </c>
      <c r="U2487" s="395">
        <f t="shared" si="3642"/>
        <v>0</v>
      </c>
      <c r="V2487" s="395">
        <f t="shared" si="3643"/>
        <v>0</v>
      </c>
      <c r="W2487" s="395">
        <f t="shared" si="3644"/>
        <v>0</v>
      </c>
      <c r="X2487" s="249"/>
      <c r="Y2487" s="249"/>
      <c r="Z2487" s="249"/>
      <c r="AA2487" s="249"/>
      <c r="AB2487" s="249"/>
    </row>
    <row r="2488" spans="1:28" hidden="1" outlineLevel="1">
      <c r="A2488" s="249"/>
      <c r="B2488" s="309" t="str">
        <f t="shared" ca="1" si="3645"/>
        <v>RL Capex 2027</v>
      </c>
      <c r="C2488" s="401"/>
      <c r="D2488" s="401"/>
      <c r="E2488" s="401"/>
      <c r="F2488" s="401"/>
      <c r="G2488" s="401"/>
      <c r="H2488" s="401"/>
      <c r="I2488" s="401"/>
      <c r="J2488" s="401"/>
      <c r="K2488" s="401"/>
      <c r="L2488" s="401"/>
      <c r="M2488" s="401"/>
      <c r="N2488" s="401"/>
      <c r="O2488" s="401"/>
      <c r="P2488" s="401"/>
      <c r="Q2488" s="396"/>
      <c r="R2488" s="400">
        <f>R2445</f>
        <v>0</v>
      </c>
      <c r="S2488" s="395">
        <f t="shared" si="3640"/>
        <v>0</v>
      </c>
      <c r="T2488" s="395">
        <f t="shared" si="3641"/>
        <v>0</v>
      </c>
      <c r="U2488" s="395">
        <f t="shared" si="3642"/>
        <v>0</v>
      </c>
      <c r="V2488" s="395">
        <f t="shared" si="3643"/>
        <v>0</v>
      </c>
      <c r="W2488" s="395">
        <f t="shared" si="3644"/>
        <v>0</v>
      </c>
      <c r="X2488" s="249"/>
      <c r="Y2488" s="249"/>
      <c r="Z2488" s="249"/>
      <c r="AA2488" s="249"/>
      <c r="AB2488" s="249"/>
    </row>
    <row r="2489" spans="1:28" hidden="1" outlineLevel="1">
      <c r="A2489" s="249"/>
      <c r="B2489" s="309" t="str">
        <f t="shared" ca="1" si="3645"/>
        <v>RL Capex 2028</v>
      </c>
      <c r="C2489" s="401"/>
      <c r="D2489" s="401"/>
      <c r="E2489" s="401"/>
      <c r="F2489" s="401"/>
      <c r="G2489" s="401"/>
      <c r="H2489" s="401"/>
      <c r="I2489" s="401"/>
      <c r="J2489" s="401"/>
      <c r="K2489" s="401"/>
      <c r="L2489" s="401"/>
      <c r="M2489" s="401"/>
      <c r="N2489" s="401"/>
      <c r="O2489" s="401"/>
      <c r="P2489" s="401"/>
      <c r="Q2489" s="401"/>
      <c r="R2489" s="396"/>
      <c r="S2489" s="400">
        <f>S2445</f>
        <v>0</v>
      </c>
      <c r="T2489" s="395">
        <f t="shared" si="3641"/>
        <v>0</v>
      </c>
      <c r="U2489" s="395">
        <f t="shared" si="3642"/>
        <v>0</v>
      </c>
      <c r="V2489" s="395">
        <f t="shared" si="3643"/>
        <v>0</v>
      </c>
      <c r="W2489" s="395">
        <f t="shared" si="3644"/>
        <v>0</v>
      </c>
      <c r="X2489" s="249"/>
      <c r="Y2489" s="249"/>
      <c r="Z2489" s="249"/>
      <c r="AA2489" s="249"/>
      <c r="AB2489" s="249"/>
    </row>
    <row r="2490" spans="1:28" hidden="1" outlineLevel="1">
      <c r="A2490" s="249"/>
      <c r="B2490" s="309" t="str">
        <f t="shared" ca="1" si="3645"/>
        <v>RL Capex 2029</v>
      </c>
      <c r="C2490" s="401"/>
      <c r="D2490" s="401"/>
      <c r="E2490" s="401"/>
      <c r="F2490" s="401"/>
      <c r="G2490" s="401"/>
      <c r="H2490" s="401"/>
      <c r="I2490" s="401"/>
      <c r="J2490" s="401"/>
      <c r="K2490" s="401"/>
      <c r="L2490" s="401"/>
      <c r="M2490" s="401"/>
      <c r="N2490" s="401"/>
      <c r="O2490" s="401"/>
      <c r="P2490" s="401"/>
      <c r="Q2490" s="401"/>
      <c r="R2490" s="401"/>
      <c r="S2490" s="396"/>
      <c r="T2490" s="400">
        <f>T2445</f>
        <v>0</v>
      </c>
      <c r="U2490" s="395">
        <f t="shared" si="3642"/>
        <v>0</v>
      </c>
      <c r="V2490" s="395">
        <f t="shared" si="3643"/>
        <v>0</v>
      </c>
      <c r="W2490" s="395">
        <f t="shared" si="3644"/>
        <v>0</v>
      </c>
      <c r="X2490" s="249"/>
      <c r="Y2490" s="249"/>
      <c r="Z2490" s="249"/>
      <c r="AA2490" s="249"/>
      <c r="AB2490" s="249"/>
    </row>
    <row r="2491" spans="1:28" hidden="1" outlineLevel="1">
      <c r="A2491" s="249"/>
      <c r="B2491" s="309" t="str">
        <f t="shared" ca="1" si="3645"/>
        <v>RL Capex 2030</v>
      </c>
      <c r="C2491" s="401"/>
      <c r="D2491" s="401"/>
      <c r="E2491" s="401"/>
      <c r="F2491" s="401"/>
      <c r="G2491" s="401"/>
      <c r="H2491" s="401"/>
      <c r="I2491" s="401"/>
      <c r="J2491" s="401"/>
      <c r="K2491" s="401"/>
      <c r="L2491" s="401"/>
      <c r="M2491" s="401"/>
      <c r="N2491" s="401"/>
      <c r="O2491" s="401"/>
      <c r="P2491" s="401"/>
      <c r="Q2491" s="401"/>
      <c r="R2491" s="401"/>
      <c r="S2491" s="401"/>
      <c r="T2491" s="396"/>
      <c r="U2491" s="400">
        <f>U2445</f>
        <v>0</v>
      </c>
      <c r="V2491" s="395">
        <f t="shared" si="3643"/>
        <v>0</v>
      </c>
      <c r="W2491" s="395">
        <f t="shared" si="3644"/>
        <v>0</v>
      </c>
      <c r="X2491" s="249"/>
      <c r="Y2491" s="249"/>
      <c r="Z2491" s="249"/>
      <c r="AA2491" s="249"/>
      <c r="AB2491" s="249"/>
    </row>
    <row r="2492" spans="1:28" hidden="1" outlineLevel="1">
      <c r="A2492" s="249"/>
      <c r="B2492" s="309" t="str">
        <f t="shared" ca="1" si="3645"/>
        <v>RL Capex 2031</v>
      </c>
      <c r="C2492" s="401"/>
      <c r="D2492" s="401"/>
      <c r="E2492" s="401"/>
      <c r="F2492" s="401"/>
      <c r="G2492" s="401"/>
      <c r="H2492" s="401"/>
      <c r="I2492" s="401"/>
      <c r="J2492" s="401"/>
      <c r="K2492" s="401"/>
      <c r="L2492" s="401"/>
      <c r="M2492" s="401"/>
      <c r="N2492" s="401"/>
      <c r="O2492" s="401"/>
      <c r="P2492" s="401"/>
      <c r="Q2492" s="401"/>
      <c r="R2492" s="401"/>
      <c r="S2492" s="401"/>
      <c r="T2492" s="401"/>
      <c r="U2492" s="396"/>
      <c r="V2492" s="400">
        <f>V2445</f>
        <v>0</v>
      </c>
      <c r="W2492" s="395">
        <f>IF(V2492="n/a","n/a",MAX(0,V2492-1))</f>
        <v>0</v>
      </c>
      <c r="X2492" s="249"/>
      <c r="Y2492" s="249"/>
      <c r="Z2492" s="249"/>
      <c r="AA2492" s="249"/>
      <c r="AB2492" s="249"/>
    </row>
    <row r="2493" spans="1:28" hidden="1" outlineLevel="1">
      <c r="A2493" s="249"/>
      <c r="B2493" s="309" t="str">
        <f t="shared" ca="1" si="3645"/>
        <v>RL Capex 2032</v>
      </c>
      <c r="C2493" s="401"/>
      <c r="D2493" s="401"/>
      <c r="E2493" s="401"/>
      <c r="F2493" s="401"/>
      <c r="G2493" s="401"/>
      <c r="H2493" s="401"/>
      <c r="I2493" s="401"/>
      <c r="J2493" s="401"/>
      <c r="K2493" s="401"/>
      <c r="L2493" s="401"/>
      <c r="M2493" s="401"/>
      <c r="N2493" s="401"/>
      <c r="O2493" s="401"/>
      <c r="P2493" s="401"/>
      <c r="Q2493" s="401"/>
      <c r="R2493" s="401"/>
      <c r="S2493" s="401"/>
      <c r="T2493" s="401"/>
      <c r="U2493" s="401"/>
      <c r="V2493" s="396"/>
      <c r="W2493" s="395">
        <f>W2445</f>
        <v>0</v>
      </c>
      <c r="X2493" s="249"/>
      <c r="Y2493" s="249"/>
      <c r="Z2493" s="249"/>
      <c r="AA2493" s="249"/>
      <c r="AB2493" s="249"/>
    </row>
    <row r="2494" spans="1:28" hidden="1" outlineLevel="1">
      <c r="A2494" s="249"/>
      <c r="B2494" s="332"/>
      <c r="C2494" s="395"/>
      <c r="D2494" s="395"/>
      <c r="E2494" s="395"/>
      <c r="F2494" s="395"/>
      <c r="G2494" s="395"/>
      <c r="H2494" s="395"/>
      <c r="I2494" s="395"/>
      <c r="J2494" s="395"/>
      <c r="K2494" s="395"/>
      <c r="L2494" s="395"/>
      <c r="M2494" s="395"/>
      <c r="N2494" s="395"/>
      <c r="O2494" s="395"/>
      <c r="P2494" s="395"/>
      <c r="Q2494" s="395"/>
      <c r="R2494" s="395"/>
      <c r="S2494" s="395"/>
      <c r="T2494" s="395"/>
      <c r="U2494" s="395"/>
      <c r="V2494" s="395"/>
      <c r="W2494" s="395"/>
      <c r="X2494" s="249"/>
      <c r="Y2494" s="249"/>
      <c r="Z2494" s="249"/>
      <c r="AA2494" s="249"/>
      <c r="AB2494" s="249"/>
    </row>
    <row r="2495" spans="1:28" collapsed="1">
      <c r="A2495" s="322"/>
      <c r="B2495" s="336" t="s">
        <v>192</v>
      </c>
      <c r="C2495" s="460">
        <f ca="1">(IF(OR($C2445&lt;&gt;"n/a",C2445&lt;&gt;"n/a"),IF(SUM(C2448:C2470)=0,0,IF((SUMPRODUCT(C2448:C2470,C2472:C2494)/SUM(C2448:C2470))&lt;0,1,(SUMPRODUCT(C2448:C2470,C2472:C2494)/SUM(C2448:C2470)))),"n/a"))</f>
        <v>0</v>
      </c>
      <c r="D2495" s="460">
        <f ca="1">(IF(OR($C2445&lt;&gt;"n/a",D2445&lt;&gt;"n/a"),IF(SUM(D2448:D2470)=0,0,IF((SUMPRODUCT(D2448:D2470,D2472:D2494)/SUM(D2448:D2470))&lt;0,1,(SUMPRODUCT(D2448:D2470,D2472:D2494)/SUM(D2448:D2470)))),"n/a"))</f>
        <v>0</v>
      </c>
      <c r="E2495" s="460">
        <f t="shared" ref="E2495:W2495" ca="1" si="3646">(IF(OR($C2445&lt;&gt;"n/a",E2445&lt;&gt;"n/a"),IF(SUM(E2448:E2470)=0,0,IF((SUMPRODUCT(E2448:E2470,E2472:E2494)/SUM(E2448:E2470))&lt;0,1,(SUMPRODUCT(E2448:E2470,E2472:E2494)/SUM(E2448:E2470)))),"n/a"))</f>
        <v>0</v>
      </c>
      <c r="F2495" s="460">
        <f t="shared" ca="1" si="3646"/>
        <v>0</v>
      </c>
      <c r="G2495" s="460">
        <f t="shared" ca="1" si="3646"/>
        <v>0</v>
      </c>
      <c r="H2495" s="460">
        <f t="shared" ca="1" si="3646"/>
        <v>0</v>
      </c>
      <c r="I2495" s="460">
        <f t="shared" ca="1" si="3646"/>
        <v>0</v>
      </c>
      <c r="J2495" s="460">
        <f t="shared" ca="1" si="3646"/>
        <v>0</v>
      </c>
      <c r="K2495" s="460">
        <f t="shared" ca="1" si="3646"/>
        <v>0</v>
      </c>
      <c r="L2495" s="460">
        <f t="shared" ca="1" si="3646"/>
        <v>0</v>
      </c>
      <c r="M2495" s="460">
        <f t="shared" ca="1" si="3646"/>
        <v>0</v>
      </c>
      <c r="N2495" s="460">
        <f t="shared" ca="1" si="3646"/>
        <v>0</v>
      </c>
      <c r="O2495" s="460">
        <f t="shared" ca="1" si="3646"/>
        <v>0</v>
      </c>
      <c r="P2495" s="460">
        <f t="shared" ca="1" si="3646"/>
        <v>0</v>
      </c>
      <c r="Q2495" s="460">
        <f t="shared" ca="1" si="3646"/>
        <v>0</v>
      </c>
      <c r="R2495" s="460">
        <f t="shared" ca="1" si="3646"/>
        <v>0</v>
      </c>
      <c r="S2495" s="460">
        <f t="shared" ca="1" si="3646"/>
        <v>0</v>
      </c>
      <c r="T2495" s="460">
        <f t="shared" ca="1" si="3646"/>
        <v>0</v>
      </c>
      <c r="U2495" s="460">
        <f t="shared" ca="1" si="3646"/>
        <v>0</v>
      </c>
      <c r="V2495" s="460">
        <f t="shared" ca="1" si="3646"/>
        <v>0</v>
      </c>
      <c r="W2495" s="460">
        <f t="shared" ca="1" si="3646"/>
        <v>0</v>
      </c>
      <c r="X2495" s="249"/>
      <c r="Y2495" s="249"/>
      <c r="Z2495" s="249"/>
      <c r="AA2495" s="249"/>
      <c r="AB2495" s="249"/>
    </row>
    <row r="2496" spans="1:28">
      <c r="A2496" s="249"/>
      <c r="B2496" s="249"/>
      <c r="C2496" s="395"/>
      <c r="D2496" s="395"/>
      <c r="E2496" s="395"/>
      <c r="F2496" s="395"/>
      <c r="G2496" s="395"/>
      <c r="H2496" s="395"/>
      <c r="I2496" s="395"/>
      <c r="J2496" s="395"/>
      <c r="K2496" s="395"/>
      <c r="L2496" s="395"/>
      <c r="M2496" s="395"/>
      <c r="N2496" s="395"/>
      <c r="O2496" s="395"/>
      <c r="P2496" s="395"/>
      <c r="Q2496" s="395"/>
      <c r="R2496" s="395"/>
      <c r="S2496" s="395"/>
      <c r="T2496" s="395"/>
      <c r="U2496" s="395"/>
      <c r="V2496" s="395"/>
      <c r="W2496" s="395"/>
      <c r="X2496" s="249"/>
      <c r="Y2496" s="249"/>
      <c r="Z2496" s="249"/>
      <c r="AA2496" s="249"/>
      <c r="AB2496" s="249"/>
    </row>
    <row r="2497" spans="1:28">
      <c r="A2497" s="72" t="s">
        <v>150</v>
      </c>
      <c r="B2497" s="142">
        <f>VLOOKUP($A2497,'RFM input'!$E$7:$F$56,2,FALSE)</f>
        <v>0</v>
      </c>
      <c r="C2497" s="402"/>
      <c r="D2497" s="402"/>
      <c r="E2497" s="403"/>
      <c r="F2497" s="403"/>
      <c r="G2497" s="403"/>
      <c r="H2497" s="403"/>
      <c r="I2497" s="403"/>
      <c r="J2497" s="403"/>
      <c r="K2497" s="403"/>
      <c r="L2497" s="403"/>
      <c r="M2497" s="403"/>
      <c r="N2497" s="403"/>
      <c r="O2497" s="403"/>
      <c r="P2497" s="403"/>
      <c r="Q2497" s="403"/>
      <c r="R2497" s="403"/>
      <c r="S2497" s="403"/>
      <c r="T2497" s="403"/>
      <c r="U2497" s="403"/>
      <c r="V2497" s="403"/>
      <c r="W2497" s="403"/>
      <c r="X2497" s="249"/>
      <c r="Y2497" s="249"/>
      <c r="Z2497" s="249"/>
      <c r="AA2497" s="249"/>
      <c r="AB2497" s="249"/>
    </row>
    <row r="2498" spans="1:28">
      <c r="A2498" s="378">
        <f>VALUE(REPLACE(A2497,1,12,""))</f>
        <v>47</v>
      </c>
      <c r="B2498" s="317" t="s">
        <v>195</v>
      </c>
      <c r="C2498" s="389">
        <f ca="1">OFFSET('RAB roll forward'!$H$1189,'RAB remaining lives'!A2498,0)</f>
        <v>0</v>
      </c>
      <c r="D2498" s="390">
        <f ca="1">OFFSET('RFM input'!H$222,$A2498,0)-OFFSET('RFM input'!H$276,$A2498,0)</f>
        <v>0</v>
      </c>
      <c r="E2498" s="390">
        <f ca="1">OFFSET('RFM input'!I$222,$A2498,0)-OFFSET('RFM input'!I$276,$A2498,0)</f>
        <v>0</v>
      </c>
      <c r="F2498" s="390">
        <f ca="1">OFFSET('RFM input'!J$222,$A2498,0)-OFFSET('RFM input'!J$276,$A2498,0)</f>
        <v>0</v>
      </c>
      <c r="G2498" s="390">
        <f ca="1">OFFSET('RFM input'!K$222,$A2498,0)-OFFSET('RFM input'!K$276,$A2498,0)</f>
        <v>0</v>
      </c>
      <c r="H2498" s="390">
        <f ca="1">OFFSET('RFM input'!L$222,$A2498,0)-OFFSET('RFM input'!L$276,$A2498,0)</f>
        <v>0</v>
      </c>
      <c r="I2498" s="390">
        <f ca="1">OFFSET('RFM input'!M$222,$A2498,0)-OFFSET('RFM input'!M$276,$A2498,0)</f>
        <v>0</v>
      </c>
      <c r="J2498" s="390">
        <f ca="1">OFFSET('RFM input'!N$222,$A2498,0)-OFFSET('RFM input'!N$276,$A2498,0)</f>
        <v>0</v>
      </c>
      <c r="K2498" s="390">
        <f ca="1">OFFSET('RFM input'!O$222,$A2498,0)-OFFSET('RFM input'!O$276,$A2498,0)</f>
        <v>0</v>
      </c>
      <c r="L2498" s="390">
        <f ca="1">OFFSET('RFM input'!P$222,$A2498,0)-OFFSET('RFM input'!P$276,$A2498,0)</f>
        <v>0</v>
      </c>
      <c r="M2498" s="390">
        <f ca="1">OFFSET('RFM input'!Q$222,$A2498,0)-OFFSET('RFM input'!Q$276,$A2498,0)</f>
        <v>0</v>
      </c>
      <c r="N2498" s="390"/>
      <c r="O2498" s="390"/>
      <c r="P2498" s="390"/>
      <c r="Q2498" s="390"/>
      <c r="R2498" s="390"/>
      <c r="S2498" s="390"/>
      <c r="T2498" s="390"/>
      <c r="U2498" s="390"/>
      <c r="V2498" s="390"/>
      <c r="W2498" s="390"/>
      <c r="X2498" s="249"/>
      <c r="Y2498" s="249"/>
      <c r="Z2498" s="249"/>
      <c r="AA2498" s="249"/>
      <c r="AB2498" s="249"/>
    </row>
    <row r="2499" spans="1:28">
      <c r="A2499" s="249"/>
      <c r="B2499" s="249" t="s">
        <v>325</v>
      </c>
      <c r="C2499" s="391">
        <f ca="1">OFFSET('RFM input'!$K$6,'RAB remaining lives'!$A2498,0)</f>
        <v>0</v>
      </c>
      <c r="D2499" s="390">
        <f ca="1">OFFSET('RFM input'!$L$6,'RAB remaining lives'!$A2498,0)</f>
        <v>0</v>
      </c>
      <c r="E2499" s="390">
        <f ca="1">OFFSET('RFM input'!$L$6,'RAB remaining lives'!$A2498,0)</f>
        <v>0</v>
      </c>
      <c r="F2499" s="390">
        <f ca="1">OFFSET('RFM input'!$L$6,'RAB remaining lives'!$A2498,0)</f>
        <v>0</v>
      </c>
      <c r="G2499" s="390">
        <f ca="1">OFFSET('RFM input'!$L$6,'RAB remaining lives'!$A2498,0)</f>
        <v>0</v>
      </c>
      <c r="H2499" s="390">
        <f ca="1">OFFSET('RFM input'!$L$6,'RAB remaining lives'!$A2498,0)</f>
        <v>0</v>
      </c>
      <c r="I2499" s="390">
        <f ca="1">OFFSET('RFM input'!$L$6,'RAB remaining lives'!$A2498,0)</f>
        <v>0</v>
      </c>
      <c r="J2499" s="390">
        <f ca="1">OFFSET('RFM input'!$L$6,'RAB remaining lives'!$A2498,0)</f>
        <v>0</v>
      </c>
      <c r="K2499" s="390">
        <f ca="1">OFFSET('RFM input'!$L$6,'RAB remaining lives'!$A2498,0)</f>
        <v>0</v>
      </c>
      <c r="L2499" s="390">
        <f ca="1">OFFSET('RFM input'!$L$6,'RAB remaining lives'!$A2498,0)</f>
        <v>0</v>
      </c>
      <c r="M2499" s="390">
        <f ca="1">OFFSET('RFM input'!$L$6,'RAB remaining lives'!$A2498,0)</f>
        <v>0</v>
      </c>
      <c r="N2499" s="390"/>
      <c r="O2499" s="390"/>
      <c r="P2499" s="390"/>
      <c r="Q2499" s="390"/>
      <c r="R2499" s="390"/>
      <c r="S2499" s="390"/>
      <c r="T2499" s="390"/>
      <c r="U2499" s="390"/>
      <c r="V2499" s="390"/>
      <c r="W2499" s="390"/>
      <c r="X2499" s="249"/>
      <c r="Y2499" s="249"/>
      <c r="Z2499" s="249"/>
      <c r="AA2499" s="249"/>
      <c r="AB2499" s="249"/>
    </row>
    <row r="2500" spans="1:28">
      <c r="A2500" s="249"/>
      <c r="B2500" s="286" t="s">
        <v>299</v>
      </c>
      <c r="C2500" s="392"/>
      <c r="D2500" s="393">
        <f ca="1">IF(D$6=(OFFSET('RFM input'!$G$60,0,'RFM input'!$AA$7)),OFFSET('RFM input'!$H$454,$A2498,0),0)</f>
        <v>0</v>
      </c>
      <c r="E2500" s="390">
        <f ca="1">IF(E$6=(OFFSET('RFM input'!$G$60,0,'RFM input'!$AA$7)),OFFSET('RFM input'!$H$454,$A2498,0),0)</f>
        <v>0</v>
      </c>
      <c r="F2500" s="390">
        <f ca="1">IF(F$6=(OFFSET('RFM input'!$G$60,0,'RFM input'!$AA$7)),OFFSET('RFM input'!$H$454,$A2498,0),0)</f>
        <v>0</v>
      </c>
      <c r="G2500" s="390">
        <f ca="1">IF(G$6=(OFFSET('RFM input'!$G$60,0,'RFM input'!$AA$7)),OFFSET('RFM input'!$H$454,$A2498,0),0)</f>
        <v>0</v>
      </c>
      <c r="H2500" s="390">
        <f ca="1">IF(H$6=(OFFSET('RFM input'!$G$60,0,'RFM input'!$AA$7)),OFFSET('RFM input'!$H$454,$A2498,0),0)</f>
        <v>0</v>
      </c>
      <c r="I2500" s="390">
        <f ca="1">IF(I$6=(OFFSET('RFM input'!$G$60,0,'RFM input'!$AA$7)),OFFSET('RFM input'!$H$454,$A2498,0),0)</f>
        <v>0</v>
      </c>
      <c r="J2500" s="390">
        <f ca="1">IF(J$6=(OFFSET('RFM input'!$G$60,0,'RFM input'!$AA$7)),OFFSET('RFM input'!$H$454,$A2498,0),0)</f>
        <v>0</v>
      </c>
      <c r="K2500" s="390">
        <f ca="1">IF(K$6=(OFFSET('RFM input'!$G$60,0,'RFM input'!$AA$7)),OFFSET('RFM input'!$H$454,$A2498,0),0)</f>
        <v>0</v>
      </c>
      <c r="L2500" s="390">
        <f ca="1">IF(L$6=(OFFSET('RFM input'!$G$60,0,'RFM input'!$AA$7)),OFFSET('RFM input'!$H$454,$A2498,0),0)</f>
        <v>0</v>
      </c>
      <c r="M2500" s="390">
        <f ca="1">IF(M$6=(OFFSET('RFM input'!$G$60,0,'RFM input'!$AA$7)),OFFSET('RFM input'!$H$454,$A2498,0),0)</f>
        <v>0</v>
      </c>
      <c r="N2500" s="390"/>
      <c r="O2500" s="390"/>
      <c r="P2500" s="390"/>
      <c r="Q2500" s="390"/>
      <c r="R2500" s="390"/>
      <c r="S2500" s="390"/>
      <c r="T2500" s="390"/>
      <c r="U2500" s="390"/>
      <c r="V2500" s="390"/>
      <c r="W2500" s="390"/>
      <c r="X2500" s="249"/>
      <c r="Y2500" s="249"/>
      <c r="Z2500" s="249"/>
      <c r="AA2500" s="249"/>
      <c r="AB2500" s="249"/>
    </row>
    <row r="2501" spans="1:28">
      <c r="A2501" s="249"/>
      <c r="B2501" s="325" t="s">
        <v>306</v>
      </c>
      <c r="C2501" s="392"/>
      <c r="D2501" s="391">
        <f ca="1">IF(D$6=(OFFSET('RFM input'!$G$60,0,'RFM input'!$AA$7)),OFFSET('RFM input'!$J$454,$A2498,0),0)</f>
        <v>0</v>
      </c>
      <c r="E2501" s="394">
        <f ca="1">IF(E$6=(OFFSET('RFM input'!$G$60,0,'RFM input'!$AA$7)),OFFSET('RFM input'!$J$454,$A2498,0),0)</f>
        <v>0</v>
      </c>
      <c r="F2501" s="394">
        <f ca="1">IF(F$6=(OFFSET('RFM input'!$G$60,0,'RFM input'!$AA$7)),OFFSET('RFM input'!$J$454,$A2498,0),0)</f>
        <v>0</v>
      </c>
      <c r="G2501" s="394">
        <f ca="1">IF(G$6=(OFFSET('RFM input'!$G$60,0,'RFM input'!$AA$7)),OFFSET('RFM input'!$J$454,$A2498,0),0)</f>
        <v>0</v>
      </c>
      <c r="H2501" s="394">
        <f ca="1">IF(H$6=(OFFSET('RFM input'!$G$60,0,'RFM input'!$AA$7)),OFFSET('RFM input'!$J$454,$A2498,0),0)</f>
        <v>0</v>
      </c>
      <c r="I2501" s="394">
        <f ca="1">IF(I$6=(OFFSET('RFM input'!$G$60,0,'RFM input'!$AA$7)),OFFSET('RFM input'!$J$454,$A2498,0),0)</f>
        <v>0</v>
      </c>
      <c r="J2501" s="394">
        <f ca="1">IF(J$6=(OFFSET('RFM input'!$G$60,0,'RFM input'!$AA$7)),OFFSET('RFM input'!$J$454,$A2498,0),0)</f>
        <v>0</v>
      </c>
      <c r="K2501" s="394">
        <f ca="1">IF(K$6=(OFFSET('RFM input'!$G$60,0,'RFM input'!$AA$7)),OFFSET('RFM input'!$J$454,$A2498,0),0)</f>
        <v>0</v>
      </c>
      <c r="L2501" s="394">
        <f ca="1">IF(L$6=(OFFSET('RFM input'!$G$60,0,'RFM input'!$AA$7)),OFFSET('RFM input'!$J$454,$A2498,0),0)</f>
        <v>0</v>
      </c>
      <c r="M2501" s="394">
        <f ca="1">IF(M$6=(OFFSET('RFM input'!$G$60,0,'RFM input'!$AA$7)),OFFSET('RFM input'!$J$454,$A2498,0),0)</f>
        <v>0</v>
      </c>
      <c r="N2501" s="394"/>
      <c r="O2501" s="394"/>
      <c r="P2501" s="394"/>
      <c r="Q2501" s="394"/>
      <c r="R2501" s="394"/>
      <c r="S2501" s="394"/>
      <c r="T2501" s="394"/>
      <c r="U2501" s="394"/>
      <c r="V2501" s="394"/>
      <c r="W2501" s="394"/>
      <c r="X2501" s="249"/>
      <c r="Y2501" s="249"/>
      <c r="Z2501" s="249"/>
      <c r="AA2501" s="249"/>
      <c r="AB2501" s="249"/>
    </row>
    <row r="2502" spans="1:28" hidden="1" outlineLevel="1">
      <c r="A2502" s="459">
        <v>-1</v>
      </c>
      <c r="B2502" s="309" t="s">
        <v>297</v>
      </c>
      <c r="C2502" s="395"/>
      <c r="D2502" s="395">
        <f t="shared" ref="D2502" ca="1" si="3647">IF(D2526="n/a",0,IF(AND(D2500=0,C2502=0),0,
IF(AND(D2500&lt;&gt;0,C2502=0),(D2500/D$10),
IF(AND(D2501&lt;&gt;0,C2502&lt;&gt;0),(C2502-(C2502/C2526))+(D2500/D$10),
IF(C2526&lt;1,0,(C2502-(C2502/C2526)))))))</f>
        <v>0</v>
      </c>
      <c r="E2502" s="395">
        <f t="shared" ref="E2502" ca="1" si="3648">IF(E2526="n/a",0,IF(AND(E2500=0,D2502=0),0,
IF(AND(E2500&lt;&gt;0,D2502=0),(E2500/E$10),
IF(AND(E2501&lt;&gt;0,D2502&lt;&gt;0),(D2502-(D2502/D2526))+(E2500/E$10),
IF(D2526&lt;1,0,(D2502-(D2502/D2526)))))))</f>
        <v>0</v>
      </c>
      <c r="F2502" s="395">
        <f t="shared" ref="F2502" ca="1" si="3649">IF(F2526="n/a",0,IF(AND(F2500=0,E2502=0),0,
IF(AND(F2500&lt;&gt;0,E2502=0),(F2500/F$10),
IF(AND(F2501&lt;&gt;0,E2502&lt;&gt;0),(E2502-(E2502/E2526))+(F2500/F$10),
IF(E2526&lt;1,0,(E2502-(E2502/E2526)))))))</f>
        <v>0</v>
      </c>
      <c r="G2502" s="395">
        <f t="shared" ref="G2502" ca="1" si="3650">IF(G2526="n/a",0,IF(AND(G2500=0,F2502=0),0,
IF(AND(G2500&lt;&gt;0,F2502=0),(G2500/G$10),
IF(AND(G2501&lt;&gt;0,F2502&lt;&gt;0),(F2502-(F2502/F2526))+(G2500/G$10),
IF(F2526&lt;1,0,(F2502-(F2502/F2526)))))))</f>
        <v>0</v>
      </c>
      <c r="H2502" s="395">
        <f ca="1">IF(H2526="n/a",0,IF(AND(H2500=0,G2502=0),0,
IF(AND(H2500&lt;&gt;0,G2502=0),(H2500/H$10),
IF(AND(H2501&lt;&gt;0,G2502&lt;&gt;0),(G2502-(G2502/G2526))+(H2500/H$10),
IF(G2526&lt;1,0,(G2502-(G2502/G2526)))))))</f>
        <v>0</v>
      </c>
      <c r="I2502" s="395">
        <f t="shared" ref="I2502" ca="1" si="3651">IF(I2526="n/a",0,IF(AND(I2500=0,H2502=0),0,
IF(AND(I2500&lt;&gt;0,H2502=0),(I2500/I$10),
IF(AND(I2501&lt;&gt;0,H2502&lt;&gt;0),(H2502-(H2502/H2526))+(I2500/I$10),
IF(H2526&lt;1,0,(H2502-(H2502/H2526)))))))</f>
        <v>0</v>
      </c>
      <c r="J2502" s="395">
        <f t="shared" ref="J2502" ca="1" si="3652">IF(J2526="n/a",0,IF(AND(J2500=0,I2502=0),0,
IF(AND(J2500&lt;&gt;0,I2502=0),(J2500/J$10),
IF(AND(J2501&lt;&gt;0,I2502&lt;&gt;0),(I2502-(I2502/I2526))+(J2500/J$10),
IF(I2526&lt;1,0,(I2502-(I2502/I2526)))))))</f>
        <v>0</v>
      </c>
      <c r="K2502" s="395">
        <f t="shared" ref="K2502" ca="1" si="3653">IF(K2526="n/a",0,IF(AND(K2500=0,J2502=0),0,
IF(AND(K2500&lt;&gt;0,J2502=0),(K2500/K$10),
IF(AND(K2501&lt;&gt;0,J2502&lt;&gt;0),(J2502-(J2502/J2526))+(K2500/K$10),
IF(J2526&lt;1,0,(J2502-(J2502/J2526)))))))</f>
        <v>0</v>
      </c>
      <c r="L2502" s="395">
        <f t="shared" ref="L2502" ca="1" si="3654">IF(L2526="n/a",0,IF(AND(L2500=0,K2502=0),0,
IF(AND(L2500&lt;&gt;0,K2502=0),(L2500/L$10),
IF(AND(L2501&lt;&gt;0,K2502&lt;&gt;0),(K2502-(K2502/K2526))+(L2500/L$10),
IF(K2526&lt;1,0,(K2502-(K2502/K2526)))))))</f>
        <v>0</v>
      </c>
      <c r="M2502" s="395">
        <f t="shared" ref="M2502" ca="1" si="3655">IF(M2526="n/a",0,IF(AND(M2500=0,L2502=0),0,
IF(AND(M2500&lt;&gt;0,L2502=0),(M2500/M$10),
IF(AND(M2501&lt;&gt;0,L2502&lt;&gt;0),(L2502-(L2502/L2526))+(M2500/M$10),
IF(L2526&lt;1,0,(L2502-(L2502/L2526)))))))</f>
        <v>0</v>
      </c>
      <c r="N2502" s="395">
        <f t="shared" ref="N2502" ca="1" si="3656">IF(N2526="n/a",0,IF(AND(N2500=0,M2502=0),0,
IF(AND(N2500&lt;&gt;0,M2502=0),(N2500/N$10),
IF(AND(N2501&lt;&gt;0,M2502&lt;&gt;0),(M2502-(M2502/M2526))+(N2500/N$10),
IF(M2526&lt;1,0,(M2502-(M2502/M2526)))))))</f>
        <v>0</v>
      </c>
      <c r="O2502" s="395">
        <f t="shared" ref="O2502" ca="1" si="3657">IF(O2526="n/a",0,IF(AND(O2500=0,N2502=0),0,
IF(AND(O2500&lt;&gt;0,N2502=0),(O2500/O$10),
IF(AND(O2501&lt;&gt;0,N2502&lt;&gt;0),(N2502-(N2502/N2526))+(O2500/O$10),
IF(N2526&lt;1,0,(N2502-(N2502/N2526)))))))</f>
        <v>0</v>
      </c>
      <c r="P2502" s="395">
        <f t="shared" ref="P2502" ca="1" si="3658">IF(P2526="n/a",0,IF(AND(P2500=0,O2502=0),0,
IF(AND(P2500&lt;&gt;0,O2502=0),(P2500/P$10),
IF(AND(P2501&lt;&gt;0,O2502&lt;&gt;0),(O2502-(O2502/O2526))+(P2500/P$10),
IF(O2526&lt;1,0,(O2502-(O2502/O2526)))))))</f>
        <v>0</v>
      </c>
      <c r="Q2502" s="395">
        <f t="shared" ref="Q2502" ca="1" si="3659">IF(Q2526="n/a",0,IF(AND(Q2500=0,P2502=0),0,
IF(AND(Q2500&lt;&gt;0,P2502=0),(Q2500/Q$10),
IF(AND(Q2501&lt;&gt;0,P2502&lt;&gt;0),(P2502-(P2502/P2526))+(Q2500/Q$10),
IF(P2526&lt;1,0,(P2502-(P2502/P2526)))))))</f>
        <v>0</v>
      </c>
      <c r="R2502" s="395">
        <f t="shared" ref="R2502" ca="1" si="3660">IF(R2526="n/a",0,IF(AND(R2500=0,Q2502=0),0,
IF(AND(R2500&lt;&gt;0,Q2502=0),(R2500/R$10),
IF(AND(R2501&lt;&gt;0,Q2502&lt;&gt;0),(Q2502-(Q2502/Q2526))+(R2500/R$10),
IF(Q2526&lt;1,0,(Q2502-(Q2502/Q2526)))))))</f>
        <v>0</v>
      </c>
      <c r="S2502" s="395">
        <f t="shared" ref="S2502" ca="1" si="3661">IF(S2526="n/a",0,IF(AND(S2500=0,R2502=0),0,
IF(AND(S2500&lt;&gt;0,R2502=0),(S2500/S$10),
IF(AND(S2501&lt;&gt;0,R2502&lt;&gt;0),(R2502-(R2502/R2526))+(S2500/S$10),
IF(R2526&lt;1,0,(R2502-(R2502/R2526)))))))</f>
        <v>0</v>
      </c>
      <c r="T2502" s="395">
        <f t="shared" ref="T2502" ca="1" si="3662">IF(T2526="n/a",0,IF(AND(T2500=0,S2502=0),0,
IF(AND(T2500&lt;&gt;0,S2502=0),(T2500/T$10),
IF(AND(T2501&lt;&gt;0,S2502&lt;&gt;0),(S2502-(S2502/S2526))+(T2500/T$10),
IF(S2526&lt;1,0,(S2502-(S2502/S2526)))))))</f>
        <v>0</v>
      </c>
      <c r="U2502" s="395">
        <f t="shared" ref="U2502" ca="1" si="3663">IF(U2526="n/a",0,IF(AND(U2500=0,T2502=0),0,
IF(AND(U2500&lt;&gt;0,T2502=0),(U2500/U$10),
IF(AND(U2501&lt;&gt;0,T2502&lt;&gt;0),(T2502-(T2502/T2526))+(U2500/U$10),
IF(T2526&lt;1,0,(T2502-(T2502/T2526)))))))</f>
        <v>0</v>
      </c>
      <c r="V2502" s="395">
        <f t="shared" ref="V2502" ca="1" si="3664">IF(V2526="n/a",0,IF(AND(V2500=0,U2502=0),0,
IF(AND(V2500&lt;&gt;0,U2502=0),(V2500/V$10),
IF(AND(V2501&lt;&gt;0,U2502&lt;&gt;0),(U2502-(U2502/U2526))+(V2500/V$10),
IF(U2526&lt;1,0,(U2502-(U2502/U2526)))))))</f>
        <v>0</v>
      </c>
      <c r="W2502" s="395">
        <f t="shared" ref="W2502" ca="1" si="3665">IF(W2526="n/a",0,IF(AND(W2500=0,V2502=0),0,
IF(AND(W2500&lt;&gt;0,V2502=0),(W2500/W$10),
IF(AND(W2501&lt;&gt;0,V2502&lt;&gt;0),(V2502-(V2502/V2526))+(W2500/W$10),
IF(V2526&lt;1,0,(V2502-(V2502/V2526)))))))</f>
        <v>0</v>
      </c>
      <c r="X2502" s="249"/>
      <c r="Y2502" s="249"/>
      <c r="Z2502" s="249"/>
      <c r="AA2502" s="249"/>
      <c r="AB2502" s="249"/>
    </row>
    <row r="2503" spans="1:28" hidden="1" outlineLevel="1">
      <c r="A2503" s="331">
        <v>0</v>
      </c>
      <c r="B2503" s="309" t="s">
        <v>194</v>
      </c>
      <c r="C2503" s="395">
        <f ca="1">C2498/C$10</f>
        <v>0</v>
      </c>
      <c r="D2503" s="395">
        <f ca="1">IF(C2527="n/a",C2503,IFERROR(IF((OFFSET($C2503,0,$A2503))&lt;0,
MIN(0,C2503-(OFFSET($C2503,0,$A2503)/(OFFSET($C2498,-$A2502,$A2503)))),
MAX(0,C2503-(OFFSET($C2503,0,$A2503)/(OFFSET($C2498,-$A2502,$A2503))))),0))</f>
        <v>0</v>
      </c>
      <c r="E2503" s="395">
        <f t="shared" ref="E2503" ca="1" si="3666">IF(D2527="n/a",D2503,IFERROR(IF((OFFSET($C2503,0,$A2503))&lt;0,
MIN(0,D2503-(OFFSET($C2503,0,$A2503)/(OFFSET($C2498,-$A2502,$A2503)))),
MAX(0,D2503-(OFFSET($C2503,0,$A2503)/(OFFSET($C2498,-$A2502,$A2503))))),0))</f>
        <v>0</v>
      </c>
      <c r="F2503" s="395">
        <f t="shared" ref="F2503:F2504" ca="1" si="3667">IF(E2527="n/a",E2503,IFERROR(IF((OFFSET($C2503,0,$A2503))&lt;0,
MIN(0,E2503-(OFFSET($C2503,0,$A2503)/(OFFSET($C2498,-$A2502,$A2503)))),
MAX(0,E2503-(OFFSET($C2503,0,$A2503)/(OFFSET($C2498,-$A2502,$A2503))))),0))</f>
        <v>0</v>
      </c>
      <c r="G2503" s="395">
        <f t="shared" ref="G2503:G2505" ca="1" si="3668">IF(F2527="n/a",F2503,IFERROR(IF((OFFSET($C2503,0,$A2503))&lt;0,
MIN(0,F2503-(OFFSET($C2503,0,$A2503)/(OFFSET($C2498,-$A2502,$A2503)))),
MAX(0,F2503-(OFFSET($C2503,0,$A2503)/(OFFSET($C2498,-$A2502,$A2503))))),0))</f>
        <v>0</v>
      </c>
      <c r="H2503" s="395">
        <f t="shared" ref="H2503:H2506" ca="1" si="3669">IF(G2527="n/a",G2503,IFERROR(IF((OFFSET($C2503,0,$A2503))&lt;0,
MIN(0,G2503-(OFFSET($C2503,0,$A2503)/(OFFSET($C2498,-$A2502,$A2503)))),
MAX(0,G2503-(OFFSET($C2503,0,$A2503)/(OFFSET($C2498,-$A2502,$A2503))))),0))</f>
        <v>0</v>
      </c>
      <c r="I2503" s="395">
        <f t="shared" ref="I2503:I2507" ca="1" si="3670">IF(H2527="n/a",H2503,IFERROR(IF((OFFSET($C2503,0,$A2503))&lt;0,
MIN(0,H2503-(OFFSET($C2503,0,$A2503)/(OFFSET($C2498,-$A2502,$A2503)))),
MAX(0,H2503-(OFFSET($C2503,0,$A2503)/(OFFSET($C2498,-$A2502,$A2503))))),0))</f>
        <v>0</v>
      </c>
      <c r="J2503" s="395">
        <f t="shared" ref="J2503:J2508" ca="1" si="3671">IF(I2527="n/a",I2503,IFERROR(IF((OFFSET($C2503,0,$A2503))&lt;0,
MIN(0,I2503-(OFFSET($C2503,0,$A2503)/(OFFSET($C2498,-$A2502,$A2503)))),
MAX(0,I2503-(OFFSET($C2503,0,$A2503)/(OFFSET($C2498,-$A2502,$A2503))))),0))</f>
        <v>0</v>
      </c>
      <c r="K2503" s="395">
        <f t="shared" ref="K2503:K2509" ca="1" si="3672">IF(J2527="n/a",J2503,IFERROR(IF((OFFSET($C2503,0,$A2503))&lt;0,
MIN(0,J2503-(OFFSET($C2503,0,$A2503)/(OFFSET($C2498,-$A2502,$A2503)))),
MAX(0,J2503-(OFFSET($C2503,0,$A2503)/(OFFSET($C2498,-$A2502,$A2503))))),0))</f>
        <v>0</v>
      </c>
      <c r="L2503" s="395">
        <f t="shared" ref="L2503:L2510" ca="1" si="3673">IF(K2527="n/a",K2503,IFERROR(IF((OFFSET($C2503,0,$A2503))&lt;0,
MIN(0,K2503-(OFFSET($C2503,0,$A2503)/(OFFSET($C2498,-$A2502,$A2503)))),
MAX(0,K2503-(OFFSET($C2503,0,$A2503)/(OFFSET($C2498,-$A2502,$A2503))))),0))</f>
        <v>0</v>
      </c>
      <c r="M2503" s="395">
        <f t="shared" ref="M2503:M2511" ca="1" si="3674">IF(L2527="n/a",L2503,IFERROR(IF((OFFSET($C2503,0,$A2503))&lt;0,
MIN(0,L2503-(OFFSET($C2503,0,$A2503)/(OFFSET($C2498,-$A2502,$A2503)))),
MAX(0,L2503-(OFFSET($C2503,0,$A2503)/(OFFSET($C2498,-$A2502,$A2503))))),0))</f>
        <v>0</v>
      </c>
      <c r="N2503" s="395">
        <f t="shared" ref="N2503:N2512" ca="1" si="3675">IF(M2527="n/a",M2503,IFERROR(IF((OFFSET($C2503,0,$A2503))&lt;0,
MIN(0,M2503-(OFFSET($C2503,0,$A2503)/(OFFSET($C2498,-$A2502,$A2503)))),
MAX(0,M2503-(OFFSET($C2503,0,$A2503)/(OFFSET($C2498,-$A2502,$A2503))))),0))</f>
        <v>0</v>
      </c>
      <c r="O2503" s="395">
        <f t="shared" ref="O2503:O2513" ca="1" si="3676">IF(N2527="n/a",N2503,IFERROR(IF((OFFSET($C2503,0,$A2503))&lt;0,
MIN(0,N2503-(OFFSET($C2503,0,$A2503)/(OFFSET($C2498,-$A2502,$A2503)))),
MAX(0,N2503-(OFFSET($C2503,0,$A2503)/(OFFSET($C2498,-$A2502,$A2503))))),0))</f>
        <v>0</v>
      </c>
      <c r="P2503" s="395">
        <f t="shared" ref="P2503:P2514" ca="1" si="3677">IF(O2527="n/a",O2503,IFERROR(IF((OFFSET($C2503,0,$A2503))&lt;0,
MIN(0,O2503-(OFFSET($C2503,0,$A2503)/(OFFSET($C2498,-$A2502,$A2503)))),
MAX(0,O2503-(OFFSET($C2503,0,$A2503)/(OFFSET($C2498,-$A2502,$A2503))))),0))</f>
        <v>0</v>
      </c>
      <c r="Q2503" s="395">
        <f t="shared" ref="Q2503:Q2515" ca="1" si="3678">IF(P2527="n/a",P2503,IFERROR(IF((OFFSET($C2503,0,$A2503))&lt;0,
MIN(0,P2503-(OFFSET($C2503,0,$A2503)/(OFFSET($C2498,-$A2502,$A2503)))),
MAX(0,P2503-(OFFSET($C2503,0,$A2503)/(OFFSET($C2498,-$A2502,$A2503))))),0))</f>
        <v>0</v>
      </c>
      <c r="R2503" s="395">
        <f t="shared" ref="R2503:R2516" ca="1" si="3679">IF(Q2527="n/a",Q2503,IFERROR(IF((OFFSET($C2503,0,$A2503))&lt;0,
MIN(0,Q2503-(OFFSET($C2503,0,$A2503)/(OFFSET($C2498,-$A2502,$A2503)))),
MAX(0,Q2503-(OFFSET($C2503,0,$A2503)/(OFFSET($C2498,-$A2502,$A2503))))),0))</f>
        <v>0</v>
      </c>
      <c r="S2503" s="395">
        <f t="shared" ref="S2503:S2517" ca="1" si="3680">IF(R2527="n/a",R2503,IFERROR(IF((OFFSET($C2503,0,$A2503))&lt;0,
MIN(0,R2503-(OFFSET($C2503,0,$A2503)/(OFFSET($C2498,-$A2502,$A2503)))),
MAX(0,R2503-(OFFSET($C2503,0,$A2503)/(OFFSET($C2498,-$A2502,$A2503))))),0))</f>
        <v>0</v>
      </c>
      <c r="T2503" s="395">
        <f t="shared" ref="T2503:T2518" ca="1" si="3681">IF(S2527="n/a",S2503,IFERROR(IF((OFFSET($C2503,0,$A2503))&lt;0,
MIN(0,S2503-(OFFSET($C2503,0,$A2503)/(OFFSET($C2498,-$A2502,$A2503)))),
MAX(0,S2503-(OFFSET($C2503,0,$A2503)/(OFFSET($C2498,-$A2502,$A2503))))),0))</f>
        <v>0</v>
      </c>
      <c r="U2503" s="395">
        <f t="shared" ref="U2503:U2519" ca="1" si="3682">IF(T2527="n/a",T2503,IFERROR(IF((OFFSET($C2503,0,$A2503))&lt;0,
MIN(0,T2503-(OFFSET($C2503,0,$A2503)/(OFFSET($C2498,-$A2502,$A2503)))),
MAX(0,T2503-(OFFSET($C2503,0,$A2503)/(OFFSET($C2498,-$A2502,$A2503))))),0))</f>
        <v>0</v>
      </c>
      <c r="V2503" s="395">
        <f t="shared" ref="V2503:V2520" ca="1" si="3683">IF(U2527="n/a",U2503,IFERROR(IF((OFFSET($C2503,0,$A2503))&lt;0,
MIN(0,U2503-(OFFSET($C2503,0,$A2503)/(OFFSET($C2498,-$A2502,$A2503)))),
MAX(0,U2503-(OFFSET($C2503,0,$A2503)/(OFFSET($C2498,-$A2502,$A2503))))),0))</f>
        <v>0</v>
      </c>
      <c r="W2503" s="395">
        <f t="shared" ref="W2503:W2521" ca="1" si="3684">IF(V2527="n/a",V2503,IFERROR(IF((OFFSET($C2503,0,$A2503))&lt;0,
MIN(0,V2503-(OFFSET($C2503,0,$A2503)/(OFFSET($C2498,-$A2502,$A2503)))),
MAX(0,V2503-(OFFSET($C2503,0,$A2503)/(OFFSET($C2498,-$A2502,$A2503))))),0))</f>
        <v>0</v>
      </c>
      <c r="X2503" s="249"/>
      <c r="Y2503" s="249"/>
      <c r="Z2503" s="249"/>
      <c r="AA2503" s="249"/>
      <c r="AB2503" s="249"/>
    </row>
    <row r="2504" spans="1:28" hidden="1" outlineLevel="1">
      <c r="A2504" s="331">
        <v>1</v>
      </c>
      <c r="B2504" s="309" t="str">
        <f t="shared" ref="B2504:B2522" ca="1" si="3685">"Depreciated Net Capex "&amp;OFFSET($C$6,0,A2504)</f>
        <v>Depreciated Net Capex 2013</v>
      </c>
      <c r="C2504" s="396"/>
      <c r="D2504" s="397">
        <f ca="1">(D2498*((1+D$11)^0.5)/D$10)</f>
        <v>0</v>
      </c>
      <c r="E2504" s="395">
        <f ca="1">IF(D2528="n/a",D2504,IFERROR(IF((OFFSET($C2504,0,$A2504))&lt;0,
MIN(0,D2504-(OFFSET($C2504,0,$A2504)/(OFFSET($C2499,-$A2503,$A2504)))),
MAX(0,D2504-(OFFSET($C2504,0,$A2504)/(OFFSET($C2499,-$A2503,$A2504))))),0))</f>
        <v>0</v>
      </c>
      <c r="F2504" s="395">
        <f t="shared" ca="1" si="3667"/>
        <v>0</v>
      </c>
      <c r="G2504" s="395">
        <f t="shared" ca="1" si="3668"/>
        <v>0</v>
      </c>
      <c r="H2504" s="395">
        <f t="shared" ca="1" si="3669"/>
        <v>0</v>
      </c>
      <c r="I2504" s="395">
        <f t="shared" ca="1" si="3670"/>
        <v>0</v>
      </c>
      <c r="J2504" s="395">
        <f t="shared" ca="1" si="3671"/>
        <v>0</v>
      </c>
      <c r="K2504" s="395">
        <f t="shared" ca="1" si="3672"/>
        <v>0</v>
      </c>
      <c r="L2504" s="395">
        <f t="shared" ca="1" si="3673"/>
        <v>0</v>
      </c>
      <c r="M2504" s="395">
        <f t="shared" ca="1" si="3674"/>
        <v>0</v>
      </c>
      <c r="N2504" s="395">
        <f t="shared" ca="1" si="3675"/>
        <v>0</v>
      </c>
      <c r="O2504" s="395">
        <f t="shared" ca="1" si="3676"/>
        <v>0</v>
      </c>
      <c r="P2504" s="395">
        <f t="shared" ca="1" si="3677"/>
        <v>0</v>
      </c>
      <c r="Q2504" s="395">
        <f t="shared" ca="1" si="3678"/>
        <v>0</v>
      </c>
      <c r="R2504" s="395">
        <f t="shared" ca="1" si="3679"/>
        <v>0</v>
      </c>
      <c r="S2504" s="395">
        <f t="shared" ca="1" si="3680"/>
        <v>0</v>
      </c>
      <c r="T2504" s="395">
        <f t="shared" ca="1" si="3681"/>
        <v>0</v>
      </c>
      <c r="U2504" s="395">
        <f t="shared" ca="1" si="3682"/>
        <v>0</v>
      </c>
      <c r="V2504" s="395">
        <f t="shared" ca="1" si="3683"/>
        <v>0</v>
      </c>
      <c r="W2504" s="395">
        <f t="shared" ca="1" si="3684"/>
        <v>0</v>
      </c>
      <c r="X2504" s="249"/>
      <c r="Y2504" s="249"/>
      <c r="Z2504" s="249"/>
      <c r="AA2504" s="249"/>
      <c r="AB2504" s="249"/>
    </row>
    <row r="2505" spans="1:28" hidden="1" outlineLevel="1">
      <c r="A2505" s="331">
        <v>2</v>
      </c>
      <c r="B2505" s="309" t="str">
        <f t="shared" ca="1" si="3685"/>
        <v>Depreciated Net Capex 2014</v>
      </c>
      <c r="C2505" s="398"/>
      <c r="D2505" s="399"/>
      <c r="E2505" s="397">
        <f ca="1">(E2498*((1+E$11)^0.5)/E$10)</f>
        <v>0</v>
      </c>
      <c r="F2505" s="395">
        <f ca="1">IF(E2529="n/a",E2505,IFERROR(IF((OFFSET($C2505,0,$A2505))&lt;0,
MIN(0,E2505-(OFFSET($C2505,0,$A2505)/(OFFSET($C2500,-$A2504,$A2505)))),
MAX(0,E2505-(OFFSET($C2505,0,$A2505)/(OFFSET($C2500,-$A2504,$A2505))))),0))</f>
        <v>0</v>
      </c>
      <c r="G2505" s="395">
        <f t="shared" ca="1" si="3668"/>
        <v>0</v>
      </c>
      <c r="H2505" s="395">
        <f t="shared" ca="1" si="3669"/>
        <v>0</v>
      </c>
      <c r="I2505" s="395">
        <f t="shared" ca="1" si="3670"/>
        <v>0</v>
      </c>
      <c r="J2505" s="395">
        <f t="shared" ca="1" si="3671"/>
        <v>0</v>
      </c>
      <c r="K2505" s="395">
        <f t="shared" ca="1" si="3672"/>
        <v>0</v>
      </c>
      <c r="L2505" s="395">
        <f t="shared" ca="1" si="3673"/>
        <v>0</v>
      </c>
      <c r="M2505" s="395">
        <f t="shared" ca="1" si="3674"/>
        <v>0</v>
      </c>
      <c r="N2505" s="395">
        <f t="shared" ca="1" si="3675"/>
        <v>0</v>
      </c>
      <c r="O2505" s="395">
        <f t="shared" ca="1" si="3676"/>
        <v>0</v>
      </c>
      <c r="P2505" s="395">
        <f t="shared" ca="1" si="3677"/>
        <v>0</v>
      </c>
      <c r="Q2505" s="395">
        <f t="shared" ca="1" si="3678"/>
        <v>0</v>
      </c>
      <c r="R2505" s="395">
        <f t="shared" ca="1" si="3679"/>
        <v>0</v>
      </c>
      <c r="S2505" s="395">
        <f t="shared" ca="1" si="3680"/>
        <v>0</v>
      </c>
      <c r="T2505" s="395">
        <f t="shared" ca="1" si="3681"/>
        <v>0</v>
      </c>
      <c r="U2505" s="395">
        <f t="shared" ca="1" si="3682"/>
        <v>0</v>
      </c>
      <c r="V2505" s="395">
        <f t="shared" ca="1" si="3683"/>
        <v>0</v>
      </c>
      <c r="W2505" s="395">
        <f t="shared" ca="1" si="3684"/>
        <v>0</v>
      </c>
      <c r="X2505" s="334"/>
      <c r="Y2505" s="249"/>
      <c r="Z2505" s="249"/>
      <c r="AA2505" s="249"/>
      <c r="AB2505" s="249"/>
    </row>
    <row r="2506" spans="1:28" hidden="1" outlineLevel="1">
      <c r="A2506" s="331">
        <v>3</v>
      </c>
      <c r="B2506" s="309" t="str">
        <f t="shared" ca="1" si="3685"/>
        <v>Depreciated Net Capex 2015</v>
      </c>
      <c r="C2506" s="398"/>
      <c r="D2506" s="398"/>
      <c r="E2506" s="399"/>
      <c r="F2506" s="400">
        <f ca="1">($F2498*((1+F$11)^0.5)/F$10)</f>
        <v>0</v>
      </c>
      <c r="G2506" s="395">
        <f ca="1">IF(F2530="n/a",F2506,IFERROR(IF((OFFSET($C2506,0,$A2506))&lt;0,
MIN(0,F2506-(OFFSET($C2506,0,$A2506)/(OFFSET($C2501,-$A2505,$A2506)))),
MAX(0,F2506-(OFFSET($C2506,0,$A2506)/(OFFSET($C2501,-$A2505,$A2506))))),0))</f>
        <v>0</v>
      </c>
      <c r="H2506" s="395">
        <f t="shared" ca="1" si="3669"/>
        <v>0</v>
      </c>
      <c r="I2506" s="395">
        <f t="shared" ca="1" si="3670"/>
        <v>0</v>
      </c>
      <c r="J2506" s="395">
        <f t="shared" ca="1" si="3671"/>
        <v>0</v>
      </c>
      <c r="K2506" s="395">
        <f t="shared" ca="1" si="3672"/>
        <v>0</v>
      </c>
      <c r="L2506" s="395">
        <f t="shared" ca="1" si="3673"/>
        <v>0</v>
      </c>
      <c r="M2506" s="395">
        <f t="shared" ca="1" si="3674"/>
        <v>0</v>
      </c>
      <c r="N2506" s="395">
        <f t="shared" ca="1" si="3675"/>
        <v>0</v>
      </c>
      <c r="O2506" s="395">
        <f t="shared" ca="1" si="3676"/>
        <v>0</v>
      </c>
      <c r="P2506" s="395">
        <f t="shared" ca="1" si="3677"/>
        <v>0</v>
      </c>
      <c r="Q2506" s="395">
        <f t="shared" ca="1" si="3678"/>
        <v>0</v>
      </c>
      <c r="R2506" s="395">
        <f t="shared" ca="1" si="3679"/>
        <v>0</v>
      </c>
      <c r="S2506" s="395">
        <f t="shared" ca="1" si="3680"/>
        <v>0</v>
      </c>
      <c r="T2506" s="395">
        <f t="shared" ca="1" si="3681"/>
        <v>0</v>
      </c>
      <c r="U2506" s="395">
        <f t="shared" ca="1" si="3682"/>
        <v>0</v>
      </c>
      <c r="V2506" s="395">
        <f t="shared" ca="1" si="3683"/>
        <v>0</v>
      </c>
      <c r="W2506" s="395">
        <f t="shared" ca="1" si="3684"/>
        <v>0</v>
      </c>
      <c r="X2506" s="334"/>
      <c r="Y2506" s="334"/>
      <c r="Z2506" s="249"/>
      <c r="AA2506" s="249"/>
      <c r="AB2506" s="249"/>
    </row>
    <row r="2507" spans="1:28" hidden="1" outlineLevel="1">
      <c r="A2507" s="331">
        <v>4</v>
      </c>
      <c r="B2507" s="309" t="str">
        <f t="shared" ca="1" si="3685"/>
        <v>Depreciated Net Capex 2016</v>
      </c>
      <c r="C2507" s="398"/>
      <c r="D2507" s="398"/>
      <c r="E2507" s="398"/>
      <c r="F2507" s="399"/>
      <c r="G2507" s="400">
        <f ca="1">($G2498*((1+G$11)^0.5)/G$10)</f>
        <v>0</v>
      </c>
      <c r="H2507" s="395">
        <f ca="1">IF(G2531="n/a",G2507,IFERROR(IF((OFFSET($C2507,0,$A2507))&lt;0,
MIN(0,G2507-(OFFSET($C2507,0,$A2507)/(OFFSET($C2502,-$A2506,$A2507)))),
MAX(0,G2507-(OFFSET($C2507,0,$A2507)/(OFFSET($C2502,-$A2506,$A2507))))),0))</f>
        <v>0</v>
      </c>
      <c r="I2507" s="395">
        <f t="shared" ca="1" si="3670"/>
        <v>0</v>
      </c>
      <c r="J2507" s="395">
        <f t="shared" ca="1" si="3671"/>
        <v>0</v>
      </c>
      <c r="K2507" s="395">
        <f t="shared" ca="1" si="3672"/>
        <v>0</v>
      </c>
      <c r="L2507" s="395">
        <f t="shared" ca="1" si="3673"/>
        <v>0</v>
      </c>
      <c r="M2507" s="395">
        <f t="shared" ca="1" si="3674"/>
        <v>0</v>
      </c>
      <c r="N2507" s="395">
        <f t="shared" ca="1" si="3675"/>
        <v>0</v>
      </c>
      <c r="O2507" s="395">
        <f t="shared" ca="1" si="3676"/>
        <v>0</v>
      </c>
      <c r="P2507" s="395">
        <f t="shared" ca="1" si="3677"/>
        <v>0</v>
      </c>
      <c r="Q2507" s="395">
        <f t="shared" ca="1" si="3678"/>
        <v>0</v>
      </c>
      <c r="R2507" s="395">
        <f t="shared" ca="1" si="3679"/>
        <v>0</v>
      </c>
      <c r="S2507" s="395">
        <f t="shared" ca="1" si="3680"/>
        <v>0</v>
      </c>
      <c r="T2507" s="395">
        <f t="shared" ca="1" si="3681"/>
        <v>0</v>
      </c>
      <c r="U2507" s="395">
        <f t="shared" ca="1" si="3682"/>
        <v>0</v>
      </c>
      <c r="V2507" s="395">
        <f t="shared" ca="1" si="3683"/>
        <v>0</v>
      </c>
      <c r="W2507" s="395">
        <f t="shared" ca="1" si="3684"/>
        <v>0</v>
      </c>
      <c r="X2507" s="334"/>
      <c r="Y2507" s="334"/>
      <c r="Z2507" s="334"/>
      <c r="AA2507" s="249"/>
      <c r="AB2507" s="249"/>
    </row>
    <row r="2508" spans="1:28" hidden="1" outlineLevel="1">
      <c r="A2508" s="331">
        <v>5</v>
      </c>
      <c r="B2508" s="309" t="str">
        <f t="shared" ca="1" si="3685"/>
        <v>Depreciated Net Capex 2017</v>
      </c>
      <c r="C2508" s="398"/>
      <c r="D2508" s="398"/>
      <c r="E2508" s="398"/>
      <c r="F2508" s="398"/>
      <c r="G2508" s="399"/>
      <c r="H2508" s="400">
        <f ca="1">(H2498*((1+H$11)^0.5)/H$10)</f>
        <v>0</v>
      </c>
      <c r="I2508" s="395">
        <f ca="1">IF(H2532="n/a",H2508,IFERROR(IF((OFFSET($C2508,0,$A2508))&lt;0,
MIN(0,H2508-(OFFSET($C2508,0,$A2508)/(OFFSET($C2503,-$A2507,$A2508)))),
MAX(0,H2508-(OFFSET($C2508,0,$A2508)/(OFFSET($C2503,-$A2507,$A2508))))),0))</f>
        <v>0</v>
      </c>
      <c r="J2508" s="395">
        <f t="shared" ca="1" si="3671"/>
        <v>0</v>
      </c>
      <c r="K2508" s="395">
        <f t="shared" ca="1" si="3672"/>
        <v>0</v>
      </c>
      <c r="L2508" s="395">
        <f t="shared" ca="1" si="3673"/>
        <v>0</v>
      </c>
      <c r="M2508" s="395">
        <f t="shared" ca="1" si="3674"/>
        <v>0</v>
      </c>
      <c r="N2508" s="395">
        <f t="shared" ca="1" si="3675"/>
        <v>0</v>
      </c>
      <c r="O2508" s="395">
        <f t="shared" ca="1" si="3676"/>
        <v>0</v>
      </c>
      <c r="P2508" s="395">
        <f t="shared" ca="1" si="3677"/>
        <v>0</v>
      </c>
      <c r="Q2508" s="395">
        <f t="shared" ca="1" si="3678"/>
        <v>0</v>
      </c>
      <c r="R2508" s="395">
        <f t="shared" ca="1" si="3679"/>
        <v>0</v>
      </c>
      <c r="S2508" s="395">
        <f t="shared" ca="1" si="3680"/>
        <v>0</v>
      </c>
      <c r="T2508" s="395">
        <f t="shared" ca="1" si="3681"/>
        <v>0</v>
      </c>
      <c r="U2508" s="395">
        <f t="shared" ca="1" si="3682"/>
        <v>0</v>
      </c>
      <c r="V2508" s="395">
        <f t="shared" ca="1" si="3683"/>
        <v>0</v>
      </c>
      <c r="W2508" s="395">
        <f t="shared" ca="1" si="3684"/>
        <v>0</v>
      </c>
      <c r="X2508" s="334"/>
      <c r="Y2508" s="334"/>
      <c r="Z2508" s="334"/>
      <c r="AA2508" s="249"/>
      <c r="AB2508" s="249"/>
    </row>
    <row r="2509" spans="1:28" hidden="1" outlineLevel="1">
      <c r="A2509" s="331">
        <v>6</v>
      </c>
      <c r="B2509" s="309" t="str">
        <f t="shared" ca="1" si="3685"/>
        <v>Depreciated Net Capex 2018</v>
      </c>
      <c r="C2509" s="398"/>
      <c r="D2509" s="398"/>
      <c r="E2509" s="398"/>
      <c r="F2509" s="398"/>
      <c r="G2509" s="398"/>
      <c r="H2509" s="399"/>
      <c r="I2509" s="400">
        <f ca="1">(I2498*((1+I$11)^0.5)/I$10)</f>
        <v>0</v>
      </c>
      <c r="J2509" s="395">
        <f ca="1">IF(I2533="n/a",I2509,IFERROR(IF((OFFSET($C2509,0,$A2509))&lt;0,
MIN(0,I2509-(OFFSET($C2509,0,$A2509)/(OFFSET($C2504,-$A2508,$A2509)))),
MAX(0,I2509-(OFFSET($C2509,0,$A2509)/(OFFSET($C2504,-$A2508,$A2509))))),0))</f>
        <v>0</v>
      </c>
      <c r="K2509" s="395">
        <f t="shared" ca="1" si="3672"/>
        <v>0</v>
      </c>
      <c r="L2509" s="395">
        <f t="shared" ca="1" si="3673"/>
        <v>0</v>
      </c>
      <c r="M2509" s="395">
        <f t="shared" ca="1" si="3674"/>
        <v>0</v>
      </c>
      <c r="N2509" s="395">
        <f t="shared" ca="1" si="3675"/>
        <v>0</v>
      </c>
      <c r="O2509" s="395">
        <f t="shared" ca="1" si="3676"/>
        <v>0</v>
      </c>
      <c r="P2509" s="395">
        <f t="shared" ca="1" si="3677"/>
        <v>0</v>
      </c>
      <c r="Q2509" s="395">
        <f t="shared" ca="1" si="3678"/>
        <v>0</v>
      </c>
      <c r="R2509" s="395">
        <f t="shared" ca="1" si="3679"/>
        <v>0</v>
      </c>
      <c r="S2509" s="395">
        <f t="shared" ca="1" si="3680"/>
        <v>0</v>
      </c>
      <c r="T2509" s="395">
        <f t="shared" ca="1" si="3681"/>
        <v>0</v>
      </c>
      <c r="U2509" s="395">
        <f t="shared" ca="1" si="3682"/>
        <v>0</v>
      </c>
      <c r="V2509" s="395">
        <f t="shared" ca="1" si="3683"/>
        <v>0</v>
      </c>
      <c r="W2509" s="395">
        <f t="shared" ca="1" si="3684"/>
        <v>0</v>
      </c>
      <c r="X2509" s="334"/>
      <c r="Y2509" s="334"/>
      <c r="Z2509" s="334"/>
      <c r="AA2509" s="249"/>
      <c r="AB2509" s="249"/>
    </row>
    <row r="2510" spans="1:28" hidden="1" outlineLevel="1">
      <c r="A2510" s="331">
        <v>7</v>
      </c>
      <c r="B2510" s="309" t="str">
        <f t="shared" ca="1" si="3685"/>
        <v>Depreciated Net Capex 2019</v>
      </c>
      <c r="C2510" s="398"/>
      <c r="D2510" s="398"/>
      <c r="E2510" s="398"/>
      <c r="F2510" s="398"/>
      <c r="G2510" s="398"/>
      <c r="H2510" s="398"/>
      <c r="I2510" s="399"/>
      <c r="J2510" s="400">
        <f ca="1">(J2498*((1+J$11)^0.5)/J$10)</f>
        <v>0</v>
      </c>
      <c r="K2510" s="395">
        <f ca="1">IF(J2534="n/a",J2510,IFERROR(IF((OFFSET($C2510,0,$A2510))&lt;0,
MIN(0,J2510-(OFFSET($C2510,0,$A2510)/(OFFSET($C2505,-$A2509,$A2510)))),
MAX(0,J2510-(OFFSET($C2510,0,$A2510)/(OFFSET($C2505,-$A2509,$A2510))))),0))</f>
        <v>0</v>
      </c>
      <c r="L2510" s="395">
        <f t="shared" ca="1" si="3673"/>
        <v>0</v>
      </c>
      <c r="M2510" s="395">
        <f t="shared" ca="1" si="3674"/>
        <v>0</v>
      </c>
      <c r="N2510" s="395">
        <f t="shared" ca="1" si="3675"/>
        <v>0</v>
      </c>
      <c r="O2510" s="395">
        <f t="shared" ca="1" si="3676"/>
        <v>0</v>
      </c>
      <c r="P2510" s="395">
        <f t="shared" ca="1" si="3677"/>
        <v>0</v>
      </c>
      <c r="Q2510" s="395">
        <f t="shared" ca="1" si="3678"/>
        <v>0</v>
      </c>
      <c r="R2510" s="395">
        <f t="shared" ca="1" si="3679"/>
        <v>0</v>
      </c>
      <c r="S2510" s="395">
        <f t="shared" ca="1" si="3680"/>
        <v>0</v>
      </c>
      <c r="T2510" s="395">
        <f t="shared" ca="1" si="3681"/>
        <v>0</v>
      </c>
      <c r="U2510" s="395">
        <f t="shared" ca="1" si="3682"/>
        <v>0</v>
      </c>
      <c r="V2510" s="395">
        <f t="shared" ca="1" si="3683"/>
        <v>0</v>
      </c>
      <c r="W2510" s="395">
        <f t="shared" ca="1" si="3684"/>
        <v>0</v>
      </c>
      <c r="X2510" s="334"/>
      <c r="Y2510" s="334"/>
      <c r="Z2510" s="334"/>
      <c r="AA2510" s="249"/>
      <c r="AB2510" s="249"/>
    </row>
    <row r="2511" spans="1:28" hidden="1" outlineLevel="1">
      <c r="A2511" s="331">
        <v>8</v>
      </c>
      <c r="B2511" s="309" t="str">
        <f t="shared" ca="1" si="3685"/>
        <v>Depreciated Net Capex 2020</v>
      </c>
      <c r="C2511" s="398"/>
      <c r="D2511" s="398"/>
      <c r="E2511" s="398"/>
      <c r="F2511" s="398"/>
      <c r="G2511" s="398"/>
      <c r="H2511" s="398"/>
      <c r="I2511" s="398"/>
      <c r="J2511" s="399"/>
      <c r="K2511" s="400">
        <f ca="1">(K2498*((1+K$11)^0.5)/K$10)</f>
        <v>0</v>
      </c>
      <c r="L2511" s="395">
        <f ca="1">IF(K2535="n/a",K2511,IFERROR(IF((OFFSET($C2511,0,$A2511))&lt;0,
MIN(0,K2511-(OFFSET($C2511,0,$A2511)/(OFFSET($C2506,-$A2510,$A2511)))),
MAX(0,K2511-(OFFSET($C2511,0,$A2511)/(OFFSET($C2506,-$A2510,$A2511))))),0))</f>
        <v>0</v>
      </c>
      <c r="M2511" s="395">
        <f t="shared" ca="1" si="3674"/>
        <v>0</v>
      </c>
      <c r="N2511" s="395">
        <f t="shared" ca="1" si="3675"/>
        <v>0</v>
      </c>
      <c r="O2511" s="395">
        <f t="shared" ca="1" si="3676"/>
        <v>0</v>
      </c>
      <c r="P2511" s="395">
        <f t="shared" ca="1" si="3677"/>
        <v>0</v>
      </c>
      <c r="Q2511" s="395">
        <f t="shared" ca="1" si="3678"/>
        <v>0</v>
      </c>
      <c r="R2511" s="395">
        <f t="shared" ca="1" si="3679"/>
        <v>0</v>
      </c>
      <c r="S2511" s="395">
        <f t="shared" ca="1" si="3680"/>
        <v>0</v>
      </c>
      <c r="T2511" s="395">
        <f t="shared" ca="1" si="3681"/>
        <v>0</v>
      </c>
      <c r="U2511" s="395">
        <f t="shared" ca="1" si="3682"/>
        <v>0</v>
      </c>
      <c r="V2511" s="395">
        <f t="shared" ca="1" si="3683"/>
        <v>0</v>
      </c>
      <c r="W2511" s="395">
        <f t="shared" ca="1" si="3684"/>
        <v>0</v>
      </c>
      <c r="X2511" s="334"/>
      <c r="Y2511" s="334"/>
      <c r="Z2511" s="334"/>
      <c r="AA2511" s="249"/>
      <c r="AB2511" s="249"/>
    </row>
    <row r="2512" spans="1:28" hidden="1" outlineLevel="1">
      <c r="A2512" s="331">
        <v>9</v>
      </c>
      <c r="B2512" s="309" t="str">
        <f t="shared" ca="1" si="3685"/>
        <v>Depreciated Net Capex 2021</v>
      </c>
      <c r="C2512" s="398"/>
      <c r="D2512" s="398"/>
      <c r="E2512" s="398"/>
      <c r="F2512" s="398"/>
      <c r="G2512" s="398"/>
      <c r="H2512" s="398"/>
      <c r="I2512" s="398"/>
      <c r="J2512" s="398"/>
      <c r="K2512" s="399"/>
      <c r="L2512" s="400">
        <f ca="1">(L2498*((1+L$11)^0.5)/L$10)</f>
        <v>0</v>
      </c>
      <c r="M2512" s="395">
        <f ca="1">IF(L2536="n/a",L2512,IFERROR(IF((OFFSET($C2512,0,$A2512))&lt;0,
MIN(0,L2512-(OFFSET($C2512,0,$A2512)/(OFFSET($C2507,-$A2511,$A2512)))),
MAX(0,L2512-(OFFSET($C2512,0,$A2512)/(OFFSET($C2507,-$A2511,$A2512))))),0))</f>
        <v>0</v>
      </c>
      <c r="N2512" s="395">
        <f t="shared" ca="1" si="3675"/>
        <v>0</v>
      </c>
      <c r="O2512" s="395">
        <f t="shared" ca="1" si="3676"/>
        <v>0</v>
      </c>
      <c r="P2512" s="395">
        <f t="shared" ca="1" si="3677"/>
        <v>0</v>
      </c>
      <c r="Q2512" s="395">
        <f t="shared" ca="1" si="3678"/>
        <v>0</v>
      </c>
      <c r="R2512" s="395">
        <f t="shared" ca="1" si="3679"/>
        <v>0</v>
      </c>
      <c r="S2512" s="395">
        <f t="shared" ca="1" si="3680"/>
        <v>0</v>
      </c>
      <c r="T2512" s="395">
        <f t="shared" ca="1" si="3681"/>
        <v>0</v>
      </c>
      <c r="U2512" s="395">
        <f t="shared" ca="1" si="3682"/>
        <v>0</v>
      </c>
      <c r="V2512" s="395">
        <f t="shared" ca="1" si="3683"/>
        <v>0</v>
      </c>
      <c r="W2512" s="395">
        <f t="shared" ca="1" si="3684"/>
        <v>0</v>
      </c>
      <c r="X2512" s="334"/>
      <c r="Y2512" s="334"/>
      <c r="Z2512" s="334"/>
      <c r="AA2512" s="249"/>
      <c r="AB2512" s="249"/>
    </row>
    <row r="2513" spans="1:28" hidden="1" outlineLevel="1">
      <c r="A2513" s="331">
        <v>10</v>
      </c>
      <c r="B2513" s="309" t="str">
        <f t="shared" ca="1" si="3685"/>
        <v>Depreciated Net Capex 2022</v>
      </c>
      <c r="C2513" s="398"/>
      <c r="D2513" s="398"/>
      <c r="E2513" s="398"/>
      <c r="F2513" s="398"/>
      <c r="G2513" s="398"/>
      <c r="H2513" s="398"/>
      <c r="I2513" s="398"/>
      <c r="J2513" s="398"/>
      <c r="K2513" s="398"/>
      <c r="L2513" s="399"/>
      <c r="M2513" s="400">
        <f ca="1">(M2498*((1+M$11)^0.5)/M$10)</f>
        <v>0</v>
      </c>
      <c r="N2513" s="395">
        <f ca="1">IF(M2537="n/a",M2513,IFERROR(IF((OFFSET($C2513,0,$A2513))&lt;0,
MIN(0,M2513-(OFFSET($C2513,0,$A2513)/(OFFSET($C2508,-$A2512,$A2513)))),
MAX(0,M2513-(OFFSET($C2513,0,$A2513)/(OFFSET($C2508,-$A2512,$A2513))))),0))</f>
        <v>0</v>
      </c>
      <c r="O2513" s="395">
        <f t="shared" ca="1" si="3676"/>
        <v>0</v>
      </c>
      <c r="P2513" s="395">
        <f t="shared" ca="1" si="3677"/>
        <v>0</v>
      </c>
      <c r="Q2513" s="395">
        <f t="shared" ca="1" si="3678"/>
        <v>0</v>
      </c>
      <c r="R2513" s="395">
        <f t="shared" ca="1" si="3679"/>
        <v>0</v>
      </c>
      <c r="S2513" s="395">
        <f t="shared" ca="1" si="3680"/>
        <v>0</v>
      </c>
      <c r="T2513" s="395">
        <f t="shared" ca="1" si="3681"/>
        <v>0</v>
      </c>
      <c r="U2513" s="395">
        <f t="shared" ca="1" si="3682"/>
        <v>0</v>
      </c>
      <c r="V2513" s="395">
        <f t="shared" ca="1" si="3683"/>
        <v>0</v>
      </c>
      <c r="W2513" s="395">
        <f t="shared" ca="1" si="3684"/>
        <v>0</v>
      </c>
      <c r="X2513" s="334"/>
      <c r="Y2513" s="334"/>
      <c r="Z2513" s="334"/>
      <c r="AA2513" s="249"/>
      <c r="AB2513" s="249"/>
    </row>
    <row r="2514" spans="1:28" hidden="1" outlineLevel="1">
      <c r="A2514" s="331">
        <v>11</v>
      </c>
      <c r="B2514" s="309" t="str">
        <f t="shared" ca="1" si="3685"/>
        <v>Depreciated Net Capex 2023</v>
      </c>
      <c r="C2514" s="398"/>
      <c r="D2514" s="398"/>
      <c r="E2514" s="398"/>
      <c r="F2514" s="398"/>
      <c r="G2514" s="398"/>
      <c r="H2514" s="398"/>
      <c r="I2514" s="398"/>
      <c r="J2514" s="398"/>
      <c r="K2514" s="398"/>
      <c r="L2514" s="398"/>
      <c r="M2514" s="399"/>
      <c r="N2514" s="400">
        <f>(N2498*((1+N$11)^0.5)/N$10)</f>
        <v>0</v>
      </c>
      <c r="O2514" s="395">
        <f ca="1">IF(N2538="n/a",N2514,IFERROR(IF((OFFSET($C2514,0,$A2514))&lt;0,
MIN(0,N2514-(OFFSET($C2514,0,$A2514)/(OFFSET($C2509,-$A2513,$A2514)))),
MAX(0,N2514-(OFFSET($C2514,0,$A2514)/(OFFSET($C2509,-$A2513,$A2514))))),0))</f>
        <v>0</v>
      </c>
      <c r="P2514" s="395">
        <f t="shared" ca="1" si="3677"/>
        <v>0</v>
      </c>
      <c r="Q2514" s="395">
        <f t="shared" ca="1" si="3678"/>
        <v>0</v>
      </c>
      <c r="R2514" s="395">
        <f t="shared" ca="1" si="3679"/>
        <v>0</v>
      </c>
      <c r="S2514" s="395">
        <f t="shared" ca="1" si="3680"/>
        <v>0</v>
      </c>
      <c r="T2514" s="395">
        <f t="shared" ca="1" si="3681"/>
        <v>0</v>
      </c>
      <c r="U2514" s="395">
        <f t="shared" ca="1" si="3682"/>
        <v>0</v>
      </c>
      <c r="V2514" s="395">
        <f t="shared" ca="1" si="3683"/>
        <v>0</v>
      </c>
      <c r="W2514" s="395">
        <f t="shared" ca="1" si="3684"/>
        <v>0</v>
      </c>
      <c r="X2514" s="334"/>
      <c r="Y2514" s="334"/>
      <c r="Z2514" s="334"/>
      <c r="AA2514" s="249"/>
      <c r="AB2514" s="249"/>
    </row>
    <row r="2515" spans="1:28" hidden="1" outlineLevel="1">
      <c r="A2515" s="331">
        <v>12</v>
      </c>
      <c r="B2515" s="309" t="str">
        <f t="shared" ca="1" si="3685"/>
        <v>Depreciated Net Capex 2024</v>
      </c>
      <c r="C2515" s="398"/>
      <c r="D2515" s="398"/>
      <c r="E2515" s="398"/>
      <c r="F2515" s="398"/>
      <c r="G2515" s="398"/>
      <c r="H2515" s="398"/>
      <c r="I2515" s="398"/>
      <c r="J2515" s="398"/>
      <c r="K2515" s="398"/>
      <c r="L2515" s="398"/>
      <c r="M2515" s="398"/>
      <c r="N2515" s="399"/>
      <c r="O2515" s="400">
        <f>(O2498*((1+O$11)^0.5)/O$10)</f>
        <v>0</v>
      </c>
      <c r="P2515" s="395">
        <f ca="1">IF(O2539="n/a",O2515,IFERROR(IF((OFFSET($C2515,0,$A2515))&lt;0,
MIN(0,O2515-(OFFSET($C2515,0,$A2515)/(OFFSET($C2510,-$A2514,$A2515)))),
MAX(0,O2515-(OFFSET($C2515,0,$A2515)/(OFFSET($C2510,-$A2514,$A2515))))),0))</f>
        <v>0</v>
      </c>
      <c r="Q2515" s="395">
        <f t="shared" ca="1" si="3678"/>
        <v>0</v>
      </c>
      <c r="R2515" s="395">
        <f t="shared" ca="1" si="3679"/>
        <v>0</v>
      </c>
      <c r="S2515" s="395">
        <f t="shared" ca="1" si="3680"/>
        <v>0</v>
      </c>
      <c r="T2515" s="395">
        <f t="shared" ca="1" si="3681"/>
        <v>0</v>
      </c>
      <c r="U2515" s="395">
        <f t="shared" ca="1" si="3682"/>
        <v>0</v>
      </c>
      <c r="V2515" s="395">
        <f t="shared" ca="1" si="3683"/>
        <v>0</v>
      </c>
      <c r="W2515" s="395">
        <f t="shared" ca="1" si="3684"/>
        <v>0</v>
      </c>
      <c r="X2515" s="334"/>
      <c r="Y2515" s="334"/>
      <c r="Z2515" s="334"/>
      <c r="AA2515" s="249"/>
      <c r="AB2515" s="249"/>
    </row>
    <row r="2516" spans="1:28" hidden="1" outlineLevel="1">
      <c r="A2516" s="331">
        <v>13</v>
      </c>
      <c r="B2516" s="309" t="str">
        <f t="shared" ca="1" si="3685"/>
        <v>Depreciated Net Capex 2025</v>
      </c>
      <c r="C2516" s="398"/>
      <c r="D2516" s="398"/>
      <c r="E2516" s="398"/>
      <c r="F2516" s="398"/>
      <c r="G2516" s="398"/>
      <c r="H2516" s="398"/>
      <c r="I2516" s="398"/>
      <c r="J2516" s="398"/>
      <c r="K2516" s="398"/>
      <c r="L2516" s="398"/>
      <c r="M2516" s="398"/>
      <c r="N2516" s="398"/>
      <c r="O2516" s="399"/>
      <c r="P2516" s="400">
        <f>(P2498*((1+P$11)^0.5)/P$10)</f>
        <v>0</v>
      </c>
      <c r="Q2516" s="395">
        <f ca="1">IF(P2540="n/a",P2516,IFERROR(IF((OFFSET($C2516,0,$A2516))&lt;0,
MIN(0,P2516-(OFFSET($C2516,0,$A2516)/(OFFSET($C2511,-$A2515,$A2516)))),
MAX(0,P2516-(OFFSET($C2516,0,$A2516)/(OFFSET($C2511,-$A2515,$A2516))))),0))</f>
        <v>0</v>
      </c>
      <c r="R2516" s="395">
        <f t="shared" ca="1" si="3679"/>
        <v>0</v>
      </c>
      <c r="S2516" s="395">
        <f t="shared" ca="1" si="3680"/>
        <v>0</v>
      </c>
      <c r="T2516" s="395">
        <f t="shared" ca="1" si="3681"/>
        <v>0</v>
      </c>
      <c r="U2516" s="395">
        <f t="shared" ca="1" si="3682"/>
        <v>0</v>
      </c>
      <c r="V2516" s="395">
        <f t="shared" ca="1" si="3683"/>
        <v>0</v>
      </c>
      <c r="W2516" s="395">
        <f t="shared" ca="1" si="3684"/>
        <v>0</v>
      </c>
      <c r="X2516" s="334"/>
      <c r="Y2516" s="334"/>
      <c r="Z2516" s="334"/>
      <c r="AA2516" s="249"/>
      <c r="AB2516" s="249"/>
    </row>
    <row r="2517" spans="1:28" hidden="1" outlineLevel="1">
      <c r="A2517" s="331">
        <v>14</v>
      </c>
      <c r="B2517" s="309" t="str">
        <f t="shared" ca="1" si="3685"/>
        <v>Depreciated Net Capex 2026</v>
      </c>
      <c r="C2517" s="398"/>
      <c r="D2517" s="398"/>
      <c r="E2517" s="398"/>
      <c r="F2517" s="398"/>
      <c r="G2517" s="398"/>
      <c r="H2517" s="398"/>
      <c r="I2517" s="398"/>
      <c r="J2517" s="398"/>
      <c r="K2517" s="398"/>
      <c r="L2517" s="398"/>
      <c r="M2517" s="398"/>
      <c r="N2517" s="398"/>
      <c r="O2517" s="398"/>
      <c r="P2517" s="399"/>
      <c r="Q2517" s="400">
        <f>(Q2498*((1+Q$11)^0.5)/Q$10)</f>
        <v>0</v>
      </c>
      <c r="R2517" s="395">
        <f ca="1">IF(Q2541="n/a",Q2517,IFERROR(IF((OFFSET($C2517,0,$A2517))&lt;0,
MIN(0,Q2517-(OFFSET($C2517,0,$A2517)/(OFFSET($C2512,-$A2516,$A2517)))),
MAX(0,Q2517-(OFFSET($C2517,0,$A2517)/(OFFSET($C2512,-$A2516,$A2517))))),0))</f>
        <v>0</v>
      </c>
      <c r="S2517" s="395">
        <f t="shared" ca="1" si="3680"/>
        <v>0</v>
      </c>
      <c r="T2517" s="395">
        <f t="shared" ca="1" si="3681"/>
        <v>0</v>
      </c>
      <c r="U2517" s="395">
        <f t="shared" ca="1" si="3682"/>
        <v>0</v>
      </c>
      <c r="V2517" s="395">
        <f t="shared" ca="1" si="3683"/>
        <v>0</v>
      </c>
      <c r="W2517" s="395">
        <f t="shared" ca="1" si="3684"/>
        <v>0</v>
      </c>
      <c r="X2517" s="334"/>
      <c r="Y2517" s="334"/>
      <c r="Z2517" s="334"/>
      <c r="AA2517" s="249"/>
      <c r="AB2517" s="249"/>
    </row>
    <row r="2518" spans="1:28" hidden="1" outlineLevel="1">
      <c r="A2518" s="331">
        <v>15</v>
      </c>
      <c r="B2518" s="309" t="str">
        <f t="shared" ca="1" si="3685"/>
        <v>Depreciated Net Capex 2027</v>
      </c>
      <c r="C2518" s="398"/>
      <c r="D2518" s="398"/>
      <c r="E2518" s="398"/>
      <c r="F2518" s="398"/>
      <c r="G2518" s="398"/>
      <c r="H2518" s="398"/>
      <c r="I2518" s="398"/>
      <c r="J2518" s="398"/>
      <c r="K2518" s="398"/>
      <c r="L2518" s="398"/>
      <c r="M2518" s="398"/>
      <c r="N2518" s="398"/>
      <c r="O2518" s="398"/>
      <c r="P2518" s="398"/>
      <c r="Q2518" s="399"/>
      <c r="R2518" s="400">
        <f>(R2498*((1+R$11)^0.5)/R$10)</f>
        <v>0</v>
      </c>
      <c r="S2518" s="395">
        <f ca="1">IF(R2542="n/a",R2518,IFERROR(IF((OFFSET($C2518,0,$A2518))&lt;0,
MIN(0,R2518-(OFFSET($C2518,0,$A2518)/(OFFSET($C2513,-$A2517,$A2518)))),
MAX(0,R2518-(OFFSET($C2518,0,$A2518)/(OFFSET($C2513,-$A2517,$A2518))))),0))</f>
        <v>0</v>
      </c>
      <c r="T2518" s="395">
        <f t="shared" ca="1" si="3681"/>
        <v>0</v>
      </c>
      <c r="U2518" s="395">
        <f t="shared" ca="1" si="3682"/>
        <v>0</v>
      </c>
      <c r="V2518" s="395">
        <f t="shared" ca="1" si="3683"/>
        <v>0</v>
      </c>
      <c r="W2518" s="395">
        <f t="shared" ca="1" si="3684"/>
        <v>0</v>
      </c>
      <c r="X2518" s="334"/>
      <c r="Y2518" s="334"/>
      <c r="Z2518" s="334"/>
      <c r="AA2518" s="249"/>
      <c r="AB2518" s="249"/>
    </row>
    <row r="2519" spans="1:28" hidden="1" outlineLevel="1">
      <c r="A2519" s="331">
        <v>16</v>
      </c>
      <c r="B2519" s="309" t="str">
        <f t="shared" ca="1" si="3685"/>
        <v>Depreciated Net Capex 2028</v>
      </c>
      <c r="C2519" s="398"/>
      <c r="D2519" s="398"/>
      <c r="E2519" s="398"/>
      <c r="F2519" s="398"/>
      <c r="G2519" s="398"/>
      <c r="H2519" s="398"/>
      <c r="I2519" s="398"/>
      <c r="J2519" s="398"/>
      <c r="K2519" s="398"/>
      <c r="L2519" s="398"/>
      <c r="M2519" s="398"/>
      <c r="N2519" s="398"/>
      <c r="O2519" s="398"/>
      <c r="P2519" s="398"/>
      <c r="Q2519" s="398"/>
      <c r="R2519" s="399"/>
      <c r="S2519" s="400">
        <f>(S2498*((1+S$11)^0.5)/S$10)</f>
        <v>0</v>
      </c>
      <c r="T2519" s="395">
        <f ca="1">IF(S2543="n/a",S2519,IFERROR(IF((OFFSET($C2519,0,$A2519))&lt;0,
MIN(0,S2519-(OFFSET($C2519,0,$A2519)/(OFFSET($C2514,-$A2518,$A2519)))),
MAX(0,S2519-(OFFSET($C2519,0,$A2519)/(OFFSET($C2514,-$A2518,$A2519))))),0))</f>
        <v>0</v>
      </c>
      <c r="U2519" s="395">
        <f t="shared" ca="1" si="3682"/>
        <v>0</v>
      </c>
      <c r="V2519" s="395">
        <f t="shared" ca="1" si="3683"/>
        <v>0</v>
      </c>
      <c r="W2519" s="395">
        <f t="shared" ca="1" si="3684"/>
        <v>0</v>
      </c>
      <c r="X2519" s="334"/>
      <c r="Y2519" s="334"/>
      <c r="Z2519" s="334"/>
      <c r="AA2519" s="249"/>
      <c r="AB2519" s="249"/>
    </row>
    <row r="2520" spans="1:28" hidden="1" outlineLevel="1">
      <c r="A2520" s="331">
        <v>17</v>
      </c>
      <c r="B2520" s="309" t="str">
        <f t="shared" ca="1" si="3685"/>
        <v>Depreciated Net Capex 2029</v>
      </c>
      <c r="C2520" s="398"/>
      <c r="D2520" s="398"/>
      <c r="E2520" s="398"/>
      <c r="F2520" s="398"/>
      <c r="G2520" s="398"/>
      <c r="H2520" s="398"/>
      <c r="I2520" s="398"/>
      <c r="J2520" s="398"/>
      <c r="K2520" s="398"/>
      <c r="L2520" s="398"/>
      <c r="M2520" s="398"/>
      <c r="N2520" s="398"/>
      <c r="O2520" s="398"/>
      <c r="P2520" s="398"/>
      <c r="Q2520" s="398"/>
      <c r="R2520" s="398"/>
      <c r="S2520" s="399"/>
      <c r="T2520" s="400">
        <f>(T2498*((1+T$11)^0.5)/T$10)</f>
        <v>0</v>
      </c>
      <c r="U2520" s="395">
        <f ca="1">IF(T2544="n/a",T2520,IFERROR(IF((OFFSET($C2520,0,$A2520))&lt;0,
MIN(0,T2520-(OFFSET($C2520,0,$A2520)/(OFFSET($C2515,-$A2519,$A2520)))),
MAX(0,T2520-(OFFSET($C2520,0,$A2520)/(OFFSET($C2515,-$A2519,$A2520))))),0))</f>
        <v>0</v>
      </c>
      <c r="V2520" s="395">
        <f t="shared" ca="1" si="3683"/>
        <v>0</v>
      </c>
      <c r="W2520" s="395">
        <f t="shared" ca="1" si="3684"/>
        <v>0</v>
      </c>
      <c r="X2520" s="334"/>
      <c r="Y2520" s="334"/>
      <c r="Z2520" s="334"/>
      <c r="AA2520" s="249"/>
      <c r="AB2520" s="249"/>
    </row>
    <row r="2521" spans="1:28" hidden="1" outlineLevel="1">
      <c r="A2521" s="331">
        <v>18</v>
      </c>
      <c r="B2521" s="309" t="str">
        <f t="shared" ca="1" si="3685"/>
        <v>Depreciated Net Capex 2030</v>
      </c>
      <c r="C2521" s="398"/>
      <c r="D2521" s="398"/>
      <c r="E2521" s="398"/>
      <c r="F2521" s="398"/>
      <c r="G2521" s="398"/>
      <c r="H2521" s="398"/>
      <c r="I2521" s="398"/>
      <c r="J2521" s="398"/>
      <c r="K2521" s="398"/>
      <c r="L2521" s="398"/>
      <c r="M2521" s="398"/>
      <c r="N2521" s="398"/>
      <c r="O2521" s="398"/>
      <c r="P2521" s="398"/>
      <c r="Q2521" s="398"/>
      <c r="R2521" s="398"/>
      <c r="S2521" s="398"/>
      <c r="T2521" s="399"/>
      <c r="U2521" s="400">
        <f>(U2498*((1+U$11)^0.5)/U$10)</f>
        <v>0</v>
      </c>
      <c r="V2521" s="395">
        <f ca="1">IF(U2545="n/a",U2521,IFERROR(IF((OFFSET($C2521,0,$A2521))&lt;0,
MIN(0,U2521-(OFFSET($C2521,0,$A2521)/(OFFSET($C2516,-$A2520,$A2521)))),
MAX(0,U2521-(OFFSET($C2521,0,$A2521)/(OFFSET($C2516,-$A2520,$A2521))))),0))</f>
        <v>0</v>
      </c>
      <c r="W2521" s="395">
        <f t="shared" ca="1" si="3684"/>
        <v>0</v>
      </c>
      <c r="X2521" s="334"/>
      <c r="Y2521" s="334"/>
      <c r="Z2521" s="334"/>
      <c r="AA2521" s="249"/>
      <c r="AB2521" s="249"/>
    </row>
    <row r="2522" spans="1:28" hidden="1" outlineLevel="1">
      <c r="A2522" s="331">
        <v>19</v>
      </c>
      <c r="B2522" s="309" t="str">
        <f t="shared" ca="1" si="3685"/>
        <v>Depreciated Net Capex 2031</v>
      </c>
      <c r="C2522" s="398"/>
      <c r="D2522" s="398"/>
      <c r="E2522" s="398"/>
      <c r="F2522" s="398"/>
      <c r="G2522" s="398"/>
      <c r="H2522" s="398"/>
      <c r="I2522" s="398"/>
      <c r="J2522" s="398"/>
      <c r="K2522" s="398"/>
      <c r="L2522" s="398"/>
      <c r="M2522" s="398"/>
      <c r="N2522" s="398"/>
      <c r="O2522" s="398"/>
      <c r="P2522" s="398"/>
      <c r="Q2522" s="398"/>
      <c r="R2522" s="398"/>
      <c r="S2522" s="398"/>
      <c r="T2522" s="398"/>
      <c r="U2522" s="399"/>
      <c r="V2522" s="400">
        <f>(V2498*((1+V$11)^0.5)/V$10)</f>
        <v>0</v>
      </c>
      <c r="W2522" s="395">
        <f ca="1">IF(V2546="n/a",V2522,IFERROR(IF((OFFSET($C2522,0,$A2522))&lt;0,
MIN(0,V2522-(OFFSET($C2522,0,$A2522)/(OFFSET($C2517,-$A2521,$A2522)))),
MAX(0,V2522-(OFFSET($C2522,0,$A2522)/(OFFSET($C2517,-$A2521,$A2522))))),0))</f>
        <v>0</v>
      </c>
      <c r="X2522" s="334"/>
      <c r="Y2522" s="334"/>
      <c r="Z2522" s="334"/>
      <c r="AA2522" s="249"/>
      <c r="AB2522" s="249"/>
    </row>
    <row r="2523" spans="1:28" hidden="1" outlineLevel="1">
      <c r="A2523" s="331">
        <v>20</v>
      </c>
      <c r="B2523" s="309" t="str">
        <f ca="1">"Depreciated Net Capex "&amp;OFFSET($C$6,0,A2523)</f>
        <v>Depreciated Net Capex 2032</v>
      </c>
      <c r="C2523" s="398"/>
      <c r="D2523" s="398"/>
      <c r="E2523" s="398"/>
      <c r="F2523" s="398"/>
      <c r="G2523" s="398"/>
      <c r="H2523" s="398"/>
      <c r="I2523" s="398"/>
      <c r="J2523" s="398"/>
      <c r="K2523" s="398"/>
      <c r="L2523" s="398"/>
      <c r="M2523" s="398"/>
      <c r="N2523" s="398"/>
      <c r="O2523" s="398"/>
      <c r="P2523" s="398"/>
      <c r="Q2523" s="398"/>
      <c r="R2523" s="398"/>
      <c r="S2523" s="398"/>
      <c r="T2523" s="398"/>
      <c r="U2523" s="398"/>
      <c r="V2523" s="399"/>
      <c r="W2523" s="395">
        <f>(W2498*((1+W$11)^0.5)/W$10)</f>
        <v>0</v>
      </c>
      <c r="X2523" s="249"/>
      <c r="Y2523" s="249"/>
      <c r="Z2523" s="249"/>
      <c r="AA2523" s="249"/>
      <c r="AB2523" s="249"/>
    </row>
    <row r="2524" spans="1:28" hidden="1" outlineLevel="1">
      <c r="A2524" s="249"/>
      <c r="B2524" s="332"/>
      <c r="C2524" s="395"/>
      <c r="D2524" s="395"/>
      <c r="E2524" s="395"/>
      <c r="F2524" s="395"/>
      <c r="G2524" s="395"/>
      <c r="H2524" s="395"/>
      <c r="I2524" s="395"/>
      <c r="J2524" s="395"/>
      <c r="K2524" s="395"/>
      <c r="L2524" s="395"/>
      <c r="M2524" s="395"/>
      <c r="N2524" s="395"/>
      <c r="O2524" s="395"/>
      <c r="P2524" s="395"/>
      <c r="Q2524" s="395"/>
      <c r="R2524" s="395"/>
      <c r="S2524" s="395"/>
      <c r="T2524" s="395"/>
      <c r="U2524" s="395"/>
      <c r="V2524" s="395"/>
      <c r="W2524" s="395"/>
      <c r="X2524" s="249"/>
      <c r="Y2524" s="249"/>
      <c r="Z2524" s="249"/>
      <c r="AA2524" s="249"/>
      <c r="AB2524" s="249"/>
    </row>
    <row r="2525" spans="1:28" hidden="1" outlineLevel="1">
      <c r="A2525" s="249"/>
      <c r="B2525" s="332"/>
      <c r="C2525" s="395"/>
      <c r="D2525" s="395"/>
      <c r="E2525" s="395"/>
      <c r="F2525" s="395"/>
      <c r="G2525" s="395"/>
      <c r="H2525" s="395"/>
      <c r="I2525" s="395"/>
      <c r="J2525" s="395"/>
      <c r="K2525" s="395"/>
      <c r="L2525" s="395"/>
      <c r="M2525" s="395"/>
      <c r="N2525" s="395"/>
      <c r="O2525" s="395"/>
      <c r="P2525" s="395"/>
      <c r="Q2525" s="395"/>
      <c r="R2525" s="395"/>
      <c r="S2525" s="395"/>
      <c r="T2525" s="395"/>
      <c r="U2525" s="395"/>
      <c r="V2525" s="395"/>
      <c r="W2525" s="395"/>
      <c r="X2525" s="249"/>
      <c r="Y2525" s="249"/>
      <c r="Z2525" s="249"/>
      <c r="AA2525" s="249"/>
      <c r="AB2525" s="249"/>
    </row>
    <row r="2526" spans="1:28" hidden="1" outlineLevel="1">
      <c r="A2526" s="249"/>
      <c r="B2526" s="309" t="s">
        <v>298</v>
      </c>
      <c r="C2526" s="395"/>
      <c r="D2526" s="395">
        <f t="shared" ref="D2526" ca="1" si="3686">IF(C2526="n/a","n/a",IF(AND(C2526&lt;1,D2500=0),0,
IF(D2500=0,C2526-1,
IF(C2526&lt;1,D2501,
(((C2526-1)*(C2502-(C2502/(C2526))))+((D2500/D$10)*D2501))/(D2502)))))</f>
        <v>0</v>
      </c>
      <c r="E2526" s="395">
        <f t="shared" ref="E2526" ca="1" si="3687">IF(D2526="n/a","n/a",IF(AND(D2526&lt;1,E2500=0),0,
IF(E2500=0,D2526-1,
IF(D2526&lt;1,E2501,
(((D2526-1)*(D2502-(D2502/(D2526))))+((E2500/E$10)*E2501))/(E2502)))))</f>
        <v>0</v>
      </c>
      <c r="F2526" s="395">
        <f t="shared" ref="F2526" ca="1" si="3688">IF(E2526="n/a","n/a",IF(AND(E2526&lt;1,F2500=0),0,
IF(F2500=0,E2526-1,
IF(E2526&lt;1,F2501,
(((E2526-1)*(E2502-(E2502/(E2526))))+((F2500/F$10)*F2501))/(F2502)))))</f>
        <v>0</v>
      </c>
      <c r="G2526" s="395">
        <f t="shared" ref="G2526" ca="1" si="3689">IF(F2526="n/a","n/a",IF(AND(F2526&lt;1,G2500=0),0,
IF(G2500=0,F2526-1,
IF(F2526&lt;1,G2501,
(((F2526-1)*(F2502-(F2502/(F2526))))+((G2500/G$10)*G2501))/(G2502)))))</f>
        <v>0</v>
      </c>
      <c r="H2526" s="395">
        <f ca="1">IF(G2526="n/a","n/a",IF(AND(G2526&lt;1,H2500=0),0,
IF(H2500=0,G2526-1,
IF(G2526&lt;1,H2501,
(((G2526-1)*(G2502-(G2502/(G2526))))+((H2500/H$10)*H2501))/(H2502)))))</f>
        <v>0</v>
      </c>
      <c r="I2526" s="395">
        <f t="shared" ref="I2526" ca="1" si="3690">IF(H2526="n/a","n/a",IF(AND(H2526&lt;1,I2500=0),0,
IF(I2500=0,H2526-1,
IF(H2526&lt;1,I2501,
(((H2526-1)*(H2502-(H2502/(H2526))))+((I2500/I$10)*I2501))/(I2502)))))</f>
        <v>0</v>
      </c>
      <c r="J2526" s="395">
        <f t="shared" ref="J2526" ca="1" si="3691">IF(I2526="n/a","n/a",IF(AND(I2526&lt;1,J2500=0),0,
IF(J2500=0,I2526-1,
IF(I2526&lt;1,J2501,
(((I2526-1)*(I2502-(I2502/(I2526))))+((J2500/J$10)*J2501))/(J2502)))))</f>
        <v>0</v>
      </c>
      <c r="K2526" s="395">
        <f t="shared" ref="K2526" ca="1" si="3692">IF(J2526="n/a","n/a",IF(AND(J2526&lt;1,K2500=0),0,
IF(K2500=0,J2526-1,
IF(J2526&lt;1,K2501,
(((J2526-1)*(J2502-(J2502/(J2526))))+((K2500/K$10)*K2501))/(K2502)))))</f>
        <v>0</v>
      </c>
      <c r="L2526" s="395">
        <f t="shared" ref="L2526" ca="1" si="3693">IF(K2526="n/a","n/a",IF(AND(K2526&lt;1,L2500=0),0,
IF(L2500=0,K2526-1,
IF(K2526&lt;1,L2501,
(((K2526-1)*(K2502-(K2502/(K2526))))+((L2500/L$10)*L2501))/(L2502)))))</f>
        <v>0</v>
      </c>
      <c r="M2526" s="395">
        <f t="shared" ref="M2526" ca="1" si="3694">IF(L2526="n/a","n/a",IF(AND(L2526&lt;1,M2500=0),0,
IF(M2500=0,L2526-1,
IF(L2526&lt;1,M2501,
(((L2526-1)*(L2502-(L2502/(L2526))))+((M2500/M$10)*M2501))/(M2502)))))</f>
        <v>0</v>
      </c>
      <c r="N2526" s="395">
        <f t="shared" ref="N2526" ca="1" si="3695">IF(M2526="n/a","n/a",IF(AND(M2526&lt;1,N2500=0),0,
IF(N2500=0,M2526-1,
IF(M2526&lt;1,N2501,
(((M2526-1)*(M2502-(M2502/(M2526))))+((N2500/N$10)*N2501))/(N2502)))))</f>
        <v>0</v>
      </c>
      <c r="O2526" s="395">
        <f t="shared" ref="O2526" ca="1" si="3696">IF(N2526="n/a","n/a",IF(AND(N2526&lt;1,O2500=0),0,
IF(O2500=0,N2526-1,
IF(N2526&lt;1,O2501,
(((N2526-1)*(N2502-(N2502/(N2526))))+((O2500/O$10)*O2501))/(O2502)))))</f>
        <v>0</v>
      </c>
      <c r="P2526" s="395">
        <f t="shared" ref="P2526" ca="1" si="3697">IF(O2526="n/a","n/a",IF(AND(O2526&lt;1,P2500=0),0,
IF(P2500=0,O2526-1,
IF(O2526&lt;1,P2501,
(((O2526-1)*(O2502-(O2502/(O2526))))+((P2500/P$10)*P2501))/(P2502)))))</f>
        <v>0</v>
      </c>
      <c r="Q2526" s="395">
        <f t="shared" ref="Q2526" ca="1" si="3698">IF(P2526="n/a","n/a",IF(AND(P2526&lt;1,Q2500=0),0,
IF(Q2500=0,P2526-1,
IF(P2526&lt;1,Q2501,
(((P2526-1)*(P2502-(P2502/(P2526))))+((Q2500/Q$10)*Q2501))/(Q2502)))))</f>
        <v>0</v>
      </c>
      <c r="R2526" s="395">
        <f t="shared" ref="R2526" ca="1" si="3699">IF(Q2526="n/a","n/a",IF(AND(Q2526&lt;1,R2500=0),0,
IF(R2500=0,Q2526-1,
IF(Q2526&lt;1,R2501,
(((Q2526-1)*(Q2502-(Q2502/(Q2526))))+((R2500/R$10)*R2501))/(R2502)))))</f>
        <v>0</v>
      </c>
      <c r="S2526" s="395">
        <f t="shared" ref="S2526" ca="1" si="3700">IF(R2526="n/a","n/a",IF(AND(R2526&lt;1,S2500=0),0,
IF(S2500=0,R2526-1,
IF(R2526&lt;1,S2501,
(((R2526-1)*(R2502-(R2502/(R2526))))+((S2500/S$10)*S2501))/(S2502)))))</f>
        <v>0</v>
      </c>
      <c r="T2526" s="395">
        <f t="shared" ref="T2526" ca="1" si="3701">IF(S2526="n/a","n/a",IF(AND(S2526&lt;1,T2500=0),0,
IF(T2500=0,S2526-1,
IF(S2526&lt;1,T2501,
(((S2526-1)*(S2502-(S2502/(S2526))))+((T2500/T$10)*T2501))/(T2502)))))</f>
        <v>0</v>
      </c>
      <c r="U2526" s="395">
        <f t="shared" ref="U2526" ca="1" si="3702">IF(T2526="n/a","n/a",IF(AND(T2526&lt;1,U2500=0),0,
IF(U2500=0,T2526-1,
IF(T2526&lt;1,U2501,
(((T2526-1)*(T2502-(T2502/(T2526))))+((U2500/U$10)*U2501))/(U2502)))))</f>
        <v>0</v>
      </c>
      <c r="V2526" s="395">
        <f t="shared" ref="V2526" ca="1" si="3703">IF(U2526="n/a","n/a",IF(AND(U2526&lt;1,V2500=0),0,
IF(V2500=0,U2526-1,
IF(U2526&lt;1,V2501,
(((U2526-1)*(U2502-(U2502/(U2526))))+((V2500/V$10)*V2501))/(V2502)))))</f>
        <v>0</v>
      </c>
      <c r="W2526" s="395">
        <f t="shared" ref="W2526" ca="1" si="3704">IF(V2526="n/a","n/a",IF(AND(V2526&lt;1,W2500=0),0,
IF(W2500=0,V2526-1,
IF(V2526&lt;1,W2501,
(((V2526-1)*(V2502-(V2502/(V2526))))+((W2500/W$10)*W2501))/(W2502)))))</f>
        <v>0</v>
      </c>
      <c r="X2526" s="249"/>
      <c r="Y2526" s="249"/>
      <c r="Z2526" s="249"/>
      <c r="AA2526" s="249"/>
      <c r="AB2526" s="249"/>
    </row>
    <row r="2527" spans="1:28" hidden="1" outlineLevel="1">
      <c r="A2527" s="249"/>
      <c r="B2527" s="309" t="s">
        <v>191</v>
      </c>
      <c r="C2527" s="395">
        <f ca="1">C2499</f>
        <v>0</v>
      </c>
      <c r="D2527" s="395">
        <f t="shared" ref="D2527" ca="1" si="3705">IF(C2527="n/a","n/a",MAX(0,C2527-1))</f>
        <v>0</v>
      </c>
      <c r="E2527" s="395">
        <f t="shared" ref="E2527:E2528" ca="1" si="3706">IF(D2527="n/a","n/a",MAX(0,D2527-1))</f>
        <v>0</v>
      </c>
      <c r="F2527" s="395">
        <f t="shared" ref="F2527:F2529" ca="1" si="3707">IF(E2527="n/a","n/a",MAX(0,E2527-1))</f>
        <v>0</v>
      </c>
      <c r="G2527" s="395">
        <f t="shared" ref="G2527:G2530" ca="1" si="3708">IF(F2527="n/a","n/a",MAX(0,F2527-1))</f>
        <v>0</v>
      </c>
      <c r="H2527" s="395">
        <f t="shared" ref="H2527:H2531" ca="1" si="3709">IF(G2527="n/a","n/a",MAX(0,G2527-1))</f>
        <v>0</v>
      </c>
      <c r="I2527" s="395">
        <f t="shared" ref="I2527:I2532" ca="1" si="3710">IF(H2527="n/a","n/a",MAX(0,H2527-1))</f>
        <v>0</v>
      </c>
      <c r="J2527" s="395">
        <f t="shared" ref="J2527:J2533" ca="1" si="3711">IF(I2527="n/a","n/a",MAX(0,I2527-1))</f>
        <v>0</v>
      </c>
      <c r="K2527" s="395">
        <f t="shared" ref="K2527:K2534" ca="1" si="3712">IF(J2527="n/a","n/a",MAX(0,J2527-1))</f>
        <v>0</v>
      </c>
      <c r="L2527" s="395">
        <f t="shared" ref="L2527:L2535" ca="1" si="3713">IF(K2527="n/a","n/a",MAX(0,K2527-1))</f>
        <v>0</v>
      </c>
      <c r="M2527" s="395">
        <f t="shared" ref="M2527:M2536" ca="1" si="3714">IF(L2527="n/a","n/a",MAX(0,L2527-1))</f>
        <v>0</v>
      </c>
      <c r="N2527" s="395">
        <f t="shared" ref="N2527:N2537" ca="1" si="3715">IF(M2527="n/a","n/a",MAX(0,M2527-1))</f>
        <v>0</v>
      </c>
      <c r="O2527" s="395">
        <f t="shared" ref="O2527:O2538" ca="1" si="3716">IF(N2527="n/a","n/a",MAX(0,N2527-1))</f>
        <v>0</v>
      </c>
      <c r="P2527" s="395">
        <f t="shared" ref="P2527:P2539" ca="1" si="3717">IF(O2527="n/a","n/a",MAX(0,O2527-1))</f>
        <v>0</v>
      </c>
      <c r="Q2527" s="395">
        <f t="shared" ref="Q2527:Q2540" ca="1" si="3718">IF(P2527="n/a","n/a",MAX(0,P2527-1))</f>
        <v>0</v>
      </c>
      <c r="R2527" s="395">
        <f t="shared" ref="R2527:R2541" ca="1" si="3719">IF(Q2527="n/a","n/a",MAX(0,Q2527-1))</f>
        <v>0</v>
      </c>
      <c r="S2527" s="395">
        <f t="shared" ref="S2527:S2542" ca="1" si="3720">IF(R2527="n/a","n/a",MAX(0,R2527-1))</f>
        <v>0</v>
      </c>
      <c r="T2527" s="395">
        <f t="shared" ref="T2527:T2543" ca="1" si="3721">IF(S2527="n/a","n/a",MAX(0,S2527-1))</f>
        <v>0</v>
      </c>
      <c r="U2527" s="395">
        <f t="shared" ref="U2527:U2544" ca="1" si="3722">IF(T2527="n/a","n/a",MAX(0,T2527-1))</f>
        <v>0</v>
      </c>
      <c r="V2527" s="395">
        <f t="shared" ref="V2527:V2545" ca="1" si="3723">IF(U2527="n/a","n/a",MAX(0,U2527-1))</f>
        <v>0</v>
      </c>
      <c r="W2527" s="395">
        <f t="shared" ref="W2527:W2545" ca="1" si="3724">IF(V2527="n/a","n/a",MAX(0,V2527-1))</f>
        <v>0</v>
      </c>
      <c r="X2527" s="249"/>
      <c r="Y2527" s="249"/>
      <c r="Z2527" s="249"/>
      <c r="AA2527" s="249"/>
      <c r="AB2527" s="249"/>
    </row>
    <row r="2528" spans="1:28" hidden="1" outlineLevel="1">
      <c r="A2528" s="249"/>
      <c r="B2528" s="309" t="str">
        <f t="shared" ref="B2528:B2547" ca="1" si="3725">"RL Capex "&amp;OFFSET($C$6,0,A2504)</f>
        <v>RL Capex 2013</v>
      </c>
      <c r="C2528" s="396"/>
      <c r="D2528" s="400">
        <f ca="1">D2499</f>
        <v>0</v>
      </c>
      <c r="E2528" s="395">
        <f t="shared" ca="1" si="3706"/>
        <v>0</v>
      </c>
      <c r="F2528" s="395">
        <f t="shared" ca="1" si="3707"/>
        <v>0</v>
      </c>
      <c r="G2528" s="395">
        <f t="shared" ca="1" si="3708"/>
        <v>0</v>
      </c>
      <c r="H2528" s="395">
        <f t="shared" ca="1" si="3709"/>
        <v>0</v>
      </c>
      <c r="I2528" s="395">
        <f t="shared" ca="1" si="3710"/>
        <v>0</v>
      </c>
      <c r="J2528" s="395">
        <f t="shared" ca="1" si="3711"/>
        <v>0</v>
      </c>
      <c r="K2528" s="395">
        <f t="shared" ca="1" si="3712"/>
        <v>0</v>
      </c>
      <c r="L2528" s="395">
        <f t="shared" ca="1" si="3713"/>
        <v>0</v>
      </c>
      <c r="M2528" s="395">
        <f t="shared" ca="1" si="3714"/>
        <v>0</v>
      </c>
      <c r="N2528" s="395">
        <f t="shared" ca="1" si="3715"/>
        <v>0</v>
      </c>
      <c r="O2528" s="395">
        <f t="shared" ca="1" si="3716"/>
        <v>0</v>
      </c>
      <c r="P2528" s="395">
        <f t="shared" ca="1" si="3717"/>
        <v>0</v>
      </c>
      <c r="Q2528" s="395">
        <f t="shared" ca="1" si="3718"/>
        <v>0</v>
      </c>
      <c r="R2528" s="395">
        <f t="shared" ca="1" si="3719"/>
        <v>0</v>
      </c>
      <c r="S2528" s="395">
        <f t="shared" ca="1" si="3720"/>
        <v>0</v>
      </c>
      <c r="T2528" s="395">
        <f t="shared" ca="1" si="3721"/>
        <v>0</v>
      </c>
      <c r="U2528" s="395">
        <f t="shared" ca="1" si="3722"/>
        <v>0</v>
      </c>
      <c r="V2528" s="395">
        <f t="shared" ca="1" si="3723"/>
        <v>0</v>
      </c>
      <c r="W2528" s="395">
        <f t="shared" ca="1" si="3724"/>
        <v>0</v>
      </c>
      <c r="X2528" s="249"/>
      <c r="Y2528" s="249"/>
      <c r="Z2528" s="249"/>
      <c r="AA2528" s="249"/>
      <c r="AB2528" s="249"/>
    </row>
    <row r="2529" spans="1:28" hidden="1" outlineLevel="1">
      <c r="A2529" s="249"/>
      <c r="B2529" s="309" t="str">
        <f t="shared" ca="1" si="3725"/>
        <v>RL Capex 2014</v>
      </c>
      <c r="C2529" s="401"/>
      <c r="D2529" s="396"/>
      <c r="E2529" s="400">
        <f ca="1">E2499</f>
        <v>0</v>
      </c>
      <c r="F2529" s="395">
        <f t="shared" ca="1" si="3707"/>
        <v>0</v>
      </c>
      <c r="G2529" s="395">
        <f t="shared" ca="1" si="3708"/>
        <v>0</v>
      </c>
      <c r="H2529" s="395">
        <f t="shared" ca="1" si="3709"/>
        <v>0</v>
      </c>
      <c r="I2529" s="395">
        <f t="shared" ca="1" si="3710"/>
        <v>0</v>
      </c>
      <c r="J2529" s="395">
        <f t="shared" ca="1" si="3711"/>
        <v>0</v>
      </c>
      <c r="K2529" s="395">
        <f t="shared" ca="1" si="3712"/>
        <v>0</v>
      </c>
      <c r="L2529" s="395">
        <f t="shared" ca="1" si="3713"/>
        <v>0</v>
      </c>
      <c r="M2529" s="395">
        <f t="shared" ca="1" si="3714"/>
        <v>0</v>
      </c>
      <c r="N2529" s="395">
        <f t="shared" ca="1" si="3715"/>
        <v>0</v>
      </c>
      <c r="O2529" s="395">
        <f t="shared" ca="1" si="3716"/>
        <v>0</v>
      </c>
      <c r="P2529" s="395">
        <f t="shared" ca="1" si="3717"/>
        <v>0</v>
      </c>
      <c r="Q2529" s="395">
        <f t="shared" ca="1" si="3718"/>
        <v>0</v>
      </c>
      <c r="R2529" s="395">
        <f t="shared" ca="1" si="3719"/>
        <v>0</v>
      </c>
      <c r="S2529" s="395">
        <f t="shared" ca="1" si="3720"/>
        <v>0</v>
      </c>
      <c r="T2529" s="395">
        <f t="shared" ca="1" si="3721"/>
        <v>0</v>
      </c>
      <c r="U2529" s="395">
        <f t="shared" ca="1" si="3722"/>
        <v>0</v>
      </c>
      <c r="V2529" s="395">
        <f t="shared" ca="1" si="3723"/>
        <v>0</v>
      </c>
      <c r="W2529" s="395">
        <f t="shared" ca="1" si="3724"/>
        <v>0</v>
      </c>
      <c r="X2529" s="249"/>
      <c r="Y2529" s="249"/>
      <c r="Z2529" s="249"/>
      <c r="AA2529" s="249"/>
      <c r="AB2529" s="249"/>
    </row>
    <row r="2530" spans="1:28" hidden="1" outlineLevel="1">
      <c r="A2530" s="249"/>
      <c r="B2530" s="309" t="str">
        <f t="shared" ca="1" si="3725"/>
        <v>RL Capex 2015</v>
      </c>
      <c r="C2530" s="401"/>
      <c r="D2530" s="401"/>
      <c r="E2530" s="396"/>
      <c r="F2530" s="400">
        <f ca="1">F2499</f>
        <v>0</v>
      </c>
      <c r="G2530" s="395">
        <f t="shared" ca="1" si="3708"/>
        <v>0</v>
      </c>
      <c r="H2530" s="395">
        <f t="shared" ca="1" si="3709"/>
        <v>0</v>
      </c>
      <c r="I2530" s="395">
        <f t="shared" ca="1" si="3710"/>
        <v>0</v>
      </c>
      <c r="J2530" s="395">
        <f t="shared" ca="1" si="3711"/>
        <v>0</v>
      </c>
      <c r="K2530" s="395">
        <f t="shared" ca="1" si="3712"/>
        <v>0</v>
      </c>
      <c r="L2530" s="395">
        <f t="shared" ca="1" si="3713"/>
        <v>0</v>
      </c>
      <c r="M2530" s="395">
        <f t="shared" ca="1" si="3714"/>
        <v>0</v>
      </c>
      <c r="N2530" s="395">
        <f t="shared" ca="1" si="3715"/>
        <v>0</v>
      </c>
      <c r="O2530" s="395">
        <f t="shared" ca="1" si="3716"/>
        <v>0</v>
      </c>
      <c r="P2530" s="395">
        <f t="shared" ca="1" si="3717"/>
        <v>0</v>
      </c>
      <c r="Q2530" s="395">
        <f t="shared" ca="1" si="3718"/>
        <v>0</v>
      </c>
      <c r="R2530" s="395">
        <f t="shared" ca="1" si="3719"/>
        <v>0</v>
      </c>
      <c r="S2530" s="395">
        <f t="shared" ca="1" si="3720"/>
        <v>0</v>
      </c>
      <c r="T2530" s="395">
        <f t="shared" ca="1" si="3721"/>
        <v>0</v>
      </c>
      <c r="U2530" s="395">
        <f t="shared" ca="1" si="3722"/>
        <v>0</v>
      </c>
      <c r="V2530" s="395">
        <f t="shared" ca="1" si="3723"/>
        <v>0</v>
      </c>
      <c r="W2530" s="395">
        <f t="shared" ca="1" si="3724"/>
        <v>0</v>
      </c>
      <c r="X2530" s="249"/>
      <c r="Y2530" s="249"/>
      <c r="Z2530" s="249"/>
      <c r="AA2530" s="249"/>
      <c r="AB2530" s="249"/>
    </row>
    <row r="2531" spans="1:28" hidden="1" outlineLevel="1">
      <c r="A2531" s="249"/>
      <c r="B2531" s="309" t="str">
        <f t="shared" ca="1" si="3725"/>
        <v>RL Capex 2016</v>
      </c>
      <c r="C2531" s="401"/>
      <c r="D2531" s="401"/>
      <c r="E2531" s="401"/>
      <c r="F2531" s="396"/>
      <c r="G2531" s="400">
        <f ca="1">G2499</f>
        <v>0</v>
      </c>
      <c r="H2531" s="395">
        <f t="shared" ca="1" si="3709"/>
        <v>0</v>
      </c>
      <c r="I2531" s="395">
        <f t="shared" ca="1" si="3710"/>
        <v>0</v>
      </c>
      <c r="J2531" s="395">
        <f t="shared" ca="1" si="3711"/>
        <v>0</v>
      </c>
      <c r="K2531" s="395">
        <f t="shared" ca="1" si="3712"/>
        <v>0</v>
      </c>
      <c r="L2531" s="395">
        <f t="shared" ca="1" si="3713"/>
        <v>0</v>
      </c>
      <c r="M2531" s="395">
        <f t="shared" ca="1" si="3714"/>
        <v>0</v>
      </c>
      <c r="N2531" s="395">
        <f t="shared" ca="1" si="3715"/>
        <v>0</v>
      </c>
      <c r="O2531" s="395">
        <f t="shared" ca="1" si="3716"/>
        <v>0</v>
      </c>
      <c r="P2531" s="395">
        <f t="shared" ca="1" si="3717"/>
        <v>0</v>
      </c>
      <c r="Q2531" s="395">
        <f t="shared" ca="1" si="3718"/>
        <v>0</v>
      </c>
      <c r="R2531" s="395">
        <f t="shared" ca="1" si="3719"/>
        <v>0</v>
      </c>
      <c r="S2531" s="395">
        <f t="shared" ca="1" si="3720"/>
        <v>0</v>
      </c>
      <c r="T2531" s="395">
        <f t="shared" ca="1" si="3721"/>
        <v>0</v>
      </c>
      <c r="U2531" s="395">
        <f t="shared" ca="1" si="3722"/>
        <v>0</v>
      </c>
      <c r="V2531" s="395">
        <f t="shared" ca="1" si="3723"/>
        <v>0</v>
      </c>
      <c r="W2531" s="395">
        <f t="shared" ca="1" si="3724"/>
        <v>0</v>
      </c>
      <c r="X2531" s="249"/>
      <c r="Y2531" s="249"/>
      <c r="Z2531" s="249"/>
      <c r="AA2531" s="249"/>
      <c r="AB2531" s="249"/>
    </row>
    <row r="2532" spans="1:28" hidden="1" outlineLevel="1">
      <c r="A2532" s="249"/>
      <c r="B2532" s="309" t="str">
        <f t="shared" ca="1" si="3725"/>
        <v>RL Capex 2017</v>
      </c>
      <c r="C2532" s="401"/>
      <c r="D2532" s="401"/>
      <c r="E2532" s="401"/>
      <c r="F2532" s="401"/>
      <c r="G2532" s="396"/>
      <c r="H2532" s="400">
        <f ca="1">H2499</f>
        <v>0</v>
      </c>
      <c r="I2532" s="395">
        <f t="shared" ca="1" si="3710"/>
        <v>0</v>
      </c>
      <c r="J2532" s="395">
        <f t="shared" ca="1" si="3711"/>
        <v>0</v>
      </c>
      <c r="K2532" s="395">
        <f t="shared" ca="1" si="3712"/>
        <v>0</v>
      </c>
      <c r="L2532" s="395">
        <f t="shared" ca="1" si="3713"/>
        <v>0</v>
      </c>
      <c r="M2532" s="395">
        <f t="shared" ca="1" si="3714"/>
        <v>0</v>
      </c>
      <c r="N2532" s="395">
        <f t="shared" ca="1" si="3715"/>
        <v>0</v>
      </c>
      <c r="O2532" s="395">
        <f t="shared" ca="1" si="3716"/>
        <v>0</v>
      </c>
      <c r="P2532" s="395">
        <f t="shared" ca="1" si="3717"/>
        <v>0</v>
      </c>
      <c r="Q2532" s="395">
        <f t="shared" ca="1" si="3718"/>
        <v>0</v>
      </c>
      <c r="R2532" s="395">
        <f t="shared" ca="1" si="3719"/>
        <v>0</v>
      </c>
      <c r="S2532" s="395">
        <f t="shared" ca="1" si="3720"/>
        <v>0</v>
      </c>
      <c r="T2532" s="395">
        <f t="shared" ca="1" si="3721"/>
        <v>0</v>
      </c>
      <c r="U2532" s="395">
        <f t="shared" ca="1" si="3722"/>
        <v>0</v>
      </c>
      <c r="V2532" s="395">
        <f t="shared" ca="1" si="3723"/>
        <v>0</v>
      </c>
      <c r="W2532" s="395">
        <f t="shared" ca="1" si="3724"/>
        <v>0</v>
      </c>
      <c r="X2532" s="249"/>
      <c r="Y2532" s="249"/>
      <c r="Z2532" s="249"/>
      <c r="AA2532" s="249"/>
      <c r="AB2532" s="249"/>
    </row>
    <row r="2533" spans="1:28" hidden="1" outlineLevel="1">
      <c r="A2533" s="249"/>
      <c r="B2533" s="309" t="str">
        <f t="shared" ca="1" si="3725"/>
        <v>RL Capex 2018</v>
      </c>
      <c r="C2533" s="401"/>
      <c r="D2533" s="401"/>
      <c r="E2533" s="401"/>
      <c r="F2533" s="401"/>
      <c r="G2533" s="401"/>
      <c r="H2533" s="396"/>
      <c r="I2533" s="400">
        <f ca="1">I2499</f>
        <v>0</v>
      </c>
      <c r="J2533" s="395">
        <f t="shared" ca="1" si="3711"/>
        <v>0</v>
      </c>
      <c r="K2533" s="395">
        <f t="shared" ca="1" si="3712"/>
        <v>0</v>
      </c>
      <c r="L2533" s="395">
        <f t="shared" ca="1" si="3713"/>
        <v>0</v>
      </c>
      <c r="M2533" s="395">
        <f t="shared" ca="1" si="3714"/>
        <v>0</v>
      </c>
      <c r="N2533" s="395">
        <f t="shared" ca="1" si="3715"/>
        <v>0</v>
      </c>
      <c r="O2533" s="395">
        <f t="shared" ca="1" si="3716"/>
        <v>0</v>
      </c>
      <c r="P2533" s="395">
        <f t="shared" ca="1" si="3717"/>
        <v>0</v>
      </c>
      <c r="Q2533" s="395">
        <f t="shared" ca="1" si="3718"/>
        <v>0</v>
      </c>
      <c r="R2533" s="395">
        <f t="shared" ca="1" si="3719"/>
        <v>0</v>
      </c>
      <c r="S2533" s="395">
        <f t="shared" ca="1" si="3720"/>
        <v>0</v>
      </c>
      <c r="T2533" s="395">
        <f t="shared" ca="1" si="3721"/>
        <v>0</v>
      </c>
      <c r="U2533" s="395">
        <f t="shared" ca="1" si="3722"/>
        <v>0</v>
      </c>
      <c r="V2533" s="395">
        <f t="shared" ca="1" si="3723"/>
        <v>0</v>
      </c>
      <c r="W2533" s="395">
        <f t="shared" ca="1" si="3724"/>
        <v>0</v>
      </c>
      <c r="X2533" s="249"/>
      <c r="Y2533" s="249"/>
      <c r="Z2533" s="249"/>
      <c r="AA2533" s="249"/>
      <c r="AB2533" s="249"/>
    </row>
    <row r="2534" spans="1:28" hidden="1" outlineLevel="1">
      <c r="A2534" s="249"/>
      <c r="B2534" s="309" t="str">
        <f t="shared" ca="1" si="3725"/>
        <v>RL Capex 2019</v>
      </c>
      <c r="C2534" s="401"/>
      <c r="D2534" s="401"/>
      <c r="E2534" s="401"/>
      <c r="F2534" s="401"/>
      <c r="G2534" s="401"/>
      <c r="H2534" s="401"/>
      <c r="I2534" s="396"/>
      <c r="J2534" s="400">
        <f ca="1">J2499</f>
        <v>0</v>
      </c>
      <c r="K2534" s="395">
        <f t="shared" ca="1" si="3712"/>
        <v>0</v>
      </c>
      <c r="L2534" s="395">
        <f t="shared" ca="1" si="3713"/>
        <v>0</v>
      </c>
      <c r="M2534" s="395">
        <f t="shared" ca="1" si="3714"/>
        <v>0</v>
      </c>
      <c r="N2534" s="395">
        <f t="shared" ca="1" si="3715"/>
        <v>0</v>
      </c>
      <c r="O2534" s="395">
        <f t="shared" ca="1" si="3716"/>
        <v>0</v>
      </c>
      <c r="P2534" s="395">
        <f t="shared" ca="1" si="3717"/>
        <v>0</v>
      </c>
      <c r="Q2534" s="395">
        <f t="shared" ca="1" si="3718"/>
        <v>0</v>
      </c>
      <c r="R2534" s="395">
        <f t="shared" ca="1" si="3719"/>
        <v>0</v>
      </c>
      <c r="S2534" s="395">
        <f t="shared" ca="1" si="3720"/>
        <v>0</v>
      </c>
      <c r="T2534" s="395">
        <f t="shared" ca="1" si="3721"/>
        <v>0</v>
      </c>
      <c r="U2534" s="395">
        <f t="shared" ca="1" si="3722"/>
        <v>0</v>
      </c>
      <c r="V2534" s="395">
        <f t="shared" ca="1" si="3723"/>
        <v>0</v>
      </c>
      <c r="W2534" s="395">
        <f t="shared" ca="1" si="3724"/>
        <v>0</v>
      </c>
      <c r="X2534" s="249"/>
      <c r="Y2534" s="249"/>
      <c r="Z2534" s="249"/>
      <c r="AA2534" s="249"/>
      <c r="AB2534" s="249"/>
    </row>
    <row r="2535" spans="1:28" hidden="1" outlineLevel="1">
      <c r="A2535" s="249"/>
      <c r="B2535" s="309" t="str">
        <f t="shared" ca="1" si="3725"/>
        <v>RL Capex 2020</v>
      </c>
      <c r="C2535" s="401"/>
      <c r="D2535" s="401"/>
      <c r="E2535" s="401"/>
      <c r="F2535" s="401"/>
      <c r="G2535" s="401"/>
      <c r="H2535" s="401"/>
      <c r="I2535" s="401"/>
      <c r="J2535" s="396"/>
      <c r="K2535" s="400">
        <f ca="1">K2499</f>
        <v>0</v>
      </c>
      <c r="L2535" s="395">
        <f t="shared" ca="1" si="3713"/>
        <v>0</v>
      </c>
      <c r="M2535" s="395">
        <f t="shared" ca="1" si="3714"/>
        <v>0</v>
      </c>
      <c r="N2535" s="395">
        <f t="shared" ca="1" si="3715"/>
        <v>0</v>
      </c>
      <c r="O2535" s="395">
        <f t="shared" ca="1" si="3716"/>
        <v>0</v>
      </c>
      <c r="P2535" s="395">
        <f t="shared" ca="1" si="3717"/>
        <v>0</v>
      </c>
      <c r="Q2535" s="395">
        <f t="shared" ca="1" si="3718"/>
        <v>0</v>
      </c>
      <c r="R2535" s="395">
        <f t="shared" ca="1" si="3719"/>
        <v>0</v>
      </c>
      <c r="S2535" s="395">
        <f t="shared" ca="1" si="3720"/>
        <v>0</v>
      </c>
      <c r="T2535" s="395">
        <f t="shared" ca="1" si="3721"/>
        <v>0</v>
      </c>
      <c r="U2535" s="395">
        <f t="shared" ca="1" si="3722"/>
        <v>0</v>
      </c>
      <c r="V2535" s="395">
        <f t="shared" ca="1" si="3723"/>
        <v>0</v>
      </c>
      <c r="W2535" s="395">
        <f t="shared" ca="1" si="3724"/>
        <v>0</v>
      </c>
      <c r="X2535" s="249"/>
      <c r="Y2535" s="249"/>
      <c r="Z2535" s="249"/>
      <c r="AA2535" s="249"/>
      <c r="AB2535" s="249"/>
    </row>
    <row r="2536" spans="1:28" hidden="1" outlineLevel="1">
      <c r="A2536" s="249"/>
      <c r="B2536" s="309" t="str">
        <f t="shared" ca="1" si="3725"/>
        <v>RL Capex 2021</v>
      </c>
      <c r="C2536" s="401"/>
      <c r="D2536" s="401"/>
      <c r="E2536" s="401"/>
      <c r="F2536" s="401"/>
      <c r="G2536" s="401"/>
      <c r="H2536" s="401"/>
      <c r="I2536" s="401"/>
      <c r="J2536" s="401"/>
      <c r="K2536" s="396"/>
      <c r="L2536" s="400">
        <f ca="1">L2499</f>
        <v>0</v>
      </c>
      <c r="M2536" s="395">
        <f t="shared" ca="1" si="3714"/>
        <v>0</v>
      </c>
      <c r="N2536" s="395">
        <f t="shared" ca="1" si="3715"/>
        <v>0</v>
      </c>
      <c r="O2536" s="395">
        <f t="shared" ca="1" si="3716"/>
        <v>0</v>
      </c>
      <c r="P2536" s="395">
        <f t="shared" ca="1" si="3717"/>
        <v>0</v>
      </c>
      <c r="Q2536" s="395">
        <f t="shared" ca="1" si="3718"/>
        <v>0</v>
      </c>
      <c r="R2536" s="395">
        <f t="shared" ca="1" si="3719"/>
        <v>0</v>
      </c>
      <c r="S2536" s="395">
        <f t="shared" ca="1" si="3720"/>
        <v>0</v>
      </c>
      <c r="T2536" s="395">
        <f t="shared" ca="1" si="3721"/>
        <v>0</v>
      </c>
      <c r="U2536" s="395">
        <f t="shared" ca="1" si="3722"/>
        <v>0</v>
      </c>
      <c r="V2536" s="395">
        <f t="shared" ca="1" si="3723"/>
        <v>0</v>
      </c>
      <c r="W2536" s="395">
        <f t="shared" ca="1" si="3724"/>
        <v>0</v>
      </c>
      <c r="X2536" s="249"/>
      <c r="Y2536" s="249"/>
      <c r="Z2536" s="249"/>
      <c r="AA2536" s="249"/>
      <c r="AB2536" s="249"/>
    </row>
    <row r="2537" spans="1:28" hidden="1" outlineLevel="1">
      <c r="A2537" s="249"/>
      <c r="B2537" s="309" t="str">
        <f t="shared" ca="1" si="3725"/>
        <v>RL Capex 2022</v>
      </c>
      <c r="C2537" s="401"/>
      <c r="D2537" s="401"/>
      <c r="E2537" s="401"/>
      <c r="F2537" s="401"/>
      <c r="G2537" s="401"/>
      <c r="H2537" s="401"/>
      <c r="I2537" s="401"/>
      <c r="J2537" s="401"/>
      <c r="K2537" s="401"/>
      <c r="L2537" s="396"/>
      <c r="M2537" s="400">
        <f ca="1">M2499</f>
        <v>0</v>
      </c>
      <c r="N2537" s="395">
        <f t="shared" ca="1" si="3715"/>
        <v>0</v>
      </c>
      <c r="O2537" s="395">
        <f t="shared" ca="1" si="3716"/>
        <v>0</v>
      </c>
      <c r="P2537" s="395">
        <f t="shared" ca="1" si="3717"/>
        <v>0</v>
      </c>
      <c r="Q2537" s="395">
        <f t="shared" ca="1" si="3718"/>
        <v>0</v>
      </c>
      <c r="R2537" s="395">
        <f t="shared" ca="1" si="3719"/>
        <v>0</v>
      </c>
      <c r="S2537" s="395">
        <f t="shared" ca="1" si="3720"/>
        <v>0</v>
      </c>
      <c r="T2537" s="395">
        <f t="shared" ca="1" si="3721"/>
        <v>0</v>
      </c>
      <c r="U2537" s="395">
        <f t="shared" ca="1" si="3722"/>
        <v>0</v>
      </c>
      <c r="V2537" s="395">
        <f t="shared" ca="1" si="3723"/>
        <v>0</v>
      </c>
      <c r="W2537" s="395">
        <f t="shared" ca="1" si="3724"/>
        <v>0</v>
      </c>
      <c r="X2537" s="249"/>
      <c r="Y2537" s="249"/>
      <c r="Z2537" s="249"/>
      <c r="AA2537" s="249"/>
      <c r="AB2537" s="249"/>
    </row>
    <row r="2538" spans="1:28" hidden="1" outlineLevel="1">
      <c r="A2538" s="249"/>
      <c r="B2538" s="309" t="str">
        <f t="shared" ca="1" si="3725"/>
        <v>RL Capex 2023</v>
      </c>
      <c r="C2538" s="401"/>
      <c r="D2538" s="401"/>
      <c r="E2538" s="401"/>
      <c r="F2538" s="401"/>
      <c r="G2538" s="401"/>
      <c r="H2538" s="401"/>
      <c r="I2538" s="401"/>
      <c r="J2538" s="401"/>
      <c r="K2538" s="401"/>
      <c r="L2538" s="401"/>
      <c r="M2538" s="396"/>
      <c r="N2538" s="400">
        <f>N2499</f>
        <v>0</v>
      </c>
      <c r="O2538" s="395">
        <f t="shared" si="3716"/>
        <v>0</v>
      </c>
      <c r="P2538" s="395">
        <f t="shared" si="3717"/>
        <v>0</v>
      </c>
      <c r="Q2538" s="395">
        <f t="shared" si="3718"/>
        <v>0</v>
      </c>
      <c r="R2538" s="395">
        <f t="shared" si="3719"/>
        <v>0</v>
      </c>
      <c r="S2538" s="395">
        <f t="shared" si="3720"/>
        <v>0</v>
      </c>
      <c r="T2538" s="395">
        <f t="shared" si="3721"/>
        <v>0</v>
      </c>
      <c r="U2538" s="395">
        <f t="shared" si="3722"/>
        <v>0</v>
      </c>
      <c r="V2538" s="395">
        <f t="shared" si="3723"/>
        <v>0</v>
      </c>
      <c r="W2538" s="395">
        <f t="shared" si="3724"/>
        <v>0</v>
      </c>
      <c r="X2538" s="249"/>
      <c r="Y2538" s="249"/>
      <c r="Z2538" s="249"/>
      <c r="AA2538" s="249"/>
      <c r="AB2538" s="249"/>
    </row>
    <row r="2539" spans="1:28" hidden="1" outlineLevel="1">
      <c r="A2539" s="249"/>
      <c r="B2539" s="309" t="str">
        <f t="shared" ca="1" si="3725"/>
        <v>RL Capex 2024</v>
      </c>
      <c r="C2539" s="401"/>
      <c r="D2539" s="401"/>
      <c r="E2539" s="401"/>
      <c r="F2539" s="401"/>
      <c r="G2539" s="401"/>
      <c r="H2539" s="401"/>
      <c r="I2539" s="401"/>
      <c r="J2539" s="401"/>
      <c r="K2539" s="401"/>
      <c r="L2539" s="401"/>
      <c r="M2539" s="401"/>
      <c r="N2539" s="396"/>
      <c r="O2539" s="400">
        <f>O2499</f>
        <v>0</v>
      </c>
      <c r="P2539" s="395">
        <f t="shared" si="3717"/>
        <v>0</v>
      </c>
      <c r="Q2539" s="395">
        <f t="shared" si="3718"/>
        <v>0</v>
      </c>
      <c r="R2539" s="395">
        <f t="shared" si="3719"/>
        <v>0</v>
      </c>
      <c r="S2539" s="395">
        <f t="shared" si="3720"/>
        <v>0</v>
      </c>
      <c r="T2539" s="395">
        <f t="shared" si="3721"/>
        <v>0</v>
      </c>
      <c r="U2539" s="395">
        <f t="shared" si="3722"/>
        <v>0</v>
      </c>
      <c r="V2539" s="395">
        <f t="shared" si="3723"/>
        <v>0</v>
      </c>
      <c r="W2539" s="395">
        <f t="shared" si="3724"/>
        <v>0</v>
      </c>
      <c r="X2539" s="249"/>
      <c r="Y2539" s="249"/>
      <c r="Z2539" s="249"/>
      <c r="AA2539" s="249"/>
      <c r="AB2539" s="249"/>
    </row>
    <row r="2540" spans="1:28" hidden="1" outlineLevel="1">
      <c r="A2540" s="249"/>
      <c r="B2540" s="309" t="str">
        <f t="shared" ca="1" si="3725"/>
        <v>RL Capex 2025</v>
      </c>
      <c r="C2540" s="401"/>
      <c r="D2540" s="401"/>
      <c r="E2540" s="401"/>
      <c r="F2540" s="401"/>
      <c r="G2540" s="401"/>
      <c r="H2540" s="401"/>
      <c r="I2540" s="401"/>
      <c r="J2540" s="401"/>
      <c r="K2540" s="401"/>
      <c r="L2540" s="401"/>
      <c r="M2540" s="401"/>
      <c r="N2540" s="401"/>
      <c r="O2540" s="396"/>
      <c r="P2540" s="400">
        <f>P2499</f>
        <v>0</v>
      </c>
      <c r="Q2540" s="395">
        <f t="shared" si="3718"/>
        <v>0</v>
      </c>
      <c r="R2540" s="395">
        <f t="shared" si="3719"/>
        <v>0</v>
      </c>
      <c r="S2540" s="395">
        <f t="shared" si="3720"/>
        <v>0</v>
      </c>
      <c r="T2540" s="395">
        <f t="shared" si="3721"/>
        <v>0</v>
      </c>
      <c r="U2540" s="395">
        <f t="shared" si="3722"/>
        <v>0</v>
      </c>
      <c r="V2540" s="395">
        <f t="shared" si="3723"/>
        <v>0</v>
      </c>
      <c r="W2540" s="395">
        <f t="shared" si="3724"/>
        <v>0</v>
      </c>
      <c r="X2540" s="249"/>
      <c r="Y2540" s="249"/>
      <c r="Z2540" s="249"/>
      <c r="AA2540" s="249"/>
      <c r="AB2540" s="249"/>
    </row>
    <row r="2541" spans="1:28" hidden="1" outlineLevel="1">
      <c r="A2541" s="249"/>
      <c r="B2541" s="309" t="str">
        <f t="shared" ca="1" si="3725"/>
        <v>RL Capex 2026</v>
      </c>
      <c r="C2541" s="401"/>
      <c r="D2541" s="401"/>
      <c r="E2541" s="401"/>
      <c r="F2541" s="401"/>
      <c r="G2541" s="401"/>
      <c r="H2541" s="401"/>
      <c r="I2541" s="401"/>
      <c r="J2541" s="401"/>
      <c r="K2541" s="401"/>
      <c r="L2541" s="401"/>
      <c r="M2541" s="401"/>
      <c r="N2541" s="401"/>
      <c r="O2541" s="401"/>
      <c r="P2541" s="396"/>
      <c r="Q2541" s="400">
        <f>Q2499</f>
        <v>0</v>
      </c>
      <c r="R2541" s="395">
        <f t="shared" si="3719"/>
        <v>0</v>
      </c>
      <c r="S2541" s="395">
        <f t="shared" si="3720"/>
        <v>0</v>
      </c>
      <c r="T2541" s="395">
        <f t="shared" si="3721"/>
        <v>0</v>
      </c>
      <c r="U2541" s="395">
        <f t="shared" si="3722"/>
        <v>0</v>
      </c>
      <c r="V2541" s="395">
        <f t="shared" si="3723"/>
        <v>0</v>
      </c>
      <c r="W2541" s="395">
        <f t="shared" si="3724"/>
        <v>0</v>
      </c>
      <c r="X2541" s="249"/>
      <c r="Y2541" s="249"/>
      <c r="Z2541" s="249"/>
      <c r="AA2541" s="249"/>
      <c r="AB2541" s="249"/>
    </row>
    <row r="2542" spans="1:28" hidden="1" outlineLevel="1">
      <c r="A2542" s="249"/>
      <c r="B2542" s="309" t="str">
        <f t="shared" ca="1" si="3725"/>
        <v>RL Capex 2027</v>
      </c>
      <c r="C2542" s="401"/>
      <c r="D2542" s="401"/>
      <c r="E2542" s="401"/>
      <c r="F2542" s="401"/>
      <c r="G2542" s="401"/>
      <c r="H2542" s="401"/>
      <c r="I2542" s="401"/>
      <c r="J2542" s="401"/>
      <c r="K2542" s="401"/>
      <c r="L2542" s="401"/>
      <c r="M2542" s="401"/>
      <c r="N2542" s="401"/>
      <c r="O2542" s="401"/>
      <c r="P2542" s="401"/>
      <c r="Q2542" s="396"/>
      <c r="R2542" s="400">
        <f>R2499</f>
        <v>0</v>
      </c>
      <c r="S2542" s="395">
        <f t="shared" si="3720"/>
        <v>0</v>
      </c>
      <c r="T2542" s="395">
        <f t="shared" si="3721"/>
        <v>0</v>
      </c>
      <c r="U2542" s="395">
        <f t="shared" si="3722"/>
        <v>0</v>
      </c>
      <c r="V2542" s="395">
        <f t="shared" si="3723"/>
        <v>0</v>
      </c>
      <c r="W2542" s="395">
        <f t="shared" si="3724"/>
        <v>0</v>
      </c>
      <c r="X2542" s="249"/>
      <c r="Y2542" s="249"/>
      <c r="Z2542" s="249"/>
      <c r="AA2542" s="249"/>
      <c r="AB2542" s="249"/>
    </row>
    <row r="2543" spans="1:28" hidden="1" outlineLevel="1">
      <c r="A2543" s="249"/>
      <c r="B2543" s="309" t="str">
        <f t="shared" ca="1" si="3725"/>
        <v>RL Capex 2028</v>
      </c>
      <c r="C2543" s="401"/>
      <c r="D2543" s="401"/>
      <c r="E2543" s="401"/>
      <c r="F2543" s="401"/>
      <c r="G2543" s="401"/>
      <c r="H2543" s="401"/>
      <c r="I2543" s="401"/>
      <c r="J2543" s="401"/>
      <c r="K2543" s="401"/>
      <c r="L2543" s="401"/>
      <c r="M2543" s="401"/>
      <c r="N2543" s="401"/>
      <c r="O2543" s="401"/>
      <c r="P2543" s="401"/>
      <c r="Q2543" s="401"/>
      <c r="R2543" s="396"/>
      <c r="S2543" s="400">
        <f>S2499</f>
        <v>0</v>
      </c>
      <c r="T2543" s="395">
        <f t="shared" si="3721"/>
        <v>0</v>
      </c>
      <c r="U2543" s="395">
        <f t="shared" si="3722"/>
        <v>0</v>
      </c>
      <c r="V2543" s="395">
        <f t="shared" si="3723"/>
        <v>0</v>
      </c>
      <c r="W2543" s="395">
        <f t="shared" si="3724"/>
        <v>0</v>
      </c>
      <c r="X2543" s="249"/>
      <c r="Y2543" s="249"/>
      <c r="Z2543" s="249"/>
      <c r="AA2543" s="249"/>
      <c r="AB2543" s="249"/>
    </row>
    <row r="2544" spans="1:28" hidden="1" outlineLevel="1">
      <c r="A2544" s="249"/>
      <c r="B2544" s="309" t="str">
        <f t="shared" ca="1" si="3725"/>
        <v>RL Capex 2029</v>
      </c>
      <c r="C2544" s="401"/>
      <c r="D2544" s="401"/>
      <c r="E2544" s="401"/>
      <c r="F2544" s="401"/>
      <c r="G2544" s="401"/>
      <c r="H2544" s="401"/>
      <c r="I2544" s="401"/>
      <c r="J2544" s="401"/>
      <c r="K2544" s="401"/>
      <c r="L2544" s="401"/>
      <c r="M2544" s="401"/>
      <c r="N2544" s="401"/>
      <c r="O2544" s="401"/>
      <c r="P2544" s="401"/>
      <c r="Q2544" s="401"/>
      <c r="R2544" s="401"/>
      <c r="S2544" s="396"/>
      <c r="T2544" s="400">
        <f>T2499</f>
        <v>0</v>
      </c>
      <c r="U2544" s="395">
        <f t="shared" si="3722"/>
        <v>0</v>
      </c>
      <c r="V2544" s="395">
        <f t="shared" si="3723"/>
        <v>0</v>
      </c>
      <c r="W2544" s="395">
        <f t="shared" si="3724"/>
        <v>0</v>
      </c>
      <c r="X2544" s="249"/>
      <c r="Y2544" s="249"/>
      <c r="Z2544" s="249"/>
      <c r="AA2544" s="249"/>
      <c r="AB2544" s="249"/>
    </row>
    <row r="2545" spans="1:28" hidden="1" outlineLevel="1">
      <c r="A2545" s="249"/>
      <c r="B2545" s="309" t="str">
        <f t="shared" ca="1" si="3725"/>
        <v>RL Capex 2030</v>
      </c>
      <c r="C2545" s="401"/>
      <c r="D2545" s="401"/>
      <c r="E2545" s="401"/>
      <c r="F2545" s="401"/>
      <c r="G2545" s="401"/>
      <c r="H2545" s="401"/>
      <c r="I2545" s="401"/>
      <c r="J2545" s="401"/>
      <c r="K2545" s="401"/>
      <c r="L2545" s="401"/>
      <c r="M2545" s="401"/>
      <c r="N2545" s="401"/>
      <c r="O2545" s="401"/>
      <c r="P2545" s="401"/>
      <c r="Q2545" s="401"/>
      <c r="R2545" s="401"/>
      <c r="S2545" s="401"/>
      <c r="T2545" s="396"/>
      <c r="U2545" s="400">
        <f>U2499</f>
        <v>0</v>
      </c>
      <c r="V2545" s="395">
        <f t="shared" si="3723"/>
        <v>0</v>
      </c>
      <c r="W2545" s="395">
        <f t="shared" si="3724"/>
        <v>0</v>
      </c>
      <c r="X2545" s="249"/>
      <c r="Y2545" s="249"/>
      <c r="Z2545" s="249"/>
      <c r="AA2545" s="249"/>
      <c r="AB2545" s="249"/>
    </row>
    <row r="2546" spans="1:28" hidden="1" outlineLevel="1">
      <c r="A2546" s="249"/>
      <c r="B2546" s="309" t="str">
        <f t="shared" ca="1" si="3725"/>
        <v>RL Capex 2031</v>
      </c>
      <c r="C2546" s="401"/>
      <c r="D2546" s="401"/>
      <c r="E2546" s="401"/>
      <c r="F2546" s="401"/>
      <c r="G2546" s="401"/>
      <c r="H2546" s="401"/>
      <c r="I2546" s="401"/>
      <c r="J2546" s="401"/>
      <c r="K2546" s="401"/>
      <c r="L2546" s="401"/>
      <c r="M2546" s="401"/>
      <c r="N2546" s="401"/>
      <c r="O2546" s="401"/>
      <c r="P2546" s="401"/>
      <c r="Q2546" s="401"/>
      <c r="R2546" s="401"/>
      <c r="S2546" s="401"/>
      <c r="T2546" s="401"/>
      <c r="U2546" s="396"/>
      <c r="V2546" s="400">
        <f>V2499</f>
        <v>0</v>
      </c>
      <c r="W2546" s="395">
        <f>IF(V2546="n/a","n/a",MAX(0,V2546-1))</f>
        <v>0</v>
      </c>
      <c r="X2546" s="249"/>
      <c r="Y2546" s="249"/>
      <c r="Z2546" s="249"/>
      <c r="AA2546" s="249"/>
      <c r="AB2546" s="249"/>
    </row>
    <row r="2547" spans="1:28" hidden="1" outlineLevel="1">
      <c r="A2547" s="249"/>
      <c r="B2547" s="309" t="str">
        <f t="shared" ca="1" si="3725"/>
        <v>RL Capex 2032</v>
      </c>
      <c r="C2547" s="401"/>
      <c r="D2547" s="401"/>
      <c r="E2547" s="401"/>
      <c r="F2547" s="401"/>
      <c r="G2547" s="401"/>
      <c r="H2547" s="401"/>
      <c r="I2547" s="401"/>
      <c r="J2547" s="401"/>
      <c r="K2547" s="401"/>
      <c r="L2547" s="401"/>
      <c r="M2547" s="401"/>
      <c r="N2547" s="401"/>
      <c r="O2547" s="401"/>
      <c r="P2547" s="401"/>
      <c r="Q2547" s="401"/>
      <c r="R2547" s="401"/>
      <c r="S2547" s="401"/>
      <c r="T2547" s="401"/>
      <c r="U2547" s="401"/>
      <c r="V2547" s="396"/>
      <c r="W2547" s="395">
        <f>W2499</f>
        <v>0</v>
      </c>
      <c r="X2547" s="249"/>
      <c r="Y2547" s="249"/>
      <c r="Z2547" s="249"/>
      <c r="AA2547" s="249"/>
      <c r="AB2547" s="249"/>
    </row>
    <row r="2548" spans="1:28" hidden="1" outlineLevel="1">
      <c r="A2548" s="249"/>
      <c r="B2548" s="332"/>
      <c r="C2548" s="395"/>
      <c r="D2548" s="395"/>
      <c r="E2548" s="395"/>
      <c r="F2548" s="395"/>
      <c r="G2548" s="395"/>
      <c r="H2548" s="395"/>
      <c r="I2548" s="395"/>
      <c r="J2548" s="395"/>
      <c r="K2548" s="395"/>
      <c r="L2548" s="395"/>
      <c r="M2548" s="395"/>
      <c r="N2548" s="395"/>
      <c r="O2548" s="395"/>
      <c r="P2548" s="395"/>
      <c r="Q2548" s="395"/>
      <c r="R2548" s="395"/>
      <c r="S2548" s="395"/>
      <c r="T2548" s="395"/>
      <c r="U2548" s="395"/>
      <c r="V2548" s="395"/>
      <c r="W2548" s="395"/>
      <c r="X2548" s="249"/>
      <c r="Y2548" s="249"/>
      <c r="Z2548" s="249"/>
      <c r="AA2548" s="249"/>
      <c r="AB2548" s="249"/>
    </row>
    <row r="2549" spans="1:28" collapsed="1">
      <c r="A2549" s="322"/>
      <c r="B2549" s="336" t="s">
        <v>192</v>
      </c>
      <c r="C2549" s="460">
        <f ca="1">(IF(OR($C2499&lt;&gt;"n/a",C2499&lt;&gt;"n/a"),IF(SUM(C2502:C2524)=0,0,IF((SUMPRODUCT(C2502:C2524,C2526:C2548)/SUM(C2502:C2524))&lt;0,1,(SUMPRODUCT(C2502:C2524,C2526:C2548)/SUM(C2502:C2524)))),"n/a"))</f>
        <v>0</v>
      </c>
      <c r="D2549" s="460">
        <f ca="1">(IF(OR($C2499&lt;&gt;"n/a",D2499&lt;&gt;"n/a"),IF(SUM(D2502:D2524)=0,0,IF((SUMPRODUCT(D2502:D2524,D2526:D2548)/SUM(D2502:D2524))&lt;0,1,(SUMPRODUCT(D2502:D2524,D2526:D2548)/SUM(D2502:D2524)))),"n/a"))</f>
        <v>0</v>
      </c>
      <c r="E2549" s="460">
        <f t="shared" ref="E2549:W2549" ca="1" si="3726">(IF(OR($C2499&lt;&gt;"n/a",E2499&lt;&gt;"n/a"),IF(SUM(E2502:E2524)=0,0,IF((SUMPRODUCT(E2502:E2524,E2526:E2548)/SUM(E2502:E2524))&lt;0,1,(SUMPRODUCT(E2502:E2524,E2526:E2548)/SUM(E2502:E2524)))),"n/a"))</f>
        <v>0</v>
      </c>
      <c r="F2549" s="460">
        <f t="shared" ca="1" si="3726"/>
        <v>0</v>
      </c>
      <c r="G2549" s="460">
        <f t="shared" ca="1" si="3726"/>
        <v>0</v>
      </c>
      <c r="H2549" s="460">
        <f t="shared" ca="1" si="3726"/>
        <v>0</v>
      </c>
      <c r="I2549" s="460">
        <f t="shared" ca="1" si="3726"/>
        <v>0</v>
      </c>
      <c r="J2549" s="460">
        <f t="shared" ca="1" si="3726"/>
        <v>0</v>
      </c>
      <c r="K2549" s="460">
        <f t="shared" ca="1" si="3726"/>
        <v>0</v>
      </c>
      <c r="L2549" s="460">
        <f t="shared" ca="1" si="3726"/>
        <v>0</v>
      </c>
      <c r="M2549" s="460">
        <f t="shared" ca="1" si="3726"/>
        <v>0</v>
      </c>
      <c r="N2549" s="460">
        <f t="shared" ca="1" si="3726"/>
        <v>0</v>
      </c>
      <c r="O2549" s="460">
        <f t="shared" ca="1" si="3726"/>
        <v>0</v>
      </c>
      <c r="P2549" s="460">
        <f t="shared" ca="1" si="3726"/>
        <v>0</v>
      </c>
      <c r="Q2549" s="460">
        <f t="shared" ca="1" si="3726"/>
        <v>0</v>
      </c>
      <c r="R2549" s="460">
        <f t="shared" ca="1" si="3726"/>
        <v>0</v>
      </c>
      <c r="S2549" s="460">
        <f t="shared" ca="1" si="3726"/>
        <v>0</v>
      </c>
      <c r="T2549" s="460">
        <f t="shared" ca="1" si="3726"/>
        <v>0</v>
      </c>
      <c r="U2549" s="460">
        <f t="shared" ca="1" si="3726"/>
        <v>0</v>
      </c>
      <c r="V2549" s="460">
        <f t="shared" ca="1" si="3726"/>
        <v>0</v>
      </c>
      <c r="W2549" s="460">
        <f t="shared" ca="1" si="3726"/>
        <v>0</v>
      </c>
      <c r="X2549" s="249"/>
      <c r="Y2549" s="249"/>
      <c r="Z2549" s="249"/>
      <c r="AA2549" s="249"/>
      <c r="AB2549" s="249"/>
    </row>
    <row r="2550" spans="1:28">
      <c r="A2550" s="249"/>
      <c r="B2550" s="249"/>
      <c r="C2550" s="395"/>
      <c r="D2550" s="395"/>
      <c r="E2550" s="395"/>
      <c r="F2550" s="395"/>
      <c r="G2550" s="395"/>
      <c r="H2550" s="395"/>
      <c r="I2550" s="395"/>
      <c r="J2550" s="395"/>
      <c r="K2550" s="395"/>
      <c r="L2550" s="395"/>
      <c r="M2550" s="395"/>
      <c r="N2550" s="395"/>
      <c r="O2550" s="395"/>
      <c r="P2550" s="395"/>
      <c r="Q2550" s="395"/>
      <c r="R2550" s="395"/>
      <c r="S2550" s="395"/>
      <c r="T2550" s="395"/>
      <c r="U2550" s="395"/>
      <c r="V2550" s="395"/>
      <c r="W2550" s="395"/>
      <c r="X2550" s="249"/>
      <c r="Y2550" s="249"/>
      <c r="Z2550" s="249"/>
      <c r="AA2550" s="249"/>
      <c r="AB2550" s="249"/>
    </row>
    <row r="2551" spans="1:28">
      <c r="A2551" s="72" t="s">
        <v>151</v>
      </c>
      <c r="B2551" s="142">
        <f>VLOOKUP($A2551,'RFM input'!$E$7:$F$56,2,FALSE)</f>
        <v>0</v>
      </c>
      <c r="C2551" s="402"/>
      <c r="D2551" s="402"/>
      <c r="E2551" s="403"/>
      <c r="F2551" s="403"/>
      <c r="G2551" s="403"/>
      <c r="H2551" s="403"/>
      <c r="I2551" s="403"/>
      <c r="J2551" s="403"/>
      <c r="K2551" s="403"/>
      <c r="L2551" s="403"/>
      <c r="M2551" s="403"/>
      <c r="N2551" s="403"/>
      <c r="O2551" s="403"/>
      <c r="P2551" s="403"/>
      <c r="Q2551" s="403"/>
      <c r="R2551" s="403"/>
      <c r="S2551" s="403"/>
      <c r="T2551" s="403"/>
      <c r="U2551" s="403"/>
      <c r="V2551" s="403"/>
      <c r="W2551" s="403"/>
      <c r="X2551" s="249"/>
      <c r="Y2551" s="249"/>
      <c r="Z2551" s="249"/>
      <c r="AA2551" s="249"/>
      <c r="AB2551" s="249"/>
    </row>
    <row r="2552" spans="1:28">
      <c r="A2552" s="378">
        <f>VALUE(REPLACE(A2551,1,12,""))</f>
        <v>48</v>
      </c>
      <c r="B2552" s="317" t="s">
        <v>195</v>
      </c>
      <c r="C2552" s="389">
        <f ca="1">OFFSET('RAB roll forward'!$H$1189,'RAB remaining lives'!A2552,0)</f>
        <v>0</v>
      </c>
      <c r="D2552" s="390">
        <f ca="1">OFFSET('RFM input'!H$222,$A2552,0)-OFFSET('RFM input'!H$276,$A2552,0)</f>
        <v>0</v>
      </c>
      <c r="E2552" s="390">
        <f ca="1">OFFSET('RFM input'!I$222,$A2552,0)-OFFSET('RFM input'!I$276,$A2552,0)</f>
        <v>0</v>
      </c>
      <c r="F2552" s="390">
        <f ca="1">OFFSET('RFM input'!J$222,$A2552,0)-OFFSET('RFM input'!J$276,$A2552,0)</f>
        <v>0</v>
      </c>
      <c r="G2552" s="390">
        <f ca="1">OFFSET('RFM input'!K$222,$A2552,0)-OFFSET('RFM input'!K$276,$A2552,0)</f>
        <v>0</v>
      </c>
      <c r="H2552" s="390">
        <f ca="1">OFFSET('RFM input'!L$222,$A2552,0)-OFFSET('RFM input'!L$276,$A2552,0)</f>
        <v>0</v>
      </c>
      <c r="I2552" s="390">
        <f ca="1">OFFSET('RFM input'!M$222,$A2552,0)-OFFSET('RFM input'!M$276,$A2552,0)</f>
        <v>0</v>
      </c>
      <c r="J2552" s="390">
        <f ca="1">OFFSET('RFM input'!N$222,$A2552,0)-OFFSET('RFM input'!N$276,$A2552,0)</f>
        <v>0</v>
      </c>
      <c r="K2552" s="390">
        <f ca="1">OFFSET('RFM input'!O$222,$A2552,0)-OFFSET('RFM input'!O$276,$A2552,0)</f>
        <v>0</v>
      </c>
      <c r="L2552" s="390">
        <f ca="1">OFFSET('RFM input'!P$222,$A2552,0)-OFFSET('RFM input'!P$276,$A2552,0)</f>
        <v>0</v>
      </c>
      <c r="M2552" s="390">
        <f ca="1">OFFSET('RFM input'!Q$222,$A2552,0)-OFFSET('RFM input'!Q$276,$A2552,0)</f>
        <v>0</v>
      </c>
      <c r="N2552" s="390"/>
      <c r="O2552" s="390"/>
      <c r="P2552" s="390"/>
      <c r="Q2552" s="390"/>
      <c r="R2552" s="390"/>
      <c r="S2552" s="390"/>
      <c r="T2552" s="390"/>
      <c r="U2552" s="390"/>
      <c r="V2552" s="390"/>
      <c r="W2552" s="390"/>
      <c r="X2552" s="249"/>
      <c r="Y2552" s="249"/>
      <c r="Z2552" s="249"/>
      <c r="AA2552" s="249"/>
      <c r="AB2552" s="249"/>
    </row>
    <row r="2553" spans="1:28">
      <c r="A2553" s="249"/>
      <c r="B2553" s="249" t="s">
        <v>325</v>
      </c>
      <c r="C2553" s="391">
        <f ca="1">OFFSET('RFM input'!$K$6,'RAB remaining lives'!$A2552,0)</f>
        <v>0</v>
      </c>
      <c r="D2553" s="390">
        <f ca="1">OFFSET('RFM input'!$L$6,'RAB remaining lives'!$A2552,0)</f>
        <v>0</v>
      </c>
      <c r="E2553" s="390">
        <f ca="1">OFFSET('RFM input'!$L$6,'RAB remaining lives'!$A2552,0)</f>
        <v>0</v>
      </c>
      <c r="F2553" s="390">
        <f ca="1">OFFSET('RFM input'!$L$6,'RAB remaining lives'!$A2552,0)</f>
        <v>0</v>
      </c>
      <c r="G2553" s="390">
        <f ca="1">OFFSET('RFM input'!$L$6,'RAB remaining lives'!$A2552,0)</f>
        <v>0</v>
      </c>
      <c r="H2553" s="390">
        <f ca="1">OFFSET('RFM input'!$L$6,'RAB remaining lives'!$A2552,0)</f>
        <v>0</v>
      </c>
      <c r="I2553" s="390">
        <f ca="1">OFFSET('RFM input'!$L$6,'RAB remaining lives'!$A2552,0)</f>
        <v>0</v>
      </c>
      <c r="J2553" s="390">
        <f ca="1">OFFSET('RFM input'!$L$6,'RAB remaining lives'!$A2552,0)</f>
        <v>0</v>
      </c>
      <c r="K2553" s="390">
        <f ca="1">OFFSET('RFM input'!$L$6,'RAB remaining lives'!$A2552,0)</f>
        <v>0</v>
      </c>
      <c r="L2553" s="390">
        <f ca="1">OFFSET('RFM input'!$L$6,'RAB remaining lives'!$A2552,0)</f>
        <v>0</v>
      </c>
      <c r="M2553" s="390">
        <f ca="1">OFFSET('RFM input'!$L$6,'RAB remaining lives'!$A2552,0)</f>
        <v>0</v>
      </c>
      <c r="N2553" s="390"/>
      <c r="O2553" s="390"/>
      <c r="P2553" s="390"/>
      <c r="Q2553" s="390"/>
      <c r="R2553" s="390"/>
      <c r="S2553" s="390"/>
      <c r="T2553" s="390"/>
      <c r="U2553" s="390"/>
      <c r="V2553" s="390"/>
      <c r="W2553" s="390"/>
      <c r="X2553" s="249"/>
      <c r="Y2553" s="249"/>
      <c r="Z2553" s="249"/>
      <c r="AA2553" s="249"/>
      <c r="AB2553" s="249"/>
    </row>
    <row r="2554" spans="1:28">
      <c r="A2554" s="249"/>
      <c r="B2554" s="286" t="s">
        <v>299</v>
      </c>
      <c r="C2554" s="392"/>
      <c r="D2554" s="393">
        <f ca="1">IF(D$6=(OFFSET('RFM input'!$G$60,0,'RFM input'!$AA$7)),OFFSET('RFM input'!$H$454,$A2552,0),0)</f>
        <v>0</v>
      </c>
      <c r="E2554" s="390">
        <f ca="1">IF(E$6=(OFFSET('RFM input'!$G$60,0,'RFM input'!$AA$7)),OFFSET('RFM input'!$H$454,$A2552,0),0)</f>
        <v>0</v>
      </c>
      <c r="F2554" s="390">
        <f ca="1">IF(F$6=(OFFSET('RFM input'!$G$60,0,'RFM input'!$AA$7)),OFFSET('RFM input'!$H$454,$A2552,0),0)</f>
        <v>0</v>
      </c>
      <c r="G2554" s="390">
        <f ca="1">IF(G$6=(OFFSET('RFM input'!$G$60,0,'RFM input'!$AA$7)),OFFSET('RFM input'!$H$454,$A2552,0),0)</f>
        <v>0</v>
      </c>
      <c r="H2554" s="390">
        <f ca="1">IF(H$6=(OFFSET('RFM input'!$G$60,0,'RFM input'!$AA$7)),OFFSET('RFM input'!$H$454,$A2552,0),0)</f>
        <v>0</v>
      </c>
      <c r="I2554" s="390">
        <f ca="1">IF(I$6=(OFFSET('RFM input'!$G$60,0,'RFM input'!$AA$7)),OFFSET('RFM input'!$H$454,$A2552,0),0)</f>
        <v>0</v>
      </c>
      <c r="J2554" s="390">
        <f ca="1">IF(J$6=(OFFSET('RFM input'!$G$60,0,'RFM input'!$AA$7)),OFFSET('RFM input'!$H$454,$A2552,0),0)</f>
        <v>0</v>
      </c>
      <c r="K2554" s="390">
        <f ca="1">IF(K$6=(OFFSET('RFM input'!$G$60,0,'RFM input'!$AA$7)),OFFSET('RFM input'!$H$454,$A2552,0),0)</f>
        <v>0</v>
      </c>
      <c r="L2554" s="390">
        <f ca="1">IF(L$6=(OFFSET('RFM input'!$G$60,0,'RFM input'!$AA$7)),OFFSET('RFM input'!$H$454,$A2552,0),0)</f>
        <v>0</v>
      </c>
      <c r="M2554" s="390">
        <f ca="1">IF(M$6=(OFFSET('RFM input'!$G$60,0,'RFM input'!$AA$7)),OFFSET('RFM input'!$H$454,$A2552,0),0)</f>
        <v>0</v>
      </c>
      <c r="N2554" s="390"/>
      <c r="O2554" s="390"/>
      <c r="P2554" s="390"/>
      <c r="Q2554" s="390"/>
      <c r="R2554" s="390"/>
      <c r="S2554" s="390"/>
      <c r="T2554" s="390"/>
      <c r="U2554" s="390"/>
      <c r="V2554" s="390"/>
      <c r="W2554" s="390"/>
      <c r="X2554" s="249"/>
      <c r="Y2554" s="249"/>
      <c r="Z2554" s="249"/>
      <c r="AA2554" s="249"/>
      <c r="AB2554" s="249"/>
    </row>
    <row r="2555" spans="1:28">
      <c r="A2555" s="249"/>
      <c r="B2555" s="325" t="s">
        <v>306</v>
      </c>
      <c r="C2555" s="392"/>
      <c r="D2555" s="391">
        <f ca="1">IF(D$6=(OFFSET('RFM input'!$G$60,0,'RFM input'!$AA$7)),OFFSET('RFM input'!$J$454,$A2552,0),0)</f>
        <v>0</v>
      </c>
      <c r="E2555" s="394">
        <f ca="1">IF(E$6=(OFFSET('RFM input'!$G$60,0,'RFM input'!$AA$7)),OFFSET('RFM input'!$J$454,$A2552,0),0)</f>
        <v>0</v>
      </c>
      <c r="F2555" s="394">
        <f ca="1">IF(F$6=(OFFSET('RFM input'!$G$60,0,'RFM input'!$AA$7)),OFFSET('RFM input'!$J$454,$A2552,0),0)</f>
        <v>0</v>
      </c>
      <c r="G2555" s="394">
        <f ca="1">IF(G$6=(OFFSET('RFM input'!$G$60,0,'RFM input'!$AA$7)),OFFSET('RFM input'!$J$454,$A2552,0),0)</f>
        <v>0</v>
      </c>
      <c r="H2555" s="394">
        <f ca="1">IF(H$6=(OFFSET('RFM input'!$G$60,0,'RFM input'!$AA$7)),OFFSET('RFM input'!$J$454,$A2552,0),0)</f>
        <v>0</v>
      </c>
      <c r="I2555" s="394">
        <f ca="1">IF(I$6=(OFFSET('RFM input'!$G$60,0,'RFM input'!$AA$7)),OFFSET('RFM input'!$J$454,$A2552,0),0)</f>
        <v>0</v>
      </c>
      <c r="J2555" s="394">
        <f ca="1">IF(J$6=(OFFSET('RFM input'!$G$60,0,'RFM input'!$AA$7)),OFFSET('RFM input'!$J$454,$A2552,0),0)</f>
        <v>0</v>
      </c>
      <c r="K2555" s="394">
        <f ca="1">IF(K$6=(OFFSET('RFM input'!$G$60,0,'RFM input'!$AA$7)),OFFSET('RFM input'!$J$454,$A2552,0),0)</f>
        <v>0</v>
      </c>
      <c r="L2555" s="394">
        <f ca="1">IF(L$6=(OFFSET('RFM input'!$G$60,0,'RFM input'!$AA$7)),OFFSET('RFM input'!$J$454,$A2552,0),0)</f>
        <v>0</v>
      </c>
      <c r="M2555" s="394">
        <f ca="1">IF(M$6=(OFFSET('RFM input'!$G$60,0,'RFM input'!$AA$7)),OFFSET('RFM input'!$J$454,$A2552,0),0)</f>
        <v>0</v>
      </c>
      <c r="N2555" s="394"/>
      <c r="O2555" s="394"/>
      <c r="P2555" s="394"/>
      <c r="Q2555" s="394"/>
      <c r="R2555" s="394"/>
      <c r="S2555" s="394"/>
      <c r="T2555" s="394"/>
      <c r="U2555" s="394"/>
      <c r="V2555" s="394"/>
      <c r="W2555" s="394"/>
      <c r="X2555" s="249"/>
      <c r="Y2555" s="249"/>
      <c r="Z2555" s="249"/>
      <c r="AA2555" s="249"/>
      <c r="AB2555" s="249"/>
    </row>
    <row r="2556" spans="1:28" hidden="1" outlineLevel="1">
      <c r="A2556" s="459">
        <v>-1</v>
      </c>
      <c r="B2556" s="309" t="s">
        <v>297</v>
      </c>
      <c r="C2556" s="395"/>
      <c r="D2556" s="395">
        <f t="shared" ref="D2556" ca="1" si="3727">IF(D2580="n/a",0,IF(AND(D2554=0,C2556=0),0,
IF(AND(D2554&lt;&gt;0,C2556=0),(D2554/D$10),
IF(AND(D2555&lt;&gt;0,C2556&lt;&gt;0),(C2556-(C2556/C2580))+(D2554/D$10),
IF(C2580&lt;1,0,(C2556-(C2556/C2580)))))))</f>
        <v>0</v>
      </c>
      <c r="E2556" s="395">
        <f t="shared" ref="E2556" ca="1" si="3728">IF(E2580="n/a",0,IF(AND(E2554=0,D2556=0),0,
IF(AND(E2554&lt;&gt;0,D2556=0),(E2554/E$10),
IF(AND(E2555&lt;&gt;0,D2556&lt;&gt;0),(D2556-(D2556/D2580))+(E2554/E$10),
IF(D2580&lt;1,0,(D2556-(D2556/D2580)))))))</f>
        <v>0</v>
      </c>
      <c r="F2556" s="395">
        <f t="shared" ref="F2556" ca="1" si="3729">IF(F2580="n/a",0,IF(AND(F2554=0,E2556=0),0,
IF(AND(F2554&lt;&gt;0,E2556=0),(F2554/F$10),
IF(AND(F2555&lt;&gt;0,E2556&lt;&gt;0),(E2556-(E2556/E2580))+(F2554/F$10),
IF(E2580&lt;1,0,(E2556-(E2556/E2580)))))))</f>
        <v>0</v>
      </c>
      <c r="G2556" s="395">
        <f t="shared" ref="G2556" ca="1" si="3730">IF(G2580="n/a",0,IF(AND(G2554=0,F2556=0),0,
IF(AND(G2554&lt;&gt;0,F2556=0),(G2554/G$10),
IF(AND(G2555&lt;&gt;0,F2556&lt;&gt;0),(F2556-(F2556/F2580))+(G2554/G$10),
IF(F2580&lt;1,0,(F2556-(F2556/F2580)))))))</f>
        <v>0</v>
      </c>
      <c r="H2556" s="395">
        <f ca="1">IF(H2580="n/a",0,IF(AND(H2554=0,G2556=0),0,
IF(AND(H2554&lt;&gt;0,G2556=0),(H2554/H$10),
IF(AND(H2555&lt;&gt;0,G2556&lt;&gt;0),(G2556-(G2556/G2580))+(H2554/H$10),
IF(G2580&lt;1,0,(G2556-(G2556/G2580)))))))</f>
        <v>0</v>
      </c>
      <c r="I2556" s="395">
        <f t="shared" ref="I2556" ca="1" si="3731">IF(I2580="n/a",0,IF(AND(I2554=0,H2556=0),0,
IF(AND(I2554&lt;&gt;0,H2556=0),(I2554/I$10),
IF(AND(I2555&lt;&gt;0,H2556&lt;&gt;0),(H2556-(H2556/H2580))+(I2554/I$10),
IF(H2580&lt;1,0,(H2556-(H2556/H2580)))))))</f>
        <v>0</v>
      </c>
      <c r="J2556" s="395">
        <f t="shared" ref="J2556" ca="1" si="3732">IF(J2580="n/a",0,IF(AND(J2554=0,I2556=0),0,
IF(AND(J2554&lt;&gt;0,I2556=0),(J2554/J$10),
IF(AND(J2555&lt;&gt;0,I2556&lt;&gt;0),(I2556-(I2556/I2580))+(J2554/J$10),
IF(I2580&lt;1,0,(I2556-(I2556/I2580)))))))</f>
        <v>0</v>
      </c>
      <c r="K2556" s="395">
        <f t="shared" ref="K2556" ca="1" si="3733">IF(K2580="n/a",0,IF(AND(K2554=0,J2556=0),0,
IF(AND(K2554&lt;&gt;0,J2556=0),(K2554/K$10),
IF(AND(K2555&lt;&gt;0,J2556&lt;&gt;0),(J2556-(J2556/J2580))+(K2554/K$10),
IF(J2580&lt;1,0,(J2556-(J2556/J2580)))))))</f>
        <v>0</v>
      </c>
      <c r="L2556" s="395">
        <f t="shared" ref="L2556" ca="1" si="3734">IF(L2580="n/a",0,IF(AND(L2554=0,K2556=0),0,
IF(AND(L2554&lt;&gt;0,K2556=0),(L2554/L$10),
IF(AND(L2555&lt;&gt;0,K2556&lt;&gt;0),(K2556-(K2556/K2580))+(L2554/L$10),
IF(K2580&lt;1,0,(K2556-(K2556/K2580)))))))</f>
        <v>0</v>
      </c>
      <c r="M2556" s="395">
        <f t="shared" ref="M2556" ca="1" si="3735">IF(M2580="n/a",0,IF(AND(M2554=0,L2556=0),0,
IF(AND(M2554&lt;&gt;0,L2556=0),(M2554/M$10),
IF(AND(M2555&lt;&gt;0,L2556&lt;&gt;0),(L2556-(L2556/L2580))+(M2554/M$10),
IF(L2580&lt;1,0,(L2556-(L2556/L2580)))))))</f>
        <v>0</v>
      </c>
      <c r="N2556" s="395">
        <f t="shared" ref="N2556" ca="1" si="3736">IF(N2580="n/a",0,IF(AND(N2554=0,M2556=0),0,
IF(AND(N2554&lt;&gt;0,M2556=0),(N2554/N$10),
IF(AND(N2555&lt;&gt;0,M2556&lt;&gt;0),(M2556-(M2556/M2580))+(N2554/N$10),
IF(M2580&lt;1,0,(M2556-(M2556/M2580)))))))</f>
        <v>0</v>
      </c>
      <c r="O2556" s="395">
        <f t="shared" ref="O2556" ca="1" si="3737">IF(O2580="n/a",0,IF(AND(O2554=0,N2556=0),0,
IF(AND(O2554&lt;&gt;0,N2556=0),(O2554/O$10),
IF(AND(O2555&lt;&gt;0,N2556&lt;&gt;0),(N2556-(N2556/N2580))+(O2554/O$10),
IF(N2580&lt;1,0,(N2556-(N2556/N2580)))))))</f>
        <v>0</v>
      </c>
      <c r="P2556" s="395">
        <f t="shared" ref="P2556" ca="1" si="3738">IF(P2580="n/a",0,IF(AND(P2554=0,O2556=0),0,
IF(AND(P2554&lt;&gt;0,O2556=0),(P2554/P$10),
IF(AND(P2555&lt;&gt;0,O2556&lt;&gt;0),(O2556-(O2556/O2580))+(P2554/P$10),
IF(O2580&lt;1,0,(O2556-(O2556/O2580)))))))</f>
        <v>0</v>
      </c>
      <c r="Q2556" s="395">
        <f t="shared" ref="Q2556" ca="1" si="3739">IF(Q2580="n/a",0,IF(AND(Q2554=0,P2556=0),0,
IF(AND(Q2554&lt;&gt;0,P2556=0),(Q2554/Q$10),
IF(AND(Q2555&lt;&gt;0,P2556&lt;&gt;0),(P2556-(P2556/P2580))+(Q2554/Q$10),
IF(P2580&lt;1,0,(P2556-(P2556/P2580)))))))</f>
        <v>0</v>
      </c>
      <c r="R2556" s="395">
        <f t="shared" ref="R2556" ca="1" si="3740">IF(R2580="n/a",0,IF(AND(R2554=0,Q2556=0),0,
IF(AND(R2554&lt;&gt;0,Q2556=0),(R2554/R$10),
IF(AND(R2555&lt;&gt;0,Q2556&lt;&gt;0),(Q2556-(Q2556/Q2580))+(R2554/R$10),
IF(Q2580&lt;1,0,(Q2556-(Q2556/Q2580)))))))</f>
        <v>0</v>
      </c>
      <c r="S2556" s="395">
        <f t="shared" ref="S2556" ca="1" si="3741">IF(S2580="n/a",0,IF(AND(S2554=0,R2556=0),0,
IF(AND(S2554&lt;&gt;0,R2556=0),(S2554/S$10),
IF(AND(S2555&lt;&gt;0,R2556&lt;&gt;0),(R2556-(R2556/R2580))+(S2554/S$10),
IF(R2580&lt;1,0,(R2556-(R2556/R2580)))))))</f>
        <v>0</v>
      </c>
      <c r="T2556" s="395">
        <f t="shared" ref="T2556" ca="1" si="3742">IF(T2580="n/a",0,IF(AND(T2554=0,S2556=0),0,
IF(AND(T2554&lt;&gt;0,S2556=0),(T2554/T$10),
IF(AND(T2555&lt;&gt;0,S2556&lt;&gt;0),(S2556-(S2556/S2580))+(T2554/T$10),
IF(S2580&lt;1,0,(S2556-(S2556/S2580)))))))</f>
        <v>0</v>
      </c>
      <c r="U2556" s="395">
        <f t="shared" ref="U2556" ca="1" si="3743">IF(U2580="n/a",0,IF(AND(U2554=0,T2556=0),0,
IF(AND(U2554&lt;&gt;0,T2556=0),(U2554/U$10),
IF(AND(U2555&lt;&gt;0,T2556&lt;&gt;0),(T2556-(T2556/T2580))+(U2554/U$10),
IF(T2580&lt;1,0,(T2556-(T2556/T2580)))))))</f>
        <v>0</v>
      </c>
      <c r="V2556" s="395">
        <f t="shared" ref="V2556" ca="1" si="3744">IF(V2580="n/a",0,IF(AND(V2554=0,U2556=0),0,
IF(AND(V2554&lt;&gt;0,U2556=0),(V2554/V$10),
IF(AND(V2555&lt;&gt;0,U2556&lt;&gt;0),(U2556-(U2556/U2580))+(V2554/V$10),
IF(U2580&lt;1,0,(U2556-(U2556/U2580)))))))</f>
        <v>0</v>
      </c>
      <c r="W2556" s="395">
        <f t="shared" ref="W2556" ca="1" si="3745">IF(W2580="n/a",0,IF(AND(W2554=0,V2556=0),0,
IF(AND(W2554&lt;&gt;0,V2556=0),(W2554/W$10),
IF(AND(W2555&lt;&gt;0,V2556&lt;&gt;0),(V2556-(V2556/V2580))+(W2554/W$10),
IF(V2580&lt;1,0,(V2556-(V2556/V2580)))))))</f>
        <v>0</v>
      </c>
      <c r="X2556" s="249"/>
      <c r="Y2556" s="249"/>
      <c r="Z2556" s="249"/>
      <c r="AA2556" s="249"/>
      <c r="AB2556" s="249"/>
    </row>
    <row r="2557" spans="1:28" hidden="1" outlineLevel="1">
      <c r="A2557" s="331">
        <v>0</v>
      </c>
      <c r="B2557" s="309" t="s">
        <v>194</v>
      </c>
      <c r="C2557" s="395">
        <f ca="1">C2552/C$10</f>
        <v>0</v>
      </c>
      <c r="D2557" s="395">
        <f ca="1">IF(C2581="n/a",C2557,IFERROR(IF((OFFSET($C2557,0,$A2557))&lt;0,
MIN(0,C2557-(OFFSET($C2557,0,$A2557)/(OFFSET($C2552,-$A2556,$A2557)))),
MAX(0,C2557-(OFFSET($C2557,0,$A2557)/(OFFSET($C2552,-$A2556,$A2557))))),0))</f>
        <v>0</v>
      </c>
      <c r="E2557" s="395">
        <f t="shared" ref="E2557" ca="1" si="3746">IF(D2581="n/a",D2557,IFERROR(IF((OFFSET($C2557,0,$A2557))&lt;0,
MIN(0,D2557-(OFFSET($C2557,0,$A2557)/(OFFSET($C2552,-$A2556,$A2557)))),
MAX(0,D2557-(OFFSET($C2557,0,$A2557)/(OFFSET($C2552,-$A2556,$A2557))))),0))</f>
        <v>0</v>
      </c>
      <c r="F2557" s="395">
        <f t="shared" ref="F2557:F2558" ca="1" si="3747">IF(E2581="n/a",E2557,IFERROR(IF((OFFSET($C2557,0,$A2557))&lt;0,
MIN(0,E2557-(OFFSET($C2557,0,$A2557)/(OFFSET($C2552,-$A2556,$A2557)))),
MAX(0,E2557-(OFFSET($C2557,0,$A2557)/(OFFSET($C2552,-$A2556,$A2557))))),0))</f>
        <v>0</v>
      </c>
      <c r="G2557" s="395">
        <f t="shared" ref="G2557:G2559" ca="1" si="3748">IF(F2581="n/a",F2557,IFERROR(IF((OFFSET($C2557,0,$A2557))&lt;0,
MIN(0,F2557-(OFFSET($C2557,0,$A2557)/(OFFSET($C2552,-$A2556,$A2557)))),
MAX(0,F2557-(OFFSET($C2557,0,$A2557)/(OFFSET($C2552,-$A2556,$A2557))))),0))</f>
        <v>0</v>
      </c>
      <c r="H2557" s="395">
        <f t="shared" ref="H2557:H2560" ca="1" si="3749">IF(G2581="n/a",G2557,IFERROR(IF((OFFSET($C2557,0,$A2557))&lt;0,
MIN(0,G2557-(OFFSET($C2557,0,$A2557)/(OFFSET($C2552,-$A2556,$A2557)))),
MAX(0,G2557-(OFFSET($C2557,0,$A2557)/(OFFSET($C2552,-$A2556,$A2557))))),0))</f>
        <v>0</v>
      </c>
      <c r="I2557" s="395">
        <f t="shared" ref="I2557:I2561" ca="1" si="3750">IF(H2581="n/a",H2557,IFERROR(IF((OFFSET($C2557,0,$A2557))&lt;0,
MIN(0,H2557-(OFFSET($C2557,0,$A2557)/(OFFSET($C2552,-$A2556,$A2557)))),
MAX(0,H2557-(OFFSET($C2557,0,$A2557)/(OFFSET($C2552,-$A2556,$A2557))))),0))</f>
        <v>0</v>
      </c>
      <c r="J2557" s="395">
        <f t="shared" ref="J2557:J2562" ca="1" si="3751">IF(I2581="n/a",I2557,IFERROR(IF((OFFSET($C2557,0,$A2557))&lt;0,
MIN(0,I2557-(OFFSET($C2557,0,$A2557)/(OFFSET($C2552,-$A2556,$A2557)))),
MAX(0,I2557-(OFFSET($C2557,0,$A2557)/(OFFSET($C2552,-$A2556,$A2557))))),0))</f>
        <v>0</v>
      </c>
      <c r="K2557" s="395">
        <f t="shared" ref="K2557:K2563" ca="1" si="3752">IF(J2581="n/a",J2557,IFERROR(IF((OFFSET($C2557,0,$A2557))&lt;0,
MIN(0,J2557-(OFFSET($C2557,0,$A2557)/(OFFSET($C2552,-$A2556,$A2557)))),
MAX(0,J2557-(OFFSET($C2557,0,$A2557)/(OFFSET($C2552,-$A2556,$A2557))))),0))</f>
        <v>0</v>
      </c>
      <c r="L2557" s="395">
        <f t="shared" ref="L2557:L2564" ca="1" si="3753">IF(K2581="n/a",K2557,IFERROR(IF((OFFSET($C2557,0,$A2557))&lt;0,
MIN(0,K2557-(OFFSET($C2557,0,$A2557)/(OFFSET($C2552,-$A2556,$A2557)))),
MAX(0,K2557-(OFFSET($C2557,0,$A2557)/(OFFSET($C2552,-$A2556,$A2557))))),0))</f>
        <v>0</v>
      </c>
      <c r="M2557" s="395">
        <f t="shared" ref="M2557:M2565" ca="1" si="3754">IF(L2581="n/a",L2557,IFERROR(IF((OFFSET($C2557,0,$A2557))&lt;0,
MIN(0,L2557-(OFFSET($C2557,0,$A2557)/(OFFSET($C2552,-$A2556,$A2557)))),
MAX(0,L2557-(OFFSET($C2557,0,$A2557)/(OFFSET($C2552,-$A2556,$A2557))))),0))</f>
        <v>0</v>
      </c>
      <c r="N2557" s="395">
        <f t="shared" ref="N2557:N2566" ca="1" si="3755">IF(M2581="n/a",M2557,IFERROR(IF((OFFSET($C2557,0,$A2557))&lt;0,
MIN(0,M2557-(OFFSET($C2557,0,$A2557)/(OFFSET($C2552,-$A2556,$A2557)))),
MAX(0,M2557-(OFFSET($C2557,0,$A2557)/(OFFSET($C2552,-$A2556,$A2557))))),0))</f>
        <v>0</v>
      </c>
      <c r="O2557" s="395">
        <f t="shared" ref="O2557:O2567" ca="1" si="3756">IF(N2581="n/a",N2557,IFERROR(IF((OFFSET($C2557,0,$A2557))&lt;0,
MIN(0,N2557-(OFFSET($C2557,0,$A2557)/(OFFSET($C2552,-$A2556,$A2557)))),
MAX(0,N2557-(OFFSET($C2557,0,$A2557)/(OFFSET($C2552,-$A2556,$A2557))))),0))</f>
        <v>0</v>
      </c>
      <c r="P2557" s="395">
        <f t="shared" ref="P2557:P2568" ca="1" si="3757">IF(O2581="n/a",O2557,IFERROR(IF((OFFSET($C2557,0,$A2557))&lt;0,
MIN(0,O2557-(OFFSET($C2557,0,$A2557)/(OFFSET($C2552,-$A2556,$A2557)))),
MAX(0,O2557-(OFFSET($C2557,0,$A2557)/(OFFSET($C2552,-$A2556,$A2557))))),0))</f>
        <v>0</v>
      </c>
      <c r="Q2557" s="395">
        <f t="shared" ref="Q2557:Q2569" ca="1" si="3758">IF(P2581="n/a",P2557,IFERROR(IF((OFFSET($C2557,0,$A2557))&lt;0,
MIN(0,P2557-(OFFSET($C2557,0,$A2557)/(OFFSET($C2552,-$A2556,$A2557)))),
MAX(0,P2557-(OFFSET($C2557,0,$A2557)/(OFFSET($C2552,-$A2556,$A2557))))),0))</f>
        <v>0</v>
      </c>
      <c r="R2557" s="395">
        <f t="shared" ref="R2557:R2570" ca="1" si="3759">IF(Q2581="n/a",Q2557,IFERROR(IF((OFFSET($C2557,0,$A2557))&lt;0,
MIN(0,Q2557-(OFFSET($C2557,0,$A2557)/(OFFSET($C2552,-$A2556,$A2557)))),
MAX(0,Q2557-(OFFSET($C2557,0,$A2557)/(OFFSET($C2552,-$A2556,$A2557))))),0))</f>
        <v>0</v>
      </c>
      <c r="S2557" s="395">
        <f t="shared" ref="S2557:S2571" ca="1" si="3760">IF(R2581="n/a",R2557,IFERROR(IF((OFFSET($C2557,0,$A2557))&lt;0,
MIN(0,R2557-(OFFSET($C2557,0,$A2557)/(OFFSET($C2552,-$A2556,$A2557)))),
MAX(0,R2557-(OFFSET($C2557,0,$A2557)/(OFFSET($C2552,-$A2556,$A2557))))),0))</f>
        <v>0</v>
      </c>
      <c r="T2557" s="395">
        <f t="shared" ref="T2557:T2572" ca="1" si="3761">IF(S2581="n/a",S2557,IFERROR(IF((OFFSET($C2557,0,$A2557))&lt;0,
MIN(0,S2557-(OFFSET($C2557,0,$A2557)/(OFFSET($C2552,-$A2556,$A2557)))),
MAX(0,S2557-(OFFSET($C2557,0,$A2557)/(OFFSET($C2552,-$A2556,$A2557))))),0))</f>
        <v>0</v>
      </c>
      <c r="U2557" s="395">
        <f t="shared" ref="U2557:U2573" ca="1" si="3762">IF(T2581="n/a",T2557,IFERROR(IF((OFFSET($C2557,0,$A2557))&lt;0,
MIN(0,T2557-(OFFSET($C2557,0,$A2557)/(OFFSET($C2552,-$A2556,$A2557)))),
MAX(0,T2557-(OFFSET($C2557,0,$A2557)/(OFFSET($C2552,-$A2556,$A2557))))),0))</f>
        <v>0</v>
      </c>
      <c r="V2557" s="395">
        <f t="shared" ref="V2557:V2574" ca="1" si="3763">IF(U2581="n/a",U2557,IFERROR(IF((OFFSET($C2557,0,$A2557))&lt;0,
MIN(0,U2557-(OFFSET($C2557,0,$A2557)/(OFFSET($C2552,-$A2556,$A2557)))),
MAX(0,U2557-(OFFSET($C2557,0,$A2557)/(OFFSET($C2552,-$A2556,$A2557))))),0))</f>
        <v>0</v>
      </c>
      <c r="W2557" s="395">
        <f t="shared" ref="W2557:W2575" ca="1" si="3764">IF(V2581="n/a",V2557,IFERROR(IF((OFFSET($C2557,0,$A2557))&lt;0,
MIN(0,V2557-(OFFSET($C2557,0,$A2557)/(OFFSET($C2552,-$A2556,$A2557)))),
MAX(0,V2557-(OFFSET($C2557,0,$A2557)/(OFFSET($C2552,-$A2556,$A2557))))),0))</f>
        <v>0</v>
      </c>
      <c r="X2557" s="249"/>
      <c r="Y2557" s="249"/>
      <c r="Z2557" s="249"/>
      <c r="AA2557" s="249"/>
      <c r="AB2557" s="249"/>
    </row>
    <row r="2558" spans="1:28" hidden="1" outlineLevel="1">
      <c r="A2558" s="331">
        <v>1</v>
      </c>
      <c r="B2558" s="309" t="str">
        <f t="shared" ref="B2558:B2576" ca="1" si="3765">"Depreciated Net Capex "&amp;OFFSET($C$6,0,A2558)</f>
        <v>Depreciated Net Capex 2013</v>
      </c>
      <c r="C2558" s="396"/>
      <c r="D2558" s="397">
        <f ca="1">(D2552*((1+D$11)^0.5)/D$10)</f>
        <v>0</v>
      </c>
      <c r="E2558" s="395">
        <f ca="1">IF(D2582="n/a",D2558,IFERROR(IF((OFFSET($C2558,0,$A2558))&lt;0,
MIN(0,D2558-(OFFSET($C2558,0,$A2558)/(OFFSET($C2553,-$A2557,$A2558)))),
MAX(0,D2558-(OFFSET($C2558,0,$A2558)/(OFFSET($C2553,-$A2557,$A2558))))),0))</f>
        <v>0</v>
      </c>
      <c r="F2558" s="395">
        <f t="shared" ca="1" si="3747"/>
        <v>0</v>
      </c>
      <c r="G2558" s="395">
        <f t="shared" ca="1" si="3748"/>
        <v>0</v>
      </c>
      <c r="H2558" s="395">
        <f t="shared" ca="1" si="3749"/>
        <v>0</v>
      </c>
      <c r="I2558" s="395">
        <f t="shared" ca="1" si="3750"/>
        <v>0</v>
      </c>
      <c r="J2558" s="395">
        <f t="shared" ca="1" si="3751"/>
        <v>0</v>
      </c>
      <c r="K2558" s="395">
        <f t="shared" ca="1" si="3752"/>
        <v>0</v>
      </c>
      <c r="L2558" s="395">
        <f t="shared" ca="1" si="3753"/>
        <v>0</v>
      </c>
      <c r="M2558" s="395">
        <f t="shared" ca="1" si="3754"/>
        <v>0</v>
      </c>
      <c r="N2558" s="395">
        <f t="shared" ca="1" si="3755"/>
        <v>0</v>
      </c>
      <c r="O2558" s="395">
        <f t="shared" ca="1" si="3756"/>
        <v>0</v>
      </c>
      <c r="P2558" s="395">
        <f t="shared" ca="1" si="3757"/>
        <v>0</v>
      </c>
      <c r="Q2558" s="395">
        <f t="shared" ca="1" si="3758"/>
        <v>0</v>
      </c>
      <c r="R2558" s="395">
        <f t="shared" ca="1" si="3759"/>
        <v>0</v>
      </c>
      <c r="S2558" s="395">
        <f t="shared" ca="1" si="3760"/>
        <v>0</v>
      </c>
      <c r="T2558" s="395">
        <f t="shared" ca="1" si="3761"/>
        <v>0</v>
      </c>
      <c r="U2558" s="395">
        <f t="shared" ca="1" si="3762"/>
        <v>0</v>
      </c>
      <c r="V2558" s="395">
        <f t="shared" ca="1" si="3763"/>
        <v>0</v>
      </c>
      <c r="W2558" s="395">
        <f t="shared" ca="1" si="3764"/>
        <v>0</v>
      </c>
      <c r="X2558" s="249"/>
      <c r="Y2558" s="249"/>
      <c r="Z2558" s="249"/>
      <c r="AA2558" s="249"/>
      <c r="AB2558" s="249"/>
    </row>
    <row r="2559" spans="1:28" hidden="1" outlineLevel="1">
      <c r="A2559" s="331">
        <v>2</v>
      </c>
      <c r="B2559" s="309" t="str">
        <f t="shared" ca="1" si="3765"/>
        <v>Depreciated Net Capex 2014</v>
      </c>
      <c r="C2559" s="398"/>
      <c r="D2559" s="399"/>
      <c r="E2559" s="397">
        <f ca="1">(E2552*((1+E$11)^0.5)/E$10)</f>
        <v>0</v>
      </c>
      <c r="F2559" s="395">
        <f ca="1">IF(E2583="n/a",E2559,IFERROR(IF((OFFSET($C2559,0,$A2559))&lt;0,
MIN(0,E2559-(OFFSET($C2559,0,$A2559)/(OFFSET($C2554,-$A2558,$A2559)))),
MAX(0,E2559-(OFFSET($C2559,0,$A2559)/(OFFSET($C2554,-$A2558,$A2559))))),0))</f>
        <v>0</v>
      </c>
      <c r="G2559" s="395">
        <f t="shared" ca="1" si="3748"/>
        <v>0</v>
      </c>
      <c r="H2559" s="395">
        <f t="shared" ca="1" si="3749"/>
        <v>0</v>
      </c>
      <c r="I2559" s="395">
        <f t="shared" ca="1" si="3750"/>
        <v>0</v>
      </c>
      <c r="J2559" s="395">
        <f t="shared" ca="1" si="3751"/>
        <v>0</v>
      </c>
      <c r="K2559" s="395">
        <f t="shared" ca="1" si="3752"/>
        <v>0</v>
      </c>
      <c r="L2559" s="395">
        <f t="shared" ca="1" si="3753"/>
        <v>0</v>
      </c>
      <c r="M2559" s="395">
        <f t="shared" ca="1" si="3754"/>
        <v>0</v>
      </c>
      <c r="N2559" s="395">
        <f t="shared" ca="1" si="3755"/>
        <v>0</v>
      </c>
      <c r="O2559" s="395">
        <f t="shared" ca="1" si="3756"/>
        <v>0</v>
      </c>
      <c r="P2559" s="395">
        <f t="shared" ca="1" si="3757"/>
        <v>0</v>
      </c>
      <c r="Q2559" s="395">
        <f t="shared" ca="1" si="3758"/>
        <v>0</v>
      </c>
      <c r="R2559" s="395">
        <f t="shared" ca="1" si="3759"/>
        <v>0</v>
      </c>
      <c r="S2559" s="395">
        <f t="shared" ca="1" si="3760"/>
        <v>0</v>
      </c>
      <c r="T2559" s="395">
        <f t="shared" ca="1" si="3761"/>
        <v>0</v>
      </c>
      <c r="U2559" s="395">
        <f t="shared" ca="1" si="3762"/>
        <v>0</v>
      </c>
      <c r="V2559" s="395">
        <f t="shared" ca="1" si="3763"/>
        <v>0</v>
      </c>
      <c r="W2559" s="395">
        <f t="shared" ca="1" si="3764"/>
        <v>0</v>
      </c>
      <c r="X2559" s="334"/>
      <c r="Y2559" s="249"/>
      <c r="Z2559" s="249"/>
      <c r="AA2559" s="249"/>
      <c r="AB2559" s="249"/>
    </row>
    <row r="2560" spans="1:28" hidden="1" outlineLevel="1">
      <c r="A2560" s="331">
        <v>3</v>
      </c>
      <c r="B2560" s="309" t="str">
        <f t="shared" ca="1" si="3765"/>
        <v>Depreciated Net Capex 2015</v>
      </c>
      <c r="C2560" s="398"/>
      <c r="D2560" s="398"/>
      <c r="E2560" s="399"/>
      <c r="F2560" s="400">
        <f ca="1">($F2552*((1+F$11)^0.5)/F$10)</f>
        <v>0</v>
      </c>
      <c r="G2560" s="395">
        <f ca="1">IF(F2584="n/a",F2560,IFERROR(IF((OFFSET($C2560,0,$A2560))&lt;0,
MIN(0,F2560-(OFFSET($C2560,0,$A2560)/(OFFSET($C2555,-$A2559,$A2560)))),
MAX(0,F2560-(OFFSET($C2560,0,$A2560)/(OFFSET($C2555,-$A2559,$A2560))))),0))</f>
        <v>0</v>
      </c>
      <c r="H2560" s="395">
        <f t="shared" ca="1" si="3749"/>
        <v>0</v>
      </c>
      <c r="I2560" s="395">
        <f t="shared" ca="1" si="3750"/>
        <v>0</v>
      </c>
      <c r="J2560" s="395">
        <f t="shared" ca="1" si="3751"/>
        <v>0</v>
      </c>
      <c r="K2560" s="395">
        <f t="shared" ca="1" si="3752"/>
        <v>0</v>
      </c>
      <c r="L2560" s="395">
        <f t="shared" ca="1" si="3753"/>
        <v>0</v>
      </c>
      <c r="M2560" s="395">
        <f t="shared" ca="1" si="3754"/>
        <v>0</v>
      </c>
      <c r="N2560" s="395">
        <f t="shared" ca="1" si="3755"/>
        <v>0</v>
      </c>
      <c r="O2560" s="395">
        <f t="shared" ca="1" si="3756"/>
        <v>0</v>
      </c>
      <c r="P2560" s="395">
        <f t="shared" ca="1" si="3757"/>
        <v>0</v>
      </c>
      <c r="Q2560" s="395">
        <f t="shared" ca="1" si="3758"/>
        <v>0</v>
      </c>
      <c r="R2560" s="395">
        <f t="shared" ca="1" si="3759"/>
        <v>0</v>
      </c>
      <c r="S2560" s="395">
        <f t="shared" ca="1" si="3760"/>
        <v>0</v>
      </c>
      <c r="T2560" s="395">
        <f t="shared" ca="1" si="3761"/>
        <v>0</v>
      </c>
      <c r="U2560" s="395">
        <f t="shared" ca="1" si="3762"/>
        <v>0</v>
      </c>
      <c r="V2560" s="395">
        <f t="shared" ca="1" si="3763"/>
        <v>0</v>
      </c>
      <c r="W2560" s="395">
        <f t="shared" ca="1" si="3764"/>
        <v>0</v>
      </c>
      <c r="X2560" s="334"/>
      <c r="Y2560" s="334"/>
      <c r="Z2560" s="249"/>
      <c r="AA2560" s="249"/>
      <c r="AB2560" s="249"/>
    </row>
    <row r="2561" spans="1:28" hidden="1" outlineLevel="1">
      <c r="A2561" s="331">
        <v>4</v>
      </c>
      <c r="B2561" s="309" t="str">
        <f t="shared" ca="1" si="3765"/>
        <v>Depreciated Net Capex 2016</v>
      </c>
      <c r="C2561" s="398"/>
      <c r="D2561" s="398"/>
      <c r="E2561" s="398"/>
      <c r="F2561" s="399"/>
      <c r="G2561" s="400">
        <f ca="1">($G2552*((1+G$11)^0.5)/G$10)</f>
        <v>0</v>
      </c>
      <c r="H2561" s="395">
        <f ca="1">IF(G2585="n/a",G2561,IFERROR(IF((OFFSET($C2561,0,$A2561))&lt;0,
MIN(0,G2561-(OFFSET($C2561,0,$A2561)/(OFFSET($C2556,-$A2560,$A2561)))),
MAX(0,G2561-(OFFSET($C2561,0,$A2561)/(OFFSET($C2556,-$A2560,$A2561))))),0))</f>
        <v>0</v>
      </c>
      <c r="I2561" s="395">
        <f t="shared" ca="1" si="3750"/>
        <v>0</v>
      </c>
      <c r="J2561" s="395">
        <f t="shared" ca="1" si="3751"/>
        <v>0</v>
      </c>
      <c r="K2561" s="395">
        <f t="shared" ca="1" si="3752"/>
        <v>0</v>
      </c>
      <c r="L2561" s="395">
        <f t="shared" ca="1" si="3753"/>
        <v>0</v>
      </c>
      <c r="M2561" s="395">
        <f t="shared" ca="1" si="3754"/>
        <v>0</v>
      </c>
      <c r="N2561" s="395">
        <f t="shared" ca="1" si="3755"/>
        <v>0</v>
      </c>
      <c r="O2561" s="395">
        <f t="shared" ca="1" si="3756"/>
        <v>0</v>
      </c>
      <c r="P2561" s="395">
        <f t="shared" ca="1" si="3757"/>
        <v>0</v>
      </c>
      <c r="Q2561" s="395">
        <f t="shared" ca="1" si="3758"/>
        <v>0</v>
      </c>
      <c r="R2561" s="395">
        <f t="shared" ca="1" si="3759"/>
        <v>0</v>
      </c>
      <c r="S2561" s="395">
        <f t="shared" ca="1" si="3760"/>
        <v>0</v>
      </c>
      <c r="T2561" s="395">
        <f t="shared" ca="1" si="3761"/>
        <v>0</v>
      </c>
      <c r="U2561" s="395">
        <f t="shared" ca="1" si="3762"/>
        <v>0</v>
      </c>
      <c r="V2561" s="395">
        <f t="shared" ca="1" si="3763"/>
        <v>0</v>
      </c>
      <c r="W2561" s="395">
        <f t="shared" ca="1" si="3764"/>
        <v>0</v>
      </c>
      <c r="X2561" s="334"/>
      <c r="Y2561" s="334"/>
      <c r="Z2561" s="334"/>
      <c r="AA2561" s="249"/>
      <c r="AB2561" s="249"/>
    </row>
    <row r="2562" spans="1:28" hidden="1" outlineLevel="1">
      <c r="A2562" s="331">
        <v>5</v>
      </c>
      <c r="B2562" s="309" t="str">
        <f t="shared" ca="1" si="3765"/>
        <v>Depreciated Net Capex 2017</v>
      </c>
      <c r="C2562" s="398"/>
      <c r="D2562" s="398"/>
      <c r="E2562" s="398"/>
      <c r="F2562" s="398"/>
      <c r="G2562" s="399"/>
      <c r="H2562" s="400">
        <f ca="1">(H2552*((1+H$11)^0.5)/H$10)</f>
        <v>0</v>
      </c>
      <c r="I2562" s="395">
        <f ca="1">IF(H2586="n/a",H2562,IFERROR(IF((OFFSET($C2562,0,$A2562))&lt;0,
MIN(0,H2562-(OFFSET($C2562,0,$A2562)/(OFFSET($C2557,-$A2561,$A2562)))),
MAX(0,H2562-(OFFSET($C2562,0,$A2562)/(OFFSET($C2557,-$A2561,$A2562))))),0))</f>
        <v>0</v>
      </c>
      <c r="J2562" s="395">
        <f t="shared" ca="1" si="3751"/>
        <v>0</v>
      </c>
      <c r="K2562" s="395">
        <f t="shared" ca="1" si="3752"/>
        <v>0</v>
      </c>
      <c r="L2562" s="395">
        <f t="shared" ca="1" si="3753"/>
        <v>0</v>
      </c>
      <c r="M2562" s="395">
        <f t="shared" ca="1" si="3754"/>
        <v>0</v>
      </c>
      <c r="N2562" s="395">
        <f t="shared" ca="1" si="3755"/>
        <v>0</v>
      </c>
      <c r="O2562" s="395">
        <f t="shared" ca="1" si="3756"/>
        <v>0</v>
      </c>
      <c r="P2562" s="395">
        <f t="shared" ca="1" si="3757"/>
        <v>0</v>
      </c>
      <c r="Q2562" s="395">
        <f t="shared" ca="1" si="3758"/>
        <v>0</v>
      </c>
      <c r="R2562" s="395">
        <f t="shared" ca="1" si="3759"/>
        <v>0</v>
      </c>
      <c r="S2562" s="395">
        <f t="shared" ca="1" si="3760"/>
        <v>0</v>
      </c>
      <c r="T2562" s="395">
        <f t="shared" ca="1" si="3761"/>
        <v>0</v>
      </c>
      <c r="U2562" s="395">
        <f t="shared" ca="1" si="3762"/>
        <v>0</v>
      </c>
      <c r="V2562" s="395">
        <f t="shared" ca="1" si="3763"/>
        <v>0</v>
      </c>
      <c r="W2562" s="395">
        <f t="shared" ca="1" si="3764"/>
        <v>0</v>
      </c>
      <c r="X2562" s="334"/>
      <c r="Y2562" s="334"/>
      <c r="Z2562" s="334"/>
      <c r="AA2562" s="249"/>
      <c r="AB2562" s="249"/>
    </row>
    <row r="2563" spans="1:28" hidden="1" outlineLevel="1">
      <c r="A2563" s="331">
        <v>6</v>
      </c>
      <c r="B2563" s="309" t="str">
        <f t="shared" ca="1" si="3765"/>
        <v>Depreciated Net Capex 2018</v>
      </c>
      <c r="C2563" s="398"/>
      <c r="D2563" s="398"/>
      <c r="E2563" s="398"/>
      <c r="F2563" s="398"/>
      <c r="G2563" s="398"/>
      <c r="H2563" s="399"/>
      <c r="I2563" s="400">
        <f ca="1">(I2552*((1+I$11)^0.5)/I$10)</f>
        <v>0</v>
      </c>
      <c r="J2563" s="395">
        <f ca="1">IF(I2587="n/a",I2563,IFERROR(IF((OFFSET($C2563,0,$A2563))&lt;0,
MIN(0,I2563-(OFFSET($C2563,0,$A2563)/(OFFSET($C2558,-$A2562,$A2563)))),
MAX(0,I2563-(OFFSET($C2563,0,$A2563)/(OFFSET($C2558,-$A2562,$A2563))))),0))</f>
        <v>0</v>
      </c>
      <c r="K2563" s="395">
        <f t="shared" ca="1" si="3752"/>
        <v>0</v>
      </c>
      <c r="L2563" s="395">
        <f t="shared" ca="1" si="3753"/>
        <v>0</v>
      </c>
      <c r="M2563" s="395">
        <f t="shared" ca="1" si="3754"/>
        <v>0</v>
      </c>
      <c r="N2563" s="395">
        <f t="shared" ca="1" si="3755"/>
        <v>0</v>
      </c>
      <c r="O2563" s="395">
        <f t="shared" ca="1" si="3756"/>
        <v>0</v>
      </c>
      <c r="P2563" s="395">
        <f t="shared" ca="1" si="3757"/>
        <v>0</v>
      </c>
      <c r="Q2563" s="395">
        <f t="shared" ca="1" si="3758"/>
        <v>0</v>
      </c>
      <c r="R2563" s="395">
        <f t="shared" ca="1" si="3759"/>
        <v>0</v>
      </c>
      <c r="S2563" s="395">
        <f t="shared" ca="1" si="3760"/>
        <v>0</v>
      </c>
      <c r="T2563" s="395">
        <f t="shared" ca="1" si="3761"/>
        <v>0</v>
      </c>
      <c r="U2563" s="395">
        <f t="shared" ca="1" si="3762"/>
        <v>0</v>
      </c>
      <c r="V2563" s="395">
        <f t="shared" ca="1" si="3763"/>
        <v>0</v>
      </c>
      <c r="W2563" s="395">
        <f t="shared" ca="1" si="3764"/>
        <v>0</v>
      </c>
      <c r="X2563" s="334"/>
      <c r="Y2563" s="334"/>
      <c r="Z2563" s="334"/>
      <c r="AA2563" s="249"/>
      <c r="AB2563" s="249"/>
    </row>
    <row r="2564" spans="1:28" hidden="1" outlineLevel="1">
      <c r="A2564" s="331">
        <v>7</v>
      </c>
      <c r="B2564" s="309" t="str">
        <f t="shared" ca="1" si="3765"/>
        <v>Depreciated Net Capex 2019</v>
      </c>
      <c r="C2564" s="398"/>
      <c r="D2564" s="398"/>
      <c r="E2564" s="398"/>
      <c r="F2564" s="398"/>
      <c r="G2564" s="398"/>
      <c r="H2564" s="398"/>
      <c r="I2564" s="399"/>
      <c r="J2564" s="400">
        <f ca="1">(J2552*((1+J$11)^0.5)/J$10)</f>
        <v>0</v>
      </c>
      <c r="K2564" s="395">
        <f ca="1">IF(J2588="n/a",J2564,IFERROR(IF((OFFSET($C2564,0,$A2564))&lt;0,
MIN(0,J2564-(OFFSET($C2564,0,$A2564)/(OFFSET($C2559,-$A2563,$A2564)))),
MAX(0,J2564-(OFFSET($C2564,0,$A2564)/(OFFSET($C2559,-$A2563,$A2564))))),0))</f>
        <v>0</v>
      </c>
      <c r="L2564" s="395">
        <f t="shared" ca="1" si="3753"/>
        <v>0</v>
      </c>
      <c r="M2564" s="395">
        <f t="shared" ca="1" si="3754"/>
        <v>0</v>
      </c>
      <c r="N2564" s="395">
        <f t="shared" ca="1" si="3755"/>
        <v>0</v>
      </c>
      <c r="O2564" s="395">
        <f t="shared" ca="1" si="3756"/>
        <v>0</v>
      </c>
      <c r="P2564" s="395">
        <f t="shared" ca="1" si="3757"/>
        <v>0</v>
      </c>
      <c r="Q2564" s="395">
        <f t="shared" ca="1" si="3758"/>
        <v>0</v>
      </c>
      <c r="R2564" s="395">
        <f t="shared" ca="1" si="3759"/>
        <v>0</v>
      </c>
      <c r="S2564" s="395">
        <f t="shared" ca="1" si="3760"/>
        <v>0</v>
      </c>
      <c r="T2564" s="395">
        <f t="shared" ca="1" si="3761"/>
        <v>0</v>
      </c>
      <c r="U2564" s="395">
        <f t="shared" ca="1" si="3762"/>
        <v>0</v>
      </c>
      <c r="V2564" s="395">
        <f t="shared" ca="1" si="3763"/>
        <v>0</v>
      </c>
      <c r="W2564" s="395">
        <f t="shared" ca="1" si="3764"/>
        <v>0</v>
      </c>
      <c r="X2564" s="334"/>
      <c r="Y2564" s="334"/>
      <c r="Z2564" s="334"/>
      <c r="AA2564" s="249"/>
      <c r="AB2564" s="249"/>
    </row>
    <row r="2565" spans="1:28" hidden="1" outlineLevel="1">
      <c r="A2565" s="331">
        <v>8</v>
      </c>
      <c r="B2565" s="309" t="str">
        <f t="shared" ca="1" si="3765"/>
        <v>Depreciated Net Capex 2020</v>
      </c>
      <c r="C2565" s="398"/>
      <c r="D2565" s="398"/>
      <c r="E2565" s="398"/>
      <c r="F2565" s="398"/>
      <c r="G2565" s="398"/>
      <c r="H2565" s="398"/>
      <c r="I2565" s="398"/>
      <c r="J2565" s="399"/>
      <c r="K2565" s="400">
        <f ca="1">(K2552*((1+K$11)^0.5)/K$10)</f>
        <v>0</v>
      </c>
      <c r="L2565" s="395">
        <f ca="1">IF(K2589="n/a",K2565,IFERROR(IF((OFFSET($C2565,0,$A2565))&lt;0,
MIN(0,K2565-(OFFSET($C2565,0,$A2565)/(OFFSET($C2560,-$A2564,$A2565)))),
MAX(0,K2565-(OFFSET($C2565,0,$A2565)/(OFFSET($C2560,-$A2564,$A2565))))),0))</f>
        <v>0</v>
      </c>
      <c r="M2565" s="395">
        <f t="shared" ca="1" si="3754"/>
        <v>0</v>
      </c>
      <c r="N2565" s="395">
        <f t="shared" ca="1" si="3755"/>
        <v>0</v>
      </c>
      <c r="O2565" s="395">
        <f t="shared" ca="1" si="3756"/>
        <v>0</v>
      </c>
      <c r="P2565" s="395">
        <f t="shared" ca="1" si="3757"/>
        <v>0</v>
      </c>
      <c r="Q2565" s="395">
        <f t="shared" ca="1" si="3758"/>
        <v>0</v>
      </c>
      <c r="R2565" s="395">
        <f t="shared" ca="1" si="3759"/>
        <v>0</v>
      </c>
      <c r="S2565" s="395">
        <f t="shared" ca="1" si="3760"/>
        <v>0</v>
      </c>
      <c r="T2565" s="395">
        <f t="shared" ca="1" si="3761"/>
        <v>0</v>
      </c>
      <c r="U2565" s="395">
        <f t="shared" ca="1" si="3762"/>
        <v>0</v>
      </c>
      <c r="V2565" s="395">
        <f t="shared" ca="1" si="3763"/>
        <v>0</v>
      </c>
      <c r="W2565" s="395">
        <f t="shared" ca="1" si="3764"/>
        <v>0</v>
      </c>
      <c r="X2565" s="334"/>
      <c r="Y2565" s="334"/>
      <c r="Z2565" s="334"/>
      <c r="AA2565" s="249"/>
      <c r="AB2565" s="249"/>
    </row>
    <row r="2566" spans="1:28" hidden="1" outlineLevel="1">
      <c r="A2566" s="331">
        <v>9</v>
      </c>
      <c r="B2566" s="309" t="str">
        <f t="shared" ca="1" si="3765"/>
        <v>Depreciated Net Capex 2021</v>
      </c>
      <c r="C2566" s="398"/>
      <c r="D2566" s="398"/>
      <c r="E2566" s="398"/>
      <c r="F2566" s="398"/>
      <c r="G2566" s="398"/>
      <c r="H2566" s="398"/>
      <c r="I2566" s="398"/>
      <c r="J2566" s="398"/>
      <c r="K2566" s="399"/>
      <c r="L2566" s="400">
        <f ca="1">(L2552*((1+L$11)^0.5)/L$10)</f>
        <v>0</v>
      </c>
      <c r="M2566" s="395">
        <f ca="1">IF(L2590="n/a",L2566,IFERROR(IF((OFFSET($C2566,0,$A2566))&lt;0,
MIN(0,L2566-(OFFSET($C2566,0,$A2566)/(OFFSET($C2561,-$A2565,$A2566)))),
MAX(0,L2566-(OFFSET($C2566,0,$A2566)/(OFFSET($C2561,-$A2565,$A2566))))),0))</f>
        <v>0</v>
      </c>
      <c r="N2566" s="395">
        <f t="shared" ca="1" si="3755"/>
        <v>0</v>
      </c>
      <c r="O2566" s="395">
        <f t="shared" ca="1" si="3756"/>
        <v>0</v>
      </c>
      <c r="P2566" s="395">
        <f t="shared" ca="1" si="3757"/>
        <v>0</v>
      </c>
      <c r="Q2566" s="395">
        <f t="shared" ca="1" si="3758"/>
        <v>0</v>
      </c>
      <c r="R2566" s="395">
        <f t="shared" ca="1" si="3759"/>
        <v>0</v>
      </c>
      <c r="S2566" s="395">
        <f t="shared" ca="1" si="3760"/>
        <v>0</v>
      </c>
      <c r="T2566" s="395">
        <f t="shared" ca="1" si="3761"/>
        <v>0</v>
      </c>
      <c r="U2566" s="395">
        <f t="shared" ca="1" si="3762"/>
        <v>0</v>
      </c>
      <c r="V2566" s="395">
        <f t="shared" ca="1" si="3763"/>
        <v>0</v>
      </c>
      <c r="W2566" s="395">
        <f t="shared" ca="1" si="3764"/>
        <v>0</v>
      </c>
      <c r="X2566" s="334"/>
      <c r="Y2566" s="334"/>
      <c r="Z2566" s="334"/>
      <c r="AA2566" s="249"/>
      <c r="AB2566" s="249"/>
    </row>
    <row r="2567" spans="1:28" hidden="1" outlineLevel="1">
      <c r="A2567" s="331">
        <v>10</v>
      </c>
      <c r="B2567" s="309" t="str">
        <f t="shared" ca="1" si="3765"/>
        <v>Depreciated Net Capex 2022</v>
      </c>
      <c r="C2567" s="398"/>
      <c r="D2567" s="398"/>
      <c r="E2567" s="398"/>
      <c r="F2567" s="398"/>
      <c r="G2567" s="398"/>
      <c r="H2567" s="398"/>
      <c r="I2567" s="398"/>
      <c r="J2567" s="398"/>
      <c r="K2567" s="398"/>
      <c r="L2567" s="399"/>
      <c r="M2567" s="400">
        <f ca="1">(M2552*((1+M$11)^0.5)/M$10)</f>
        <v>0</v>
      </c>
      <c r="N2567" s="395">
        <f ca="1">IF(M2591="n/a",M2567,IFERROR(IF((OFFSET($C2567,0,$A2567))&lt;0,
MIN(0,M2567-(OFFSET($C2567,0,$A2567)/(OFFSET($C2562,-$A2566,$A2567)))),
MAX(0,M2567-(OFFSET($C2567,0,$A2567)/(OFFSET($C2562,-$A2566,$A2567))))),0))</f>
        <v>0</v>
      </c>
      <c r="O2567" s="395">
        <f t="shared" ca="1" si="3756"/>
        <v>0</v>
      </c>
      <c r="P2567" s="395">
        <f t="shared" ca="1" si="3757"/>
        <v>0</v>
      </c>
      <c r="Q2567" s="395">
        <f t="shared" ca="1" si="3758"/>
        <v>0</v>
      </c>
      <c r="R2567" s="395">
        <f t="shared" ca="1" si="3759"/>
        <v>0</v>
      </c>
      <c r="S2567" s="395">
        <f t="shared" ca="1" si="3760"/>
        <v>0</v>
      </c>
      <c r="T2567" s="395">
        <f t="shared" ca="1" si="3761"/>
        <v>0</v>
      </c>
      <c r="U2567" s="395">
        <f t="shared" ca="1" si="3762"/>
        <v>0</v>
      </c>
      <c r="V2567" s="395">
        <f t="shared" ca="1" si="3763"/>
        <v>0</v>
      </c>
      <c r="W2567" s="395">
        <f t="shared" ca="1" si="3764"/>
        <v>0</v>
      </c>
      <c r="X2567" s="334"/>
      <c r="Y2567" s="334"/>
      <c r="Z2567" s="334"/>
      <c r="AA2567" s="249"/>
      <c r="AB2567" s="249"/>
    </row>
    <row r="2568" spans="1:28" hidden="1" outlineLevel="1">
      <c r="A2568" s="331">
        <v>11</v>
      </c>
      <c r="B2568" s="309" t="str">
        <f t="shared" ca="1" si="3765"/>
        <v>Depreciated Net Capex 2023</v>
      </c>
      <c r="C2568" s="398"/>
      <c r="D2568" s="398"/>
      <c r="E2568" s="398"/>
      <c r="F2568" s="398"/>
      <c r="G2568" s="398"/>
      <c r="H2568" s="398"/>
      <c r="I2568" s="398"/>
      <c r="J2568" s="398"/>
      <c r="K2568" s="398"/>
      <c r="L2568" s="398"/>
      <c r="M2568" s="399"/>
      <c r="N2568" s="400">
        <f>(N2552*((1+N$11)^0.5)/N$10)</f>
        <v>0</v>
      </c>
      <c r="O2568" s="395">
        <f ca="1">IF(N2592="n/a",N2568,IFERROR(IF((OFFSET($C2568,0,$A2568))&lt;0,
MIN(0,N2568-(OFFSET($C2568,0,$A2568)/(OFFSET($C2563,-$A2567,$A2568)))),
MAX(0,N2568-(OFFSET($C2568,0,$A2568)/(OFFSET($C2563,-$A2567,$A2568))))),0))</f>
        <v>0</v>
      </c>
      <c r="P2568" s="395">
        <f t="shared" ca="1" si="3757"/>
        <v>0</v>
      </c>
      <c r="Q2568" s="395">
        <f t="shared" ca="1" si="3758"/>
        <v>0</v>
      </c>
      <c r="R2568" s="395">
        <f t="shared" ca="1" si="3759"/>
        <v>0</v>
      </c>
      <c r="S2568" s="395">
        <f t="shared" ca="1" si="3760"/>
        <v>0</v>
      </c>
      <c r="T2568" s="395">
        <f t="shared" ca="1" si="3761"/>
        <v>0</v>
      </c>
      <c r="U2568" s="395">
        <f t="shared" ca="1" si="3762"/>
        <v>0</v>
      </c>
      <c r="V2568" s="395">
        <f t="shared" ca="1" si="3763"/>
        <v>0</v>
      </c>
      <c r="W2568" s="395">
        <f t="shared" ca="1" si="3764"/>
        <v>0</v>
      </c>
      <c r="X2568" s="334"/>
      <c r="Y2568" s="334"/>
      <c r="Z2568" s="334"/>
      <c r="AA2568" s="249"/>
      <c r="AB2568" s="249"/>
    </row>
    <row r="2569" spans="1:28" hidden="1" outlineLevel="1">
      <c r="A2569" s="331">
        <v>12</v>
      </c>
      <c r="B2569" s="309" t="str">
        <f t="shared" ca="1" si="3765"/>
        <v>Depreciated Net Capex 2024</v>
      </c>
      <c r="C2569" s="398"/>
      <c r="D2569" s="398"/>
      <c r="E2569" s="398"/>
      <c r="F2569" s="398"/>
      <c r="G2569" s="398"/>
      <c r="H2569" s="398"/>
      <c r="I2569" s="398"/>
      <c r="J2569" s="398"/>
      <c r="K2569" s="398"/>
      <c r="L2569" s="398"/>
      <c r="M2569" s="398"/>
      <c r="N2569" s="399"/>
      <c r="O2569" s="400">
        <f>(O2552*((1+O$11)^0.5)/O$10)</f>
        <v>0</v>
      </c>
      <c r="P2569" s="395">
        <f ca="1">IF(O2593="n/a",O2569,IFERROR(IF((OFFSET($C2569,0,$A2569))&lt;0,
MIN(0,O2569-(OFFSET($C2569,0,$A2569)/(OFFSET($C2564,-$A2568,$A2569)))),
MAX(0,O2569-(OFFSET($C2569,0,$A2569)/(OFFSET($C2564,-$A2568,$A2569))))),0))</f>
        <v>0</v>
      </c>
      <c r="Q2569" s="395">
        <f t="shared" ca="1" si="3758"/>
        <v>0</v>
      </c>
      <c r="R2569" s="395">
        <f t="shared" ca="1" si="3759"/>
        <v>0</v>
      </c>
      <c r="S2569" s="395">
        <f t="shared" ca="1" si="3760"/>
        <v>0</v>
      </c>
      <c r="T2569" s="395">
        <f t="shared" ca="1" si="3761"/>
        <v>0</v>
      </c>
      <c r="U2569" s="395">
        <f t="shared" ca="1" si="3762"/>
        <v>0</v>
      </c>
      <c r="V2569" s="395">
        <f t="shared" ca="1" si="3763"/>
        <v>0</v>
      </c>
      <c r="W2569" s="395">
        <f t="shared" ca="1" si="3764"/>
        <v>0</v>
      </c>
      <c r="X2569" s="334"/>
      <c r="Y2569" s="334"/>
      <c r="Z2569" s="334"/>
      <c r="AA2569" s="249"/>
      <c r="AB2569" s="249"/>
    </row>
    <row r="2570" spans="1:28" hidden="1" outlineLevel="1">
      <c r="A2570" s="331">
        <v>13</v>
      </c>
      <c r="B2570" s="309" t="str">
        <f t="shared" ca="1" si="3765"/>
        <v>Depreciated Net Capex 2025</v>
      </c>
      <c r="C2570" s="398"/>
      <c r="D2570" s="398"/>
      <c r="E2570" s="398"/>
      <c r="F2570" s="398"/>
      <c r="G2570" s="398"/>
      <c r="H2570" s="398"/>
      <c r="I2570" s="398"/>
      <c r="J2570" s="398"/>
      <c r="K2570" s="398"/>
      <c r="L2570" s="398"/>
      <c r="M2570" s="398"/>
      <c r="N2570" s="398"/>
      <c r="O2570" s="399"/>
      <c r="P2570" s="400">
        <f>(P2552*((1+P$11)^0.5)/P$10)</f>
        <v>0</v>
      </c>
      <c r="Q2570" s="395">
        <f ca="1">IF(P2594="n/a",P2570,IFERROR(IF((OFFSET($C2570,0,$A2570))&lt;0,
MIN(0,P2570-(OFFSET($C2570,0,$A2570)/(OFFSET($C2565,-$A2569,$A2570)))),
MAX(0,P2570-(OFFSET($C2570,0,$A2570)/(OFFSET($C2565,-$A2569,$A2570))))),0))</f>
        <v>0</v>
      </c>
      <c r="R2570" s="395">
        <f t="shared" ca="1" si="3759"/>
        <v>0</v>
      </c>
      <c r="S2570" s="395">
        <f t="shared" ca="1" si="3760"/>
        <v>0</v>
      </c>
      <c r="T2570" s="395">
        <f t="shared" ca="1" si="3761"/>
        <v>0</v>
      </c>
      <c r="U2570" s="395">
        <f t="shared" ca="1" si="3762"/>
        <v>0</v>
      </c>
      <c r="V2570" s="395">
        <f t="shared" ca="1" si="3763"/>
        <v>0</v>
      </c>
      <c r="W2570" s="395">
        <f t="shared" ca="1" si="3764"/>
        <v>0</v>
      </c>
      <c r="X2570" s="334"/>
      <c r="Y2570" s="334"/>
      <c r="Z2570" s="334"/>
      <c r="AA2570" s="249"/>
      <c r="AB2570" s="249"/>
    </row>
    <row r="2571" spans="1:28" hidden="1" outlineLevel="1">
      <c r="A2571" s="331">
        <v>14</v>
      </c>
      <c r="B2571" s="309" t="str">
        <f t="shared" ca="1" si="3765"/>
        <v>Depreciated Net Capex 2026</v>
      </c>
      <c r="C2571" s="398"/>
      <c r="D2571" s="398"/>
      <c r="E2571" s="398"/>
      <c r="F2571" s="398"/>
      <c r="G2571" s="398"/>
      <c r="H2571" s="398"/>
      <c r="I2571" s="398"/>
      <c r="J2571" s="398"/>
      <c r="K2571" s="398"/>
      <c r="L2571" s="398"/>
      <c r="M2571" s="398"/>
      <c r="N2571" s="398"/>
      <c r="O2571" s="398"/>
      <c r="P2571" s="399"/>
      <c r="Q2571" s="400">
        <f>(Q2552*((1+Q$11)^0.5)/Q$10)</f>
        <v>0</v>
      </c>
      <c r="R2571" s="395">
        <f ca="1">IF(Q2595="n/a",Q2571,IFERROR(IF((OFFSET($C2571,0,$A2571))&lt;0,
MIN(0,Q2571-(OFFSET($C2571,0,$A2571)/(OFFSET($C2566,-$A2570,$A2571)))),
MAX(0,Q2571-(OFFSET($C2571,0,$A2571)/(OFFSET($C2566,-$A2570,$A2571))))),0))</f>
        <v>0</v>
      </c>
      <c r="S2571" s="395">
        <f t="shared" ca="1" si="3760"/>
        <v>0</v>
      </c>
      <c r="T2571" s="395">
        <f t="shared" ca="1" si="3761"/>
        <v>0</v>
      </c>
      <c r="U2571" s="395">
        <f t="shared" ca="1" si="3762"/>
        <v>0</v>
      </c>
      <c r="V2571" s="395">
        <f t="shared" ca="1" si="3763"/>
        <v>0</v>
      </c>
      <c r="W2571" s="395">
        <f t="shared" ca="1" si="3764"/>
        <v>0</v>
      </c>
      <c r="X2571" s="334"/>
      <c r="Y2571" s="334"/>
      <c r="Z2571" s="334"/>
      <c r="AA2571" s="249"/>
      <c r="AB2571" s="249"/>
    </row>
    <row r="2572" spans="1:28" hidden="1" outlineLevel="1">
      <c r="A2572" s="331">
        <v>15</v>
      </c>
      <c r="B2572" s="309" t="str">
        <f t="shared" ca="1" si="3765"/>
        <v>Depreciated Net Capex 2027</v>
      </c>
      <c r="C2572" s="398"/>
      <c r="D2572" s="398"/>
      <c r="E2572" s="398"/>
      <c r="F2572" s="398"/>
      <c r="G2572" s="398"/>
      <c r="H2572" s="398"/>
      <c r="I2572" s="398"/>
      <c r="J2572" s="398"/>
      <c r="K2572" s="398"/>
      <c r="L2572" s="398"/>
      <c r="M2572" s="398"/>
      <c r="N2572" s="398"/>
      <c r="O2572" s="398"/>
      <c r="P2572" s="398"/>
      <c r="Q2572" s="399"/>
      <c r="R2572" s="400">
        <f>(R2552*((1+R$11)^0.5)/R$10)</f>
        <v>0</v>
      </c>
      <c r="S2572" s="395">
        <f ca="1">IF(R2596="n/a",R2572,IFERROR(IF((OFFSET($C2572,0,$A2572))&lt;0,
MIN(0,R2572-(OFFSET($C2572,0,$A2572)/(OFFSET($C2567,-$A2571,$A2572)))),
MAX(0,R2572-(OFFSET($C2572,0,$A2572)/(OFFSET($C2567,-$A2571,$A2572))))),0))</f>
        <v>0</v>
      </c>
      <c r="T2572" s="395">
        <f t="shared" ca="1" si="3761"/>
        <v>0</v>
      </c>
      <c r="U2572" s="395">
        <f t="shared" ca="1" si="3762"/>
        <v>0</v>
      </c>
      <c r="V2572" s="395">
        <f t="shared" ca="1" si="3763"/>
        <v>0</v>
      </c>
      <c r="W2572" s="395">
        <f t="shared" ca="1" si="3764"/>
        <v>0</v>
      </c>
      <c r="X2572" s="334"/>
      <c r="Y2572" s="334"/>
      <c r="Z2572" s="334"/>
      <c r="AA2572" s="249"/>
      <c r="AB2572" s="249"/>
    </row>
    <row r="2573" spans="1:28" hidden="1" outlineLevel="1">
      <c r="A2573" s="331">
        <v>16</v>
      </c>
      <c r="B2573" s="309" t="str">
        <f t="shared" ca="1" si="3765"/>
        <v>Depreciated Net Capex 2028</v>
      </c>
      <c r="C2573" s="398"/>
      <c r="D2573" s="398"/>
      <c r="E2573" s="398"/>
      <c r="F2573" s="398"/>
      <c r="G2573" s="398"/>
      <c r="H2573" s="398"/>
      <c r="I2573" s="398"/>
      <c r="J2573" s="398"/>
      <c r="K2573" s="398"/>
      <c r="L2573" s="398"/>
      <c r="M2573" s="398"/>
      <c r="N2573" s="398"/>
      <c r="O2573" s="398"/>
      <c r="P2573" s="398"/>
      <c r="Q2573" s="398"/>
      <c r="R2573" s="399"/>
      <c r="S2573" s="400">
        <f>(S2552*((1+S$11)^0.5)/S$10)</f>
        <v>0</v>
      </c>
      <c r="T2573" s="395">
        <f ca="1">IF(S2597="n/a",S2573,IFERROR(IF((OFFSET($C2573,0,$A2573))&lt;0,
MIN(0,S2573-(OFFSET($C2573,0,$A2573)/(OFFSET($C2568,-$A2572,$A2573)))),
MAX(0,S2573-(OFFSET($C2573,0,$A2573)/(OFFSET($C2568,-$A2572,$A2573))))),0))</f>
        <v>0</v>
      </c>
      <c r="U2573" s="395">
        <f t="shared" ca="1" si="3762"/>
        <v>0</v>
      </c>
      <c r="V2573" s="395">
        <f t="shared" ca="1" si="3763"/>
        <v>0</v>
      </c>
      <c r="W2573" s="395">
        <f t="shared" ca="1" si="3764"/>
        <v>0</v>
      </c>
      <c r="X2573" s="334"/>
      <c r="Y2573" s="334"/>
      <c r="Z2573" s="334"/>
      <c r="AA2573" s="249"/>
      <c r="AB2573" s="249"/>
    </row>
    <row r="2574" spans="1:28" hidden="1" outlineLevel="1">
      <c r="A2574" s="331">
        <v>17</v>
      </c>
      <c r="B2574" s="309" t="str">
        <f t="shared" ca="1" si="3765"/>
        <v>Depreciated Net Capex 2029</v>
      </c>
      <c r="C2574" s="398"/>
      <c r="D2574" s="398"/>
      <c r="E2574" s="398"/>
      <c r="F2574" s="398"/>
      <c r="G2574" s="398"/>
      <c r="H2574" s="398"/>
      <c r="I2574" s="398"/>
      <c r="J2574" s="398"/>
      <c r="K2574" s="398"/>
      <c r="L2574" s="398"/>
      <c r="M2574" s="398"/>
      <c r="N2574" s="398"/>
      <c r="O2574" s="398"/>
      <c r="P2574" s="398"/>
      <c r="Q2574" s="398"/>
      <c r="R2574" s="398"/>
      <c r="S2574" s="399"/>
      <c r="T2574" s="400">
        <f>(T2552*((1+T$11)^0.5)/T$10)</f>
        <v>0</v>
      </c>
      <c r="U2574" s="395">
        <f ca="1">IF(T2598="n/a",T2574,IFERROR(IF((OFFSET($C2574,0,$A2574))&lt;0,
MIN(0,T2574-(OFFSET($C2574,0,$A2574)/(OFFSET($C2569,-$A2573,$A2574)))),
MAX(0,T2574-(OFFSET($C2574,0,$A2574)/(OFFSET($C2569,-$A2573,$A2574))))),0))</f>
        <v>0</v>
      </c>
      <c r="V2574" s="395">
        <f t="shared" ca="1" si="3763"/>
        <v>0</v>
      </c>
      <c r="W2574" s="395">
        <f t="shared" ca="1" si="3764"/>
        <v>0</v>
      </c>
      <c r="X2574" s="334"/>
      <c r="Y2574" s="334"/>
      <c r="Z2574" s="334"/>
      <c r="AA2574" s="249"/>
      <c r="AB2574" s="249"/>
    </row>
    <row r="2575" spans="1:28" hidden="1" outlineLevel="1">
      <c r="A2575" s="331">
        <v>18</v>
      </c>
      <c r="B2575" s="309" t="str">
        <f t="shared" ca="1" si="3765"/>
        <v>Depreciated Net Capex 2030</v>
      </c>
      <c r="C2575" s="398"/>
      <c r="D2575" s="398"/>
      <c r="E2575" s="398"/>
      <c r="F2575" s="398"/>
      <c r="G2575" s="398"/>
      <c r="H2575" s="398"/>
      <c r="I2575" s="398"/>
      <c r="J2575" s="398"/>
      <c r="K2575" s="398"/>
      <c r="L2575" s="398"/>
      <c r="M2575" s="398"/>
      <c r="N2575" s="398"/>
      <c r="O2575" s="398"/>
      <c r="P2575" s="398"/>
      <c r="Q2575" s="398"/>
      <c r="R2575" s="398"/>
      <c r="S2575" s="398"/>
      <c r="T2575" s="399"/>
      <c r="U2575" s="400">
        <f>(U2552*((1+U$11)^0.5)/U$10)</f>
        <v>0</v>
      </c>
      <c r="V2575" s="395">
        <f ca="1">IF(U2599="n/a",U2575,IFERROR(IF((OFFSET($C2575,0,$A2575))&lt;0,
MIN(0,U2575-(OFFSET($C2575,0,$A2575)/(OFFSET($C2570,-$A2574,$A2575)))),
MAX(0,U2575-(OFFSET($C2575,0,$A2575)/(OFFSET($C2570,-$A2574,$A2575))))),0))</f>
        <v>0</v>
      </c>
      <c r="W2575" s="395">
        <f t="shared" ca="1" si="3764"/>
        <v>0</v>
      </c>
      <c r="X2575" s="334"/>
      <c r="Y2575" s="334"/>
      <c r="Z2575" s="334"/>
      <c r="AA2575" s="249"/>
      <c r="AB2575" s="249"/>
    </row>
    <row r="2576" spans="1:28" hidden="1" outlineLevel="1">
      <c r="A2576" s="331">
        <v>19</v>
      </c>
      <c r="B2576" s="309" t="str">
        <f t="shared" ca="1" si="3765"/>
        <v>Depreciated Net Capex 2031</v>
      </c>
      <c r="C2576" s="398"/>
      <c r="D2576" s="398"/>
      <c r="E2576" s="398"/>
      <c r="F2576" s="398"/>
      <c r="G2576" s="398"/>
      <c r="H2576" s="398"/>
      <c r="I2576" s="398"/>
      <c r="J2576" s="398"/>
      <c r="K2576" s="398"/>
      <c r="L2576" s="398"/>
      <c r="M2576" s="398"/>
      <c r="N2576" s="398"/>
      <c r="O2576" s="398"/>
      <c r="P2576" s="398"/>
      <c r="Q2576" s="398"/>
      <c r="R2576" s="398"/>
      <c r="S2576" s="398"/>
      <c r="T2576" s="398"/>
      <c r="U2576" s="399"/>
      <c r="V2576" s="400">
        <f>(V2552*((1+V$11)^0.5)/V$10)</f>
        <v>0</v>
      </c>
      <c r="W2576" s="395">
        <f ca="1">IF(V2600="n/a",V2576,IFERROR(IF((OFFSET($C2576,0,$A2576))&lt;0,
MIN(0,V2576-(OFFSET($C2576,0,$A2576)/(OFFSET($C2571,-$A2575,$A2576)))),
MAX(0,V2576-(OFFSET($C2576,0,$A2576)/(OFFSET($C2571,-$A2575,$A2576))))),0))</f>
        <v>0</v>
      </c>
      <c r="X2576" s="334"/>
      <c r="Y2576" s="334"/>
      <c r="Z2576" s="334"/>
      <c r="AA2576" s="249"/>
      <c r="AB2576" s="249"/>
    </row>
    <row r="2577" spans="1:28" hidden="1" outlineLevel="1">
      <c r="A2577" s="331">
        <v>20</v>
      </c>
      <c r="B2577" s="309" t="str">
        <f ca="1">"Depreciated Net Capex "&amp;OFFSET($C$6,0,A2577)</f>
        <v>Depreciated Net Capex 2032</v>
      </c>
      <c r="C2577" s="398"/>
      <c r="D2577" s="398"/>
      <c r="E2577" s="398"/>
      <c r="F2577" s="398"/>
      <c r="G2577" s="398"/>
      <c r="H2577" s="398"/>
      <c r="I2577" s="398"/>
      <c r="J2577" s="398"/>
      <c r="K2577" s="398"/>
      <c r="L2577" s="398"/>
      <c r="M2577" s="398"/>
      <c r="N2577" s="398"/>
      <c r="O2577" s="398"/>
      <c r="P2577" s="398"/>
      <c r="Q2577" s="398"/>
      <c r="R2577" s="398"/>
      <c r="S2577" s="398"/>
      <c r="T2577" s="398"/>
      <c r="U2577" s="398"/>
      <c r="V2577" s="399"/>
      <c r="W2577" s="395">
        <f>(W2552*((1+W$11)^0.5)/W$10)</f>
        <v>0</v>
      </c>
      <c r="X2577" s="249"/>
      <c r="Y2577" s="249"/>
      <c r="Z2577" s="249"/>
      <c r="AA2577" s="249"/>
      <c r="AB2577" s="249"/>
    </row>
    <row r="2578" spans="1:28" hidden="1" outlineLevel="1">
      <c r="A2578" s="249"/>
      <c r="B2578" s="332"/>
      <c r="C2578" s="395"/>
      <c r="D2578" s="395"/>
      <c r="E2578" s="395"/>
      <c r="F2578" s="395"/>
      <c r="G2578" s="395"/>
      <c r="H2578" s="395"/>
      <c r="I2578" s="395"/>
      <c r="J2578" s="395"/>
      <c r="K2578" s="395"/>
      <c r="L2578" s="395"/>
      <c r="M2578" s="395"/>
      <c r="N2578" s="395"/>
      <c r="O2578" s="395"/>
      <c r="P2578" s="395"/>
      <c r="Q2578" s="395"/>
      <c r="R2578" s="395"/>
      <c r="S2578" s="395"/>
      <c r="T2578" s="395"/>
      <c r="U2578" s="395"/>
      <c r="V2578" s="395"/>
      <c r="W2578" s="395"/>
      <c r="X2578" s="249"/>
      <c r="Y2578" s="249"/>
      <c r="Z2578" s="249"/>
      <c r="AA2578" s="249"/>
      <c r="AB2578" s="249"/>
    </row>
    <row r="2579" spans="1:28" hidden="1" outlineLevel="1">
      <c r="A2579" s="249"/>
      <c r="B2579" s="332"/>
      <c r="C2579" s="395"/>
      <c r="D2579" s="395"/>
      <c r="E2579" s="395"/>
      <c r="F2579" s="395"/>
      <c r="G2579" s="395"/>
      <c r="H2579" s="395"/>
      <c r="I2579" s="395"/>
      <c r="J2579" s="395"/>
      <c r="K2579" s="395"/>
      <c r="L2579" s="395"/>
      <c r="M2579" s="395"/>
      <c r="N2579" s="395"/>
      <c r="O2579" s="395"/>
      <c r="P2579" s="395"/>
      <c r="Q2579" s="395"/>
      <c r="R2579" s="395"/>
      <c r="S2579" s="395"/>
      <c r="T2579" s="395"/>
      <c r="U2579" s="395"/>
      <c r="V2579" s="395"/>
      <c r="W2579" s="395"/>
      <c r="X2579" s="249"/>
      <c r="Y2579" s="249"/>
      <c r="Z2579" s="249"/>
      <c r="AA2579" s="249"/>
      <c r="AB2579" s="249"/>
    </row>
    <row r="2580" spans="1:28" hidden="1" outlineLevel="1">
      <c r="A2580" s="249"/>
      <c r="B2580" s="309" t="s">
        <v>298</v>
      </c>
      <c r="C2580" s="395"/>
      <c r="D2580" s="395">
        <f t="shared" ref="D2580" ca="1" si="3766">IF(C2580="n/a","n/a",IF(AND(C2580&lt;1,D2554=0),0,
IF(D2554=0,C2580-1,
IF(C2580&lt;1,D2555,
(((C2580-1)*(C2556-(C2556/(C2580))))+((D2554/D$10)*D2555))/(D2556)))))</f>
        <v>0</v>
      </c>
      <c r="E2580" s="395">
        <f t="shared" ref="E2580" ca="1" si="3767">IF(D2580="n/a","n/a",IF(AND(D2580&lt;1,E2554=0),0,
IF(E2554=0,D2580-1,
IF(D2580&lt;1,E2555,
(((D2580-1)*(D2556-(D2556/(D2580))))+((E2554/E$10)*E2555))/(E2556)))))</f>
        <v>0</v>
      </c>
      <c r="F2580" s="395">
        <f t="shared" ref="F2580" ca="1" si="3768">IF(E2580="n/a","n/a",IF(AND(E2580&lt;1,F2554=0),0,
IF(F2554=0,E2580-1,
IF(E2580&lt;1,F2555,
(((E2580-1)*(E2556-(E2556/(E2580))))+((F2554/F$10)*F2555))/(F2556)))))</f>
        <v>0</v>
      </c>
      <c r="G2580" s="395">
        <f t="shared" ref="G2580" ca="1" si="3769">IF(F2580="n/a","n/a",IF(AND(F2580&lt;1,G2554=0),0,
IF(G2554=0,F2580-1,
IF(F2580&lt;1,G2555,
(((F2580-1)*(F2556-(F2556/(F2580))))+((G2554/G$10)*G2555))/(G2556)))))</f>
        <v>0</v>
      </c>
      <c r="H2580" s="395">
        <f ca="1">IF(G2580="n/a","n/a",IF(AND(G2580&lt;1,H2554=0),0,
IF(H2554=0,G2580-1,
IF(G2580&lt;1,H2555,
(((G2580-1)*(G2556-(G2556/(G2580))))+((H2554/H$10)*H2555))/(H2556)))))</f>
        <v>0</v>
      </c>
      <c r="I2580" s="395">
        <f t="shared" ref="I2580" ca="1" si="3770">IF(H2580="n/a","n/a",IF(AND(H2580&lt;1,I2554=0),0,
IF(I2554=0,H2580-1,
IF(H2580&lt;1,I2555,
(((H2580-1)*(H2556-(H2556/(H2580))))+((I2554/I$10)*I2555))/(I2556)))))</f>
        <v>0</v>
      </c>
      <c r="J2580" s="395">
        <f t="shared" ref="J2580" ca="1" si="3771">IF(I2580="n/a","n/a",IF(AND(I2580&lt;1,J2554=0),0,
IF(J2554=0,I2580-1,
IF(I2580&lt;1,J2555,
(((I2580-1)*(I2556-(I2556/(I2580))))+((J2554/J$10)*J2555))/(J2556)))))</f>
        <v>0</v>
      </c>
      <c r="K2580" s="395">
        <f t="shared" ref="K2580" ca="1" si="3772">IF(J2580="n/a","n/a",IF(AND(J2580&lt;1,K2554=0),0,
IF(K2554=0,J2580-1,
IF(J2580&lt;1,K2555,
(((J2580-1)*(J2556-(J2556/(J2580))))+((K2554/K$10)*K2555))/(K2556)))))</f>
        <v>0</v>
      </c>
      <c r="L2580" s="395">
        <f t="shared" ref="L2580" ca="1" si="3773">IF(K2580="n/a","n/a",IF(AND(K2580&lt;1,L2554=0),0,
IF(L2554=0,K2580-1,
IF(K2580&lt;1,L2555,
(((K2580-1)*(K2556-(K2556/(K2580))))+((L2554/L$10)*L2555))/(L2556)))))</f>
        <v>0</v>
      </c>
      <c r="M2580" s="395">
        <f t="shared" ref="M2580" ca="1" si="3774">IF(L2580="n/a","n/a",IF(AND(L2580&lt;1,M2554=0),0,
IF(M2554=0,L2580-1,
IF(L2580&lt;1,M2555,
(((L2580-1)*(L2556-(L2556/(L2580))))+((M2554/M$10)*M2555))/(M2556)))))</f>
        <v>0</v>
      </c>
      <c r="N2580" s="395">
        <f t="shared" ref="N2580" ca="1" si="3775">IF(M2580="n/a","n/a",IF(AND(M2580&lt;1,N2554=0),0,
IF(N2554=0,M2580-1,
IF(M2580&lt;1,N2555,
(((M2580-1)*(M2556-(M2556/(M2580))))+((N2554/N$10)*N2555))/(N2556)))))</f>
        <v>0</v>
      </c>
      <c r="O2580" s="395">
        <f t="shared" ref="O2580" ca="1" si="3776">IF(N2580="n/a","n/a",IF(AND(N2580&lt;1,O2554=0),0,
IF(O2554=0,N2580-1,
IF(N2580&lt;1,O2555,
(((N2580-1)*(N2556-(N2556/(N2580))))+((O2554/O$10)*O2555))/(O2556)))))</f>
        <v>0</v>
      </c>
      <c r="P2580" s="395">
        <f t="shared" ref="P2580" ca="1" si="3777">IF(O2580="n/a","n/a",IF(AND(O2580&lt;1,P2554=0),0,
IF(P2554=0,O2580-1,
IF(O2580&lt;1,P2555,
(((O2580-1)*(O2556-(O2556/(O2580))))+((P2554/P$10)*P2555))/(P2556)))))</f>
        <v>0</v>
      </c>
      <c r="Q2580" s="395">
        <f t="shared" ref="Q2580" ca="1" si="3778">IF(P2580="n/a","n/a",IF(AND(P2580&lt;1,Q2554=0),0,
IF(Q2554=0,P2580-1,
IF(P2580&lt;1,Q2555,
(((P2580-1)*(P2556-(P2556/(P2580))))+((Q2554/Q$10)*Q2555))/(Q2556)))))</f>
        <v>0</v>
      </c>
      <c r="R2580" s="395">
        <f t="shared" ref="R2580" ca="1" si="3779">IF(Q2580="n/a","n/a",IF(AND(Q2580&lt;1,R2554=0),0,
IF(R2554=0,Q2580-1,
IF(Q2580&lt;1,R2555,
(((Q2580-1)*(Q2556-(Q2556/(Q2580))))+((R2554/R$10)*R2555))/(R2556)))))</f>
        <v>0</v>
      </c>
      <c r="S2580" s="395">
        <f t="shared" ref="S2580" ca="1" si="3780">IF(R2580="n/a","n/a",IF(AND(R2580&lt;1,S2554=0),0,
IF(S2554=0,R2580-1,
IF(R2580&lt;1,S2555,
(((R2580-1)*(R2556-(R2556/(R2580))))+((S2554/S$10)*S2555))/(S2556)))))</f>
        <v>0</v>
      </c>
      <c r="T2580" s="395">
        <f t="shared" ref="T2580" ca="1" si="3781">IF(S2580="n/a","n/a",IF(AND(S2580&lt;1,T2554=0),0,
IF(T2554=0,S2580-1,
IF(S2580&lt;1,T2555,
(((S2580-1)*(S2556-(S2556/(S2580))))+((T2554/T$10)*T2555))/(T2556)))))</f>
        <v>0</v>
      </c>
      <c r="U2580" s="395">
        <f t="shared" ref="U2580" ca="1" si="3782">IF(T2580="n/a","n/a",IF(AND(T2580&lt;1,U2554=0),0,
IF(U2554=0,T2580-1,
IF(T2580&lt;1,U2555,
(((T2580-1)*(T2556-(T2556/(T2580))))+((U2554/U$10)*U2555))/(U2556)))))</f>
        <v>0</v>
      </c>
      <c r="V2580" s="395">
        <f t="shared" ref="V2580" ca="1" si="3783">IF(U2580="n/a","n/a",IF(AND(U2580&lt;1,V2554=0),0,
IF(V2554=0,U2580-1,
IF(U2580&lt;1,V2555,
(((U2580-1)*(U2556-(U2556/(U2580))))+((V2554/V$10)*V2555))/(V2556)))))</f>
        <v>0</v>
      </c>
      <c r="W2580" s="395">
        <f t="shared" ref="W2580" ca="1" si="3784">IF(V2580="n/a","n/a",IF(AND(V2580&lt;1,W2554=0),0,
IF(W2554=0,V2580-1,
IF(V2580&lt;1,W2555,
(((V2580-1)*(V2556-(V2556/(V2580))))+((W2554/W$10)*W2555))/(W2556)))))</f>
        <v>0</v>
      </c>
      <c r="X2580" s="249"/>
      <c r="Y2580" s="249"/>
      <c r="Z2580" s="249"/>
      <c r="AA2580" s="249"/>
      <c r="AB2580" s="249"/>
    </row>
    <row r="2581" spans="1:28" hidden="1" outlineLevel="1">
      <c r="A2581" s="249"/>
      <c r="B2581" s="309" t="s">
        <v>191</v>
      </c>
      <c r="C2581" s="395">
        <f ca="1">C2553</f>
        <v>0</v>
      </c>
      <c r="D2581" s="395">
        <f t="shared" ref="D2581" ca="1" si="3785">IF(C2581="n/a","n/a",MAX(0,C2581-1))</f>
        <v>0</v>
      </c>
      <c r="E2581" s="395">
        <f t="shared" ref="E2581:E2582" ca="1" si="3786">IF(D2581="n/a","n/a",MAX(0,D2581-1))</f>
        <v>0</v>
      </c>
      <c r="F2581" s="395">
        <f t="shared" ref="F2581:F2583" ca="1" si="3787">IF(E2581="n/a","n/a",MAX(0,E2581-1))</f>
        <v>0</v>
      </c>
      <c r="G2581" s="395">
        <f t="shared" ref="G2581:G2584" ca="1" si="3788">IF(F2581="n/a","n/a",MAX(0,F2581-1))</f>
        <v>0</v>
      </c>
      <c r="H2581" s="395">
        <f t="shared" ref="H2581:H2585" ca="1" si="3789">IF(G2581="n/a","n/a",MAX(0,G2581-1))</f>
        <v>0</v>
      </c>
      <c r="I2581" s="395">
        <f t="shared" ref="I2581:I2586" ca="1" si="3790">IF(H2581="n/a","n/a",MAX(0,H2581-1))</f>
        <v>0</v>
      </c>
      <c r="J2581" s="395">
        <f t="shared" ref="J2581:J2587" ca="1" si="3791">IF(I2581="n/a","n/a",MAX(0,I2581-1))</f>
        <v>0</v>
      </c>
      <c r="K2581" s="395">
        <f t="shared" ref="K2581:K2588" ca="1" si="3792">IF(J2581="n/a","n/a",MAX(0,J2581-1))</f>
        <v>0</v>
      </c>
      <c r="L2581" s="395">
        <f t="shared" ref="L2581:L2589" ca="1" si="3793">IF(K2581="n/a","n/a",MAX(0,K2581-1))</f>
        <v>0</v>
      </c>
      <c r="M2581" s="395">
        <f t="shared" ref="M2581:M2590" ca="1" si="3794">IF(L2581="n/a","n/a",MAX(0,L2581-1))</f>
        <v>0</v>
      </c>
      <c r="N2581" s="395">
        <f t="shared" ref="N2581:N2591" ca="1" si="3795">IF(M2581="n/a","n/a",MAX(0,M2581-1))</f>
        <v>0</v>
      </c>
      <c r="O2581" s="395">
        <f t="shared" ref="O2581:O2592" ca="1" si="3796">IF(N2581="n/a","n/a",MAX(0,N2581-1))</f>
        <v>0</v>
      </c>
      <c r="P2581" s="395">
        <f t="shared" ref="P2581:P2593" ca="1" si="3797">IF(O2581="n/a","n/a",MAX(0,O2581-1))</f>
        <v>0</v>
      </c>
      <c r="Q2581" s="395">
        <f t="shared" ref="Q2581:Q2594" ca="1" si="3798">IF(P2581="n/a","n/a",MAX(0,P2581-1))</f>
        <v>0</v>
      </c>
      <c r="R2581" s="395">
        <f t="shared" ref="R2581:R2595" ca="1" si="3799">IF(Q2581="n/a","n/a",MAX(0,Q2581-1))</f>
        <v>0</v>
      </c>
      <c r="S2581" s="395">
        <f t="shared" ref="S2581:S2596" ca="1" si="3800">IF(R2581="n/a","n/a",MAX(0,R2581-1))</f>
        <v>0</v>
      </c>
      <c r="T2581" s="395">
        <f t="shared" ref="T2581:T2597" ca="1" si="3801">IF(S2581="n/a","n/a",MAX(0,S2581-1))</f>
        <v>0</v>
      </c>
      <c r="U2581" s="395">
        <f t="shared" ref="U2581:U2598" ca="1" si="3802">IF(T2581="n/a","n/a",MAX(0,T2581-1))</f>
        <v>0</v>
      </c>
      <c r="V2581" s="395">
        <f t="shared" ref="V2581:V2599" ca="1" si="3803">IF(U2581="n/a","n/a",MAX(0,U2581-1))</f>
        <v>0</v>
      </c>
      <c r="W2581" s="395">
        <f t="shared" ref="W2581:W2599" ca="1" si="3804">IF(V2581="n/a","n/a",MAX(0,V2581-1))</f>
        <v>0</v>
      </c>
      <c r="X2581" s="249"/>
      <c r="Y2581" s="249"/>
      <c r="Z2581" s="249"/>
      <c r="AA2581" s="249"/>
      <c r="AB2581" s="249"/>
    </row>
    <row r="2582" spans="1:28" hidden="1" outlineLevel="1">
      <c r="A2582" s="249"/>
      <c r="B2582" s="309" t="str">
        <f t="shared" ref="B2582:B2601" ca="1" si="3805">"RL Capex "&amp;OFFSET($C$6,0,A2558)</f>
        <v>RL Capex 2013</v>
      </c>
      <c r="C2582" s="396"/>
      <c r="D2582" s="400">
        <f ca="1">D2553</f>
        <v>0</v>
      </c>
      <c r="E2582" s="395">
        <f t="shared" ca="1" si="3786"/>
        <v>0</v>
      </c>
      <c r="F2582" s="395">
        <f t="shared" ca="1" si="3787"/>
        <v>0</v>
      </c>
      <c r="G2582" s="395">
        <f t="shared" ca="1" si="3788"/>
        <v>0</v>
      </c>
      <c r="H2582" s="395">
        <f t="shared" ca="1" si="3789"/>
        <v>0</v>
      </c>
      <c r="I2582" s="395">
        <f t="shared" ca="1" si="3790"/>
        <v>0</v>
      </c>
      <c r="J2582" s="395">
        <f t="shared" ca="1" si="3791"/>
        <v>0</v>
      </c>
      <c r="K2582" s="395">
        <f t="shared" ca="1" si="3792"/>
        <v>0</v>
      </c>
      <c r="L2582" s="395">
        <f t="shared" ca="1" si="3793"/>
        <v>0</v>
      </c>
      <c r="M2582" s="395">
        <f t="shared" ca="1" si="3794"/>
        <v>0</v>
      </c>
      <c r="N2582" s="395">
        <f t="shared" ca="1" si="3795"/>
        <v>0</v>
      </c>
      <c r="O2582" s="395">
        <f t="shared" ca="1" si="3796"/>
        <v>0</v>
      </c>
      <c r="P2582" s="395">
        <f t="shared" ca="1" si="3797"/>
        <v>0</v>
      </c>
      <c r="Q2582" s="395">
        <f t="shared" ca="1" si="3798"/>
        <v>0</v>
      </c>
      <c r="R2582" s="395">
        <f t="shared" ca="1" si="3799"/>
        <v>0</v>
      </c>
      <c r="S2582" s="395">
        <f t="shared" ca="1" si="3800"/>
        <v>0</v>
      </c>
      <c r="T2582" s="395">
        <f t="shared" ca="1" si="3801"/>
        <v>0</v>
      </c>
      <c r="U2582" s="395">
        <f t="shared" ca="1" si="3802"/>
        <v>0</v>
      </c>
      <c r="V2582" s="395">
        <f t="shared" ca="1" si="3803"/>
        <v>0</v>
      </c>
      <c r="W2582" s="395">
        <f t="shared" ca="1" si="3804"/>
        <v>0</v>
      </c>
      <c r="X2582" s="249"/>
      <c r="Y2582" s="249"/>
      <c r="Z2582" s="249"/>
      <c r="AA2582" s="249"/>
      <c r="AB2582" s="249"/>
    </row>
    <row r="2583" spans="1:28" hidden="1" outlineLevel="1">
      <c r="A2583" s="249"/>
      <c r="B2583" s="309" t="str">
        <f t="shared" ca="1" si="3805"/>
        <v>RL Capex 2014</v>
      </c>
      <c r="C2583" s="401"/>
      <c r="D2583" s="396"/>
      <c r="E2583" s="400">
        <f ca="1">E2553</f>
        <v>0</v>
      </c>
      <c r="F2583" s="395">
        <f t="shared" ca="1" si="3787"/>
        <v>0</v>
      </c>
      <c r="G2583" s="395">
        <f t="shared" ca="1" si="3788"/>
        <v>0</v>
      </c>
      <c r="H2583" s="395">
        <f t="shared" ca="1" si="3789"/>
        <v>0</v>
      </c>
      <c r="I2583" s="395">
        <f t="shared" ca="1" si="3790"/>
        <v>0</v>
      </c>
      <c r="J2583" s="395">
        <f t="shared" ca="1" si="3791"/>
        <v>0</v>
      </c>
      <c r="K2583" s="395">
        <f t="shared" ca="1" si="3792"/>
        <v>0</v>
      </c>
      <c r="L2583" s="395">
        <f t="shared" ca="1" si="3793"/>
        <v>0</v>
      </c>
      <c r="M2583" s="395">
        <f t="shared" ca="1" si="3794"/>
        <v>0</v>
      </c>
      <c r="N2583" s="395">
        <f t="shared" ca="1" si="3795"/>
        <v>0</v>
      </c>
      <c r="O2583" s="395">
        <f t="shared" ca="1" si="3796"/>
        <v>0</v>
      </c>
      <c r="P2583" s="395">
        <f t="shared" ca="1" si="3797"/>
        <v>0</v>
      </c>
      <c r="Q2583" s="395">
        <f t="shared" ca="1" si="3798"/>
        <v>0</v>
      </c>
      <c r="R2583" s="395">
        <f t="shared" ca="1" si="3799"/>
        <v>0</v>
      </c>
      <c r="S2583" s="395">
        <f t="shared" ca="1" si="3800"/>
        <v>0</v>
      </c>
      <c r="T2583" s="395">
        <f t="shared" ca="1" si="3801"/>
        <v>0</v>
      </c>
      <c r="U2583" s="395">
        <f t="shared" ca="1" si="3802"/>
        <v>0</v>
      </c>
      <c r="V2583" s="395">
        <f t="shared" ca="1" si="3803"/>
        <v>0</v>
      </c>
      <c r="W2583" s="395">
        <f t="shared" ca="1" si="3804"/>
        <v>0</v>
      </c>
      <c r="X2583" s="249"/>
      <c r="Y2583" s="249"/>
      <c r="Z2583" s="249"/>
      <c r="AA2583" s="249"/>
      <c r="AB2583" s="249"/>
    </row>
    <row r="2584" spans="1:28" hidden="1" outlineLevel="1">
      <c r="A2584" s="249"/>
      <c r="B2584" s="309" t="str">
        <f t="shared" ca="1" si="3805"/>
        <v>RL Capex 2015</v>
      </c>
      <c r="C2584" s="401"/>
      <c r="D2584" s="401"/>
      <c r="E2584" s="396"/>
      <c r="F2584" s="400">
        <f ca="1">F2553</f>
        <v>0</v>
      </c>
      <c r="G2584" s="395">
        <f t="shared" ca="1" si="3788"/>
        <v>0</v>
      </c>
      <c r="H2584" s="395">
        <f t="shared" ca="1" si="3789"/>
        <v>0</v>
      </c>
      <c r="I2584" s="395">
        <f t="shared" ca="1" si="3790"/>
        <v>0</v>
      </c>
      <c r="J2584" s="395">
        <f t="shared" ca="1" si="3791"/>
        <v>0</v>
      </c>
      <c r="K2584" s="395">
        <f t="shared" ca="1" si="3792"/>
        <v>0</v>
      </c>
      <c r="L2584" s="395">
        <f t="shared" ca="1" si="3793"/>
        <v>0</v>
      </c>
      <c r="M2584" s="395">
        <f t="shared" ca="1" si="3794"/>
        <v>0</v>
      </c>
      <c r="N2584" s="395">
        <f t="shared" ca="1" si="3795"/>
        <v>0</v>
      </c>
      <c r="O2584" s="395">
        <f t="shared" ca="1" si="3796"/>
        <v>0</v>
      </c>
      <c r="P2584" s="395">
        <f t="shared" ca="1" si="3797"/>
        <v>0</v>
      </c>
      <c r="Q2584" s="395">
        <f t="shared" ca="1" si="3798"/>
        <v>0</v>
      </c>
      <c r="R2584" s="395">
        <f t="shared" ca="1" si="3799"/>
        <v>0</v>
      </c>
      <c r="S2584" s="395">
        <f t="shared" ca="1" si="3800"/>
        <v>0</v>
      </c>
      <c r="T2584" s="395">
        <f t="shared" ca="1" si="3801"/>
        <v>0</v>
      </c>
      <c r="U2584" s="395">
        <f t="shared" ca="1" si="3802"/>
        <v>0</v>
      </c>
      <c r="V2584" s="395">
        <f t="shared" ca="1" si="3803"/>
        <v>0</v>
      </c>
      <c r="W2584" s="395">
        <f t="shared" ca="1" si="3804"/>
        <v>0</v>
      </c>
      <c r="X2584" s="249"/>
      <c r="Y2584" s="249"/>
      <c r="Z2584" s="249"/>
      <c r="AA2584" s="249"/>
      <c r="AB2584" s="249"/>
    </row>
    <row r="2585" spans="1:28" hidden="1" outlineLevel="1">
      <c r="A2585" s="249"/>
      <c r="B2585" s="309" t="str">
        <f t="shared" ca="1" si="3805"/>
        <v>RL Capex 2016</v>
      </c>
      <c r="C2585" s="401"/>
      <c r="D2585" s="401"/>
      <c r="E2585" s="401"/>
      <c r="F2585" s="396"/>
      <c r="G2585" s="400">
        <f ca="1">G2553</f>
        <v>0</v>
      </c>
      <c r="H2585" s="395">
        <f t="shared" ca="1" si="3789"/>
        <v>0</v>
      </c>
      <c r="I2585" s="395">
        <f t="shared" ca="1" si="3790"/>
        <v>0</v>
      </c>
      <c r="J2585" s="395">
        <f t="shared" ca="1" si="3791"/>
        <v>0</v>
      </c>
      <c r="K2585" s="395">
        <f t="shared" ca="1" si="3792"/>
        <v>0</v>
      </c>
      <c r="L2585" s="395">
        <f t="shared" ca="1" si="3793"/>
        <v>0</v>
      </c>
      <c r="M2585" s="395">
        <f t="shared" ca="1" si="3794"/>
        <v>0</v>
      </c>
      <c r="N2585" s="395">
        <f t="shared" ca="1" si="3795"/>
        <v>0</v>
      </c>
      <c r="O2585" s="395">
        <f t="shared" ca="1" si="3796"/>
        <v>0</v>
      </c>
      <c r="P2585" s="395">
        <f t="shared" ca="1" si="3797"/>
        <v>0</v>
      </c>
      <c r="Q2585" s="395">
        <f t="shared" ca="1" si="3798"/>
        <v>0</v>
      </c>
      <c r="R2585" s="395">
        <f t="shared" ca="1" si="3799"/>
        <v>0</v>
      </c>
      <c r="S2585" s="395">
        <f t="shared" ca="1" si="3800"/>
        <v>0</v>
      </c>
      <c r="T2585" s="395">
        <f t="shared" ca="1" si="3801"/>
        <v>0</v>
      </c>
      <c r="U2585" s="395">
        <f t="shared" ca="1" si="3802"/>
        <v>0</v>
      </c>
      <c r="V2585" s="395">
        <f t="shared" ca="1" si="3803"/>
        <v>0</v>
      </c>
      <c r="W2585" s="395">
        <f t="shared" ca="1" si="3804"/>
        <v>0</v>
      </c>
      <c r="X2585" s="249"/>
      <c r="Y2585" s="249"/>
      <c r="Z2585" s="249"/>
      <c r="AA2585" s="249"/>
      <c r="AB2585" s="249"/>
    </row>
    <row r="2586" spans="1:28" hidden="1" outlineLevel="1">
      <c r="A2586" s="249"/>
      <c r="B2586" s="309" t="str">
        <f t="shared" ca="1" si="3805"/>
        <v>RL Capex 2017</v>
      </c>
      <c r="C2586" s="401"/>
      <c r="D2586" s="401"/>
      <c r="E2586" s="401"/>
      <c r="F2586" s="401"/>
      <c r="G2586" s="396"/>
      <c r="H2586" s="400">
        <f ca="1">H2553</f>
        <v>0</v>
      </c>
      <c r="I2586" s="395">
        <f t="shared" ca="1" si="3790"/>
        <v>0</v>
      </c>
      <c r="J2586" s="395">
        <f t="shared" ca="1" si="3791"/>
        <v>0</v>
      </c>
      <c r="K2586" s="395">
        <f t="shared" ca="1" si="3792"/>
        <v>0</v>
      </c>
      <c r="L2586" s="395">
        <f t="shared" ca="1" si="3793"/>
        <v>0</v>
      </c>
      <c r="M2586" s="395">
        <f t="shared" ca="1" si="3794"/>
        <v>0</v>
      </c>
      <c r="N2586" s="395">
        <f t="shared" ca="1" si="3795"/>
        <v>0</v>
      </c>
      <c r="O2586" s="395">
        <f t="shared" ca="1" si="3796"/>
        <v>0</v>
      </c>
      <c r="P2586" s="395">
        <f t="shared" ca="1" si="3797"/>
        <v>0</v>
      </c>
      <c r="Q2586" s="395">
        <f t="shared" ca="1" si="3798"/>
        <v>0</v>
      </c>
      <c r="R2586" s="395">
        <f t="shared" ca="1" si="3799"/>
        <v>0</v>
      </c>
      <c r="S2586" s="395">
        <f t="shared" ca="1" si="3800"/>
        <v>0</v>
      </c>
      <c r="T2586" s="395">
        <f t="shared" ca="1" si="3801"/>
        <v>0</v>
      </c>
      <c r="U2586" s="395">
        <f t="shared" ca="1" si="3802"/>
        <v>0</v>
      </c>
      <c r="V2586" s="395">
        <f t="shared" ca="1" si="3803"/>
        <v>0</v>
      </c>
      <c r="W2586" s="395">
        <f t="shared" ca="1" si="3804"/>
        <v>0</v>
      </c>
      <c r="X2586" s="249"/>
      <c r="Y2586" s="249"/>
      <c r="Z2586" s="249"/>
      <c r="AA2586" s="249"/>
      <c r="AB2586" s="249"/>
    </row>
    <row r="2587" spans="1:28" hidden="1" outlineLevel="1">
      <c r="A2587" s="249"/>
      <c r="B2587" s="309" t="str">
        <f t="shared" ca="1" si="3805"/>
        <v>RL Capex 2018</v>
      </c>
      <c r="C2587" s="401"/>
      <c r="D2587" s="401"/>
      <c r="E2587" s="401"/>
      <c r="F2587" s="401"/>
      <c r="G2587" s="401"/>
      <c r="H2587" s="396"/>
      <c r="I2587" s="400">
        <f ca="1">I2553</f>
        <v>0</v>
      </c>
      <c r="J2587" s="395">
        <f t="shared" ca="1" si="3791"/>
        <v>0</v>
      </c>
      <c r="K2587" s="395">
        <f t="shared" ca="1" si="3792"/>
        <v>0</v>
      </c>
      <c r="L2587" s="395">
        <f t="shared" ca="1" si="3793"/>
        <v>0</v>
      </c>
      <c r="M2587" s="395">
        <f t="shared" ca="1" si="3794"/>
        <v>0</v>
      </c>
      <c r="N2587" s="395">
        <f t="shared" ca="1" si="3795"/>
        <v>0</v>
      </c>
      <c r="O2587" s="395">
        <f t="shared" ca="1" si="3796"/>
        <v>0</v>
      </c>
      <c r="P2587" s="395">
        <f t="shared" ca="1" si="3797"/>
        <v>0</v>
      </c>
      <c r="Q2587" s="395">
        <f t="shared" ca="1" si="3798"/>
        <v>0</v>
      </c>
      <c r="R2587" s="395">
        <f t="shared" ca="1" si="3799"/>
        <v>0</v>
      </c>
      <c r="S2587" s="395">
        <f t="shared" ca="1" si="3800"/>
        <v>0</v>
      </c>
      <c r="T2587" s="395">
        <f t="shared" ca="1" si="3801"/>
        <v>0</v>
      </c>
      <c r="U2587" s="395">
        <f t="shared" ca="1" si="3802"/>
        <v>0</v>
      </c>
      <c r="V2587" s="395">
        <f t="shared" ca="1" si="3803"/>
        <v>0</v>
      </c>
      <c r="W2587" s="395">
        <f t="shared" ca="1" si="3804"/>
        <v>0</v>
      </c>
      <c r="X2587" s="249"/>
      <c r="Y2587" s="249"/>
      <c r="Z2587" s="249"/>
      <c r="AA2587" s="249"/>
      <c r="AB2587" s="249"/>
    </row>
    <row r="2588" spans="1:28" hidden="1" outlineLevel="1">
      <c r="A2588" s="249"/>
      <c r="B2588" s="309" t="str">
        <f t="shared" ca="1" si="3805"/>
        <v>RL Capex 2019</v>
      </c>
      <c r="C2588" s="401"/>
      <c r="D2588" s="401"/>
      <c r="E2588" s="401"/>
      <c r="F2588" s="401"/>
      <c r="G2588" s="401"/>
      <c r="H2588" s="401"/>
      <c r="I2588" s="396"/>
      <c r="J2588" s="400">
        <f ca="1">J2553</f>
        <v>0</v>
      </c>
      <c r="K2588" s="395">
        <f t="shared" ca="1" si="3792"/>
        <v>0</v>
      </c>
      <c r="L2588" s="395">
        <f t="shared" ca="1" si="3793"/>
        <v>0</v>
      </c>
      <c r="M2588" s="395">
        <f t="shared" ca="1" si="3794"/>
        <v>0</v>
      </c>
      <c r="N2588" s="395">
        <f t="shared" ca="1" si="3795"/>
        <v>0</v>
      </c>
      <c r="O2588" s="395">
        <f t="shared" ca="1" si="3796"/>
        <v>0</v>
      </c>
      <c r="P2588" s="395">
        <f t="shared" ca="1" si="3797"/>
        <v>0</v>
      </c>
      <c r="Q2588" s="395">
        <f t="shared" ca="1" si="3798"/>
        <v>0</v>
      </c>
      <c r="R2588" s="395">
        <f t="shared" ca="1" si="3799"/>
        <v>0</v>
      </c>
      <c r="S2588" s="395">
        <f t="shared" ca="1" si="3800"/>
        <v>0</v>
      </c>
      <c r="T2588" s="395">
        <f t="shared" ca="1" si="3801"/>
        <v>0</v>
      </c>
      <c r="U2588" s="395">
        <f t="shared" ca="1" si="3802"/>
        <v>0</v>
      </c>
      <c r="V2588" s="395">
        <f t="shared" ca="1" si="3803"/>
        <v>0</v>
      </c>
      <c r="W2588" s="395">
        <f t="shared" ca="1" si="3804"/>
        <v>0</v>
      </c>
      <c r="X2588" s="249"/>
      <c r="Y2588" s="249"/>
      <c r="Z2588" s="249"/>
      <c r="AA2588" s="249"/>
      <c r="AB2588" s="249"/>
    </row>
    <row r="2589" spans="1:28" hidden="1" outlineLevel="1">
      <c r="A2589" s="249"/>
      <c r="B2589" s="309" t="str">
        <f t="shared" ca="1" si="3805"/>
        <v>RL Capex 2020</v>
      </c>
      <c r="C2589" s="401"/>
      <c r="D2589" s="401"/>
      <c r="E2589" s="401"/>
      <c r="F2589" s="401"/>
      <c r="G2589" s="401"/>
      <c r="H2589" s="401"/>
      <c r="I2589" s="401"/>
      <c r="J2589" s="396"/>
      <c r="K2589" s="400">
        <f ca="1">K2553</f>
        <v>0</v>
      </c>
      <c r="L2589" s="395">
        <f t="shared" ca="1" si="3793"/>
        <v>0</v>
      </c>
      <c r="M2589" s="395">
        <f t="shared" ca="1" si="3794"/>
        <v>0</v>
      </c>
      <c r="N2589" s="395">
        <f t="shared" ca="1" si="3795"/>
        <v>0</v>
      </c>
      <c r="O2589" s="395">
        <f t="shared" ca="1" si="3796"/>
        <v>0</v>
      </c>
      <c r="P2589" s="395">
        <f t="shared" ca="1" si="3797"/>
        <v>0</v>
      </c>
      <c r="Q2589" s="395">
        <f t="shared" ca="1" si="3798"/>
        <v>0</v>
      </c>
      <c r="R2589" s="395">
        <f t="shared" ca="1" si="3799"/>
        <v>0</v>
      </c>
      <c r="S2589" s="395">
        <f t="shared" ca="1" si="3800"/>
        <v>0</v>
      </c>
      <c r="T2589" s="395">
        <f t="shared" ca="1" si="3801"/>
        <v>0</v>
      </c>
      <c r="U2589" s="395">
        <f t="shared" ca="1" si="3802"/>
        <v>0</v>
      </c>
      <c r="V2589" s="395">
        <f t="shared" ca="1" si="3803"/>
        <v>0</v>
      </c>
      <c r="W2589" s="395">
        <f t="shared" ca="1" si="3804"/>
        <v>0</v>
      </c>
      <c r="X2589" s="249"/>
      <c r="Y2589" s="249"/>
      <c r="Z2589" s="249"/>
      <c r="AA2589" s="249"/>
      <c r="AB2589" s="249"/>
    </row>
    <row r="2590" spans="1:28" hidden="1" outlineLevel="1">
      <c r="A2590" s="249"/>
      <c r="B2590" s="309" t="str">
        <f t="shared" ca="1" si="3805"/>
        <v>RL Capex 2021</v>
      </c>
      <c r="C2590" s="401"/>
      <c r="D2590" s="401"/>
      <c r="E2590" s="401"/>
      <c r="F2590" s="401"/>
      <c r="G2590" s="401"/>
      <c r="H2590" s="401"/>
      <c r="I2590" s="401"/>
      <c r="J2590" s="401"/>
      <c r="K2590" s="396"/>
      <c r="L2590" s="400">
        <f ca="1">L2553</f>
        <v>0</v>
      </c>
      <c r="M2590" s="395">
        <f t="shared" ca="1" si="3794"/>
        <v>0</v>
      </c>
      <c r="N2590" s="395">
        <f t="shared" ca="1" si="3795"/>
        <v>0</v>
      </c>
      <c r="O2590" s="395">
        <f t="shared" ca="1" si="3796"/>
        <v>0</v>
      </c>
      <c r="P2590" s="395">
        <f t="shared" ca="1" si="3797"/>
        <v>0</v>
      </c>
      <c r="Q2590" s="395">
        <f t="shared" ca="1" si="3798"/>
        <v>0</v>
      </c>
      <c r="R2590" s="395">
        <f t="shared" ca="1" si="3799"/>
        <v>0</v>
      </c>
      <c r="S2590" s="395">
        <f t="shared" ca="1" si="3800"/>
        <v>0</v>
      </c>
      <c r="T2590" s="395">
        <f t="shared" ca="1" si="3801"/>
        <v>0</v>
      </c>
      <c r="U2590" s="395">
        <f t="shared" ca="1" si="3802"/>
        <v>0</v>
      </c>
      <c r="V2590" s="395">
        <f t="shared" ca="1" si="3803"/>
        <v>0</v>
      </c>
      <c r="W2590" s="395">
        <f t="shared" ca="1" si="3804"/>
        <v>0</v>
      </c>
      <c r="X2590" s="249"/>
      <c r="Y2590" s="249"/>
      <c r="Z2590" s="249"/>
      <c r="AA2590" s="249"/>
      <c r="AB2590" s="249"/>
    </row>
    <row r="2591" spans="1:28" hidden="1" outlineLevel="1">
      <c r="A2591" s="249"/>
      <c r="B2591" s="309" t="str">
        <f t="shared" ca="1" si="3805"/>
        <v>RL Capex 2022</v>
      </c>
      <c r="C2591" s="401"/>
      <c r="D2591" s="401"/>
      <c r="E2591" s="401"/>
      <c r="F2591" s="401"/>
      <c r="G2591" s="401"/>
      <c r="H2591" s="401"/>
      <c r="I2591" s="401"/>
      <c r="J2591" s="401"/>
      <c r="K2591" s="401"/>
      <c r="L2591" s="396"/>
      <c r="M2591" s="400">
        <f ca="1">M2553</f>
        <v>0</v>
      </c>
      <c r="N2591" s="395">
        <f t="shared" ca="1" si="3795"/>
        <v>0</v>
      </c>
      <c r="O2591" s="395">
        <f t="shared" ca="1" si="3796"/>
        <v>0</v>
      </c>
      <c r="P2591" s="395">
        <f t="shared" ca="1" si="3797"/>
        <v>0</v>
      </c>
      <c r="Q2591" s="395">
        <f t="shared" ca="1" si="3798"/>
        <v>0</v>
      </c>
      <c r="R2591" s="395">
        <f t="shared" ca="1" si="3799"/>
        <v>0</v>
      </c>
      <c r="S2591" s="395">
        <f t="shared" ca="1" si="3800"/>
        <v>0</v>
      </c>
      <c r="T2591" s="395">
        <f t="shared" ca="1" si="3801"/>
        <v>0</v>
      </c>
      <c r="U2591" s="395">
        <f t="shared" ca="1" si="3802"/>
        <v>0</v>
      </c>
      <c r="V2591" s="395">
        <f t="shared" ca="1" si="3803"/>
        <v>0</v>
      </c>
      <c r="W2591" s="395">
        <f t="shared" ca="1" si="3804"/>
        <v>0</v>
      </c>
      <c r="X2591" s="249"/>
      <c r="Y2591" s="249"/>
      <c r="Z2591" s="249"/>
      <c r="AA2591" s="249"/>
      <c r="AB2591" s="249"/>
    </row>
    <row r="2592" spans="1:28" hidden="1" outlineLevel="1">
      <c r="A2592" s="249"/>
      <c r="B2592" s="309" t="str">
        <f t="shared" ca="1" si="3805"/>
        <v>RL Capex 2023</v>
      </c>
      <c r="C2592" s="401"/>
      <c r="D2592" s="401"/>
      <c r="E2592" s="401"/>
      <c r="F2592" s="401"/>
      <c r="G2592" s="401"/>
      <c r="H2592" s="401"/>
      <c r="I2592" s="401"/>
      <c r="J2592" s="401"/>
      <c r="K2592" s="401"/>
      <c r="L2592" s="401"/>
      <c r="M2592" s="396"/>
      <c r="N2592" s="400">
        <f>N2553</f>
        <v>0</v>
      </c>
      <c r="O2592" s="395">
        <f t="shared" si="3796"/>
        <v>0</v>
      </c>
      <c r="P2592" s="395">
        <f t="shared" si="3797"/>
        <v>0</v>
      </c>
      <c r="Q2592" s="395">
        <f t="shared" si="3798"/>
        <v>0</v>
      </c>
      <c r="R2592" s="395">
        <f t="shared" si="3799"/>
        <v>0</v>
      </c>
      <c r="S2592" s="395">
        <f t="shared" si="3800"/>
        <v>0</v>
      </c>
      <c r="T2592" s="395">
        <f t="shared" si="3801"/>
        <v>0</v>
      </c>
      <c r="U2592" s="395">
        <f t="shared" si="3802"/>
        <v>0</v>
      </c>
      <c r="V2592" s="395">
        <f t="shared" si="3803"/>
        <v>0</v>
      </c>
      <c r="W2592" s="395">
        <f t="shared" si="3804"/>
        <v>0</v>
      </c>
      <c r="X2592" s="249"/>
      <c r="Y2592" s="249"/>
      <c r="Z2592" s="249"/>
      <c r="AA2592" s="249"/>
      <c r="AB2592" s="249"/>
    </row>
    <row r="2593" spans="1:28" hidden="1" outlineLevel="1">
      <c r="A2593" s="249"/>
      <c r="B2593" s="309" t="str">
        <f t="shared" ca="1" si="3805"/>
        <v>RL Capex 2024</v>
      </c>
      <c r="C2593" s="401"/>
      <c r="D2593" s="401"/>
      <c r="E2593" s="401"/>
      <c r="F2593" s="401"/>
      <c r="G2593" s="401"/>
      <c r="H2593" s="401"/>
      <c r="I2593" s="401"/>
      <c r="J2593" s="401"/>
      <c r="K2593" s="401"/>
      <c r="L2593" s="401"/>
      <c r="M2593" s="401"/>
      <c r="N2593" s="396"/>
      <c r="O2593" s="400">
        <f>O2553</f>
        <v>0</v>
      </c>
      <c r="P2593" s="395">
        <f t="shared" si="3797"/>
        <v>0</v>
      </c>
      <c r="Q2593" s="395">
        <f t="shared" si="3798"/>
        <v>0</v>
      </c>
      <c r="R2593" s="395">
        <f t="shared" si="3799"/>
        <v>0</v>
      </c>
      <c r="S2593" s="395">
        <f t="shared" si="3800"/>
        <v>0</v>
      </c>
      <c r="T2593" s="395">
        <f t="shared" si="3801"/>
        <v>0</v>
      </c>
      <c r="U2593" s="395">
        <f t="shared" si="3802"/>
        <v>0</v>
      </c>
      <c r="V2593" s="395">
        <f t="shared" si="3803"/>
        <v>0</v>
      </c>
      <c r="W2593" s="395">
        <f t="shared" si="3804"/>
        <v>0</v>
      </c>
      <c r="X2593" s="249"/>
      <c r="Y2593" s="249"/>
      <c r="Z2593" s="249"/>
      <c r="AA2593" s="249"/>
      <c r="AB2593" s="249"/>
    </row>
    <row r="2594" spans="1:28" hidden="1" outlineLevel="1">
      <c r="A2594" s="249"/>
      <c r="B2594" s="309" t="str">
        <f t="shared" ca="1" si="3805"/>
        <v>RL Capex 2025</v>
      </c>
      <c r="C2594" s="401"/>
      <c r="D2594" s="401"/>
      <c r="E2594" s="401"/>
      <c r="F2594" s="401"/>
      <c r="G2594" s="401"/>
      <c r="H2594" s="401"/>
      <c r="I2594" s="401"/>
      <c r="J2594" s="401"/>
      <c r="K2594" s="401"/>
      <c r="L2594" s="401"/>
      <c r="M2594" s="401"/>
      <c r="N2594" s="401"/>
      <c r="O2594" s="396"/>
      <c r="P2594" s="400">
        <f>P2553</f>
        <v>0</v>
      </c>
      <c r="Q2594" s="395">
        <f t="shared" si="3798"/>
        <v>0</v>
      </c>
      <c r="R2594" s="395">
        <f t="shared" si="3799"/>
        <v>0</v>
      </c>
      <c r="S2594" s="395">
        <f t="shared" si="3800"/>
        <v>0</v>
      </c>
      <c r="T2594" s="395">
        <f t="shared" si="3801"/>
        <v>0</v>
      </c>
      <c r="U2594" s="395">
        <f t="shared" si="3802"/>
        <v>0</v>
      </c>
      <c r="V2594" s="395">
        <f t="shared" si="3803"/>
        <v>0</v>
      </c>
      <c r="W2594" s="395">
        <f t="shared" si="3804"/>
        <v>0</v>
      </c>
      <c r="X2594" s="249"/>
      <c r="Y2594" s="249"/>
      <c r="Z2594" s="249"/>
      <c r="AA2594" s="249"/>
      <c r="AB2594" s="249"/>
    </row>
    <row r="2595" spans="1:28" hidden="1" outlineLevel="1">
      <c r="A2595" s="249"/>
      <c r="B2595" s="309" t="str">
        <f t="shared" ca="1" si="3805"/>
        <v>RL Capex 2026</v>
      </c>
      <c r="C2595" s="401"/>
      <c r="D2595" s="401"/>
      <c r="E2595" s="401"/>
      <c r="F2595" s="401"/>
      <c r="G2595" s="401"/>
      <c r="H2595" s="401"/>
      <c r="I2595" s="401"/>
      <c r="J2595" s="401"/>
      <c r="K2595" s="401"/>
      <c r="L2595" s="401"/>
      <c r="M2595" s="401"/>
      <c r="N2595" s="401"/>
      <c r="O2595" s="401"/>
      <c r="P2595" s="396"/>
      <c r="Q2595" s="400">
        <f>Q2553</f>
        <v>0</v>
      </c>
      <c r="R2595" s="395">
        <f t="shared" si="3799"/>
        <v>0</v>
      </c>
      <c r="S2595" s="395">
        <f t="shared" si="3800"/>
        <v>0</v>
      </c>
      <c r="T2595" s="395">
        <f t="shared" si="3801"/>
        <v>0</v>
      </c>
      <c r="U2595" s="395">
        <f t="shared" si="3802"/>
        <v>0</v>
      </c>
      <c r="V2595" s="395">
        <f t="shared" si="3803"/>
        <v>0</v>
      </c>
      <c r="W2595" s="395">
        <f t="shared" si="3804"/>
        <v>0</v>
      </c>
      <c r="X2595" s="249"/>
      <c r="Y2595" s="249"/>
      <c r="Z2595" s="249"/>
      <c r="AA2595" s="249"/>
      <c r="AB2595" s="249"/>
    </row>
    <row r="2596" spans="1:28" hidden="1" outlineLevel="1">
      <c r="A2596" s="249"/>
      <c r="B2596" s="309" t="str">
        <f t="shared" ca="1" si="3805"/>
        <v>RL Capex 2027</v>
      </c>
      <c r="C2596" s="401"/>
      <c r="D2596" s="401"/>
      <c r="E2596" s="401"/>
      <c r="F2596" s="401"/>
      <c r="G2596" s="401"/>
      <c r="H2596" s="401"/>
      <c r="I2596" s="401"/>
      <c r="J2596" s="401"/>
      <c r="K2596" s="401"/>
      <c r="L2596" s="401"/>
      <c r="M2596" s="401"/>
      <c r="N2596" s="401"/>
      <c r="O2596" s="401"/>
      <c r="P2596" s="401"/>
      <c r="Q2596" s="396"/>
      <c r="R2596" s="400">
        <f>R2553</f>
        <v>0</v>
      </c>
      <c r="S2596" s="395">
        <f t="shared" si="3800"/>
        <v>0</v>
      </c>
      <c r="T2596" s="395">
        <f t="shared" si="3801"/>
        <v>0</v>
      </c>
      <c r="U2596" s="395">
        <f t="shared" si="3802"/>
        <v>0</v>
      </c>
      <c r="V2596" s="395">
        <f t="shared" si="3803"/>
        <v>0</v>
      </c>
      <c r="W2596" s="395">
        <f t="shared" si="3804"/>
        <v>0</v>
      </c>
      <c r="X2596" s="249"/>
      <c r="Y2596" s="249"/>
      <c r="Z2596" s="249"/>
      <c r="AA2596" s="249"/>
      <c r="AB2596" s="249"/>
    </row>
    <row r="2597" spans="1:28" hidden="1" outlineLevel="1">
      <c r="A2597" s="249"/>
      <c r="B2597" s="309" t="str">
        <f t="shared" ca="1" si="3805"/>
        <v>RL Capex 2028</v>
      </c>
      <c r="C2597" s="401"/>
      <c r="D2597" s="401"/>
      <c r="E2597" s="401"/>
      <c r="F2597" s="401"/>
      <c r="G2597" s="401"/>
      <c r="H2597" s="401"/>
      <c r="I2597" s="401"/>
      <c r="J2597" s="401"/>
      <c r="K2597" s="401"/>
      <c r="L2597" s="401"/>
      <c r="M2597" s="401"/>
      <c r="N2597" s="401"/>
      <c r="O2597" s="401"/>
      <c r="P2597" s="401"/>
      <c r="Q2597" s="401"/>
      <c r="R2597" s="396"/>
      <c r="S2597" s="400">
        <f>S2553</f>
        <v>0</v>
      </c>
      <c r="T2597" s="395">
        <f t="shared" si="3801"/>
        <v>0</v>
      </c>
      <c r="U2597" s="395">
        <f t="shared" si="3802"/>
        <v>0</v>
      </c>
      <c r="V2597" s="395">
        <f t="shared" si="3803"/>
        <v>0</v>
      </c>
      <c r="W2597" s="395">
        <f t="shared" si="3804"/>
        <v>0</v>
      </c>
      <c r="X2597" s="249"/>
      <c r="Y2597" s="249"/>
      <c r="Z2597" s="249"/>
      <c r="AA2597" s="249"/>
      <c r="AB2597" s="249"/>
    </row>
    <row r="2598" spans="1:28" hidden="1" outlineLevel="1">
      <c r="A2598" s="249"/>
      <c r="B2598" s="309" t="str">
        <f t="shared" ca="1" si="3805"/>
        <v>RL Capex 2029</v>
      </c>
      <c r="C2598" s="401"/>
      <c r="D2598" s="401"/>
      <c r="E2598" s="401"/>
      <c r="F2598" s="401"/>
      <c r="G2598" s="401"/>
      <c r="H2598" s="401"/>
      <c r="I2598" s="401"/>
      <c r="J2598" s="401"/>
      <c r="K2598" s="401"/>
      <c r="L2598" s="401"/>
      <c r="M2598" s="401"/>
      <c r="N2598" s="401"/>
      <c r="O2598" s="401"/>
      <c r="P2598" s="401"/>
      <c r="Q2598" s="401"/>
      <c r="R2598" s="401"/>
      <c r="S2598" s="396"/>
      <c r="T2598" s="400">
        <f>T2553</f>
        <v>0</v>
      </c>
      <c r="U2598" s="395">
        <f t="shared" si="3802"/>
        <v>0</v>
      </c>
      <c r="V2598" s="395">
        <f t="shared" si="3803"/>
        <v>0</v>
      </c>
      <c r="W2598" s="395">
        <f t="shared" si="3804"/>
        <v>0</v>
      </c>
      <c r="X2598" s="249"/>
      <c r="Y2598" s="249"/>
      <c r="Z2598" s="249"/>
      <c r="AA2598" s="249"/>
      <c r="AB2598" s="249"/>
    </row>
    <row r="2599" spans="1:28" hidden="1" outlineLevel="1">
      <c r="A2599" s="249"/>
      <c r="B2599" s="309" t="str">
        <f t="shared" ca="1" si="3805"/>
        <v>RL Capex 2030</v>
      </c>
      <c r="C2599" s="401"/>
      <c r="D2599" s="401"/>
      <c r="E2599" s="401"/>
      <c r="F2599" s="401"/>
      <c r="G2599" s="401"/>
      <c r="H2599" s="401"/>
      <c r="I2599" s="401"/>
      <c r="J2599" s="401"/>
      <c r="K2599" s="401"/>
      <c r="L2599" s="401"/>
      <c r="M2599" s="401"/>
      <c r="N2599" s="401"/>
      <c r="O2599" s="401"/>
      <c r="P2599" s="401"/>
      <c r="Q2599" s="401"/>
      <c r="R2599" s="401"/>
      <c r="S2599" s="401"/>
      <c r="T2599" s="396"/>
      <c r="U2599" s="400">
        <f>U2553</f>
        <v>0</v>
      </c>
      <c r="V2599" s="395">
        <f t="shared" si="3803"/>
        <v>0</v>
      </c>
      <c r="W2599" s="395">
        <f t="shared" si="3804"/>
        <v>0</v>
      </c>
      <c r="X2599" s="249"/>
      <c r="Y2599" s="249"/>
      <c r="Z2599" s="249"/>
      <c r="AA2599" s="249"/>
      <c r="AB2599" s="249"/>
    </row>
    <row r="2600" spans="1:28" hidden="1" outlineLevel="1">
      <c r="A2600" s="249"/>
      <c r="B2600" s="309" t="str">
        <f t="shared" ca="1" si="3805"/>
        <v>RL Capex 2031</v>
      </c>
      <c r="C2600" s="401"/>
      <c r="D2600" s="401"/>
      <c r="E2600" s="401"/>
      <c r="F2600" s="401"/>
      <c r="G2600" s="401"/>
      <c r="H2600" s="401"/>
      <c r="I2600" s="401"/>
      <c r="J2600" s="401"/>
      <c r="K2600" s="401"/>
      <c r="L2600" s="401"/>
      <c r="M2600" s="401"/>
      <c r="N2600" s="401"/>
      <c r="O2600" s="401"/>
      <c r="P2600" s="401"/>
      <c r="Q2600" s="401"/>
      <c r="R2600" s="401"/>
      <c r="S2600" s="401"/>
      <c r="T2600" s="401"/>
      <c r="U2600" s="396"/>
      <c r="V2600" s="400">
        <f>V2553</f>
        <v>0</v>
      </c>
      <c r="W2600" s="395">
        <f>IF(V2600="n/a","n/a",MAX(0,V2600-1))</f>
        <v>0</v>
      </c>
      <c r="X2600" s="249"/>
      <c r="Y2600" s="249"/>
      <c r="Z2600" s="249"/>
      <c r="AA2600" s="249"/>
      <c r="AB2600" s="249"/>
    </row>
    <row r="2601" spans="1:28" hidden="1" outlineLevel="1">
      <c r="A2601" s="249"/>
      <c r="B2601" s="309" t="str">
        <f t="shared" ca="1" si="3805"/>
        <v>RL Capex 2032</v>
      </c>
      <c r="C2601" s="401"/>
      <c r="D2601" s="401"/>
      <c r="E2601" s="401"/>
      <c r="F2601" s="401"/>
      <c r="G2601" s="401"/>
      <c r="H2601" s="401"/>
      <c r="I2601" s="401"/>
      <c r="J2601" s="401"/>
      <c r="K2601" s="401"/>
      <c r="L2601" s="401"/>
      <c r="M2601" s="401"/>
      <c r="N2601" s="401"/>
      <c r="O2601" s="401"/>
      <c r="P2601" s="401"/>
      <c r="Q2601" s="401"/>
      <c r="R2601" s="401"/>
      <c r="S2601" s="401"/>
      <c r="T2601" s="401"/>
      <c r="U2601" s="401"/>
      <c r="V2601" s="396"/>
      <c r="W2601" s="395">
        <f>W2553</f>
        <v>0</v>
      </c>
      <c r="X2601" s="249"/>
      <c r="Y2601" s="249"/>
      <c r="Z2601" s="249"/>
      <c r="AA2601" s="249"/>
      <c r="AB2601" s="249"/>
    </row>
    <row r="2602" spans="1:28" hidden="1" outlineLevel="1">
      <c r="A2602" s="249"/>
      <c r="B2602" s="332"/>
      <c r="C2602" s="395"/>
      <c r="D2602" s="395"/>
      <c r="E2602" s="395"/>
      <c r="F2602" s="395"/>
      <c r="G2602" s="395"/>
      <c r="H2602" s="395"/>
      <c r="I2602" s="395"/>
      <c r="J2602" s="395"/>
      <c r="K2602" s="395"/>
      <c r="L2602" s="395"/>
      <c r="M2602" s="395"/>
      <c r="N2602" s="395"/>
      <c r="O2602" s="395"/>
      <c r="P2602" s="395"/>
      <c r="Q2602" s="395"/>
      <c r="R2602" s="395"/>
      <c r="S2602" s="395"/>
      <c r="T2602" s="395"/>
      <c r="U2602" s="395"/>
      <c r="V2602" s="395"/>
      <c r="W2602" s="395"/>
      <c r="X2602" s="249"/>
      <c r="Y2602" s="249"/>
      <c r="Z2602" s="249"/>
      <c r="AA2602" s="249"/>
      <c r="AB2602" s="249"/>
    </row>
    <row r="2603" spans="1:28" collapsed="1">
      <c r="A2603" s="322"/>
      <c r="B2603" s="336" t="s">
        <v>192</v>
      </c>
      <c r="C2603" s="460">
        <f ca="1">(IF(OR($C2553&lt;&gt;"n/a",C2553&lt;&gt;"n/a"),IF(SUM(C2556:C2578)=0,0,IF((SUMPRODUCT(C2556:C2578,C2580:C2602)/SUM(C2556:C2578))&lt;0,1,(SUMPRODUCT(C2556:C2578,C2580:C2602)/SUM(C2556:C2578)))),"n/a"))</f>
        <v>0</v>
      </c>
      <c r="D2603" s="460">
        <f ca="1">(IF(OR($C2553&lt;&gt;"n/a",D2553&lt;&gt;"n/a"),IF(SUM(D2556:D2578)=0,0,IF((SUMPRODUCT(D2556:D2578,D2580:D2602)/SUM(D2556:D2578))&lt;0,1,(SUMPRODUCT(D2556:D2578,D2580:D2602)/SUM(D2556:D2578)))),"n/a"))</f>
        <v>0</v>
      </c>
      <c r="E2603" s="460">
        <f t="shared" ref="E2603:W2603" ca="1" si="3806">(IF(OR($C2553&lt;&gt;"n/a",E2553&lt;&gt;"n/a"),IF(SUM(E2556:E2578)=0,0,IF((SUMPRODUCT(E2556:E2578,E2580:E2602)/SUM(E2556:E2578))&lt;0,1,(SUMPRODUCT(E2556:E2578,E2580:E2602)/SUM(E2556:E2578)))),"n/a"))</f>
        <v>0</v>
      </c>
      <c r="F2603" s="460">
        <f t="shared" ca="1" si="3806"/>
        <v>0</v>
      </c>
      <c r="G2603" s="460">
        <f t="shared" ca="1" si="3806"/>
        <v>0</v>
      </c>
      <c r="H2603" s="460">
        <f t="shared" ca="1" si="3806"/>
        <v>0</v>
      </c>
      <c r="I2603" s="460">
        <f t="shared" ca="1" si="3806"/>
        <v>0</v>
      </c>
      <c r="J2603" s="460">
        <f t="shared" ca="1" si="3806"/>
        <v>0</v>
      </c>
      <c r="K2603" s="460">
        <f t="shared" ca="1" si="3806"/>
        <v>0</v>
      </c>
      <c r="L2603" s="460">
        <f t="shared" ca="1" si="3806"/>
        <v>0</v>
      </c>
      <c r="M2603" s="460">
        <f t="shared" ca="1" si="3806"/>
        <v>0</v>
      </c>
      <c r="N2603" s="460">
        <f t="shared" ca="1" si="3806"/>
        <v>0</v>
      </c>
      <c r="O2603" s="460">
        <f t="shared" ca="1" si="3806"/>
        <v>0</v>
      </c>
      <c r="P2603" s="460">
        <f t="shared" ca="1" si="3806"/>
        <v>0</v>
      </c>
      <c r="Q2603" s="460">
        <f t="shared" ca="1" si="3806"/>
        <v>0</v>
      </c>
      <c r="R2603" s="460">
        <f t="shared" ca="1" si="3806"/>
        <v>0</v>
      </c>
      <c r="S2603" s="460">
        <f t="shared" ca="1" si="3806"/>
        <v>0</v>
      </c>
      <c r="T2603" s="460">
        <f t="shared" ca="1" si="3806"/>
        <v>0</v>
      </c>
      <c r="U2603" s="460">
        <f t="shared" ca="1" si="3806"/>
        <v>0</v>
      </c>
      <c r="V2603" s="460">
        <f t="shared" ca="1" si="3806"/>
        <v>0</v>
      </c>
      <c r="W2603" s="460">
        <f t="shared" ca="1" si="3806"/>
        <v>0</v>
      </c>
      <c r="X2603" s="249"/>
      <c r="Y2603" s="249"/>
      <c r="Z2603" s="249"/>
      <c r="AA2603" s="249"/>
      <c r="AB2603" s="249"/>
    </row>
    <row r="2604" spans="1:28">
      <c r="A2604" s="249"/>
      <c r="B2604" s="249"/>
      <c r="C2604" s="395"/>
      <c r="D2604" s="395"/>
      <c r="E2604" s="395"/>
      <c r="F2604" s="395"/>
      <c r="G2604" s="395"/>
      <c r="H2604" s="395"/>
      <c r="I2604" s="395"/>
      <c r="J2604" s="395"/>
      <c r="K2604" s="395"/>
      <c r="L2604" s="395"/>
      <c r="M2604" s="395"/>
      <c r="N2604" s="395"/>
      <c r="O2604" s="395"/>
      <c r="P2604" s="395"/>
      <c r="Q2604" s="395"/>
      <c r="R2604" s="395"/>
      <c r="S2604" s="395"/>
      <c r="T2604" s="395"/>
      <c r="U2604" s="395"/>
      <c r="V2604" s="395"/>
      <c r="W2604" s="395"/>
      <c r="X2604" s="249"/>
      <c r="Y2604" s="249"/>
      <c r="Z2604" s="249"/>
      <c r="AA2604" s="249"/>
      <c r="AB2604" s="249"/>
    </row>
    <row r="2605" spans="1:28">
      <c r="A2605" s="72" t="s">
        <v>152</v>
      </c>
      <c r="B2605" s="142">
        <f>VLOOKUP($A2605,'RFM input'!$E$7:$F$56,2,FALSE)</f>
        <v>0</v>
      </c>
      <c r="C2605" s="402"/>
      <c r="D2605" s="402"/>
      <c r="E2605" s="403"/>
      <c r="F2605" s="403"/>
      <c r="G2605" s="403"/>
      <c r="H2605" s="403"/>
      <c r="I2605" s="403"/>
      <c r="J2605" s="403"/>
      <c r="K2605" s="403"/>
      <c r="L2605" s="403"/>
      <c r="M2605" s="403"/>
      <c r="N2605" s="403"/>
      <c r="O2605" s="403"/>
      <c r="P2605" s="403"/>
      <c r="Q2605" s="403"/>
      <c r="R2605" s="403"/>
      <c r="S2605" s="403"/>
      <c r="T2605" s="403"/>
      <c r="U2605" s="403"/>
      <c r="V2605" s="403"/>
      <c r="W2605" s="403"/>
      <c r="X2605" s="249"/>
      <c r="Y2605" s="249"/>
      <c r="Z2605" s="249"/>
      <c r="AA2605" s="249"/>
      <c r="AB2605" s="249"/>
    </row>
    <row r="2606" spans="1:28">
      <c r="A2606" s="378">
        <f>VALUE(REPLACE(A2605,1,12,""))</f>
        <v>49</v>
      </c>
      <c r="B2606" s="317" t="s">
        <v>195</v>
      </c>
      <c r="C2606" s="389">
        <f ca="1">OFFSET('RAB roll forward'!$H$1189,'RAB remaining lives'!A2606,0)</f>
        <v>0</v>
      </c>
      <c r="D2606" s="390">
        <f ca="1">OFFSET('RFM input'!H$222,$A2606,0)-OFFSET('RFM input'!H$276,$A2606,0)</f>
        <v>0</v>
      </c>
      <c r="E2606" s="390">
        <f ca="1">OFFSET('RFM input'!I$222,$A2606,0)-OFFSET('RFM input'!I$276,$A2606,0)</f>
        <v>0</v>
      </c>
      <c r="F2606" s="390">
        <f ca="1">OFFSET('RFM input'!J$222,$A2606,0)-OFFSET('RFM input'!J$276,$A2606,0)</f>
        <v>0</v>
      </c>
      <c r="G2606" s="390">
        <f ca="1">OFFSET('RFM input'!K$222,$A2606,0)-OFFSET('RFM input'!K$276,$A2606,0)</f>
        <v>0</v>
      </c>
      <c r="H2606" s="390">
        <f ca="1">OFFSET('RFM input'!L$222,$A2606,0)-OFFSET('RFM input'!L$276,$A2606,0)</f>
        <v>0</v>
      </c>
      <c r="I2606" s="390">
        <f ca="1">OFFSET('RFM input'!M$222,$A2606,0)-OFFSET('RFM input'!M$276,$A2606,0)</f>
        <v>0</v>
      </c>
      <c r="J2606" s="390">
        <f ca="1">OFFSET('RFM input'!N$222,$A2606,0)-OFFSET('RFM input'!N$276,$A2606,0)</f>
        <v>0</v>
      </c>
      <c r="K2606" s="390">
        <f ca="1">OFFSET('RFM input'!O$222,$A2606,0)-OFFSET('RFM input'!O$276,$A2606,0)</f>
        <v>0</v>
      </c>
      <c r="L2606" s="390">
        <f ca="1">OFFSET('RFM input'!P$222,$A2606,0)-OFFSET('RFM input'!P$276,$A2606,0)</f>
        <v>0</v>
      </c>
      <c r="M2606" s="390">
        <f ca="1">OFFSET('RFM input'!Q$222,$A2606,0)-OFFSET('RFM input'!Q$276,$A2606,0)</f>
        <v>0</v>
      </c>
      <c r="N2606" s="390"/>
      <c r="O2606" s="390"/>
      <c r="P2606" s="390"/>
      <c r="Q2606" s="390"/>
      <c r="R2606" s="390"/>
      <c r="S2606" s="390"/>
      <c r="T2606" s="390"/>
      <c r="U2606" s="390"/>
      <c r="V2606" s="390"/>
      <c r="W2606" s="390"/>
      <c r="X2606" s="249"/>
      <c r="Y2606" s="249"/>
      <c r="Z2606" s="249"/>
      <c r="AA2606" s="249"/>
      <c r="AB2606" s="249"/>
    </row>
    <row r="2607" spans="1:28">
      <c r="A2607" s="249"/>
      <c r="B2607" s="249" t="s">
        <v>325</v>
      </c>
      <c r="C2607" s="391">
        <f ca="1">OFFSET('RFM input'!$K$6,'RAB remaining lives'!$A2606,0)</f>
        <v>0</v>
      </c>
      <c r="D2607" s="390">
        <f ca="1">OFFSET('RFM input'!$L$6,'RAB remaining lives'!$A2606,0)</f>
        <v>0</v>
      </c>
      <c r="E2607" s="390">
        <f ca="1">OFFSET('RFM input'!$L$6,'RAB remaining lives'!$A2606,0)</f>
        <v>0</v>
      </c>
      <c r="F2607" s="390">
        <f ca="1">OFFSET('RFM input'!$L$6,'RAB remaining lives'!$A2606,0)</f>
        <v>0</v>
      </c>
      <c r="G2607" s="390">
        <f ca="1">OFFSET('RFM input'!$L$6,'RAB remaining lives'!$A2606,0)</f>
        <v>0</v>
      </c>
      <c r="H2607" s="390">
        <f ca="1">OFFSET('RFM input'!$L$6,'RAB remaining lives'!$A2606,0)</f>
        <v>0</v>
      </c>
      <c r="I2607" s="390">
        <f ca="1">OFFSET('RFM input'!$L$6,'RAB remaining lives'!$A2606,0)</f>
        <v>0</v>
      </c>
      <c r="J2607" s="390">
        <f ca="1">OFFSET('RFM input'!$L$6,'RAB remaining lives'!$A2606,0)</f>
        <v>0</v>
      </c>
      <c r="K2607" s="390">
        <f ca="1">OFFSET('RFM input'!$L$6,'RAB remaining lives'!$A2606,0)</f>
        <v>0</v>
      </c>
      <c r="L2607" s="390">
        <f ca="1">OFFSET('RFM input'!$L$6,'RAB remaining lives'!$A2606,0)</f>
        <v>0</v>
      </c>
      <c r="M2607" s="390">
        <f ca="1">OFFSET('RFM input'!$L$6,'RAB remaining lives'!$A2606,0)</f>
        <v>0</v>
      </c>
      <c r="N2607" s="390"/>
      <c r="O2607" s="390"/>
      <c r="P2607" s="390"/>
      <c r="Q2607" s="390"/>
      <c r="R2607" s="390"/>
      <c r="S2607" s="390"/>
      <c r="T2607" s="390"/>
      <c r="U2607" s="390"/>
      <c r="V2607" s="390"/>
      <c r="W2607" s="390"/>
      <c r="X2607" s="249"/>
      <c r="Y2607" s="249"/>
      <c r="Z2607" s="249"/>
      <c r="AA2607" s="249"/>
      <c r="AB2607" s="249"/>
    </row>
    <row r="2608" spans="1:28">
      <c r="A2608" s="249"/>
      <c r="B2608" s="286" t="s">
        <v>299</v>
      </c>
      <c r="C2608" s="392"/>
      <c r="D2608" s="393">
        <f ca="1">IF(D$6=(OFFSET('RFM input'!$G$60,0,'RFM input'!$AA$7)),OFFSET('RFM input'!$H$454,$A2606,0),0)</f>
        <v>0</v>
      </c>
      <c r="E2608" s="390">
        <f ca="1">IF(E$6=(OFFSET('RFM input'!$G$60,0,'RFM input'!$AA$7)),OFFSET('RFM input'!$H$454,$A2606,0),0)</f>
        <v>0</v>
      </c>
      <c r="F2608" s="390">
        <f ca="1">IF(F$6=(OFFSET('RFM input'!$G$60,0,'RFM input'!$AA$7)),OFFSET('RFM input'!$H$454,$A2606,0),0)</f>
        <v>0</v>
      </c>
      <c r="G2608" s="390">
        <f ca="1">IF(G$6=(OFFSET('RFM input'!$G$60,0,'RFM input'!$AA$7)),OFFSET('RFM input'!$H$454,$A2606,0),0)</f>
        <v>0</v>
      </c>
      <c r="H2608" s="390">
        <f ca="1">IF(H$6=(OFFSET('RFM input'!$G$60,0,'RFM input'!$AA$7)),OFFSET('RFM input'!$H$454,$A2606,0),0)</f>
        <v>0</v>
      </c>
      <c r="I2608" s="390">
        <f ca="1">IF(I$6=(OFFSET('RFM input'!$G$60,0,'RFM input'!$AA$7)),OFFSET('RFM input'!$H$454,$A2606,0),0)</f>
        <v>0</v>
      </c>
      <c r="J2608" s="390">
        <f ca="1">IF(J$6=(OFFSET('RFM input'!$G$60,0,'RFM input'!$AA$7)),OFFSET('RFM input'!$H$454,$A2606,0),0)</f>
        <v>0</v>
      </c>
      <c r="K2608" s="390">
        <f ca="1">IF(K$6=(OFFSET('RFM input'!$G$60,0,'RFM input'!$AA$7)),OFFSET('RFM input'!$H$454,$A2606,0),0)</f>
        <v>0</v>
      </c>
      <c r="L2608" s="390">
        <f ca="1">IF(L$6=(OFFSET('RFM input'!$G$60,0,'RFM input'!$AA$7)),OFFSET('RFM input'!$H$454,$A2606,0),0)</f>
        <v>0</v>
      </c>
      <c r="M2608" s="390">
        <f ca="1">IF(M$6=(OFFSET('RFM input'!$G$60,0,'RFM input'!$AA$7)),OFFSET('RFM input'!$H$454,$A2606,0),0)</f>
        <v>0</v>
      </c>
      <c r="N2608" s="390"/>
      <c r="O2608" s="390"/>
      <c r="P2608" s="390"/>
      <c r="Q2608" s="390"/>
      <c r="R2608" s="390"/>
      <c r="S2608" s="390"/>
      <c r="T2608" s="390"/>
      <c r="U2608" s="390"/>
      <c r="V2608" s="390"/>
      <c r="W2608" s="390"/>
      <c r="X2608" s="249"/>
      <c r="Y2608" s="249"/>
      <c r="Z2608" s="249"/>
      <c r="AA2608" s="249"/>
      <c r="AB2608" s="249"/>
    </row>
    <row r="2609" spans="1:28">
      <c r="A2609" s="249"/>
      <c r="B2609" s="325" t="s">
        <v>306</v>
      </c>
      <c r="C2609" s="392"/>
      <c r="D2609" s="391">
        <f ca="1">IF(D$6=(OFFSET('RFM input'!$G$60,0,'RFM input'!$AA$7)),OFFSET('RFM input'!$J$454,$A2606,0),0)</f>
        <v>0</v>
      </c>
      <c r="E2609" s="394">
        <f ca="1">IF(E$6=(OFFSET('RFM input'!$G$60,0,'RFM input'!$AA$7)),OFFSET('RFM input'!$J$454,$A2606,0),0)</f>
        <v>0</v>
      </c>
      <c r="F2609" s="394">
        <f ca="1">IF(F$6=(OFFSET('RFM input'!$G$60,0,'RFM input'!$AA$7)),OFFSET('RFM input'!$J$454,$A2606,0),0)</f>
        <v>0</v>
      </c>
      <c r="G2609" s="394">
        <f ca="1">IF(G$6=(OFFSET('RFM input'!$G$60,0,'RFM input'!$AA$7)),OFFSET('RFM input'!$J$454,$A2606,0),0)</f>
        <v>0</v>
      </c>
      <c r="H2609" s="394">
        <f ca="1">IF(H$6=(OFFSET('RFM input'!$G$60,0,'RFM input'!$AA$7)),OFFSET('RFM input'!$J$454,$A2606,0),0)</f>
        <v>0</v>
      </c>
      <c r="I2609" s="394">
        <f ca="1">IF(I$6=(OFFSET('RFM input'!$G$60,0,'RFM input'!$AA$7)),OFFSET('RFM input'!$J$454,$A2606,0),0)</f>
        <v>0</v>
      </c>
      <c r="J2609" s="394">
        <f ca="1">IF(J$6=(OFFSET('RFM input'!$G$60,0,'RFM input'!$AA$7)),OFFSET('RFM input'!$J$454,$A2606,0),0)</f>
        <v>0</v>
      </c>
      <c r="K2609" s="394">
        <f ca="1">IF(K$6=(OFFSET('RFM input'!$G$60,0,'RFM input'!$AA$7)),OFFSET('RFM input'!$J$454,$A2606,0),0)</f>
        <v>0</v>
      </c>
      <c r="L2609" s="394">
        <f ca="1">IF(L$6=(OFFSET('RFM input'!$G$60,0,'RFM input'!$AA$7)),OFFSET('RFM input'!$J$454,$A2606,0),0)</f>
        <v>0</v>
      </c>
      <c r="M2609" s="394">
        <f ca="1">IF(M$6=(OFFSET('RFM input'!$G$60,0,'RFM input'!$AA$7)),OFFSET('RFM input'!$J$454,$A2606,0),0)</f>
        <v>0</v>
      </c>
      <c r="N2609" s="394"/>
      <c r="O2609" s="394"/>
      <c r="P2609" s="394"/>
      <c r="Q2609" s="394"/>
      <c r="R2609" s="394"/>
      <c r="S2609" s="394"/>
      <c r="T2609" s="394"/>
      <c r="U2609" s="394"/>
      <c r="V2609" s="394"/>
      <c r="W2609" s="394"/>
      <c r="X2609" s="249"/>
      <c r="Y2609" s="249"/>
      <c r="Z2609" s="249"/>
      <c r="AA2609" s="249"/>
      <c r="AB2609" s="249"/>
    </row>
    <row r="2610" spans="1:28" hidden="1" outlineLevel="1">
      <c r="A2610" s="459">
        <v>-1</v>
      </c>
      <c r="B2610" s="309" t="s">
        <v>297</v>
      </c>
      <c r="C2610" s="395"/>
      <c r="D2610" s="395">
        <f t="shared" ref="D2610" ca="1" si="3807">IF(D2634="n/a",0,IF(AND(D2608=0,C2610=0),0,
IF(AND(D2608&lt;&gt;0,C2610=0),(D2608/D$10),
IF(AND(D2609&lt;&gt;0,C2610&lt;&gt;0),(C2610-(C2610/C2634))+(D2608/D$10),
IF(C2634&lt;1,0,(C2610-(C2610/C2634)))))))</f>
        <v>0</v>
      </c>
      <c r="E2610" s="395">
        <f t="shared" ref="E2610" ca="1" si="3808">IF(E2634="n/a",0,IF(AND(E2608=0,D2610=0),0,
IF(AND(E2608&lt;&gt;0,D2610=0),(E2608/E$10),
IF(AND(E2609&lt;&gt;0,D2610&lt;&gt;0),(D2610-(D2610/D2634))+(E2608/E$10),
IF(D2634&lt;1,0,(D2610-(D2610/D2634)))))))</f>
        <v>0</v>
      </c>
      <c r="F2610" s="395">
        <f t="shared" ref="F2610" ca="1" si="3809">IF(F2634="n/a",0,IF(AND(F2608=0,E2610=0),0,
IF(AND(F2608&lt;&gt;0,E2610=0),(F2608/F$10),
IF(AND(F2609&lt;&gt;0,E2610&lt;&gt;0),(E2610-(E2610/E2634))+(F2608/F$10),
IF(E2634&lt;1,0,(E2610-(E2610/E2634)))))))</f>
        <v>0</v>
      </c>
      <c r="G2610" s="395">
        <f t="shared" ref="G2610" ca="1" si="3810">IF(G2634="n/a",0,IF(AND(G2608=0,F2610=0),0,
IF(AND(G2608&lt;&gt;0,F2610=0),(G2608/G$10),
IF(AND(G2609&lt;&gt;0,F2610&lt;&gt;0),(F2610-(F2610/F2634))+(G2608/G$10),
IF(F2634&lt;1,0,(F2610-(F2610/F2634)))))))</f>
        <v>0</v>
      </c>
      <c r="H2610" s="395">
        <f ca="1">IF(H2634="n/a",0,IF(AND(H2608=0,G2610=0),0,
IF(AND(H2608&lt;&gt;0,G2610=0),(H2608/H$10),
IF(AND(H2609&lt;&gt;0,G2610&lt;&gt;0),(G2610-(G2610/G2634))+(H2608/H$10),
IF(G2634&lt;1,0,(G2610-(G2610/G2634)))))))</f>
        <v>0</v>
      </c>
      <c r="I2610" s="395">
        <f t="shared" ref="I2610" ca="1" si="3811">IF(I2634="n/a",0,IF(AND(I2608=0,H2610=0),0,
IF(AND(I2608&lt;&gt;0,H2610=0),(I2608/I$10),
IF(AND(I2609&lt;&gt;0,H2610&lt;&gt;0),(H2610-(H2610/H2634))+(I2608/I$10),
IF(H2634&lt;1,0,(H2610-(H2610/H2634)))))))</f>
        <v>0</v>
      </c>
      <c r="J2610" s="395">
        <f t="shared" ref="J2610" ca="1" si="3812">IF(J2634="n/a",0,IF(AND(J2608=0,I2610=0),0,
IF(AND(J2608&lt;&gt;0,I2610=0),(J2608/J$10),
IF(AND(J2609&lt;&gt;0,I2610&lt;&gt;0),(I2610-(I2610/I2634))+(J2608/J$10),
IF(I2634&lt;1,0,(I2610-(I2610/I2634)))))))</f>
        <v>0</v>
      </c>
      <c r="K2610" s="395">
        <f t="shared" ref="K2610" ca="1" si="3813">IF(K2634="n/a",0,IF(AND(K2608=0,J2610=0),0,
IF(AND(K2608&lt;&gt;0,J2610=0),(K2608/K$10),
IF(AND(K2609&lt;&gt;0,J2610&lt;&gt;0),(J2610-(J2610/J2634))+(K2608/K$10),
IF(J2634&lt;1,0,(J2610-(J2610/J2634)))))))</f>
        <v>0</v>
      </c>
      <c r="L2610" s="395">
        <f t="shared" ref="L2610" ca="1" si="3814">IF(L2634="n/a",0,IF(AND(L2608=0,K2610=0),0,
IF(AND(L2608&lt;&gt;0,K2610=0),(L2608/L$10),
IF(AND(L2609&lt;&gt;0,K2610&lt;&gt;0),(K2610-(K2610/K2634))+(L2608/L$10),
IF(K2634&lt;1,0,(K2610-(K2610/K2634)))))))</f>
        <v>0</v>
      </c>
      <c r="M2610" s="395">
        <f t="shared" ref="M2610" ca="1" si="3815">IF(M2634="n/a",0,IF(AND(M2608=0,L2610=0),0,
IF(AND(M2608&lt;&gt;0,L2610=0),(M2608/M$10),
IF(AND(M2609&lt;&gt;0,L2610&lt;&gt;0),(L2610-(L2610/L2634))+(M2608/M$10),
IF(L2634&lt;1,0,(L2610-(L2610/L2634)))))))</f>
        <v>0</v>
      </c>
      <c r="N2610" s="395">
        <f t="shared" ref="N2610" ca="1" si="3816">IF(N2634="n/a",0,IF(AND(N2608=0,M2610=0),0,
IF(AND(N2608&lt;&gt;0,M2610=0),(N2608/N$10),
IF(AND(N2609&lt;&gt;0,M2610&lt;&gt;0),(M2610-(M2610/M2634))+(N2608/N$10),
IF(M2634&lt;1,0,(M2610-(M2610/M2634)))))))</f>
        <v>0</v>
      </c>
      <c r="O2610" s="395">
        <f t="shared" ref="O2610" ca="1" si="3817">IF(O2634="n/a",0,IF(AND(O2608=0,N2610=0),0,
IF(AND(O2608&lt;&gt;0,N2610=0),(O2608/O$10),
IF(AND(O2609&lt;&gt;0,N2610&lt;&gt;0),(N2610-(N2610/N2634))+(O2608/O$10),
IF(N2634&lt;1,0,(N2610-(N2610/N2634)))))))</f>
        <v>0</v>
      </c>
      <c r="P2610" s="395">
        <f t="shared" ref="P2610" ca="1" si="3818">IF(P2634="n/a",0,IF(AND(P2608=0,O2610=0),0,
IF(AND(P2608&lt;&gt;0,O2610=0),(P2608/P$10),
IF(AND(P2609&lt;&gt;0,O2610&lt;&gt;0),(O2610-(O2610/O2634))+(P2608/P$10),
IF(O2634&lt;1,0,(O2610-(O2610/O2634)))))))</f>
        <v>0</v>
      </c>
      <c r="Q2610" s="395">
        <f t="shared" ref="Q2610" ca="1" si="3819">IF(Q2634="n/a",0,IF(AND(Q2608=0,P2610=0),0,
IF(AND(Q2608&lt;&gt;0,P2610=0),(Q2608/Q$10),
IF(AND(Q2609&lt;&gt;0,P2610&lt;&gt;0),(P2610-(P2610/P2634))+(Q2608/Q$10),
IF(P2634&lt;1,0,(P2610-(P2610/P2634)))))))</f>
        <v>0</v>
      </c>
      <c r="R2610" s="395">
        <f t="shared" ref="R2610" ca="1" si="3820">IF(R2634="n/a",0,IF(AND(R2608=0,Q2610=0),0,
IF(AND(R2608&lt;&gt;0,Q2610=0),(R2608/R$10),
IF(AND(R2609&lt;&gt;0,Q2610&lt;&gt;0),(Q2610-(Q2610/Q2634))+(R2608/R$10),
IF(Q2634&lt;1,0,(Q2610-(Q2610/Q2634)))))))</f>
        <v>0</v>
      </c>
      <c r="S2610" s="395">
        <f t="shared" ref="S2610" ca="1" si="3821">IF(S2634="n/a",0,IF(AND(S2608=0,R2610=0),0,
IF(AND(S2608&lt;&gt;0,R2610=0),(S2608/S$10),
IF(AND(S2609&lt;&gt;0,R2610&lt;&gt;0),(R2610-(R2610/R2634))+(S2608/S$10),
IF(R2634&lt;1,0,(R2610-(R2610/R2634)))))))</f>
        <v>0</v>
      </c>
      <c r="T2610" s="395">
        <f t="shared" ref="T2610" ca="1" si="3822">IF(T2634="n/a",0,IF(AND(T2608=0,S2610=0),0,
IF(AND(T2608&lt;&gt;0,S2610=0),(T2608/T$10),
IF(AND(T2609&lt;&gt;0,S2610&lt;&gt;0),(S2610-(S2610/S2634))+(T2608/T$10),
IF(S2634&lt;1,0,(S2610-(S2610/S2634)))))))</f>
        <v>0</v>
      </c>
      <c r="U2610" s="395">
        <f t="shared" ref="U2610" ca="1" si="3823">IF(U2634="n/a",0,IF(AND(U2608=0,T2610=0),0,
IF(AND(U2608&lt;&gt;0,T2610=0),(U2608/U$10),
IF(AND(U2609&lt;&gt;0,T2610&lt;&gt;0),(T2610-(T2610/T2634))+(U2608/U$10),
IF(T2634&lt;1,0,(T2610-(T2610/T2634)))))))</f>
        <v>0</v>
      </c>
      <c r="V2610" s="395">
        <f t="shared" ref="V2610" ca="1" si="3824">IF(V2634="n/a",0,IF(AND(V2608=0,U2610=0),0,
IF(AND(V2608&lt;&gt;0,U2610=0),(V2608/V$10),
IF(AND(V2609&lt;&gt;0,U2610&lt;&gt;0),(U2610-(U2610/U2634))+(V2608/V$10),
IF(U2634&lt;1,0,(U2610-(U2610/U2634)))))))</f>
        <v>0</v>
      </c>
      <c r="W2610" s="395">
        <f t="shared" ref="W2610" ca="1" si="3825">IF(W2634="n/a",0,IF(AND(W2608=0,V2610=0),0,
IF(AND(W2608&lt;&gt;0,V2610=0),(W2608/W$10),
IF(AND(W2609&lt;&gt;0,V2610&lt;&gt;0),(V2610-(V2610/V2634))+(W2608/W$10),
IF(V2634&lt;1,0,(V2610-(V2610/V2634)))))))</f>
        <v>0</v>
      </c>
      <c r="X2610" s="249"/>
      <c r="Y2610" s="249"/>
      <c r="Z2610" s="249"/>
      <c r="AA2610" s="249"/>
      <c r="AB2610" s="249"/>
    </row>
    <row r="2611" spans="1:28" hidden="1" outlineLevel="1">
      <c r="A2611" s="331">
        <v>0</v>
      </c>
      <c r="B2611" s="309" t="s">
        <v>194</v>
      </c>
      <c r="C2611" s="395">
        <f ca="1">C2606/C$10</f>
        <v>0</v>
      </c>
      <c r="D2611" s="395">
        <f ca="1">IF(C2635="n/a",C2611,IFERROR(IF((OFFSET($C2611,0,$A2611))&lt;0,
MIN(0,C2611-(OFFSET($C2611,0,$A2611)/(OFFSET($C2606,-$A2610,$A2611)))),
MAX(0,C2611-(OFFSET($C2611,0,$A2611)/(OFFSET($C2606,-$A2610,$A2611))))),0))</f>
        <v>0</v>
      </c>
      <c r="E2611" s="395">
        <f t="shared" ref="E2611" ca="1" si="3826">IF(D2635="n/a",D2611,IFERROR(IF((OFFSET($C2611,0,$A2611))&lt;0,
MIN(0,D2611-(OFFSET($C2611,0,$A2611)/(OFFSET($C2606,-$A2610,$A2611)))),
MAX(0,D2611-(OFFSET($C2611,0,$A2611)/(OFFSET($C2606,-$A2610,$A2611))))),0))</f>
        <v>0</v>
      </c>
      <c r="F2611" s="395">
        <f t="shared" ref="F2611:F2612" ca="1" si="3827">IF(E2635="n/a",E2611,IFERROR(IF((OFFSET($C2611,0,$A2611))&lt;0,
MIN(0,E2611-(OFFSET($C2611,0,$A2611)/(OFFSET($C2606,-$A2610,$A2611)))),
MAX(0,E2611-(OFFSET($C2611,0,$A2611)/(OFFSET($C2606,-$A2610,$A2611))))),0))</f>
        <v>0</v>
      </c>
      <c r="G2611" s="395">
        <f t="shared" ref="G2611:G2613" ca="1" si="3828">IF(F2635="n/a",F2611,IFERROR(IF((OFFSET($C2611,0,$A2611))&lt;0,
MIN(0,F2611-(OFFSET($C2611,0,$A2611)/(OFFSET($C2606,-$A2610,$A2611)))),
MAX(0,F2611-(OFFSET($C2611,0,$A2611)/(OFFSET($C2606,-$A2610,$A2611))))),0))</f>
        <v>0</v>
      </c>
      <c r="H2611" s="395">
        <f t="shared" ref="H2611:H2614" ca="1" si="3829">IF(G2635="n/a",G2611,IFERROR(IF((OFFSET($C2611,0,$A2611))&lt;0,
MIN(0,G2611-(OFFSET($C2611,0,$A2611)/(OFFSET($C2606,-$A2610,$A2611)))),
MAX(0,G2611-(OFFSET($C2611,0,$A2611)/(OFFSET($C2606,-$A2610,$A2611))))),0))</f>
        <v>0</v>
      </c>
      <c r="I2611" s="395">
        <f t="shared" ref="I2611:I2615" ca="1" si="3830">IF(H2635="n/a",H2611,IFERROR(IF((OFFSET($C2611,0,$A2611))&lt;0,
MIN(0,H2611-(OFFSET($C2611,0,$A2611)/(OFFSET($C2606,-$A2610,$A2611)))),
MAX(0,H2611-(OFFSET($C2611,0,$A2611)/(OFFSET($C2606,-$A2610,$A2611))))),0))</f>
        <v>0</v>
      </c>
      <c r="J2611" s="395">
        <f t="shared" ref="J2611:J2616" ca="1" si="3831">IF(I2635="n/a",I2611,IFERROR(IF((OFFSET($C2611,0,$A2611))&lt;0,
MIN(0,I2611-(OFFSET($C2611,0,$A2611)/(OFFSET($C2606,-$A2610,$A2611)))),
MAX(0,I2611-(OFFSET($C2611,0,$A2611)/(OFFSET($C2606,-$A2610,$A2611))))),0))</f>
        <v>0</v>
      </c>
      <c r="K2611" s="395">
        <f t="shared" ref="K2611:K2617" ca="1" si="3832">IF(J2635="n/a",J2611,IFERROR(IF((OFFSET($C2611,0,$A2611))&lt;0,
MIN(0,J2611-(OFFSET($C2611,0,$A2611)/(OFFSET($C2606,-$A2610,$A2611)))),
MAX(0,J2611-(OFFSET($C2611,0,$A2611)/(OFFSET($C2606,-$A2610,$A2611))))),0))</f>
        <v>0</v>
      </c>
      <c r="L2611" s="395">
        <f t="shared" ref="L2611:L2618" ca="1" si="3833">IF(K2635="n/a",K2611,IFERROR(IF((OFFSET($C2611,0,$A2611))&lt;0,
MIN(0,K2611-(OFFSET($C2611,0,$A2611)/(OFFSET($C2606,-$A2610,$A2611)))),
MAX(0,K2611-(OFFSET($C2611,0,$A2611)/(OFFSET($C2606,-$A2610,$A2611))))),0))</f>
        <v>0</v>
      </c>
      <c r="M2611" s="395">
        <f t="shared" ref="M2611:M2619" ca="1" si="3834">IF(L2635="n/a",L2611,IFERROR(IF((OFFSET($C2611,0,$A2611))&lt;0,
MIN(0,L2611-(OFFSET($C2611,0,$A2611)/(OFFSET($C2606,-$A2610,$A2611)))),
MAX(0,L2611-(OFFSET($C2611,0,$A2611)/(OFFSET($C2606,-$A2610,$A2611))))),0))</f>
        <v>0</v>
      </c>
      <c r="N2611" s="395">
        <f t="shared" ref="N2611:N2620" ca="1" si="3835">IF(M2635="n/a",M2611,IFERROR(IF((OFFSET($C2611,0,$A2611))&lt;0,
MIN(0,M2611-(OFFSET($C2611,0,$A2611)/(OFFSET($C2606,-$A2610,$A2611)))),
MAX(0,M2611-(OFFSET($C2611,0,$A2611)/(OFFSET($C2606,-$A2610,$A2611))))),0))</f>
        <v>0</v>
      </c>
      <c r="O2611" s="395">
        <f t="shared" ref="O2611:O2621" ca="1" si="3836">IF(N2635="n/a",N2611,IFERROR(IF((OFFSET($C2611,0,$A2611))&lt;0,
MIN(0,N2611-(OFFSET($C2611,0,$A2611)/(OFFSET($C2606,-$A2610,$A2611)))),
MAX(0,N2611-(OFFSET($C2611,0,$A2611)/(OFFSET($C2606,-$A2610,$A2611))))),0))</f>
        <v>0</v>
      </c>
      <c r="P2611" s="395">
        <f t="shared" ref="P2611:P2622" ca="1" si="3837">IF(O2635="n/a",O2611,IFERROR(IF((OFFSET($C2611,0,$A2611))&lt;0,
MIN(0,O2611-(OFFSET($C2611,0,$A2611)/(OFFSET($C2606,-$A2610,$A2611)))),
MAX(0,O2611-(OFFSET($C2611,0,$A2611)/(OFFSET($C2606,-$A2610,$A2611))))),0))</f>
        <v>0</v>
      </c>
      <c r="Q2611" s="395">
        <f t="shared" ref="Q2611:Q2623" ca="1" si="3838">IF(P2635="n/a",P2611,IFERROR(IF((OFFSET($C2611,0,$A2611))&lt;0,
MIN(0,P2611-(OFFSET($C2611,0,$A2611)/(OFFSET($C2606,-$A2610,$A2611)))),
MAX(0,P2611-(OFFSET($C2611,0,$A2611)/(OFFSET($C2606,-$A2610,$A2611))))),0))</f>
        <v>0</v>
      </c>
      <c r="R2611" s="395">
        <f t="shared" ref="R2611:R2624" ca="1" si="3839">IF(Q2635="n/a",Q2611,IFERROR(IF((OFFSET($C2611,0,$A2611))&lt;0,
MIN(0,Q2611-(OFFSET($C2611,0,$A2611)/(OFFSET($C2606,-$A2610,$A2611)))),
MAX(0,Q2611-(OFFSET($C2611,0,$A2611)/(OFFSET($C2606,-$A2610,$A2611))))),0))</f>
        <v>0</v>
      </c>
      <c r="S2611" s="395">
        <f t="shared" ref="S2611:S2625" ca="1" si="3840">IF(R2635="n/a",R2611,IFERROR(IF((OFFSET($C2611,0,$A2611))&lt;0,
MIN(0,R2611-(OFFSET($C2611,0,$A2611)/(OFFSET($C2606,-$A2610,$A2611)))),
MAX(0,R2611-(OFFSET($C2611,0,$A2611)/(OFFSET($C2606,-$A2610,$A2611))))),0))</f>
        <v>0</v>
      </c>
      <c r="T2611" s="395">
        <f t="shared" ref="T2611:T2626" ca="1" si="3841">IF(S2635="n/a",S2611,IFERROR(IF((OFFSET($C2611,0,$A2611))&lt;0,
MIN(0,S2611-(OFFSET($C2611,0,$A2611)/(OFFSET($C2606,-$A2610,$A2611)))),
MAX(0,S2611-(OFFSET($C2611,0,$A2611)/(OFFSET($C2606,-$A2610,$A2611))))),0))</f>
        <v>0</v>
      </c>
      <c r="U2611" s="395">
        <f t="shared" ref="U2611:U2627" ca="1" si="3842">IF(T2635="n/a",T2611,IFERROR(IF((OFFSET($C2611,0,$A2611))&lt;0,
MIN(0,T2611-(OFFSET($C2611,0,$A2611)/(OFFSET($C2606,-$A2610,$A2611)))),
MAX(0,T2611-(OFFSET($C2611,0,$A2611)/(OFFSET($C2606,-$A2610,$A2611))))),0))</f>
        <v>0</v>
      </c>
      <c r="V2611" s="395">
        <f t="shared" ref="V2611:V2628" ca="1" si="3843">IF(U2635="n/a",U2611,IFERROR(IF((OFFSET($C2611,0,$A2611))&lt;0,
MIN(0,U2611-(OFFSET($C2611,0,$A2611)/(OFFSET($C2606,-$A2610,$A2611)))),
MAX(0,U2611-(OFFSET($C2611,0,$A2611)/(OFFSET($C2606,-$A2610,$A2611))))),0))</f>
        <v>0</v>
      </c>
      <c r="W2611" s="395">
        <f t="shared" ref="W2611:W2629" ca="1" si="3844">IF(V2635="n/a",V2611,IFERROR(IF((OFFSET($C2611,0,$A2611))&lt;0,
MIN(0,V2611-(OFFSET($C2611,0,$A2611)/(OFFSET($C2606,-$A2610,$A2611)))),
MAX(0,V2611-(OFFSET($C2611,0,$A2611)/(OFFSET($C2606,-$A2610,$A2611))))),0))</f>
        <v>0</v>
      </c>
      <c r="X2611" s="249"/>
      <c r="Y2611" s="249"/>
      <c r="Z2611" s="249"/>
      <c r="AA2611" s="249"/>
      <c r="AB2611" s="249"/>
    </row>
    <row r="2612" spans="1:28" hidden="1" outlineLevel="1">
      <c r="A2612" s="331">
        <v>1</v>
      </c>
      <c r="B2612" s="309" t="str">
        <f t="shared" ref="B2612:B2630" ca="1" si="3845">"Depreciated Net Capex "&amp;OFFSET($C$6,0,A2612)</f>
        <v>Depreciated Net Capex 2013</v>
      </c>
      <c r="C2612" s="396"/>
      <c r="D2612" s="397">
        <f ca="1">(D2606*((1+D$11)^0.5)/D$10)</f>
        <v>0</v>
      </c>
      <c r="E2612" s="395">
        <f ca="1">IF(D2636="n/a",D2612,IFERROR(IF((OFFSET($C2612,0,$A2612))&lt;0,
MIN(0,D2612-(OFFSET($C2612,0,$A2612)/(OFFSET($C2607,-$A2611,$A2612)))),
MAX(0,D2612-(OFFSET($C2612,0,$A2612)/(OFFSET($C2607,-$A2611,$A2612))))),0))</f>
        <v>0</v>
      </c>
      <c r="F2612" s="395">
        <f t="shared" ca="1" si="3827"/>
        <v>0</v>
      </c>
      <c r="G2612" s="395">
        <f t="shared" ca="1" si="3828"/>
        <v>0</v>
      </c>
      <c r="H2612" s="395">
        <f t="shared" ca="1" si="3829"/>
        <v>0</v>
      </c>
      <c r="I2612" s="395">
        <f t="shared" ca="1" si="3830"/>
        <v>0</v>
      </c>
      <c r="J2612" s="395">
        <f t="shared" ca="1" si="3831"/>
        <v>0</v>
      </c>
      <c r="K2612" s="395">
        <f t="shared" ca="1" si="3832"/>
        <v>0</v>
      </c>
      <c r="L2612" s="395">
        <f t="shared" ca="1" si="3833"/>
        <v>0</v>
      </c>
      <c r="M2612" s="395">
        <f t="shared" ca="1" si="3834"/>
        <v>0</v>
      </c>
      <c r="N2612" s="395">
        <f t="shared" ca="1" si="3835"/>
        <v>0</v>
      </c>
      <c r="O2612" s="395">
        <f t="shared" ca="1" si="3836"/>
        <v>0</v>
      </c>
      <c r="P2612" s="395">
        <f t="shared" ca="1" si="3837"/>
        <v>0</v>
      </c>
      <c r="Q2612" s="395">
        <f t="shared" ca="1" si="3838"/>
        <v>0</v>
      </c>
      <c r="R2612" s="395">
        <f t="shared" ca="1" si="3839"/>
        <v>0</v>
      </c>
      <c r="S2612" s="395">
        <f t="shared" ca="1" si="3840"/>
        <v>0</v>
      </c>
      <c r="T2612" s="395">
        <f t="shared" ca="1" si="3841"/>
        <v>0</v>
      </c>
      <c r="U2612" s="395">
        <f t="shared" ca="1" si="3842"/>
        <v>0</v>
      </c>
      <c r="V2612" s="395">
        <f t="shared" ca="1" si="3843"/>
        <v>0</v>
      </c>
      <c r="W2612" s="395">
        <f t="shared" ca="1" si="3844"/>
        <v>0</v>
      </c>
      <c r="X2612" s="249"/>
      <c r="Y2612" s="249"/>
      <c r="Z2612" s="249"/>
      <c r="AA2612" s="249"/>
      <c r="AB2612" s="249"/>
    </row>
    <row r="2613" spans="1:28" hidden="1" outlineLevel="1">
      <c r="A2613" s="331">
        <v>2</v>
      </c>
      <c r="B2613" s="309" t="str">
        <f t="shared" ca="1" si="3845"/>
        <v>Depreciated Net Capex 2014</v>
      </c>
      <c r="C2613" s="398"/>
      <c r="D2613" s="399"/>
      <c r="E2613" s="397">
        <f ca="1">(E2606*((1+E$11)^0.5)/E$10)</f>
        <v>0</v>
      </c>
      <c r="F2613" s="395">
        <f ca="1">IF(E2637="n/a",E2613,IFERROR(IF((OFFSET($C2613,0,$A2613))&lt;0,
MIN(0,E2613-(OFFSET($C2613,0,$A2613)/(OFFSET($C2608,-$A2612,$A2613)))),
MAX(0,E2613-(OFFSET($C2613,0,$A2613)/(OFFSET($C2608,-$A2612,$A2613))))),0))</f>
        <v>0</v>
      </c>
      <c r="G2613" s="395">
        <f t="shared" ca="1" si="3828"/>
        <v>0</v>
      </c>
      <c r="H2613" s="395">
        <f t="shared" ca="1" si="3829"/>
        <v>0</v>
      </c>
      <c r="I2613" s="395">
        <f t="shared" ca="1" si="3830"/>
        <v>0</v>
      </c>
      <c r="J2613" s="395">
        <f t="shared" ca="1" si="3831"/>
        <v>0</v>
      </c>
      <c r="K2613" s="395">
        <f t="shared" ca="1" si="3832"/>
        <v>0</v>
      </c>
      <c r="L2613" s="395">
        <f t="shared" ca="1" si="3833"/>
        <v>0</v>
      </c>
      <c r="M2613" s="395">
        <f t="shared" ca="1" si="3834"/>
        <v>0</v>
      </c>
      <c r="N2613" s="395">
        <f t="shared" ca="1" si="3835"/>
        <v>0</v>
      </c>
      <c r="O2613" s="395">
        <f t="shared" ca="1" si="3836"/>
        <v>0</v>
      </c>
      <c r="P2613" s="395">
        <f t="shared" ca="1" si="3837"/>
        <v>0</v>
      </c>
      <c r="Q2613" s="395">
        <f t="shared" ca="1" si="3838"/>
        <v>0</v>
      </c>
      <c r="R2613" s="395">
        <f t="shared" ca="1" si="3839"/>
        <v>0</v>
      </c>
      <c r="S2613" s="395">
        <f t="shared" ca="1" si="3840"/>
        <v>0</v>
      </c>
      <c r="T2613" s="395">
        <f t="shared" ca="1" si="3841"/>
        <v>0</v>
      </c>
      <c r="U2613" s="395">
        <f t="shared" ca="1" si="3842"/>
        <v>0</v>
      </c>
      <c r="V2613" s="395">
        <f t="shared" ca="1" si="3843"/>
        <v>0</v>
      </c>
      <c r="W2613" s="395">
        <f t="shared" ca="1" si="3844"/>
        <v>0</v>
      </c>
      <c r="X2613" s="334"/>
      <c r="Y2613" s="249"/>
      <c r="Z2613" s="249"/>
      <c r="AA2613" s="249"/>
      <c r="AB2613" s="249"/>
    </row>
    <row r="2614" spans="1:28" hidden="1" outlineLevel="1">
      <c r="A2614" s="331">
        <v>3</v>
      </c>
      <c r="B2614" s="309" t="str">
        <f t="shared" ca="1" si="3845"/>
        <v>Depreciated Net Capex 2015</v>
      </c>
      <c r="C2614" s="398"/>
      <c r="D2614" s="398"/>
      <c r="E2614" s="399"/>
      <c r="F2614" s="400">
        <f ca="1">($F2606*((1+F$11)^0.5)/F$10)</f>
        <v>0</v>
      </c>
      <c r="G2614" s="395">
        <f ca="1">IF(F2638="n/a",F2614,IFERROR(IF((OFFSET($C2614,0,$A2614))&lt;0,
MIN(0,F2614-(OFFSET($C2614,0,$A2614)/(OFFSET($C2609,-$A2613,$A2614)))),
MAX(0,F2614-(OFFSET($C2614,0,$A2614)/(OFFSET($C2609,-$A2613,$A2614))))),0))</f>
        <v>0</v>
      </c>
      <c r="H2614" s="395">
        <f t="shared" ca="1" si="3829"/>
        <v>0</v>
      </c>
      <c r="I2614" s="395">
        <f t="shared" ca="1" si="3830"/>
        <v>0</v>
      </c>
      <c r="J2614" s="395">
        <f t="shared" ca="1" si="3831"/>
        <v>0</v>
      </c>
      <c r="K2614" s="395">
        <f t="shared" ca="1" si="3832"/>
        <v>0</v>
      </c>
      <c r="L2614" s="395">
        <f t="shared" ca="1" si="3833"/>
        <v>0</v>
      </c>
      <c r="M2614" s="395">
        <f t="shared" ca="1" si="3834"/>
        <v>0</v>
      </c>
      <c r="N2614" s="395">
        <f t="shared" ca="1" si="3835"/>
        <v>0</v>
      </c>
      <c r="O2614" s="395">
        <f t="shared" ca="1" si="3836"/>
        <v>0</v>
      </c>
      <c r="P2614" s="395">
        <f t="shared" ca="1" si="3837"/>
        <v>0</v>
      </c>
      <c r="Q2614" s="395">
        <f t="shared" ca="1" si="3838"/>
        <v>0</v>
      </c>
      <c r="R2614" s="395">
        <f t="shared" ca="1" si="3839"/>
        <v>0</v>
      </c>
      <c r="S2614" s="395">
        <f t="shared" ca="1" si="3840"/>
        <v>0</v>
      </c>
      <c r="T2614" s="395">
        <f t="shared" ca="1" si="3841"/>
        <v>0</v>
      </c>
      <c r="U2614" s="395">
        <f t="shared" ca="1" si="3842"/>
        <v>0</v>
      </c>
      <c r="V2614" s="395">
        <f t="shared" ca="1" si="3843"/>
        <v>0</v>
      </c>
      <c r="W2614" s="395">
        <f t="shared" ca="1" si="3844"/>
        <v>0</v>
      </c>
      <c r="X2614" s="334"/>
      <c r="Y2614" s="334"/>
      <c r="Z2614" s="249"/>
      <c r="AA2614" s="249"/>
      <c r="AB2614" s="249"/>
    </row>
    <row r="2615" spans="1:28" hidden="1" outlineLevel="1">
      <c r="A2615" s="331">
        <v>4</v>
      </c>
      <c r="B2615" s="309" t="str">
        <f t="shared" ca="1" si="3845"/>
        <v>Depreciated Net Capex 2016</v>
      </c>
      <c r="C2615" s="398"/>
      <c r="D2615" s="398"/>
      <c r="E2615" s="398"/>
      <c r="F2615" s="399"/>
      <c r="G2615" s="400">
        <f ca="1">($G2606*((1+G$11)^0.5)/G$10)</f>
        <v>0</v>
      </c>
      <c r="H2615" s="395">
        <f ca="1">IF(G2639="n/a",G2615,IFERROR(IF((OFFSET($C2615,0,$A2615))&lt;0,
MIN(0,G2615-(OFFSET($C2615,0,$A2615)/(OFFSET($C2610,-$A2614,$A2615)))),
MAX(0,G2615-(OFFSET($C2615,0,$A2615)/(OFFSET($C2610,-$A2614,$A2615))))),0))</f>
        <v>0</v>
      </c>
      <c r="I2615" s="395">
        <f t="shared" ca="1" si="3830"/>
        <v>0</v>
      </c>
      <c r="J2615" s="395">
        <f t="shared" ca="1" si="3831"/>
        <v>0</v>
      </c>
      <c r="K2615" s="395">
        <f t="shared" ca="1" si="3832"/>
        <v>0</v>
      </c>
      <c r="L2615" s="395">
        <f t="shared" ca="1" si="3833"/>
        <v>0</v>
      </c>
      <c r="M2615" s="395">
        <f t="shared" ca="1" si="3834"/>
        <v>0</v>
      </c>
      <c r="N2615" s="395">
        <f t="shared" ca="1" si="3835"/>
        <v>0</v>
      </c>
      <c r="O2615" s="395">
        <f t="shared" ca="1" si="3836"/>
        <v>0</v>
      </c>
      <c r="P2615" s="395">
        <f t="shared" ca="1" si="3837"/>
        <v>0</v>
      </c>
      <c r="Q2615" s="395">
        <f t="shared" ca="1" si="3838"/>
        <v>0</v>
      </c>
      <c r="R2615" s="395">
        <f t="shared" ca="1" si="3839"/>
        <v>0</v>
      </c>
      <c r="S2615" s="395">
        <f t="shared" ca="1" si="3840"/>
        <v>0</v>
      </c>
      <c r="T2615" s="395">
        <f t="shared" ca="1" si="3841"/>
        <v>0</v>
      </c>
      <c r="U2615" s="395">
        <f t="shared" ca="1" si="3842"/>
        <v>0</v>
      </c>
      <c r="V2615" s="395">
        <f t="shared" ca="1" si="3843"/>
        <v>0</v>
      </c>
      <c r="W2615" s="395">
        <f t="shared" ca="1" si="3844"/>
        <v>0</v>
      </c>
      <c r="X2615" s="334"/>
      <c r="Y2615" s="334"/>
      <c r="Z2615" s="334"/>
      <c r="AA2615" s="249"/>
      <c r="AB2615" s="249"/>
    </row>
    <row r="2616" spans="1:28" hidden="1" outlineLevel="1">
      <c r="A2616" s="331">
        <v>5</v>
      </c>
      <c r="B2616" s="309" t="str">
        <f t="shared" ca="1" si="3845"/>
        <v>Depreciated Net Capex 2017</v>
      </c>
      <c r="C2616" s="398"/>
      <c r="D2616" s="398"/>
      <c r="E2616" s="398"/>
      <c r="F2616" s="398"/>
      <c r="G2616" s="399"/>
      <c r="H2616" s="400">
        <f ca="1">(H2606*((1+H$11)^0.5)/H$10)</f>
        <v>0</v>
      </c>
      <c r="I2616" s="395">
        <f ca="1">IF(H2640="n/a",H2616,IFERROR(IF((OFFSET($C2616,0,$A2616))&lt;0,
MIN(0,H2616-(OFFSET($C2616,0,$A2616)/(OFFSET($C2611,-$A2615,$A2616)))),
MAX(0,H2616-(OFFSET($C2616,0,$A2616)/(OFFSET($C2611,-$A2615,$A2616))))),0))</f>
        <v>0</v>
      </c>
      <c r="J2616" s="395">
        <f t="shared" ca="1" si="3831"/>
        <v>0</v>
      </c>
      <c r="K2616" s="395">
        <f t="shared" ca="1" si="3832"/>
        <v>0</v>
      </c>
      <c r="L2616" s="395">
        <f t="shared" ca="1" si="3833"/>
        <v>0</v>
      </c>
      <c r="M2616" s="395">
        <f t="shared" ca="1" si="3834"/>
        <v>0</v>
      </c>
      <c r="N2616" s="395">
        <f t="shared" ca="1" si="3835"/>
        <v>0</v>
      </c>
      <c r="O2616" s="395">
        <f t="shared" ca="1" si="3836"/>
        <v>0</v>
      </c>
      <c r="P2616" s="395">
        <f t="shared" ca="1" si="3837"/>
        <v>0</v>
      </c>
      <c r="Q2616" s="395">
        <f t="shared" ca="1" si="3838"/>
        <v>0</v>
      </c>
      <c r="R2616" s="395">
        <f t="shared" ca="1" si="3839"/>
        <v>0</v>
      </c>
      <c r="S2616" s="395">
        <f t="shared" ca="1" si="3840"/>
        <v>0</v>
      </c>
      <c r="T2616" s="395">
        <f t="shared" ca="1" si="3841"/>
        <v>0</v>
      </c>
      <c r="U2616" s="395">
        <f t="shared" ca="1" si="3842"/>
        <v>0</v>
      </c>
      <c r="V2616" s="395">
        <f t="shared" ca="1" si="3843"/>
        <v>0</v>
      </c>
      <c r="W2616" s="395">
        <f t="shared" ca="1" si="3844"/>
        <v>0</v>
      </c>
      <c r="X2616" s="334"/>
      <c r="Y2616" s="334"/>
      <c r="Z2616" s="334"/>
      <c r="AA2616" s="249"/>
      <c r="AB2616" s="249"/>
    </row>
    <row r="2617" spans="1:28" hidden="1" outlineLevel="1">
      <c r="A2617" s="331">
        <v>6</v>
      </c>
      <c r="B2617" s="309" t="str">
        <f t="shared" ca="1" si="3845"/>
        <v>Depreciated Net Capex 2018</v>
      </c>
      <c r="C2617" s="398"/>
      <c r="D2617" s="398"/>
      <c r="E2617" s="398"/>
      <c r="F2617" s="398"/>
      <c r="G2617" s="398"/>
      <c r="H2617" s="399"/>
      <c r="I2617" s="400">
        <f ca="1">(I2606*((1+I$11)^0.5)/I$10)</f>
        <v>0</v>
      </c>
      <c r="J2617" s="395">
        <f ca="1">IF(I2641="n/a",I2617,IFERROR(IF((OFFSET($C2617,0,$A2617))&lt;0,
MIN(0,I2617-(OFFSET($C2617,0,$A2617)/(OFFSET($C2612,-$A2616,$A2617)))),
MAX(0,I2617-(OFFSET($C2617,0,$A2617)/(OFFSET($C2612,-$A2616,$A2617))))),0))</f>
        <v>0</v>
      </c>
      <c r="K2617" s="395">
        <f t="shared" ca="1" si="3832"/>
        <v>0</v>
      </c>
      <c r="L2617" s="395">
        <f t="shared" ca="1" si="3833"/>
        <v>0</v>
      </c>
      <c r="M2617" s="395">
        <f t="shared" ca="1" si="3834"/>
        <v>0</v>
      </c>
      <c r="N2617" s="395">
        <f t="shared" ca="1" si="3835"/>
        <v>0</v>
      </c>
      <c r="O2617" s="395">
        <f t="shared" ca="1" si="3836"/>
        <v>0</v>
      </c>
      <c r="P2617" s="395">
        <f t="shared" ca="1" si="3837"/>
        <v>0</v>
      </c>
      <c r="Q2617" s="395">
        <f t="shared" ca="1" si="3838"/>
        <v>0</v>
      </c>
      <c r="R2617" s="395">
        <f t="shared" ca="1" si="3839"/>
        <v>0</v>
      </c>
      <c r="S2617" s="395">
        <f t="shared" ca="1" si="3840"/>
        <v>0</v>
      </c>
      <c r="T2617" s="395">
        <f t="shared" ca="1" si="3841"/>
        <v>0</v>
      </c>
      <c r="U2617" s="395">
        <f t="shared" ca="1" si="3842"/>
        <v>0</v>
      </c>
      <c r="V2617" s="395">
        <f t="shared" ca="1" si="3843"/>
        <v>0</v>
      </c>
      <c r="W2617" s="395">
        <f t="shared" ca="1" si="3844"/>
        <v>0</v>
      </c>
      <c r="X2617" s="334"/>
      <c r="Y2617" s="334"/>
      <c r="Z2617" s="334"/>
      <c r="AA2617" s="249"/>
      <c r="AB2617" s="249"/>
    </row>
    <row r="2618" spans="1:28" hidden="1" outlineLevel="1">
      <c r="A2618" s="331">
        <v>7</v>
      </c>
      <c r="B2618" s="309" t="str">
        <f t="shared" ca="1" si="3845"/>
        <v>Depreciated Net Capex 2019</v>
      </c>
      <c r="C2618" s="398"/>
      <c r="D2618" s="398"/>
      <c r="E2618" s="398"/>
      <c r="F2618" s="398"/>
      <c r="G2618" s="398"/>
      <c r="H2618" s="398"/>
      <c r="I2618" s="399"/>
      <c r="J2618" s="400">
        <f ca="1">(J2606*((1+J$11)^0.5)/J$10)</f>
        <v>0</v>
      </c>
      <c r="K2618" s="395">
        <f ca="1">IF(J2642="n/a",J2618,IFERROR(IF((OFFSET($C2618,0,$A2618))&lt;0,
MIN(0,J2618-(OFFSET($C2618,0,$A2618)/(OFFSET($C2613,-$A2617,$A2618)))),
MAX(0,J2618-(OFFSET($C2618,0,$A2618)/(OFFSET($C2613,-$A2617,$A2618))))),0))</f>
        <v>0</v>
      </c>
      <c r="L2618" s="395">
        <f t="shared" ca="1" si="3833"/>
        <v>0</v>
      </c>
      <c r="M2618" s="395">
        <f t="shared" ca="1" si="3834"/>
        <v>0</v>
      </c>
      <c r="N2618" s="395">
        <f t="shared" ca="1" si="3835"/>
        <v>0</v>
      </c>
      <c r="O2618" s="395">
        <f t="shared" ca="1" si="3836"/>
        <v>0</v>
      </c>
      <c r="P2618" s="395">
        <f t="shared" ca="1" si="3837"/>
        <v>0</v>
      </c>
      <c r="Q2618" s="395">
        <f t="shared" ca="1" si="3838"/>
        <v>0</v>
      </c>
      <c r="R2618" s="395">
        <f t="shared" ca="1" si="3839"/>
        <v>0</v>
      </c>
      <c r="S2618" s="395">
        <f t="shared" ca="1" si="3840"/>
        <v>0</v>
      </c>
      <c r="T2618" s="395">
        <f t="shared" ca="1" si="3841"/>
        <v>0</v>
      </c>
      <c r="U2618" s="395">
        <f t="shared" ca="1" si="3842"/>
        <v>0</v>
      </c>
      <c r="V2618" s="395">
        <f t="shared" ca="1" si="3843"/>
        <v>0</v>
      </c>
      <c r="W2618" s="395">
        <f t="shared" ca="1" si="3844"/>
        <v>0</v>
      </c>
      <c r="X2618" s="334"/>
      <c r="Y2618" s="334"/>
      <c r="Z2618" s="334"/>
      <c r="AA2618" s="249"/>
      <c r="AB2618" s="249"/>
    </row>
    <row r="2619" spans="1:28" hidden="1" outlineLevel="1">
      <c r="A2619" s="331">
        <v>8</v>
      </c>
      <c r="B2619" s="309" t="str">
        <f t="shared" ca="1" si="3845"/>
        <v>Depreciated Net Capex 2020</v>
      </c>
      <c r="C2619" s="398"/>
      <c r="D2619" s="398"/>
      <c r="E2619" s="398"/>
      <c r="F2619" s="398"/>
      <c r="G2619" s="398"/>
      <c r="H2619" s="398"/>
      <c r="I2619" s="398"/>
      <c r="J2619" s="399"/>
      <c r="K2619" s="400">
        <f ca="1">(K2606*((1+K$11)^0.5)/K$10)</f>
        <v>0</v>
      </c>
      <c r="L2619" s="395">
        <f ca="1">IF(K2643="n/a",K2619,IFERROR(IF((OFFSET($C2619,0,$A2619))&lt;0,
MIN(0,K2619-(OFFSET($C2619,0,$A2619)/(OFFSET($C2614,-$A2618,$A2619)))),
MAX(0,K2619-(OFFSET($C2619,0,$A2619)/(OFFSET($C2614,-$A2618,$A2619))))),0))</f>
        <v>0</v>
      </c>
      <c r="M2619" s="395">
        <f t="shared" ca="1" si="3834"/>
        <v>0</v>
      </c>
      <c r="N2619" s="395">
        <f t="shared" ca="1" si="3835"/>
        <v>0</v>
      </c>
      <c r="O2619" s="395">
        <f t="shared" ca="1" si="3836"/>
        <v>0</v>
      </c>
      <c r="P2619" s="395">
        <f t="shared" ca="1" si="3837"/>
        <v>0</v>
      </c>
      <c r="Q2619" s="395">
        <f t="shared" ca="1" si="3838"/>
        <v>0</v>
      </c>
      <c r="R2619" s="395">
        <f t="shared" ca="1" si="3839"/>
        <v>0</v>
      </c>
      <c r="S2619" s="395">
        <f t="shared" ca="1" si="3840"/>
        <v>0</v>
      </c>
      <c r="T2619" s="395">
        <f t="shared" ca="1" si="3841"/>
        <v>0</v>
      </c>
      <c r="U2619" s="395">
        <f t="shared" ca="1" si="3842"/>
        <v>0</v>
      </c>
      <c r="V2619" s="395">
        <f t="shared" ca="1" si="3843"/>
        <v>0</v>
      </c>
      <c r="W2619" s="395">
        <f t="shared" ca="1" si="3844"/>
        <v>0</v>
      </c>
      <c r="X2619" s="334"/>
      <c r="Y2619" s="334"/>
      <c r="Z2619" s="334"/>
      <c r="AA2619" s="249"/>
      <c r="AB2619" s="249"/>
    </row>
    <row r="2620" spans="1:28" hidden="1" outlineLevel="1">
      <c r="A2620" s="331">
        <v>9</v>
      </c>
      <c r="B2620" s="309" t="str">
        <f t="shared" ca="1" si="3845"/>
        <v>Depreciated Net Capex 2021</v>
      </c>
      <c r="C2620" s="398"/>
      <c r="D2620" s="398"/>
      <c r="E2620" s="398"/>
      <c r="F2620" s="398"/>
      <c r="G2620" s="398"/>
      <c r="H2620" s="398"/>
      <c r="I2620" s="398"/>
      <c r="J2620" s="398"/>
      <c r="K2620" s="399"/>
      <c r="L2620" s="400">
        <f ca="1">(L2606*((1+L$11)^0.5)/L$10)</f>
        <v>0</v>
      </c>
      <c r="M2620" s="395">
        <f ca="1">IF(L2644="n/a",L2620,IFERROR(IF((OFFSET($C2620,0,$A2620))&lt;0,
MIN(0,L2620-(OFFSET($C2620,0,$A2620)/(OFFSET($C2615,-$A2619,$A2620)))),
MAX(0,L2620-(OFFSET($C2620,0,$A2620)/(OFFSET($C2615,-$A2619,$A2620))))),0))</f>
        <v>0</v>
      </c>
      <c r="N2620" s="395">
        <f t="shared" ca="1" si="3835"/>
        <v>0</v>
      </c>
      <c r="O2620" s="395">
        <f t="shared" ca="1" si="3836"/>
        <v>0</v>
      </c>
      <c r="P2620" s="395">
        <f t="shared" ca="1" si="3837"/>
        <v>0</v>
      </c>
      <c r="Q2620" s="395">
        <f t="shared" ca="1" si="3838"/>
        <v>0</v>
      </c>
      <c r="R2620" s="395">
        <f t="shared" ca="1" si="3839"/>
        <v>0</v>
      </c>
      <c r="S2620" s="395">
        <f t="shared" ca="1" si="3840"/>
        <v>0</v>
      </c>
      <c r="T2620" s="395">
        <f t="shared" ca="1" si="3841"/>
        <v>0</v>
      </c>
      <c r="U2620" s="395">
        <f t="shared" ca="1" si="3842"/>
        <v>0</v>
      </c>
      <c r="V2620" s="395">
        <f t="shared" ca="1" si="3843"/>
        <v>0</v>
      </c>
      <c r="W2620" s="395">
        <f t="shared" ca="1" si="3844"/>
        <v>0</v>
      </c>
      <c r="X2620" s="334"/>
      <c r="Y2620" s="334"/>
      <c r="Z2620" s="334"/>
      <c r="AA2620" s="249"/>
      <c r="AB2620" s="249"/>
    </row>
    <row r="2621" spans="1:28" hidden="1" outlineLevel="1">
      <c r="A2621" s="331">
        <v>10</v>
      </c>
      <c r="B2621" s="309" t="str">
        <f t="shared" ca="1" si="3845"/>
        <v>Depreciated Net Capex 2022</v>
      </c>
      <c r="C2621" s="398"/>
      <c r="D2621" s="398"/>
      <c r="E2621" s="398"/>
      <c r="F2621" s="398"/>
      <c r="G2621" s="398"/>
      <c r="H2621" s="398"/>
      <c r="I2621" s="398"/>
      <c r="J2621" s="398"/>
      <c r="K2621" s="398"/>
      <c r="L2621" s="399"/>
      <c r="M2621" s="400">
        <f ca="1">(M2606*((1+M$11)^0.5)/M$10)</f>
        <v>0</v>
      </c>
      <c r="N2621" s="395">
        <f ca="1">IF(M2645="n/a",M2621,IFERROR(IF((OFFSET($C2621,0,$A2621))&lt;0,
MIN(0,M2621-(OFFSET($C2621,0,$A2621)/(OFFSET($C2616,-$A2620,$A2621)))),
MAX(0,M2621-(OFFSET($C2621,0,$A2621)/(OFFSET($C2616,-$A2620,$A2621))))),0))</f>
        <v>0</v>
      </c>
      <c r="O2621" s="395">
        <f t="shared" ca="1" si="3836"/>
        <v>0</v>
      </c>
      <c r="P2621" s="395">
        <f t="shared" ca="1" si="3837"/>
        <v>0</v>
      </c>
      <c r="Q2621" s="395">
        <f t="shared" ca="1" si="3838"/>
        <v>0</v>
      </c>
      <c r="R2621" s="395">
        <f t="shared" ca="1" si="3839"/>
        <v>0</v>
      </c>
      <c r="S2621" s="395">
        <f t="shared" ca="1" si="3840"/>
        <v>0</v>
      </c>
      <c r="T2621" s="395">
        <f t="shared" ca="1" si="3841"/>
        <v>0</v>
      </c>
      <c r="U2621" s="395">
        <f t="shared" ca="1" si="3842"/>
        <v>0</v>
      </c>
      <c r="V2621" s="395">
        <f t="shared" ca="1" si="3843"/>
        <v>0</v>
      </c>
      <c r="W2621" s="395">
        <f t="shared" ca="1" si="3844"/>
        <v>0</v>
      </c>
      <c r="X2621" s="334"/>
      <c r="Y2621" s="334"/>
      <c r="Z2621" s="334"/>
      <c r="AA2621" s="249"/>
      <c r="AB2621" s="249"/>
    </row>
    <row r="2622" spans="1:28" hidden="1" outlineLevel="1">
      <c r="A2622" s="331">
        <v>11</v>
      </c>
      <c r="B2622" s="309" t="str">
        <f t="shared" ca="1" si="3845"/>
        <v>Depreciated Net Capex 2023</v>
      </c>
      <c r="C2622" s="398"/>
      <c r="D2622" s="398"/>
      <c r="E2622" s="398"/>
      <c r="F2622" s="398"/>
      <c r="G2622" s="398"/>
      <c r="H2622" s="398"/>
      <c r="I2622" s="398"/>
      <c r="J2622" s="398"/>
      <c r="K2622" s="398"/>
      <c r="L2622" s="398"/>
      <c r="M2622" s="399"/>
      <c r="N2622" s="400">
        <f>(N2606*((1+N$11)^0.5)/N$10)</f>
        <v>0</v>
      </c>
      <c r="O2622" s="395">
        <f ca="1">IF(N2646="n/a",N2622,IFERROR(IF((OFFSET($C2622,0,$A2622))&lt;0,
MIN(0,N2622-(OFFSET($C2622,0,$A2622)/(OFFSET($C2617,-$A2621,$A2622)))),
MAX(0,N2622-(OFFSET($C2622,0,$A2622)/(OFFSET($C2617,-$A2621,$A2622))))),0))</f>
        <v>0</v>
      </c>
      <c r="P2622" s="395">
        <f t="shared" ca="1" si="3837"/>
        <v>0</v>
      </c>
      <c r="Q2622" s="395">
        <f t="shared" ca="1" si="3838"/>
        <v>0</v>
      </c>
      <c r="R2622" s="395">
        <f t="shared" ca="1" si="3839"/>
        <v>0</v>
      </c>
      <c r="S2622" s="395">
        <f t="shared" ca="1" si="3840"/>
        <v>0</v>
      </c>
      <c r="T2622" s="395">
        <f t="shared" ca="1" si="3841"/>
        <v>0</v>
      </c>
      <c r="U2622" s="395">
        <f t="shared" ca="1" si="3842"/>
        <v>0</v>
      </c>
      <c r="V2622" s="395">
        <f t="shared" ca="1" si="3843"/>
        <v>0</v>
      </c>
      <c r="W2622" s="395">
        <f t="shared" ca="1" si="3844"/>
        <v>0</v>
      </c>
      <c r="X2622" s="334"/>
      <c r="Y2622" s="334"/>
      <c r="Z2622" s="334"/>
      <c r="AA2622" s="249"/>
      <c r="AB2622" s="249"/>
    </row>
    <row r="2623" spans="1:28" hidden="1" outlineLevel="1">
      <c r="A2623" s="331">
        <v>12</v>
      </c>
      <c r="B2623" s="309" t="str">
        <f t="shared" ca="1" si="3845"/>
        <v>Depreciated Net Capex 2024</v>
      </c>
      <c r="C2623" s="398"/>
      <c r="D2623" s="398"/>
      <c r="E2623" s="398"/>
      <c r="F2623" s="398"/>
      <c r="G2623" s="398"/>
      <c r="H2623" s="398"/>
      <c r="I2623" s="398"/>
      <c r="J2623" s="398"/>
      <c r="K2623" s="398"/>
      <c r="L2623" s="398"/>
      <c r="M2623" s="398"/>
      <c r="N2623" s="399"/>
      <c r="O2623" s="400">
        <f>(O2606*((1+O$11)^0.5)/O$10)</f>
        <v>0</v>
      </c>
      <c r="P2623" s="395">
        <f ca="1">IF(O2647="n/a",O2623,IFERROR(IF((OFFSET($C2623,0,$A2623))&lt;0,
MIN(0,O2623-(OFFSET($C2623,0,$A2623)/(OFFSET($C2618,-$A2622,$A2623)))),
MAX(0,O2623-(OFFSET($C2623,0,$A2623)/(OFFSET($C2618,-$A2622,$A2623))))),0))</f>
        <v>0</v>
      </c>
      <c r="Q2623" s="395">
        <f t="shared" ca="1" si="3838"/>
        <v>0</v>
      </c>
      <c r="R2623" s="395">
        <f t="shared" ca="1" si="3839"/>
        <v>0</v>
      </c>
      <c r="S2623" s="395">
        <f t="shared" ca="1" si="3840"/>
        <v>0</v>
      </c>
      <c r="T2623" s="395">
        <f t="shared" ca="1" si="3841"/>
        <v>0</v>
      </c>
      <c r="U2623" s="395">
        <f t="shared" ca="1" si="3842"/>
        <v>0</v>
      </c>
      <c r="V2623" s="395">
        <f t="shared" ca="1" si="3843"/>
        <v>0</v>
      </c>
      <c r="W2623" s="395">
        <f t="shared" ca="1" si="3844"/>
        <v>0</v>
      </c>
      <c r="X2623" s="334"/>
      <c r="Y2623" s="334"/>
      <c r="Z2623" s="334"/>
      <c r="AA2623" s="249"/>
      <c r="AB2623" s="249"/>
    </row>
    <row r="2624" spans="1:28" hidden="1" outlineLevel="1">
      <c r="A2624" s="331">
        <v>13</v>
      </c>
      <c r="B2624" s="309" t="str">
        <f t="shared" ca="1" si="3845"/>
        <v>Depreciated Net Capex 2025</v>
      </c>
      <c r="C2624" s="398"/>
      <c r="D2624" s="398"/>
      <c r="E2624" s="398"/>
      <c r="F2624" s="398"/>
      <c r="G2624" s="398"/>
      <c r="H2624" s="398"/>
      <c r="I2624" s="398"/>
      <c r="J2624" s="398"/>
      <c r="K2624" s="398"/>
      <c r="L2624" s="398"/>
      <c r="M2624" s="398"/>
      <c r="N2624" s="398"/>
      <c r="O2624" s="399"/>
      <c r="P2624" s="400">
        <f>(P2606*((1+P$11)^0.5)/P$10)</f>
        <v>0</v>
      </c>
      <c r="Q2624" s="395">
        <f ca="1">IF(P2648="n/a",P2624,IFERROR(IF((OFFSET($C2624,0,$A2624))&lt;0,
MIN(0,P2624-(OFFSET($C2624,0,$A2624)/(OFFSET($C2619,-$A2623,$A2624)))),
MAX(0,P2624-(OFFSET($C2624,0,$A2624)/(OFFSET($C2619,-$A2623,$A2624))))),0))</f>
        <v>0</v>
      </c>
      <c r="R2624" s="395">
        <f t="shared" ca="1" si="3839"/>
        <v>0</v>
      </c>
      <c r="S2624" s="395">
        <f t="shared" ca="1" si="3840"/>
        <v>0</v>
      </c>
      <c r="T2624" s="395">
        <f t="shared" ca="1" si="3841"/>
        <v>0</v>
      </c>
      <c r="U2624" s="395">
        <f t="shared" ca="1" si="3842"/>
        <v>0</v>
      </c>
      <c r="V2624" s="395">
        <f t="shared" ca="1" si="3843"/>
        <v>0</v>
      </c>
      <c r="W2624" s="395">
        <f t="shared" ca="1" si="3844"/>
        <v>0</v>
      </c>
      <c r="X2624" s="334"/>
      <c r="Y2624" s="334"/>
      <c r="Z2624" s="334"/>
      <c r="AA2624" s="249"/>
      <c r="AB2624" s="249"/>
    </row>
    <row r="2625" spans="1:28" hidden="1" outlineLevel="1">
      <c r="A2625" s="331">
        <v>14</v>
      </c>
      <c r="B2625" s="309" t="str">
        <f t="shared" ca="1" si="3845"/>
        <v>Depreciated Net Capex 2026</v>
      </c>
      <c r="C2625" s="398"/>
      <c r="D2625" s="398"/>
      <c r="E2625" s="398"/>
      <c r="F2625" s="398"/>
      <c r="G2625" s="398"/>
      <c r="H2625" s="398"/>
      <c r="I2625" s="398"/>
      <c r="J2625" s="398"/>
      <c r="K2625" s="398"/>
      <c r="L2625" s="398"/>
      <c r="M2625" s="398"/>
      <c r="N2625" s="398"/>
      <c r="O2625" s="398"/>
      <c r="P2625" s="399"/>
      <c r="Q2625" s="400">
        <f>(Q2606*((1+Q$11)^0.5)/Q$10)</f>
        <v>0</v>
      </c>
      <c r="R2625" s="395">
        <f ca="1">IF(Q2649="n/a",Q2625,IFERROR(IF((OFFSET($C2625,0,$A2625))&lt;0,
MIN(0,Q2625-(OFFSET($C2625,0,$A2625)/(OFFSET($C2620,-$A2624,$A2625)))),
MAX(0,Q2625-(OFFSET($C2625,0,$A2625)/(OFFSET($C2620,-$A2624,$A2625))))),0))</f>
        <v>0</v>
      </c>
      <c r="S2625" s="395">
        <f t="shared" ca="1" si="3840"/>
        <v>0</v>
      </c>
      <c r="T2625" s="395">
        <f t="shared" ca="1" si="3841"/>
        <v>0</v>
      </c>
      <c r="U2625" s="395">
        <f t="shared" ca="1" si="3842"/>
        <v>0</v>
      </c>
      <c r="V2625" s="395">
        <f t="shared" ca="1" si="3843"/>
        <v>0</v>
      </c>
      <c r="W2625" s="395">
        <f t="shared" ca="1" si="3844"/>
        <v>0</v>
      </c>
      <c r="X2625" s="334"/>
      <c r="Y2625" s="334"/>
      <c r="Z2625" s="334"/>
      <c r="AA2625" s="249"/>
      <c r="AB2625" s="249"/>
    </row>
    <row r="2626" spans="1:28" hidden="1" outlineLevel="1">
      <c r="A2626" s="331">
        <v>15</v>
      </c>
      <c r="B2626" s="309" t="str">
        <f t="shared" ca="1" si="3845"/>
        <v>Depreciated Net Capex 2027</v>
      </c>
      <c r="C2626" s="398"/>
      <c r="D2626" s="398"/>
      <c r="E2626" s="398"/>
      <c r="F2626" s="398"/>
      <c r="G2626" s="398"/>
      <c r="H2626" s="398"/>
      <c r="I2626" s="398"/>
      <c r="J2626" s="398"/>
      <c r="K2626" s="398"/>
      <c r="L2626" s="398"/>
      <c r="M2626" s="398"/>
      <c r="N2626" s="398"/>
      <c r="O2626" s="398"/>
      <c r="P2626" s="398"/>
      <c r="Q2626" s="399"/>
      <c r="R2626" s="400">
        <f>(R2606*((1+R$11)^0.5)/R$10)</f>
        <v>0</v>
      </c>
      <c r="S2626" s="395">
        <f ca="1">IF(R2650="n/a",R2626,IFERROR(IF((OFFSET($C2626,0,$A2626))&lt;0,
MIN(0,R2626-(OFFSET($C2626,0,$A2626)/(OFFSET($C2621,-$A2625,$A2626)))),
MAX(0,R2626-(OFFSET($C2626,0,$A2626)/(OFFSET($C2621,-$A2625,$A2626))))),0))</f>
        <v>0</v>
      </c>
      <c r="T2626" s="395">
        <f t="shared" ca="1" si="3841"/>
        <v>0</v>
      </c>
      <c r="U2626" s="395">
        <f t="shared" ca="1" si="3842"/>
        <v>0</v>
      </c>
      <c r="V2626" s="395">
        <f t="shared" ca="1" si="3843"/>
        <v>0</v>
      </c>
      <c r="W2626" s="395">
        <f t="shared" ca="1" si="3844"/>
        <v>0</v>
      </c>
      <c r="X2626" s="334"/>
      <c r="Y2626" s="334"/>
      <c r="Z2626" s="334"/>
      <c r="AA2626" s="249"/>
      <c r="AB2626" s="249"/>
    </row>
    <row r="2627" spans="1:28" hidden="1" outlineLevel="1">
      <c r="A2627" s="331">
        <v>16</v>
      </c>
      <c r="B2627" s="309" t="str">
        <f t="shared" ca="1" si="3845"/>
        <v>Depreciated Net Capex 2028</v>
      </c>
      <c r="C2627" s="398"/>
      <c r="D2627" s="398"/>
      <c r="E2627" s="398"/>
      <c r="F2627" s="398"/>
      <c r="G2627" s="398"/>
      <c r="H2627" s="398"/>
      <c r="I2627" s="398"/>
      <c r="J2627" s="398"/>
      <c r="K2627" s="398"/>
      <c r="L2627" s="398"/>
      <c r="M2627" s="398"/>
      <c r="N2627" s="398"/>
      <c r="O2627" s="398"/>
      <c r="P2627" s="398"/>
      <c r="Q2627" s="398"/>
      <c r="R2627" s="399"/>
      <c r="S2627" s="400">
        <f>(S2606*((1+S$11)^0.5)/S$10)</f>
        <v>0</v>
      </c>
      <c r="T2627" s="395">
        <f ca="1">IF(S2651="n/a",S2627,IFERROR(IF((OFFSET($C2627,0,$A2627))&lt;0,
MIN(0,S2627-(OFFSET($C2627,0,$A2627)/(OFFSET($C2622,-$A2626,$A2627)))),
MAX(0,S2627-(OFFSET($C2627,0,$A2627)/(OFFSET($C2622,-$A2626,$A2627))))),0))</f>
        <v>0</v>
      </c>
      <c r="U2627" s="395">
        <f t="shared" ca="1" si="3842"/>
        <v>0</v>
      </c>
      <c r="V2627" s="395">
        <f t="shared" ca="1" si="3843"/>
        <v>0</v>
      </c>
      <c r="W2627" s="395">
        <f t="shared" ca="1" si="3844"/>
        <v>0</v>
      </c>
      <c r="X2627" s="334"/>
      <c r="Y2627" s="334"/>
      <c r="Z2627" s="334"/>
      <c r="AA2627" s="249"/>
      <c r="AB2627" s="249"/>
    </row>
    <row r="2628" spans="1:28" hidden="1" outlineLevel="1">
      <c r="A2628" s="331">
        <v>17</v>
      </c>
      <c r="B2628" s="309" t="str">
        <f t="shared" ca="1" si="3845"/>
        <v>Depreciated Net Capex 2029</v>
      </c>
      <c r="C2628" s="398"/>
      <c r="D2628" s="398"/>
      <c r="E2628" s="398"/>
      <c r="F2628" s="398"/>
      <c r="G2628" s="398"/>
      <c r="H2628" s="398"/>
      <c r="I2628" s="398"/>
      <c r="J2628" s="398"/>
      <c r="K2628" s="398"/>
      <c r="L2628" s="398"/>
      <c r="M2628" s="398"/>
      <c r="N2628" s="398"/>
      <c r="O2628" s="398"/>
      <c r="P2628" s="398"/>
      <c r="Q2628" s="398"/>
      <c r="R2628" s="398"/>
      <c r="S2628" s="399"/>
      <c r="T2628" s="400">
        <f>(T2606*((1+T$11)^0.5)/T$10)</f>
        <v>0</v>
      </c>
      <c r="U2628" s="395">
        <f ca="1">IF(T2652="n/a",T2628,IFERROR(IF((OFFSET($C2628,0,$A2628))&lt;0,
MIN(0,T2628-(OFFSET($C2628,0,$A2628)/(OFFSET($C2623,-$A2627,$A2628)))),
MAX(0,T2628-(OFFSET($C2628,0,$A2628)/(OFFSET($C2623,-$A2627,$A2628))))),0))</f>
        <v>0</v>
      </c>
      <c r="V2628" s="395">
        <f t="shared" ca="1" si="3843"/>
        <v>0</v>
      </c>
      <c r="W2628" s="395">
        <f t="shared" ca="1" si="3844"/>
        <v>0</v>
      </c>
      <c r="X2628" s="334"/>
      <c r="Y2628" s="334"/>
      <c r="Z2628" s="334"/>
      <c r="AA2628" s="249"/>
      <c r="AB2628" s="249"/>
    </row>
    <row r="2629" spans="1:28" hidden="1" outlineLevel="1">
      <c r="A2629" s="331">
        <v>18</v>
      </c>
      <c r="B2629" s="309" t="str">
        <f t="shared" ca="1" si="3845"/>
        <v>Depreciated Net Capex 2030</v>
      </c>
      <c r="C2629" s="398"/>
      <c r="D2629" s="398"/>
      <c r="E2629" s="398"/>
      <c r="F2629" s="398"/>
      <c r="G2629" s="398"/>
      <c r="H2629" s="398"/>
      <c r="I2629" s="398"/>
      <c r="J2629" s="398"/>
      <c r="K2629" s="398"/>
      <c r="L2629" s="398"/>
      <c r="M2629" s="398"/>
      <c r="N2629" s="398"/>
      <c r="O2629" s="398"/>
      <c r="P2629" s="398"/>
      <c r="Q2629" s="398"/>
      <c r="R2629" s="398"/>
      <c r="S2629" s="398"/>
      <c r="T2629" s="399"/>
      <c r="U2629" s="400">
        <f>(U2606*((1+U$11)^0.5)/U$10)</f>
        <v>0</v>
      </c>
      <c r="V2629" s="395">
        <f ca="1">IF(U2653="n/a",U2629,IFERROR(IF((OFFSET($C2629,0,$A2629))&lt;0,
MIN(0,U2629-(OFFSET($C2629,0,$A2629)/(OFFSET($C2624,-$A2628,$A2629)))),
MAX(0,U2629-(OFFSET($C2629,0,$A2629)/(OFFSET($C2624,-$A2628,$A2629))))),0))</f>
        <v>0</v>
      </c>
      <c r="W2629" s="395">
        <f t="shared" ca="1" si="3844"/>
        <v>0</v>
      </c>
      <c r="X2629" s="334"/>
      <c r="Y2629" s="334"/>
      <c r="Z2629" s="334"/>
      <c r="AA2629" s="249"/>
      <c r="AB2629" s="249"/>
    </row>
    <row r="2630" spans="1:28" hidden="1" outlineLevel="1">
      <c r="A2630" s="331">
        <v>19</v>
      </c>
      <c r="B2630" s="309" t="str">
        <f t="shared" ca="1" si="3845"/>
        <v>Depreciated Net Capex 2031</v>
      </c>
      <c r="C2630" s="398"/>
      <c r="D2630" s="398"/>
      <c r="E2630" s="398"/>
      <c r="F2630" s="398"/>
      <c r="G2630" s="398"/>
      <c r="H2630" s="398"/>
      <c r="I2630" s="398"/>
      <c r="J2630" s="398"/>
      <c r="K2630" s="398"/>
      <c r="L2630" s="398"/>
      <c r="M2630" s="398"/>
      <c r="N2630" s="398"/>
      <c r="O2630" s="398"/>
      <c r="P2630" s="398"/>
      <c r="Q2630" s="398"/>
      <c r="R2630" s="398"/>
      <c r="S2630" s="398"/>
      <c r="T2630" s="398"/>
      <c r="U2630" s="399"/>
      <c r="V2630" s="400">
        <f>(V2606*((1+V$11)^0.5)/V$10)</f>
        <v>0</v>
      </c>
      <c r="W2630" s="395">
        <f ca="1">IF(V2654="n/a",V2630,IFERROR(IF((OFFSET($C2630,0,$A2630))&lt;0,
MIN(0,V2630-(OFFSET($C2630,0,$A2630)/(OFFSET($C2625,-$A2629,$A2630)))),
MAX(0,V2630-(OFFSET($C2630,0,$A2630)/(OFFSET($C2625,-$A2629,$A2630))))),0))</f>
        <v>0</v>
      </c>
      <c r="X2630" s="334"/>
      <c r="Y2630" s="334"/>
      <c r="Z2630" s="334"/>
      <c r="AA2630" s="249"/>
      <c r="AB2630" s="249"/>
    </row>
    <row r="2631" spans="1:28" hidden="1" outlineLevel="1">
      <c r="A2631" s="331">
        <v>20</v>
      </c>
      <c r="B2631" s="309" t="str">
        <f ca="1">"Depreciated Net Capex "&amp;OFFSET($C$6,0,A2631)</f>
        <v>Depreciated Net Capex 2032</v>
      </c>
      <c r="C2631" s="398"/>
      <c r="D2631" s="398"/>
      <c r="E2631" s="398"/>
      <c r="F2631" s="398"/>
      <c r="G2631" s="398"/>
      <c r="H2631" s="398"/>
      <c r="I2631" s="398"/>
      <c r="J2631" s="398"/>
      <c r="K2631" s="398"/>
      <c r="L2631" s="398"/>
      <c r="M2631" s="398"/>
      <c r="N2631" s="398"/>
      <c r="O2631" s="398"/>
      <c r="P2631" s="398"/>
      <c r="Q2631" s="398"/>
      <c r="R2631" s="398"/>
      <c r="S2631" s="398"/>
      <c r="T2631" s="398"/>
      <c r="U2631" s="398"/>
      <c r="V2631" s="399"/>
      <c r="W2631" s="395">
        <f>(W2606*((1+W$11)^0.5)/W$10)</f>
        <v>0</v>
      </c>
      <c r="X2631" s="249"/>
      <c r="Y2631" s="249"/>
      <c r="Z2631" s="249"/>
      <c r="AA2631" s="249"/>
      <c r="AB2631" s="249"/>
    </row>
    <row r="2632" spans="1:28" hidden="1" outlineLevel="1">
      <c r="A2632" s="249"/>
      <c r="B2632" s="332"/>
      <c r="C2632" s="395"/>
      <c r="D2632" s="395"/>
      <c r="E2632" s="395"/>
      <c r="F2632" s="395"/>
      <c r="G2632" s="395"/>
      <c r="H2632" s="395"/>
      <c r="I2632" s="395"/>
      <c r="J2632" s="395"/>
      <c r="K2632" s="395"/>
      <c r="L2632" s="395"/>
      <c r="M2632" s="395"/>
      <c r="N2632" s="395"/>
      <c r="O2632" s="395"/>
      <c r="P2632" s="395"/>
      <c r="Q2632" s="395"/>
      <c r="R2632" s="395"/>
      <c r="S2632" s="395"/>
      <c r="T2632" s="395"/>
      <c r="U2632" s="395"/>
      <c r="V2632" s="395"/>
      <c r="W2632" s="395"/>
      <c r="X2632" s="249"/>
      <c r="Y2632" s="249"/>
      <c r="Z2632" s="249"/>
      <c r="AA2632" s="249"/>
      <c r="AB2632" s="249"/>
    </row>
    <row r="2633" spans="1:28" hidden="1" outlineLevel="1">
      <c r="A2633" s="249"/>
      <c r="B2633" s="332"/>
      <c r="C2633" s="395"/>
      <c r="D2633" s="395"/>
      <c r="E2633" s="395"/>
      <c r="F2633" s="395"/>
      <c r="G2633" s="395"/>
      <c r="H2633" s="395"/>
      <c r="I2633" s="395"/>
      <c r="J2633" s="395"/>
      <c r="K2633" s="395"/>
      <c r="L2633" s="395"/>
      <c r="M2633" s="395"/>
      <c r="N2633" s="395"/>
      <c r="O2633" s="395"/>
      <c r="P2633" s="395"/>
      <c r="Q2633" s="395"/>
      <c r="R2633" s="395"/>
      <c r="S2633" s="395"/>
      <c r="T2633" s="395"/>
      <c r="U2633" s="395"/>
      <c r="V2633" s="395"/>
      <c r="W2633" s="395"/>
      <c r="X2633" s="249"/>
      <c r="Y2633" s="249"/>
      <c r="Z2633" s="249"/>
      <c r="AA2633" s="249"/>
      <c r="AB2633" s="249"/>
    </row>
    <row r="2634" spans="1:28" hidden="1" outlineLevel="1">
      <c r="A2634" s="249"/>
      <c r="B2634" s="309" t="s">
        <v>298</v>
      </c>
      <c r="C2634" s="395"/>
      <c r="D2634" s="395">
        <f t="shared" ref="D2634" ca="1" si="3846">IF(C2634="n/a","n/a",IF(AND(C2634&lt;1,D2608=0),0,
IF(D2608=0,C2634-1,
IF(C2634&lt;1,D2609,
(((C2634-1)*(C2610-(C2610/(C2634))))+((D2608/D$10)*D2609))/(D2610)))))</f>
        <v>0</v>
      </c>
      <c r="E2634" s="395">
        <f t="shared" ref="E2634" ca="1" si="3847">IF(D2634="n/a","n/a",IF(AND(D2634&lt;1,E2608=0),0,
IF(E2608=0,D2634-1,
IF(D2634&lt;1,E2609,
(((D2634-1)*(D2610-(D2610/(D2634))))+((E2608/E$10)*E2609))/(E2610)))))</f>
        <v>0</v>
      </c>
      <c r="F2634" s="395">
        <f t="shared" ref="F2634" ca="1" si="3848">IF(E2634="n/a","n/a",IF(AND(E2634&lt;1,F2608=0),0,
IF(F2608=0,E2634-1,
IF(E2634&lt;1,F2609,
(((E2634-1)*(E2610-(E2610/(E2634))))+((F2608/F$10)*F2609))/(F2610)))))</f>
        <v>0</v>
      </c>
      <c r="G2634" s="395">
        <f t="shared" ref="G2634" ca="1" si="3849">IF(F2634="n/a","n/a",IF(AND(F2634&lt;1,G2608=0),0,
IF(G2608=0,F2634-1,
IF(F2634&lt;1,G2609,
(((F2634-1)*(F2610-(F2610/(F2634))))+((G2608/G$10)*G2609))/(G2610)))))</f>
        <v>0</v>
      </c>
      <c r="H2634" s="395">
        <f ca="1">IF(G2634="n/a","n/a",IF(AND(G2634&lt;1,H2608=0),0,
IF(H2608=0,G2634-1,
IF(G2634&lt;1,H2609,
(((G2634-1)*(G2610-(G2610/(G2634))))+((H2608/H$10)*H2609))/(H2610)))))</f>
        <v>0</v>
      </c>
      <c r="I2634" s="395">
        <f t="shared" ref="I2634" ca="1" si="3850">IF(H2634="n/a","n/a",IF(AND(H2634&lt;1,I2608=0),0,
IF(I2608=0,H2634-1,
IF(H2634&lt;1,I2609,
(((H2634-1)*(H2610-(H2610/(H2634))))+((I2608/I$10)*I2609))/(I2610)))))</f>
        <v>0</v>
      </c>
      <c r="J2634" s="395">
        <f t="shared" ref="J2634" ca="1" si="3851">IF(I2634="n/a","n/a",IF(AND(I2634&lt;1,J2608=0),0,
IF(J2608=0,I2634-1,
IF(I2634&lt;1,J2609,
(((I2634-1)*(I2610-(I2610/(I2634))))+((J2608/J$10)*J2609))/(J2610)))))</f>
        <v>0</v>
      </c>
      <c r="K2634" s="395">
        <f t="shared" ref="K2634" ca="1" si="3852">IF(J2634="n/a","n/a",IF(AND(J2634&lt;1,K2608=0),0,
IF(K2608=0,J2634-1,
IF(J2634&lt;1,K2609,
(((J2634-1)*(J2610-(J2610/(J2634))))+((K2608/K$10)*K2609))/(K2610)))))</f>
        <v>0</v>
      </c>
      <c r="L2634" s="395">
        <f t="shared" ref="L2634" ca="1" si="3853">IF(K2634="n/a","n/a",IF(AND(K2634&lt;1,L2608=0),0,
IF(L2608=0,K2634-1,
IF(K2634&lt;1,L2609,
(((K2634-1)*(K2610-(K2610/(K2634))))+((L2608/L$10)*L2609))/(L2610)))))</f>
        <v>0</v>
      </c>
      <c r="M2634" s="395">
        <f t="shared" ref="M2634" ca="1" si="3854">IF(L2634="n/a","n/a",IF(AND(L2634&lt;1,M2608=0),0,
IF(M2608=0,L2634-1,
IF(L2634&lt;1,M2609,
(((L2634-1)*(L2610-(L2610/(L2634))))+((M2608/M$10)*M2609))/(M2610)))))</f>
        <v>0</v>
      </c>
      <c r="N2634" s="395">
        <f t="shared" ref="N2634" ca="1" si="3855">IF(M2634="n/a","n/a",IF(AND(M2634&lt;1,N2608=0),0,
IF(N2608=0,M2634-1,
IF(M2634&lt;1,N2609,
(((M2634-1)*(M2610-(M2610/(M2634))))+((N2608/N$10)*N2609))/(N2610)))))</f>
        <v>0</v>
      </c>
      <c r="O2634" s="395">
        <f t="shared" ref="O2634" ca="1" si="3856">IF(N2634="n/a","n/a",IF(AND(N2634&lt;1,O2608=0),0,
IF(O2608=0,N2634-1,
IF(N2634&lt;1,O2609,
(((N2634-1)*(N2610-(N2610/(N2634))))+((O2608/O$10)*O2609))/(O2610)))))</f>
        <v>0</v>
      </c>
      <c r="P2634" s="395">
        <f t="shared" ref="P2634" ca="1" si="3857">IF(O2634="n/a","n/a",IF(AND(O2634&lt;1,P2608=0),0,
IF(P2608=0,O2634-1,
IF(O2634&lt;1,P2609,
(((O2634-1)*(O2610-(O2610/(O2634))))+((P2608/P$10)*P2609))/(P2610)))))</f>
        <v>0</v>
      </c>
      <c r="Q2634" s="395">
        <f t="shared" ref="Q2634" ca="1" si="3858">IF(P2634="n/a","n/a",IF(AND(P2634&lt;1,Q2608=0),0,
IF(Q2608=0,P2634-1,
IF(P2634&lt;1,Q2609,
(((P2634-1)*(P2610-(P2610/(P2634))))+((Q2608/Q$10)*Q2609))/(Q2610)))))</f>
        <v>0</v>
      </c>
      <c r="R2634" s="395">
        <f t="shared" ref="R2634" ca="1" si="3859">IF(Q2634="n/a","n/a",IF(AND(Q2634&lt;1,R2608=0),0,
IF(R2608=0,Q2634-1,
IF(Q2634&lt;1,R2609,
(((Q2634-1)*(Q2610-(Q2610/(Q2634))))+((R2608/R$10)*R2609))/(R2610)))))</f>
        <v>0</v>
      </c>
      <c r="S2634" s="395">
        <f t="shared" ref="S2634" ca="1" si="3860">IF(R2634="n/a","n/a",IF(AND(R2634&lt;1,S2608=0),0,
IF(S2608=0,R2634-1,
IF(R2634&lt;1,S2609,
(((R2634-1)*(R2610-(R2610/(R2634))))+((S2608/S$10)*S2609))/(S2610)))))</f>
        <v>0</v>
      </c>
      <c r="T2634" s="395">
        <f t="shared" ref="T2634" ca="1" si="3861">IF(S2634="n/a","n/a",IF(AND(S2634&lt;1,T2608=0),0,
IF(T2608=0,S2634-1,
IF(S2634&lt;1,T2609,
(((S2634-1)*(S2610-(S2610/(S2634))))+((T2608/T$10)*T2609))/(T2610)))))</f>
        <v>0</v>
      </c>
      <c r="U2634" s="395">
        <f t="shared" ref="U2634" ca="1" si="3862">IF(T2634="n/a","n/a",IF(AND(T2634&lt;1,U2608=0),0,
IF(U2608=0,T2634-1,
IF(T2634&lt;1,U2609,
(((T2634-1)*(T2610-(T2610/(T2634))))+((U2608/U$10)*U2609))/(U2610)))))</f>
        <v>0</v>
      </c>
      <c r="V2634" s="395">
        <f t="shared" ref="V2634" ca="1" si="3863">IF(U2634="n/a","n/a",IF(AND(U2634&lt;1,V2608=0),0,
IF(V2608=0,U2634-1,
IF(U2634&lt;1,V2609,
(((U2634-1)*(U2610-(U2610/(U2634))))+((V2608/V$10)*V2609))/(V2610)))))</f>
        <v>0</v>
      </c>
      <c r="W2634" s="395">
        <f t="shared" ref="W2634" ca="1" si="3864">IF(V2634="n/a","n/a",IF(AND(V2634&lt;1,W2608=0),0,
IF(W2608=0,V2634-1,
IF(V2634&lt;1,W2609,
(((V2634-1)*(V2610-(V2610/(V2634))))+((W2608/W$10)*W2609))/(W2610)))))</f>
        <v>0</v>
      </c>
      <c r="X2634" s="249"/>
      <c r="Y2634" s="249"/>
      <c r="Z2634" s="249"/>
      <c r="AA2634" s="249"/>
      <c r="AB2634" s="249"/>
    </row>
    <row r="2635" spans="1:28" hidden="1" outlineLevel="1">
      <c r="A2635" s="249"/>
      <c r="B2635" s="309" t="s">
        <v>191</v>
      </c>
      <c r="C2635" s="395">
        <f ca="1">C2607</f>
        <v>0</v>
      </c>
      <c r="D2635" s="395">
        <f t="shared" ref="D2635" ca="1" si="3865">IF(C2635="n/a","n/a",MAX(0,C2635-1))</f>
        <v>0</v>
      </c>
      <c r="E2635" s="395">
        <f t="shared" ref="E2635:E2636" ca="1" si="3866">IF(D2635="n/a","n/a",MAX(0,D2635-1))</f>
        <v>0</v>
      </c>
      <c r="F2635" s="395">
        <f t="shared" ref="F2635:F2637" ca="1" si="3867">IF(E2635="n/a","n/a",MAX(0,E2635-1))</f>
        <v>0</v>
      </c>
      <c r="G2635" s="395">
        <f t="shared" ref="G2635:G2638" ca="1" si="3868">IF(F2635="n/a","n/a",MAX(0,F2635-1))</f>
        <v>0</v>
      </c>
      <c r="H2635" s="395">
        <f t="shared" ref="H2635:H2639" ca="1" si="3869">IF(G2635="n/a","n/a",MAX(0,G2635-1))</f>
        <v>0</v>
      </c>
      <c r="I2635" s="395">
        <f t="shared" ref="I2635:I2640" ca="1" si="3870">IF(H2635="n/a","n/a",MAX(0,H2635-1))</f>
        <v>0</v>
      </c>
      <c r="J2635" s="395">
        <f t="shared" ref="J2635:J2641" ca="1" si="3871">IF(I2635="n/a","n/a",MAX(0,I2635-1))</f>
        <v>0</v>
      </c>
      <c r="K2635" s="395">
        <f t="shared" ref="K2635:K2642" ca="1" si="3872">IF(J2635="n/a","n/a",MAX(0,J2635-1))</f>
        <v>0</v>
      </c>
      <c r="L2635" s="395">
        <f t="shared" ref="L2635:L2643" ca="1" si="3873">IF(K2635="n/a","n/a",MAX(0,K2635-1))</f>
        <v>0</v>
      </c>
      <c r="M2635" s="395">
        <f t="shared" ref="M2635:M2644" ca="1" si="3874">IF(L2635="n/a","n/a",MAX(0,L2635-1))</f>
        <v>0</v>
      </c>
      <c r="N2635" s="395">
        <f t="shared" ref="N2635:N2645" ca="1" si="3875">IF(M2635="n/a","n/a",MAX(0,M2635-1))</f>
        <v>0</v>
      </c>
      <c r="O2635" s="395">
        <f t="shared" ref="O2635:O2646" ca="1" si="3876">IF(N2635="n/a","n/a",MAX(0,N2635-1))</f>
        <v>0</v>
      </c>
      <c r="P2635" s="395">
        <f t="shared" ref="P2635:P2647" ca="1" si="3877">IF(O2635="n/a","n/a",MAX(0,O2635-1))</f>
        <v>0</v>
      </c>
      <c r="Q2635" s="395">
        <f t="shared" ref="Q2635:Q2648" ca="1" si="3878">IF(P2635="n/a","n/a",MAX(0,P2635-1))</f>
        <v>0</v>
      </c>
      <c r="R2635" s="395">
        <f t="shared" ref="R2635:R2649" ca="1" si="3879">IF(Q2635="n/a","n/a",MAX(0,Q2635-1))</f>
        <v>0</v>
      </c>
      <c r="S2635" s="395">
        <f t="shared" ref="S2635:S2650" ca="1" si="3880">IF(R2635="n/a","n/a",MAX(0,R2635-1))</f>
        <v>0</v>
      </c>
      <c r="T2635" s="395">
        <f t="shared" ref="T2635:T2651" ca="1" si="3881">IF(S2635="n/a","n/a",MAX(0,S2635-1))</f>
        <v>0</v>
      </c>
      <c r="U2635" s="395">
        <f t="shared" ref="U2635:U2652" ca="1" si="3882">IF(T2635="n/a","n/a",MAX(0,T2635-1))</f>
        <v>0</v>
      </c>
      <c r="V2635" s="395">
        <f t="shared" ref="V2635:V2653" ca="1" si="3883">IF(U2635="n/a","n/a",MAX(0,U2635-1))</f>
        <v>0</v>
      </c>
      <c r="W2635" s="395">
        <f t="shared" ref="W2635:W2653" ca="1" si="3884">IF(V2635="n/a","n/a",MAX(0,V2635-1))</f>
        <v>0</v>
      </c>
      <c r="X2635" s="249"/>
      <c r="Y2635" s="249"/>
      <c r="Z2635" s="249"/>
      <c r="AA2635" s="249"/>
      <c r="AB2635" s="249"/>
    </row>
    <row r="2636" spans="1:28" hidden="1" outlineLevel="1">
      <c r="A2636" s="249"/>
      <c r="B2636" s="309" t="str">
        <f t="shared" ref="B2636:B2655" ca="1" si="3885">"RL Capex "&amp;OFFSET($C$6,0,A2612)</f>
        <v>RL Capex 2013</v>
      </c>
      <c r="C2636" s="396"/>
      <c r="D2636" s="400">
        <f ca="1">D2607</f>
        <v>0</v>
      </c>
      <c r="E2636" s="395">
        <f t="shared" ca="1" si="3866"/>
        <v>0</v>
      </c>
      <c r="F2636" s="395">
        <f t="shared" ca="1" si="3867"/>
        <v>0</v>
      </c>
      <c r="G2636" s="395">
        <f t="shared" ca="1" si="3868"/>
        <v>0</v>
      </c>
      <c r="H2636" s="395">
        <f t="shared" ca="1" si="3869"/>
        <v>0</v>
      </c>
      <c r="I2636" s="395">
        <f t="shared" ca="1" si="3870"/>
        <v>0</v>
      </c>
      <c r="J2636" s="395">
        <f t="shared" ca="1" si="3871"/>
        <v>0</v>
      </c>
      <c r="K2636" s="395">
        <f t="shared" ca="1" si="3872"/>
        <v>0</v>
      </c>
      <c r="L2636" s="395">
        <f t="shared" ca="1" si="3873"/>
        <v>0</v>
      </c>
      <c r="M2636" s="395">
        <f t="shared" ca="1" si="3874"/>
        <v>0</v>
      </c>
      <c r="N2636" s="395">
        <f t="shared" ca="1" si="3875"/>
        <v>0</v>
      </c>
      <c r="O2636" s="395">
        <f t="shared" ca="1" si="3876"/>
        <v>0</v>
      </c>
      <c r="P2636" s="395">
        <f t="shared" ca="1" si="3877"/>
        <v>0</v>
      </c>
      <c r="Q2636" s="395">
        <f t="shared" ca="1" si="3878"/>
        <v>0</v>
      </c>
      <c r="R2636" s="395">
        <f t="shared" ca="1" si="3879"/>
        <v>0</v>
      </c>
      <c r="S2636" s="395">
        <f t="shared" ca="1" si="3880"/>
        <v>0</v>
      </c>
      <c r="T2636" s="395">
        <f t="shared" ca="1" si="3881"/>
        <v>0</v>
      </c>
      <c r="U2636" s="395">
        <f t="shared" ca="1" si="3882"/>
        <v>0</v>
      </c>
      <c r="V2636" s="395">
        <f t="shared" ca="1" si="3883"/>
        <v>0</v>
      </c>
      <c r="W2636" s="395">
        <f t="shared" ca="1" si="3884"/>
        <v>0</v>
      </c>
      <c r="X2636" s="249"/>
      <c r="Y2636" s="249"/>
      <c r="Z2636" s="249"/>
      <c r="AA2636" s="249"/>
      <c r="AB2636" s="249"/>
    </row>
    <row r="2637" spans="1:28" hidden="1" outlineLevel="1">
      <c r="A2637" s="249"/>
      <c r="B2637" s="309" t="str">
        <f t="shared" ca="1" si="3885"/>
        <v>RL Capex 2014</v>
      </c>
      <c r="C2637" s="401"/>
      <c r="D2637" s="396"/>
      <c r="E2637" s="400">
        <f ca="1">E2607</f>
        <v>0</v>
      </c>
      <c r="F2637" s="395">
        <f t="shared" ca="1" si="3867"/>
        <v>0</v>
      </c>
      <c r="G2637" s="395">
        <f t="shared" ca="1" si="3868"/>
        <v>0</v>
      </c>
      <c r="H2637" s="395">
        <f t="shared" ca="1" si="3869"/>
        <v>0</v>
      </c>
      <c r="I2637" s="395">
        <f t="shared" ca="1" si="3870"/>
        <v>0</v>
      </c>
      <c r="J2637" s="395">
        <f t="shared" ca="1" si="3871"/>
        <v>0</v>
      </c>
      <c r="K2637" s="395">
        <f t="shared" ca="1" si="3872"/>
        <v>0</v>
      </c>
      <c r="L2637" s="395">
        <f t="shared" ca="1" si="3873"/>
        <v>0</v>
      </c>
      <c r="M2637" s="395">
        <f t="shared" ca="1" si="3874"/>
        <v>0</v>
      </c>
      <c r="N2637" s="395">
        <f t="shared" ca="1" si="3875"/>
        <v>0</v>
      </c>
      <c r="O2637" s="395">
        <f t="shared" ca="1" si="3876"/>
        <v>0</v>
      </c>
      <c r="P2637" s="395">
        <f t="shared" ca="1" si="3877"/>
        <v>0</v>
      </c>
      <c r="Q2637" s="395">
        <f t="shared" ca="1" si="3878"/>
        <v>0</v>
      </c>
      <c r="R2637" s="395">
        <f t="shared" ca="1" si="3879"/>
        <v>0</v>
      </c>
      <c r="S2637" s="395">
        <f t="shared" ca="1" si="3880"/>
        <v>0</v>
      </c>
      <c r="T2637" s="395">
        <f t="shared" ca="1" si="3881"/>
        <v>0</v>
      </c>
      <c r="U2637" s="395">
        <f t="shared" ca="1" si="3882"/>
        <v>0</v>
      </c>
      <c r="V2637" s="395">
        <f t="shared" ca="1" si="3883"/>
        <v>0</v>
      </c>
      <c r="W2637" s="395">
        <f t="shared" ca="1" si="3884"/>
        <v>0</v>
      </c>
      <c r="X2637" s="249"/>
      <c r="Y2637" s="249"/>
      <c r="Z2637" s="249"/>
      <c r="AA2637" s="249"/>
      <c r="AB2637" s="249"/>
    </row>
    <row r="2638" spans="1:28" hidden="1" outlineLevel="1">
      <c r="A2638" s="249"/>
      <c r="B2638" s="309" t="str">
        <f t="shared" ca="1" si="3885"/>
        <v>RL Capex 2015</v>
      </c>
      <c r="C2638" s="401"/>
      <c r="D2638" s="401"/>
      <c r="E2638" s="396"/>
      <c r="F2638" s="400">
        <f ca="1">F2607</f>
        <v>0</v>
      </c>
      <c r="G2638" s="395">
        <f t="shared" ca="1" si="3868"/>
        <v>0</v>
      </c>
      <c r="H2638" s="395">
        <f t="shared" ca="1" si="3869"/>
        <v>0</v>
      </c>
      <c r="I2638" s="395">
        <f t="shared" ca="1" si="3870"/>
        <v>0</v>
      </c>
      <c r="J2638" s="395">
        <f t="shared" ca="1" si="3871"/>
        <v>0</v>
      </c>
      <c r="K2638" s="395">
        <f t="shared" ca="1" si="3872"/>
        <v>0</v>
      </c>
      <c r="L2638" s="395">
        <f t="shared" ca="1" si="3873"/>
        <v>0</v>
      </c>
      <c r="M2638" s="395">
        <f t="shared" ca="1" si="3874"/>
        <v>0</v>
      </c>
      <c r="N2638" s="395">
        <f t="shared" ca="1" si="3875"/>
        <v>0</v>
      </c>
      <c r="O2638" s="395">
        <f t="shared" ca="1" si="3876"/>
        <v>0</v>
      </c>
      <c r="P2638" s="395">
        <f t="shared" ca="1" si="3877"/>
        <v>0</v>
      </c>
      <c r="Q2638" s="395">
        <f t="shared" ca="1" si="3878"/>
        <v>0</v>
      </c>
      <c r="R2638" s="395">
        <f t="shared" ca="1" si="3879"/>
        <v>0</v>
      </c>
      <c r="S2638" s="395">
        <f t="shared" ca="1" si="3880"/>
        <v>0</v>
      </c>
      <c r="T2638" s="395">
        <f t="shared" ca="1" si="3881"/>
        <v>0</v>
      </c>
      <c r="U2638" s="395">
        <f t="shared" ca="1" si="3882"/>
        <v>0</v>
      </c>
      <c r="V2638" s="395">
        <f t="shared" ca="1" si="3883"/>
        <v>0</v>
      </c>
      <c r="W2638" s="395">
        <f t="shared" ca="1" si="3884"/>
        <v>0</v>
      </c>
      <c r="X2638" s="249"/>
      <c r="Y2638" s="249"/>
      <c r="Z2638" s="249"/>
      <c r="AA2638" s="249"/>
      <c r="AB2638" s="249"/>
    </row>
    <row r="2639" spans="1:28" hidden="1" outlineLevel="1">
      <c r="A2639" s="249"/>
      <c r="B2639" s="309" t="str">
        <f t="shared" ca="1" si="3885"/>
        <v>RL Capex 2016</v>
      </c>
      <c r="C2639" s="401"/>
      <c r="D2639" s="401"/>
      <c r="E2639" s="401"/>
      <c r="F2639" s="396"/>
      <c r="G2639" s="400">
        <f ca="1">G2607</f>
        <v>0</v>
      </c>
      <c r="H2639" s="395">
        <f t="shared" ca="1" si="3869"/>
        <v>0</v>
      </c>
      <c r="I2639" s="395">
        <f t="shared" ca="1" si="3870"/>
        <v>0</v>
      </c>
      <c r="J2639" s="395">
        <f t="shared" ca="1" si="3871"/>
        <v>0</v>
      </c>
      <c r="K2639" s="395">
        <f t="shared" ca="1" si="3872"/>
        <v>0</v>
      </c>
      <c r="L2639" s="395">
        <f t="shared" ca="1" si="3873"/>
        <v>0</v>
      </c>
      <c r="M2639" s="395">
        <f t="shared" ca="1" si="3874"/>
        <v>0</v>
      </c>
      <c r="N2639" s="395">
        <f t="shared" ca="1" si="3875"/>
        <v>0</v>
      </c>
      <c r="O2639" s="395">
        <f t="shared" ca="1" si="3876"/>
        <v>0</v>
      </c>
      <c r="P2639" s="395">
        <f t="shared" ca="1" si="3877"/>
        <v>0</v>
      </c>
      <c r="Q2639" s="395">
        <f t="shared" ca="1" si="3878"/>
        <v>0</v>
      </c>
      <c r="R2639" s="395">
        <f t="shared" ca="1" si="3879"/>
        <v>0</v>
      </c>
      <c r="S2639" s="395">
        <f t="shared" ca="1" si="3880"/>
        <v>0</v>
      </c>
      <c r="T2639" s="395">
        <f t="shared" ca="1" si="3881"/>
        <v>0</v>
      </c>
      <c r="U2639" s="395">
        <f t="shared" ca="1" si="3882"/>
        <v>0</v>
      </c>
      <c r="V2639" s="395">
        <f t="shared" ca="1" si="3883"/>
        <v>0</v>
      </c>
      <c r="W2639" s="395">
        <f t="shared" ca="1" si="3884"/>
        <v>0</v>
      </c>
      <c r="X2639" s="249"/>
      <c r="Y2639" s="249"/>
      <c r="Z2639" s="249"/>
      <c r="AA2639" s="249"/>
      <c r="AB2639" s="249"/>
    </row>
    <row r="2640" spans="1:28" hidden="1" outlineLevel="1">
      <c r="A2640" s="249"/>
      <c r="B2640" s="309" t="str">
        <f t="shared" ca="1" si="3885"/>
        <v>RL Capex 2017</v>
      </c>
      <c r="C2640" s="401"/>
      <c r="D2640" s="401"/>
      <c r="E2640" s="401"/>
      <c r="F2640" s="401"/>
      <c r="G2640" s="396"/>
      <c r="H2640" s="400">
        <f ca="1">H2607</f>
        <v>0</v>
      </c>
      <c r="I2640" s="395">
        <f t="shared" ca="1" si="3870"/>
        <v>0</v>
      </c>
      <c r="J2640" s="395">
        <f t="shared" ca="1" si="3871"/>
        <v>0</v>
      </c>
      <c r="K2640" s="395">
        <f t="shared" ca="1" si="3872"/>
        <v>0</v>
      </c>
      <c r="L2640" s="395">
        <f t="shared" ca="1" si="3873"/>
        <v>0</v>
      </c>
      <c r="M2640" s="395">
        <f t="shared" ca="1" si="3874"/>
        <v>0</v>
      </c>
      <c r="N2640" s="395">
        <f t="shared" ca="1" si="3875"/>
        <v>0</v>
      </c>
      <c r="O2640" s="395">
        <f t="shared" ca="1" si="3876"/>
        <v>0</v>
      </c>
      <c r="P2640" s="395">
        <f t="shared" ca="1" si="3877"/>
        <v>0</v>
      </c>
      <c r="Q2640" s="395">
        <f t="shared" ca="1" si="3878"/>
        <v>0</v>
      </c>
      <c r="R2640" s="395">
        <f t="shared" ca="1" si="3879"/>
        <v>0</v>
      </c>
      <c r="S2640" s="395">
        <f t="shared" ca="1" si="3880"/>
        <v>0</v>
      </c>
      <c r="T2640" s="395">
        <f t="shared" ca="1" si="3881"/>
        <v>0</v>
      </c>
      <c r="U2640" s="395">
        <f t="shared" ca="1" si="3882"/>
        <v>0</v>
      </c>
      <c r="V2640" s="395">
        <f t="shared" ca="1" si="3883"/>
        <v>0</v>
      </c>
      <c r="W2640" s="395">
        <f t="shared" ca="1" si="3884"/>
        <v>0</v>
      </c>
      <c r="X2640" s="249"/>
      <c r="Y2640" s="249"/>
      <c r="Z2640" s="249"/>
      <c r="AA2640" s="249"/>
      <c r="AB2640" s="249"/>
    </row>
    <row r="2641" spans="1:28" hidden="1" outlineLevel="1">
      <c r="A2641" s="249"/>
      <c r="B2641" s="309" t="str">
        <f t="shared" ca="1" si="3885"/>
        <v>RL Capex 2018</v>
      </c>
      <c r="C2641" s="401"/>
      <c r="D2641" s="401"/>
      <c r="E2641" s="401"/>
      <c r="F2641" s="401"/>
      <c r="G2641" s="401"/>
      <c r="H2641" s="396"/>
      <c r="I2641" s="400">
        <f ca="1">I2607</f>
        <v>0</v>
      </c>
      <c r="J2641" s="395">
        <f t="shared" ca="1" si="3871"/>
        <v>0</v>
      </c>
      <c r="K2641" s="395">
        <f t="shared" ca="1" si="3872"/>
        <v>0</v>
      </c>
      <c r="L2641" s="395">
        <f t="shared" ca="1" si="3873"/>
        <v>0</v>
      </c>
      <c r="M2641" s="395">
        <f t="shared" ca="1" si="3874"/>
        <v>0</v>
      </c>
      <c r="N2641" s="395">
        <f t="shared" ca="1" si="3875"/>
        <v>0</v>
      </c>
      <c r="O2641" s="395">
        <f t="shared" ca="1" si="3876"/>
        <v>0</v>
      </c>
      <c r="P2641" s="395">
        <f t="shared" ca="1" si="3877"/>
        <v>0</v>
      </c>
      <c r="Q2641" s="395">
        <f t="shared" ca="1" si="3878"/>
        <v>0</v>
      </c>
      <c r="R2641" s="395">
        <f t="shared" ca="1" si="3879"/>
        <v>0</v>
      </c>
      <c r="S2641" s="395">
        <f t="shared" ca="1" si="3880"/>
        <v>0</v>
      </c>
      <c r="T2641" s="395">
        <f t="shared" ca="1" si="3881"/>
        <v>0</v>
      </c>
      <c r="U2641" s="395">
        <f t="shared" ca="1" si="3882"/>
        <v>0</v>
      </c>
      <c r="V2641" s="395">
        <f t="shared" ca="1" si="3883"/>
        <v>0</v>
      </c>
      <c r="W2641" s="395">
        <f t="shared" ca="1" si="3884"/>
        <v>0</v>
      </c>
      <c r="X2641" s="249"/>
      <c r="Y2641" s="249"/>
      <c r="Z2641" s="249"/>
      <c r="AA2641" s="249"/>
      <c r="AB2641" s="249"/>
    </row>
    <row r="2642" spans="1:28" hidden="1" outlineLevel="1">
      <c r="A2642" s="249"/>
      <c r="B2642" s="309" t="str">
        <f t="shared" ca="1" si="3885"/>
        <v>RL Capex 2019</v>
      </c>
      <c r="C2642" s="401"/>
      <c r="D2642" s="401"/>
      <c r="E2642" s="401"/>
      <c r="F2642" s="401"/>
      <c r="G2642" s="401"/>
      <c r="H2642" s="401"/>
      <c r="I2642" s="396"/>
      <c r="J2642" s="400">
        <f ca="1">J2607</f>
        <v>0</v>
      </c>
      <c r="K2642" s="395">
        <f t="shared" ca="1" si="3872"/>
        <v>0</v>
      </c>
      <c r="L2642" s="395">
        <f t="shared" ca="1" si="3873"/>
        <v>0</v>
      </c>
      <c r="M2642" s="395">
        <f t="shared" ca="1" si="3874"/>
        <v>0</v>
      </c>
      <c r="N2642" s="395">
        <f t="shared" ca="1" si="3875"/>
        <v>0</v>
      </c>
      <c r="O2642" s="395">
        <f t="shared" ca="1" si="3876"/>
        <v>0</v>
      </c>
      <c r="P2642" s="395">
        <f t="shared" ca="1" si="3877"/>
        <v>0</v>
      </c>
      <c r="Q2642" s="395">
        <f t="shared" ca="1" si="3878"/>
        <v>0</v>
      </c>
      <c r="R2642" s="395">
        <f t="shared" ca="1" si="3879"/>
        <v>0</v>
      </c>
      <c r="S2642" s="395">
        <f t="shared" ca="1" si="3880"/>
        <v>0</v>
      </c>
      <c r="T2642" s="395">
        <f t="shared" ca="1" si="3881"/>
        <v>0</v>
      </c>
      <c r="U2642" s="395">
        <f t="shared" ca="1" si="3882"/>
        <v>0</v>
      </c>
      <c r="V2642" s="395">
        <f t="shared" ca="1" si="3883"/>
        <v>0</v>
      </c>
      <c r="W2642" s="395">
        <f t="shared" ca="1" si="3884"/>
        <v>0</v>
      </c>
      <c r="X2642" s="249"/>
      <c r="Y2642" s="249"/>
      <c r="Z2642" s="249"/>
      <c r="AA2642" s="249"/>
      <c r="AB2642" s="249"/>
    </row>
    <row r="2643" spans="1:28" hidden="1" outlineLevel="1">
      <c r="A2643" s="249"/>
      <c r="B2643" s="309" t="str">
        <f t="shared" ca="1" si="3885"/>
        <v>RL Capex 2020</v>
      </c>
      <c r="C2643" s="401"/>
      <c r="D2643" s="401"/>
      <c r="E2643" s="401"/>
      <c r="F2643" s="401"/>
      <c r="G2643" s="401"/>
      <c r="H2643" s="401"/>
      <c r="I2643" s="401"/>
      <c r="J2643" s="396"/>
      <c r="K2643" s="400">
        <f ca="1">K2607</f>
        <v>0</v>
      </c>
      <c r="L2643" s="395">
        <f t="shared" ca="1" si="3873"/>
        <v>0</v>
      </c>
      <c r="M2643" s="395">
        <f t="shared" ca="1" si="3874"/>
        <v>0</v>
      </c>
      <c r="N2643" s="395">
        <f t="shared" ca="1" si="3875"/>
        <v>0</v>
      </c>
      <c r="O2643" s="395">
        <f t="shared" ca="1" si="3876"/>
        <v>0</v>
      </c>
      <c r="P2643" s="395">
        <f t="shared" ca="1" si="3877"/>
        <v>0</v>
      </c>
      <c r="Q2643" s="395">
        <f t="shared" ca="1" si="3878"/>
        <v>0</v>
      </c>
      <c r="R2643" s="395">
        <f t="shared" ca="1" si="3879"/>
        <v>0</v>
      </c>
      <c r="S2643" s="395">
        <f t="shared" ca="1" si="3880"/>
        <v>0</v>
      </c>
      <c r="T2643" s="395">
        <f t="shared" ca="1" si="3881"/>
        <v>0</v>
      </c>
      <c r="U2643" s="395">
        <f t="shared" ca="1" si="3882"/>
        <v>0</v>
      </c>
      <c r="V2643" s="395">
        <f t="shared" ca="1" si="3883"/>
        <v>0</v>
      </c>
      <c r="W2643" s="395">
        <f t="shared" ca="1" si="3884"/>
        <v>0</v>
      </c>
      <c r="X2643" s="249"/>
      <c r="Y2643" s="249"/>
      <c r="Z2643" s="249"/>
      <c r="AA2643" s="249"/>
      <c r="AB2643" s="249"/>
    </row>
    <row r="2644" spans="1:28" hidden="1" outlineLevel="1">
      <c r="A2644" s="249"/>
      <c r="B2644" s="309" t="str">
        <f t="shared" ca="1" si="3885"/>
        <v>RL Capex 2021</v>
      </c>
      <c r="C2644" s="401"/>
      <c r="D2644" s="401"/>
      <c r="E2644" s="401"/>
      <c r="F2644" s="401"/>
      <c r="G2644" s="401"/>
      <c r="H2644" s="401"/>
      <c r="I2644" s="401"/>
      <c r="J2644" s="401"/>
      <c r="K2644" s="396"/>
      <c r="L2644" s="400">
        <f ca="1">L2607</f>
        <v>0</v>
      </c>
      <c r="M2644" s="395">
        <f t="shared" ca="1" si="3874"/>
        <v>0</v>
      </c>
      <c r="N2644" s="395">
        <f t="shared" ca="1" si="3875"/>
        <v>0</v>
      </c>
      <c r="O2644" s="395">
        <f t="shared" ca="1" si="3876"/>
        <v>0</v>
      </c>
      <c r="P2644" s="395">
        <f t="shared" ca="1" si="3877"/>
        <v>0</v>
      </c>
      <c r="Q2644" s="395">
        <f t="shared" ca="1" si="3878"/>
        <v>0</v>
      </c>
      <c r="R2644" s="395">
        <f t="shared" ca="1" si="3879"/>
        <v>0</v>
      </c>
      <c r="S2644" s="395">
        <f t="shared" ca="1" si="3880"/>
        <v>0</v>
      </c>
      <c r="T2644" s="395">
        <f t="shared" ca="1" si="3881"/>
        <v>0</v>
      </c>
      <c r="U2644" s="395">
        <f t="shared" ca="1" si="3882"/>
        <v>0</v>
      </c>
      <c r="V2644" s="395">
        <f t="shared" ca="1" si="3883"/>
        <v>0</v>
      </c>
      <c r="W2644" s="395">
        <f t="shared" ca="1" si="3884"/>
        <v>0</v>
      </c>
      <c r="X2644" s="249"/>
      <c r="Y2644" s="249"/>
      <c r="Z2644" s="249"/>
      <c r="AA2644" s="249"/>
      <c r="AB2644" s="249"/>
    </row>
    <row r="2645" spans="1:28" hidden="1" outlineLevel="1">
      <c r="A2645" s="249"/>
      <c r="B2645" s="309" t="str">
        <f t="shared" ca="1" si="3885"/>
        <v>RL Capex 2022</v>
      </c>
      <c r="C2645" s="401"/>
      <c r="D2645" s="401"/>
      <c r="E2645" s="401"/>
      <c r="F2645" s="401"/>
      <c r="G2645" s="401"/>
      <c r="H2645" s="401"/>
      <c r="I2645" s="401"/>
      <c r="J2645" s="401"/>
      <c r="K2645" s="401"/>
      <c r="L2645" s="396"/>
      <c r="M2645" s="400">
        <f ca="1">M2607</f>
        <v>0</v>
      </c>
      <c r="N2645" s="395">
        <f t="shared" ca="1" si="3875"/>
        <v>0</v>
      </c>
      <c r="O2645" s="395">
        <f t="shared" ca="1" si="3876"/>
        <v>0</v>
      </c>
      <c r="P2645" s="395">
        <f t="shared" ca="1" si="3877"/>
        <v>0</v>
      </c>
      <c r="Q2645" s="395">
        <f t="shared" ca="1" si="3878"/>
        <v>0</v>
      </c>
      <c r="R2645" s="395">
        <f t="shared" ca="1" si="3879"/>
        <v>0</v>
      </c>
      <c r="S2645" s="395">
        <f t="shared" ca="1" si="3880"/>
        <v>0</v>
      </c>
      <c r="T2645" s="395">
        <f t="shared" ca="1" si="3881"/>
        <v>0</v>
      </c>
      <c r="U2645" s="395">
        <f t="shared" ca="1" si="3882"/>
        <v>0</v>
      </c>
      <c r="V2645" s="395">
        <f t="shared" ca="1" si="3883"/>
        <v>0</v>
      </c>
      <c r="W2645" s="395">
        <f t="shared" ca="1" si="3884"/>
        <v>0</v>
      </c>
      <c r="X2645" s="249"/>
      <c r="Y2645" s="249"/>
      <c r="Z2645" s="249"/>
      <c r="AA2645" s="249"/>
      <c r="AB2645" s="249"/>
    </row>
    <row r="2646" spans="1:28" hidden="1" outlineLevel="1">
      <c r="A2646" s="249"/>
      <c r="B2646" s="309" t="str">
        <f t="shared" ca="1" si="3885"/>
        <v>RL Capex 2023</v>
      </c>
      <c r="C2646" s="401"/>
      <c r="D2646" s="401"/>
      <c r="E2646" s="401"/>
      <c r="F2646" s="401"/>
      <c r="G2646" s="401"/>
      <c r="H2646" s="401"/>
      <c r="I2646" s="401"/>
      <c r="J2646" s="401"/>
      <c r="K2646" s="401"/>
      <c r="L2646" s="401"/>
      <c r="M2646" s="396"/>
      <c r="N2646" s="400">
        <f>N2607</f>
        <v>0</v>
      </c>
      <c r="O2646" s="395">
        <f t="shared" si="3876"/>
        <v>0</v>
      </c>
      <c r="P2646" s="395">
        <f t="shared" si="3877"/>
        <v>0</v>
      </c>
      <c r="Q2646" s="395">
        <f t="shared" si="3878"/>
        <v>0</v>
      </c>
      <c r="R2646" s="395">
        <f t="shared" si="3879"/>
        <v>0</v>
      </c>
      <c r="S2646" s="395">
        <f t="shared" si="3880"/>
        <v>0</v>
      </c>
      <c r="T2646" s="395">
        <f t="shared" si="3881"/>
        <v>0</v>
      </c>
      <c r="U2646" s="395">
        <f t="shared" si="3882"/>
        <v>0</v>
      </c>
      <c r="V2646" s="395">
        <f t="shared" si="3883"/>
        <v>0</v>
      </c>
      <c r="W2646" s="395">
        <f t="shared" si="3884"/>
        <v>0</v>
      </c>
      <c r="X2646" s="249"/>
      <c r="Y2646" s="249"/>
      <c r="Z2646" s="249"/>
      <c r="AA2646" s="249"/>
      <c r="AB2646" s="249"/>
    </row>
    <row r="2647" spans="1:28" hidden="1" outlineLevel="1">
      <c r="A2647" s="249"/>
      <c r="B2647" s="309" t="str">
        <f t="shared" ca="1" si="3885"/>
        <v>RL Capex 2024</v>
      </c>
      <c r="C2647" s="401"/>
      <c r="D2647" s="401"/>
      <c r="E2647" s="401"/>
      <c r="F2647" s="401"/>
      <c r="G2647" s="401"/>
      <c r="H2647" s="401"/>
      <c r="I2647" s="401"/>
      <c r="J2647" s="401"/>
      <c r="K2647" s="401"/>
      <c r="L2647" s="401"/>
      <c r="M2647" s="401"/>
      <c r="N2647" s="396"/>
      <c r="O2647" s="400">
        <f>O2607</f>
        <v>0</v>
      </c>
      <c r="P2647" s="395">
        <f t="shared" si="3877"/>
        <v>0</v>
      </c>
      <c r="Q2647" s="395">
        <f t="shared" si="3878"/>
        <v>0</v>
      </c>
      <c r="R2647" s="395">
        <f t="shared" si="3879"/>
        <v>0</v>
      </c>
      <c r="S2647" s="395">
        <f t="shared" si="3880"/>
        <v>0</v>
      </c>
      <c r="T2647" s="395">
        <f t="shared" si="3881"/>
        <v>0</v>
      </c>
      <c r="U2647" s="395">
        <f t="shared" si="3882"/>
        <v>0</v>
      </c>
      <c r="V2647" s="395">
        <f t="shared" si="3883"/>
        <v>0</v>
      </c>
      <c r="W2647" s="395">
        <f t="shared" si="3884"/>
        <v>0</v>
      </c>
      <c r="X2647" s="249"/>
      <c r="Y2647" s="249"/>
      <c r="Z2647" s="249"/>
      <c r="AA2647" s="249"/>
      <c r="AB2647" s="249"/>
    </row>
    <row r="2648" spans="1:28" hidden="1" outlineLevel="1">
      <c r="A2648" s="249"/>
      <c r="B2648" s="309" t="str">
        <f t="shared" ca="1" si="3885"/>
        <v>RL Capex 2025</v>
      </c>
      <c r="C2648" s="401"/>
      <c r="D2648" s="401"/>
      <c r="E2648" s="401"/>
      <c r="F2648" s="401"/>
      <c r="G2648" s="401"/>
      <c r="H2648" s="401"/>
      <c r="I2648" s="401"/>
      <c r="J2648" s="401"/>
      <c r="K2648" s="401"/>
      <c r="L2648" s="401"/>
      <c r="M2648" s="401"/>
      <c r="N2648" s="401"/>
      <c r="O2648" s="396"/>
      <c r="P2648" s="400">
        <f>P2607</f>
        <v>0</v>
      </c>
      <c r="Q2648" s="395">
        <f t="shared" si="3878"/>
        <v>0</v>
      </c>
      <c r="R2648" s="395">
        <f t="shared" si="3879"/>
        <v>0</v>
      </c>
      <c r="S2648" s="395">
        <f t="shared" si="3880"/>
        <v>0</v>
      </c>
      <c r="T2648" s="395">
        <f t="shared" si="3881"/>
        <v>0</v>
      </c>
      <c r="U2648" s="395">
        <f t="shared" si="3882"/>
        <v>0</v>
      </c>
      <c r="V2648" s="395">
        <f t="shared" si="3883"/>
        <v>0</v>
      </c>
      <c r="W2648" s="395">
        <f t="shared" si="3884"/>
        <v>0</v>
      </c>
      <c r="X2648" s="249"/>
      <c r="Y2648" s="249"/>
      <c r="Z2648" s="249"/>
      <c r="AA2648" s="249"/>
      <c r="AB2648" s="249"/>
    </row>
    <row r="2649" spans="1:28" hidden="1" outlineLevel="1">
      <c r="A2649" s="249"/>
      <c r="B2649" s="309" t="str">
        <f t="shared" ca="1" si="3885"/>
        <v>RL Capex 2026</v>
      </c>
      <c r="C2649" s="401"/>
      <c r="D2649" s="401"/>
      <c r="E2649" s="401"/>
      <c r="F2649" s="401"/>
      <c r="G2649" s="401"/>
      <c r="H2649" s="401"/>
      <c r="I2649" s="401"/>
      <c r="J2649" s="401"/>
      <c r="K2649" s="401"/>
      <c r="L2649" s="401"/>
      <c r="M2649" s="401"/>
      <c r="N2649" s="401"/>
      <c r="O2649" s="401"/>
      <c r="P2649" s="396"/>
      <c r="Q2649" s="400">
        <f>Q2607</f>
        <v>0</v>
      </c>
      <c r="R2649" s="395">
        <f t="shared" si="3879"/>
        <v>0</v>
      </c>
      <c r="S2649" s="395">
        <f t="shared" si="3880"/>
        <v>0</v>
      </c>
      <c r="T2649" s="395">
        <f t="shared" si="3881"/>
        <v>0</v>
      </c>
      <c r="U2649" s="395">
        <f t="shared" si="3882"/>
        <v>0</v>
      </c>
      <c r="V2649" s="395">
        <f t="shared" si="3883"/>
        <v>0</v>
      </c>
      <c r="W2649" s="395">
        <f t="shared" si="3884"/>
        <v>0</v>
      </c>
      <c r="X2649" s="249"/>
      <c r="Y2649" s="249"/>
      <c r="Z2649" s="249"/>
      <c r="AA2649" s="249"/>
      <c r="AB2649" s="249"/>
    </row>
    <row r="2650" spans="1:28" hidden="1" outlineLevel="1">
      <c r="A2650" s="249"/>
      <c r="B2650" s="309" t="str">
        <f t="shared" ca="1" si="3885"/>
        <v>RL Capex 2027</v>
      </c>
      <c r="C2650" s="401"/>
      <c r="D2650" s="401"/>
      <c r="E2650" s="401"/>
      <c r="F2650" s="401"/>
      <c r="G2650" s="401"/>
      <c r="H2650" s="401"/>
      <c r="I2650" s="401"/>
      <c r="J2650" s="401"/>
      <c r="K2650" s="401"/>
      <c r="L2650" s="401"/>
      <c r="M2650" s="401"/>
      <c r="N2650" s="401"/>
      <c r="O2650" s="401"/>
      <c r="P2650" s="401"/>
      <c r="Q2650" s="396"/>
      <c r="R2650" s="400">
        <f>R2607</f>
        <v>0</v>
      </c>
      <c r="S2650" s="395">
        <f t="shared" si="3880"/>
        <v>0</v>
      </c>
      <c r="T2650" s="395">
        <f t="shared" si="3881"/>
        <v>0</v>
      </c>
      <c r="U2650" s="395">
        <f t="shared" si="3882"/>
        <v>0</v>
      </c>
      <c r="V2650" s="395">
        <f t="shared" si="3883"/>
        <v>0</v>
      </c>
      <c r="W2650" s="395">
        <f t="shared" si="3884"/>
        <v>0</v>
      </c>
      <c r="X2650" s="249"/>
      <c r="Y2650" s="249"/>
      <c r="Z2650" s="249"/>
      <c r="AA2650" s="249"/>
      <c r="AB2650" s="249"/>
    </row>
    <row r="2651" spans="1:28" hidden="1" outlineLevel="1">
      <c r="A2651" s="249"/>
      <c r="B2651" s="309" t="str">
        <f t="shared" ca="1" si="3885"/>
        <v>RL Capex 2028</v>
      </c>
      <c r="C2651" s="401"/>
      <c r="D2651" s="401"/>
      <c r="E2651" s="401"/>
      <c r="F2651" s="401"/>
      <c r="G2651" s="401"/>
      <c r="H2651" s="401"/>
      <c r="I2651" s="401"/>
      <c r="J2651" s="401"/>
      <c r="K2651" s="401"/>
      <c r="L2651" s="401"/>
      <c r="M2651" s="401"/>
      <c r="N2651" s="401"/>
      <c r="O2651" s="401"/>
      <c r="P2651" s="401"/>
      <c r="Q2651" s="401"/>
      <c r="R2651" s="396"/>
      <c r="S2651" s="400">
        <f>S2607</f>
        <v>0</v>
      </c>
      <c r="T2651" s="395">
        <f t="shared" si="3881"/>
        <v>0</v>
      </c>
      <c r="U2651" s="395">
        <f t="shared" si="3882"/>
        <v>0</v>
      </c>
      <c r="V2651" s="395">
        <f t="shared" si="3883"/>
        <v>0</v>
      </c>
      <c r="W2651" s="395">
        <f t="shared" si="3884"/>
        <v>0</v>
      </c>
      <c r="X2651" s="249"/>
      <c r="Y2651" s="249"/>
      <c r="Z2651" s="249"/>
      <c r="AA2651" s="249"/>
      <c r="AB2651" s="249"/>
    </row>
    <row r="2652" spans="1:28" hidden="1" outlineLevel="1">
      <c r="A2652" s="249"/>
      <c r="B2652" s="309" t="str">
        <f t="shared" ca="1" si="3885"/>
        <v>RL Capex 2029</v>
      </c>
      <c r="C2652" s="401"/>
      <c r="D2652" s="401"/>
      <c r="E2652" s="401"/>
      <c r="F2652" s="401"/>
      <c r="G2652" s="401"/>
      <c r="H2652" s="401"/>
      <c r="I2652" s="401"/>
      <c r="J2652" s="401"/>
      <c r="K2652" s="401"/>
      <c r="L2652" s="401"/>
      <c r="M2652" s="401"/>
      <c r="N2652" s="401"/>
      <c r="O2652" s="401"/>
      <c r="P2652" s="401"/>
      <c r="Q2652" s="401"/>
      <c r="R2652" s="401"/>
      <c r="S2652" s="396"/>
      <c r="T2652" s="400">
        <f>T2607</f>
        <v>0</v>
      </c>
      <c r="U2652" s="395">
        <f t="shared" si="3882"/>
        <v>0</v>
      </c>
      <c r="V2652" s="395">
        <f t="shared" si="3883"/>
        <v>0</v>
      </c>
      <c r="W2652" s="395">
        <f t="shared" si="3884"/>
        <v>0</v>
      </c>
      <c r="X2652" s="249"/>
      <c r="Y2652" s="249"/>
      <c r="Z2652" s="249"/>
      <c r="AA2652" s="249"/>
      <c r="AB2652" s="249"/>
    </row>
    <row r="2653" spans="1:28" hidden="1" outlineLevel="1">
      <c r="A2653" s="249"/>
      <c r="B2653" s="309" t="str">
        <f t="shared" ca="1" si="3885"/>
        <v>RL Capex 2030</v>
      </c>
      <c r="C2653" s="401"/>
      <c r="D2653" s="401"/>
      <c r="E2653" s="401"/>
      <c r="F2653" s="401"/>
      <c r="G2653" s="401"/>
      <c r="H2653" s="401"/>
      <c r="I2653" s="401"/>
      <c r="J2653" s="401"/>
      <c r="K2653" s="401"/>
      <c r="L2653" s="401"/>
      <c r="M2653" s="401"/>
      <c r="N2653" s="401"/>
      <c r="O2653" s="401"/>
      <c r="P2653" s="401"/>
      <c r="Q2653" s="401"/>
      <c r="R2653" s="401"/>
      <c r="S2653" s="401"/>
      <c r="T2653" s="396"/>
      <c r="U2653" s="400">
        <f>U2607</f>
        <v>0</v>
      </c>
      <c r="V2653" s="395">
        <f t="shared" si="3883"/>
        <v>0</v>
      </c>
      <c r="W2653" s="395">
        <f t="shared" si="3884"/>
        <v>0</v>
      </c>
      <c r="X2653" s="249"/>
      <c r="Y2653" s="249"/>
      <c r="Z2653" s="249"/>
      <c r="AA2653" s="249"/>
      <c r="AB2653" s="249"/>
    </row>
    <row r="2654" spans="1:28" hidden="1" outlineLevel="1">
      <c r="A2654" s="249"/>
      <c r="B2654" s="309" t="str">
        <f t="shared" ca="1" si="3885"/>
        <v>RL Capex 2031</v>
      </c>
      <c r="C2654" s="401"/>
      <c r="D2654" s="401"/>
      <c r="E2654" s="401"/>
      <c r="F2654" s="401"/>
      <c r="G2654" s="401"/>
      <c r="H2654" s="401"/>
      <c r="I2654" s="401"/>
      <c r="J2654" s="401"/>
      <c r="K2654" s="401"/>
      <c r="L2654" s="401"/>
      <c r="M2654" s="401"/>
      <c r="N2654" s="401"/>
      <c r="O2654" s="401"/>
      <c r="P2654" s="401"/>
      <c r="Q2654" s="401"/>
      <c r="R2654" s="401"/>
      <c r="S2654" s="401"/>
      <c r="T2654" s="401"/>
      <c r="U2654" s="396"/>
      <c r="V2654" s="400">
        <f>V2607</f>
        <v>0</v>
      </c>
      <c r="W2654" s="395">
        <f>IF(V2654="n/a","n/a",MAX(0,V2654-1))</f>
        <v>0</v>
      </c>
      <c r="X2654" s="249"/>
      <c r="Y2654" s="249"/>
      <c r="Z2654" s="249"/>
      <c r="AA2654" s="249"/>
      <c r="AB2654" s="249"/>
    </row>
    <row r="2655" spans="1:28" hidden="1" outlineLevel="1">
      <c r="A2655" s="249"/>
      <c r="B2655" s="309" t="str">
        <f t="shared" ca="1" si="3885"/>
        <v>RL Capex 2032</v>
      </c>
      <c r="C2655" s="401"/>
      <c r="D2655" s="401"/>
      <c r="E2655" s="401"/>
      <c r="F2655" s="401"/>
      <c r="G2655" s="401"/>
      <c r="H2655" s="401"/>
      <c r="I2655" s="401"/>
      <c r="J2655" s="401"/>
      <c r="K2655" s="401"/>
      <c r="L2655" s="401"/>
      <c r="M2655" s="401"/>
      <c r="N2655" s="401"/>
      <c r="O2655" s="401"/>
      <c r="P2655" s="401"/>
      <c r="Q2655" s="401"/>
      <c r="R2655" s="401"/>
      <c r="S2655" s="401"/>
      <c r="T2655" s="401"/>
      <c r="U2655" s="401"/>
      <c r="V2655" s="396"/>
      <c r="W2655" s="395">
        <f>W2607</f>
        <v>0</v>
      </c>
      <c r="X2655" s="249"/>
      <c r="Y2655" s="249"/>
      <c r="Z2655" s="249"/>
      <c r="AA2655" s="249"/>
      <c r="AB2655" s="249"/>
    </row>
    <row r="2656" spans="1:28" hidden="1" outlineLevel="1">
      <c r="A2656" s="249"/>
      <c r="B2656" s="332"/>
      <c r="C2656" s="395"/>
      <c r="D2656" s="395"/>
      <c r="E2656" s="395"/>
      <c r="F2656" s="395"/>
      <c r="G2656" s="395"/>
      <c r="H2656" s="395"/>
      <c r="I2656" s="395"/>
      <c r="J2656" s="395"/>
      <c r="K2656" s="395"/>
      <c r="L2656" s="395"/>
      <c r="M2656" s="395"/>
      <c r="N2656" s="395"/>
      <c r="O2656" s="395"/>
      <c r="P2656" s="395"/>
      <c r="Q2656" s="395"/>
      <c r="R2656" s="395"/>
      <c r="S2656" s="395"/>
      <c r="T2656" s="395"/>
      <c r="U2656" s="395"/>
      <c r="V2656" s="395"/>
      <c r="W2656" s="395"/>
      <c r="X2656" s="249"/>
      <c r="Y2656" s="249"/>
      <c r="Z2656" s="249"/>
      <c r="AA2656" s="249"/>
      <c r="AB2656" s="249"/>
    </row>
    <row r="2657" spans="1:28" collapsed="1">
      <c r="A2657" s="322"/>
      <c r="B2657" s="336" t="s">
        <v>192</v>
      </c>
      <c r="C2657" s="460">
        <f ca="1">(IF(OR($C2607&lt;&gt;"n/a",C2607&lt;&gt;"n/a"),IF(SUM(C2610:C2632)=0,0,IF((SUMPRODUCT(C2610:C2632,C2634:C2656)/SUM(C2610:C2632))&lt;0,1,(SUMPRODUCT(C2610:C2632,C2634:C2656)/SUM(C2610:C2632)))),"n/a"))</f>
        <v>0</v>
      </c>
      <c r="D2657" s="460">
        <f ca="1">(IF(OR($C2607&lt;&gt;"n/a",D2607&lt;&gt;"n/a"),IF(SUM(D2610:D2632)=0,0,IF((SUMPRODUCT(D2610:D2632,D2634:D2656)/SUM(D2610:D2632))&lt;0,1,(SUMPRODUCT(D2610:D2632,D2634:D2656)/SUM(D2610:D2632)))),"n/a"))</f>
        <v>0</v>
      </c>
      <c r="E2657" s="460">
        <f t="shared" ref="E2657:W2657" ca="1" si="3886">(IF(OR($C2607&lt;&gt;"n/a",E2607&lt;&gt;"n/a"),IF(SUM(E2610:E2632)=0,0,IF((SUMPRODUCT(E2610:E2632,E2634:E2656)/SUM(E2610:E2632))&lt;0,1,(SUMPRODUCT(E2610:E2632,E2634:E2656)/SUM(E2610:E2632)))),"n/a"))</f>
        <v>0</v>
      </c>
      <c r="F2657" s="460">
        <f t="shared" ca="1" si="3886"/>
        <v>0</v>
      </c>
      <c r="G2657" s="460">
        <f t="shared" ca="1" si="3886"/>
        <v>0</v>
      </c>
      <c r="H2657" s="460">
        <f t="shared" ca="1" si="3886"/>
        <v>0</v>
      </c>
      <c r="I2657" s="460">
        <f t="shared" ca="1" si="3886"/>
        <v>0</v>
      </c>
      <c r="J2657" s="460">
        <f t="shared" ca="1" si="3886"/>
        <v>0</v>
      </c>
      <c r="K2657" s="460">
        <f t="shared" ca="1" si="3886"/>
        <v>0</v>
      </c>
      <c r="L2657" s="460">
        <f t="shared" ca="1" si="3886"/>
        <v>0</v>
      </c>
      <c r="M2657" s="460">
        <f t="shared" ca="1" si="3886"/>
        <v>0</v>
      </c>
      <c r="N2657" s="460">
        <f t="shared" ca="1" si="3886"/>
        <v>0</v>
      </c>
      <c r="O2657" s="460">
        <f t="shared" ca="1" si="3886"/>
        <v>0</v>
      </c>
      <c r="P2657" s="460">
        <f t="shared" ca="1" si="3886"/>
        <v>0</v>
      </c>
      <c r="Q2657" s="460">
        <f t="shared" ca="1" si="3886"/>
        <v>0</v>
      </c>
      <c r="R2657" s="460">
        <f t="shared" ca="1" si="3886"/>
        <v>0</v>
      </c>
      <c r="S2657" s="460">
        <f t="shared" ca="1" si="3886"/>
        <v>0</v>
      </c>
      <c r="T2657" s="460">
        <f t="shared" ca="1" si="3886"/>
        <v>0</v>
      </c>
      <c r="U2657" s="460">
        <f t="shared" ca="1" si="3886"/>
        <v>0</v>
      </c>
      <c r="V2657" s="460">
        <f t="shared" ca="1" si="3886"/>
        <v>0</v>
      </c>
      <c r="W2657" s="460">
        <f t="shared" ca="1" si="3886"/>
        <v>0</v>
      </c>
      <c r="X2657" s="249"/>
      <c r="Y2657" s="249"/>
      <c r="Z2657" s="249"/>
      <c r="AA2657" s="249"/>
      <c r="AB2657" s="249"/>
    </row>
    <row r="2658" spans="1:28">
      <c r="A2658" s="249"/>
      <c r="B2658" s="249"/>
      <c r="C2658" s="395"/>
      <c r="D2658" s="395"/>
      <c r="E2658" s="395"/>
      <c r="F2658" s="395"/>
      <c r="G2658" s="395"/>
      <c r="H2658" s="395"/>
      <c r="I2658" s="395"/>
      <c r="J2658" s="395"/>
      <c r="K2658" s="395"/>
      <c r="L2658" s="395"/>
      <c r="M2658" s="395"/>
      <c r="N2658" s="395"/>
      <c r="O2658" s="395"/>
      <c r="P2658" s="395"/>
      <c r="Q2658" s="395"/>
      <c r="R2658" s="395"/>
      <c r="S2658" s="395"/>
      <c r="T2658" s="395"/>
      <c r="U2658" s="395"/>
      <c r="V2658" s="395"/>
      <c r="W2658" s="395"/>
      <c r="X2658" s="249"/>
      <c r="Y2658" s="249"/>
      <c r="Z2658" s="249"/>
      <c r="AA2658" s="249"/>
      <c r="AB2658" s="249"/>
    </row>
    <row r="2659" spans="1:28">
      <c r="A2659" s="72" t="s">
        <v>153</v>
      </c>
      <c r="B2659" s="142" t="str">
        <f>VLOOKUP($A2659,'RFM input'!$E$7:$F$56,2,FALSE)</f>
        <v>Equity raising costs</v>
      </c>
      <c r="C2659" s="402"/>
      <c r="D2659" s="402"/>
      <c r="E2659" s="403"/>
      <c r="F2659" s="403"/>
      <c r="G2659" s="403"/>
      <c r="H2659" s="403"/>
      <c r="I2659" s="403"/>
      <c r="J2659" s="403"/>
      <c r="K2659" s="403"/>
      <c r="L2659" s="403"/>
      <c r="M2659" s="403"/>
      <c r="N2659" s="403"/>
      <c r="O2659" s="403"/>
      <c r="P2659" s="403"/>
      <c r="Q2659" s="403"/>
      <c r="R2659" s="403"/>
      <c r="S2659" s="403"/>
      <c r="T2659" s="403"/>
      <c r="U2659" s="403"/>
      <c r="V2659" s="403"/>
      <c r="W2659" s="403"/>
      <c r="X2659" s="249"/>
      <c r="Y2659" s="249"/>
      <c r="Z2659" s="249"/>
      <c r="AA2659" s="249"/>
      <c r="AB2659" s="249"/>
    </row>
    <row r="2660" spans="1:28">
      <c r="A2660" s="378">
        <f>VALUE(REPLACE(A2659,1,12,""))</f>
        <v>50</v>
      </c>
      <c r="B2660" s="317" t="s">
        <v>195</v>
      </c>
      <c r="C2660" s="389">
        <f ca="1">OFFSET('RAB roll forward'!$H$1189,'RAB remaining lives'!A2660,0)</f>
        <v>0</v>
      </c>
      <c r="D2660" s="390">
        <f ca="1">OFFSET('RFM input'!H$222,$A2660,0)-OFFSET('RFM input'!H$276,$A2660,0)</f>
        <v>0</v>
      </c>
      <c r="E2660" s="390">
        <f ca="1">OFFSET('RFM input'!I$222,$A2660,0)-OFFSET('RFM input'!I$276,$A2660,0)</f>
        <v>0</v>
      </c>
      <c r="F2660" s="390">
        <f ca="1">OFFSET('RFM input'!J$222,$A2660,0)-OFFSET('RFM input'!J$276,$A2660,0)</f>
        <v>0</v>
      </c>
      <c r="G2660" s="390">
        <f ca="1">OFFSET('RFM input'!K$222,$A2660,0)-OFFSET('RFM input'!K$276,$A2660,0)</f>
        <v>0</v>
      </c>
      <c r="H2660" s="390">
        <f ca="1">OFFSET('RFM input'!L$222,$A2660,0)-OFFSET('RFM input'!L$276,$A2660,0)</f>
        <v>0</v>
      </c>
      <c r="I2660" s="390">
        <f ca="1">OFFSET('RFM input'!M$222,$A2660,0)-OFFSET('RFM input'!M$276,$A2660,0)</f>
        <v>0</v>
      </c>
      <c r="J2660" s="390">
        <f ca="1">OFFSET('RFM input'!N$222,$A2660,0)-OFFSET('RFM input'!N$276,$A2660,0)</f>
        <v>0</v>
      </c>
      <c r="K2660" s="390">
        <f ca="1">OFFSET('RFM input'!O$222,$A2660,0)-OFFSET('RFM input'!O$276,$A2660,0)</f>
        <v>0</v>
      </c>
      <c r="L2660" s="390">
        <f ca="1">OFFSET('RFM input'!P$222,$A2660,0)-OFFSET('RFM input'!P$276,$A2660,0)</f>
        <v>0</v>
      </c>
      <c r="M2660" s="390">
        <f ca="1">OFFSET('RFM input'!Q$222,$A2660,0)-OFFSET('RFM input'!Q$276,$A2660,0)</f>
        <v>0</v>
      </c>
      <c r="N2660" s="390"/>
      <c r="O2660" s="390"/>
      <c r="P2660" s="390"/>
      <c r="Q2660" s="390"/>
      <c r="R2660" s="390"/>
      <c r="S2660" s="390"/>
      <c r="T2660" s="390"/>
      <c r="U2660" s="390"/>
      <c r="V2660" s="390"/>
      <c r="W2660" s="390"/>
      <c r="X2660" s="249"/>
      <c r="Y2660" s="249"/>
      <c r="Z2660" s="249"/>
      <c r="AA2660" s="249"/>
      <c r="AB2660" s="249"/>
    </row>
    <row r="2661" spans="1:28">
      <c r="A2661" s="249"/>
      <c r="B2661" s="249" t="s">
        <v>325</v>
      </c>
      <c r="C2661" s="391">
        <f ca="1">OFFSET('RFM input'!$K$6,'RAB remaining lives'!$A2660,0)</f>
        <v>0</v>
      </c>
      <c r="D2661" s="390">
        <f ca="1">OFFSET('RFM input'!$L$6,'RAB remaining lives'!$A2660,0)</f>
        <v>0</v>
      </c>
      <c r="E2661" s="390">
        <f ca="1">OFFSET('RFM input'!$L$6,'RAB remaining lives'!$A2660,0)</f>
        <v>0</v>
      </c>
      <c r="F2661" s="390">
        <f ca="1">OFFSET('RFM input'!$L$6,'RAB remaining lives'!$A2660,0)</f>
        <v>0</v>
      </c>
      <c r="G2661" s="390">
        <f ca="1">OFFSET('RFM input'!$L$6,'RAB remaining lives'!$A2660,0)</f>
        <v>0</v>
      </c>
      <c r="H2661" s="390">
        <f ca="1">OFFSET('RFM input'!$L$6,'RAB remaining lives'!$A2660,0)</f>
        <v>0</v>
      </c>
      <c r="I2661" s="390">
        <f ca="1">OFFSET('RFM input'!$L$6,'RAB remaining lives'!$A2660,0)</f>
        <v>0</v>
      </c>
      <c r="J2661" s="390">
        <f ca="1">OFFSET('RFM input'!$L$6,'RAB remaining lives'!$A2660,0)</f>
        <v>0</v>
      </c>
      <c r="K2661" s="390">
        <f ca="1">OFFSET('RFM input'!$L$6,'RAB remaining lives'!$A2660,0)</f>
        <v>0</v>
      </c>
      <c r="L2661" s="390">
        <f ca="1">OFFSET('RFM input'!$L$6,'RAB remaining lives'!$A2660,0)</f>
        <v>0</v>
      </c>
      <c r="M2661" s="390">
        <f ca="1">OFFSET('RFM input'!$L$6,'RAB remaining lives'!$A2660,0)</f>
        <v>0</v>
      </c>
      <c r="N2661" s="390"/>
      <c r="O2661" s="390"/>
      <c r="P2661" s="390"/>
      <c r="Q2661" s="390"/>
      <c r="R2661" s="390"/>
      <c r="S2661" s="390"/>
      <c r="T2661" s="390"/>
      <c r="U2661" s="390"/>
      <c r="V2661" s="390"/>
      <c r="W2661" s="390"/>
      <c r="X2661" s="249"/>
      <c r="Y2661" s="249"/>
      <c r="Z2661" s="249"/>
      <c r="AA2661" s="249"/>
      <c r="AB2661" s="249"/>
    </row>
    <row r="2662" spans="1:28">
      <c r="A2662" s="249"/>
      <c r="B2662" s="286" t="s">
        <v>299</v>
      </c>
      <c r="C2662" s="392"/>
      <c r="D2662" s="393">
        <f ca="1">IF(D$6=(OFFSET('RFM input'!$G$60,0,'RFM input'!$AA$7)),OFFSET('RFM input'!$H$454,$A2660,0),0)</f>
        <v>0</v>
      </c>
      <c r="E2662" s="390">
        <f ca="1">IF(E$6=(OFFSET('RFM input'!$G$60,0,'RFM input'!$AA$7)),OFFSET('RFM input'!$H$454,$A2660,0),0)</f>
        <v>0</v>
      </c>
      <c r="F2662" s="390">
        <f ca="1">IF(F$6=(OFFSET('RFM input'!$G$60,0,'RFM input'!$AA$7)),OFFSET('RFM input'!$H$454,$A2660,0),0)</f>
        <v>0</v>
      </c>
      <c r="G2662" s="390">
        <f ca="1">IF(G$6=(OFFSET('RFM input'!$G$60,0,'RFM input'!$AA$7)),OFFSET('RFM input'!$H$454,$A2660,0),0)</f>
        <v>0</v>
      </c>
      <c r="H2662" s="390">
        <f ca="1">IF(H$6=(OFFSET('RFM input'!$G$60,0,'RFM input'!$AA$7)),OFFSET('RFM input'!$H$454,$A2660,0),0)</f>
        <v>0</v>
      </c>
      <c r="I2662" s="390">
        <f ca="1">IF(I$6=(OFFSET('RFM input'!$G$60,0,'RFM input'!$AA$7)),OFFSET('RFM input'!$H$454,$A2660,0),0)</f>
        <v>0</v>
      </c>
      <c r="J2662" s="390">
        <f ca="1">IF(J$6=(OFFSET('RFM input'!$G$60,0,'RFM input'!$AA$7)),OFFSET('RFM input'!$H$454,$A2660,0),0)</f>
        <v>0</v>
      </c>
      <c r="K2662" s="390">
        <f ca="1">IF(K$6=(OFFSET('RFM input'!$G$60,0,'RFM input'!$AA$7)),OFFSET('RFM input'!$H$454,$A2660,0),0)</f>
        <v>0</v>
      </c>
      <c r="L2662" s="390">
        <f ca="1">IF(L$6=(OFFSET('RFM input'!$G$60,0,'RFM input'!$AA$7)),OFFSET('RFM input'!$H$454,$A2660,0),0)</f>
        <v>0</v>
      </c>
      <c r="M2662" s="390">
        <f ca="1">IF(M$6=(OFFSET('RFM input'!$G$60,0,'RFM input'!$AA$7)),OFFSET('RFM input'!$H$454,$A2660,0),0)</f>
        <v>0</v>
      </c>
      <c r="N2662" s="390"/>
      <c r="O2662" s="390"/>
      <c r="P2662" s="390"/>
      <c r="Q2662" s="390"/>
      <c r="R2662" s="390"/>
      <c r="S2662" s="390"/>
      <c r="T2662" s="390"/>
      <c r="U2662" s="390"/>
      <c r="V2662" s="390"/>
      <c r="W2662" s="390"/>
      <c r="X2662" s="249"/>
      <c r="Y2662" s="249"/>
      <c r="Z2662" s="249"/>
      <c r="AA2662" s="249"/>
      <c r="AB2662" s="249"/>
    </row>
    <row r="2663" spans="1:28">
      <c r="A2663" s="249"/>
      <c r="B2663" s="325" t="s">
        <v>306</v>
      </c>
      <c r="C2663" s="392"/>
      <c r="D2663" s="391">
        <f ca="1">IF(D$6=(OFFSET('RFM input'!$G$60,0,'RFM input'!$AA$7)),OFFSET('RFM input'!$J$454,$A2660,0),0)</f>
        <v>0</v>
      </c>
      <c r="E2663" s="394">
        <f ca="1">IF(E$6=(OFFSET('RFM input'!$G$60,0,'RFM input'!$AA$7)),OFFSET('RFM input'!$J$454,$A2660,0),0)</f>
        <v>0</v>
      </c>
      <c r="F2663" s="394">
        <f ca="1">IF(F$6=(OFFSET('RFM input'!$G$60,0,'RFM input'!$AA$7)),OFFSET('RFM input'!$J$454,$A2660,0),0)</f>
        <v>0</v>
      </c>
      <c r="G2663" s="394">
        <f ca="1">IF(G$6=(OFFSET('RFM input'!$G$60,0,'RFM input'!$AA$7)),OFFSET('RFM input'!$J$454,$A2660,0),0)</f>
        <v>0</v>
      </c>
      <c r="H2663" s="394">
        <f ca="1">IF(H$6=(OFFSET('RFM input'!$G$60,0,'RFM input'!$AA$7)),OFFSET('RFM input'!$J$454,$A2660,0),0)</f>
        <v>0</v>
      </c>
      <c r="I2663" s="394">
        <f ca="1">IF(I$6=(OFFSET('RFM input'!$G$60,0,'RFM input'!$AA$7)),OFFSET('RFM input'!$J$454,$A2660,0),0)</f>
        <v>0</v>
      </c>
      <c r="J2663" s="394">
        <f ca="1">IF(J$6=(OFFSET('RFM input'!$G$60,0,'RFM input'!$AA$7)),OFFSET('RFM input'!$J$454,$A2660,0),0)</f>
        <v>0</v>
      </c>
      <c r="K2663" s="394">
        <f ca="1">IF(K$6=(OFFSET('RFM input'!$G$60,0,'RFM input'!$AA$7)),OFFSET('RFM input'!$J$454,$A2660,0),0)</f>
        <v>0</v>
      </c>
      <c r="L2663" s="394">
        <f ca="1">IF(L$6=(OFFSET('RFM input'!$G$60,0,'RFM input'!$AA$7)),OFFSET('RFM input'!$J$454,$A2660,0),0)</f>
        <v>0</v>
      </c>
      <c r="M2663" s="394">
        <f ca="1">IF(M$6=(OFFSET('RFM input'!$G$60,0,'RFM input'!$AA$7)),OFFSET('RFM input'!$J$454,$A2660,0),0)</f>
        <v>0</v>
      </c>
      <c r="N2663" s="394"/>
      <c r="O2663" s="394"/>
      <c r="P2663" s="394"/>
      <c r="Q2663" s="394"/>
      <c r="R2663" s="394"/>
      <c r="S2663" s="394"/>
      <c r="T2663" s="394"/>
      <c r="U2663" s="394"/>
      <c r="V2663" s="394"/>
      <c r="W2663" s="394"/>
      <c r="X2663" s="249"/>
      <c r="Y2663" s="249"/>
      <c r="Z2663" s="249"/>
      <c r="AA2663" s="249"/>
      <c r="AB2663" s="249"/>
    </row>
    <row r="2664" spans="1:28" hidden="1" outlineLevel="1">
      <c r="A2664" s="459">
        <v>-1</v>
      </c>
      <c r="B2664" s="309" t="s">
        <v>297</v>
      </c>
      <c r="C2664" s="395"/>
      <c r="D2664" s="395">
        <f t="shared" ref="D2664" ca="1" si="3887">IF(D2688="n/a",0,IF(AND(D2662=0,C2664=0),0,
IF(AND(D2662&lt;&gt;0,C2664=0),(D2662/D$10),
IF(AND(D2663&lt;&gt;0,C2664&lt;&gt;0),(C2664-(C2664/C2688))+(D2662/D$10),
IF(C2688&lt;1,0,(C2664-(C2664/C2688)))))))</f>
        <v>0</v>
      </c>
      <c r="E2664" s="395">
        <f t="shared" ref="E2664" ca="1" si="3888">IF(E2688="n/a",0,IF(AND(E2662=0,D2664=0),0,
IF(AND(E2662&lt;&gt;0,D2664=0),(E2662/E$10),
IF(AND(E2663&lt;&gt;0,D2664&lt;&gt;0),(D2664-(D2664/D2688))+(E2662/E$10),
IF(D2688&lt;1,0,(D2664-(D2664/D2688)))))))</f>
        <v>0</v>
      </c>
      <c r="F2664" s="395">
        <f t="shared" ref="F2664" ca="1" si="3889">IF(F2688="n/a",0,IF(AND(F2662=0,E2664=0),0,
IF(AND(F2662&lt;&gt;0,E2664=0),(F2662/F$10),
IF(AND(F2663&lt;&gt;0,E2664&lt;&gt;0),(E2664-(E2664/E2688))+(F2662/F$10),
IF(E2688&lt;1,0,(E2664-(E2664/E2688)))))))</f>
        <v>0</v>
      </c>
      <c r="G2664" s="395">
        <f t="shared" ref="G2664" ca="1" si="3890">IF(G2688="n/a",0,IF(AND(G2662=0,F2664=0),0,
IF(AND(G2662&lt;&gt;0,F2664=0),(G2662/G$10),
IF(AND(G2663&lt;&gt;0,F2664&lt;&gt;0),(F2664-(F2664/F2688))+(G2662/G$10),
IF(F2688&lt;1,0,(F2664-(F2664/F2688)))))))</f>
        <v>0</v>
      </c>
      <c r="H2664" s="395">
        <f ca="1">IF(H2688="n/a",0,IF(AND(H2662=0,G2664=0),0,
IF(AND(H2662&lt;&gt;0,G2664=0),(H2662/H$10),
IF(AND(H2663&lt;&gt;0,G2664&lt;&gt;0),(G2664-(G2664/G2688))+(H2662/H$10),
IF(G2688&lt;1,0,(G2664-(G2664/G2688)))))))</f>
        <v>0</v>
      </c>
      <c r="I2664" s="395">
        <f t="shared" ref="I2664" ca="1" si="3891">IF(I2688="n/a",0,IF(AND(I2662=0,H2664=0),0,
IF(AND(I2662&lt;&gt;0,H2664=0),(I2662/I$10),
IF(AND(I2663&lt;&gt;0,H2664&lt;&gt;0),(H2664-(H2664/H2688))+(I2662/I$10),
IF(H2688&lt;1,0,(H2664-(H2664/H2688)))))))</f>
        <v>0</v>
      </c>
      <c r="J2664" s="395">
        <f t="shared" ref="J2664" ca="1" si="3892">IF(J2688="n/a",0,IF(AND(J2662=0,I2664=0),0,
IF(AND(J2662&lt;&gt;0,I2664=0),(J2662/J$10),
IF(AND(J2663&lt;&gt;0,I2664&lt;&gt;0),(I2664-(I2664/I2688))+(J2662/J$10),
IF(I2688&lt;1,0,(I2664-(I2664/I2688)))))))</f>
        <v>0</v>
      </c>
      <c r="K2664" s="395">
        <f t="shared" ref="K2664" ca="1" si="3893">IF(K2688="n/a",0,IF(AND(K2662=0,J2664=0),0,
IF(AND(K2662&lt;&gt;0,J2664=0),(K2662/K$10),
IF(AND(K2663&lt;&gt;0,J2664&lt;&gt;0),(J2664-(J2664/J2688))+(K2662/K$10),
IF(J2688&lt;1,0,(J2664-(J2664/J2688)))))))</f>
        <v>0</v>
      </c>
      <c r="L2664" s="395">
        <f t="shared" ref="L2664" ca="1" si="3894">IF(L2688="n/a",0,IF(AND(L2662=0,K2664=0),0,
IF(AND(L2662&lt;&gt;0,K2664=0),(L2662/L$10),
IF(AND(L2663&lt;&gt;0,K2664&lt;&gt;0),(K2664-(K2664/K2688))+(L2662/L$10),
IF(K2688&lt;1,0,(K2664-(K2664/K2688)))))))</f>
        <v>0</v>
      </c>
      <c r="M2664" s="395">
        <f t="shared" ref="M2664" ca="1" si="3895">IF(M2688="n/a",0,IF(AND(M2662=0,L2664=0),0,
IF(AND(M2662&lt;&gt;0,L2664=0),(M2662/M$10),
IF(AND(M2663&lt;&gt;0,L2664&lt;&gt;0),(L2664-(L2664/L2688))+(M2662/M$10),
IF(L2688&lt;1,0,(L2664-(L2664/L2688)))))))</f>
        <v>0</v>
      </c>
      <c r="N2664" s="395">
        <f t="shared" ref="N2664" ca="1" si="3896">IF(N2688="n/a",0,IF(AND(N2662=0,M2664=0),0,
IF(AND(N2662&lt;&gt;0,M2664=0),(N2662/N$10),
IF(AND(N2663&lt;&gt;0,M2664&lt;&gt;0),(M2664-(M2664/M2688))+(N2662/N$10),
IF(M2688&lt;1,0,(M2664-(M2664/M2688)))))))</f>
        <v>0</v>
      </c>
      <c r="O2664" s="395">
        <f t="shared" ref="O2664" ca="1" si="3897">IF(O2688="n/a",0,IF(AND(O2662=0,N2664=0),0,
IF(AND(O2662&lt;&gt;0,N2664=0),(O2662/O$10),
IF(AND(O2663&lt;&gt;0,N2664&lt;&gt;0),(N2664-(N2664/N2688))+(O2662/O$10),
IF(N2688&lt;1,0,(N2664-(N2664/N2688)))))))</f>
        <v>0</v>
      </c>
      <c r="P2664" s="395">
        <f t="shared" ref="P2664" ca="1" si="3898">IF(P2688="n/a",0,IF(AND(P2662=0,O2664=0),0,
IF(AND(P2662&lt;&gt;0,O2664=0),(P2662/P$10),
IF(AND(P2663&lt;&gt;0,O2664&lt;&gt;0),(O2664-(O2664/O2688))+(P2662/P$10),
IF(O2688&lt;1,0,(O2664-(O2664/O2688)))))))</f>
        <v>0</v>
      </c>
      <c r="Q2664" s="395">
        <f t="shared" ref="Q2664" ca="1" si="3899">IF(Q2688="n/a",0,IF(AND(Q2662=0,P2664=0),0,
IF(AND(Q2662&lt;&gt;0,P2664=0),(Q2662/Q$10),
IF(AND(Q2663&lt;&gt;0,P2664&lt;&gt;0),(P2664-(P2664/P2688))+(Q2662/Q$10),
IF(P2688&lt;1,0,(P2664-(P2664/P2688)))))))</f>
        <v>0</v>
      </c>
      <c r="R2664" s="395">
        <f t="shared" ref="R2664" ca="1" si="3900">IF(R2688="n/a",0,IF(AND(R2662=0,Q2664=0),0,
IF(AND(R2662&lt;&gt;0,Q2664=0),(R2662/R$10),
IF(AND(R2663&lt;&gt;0,Q2664&lt;&gt;0),(Q2664-(Q2664/Q2688))+(R2662/R$10),
IF(Q2688&lt;1,0,(Q2664-(Q2664/Q2688)))))))</f>
        <v>0</v>
      </c>
      <c r="S2664" s="395">
        <f t="shared" ref="S2664" ca="1" si="3901">IF(S2688="n/a",0,IF(AND(S2662=0,R2664=0),0,
IF(AND(S2662&lt;&gt;0,R2664=0),(S2662/S$10),
IF(AND(S2663&lt;&gt;0,R2664&lt;&gt;0),(R2664-(R2664/R2688))+(S2662/S$10),
IF(R2688&lt;1,0,(R2664-(R2664/R2688)))))))</f>
        <v>0</v>
      </c>
      <c r="T2664" s="395">
        <f t="shared" ref="T2664" ca="1" si="3902">IF(T2688="n/a",0,IF(AND(T2662=0,S2664=0),0,
IF(AND(T2662&lt;&gt;0,S2664=0),(T2662/T$10),
IF(AND(T2663&lt;&gt;0,S2664&lt;&gt;0),(S2664-(S2664/S2688))+(T2662/T$10),
IF(S2688&lt;1,0,(S2664-(S2664/S2688)))))))</f>
        <v>0</v>
      </c>
      <c r="U2664" s="395">
        <f t="shared" ref="U2664" ca="1" si="3903">IF(U2688="n/a",0,IF(AND(U2662=0,T2664=0),0,
IF(AND(U2662&lt;&gt;0,T2664=0),(U2662/U$10),
IF(AND(U2663&lt;&gt;0,T2664&lt;&gt;0),(T2664-(T2664/T2688))+(U2662/U$10),
IF(T2688&lt;1,0,(T2664-(T2664/T2688)))))))</f>
        <v>0</v>
      </c>
      <c r="V2664" s="395">
        <f t="shared" ref="V2664" ca="1" si="3904">IF(V2688="n/a",0,IF(AND(V2662=0,U2664=0),0,
IF(AND(V2662&lt;&gt;0,U2664=0),(V2662/V$10),
IF(AND(V2663&lt;&gt;0,U2664&lt;&gt;0),(U2664-(U2664/U2688))+(V2662/V$10),
IF(U2688&lt;1,0,(U2664-(U2664/U2688)))))))</f>
        <v>0</v>
      </c>
      <c r="W2664" s="395">
        <f t="shared" ref="W2664" ca="1" si="3905">IF(W2688="n/a",0,IF(AND(W2662=0,V2664=0),0,
IF(AND(W2662&lt;&gt;0,V2664=0),(W2662/W$10),
IF(AND(W2663&lt;&gt;0,V2664&lt;&gt;0),(V2664-(V2664/V2688))+(W2662/W$10),
IF(V2688&lt;1,0,(V2664-(V2664/V2688)))))))</f>
        <v>0</v>
      </c>
      <c r="X2664" s="249"/>
      <c r="Y2664" s="249"/>
      <c r="Z2664" s="249"/>
      <c r="AA2664" s="249"/>
      <c r="AB2664" s="249"/>
    </row>
    <row r="2665" spans="1:28" hidden="1" outlineLevel="1">
      <c r="A2665" s="331">
        <v>0</v>
      </c>
      <c r="B2665" s="309" t="s">
        <v>194</v>
      </c>
      <c r="C2665" s="395">
        <f ca="1">C2660/C$10</f>
        <v>0</v>
      </c>
      <c r="D2665" s="395">
        <f ca="1">IF(C2689="n/a",C2665,IFERROR(IF((OFFSET($C2665,0,$A2665))&lt;0,
MIN(0,C2665-(OFFSET($C2665,0,$A2665)/(OFFSET($C2660,-$A2664,$A2665)))),
MAX(0,C2665-(OFFSET($C2665,0,$A2665)/(OFFSET($C2660,-$A2664,$A2665))))),0))</f>
        <v>0</v>
      </c>
      <c r="E2665" s="395">
        <f t="shared" ref="E2665" ca="1" si="3906">IF(D2689="n/a",D2665,IFERROR(IF((OFFSET($C2665,0,$A2665))&lt;0,
MIN(0,D2665-(OFFSET($C2665,0,$A2665)/(OFFSET($C2660,-$A2664,$A2665)))),
MAX(0,D2665-(OFFSET($C2665,0,$A2665)/(OFFSET($C2660,-$A2664,$A2665))))),0))</f>
        <v>0</v>
      </c>
      <c r="F2665" s="395">
        <f t="shared" ref="F2665:F2666" ca="1" si="3907">IF(E2689="n/a",E2665,IFERROR(IF((OFFSET($C2665,0,$A2665))&lt;0,
MIN(0,E2665-(OFFSET($C2665,0,$A2665)/(OFFSET($C2660,-$A2664,$A2665)))),
MAX(0,E2665-(OFFSET($C2665,0,$A2665)/(OFFSET($C2660,-$A2664,$A2665))))),0))</f>
        <v>0</v>
      </c>
      <c r="G2665" s="395">
        <f t="shared" ref="G2665:G2667" ca="1" si="3908">IF(F2689="n/a",F2665,IFERROR(IF((OFFSET($C2665,0,$A2665))&lt;0,
MIN(0,F2665-(OFFSET($C2665,0,$A2665)/(OFFSET($C2660,-$A2664,$A2665)))),
MAX(0,F2665-(OFFSET($C2665,0,$A2665)/(OFFSET($C2660,-$A2664,$A2665))))),0))</f>
        <v>0</v>
      </c>
      <c r="H2665" s="395">
        <f t="shared" ref="H2665:H2668" ca="1" si="3909">IF(G2689="n/a",G2665,IFERROR(IF((OFFSET($C2665,0,$A2665))&lt;0,
MIN(0,G2665-(OFFSET($C2665,0,$A2665)/(OFFSET($C2660,-$A2664,$A2665)))),
MAX(0,G2665-(OFFSET($C2665,0,$A2665)/(OFFSET($C2660,-$A2664,$A2665))))),0))</f>
        <v>0</v>
      </c>
      <c r="I2665" s="395">
        <f t="shared" ref="I2665:I2669" ca="1" si="3910">IF(H2689="n/a",H2665,IFERROR(IF((OFFSET($C2665,0,$A2665))&lt;0,
MIN(0,H2665-(OFFSET($C2665,0,$A2665)/(OFFSET($C2660,-$A2664,$A2665)))),
MAX(0,H2665-(OFFSET($C2665,0,$A2665)/(OFFSET($C2660,-$A2664,$A2665))))),0))</f>
        <v>0</v>
      </c>
      <c r="J2665" s="395">
        <f t="shared" ref="J2665:J2670" ca="1" si="3911">IF(I2689="n/a",I2665,IFERROR(IF((OFFSET($C2665,0,$A2665))&lt;0,
MIN(0,I2665-(OFFSET($C2665,0,$A2665)/(OFFSET($C2660,-$A2664,$A2665)))),
MAX(0,I2665-(OFFSET($C2665,0,$A2665)/(OFFSET($C2660,-$A2664,$A2665))))),0))</f>
        <v>0</v>
      </c>
      <c r="K2665" s="395">
        <f t="shared" ref="K2665:K2671" ca="1" si="3912">IF(J2689="n/a",J2665,IFERROR(IF((OFFSET($C2665,0,$A2665))&lt;0,
MIN(0,J2665-(OFFSET($C2665,0,$A2665)/(OFFSET($C2660,-$A2664,$A2665)))),
MAX(0,J2665-(OFFSET($C2665,0,$A2665)/(OFFSET($C2660,-$A2664,$A2665))))),0))</f>
        <v>0</v>
      </c>
      <c r="L2665" s="395">
        <f t="shared" ref="L2665:L2672" ca="1" si="3913">IF(K2689="n/a",K2665,IFERROR(IF((OFFSET($C2665,0,$A2665))&lt;0,
MIN(0,K2665-(OFFSET($C2665,0,$A2665)/(OFFSET($C2660,-$A2664,$A2665)))),
MAX(0,K2665-(OFFSET($C2665,0,$A2665)/(OFFSET($C2660,-$A2664,$A2665))))),0))</f>
        <v>0</v>
      </c>
      <c r="M2665" s="395">
        <f t="shared" ref="M2665:M2673" ca="1" si="3914">IF(L2689="n/a",L2665,IFERROR(IF((OFFSET($C2665,0,$A2665))&lt;0,
MIN(0,L2665-(OFFSET($C2665,0,$A2665)/(OFFSET($C2660,-$A2664,$A2665)))),
MAX(0,L2665-(OFFSET($C2665,0,$A2665)/(OFFSET($C2660,-$A2664,$A2665))))),0))</f>
        <v>0</v>
      </c>
      <c r="N2665" s="395">
        <f t="shared" ref="N2665:N2674" ca="1" si="3915">IF(M2689="n/a",M2665,IFERROR(IF((OFFSET($C2665,0,$A2665))&lt;0,
MIN(0,M2665-(OFFSET($C2665,0,$A2665)/(OFFSET($C2660,-$A2664,$A2665)))),
MAX(0,M2665-(OFFSET($C2665,0,$A2665)/(OFFSET($C2660,-$A2664,$A2665))))),0))</f>
        <v>0</v>
      </c>
      <c r="O2665" s="395">
        <f t="shared" ref="O2665:O2675" ca="1" si="3916">IF(N2689="n/a",N2665,IFERROR(IF((OFFSET($C2665,0,$A2665))&lt;0,
MIN(0,N2665-(OFFSET($C2665,0,$A2665)/(OFFSET($C2660,-$A2664,$A2665)))),
MAX(0,N2665-(OFFSET($C2665,0,$A2665)/(OFFSET($C2660,-$A2664,$A2665))))),0))</f>
        <v>0</v>
      </c>
      <c r="P2665" s="395">
        <f t="shared" ref="P2665:P2676" ca="1" si="3917">IF(O2689="n/a",O2665,IFERROR(IF((OFFSET($C2665,0,$A2665))&lt;0,
MIN(0,O2665-(OFFSET($C2665,0,$A2665)/(OFFSET($C2660,-$A2664,$A2665)))),
MAX(0,O2665-(OFFSET($C2665,0,$A2665)/(OFFSET($C2660,-$A2664,$A2665))))),0))</f>
        <v>0</v>
      </c>
      <c r="Q2665" s="395">
        <f t="shared" ref="Q2665:Q2677" ca="1" si="3918">IF(P2689="n/a",P2665,IFERROR(IF((OFFSET($C2665,0,$A2665))&lt;0,
MIN(0,P2665-(OFFSET($C2665,0,$A2665)/(OFFSET($C2660,-$A2664,$A2665)))),
MAX(0,P2665-(OFFSET($C2665,0,$A2665)/(OFFSET($C2660,-$A2664,$A2665))))),0))</f>
        <v>0</v>
      </c>
      <c r="R2665" s="395">
        <f t="shared" ref="R2665:R2678" ca="1" si="3919">IF(Q2689="n/a",Q2665,IFERROR(IF((OFFSET($C2665,0,$A2665))&lt;0,
MIN(0,Q2665-(OFFSET($C2665,0,$A2665)/(OFFSET($C2660,-$A2664,$A2665)))),
MAX(0,Q2665-(OFFSET($C2665,0,$A2665)/(OFFSET($C2660,-$A2664,$A2665))))),0))</f>
        <v>0</v>
      </c>
      <c r="S2665" s="395">
        <f t="shared" ref="S2665:S2679" ca="1" si="3920">IF(R2689="n/a",R2665,IFERROR(IF((OFFSET($C2665,0,$A2665))&lt;0,
MIN(0,R2665-(OFFSET($C2665,0,$A2665)/(OFFSET($C2660,-$A2664,$A2665)))),
MAX(0,R2665-(OFFSET($C2665,0,$A2665)/(OFFSET($C2660,-$A2664,$A2665))))),0))</f>
        <v>0</v>
      </c>
      <c r="T2665" s="395">
        <f t="shared" ref="T2665:T2680" ca="1" si="3921">IF(S2689="n/a",S2665,IFERROR(IF((OFFSET($C2665,0,$A2665))&lt;0,
MIN(0,S2665-(OFFSET($C2665,0,$A2665)/(OFFSET($C2660,-$A2664,$A2665)))),
MAX(0,S2665-(OFFSET($C2665,0,$A2665)/(OFFSET($C2660,-$A2664,$A2665))))),0))</f>
        <v>0</v>
      </c>
      <c r="U2665" s="395">
        <f t="shared" ref="U2665:U2681" ca="1" si="3922">IF(T2689="n/a",T2665,IFERROR(IF((OFFSET($C2665,0,$A2665))&lt;0,
MIN(0,T2665-(OFFSET($C2665,0,$A2665)/(OFFSET($C2660,-$A2664,$A2665)))),
MAX(0,T2665-(OFFSET($C2665,0,$A2665)/(OFFSET($C2660,-$A2664,$A2665))))),0))</f>
        <v>0</v>
      </c>
      <c r="V2665" s="395">
        <f t="shared" ref="V2665:V2682" ca="1" si="3923">IF(U2689="n/a",U2665,IFERROR(IF((OFFSET($C2665,0,$A2665))&lt;0,
MIN(0,U2665-(OFFSET($C2665,0,$A2665)/(OFFSET($C2660,-$A2664,$A2665)))),
MAX(0,U2665-(OFFSET($C2665,0,$A2665)/(OFFSET($C2660,-$A2664,$A2665))))),0))</f>
        <v>0</v>
      </c>
      <c r="W2665" s="395">
        <f t="shared" ref="W2665:W2683" ca="1" si="3924">IF(V2689="n/a",V2665,IFERROR(IF((OFFSET($C2665,0,$A2665))&lt;0,
MIN(0,V2665-(OFFSET($C2665,0,$A2665)/(OFFSET($C2660,-$A2664,$A2665)))),
MAX(0,V2665-(OFFSET($C2665,0,$A2665)/(OFFSET($C2660,-$A2664,$A2665))))),0))</f>
        <v>0</v>
      </c>
      <c r="X2665" s="249"/>
      <c r="Y2665" s="249"/>
      <c r="Z2665" s="249"/>
      <c r="AA2665" s="249"/>
      <c r="AB2665" s="249"/>
    </row>
    <row r="2666" spans="1:28" hidden="1" outlineLevel="1">
      <c r="A2666" s="331">
        <v>1</v>
      </c>
      <c r="B2666" s="309" t="str">
        <f t="shared" ref="B2666:B2684" ca="1" si="3925">"Depreciated Net Capex "&amp;OFFSET($C$6,0,A2666)</f>
        <v>Depreciated Net Capex 2013</v>
      </c>
      <c r="C2666" s="396"/>
      <c r="D2666" s="397">
        <f ca="1">(D2660*((1+D$11)^0.5)/D$10)</f>
        <v>0</v>
      </c>
      <c r="E2666" s="395">
        <f ca="1">IF(D2690="n/a",D2666,IFERROR(IF((OFFSET($C2666,0,$A2666))&lt;0,
MIN(0,D2666-(OFFSET($C2666,0,$A2666)/(OFFSET($C2661,-$A2665,$A2666)))),
MAX(0,D2666-(OFFSET($C2666,0,$A2666)/(OFFSET($C2661,-$A2665,$A2666))))),0))</f>
        <v>0</v>
      </c>
      <c r="F2666" s="395">
        <f t="shared" ca="1" si="3907"/>
        <v>0</v>
      </c>
      <c r="G2666" s="395">
        <f t="shared" ca="1" si="3908"/>
        <v>0</v>
      </c>
      <c r="H2666" s="395">
        <f t="shared" ca="1" si="3909"/>
        <v>0</v>
      </c>
      <c r="I2666" s="395">
        <f t="shared" ca="1" si="3910"/>
        <v>0</v>
      </c>
      <c r="J2666" s="395">
        <f t="shared" ca="1" si="3911"/>
        <v>0</v>
      </c>
      <c r="K2666" s="395">
        <f t="shared" ca="1" si="3912"/>
        <v>0</v>
      </c>
      <c r="L2666" s="395">
        <f t="shared" ca="1" si="3913"/>
        <v>0</v>
      </c>
      <c r="M2666" s="395">
        <f t="shared" ca="1" si="3914"/>
        <v>0</v>
      </c>
      <c r="N2666" s="395">
        <f t="shared" ca="1" si="3915"/>
        <v>0</v>
      </c>
      <c r="O2666" s="395">
        <f t="shared" ca="1" si="3916"/>
        <v>0</v>
      </c>
      <c r="P2666" s="395">
        <f t="shared" ca="1" si="3917"/>
        <v>0</v>
      </c>
      <c r="Q2666" s="395">
        <f t="shared" ca="1" si="3918"/>
        <v>0</v>
      </c>
      <c r="R2666" s="395">
        <f t="shared" ca="1" si="3919"/>
        <v>0</v>
      </c>
      <c r="S2666" s="395">
        <f t="shared" ca="1" si="3920"/>
        <v>0</v>
      </c>
      <c r="T2666" s="395">
        <f t="shared" ca="1" si="3921"/>
        <v>0</v>
      </c>
      <c r="U2666" s="395">
        <f t="shared" ca="1" si="3922"/>
        <v>0</v>
      </c>
      <c r="V2666" s="395">
        <f t="shared" ca="1" si="3923"/>
        <v>0</v>
      </c>
      <c r="W2666" s="395">
        <f t="shared" ca="1" si="3924"/>
        <v>0</v>
      </c>
      <c r="X2666" s="249"/>
      <c r="Y2666" s="249"/>
      <c r="Z2666" s="249"/>
      <c r="AA2666" s="249"/>
      <c r="AB2666" s="249"/>
    </row>
    <row r="2667" spans="1:28" hidden="1" outlineLevel="1">
      <c r="A2667" s="331">
        <v>2</v>
      </c>
      <c r="B2667" s="309" t="str">
        <f t="shared" ca="1" si="3925"/>
        <v>Depreciated Net Capex 2014</v>
      </c>
      <c r="C2667" s="398"/>
      <c r="D2667" s="399"/>
      <c r="E2667" s="397">
        <f ca="1">(E2660*((1+E$11)^0.5)/E$10)</f>
        <v>0</v>
      </c>
      <c r="F2667" s="395">
        <f ca="1">IF(E2691="n/a",E2667,IFERROR(IF((OFFSET($C2667,0,$A2667))&lt;0,
MIN(0,E2667-(OFFSET($C2667,0,$A2667)/(OFFSET($C2662,-$A2666,$A2667)))),
MAX(0,E2667-(OFFSET($C2667,0,$A2667)/(OFFSET($C2662,-$A2666,$A2667))))),0))</f>
        <v>0</v>
      </c>
      <c r="G2667" s="395">
        <f t="shared" ca="1" si="3908"/>
        <v>0</v>
      </c>
      <c r="H2667" s="395">
        <f t="shared" ca="1" si="3909"/>
        <v>0</v>
      </c>
      <c r="I2667" s="395">
        <f t="shared" ca="1" si="3910"/>
        <v>0</v>
      </c>
      <c r="J2667" s="395">
        <f t="shared" ca="1" si="3911"/>
        <v>0</v>
      </c>
      <c r="K2667" s="395">
        <f t="shared" ca="1" si="3912"/>
        <v>0</v>
      </c>
      <c r="L2667" s="395">
        <f t="shared" ca="1" si="3913"/>
        <v>0</v>
      </c>
      <c r="M2667" s="395">
        <f t="shared" ca="1" si="3914"/>
        <v>0</v>
      </c>
      <c r="N2667" s="395">
        <f t="shared" ca="1" si="3915"/>
        <v>0</v>
      </c>
      <c r="O2667" s="395">
        <f t="shared" ca="1" si="3916"/>
        <v>0</v>
      </c>
      <c r="P2667" s="395">
        <f t="shared" ca="1" si="3917"/>
        <v>0</v>
      </c>
      <c r="Q2667" s="395">
        <f t="shared" ca="1" si="3918"/>
        <v>0</v>
      </c>
      <c r="R2667" s="395">
        <f t="shared" ca="1" si="3919"/>
        <v>0</v>
      </c>
      <c r="S2667" s="395">
        <f t="shared" ca="1" si="3920"/>
        <v>0</v>
      </c>
      <c r="T2667" s="395">
        <f t="shared" ca="1" si="3921"/>
        <v>0</v>
      </c>
      <c r="U2667" s="395">
        <f t="shared" ca="1" si="3922"/>
        <v>0</v>
      </c>
      <c r="V2667" s="395">
        <f t="shared" ca="1" si="3923"/>
        <v>0</v>
      </c>
      <c r="W2667" s="395">
        <f t="shared" ca="1" si="3924"/>
        <v>0</v>
      </c>
      <c r="X2667" s="334"/>
      <c r="Y2667" s="249"/>
      <c r="Z2667" s="249"/>
      <c r="AA2667" s="249"/>
      <c r="AB2667" s="249"/>
    </row>
    <row r="2668" spans="1:28" hidden="1" outlineLevel="1">
      <c r="A2668" s="331">
        <v>3</v>
      </c>
      <c r="B2668" s="309" t="str">
        <f t="shared" ca="1" si="3925"/>
        <v>Depreciated Net Capex 2015</v>
      </c>
      <c r="C2668" s="398"/>
      <c r="D2668" s="398"/>
      <c r="E2668" s="399"/>
      <c r="F2668" s="400">
        <f ca="1">($F2660*((1+F$11)^0.5)/F$10)</f>
        <v>0</v>
      </c>
      <c r="G2668" s="395">
        <f ca="1">IF(F2692="n/a",F2668,IFERROR(IF((OFFSET($C2668,0,$A2668))&lt;0,
MIN(0,F2668-(OFFSET($C2668,0,$A2668)/(OFFSET($C2663,-$A2667,$A2668)))),
MAX(0,F2668-(OFFSET($C2668,0,$A2668)/(OFFSET($C2663,-$A2667,$A2668))))),0))</f>
        <v>0</v>
      </c>
      <c r="H2668" s="395">
        <f t="shared" ca="1" si="3909"/>
        <v>0</v>
      </c>
      <c r="I2668" s="395">
        <f t="shared" ca="1" si="3910"/>
        <v>0</v>
      </c>
      <c r="J2668" s="395">
        <f t="shared" ca="1" si="3911"/>
        <v>0</v>
      </c>
      <c r="K2668" s="395">
        <f t="shared" ca="1" si="3912"/>
        <v>0</v>
      </c>
      <c r="L2668" s="395">
        <f t="shared" ca="1" si="3913"/>
        <v>0</v>
      </c>
      <c r="M2668" s="395">
        <f t="shared" ca="1" si="3914"/>
        <v>0</v>
      </c>
      <c r="N2668" s="395">
        <f t="shared" ca="1" si="3915"/>
        <v>0</v>
      </c>
      <c r="O2668" s="395">
        <f t="shared" ca="1" si="3916"/>
        <v>0</v>
      </c>
      <c r="P2668" s="395">
        <f t="shared" ca="1" si="3917"/>
        <v>0</v>
      </c>
      <c r="Q2668" s="395">
        <f t="shared" ca="1" si="3918"/>
        <v>0</v>
      </c>
      <c r="R2668" s="395">
        <f t="shared" ca="1" si="3919"/>
        <v>0</v>
      </c>
      <c r="S2668" s="395">
        <f t="shared" ca="1" si="3920"/>
        <v>0</v>
      </c>
      <c r="T2668" s="395">
        <f t="shared" ca="1" si="3921"/>
        <v>0</v>
      </c>
      <c r="U2668" s="395">
        <f t="shared" ca="1" si="3922"/>
        <v>0</v>
      </c>
      <c r="V2668" s="395">
        <f t="shared" ca="1" si="3923"/>
        <v>0</v>
      </c>
      <c r="W2668" s="395">
        <f t="shared" ca="1" si="3924"/>
        <v>0</v>
      </c>
      <c r="X2668" s="334"/>
      <c r="Y2668" s="334"/>
      <c r="Z2668" s="249"/>
      <c r="AA2668" s="249"/>
      <c r="AB2668" s="249"/>
    </row>
    <row r="2669" spans="1:28" hidden="1" outlineLevel="1">
      <c r="A2669" s="331">
        <v>4</v>
      </c>
      <c r="B2669" s="309" t="str">
        <f t="shared" ca="1" si="3925"/>
        <v>Depreciated Net Capex 2016</v>
      </c>
      <c r="C2669" s="398"/>
      <c r="D2669" s="398"/>
      <c r="E2669" s="398"/>
      <c r="F2669" s="399"/>
      <c r="G2669" s="400">
        <f ca="1">($G2660*((1+G$11)^0.5)/G$10)</f>
        <v>0</v>
      </c>
      <c r="H2669" s="395">
        <f ca="1">IF(G2693="n/a",G2669,IFERROR(IF((OFFSET($C2669,0,$A2669))&lt;0,
MIN(0,G2669-(OFFSET($C2669,0,$A2669)/(OFFSET($C2664,-$A2668,$A2669)))),
MAX(0,G2669-(OFFSET($C2669,0,$A2669)/(OFFSET($C2664,-$A2668,$A2669))))),0))</f>
        <v>0</v>
      </c>
      <c r="I2669" s="395">
        <f t="shared" ca="1" si="3910"/>
        <v>0</v>
      </c>
      <c r="J2669" s="395">
        <f t="shared" ca="1" si="3911"/>
        <v>0</v>
      </c>
      <c r="K2669" s="395">
        <f t="shared" ca="1" si="3912"/>
        <v>0</v>
      </c>
      <c r="L2669" s="395">
        <f t="shared" ca="1" si="3913"/>
        <v>0</v>
      </c>
      <c r="M2669" s="395">
        <f t="shared" ca="1" si="3914"/>
        <v>0</v>
      </c>
      <c r="N2669" s="395">
        <f t="shared" ca="1" si="3915"/>
        <v>0</v>
      </c>
      <c r="O2669" s="395">
        <f t="shared" ca="1" si="3916"/>
        <v>0</v>
      </c>
      <c r="P2669" s="395">
        <f t="shared" ca="1" si="3917"/>
        <v>0</v>
      </c>
      <c r="Q2669" s="395">
        <f t="shared" ca="1" si="3918"/>
        <v>0</v>
      </c>
      <c r="R2669" s="395">
        <f t="shared" ca="1" si="3919"/>
        <v>0</v>
      </c>
      <c r="S2669" s="395">
        <f t="shared" ca="1" si="3920"/>
        <v>0</v>
      </c>
      <c r="T2669" s="395">
        <f t="shared" ca="1" si="3921"/>
        <v>0</v>
      </c>
      <c r="U2669" s="395">
        <f t="shared" ca="1" si="3922"/>
        <v>0</v>
      </c>
      <c r="V2669" s="395">
        <f t="shared" ca="1" si="3923"/>
        <v>0</v>
      </c>
      <c r="W2669" s="395">
        <f t="shared" ca="1" si="3924"/>
        <v>0</v>
      </c>
      <c r="X2669" s="334"/>
      <c r="Y2669" s="334"/>
      <c r="Z2669" s="334"/>
      <c r="AA2669" s="249"/>
      <c r="AB2669" s="249"/>
    </row>
    <row r="2670" spans="1:28" hidden="1" outlineLevel="1">
      <c r="A2670" s="331">
        <v>5</v>
      </c>
      <c r="B2670" s="309" t="str">
        <f t="shared" ca="1" si="3925"/>
        <v>Depreciated Net Capex 2017</v>
      </c>
      <c r="C2670" s="398"/>
      <c r="D2670" s="398"/>
      <c r="E2670" s="398"/>
      <c r="F2670" s="398"/>
      <c r="G2670" s="399"/>
      <c r="H2670" s="400">
        <f ca="1">(H2660*((1+H$11)^0.5)/H$10)</f>
        <v>0</v>
      </c>
      <c r="I2670" s="395">
        <f ca="1">IF(H2694="n/a",H2670,IFERROR(IF((OFFSET($C2670,0,$A2670))&lt;0,
MIN(0,H2670-(OFFSET($C2670,0,$A2670)/(OFFSET($C2665,-$A2669,$A2670)))),
MAX(0,H2670-(OFFSET($C2670,0,$A2670)/(OFFSET($C2665,-$A2669,$A2670))))),0))</f>
        <v>0</v>
      </c>
      <c r="J2670" s="395">
        <f t="shared" ca="1" si="3911"/>
        <v>0</v>
      </c>
      <c r="K2670" s="395">
        <f t="shared" ca="1" si="3912"/>
        <v>0</v>
      </c>
      <c r="L2670" s="395">
        <f t="shared" ca="1" si="3913"/>
        <v>0</v>
      </c>
      <c r="M2670" s="395">
        <f t="shared" ca="1" si="3914"/>
        <v>0</v>
      </c>
      <c r="N2670" s="395">
        <f t="shared" ca="1" si="3915"/>
        <v>0</v>
      </c>
      <c r="O2670" s="395">
        <f t="shared" ca="1" si="3916"/>
        <v>0</v>
      </c>
      <c r="P2670" s="395">
        <f t="shared" ca="1" si="3917"/>
        <v>0</v>
      </c>
      <c r="Q2670" s="395">
        <f t="shared" ca="1" si="3918"/>
        <v>0</v>
      </c>
      <c r="R2670" s="395">
        <f t="shared" ca="1" si="3919"/>
        <v>0</v>
      </c>
      <c r="S2670" s="395">
        <f t="shared" ca="1" si="3920"/>
        <v>0</v>
      </c>
      <c r="T2670" s="395">
        <f t="shared" ca="1" si="3921"/>
        <v>0</v>
      </c>
      <c r="U2670" s="395">
        <f t="shared" ca="1" si="3922"/>
        <v>0</v>
      </c>
      <c r="V2670" s="395">
        <f t="shared" ca="1" si="3923"/>
        <v>0</v>
      </c>
      <c r="W2670" s="395">
        <f t="shared" ca="1" si="3924"/>
        <v>0</v>
      </c>
      <c r="X2670" s="334"/>
      <c r="Y2670" s="334"/>
      <c r="Z2670" s="334"/>
      <c r="AA2670" s="249"/>
      <c r="AB2670" s="249"/>
    </row>
    <row r="2671" spans="1:28" hidden="1" outlineLevel="1">
      <c r="A2671" s="331">
        <v>6</v>
      </c>
      <c r="B2671" s="309" t="str">
        <f t="shared" ca="1" si="3925"/>
        <v>Depreciated Net Capex 2018</v>
      </c>
      <c r="C2671" s="398"/>
      <c r="D2671" s="398"/>
      <c r="E2671" s="398"/>
      <c r="F2671" s="398"/>
      <c r="G2671" s="398"/>
      <c r="H2671" s="399"/>
      <c r="I2671" s="400">
        <f ca="1">(I2660*((1+I$11)^0.5)/I$10)</f>
        <v>0</v>
      </c>
      <c r="J2671" s="395">
        <f ca="1">IF(I2695="n/a",I2671,IFERROR(IF((OFFSET($C2671,0,$A2671))&lt;0,
MIN(0,I2671-(OFFSET($C2671,0,$A2671)/(OFFSET($C2666,-$A2670,$A2671)))),
MAX(0,I2671-(OFFSET($C2671,0,$A2671)/(OFFSET($C2666,-$A2670,$A2671))))),0))</f>
        <v>0</v>
      </c>
      <c r="K2671" s="395">
        <f t="shared" ca="1" si="3912"/>
        <v>0</v>
      </c>
      <c r="L2671" s="395">
        <f t="shared" ca="1" si="3913"/>
        <v>0</v>
      </c>
      <c r="M2671" s="395">
        <f t="shared" ca="1" si="3914"/>
        <v>0</v>
      </c>
      <c r="N2671" s="395">
        <f t="shared" ca="1" si="3915"/>
        <v>0</v>
      </c>
      <c r="O2671" s="395">
        <f t="shared" ca="1" si="3916"/>
        <v>0</v>
      </c>
      <c r="P2671" s="395">
        <f t="shared" ca="1" si="3917"/>
        <v>0</v>
      </c>
      <c r="Q2671" s="395">
        <f t="shared" ca="1" si="3918"/>
        <v>0</v>
      </c>
      <c r="R2671" s="395">
        <f t="shared" ca="1" si="3919"/>
        <v>0</v>
      </c>
      <c r="S2671" s="395">
        <f t="shared" ca="1" si="3920"/>
        <v>0</v>
      </c>
      <c r="T2671" s="395">
        <f t="shared" ca="1" si="3921"/>
        <v>0</v>
      </c>
      <c r="U2671" s="395">
        <f t="shared" ca="1" si="3922"/>
        <v>0</v>
      </c>
      <c r="V2671" s="395">
        <f t="shared" ca="1" si="3923"/>
        <v>0</v>
      </c>
      <c r="W2671" s="395">
        <f t="shared" ca="1" si="3924"/>
        <v>0</v>
      </c>
      <c r="X2671" s="334"/>
      <c r="Y2671" s="334"/>
      <c r="Z2671" s="334"/>
      <c r="AA2671" s="249"/>
      <c r="AB2671" s="249"/>
    </row>
    <row r="2672" spans="1:28" hidden="1" outlineLevel="1">
      <c r="A2672" s="331">
        <v>7</v>
      </c>
      <c r="B2672" s="309" t="str">
        <f t="shared" ca="1" si="3925"/>
        <v>Depreciated Net Capex 2019</v>
      </c>
      <c r="C2672" s="398"/>
      <c r="D2672" s="398"/>
      <c r="E2672" s="398"/>
      <c r="F2672" s="398"/>
      <c r="G2672" s="398"/>
      <c r="H2672" s="398"/>
      <c r="I2672" s="399"/>
      <c r="J2672" s="400">
        <f ca="1">(J2660*((1+J$11)^0.5)/J$10)</f>
        <v>0</v>
      </c>
      <c r="K2672" s="395">
        <f ca="1">IF(J2696="n/a",J2672,IFERROR(IF((OFFSET($C2672,0,$A2672))&lt;0,
MIN(0,J2672-(OFFSET($C2672,0,$A2672)/(OFFSET($C2667,-$A2671,$A2672)))),
MAX(0,J2672-(OFFSET($C2672,0,$A2672)/(OFFSET($C2667,-$A2671,$A2672))))),0))</f>
        <v>0</v>
      </c>
      <c r="L2672" s="395">
        <f t="shared" ca="1" si="3913"/>
        <v>0</v>
      </c>
      <c r="M2672" s="395">
        <f t="shared" ca="1" si="3914"/>
        <v>0</v>
      </c>
      <c r="N2672" s="395">
        <f t="shared" ca="1" si="3915"/>
        <v>0</v>
      </c>
      <c r="O2672" s="395">
        <f t="shared" ca="1" si="3916"/>
        <v>0</v>
      </c>
      <c r="P2672" s="395">
        <f t="shared" ca="1" si="3917"/>
        <v>0</v>
      </c>
      <c r="Q2672" s="395">
        <f t="shared" ca="1" si="3918"/>
        <v>0</v>
      </c>
      <c r="R2672" s="395">
        <f t="shared" ca="1" si="3919"/>
        <v>0</v>
      </c>
      <c r="S2672" s="395">
        <f t="shared" ca="1" si="3920"/>
        <v>0</v>
      </c>
      <c r="T2672" s="395">
        <f t="shared" ca="1" si="3921"/>
        <v>0</v>
      </c>
      <c r="U2672" s="395">
        <f t="shared" ca="1" si="3922"/>
        <v>0</v>
      </c>
      <c r="V2672" s="395">
        <f t="shared" ca="1" si="3923"/>
        <v>0</v>
      </c>
      <c r="W2672" s="395">
        <f t="shared" ca="1" si="3924"/>
        <v>0</v>
      </c>
      <c r="X2672" s="334"/>
      <c r="Y2672" s="334"/>
      <c r="Z2672" s="334"/>
      <c r="AA2672" s="249"/>
      <c r="AB2672" s="249"/>
    </row>
    <row r="2673" spans="1:28" hidden="1" outlineLevel="1">
      <c r="A2673" s="331">
        <v>8</v>
      </c>
      <c r="B2673" s="309" t="str">
        <f t="shared" ca="1" si="3925"/>
        <v>Depreciated Net Capex 2020</v>
      </c>
      <c r="C2673" s="398"/>
      <c r="D2673" s="398"/>
      <c r="E2673" s="398"/>
      <c r="F2673" s="398"/>
      <c r="G2673" s="398"/>
      <c r="H2673" s="398"/>
      <c r="I2673" s="398"/>
      <c r="J2673" s="399"/>
      <c r="K2673" s="400">
        <f ca="1">(K2660*((1+K$11)^0.5)/K$10)</f>
        <v>0</v>
      </c>
      <c r="L2673" s="395">
        <f ca="1">IF(K2697="n/a",K2673,IFERROR(IF((OFFSET($C2673,0,$A2673))&lt;0,
MIN(0,K2673-(OFFSET($C2673,0,$A2673)/(OFFSET($C2668,-$A2672,$A2673)))),
MAX(0,K2673-(OFFSET($C2673,0,$A2673)/(OFFSET($C2668,-$A2672,$A2673))))),0))</f>
        <v>0</v>
      </c>
      <c r="M2673" s="395">
        <f t="shared" ca="1" si="3914"/>
        <v>0</v>
      </c>
      <c r="N2673" s="395">
        <f t="shared" ca="1" si="3915"/>
        <v>0</v>
      </c>
      <c r="O2673" s="395">
        <f t="shared" ca="1" si="3916"/>
        <v>0</v>
      </c>
      <c r="P2673" s="395">
        <f t="shared" ca="1" si="3917"/>
        <v>0</v>
      </c>
      <c r="Q2673" s="395">
        <f t="shared" ca="1" si="3918"/>
        <v>0</v>
      </c>
      <c r="R2673" s="395">
        <f t="shared" ca="1" si="3919"/>
        <v>0</v>
      </c>
      <c r="S2673" s="395">
        <f t="shared" ca="1" si="3920"/>
        <v>0</v>
      </c>
      <c r="T2673" s="395">
        <f t="shared" ca="1" si="3921"/>
        <v>0</v>
      </c>
      <c r="U2673" s="395">
        <f t="shared" ca="1" si="3922"/>
        <v>0</v>
      </c>
      <c r="V2673" s="395">
        <f t="shared" ca="1" si="3923"/>
        <v>0</v>
      </c>
      <c r="W2673" s="395">
        <f t="shared" ca="1" si="3924"/>
        <v>0</v>
      </c>
      <c r="X2673" s="334"/>
      <c r="Y2673" s="334"/>
      <c r="Z2673" s="334"/>
      <c r="AA2673" s="249"/>
      <c r="AB2673" s="249"/>
    </row>
    <row r="2674" spans="1:28" hidden="1" outlineLevel="1">
      <c r="A2674" s="331">
        <v>9</v>
      </c>
      <c r="B2674" s="309" t="str">
        <f t="shared" ca="1" si="3925"/>
        <v>Depreciated Net Capex 2021</v>
      </c>
      <c r="C2674" s="398"/>
      <c r="D2674" s="398"/>
      <c r="E2674" s="398"/>
      <c r="F2674" s="398"/>
      <c r="G2674" s="398"/>
      <c r="H2674" s="398"/>
      <c r="I2674" s="398"/>
      <c r="J2674" s="398"/>
      <c r="K2674" s="399"/>
      <c r="L2674" s="400">
        <f ca="1">(L2660*((1+L$11)^0.5)/L$10)</f>
        <v>0</v>
      </c>
      <c r="M2674" s="395">
        <f ca="1">IF(L2698="n/a",L2674,IFERROR(IF((OFFSET($C2674,0,$A2674))&lt;0,
MIN(0,L2674-(OFFSET($C2674,0,$A2674)/(OFFSET($C2669,-$A2673,$A2674)))),
MAX(0,L2674-(OFFSET($C2674,0,$A2674)/(OFFSET($C2669,-$A2673,$A2674))))),0))</f>
        <v>0</v>
      </c>
      <c r="N2674" s="395">
        <f t="shared" ca="1" si="3915"/>
        <v>0</v>
      </c>
      <c r="O2674" s="395">
        <f t="shared" ca="1" si="3916"/>
        <v>0</v>
      </c>
      <c r="P2674" s="395">
        <f t="shared" ca="1" si="3917"/>
        <v>0</v>
      </c>
      <c r="Q2674" s="395">
        <f t="shared" ca="1" si="3918"/>
        <v>0</v>
      </c>
      <c r="R2674" s="395">
        <f t="shared" ca="1" si="3919"/>
        <v>0</v>
      </c>
      <c r="S2674" s="395">
        <f t="shared" ca="1" si="3920"/>
        <v>0</v>
      </c>
      <c r="T2674" s="395">
        <f t="shared" ca="1" si="3921"/>
        <v>0</v>
      </c>
      <c r="U2674" s="395">
        <f t="shared" ca="1" si="3922"/>
        <v>0</v>
      </c>
      <c r="V2674" s="395">
        <f t="shared" ca="1" si="3923"/>
        <v>0</v>
      </c>
      <c r="W2674" s="395">
        <f t="shared" ca="1" si="3924"/>
        <v>0</v>
      </c>
      <c r="X2674" s="334"/>
      <c r="Y2674" s="334"/>
      <c r="Z2674" s="334"/>
      <c r="AA2674" s="249"/>
      <c r="AB2674" s="249"/>
    </row>
    <row r="2675" spans="1:28" hidden="1" outlineLevel="1">
      <c r="A2675" s="331">
        <v>10</v>
      </c>
      <c r="B2675" s="309" t="str">
        <f t="shared" ca="1" si="3925"/>
        <v>Depreciated Net Capex 2022</v>
      </c>
      <c r="C2675" s="398"/>
      <c r="D2675" s="398"/>
      <c r="E2675" s="398"/>
      <c r="F2675" s="398"/>
      <c r="G2675" s="398"/>
      <c r="H2675" s="398"/>
      <c r="I2675" s="398"/>
      <c r="J2675" s="398"/>
      <c r="K2675" s="398"/>
      <c r="L2675" s="399"/>
      <c r="M2675" s="400">
        <f ca="1">(M2660*((1+M$11)^0.5)/M$10)</f>
        <v>0</v>
      </c>
      <c r="N2675" s="395">
        <f ca="1">IF(M2699="n/a",M2675,IFERROR(IF((OFFSET($C2675,0,$A2675))&lt;0,
MIN(0,M2675-(OFFSET($C2675,0,$A2675)/(OFFSET($C2670,-$A2674,$A2675)))),
MAX(0,M2675-(OFFSET($C2675,0,$A2675)/(OFFSET($C2670,-$A2674,$A2675))))),0))</f>
        <v>0</v>
      </c>
      <c r="O2675" s="395">
        <f t="shared" ca="1" si="3916"/>
        <v>0</v>
      </c>
      <c r="P2675" s="395">
        <f t="shared" ca="1" si="3917"/>
        <v>0</v>
      </c>
      <c r="Q2675" s="395">
        <f t="shared" ca="1" si="3918"/>
        <v>0</v>
      </c>
      <c r="R2675" s="395">
        <f t="shared" ca="1" si="3919"/>
        <v>0</v>
      </c>
      <c r="S2675" s="395">
        <f t="shared" ca="1" si="3920"/>
        <v>0</v>
      </c>
      <c r="T2675" s="395">
        <f t="shared" ca="1" si="3921"/>
        <v>0</v>
      </c>
      <c r="U2675" s="395">
        <f t="shared" ca="1" si="3922"/>
        <v>0</v>
      </c>
      <c r="V2675" s="395">
        <f t="shared" ca="1" si="3923"/>
        <v>0</v>
      </c>
      <c r="W2675" s="395">
        <f t="shared" ca="1" si="3924"/>
        <v>0</v>
      </c>
      <c r="X2675" s="334"/>
      <c r="Y2675" s="334"/>
      <c r="Z2675" s="334"/>
      <c r="AA2675" s="249"/>
      <c r="AB2675" s="249"/>
    </row>
    <row r="2676" spans="1:28" hidden="1" outlineLevel="1">
      <c r="A2676" s="331">
        <v>11</v>
      </c>
      <c r="B2676" s="309" t="str">
        <f t="shared" ca="1" si="3925"/>
        <v>Depreciated Net Capex 2023</v>
      </c>
      <c r="C2676" s="398"/>
      <c r="D2676" s="398"/>
      <c r="E2676" s="398"/>
      <c r="F2676" s="398"/>
      <c r="G2676" s="398"/>
      <c r="H2676" s="398"/>
      <c r="I2676" s="398"/>
      <c r="J2676" s="398"/>
      <c r="K2676" s="398"/>
      <c r="L2676" s="398"/>
      <c r="M2676" s="399"/>
      <c r="N2676" s="400">
        <f>(N2660*((1+N$11)^0.5)/N$10)</f>
        <v>0</v>
      </c>
      <c r="O2676" s="395">
        <f ca="1">IF(N2700="n/a",N2676,IFERROR(IF((OFFSET($C2676,0,$A2676))&lt;0,
MIN(0,N2676-(OFFSET($C2676,0,$A2676)/(OFFSET($C2671,-$A2675,$A2676)))),
MAX(0,N2676-(OFFSET($C2676,0,$A2676)/(OFFSET($C2671,-$A2675,$A2676))))),0))</f>
        <v>0</v>
      </c>
      <c r="P2676" s="395">
        <f t="shared" ca="1" si="3917"/>
        <v>0</v>
      </c>
      <c r="Q2676" s="395">
        <f t="shared" ca="1" si="3918"/>
        <v>0</v>
      </c>
      <c r="R2676" s="395">
        <f t="shared" ca="1" si="3919"/>
        <v>0</v>
      </c>
      <c r="S2676" s="395">
        <f t="shared" ca="1" si="3920"/>
        <v>0</v>
      </c>
      <c r="T2676" s="395">
        <f t="shared" ca="1" si="3921"/>
        <v>0</v>
      </c>
      <c r="U2676" s="395">
        <f t="shared" ca="1" si="3922"/>
        <v>0</v>
      </c>
      <c r="V2676" s="395">
        <f t="shared" ca="1" si="3923"/>
        <v>0</v>
      </c>
      <c r="W2676" s="395">
        <f t="shared" ca="1" si="3924"/>
        <v>0</v>
      </c>
      <c r="X2676" s="334"/>
      <c r="Y2676" s="334"/>
      <c r="Z2676" s="334"/>
      <c r="AA2676" s="249"/>
      <c r="AB2676" s="249"/>
    </row>
    <row r="2677" spans="1:28" hidden="1" outlineLevel="1">
      <c r="A2677" s="331">
        <v>12</v>
      </c>
      <c r="B2677" s="309" t="str">
        <f t="shared" ca="1" si="3925"/>
        <v>Depreciated Net Capex 2024</v>
      </c>
      <c r="C2677" s="398"/>
      <c r="D2677" s="398"/>
      <c r="E2677" s="398"/>
      <c r="F2677" s="398"/>
      <c r="G2677" s="398"/>
      <c r="H2677" s="398"/>
      <c r="I2677" s="398"/>
      <c r="J2677" s="398"/>
      <c r="K2677" s="398"/>
      <c r="L2677" s="398"/>
      <c r="M2677" s="398"/>
      <c r="N2677" s="399"/>
      <c r="O2677" s="400">
        <f>(O2660*((1+O$11)^0.5)/O$10)</f>
        <v>0</v>
      </c>
      <c r="P2677" s="395">
        <f ca="1">IF(O2701="n/a",O2677,IFERROR(IF((OFFSET($C2677,0,$A2677))&lt;0,
MIN(0,O2677-(OFFSET($C2677,0,$A2677)/(OFFSET($C2672,-$A2676,$A2677)))),
MAX(0,O2677-(OFFSET($C2677,0,$A2677)/(OFFSET($C2672,-$A2676,$A2677))))),0))</f>
        <v>0</v>
      </c>
      <c r="Q2677" s="395">
        <f t="shared" ca="1" si="3918"/>
        <v>0</v>
      </c>
      <c r="R2677" s="395">
        <f t="shared" ca="1" si="3919"/>
        <v>0</v>
      </c>
      <c r="S2677" s="395">
        <f t="shared" ca="1" si="3920"/>
        <v>0</v>
      </c>
      <c r="T2677" s="395">
        <f t="shared" ca="1" si="3921"/>
        <v>0</v>
      </c>
      <c r="U2677" s="395">
        <f t="shared" ca="1" si="3922"/>
        <v>0</v>
      </c>
      <c r="V2677" s="395">
        <f t="shared" ca="1" si="3923"/>
        <v>0</v>
      </c>
      <c r="W2677" s="395">
        <f t="shared" ca="1" si="3924"/>
        <v>0</v>
      </c>
      <c r="X2677" s="334"/>
      <c r="Y2677" s="334"/>
      <c r="Z2677" s="334"/>
      <c r="AA2677" s="249"/>
      <c r="AB2677" s="249"/>
    </row>
    <row r="2678" spans="1:28" hidden="1" outlineLevel="1">
      <c r="A2678" s="331">
        <v>13</v>
      </c>
      <c r="B2678" s="309" t="str">
        <f t="shared" ca="1" si="3925"/>
        <v>Depreciated Net Capex 2025</v>
      </c>
      <c r="C2678" s="398"/>
      <c r="D2678" s="398"/>
      <c r="E2678" s="398"/>
      <c r="F2678" s="398"/>
      <c r="G2678" s="398"/>
      <c r="H2678" s="398"/>
      <c r="I2678" s="398"/>
      <c r="J2678" s="398"/>
      <c r="K2678" s="398"/>
      <c r="L2678" s="398"/>
      <c r="M2678" s="398"/>
      <c r="N2678" s="398"/>
      <c r="O2678" s="399"/>
      <c r="P2678" s="400">
        <f>(P2660*((1+P$11)^0.5)/P$10)</f>
        <v>0</v>
      </c>
      <c r="Q2678" s="395">
        <f ca="1">IF(P2702="n/a",P2678,IFERROR(IF((OFFSET($C2678,0,$A2678))&lt;0,
MIN(0,P2678-(OFFSET($C2678,0,$A2678)/(OFFSET($C2673,-$A2677,$A2678)))),
MAX(0,P2678-(OFFSET($C2678,0,$A2678)/(OFFSET($C2673,-$A2677,$A2678))))),0))</f>
        <v>0</v>
      </c>
      <c r="R2678" s="395">
        <f t="shared" ca="1" si="3919"/>
        <v>0</v>
      </c>
      <c r="S2678" s="395">
        <f t="shared" ca="1" si="3920"/>
        <v>0</v>
      </c>
      <c r="T2678" s="395">
        <f t="shared" ca="1" si="3921"/>
        <v>0</v>
      </c>
      <c r="U2678" s="395">
        <f t="shared" ca="1" si="3922"/>
        <v>0</v>
      </c>
      <c r="V2678" s="395">
        <f t="shared" ca="1" si="3923"/>
        <v>0</v>
      </c>
      <c r="W2678" s="395">
        <f t="shared" ca="1" si="3924"/>
        <v>0</v>
      </c>
      <c r="X2678" s="334"/>
      <c r="Y2678" s="334"/>
      <c r="Z2678" s="334"/>
      <c r="AA2678" s="249"/>
      <c r="AB2678" s="249"/>
    </row>
    <row r="2679" spans="1:28" hidden="1" outlineLevel="1">
      <c r="A2679" s="331">
        <v>14</v>
      </c>
      <c r="B2679" s="309" t="str">
        <f t="shared" ca="1" si="3925"/>
        <v>Depreciated Net Capex 2026</v>
      </c>
      <c r="C2679" s="398"/>
      <c r="D2679" s="398"/>
      <c r="E2679" s="398"/>
      <c r="F2679" s="398"/>
      <c r="G2679" s="398"/>
      <c r="H2679" s="398"/>
      <c r="I2679" s="398"/>
      <c r="J2679" s="398"/>
      <c r="K2679" s="398"/>
      <c r="L2679" s="398"/>
      <c r="M2679" s="398"/>
      <c r="N2679" s="398"/>
      <c r="O2679" s="398"/>
      <c r="P2679" s="399"/>
      <c r="Q2679" s="400">
        <f>(Q2660*((1+Q$11)^0.5)/Q$10)</f>
        <v>0</v>
      </c>
      <c r="R2679" s="395">
        <f ca="1">IF(Q2703="n/a",Q2679,IFERROR(IF((OFFSET($C2679,0,$A2679))&lt;0,
MIN(0,Q2679-(OFFSET($C2679,0,$A2679)/(OFFSET($C2674,-$A2678,$A2679)))),
MAX(0,Q2679-(OFFSET($C2679,0,$A2679)/(OFFSET($C2674,-$A2678,$A2679))))),0))</f>
        <v>0</v>
      </c>
      <c r="S2679" s="395">
        <f t="shared" ca="1" si="3920"/>
        <v>0</v>
      </c>
      <c r="T2679" s="395">
        <f t="shared" ca="1" si="3921"/>
        <v>0</v>
      </c>
      <c r="U2679" s="395">
        <f t="shared" ca="1" si="3922"/>
        <v>0</v>
      </c>
      <c r="V2679" s="395">
        <f t="shared" ca="1" si="3923"/>
        <v>0</v>
      </c>
      <c r="W2679" s="395">
        <f t="shared" ca="1" si="3924"/>
        <v>0</v>
      </c>
      <c r="X2679" s="334"/>
      <c r="Y2679" s="334"/>
      <c r="Z2679" s="334"/>
      <c r="AA2679" s="249"/>
      <c r="AB2679" s="249"/>
    </row>
    <row r="2680" spans="1:28" hidden="1" outlineLevel="1">
      <c r="A2680" s="331">
        <v>15</v>
      </c>
      <c r="B2680" s="309" t="str">
        <f t="shared" ca="1" si="3925"/>
        <v>Depreciated Net Capex 2027</v>
      </c>
      <c r="C2680" s="398"/>
      <c r="D2680" s="398"/>
      <c r="E2680" s="398"/>
      <c r="F2680" s="398"/>
      <c r="G2680" s="398"/>
      <c r="H2680" s="398"/>
      <c r="I2680" s="398"/>
      <c r="J2680" s="398"/>
      <c r="K2680" s="398"/>
      <c r="L2680" s="398"/>
      <c r="M2680" s="398"/>
      <c r="N2680" s="398"/>
      <c r="O2680" s="398"/>
      <c r="P2680" s="398"/>
      <c r="Q2680" s="399"/>
      <c r="R2680" s="400">
        <f>(R2660*((1+R$11)^0.5)/R$10)</f>
        <v>0</v>
      </c>
      <c r="S2680" s="395">
        <f ca="1">IF(R2704="n/a",R2680,IFERROR(IF((OFFSET($C2680,0,$A2680))&lt;0,
MIN(0,R2680-(OFFSET($C2680,0,$A2680)/(OFFSET($C2675,-$A2679,$A2680)))),
MAX(0,R2680-(OFFSET($C2680,0,$A2680)/(OFFSET($C2675,-$A2679,$A2680))))),0))</f>
        <v>0</v>
      </c>
      <c r="T2680" s="395">
        <f t="shared" ca="1" si="3921"/>
        <v>0</v>
      </c>
      <c r="U2680" s="395">
        <f t="shared" ca="1" si="3922"/>
        <v>0</v>
      </c>
      <c r="V2680" s="395">
        <f t="shared" ca="1" si="3923"/>
        <v>0</v>
      </c>
      <c r="W2680" s="395">
        <f t="shared" ca="1" si="3924"/>
        <v>0</v>
      </c>
      <c r="X2680" s="334"/>
      <c r="Y2680" s="334"/>
      <c r="Z2680" s="334"/>
      <c r="AA2680" s="249"/>
      <c r="AB2680" s="249"/>
    </row>
    <row r="2681" spans="1:28" hidden="1" outlineLevel="1">
      <c r="A2681" s="331">
        <v>16</v>
      </c>
      <c r="B2681" s="309" t="str">
        <f t="shared" ca="1" si="3925"/>
        <v>Depreciated Net Capex 2028</v>
      </c>
      <c r="C2681" s="398"/>
      <c r="D2681" s="398"/>
      <c r="E2681" s="398"/>
      <c r="F2681" s="398"/>
      <c r="G2681" s="398"/>
      <c r="H2681" s="398"/>
      <c r="I2681" s="398"/>
      <c r="J2681" s="398"/>
      <c r="K2681" s="398"/>
      <c r="L2681" s="398"/>
      <c r="M2681" s="398"/>
      <c r="N2681" s="398"/>
      <c r="O2681" s="398"/>
      <c r="P2681" s="398"/>
      <c r="Q2681" s="398"/>
      <c r="R2681" s="399"/>
      <c r="S2681" s="400">
        <f>(S2660*((1+S$11)^0.5)/S$10)</f>
        <v>0</v>
      </c>
      <c r="T2681" s="395">
        <f ca="1">IF(S2705="n/a",S2681,IFERROR(IF((OFFSET($C2681,0,$A2681))&lt;0,
MIN(0,S2681-(OFFSET($C2681,0,$A2681)/(OFFSET($C2676,-$A2680,$A2681)))),
MAX(0,S2681-(OFFSET($C2681,0,$A2681)/(OFFSET($C2676,-$A2680,$A2681))))),0))</f>
        <v>0</v>
      </c>
      <c r="U2681" s="395">
        <f t="shared" ca="1" si="3922"/>
        <v>0</v>
      </c>
      <c r="V2681" s="395">
        <f t="shared" ca="1" si="3923"/>
        <v>0</v>
      </c>
      <c r="W2681" s="395">
        <f t="shared" ca="1" si="3924"/>
        <v>0</v>
      </c>
      <c r="X2681" s="334"/>
      <c r="Y2681" s="334"/>
      <c r="Z2681" s="334"/>
      <c r="AA2681" s="249"/>
      <c r="AB2681" s="249"/>
    </row>
    <row r="2682" spans="1:28" hidden="1" outlineLevel="1">
      <c r="A2682" s="331">
        <v>17</v>
      </c>
      <c r="B2682" s="309" t="str">
        <f t="shared" ca="1" si="3925"/>
        <v>Depreciated Net Capex 2029</v>
      </c>
      <c r="C2682" s="398"/>
      <c r="D2682" s="398"/>
      <c r="E2682" s="398"/>
      <c r="F2682" s="398"/>
      <c r="G2682" s="398"/>
      <c r="H2682" s="398"/>
      <c r="I2682" s="398"/>
      <c r="J2682" s="398"/>
      <c r="K2682" s="398"/>
      <c r="L2682" s="398"/>
      <c r="M2682" s="398"/>
      <c r="N2682" s="398"/>
      <c r="O2682" s="398"/>
      <c r="P2682" s="398"/>
      <c r="Q2682" s="398"/>
      <c r="R2682" s="398"/>
      <c r="S2682" s="399"/>
      <c r="T2682" s="400">
        <f>(T2660*((1+T$11)^0.5)/T$10)</f>
        <v>0</v>
      </c>
      <c r="U2682" s="395">
        <f ca="1">IF(T2706="n/a",T2682,IFERROR(IF((OFFSET($C2682,0,$A2682))&lt;0,
MIN(0,T2682-(OFFSET($C2682,0,$A2682)/(OFFSET($C2677,-$A2681,$A2682)))),
MAX(0,T2682-(OFFSET($C2682,0,$A2682)/(OFFSET($C2677,-$A2681,$A2682))))),0))</f>
        <v>0</v>
      </c>
      <c r="V2682" s="395">
        <f t="shared" ca="1" si="3923"/>
        <v>0</v>
      </c>
      <c r="W2682" s="395">
        <f t="shared" ca="1" si="3924"/>
        <v>0</v>
      </c>
      <c r="X2682" s="334"/>
      <c r="Y2682" s="334"/>
      <c r="Z2682" s="334"/>
      <c r="AA2682" s="249"/>
      <c r="AB2682" s="249"/>
    </row>
    <row r="2683" spans="1:28" hidden="1" outlineLevel="1">
      <c r="A2683" s="331">
        <v>18</v>
      </c>
      <c r="B2683" s="309" t="str">
        <f t="shared" ca="1" si="3925"/>
        <v>Depreciated Net Capex 2030</v>
      </c>
      <c r="C2683" s="398"/>
      <c r="D2683" s="398"/>
      <c r="E2683" s="398"/>
      <c r="F2683" s="398"/>
      <c r="G2683" s="398"/>
      <c r="H2683" s="398"/>
      <c r="I2683" s="398"/>
      <c r="J2683" s="398"/>
      <c r="K2683" s="398"/>
      <c r="L2683" s="398"/>
      <c r="M2683" s="398"/>
      <c r="N2683" s="398"/>
      <c r="O2683" s="398"/>
      <c r="P2683" s="398"/>
      <c r="Q2683" s="398"/>
      <c r="R2683" s="398"/>
      <c r="S2683" s="398"/>
      <c r="T2683" s="399"/>
      <c r="U2683" s="400">
        <f>(U2660*((1+U$11)^0.5)/U$10)</f>
        <v>0</v>
      </c>
      <c r="V2683" s="395">
        <f ca="1">IF(U2707="n/a",U2683,IFERROR(IF((OFFSET($C2683,0,$A2683))&lt;0,
MIN(0,U2683-(OFFSET($C2683,0,$A2683)/(OFFSET($C2678,-$A2682,$A2683)))),
MAX(0,U2683-(OFFSET($C2683,0,$A2683)/(OFFSET($C2678,-$A2682,$A2683))))),0))</f>
        <v>0</v>
      </c>
      <c r="W2683" s="395">
        <f t="shared" ca="1" si="3924"/>
        <v>0</v>
      </c>
      <c r="X2683" s="334"/>
      <c r="Y2683" s="334"/>
      <c r="Z2683" s="334"/>
      <c r="AA2683" s="249"/>
      <c r="AB2683" s="249"/>
    </row>
    <row r="2684" spans="1:28" hidden="1" outlineLevel="1">
      <c r="A2684" s="331">
        <v>19</v>
      </c>
      <c r="B2684" s="309" t="str">
        <f t="shared" ca="1" si="3925"/>
        <v>Depreciated Net Capex 2031</v>
      </c>
      <c r="C2684" s="398"/>
      <c r="D2684" s="398"/>
      <c r="E2684" s="398"/>
      <c r="F2684" s="398"/>
      <c r="G2684" s="398"/>
      <c r="H2684" s="398"/>
      <c r="I2684" s="398"/>
      <c r="J2684" s="398"/>
      <c r="K2684" s="398"/>
      <c r="L2684" s="398"/>
      <c r="M2684" s="398"/>
      <c r="N2684" s="398"/>
      <c r="O2684" s="398"/>
      <c r="P2684" s="398"/>
      <c r="Q2684" s="398"/>
      <c r="R2684" s="398"/>
      <c r="S2684" s="398"/>
      <c r="T2684" s="398"/>
      <c r="U2684" s="399"/>
      <c r="V2684" s="400">
        <f>(V2660*((1+V$11)^0.5)/V$10)</f>
        <v>0</v>
      </c>
      <c r="W2684" s="395">
        <f ca="1">IF(V2708="n/a",V2684,IFERROR(IF((OFFSET($C2684,0,$A2684))&lt;0,
MIN(0,V2684-(OFFSET($C2684,0,$A2684)/(OFFSET($C2679,-$A2683,$A2684)))),
MAX(0,V2684-(OFFSET($C2684,0,$A2684)/(OFFSET($C2679,-$A2683,$A2684))))),0))</f>
        <v>0</v>
      </c>
      <c r="X2684" s="334"/>
      <c r="Y2684" s="334"/>
      <c r="Z2684" s="334"/>
      <c r="AA2684" s="249"/>
      <c r="AB2684" s="249"/>
    </row>
    <row r="2685" spans="1:28" hidden="1" outlineLevel="1">
      <c r="A2685" s="331">
        <v>20</v>
      </c>
      <c r="B2685" s="309" t="str">
        <f ca="1">"Depreciated Net Capex "&amp;OFFSET($C$6,0,A2685)</f>
        <v>Depreciated Net Capex 2032</v>
      </c>
      <c r="C2685" s="398"/>
      <c r="D2685" s="398"/>
      <c r="E2685" s="398"/>
      <c r="F2685" s="398"/>
      <c r="G2685" s="398"/>
      <c r="H2685" s="398"/>
      <c r="I2685" s="398"/>
      <c r="J2685" s="398"/>
      <c r="K2685" s="398"/>
      <c r="L2685" s="398"/>
      <c r="M2685" s="398"/>
      <c r="N2685" s="398"/>
      <c r="O2685" s="398"/>
      <c r="P2685" s="398"/>
      <c r="Q2685" s="398"/>
      <c r="R2685" s="398"/>
      <c r="S2685" s="398"/>
      <c r="T2685" s="398"/>
      <c r="U2685" s="398"/>
      <c r="V2685" s="399"/>
      <c r="W2685" s="395">
        <f>(W2660*((1+W$11)^0.5)/W$10)</f>
        <v>0</v>
      </c>
      <c r="X2685" s="249"/>
      <c r="Y2685" s="249"/>
      <c r="Z2685" s="249"/>
      <c r="AA2685" s="249"/>
      <c r="AB2685" s="249"/>
    </row>
    <row r="2686" spans="1:28" hidden="1" outlineLevel="1">
      <c r="A2686" s="249"/>
      <c r="B2686" s="332"/>
      <c r="C2686" s="395"/>
      <c r="D2686" s="395"/>
      <c r="E2686" s="395"/>
      <c r="F2686" s="395"/>
      <c r="G2686" s="395"/>
      <c r="H2686" s="395"/>
      <c r="I2686" s="395"/>
      <c r="J2686" s="395"/>
      <c r="K2686" s="395"/>
      <c r="L2686" s="395"/>
      <c r="M2686" s="395"/>
      <c r="N2686" s="395"/>
      <c r="O2686" s="395"/>
      <c r="P2686" s="395"/>
      <c r="Q2686" s="395"/>
      <c r="R2686" s="395"/>
      <c r="S2686" s="395"/>
      <c r="T2686" s="395"/>
      <c r="U2686" s="395"/>
      <c r="V2686" s="395"/>
      <c r="W2686" s="395"/>
      <c r="X2686" s="249"/>
      <c r="Y2686" s="249"/>
      <c r="Z2686" s="249"/>
      <c r="AA2686" s="249"/>
      <c r="AB2686" s="249"/>
    </row>
    <row r="2687" spans="1:28" hidden="1" outlineLevel="1">
      <c r="A2687" s="249"/>
      <c r="B2687" s="332"/>
      <c r="C2687" s="395"/>
      <c r="D2687" s="395"/>
      <c r="E2687" s="395"/>
      <c r="F2687" s="395"/>
      <c r="G2687" s="395"/>
      <c r="H2687" s="395"/>
      <c r="I2687" s="395"/>
      <c r="J2687" s="395"/>
      <c r="K2687" s="395"/>
      <c r="L2687" s="395"/>
      <c r="M2687" s="395"/>
      <c r="N2687" s="395"/>
      <c r="O2687" s="395"/>
      <c r="P2687" s="395"/>
      <c r="Q2687" s="395"/>
      <c r="R2687" s="395"/>
      <c r="S2687" s="395"/>
      <c r="T2687" s="395"/>
      <c r="U2687" s="395"/>
      <c r="V2687" s="395"/>
      <c r="W2687" s="395"/>
      <c r="X2687" s="249"/>
      <c r="Y2687" s="249"/>
      <c r="Z2687" s="249"/>
      <c r="AA2687" s="249"/>
      <c r="AB2687" s="249"/>
    </row>
    <row r="2688" spans="1:28" hidden="1" outlineLevel="1">
      <c r="A2688" s="249"/>
      <c r="B2688" s="309" t="s">
        <v>298</v>
      </c>
      <c r="C2688" s="395"/>
      <c r="D2688" s="395">
        <f t="shared" ref="D2688" ca="1" si="3926">IF(C2688="n/a","n/a",IF(AND(C2688&lt;1,D2662=0),0,
IF(D2662=0,C2688-1,
IF(C2688&lt;1,D2663,
(((C2688-1)*(C2664-(C2664/(C2688))))+((D2662/D$10)*D2663))/(D2664)))))</f>
        <v>0</v>
      </c>
      <c r="E2688" s="395">
        <f t="shared" ref="E2688" ca="1" si="3927">IF(D2688="n/a","n/a",IF(AND(D2688&lt;1,E2662=0),0,
IF(E2662=0,D2688-1,
IF(D2688&lt;1,E2663,
(((D2688-1)*(D2664-(D2664/(D2688))))+((E2662/E$10)*E2663))/(E2664)))))</f>
        <v>0</v>
      </c>
      <c r="F2688" s="395">
        <f t="shared" ref="F2688" ca="1" si="3928">IF(E2688="n/a","n/a",IF(AND(E2688&lt;1,F2662=0),0,
IF(F2662=0,E2688-1,
IF(E2688&lt;1,F2663,
(((E2688-1)*(E2664-(E2664/(E2688))))+((F2662/F$10)*F2663))/(F2664)))))</f>
        <v>0</v>
      </c>
      <c r="G2688" s="395">
        <f t="shared" ref="G2688" ca="1" si="3929">IF(F2688="n/a","n/a",IF(AND(F2688&lt;1,G2662=0),0,
IF(G2662=0,F2688-1,
IF(F2688&lt;1,G2663,
(((F2688-1)*(F2664-(F2664/(F2688))))+((G2662/G$10)*G2663))/(G2664)))))</f>
        <v>0</v>
      </c>
      <c r="H2688" s="395">
        <f ca="1">IF(G2688="n/a","n/a",IF(AND(G2688&lt;1,H2662=0),0,
IF(H2662=0,G2688-1,
IF(G2688&lt;1,H2663,
(((G2688-1)*(G2664-(G2664/(G2688))))+((H2662/H$10)*H2663))/(H2664)))))</f>
        <v>0</v>
      </c>
      <c r="I2688" s="395">
        <f t="shared" ref="I2688" ca="1" si="3930">IF(H2688="n/a","n/a",IF(AND(H2688&lt;1,I2662=0),0,
IF(I2662=0,H2688-1,
IF(H2688&lt;1,I2663,
(((H2688-1)*(H2664-(H2664/(H2688))))+((I2662/I$10)*I2663))/(I2664)))))</f>
        <v>0</v>
      </c>
      <c r="J2688" s="395">
        <f t="shared" ref="J2688" ca="1" si="3931">IF(I2688="n/a","n/a",IF(AND(I2688&lt;1,J2662=0),0,
IF(J2662=0,I2688-1,
IF(I2688&lt;1,J2663,
(((I2688-1)*(I2664-(I2664/(I2688))))+((J2662/J$10)*J2663))/(J2664)))))</f>
        <v>0</v>
      </c>
      <c r="K2688" s="395">
        <f t="shared" ref="K2688" ca="1" si="3932">IF(J2688="n/a","n/a",IF(AND(J2688&lt;1,K2662=0),0,
IF(K2662=0,J2688-1,
IF(J2688&lt;1,K2663,
(((J2688-1)*(J2664-(J2664/(J2688))))+((K2662/K$10)*K2663))/(K2664)))))</f>
        <v>0</v>
      </c>
      <c r="L2688" s="395">
        <f t="shared" ref="L2688" ca="1" si="3933">IF(K2688="n/a","n/a",IF(AND(K2688&lt;1,L2662=0),0,
IF(L2662=0,K2688-1,
IF(K2688&lt;1,L2663,
(((K2688-1)*(K2664-(K2664/(K2688))))+((L2662/L$10)*L2663))/(L2664)))))</f>
        <v>0</v>
      </c>
      <c r="M2688" s="395">
        <f t="shared" ref="M2688" ca="1" si="3934">IF(L2688="n/a","n/a",IF(AND(L2688&lt;1,M2662=0),0,
IF(M2662=0,L2688-1,
IF(L2688&lt;1,M2663,
(((L2688-1)*(L2664-(L2664/(L2688))))+((M2662/M$10)*M2663))/(M2664)))))</f>
        <v>0</v>
      </c>
      <c r="N2688" s="395">
        <f t="shared" ref="N2688" ca="1" si="3935">IF(M2688="n/a","n/a",IF(AND(M2688&lt;1,N2662=0),0,
IF(N2662=0,M2688-1,
IF(M2688&lt;1,N2663,
(((M2688-1)*(M2664-(M2664/(M2688))))+((N2662/N$10)*N2663))/(N2664)))))</f>
        <v>0</v>
      </c>
      <c r="O2688" s="395">
        <f t="shared" ref="O2688" ca="1" si="3936">IF(N2688="n/a","n/a",IF(AND(N2688&lt;1,O2662=0),0,
IF(O2662=0,N2688-1,
IF(N2688&lt;1,O2663,
(((N2688-1)*(N2664-(N2664/(N2688))))+((O2662/O$10)*O2663))/(O2664)))))</f>
        <v>0</v>
      </c>
      <c r="P2688" s="395">
        <f t="shared" ref="P2688" ca="1" si="3937">IF(O2688="n/a","n/a",IF(AND(O2688&lt;1,P2662=0),0,
IF(P2662=0,O2688-1,
IF(O2688&lt;1,P2663,
(((O2688-1)*(O2664-(O2664/(O2688))))+((P2662/P$10)*P2663))/(P2664)))))</f>
        <v>0</v>
      </c>
      <c r="Q2688" s="395">
        <f t="shared" ref="Q2688" ca="1" si="3938">IF(P2688="n/a","n/a",IF(AND(P2688&lt;1,Q2662=0),0,
IF(Q2662=0,P2688-1,
IF(P2688&lt;1,Q2663,
(((P2688-1)*(P2664-(P2664/(P2688))))+((Q2662/Q$10)*Q2663))/(Q2664)))))</f>
        <v>0</v>
      </c>
      <c r="R2688" s="395">
        <f t="shared" ref="R2688" ca="1" si="3939">IF(Q2688="n/a","n/a",IF(AND(Q2688&lt;1,R2662=0),0,
IF(R2662=0,Q2688-1,
IF(Q2688&lt;1,R2663,
(((Q2688-1)*(Q2664-(Q2664/(Q2688))))+((R2662/R$10)*R2663))/(R2664)))))</f>
        <v>0</v>
      </c>
      <c r="S2688" s="395">
        <f t="shared" ref="S2688" ca="1" si="3940">IF(R2688="n/a","n/a",IF(AND(R2688&lt;1,S2662=0),0,
IF(S2662=0,R2688-1,
IF(R2688&lt;1,S2663,
(((R2688-1)*(R2664-(R2664/(R2688))))+((S2662/S$10)*S2663))/(S2664)))))</f>
        <v>0</v>
      </c>
      <c r="T2688" s="395">
        <f t="shared" ref="T2688" ca="1" si="3941">IF(S2688="n/a","n/a",IF(AND(S2688&lt;1,T2662=0),0,
IF(T2662=0,S2688-1,
IF(S2688&lt;1,T2663,
(((S2688-1)*(S2664-(S2664/(S2688))))+((T2662/T$10)*T2663))/(T2664)))))</f>
        <v>0</v>
      </c>
      <c r="U2688" s="395">
        <f t="shared" ref="U2688" ca="1" si="3942">IF(T2688="n/a","n/a",IF(AND(T2688&lt;1,U2662=0),0,
IF(U2662=0,T2688-1,
IF(T2688&lt;1,U2663,
(((T2688-1)*(T2664-(T2664/(T2688))))+((U2662/U$10)*U2663))/(U2664)))))</f>
        <v>0</v>
      </c>
      <c r="V2688" s="395">
        <f t="shared" ref="V2688" ca="1" si="3943">IF(U2688="n/a","n/a",IF(AND(U2688&lt;1,V2662=0),0,
IF(V2662=0,U2688-1,
IF(U2688&lt;1,V2663,
(((U2688-1)*(U2664-(U2664/(U2688))))+((V2662/V$10)*V2663))/(V2664)))))</f>
        <v>0</v>
      </c>
      <c r="W2688" s="395">
        <f t="shared" ref="W2688" ca="1" si="3944">IF(V2688="n/a","n/a",IF(AND(V2688&lt;1,W2662=0),0,
IF(W2662=0,V2688-1,
IF(V2688&lt;1,W2663,
(((V2688-1)*(V2664-(V2664/(V2688))))+((W2662/W$10)*W2663))/(W2664)))))</f>
        <v>0</v>
      </c>
      <c r="X2688" s="249"/>
      <c r="Y2688" s="249"/>
      <c r="Z2688" s="249"/>
      <c r="AA2688" s="249"/>
      <c r="AB2688" s="249"/>
    </row>
    <row r="2689" spans="1:28" hidden="1" outlineLevel="1">
      <c r="A2689" s="249"/>
      <c r="B2689" s="309" t="s">
        <v>191</v>
      </c>
      <c r="C2689" s="395">
        <f ca="1">C2661</f>
        <v>0</v>
      </c>
      <c r="D2689" s="395">
        <f t="shared" ref="D2689" ca="1" si="3945">IF(C2689="n/a","n/a",MAX(0,C2689-1))</f>
        <v>0</v>
      </c>
      <c r="E2689" s="395">
        <f t="shared" ref="E2689:E2690" ca="1" si="3946">IF(D2689="n/a","n/a",MAX(0,D2689-1))</f>
        <v>0</v>
      </c>
      <c r="F2689" s="395">
        <f t="shared" ref="F2689:F2691" ca="1" si="3947">IF(E2689="n/a","n/a",MAX(0,E2689-1))</f>
        <v>0</v>
      </c>
      <c r="G2689" s="395">
        <f t="shared" ref="G2689:G2692" ca="1" si="3948">IF(F2689="n/a","n/a",MAX(0,F2689-1))</f>
        <v>0</v>
      </c>
      <c r="H2689" s="395">
        <f t="shared" ref="H2689:H2693" ca="1" si="3949">IF(G2689="n/a","n/a",MAX(0,G2689-1))</f>
        <v>0</v>
      </c>
      <c r="I2689" s="395">
        <f t="shared" ref="I2689:I2694" ca="1" si="3950">IF(H2689="n/a","n/a",MAX(0,H2689-1))</f>
        <v>0</v>
      </c>
      <c r="J2689" s="395">
        <f t="shared" ref="J2689:J2695" ca="1" si="3951">IF(I2689="n/a","n/a",MAX(0,I2689-1))</f>
        <v>0</v>
      </c>
      <c r="K2689" s="395">
        <f t="shared" ref="K2689:K2696" ca="1" si="3952">IF(J2689="n/a","n/a",MAX(0,J2689-1))</f>
        <v>0</v>
      </c>
      <c r="L2689" s="395">
        <f t="shared" ref="L2689:L2697" ca="1" si="3953">IF(K2689="n/a","n/a",MAX(0,K2689-1))</f>
        <v>0</v>
      </c>
      <c r="M2689" s="395">
        <f t="shared" ref="M2689:M2698" ca="1" si="3954">IF(L2689="n/a","n/a",MAX(0,L2689-1))</f>
        <v>0</v>
      </c>
      <c r="N2689" s="395">
        <f t="shared" ref="N2689:N2699" ca="1" si="3955">IF(M2689="n/a","n/a",MAX(0,M2689-1))</f>
        <v>0</v>
      </c>
      <c r="O2689" s="395">
        <f t="shared" ref="O2689:O2700" ca="1" si="3956">IF(N2689="n/a","n/a",MAX(0,N2689-1))</f>
        <v>0</v>
      </c>
      <c r="P2689" s="395">
        <f t="shared" ref="P2689:P2701" ca="1" si="3957">IF(O2689="n/a","n/a",MAX(0,O2689-1))</f>
        <v>0</v>
      </c>
      <c r="Q2689" s="395">
        <f t="shared" ref="Q2689:Q2702" ca="1" si="3958">IF(P2689="n/a","n/a",MAX(0,P2689-1))</f>
        <v>0</v>
      </c>
      <c r="R2689" s="395">
        <f t="shared" ref="R2689:R2703" ca="1" si="3959">IF(Q2689="n/a","n/a",MAX(0,Q2689-1))</f>
        <v>0</v>
      </c>
      <c r="S2689" s="395">
        <f t="shared" ref="S2689:S2704" ca="1" si="3960">IF(R2689="n/a","n/a",MAX(0,R2689-1))</f>
        <v>0</v>
      </c>
      <c r="T2689" s="395">
        <f t="shared" ref="T2689:T2705" ca="1" si="3961">IF(S2689="n/a","n/a",MAX(0,S2689-1))</f>
        <v>0</v>
      </c>
      <c r="U2689" s="395">
        <f t="shared" ref="U2689:U2706" ca="1" si="3962">IF(T2689="n/a","n/a",MAX(0,T2689-1))</f>
        <v>0</v>
      </c>
      <c r="V2689" s="395">
        <f t="shared" ref="V2689:V2707" ca="1" si="3963">IF(U2689="n/a","n/a",MAX(0,U2689-1))</f>
        <v>0</v>
      </c>
      <c r="W2689" s="395">
        <f t="shared" ref="W2689:W2707" ca="1" si="3964">IF(V2689="n/a","n/a",MAX(0,V2689-1))</f>
        <v>0</v>
      </c>
      <c r="X2689" s="249"/>
      <c r="Y2689" s="249"/>
      <c r="Z2689" s="249"/>
      <c r="AA2689" s="249"/>
      <c r="AB2689" s="249"/>
    </row>
    <row r="2690" spans="1:28" hidden="1" outlineLevel="1">
      <c r="A2690" s="249"/>
      <c r="B2690" s="309" t="str">
        <f t="shared" ref="B2690:B2709" ca="1" si="3965">"RL Capex "&amp;OFFSET($C$6,0,A2666)</f>
        <v>RL Capex 2013</v>
      </c>
      <c r="C2690" s="396"/>
      <c r="D2690" s="400">
        <f ca="1">D2661</f>
        <v>0</v>
      </c>
      <c r="E2690" s="395">
        <f t="shared" ca="1" si="3946"/>
        <v>0</v>
      </c>
      <c r="F2690" s="395">
        <f t="shared" ca="1" si="3947"/>
        <v>0</v>
      </c>
      <c r="G2690" s="395">
        <f t="shared" ca="1" si="3948"/>
        <v>0</v>
      </c>
      <c r="H2690" s="395">
        <f t="shared" ca="1" si="3949"/>
        <v>0</v>
      </c>
      <c r="I2690" s="395">
        <f t="shared" ca="1" si="3950"/>
        <v>0</v>
      </c>
      <c r="J2690" s="395">
        <f t="shared" ca="1" si="3951"/>
        <v>0</v>
      </c>
      <c r="K2690" s="395">
        <f t="shared" ca="1" si="3952"/>
        <v>0</v>
      </c>
      <c r="L2690" s="395">
        <f t="shared" ca="1" si="3953"/>
        <v>0</v>
      </c>
      <c r="M2690" s="395">
        <f t="shared" ca="1" si="3954"/>
        <v>0</v>
      </c>
      <c r="N2690" s="395">
        <f t="shared" ca="1" si="3955"/>
        <v>0</v>
      </c>
      <c r="O2690" s="395">
        <f t="shared" ca="1" si="3956"/>
        <v>0</v>
      </c>
      <c r="P2690" s="395">
        <f t="shared" ca="1" si="3957"/>
        <v>0</v>
      </c>
      <c r="Q2690" s="395">
        <f t="shared" ca="1" si="3958"/>
        <v>0</v>
      </c>
      <c r="R2690" s="395">
        <f t="shared" ca="1" si="3959"/>
        <v>0</v>
      </c>
      <c r="S2690" s="395">
        <f t="shared" ca="1" si="3960"/>
        <v>0</v>
      </c>
      <c r="T2690" s="395">
        <f t="shared" ca="1" si="3961"/>
        <v>0</v>
      </c>
      <c r="U2690" s="395">
        <f t="shared" ca="1" si="3962"/>
        <v>0</v>
      </c>
      <c r="V2690" s="395">
        <f t="shared" ca="1" si="3963"/>
        <v>0</v>
      </c>
      <c r="W2690" s="395">
        <f t="shared" ca="1" si="3964"/>
        <v>0</v>
      </c>
      <c r="X2690" s="249"/>
      <c r="Y2690" s="249"/>
      <c r="Z2690" s="249"/>
      <c r="AA2690" s="249"/>
      <c r="AB2690" s="249"/>
    </row>
    <row r="2691" spans="1:28" hidden="1" outlineLevel="1">
      <c r="A2691" s="249"/>
      <c r="B2691" s="309" t="str">
        <f t="shared" ca="1" si="3965"/>
        <v>RL Capex 2014</v>
      </c>
      <c r="C2691" s="401"/>
      <c r="D2691" s="396"/>
      <c r="E2691" s="400">
        <f ca="1">E2661</f>
        <v>0</v>
      </c>
      <c r="F2691" s="395">
        <f t="shared" ca="1" si="3947"/>
        <v>0</v>
      </c>
      <c r="G2691" s="395">
        <f t="shared" ca="1" si="3948"/>
        <v>0</v>
      </c>
      <c r="H2691" s="395">
        <f t="shared" ca="1" si="3949"/>
        <v>0</v>
      </c>
      <c r="I2691" s="395">
        <f t="shared" ca="1" si="3950"/>
        <v>0</v>
      </c>
      <c r="J2691" s="395">
        <f t="shared" ca="1" si="3951"/>
        <v>0</v>
      </c>
      <c r="K2691" s="395">
        <f t="shared" ca="1" si="3952"/>
        <v>0</v>
      </c>
      <c r="L2691" s="395">
        <f t="shared" ca="1" si="3953"/>
        <v>0</v>
      </c>
      <c r="M2691" s="395">
        <f t="shared" ca="1" si="3954"/>
        <v>0</v>
      </c>
      <c r="N2691" s="395">
        <f t="shared" ca="1" si="3955"/>
        <v>0</v>
      </c>
      <c r="O2691" s="395">
        <f t="shared" ca="1" si="3956"/>
        <v>0</v>
      </c>
      <c r="P2691" s="395">
        <f t="shared" ca="1" si="3957"/>
        <v>0</v>
      </c>
      <c r="Q2691" s="395">
        <f t="shared" ca="1" si="3958"/>
        <v>0</v>
      </c>
      <c r="R2691" s="395">
        <f t="shared" ca="1" si="3959"/>
        <v>0</v>
      </c>
      <c r="S2691" s="395">
        <f t="shared" ca="1" si="3960"/>
        <v>0</v>
      </c>
      <c r="T2691" s="395">
        <f t="shared" ca="1" si="3961"/>
        <v>0</v>
      </c>
      <c r="U2691" s="395">
        <f t="shared" ca="1" si="3962"/>
        <v>0</v>
      </c>
      <c r="V2691" s="395">
        <f t="shared" ca="1" si="3963"/>
        <v>0</v>
      </c>
      <c r="W2691" s="395">
        <f t="shared" ca="1" si="3964"/>
        <v>0</v>
      </c>
      <c r="X2691" s="249"/>
      <c r="Y2691" s="249"/>
      <c r="Z2691" s="249"/>
      <c r="AA2691" s="249"/>
      <c r="AB2691" s="249"/>
    </row>
    <row r="2692" spans="1:28" hidden="1" outlineLevel="1">
      <c r="A2692" s="249"/>
      <c r="B2692" s="309" t="str">
        <f t="shared" ca="1" si="3965"/>
        <v>RL Capex 2015</v>
      </c>
      <c r="C2692" s="401"/>
      <c r="D2692" s="401"/>
      <c r="E2692" s="396"/>
      <c r="F2692" s="400">
        <f ca="1">F2661</f>
        <v>0</v>
      </c>
      <c r="G2692" s="395">
        <f t="shared" ca="1" si="3948"/>
        <v>0</v>
      </c>
      <c r="H2692" s="395">
        <f t="shared" ca="1" si="3949"/>
        <v>0</v>
      </c>
      <c r="I2692" s="395">
        <f t="shared" ca="1" si="3950"/>
        <v>0</v>
      </c>
      <c r="J2692" s="395">
        <f t="shared" ca="1" si="3951"/>
        <v>0</v>
      </c>
      <c r="K2692" s="395">
        <f t="shared" ca="1" si="3952"/>
        <v>0</v>
      </c>
      <c r="L2692" s="395">
        <f t="shared" ca="1" si="3953"/>
        <v>0</v>
      </c>
      <c r="M2692" s="395">
        <f t="shared" ca="1" si="3954"/>
        <v>0</v>
      </c>
      <c r="N2692" s="395">
        <f t="shared" ca="1" si="3955"/>
        <v>0</v>
      </c>
      <c r="O2692" s="395">
        <f t="shared" ca="1" si="3956"/>
        <v>0</v>
      </c>
      <c r="P2692" s="395">
        <f t="shared" ca="1" si="3957"/>
        <v>0</v>
      </c>
      <c r="Q2692" s="395">
        <f t="shared" ca="1" si="3958"/>
        <v>0</v>
      </c>
      <c r="R2692" s="395">
        <f t="shared" ca="1" si="3959"/>
        <v>0</v>
      </c>
      <c r="S2692" s="395">
        <f t="shared" ca="1" si="3960"/>
        <v>0</v>
      </c>
      <c r="T2692" s="395">
        <f t="shared" ca="1" si="3961"/>
        <v>0</v>
      </c>
      <c r="U2692" s="395">
        <f t="shared" ca="1" si="3962"/>
        <v>0</v>
      </c>
      <c r="V2692" s="395">
        <f t="shared" ca="1" si="3963"/>
        <v>0</v>
      </c>
      <c r="W2692" s="395">
        <f t="shared" ca="1" si="3964"/>
        <v>0</v>
      </c>
      <c r="X2692" s="249"/>
      <c r="Y2692" s="249"/>
      <c r="Z2692" s="249"/>
      <c r="AA2692" s="249"/>
      <c r="AB2692" s="249"/>
    </row>
    <row r="2693" spans="1:28" hidden="1" outlineLevel="1">
      <c r="A2693" s="249"/>
      <c r="B2693" s="309" t="str">
        <f t="shared" ca="1" si="3965"/>
        <v>RL Capex 2016</v>
      </c>
      <c r="C2693" s="401"/>
      <c r="D2693" s="401"/>
      <c r="E2693" s="401"/>
      <c r="F2693" s="396"/>
      <c r="G2693" s="400">
        <f ca="1">G2661</f>
        <v>0</v>
      </c>
      <c r="H2693" s="395">
        <f t="shared" ca="1" si="3949"/>
        <v>0</v>
      </c>
      <c r="I2693" s="395">
        <f t="shared" ca="1" si="3950"/>
        <v>0</v>
      </c>
      <c r="J2693" s="395">
        <f t="shared" ca="1" si="3951"/>
        <v>0</v>
      </c>
      <c r="K2693" s="395">
        <f t="shared" ca="1" si="3952"/>
        <v>0</v>
      </c>
      <c r="L2693" s="395">
        <f t="shared" ca="1" si="3953"/>
        <v>0</v>
      </c>
      <c r="M2693" s="395">
        <f t="shared" ca="1" si="3954"/>
        <v>0</v>
      </c>
      <c r="N2693" s="395">
        <f t="shared" ca="1" si="3955"/>
        <v>0</v>
      </c>
      <c r="O2693" s="395">
        <f t="shared" ca="1" si="3956"/>
        <v>0</v>
      </c>
      <c r="P2693" s="395">
        <f t="shared" ca="1" si="3957"/>
        <v>0</v>
      </c>
      <c r="Q2693" s="395">
        <f t="shared" ca="1" si="3958"/>
        <v>0</v>
      </c>
      <c r="R2693" s="395">
        <f t="shared" ca="1" si="3959"/>
        <v>0</v>
      </c>
      <c r="S2693" s="395">
        <f t="shared" ca="1" si="3960"/>
        <v>0</v>
      </c>
      <c r="T2693" s="395">
        <f t="shared" ca="1" si="3961"/>
        <v>0</v>
      </c>
      <c r="U2693" s="395">
        <f t="shared" ca="1" si="3962"/>
        <v>0</v>
      </c>
      <c r="V2693" s="395">
        <f t="shared" ca="1" si="3963"/>
        <v>0</v>
      </c>
      <c r="W2693" s="395">
        <f t="shared" ca="1" si="3964"/>
        <v>0</v>
      </c>
      <c r="X2693" s="249"/>
      <c r="Y2693" s="249"/>
      <c r="Z2693" s="249"/>
      <c r="AA2693" s="249"/>
      <c r="AB2693" s="249"/>
    </row>
    <row r="2694" spans="1:28" hidden="1" outlineLevel="1">
      <c r="A2694" s="249"/>
      <c r="B2694" s="309" t="str">
        <f t="shared" ca="1" si="3965"/>
        <v>RL Capex 2017</v>
      </c>
      <c r="C2694" s="401"/>
      <c r="D2694" s="401"/>
      <c r="E2694" s="401"/>
      <c r="F2694" s="401"/>
      <c r="G2694" s="396"/>
      <c r="H2694" s="400">
        <f ca="1">H2661</f>
        <v>0</v>
      </c>
      <c r="I2694" s="395">
        <f t="shared" ca="1" si="3950"/>
        <v>0</v>
      </c>
      <c r="J2694" s="395">
        <f t="shared" ca="1" si="3951"/>
        <v>0</v>
      </c>
      <c r="K2694" s="395">
        <f t="shared" ca="1" si="3952"/>
        <v>0</v>
      </c>
      <c r="L2694" s="395">
        <f t="shared" ca="1" si="3953"/>
        <v>0</v>
      </c>
      <c r="M2694" s="395">
        <f t="shared" ca="1" si="3954"/>
        <v>0</v>
      </c>
      <c r="N2694" s="395">
        <f t="shared" ca="1" si="3955"/>
        <v>0</v>
      </c>
      <c r="O2694" s="395">
        <f t="shared" ca="1" si="3956"/>
        <v>0</v>
      </c>
      <c r="P2694" s="395">
        <f t="shared" ca="1" si="3957"/>
        <v>0</v>
      </c>
      <c r="Q2694" s="395">
        <f t="shared" ca="1" si="3958"/>
        <v>0</v>
      </c>
      <c r="R2694" s="395">
        <f t="shared" ca="1" si="3959"/>
        <v>0</v>
      </c>
      <c r="S2694" s="395">
        <f t="shared" ca="1" si="3960"/>
        <v>0</v>
      </c>
      <c r="T2694" s="395">
        <f t="shared" ca="1" si="3961"/>
        <v>0</v>
      </c>
      <c r="U2694" s="395">
        <f t="shared" ca="1" si="3962"/>
        <v>0</v>
      </c>
      <c r="V2694" s="395">
        <f t="shared" ca="1" si="3963"/>
        <v>0</v>
      </c>
      <c r="W2694" s="395">
        <f t="shared" ca="1" si="3964"/>
        <v>0</v>
      </c>
      <c r="X2694" s="249"/>
      <c r="Y2694" s="249"/>
      <c r="Z2694" s="249"/>
      <c r="AA2694" s="249"/>
      <c r="AB2694" s="249"/>
    </row>
    <row r="2695" spans="1:28" hidden="1" outlineLevel="1">
      <c r="A2695" s="249"/>
      <c r="B2695" s="309" t="str">
        <f t="shared" ca="1" si="3965"/>
        <v>RL Capex 2018</v>
      </c>
      <c r="C2695" s="401"/>
      <c r="D2695" s="401"/>
      <c r="E2695" s="401"/>
      <c r="F2695" s="401"/>
      <c r="G2695" s="401"/>
      <c r="H2695" s="396"/>
      <c r="I2695" s="400">
        <f ca="1">I2661</f>
        <v>0</v>
      </c>
      <c r="J2695" s="395">
        <f t="shared" ca="1" si="3951"/>
        <v>0</v>
      </c>
      <c r="K2695" s="395">
        <f t="shared" ca="1" si="3952"/>
        <v>0</v>
      </c>
      <c r="L2695" s="395">
        <f t="shared" ca="1" si="3953"/>
        <v>0</v>
      </c>
      <c r="M2695" s="395">
        <f t="shared" ca="1" si="3954"/>
        <v>0</v>
      </c>
      <c r="N2695" s="395">
        <f t="shared" ca="1" si="3955"/>
        <v>0</v>
      </c>
      <c r="O2695" s="395">
        <f t="shared" ca="1" si="3956"/>
        <v>0</v>
      </c>
      <c r="P2695" s="395">
        <f t="shared" ca="1" si="3957"/>
        <v>0</v>
      </c>
      <c r="Q2695" s="395">
        <f t="shared" ca="1" si="3958"/>
        <v>0</v>
      </c>
      <c r="R2695" s="395">
        <f t="shared" ca="1" si="3959"/>
        <v>0</v>
      </c>
      <c r="S2695" s="395">
        <f t="shared" ca="1" si="3960"/>
        <v>0</v>
      </c>
      <c r="T2695" s="395">
        <f t="shared" ca="1" si="3961"/>
        <v>0</v>
      </c>
      <c r="U2695" s="395">
        <f t="shared" ca="1" si="3962"/>
        <v>0</v>
      </c>
      <c r="V2695" s="395">
        <f t="shared" ca="1" si="3963"/>
        <v>0</v>
      </c>
      <c r="W2695" s="395">
        <f t="shared" ca="1" si="3964"/>
        <v>0</v>
      </c>
      <c r="X2695" s="249"/>
      <c r="Y2695" s="249"/>
      <c r="Z2695" s="249"/>
      <c r="AA2695" s="249"/>
      <c r="AB2695" s="249"/>
    </row>
    <row r="2696" spans="1:28" hidden="1" outlineLevel="1">
      <c r="A2696" s="249"/>
      <c r="B2696" s="309" t="str">
        <f t="shared" ca="1" si="3965"/>
        <v>RL Capex 2019</v>
      </c>
      <c r="C2696" s="401"/>
      <c r="D2696" s="401"/>
      <c r="E2696" s="401"/>
      <c r="F2696" s="401"/>
      <c r="G2696" s="401"/>
      <c r="H2696" s="401"/>
      <c r="I2696" s="396"/>
      <c r="J2696" s="400">
        <f ca="1">J2661</f>
        <v>0</v>
      </c>
      <c r="K2696" s="395">
        <f t="shared" ca="1" si="3952"/>
        <v>0</v>
      </c>
      <c r="L2696" s="395">
        <f t="shared" ca="1" si="3953"/>
        <v>0</v>
      </c>
      <c r="M2696" s="395">
        <f t="shared" ca="1" si="3954"/>
        <v>0</v>
      </c>
      <c r="N2696" s="395">
        <f t="shared" ca="1" si="3955"/>
        <v>0</v>
      </c>
      <c r="O2696" s="395">
        <f t="shared" ca="1" si="3956"/>
        <v>0</v>
      </c>
      <c r="P2696" s="395">
        <f t="shared" ca="1" si="3957"/>
        <v>0</v>
      </c>
      <c r="Q2696" s="395">
        <f t="shared" ca="1" si="3958"/>
        <v>0</v>
      </c>
      <c r="R2696" s="395">
        <f t="shared" ca="1" si="3959"/>
        <v>0</v>
      </c>
      <c r="S2696" s="395">
        <f t="shared" ca="1" si="3960"/>
        <v>0</v>
      </c>
      <c r="T2696" s="395">
        <f t="shared" ca="1" si="3961"/>
        <v>0</v>
      </c>
      <c r="U2696" s="395">
        <f t="shared" ca="1" si="3962"/>
        <v>0</v>
      </c>
      <c r="V2696" s="395">
        <f t="shared" ca="1" si="3963"/>
        <v>0</v>
      </c>
      <c r="W2696" s="395">
        <f t="shared" ca="1" si="3964"/>
        <v>0</v>
      </c>
      <c r="X2696" s="249"/>
      <c r="Y2696" s="249"/>
      <c r="Z2696" s="249"/>
      <c r="AA2696" s="249"/>
      <c r="AB2696" s="249"/>
    </row>
    <row r="2697" spans="1:28" hidden="1" outlineLevel="1">
      <c r="A2697" s="249"/>
      <c r="B2697" s="309" t="str">
        <f t="shared" ca="1" si="3965"/>
        <v>RL Capex 2020</v>
      </c>
      <c r="C2697" s="401"/>
      <c r="D2697" s="401"/>
      <c r="E2697" s="401"/>
      <c r="F2697" s="401"/>
      <c r="G2697" s="401"/>
      <c r="H2697" s="401"/>
      <c r="I2697" s="401"/>
      <c r="J2697" s="396"/>
      <c r="K2697" s="400">
        <f ca="1">K2661</f>
        <v>0</v>
      </c>
      <c r="L2697" s="395">
        <f t="shared" ca="1" si="3953"/>
        <v>0</v>
      </c>
      <c r="M2697" s="395">
        <f t="shared" ca="1" si="3954"/>
        <v>0</v>
      </c>
      <c r="N2697" s="395">
        <f t="shared" ca="1" si="3955"/>
        <v>0</v>
      </c>
      <c r="O2697" s="395">
        <f t="shared" ca="1" si="3956"/>
        <v>0</v>
      </c>
      <c r="P2697" s="395">
        <f t="shared" ca="1" si="3957"/>
        <v>0</v>
      </c>
      <c r="Q2697" s="395">
        <f t="shared" ca="1" si="3958"/>
        <v>0</v>
      </c>
      <c r="R2697" s="395">
        <f t="shared" ca="1" si="3959"/>
        <v>0</v>
      </c>
      <c r="S2697" s="395">
        <f t="shared" ca="1" si="3960"/>
        <v>0</v>
      </c>
      <c r="T2697" s="395">
        <f t="shared" ca="1" si="3961"/>
        <v>0</v>
      </c>
      <c r="U2697" s="395">
        <f t="shared" ca="1" si="3962"/>
        <v>0</v>
      </c>
      <c r="V2697" s="395">
        <f t="shared" ca="1" si="3963"/>
        <v>0</v>
      </c>
      <c r="W2697" s="395">
        <f t="shared" ca="1" si="3964"/>
        <v>0</v>
      </c>
      <c r="X2697" s="249"/>
      <c r="Y2697" s="249"/>
      <c r="Z2697" s="249"/>
      <c r="AA2697" s="249"/>
      <c r="AB2697" s="249"/>
    </row>
    <row r="2698" spans="1:28" hidden="1" outlineLevel="1">
      <c r="A2698" s="249"/>
      <c r="B2698" s="309" t="str">
        <f t="shared" ca="1" si="3965"/>
        <v>RL Capex 2021</v>
      </c>
      <c r="C2698" s="401"/>
      <c r="D2698" s="401"/>
      <c r="E2698" s="401"/>
      <c r="F2698" s="401"/>
      <c r="G2698" s="401"/>
      <c r="H2698" s="401"/>
      <c r="I2698" s="401"/>
      <c r="J2698" s="401"/>
      <c r="K2698" s="396"/>
      <c r="L2698" s="400">
        <f ca="1">L2661</f>
        <v>0</v>
      </c>
      <c r="M2698" s="395">
        <f t="shared" ca="1" si="3954"/>
        <v>0</v>
      </c>
      <c r="N2698" s="395">
        <f t="shared" ca="1" si="3955"/>
        <v>0</v>
      </c>
      <c r="O2698" s="395">
        <f t="shared" ca="1" si="3956"/>
        <v>0</v>
      </c>
      <c r="P2698" s="395">
        <f t="shared" ca="1" si="3957"/>
        <v>0</v>
      </c>
      <c r="Q2698" s="395">
        <f t="shared" ca="1" si="3958"/>
        <v>0</v>
      </c>
      <c r="R2698" s="395">
        <f t="shared" ca="1" si="3959"/>
        <v>0</v>
      </c>
      <c r="S2698" s="395">
        <f t="shared" ca="1" si="3960"/>
        <v>0</v>
      </c>
      <c r="T2698" s="395">
        <f t="shared" ca="1" si="3961"/>
        <v>0</v>
      </c>
      <c r="U2698" s="395">
        <f t="shared" ca="1" si="3962"/>
        <v>0</v>
      </c>
      <c r="V2698" s="395">
        <f t="shared" ca="1" si="3963"/>
        <v>0</v>
      </c>
      <c r="W2698" s="395">
        <f t="shared" ca="1" si="3964"/>
        <v>0</v>
      </c>
      <c r="X2698" s="249"/>
      <c r="Y2698" s="249"/>
      <c r="Z2698" s="249"/>
      <c r="AA2698" s="249"/>
      <c r="AB2698" s="249"/>
    </row>
    <row r="2699" spans="1:28" hidden="1" outlineLevel="1">
      <c r="A2699" s="249"/>
      <c r="B2699" s="309" t="str">
        <f t="shared" ca="1" si="3965"/>
        <v>RL Capex 2022</v>
      </c>
      <c r="C2699" s="401"/>
      <c r="D2699" s="401"/>
      <c r="E2699" s="401"/>
      <c r="F2699" s="401"/>
      <c r="G2699" s="401"/>
      <c r="H2699" s="401"/>
      <c r="I2699" s="401"/>
      <c r="J2699" s="401"/>
      <c r="K2699" s="401"/>
      <c r="L2699" s="396"/>
      <c r="M2699" s="400">
        <f ca="1">M2661</f>
        <v>0</v>
      </c>
      <c r="N2699" s="395">
        <f t="shared" ca="1" si="3955"/>
        <v>0</v>
      </c>
      <c r="O2699" s="395">
        <f t="shared" ca="1" si="3956"/>
        <v>0</v>
      </c>
      <c r="P2699" s="395">
        <f t="shared" ca="1" si="3957"/>
        <v>0</v>
      </c>
      <c r="Q2699" s="395">
        <f t="shared" ca="1" si="3958"/>
        <v>0</v>
      </c>
      <c r="R2699" s="395">
        <f t="shared" ca="1" si="3959"/>
        <v>0</v>
      </c>
      <c r="S2699" s="395">
        <f t="shared" ca="1" si="3960"/>
        <v>0</v>
      </c>
      <c r="T2699" s="395">
        <f t="shared" ca="1" si="3961"/>
        <v>0</v>
      </c>
      <c r="U2699" s="395">
        <f t="shared" ca="1" si="3962"/>
        <v>0</v>
      </c>
      <c r="V2699" s="395">
        <f t="shared" ca="1" si="3963"/>
        <v>0</v>
      </c>
      <c r="W2699" s="395">
        <f t="shared" ca="1" si="3964"/>
        <v>0</v>
      </c>
      <c r="X2699" s="249"/>
      <c r="Y2699" s="249"/>
      <c r="Z2699" s="249"/>
      <c r="AA2699" s="249"/>
      <c r="AB2699" s="249"/>
    </row>
    <row r="2700" spans="1:28" hidden="1" outlineLevel="1">
      <c r="A2700" s="249"/>
      <c r="B2700" s="309" t="str">
        <f t="shared" ca="1" si="3965"/>
        <v>RL Capex 2023</v>
      </c>
      <c r="C2700" s="401"/>
      <c r="D2700" s="401"/>
      <c r="E2700" s="401"/>
      <c r="F2700" s="401"/>
      <c r="G2700" s="401"/>
      <c r="H2700" s="401"/>
      <c r="I2700" s="401"/>
      <c r="J2700" s="401"/>
      <c r="K2700" s="401"/>
      <c r="L2700" s="401"/>
      <c r="M2700" s="396"/>
      <c r="N2700" s="400">
        <f>N2661</f>
        <v>0</v>
      </c>
      <c r="O2700" s="395">
        <f t="shared" si="3956"/>
        <v>0</v>
      </c>
      <c r="P2700" s="395">
        <f t="shared" si="3957"/>
        <v>0</v>
      </c>
      <c r="Q2700" s="395">
        <f t="shared" si="3958"/>
        <v>0</v>
      </c>
      <c r="R2700" s="395">
        <f t="shared" si="3959"/>
        <v>0</v>
      </c>
      <c r="S2700" s="395">
        <f t="shared" si="3960"/>
        <v>0</v>
      </c>
      <c r="T2700" s="395">
        <f t="shared" si="3961"/>
        <v>0</v>
      </c>
      <c r="U2700" s="395">
        <f t="shared" si="3962"/>
        <v>0</v>
      </c>
      <c r="V2700" s="395">
        <f t="shared" si="3963"/>
        <v>0</v>
      </c>
      <c r="W2700" s="395">
        <f t="shared" si="3964"/>
        <v>0</v>
      </c>
      <c r="X2700" s="249"/>
      <c r="Y2700" s="249"/>
      <c r="Z2700" s="249"/>
      <c r="AA2700" s="249"/>
      <c r="AB2700" s="249"/>
    </row>
    <row r="2701" spans="1:28" hidden="1" outlineLevel="1">
      <c r="A2701" s="249"/>
      <c r="B2701" s="309" t="str">
        <f t="shared" ca="1" si="3965"/>
        <v>RL Capex 2024</v>
      </c>
      <c r="C2701" s="401"/>
      <c r="D2701" s="401"/>
      <c r="E2701" s="401"/>
      <c r="F2701" s="401"/>
      <c r="G2701" s="401"/>
      <c r="H2701" s="401"/>
      <c r="I2701" s="401"/>
      <c r="J2701" s="401"/>
      <c r="K2701" s="401"/>
      <c r="L2701" s="401"/>
      <c r="M2701" s="401"/>
      <c r="N2701" s="396"/>
      <c r="O2701" s="400">
        <f>O2661</f>
        <v>0</v>
      </c>
      <c r="P2701" s="395">
        <f t="shared" si="3957"/>
        <v>0</v>
      </c>
      <c r="Q2701" s="395">
        <f t="shared" si="3958"/>
        <v>0</v>
      </c>
      <c r="R2701" s="395">
        <f t="shared" si="3959"/>
        <v>0</v>
      </c>
      <c r="S2701" s="395">
        <f t="shared" si="3960"/>
        <v>0</v>
      </c>
      <c r="T2701" s="395">
        <f t="shared" si="3961"/>
        <v>0</v>
      </c>
      <c r="U2701" s="395">
        <f t="shared" si="3962"/>
        <v>0</v>
      </c>
      <c r="V2701" s="395">
        <f t="shared" si="3963"/>
        <v>0</v>
      </c>
      <c r="W2701" s="395">
        <f t="shared" si="3964"/>
        <v>0</v>
      </c>
      <c r="X2701" s="249"/>
      <c r="Y2701" s="249"/>
      <c r="Z2701" s="249"/>
      <c r="AA2701" s="249"/>
      <c r="AB2701" s="249"/>
    </row>
    <row r="2702" spans="1:28" hidden="1" outlineLevel="1">
      <c r="A2702" s="249"/>
      <c r="B2702" s="309" t="str">
        <f t="shared" ca="1" si="3965"/>
        <v>RL Capex 2025</v>
      </c>
      <c r="C2702" s="401"/>
      <c r="D2702" s="401"/>
      <c r="E2702" s="401"/>
      <c r="F2702" s="401"/>
      <c r="G2702" s="401"/>
      <c r="H2702" s="401"/>
      <c r="I2702" s="401"/>
      <c r="J2702" s="401"/>
      <c r="K2702" s="401"/>
      <c r="L2702" s="401"/>
      <c r="M2702" s="401"/>
      <c r="N2702" s="401"/>
      <c r="O2702" s="396"/>
      <c r="P2702" s="400">
        <f>P2661</f>
        <v>0</v>
      </c>
      <c r="Q2702" s="395">
        <f t="shared" si="3958"/>
        <v>0</v>
      </c>
      <c r="R2702" s="395">
        <f t="shared" si="3959"/>
        <v>0</v>
      </c>
      <c r="S2702" s="395">
        <f t="shared" si="3960"/>
        <v>0</v>
      </c>
      <c r="T2702" s="395">
        <f t="shared" si="3961"/>
        <v>0</v>
      </c>
      <c r="U2702" s="395">
        <f t="shared" si="3962"/>
        <v>0</v>
      </c>
      <c r="V2702" s="395">
        <f t="shared" si="3963"/>
        <v>0</v>
      </c>
      <c r="W2702" s="395">
        <f t="shared" si="3964"/>
        <v>0</v>
      </c>
      <c r="X2702" s="249"/>
      <c r="Y2702" s="249"/>
      <c r="Z2702" s="249"/>
      <c r="AA2702" s="249"/>
      <c r="AB2702" s="249"/>
    </row>
    <row r="2703" spans="1:28" hidden="1" outlineLevel="1">
      <c r="A2703" s="249"/>
      <c r="B2703" s="309" t="str">
        <f t="shared" ca="1" si="3965"/>
        <v>RL Capex 2026</v>
      </c>
      <c r="C2703" s="401"/>
      <c r="D2703" s="401"/>
      <c r="E2703" s="401"/>
      <c r="F2703" s="401"/>
      <c r="G2703" s="401"/>
      <c r="H2703" s="401"/>
      <c r="I2703" s="401"/>
      <c r="J2703" s="401"/>
      <c r="K2703" s="401"/>
      <c r="L2703" s="401"/>
      <c r="M2703" s="401"/>
      <c r="N2703" s="401"/>
      <c r="O2703" s="401"/>
      <c r="P2703" s="396"/>
      <c r="Q2703" s="400">
        <f>Q2661</f>
        <v>0</v>
      </c>
      <c r="R2703" s="395">
        <f t="shared" si="3959"/>
        <v>0</v>
      </c>
      <c r="S2703" s="395">
        <f t="shared" si="3960"/>
        <v>0</v>
      </c>
      <c r="T2703" s="395">
        <f t="shared" si="3961"/>
        <v>0</v>
      </c>
      <c r="U2703" s="395">
        <f t="shared" si="3962"/>
        <v>0</v>
      </c>
      <c r="V2703" s="395">
        <f t="shared" si="3963"/>
        <v>0</v>
      </c>
      <c r="W2703" s="395">
        <f t="shared" si="3964"/>
        <v>0</v>
      </c>
      <c r="X2703" s="249"/>
      <c r="Y2703" s="249"/>
      <c r="Z2703" s="249"/>
      <c r="AA2703" s="249"/>
      <c r="AB2703" s="249"/>
    </row>
    <row r="2704" spans="1:28" hidden="1" outlineLevel="1">
      <c r="A2704" s="249"/>
      <c r="B2704" s="309" t="str">
        <f t="shared" ca="1" si="3965"/>
        <v>RL Capex 2027</v>
      </c>
      <c r="C2704" s="401"/>
      <c r="D2704" s="401"/>
      <c r="E2704" s="401"/>
      <c r="F2704" s="401"/>
      <c r="G2704" s="401"/>
      <c r="H2704" s="401"/>
      <c r="I2704" s="401"/>
      <c r="J2704" s="401"/>
      <c r="K2704" s="401"/>
      <c r="L2704" s="401"/>
      <c r="M2704" s="401"/>
      <c r="N2704" s="401"/>
      <c r="O2704" s="401"/>
      <c r="P2704" s="401"/>
      <c r="Q2704" s="396"/>
      <c r="R2704" s="400">
        <f>R2661</f>
        <v>0</v>
      </c>
      <c r="S2704" s="395">
        <f t="shared" si="3960"/>
        <v>0</v>
      </c>
      <c r="T2704" s="395">
        <f t="shared" si="3961"/>
        <v>0</v>
      </c>
      <c r="U2704" s="395">
        <f t="shared" si="3962"/>
        <v>0</v>
      </c>
      <c r="V2704" s="395">
        <f t="shared" si="3963"/>
        <v>0</v>
      </c>
      <c r="W2704" s="395">
        <f t="shared" si="3964"/>
        <v>0</v>
      </c>
      <c r="X2704" s="249"/>
      <c r="Y2704" s="249"/>
      <c r="Z2704" s="249"/>
      <c r="AA2704" s="249"/>
      <c r="AB2704" s="249"/>
    </row>
    <row r="2705" spans="1:28" hidden="1" outlineLevel="1">
      <c r="A2705" s="249"/>
      <c r="B2705" s="309" t="str">
        <f t="shared" ca="1" si="3965"/>
        <v>RL Capex 2028</v>
      </c>
      <c r="C2705" s="401"/>
      <c r="D2705" s="401"/>
      <c r="E2705" s="401"/>
      <c r="F2705" s="401"/>
      <c r="G2705" s="401"/>
      <c r="H2705" s="401"/>
      <c r="I2705" s="401"/>
      <c r="J2705" s="401"/>
      <c r="K2705" s="401"/>
      <c r="L2705" s="401"/>
      <c r="M2705" s="401"/>
      <c r="N2705" s="401"/>
      <c r="O2705" s="401"/>
      <c r="P2705" s="401"/>
      <c r="Q2705" s="401"/>
      <c r="R2705" s="396"/>
      <c r="S2705" s="400">
        <f>S2661</f>
        <v>0</v>
      </c>
      <c r="T2705" s="395">
        <f t="shared" si="3961"/>
        <v>0</v>
      </c>
      <c r="U2705" s="395">
        <f t="shared" si="3962"/>
        <v>0</v>
      </c>
      <c r="V2705" s="395">
        <f t="shared" si="3963"/>
        <v>0</v>
      </c>
      <c r="W2705" s="395">
        <f t="shared" si="3964"/>
        <v>0</v>
      </c>
      <c r="X2705" s="249"/>
      <c r="Y2705" s="249"/>
      <c r="Z2705" s="249"/>
      <c r="AA2705" s="249"/>
      <c r="AB2705" s="249"/>
    </row>
    <row r="2706" spans="1:28" hidden="1" outlineLevel="1">
      <c r="A2706" s="249"/>
      <c r="B2706" s="309" t="str">
        <f t="shared" ca="1" si="3965"/>
        <v>RL Capex 2029</v>
      </c>
      <c r="C2706" s="401"/>
      <c r="D2706" s="401"/>
      <c r="E2706" s="401"/>
      <c r="F2706" s="401"/>
      <c r="G2706" s="401"/>
      <c r="H2706" s="401"/>
      <c r="I2706" s="401"/>
      <c r="J2706" s="401"/>
      <c r="K2706" s="401"/>
      <c r="L2706" s="401"/>
      <c r="M2706" s="401"/>
      <c r="N2706" s="401"/>
      <c r="O2706" s="401"/>
      <c r="P2706" s="401"/>
      <c r="Q2706" s="401"/>
      <c r="R2706" s="401"/>
      <c r="S2706" s="396"/>
      <c r="T2706" s="400">
        <f>T2661</f>
        <v>0</v>
      </c>
      <c r="U2706" s="395">
        <f t="shared" si="3962"/>
        <v>0</v>
      </c>
      <c r="V2706" s="395">
        <f t="shared" si="3963"/>
        <v>0</v>
      </c>
      <c r="W2706" s="395">
        <f t="shared" si="3964"/>
        <v>0</v>
      </c>
      <c r="X2706" s="249"/>
      <c r="Y2706" s="249"/>
      <c r="Z2706" s="249"/>
      <c r="AA2706" s="249"/>
      <c r="AB2706" s="249"/>
    </row>
    <row r="2707" spans="1:28" hidden="1" outlineLevel="1">
      <c r="A2707" s="249"/>
      <c r="B2707" s="309" t="str">
        <f t="shared" ca="1" si="3965"/>
        <v>RL Capex 2030</v>
      </c>
      <c r="C2707" s="401"/>
      <c r="D2707" s="401"/>
      <c r="E2707" s="401"/>
      <c r="F2707" s="401"/>
      <c r="G2707" s="401"/>
      <c r="H2707" s="401"/>
      <c r="I2707" s="401"/>
      <c r="J2707" s="401"/>
      <c r="K2707" s="401"/>
      <c r="L2707" s="401"/>
      <c r="M2707" s="401"/>
      <c r="N2707" s="401"/>
      <c r="O2707" s="401"/>
      <c r="P2707" s="401"/>
      <c r="Q2707" s="401"/>
      <c r="R2707" s="401"/>
      <c r="S2707" s="401"/>
      <c r="T2707" s="396"/>
      <c r="U2707" s="400">
        <f>U2661</f>
        <v>0</v>
      </c>
      <c r="V2707" s="395">
        <f t="shared" si="3963"/>
        <v>0</v>
      </c>
      <c r="W2707" s="395">
        <f t="shared" si="3964"/>
        <v>0</v>
      </c>
      <c r="X2707" s="249"/>
      <c r="Y2707" s="249"/>
      <c r="Z2707" s="249"/>
      <c r="AA2707" s="249"/>
      <c r="AB2707" s="249"/>
    </row>
    <row r="2708" spans="1:28" hidden="1" outlineLevel="1">
      <c r="A2708" s="249"/>
      <c r="B2708" s="309" t="str">
        <f t="shared" ca="1" si="3965"/>
        <v>RL Capex 2031</v>
      </c>
      <c r="C2708" s="401"/>
      <c r="D2708" s="401"/>
      <c r="E2708" s="401"/>
      <c r="F2708" s="401"/>
      <c r="G2708" s="401"/>
      <c r="H2708" s="401"/>
      <c r="I2708" s="401"/>
      <c r="J2708" s="401"/>
      <c r="K2708" s="401"/>
      <c r="L2708" s="401"/>
      <c r="M2708" s="401"/>
      <c r="N2708" s="401"/>
      <c r="O2708" s="401"/>
      <c r="P2708" s="401"/>
      <c r="Q2708" s="401"/>
      <c r="R2708" s="401"/>
      <c r="S2708" s="401"/>
      <c r="T2708" s="401"/>
      <c r="U2708" s="396"/>
      <c r="V2708" s="400">
        <f>V2661</f>
        <v>0</v>
      </c>
      <c r="W2708" s="395">
        <f>IF(V2708="n/a","n/a",MAX(0,V2708-1))</f>
        <v>0</v>
      </c>
      <c r="X2708" s="249"/>
      <c r="Y2708" s="249"/>
      <c r="Z2708" s="249"/>
      <c r="AA2708" s="249"/>
      <c r="AB2708" s="249"/>
    </row>
    <row r="2709" spans="1:28" hidden="1" outlineLevel="1">
      <c r="A2709" s="249"/>
      <c r="B2709" s="309" t="str">
        <f t="shared" ca="1" si="3965"/>
        <v>RL Capex 2032</v>
      </c>
      <c r="C2709" s="401"/>
      <c r="D2709" s="401"/>
      <c r="E2709" s="401"/>
      <c r="F2709" s="401"/>
      <c r="G2709" s="401"/>
      <c r="H2709" s="401"/>
      <c r="I2709" s="401"/>
      <c r="J2709" s="401"/>
      <c r="K2709" s="401"/>
      <c r="L2709" s="401"/>
      <c r="M2709" s="401"/>
      <c r="N2709" s="401"/>
      <c r="O2709" s="401"/>
      <c r="P2709" s="401"/>
      <c r="Q2709" s="401"/>
      <c r="R2709" s="401"/>
      <c r="S2709" s="401"/>
      <c r="T2709" s="401"/>
      <c r="U2709" s="401"/>
      <c r="V2709" s="396"/>
      <c r="W2709" s="395">
        <f>W2661</f>
        <v>0</v>
      </c>
      <c r="X2709" s="249"/>
      <c r="Y2709" s="249"/>
      <c r="Z2709" s="249"/>
      <c r="AA2709" s="249"/>
      <c r="AB2709" s="249"/>
    </row>
    <row r="2710" spans="1:28" hidden="1" outlineLevel="1">
      <c r="A2710" s="249"/>
      <c r="B2710" s="332"/>
      <c r="C2710" s="395"/>
      <c r="D2710" s="395"/>
      <c r="E2710" s="395"/>
      <c r="F2710" s="395"/>
      <c r="G2710" s="395"/>
      <c r="H2710" s="395"/>
      <c r="I2710" s="395"/>
      <c r="J2710" s="395"/>
      <c r="K2710" s="395"/>
      <c r="L2710" s="395"/>
      <c r="M2710" s="395"/>
      <c r="N2710" s="395"/>
      <c r="O2710" s="395"/>
      <c r="P2710" s="395"/>
      <c r="Q2710" s="395"/>
      <c r="R2710" s="395"/>
      <c r="S2710" s="395"/>
      <c r="T2710" s="395"/>
      <c r="U2710" s="395"/>
      <c r="V2710" s="395"/>
      <c r="W2710" s="395"/>
      <c r="X2710" s="249"/>
      <c r="Y2710" s="249"/>
      <c r="Z2710" s="249"/>
      <c r="AA2710" s="249"/>
      <c r="AB2710" s="249"/>
    </row>
    <row r="2711" spans="1:28" collapsed="1">
      <c r="A2711" s="322"/>
      <c r="B2711" s="336" t="s">
        <v>192</v>
      </c>
      <c r="C2711" s="460">
        <f ca="1">(IF(OR($C2661&lt;&gt;"n/a",C2661&lt;&gt;"n/a"),IF(SUM(C2664:C2686)=0,0,IF((SUMPRODUCT(C2664:C2686,C2688:C2710)/SUM(C2664:C2686))&lt;0,1,(SUMPRODUCT(C2664:C2686,C2688:C2710)/SUM(C2664:C2686)))),"n/a"))</f>
        <v>0</v>
      </c>
      <c r="D2711" s="460">
        <f ca="1">(IF(OR($C2661&lt;&gt;"n/a",D2661&lt;&gt;"n/a"),IF(SUM(D2664:D2686)=0,0,IF((SUMPRODUCT(D2664:D2686,D2688:D2710)/SUM(D2664:D2686))&lt;0,1,(SUMPRODUCT(D2664:D2686,D2688:D2710)/SUM(D2664:D2686)))),"n/a"))</f>
        <v>0</v>
      </c>
      <c r="E2711" s="460">
        <f t="shared" ref="E2711:W2711" ca="1" si="3966">(IF(OR($C2661&lt;&gt;"n/a",E2661&lt;&gt;"n/a"),IF(SUM(E2664:E2686)=0,0,IF((SUMPRODUCT(E2664:E2686,E2688:E2710)/SUM(E2664:E2686))&lt;0,1,(SUMPRODUCT(E2664:E2686,E2688:E2710)/SUM(E2664:E2686)))),"n/a"))</f>
        <v>0</v>
      </c>
      <c r="F2711" s="460">
        <f t="shared" ca="1" si="3966"/>
        <v>0</v>
      </c>
      <c r="G2711" s="460">
        <f t="shared" ca="1" si="3966"/>
        <v>0</v>
      </c>
      <c r="H2711" s="460">
        <f t="shared" ca="1" si="3966"/>
        <v>0</v>
      </c>
      <c r="I2711" s="460">
        <f t="shared" ca="1" si="3966"/>
        <v>0</v>
      </c>
      <c r="J2711" s="460">
        <f t="shared" ca="1" si="3966"/>
        <v>0</v>
      </c>
      <c r="K2711" s="460">
        <f t="shared" ca="1" si="3966"/>
        <v>0</v>
      </c>
      <c r="L2711" s="460">
        <f t="shared" ca="1" si="3966"/>
        <v>0</v>
      </c>
      <c r="M2711" s="460">
        <f t="shared" ca="1" si="3966"/>
        <v>0</v>
      </c>
      <c r="N2711" s="460">
        <f t="shared" ca="1" si="3966"/>
        <v>0</v>
      </c>
      <c r="O2711" s="460">
        <f t="shared" ca="1" si="3966"/>
        <v>0</v>
      </c>
      <c r="P2711" s="460">
        <f t="shared" ca="1" si="3966"/>
        <v>0</v>
      </c>
      <c r="Q2711" s="460">
        <f t="shared" ca="1" si="3966"/>
        <v>0</v>
      </c>
      <c r="R2711" s="460">
        <f t="shared" ca="1" si="3966"/>
        <v>0</v>
      </c>
      <c r="S2711" s="460">
        <f t="shared" ca="1" si="3966"/>
        <v>0</v>
      </c>
      <c r="T2711" s="460">
        <f t="shared" ca="1" si="3966"/>
        <v>0</v>
      </c>
      <c r="U2711" s="460">
        <f t="shared" ca="1" si="3966"/>
        <v>0</v>
      </c>
      <c r="V2711" s="460">
        <f t="shared" ca="1" si="3966"/>
        <v>0</v>
      </c>
      <c r="W2711" s="460">
        <f t="shared" ca="1" si="3966"/>
        <v>0</v>
      </c>
      <c r="X2711" s="249"/>
      <c r="Y2711" s="249"/>
      <c r="Z2711" s="249"/>
      <c r="AA2711" s="249"/>
      <c r="AB2711" s="249"/>
    </row>
    <row r="2712" spans="1:28">
      <c r="A2712" s="249"/>
      <c r="B2712" s="249"/>
      <c r="C2712" s="329"/>
      <c r="D2712" s="329"/>
      <c r="E2712" s="329"/>
      <c r="F2712" s="329"/>
      <c r="G2712" s="329"/>
      <c r="H2712" s="329"/>
      <c r="I2712" s="329"/>
      <c r="J2712" s="329"/>
      <c r="K2712" s="329"/>
      <c r="L2712" s="329"/>
      <c r="M2712" s="329"/>
      <c r="N2712" s="329"/>
      <c r="O2712" s="329"/>
      <c r="P2712" s="329"/>
      <c r="Q2712" s="329"/>
      <c r="R2712" s="329"/>
      <c r="S2712" s="329"/>
      <c r="T2712" s="329"/>
      <c r="U2712" s="329"/>
      <c r="V2712" s="329"/>
      <c r="W2712" s="329"/>
      <c r="X2712" s="249"/>
      <c r="Y2712" s="249"/>
      <c r="Z2712" s="249"/>
      <c r="AA2712" s="249"/>
      <c r="AB2712" s="249"/>
    </row>
    <row r="2713" spans="1:28">
      <c r="A2713" s="249"/>
      <c r="B2713" s="249"/>
      <c r="C2713" s="329"/>
      <c r="D2713" s="329"/>
      <c r="E2713" s="329"/>
      <c r="F2713" s="329"/>
      <c r="G2713" s="329"/>
      <c r="H2713" s="329"/>
      <c r="I2713" s="329"/>
      <c r="J2713" s="329"/>
      <c r="K2713" s="329"/>
      <c r="L2713" s="329"/>
      <c r="M2713" s="329"/>
      <c r="N2713" s="329"/>
      <c r="O2713" s="329"/>
      <c r="P2713" s="329"/>
      <c r="Q2713" s="329"/>
      <c r="R2713" s="329"/>
      <c r="S2713" s="329"/>
      <c r="T2713" s="329"/>
      <c r="U2713" s="329"/>
      <c r="V2713" s="329"/>
      <c r="W2713" s="329"/>
      <c r="X2713" s="249"/>
      <c r="Y2713" s="249"/>
      <c r="Z2713" s="249"/>
      <c r="AA2713" s="249"/>
      <c r="AB2713" s="249"/>
    </row>
    <row r="2714" spans="1:28">
      <c r="A2714" s="249"/>
      <c r="B2714" s="249"/>
      <c r="C2714" s="329"/>
      <c r="D2714" s="329"/>
      <c r="E2714" s="329"/>
      <c r="F2714" s="329"/>
      <c r="G2714" s="329"/>
      <c r="H2714" s="329"/>
      <c r="I2714" s="329"/>
      <c r="J2714" s="329"/>
      <c r="K2714" s="329"/>
      <c r="L2714" s="329"/>
      <c r="M2714" s="329"/>
      <c r="N2714" s="329"/>
      <c r="O2714" s="329"/>
      <c r="P2714" s="329"/>
      <c r="Q2714" s="329"/>
      <c r="R2714" s="329"/>
      <c r="S2714" s="329"/>
      <c r="T2714" s="329"/>
      <c r="U2714" s="329"/>
      <c r="V2714" s="329"/>
      <c r="W2714" s="329"/>
      <c r="X2714" s="249"/>
      <c r="Y2714" s="249"/>
      <c r="Z2714" s="249"/>
      <c r="AA2714" s="249"/>
      <c r="AB2714" s="249"/>
    </row>
    <row r="2715" spans="1:28">
      <c r="A2715" s="249"/>
      <c r="B2715" s="249"/>
      <c r="C2715" s="329"/>
      <c r="D2715" s="329"/>
      <c r="E2715" s="329"/>
      <c r="F2715" s="329"/>
      <c r="G2715" s="329"/>
      <c r="H2715" s="329"/>
      <c r="I2715" s="329"/>
      <c r="J2715" s="329"/>
      <c r="K2715" s="329"/>
      <c r="L2715" s="329"/>
      <c r="M2715" s="329"/>
      <c r="N2715" s="329"/>
      <c r="O2715" s="329"/>
      <c r="P2715" s="329"/>
      <c r="Q2715" s="329"/>
      <c r="R2715" s="329"/>
      <c r="S2715" s="329"/>
      <c r="T2715" s="329"/>
      <c r="U2715" s="329"/>
      <c r="V2715" s="329"/>
      <c r="W2715" s="329"/>
      <c r="X2715" s="249"/>
      <c r="Y2715" s="249"/>
      <c r="Z2715" s="249"/>
      <c r="AA2715" s="249"/>
      <c r="AB2715" s="249"/>
    </row>
    <row r="2716" spans="1:28">
      <c r="A2716" s="249"/>
      <c r="B2716" s="249"/>
      <c r="C2716" s="249"/>
      <c r="D2716" s="249"/>
      <c r="E2716" s="249"/>
      <c r="F2716" s="249"/>
      <c r="G2716" s="249"/>
      <c r="H2716" s="249"/>
      <c r="I2716" s="249"/>
      <c r="J2716" s="249"/>
      <c r="K2716" s="249"/>
      <c r="L2716" s="249"/>
      <c r="M2716" s="249"/>
      <c r="N2716" s="249"/>
      <c r="O2716" s="249"/>
      <c r="P2716" s="249"/>
      <c r="Q2716" s="249"/>
      <c r="R2716" s="249"/>
      <c r="S2716" s="249"/>
      <c r="T2716" s="249"/>
      <c r="U2716" s="249"/>
      <c r="V2716" s="249"/>
      <c r="W2716" s="249"/>
      <c r="X2716" s="249"/>
      <c r="Y2716" s="249"/>
      <c r="Z2716" s="249"/>
      <c r="AA2716" s="249"/>
      <c r="AB2716" s="249"/>
    </row>
    <row r="2717" spans="1:28">
      <c r="A2717" s="249"/>
      <c r="B2717" s="249"/>
      <c r="C2717" s="249"/>
      <c r="D2717" s="249"/>
      <c r="E2717" s="249"/>
      <c r="F2717" s="249"/>
      <c r="G2717" s="249"/>
      <c r="H2717" s="249"/>
      <c r="I2717" s="249"/>
      <c r="J2717" s="249"/>
      <c r="K2717" s="249"/>
      <c r="L2717" s="249"/>
      <c r="M2717" s="249"/>
      <c r="N2717" s="249"/>
      <c r="O2717" s="249"/>
      <c r="P2717" s="249"/>
      <c r="Q2717" s="249"/>
      <c r="R2717" s="249"/>
      <c r="S2717" s="249"/>
      <c r="T2717" s="249"/>
      <c r="U2717" s="249"/>
      <c r="V2717" s="249"/>
      <c r="W2717" s="249"/>
      <c r="X2717" s="249"/>
      <c r="Y2717" s="249"/>
      <c r="Z2717" s="249"/>
      <c r="AA2717" s="249"/>
      <c r="AB2717" s="249"/>
    </row>
    <row r="2718" spans="1:28">
      <c r="A2718" s="249"/>
      <c r="B2718" s="249"/>
      <c r="C2718" s="249"/>
      <c r="D2718" s="249"/>
      <c r="E2718" s="249"/>
      <c r="F2718" s="249"/>
      <c r="G2718" s="249"/>
      <c r="H2718" s="249"/>
      <c r="I2718" s="249"/>
      <c r="J2718" s="249"/>
      <c r="K2718" s="249"/>
      <c r="L2718" s="249"/>
      <c r="M2718" s="249"/>
      <c r="N2718" s="249"/>
      <c r="O2718" s="249"/>
      <c r="P2718" s="249"/>
      <c r="Q2718" s="249"/>
      <c r="R2718" s="249"/>
      <c r="S2718" s="249"/>
      <c r="T2718" s="249"/>
      <c r="U2718" s="249"/>
      <c r="V2718" s="249"/>
      <c r="W2718" s="249"/>
      <c r="X2718" s="249"/>
      <c r="Y2718" s="249"/>
      <c r="Z2718" s="249"/>
      <c r="AA2718" s="249"/>
      <c r="AB2718" s="249"/>
    </row>
    <row r="2719" spans="1:28">
      <c r="A2719" s="249"/>
      <c r="B2719" s="249"/>
      <c r="C2719" s="249"/>
      <c r="D2719" s="249"/>
      <c r="E2719" s="249"/>
      <c r="F2719" s="249"/>
      <c r="G2719" s="249"/>
      <c r="H2719" s="249"/>
      <c r="I2719" s="249"/>
      <c r="J2719" s="249"/>
      <c r="K2719" s="249"/>
      <c r="L2719" s="249"/>
      <c r="M2719" s="249"/>
      <c r="N2719" s="249"/>
      <c r="O2719" s="249"/>
      <c r="P2719" s="249"/>
      <c r="Q2719" s="249"/>
      <c r="R2719" s="249"/>
      <c r="S2719" s="249"/>
      <c r="T2719" s="249"/>
      <c r="U2719" s="249"/>
      <c r="V2719" s="249"/>
      <c r="W2719" s="249"/>
      <c r="X2719" s="249"/>
      <c r="Y2719" s="249"/>
      <c r="Z2719" s="249"/>
      <c r="AA2719" s="249"/>
      <c r="AB2719" s="249"/>
    </row>
    <row r="2720" spans="1:28">
      <c r="A2720" s="249"/>
      <c r="B2720" s="249"/>
      <c r="C2720" s="249"/>
      <c r="D2720" s="249"/>
      <c r="E2720" s="249"/>
      <c r="F2720" s="249"/>
      <c r="G2720" s="249"/>
      <c r="H2720" s="249"/>
      <c r="I2720" s="249"/>
      <c r="J2720" s="249"/>
      <c r="K2720" s="249"/>
      <c r="L2720" s="249"/>
      <c r="M2720" s="249"/>
      <c r="N2720" s="249"/>
      <c r="O2720" s="249"/>
      <c r="P2720" s="249"/>
      <c r="Q2720" s="249"/>
      <c r="R2720" s="249"/>
      <c r="S2720" s="249"/>
      <c r="T2720" s="249"/>
      <c r="U2720" s="249"/>
      <c r="V2720" s="249"/>
      <c r="W2720" s="249"/>
      <c r="X2720" s="249"/>
      <c r="Y2720" s="249"/>
      <c r="Z2720" s="249"/>
      <c r="AA2720" s="249"/>
      <c r="AB2720" s="249"/>
    </row>
    <row r="2721" spans="1:28">
      <c r="A2721" s="249"/>
      <c r="B2721" s="249"/>
      <c r="C2721" s="249"/>
      <c r="D2721" s="249"/>
      <c r="E2721" s="249"/>
      <c r="F2721" s="249"/>
      <c r="G2721" s="249"/>
      <c r="H2721" s="249"/>
      <c r="I2721" s="249"/>
      <c r="J2721" s="249"/>
      <c r="K2721" s="249"/>
      <c r="L2721" s="249"/>
      <c r="M2721" s="249"/>
      <c r="N2721" s="249"/>
      <c r="O2721" s="249"/>
      <c r="P2721" s="249"/>
      <c r="Q2721" s="249"/>
      <c r="R2721" s="249"/>
      <c r="S2721" s="249"/>
      <c r="T2721" s="249"/>
      <c r="U2721" s="249"/>
      <c r="V2721" s="249"/>
      <c r="W2721" s="249"/>
      <c r="X2721" s="249"/>
      <c r="Y2721" s="249"/>
      <c r="Z2721" s="249"/>
      <c r="AA2721" s="249"/>
      <c r="AB2721" s="249"/>
    </row>
    <row r="2722" spans="1:28">
      <c r="A2722" s="249"/>
      <c r="B2722" s="249"/>
      <c r="C2722" s="249"/>
      <c r="D2722" s="249"/>
      <c r="E2722" s="249"/>
      <c r="F2722" s="249"/>
      <c r="G2722" s="249"/>
      <c r="H2722" s="249"/>
      <c r="I2722" s="249"/>
      <c r="J2722" s="249"/>
      <c r="K2722" s="249"/>
      <c r="L2722" s="249"/>
      <c r="M2722" s="249"/>
      <c r="N2722" s="249"/>
      <c r="O2722" s="249"/>
      <c r="P2722" s="249"/>
      <c r="Q2722" s="249"/>
      <c r="R2722" s="249"/>
      <c r="S2722" s="249"/>
      <c r="T2722" s="249"/>
      <c r="U2722" s="249"/>
      <c r="V2722" s="249"/>
      <c r="W2722" s="249"/>
      <c r="X2722" s="249"/>
      <c r="Y2722" s="249"/>
      <c r="Z2722" s="249"/>
      <c r="AA2722" s="249"/>
      <c r="AB2722" s="249"/>
    </row>
    <row r="2723" spans="1:28">
      <c r="A2723" s="249"/>
      <c r="B2723" s="249"/>
      <c r="C2723" s="249"/>
      <c r="D2723" s="249"/>
      <c r="E2723" s="249"/>
      <c r="F2723" s="249"/>
      <c r="G2723" s="249"/>
      <c r="H2723" s="249"/>
      <c r="I2723" s="249"/>
      <c r="J2723" s="249"/>
      <c r="K2723" s="249"/>
      <c r="L2723" s="249"/>
      <c r="M2723" s="249"/>
      <c r="N2723" s="249"/>
      <c r="O2723" s="249"/>
      <c r="P2723" s="249"/>
      <c r="Q2723" s="249"/>
      <c r="R2723" s="249"/>
      <c r="S2723" s="249"/>
      <c r="T2723" s="249"/>
      <c r="U2723" s="249"/>
      <c r="V2723" s="249"/>
      <c r="W2723" s="249"/>
      <c r="X2723" s="249"/>
      <c r="Y2723" s="249"/>
      <c r="Z2723" s="249"/>
      <c r="AA2723" s="249"/>
      <c r="AB2723" s="249"/>
    </row>
    <row r="2724" spans="1:28">
      <c r="A2724" s="249"/>
      <c r="B2724" s="249"/>
      <c r="C2724" s="249"/>
      <c r="D2724" s="249"/>
      <c r="E2724" s="249"/>
      <c r="F2724" s="249"/>
      <c r="G2724" s="249"/>
      <c r="H2724" s="249"/>
      <c r="I2724" s="249"/>
      <c r="J2724" s="249"/>
      <c r="K2724" s="249"/>
      <c r="L2724" s="249"/>
      <c r="M2724" s="249"/>
      <c r="N2724" s="249"/>
      <c r="O2724" s="249"/>
      <c r="P2724" s="249"/>
      <c r="Q2724" s="249"/>
      <c r="R2724" s="249"/>
      <c r="S2724" s="249"/>
      <c r="T2724" s="249"/>
      <c r="U2724" s="249"/>
      <c r="V2724" s="249"/>
      <c r="W2724" s="249"/>
      <c r="X2724" s="249"/>
      <c r="Y2724" s="249"/>
      <c r="Z2724" s="249"/>
      <c r="AA2724" s="249"/>
      <c r="AB2724" s="249"/>
    </row>
    <row r="2725" spans="1:28">
      <c r="A2725" s="249"/>
      <c r="B2725" s="249"/>
      <c r="C2725" s="249"/>
      <c r="D2725" s="249"/>
      <c r="E2725" s="249"/>
      <c r="F2725" s="249"/>
      <c r="G2725" s="249"/>
      <c r="H2725" s="249"/>
      <c r="I2725" s="249"/>
      <c r="J2725" s="249"/>
      <c r="K2725" s="249"/>
      <c r="L2725" s="249"/>
      <c r="M2725" s="249"/>
      <c r="N2725" s="249"/>
      <c r="O2725" s="249"/>
      <c r="P2725" s="249"/>
      <c r="Q2725" s="249"/>
      <c r="R2725" s="249"/>
      <c r="S2725" s="249"/>
      <c r="T2725" s="249"/>
      <c r="U2725" s="249"/>
      <c r="V2725" s="249"/>
      <c r="W2725" s="249"/>
      <c r="X2725" s="249"/>
      <c r="Y2725" s="249"/>
      <c r="Z2725" s="249"/>
      <c r="AA2725" s="249"/>
      <c r="AB2725" s="249"/>
    </row>
    <row r="2726" spans="1:28">
      <c r="A2726" s="249"/>
      <c r="B2726" s="249"/>
      <c r="C2726" s="249"/>
      <c r="D2726" s="249"/>
      <c r="E2726" s="249"/>
      <c r="F2726" s="249"/>
      <c r="G2726" s="249"/>
      <c r="H2726" s="249"/>
      <c r="I2726" s="249"/>
      <c r="J2726" s="249"/>
      <c r="K2726" s="249"/>
      <c r="L2726" s="249"/>
      <c r="M2726" s="249"/>
      <c r="N2726" s="249"/>
      <c r="O2726" s="249"/>
      <c r="P2726" s="249"/>
      <c r="Q2726" s="249"/>
      <c r="R2726" s="249"/>
      <c r="S2726" s="249"/>
      <c r="T2726" s="249"/>
      <c r="U2726" s="249"/>
      <c r="V2726" s="249"/>
      <c r="W2726" s="249"/>
      <c r="X2726" s="249"/>
      <c r="Y2726" s="249"/>
      <c r="Z2726" s="249"/>
      <c r="AA2726" s="249"/>
      <c r="AB2726" s="249"/>
    </row>
    <row r="2727" spans="1:28">
      <c r="A2727" s="249"/>
      <c r="B2727" s="249"/>
      <c r="C2727" s="249"/>
      <c r="D2727" s="249"/>
      <c r="E2727" s="249"/>
      <c r="F2727" s="249"/>
      <c r="G2727" s="249"/>
      <c r="H2727" s="249"/>
      <c r="I2727" s="249"/>
      <c r="J2727" s="249"/>
      <c r="K2727" s="249"/>
      <c r="L2727" s="249"/>
      <c r="M2727" s="249"/>
      <c r="N2727" s="249"/>
      <c r="O2727" s="249"/>
      <c r="P2727" s="249"/>
      <c r="Q2727" s="249"/>
      <c r="R2727" s="249"/>
      <c r="S2727" s="249"/>
      <c r="T2727" s="249"/>
      <c r="U2727" s="249"/>
      <c r="V2727" s="249"/>
      <c r="W2727" s="249"/>
      <c r="X2727" s="249"/>
      <c r="Y2727" s="249"/>
      <c r="Z2727" s="249"/>
      <c r="AA2727" s="249"/>
      <c r="AB2727" s="249"/>
    </row>
    <row r="2728" spans="1:28">
      <c r="A2728" s="249"/>
      <c r="B2728" s="249"/>
      <c r="C2728" s="249"/>
      <c r="D2728" s="249"/>
      <c r="E2728" s="249"/>
      <c r="F2728" s="249"/>
      <c r="G2728" s="249"/>
      <c r="H2728" s="249"/>
      <c r="I2728" s="249"/>
      <c r="J2728" s="249"/>
      <c r="K2728" s="249"/>
      <c r="L2728" s="249"/>
      <c r="M2728" s="249"/>
      <c r="N2728" s="249"/>
      <c r="O2728" s="249"/>
      <c r="P2728" s="249"/>
      <c r="Q2728" s="249"/>
      <c r="R2728" s="249"/>
      <c r="S2728" s="249"/>
      <c r="T2728" s="249"/>
      <c r="U2728" s="249"/>
      <c r="V2728" s="249"/>
      <c r="W2728" s="249"/>
      <c r="X2728" s="249"/>
      <c r="Y2728" s="249"/>
      <c r="Z2728" s="249"/>
      <c r="AA2728" s="249"/>
      <c r="AB2728" s="249"/>
    </row>
    <row r="2729" spans="1:28">
      <c r="A2729" s="249"/>
      <c r="B2729" s="249"/>
      <c r="C2729" s="249"/>
      <c r="D2729" s="249"/>
      <c r="E2729" s="249"/>
      <c r="F2729" s="249"/>
      <c r="G2729" s="249"/>
      <c r="H2729" s="249"/>
      <c r="I2729" s="249"/>
      <c r="J2729" s="249"/>
      <c r="K2729" s="249"/>
      <c r="L2729" s="249"/>
      <c r="M2729" s="249"/>
      <c r="N2729" s="249"/>
      <c r="O2729" s="249"/>
      <c r="P2729" s="249"/>
      <c r="Q2729" s="249"/>
      <c r="R2729" s="249"/>
      <c r="S2729" s="249"/>
      <c r="T2729" s="249"/>
      <c r="U2729" s="249"/>
      <c r="V2729" s="249"/>
      <c r="W2729" s="249"/>
      <c r="X2729" s="249"/>
      <c r="Y2729" s="249"/>
      <c r="Z2729" s="249"/>
      <c r="AA2729" s="249"/>
      <c r="AB2729" s="249"/>
    </row>
    <row r="2730" spans="1:28">
      <c r="A2730" s="249"/>
      <c r="B2730" s="249"/>
      <c r="C2730" s="249"/>
      <c r="D2730" s="249"/>
      <c r="E2730" s="249"/>
      <c r="F2730" s="249"/>
      <c r="G2730" s="249"/>
      <c r="H2730" s="249"/>
      <c r="I2730" s="249"/>
      <c r="J2730" s="249"/>
      <c r="K2730" s="249"/>
      <c r="L2730" s="249"/>
      <c r="M2730" s="249"/>
      <c r="N2730" s="249"/>
      <c r="O2730" s="249"/>
      <c r="P2730" s="249"/>
      <c r="Q2730" s="249"/>
      <c r="R2730" s="249"/>
      <c r="S2730" s="249"/>
      <c r="T2730" s="249"/>
      <c r="U2730" s="249"/>
      <c r="V2730" s="249"/>
      <c r="W2730" s="249"/>
      <c r="X2730" s="249"/>
      <c r="Y2730" s="249"/>
      <c r="Z2730" s="249"/>
      <c r="AA2730" s="249"/>
      <c r="AB2730" s="249"/>
    </row>
    <row r="2731" spans="1:28">
      <c r="A2731" s="249"/>
      <c r="B2731" s="249"/>
      <c r="C2731" s="249"/>
      <c r="D2731" s="249"/>
      <c r="E2731" s="249"/>
      <c r="F2731" s="249"/>
      <c r="G2731" s="249"/>
      <c r="H2731" s="249"/>
      <c r="I2731" s="249"/>
      <c r="J2731" s="249"/>
      <c r="K2731" s="249"/>
      <c r="L2731" s="249"/>
      <c r="M2731" s="249"/>
      <c r="N2731" s="249"/>
      <c r="O2731" s="249"/>
      <c r="P2731" s="249"/>
      <c r="Q2731" s="249"/>
      <c r="R2731" s="249"/>
      <c r="S2731" s="249"/>
      <c r="T2731" s="249"/>
      <c r="U2731" s="249"/>
      <c r="V2731" s="249"/>
      <c r="W2731" s="249"/>
      <c r="X2731" s="249"/>
      <c r="Y2731" s="249"/>
      <c r="Z2731" s="249"/>
      <c r="AA2731" s="249"/>
      <c r="AB2731" s="249"/>
    </row>
    <row r="2732" spans="1:28">
      <c r="A2732" s="249"/>
      <c r="B2732" s="249"/>
      <c r="C2732" s="249"/>
      <c r="D2732" s="249"/>
      <c r="E2732" s="249"/>
      <c r="F2732" s="249"/>
      <c r="G2732" s="249"/>
      <c r="H2732" s="249"/>
      <c r="I2732" s="249"/>
      <c r="J2732" s="249"/>
      <c r="K2732" s="249"/>
      <c r="L2732" s="249"/>
      <c r="M2732" s="249"/>
      <c r="N2732" s="249"/>
      <c r="O2732" s="249"/>
      <c r="P2732" s="249"/>
      <c r="Q2732" s="249"/>
      <c r="R2732" s="249"/>
      <c r="S2732" s="249"/>
      <c r="T2732" s="249"/>
      <c r="U2732" s="249"/>
      <c r="V2732" s="249"/>
      <c r="W2732" s="249"/>
      <c r="X2732" s="249"/>
      <c r="Y2732" s="249"/>
      <c r="Z2732" s="249"/>
      <c r="AA2732" s="249"/>
      <c r="AB2732" s="249"/>
    </row>
    <row r="2733" spans="1:28">
      <c r="A2733" s="249"/>
      <c r="B2733" s="249"/>
      <c r="C2733" s="249"/>
      <c r="D2733" s="249"/>
      <c r="E2733" s="249"/>
      <c r="F2733" s="249"/>
      <c r="G2733" s="249"/>
      <c r="H2733" s="249"/>
      <c r="I2733" s="249"/>
      <c r="J2733" s="249"/>
      <c r="K2733" s="249"/>
      <c r="L2733" s="249"/>
      <c r="M2733" s="249"/>
      <c r="N2733" s="249"/>
      <c r="O2733" s="249"/>
      <c r="P2733" s="249"/>
      <c r="Q2733" s="249"/>
      <c r="R2733" s="249"/>
      <c r="S2733" s="249"/>
      <c r="T2733" s="249"/>
      <c r="U2733" s="249"/>
      <c r="V2733" s="249"/>
      <c r="W2733" s="249"/>
      <c r="X2733" s="249"/>
      <c r="Y2733" s="249"/>
      <c r="Z2733" s="249"/>
      <c r="AA2733" s="249"/>
      <c r="AB2733" s="249"/>
    </row>
    <row r="2734" spans="1:28">
      <c r="A2734" s="249"/>
      <c r="B2734" s="249"/>
      <c r="C2734" s="249"/>
      <c r="D2734" s="249"/>
      <c r="E2734" s="249"/>
      <c r="F2734" s="249"/>
      <c r="G2734" s="249"/>
      <c r="H2734" s="249"/>
      <c r="I2734" s="249"/>
      <c r="J2734" s="249"/>
      <c r="K2734" s="249"/>
      <c r="L2734" s="249"/>
      <c r="M2734" s="249"/>
      <c r="N2734" s="249"/>
      <c r="O2734" s="249"/>
      <c r="P2734" s="249"/>
      <c r="Q2734" s="249"/>
      <c r="R2734" s="249"/>
      <c r="S2734" s="249"/>
      <c r="T2734" s="249"/>
      <c r="U2734" s="249"/>
      <c r="V2734" s="249"/>
      <c r="W2734" s="249"/>
      <c r="X2734" s="249"/>
      <c r="Y2734" s="249"/>
      <c r="Z2734" s="249"/>
      <c r="AA2734" s="249"/>
      <c r="AB2734" s="249"/>
    </row>
    <row r="2735" spans="1:28">
      <c r="A2735" s="249"/>
      <c r="B2735" s="249"/>
      <c r="C2735" s="249"/>
      <c r="D2735" s="249"/>
      <c r="E2735" s="249"/>
      <c r="F2735" s="249"/>
      <c r="G2735" s="249"/>
      <c r="H2735" s="249"/>
      <c r="I2735" s="249"/>
      <c r="J2735" s="249"/>
      <c r="K2735" s="249"/>
      <c r="L2735" s="249"/>
      <c r="M2735" s="249"/>
      <c r="N2735" s="249"/>
      <c r="O2735" s="249"/>
      <c r="P2735" s="249"/>
      <c r="Q2735" s="249"/>
      <c r="R2735" s="249"/>
      <c r="S2735" s="249"/>
      <c r="T2735" s="249"/>
      <c r="U2735" s="249"/>
      <c r="V2735" s="249"/>
      <c r="W2735" s="249"/>
      <c r="X2735" s="249"/>
      <c r="Y2735" s="249"/>
      <c r="Z2735" s="249"/>
      <c r="AA2735" s="249"/>
      <c r="AB2735" s="249"/>
    </row>
    <row r="2736" spans="1:28">
      <c r="A2736" s="249"/>
      <c r="B2736" s="249"/>
      <c r="C2736" s="249"/>
      <c r="D2736" s="249"/>
      <c r="E2736" s="249"/>
      <c r="F2736" s="249"/>
      <c r="G2736" s="249"/>
      <c r="H2736" s="249"/>
      <c r="I2736" s="249"/>
      <c r="J2736" s="249"/>
      <c r="K2736" s="249"/>
      <c r="L2736" s="249"/>
      <c r="M2736" s="249"/>
      <c r="N2736" s="249"/>
      <c r="O2736" s="249"/>
      <c r="P2736" s="249"/>
      <c r="Q2736" s="249"/>
      <c r="R2736" s="249"/>
      <c r="S2736" s="249"/>
      <c r="T2736" s="249"/>
      <c r="U2736" s="249"/>
      <c r="V2736" s="249"/>
      <c r="W2736" s="249"/>
      <c r="X2736" s="249"/>
      <c r="Y2736" s="249"/>
      <c r="Z2736" s="249"/>
      <c r="AA2736" s="249"/>
      <c r="AB2736" s="249"/>
    </row>
    <row r="2737" spans="1:28">
      <c r="A2737" s="249"/>
      <c r="B2737" s="249"/>
      <c r="C2737" s="249"/>
      <c r="D2737" s="249"/>
      <c r="E2737" s="249"/>
      <c r="F2737" s="249"/>
      <c r="G2737" s="249"/>
      <c r="H2737" s="249"/>
      <c r="I2737" s="249"/>
      <c r="J2737" s="249"/>
      <c r="K2737" s="249"/>
      <c r="L2737" s="249"/>
      <c r="M2737" s="249"/>
      <c r="N2737" s="249"/>
      <c r="O2737" s="249"/>
      <c r="P2737" s="249"/>
      <c r="Q2737" s="249"/>
      <c r="R2737" s="249"/>
      <c r="S2737" s="249"/>
      <c r="T2737" s="249"/>
      <c r="U2737" s="249"/>
      <c r="V2737" s="249"/>
      <c r="W2737" s="249"/>
      <c r="X2737" s="249"/>
      <c r="Y2737" s="249"/>
      <c r="Z2737" s="249"/>
      <c r="AA2737" s="249"/>
      <c r="AB2737" s="249"/>
    </row>
    <row r="2738" spans="1:28">
      <c r="A2738" s="249"/>
      <c r="B2738" s="249"/>
      <c r="C2738" s="249"/>
      <c r="D2738" s="249"/>
      <c r="E2738" s="249"/>
      <c r="F2738" s="249"/>
      <c r="G2738" s="249"/>
      <c r="H2738" s="249"/>
      <c r="I2738" s="249"/>
      <c r="J2738" s="249"/>
      <c r="K2738" s="249"/>
      <c r="L2738" s="249"/>
      <c r="M2738" s="249"/>
      <c r="N2738" s="249"/>
      <c r="O2738" s="249"/>
      <c r="P2738" s="249"/>
      <c r="Q2738" s="249"/>
      <c r="R2738" s="249"/>
      <c r="S2738" s="249"/>
      <c r="T2738" s="249"/>
      <c r="U2738" s="249"/>
      <c r="V2738" s="249"/>
      <c r="W2738" s="249"/>
      <c r="X2738" s="249"/>
      <c r="Y2738" s="249"/>
      <c r="Z2738" s="249"/>
      <c r="AA2738" s="249"/>
      <c r="AB2738" s="249"/>
    </row>
    <row r="2739" spans="1:28">
      <c r="A2739" s="249"/>
      <c r="B2739" s="249"/>
      <c r="C2739" s="249"/>
      <c r="D2739" s="249"/>
      <c r="E2739" s="249"/>
      <c r="F2739" s="249"/>
      <c r="G2739" s="249"/>
      <c r="H2739" s="249"/>
      <c r="I2739" s="249"/>
      <c r="J2739" s="249"/>
      <c r="K2739" s="249"/>
      <c r="L2739" s="249"/>
      <c r="M2739" s="249"/>
      <c r="N2739" s="249"/>
      <c r="O2739" s="249"/>
      <c r="P2739" s="249"/>
      <c r="Q2739" s="249"/>
      <c r="R2739" s="249"/>
      <c r="S2739" s="249"/>
      <c r="T2739" s="249"/>
      <c r="U2739" s="249"/>
      <c r="V2739" s="249"/>
      <c r="W2739" s="249"/>
      <c r="X2739" s="249"/>
      <c r="Y2739" s="249"/>
      <c r="Z2739" s="249"/>
      <c r="AA2739" s="249"/>
      <c r="AB2739" s="249"/>
    </row>
    <row r="2740" spans="1:28">
      <c r="A2740" s="249"/>
      <c r="B2740" s="249"/>
      <c r="C2740" s="249"/>
      <c r="D2740" s="249"/>
      <c r="E2740" s="249"/>
      <c r="F2740" s="249"/>
      <c r="G2740" s="249"/>
      <c r="H2740" s="249"/>
      <c r="I2740" s="249"/>
      <c r="J2740" s="249"/>
      <c r="K2740" s="249"/>
      <c r="L2740" s="249"/>
      <c r="M2740" s="249"/>
      <c r="N2740" s="249"/>
      <c r="O2740" s="249"/>
      <c r="P2740" s="249"/>
      <c r="Q2740" s="249"/>
      <c r="R2740" s="249"/>
      <c r="S2740" s="249"/>
      <c r="T2740" s="249"/>
      <c r="U2740" s="249"/>
      <c r="V2740" s="249"/>
      <c r="W2740" s="249"/>
      <c r="X2740" s="249"/>
      <c r="Y2740" s="249"/>
      <c r="Z2740" s="249"/>
      <c r="AA2740" s="249"/>
      <c r="AB2740" s="249"/>
    </row>
    <row r="2741" spans="1:28">
      <c r="A2741" s="249"/>
      <c r="B2741" s="249"/>
      <c r="C2741" s="249"/>
      <c r="D2741" s="249"/>
      <c r="E2741" s="249"/>
      <c r="F2741" s="249"/>
      <c r="G2741" s="249"/>
      <c r="H2741" s="249"/>
      <c r="I2741" s="249"/>
      <c r="J2741" s="249"/>
      <c r="K2741" s="249"/>
      <c r="L2741" s="249"/>
      <c r="M2741" s="249"/>
      <c r="N2741" s="249"/>
      <c r="O2741" s="249"/>
      <c r="P2741" s="249"/>
      <c r="Q2741" s="249"/>
      <c r="R2741" s="249"/>
      <c r="S2741" s="249"/>
      <c r="T2741" s="249"/>
      <c r="U2741" s="249"/>
      <c r="V2741" s="249"/>
      <c r="W2741" s="249"/>
      <c r="X2741" s="249"/>
      <c r="Y2741" s="249"/>
      <c r="Z2741" s="249"/>
      <c r="AA2741" s="249"/>
      <c r="AB2741" s="249"/>
    </row>
    <row r="2742" spans="1:28">
      <c r="A2742" s="249"/>
      <c r="B2742" s="249"/>
      <c r="C2742" s="249"/>
      <c r="D2742" s="249"/>
      <c r="E2742" s="249"/>
      <c r="F2742" s="249"/>
      <c r="G2742" s="249"/>
      <c r="H2742" s="249"/>
      <c r="I2742" s="249"/>
      <c r="J2742" s="249"/>
      <c r="K2742" s="249"/>
      <c r="L2742" s="249"/>
      <c r="M2742" s="249"/>
      <c r="N2742" s="249"/>
      <c r="O2742" s="249"/>
      <c r="P2742" s="249"/>
      <c r="Q2742" s="249"/>
      <c r="R2742" s="249"/>
      <c r="S2742" s="249"/>
      <c r="T2742" s="249"/>
      <c r="U2742" s="249"/>
      <c r="V2742" s="249"/>
      <c r="W2742" s="249"/>
      <c r="X2742" s="249"/>
      <c r="Y2742" s="249"/>
      <c r="Z2742" s="249"/>
      <c r="AA2742" s="249"/>
      <c r="AB2742" s="249"/>
    </row>
    <row r="2743" spans="1:28">
      <c r="A2743" s="249"/>
      <c r="B2743" s="249"/>
      <c r="C2743" s="249"/>
      <c r="D2743" s="249"/>
      <c r="E2743" s="249"/>
      <c r="F2743" s="249"/>
      <c r="G2743" s="249"/>
      <c r="H2743" s="249"/>
      <c r="I2743" s="249"/>
      <c r="J2743" s="249"/>
      <c r="K2743" s="249"/>
      <c r="L2743" s="249"/>
      <c r="M2743" s="249"/>
      <c r="N2743" s="249"/>
      <c r="O2743" s="249"/>
      <c r="P2743" s="249"/>
      <c r="Q2743" s="249"/>
      <c r="R2743" s="249"/>
      <c r="S2743" s="249"/>
      <c r="T2743" s="249"/>
      <c r="U2743" s="249"/>
      <c r="V2743" s="249"/>
      <c r="W2743" s="249"/>
      <c r="X2743" s="249"/>
      <c r="Y2743" s="249"/>
      <c r="Z2743" s="249"/>
      <c r="AA2743" s="249"/>
      <c r="AB2743" s="249"/>
    </row>
    <row r="2744" spans="1:28">
      <c r="A2744" s="249"/>
      <c r="B2744" s="249"/>
      <c r="C2744" s="249"/>
      <c r="D2744" s="249"/>
      <c r="E2744" s="249"/>
      <c r="F2744" s="249"/>
      <c r="G2744" s="249"/>
      <c r="H2744" s="249"/>
      <c r="I2744" s="249"/>
      <c r="J2744" s="249"/>
      <c r="K2744" s="249"/>
      <c r="L2744" s="249"/>
      <c r="M2744" s="249"/>
      <c r="N2744" s="249"/>
      <c r="O2744" s="249"/>
      <c r="P2744" s="249"/>
      <c r="Q2744" s="249"/>
      <c r="R2744" s="249"/>
      <c r="S2744" s="249"/>
      <c r="T2744" s="249"/>
      <c r="U2744" s="249"/>
      <c r="V2744" s="249"/>
      <c r="W2744" s="249"/>
      <c r="X2744" s="249"/>
      <c r="Y2744" s="249"/>
      <c r="Z2744" s="249"/>
      <c r="AA2744" s="249"/>
      <c r="AB2744" s="249"/>
    </row>
    <row r="2745" spans="1:28">
      <c r="A2745" s="249"/>
      <c r="B2745" s="249"/>
      <c r="C2745" s="249"/>
      <c r="D2745" s="249"/>
      <c r="E2745" s="249"/>
      <c r="F2745" s="249"/>
      <c r="G2745" s="249"/>
      <c r="H2745" s="249"/>
      <c r="I2745" s="249"/>
      <c r="J2745" s="249"/>
      <c r="K2745" s="249"/>
      <c r="L2745" s="249"/>
      <c r="M2745" s="249"/>
      <c r="N2745" s="249"/>
      <c r="O2745" s="249"/>
      <c r="P2745" s="249"/>
      <c r="Q2745" s="249"/>
      <c r="R2745" s="249"/>
      <c r="S2745" s="249"/>
      <c r="T2745" s="249"/>
      <c r="U2745" s="249"/>
      <c r="V2745" s="249"/>
      <c r="W2745" s="249"/>
      <c r="X2745" s="249"/>
      <c r="Y2745" s="249"/>
      <c r="Z2745" s="249"/>
      <c r="AA2745" s="249"/>
      <c r="AB2745" s="249"/>
    </row>
    <row r="2746" spans="1:28">
      <c r="A2746" s="249"/>
      <c r="B2746" s="249"/>
      <c r="C2746" s="249"/>
      <c r="D2746" s="249"/>
      <c r="E2746" s="249"/>
      <c r="F2746" s="249"/>
      <c r="G2746" s="249"/>
      <c r="H2746" s="249"/>
      <c r="I2746" s="249"/>
      <c r="J2746" s="249"/>
      <c r="K2746" s="249"/>
      <c r="L2746" s="249"/>
      <c r="M2746" s="249"/>
      <c r="N2746" s="249"/>
      <c r="O2746" s="249"/>
      <c r="P2746" s="249"/>
      <c r="Q2746" s="249"/>
      <c r="R2746" s="249"/>
      <c r="S2746" s="249"/>
      <c r="T2746" s="249"/>
      <c r="U2746" s="249"/>
      <c r="V2746" s="249"/>
      <c r="W2746" s="249"/>
      <c r="X2746" s="249"/>
      <c r="Y2746" s="249"/>
      <c r="Z2746" s="249"/>
      <c r="AA2746" s="249"/>
      <c r="AB2746" s="249"/>
    </row>
    <row r="2747" spans="1:28">
      <c r="A2747" s="249"/>
      <c r="B2747" s="249"/>
      <c r="C2747" s="249"/>
      <c r="D2747" s="249"/>
      <c r="E2747" s="249"/>
      <c r="F2747" s="249"/>
      <c r="G2747" s="249"/>
      <c r="H2747" s="249"/>
      <c r="I2747" s="249"/>
      <c r="J2747" s="249"/>
      <c r="K2747" s="249"/>
      <c r="L2747" s="249"/>
      <c r="M2747" s="249"/>
      <c r="N2747" s="249"/>
      <c r="O2747" s="249"/>
      <c r="P2747" s="249"/>
      <c r="Q2747" s="249"/>
      <c r="R2747" s="249"/>
      <c r="S2747" s="249"/>
      <c r="T2747" s="249"/>
      <c r="U2747" s="249"/>
      <c r="V2747" s="249"/>
      <c r="W2747" s="249"/>
      <c r="X2747" s="249"/>
      <c r="Y2747" s="249"/>
      <c r="Z2747" s="249"/>
      <c r="AA2747" s="249"/>
      <c r="AB2747" s="249"/>
    </row>
    <row r="2748" spans="1:28">
      <c r="A2748" s="249"/>
      <c r="B2748" s="249"/>
      <c r="C2748" s="249"/>
      <c r="D2748" s="249"/>
      <c r="E2748" s="249"/>
      <c r="F2748" s="249"/>
      <c r="G2748" s="249"/>
      <c r="H2748" s="249"/>
      <c r="I2748" s="249"/>
      <c r="J2748" s="249"/>
      <c r="K2748" s="249"/>
      <c r="L2748" s="249"/>
      <c r="M2748" s="249"/>
      <c r="N2748" s="249"/>
      <c r="O2748" s="249"/>
      <c r="P2748" s="249"/>
      <c r="Q2748" s="249"/>
      <c r="R2748" s="249"/>
      <c r="S2748" s="249"/>
      <c r="T2748" s="249"/>
      <c r="U2748" s="249"/>
      <c r="V2748" s="249"/>
      <c r="W2748" s="249"/>
      <c r="X2748" s="249"/>
      <c r="Y2748" s="249"/>
      <c r="Z2748" s="249"/>
      <c r="AA2748" s="249"/>
      <c r="AB2748" s="249"/>
    </row>
    <row r="2749" spans="1:28">
      <c r="A2749" s="249"/>
      <c r="B2749" s="249"/>
      <c r="C2749" s="249"/>
      <c r="D2749" s="249"/>
      <c r="E2749" s="249"/>
      <c r="F2749" s="249"/>
      <c r="G2749" s="249"/>
      <c r="H2749" s="249"/>
      <c r="I2749" s="249"/>
      <c r="J2749" s="249"/>
      <c r="K2749" s="249"/>
      <c r="L2749" s="249"/>
      <c r="M2749" s="249"/>
      <c r="N2749" s="249"/>
      <c r="O2749" s="249"/>
      <c r="P2749" s="249"/>
      <c r="Q2749" s="249"/>
      <c r="R2749" s="249"/>
      <c r="S2749" s="249"/>
      <c r="T2749" s="249"/>
      <c r="U2749" s="249"/>
      <c r="V2749" s="249"/>
      <c r="W2749" s="249"/>
      <c r="X2749" s="249"/>
      <c r="Y2749" s="249"/>
      <c r="Z2749" s="249"/>
      <c r="AA2749" s="249"/>
      <c r="AB2749" s="249"/>
    </row>
    <row r="2750" spans="1:28">
      <c r="A2750" s="249"/>
      <c r="B2750" s="249"/>
      <c r="C2750" s="249"/>
      <c r="D2750" s="249"/>
      <c r="E2750" s="249"/>
      <c r="F2750" s="249"/>
      <c r="G2750" s="249"/>
      <c r="H2750" s="249"/>
      <c r="I2750" s="249"/>
      <c r="J2750" s="249"/>
      <c r="K2750" s="249"/>
      <c r="L2750" s="249"/>
      <c r="M2750" s="249"/>
      <c r="N2750" s="249"/>
      <c r="O2750" s="249"/>
      <c r="P2750" s="249"/>
      <c r="Q2750" s="249"/>
      <c r="R2750" s="249"/>
      <c r="S2750" s="249"/>
      <c r="T2750" s="249"/>
      <c r="U2750" s="249"/>
      <c r="V2750" s="249"/>
      <c r="W2750" s="249"/>
      <c r="X2750" s="249"/>
      <c r="Y2750" s="249"/>
      <c r="Z2750" s="249"/>
      <c r="AA2750" s="249"/>
      <c r="AB2750" s="249"/>
    </row>
  </sheetData>
  <printOptions headings="1"/>
  <pageMargins left="0.70866141732283472" right="0.70866141732283472" top="0.74803149606299213" bottom="0.74803149606299213" header="0.31496062992125984" footer="0.31496062992125984"/>
  <pageSetup paperSize="9" scale="46" fitToHeight="0" orientation="landscape" r:id="rId1"/>
  <headerFooter>
    <oddHeader>&amp;C&amp;A</oddHeader>
    <oddFooter>&amp;LAppendix A - Transmission roll forward model - version 3&amp;R&amp;P</oddFooter>
  </headerFooter>
  <rowBreaks count="4" manualBreakCount="4">
    <brk id="498" max="22" man="1"/>
    <brk id="1038" max="22" man="1"/>
    <brk id="1632" max="22" man="1"/>
    <brk id="2226" max="22" man="1"/>
  </rowBreaks>
  <ignoredErrors>
    <ignoredError sqref="D10:H1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B2750"/>
  <sheetViews>
    <sheetView zoomScale="85" zoomScaleNormal="85" workbookViewId="0">
      <selection activeCell="D10" sqref="D10"/>
    </sheetView>
  </sheetViews>
  <sheetFormatPr defaultRowHeight="12.75" outlineLevelRow="1"/>
  <cols>
    <col min="1" max="1" width="16.42578125" customWidth="1"/>
    <col min="2" max="2" width="32.28515625" customWidth="1"/>
    <col min="3" max="3" width="11.5703125" customWidth="1"/>
    <col min="4" max="23" width="10.5703125" customWidth="1"/>
  </cols>
  <sheetData>
    <row r="1" spans="1:28">
      <c r="A1" s="210"/>
      <c r="B1" s="210"/>
      <c r="C1" s="210"/>
      <c r="D1" s="210"/>
      <c r="E1" s="210"/>
      <c r="F1" s="210"/>
      <c r="G1" s="210"/>
      <c r="H1" s="210"/>
      <c r="I1" s="210"/>
      <c r="J1" s="210"/>
      <c r="K1" s="210"/>
      <c r="L1" s="210"/>
      <c r="M1" s="210"/>
      <c r="N1" s="210"/>
      <c r="O1" s="210"/>
      <c r="P1" s="210"/>
      <c r="Q1" s="210"/>
      <c r="R1" s="210"/>
      <c r="S1" s="210"/>
      <c r="T1" s="210"/>
      <c r="U1" s="210"/>
      <c r="V1" s="210"/>
      <c r="W1" s="210"/>
      <c r="X1" s="249"/>
      <c r="Y1" s="249"/>
      <c r="Z1" s="249"/>
      <c r="AA1" s="249"/>
      <c r="AB1" s="249"/>
    </row>
    <row r="2" spans="1:28" ht="15.75">
      <c r="A2" s="210"/>
      <c r="B2" s="285" t="str">
        <f>'DMS input'!$C$16&amp;" - Tax Asset Lives Roll Forward"&amp;" - TNSP RFM - version "&amp;Intro!$M$4</f>
        <v>VTS - Tax Asset Lives Roll Forward - TNSP RFM - version 3</v>
      </c>
      <c r="C2" s="211"/>
      <c r="D2" s="211"/>
      <c r="E2" s="211"/>
      <c r="F2" s="211"/>
      <c r="G2" s="211"/>
      <c r="H2" s="211"/>
      <c r="I2" s="211"/>
      <c r="J2" s="211"/>
      <c r="K2" s="211"/>
      <c r="L2" s="211"/>
      <c r="M2" s="211"/>
      <c r="N2" s="211"/>
      <c r="O2" s="211"/>
      <c r="P2" s="211"/>
      <c r="Q2" s="211"/>
      <c r="R2" s="211"/>
      <c r="S2" s="211"/>
      <c r="T2" s="211"/>
      <c r="U2" s="211"/>
      <c r="V2" s="211"/>
      <c r="W2" s="211"/>
      <c r="X2" s="249"/>
      <c r="Y2" s="249"/>
      <c r="Z2" s="249"/>
      <c r="AA2" s="249"/>
      <c r="AB2" s="249"/>
    </row>
    <row r="3" spans="1:28">
      <c r="A3" s="211"/>
      <c r="B3" s="211"/>
      <c r="C3" s="211"/>
      <c r="D3" s="211"/>
      <c r="E3" s="211"/>
      <c r="F3" s="211"/>
      <c r="G3" s="211"/>
      <c r="H3" s="211"/>
      <c r="I3" s="211"/>
      <c r="J3" s="211"/>
      <c r="K3" s="211"/>
      <c r="L3" s="211"/>
      <c r="M3" s="211"/>
      <c r="N3" s="211"/>
      <c r="O3" s="211"/>
      <c r="P3" s="211"/>
      <c r="Q3" s="211"/>
      <c r="R3" s="211"/>
      <c r="S3" s="211"/>
      <c r="T3" s="211"/>
      <c r="U3" s="211"/>
      <c r="V3" s="211"/>
      <c r="W3" s="211"/>
      <c r="X3" s="249"/>
      <c r="Y3" s="249"/>
      <c r="Z3" s="249"/>
      <c r="AA3" s="249"/>
      <c r="AB3" s="249"/>
    </row>
    <row r="4" spans="1:28" ht="16.5" customHeight="1">
      <c r="A4" s="73"/>
      <c r="B4" s="74"/>
      <c r="C4" s="73"/>
      <c r="D4" s="73"/>
      <c r="E4" s="73"/>
      <c r="F4" s="73"/>
      <c r="G4" s="132"/>
      <c r="H4" s="132"/>
      <c r="I4" s="132"/>
      <c r="J4" s="132"/>
      <c r="K4" s="132"/>
      <c r="L4" s="132"/>
      <c r="M4" s="132"/>
      <c r="N4" s="132"/>
      <c r="O4" s="132"/>
      <c r="P4" s="132"/>
      <c r="Q4" s="132"/>
      <c r="R4" s="132"/>
      <c r="S4" s="132"/>
      <c r="T4" s="132"/>
      <c r="U4" s="132"/>
      <c r="V4" s="132"/>
      <c r="W4" s="132"/>
      <c r="X4" s="249"/>
      <c r="Y4" s="249"/>
      <c r="Z4" s="249"/>
      <c r="AA4" s="249"/>
      <c r="AB4" s="249"/>
    </row>
    <row r="5" spans="1:28">
      <c r="A5" s="205"/>
      <c r="B5" s="169" t="s">
        <v>308</v>
      </c>
      <c r="C5" s="337"/>
      <c r="D5" s="205"/>
      <c r="E5" s="205"/>
      <c r="F5" s="205"/>
      <c r="G5" s="205"/>
      <c r="H5" s="205"/>
      <c r="I5" s="205"/>
      <c r="J5" s="205"/>
      <c r="K5" s="205"/>
      <c r="L5" s="205"/>
      <c r="M5" s="205"/>
      <c r="N5" s="205"/>
      <c r="O5" s="205"/>
      <c r="P5" s="205"/>
      <c r="Q5" s="205"/>
      <c r="R5" s="205"/>
      <c r="S5" s="205"/>
      <c r="T5" s="205"/>
      <c r="U5" s="205"/>
      <c r="V5" s="205"/>
      <c r="W5" s="205"/>
      <c r="X5" s="328"/>
      <c r="Y5" s="328"/>
      <c r="Z5" s="328"/>
      <c r="AA5" s="249"/>
      <c r="AB5" s="249"/>
    </row>
    <row r="6" spans="1:28" ht="15.75">
      <c r="A6" s="335"/>
      <c r="B6" s="335"/>
      <c r="C6" s="132" t="s">
        <v>193</v>
      </c>
      <c r="D6" s="132">
        <f>'RAB remaining lives'!D6</f>
        <v>2013</v>
      </c>
      <c r="E6" s="132">
        <f>'RAB remaining lives'!E6</f>
        <v>2014</v>
      </c>
      <c r="F6" s="132">
        <f>'RAB remaining lives'!F6</f>
        <v>2015</v>
      </c>
      <c r="G6" s="132">
        <f>'RAB remaining lives'!G6</f>
        <v>2016</v>
      </c>
      <c r="H6" s="132">
        <f>'RAB remaining lives'!H6</f>
        <v>2017</v>
      </c>
      <c r="I6" s="132">
        <f>'RAB remaining lives'!I6</f>
        <v>2018</v>
      </c>
      <c r="J6" s="132">
        <f>'RAB remaining lives'!J6</f>
        <v>2019</v>
      </c>
      <c r="K6" s="132">
        <f>'RAB remaining lives'!K6</f>
        <v>2020</v>
      </c>
      <c r="L6" s="132">
        <f>'RAB remaining lives'!L6</f>
        <v>2021</v>
      </c>
      <c r="M6" s="132">
        <f>'RAB remaining lives'!M6</f>
        <v>2022</v>
      </c>
      <c r="N6" s="132">
        <f>'RAB remaining lives'!N6</f>
        <v>2023</v>
      </c>
      <c r="O6" s="132">
        <f>'RAB remaining lives'!O6</f>
        <v>2024</v>
      </c>
      <c r="P6" s="132">
        <f>'RAB remaining lives'!P6</f>
        <v>2025</v>
      </c>
      <c r="Q6" s="132">
        <f>'RAB remaining lives'!Q6</f>
        <v>2026</v>
      </c>
      <c r="R6" s="132">
        <f>'RAB remaining lives'!R6</f>
        <v>2027</v>
      </c>
      <c r="S6" s="132">
        <f>'RAB remaining lives'!S6</f>
        <v>2028</v>
      </c>
      <c r="T6" s="132">
        <f>'RAB remaining lives'!T6</f>
        <v>2029</v>
      </c>
      <c r="U6" s="132">
        <f>'RAB remaining lives'!U6</f>
        <v>2030</v>
      </c>
      <c r="V6" s="132">
        <f>'RAB remaining lives'!V6</f>
        <v>2031</v>
      </c>
      <c r="W6" s="132">
        <f>'RAB remaining lives'!W6</f>
        <v>2032</v>
      </c>
      <c r="X6" s="249"/>
      <c r="Y6" s="249"/>
      <c r="Z6" s="249"/>
      <c r="AA6" s="249"/>
      <c r="AB6" s="249"/>
    </row>
    <row r="7" spans="1:28">
      <c r="A7" s="249"/>
      <c r="B7" s="317"/>
      <c r="C7" s="333"/>
      <c r="D7" s="333"/>
      <c r="E7" s="333"/>
      <c r="F7" s="333"/>
      <c r="G7" s="333"/>
      <c r="H7" s="333"/>
      <c r="I7" s="333"/>
      <c r="J7" s="333"/>
      <c r="K7" s="333"/>
      <c r="L7" s="333"/>
      <c r="M7" s="333"/>
      <c r="N7" s="333"/>
      <c r="O7" s="333"/>
      <c r="P7" s="333"/>
      <c r="Q7" s="333"/>
      <c r="R7" s="333"/>
      <c r="S7" s="333"/>
      <c r="T7" s="333"/>
      <c r="U7" s="333"/>
      <c r="V7" s="333"/>
      <c r="W7" s="333"/>
      <c r="X7" s="249"/>
      <c r="Y7" s="249"/>
      <c r="Z7" s="249"/>
      <c r="AA7" s="249"/>
      <c r="AB7" s="249"/>
    </row>
    <row r="8" spans="1:28">
      <c r="A8" s="72" t="s">
        <v>0</v>
      </c>
      <c r="B8" s="142" t="str">
        <f>VLOOKUP($A8,'RFM input'!$E$7:$F$56,2,FALSE)</f>
        <v xml:space="preserve">Pipelines </v>
      </c>
      <c r="C8" s="65"/>
      <c r="D8" s="65"/>
      <c r="E8" s="75"/>
      <c r="F8" s="75"/>
      <c r="G8" s="76"/>
      <c r="H8" s="76"/>
      <c r="I8" s="76"/>
      <c r="J8" s="76"/>
      <c r="K8" s="76"/>
      <c r="L8" s="76"/>
      <c r="M8" s="76"/>
      <c r="N8" s="76"/>
      <c r="O8" s="76"/>
      <c r="P8" s="76"/>
      <c r="Q8" s="76"/>
      <c r="R8" s="76"/>
      <c r="S8" s="76"/>
      <c r="T8" s="76"/>
      <c r="U8" s="76"/>
      <c r="V8" s="76"/>
      <c r="W8" s="76"/>
      <c r="X8" s="249"/>
      <c r="Y8" s="249"/>
      <c r="Z8" s="249"/>
      <c r="AA8" s="249"/>
      <c r="AB8" s="249"/>
    </row>
    <row r="9" spans="1:28">
      <c r="A9" s="378">
        <f>VALUE(REPLACE(A8,1,12,""))</f>
        <v>1</v>
      </c>
      <c r="B9" s="317" t="s">
        <v>195</v>
      </c>
      <c r="C9" s="389">
        <f ca="1">OFFSET('TAB roll forward'!$H$7,A9,0)</f>
        <v>81.811900762910994</v>
      </c>
      <c r="D9" s="404">
        <f ca="1">'RAB remaining lives'!D14</f>
        <v>2.643173913574091</v>
      </c>
      <c r="E9" s="404">
        <f ca="1">'RAB remaining lives'!E14</f>
        <v>46.252225966075322</v>
      </c>
      <c r="F9" s="404">
        <f ca="1">'RAB remaining lives'!F14</f>
        <v>16.484237059371416</v>
      </c>
      <c r="G9" s="404">
        <f ca="1">'RAB remaining lives'!G14</f>
        <v>8.5338589514924355</v>
      </c>
      <c r="H9" s="404">
        <f ca="1">'RAB remaining lives'!H14</f>
        <v>4.5728277481896527</v>
      </c>
      <c r="I9" s="404">
        <f ca="1">'RAB remaining lives'!I14</f>
        <v>0</v>
      </c>
      <c r="J9" s="404">
        <f ca="1">'RAB remaining lives'!J14</f>
        <v>0</v>
      </c>
      <c r="K9" s="404">
        <f ca="1">'RAB remaining lives'!K14</f>
        <v>0</v>
      </c>
      <c r="L9" s="404">
        <f ca="1">'RAB remaining lives'!L14</f>
        <v>0</v>
      </c>
      <c r="M9" s="404">
        <f ca="1">'RAB remaining lives'!M14</f>
        <v>0</v>
      </c>
      <c r="N9" s="404">
        <f>'RAB remaining lives'!N14</f>
        <v>0</v>
      </c>
      <c r="O9" s="404">
        <f>'RAB remaining lives'!O14</f>
        <v>0</v>
      </c>
      <c r="P9" s="404">
        <f>'RAB remaining lives'!P14</f>
        <v>0</v>
      </c>
      <c r="Q9" s="404">
        <f>'RAB remaining lives'!Q14</f>
        <v>0</v>
      </c>
      <c r="R9" s="404">
        <f>'RAB remaining lives'!R14</f>
        <v>0</v>
      </c>
      <c r="S9" s="404">
        <f>'RAB remaining lives'!S14</f>
        <v>0</v>
      </c>
      <c r="T9" s="404">
        <f>'RAB remaining lives'!T14</f>
        <v>0</v>
      </c>
      <c r="U9" s="404">
        <f>'RAB remaining lives'!U14</f>
        <v>0</v>
      </c>
      <c r="V9" s="404">
        <f>'RAB remaining lives'!V14</f>
        <v>0</v>
      </c>
      <c r="W9" s="404">
        <f>'RAB remaining lives'!W14</f>
        <v>0</v>
      </c>
      <c r="X9" s="249"/>
      <c r="Y9" s="249"/>
      <c r="Z9" s="249"/>
      <c r="AA9" s="249"/>
      <c r="AB9" s="249"/>
    </row>
    <row r="10" spans="1:28">
      <c r="A10" s="249"/>
      <c r="B10" s="249" t="s">
        <v>326</v>
      </c>
      <c r="C10" s="391">
        <f ca="1">OFFSET('RFM input'!$X$6,$A9,0)</f>
        <v>10.203148775792942</v>
      </c>
      <c r="D10" s="390">
        <f ca="1">OFFSET('RFM input'!$Y$6,$A9,0)</f>
        <v>20</v>
      </c>
      <c r="E10" s="390">
        <f ca="1">OFFSET('RFM input'!$Y$6,$A9,0)</f>
        <v>20</v>
      </c>
      <c r="F10" s="390">
        <f ca="1">OFFSET('RFM input'!$Y$6,$A9,0)</f>
        <v>20</v>
      </c>
      <c r="G10" s="390">
        <f ca="1">OFFSET('RFM input'!$Y$6,$A9,0)</f>
        <v>20</v>
      </c>
      <c r="H10" s="390">
        <f ca="1">OFFSET('RFM input'!$Y$6,$A9,0)</f>
        <v>20</v>
      </c>
      <c r="I10" s="390">
        <f ca="1">OFFSET('RFM input'!$Y$6,$A9,0)</f>
        <v>20</v>
      </c>
      <c r="J10" s="390">
        <f ca="1">OFFSET('RFM input'!$Y$6,$A9,0)</f>
        <v>20</v>
      </c>
      <c r="K10" s="390">
        <f ca="1">OFFSET('RFM input'!$Y$6,$A9,0)</f>
        <v>20</v>
      </c>
      <c r="L10" s="390">
        <f ca="1">OFFSET('RFM input'!$Y$6,$A9,0)</f>
        <v>20</v>
      </c>
      <c r="M10" s="390">
        <f ca="1">OFFSET('RFM input'!$Y$6,$A9,0)</f>
        <v>20</v>
      </c>
      <c r="N10" s="390"/>
      <c r="O10" s="390"/>
      <c r="P10" s="390"/>
      <c r="Q10" s="390"/>
      <c r="R10" s="390"/>
      <c r="S10" s="390"/>
      <c r="T10" s="390"/>
      <c r="U10" s="390"/>
      <c r="V10" s="390"/>
      <c r="W10" s="390"/>
      <c r="X10" s="249"/>
      <c r="Y10" s="249"/>
      <c r="Z10" s="249"/>
      <c r="AA10" s="249"/>
      <c r="AB10" s="249"/>
    </row>
    <row r="11" spans="1:28">
      <c r="A11" s="249"/>
      <c r="B11" s="317" t="s">
        <v>300</v>
      </c>
      <c r="C11" s="392"/>
      <c r="D11" s="393">
        <f ca="1">IF(D$6=(OFFSET('RFM input'!$G$60,0,'RFM input'!$AA$7)),OFFSET('RFM input'!$I$454,$A9,0),0)</f>
        <v>0</v>
      </c>
      <c r="E11" s="390">
        <f ca="1">IF(E$6=(OFFSET('RFM input'!$G$60,0,'RFM input'!$AA$7)),OFFSET('RFM input'!$I$454,$A9,0),0)</f>
        <v>0</v>
      </c>
      <c r="F11" s="390">
        <f ca="1">IF(F$6=(OFFSET('RFM input'!$G$60,0,'RFM input'!$AA$7)),OFFSET('RFM input'!$I$454,$A9,0),0)</f>
        <v>0</v>
      </c>
      <c r="G11" s="390">
        <f ca="1">IF(G$6=(OFFSET('RFM input'!$G$60,0,'RFM input'!$AA$7)),OFFSET('RFM input'!$I$454,$A9,0),0)</f>
        <v>0</v>
      </c>
      <c r="H11" s="390">
        <f ca="1">IF(H$6=(OFFSET('RFM input'!$G$60,0,'RFM input'!$AA$7)),OFFSET('RFM input'!$I$454,$A9,0),0)</f>
        <v>0</v>
      </c>
      <c r="I11" s="390">
        <f ca="1">IF(I$6=(OFFSET('RFM input'!$G$60,0,'RFM input'!$AA$7)),OFFSET('RFM input'!$I$454,$A9,0),0)</f>
        <v>0</v>
      </c>
      <c r="J11" s="390">
        <f ca="1">IF(J$6=(OFFSET('RFM input'!$G$60,0,'RFM input'!$AA$7)),OFFSET('RFM input'!$I$454,$A9,0),0)</f>
        <v>0</v>
      </c>
      <c r="K11" s="390">
        <f ca="1">IF(K$6=(OFFSET('RFM input'!$G$60,0,'RFM input'!$AA$7)),OFFSET('RFM input'!$I$454,$A9,0),0)</f>
        <v>0</v>
      </c>
      <c r="L11" s="390">
        <f ca="1">IF(L$6=(OFFSET('RFM input'!$G$60,0,'RFM input'!$AA$7)),OFFSET('RFM input'!$I$454,$A9,0),0)</f>
        <v>0</v>
      </c>
      <c r="M11" s="390">
        <f ca="1">IF(M$6=(OFFSET('RFM input'!$G$60,0,'RFM input'!$AA$7)),OFFSET('RFM input'!$I$454,$A9,0),0)</f>
        <v>0</v>
      </c>
      <c r="N11" s="390"/>
      <c r="O11" s="390"/>
      <c r="P11" s="390"/>
      <c r="Q11" s="390"/>
      <c r="R11" s="390"/>
      <c r="S11" s="390"/>
      <c r="T11" s="390"/>
      <c r="U11" s="390"/>
      <c r="V11" s="390"/>
      <c r="W11" s="390"/>
      <c r="X11" s="249"/>
      <c r="Y11" s="249"/>
      <c r="Z11" s="249"/>
      <c r="AA11" s="249"/>
      <c r="AB11" s="249"/>
    </row>
    <row r="12" spans="1:28">
      <c r="A12" s="249"/>
      <c r="B12" s="317" t="s">
        <v>309</v>
      </c>
      <c r="C12" s="392"/>
      <c r="D12" s="391">
        <f ca="1">IF(D$6=(OFFSET('RFM input'!$G$60,0,'RFM input'!$AA$7)),OFFSET('RFM input'!$K$454,$A9,0),0)</f>
        <v>0</v>
      </c>
      <c r="E12" s="394">
        <f ca="1">IF(E$6=(OFFSET('RFM input'!$G$60,0,'RFM input'!$AA$7)),OFFSET('RFM input'!$K$454,$A9,0),0)</f>
        <v>0</v>
      </c>
      <c r="F12" s="394">
        <f ca="1">IF(F$6=(OFFSET('RFM input'!$G$60,0,'RFM input'!$AA$7)),OFFSET('RFM input'!$K$454,$A9,0),0)</f>
        <v>0</v>
      </c>
      <c r="G12" s="394">
        <f ca="1">IF(G$6=(OFFSET('RFM input'!$G$60,0,'RFM input'!$AA$7)),OFFSET('RFM input'!$K$454,$A9,0),0)</f>
        <v>0</v>
      </c>
      <c r="H12" s="394">
        <f ca="1">IF(H$6=(OFFSET('RFM input'!$G$60,0,'RFM input'!$AA$7)),OFFSET('RFM input'!$K$454,$A9,0),0)</f>
        <v>0</v>
      </c>
      <c r="I12" s="394">
        <f ca="1">IF(I$6=(OFFSET('RFM input'!$G$60,0,'RFM input'!$AA$7)),OFFSET('RFM input'!$K$454,$A9,0),0)</f>
        <v>0</v>
      </c>
      <c r="J12" s="394">
        <f ca="1">IF(J$6=(OFFSET('RFM input'!$G$60,0,'RFM input'!$AA$7)),OFFSET('RFM input'!$K$454,$A9,0),0)</f>
        <v>0</v>
      </c>
      <c r="K12" s="394">
        <f ca="1">IF(K$6=(OFFSET('RFM input'!$G$60,0,'RFM input'!$AA$7)),OFFSET('RFM input'!$K$454,$A9,0),0)</f>
        <v>0</v>
      </c>
      <c r="L12" s="394">
        <f ca="1">IF(L$6=(OFFSET('RFM input'!$G$60,0,'RFM input'!$AA$7)),OFFSET('RFM input'!$K$454,$A9,0),0)</f>
        <v>0</v>
      </c>
      <c r="M12" s="394">
        <f ca="1">IF(M$6=(OFFSET('RFM input'!$G$60,0,'RFM input'!$AA$7)),OFFSET('RFM input'!$K$454,$A9,0),0)</f>
        <v>0</v>
      </c>
      <c r="N12" s="394"/>
      <c r="O12" s="394"/>
      <c r="P12" s="394"/>
      <c r="Q12" s="394"/>
      <c r="R12" s="394"/>
      <c r="S12" s="394"/>
      <c r="T12" s="394"/>
      <c r="U12" s="394"/>
      <c r="V12" s="394"/>
      <c r="W12" s="394"/>
      <c r="X12" s="249"/>
      <c r="Y12" s="249"/>
      <c r="Z12" s="249"/>
      <c r="AA12" s="249"/>
      <c r="AB12" s="249"/>
    </row>
    <row r="13" spans="1:28" hidden="1" outlineLevel="1">
      <c r="A13" s="459">
        <v>-1</v>
      </c>
      <c r="B13" s="309" t="s">
        <v>303</v>
      </c>
      <c r="C13" s="395"/>
      <c r="D13" s="395">
        <f t="shared" ref="D13:G13" ca="1" si="0">IF(D37="n/a",0,IF(AND(D11=0,C13=0),0,
IF(AND(D11&lt;&gt;0,C13=0),D11,
IF(AND(D12&lt;&gt;0,C13&lt;&gt;0),(C13-(C13/C37))+D11,
IF(C37&lt;1,0,(C13-(C13/C37)))))))</f>
        <v>0</v>
      </c>
      <c r="E13" s="395">
        <f t="shared" ca="1" si="0"/>
        <v>0</v>
      </c>
      <c r="F13" s="395">
        <f t="shared" ca="1" si="0"/>
        <v>0</v>
      </c>
      <c r="G13" s="395">
        <f t="shared" ca="1" si="0"/>
        <v>0</v>
      </c>
      <c r="H13" s="395">
        <f ca="1">IF(H37="n/a",0,IF(AND(H11=0,G13=0),0,
IF(AND(H11&lt;&gt;0,G13=0),H11,
IF(AND(H12&lt;&gt;0,G13&lt;&gt;0),(G13-(G13/G37))+H11,
IF(G37&lt;1,0,(G13-(G13/G37)))))))</f>
        <v>0</v>
      </c>
      <c r="I13" s="395">
        <f t="shared" ref="I13:W13" ca="1" si="1">IF(I37="n/a",0,IF(AND(I11=0,H13=0),0,
IF(AND(I11&lt;&gt;0,H13=0),I11,
IF(AND(I12&lt;&gt;0,H13&lt;&gt;0),(H13-(H13/H37))+I11,
IF(H37&lt;1,0,(H13-(H13/H37)))))))</f>
        <v>0</v>
      </c>
      <c r="J13" s="395">
        <f t="shared" ca="1" si="1"/>
        <v>0</v>
      </c>
      <c r="K13" s="395">
        <f t="shared" ca="1" si="1"/>
        <v>0</v>
      </c>
      <c r="L13" s="395">
        <f t="shared" ca="1" si="1"/>
        <v>0</v>
      </c>
      <c r="M13" s="395">
        <f t="shared" ca="1" si="1"/>
        <v>0</v>
      </c>
      <c r="N13" s="395">
        <f t="shared" ca="1" si="1"/>
        <v>0</v>
      </c>
      <c r="O13" s="395">
        <f t="shared" ca="1" si="1"/>
        <v>0</v>
      </c>
      <c r="P13" s="395">
        <f t="shared" ca="1" si="1"/>
        <v>0</v>
      </c>
      <c r="Q13" s="395">
        <f t="shared" ca="1" si="1"/>
        <v>0</v>
      </c>
      <c r="R13" s="395">
        <f t="shared" ca="1" si="1"/>
        <v>0</v>
      </c>
      <c r="S13" s="395">
        <f t="shared" ca="1" si="1"/>
        <v>0</v>
      </c>
      <c r="T13" s="395">
        <f t="shared" ca="1" si="1"/>
        <v>0</v>
      </c>
      <c r="U13" s="395">
        <f t="shared" ca="1" si="1"/>
        <v>0</v>
      </c>
      <c r="V13" s="395">
        <f t="shared" ca="1" si="1"/>
        <v>0</v>
      </c>
      <c r="W13" s="395">
        <f t="shared" ca="1" si="1"/>
        <v>0</v>
      </c>
      <c r="X13" s="249"/>
      <c r="Y13" s="249"/>
      <c r="Z13" s="249"/>
      <c r="AA13" s="249"/>
      <c r="AB13" s="249"/>
    </row>
    <row r="14" spans="1:28" hidden="1" outlineLevel="1">
      <c r="A14" s="331">
        <v>0</v>
      </c>
      <c r="B14" s="309" t="s">
        <v>194</v>
      </c>
      <c r="C14" s="400">
        <f ca="1">C9</f>
        <v>81.811900762910994</v>
      </c>
      <c r="D14" s="395">
        <f ca="1">IF(C38="n/a",C14,IFERROR(IF((OFFSET($C14,0,$A14))&lt;0,
MIN(0,C14-(OFFSET($C14,0,$A14)/(OFFSET($C9,-$A13,$A14)))),
MAX(0,C14-(OFFSET($C14,0,$A14)/(OFFSET($C9,-$A13,$A14))))),0))</f>
        <v>73.793601455445199</v>
      </c>
      <c r="E14" s="395">
        <f t="shared" ref="E14" ca="1" si="2">IF(D38="n/a",D14,IFERROR(IF((OFFSET($C14,0,$A14))&lt;0,
MIN(0,D14-(OFFSET($C14,0,$A14)/(OFFSET($C9,-$A13,$A14)))),
MAX(0,D14-(OFFSET($C14,0,$A14)/(OFFSET($C9,-$A13,$A14))))),0))</f>
        <v>65.775302147979403</v>
      </c>
      <c r="F14" s="395">
        <f t="shared" ref="F14:F15" ca="1" si="3">IF(E38="n/a",E14,IFERROR(IF((OFFSET($C14,0,$A14))&lt;0,
MIN(0,E14-(OFFSET($C14,0,$A14)/(OFFSET($C9,-$A13,$A14)))),
MAX(0,E14-(OFFSET($C14,0,$A14)/(OFFSET($C9,-$A13,$A14))))),0))</f>
        <v>57.757002840513607</v>
      </c>
      <c r="G14" s="395">
        <f t="shared" ref="G14:G16" ca="1" si="4">IF(F38="n/a",F14,IFERROR(IF((OFFSET($C14,0,$A14))&lt;0,
MIN(0,F14-(OFFSET($C14,0,$A14)/(OFFSET($C9,-$A13,$A14)))),
MAX(0,F14-(OFFSET($C14,0,$A14)/(OFFSET($C9,-$A13,$A14))))),0))</f>
        <v>49.738703533047811</v>
      </c>
      <c r="H14" s="395">
        <f t="shared" ref="H14:H17" ca="1" si="5">IF(G38="n/a",G14,IFERROR(IF((OFFSET($C14,0,$A14))&lt;0,
MIN(0,G14-(OFFSET($C14,0,$A14)/(OFFSET($C9,-$A13,$A14)))),
MAX(0,G14-(OFFSET($C14,0,$A14)/(OFFSET($C9,-$A13,$A14))))),0))</f>
        <v>41.720404225582016</v>
      </c>
      <c r="I14" s="395">
        <f t="shared" ref="I14:I18" ca="1" si="6">IF(H38="n/a",H14,IFERROR(IF((OFFSET($C14,0,$A14))&lt;0,
MIN(0,H14-(OFFSET($C14,0,$A14)/(OFFSET($C9,-$A13,$A14)))),
MAX(0,H14-(OFFSET($C14,0,$A14)/(OFFSET($C9,-$A13,$A14))))),0))</f>
        <v>33.70210491811622</v>
      </c>
      <c r="J14" s="395">
        <f t="shared" ref="J14:J19" ca="1" si="7">IF(I38="n/a",I14,IFERROR(IF((OFFSET($C14,0,$A14))&lt;0,
MIN(0,I14-(OFFSET($C14,0,$A14)/(OFFSET($C9,-$A13,$A14)))),
MAX(0,I14-(OFFSET($C14,0,$A14)/(OFFSET($C9,-$A13,$A14))))),0))</f>
        <v>25.683805610650428</v>
      </c>
      <c r="K14" s="395">
        <f t="shared" ref="K14:K20" ca="1" si="8">IF(J38="n/a",J14,IFERROR(IF((OFFSET($C14,0,$A14))&lt;0,
MIN(0,J14-(OFFSET($C14,0,$A14)/(OFFSET($C9,-$A13,$A14)))),
MAX(0,J14-(OFFSET($C14,0,$A14)/(OFFSET($C9,-$A13,$A14))))),0))</f>
        <v>17.665506303184635</v>
      </c>
      <c r="L14" s="395">
        <f t="shared" ref="L14:L21" ca="1" si="9">IF(K38="n/a",K14,IFERROR(IF((OFFSET($C14,0,$A14))&lt;0,
MIN(0,K14-(OFFSET($C14,0,$A14)/(OFFSET($C9,-$A13,$A14)))),
MAX(0,K14-(OFFSET($C14,0,$A14)/(OFFSET($C9,-$A13,$A14))))),0))</f>
        <v>9.6472069957188431</v>
      </c>
      <c r="M14" s="395">
        <f t="shared" ref="M14:M22" ca="1" si="10">IF(L38="n/a",L14,IFERROR(IF((OFFSET($C14,0,$A14))&lt;0,
MIN(0,L14-(OFFSET($C14,0,$A14)/(OFFSET($C9,-$A13,$A14)))),
MAX(0,L14-(OFFSET($C14,0,$A14)/(OFFSET($C9,-$A13,$A14))))),0))</f>
        <v>1.6289076882530509</v>
      </c>
      <c r="N14" s="395">
        <f t="shared" ref="N14:N23" ca="1" si="11">IF(M38="n/a",M14,IFERROR(IF((OFFSET($C14,0,$A14))&lt;0,
MIN(0,M14-(OFFSET($C14,0,$A14)/(OFFSET($C9,-$A13,$A14)))),
MAX(0,M14-(OFFSET($C14,0,$A14)/(OFFSET($C9,-$A13,$A14))))),0))</f>
        <v>0</v>
      </c>
      <c r="O14" s="395">
        <f t="shared" ref="O14:O24" ca="1" si="12">IF(N38="n/a",N14,IFERROR(IF((OFFSET($C14,0,$A14))&lt;0,
MIN(0,N14-(OFFSET($C14,0,$A14)/(OFFSET($C9,-$A13,$A14)))),
MAX(0,N14-(OFFSET($C14,0,$A14)/(OFFSET($C9,-$A13,$A14))))),0))</f>
        <v>0</v>
      </c>
      <c r="P14" s="395">
        <f t="shared" ref="P14:P25" ca="1" si="13">IF(O38="n/a",O14,IFERROR(IF((OFFSET($C14,0,$A14))&lt;0,
MIN(0,O14-(OFFSET($C14,0,$A14)/(OFFSET($C9,-$A13,$A14)))),
MAX(0,O14-(OFFSET($C14,0,$A14)/(OFFSET($C9,-$A13,$A14))))),0))</f>
        <v>0</v>
      </c>
      <c r="Q14" s="395">
        <f t="shared" ref="Q14:Q26" ca="1" si="14">IF(P38="n/a",P14,IFERROR(IF((OFFSET($C14,0,$A14))&lt;0,
MIN(0,P14-(OFFSET($C14,0,$A14)/(OFFSET($C9,-$A13,$A14)))),
MAX(0,P14-(OFFSET($C14,0,$A14)/(OFFSET($C9,-$A13,$A14))))),0))</f>
        <v>0</v>
      </c>
      <c r="R14" s="395">
        <f t="shared" ref="R14:R27" ca="1" si="15">IF(Q38="n/a",Q14,IFERROR(IF((OFFSET($C14,0,$A14))&lt;0,
MIN(0,Q14-(OFFSET($C14,0,$A14)/(OFFSET($C9,-$A13,$A14)))),
MAX(0,Q14-(OFFSET($C14,0,$A14)/(OFFSET($C9,-$A13,$A14))))),0))</f>
        <v>0</v>
      </c>
      <c r="S14" s="395">
        <f t="shared" ref="S14:S28" ca="1" si="16">IF(R38="n/a",R14,IFERROR(IF((OFFSET($C14,0,$A14))&lt;0,
MIN(0,R14-(OFFSET($C14,0,$A14)/(OFFSET($C9,-$A13,$A14)))),
MAX(0,R14-(OFFSET($C14,0,$A14)/(OFFSET($C9,-$A13,$A14))))),0))</f>
        <v>0</v>
      </c>
      <c r="T14" s="395">
        <f t="shared" ref="T14:T29" ca="1" si="17">IF(S38="n/a",S14,IFERROR(IF((OFFSET($C14,0,$A14))&lt;0,
MIN(0,S14-(OFFSET($C14,0,$A14)/(OFFSET($C9,-$A13,$A14)))),
MAX(0,S14-(OFFSET($C14,0,$A14)/(OFFSET($C9,-$A13,$A14))))),0))</f>
        <v>0</v>
      </c>
      <c r="U14" s="395">
        <f t="shared" ref="U14:U30" ca="1" si="18">IF(T38="n/a",T14,IFERROR(IF((OFFSET($C14,0,$A14))&lt;0,
MIN(0,T14-(OFFSET($C14,0,$A14)/(OFFSET($C9,-$A13,$A14)))),
MAX(0,T14-(OFFSET($C14,0,$A14)/(OFFSET($C9,-$A13,$A14))))),0))</f>
        <v>0</v>
      </c>
      <c r="V14" s="395">
        <f t="shared" ref="V14:V31" ca="1" si="19">IF(U38="n/a",U14,IFERROR(IF((OFFSET($C14,0,$A14))&lt;0,
MIN(0,U14-(OFFSET($C14,0,$A14)/(OFFSET($C9,-$A13,$A14)))),
MAX(0,U14-(OFFSET($C14,0,$A14)/(OFFSET($C9,-$A13,$A14))))),0))</f>
        <v>0</v>
      </c>
      <c r="W14" s="395">
        <f t="shared" ref="W14:W32" ca="1" si="20">IF(V38="n/a",V14,IFERROR(IF((OFFSET($C14,0,$A14))&lt;0,
MIN(0,V14-(OFFSET($C14,0,$A14)/(OFFSET($C9,-$A13,$A14)))),
MAX(0,V14-(OFFSET($C14,0,$A14)/(OFFSET($C9,-$A13,$A14))))),0))</f>
        <v>0</v>
      </c>
      <c r="X14" s="249"/>
      <c r="Y14" s="249"/>
      <c r="Z14" s="249"/>
      <c r="AA14" s="249"/>
      <c r="AB14" s="249"/>
    </row>
    <row r="15" spans="1:28" hidden="1" outlineLevel="1">
      <c r="A15" s="331">
        <v>1</v>
      </c>
      <c r="B15" s="309" t="str">
        <f t="shared" ref="B15:B33" ca="1" si="21">"Depreciated Net Capex "&amp;OFFSET($C$6,0,A15)</f>
        <v>Depreciated Net Capex 2013</v>
      </c>
      <c r="C15" s="396"/>
      <c r="D15" s="397">
        <f ca="1">D9</f>
        <v>2.643173913574091</v>
      </c>
      <c r="E15" s="395">
        <f ca="1">IF(D39="n/a",D15,IFERROR(IF((OFFSET($C15,0,$A15))&lt;0,
MIN(0,D15-(OFFSET($C15,0,$A15)/(OFFSET($C10,-$A14,$A15)))),
MAX(0,D15-(OFFSET($C15,0,$A15)/(OFFSET($C10,-$A14,$A15))))),0))</f>
        <v>2.5110152178953866</v>
      </c>
      <c r="F15" s="395">
        <f t="shared" ca="1" si="3"/>
        <v>2.3788565222166822</v>
      </c>
      <c r="G15" s="395">
        <f t="shared" ca="1" si="4"/>
        <v>2.2466978265379778</v>
      </c>
      <c r="H15" s="395">
        <f t="shared" ca="1" si="5"/>
        <v>2.1145391308592734</v>
      </c>
      <c r="I15" s="395">
        <f t="shared" ca="1" si="6"/>
        <v>1.9823804351805687</v>
      </c>
      <c r="J15" s="395">
        <f t="shared" ca="1" si="7"/>
        <v>1.8502217395018641</v>
      </c>
      <c r="K15" s="395">
        <f t="shared" ca="1" si="8"/>
        <v>1.7180630438231594</v>
      </c>
      <c r="L15" s="395">
        <f t="shared" ca="1" si="9"/>
        <v>1.5859043481444548</v>
      </c>
      <c r="M15" s="395">
        <f t="shared" ca="1" si="10"/>
        <v>1.4537456524657502</v>
      </c>
      <c r="N15" s="395">
        <f t="shared" ca="1" si="11"/>
        <v>1.3215869567870455</v>
      </c>
      <c r="O15" s="395">
        <f t="shared" ca="1" si="12"/>
        <v>1.1894282611083409</v>
      </c>
      <c r="P15" s="395">
        <f t="shared" ca="1" si="13"/>
        <v>1.0572695654296362</v>
      </c>
      <c r="Q15" s="395">
        <f t="shared" ca="1" si="14"/>
        <v>0.92511086975093171</v>
      </c>
      <c r="R15" s="395">
        <f t="shared" ca="1" si="15"/>
        <v>0.79295217407222718</v>
      </c>
      <c r="S15" s="395">
        <f t="shared" ca="1" si="16"/>
        <v>0.66079347839352265</v>
      </c>
      <c r="T15" s="395">
        <f t="shared" ca="1" si="17"/>
        <v>0.52863478271481812</v>
      </c>
      <c r="U15" s="395">
        <f t="shared" ca="1" si="18"/>
        <v>0.39647608703611359</v>
      </c>
      <c r="V15" s="395">
        <f t="shared" ca="1" si="19"/>
        <v>0.26431739135740906</v>
      </c>
      <c r="W15" s="395">
        <f t="shared" ca="1" si="20"/>
        <v>0.1321586956787045</v>
      </c>
      <c r="X15" s="249"/>
      <c r="Y15" s="249"/>
      <c r="Z15" s="249"/>
      <c r="AA15" s="249"/>
      <c r="AB15" s="249"/>
    </row>
    <row r="16" spans="1:28" hidden="1" outlineLevel="1">
      <c r="A16" s="331">
        <v>2</v>
      </c>
      <c r="B16" s="309" t="str">
        <f t="shared" ca="1" si="21"/>
        <v>Depreciated Net Capex 2014</v>
      </c>
      <c r="C16" s="398"/>
      <c r="D16" s="399"/>
      <c r="E16" s="397">
        <f ca="1">E9</f>
        <v>46.252225966075322</v>
      </c>
      <c r="F16" s="395">
        <f ca="1">IF(E40="n/a",E16,IFERROR(IF((OFFSET($C16,0,$A16))&lt;0,
MIN(0,E16-(OFFSET($C16,0,$A16)/(OFFSET($C11,-$A15,$A16)))),
MAX(0,E16-(OFFSET($C16,0,$A16)/(OFFSET($C11,-$A15,$A16))))),0))</f>
        <v>43.939614667771558</v>
      </c>
      <c r="G16" s="395">
        <f t="shared" ca="1" si="4"/>
        <v>41.627003369467793</v>
      </c>
      <c r="H16" s="395">
        <f t="shared" ca="1" si="5"/>
        <v>39.314392071164029</v>
      </c>
      <c r="I16" s="395">
        <f t="shared" ca="1" si="6"/>
        <v>37.001780772860265</v>
      </c>
      <c r="J16" s="395">
        <f t="shared" ca="1" si="7"/>
        <v>34.6891694745565</v>
      </c>
      <c r="K16" s="395">
        <f t="shared" ca="1" si="8"/>
        <v>32.376558176252736</v>
      </c>
      <c r="L16" s="395">
        <f t="shared" ca="1" si="9"/>
        <v>30.063946877948972</v>
      </c>
      <c r="M16" s="395">
        <f t="shared" ca="1" si="10"/>
        <v>27.751335579645207</v>
      </c>
      <c r="N16" s="395">
        <f t="shared" ca="1" si="11"/>
        <v>25.438724281341443</v>
      </c>
      <c r="O16" s="395">
        <f t="shared" ca="1" si="12"/>
        <v>23.126112983037679</v>
      </c>
      <c r="P16" s="395">
        <f t="shared" ca="1" si="13"/>
        <v>20.813501684733914</v>
      </c>
      <c r="Q16" s="395">
        <f t="shared" ca="1" si="14"/>
        <v>18.50089038643015</v>
      </c>
      <c r="R16" s="395">
        <f t="shared" ca="1" si="15"/>
        <v>16.188279088126386</v>
      </c>
      <c r="S16" s="395">
        <f t="shared" ca="1" si="16"/>
        <v>13.87566778982262</v>
      </c>
      <c r="T16" s="395">
        <f t="shared" ca="1" si="17"/>
        <v>11.563056491518854</v>
      </c>
      <c r="U16" s="395">
        <f t="shared" ca="1" si="18"/>
        <v>9.2504451932150875</v>
      </c>
      <c r="V16" s="395">
        <f t="shared" ca="1" si="19"/>
        <v>6.9378338949113214</v>
      </c>
      <c r="W16" s="395">
        <f t="shared" ca="1" si="20"/>
        <v>4.6252225966075553</v>
      </c>
      <c r="X16" s="334"/>
      <c r="Y16" s="249"/>
      <c r="Z16" s="249"/>
      <c r="AA16" s="249"/>
      <c r="AB16" s="249"/>
    </row>
    <row r="17" spans="1:28" hidden="1" outlineLevel="1">
      <c r="A17" s="331">
        <v>3</v>
      </c>
      <c r="B17" s="309" t="str">
        <f t="shared" ca="1" si="21"/>
        <v>Depreciated Net Capex 2015</v>
      </c>
      <c r="C17" s="398"/>
      <c r="D17" s="398"/>
      <c r="E17" s="399"/>
      <c r="F17" s="400">
        <f ca="1">F9</f>
        <v>16.484237059371416</v>
      </c>
      <c r="G17" s="395">
        <f ca="1">IF(F41="n/a",F17,IFERROR(IF((OFFSET($C17,0,$A17))&lt;0,
MIN(0,F17-(OFFSET($C17,0,$A17)/(OFFSET($C12,-$A16,$A17)))),
MAX(0,F17-(OFFSET($C17,0,$A17)/(OFFSET($C12,-$A16,$A17))))),0))</f>
        <v>15.660025206402846</v>
      </c>
      <c r="H17" s="395">
        <f t="shared" ca="1" si="5"/>
        <v>14.835813353434276</v>
      </c>
      <c r="I17" s="395">
        <f t="shared" ca="1" si="6"/>
        <v>14.011601500465705</v>
      </c>
      <c r="J17" s="395">
        <f t="shared" ca="1" si="7"/>
        <v>13.187389647497135</v>
      </c>
      <c r="K17" s="395">
        <f t="shared" ca="1" si="8"/>
        <v>12.363177794528564</v>
      </c>
      <c r="L17" s="395">
        <f t="shared" ca="1" si="9"/>
        <v>11.538965941559994</v>
      </c>
      <c r="M17" s="395">
        <f t="shared" ca="1" si="10"/>
        <v>10.714754088591423</v>
      </c>
      <c r="N17" s="395">
        <f t="shared" ca="1" si="11"/>
        <v>9.8905422356228527</v>
      </c>
      <c r="O17" s="395">
        <f t="shared" ca="1" si="12"/>
        <v>9.0663303826542823</v>
      </c>
      <c r="P17" s="395">
        <f t="shared" ca="1" si="13"/>
        <v>8.2421185296857118</v>
      </c>
      <c r="Q17" s="395">
        <f t="shared" ca="1" si="14"/>
        <v>7.4179066767171413</v>
      </c>
      <c r="R17" s="395">
        <f t="shared" ca="1" si="15"/>
        <v>6.5936948237485709</v>
      </c>
      <c r="S17" s="395">
        <f t="shared" ca="1" si="16"/>
        <v>5.7694829707800004</v>
      </c>
      <c r="T17" s="395">
        <f t="shared" ca="1" si="17"/>
        <v>4.9452711178114299</v>
      </c>
      <c r="U17" s="395">
        <f t="shared" ca="1" si="18"/>
        <v>4.1210592648428594</v>
      </c>
      <c r="V17" s="395">
        <f t="shared" ca="1" si="19"/>
        <v>3.2968474118742885</v>
      </c>
      <c r="W17" s="395">
        <f t="shared" ca="1" si="20"/>
        <v>2.4726355589057176</v>
      </c>
      <c r="X17" s="334"/>
      <c r="Y17" s="334"/>
      <c r="Z17" s="249"/>
      <c r="AA17" s="249"/>
      <c r="AB17" s="249"/>
    </row>
    <row r="18" spans="1:28" hidden="1" outlineLevel="1">
      <c r="A18" s="331">
        <v>4</v>
      </c>
      <c r="B18" s="309" t="str">
        <f t="shared" ca="1" si="21"/>
        <v>Depreciated Net Capex 2016</v>
      </c>
      <c r="C18" s="398"/>
      <c r="D18" s="398"/>
      <c r="E18" s="398"/>
      <c r="F18" s="399"/>
      <c r="G18" s="400">
        <f ca="1">G9</f>
        <v>8.5338589514924355</v>
      </c>
      <c r="H18" s="395">
        <f ca="1">IF(G42="n/a",G18,IFERROR(IF((OFFSET($C18,0,$A18))&lt;0,
MIN(0,G18-(OFFSET($C18,0,$A18)/(OFFSET($C13,-$A17,$A18)))),
MAX(0,G18-(OFFSET($C18,0,$A18)/(OFFSET($C13,-$A17,$A18))))),0))</f>
        <v>8.1071660039178131</v>
      </c>
      <c r="I18" s="395">
        <f t="shared" ca="1" si="6"/>
        <v>7.6804730563431916</v>
      </c>
      <c r="J18" s="395">
        <f t="shared" ca="1" si="7"/>
        <v>7.25378010876857</v>
      </c>
      <c r="K18" s="395">
        <f t="shared" ca="1" si="8"/>
        <v>6.8270871611939485</v>
      </c>
      <c r="L18" s="395">
        <f t="shared" ca="1" si="9"/>
        <v>6.400394213619327</v>
      </c>
      <c r="M18" s="395">
        <f t="shared" ca="1" si="10"/>
        <v>5.9737012660447055</v>
      </c>
      <c r="N18" s="395">
        <f t="shared" ca="1" si="11"/>
        <v>5.547008318470084</v>
      </c>
      <c r="O18" s="395">
        <f t="shared" ca="1" si="12"/>
        <v>5.1203153708954625</v>
      </c>
      <c r="P18" s="395">
        <f t="shared" ca="1" si="13"/>
        <v>4.693622423320841</v>
      </c>
      <c r="Q18" s="395">
        <f t="shared" ca="1" si="14"/>
        <v>4.2669294757462195</v>
      </c>
      <c r="R18" s="395">
        <f t="shared" ca="1" si="15"/>
        <v>3.8402365281715976</v>
      </c>
      <c r="S18" s="395">
        <f t="shared" ca="1" si="16"/>
        <v>3.4135435805969756</v>
      </c>
      <c r="T18" s="395">
        <f t="shared" ca="1" si="17"/>
        <v>2.9868506330223537</v>
      </c>
      <c r="U18" s="395">
        <f t="shared" ca="1" si="18"/>
        <v>2.5601576854477317</v>
      </c>
      <c r="V18" s="395">
        <f t="shared" ca="1" si="19"/>
        <v>2.1334647378731098</v>
      </c>
      <c r="W18" s="395">
        <f t="shared" ca="1" si="20"/>
        <v>1.706771790298488</v>
      </c>
      <c r="X18" s="334"/>
      <c r="Y18" s="334"/>
      <c r="Z18" s="334"/>
      <c r="AA18" s="249"/>
      <c r="AB18" s="249"/>
    </row>
    <row r="19" spans="1:28" hidden="1" outlineLevel="1">
      <c r="A19" s="331">
        <v>5</v>
      </c>
      <c r="B19" s="309" t="str">
        <f t="shared" ca="1" si="21"/>
        <v>Depreciated Net Capex 2017</v>
      </c>
      <c r="C19" s="398"/>
      <c r="D19" s="398"/>
      <c r="E19" s="398"/>
      <c r="F19" s="398"/>
      <c r="G19" s="399"/>
      <c r="H19" s="400">
        <f ca="1">H9</f>
        <v>4.5728277481896527</v>
      </c>
      <c r="I19" s="395">
        <f ca="1">IF(H43="n/a",H19,IFERROR(IF((OFFSET($C19,0,$A19))&lt;0,
MIN(0,H19-(OFFSET($C19,0,$A19)/(OFFSET($C14,-$A18,$A19)))),
MAX(0,H19-(OFFSET($C19,0,$A19)/(OFFSET($C14,-$A18,$A19))))),0))</f>
        <v>4.3441863607801698</v>
      </c>
      <c r="J19" s="395">
        <f t="shared" ca="1" si="7"/>
        <v>4.115544973370687</v>
      </c>
      <c r="K19" s="395">
        <f t="shared" ca="1" si="8"/>
        <v>3.8869035859612042</v>
      </c>
      <c r="L19" s="395">
        <f t="shared" ca="1" si="9"/>
        <v>3.6582621985517214</v>
      </c>
      <c r="M19" s="395">
        <f t="shared" ca="1" si="10"/>
        <v>3.4296208111422386</v>
      </c>
      <c r="N19" s="395">
        <f t="shared" ca="1" si="11"/>
        <v>3.2009794237327558</v>
      </c>
      <c r="O19" s="395">
        <f t="shared" ca="1" si="12"/>
        <v>2.972338036323273</v>
      </c>
      <c r="P19" s="395">
        <f t="shared" ca="1" si="13"/>
        <v>2.7436966489137902</v>
      </c>
      <c r="Q19" s="395">
        <f t="shared" ca="1" si="14"/>
        <v>2.5150552615043074</v>
      </c>
      <c r="R19" s="395">
        <f t="shared" ca="1" si="15"/>
        <v>2.2864138740948245</v>
      </c>
      <c r="S19" s="395">
        <f t="shared" ca="1" si="16"/>
        <v>2.0577724866853417</v>
      </c>
      <c r="T19" s="395">
        <f t="shared" ca="1" si="17"/>
        <v>1.8291310992758592</v>
      </c>
      <c r="U19" s="395">
        <f t="shared" ca="1" si="18"/>
        <v>1.6004897118663766</v>
      </c>
      <c r="V19" s="395">
        <f t="shared" ca="1" si="19"/>
        <v>1.371848324456894</v>
      </c>
      <c r="W19" s="395">
        <f t="shared" ca="1" si="20"/>
        <v>1.1432069370474114</v>
      </c>
      <c r="X19" s="334"/>
      <c r="Y19" s="334"/>
      <c r="Z19" s="334"/>
      <c r="AA19" s="249"/>
      <c r="AB19" s="249"/>
    </row>
    <row r="20" spans="1:28" hidden="1" outlineLevel="1">
      <c r="A20" s="331">
        <v>6</v>
      </c>
      <c r="B20" s="309" t="str">
        <f t="shared" ca="1" si="21"/>
        <v>Depreciated Net Capex 2018</v>
      </c>
      <c r="C20" s="398"/>
      <c r="D20" s="398"/>
      <c r="E20" s="398"/>
      <c r="F20" s="398"/>
      <c r="G20" s="398"/>
      <c r="H20" s="399"/>
      <c r="I20" s="400">
        <f ca="1">I9</f>
        <v>0</v>
      </c>
      <c r="J20" s="395">
        <f ca="1">IF(I44="n/a",I20,IFERROR(IF((OFFSET($C20,0,$A20))&lt;0,
MIN(0,I20-(OFFSET($C20,0,$A20)/(OFFSET($C15,-$A19,$A20)))),
MAX(0,I20-(OFFSET($C20,0,$A20)/(OFFSET($C15,-$A19,$A20))))),0))</f>
        <v>0</v>
      </c>
      <c r="K20" s="395">
        <f t="shared" ca="1" si="8"/>
        <v>0</v>
      </c>
      <c r="L20" s="395">
        <f t="shared" ca="1" si="9"/>
        <v>0</v>
      </c>
      <c r="M20" s="395">
        <f t="shared" ca="1" si="10"/>
        <v>0</v>
      </c>
      <c r="N20" s="395">
        <f t="shared" ca="1" si="11"/>
        <v>0</v>
      </c>
      <c r="O20" s="395">
        <f t="shared" ca="1" si="12"/>
        <v>0</v>
      </c>
      <c r="P20" s="395">
        <f t="shared" ca="1" si="13"/>
        <v>0</v>
      </c>
      <c r="Q20" s="395">
        <f t="shared" ca="1" si="14"/>
        <v>0</v>
      </c>
      <c r="R20" s="395">
        <f t="shared" ca="1" si="15"/>
        <v>0</v>
      </c>
      <c r="S20" s="395">
        <f t="shared" ca="1" si="16"/>
        <v>0</v>
      </c>
      <c r="T20" s="395">
        <f t="shared" ca="1" si="17"/>
        <v>0</v>
      </c>
      <c r="U20" s="395">
        <f t="shared" ca="1" si="18"/>
        <v>0</v>
      </c>
      <c r="V20" s="395">
        <f t="shared" ca="1" si="19"/>
        <v>0</v>
      </c>
      <c r="W20" s="395">
        <f t="shared" ca="1" si="20"/>
        <v>0</v>
      </c>
      <c r="X20" s="334"/>
      <c r="Y20" s="334"/>
      <c r="Z20" s="334"/>
      <c r="AA20" s="249"/>
      <c r="AB20" s="249"/>
    </row>
    <row r="21" spans="1:28" hidden="1" outlineLevel="1">
      <c r="A21" s="331">
        <v>7</v>
      </c>
      <c r="B21" s="309" t="str">
        <f t="shared" ca="1" si="21"/>
        <v>Depreciated Net Capex 2019</v>
      </c>
      <c r="C21" s="398"/>
      <c r="D21" s="398"/>
      <c r="E21" s="398"/>
      <c r="F21" s="398"/>
      <c r="G21" s="398"/>
      <c r="H21" s="398"/>
      <c r="I21" s="399"/>
      <c r="J21" s="400">
        <f ca="1">J9</f>
        <v>0</v>
      </c>
      <c r="K21" s="395">
        <f ca="1">IF(J45="n/a",J21,IFERROR(IF((OFFSET($C21,0,$A21))&lt;0,
MIN(0,J21-(OFFSET($C21,0,$A21)/(OFFSET($C16,-$A20,$A21)))),
MAX(0,J21-(OFFSET($C21,0,$A21)/(OFFSET($C16,-$A20,$A21))))),0))</f>
        <v>0</v>
      </c>
      <c r="L21" s="395">
        <f t="shared" ca="1" si="9"/>
        <v>0</v>
      </c>
      <c r="M21" s="395">
        <f t="shared" ca="1" si="10"/>
        <v>0</v>
      </c>
      <c r="N21" s="395">
        <f t="shared" ca="1" si="11"/>
        <v>0</v>
      </c>
      <c r="O21" s="395">
        <f t="shared" ca="1" si="12"/>
        <v>0</v>
      </c>
      <c r="P21" s="395">
        <f t="shared" ca="1" si="13"/>
        <v>0</v>
      </c>
      <c r="Q21" s="395">
        <f t="shared" ca="1" si="14"/>
        <v>0</v>
      </c>
      <c r="R21" s="395">
        <f t="shared" ca="1" si="15"/>
        <v>0</v>
      </c>
      <c r="S21" s="395">
        <f t="shared" ca="1" si="16"/>
        <v>0</v>
      </c>
      <c r="T21" s="395">
        <f t="shared" ca="1" si="17"/>
        <v>0</v>
      </c>
      <c r="U21" s="395">
        <f t="shared" ca="1" si="18"/>
        <v>0</v>
      </c>
      <c r="V21" s="395">
        <f t="shared" ca="1" si="19"/>
        <v>0</v>
      </c>
      <c r="W21" s="395">
        <f t="shared" ca="1" si="20"/>
        <v>0</v>
      </c>
      <c r="X21" s="334"/>
      <c r="Y21" s="334"/>
      <c r="Z21" s="334"/>
      <c r="AA21" s="249"/>
      <c r="AB21" s="249"/>
    </row>
    <row r="22" spans="1:28" hidden="1" outlineLevel="1">
      <c r="A22" s="331">
        <v>8</v>
      </c>
      <c r="B22" s="309" t="str">
        <f t="shared" ca="1" si="21"/>
        <v>Depreciated Net Capex 2020</v>
      </c>
      <c r="C22" s="398"/>
      <c r="D22" s="398"/>
      <c r="E22" s="398"/>
      <c r="F22" s="398"/>
      <c r="G22" s="398"/>
      <c r="H22" s="398"/>
      <c r="I22" s="398"/>
      <c r="J22" s="399"/>
      <c r="K22" s="400">
        <f ca="1">K9</f>
        <v>0</v>
      </c>
      <c r="L22" s="395">
        <f ca="1">IF(K46="n/a",K22,IFERROR(IF((OFFSET($C22,0,$A22))&lt;0,
MIN(0,K22-(OFFSET($C22,0,$A22)/(OFFSET($C17,-$A21,$A22)))),
MAX(0,K22-(OFFSET($C22,0,$A22)/(OFFSET($C17,-$A21,$A22))))),0))</f>
        <v>0</v>
      </c>
      <c r="M22" s="395">
        <f t="shared" ca="1" si="10"/>
        <v>0</v>
      </c>
      <c r="N22" s="395">
        <f t="shared" ca="1" si="11"/>
        <v>0</v>
      </c>
      <c r="O22" s="395">
        <f t="shared" ca="1" si="12"/>
        <v>0</v>
      </c>
      <c r="P22" s="395">
        <f t="shared" ca="1" si="13"/>
        <v>0</v>
      </c>
      <c r="Q22" s="395">
        <f t="shared" ca="1" si="14"/>
        <v>0</v>
      </c>
      <c r="R22" s="395">
        <f t="shared" ca="1" si="15"/>
        <v>0</v>
      </c>
      <c r="S22" s="395">
        <f t="shared" ca="1" si="16"/>
        <v>0</v>
      </c>
      <c r="T22" s="395">
        <f t="shared" ca="1" si="17"/>
        <v>0</v>
      </c>
      <c r="U22" s="395">
        <f t="shared" ca="1" si="18"/>
        <v>0</v>
      </c>
      <c r="V22" s="395">
        <f t="shared" ca="1" si="19"/>
        <v>0</v>
      </c>
      <c r="W22" s="395">
        <f t="shared" ca="1" si="20"/>
        <v>0</v>
      </c>
      <c r="X22" s="334"/>
      <c r="Y22" s="334"/>
      <c r="Z22" s="334"/>
      <c r="AA22" s="249"/>
      <c r="AB22" s="249"/>
    </row>
    <row r="23" spans="1:28" hidden="1" outlineLevel="1">
      <c r="A23" s="331">
        <v>9</v>
      </c>
      <c r="B23" s="309" t="str">
        <f t="shared" ca="1" si="21"/>
        <v>Depreciated Net Capex 2021</v>
      </c>
      <c r="C23" s="398"/>
      <c r="D23" s="398"/>
      <c r="E23" s="398"/>
      <c r="F23" s="398"/>
      <c r="G23" s="398"/>
      <c r="H23" s="398"/>
      <c r="I23" s="398"/>
      <c r="J23" s="398"/>
      <c r="K23" s="399"/>
      <c r="L23" s="400">
        <f ca="1">L9</f>
        <v>0</v>
      </c>
      <c r="M23" s="395">
        <f ca="1">IF(L47="n/a",L23,IFERROR(IF((OFFSET($C23,0,$A23))&lt;0,
MIN(0,L23-(OFFSET($C23,0,$A23)/(OFFSET($C18,-$A22,$A23)))),
MAX(0,L23-(OFFSET($C23,0,$A23)/(OFFSET($C18,-$A22,$A23))))),0))</f>
        <v>0</v>
      </c>
      <c r="N23" s="395">
        <f t="shared" ca="1" si="11"/>
        <v>0</v>
      </c>
      <c r="O23" s="395">
        <f t="shared" ca="1" si="12"/>
        <v>0</v>
      </c>
      <c r="P23" s="395">
        <f t="shared" ca="1" si="13"/>
        <v>0</v>
      </c>
      <c r="Q23" s="395">
        <f t="shared" ca="1" si="14"/>
        <v>0</v>
      </c>
      <c r="R23" s="395">
        <f t="shared" ca="1" si="15"/>
        <v>0</v>
      </c>
      <c r="S23" s="395">
        <f t="shared" ca="1" si="16"/>
        <v>0</v>
      </c>
      <c r="T23" s="395">
        <f t="shared" ca="1" si="17"/>
        <v>0</v>
      </c>
      <c r="U23" s="395">
        <f t="shared" ca="1" si="18"/>
        <v>0</v>
      </c>
      <c r="V23" s="395">
        <f t="shared" ca="1" si="19"/>
        <v>0</v>
      </c>
      <c r="W23" s="395">
        <f t="shared" ca="1" si="20"/>
        <v>0</v>
      </c>
      <c r="X23" s="334"/>
      <c r="Y23" s="334"/>
      <c r="Z23" s="334"/>
      <c r="AA23" s="249"/>
      <c r="AB23" s="249"/>
    </row>
    <row r="24" spans="1:28" hidden="1" outlineLevel="1">
      <c r="A24" s="331">
        <v>10</v>
      </c>
      <c r="B24" s="309" t="str">
        <f t="shared" ca="1" si="21"/>
        <v>Depreciated Net Capex 2022</v>
      </c>
      <c r="C24" s="398"/>
      <c r="D24" s="398"/>
      <c r="E24" s="398"/>
      <c r="F24" s="398"/>
      <c r="G24" s="398"/>
      <c r="H24" s="398"/>
      <c r="I24" s="398"/>
      <c r="J24" s="398"/>
      <c r="K24" s="398"/>
      <c r="L24" s="399"/>
      <c r="M24" s="400">
        <f ca="1">M9</f>
        <v>0</v>
      </c>
      <c r="N24" s="395">
        <f ca="1">IF(M48="n/a",M24,IFERROR(IF((OFFSET($C24,0,$A24))&lt;0,
MIN(0,M24-(OFFSET($C24,0,$A24)/(OFFSET($C19,-$A23,$A24)))),
MAX(0,M24-(OFFSET($C24,0,$A24)/(OFFSET($C19,-$A23,$A24))))),0))</f>
        <v>0</v>
      </c>
      <c r="O24" s="395">
        <f t="shared" ca="1" si="12"/>
        <v>0</v>
      </c>
      <c r="P24" s="395">
        <f t="shared" ca="1" si="13"/>
        <v>0</v>
      </c>
      <c r="Q24" s="395">
        <f t="shared" ca="1" si="14"/>
        <v>0</v>
      </c>
      <c r="R24" s="395">
        <f t="shared" ca="1" si="15"/>
        <v>0</v>
      </c>
      <c r="S24" s="395">
        <f t="shared" ca="1" si="16"/>
        <v>0</v>
      </c>
      <c r="T24" s="395">
        <f t="shared" ca="1" si="17"/>
        <v>0</v>
      </c>
      <c r="U24" s="395">
        <f t="shared" ca="1" si="18"/>
        <v>0</v>
      </c>
      <c r="V24" s="395">
        <f t="shared" ca="1" si="19"/>
        <v>0</v>
      </c>
      <c r="W24" s="395">
        <f t="shared" ca="1" si="20"/>
        <v>0</v>
      </c>
      <c r="X24" s="334"/>
      <c r="Y24" s="334"/>
      <c r="Z24" s="334"/>
      <c r="AA24" s="249"/>
      <c r="AB24" s="249"/>
    </row>
    <row r="25" spans="1:28" hidden="1" outlineLevel="1">
      <c r="A25" s="331">
        <v>11</v>
      </c>
      <c r="B25" s="309" t="str">
        <f t="shared" ca="1" si="21"/>
        <v>Depreciated Net Capex 2023</v>
      </c>
      <c r="C25" s="398"/>
      <c r="D25" s="398"/>
      <c r="E25" s="398"/>
      <c r="F25" s="398"/>
      <c r="G25" s="398"/>
      <c r="H25" s="398"/>
      <c r="I25" s="398"/>
      <c r="J25" s="398"/>
      <c r="K25" s="398"/>
      <c r="L25" s="398"/>
      <c r="M25" s="399"/>
      <c r="N25" s="400">
        <f>N9</f>
        <v>0</v>
      </c>
      <c r="O25" s="395">
        <f ca="1">IF(N49="n/a",N25,IFERROR(IF((OFFSET($C25,0,$A25))&lt;0,
MIN(0,N25-(OFFSET($C25,0,$A25)/(OFFSET($C20,-$A24,$A25)))),
MAX(0,N25-(OFFSET($C25,0,$A25)/(OFFSET($C20,-$A24,$A25))))),0))</f>
        <v>0</v>
      </c>
      <c r="P25" s="395">
        <f t="shared" ca="1" si="13"/>
        <v>0</v>
      </c>
      <c r="Q25" s="395">
        <f t="shared" ca="1" si="14"/>
        <v>0</v>
      </c>
      <c r="R25" s="395">
        <f t="shared" ca="1" si="15"/>
        <v>0</v>
      </c>
      <c r="S25" s="395">
        <f t="shared" ca="1" si="16"/>
        <v>0</v>
      </c>
      <c r="T25" s="395">
        <f t="shared" ca="1" si="17"/>
        <v>0</v>
      </c>
      <c r="U25" s="395">
        <f t="shared" ca="1" si="18"/>
        <v>0</v>
      </c>
      <c r="V25" s="395">
        <f t="shared" ca="1" si="19"/>
        <v>0</v>
      </c>
      <c r="W25" s="395">
        <f t="shared" ca="1" si="20"/>
        <v>0</v>
      </c>
      <c r="X25" s="334"/>
      <c r="Y25" s="334"/>
      <c r="Z25" s="334"/>
      <c r="AA25" s="249"/>
      <c r="AB25" s="249"/>
    </row>
    <row r="26" spans="1:28" hidden="1" outlineLevel="1">
      <c r="A26" s="331">
        <v>12</v>
      </c>
      <c r="B26" s="309" t="str">
        <f t="shared" ca="1" si="21"/>
        <v>Depreciated Net Capex 2024</v>
      </c>
      <c r="C26" s="398"/>
      <c r="D26" s="398"/>
      <c r="E26" s="398"/>
      <c r="F26" s="398"/>
      <c r="G26" s="398"/>
      <c r="H26" s="398"/>
      <c r="I26" s="398"/>
      <c r="J26" s="398"/>
      <c r="K26" s="398"/>
      <c r="L26" s="398"/>
      <c r="M26" s="398"/>
      <c r="N26" s="399"/>
      <c r="O26" s="400">
        <f>O9</f>
        <v>0</v>
      </c>
      <c r="P26" s="395">
        <f ca="1">IF(O50="n/a",O26,IFERROR(IF((OFFSET($C26,0,$A26))&lt;0,
MIN(0,O26-(OFFSET($C26,0,$A26)/(OFFSET($C21,-$A25,$A26)))),
MAX(0,O26-(OFFSET($C26,0,$A26)/(OFFSET($C21,-$A25,$A26))))),0))</f>
        <v>0</v>
      </c>
      <c r="Q26" s="395">
        <f t="shared" ca="1" si="14"/>
        <v>0</v>
      </c>
      <c r="R26" s="395">
        <f t="shared" ca="1" si="15"/>
        <v>0</v>
      </c>
      <c r="S26" s="395">
        <f t="shared" ca="1" si="16"/>
        <v>0</v>
      </c>
      <c r="T26" s="395">
        <f t="shared" ca="1" si="17"/>
        <v>0</v>
      </c>
      <c r="U26" s="395">
        <f t="shared" ca="1" si="18"/>
        <v>0</v>
      </c>
      <c r="V26" s="395">
        <f t="shared" ca="1" si="19"/>
        <v>0</v>
      </c>
      <c r="W26" s="395">
        <f t="shared" ca="1" si="20"/>
        <v>0</v>
      </c>
      <c r="X26" s="334"/>
      <c r="Y26" s="334"/>
      <c r="Z26" s="334"/>
      <c r="AA26" s="249"/>
      <c r="AB26" s="249"/>
    </row>
    <row r="27" spans="1:28" hidden="1" outlineLevel="1">
      <c r="A27" s="331">
        <v>13</v>
      </c>
      <c r="B27" s="309" t="str">
        <f t="shared" ca="1" si="21"/>
        <v>Depreciated Net Capex 2025</v>
      </c>
      <c r="C27" s="398"/>
      <c r="D27" s="398"/>
      <c r="E27" s="398"/>
      <c r="F27" s="398"/>
      <c r="G27" s="398"/>
      <c r="H27" s="398"/>
      <c r="I27" s="398"/>
      <c r="J27" s="398"/>
      <c r="K27" s="398"/>
      <c r="L27" s="398"/>
      <c r="M27" s="398"/>
      <c r="N27" s="398"/>
      <c r="O27" s="399"/>
      <c r="P27" s="400">
        <f>P9</f>
        <v>0</v>
      </c>
      <c r="Q27" s="395">
        <f ca="1">IF(P51="n/a",P27,IFERROR(IF((OFFSET($C27,0,$A27))&lt;0,
MIN(0,P27-(OFFSET($C27,0,$A27)/(OFFSET($C22,-$A26,$A27)))),
MAX(0,P27-(OFFSET($C27,0,$A27)/(OFFSET($C22,-$A26,$A27))))),0))</f>
        <v>0</v>
      </c>
      <c r="R27" s="395">
        <f t="shared" ca="1" si="15"/>
        <v>0</v>
      </c>
      <c r="S27" s="395">
        <f t="shared" ca="1" si="16"/>
        <v>0</v>
      </c>
      <c r="T27" s="395">
        <f t="shared" ca="1" si="17"/>
        <v>0</v>
      </c>
      <c r="U27" s="395">
        <f t="shared" ca="1" si="18"/>
        <v>0</v>
      </c>
      <c r="V27" s="395">
        <f t="shared" ca="1" si="19"/>
        <v>0</v>
      </c>
      <c r="W27" s="395">
        <f t="shared" ca="1" si="20"/>
        <v>0</v>
      </c>
      <c r="X27" s="334"/>
      <c r="Y27" s="334"/>
      <c r="Z27" s="334"/>
      <c r="AA27" s="249"/>
      <c r="AB27" s="249"/>
    </row>
    <row r="28" spans="1:28" hidden="1" outlineLevel="1">
      <c r="A28" s="331">
        <v>14</v>
      </c>
      <c r="B28" s="309" t="str">
        <f t="shared" ca="1" si="21"/>
        <v>Depreciated Net Capex 2026</v>
      </c>
      <c r="C28" s="398"/>
      <c r="D28" s="398"/>
      <c r="E28" s="398"/>
      <c r="F28" s="398"/>
      <c r="G28" s="398"/>
      <c r="H28" s="398"/>
      <c r="I28" s="398"/>
      <c r="J28" s="398"/>
      <c r="K28" s="398"/>
      <c r="L28" s="398"/>
      <c r="M28" s="398"/>
      <c r="N28" s="398"/>
      <c r="O28" s="398"/>
      <c r="P28" s="399"/>
      <c r="Q28" s="400">
        <f>Q9</f>
        <v>0</v>
      </c>
      <c r="R28" s="395">
        <f ca="1">IF(Q52="n/a",Q28,IFERROR(IF((OFFSET($C28,0,$A28))&lt;0,
MIN(0,Q28-(OFFSET($C28,0,$A28)/(OFFSET($C23,-$A27,$A28)))),
MAX(0,Q28-(OFFSET($C28,0,$A28)/(OFFSET($C23,-$A27,$A28))))),0))</f>
        <v>0</v>
      </c>
      <c r="S28" s="395">
        <f t="shared" ca="1" si="16"/>
        <v>0</v>
      </c>
      <c r="T28" s="395">
        <f t="shared" ca="1" si="17"/>
        <v>0</v>
      </c>
      <c r="U28" s="395">
        <f t="shared" ca="1" si="18"/>
        <v>0</v>
      </c>
      <c r="V28" s="395">
        <f t="shared" ca="1" si="19"/>
        <v>0</v>
      </c>
      <c r="W28" s="395">
        <f t="shared" ca="1" si="20"/>
        <v>0</v>
      </c>
      <c r="X28" s="334"/>
      <c r="Y28" s="334"/>
      <c r="Z28" s="334"/>
      <c r="AA28" s="249"/>
      <c r="AB28" s="249"/>
    </row>
    <row r="29" spans="1:28" hidden="1" outlineLevel="1">
      <c r="A29" s="331">
        <v>15</v>
      </c>
      <c r="B29" s="309" t="str">
        <f t="shared" ca="1" si="21"/>
        <v>Depreciated Net Capex 2027</v>
      </c>
      <c r="C29" s="398"/>
      <c r="D29" s="398"/>
      <c r="E29" s="398"/>
      <c r="F29" s="398"/>
      <c r="G29" s="398"/>
      <c r="H29" s="398"/>
      <c r="I29" s="398"/>
      <c r="J29" s="398"/>
      <c r="K29" s="398"/>
      <c r="L29" s="398"/>
      <c r="M29" s="398"/>
      <c r="N29" s="398"/>
      <c r="O29" s="398"/>
      <c r="P29" s="398"/>
      <c r="Q29" s="399"/>
      <c r="R29" s="400">
        <f>R9</f>
        <v>0</v>
      </c>
      <c r="S29" s="395">
        <f ca="1">IF(R53="n/a",R29,IFERROR(IF((OFFSET($C29,0,$A29))&lt;0,
MIN(0,R29-(OFFSET($C29,0,$A29)/(OFFSET($C24,-$A28,$A29)))),
MAX(0,R29-(OFFSET($C29,0,$A29)/(OFFSET($C24,-$A28,$A29))))),0))</f>
        <v>0</v>
      </c>
      <c r="T29" s="395">
        <f t="shared" ca="1" si="17"/>
        <v>0</v>
      </c>
      <c r="U29" s="395">
        <f t="shared" ca="1" si="18"/>
        <v>0</v>
      </c>
      <c r="V29" s="395">
        <f t="shared" ca="1" si="19"/>
        <v>0</v>
      </c>
      <c r="W29" s="395">
        <f t="shared" ca="1" si="20"/>
        <v>0</v>
      </c>
      <c r="X29" s="334"/>
      <c r="Y29" s="334"/>
      <c r="Z29" s="334"/>
      <c r="AA29" s="249"/>
      <c r="AB29" s="249"/>
    </row>
    <row r="30" spans="1:28" hidden="1" outlineLevel="1">
      <c r="A30" s="331">
        <v>16</v>
      </c>
      <c r="B30" s="309" t="str">
        <f t="shared" ca="1" si="21"/>
        <v>Depreciated Net Capex 2028</v>
      </c>
      <c r="C30" s="398"/>
      <c r="D30" s="398"/>
      <c r="E30" s="398"/>
      <c r="F30" s="398"/>
      <c r="G30" s="398"/>
      <c r="H30" s="398"/>
      <c r="I30" s="398"/>
      <c r="J30" s="398"/>
      <c r="K30" s="398"/>
      <c r="L30" s="398"/>
      <c r="M30" s="398"/>
      <c r="N30" s="398"/>
      <c r="O30" s="398"/>
      <c r="P30" s="398"/>
      <c r="Q30" s="398"/>
      <c r="R30" s="399"/>
      <c r="S30" s="400">
        <f>S9</f>
        <v>0</v>
      </c>
      <c r="T30" s="395">
        <f ca="1">IF(S54="n/a",S30,IFERROR(IF((OFFSET($C30,0,$A30))&lt;0,
MIN(0,S30-(OFFSET($C30,0,$A30)/(OFFSET($C25,-$A29,$A30)))),
MAX(0,S30-(OFFSET($C30,0,$A30)/(OFFSET($C25,-$A29,$A30))))),0))</f>
        <v>0</v>
      </c>
      <c r="U30" s="395">
        <f t="shared" ca="1" si="18"/>
        <v>0</v>
      </c>
      <c r="V30" s="395">
        <f t="shared" ca="1" si="19"/>
        <v>0</v>
      </c>
      <c r="W30" s="395">
        <f t="shared" ca="1" si="20"/>
        <v>0</v>
      </c>
      <c r="X30" s="334"/>
      <c r="Y30" s="334"/>
      <c r="Z30" s="334"/>
      <c r="AA30" s="249"/>
      <c r="AB30" s="249"/>
    </row>
    <row r="31" spans="1:28" hidden="1" outlineLevel="1">
      <c r="A31" s="331">
        <v>17</v>
      </c>
      <c r="B31" s="309" t="str">
        <f t="shared" ca="1" si="21"/>
        <v>Depreciated Net Capex 2029</v>
      </c>
      <c r="C31" s="398"/>
      <c r="D31" s="398"/>
      <c r="E31" s="398"/>
      <c r="F31" s="398"/>
      <c r="G31" s="398"/>
      <c r="H31" s="398"/>
      <c r="I31" s="398"/>
      <c r="J31" s="398"/>
      <c r="K31" s="398"/>
      <c r="L31" s="398"/>
      <c r="M31" s="398"/>
      <c r="N31" s="398"/>
      <c r="O31" s="398"/>
      <c r="P31" s="398"/>
      <c r="Q31" s="398"/>
      <c r="R31" s="398"/>
      <c r="S31" s="399"/>
      <c r="T31" s="400">
        <f>T9</f>
        <v>0</v>
      </c>
      <c r="U31" s="395">
        <f ca="1">IF(T55="n/a",T31,IFERROR(IF((OFFSET($C31,0,$A31))&lt;0,
MIN(0,T31-(OFFSET($C31,0,$A31)/(OFFSET($C26,-$A30,$A31)))),
MAX(0,T31-(OFFSET($C31,0,$A31)/(OFFSET($C26,-$A30,$A31))))),0))</f>
        <v>0</v>
      </c>
      <c r="V31" s="395">
        <f t="shared" ca="1" si="19"/>
        <v>0</v>
      </c>
      <c r="W31" s="395">
        <f t="shared" ca="1" si="20"/>
        <v>0</v>
      </c>
      <c r="X31" s="334"/>
      <c r="Y31" s="334"/>
      <c r="Z31" s="334"/>
      <c r="AA31" s="249"/>
      <c r="AB31" s="249"/>
    </row>
    <row r="32" spans="1:28" hidden="1" outlineLevel="1">
      <c r="A32" s="331">
        <v>18</v>
      </c>
      <c r="B32" s="309" t="str">
        <f t="shared" ca="1" si="21"/>
        <v>Depreciated Net Capex 2030</v>
      </c>
      <c r="C32" s="398"/>
      <c r="D32" s="398"/>
      <c r="E32" s="398"/>
      <c r="F32" s="398"/>
      <c r="G32" s="398"/>
      <c r="H32" s="398"/>
      <c r="I32" s="398"/>
      <c r="J32" s="398"/>
      <c r="K32" s="398"/>
      <c r="L32" s="398"/>
      <c r="M32" s="398"/>
      <c r="N32" s="398"/>
      <c r="O32" s="398"/>
      <c r="P32" s="398"/>
      <c r="Q32" s="398"/>
      <c r="R32" s="398"/>
      <c r="S32" s="398"/>
      <c r="T32" s="399"/>
      <c r="U32" s="400">
        <f>U9</f>
        <v>0</v>
      </c>
      <c r="V32" s="395">
        <f ca="1">IF(U56="n/a",U32,IFERROR(IF((OFFSET($C32,0,$A32))&lt;0,
MIN(0,U32-(OFFSET($C32,0,$A32)/(OFFSET($C27,-$A31,$A32)))),
MAX(0,U32-(OFFSET($C32,0,$A32)/(OFFSET($C27,-$A31,$A32))))),0))</f>
        <v>0</v>
      </c>
      <c r="W32" s="395">
        <f t="shared" ca="1" si="20"/>
        <v>0</v>
      </c>
      <c r="X32" s="334"/>
      <c r="Y32" s="334"/>
      <c r="Z32" s="334"/>
      <c r="AA32" s="249"/>
      <c r="AB32" s="249"/>
    </row>
    <row r="33" spans="1:28" hidden="1" outlineLevel="1">
      <c r="A33" s="331">
        <v>19</v>
      </c>
      <c r="B33" s="309" t="str">
        <f t="shared" ca="1" si="21"/>
        <v>Depreciated Net Capex 2031</v>
      </c>
      <c r="C33" s="398"/>
      <c r="D33" s="398"/>
      <c r="E33" s="398"/>
      <c r="F33" s="398"/>
      <c r="G33" s="398"/>
      <c r="H33" s="398"/>
      <c r="I33" s="398"/>
      <c r="J33" s="398"/>
      <c r="K33" s="398"/>
      <c r="L33" s="398"/>
      <c r="M33" s="398"/>
      <c r="N33" s="398"/>
      <c r="O33" s="398"/>
      <c r="P33" s="398"/>
      <c r="Q33" s="398"/>
      <c r="R33" s="398"/>
      <c r="S33" s="398"/>
      <c r="T33" s="398"/>
      <c r="U33" s="399"/>
      <c r="V33" s="400">
        <f>V9</f>
        <v>0</v>
      </c>
      <c r="W33" s="395">
        <f ca="1">IF(V57="n/a",V33,IFERROR(IF((OFFSET($C33,0,$A33))&lt;0,
MIN(0,V33-(OFFSET($C33,0,$A33)/(OFFSET($C28,-$A32,$A33)))),
MAX(0,V33-(OFFSET($C33,0,$A33)/(OFFSET($C28,-$A32,$A33))))),0))</f>
        <v>0</v>
      </c>
      <c r="X33" s="334"/>
      <c r="Y33" s="334"/>
      <c r="Z33" s="334"/>
      <c r="AA33" s="249"/>
      <c r="AB33" s="249"/>
    </row>
    <row r="34" spans="1:28" hidden="1" outlineLevel="1">
      <c r="A34" s="331">
        <v>20</v>
      </c>
      <c r="B34" s="309" t="str">
        <f t="shared" ref="B34" ca="1" si="22">"Depreciated Net Capex "&amp;OFFSET($C$6,0,A34)</f>
        <v>Depreciated Net Capex 2032</v>
      </c>
      <c r="C34" s="398"/>
      <c r="D34" s="398"/>
      <c r="E34" s="398"/>
      <c r="F34" s="398"/>
      <c r="G34" s="398"/>
      <c r="H34" s="398"/>
      <c r="I34" s="398"/>
      <c r="J34" s="398"/>
      <c r="K34" s="398"/>
      <c r="L34" s="398"/>
      <c r="M34" s="398"/>
      <c r="N34" s="398"/>
      <c r="O34" s="398"/>
      <c r="P34" s="398"/>
      <c r="Q34" s="398"/>
      <c r="R34" s="398"/>
      <c r="S34" s="398"/>
      <c r="T34" s="398"/>
      <c r="U34" s="398"/>
      <c r="V34" s="399"/>
      <c r="W34" s="395">
        <f>W9</f>
        <v>0</v>
      </c>
      <c r="X34" s="249"/>
      <c r="Y34" s="249"/>
      <c r="Z34" s="249"/>
      <c r="AA34" s="249"/>
      <c r="AB34" s="249"/>
    </row>
    <row r="35" spans="1:28" hidden="1" outlineLevel="1">
      <c r="A35" s="249"/>
      <c r="B35" s="332"/>
      <c r="C35" s="395"/>
      <c r="D35" s="395"/>
      <c r="E35" s="395"/>
      <c r="F35" s="395"/>
      <c r="G35" s="395"/>
      <c r="H35" s="395"/>
      <c r="I35" s="395"/>
      <c r="J35" s="395"/>
      <c r="K35" s="395"/>
      <c r="L35" s="395"/>
      <c r="M35" s="395"/>
      <c r="N35" s="395"/>
      <c r="O35" s="395"/>
      <c r="P35" s="395"/>
      <c r="Q35" s="395"/>
      <c r="R35" s="395"/>
      <c r="S35" s="395"/>
      <c r="T35" s="395"/>
      <c r="U35" s="395"/>
      <c r="V35" s="395"/>
      <c r="W35" s="395"/>
      <c r="X35" s="249"/>
      <c r="Y35" s="249"/>
      <c r="Z35" s="249"/>
      <c r="AA35" s="249"/>
      <c r="AB35" s="249"/>
    </row>
    <row r="36" spans="1:28" hidden="1" outlineLevel="1">
      <c r="A36" s="249"/>
      <c r="B36" s="332"/>
      <c r="C36" s="395"/>
      <c r="D36" s="395"/>
      <c r="E36" s="395"/>
      <c r="F36" s="395"/>
      <c r="G36" s="395"/>
      <c r="H36" s="395"/>
      <c r="I36" s="395"/>
      <c r="J36" s="395"/>
      <c r="K36" s="395"/>
      <c r="L36" s="395"/>
      <c r="M36" s="395"/>
      <c r="N36" s="395"/>
      <c r="O36" s="395"/>
      <c r="P36" s="395"/>
      <c r="Q36" s="395"/>
      <c r="R36" s="395"/>
      <c r="S36" s="395"/>
      <c r="T36" s="395"/>
      <c r="U36" s="395"/>
      <c r="V36" s="395"/>
      <c r="W36" s="395"/>
      <c r="X36" s="249"/>
      <c r="Y36" s="249"/>
      <c r="Z36" s="249"/>
      <c r="AA36" s="249"/>
      <c r="AB36" s="249"/>
    </row>
    <row r="37" spans="1:28" hidden="1" outlineLevel="1">
      <c r="A37" s="249"/>
      <c r="B37" s="309" t="s">
        <v>302</v>
      </c>
      <c r="C37" s="395"/>
      <c r="D37" s="395">
        <f t="shared" ref="D37:H37" ca="1" si="23">IF(C37="n/a","n/a",IF(AND(C37&lt;1,D11=0),0,
IF(D11=0,C37-1,
IF(C37&lt;1,D12,
(((C37-1)*(C13-(C13/(C37))))+(D11*D12))/(D13)))))</f>
        <v>0</v>
      </c>
      <c r="E37" s="395">
        <f t="shared" ca="1" si="23"/>
        <v>0</v>
      </c>
      <c r="F37" s="395">
        <f t="shared" ca="1" si="23"/>
        <v>0</v>
      </c>
      <c r="G37" s="395">
        <f t="shared" ca="1" si="23"/>
        <v>0</v>
      </c>
      <c r="H37" s="395">
        <f t="shared" ca="1" si="23"/>
        <v>0</v>
      </c>
      <c r="I37" s="395">
        <f ca="1">IF(H37="n/a","n/a",IF(AND(H37&lt;1,I11=0),0,
IF(I11=0,H37-1,
IF(H37&lt;1,I12,
(((H37-1)*(H13-(H13/(H37))))+(I11*I12))/(I13)))))</f>
        <v>0</v>
      </c>
      <c r="J37" s="395">
        <f t="shared" ref="J37:W37" ca="1" si="24">IF(I37="n/a","n/a",IF(AND(I37&lt;1,J11=0),0,
IF(J11=0,I37-1,
IF(I37&lt;1,J12,
(((I37-1)*(I13-(I13/(I37))))+(J11*J12))/(J13)))))</f>
        <v>0</v>
      </c>
      <c r="K37" s="395">
        <f t="shared" ca="1" si="24"/>
        <v>0</v>
      </c>
      <c r="L37" s="395">
        <f t="shared" ca="1" si="24"/>
        <v>0</v>
      </c>
      <c r="M37" s="395">
        <f t="shared" ca="1" si="24"/>
        <v>0</v>
      </c>
      <c r="N37" s="395">
        <f t="shared" ca="1" si="24"/>
        <v>0</v>
      </c>
      <c r="O37" s="395">
        <f t="shared" ca="1" si="24"/>
        <v>0</v>
      </c>
      <c r="P37" s="395">
        <f t="shared" ca="1" si="24"/>
        <v>0</v>
      </c>
      <c r="Q37" s="395">
        <f t="shared" ca="1" si="24"/>
        <v>0</v>
      </c>
      <c r="R37" s="395">
        <f t="shared" ca="1" si="24"/>
        <v>0</v>
      </c>
      <c r="S37" s="395">
        <f t="shared" ca="1" si="24"/>
        <v>0</v>
      </c>
      <c r="T37" s="395">
        <f t="shared" ca="1" si="24"/>
        <v>0</v>
      </c>
      <c r="U37" s="395">
        <f t="shared" ca="1" si="24"/>
        <v>0</v>
      </c>
      <c r="V37" s="395">
        <f t="shared" ca="1" si="24"/>
        <v>0</v>
      </c>
      <c r="W37" s="395">
        <f t="shared" ca="1" si="24"/>
        <v>0</v>
      </c>
      <c r="X37" s="249"/>
      <c r="Y37" s="249"/>
      <c r="Z37" s="249"/>
      <c r="AA37" s="249"/>
      <c r="AB37" s="249"/>
    </row>
    <row r="38" spans="1:28" hidden="1" outlineLevel="1">
      <c r="A38" s="249"/>
      <c r="B38" s="309" t="s">
        <v>301</v>
      </c>
      <c r="C38" s="400">
        <f ca="1">C10</f>
        <v>10.203148775792942</v>
      </c>
      <c r="D38" s="395">
        <f t="shared" ref="D38:W53" ca="1" si="25">IF(C38="n/a","n/a",MAX(0,C38-1))</f>
        <v>9.2031487757929415</v>
      </c>
      <c r="E38" s="395">
        <f t="shared" ca="1" si="25"/>
        <v>8.2031487757929415</v>
      </c>
      <c r="F38" s="395">
        <f t="shared" ca="1" si="25"/>
        <v>7.2031487757929415</v>
      </c>
      <c r="G38" s="395">
        <f t="shared" ca="1" si="25"/>
        <v>6.2031487757929415</v>
      </c>
      <c r="H38" s="395">
        <f t="shared" ca="1" si="25"/>
        <v>5.2031487757929415</v>
      </c>
      <c r="I38" s="395">
        <f t="shared" ca="1" si="25"/>
        <v>4.2031487757929415</v>
      </c>
      <c r="J38" s="395">
        <f t="shared" ca="1" si="25"/>
        <v>3.2031487757929415</v>
      </c>
      <c r="K38" s="395">
        <f t="shared" ca="1" si="25"/>
        <v>2.2031487757929415</v>
      </c>
      <c r="L38" s="395">
        <f t="shared" ca="1" si="25"/>
        <v>1.2031487757929415</v>
      </c>
      <c r="M38" s="395">
        <f t="shared" ca="1" si="25"/>
        <v>0.20314877579294155</v>
      </c>
      <c r="N38" s="395">
        <f t="shared" ca="1" si="25"/>
        <v>0</v>
      </c>
      <c r="O38" s="395">
        <f t="shared" ca="1" si="25"/>
        <v>0</v>
      </c>
      <c r="P38" s="395">
        <f t="shared" ca="1" si="25"/>
        <v>0</v>
      </c>
      <c r="Q38" s="395">
        <f t="shared" ca="1" si="25"/>
        <v>0</v>
      </c>
      <c r="R38" s="395">
        <f t="shared" ca="1" si="25"/>
        <v>0</v>
      </c>
      <c r="S38" s="395">
        <f t="shared" ca="1" si="25"/>
        <v>0</v>
      </c>
      <c r="T38" s="395">
        <f t="shared" ca="1" si="25"/>
        <v>0</v>
      </c>
      <c r="U38" s="395">
        <f t="shared" ca="1" si="25"/>
        <v>0</v>
      </c>
      <c r="V38" s="395">
        <f t="shared" ca="1" si="25"/>
        <v>0</v>
      </c>
      <c r="W38" s="395">
        <f t="shared" ca="1" si="25"/>
        <v>0</v>
      </c>
      <c r="X38" s="249"/>
      <c r="Y38" s="249"/>
      <c r="Z38" s="249"/>
      <c r="AA38" s="249"/>
      <c r="AB38" s="249"/>
    </row>
    <row r="39" spans="1:28" hidden="1" outlineLevel="1">
      <c r="A39" s="249"/>
      <c r="B39" s="309" t="str">
        <f t="shared" ref="B39:B58" ca="1" si="26">"RL Capex "&amp;OFFSET($C$6,0,A15)</f>
        <v>RL Capex 2013</v>
      </c>
      <c r="C39" s="396"/>
      <c r="D39" s="400">
        <f ca="1">D10</f>
        <v>20</v>
      </c>
      <c r="E39" s="395">
        <f t="shared" ca="1" si="25"/>
        <v>19</v>
      </c>
      <c r="F39" s="395">
        <f t="shared" ca="1" si="25"/>
        <v>18</v>
      </c>
      <c r="G39" s="395">
        <f t="shared" ca="1" si="25"/>
        <v>17</v>
      </c>
      <c r="H39" s="395">
        <f t="shared" ca="1" si="25"/>
        <v>16</v>
      </c>
      <c r="I39" s="395">
        <f t="shared" ca="1" si="25"/>
        <v>15</v>
      </c>
      <c r="J39" s="395">
        <f t="shared" ca="1" si="25"/>
        <v>14</v>
      </c>
      <c r="K39" s="395">
        <f t="shared" ca="1" si="25"/>
        <v>13</v>
      </c>
      <c r="L39" s="395">
        <f t="shared" ca="1" si="25"/>
        <v>12</v>
      </c>
      <c r="M39" s="395">
        <f t="shared" ca="1" si="25"/>
        <v>11</v>
      </c>
      <c r="N39" s="395">
        <f t="shared" ca="1" si="25"/>
        <v>10</v>
      </c>
      <c r="O39" s="395">
        <f t="shared" ca="1" si="25"/>
        <v>9</v>
      </c>
      <c r="P39" s="395">
        <f t="shared" ca="1" si="25"/>
        <v>8</v>
      </c>
      <c r="Q39" s="395">
        <f t="shared" ca="1" si="25"/>
        <v>7</v>
      </c>
      <c r="R39" s="395">
        <f t="shared" ca="1" si="25"/>
        <v>6</v>
      </c>
      <c r="S39" s="395">
        <f t="shared" ca="1" si="25"/>
        <v>5</v>
      </c>
      <c r="T39" s="395">
        <f t="shared" ca="1" si="25"/>
        <v>4</v>
      </c>
      <c r="U39" s="395">
        <f t="shared" ca="1" si="25"/>
        <v>3</v>
      </c>
      <c r="V39" s="395">
        <f t="shared" ca="1" si="25"/>
        <v>2</v>
      </c>
      <c r="W39" s="395">
        <f t="shared" ca="1" si="25"/>
        <v>1</v>
      </c>
      <c r="X39" s="249"/>
      <c r="Y39" s="249"/>
      <c r="Z39" s="249"/>
      <c r="AA39" s="249"/>
      <c r="AB39" s="249"/>
    </row>
    <row r="40" spans="1:28" hidden="1" outlineLevel="1">
      <c r="A40" s="249"/>
      <c r="B40" s="309" t="str">
        <f t="shared" ca="1" si="26"/>
        <v>RL Capex 2014</v>
      </c>
      <c r="C40" s="401"/>
      <c r="D40" s="396"/>
      <c r="E40" s="400">
        <f ca="1">E10</f>
        <v>20</v>
      </c>
      <c r="F40" s="395">
        <f t="shared" ca="1" si="25"/>
        <v>19</v>
      </c>
      <c r="G40" s="395">
        <f t="shared" ca="1" si="25"/>
        <v>18</v>
      </c>
      <c r="H40" s="395">
        <f t="shared" ca="1" si="25"/>
        <v>17</v>
      </c>
      <c r="I40" s="395">
        <f t="shared" ca="1" si="25"/>
        <v>16</v>
      </c>
      <c r="J40" s="395">
        <f t="shared" ca="1" si="25"/>
        <v>15</v>
      </c>
      <c r="K40" s="395">
        <f t="shared" ca="1" si="25"/>
        <v>14</v>
      </c>
      <c r="L40" s="395">
        <f t="shared" ca="1" si="25"/>
        <v>13</v>
      </c>
      <c r="M40" s="395">
        <f t="shared" ca="1" si="25"/>
        <v>12</v>
      </c>
      <c r="N40" s="395">
        <f t="shared" ca="1" si="25"/>
        <v>11</v>
      </c>
      <c r="O40" s="395">
        <f t="shared" ca="1" si="25"/>
        <v>10</v>
      </c>
      <c r="P40" s="395">
        <f t="shared" ca="1" si="25"/>
        <v>9</v>
      </c>
      <c r="Q40" s="395">
        <f t="shared" ca="1" si="25"/>
        <v>8</v>
      </c>
      <c r="R40" s="395">
        <f t="shared" ca="1" si="25"/>
        <v>7</v>
      </c>
      <c r="S40" s="395">
        <f t="shared" ca="1" si="25"/>
        <v>6</v>
      </c>
      <c r="T40" s="395">
        <f t="shared" ca="1" si="25"/>
        <v>5</v>
      </c>
      <c r="U40" s="395">
        <f t="shared" ca="1" si="25"/>
        <v>4</v>
      </c>
      <c r="V40" s="395">
        <f t="shared" ca="1" si="25"/>
        <v>3</v>
      </c>
      <c r="W40" s="395">
        <f t="shared" ca="1" si="25"/>
        <v>2</v>
      </c>
      <c r="X40" s="249"/>
      <c r="Y40" s="249"/>
      <c r="Z40" s="249"/>
      <c r="AA40" s="249"/>
      <c r="AB40" s="249"/>
    </row>
    <row r="41" spans="1:28" hidden="1" outlineLevel="1">
      <c r="A41" s="249"/>
      <c r="B41" s="309" t="str">
        <f t="shared" ca="1" si="26"/>
        <v>RL Capex 2015</v>
      </c>
      <c r="C41" s="401"/>
      <c r="D41" s="401"/>
      <c r="E41" s="396"/>
      <c r="F41" s="400">
        <f ca="1">F10</f>
        <v>20</v>
      </c>
      <c r="G41" s="395">
        <f t="shared" ca="1" si="25"/>
        <v>19</v>
      </c>
      <c r="H41" s="395">
        <f t="shared" ca="1" si="25"/>
        <v>18</v>
      </c>
      <c r="I41" s="395">
        <f t="shared" ca="1" si="25"/>
        <v>17</v>
      </c>
      <c r="J41" s="395">
        <f t="shared" ca="1" si="25"/>
        <v>16</v>
      </c>
      <c r="K41" s="395">
        <f t="shared" ca="1" si="25"/>
        <v>15</v>
      </c>
      <c r="L41" s="395">
        <f t="shared" ca="1" si="25"/>
        <v>14</v>
      </c>
      <c r="M41" s="395">
        <f t="shared" ca="1" si="25"/>
        <v>13</v>
      </c>
      <c r="N41" s="395">
        <f t="shared" ca="1" si="25"/>
        <v>12</v>
      </c>
      <c r="O41" s="395">
        <f t="shared" ca="1" si="25"/>
        <v>11</v>
      </c>
      <c r="P41" s="395">
        <f t="shared" ca="1" si="25"/>
        <v>10</v>
      </c>
      <c r="Q41" s="395">
        <f t="shared" ca="1" si="25"/>
        <v>9</v>
      </c>
      <c r="R41" s="395">
        <f t="shared" ca="1" si="25"/>
        <v>8</v>
      </c>
      <c r="S41" s="395">
        <f t="shared" ca="1" si="25"/>
        <v>7</v>
      </c>
      <c r="T41" s="395">
        <f t="shared" ca="1" si="25"/>
        <v>6</v>
      </c>
      <c r="U41" s="395">
        <f t="shared" ca="1" si="25"/>
        <v>5</v>
      </c>
      <c r="V41" s="395">
        <f t="shared" ca="1" si="25"/>
        <v>4</v>
      </c>
      <c r="W41" s="395">
        <f t="shared" ca="1" si="25"/>
        <v>3</v>
      </c>
      <c r="X41" s="249"/>
      <c r="Y41" s="249"/>
      <c r="Z41" s="249"/>
      <c r="AA41" s="249"/>
      <c r="AB41" s="249"/>
    </row>
    <row r="42" spans="1:28" hidden="1" outlineLevel="1">
      <c r="A42" s="249"/>
      <c r="B42" s="309" t="str">
        <f t="shared" ca="1" si="26"/>
        <v>RL Capex 2016</v>
      </c>
      <c r="C42" s="401"/>
      <c r="D42" s="401"/>
      <c r="E42" s="401"/>
      <c r="F42" s="396"/>
      <c r="G42" s="400">
        <f ca="1">G10</f>
        <v>20</v>
      </c>
      <c r="H42" s="395">
        <f t="shared" ca="1" si="25"/>
        <v>19</v>
      </c>
      <c r="I42" s="395">
        <f t="shared" ca="1" si="25"/>
        <v>18</v>
      </c>
      <c r="J42" s="395">
        <f t="shared" ca="1" si="25"/>
        <v>17</v>
      </c>
      <c r="K42" s="395">
        <f t="shared" ca="1" si="25"/>
        <v>16</v>
      </c>
      <c r="L42" s="395">
        <f t="shared" ca="1" si="25"/>
        <v>15</v>
      </c>
      <c r="M42" s="395">
        <f t="shared" ca="1" si="25"/>
        <v>14</v>
      </c>
      <c r="N42" s="395">
        <f t="shared" ca="1" si="25"/>
        <v>13</v>
      </c>
      <c r="O42" s="395">
        <f t="shared" ca="1" si="25"/>
        <v>12</v>
      </c>
      <c r="P42" s="395">
        <f t="shared" ca="1" si="25"/>
        <v>11</v>
      </c>
      <c r="Q42" s="395">
        <f t="shared" ca="1" si="25"/>
        <v>10</v>
      </c>
      <c r="R42" s="395">
        <f t="shared" ca="1" si="25"/>
        <v>9</v>
      </c>
      <c r="S42" s="395">
        <f t="shared" ca="1" si="25"/>
        <v>8</v>
      </c>
      <c r="T42" s="395">
        <f t="shared" ca="1" si="25"/>
        <v>7</v>
      </c>
      <c r="U42" s="395">
        <f t="shared" ca="1" si="25"/>
        <v>6</v>
      </c>
      <c r="V42" s="395">
        <f t="shared" ca="1" si="25"/>
        <v>5</v>
      </c>
      <c r="W42" s="395">
        <f t="shared" ca="1" si="25"/>
        <v>4</v>
      </c>
      <c r="X42" s="249"/>
      <c r="Y42" s="249"/>
      <c r="Z42" s="249"/>
      <c r="AA42" s="249"/>
      <c r="AB42" s="249"/>
    </row>
    <row r="43" spans="1:28" hidden="1" outlineLevel="1">
      <c r="A43" s="249"/>
      <c r="B43" s="309" t="str">
        <f t="shared" ca="1" si="26"/>
        <v>RL Capex 2017</v>
      </c>
      <c r="C43" s="401"/>
      <c r="D43" s="401"/>
      <c r="E43" s="401"/>
      <c r="F43" s="401"/>
      <c r="G43" s="396"/>
      <c r="H43" s="400">
        <f ca="1">H10</f>
        <v>20</v>
      </c>
      <c r="I43" s="395">
        <f t="shared" ca="1" si="25"/>
        <v>19</v>
      </c>
      <c r="J43" s="395">
        <f t="shared" ca="1" si="25"/>
        <v>18</v>
      </c>
      <c r="K43" s="395">
        <f t="shared" ca="1" si="25"/>
        <v>17</v>
      </c>
      <c r="L43" s="395">
        <f t="shared" ca="1" si="25"/>
        <v>16</v>
      </c>
      <c r="M43" s="395">
        <f t="shared" ca="1" si="25"/>
        <v>15</v>
      </c>
      <c r="N43" s="395">
        <f t="shared" ca="1" si="25"/>
        <v>14</v>
      </c>
      <c r="O43" s="395">
        <f t="shared" ca="1" si="25"/>
        <v>13</v>
      </c>
      <c r="P43" s="395">
        <f t="shared" ca="1" si="25"/>
        <v>12</v>
      </c>
      <c r="Q43" s="395">
        <f t="shared" ca="1" si="25"/>
        <v>11</v>
      </c>
      <c r="R43" s="395">
        <f t="shared" ca="1" si="25"/>
        <v>10</v>
      </c>
      <c r="S43" s="395">
        <f t="shared" ca="1" si="25"/>
        <v>9</v>
      </c>
      <c r="T43" s="395">
        <f t="shared" ca="1" si="25"/>
        <v>8</v>
      </c>
      <c r="U43" s="395">
        <f t="shared" ca="1" si="25"/>
        <v>7</v>
      </c>
      <c r="V43" s="395">
        <f t="shared" ca="1" si="25"/>
        <v>6</v>
      </c>
      <c r="W43" s="395">
        <f t="shared" ca="1" si="25"/>
        <v>5</v>
      </c>
      <c r="X43" s="249"/>
      <c r="Y43" s="249"/>
      <c r="Z43" s="249"/>
      <c r="AA43" s="249"/>
      <c r="AB43" s="249"/>
    </row>
    <row r="44" spans="1:28" hidden="1" outlineLevel="1">
      <c r="A44" s="249"/>
      <c r="B44" s="309" t="str">
        <f t="shared" ca="1" si="26"/>
        <v>RL Capex 2018</v>
      </c>
      <c r="C44" s="401"/>
      <c r="D44" s="401"/>
      <c r="E44" s="401"/>
      <c r="F44" s="401"/>
      <c r="G44" s="401"/>
      <c r="H44" s="396"/>
      <c r="I44" s="400">
        <f ca="1">I10</f>
        <v>20</v>
      </c>
      <c r="J44" s="395">
        <f t="shared" ca="1" si="25"/>
        <v>19</v>
      </c>
      <c r="K44" s="395">
        <f t="shared" ca="1" si="25"/>
        <v>18</v>
      </c>
      <c r="L44" s="395">
        <f t="shared" ca="1" si="25"/>
        <v>17</v>
      </c>
      <c r="M44" s="395">
        <f t="shared" ca="1" si="25"/>
        <v>16</v>
      </c>
      <c r="N44" s="395">
        <f t="shared" ca="1" si="25"/>
        <v>15</v>
      </c>
      <c r="O44" s="395">
        <f t="shared" ca="1" si="25"/>
        <v>14</v>
      </c>
      <c r="P44" s="395">
        <f t="shared" ca="1" si="25"/>
        <v>13</v>
      </c>
      <c r="Q44" s="395">
        <f t="shared" ca="1" si="25"/>
        <v>12</v>
      </c>
      <c r="R44" s="395">
        <f t="shared" ca="1" si="25"/>
        <v>11</v>
      </c>
      <c r="S44" s="395">
        <f t="shared" ca="1" si="25"/>
        <v>10</v>
      </c>
      <c r="T44" s="395">
        <f t="shared" ca="1" si="25"/>
        <v>9</v>
      </c>
      <c r="U44" s="395">
        <f t="shared" ca="1" si="25"/>
        <v>8</v>
      </c>
      <c r="V44" s="395">
        <f t="shared" ca="1" si="25"/>
        <v>7</v>
      </c>
      <c r="W44" s="395">
        <f t="shared" ca="1" si="25"/>
        <v>6</v>
      </c>
      <c r="X44" s="249"/>
      <c r="Y44" s="249"/>
      <c r="Z44" s="249"/>
      <c r="AA44" s="249"/>
      <c r="AB44" s="249"/>
    </row>
    <row r="45" spans="1:28" hidden="1" outlineLevel="1">
      <c r="A45" s="249"/>
      <c r="B45" s="309" t="str">
        <f t="shared" ca="1" si="26"/>
        <v>RL Capex 2019</v>
      </c>
      <c r="C45" s="401"/>
      <c r="D45" s="401"/>
      <c r="E45" s="401"/>
      <c r="F45" s="401"/>
      <c r="G45" s="401"/>
      <c r="H45" s="401"/>
      <c r="I45" s="396"/>
      <c r="J45" s="400">
        <f ca="1">J10</f>
        <v>20</v>
      </c>
      <c r="K45" s="395">
        <f t="shared" ca="1" si="25"/>
        <v>19</v>
      </c>
      <c r="L45" s="395">
        <f t="shared" ca="1" si="25"/>
        <v>18</v>
      </c>
      <c r="M45" s="395">
        <f t="shared" ca="1" si="25"/>
        <v>17</v>
      </c>
      <c r="N45" s="395">
        <f t="shared" ca="1" si="25"/>
        <v>16</v>
      </c>
      <c r="O45" s="395">
        <f t="shared" ca="1" si="25"/>
        <v>15</v>
      </c>
      <c r="P45" s="395">
        <f t="shared" ca="1" si="25"/>
        <v>14</v>
      </c>
      <c r="Q45" s="395">
        <f t="shared" ca="1" si="25"/>
        <v>13</v>
      </c>
      <c r="R45" s="395">
        <f t="shared" ca="1" si="25"/>
        <v>12</v>
      </c>
      <c r="S45" s="395">
        <f t="shared" ca="1" si="25"/>
        <v>11</v>
      </c>
      <c r="T45" s="395">
        <f t="shared" ca="1" si="25"/>
        <v>10</v>
      </c>
      <c r="U45" s="395">
        <f t="shared" ca="1" si="25"/>
        <v>9</v>
      </c>
      <c r="V45" s="395">
        <f t="shared" ca="1" si="25"/>
        <v>8</v>
      </c>
      <c r="W45" s="395">
        <f t="shared" ca="1" si="25"/>
        <v>7</v>
      </c>
      <c r="X45" s="249"/>
      <c r="Y45" s="249"/>
      <c r="Z45" s="249"/>
      <c r="AA45" s="249"/>
      <c r="AB45" s="249"/>
    </row>
    <row r="46" spans="1:28" hidden="1" outlineLevel="1">
      <c r="A46" s="249"/>
      <c r="B46" s="309" t="str">
        <f t="shared" ca="1" si="26"/>
        <v>RL Capex 2020</v>
      </c>
      <c r="C46" s="401"/>
      <c r="D46" s="401"/>
      <c r="E46" s="401"/>
      <c r="F46" s="401"/>
      <c r="G46" s="401"/>
      <c r="H46" s="401"/>
      <c r="I46" s="401"/>
      <c r="J46" s="396"/>
      <c r="K46" s="400">
        <f ca="1">K10</f>
        <v>20</v>
      </c>
      <c r="L46" s="395">
        <f t="shared" ca="1" si="25"/>
        <v>19</v>
      </c>
      <c r="M46" s="395">
        <f t="shared" ca="1" si="25"/>
        <v>18</v>
      </c>
      <c r="N46" s="395">
        <f t="shared" ca="1" si="25"/>
        <v>17</v>
      </c>
      <c r="O46" s="395">
        <f t="shared" ca="1" si="25"/>
        <v>16</v>
      </c>
      <c r="P46" s="395">
        <f t="shared" ca="1" si="25"/>
        <v>15</v>
      </c>
      <c r="Q46" s="395">
        <f t="shared" ca="1" si="25"/>
        <v>14</v>
      </c>
      <c r="R46" s="395">
        <f t="shared" ca="1" si="25"/>
        <v>13</v>
      </c>
      <c r="S46" s="395">
        <f t="shared" ca="1" si="25"/>
        <v>12</v>
      </c>
      <c r="T46" s="395">
        <f t="shared" ca="1" si="25"/>
        <v>11</v>
      </c>
      <c r="U46" s="395">
        <f t="shared" ca="1" si="25"/>
        <v>10</v>
      </c>
      <c r="V46" s="395">
        <f t="shared" ca="1" si="25"/>
        <v>9</v>
      </c>
      <c r="W46" s="395">
        <f t="shared" ca="1" si="25"/>
        <v>8</v>
      </c>
      <c r="X46" s="249"/>
      <c r="Y46" s="249"/>
      <c r="Z46" s="249"/>
      <c r="AA46" s="249"/>
      <c r="AB46" s="249"/>
    </row>
    <row r="47" spans="1:28" hidden="1" outlineLevel="1">
      <c r="A47" s="249"/>
      <c r="B47" s="309" t="str">
        <f t="shared" ca="1" si="26"/>
        <v>RL Capex 2021</v>
      </c>
      <c r="C47" s="401"/>
      <c r="D47" s="401"/>
      <c r="E47" s="401"/>
      <c r="F47" s="401"/>
      <c r="G47" s="401"/>
      <c r="H47" s="401"/>
      <c r="I47" s="401"/>
      <c r="J47" s="401"/>
      <c r="K47" s="396"/>
      <c r="L47" s="400">
        <f ca="1">L10</f>
        <v>20</v>
      </c>
      <c r="M47" s="395">
        <f t="shared" ca="1" si="25"/>
        <v>19</v>
      </c>
      <c r="N47" s="395">
        <f t="shared" ca="1" si="25"/>
        <v>18</v>
      </c>
      <c r="O47" s="395">
        <f t="shared" ca="1" si="25"/>
        <v>17</v>
      </c>
      <c r="P47" s="395">
        <f t="shared" ca="1" si="25"/>
        <v>16</v>
      </c>
      <c r="Q47" s="395">
        <f t="shared" ca="1" si="25"/>
        <v>15</v>
      </c>
      <c r="R47" s="395">
        <f t="shared" ca="1" si="25"/>
        <v>14</v>
      </c>
      <c r="S47" s="395">
        <f t="shared" ca="1" si="25"/>
        <v>13</v>
      </c>
      <c r="T47" s="395">
        <f t="shared" ca="1" si="25"/>
        <v>12</v>
      </c>
      <c r="U47" s="395">
        <f t="shared" ca="1" si="25"/>
        <v>11</v>
      </c>
      <c r="V47" s="395">
        <f t="shared" ca="1" si="25"/>
        <v>10</v>
      </c>
      <c r="W47" s="395">
        <f t="shared" ca="1" si="25"/>
        <v>9</v>
      </c>
      <c r="X47" s="249"/>
      <c r="Y47" s="249"/>
      <c r="Z47" s="249"/>
      <c r="AA47" s="249"/>
      <c r="AB47" s="249"/>
    </row>
    <row r="48" spans="1:28" hidden="1" outlineLevel="1">
      <c r="A48" s="249"/>
      <c r="B48" s="309" t="str">
        <f t="shared" ca="1" si="26"/>
        <v>RL Capex 2022</v>
      </c>
      <c r="C48" s="401"/>
      <c r="D48" s="401"/>
      <c r="E48" s="401"/>
      <c r="F48" s="401"/>
      <c r="G48" s="401"/>
      <c r="H48" s="401"/>
      <c r="I48" s="401"/>
      <c r="J48" s="401"/>
      <c r="K48" s="401"/>
      <c r="L48" s="396"/>
      <c r="M48" s="400">
        <f ca="1">M10</f>
        <v>20</v>
      </c>
      <c r="N48" s="395">
        <f t="shared" ca="1" si="25"/>
        <v>19</v>
      </c>
      <c r="O48" s="395">
        <f t="shared" ca="1" si="25"/>
        <v>18</v>
      </c>
      <c r="P48" s="395">
        <f t="shared" ca="1" si="25"/>
        <v>17</v>
      </c>
      <c r="Q48" s="395">
        <f t="shared" ca="1" si="25"/>
        <v>16</v>
      </c>
      <c r="R48" s="395">
        <f t="shared" ca="1" si="25"/>
        <v>15</v>
      </c>
      <c r="S48" s="395">
        <f t="shared" ca="1" si="25"/>
        <v>14</v>
      </c>
      <c r="T48" s="395">
        <f t="shared" ca="1" si="25"/>
        <v>13</v>
      </c>
      <c r="U48" s="395">
        <f t="shared" ca="1" si="25"/>
        <v>12</v>
      </c>
      <c r="V48" s="395">
        <f t="shared" ca="1" si="25"/>
        <v>11</v>
      </c>
      <c r="W48" s="395">
        <f t="shared" ca="1" si="25"/>
        <v>10</v>
      </c>
      <c r="X48" s="249"/>
      <c r="Y48" s="249"/>
      <c r="Z48" s="249"/>
      <c r="AA48" s="249"/>
      <c r="AB48" s="249"/>
    </row>
    <row r="49" spans="1:28" hidden="1" outlineLevel="1">
      <c r="A49" s="249"/>
      <c r="B49" s="309" t="str">
        <f t="shared" ca="1" si="26"/>
        <v>RL Capex 2023</v>
      </c>
      <c r="C49" s="401"/>
      <c r="D49" s="401"/>
      <c r="E49" s="401"/>
      <c r="F49" s="401"/>
      <c r="G49" s="401"/>
      <c r="H49" s="401"/>
      <c r="I49" s="401"/>
      <c r="J49" s="401"/>
      <c r="K49" s="401"/>
      <c r="L49" s="401"/>
      <c r="M49" s="396"/>
      <c r="N49" s="400">
        <f>N10</f>
        <v>0</v>
      </c>
      <c r="O49" s="395">
        <f t="shared" si="25"/>
        <v>0</v>
      </c>
      <c r="P49" s="395">
        <f t="shared" si="25"/>
        <v>0</v>
      </c>
      <c r="Q49" s="395">
        <f t="shared" si="25"/>
        <v>0</v>
      </c>
      <c r="R49" s="395">
        <f t="shared" si="25"/>
        <v>0</v>
      </c>
      <c r="S49" s="395">
        <f t="shared" si="25"/>
        <v>0</v>
      </c>
      <c r="T49" s="395">
        <f t="shared" si="25"/>
        <v>0</v>
      </c>
      <c r="U49" s="395">
        <f t="shared" si="25"/>
        <v>0</v>
      </c>
      <c r="V49" s="395">
        <f t="shared" si="25"/>
        <v>0</v>
      </c>
      <c r="W49" s="395">
        <f t="shared" si="25"/>
        <v>0</v>
      </c>
      <c r="X49" s="249"/>
      <c r="Y49" s="249"/>
      <c r="Z49" s="249"/>
      <c r="AA49" s="249"/>
      <c r="AB49" s="249"/>
    </row>
    <row r="50" spans="1:28" hidden="1" outlineLevel="1">
      <c r="A50" s="249"/>
      <c r="B50" s="309" t="str">
        <f t="shared" ca="1" si="26"/>
        <v>RL Capex 2024</v>
      </c>
      <c r="C50" s="401"/>
      <c r="D50" s="401"/>
      <c r="E50" s="401"/>
      <c r="F50" s="401"/>
      <c r="G50" s="401"/>
      <c r="H50" s="401"/>
      <c r="I50" s="401"/>
      <c r="J50" s="401"/>
      <c r="K50" s="401"/>
      <c r="L50" s="401"/>
      <c r="M50" s="401"/>
      <c r="N50" s="396"/>
      <c r="O50" s="400">
        <f>O10</f>
        <v>0</v>
      </c>
      <c r="P50" s="395">
        <f t="shared" si="25"/>
        <v>0</v>
      </c>
      <c r="Q50" s="395">
        <f t="shared" si="25"/>
        <v>0</v>
      </c>
      <c r="R50" s="395">
        <f t="shared" si="25"/>
        <v>0</v>
      </c>
      <c r="S50" s="395">
        <f t="shared" si="25"/>
        <v>0</v>
      </c>
      <c r="T50" s="395">
        <f t="shared" si="25"/>
        <v>0</v>
      </c>
      <c r="U50" s="395">
        <f t="shared" si="25"/>
        <v>0</v>
      </c>
      <c r="V50" s="395">
        <f t="shared" si="25"/>
        <v>0</v>
      </c>
      <c r="W50" s="395">
        <f t="shared" si="25"/>
        <v>0</v>
      </c>
      <c r="X50" s="249"/>
      <c r="Y50" s="249"/>
      <c r="Z50" s="249"/>
      <c r="AA50" s="249"/>
      <c r="AB50" s="249"/>
    </row>
    <row r="51" spans="1:28" hidden="1" outlineLevel="1">
      <c r="A51" s="249"/>
      <c r="B51" s="309" t="str">
        <f t="shared" ca="1" si="26"/>
        <v>RL Capex 2025</v>
      </c>
      <c r="C51" s="401"/>
      <c r="D51" s="401"/>
      <c r="E51" s="401"/>
      <c r="F51" s="401"/>
      <c r="G51" s="401"/>
      <c r="H51" s="401"/>
      <c r="I51" s="401"/>
      <c r="J51" s="401"/>
      <c r="K51" s="401"/>
      <c r="L51" s="401"/>
      <c r="M51" s="401"/>
      <c r="N51" s="401"/>
      <c r="O51" s="396"/>
      <c r="P51" s="400">
        <f>P10</f>
        <v>0</v>
      </c>
      <c r="Q51" s="395">
        <f t="shared" si="25"/>
        <v>0</v>
      </c>
      <c r="R51" s="395">
        <f t="shared" si="25"/>
        <v>0</v>
      </c>
      <c r="S51" s="395">
        <f t="shared" si="25"/>
        <v>0</v>
      </c>
      <c r="T51" s="395">
        <f t="shared" si="25"/>
        <v>0</v>
      </c>
      <c r="U51" s="395">
        <f t="shared" si="25"/>
        <v>0</v>
      </c>
      <c r="V51" s="395">
        <f t="shared" si="25"/>
        <v>0</v>
      </c>
      <c r="W51" s="395">
        <f t="shared" si="25"/>
        <v>0</v>
      </c>
      <c r="X51" s="249"/>
      <c r="Y51" s="249"/>
      <c r="Z51" s="249"/>
      <c r="AA51" s="249"/>
      <c r="AB51" s="249"/>
    </row>
    <row r="52" spans="1:28" hidden="1" outlineLevel="1">
      <c r="A52" s="249"/>
      <c r="B52" s="309" t="str">
        <f t="shared" ca="1" si="26"/>
        <v>RL Capex 2026</v>
      </c>
      <c r="C52" s="401"/>
      <c r="D52" s="401"/>
      <c r="E52" s="401"/>
      <c r="F52" s="401"/>
      <c r="G52" s="401"/>
      <c r="H52" s="401"/>
      <c r="I52" s="401"/>
      <c r="J52" s="401"/>
      <c r="K52" s="401"/>
      <c r="L52" s="401"/>
      <c r="M52" s="401"/>
      <c r="N52" s="401"/>
      <c r="O52" s="401"/>
      <c r="P52" s="396"/>
      <c r="Q52" s="400">
        <f>Q10</f>
        <v>0</v>
      </c>
      <c r="R52" s="395">
        <f t="shared" si="25"/>
        <v>0</v>
      </c>
      <c r="S52" s="395">
        <f t="shared" si="25"/>
        <v>0</v>
      </c>
      <c r="T52" s="395">
        <f t="shared" si="25"/>
        <v>0</v>
      </c>
      <c r="U52" s="395">
        <f t="shared" si="25"/>
        <v>0</v>
      </c>
      <c r="V52" s="395">
        <f t="shared" si="25"/>
        <v>0</v>
      </c>
      <c r="W52" s="395">
        <f t="shared" si="25"/>
        <v>0</v>
      </c>
      <c r="X52" s="249"/>
      <c r="Y52" s="249"/>
      <c r="Z52" s="249"/>
      <c r="AA52" s="249"/>
      <c r="AB52" s="249"/>
    </row>
    <row r="53" spans="1:28" hidden="1" outlineLevel="1">
      <c r="A53" s="249"/>
      <c r="B53" s="309" t="str">
        <f t="shared" ca="1" si="26"/>
        <v>RL Capex 2027</v>
      </c>
      <c r="C53" s="401"/>
      <c r="D53" s="401"/>
      <c r="E53" s="401"/>
      <c r="F53" s="401"/>
      <c r="G53" s="401"/>
      <c r="H53" s="401"/>
      <c r="I53" s="401"/>
      <c r="J53" s="401"/>
      <c r="K53" s="401"/>
      <c r="L53" s="401"/>
      <c r="M53" s="401"/>
      <c r="N53" s="401"/>
      <c r="O53" s="401"/>
      <c r="P53" s="401"/>
      <c r="Q53" s="396"/>
      <c r="R53" s="400">
        <f>R10</f>
        <v>0</v>
      </c>
      <c r="S53" s="395">
        <f t="shared" si="25"/>
        <v>0</v>
      </c>
      <c r="T53" s="395">
        <f t="shared" si="25"/>
        <v>0</v>
      </c>
      <c r="U53" s="395">
        <f t="shared" si="25"/>
        <v>0</v>
      </c>
      <c r="V53" s="395">
        <f t="shared" si="25"/>
        <v>0</v>
      </c>
      <c r="W53" s="395">
        <f t="shared" si="25"/>
        <v>0</v>
      </c>
      <c r="X53" s="249"/>
      <c r="Y53" s="249"/>
      <c r="Z53" s="249"/>
      <c r="AA53" s="249"/>
      <c r="AB53" s="249"/>
    </row>
    <row r="54" spans="1:28" hidden="1" outlineLevel="1">
      <c r="A54" s="249"/>
      <c r="B54" s="309" t="str">
        <f t="shared" ca="1" si="26"/>
        <v>RL Capex 2028</v>
      </c>
      <c r="C54" s="401"/>
      <c r="D54" s="401"/>
      <c r="E54" s="401"/>
      <c r="F54" s="401"/>
      <c r="G54" s="401"/>
      <c r="H54" s="401"/>
      <c r="I54" s="401"/>
      <c r="J54" s="401"/>
      <c r="K54" s="401"/>
      <c r="L54" s="401"/>
      <c r="M54" s="401"/>
      <c r="N54" s="401"/>
      <c r="O54" s="401"/>
      <c r="P54" s="401"/>
      <c r="Q54" s="401"/>
      <c r="R54" s="396"/>
      <c r="S54" s="400">
        <f>S10</f>
        <v>0</v>
      </c>
      <c r="T54" s="395">
        <f t="shared" ref="T54:W56" si="27">IF(S54="n/a","n/a",MAX(0,S54-1))</f>
        <v>0</v>
      </c>
      <c r="U54" s="395">
        <f t="shared" si="27"/>
        <v>0</v>
      </c>
      <c r="V54" s="395">
        <f t="shared" si="27"/>
        <v>0</v>
      </c>
      <c r="W54" s="395">
        <f t="shared" si="27"/>
        <v>0</v>
      </c>
      <c r="X54" s="249"/>
      <c r="Y54" s="249"/>
      <c r="Z54" s="249"/>
      <c r="AA54" s="249"/>
      <c r="AB54" s="249"/>
    </row>
    <row r="55" spans="1:28" hidden="1" outlineLevel="1">
      <c r="A55" s="249"/>
      <c r="B55" s="309" t="str">
        <f t="shared" ca="1" si="26"/>
        <v>RL Capex 2029</v>
      </c>
      <c r="C55" s="401"/>
      <c r="D55" s="401"/>
      <c r="E55" s="401"/>
      <c r="F55" s="401"/>
      <c r="G55" s="401"/>
      <c r="H55" s="401"/>
      <c r="I55" s="401"/>
      <c r="J55" s="401"/>
      <c r="K55" s="401"/>
      <c r="L55" s="401"/>
      <c r="M55" s="401"/>
      <c r="N55" s="401"/>
      <c r="O55" s="401"/>
      <c r="P55" s="401"/>
      <c r="Q55" s="401"/>
      <c r="R55" s="401"/>
      <c r="S55" s="396"/>
      <c r="T55" s="400">
        <f>T10</f>
        <v>0</v>
      </c>
      <c r="U55" s="395">
        <f t="shared" si="27"/>
        <v>0</v>
      </c>
      <c r="V55" s="395">
        <f t="shared" si="27"/>
        <v>0</v>
      </c>
      <c r="W55" s="395">
        <f t="shared" si="27"/>
        <v>0</v>
      </c>
      <c r="X55" s="249"/>
      <c r="Y55" s="249"/>
      <c r="Z55" s="249"/>
      <c r="AA55" s="249"/>
      <c r="AB55" s="249"/>
    </row>
    <row r="56" spans="1:28" hidden="1" outlineLevel="1">
      <c r="A56" s="249"/>
      <c r="B56" s="309" t="str">
        <f t="shared" ca="1" si="26"/>
        <v>RL Capex 2030</v>
      </c>
      <c r="C56" s="401"/>
      <c r="D56" s="401"/>
      <c r="E56" s="401"/>
      <c r="F56" s="401"/>
      <c r="G56" s="401"/>
      <c r="H56" s="401"/>
      <c r="I56" s="401"/>
      <c r="J56" s="401"/>
      <c r="K56" s="401"/>
      <c r="L56" s="401"/>
      <c r="M56" s="401"/>
      <c r="N56" s="401"/>
      <c r="O56" s="401"/>
      <c r="P56" s="401"/>
      <c r="Q56" s="401"/>
      <c r="R56" s="401"/>
      <c r="S56" s="401"/>
      <c r="T56" s="396"/>
      <c r="U56" s="400">
        <f>U10</f>
        <v>0</v>
      </c>
      <c r="V56" s="395">
        <f t="shared" si="27"/>
        <v>0</v>
      </c>
      <c r="W56" s="395">
        <f t="shared" si="27"/>
        <v>0</v>
      </c>
      <c r="X56" s="249"/>
      <c r="Y56" s="249"/>
      <c r="Z56" s="249"/>
      <c r="AA56" s="249"/>
      <c r="AB56" s="249"/>
    </row>
    <row r="57" spans="1:28" hidden="1" outlineLevel="1">
      <c r="A57" s="249"/>
      <c r="B57" s="309" t="str">
        <f t="shared" ca="1" si="26"/>
        <v>RL Capex 2031</v>
      </c>
      <c r="C57" s="401"/>
      <c r="D57" s="401"/>
      <c r="E57" s="401"/>
      <c r="F57" s="401"/>
      <c r="G57" s="401"/>
      <c r="H57" s="401"/>
      <c r="I57" s="401"/>
      <c r="J57" s="401"/>
      <c r="K57" s="401"/>
      <c r="L57" s="401"/>
      <c r="M57" s="401"/>
      <c r="N57" s="401"/>
      <c r="O57" s="401"/>
      <c r="P57" s="401"/>
      <c r="Q57" s="401"/>
      <c r="R57" s="401"/>
      <c r="S57" s="401"/>
      <c r="T57" s="401"/>
      <c r="U57" s="396"/>
      <c r="V57" s="400">
        <f>V10</f>
        <v>0</v>
      </c>
      <c r="W57" s="395">
        <f>IF(V57="n/a","n/a",MAX(0,V57-1))</f>
        <v>0</v>
      </c>
      <c r="X57" s="249"/>
      <c r="Y57" s="249"/>
      <c r="Z57" s="249"/>
      <c r="AA57" s="249"/>
      <c r="AB57" s="249"/>
    </row>
    <row r="58" spans="1:28" hidden="1" outlineLevel="1">
      <c r="A58" s="249"/>
      <c r="B58" s="309" t="str">
        <f t="shared" ca="1" si="26"/>
        <v>RL Capex 2032</v>
      </c>
      <c r="C58" s="401"/>
      <c r="D58" s="401"/>
      <c r="E58" s="401"/>
      <c r="F58" s="401"/>
      <c r="G58" s="401"/>
      <c r="H58" s="401"/>
      <c r="I58" s="401"/>
      <c r="J58" s="401"/>
      <c r="K58" s="401"/>
      <c r="L58" s="401"/>
      <c r="M58" s="401"/>
      <c r="N58" s="401"/>
      <c r="O58" s="401"/>
      <c r="P58" s="401"/>
      <c r="Q58" s="401"/>
      <c r="R58" s="401"/>
      <c r="S58" s="401"/>
      <c r="T58" s="401"/>
      <c r="U58" s="401"/>
      <c r="V58" s="396"/>
      <c r="W58" s="395">
        <f>W10</f>
        <v>0</v>
      </c>
      <c r="X58" s="249"/>
      <c r="Y58" s="249"/>
      <c r="Z58" s="249"/>
      <c r="AA58" s="249"/>
      <c r="AB58" s="249"/>
    </row>
    <row r="59" spans="1:28" hidden="1" outlineLevel="1">
      <c r="A59" s="249"/>
      <c r="B59" s="332"/>
      <c r="C59" s="395"/>
      <c r="D59" s="395"/>
      <c r="E59" s="395"/>
      <c r="F59" s="395"/>
      <c r="G59" s="395"/>
      <c r="H59" s="395"/>
      <c r="I59" s="395"/>
      <c r="J59" s="395"/>
      <c r="K59" s="395"/>
      <c r="L59" s="395"/>
      <c r="M59" s="395"/>
      <c r="N59" s="395"/>
      <c r="O59" s="395"/>
      <c r="P59" s="395"/>
      <c r="Q59" s="395"/>
      <c r="R59" s="395"/>
      <c r="S59" s="395"/>
      <c r="T59" s="395"/>
      <c r="U59" s="395"/>
      <c r="V59" s="395"/>
      <c r="W59" s="395"/>
      <c r="X59" s="249"/>
      <c r="Y59" s="249"/>
      <c r="Z59" s="249"/>
      <c r="AA59" s="249"/>
      <c r="AB59" s="249"/>
    </row>
    <row r="60" spans="1:28" collapsed="1">
      <c r="A60" s="322"/>
      <c r="B60" s="336" t="s">
        <v>192</v>
      </c>
      <c r="C60" s="460">
        <f ca="1">(IF(OR($C10&lt;&gt;"n/a",C10&lt;&gt;"n/a"),IF(SUM(C13:C35)=0,0,IF((SUMPRODUCT(C13:C35,C37:C59)/SUM(C13:C35))&lt;0,1,(SUMPRODUCT(C13:C35,C37:C59)/SUM(C13:C35)))),"n/a"))</f>
        <v>10.203148775792942</v>
      </c>
      <c r="D60" s="460">
        <f ca="1">(IF(OR($C10&lt;&gt;"n/a",D10&lt;&gt;"n/a"),IF(SUM(D13:D35)=0,0,IF((SUMPRODUCT(D13:D35,D37:D59)/SUM(D13:D35))&lt;0,1,(SUMPRODUCT(D13:D35,D37:D59)/SUM(D13:D35)))),"n/a"))</f>
        <v>9.5765025098664935</v>
      </c>
      <c r="E60" s="460">
        <f t="shared" ref="E60:W60" ca="1" si="28">(IF(OR($C10&lt;&gt;"n/a",E10&lt;&gt;"n/a"),IF(SUM(E13:E35)=0,0,IF((SUMPRODUCT(E13:E35,E37:E59)/SUM(E13:E35))&lt;0,1,(SUMPRODUCT(E13:E35,E37:E59)/SUM(E13:E35)))),"n/a"))</f>
        <v>13.203576313793326</v>
      </c>
      <c r="F60" s="460">
        <f t="shared" ca="1" si="28"/>
        <v>13.465436395819831</v>
      </c>
      <c r="G60" s="460">
        <f t="shared" ca="1" si="28"/>
        <v>13.27801914789725</v>
      </c>
      <c r="H60" s="460">
        <f t="shared" ca="1" si="28"/>
        <v>12.93805870666683</v>
      </c>
      <c r="I60" s="460">
        <f t="shared" ca="1" si="28"/>
        <v>12.382223975657974</v>
      </c>
      <c r="J60" s="460">
        <f t="shared" ca="1" si="28"/>
        <v>11.948640925396354</v>
      </c>
      <c r="K60" s="460">
        <f t="shared" ca="1" si="28"/>
        <v>11.695836716517094</v>
      </c>
      <c r="L60" s="460">
        <f t="shared" ca="1" si="28"/>
        <v>11.72679170466359</v>
      </c>
      <c r="M60" s="460">
        <f t="shared" ca="1" si="28"/>
        <v>12.241036192048158</v>
      </c>
      <c r="N60" s="460">
        <f t="shared" ca="1" si="28"/>
        <v>11.644640026113477</v>
      </c>
      <c r="O60" s="460">
        <f t="shared" ca="1" si="28"/>
        <v>10.651834998716245</v>
      </c>
      <c r="P60" s="460">
        <f t="shared" ca="1" si="28"/>
        <v>9.6605338429765517</v>
      </c>
      <c r="Q60" s="460">
        <f t="shared" ca="1" si="28"/>
        <v>8.6712630877754968</v>
      </c>
      <c r="R60" s="460">
        <f t="shared" ca="1" si="28"/>
        <v>7.6848275321808481</v>
      </c>
      <c r="S60" s="460">
        <f t="shared" ca="1" si="28"/>
        <v>6.7025220639613785</v>
      </c>
      <c r="T60" s="460">
        <f t="shared" ca="1" si="28"/>
        <v>5.7265717062481176</v>
      </c>
      <c r="U60" s="460">
        <f t="shared" ca="1" si="28"/>
        <v>4.761149583121326</v>
      </c>
      <c r="V60" s="460">
        <f t="shared" ca="1" si="28"/>
        <v>3.8151064232840395</v>
      </c>
      <c r="W60" s="460">
        <f t="shared" ca="1" si="28"/>
        <v>2.9110759209577277</v>
      </c>
      <c r="X60" s="249"/>
      <c r="Y60" s="249"/>
      <c r="Z60" s="249"/>
      <c r="AA60" s="249"/>
      <c r="AB60" s="249"/>
    </row>
    <row r="61" spans="1:28">
      <c r="A61" s="249"/>
      <c r="B61" s="249"/>
      <c r="C61" s="395"/>
      <c r="D61" s="395"/>
      <c r="E61" s="395"/>
      <c r="F61" s="395"/>
      <c r="G61" s="395"/>
      <c r="H61" s="395"/>
      <c r="I61" s="395"/>
      <c r="J61" s="395"/>
      <c r="K61" s="395"/>
      <c r="L61" s="395"/>
      <c r="M61" s="395"/>
      <c r="N61" s="395"/>
      <c r="O61" s="395"/>
      <c r="P61" s="395"/>
      <c r="Q61" s="395"/>
      <c r="R61" s="395"/>
      <c r="S61" s="395"/>
      <c r="T61" s="395"/>
      <c r="U61" s="395"/>
      <c r="V61" s="395"/>
      <c r="W61" s="395"/>
      <c r="X61" s="249"/>
      <c r="Y61" s="249"/>
      <c r="Z61" s="249"/>
      <c r="AA61" s="249"/>
      <c r="AB61" s="249"/>
    </row>
    <row r="62" spans="1:28">
      <c r="A62" s="72" t="s">
        <v>1</v>
      </c>
      <c r="B62" s="142" t="str">
        <f>VLOOKUP($A62,'RFM input'!$E$7:$F$56,2,FALSE)</f>
        <v xml:space="preserve">Compressors </v>
      </c>
      <c r="C62" s="402"/>
      <c r="D62" s="402"/>
      <c r="E62" s="403"/>
      <c r="F62" s="403"/>
      <c r="G62" s="403"/>
      <c r="H62" s="403"/>
      <c r="I62" s="403"/>
      <c r="J62" s="403"/>
      <c r="K62" s="403"/>
      <c r="L62" s="403"/>
      <c r="M62" s="403"/>
      <c r="N62" s="403"/>
      <c r="O62" s="403"/>
      <c r="P62" s="403"/>
      <c r="Q62" s="403"/>
      <c r="R62" s="403"/>
      <c r="S62" s="403"/>
      <c r="T62" s="403"/>
      <c r="U62" s="403"/>
      <c r="V62" s="403"/>
      <c r="W62" s="403"/>
      <c r="X62" s="249"/>
      <c r="Y62" s="249"/>
      <c r="Z62" s="249"/>
      <c r="AA62" s="249"/>
      <c r="AB62" s="249"/>
    </row>
    <row r="63" spans="1:28">
      <c r="A63" s="378">
        <f>VALUE(REPLACE(A62,1,12,""))</f>
        <v>2</v>
      </c>
      <c r="B63" s="317" t="s">
        <v>195</v>
      </c>
      <c r="C63" s="389">
        <f ca="1">OFFSET('TAB roll forward'!$H$7,A63,0)</f>
        <v>102.21101138404144</v>
      </c>
      <c r="D63" s="404">
        <f ca="1">'RAB remaining lives'!D68</f>
        <v>1.4669528729356129</v>
      </c>
      <c r="E63" s="404">
        <f ca="1">'RAB remaining lives'!E68</f>
        <v>44.307263335757192</v>
      </c>
      <c r="F63" s="404">
        <f ca="1">'RAB remaining lives'!F68</f>
        <v>1.8135042561643</v>
      </c>
      <c r="G63" s="404">
        <f ca="1">'RAB remaining lives'!G68</f>
        <v>0.73254000703370126</v>
      </c>
      <c r="H63" s="404">
        <f ca="1">'RAB remaining lives'!H68</f>
        <v>0.41756757921888071</v>
      </c>
      <c r="I63" s="404">
        <f ca="1">'RAB remaining lives'!I68</f>
        <v>0</v>
      </c>
      <c r="J63" s="404">
        <f ca="1">'RAB remaining lives'!J68</f>
        <v>0</v>
      </c>
      <c r="K63" s="404">
        <f ca="1">'RAB remaining lives'!K68</f>
        <v>0</v>
      </c>
      <c r="L63" s="404">
        <f ca="1">'RAB remaining lives'!L68</f>
        <v>0</v>
      </c>
      <c r="M63" s="404">
        <f ca="1">'RAB remaining lives'!M68</f>
        <v>0</v>
      </c>
      <c r="N63" s="404">
        <f>'RAB remaining lives'!N68</f>
        <v>0</v>
      </c>
      <c r="O63" s="404">
        <f>'RAB remaining lives'!O68</f>
        <v>0</v>
      </c>
      <c r="P63" s="404">
        <f>'RAB remaining lives'!P68</f>
        <v>0</v>
      </c>
      <c r="Q63" s="404">
        <f>'RAB remaining lives'!Q68</f>
        <v>0</v>
      </c>
      <c r="R63" s="404">
        <f>'RAB remaining lives'!R68</f>
        <v>0</v>
      </c>
      <c r="S63" s="404">
        <f>'RAB remaining lives'!S68</f>
        <v>0</v>
      </c>
      <c r="T63" s="404">
        <f>'RAB remaining lives'!T68</f>
        <v>0</v>
      </c>
      <c r="U63" s="404">
        <f>'RAB remaining lives'!U68</f>
        <v>0</v>
      </c>
      <c r="V63" s="404">
        <f>'RAB remaining lives'!V68</f>
        <v>0</v>
      </c>
      <c r="W63" s="404">
        <f>'RAB remaining lives'!W68</f>
        <v>0</v>
      </c>
      <c r="X63" s="249"/>
      <c r="Y63" s="249"/>
      <c r="Z63" s="249"/>
      <c r="AA63" s="249"/>
      <c r="AB63" s="249"/>
    </row>
    <row r="64" spans="1:28">
      <c r="A64" s="249"/>
      <c r="B64" s="249" t="s">
        <v>326</v>
      </c>
      <c r="C64" s="391">
        <f ca="1">OFFSET('RFM input'!$X$6,$A63,0)</f>
        <v>15.954721399375194</v>
      </c>
      <c r="D64" s="390">
        <f ca="1">OFFSET('RFM input'!$Y$6,$A63,0)</f>
        <v>20</v>
      </c>
      <c r="E64" s="390">
        <f ca="1">OFFSET('RFM input'!$Y$6,$A63,0)</f>
        <v>20</v>
      </c>
      <c r="F64" s="390">
        <f ca="1">OFFSET('RFM input'!$Y$6,$A63,0)</f>
        <v>20</v>
      </c>
      <c r="G64" s="390">
        <f ca="1">OFFSET('RFM input'!$Y$6,$A63,0)</f>
        <v>20</v>
      </c>
      <c r="H64" s="390">
        <f ca="1">OFFSET('RFM input'!$Y$6,$A63,0)</f>
        <v>20</v>
      </c>
      <c r="I64" s="390">
        <f ca="1">OFFSET('RFM input'!$Y$6,$A63,0)</f>
        <v>20</v>
      </c>
      <c r="J64" s="390">
        <f ca="1">OFFSET('RFM input'!$Y$6,$A63,0)</f>
        <v>20</v>
      </c>
      <c r="K64" s="390">
        <f ca="1">OFFSET('RFM input'!$Y$6,$A63,0)</f>
        <v>20</v>
      </c>
      <c r="L64" s="390">
        <f ca="1">OFFSET('RFM input'!$Y$6,$A63,0)</f>
        <v>20</v>
      </c>
      <c r="M64" s="390">
        <f ca="1">OFFSET('RFM input'!$Y$6,$A63,0)</f>
        <v>20</v>
      </c>
      <c r="N64" s="390"/>
      <c r="O64" s="390"/>
      <c r="P64" s="390"/>
      <c r="Q64" s="390"/>
      <c r="R64" s="390"/>
      <c r="S64" s="390"/>
      <c r="T64" s="390"/>
      <c r="U64" s="390"/>
      <c r="V64" s="390"/>
      <c r="W64" s="390"/>
      <c r="X64" s="249"/>
      <c r="Y64" s="249"/>
      <c r="Z64" s="249"/>
      <c r="AA64" s="249"/>
      <c r="AB64" s="249"/>
    </row>
    <row r="65" spans="1:28">
      <c r="A65" s="249"/>
      <c r="B65" s="317" t="s">
        <v>300</v>
      </c>
      <c r="C65" s="392"/>
      <c r="D65" s="393">
        <f ca="1">IF(D$6=(OFFSET('RFM input'!$G$60,0,'RFM input'!$AA$7)),OFFSET('RFM input'!$I$454,$A63,0),0)</f>
        <v>0</v>
      </c>
      <c r="E65" s="390">
        <f ca="1">IF(E$6=(OFFSET('RFM input'!$G$60,0,'RFM input'!$AA$7)),OFFSET('RFM input'!$I$454,$A63,0),0)</f>
        <v>0</v>
      </c>
      <c r="F65" s="390">
        <f ca="1">IF(F$6=(OFFSET('RFM input'!$G$60,0,'RFM input'!$AA$7)),OFFSET('RFM input'!$I$454,$A63,0),0)</f>
        <v>0</v>
      </c>
      <c r="G65" s="390">
        <f ca="1">IF(G$6=(OFFSET('RFM input'!$G$60,0,'RFM input'!$AA$7)),OFFSET('RFM input'!$I$454,$A63,0),0)</f>
        <v>0</v>
      </c>
      <c r="H65" s="390">
        <f ca="1">IF(H$6=(OFFSET('RFM input'!$G$60,0,'RFM input'!$AA$7)),OFFSET('RFM input'!$I$454,$A63,0),0)</f>
        <v>0</v>
      </c>
      <c r="I65" s="390">
        <f ca="1">IF(I$6=(OFFSET('RFM input'!$G$60,0,'RFM input'!$AA$7)),OFFSET('RFM input'!$I$454,$A63,0),0)</f>
        <v>0</v>
      </c>
      <c r="J65" s="390">
        <f ca="1">IF(J$6=(OFFSET('RFM input'!$G$60,0,'RFM input'!$AA$7)),OFFSET('RFM input'!$I$454,$A63,0),0)</f>
        <v>0</v>
      </c>
      <c r="K65" s="390">
        <f ca="1">IF(K$6=(OFFSET('RFM input'!$G$60,0,'RFM input'!$AA$7)),OFFSET('RFM input'!$I$454,$A63,0),0)</f>
        <v>0</v>
      </c>
      <c r="L65" s="390">
        <f ca="1">IF(L$6=(OFFSET('RFM input'!$G$60,0,'RFM input'!$AA$7)),OFFSET('RFM input'!$I$454,$A63,0),0)</f>
        <v>0</v>
      </c>
      <c r="M65" s="390">
        <f ca="1">IF(M$6=(OFFSET('RFM input'!$G$60,0,'RFM input'!$AA$7)),OFFSET('RFM input'!$I$454,$A63,0),0)</f>
        <v>0</v>
      </c>
      <c r="N65" s="390"/>
      <c r="O65" s="390"/>
      <c r="P65" s="390"/>
      <c r="Q65" s="390"/>
      <c r="R65" s="390"/>
      <c r="S65" s="390"/>
      <c r="T65" s="390"/>
      <c r="U65" s="390"/>
      <c r="V65" s="390"/>
      <c r="W65" s="390"/>
      <c r="X65" s="249"/>
      <c r="Y65" s="249"/>
      <c r="Z65" s="249"/>
      <c r="AA65" s="249"/>
      <c r="AB65" s="249"/>
    </row>
    <row r="66" spans="1:28">
      <c r="A66" s="249"/>
      <c r="B66" s="317" t="s">
        <v>309</v>
      </c>
      <c r="C66" s="392"/>
      <c r="D66" s="391">
        <f ca="1">IF(D$6=(OFFSET('RFM input'!$G$60,0,'RFM input'!$AA$7)),OFFSET('RFM input'!$K$454,$A63,0),0)</f>
        <v>0</v>
      </c>
      <c r="E66" s="394">
        <f ca="1">IF(E$6=(OFFSET('RFM input'!$G$60,0,'RFM input'!$AA$7)),OFFSET('RFM input'!$K$454,$A63,0),0)</f>
        <v>0</v>
      </c>
      <c r="F66" s="394">
        <f ca="1">IF(F$6=(OFFSET('RFM input'!$G$60,0,'RFM input'!$AA$7)),OFFSET('RFM input'!$K$454,$A63,0),0)</f>
        <v>0</v>
      </c>
      <c r="G66" s="394">
        <f ca="1">IF(G$6=(OFFSET('RFM input'!$G$60,0,'RFM input'!$AA$7)),OFFSET('RFM input'!$K$454,$A63,0),0)</f>
        <v>0</v>
      </c>
      <c r="H66" s="394">
        <f ca="1">IF(H$6=(OFFSET('RFM input'!$G$60,0,'RFM input'!$AA$7)),OFFSET('RFM input'!$K$454,$A63,0),0)</f>
        <v>0</v>
      </c>
      <c r="I66" s="394">
        <f ca="1">IF(I$6=(OFFSET('RFM input'!$G$60,0,'RFM input'!$AA$7)),OFFSET('RFM input'!$K$454,$A63,0),0)</f>
        <v>0</v>
      </c>
      <c r="J66" s="394">
        <f ca="1">IF(J$6=(OFFSET('RFM input'!$G$60,0,'RFM input'!$AA$7)),OFFSET('RFM input'!$K$454,$A63,0),0)</f>
        <v>0</v>
      </c>
      <c r="K66" s="394">
        <f ca="1">IF(K$6=(OFFSET('RFM input'!$G$60,0,'RFM input'!$AA$7)),OFFSET('RFM input'!$K$454,$A63,0),0)</f>
        <v>0</v>
      </c>
      <c r="L66" s="394">
        <f ca="1">IF(L$6=(OFFSET('RFM input'!$G$60,0,'RFM input'!$AA$7)),OFFSET('RFM input'!$K$454,$A63,0),0)</f>
        <v>0</v>
      </c>
      <c r="M66" s="394">
        <f ca="1">IF(M$6=(OFFSET('RFM input'!$G$60,0,'RFM input'!$AA$7)),OFFSET('RFM input'!$K$454,$A63,0),0)</f>
        <v>0</v>
      </c>
      <c r="N66" s="394"/>
      <c r="O66" s="394"/>
      <c r="P66" s="394"/>
      <c r="Q66" s="394"/>
      <c r="R66" s="394"/>
      <c r="S66" s="394"/>
      <c r="T66" s="394"/>
      <c r="U66" s="394"/>
      <c r="V66" s="394"/>
      <c r="W66" s="394"/>
      <c r="X66" s="249"/>
      <c r="Y66" s="249"/>
      <c r="Z66" s="249"/>
      <c r="AA66" s="249"/>
      <c r="AB66" s="249"/>
    </row>
    <row r="67" spans="1:28" ht="12.75" hidden="1" customHeight="1" outlineLevel="1">
      <c r="A67" s="459">
        <v>-1</v>
      </c>
      <c r="B67" s="309" t="s">
        <v>303</v>
      </c>
      <c r="C67" s="395"/>
      <c r="D67" s="395">
        <f t="shared" ref="D67" ca="1" si="29">IF(D91="n/a",0,IF(AND(D65=0,C67=0),0,
IF(AND(D65&lt;&gt;0,C67=0),D65,
IF(AND(D66&lt;&gt;0,C67&lt;&gt;0),(C67-(C67/C91))+D65,
IF(C91&lt;1,0,(C67-(C67/C91)))))))</f>
        <v>0</v>
      </c>
      <c r="E67" s="395">
        <f t="shared" ref="E67" ca="1" si="30">IF(E91="n/a",0,IF(AND(E65=0,D67=0),0,
IF(AND(E65&lt;&gt;0,D67=0),E65,
IF(AND(E66&lt;&gt;0,D67&lt;&gt;0),(D67-(D67/D91))+E65,
IF(D91&lt;1,0,(D67-(D67/D91)))))))</f>
        <v>0</v>
      </c>
      <c r="F67" s="395">
        <f t="shared" ref="F67" ca="1" si="31">IF(F91="n/a",0,IF(AND(F65=0,E67=0),0,
IF(AND(F65&lt;&gt;0,E67=0),F65,
IF(AND(F66&lt;&gt;0,E67&lt;&gt;0),(E67-(E67/E91))+F65,
IF(E91&lt;1,0,(E67-(E67/E91)))))))</f>
        <v>0</v>
      </c>
      <c r="G67" s="395">
        <f t="shared" ref="G67" ca="1" si="32">IF(G91="n/a",0,IF(AND(G65=0,F67=0),0,
IF(AND(G65&lt;&gt;0,F67=0),G65,
IF(AND(G66&lt;&gt;0,F67&lt;&gt;0),(F67-(F67/F91))+G65,
IF(F91&lt;1,0,(F67-(F67/F91)))))))</f>
        <v>0</v>
      </c>
      <c r="H67" s="395">
        <f ca="1">IF(H91="n/a",0,IF(AND(H65=0,G67=0),0,
IF(AND(H65&lt;&gt;0,G67=0),H65,
IF(AND(H66&lt;&gt;0,G67&lt;&gt;0),(G67-(G67/G91))+H65,
IF(G91&lt;1,0,(G67-(G67/G91)))))))</f>
        <v>0</v>
      </c>
      <c r="I67" s="395">
        <f t="shared" ref="I67" ca="1" si="33">IF(I91="n/a",0,IF(AND(I65=0,H67=0),0,
IF(AND(I65&lt;&gt;0,H67=0),I65,
IF(AND(I66&lt;&gt;0,H67&lt;&gt;0),(H67-(H67/H91))+I65,
IF(H91&lt;1,0,(H67-(H67/H91)))))))</f>
        <v>0</v>
      </c>
      <c r="J67" s="395">
        <f t="shared" ref="J67" ca="1" si="34">IF(J91="n/a",0,IF(AND(J65=0,I67=0),0,
IF(AND(J65&lt;&gt;0,I67=0),J65,
IF(AND(J66&lt;&gt;0,I67&lt;&gt;0),(I67-(I67/I91))+J65,
IF(I91&lt;1,0,(I67-(I67/I91)))))))</f>
        <v>0</v>
      </c>
      <c r="K67" s="395">
        <f t="shared" ref="K67" ca="1" si="35">IF(K91="n/a",0,IF(AND(K65=0,J67=0),0,
IF(AND(K65&lt;&gt;0,J67=0),K65,
IF(AND(K66&lt;&gt;0,J67&lt;&gt;0),(J67-(J67/J91))+K65,
IF(J91&lt;1,0,(J67-(J67/J91)))))))</f>
        <v>0</v>
      </c>
      <c r="L67" s="395">
        <f t="shared" ref="L67" ca="1" si="36">IF(L91="n/a",0,IF(AND(L65=0,K67=0),0,
IF(AND(L65&lt;&gt;0,K67=0),L65,
IF(AND(L66&lt;&gt;0,K67&lt;&gt;0),(K67-(K67/K91))+L65,
IF(K91&lt;1,0,(K67-(K67/K91)))))))</f>
        <v>0</v>
      </c>
      <c r="M67" s="395">
        <f t="shared" ref="M67" ca="1" si="37">IF(M91="n/a",0,IF(AND(M65=0,L67=0),0,
IF(AND(M65&lt;&gt;0,L67=0),M65,
IF(AND(M66&lt;&gt;0,L67&lt;&gt;0),(L67-(L67/L91))+M65,
IF(L91&lt;1,0,(L67-(L67/L91)))))))</f>
        <v>0</v>
      </c>
      <c r="N67" s="395">
        <f t="shared" ref="N67" ca="1" si="38">IF(N91="n/a",0,IF(AND(N65=0,M67=0),0,
IF(AND(N65&lt;&gt;0,M67=0),N65,
IF(AND(N66&lt;&gt;0,M67&lt;&gt;0),(M67-(M67/M91))+N65,
IF(M91&lt;1,0,(M67-(M67/M91)))))))</f>
        <v>0</v>
      </c>
      <c r="O67" s="395">
        <f t="shared" ref="O67" ca="1" si="39">IF(O91="n/a",0,IF(AND(O65=0,N67=0),0,
IF(AND(O65&lt;&gt;0,N67=0),O65,
IF(AND(O66&lt;&gt;0,N67&lt;&gt;0),(N67-(N67/N91))+O65,
IF(N91&lt;1,0,(N67-(N67/N91)))))))</f>
        <v>0</v>
      </c>
      <c r="P67" s="395">
        <f t="shared" ref="P67" ca="1" si="40">IF(P91="n/a",0,IF(AND(P65=0,O67=0),0,
IF(AND(P65&lt;&gt;0,O67=0),P65,
IF(AND(P66&lt;&gt;0,O67&lt;&gt;0),(O67-(O67/O91))+P65,
IF(O91&lt;1,0,(O67-(O67/O91)))))))</f>
        <v>0</v>
      </c>
      <c r="Q67" s="395">
        <f t="shared" ref="Q67" ca="1" si="41">IF(Q91="n/a",0,IF(AND(Q65=0,P67=0),0,
IF(AND(Q65&lt;&gt;0,P67=0),Q65,
IF(AND(Q66&lt;&gt;0,P67&lt;&gt;0),(P67-(P67/P91))+Q65,
IF(P91&lt;1,0,(P67-(P67/P91)))))))</f>
        <v>0</v>
      </c>
      <c r="R67" s="395">
        <f t="shared" ref="R67" ca="1" si="42">IF(R91="n/a",0,IF(AND(R65=0,Q67=0),0,
IF(AND(R65&lt;&gt;0,Q67=0),R65,
IF(AND(R66&lt;&gt;0,Q67&lt;&gt;0),(Q67-(Q67/Q91))+R65,
IF(Q91&lt;1,0,(Q67-(Q67/Q91)))))))</f>
        <v>0</v>
      </c>
      <c r="S67" s="395">
        <f t="shared" ref="S67" ca="1" si="43">IF(S91="n/a",0,IF(AND(S65=0,R67=0),0,
IF(AND(S65&lt;&gt;0,R67=0),S65,
IF(AND(S66&lt;&gt;0,R67&lt;&gt;0),(R67-(R67/R91))+S65,
IF(R91&lt;1,0,(R67-(R67/R91)))))))</f>
        <v>0</v>
      </c>
      <c r="T67" s="395">
        <f t="shared" ref="T67" ca="1" si="44">IF(T91="n/a",0,IF(AND(T65=0,S67=0),0,
IF(AND(T65&lt;&gt;0,S67=0),T65,
IF(AND(T66&lt;&gt;0,S67&lt;&gt;0),(S67-(S67/S91))+T65,
IF(S91&lt;1,0,(S67-(S67/S91)))))))</f>
        <v>0</v>
      </c>
      <c r="U67" s="395">
        <f t="shared" ref="U67" ca="1" si="45">IF(U91="n/a",0,IF(AND(U65=0,T67=0),0,
IF(AND(U65&lt;&gt;0,T67=0),U65,
IF(AND(U66&lt;&gt;0,T67&lt;&gt;0),(T67-(T67/T91))+U65,
IF(T91&lt;1,0,(T67-(T67/T91)))))))</f>
        <v>0</v>
      </c>
      <c r="V67" s="395">
        <f t="shared" ref="V67" ca="1" si="46">IF(V91="n/a",0,IF(AND(V65=0,U67=0),0,
IF(AND(V65&lt;&gt;0,U67=0),V65,
IF(AND(V66&lt;&gt;0,U67&lt;&gt;0),(U67-(U67/U91))+V65,
IF(U91&lt;1,0,(U67-(U67/U91)))))))</f>
        <v>0</v>
      </c>
      <c r="W67" s="395">
        <f t="shared" ref="W67" ca="1" si="47">IF(W91="n/a",0,IF(AND(W65=0,V67=0),0,
IF(AND(W65&lt;&gt;0,V67=0),W65,
IF(AND(W66&lt;&gt;0,V67&lt;&gt;0),(V67-(V67/V91))+W65,
IF(V91&lt;1,0,(V67-(V67/V91)))))))</f>
        <v>0</v>
      </c>
      <c r="X67" s="249"/>
      <c r="Y67" s="249"/>
      <c r="Z67" s="249"/>
      <c r="AA67" s="249"/>
      <c r="AB67" s="249"/>
    </row>
    <row r="68" spans="1:28" ht="12.75" hidden="1" customHeight="1" outlineLevel="1">
      <c r="A68" s="331">
        <v>0</v>
      </c>
      <c r="B68" s="309" t="s">
        <v>194</v>
      </c>
      <c r="C68" s="400">
        <f ca="1">C63</f>
        <v>102.21101138404144</v>
      </c>
      <c r="D68" s="395">
        <f ca="1">IF(C92="n/a",C68,IFERROR(IF((OFFSET($C68,0,$A68))&lt;0,
MIN(0,C68-(OFFSET($C68,0,$A68)/(OFFSET($C63,-$A67,$A68)))),
MAX(0,C68-(OFFSET($C68,0,$A68)/(OFFSET($C63,-$A67,$A68))))),0))</f>
        <v>95.804693854232113</v>
      </c>
      <c r="E68" s="395">
        <f t="shared" ref="E68" ca="1" si="48">IF(D92="n/a",D68,IFERROR(IF((OFFSET($C68,0,$A68))&lt;0,
MIN(0,D68-(OFFSET($C68,0,$A68)/(OFFSET($C63,-$A67,$A68)))),
MAX(0,D68-(OFFSET($C68,0,$A68)/(OFFSET($C63,-$A67,$A68))))),0))</f>
        <v>89.39837632442277</v>
      </c>
      <c r="F68" s="395">
        <f t="shared" ref="F68:F69" ca="1" si="49">IF(E92="n/a",E68,IFERROR(IF((OFFSET($C68,0,$A68))&lt;0,
MIN(0,E68-(OFFSET($C68,0,$A68)/(OFFSET($C63,-$A67,$A68)))),
MAX(0,E68-(OFFSET($C68,0,$A68)/(OFFSET($C63,-$A67,$A68))))),0))</f>
        <v>82.992058794613428</v>
      </c>
      <c r="G68" s="395">
        <f t="shared" ref="G68:G70" ca="1" si="50">IF(F92="n/a",F68,IFERROR(IF((OFFSET($C68,0,$A68))&lt;0,
MIN(0,F68-(OFFSET($C68,0,$A68)/(OFFSET($C63,-$A67,$A68)))),
MAX(0,F68-(OFFSET($C68,0,$A68)/(OFFSET($C63,-$A67,$A68))))),0))</f>
        <v>76.585741264804085</v>
      </c>
      <c r="H68" s="395">
        <f t="shared" ref="H68:H71" ca="1" si="51">IF(G92="n/a",G68,IFERROR(IF((OFFSET($C68,0,$A68))&lt;0,
MIN(0,G68-(OFFSET($C68,0,$A68)/(OFFSET($C63,-$A67,$A68)))),
MAX(0,G68-(OFFSET($C68,0,$A68)/(OFFSET($C63,-$A67,$A68))))),0))</f>
        <v>70.179423734994742</v>
      </c>
      <c r="I68" s="395">
        <f t="shared" ref="I68:I72" ca="1" si="52">IF(H92="n/a",H68,IFERROR(IF((OFFSET($C68,0,$A68))&lt;0,
MIN(0,H68-(OFFSET($C68,0,$A68)/(OFFSET($C63,-$A67,$A68)))),
MAX(0,H68-(OFFSET($C68,0,$A68)/(OFFSET($C63,-$A67,$A68))))),0))</f>
        <v>63.773106205185407</v>
      </c>
      <c r="J68" s="395">
        <f t="shared" ref="J68:J73" ca="1" si="53">IF(I92="n/a",I68,IFERROR(IF((OFFSET($C68,0,$A68))&lt;0,
MIN(0,I68-(OFFSET($C68,0,$A68)/(OFFSET($C63,-$A67,$A68)))),
MAX(0,I68-(OFFSET($C68,0,$A68)/(OFFSET($C63,-$A67,$A68))))),0))</f>
        <v>57.366788675376071</v>
      </c>
      <c r="K68" s="395">
        <f t="shared" ref="K68:K74" ca="1" si="54">IF(J92="n/a",J68,IFERROR(IF((OFFSET($C68,0,$A68))&lt;0,
MIN(0,J68-(OFFSET($C68,0,$A68)/(OFFSET($C63,-$A67,$A68)))),
MAX(0,J68-(OFFSET($C68,0,$A68)/(OFFSET($C63,-$A67,$A68))))),0))</f>
        <v>50.960471145566736</v>
      </c>
      <c r="L68" s="395">
        <f t="shared" ref="L68:L75" ca="1" si="55">IF(K92="n/a",K68,IFERROR(IF((OFFSET($C68,0,$A68))&lt;0,
MIN(0,K68-(OFFSET($C68,0,$A68)/(OFFSET($C63,-$A67,$A68)))),
MAX(0,K68-(OFFSET($C68,0,$A68)/(OFFSET($C63,-$A67,$A68))))),0))</f>
        <v>44.5541536157574</v>
      </c>
      <c r="M68" s="395">
        <f t="shared" ref="M68:M76" ca="1" si="56">IF(L92="n/a",L68,IFERROR(IF((OFFSET($C68,0,$A68))&lt;0,
MIN(0,L68-(OFFSET($C68,0,$A68)/(OFFSET($C63,-$A67,$A68)))),
MAX(0,L68-(OFFSET($C68,0,$A68)/(OFFSET($C63,-$A67,$A68))))),0))</f>
        <v>38.147836085948065</v>
      </c>
      <c r="N68" s="395">
        <f t="shared" ref="N68:N77" ca="1" si="57">IF(M92="n/a",M68,IFERROR(IF((OFFSET($C68,0,$A68))&lt;0,
MIN(0,M68-(OFFSET($C68,0,$A68)/(OFFSET($C63,-$A67,$A68)))),
MAX(0,M68-(OFFSET($C68,0,$A68)/(OFFSET($C63,-$A67,$A68))))),0))</f>
        <v>31.741518556138729</v>
      </c>
      <c r="O68" s="395">
        <f t="shared" ref="O68:O78" ca="1" si="58">IF(N92="n/a",N68,IFERROR(IF((OFFSET($C68,0,$A68))&lt;0,
MIN(0,N68-(OFFSET($C68,0,$A68)/(OFFSET($C63,-$A67,$A68)))),
MAX(0,N68-(OFFSET($C68,0,$A68)/(OFFSET($C63,-$A67,$A68))))),0))</f>
        <v>25.335201026329393</v>
      </c>
      <c r="P68" s="395">
        <f t="shared" ref="P68:P79" ca="1" si="59">IF(O92="n/a",O68,IFERROR(IF((OFFSET($C68,0,$A68))&lt;0,
MIN(0,O68-(OFFSET($C68,0,$A68)/(OFFSET($C63,-$A67,$A68)))),
MAX(0,O68-(OFFSET($C68,0,$A68)/(OFFSET($C63,-$A67,$A68))))),0))</f>
        <v>18.928883496520058</v>
      </c>
      <c r="Q68" s="395">
        <f t="shared" ref="Q68:Q80" ca="1" si="60">IF(P92="n/a",P68,IFERROR(IF((OFFSET($C68,0,$A68))&lt;0,
MIN(0,P68-(OFFSET($C68,0,$A68)/(OFFSET($C63,-$A67,$A68)))),
MAX(0,P68-(OFFSET($C68,0,$A68)/(OFFSET($C63,-$A67,$A68))))),0))</f>
        <v>12.522565966710722</v>
      </c>
      <c r="R68" s="395">
        <f t="shared" ref="R68:R81" ca="1" si="61">IF(Q92="n/a",Q68,IFERROR(IF((OFFSET($C68,0,$A68))&lt;0,
MIN(0,Q68-(OFFSET($C68,0,$A68)/(OFFSET($C63,-$A67,$A68)))),
MAX(0,Q68-(OFFSET($C68,0,$A68)/(OFFSET($C63,-$A67,$A68))))),0))</f>
        <v>6.1162484369013868</v>
      </c>
      <c r="S68" s="395">
        <f t="shared" ref="S68:S82" ca="1" si="62">IF(R92="n/a",R68,IFERROR(IF((OFFSET($C68,0,$A68))&lt;0,
MIN(0,R68-(OFFSET($C68,0,$A68)/(OFFSET($C63,-$A67,$A68)))),
MAX(0,R68-(OFFSET($C68,0,$A68)/(OFFSET($C63,-$A67,$A68))))),0))</f>
        <v>0</v>
      </c>
      <c r="T68" s="395">
        <f t="shared" ref="T68:T83" ca="1" si="63">IF(S92="n/a",S68,IFERROR(IF((OFFSET($C68,0,$A68))&lt;0,
MIN(0,S68-(OFFSET($C68,0,$A68)/(OFFSET($C63,-$A67,$A68)))),
MAX(0,S68-(OFFSET($C68,0,$A68)/(OFFSET($C63,-$A67,$A68))))),0))</f>
        <v>0</v>
      </c>
      <c r="U68" s="395">
        <f t="shared" ref="U68:U84" ca="1" si="64">IF(T92="n/a",T68,IFERROR(IF((OFFSET($C68,0,$A68))&lt;0,
MIN(0,T68-(OFFSET($C68,0,$A68)/(OFFSET($C63,-$A67,$A68)))),
MAX(0,T68-(OFFSET($C68,0,$A68)/(OFFSET($C63,-$A67,$A68))))),0))</f>
        <v>0</v>
      </c>
      <c r="V68" s="395">
        <f t="shared" ref="V68:V85" ca="1" si="65">IF(U92="n/a",U68,IFERROR(IF((OFFSET($C68,0,$A68))&lt;0,
MIN(0,U68-(OFFSET($C68,0,$A68)/(OFFSET($C63,-$A67,$A68)))),
MAX(0,U68-(OFFSET($C68,0,$A68)/(OFFSET($C63,-$A67,$A68))))),0))</f>
        <v>0</v>
      </c>
      <c r="W68" s="395">
        <f t="shared" ref="W68:W86" ca="1" si="66">IF(V92="n/a",V68,IFERROR(IF((OFFSET($C68,0,$A68))&lt;0,
MIN(0,V68-(OFFSET($C68,0,$A68)/(OFFSET($C63,-$A67,$A68)))),
MAX(0,V68-(OFFSET($C68,0,$A68)/(OFFSET($C63,-$A67,$A68))))),0))</f>
        <v>0</v>
      </c>
      <c r="X68" s="249"/>
      <c r="Y68" s="249"/>
      <c r="Z68" s="249"/>
      <c r="AA68" s="249"/>
      <c r="AB68" s="249"/>
    </row>
    <row r="69" spans="1:28" ht="12.75" hidden="1" customHeight="1" outlineLevel="1">
      <c r="A69" s="331">
        <v>1</v>
      </c>
      <c r="B69" s="309" t="str">
        <f t="shared" ref="B69:B88" ca="1" si="67">"Depreciated Net Capex "&amp;OFFSET($C$6,0,A69)</f>
        <v>Depreciated Net Capex 2013</v>
      </c>
      <c r="C69" s="396"/>
      <c r="D69" s="397">
        <f ca="1">D63</f>
        <v>1.4669528729356129</v>
      </c>
      <c r="E69" s="395">
        <f ca="1">IF(D93="n/a",D69,IFERROR(IF((OFFSET($C69,0,$A69))&lt;0,
MIN(0,D69-(OFFSET($C69,0,$A69)/(OFFSET($C64,-$A68,$A69)))),
MAX(0,D69-(OFFSET($C69,0,$A69)/(OFFSET($C64,-$A68,$A69))))),0))</f>
        <v>1.3936052292888323</v>
      </c>
      <c r="F69" s="395">
        <f t="shared" ca="1" si="49"/>
        <v>1.3202575856420518</v>
      </c>
      <c r="G69" s="395">
        <f t="shared" ca="1" si="50"/>
        <v>1.2469099419952712</v>
      </c>
      <c r="H69" s="395">
        <f t="shared" ca="1" si="51"/>
        <v>1.1735622983484906</v>
      </c>
      <c r="I69" s="395">
        <f t="shared" ca="1" si="52"/>
        <v>1.10021465470171</v>
      </c>
      <c r="J69" s="395">
        <f t="shared" ca="1" si="53"/>
        <v>1.0268670110549294</v>
      </c>
      <c r="K69" s="395">
        <f t="shared" ca="1" si="54"/>
        <v>0.9535193674081488</v>
      </c>
      <c r="L69" s="395">
        <f t="shared" ca="1" si="55"/>
        <v>0.88017172376136821</v>
      </c>
      <c r="M69" s="395">
        <f t="shared" ca="1" si="56"/>
        <v>0.80682408011458762</v>
      </c>
      <c r="N69" s="395">
        <f t="shared" ca="1" si="57"/>
        <v>0.73347643646780702</v>
      </c>
      <c r="O69" s="395">
        <f t="shared" ca="1" si="58"/>
        <v>0.66012879282102643</v>
      </c>
      <c r="P69" s="395">
        <f t="shared" ca="1" si="59"/>
        <v>0.58678114917424584</v>
      </c>
      <c r="Q69" s="395">
        <f t="shared" ca="1" si="60"/>
        <v>0.51343350552746525</v>
      </c>
      <c r="R69" s="395">
        <f t="shared" ca="1" si="61"/>
        <v>0.4400858618806846</v>
      </c>
      <c r="S69" s="395">
        <f t="shared" ca="1" si="62"/>
        <v>0.36673821823390396</v>
      </c>
      <c r="T69" s="395">
        <f t="shared" ca="1" si="63"/>
        <v>0.29339057458712331</v>
      </c>
      <c r="U69" s="395">
        <f t="shared" ca="1" si="64"/>
        <v>0.22004293094034266</v>
      </c>
      <c r="V69" s="395">
        <f t="shared" ca="1" si="65"/>
        <v>0.14669528729356202</v>
      </c>
      <c r="W69" s="395">
        <f t="shared" ca="1" si="66"/>
        <v>7.3347643646781369E-2</v>
      </c>
      <c r="X69" s="249"/>
      <c r="Y69" s="249"/>
      <c r="Z69" s="249"/>
      <c r="AA69" s="249"/>
      <c r="AB69" s="249"/>
    </row>
    <row r="70" spans="1:28" ht="12.75" hidden="1" customHeight="1" outlineLevel="1">
      <c r="A70" s="331">
        <v>2</v>
      </c>
      <c r="B70" s="309" t="str">
        <f t="shared" ca="1" si="67"/>
        <v>Depreciated Net Capex 2014</v>
      </c>
      <c r="C70" s="398"/>
      <c r="D70" s="399"/>
      <c r="E70" s="397">
        <f ca="1">E63</f>
        <v>44.307263335757192</v>
      </c>
      <c r="F70" s="395">
        <f ca="1">IF(E94="n/a",E70,IFERROR(IF((OFFSET($C70,0,$A70))&lt;0,
MIN(0,E70-(OFFSET($C70,0,$A70)/(OFFSET($C65,-$A69,$A70)))),
MAX(0,E70-(OFFSET($C70,0,$A70)/(OFFSET($C65,-$A69,$A70))))),0))</f>
        <v>42.091900168969332</v>
      </c>
      <c r="G70" s="395">
        <f t="shared" ca="1" si="50"/>
        <v>39.876537002181472</v>
      </c>
      <c r="H70" s="395">
        <f t="shared" ca="1" si="51"/>
        <v>37.661173835393612</v>
      </c>
      <c r="I70" s="395">
        <f t="shared" ca="1" si="52"/>
        <v>35.445810668605752</v>
      </c>
      <c r="J70" s="395">
        <f t="shared" ca="1" si="53"/>
        <v>33.230447501817892</v>
      </c>
      <c r="K70" s="395">
        <f t="shared" ca="1" si="54"/>
        <v>31.015084335030032</v>
      </c>
      <c r="L70" s="395">
        <f t="shared" ca="1" si="55"/>
        <v>28.799721168242172</v>
      </c>
      <c r="M70" s="395">
        <f t="shared" ca="1" si="56"/>
        <v>26.584358001454312</v>
      </c>
      <c r="N70" s="395">
        <f t="shared" ca="1" si="57"/>
        <v>24.368994834666452</v>
      </c>
      <c r="O70" s="395">
        <f t="shared" ca="1" si="58"/>
        <v>22.153631667878592</v>
      </c>
      <c r="P70" s="395">
        <f t="shared" ca="1" si="59"/>
        <v>19.938268501090732</v>
      </c>
      <c r="Q70" s="395">
        <f t="shared" ca="1" si="60"/>
        <v>17.722905334302872</v>
      </c>
      <c r="R70" s="395">
        <f t="shared" ca="1" si="61"/>
        <v>15.507542167515012</v>
      </c>
      <c r="S70" s="395">
        <f t="shared" ca="1" si="62"/>
        <v>13.292179000727153</v>
      </c>
      <c r="T70" s="395">
        <f t="shared" ca="1" si="63"/>
        <v>11.076815833939293</v>
      </c>
      <c r="U70" s="395">
        <f t="shared" ca="1" si="64"/>
        <v>8.8614526671514326</v>
      </c>
      <c r="V70" s="395">
        <f t="shared" ca="1" si="65"/>
        <v>6.6460895003635727</v>
      </c>
      <c r="W70" s="395">
        <f t="shared" ca="1" si="66"/>
        <v>4.4307263335757128</v>
      </c>
      <c r="X70" s="334"/>
      <c r="Y70" s="249"/>
      <c r="Z70" s="249"/>
      <c r="AA70" s="249"/>
      <c r="AB70" s="249"/>
    </row>
    <row r="71" spans="1:28" ht="12.75" hidden="1" customHeight="1" outlineLevel="1">
      <c r="A71" s="331">
        <v>3</v>
      </c>
      <c r="B71" s="309" t="str">
        <f t="shared" ca="1" si="67"/>
        <v>Depreciated Net Capex 2015</v>
      </c>
      <c r="C71" s="398"/>
      <c r="D71" s="398"/>
      <c r="E71" s="399"/>
      <c r="F71" s="400">
        <f ca="1">F63</f>
        <v>1.8135042561643</v>
      </c>
      <c r="G71" s="395">
        <f ca="1">IF(F95="n/a",F71,IFERROR(IF((OFFSET($C71,0,$A71))&lt;0,
MIN(0,F71-(OFFSET($C71,0,$A71)/(OFFSET($C66,-$A70,$A71)))),
MAX(0,F71-(OFFSET($C71,0,$A71)/(OFFSET($C66,-$A70,$A71))))),0))</f>
        <v>1.7228290433560849</v>
      </c>
      <c r="H71" s="395">
        <f t="shared" ca="1" si="51"/>
        <v>1.6321538305478698</v>
      </c>
      <c r="I71" s="395">
        <f t="shared" ca="1" si="52"/>
        <v>1.5414786177396547</v>
      </c>
      <c r="J71" s="395">
        <f t="shared" ca="1" si="53"/>
        <v>1.4508034049314396</v>
      </c>
      <c r="K71" s="395">
        <f t="shared" ca="1" si="54"/>
        <v>1.3601281921232244</v>
      </c>
      <c r="L71" s="395">
        <f t="shared" ca="1" si="55"/>
        <v>1.2694529793150093</v>
      </c>
      <c r="M71" s="395">
        <f t="shared" ca="1" si="56"/>
        <v>1.1787777665067942</v>
      </c>
      <c r="N71" s="395">
        <f t="shared" ca="1" si="57"/>
        <v>1.0881025536985791</v>
      </c>
      <c r="O71" s="395">
        <f t="shared" ca="1" si="58"/>
        <v>0.99742734089036411</v>
      </c>
      <c r="P71" s="395">
        <f t="shared" ca="1" si="59"/>
        <v>0.90675212808214911</v>
      </c>
      <c r="Q71" s="395">
        <f t="shared" ca="1" si="60"/>
        <v>0.81607691527393411</v>
      </c>
      <c r="R71" s="395">
        <f t="shared" ca="1" si="61"/>
        <v>0.72540170246571911</v>
      </c>
      <c r="S71" s="395">
        <f t="shared" ca="1" si="62"/>
        <v>0.63472648965750411</v>
      </c>
      <c r="T71" s="395">
        <f t="shared" ca="1" si="63"/>
        <v>0.54405127684928911</v>
      </c>
      <c r="U71" s="395">
        <f t="shared" ca="1" si="64"/>
        <v>0.45337606404107411</v>
      </c>
      <c r="V71" s="395">
        <f t="shared" ca="1" si="65"/>
        <v>0.36270085123285911</v>
      </c>
      <c r="W71" s="395">
        <f t="shared" ca="1" si="66"/>
        <v>0.27202563842464411</v>
      </c>
      <c r="X71" s="334"/>
      <c r="Y71" s="334"/>
      <c r="Z71" s="249"/>
      <c r="AA71" s="249"/>
      <c r="AB71" s="249"/>
    </row>
    <row r="72" spans="1:28" ht="12.75" hidden="1" customHeight="1" outlineLevel="1">
      <c r="A72" s="331">
        <v>4</v>
      </c>
      <c r="B72" s="309" t="str">
        <f t="shared" ca="1" si="67"/>
        <v>Depreciated Net Capex 2016</v>
      </c>
      <c r="C72" s="398"/>
      <c r="D72" s="398"/>
      <c r="E72" s="398"/>
      <c r="F72" s="399"/>
      <c r="G72" s="400">
        <f ca="1">G63</f>
        <v>0.73254000703370126</v>
      </c>
      <c r="H72" s="395">
        <f ca="1">IF(G96="n/a",G72,IFERROR(IF((OFFSET($C72,0,$A72))&lt;0,
MIN(0,G72-(OFFSET($C72,0,$A72)/(OFFSET($C67,-$A71,$A72)))),
MAX(0,G72-(OFFSET($C72,0,$A72)/(OFFSET($C67,-$A71,$A72))))),0))</f>
        <v>0.69591300668201617</v>
      </c>
      <c r="I72" s="395">
        <f t="shared" ca="1" si="52"/>
        <v>0.65928600633033108</v>
      </c>
      <c r="J72" s="395">
        <f t="shared" ca="1" si="53"/>
        <v>0.62265900597864599</v>
      </c>
      <c r="K72" s="395">
        <f t="shared" ca="1" si="54"/>
        <v>0.58603200562696089</v>
      </c>
      <c r="L72" s="395">
        <f t="shared" ca="1" si="55"/>
        <v>0.5494050052752758</v>
      </c>
      <c r="M72" s="395">
        <f t="shared" ca="1" si="56"/>
        <v>0.51277800492359071</v>
      </c>
      <c r="N72" s="395">
        <f t="shared" ca="1" si="57"/>
        <v>0.47615100457190562</v>
      </c>
      <c r="O72" s="395">
        <f t="shared" ca="1" si="58"/>
        <v>0.43952400422022053</v>
      </c>
      <c r="P72" s="395">
        <f t="shared" ca="1" si="59"/>
        <v>0.40289700386853544</v>
      </c>
      <c r="Q72" s="395">
        <f t="shared" ca="1" si="60"/>
        <v>0.36627000351685035</v>
      </c>
      <c r="R72" s="395">
        <f t="shared" ca="1" si="61"/>
        <v>0.32964300316516526</v>
      </c>
      <c r="S72" s="395">
        <f t="shared" ca="1" si="62"/>
        <v>0.29301600281348017</v>
      </c>
      <c r="T72" s="395">
        <f t="shared" ca="1" si="63"/>
        <v>0.25638900246179508</v>
      </c>
      <c r="U72" s="395">
        <f t="shared" ca="1" si="64"/>
        <v>0.21976200211011002</v>
      </c>
      <c r="V72" s="395">
        <f t="shared" ca="1" si="65"/>
        <v>0.18313500175842495</v>
      </c>
      <c r="W72" s="395">
        <f t="shared" ca="1" si="66"/>
        <v>0.14650800140673989</v>
      </c>
      <c r="X72" s="334"/>
      <c r="Y72" s="334"/>
      <c r="Z72" s="334"/>
      <c r="AA72" s="249"/>
      <c r="AB72" s="249"/>
    </row>
    <row r="73" spans="1:28" ht="12.75" hidden="1" customHeight="1" outlineLevel="1">
      <c r="A73" s="331">
        <v>5</v>
      </c>
      <c r="B73" s="309" t="str">
        <f t="shared" ca="1" si="67"/>
        <v>Depreciated Net Capex 2017</v>
      </c>
      <c r="C73" s="398"/>
      <c r="D73" s="398"/>
      <c r="E73" s="398"/>
      <c r="F73" s="398"/>
      <c r="G73" s="399"/>
      <c r="H73" s="400">
        <f ca="1">H63</f>
        <v>0.41756757921888071</v>
      </c>
      <c r="I73" s="395">
        <f ca="1">IF(H97="n/a",H73,IFERROR(IF((OFFSET($C73,0,$A73))&lt;0,
MIN(0,H73-(OFFSET($C73,0,$A73)/(OFFSET($C68,-$A72,$A73)))),
MAX(0,H73-(OFFSET($C73,0,$A73)/(OFFSET($C68,-$A72,$A73))))),0))</f>
        <v>0.39668920025793669</v>
      </c>
      <c r="J73" s="395">
        <f t="shared" ca="1" si="53"/>
        <v>0.37581082129699267</v>
      </c>
      <c r="K73" s="395">
        <f t="shared" ca="1" si="54"/>
        <v>0.35493244233604865</v>
      </c>
      <c r="L73" s="395">
        <f t="shared" ca="1" si="55"/>
        <v>0.33405406337510463</v>
      </c>
      <c r="M73" s="395">
        <f t="shared" ca="1" si="56"/>
        <v>0.3131756844141606</v>
      </c>
      <c r="N73" s="395">
        <f t="shared" ca="1" si="57"/>
        <v>0.29229730545321658</v>
      </c>
      <c r="O73" s="395">
        <f t="shared" ca="1" si="58"/>
        <v>0.27141892649227256</v>
      </c>
      <c r="P73" s="395">
        <f t="shared" ca="1" si="59"/>
        <v>0.25054054753132854</v>
      </c>
      <c r="Q73" s="395">
        <f t="shared" ca="1" si="60"/>
        <v>0.22966216857038452</v>
      </c>
      <c r="R73" s="395">
        <f t="shared" ca="1" si="61"/>
        <v>0.2087837896094405</v>
      </c>
      <c r="S73" s="395">
        <f t="shared" ca="1" si="62"/>
        <v>0.18790541064849647</v>
      </c>
      <c r="T73" s="395">
        <f t="shared" ca="1" si="63"/>
        <v>0.16702703168755245</v>
      </c>
      <c r="U73" s="395">
        <f t="shared" ca="1" si="64"/>
        <v>0.14614865272660843</v>
      </c>
      <c r="V73" s="395">
        <f t="shared" ca="1" si="65"/>
        <v>0.12527027376566441</v>
      </c>
      <c r="W73" s="395">
        <f t="shared" ca="1" si="66"/>
        <v>0.10439189480472037</v>
      </c>
      <c r="X73" s="334"/>
      <c r="Y73" s="334"/>
      <c r="Z73" s="334"/>
      <c r="AA73" s="249"/>
      <c r="AB73" s="249"/>
    </row>
    <row r="74" spans="1:28" ht="12.75" hidden="1" customHeight="1" outlineLevel="1">
      <c r="A74" s="331">
        <v>6</v>
      </c>
      <c r="B74" s="309" t="str">
        <f t="shared" ca="1" si="67"/>
        <v>Depreciated Net Capex 2018</v>
      </c>
      <c r="C74" s="398"/>
      <c r="D74" s="398"/>
      <c r="E74" s="398"/>
      <c r="F74" s="398"/>
      <c r="G74" s="398"/>
      <c r="H74" s="399"/>
      <c r="I74" s="400">
        <f ca="1">I63</f>
        <v>0</v>
      </c>
      <c r="J74" s="395">
        <f ca="1">IF(I98="n/a",I74,IFERROR(IF((OFFSET($C74,0,$A74))&lt;0,
MIN(0,I74-(OFFSET($C74,0,$A74)/(OFFSET($C69,-$A73,$A74)))),
MAX(0,I74-(OFFSET($C74,0,$A74)/(OFFSET($C69,-$A73,$A74))))),0))</f>
        <v>0</v>
      </c>
      <c r="K74" s="395">
        <f t="shared" ca="1" si="54"/>
        <v>0</v>
      </c>
      <c r="L74" s="395">
        <f t="shared" ca="1" si="55"/>
        <v>0</v>
      </c>
      <c r="M74" s="395">
        <f t="shared" ca="1" si="56"/>
        <v>0</v>
      </c>
      <c r="N74" s="395">
        <f t="shared" ca="1" si="57"/>
        <v>0</v>
      </c>
      <c r="O74" s="395">
        <f t="shared" ca="1" si="58"/>
        <v>0</v>
      </c>
      <c r="P74" s="395">
        <f t="shared" ca="1" si="59"/>
        <v>0</v>
      </c>
      <c r="Q74" s="395">
        <f t="shared" ca="1" si="60"/>
        <v>0</v>
      </c>
      <c r="R74" s="395">
        <f t="shared" ca="1" si="61"/>
        <v>0</v>
      </c>
      <c r="S74" s="395">
        <f t="shared" ca="1" si="62"/>
        <v>0</v>
      </c>
      <c r="T74" s="395">
        <f t="shared" ca="1" si="63"/>
        <v>0</v>
      </c>
      <c r="U74" s="395">
        <f t="shared" ca="1" si="64"/>
        <v>0</v>
      </c>
      <c r="V74" s="395">
        <f t="shared" ca="1" si="65"/>
        <v>0</v>
      </c>
      <c r="W74" s="395">
        <f t="shared" ca="1" si="66"/>
        <v>0</v>
      </c>
      <c r="X74" s="334"/>
      <c r="Y74" s="334"/>
      <c r="Z74" s="334"/>
      <c r="AA74" s="249"/>
      <c r="AB74" s="249"/>
    </row>
    <row r="75" spans="1:28" ht="12.75" hidden="1" customHeight="1" outlineLevel="1">
      <c r="A75" s="331">
        <v>7</v>
      </c>
      <c r="B75" s="309" t="str">
        <f t="shared" ca="1" si="67"/>
        <v>Depreciated Net Capex 2019</v>
      </c>
      <c r="C75" s="398"/>
      <c r="D75" s="398"/>
      <c r="E75" s="398"/>
      <c r="F75" s="398"/>
      <c r="G75" s="398"/>
      <c r="H75" s="398"/>
      <c r="I75" s="399"/>
      <c r="J75" s="400">
        <f ca="1">J63</f>
        <v>0</v>
      </c>
      <c r="K75" s="395">
        <f ca="1">IF(J99="n/a",J75,IFERROR(IF((OFFSET($C75,0,$A75))&lt;0,
MIN(0,J75-(OFFSET($C75,0,$A75)/(OFFSET($C70,-$A74,$A75)))),
MAX(0,J75-(OFFSET($C75,0,$A75)/(OFFSET($C70,-$A74,$A75))))),0))</f>
        <v>0</v>
      </c>
      <c r="L75" s="395">
        <f t="shared" ca="1" si="55"/>
        <v>0</v>
      </c>
      <c r="M75" s="395">
        <f t="shared" ca="1" si="56"/>
        <v>0</v>
      </c>
      <c r="N75" s="395">
        <f t="shared" ca="1" si="57"/>
        <v>0</v>
      </c>
      <c r="O75" s="395">
        <f t="shared" ca="1" si="58"/>
        <v>0</v>
      </c>
      <c r="P75" s="395">
        <f t="shared" ca="1" si="59"/>
        <v>0</v>
      </c>
      <c r="Q75" s="395">
        <f t="shared" ca="1" si="60"/>
        <v>0</v>
      </c>
      <c r="R75" s="395">
        <f t="shared" ca="1" si="61"/>
        <v>0</v>
      </c>
      <c r="S75" s="395">
        <f t="shared" ca="1" si="62"/>
        <v>0</v>
      </c>
      <c r="T75" s="395">
        <f t="shared" ca="1" si="63"/>
        <v>0</v>
      </c>
      <c r="U75" s="395">
        <f t="shared" ca="1" si="64"/>
        <v>0</v>
      </c>
      <c r="V75" s="395">
        <f t="shared" ca="1" si="65"/>
        <v>0</v>
      </c>
      <c r="W75" s="395">
        <f t="shared" ca="1" si="66"/>
        <v>0</v>
      </c>
      <c r="X75" s="334"/>
      <c r="Y75" s="334"/>
      <c r="Z75" s="334"/>
      <c r="AA75" s="249"/>
      <c r="AB75" s="249"/>
    </row>
    <row r="76" spans="1:28" ht="12.75" hidden="1" customHeight="1" outlineLevel="1">
      <c r="A76" s="331">
        <v>8</v>
      </c>
      <c r="B76" s="309" t="str">
        <f t="shared" ca="1" si="67"/>
        <v>Depreciated Net Capex 2020</v>
      </c>
      <c r="C76" s="398"/>
      <c r="D76" s="398"/>
      <c r="E76" s="398"/>
      <c r="F76" s="398"/>
      <c r="G76" s="398"/>
      <c r="H76" s="398"/>
      <c r="I76" s="398"/>
      <c r="J76" s="399"/>
      <c r="K76" s="400">
        <f ca="1">K63</f>
        <v>0</v>
      </c>
      <c r="L76" s="395">
        <f ca="1">IF(K100="n/a",K76,IFERROR(IF((OFFSET($C76,0,$A76))&lt;0,
MIN(0,K76-(OFFSET($C76,0,$A76)/(OFFSET($C71,-$A75,$A76)))),
MAX(0,K76-(OFFSET($C76,0,$A76)/(OFFSET($C71,-$A75,$A76))))),0))</f>
        <v>0</v>
      </c>
      <c r="M76" s="395">
        <f t="shared" ca="1" si="56"/>
        <v>0</v>
      </c>
      <c r="N76" s="395">
        <f t="shared" ca="1" si="57"/>
        <v>0</v>
      </c>
      <c r="O76" s="395">
        <f t="shared" ca="1" si="58"/>
        <v>0</v>
      </c>
      <c r="P76" s="395">
        <f t="shared" ca="1" si="59"/>
        <v>0</v>
      </c>
      <c r="Q76" s="395">
        <f t="shared" ca="1" si="60"/>
        <v>0</v>
      </c>
      <c r="R76" s="395">
        <f t="shared" ca="1" si="61"/>
        <v>0</v>
      </c>
      <c r="S76" s="395">
        <f t="shared" ca="1" si="62"/>
        <v>0</v>
      </c>
      <c r="T76" s="395">
        <f t="shared" ca="1" si="63"/>
        <v>0</v>
      </c>
      <c r="U76" s="395">
        <f t="shared" ca="1" si="64"/>
        <v>0</v>
      </c>
      <c r="V76" s="395">
        <f t="shared" ca="1" si="65"/>
        <v>0</v>
      </c>
      <c r="W76" s="395">
        <f t="shared" ca="1" si="66"/>
        <v>0</v>
      </c>
      <c r="X76" s="334"/>
      <c r="Y76" s="334"/>
      <c r="Z76" s="334"/>
      <c r="AA76" s="249"/>
      <c r="AB76" s="249"/>
    </row>
    <row r="77" spans="1:28" ht="12.75" hidden="1" customHeight="1" outlineLevel="1">
      <c r="A77" s="331">
        <v>9</v>
      </c>
      <c r="B77" s="309" t="str">
        <f t="shared" ca="1" si="67"/>
        <v>Depreciated Net Capex 2021</v>
      </c>
      <c r="C77" s="398"/>
      <c r="D77" s="398"/>
      <c r="E77" s="398"/>
      <c r="F77" s="398"/>
      <c r="G77" s="398"/>
      <c r="H77" s="398"/>
      <c r="I77" s="398"/>
      <c r="J77" s="398"/>
      <c r="K77" s="399"/>
      <c r="L77" s="400">
        <f ca="1">L63</f>
        <v>0</v>
      </c>
      <c r="M77" s="395">
        <f ca="1">IF(L101="n/a",L77,IFERROR(IF((OFFSET($C77,0,$A77))&lt;0,
MIN(0,L77-(OFFSET($C77,0,$A77)/(OFFSET($C72,-$A76,$A77)))),
MAX(0,L77-(OFFSET($C77,0,$A77)/(OFFSET($C72,-$A76,$A77))))),0))</f>
        <v>0</v>
      </c>
      <c r="N77" s="395">
        <f t="shared" ca="1" si="57"/>
        <v>0</v>
      </c>
      <c r="O77" s="395">
        <f t="shared" ca="1" si="58"/>
        <v>0</v>
      </c>
      <c r="P77" s="395">
        <f t="shared" ca="1" si="59"/>
        <v>0</v>
      </c>
      <c r="Q77" s="395">
        <f t="shared" ca="1" si="60"/>
        <v>0</v>
      </c>
      <c r="R77" s="395">
        <f t="shared" ca="1" si="61"/>
        <v>0</v>
      </c>
      <c r="S77" s="395">
        <f t="shared" ca="1" si="62"/>
        <v>0</v>
      </c>
      <c r="T77" s="395">
        <f t="shared" ca="1" si="63"/>
        <v>0</v>
      </c>
      <c r="U77" s="395">
        <f t="shared" ca="1" si="64"/>
        <v>0</v>
      </c>
      <c r="V77" s="395">
        <f t="shared" ca="1" si="65"/>
        <v>0</v>
      </c>
      <c r="W77" s="395">
        <f t="shared" ca="1" si="66"/>
        <v>0</v>
      </c>
      <c r="X77" s="334"/>
      <c r="Y77" s="334"/>
      <c r="Z77" s="334"/>
      <c r="AA77" s="249"/>
      <c r="AB77" s="249"/>
    </row>
    <row r="78" spans="1:28" ht="12.75" hidden="1" customHeight="1" outlineLevel="1">
      <c r="A78" s="331">
        <v>10</v>
      </c>
      <c r="B78" s="309" t="str">
        <f t="shared" ca="1" si="67"/>
        <v>Depreciated Net Capex 2022</v>
      </c>
      <c r="C78" s="398"/>
      <c r="D78" s="398"/>
      <c r="E78" s="398"/>
      <c r="F78" s="398"/>
      <c r="G78" s="398"/>
      <c r="H78" s="398"/>
      <c r="I78" s="398"/>
      <c r="J78" s="398"/>
      <c r="K78" s="398"/>
      <c r="L78" s="399"/>
      <c r="M78" s="400">
        <f ca="1">M63</f>
        <v>0</v>
      </c>
      <c r="N78" s="395">
        <f ca="1">IF(M102="n/a",M78,IFERROR(IF((OFFSET($C78,0,$A78))&lt;0,
MIN(0,M78-(OFFSET($C78,0,$A78)/(OFFSET($C73,-$A77,$A78)))),
MAX(0,M78-(OFFSET($C78,0,$A78)/(OFFSET($C73,-$A77,$A78))))),0))</f>
        <v>0</v>
      </c>
      <c r="O78" s="395">
        <f t="shared" ca="1" si="58"/>
        <v>0</v>
      </c>
      <c r="P78" s="395">
        <f t="shared" ca="1" si="59"/>
        <v>0</v>
      </c>
      <c r="Q78" s="395">
        <f t="shared" ca="1" si="60"/>
        <v>0</v>
      </c>
      <c r="R78" s="395">
        <f t="shared" ca="1" si="61"/>
        <v>0</v>
      </c>
      <c r="S78" s="395">
        <f t="shared" ca="1" si="62"/>
        <v>0</v>
      </c>
      <c r="T78" s="395">
        <f t="shared" ca="1" si="63"/>
        <v>0</v>
      </c>
      <c r="U78" s="395">
        <f t="shared" ca="1" si="64"/>
        <v>0</v>
      </c>
      <c r="V78" s="395">
        <f t="shared" ca="1" si="65"/>
        <v>0</v>
      </c>
      <c r="W78" s="395">
        <f t="shared" ca="1" si="66"/>
        <v>0</v>
      </c>
      <c r="X78" s="334"/>
      <c r="Y78" s="334"/>
      <c r="Z78" s="334"/>
      <c r="AA78" s="249"/>
      <c r="AB78" s="249"/>
    </row>
    <row r="79" spans="1:28" ht="12.75" hidden="1" customHeight="1" outlineLevel="1">
      <c r="A79" s="331">
        <v>11</v>
      </c>
      <c r="B79" s="309" t="str">
        <f t="shared" ca="1" si="67"/>
        <v>Depreciated Net Capex 2023</v>
      </c>
      <c r="C79" s="398"/>
      <c r="D79" s="398"/>
      <c r="E79" s="398"/>
      <c r="F79" s="398"/>
      <c r="G79" s="398"/>
      <c r="H79" s="398"/>
      <c r="I79" s="398"/>
      <c r="J79" s="398"/>
      <c r="K79" s="398"/>
      <c r="L79" s="398"/>
      <c r="M79" s="399"/>
      <c r="N79" s="400">
        <f>N63</f>
        <v>0</v>
      </c>
      <c r="O79" s="395">
        <f ca="1">IF(N103="n/a",N79,IFERROR(IF((OFFSET($C79,0,$A79))&lt;0,
MIN(0,N79-(OFFSET($C79,0,$A79)/(OFFSET($C74,-$A78,$A79)))),
MAX(0,N79-(OFFSET($C79,0,$A79)/(OFFSET($C74,-$A78,$A79))))),0))</f>
        <v>0</v>
      </c>
      <c r="P79" s="395">
        <f t="shared" ca="1" si="59"/>
        <v>0</v>
      </c>
      <c r="Q79" s="395">
        <f t="shared" ca="1" si="60"/>
        <v>0</v>
      </c>
      <c r="R79" s="395">
        <f t="shared" ca="1" si="61"/>
        <v>0</v>
      </c>
      <c r="S79" s="395">
        <f t="shared" ca="1" si="62"/>
        <v>0</v>
      </c>
      <c r="T79" s="395">
        <f t="shared" ca="1" si="63"/>
        <v>0</v>
      </c>
      <c r="U79" s="395">
        <f t="shared" ca="1" si="64"/>
        <v>0</v>
      </c>
      <c r="V79" s="395">
        <f t="shared" ca="1" si="65"/>
        <v>0</v>
      </c>
      <c r="W79" s="395">
        <f t="shared" ca="1" si="66"/>
        <v>0</v>
      </c>
      <c r="X79" s="334"/>
      <c r="Y79" s="334"/>
      <c r="Z79" s="334"/>
      <c r="AA79" s="249"/>
      <c r="AB79" s="249"/>
    </row>
    <row r="80" spans="1:28" ht="12.75" hidden="1" customHeight="1" outlineLevel="1">
      <c r="A80" s="331">
        <v>12</v>
      </c>
      <c r="B80" s="309" t="str">
        <f t="shared" ca="1" si="67"/>
        <v>Depreciated Net Capex 2024</v>
      </c>
      <c r="C80" s="398"/>
      <c r="D80" s="398"/>
      <c r="E80" s="398"/>
      <c r="F80" s="398"/>
      <c r="G80" s="398"/>
      <c r="H80" s="398"/>
      <c r="I80" s="398"/>
      <c r="J80" s="398"/>
      <c r="K80" s="398"/>
      <c r="L80" s="398"/>
      <c r="M80" s="398"/>
      <c r="N80" s="399"/>
      <c r="O80" s="400">
        <f>O63</f>
        <v>0</v>
      </c>
      <c r="P80" s="395">
        <f ca="1">IF(O104="n/a",O80,IFERROR(IF((OFFSET($C80,0,$A80))&lt;0,
MIN(0,O80-(OFFSET($C80,0,$A80)/(OFFSET($C75,-$A79,$A80)))),
MAX(0,O80-(OFFSET($C80,0,$A80)/(OFFSET($C75,-$A79,$A80))))),0))</f>
        <v>0</v>
      </c>
      <c r="Q80" s="395">
        <f t="shared" ca="1" si="60"/>
        <v>0</v>
      </c>
      <c r="R80" s="395">
        <f t="shared" ca="1" si="61"/>
        <v>0</v>
      </c>
      <c r="S80" s="395">
        <f t="shared" ca="1" si="62"/>
        <v>0</v>
      </c>
      <c r="T80" s="395">
        <f t="shared" ca="1" si="63"/>
        <v>0</v>
      </c>
      <c r="U80" s="395">
        <f t="shared" ca="1" si="64"/>
        <v>0</v>
      </c>
      <c r="V80" s="395">
        <f t="shared" ca="1" si="65"/>
        <v>0</v>
      </c>
      <c r="W80" s="395">
        <f t="shared" ca="1" si="66"/>
        <v>0</v>
      </c>
      <c r="X80" s="334"/>
      <c r="Y80" s="334"/>
      <c r="Z80" s="334"/>
      <c r="AA80" s="249"/>
      <c r="AB80" s="249"/>
    </row>
    <row r="81" spans="1:28" ht="12.75" hidden="1" customHeight="1" outlineLevel="1">
      <c r="A81" s="331">
        <v>13</v>
      </c>
      <c r="B81" s="309" t="str">
        <f t="shared" ca="1" si="67"/>
        <v>Depreciated Net Capex 2025</v>
      </c>
      <c r="C81" s="398"/>
      <c r="D81" s="398"/>
      <c r="E81" s="398"/>
      <c r="F81" s="398"/>
      <c r="G81" s="398"/>
      <c r="H81" s="398"/>
      <c r="I81" s="398"/>
      <c r="J81" s="398"/>
      <c r="K81" s="398"/>
      <c r="L81" s="398"/>
      <c r="M81" s="398"/>
      <c r="N81" s="398"/>
      <c r="O81" s="399"/>
      <c r="P81" s="400">
        <f>P63</f>
        <v>0</v>
      </c>
      <c r="Q81" s="395">
        <f ca="1">IF(P105="n/a",P81,IFERROR(IF((OFFSET($C81,0,$A81))&lt;0,
MIN(0,P81-(OFFSET($C81,0,$A81)/(OFFSET($C76,-$A80,$A81)))),
MAX(0,P81-(OFFSET($C81,0,$A81)/(OFFSET($C76,-$A80,$A81))))),0))</f>
        <v>0</v>
      </c>
      <c r="R81" s="395">
        <f t="shared" ca="1" si="61"/>
        <v>0</v>
      </c>
      <c r="S81" s="395">
        <f t="shared" ca="1" si="62"/>
        <v>0</v>
      </c>
      <c r="T81" s="395">
        <f t="shared" ca="1" si="63"/>
        <v>0</v>
      </c>
      <c r="U81" s="395">
        <f t="shared" ca="1" si="64"/>
        <v>0</v>
      </c>
      <c r="V81" s="395">
        <f t="shared" ca="1" si="65"/>
        <v>0</v>
      </c>
      <c r="W81" s="395">
        <f t="shared" ca="1" si="66"/>
        <v>0</v>
      </c>
      <c r="X81" s="334"/>
      <c r="Y81" s="334"/>
      <c r="Z81" s="334"/>
      <c r="AA81" s="249"/>
      <c r="AB81" s="249"/>
    </row>
    <row r="82" spans="1:28" ht="12.75" hidden="1" customHeight="1" outlineLevel="1">
      <c r="A82" s="331">
        <v>14</v>
      </c>
      <c r="B82" s="309" t="str">
        <f t="shared" ca="1" si="67"/>
        <v>Depreciated Net Capex 2026</v>
      </c>
      <c r="C82" s="398"/>
      <c r="D82" s="398"/>
      <c r="E82" s="398"/>
      <c r="F82" s="398"/>
      <c r="G82" s="398"/>
      <c r="H82" s="398"/>
      <c r="I82" s="398"/>
      <c r="J82" s="398"/>
      <c r="K82" s="398"/>
      <c r="L82" s="398"/>
      <c r="M82" s="398"/>
      <c r="N82" s="398"/>
      <c r="O82" s="398"/>
      <c r="P82" s="399"/>
      <c r="Q82" s="400">
        <f>Q63</f>
        <v>0</v>
      </c>
      <c r="R82" s="395">
        <f ca="1">IF(Q106="n/a",Q82,IFERROR(IF((OFFSET($C82,0,$A82))&lt;0,
MIN(0,Q82-(OFFSET($C82,0,$A82)/(OFFSET($C77,-$A81,$A82)))),
MAX(0,Q82-(OFFSET($C82,0,$A82)/(OFFSET($C77,-$A81,$A82))))),0))</f>
        <v>0</v>
      </c>
      <c r="S82" s="395">
        <f t="shared" ca="1" si="62"/>
        <v>0</v>
      </c>
      <c r="T82" s="395">
        <f t="shared" ca="1" si="63"/>
        <v>0</v>
      </c>
      <c r="U82" s="395">
        <f t="shared" ca="1" si="64"/>
        <v>0</v>
      </c>
      <c r="V82" s="395">
        <f t="shared" ca="1" si="65"/>
        <v>0</v>
      </c>
      <c r="W82" s="395">
        <f t="shared" ca="1" si="66"/>
        <v>0</v>
      </c>
      <c r="X82" s="334"/>
      <c r="Y82" s="334"/>
      <c r="Z82" s="334"/>
      <c r="AA82" s="249"/>
      <c r="AB82" s="249"/>
    </row>
    <row r="83" spans="1:28" ht="12.75" hidden="1" customHeight="1" outlineLevel="1">
      <c r="A83" s="331">
        <v>15</v>
      </c>
      <c r="B83" s="309" t="str">
        <f t="shared" ca="1" si="67"/>
        <v>Depreciated Net Capex 2027</v>
      </c>
      <c r="C83" s="398"/>
      <c r="D83" s="398"/>
      <c r="E83" s="398"/>
      <c r="F83" s="398"/>
      <c r="G83" s="398"/>
      <c r="H83" s="398"/>
      <c r="I83" s="398"/>
      <c r="J83" s="398"/>
      <c r="K83" s="398"/>
      <c r="L83" s="398"/>
      <c r="M83" s="398"/>
      <c r="N83" s="398"/>
      <c r="O83" s="398"/>
      <c r="P83" s="398"/>
      <c r="Q83" s="399"/>
      <c r="R83" s="400">
        <f>R63</f>
        <v>0</v>
      </c>
      <c r="S83" s="395">
        <f ca="1">IF(R107="n/a",R83,IFERROR(IF((OFFSET($C83,0,$A83))&lt;0,
MIN(0,R83-(OFFSET($C83,0,$A83)/(OFFSET($C78,-$A82,$A83)))),
MAX(0,R83-(OFFSET($C83,0,$A83)/(OFFSET($C78,-$A82,$A83))))),0))</f>
        <v>0</v>
      </c>
      <c r="T83" s="395">
        <f t="shared" ca="1" si="63"/>
        <v>0</v>
      </c>
      <c r="U83" s="395">
        <f t="shared" ca="1" si="64"/>
        <v>0</v>
      </c>
      <c r="V83" s="395">
        <f t="shared" ca="1" si="65"/>
        <v>0</v>
      </c>
      <c r="W83" s="395">
        <f t="shared" ca="1" si="66"/>
        <v>0</v>
      </c>
      <c r="X83" s="334"/>
      <c r="Y83" s="334"/>
      <c r="Z83" s="334"/>
      <c r="AA83" s="249"/>
      <c r="AB83" s="249"/>
    </row>
    <row r="84" spans="1:28" ht="12.75" hidden="1" customHeight="1" outlineLevel="1">
      <c r="A84" s="331">
        <v>16</v>
      </c>
      <c r="B84" s="309" t="str">
        <f t="shared" ca="1" si="67"/>
        <v>Depreciated Net Capex 2028</v>
      </c>
      <c r="C84" s="398"/>
      <c r="D84" s="398"/>
      <c r="E84" s="398"/>
      <c r="F84" s="398"/>
      <c r="G84" s="398"/>
      <c r="H84" s="398"/>
      <c r="I84" s="398"/>
      <c r="J84" s="398"/>
      <c r="K84" s="398"/>
      <c r="L84" s="398"/>
      <c r="M84" s="398"/>
      <c r="N84" s="398"/>
      <c r="O84" s="398"/>
      <c r="P84" s="398"/>
      <c r="Q84" s="398"/>
      <c r="R84" s="399"/>
      <c r="S84" s="400">
        <f>S63</f>
        <v>0</v>
      </c>
      <c r="T84" s="395">
        <f ca="1">IF(S108="n/a",S84,IFERROR(IF((OFFSET($C84,0,$A84))&lt;0,
MIN(0,S84-(OFFSET($C84,0,$A84)/(OFFSET($C79,-$A83,$A84)))),
MAX(0,S84-(OFFSET($C84,0,$A84)/(OFFSET($C79,-$A83,$A84))))),0))</f>
        <v>0</v>
      </c>
      <c r="U84" s="395">
        <f t="shared" ca="1" si="64"/>
        <v>0</v>
      </c>
      <c r="V84" s="395">
        <f t="shared" ca="1" si="65"/>
        <v>0</v>
      </c>
      <c r="W84" s="395">
        <f t="shared" ca="1" si="66"/>
        <v>0</v>
      </c>
      <c r="X84" s="334"/>
      <c r="Y84" s="334"/>
      <c r="Z84" s="334"/>
      <c r="AA84" s="249"/>
      <c r="AB84" s="249"/>
    </row>
    <row r="85" spans="1:28" ht="12.75" hidden="1" customHeight="1" outlineLevel="1">
      <c r="A85" s="331">
        <v>17</v>
      </c>
      <c r="B85" s="309" t="str">
        <f t="shared" ca="1" si="67"/>
        <v>Depreciated Net Capex 2029</v>
      </c>
      <c r="C85" s="398"/>
      <c r="D85" s="398"/>
      <c r="E85" s="398"/>
      <c r="F85" s="398"/>
      <c r="G85" s="398"/>
      <c r="H85" s="398"/>
      <c r="I85" s="398"/>
      <c r="J85" s="398"/>
      <c r="K85" s="398"/>
      <c r="L85" s="398"/>
      <c r="M85" s="398"/>
      <c r="N85" s="398"/>
      <c r="O85" s="398"/>
      <c r="P85" s="398"/>
      <c r="Q85" s="398"/>
      <c r="R85" s="398"/>
      <c r="S85" s="399"/>
      <c r="T85" s="400">
        <f>T63</f>
        <v>0</v>
      </c>
      <c r="U85" s="395">
        <f ca="1">IF(T109="n/a",T85,IFERROR(IF((OFFSET($C85,0,$A85))&lt;0,
MIN(0,T85-(OFFSET($C85,0,$A85)/(OFFSET($C80,-$A84,$A85)))),
MAX(0,T85-(OFFSET($C85,0,$A85)/(OFFSET($C80,-$A84,$A85))))),0))</f>
        <v>0</v>
      </c>
      <c r="V85" s="395">
        <f t="shared" ca="1" si="65"/>
        <v>0</v>
      </c>
      <c r="W85" s="395">
        <f t="shared" ca="1" si="66"/>
        <v>0</v>
      </c>
      <c r="X85" s="334"/>
      <c r="Y85" s="334"/>
      <c r="Z85" s="334"/>
      <c r="AA85" s="249"/>
      <c r="AB85" s="249"/>
    </row>
    <row r="86" spans="1:28" ht="12.75" hidden="1" customHeight="1" outlineLevel="1">
      <c r="A86" s="331">
        <v>18</v>
      </c>
      <c r="B86" s="309" t="str">
        <f t="shared" ca="1" si="67"/>
        <v>Depreciated Net Capex 2030</v>
      </c>
      <c r="C86" s="398"/>
      <c r="D86" s="398"/>
      <c r="E86" s="398"/>
      <c r="F86" s="398"/>
      <c r="G86" s="398"/>
      <c r="H86" s="398"/>
      <c r="I86" s="398"/>
      <c r="J86" s="398"/>
      <c r="K86" s="398"/>
      <c r="L86" s="398"/>
      <c r="M86" s="398"/>
      <c r="N86" s="398"/>
      <c r="O86" s="398"/>
      <c r="P86" s="398"/>
      <c r="Q86" s="398"/>
      <c r="R86" s="398"/>
      <c r="S86" s="398"/>
      <c r="T86" s="399"/>
      <c r="U86" s="400">
        <f>U63</f>
        <v>0</v>
      </c>
      <c r="V86" s="395">
        <f ca="1">IF(U110="n/a",U86,IFERROR(IF((OFFSET($C86,0,$A86))&lt;0,
MIN(0,U86-(OFFSET($C86,0,$A86)/(OFFSET($C81,-$A85,$A86)))),
MAX(0,U86-(OFFSET($C86,0,$A86)/(OFFSET($C81,-$A85,$A86))))),0))</f>
        <v>0</v>
      </c>
      <c r="W86" s="395">
        <f t="shared" ca="1" si="66"/>
        <v>0</v>
      </c>
      <c r="X86" s="334"/>
      <c r="Y86" s="334"/>
      <c r="Z86" s="334"/>
      <c r="AA86" s="249"/>
      <c r="AB86" s="249"/>
    </row>
    <row r="87" spans="1:28" ht="12.75" hidden="1" customHeight="1" outlineLevel="1">
      <c r="A87" s="331">
        <v>19</v>
      </c>
      <c r="B87" s="309" t="str">
        <f t="shared" ca="1" si="67"/>
        <v>Depreciated Net Capex 2031</v>
      </c>
      <c r="C87" s="398"/>
      <c r="D87" s="398"/>
      <c r="E87" s="398"/>
      <c r="F87" s="398"/>
      <c r="G87" s="398"/>
      <c r="H87" s="398"/>
      <c r="I87" s="398"/>
      <c r="J87" s="398"/>
      <c r="K87" s="398"/>
      <c r="L87" s="398"/>
      <c r="M87" s="398"/>
      <c r="N87" s="398"/>
      <c r="O87" s="398"/>
      <c r="P87" s="398"/>
      <c r="Q87" s="398"/>
      <c r="R87" s="398"/>
      <c r="S87" s="398"/>
      <c r="T87" s="398"/>
      <c r="U87" s="399"/>
      <c r="V87" s="400">
        <f>V63</f>
        <v>0</v>
      </c>
      <c r="W87" s="395">
        <f ca="1">IF(V111="n/a",V87,IFERROR(IF((OFFSET($C87,0,$A87))&lt;0,
MIN(0,V87-(OFFSET($C87,0,$A87)/(OFFSET($C82,-$A86,$A87)))),
MAX(0,V87-(OFFSET($C87,0,$A87)/(OFFSET($C82,-$A86,$A87))))),0))</f>
        <v>0</v>
      </c>
      <c r="X87" s="334"/>
      <c r="Y87" s="334"/>
      <c r="Z87" s="334"/>
      <c r="AA87" s="249"/>
      <c r="AB87" s="249"/>
    </row>
    <row r="88" spans="1:28" ht="12.75" hidden="1" customHeight="1" outlineLevel="1">
      <c r="A88" s="331">
        <v>20</v>
      </c>
      <c r="B88" s="309" t="str">
        <f t="shared" ca="1" si="67"/>
        <v>Depreciated Net Capex 2032</v>
      </c>
      <c r="C88" s="398"/>
      <c r="D88" s="398"/>
      <c r="E88" s="398"/>
      <c r="F88" s="398"/>
      <c r="G88" s="398"/>
      <c r="H88" s="398"/>
      <c r="I88" s="398"/>
      <c r="J88" s="398"/>
      <c r="K88" s="398"/>
      <c r="L88" s="398"/>
      <c r="M88" s="398"/>
      <c r="N88" s="398"/>
      <c r="O88" s="398"/>
      <c r="P88" s="398"/>
      <c r="Q88" s="398"/>
      <c r="R88" s="398"/>
      <c r="S88" s="398"/>
      <c r="T88" s="398"/>
      <c r="U88" s="398"/>
      <c r="V88" s="399"/>
      <c r="W88" s="395">
        <f>W63</f>
        <v>0</v>
      </c>
      <c r="X88" s="249"/>
      <c r="Y88" s="249"/>
      <c r="Z88" s="249"/>
      <c r="AA88" s="249"/>
      <c r="AB88" s="249"/>
    </row>
    <row r="89" spans="1:28" ht="12.75" hidden="1" customHeight="1" outlineLevel="1">
      <c r="A89" s="249"/>
      <c r="B89" s="332"/>
      <c r="C89" s="395"/>
      <c r="D89" s="395"/>
      <c r="E89" s="395"/>
      <c r="F89" s="395"/>
      <c r="G89" s="395"/>
      <c r="H89" s="395"/>
      <c r="I89" s="395"/>
      <c r="J89" s="395"/>
      <c r="K89" s="395"/>
      <c r="L89" s="395"/>
      <c r="M89" s="395"/>
      <c r="N89" s="395"/>
      <c r="O89" s="395"/>
      <c r="P89" s="395"/>
      <c r="Q89" s="395"/>
      <c r="R89" s="395"/>
      <c r="S89" s="395"/>
      <c r="T89" s="395"/>
      <c r="U89" s="395"/>
      <c r="V89" s="395"/>
      <c r="W89" s="395"/>
      <c r="X89" s="249"/>
      <c r="Y89" s="249"/>
      <c r="Z89" s="249"/>
      <c r="AA89" s="249"/>
      <c r="AB89" s="249"/>
    </row>
    <row r="90" spans="1:28" ht="12.75" hidden="1" customHeight="1" outlineLevel="1">
      <c r="A90" s="249"/>
      <c r="B90" s="332"/>
      <c r="C90" s="395"/>
      <c r="D90" s="395"/>
      <c r="E90" s="395"/>
      <c r="F90" s="395"/>
      <c r="G90" s="395"/>
      <c r="H90" s="395"/>
      <c r="I90" s="395"/>
      <c r="J90" s="395"/>
      <c r="K90" s="395"/>
      <c r="L90" s="395"/>
      <c r="M90" s="395"/>
      <c r="N90" s="395"/>
      <c r="O90" s="395"/>
      <c r="P90" s="395"/>
      <c r="Q90" s="395"/>
      <c r="R90" s="395"/>
      <c r="S90" s="395"/>
      <c r="T90" s="395"/>
      <c r="U90" s="395"/>
      <c r="V90" s="395"/>
      <c r="W90" s="395"/>
      <c r="X90" s="249"/>
      <c r="Y90" s="249"/>
      <c r="Z90" s="249"/>
      <c r="AA90" s="249"/>
      <c r="AB90" s="249"/>
    </row>
    <row r="91" spans="1:28" ht="12.75" hidden="1" customHeight="1" outlineLevel="1">
      <c r="A91" s="249"/>
      <c r="B91" s="309" t="s">
        <v>302</v>
      </c>
      <c r="C91" s="395"/>
      <c r="D91" s="395">
        <f t="shared" ref="D91" ca="1" si="68">IF(C91="n/a","n/a",IF(AND(C91&lt;1,D65=0),0,
IF(D65=0,C91-1,
IF(C91&lt;1,D66,
(((C91-1)*(C67-(C67/(C91))))+(D65*D66))/(D67)))))</f>
        <v>0</v>
      </c>
      <c r="E91" s="395">
        <f t="shared" ref="E91" ca="1" si="69">IF(D91="n/a","n/a",IF(AND(D91&lt;1,E65=0),0,
IF(E65=0,D91-1,
IF(D91&lt;1,E66,
(((D91-1)*(D67-(D67/(D91))))+(E65*E66))/(E67)))))</f>
        <v>0</v>
      </c>
      <c r="F91" s="395">
        <f t="shared" ref="F91" ca="1" si="70">IF(E91="n/a","n/a",IF(AND(E91&lt;1,F65=0),0,
IF(F65=0,E91-1,
IF(E91&lt;1,F66,
(((E91-1)*(E67-(E67/(E91))))+(F65*F66))/(F67)))))</f>
        <v>0</v>
      </c>
      <c r="G91" s="395">
        <f t="shared" ref="G91" ca="1" si="71">IF(F91="n/a","n/a",IF(AND(F91&lt;1,G65=0),0,
IF(G65=0,F91-1,
IF(F91&lt;1,G66,
(((F91-1)*(F67-(F67/(F91))))+(G65*G66))/(G67)))))</f>
        <v>0</v>
      </c>
      <c r="H91" s="395">
        <f t="shared" ref="H91" ca="1" si="72">IF(G91="n/a","n/a",IF(AND(G91&lt;1,H65=0),0,
IF(H65=0,G91-1,
IF(G91&lt;1,H66,
(((G91-1)*(G67-(G67/(G91))))+(H65*H66))/(H67)))))</f>
        <v>0</v>
      </c>
      <c r="I91" s="395">
        <f ca="1">IF(H91="n/a","n/a",IF(AND(H91&lt;1,I65=0),0,
IF(I65=0,H91-1,
IF(H91&lt;1,I66,
(((H91-1)*(H67-(H67/(H91))))+(I65*I66))/(I67)))))</f>
        <v>0</v>
      </c>
      <c r="J91" s="395">
        <f t="shared" ref="J91" ca="1" si="73">IF(I91="n/a","n/a",IF(AND(I91&lt;1,J65=0),0,
IF(J65=0,I91-1,
IF(I91&lt;1,J66,
(((I91-1)*(I67-(I67/(I91))))+(J65*J66))/(J67)))))</f>
        <v>0</v>
      </c>
      <c r="K91" s="395">
        <f t="shared" ref="K91" ca="1" si="74">IF(J91="n/a","n/a",IF(AND(J91&lt;1,K65=0),0,
IF(K65=0,J91-1,
IF(J91&lt;1,K66,
(((J91-1)*(J67-(J67/(J91))))+(K65*K66))/(K67)))))</f>
        <v>0</v>
      </c>
      <c r="L91" s="395">
        <f t="shared" ref="L91" ca="1" si="75">IF(K91="n/a","n/a",IF(AND(K91&lt;1,L65=0),0,
IF(L65=0,K91-1,
IF(K91&lt;1,L66,
(((K91-1)*(K67-(K67/(K91))))+(L65*L66))/(L67)))))</f>
        <v>0</v>
      </c>
      <c r="M91" s="395">
        <f t="shared" ref="M91" ca="1" si="76">IF(L91="n/a","n/a",IF(AND(L91&lt;1,M65=0),0,
IF(M65=0,L91-1,
IF(L91&lt;1,M66,
(((L91-1)*(L67-(L67/(L91))))+(M65*M66))/(M67)))))</f>
        <v>0</v>
      </c>
      <c r="N91" s="395">
        <f t="shared" ref="N91" ca="1" si="77">IF(M91="n/a","n/a",IF(AND(M91&lt;1,N65=0),0,
IF(N65=0,M91-1,
IF(M91&lt;1,N66,
(((M91-1)*(M67-(M67/(M91))))+(N65*N66))/(N67)))))</f>
        <v>0</v>
      </c>
      <c r="O91" s="395">
        <f t="shared" ref="O91" ca="1" si="78">IF(N91="n/a","n/a",IF(AND(N91&lt;1,O65=0),0,
IF(O65=0,N91-1,
IF(N91&lt;1,O66,
(((N91-1)*(N67-(N67/(N91))))+(O65*O66))/(O67)))))</f>
        <v>0</v>
      </c>
      <c r="P91" s="395">
        <f t="shared" ref="P91" ca="1" si="79">IF(O91="n/a","n/a",IF(AND(O91&lt;1,P65=0),0,
IF(P65=0,O91-1,
IF(O91&lt;1,P66,
(((O91-1)*(O67-(O67/(O91))))+(P65*P66))/(P67)))))</f>
        <v>0</v>
      </c>
      <c r="Q91" s="395">
        <f t="shared" ref="Q91" ca="1" si="80">IF(P91="n/a","n/a",IF(AND(P91&lt;1,Q65=0),0,
IF(Q65=0,P91-1,
IF(P91&lt;1,Q66,
(((P91-1)*(P67-(P67/(P91))))+(Q65*Q66))/(Q67)))))</f>
        <v>0</v>
      </c>
      <c r="R91" s="395">
        <f t="shared" ref="R91" ca="1" si="81">IF(Q91="n/a","n/a",IF(AND(Q91&lt;1,R65=0),0,
IF(R65=0,Q91-1,
IF(Q91&lt;1,R66,
(((Q91-1)*(Q67-(Q67/(Q91))))+(R65*R66))/(R67)))))</f>
        <v>0</v>
      </c>
      <c r="S91" s="395">
        <f t="shared" ref="S91" ca="1" si="82">IF(R91="n/a","n/a",IF(AND(R91&lt;1,S65=0),0,
IF(S65=0,R91-1,
IF(R91&lt;1,S66,
(((R91-1)*(R67-(R67/(R91))))+(S65*S66))/(S67)))))</f>
        <v>0</v>
      </c>
      <c r="T91" s="395">
        <f t="shared" ref="T91" ca="1" si="83">IF(S91="n/a","n/a",IF(AND(S91&lt;1,T65=0),0,
IF(T65=0,S91-1,
IF(S91&lt;1,T66,
(((S91-1)*(S67-(S67/(S91))))+(T65*T66))/(T67)))))</f>
        <v>0</v>
      </c>
      <c r="U91" s="395">
        <f t="shared" ref="U91" ca="1" si="84">IF(T91="n/a","n/a",IF(AND(T91&lt;1,U65=0),0,
IF(U65=0,T91-1,
IF(T91&lt;1,U66,
(((T91-1)*(T67-(T67/(T91))))+(U65*U66))/(U67)))))</f>
        <v>0</v>
      </c>
      <c r="V91" s="395">
        <f t="shared" ref="V91" ca="1" si="85">IF(U91="n/a","n/a",IF(AND(U91&lt;1,V65=0),0,
IF(V65=0,U91-1,
IF(U91&lt;1,V66,
(((U91-1)*(U67-(U67/(U91))))+(V65*V66))/(V67)))))</f>
        <v>0</v>
      </c>
      <c r="W91" s="395">
        <f t="shared" ref="W91" ca="1" si="86">IF(V91="n/a","n/a",IF(AND(V91&lt;1,W65=0),0,
IF(W65=0,V91-1,
IF(V91&lt;1,W66,
(((V91-1)*(V67-(V67/(V91))))+(W65*W66))/(W67)))))</f>
        <v>0</v>
      </c>
      <c r="X91" s="249"/>
      <c r="Y91" s="249"/>
      <c r="Z91" s="249"/>
      <c r="AA91" s="249"/>
      <c r="AB91" s="249"/>
    </row>
    <row r="92" spans="1:28" ht="12.75" hidden="1" customHeight="1" outlineLevel="1">
      <c r="A92" s="249"/>
      <c r="B92" s="309" t="s">
        <v>301</v>
      </c>
      <c r="C92" s="400">
        <f ca="1">C64</f>
        <v>15.954721399375194</v>
      </c>
      <c r="D92" s="395">
        <f t="shared" ref="D92" ca="1" si="87">IF(C92="n/a","n/a",MAX(0,C92-1))</f>
        <v>14.954721399375194</v>
      </c>
      <c r="E92" s="395">
        <f t="shared" ref="E92:E93" ca="1" si="88">IF(D92="n/a","n/a",MAX(0,D92-1))</f>
        <v>13.954721399375194</v>
      </c>
      <c r="F92" s="395">
        <f t="shared" ref="F92:F94" ca="1" si="89">IF(E92="n/a","n/a",MAX(0,E92-1))</f>
        <v>12.954721399375194</v>
      </c>
      <c r="G92" s="395">
        <f t="shared" ref="G92:G95" ca="1" si="90">IF(F92="n/a","n/a",MAX(0,F92-1))</f>
        <v>11.954721399375194</v>
      </c>
      <c r="H92" s="395">
        <f t="shared" ref="H92:H96" ca="1" si="91">IF(G92="n/a","n/a",MAX(0,G92-1))</f>
        <v>10.954721399375194</v>
      </c>
      <c r="I92" s="395">
        <f t="shared" ref="I92:I97" ca="1" si="92">IF(H92="n/a","n/a",MAX(0,H92-1))</f>
        <v>9.9547213993751935</v>
      </c>
      <c r="J92" s="395">
        <f t="shared" ref="J92:J98" ca="1" si="93">IF(I92="n/a","n/a",MAX(0,I92-1))</f>
        <v>8.9547213993751935</v>
      </c>
      <c r="K92" s="395">
        <f t="shared" ref="K92:K99" ca="1" si="94">IF(J92="n/a","n/a",MAX(0,J92-1))</f>
        <v>7.9547213993751935</v>
      </c>
      <c r="L92" s="395">
        <f t="shared" ref="L92:L100" ca="1" si="95">IF(K92="n/a","n/a",MAX(0,K92-1))</f>
        <v>6.9547213993751935</v>
      </c>
      <c r="M92" s="395">
        <f t="shared" ref="M92:M101" ca="1" si="96">IF(L92="n/a","n/a",MAX(0,L92-1))</f>
        <v>5.9547213993751935</v>
      </c>
      <c r="N92" s="395">
        <f t="shared" ref="N92:N102" ca="1" si="97">IF(M92="n/a","n/a",MAX(0,M92-1))</f>
        <v>4.9547213993751935</v>
      </c>
      <c r="O92" s="395">
        <f t="shared" ref="O92:O103" ca="1" si="98">IF(N92="n/a","n/a",MAX(0,N92-1))</f>
        <v>3.9547213993751935</v>
      </c>
      <c r="P92" s="395">
        <f t="shared" ref="P92:P104" ca="1" si="99">IF(O92="n/a","n/a",MAX(0,O92-1))</f>
        <v>2.9547213993751935</v>
      </c>
      <c r="Q92" s="395">
        <f t="shared" ref="Q92:Q105" ca="1" si="100">IF(P92="n/a","n/a",MAX(0,P92-1))</f>
        <v>1.9547213993751935</v>
      </c>
      <c r="R92" s="395">
        <f t="shared" ref="R92:R106" ca="1" si="101">IF(Q92="n/a","n/a",MAX(0,Q92-1))</f>
        <v>0.95472139937519351</v>
      </c>
      <c r="S92" s="395">
        <f t="shared" ref="S92:S107" ca="1" si="102">IF(R92="n/a","n/a",MAX(0,R92-1))</f>
        <v>0</v>
      </c>
      <c r="T92" s="395">
        <f t="shared" ref="T92:T108" ca="1" si="103">IF(S92="n/a","n/a",MAX(0,S92-1))</f>
        <v>0</v>
      </c>
      <c r="U92" s="395">
        <f t="shared" ref="U92:U109" ca="1" si="104">IF(T92="n/a","n/a",MAX(0,T92-1))</f>
        <v>0</v>
      </c>
      <c r="V92" s="395">
        <f t="shared" ref="V92:V110" ca="1" si="105">IF(U92="n/a","n/a",MAX(0,U92-1))</f>
        <v>0</v>
      </c>
      <c r="W92" s="395">
        <f t="shared" ref="W92:W110" ca="1" si="106">IF(V92="n/a","n/a",MAX(0,V92-1))</f>
        <v>0</v>
      </c>
      <c r="X92" s="249"/>
      <c r="Y92" s="249"/>
      <c r="Z92" s="249"/>
      <c r="AA92" s="249"/>
      <c r="AB92" s="249"/>
    </row>
    <row r="93" spans="1:28" ht="12.75" hidden="1" customHeight="1" outlineLevel="1">
      <c r="A93" s="249"/>
      <c r="B93" s="309" t="str">
        <f t="shared" ref="B93:B112" ca="1" si="107">"RL Capex "&amp;OFFSET($C$6,0,A69)</f>
        <v>RL Capex 2013</v>
      </c>
      <c r="C93" s="396"/>
      <c r="D93" s="400">
        <f ca="1">D64</f>
        <v>20</v>
      </c>
      <c r="E93" s="395">
        <f t="shared" ca="1" si="88"/>
        <v>19</v>
      </c>
      <c r="F93" s="395">
        <f t="shared" ca="1" si="89"/>
        <v>18</v>
      </c>
      <c r="G93" s="395">
        <f t="shared" ca="1" si="90"/>
        <v>17</v>
      </c>
      <c r="H93" s="395">
        <f t="shared" ca="1" si="91"/>
        <v>16</v>
      </c>
      <c r="I93" s="395">
        <f t="shared" ca="1" si="92"/>
        <v>15</v>
      </c>
      <c r="J93" s="395">
        <f t="shared" ca="1" si="93"/>
        <v>14</v>
      </c>
      <c r="K93" s="395">
        <f t="shared" ca="1" si="94"/>
        <v>13</v>
      </c>
      <c r="L93" s="395">
        <f t="shared" ca="1" si="95"/>
        <v>12</v>
      </c>
      <c r="M93" s="395">
        <f t="shared" ca="1" si="96"/>
        <v>11</v>
      </c>
      <c r="N93" s="395">
        <f t="shared" ca="1" si="97"/>
        <v>10</v>
      </c>
      <c r="O93" s="395">
        <f t="shared" ca="1" si="98"/>
        <v>9</v>
      </c>
      <c r="P93" s="395">
        <f t="shared" ca="1" si="99"/>
        <v>8</v>
      </c>
      <c r="Q93" s="395">
        <f t="shared" ca="1" si="100"/>
        <v>7</v>
      </c>
      <c r="R93" s="395">
        <f t="shared" ca="1" si="101"/>
        <v>6</v>
      </c>
      <c r="S93" s="395">
        <f t="shared" ca="1" si="102"/>
        <v>5</v>
      </c>
      <c r="T93" s="395">
        <f t="shared" ca="1" si="103"/>
        <v>4</v>
      </c>
      <c r="U93" s="395">
        <f t="shared" ca="1" si="104"/>
        <v>3</v>
      </c>
      <c r="V93" s="395">
        <f t="shared" ca="1" si="105"/>
        <v>2</v>
      </c>
      <c r="W93" s="395">
        <f t="shared" ca="1" si="106"/>
        <v>1</v>
      </c>
      <c r="X93" s="249"/>
      <c r="Y93" s="249"/>
      <c r="Z93" s="249"/>
      <c r="AA93" s="249"/>
      <c r="AB93" s="249"/>
    </row>
    <row r="94" spans="1:28" ht="12.75" hidden="1" customHeight="1" outlineLevel="1">
      <c r="A94" s="249"/>
      <c r="B94" s="309" t="str">
        <f t="shared" ca="1" si="107"/>
        <v>RL Capex 2014</v>
      </c>
      <c r="C94" s="401"/>
      <c r="D94" s="396"/>
      <c r="E94" s="400">
        <f ca="1">E64</f>
        <v>20</v>
      </c>
      <c r="F94" s="395">
        <f t="shared" ca="1" si="89"/>
        <v>19</v>
      </c>
      <c r="G94" s="395">
        <f t="shared" ca="1" si="90"/>
        <v>18</v>
      </c>
      <c r="H94" s="395">
        <f t="shared" ca="1" si="91"/>
        <v>17</v>
      </c>
      <c r="I94" s="395">
        <f t="shared" ca="1" si="92"/>
        <v>16</v>
      </c>
      <c r="J94" s="395">
        <f t="shared" ca="1" si="93"/>
        <v>15</v>
      </c>
      <c r="K94" s="395">
        <f t="shared" ca="1" si="94"/>
        <v>14</v>
      </c>
      <c r="L94" s="395">
        <f t="shared" ca="1" si="95"/>
        <v>13</v>
      </c>
      <c r="M94" s="395">
        <f t="shared" ca="1" si="96"/>
        <v>12</v>
      </c>
      <c r="N94" s="395">
        <f t="shared" ca="1" si="97"/>
        <v>11</v>
      </c>
      <c r="O94" s="395">
        <f t="shared" ca="1" si="98"/>
        <v>10</v>
      </c>
      <c r="P94" s="395">
        <f t="shared" ca="1" si="99"/>
        <v>9</v>
      </c>
      <c r="Q94" s="395">
        <f t="shared" ca="1" si="100"/>
        <v>8</v>
      </c>
      <c r="R94" s="395">
        <f t="shared" ca="1" si="101"/>
        <v>7</v>
      </c>
      <c r="S94" s="395">
        <f t="shared" ca="1" si="102"/>
        <v>6</v>
      </c>
      <c r="T94" s="395">
        <f t="shared" ca="1" si="103"/>
        <v>5</v>
      </c>
      <c r="U94" s="395">
        <f t="shared" ca="1" si="104"/>
        <v>4</v>
      </c>
      <c r="V94" s="395">
        <f t="shared" ca="1" si="105"/>
        <v>3</v>
      </c>
      <c r="W94" s="395">
        <f t="shared" ca="1" si="106"/>
        <v>2</v>
      </c>
      <c r="X94" s="249"/>
      <c r="Y94" s="249"/>
      <c r="Z94" s="249"/>
      <c r="AA94" s="249"/>
      <c r="AB94" s="249"/>
    </row>
    <row r="95" spans="1:28" ht="12.75" hidden="1" customHeight="1" outlineLevel="1">
      <c r="A95" s="249"/>
      <c r="B95" s="309" t="str">
        <f t="shared" ca="1" si="107"/>
        <v>RL Capex 2015</v>
      </c>
      <c r="C95" s="401"/>
      <c r="D95" s="401"/>
      <c r="E95" s="396"/>
      <c r="F95" s="400">
        <f ca="1">F64</f>
        <v>20</v>
      </c>
      <c r="G95" s="395">
        <f t="shared" ca="1" si="90"/>
        <v>19</v>
      </c>
      <c r="H95" s="395">
        <f t="shared" ca="1" si="91"/>
        <v>18</v>
      </c>
      <c r="I95" s="395">
        <f t="shared" ca="1" si="92"/>
        <v>17</v>
      </c>
      <c r="J95" s="395">
        <f t="shared" ca="1" si="93"/>
        <v>16</v>
      </c>
      <c r="K95" s="395">
        <f t="shared" ca="1" si="94"/>
        <v>15</v>
      </c>
      <c r="L95" s="395">
        <f t="shared" ca="1" si="95"/>
        <v>14</v>
      </c>
      <c r="M95" s="395">
        <f t="shared" ca="1" si="96"/>
        <v>13</v>
      </c>
      <c r="N95" s="395">
        <f t="shared" ca="1" si="97"/>
        <v>12</v>
      </c>
      <c r="O95" s="395">
        <f t="shared" ca="1" si="98"/>
        <v>11</v>
      </c>
      <c r="P95" s="395">
        <f t="shared" ca="1" si="99"/>
        <v>10</v>
      </c>
      <c r="Q95" s="395">
        <f t="shared" ca="1" si="100"/>
        <v>9</v>
      </c>
      <c r="R95" s="395">
        <f t="shared" ca="1" si="101"/>
        <v>8</v>
      </c>
      <c r="S95" s="395">
        <f t="shared" ca="1" si="102"/>
        <v>7</v>
      </c>
      <c r="T95" s="395">
        <f t="shared" ca="1" si="103"/>
        <v>6</v>
      </c>
      <c r="U95" s="395">
        <f t="shared" ca="1" si="104"/>
        <v>5</v>
      </c>
      <c r="V95" s="395">
        <f t="shared" ca="1" si="105"/>
        <v>4</v>
      </c>
      <c r="W95" s="395">
        <f t="shared" ca="1" si="106"/>
        <v>3</v>
      </c>
      <c r="X95" s="249"/>
      <c r="Y95" s="249"/>
      <c r="Z95" s="249"/>
      <c r="AA95" s="249"/>
      <c r="AB95" s="249"/>
    </row>
    <row r="96" spans="1:28" ht="12.75" hidden="1" customHeight="1" outlineLevel="1">
      <c r="A96" s="249"/>
      <c r="B96" s="309" t="str">
        <f t="shared" ca="1" si="107"/>
        <v>RL Capex 2016</v>
      </c>
      <c r="C96" s="401"/>
      <c r="D96" s="401"/>
      <c r="E96" s="401"/>
      <c r="F96" s="396"/>
      <c r="G96" s="400">
        <f ca="1">G64</f>
        <v>20</v>
      </c>
      <c r="H96" s="395">
        <f t="shared" ca="1" si="91"/>
        <v>19</v>
      </c>
      <c r="I96" s="395">
        <f t="shared" ca="1" si="92"/>
        <v>18</v>
      </c>
      <c r="J96" s="395">
        <f t="shared" ca="1" si="93"/>
        <v>17</v>
      </c>
      <c r="K96" s="395">
        <f t="shared" ca="1" si="94"/>
        <v>16</v>
      </c>
      <c r="L96" s="395">
        <f t="shared" ca="1" si="95"/>
        <v>15</v>
      </c>
      <c r="M96" s="395">
        <f t="shared" ca="1" si="96"/>
        <v>14</v>
      </c>
      <c r="N96" s="395">
        <f t="shared" ca="1" si="97"/>
        <v>13</v>
      </c>
      <c r="O96" s="395">
        <f t="shared" ca="1" si="98"/>
        <v>12</v>
      </c>
      <c r="P96" s="395">
        <f t="shared" ca="1" si="99"/>
        <v>11</v>
      </c>
      <c r="Q96" s="395">
        <f t="shared" ca="1" si="100"/>
        <v>10</v>
      </c>
      <c r="R96" s="395">
        <f t="shared" ca="1" si="101"/>
        <v>9</v>
      </c>
      <c r="S96" s="395">
        <f t="shared" ca="1" si="102"/>
        <v>8</v>
      </c>
      <c r="T96" s="395">
        <f t="shared" ca="1" si="103"/>
        <v>7</v>
      </c>
      <c r="U96" s="395">
        <f t="shared" ca="1" si="104"/>
        <v>6</v>
      </c>
      <c r="V96" s="395">
        <f t="shared" ca="1" si="105"/>
        <v>5</v>
      </c>
      <c r="W96" s="395">
        <f t="shared" ca="1" si="106"/>
        <v>4</v>
      </c>
      <c r="X96" s="249"/>
      <c r="Y96" s="249"/>
      <c r="Z96" s="249"/>
      <c r="AA96" s="249"/>
      <c r="AB96" s="249"/>
    </row>
    <row r="97" spans="1:28" ht="12.75" hidden="1" customHeight="1" outlineLevel="1">
      <c r="A97" s="249"/>
      <c r="B97" s="309" t="str">
        <f t="shared" ca="1" si="107"/>
        <v>RL Capex 2017</v>
      </c>
      <c r="C97" s="401"/>
      <c r="D97" s="401"/>
      <c r="E97" s="401"/>
      <c r="F97" s="401"/>
      <c r="G97" s="396"/>
      <c r="H97" s="400">
        <f ca="1">H64</f>
        <v>20</v>
      </c>
      <c r="I97" s="395">
        <f t="shared" ca="1" si="92"/>
        <v>19</v>
      </c>
      <c r="J97" s="395">
        <f t="shared" ca="1" si="93"/>
        <v>18</v>
      </c>
      <c r="K97" s="395">
        <f t="shared" ca="1" si="94"/>
        <v>17</v>
      </c>
      <c r="L97" s="395">
        <f t="shared" ca="1" si="95"/>
        <v>16</v>
      </c>
      <c r="M97" s="395">
        <f t="shared" ca="1" si="96"/>
        <v>15</v>
      </c>
      <c r="N97" s="395">
        <f t="shared" ca="1" si="97"/>
        <v>14</v>
      </c>
      <c r="O97" s="395">
        <f t="shared" ca="1" si="98"/>
        <v>13</v>
      </c>
      <c r="P97" s="395">
        <f t="shared" ca="1" si="99"/>
        <v>12</v>
      </c>
      <c r="Q97" s="395">
        <f t="shared" ca="1" si="100"/>
        <v>11</v>
      </c>
      <c r="R97" s="395">
        <f t="shared" ca="1" si="101"/>
        <v>10</v>
      </c>
      <c r="S97" s="395">
        <f t="shared" ca="1" si="102"/>
        <v>9</v>
      </c>
      <c r="T97" s="395">
        <f t="shared" ca="1" si="103"/>
        <v>8</v>
      </c>
      <c r="U97" s="395">
        <f t="shared" ca="1" si="104"/>
        <v>7</v>
      </c>
      <c r="V97" s="395">
        <f t="shared" ca="1" si="105"/>
        <v>6</v>
      </c>
      <c r="W97" s="395">
        <f t="shared" ca="1" si="106"/>
        <v>5</v>
      </c>
      <c r="X97" s="249"/>
      <c r="Y97" s="249"/>
      <c r="Z97" s="249"/>
      <c r="AA97" s="249"/>
      <c r="AB97" s="249"/>
    </row>
    <row r="98" spans="1:28" ht="12.75" hidden="1" customHeight="1" outlineLevel="1">
      <c r="A98" s="249"/>
      <c r="B98" s="309" t="str">
        <f t="shared" ca="1" si="107"/>
        <v>RL Capex 2018</v>
      </c>
      <c r="C98" s="401"/>
      <c r="D98" s="401"/>
      <c r="E98" s="401"/>
      <c r="F98" s="401"/>
      <c r="G98" s="401"/>
      <c r="H98" s="396"/>
      <c r="I98" s="400">
        <f ca="1">I64</f>
        <v>20</v>
      </c>
      <c r="J98" s="395">
        <f t="shared" ca="1" si="93"/>
        <v>19</v>
      </c>
      <c r="K98" s="395">
        <f t="shared" ca="1" si="94"/>
        <v>18</v>
      </c>
      <c r="L98" s="395">
        <f t="shared" ca="1" si="95"/>
        <v>17</v>
      </c>
      <c r="M98" s="395">
        <f t="shared" ca="1" si="96"/>
        <v>16</v>
      </c>
      <c r="N98" s="395">
        <f t="shared" ca="1" si="97"/>
        <v>15</v>
      </c>
      <c r="O98" s="395">
        <f t="shared" ca="1" si="98"/>
        <v>14</v>
      </c>
      <c r="P98" s="395">
        <f t="shared" ca="1" si="99"/>
        <v>13</v>
      </c>
      <c r="Q98" s="395">
        <f t="shared" ca="1" si="100"/>
        <v>12</v>
      </c>
      <c r="R98" s="395">
        <f t="shared" ca="1" si="101"/>
        <v>11</v>
      </c>
      <c r="S98" s="395">
        <f t="shared" ca="1" si="102"/>
        <v>10</v>
      </c>
      <c r="T98" s="395">
        <f t="shared" ca="1" si="103"/>
        <v>9</v>
      </c>
      <c r="U98" s="395">
        <f t="shared" ca="1" si="104"/>
        <v>8</v>
      </c>
      <c r="V98" s="395">
        <f t="shared" ca="1" si="105"/>
        <v>7</v>
      </c>
      <c r="W98" s="395">
        <f t="shared" ca="1" si="106"/>
        <v>6</v>
      </c>
      <c r="X98" s="249"/>
      <c r="Y98" s="249"/>
      <c r="Z98" s="249"/>
      <c r="AA98" s="249"/>
      <c r="AB98" s="249"/>
    </row>
    <row r="99" spans="1:28" ht="12.75" hidden="1" customHeight="1" outlineLevel="1">
      <c r="A99" s="249"/>
      <c r="B99" s="309" t="str">
        <f t="shared" ca="1" si="107"/>
        <v>RL Capex 2019</v>
      </c>
      <c r="C99" s="401"/>
      <c r="D99" s="401"/>
      <c r="E99" s="401"/>
      <c r="F99" s="401"/>
      <c r="G99" s="401"/>
      <c r="H99" s="401"/>
      <c r="I99" s="396"/>
      <c r="J99" s="400">
        <f ca="1">J64</f>
        <v>20</v>
      </c>
      <c r="K99" s="395">
        <f t="shared" ca="1" si="94"/>
        <v>19</v>
      </c>
      <c r="L99" s="395">
        <f t="shared" ca="1" si="95"/>
        <v>18</v>
      </c>
      <c r="M99" s="395">
        <f t="shared" ca="1" si="96"/>
        <v>17</v>
      </c>
      <c r="N99" s="395">
        <f t="shared" ca="1" si="97"/>
        <v>16</v>
      </c>
      <c r="O99" s="395">
        <f t="shared" ca="1" si="98"/>
        <v>15</v>
      </c>
      <c r="P99" s="395">
        <f t="shared" ca="1" si="99"/>
        <v>14</v>
      </c>
      <c r="Q99" s="395">
        <f t="shared" ca="1" si="100"/>
        <v>13</v>
      </c>
      <c r="R99" s="395">
        <f t="shared" ca="1" si="101"/>
        <v>12</v>
      </c>
      <c r="S99" s="395">
        <f t="shared" ca="1" si="102"/>
        <v>11</v>
      </c>
      <c r="T99" s="395">
        <f t="shared" ca="1" si="103"/>
        <v>10</v>
      </c>
      <c r="U99" s="395">
        <f t="shared" ca="1" si="104"/>
        <v>9</v>
      </c>
      <c r="V99" s="395">
        <f t="shared" ca="1" si="105"/>
        <v>8</v>
      </c>
      <c r="W99" s="395">
        <f t="shared" ca="1" si="106"/>
        <v>7</v>
      </c>
      <c r="X99" s="249"/>
      <c r="Y99" s="249"/>
      <c r="Z99" s="249"/>
      <c r="AA99" s="249"/>
      <c r="AB99" s="249"/>
    </row>
    <row r="100" spans="1:28" ht="12.75" hidden="1" customHeight="1" outlineLevel="1">
      <c r="A100" s="249"/>
      <c r="B100" s="309" t="str">
        <f t="shared" ca="1" si="107"/>
        <v>RL Capex 2020</v>
      </c>
      <c r="C100" s="401"/>
      <c r="D100" s="401"/>
      <c r="E100" s="401"/>
      <c r="F100" s="401"/>
      <c r="G100" s="401"/>
      <c r="H100" s="401"/>
      <c r="I100" s="401"/>
      <c r="J100" s="396"/>
      <c r="K100" s="400">
        <f ca="1">K64</f>
        <v>20</v>
      </c>
      <c r="L100" s="395">
        <f t="shared" ca="1" si="95"/>
        <v>19</v>
      </c>
      <c r="M100" s="395">
        <f t="shared" ca="1" si="96"/>
        <v>18</v>
      </c>
      <c r="N100" s="395">
        <f t="shared" ca="1" si="97"/>
        <v>17</v>
      </c>
      <c r="O100" s="395">
        <f t="shared" ca="1" si="98"/>
        <v>16</v>
      </c>
      <c r="P100" s="395">
        <f t="shared" ca="1" si="99"/>
        <v>15</v>
      </c>
      <c r="Q100" s="395">
        <f t="shared" ca="1" si="100"/>
        <v>14</v>
      </c>
      <c r="R100" s="395">
        <f t="shared" ca="1" si="101"/>
        <v>13</v>
      </c>
      <c r="S100" s="395">
        <f t="shared" ca="1" si="102"/>
        <v>12</v>
      </c>
      <c r="T100" s="395">
        <f t="shared" ca="1" si="103"/>
        <v>11</v>
      </c>
      <c r="U100" s="395">
        <f t="shared" ca="1" si="104"/>
        <v>10</v>
      </c>
      <c r="V100" s="395">
        <f t="shared" ca="1" si="105"/>
        <v>9</v>
      </c>
      <c r="W100" s="395">
        <f t="shared" ca="1" si="106"/>
        <v>8</v>
      </c>
      <c r="X100" s="249"/>
      <c r="Y100" s="249"/>
      <c r="Z100" s="249"/>
      <c r="AA100" s="249"/>
      <c r="AB100" s="249"/>
    </row>
    <row r="101" spans="1:28" ht="12.75" hidden="1" customHeight="1" outlineLevel="1">
      <c r="A101" s="249"/>
      <c r="B101" s="309" t="str">
        <f t="shared" ca="1" si="107"/>
        <v>RL Capex 2021</v>
      </c>
      <c r="C101" s="401"/>
      <c r="D101" s="401"/>
      <c r="E101" s="401"/>
      <c r="F101" s="401"/>
      <c r="G101" s="401"/>
      <c r="H101" s="401"/>
      <c r="I101" s="401"/>
      <c r="J101" s="401"/>
      <c r="K101" s="396"/>
      <c r="L101" s="400">
        <f ca="1">L64</f>
        <v>20</v>
      </c>
      <c r="M101" s="395">
        <f t="shared" ca="1" si="96"/>
        <v>19</v>
      </c>
      <c r="N101" s="395">
        <f t="shared" ca="1" si="97"/>
        <v>18</v>
      </c>
      <c r="O101" s="395">
        <f t="shared" ca="1" si="98"/>
        <v>17</v>
      </c>
      <c r="P101" s="395">
        <f t="shared" ca="1" si="99"/>
        <v>16</v>
      </c>
      <c r="Q101" s="395">
        <f t="shared" ca="1" si="100"/>
        <v>15</v>
      </c>
      <c r="R101" s="395">
        <f t="shared" ca="1" si="101"/>
        <v>14</v>
      </c>
      <c r="S101" s="395">
        <f t="shared" ca="1" si="102"/>
        <v>13</v>
      </c>
      <c r="T101" s="395">
        <f t="shared" ca="1" si="103"/>
        <v>12</v>
      </c>
      <c r="U101" s="395">
        <f t="shared" ca="1" si="104"/>
        <v>11</v>
      </c>
      <c r="V101" s="395">
        <f t="shared" ca="1" si="105"/>
        <v>10</v>
      </c>
      <c r="W101" s="395">
        <f t="shared" ca="1" si="106"/>
        <v>9</v>
      </c>
      <c r="X101" s="249"/>
      <c r="Y101" s="249"/>
      <c r="Z101" s="249"/>
      <c r="AA101" s="249"/>
      <c r="AB101" s="249"/>
    </row>
    <row r="102" spans="1:28" ht="12.75" hidden="1" customHeight="1" outlineLevel="1">
      <c r="A102" s="249"/>
      <c r="B102" s="309" t="str">
        <f t="shared" ca="1" si="107"/>
        <v>RL Capex 2022</v>
      </c>
      <c r="C102" s="401"/>
      <c r="D102" s="401"/>
      <c r="E102" s="401"/>
      <c r="F102" s="401"/>
      <c r="G102" s="401"/>
      <c r="H102" s="401"/>
      <c r="I102" s="401"/>
      <c r="J102" s="401"/>
      <c r="K102" s="401"/>
      <c r="L102" s="396"/>
      <c r="M102" s="400">
        <f ca="1">M64</f>
        <v>20</v>
      </c>
      <c r="N102" s="395">
        <f t="shared" ca="1" si="97"/>
        <v>19</v>
      </c>
      <c r="O102" s="395">
        <f t="shared" ca="1" si="98"/>
        <v>18</v>
      </c>
      <c r="P102" s="395">
        <f t="shared" ca="1" si="99"/>
        <v>17</v>
      </c>
      <c r="Q102" s="395">
        <f t="shared" ca="1" si="100"/>
        <v>16</v>
      </c>
      <c r="R102" s="395">
        <f t="shared" ca="1" si="101"/>
        <v>15</v>
      </c>
      <c r="S102" s="395">
        <f t="shared" ca="1" si="102"/>
        <v>14</v>
      </c>
      <c r="T102" s="395">
        <f t="shared" ca="1" si="103"/>
        <v>13</v>
      </c>
      <c r="U102" s="395">
        <f t="shared" ca="1" si="104"/>
        <v>12</v>
      </c>
      <c r="V102" s="395">
        <f t="shared" ca="1" si="105"/>
        <v>11</v>
      </c>
      <c r="W102" s="395">
        <f t="shared" ca="1" si="106"/>
        <v>10</v>
      </c>
      <c r="X102" s="249"/>
      <c r="Y102" s="249"/>
      <c r="Z102" s="249"/>
      <c r="AA102" s="249"/>
      <c r="AB102" s="249"/>
    </row>
    <row r="103" spans="1:28" ht="12.75" hidden="1" customHeight="1" outlineLevel="1">
      <c r="A103" s="249"/>
      <c r="B103" s="309" t="str">
        <f t="shared" ca="1" si="107"/>
        <v>RL Capex 2023</v>
      </c>
      <c r="C103" s="401"/>
      <c r="D103" s="401"/>
      <c r="E103" s="401"/>
      <c r="F103" s="401"/>
      <c r="G103" s="401"/>
      <c r="H103" s="401"/>
      <c r="I103" s="401"/>
      <c r="J103" s="401"/>
      <c r="K103" s="401"/>
      <c r="L103" s="401"/>
      <c r="M103" s="396"/>
      <c r="N103" s="400">
        <f>N64</f>
        <v>0</v>
      </c>
      <c r="O103" s="395">
        <f t="shared" si="98"/>
        <v>0</v>
      </c>
      <c r="P103" s="395">
        <f t="shared" si="99"/>
        <v>0</v>
      </c>
      <c r="Q103" s="395">
        <f t="shared" si="100"/>
        <v>0</v>
      </c>
      <c r="R103" s="395">
        <f t="shared" si="101"/>
        <v>0</v>
      </c>
      <c r="S103" s="395">
        <f t="shared" si="102"/>
        <v>0</v>
      </c>
      <c r="T103" s="395">
        <f t="shared" si="103"/>
        <v>0</v>
      </c>
      <c r="U103" s="395">
        <f t="shared" si="104"/>
        <v>0</v>
      </c>
      <c r="V103" s="395">
        <f t="shared" si="105"/>
        <v>0</v>
      </c>
      <c r="W103" s="395">
        <f t="shared" si="106"/>
        <v>0</v>
      </c>
      <c r="X103" s="249"/>
      <c r="Y103" s="249"/>
      <c r="Z103" s="249"/>
      <c r="AA103" s="249"/>
      <c r="AB103" s="249"/>
    </row>
    <row r="104" spans="1:28" ht="12.75" hidden="1" customHeight="1" outlineLevel="1">
      <c r="A104" s="249"/>
      <c r="B104" s="309" t="str">
        <f t="shared" ca="1" si="107"/>
        <v>RL Capex 2024</v>
      </c>
      <c r="C104" s="401"/>
      <c r="D104" s="401"/>
      <c r="E104" s="401"/>
      <c r="F104" s="401"/>
      <c r="G104" s="401"/>
      <c r="H104" s="401"/>
      <c r="I104" s="401"/>
      <c r="J104" s="401"/>
      <c r="K104" s="401"/>
      <c r="L104" s="401"/>
      <c r="M104" s="401"/>
      <c r="N104" s="396"/>
      <c r="O104" s="400">
        <f>O64</f>
        <v>0</v>
      </c>
      <c r="P104" s="395">
        <f t="shared" si="99"/>
        <v>0</v>
      </c>
      <c r="Q104" s="395">
        <f t="shared" si="100"/>
        <v>0</v>
      </c>
      <c r="R104" s="395">
        <f t="shared" si="101"/>
        <v>0</v>
      </c>
      <c r="S104" s="395">
        <f t="shared" si="102"/>
        <v>0</v>
      </c>
      <c r="T104" s="395">
        <f t="shared" si="103"/>
        <v>0</v>
      </c>
      <c r="U104" s="395">
        <f t="shared" si="104"/>
        <v>0</v>
      </c>
      <c r="V104" s="395">
        <f t="shared" si="105"/>
        <v>0</v>
      </c>
      <c r="W104" s="395">
        <f t="shared" si="106"/>
        <v>0</v>
      </c>
      <c r="X104" s="249"/>
      <c r="Y104" s="249"/>
      <c r="Z104" s="249"/>
      <c r="AA104" s="249"/>
      <c r="AB104" s="249"/>
    </row>
    <row r="105" spans="1:28" ht="12.75" hidden="1" customHeight="1" outlineLevel="1">
      <c r="A105" s="249"/>
      <c r="B105" s="309" t="str">
        <f t="shared" ca="1" si="107"/>
        <v>RL Capex 2025</v>
      </c>
      <c r="C105" s="401"/>
      <c r="D105" s="401"/>
      <c r="E105" s="401"/>
      <c r="F105" s="401"/>
      <c r="G105" s="401"/>
      <c r="H105" s="401"/>
      <c r="I105" s="401"/>
      <c r="J105" s="401"/>
      <c r="K105" s="401"/>
      <c r="L105" s="401"/>
      <c r="M105" s="401"/>
      <c r="N105" s="401"/>
      <c r="O105" s="396"/>
      <c r="P105" s="400">
        <f>P64</f>
        <v>0</v>
      </c>
      <c r="Q105" s="395">
        <f t="shared" si="100"/>
        <v>0</v>
      </c>
      <c r="R105" s="395">
        <f t="shared" si="101"/>
        <v>0</v>
      </c>
      <c r="S105" s="395">
        <f t="shared" si="102"/>
        <v>0</v>
      </c>
      <c r="T105" s="395">
        <f t="shared" si="103"/>
        <v>0</v>
      </c>
      <c r="U105" s="395">
        <f t="shared" si="104"/>
        <v>0</v>
      </c>
      <c r="V105" s="395">
        <f t="shared" si="105"/>
        <v>0</v>
      </c>
      <c r="W105" s="395">
        <f t="shared" si="106"/>
        <v>0</v>
      </c>
      <c r="X105" s="249"/>
      <c r="Y105" s="249"/>
      <c r="Z105" s="249"/>
      <c r="AA105" s="249"/>
      <c r="AB105" s="249"/>
    </row>
    <row r="106" spans="1:28" ht="12.75" hidden="1" customHeight="1" outlineLevel="1">
      <c r="A106" s="249"/>
      <c r="B106" s="309" t="str">
        <f t="shared" ca="1" si="107"/>
        <v>RL Capex 2026</v>
      </c>
      <c r="C106" s="401"/>
      <c r="D106" s="401"/>
      <c r="E106" s="401"/>
      <c r="F106" s="401"/>
      <c r="G106" s="401"/>
      <c r="H106" s="401"/>
      <c r="I106" s="401"/>
      <c r="J106" s="401"/>
      <c r="K106" s="401"/>
      <c r="L106" s="401"/>
      <c r="M106" s="401"/>
      <c r="N106" s="401"/>
      <c r="O106" s="401"/>
      <c r="P106" s="396"/>
      <c r="Q106" s="400">
        <f>Q64</f>
        <v>0</v>
      </c>
      <c r="R106" s="395">
        <f t="shared" si="101"/>
        <v>0</v>
      </c>
      <c r="S106" s="395">
        <f t="shared" si="102"/>
        <v>0</v>
      </c>
      <c r="T106" s="395">
        <f t="shared" si="103"/>
        <v>0</v>
      </c>
      <c r="U106" s="395">
        <f t="shared" si="104"/>
        <v>0</v>
      </c>
      <c r="V106" s="395">
        <f t="shared" si="105"/>
        <v>0</v>
      </c>
      <c r="W106" s="395">
        <f t="shared" si="106"/>
        <v>0</v>
      </c>
      <c r="X106" s="249"/>
      <c r="Y106" s="249"/>
      <c r="Z106" s="249"/>
      <c r="AA106" s="249"/>
      <c r="AB106" s="249"/>
    </row>
    <row r="107" spans="1:28" ht="12.75" hidden="1" customHeight="1" outlineLevel="1">
      <c r="A107" s="249"/>
      <c r="B107" s="309" t="str">
        <f t="shared" ca="1" si="107"/>
        <v>RL Capex 2027</v>
      </c>
      <c r="C107" s="401"/>
      <c r="D107" s="401"/>
      <c r="E107" s="401"/>
      <c r="F107" s="401"/>
      <c r="G107" s="401"/>
      <c r="H107" s="401"/>
      <c r="I107" s="401"/>
      <c r="J107" s="401"/>
      <c r="K107" s="401"/>
      <c r="L107" s="401"/>
      <c r="M107" s="401"/>
      <c r="N107" s="401"/>
      <c r="O107" s="401"/>
      <c r="P107" s="401"/>
      <c r="Q107" s="396"/>
      <c r="R107" s="400">
        <f>R64</f>
        <v>0</v>
      </c>
      <c r="S107" s="395">
        <f t="shared" si="102"/>
        <v>0</v>
      </c>
      <c r="T107" s="395">
        <f t="shared" si="103"/>
        <v>0</v>
      </c>
      <c r="U107" s="395">
        <f t="shared" si="104"/>
        <v>0</v>
      </c>
      <c r="V107" s="395">
        <f t="shared" si="105"/>
        <v>0</v>
      </c>
      <c r="W107" s="395">
        <f t="shared" si="106"/>
        <v>0</v>
      </c>
      <c r="X107" s="249"/>
      <c r="Y107" s="249"/>
      <c r="Z107" s="249"/>
      <c r="AA107" s="249"/>
      <c r="AB107" s="249"/>
    </row>
    <row r="108" spans="1:28" ht="12.75" hidden="1" customHeight="1" outlineLevel="1">
      <c r="A108" s="249"/>
      <c r="B108" s="309" t="str">
        <f t="shared" ca="1" si="107"/>
        <v>RL Capex 2028</v>
      </c>
      <c r="C108" s="401"/>
      <c r="D108" s="401"/>
      <c r="E108" s="401"/>
      <c r="F108" s="401"/>
      <c r="G108" s="401"/>
      <c r="H108" s="401"/>
      <c r="I108" s="401"/>
      <c r="J108" s="401"/>
      <c r="K108" s="401"/>
      <c r="L108" s="401"/>
      <c r="M108" s="401"/>
      <c r="N108" s="401"/>
      <c r="O108" s="401"/>
      <c r="P108" s="401"/>
      <c r="Q108" s="401"/>
      <c r="R108" s="396"/>
      <c r="S108" s="400">
        <f>S64</f>
        <v>0</v>
      </c>
      <c r="T108" s="395">
        <f t="shared" si="103"/>
        <v>0</v>
      </c>
      <c r="U108" s="395">
        <f t="shared" si="104"/>
        <v>0</v>
      </c>
      <c r="V108" s="395">
        <f t="shared" si="105"/>
        <v>0</v>
      </c>
      <c r="W108" s="395">
        <f t="shared" si="106"/>
        <v>0</v>
      </c>
      <c r="X108" s="249"/>
      <c r="Y108" s="249"/>
      <c r="Z108" s="249"/>
      <c r="AA108" s="249"/>
      <c r="AB108" s="249"/>
    </row>
    <row r="109" spans="1:28" ht="12.75" hidden="1" customHeight="1" outlineLevel="1">
      <c r="A109" s="249"/>
      <c r="B109" s="309" t="str">
        <f t="shared" ca="1" si="107"/>
        <v>RL Capex 2029</v>
      </c>
      <c r="C109" s="401"/>
      <c r="D109" s="401"/>
      <c r="E109" s="401"/>
      <c r="F109" s="401"/>
      <c r="G109" s="401"/>
      <c r="H109" s="401"/>
      <c r="I109" s="401"/>
      <c r="J109" s="401"/>
      <c r="K109" s="401"/>
      <c r="L109" s="401"/>
      <c r="M109" s="401"/>
      <c r="N109" s="401"/>
      <c r="O109" s="401"/>
      <c r="P109" s="401"/>
      <c r="Q109" s="401"/>
      <c r="R109" s="401"/>
      <c r="S109" s="396"/>
      <c r="T109" s="400">
        <f>T64</f>
        <v>0</v>
      </c>
      <c r="U109" s="395">
        <f t="shared" si="104"/>
        <v>0</v>
      </c>
      <c r="V109" s="395">
        <f t="shared" si="105"/>
        <v>0</v>
      </c>
      <c r="W109" s="395">
        <f t="shared" si="106"/>
        <v>0</v>
      </c>
      <c r="X109" s="249"/>
      <c r="Y109" s="249"/>
      <c r="Z109" s="249"/>
      <c r="AA109" s="249"/>
      <c r="AB109" s="249"/>
    </row>
    <row r="110" spans="1:28" ht="12.75" hidden="1" customHeight="1" outlineLevel="1">
      <c r="A110" s="249"/>
      <c r="B110" s="309" t="str">
        <f t="shared" ca="1" si="107"/>
        <v>RL Capex 2030</v>
      </c>
      <c r="C110" s="401"/>
      <c r="D110" s="401"/>
      <c r="E110" s="401"/>
      <c r="F110" s="401"/>
      <c r="G110" s="401"/>
      <c r="H110" s="401"/>
      <c r="I110" s="401"/>
      <c r="J110" s="401"/>
      <c r="K110" s="401"/>
      <c r="L110" s="401"/>
      <c r="M110" s="401"/>
      <c r="N110" s="401"/>
      <c r="O110" s="401"/>
      <c r="P110" s="401"/>
      <c r="Q110" s="401"/>
      <c r="R110" s="401"/>
      <c r="S110" s="401"/>
      <c r="T110" s="396"/>
      <c r="U110" s="400">
        <f>U64</f>
        <v>0</v>
      </c>
      <c r="V110" s="395">
        <f t="shared" si="105"/>
        <v>0</v>
      </c>
      <c r="W110" s="395">
        <f t="shared" si="106"/>
        <v>0</v>
      </c>
      <c r="X110" s="249"/>
      <c r="Y110" s="249"/>
      <c r="Z110" s="249"/>
      <c r="AA110" s="249"/>
      <c r="AB110" s="249"/>
    </row>
    <row r="111" spans="1:28" ht="12.75" hidden="1" customHeight="1" outlineLevel="1">
      <c r="A111" s="249"/>
      <c r="B111" s="309" t="str">
        <f t="shared" ca="1" si="107"/>
        <v>RL Capex 2031</v>
      </c>
      <c r="C111" s="401"/>
      <c r="D111" s="401"/>
      <c r="E111" s="401"/>
      <c r="F111" s="401"/>
      <c r="G111" s="401"/>
      <c r="H111" s="401"/>
      <c r="I111" s="401"/>
      <c r="J111" s="401"/>
      <c r="K111" s="401"/>
      <c r="L111" s="401"/>
      <c r="M111" s="401"/>
      <c r="N111" s="401"/>
      <c r="O111" s="401"/>
      <c r="P111" s="401"/>
      <c r="Q111" s="401"/>
      <c r="R111" s="401"/>
      <c r="S111" s="401"/>
      <c r="T111" s="401"/>
      <c r="U111" s="396"/>
      <c r="V111" s="400">
        <f>V64</f>
        <v>0</v>
      </c>
      <c r="W111" s="395">
        <f>IF(V111="n/a","n/a",MAX(0,V111-1))</f>
        <v>0</v>
      </c>
      <c r="X111" s="249"/>
      <c r="Y111" s="249"/>
      <c r="Z111" s="249"/>
      <c r="AA111" s="249"/>
      <c r="AB111" s="249"/>
    </row>
    <row r="112" spans="1:28" ht="12.75" hidden="1" customHeight="1" outlineLevel="1">
      <c r="A112" s="249"/>
      <c r="B112" s="309" t="str">
        <f t="shared" ca="1" si="107"/>
        <v>RL Capex 2032</v>
      </c>
      <c r="C112" s="401"/>
      <c r="D112" s="401"/>
      <c r="E112" s="401"/>
      <c r="F112" s="401"/>
      <c r="G112" s="401"/>
      <c r="H112" s="401"/>
      <c r="I112" s="401"/>
      <c r="J112" s="401"/>
      <c r="K112" s="401"/>
      <c r="L112" s="401"/>
      <c r="M112" s="401"/>
      <c r="N112" s="401"/>
      <c r="O112" s="401"/>
      <c r="P112" s="401"/>
      <c r="Q112" s="401"/>
      <c r="R112" s="401"/>
      <c r="S112" s="401"/>
      <c r="T112" s="401"/>
      <c r="U112" s="401"/>
      <c r="V112" s="396"/>
      <c r="W112" s="395">
        <f>W64</f>
        <v>0</v>
      </c>
      <c r="X112" s="249"/>
      <c r="Y112" s="249"/>
      <c r="Z112" s="249"/>
      <c r="AA112" s="249"/>
      <c r="AB112" s="249"/>
    </row>
    <row r="113" spans="1:28" ht="12.75" hidden="1" customHeight="1" outlineLevel="1">
      <c r="A113" s="249"/>
      <c r="B113" s="332"/>
      <c r="C113" s="395"/>
      <c r="D113" s="395"/>
      <c r="E113" s="395"/>
      <c r="F113" s="395"/>
      <c r="G113" s="395"/>
      <c r="H113" s="395"/>
      <c r="I113" s="395"/>
      <c r="J113" s="395"/>
      <c r="K113" s="395"/>
      <c r="L113" s="395"/>
      <c r="M113" s="395"/>
      <c r="N113" s="395"/>
      <c r="O113" s="395"/>
      <c r="P113" s="395"/>
      <c r="Q113" s="395"/>
      <c r="R113" s="395"/>
      <c r="S113" s="395"/>
      <c r="T113" s="395"/>
      <c r="U113" s="395"/>
      <c r="V113" s="395"/>
      <c r="W113" s="395"/>
      <c r="X113" s="249"/>
      <c r="Y113" s="249"/>
      <c r="Z113" s="249"/>
      <c r="AA113" s="249"/>
      <c r="AB113" s="249"/>
    </row>
    <row r="114" spans="1:28" collapsed="1">
      <c r="A114" s="322"/>
      <c r="B114" s="336" t="s">
        <v>192</v>
      </c>
      <c r="C114" s="460">
        <f ca="1">(IF(OR($C64&lt;&gt;"n/a",C64&lt;&gt;"n/a"),IF(SUM(C67:C89)=0,0,IF((SUMPRODUCT(C67:C89,C91:C113)/SUM(C67:C89))&lt;0,1,(SUMPRODUCT(C67:C89,C91:C113)/SUM(C67:C89)))),"n/a"))</f>
        <v>15.954721399375194</v>
      </c>
      <c r="D114" s="460">
        <f ca="1">(IF(OR($C64&lt;&gt;"n/a",D64&lt;&gt;"n/a"),IF(SUM(D67:D89)=0,0,IF((SUMPRODUCT(D67:D89,D91:D113)/SUM(D67:D89))&lt;0,1,(SUMPRODUCT(D67:D89,D91:D113)/SUM(D67:D89)))),"n/a"))</f>
        <v>15.030809202830463</v>
      </c>
      <c r="E114" s="460">
        <f t="shared" ref="E114:W114" ca="1" si="108">(IF(OR($C64&lt;&gt;"n/a",E64&lt;&gt;"n/a"),IF(SUM(E67:E89)=0,0,IF((SUMPRODUCT(E67:E89,E91:E113)/SUM(E67:E89))&lt;0,1,(SUMPRODUCT(E67:E89,E91:E113)/SUM(E67:E89)))),"n/a"))</f>
        <v>15.989380273759313</v>
      </c>
      <c r="F114" s="460">
        <f t="shared" ca="1" si="108"/>
        <v>15.090892372489561</v>
      </c>
      <c r="G114" s="460">
        <f t="shared" ca="1" si="108"/>
        <v>14.163251842466824</v>
      </c>
      <c r="H114" s="460">
        <f t="shared" ca="1" si="108"/>
        <v>13.231640806787437</v>
      </c>
      <c r="I114" s="460">
        <f t="shared" ca="1" si="108"/>
        <v>12.28265658688974</v>
      </c>
      <c r="J114" s="460">
        <f t="shared" ca="1" si="108"/>
        <v>11.343263671555754</v>
      </c>
      <c r="K114" s="460">
        <f t="shared" ca="1" si="108"/>
        <v>10.416447549821472</v>
      </c>
      <c r="L114" s="460">
        <f t="shared" ca="1" si="108"/>
        <v>9.5065762139045837</v>
      </c>
      <c r="M114" s="460">
        <f t="shared" ca="1" si="108"/>
        <v>8.6203051848029464</v>
      </c>
      <c r="N114" s="460">
        <f t="shared" ca="1" si="108"/>
        <v>7.7683005879855163</v>
      </c>
      <c r="O114" s="460">
        <f t="shared" ca="1" si="108"/>
        <v>6.9687959635977688</v>
      </c>
      <c r="P114" s="460">
        <f t="shared" ca="1" si="108"/>
        <v>6.255750459841348</v>
      </c>
      <c r="Q114" s="460">
        <f t="shared" ca="1" si="108"/>
        <v>5.7004622751795822</v>
      </c>
      <c r="R114" s="460">
        <f t="shared" ca="1" si="108"/>
        <v>5.4823422349376303</v>
      </c>
      <c r="S114" s="460">
        <f t="shared" ca="1" si="108"/>
        <v>6.0959579180355865</v>
      </c>
      <c r="T114" s="460">
        <f t="shared" ca="1" si="108"/>
        <v>5.1024925631034668</v>
      </c>
      <c r="U114" s="460">
        <f t="shared" ca="1" si="108"/>
        <v>4.1122439681959317</v>
      </c>
      <c r="V114" s="460">
        <f t="shared" ca="1" si="108"/>
        <v>3.1283628605695335</v>
      </c>
      <c r="W114" s="460">
        <f t="shared" ca="1" si="108"/>
        <v>2.1601093614803091</v>
      </c>
      <c r="X114" s="249"/>
      <c r="Y114" s="249"/>
      <c r="Z114" s="249"/>
      <c r="AA114" s="249"/>
      <c r="AB114" s="249"/>
    </row>
    <row r="115" spans="1:28">
      <c r="A115" s="249"/>
      <c r="B115" s="249"/>
      <c r="C115" s="395"/>
      <c r="D115" s="395"/>
      <c r="E115" s="395"/>
      <c r="F115" s="395"/>
      <c r="G115" s="395"/>
      <c r="H115" s="395"/>
      <c r="I115" s="395"/>
      <c r="J115" s="395"/>
      <c r="K115" s="395"/>
      <c r="L115" s="395"/>
      <c r="M115" s="395"/>
      <c r="N115" s="395"/>
      <c r="O115" s="395"/>
      <c r="P115" s="395"/>
      <c r="Q115" s="395"/>
      <c r="R115" s="395"/>
      <c r="S115" s="395"/>
      <c r="T115" s="395"/>
      <c r="U115" s="395"/>
      <c r="V115" s="395"/>
      <c r="W115" s="395"/>
      <c r="X115" s="249"/>
      <c r="Y115" s="249"/>
      <c r="Z115" s="249"/>
      <c r="AA115" s="249"/>
      <c r="AB115" s="249"/>
    </row>
    <row r="116" spans="1:28">
      <c r="A116" s="72" t="s">
        <v>3</v>
      </c>
      <c r="B116" s="142" t="str">
        <f>VLOOKUP($A116,'RFM input'!$E$7:$F$56,2,FALSE)</f>
        <v>City Gates &amp; Field Regulators</v>
      </c>
      <c r="C116" s="402"/>
      <c r="D116" s="402"/>
      <c r="E116" s="403"/>
      <c r="F116" s="403"/>
      <c r="G116" s="403"/>
      <c r="H116" s="403"/>
      <c r="I116" s="403"/>
      <c r="J116" s="403"/>
      <c r="K116" s="403"/>
      <c r="L116" s="403"/>
      <c r="M116" s="403"/>
      <c r="N116" s="403"/>
      <c r="O116" s="403"/>
      <c r="P116" s="403"/>
      <c r="Q116" s="403"/>
      <c r="R116" s="403"/>
      <c r="S116" s="403"/>
      <c r="T116" s="403"/>
      <c r="U116" s="403"/>
      <c r="V116" s="403"/>
      <c r="W116" s="403"/>
      <c r="X116" s="249"/>
      <c r="Y116" s="249"/>
      <c r="Z116" s="249"/>
      <c r="AA116" s="249"/>
      <c r="AB116" s="249"/>
    </row>
    <row r="117" spans="1:28">
      <c r="A117" s="378">
        <f>VALUE(REPLACE(A116,1,12,""))</f>
        <v>3</v>
      </c>
      <c r="B117" s="317" t="s">
        <v>195</v>
      </c>
      <c r="C117" s="389">
        <f ca="1">OFFSET('TAB roll forward'!$H$7,A117,0)</f>
        <v>23.536572179650882</v>
      </c>
      <c r="D117" s="404">
        <f ca="1">'RAB remaining lives'!D122</f>
        <v>0.99524480291357065</v>
      </c>
      <c r="E117" s="404">
        <f ca="1">'RAB remaining lives'!E122</f>
        <v>13.828089242968501</v>
      </c>
      <c r="F117" s="404">
        <f ca="1">'RAB remaining lives'!F122</f>
        <v>4.1964506372233092</v>
      </c>
      <c r="G117" s="404">
        <f ca="1">'RAB remaining lives'!G122</f>
        <v>1.5333572467822403</v>
      </c>
      <c r="H117" s="404">
        <f ca="1">'RAB remaining lives'!H122</f>
        <v>0.48779459259363739</v>
      </c>
      <c r="I117" s="404">
        <f ca="1">'RAB remaining lives'!I122</f>
        <v>0</v>
      </c>
      <c r="J117" s="404">
        <f ca="1">'RAB remaining lives'!J122</f>
        <v>0</v>
      </c>
      <c r="K117" s="404">
        <f ca="1">'RAB remaining lives'!K122</f>
        <v>0</v>
      </c>
      <c r="L117" s="404">
        <f ca="1">'RAB remaining lives'!L122</f>
        <v>0</v>
      </c>
      <c r="M117" s="404">
        <f ca="1">'RAB remaining lives'!M122</f>
        <v>0</v>
      </c>
      <c r="N117" s="404">
        <f>'RAB remaining lives'!N122</f>
        <v>0</v>
      </c>
      <c r="O117" s="404">
        <f>'RAB remaining lives'!O122</f>
        <v>0</v>
      </c>
      <c r="P117" s="404">
        <f>'RAB remaining lives'!P122</f>
        <v>0</v>
      </c>
      <c r="Q117" s="404">
        <f>'RAB remaining lives'!Q122</f>
        <v>0</v>
      </c>
      <c r="R117" s="404">
        <f>'RAB remaining lives'!R122</f>
        <v>0</v>
      </c>
      <c r="S117" s="404">
        <f>'RAB remaining lives'!S122</f>
        <v>0</v>
      </c>
      <c r="T117" s="404">
        <f>'RAB remaining lives'!T122</f>
        <v>0</v>
      </c>
      <c r="U117" s="404">
        <f>'RAB remaining lives'!U122</f>
        <v>0</v>
      </c>
      <c r="V117" s="404">
        <f>'RAB remaining lives'!V122</f>
        <v>0</v>
      </c>
      <c r="W117" s="404">
        <f>'RAB remaining lives'!W122</f>
        <v>0</v>
      </c>
      <c r="X117" s="249"/>
      <c r="Y117" s="249"/>
      <c r="Z117" s="249"/>
      <c r="AA117" s="249"/>
      <c r="AB117" s="249"/>
    </row>
    <row r="118" spans="1:28">
      <c r="A118" s="249"/>
      <c r="B118" s="249" t="s">
        <v>326</v>
      </c>
      <c r="C118" s="391">
        <f ca="1">OFFSET('RFM input'!$X$6,$A117,0)</f>
        <v>14.235563426337789</v>
      </c>
      <c r="D118" s="390">
        <f ca="1">OFFSET('RFM input'!$Y$6,$A117,0)</f>
        <v>20</v>
      </c>
      <c r="E118" s="390">
        <f ca="1">OFFSET('RFM input'!$Y$6,$A117,0)</f>
        <v>20</v>
      </c>
      <c r="F118" s="390">
        <f ca="1">OFFSET('RFM input'!$Y$6,$A117,0)</f>
        <v>20</v>
      </c>
      <c r="G118" s="390">
        <f ca="1">OFFSET('RFM input'!$Y$6,$A117,0)</f>
        <v>20</v>
      </c>
      <c r="H118" s="390">
        <f ca="1">OFFSET('RFM input'!$Y$6,$A117,0)</f>
        <v>20</v>
      </c>
      <c r="I118" s="390">
        <f ca="1">OFFSET('RFM input'!$Y$6,$A117,0)</f>
        <v>20</v>
      </c>
      <c r="J118" s="390">
        <f ca="1">OFFSET('RFM input'!$Y$6,$A117,0)</f>
        <v>20</v>
      </c>
      <c r="K118" s="390">
        <f ca="1">OFFSET('RFM input'!$Y$6,$A117,0)</f>
        <v>20</v>
      </c>
      <c r="L118" s="390">
        <f ca="1">OFFSET('RFM input'!$Y$6,$A117,0)</f>
        <v>20</v>
      </c>
      <c r="M118" s="390">
        <f ca="1">OFFSET('RFM input'!$Y$6,$A117,0)</f>
        <v>20</v>
      </c>
      <c r="N118" s="390"/>
      <c r="O118" s="390"/>
      <c r="P118" s="390"/>
      <c r="Q118" s="390"/>
      <c r="R118" s="390"/>
      <c r="S118" s="390"/>
      <c r="T118" s="390"/>
      <c r="U118" s="390"/>
      <c r="V118" s="390"/>
      <c r="W118" s="390"/>
      <c r="X118" s="249"/>
      <c r="Y118" s="249"/>
      <c r="Z118" s="249"/>
      <c r="AA118" s="249"/>
      <c r="AB118" s="249"/>
    </row>
    <row r="119" spans="1:28">
      <c r="A119" s="249"/>
      <c r="B119" s="317" t="s">
        <v>300</v>
      </c>
      <c r="C119" s="392"/>
      <c r="D119" s="393">
        <f ca="1">IF(D$6=(OFFSET('RFM input'!$G$60,0,'RFM input'!$AA$7)),OFFSET('RFM input'!$I$454,$A117,0),0)</f>
        <v>0</v>
      </c>
      <c r="E119" s="390">
        <f ca="1">IF(E$6=(OFFSET('RFM input'!$G$60,0,'RFM input'!$AA$7)),OFFSET('RFM input'!$I$454,$A117,0),0)</f>
        <v>0</v>
      </c>
      <c r="F119" s="390">
        <f ca="1">IF(F$6=(OFFSET('RFM input'!$G$60,0,'RFM input'!$AA$7)),OFFSET('RFM input'!$I$454,$A117,0),0)</f>
        <v>0</v>
      </c>
      <c r="G119" s="390">
        <f ca="1">IF(G$6=(OFFSET('RFM input'!$G$60,0,'RFM input'!$AA$7)),OFFSET('RFM input'!$I$454,$A117,0),0)</f>
        <v>0</v>
      </c>
      <c r="H119" s="390">
        <f ca="1">IF(H$6=(OFFSET('RFM input'!$G$60,0,'RFM input'!$AA$7)),OFFSET('RFM input'!$I$454,$A117,0),0)</f>
        <v>0</v>
      </c>
      <c r="I119" s="390">
        <f ca="1">IF(I$6=(OFFSET('RFM input'!$G$60,0,'RFM input'!$AA$7)),OFFSET('RFM input'!$I$454,$A117,0),0)</f>
        <v>0</v>
      </c>
      <c r="J119" s="390">
        <f ca="1">IF(J$6=(OFFSET('RFM input'!$G$60,0,'RFM input'!$AA$7)),OFFSET('RFM input'!$I$454,$A117,0),0)</f>
        <v>0</v>
      </c>
      <c r="K119" s="390">
        <f ca="1">IF(K$6=(OFFSET('RFM input'!$G$60,0,'RFM input'!$AA$7)),OFFSET('RFM input'!$I$454,$A117,0),0)</f>
        <v>0</v>
      </c>
      <c r="L119" s="390">
        <f ca="1">IF(L$6=(OFFSET('RFM input'!$G$60,0,'RFM input'!$AA$7)),OFFSET('RFM input'!$I$454,$A117,0),0)</f>
        <v>0</v>
      </c>
      <c r="M119" s="390">
        <f ca="1">IF(M$6=(OFFSET('RFM input'!$G$60,0,'RFM input'!$AA$7)),OFFSET('RFM input'!$I$454,$A117,0),0)</f>
        <v>0</v>
      </c>
      <c r="N119" s="390"/>
      <c r="O119" s="390"/>
      <c r="P119" s="390"/>
      <c r="Q119" s="390"/>
      <c r="R119" s="390"/>
      <c r="S119" s="390"/>
      <c r="T119" s="390"/>
      <c r="U119" s="390"/>
      <c r="V119" s="390"/>
      <c r="W119" s="390"/>
      <c r="X119" s="249"/>
      <c r="Y119" s="249"/>
      <c r="Z119" s="249"/>
      <c r="AA119" s="249"/>
      <c r="AB119" s="249"/>
    </row>
    <row r="120" spans="1:28">
      <c r="A120" s="249"/>
      <c r="B120" s="317" t="s">
        <v>309</v>
      </c>
      <c r="C120" s="392"/>
      <c r="D120" s="391">
        <f ca="1">IF(D$6=(OFFSET('RFM input'!$G$60,0,'RFM input'!$AA$7)),OFFSET('RFM input'!$K$454,$A117,0),0)</f>
        <v>0</v>
      </c>
      <c r="E120" s="394">
        <f ca="1">IF(E$6=(OFFSET('RFM input'!$G$60,0,'RFM input'!$AA$7)),OFFSET('RFM input'!$K$454,$A117,0),0)</f>
        <v>0</v>
      </c>
      <c r="F120" s="394">
        <f ca="1">IF(F$6=(OFFSET('RFM input'!$G$60,0,'RFM input'!$AA$7)),OFFSET('RFM input'!$K$454,$A117,0),0)</f>
        <v>0</v>
      </c>
      <c r="G120" s="394">
        <f ca="1">IF(G$6=(OFFSET('RFM input'!$G$60,0,'RFM input'!$AA$7)),OFFSET('RFM input'!$K$454,$A117,0),0)</f>
        <v>0</v>
      </c>
      <c r="H120" s="394">
        <f ca="1">IF(H$6=(OFFSET('RFM input'!$G$60,0,'RFM input'!$AA$7)),OFFSET('RFM input'!$K$454,$A117,0),0)</f>
        <v>0</v>
      </c>
      <c r="I120" s="394">
        <f ca="1">IF(I$6=(OFFSET('RFM input'!$G$60,0,'RFM input'!$AA$7)),OFFSET('RFM input'!$K$454,$A117,0),0)</f>
        <v>0</v>
      </c>
      <c r="J120" s="394">
        <f ca="1">IF(J$6=(OFFSET('RFM input'!$G$60,0,'RFM input'!$AA$7)),OFFSET('RFM input'!$K$454,$A117,0),0)</f>
        <v>0</v>
      </c>
      <c r="K120" s="394">
        <f ca="1">IF(K$6=(OFFSET('RFM input'!$G$60,0,'RFM input'!$AA$7)),OFFSET('RFM input'!$K$454,$A117,0),0)</f>
        <v>0</v>
      </c>
      <c r="L120" s="394">
        <f ca="1">IF(L$6=(OFFSET('RFM input'!$G$60,0,'RFM input'!$AA$7)),OFFSET('RFM input'!$K$454,$A117,0),0)</f>
        <v>0</v>
      </c>
      <c r="M120" s="394">
        <f ca="1">IF(M$6=(OFFSET('RFM input'!$G$60,0,'RFM input'!$AA$7)),OFFSET('RFM input'!$K$454,$A117,0),0)</f>
        <v>0</v>
      </c>
      <c r="N120" s="394"/>
      <c r="O120" s="394"/>
      <c r="P120" s="394"/>
      <c r="Q120" s="394"/>
      <c r="R120" s="394"/>
      <c r="S120" s="394"/>
      <c r="T120" s="394"/>
      <c r="U120" s="394"/>
      <c r="V120" s="394"/>
      <c r="W120" s="394"/>
      <c r="X120" s="249"/>
      <c r="Y120" s="249"/>
      <c r="Z120" s="249"/>
      <c r="AA120" s="249"/>
      <c r="AB120" s="249"/>
    </row>
    <row r="121" spans="1:28" hidden="1" outlineLevel="1">
      <c r="A121" s="459">
        <v>-1</v>
      </c>
      <c r="B121" s="309" t="s">
        <v>303</v>
      </c>
      <c r="C121" s="395"/>
      <c r="D121" s="395">
        <f t="shared" ref="D121" ca="1" si="109">IF(D145="n/a",0,IF(AND(D119=0,C121=0),0,
IF(AND(D119&lt;&gt;0,C121=0),D119,
IF(AND(D120&lt;&gt;0,C121&lt;&gt;0),(C121-(C121/C145))+D119,
IF(C145&lt;1,0,(C121-(C121/C145)))))))</f>
        <v>0</v>
      </c>
      <c r="E121" s="395">
        <f t="shared" ref="E121" ca="1" si="110">IF(E145="n/a",0,IF(AND(E119=0,D121=0),0,
IF(AND(E119&lt;&gt;0,D121=0),E119,
IF(AND(E120&lt;&gt;0,D121&lt;&gt;0),(D121-(D121/D145))+E119,
IF(D145&lt;1,0,(D121-(D121/D145)))))))</f>
        <v>0</v>
      </c>
      <c r="F121" s="395">
        <f t="shared" ref="F121" ca="1" si="111">IF(F145="n/a",0,IF(AND(F119=0,E121=0),0,
IF(AND(F119&lt;&gt;0,E121=0),F119,
IF(AND(F120&lt;&gt;0,E121&lt;&gt;0),(E121-(E121/E145))+F119,
IF(E145&lt;1,0,(E121-(E121/E145)))))))</f>
        <v>0</v>
      </c>
      <c r="G121" s="395">
        <f t="shared" ref="G121" ca="1" si="112">IF(G145="n/a",0,IF(AND(G119=0,F121=0),0,
IF(AND(G119&lt;&gt;0,F121=0),G119,
IF(AND(G120&lt;&gt;0,F121&lt;&gt;0),(F121-(F121/F145))+G119,
IF(F145&lt;1,0,(F121-(F121/F145)))))))</f>
        <v>0</v>
      </c>
      <c r="H121" s="395">
        <f ca="1">IF(H145="n/a",0,IF(AND(H119=0,G121=0),0,
IF(AND(H119&lt;&gt;0,G121=0),H119,
IF(AND(H120&lt;&gt;0,G121&lt;&gt;0),(G121-(G121/G145))+H119,
IF(G145&lt;1,0,(G121-(G121/G145)))))))</f>
        <v>0</v>
      </c>
      <c r="I121" s="395">
        <f t="shared" ref="I121" ca="1" si="113">IF(I145="n/a",0,IF(AND(I119=0,H121=0),0,
IF(AND(I119&lt;&gt;0,H121=0),I119,
IF(AND(I120&lt;&gt;0,H121&lt;&gt;0),(H121-(H121/H145))+I119,
IF(H145&lt;1,0,(H121-(H121/H145)))))))</f>
        <v>0</v>
      </c>
      <c r="J121" s="395">
        <f t="shared" ref="J121" ca="1" si="114">IF(J145="n/a",0,IF(AND(J119=0,I121=0),0,
IF(AND(J119&lt;&gt;0,I121=0),J119,
IF(AND(J120&lt;&gt;0,I121&lt;&gt;0),(I121-(I121/I145))+J119,
IF(I145&lt;1,0,(I121-(I121/I145)))))))</f>
        <v>0</v>
      </c>
      <c r="K121" s="395">
        <f t="shared" ref="K121" ca="1" si="115">IF(K145="n/a",0,IF(AND(K119=0,J121=0),0,
IF(AND(K119&lt;&gt;0,J121=0),K119,
IF(AND(K120&lt;&gt;0,J121&lt;&gt;0),(J121-(J121/J145))+K119,
IF(J145&lt;1,0,(J121-(J121/J145)))))))</f>
        <v>0</v>
      </c>
      <c r="L121" s="395">
        <f t="shared" ref="L121" ca="1" si="116">IF(L145="n/a",0,IF(AND(L119=0,K121=0),0,
IF(AND(L119&lt;&gt;0,K121=0),L119,
IF(AND(L120&lt;&gt;0,K121&lt;&gt;0),(K121-(K121/K145))+L119,
IF(K145&lt;1,0,(K121-(K121/K145)))))))</f>
        <v>0</v>
      </c>
      <c r="M121" s="395">
        <f t="shared" ref="M121" ca="1" si="117">IF(M145="n/a",0,IF(AND(M119=0,L121=0),0,
IF(AND(M119&lt;&gt;0,L121=0),M119,
IF(AND(M120&lt;&gt;0,L121&lt;&gt;0),(L121-(L121/L145))+M119,
IF(L145&lt;1,0,(L121-(L121/L145)))))))</f>
        <v>0</v>
      </c>
      <c r="N121" s="395">
        <f t="shared" ref="N121" ca="1" si="118">IF(N145="n/a",0,IF(AND(N119=0,M121=0),0,
IF(AND(N119&lt;&gt;0,M121=0),N119,
IF(AND(N120&lt;&gt;0,M121&lt;&gt;0),(M121-(M121/M145))+N119,
IF(M145&lt;1,0,(M121-(M121/M145)))))))</f>
        <v>0</v>
      </c>
      <c r="O121" s="395">
        <f t="shared" ref="O121" ca="1" si="119">IF(O145="n/a",0,IF(AND(O119=0,N121=0),0,
IF(AND(O119&lt;&gt;0,N121=0),O119,
IF(AND(O120&lt;&gt;0,N121&lt;&gt;0),(N121-(N121/N145))+O119,
IF(N145&lt;1,0,(N121-(N121/N145)))))))</f>
        <v>0</v>
      </c>
      <c r="P121" s="395">
        <f t="shared" ref="P121" ca="1" si="120">IF(P145="n/a",0,IF(AND(P119=0,O121=0),0,
IF(AND(P119&lt;&gt;0,O121=0),P119,
IF(AND(P120&lt;&gt;0,O121&lt;&gt;0),(O121-(O121/O145))+P119,
IF(O145&lt;1,0,(O121-(O121/O145)))))))</f>
        <v>0</v>
      </c>
      <c r="Q121" s="395">
        <f t="shared" ref="Q121" ca="1" si="121">IF(Q145="n/a",0,IF(AND(Q119=0,P121=0),0,
IF(AND(Q119&lt;&gt;0,P121=0),Q119,
IF(AND(Q120&lt;&gt;0,P121&lt;&gt;0),(P121-(P121/P145))+Q119,
IF(P145&lt;1,0,(P121-(P121/P145)))))))</f>
        <v>0</v>
      </c>
      <c r="R121" s="395">
        <f t="shared" ref="R121" ca="1" si="122">IF(R145="n/a",0,IF(AND(R119=0,Q121=0),0,
IF(AND(R119&lt;&gt;0,Q121=0),R119,
IF(AND(R120&lt;&gt;0,Q121&lt;&gt;0),(Q121-(Q121/Q145))+R119,
IF(Q145&lt;1,0,(Q121-(Q121/Q145)))))))</f>
        <v>0</v>
      </c>
      <c r="S121" s="395">
        <f t="shared" ref="S121" ca="1" si="123">IF(S145="n/a",0,IF(AND(S119=0,R121=0),0,
IF(AND(S119&lt;&gt;0,R121=0),S119,
IF(AND(S120&lt;&gt;0,R121&lt;&gt;0),(R121-(R121/R145))+S119,
IF(R145&lt;1,0,(R121-(R121/R145)))))))</f>
        <v>0</v>
      </c>
      <c r="T121" s="395">
        <f t="shared" ref="T121" ca="1" si="124">IF(T145="n/a",0,IF(AND(T119=0,S121=0),0,
IF(AND(T119&lt;&gt;0,S121=0),T119,
IF(AND(T120&lt;&gt;0,S121&lt;&gt;0),(S121-(S121/S145))+T119,
IF(S145&lt;1,0,(S121-(S121/S145)))))))</f>
        <v>0</v>
      </c>
      <c r="U121" s="395">
        <f t="shared" ref="U121" ca="1" si="125">IF(U145="n/a",0,IF(AND(U119=0,T121=0),0,
IF(AND(U119&lt;&gt;0,T121=0),U119,
IF(AND(U120&lt;&gt;0,T121&lt;&gt;0),(T121-(T121/T145))+U119,
IF(T145&lt;1,0,(T121-(T121/T145)))))))</f>
        <v>0</v>
      </c>
      <c r="V121" s="395">
        <f t="shared" ref="V121" ca="1" si="126">IF(V145="n/a",0,IF(AND(V119=0,U121=0),0,
IF(AND(V119&lt;&gt;0,U121=0),V119,
IF(AND(V120&lt;&gt;0,U121&lt;&gt;0),(U121-(U121/U145))+V119,
IF(U145&lt;1,0,(U121-(U121/U145)))))))</f>
        <v>0</v>
      </c>
      <c r="W121" s="395">
        <f t="shared" ref="W121" ca="1" si="127">IF(W145="n/a",0,IF(AND(W119=0,V121=0),0,
IF(AND(W119&lt;&gt;0,V121=0),W119,
IF(AND(W120&lt;&gt;0,V121&lt;&gt;0),(V121-(V121/V145))+W119,
IF(V145&lt;1,0,(V121-(V121/V145)))))))</f>
        <v>0</v>
      </c>
      <c r="X121" s="249"/>
      <c r="Y121" s="249"/>
      <c r="Z121" s="249"/>
      <c r="AA121" s="249"/>
      <c r="AB121" s="249"/>
    </row>
    <row r="122" spans="1:28" hidden="1" outlineLevel="1">
      <c r="A122" s="331">
        <v>0</v>
      </c>
      <c r="B122" s="309" t="s">
        <v>194</v>
      </c>
      <c r="C122" s="400">
        <f ca="1">C117</f>
        <v>23.536572179650882</v>
      </c>
      <c r="D122" s="395">
        <f ca="1">IF(C146="n/a",C122,IFERROR(IF((OFFSET($C122,0,$A122))&lt;0,
MIN(0,C122-(OFFSET($C122,0,$A122)/(OFFSET($C117,-$A121,$A122)))),
MAX(0,C122-(OFFSET($C122,0,$A122)/(OFFSET($C117,-$A121,$A122))))),0))</f>
        <v>21.883207892284151</v>
      </c>
      <c r="E122" s="395">
        <f t="shared" ref="E122:W122" ca="1" si="128">IF(D146="n/a",D122,IFERROR(IF((OFFSET($C122,0,$A122))&lt;0,
MIN(0,D122-(OFFSET($C122,0,$A122)/(OFFSET($C117,-$A121,$A122)))),
MAX(0,D122-(OFFSET($C122,0,$A122)/(OFFSET($C117,-$A121,$A122))))),0))</f>
        <v>20.22984360491742</v>
      </c>
      <c r="F122" s="395">
        <f t="shared" ca="1" si="128"/>
        <v>18.576479317550689</v>
      </c>
      <c r="G122" s="395">
        <f t="shared" ca="1" si="128"/>
        <v>16.923115030183958</v>
      </c>
      <c r="H122" s="395">
        <f t="shared" ca="1" si="128"/>
        <v>15.269750742817227</v>
      </c>
      <c r="I122" s="395">
        <f t="shared" ca="1" si="128"/>
        <v>13.616386455450495</v>
      </c>
      <c r="J122" s="395">
        <f t="shared" ca="1" si="128"/>
        <v>11.963022168083764</v>
      </c>
      <c r="K122" s="395">
        <f t="shared" ca="1" si="128"/>
        <v>10.309657880717033</v>
      </c>
      <c r="L122" s="395">
        <f t="shared" ca="1" si="128"/>
        <v>8.656293593350302</v>
      </c>
      <c r="M122" s="395">
        <f t="shared" ca="1" si="128"/>
        <v>7.0029293059835709</v>
      </c>
      <c r="N122" s="395">
        <f t="shared" ca="1" si="128"/>
        <v>5.3495650186168398</v>
      </c>
      <c r="O122" s="395">
        <f t="shared" ca="1" si="128"/>
        <v>3.6962007312501086</v>
      </c>
      <c r="P122" s="395">
        <f t="shared" ca="1" si="128"/>
        <v>2.0428364438833775</v>
      </c>
      <c r="Q122" s="395">
        <f t="shared" ca="1" si="128"/>
        <v>0.38947215651664613</v>
      </c>
      <c r="R122" s="395">
        <f t="shared" ca="1" si="128"/>
        <v>0</v>
      </c>
      <c r="S122" s="395">
        <f t="shared" ca="1" si="128"/>
        <v>0</v>
      </c>
      <c r="T122" s="395">
        <f t="shared" ca="1" si="128"/>
        <v>0</v>
      </c>
      <c r="U122" s="395">
        <f t="shared" ca="1" si="128"/>
        <v>0</v>
      </c>
      <c r="V122" s="395">
        <f t="shared" ca="1" si="128"/>
        <v>0</v>
      </c>
      <c r="W122" s="395">
        <f t="shared" ca="1" si="128"/>
        <v>0</v>
      </c>
      <c r="X122" s="249"/>
      <c r="Y122" s="249"/>
      <c r="Z122" s="249"/>
      <c r="AA122" s="249"/>
      <c r="AB122" s="249"/>
    </row>
    <row r="123" spans="1:28" hidden="1" outlineLevel="1">
      <c r="A123" s="331">
        <v>1</v>
      </c>
      <c r="B123" s="309" t="str">
        <f t="shared" ref="B123:B142" ca="1" si="129">"Depreciated Net Capex "&amp;OFFSET($C$6,0,A123)</f>
        <v>Depreciated Net Capex 2013</v>
      </c>
      <c r="C123" s="396"/>
      <c r="D123" s="397">
        <f ca="1">D117</f>
        <v>0.99524480291357065</v>
      </c>
      <c r="E123" s="395">
        <f ca="1">IF(D147="n/a",D123,IFERROR(IF((OFFSET($C123,0,$A123))&lt;0,
MIN(0,D123-(OFFSET($C123,0,$A123)/(OFFSET($C118,-$A122,$A123)))),
MAX(0,D123-(OFFSET($C123,0,$A123)/(OFFSET($C118,-$A122,$A123))))),0))</f>
        <v>0.94548256276789211</v>
      </c>
      <c r="F123" s="395">
        <f t="shared" ref="F123:W123" ca="1" si="130">IF(E147="n/a",E123,IFERROR(IF((OFFSET($C123,0,$A123))&lt;0,
MIN(0,E123-(OFFSET($C123,0,$A123)/(OFFSET($C118,-$A122,$A123)))),
MAX(0,E123-(OFFSET($C123,0,$A123)/(OFFSET($C118,-$A122,$A123))))),0))</f>
        <v>0.89572032262221357</v>
      </c>
      <c r="G123" s="395">
        <f t="shared" ca="1" si="130"/>
        <v>0.84595808247653503</v>
      </c>
      <c r="H123" s="395">
        <f t="shared" ca="1" si="130"/>
        <v>0.7961958423308565</v>
      </c>
      <c r="I123" s="395">
        <f t="shared" ca="1" si="130"/>
        <v>0.74643360218517796</v>
      </c>
      <c r="J123" s="395">
        <f t="shared" ca="1" si="130"/>
        <v>0.69667136203949942</v>
      </c>
      <c r="K123" s="395">
        <f t="shared" ca="1" si="130"/>
        <v>0.64690912189382088</v>
      </c>
      <c r="L123" s="395">
        <f t="shared" ca="1" si="130"/>
        <v>0.59714688174814234</v>
      </c>
      <c r="M123" s="395">
        <f t="shared" ca="1" si="130"/>
        <v>0.54738464160246381</v>
      </c>
      <c r="N123" s="395">
        <f t="shared" ca="1" si="130"/>
        <v>0.49762240145678527</v>
      </c>
      <c r="O123" s="395">
        <f t="shared" ca="1" si="130"/>
        <v>0.44786016131110673</v>
      </c>
      <c r="P123" s="395">
        <f t="shared" ca="1" si="130"/>
        <v>0.39809792116542819</v>
      </c>
      <c r="Q123" s="395">
        <f t="shared" ca="1" si="130"/>
        <v>0.34833568101974965</v>
      </c>
      <c r="R123" s="395">
        <f t="shared" ca="1" si="130"/>
        <v>0.29857344087407112</v>
      </c>
      <c r="S123" s="395">
        <f t="shared" ca="1" si="130"/>
        <v>0.24881120072839258</v>
      </c>
      <c r="T123" s="395">
        <f t="shared" ca="1" si="130"/>
        <v>0.19904896058271404</v>
      </c>
      <c r="U123" s="395">
        <f t="shared" ca="1" si="130"/>
        <v>0.1492867204370355</v>
      </c>
      <c r="V123" s="395">
        <f t="shared" ca="1" si="130"/>
        <v>9.9524480291356965E-2</v>
      </c>
      <c r="W123" s="395">
        <f t="shared" ca="1" si="130"/>
        <v>4.9762240145678434E-2</v>
      </c>
      <c r="X123" s="249"/>
      <c r="Y123" s="249"/>
      <c r="Z123" s="249"/>
      <c r="AA123" s="249"/>
      <c r="AB123" s="249"/>
    </row>
    <row r="124" spans="1:28" hidden="1" outlineLevel="1">
      <c r="A124" s="331">
        <v>2</v>
      </c>
      <c r="B124" s="309" t="str">
        <f t="shared" ca="1" si="129"/>
        <v>Depreciated Net Capex 2014</v>
      </c>
      <c r="C124" s="398"/>
      <c r="D124" s="399"/>
      <c r="E124" s="397">
        <f ca="1">E117</f>
        <v>13.828089242968501</v>
      </c>
      <c r="F124" s="395">
        <f ca="1">IF(E148="n/a",E124,IFERROR(IF((OFFSET($C124,0,$A124))&lt;0,
MIN(0,E124-(OFFSET($C124,0,$A124)/(OFFSET($C119,-$A123,$A124)))),
MAX(0,E124-(OFFSET($C124,0,$A124)/(OFFSET($C119,-$A123,$A124))))),0))</f>
        <v>13.136684780820076</v>
      </c>
      <c r="G124" s="395">
        <f t="shared" ref="G124:W124" ca="1" si="131">IF(F148="n/a",F124,IFERROR(IF((OFFSET($C124,0,$A124))&lt;0,
MIN(0,F124-(OFFSET($C124,0,$A124)/(OFFSET($C119,-$A123,$A124)))),
MAX(0,F124-(OFFSET($C124,0,$A124)/(OFFSET($C119,-$A123,$A124))))),0))</f>
        <v>12.445280318671651</v>
      </c>
      <c r="H124" s="395">
        <f t="shared" ca="1" si="131"/>
        <v>11.753875856523226</v>
      </c>
      <c r="I124" s="395">
        <f t="shared" ca="1" si="131"/>
        <v>11.062471394374802</v>
      </c>
      <c r="J124" s="395">
        <f t="shared" ca="1" si="131"/>
        <v>10.371066932226377</v>
      </c>
      <c r="K124" s="395">
        <f t="shared" ca="1" si="131"/>
        <v>9.6796624700779521</v>
      </c>
      <c r="L124" s="395">
        <f t="shared" ca="1" si="131"/>
        <v>8.9882580079295273</v>
      </c>
      <c r="M124" s="395">
        <f t="shared" ca="1" si="131"/>
        <v>8.2968535457811026</v>
      </c>
      <c r="N124" s="395">
        <f t="shared" ca="1" si="131"/>
        <v>7.6054490836326778</v>
      </c>
      <c r="O124" s="395">
        <f t="shared" ca="1" si="131"/>
        <v>6.914044621484253</v>
      </c>
      <c r="P124" s="395">
        <f t="shared" ca="1" si="131"/>
        <v>6.2226401593358283</v>
      </c>
      <c r="Q124" s="395">
        <f t="shared" ca="1" si="131"/>
        <v>5.5312356971874035</v>
      </c>
      <c r="R124" s="395">
        <f t="shared" ca="1" si="131"/>
        <v>4.8398312350389787</v>
      </c>
      <c r="S124" s="395">
        <f t="shared" ca="1" si="131"/>
        <v>4.1484267728905539</v>
      </c>
      <c r="T124" s="395">
        <f t="shared" ca="1" si="131"/>
        <v>3.4570223107421292</v>
      </c>
      <c r="U124" s="395">
        <f t="shared" ca="1" si="131"/>
        <v>2.7656178485937044</v>
      </c>
      <c r="V124" s="395">
        <f t="shared" ca="1" si="131"/>
        <v>2.0742133864452796</v>
      </c>
      <c r="W124" s="395">
        <f t="shared" ca="1" si="131"/>
        <v>1.3828089242968546</v>
      </c>
      <c r="X124" s="334"/>
      <c r="Y124" s="249"/>
      <c r="Z124" s="249"/>
      <c r="AA124" s="249"/>
      <c r="AB124" s="249"/>
    </row>
    <row r="125" spans="1:28" hidden="1" outlineLevel="1">
      <c r="A125" s="331">
        <v>3</v>
      </c>
      <c r="B125" s="309" t="str">
        <f t="shared" ca="1" si="129"/>
        <v>Depreciated Net Capex 2015</v>
      </c>
      <c r="C125" s="398"/>
      <c r="D125" s="398"/>
      <c r="E125" s="399"/>
      <c r="F125" s="400">
        <f ca="1">F117</f>
        <v>4.1964506372233092</v>
      </c>
      <c r="G125" s="395">
        <f ca="1">IF(F149="n/a",F125,IFERROR(IF((OFFSET($C125,0,$A125))&lt;0,
MIN(0,F125-(OFFSET($C125,0,$A125)/(OFFSET($C120,-$A124,$A125)))),
MAX(0,F125-(OFFSET($C125,0,$A125)/(OFFSET($C120,-$A124,$A125))))),0))</f>
        <v>3.986628105362144</v>
      </c>
      <c r="H125" s="395">
        <f t="shared" ref="H125" ca="1" si="132">IF(G149="n/a",G125,IFERROR(IF((OFFSET($C125,0,$A125))&lt;0,
MIN(0,G125-(OFFSET($C125,0,$A125)/(OFFSET($C120,-$A124,$A125)))),
MAX(0,G125-(OFFSET($C125,0,$A125)/(OFFSET($C120,-$A124,$A125))))),0))</f>
        <v>3.7768055735009787</v>
      </c>
      <c r="I125" s="395">
        <f t="shared" ref="I125:I126" ca="1" si="133">IF(H149="n/a",H125,IFERROR(IF((OFFSET($C125,0,$A125))&lt;0,
MIN(0,H125-(OFFSET($C125,0,$A125)/(OFFSET($C120,-$A124,$A125)))),
MAX(0,H125-(OFFSET($C125,0,$A125)/(OFFSET($C120,-$A124,$A125))))),0))</f>
        <v>3.5669830416398134</v>
      </c>
      <c r="J125" s="395">
        <f t="shared" ref="J125:J127" ca="1" si="134">IF(I149="n/a",I125,IFERROR(IF((OFFSET($C125,0,$A125))&lt;0,
MIN(0,I125-(OFFSET($C125,0,$A125)/(OFFSET($C120,-$A124,$A125)))),
MAX(0,I125-(OFFSET($C125,0,$A125)/(OFFSET($C120,-$A124,$A125))))),0))</f>
        <v>3.3571605097786481</v>
      </c>
      <c r="K125" s="395">
        <f t="shared" ref="K125:K128" ca="1" si="135">IF(J149="n/a",J125,IFERROR(IF((OFFSET($C125,0,$A125))&lt;0,
MIN(0,J125-(OFFSET($C125,0,$A125)/(OFFSET($C120,-$A124,$A125)))),
MAX(0,J125-(OFFSET($C125,0,$A125)/(OFFSET($C120,-$A124,$A125))))),0))</f>
        <v>3.1473379779174828</v>
      </c>
      <c r="L125" s="395">
        <f t="shared" ref="L125:L129" ca="1" si="136">IF(K149="n/a",K125,IFERROR(IF((OFFSET($C125,0,$A125))&lt;0,
MIN(0,K125-(OFFSET($C125,0,$A125)/(OFFSET($C120,-$A124,$A125)))),
MAX(0,K125-(OFFSET($C125,0,$A125)/(OFFSET($C120,-$A124,$A125))))),0))</f>
        <v>2.9375154460563175</v>
      </c>
      <c r="M125" s="395">
        <f t="shared" ref="M125:M130" ca="1" si="137">IF(L149="n/a",L125,IFERROR(IF((OFFSET($C125,0,$A125))&lt;0,
MIN(0,L125-(OFFSET($C125,0,$A125)/(OFFSET($C120,-$A124,$A125)))),
MAX(0,L125-(OFFSET($C125,0,$A125)/(OFFSET($C120,-$A124,$A125))))),0))</f>
        <v>2.7276929141951523</v>
      </c>
      <c r="N125" s="395">
        <f t="shared" ref="N125:N131" ca="1" si="138">IF(M149="n/a",M125,IFERROR(IF((OFFSET($C125,0,$A125))&lt;0,
MIN(0,M125-(OFFSET($C125,0,$A125)/(OFFSET($C120,-$A124,$A125)))),
MAX(0,M125-(OFFSET($C125,0,$A125)/(OFFSET($C120,-$A124,$A125))))),0))</f>
        <v>2.517870382333987</v>
      </c>
      <c r="O125" s="395">
        <f t="shared" ref="O125:O132" ca="1" si="139">IF(N149="n/a",N125,IFERROR(IF((OFFSET($C125,0,$A125))&lt;0,
MIN(0,N125-(OFFSET($C125,0,$A125)/(OFFSET($C120,-$A124,$A125)))),
MAX(0,N125-(OFFSET($C125,0,$A125)/(OFFSET($C120,-$A124,$A125))))),0))</f>
        <v>2.3080478504728217</v>
      </c>
      <c r="P125" s="395">
        <f t="shared" ref="P125:P133" ca="1" si="140">IF(O149="n/a",O125,IFERROR(IF((OFFSET($C125,0,$A125))&lt;0,
MIN(0,O125-(OFFSET($C125,0,$A125)/(OFFSET($C120,-$A124,$A125)))),
MAX(0,O125-(OFFSET($C125,0,$A125)/(OFFSET($C120,-$A124,$A125))))),0))</f>
        <v>2.0982253186116564</v>
      </c>
      <c r="Q125" s="395">
        <f t="shared" ref="Q125:Q134" ca="1" si="141">IF(P149="n/a",P125,IFERROR(IF((OFFSET($C125,0,$A125))&lt;0,
MIN(0,P125-(OFFSET($C125,0,$A125)/(OFFSET($C120,-$A124,$A125)))),
MAX(0,P125-(OFFSET($C125,0,$A125)/(OFFSET($C120,-$A124,$A125))))),0))</f>
        <v>1.8884027867504909</v>
      </c>
      <c r="R125" s="395">
        <f t="shared" ref="R125:R135" ca="1" si="142">IF(Q149="n/a",Q125,IFERROR(IF((OFFSET($C125,0,$A125))&lt;0,
MIN(0,Q125-(OFFSET($C125,0,$A125)/(OFFSET($C120,-$A124,$A125)))),
MAX(0,Q125-(OFFSET($C125,0,$A125)/(OFFSET($C120,-$A124,$A125))))),0))</f>
        <v>1.6785802548893254</v>
      </c>
      <c r="S125" s="395">
        <f t="shared" ref="S125:S136" ca="1" si="143">IF(R149="n/a",R125,IFERROR(IF((OFFSET($C125,0,$A125))&lt;0,
MIN(0,R125-(OFFSET($C125,0,$A125)/(OFFSET($C120,-$A124,$A125)))),
MAX(0,R125-(OFFSET($C125,0,$A125)/(OFFSET($C120,-$A124,$A125))))),0))</f>
        <v>1.4687577230281599</v>
      </c>
      <c r="T125" s="395">
        <f t="shared" ref="T125:T137" ca="1" si="144">IF(S149="n/a",S125,IFERROR(IF((OFFSET($C125,0,$A125))&lt;0,
MIN(0,S125-(OFFSET($C125,0,$A125)/(OFFSET($C120,-$A124,$A125)))),
MAX(0,S125-(OFFSET($C125,0,$A125)/(OFFSET($C120,-$A124,$A125))))),0))</f>
        <v>1.2589351911669944</v>
      </c>
      <c r="U125" s="395">
        <f t="shared" ref="U125:U138" ca="1" si="145">IF(T149="n/a",T125,IFERROR(IF((OFFSET($C125,0,$A125))&lt;0,
MIN(0,T125-(OFFSET($C125,0,$A125)/(OFFSET($C120,-$A124,$A125)))),
MAX(0,T125-(OFFSET($C125,0,$A125)/(OFFSET($C120,-$A124,$A125))))),0))</f>
        <v>1.0491126593058289</v>
      </c>
      <c r="V125" s="395">
        <f t="shared" ref="V125:V139" ca="1" si="146">IF(U149="n/a",U125,IFERROR(IF((OFFSET($C125,0,$A125))&lt;0,
MIN(0,U125-(OFFSET($C125,0,$A125)/(OFFSET($C120,-$A124,$A125)))),
MAX(0,U125-(OFFSET($C125,0,$A125)/(OFFSET($C120,-$A124,$A125))))),0))</f>
        <v>0.83929012744466336</v>
      </c>
      <c r="W125" s="395">
        <f t="shared" ref="W125:W140" ca="1" si="147">IF(V149="n/a",V125,IFERROR(IF((OFFSET($C125,0,$A125))&lt;0,
MIN(0,V125-(OFFSET($C125,0,$A125)/(OFFSET($C120,-$A124,$A125)))),
MAX(0,V125-(OFFSET($C125,0,$A125)/(OFFSET($C120,-$A124,$A125))))),0))</f>
        <v>0.62946759558349785</v>
      </c>
      <c r="X125" s="334"/>
      <c r="Y125" s="334"/>
      <c r="Z125" s="249"/>
      <c r="AA125" s="249"/>
      <c r="AB125" s="249"/>
    </row>
    <row r="126" spans="1:28" hidden="1" outlineLevel="1">
      <c r="A126" s="331">
        <v>4</v>
      </c>
      <c r="B126" s="309" t="str">
        <f t="shared" ca="1" si="129"/>
        <v>Depreciated Net Capex 2016</v>
      </c>
      <c r="C126" s="398"/>
      <c r="D126" s="398"/>
      <c r="E126" s="398"/>
      <c r="F126" s="399"/>
      <c r="G126" s="400">
        <f ca="1">G117</f>
        <v>1.5333572467822403</v>
      </c>
      <c r="H126" s="395">
        <f ca="1">IF(G150="n/a",G126,IFERROR(IF((OFFSET($C126,0,$A126))&lt;0,
MIN(0,G126-(OFFSET($C126,0,$A126)/(OFFSET($C121,-$A125,$A126)))),
MAX(0,G126-(OFFSET($C126,0,$A126)/(OFFSET($C121,-$A125,$A126))))),0))</f>
        <v>1.4566893844431283</v>
      </c>
      <c r="I126" s="395">
        <f t="shared" ca="1" si="133"/>
        <v>1.3800215221040164</v>
      </c>
      <c r="J126" s="395">
        <f t="shared" ca="1" si="134"/>
        <v>1.3033536597649045</v>
      </c>
      <c r="K126" s="395">
        <f t="shared" ca="1" si="135"/>
        <v>1.2266857974257925</v>
      </c>
      <c r="L126" s="395">
        <f t="shared" ca="1" si="136"/>
        <v>1.1500179350866806</v>
      </c>
      <c r="M126" s="395">
        <f t="shared" ca="1" si="137"/>
        <v>1.0733500727475687</v>
      </c>
      <c r="N126" s="395">
        <f t="shared" ca="1" si="138"/>
        <v>0.99668221040845661</v>
      </c>
      <c r="O126" s="395">
        <f t="shared" ca="1" si="139"/>
        <v>0.92001434806934457</v>
      </c>
      <c r="P126" s="395">
        <f t="shared" ca="1" si="140"/>
        <v>0.84334648573023252</v>
      </c>
      <c r="Q126" s="395">
        <f t="shared" ca="1" si="141"/>
        <v>0.76667862339112047</v>
      </c>
      <c r="R126" s="395">
        <f t="shared" ca="1" si="142"/>
        <v>0.69001076105200843</v>
      </c>
      <c r="S126" s="395">
        <f t="shared" ca="1" si="143"/>
        <v>0.61334289871289638</v>
      </c>
      <c r="T126" s="395">
        <f t="shared" ca="1" si="144"/>
        <v>0.53667503637378433</v>
      </c>
      <c r="U126" s="395">
        <f t="shared" ca="1" si="145"/>
        <v>0.46000717403467228</v>
      </c>
      <c r="V126" s="395">
        <f t="shared" ca="1" si="146"/>
        <v>0.38333931169556024</v>
      </c>
      <c r="W126" s="395">
        <f t="shared" ca="1" si="147"/>
        <v>0.30667144935644819</v>
      </c>
      <c r="X126" s="334"/>
      <c r="Y126" s="334"/>
      <c r="Z126" s="334"/>
      <c r="AA126" s="249"/>
      <c r="AB126" s="249"/>
    </row>
    <row r="127" spans="1:28" hidden="1" outlineLevel="1">
      <c r="A127" s="331">
        <v>5</v>
      </c>
      <c r="B127" s="309" t="str">
        <f t="shared" ca="1" si="129"/>
        <v>Depreciated Net Capex 2017</v>
      </c>
      <c r="C127" s="398"/>
      <c r="D127" s="398"/>
      <c r="E127" s="398"/>
      <c r="F127" s="398"/>
      <c r="G127" s="399"/>
      <c r="H127" s="400">
        <f ca="1">H117</f>
        <v>0.48779459259363739</v>
      </c>
      <c r="I127" s="395">
        <f ca="1">IF(H151="n/a",H127,IFERROR(IF((OFFSET($C127,0,$A127))&lt;0,
MIN(0,H127-(OFFSET($C127,0,$A127)/(OFFSET($C122,-$A126,$A127)))),
MAX(0,H127-(OFFSET($C127,0,$A127)/(OFFSET($C122,-$A126,$A127))))),0))</f>
        <v>0.4634048629639555</v>
      </c>
      <c r="J127" s="395">
        <f t="shared" ca="1" si="134"/>
        <v>0.43901513333427361</v>
      </c>
      <c r="K127" s="395">
        <f t="shared" ca="1" si="135"/>
        <v>0.41462540370459172</v>
      </c>
      <c r="L127" s="395">
        <f t="shared" ca="1" si="136"/>
        <v>0.39023567407490983</v>
      </c>
      <c r="M127" s="395">
        <f t="shared" ca="1" si="137"/>
        <v>0.36584594444522794</v>
      </c>
      <c r="N127" s="395">
        <f t="shared" ca="1" si="138"/>
        <v>0.34145621481554606</v>
      </c>
      <c r="O127" s="395">
        <f t="shared" ca="1" si="139"/>
        <v>0.31706648518586417</v>
      </c>
      <c r="P127" s="395">
        <f t="shared" ca="1" si="140"/>
        <v>0.29267675555618228</v>
      </c>
      <c r="Q127" s="395">
        <f t="shared" ca="1" si="141"/>
        <v>0.26828702592650039</v>
      </c>
      <c r="R127" s="395">
        <f t="shared" ca="1" si="142"/>
        <v>0.24389729629681853</v>
      </c>
      <c r="S127" s="395">
        <f t="shared" ca="1" si="143"/>
        <v>0.21950756666713667</v>
      </c>
      <c r="T127" s="395">
        <f t="shared" ca="1" si="144"/>
        <v>0.19511783703745481</v>
      </c>
      <c r="U127" s="395">
        <f t="shared" ca="1" si="145"/>
        <v>0.17072810740777294</v>
      </c>
      <c r="V127" s="395">
        <f t="shared" ca="1" si="146"/>
        <v>0.14633837777809108</v>
      </c>
      <c r="W127" s="395">
        <f t="shared" ca="1" si="147"/>
        <v>0.12194864814840922</v>
      </c>
      <c r="X127" s="334"/>
      <c r="Y127" s="334"/>
      <c r="Z127" s="334"/>
      <c r="AA127" s="249"/>
      <c r="AB127" s="249"/>
    </row>
    <row r="128" spans="1:28" hidden="1" outlineLevel="1">
      <c r="A128" s="331">
        <v>6</v>
      </c>
      <c r="B128" s="309" t="str">
        <f t="shared" ca="1" si="129"/>
        <v>Depreciated Net Capex 2018</v>
      </c>
      <c r="C128" s="398"/>
      <c r="D128" s="398"/>
      <c r="E128" s="398"/>
      <c r="F128" s="398"/>
      <c r="G128" s="398"/>
      <c r="H128" s="399"/>
      <c r="I128" s="400">
        <f ca="1">I117</f>
        <v>0</v>
      </c>
      <c r="J128" s="395">
        <f ca="1">IF(I152="n/a",I128,IFERROR(IF((OFFSET($C128,0,$A128))&lt;0,
MIN(0,I128-(OFFSET($C128,0,$A128)/(OFFSET($C123,-$A127,$A128)))),
MAX(0,I128-(OFFSET($C128,0,$A128)/(OFFSET($C123,-$A127,$A128))))),0))</f>
        <v>0</v>
      </c>
      <c r="K128" s="395">
        <f t="shared" ca="1" si="135"/>
        <v>0</v>
      </c>
      <c r="L128" s="395">
        <f t="shared" ca="1" si="136"/>
        <v>0</v>
      </c>
      <c r="M128" s="395">
        <f t="shared" ca="1" si="137"/>
        <v>0</v>
      </c>
      <c r="N128" s="395">
        <f t="shared" ca="1" si="138"/>
        <v>0</v>
      </c>
      <c r="O128" s="395">
        <f t="shared" ca="1" si="139"/>
        <v>0</v>
      </c>
      <c r="P128" s="395">
        <f t="shared" ca="1" si="140"/>
        <v>0</v>
      </c>
      <c r="Q128" s="395">
        <f t="shared" ca="1" si="141"/>
        <v>0</v>
      </c>
      <c r="R128" s="395">
        <f t="shared" ca="1" si="142"/>
        <v>0</v>
      </c>
      <c r="S128" s="395">
        <f t="shared" ca="1" si="143"/>
        <v>0</v>
      </c>
      <c r="T128" s="395">
        <f t="shared" ca="1" si="144"/>
        <v>0</v>
      </c>
      <c r="U128" s="395">
        <f t="shared" ca="1" si="145"/>
        <v>0</v>
      </c>
      <c r="V128" s="395">
        <f t="shared" ca="1" si="146"/>
        <v>0</v>
      </c>
      <c r="W128" s="395">
        <f t="shared" ca="1" si="147"/>
        <v>0</v>
      </c>
      <c r="X128" s="334"/>
      <c r="Y128" s="334"/>
      <c r="Z128" s="334"/>
      <c r="AA128" s="249"/>
      <c r="AB128" s="249"/>
    </row>
    <row r="129" spans="1:28" hidden="1" outlineLevel="1">
      <c r="A129" s="331">
        <v>7</v>
      </c>
      <c r="B129" s="309" t="str">
        <f t="shared" ca="1" si="129"/>
        <v>Depreciated Net Capex 2019</v>
      </c>
      <c r="C129" s="398"/>
      <c r="D129" s="398"/>
      <c r="E129" s="398"/>
      <c r="F129" s="398"/>
      <c r="G129" s="398"/>
      <c r="H129" s="398"/>
      <c r="I129" s="399"/>
      <c r="J129" s="400">
        <f ca="1">J117</f>
        <v>0</v>
      </c>
      <c r="K129" s="395">
        <f ca="1">IF(J153="n/a",J129,IFERROR(IF((OFFSET($C129,0,$A129))&lt;0,
MIN(0,J129-(OFFSET($C129,0,$A129)/(OFFSET($C124,-$A128,$A129)))),
MAX(0,J129-(OFFSET($C129,0,$A129)/(OFFSET($C124,-$A128,$A129))))),0))</f>
        <v>0</v>
      </c>
      <c r="L129" s="395">
        <f t="shared" ca="1" si="136"/>
        <v>0</v>
      </c>
      <c r="M129" s="395">
        <f t="shared" ca="1" si="137"/>
        <v>0</v>
      </c>
      <c r="N129" s="395">
        <f t="shared" ca="1" si="138"/>
        <v>0</v>
      </c>
      <c r="O129" s="395">
        <f t="shared" ca="1" si="139"/>
        <v>0</v>
      </c>
      <c r="P129" s="395">
        <f t="shared" ca="1" si="140"/>
        <v>0</v>
      </c>
      <c r="Q129" s="395">
        <f t="shared" ca="1" si="141"/>
        <v>0</v>
      </c>
      <c r="R129" s="395">
        <f t="shared" ca="1" si="142"/>
        <v>0</v>
      </c>
      <c r="S129" s="395">
        <f t="shared" ca="1" si="143"/>
        <v>0</v>
      </c>
      <c r="T129" s="395">
        <f t="shared" ca="1" si="144"/>
        <v>0</v>
      </c>
      <c r="U129" s="395">
        <f t="shared" ca="1" si="145"/>
        <v>0</v>
      </c>
      <c r="V129" s="395">
        <f t="shared" ca="1" si="146"/>
        <v>0</v>
      </c>
      <c r="W129" s="395">
        <f t="shared" ca="1" si="147"/>
        <v>0</v>
      </c>
      <c r="X129" s="334"/>
      <c r="Y129" s="334"/>
      <c r="Z129" s="334"/>
      <c r="AA129" s="249"/>
      <c r="AB129" s="249"/>
    </row>
    <row r="130" spans="1:28" hidden="1" outlineLevel="1">
      <c r="A130" s="331">
        <v>8</v>
      </c>
      <c r="B130" s="309" t="str">
        <f t="shared" ca="1" si="129"/>
        <v>Depreciated Net Capex 2020</v>
      </c>
      <c r="C130" s="398"/>
      <c r="D130" s="398"/>
      <c r="E130" s="398"/>
      <c r="F130" s="398"/>
      <c r="G130" s="398"/>
      <c r="H130" s="398"/>
      <c r="I130" s="398"/>
      <c r="J130" s="399"/>
      <c r="K130" s="400">
        <f ca="1">K117</f>
        <v>0</v>
      </c>
      <c r="L130" s="395">
        <f ca="1">IF(K154="n/a",K130,IFERROR(IF((OFFSET($C130,0,$A130))&lt;0,
MIN(0,K130-(OFFSET($C130,0,$A130)/(OFFSET($C125,-$A129,$A130)))),
MAX(0,K130-(OFFSET($C130,0,$A130)/(OFFSET($C125,-$A129,$A130))))),0))</f>
        <v>0</v>
      </c>
      <c r="M130" s="395">
        <f t="shared" ca="1" si="137"/>
        <v>0</v>
      </c>
      <c r="N130" s="395">
        <f t="shared" ca="1" si="138"/>
        <v>0</v>
      </c>
      <c r="O130" s="395">
        <f t="shared" ca="1" si="139"/>
        <v>0</v>
      </c>
      <c r="P130" s="395">
        <f t="shared" ca="1" si="140"/>
        <v>0</v>
      </c>
      <c r="Q130" s="395">
        <f t="shared" ca="1" si="141"/>
        <v>0</v>
      </c>
      <c r="R130" s="395">
        <f t="shared" ca="1" si="142"/>
        <v>0</v>
      </c>
      <c r="S130" s="395">
        <f t="shared" ca="1" si="143"/>
        <v>0</v>
      </c>
      <c r="T130" s="395">
        <f t="shared" ca="1" si="144"/>
        <v>0</v>
      </c>
      <c r="U130" s="395">
        <f t="shared" ca="1" si="145"/>
        <v>0</v>
      </c>
      <c r="V130" s="395">
        <f t="shared" ca="1" si="146"/>
        <v>0</v>
      </c>
      <c r="W130" s="395">
        <f t="shared" ca="1" si="147"/>
        <v>0</v>
      </c>
      <c r="X130" s="334"/>
      <c r="Y130" s="334"/>
      <c r="Z130" s="334"/>
      <c r="AA130" s="249"/>
      <c r="AB130" s="249"/>
    </row>
    <row r="131" spans="1:28" hidden="1" outlineLevel="1">
      <c r="A131" s="331">
        <v>9</v>
      </c>
      <c r="B131" s="309" t="str">
        <f t="shared" ca="1" si="129"/>
        <v>Depreciated Net Capex 2021</v>
      </c>
      <c r="C131" s="398"/>
      <c r="D131" s="398"/>
      <c r="E131" s="398"/>
      <c r="F131" s="398"/>
      <c r="G131" s="398"/>
      <c r="H131" s="398"/>
      <c r="I131" s="398"/>
      <c r="J131" s="398"/>
      <c r="K131" s="399"/>
      <c r="L131" s="400">
        <f ca="1">L117</f>
        <v>0</v>
      </c>
      <c r="M131" s="395">
        <f ca="1">IF(L155="n/a",L131,IFERROR(IF((OFFSET($C131,0,$A131))&lt;0,
MIN(0,L131-(OFFSET($C131,0,$A131)/(OFFSET($C126,-$A130,$A131)))),
MAX(0,L131-(OFFSET($C131,0,$A131)/(OFFSET($C126,-$A130,$A131))))),0))</f>
        <v>0</v>
      </c>
      <c r="N131" s="395">
        <f t="shared" ca="1" si="138"/>
        <v>0</v>
      </c>
      <c r="O131" s="395">
        <f t="shared" ca="1" si="139"/>
        <v>0</v>
      </c>
      <c r="P131" s="395">
        <f t="shared" ca="1" si="140"/>
        <v>0</v>
      </c>
      <c r="Q131" s="395">
        <f t="shared" ca="1" si="141"/>
        <v>0</v>
      </c>
      <c r="R131" s="395">
        <f t="shared" ca="1" si="142"/>
        <v>0</v>
      </c>
      <c r="S131" s="395">
        <f t="shared" ca="1" si="143"/>
        <v>0</v>
      </c>
      <c r="T131" s="395">
        <f t="shared" ca="1" si="144"/>
        <v>0</v>
      </c>
      <c r="U131" s="395">
        <f t="shared" ca="1" si="145"/>
        <v>0</v>
      </c>
      <c r="V131" s="395">
        <f t="shared" ca="1" si="146"/>
        <v>0</v>
      </c>
      <c r="W131" s="395">
        <f t="shared" ca="1" si="147"/>
        <v>0</v>
      </c>
      <c r="X131" s="334"/>
      <c r="Y131" s="334"/>
      <c r="Z131" s="334"/>
      <c r="AA131" s="249"/>
      <c r="AB131" s="249"/>
    </row>
    <row r="132" spans="1:28" hidden="1" outlineLevel="1">
      <c r="A132" s="331">
        <v>10</v>
      </c>
      <c r="B132" s="309" t="str">
        <f t="shared" ca="1" si="129"/>
        <v>Depreciated Net Capex 2022</v>
      </c>
      <c r="C132" s="398"/>
      <c r="D132" s="398"/>
      <c r="E132" s="398"/>
      <c r="F132" s="398"/>
      <c r="G132" s="398"/>
      <c r="H132" s="398"/>
      <c r="I132" s="398"/>
      <c r="J132" s="398"/>
      <c r="K132" s="398"/>
      <c r="L132" s="399"/>
      <c r="M132" s="400">
        <f ca="1">M117</f>
        <v>0</v>
      </c>
      <c r="N132" s="395">
        <f ca="1">IF(M156="n/a",M132,IFERROR(IF((OFFSET($C132,0,$A132))&lt;0,
MIN(0,M132-(OFFSET($C132,0,$A132)/(OFFSET($C127,-$A131,$A132)))),
MAX(0,M132-(OFFSET($C132,0,$A132)/(OFFSET($C127,-$A131,$A132))))),0))</f>
        <v>0</v>
      </c>
      <c r="O132" s="395">
        <f t="shared" ca="1" si="139"/>
        <v>0</v>
      </c>
      <c r="P132" s="395">
        <f t="shared" ca="1" si="140"/>
        <v>0</v>
      </c>
      <c r="Q132" s="395">
        <f t="shared" ca="1" si="141"/>
        <v>0</v>
      </c>
      <c r="R132" s="395">
        <f t="shared" ca="1" si="142"/>
        <v>0</v>
      </c>
      <c r="S132" s="395">
        <f t="shared" ca="1" si="143"/>
        <v>0</v>
      </c>
      <c r="T132" s="395">
        <f t="shared" ca="1" si="144"/>
        <v>0</v>
      </c>
      <c r="U132" s="395">
        <f t="shared" ca="1" si="145"/>
        <v>0</v>
      </c>
      <c r="V132" s="395">
        <f t="shared" ca="1" si="146"/>
        <v>0</v>
      </c>
      <c r="W132" s="395">
        <f t="shared" ca="1" si="147"/>
        <v>0</v>
      </c>
      <c r="X132" s="334"/>
      <c r="Y132" s="334"/>
      <c r="Z132" s="334"/>
      <c r="AA132" s="249"/>
      <c r="AB132" s="249"/>
    </row>
    <row r="133" spans="1:28" hidden="1" outlineLevel="1">
      <c r="A133" s="331">
        <v>11</v>
      </c>
      <c r="B133" s="309" t="str">
        <f t="shared" ca="1" si="129"/>
        <v>Depreciated Net Capex 2023</v>
      </c>
      <c r="C133" s="398"/>
      <c r="D133" s="398"/>
      <c r="E133" s="398"/>
      <c r="F133" s="398"/>
      <c r="G133" s="398"/>
      <c r="H133" s="398"/>
      <c r="I133" s="398"/>
      <c r="J133" s="398"/>
      <c r="K133" s="398"/>
      <c r="L133" s="398"/>
      <c r="M133" s="399"/>
      <c r="N133" s="400">
        <f>N117</f>
        <v>0</v>
      </c>
      <c r="O133" s="395">
        <f ca="1">IF(N157="n/a",N133,IFERROR(IF((OFFSET($C133,0,$A133))&lt;0,
MIN(0,N133-(OFFSET($C133,0,$A133)/(OFFSET($C128,-$A132,$A133)))),
MAX(0,N133-(OFFSET($C133,0,$A133)/(OFFSET($C128,-$A132,$A133))))),0))</f>
        <v>0</v>
      </c>
      <c r="P133" s="395">
        <f t="shared" ca="1" si="140"/>
        <v>0</v>
      </c>
      <c r="Q133" s="395">
        <f t="shared" ca="1" si="141"/>
        <v>0</v>
      </c>
      <c r="R133" s="395">
        <f t="shared" ca="1" si="142"/>
        <v>0</v>
      </c>
      <c r="S133" s="395">
        <f t="shared" ca="1" si="143"/>
        <v>0</v>
      </c>
      <c r="T133" s="395">
        <f t="shared" ca="1" si="144"/>
        <v>0</v>
      </c>
      <c r="U133" s="395">
        <f t="shared" ca="1" si="145"/>
        <v>0</v>
      </c>
      <c r="V133" s="395">
        <f t="shared" ca="1" si="146"/>
        <v>0</v>
      </c>
      <c r="W133" s="395">
        <f t="shared" ca="1" si="147"/>
        <v>0</v>
      </c>
      <c r="X133" s="334"/>
      <c r="Y133" s="334"/>
      <c r="Z133" s="334"/>
      <c r="AA133" s="249"/>
      <c r="AB133" s="249"/>
    </row>
    <row r="134" spans="1:28" hidden="1" outlineLevel="1">
      <c r="A134" s="331">
        <v>12</v>
      </c>
      <c r="B134" s="309" t="str">
        <f t="shared" ca="1" si="129"/>
        <v>Depreciated Net Capex 2024</v>
      </c>
      <c r="C134" s="398"/>
      <c r="D134" s="398"/>
      <c r="E134" s="398"/>
      <c r="F134" s="398"/>
      <c r="G134" s="398"/>
      <c r="H134" s="398"/>
      <c r="I134" s="398"/>
      <c r="J134" s="398"/>
      <c r="K134" s="398"/>
      <c r="L134" s="398"/>
      <c r="M134" s="398"/>
      <c r="N134" s="399"/>
      <c r="O134" s="400">
        <f>O117</f>
        <v>0</v>
      </c>
      <c r="P134" s="395">
        <f ca="1">IF(O158="n/a",O134,IFERROR(IF((OFFSET($C134,0,$A134))&lt;0,
MIN(0,O134-(OFFSET($C134,0,$A134)/(OFFSET($C129,-$A133,$A134)))),
MAX(0,O134-(OFFSET($C134,0,$A134)/(OFFSET($C129,-$A133,$A134))))),0))</f>
        <v>0</v>
      </c>
      <c r="Q134" s="395">
        <f t="shared" ca="1" si="141"/>
        <v>0</v>
      </c>
      <c r="R134" s="395">
        <f t="shared" ca="1" si="142"/>
        <v>0</v>
      </c>
      <c r="S134" s="395">
        <f t="shared" ca="1" si="143"/>
        <v>0</v>
      </c>
      <c r="T134" s="395">
        <f t="shared" ca="1" si="144"/>
        <v>0</v>
      </c>
      <c r="U134" s="395">
        <f t="shared" ca="1" si="145"/>
        <v>0</v>
      </c>
      <c r="V134" s="395">
        <f t="shared" ca="1" si="146"/>
        <v>0</v>
      </c>
      <c r="W134" s="395">
        <f t="shared" ca="1" si="147"/>
        <v>0</v>
      </c>
      <c r="X134" s="334"/>
      <c r="Y134" s="334"/>
      <c r="Z134" s="334"/>
      <c r="AA134" s="249"/>
      <c r="AB134" s="249"/>
    </row>
    <row r="135" spans="1:28" hidden="1" outlineLevel="1">
      <c r="A135" s="331">
        <v>13</v>
      </c>
      <c r="B135" s="309" t="str">
        <f t="shared" ca="1" si="129"/>
        <v>Depreciated Net Capex 2025</v>
      </c>
      <c r="C135" s="398"/>
      <c r="D135" s="398"/>
      <c r="E135" s="398"/>
      <c r="F135" s="398"/>
      <c r="G135" s="398"/>
      <c r="H135" s="398"/>
      <c r="I135" s="398"/>
      <c r="J135" s="398"/>
      <c r="K135" s="398"/>
      <c r="L135" s="398"/>
      <c r="M135" s="398"/>
      <c r="N135" s="398"/>
      <c r="O135" s="399"/>
      <c r="P135" s="400">
        <f>P117</f>
        <v>0</v>
      </c>
      <c r="Q135" s="395">
        <f ca="1">IF(P159="n/a",P135,IFERROR(IF((OFFSET($C135,0,$A135))&lt;0,
MIN(0,P135-(OFFSET($C135,0,$A135)/(OFFSET($C130,-$A134,$A135)))),
MAX(0,P135-(OFFSET($C135,0,$A135)/(OFFSET($C130,-$A134,$A135))))),0))</f>
        <v>0</v>
      </c>
      <c r="R135" s="395">
        <f t="shared" ca="1" si="142"/>
        <v>0</v>
      </c>
      <c r="S135" s="395">
        <f t="shared" ca="1" si="143"/>
        <v>0</v>
      </c>
      <c r="T135" s="395">
        <f t="shared" ca="1" si="144"/>
        <v>0</v>
      </c>
      <c r="U135" s="395">
        <f t="shared" ca="1" si="145"/>
        <v>0</v>
      </c>
      <c r="V135" s="395">
        <f t="shared" ca="1" si="146"/>
        <v>0</v>
      </c>
      <c r="W135" s="395">
        <f t="shared" ca="1" si="147"/>
        <v>0</v>
      </c>
      <c r="X135" s="334"/>
      <c r="Y135" s="334"/>
      <c r="Z135" s="334"/>
      <c r="AA135" s="249"/>
      <c r="AB135" s="249"/>
    </row>
    <row r="136" spans="1:28" hidden="1" outlineLevel="1">
      <c r="A136" s="331">
        <v>14</v>
      </c>
      <c r="B136" s="309" t="str">
        <f t="shared" ca="1" si="129"/>
        <v>Depreciated Net Capex 2026</v>
      </c>
      <c r="C136" s="398"/>
      <c r="D136" s="398"/>
      <c r="E136" s="398"/>
      <c r="F136" s="398"/>
      <c r="G136" s="398"/>
      <c r="H136" s="398"/>
      <c r="I136" s="398"/>
      <c r="J136" s="398"/>
      <c r="K136" s="398"/>
      <c r="L136" s="398"/>
      <c r="M136" s="398"/>
      <c r="N136" s="398"/>
      <c r="O136" s="398"/>
      <c r="P136" s="399"/>
      <c r="Q136" s="400">
        <f>Q117</f>
        <v>0</v>
      </c>
      <c r="R136" s="395">
        <f ca="1">IF(Q160="n/a",Q136,IFERROR(IF((OFFSET($C136,0,$A136))&lt;0,
MIN(0,Q136-(OFFSET($C136,0,$A136)/(OFFSET($C131,-$A135,$A136)))),
MAX(0,Q136-(OFFSET($C136,0,$A136)/(OFFSET($C131,-$A135,$A136))))),0))</f>
        <v>0</v>
      </c>
      <c r="S136" s="395">
        <f t="shared" ca="1" si="143"/>
        <v>0</v>
      </c>
      <c r="T136" s="395">
        <f t="shared" ca="1" si="144"/>
        <v>0</v>
      </c>
      <c r="U136" s="395">
        <f t="shared" ca="1" si="145"/>
        <v>0</v>
      </c>
      <c r="V136" s="395">
        <f t="shared" ca="1" si="146"/>
        <v>0</v>
      </c>
      <c r="W136" s="395">
        <f t="shared" ca="1" si="147"/>
        <v>0</v>
      </c>
      <c r="X136" s="334"/>
      <c r="Y136" s="334"/>
      <c r="Z136" s="334"/>
      <c r="AA136" s="249"/>
      <c r="AB136" s="249"/>
    </row>
    <row r="137" spans="1:28" hidden="1" outlineLevel="1">
      <c r="A137" s="331">
        <v>15</v>
      </c>
      <c r="B137" s="309" t="str">
        <f t="shared" ca="1" si="129"/>
        <v>Depreciated Net Capex 2027</v>
      </c>
      <c r="C137" s="398"/>
      <c r="D137" s="398"/>
      <c r="E137" s="398"/>
      <c r="F137" s="398"/>
      <c r="G137" s="398"/>
      <c r="H137" s="398"/>
      <c r="I137" s="398"/>
      <c r="J137" s="398"/>
      <c r="K137" s="398"/>
      <c r="L137" s="398"/>
      <c r="M137" s="398"/>
      <c r="N137" s="398"/>
      <c r="O137" s="398"/>
      <c r="P137" s="398"/>
      <c r="Q137" s="399"/>
      <c r="R137" s="400">
        <f>R117</f>
        <v>0</v>
      </c>
      <c r="S137" s="395">
        <f ca="1">IF(R161="n/a",R137,IFERROR(IF((OFFSET($C137,0,$A137))&lt;0,
MIN(0,R137-(OFFSET($C137,0,$A137)/(OFFSET($C132,-$A136,$A137)))),
MAX(0,R137-(OFFSET($C137,0,$A137)/(OFFSET($C132,-$A136,$A137))))),0))</f>
        <v>0</v>
      </c>
      <c r="T137" s="395">
        <f t="shared" ca="1" si="144"/>
        <v>0</v>
      </c>
      <c r="U137" s="395">
        <f t="shared" ca="1" si="145"/>
        <v>0</v>
      </c>
      <c r="V137" s="395">
        <f t="shared" ca="1" si="146"/>
        <v>0</v>
      </c>
      <c r="W137" s="395">
        <f t="shared" ca="1" si="147"/>
        <v>0</v>
      </c>
      <c r="X137" s="334"/>
      <c r="Y137" s="334"/>
      <c r="Z137" s="334"/>
      <c r="AA137" s="249"/>
      <c r="AB137" s="249"/>
    </row>
    <row r="138" spans="1:28" hidden="1" outlineLevel="1">
      <c r="A138" s="331">
        <v>16</v>
      </c>
      <c r="B138" s="309" t="str">
        <f t="shared" ca="1" si="129"/>
        <v>Depreciated Net Capex 2028</v>
      </c>
      <c r="C138" s="398"/>
      <c r="D138" s="398"/>
      <c r="E138" s="398"/>
      <c r="F138" s="398"/>
      <c r="G138" s="398"/>
      <c r="H138" s="398"/>
      <c r="I138" s="398"/>
      <c r="J138" s="398"/>
      <c r="K138" s="398"/>
      <c r="L138" s="398"/>
      <c r="M138" s="398"/>
      <c r="N138" s="398"/>
      <c r="O138" s="398"/>
      <c r="P138" s="398"/>
      <c r="Q138" s="398"/>
      <c r="R138" s="399"/>
      <c r="S138" s="400">
        <f>S117</f>
        <v>0</v>
      </c>
      <c r="T138" s="395">
        <f ca="1">IF(S162="n/a",S138,IFERROR(IF((OFFSET($C138,0,$A138))&lt;0,
MIN(0,S138-(OFFSET($C138,0,$A138)/(OFFSET($C133,-$A137,$A138)))),
MAX(0,S138-(OFFSET($C138,0,$A138)/(OFFSET($C133,-$A137,$A138))))),0))</f>
        <v>0</v>
      </c>
      <c r="U138" s="395">
        <f t="shared" ca="1" si="145"/>
        <v>0</v>
      </c>
      <c r="V138" s="395">
        <f t="shared" ca="1" si="146"/>
        <v>0</v>
      </c>
      <c r="W138" s="395">
        <f t="shared" ca="1" si="147"/>
        <v>0</v>
      </c>
      <c r="X138" s="334"/>
      <c r="Y138" s="334"/>
      <c r="Z138" s="334"/>
      <c r="AA138" s="249"/>
      <c r="AB138" s="249"/>
    </row>
    <row r="139" spans="1:28" hidden="1" outlineLevel="1">
      <c r="A139" s="331">
        <v>17</v>
      </c>
      <c r="B139" s="309" t="str">
        <f t="shared" ca="1" si="129"/>
        <v>Depreciated Net Capex 2029</v>
      </c>
      <c r="C139" s="398"/>
      <c r="D139" s="398"/>
      <c r="E139" s="398"/>
      <c r="F139" s="398"/>
      <c r="G139" s="398"/>
      <c r="H139" s="398"/>
      <c r="I139" s="398"/>
      <c r="J139" s="398"/>
      <c r="K139" s="398"/>
      <c r="L139" s="398"/>
      <c r="M139" s="398"/>
      <c r="N139" s="398"/>
      <c r="O139" s="398"/>
      <c r="P139" s="398"/>
      <c r="Q139" s="398"/>
      <c r="R139" s="398"/>
      <c r="S139" s="399"/>
      <c r="T139" s="400">
        <f>T117</f>
        <v>0</v>
      </c>
      <c r="U139" s="395">
        <f ca="1">IF(T163="n/a",T139,IFERROR(IF((OFFSET($C139,0,$A139))&lt;0,
MIN(0,T139-(OFFSET($C139,0,$A139)/(OFFSET($C134,-$A138,$A139)))),
MAX(0,T139-(OFFSET($C139,0,$A139)/(OFFSET($C134,-$A138,$A139))))),0))</f>
        <v>0</v>
      </c>
      <c r="V139" s="395">
        <f t="shared" ca="1" si="146"/>
        <v>0</v>
      </c>
      <c r="W139" s="395">
        <f t="shared" ca="1" si="147"/>
        <v>0</v>
      </c>
      <c r="X139" s="334"/>
      <c r="Y139" s="334"/>
      <c r="Z139" s="334"/>
      <c r="AA139" s="249"/>
      <c r="AB139" s="249"/>
    </row>
    <row r="140" spans="1:28" hidden="1" outlineLevel="1">
      <c r="A140" s="331">
        <v>18</v>
      </c>
      <c r="B140" s="309" t="str">
        <f t="shared" ca="1" si="129"/>
        <v>Depreciated Net Capex 2030</v>
      </c>
      <c r="C140" s="398"/>
      <c r="D140" s="398"/>
      <c r="E140" s="398"/>
      <c r="F140" s="398"/>
      <c r="G140" s="398"/>
      <c r="H140" s="398"/>
      <c r="I140" s="398"/>
      <c r="J140" s="398"/>
      <c r="K140" s="398"/>
      <c r="L140" s="398"/>
      <c r="M140" s="398"/>
      <c r="N140" s="398"/>
      <c r="O140" s="398"/>
      <c r="P140" s="398"/>
      <c r="Q140" s="398"/>
      <c r="R140" s="398"/>
      <c r="S140" s="398"/>
      <c r="T140" s="399"/>
      <c r="U140" s="400">
        <f>U117</f>
        <v>0</v>
      </c>
      <c r="V140" s="395">
        <f ca="1">IF(U164="n/a",U140,IFERROR(IF((OFFSET($C140,0,$A140))&lt;0,
MIN(0,U140-(OFFSET($C140,0,$A140)/(OFFSET($C135,-$A139,$A140)))),
MAX(0,U140-(OFFSET($C140,0,$A140)/(OFFSET($C135,-$A139,$A140))))),0))</f>
        <v>0</v>
      </c>
      <c r="W140" s="395">
        <f t="shared" ca="1" si="147"/>
        <v>0</v>
      </c>
      <c r="X140" s="334"/>
      <c r="Y140" s="334"/>
      <c r="Z140" s="334"/>
      <c r="AA140" s="249"/>
      <c r="AB140" s="249"/>
    </row>
    <row r="141" spans="1:28" hidden="1" outlineLevel="1">
      <c r="A141" s="331">
        <v>19</v>
      </c>
      <c r="B141" s="309" t="str">
        <f t="shared" ca="1" si="129"/>
        <v>Depreciated Net Capex 2031</v>
      </c>
      <c r="C141" s="398"/>
      <c r="D141" s="398"/>
      <c r="E141" s="398"/>
      <c r="F141" s="398"/>
      <c r="G141" s="398"/>
      <c r="H141" s="398"/>
      <c r="I141" s="398"/>
      <c r="J141" s="398"/>
      <c r="K141" s="398"/>
      <c r="L141" s="398"/>
      <c r="M141" s="398"/>
      <c r="N141" s="398"/>
      <c r="O141" s="398"/>
      <c r="P141" s="398"/>
      <c r="Q141" s="398"/>
      <c r="R141" s="398"/>
      <c r="S141" s="398"/>
      <c r="T141" s="398"/>
      <c r="U141" s="399"/>
      <c r="V141" s="400">
        <f>V117</f>
        <v>0</v>
      </c>
      <c r="W141" s="395">
        <f ca="1">IF(V165="n/a",V141,IFERROR(IF((OFFSET($C141,0,$A141))&lt;0,
MIN(0,V141-(OFFSET($C141,0,$A141)/(OFFSET($C136,-$A140,$A141)))),
MAX(0,V141-(OFFSET($C141,0,$A141)/(OFFSET($C136,-$A140,$A141))))),0))</f>
        <v>0</v>
      </c>
      <c r="X141" s="334"/>
      <c r="Y141" s="334"/>
      <c r="Z141" s="334"/>
      <c r="AA141" s="249"/>
      <c r="AB141" s="249"/>
    </row>
    <row r="142" spans="1:28" hidden="1" outlineLevel="1">
      <c r="A142" s="331">
        <v>20</v>
      </c>
      <c r="B142" s="309" t="str">
        <f t="shared" ca="1" si="129"/>
        <v>Depreciated Net Capex 2032</v>
      </c>
      <c r="C142" s="398"/>
      <c r="D142" s="398"/>
      <c r="E142" s="398"/>
      <c r="F142" s="398"/>
      <c r="G142" s="398"/>
      <c r="H142" s="398"/>
      <c r="I142" s="398"/>
      <c r="J142" s="398"/>
      <c r="K142" s="398"/>
      <c r="L142" s="398"/>
      <c r="M142" s="398"/>
      <c r="N142" s="398"/>
      <c r="O142" s="398"/>
      <c r="P142" s="398"/>
      <c r="Q142" s="398"/>
      <c r="R142" s="398"/>
      <c r="S142" s="398"/>
      <c r="T142" s="398"/>
      <c r="U142" s="398"/>
      <c r="V142" s="399"/>
      <c r="W142" s="395">
        <f>W117</f>
        <v>0</v>
      </c>
      <c r="X142" s="249"/>
      <c r="Y142" s="249"/>
      <c r="Z142" s="249"/>
      <c r="AA142" s="249"/>
      <c r="AB142" s="249"/>
    </row>
    <row r="143" spans="1:28" hidden="1" outlineLevel="1">
      <c r="A143" s="249"/>
      <c r="B143" s="332"/>
      <c r="C143" s="395"/>
      <c r="D143" s="395"/>
      <c r="E143" s="395"/>
      <c r="F143" s="395"/>
      <c r="G143" s="395"/>
      <c r="H143" s="395"/>
      <c r="I143" s="395"/>
      <c r="J143" s="395"/>
      <c r="K143" s="395"/>
      <c r="L143" s="395"/>
      <c r="M143" s="395"/>
      <c r="N143" s="395"/>
      <c r="O143" s="395"/>
      <c r="P143" s="395"/>
      <c r="Q143" s="395"/>
      <c r="R143" s="395"/>
      <c r="S143" s="395"/>
      <c r="T143" s="395"/>
      <c r="U143" s="395"/>
      <c r="V143" s="395"/>
      <c r="W143" s="395"/>
      <c r="X143" s="249"/>
      <c r="Y143" s="249"/>
      <c r="Z143" s="249"/>
      <c r="AA143" s="249"/>
      <c r="AB143" s="249"/>
    </row>
    <row r="144" spans="1:28" hidden="1" outlineLevel="1">
      <c r="A144" s="249"/>
      <c r="B144" s="332"/>
      <c r="C144" s="395"/>
      <c r="D144" s="395"/>
      <c r="E144" s="395"/>
      <c r="F144" s="395"/>
      <c r="G144" s="395"/>
      <c r="H144" s="395"/>
      <c r="I144" s="395"/>
      <c r="J144" s="395"/>
      <c r="K144" s="395"/>
      <c r="L144" s="395"/>
      <c r="M144" s="395"/>
      <c r="N144" s="395"/>
      <c r="O144" s="395"/>
      <c r="P144" s="395"/>
      <c r="Q144" s="395"/>
      <c r="R144" s="395"/>
      <c r="S144" s="395"/>
      <c r="T144" s="395"/>
      <c r="U144" s="395"/>
      <c r="V144" s="395"/>
      <c r="W144" s="395"/>
      <c r="X144" s="249"/>
      <c r="Y144" s="249"/>
      <c r="Z144" s="249"/>
      <c r="AA144" s="249"/>
      <c r="AB144" s="249"/>
    </row>
    <row r="145" spans="1:28" hidden="1" outlineLevel="1">
      <c r="A145" s="249"/>
      <c r="B145" s="309" t="s">
        <v>302</v>
      </c>
      <c r="C145" s="395"/>
      <c r="D145" s="395">
        <f t="shared" ref="D145" ca="1" si="148">IF(C145="n/a","n/a",IF(AND(C145&lt;1,D119=0),0,
IF(D119=0,C145-1,
IF(C145&lt;1,D120,
(((C145-1)*(C121-(C121/(C145))))+(D119*D120))/(D121)))))</f>
        <v>0</v>
      </c>
      <c r="E145" s="395">
        <f t="shared" ref="E145" ca="1" si="149">IF(D145="n/a","n/a",IF(AND(D145&lt;1,E119=0),0,
IF(E119=0,D145-1,
IF(D145&lt;1,E120,
(((D145-1)*(D121-(D121/(D145))))+(E119*E120))/(E121)))))</f>
        <v>0</v>
      </c>
      <c r="F145" s="395">
        <f t="shared" ref="F145" ca="1" si="150">IF(E145="n/a","n/a",IF(AND(E145&lt;1,F119=0),0,
IF(F119=0,E145-1,
IF(E145&lt;1,F120,
(((E145-1)*(E121-(E121/(E145))))+(F119*F120))/(F121)))))</f>
        <v>0</v>
      </c>
      <c r="G145" s="395">
        <f t="shared" ref="G145" ca="1" si="151">IF(F145="n/a","n/a",IF(AND(F145&lt;1,G119=0),0,
IF(G119=0,F145-1,
IF(F145&lt;1,G120,
(((F145-1)*(F121-(F121/(F145))))+(G119*G120))/(G121)))))</f>
        <v>0</v>
      </c>
      <c r="H145" s="395">
        <f t="shared" ref="H145" ca="1" si="152">IF(G145="n/a","n/a",IF(AND(G145&lt;1,H119=0),0,
IF(H119=0,G145-1,
IF(G145&lt;1,H120,
(((G145-1)*(G121-(G121/(G145))))+(H119*H120))/(H121)))))</f>
        <v>0</v>
      </c>
      <c r="I145" s="395">
        <f ca="1">IF(H145="n/a","n/a",IF(AND(H145&lt;1,I119=0),0,
IF(I119=0,H145-1,
IF(H145&lt;1,I120,
(((H145-1)*(H121-(H121/(H145))))+(I119*I120))/(I121)))))</f>
        <v>0</v>
      </c>
      <c r="J145" s="395">
        <f t="shared" ref="J145" ca="1" si="153">IF(I145="n/a","n/a",IF(AND(I145&lt;1,J119=0),0,
IF(J119=0,I145-1,
IF(I145&lt;1,J120,
(((I145-1)*(I121-(I121/(I145))))+(J119*J120))/(J121)))))</f>
        <v>0</v>
      </c>
      <c r="K145" s="395">
        <f t="shared" ref="K145" ca="1" si="154">IF(J145="n/a","n/a",IF(AND(J145&lt;1,K119=0),0,
IF(K119=0,J145-1,
IF(J145&lt;1,K120,
(((J145-1)*(J121-(J121/(J145))))+(K119*K120))/(K121)))))</f>
        <v>0</v>
      </c>
      <c r="L145" s="395">
        <f t="shared" ref="L145" ca="1" si="155">IF(K145="n/a","n/a",IF(AND(K145&lt;1,L119=0),0,
IF(L119=0,K145-1,
IF(K145&lt;1,L120,
(((K145-1)*(K121-(K121/(K145))))+(L119*L120))/(L121)))))</f>
        <v>0</v>
      </c>
      <c r="M145" s="395">
        <f t="shared" ref="M145" ca="1" si="156">IF(L145="n/a","n/a",IF(AND(L145&lt;1,M119=0),0,
IF(M119=0,L145-1,
IF(L145&lt;1,M120,
(((L145-1)*(L121-(L121/(L145))))+(M119*M120))/(M121)))))</f>
        <v>0</v>
      </c>
      <c r="N145" s="395">
        <f t="shared" ref="N145" ca="1" si="157">IF(M145="n/a","n/a",IF(AND(M145&lt;1,N119=0),0,
IF(N119=0,M145-1,
IF(M145&lt;1,N120,
(((M145-1)*(M121-(M121/(M145))))+(N119*N120))/(N121)))))</f>
        <v>0</v>
      </c>
      <c r="O145" s="395">
        <f t="shared" ref="O145" ca="1" si="158">IF(N145="n/a","n/a",IF(AND(N145&lt;1,O119=0),0,
IF(O119=0,N145-1,
IF(N145&lt;1,O120,
(((N145-1)*(N121-(N121/(N145))))+(O119*O120))/(O121)))))</f>
        <v>0</v>
      </c>
      <c r="P145" s="395">
        <f t="shared" ref="P145" ca="1" si="159">IF(O145="n/a","n/a",IF(AND(O145&lt;1,P119=0),0,
IF(P119=0,O145-1,
IF(O145&lt;1,P120,
(((O145-1)*(O121-(O121/(O145))))+(P119*P120))/(P121)))))</f>
        <v>0</v>
      </c>
      <c r="Q145" s="395">
        <f t="shared" ref="Q145" ca="1" si="160">IF(P145="n/a","n/a",IF(AND(P145&lt;1,Q119=0),0,
IF(Q119=0,P145-1,
IF(P145&lt;1,Q120,
(((P145-1)*(P121-(P121/(P145))))+(Q119*Q120))/(Q121)))))</f>
        <v>0</v>
      </c>
      <c r="R145" s="395">
        <f t="shared" ref="R145" ca="1" si="161">IF(Q145="n/a","n/a",IF(AND(Q145&lt;1,R119=0),0,
IF(R119=0,Q145-1,
IF(Q145&lt;1,R120,
(((Q145-1)*(Q121-(Q121/(Q145))))+(R119*R120))/(R121)))))</f>
        <v>0</v>
      </c>
      <c r="S145" s="395">
        <f t="shared" ref="S145" ca="1" si="162">IF(R145="n/a","n/a",IF(AND(R145&lt;1,S119=0),0,
IF(S119=0,R145-1,
IF(R145&lt;1,S120,
(((R145-1)*(R121-(R121/(R145))))+(S119*S120))/(S121)))))</f>
        <v>0</v>
      </c>
      <c r="T145" s="395">
        <f t="shared" ref="T145" ca="1" si="163">IF(S145="n/a","n/a",IF(AND(S145&lt;1,T119=0),0,
IF(T119=0,S145-1,
IF(S145&lt;1,T120,
(((S145-1)*(S121-(S121/(S145))))+(T119*T120))/(T121)))))</f>
        <v>0</v>
      </c>
      <c r="U145" s="395">
        <f t="shared" ref="U145" ca="1" si="164">IF(T145="n/a","n/a",IF(AND(T145&lt;1,U119=0),0,
IF(U119=0,T145-1,
IF(T145&lt;1,U120,
(((T145-1)*(T121-(T121/(T145))))+(U119*U120))/(U121)))))</f>
        <v>0</v>
      </c>
      <c r="V145" s="395">
        <f t="shared" ref="V145" ca="1" si="165">IF(U145="n/a","n/a",IF(AND(U145&lt;1,V119=0),0,
IF(V119=0,U145-1,
IF(U145&lt;1,V120,
(((U145-1)*(U121-(U121/(U145))))+(V119*V120))/(V121)))))</f>
        <v>0</v>
      </c>
      <c r="W145" s="395">
        <f t="shared" ref="W145" ca="1" si="166">IF(V145="n/a","n/a",IF(AND(V145&lt;1,W119=0),0,
IF(W119=0,V145-1,
IF(V145&lt;1,W120,
(((V145-1)*(V121-(V121/(V145))))+(W119*W120))/(W121)))))</f>
        <v>0</v>
      </c>
      <c r="X145" s="249"/>
      <c r="Y145" s="249"/>
      <c r="Z145" s="249"/>
      <c r="AA145" s="249"/>
      <c r="AB145" s="249"/>
    </row>
    <row r="146" spans="1:28" hidden="1" outlineLevel="1">
      <c r="A146" s="249"/>
      <c r="B146" s="309" t="s">
        <v>301</v>
      </c>
      <c r="C146" s="400">
        <f ca="1">C118</f>
        <v>14.235563426337789</v>
      </c>
      <c r="D146" s="395">
        <f t="shared" ref="D146" ca="1" si="167">IF(C146="n/a","n/a",MAX(0,C146-1))</f>
        <v>13.235563426337789</v>
      </c>
      <c r="E146" s="395">
        <f t="shared" ref="E146:E147" ca="1" si="168">IF(D146="n/a","n/a",MAX(0,D146-1))</f>
        <v>12.235563426337789</v>
      </c>
      <c r="F146" s="395">
        <f t="shared" ref="F146:F148" ca="1" si="169">IF(E146="n/a","n/a",MAX(0,E146-1))</f>
        <v>11.235563426337789</v>
      </c>
      <c r="G146" s="395">
        <f t="shared" ref="G146:G149" ca="1" si="170">IF(F146="n/a","n/a",MAX(0,F146-1))</f>
        <v>10.235563426337789</v>
      </c>
      <c r="H146" s="395">
        <f t="shared" ref="H146:H150" ca="1" si="171">IF(G146="n/a","n/a",MAX(0,G146-1))</f>
        <v>9.235563426337789</v>
      </c>
      <c r="I146" s="395">
        <f t="shared" ref="I146:I151" ca="1" si="172">IF(H146="n/a","n/a",MAX(0,H146-1))</f>
        <v>8.235563426337789</v>
      </c>
      <c r="J146" s="395">
        <f t="shared" ref="J146:J152" ca="1" si="173">IF(I146="n/a","n/a",MAX(0,I146-1))</f>
        <v>7.235563426337789</v>
      </c>
      <c r="K146" s="395">
        <f t="shared" ref="K146:K153" ca="1" si="174">IF(J146="n/a","n/a",MAX(0,J146-1))</f>
        <v>6.235563426337789</v>
      </c>
      <c r="L146" s="395">
        <f t="shared" ref="L146:L154" ca="1" si="175">IF(K146="n/a","n/a",MAX(0,K146-1))</f>
        <v>5.235563426337789</v>
      </c>
      <c r="M146" s="395">
        <f t="shared" ref="M146:M155" ca="1" si="176">IF(L146="n/a","n/a",MAX(0,L146-1))</f>
        <v>4.235563426337789</v>
      </c>
      <c r="N146" s="395">
        <f t="shared" ref="N146:N156" ca="1" si="177">IF(M146="n/a","n/a",MAX(0,M146-1))</f>
        <v>3.235563426337789</v>
      </c>
      <c r="O146" s="395">
        <f t="shared" ref="O146:O157" ca="1" si="178">IF(N146="n/a","n/a",MAX(0,N146-1))</f>
        <v>2.235563426337789</v>
      </c>
      <c r="P146" s="395">
        <f t="shared" ref="P146:P158" ca="1" si="179">IF(O146="n/a","n/a",MAX(0,O146-1))</f>
        <v>1.235563426337789</v>
      </c>
      <c r="Q146" s="395">
        <f t="shared" ref="Q146:Q159" ca="1" si="180">IF(P146="n/a","n/a",MAX(0,P146-1))</f>
        <v>0.23556342633778904</v>
      </c>
      <c r="R146" s="395">
        <f t="shared" ref="R146:R160" ca="1" si="181">IF(Q146="n/a","n/a",MAX(0,Q146-1))</f>
        <v>0</v>
      </c>
      <c r="S146" s="395">
        <f t="shared" ref="S146:S161" ca="1" si="182">IF(R146="n/a","n/a",MAX(0,R146-1))</f>
        <v>0</v>
      </c>
      <c r="T146" s="395">
        <f t="shared" ref="T146:T162" ca="1" si="183">IF(S146="n/a","n/a",MAX(0,S146-1))</f>
        <v>0</v>
      </c>
      <c r="U146" s="395">
        <f t="shared" ref="U146:U163" ca="1" si="184">IF(T146="n/a","n/a",MAX(0,T146-1))</f>
        <v>0</v>
      </c>
      <c r="V146" s="395">
        <f t="shared" ref="V146:V164" ca="1" si="185">IF(U146="n/a","n/a",MAX(0,U146-1))</f>
        <v>0</v>
      </c>
      <c r="W146" s="395">
        <f t="shared" ref="W146:W164" ca="1" si="186">IF(V146="n/a","n/a",MAX(0,V146-1))</f>
        <v>0</v>
      </c>
      <c r="X146" s="249"/>
      <c r="Y146" s="249"/>
      <c r="Z146" s="249"/>
      <c r="AA146" s="249"/>
      <c r="AB146" s="249"/>
    </row>
    <row r="147" spans="1:28" hidden="1" outlineLevel="1">
      <c r="A147" s="249"/>
      <c r="B147" s="309" t="str">
        <f t="shared" ref="B147:B166" ca="1" si="187">"RL Capex "&amp;OFFSET($C$6,0,A123)</f>
        <v>RL Capex 2013</v>
      </c>
      <c r="C147" s="396"/>
      <c r="D147" s="400">
        <f ca="1">D118</f>
        <v>20</v>
      </c>
      <c r="E147" s="395">
        <f t="shared" ca="1" si="168"/>
        <v>19</v>
      </c>
      <c r="F147" s="395">
        <f t="shared" ca="1" si="169"/>
        <v>18</v>
      </c>
      <c r="G147" s="395">
        <f t="shared" ca="1" si="170"/>
        <v>17</v>
      </c>
      <c r="H147" s="395">
        <f t="shared" ca="1" si="171"/>
        <v>16</v>
      </c>
      <c r="I147" s="395">
        <f t="shared" ca="1" si="172"/>
        <v>15</v>
      </c>
      <c r="J147" s="395">
        <f t="shared" ca="1" si="173"/>
        <v>14</v>
      </c>
      <c r="K147" s="395">
        <f t="shared" ca="1" si="174"/>
        <v>13</v>
      </c>
      <c r="L147" s="395">
        <f t="shared" ca="1" si="175"/>
        <v>12</v>
      </c>
      <c r="M147" s="395">
        <f t="shared" ca="1" si="176"/>
        <v>11</v>
      </c>
      <c r="N147" s="395">
        <f t="shared" ca="1" si="177"/>
        <v>10</v>
      </c>
      <c r="O147" s="395">
        <f t="shared" ca="1" si="178"/>
        <v>9</v>
      </c>
      <c r="P147" s="395">
        <f t="shared" ca="1" si="179"/>
        <v>8</v>
      </c>
      <c r="Q147" s="395">
        <f t="shared" ca="1" si="180"/>
        <v>7</v>
      </c>
      <c r="R147" s="395">
        <f t="shared" ca="1" si="181"/>
        <v>6</v>
      </c>
      <c r="S147" s="395">
        <f t="shared" ca="1" si="182"/>
        <v>5</v>
      </c>
      <c r="T147" s="395">
        <f t="shared" ca="1" si="183"/>
        <v>4</v>
      </c>
      <c r="U147" s="395">
        <f t="shared" ca="1" si="184"/>
        <v>3</v>
      </c>
      <c r="V147" s="395">
        <f t="shared" ca="1" si="185"/>
        <v>2</v>
      </c>
      <c r="W147" s="395">
        <f t="shared" ca="1" si="186"/>
        <v>1</v>
      </c>
      <c r="X147" s="249"/>
      <c r="Y147" s="249"/>
      <c r="Z147" s="249"/>
      <c r="AA147" s="249"/>
      <c r="AB147" s="249"/>
    </row>
    <row r="148" spans="1:28" hidden="1" outlineLevel="1">
      <c r="A148" s="249"/>
      <c r="B148" s="309" t="str">
        <f t="shared" ca="1" si="187"/>
        <v>RL Capex 2014</v>
      </c>
      <c r="C148" s="401"/>
      <c r="D148" s="396"/>
      <c r="E148" s="400">
        <f ca="1">E118</f>
        <v>20</v>
      </c>
      <c r="F148" s="395">
        <f t="shared" ca="1" si="169"/>
        <v>19</v>
      </c>
      <c r="G148" s="395">
        <f t="shared" ca="1" si="170"/>
        <v>18</v>
      </c>
      <c r="H148" s="395">
        <f t="shared" ca="1" si="171"/>
        <v>17</v>
      </c>
      <c r="I148" s="395">
        <f t="shared" ca="1" si="172"/>
        <v>16</v>
      </c>
      <c r="J148" s="395">
        <f t="shared" ca="1" si="173"/>
        <v>15</v>
      </c>
      <c r="K148" s="395">
        <f t="shared" ca="1" si="174"/>
        <v>14</v>
      </c>
      <c r="L148" s="395">
        <f t="shared" ca="1" si="175"/>
        <v>13</v>
      </c>
      <c r="M148" s="395">
        <f t="shared" ca="1" si="176"/>
        <v>12</v>
      </c>
      <c r="N148" s="395">
        <f t="shared" ca="1" si="177"/>
        <v>11</v>
      </c>
      <c r="O148" s="395">
        <f t="shared" ca="1" si="178"/>
        <v>10</v>
      </c>
      <c r="P148" s="395">
        <f t="shared" ca="1" si="179"/>
        <v>9</v>
      </c>
      <c r="Q148" s="395">
        <f t="shared" ca="1" si="180"/>
        <v>8</v>
      </c>
      <c r="R148" s="395">
        <f t="shared" ca="1" si="181"/>
        <v>7</v>
      </c>
      <c r="S148" s="395">
        <f t="shared" ca="1" si="182"/>
        <v>6</v>
      </c>
      <c r="T148" s="395">
        <f t="shared" ca="1" si="183"/>
        <v>5</v>
      </c>
      <c r="U148" s="395">
        <f t="shared" ca="1" si="184"/>
        <v>4</v>
      </c>
      <c r="V148" s="395">
        <f t="shared" ca="1" si="185"/>
        <v>3</v>
      </c>
      <c r="W148" s="395">
        <f t="shared" ca="1" si="186"/>
        <v>2</v>
      </c>
      <c r="X148" s="249"/>
      <c r="Y148" s="249"/>
      <c r="Z148" s="249"/>
      <c r="AA148" s="249"/>
      <c r="AB148" s="249"/>
    </row>
    <row r="149" spans="1:28" hidden="1" outlineLevel="1">
      <c r="A149" s="249"/>
      <c r="B149" s="309" t="str">
        <f t="shared" ca="1" si="187"/>
        <v>RL Capex 2015</v>
      </c>
      <c r="C149" s="401"/>
      <c r="D149" s="401"/>
      <c r="E149" s="396"/>
      <c r="F149" s="400">
        <f ca="1">F118</f>
        <v>20</v>
      </c>
      <c r="G149" s="395">
        <f t="shared" ca="1" si="170"/>
        <v>19</v>
      </c>
      <c r="H149" s="395">
        <f t="shared" ca="1" si="171"/>
        <v>18</v>
      </c>
      <c r="I149" s="395">
        <f t="shared" ca="1" si="172"/>
        <v>17</v>
      </c>
      <c r="J149" s="395">
        <f t="shared" ca="1" si="173"/>
        <v>16</v>
      </c>
      <c r="K149" s="395">
        <f t="shared" ca="1" si="174"/>
        <v>15</v>
      </c>
      <c r="L149" s="395">
        <f t="shared" ca="1" si="175"/>
        <v>14</v>
      </c>
      <c r="M149" s="395">
        <f t="shared" ca="1" si="176"/>
        <v>13</v>
      </c>
      <c r="N149" s="395">
        <f t="shared" ca="1" si="177"/>
        <v>12</v>
      </c>
      <c r="O149" s="395">
        <f t="shared" ca="1" si="178"/>
        <v>11</v>
      </c>
      <c r="P149" s="395">
        <f t="shared" ca="1" si="179"/>
        <v>10</v>
      </c>
      <c r="Q149" s="395">
        <f t="shared" ca="1" si="180"/>
        <v>9</v>
      </c>
      <c r="R149" s="395">
        <f t="shared" ca="1" si="181"/>
        <v>8</v>
      </c>
      <c r="S149" s="395">
        <f t="shared" ca="1" si="182"/>
        <v>7</v>
      </c>
      <c r="T149" s="395">
        <f t="shared" ca="1" si="183"/>
        <v>6</v>
      </c>
      <c r="U149" s="395">
        <f t="shared" ca="1" si="184"/>
        <v>5</v>
      </c>
      <c r="V149" s="395">
        <f t="shared" ca="1" si="185"/>
        <v>4</v>
      </c>
      <c r="W149" s="395">
        <f t="shared" ca="1" si="186"/>
        <v>3</v>
      </c>
      <c r="X149" s="249"/>
      <c r="Y149" s="249"/>
      <c r="Z149" s="249"/>
      <c r="AA149" s="249"/>
      <c r="AB149" s="249"/>
    </row>
    <row r="150" spans="1:28" hidden="1" outlineLevel="1">
      <c r="A150" s="249"/>
      <c r="B150" s="309" t="str">
        <f t="shared" ca="1" si="187"/>
        <v>RL Capex 2016</v>
      </c>
      <c r="C150" s="401"/>
      <c r="D150" s="401"/>
      <c r="E150" s="401"/>
      <c r="F150" s="396"/>
      <c r="G150" s="400">
        <f ca="1">G118</f>
        <v>20</v>
      </c>
      <c r="H150" s="395">
        <f t="shared" ca="1" si="171"/>
        <v>19</v>
      </c>
      <c r="I150" s="395">
        <f t="shared" ca="1" si="172"/>
        <v>18</v>
      </c>
      <c r="J150" s="395">
        <f t="shared" ca="1" si="173"/>
        <v>17</v>
      </c>
      <c r="K150" s="395">
        <f t="shared" ca="1" si="174"/>
        <v>16</v>
      </c>
      <c r="L150" s="395">
        <f t="shared" ca="1" si="175"/>
        <v>15</v>
      </c>
      <c r="M150" s="395">
        <f t="shared" ca="1" si="176"/>
        <v>14</v>
      </c>
      <c r="N150" s="395">
        <f t="shared" ca="1" si="177"/>
        <v>13</v>
      </c>
      <c r="O150" s="395">
        <f t="shared" ca="1" si="178"/>
        <v>12</v>
      </c>
      <c r="P150" s="395">
        <f t="shared" ca="1" si="179"/>
        <v>11</v>
      </c>
      <c r="Q150" s="395">
        <f t="shared" ca="1" si="180"/>
        <v>10</v>
      </c>
      <c r="R150" s="395">
        <f t="shared" ca="1" si="181"/>
        <v>9</v>
      </c>
      <c r="S150" s="395">
        <f t="shared" ca="1" si="182"/>
        <v>8</v>
      </c>
      <c r="T150" s="395">
        <f t="shared" ca="1" si="183"/>
        <v>7</v>
      </c>
      <c r="U150" s="395">
        <f t="shared" ca="1" si="184"/>
        <v>6</v>
      </c>
      <c r="V150" s="395">
        <f t="shared" ca="1" si="185"/>
        <v>5</v>
      </c>
      <c r="W150" s="395">
        <f t="shared" ca="1" si="186"/>
        <v>4</v>
      </c>
      <c r="X150" s="249"/>
      <c r="Y150" s="249"/>
      <c r="Z150" s="249"/>
      <c r="AA150" s="249"/>
      <c r="AB150" s="249"/>
    </row>
    <row r="151" spans="1:28" hidden="1" outlineLevel="1">
      <c r="A151" s="249"/>
      <c r="B151" s="309" t="str">
        <f t="shared" ca="1" si="187"/>
        <v>RL Capex 2017</v>
      </c>
      <c r="C151" s="401"/>
      <c r="D151" s="401"/>
      <c r="E151" s="401"/>
      <c r="F151" s="401"/>
      <c r="G151" s="396"/>
      <c r="H151" s="400">
        <f ca="1">H118</f>
        <v>20</v>
      </c>
      <c r="I151" s="395">
        <f t="shared" ca="1" si="172"/>
        <v>19</v>
      </c>
      <c r="J151" s="395">
        <f t="shared" ca="1" si="173"/>
        <v>18</v>
      </c>
      <c r="K151" s="395">
        <f t="shared" ca="1" si="174"/>
        <v>17</v>
      </c>
      <c r="L151" s="395">
        <f t="shared" ca="1" si="175"/>
        <v>16</v>
      </c>
      <c r="M151" s="395">
        <f t="shared" ca="1" si="176"/>
        <v>15</v>
      </c>
      <c r="N151" s="395">
        <f t="shared" ca="1" si="177"/>
        <v>14</v>
      </c>
      <c r="O151" s="395">
        <f t="shared" ca="1" si="178"/>
        <v>13</v>
      </c>
      <c r="P151" s="395">
        <f t="shared" ca="1" si="179"/>
        <v>12</v>
      </c>
      <c r="Q151" s="395">
        <f t="shared" ca="1" si="180"/>
        <v>11</v>
      </c>
      <c r="R151" s="395">
        <f t="shared" ca="1" si="181"/>
        <v>10</v>
      </c>
      <c r="S151" s="395">
        <f t="shared" ca="1" si="182"/>
        <v>9</v>
      </c>
      <c r="T151" s="395">
        <f t="shared" ca="1" si="183"/>
        <v>8</v>
      </c>
      <c r="U151" s="395">
        <f t="shared" ca="1" si="184"/>
        <v>7</v>
      </c>
      <c r="V151" s="395">
        <f t="shared" ca="1" si="185"/>
        <v>6</v>
      </c>
      <c r="W151" s="395">
        <f t="shared" ca="1" si="186"/>
        <v>5</v>
      </c>
      <c r="X151" s="249"/>
      <c r="Y151" s="249"/>
      <c r="Z151" s="249"/>
      <c r="AA151" s="249"/>
      <c r="AB151" s="249"/>
    </row>
    <row r="152" spans="1:28" hidden="1" outlineLevel="1">
      <c r="A152" s="249"/>
      <c r="B152" s="309" t="str">
        <f t="shared" ca="1" si="187"/>
        <v>RL Capex 2018</v>
      </c>
      <c r="C152" s="401"/>
      <c r="D152" s="401"/>
      <c r="E152" s="401"/>
      <c r="F152" s="401"/>
      <c r="G152" s="401"/>
      <c r="H152" s="396"/>
      <c r="I152" s="400">
        <f ca="1">I118</f>
        <v>20</v>
      </c>
      <c r="J152" s="395">
        <f t="shared" ca="1" si="173"/>
        <v>19</v>
      </c>
      <c r="K152" s="395">
        <f t="shared" ca="1" si="174"/>
        <v>18</v>
      </c>
      <c r="L152" s="395">
        <f t="shared" ca="1" si="175"/>
        <v>17</v>
      </c>
      <c r="M152" s="395">
        <f t="shared" ca="1" si="176"/>
        <v>16</v>
      </c>
      <c r="N152" s="395">
        <f t="shared" ca="1" si="177"/>
        <v>15</v>
      </c>
      <c r="O152" s="395">
        <f t="shared" ca="1" si="178"/>
        <v>14</v>
      </c>
      <c r="P152" s="395">
        <f t="shared" ca="1" si="179"/>
        <v>13</v>
      </c>
      <c r="Q152" s="395">
        <f t="shared" ca="1" si="180"/>
        <v>12</v>
      </c>
      <c r="R152" s="395">
        <f t="shared" ca="1" si="181"/>
        <v>11</v>
      </c>
      <c r="S152" s="395">
        <f t="shared" ca="1" si="182"/>
        <v>10</v>
      </c>
      <c r="T152" s="395">
        <f t="shared" ca="1" si="183"/>
        <v>9</v>
      </c>
      <c r="U152" s="395">
        <f t="shared" ca="1" si="184"/>
        <v>8</v>
      </c>
      <c r="V152" s="395">
        <f t="shared" ca="1" si="185"/>
        <v>7</v>
      </c>
      <c r="W152" s="395">
        <f t="shared" ca="1" si="186"/>
        <v>6</v>
      </c>
      <c r="X152" s="249"/>
      <c r="Y152" s="249"/>
      <c r="Z152" s="249"/>
      <c r="AA152" s="249"/>
      <c r="AB152" s="249"/>
    </row>
    <row r="153" spans="1:28" hidden="1" outlineLevel="1">
      <c r="A153" s="249"/>
      <c r="B153" s="309" t="str">
        <f t="shared" ca="1" si="187"/>
        <v>RL Capex 2019</v>
      </c>
      <c r="C153" s="401"/>
      <c r="D153" s="401"/>
      <c r="E153" s="401"/>
      <c r="F153" s="401"/>
      <c r="G153" s="401"/>
      <c r="H153" s="401"/>
      <c r="I153" s="396"/>
      <c r="J153" s="400">
        <f ca="1">J118</f>
        <v>20</v>
      </c>
      <c r="K153" s="395">
        <f t="shared" ca="1" si="174"/>
        <v>19</v>
      </c>
      <c r="L153" s="395">
        <f t="shared" ca="1" si="175"/>
        <v>18</v>
      </c>
      <c r="M153" s="395">
        <f t="shared" ca="1" si="176"/>
        <v>17</v>
      </c>
      <c r="N153" s="395">
        <f t="shared" ca="1" si="177"/>
        <v>16</v>
      </c>
      <c r="O153" s="395">
        <f t="shared" ca="1" si="178"/>
        <v>15</v>
      </c>
      <c r="P153" s="395">
        <f t="shared" ca="1" si="179"/>
        <v>14</v>
      </c>
      <c r="Q153" s="395">
        <f t="shared" ca="1" si="180"/>
        <v>13</v>
      </c>
      <c r="R153" s="395">
        <f t="shared" ca="1" si="181"/>
        <v>12</v>
      </c>
      <c r="S153" s="395">
        <f t="shared" ca="1" si="182"/>
        <v>11</v>
      </c>
      <c r="T153" s="395">
        <f t="shared" ca="1" si="183"/>
        <v>10</v>
      </c>
      <c r="U153" s="395">
        <f t="shared" ca="1" si="184"/>
        <v>9</v>
      </c>
      <c r="V153" s="395">
        <f t="shared" ca="1" si="185"/>
        <v>8</v>
      </c>
      <c r="W153" s="395">
        <f t="shared" ca="1" si="186"/>
        <v>7</v>
      </c>
      <c r="X153" s="249"/>
      <c r="Y153" s="249"/>
      <c r="Z153" s="249"/>
      <c r="AA153" s="249"/>
      <c r="AB153" s="249"/>
    </row>
    <row r="154" spans="1:28" hidden="1" outlineLevel="1">
      <c r="A154" s="249"/>
      <c r="B154" s="309" t="str">
        <f t="shared" ca="1" si="187"/>
        <v>RL Capex 2020</v>
      </c>
      <c r="C154" s="401"/>
      <c r="D154" s="401"/>
      <c r="E154" s="401"/>
      <c r="F154" s="401"/>
      <c r="G154" s="401"/>
      <c r="H154" s="401"/>
      <c r="I154" s="401"/>
      <c r="J154" s="396"/>
      <c r="K154" s="400">
        <f ca="1">K118</f>
        <v>20</v>
      </c>
      <c r="L154" s="395">
        <f t="shared" ca="1" si="175"/>
        <v>19</v>
      </c>
      <c r="M154" s="395">
        <f t="shared" ca="1" si="176"/>
        <v>18</v>
      </c>
      <c r="N154" s="395">
        <f t="shared" ca="1" si="177"/>
        <v>17</v>
      </c>
      <c r="O154" s="395">
        <f t="shared" ca="1" si="178"/>
        <v>16</v>
      </c>
      <c r="P154" s="395">
        <f t="shared" ca="1" si="179"/>
        <v>15</v>
      </c>
      <c r="Q154" s="395">
        <f t="shared" ca="1" si="180"/>
        <v>14</v>
      </c>
      <c r="R154" s="395">
        <f t="shared" ca="1" si="181"/>
        <v>13</v>
      </c>
      <c r="S154" s="395">
        <f t="shared" ca="1" si="182"/>
        <v>12</v>
      </c>
      <c r="T154" s="395">
        <f t="shared" ca="1" si="183"/>
        <v>11</v>
      </c>
      <c r="U154" s="395">
        <f t="shared" ca="1" si="184"/>
        <v>10</v>
      </c>
      <c r="V154" s="395">
        <f t="shared" ca="1" si="185"/>
        <v>9</v>
      </c>
      <c r="W154" s="395">
        <f t="shared" ca="1" si="186"/>
        <v>8</v>
      </c>
      <c r="X154" s="249"/>
      <c r="Y154" s="249"/>
      <c r="Z154" s="249"/>
      <c r="AA154" s="249"/>
      <c r="AB154" s="249"/>
    </row>
    <row r="155" spans="1:28" hidden="1" outlineLevel="1">
      <c r="A155" s="249"/>
      <c r="B155" s="309" t="str">
        <f t="shared" ca="1" si="187"/>
        <v>RL Capex 2021</v>
      </c>
      <c r="C155" s="401"/>
      <c r="D155" s="401"/>
      <c r="E155" s="401"/>
      <c r="F155" s="401"/>
      <c r="G155" s="401"/>
      <c r="H155" s="401"/>
      <c r="I155" s="401"/>
      <c r="J155" s="401"/>
      <c r="K155" s="396"/>
      <c r="L155" s="400">
        <f ca="1">L118</f>
        <v>20</v>
      </c>
      <c r="M155" s="395">
        <f t="shared" ca="1" si="176"/>
        <v>19</v>
      </c>
      <c r="N155" s="395">
        <f t="shared" ca="1" si="177"/>
        <v>18</v>
      </c>
      <c r="O155" s="395">
        <f t="shared" ca="1" si="178"/>
        <v>17</v>
      </c>
      <c r="P155" s="395">
        <f t="shared" ca="1" si="179"/>
        <v>16</v>
      </c>
      <c r="Q155" s="395">
        <f t="shared" ca="1" si="180"/>
        <v>15</v>
      </c>
      <c r="R155" s="395">
        <f t="shared" ca="1" si="181"/>
        <v>14</v>
      </c>
      <c r="S155" s="395">
        <f t="shared" ca="1" si="182"/>
        <v>13</v>
      </c>
      <c r="T155" s="395">
        <f t="shared" ca="1" si="183"/>
        <v>12</v>
      </c>
      <c r="U155" s="395">
        <f t="shared" ca="1" si="184"/>
        <v>11</v>
      </c>
      <c r="V155" s="395">
        <f t="shared" ca="1" si="185"/>
        <v>10</v>
      </c>
      <c r="W155" s="395">
        <f t="shared" ca="1" si="186"/>
        <v>9</v>
      </c>
      <c r="X155" s="249"/>
      <c r="Y155" s="249"/>
      <c r="Z155" s="249"/>
      <c r="AA155" s="249"/>
      <c r="AB155" s="249"/>
    </row>
    <row r="156" spans="1:28" hidden="1" outlineLevel="1">
      <c r="A156" s="249"/>
      <c r="B156" s="309" t="str">
        <f t="shared" ca="1" si="187"/>
        <v>RL Capex 2022</v>
      </c>
      <c r="C156" s="401"/>
      <c r="D156" s="401"/>
      <c r="E156" s="401"/>
      <c r="F156" s="401"/>
      <c r="G156" s="401"/>
      <c r="H156" s="401"/>
      <c r="I156" s="401"/>
      <c r="J156" s="401"/>
      <c r="K156" s="401"/>
      <c r="L156" s="396"/>
      <c r="M156" s="400">
        <f ca="1">M118</f>
        <v>20</v>
      </c>
      <c r="N156" s="395">
        <f t="shared" ca="1" si="177"/>
        <v>19</v>
      </c>
      <c r="O156" s="395">
        <f t="shared" ca="1" si="178"/>
        <v>18</v>
      </c>
      <c r="P156" s="395">
        <f t="shared" ca="1" si="179"/>
        <v>17</v>
      </c>
      <c r="Q156" s="395">
        <f t="shared" ca="1" si="180"/>
        <v>16</v>
      </c>
      <c r="R156" s="395">
        <f t="shared" ca="1" si="181"/>
        <v>15</v>
      </c>
      <c r="S156" s="395">
        <f t="shared" ca="1" si="182"/>
        <v>14</v>
      </c>
      <c r="T156" s="395">
        <f t="shared" ca="1" si="183"/>
        <v>13</v>
      </c>
      <c r="U156" s="395">
        <f t="shared" ca="1" si="184"/>
        <v>12</v>
      </c>
      <c r="V156" s="395">
        <f t="shared" ca="1" si="185"/>
        <v>11</v>
      </c>
      <c r="W156" s="395">
        <f t="shared" ca="1" si="186"/>
        <v>10</v>
      </c>
      <c r="X156" s="249"/>
      <c r="Y156" s="249"/>
      <c r="Z156" s="249"/>
      <c r="AA156" s="249"/>
      <c r="AB156" s="249"/>
    </row>
    <row r="157" spans="1:28" hidden="1" outlineLevel="1">
      <c r="A157" s="249"/>
      <c r="B157" s="309" t="str">
        <f t="shared" ca="1" si="187"/>
        <v>RL Capex 2023</v>
      </c>
      <c r="C157" s="401"/>
      <c r="D157" s="401"/>
      <c r="E157" s="401"/>
      <c r="F157" s="401"/>
      <c r="G157" s="401"/>
      <c r="H157" s="401"/>
      <c r="I157" s="401"/>
      <c r="J157" s="401"/>
      <c r="K157" s="401"/>
      <c r="L157" s="401"/>
      <c r="M157" s="396"/>
      <c r="N157" s="400">
        <f>N118</f>
        <v>0</v>
      </c>
      <c r="O157" s="395">
        <f t="shared" si="178"/>
        <v>0</v>
      </c>
      <c r="P157" s="395">
        <f t="shared" si="179"/>
        <v>0</v>
      </c>
      <c r="Q157" s="395">
        <f t="shared" si="180"/>
        <v>0</v>
      </c>
      <c r="R157" s="395">
        <f t="shared" si="181"/>
        <v>0</v>
      </c>
      <c r="S157" s="395">
        <f t="shared" si="182"/>
        <v>0</v>
      </c>
      <c r="T157" s="395">
        <f t="shared" si="183"/>
        <v>0</v>
      </c>
      <c r="U157" s="395">
        <f t="shared" si="184"/>
        <v>0</v>
      </c>
      <c r="V157" s="395">
        <f t="shared" si="185"/>
        <v>0</v>
      </c>
      <c r="W157" s="395">
        <f t="shared" si="186"/>
        <v>0</v>
      </c>
      <c r="X157" s="249"/>
      <c r="Y157" s="249"/>
      <c r="Z157" s="249"/>
      <c r="AA157" s="249"/>
      <c r="AB157" s="249"/>
    </row>
    <row r="158" spans="1:28" hidden="1" outlineLevel="1">
      <c r="A158" s="249"/>
      <c r="B158" s="309" t="str">
        <f t="shared" ca="1" si="187"/>
        <v>RL Capex 2024</v>
      </c>
      <c r="C158" s="401"/>
      <c r="D158" s="401"/>
      <c r="E158" s="401"/>
      <c r="F158" s="401"/>
      <c r="G158" s="401"/>
      <c r="H158" s="401"/>
      <c r="I158" s="401"/>
      <c r="J158" s="401"/>
      <c r="K158" s="401"/>
      <c r="L158" s="401"/>
      <c r="M158" s="401"/>
      <c r="N158" s="396"/>
      <c r="O158" s="400">
        <f>O118</f>
        <v>0</v>
      </c>
      <c r="P158" s="395">
        <f t="shared" si="179"/>
        <v>0</v>
      </c>
      <c r="Q158" s="395">
        <f t="shared" si="180"/>
        <v>0</v>
      </c>
      <c r="R158" s="395">
        <f t="shared" si="181"/>
        <v>0</v>
      </c>
      <c r="S158" s="395">
        <f t="shared" si="182"/>
        <v>0</v>
      </c>
      <c r="T158" s="395">
        <f t="shared" si="183"/>
        <v>0</v>
      </c>
      <c r="U158" s="395">
        <f t="shared" si="184"/>
        <v>0</v>
      </c>
      <c r="V158" s="395">
        <f t="shared" si="185"/>
        <v>0</v>
      </c>
      <c r="W158" s="395">
        <f t="shared" si="186"/>
        <v>0</v>
      </c>
      <c r="X158" s="249"/>
      <c r="Y158" s="249"/>
      <c r="Z158" s="249"/>
      <c r="AA158" s="249"/>
      <c r="AB158" s="249"/>
    </row>
    <row r="159" spans="1:28" hidden="1" outlineLevel="1">
      <c r="A159" s="249"/>
      <c r="B159" s="309" t="str">
        <f t="shared" ca="1" si="187"/>
        <v>RL Capex 2025</v>
      </c>
      <c r="C159" s="401"/>
      <c r="D159" s="401"/>
      <c r="E159" s="401"/>
      <c r="F159" s="401"/>
      <c r="G159" s="401"/>
      <c r="H159" s="401"/>
      <c r="I159" s="401"/>
      <c r="J159" s="401"/>
      <c r="K159" s="401"/>
      <c r="L159" s="401"/>
      <c r="M159" s="401"/>
      <c r="N159" s="401"/>
      <c r="O159" s="396"/>
      <c r="P159" s="400">
        <f>P118</f>
        <v>0</v>
      </c>
      <c r="Q159" s="395">
        <f t="shared" si="180"/>
        <v>0</v>
      </c>
      <c r="R159" s="395">
        <f t="shared" si="181"/>
        <v>0</v>
      </c>
      <c r="S159" s="395">
        <f t="shared" si="182"/>
        <v>0</v>
      </c>
      <c r="T159" s="395">
        <f t="shared" si="183"/>
        <v>0</v>
      </c>
      <c r="U159" s="395">
        <f t="shared" si="184"/>
        <v>0</v>
      </c>
      <c r="V159" s="395">
        <f t="shared" si="185"/>
        <v>0</v>
      </c>
      <c r="W159" s="395">
        <f t="shared" si="186"/>
        <v>0</v>
      </c>
      <c r="X159" s="249"/>
      <c r="Y159" s="249"/>
      <c r="Z159" s="249"/>
      <c r="AA159" s="249"/>
      <c r="AB159" s="249"/>
    </row>
    <row r="160" spans="1:28" hidden="1" outlineLevel="1">
      <c r="A160" s="249"/>
      <c r="B160" s="309" t="str">
        <f t="shared" ca="1" si="187"/>
        <v>RL Capex 2026</v>
      </c>
      <c r="C160" s="401"/>
      <c r="D160" s="401"/>
      <c r="E160" s="401"/>
      <c r="F160" s="401"/>
      <c r="G160" s="401"/>
      <c r="H160" s="401"/>
      <c r="I160" s="401"/>
      <c r="J160" s="401"/>
      <c r="K160" s="401"/>
      <c r="L160" s="401"/>
      <c r="M160" s="401"/>
      <c r="N160" s="401"/>
      <c r="O160" s="401"/>
      <c r="P160" s="396"/>
      <c r="Q160" s="400">
        <f>Q118</f>
        <v>0</v>
      </c>
      <c r="R160" s="395">
        <f t="shared" si="181"/>
        <v>0</v>
      </c>
      <c r="S160" s="395">
        <f t="shared" si="182"/>
        <v>0</v>
      </c>
      <c r="T160" s="395">
        <f t="shared" si="183"/>
        <v>0</v>
      </c>
      <c r="U160" s="395">
        <f t="shared" si="184"/>
        <v>0</v>
      </c>
      <c r="V160" s="395">
        <f t="shared" si="185"/>
        <v>0</v>
      </c>
      <c r="W160" s="395">
        <f t="shared" si="186"/>
        <v>0</v>
      </c>
      <c r="X160" s="249"/>
      <c r="Y160" s="249"/>
      <c r="Z160" s="249"/>
      <c r="AA160" s="249"/>
      <c r="AB160" s="249"/>
    </row>
    <row r="161" spans="1:28" hidden="1" outlineLevel="1">
      <c r="A161" s="249"/>
      <c r="B161" s="309" t="str">
        <f t="shared" ca="1" si="187"/>
        <v>RL Capex 2027</v>
      </c>
      <c r="C161" s="401"/>
      <c r="D161" s="401"/>
      <c r="E161" s="401"/>
      <c r="F161" s="401"/>
      <c r="G161" s="401"/>
      <c r="H161" s="401"/>
      <c r="I161" s="401"/>
      <c r="J161" s="401"/>
      <c r="K161" s="401"/>
      <c r="L161" s="401"/>
      <c r="M161" s="401"/>
      <c r="N161" s="401"/>
      <c r="O161" s="401"/>
      <c r="P161" s="401"/>
      <c r="Q161" s="396"/>
      <c r="R161" s="400">
        <f>R118</f>
        <v>0</v>
      </c>
      <c r="S161" s="395">
        <f t="shared" si="182"/>
        <v>0</v>
      </c>
      <c r="T161" s="395">
        <f t="shared" si="183"/>
        <v>0</v>
      </c>
      <c r="U161" s="395">
        <f t="shared" si="184"/>
        <v>0</v>
      </c>
      <c r="V161" s="395">
        <f t="shared" si="185"/>
        <v>0</v>
      </c>
      <c r="W161" s="395">
        <f t="shared" si="186"/>
        <v>0</v>
      </c>
      <c r="X161" s="249"/>
      <c r="Y161" s="249"/>
      <c r="Z161" s="249"/>
      <c r="AA161" s="249"/>
      <c r="AB161" s="249"/>
    </row>
    <row r="162" spans="1:28" hidden="1" outlineLevel="1">
      <c r="A162" s="249"/>
      <c r="B162" s="309" t="str">
        <f t="shared" ca="1" si="187"/>
        <v>RL Capex 2028</v>
      </c>
      <c r="C162" s="401"/>
      <c r="D162" s="401"/>
      <c r="E162" s="401"/>
      <c r="F162" s="401"/>
      <c r="G162" s="401"/>
      <c r="H162" s="401"/>
      <c r="I162" s="401"/>
      <c r="J162" s="401"/>
      <c r="K162" s="401"/>
      <c r="L162" s="401"/>
      <c r="M162" s="401"/>
      <c r="N162" s="401"/>
      <c r="O162" s="401"/>
      <c r="P162" s="401"/>
      <c r="Q162" s="401"/>
      <c r="R162" s="396"/>
      <c r="S162" s="400">
        <f>S118</f>
        <v>0</v>
      </c>
      <c r="T162" s="395">
        <f t="shared" si="183"/>
        <v>0</v>
      </c>
      <c r="U162" s="395">
        <f t="shared" si="184"/>
        <v>0</v>
      </c>
      <c r="V162" s="395">
        <f t="shared" si="185"/>
        <v>0</v>
      </c>
      <c r="W162" s="395">
        <f t="shared" si="186"/>
        <v>0</v>
      </c>
      <c r="X162" s="249"/>
      <c r="Y162" s="249"/>
      <c r="Z162" s="249"/>
      <c r="AA162" s="249"/>
      <c r="AB162" s="249"/>
    </row>
    <row r="163" spans="1:28" hidden="1" outlineLevel="1">
      <c r="A163" s="249"/>
      <c r="B163" s="309" t="str">
        <f t="shared" ca="1" si="187"/>
        <v>RL Capex 2029</v>
      </c>
      <c r="C163" s="401"/>
      <c r="D163" s="401"/>
      <c r="E163" s="401"/>
      <c r="F163" s="401"/>
      <c r="G163" s="401"/>
      <c r="H163" s="401"/>
      <c r="I163" s="401"/>
      <c r="J163" s="401"/>
      <c r="K163" s="401"/>
      <c r="L163" s="401"/>
      <c r="M163" s="401"/>
      <c r="N163" s="401"/>
      <c r="O163" s="401"/>
      <c r="P163" s="401"/>
      <c r="Q163" s="401"/>
      <c r="R163" s="401"/>
      <c r="S163" s="396"/>
      <c r="T163" s="400">
        <f>T118</f>
        <v>0</v>
      </c>
      <c r="U163" s="395">
        <f t="shared" si="184"/>
        <v>0</v>
      </c>
      <c r="V163" s="395">
        <f t="shared" si="185"/>
        <v>0</v>
      </c>
      <c r="W163" s="395">
        <f t="shared" si="186"/>
        <v>0</v>
      </c>
      <c r="X163" s="249"/>
      <c r="Y163" s="249"/>
      <c r="Z163" s="249"/>
      <c r="AA163" s="249"/>
      <c r="AB163" s="249"/>
    </row>
    <row r="164" spans="1:28" hidden="1" outlineLevel="1">
      <c r="A164" s="249"/>
      <c r="B164" s="309" t="str">
        <f t="shared" ca="1" si="187"/>
        <v>RL Capex 2030</v>
      </c>
      <c r="C164" s="401"/>
      <c r="D164" s="401"/>
      <c r="E164" s="401"/>
      <c r="F164" s="401"/>
      <c r="G164" s="401"/>
      <c r="H164" s="401"/>
      <c r="I164" s="401"/>
      <c r="J164" s="401"/>
      <c r="K164" s="401"/>
      <c r="L164" s="401"/>
      <c r="M164" s="401"/>
      <c r="N164" s="401"/>
      <c r="O164" s="401"/>
      <c r="P164" s="401"/>
      <c r="Q164" s="401"/>
      <c r="R164" s="401"/>
      <c r="S164" s="401"/>
      <c r="T164" s="396"/>
      <c r="U164" s="400">
        <f>U118</f>
        <v>0</v>
      </c>
      <c r="V164" s="395">
        <f t="shared" si="185"/>
        <v>0</v>
      </c>
      <c r="W164" s="395">
        <f t="shared" si="186"/>
        <v>0</v>
      </c>
      <c r="X164" s="249"/>
      <c r="Y164" s="249"/>
      <c r="Z164" s="249"/>
      <c r="AA164" s="249"/>
      <c r="AB164" s="249"/>
    </row>
    <row r="165" spans="1:28" hidden="1" outlineLevel="1">
      <c r="A165" s="249"/>
      <c r="B165" s="309" t="str">
        <f t="shared" ca="1" si="187"/>
        <v>RL Capex 2031</v>
      </c>
      <c r="C165" s="401"/>
      <c r="D165" s="401"/>
      <c r="E165" s="401"/>
      <c r="F165" s="401"/>
      <c r="G165" s="401"/>
      <c r="H165" s="401"/>
      <c r="I165" s="401"/>
      <c r="J165" s="401"/>
      <c r="K165" s="401"/>
      <c r="L165" s="401"/>
      <c r="M165" s="401"/>
      <c r="N165" s="401"/>
      <c r="O165" s="401"/>
      <c r="P165" s="401"/>
      <c r="Q165" s="401"/>
      <c r="R165" s="401"/>
      <c r="S165" s="401"/>
      <c r="T165" s="401"/>
      <c r="U165" s="396"/>
      <c r="V165" s="400">
        <f>V118</f>
        <v>0</v>
      </c>
      <c r="W165" s="395">
        <f>IF(V165="n/a","n/a",MAX(0,V165-1))</f>
        <v>0</v>
      </c>
      <c r="X165" s="249"/>
      <c r="Y165" s="249"/>
      <c r="Z165" s="249"/>
      <c r="AA165" s="249"/>
      <c r="AB165" s="249"/>
    </row>
    <row r="166" spans="1:28" hidden="1" outlineLevel="1">
      <c r="A166" s="249"/>
      <c r="B166" s="309" t="str">
        <f t="shared" ca="1" si="187"/>
        <v>RL Capex 2032</v>
      </c>
      <c r="C166" s="401"/>
      <c r="D166" s="401"/>
      <c r="E166" s="401"/>
      <c r="F166" s="401"/>
      <c r="G166" s="401"/>
      <c r="H166" s="401"/>
      <c r="I166" s="401"/>
      <c r="J166" s="401"/>
      <c r="K166" s="401"/>
      <c r="L166" s="401"/>
      <c r="M166" s="401"/>
      <c r="N166" s="401"/>
      <c r="O166" s="401"/>
      <c r="P166" s="401"/>
      <c r="Q166" s="401"/>
      <c r="R166" s="401"/>
      <c r="S166" s="401"/>
      <c r="T166" s="401"/>
      <c r="U166" s="401"/>
      <c r="V166" s="396"/>
      <c r="W166" s="395">
        <f>W118</f>
        <v>0</v>
      </c>
      <c r="X166" s="249"/>
      <c r="Y166" s="249"/>
      <c r="Z166" s="249"/>
      <c r="AA166" s="249"/>
      <c r="AB166" s="249"/>
    </row>
    <row r="167" spans="1:28" hidden="1" outlineLevel="1">
      <c r="A167" s="249"/>
      <c r="B167" s="332"/>
      <c r="C167" s="395"/>
      <c r="D167" s="395"/>
      <c r="E167" s="395"/>
      <c r="F167" s="395"/>
      <c r="G167" s="395"/>
      <c r="H167" s="395"/>
      <c r="I167" s="395"/>
      <c r="J167" s="395"/>
      <c r="K167" s="395"/>
      <c r="L167" s="395"/>
      <c r="M167" s="395"/>
      <c r="N167" s="395"/>
      <c r="O167" s="395"/>
      <c r="P167" s="395"/>
      <c r="Q167" s="395"/>
      <c r="R167" s="395"/>
      <c r="S167" s="395"/>
      <c r="T167" s="395"/>
      <c r="U167" s="395"/>
      <c r="V167" s="395"/>
      <c r="W167" s="395"/>
      <c r="X167" s="249"/>
      <c r="Y167" s="249"/>
      <c r="Z167" s="249"/>
      <c r="AA167" s="249"/>
      <c r="AB167" s="249"/>
    </row>
    <row r="168" spans="1:28" collapsed="1">
      <c r="A168" s="322"/>
      <c r="B168" s="336" t="s">
        <v>192</v>
      </c>
      <c r="C168" s="460">
        <f ca="1">(IF(OR($C118&lt;&gt;"n/a",C118&lt;&gt;"n/a"),IF(SUM(C121:C143)=0,0,IF((SUMPRODUCT(C121:C143,C145:C167)/SUM(C121:C143))&lt;0,1,(SUMPRODUCT(C121:C143,C145:C167)/SUM(C121:C143)))),"n/a"))</f>
        <v>14.235563426337789</v>
      </c>
      <c r="D168" s="460">
        <f ca="1">(IF(OR($C118&lt;&gt;"n/a",D118&lt;&gt;"n/a"),IF(SUM(D121:D143)=0,0,IF((SUMPRODUCT(D121:D143,D145:D167)/SUM(D121:D143))&lt;0,1,(SUMPRODUCT(D121:D143,D145:D167)/SUM(D121:D143)))),"n/a"))</f>
        <v>13.52982591140475</v>
      </c>
      <c r="E168" s="460">
        <f t="shared" ref="E168:W168" ca="1" si="188">(IF(OR($C118&lt;&gt;"n/a",E118&lt;&gt;"n/a"),IF(SUM(E121:E143)=0,0,IF((SUMPRODUCT(E121:E143,E145:E167)/SUM(E121:E143))&lt;0,1,(SUMPRODUCT(E121:E143,E145:E167)/SUM(E121:E143)))),"n/a"))</f>
        <v>15.485617095520343</v>
      </c>
      <c r="F168" s="460">
        <f t="shared" ca="1" si="188"/>
        <v>15.170795215271182</v>
      </c>
      <c r="G168" s="460">
        <f t="shared" ca="1" si="188"/>
        <v>14.496617174791805</v>
      </c>
      <c r="H168" s="460">
        <f t="shared" ca="1" si="188"/>
        <v>13.684557182056787</v>
      </c>
      <c r="I168" s="460">
        <f t="shared" ca="1" si="188"/>
        <v>12.79745362974967</v>
      </c>
      <c r="J168" s="460">
        <f t="shared" ca="1" si="188"/>
        <v>11.932065552598413</v>
      </c>
      <c r="K168" s="460">
        <f t="shared" ca="1" si="188"/>
        <v>11.095325053047965</v>
      </c>
      <c r="L168" s="460">
        <f t="shared" ca="1" si="188"/>
        <v>10.297466104410242</v>
      </c>
      <c r="M168" s="460">
        <f t="shared" ca="1" si="188"/>
        <v>9.5542562119400412</v>
      </c>
      <c r="N168" s="460">
        <f t="shared" ca="1" si="188"/>
        <v>8.8913209797049202</v>
      </c>
      <c r="O168" s="460">
        <f t="shared" ca="1" si="188"/>
        <v>8.3532757213382371</v>
      </c>
      <c r="P168" s="460">
        <f t="shared" ca="1" si="188"/>
        <v>8.025315531994897</v>
      </c>
      <c r="Q168" s="460">
        <f t="shared" ca="1" si="188"/>
        <v>8.0929302969150907</v>
      </c>
      <c r="R168" s="460">
        <f t="shared" ca="1" si="188"/>
        <v>7.4504926374738405</v>
      </c>
      <c r="S168" s="460">
        <f t="shared" ca="1" si="188"/>
        <v>6.4635358007366621</v>
      </c>
      <c r="T168" s="460">
        <f t="shared" ca="1" si="188"/>
        <v>5.4814390688826258</v>
      </c>
      <c r="U168" s="460">
        <f t="shared" ca="1" si="188"/>
        <v>4.5075408532229337</v>
      </c>
      <c r="V168" s="460">
        <f t="shared" ca="1" si="188"/>
        <v>3.5491450822049657</v>
      </c>
      <c r="W168" s="460">
        <f t="shared" ca="1" si="188"/>
        <v>2.6258963140947174</v>
      </c>
      <c r="X168" s="249"/>
      <c r="Y168" s="249"/>
      <c r="Z168" s="249"/>
      <c r="AA168" s="249"/>
      <c r="AB168" s="249"/>
    </row>
    <row r="169" spans="1:28">
      <c r="A169" s="249"/>
      <c r="B169" s="249"/>
      <c r="C169" s="395"/>
      <c r="D169" s="395"/>
      <c r="E169" s="395"/>
      <c r="F169" s="395"/>
      <c r="G169" s="395"/>
      <c r="H169" s="395"/>
      <c r="I169" s="395"/>
      <c r="J169" s="395"/>
      <c r="K169" s="395"/>
      <c r="L169" s="395"/>
      <c r="M169" s="395"/>
      <c r="N169" s="395"/>
      <c r="O169" s="395"/>
      <c r="P169" s="395"/>
      <c r="Q169" s="395"/>
      <c r="R169" s="395"/>
      <c r="S169" s="395"/>
      <c r="T169" s="395"/>
      <c r="U169" s="395"/>
      <c r="V169" s="395"/>
      <c r="W169" s="395"/>
      <c r="X169" s="249"/>
      <c r="Y169" s="249"/>
      <c r="Z169" s="249"/>
      <c r="AA169" s="249"/>
      <c r="AB169" s="249"/>
    </row>
    <row r="170" spans="1:28">
      <c r="A170" s="72" t="s">
        <v>4</v>
      </c>
      <c r="B170" s="142" t="str">
        <f>VLOOKUP($A170,'RFM input'!$E$7:$F$56,2,FALSE)</f>
        <v>Odourant Plants</v>
      </c>
      <c r="C170" s="402"/>
      <c r="D170" s="402"/>
      <c r="E170" s="403"/>
      <c r="F170" s="403"/>
      <c r="G170" s="403"/>
      <c r="H170" s="403"/>
      <c r="I170" s="403"/>
      <c r="J170" s="403"/>
      <c r="K170" s="403"/>
      <c r="L170" s="403"/>
      <c r="M170" s="403"/>
      <c r="N170" s="403"/>
      <c r="O170" s="403"/>
      <c r="P170" s="403"/>
      <c r="Q170" s="403"/>
      <c r="R170" s="403"/>
      <c r="S170" s="403"/>
      <c r="T170" s="403"/>
      <c r="U170" s="403"/>
      <c r="V170" s="403"/>
      <c r="W170" s="403"/>
      <c r="X170" s="249"/>
      <c r="Y170" s="249"/>
      <c r="Z170" s="249"/>
      <c r="AA170" s="249"/>
      <c r="AB170" s="249"/>
    </row>
    <row r="171" spans="1:28">
      <c r="A171" s="378">
        <f>VALUE(REPLACE(A170,1,12,""))</f>
        <v>4</v>
      </c>
      <c r="B171" s="317" t="s">
        <v>195</v>
      </c>
      <c r="C171" s="389">
        <f ca="1">OFFSET('TAB roll forward'!$H$7,A171,0)</f>
        <v>0.14979865029872794</v>
      </c>
      <c r="D171" s="404">
        <f ca="1">'RAB remaining lives'!D176</f>
        <v>0</v>
      </c>
      <c r="E171" s="404">
        <f ca="1">'RAB remaining lives'!E176</f>
        <v>0</v>
      </c>
      <c r="F171" s="404">
        <f ca="1">'RAB remaining lives'!F176</f>
        <v>0</v>
      </c>
      <c r="G171" s="404">
        <f ca="1">'RAB remaining lives'!G176</f>
        <v>0</v>
      </c>
      <c r="H171" s="404">
        <f ca="1">'RAB remaining lives'!H176</f>
        <v>0</v>
      </c>
      <c r="I171" s="404">
        <f ca="1">'RAB remaining lives'!I176</f>
        <v>0</v>
      </c>
      <c r="J171" s="404">
        <f ca="1">'RAB remaining lives'!J176</f>
        <v>0</v>
      </c>
      <c r="K171" s="404">
        <f ca="1">'RAB remaining lives'!K176</f>
        <v>0</v>
      </c>
      <c r="L171" s="404">
        <f ca="1">'RAB remaining lives'!L176</f>
        <v>0</v>
      </c>
      <c r="M171" s="404">
        <f ca="1">'RAB remaining lives'!M176</f>
        <v>0</v>
      </c>
      <c r="N171" s="404">
        <f>'RAB remaining lives'!N176</f>
        <v>0</v>
      </c>
      <c r="O171" s="404">
        <f>'RAB remaining lives'!O176</f>
        <v>0</v>
      </c>
      <c r="P171" s="404">
        <f>'RAB remaining lives'!P176</f>
        <v>0</v>
      </c>
      <c r="Q171" s="404">
        <f>'RAB remaining lives'!Q176</f>
        <v>0</v>
      </c>
      <c r="R171" s="404">
        <f>'RAB remaining lives'!R176</f>
        <v>0</v>
      </c>
      <c r="S171" s="404">
        <f>'RAB remaining lives'!S176</f>
        <v>0</v>
      </c>
      <c r="T171" s="404">
        <f>'RAB remaining lives'!T176</f>
        <v>0</v>
      </c>
      <c r="U171" s="404">
        <f>'RAB remaining lives'!U176</f>
        <v>0</v>
      </c>
      <c r="V171" s="404">
        <f>'RAB remaining lives'!V176</f>
        <v>0</v>
      </c>
      <c r="W171" s="404">
        <f>'RAB remaining lives'!W176</f>
        <v>0</v>
      </c>
      <c r="X171" s="249"/>
      <c r="Y171" s="249"/>
      <c r="Z171" s="249"/>
      <c r="AA171" s="249"/>
      <c r="AB171" s="249"/>
    </row>
    <row r="172" spans="1:28">
      <c r="A172" s="249"/>
      <c r="B172" s="249" t="s">
        <v>326</v>
      </c>
      <c r="C172" s="391">
        <f ca="1">OFFSET('RFM input'!$X$6,$A171,0)</f>
        <v>18.003248445538798</v>
      </c>
      <c r="D172" s="390">
        <f ca="1">OFFSET('RFM input'!$Y$6,$A171,0)</f>
        <v>20</v>
      </c>
      <c r="E172" s="390">
        <f ca="1">OFFSET('RFM input'!$Y$6,$A171,0)</f>
        <v>20</v>
      </c>
      <c r="F172" s="390">
        <f ca="1">OFFSET('RFM input'!$Y$6,$A171,0)</f>
        <v>20</v>
      </c>
      <c r="G172" s="390">
        <f ca="1">OFFSET('RFM input'!$Y$6,$A171,0)</f>
        <v>20</v>
      </c>
      <c r="H172" s="390">
        <f ca="1">OFFSET('RFM input'!$Y$6,$A171,0)</f>
        <v>20</v>
      </c>
      <c r="I172" s="390">
        <f ca="1">OFFSET('RFM input'!$Y$6,'TAB remaining lives'!$A171,0)</f>
        <v>20</v>
      </c>
      <c r="J172" s="390">
        <f ca="1">OFFSET('RFM input'!$Y$6,'TAB remaining lives'!$A171,0)</f>
        <v>20</v>
      </c>
      <c r="K172" s="390">
        <f ca="1">OFFSET('RFM input'!$Y$6,'TAB remaining lives'!$A171,0)</f>
        <v>20</v>
      </c>
      <c r="L172" s="390">
        <f ca="1">OFFSET('RFM input'!$Y$6,'TAB remaining lives'!$A171,0)</f>
        <v>20</v>
      </c>
      <c r="M172" s="390">
        <f ca="1">OFFSET('RFM input'!$Y$6,'TAB remaining lives'!$A171,0)</f>
        <v>20</v>
      </c>
      <c r="N172" s="390"/>
      <c r="O172" s="390"/>
      <c r="P172" s="390"/>
      <c r="Q172" s="390"/>
      <c r="R172" s="390"/>
      <c r="S172" s="390"/>
      <c r="T172" s="390"/>
      <c r="U172" s="390"/>
      <c r="V172" s="390"/>
      <c r="W172" s="390"/>
      <c r="X172" s="249"/>
      <c r="Y172" s="249"/>
      <c r="Z172" s="249"/>
      <c r="AA172" s="249"/>
      <c r="AB172" s="249"/>
    </row>
    <row r="173" spans="1:28">
      <c r="A173" s="249"/>
      <c r="B173" s="317" t="s">
        <v>300</v>
      </c>
      <c r="C173" s="392"/>
      <c r="D173" s="393">
        <f ca="1">IF(D$6=(OFFSET('RFM input'!$G$60,0,'RFM input'!$AA$7)),OFFSET('RFM input'!$I$454,$A171,0),0)</f>
        <v>0</v>
      </c>
      <c r="E173" s="390">
        <f ca="1">IF(E$6=(OFFSET('RFM input'!$G$60,0,'RFM input'!$AA$7)),OFFSET('RFM input'!$I$454,$A171,0),0)</f>
        <v>0</v>
      </c>
      <c r="F173" s="390">
        <f ca="1">IF(F$6=(OFFSET('RFM input'!$G$60,0,'RFM input'!$AA$7)),OFFSET('RFM input'!$I$454,$A171,0),0)</f>
        <v>0</v>
      </c>
      <c r="G173" s="390">
        <f ca="1">IF(G$6=(OFFSET('RFM input'!$G$60,0,'RFM input'!$AA$7)),OFFSET('RFM input'!$I$454,$A171,0),0)</f>
        <v>0</v>
      </c>
      <c r="H173" s="390">
        <f ca="1">IF(H$6=(OFFSET('RFM input'!$G$60,0,'RFM input'!$AA$7)),OFFSET('RFM input'!$I$454,$A171,0),0)</f>
        <v>0</v>
      </c>
      <c r="I173" s="390">
        <f ca="1">IF(I$6=(OFFSET('RFM input'!$G$60,0,'RFM input'!$AA$7)),OFFSET('RFM input'!$I$454,$A171,0),0)</f>
        <v>0</v>
      </c>
      <c r="J173" s="390">
        <f ca="1">IF(J$6=(OFFSET('RFM input'!$G$60,0,'RFM input'!$AA$7)),OFFSET('RFM input'!$I$454,$A171,0),0)</f>
        <v>0</v>
      </c>
      <c r="K173" s="390">
        <f ca="1">IF(K$6=(OFFSET('RFM input'!$G$60,0,'RFM input'!$AA$7)),OFFSET('RFM input'!$I$454,$A171,0),0)</f>
        <v>0</v>
      </c>
      <c r="L173" s="390">
        <f ca="1">IF(L$6=(OFFSET('RFM input'!$G$60,0,'RFM input'!$AA$7)),OFFSET('RFM input'!$I$454,$A171,0),0)</f>
        <v>0</v>
      </c>
      <c r="M173" s="390">
        <f ca="1">IF(M$6=(OFFSET('RFM input'!$G$60,0,'RFM input'!$AA$7)),OFFSET('RFM input'!$I$454,$A171,0),0)</f>
        <v>0</v>
      </c>
      <c r="N173" s="390"/>
      <c r="O173" s="390"/>
      <c r="P173" s="390"/>
      <c r="Q173" s="390"/>
      <c r="R173" s="390"/>
      <c r="S173" s="390"/>
      <c r="T173" s="390"/>
      <c r="U173" s="390"/>
      <c r="V173" s="390"/>
      <c r="W173" s="390"/>
      <c r="X173" s="249"/>
      <c r="Y173" s="249"/>
      <c r="Z173" s="249"/>
      <c r="AA173" s="249"/>
      <c r="AB173" s="249"/>
    </row>
    <row r="174" spans="1:28">
      <c r="A174" s="249"/>
      <c r="B174" s="317" t="s">
        <v>309</v>
      </c>
      <c r="C174" s="392"/>
      <c r="D174" s="391">
        <f ca="1">IF(D$6=(OFFSET('RFM input'!$G$60,0,'RFM input'!$AA$7)),OFFSET('RFM input'!$K$454,$A171,0),0)</f>
        <v>0</v>
      </c>
      <c r="E174" s="394">
        <f ca="1">IF(E$6=(OFFSET('RFM input'!$G$60,0,'RFM input'!$AA$7)),OFFSET('RFM input'!$K$454,$A171,0),0)</f>
        <v>0</v>
      </c>
      <c r="F174" s="394">
        <f ca="1">IF(F$6=(OFFSET('RFM input'!$G$60,0,'RFM input'!$AA$7)),OFFSET('RFM input'!$K$454,$A171,0),0)</f>
        <v>0</v>
      </c>
      <c r="G174" s="394">
        <f ca="1">IF(G$6=(OFFSET('RFM input'!$G$60,0,'RFM input'!$AA$7)),OFFSET('RFM input'!$K$454,$A171,0),0)</f>
        <v>0</v>
      </c>
      <c r="H174" s="394">
        <f ca="1">IF(H$6=(OFFSET('RFM input'!$G$60,0,'RFM input'!$AA$7)),OFFSET('RFM input'!$K$454,$A171,0),0)</f>
        <v>0</v>
      </c>
      <c r="I174" s="394">
        <f ca="1">IF(I$6=(OFFSET('RFM input'!$G$60,0,'RFM input'!$AA$7)),OFFSET('RFM input'!$K$454,$A171,0),0)</f>
        <v>0</v>
      </c>
      <c r="J174" s="394">
        <f ca="1">IF(J$6=(OFFSET('RFM input'!$G$60,0,'RFM input'!$AA$7)),OFFSET('RFM input'!$K$454,$A171,0),0)</f>
        <v>0</v>
      </c>
      <c r="K174" s="394">
        <f ca="1">IF(K$6=(OFFSET('RFM input'!$G$60,0,'RFM input'!$AA$7)),OFFSET('RFM input'!$K$454,$A171,0),0)</f>
        <v>0</v>
      </c>
      <c r="L174" s="394">
        <f ca="1">IF(L$6=(OFFSET('RFM input'!$G$60,0,'RFM input'!$AA$7)),OFFSET('RFM input'!$K$454,$A171,0),0)</f>
        <v>0</v>
      </c>
      <c r="M174" s="394">
        <f ca="1">IF(M$6=(OFFSET('RFM input'!$G$60,0,'RFM input'!$AA$7)),OFFSET('RFM input'!$K$454,$A171,0),0)</f>
        <v>0</v>
      </c>
      <c r="N174" s="394"/>
      <c r="O174" s="394"/>
      <c r="P174" s="394"/>
      <c r="Q174" s="394"/>
      <c r="R174" s="394"/>
      <c r="S174" s="394"/>
      <c r="T174" s="394"/>
      <c r="U174" s="394"/>
      <c r="V174" s="394"/>
      <c r="W174" s="394"/>
      <c r="X174" s="249"/>
      <c r="Y174" s="249"/>
      <c r="Z174" s="249"/>
      <c r="AA174" s="249"/>
      <c r="AB174" s="249"/>
    </row>
    <row r="175" spans="1:28" hidden="1" outlineLevel="1">
      <c r="A175" s="459">
        <v>-1</v>
      </c>
      <c r="B175" s="309" t="s">
        <v>303</v>
      </c>
      <c r="C175" s="395"/>
      <c r="D175" s="395">
        <f t="shared" ref="D175" ca="1" si="189">IF(D199="n/a",0,IF(AND(D173=0,C175=0),0,
IF(AND(D173&lt;&gt;0,C175=0),D173,
IF(AND(D174&lt;&gt;0,C175&lt;&gt;0),(C175-(C175/C199))+D173,
IF(C199&lt;1,0,(C175-(C175/C199)))))))</f>
        <v>0</v>
      </c>
      <c r="E175" s="395">
        <f t="shared" ref="E175" ca="1" si="190">IF(E199="n/a",0,IF(AND(E173=0,D175=0),0,
IF(AND(E173&lt;&gt;0,D175=0),E173,
IF(AND(E174&lt;&gt;0,D175&lt;&gt;0),(D175-(D175/D199))+E173,
IF(D199&lt;1,0,(D175-(D175/D199)))))))</f>
        <v>0</v>
      </c>
      <c r="F175" s="395">
        <f t="shared" ref="F175" ca="1" si="191">IF(F199="n/a",0,IF(AND(F173=0,E175=0),0,
IF(AND(F173&lt;&gt;0,E175=0),F173,
IF(AND(F174&lt;&gt;0,E175&lt;&gt;0),(E175-(E175/E199))+F173,
IF(E199&lt;1,0,(E175-(E175/E199)))))))</f>
        <v>0</v>
      </c>
      <c r="G175" s="395">
        <f t="shared" ref="G175" ca="1" si="192">IF(G199="n/a",0,IF(AND(G173=0,F175=0),0,
IF(AND(G173&lt;&gt;0,F175=0),G173,
IF(AND(G174&lt;&gt;0,F175&lt;&gt;0),(F175-(F175/F199))+G173,
IF(F199&lt;1,0,(F175-(F175/F199)))))))</f>
        <v>0</v>
      </c>
      <c r="H175" s="395">
        <f ca="1">IF(H199="n/a",0,IF(AND(H173=0,G175=0),0,
IF(AND(H173&lt;&gt;0,G175=0),H173,
IF(AND(H174&lt;&gt;0,G175&lt;&gt;0),(G175-(G175/G199))+H173,
IF(G199&lt;1,0,(G175-(G175/G199)))))))</f>
        <v>0</v>
      </c>
      <c r="I175" s="395">
        <f t="shared" ref="I175" ca="1" si="193">IF(I199="n/a",0,IF(AND(I173=0,H175=0),0,
IF(AND(I173&lt;&gt;0,H175=0),I173,
IF(AND(I174&lt;&gt;0,H175&lt;&gt;0),(H175-(H175/H199))+I173,
IF(H199&lt;1,0,(H175-(H175/H199)))))))</f>
        <v>0</v>
      </c>
      <c r="J175" s="395">
        <f t="shared" ref="J175" ca="1" si="194">IF(J199="n/a",0,IF(AND(J173=0,I175=0),0,
IF(AND(J173&lt;&gt;0,I175=0),J173,
IF(AND(J174&lt;&gt;0,I175&lt;&gt;0),(I175-(I175/I199))+J173,
IF(I199&lt;1,0,(I175-(I175/I199)))))))</f>
        <v>0</v>
      </c>
      <c r="K175" s="395">
        <f t="shared" ref="K175" ca="1" si="195">IF(K199="n/a",0,IF(AND(K173=0,J175=0),0,
IF(AND(K173&lt;&gt;0,J175=0),K173,
IF(AND(K174&lt;&gt;0,J175&lt;&gt;0),(J175-(J175/J199))+K173,
IF(J199&lt;1,0,(J175-(J175/J199)))))))</f>
        <v>0</v>
      </c>
      <c r="L175" s="395">
        <f t="shared" ref="L175" ca="1" si="196">IF(L199="n/a",0,IF(AND(L173=0,K175=0),0,
IF(AND(L173&lt;&gt;0,K175=0),L173,
IF(AND(L174&lt;&gt;0,K175&lt;&gt;0),(K175-(K175/K199))+L173,
IF(K199&lt;1,0,(K175-(K175/K199)))))))</f>
        <v>0</v>
      </c>
      <c r="M175" s="395">
        <f t="shared" ref="M175" ca="1" si="197">IF(M199="n/a",0,IF(AND(M173=0,L175=0),0,
IF(AND(M173&lt;&gt;0,L175=0),M173,
IF(AND(M174&lt;&gt;0,L175&lt;&gt;0),(L175-(L175/L199))+M173,
IF(L199&lt;1,0,(L175-(L175/L199)))))))</f>
        <v>0</v>
      </c>
      <c r="N175" s="395">
        <f t="shared" ref="N175" ca="1" si="198">IF(N199="n/a",0,IF(AND(N173=0,M175=0),0,
IF(AND(N173&lt;&gt;0,M175=0),N173,
IF(AND(N174&lt;&gt;0,M175&lt;&gt;0),(M175-(M175/M199))+N173,
IF(M199&lt;1,0,(M175-(M175/M199)))))))</f>
        <v>0</v>
      </c>
      <c r="O175" s="395">
        <f t="shared" ref="O175" ca="1" si="199">IF(O199="n/a",0,IF(AND(O173=0,N175=0),0,
IF(AND(O173&lt;&gt;0,N175=0),O173,
IF(AND(O174&lt;&gt;0,N175&lt;&gt;0),(N175-(N175/N199))+O173,
IF(N199&lt;1,0,(N175-(N175/N199)))))))</f>
        <v>0</v>
      </c>
      <c r="P175" s="395">
        <f t="shared" ref="P175" ca="1" si="200">IF(P199="n/a",0,IF(AND(P173=0,O175=0),0,
IF(AND(P173&lt;&gt;0,O175=0),P173,
IF(AND(P174&lt;&gt;0,O175&lt;&gt;0),(O175-(O175/O199))+P173,
IF(O199&lt;1,0,(O175-(O175/O199)))))))</f>
        <v>0</v>
      </c>
      <c r="Q175" s="395">
        <f t="shared" ref="Q175" ca="1" si="201">IF(Q199="n/a",0,IF(AND(Q173=0,P175=0),0,
IF(AND(Q173&lt;&gt;0,P175=0),Q173,
IF(AND(Q174&lt;&gt;0,P175&lt;&gt;0),(P175-(P175/P199))+Q173,
IF(P199&lt;1,0,(P175-(P175/P199)))))))</f>
        <v>0</v>
      </c>
      <c r="R175" s="395">
        <f t="shared" ref="R175" ca="1" si="202">IF(R199="n/a",0,IF(AND(R173=0,Q175=0),0,
IF(AND(R173&lt;&gt;0,Q175=0),R173,
IF(AND(R174&lt;&gt;0,Q175&lt;&gt;0),(Q175-(Q175/Q199))+R173,
IF(Q199&lt;1,0,(Q175-(Q175/Q199)))))))</f>
        <v>0</v>
      </c>
      <c r="S175" s="395">
        <f t="shared" ref="S175" ca="1" si="203">IF(S199="n/a",0,IF(AND(S173=0,R175=0),0,
IF(AND(S173&lt;&gt;0,R175=0),S173,
IF(AND(S174&lt;&gt;0,R175&lt;&gt;0),(R175-(R175/R199))+S173,
IF(R199&lt;1,0,(R175-(R175/R199)))))))</f>
        <v>0</v>
      </c>
      <c r="T175" s="395">
        <f t="shared" ref="T175" ca="1" si="204">IF(T199="n/a",0,IF(AND(T173=0,S175=0),0,
IF(AND(T173&lt;&gt;0,S175=0),T173,
IF(AND(T174&lt;&gt;0,S175&lt;&gt;0),(S175-(S175/S199))+T173,
IF(S199&lt;1,0,(S175-(S175/S199)))))))</f>
        <v>0</v>
      </c>
      <c r="U175" s="395">
        <f t="shared" ref="U175" ca="1" si="205">IF(U199="n/a",0,IF(AND(U173=0,T175=0),0,
IF(AND(U173&lt;&gt;0,T175=0),U173,
IF(AND(U174&lt;&gt;0,T175&lt;&gt;0),(T175-(T175/T199))+U173,
IF(T199&lt;1,0,(T175-(T175/T199)))))))</f>
        <v>0</v>
      </c>
      <c r="V175" s="395">
        <f t="shared" ref="V175" ca="1" si="206">IF(V199="n/a",0,IF(AND(V173=0,U175=0),0,
IF(AND(V173&lt;&gt;0,U175=0),V173,
IF(AND(V174&lt;&gt;0,U175&lt;&gt;0),(U175-(U175/U199))+V173,
IF(U199&lt;1,0,(U175-(U175/U199)))))))</f>
        <v>0</v>
      </c>
      <c r="W175" s="395">
        <f t="shared" ref="W175" ca="1" si="207">IF(W199="n/a",0,IF(AND(W173=0,V175=0),0,
IF(AND(W173&lt;&gt;0,V175=0),W173,
IF(AND(W174&lt;&gt;0,V175&lt;&gt;0),(V175-(V175/V199))+W173,
IF(V199&lt;1,0,(V175-(V175/V199)))))))</f>
        <v>0</v>
      </c>
      <c r="X175" s="249"/>
      <c r="Y175" s="249"/>
      <c r="Z175" s="249"/>
      <c r="AA175" s="249"/>
      <c r="AB175" s="249"/>
    </row>
    <row r="176" spans="1:28" hidden="1" outlineLevel="1">
      <c r="A176" s="331">
        <v>0</v>
      </c>
      <c r="B176" s="309" t="s">
        <v>194</v>
      </c>
      <c r="C176" s="400">
        <f ca="1">C171</f>
        <v>0.14979865029872794</v>
      </c>
      <c r="D176" s="395">
        <f ca="1">IF(C200="n/a",C176,IFERROR(IF((OFFSET($C176,0,$A176))&lt;0,
MIN(0,C176-(OFFSET($C176,0,$A176)/(OFFSET($C171,-$A175,$A176)))),
MAX(0,C176-(OFFSET($C176,0,$A176)/(OFFSET($C171,-$A175,$A176))))),0))</f>
        <v>0.14147800468013969</v>
      </c>
      <c r="E176" s="395">
        <f t="shared" ref="E176" ca="1" si="208">IF(D200="n/a",D176,IFERROR(IF((OFFSET($C176,0,$A176))&lt;0,
MIN(0,D176-(OFFSET($C176,0,$A176)/(OFFSET($C171,-$A175,$A176)))),
MAX(0,D176-(OFFSET($C176,0,$A176)/(OFFSET($C171,-$A175,$A176))))),0))</f>
        <v>0.13315735906155143</v>
      </c>
      <c r="F176" s="395">
        <f t="shared" ref="F176:F177" ca="1" si="209">IF(E200="n/a",E176,IFERROR(IF((OFFSET($C176,0,$A176))&lt;0,
MIN(0,E176-(OFFSET($C176,0,$A176)/(OFFSET($C171,-$A175,$A176)))),
MAX(0,E176-(OFFSET($C176,0,$A176)/(OFFSET($C171,-$A175,$A176))))),0))</f>
        <v>0.1248367134429632</v>
      </c>
      <c r="G176" s="395">
        <f t="shared" ref="G176:G178" ca="1" si="210">IF(F200="n/a",F176,IFERROR(IF((OFFSET($C176,0,$A176))&lt;0,
MIN(0,F176-(OFFSET($C176,0,$A176)/(OFFSET($C171,-$A175,$A176)))),
MAX(0,F176-(OFFSET($C176,0,$A176)/(OFFSET($C171,-$A175,$A176))))),0))</f>
        <v>0.11651606782437496</v>
      </c>
      <c r="H176" s="395">
        <f t="shared" ref="H176:H179" ca="1" si="211">IF(G200="n/a",G176,IFERROR(IF((OFFSET($C176,0,$A176))&lt;0,
MIN(0,G176-(OFFSET($C176,0,$A176)/(OFFSET($C171,-$A175,$A176)))),
MAX(0,G176-(OFFSET($C176,0,$A176)/(OFFSET($C171,-$A175,$A176))))),0))</f>
        <v>0.10819542220578672</v>
      </c>
      <c r="I176" s="395">
        <f t="shared" ref="I176:I180" ca="1" si="212">IF(H200="n/a",H176,IFERROR(IF((OFFSET($C176,0,$A176))&lt;0,
MIN(0,H176-(OFFSET($C176,0,$A176)/(OFFSET($C171,-$A175,$A176)))),
MAX(0,H176-(OFFSET($C176,0,$A176)/(OFFSET($C171,-$A175,$A176))))),0))</f>
        <v>9.9874776587198483E-2</v>
      </c>
      <c r="J176" s="395">
        <f t="shared" ref="J176:J181" ca="1" si="213">IF(I200="n/a",I176,IFERROR(IF((OFFSET($C176,0,$A176))&lt;0,
MIN(0,I176-(OFFSET($C176,0,$A176)/(OFFSET($C171,-$A175,$A176)))),
MAX(0,I176-(OFFSET($C176,0,$A176)/(OFFSET($C171,-$A175,$A176))))),0))</f>
        <v>9.1554130968610245E-2</v>
      </c>
      <c r="K176" s="395">
        <f t="shared" ref="K176:K182" ca="1" si="214">IF(J200="n/a",J176,IFERROR(IF((OFFSET($C176,0,$A176))&lt;0,
MIN(0,J176-(OFFSET($C176,0,$A176)/(OFFSET($C171,-$A175,$A176)))),
MAX(0,J176-(OFFSET($C176,0,$A176)/(OFFSET($C171,-$A175,$A176))))),0))</f>
        <v>8.3233485350022007E-2</v>
      </c>
      <c r="L176" s="395">
        <f t="shared" ref="L176:L183" ca="1" si="215">IF(K200="n/a",K176,IFERROR(IF((OFFSET($C176,0,$A176))&lt;0,
MIN(0,K176-(OFFSET($C176,0,$A176)/(OFFSET($C171,-$A175,$A176)))),
MAX(0,K176-(OFFSET($C176,0,$A176)/(OFFSET($C171,-$A175,$A176))))),0))</f>
        <v>7.491283973143377E-2</v>
      </c>
      <c r="M176" s="395">
        <f t="shared" ref="M176:M184" ca="1" si="216">IF(L200="n/a",L176,IFERROR(IF((OFFSET($C176,0,$A176))&lt;0,
MIN(0,L176-(OFFSET($C176,0,$A176)/(OFFSET($C171,-$A175,$A176)))),
MAX(0,L176-(OFFSET($C176,0,$A176)/(OFFSET($C171,-$A175,$A176))))),0))</f>
        <v>6.6592194112845532E-2</v>
      </c>
      <c r="N176" s="395">
        <f t="shared" ref="N176:N185" ca="1" si="217">IF(M200="n/a",M176,IFERROR(IF((OFFSET($C176,0,$A176))&lt;0,
MIN(0,M176-(OFFSET($C176,0,$A176)/(OFFSET($C171,-$A175,$A176)))),
MAX(0,M176-(OFFSET($C176,0,$A176)/(OFFSET($C171,-$A175,$A176))))),0))</f>
        <v>5.8271548494257294E-2</v>
      </c>
      <c r="O176" s="395">
        <f t="shared" ref="O176:O186" ca="1" si="218">IF(N200="n/a",N176,IFERROR(IF((OFFSET($C176,0,$A176))&lt;0,
MIN(0,N176-(OFFSET($C176,0,$A176)/(OFFSET($C171,-$A175,$A176)))),
MAX(0,N176-(OFFSET($C176,0,$A176)/(OFFSET($C171,-$A175,$A176))))),0))</f>
        <v>4.9950902875669057E-2</v>
      </c>
      <c r="P176" s="395">
        <f t="shared" ref="P176:P187" ca="1" si="219">IF(O200="n/a",O176,IFERROR(IF((OFFSET($C176,0,$A176))&lt;0,
MIN(0,O176-(OFFSET($C176,0,$A176)/(OFFSET($C171,-$A175,$A176)))),
MAX(0,O176-(OFFSET($C176,0,$A176)/(OFFSET($C171,-$A175,$A176))))),0))</f>
        <v>4.1630257257080819E-2</v>
      </c>
      <c r="Q176" s="395">
        <f t="shared" ref="Q176:Q188" ca="1" si="220">IF(P200="n/a",P176,IFERROR(IF((OFFSET($C176,0,$A176))&lt;0,
MIN(0,P176-(OFFSET($C176,0,$A176)/(OFFSET($C171,-$A175,$A176)))),
MAX(0,P176-(OFFSET($C176,0,$A176)/(OFFSET($C171,-$A175,$A176))))),0))</f>
        <v>3.3309611638492581E-2</v>
      </c>
      <c r="R176" s="395">
        <f t="shared" ref="R176:R189" ca="1" si="221">IF(Q200="n/a",Q176,IFERROR(IF((OFFSET($C176,0,$A176))&lt;0,
MIN(0,Q176-(OFFSET($C176,0,$A176)/(OFFSET($C171,-$A175,$A176)))),
MAX(0,Q176-(OFFSET($C176,0,$A176)/(OFFSET($C171,-$A175,$A176))))),0))</f>
        <v>2.4988966019904343E-2</v>
      </c>
      <c r="S176" s="395">
        <f t="shared" ref="S176:S190" ca="1" si="222">IF(R200="n/a",R176,IFERROR(IF((OFFSET($C176,0,$A176))&lt;0,
MIN(0,R176-(OFFSET($C176,0,$A176)/(OFFSET($C171,-$A175,$A176)))),
MAX(0,R176-(OFFSET($C176,0,$A176)/(OFFSET($C171,-$A175,$A176))))),0))</f>
        <v>1.6668320401316106E-2</v>
      </c>
      <c r="T176" s="395">
        <f t="shared" ref="T176:T191" ca="1" si="223">IF(S200="n/a",S176,IFERROR(IF((OFFSET($C176,0,$A176))&lt;0,
MIN(0,S176-(OFFSET($C176,0,$A176)/(OFFSET($C171,-$A175,$A176)))),
MAX(0,S176-(OFFSET($C176,0,$A176)/(OFFSET($C171,-$A175,$A176))))),0))</f>
        <v>8.3476747827278663E-3</v>
      </c>
      <c r="U176" s="395">
        <f t="shared" ref="U176:U192" ca="1" si="224">IF(T200="n/a",T176,IFERROR(IF((OFFSET($C176,0,$A176))&lt;0,
MIN(0,T176-(OFFSET($C176,0,$A176)/(OFFSET($C171,-$A175,$A176)))),
MAX(0,T176-(OFFSET($C176,0,$A176)/(OFFSET($C171,-$A175,$A176))))),0))</f>
        <v>2.7029164139626832E-5</v>
      </c>
      <c r="V176" s="395">
        <f t="shared" ref="V176:V193" ca="1" si="225">IF(U200="n/a",U176,IFERROR(IF((OFFSET($C176,0,$A176))&lt;0,
MIN(0,U176-(OFFSET($C176,0,$A176)/(OFFSET($C171,-$A175,$A176)))),
MAX(0,U176-(OFFSET($C176,0,$A176)/(OFFSET($C171,-$A175,$A176))))),0))</f>
        <v>0</v>
      </c>
      <c r="W176" s="395">
        <f t="shared" ref="W176:W194" ca="1" si="226">IF(V200="n/a",V176,IFERROR(IF((OFFSET($C176,0,$A176))&lt;0,
MIN(0,V176-(OFFSET($C176,0,$A176)/(OFFSET($C171,-$A175,$A176)))),
MAX(0,V176-(OFFSET($C176,0,$A176)/(OFFSET($C171,-$A175,$A176))))),0))</f>
        <v>0</v>
      </c>
      <c r="X176" s="249"/>
      <c r="Y176" s="249"/>
      <c r="Z176" s="249"/>
      <c r="AA176" s="249"/>
      <c r="AB176" s="249"/>
    </row>
    <row r="177" spans="1:28" hidden="1" outlineLevel="1">
      <c r="A177" s="331">
        <v>1</v>
      </c>
      <c r="B177" s="309" t="str">
        <f t="shared" ref="B177:B196" ca="1" si="227">"Depreciated Net Capex "&amp;OFFSET($C$6,0,A177)</f>
        <v>Depreciated Net Capex 2013</v>
      </c>
      <c r="C177" s="396"/>
      <c r="D177" s="397">
        <f ca="1">D171</f>
        <v>0</v>
      </c>
      <c r="E177" s="395">
        <f ca="1">IF(D201="n/a",D177,IFERROR(IF((OFFSET($C177,0,$A177))&lt;0,
MIN(0,D177-(OFFSET($C177,0,$A177)/(OFFSET($C172,-$A176,$A177)))),
MAX(0,D177-(OFFSET($C177,0,$A177)/(OFFSET($C172,-$A176,$A177))))),0))</f>
        <v>0</v>
      </c>
      <c r="F177" s="395">
        <f t="shared" ca="1" si="209"/>
        <v>0</v>
      </c>
      <c r="G177" s="395">
        <f t="shared" ca="1" si="210"/>
        <v>0</v>
      </c>
      <c r="H177" s="395">
        <f t="shared" ca="1" si="211"/>
        <v>0</v>
      </c>
      <c r="I177" s="395">
        <f t="shared" ca="1" si="212"/>
        <v>0</v>
      </c>
      <c r="J177" s="395">
        <f t="shared" ca="1" si="213"/>
        <v>0</v>
      </c>
      <c r="K177" s="395">
        <f t="shared" ca="1" si="214"/>
        <v>0</v>
      </c>
      <c r="L177" s="395">
        <f t="shared" ca="1" si="215"/>
        <v>0</v>
      </c>
      <c r="M177" s="395">
        <f t="shared" ca="1" si="216"/>
        <v>0</v>
      </c>
      <c r="N177" s="395">
        <f t="shared" ca="1" si="217"/>
        <v>0</v>
      </c>
      <c r="O177" s="395">
        <f t="shared" ca="1" si="218"/>
        <v>0</v>
      </c>
      <c r="P177" s="395">
        <f t="shared" ca="1" si="219"/>
        <v>0</v>
      </c>
      <c r="Q177" s="395">
        <f t="shared" ca="1" si="220"/>
        <v>0</v>
      </c>
      <c r="R177" s="395">
        <f t="shared" ca="1" si="221"/>
        <v>0</v>
      </c>
      <c r="S177" s="395">
        <f t="shared" ca="1" si="222"/>
        <v>0</v>
      </c>
      <c r="T177" s="395">
        <f t="shared" ca="1" si="223"/>
        <v>0</v>
      </c>
      <c r="U177" s="395">
        <f t="shared" ca="1" si="224"/>
        <v>0</v>
      </c>
      <c r="V177" s="395">
        <f t="shared" ca="1" si="225"/>
        <v>0</v>
      </c>
      <c r="W177" s="395">
        <f t="shared" ca="1" si="226"/>
        <v>0</v>
      </c>
      <c r="X177" s="249"/>
      <c r="Y177" s="249"/>
      <c r="Z177" s="249"/>
      <c r="AA177" s="249"/>
      <c r="AB177" s="249"/>
    </row>
    <row r="178" spans="1:28" hidden="1" outlineLevel="1">
      <c r="A178" s="331">
        <v>2</v>
      </c>
      <c r="B178" s="309" t="str">
        <f t="shared" ca="1" si="227"/>
        <v>Depreciated Net Capex 2014</v>
      </c>
      <c r="C178" s="398"/>
      <c r="D178" s="399"/>
      <c r="E178" s="397">
        <f ca="1">E171</f>
        <v>0</v>
      </c>
      <c r="F178" s="395">
        <f ca="1">IF(E202="n/a",E178,IFERROR(IF((OFFSET($C178,0,$A178))&lt;0,
MIN(0,E178-(OFFSET($C178,0,$A178)/(OFFSET($C173,-$A177,$A178)))),
MAX(0,E178-(OFFSET($C178,0,$A178)/(OFFSET($C173,-$A177,$A178))))),0))</f>
        <v>0</v>
      </c>
      <c r="G178" s="395">
        <f t="shared" ca="1" si="210"/>
        <v>0</v>
      </c>
      <c r="H178" s="395">
        <f t="shared" ca="1" si="211"/>
        <v>0</v>
      </c>
      <c r="I178" s="395">
        <f t="shared" ca="1" si="212"/>
        <v>0</v>
      </c>
      <c r="J178" s="395">
        <f t="shared" ca="1" si="213"/>
        <v>0</v>
      </c>
      <c r="K178" s="395">
        <f t="shared" ca="1" si="214"/>
        <v>0</v>
      </c>
      <c r="L178" s="395">
        <f t="shared" ca="1" si="215"/>
        <v>0</v>
      </c>
      <c r="M178" s="395">
        <f t="shared" ca="1" si="216"/>
        <v>0</v>
      </c>
      <c r="N178" s="395">
        <f t="shared" ca="1" si="217"/>
        <v>0</v>
      </c>
      <c r="O178" s="395">
        <f t="shared" ca="1" si="218"/>
        <v>0</v>
      </c>
      <c r="P178" s="395">
        <f t="shared" ca="1" si="219"/>
        <v>0</v>
      </c>
      <c r="Q178" s="395">
        <f t="shared" ca="1" si="220"/>
        <v>0</v>
      </c>
      <c r="R178" s="395">
        <f t="shared" ca="1" si="221"/>
        <v>0</v>
      </c>
      <c r="S178" s="395">
        <f t="shared" ca="1" si="222"/>
        <v>0</v>
      </c>
      <c r="T178" s="395">
        <f t="shared" ca="1" si="223"/>
        <v>0</v>
      </c>
      <c r="U178" s="395">
        <f t="shared" ca="1" si="224"/>
        <v>0</v>
      </c>
      <c r="V178" s="395">
        <f t="shared" ca="1" si="225"/>
        <v>0</v>
      </c>
      <c r="W178" s="395">
        <f t="shared" ca="1" si="226"/>
        <v>0</v>
      </c>
      <c r="X178" s="334"/>
      <c r="Y178" s="249"/>
      <c r="Z178" s="249"/>
      <c r="AA178" s="249"/>
      <c r="AB178" s="249"/>
    </row>
    <row r="179" spans="1:28" hidden="1" outlineLevel="1">
      <c r="A179" s="331">
        <v>3</v>
      </c>
      <c r="B179" s="309" t="str">
        <f t="shared" ca="1" si="227"/>
        <v>Depreciated Net Capex 2015</v>
      </c>
      <c r="C179" s="398"/>
      <c r="D179" s="398"/>
      <c r="E179" s="399"/>
      <c r="F179" s="400">
        <f ca="1">F171</f>
        <v>0</v>
      </c>
      <c r="G179" s="395">
        <f ca="1">IF(F203="n/a",F179,IFERROR(IF((OFFSET($C179,0,$A179))&lt;0,
MIN(0,F179-(OFFSET($C179,0,$A179)/(OFFSET($C174,-$A178,$A179)))),
MAX(0,F179-(OFFSET($C179,0,$A179)/(OFFSET($C174,-$A178,$A179))))),0))</f>
        <v>0</v>
      </c>
      <c r="H179" s="395">
        <f t="shared" ca="1" si="211"/>
        <v>0</v>
      </c>
      <c r="I179" s="395">
        <f t="shared" ca="1" si="212"/>
        <v>0</v>
      </c>
      <c r="J179" s="395">
        <f t="shared" ca="1" si="213"/>
        <v>0</v>
      </c>
      <c r="K179" s="395">
        <f t="shared" ca="1" si="214"/>
        <v>0</v>
      </c>
      <c r="L179" s="395">
        <f t="shared" ca="1" si="215"/>
        <v>0</v>
      </c>
      <c r="M179" s="395">
        <f t="shared" ca="1" si="216"/>
        <v>0</v>
      </c>
      <c r="N179" s="395">
        <f t="shared" ca="1" si="217"/>
        <v>0</v>
      </c>
      <c r="O179" s="395">
        <f t="shared" ca="1" si="218"/>
        <v>0</v>
      </c>
      <c r="P179" s="395">
        <f t="shared" ca="1" si="219"/>
        <v>0</v>
      </c>
      <c r="Q179" s="395">
        <f t="shared" ca="1" si="220"/>
        <v>0</v>
      </c>
      <c r="R179" s="395">
        <f t="shared" ca="1" si="221"/>
        <v>0</v>
      </c>
      <c r="S179" s="395">
        <f t="shared" ca="1" si="222"/>
        <v>0</v>
      </c>
      <c r="T179" s="395">
        <f t="shared" ca="1" si="223"/>
        <v>0</v>
      </c>
      <c r="U179" s="395">
        <f t="shared" ca="1" si="224"/>
        <v>0</v>
      </c>
      <c r="V179" s="395">
        <f t="shared" ca="1" si="225"/>
        <v>0</v>
      </c>
      <c r="W179" s="395">
        <f t="shared" ca="1" si="226"/>
        <v>0</v>
      </c>
      <c r="X179" s="334"/>
      <c r="Y179" s="334"/>
      <c r="Z179" s="249"/>
      <c r="AA179" s="249"/>
      <c r="AB179" s="249"/>
    </row>
    <row r="180" spans="1:28" hidden="1" outlineLevel="1">
      <c r="A180" s="331">
        <v>4</v>
      </c>
      <c r="B180" s="309" t="str">
        <f t="shared" ca="1" si="227"/>
        <v>Depreciated Net Capex 2016</v>
      </c>
      <c r="C180" s="398"/>
      <c r="D180" s="398"/>
      <c r="E180" s="398"/>
      <c r="F180" s="399"/>
      <c r="G180" s="400">
        <f ca="1">G171</f>
        <v>0</v>
      </c>
      <c r="H180" s="395">
        <f ca="1">IF(G204="n/a",G180,IFERROR(IF((OFFSET($C180,0,$A180))&lt;0,
MIN(0,G180-(OFFSET($C180,0,$A180)/(OFFSET($C175,-$A179,$A180)))),
MAX(0,G180-(OFFSET($C180,0,$A180)/(OFFSET($C175,-$A179,$A180))))),0))</f>
        <v>0</v>
      </c>
      <c r="I180" s="395">
        <f t="shared" ca="1" si="212"/>
        <v>0</v>
      </c>
      <c r="J180" s="395">
        <f t="shared" ca="1" si="213"/>
        <v>0</v>
      </c>
      <c r="K180" s="395">
        <f t="shared" ca="1" si="214"/>
        <v>0</v>
      </c>
      <c r="L180" s="395">
        <f t="shared" ca="1" si="215"/>
        <v>0</v>
      </c>
      <c r="M180" s="395">
        <f t="shared" ca="1" si="216"/>
        <v>0</v>
      </c>
      <c r="N180" s="395">
        <f t="shared" ca="1" si="217"/>
        <v>0</v>
      </c>
      <c r="O180" s="395">
        <f t="shared" ca="1" si="218"/>
        <v>0</v>
      </c>
      <c r="P180" s="395">
        <f t="shared" ca="1" si="219"/>
        <v>0</v>
      </c>
      <c r="Q180" s="395">
        <f t="shared" ca="1" si="220"/>
        <v>0</v>
      </c>
      <c r="R180" s="395">
        <f t="shared" ca="1" si="221"/>
        <v>0</v>
      </c>
      <c r="S180" s="395">
        <f t="shared" ca="1" si="222"/>
        <v>0</v>
      </c>
      <c r="T180" s="395">
        <f t="shared" ca="1" si="223"/>
        <v>0</v>
      </c>
      <c r="U180" s="395">
        <f t="shared" ca="1" si="224"/>
        <v>0</v>
      </c>
      <c r="V180" s="395">
        <f t="shared" ca="1" si="225"/>
        <v>0</v>
      </c>
      <c r="W180" s="395">
        <f t="shared" ca="1" si="226"/>
        <v>0</v>
      </c>
      <c r="X180" s="334"/>
      <c r="Y180" s="334"/>
      <c r="Z180" s="334"/>
      <c r="AA180" s="249"/>
      <c r="AB180" s="249"/>
    </row>
    <row r="181" spans="1:28" hidden="1" outlineLevel="1">
      <c r="A181" s="331">
        <v>5</v>
      </c>
      <c r="B181" s="309" t="str">
        <f t="shared" ca="1" si="227"/>
        <v>Depreciated Net Capex 2017</v>
      </c>
      <c r="C181" s="398"/>
      <c r="D181" s="398"/>
      <c r="E181" s="398"/>
      <c r="F181" s="398"/>
      <c r="G181" s="399"/>
      <c r="H181" s="400">
        <f ca="1">H171</f>
        <v>0</v>
      </c>
      <c r="I181" s="395">
        <f ca="1">IF(H205="n/a",H181,IFERROR(IF((OFFSET($C181,0,$A181))&lt;0,
MIN(0,H181-(OFFSET($C181,0,$A181)/(OFFSET($C176,-$A180,$A181)))),
MAX(0,H181-(OFFSET($C181,0,$A181)/(OFFSET($C176,-$A180,$A181))))),0))</f>
        <v>0</v>
      </c>
      <c r="J181" s="395">
        <f t="shared" ca="1" si="213"/>
        <v>0</v>
      </c>
      <c r="K181" s="395">
        <f t="shared" ca="1" si="214"/>
        <v>0</v>
      </c>
      <c r="L181" s="395">
        <f t="shared" ca="1" si="215"/>
        <v>0</v>
      </c>
      <c r="M181" s="395">
        <f t="shared" ca="1" si="216"/>
        <v>0</v>
      </c>
      <c r="N181" s="395">
        <f t="shared" ca="1" si="217"/>
        <v>0</v>
      </c>
      <c r="O181" s="395">
        <f t="shared" ca="1" si="218"/>
        <v>0</v>
      </c>
      <c r="P181" s="395">
        <f t="shared" ca="1" si="219"/>
        <v>0</v>
      </c>
      <c r="Q181" s="395">
        <f t="shared" ca="1" si="220"/>
        <v>0</v>
      </c>
      <c r="R181" s="395">
        <f t="shared" ca="1" si="221"/>
        <v>0</v>
      </c>
      <c r="S181" s="395">
        <f t="shared" ca="1" si="222"/>
        <v>0</v>
      </c>
      <c r="T181" s="395">
        <f t="shared" ca="1" si="223"/>
        <v>0</v>
      </c>
      <c r="U181" s="395">
        <f t="shared" ca="1" si="224"/>
        <v>0</v>
      </c>
      <c r="V181" s="395">
        <f t="shared" ca="1" si="225"/>
        <v>0</v>
      </c>
      <c r="W181" s="395">
        <f t="shared" ca="1" si="226"/>
        <v>0</v>
      </c>
      <c r="X181" s="334"/>
      <c r="Y181" s="334"/>
      <c r="Z181" s="334"/>
      <c r="AA181" s="249"/>
      <c r="AB181" s="249"/>
    </row>
    <row r="182" spans="1:28" hidden="1" outlineLevel="1">
      <c r="A182" s="331">
        <v>6</v>
      </c>
      <c r="B182" s="309" t="str">
        <f t="shared" ca="1" si="227"/>
        <v>Depreciated Net Capex 2018</v>
      </c>
      <c r="C182" s="398"/>
      <c r="D182" s="398"/>
      <c r="E182" s="398"/>
      <c r="F182" s="398"/>
      <c r="G182" s="398"/>
      <c r="H182" s="399"/>
      <c r="I182" s="400">
        <f ca="1">I171</f>
        <v>0</v>
      </c>
      <c r="J182" s="395">
        <f ca="1">IF(I206="n/a",I182,IFERROR(IF((OFFSET($C182,0,$A182))&lt;0,
MIN(0,I182-(OFFSET($C182,0,$A182)/(OFFSET($C177,-$A181,$A182)))),
MAX(0,I182-(OFFSET($C182,0,$A182)/(OFFSET($C177,-$A181,$A182))))),0))</f>
        <v>0</v>
      </c>
      <c r="K182" s="395">
        <f t="shared" ca="1" si="214"/>
        <v>0</v>
      </c>
      <c r="L182" s="395">
        <f t="shared" ca="1" si="215"/>
        <v>0</v>
      </c>
      <c r="M182" s="395">
        <f t="shared" ca="1" si="216"/>
        <v>0</v>
      </c>
      <c r="N182" s="395">
        <f t="shared" ca="1" si="217"/>
        <v>0</v>
      </c>
      <c r="O182" s="395">
        <f t="shared" ca="1" si="218"/>
        <v>0</v>
      </c>
      <c r="P182" s="395">
        <f t="shared" ca="1" si="219"/>
        <v>0</v>
      </c>
      <c r="Q182" s="395">
        <f t="shared" ca="1" si="220"/>
        <v>0</v>
      </c>
      <c r="R182" s="395">
        <f t="shared" ca="1" si="221"/>
        <v>0</v>
      </c>
      <c r="S182" s="395">
        <f t="shared" ca="1" si="222"/>
        <v>0</v>
      </c>
      <c r="T182" s="395">
        <f t="shared" ca="1" si="223"/>
        <v>0</v>
      </c>
      <c r="U182" s="395">
        <f t="shared" ca="1" si="224"/>
        <v>0</v>
      </c>
      <c r="V182" s="395">
        <f t="shared" ca="1" si="225"/>
        <v>0</v>
      </c>
      <c r="W182" s="395">
        <f t="shared" ca="1" si="226"/>
        <v>0</v>
      </c>
      <c r="X182" s="334"/>
      <c r="Y182" s="334"/>
      <c r="Z182" s="334"/>
      <c r="AA182" s="249"/>
      <c r="AB182" s="249"/>
    </row>
    <row r="183" spans="1:28" hidden="1" outlineLevel="1">
      <c r="A183" s="331">
        <v>7</v>
      </c>
      <c r="B183" s="309" t="str">
        <f t="shared" ca="1" si="227"/>
        <v>Depreciated Net Capex 2019</v>
      </c>
      <c r="C183" s="398"/>
      <c r="D183" s="398"/>
      <c r="E183" s="398"/>
      <c r="F183" s="398"/>
      <c r="G183" s="398"/>
      <c r="H183" s="398"/>
      <c r="I183" s="399"/>
      <c r="J183" s="400">
        <f ca="1">J171</f>
        <v>0</v>
      </c>
      <c r="K183" s="395">
        <f ca="1">IF(J207="n/a",J183,IFERROR(IF((OFFSET($C183,0,$A183))&lt;0,
MIN(0,J183-(OFFSET($C183,0,$A183)/(OFFSET($C178,-$A182,$A183)))),
MAX(0,J183-(OFFSET($C183,0,$A183)/(OFFSET($C178,-$A182,$A183))))),0))</f>
        <v>0</v>
      </c>
      <c r="L183" s="395">
        <f t="shared" ca="1" si="215"/>
        <v>0</v>
      </c>
      <c r="M183" s="395">
        <f t="shared" ca="1" si="216"/>
        <v>0</v>
      </c>
      <c r="N183" s="395">
        <f t="shared" ca="1" si="217"/>
        <v>0</v>
      </c>
      <c r="O183" s="395">
        <f t="shared" ca="1" si="218"/>
        <v>0</v>
      </c>
      <c r="P183" s="395">
        <f t="shared" ca="1" si="219"/>
        <v>0</v>
      </c>
      <c r="Q183" s="395">
        <f t="shared" ca="1" si="220"/>
        <v>0</v>
      </c>
      <c r="R183" s="395">
        <f t="shared" ca="1" si="221"/>
        <v>0</v>
      </c>
      <c r="S183" s="395">
        <f t="shared" ca="1" si="222"/>
        <v>0</v>
      </c>
      <c r="T183" s="395">
        <f t="shared" ca="1" si="223"/>
        <v>0</v>
      </c>
      <c r="U183" s="395">
        <f t="shared" ca="1" si="224"/>
        <v>0</v>
      </c>
      <c r="V183" s="395">
        <f t="shared" ca="1" si="225"/>
        <v>0</v>
      </c>
      <c r="W183" s="395">
        <f t="shared" ca="1" si="226"/>
        <v>0</v>
      </c>
      <c r="X183" s="334"/>
      <c r="Y183" s="334"/>
      <c r="Z183" s="334"/>
      <c r="AA183" s="249"/>
      <c r="AB183" s="249"/>
    </row>
    <row r="184" spans="1:28" hidden="1" outlineLevel="1">
      <c r="A184" s="331">
        <v>8</v>
      </c>
      <c r="B184" s="309" t="str">
        <f t="shared" ca="1" si="227"/>
        <v>Depreciated Net Capex 2020</v>
      </c>
      <c r="C184" s="398"/>
      <c r="D184" s="398"/>
      <c r="E184" s="398"/>
      <c r="F184" s="398"/>
      <c r="G184" s="398"/>
      <c r="H184" s="398"/>
      <c r="I184" s="398"/>
      <c r="J184" s="399"/>
      <c r="K184" s="400">
        <f ca="1">K171</f>
        <v>0</v>
      </c>
      <c r="L184" s="395">
        <f ca="1">IF(K208="n/a",K184,IFERROR(IF((OFFSET($C184,0,$A184))&lt;0,
MIN(0,K184-(OFFSET($C184,0,$A184)/(OFFSET($C179,-$A183,$A184)))),
MAX(0,K184-(OFFSET($C184,0,$A184)/(OFFSET($C179,-$A183,$A184))))),0))</f>
        <v>0</v>
      </c>
      <c r="M184" s="395">
        <f t="shared" ca="1" si="216"/>
        <v>0</v>
      </c>
      <c r="N184" s="395">
        <f t="shared" ca="1" si="217"/>
        <v>0</v>
      </c>
      <c r="O184" s="395">
        <f t="shared" ca="1" si="218"/>
        <v>0</v>
      </c>
      <c r="P184" s="395">
        <f t="shared" ca="1" si="219"/>
        <v>0</v>
      </c>
      <c r="Q184" s="395">
        <f t="shared" ca="1" si="220"/>
        <v>0</v>
      </c>
      <c r="R184" s="395">
        <f t="shared" ca="1" si="221"/>
        <v>0</v>
      </c>
      <c r="S184" s="395">
        <f t="shared" ca="1" si="222"/>
        <v>0</v>
      </c>
      <c r="T184" s="395">
        <f t="shared" ca="1" si="223"/>
        <v>0</v>
      </c>
      <c r="U184" s="395">
        <f t="shared" ca="1" si="224"/>
        <v>0</v>
      </c>
      <c r="V184" s="395">
        <f t="shared" ca="1" si="225"/>
        <v>0</v>
      </c>
      <c r="W184" s="395">
        <f t="shared" ca="1" si="226"/>
        <v>0</v>
      </c>
      <c r="X184" s="334"/>
      <c r="Y184" s="334"/>
      <c r="Z184" s="334"/>
      <c r="AA184" s="249"/>
      <c r="AB184" s="249"/>
    </row>
    <row r="185" spans="1:28" hidden="1" outlineLevel="1">
      <c r="A185" s="331">
        <v>9</v>
      </c>
      <c r="B185" s="309" t="str">
        <f t="shared" ca="1" si="227"/>
        <v>Depreciated Net Capex 2021</v>
      </c>
      <c r="C185" s="398"/>
      <c r="D185" s="398"/>
      <c r="E185" s="398"/>
      <c r="F185" s="398"/>
      <c r="G185" s="398"/>
      <c r="H185" s="398"/>
      <c r="I185" s="398"/>
      <c r="J185" s="398"/>
      <c r="K185" s="399"/>
      <c r="L185" s="400">
        <f ca="1">L171</f>
        <v>0</v>
      </c>
      <c r="M185" s="395">
        <f ca="1">IF(L209="n/a",L185,IFERROR(IF((OFFSET($C185,0,$A185))&lt;0,
MIN(0,L185-(OFFSET($C185,0,$A185)/(OFFSET($C180,-$A184,$A185)))),
MAX(0,L185-(OFFSET($C185,0,$A185)/(OFFSET($C180,-$A184,$A185))))),0))</f>
        <v>0</v>
      </c>
      <c r="N185" s="395">
        <f t="shared" ca="1" si="217"/>
        <v>0</v>
      </c>
      <c r="O185" s="395">
        <f t="shared" ca="1" si="218"/>
        <v>0</v>
      </c>
      <c r="P185" s="395">
        <f t="shared" ca="1" si="219"/>
        <v>0</v>
      </c>
      <c r="Q185" s="395">
        <f t="shared" ca="1" si="220"/>
        <v>0</v>
      </c>
      <c r="R185" s="395">
        <f t="shared" ca="1" si="221"/>
        <v>0</v>
      </c>
      <c r="S185" s="395">
        <f t="shared" ca="1" si="222"/>
        <v>0</v>
      </c>
      <c r="T185" s="395">
        <f t="shared" ca="1" si="223"/>
        <v>0</v>
      </c>
      <c r="U185" s="395">
        <f t="shared" ca="1" si="224"/>
        <v>0</v>
      </c>
      <c r="V185" s="395">
        <f t="shared" ca="1" si="225"/>
        <v>0</v>
      </c>
      <c r="W185" s="395">
        <f t="shared" ca="1" si="226"/>
        <v>0</v>
      </c>
      <c r="X185" s="334"/>
      <c r="Y185" s="334"/>
      <c r="Z185" s="334"/>
      <c r="AA185" s="249"/>
      <c r="AB185" s="249"/>
    </row>
    <row r="186" spans="1:28" hidden="1" outlineLevel="1">
      <c r="A186" s="331">
        <v>10</v>
      </c>
      <c r="B186" s="309" t="str">
        <f t="shared" ca="1" si="227"/>
        <v>Depreciated Net Capex 2022</v>
      </c>
      <c r="C186" s="398"/>
      <c r="D186" s="398"/>
      <c r="E186" s="398"/>
      <c r="F186" s="398"/>
      <c r="G186" s="398"/>
      <c r="H186" s="398"/>
      <c r="I186" s="398"/>
      <c r="J186" s="398"/>
      <c r="K186" s="398"/>
      <c r="L186" s="399"/>
      <c r="M186" s="400">
        <f ca="1">M171</f>
        <v>0</v>
      </c>
      <c r="N186" s="395">
        <f ca="1">IF(M210="n/a",M186,IFERROR(IF((OFFSET($C186,0,$A186))&lt;0,
MIN(0,M186-(OFFSET($C186,0,$A186)/(OFFSET($C181,-$A185,$A186)))),
MAX(0,M186-(OFFSET($C186,0,$A186)/(OFFSET($C181,-$A185,$A186))))),0))</f>
        <v>0</v>
      </c>
      <c r="O186" s="395">
        <f t="shared" ca="1" si="218"/>
        <v>0</v>
      </c>
      <c r="P186" s="395">
        <f t="shared" ca="1" si="219"/>
        <v>0</v>
      </c>
      <c r="Q186" s="395">
        <f t="shared" ca="1" si="220"/>
        <v>0</v>
      </c>
      <c r="R186" s="395">
        <f t="shared" ca="1" si="221"/>
        <v>0</v>
      </c>
      <c r="S186" s="395">
        <f t="shared" ca="1" si="222"/>
        <v>0</v>
      </c>
      <c r="T186" s="395">
        <f t="shared" ca="1" si="223"/>
        <v>0</v>
      </c>
      <c r="U186" s="395">
        <f t="shared" ca="1" si="224"/>
        <v>0</v>
      </c>
      <c r="V186" s="395">
        <f t="shared" ca="1" si="225"/>
        <v>0</v>
      </c>
      <c r="W186" s="395">
        <f t="shared" ca="1" si="226"/>
        <v>0</v>
      </c>
      <c r="X186" s="334"/>
      <c r="Y186" s="334"/>
      <c r="Z186" s="334"/>
      <c r="AA186" s="249"/>
      <c r="AB186" s="249"/>
    </row>
    <row r="187" spans="1:28" hidden="1" outlineLevel="1">
      <c r="A187" s="331">
        <v>11</v>
      </c>
      <c r="B187" s="309" t="str">
        <f t="shared" ca="1" si="227"/>
        <v>Depreciated Net Capex 2023</v>
      </c>
      <c r="C187" s="398"/>
      <c r="D187" s="398"/>
      <c r="E187" s="398"/>
      <c r="F187" s="398"/>
      <c r="G187" s="398"/>
      <c r="H187" s="398"/>
      <c r="I187" s="398"/>
      <c r="J187" s="398"/>
      <c r="K187" s="398"/>
      <c r="L187" s="398"/>
      <c r="M187" s="399"/>
      <c r="N187" s="400">
        <f>N171</f>
        <v>0</v>
      </c>
      <c r="O187" s="395">
        <f ca="1">IF(N211="n/a",N187,IFERROR(IF((OFFSET($C187,0,$A187))&lt;0,
MIN(0,N187-(OFFSET($C187,0,$A187)/(OFFSET($C182,-$A186,$A187)))),
MAX(0,N187-(OFFSET($C187,0,$A187)/(OFFSET($C182,-$A186,$A187))))),0))</f>
        <v>0</v>
      </c>
      <c r="P187" s="395">
        <f t="shared" ca="1" si="219"/>
        <v>0</v>
      </c>
      <c r="Q187" s="395">
        <f t="shared" ca="1" si="220"/>
        <v>0</v>
      </c>
      <c r="R187" s="395">
        <f t="shared" ca="1" si="221"/>
        <v>0</v>
      </c>
      <c r="S187" s="395">
        <f t="shared" ca="1" si="222"/>
        <v>0</v>
      </c>
      <c r="T187" s="395">
        <f t="shared" ca="1" si="223"/>
        <v>0</v>
      </c>
      <c r="U187" s="395">
        <f t="shared" ca="1" si="224"/>
        <v>0</v>
      </c>
      <c r="V187" s="395">
        <f t="shared" ca="1" si="225"/>
        <v>0</v>
      </c>
      <c r="W187" s="395">
        <f t="shared" ca="1" si="226"/>
        <v>0</v>
      </c>
      <c r="X187" s="334"/>
      <c r="Y187" s="334"/>
      <c r="Z187" s="334"/>
      <c r="AA187" s="249"/>
      <c r="AB187" s="249"/>
    </row>
    <row r="188" spans="1:28" hidden="1" outlineLevel="1">
      <c r="A188" s="331">
        <v>12</v>
      </c>
      <c r="B188" s="309" t="str">
        <f t="shared" ca="1" si="227"/>
        <v>Depreciated Net Capex 2024</v>
      </c>
      <c r="C188" s="398"/>
      <c r="D188" s="398"/>
      <c r="E188" s="398"/>
      <c r="F188" s="398"/>
      <c r="G188" s="398"/>
      <c r="H188" s="398"/>
      <c r="I188" s="398"/>
      <c r="J188" s="398"/>
      <c r="K188" s="398"/>
      <c r="L188" s="398"/>
      <c r="M188" s="398"/>
      <c r="N188" s="399"/>
      <c r="O188" s="400">
        <f>O171</f>
        <v>0</v>
      </c>
      <c r="P188" s="395">
        <f ca="1">IF(O212="n/a",O188,IFERROR(IF((OFFSET($C188,0,$A188))&lt;0,
MIN(0,O188-(OFFSET($C188,0,$A188)/(OFFSET($C183,-$A187,$A188)))),
MAX(0,O188-(OFFSET($C188,0,$A188)/(OFFSET($C183,-$A187,$A188))))),0))</f>
        <v>0</v>
      </c>
      <c r="Q188" s="395">
        <f t="shared" ca="1" si="220"/>
        <v>0</v>
      </c>
      <c r="R188" s="395">
        <f t="shared" ca="1" si="221"/>
        <v>0</v>
      </c>
      <c r="S188" s="395">
        <f t="shared" ca="1" si="222"/>
        <v>0</v>
      </c>
      <c r="T188" s="395">
        <f t="shared" ca="1" si="223"/>
        <v>0</v>
      </c>
      <c r="U188" s="395">
        <f t="shared" ca="1" si="224"/>
        <v>0</v>
      </c>
      <c r="V188" s="395">
        <f t="shared" ca="1" si="225"/>
        <v>0</v>
      </c>
      <c r="W188" s="395">
        <f t="shared" ca="1" si="226"/>
        <v>0</v>
      </c>
      <c r="X188" s="334"/>
      <c r="Y188" s="334"/>
      <c r="Z188" s="334"/>
      <c r="AA188" s="249"/>
      <c r="AB188" s="249"/>
    </row>
    <row r="189" spans="1:28" hidden="1" outlineLevel="1">
      <c r="A189" s="331">
        <v>13</v>
      </c>
      <c r="B189" s="309" t="str">
        <f t="shared" ca="1" si="227"/>
        <v>Depreciated Net Capex 2025</v>
      </c>
      <c r="C189" s="398"/>
      <c r="D189" s="398"/>
      <c r="E189" s="398"/>
      <c r="F189" s="398"/>
      <c r="G189" s="398"/>
      <c r="H189" s="398"/>
      <c r="I189" s="398"/>
      <c r="J189" s="398"/>
      <c r="K189" s="398"/>
      <c r="L189" s="398"/>
      <c r="M189" s="398"/>
      <c r="N189" s="398"/>
      <c r="O189" s="399"/>
      <c r="P189" s="400">
        <f>P171</f>
        <v>0</v>
      </c>
      <c r="Q189" s="395">
        <f ca="1">IF(P213="n/a",P189,IFERROR(IF((OFFSET($C189,0,$A189))&lt;0,
MIN(0,P189-(OFFSET($C189,0,$A189)/(OFFSET($C184,-$A188,$A189)))),
MAX(0,P189-(OFFSET($C189,0,$A189)/(OFFSET($C184,-$A188,$A189))))),0))</f>
        <v>0</v>
      </c>
      <c r="R189" s="395">
        <f t="shared" ca="1" si="221"/>
        <v>0</v>
      </c>
      <c r="S189" s="395">
        <f t="shared" ca="1" si="222"/>
        <v>0</v>
      </c>
      <c r="T189" s="395">
        <f t="shared" ca="1" si="223"/>
        <v>0</v>
      </c>
      <c r="U189" s="395">
        <f t="shared" ca="1" si="224"/>
        <v>0</v>
      </c>
      <c r="V189" s="395">
        <f t="shared" ca="1" si="225"/>
        <v>0</v>
      </c>
      <c r="W189" s="395">
        <f t="shared" ca="1" si="226"/>
        <v>0</v>
      </c>
      <c r="X189" s="334"/>
      <c r="Y189" s="334"/>
      <c r="Z189" s="334"/>
      <c r="AA189" s="249"/>
      <c r="AB189" s="249"/>
    </row>
    <row r="190" spans="1:28" hidden="1" outlineLevel="1">
      <c r="A190" s="331">
        <v>14</v>
      </c>
      <c r="B190" s="309" t="str">
        <f t="shared" ca="1" si="227"/>
        <v>Depreciated Net Capex 2026</v>
      </c>
      <c r="C190" s="398"/>
      <c r="D190" s="398"/>
      <c r="E190" s="398"/>
      <c r="F190" s="398"/>
      <c r="G190" s="398"/>
      <c r="H190" s="398"/>
      <c r="I190" s="398"/>
      <c r="J190" s="398"/>
      <c r="K190" s="398"/>
      <c r="L190" s="398"/>
      <c r="M190" s="398"/>
      <c r="N190" s="398"/>
      <c r="O190" s="398"/>
      <c r="P190" s="399"/>
      <c r="Q190" s="400">
        <f>Q171</f>
        <v>0</v>
      </c>
      <c r="R190" s="395">
        <f ca="1">IF(Q214="n/a",Q190,IFERROR(IF((OFFSET($C190,0,$A190))&lt;0,
MIN(0,Q190-(OFFSET($C190,0,$A190)/(OFFSET($C185,-$A189,$A190)))),
MAX(0,Q190-(OFFSET($C190,0,$A190)/(OFFSET($C185,-$A189,$A190))))),0))</f>
        <v>0</v>
      </c>
      <c r="S190" s="395">
        <f t="shared" ca="1" si="222"/>
        <v>0</v>
      </c>
      <c r="T190" s="395">
        <f t="shared" ca="1" si="223"/>
        <v>0</v>
      </c>
      <c r="U190" s="395">
        <f t="shared" ca="1" si="224"/>
        <v>0</v>
      </c>
      <c r="V190" s="395">
        <f t="shared" ca="1" si="225"/>
        <v>0</v>
      </c>
      <c r="W190" s="395">
        <f t="shared" ca="1" si="226"/>
        <v>0</v>
      </c>
      <c r="X190" s="334"/>
      <c r="Y190" s="334"/>
      <c r="Z190" s="334"/>
      <c r="AA190" s="249"/>
      <c r="AB190" s="249"/>
    </row>
    <row r="191" spans="1:28" hidden="1" outlineLevel="1">
      <c r="A191" s="331">
        <v>15</v>
      </c>
      <c r="B191" s="309" t="str">
        <f t="shared" ca="1" si="227"/>
        <v>Depreciated Net Capex 2027</v>
      </c>
      <c r="C191" s="398"/>
      <c r="D191" s="398"/>
      <c r="E191" s="398"/>
      <c r="F191" s="398"/>
      <c r="G191" s="398"/>
      <c r="H191" s="398"/>
      <c r="I191" s="398"/>
      <c r="J191" s="398"/>
      <c r="K191" s="398"/>
      <c r="L191" s="398"/>
      <c r="M191" s="398"/>
      <c r="N191" s="398"/>
      <c r="O191" s="398"/>
      <c r="P191" s="398"/>
      <c r="Q191" s="399"/>
      <c r="R191" s="400">
        <f>R171</f>
        <v>0</v>
      </c>
      <c r="S191" s="395">
        <f ca="1">IF(R215="n/a",R191,IFERROR(IF((OFFSET($C191,0,$A191))&lt;0,
MIN(0,R191-(OFFSET($C191,0,$A191)/(OFFSET($C186,-$A190,$A191)))),
MAX(0,R191-(OFFSET($C191,0,$A191)/(OFFSET($C186,-$A190,$A191))))),0))</f>
        <v>0</v>
      </c>
      <c r="T191" s="395">
        <f t="shared" ca="1" si="223"/>
        <v>0</v>
      </c>
      <c r="U191" s="395">
        <f t="shared" ca="1" si="224"/>
        <v>0</v>
      </c>
      <c r="V191" s="395">
        <f t="shared" ca="1" si="225"/>
        <v>0</v>
      </c>
      <c r="W191" s="395">
        <f t="shared" ca="1" si="226"/>
        <v>0</v>
      </c>
      <c r="X191" s="334"/>
      <c r="Y191" s="334"/>
      <c r="Z191" s="334"/>
      <c r="AA191" s="249"/>
      <c r="AB191" s="249"/>
    </row>
    <row r="192" spans="1:28" hidden="1" outlineLevel="1">
      <c r="A192" s="331">
        <v>16</v>
      </c>
      <c r="B192" s="309" t="str">
        <f t="shared" ca="1" si="227"/>
        <v>Depreciated Net Capex 2028</v>
      </c>
      <c r="C192" s="398"/>
      <c r="D192" s="398"/>
      <c r="E192" s="398"/>
      <c r="F192" s="398"/>
      <c r="G192" s="398"/>
      <c r="H192" s="398"/>
      <c r="I192" s="398"/>
      <c r="J192" s="398"/>
      <c r="K192" s="398"/>
      <c r="L192" s="398"/>
      <c r="M192" s="398"/>
      <c r="N192" s="398"/>
      <c r="O192" s="398"/>
      <c r="P192" s="398"/>
      <c r="Q192" s="398"/>
      <c r="R192" s="399"/>
      <c r="S192" s="400">
        <f>S171</f>
        <v>0</v>
      </c>
      <c r="T192" s="395">
        <f ca="1">IF(S216="n/a",S192,IFERROR(IF((OFFSET($C192,0,$A192))&lt;0,
MIN(0,S192-(OFFSET($C192,0,$A192)/(OFFSET($C187,-$A191,$A192)))),
MAX(0,S192-(OFFSET($C192,0,$A192)/(OFFSET($C187,-$A191,$A192))))),0))</f>
        <v>0</v>
      </c>
      <c r="U192" s="395">
        <f t="shared" ca="1" si="224"/>
        <v>0</v>
      </c>
      <c r="V192" s="395">
        <f t="shared" ca="1" si="225"/>
        <v>0</v>
      </c>
      <c r="W192" s="395">
        <f t="shared" ca="1" si="226"/>
        <v>0</v>
      </c>
      <c r="X192" s="334"/>
      <c r="Y192" s="334"/>
      <c r="Z192" s="334"/>
      <c r="AA192" s="249"/>
      <c r="AB192" s="249"/>
    </row>
    <row r="193" spans="1:28" hidden="1" outlineLevel="1">
      <c r="A193" s="331">
        <v>17</v>
      </c>
      <c r="B193" s="309" t="str">
        <f t="shared" ca="1" si="227"/>
        <v>Depreciated Net Capex 2029</v>
      </c>
      <c r="C193" s="398"/>
      <c r="D193" s="398"/>
      <c r="E193" s="398"/>
      <c r="F193" s="398"/>
      <c r="G193" s="398"/>
      <c r="H193" s="398"/>
      <c r="I193" s="398"/>
      <c r="J193" s="398"/>
      <c r="K193" s="398"/>
      <c r="L193" s="398"/>
      <c r="M193" s="398"/>
      <c r="N193" s="398"/>
      <c r="O193" s="398"/>
      <c r="P193" s="398"/>
      <c r="Q193" s="398"/>
      <c r="R193" s="398"/>
      <c r="S193" s="399"/>
      <c r="T193" s="400">
        <f>T171</f>
        <v>0</v>
      </c>
      <c r="U193" s="395">
        <f ca="1">IF(T217="n/a",T193,IFERROR(IF((OFFSET($C193,0,$A193))&lt;0,
MIN(0,T193-(OFFSET($C193,0,$A193)/(OFFSET($C188,-$A192,$A193)))),
MAX(0,T193-(OFFSET($C193,0,$A193)/(OFFSET($C188,-$A192,$A193))))),0))</f>
        <v>0</v>
      </c>
      <c r="V193" s="395">
        <f t="shared" ca="1" si="225"/>
        <v>0</v>
      </c>
      <c r="W193" s="395">
        <f t="shared" ca="1" si="226"/>
        <v>0</v>
      </c>
      <c r="X193" s="334"/>
      <c r="Y193" s="334"/>
      <c r="Z193" s="334"/>
      <c r="AA193" s="249"/>
      <c r="AB193" s="249"/>
    </row>
    <row r="194" spans="1:28" hidden="1" outlineLevel="1">
      <c r="A194" s="331">
        <v>18</v>
      </c>
      <c r="B194" s="309" t="str">
        <f t="shared" ca="1" si="227"/>
        <v>Depreciated Net Capex 2030</v>
      </c>
      <c r="C194" s="398"/>
      <c r="D194" s="398"/>
      <c r="E194" s="398"/>
      <c r="F194" s="398"/>
      <c r="G194" s="398"/>
      <c r="H194" s="398"/>
      <c r="I194" s="398"/>
      <c r="J194" s="398"/>
      <c r="K194" s="398"/>
      <c r="L194" s="398"/>
      <c r="M194" s="398"/>
      <c r="N194" s="398"/>
      <c r="O194" s="398"/>
      <c r="P194" s="398"/>
      <c r="Q194" s="398"/>
      <c r="R194" s="398"/>
      <c r="S194" s="398"/>
      <c r="T194" s="399"/>
      <c r="U194" s="400">
        <f>U171</f>
        <v>0</v>
      </c>
      <c r="V194" s="395">
        <f ca="1">IF(U218="n/a",U194,IFERROR(IF((OFFSET($C194,0,$A194))&lt;0,
MIN(0,U194-(OFFSET($C194,0,$A194)/(OFFSET($C189,-$A193,$A194)))),
MAX(0,U194-(OFFSET($C194,0,$A194)/(OFFSET($C189,-$A193,$A194))))),0))</f>
        <v>0</v>
      </c>
      <c r="W194" s="395">
        <f t="shared" ca="1" si="226"/>
        <v>0</v>
      </c>
      <c r="X194" s="334"/>
      <c r="Y194" s="334"/>
      <c r="Z194" s="334"/>
      <c r="AA194" s="249"/>
      <c r="AB194" s="249"/>
    </row>
    <row r="195" spans="1:28" hidden="1" outlineLevel="1">
      <c r="A195" s="331">
        <v>19</v>
      </c>
      <c r="B195" s="309" t="str">
        <f t="shared" ca="1" si="227"/>
        <v>Depreciated Net Capex 2031</v>
      </c>
      <c r="C195" s="398"/>
      <c r="D195" s="398"/>
      <c r="E195" s="398"/>
      <c r="F195" s="398"/>
      <c r="G195" s="398"/>
      <c r="H195" s="398"/>
      <c r="I195" s="398"/>
      <c r="J195" s="398"/>
      <c r="K195" s="398"/>
      <c r="L195" s="398"/>
      <c r="M195" s="398"/>
      <c r="N195" s="398"/>
      <c r="O195" s="398"/>
      <c r="P195" s="398"/>
      <c r="Q195" s="398"/>
      <c r="R195" s="398"/>
      <c r="S195" s="398"/>
      <c r="T195" s="398"/>
      <c r="U195" s="399"/>
      <c r="V195" s="400">
        <f>V171</f>
        <v>0</v>
      </c>
      <c r="W195" s="395">
        <f ca="1">IF(V219="n/a",V195,IFERROR(IF((OFFSET($C195,0,$A195))&lt;0,
MIN(0,V195-(OFFSET($C195,0,$A195)/(OFFSET($C190,-$A194,$A195)))),
MAX(0,V195-(OFFSET($C195,0,$A195)/(OFFSET($C190,-$A194,$A195))))),0))</f>
        <v>0</v>
      </c>
      <c r="X195" s="334"/>
      <c r="Y195" s="334"/>
      <c r="Z195" s="334"/>
      <c r="AA195" s="249"/>
      <c r="AB195" s="249"/>
    </row>
    <row r="196" spans="1:28" hidden="1" outlineLevel="1">
      <c r="A196" s="331">
        <v>20</v>
      </c>
      <c r="B196" s="309" t="str">
        <f t="shared" ca="1" si="227"/>
        <v>Depreciated Net Capex 2032</v>
      </c>
      <c r="C196" s="398"/>
      <c r="D196" s="398"/>
      <c r="E196" s="398"/>
      <c r="F196" s="398"/>
      <c r="G196" s="398"/>
      <c r="H196" s="398"/>
      <c r="I196" s="398"/>
      <c r="J196" s="398"/>
      <c r="K196" s="398"/>
      <c r="L196" s="398"/>
      <c r="M196" s="398"/>
      <c r="N196" s="398"/>
      <c r="O196" s="398"/>
      <c r="P196" s="398"/>
      <c r="Q196" s="398"/>
      <c r="R196" s="398"/>
      <c r="S196" s="398"/>
      <c r="T196" s="398"/>
      <c r="U196" s="398"/>
      <c r="V196" s="399"/>
      <c r="W196" s="395">
        <f>W171</f>
        <v>0</v>
      </c>
      <c r="X196" s="249"/>
      <c r="Y196" s="249"/>
      <c r="Z196" s="249"/>
      <c r="AA196" s="249"/>
      <c r="AB196" s="249"/>
    </row>
    <row r="197" spans="1:28" hidden="1" outlineLevel="1">
      <c r="A197" s="249"/>
      <c r="B197" s="332"/>
      <c r="C197" s="395"/>
      <c r="D197" s="395"/>
      <c r="E197" s="395"/>
      <c r="F197" s="395"/>
      <c r="G197" s="395"/>
      <c r="H197" s="395"/>
      <c r="I197" s="395"/>
      <c r="J197" s="395"/>
      <c r="K197" s="395"/>
      <c r="L197" s="395"/>
      <c r="M197" s="395"/>
      <c r="N197" s="395"/>
      <c r="O197" s="395"/>
      <c r="P197" s="395"/>
      <c r="Q197" s="395"/>
      <c r="R197" s="395"/>
      <c r="S197" s="395"/>
      <c r="T197" s="395"/>
      <c r="U197" s="395"/>
      <c r="V197" s="395"/>
      <c r="W197" s="395"/>
      <c r="X197" s="249"/>
      <c r="Y197" s="249"/>
      <c r="Z197" s="249"/>
      <c r="AA197" s="249"/>
      <c r="AB197" s="249"/>
    </row>
    <row r="198" spans="1:28" hidden="1" outlineLevel="1">
      <c r="A198" s="249"/>
      <c r="B198" s="332"/>
      <c r="C198" s="395"/>
      <c r="D198" s="395"/>
      <c r="E198" s="395"/>
      <c r="F198" s="395"/>
      <c r="G198" s="395"/>
      <c r="H198" s="395"/>
      <c r="I198" s="395"/>
      <c r="J198" s="395"/>
      <c r="K198" s="395"/>
      <c r="L198" s="395"/>
      <c r="M198" s="395"/>
      <c r="N198" s="395"/>
      <c r="O198" s="395"/>
      <c r="P198" s="395"/>
      <c r="Q198" s="395"/>
      <c r="R198" s="395"/>
      <c r="S198" s="395"/>
      <c r="T198" s="395"/>
      <c r="U198" s="395"/>
      <c r="V198" s="395"/>
      <c r="W198" s="395"/>
      <c r="X198" s="249"/>
      <c r="Y198" s="249"/>
      <c r="Z198" s="249"/>
      <c r="AA198" s="249"/>
      <c r="AB198" s="249"/>
    </row>
    <row r="199" spans="1:28" hidden="1" outlineLevel="1">
      <c r="A199" s="249"/>
      <c r="B199" s="309" t="s">
        <v>302</v>
      </c>
      <c r="C199" s="395"/>
      <c r="D199" s="395">
        <f t="shared" ref="D199" ca="1" si="228">IF(C199="n/a","n/a",IF(AND(C199&lt;1,D173=0),0,
IF(D173=0,C199-1,
IF(C199&lt;1,D174,
(((C199-1)*(C175-(C175/(C199))))+(D173*D174))/(D175)))))</f>
        <v>0</v>
      </c>
      <c r="E199" s="395">
        <f t="shared" ref="E199" ca="1" si="229">IF(D199="n/a","n/a",IF(AND(D199&lt;1,E173=0),0,
IF(E173=0,D199-1,
IF(D199&lt;1,E174,
(((D199-1)*(D175-(D175/(D199))))+(E173*E174))/(E175)))))</f>
        <v>0</v>
      </c>
      <c r="F199" s="395">
        <f t="shared" ref="F199" ca="1" si="230">IF(E199="n/a","n/a",IF(AND(E199&lt;1,F173=0),0,
IF(F173=0,E199-1,
IF(E199&lt;1,F174,
(((E199-1)*(E175-(E175/(E199))))+(F173*F174))/(F175)))))</f>
        <v>0</v>
      </c>
      <c r="G199" s="395">
        <f t="shared" ref="G199" ca="1" si="231">IF(F199="n/a","n/a",IF(AND(F199&lt;1,G173=0),0,
IF(G173=0,F199-1,
IF(F199&lt;1,G174,
(((F199-1)*(F175-(F175/(F199))))+(G173*G174))/(G175)))))</f>
        <v>0</v>
      </c>
      <c r="H199" s="395">
        <f t="shared" ref="H199" ca="1" si="232">IF(G199="n/a","n/a",IF(AND(G199&lt;1,H173=0),0,
IF(H173=0,G199-1,
IF(G199&lt;1,H174,
(((G199-1)*(G175-(G175/(G199))))+(H173*H174))/(H175)))))</f>
        <v>0</v>
      </c>
      <c r="I199" s="395">
        <f ca="1">IF(H199="n/a","n/a",IF(AND(H199&lt;1,I173=0),0,
IF(I173=0,H199-1,
IF(H199&lt;1,I174,
(((H199-1)*(H175-(H175/(H199))))+(I173*I174))/(I175)))))</f>
        <v>0</v>
      </c>
      <c r="J199" s="395">
        <f t="shared" ref="J199" ca="1" si="233">IF(I199="n/a","n/a",IF(AND(I199&lt;1,J173=0),0,
IF(J173=0,I199-1,
IF(I199&lt;1,J174,
(((I199-1)*(I175-(I175/(I199))))+(J173*J174))/(J175)))))</f>
        <v>0</v>
      </c>
      <c r="K199" s="395">
        <f t="shared" ref="K199" ca="1" si="234">IF(J199="n/a","n/a",IF(AND(J199&lt;1,K173=0),0,
IF(K173=0,J199-1,
IF(J199&lt;1,K174,
(((J199-1)*(J175-(J175/(J199))))+(K173*K174))/(K175)))))</f>
        <v>0</v>
      </c>
      <c r="L199" s="395">
        <f t="shared" ref="L199" ca="1" si="235">IF(K199="n/a","n/a",IF(AND(K199&lt;1,L173=0),0,
IF(L173=0,K199-1,
IF(K199&lt;1,L174,
(((K199-1)*(K175-(K175/(K199))))+(L173*L174))/(L175)))))</f>
        <v>0</v>
      </c>
      <c r="M199" s="395">
        <f t="shared" ref="M199" ca="1" si="236">IF(L199="n/a","n/a",IF(AND(L199&lt;1,M173=0),0,
IF(M173=0,L199-1,
IF(L199&lt;1,M174,
(((L199-1)*(L175-(L175/(L199))))+(M173*M174))/(M175)))))</f>
        <v>0</v>
      </c>
      <c r="N199" s="395">
        <f t="shared" ref="N199" ca="1" si="237">IF(M199="n/a","n/a",IF(AND(M199&lt;1,N173=0),0,
IF(N173=0,M199-1,
IF(M199&lt;1,N174,
(((M199-1)*(M175-(M175/(M199))))+(N173*N174))/(N175)))))</f>
        <v>0</v>
      </c>
      <c r="O199" s="395">
        <f t="shared" ref="O199" ca="1" si="238">IF(N199="n/a","n/a",IF(AND(N199&lt;1,O173=0),0,
IF(O173=0,N199-1,
IF(N199&lt;1,O174,
(((N199-1)*(N175-(N175/(N199))))+(O173*O174))/(O175)))))</f>
        <v>0</v>
      </c>
      <c r="P199" s="395">
        <f t="shared" ref="P199" ca="1" si="239">IF(O199="n/a","n/a",IF(AND(O199&lt;1,P173=0),0,
IF(P173=0,O199-1,
IF(O199&lt;1,P174,
(((O199-1)*(O175-(O175/(O199))))+(P173*P174))/(P175)))))</f>
        <v>0</v>
      </c>
      <c r="Q199" s="395">
        <f t="shared" ref="Q199" ca="1" si="240">IF(P199="n/a","n/a",IF(AND(P199&lt;1,Q173=0),0,
IF(Q173=0,P199-1,
IF(P199&lt;1,Q174,
(((P199-1)*(P175-(P175/(P199))))+(Q173*Q174))/(Q175)))))</f>
        <v>0</v>
      </c>
      <c r="R199" s="395">
        <f t="shared" ref="R199" ca="1" si="241">IF(Q199="n/a","n/a",IF(AND(Q199&lt;1,R173=0),0,
IF(R173=0,Q199-1,
IF(Q199&lt;1,R174,
(((Q199-1)*(Q175-(Q175/(Q199))))+(R173*R174))/(R175)))))</f>
        <v>0</v>
      </c>
      <c r="S199" s="395">
        <f t="shared" ref="S199" ca="1" si="242">IF(R199="n/a","n/a",IF(AND(R199&lt;1,S173=0),0,
IF(S173=0,R199-1,
IF(R199&lt;1,S174,
(((R199-1)*(R175-(R175/(R199))))+(S173*S174))/(S175)))))</f>
        <v>0</v>
      </c>
      <c r="T199" s="395">
        <f t="shared" ref="T199" ca="1" si="243">IF(S199="n/a","n/a",IF(AND(S199&lt;1,T173=0),0,
IF(T173=0,S199-1,
IF(S199&lt;1,T174,
(((S199-1)*(S175-(S175/(S199))))+(T173*T174))/(T175)))))</f>
        <v>0</v>
      </c>
      <c r="U199" s="395">
        <f t="shared" ref="U199" ca="1" si="244">IF(T199="n/a","n/a",IF(AND(T199&lt;1,U173=0),0,
IF(U173=0,T199-1,
IF(T199&lt;1,U174,
(((T199-1)*(T175-(T175/(T199))))+(U173*U174))/(U175)))))</f>
        <v>0</v>
      </c>
      <c r="V199" s="395">
        <f t="shared" ref="V199" ca="1" si="245">IF(U199="n/a","n/a",IF(AND(U199&lt;1,V173=0),0,
IF(V173=0,U199-1,
IF(U199&lt;1,V174,
(((U199-1)*(U175-(U175/(U199))))+(V173*V174))/(V175)))))</f>
        <v>0</v>
      </c>
      <c r="W199" s="395">
        <f t="shared" ref="W199" ca="1" si="246">IF(V199="n/a","n/a",IF(AND(V199&lt;1,W173=0),0,
IF(W173=0,V199-1,
IF(V199&lt;1,W174,
(((V199-1)*(V175-(V175/(V199))))+(W173*W174))/(W175)))))</f>
        <v>0</v>
      </c>
      <c r="X199" s="249"/>
      <c r="Y199" s="249"/>
      <c r="Z199" s="249"/>
      <c r="AA199" s="249"/>
      <c r="AB199" s="249"/>
    </row>
    <row r="200" spans="1:28" hidden="1" outlineLevel="1">
      <c r="A200" s="249"/>
      <c r="B200" s="309" t="s">
        <v>301</v>
      </c>
      <c r="C200" s="400">
        <f ca="1">C172</f>
        <v>18.003248445538798</v>
      </c>
      <c r="D200" s="395">
        <f t="shared" ref="D200" ca="1" si="247">IF(C200="n/a","n/a",MAX(0,C200-1))</f>
        <v>17.003248445538798</v>
      </c>
      <c r="E200" s="395">
        <f t="shared" ref="E200:E201" ca="1" si="248">IF(D200="n/a","n/a",MAX(0,D200-1))</f>
        <v>16.003248445538798</v>
      </c>
      <c r="F200" s="395">
        <f t="shared" ref="F200:F202" ca="1" si="249">IF(E200="n/a","n/a",MAX(0,E200-1))</f>
        <v>15.003248445538798</v>
      </c>
      <c r="G200" s="395">
        <f t="shared" ref="G200:G203" ca="1" si="250">IF(F200="n/a","n/a",MAX(0,F200-1))</f>
        <v>14.003248445538798</v>
      </c>
      <c r="H200" s="395">
        <f t="shared" ref="H200:H204" ca="1" si="251">IF(G200="n/a","n/a",MAX(0,G200-1))</f>
        <v>13.003248445538798</v>
      </c>
      <c r="I200" s="395">
        <f t="shared" ref="I200:I205" ca="1" si="252">IF(H200="n/a","n/a",MAX(0,H200-1))</f>
        <v>12.003248445538798</v>
      </c>
      <c r="J200" s="395">
        <f t="shared" ref="J200:J206" ca="1" si="253">IF(I200="n/a","n/a",MAX(0,I200-1))</f>
        <v>11.003248445538798</v>
      </c>
      <c r="K200" s="395">
        <f t="shared" ref="K200:K207" ca="1" si="254">IF(J200="n/a","n/a",MAX(0,J200-1))</f>
        <v>10.003248445538798</v>
      </c>
      <c r="L200" s="395">
        <f t="shared" ref="L200:L208" ca="1" si="255">IF(K200="n/a","n/a",MAX(0,K200-1))</f>
        <v>9.003248445538798</v>
      </c>
      <c r="M200" s="395">
        <f t="shared" ref="M200:M209" ca="1" si="256">IF(L200="n/a","n/a",MAX(0,L200-1))</f>
        <v>8.003248445538798</v>
      </c>
      <c r="N200" s="395">
        <f t="shared" ref="N200:N210" ca="1" si="257">IF(M200="n/a","n/a",MAX(0,M200-1))</f>
        <v>7.003248445538798</v>
      </c>
      <c r="O200" s="395">
        <f t="shared" ref="O200:O211" ca="1" si="258">IF(N200="n/a","n/a",MAX(0,N200-1))</f>
        <v>6.003248445538798</v>
      </c>
      <c r="P200" s="395">
        <f t="shared" ref="P200:P212" ca="1" si="259">IF(O200="n/a","n/a",MAX(0,O200-1))</f>
        <v>5.003248445538798</v>
      </c>
      <c r="Q200" s="395">
        <f t="shared" ref="Q200:Q213" ca="1" si="260">IF(P200="n/a","n/a",MAX(0,P200-1))</f>
        <v>4.003248445538798</v>
      </c>
      <c r="R200" s="395">
        <f t="shared" ref="R200:R214" ca="1" si="261">IF(Q200="n/a","n/a",MAX(0,Q200-1))</f>
        <v>3.003248445538798</v>
      </c>
      <c r="S200" s="395">
        <f t="shared" ref="S200:S215" ca="1" si="262">IF(R200="n/a","n/a",MAX(0,R200-1))</f>
        <v>2.003248445538798</v>
      </c>
      <c r="T200" s="395">
        <f t="shared" ref="T200:T216" ca="1" si="263">IF(S200="n/a","n/a",MAX(0,S200-1))</f>
        <v>1.003248445538798</v>
      </c>
      <c r="U200" s="395">
        <f t="shared" ref="U200:U217" ca="1" si="264">IF(T200="n/a","n/a",MAX(0,T200-1))</f>
        <v>3.2484455387979949E-3</v>
      </c>
      <c r="V200" s="395">
        <f t="shared" ref="V200:V218" ca="1" si="265">IF(U200="n/a","n/a",MAX(0,U200-1))</f>
        <v>0</v>
      </c>
      <c r="W200" s="395">
        <f t="shared" ref="W200:W218" ca="1" si="266">IF(V200="n/a","n/a",MAX(0,V200-1))</f>
        <v>0</v>
      </c>
      <c r="X200" s="249"/>
      <c r="Y200" s="249"/>
      <c r="Z200" s="249"/>
      <c r="AA200" s="249"/>
      <c r="AB200" s="249"/>
    </row>
    <row r="201" spans="1:28" hidden="1" outlineLevel="1">
      <c r="A201" s="249"/>
      <c r="B201" s="309" t="str">
        <f t="shared" ref="B201:B220" ca="1" si="267">"RL Capex "&amp;OFFSET($C$6,0,A177)</f>
        <v>RL Capex 2013</v>
      </c>
      <c r="C201" s="396"/>
      <c r="D201" s="400">
        <f ca="1">D172</f>
        <v>20</v>
      </c>
      <c r="E201" s="395">
        <f t="shared" ca="1" si="248"/>
        <v>19</v>
      </c>
      <c r="F201" s="395">
        <f t="shared" ca="1" si="249"/>
        <v>18</v>
      </c>
      <c r="G201" s="395">
        <f t="shared" ca="1" si="250"/>
        <v>17</v>
      </c>
      <c r="H201" s="395">
        <f t="shared" ca="1" si="251"/>
        <v>16</v>
      </c>
      <c r="I201" s="395">
        <f t="shared" ca="1" si="252"/>
        <v>15</v>
      </c>
      <c r="J201" s="395">
        <f t="shared" ca="1" si="253"/>
        <v>14</v>
      </c>
      <c r="K201" s="395">
        <f t="shared" ca="1" si="254"/>
        <v>13</v>
      </c>
      <c r="L201" s="395">
        <f t="shared" ca="1" si="255"/>
        <v>12</v>
      </c>
      <c r="M201" s="395">
        <f t="shared" ca="1" si="256"/>
        <v>11</v>
      </c>
      <c r="N201" s="395">
        <f t="shared" ca="1" si="257"/>
        <v>10</v>
      </c>
      <c r="O201" s="395">
        <f t="shared" ca="1" si="258"/>
        <v>9</v>
      </c>
      <c r="P201" s="395">
        <f t="shared" ca="1" si="259"/>
        <v>8</v>
      </c>
      <c r="Q201" s="395">
        <f t="shared" ca="1" si="260"/>
        <v>7</v>
      </c>
      <c r="R201" s="395">
        <f t="shared" ca="1" si="261"/>
        <v>6</v>
      </c>
      <c r="S201" s="395">
        <f t="shared" ca="1" si="262"/>
        <v>5</v>
      </c>
      <c r="T201" s="395">
        <f t="shared" ca="1" si="263"/>
        <v>4</v>
      </c>
      <c r="U201" s="395">
        <f t="shared" ca="1" si="264"/>
        <v>3</v>
      </c>
      <c r="V201" s="395">
        <f t="shared" ca="1" si="265"/>
        <v>2</v>
      </c>
      <c r="W201" s="395">
        <f t="shared" ca="1" si="266"/>
        <v>1</v>
      </c>
      <c r="X201" s="249"/>
      <c r="Y201" s="249"/>
      <c r="Z201" s="249"/>
      <c r="AA201" s="249"/>
      <c r="AB201" s="249"/>
    </row>
    <row r="202" spans="1:28" hidden="1" outlineLevel="1">
      <c r="A202" s="249"/>
      <c r="B202" s="309" t="str">
        <f t="shared" ca="1" si="267"/>
        <v>RL Capex 2014</v>
      </c>
      <c r="C202" s="401"/>
      <c r="D202" s="396"/>
      <c r="E202" s="400">
        <f ca="1">E172</f>
        <v>20</v>
      </c>
      <c r="F202" s="395">
        <f t="shared" ca="1" si="249"/>
        <v>19</v>
      </c>
      <c r="G202" s="395">
        <f t="shared" ca="1" si="250"/>
        <v>18</v>
      </c>
      <c r="H202" s="395">
        <f t="shared" ca="1" si="251"/>
        <v>17</v>
      </c>
      <c r="I202" s="395">
        <f t="shared" ca="1" si="252"/>
        <v>16</v>
      </c>
      <c r="J202" s="395">
        <f t="shared" ca="1" si="253"/>
        <v>15</v>
      </c>
      <c r="K202" s="395">
        <f t="shared" ca="1" si="254"/>
        <v>14</v>
      </c>
      <c r="L202" s="395">
        <f t="shared" ca="1" si="255"/>
        <v>13</v>
      </c>
      <c r="M202" s="395">
        <f t="shared" ca="1" si="256"/>
        <v>12</v>
      </c>
      <c r="N202" s="395">
        <f t="shared" ca="1" si="257"/>
        <v>11</v>
      </c>
      <c r="O202" s="395">
        <f t="shared" ca="1" si="258"/>
        <v>10</v>
      </c>
      <c r="P202" s="395">
        <f t="shared" ca="1" si="259"/>
        <v>9</v>
      </c>
      <c r="Q202" s="395">
        <f t="shared" ca="1" si="260"/>
        <v>8</v>
      </c>
      <c r="R202" s="395">
        <f t="shared" ca="1" si="261"/>
        <v>7</v>
      </c>
      <c r="S202" s="395">
        <f t="shared" ca="1" si="262"/>
        <v>6</v>
      </c>
      <c r="T202" s="395">
        <f t="shared" ca="1" si="263"/>
        <v>5</v>
      </c>
      <c r="U202" s="395">
        <f t="shared" ca="1" si="264"/>
        <v>4</v>
      </c>
      <c r="V202" s="395">
        <f t="shared" ca="1" si="265"/>
        <v>3</v>
      </c>
      <c r="W202" s="395">
        <f t="shared" ca="1" si="266"/>
        <v>2</v>
      </c>
      <c r="X202" s="249"/>
      <c r="Y202" s="249"/>
      <c r="Z202" s="249"/>
      <c r="AA202" s="249"/>
      <c r="AB202" s="249"/>
    </row>
    <row r="203" spans="1:28" hidden="1" outlineLevel="1">
      <c r="A203" s="249"/>
      <c r="B203" s="309" t="str">
        <f t="shared" ca="1" si="267"/>
        <v>RL Capex 2015</v>
      </c>
      <c r="C203" s="401"/>
      <c r="D203" s="401"/>
      <c r="E203" s="396"/>
      <c r="F203" s="400">
        <f ca="1">F172</f>
        <v>20</v>
      </c>
      <c r="G203" s="395">
        <f t="shared" ca="1" si="250"/>
        <v>19</v>
      </c>
      <c r="H203" s="395">
        <f t="shared" ca="1" si="251"/>
        <v>18</v>
      </c>
      <c r="I203" s="395">
        <f t="shared" ca="1" si="252"/>
        <v>17</v>
      </c>
      <c r="J203" s="395">
        <f t="shared" ca="1" si="253"/>
        <v>16</v>
      </c>
      <c r="K203" s="395">
        <f t="shared" ca="1" si="254"/>
        <v>15</v>
      </c>
      <c r="L203" s="395">
        <f t="shared" ca="1" si="255"/>
        <v>14</v>
      </c>
      <c r="M203" s="395">
        <f t="shared" ca="1" si="256"/>
        <v>13</v>
      </c>
      <c r="N203" s="395">
        <f t="shared" ca="1" si="257"/>
        <v>12</v>
      </c>
      <c r="O203" s="395">
        <f t="shared" ca="1" si="258"/>
        <v>11</v>
      </c>
      <c r="P203" s="395">
        <f t="shared" ca="1" si="259"/>
        <v>10</v>
      </c>
      <c r="Q203" s="395">
        <f t="shared" ca="1" si="260"/>
        <v>9</v>
      </c>
      <c r="R203" s="395">
        <f t="shared" ca="1" si="261"/>
        <v>8</v>
      </c>
      <c r="S203" s="395">
        <f t="shared" ca="1" si="262"/>
        <v>7</v>
      </c>
      <c r="T203" s="395">
        <f t="shared" ca="1" si="263"/>
        <v>6</v>
      </c>
      <c r="U203" s="395">
        <f t="shared" ca="1" si="264"/>
        <v>5</v>
      </c>
      <c r="V203" s="395">
        <f t="shared" ca="1" si="265"/>
        <v>4</v>
      </c>
      <c r="W203" s="395">
        <f t="shared" ca="1" si="266"/>
        <v>3</v>
      </c>
      <c r="X203" s="249"/>
      <c r="Y203" s="249"/>
      <c r="Z203" s="249"/>
      <c r="AA203" s="249"/>
      <c r="AB203" s="249"/>
    </row>
    <row r="204" spans="1:28" hidden="1" outlineLevel="1">
      <c r="A204" s="249"/>
      <c r="B204" s="309" t="str">
        <f t="shared" ca="1" si="267"/>
        <v>RL Capex 2016</v>
      </c>
      <c r="C204" s="401"/>
      <c r="D204" s="401"/>
      <c r="E204" s="401"/>
      <c r="F204" s="396"/>
      <c r="G204" s="400">
        <f ca="1">G172</f>
        <v>20</v>
      </c>
      <c r="H204" s="395">
        <f t="shared" ca="1" si="251"/>
        <v>19</v>
      </c>
      <c r="I204" s="395">
        <f t="shared" ca="1" si="252"/>
        <v>18</v>
      </c>
      <c r="J204" s="395">
        <f t="shared" ca="1" si="253"/>
        <v>17</v>
      </c>
      <c r="K204" s="395">
        <f t="shared" ca="1" si="254"/>
        <v>16</v>
      </c>
      <c r="L204" s="395">
        <f t="shared" ca="1" si="255"/>
        <v>15</v>
      </c>
      <c r="M204" s="395">
        <f t="shared" ca="1" si="256"/>
        <v>14</v>
      </c>
      <c r="N204" s="395">
        <f t="shared" ca="1" si="257"/>
        <v>13</v>
      </c>
      <c r="O204" s="395">
        <f t="shared" ca="1" si="258"/>
        <v>12</v>
      </c>
      <c r="P204" s="395">
        <f t="shared" ca="1" si="259"/>
        <v>11</v>
      </c>
      <c r="Q204" s="395">
        <f t="shared" ca="1" si="260"/>
        <v>10</v>
      </c>
      <c r="R204" s="395">
        <f t="shared" ca="1" si="261"/>
        <v>9</v>
      </c>
      <c r="S204" s="395">
        <f t="shared" ca="1" si="262"/>
        <v>8</v>
      </c>
      <c r="T204" s="395">
        <f t="shared" ca="1" si="263"/>
        <v>7</v>
      </c>
      <c r="U204" s="395">
        <f t="shared" ca="1" si="264"/>
        <v>6</v>
      </c>
      <c r="V204" s="395">
        <f t="shared" ca="1" si="265"/>
        <v>5</v>
      </c>
      <c r="W204" s="395">
        <f t="shared" ca="1" si="266"/>
        <v>4</v>
      </c>
      <c r="X204" s="249"/>
      <c r="Y204" s="249"/>
      <c r="Z204" s="249"/>
      <c r="AA204" s="249"/>
      <c r="AB204" s="249"/>
    </row>
    <row r="205" spans="1:28" hidden="1" outlineLevel="1">
      <c r="A205" s="249"/>
      <c r="B205" s="309" t="str">
        <f t="shared" ca="1" si="267"/>
        <v>RL Capex 2017</v>
      </c>
      <c r="C205" s="401"/>
      <c r="D205" s="401"/>
      <c r="E205" s="401"/>
      <c r="F205" s="401"/>
      <c r="G205" s="396"/>
      <c r="H205" s="400">
        <f ca="1">H172</f>
        <v>20</v>
      </c>
      <c r="I205" s="395">
        <f t="shared" ca="1" si="252"/>
        <v>19</v>
      </c>
      <c r="J205" s="395">
        <f t="shared" ca="1" si="253"/>
        <v>18</v>
      </c>
      <c r="K205" s="395">
        <f t="shared" ca="1" si="254"/>
        <v>17</v>
      </c>
      <c r="L205" s="395">
        <f t="shared" ca="1" si="255"/>
        <v>16</v>
      </c>
      <c r="M205" s="395">
        <f t="shared" ca="1" si="256"/>
        <v>15</v>
      </c>
      <c r="N205" s="395">
        <f t="shared" ca="1" si="257"/>
        <v>14</v>
      </c>
      <c r="O205" s="395">
        <f t="shared" ca="1" si="258"/>
        <v>13</v>
      </c>
      <c r="P205" s="395">
        <f t="shared" ca="1" si="259"/>
        <v>12</v>
      </c>
      <c r="Q205" s="395">
        <f t="shared" ca="1" si="260"/>
        <v>11</v>
      </c>
      <c r="R205" s="395">
        <f t="shared" ca="1" si="261"/>
        <v>10</v>
      </c>
      <c r="S205" s="395">
        <f t="shared" ca="1" si="262"/>
        <v>9</v>
      </c>
      <c r="T205" s="395">
        <f t="shared" ca="1" si="263"/>
        <v>8</v>
      </c>
      <c r="U205" s="395">
        <f t="shared" ca="1" si="264"/>
        <v>7</v>
      </c>
      <c r="V205" s="395">
        <f t="shared" ca="1" si="265"/>
        <v>6</v>
      </c>
      <c r="W205" s="395">
        <f t="shared" ca="1" si="266"/>
        <v>5</v>
      </c>
      <c r="X205" s="249"/>
      <c r="Y205" s="249"/>
      <c r="Z205" s="249"/>
      <c r="AA205" s="249"/>
      <c r="AB205" s="249"/>
    </row>
    <row r="206" spans="1:28" hidden="1" outlineLevel="1">
      <c r="A206" s="249"/>
      <c r="B206" s="309" t="str">
        <f t="shared" ca="1" si="267"/>
        <v>RL Capex 2018</v>
      </c>
      <c r="C206" s="401"/>
      <c r="D206" s="401"/>
      <c r="E206" s="401"/>
      <c r="F206" s="401"/>
      <c r="G206" s="401"/>
      <c r="H206" s="396"/>
      <c r="I206" s="400">
        <f ca="1">I172</f>
        <v>20</v>
      </c>
      <c r="J206" s="395">
        <f t="shared" ca="1" si="253"/>
        <v>19</v>
      </c>
      <c r="K206" s="395">
        <f t="shared" ca="1" si="254"/>
        <v>18</v>
      </c>
      <c r="L206" s="395">
        <f t="shared" ca="1" si="255"/>
        <v>17</v>
      </c>
      <c r="M206" s="395">
        <f t="shared" ca="1" si="256"/>
        <v>16</v>
      </c>
      <c r="N206" s="395">
        <f t="shared" ca="1" si="257"/>
        <v>15</v>
      </c>
      <c r="O206" s="395">
        <f t="shared" ca="1" si="258"/>
        <v>14</v>
      </c>
      <c r="P206" s="395">
        <f t="shared" ca="1" si="259"/>
        <v>13</v>
      </c>
      <c r="Q206" s="395">
        <f t="shared" ca="1" si="260"/>
        <v>12</v>
      </c>
      <c r="R206" s="395">
        <f t="shared" ca="1" si="261"/>
        <v>11</v>
      </c>
      <c r="S206" s="395">
        <f t="shared" ca="1" si="262"/>
        <v>10</v>
      </c>
      <c r="T206" s="395">
        <f t="shared" ca="1" si="263"/>
        <v>9</v>
      </c>
      <c r="U206" s="395">
        <f t="shared" ca="1" si="264"/>
        <v>8</v>
      </c>
      <c r="V206" s="395">
        <f t="shared" ca="1" si="265"/>
        <v>7</v>
      </c>
      <c r="W206" s="395">
        <f t="shared" ca="1" si="266"/>
        <v>6</v>
      </c>
      <c r="X206" s="249"/>
      <c r="Y206" s="249"/>
      <c r="Z206" s="249"/>
      <c r="AA206" s="249"/>
      <c r="AB206" s="249"/>
    </row>
    <row r="207" spans="1:28" hidden="1" outlineLevel="1">
      <c r="A207" s="249"/>
      <c r="B207" s="309" t="str">
        <f t="shared" ca="1" si="267"/>
        <v>RL Capex 2019</v>
      </c>
      <c r="C207" s="401"/>
      <c r="D207" s="401"/>
      <c r="E207" s="401"/>
      <c r="F207" s="401"/>
      <c r="G207" s="401"/>
      <c r="H207" s="401"/>
      <c r="I207" s="396"/>
      <c r="J207" s="400">
        <f ca="1">J172</f>
        <v>20</v>
      </c>
      <c r="K207" s="395">
        <f t="shared" ca="1" si="254"/>
        <v>19</v>
      </c>
      <c r="L207" s="395">
        <f t="shared" ca="1" si="255"/>
        <v>18</v>
      </c>
      <c r="M207" s="395">
        <f t="shared" ca="1" si="256"/>
        <v>17</v>
      </c>
      <c r="N207" s="395">
        <f t="shared" ca="1" si="257"/>
        <v>16</v>
      </c>
      <c r="O207" s="395">
        <f t="shared" ca="1" si="258"/>
        <v>15</v>
      </c>
      <c r="P207" s="395">
        <f t="shared" ca="1" si="259"/>
        <v>14</v>
      </c>
      <c r="Q207" s="395">
        <f t="shared" ca="1" si="260"/>
        <v>13</v>
      </c>
      <c r="R207" s="395">
        <f t="shared" ca="1" si="261"/>
        <v>12</v>
      </c>
      <c r="S207" s="395">
        <f t="shared" ca="1" si="262"/>
        <v>11</v>
      </c>
      <c r="T207" s="395">
        <f t="shared" ca="1" si="263"/>
        <v>10</v>
      </c>
      <c r="U207" s="395">
        <f t="shared" ca="1" si="264"/>
        <v>9</v>
      </c>
      <c r="V207" s="395">
        <f t="shared" ca="1" si="265"/>
        <v>8</v>
      </c>
      <c r="W207" s="395">
        <f t="shared" ca="1" si="266"/>
        <v>7</v>
      </c>
      <c r="X207" s="249"/>
      <c r="Y207" s="249"/>
      <c r="Z207" s="249"/>
      <c r="AA207" s="249"/>
      <c r="AB207" s="249"/>
    </row>
    <row r="208" spans="1:28" hidden="1" outlineLevel="1">
      <c r="A208" s="249"/>
      <c r="B208" s="309" t="str">
        <f t="shared" ca="1" si="267"/>
        <v>RL Capex 2020</v>
      </c>
      <c r="C208" s="401"/>
      <c r="D208" s="401"/>
      <c r="E208" s="401"/>
      <c r="F208" s="401"/>
      <c r="G208" s="401"/>
      <c r="H208" s="401"/>
      <c r="I208" s="401"/>
      <c r="J208" s="396"/>
      <c r="K208" s="400">
        <f ca="1">K172</f>
        <v>20</v>
      </c>
      <c r="L208" s="395">
        <f t="shared" ca="1" si="255"/>
        <v>19</v>
      </c>
      <c r="M208" s="395">
        <f t="shared" ca="1" si="256"/>
        <v>18</v>
      </c>
      <c r="N208" s="395">
        <f t="shared" ca="1" si="257"/>
        <v>17</v>
      </c>
      <c r="O208" s="395">
        <f t="shared" ca="1" si="258"/>
        <v>16</v>
      </c>
      <c r="P208" s="395">
        <f t="shared" ca="1" si="259"/>
        <v>15</v>
      </c>
      <c r="Q208" s="395">
        <f t="shared" ca="1" si="260"/>
        <v>14</v>
      </c>
      <c r="R208" s="395">
        <f t="shared" ca="1" si="261"/>
        <v>13</v>
      </c>
      <c r="S208" s="395">
        <f t="shared" ca="1" si="262"/>
        <v>12</v>
      </c>
      <c r="T208" s="395">
        <f t="shared" ca="1" si="263"/>
        <v>11</v>
      </c>
      <c r="U208" s="395">
        <f t="shared" ca="1" si="264"/>
        <v>10</v>
      </c>
      <c r="V208" s="395">
        <f t="shared" ca="1" si="265"/>
        <v>9</v>
      </c>
      <c r="W208" s="395">
        <f t="shared" ca="1" si="266"/>
        <v>8</v>
      </c>
      <c r="X208" s="249"/>
      <c r="Y208" s="249"/>
      <c r="Z208" s="249"/>
      <c r="AA208" s="249"/>
      <c r="AB208" s="249"/>
    </row>
    <row r="209" spans="1:28" hidden="1" outlineLevel="1">
      <c r="A209" s="249"/>
      <c r="B209" s="309" t="str">
        <f t="shared" ca="1" si="267"/>
        <v>RL Capex 2021</v>
      </c>
      <c r="C209" s="401"/>
      <c r="D209" s="401"/>
      <c r="E209" s="401"/>
      <c r="F209" s="401"/>
      <c r="G209" s="401"/>
      <c r="H209" s="401"/>
      <c r="I209" s="401"/>
      <c r="J209" s="401"/>
      <c r="K209" s="396"/>
      <c r="L209" s="400">
        <f ca="1">L172</f>
        <v>20</v>
      </c>
      <c r="M209" s="395">
        <f t="shared" ca="1" si="256"/>
        <v>19</v>
      </c>
      <c r="N209" s="395">
        <f t="shared" ca="1" si="257"/>
        <v>18</v>
      </c>
      <c r="O209" s="395">
        <f t="shared" ca="1" si="258"/>
        <v>17</v>
      </c>
      <c r="P209" s="395">
        <f t="shared" ca="1" si="259"/>
        <v>16</v>
      </c>
      <c r="Q209" s="395">
        <f t="shared" ca="1" si="260"/>
        <v>15</v>
      </c>
      <c r="R209" s="395">
        <f t="shared" ca="1" si="261"/>
        <v>14</v>
      </c>
      <c r="S209" s="395">
        <f t="shared" ca="1" si="262"/>
        <v>13</v>
      </c>
      <c r="T209" s="395">
        <f t="shared" ca="1" si="263"/>
        <v>12</v>
      </c>
      <c r="U209" s="395">
        <f t="shared" ca="1" si="264"/>
        <v>11</v>
      </c>
      <c r="V209" s="395">
        <f t="shared" ca="1" si="265"/>
        <v>10</v>
      </c>
      <c r="W209" s="395">
        <f t="shared" ca="1" si="266"/>
        <v>9</v>
      </c>
      <c r="X209" s="249"/>
      <c r="Y209" s="249"/>
      <c r="Z209" s="249"/>
      <c r="AA209" s="249"/>
      <c r="AB209" s="249"/>
    </row>
    <row r="210" spans="1:28" hidden="1" outlineLevel="1">
      <c r="A210" s="249"/>
      <c r="B210" s="309" t="str">
        <f t="shared" ca="1" si="267"/>
        <v>RL Capex 2022</v>
      </c>
      <c r="C210" s="401"/>
      <c r="D210" s="401"/>
      <c r="E210" s="401"/>
      <c r="F210" s="401"/>
      <c r="G210" s="401"/>
      <c r="H210" s="401"/>
      <c r="I210" s="401"/>
      <c r="J210" s="401"/>
      <c r="K210" s="401"/>
      <c r="L210" s="396"/>
      <c r="M210" s="400">
        <f ca="1">M172</f>
        <v>20</v>
      </c>
      <c r="N210" s="395">
        <f t="shared" ca="1" si="257"/>
        <v>19</v>
      </c>
      <c r="O210" s="395">
        <f t="shared" ca="1" si="258"/>
        <v>18</v>
      </c>
      <c r="P210" s="395">
        <f t="shared" ca="1" si="259"/>
        <v>17</v>
      </c>
      <c r="Q210" s="395">
        <f t="shared" ca="1" si="260"/>
        <v>16</v>
      </c>
      <c r="R210" s="395">
        <f t="shared" ca="1" si="261"/>
        <v>15</v>
      </c>
      <c r="S210" s="395">
        <f t="shared" ca="1" si="262"/>
        <v>14</v>
      </c>
      <c r="T210" s="395">
        <f t="shared" ca="1" si="263"/>
        <v>13</v>
      </c>
      <c r="U210" s="395">
        <f t="shared" ca="1" si="264"/>
        <v>12</v>
      </c>
      <c r="V210" s="395">
        <f t="shared" ca="1" si="265"/>
        <v>11</v>
      </c>
      <c r="W210" s="395">
        <f t="shared" ca="1" si="266"/>
        <v>10</v>
      </c>
      <c r="X210" s="249"/>
      <c r="Y210" s="249"/>
      <c r="Z210" s="249"/>
      <c r="AA210" s="249"/>
      <c r="AB210" s="249"/>
    </row>
    <row r="211" spans="1:28" hidden="1" outlineLevel="1">
      <c r="A211" s="249"/>
      <c r="B211" s="309" t="str">
        <f t="shared" ca="1" si="267"/>
        <v>RL Capex 2023</v>
      </c>
      <c r="C211" s="401"/>
      <c r="D211" s="401"/>
      <c r="E211" s="401"/>
      <c r="F211" s="401"/>
      <c r="G211" s="401"/>
      <c r="H211" s="401"/>
      <c r="I211" s="401"/>
      <c r="J211" s="401"/>
      <c r="K211" s="401"/>
      <c r="L211" s="401"/>
      <c r="M211" s="396"/>
      <c r="N211" s="400">
        <f>N172</f>
        <v>0</v>
      </c>
      <c r="O211" s="395">
        <f t="shared" si="258"/>
        <v>0</v>
      </c>
      <c r="P211" s="395">
        <f t="shared" si="259"/>
        <v>0</v>
      </c>
      <c r="Q211" s="395">
        <f t="shared" si="260"/>
        <v>0</v>
      </c>
      <c r="R211" s="395">
        <f t="shared" si="261"/>
        <v>0</v>
      </c>
      <c r="S211" s="395">
        <f t="shared" si="262"/>
        <v>0</v>
      </c>
      <c r="T211" s="395">
        <f t="shared" si="263"/>
        <v>0</v>
      </c>
      <c r="U211" s="395">
        <f t="shared" si="264"/>
        <v>0</v>
      </c>
      <c r="V211" s="395">
        <f t="shared" si="265"/>
        <v>0</v>
      </c>
      <c r="W211" s="395">
        <f t="shared" si="266"/>
        <v>0</v>
      </c>
      <c r="X211" s="249"/>
      <c r="Y211" s="249"/>
      <c r="Z211" s="249"/>
      <c r="AA211" s="249"/>
      <c r="AB211" s="249"/>
    </row>
    <row r="212" spans="1:28" hidden="1" outlineLevel="1">
      <c r="A212" s="249"/>
      <c r="B212" s="309" t="str">
        <f t="shared" ca="1" si="267"/>
        <v>RL Capex 2024</v>
      </c>
      <c r="C212" s="401"/>
      <c r="D212" s="401"/>
      <c r="E212" s="401"/>
      <c r="F212" s="401"/>
      <c r="G212" s="401"/>
      <c r="H212" s="401"/>
      <c r="I212" s="401"/>
      <c r="J212" s="401"/>
      <c r="K212" s="401"/>
      <c r="L212" s="401"/>
      <c r="M212" s="401"/>
      <c r="N212" s="396"/>
      <c r="O212" s="400">
        <f>O172</f>
        <v>0</v>
      </c>
      <c r="P212" s="395">
        <f t="shared" si="259"/>
        <v>0</v>
      </c>
      <c r="Q212" s="395">
        <f t="shared" si="260"/>
        <v>0</v>
      </c>
      <c r="R212" s="395">
        <f t="shared" si="261"/>
        <v>0</v>
      </c>
      <c r="S212" s="395">
        <f t="shared" si="262"/>
        <v>0</v>
      </c>
      <c r="T212" s="395">
        <f t="shared" si="263"/>
        <v>0</v>
      </c>
      <c r="U212" s="395">
        <f t="shared" si="264"/>
        <v>0</v>
      </c>
      <c r="V212" s="395">
        <f t="shared" si="265"/>
        <v>0</v>
      </c>
      <c r="W212" s="395">
        <f t="shared" si="266"/>
        <v>0</v>
      </c>
      <c r="X212" s="249"/>
      <c r="Y212" s="249"/>
      <c r="Z212" s="249"/>
      <c r="AA212" s="249"/>
      <c r="AB212" s="249"/>
    </row>
    <row r="213" spans="1:28" hidden="1" outlineLevel="1">
      <c r="A213" s="249"/>
      <c r="B213" s="309" t="str">
        <f t="shared" ca="1" si="267"/>
        <v>RL Capex 2025</v>
      </c>
      <c r="C213" s="401"/>
      <c r="D213" s="401"/>
      <c r="E213" s="401"/>
      <c r="F213" s="401"/>
      <c r="G213" s="401"/>
      <c r="H213" s="401"/>
      <c r="I213" s="401"/>
      <c r="J213" s="401"/>
      <c r="K213" s="401"/>
      <c r="L213" s="401"/>
      <c r="M213" s="401"/>
      <c r="N213" s="401"/>
      <c r="O213" s="396"/>
      <c r="P213" s="400">
        <f>P172</f>
        <v>0</v>
      </c>
      <c r="Q213" s="395">
        <f t="shared" si="260"/>
        <v>0</v>
      </c>
      <c r="R213" s="395">
        <f t="shared" si="261"/>
        <v>0</v>
      </c>
      <c r="S213" s="395">
        <f t="shared" si="262"/>
        <v>0</v>
      </c>
      <c r="T213" s="395">
        <f t="shared" si="263"/>
        <v>0</v>
      </c>
      <c r="U213" s="395">
        <f t="shared" si="264"/>
        <v>0</v>
      </c>
      <c r="V213" s="395">
        <f t="shared" si="265"/>
        <v>0</v>
      </c>
      <c r="W213" s="395">
        <f t="shared" si="266"/>
        <v>0</v>
      </c>
      <c r="X213" s="249"/>
      <c r="Y213" s="249"/>
      <c r="Z213" s="249"/>
      <c r="AA213" s="249"/>
      <c r="AB213" s="249"/>
    </row>
    <row r="214" spans="1:28" hidden="1" outlineLevel="1">
      <c r="A214" s="249"/>
      <c r="B214" s="309" t="str">
        <f t="shared" ca="1" si="267"/>
        <v>RL Capex 2026</v>
      </c>
      <c r="C214" s="401"/>
      <c r="D214" s="401"/>
      <c r="E214" s="401"/>
      <c r="F214" s="401"/>
      <c r="G214" s="401"/>
      <c r="H214" s="401"/>
      <c r="I214" s="401"/>
      <c r="J214" s="401"/>
      <c r="K214" s="401"/>
      <c r="L214" s="401"/>
      <c r="M214" s="401"/>
      <c r="N214" s="401"/>
      <c r="O214" s="401"/>
      <c r="P214" s="396"/>
      <c r="Q214" s="400">
        <f>Q172</f>
        <v>0</v>
      </c>
      <c r="R214" s="395">
        <f t="shared" si="261"/>
        <v>0</v>
      </c>
      <c r="S214" s="395">
        <f t="shared" si="262"/>
        <v>0</v>
      </c>
      <c r="T214" s="395">
        <f t="shared" si="263"/>
        <v>0</v>
      </c>
      <c r="U214" s="395">
        <f t="shared" si="264"/>
        <v>0</v>
      </c>
      <c r="V214" s="395">
        <f t="shared" si="265"/>
        <v>0</v>
      </c>
      <c r="W214" s="395">
        <f t="shared" si="266"/>
        <v>0</v>
      </c>
      <c r="X214" s="249"/>
      <c r="Y214" s="249"/>
      <c r="Z214" s="249"/>
      <c r="AA214" s="249"/>
      <c r="AB214" s="249"/>
    </row>
    <row r="215" spans="1:28" hidden="1" outlineLevel="1">
      <c r="A215" s="249"/>
      <c r="B215" s="309" t="str">
        <f t="shared" ca="1" si="267"/>
        <v>RL Capex 2027</v>
      </c>
      <c r="C215" s="401"/>
      <c r="D215" s="401"/>
      <c r="E215" s="401"/>
      <c r="F215" s="401"/>
      <c r="G215" s="401"/>
      <c r="H215" s="401"/>
      <c r="I215" s="401"/>
      <c r="J215" s="401"/>
      <c r="K215" s="401"/>
      <c r="L215" s="401"/>
      <c r="M215" s="401"/>
      <c r="N215" s="401"/>
      <c r="O215" s="401"/>
      <c r="P215" s="401"/>
      <c r="Q215" s="396"/>
      <c r="R215" s="400">
        <f>R172</f>
        <v>0</v>
      </c>
      <c r="S215" s="395">
        <f t="shared" si="262"/>
        <v>0</v>
      </c>
      <c r="T215" s="395">
        <f t="shared" si="263"/>
        <v>0</v>
      </c>
      <c r="U215" s="395">
        <f t="shared" si="264"/>
        <v>0</v>
      </c>
      <c r="V215" s="395">
        <f t="shared" si="265"/>
        <v>0</v>
      </c>
      <c r="W215" s="395">
        <f t="shared" si="266"/>
        <v>0</v>
      </c>
      <c r="X215" s="249"/>
      <c r="Y215" s="249"/>
      <c r="Z215" s="249"/>
      <c r="AA215" s="249"/>
      <c r="AB215" s="249"/>
    </row>
    <row r="216" spans="1:28" hidden="1" outlineLevel="1">
      <c r="A216" s="249"/>
      <c r="B216" s="309" t="str">
        <f t="shared" ca="1" si="267"/>
        <v>RL Capex 2028</v>
      </c>
      <c r="C216" s="401"/>
      <c r="D216" s="401"/>
      <c r="E216" s="401"/>
      <c r="F216" s="401"/>
      <c r="G216" s="401"/>
      <c r="H216" s="401"/>
      <c r="I216" s="401"/>
      <c r="J216" s="401"/>
      <c r="K216" s="401"/>
      <c r="L216" s="401"/>
      <c r="M216" s="401"/>
      <c r="N216" s="401"/>
      <c r="O216" s="401"/>
      <c r="P216" s="401"/>
      <c r="Q216" s="401"/>
      <c r="R216" s="396"/>
      <c r="S216" s="400">
        <f>S172</f>
        <v>0</v>
      </c>
      <c r="T216" s="395">
        <f t="shared" si="263"/>
        <v>0</v>
      </c>
      <c r="U216" s="395">
        <f t="shared" si="264"/>
        <v>0</v>
      </c>
      <c r="V216" s="395">
        <f t="shared" si="265"/>
        <v>0</v>
      </c>
      <c r="W216" s="395">
        <f t="shared" si="266"/>
        <v>0</v>
      </c>
      <c r="X216" s="249"/>
      <c r="Y216" s="249"/>
      <c r="Z216" s="249"/>
      <c r="AA216" s="249"/>
      <c r="AB216" s="249"/>
    </row>
    <row r="217" spans="1:28" hidden="1" outlineLevel="1">
      <c r="A217" s="249"/>
      <c r="B217" s="309" t="str">
        <f t="shared" ca="1" si="267"/>
        <v>RL Capex 2029</v>
      </c>
      <c r="C217" s="401"/>
      <c r="D217" s="401"/>
      <c r="E217" s="401"/>
      <c r="F217" s="401"/>
      <c r="G217" s="401"/>
      <c r="H217" s="401"/>
      <c r="I217" s="401"/>
      <c r="J217" s="401"/>
      <c r="K217" s="401"/>
      <c r="L217" s="401"/>
      <c r="M217" s="401"/>
      <c r="N217" s="401"/>
      <c r="O217" s="401"/>
      <c r="P217" s="401"/>
      <c r="Q217" s="401"/>
      <c r="R217" s="401"/>
      <c r="S217" s="396"/>
      <c r="T217" s="400">
        <f>T172</f>
        <v>0</v>
      </c>
      <c r="U217" s="395">
        <f t="shared" si="264"/>
        <v>0</v>
      </c>
      <c r="V217" s="395">
        <f t="shared" si="265"/>
        <v>0</v>
      </c>
      <c r="W217" s="395">
        <f t="shared" si="266"/>
        <v>0</v>
      </c>
      <c r="X217" s="249"/>
      <c r="Y217" s="249"/>
      <c r="Z217" s="249"/>
      <c r="AA217" s="249"/>
      <c r="AB217" s="249"/>
    </row>
    <row r="218" spans="1:28" hidden="1" outlineLevel="1">
      <c r="A218" s="249"/>
      <c r="B218" s="309" t="str">
        <f t="shared" ca="1" si="267"/>
        <v>RL Capex 2030</v>
      </c>
      <c r="C218" s="401"/>
      <c r="D218" s="401"/>
      <c r="E218" s="401"/>
      <c r="F218" s="401"/>
      <c r="G218" s="401"/>
      <c r="H218" s="401"/>
      <c r="I218" s="401"/>
      <c r="J218" s="401"/>
      <c r="K218" s="401"/>
      <c r="L218" s="401"/>
      <c r="M218" s="401"/>
      <c r="N218" s="401"/>
      <c r="O218" s="401"/>
      <c r="P218" s="401"/>
      <c r="Q218" s="401"/>
      <c r="R218" s="401"/>
      <c r="S218" s="401"/>
      <c r="T218" s="396"/>
      <c r="U218" s="400">
        <f>U172</f>
        <v>0</v>
      </c>
      <c r="V218" s="395">
        <f t="shared" si="265"/>
        <v>0</v>
      </c>
      <c r="W218" s="395">
        <f t="shared" si="266"/>
        <v>0</v>
      </c>
      <c r="X218" s="249"/>
      <c r="Y218" s="249"/>
      <c r="Z218" s="249"/>
      <c r="AA218" s="249"/>
      <c r="AB218" s="249"/>
    </row>
    <row r="219" spans="1:28" hidden="1" outlineLevel="1">
      <c r="A219" s="249"/>
      <c r="B219" s="309" t="str">
        <f t="shared" ca="1" si="267"/>
        <v>RL Capex 2031</v>
      </c>
      <c r="C219" s="401"/>
      <c r="D219" s="401"/>
      <c r="E219" s="401"/>
      <c r="F219" s="401"/>
      <c r="G219" s="401"/>
      <c r="H219" s="401"/>
      <c r="I219" s="401"/>
      <c r="J219" s="401"/>
      <c r="K219" s="401"/>
      <c r="L219" s="401"/>
      <c r="M219" s="401"/>
      <c r="N219" s="401"/>
      <c r="O219" s="401"/>
      <c r="P219" s="401"/>
      <c r="Q219" s="401"/>
      <c r="R219" s="401"/>
      <c r="S219" s="401"/>
      <c r="T219" s="401"/>
      <c r="U219" s="396"/>
      <c r="V219" s="400">
        <f>V172</f>
        <v>0</v>
      </c>
      <c r="W219" s="395">
        <f>IF(V219="n/a","n/a",MAX(0,V219-1))</f>
        <v>0</v>
      </c>
      <c r="X219" s="249"/>
      <c r="Y219" s="249"/>
      <c r="Z219" s="249"/>
      <c r="AA219" s="249"/>
      <c r="AB219" s="249"/>
    </row>
    <row r="220" spans="1:28" hidden="1" outlineLevel="1">
      <c r="A220" s="249"/>
      <c r="B220" s="309" t="str">
        <f t="shared" ca="1" si="267"/>
        <v>RL Capex 2032</v>
      </c>
      <c r="C220" s="401"/>
      <c r="D220" s="401"/>
      <c r="E220" s="401"/>
      <c r="F220" s="401"/>
      <c r="G220" s="401"/>
      <c r="H220" s="401"/>
      <c r="I220" s="401"/>
      <c r="J220" s="401"/>
      <c r="K220" s="401"/>
      <c r="L220" s="401"/>
      <c r="M220" s="401"/>
      <c r="N220" s="401"/>
      <c r="O220" s="401"/>
      <c r="P220" s="401"/>
      <c r="Q220" s="401"/>
      <c r="R220" s="401"/>
      <c r="S220" s="401"/>
      <c r="T220" s="401"/>
      <c r="U220" s="401"/>
      <c r="V220" s="396"/>
      <c r="W220" s="395">
        <f>W172</f>
        <v>0</v>
      </c>
      <c r="X220" s="249"/>
      <c r="Y220" s="249"/>
      <c r="Z220" s="249"/>
      <c r="AA220" s="249"/>
      <c r="AB220" s="249"/>
    </row>
    <row r="221" spans="1:28" hidden="1" outlineLevel="1">
      <c r="A221" s="249"/>
      <c r="B221" s="332"/>
      <c r="C221" s="395"/>
      <c r="D221" s="395"/>
      <c r="E221" s="395"/>
      <c r="F221" s="395"/>
      <c r="G221" s="395"/>
      <c r="H221" s="395"/>
      <c r="I221" s="395"/>
      <c r="J221" s="395"/>
      <c r="K221" s="395"/>
      <c r="L221" s="395"/>
      <c r="M221" s="395"/>
      <c r="N221" s="395"/>
      <c r="O221" s="395"/>
      <c r="P221" s="395"/>
      <c r="Q221" s="395"/>
      <c r="R221" s="395"/>
      <c r="S221" s="395"/>
      <c r="T221" s="395"/>
      <c r="U221" s="395"/>
      <c r="V221" s="395"/>
      <c r="W221" s="395"/>
      <c r="X221" s="249"/>
      <c r="Y221" s="249"/>
      <c r="Z221" s="249"/>
      <c r="AA221" s="249"/>
      <c r="AB221" s="249"/>
    </row>
    <row r="222" spans="1:28" collapsed="1">
      <c r="A222" s="322"/>
      <c r="B222" s="336" t="s">
        <v>192</v>
      </c>
      <c r="C222" s="460">
        <f ca="1">(IF(OR($C172&lt;&gt;"n/a",C172&lt;&gt;"n/a"),IF(SUM(C175:C197)=0,0,IF((SUMPRODUCT(C175:C197,C199:C221)/SUM(C175:C197))&lt;0,1,(SUMPRODUCT(C175:C197,C199:C221)/SUM(C175:C197)))),"n/a"))</f>
        <v>18.003248445538798</v>
      </c>
      <c r="D222" s="460">
        <f ca="1">(IF(OR($C172&lt;&gt;"n/a",D172&lt;&gt;"n/a"),IF(SUM(D175:D197)=0,0,IF((SUMPRODUCT(D175:D197,D199:D221)/SUM(D175:D197))&lt;0,1,(SUMPRODUCT(D175:D197,D199:D221)/SUM(D175:D197)))),"n/a"))</f>
        <v>17.003248445538798</v>
      </c>
      <c r="E222" s="460">
        <f t="shared" ref="E222:W222" ca="1" si="268">(IF(OR($C172&lt;&gt;"n/a",E172&lt;&gt;"n/a"),IF(SUM(E175:E197)=0,0,IF((SUMPRODUCT(E175:E197,E199:E221)/SUM(E175:E197))&lt;0,1,(SUMPRODUCT(E175:E197,E199:E221)/SUM(E175:E197)))),"n/a"))</f>
        <v>16.003248445538798</v>
      </c>
      <c r="F222" s="460">
        <f t="shared" ca="1" si="268"/>
        <v>15.003248445538798</v>
      </c>
      <c r="G222" s="460">
        <f t="shared" ca="1" si="268"/>
        <v>14.003248445538796</v>
      </c>
      <c r="H222" s="460">
        <f t="shared" ca="1" si="268"/>
        <v>13.003248445538796</v>
      </c>
      <c r="I222" s="460">
        <f t="shared" ca="1" si="268"/>
        <v>12.003248445538798</v>
      </c>
      <c r="J222" s="460">
        <f t="shared" ca="1" si="268"/>
        <v>11.003248445538798</v>
      </c>
      <c r="K222" s="460">
        <f t="shared" ca="1" si="268"/>
        <v>10.003248445538798</v>
      </c>
      <c r="L222" s="460">
        <f t="shared" ca="1" si="268"/>
        <v>9.003248445538798</v>
      </c>
      <c r="M222" s="460">
        <f t="shared" ca="1" si="268"/>
        <v>8.003248445538798</v>
      </c>
      <c r="N222" s="460">
        <f t="shared" ca="1" si="268"/>
        <v>7.003248445538798</v>
      </c>
      <c r="O222" s="460">
        <f t="shared" ca="1" si="268"/>
        <v>6.003248445538798</v>
      </c>
      <c r="P222" s="460">
        <f t="shared" ca="1" si="268"/>
        <v>5.003248445538798</v>
      </c>
      <c r="Q222" s="460">
        <f t="shared" ca="1" si="268"/>
        <v>4.003248445538798</v>
      </c>
      <c r="R222" s="460">
        <f t="shared" ca="1" si="268"/>
        <v>3.003248445538798</v>
      </c>
      <c r="S222" s="460">
        <f t="shared" ca="1" si="268"/>
        <v>2.003248445538798</v>
      </c>
      <c r="T222" s="460">
        <f t="shared" ca="1" si="268"/>
        <v>1.003248445538798</v>
      </c>
      <c r="U222" s="460">
        <f t="shared" ca="1" si="268"/>
        <v>3.2484455387979949E-3</v>
      </c>
      <c r="V222" s="460">
        <f t="shared" ca="1" si="268"/>
        <v>0</v>
      </c>
      <c r="W222" s="460">
        <f t="shared" ca="1" si="268"/>
        <v>0</v>
      </c>
      <c r="X222" s="249"/>
      <c r="Y222" s="249"/>
      <c r="Z222" s="249"/>
      <c r="AA222" s="249"/>
      <c r="AB222" s="249"/>
    </row>
    <row r="223" spans="1:28">
      <c r="A223" s="249"/>
      <c r="B223" s="249"/>
      <c r="C223" s="395"/>
      <c r="D223" s="395"/>
      <c r="E223" s="395"/>
      <c r="F223" s="395"/>
      <c r="G223" s="395"/>
      <c r="H223" s="395"/>
      <c r="I223" s="395"/>
      <c r="J223" s="395"/>
      <c r="K223" s="395"/>
      <c r="L223" s="395"/>
      <c r="M223" s="395"/>
      <c r="N223" s="395"/>
      <c r="O223" s="395"/>
      <c r="P223" s="395"/>
      <c r="Q223" s="395"/>
      <c r="R223" s="395"/>
      <c r="S223" s="395"/>
      <c r="T223" s="395"/>
      <c r="U223" s="395"/>
      <c r="V223" s="395"/>
      <c r="W223" s="395"/>
      <c r="X223" s="249"/>
      <c r="Y223" s="249"/>
      <c r="Z223" s="249"/>
      <c r="AA223" s="249"/>
      <c r="AB223" s="249"/>
    </row>
    <row r="224" spans="1:28">
      <c r="A224" s="72" t="s">
        <v>5</v>
      </c>
      <c r="B224" s="142" t="str">
        <f>VLOOKUP($A224,'RFM input'!$E$7:$F$56,2,FALSE)</f>
        <v>Gas Quality</v>
      </c>
      <c r="C224" s="402"/>
      <c r="D224" s="402"/>
      <c r="E224" s="403"/>
      <c r="F224" s="403"/>
      <c r="G224" s="403"/>
      <c r="H224" s="403"/>
      <c r="I224" s="403"/>
      <c r="J224" s="403"/>
      <c r="K224" s="403"/>
      <c r="L224" s="403"/>
      <c r="M224" s="403"/>
      <c r="N224" s="403"/>
      <c r="O224" s="403"/>
      <c r="P224" s="403"/>
      <c r="Q224" s="403"/>
      <c r="R224" s="403"/>
      <c r="S224" s="403"/>
      <c r="T224" s="403"/>
      <c r="U224" s="403"/>
      <c r="V224" s="403"/>
      <c r="W224" s="403"/>
      <c r="X224" s="249"/>
      <c r="Y224" s="249"/>
      <c r="Z224" s="249"/>
      <c r="AA224" s="249"/>
      <c r="AB224" s="249"/>
    </row>
    <row r="225" spans="1:28">
      <c r="A225" s="378">
        <f>VALUE(REPLACE(A224,1,12,""))</f>
        <v>5</v>
      </c>
      <c r="B225" s="317" t="s">
        <v>195</v>
      </c>
      <c r="C225" s="389">
        <f ca="1">OFFSET('TAB roll forward'!$H$7,A225,0)</f>
        <v>0.14065113932133108</v>
      </c>
      <c r="D225" s="404">
        <f ca="1">'RAB remaining lives'!D230</f>
        <v>0.22465673999999999</v>
      </c>
      <c r="E225" s="404">
        <f ca="1">'RAB remaining lives'!E230</f>
        <v>0.35187949000000002</v>
      </c>
      <c r="F225" s="404">
        <f ca="1">'RAB remaining lives'!F230</f>
        <v>0.10054136357</v>
      </c>
      <c r="G225" s="404">
        <f ca="1">'RAB remaining lives'!G230</f>
        <v>0.10069396204872499</v>
      </c>
      <c r="H225" s="404">
        <f ca="1">'RAB remaining lives'!H230</f>
        <v>0</v>
      </c>
      <c r="I225" s="404">
        <f ca="1">'RAB remaining lives'!I230</f>
        <v>0</v>
      </c>
      <c r="J225" s="404">
        <f ca="1">'RAB remaining lives'!J230</f>
        <v>0</v>
      </c>
      <c r="K225" s="404">
        <f ca="1">'RAB remaining lives'!K230</f>
        <v>0</v>
      </c>
      <c r="L225" s="404">
        <f ca="1">'RAB remaining lives'!L230</f>
        <v>0</v>
      </c>
      <c r="M225" s="404">
        <f ca="1">'RAB remaining lives'!M230</f>
        <v>0</v>
      </c>
      <c r="N225" s="404">
        <f>'RAB remaining lives'!N230</f>
        <v>0</v>
      </c>
      <c r="O225" s="404">
        <f>'RAB remaining lives'!O230</f>
        <v>0</v>
      </c>
      <c r="P225" s="404">
        <f>'RAB remaining lives'!P230</f>
        <v>0</v>
      </c>
      <c r="Q225" s="404">
        <f>'RAB remaining lives'!Q230</f>
        <v>0</v>
      </c>
      <c r="R225" s="404">
        <f>'RAB remaining lives'!R230</f>
        <v>0</v>
      </c>
      <c r="S225" s="404">
        <f>'RAB remaining lives'!S230</f>
        <v>0</v>
      </c>
      <c r="T225" s="404">
        <f>'RAB remaining lives'!T230</f>
        <v>0</v>
      </c>
      <c r="U225" s="404">
        <f>'RAB remaining lives'!U230</f>
        <v>0</v>
      </c>
      <c r="V225" s="404">
        <f>'RAB remaining lives'!V230</f>
        <v>0</v>
      </c>
      <c r="W225" s="404">
        <f>'RAB remaining lives'!W230</f>
        <v>0</v>
      </c>
      <c r="X225" s="249"/>
      <c r="Y225" s="249"/>
      <c r="Z225" s="249"/>
      <c r="AA225" s="249"/>
      <c r="AB225" s="249"/>
    </row>
    <row r="226" spans="1:28">
      <c r="A226" s="249"/>
      <c r="B226" s="249" t="s">
        <v>326</v>
      </c>
      <c r="C226" s="391">
        <f ca="1">OFFSET('RFM input'!$X$6,$A225,0)</f>
        <v>3.7496815417232341</v>
      </c>
      <c r="D226" s="390">
        <f ca="1">OFFSET('RFM input'!$Y$6,$A225,0)</f>
        <v>20</v>
      </c>
      <c r="E226" s="390">
        <f ca="1">OFFSET('RFM input'!$Y$6,$A225,0)</f>
        <v>20</v>
      </c>
      <c r="F226" s="390">
        <f ca="1">OFFSET('RFM input'!$Y$6,$A225,0)</f>
        <v>20</v>
      </c>
      <c r="G226" s="390">
        <f ca="1">OFFSET('RFM input'!$Y$6,$A225,0)</f>
        <v>20</v>
      </c>
      <c r="H226" s="390">
        <f ca="1">OFFSET('RFM input'!$Y$6,$A225,0)</f>
        <v>20</v>
      </c>
      <c r="I226" s="390">
        <f ca="1">OFFSET('RFM input'!$Y$6,'TAB remaining lives'!$A225,0)</f>
        <v>20</v>
      </c>
      <c r="J226" s="390">
        <f ca="1">OFFSET('RFM input'!$Y$6,'TAB remaining lives'!$A225,0)</f>
        <v>20</v>
      </c>
      <c r="K226" s="390">
        <f ca="1">OFFSET('RFM input'!$Y$6,'TAB remaining lives'!$A225,0)</f>
        <v>20</v>
      </c>
      <c r="L226" s="390">
        <f ca="1">OFFSET('RFM input'!$Y$6,'TAB remaining lives'!$A225,0)</f>
        <v>20</v>
      </c>
      <c r="M226" s="390">
        <f ca="1">OFFSET('RFM input'!$Y$6,'TAB remaining lives'!$A225,0)</f>
        <v>20</v>
      </c>
      <c r="N226" s="390"/>
      <c r="O226" s="390"/>
      <c r="P226" s="390"/>
      <c r="Q226" s="390"/>
      <c r="R226" s="390"/>
      <c r="S226" s="390"/>
      <c r="T226" s="390"/>
      <c r="U226" s="390"/>
      <c r="V226" s="390"/>
      <c r="W226" s="390"/>
      <c r="X226" s="249"/>
      <c r="Y226" s="249"/>
      <c r="Z226" s="249"/>
      <c r="AA226" s="249"/>
      <c r="AB226" s="249"/>
    </row>
    <row r="227" spans="1:28">
      <c r="A227" s="249"/>
      <c r="B227" s="317" t="s">
        <v>300</v>
      </c>
      <c r="C227" s="392"/>
      <c r="D227" s="393">
        <f ca="1">IF(D$6=(OFFSET('RFM input'!$G$60,0,'RFM input'!$AA$7)),OFFSET('RFM input'!$I$454,$A225,0),0)</f>
        <v>0</v>
      </c>
      <c r="E227" s="390">
        <f ca="1">IF(E$6=(OFFSET('RFM input'!$G$60,0,'RFM input'!$AA$7)),OFFSET('RFM input'!$I$454,$A225,0),0)</f>
        <v>0</v>
      </c>
      <c r="F227" s="390">
        <f ca="1">IF(F$6=(OFFSET('RFM input'!$G$60,0,'RFM input'!$AA$7)),OFFSET('RFM input'!$I$454,$A225,0),0)</f>
        <v>0</v>
      </c>
      <c r="G227" s="390">
        <f ca="1">IF(G$6=(OFFSET('RFM input'!$G$60,0,'RFM input'!$AA$7)),OFFSET('RFM input'!$I$454,$A225,0),0)</f>
        <v>0</v>
      </c>
      <c r="H227" s="390">
        <f ca="1">IF(H$6=(OFFSET('RFM input'!$G$60,0,'RFM input'!$AA$7)),OFFSET('RFM input'!$I$454,$A225,0),0)</f>
        <v>0</v>
      </c>
      <c r="I227" s="390">
        <f ca="1">IF(I$6=(OFFSET('RFM input'!$G$60,0,'RFM input'!$AA$7)),OFFSET('RFM input'!$I$454,$A225,0),0)</f>
        <v>0</v>
      </c>
      <c r="J227" s="390">
        <f ca="1">IF(J$6=(OFFSET('RFM input'!$G$60,0,'RFM input'!$AA$7)),OFFSET('RFM input'!$I$454,$A225,0),0)</f>
        <v>0</v>
      </c>
      <c r="K227" s="390">
        <f ca="1">IF(K$6=(OFFSET('RFM input'!$G$60,0,'RFM input'!$AA$7)),OFFSET('RFM input'!$I$454,$A225,0),0)</f>
        <v>0</v>
      </c>
      <c r="L227" s="390">
        <f ca="1">IF(L$6=(OFFSET('RFM input'!$G$60,0,'RFM input'!$AA$7)),OFFSET('RFM input'!$I$454,$A225,0),0)</f>
        <v>0</v>
      </c>
      <c r="M227" s="390">
        <f ca="1">IF(M$6=(OFFSET('RFM input'!$G$60,0,'RFM input'!$AA$7)),OFFSET('RFM input'!$I$454,$A225,0),0)</f>
        <v>0</v>
      </c>
      <c r="N227" s="390"/>
      <c r="O227" s="390"/>
      <c r="P227" s="390"/>
      <c r="Q227" s="390"/>
      <c r="R227" s="390"/>
      <c r="S227" s="390"/>
      <c r="T227" s="390"/>
      <c r="U227" s="390"/>
      <c r="V227" s="390"/>
      <c r="W227" s="390"/>
      <c r="X227" s="249"/>
      <c r="Y227" s="249"/>
      <c r="Z227" s="249"/>
      <c r="AA227" s="249"/>
      <c r="AB227" s="249"/>
    </row>
    <row r="228" spans="1:28">
      <c r="A228" s="249"/>
      <c r="B228" s="317" t="s">
        <v>309</v>
      </c>
      <c r="C228" s="392"/>
      <c r="D228" s="391">
        <f ca="1">IF(D$6=(OFFSET('RFM input'!$G$60,0,'RFM input'!$AA$7)),OFFSET('RFM input'!$K$454,$A225,0),0)</f>
        <v>0</v>
      </c>
      <c r="E228" s="394">
        <f ca="1">IF(E$6=(OFFSET('RFM input'!$G$60,0,'RFM input'!$AA$7)),OFFSET('RFM input'!$K$454,$A225,0),0)</f>
        <v>0</v>
      </c>
      <c r="F228" s="394">
        <f ca="1">IF(F$6=(OFFSET('RFM input'!$G$60,0,'RFM input'!$AA$7)),OFFSET('RFM input'!$K$454,$A225,0),0)</f>
        <v>0</v>
      </c>
      <c r="G228" s="394">
        <f ca="1">IF(G$6=(OFFSET('RFM input'!$G$60,0,'RFM input'!$AA$7)),OFFSET('RFM input'!$K$454,$A225,0),0)</f>
        <v>0</v>
      </c>
      <c r="H228" s="394">
        <f ca="1">IF(H$6=(OFFSET('RFM input'!$G$60,0,'RFM input'!$AA$7)),OFFSET('RFM input'!$K$454,$A225,0),0)</f>
        <v>0</v>
      </c>
      <c r="I228" s="394">
        <f ca="1">IF(I$6=(OFFSET('RFM input'!$G$60,0,'RFM input'!$AA$7)),OFFSET('RFM input'!$K$454,$A225,0),0)</f>
        <v>0</v>
      </c>
      <c r="J228" s="394">
        <f ca="1">IF(J$6=(OFFSET('RFM input'!$G$60,0,'RFM input'!$AA$7)),OFFSET('RFM input'!$K$454,$A225,0),0)</f>
        <v>0</v>
      </c>
      <c r="K228" s="394">
        <f ca="1">IF(K$6=(OFFSET('RFM input'!$G$60,0,'RFM input'!$AA$7)),OFFSET('RFM input'!$K$454,$A225,0),0)</f>
        <v>0</v>
      </c>
      <c r="L228" s="394">
        <f ca="1">IF(L$6=(OFFSET('RFM input'!$G$60,0,'RFM input'!$AA$7)),OFFSET('RFM input'!$K$454,$A225,0),0)</f>
        <v>0</v>
      </c>
      <c r="M228" s="394">
        <f ca="1">IF(M$6=(OFFSET('RFM input'!$G$60,0,'RFM input'!$AA$7)),OFFSET('RFM input'!$K$454,$A225,0),0)</f>
        <v>0</v>
      </c>
      <c r="N228" s="394"/>
      <c r="O228" s="394"/>
      <c r="P228" s="394"/>
      <c r="Q228" s="394"/>
      <c r="R228" s="394"/>
      <c r="S228" s="394"/>
      <c r="T228" s="394"/>
      <c r="U228" s="394"/>
      <c r="V228" s="394"/>
      <c r="W228" s="394"/>
      <c r="X228" s="249"/>
      <c r="Y228" s="249"/>
      <c r="Z228" s="249"/>
      <c r="AA228" s="249"/>
      <c r="AB228" s="249"/>
    </row>
    <row r="229" spans="1:28" hidden="1" outlineLevel="1">
      <c r="A229" s="459">
        <v>-1</v>
      </c>
      <c r="B229" s="309" t="s">
        <v>303</v>
      </c>
      <c r="C229" s="395"/>
      <c r="D229" s="395">
        <f t="shared" ref="D229" ca="1" si="269">IF(D253="n/a",0,IF(AND(D227=0,C229=0),0,
IF(AND(D227&lt;&gt;0,C229=0),D227,
IF(AND(D228&lt;&gt;0,C229&lt;&gt;0),(C229-(C229/C253))+D227,
IF(C253&lt;1,0,(C229-(C229/C253)))))))</f>
        <v>0</v>
      </c>
      <c r="E229" s="395">
        <f t="shared" ref="E229" ca="1" si="270">IF(E253="n/a",0,IF(AND(E227=0,D229=0),0,
IF(AND(E227&lt;&gt;0,D229=0),E227,
IF(AND(E228&lt;&gt;0,D229&lt;&gt;0),(D229-(D229/D253))+E227,
IF(D253&lt;1,0,(D229-(D229/D253)))))))</f>
        <v>0</v>
      </c>
      <c r="F229" s="395">
        <f t="shared" ref="F229" ca="1" si="271">IF(F253="n/a",0,IF(AND(F227=0,E229=0),0,
IF(AND(F227&lt;&gt;0,E229=0),F227,
IF(AND(F228&lt;&gt;0,E229&lt;&gt;0),(E229-(E229/E253))+F227,
IF(E253&lt;1,0,(E229-(E229/E253)))))))</f>
        <v>0</v>
      </c>
      <c r="G229" s="395">
        <f t="shared" ref="G229" ca="1" si="272">IF(G253="n/a",0,IF(AND(G227=0,F229=0),0,
IF(AND(G227&lt;&gt;0,F229=0),G227,
IF(AND(G228&lt;&gt;0,F229&lt;&gt;0),(F229-(F229/F253))+G227,
IF(F253&lt;1,0,(F229-(F229/F253)))))))</f>
        <v>0</v>
      </c>
      <c r="H229" s="395">
        <f ca="1">IF(H253="n/a",0,IF(AND(H227=0,G229=0),0,
IF(AND(H227&lt;&gt;0,G229=0),H227,
IF(AND(H228&lt;&gt;0,G229&lt;&gt;0),(G229-(G229/G253))+H227,
IF(G253&lt;1,0,(G229-(G229/G253)))))))</f>
        <v>0</v>
      </c>
      <c r="I229" s="395">
        <f t="shared" ref="I229" ca="1" si="273">IF(I253="n/a",0,IF(AND(I227=0,H229=0),0,
IF(AND(I227&lt;&gt;0,H229=0),I227,
IF(AND(I228&lt;&gt;0,H229&lt;&gt;0),(H229-(H229/H253))+I227,
IF(H253&lt;1,0,(H229-(H229/H253)))))))</f>
        <v>0</v>
      </c>
      <c r="J229" s="395">
        <f t="shared" ref="J229" ca="1" si="274">IF(J253="n/a",0,IF(AND(J227=0,I229=0),0,
IF(AND(J227&lt;&gt;0,I229=0),J227,
IF(AND(J228&lt;&gt;0,I229&lt;&gt;0),(I229-(I229/I253))+J227,
IF(I253&lt;1,0,(I229-(I229/I253)))))))</f>
        <v>0</v>
      </c>
      <c r="K229" s="395">
        <f t="shared" ref="K229" ca="1" si="275">IF(K253="n/a",0,IF(AND(K227=0,J229=0),0,
IF(AND(K227&lt;&gt;0,J229=0),K227,
IF(AND(K228&lt;&gt;0,J229&lt;&gt;0),(J229-(J229/J253))+K227,
IF(J253&lt;1,0,(J229-(J229/J253)))))))</f>
        <v>0</v>
      </c>
      <c r="L229" s="395">
        <f t="shared" ref="L229" ca="1" si="276">IF(L253="n/a",0,IF(AND(L227=0,K229=0),0,
IF(AND(L227&lt;&gt;0,K229=0),L227,
IF(AND(L228&lt;&gt;0,K229&lt;&gt;0),(K229-(K229/K253))+L227,
IF(K253&lt;1,0,(K229-(K229/K253)))))))</f>
        <v>0</v>
      </c>
      <c r="M229" s="395">
        <f t="shared" ref="M229" ca="1" si="277">IF(M253="n/a",0,IF(AND(M227=0,L229=0),0,
IF(AND(M227&lt;&gt;0,L229=0),M227,
IF(AND(M228&lt;&gt;0,L229&lt;&gt;0),(L229-(L229/L253))+M227,
IF(L253&lt;1,0,(L229-(L229/L253)))))))</f>
        <v>0</v>
      </c>
      <c r="N229" s="395">
        <f t="shared" ref="N229" ca="1" si="278">IF(N253="n/a",0,IF(AND(N227=0,M229=0),0,
IF(AND(N227&lt;&gt;0,M229=0),N227,
IF(AND(N228&lt;&gt;0,M229&lt;&gt;0),(M229-(M229/M253))+N227,
IF(M253&lt;1,0,(M229-(M229/M253)))))))</f>
        <v>0</v>
      </c>
      <c r="O229" s="395">
        <f t="shared" ref="O229" ca="1" si="279">IF(O253="n/a",0,IF(AND(O227=0,N229=0),0,
IF(AND(O227&lt;&gt;0,N229=0),O227,
IF(AND(O228&lt;&gt;0,N229&lt;&gt;0),(N229-(N229/N253))+O227,
IF(N253&lt;1,0,(N229-(N229/N253)))))))</f>
        <v>0</v>
      </c>
      <c r="P229" s="395">
        <f t="shared" ref="P229" ca="1" si="280">IF(P253="n/a",0,IF(AND(P227=0,O229=0),0,
IF(AND(P227&lt;&gt;0,O229=0),P227,
IF(AND(P228&lt;&gt;0,O229&lt;&gt;0),(O229-(O229/O253))+P227,
IF(O253&lt;1,0,(O229-(O229/O253)))))))</f>
        <v>0</v>
      </c>
      <c r="Q229" s="395">
        <f t="shared" ref="Q229" ca="1" si="281">IF(Q253="n/a",0,IF(AND(Q227=0,P229=0),0,
IF(AND(Q227&lt;&gt;0,P229=0),Q227,
IF(AND(Q228&lt;&gt;0,P229&lt;&gt;0),(P229-(P229/P253))+Q227,
IF(P253&lt;1,0,(P229-(P229/P253)))))))</f>
        <v>0</v>
      </c>
      <c r="R229" s="395">
        <f t="shared" ref="R229" ca="1" si="282">IF(R253="n/a",0,IF(AND(R227=0,Q229=0),0,
IF(AND(R227&lt;&gt;0,Q229=0),R227,
IF(AND(R228&lt;&gt;0,Q229&lt;&gt;0),(Q229-(Q229/Q253))+R227,
IF(Q253&lt;1,0,(Q229-(Q229/Q253)))))))</f>
        <v>0</v>
      </c>
      <c r="S229" s="395">
        <f t="shared" ref="S229" ca="1" si="283">IF(S253="n/a",0,IF(AND(S227=0,R229=0),0,
IF(AND(S227&lt;&gt;0,R229=0),S227,
IF(AND(S228&lt;&gt;0,R229&lt;&gt;0),(R229-(R229/R253))+S227,
IF(R253&lt;1,0,(R229-(R229/R253)))))))</f>
        <v>0</v>
      </c>
      <c r="T229" s="395">
        <f t="shared" ref="T229" ca="1" si="284">IF(T253="n/a",0,IF(AND(T227=0,S229=0),0,
IF(AND(T227&lt;&gt;0,S229=0),T227,
IF(AND(T228&lt;&gt;0,S229&lt;&gt;0),(S229-(S229/S253))+T227,
IF(S253&lt;1,0,(S229-(S229/S253)))))))</f>
        <v>0</v>
      </c>
      <c r="U229" s="395">
        <f t="shared" ref="U229" ca="1" si="285">IF(U253="n/a",0,IF(AND(U227=0,T229=0),0,
IF(AND(U227&lt;&gt;0,T229=0),U227,
IF(AND(U228&lt;&gt;0,T229&lt;&gt;0),(T229-(T229/T253))+U227,
IF(T253&lt;1,0,(T229-(T229/T253)))))))</f>
        <v>0</v>
      </c>
      <c r="V229" s="395">
        <f t="shared" ref="V229" ca="1" si="286">IF(V253="n/a",0,IF(AND(V227=0,U229=0),0,
IF(AND(V227&lt;&gt;0,U229=0),V227,
IF(AND(V228&lt;&gt;0,U229&lt;&gt;0),(U229-(U229/U253))+V227,
IF(U253&lt;1,0,(U229-(U229/U253)))))))</f>
        <v>0</v>
      </c>
      <c r="W229" s="395">
        <f t="shared" ref="W229" ca="1" si="287">IF(W253="n/a",0,IF(AND(W227=0,V229=0),0,
IF(AND(W227&lt;&gt;0,V229=0),W227,
IF(AND(W228&lt;&gt;0,V229&lt;&gt;0),(V229-(V229/V253))+W227,
IF(V253&lt;1,0,(V229-(V229/V253)))))))</f>
        <v>0</v>
      </c>
      <c r="X229" s="249"/>
      <c r="Y229" s="249"/>
      <c r="Z229" s="249"/>
      <c r="AA229" s="249"/>
      <c r="AB229" s="249"/>
    </row>
    <row r="230" spans="1:28" hidden="1" outlineLevel="1">
      <c r="A230" s="331">
        <v>0</v>
      </c>
      <c r="B230" s="309" t="s">
        <v>194</v>
      </c>
      <c r="C230" s="400">
        <f ca="1">C225</f>
        <v>0.14065113932133108</v>
      </c>
      <c r="D230" s="395">
        <f ca="1">IF(C254="n/a",C230,IFERROR(IF((OFFSET($C230,0,$A230))&lt;0,
MIN(0,C230-(OFFSET($C230,0,$A230)/(OFFSET($C225,-$A229,$A230)))),
MAX(0,C230-(OFFSET($C230,0,$A230)/(OFFSET($C225,-$A229,$A230))))),0))</f>
        <v>0.10314098339041106</v>
      </c>
      <c r="E230" s="395">
        <f t="shared" ref="E230" ca="1" si="288">IF(D254="n/a",D230,IFERROR(IF((OFFSET($C230,0,$A230))&lt;0,
MIN(0,D230-(OFFSET($C230,0,$A230)/(OFFSET($C225,-$A229,$A230)))),
MAX(0,D230-(OFFSET($C230,0,$A230)/(OFFSET($C225,-$A229,$A230))))),0))</f>
        <v>6.5630827459491031E-2</v>
      </c>
      <c r="F230" s="395">
        <f t="shared" ref="F230:F231" ca="1" si="289">IF(E254="n/a",E230,IFERROR(IF((OFFSET($C230,0,$A230))&lt;0,
MIN(0,E230-(OFFSET($C230,0,$A230)/(OFFSET($C225,-$A229,$A230)))),
MAX(0,E230-(OFFSET($C230,0,$A230)/(OFFSET($C225,-$A229,$A230))))),0))</f>
        <v>2.8120671528571013E-2</v>
      </c>
      <c r="G230" s="395">
        <f t="shared" ref="G230:G232" ca="1" si="290">IF(F254="n/a",F230,IFERROR(IF((OFFSET($C230,0,$A230))&lt;0,
MIN(0,F230-(OFFSET($C230,0,$A230)/(OFFSET($C225,-$A229,$A230)))),
MAX(0,F230-(OFFSET($C230,0,$A230)/(OFFSET($C225,-$A229,$A230))))),0))</f>
        <v>0</v>
      </c>
      <c r="H230" s="395">
        <f t="shared" ref="H230:H233" ca="1" si="291">IF(G254="n/a",G230,IFERROR(IF((OFFSET($C230,0,$A230))&lt;0,
MIN(0,G230-(OFFSET($C230,0,$A230)/(OFFSET($C225,-$A229,$A230)))),
MAX(0,G230-(OFFSET($C230,0,$A230)/(OFFSET($C225,-$A229,$A230))))),0))</f>
        <v>0</v>
      </c>
      <c r="I230" s="395">
        <f t="shared" ref="I230:I234" ca="1" si="292">IF(H254="n/a",H230,IFERROR(IF((OFFSET($C230,0,$A230))&lt;0,
MIN(0,H230-(OFFSET($C230,0,$A230)/(OFFSET($C225,-$A229,$A230)))),
MAX(0,H230-(OFFSET($C230,0,$A230)/(OFFSET($C225,-$A229,$A230))))),0))</f>
        <v>0</v>
      </c>
      <c r="J230" s="395">
        <f t="shared" ref="J230:J235" ca="1" si="293">IF(I254="n/a",I230,IFERROR(IF((OFFSET($C230,0,$A230))&lt;0,
MIN(0,I230-(OFFSET($C230,0,$A230)/(OFFSET($C225,-$A229,$A230)))),
MAX(0,I230-(OFFSET($C230,0,$A230)/(OFFSET($C225,-$A229,$A230))))),0))</f>
        <v>0</v>
      </c>
      <c r="K230" s="395">
        <f t="shared" ref="K230:K236" ca="1" si="294">IF(J254="n/a",J230,IFERROR(IF((OFFSET($C230,0,$A230))&lt;0,
MIN(0,J230-(OFFSET($C230,0,$A230)/(OFFSET($C225,-$A229,$A230)))),
MAX(0,J230-(OFFSET($C230,0,$A230)/(OFFSET($C225,-$A229,$A230))))),0))</f>
        <v>0</v>
      </c>
      <c r="L230" s="395">
        <f t="shared" ref="L230:L237" ca="1" si="295">IF(K254="n/a",K230,IFERROR(IF((OFFSET($C230,0,$A230))&lt;0,
MIN(0,K230-(OFFSET($C230,0,$A230)/(OFFSET($C225,-$A229,$A230)))),
MAX(0,K230-(OFFSET($C230,0,$A230)/(OFFSET($C225,-$A229,$A230))))),0))</f>
        <v>0</v>
      </c>
      <c r="M230" s="395">
        <f t="shared" ref="M230:M238" ca="1" si="296">IF(L254="n/a",L230,IFERROR(IF((OFFSET($C230,0,$A230))&lt;0,
MIN(0,L230-(OFFSET($C230,0,$A230)/(OFFSET($C225,-$A229,$A230)))),
MAX(0,L230-(OFFSET($C230,0,$A230)/(OFFSET($C225,-$A229,$A230))))),0))</f>
        <v>0</v>
      </c>
      <c r="N230" s="395">
        <f t="shared" ref="N230:N239" ca="1" si="297">IF(M254="n/a",M230,IFERROR(IF((OFFSET($C230,0,$A230))&lt;0,
MIN(0,M230-(OFFSET($C230,0,$A230)/(OFFSET($C225,-$A229,$A230)))),
MAX(0,M230-(OFFSET($C230,0,$A230)/(OFFSET($C225,-$A229,$A230))))),0))</f>
        <v>0</v>
      </c>
      <c r="O230" s="395">
        <f t="shared" ref="O230:O240" ca="1" si="298">IF(N254="n/a",N230,IFERROR(IF((OFFSET($C230,0,$A230))&lt;0,
MIN(0,N230-(OFFSET($C230,0,$A230)/(OFFSET($C225,-$A229,$A230)))),
MAX(0,N230-(OFFSET($C230,0,$A230)/(OFFSET($C225,-$A229,$A230))))),0))</f>
        <v>0</v>
      </c>
      <c r="P230" s="395">
        <f t="shared" ref="P230:P241" ca="1" si="299">IF(O254="n/a",O230,IFERROR(IF((OFFSET($C230,0,$A230))&lt;0,
MIN(0,O230-(OFFSET($C230,0,$A230)/(OFFSET($C225,-$A229,$A230)))),
MAX(0,O230-(OFFSET($C230,0,$A230)/(OFFSET($C225,-$A229,$A230))))),0))</f>
        <v>0</v>
      </c>
      <c r="Q230" s="395">
        <f t="shared" ref="Q230:Q242" ca="1" si="300">IF(P254="n/a",P230,IFERROR(IF((OFFSET($C230,0,$A230))&lt;0,
MIN(0,P230-(OFFSET($C230,0,$A230)/(OFFSET($C225,-$A229,$A230)))),
MAX(0,P230-(OFFSET($C230,0,$A230)/(OFFSET($C225,-$A229,$A230))))),0))</f>
        <v>0</v>
      </c>
      <c r="R230" s="395">
        <f t="shared" ref="R230:R243" ca="1" si="301">IF(Q254="n/a",Q230,IFERROR(IF((OFFSET($C230,0,$A230))&lt;0,
MIN(0,Q230-(OFFSET($C230,0,$A230)/(OFFSET($C225,-$A229,$A230)))),
MAX(0,Q230-(OFFSET($C230,0,$A230)/(OFFSET($C225,-$A229,$A230))))),0))</f>
        <v>0</v>
      </c>
      <c r="S230" s="395">
        <f t="shared" ref="S230:S244" ca="1" si="302">IF(R254="n/a",R230,IFERROR(IF((OFFSET($C230,0,$A230))&lt;0,
MIN(0,R230-(OFFSET($C230,0,$A230)/(OFFSET($C225,-$A229,$A230)))),
MAX(0,R230-(OFFSET($C230,0,$A230)/(OFFSET($C225,-$A229,$A230))))),0))</f>
        <v>0</v>
      </c>
      <c r="T230" s="395">
        <f t="shared" ref="T230:T245" ca="1" si="303">IF(S254="n/a",S230,IFERROR(IF((OFFSET($C230,0,$A230))&lt;0,
MIN(0,S230-(OFFSET($C230,0,$A230)/(OFFSET($C225,-$A229,$A230)))),
MAX(0,S230-(OFFSET($C230,0,$A230)/(OFFSET($C225,-$A229,$A230))))),0))</f>
        <v>0</v>
      </c>
      <c r="U230" s="395">
        <f t="shared" ref="U230:U246" ca="1" si="304">IF(T254="n/a",T230,IFERROR(IF((OFFSET($C230,0,$A230))&lt;0,
MIN(0,T230-(OFFSET($C230,0,$A230)/(OFFSET($C225,-$A229,$A230)))),
MAX(0,T230-(OFFSET($C230,0,$A230)/(OFFSET($C225,-$A229,$A230))))),0))</f>
        <v>0</v>
      </c>
      <c r="V230" s="395">
        <f t="shared" ref="V230:V247" ca="1" si="305">IF(U254="n/a",U230,IFERROR(IF((OFFSET($C230,0,$A230))&lt;0,
MIN(0,U230-(OFFSET($C230,0,$A230)/(OFFSET($C225,-$A229,$A230)))),
MAX(0,U230-(OFFSET($C230,0,$A230)/(OFFSET($C225,-$A229,$A230))))),0))</f>
        <v>0</v>
      </c>
      <c r="W230" s="395">
        <f t="shared" ref="W230:W248" ca="1" si="306">IF(V254="n/a",V230,IFERROR(IF((OFFSET($C230,0,$A230))&lt;0,
MIN(0,V230-(OFFSET($C230,0,$A230)/(OFFSET($C225,-$A229,$A230)))),
MAX(0,V230-(OFFSET($C230,0,$A230)/(OFFSET($C225,-$A229,$A230))))),0))</f>
        <v>0</v>
      </c>
      <c r="X230" s="249"/>
      <c r="Y230" s="249"/>
      <c r="Z230" s="249"/>
      <c r="AA230" s="249"/>
      <c r="AB230" s="249"/>
    </row>
    <row r="231" spans="1:28" hidden="1" outlineLevel="1">
      <c r="A231" s="331">
        <v>1</v>
      </c>
      <c r="B231" s="309" t="str">
        <f t="shared" ref="B231:B250" ca="1" si="307">"Depreciated Net Capex "&amp;OFFSET($C$6,0,A231)</f>
        <v>Depreciated Net Capex 2013</v>
      </c>
      <c r="C231" s="396"/>
      <c r="D231" s="397">
        <f ca="1">D225</f>
        <v>0.22465673999999999</v>
      </c>
      <c r="E231" s="395">
        <f ca="1">IF(D255="n/a",D231,IFERROR(IF((OFFSET($C231,0,$A231))&lt;0,
MIN(0,D231-(OFFSET($C231,0,$A231)/(OFFSET($C226,-$A230,$A231)))),
MAX(0,D231-(OFFSET($C231,0,$A231)/(OFFSET($C226,-$A230,$A231))))),0))</f>
        <v>0.213423903</v>
      </c>
      <c r="F231" s="395">
        <f t="shared" ca="1" si="289"/>
        <v>0.202191066</v>
      </c>
      <c r="G231" s="395">
        <f t="shared" ca="1" si="290"/>
        <v>0.19095822900000001</v>
      </c>
      <c r="H231" s="395">
        <f t="shared" ca="1" si="291"/>
        <v>0.17972539200000001</v>
      </c>
      <c r="I231" s="395">
        <f t="shared" ca="1" si="292"/>
        <v>0.16849255500000002</v>
      </c>
      <c r="J231" s="395">
        <f t="shared" ca="1" si="293"/>
        <v>0.15725971800000002</v>
      </c>
      <c r="K231" s="395">
        <f t="shared" ca="1" si="294"/>
        <v>0.14602688100000003</v>
      </c>
      <c r="L231" s="395">
        <f t="shared" ca="1" si="295"/>
        <v>0.13479404400000003</v>
      </c>
      <c r="M231" s="395">
        <f t="shared" ca="1" si="296"/>
        <v>0.12356120700000003</v>
      </c>
      <c r="N231" s="395">
        <f t="shared" ca="1" si="297"/>
        <v>0.11232837000000004</v>
      </c>
      <c r="O231" s="395">
        <f t="shared" ca="1" si="298"/>
        <v>0.10109553300000004</v>
      </c>
      <c r="P231" s="395">
        <f t="shared" ca="1" si="299"/>
        <v>8.9862696000000047E-2</v>
      </c>
      <c r="Q231" s="395">
        <f t="shared" ca="1" si="300"/>
        <v>7.8629859000000052E-2</v>
      </c>
      <c r="R231" s="395">
        <f t="shared" ca="1" si="301"/>
        <v>6.7397022000000056E-2</v>
      </c>
      <c r="S231" s="395">
        <f t="shared" ca="1" si="302"/>
        <v>5.6164185000000061E-2</v>
      </c>
      <c r="T231" s="395">
        <f t="shared" ca="1" si="303"/>
        <v>4.4931348000000065E-2</v>
      </c>
      <c r="U231" s="395">
        <f t="shared" ca="1" si="304"/>
        <v>3.369851100000007E-2</v>
      </c>
      <c r="V231" s="395">
        <f t="shared" ca="1" si="305"/>
        <v>2.2465674000000071E-2</v>
      </c>
      <c r="W231" s="395">
        <f t="shared" ca="1" si="306"/>
        <v>1.1232837000000072E-2</v>
      </c>
      <c r="X231" s="249"/>
      <c r="Y231" s="249"/>
      <c r="Z231" s="249"/>
      <c r="AA231" s="249"/>
      <c r="AB231" s="249"/>
    </row>
    <row r="232" spans="1:28" hidden="1" outlineLevel="1">
      <c r="A232" s="331">
        <v>2</v>
      </c>
      <c r="B232" s="309" t="str">
        <f t="shared" ca="1" si="307"/>
        <v>Depreciated Net Capex 2014</v>
      </c>
      <c r="C232" s="398"/>
      <c r="D232" s="399"/>
      <c r="E232" s="397">
        <f ca="1">E225</f>
        <v>0.35187949000000002</v>
      </c>
      <c r="F232" s="395">
        <f ca="1">IF(E256="n/a",E232,IFERROR(IF((OFFSET($C232,0,$A232))&lt;0,
MIN(0,E232-(OFFSET($C232,0,$A232)/(OFFSET($C227,-$A231,$A232)))),
MAX(0,E232-(OFFSET($C232,0,$A232)/(OFFSET($C227,-$A231,$A232))))),0))</f>
        <v>0.33428551550000002</v>
      </c>
      <c r="G232" s="395">
        <f t="shared" ca="1" si="290"/>
        <v>0.31669154100000002</v>
      </c>
      <c r="H232" s="395">
        <f t="shared" ca="1" si="291"/>
        <v>0.29909756650000002</v>
      </c>
      <c r="I232" s="395">
        <f t="shared" ca="1" si="292"/>
        <v>0.28150359200000002</v>
      </c>
      <c r="J232" s="395">
        <f t="shared" ca="1" si="293"/>
        <v>0.26390961750000003</v>
      </c>
      <c r="K232" s="395">
        <f t="shared" ca="1" si="294"/>
        <v>0.24631564300000003</v>
      </c>
      <c r="L232" s="395">
        <f t="shared" ca="1" si="295"/>
        <v>0.22872166850000003</v>
      </c>
      <c r="M232" s="395">
        <f t="shared" ca="1" si="296"/>
        <v>0.21112769400000003</v>
      </c>
      <c r="N232" s="395">
        <f t="shared" ca="1" si="297"/>
        <v>0.19353371950000003</v>
      </c>
      <c r="O232" s="395">
        <f t="shared" ca="1" si="298"/>
        <v>0.17593974500000004</v>
      </c>
      <c r="P232" s="395">
        <f t="shared" ca="1" si="299"/>
        <v>0.15834577050000004</v>
      </c>
      <c r="Q232" s="395">
        <f t="shared" ca="1" si="300"/>
        <v>0.14075179600000004</v>
      </c>
      <c r="R232" s="395">
        <f t="shared" ca="1" si="301"/>
        <v>0.12315782150000004</v>
      </c>
      <c r="S232" s="395">
        <f t="shared" ca="1" si="302"/>
        <v>0.10556384700000004</v>
      </c>
      <c r="T232" s="395">
        <f t="shared" ca="1" si="303"/>
        <v>8.7969872500000046E-2</v>
      </c>
      <c r="U232" s="395">
        <f t="shared" ca="1" si="304"/>
        <v>7.0375898000000048E-2</v>
      </c>
      <c r="V232" s="395">
        <f t="shared" ca="1" si="305"/>
        <v>5.278192350000005E-2</v>
      </c>
      <c r="W232" s="395">
        <f t="shared" ca="1" si="306"/>
        <v>3.5187949000000052E-2</v>
      </c>
      <c r="X232" s="334"/>
      <c r="Y232" s="249"/>
      <c r="Z232" s="249"/>
      <c r="AA232" s="249"/>
      <c r="AB232" s="249"/>
    </row>
    <row r="233" spans="1:28" hidden="1" outlineLevel="1">
      <c r="A233" s="331">
        <v>3</v>
      </c>
      <c r="B233" s="309" t="str">
        <f t="shared" ca="1" si="307"/>
        <v>Depreciated Net Capex 2015</v>
      </c>
      <c r="C233" s="398"/>
      <c r="D233" s="398"/>
      <c r="E233" s="399"/>
      <c r="F233" s="400">
        <f ca="1">F225</f>
        <v>0.10054136357</v>
      </c>
      <c r="G233" s="395">
        <f ca="1">IF(F257="n/a",F233,IFERROR(IF((OFFSET($C233,0,$A233))&lt;0,
MIN(0,F233-(OFFSET($C233,0,$A233)/(OFFSET($C228,-$A232,$A233)))),
MAX(0,F233-(OFFSET($C233,0,$A233)/(OFFSET($C228,-$A232,$A233))))),0))</f>
        <v>9.5514295391499998E-2</v>
      </c>
      <c r="H233" s="395">
        <f t="shared" ca="1" si="291"/>
        <v>9.0487227212999996E-2</v>
      </c>
      <c r="I233" s="395">
        <f t="shared" ca="1" si="292"/>
        <v>8.5460159034499994E-2</v>
      </c>
      <c r="J233" s="395">
        <f t="shared" ca="1" si="293"/>
        <v>8.0433090855999992E-2</v>
      </c>
      <c r="K233" s="395">
        <f t="shared" ca="1" si="294"/>
        <v>7.540602267749999E-2</v>
      </c>
      <c r="L233" s="395">
        <f t="shared" ca="1" si="295"/>
        <v>7.0378954498999988E-2</v>
      </c>
      <c r="M233" s="395">
        <f t="shared" ca="1" si="296"/>
        <v>6.5351886320499986E-2</v>
      </c>
      <c r="N233" s="395">
        <f t="shared" ca="1" si="297"/>
        <v>6.0324818141999983E-2</v>
      </c>
      <c r="O233" s="395">
        <f t="shared" ca="1" si="298"/>
        <v>5.5297749963499981E-2</v>
      </c>
      <c r="P233" s="395">
        <f t="shared" ca="1" si="299"/>
        <v>5.0270681784999979E-2</v>
      </c>
      <c r="Q233" s="395">
        <f t="shared" ca="1" si="300"/>
        <v>4.5243613606499977E-2</v>
      </c>
      <c r="R233" s="395">
        <f t="shared" ca="1" si="301"/>
        <v>4.0216545427999975E-2</v>
      </c>
      <c r="S233" s="395">
        <f t="shared" ca="1" si="302"/>
        <v>3.5189477249499973E-2</v>
      </c>
      <c r="T233" s="395">
        <f t="shared" ca="1" si="303"/>
        <v>3.0162409070999971E-2</v>
      </c>
      <c r="U233" s="395">
        <f t="shared" ca="1" si="304"/>
        <v>2.5135340892499969E-2</v>
      </c>
      <c r="V233" s="395">
        <f t="shared" ca="1" si="305"/>
        <v>2.0108272713999967E-2</v>
      </c>
      <c r="W233" s="395">
        <f t="shared" ca="1" si="306"/>
        <v>1.5081204535499966E-2</v>
      </c>
      <c r="X233" s="334"/>
      <c r="Y233" s="334"/>
      <c r="Z233" s="249"/>
      <c r="AA233" s="249"/>
      <c r="AB233" s="249"/>
    </row>
    <row r="234" spans="1:28" hidden="1" outlineLevel="1">
      <c r="A234" s="331">
        <v>4</v>
      </c>
      <c r="B234" s="309" t="str">
        <f t="shared" ca="1" si="307"/>
        <v>Depreciated Net Capex 2016</v>
      </c>
      <c r="C234" s="398"/>
      <c r="D234" s="398"/>
      <c r="E234" s="398"/>
      <c r="F234" s="399"/>
      <c r="G234" s="400">
        <f ca="1">G225</f>
        <v>0.10069396204872499</v>
      </c>
      <c r="H234" s="395">
        <f ca="1">IF(G258="n/a",G234,IFERROR(IF((OFFSET($C234,0,$A234))&lt;0,
MIN(0,G234-(OFFSET($C234,0,$A234)/(OFFSET($C229,-$A233,$A234)))),
MAX(0,G234-(OFFSET($C234,0,$A234)/(OFFSET($C229,-$A233,$A234))))),0))</f>
        <v>9.565926394628875E-2</v>
      </c>
      <c r="I234" s="395">
        <f t="shared" ca="1" si="292"/>
        <v>9.0624565843852506E-2</v>
      </c>
      <c r="J234" s="395">
        <f t="shared" ca="1" si="293"/>
        <v>8.5589867741416262E-2</v>
      </c>
      <c r="K234" s="395">
        <f t="shared" ca="1" si="294"/>
        <v>8.0555169638980018E-2</v>
      </c>
      <c r="L234" s="395">
        <f t="shared" ca="1" si="295"/>
        <v>7.5520471536543773E-2</v>
      </c>
      <c r="M234" s="395">
        <f t="shared" ca="1" si="296"/>
        <v>7.0485773434107529E-2</v>
      </c>
      <c r="N234" s="395">
        <f t="shared" ca="1" si="297"/>
        <v>6.5451075331671285E-2</v>
      </c>
      <c r="O234" s="395">
        <f t="shared" ca="1" si="298"/>
        <v>6.0416377229235034E-2</v>
      </c>
      <c r="P234" s="395">
        <f t="shared" ca="1" si="299"/>
        <v>5.5381679126798783E-2</v>
      </c>
      <c r="Q234" s="395">
        <f t="shared" ca="1" si="300"/>
        <v>5.0346981024362532E-2</v>
      </c>
      <c r="R234" s="395">
        <f t="shared" ca="1" si="301"/>
        <v>4.5312282921926281E-2</v>
      </c>
      <c r="S234" s="395">
        <f t="shared" ca="1" si="302"/>
        <v>4.027758481949003E-2</v>
      </c>
      <c r="T234" s="395">
        <f t="shared" ca="1" si="303"/>
        <v>3.5242886717053779E-2</v>
      </c>
      <c r="U234" s="395">
        <f t="shared" ca="1" si="304"/>
        <v>3.0208188614617527E-2</v>
      </c>
      <c r="V234" s="395">
        <f t="shared" ca="1" si="305"/>
        <v>2.5173490512181276E-2</v>
      </c>
      <c r="W234" s="395">
        <f t="shared" ca="1" si="306"/>
        <v>2.0138792409745025E-2</v>
      </c>
      <c r="X234" s="334"/>
      <c r="Y234" s="334"/>
      <c r="Z234" s="334"/>
      <c r="AA234" s="249"/>
      <c r="AB234" s="249"/>
    </row>
    <row r="235" spans="1:28" hidden="1" outlineLevel="1">
      <c r="A235" s="331">
        <v>5</v>
      </c>
      <c r="B235" s="309" t="str">
        <f t="shared" ca="1" si="307"/>
        <v>Depreciated Net Capex 2017</v>
      </c>
      <c r="C235" s="398"/>
      <c r="D235" s="398"/>
      <c r="E235" s="398"/>
      <c r="F235" s="398"/>
      <c r="G235" s="399"/>
      <c r="H235" s="400">
        <f ca="1">H225</f>
        <v>0</v>
      </c>
      <c r="I235" s="395">
        <f ca="1">IF(H259="n/a",H235,IFERROR(IF((OFFSET($C235,0,$A235))&lt;0,
MIN(0,H235-(OFFSET($C235,0,$A235)/(OFFSET($C230,-$A234,$A235)))),
MAX(0,H235-(OFFSET($C235,0,$A235)/(OFFSET($C230,-$A234,$A235))))),0))</f>
        <v>0</v>
      </c>
      <c r="J235" s="395">
        <f t="shared" ca="1" si="293"/>
        <v>0</v>
      </c>
      <c r="K235" s="395">
        <f t="shared" ca="1" si="294"/>
        <v>0</v>
      </c>
      <c r="L235" s="395">
        <f t="shared" ca="1" si="295"/>
        <v>0</v>
      </c>
      <c r="M235" s="395">
        <f t="shared" ca="1" si="296"/>
        <v>0</v>
      </c>
      <c r="N235" s="395">
        <f t="shared" ca="1" si="297"/>
        <v>0</v>
      </c>
      <c r="O235" s="395">
        <f t="shared" ca="1" si="298"/>
        <v>0</v>
      </c>
      <c r="P235" s="395">
        <f t="shared" ca="1" si="299"/>
        <v>0</v>
      </c>
      <c r="Q235" s="395">
        <f t="shared" ca="1" si="300"/>
        <v>0</v>
      </c>
      <c r="R235" s="395">
        <f t="shared" ca="1" si="301"/>
        <v>0</v>
      </c>
      <c r="S235" s="395">
        <f t="shared" ca="1" si="302"/>
        <v>0</v>
      </c>
      <c r="T235" s="395">
        <f t="shared" ca="1" si="303"/>
        <v>0</v>
      </c>
      <c r="U235" s="395">
        <f t="shared" ca="1" si="304"/>
        <v>0</v>
      </c>
      <c r="V235" s="395">
        <f t="shared" ca="1" si="305"/>
        <v>0</v>
      </c>
      <c r="W235" s="395">
        <f t="shared" ca="1" si="306"/>
        <v>0</v>
      </c>
      <c r="X235" s="334"/>
      <c r="Y235" s="334"/>
      <c r="Z235" s="334"/>
      <c r="AA235" s="249"/>
      <c r="AB235" s="249"/>
    </row>
    <row r="236" spans="1:28" hidden="1" outlineLevel="1">
      <c r="A236" s="331">
        <v>6</v>
      </c>
      <c r="B236" s="309" t="str">
        <f t="shared" ca="1" si="307"/>
        <v>Depreciated Net Capex 2018</v>
      </c>
      <c r="C236" s="398"/>
      <c r="D236" s="398"/>
      <c r="E236" s="398"/>
      <c r="F236" s="398"/>
      <c r="G236" s="398"/>
      <c r="H236" s="399"/>
      <c r="I236" s="400">
        <f ca="1">I225</f>
        <v>0</v>
      </c>
      <c r="J236" s="395">
        <f ca="1">IF(I260="n/a",I236,IFERROR(IF((OFFSET($C236,0,$A236))&lt;0,
MIN(0,I236-(OFFSET($C236,0,$A236)/(OFFSET($C231,-$A235,$A236)))),
MAX(0,I236-(OFFSET($C236,0,$A236)/(OFFSET($C231,-$A235,$A236))))),0))</f>
        <v>0</v>
      </c>
      <c r="K236" s="395">
        <f t="shared" ca="1" si="294"/>
        <v>0</v>
      </c>
      <c r="L236" s="395">
        <f t="shared" ca="1" si="295"/>
        <v>0</v>
      </c>
      <c r="M236" s="395">
        <f t="shared" ca="1" si="296"/>
        <v>0</v>
      </c>
      <c r="N236" s="395">
        <f t="shared" ca="1" si="297"/>
        <v>0</v>
      </c>
      <c r="O236" s="395">
        <f t="shared" ca="1" si="298"/>
        <v>0</v>
      </c>
      <c r="P236" s="395">
        <f t="shared" ca="1" si="299"/>
        <v>0</v>
      </c>
      <c r="Q236" s="395">
        <f t="shared" ca="1" si="300"/>
        <v>0</v>
      </c>
      <c r="R236" s="395">
        <f t="shared" ca="1" si="301"/>
        <v>0</v>
      </c>
      <c r="S236" s="395">
        <f t="shared" ca="1" si="302"/>
        <v>0</v>
      </c>
      <c r="T236" s="395">
        <f t="shared" ca="1" si="303"/>
        <v>0</v>
      </c>
      <c r="U236" s="395">
        <f t="shared" ca="1" si="304"/>
        <v>0</v>
      </c>
      <c r="V236" s="395">
        <f t="shared" ca="1" si="305"/>
        <v>0</v>
      </c>
      <c r="W236" s="395">
        <f t="shared" ca="1" si="306"/>
        <v>0</v>
      </c>
      <c r="X236" s="334"/>
      <c r="Y236" s="334"/>
      <c r="Z236" s="334"/>
      <c r="AA236" s="249"/>
      <c r="AB236" s="249"/>
    </row>
    <row r="237" spans="1:28" hidden="1" outlineLevel="1">
      <c r="A237" s="331">
        <v>7</v>
      </c>
      <c r="B237" s="309" t="str">
        <f t="shared" ca="1" si="307"/>
        <v>Depreciated Net Capex 2019</v>
      </c>
      <c r="C237" s="398"/>
      <c r="D237" s="398"/>
      <c r="E237" s="398"/>
      <c r="F237" s="398"/>
      <c r="G237" s="398"/>
      <c r="H237" s="398"/>
      <c r="I237" s="399"/>
      <c r="J237" s="400">
        <f ca="1">J225</f>
        <v>0</v>
      </c>
      <c r="K237" s="395">
        <f ca="1">IF(J261="n/a",J237,IFERROR(IF((OFFSET($C237,0,$A237))&lt;0,
MIN(0,J237-(OFFSET($C237,0,$A237)/(OFFSET($C232,-$A236,$A237)))),
MAX(0,J237-(OFFSET($C237,0,$A237)/(OFFSET($C232,-$A236,$A237))))),0))</f>
        <v>0</v>
      </c>
      <c r="L237" s="395">
        <f t="shared" ca="1" si="295"/>
        <v>0</v>
      </c>
      <c r="M237" s="395">
        <f t="shared" ca="1" si="296"/>
        <v>0</v>
      </c>
      <c r="N237" s="395">
        <f t="shared" ca="1" si="297"/>
        <v>0</v>
      </c>
      <c r="O237" s="395">
        <f t="shared" ca="1" si="298"/>
        <v>0</v>
      </c>
      <c r="P237" s="395">
        <f t="shared" ca="1" si="299"/>
        <v>0</v>
      </c>
      <c r="Q237" s="395">
        <f t="shared" ca="1" si="300"/>
        <v>0</v>
      </c>
      <c r="R237" s="395">
        <f t="shared" ca="1" si="301"/>
        <v>0</v>
      </c>
      <c r="S237" s="395">
        <f t="shared" ca="1" si="302"/>
        <v>0</v>
      </c>
      <c r="T237" s="395">
        <f t="shared" ca="1" si="303"/>
        <v>0</v>
      </c>
      <c r="U237" s="395">
        <f t="shared" ca="1" si="304"/>
        <v>0</v>
      </c>
      <c r="V237" s="395">
        <f t="shared" ca="1" si="305"/>
        <v>0</v>
      </c>
      <c r="W237" s="395">
        <f t="shared" ca="1" si="306"/>
        <v>0</v>
      </c>
      <c r="X237" s="334"/>
      <c r="Y237" s="334"/>
      <c r="Z237" s="334"/>
      <c r="AA237" s="249"/>
      <c r="AB237" s="249"/>
    </row>
    <row r="238" spans="1:28" hidden="1" outlineLevel="1">
      <c r="A238" s="331">
        <v>8</v>
      </c>
      <c r="B238" s="309" t="str">
        <f t="shared" ca="1" si="307"/>
        <v>Depreciated Net Capex 2020</v>
      </c>
      <c r="C238" s="398"/>
      <c r="D238" s="398"/>
      <c r="E238" s="398"/>
      <c r="F238" s="398"/>
      <c r="G238" s="398"/>
      <c r="H238" s="398"/>
      <c r="I238" s="398"/>
      <c r="J238" s="399"/>
      <c r="K238" s="400">
        <f ca="1">K225</f>
        <v>0</v>
      </c>
      <c r="L238" s="395">
        <f ca="1">IF(K262="n/a",K238,IFERROR(IF((OFFSET($C238,0,$A238))&lt;0,
MIN(0,K238-(OFFSET($C238,0,$A238)/(OFFSET($C233,-$A237,$A238)))),
MAX(0,K238-(OFFSET($C238,0,$A238)/(OFFSET($C233,-$A237,$A238))))),0))</f>
        <v>0</v>
      </c>
      <c r="M238" s="395">
        <f t="shared" ca="1" si="296"/>
        <v>0</v>
      </c>
      <c r="N238" s="395">
        <f t="shared" ca="1" si="297"/>
        <v>0</v>
      </c>
      <c r="O238" s="395">
        <f t="shared" ca="1" si="298"/>
        <v>0</v>
      </c>
      <c r="P238" s="395">
        <f t="shared" ca="1" si="299"/>
        <v>0</v>
      </c>
      <c r="Q238" s="395">
        <f t="shared" ca="1" si="300"/>
        <v>0</v>
      </c>
      <c r="R238" s="395">
        <f t="shared" ca="1" si="301"/>
        <v>0</v>
      </c>
      <c r="S238" s="395">
        <f t="shared" ca="1" si="302"/>
        <v>0</v>
      </c>
      <c r="T238" s="395">
        <f t="shared" ca="1" si="303"/>
        <v>0</v>
      </c>
      <c r="U238" s="395">
        <f t="shared" ca="1" si="304"/>
        <v>0</v>
      </c>
      <c r="V238" s="395">
        <f t="shared" ca="1" si="305"/>
        <v>0</v>
      </c>
      <c r="W238" s="395">
        <f t="shared" ca="1" si="306"/>
        <v>0</v>
      </c>
      <c r="X238" s="334"/>
      <c r="Y238" s="334"/>
      <c r="Z238" s="334"/>
      <c r="AA238" s="249"/>
      <c r="AB238" s="249"/>
    </row>
    <row r="239" spans="1:28" hidden="1" outlineLevel="1">
      <c r="A239" s="331">
        <v>9</v>
      </c>
      <c r="B239" s="309" t="str">
        <f t="shared" ca="1" si="307"/>
        <v>Depreciated Net Capex 2021</v>
      </c>
      <c r="C239" s="398"/>
      <c r="D239" s="398"/>
      <c r="E239" s="398"/>
      <c r="F239" s="398"/>
      <c r="G239" s="398"/>
      <c r="H239" s="398"/>
      <c r="I239" s="398"/>
      <c r="J239" s="398"/>
      <c r="K239" s="399"/>
      <c r="L239" s="400">
        <f ca="1">L225</f>
        <v>0</v>
      </c>
      <c r="M239" s="395">
        <f ca="1">IF(L263="n/a",L239,IFERROR(IF((OFFSET($C239,0,$A239))&lt;0,
MIN(0,L239-(OFFSET($C239,0,$A239)/(OFFSET($C234,-$A238,$A239)))),
MAX(0,L239-(OFFSET($C239,0,$A239)/(OFFSET($C234,-$A238,$A239))))),0))</f>
        <v>0</v>
      </c>
      <c r="N239" s="395">
        <f t="shared" ca="1" si="297"/>
        <v>0</v>
      </c>
      <c r="O239" s="395">
        <f t="shared" ca="1" si="298"/>
        <v>0</v>
      </c>
      <c r="P239" s="395">
        <f t="shared" ca="1" si="299"/>
        <v>0</v>
      </c>
      <c r="Q239" s="395">
        <f t="shared" ca="1" si="300"/>
        <v>0</v>
      </c>
      <c r="R239" s="395">
        <f t="shared" ca="1" si="301"/>
        <v>0</v>
      </c>
      <c r="S239" s="395">
        <f t="shared" ca="1" si="302"/>
        <v>0</v>
      </c>
      <c r="T239" s="395">
        <f t="shared" ca="1" si="303"/>
        <v>0</v>
      </c>
      <c r="U239" s="395">
        <f t="shared" ca="1" si="304"/>
        <v>0</v>
      </c>
      <c r="V239" s="395">
        <f t="shared" ca="1" si="305"/>
        <v>0</v>
      </c>
      <c r="W239" s="395">
        <f t="shared" ca="1" si="306"/>
        <v>0</v>
      </c>
      <c r="X239" s="334"/>
      <c r="Y239" s="334"/>
      <c r="Z239" s="334"/>
      <c r="AA239" s="249"/>
      <c r="AB239" s="249"/>
    </row>
    <row r="240" spans="1:28" hidden="1" outlineLevel="1">
      <c r="A240" s="331">
        <v>10</v>
      </c>
      <c r="B240" s="309" t="str">
        <f t="shared" ca="1" si="307"/>
        <v>Depreciated Net Capex 2022</v>
      </c>
      <c r="C240" s="398"/>
      <c r="D240" s="398"/>
      <c r="E240" s="398"/>
      <c r="F240" s="398"/>
      <c r="G240" s="398"/>
      <c r="H240" s="398"/>
      <c r="I240" s="398"/>
      <c r="J240" s="398"/>
      <c r="K240" s="398"/>
      <c r="L240" s="399"/>
      <c r="M240" s="400">
        <f ca="1">M225</f>
        <v>0</v>
      </c>
      <c r="N240" s="395">
        <f ca="1">IF(M264="n/a",M240,IFERROR(IF((OFFSET($C240,0,$A240))&lt;0,
MIN(0,M240-(OFFSET($C240,0,$A240)/(OFFSET($C235,-$A239,$A240)))),
MAX(0,M240-(OFFSET($C240,0,$A240)/(OFFSET($C235,-$A239,$A240))))),0))</f>
        <v>0</v>
      </c>
      <c r="O240" s="395">
        <f t="shared" ca="1" si="298"/>
        <v>0</v>
      </c>
      <c r="P240" s="395">
        <f t="shared" ca="1" si="299"/>
        <v>0</v>
      </c>
      <c r="Q240" s="395">
        <f t="shared" ca="1" si="300"/>
        <v>0</v>
      </c>
      <c r="R240" s="395">
        <f t="shared" ca="1" si="301"/>
        <v>0</v>
      </c>
      <c r="S240" s="395">
        <f t="shared" ca="1" si="302"/>
        <v>0</v>
      </c>
      <c r="T240" s="395">
        <f t="shared" ca="1" si="303"/>
        <v>0</v>
      </c>
      <c r="U240" s="395">
        <f t="shared" ca="1" si="304"/>
        <v>0</v>
      </c>
      <c r="V240" s="395">
        <f t="shared" ca="1" si="305"/>
        <v>0</v>
      </c>
      <c r="W240" s="395">
        <f t="shared" ca="1" si="306"/>
        <v>0</v>
      </c>
      <c r="X240" s="334"/>
      <c r="Y240" s="334"/>
      <c r="Z240" s="334"/>
      <c r="AA240" s="249"/>
      <c r="AB240" s="249"/>
    </row>
    <row r="241" spans="1:28" hidden="1" outlineLevel="1">
      <c r="A241" s="331">
        <v>11</v>
      </c>
      <c r="B241" s="309" t="str">
        <f t="shared" ca="1" si="307"/>
        <v>Depreciated Net Capex 2023</v>
      </c>
      <c r="C241" s="398"/>
      <c r="D241" s="398"/>
      <c r="E241" s="398"/>
      <c r="F241" s="398"/>
      <c r="G241" s="398"/>
      <c r="H241" s="398"/>
      <c r="I241" s="398"/>
      <c r="J241" s="398"/>
      <c r="K241" s="398"/>
      <c r="L241" s="398"/>
      <c r="M241" s="399"/>
      <c r="N241" s="400">
        <f>N225</f>
        <v>0</v>
      </c>
      <c r="O241" s="395">
        <f ca="1">IF(N265="n/a",N241,IFERROR(IF((OFFSET($C241,0,$A241))&lt;0,
MIN(0,N241-(OFFSET($C241,0,$A241)/(OFFSET($C236,-$A240,$A241)))),
MAX(0,N241-(OFFSET($C241,0,$A241)/(OFFSET($C236,-$A240,$A241))))),0))</f>
        <v>0</v>
      </c>
      <c r="P241" s="395">
        <f t="shared" ca="1" si="299"/>
        <v>0</v>
      </c>
      <c r="Q241" s="395">
        <f t="shared" ca="1" si="300"/>
        <v>0</v>
      </c>
      <c r="R241" s="395">
        <f t="shared" ca="1" si="301"/>
        <v>0</v>
      </c>
      <c r="S241" s="395">
        <f t="shared" ca="1" si="302"/>
        <v>0</v>
      </c>
      <c r="T241" s="395">
        <f t="shared" ca="1" si="303"/>
        <v>0</v>
      </c>
      <c r="U241" s="395">
        <f t="shared" ca="1" si="304"/>
        <v>0</v>
      </c>
      <c r="V241" s="395">
        <f t="shared" ca="1" si="305"/>
        <v>0</v>
      </c>
      <c r="W241" s="395">
        <f t="shared" ca="1" si="306"/>
        <v>0</v>
      </c>
      <c r="X241" s="334"/>
      <c r="Y241" s="334"/>
      <c r="Z241" s="334"/>
      <c r="AA241" s="249"/>
      <c r="AB241" s="249"/>
    </row>
    <row r="242" spans="1:28" hidden="1" outlineLevel="1">
      <c r="A242" s="331">
        <v>12</v>
      </c>
      <c r="B242" s="309" t="str">
        <f t="shared" ca="1" si="307"/>
        <v>Depreciated Net Capex 2024</v>
      </c>
      <c r="C242" s="398"/>
      <c r="D242" s="398"/>
      <c r="E242" s="398"/>
      <c r="F242" s="398"/>
      <c r="G242" s="398"/>
      <c r="H242" s="398"/>
      <c r="I242" s="398"/>
      <c r="J242" s="398"/>
      <c r="K242" s="398"/>
      <c r="L242" s="398"/>
      <c r="M242" s="398"/>
      <c r="N242" s="399"/>
      <c r="O242" s="400">
        <f>O225</f>
        <v>0</v>
      </c>
      <c r="P242" s="395">
        <f ca="1">IF(O266="n/a",O242,IFERROR(IF((OFFSET($C242,0,$A242))&lt;0,
MIN(0,O242-(OFFSET($C242,0,$A242)/(OFFSET($C237,-$A241,$A242)))),
MAX(0,O242-(OFFSET($C242,0,$A242)/(OFFSET($C237,-$A241,$A242))))),0))</f>
        <v>0</v>
      </c>
      <c r="Q242" s="395">
        <f t="shared" ca="1" si="300"/>
        <v>0</v>
      </c>
      <c r="R242" s="395">
        <f t="shared" ca="1" si="301"/>
        <v>0</v>
      </c>
      <c r="S242" s="395">
        <f t="shared" ca="1" si="302"/>
        <v>0</v>
      </c>
      <c r="T242" s="395">
        <f t="shared" ca="1" si="303"/>
        <v>0</v>
      </c>
      <c r="U242" s="395">
        <f t="shared" ca="1" si="304"/>
        <v>0</v>
      </c>
      <c r="V242" s="395">
        <f t="shared" ca="1" si="305"/>
        <v>0</v>
      </c>
      <c r="W242" s="395">
        <f t="shared" ca="1" si="306"/>
        <v>0</v>
      </c>
      <c r="X242" s="334"/>
      <c r="Y242" s="334"/>
      <c r="Z242" s="334"/>
      <c r="AA242" s="249"/>
      <c r="AB242" s="249"/>
    </row>
    <row r="243" spans="1:28" hidden="1" outlineLevel="1">
      <c r="A243" s="331">
        <v>13</v>
      </c>
      <c r="B243" s="309" t="str">
        <f t="shared" ca="1" si="307"/>
        <v>Depreciated Net Capex 2025</v>
      </c>
      <c r="C243" s="398"/>
      <c r="D243" s="398"/>
      <c r="E243" s="398"/>
      <c r="F243" s="398"/>
      <c r="G243" s="398"/>
      <c r="H243" s="398"/>
      <c r="I243" s="398"/>
      <c r="J243" s="398"/>
      <c r="K243" s="398"/>
      <c r="L243" s="398"/>
      <c r="M243" s="398"/>
      <c r="N243" s="398"/>
      <c r="O243" s="399"/>
      <c r="P243" s="400">
        <f>P225</f>
        <v>0</v>
      </c>
      <c r="Q243" s="395">
        <f ca="1">IF(P267="n/a",P243,IFERROR(IF((OFFSET($C243,0,$A243))&lt;0,
MIN(0,P243-(OFFSET($C243,0,$A243)/(OFFSET($C238,-$A242,$A243)))),
MAX(0,P243-(OFFSET($C243,0,$A243)/(OFFSET($C238,-$A242,$A243))))),0))</f>
        <v>0</v>
      </c>
      <c r="R243" s="395">
        <f t="shared" ca="1" si="301"/>
        <v>0</v>
      </c>
      <c r="S243" s="395">
        <f t="shared" ca="1" si="302"/>
        <v>0</v>
      </c>
      <c r="T243" s="395">
        <f t="shared" ca="1" si="303"/>
        <v>0</v>
      </c>
      <c r="U243" s="395">
        <f t="shared" ca="1" si="304"/>
        <v>0</v>
      </c>
      <c r="V243" s="395">
        <f t="shared" ca="1" si="305"/>
        <v>0</v>
      </c>
      <c r="W243" s="395">
        <f t="shared" ca="1" si="306"/>
        <v>0</v>
      </c>
      <c r="X243" s="334"/>
      <c r="Y243" s="334"/>
      <c r="Z243" s="334"/>
      <c r="AA243" s="249"/>
      <c r="AB243" s="249"/>
    </row>
    <row r="244" spans="1:28" hidden="1" outlineLevel="1">
      <c r="A244" s="331">
        <v>14</v>
      </c>
      <c r="B244" s="309" t="str">
        <f t="shared" ca="1" si="307"/>
        <v>Depreciated Net Capex 2026</v>
      </c>
      <c r="C244" s="398"/>
      <c r="D244" s="398"/>
      <c r="E244" s="398"/>
      <c r="F244" s="398"/>
      <c r="G244" s="398"/>
      <c r="H244" s="398"/>
      <c r="I244" s="398"/>
      <c r="J244" s="398"/>
      <c r="K244" s="398"/>
      <c r="L244" s="398"/>
      <c r="M244" s="398"/>
      <c r="N244" s="398"/>
      <c r="O244" s="398"/>
      <c r="P244" s="399"/>
      <c r="Q244" s="400">
        <f>Q225</f>
        <v>0</v>
      </c>
      <c r="R244" s="395">
        <f ca="1">IF(Q268="n/a",Q244,IFERROR(IF((OFFSET($C244,0,$A244))&lt;0,
MIN(0,Q244-(OFFSET($C244,0,$A244)/(OFFSET($C239,-$A243,$A244)))),
MAX(0,Q244-(OFFSET($C244,0,$A244)/(OFFSET($C239,-$A243,$A244))))),0))</f>
        <v>0</v>
      </c>
      <c r="S244" s="395">
        <f t="shared" ca="1" si="302"/>
        <v>0</v>
      </c>
      <c r="T244" s="395">
        <f t="shared" ca="1" si="303"/>
        <v>0</v>
      </c>
      <c r="U244" s="395">
        <f t="shared" ca="1" si="304"/>
        <v>0</v>
      </c>
      <c r="V244" s="395">
        <f t="shared" ca="1" si="305"/>
        <v>0</v>
      </c>
      <c r="W244" s="395">
        <f t="shared" ca="1" si="306"/>
        <v>0</v>
      </c>
      <c r="X244" s="334"/>
      <c r="Y244" s="334"/>
      <c r="Z244" s="334"/>
      <c r="AA244" s="249"/>
      <c r="AB244" s="249"/>
    </row>
    <row r="245" spans="1:28" hidden="1" outlineLevel="1">
      <c r="A245" s="331">
        <v>15</v>
      </c>
      <c r="B245" s="309" t="str">
        <f t="shared" ca="1" si="307"/>
        <v>Depreciated Net Capex 2027</v>
      </c>
      <c r="C245" s="398"/>
      <c r="D245" s="398"/>
      <c r="E245" s="398"/>
      <c r="F245" s="398"/>
      <c r="G245" s="398"/>
      <c r="H245" s="398"/>
      <c r="I245" s="398"/>
      <c r="J245" s="398"/>
      <c r="K245" s="398"/>
      <c r="L245" s="398"/>
      <c r="M245" s="398"/>
      <c r="N245" s="398"/>
      <c r="O245" s="398"/>
      <c r="P245" s="398"/>
      <c r="Q245" s="399"/>
      <c r="R245" s="400">
        <f>R225</f>
        <v>0</v>
      </c>
      <c r="S245" s="395">
        <f ca="1">IF(R269="n/a",R245,IFERROR(IF((OFFSET($C245,0,$A245))&lt;0,
MIN(0,R245-(OFFSET($C245,0,$A245)/(OFFSET($C240,-$A244,$A245)))),
MAX(0,R245-(OFFSET($C245,0,$A245)/(OFFSET($C240,-$A244,$A245))))),0))</f>
        <v>0</v>
      </c>
      <c r="T245" s="395">
        <f t="shared" ca="1" si="303"/>
        <v>0</v>
      </c>
      <c r="U245" s="395">
        <f t="shared" ca="1" si="304"/>
        <v>0</v>
      </c>
      <c r="V245" s="395">
        <f t="shared" ca="1" si="305"/>
        <v>0</v>
      </c>
      <c r="W245" s="395">
        <f t="shared" ca="1" si="306"/>
        <v>0</v>
      </c>
      <c r="X245" s="334"/>
      <c r="Y245" s="334"/>
      <c r="Z245" s="334"/>
      <c r="AA245" s="249"/>
      <c r="AB245" s="249"/>
    </row>
    <row r="246" spans="1:28" hidden="1" outlineLevel="1">
      <c r="A246" s="331">
        <v>16</v>
      </c>
      <c r="B246" s="309" t="str">
        <f t="shared" ca="1" si="307"/>
        <v>Depreciated Net Capex 2028</v>
      </c>
      <c r="C246" s="398"/>
      <c r="D246" s="398"/>
      <c r="E246" s="398"/>
      <c r="F246" s="398"/>
      <c r="G246" s="398"/>
      <c r="H246" s="398"/>
      <c r="I246" s="398"/>
      <c r="J246" s="398"/>
      <c r="K246" s="398"/>
      <c r="L246" s="398"/>
      <c r="M246" s="398"/>
      <c r="N246" s="398"/>
      <c r="O246" s="398"/>
      <c r="P246" s="398"/>
      <c r="Q246" s="398"/>
      <c r="R246" s="399"/>
      <c r="S246" s="400">
        <f>S225</f>
        <v>0</v>
      </c>
      <c r="T246" s="395">
        <f ca="1">IF(S270="n/a",S246,IFERROR(IF((OFFSET($C246,0,$A246))&lt;0,
MIN(0,S246-(OFFSET($C246,0,$A246)/(OFFSET($C241,-$A245,$A246)))),
MAX(0,S246-(OFFSET($C246,0,$A246)/(OFFSET($C241,-$A245,$A246))))),0))</f>
        <v>0</v>
      </c>
      <c r="U246" s="395">
        <f t="shared" ca="1" si="304"/>
        <v>0</v>
      </c>
      <c r="V246" s="395">
        <f t="shared" ca="1" si="305"/>
        <v>0</v>
      </c>
      <c r="W246" s="395">
        <f t="shared" ca="1" si="306"/>
        <v>0</v>
      </c>
      <c r="X246" s="334"/>
      <c r="Y246" s="334"/>
      <c r="Z246" s="334"/>
      <c r="AA246" s="249"/>
      <c r="AB246" s="249"/>
    </row>
    <row r="247" spans="1:28" hidden="1" outlineLevel="1">
      <c r="A247" s="331">
        <v>17</v>
      </c>
      <c r="B247" s="309" t="str">
        <f t="shared" ca="1" si="307"/>
        <v>Depreciated Net Capex 2029</v>
      </c>
      <c r="C247" s="398"/>
      <c r="D247" s="398"/>
      <c r="E247" s="398"/>
      <c r="F247" s="398"/>
      <c r="G247" s="398"/>
      <c r="H247" s="398"/>
      <c r="I247" s="398"/>
      <c r="J247" s="398"/>
      <c r="K247" s="398"/>
      <c r="L247" s="398"/>
      <c r="M247" s="398"/>
      <c r="N247" s="398"/>
      <c r="O247" s="398"/>
      <c r="P247" s="398"/>
      <c r="Q247" s="398"/>
      <c r="R247" s="398"/>
      <c r="S247" s="399"/>
      <c r="T247" s="400">
        <f>T225</f>
        <v>0</v>
      </c>
      <c r="U247" s="395">
        <f ca="1">IF(T271="n/a",T247,IFERROR(IF((OFFSET($C247,0,$A247))&lt;0,
MIN(0,T247-(OFFSET($C247,0,$A247)/(OFFSET($C242,-$A246,$A247)))),
MAX(0,T247-(OFFSET($C247,0,$A247)/(OFFSET($C242,-$A246,$A247))))),0))</f>
        <v>0</v>
      </c>
      <c r="V247" s="395">
        <f t="shared" ca="1" si="305"/>
        <v>0</v>
      </c>
      <c r="W247" s="395">
        <f t="shared" ca="1" si="306"/>
        <v>0</v>
      </c>
      <c r="X247" s="334"/>
      <c r="Y247" s="334"/>
      <c r="Z247" s="334"/>
      <c r="AA247" s="249"/>
      <c r="AB247" s="249"/>
    </row>
    <row r="248" spans="1:28" hidden="1" outlineLevel="1">
      <c r="A248" s="331">
        <v>18</v>
      </c>
      <c r="B248" s="309" t="str">
        <f t="shared" ca="1" si="307"/>
        <v>Depreciated Net Capex 2030</v>
      </c>
      <c r="C248" s="398"/>
      <c r="D248" s="398"/>
      <c r="E248" s="398"/>
      <c r="F248" s="398"/>
      <c r="G248" s="398"/>
      <c r="H248" s="398"/>
      <c r="I248" s="398"/>
      <c r="J248" s="398"/>
      <c r="K248" s="398"/>
      <c r="L248" s="398"/>
      <c r="M248" s="398"/>
      <c r="N248" s="398"/>
      <c r="O248" s="398"/>
      <c r="P248" s="398"/>
      <c r="Q248" s="398"/>
      <c r="R248" s="398"/>
      <c r="S248" s="398"/>
      <c r="T248" s="399"/>
      <c r="U248" s="400">
        <f>U225</f>
        <v>0</v>
      </c>
      <c r="V248" s="395">
        <f ca="1">IF(U272="n/a",U248,IFERROR(IF((OFFSET($C248,0,$A248))&lt;0,
MIN(0,U248-(OFFSET($C248,0,$A248)/(OFFSET($C243,-$A247,$A248)))),
MAX(0,U248-(OFFSET($C248,0,$A248)/(OFFSET($C243,-$A247,$A248))))),0))</f>
        <v>0</v>
      </c>
      <c r="W248" s="395">
        <f t="shared" ca="1" si="306"/>
        <v>0</v>
      </c>
      <c r="X248" s="334"/>
      <c r="Y248" s="334"/>
      <c r="Z248" s="334"/>
      <c r="AA248" s="249"/>
      <c r="AB248" s="249"/>
    </row>
    <row r="249" spans="1:28" hidden="1" outlineLevel="1">
      <c r="A249" s="331">
        <v>19</v>
      </c>
      <c r="B249" s="309" t="str">
        <f t="shared" ca="1" si="307"/>
        <v>Depreciated Net Capex 2031</v>
      </c>
      <c r="C249" s="398"/>
      <c r="D249" s="398"/>
      <c r="E249" s="398"/>
      <c r="F249" s="398"/>
      <c r="G249" s="398"/>
      <c r="H249" s="398"/>
      <c r="I249" s="398"/>
      <c r="J249" s="398"/>
      <c r="K249" s="398"/>
      <c r="L249" s="398"/>
      <c r="M249" s="398"/>
      <c r="N249" s="398"/>
      <c r="O249" s="398"/>
      <c r="P249" s="398"/>
      <c r="Q249" s="398"/>
      <c r="R249" s="398"/>
      <c r="S249" s="398"/>
      <c r="T249" s="398"/>
      <c r="U249" s="399"/>
      <c r="V249" s="400">
        <f>V225</f>
        <v>0</v>
      </c>
      <c r="W249" s="395">
        <f ca="1">IF(V273="n/a",V249,IFERROR(IF((OFFSET($C249,0,$A249))&lt;0,
MIN(0,V249-(OFFSET($C249,0,$A249)/(OFFSET($C244,-$A248,$A249)))),
MAX(0,V249-(OFFSET($C249,0,$A249)/(OFFSET($C244,-$A248,$A249))))),0))</f>
        <v>0</v>
      </c>
      <c r="X249" s="334"/>
      <c r="Y249" s="334"/>
      <c r="Z249" s="334"/>
      <c r="AA249" s="249"/>
      <c r="AB249" s="249"/>
    </row>
    <row r="250" spans="1:28" hidden="1" outlineLevel="1">
      <c r="A250" s="331">
        <v>20</v>
      </c>
      <c r="B250" s="309" t="str">
        <f t="shared" ca="1" si="307"/>
        <v>Depreciated Net Capex 2032</v>
      </c>
      <c r="C250" s="398"/>
      <c r="D250" s="398"/>
      <c r="E250" s="398"/>
      <c r="F250" s="398"/>
      <c r="G250" s="398"/>
      <c r="H250" s="398"/>
      <c r="I250" s="398"/>
      <c r="J250" s="398"/>
      <c r="K250" s="398"/>
      <c r="L250" s="398"/>
      <c r="M250" s="398"/>
      <c r="N250" s="398"/>
      <c r="O250" s="398"/>
      <c r="P250" s="398"/>
      <c r="Q250" s="398"/>
      <c r="R250" s="398"/>
      <c r="S250" s="398"/>
      <c r="T250" s="398"/>
      <c r="U250" s="398"/>
      <c r="V250" s="399"/>
      <c r="W250" s="395">
        <f>W225</f>
        <v>0</v>
      </c>
      <c r="X250" s="249"/>
      <c r="Y250" s="249"/>
      <c r="Z250" s="249"/>
      <c r="AA250" s="249"/>
      <c r="AB250" s="249"/>
    </row>
    <row r="251" spans="1:28" hidden="1" outlineLevel="1">
      <c r="A251" s="249"/>
      <c r="B251" s="332"/>
      <c r="C251" s="395"/>
      <c r="D251" s="395"/>
      <c r="E251" s="395"/>
      <c r="F251" s="395"/>
      <c r="G251" s="395"/>
      <c r="H251" s="395"/>
      <c r="I251" s="395"/>
      <c r="J251" s="395"/>
      <c r="K251" s="395"/>
      <c r="L251" s="395"/>
      <c r="M251" s="395"/>
      <c r="N251" s="395"/>
      <c r="O251" s="395"/>
      <c r="P251" s="395"/>
      <c r="Q251" s="395"/>
      <c r="R251" s="395"/>
      <c r="S251" s="395"/>
      <c r="T251" s="395"/>
      <c r="U251" s="395"/>
      <c r="V251" s="395"/>
      <c r="W251" s="395"/>
      <c r="X251" s="249"/>
      <c r="Y251" s="249"/>
      <c r="Z251" s="249"/>
      <c r="AA251" s="249"/>
      <c r="AB251" s="249"/>
    </row>
    <row r="252" spans="1:28" hidden="1" outlineLevel="1">
      <c r="A252" s="249"/>
      <c r="B252" s="332"/>
      <c r="C252" s="395"/>
      <c r="D252" s="395"/>
      <c r="E252" s="395"/>
      <c r="F252" s="395"/>
      <c r="G252" s="395"/>
      <c r="H252" s="395"/>
      <c r="I252" s="395"/>
      <c r="J252" s="395"/>
      <c r="K252" s="395"/>
      <c r="L252" s="395"/>
      <c r="M252" s="395"/>
      <c r="N252" s="395"/>
      <c r="O252" s="395"/>
      <c r="P252" s="395"/>
      <c r="Q252" s="395"/>
      <c r="R252" s="395"/>
      <c r="S252" s="395"/>
      <c r="T252" s="395"/>
      <c r="U252" s="395"/>
      <c r="V252" s="395"/>
      <c r="W252" s="395"/>
      <c r="X252" s="249"/>
      <c r="Y252" s="249"/>
      <c r="Z252" s="249"/>
      <c r="AA252" s="249"/>
      <c r="AB252" s="249"/>
    </row>
    <row r="253" spans="1:28" hidden="1" outlineLevel="1">
      <c r="A253" s="249"/>
      <c r="B253" s="309" t="s">
        <v>302</v>
      </c>
      <c r="C253" s="395"/>
      <c r="D253" s="395">
        <f t="shared" ref="D253" ca="1" si="308">IF(C253="n/a","n/a",IF(AND(C253&lt;1,D227=0),0,
IF(D227=0,C253-1,
IF(C253&lt;1,D228,
(((C253-1)*(C229-(C229/(C253))))+(D227*D228))/(D229)))))</f>
        <v>0</v>
      </c>
      <c r="E253" s="395">
        <f t="shared" ref="E253" ca="1" si="309">IF(D253="n/a","n/a",IF(AND(D253&lt;1,E227=0),0,
IF(E227=0,D253-1,
IF(D253&lt;1,E228,
(((D253-1)*(D229-(D229/(D253))))+(E227*E228))/(E229)))))</f>
        <v>0</v>
      </c>
      <c r="F253" s="395">
        <f t="shared" ref="F253" ca="1" si="310">IF(E253="n/a","n/a",IF(AND(E253&lt;1,F227=0),0,
IF(F227=0,E253-1,
IF(E253&lt;1,F228,
(((E253-1)*(E229-(E229/(E253))))+(F227*F228))/(F229)))))</f>
        <v>0</v>
      </c>
      <c r="G253" s="395">
        <f t="shared" ref="G253" ca="1" si="311">IF(F253="n/a","n/a",IF(AND(F253&lt;1,G227=0),0,
IF(G227=0,F253-1,
IF(F253&lt;1,G228,
(((F253-1)*(F229-(F229/(F253))))+(G227*G228))/(G229)))))</f>
        <v>0</v>
      </c>
      <c r="H253" s="395">
        <f t="shared" ref="H253" ca="1" si="312">IF(G253="n/a","n/a",IF(AND(G253&lt;1,H227=0),0,
IF(H227=0,G253-1,
IF(G253&lt;1,H228,
(((G253-1)*(G229-(G229/(G253))))+(H227*H228))/(H229)))))</f>
        <v>0</v>
      </c>
      <c r="I253" s="395">
        <f ca="1">IF(H253="n/a","n/a",IF(AND(H253&lt;1,I227=0),0,
IF(I227=0,H253-1,
IF(H253&lt;1,I228,
(((H253-1)*(H229-(H229/(H253))))+(I227*I228))/(I229)))))</f>
        <v>0</v>
      </c>
      <c r="J253" s="395">
        <f t="shared" ref="J253" ca="1" si="313">IF(I253="n/a","n/a",IF(AND(I253&lt;1,J227=0),0,
IF(J227=0,I253-1,
IF(I253&lt;1,J228,
(((I253-1)*(I229-(I229/(I253))))+(J227*J228))/(J229)))))</f>
        <v>0</v>
      </c>
      <c r="K253" s="395">
        <f t="shared" ref="K253" ca="1" si="314">IF(J253="n/a","n/a",IF(AND(J253&lt;1,K227=0),0,
IF(K227=0,J253-1,
IF(J253&lt;1,K228,
(((J253-1)*(J229-(J229/(J253))))+(K227*K228))/(K229)))))</f>
        <v>0</v>
      </c>
      <c r="L253" s="395">
        <f t="shared" ref="L253" ca="1" si="315">IF(K253="n/a","n/a",IF(AND(K253&lt;1,L227=0),0,
IF(L227=0,K253-1,
IF(K253&lt;1,L228,
(((K253-1)*(K229-(K229/(K253))))+(L227*L228))/(L229)))))</f>
        <v>0</v>
      </c>
      <c r="M253" s="395">
        <f t="shared" ref="M253" ca="1" si="316">IF(L253="n/a","n/a",IF(AND(L253&lt;1,M227=0),0,
IF(M227=0,L253-1,
IF(L253&lt;1,M228,
(((L253-1)*(L229-(L229/(L253))))+(M227*M228))/(M229)))))</f>
        <v>0</v>
      </c>
      <c r="N253" s="395">
        <f t="shared" ref="N253" ca="1" si="317">IF(M253="n/a","n/a",IF(AND(M253&lt;1,N227=0),0,
IF(N227=0,M253-1,
IF(M253&lt;1,N228,
(((M253-1)*(M229-(M229/(M253))))+(N227*N228))/(N229)))))</f>
        <v>0</v>
      </c>
      <c r="O253" s="395">
        <f t="shared" ref="O253" ca="1" si="318">IF(N253="n/a","n/a",IF(AND(N253&lt;1,O227=0),0,
IF(O227=0,N253-1,
IF(N253&lt;1,O228,
(((N253-1)*(N229-(N229/(N253))))+(O227*O228))/(O229)))))</f>
        <v>0</v>
      </c>
      <c r="P253" s="395">
        <f t="shared" ref="P253" ca="1" si="319">IF(O253="n/a","n/a",IF(AND(O253&lt;1,P227=0),0,
IF(P227=0,O253-1,
IF(O253&lt;1,P228,
(((O253-1)*(O229-(O229/(O253))))+(P227*P228))/(P229)))))</f>
        <v>0</v>
      </c>
      <c r="Q253" s="395">
        <f t="shared" ref="Q253" ca="1" si="320">IF(P253="n/a","n/a",IF(AND(P253&lt;1,Q227=0),0,
IF(Q227=0,P253-1,
IF(P253&lt;1,Q228,
(((P253-1)*(P229-(P229/(P253))))+(Q227*Q228))/(Q229)))))</f>
        <v>0</v>
      </c>
      <c r="R253" s="395">
        <f t="shared" ref="R253" ca="1" si="321">IF(Q253="n/a","n/a",IF(AND(Q253&lt;1,R227=0),0,
IF(R227=0,Q253-1,
IF(Q253&lt;1,R228,
(((Q253-1)*(Q229-(Q229/(Q253))))+(R227*R228))/(R229)))))</f>
        <v>0</v>
      </c>
      <c r="S253" s="395">
        <f t="shared" ref="S253" ca="1" si="322">IF(R253="n/a","n/a",IF(AND(R253&lt;1,S227=0),0,
IF(S227=0,R253-1,
IF(R253&lt;1,S228,
(((R253-1)*(R229-(R229/(R253))))+(S227*S228))/(S229)))))</f>
        <v>0</v>
      </c>
      <c r="T253" s="395">
        <f t="shared" ref="T253" ca="1" si="323">IF(S253="n/a","n/a",IF(AND(S253&lt;1,T227=0),0,
IF(T227=0,S253-1,
IF(S253&lt;1,T228,
(((S253-1)*(S229-(S229/(S253))))+(T227*T228))/(T229)))))</f>
        <v>0</v>
      </c>
      <c r="U253" s="395">
        <f t="shared" ref="U253" ca="1" si="324">IF(T253="n/a","n/a",IF(AND(T253&lt;1,U227=0),0,
IF(U227=0,T253-1,
IF(T253&lt;1,U228,
(((T253-1)*(T229-(T229/(T253))))+(U227*U228))/(U229)))))</f>
        <v>0</v>
      </c>
      <c r="V253" s="395">
        <f t="shared" ref="V253" ca="1" si="325">IF(U253="n/a","n/a",IF(AND(U253&lt;1,V227=0),0,
IF(V227=0,U253-1,
IF(U253&lt;1,V228,
(((U253-1)*(U229-(U229/(U253))))+(V227*V228))/(V229)))))</f>
        <v>0</v>
      </c>
      <c r="W253" s="395">
        <f t="shared" ref="W253" ca="1" si="326">IF(V253="n/a","n/a",IF(AND(V253&lt;1,W227=0),0,
IF(W227=0,V253-1,
IF(V253&lt;1,W228,
(((V253-1)*(V229-(V229/(V253))))+(W227*W228))/(W229)))))</f>
        <v>0</v>
      </c>
      <c r="X253" s="249"/>
      <c r="Y253" s="249"/>
      <c r="Z253" s="249"/>
      <c r="AA253" s="249"/>
      <c r="AB253" s="249"/>
    </row>
    <row r="254" spans="1:28" hidden="1" outlineLevel="1">
      <c r="A254" s="249"/>
      <c r="B254" s="309" t="s">
        <v>301</v>
      </c>
      <c r="C254" s="400">
        <f ca="1">C226</f>
        <v>3.7496815417232341</v>
      </c>
      <c r="D254" s="395">
        <f t="shared" ref="D254" ca="1" si="327">IF(C254="n/a","n/a",MAX(0,C254-1))</f>
        <v>2.7496815417232341</v>
      </c>
      <c r="E254" s="395">
        <f t="shared" ref="E254:E255" ca="1" si="328">IF(D254="n/a","n/a",MAX(0,D254-1))</f>
        <v>1.7496815417232341</v>
      </c>
      <c r="F254" s="395">
        <f t="shared" ref="F254:F256" ca="1" si="329">IF(E254="n/a","n/a",MAX(0,E254-1))</f>
        <v>0.74968154172323409</v>
      </c>
      <c r="G254" s="395">
        <f t="shared" ref="G254:G257" ca="1" si="330">IF(F254="n/a","n/a",MAX(0,F254-1))</f>
        <v>0</v>
      </c>
      <c r="H254" s="395">
        <f t="shared" ref="H254:H258" ca="1" si="331">IF(G254="n/a","n/a",MAX(0,G254-1))</f>
        <v>0</v>
      </c>
      <c r="I254" s="395">
        <f t="shared" ref="I254:I259" ca="1" si="332">IF(H254="n/a","n/a",MAX(0,H254-1))</f>
        <v>0</v>
      </c>
      <c r="J254" s="395">
        <f t="shared" ref="J254:J260" ca="1" si="333">IF(I254="n/a","n/a",MAX(0,I254-1))</f>
        <v>0</v>
      </c>
      <c r="K254" s="395">
        <f t="shared" ref="K254:K261" ca="1" si="334">IF(J254="n/a","n/a",MAX(0,J254-1))</f>
        <v>0</v>
      </c>
      <c r="L254" s="395">
        <f t="shared" ref="L254:L262" ca="1" si="335">IF(K254="n/a","n/a",MAX(0,K254-1))</f>
        <v>0</v>
      </c>
      <c r="M254" s="395">
        <f t="shared" ref="M254:M263" ca="1" si="336">IF(L254="n/a","n/a",MAX(0,L254-1))</f>
        <v>0</v>
      </c>
      <c r="N254" s="395">
        <f t="shared" ref="N254:N264" ca="1" si="337">IF(M254="n/a","n/a",MAX(0,M254-1))</f>
        <v>0</v>
      </c>
      <c r="O254" s="395">
        <f t="shared" ref="O254:O265" ca="1" si="338">IF(N254="n/a","n/a",MAX(0,N254-1))</f>
        <v>0</v>
      </c>
      <c r="P254" s="395">
        <f t="shared" ref="P254:P266" ca="1" si="339">IF(O254="n/a","n/a",MAX(0,O254-1))</f>
        <v>0</v>
      </c>
      <c r="Q254" s="395">
        <f t="shared" ref="Q254:Q267" ca="1" si="340">IF(P254="n/a","n/a",MAX(0,P254-1))</f>
        <v>0</v>
      </c>
      <c r="R254" s="395">
        <f t="shared" ref="R254:R268" ca="1" si="341">IF(Q254="n/a","n/a",MAX(0,Q254-1))</f>
        <v>0</v>
      </c>
      <c r="S254" s="395">
        <f t="shared" ref="S254:S269" ca="1" si="342">IF(R254="n/a","n/a",MAX(0,R254-1))</f>
        <v>0</v>
      </c>
      <c r="T254" s="395">
        <f t="shared" ref="T254:T270" ca="1" si="343">IF(S254="n/a","n/a",MAX(0,S254-1))</f>
        <v>0</v>
      </c>
      <c r="U254" s="395">
        <f t="shared" ref="U254:U271" ca="1" si="344">IF(T254="n/a","n/a",MAX(0,T254-1))</f>
        <v>0</v>
      </c>
      <c r="V254" s="395">
        <f t="shared" ref="V254:V272" ca="1" si="345">IF(U254="n/a","n/a",MAX(0,U254-1))</f>
        <v>0</v>
      </c>
      <c r="W254" s="395">
        <f t="shared" ref="W254:W272" ca="1" si="346">IF(V254="n/a","n/a",MAX(0,V254-1))</f>
        <v>0</v>
      </c>
      <c r="X254" s="249"/>
      <c r="Y254" s="249"/>
      <c r="Z254" s="249"/>
      <c r="AA254" s="249"/>
      <c r="AB254" s="249"/>
    </row>
    <row r="255" spans="1:28" hidden="1" outlineLevel="1">
      <c r="A255" s="249"/>
      <c r="B255" s="309" t="str">
        <f t="shared" ref="B255:B274" ca="1" si="347">"RL Capex "&amp;OFFSET($C$6,0,A231)</f>
        <v>RL Capex 2013</v>
      </c>
      <c r="C255" s="396"/>
      <c r="D255" s="400">
        <f ca="1">D226</f>
        <v>20</v>
      </c>
      <c r="E255" s="395">
        <f t="shared" ca="1" si="328"/>
        <v>19</v>
      </c>
      <c r="F255" s="395">
        <f t="shared" ca="1" si="329"/>
        <v>18</v>
      </c>
      <c r="G255" s="395">
        <f t="shared" ca="1" si="330"/>
        <v>17</v>
      </c>
      <c r="H255" s="395">
        <f t="shared" ca="1" si="331"/>
        <v>16</v>
      </c>
      <c r="I255" s="395">
        <f t="shared" ca="1" si="332"/>
        <v>15</v>
      </c>
      <c r="J255" s="395">
        <f t="shared" ca="1" si="333"/>
        <v>14</v>
      </c>
      <c r="K255" s="395">
        <f t="shared" ca="1" si="334"/>
        <v>13</v>
      </c>
      <c r="L255" s="395">
        <f t="shared" ca="1" si="335"/>
        <v>12</v>
      </c>
      <c r="M255" s="395">
        <f t="shared" ca="1" si="336"/>
        <v>11</v>
      </c>
      <c r="N255" s="395">
        <f t="shared" ca="1" si="337"/>
        <v>10</v>
      </c>
      <c r="O255" s="395">
        <f t="shared" ca="1" si="338"/>
        <v>9</v>
      </c>
      <c r="P255" s="395">
        <f t="shared" ca="1" si="339"/>
        <v>8</v>
      </c>
      <c r="Q255" s="395">
        <f t="shared" ca="1" si="340"/>
        <v>7</v>
      </c>
      <c r="R255" s="395">
        <f t="shared" ca="1" si="341"/>
        <v>6</v>
      </c>
      <c r="S255" s="395">
        <f t="shared" ca="1" si="342"/>
        <v>5</v>
      </c>
      <c r="T255" s="395">
        <f t="shared" ca="1" si="343"/>
        <v>4</v>
      </c>
      <c r="U255" s="395">
        <f t="shared" ca="1" si="344"/>
        <v>3</v>
      </c>
      <c r="V255" s="395">
        <f t="shared" ca="1" si="345"/>
        <v>2</v>
      </c>
      <c r="W255" s="395">
        <f t="shared" ca="1" si="346"/>
        <v>1</v>
      </c>
      <c r="X255" s="249"/>
      <c r="Y255" s="249"/>
      <c r="Z255" s="249"/>
      <c r="AA255" s="249"/>
      <c r="AB255" s="249"/>
    </row>
    <row r="256" spans="1:28" hidden="1" outlineLevel="1">
      <c r="A256" s="249"/>
      <c r="B256" s="309" t="str">
        <f t="shared" ca="1" si="347"/>
        <v>RL Capex 2014</v>
      </c>
      <c r="C256" s="401"/>
      <c r="D256" s="396"/>
      <c r="E256" s="400">
        <f ca="1">E226</f>
        <v>20</v>
      </c>
      <c r="F256" s="395">
        <f t="shared" ca="1" si="329"/>
        <v>19</v>
      </c>
      <c r="G256" s="395">
        <f t="shared" ca="1" si="330"/>
        <v>18</v>
      </c>
      <c r="H256" s="395">
        <f t="shared" ca="1" si="331"/>
        <v>17</v>
      </c>
      <c r="I256" s="395">
        <f t="shared" ca="1" si="332"/>
        <v>16</v>
      </c>
      <c r="J256" s="395">
        <f t="shared" ca="1" si="333"/>
        <v>15</v>
      </c>
      <c r="K256" s="395">
        <f t="shared" ca="1" si="334"/>
        <v>14</v>
      </c>
      <c r="L256" s="395">
        <f t="shared" ca="1" si="335"/>
        <v>13</v>
      </c>
      <c r="M256" s="395">
        <f t="shared" ca="1" si="336"/>
        <v>12</v>
      </c>
      <c r="N256" s="395">
        <f t="shared" ca="1" si="337"/>
        <v>11</v>
      </c>
      <c r="O256" s="395">
        <f t="shared" ca="1" si="338"/>
        <v>10</v>
      </c>
      <c r="P256" s="395">
        <f t="shared" ca="1" si="339"/>
        <v>9</v>
      </c>
      <c r="Q256" s="395">
        <f t="shared" ca="1" si="340"/>
        <v>8</v>
      </c>
      <c r="R256" s="395">
        <f t="shared" ca="1" si="341"/>
        <v>7</v>
      </c>
      <c r="S256" s="395">
        <f t="shared" ca="1" si="342"/>
        <v>6</v>
      </c>
      <c r="T256" s="395">
        <f t="shared" ca="1" si="343"/>
        <v>5</v>
      </c>
      <c r="U256" s="395">
        <f t="shared" ca="1" si="344"/>
        <v>4</v>
      </c>
      <c r="V256" s="395">
        <f t="shared" ca="1" si="345"/>
        <v>3</v>
      </c>
      <c r="W256" s="395">
        <f t="shared" ca="1" si="346"/>
        <v>2</v>
      </c>
      <c r="X256" s="249"/>
      <c r="Y256" s="249"/>
      <c r="Z256" s="249"/>
      <c r="AA256" s="249"/>
      <c r="AB256" s="249"/>
    </row>
    <row r="257" spans="1:28" hidden="1" outlineLevel="1">
      <c r="A257" s="249"/>
      <c r="B257" s="309" t="str">
        <f t="shared" ca="1" si="347"/>
        <v>RL Capex 2015</v>
      </c>
      <c r="C257" s="401"/>
      <c r="D257" s="401"/>
      <c r="E257" s="396"/>
      <c r="F257" s="400">
        <f ca="1">F226</f>
        <v>20</v>
      </c>
      <c r="G257" s="395">
        <f t="shared" ca="1" si="330"/>
        <v>19</v>
      </c>
      <c r="H257" s="395">
        <f t="shared" ca="1" si="331"/>
        <v>18</v>
      </c>
      <c r="I257" s="395">
        <f t="shared" ca="1" si="332"/>
        <v>17</v>
      </c>
      <c r="J257" s="395">
        <f t="shared" ca="1" si="333"/>
        <v>16</v>
      </c>
      <c r="K257" s="395">
        <f t="shared" ca="1" si="334"/>
        <v>15</v>
      </c>
      <c r="L257" s="395">
        <f t="shared" ca="1" si="335"/>
        <v>14</v>
      </c>
      <c r="M257" s="395">
        <f t="shared" ca="1" si="336"/>
        <v>13</v>
      </c>
      <c r="N257" s="395">
        <f t="shared" ca="1" si="337"/>
        <v>12</v>
      </c>
      <c r="O257" s="395">
        <f t="shared" ca="1" si="338"/>
        <v>11</v>
      </c>
      <c r="P257" s="395">
        <f t="shared" ca="1" si="339"/>
        <v>10</v>
      </c>
      <c r="Q257" s="395">
        <f t="shared" ca="1" si="340"/>
        <v>9</v>
      </c>
      <c r="R257" s="395">
        <f t="shared" ca="1" si="341"/>
        <v>8</v>
      </c>
      <c r="S257" s="395">
        <f t="shared" ca="1" si="342"/>
        <v>7</v>
      </c>
      <c r="T257" s="395">
        <f t="shared" ca="1" si="343"/>
        <v>6</v>
      </c>
      <c r="U257" s="395">
        <f t="shared" ca="1" si="344"/>
        <v>5</v>
      </c>
      <c r="V257" s="395">
        <f t="shared" ca="1" si="345"/>
        <v>4</v>
      </c>
      <c r="W257" s="395">
        <f t="shared" ca="1" si="346"/>
        <v>3</v>
      </c>
      <c r="X257" s="249"/>
      <c r="Y257" s="249"/>
      <c r="Z257" s="249"/>
      <c r="AA257" s="249"/>
      <c r="AB257" s="249"/>
    </row>
    <row r="258" spans="1:28" hidden="1" outlineLevel="1">
      <c r="A258" s="249"/>
      <c r="B258" s="309" t="str">
        <f t="shared" ca="1" si="347"/>
        <v>RL Capex 2016</v>
      </c>
      <c r="C258" s="401"/>
      <c r="D258" s="401"/>
      <c r="E258" s="401"/>
      <c r="F258" s="396"/>
      <c r="G258" s="400">
        <f ca="1">G226</f>
        <v>20</v>
      </c>
      <c r="H258" s="395">
        <f t="shared" ca="1" si="331"/>
        <v>19</v>
      </c>
      <c r="I258" s="395">
        <f t="shared" ca="1" si="332"/>
        <v>18</v>
      </c>
      <c r="J258" s="395">
        <f t="shared" ca="1" si="333"/>
        <v>17</v>
      </c>
      <c r="K258" s="395">
        <f t="shared" ca="1" si="334"/>
        <v>16</v>
      </c>
      <c r="L258" s="395">
        <f t="shared" ca="1" si="335"/>
        <v>15</v>
      </c>
      <c r="M258" s="395">
        <f t="shared" ca="1" si="336"/>
        <v>14</v>
      </c>
      <c r="N258" s="395">
        <f t="shared" ca="1" si="337"/>
        <v>13</v>
      </c>
      <c r="O258" s="395">
        <f t="shared" ca="1" si="338"/>
        <v>12</v>
      </c>
      <c r="P258" s="395">
        <f t="shared" ca="1" si="339"/>
        <v>11</v>
      </c>
      <c r="Q258" s="395">
        <f t="shared" ca="1" si="340"/>
        <v>10</v>
      </c>
      <c r="R258" s="395">
        <f t="shared" ca="1" si="341"/>
        <v>9</v>
      </c>
      <c r="S258" s="395">
        <f t="shared" ca="1" si="342"/>
        <v>8</v>
      </c>
      <c r="T258" s="395">
        <f t="shared" ca="1" si="343"/>
        <v>7</v>
      </c>
      <c r="U258" s="395">
        <f t="shared" ca="1" si="344"/>
        <v>6</v>
      </c>
      <c r="V258" s="395">
        <f t="shared" ca="1" si="345"/>
        <v>5</v>
      </c>
      <c r="W258" s="395">
        <f t="shared" ca="1" si="346"/>
        <v>4</v>
      </c>
      <c r="X258" s="249"/>
      <c r="Y258" s="249"/>
      <c r="Z258" s="249"/>
      <c r="AA258" s="249"/>
      <c r="AB258" s="249"/>
    </row>
    <row r="259" spans="1:28" hidden="1" outlineLevel="1">
      <c r="A259" s="249"/>
      <c r="B259" s="309" t="str">
        <f t="shared" ca="1" si="347"/>
        <v>RL Capex 2017</v>
      </c>
      <c r="C259" s="401"/>
      <c r="D259" s="401"/>
      <c r="E259" s="401"/>
      <c r="F259" s="401"/>
      <c r="G259" s="396"/>
      <c r="H259" s="400">
        <f ca="1">H226</f>
        <v>20</v>
      </c>
      <c r="I259" s="395">
        <f t="shared" ca="1" si="332"/>
        <v>19</v>
      </c>
      <c r="J259" s="395">
        <f t="shared" ca="1" si="333"/>
        <v>18</v>
      </c>
      <c r="K259" s="395">
        <f t="shared" ca="1" si="334"/>
        <v>17</v>
      </c>
      <c r="L259" s="395">
        <f t="shared" ca="1" si="335"/>
        <v>16</v>
      </c>
      <c r="M259" s="395">
        <f t="shared" ca="1" si="336"/>
        <v>15</v>
      </c>
      <c r="N259" s="395">
        <f t="shared" ca="1" si="337"/>
        <v>14</v>
      </c>
      <c r="O259" s="395">
        <f t="shared" ca="1" si="338"/>
        <v>13</v>
      </c>
      <c r="P259" s="395">
        <f t="shared" ca="1" si="339"/>
        <v>12</v>
      </c>
      <c r="Q259" s="395">
        <f t="shared" ca="1" si="340"/>
        <v>11</v>
      </c>
      <c r="R259" s="395">
        <f t="shared" ca="1" si="341"/>
        <v>10</v>
      </c>
      <c r="S259" s="395">
        <f t="shared" ca="1" si="342"/>
        <v>9</v>
      </c>
      <c r="T259" s="395">
        <f t="shared" ca="1" si="343"/>
        <v>8</v>
      </c>
      <c r="U259" s="395">
        <f t="shared" ca="1" si="344"/>
        <v>7</v>
      </c>
      <c r="V259" s="395">
        <f t="shared" ca="1" si="345"/>
        <v>6</v>
      </c>
      <c r="W259" s="395">
        <f t="shared" ca="1" si="346"/>
        <v>5</v>
      </c>
      <c r="X259" s="249"/>
      <c r="Y259" s="249"/>
      <c r="Z259" s="249"/>
      <c r="AA259" s="249"/>
      <c r="AB259" s="249"/>
    </row>
    <row r="260" spans="1:28" hidden="1" outlineLevel="1">
      <c r="A260" s="249"/>
      <c r="B260" s="309" t="str">
        <f t="shared" ca="1" si="347"/>
        <v>RL Capex 2018</v>
      </c>
      <c r="C260" s="401"/>
      <c r="D260" s="401"/>
      <c r="E260" s="401"/>
      <c r="F260" s="401"/>
      <c r="G260" s="401"/>
      <c r="H260" s="396"/>
      <c r="I260" s="400">
        <f ca="1">I226</f>
        <v>20</v>
      </c>
      <c r="J260" s="395">
        <f t="shared" ca="1" si="333"/>
        <v>19</v>
      </c>
      <c r="K260" s="395">
        <f t="shared" ca="1" si="334"/>
        <v>18</v>
      </c>
      <c r="L260" s="395">
        <f t="shared" ca="1" si="335"/>
        <v>17</v>
      </c>
      <c r="M260" s="395">
        <f t="shared" ca="1" si="336"/>
        <v>16</v>
      </c>
      <c r="N260" s="395">
        <f t="shared" ca="1" si="337"/>
        <v>15</v>
      </c>
      <c r="O260" s="395">
        <f t="shared" ca="1" si="338"/>
        <v>14</v>
      </c>
      <c r="P260" s="395">
        <f t="shared" ca="1" si="339"/>
        <v>13</v>
      </c>
      <c r="Q260" s="395">
        <f t="shared" ca="1" si="340"/>
        <v>12</v>
      </c>
      <c r="R260" s="395">
        <f t="shared" ca="1" si="341"/>
        <v>11</v>
      </c>
      <c r="S260" s="395">
        <f t="shared" ca="1" si="342"/>
        <v>10</v>
      </c>
      <c r="T260" s="395">
        <f t="shared" ca="1" si="343"/>
        <v>9</v>
      </c>
      <c r="U260" s="395">
        <f t="shared" ca="1" si="344"/>
        <v>8</v>
      </c>
      <c r="V260" s="395">
        <f t="shared" ca="1" si="345"/>
        <v>7</v>
      </c>
      <c r="W260" s="395">
        <f t="shared" ca="1" si="346"/>
        <v>6</v>
      </c>
      <c r="X260" s="249"/>
      <c r="Y260" s="249"/>
      <c r="Z260" s="249"/>
      <c r="AA260" s="249"/>
      <c r="AB260" s="249"/>
    </row>
    <row r="261" spans="1:28" hidden="1" outlineLevel="1">
      <c r="A261" s="249"/>
      <c r="B261" s="309" t="str">
        <f t="shared" ca="1" si="347"/>
        <v>RL Capex 2019</v>
      </c>
      <c r="C261" s="401"/>
      <c r="D261" s="401"/>
      <c r="E261" s="401"/>
      <c r="F261" s="401"/>
      <c r="G261" s="401"/>
      <c r="H261" s="401"/>
      <c r="I261" s="396"/>
      <c r="J261" s="400">
        <f ca="1">J226</f>
        <v>20</v>
      </c>
      <c r="K261" s="395">
        <f t="shared" ca="1" si="334"/>
        <v>19</v>
      </c>
      <c r="L261" s="395">
        <f t="shared" ca="1" si="335"/>
        <v>18</v>
      </c>
      <c r="M261" s="395">
        <f t="shared" ca="1" si="336"/>
        <v>17</v>
      </c>
      <c r="N261" s="395">
        <f t="shared" ca="1" si="337"/>
        <v>16</v>
      </c>
      <c r="O261" s="395">
        <f t="shared" ca="1" si="338"/>
        <v>15</v>
      </c>
      <c r="P261" s="395">
        <f t="shared" ca="1" si="339"/>
        <v>14</v>
      </c>
      <c r="Q261" s="395">
        <f t="shared" ca="1" si="340"/>
        <v>13</v>
      </c>
      <c r="R261" s="395">
        <f t="shared" ca="1" si="341"/>
        <v>12</v>
      </c>
      <c r="S261" s="395">
        <f t="shared" ca="1" si="342"/>
        <v>11</v>
      </c>
      <c r="T261" s="395">
        <f t="shared" ca="1" si="343"/>
        <v>10</v>
      </c>
      <c r="U261" s="395">
        <f t="shared" ca="1" si="344"/>
        <v>9</v>
      </c>
      <c r="V261" s="395">
        <f t="shared" ca="1" si="345"/>
        <v>8</v>
      </c>
      <c r="W261" s="395">
        <f t="shared" ca="1" si="346"/>
        <v>7</v>
      </c>
      <c r="X261" s="249"/>
      <c r="Y261" s="249"/>
      <c r="Z261" s="249"/>
      <c r="AA261" s="249"/>
      <c r="AB261" s="249"/>
    </row>
    <row r="262" spans="1:28" hidden="1" outlineLevel="1">
      <c r="A262" s="249"/>
      <c r="B262" s="309" t="str">
        <f t="shared" ca="1" si="347"/>
        <v>RL Capex 2020</v>
      </c>
      <c r="C262" s="401"/>
      <c r="D262" s="401"/>
      <c r="E262" s="401"/>
      <c r="F262" s="401"/>
      <c r="G262" s="401"/>
      <c r="H262" s="401"/>
      <c r="I262" s="401"/>
      <c r="J262" s="396"/>
      <c r="K262" s="400">
        <f ca="1">K226</f>
        <v>20</v>
      </c>
      <c r="L262" s="395">
        <f t="shared" ca="1" si="335"/>
        <v>19</v>
      </c>
      <c r="M262" s="395">
        <f t="shared" ca="1" si="336"/>
        <v>18</v>
      </c>
      <c r="N262" s="395">
        <f t="shared" ca="1" si="337"/>
        <v>17</v>
      </c>
      <c r="O262" s="395">
        <f t="shared" ca="1" si="338"/>
        <v>16</v>
      </c>
      <c r="P262" s="395">
        <f t="shared" ca="1" si="339"/>
        <v>15</v>
      </c>
      <c r="Q262" s="395">
        <f t="shared" ca="1" si="340"/>
        <v>14</v>
      </c>
      <c r="R262" s="395">
        <f t="shared" ca="1" si="341"/>
        <v>13</v>
      </c>
      <c r="S262" s="395">
        <f t="shared" ca="1" si="342"/>
        <v>12</v>
      </c>
      <c r="T262" s="395">
        <f t="shared" ca="1" si="343"/>
        <v>11</v>
      </c>
      <c r="U262" s="395">
        <f t="shared" ca="1" si="344"/>
        <v>10</v>
      </c>
      <c r="V262" s="395">
        <f t="shared" ca="1" si="345"/>
        <v>9</v>
      </c>
      <c r="W262" s="395">
        <f t="shared" ca="1" si="346"/>
        <v>8</v>
      </c>
      <c r="X262" s="249"/>
      <c r="Y262" s="249"/>
      <c r="Z262" s="249"/>
      <c r="AA262" s="249"/>
      <c r="AB262" s="249"/>
    </row>
    <row r="263" spans="1:28" hidden="1" outlineLevel="1">
      <c r="A263" s="249"/>
      <c r="B263" s="309" t="str">
        <f t="shared" ca="1" si="347"/>
        <v>RL Capex 2021</v>
      </c>
      <c r="C263" s="401"/>
      <c r="D263" s="401"/>
      <c r="E263" s="401"/>
      <c r="F263" s="401"/>
      <c r="G263" s="401"/>
      <c r="H263" s="401"/>
      <c r="I263" s="401"/>
      <c r="J263" s="401"/>
      <c r="K263" s="396"/>
      <c r="L263" s="400">
        <f ca="1">L226</f>
        <v>20</v>
      </c>
      <c r="M263" s="395">
        <f t="shared" ca="1" si="336"/>
        <v>19</v>
      </c>
      <c r="N263" s="395">
        <f t="shared" ca="1" si="337"/>
        <v>18</v>
      </c>
      <c r="O263" s="395">
        <f t="shared" ca="1" si="338"/>
        <v>17</v>
      </c>
      <c r="P263" s="395">
        <f t="shared" ca="1" si="339"/>
        <v>16</v>
      </c>
      <c r="Q263" s="395">
        <f t="shared" ca="1" si="340"/>
        <v>15</v>
      </c>
      <c r="R263" s="395">
        <f t="shared" ca="1" si="341"/>
        <v>14</v>
      </c>
      <c r="S263" s="395">
        <f t="shared" ca="1" si="342"/>
        <v>13</v>
      </c>
      <c r="T263" s="395">
        <f t="shared" ca="1" si="343"/>
        <v>12</v>
      </c>
      <c r="U263" s="395">
        <f t="shared" ca="1" si="344"/>
        <v>11</v>
      </c>
      <c r="V263" s="395">
        <f t="shared" ca="1" si="345"/>
        <v>10</v>
      </c>
      <c r="W263" s="395">
        <f t="shared" ca="1" si="346"/>
        <v>9</v>
      </c>
      <c r="X263" s="249"/>
      <c r="Y263" s="249"/>
      <c r="Z263" s="249"/>
      <c r="AA263" s="249"/>
      <c r="AB263" s="249"/>
    </row>
    <row r="264" spans="1:28" hidden="1" outlineLevel="1">
      <c r="A264" s="249"/>
      <c r="B264" s="309" t="str">
        <f t="shared" ca="1" si="347"/>
        <v>RL Capex 2022</v>
      </c>
      <c r="C264" s="401"/>
      <c r="D264" s="401"/>
      <c r="E264" s="401"/>
      <c r="F264" s="401"/>
      <c r="G264" s="401"/>
      <c r="H264" s="401"/>
      <c r="I264" s="401"/>
      <c r="J264" s="401"/>
      <c r="K264" s="401"/>
      <c r="L264" s="396"/>
      <c r="M264" s="400">
        <f ca="1">M226</f>
        <v>20</v>
      </c>
      <c r="N264" s="395">
        <f t="shared" ca="1" si="337"/>
        <v>19</v>
      </c>
      <c r="O264" s="395">
        <f t="shared" ca="1" si="338"/>
        <v>18</v>
      </c>
      <c r="P264" s="395">
        <f t="shared" ca="1" si="339"/>
        <v>17</v>
      </c>
      <c r="Q264" s="395">
        <f t="shared" ca="1" si="340"/>
        <v>16</v>
      </c>
      <c r="R264" s="395">
        <f t="shared" ca="1" si="341"/>
        <v>15</v>
      </c>
      <c r="S264" s="395">
        <f t="shared" ca="1" si="342"/>
        <v>14</v>
      </c>
      <c r="T264" s="395">
        <f t="shared" ca="1" si="343"/>
        <v>13</v>
      </c>
      <c r="U264" s="395">
        <f t="shared" ca="1" si="344"/>
        <v>12</v>
      </c>
      <c r="V264" s="395">
        <f t="shared" ca="1" si="345"/>
        <v>11</v>
      </c>
      <c r="W264" s="395">
        <f t="shared" ca="1" si="346"/>
        <v>10</v>
      </c>
      <c r="X264" s="249"/>
      <c r="Y264" s="249"/>
      <c r="Z264" s="249"/>
      <c r="AA264" s="249"/>
      <c r="AB264" s="249"/>
    </row>
    <row r="265" spans="1:28" hidden="1" outlineLevel="1">
      <c r="A265" s="249"/>
      <c r="B265" s="309" t="str">
        <f t="shared" ca="1" si="347"/>
        <v>RL Capex 2023</v>
      </c>
      <c r="C265" s="401"/>
      <c r="D265" s="401"/>
      <c r="E265" s="401"/>
      <c r="F265" s="401"/>
      <c r="G265" s="401"/>
      <c r="H265" s="401"/>
      <c r="I265" s="401"/>
      <c r="J265" s="401"/>
      <c r="K265" s="401"/>
      <c r="L265" s="401"/>
      <c r="M265" s="396"/>
      <c r="N265" s="400">
        <f>N226</f>
        <v>0</v>
      </c>
      <c r="O265" s="395">
        <f t="shared" si="338"/>
        <v>0</v>
      </c>
      <c r="P265" s="395">
        <f t="shared" si="339"/>
        <v>0</v>
      </c>
      <c r="Q265" s="395">
        <f t="shared" si="340"/>
        <v>0</v>
      </c>
      <c r="R265" s="395">
        <f t="shared" si="341"/>
        <v>0</v>
      </c>
      <c r="S265" s="395">
        <f t="shared" si="342"/>
        <v>0</v>
      </c>
      <c r="T265" s="395">
        <f t="shared" si="343"/>
        <v>0</v>
      </c>
      <c r="U265" s="395">
        <f t="shared" si="344"/>
        <v>0</v>
      </c>
      <c r="V265" s="395">
        <f t="shared" si="345"/>
        <v>0</v>
      </c>
      <c r="W265" s="395">
        <f t="shared" si="346"/>
        <v>0</v>
      </c>
      <c r="X265" s="249"/>
      <c r="Y265" s="249"/>
      <c r="Z265" s="249"/>
      <c r="AA265" s="249"/>
      <c r="AB265" s="249"/>
    </row>
    <row r="266" spans="1:28" hidden="1" outlineLevel="1">
      <c r="A266" s="249"/>
      <c r="B266" s="309" t="str">
        <f t="shared" ca="1" si="347"/>
        <v>RL Capex 2024</v>
      </c>
      <c r="C266" s="401"/>
      <c r="D266" s="401"/>
      <c r="E266" s="401"/>
      <c r="F266" s="401"/>
      <c r="G266" s="401"/>
      <c r="H266" s="401"/>
      <c r="I266" s="401"/>
      <c r="J266" s="401"/>
      <c r="K266" s="401"/>
      <c r="L266" s="401"/>
      <c r="M266" s="401"/>
      <c r="N266" s="396"/>
      <c r="O266" s="400">
        <f>O226</f>
        <v>0</v>
      </c>
      <c r="P266" s="395">
        <f t="shared" si="339"/>
        <v>0</v>
      </c>
      <c r="Q266" s="395">
        <f t="shared" si="340"/>
        <v>0</v>
      </c>
      <c r="R266" s="395">
        <f t="shared" si="341"/>
        <v>0</v>
      </c>
      <c r="S266" s="395">
        <f t="shared" si="342"/>
        <v>0</v>
      </c>
      <c r="T266" s="395">
        <f t="shared" si="343"/>
        <v>0</v>
      </c>
      <c r="U266" s="395">
        <f t="shared" si="344"/>
        <v>0</v>
      </c>
      <c r="V266" s="395">
        <f t="shared" si="345"/>
        <v>0</v>
      </c>
      <c r="W266" s="395">
        <f t="shared" si="346"/>
        <v>0</v>
      </c>
      <c r="X266" s="249"/>
      <c r="Y266" s="249"/>
      <c r="Z266" s="249"/>
      <c r="AA266" s="249"/>
      <c r="AB266" s="249"/>
    </row>
    <row r="267" spans="1:28" hidden="1" outlineLevel="1">
      <c r="A267" s="249"/>
      <c r="B267" s="309" t="str">
        <f t="shared" ca="1" si="347"/>
        <v>RL Capex 2025</v>
      </c>
      <c r="C267" s="401"/>
      <c r="D267" s="401"/>
      <c r="E267" s="401"/>
      <c r="F267" s="401"/>
      <c r="G267" s="401"/>
      <c r="H267" s="401"/>
      <c r="I267" s="401"/>
      <c r="J267" s="401"/>
      <c r="K267" s="401"/>
      <c r="L267" s="401"/>
      <c r="M267" s="401"/>
      <c r="N267" s="401"/>
      <c r="O267" s="396"/>
      <c r="P267" s="400">
        <f>P226</f>
        <v>0</v>
      </c>
      <c r="Q267" s="395">
        <f t="shared" si="340"/>
        <v>0</v>
      </c>
      <c r="R267" s="395">
        <f t="shared" si="341"/>
        <v>0</v>
      </c>
      <c r="S267" s="395">
        <f t="shared" si="342"/>
        <v>0</v>
      </c>
      <c r="T267" s="395">
        <f t="shared" si="343"/>
        <v>0</v>
      </c>
      <c r="U267" s="395">
        <f t="shared" si="344"/>
        <v>0</v>
      </c>
      <c r="V267" s="395">
        <f t="shared" si="345"/>
        <v>0</v>
      </c>
      <c r="W267" s="395">
        <f t="shared" si="346"/>
        <v>0</v>
      </c>
      <c r="X267" s="249"/>
      <c r="Y267" s="249"/>
      <c r="Z267" s="249"/>
      <c r="AA267" s="249"/>
      <c r="AB267" s="249"/>
    </row>
    <row r="268" spans="1:28" hidden="1" outlineLevel="1">
      <c r="A268" s="249"/>
      <c r="B268" s="309" t="str">
        <f t="shared" ca="1" si="347"/>
        <v>RL Capex 2026</v>
      </c>
      <c r="C268" s="401"/>
      <c r="D268" s="401"/>
      <c r="E268" s="401"/>
      <c r="F268" s="401"/>
      <c r="G268" s="401"/>
      <c r="H268" s="401"/>
      <c r="I268" s="401"/>
      <c r="J268" s="401"/>
      <c r="K268" s="401"/>
      <c r="L268" s="401"/>
      <c r="M268" s="401"/>
      <c r="N268" s="401"/>
      <c r="O268" s="401"/>
      <c r="P268" s="396"/>
      <c r="Q268" s="400">
        <f>Q226</f>
        <v>0</v>
      </c>
      <c r="R268" s="395">
        <f t="shared" si="341"/>
        <v>0</v>
      </c>
      <c r="S268" s="395">
        <f t="shared" si="342"/>
        <v>0</v>
      </c>
      <c r="T268" s="395">
        <f t="shared" si="343"/>
        <v>0</v>
      </c>
      <c r="U268" s="395">
        <f t="shared" si="344"/>
        <v>0</v>
      </c>
      <c r="V268" s="395">
        <f t="shared" si="345"/>
        <v>0</v>
      </c>
      <c r="W268" s="395">
        <f t="shared" si="346"/>
        <v>0</v>
      </c>
      <c r="X268" s="249"/>
      <c r="Y268" s="249"/>
      <c r="Z268" s="249"/>
      <c r="AA268" s="249"/>
      <c r="AB268" s="249"/>
    </row>
    <row r="269" spans="1:28" hidden="1" outlineLevel="1">
      <c r="A269" s="249"/>
      <c r="B269" s="309" t="str">
        <f t="shared" ca="1" si="347"/>
        <v>RL Capex 2027</v>
      </c>
      <c r="C269" s="401"/>
      <c r="D269" s="401"/>
      <c r="E269" s="401"/>
      <c r="F269" s="401"/>
      <c r="G269" s="401"/>
      <c r="H269" s="401"/>
      <c r="I269" s="401"/>
      <c r="J269" s="401"/>
      <c r="K269" s="401"/>
      <c r="L269" s="401"/>
      <c r="M269" s="401"/>
      <c r="N269" s="401"/>
      <c r="O269" s="401"/>
      <c r="P269" s="401"/>
      <c r="Q269" s="396"/>
      <c r="R269" s="400">
        <f>R226</f>
        <v>0</v>
      </c>
      <c r="S269" s="395">
        <f t="shared" si="342"/>
        <v>0</v>
      </c>
      <c r="T269" s="395">
        <f t="shared" si="343"/>
        <v>0</v>
      </c>
      <c r="U269" s="395">
        <f t="shared" si="344"/>
        <v>0</v>
      </c>
      <c r="V269" s="395">
        <f t="shared" si="345"/>
        <v>0</v>
      </c>
      <c r="W269" s="395">
        <f t="shared" si="346"/>
        <v>0</v>
      </c>
      <c r="X269" s="249"/>
      <c r="Y269" s="249"/>
      <c r="Z269" s="249"/>
      <c r="AA269" s="249"/>
      <c r="AB269" s="249"/>
    </row>
    <row r="270" spans="1:28" hidden="1" outlineLevel="1">
      <c r="A270" s="249"/>
      <c r="B270" s="309" t="str">
        <f t="shared" ca="1" si="347"/>
        <v>RL Capex 2028</v>
      </c>
      <c r="C270" s="401"/>
      <c r="D270" s="401"/>
      <c r="E270" s="401"/>
      <c r="F270" s="401"/>
      <c r="G270" s="401"/>
      <c r="H270" s="401"/>
      <c r="I270" s="401"/>
      <c r="J270" s="401"/>
      <c r="K270" s="401"/>
      <c r="L270" s="401"/>
      <c r="M270" s="401"/>
      <c r="N270" s="401"/>
      <c r="O270" s="401"/>
      <c r="P270" s="401"/>
      <c r="Q270" s="401"/>
      <c r="R270" s="396"/>
      <c r="S270" s="400">
        <f>S226</f>
        <v>0</v>
      </c>
      <c r="T270" s="395">
        <f t="shared" si="343"/>
        <v>0</v>
      </c>
      <c r="U270" s="395">
        <f t="shared" si="344"/>
        <v>0</v>
      </c>
      <c r="V270" s="395">
        <f t="shared" si="345"/>
        <v>0</v>
      </c>
      <c r="W270" s="395">
        <f t="shared" si="346"/>
        <v>0</v>
      </c>
      <c r="X270" s="249"/>
      <c r="Y270" s="249"/>
      <c r="Z270" s="249"/>
      <c r="AA270" s="249"/>
      <c r="AB270" s="249"/>
    </row>
    <row r="271" spans="1:28" hidden="1" outlineLevel="1">
      <c r="A271" s="249"/>
      <c r="B271" s="309" t="str">
        <f t="shared" ca="1" si="347"/>
        <v>RL Capex 2029</v>
      </c>
      <c r="C271" s="401"/>
      <c r="D271" s="401"/>
      <c r="E271" s="401"/>
      <c r="F271" s="401"/>
      <c r="G271" s="401"/>
      <c r="H271" s="401"/>
      <c r="I271" s="401"/>
      <c r="J271" s="401"/>
      <c r="K271" s="401"/>
      <c r="L271" s="401"/>
      <c r="M271" s="401"/>
      <c r="N271" s="401"/>
      <c r="O271" s="401"/>
      <c r="P271" s="401"/>
      <c r="Q271" s="401"/>
      <c r="R271" s="401"/>
      <c r="S271" s="396"/>
      <c r="T271" s="400">
        <f>T226</f>
        <v>0</v>
      </c>
      <c r="U271" s="395">
        <f t="shared" si="344"/>
        <v>0</v>
      </c>
      <c r="V271" s="395">
        <f t="shared" si="345"/>
        <v>0</v>
      </c>
      <c r="W271" s="395">
        <f t="shared" si="346"/>
        <v>0</v>
      </c>
      <c r="X271" s="249"/>
      <c r="Y271" s="249"/>
      <c r="Z271" s="249"/>
      <c r="AA271" s="249"/>
      <c r="AB271" s="249"/>
    </row>
    <row r="272" spans="1:28" hidden="1" outlineLevel="1">
      <c r="A272" s="249"/>
      <c r="B272" s="309" t="str">
        <f t="shared" ca="1" si="347"/>
        <v>RL Capex 2030</v>
      </c>
      <c r="C272" s="401"/>
      <c r="D272" s="401"/>
      <c r="E272" s="401"/>
      <c r="F272" s="401"/>
      <c r="G272" s="401"/>
      <c r="H272" s="401"/>
      <c r="I272" s="401"/>
      <c r="J272" s="401"/>
      <c r="K272" s="401"/>
      <c r="L272" s="401"/>
      <c r="M272" s="401"/>
      <c r="N272" s="401"/>
      <c r="O272" s="401"/>
      <c r="P272" s="401"/>
      <c r="Q272" s="401"/>
      <c r="R272" s="401"/>
      <c r="S272" s="401"/>
      <c r="T272" s="396"/>
      <c r="U272" s="400">
        <f>U226</f>
        <v>0</v>
      </c>
      <c r="V272" s="395">
        <f t="shared" si="345"/>
        <v>0</v>
      </c>
      <c r="W272" s="395">
        <f t="shared" si="346"/>
        <v>0</v>
      </c>
      <c r="X272" s="249"/>
      <c r="Y272" s="249"/>
      <c r="Z272" s="249"/>
      <c r="AA272" s="249"/>
      <c r="AB272" s="249"/>
    </row>
    <row r="273" spans="1:28" hidden="1" outlineLevel="1">
      <c r="A273" s="249"/>
      <c r="B273" s="309" t="str">
        <f t="shared" ca="1" si="347"/>
        <v>RL Capex 2031</v>
      </c>
      <c r="C273" s="401"/>
      <c r="D273" s="401"/>
      <c r="E273" s="401"/>
      <c r="F273" s="401"/>
      <c r="G273" s="401"/>
      <c r="H273" s="401"/>
      <c r="I273" s="401"/>
      <c r="J273" s="401"/>
      <c r="K273" s="401"/>
      <c r="L273" s="401"/>
      <c r="M273" s="401"/>
      <c r="N273" s="401"/>
      <c r="O273" s="401"/>
      <c r="P273" s="401"/>
      <c r="Q273" s="401"/>
      <c r="R273" s="401"/>
      <c r="S273" s="401"/>
      <c r="T273" s="401"/>
      <c r="U273" s="396"/>
      <c r="V273" s="400">
        <f>V226</f>
        <v>0</v>
      </c>
      <c r="W273" s="395">
        <f>IF(V273="n/a","n/a",MAX(0,V273-1))</f>
        <v>0</v>
      </c>
      <c r="X273" s="249"/>
      <c r="Y273" s="249"/>
      <c r="Z273" s="249"/>
      <c r="AA273" s="249"/>
      <c r="AB273" s="249"/>
    </row>
    <row r="274" spans="1:28" hidden="1" outlineLevel="1">
      <c r="A274" s="249"/>
      <c r="B274" s="309" t="str">
        <f t="shared" ca="1" si="347"/>
        <v>RL Capex 2032</v>
      </c>
      <c r="C274" s="401"/>
      <c r="D274" s="401"/>
      <c r="E274" s="401"/>
      <c r="F274" s="401"/>
      <c r="G274" s="401"/>
      <c r="H274" s="401"/>
      <c r="I274" s="401"/>
      <c r="J274" s="401"/>
      <c r="K274" s="401"/>
      <c r="L274" s="401"/>
      <c r="M274" s="401"/>
      <c r="N274" s="401"/>
      <c r="O274" s="401"/>
      <c r="P274" s="401"/>
      <c r="Q274" s="401"/>
      <c r="R274" s="401"/>
      <c r="S274" s="401"/>
      <c r="T274" s="401"/>
      <c r="U274" s="401"/>
      <c r="V274" s="396"/>
      <c r="W274" s="395">
        <f>W226</f>
        <v>0</v>
      </c>
      <c r="X274" s="249"/>
      <c r="Y274" s="249"/>
      <c r="Z274" s="249"/>
      <c r="AA274" s="249"/>
      <c r="AB274" s="249"/>
    </row>
    <row r="275" spans="1:28" hidden="1" outlineLevel="1">
      <c r="A275" s="249"/>
      <c r="B275" s="332"/>
      <c r="C275" s="395"/>
      <c r="D275" s="395"/>
      <c r="E275" s="395"/>
      <c r="F275" s="395"/>
      <c r="G275" s="395"/>
      <c r="H275" s="395"/>
      <c r="I275" s="395"/>
      <c r="J275" s="395"/>
      <c r="K275" s="395"/>
      <c r="L275" s="395"/>
      <c r="M275" s="395"/>
      <c r="N275" s="395"/>
      <c r="O275" s="395"/>
      <c r="P275" s="395"/>
      <c r="Q275" s="395"/>
      <c r="R275" s="395"/>
      <c r="S275" s="395"/>
      <c r="T275" s="395"/>
      <c r="U275" s="395"/>
      <c r="V275" s="395"/>
      <c r="W275" s="395"/>
      <c r="X275" s="249"/>
      <c r="Y275" s="249"/>
      <c r="Z275" s="249"/>
      <c r="AA275" s="249"/>
      <c r="AB275" s="249"/>
    </row>
    <row r="276" spans="1:28" collapsed="1">
      <c r="A276" s="322"/>
      <c r="B276" s="336" t="s">
        <v>192</v>
      </c>
      <c r="C276" s="460">
        <f ca="1">(IF(OR($C226&lt;&gt;"n/a",C226&lt;&gt;"n/a"),IF(SUM(C229:C251)=0,0,IF((SUMPRODUCT(C229:C251,C253:C275)/SUM(C229:C251))&lt;0,1,(SUMPRODUCT(C229:C251,C253:C275)/SUM(C229:C251)))),"n/a"))</f>
        <v>3.7496815417232341</v>
      </c>
      <c r="D276" s="460">
        <f ca="1">(IF(OR($C226&lt;&gt;"n/a",D226&lt;&gt;"n/a"),IF(SUM(D229:D251)=0,0,IF((SUMPRODUCT(D229:D251,D253:D275)/SUM(D229:D251))&lt;0,1,(SUMPRODUCT(D229:D251,D253:D275)/SUM(D229:D251)))),"n/a"))</f>
        <v>14.572217307728648</v>
      </c>
      <c r="E276" s="460">
        <f t="shared" ref="E276:W276" ca="1" si="348">(IF(OR($C226&lt;&gt;"n/a",E226&lt;&gt;"n/a"),IF(SUM(E229:E251)=0,0,IF((SUMPRODUCT(E229:E251,E253:E275)/SUM(E229:E251))&lt;0,1,(SUMPRODUCT(E229:E251,E253:E275)/SUM(E229:E251)))),"n/a"))</f>
        <v>17.763305018091767</v>
      </c>
      <c r="F276" s="460">
        <f t="shared" ca="1" si="348"/>
        <v>18.075589812795215</v>
      </c>
      <c r="G276" s="460">
        <f t="shared" ca="1" si="348"/>
        <v>18.150518977348664</v>
      </c>
      <c r="H276" s="460">
        <f t="shared" ca="1" si="348"/>
        <v>17.153511357789267</v>
      </c>
      <c r="I276" s="460">
        <f t="shared" ca="1" si="348"/>
        <v>16.156875477488295</v>
      </c>
      <c r="J276" s="460">
        <f t="shared" ca="1" si="348"/>
        <v>15.160685195100976</v>
      </c>
      <c r="K276" s="460">
        <f t="shared" ca="1" si="348"/>
        <v>14.165035323056665</v>
      </c>
      <c r="L276" s="460">
        <f t="shared" ca="1" si="348"/>
        <v>13.170049625578695</v>
      </c>
      <c r="M276" s="460">
        <f t="shared" ca="1" si="348"/>
        <v>12.175892782877094</v>
      </c>
      <c r="N276" s="460">
        <f t="shared" ca="1" si="348"/>
        <v>11.182788822850549</v>
      </c>
      <c r="O276" s="460">
        <f t="shared" ca="1" si="348"/>
        <v>10.19105050301769</v>
      </c>
      <c r="P276" s="460">
        <f t="shared" ca="1" si="348"/>
        <v>9.2011280665315738</v>
      </c>
      <c r="Q276" s="460">
        <f t="shared" ca="1" si="348"/>
        <v>8.2136941166534765</v>
      </c>
      <c r="R276" s="460">
        <f t="shared" ca="1" si="348"/>
        <v>7.229800222688791</v>
      </c>
      <c r="S276" s="460">
        <f t="shared" ca="1" si="348"/>
        <v>6.2511875809334843</v>
      </c>
      <c r="T276" s="460">
        <f t="shared" ca="1" si="348"/>
        <v>5.2809632055871267</v>
      </c>
      <c r="U276" s="460">
        <f t="shared" ca="1" si="348"/>
        <v>4.3252658239550623</v>
      </c>
      <c r="V276" s="460">
        <f t="shared" ca="1" si="348"/>
        <v>3.3981567598901083</v>
      </c>
      <c r="W276" s="460">
        <f t="shared" ca="1" si="348"/>
        <v>2.5404890884569831</v>
      </c>
      <c r="X276" s="249"/>
      <c r="Y276" s="249"/>
      <c r="Z276" s="249"/>
      <c r="AA276" s="249"/>
      <c r="AB276" s="249"/>
    </row>
    <row r="277" spans="1:28">
      <c r="A277" s="249"/>
      <c r="B277" s="249"/>
      <c r="C277" s="395"/>
      <c r="D277" s="395"/>
      <c r="E277" s="395"/>
      <c r="F277" s="395"/>
      <c r="G277" s="395"/>
      <c r="H277" s="395"/>
      <c r="I277" s="395"/>
      <c r="J277" s="395"/>
      <c r="K277" s="395"/>
      <c r="L277" s="395"/>
      <c r="M277" s="395"/>
      <c r="N277" s="395"/>
      <c r="O277" s="395"/>
      <c r="P277" s="395"/>
      <c r="Q277" s="395"/>
      <c r="R277" s="395"/>
      <c r="S277" s="395"/>
      <c r="T277" s="395"/>
      <c r="U277" s="395"/>
      <c r="V277" s="395"/>
      <c r="W277" s="395"/>
      <c r="X277" s="249"/>
      <c r="Y277" s="249"/>
      <c r="Z277" s="249"/>
      <c r="AA277" s="249"/>
      <c r="AB277" s="249"/>
    </row>
    <row r="278" spans="1:28">
      <c r="A278" s="72" t="s">
        <v>6</v>
      </c>
      <c r="B278" s="142" t="str">
        <f>VLOOKUP($A278,'RFM input'!$E$7:$F$56,2,FALSE)</f>
        <v xml:space="preserve">Other </v>
      </c>
      <c r="C278" s="402"/>
      <c r="D278" s="402"/>
      <c r="E278" s="403"/>
      <c r="F278" s="403"/>
      <c r="G278" s="403"/>
      <c r="H278" s="403"/>
      <c r="I278" s="403"/>
      <c r="J278" s="403"/>
      <c r="K278" s="403"/>
      <c r="L278" s="403"/>
      <c r="M278" s="403"/>
      <c r="N278" s="403"/>
      <c r="O278" s="403"/>
      <c r="P278" s="403"/>
      <c r="Q278" s="403"/>
      <c r="R278" s="403"/>
      <c r="S278" s="403"/>
      <c r="T278" s="403"/>
      <c r="U278" s="403"/>
      <c r="V278" s="403"/>
      <c r="W278" s="403"/>
      <c r="X278" s="249"/>
      <c r="Y278" s="249"/>
      <c r="Z278" s="249"/>
      <c r="AA278" s="249"/>
      <c r="AB278" s="249"/>
    </row>
    <row r="279" spans="1:28">
      <c r="A279" s="378">
        <f>VALUE(REPLACE(A278,1,12,""))</f>
        <v>6</v>
      </c>
      <c r="B279" s="317" t="s">
        <v>195</v>
      </c>
      <c r="C279" s="389">
        <f ca="1">OFFSET('TAB roll forward'!$H$7,A279,0)</f>
        <v>9.6495233006644856</v>
      </c>
      <c r="D279" s="404">
        <f ca="1">'RAB remaining lives'!D284</f>
        <v>0.44677970707254855</v>
      </c>
      <c r="E279" s="404">
        <f ca="1">'RAB remaining lives'!E284</f>
        <v>0.55136734912160323</v>
      </c>
      <c r="F279" s="404">
        <f ca="1">'RAB remaining lives'!F284</f>
        <v>1.5593037492933564</v>
      </c>
      <c r="G279" s="404">
        <f ca="1">'RAB remaining lives'!G284</f>
        <v>1.1847361562604082</v>
      </c>
      <c r="H279" s="404">
        <f ca="1">'RAB remaining lives'!H284</f>
        <v>4.1280260415912338</v>
      </c>
      <c r="I279" s="404">
        <f ca="1">'RAB remaining lives'!I284</f>
        <v>0</v>
      </c>
      <c r="J279" s="404">
        <f ca="1">'RAB remaining lives'!J284</f>
        <v>0</v>
      </c>
      <c r="K279" s="404">
        <f ca="1">'RAB remaining lives'!K284</f>
        <v>0</v>
      </c>
      <c r="L279" s="404">
        <f ca="1">'RAB remaining lives'!L284</f>
        <v>0</v>
      </c>
      <c r="M279" s="404">
        <f ca="1">'RAB remaining lives'!M284</f>
        <v>0</v>
      </c>
      <c r="N279" s="404">
        <f>'RAB remaining lives'!N284</f>
        <v>0</v>
      </c>
      <c r="O279" s="404">
        <f>'RAB remaining lives'!O284</f>
        <v>0</v>
      </c>
      <c r="P279" s="404">
        <f>'RAB remaining lives'!P284</f>
        <v>0</v>
      </c>
      <c r="Q279" s="404">
        <f>'RAB remaining lives'!Q284</f>
        <v>0</v>
      </c>
      <c r="R279" s="404">
        <f>'RAB remaining lives'!R284</f>
        <v>0</v>
      </c>
      <c r="S279" s="404">
        <f>'RAB remaining lives'!S284</f>
        <v>0</v>
      </c>
      <c r="T279" s="404">
        <f>'RAB remaining lives'!T284</f>
        <v>0</v>
      </c>
      <c r="U279" s="404">
        <f>'RAB remaining lives'!U284</f>
        <v>0</v>
      </c>
      <c r="V279" s="404">
        <f>'RAB remaining lives'!V284</f>
        <v>0</v>
      </c>
      <c r="W279" s="404">
        <f>'RAB remaining lives'!W284</f>
        <v>0</v>
      </c>
      <c r="X279" s="249"/>
      <c r="Y279" s="249"/>
      <c r="Z279" s="249"/>
      <c r="AA279" s="249"/>
      <c r="AB279" s="249"/>
    </row>
    <row r="280" spans="1:28">
      <c r="A280" s="378"/>
      <c r="B280" s="249" t="s">
        <v>326</v>
      </c>
      <c r="C280" s="391">
        <f ca="1">OFFSET('RFM input'!$X$6,$A279,0)</f>
        <v>6.119154195175355</v>
      </c>
      <c r="D280" s="390">
        <f ca="1">OFFSET('RFM input'!$Y$6,$A279,0)</f>
        <v>7.5</v>
      </c>
      <c r="E280" s="390">
        <f ca="1">OFFSET('RFM input'!$Y$6,$A279,0)</f>
        <v>7.5</v>
      </c>
      <c r="F280" s="390">
        <f ca="1">OFFSET('RFM input'!$Y$6,$A279,0)</f>
        <v>7.5</v>
      </c>
      <c r="G280" s="390">
        <f ca="1">OFFSET('RFM input'!$Y$6,$A279,0)</f>
        <v>7.5</v>
      </c>
      <c r="H280" s="390">
        <f ca="1">OFFSET('RFM input'!$Y$6,$A279,0)</f>
        <v>7.5</v>
      </c>
      <c r="I280" s="390">
        <f ca="1">OFFSET('RFM input'!$Y$6,'TAB remaining lives'!$A279,0)</f>
        <v>7.5</v>
      </c>
      <c r="J280" s="390">
        <f ca="1">OFFSET('RFM input'!$Y$6,'TAB remaining lives'!$A279,0)</f>
        <v>7.5</v>
      </c>
      <c r="K280" s="390">
        <f ca="1">OFFSET('RFM input'!$Y$6,'TAB remaining lives'!$A279,0)</f>
        <v>7.5</v>
      </c>
      <c r="L280" s="390">
        <f ca="1">OFFSET('RFM input'!$Y$6,'TAB remaining lives'!$A279,0)</f>
        <v>7.5</v>
      </c>
      <c r="M280" s="390">
        <f ca="1">OFFSET('RFM input'!$Y$6,'TAB remaining lives'!$A279,0)</f>
        <v>7.5</v>
      </c>
      <c r="N280" s="390"/>
      <c r="O280" s="390"/>
      <c r="P280" s="390"/>
      <c r="Q280" s="390"/>
      <c r="R280" s="390"/>
      <c r="S280" s="390"/>
      <c r="T280" s="390"/>
      <c r="U280" s="390"/>
      <c r="V280" s="390"/>
      <c r="W280" s="390"/>
      <c r="X280" s="249"/>
      <c r="Y280" s="249"/>
      <c r="Z280" s="249"/>
      <c r="AA280" s="249"/>
      <c r="AB280" s="249"/>
    </row>
    <row r="281" spans="1:28">
      <c r="A281" s="249"/>
      <c r="B281" s="317" t="s">
        <v>300</v>
      </c>
      <c r="C281" s="392"/>
      <c r="D281" s="393">
        <f ca="1">IF(D$6=(OFFSET('RFM input'!$G$60,0,'RFM input'!$AA$7)),OFFSET('RFM input'!$I$454,$A279,0),0)</f>
        <v>0</v>
      </c>
      <c r="E281" s="390">
        <f ca="1">IF(E$6=(OFFSET('RFM input'!$G$60,0,'RFM input'!$AA$7)),OFFSET('RFM input'!$I$454,$A279,0),0)</f>
        <v>0</v>
      </c>
      <c r="F281" s="390">
        <f ca="1">IF(F$6=(OFFSET('RFM input'!$G$60,0,'RFM input'!$AA$7)),OFFSET('RFM input'!$I$454,$A279,0),0)</f>
        <v>0</v>
      </c>
      <c r="G281" s="390">
        <f ca="1">IF(G$6=(OFFSET('RFM input'!$G$60,0,'RFM input'!$AA$7)),OFFSET('RFM input'!$I$454,$A279,0),0)</f>
        <v>0</v>
      </c>
      <c r="H281" s="390">
        <f ca="1">IF(H$6=(OFFSET('RFM input'!$G$60,0,'RFM input'!$AA$7)),OFFSET('RFM input'!$I$454,$A279,0),0)</f>
        <v>0</v>
      </c>
      <c r="I281" s="390">
        <f ca="1">IF(I$6=(OFFSET('RFM input'!$G$60,0,'RFM input'!$AA$7)),OFFSET('RFM input'!$I$454,$A279,0),0)</f>
        <v>0</v>
      </c>
      <c r="J281" s="390">
        <f ca="1">IF(J$6=(OFFSET('RFM input'!$G$60,0,'RFM input'!$AA$7)),OFFSET('RFM input'!$I$454,$A279,0),0)</f>
        <v>0</v>
      </c>
      <c r="K281" s="390">
        <f ca="1">IF(K$6=(OFFSET('RFM input'!$G$60,0,'RFM input'!$AA$7)),OFFSET('RFM input'!$I$454,$A279,0),0)</f>
        <v>0</v>
      </c>
      <c r="L281" s="390">
        <f ca="1">IF(L$6=(OFFSET('RFM input'!$G$60,0,'RFM input'!$AA$7)),OFFSET('RFM input'!$I$454,$A279,0),0)</f>
        <v>0</v>
      </c>
      <c r="M281" s="390">
        <f ca="1">IF(M$6=(OFFSET('RFM input'!$G$60,0,'RFM input'!$AA$7)),OFFSET('RFM input'!$I$454,$A279,0),0)</f>
        <v>0</v>
      </c>
      <c r="N281" s="390"/>
      <c r="O281" s="390"/>
      <c r="P281" s="390"/>
      <c r="Q281" s="390"/>
      <c r="R281" s="390"/>
      <c r="S281" s="390"/>
      <c r="T281" s="390"/>
      <c r="U281" s="390"/>
      <c r="V281" s="390"/>
      <c r="W281" s="390"/>
      <c r="X281" s="249"/>
      <c r="Y281" s="249"/>
      <c r="Z281" s="249"/>
      <c r="AA281" s="249"/>
      <c r="AB281" s="249"/>
    </row>
    <row r="282" spans="1:28">
      <c r="A282" s="249"/>
      <c r="B282" s="317" t="s">
        <v>309</v>
      </c>
      <c r="C282" s="392"/>
      <c r="D282" s="391">
        <f ca="1">IF(D$6=(OFFSET('RFM input'!$G$60,0,'RFM input'!$AA$7)),OFFSET('RFM input'!$K$454,$A279,0),0)</f>
        <v>0</v>
      </c>
      <c r="E282" s="394">
        <f ca="1">IF(E$6=(OFFSET('RFM input'!$G$60,0,'RFM input'!$AA$7)),OFFSET('RFM input'!$K$454,$A279,0),0)</f>
        <v>0</v>
      </c>
      <c r="F282" s="394">
        <f ca="1">IF(F$6=(OFFSET('RFM input'!$G$60,0,'RFM input'!$AA$7)),OFFSET('RFM input'!$K$454,$A279,0),0)</f>
        <v>0</v>
      </c>
      <c r="G282" s="394">
        <f ca="1">IF(G$6=(OFFSET('RFM input'!$G$60,0,'RFM input'!$AA$7)),OFFSET('RFM input'!$K$454,$A279,0),0)</f>
        <v>0</v>
      </c>
      <c r="H282" s="394">
        <f ca="1">IF(H$6=(OFFSET('RFM input'!$G$60,0,'RFM input'!$AA$7)),OFFSET('RFM input'!$K$454,$A279,0),0)</f>
        <v>0</v>
      </c>
      <c r="I282" s="394">
        <f ca="1">IF(I$6=(OFFSET('RFM input'!$G$60,0,'RFM input'!$AA$7)),OFFSET('RFM input'!$K$454,$A279,0),0)</f>
        <v>0</v>
      </c>
      <c r="J282" s="394">
        <f ca="1">IF(J$6=(OFFSET('RFM input'!$G$60,0,'RFM input'!$AA$7)),OFFSET('RFM input'!$K$454,$A279,0),0)</f>
        <v>0</v>
      </c>
      <c r="K282" s="394">
        <f ca="1">IF(K$6=(OFFSET('RFM input'!$G$60,0,'RFM input'!$AA$7)),OFFSET('RFM input'!$K$454,$A279,0),0)</f>
        <v>0</v>
      </c>
      <c r="L282" s="394">
        <f ca="1">IF(L$6=(OFFSET('RFM input'!$G$60,0,'RFM input'!$AA$7)),OFFSET('RFM input'!$K$454,$A279,0),0)</f>
        <v>0</v>
      </c>
      <c r="M282" s="394">
        <f ca="1">IF(M$6=(OFFSET('RFM input'!$G$60,0,'RFM input'!$AA$7)),OFFSET('RFM input'!$K$454,$A279,0),0)</f>
        <v>0</v>
      </c>
      <c r="N282" s="394"/>
      <c r="O282" s="394"/>
      <c r="P282" s="394"/>
      <c r="Q282" s="394"/>
      <c r="R282" s="394"/>
      <c r="S282" s="394"/>
      <c r="T282" s="394"/>
      <c r="U282" s="394"/>
      <c r="V282" s="394"/>
      <c r="W282" s="394"/>
      <c r="X282" s="249"/>
      <c r="Y282" s="249"/>
      <c r="Z282" s="249"/>
      <c r="AA282" s="249"/>
      <c r="AB282" s="249"/>
    </row>
    <row r="283" spans="1:28" hidden="1" outlineLevel="1">
      <c r="A283" s="459">
        <v>-1</v>
      </c>
      <c r="B283" s="309" t="s">
        <v>303</v>
      </c>
      <c r="C283" s="395"/>
      <c r="D283" s="395">
        <f t="shared" ref="D283" ca="1" si="349">IF(D307="n/a",0,IF(AND(D281=0,C283=0),0,
IF(AND(D281&lt;&gt;0,C283=0),D281,
IF(AND(D282&lt;&gt;0,C283&lt;&gt;0),(C283-(C283/C307))+D281,
IF(C307&lt;1,0,(C283-(C283/C307)))))))</f>
        <v>0</v>
      </c>
      <c r="E283" s="395">
        <f t="shared" ref="E283" ca="1" si="350">IF(E307="n/a",0,IF(AND(E281=0,D283=0),0,
IF(AND(E281&lt;&gt;0,D283=0),E281,
IF(AND(E282&lt;&gt;0,D283&lt;&gt;0),(D283-(D283/D307))+E281,
IF(D307&lt;1,0,(D283-(D283/D307)))))))</f>
        <v>0</v>
      </c>
      <c r="F283" s="395">
        <f t="shared" ref="F283" ca="1" si="351">IF(F307="n/a",0,IF(AND(F281=0,E283=0),0,
IF(AND(F281&lt;&gt;0,E283=0),F281,
IF(AND(F282&lt;&gt;0,E283&lt;&gt;0),(E283-(E283/E307))+F281,
IF(E307&lt;1,0,(E283-(E283/E307)))))))</f>
        <v>0</v>
      </c>
      <c r="G283" s="395">
        <f t="shared" ref="G283" ca="1" si="352">IF(G307="n/a",0,IF(AND(G281=0,F283=0),0,
IF(AND(G281&lt;&gt;0,F283=0),G281,
IF(AND(G282&lt;&gt;0,F283&lt;&gt;0),(F283-(F283/F307))+G281,
IF(F307&lt;1,0,(F283-(F283/F307)))))))</f>
        <v>0</v>
      </c>
      <c r="H283" s="395">
        <f ca="1">IF(H307="n/a",0,IF(AND(H281=0,G283=0),0,
IF(AND(H281&lt;&gt;0,G283=0),H281,
IF(AND(H282&lt;&gt;0,G283&lt;&gt;0),(G283-(G283/G307))+H281,
IF(G307&lt;1,0,(G283-(G283/G307)))))))</f>
        <v>0</v>
      </c>
      <c r="I283" s="395">
        <f t="shared" ref="I283" ca="1" si="353">IF(I307="n/a",0,IF(AND(I281=0,H283=0),0,
IF(AND(I281&lt;&gt;0,H283=0),I281,
IF(AND(I282&lt;&gt;0,H283&lt;&gt;0),(H283-(H283/H307))+I281,
IF(H307&lt;1,0,(H283-(H283/H307)))))))</f>
        <v>0</v>
      </c>
      <c r="J283" s="395">
        <f t="shared" ref="J283" ca="1" si="354">IF(J307="n/a",0,IF(AND(J281=0,I283=0),0,
IF(AND(J281&lt;&gt;0,I283=0),J281,
IF(AND(J282&lt;&gt;0,I283&lt;&gt;0),(I283-(I283/I307))+J281,
IF(I307&lt;1,0,(I283-(I283/I307)))))))</f>
        <v>0</v>
      </c>
      <c r="K283" s="395">
        <f t="shared" ref="K283" ca="1" si="355">IF(K307="n/a",0,IF(AND(K281=0,J283=0),0,
IF(AND(K281&lt;&gt;0,J283=0),K281,
IF(AND(K282&lt;&gt;0,J283&lt;&gt;0),(J283-(J283/J307))+K281,
IF(J307&lt;1,0,(J283-(J283/J307)))))))</f>
        <v>0</v>
      </c>
      <c r="L283" s="395">
        <f t="shared" ref="L283" ca="1" si="356">IF(L307="n/a",0,IF(AND(L281=0,K283=0),0,
IF(AND(L281&lt;&gt;0,K283=0),L281,
IF(AND(L282&lt;&gt;0,K283&lt;&gt;0),(K283-(K283/K307))+L281,
IF(K307&lt;1,0,(K283-(K283/K307)))))))</f>
        <v>0</v>
      </c>
      <c r="M283" s="395">
        <f t="shared" ref="M283" ca="1" si="357">IF(M307="n/a",0,IF(AND(M281=0,L283=0),0,
IF(AND(M281&lt;&gt;0,L283=0),M281,
IF(AND(M282&lt;&gt;0,L283&lt;&gt;0),(L283-(L283/L307))+M281,
IF(L307&lt;1,0,(L283-(L283/L307)))))))</f>
        <v>0</v>
      </c>
      <c r="N283" s="395">
        <f t="shared" ref="N283" ca="1" si="358">IF(N307="n/a",0,IF(AND(N281=0,M283=0),0,
IF(AND(N281&lt;&gt;0,M283=0),N281,
IF(AND(N282&lt;&gt;0,M283&lt;&gt;0),(M283-(M283/M307))+N281,
IF(M307&lt;1,0,(M283-(M283/M307)))))))</f>
        <v>0</v>
      </c>
      <c r="O283" s="395">
        <f t="shared" ref="O283" ca="1" si="359">IF(O307="n/a",0,IF(AND(O281=0,N283=0),0,
IF(AND(O281&lt;&gt;0,N283=0),O281,
IF(AND(O282&lt;&gt;0,N283&lt;&gt;0),(N283-(N283/N307))+O281,
IF(N307&lt;1,0,(N283-(N283/N307)))))))</f>
        <v>0</v>
      </c>
      <c r="P283" s="395">
        <f t="shared" ref="P283" ca="1" si="360">IF(P307="n/a",0,IF(AND(P281=0,O283=0),0,
IF(AND(P281&lt;&gt;0,O283=0),P281,
IF(AND(P282&lt;&gt;0,O283&lt;&gt;0),(O283-(O283/O307))+P281,
IF(O307&lt;1,0,(O283-(O283/O307)))))))</f>
        <v>0</v>
      </c>
      <c r="Q283" s="395">
        <f t="shared" ref="Q283" ca="1" si="361">IF(Q307="n/a",0,IF(AND(Q281=0,P283=0),0,
IF(AND(Q281&lt;&gt;0,P283=0),Q281,
IF(AND(Q282&lt;&gt;0,P283&lt;&gt;0),(P283-(P283/P307))+Q281,
IF(P307&lt;1,0,(P283-(P283/P307)))))))</f>
        <v>0</v>
      </c>
      <c r="R283" s="395">
        <f t="shared" ref="R283" ca="1" si="362">IF(R307="n/a",0,IF(AND(R281=0,Q283=0),0,
IF(AND(R281&lt;&gt;0,Q283=0),R281,
IF(AND(R282&lt;&gt;0,Q283&lt;&gt;0),(Q283-(Q283/Q307))+R281,
IF(Q307&lt;1,0,(Q283-(Q283/Q307)))))))</f>
        <v>0</v>
      </c>
      <c r="S283" s="395">
        <f t="shared" ref="S283" ca="1" si="363">IF(S307="n/a",0,IF(AND(S281=0,R283=0),0,
IF(AND(S281&lt;&gt;0,R283=0),S281,
IF(AND(S282&lt;&gt;0,R283&lt;&gt;0),(R283-(R283/R307))+S281,
IF(R307&lt;1,0,(R283-(R283/R307)))))))</f>
        <v>0</v>
      </c>
      <c r="T283" s="395">
        <f t="shared" ref="T283" ca="1" si="364">IF(T307="n/a",0,IF(AND(T281=0,S283=0),0,
IF(AND(T281&lt;&gt;0,S283=0),T281,
IF(AND(T282&lt;&gt;0,S283&lt;&gt;0),(S283-(S283/S307))+T281,
IF(S307&lt;1,0,(S283-(S283/S307)))))))</f>
        <v>0</v>
      </c>
      <c r="U283" s="395">
        <f t="shared" ref="U283" ca="1" si="365">IF(U307="n/a",0,IF(AND(U281=0,T283=0),0,
IF(AND(U281&lt;&gt;0,T283=0),U281,
IF(AND(U282&lt;&gt;0,T283&lt;&gt;0),(T283-(T283/T307))+U281,
IF(T307&lt;1,0,(T283-(T283/T307)))))))</f>
        <v>0</v>
      </c>
      <c r="V283" s="395">
        <f t="shared" ref="V283" ca="1" si="366">IF(V307="n/a",0,IF(AND(V281=0,U283=0),0,
IF(AND(V281&lt;&gt;0,U283=0),V281,
IF(AND(V282&lt;&gt;0,U283&lt;&gt;0),(U283-(U283/U307))+V281,
IF(U307&lt;1,0,(U283-(U283/U307)))))))</f>
        <v>0</v>
      </c>
      <c r="W283" s="395">
        <f t="shared" ref="W283" ca="1" si="367">IF(W307="n/a",0,IF(AND(W281=0,V283=0),0,
IF(AND(W281&lt;&gt;0,V283=0),W281,
IF(AND(W282&lt;&gt;0,V283&lt;&gt;0),(V283-(V283/V307))+W281,
IF(V307&lt;1,0,(V283-(V283/V307)))))))</f>
        <v>0</v>
      </c>
      <c r="X283" s="249"/>
      <c r="Y283" s="249"/>
      <c r="Z283" s="249"/>
      <c r="AA283" s="249"/>
      <c r="AB283" s="249"/>
    </row>
    <row r="284" spans="1:28" hidden="1" outlineLevel="1">
      <c r="A284" s="331">
        <v>0</v>
      </c>
      <c r="B284" s="309" t="s">
        <v>194</v>
      </c>
      <c r="C284" s="400">
        <f ca="1">C279</f>
        <v>9.6495233006644856</v>
      </c>
      <c r="D284" s="395">
        <f ca="1">IF(C308="n/a",C284,IFERROR(IF((OFFSET($C284,0,$A284))&lt;0,
MIN(0,C284-(OFFSET($C284,0,$A284)/(OFFSET($C279,-$A283,$A284)))),
MAX(0,C284-(OFFSET($C284,0,$A284)/(OFFSET($C279,-$A283,$A284))))),0))</f>
        <v>8.0725858689729222</v>
      </c>
      <c r="E284" s="395">
        <f t="shared" ref="E284" ca="1" si="368">IF(D308="n/a",D284,IFERROR(IF((OFFSET($C284,0,$A284))&lt;0,
MIN(0,D284-(OFFSET($C284,0,$A284)/(OFFSET($C279,-$A283,$A284)))),
MAX(0,D284-(OFFSET($C284,0,$A284)/(OFFSET($C279,-$A283,$A284))))),0))</f>
        <v>6.4956484372813579</v>
      </c>
      <c r="F284" s="395">
        <f t="shared" ref="F284:F285" ca="1" si="369">IF(E308="n/a",E284,IFERROR(IF((OFFSET($C284,0,$A284))&lt;0,
MIN(0,E284-(OFFSET($C284,0,$A284)/(OFFSET($C279,-$A283,$A284)))),
MAX(0,E284-(OFFSET($C284,0,$A284)/(OFFSET($C279,-$A283,$A284))))),0))</f>
        <v>4.9187110055897936</v>
      </c>
      <c r="G284" s="395">
        <f t="shared" ref="G284:G286" ca="1" si="370">IF(F308="n/a",F284,IFERROR(IF((OFFSET($C284,0,$A284))&lt;0,
MIN(0,F284-(OFFSET($C284,0,$A284)/(OFFSET($C279,-$A283,$A284)))),
MAX(0,F284-(OFFSET($C284,0,$A284)/(OFFSET($C279,-$A283,$A284))))),0))</f>
        <v>3.3417735738982293</v>
      </c>
      <c r="H284" s="395">
        <f t="shared" ref="H284:H287" ca="1" si="371">IF(G308="n/a",G284,IFERROR(IF((OFFSET($C284,0,$A284))&lt;0,
MIN(0,G284-(OFFSET($C284,0,$A284)/(OFFSET($C279,-$A283,$A284)))),
MAX(0,G284-(OFFSET($C284,0,$A284)/(OFFSET($C279,-$A283,$A284))))),0))</f>
        <v>1.764836142206665</v>
      </c>
      <c r="I284" s="395">
        <f t="shared" ref="I284:I288" ca="1" si="372">IF(H308="n/a",H284,IFERROR(IF((OFFSET($C284,0,$A284))&lt;0,
MIN(0,H284-(OFFSET($C284,0,$A284)/(OFFSET($C279,-$A283,$A284)))),
MAX(0,H284-(OFFSET($C284,0,$A284)/(OFFSET($C279,-$A283,$A284))))),0))</f>
        <v>0.18789871051510065</v>
      </c>
      <c r="J284" s="395">
        <f t="shared" ref="J284:J289" ca="1" si="373">IF(I308="n/a",I284,IFERROR(IF((OFFSET($C284,0,$A284))&lt;0,
MIN(0,I284-(OFFSET($C284,0,$A284)/(OFFSET($C279,-$A283,$A284)))),
MAX(0,I284-(OFFSET($C284,0,$A284)/(OFFSET($C279,-$A283,$A284))))),0))</f>
        <v>0</v>
      </c>
      <c r="K284" s="395">
        <f t="shared" ref="K284:K290" ca="1" si="374">IF(J308="n/a",J284,IFERROR(IF((OFFSET($C284,0,$A284))&lt;0,
MIN(0,J284-(OFFSET($C284,0,$A284)/(OFFSET($C279,-$A283,$A284)))),
MAX(0,J284-(OFFSET($C284,0,$A284)/(OFFSET($C279,-$A283,$A284))))),0))</f>
        <v>0</v>
      </c>
      <c r="L284" s="395">
        <f t="shared" ref="L284:L291" ca="1" si="375">IF(K308="n/a",K284,IFERROR(IF((OFFSET($C284,0,$A284))&lt;0,
MIN(0,K284-(OFFSET($C284,0,$A284)/(OFFSET($C279,-$A283,$A284)))),
MAX(0,K284-(OFFSET($C284,0,$A284)/(OFFSET($C279,-$A283,$A284))))),0))</f>
        <v>0</v>
      </c>
      <c r="M284" s="395">
        <f t="shared" ref="M284:M292" ca="1" si="376">IF(L308="n/a",L284,IFERROR(IF((OFFSET($C284,0,$A284))&lt;0,
MIN(0,L284-(OFFSET($C284,0,$A284)/(OFFSET($C279,-$A283,$A284)))),
MAX(0,L284-(OFFSET($C284,0,$A284)/(OFFSET($C279,-$A283,$A284))))),0))</f>
        <v>0</v>
      </c>
      <c r="N284" s="395">
        <f t="shared" ref="N284:N293" ca="1" si="377">IF(M308="n/a",M284,IFERROR(IF((OFFSET($C284,0,$A284))&lt;0,
MIN(0,M284-(OFFSET($C284,0,$A284)/(OFFSET($C279,-$A283,$A284)))),
MAX(0,M284-(OFFSET($C284,0,$A284)/(OFFSET($C279,-$A283,$A284))))),0))</f>
        <v>0</v>
      </c>
      <c r="O284" s="395">
        <f t="shared" ref="O284:O294" ca="1" si="378">IF(N308="n/a",N284,IFERROR(IF((OFFSET($C284,0,$A284))&lt;0,
MIN(0,N284-(OFFSET($C284,0,$A284)/(OFFSET($C279,-$A283,$A284)))),
MAX(0,N284-(OFFSET($C284,0,$A284)/(OFFSET($C279,-$A283,$A284))))),0))</f>
        <v>0</v>
      </c>
      <c r="P284" s="395">
        <f t="shared" ref="P284:P295" ca="1" si="379">IF(O308="n/a",O284,IFERROR(IF((OFFSET($C284,0,$A284))&lt;0,
MIN(0,O284-(OFFSET($C284,0,$A284)/(OFFSET($C279,-$A283,$A284)))),
MAX(0,O284-(OFFSET($C284,0,$A284)/(OFFSET($C279,-$A283,$A284))))),0))</f>
        <v>0</v>
      </c>
      <c r="Q284" s="395">
        <f t="shared" ref="Q284:Q296" ca="1" si="380">IF(P308="n/a",P284,IFERROR(IF((OFFSET($C284,0,$A284))&lt;0,
MIN(0,P284-(OFFSET($C284,0,$A284)/(OFFSET($C279,-$A283,$A284)))),
MAX(0,P284-(OFFSET($C284,0,$A284)/(OFFSET($C279,-$A283,$A284))))),0))</f>
        <v>0</v>
      </c>
      <c r="R284" s="395">
        <f t="shared" ref="R284:R297" ca="1" si="381">IF(Q308="n/a",Q284,IFERROR(IF((OFFSET($C284,0,$A284))&lt;0,
MIN(0,Q284-(OFFSET($C284,0,$A284)/(OFFSET($C279,-$A283,$A284)))),
MAX(0,Q284-(OFFSET($C284,0,$A284)/(OFFSET($C279,-$A283,$A284))))),0))</f>
        <v>0</v>
      </c>
      <c r="S284" s="395">
        <f t="shared" ref="S284:S298" ca="1" si="382">IF(R308="n/a",R284,IFERROR(IF((OFFSET($C284,0,$A284))&lt;0,
MIN(0,R284-(OFFSET($C284,0,$A284)/(OFFSET($C279,-$A283,$A284)))),
MAX(0,R284-(OFFSET($C284,0,$A284)/(OFFSET($C279,-$A283,$A284))))),0))</f>
        <v>0</v>
      </c>
      <c r="T284" s="395">
        <f t="shared" ref="T284:T299" ca="1" si="383">IF(S308="n/a",S284,IFERROR(IF((OFFSET($C284,0,$A284))&lt;0,
MIN(0,S284-(OFFSET($C284,0,$A284)/(OFFSET($C279,-$A283,$A284)))),
MAX(0,S284-(OFFSET($C284,0,$A284)/(OFFSET($C279,-$A283,$A284))))),0))</f>
        <v>0</v>
      </c>
      <c r="U284" s="395">
        <f t="shared" ref="U284:U300" ca="1" si="384">IF(T308="n/a",T284,IFERROR(IF((OFFSET($C284,0,$A284))&lt;0,
MIN(0,T284-(OFFSET($C284,0,$A284)/(OFFSET($C279,-$A283,$A284)))),
MAX(0,T284-(OFFSET($C284,0,$A284)/(OFFSET($C279,-$A283,$A284))))),0))</f>
        <v>0</v>
      </c>
      <c r="V284" s="395">
        <f t="shared" ref="V284:V301" ca="1" si="385">IF(U308="n/a",U284,IFERROR(IF((OFFSET($C284,0,$A284))&lt;0,
MIN(0,U284-(OFFSET($C284,0,$A284)/(OFFSET($C279,-$A283,$A284)))),
MAX(0,U284-(OFFSET($C284,0,$A284)/(OFFSET($C279,-$A283,$A284))))),0))</f>
        <v>0</v>
      </c>
      <c r="W284" s="395">
        <f t="shared" ref="W284:W302" ca="1" si="386">IF(V308="n/a",V284,IFERROR(IF((OFFSET($C284,0,$A284))&lt;0,
MIN(0,V284-(OFFSET($C284,0,$A284)/(OFFSET($C279,-$A283,$A284)))),
MAX(0,V284-(OFFSET($C284,0,$A284)/(OFFSET($C279,-$A283,$A284))))),0))</f>
        <v>0</v>
      </c>
      <c r="X284" s="249"/>
      <c r="Y284" s="249"/>
      <c r="Z284" s="249"/>
      <c r="AA284" s="249"/>
      <c r="AB284" s="249"/>
    </row>
    <row r="285" spans="1:28" hidden="1" outlineLevel="1">
      <c r="A285" s="331">
        <v>1</v>
      </c>
      <c r="B285" s="309" t="str">
        <f t="shared" ref="B285:B304" ca="1" si="387">"Depreciated Net Capex "&amp;OFFSET($C$6,0,A285)</f>
        <v>Depreciated Net Capex 2013</v>
      </c>
      <c r="C285" s="396"/>
      <c r="D285" s="397">
        <f ca="1">D279</f>
        <v>0.44677970707254855</v>
      </c>
      <c r="E285" s="395">
        <f ca="1">IF(D309="n/a",D285,IFERROR(IF((OFFSET($C285,0,$A285))&lt;0,
MIN(0,D285-(OFFSET($C285,0,$A285)/(OFFSET($C280,-$A284,$A285)))),
MAX(0,D285-(OFFSET($C285,0,$A285)/(OFFSET($C280,-$A284,$A285))))),0))</f>
        <v>0.38720907946287542</v>
      </c>
      <c r="F285" s="395">
        <f t="shared" ca="1" si="369"/>
        <v>0.32763845185320228</v>
      </c>
      <c r="G285" s="395">
        <f t="shared" ca="1" si="370"/>
        <v>0.26806782424352915</v>
      </c>
      <c r="H285" s="395">
        <f t="shared" ca="1" si="371"/>
        <v>0.20849719663385602</v>
      </c>
      <c r="I285" s="395">
        <f t="shared" ca="1" si="372"/>
        <v>0.14892656902418289</v>
      </c>
      <c r="J285" s="395">
        <f t="shared" ca="1" si="373"/>
        <v>8.9355941414509754E-2</v>
      </c>
      <c r="K285" s="395">
        <f t="shared" ca="1" si="374"/>
        <v>2.9785313804836615E-2</v>
      </c>
      <c r="L285" s="395">
        <f t="shared" ca="1" si="375"/>
        <v>0</v>
      </c>
      <c r="M285" s="395">
        <f t="shared" ca="1" si="376"/>
        <v>0</v>
      </c>
      <c r="N285" s="395">
        <f t="shared" ca="1" si="377"/>
        <v>0</v>
      </c>
      <c r="O285" s="395">
        <f t="shared" ca="1" si="378"/>
        <v>0</v>
      </c>
      <c r="P285" s="395">
        <f t="shared" ca="1" si="379"/>
        <v>0</v>
      </c>
      <c r="Q285" s="395">
        <f t="shared" ca="1" si="380"/>
        <v>0</v>
      </c>
      <c r="R285" s="395">
        <f t="shared" ca="1" si="381"/>
        <v>0</v>
      </c>
      <c r="S285" s="395">
        <f t="shared" ca="1" si="382"/>
        <v>0</v>
      </c>
      <c r="T285" s="395">
        <f t="shared" ca="1" si="383"/>
        <v>0</v>
      </c>
      <c r="U285" s="395">
        <f t="shared" ca="1" si="384"/>
        <v>0</v>
      </c>
      <c r="V285" s="395">
        <f t="shared" ca="1" si="385"/>
        <v>0</v>
      </c>
      <c r="W285" s="395">
        <f t="shared" ca="1" si="386"/>
        <v>0</v>
      </c>
      <c r="X285" s="249"/>
      <c r="Y285" s="249"/>
      <c r="Z285" s="249"/>
      <c r="AA285" s="249"/>
      <c r="AB285" s="249"/>
    </row>
    <row r="286" spans="1:28" hidden="1" outlineLevel="1">
      <c r="A286" s="331">
        <v>2</v>
      </c>
      <c r="B286" s="309" t="str">
        <f t="shared" ca="1" si="387"/>
        <v>Depreciated Net Capex 2014</v>
      </c>
      <c r="C286" s="398"/>
      <c r="D286" s="399"/>
      <c r="E286" s="397">
        <f ca="1">E279</f>
        <v>0.55136734912160323</v>
      </c>
      <c r="F286" s="395">
        <f ca="1">IF(E310="n/a",E286,IFERROR(IF((OFFSET($C286,0,$A286))&lt;0,
MIN(0,E286-(OFFSET($C286,0,$A286)/(OFFSET($C281,-$A285,$A286)))),
MAX(0,E286-(OFFSET($C286,0,$A286)/(OFFSET($C281,-$A285,$A286))))),0))</f>
        <v>0.47785170257205611</v>
      </c>
      <c r="G286" s="395">
        <f t="shared" ca="1" si="370"/>
        <v>0.40433605602250899</v>
      </c>
      <c r="H286" s="395">
        <f t="shared" ca="1" si="371"/>
        <v>0.33082040947296187</v>
      </c>
      <c r="I286" s="395">
        <f t="shared" ca="1" si="372"/>
        <v>0.25730476292341475</v>
      </c>
      <c r="J286" s="395">
        <f t="shared" ca="1" si="373"/>
        <v>0.18378911637386766</v>
      </c>
      <c r="K286" s="395">
        <f t="shared" ca="1" si="374"/>
        <v>0.11027346982432057</v>
      </c>
      <c r="L286" s="395">
        <f t="shared" ca="1" si="375"/>
        <v>3.6757823274773477E-2</v>
      </c>
      <c r="M286" s="395">
        <f t="shared" ca="1" si="376"/>
        <v>0</v>
      </c>
      <c r="N286" s="395">
        <f t="shared" ca="1" si="377"/>
        <v>0</v>
      </c>
      <c r="O286" s="395">
        <f t="shared" ca="1" si="378"/>
        <v>0</v>
      </c>
      <c r="P286" s="395">
        <f t="shared" ca="1" si="379"/>
        <v>0</v>
      </c>
      <c r="Q286" s="395">
        <f t="shared" ca="1" si="380"/>
        <v>0</v>
      </c>
      <c r="R286" s="395">
        <f t="shared" ca="1" si="381"/>
        <v>0</v>
      </c>
      <c r="S286" s="395">
        <f t="shared" ca="1" si="382"/>
        <v>0</v>
      </c>
      <c r="T286" s="395">
        <f t="shared" ca="1" si="383"/>
        <v>0</v>
      </c>
      <c r="U286" s="395">
        <f t="shared" ca="1" si="384"/>
        <v>0</v>
      </c>
      <c r="V286" s="395">
        <f t="shared" ca="1" si="385"/>
        <v>0</v>
      </c>
      <c r="W286" s="395">
        <f t="shared" ca="1" si="386"/>
        <v>0</v>
      </c>
      <c r="X286" s="334"/>
      <c r="Y286" s="249"/>
      <c r="Z286" s="249"/>
      <c r="AA286" s="249"/>
      <c r="AB286" s="249"/>
    </row>
    <row r="287" spans="1:28" hidden="1" outlineLevel="1">
      <c r="A287" s="331">
        <v>3</v>
      </c>
      <c r="B287" s="309" t="str">
        <f t="shared" ca="1" si="387"/>
        <v>Depreciated Net Capex 2015</v>
      </c>
      <c r="C287" s="398"/>
      <c r="D287" s="398"/>
      <c r="E287" s="399"/>
      <c r="F287" s="400">
        <f ca="1">F279</f>
        <v>1.5593037492933564</v>
      </c>
      <c r="G287" s="395">
        <f ca="1">IF(F311="n/a",F287,IFERROR(IF((OFFSET($C287,0,$A287))&lt;0,
MIN(0,F287-(OFFSET($C287,0,$A287)/(OFFSET($C282,-$A286,$A287)))),
MAX(0,F287-(OFFSET($C287,0,$A287)/(OFFSET($C282,-$A286,$A287))))),0))</f>
        <v>1.3513965827209089</v>
      </c>
      <c r="H287" s="395">
        <f t="shared" ca="1" si="371"/>
        <v>1.1434894161484614</v>
      </c>
      <c r="I287" s="395">
        <f t="shared" ca="1" si="372"/>
        <v>0.93558224957601399</v>
      </c>
      <c r="J287" s="395">
        <f t="shared" ca="1" si="373"/>
        <v>0.72767508300356654</v>
      </c>
      <c r="K287" s="395">
        <f t="shared" ca="1" si="374"/>
        <v>0.51976791643111908</v>
      </c>
      <c r="L287" s="395">
        <f t="shared" ca="1" si="375"/>
        <v>0.31186074985867157</v>
      </c>
      <c r="M287" s="395">
        <f t="shared" ca="1" si="376"/>
        <v>0.10395358328622406</v>
      </c>
      <c r="N287" s="395">
        <f t="shared" ca="1" si="377"/>
        <v>0</v>
      </c>
      <c r="O287" s="395">
        <f t="shared" ca="1" si="378"/>
        <v>0</v>
      </c>
      <c r="P287" s="395">
        <f t="shared" ca="1" si="379"/>
        <v>0</v>
      </c>
      <c r="Q287" s="395">
        <f t="shared" ca="1" si="380"/>
        <v>0</v>
      </c>
      <c r="R287" s="395">
        <f t="shared" ca="1" si="381"/>
        <v>0</v>
      </c>
      <c r="S287" s="395">
        <f t="shared" ca="1" si="382"/>
        <v>0</v>
      </c>
      <c r="T287" s="395">
        <f t="shared" ca="1" si="383"/>
        <v>0</v>
      </c>
      <c r="U287" s="395">
        <f t="shared" ca="1" si="384"/>
        <v>0</v>
      </c>
      <c r="V287" s="395">
        <f t="shared" ca="1" si="385"/>
        <v>0</v>
      </c>
      <c r="W287" s="395">
        <f t="shared" ca="1" si="386"/>
        <v>0</v>
      </c>
      <c r="X287" s="334"/>
      <c r="Y287" s="334"/>
      <c r="Z287" s="249"/>
      <c r="AA287" s="249"/>
      <c r="AB287" s="249"/>
    </row>
    <row r="288" spans="1:28" hidden="1" outlineLevel="1">
      <c r="A288" s="331">
        <v>4</v>
      </c>
      <c r="B288" s="309" t="str">
        <f t="shared" ca="1" si="387"/>
        <v>Depreciated Net Capex 2016</v>
      </c>
      <c r="C288" s="398"/>
      <c r="D288" s="398"/>
      <c r="E288" s="398"/>
      <c r="F288" s="399"/>
      <c r="G288" s="400">
        <f ca="1">G279</f>
        <v>1.1847361562604082</v>
      </c>
      <c r="H288" s="395">
        <f ca="1">IF(G312="n/a",G288,IFERROR(IF((OFFSET($C288,0,$A288))&lt;0,
MIN(0,G288-(OFFSET($C288,0,$A288)/(OFFSET($C283,-$A287,$A288)))),
MAX(0,G288-(OFFSET($C288,0,$A288)/(OFFSET($C283,-$A287,$A288))))),0))</f>
        <v>1.0267713354256871</v>
      </c>
      <c r="I288" s="395">
        <f t="shared" ca="1" si="372"/>
        <v>0.86880651459096603</v>
      </c>
      <c r="J288" s="395">
        <f t="shared" ca="1" si="373"/>
        <v>0.71084169375624495</v>
      </c>
      <c r="K288" s="395">
        <f t="shared" ca="1" si="374"/>
        <v>0.55287687292152388</v>
      </c>
      <c r="L288" s="395">
        <f t="shared" ca="1" si="375"/>
        <v>0.3949120520868028</v>
      </c>
      <c r="M288" s="395">
        <f t="shared" ca="1" si="376"/>
        <v>0.2369472312520817</v>
      </c>
      <c r="N288" s="395">
        <f t="shared" ca="1" si="377"/>
        <v>7.8982410417360593E-2</v>
      </c>
      <c r="O288" s="395">
        <f t="shared" ca="1" si="378"/>
        <v>0</v>
      </c>
      <c r="P288" s="395">
        <f t="shared" ca="1" si="379"/>
        <v>0</v>
      </c>
      <c r="Q288" s="395">
        <f t="shared" ca="1" si="380"/>
        <v>0</v>
      </c>
      <c r="R288" s="395">
        <f t="shared" ca="1" si="381"/>
        <v>0</v>
      </c>
      <c r="S288" s="395">
        <f t="shared" ca="1" si="382"/>
        <v>0</v>
      </c>
      <c r="T288" s="395">
        <f t="shared" ca="1" si="383"/>
        <v>0</v>
      </c>
      <c r="U288" s="395">
        <f t="shared" ca="1" si="384"/>
        <v>0</v>
      </c>
      <c r="V288" s="395">
        <f t="shared" ca="1" si="385"/>
        <v>0</v>
      </c>
      <c r="W288" s="395">
        <f t="shared" ca="1" si="386"/>
        <v>0</v>
      </c>
      <c r="X288" s="334"/>
      <c r="Y288" s="334"/>
      <c r="Z288" s="334"/>
      <c r="AA288" s="249"/>
      <c r="AB288" s="249"/>
    </row>
    <row r="289" spans="1:28" hidden="1" outlineLevel="1">
      <c r="A289" s="331">
        <v>5</v>
      </c>
      <c r="B289" s="309" t="str">
        <f t="shared" ca="1" si="387"/>
        <v>Depreciated Net Capex 2017</v>
      </c>
      <c r="C289" s="398"/>
      <c r="D289" s="398"/>
      <c r="E289" s="398"/>
      <c r="F289" s="398"/>
      <c r="G289" s="399"/>
      <c r="H289" s="400">
        <f ca="1">H279</f>
        <v>4.1280260415912338</v>
      </c>
      <c r="I289" s="395">
        <f ca="1">IF(H313="n/a",H289,IFERROR(IF((OFFSET($C289,0,$A289))&lt;0,
MIN(0,H289-(OFFSET($C289,0,$A289)/(OFFSET($C284,-$A288,$A289)))),
MAX(0,H289-(OFFSET($C289,0,$A289)/(OFFSET($C284,-$A288,$A289))))),0))</f>
        <v>3.5776225693790691</v>
      </c>
      <c r="J289" s="395">
        <f t="shared" ca="1" si="373"/>
        <v>3.0272190971669044</v>
      </c>
      <c r="K289" s="395">
        <f t="shared" ca="1" si="374"/>
        <v>2.4768156249547397</v>
      </c>
      <c r="L289" s="395">
        <f t="shared" ca="1" si="375"/>
        <v>1.9264121527425753</v>
      </c>
      <c r="M289" s="395">
        <f t="shared" ca="1" si="376"/>
        <v>1.3760086805304108</v>
      </c>
      <c r="N289" s="395">
        <f t="shared" ca="1" si="377"/>
        <v>0.82560520831824635</v>
      </c>
      <c r="O289" s="395">
        <f t="shared" ca="1" si="378"/>
        <v>0.2752017361060819</v>
      </c>
      <c r="P289" s="395">
        <f t="shared" ca="1" si="379"/>
        <v>0</v>
      </c>
      <c r="Q289" s="395">
        <f t="shared" ca="1" si="380"/>
        <v>0</v>
      </c>
      <c r="R289" s="395">
        <f t="shared" ca="1" si="381"/>
        <v>0</v>
      </c>
      <c r="S289" s="395">
        <f t="shared" ca="1" si="382"/>
        <v>0</v>
      </c>
      <c r="T289" s="395">
        <f t="shared" ca="1" si="383"/>
        <v>0</v>
      </c>
      <c r="U289" s="395">
        <f t="shared" ca="1" si="384"/>
        <v>0</v>
      </c>
      <c r="V289" s="395">
        <f t="shared" ca="1" si="385"/>
        <v>0</v>
      </c>
      <c r="W289" s="395">
        <f t="shared" ca="1" si="386"/>
        <v>0</v>
      </c>
      <c r="X289" s="334"/>
      <c r="Y289" s="334"/>
      <c r="Z289" s="334"/>
      <c r="AA289" s="249"/>
      <c r="AB289" s="249"/>
    </row>
    <row r="290" spans="1:28" hidden="1" outlineLevel="1">
      <c r="A290" s="331">
        <v>6</v>
      </c>
      <c r="B290" s="309" t="str">
        <f t="shared" ca="1" si="387"/>
        <v>Depreciated Net Capex 2018</v>
      </c>
      <c r="C290" s="398"/>
      <c r="D290" s="398"/>
      <c r="E290" s="398"/>
      <c r="F290" s="398"/>
      <c r="G290" s="398"/>
      <c r="H290" s="399"/>
      <c r="I290" s="400">
        <f ca="1">I279</f>
        <v>0</v>
      </c>
      <c r="J290" s="395">
        <f ca="1">IF(I314="n/a",I290,IFERROR(IF((OFFSET($C290,0,$A290))&lt;0,
MIN(0,I290-(OFFSET($C290,0,$A290)/(OFFSET($C285,-$A289,$A290)))),
MAX(0,I290-(OFFSET($C290,0,$A290)/(OFFSET($C285,-$A289,$A290))))),0))</f>
        <v>0</v>
      </c>
      <c r="K290" s="395">
        <f t="shared" ca="1" si="374"/>
        <v>0</v>
      </c>
      <c r="L290" s="395">
        <f t="shared" ca="1" si="375"/>
        <v>0</v>
      </c>
      <c r="M290" s="395">
        <f t="shared" ca="1" si="376"/>
        <v>0</v>
      </c>
      <c r="N290" s="395">
        <f t="shared" ca="1" si="377"/>
        <v>0</v>
      </c>
      <c r="O290" s="395">
        <f t="shared" ca="1" si="378"/>
        <v>0</v>
      </c>
      <c r="P290" s="395">
        <f t="shared" ca="1" si="379"/>
        <v>0</v>
      </c>
      <c r="Q290" s="395">
        <f t="shared" ca="1" si="380"/>
        <v>0</v>
      </c>
      <c r="R290" s="395">
        <f t="shared" ca="1" si="381"/>
        <v>0</v>
      </c>
      <c r="S290" s="395">
        <f t="shared" ca="1" si="382"/>
        <v>0</v>
      </c>
      <c r="T290" s="395">
        <f t="shared" ca="1" si="383"/>
        <v>0</v>
      </c>
      <c r="U290" s="395">
        <f t="shared" ca="1" si="384"/>
        <v>0</v>
      </c>
      <c r="V290" s="395">
        <f t="shared" ca="1" si="385"/>
        <v>0</v>
      </c>
      <c r="W290" s="395">
        <f t="shared" ca="1" si="386"/>
        <v>0</v>
      </c>
      <c r="X290" s="334"/>
      <c r="Y290" s="334"/>
      <c r="Z290" s="334"/>
      <c r="AA290" s="249"/>
      <c r="AB290" s="249"/>
    </row>
    <row r="291" spans="1:28" hidden="1" outlineLevel="1">
      <c r="A291" s="331">
        <v>7</v>
      </c>
      <c r="B291" s="309" t="str">
        <f t="shared" ca="1" si="387"/>
        <v>Depreciated Net Capex 2019</v>
      </c>
      <c r="C291" s="398"/>
      <c r="D291" s="398"/>
      <c r="E291" s="398"/>
      <c r="F291" s="398"/>
      <c r="G291" s="398"/>
      <c r="H291" s="398"/>
      <c r="I291" s="399"/>
      <c r="J291" s="400">
        <f ca="1">J279</f>
        <v>0</v>
      </c>
      <c r="K291" s="395">
        <f ca="1">IF(J315="n/a",J291,IFERROR(IF((OFFSET($C291,0,$A291))&lt;0,
MIN(0,J291-(OFFSET($C291,0,$A291)/(OFFSET($C286,-$A290,$A291)))),
MAX(0,J291-(OFFSET($C291,0,$A291)/(OFFSET($C286,-$A290,$A291))))),0))</f>
        <v>0</v>
      </c>
      <c r="L291" s="395">
        <f t="shared" ca="1" si="375"/>
        <v>0</v>
      </c>
      <c r="M291" s="395">
        <f t="shared" ca="1" si="376"/>
        <v>0</v>
      </c>
      <c r="N291" s="395">
        <f t="shared" ca="1" si="377"/>
        <v>0</v>
      </c>
      <c r="O291" s="395">
        <f t="shared" ca="1" si="378"/>
        <v>0</v>
      </c>
      <c r="P291" s="395">
        <f t="shared" ca="1" si="379"/>
        <v>0</v>
      </c>
      <c r="Q291" s="395">
        <f t="shared" ca="1" si="380"/>
        <v>0</v>
      </c>
      <c r="R291" s="395">
        <f t="shared" ca="1" si="381"/>
        <v>0</v>
      </c>
      <c r="S291" s="395">
        <f t="shared" ca="1" si="382"/>
        <v>0</v>
      </c>
      <c r="T291" s="395">
        <f t="shared" ca="1" si="383"/>
        <v>0</v>
      </c>
      <c r="U291" s="395">
        <f t="shared" ca="1" si="384"/>
        <v>0</v>
      </c>
      <c r="V291" s="395">
        <f t="shared" ca="1" si="385"/>
        <v>0</v>
      </c>
      <c r="W291" s="395">
        <f t="shared" ca="1" si="386"/>
        <v>0</v>
      </c>
      <c r="X291" s="334"/>
      <c r="Y291" s="334"/>
      <c r="Z291" s="334"/>
      <c r="AA291" s="249"/>
      <c r="AB291" s="249"/>
    </row>
    <row r="292" spans="1:28" hidden="1" outlineLevel="1">
      <c r="A292" s="331">
        <v>8</v>
      </c>
      <c r="B292" s="309" t="str">
        <f t="shared" ca="1" si="387"/>
        <v>Depreciated Net Capex 2020</v>
      </c>
      <c r="C292" s="398"/>
      <c r="D292" s="398"/>
      <c r="E292" s="398"/>
      <c r="F292" s="398"/>
      <c r="G292" s="398"/>
      <c r="H292" s="398"/>
      <c r="I292" s="398"/>
      <c r="J292" s="399"/>
      <c r="K292" s="400">
        <f ca="1">K279</f>
        <v>0</v>
      </c>
      <c r="L292" s="395">
        <f ca="1">IF(K316="n/a",K292,IFERROR(IF((OFFSET($C292,0,$A292))&lt;0,
MIN(0,K292-(OFFSET($C292,0,$A292)/(OFFSET($C287,-$A291,$A292)))),
MAX(0,K292-(OFFSET($C292,0,$A292)/(OFFSET($C287,-$A291,$A292))))),0))</f>
        <v>0</v>
      </c>
      <c r="M292" s="395">
        <f t="shared" ca="1" si="376"/>
        <v>0</v>
      </c>
      <c r="N292" s="395">
        <f t="shared" ca="1" si="377"/>
        <v>0</v>
      </c>
      <c r="O292" s="395">
        <f t="shared" ca="1" si="378"/>
        <v>0</v>
      </c>
      <c r="P292" s="395">
        <f t="shared" ca="1" si="379"/>
        <v>0</v>
      </c>
      <c r="Q292" s="395">
        <f t="shared" ca="1" si="380"/>
        <v>0</v>
      </c>
      <c r="R292" s="395">
        <f t="shared" ca="1" si="381"/>
        <v>0</v>
      </c>
      <c r="S292" s="395">
        <f t="shared" ca="1" si="382"/>
        <v>0</v>
      </c>
      <c r="T292" s="395">
        <f t="shared" ca="1" si="383"/>
        <v>0</v>
      </c>
      <c r="U292" s="395">
        <f t="shared" ca="1" si="384"/>
        <v>0</v>
      </c>
      <c r="V292" s="395">
        <f t="shared" ca="1" si="385"/>
        <v>0</v>
      </c>
      <c r="W292" s="395">
        <f t="shared" ca="1" si="386"/>
        <v>0</v>
      </c>
      <c r="X292" s="334"/>
      <c r="Y292" s="334"/>
      <c r="Z292" s="334"/>
      <c r="AA292" s="249"/>
      <c r="AB292" s="249"/>
    </row>
    <row r="293" spans="1:28" hidden="1" outlineLevel="1">
      <c r="A293" s="331">
        <v>9</v>
      </c>
      <c r="B293" s="309" t="str">
        <f t="shared" ca="1" si="387"/>
        <v>Depreciated Net Capex 2021</v>
      </c>
      <c r="C293" s="398"/>
      <c r="D293" s="398"/>
      <c r="E293" s="398"/>
      <c r="F293" s="398"/>
      <c r="G293" s="398"/>
      <c r="H293" s="398"/>
      <c r="I293" s="398"/>
      <c r="J293" s="398"/>
      <c r="K293" s="399"/>
      <c r="L293" s="400">
        <f ca="1">L279</f>
        <v>0</v>
      </c>
      <c r="M293" s="395">
        <f ca="1">IF(L317="n/a",L293,IFERROR(IF((OFFSET($C293,0,$A293))&lt;0,
MIN(0,L293-(OFFSET($C293,0,$A293)/(OFFSET($C288,-$A292,$A293)))),
MAX(0,L293-(OFFSET($C293,0,$A293)/(OFFSET($C288,-$A292,$A293))))),0))</f>
        <v>0</v>
      </c>
      <c r="N293" s="395">
        <f t="shared" ca="1" si="377"/>
        <v>0</v>
      </c>
      <c r="O293" s="395">
        <f t="shared" ca="1" si="378"/>
        <v>0</v>
      </c>
      <c r="P293" s="395">
        <f t="shared" ca="1" si="379"/>
        <v>0</v>
      </c>
      <c r="Q293" s="395">
        <f t="shared" ca="1" si="380"/>
        <v>0</v>
      </c>
      <c r="R293" s="395">
        <f t="shared" ca="1" si="381"/>
        <v>0</v>
      </c>
      <c r="S293" s="395">
        <f t="shared" ca="1" si="382"/>
        <v>0</v>
      </c>
      <c r="T293" s="395">
        <f t="shared" ca="1" si="383"/>
        <v>0</v>
      </c>
      <c r="U293" s="395">
        <f t="shared" ca="1" si="384"/>
        <v>0</v>
      </c>
      <c r="V293" s="395">
        <f t="shared" ca="1" si="385"/>
        <v>0</v>
      </c>
      <c r="W293" s="395">
        <f t="shared" ca="1" si="386"/>
        <v>0</v>
      </c>
      <c r="X293" s="334"/>
      <c r="Y293" s="334"/>
      <c r="Z293" s="334"/>
      <c r="AA293" s="249"/>
      <c r="AB293" s="249"/>
    </row>
    <row r="294" spans="1:28" hidden="1" outlineLevel="1">
      <c r="A294" s="331">
        <v>10</v>
      </c>
      <c r="B294" s="309" t="str">
        <f t="shared" ca="1" si="387"/>
        <v>Depreciated Net Capex 2022</v>
      </c>
      <c r="C294" s="398"/>
      <c r="D294" s="398"/>
      <c r="E294" s="398"/>
      <c r="F294" s="398"/>
      <c r="G294" s="398"/>
      <c r="H294" s="398"/>
      <c r="I294" s="398"/>
      <c r="J294" s="398"/>
      <c r="K294" s="398"/>
      <c r="L294" s="399"/>
      <c r="M294" s="400">
        <f ca="1">M279</f>
        <v>0</v>
      </c>
      <c r="N294" s="395">
        <f ca="1">IF(M318="n/a",M294,IFERROR(IF((OFFSET($C294,0,$A294))&lt;0,
MIN(0,M294-(OFFSET($C294,0,$A294)/(OFFSET($C289,-$A293,$A294)))),
MAX(0,M294-(OFFSET($C294,0,$A294)/(OFFSET($C289,-$A293,$A294))))),0))</f>
        <v>0</v>
      </c>
      <c r="O294" s="395">
        <f t="shared" ca="1" si="378"/>
        <v>0</v>
      </c>
      <c r="P294" s="395">
        <f t="shared" ca="1" si="379"/>
        <v>0</v>
      </c>
      <c r="Q294" s="395">
        <f t="shared" ca="1" si="380"/>
        <v>0</v>
      </c>
      <c r="R294" s="395">
        <f t="shared" ca="1" si="381"/>
        <v>0</v>
      </c>
      <c r="S294" s="395">
        <f t="shared" ca="1" si="382"/>
        <v>0</v>
      </c>
      <c r="T294" s="395">
        <f t="shared" ca="1" si="383"/>
        <v>0</v>
      </c>
      <c r="U294" s="395">
        <f t="shared" ca="1" si="384"/>
        <v>0</v>
      </c>
      <c r="V294" s="395">
        <f t="shared" ca="1" si="385"/>
        <v>0</v>
      </c>
      <c r="W294" s="395">
        <f t="shared" ca="1" si="386"/>
        <v>0</v>
      </c>
      <c r="X294" s="334"/>
      <c r="Y294" s="334"/>
      <c r="Z294" s="334"/>
      <c r="AA294" s="249"/>
      <c r="AB294" s="249"/>
    </row>
    <row r="295" spans="1:28" hidden="1" outlineLevel="1">
      <c r="A295" s="331">
        <v>11</v>
      </c>
      <c r="B295" s="309" t="str">
        <f t="shared" ca="1" si="387"/>
        <v>Depreciated Net Capex 2023</v>
      </c>
      <c r="C295" s="398"/>
      <c r="D295" s="398"/>
      <c r="E295" s="398"/>
      <c r="F295" s="398"/>
      <c r="G295" s="398"/>
      <c r="H295" s="398"/>
      <c r="I295" s="398"/>
      <c r="J295" s="398"/>
      <c r="K295" s="398"/>
      <c r="L295" s="398"/>
      <c r="M295" s="399"/>
      <c r="N295" s="400">
        <f>N279</f>
        <v>0</v>
      </c>
      <c r="O295" s="395">
        <f ca="1">IF(N319="n/a",N295,IFERROR(IF((OFFSET($C295,0,$A295))&lt;0,
MIN(0,N295-(OFFSET($C295,0,$A295)/(OFFSET($C290,-$A294,$A295)))),
MAX(0,N295-(OFFSET($C295,0,$A295)/(OFFSET($C290,-$A294,$A295))))),0))</f>
        <v>0</v>
      </c>
      <c r="P295" s="395">
        <f t="shared" ca="1" si="379"/>
        <v>0</v>
      </c>
      <c r="Q295" s="395">
        <f t="shared" ca="1" si="380"/>
        <v>0</v>
      </c>
      <c r="R295" s="395">
        <f t="shared" ca="1" si="381"/>
        <v>0</v>
      </c>
      <c r="S295" s="395">
        <f t="shared" ca="1" si="382"/>
        <v>0</v>
      </c>
      <c r="T295" s="395">
        <f t="shared" ca="1" si="383"/>
        <v>0</v>
      </c>
      <c r="U295" s="395">
        <f t="shared" ca="1" si="384"/>
        <v>0</v>
      </c>
      <c r="V295" s="395">
        <f t="shared" ca="1" si="385"/>
        <v>0</v>
      </c>
      <c r="W295" s="395">
        <f t="shared" ca="1" si="386"/>
        <v>0</v>
      </c>
      <c r="X295" s="334"/>
      <c r="Y295" s="334"/>
      <c r="Z295" s="334"/>
      <c r="AA295" s="249"/>
      <c r="AB295" s="249"/>
    </row>
    <row r="296" spans="1:28" hidden="1" outlineLevel="1">
      <c r="A296" s="331">
        <v>12</v>
      </c>
      <c r="B296" s="309" t="str">
        <f t="shared" ca="1" si="387"/>
        <v>Depreciated Net Capex 2024</v>
      </c>
      <c r="C296" s="398"/>
      <c r="D296" s="398"/>
      <c r="E296" s="398"/>
      <c r="F296" s="398"/>
      <c r="G296" s="398"/>
      <c r="H296" s="398"/>
      <c r="I296" s="398"/>
      <c r="J296" s="398"/>
      <c r="K296" s="398"/>
      <c r="L296" s="398"/>
      <c r="M296" s="398"/>
      <c r="N296" s="399"/>
      <c r="O296" s="400">
        <f>O279</f>
        <v>0</v>
      </c>
      <c r="P296" s="395">
        <f ca="1">IF(O320="n/a",O296,IFERROR(IF((OFFSET($C296,0,$A296))&lt;0,
MIN(0,O296-(OFFSET($C296,0,$A296)/(OFFSET($C291,-$A295,$A296)))),
MAX(0,O296-(OFFSET($C296,0,$A296)/(OFFSET($C291,-$A295,$A296))))),0))</f>
        <v>0</v>
      </c>
      <c r="Q296" s="395">
        <f t="shared" ca="1" si="380"/>
        <v>0</v>
      </c>
      <c r="R296" s="395">
        <f t="shared" ca="1" si="381"/>
        <v>0</v>
      </c>
      <c r="S296" s="395">
        <f t="shared" ca="1" si="382"/>
        <v>0</v>
      </c>
      <c r="T296" s="395">
        <f t="shared" ca="1" si="383"/>
        <v>0</v>
      </c>
      <c r="U296" s="395">
        <f t="shared" ca="1" si="384"/>
        <v>0</v>
      </c>
      <c r="V296" s="395">
        <f t="shared" ca="1" si="385"/>
        <v>0</v>
      </c>
      <c r="W296" s="395">
        <f t="shared" ca="1" si="386"/>
        <v>0</v>
      </c>
      <c r="X296" s="334"/>
      <c r="Y296" s="334"/>
      <c r="Z296" s="334"/>
      <c r="AA296" s="249"/>
      <c r="AB296" s="249"/>
    </row>
    <row r="297" spans="1:28" hidden="1" outlineLevel="1">
      <c r="A297" s="331">
        <v>13</v>
      </c>
      <c r="B297" s="309" t="str">
        <f t="shared" ca="1" si="387"/>
        <v>Depreciated Net Capex 2025</v>
      </c>
      <c r="C297" s="398"/>
      <c r="D297" s="398"/>
      <c r="E297" s="398"/>
      <c r="F297" s="398"/>
      <c r="G297" s="398"/>
      <c r="H297" s="398"/>
      <c r="I297" s="398"/>
      <c r="J297" s="398"/>
      <c r="K297" s="398"/>
      <c r="L297" s="398"/>
      <c r="M297" s="398"/>
      <c r="N297" s="398"/>
      <c r="O297" s="399"/>
      <c r="P297" s="400">
        <f>P279</f>
        <v>0</v>
      </c>
      <c r="Q297" s="395">
        <f ca="1">IF(P321="n/a",P297,IFERROR(IF((OFFSET($C297,0,$A297))&lt;0,
MIN(0,P297-(OFFSET($C297,0,$A297)/(OFFSET($C292,-$A296,$A297)))),
MAX(0,P297-(OFFSET($C297,0,$A297)/(OFFSET($C292,-$A296,$A297))))),0))</f>
        <v>0</v>
      </c>
      <c r="R297" s="395">
        <f t="shared" ca="1" si="381"/>
        <v>0</v>
      </c>
      <c r="S297" s="395">
        <f t="shared" ca="1" si="382"/>
        <v>0</v>
      </c>
      <c r="T297" s="395">
        <f t="shared" ca="1" si="383"/>
        <v>0</v>
      </c>
      <c r="U297" s="395">
        <f t="shared" ca="1" si="384"/>
        <v>0</v>
      </c>
      <c r="V297" s="395">
        <f t="shared" ca="1" si="385"/>
        <v>0</v>
      </c>
      <c r="W297" s="395">
        <f t="shared" ca="1" si="386"/>
        <v>0</v>
      </c>
      <c r="X297" s="334"/>
      <c r="Y297" s="334"/>
      <c r="Z297" s="334"/>
      <c r="AA297" s="249"/>
      <c r="AB297" s="249"/>
    </row>
    <row r="298" spans="1:28" hidden="1" outlineLevel="1">
      <c r="A298" s="331">
        <v>14</v>
      </c>
      <c r="B298" s="309" t="str">
        <f t="shared" ca="1" si="387"/>
        <v>Depreciated Net Capex 2026</v>
      </c>
      <c r="C298" s="398"/>
      <c r="D298" s="398"/>
      <c r="E298" s="398"/>
      <c r="F298" s="398"/>
      <c r="G298" s="398"/>
      <c r="H298" s="398"/>
      <c r="I298" s="398"/>
      <c r="J298" s="398"/>
      <c r="K298" s="398"/>
      <c r="L298" s="398"/>
      <c r="M298" s="398"/>
      <c r="N298" s="398"/>
      <c r="O298" s="398"/>
      <c r="P298" s="399"/>
      <c r="Q298" s="400">
        <f>Q279</f>
        <v>0</v>
      </c>
      <c r="R298" s="395">
        <f ca="1">IF(Q322="n/a",Q298,IFERROR(IF((OFFSET($C298,0,$A298))&lt;0,
MIN(0,Q298-(OFFSET($C298,0,$A298)/(OFFSET($C293,-$A297,$A298)))),
MAX(0,Q298-(OFFSET($C298,0,$A298)/(OFFSET($C293,-$A297,$A298))))),0))</f>
        <v>0</v>
      </c>
      <c r="S298" s="395">
        <f t="shared" ca="1" si="382"/>
        <v>0</v>
      </c>
      <c r="T298" s="395">
        <f t="shared" ca="1" si="383"/>
        <v>0</v>
      </c>
      <c r="U298" s="395">
        <f t="shared" ca="1" si="384"/>
        <v>0</v>
      </c>
      <c r="V298" s="395">
        <f t="shared" ca="1" si="385"/>
        <v>0</v>
      </c>
      <c r="W298" s="395">
        <f t="shared" ca="1" si="386"/>
        <v>0</v>
      </c>
      <c r="X298" s="334"/>
      <c r="Y298" s="334"/>
      <c r="Z298" s="334"/>
      <c r="AA298" s="249"/>
      <c r="AB298" s="249"/>
    </row>
    <row r="299" spans="1:28" hidden="1" outlineLevel="1">
      <c r="A299" s="331">
        <v>15</v>
      </c>
      <c r="B299" s="309" t="str">
        <f t="shared" ca="1" si="387"/>
        <v>Depreciated Net Capex 2027</v>
      </c>
      <c r="C299" s="398"/>
      <c r="D299" s="398"/>
      <c r="E299" s="398"/>
      <c r="F299" s="398"/>
      <c r="G299" s="398"/>
      <c r="H299" s="398"/>
      <c r="I299" s="398"/>
      <c r="J299" s="398"/>
      <c r="K299" s="398"/>
      <c r="L299" s="398"/>
      <c r="M299" s="398"/>
      <c r="N299" s="398"/>
      <c r="O299" s="398"/>
      <c r="P299" s="398"/>
      <c r="Q299" s="399"/>
      <c r="R299" s="400">
        <f>R279</f>
        <v>0</v>
      </c>
      <c r="S299" s="395">
        <f ca="1">IF(R323="n/a",R299,IFERROR(IF((OFFSET($C299,0,$A299))&lt;0,
MIN(0,R299-(OFFSET($C299,0,$A299)/(OFFSET($C294,-$A298,$A299)))),
MAX(0,R299-(OFFSET($C299,0,$A299)/(OFFSET($C294,-$A298,$A299))))),0))</f>
        <v>0</v>
      </c>
      <c r="T299" s="395">
        <f t="shared" ca="1" si="383"/>
        <v>0</v>
      </c>
      <c r="U299" s="395">
        <f t="shared" ca="1" si="384"/>
        <v>0</v>
      </c>
      <c r="V299" s="395">
        <f t="shared" ca="1" si="385"/>
        <v>0</v>
      </c>
      <c r="W299" s="395">
        <f t="shared" ca="1" si="386"/>
        <v>0</v>
      </c>
      <c r="X299" s="334"/>
      <c r="Y299" s="334"/>
      <c r="Z299" s="334"/>
      <c r="AA299" s="249"/>
      <c r="AB299" s="249"/>
    </row>
    <row r="300" spans="1:28" hidden="1" outlineLevel="1">
      <c r="A300" s="331">
        <v>16</v>
      </c>
      <c r="B300" s="309" t="str">
        <f t="shared" ca="1" si="387"/>
        <v>Depreciated Net Capex 2028</v>
      </c>
      <c r="C300" s="398"/>
      <c r="D300" s="398"/>
      <c r="E300" s="398"/>
      <c r="F300" s="398"/>
      <c r="G300" s="398"/>
      <c r="H300" s="398"/>
      <c r="I300" s="398"/>
      <c r="J300" s="398"/>
      <c r="K300" s="398"/>
      <c r="L300" s="398"/>
      <c r="M300" s="398"/>
      <c r="N300" s="398"/>
      <c r="O300" s="398"/>
      <c r="P300" s="398"/>
      <c r="Q300" s="398"/>
      <c r="R300" s="399"/>
      <c r="S300" s="400">
        <f>S279</f>
        <v>0</v>
      </c>
      <c r="T300" s="395">
        <f ca="1">IF(S324="n/a",S300,IFERROR(IF((OFFSET($C300,0,$A300))&lt;0,
MIN(0,S300-(OFFSET($C300,0,$A300)/(OFFSET($C295,-$A299,$A300)))),
MAX(0,S300-(OFFSET($C300,0,$A300)/(OFFSET($C295,-$A299,$A300))))),0))</f>
        <v>0</v>
      </c>
      <c r="U300" s="395">
        <f t="shared" ca="1" si="384"/>
        <v>0</v>
      </c>
      <c r="V300" s="395">
        <f t="shared" ca="1" si="385"/>
        <v>0</v>
      </c>
      <c r="W300" s="395">
        <f t="shared" ca="1" si="386"/>
        <v>0</v>
      </c>
      <c r="X300" s="334"/>
      <c r="Y300" s="334"/>
      <c r="Z300" s="334"/>
      <c r="AA300" s="249"/>
      <c r="AB300" s="249"/>
    </row>
    <row r="301" spans="1:28" hidden="1" outlineLevel="1">
      <c r="A301" s="331">
        <v>17</v>
      </c>
      <c r="B301" s="309" t="str">
        <f t="shared" ca="1" si="387"/>
        <v>Depreciated Net Capex 2029</v>
      </c>
      <c r="C301" s="398"/>
      <c r="D301" s="398"/>
      <c r="E301" s="398"/>
      <c r="F301" s="398"/>
      <c r="G301" s="398"/>
      <c r="H301" s="398"/>
      <c r="I301" s="398"/>
      <c r="J301" s="398"/>
      <c r="K301" s="398"/>
      <c r="L301" s="398"/>
      <c r="M301" s="398"/>
      <c r="N301" s="398"/>
      <c r="O301" s="398"/>
      <c r="P301" s="398"/>
      <c r="Q301" s="398"/>
      <c r="R301" s="398"/>
      <c r="S301" s="399"/>
      <c r="T301" s="400">
        <f>T279</f>
        <v>0</v>
      </c>
      <c r="U301" s="395">
        <f ca="1">IF(T325="n/a",T301,IFERROR(IF((OFFSET($C301,0,$A301))&lt;0,
MIN(0,T301-(OFFSET($C301,0,$A301)/(OFFSET($C296,-$A300,$A301)))),
MAX(0,T301-(OFFSET($C301,0,$A301)/(OFFSET($C296,-$A300,$A301))))),0))</f>
        <v>0</v>
      </c>
      <c r="V301" s="395">
        <f t="shared" ca="1" si="385"/>
        <v>0</v>
      </c>
      <c r="W301" s="395">
        <f t="shared" ca="1" si="386"/>
        <v>0</v>
      </c>
      <c r="X301" s="334"/>
      <c r="Y301" s="334"/>
      <c r="Z301" s="334"/>
      <c r="AA301" s="249"/>
      <c r="AB301" s="249"/>
    </row>
    <row r="302" spans="1:28" hidden="1" outlineLevel="1">
      <c r="A302" s="331">
        <v>18</v>
      </c>
      <c r="B302" s="309" t="str">
        <f t="shared" ca="1" si="387"/>
        <v>Depreciated Net Capex 2030</v>
      </c>
      <c r="C302" s="398"/>
      <c r="D302" s="398"/>
      <c r="E302" s="398"/>
      <c r="F302" s="398"/>
      <c r="G302" s="398"/>
      <c r="H302" s="398"/>
      <c r="I302" s="398"/>
      <c r="J302" s="398"/>
      <c r="K302" s="398"/>
      <c r="L302" s="398"/>
      <c r="M302" s="398"/>
      <c r="N302" s="398"/>
      <c r="O302" s="398"/>
      <c r="P302" s="398"/>
      <c r="Q302" s="398"/>
      <c r="R302" s="398"/>
      <c r="S302" s="398"/>
      <c r="T302" s="399"/>
      <c r="U302" s="400">
        <f>U279</f>
        <v>0</v>
      </c>
      <c r="V302" s="395">
        <f ca="1">IF(U326="n/a",U302,IFERROR(IF((OFFSET($C302,0,$A302))&lt;0,
MIN(0,U302-(OFFSET($C302,0,$A302)/(OFFSET($C297,-$A301,$A302)))),
MAX(0,U302-(OFFSET($C302,0,$A302)/(OFFSET($C297,-$A301,$A302))))),0))</f>
        <v>0</v>
      </c>
      <c r="W302" s="395">
        <f t="shared" ca="1" si="386"/>
        <v>0</v>
      </c>
      <c r="X302" s="334"/>
      <c r="Y302" s="334"/>
      <c r="Z302" s="334"/>
      <c r="AA302" s="249"/>
      <c r="AB302" s="249"/>
    </row>
    <row r="303" spans="1:28" hidden="1" outlineLevel="1">
      <c r="A303" s="331">
        <v>19</v>
      </c>
      <c r="B303" s="309" t="str">
        <f t="shared" ca="1" si="387"/>
        <v>Depreciated Net Capex 2031</v>
      </c>
      <c r="C303" s="398"/>
      <c r="D303" s="398"/>
      <c r="E303" s="398"/>
      <c r="F303" s="398"/>
      <c r="G303" s="398"/>
      <c r="H303" s="398"/>
      <c r="I303" s="398"/>
      <c r="J303" s="398"/>
      <c r="K303" s="398"/>
      <c r="L303" s="398"/>
      <c r="M303" s="398"/>
      <c r="N303" s="398"/>
      <c r="O303" s="398"/>
      <c r="P303" s="398"/>
      <c r="Q303" s="398"/>
      <c r="R303" s="398"/>
      <c r="S303" s="398"/>
      <c r="T303" s="398"/>
      <c r="U303" s="399"/>
      <c r="V303" s="400">
        <f>V279</f>
        <v>0</v>
      </c>
      <c r="W303" s="395">
        <f ca="1">IF(V327="n/a",V303,IFERROR(IF((OFFSET($C303,0,$A303))&lt;0,
MIN(0,V303-(OFFSET($C303,0,$A303)/(OFFSET($C298,-$A302,$A303)))),
MAX(0,V303-(OFFSET($C303,0,$A303)/(OFFSET($C298,-$A302,$A303))))),0))</f>
        <v>0</v>
      </c>
      <c r="X303" s="334"/>
      <c r="Y303" s="334"/>
      <c r="Z303" s="334"/>
      <c r="AA303" s="249"/>
      <c r="AB303" s="249"/>
    </row>
    <row r="304" spans="1:28" hidden="1" outlineLevel="1">
      <c r="A304" s="331">
        <v>20</v>
      </c>
      <c r="B304" s="309" t="str">
        <f t="shared" ca="1" si="387"/>
        <v>Depreciated Net Capex 2032</v>
      </c>
      <c r="C304" s="398"/>
      <c r="D304" s="398"/>
      <c r="E304" s="398"/>
      <c r="F304" s="398"/>
      <c r="G304" s="398"/>
      <c r="H304" s="398"/>
      <c r="I304" s="398"/>
      <c r="J304" s="398"/>
      <c r="K304" s="398"/>
      <c r="L304" s="398"/>
      <c r="M304" s="398"/>
      <c r="N304" s="398"/>
      <c r="O304" s="398"/>
      <c r="P304" s="398"/>
      <c r="Q304" s="398"/>
      <c r="R304" s="398"/>
      <c r="S304" s="398"/>
      <c r="T304" s="398"/>
      <c r="U304" s="398"/>
      <c r="V304" s="399"/>
      <c r="W304" s="395">
        <f>W279</f>
        <v>0</v>
      </c>
      <c r="X304" s="249"/>
      <c r="Y304" s="249"/>
      <c r="Z304" s="249"/>
      <c r="AA304" s="249"/>
      <c r="AB304" s="249"/>
    </row>
    <row r="305" spans="1:28" hidden="1" outlineLevel="1">
      <c r="A305" s="249"/>
      <c r="B305" s="332"/>
      <c r="C305" s="395"/>
      <c r="D305" s="395"/>
      <c r="E305" s="395"/>
      <c r="F305" s="395"/>
      <c r="G305" s="395"/>
      <c r="H305" s="395"/>
      <c r="I305" s="395"/>
      <c r="J305" s="395"/>
      <c r="K305" s="395"/>
      <c r="L305" s="395"/>
      <c r="M305" s="395"/>
      <c r="N305" s="395"/>
      <c r="O305" s="395"/>
      <c r="P305" s="395"/>
      <c r="Q305" s="395"/>
      <c r="R305" s="395"/>
      <c r="S305" s="395"/>
      <c r="T305" s="395"/>
      <c r="U305" s="395"/>
      <c r="V305" s="395"/>
      <c r="W305" s="395"/>
      <c r="X305" s="249"/>
      <c r="Y305" s="249"/>
      <c r="Z305" s="249"/>
      <c r="AA305" s="249"/>
      <c r="AB305" s="249"/>
    </row>
    <row r="306" spans="1:28" hidden="1" outlineLevel="1">
      <c r="A306" s="249"/>
      <c r="B306" s="332"/>
      <c r="C306" s="395"/>
      <c r="D306" s="395"/>
      <c r="E306" s="395"/>
      <c r="F306" s="395"/>
      <c r="G306" s="395"/>
      <c r="H306" s="395"/>
      <c r="I306" s="395"/>
      <c r="J306" s="395"/>
      <c r="K306" s="395"/>
      <c r="L306" s="395"/>
      <c r="M306" s="395"/>
      <c r="N306" s="395"/>
      <c r="O306" s="395"/>
      <c r="P306" s="395"/>
      <c r="Q306" s="395"/>
      <c r="R306" s="395"/>
      <c r="S306" s="395"/>
      <c r="T306" s="395"/>
      <c r="U306" s="395"/>
      <c r="V306" s="395"/>
      <c r="W306" s="395"/>
      <c r="X306" s="249"/>
      <c r="Y306" s="249"/>
      <c r="Z306" s="249"/>
      <c r="AA306" s="249"/>
      <c r="AB306" s="249"/>
    </row>
    <row r="307" spans="1:28" hidden="1" outlineLevel="1">
      <c r="A307" s="249"/>
      <c r="B307" s="309" t="s">
        <v>302</v>
      </c>
      <c r="C307" s="395"/>
      <c r="D307" s="395">
        <f t="shared" ref="D307" ca="1" si="388">IF(C307="n/a","n/a",IF(AND(C307&lt;1,D281=0),0,
IF(D281=0,C307-1,
IF(C307&lt;1,D282,
(((C307-1)*(C283-(C283/(C307))))+(D281*D282))/(D283)))))</f>
        <v>0</v>
      </c>
      <c r="E307" s="395">
        <f t="shared" ref="E307" ca="1" si="389">IF(D307="n/a","n/a",IF(AND(D307&lt;1,E281=0),0,
IF(E281=0,D307-1,
IF(D307&lt;1,E282,
(((D307-1)*(D283-(D283/(D307))))+(E281*E282))/(E283)))))</f>
        <v>0</v>
      </c>
      <c r="F307" s="395">
        <f t="shared" ref="F307" ca="1" si="390">IF(E307="n/a","n/a",IF(AND(E307&lt;1,F281=0),0,
IF(F281=0,E307-1,
IF(E307&lt;1,F282,
(((E307-1)*(E283-(E283/(E307))))+(F281*F282))/(F283)))))</f>
        <v>0</v>
      </c>
      <c r="G307" s="395">
        <f t="shared" ref="G307" ca="1" si="391">IF(F307="n/a","n/a",IF(AND(F307&lt;1,G281=0),0,
IF(G281=0,F307-1,
IF(F307&lt;1,G282,
(((F307-1)*(F283-(F283/(F307))))+(G281*G282))/(G283)))))</f>
        <v>0</v>
      </c>
      <c r="H307" s="395">
        <f t="shared" ref="H307" ca="1" si="392">IF(G307="n/a","n/a",IF(AND(G307&lt;1,H281=0),0,
IF(H281=0,G307-1,
IF(G307&lt;1,H282,
(((G307-1)*(G283-(G283/(G307))))+(H281*H282))/(H283)))))</f>
        <v>0</v>
      </c>
      <c r="I307" s="395">
        <f ca="1">IF(H307="n/a","n/a",IF(AND(H307&lt;1,I281=0),0,
IF(I281=0,H307-1,
IF(H307&lt;1,I282,
(((H307-1)*(H283-(H283/(H307))))+(I281*I282))/(I283)))))</f>
        <v>0</v>
      </c>
      <c r="J307" s="395">
        <f t="shared" ref="J307" ca="1" si="393">IF(I307="n/a","n/a",IF(AND(I307&lt;1,J281=0),0,
IF(J281=0,I307-1,
IF(I307&lt;1,J282,
(((I307-1)*(I283-(I283/(I307))))+(J281*J282))/(J283)))))</f>
        <v>0</v>
      </c>
      <c r="K307" s="395">
        <f t="shared" ref="K307" ca="1" si="394">IF(J307="n/a","n/a",IF(AND(J307&lt;1,K281=0),0,
IF(K281=0,J307-1,
IF(J307&lt;1,K282,
(((J307-1)*(J283-(J283/(J307))))+(K281*K282))/(K283)))))</f>
        <v>0</v>
      </c>
      <c r="L307" s="395">
        <f t="shared" ref="L307" ca="1" si="395">IF(K307="n/a","n/a",IF(AND(K307&lt;1,L281=0),0,
IF(L281=0,K307-1,
IF(K307&lt;1,L282,
(((K307-1)*(K283-(K283/(K307))))+(L281*L282))/(L283)))))</f>
        <v>0</v>
      </c>
      <c r="M307" s="395">
        <f t="shared" ref="M307" ca="1" si="396">IF(L307="n/a","n/a",IF(AND(L307&lt;1,M281=0),0,
IF(M281=0,L307-1,
IF(L307&lt;1,M282,
(((L307-1)*(L283-(L283/(L307))))+(M281*M282))/(M283)))))</f>
        <v>0</v>
      </c>
      <c r="N307" s="395">
        <f t="shared" ref="N307" ca="1" si="397">IF(M307="n/a","n/a",IF(AND(M307&lt;1,N281=0),0,
IF(N281=0,M307-1,
IF(M307&lt;1,N282,
(((M307-1)*(M283-(M283/(M307))))+(N281*N282))/(N283)))))</f>
        <v>0</v>
      </c>
      <c r="O307" s="395">
        <f t="shared" ref="O307" ca="1" si="398">IF(N307="n/a","n/a",IF(AND(N307&lt;1,O281=0),0,
IF(O281=0,N307-1,
IF(N307&lt;1,O282,
(((N307-1)*(N283-(N283/(N307))))+(O281*O282))/(O283)))))</f>
        <v>0</v>
      </c>
      <c r="P307" s="395">
        <f t="shared" ref="P307" ca="1" si="399">IF(O307="n/a","n/a",IF(AND(O307&lt;1,P281=0),0,
IF(P281=0,O307-1,
IF(O307&lt;1,P282,
(((O307-1)*(O283-(O283/(O307))))+(P281*P282))/(P283)))))</f>
        <v>0</v>
      </c>
      <c r="Q307" s="395">
        <f t="shared" ref="Q307" ca="1" si="400">IF(P307="n/a","n/a",IF(AND(P307&lt;1,Q281=0),0,
IF(Q281=0,P307-1,
IF(P307&lt;1,Q282,
(((P307-1)*(P283-(P283/(P307))))+(Q281*Q282))/(Q283)))))</f>
        <v>0</v>
      </c>
      <c r="R307" s="395">
        <f t="shared" ref="R307" ca="1" si="401">IF(Q307="n/a","n/a",IF(AND(Q307&lt;1,R281=0),0,
IF(R281=0,Q307-1,
IF(Q307&lt;1,R282,
(((Q307-1)*(Q283-(Q283/(Q307))))+(R281*R282))/(R283)))))</f>
        <v>0</v>
      </c>
      <c r="S307" s="395">
        <f t="shared" ref="S307" ca="1" si="402">IF(R307="n/a","n/a",IF(AND(R307&lt;1,S281=0),0,
IF(S281=0,R307-1,
IF(R307&lt;1,S282,
(((R307-1)*(R283-(R283/(R307))))+(S281*S282))/(S283)))))</f>
        <v>0</v>
      </c>
      <c r="T307" s="395">
        <f t="shared" ref="T307" ca="1" si="403">IF(S307="n/a","n/a",IF(AND(S307&lt;1,T281=0),0,
IF(T281=0,S307-1,
IF(S307&lt;1,T282,
(((S307-1)*(S283-(S283/(S307))))+(T281*T282))/(T283)))))</f>
        <v>0</v>
      </c>
      <c r="U307" s="395">
        <f t="shared" ref="U307" ca="1" si="404">IF(T307="n/a","n/a",IF(AND(T307&lt;1,U281=0),0,
IF(U281=0,T307-1,
IF(T307&lt;1,U282,
(((T307-1)*(T283-(T283/(T307))))+(U281*U282))/(U283)))))</f>
        <v>0</v>
      </c>
      <c r="V307" s="395">
        <f t="shared" ref="V307" ca="1" si="405">IF(U307="n/a","n/a",IF(AND(U307&lt;1,V281=0),0,
IF(V281=0,U307-1,
IF(U307&lt;1,V282,
(((U307-1)*(U283-(U283/(U307))))+(V281*V282))/(V283)))))</f>
        <v>0</v>
      </c>
      <c r="W307" s="395">
        <f t="shared" ref="W307" ca="1" si="406">IF(V307="n/a","n/a",IF(AND(V307&lt;1,W281=0),0,
IF(W281=0,V307-1,
IF(V307&lt;1,W282,
(((V307-1)*(V283-(V283/(V307))))+(W281*W282))/(W283)))))</f>
        <v>0</v>
      </c>
      <c r="X307" s="249"/>
      <c r="Y307" s="249"/>
      <c r="Z307" s="249"/>
      <c r="AA307" s="249"/>
      <c r="AB307" s="249"/>
    </row>
    <row r="308" spans="1:28" hidden="1" outlineLevel="1">
      <c r="A308" s="249"/>
      <c r="B308" s="309" t="s">
        <v>301</v>
      </c>
      <c r="C308" s="400">
        <f ca="1">C280</f>
        <v>6.119154195175355</v>
      </c>
      <c r="D308" s="395">
        <f t="shared" ref="D308" ca="1" si="407">IF(C308="n/a","n/a",MAX(0,C308-1))</f>
        <v>5.119154195175355</v>
      </c>
      <c r="E308" s="395">
        <f t="shared" ref="E308:E309" ca="1" si="408">IF(D308="n/a","n/a",MAX(0,D308-1))</f>
        <v>4.119154195175355</v>
      </c>
      <c r="F308" s="395">
        <f t="shared" ref="F308:F310" ca="1" si="409">IF(E308="n/a","n/a",MAX(0,E308-1))</f>
        <v>3.119154195175355</v>
      </c>
      <c r="G308" s="395">
        <f t="shared" ref="G308:G311" ca="1" si="410">IF(F308="n/a","n/a",MAX(0,F308-1))</f>
        <v>2.119154195175355</v>
      </c>
      <c r="H308" s="395">
        <f t="shared" ref="H308:H312" ca="1" si="411">IF(G308="n/a","n/a",MAX(0,G308-1))</f>
        <v>1.119154195175355</v>
      </c>
      <c r="I308" s="395">
        <f t="shared" ref="I308:I313" ca="1" si="412">IF(H308="n/a","n/a",MAX(0,H308-1))</f>
        <v>0.11915419517535497</v>
      </c>
      <c r="J308" s="395">
        <f t="shared" ref="J308:J314" ca="1" si="413">IF(I308="n/a","n/a",MAX(0,I308-1))</f>
        <v>0</v>
      </c>
      <c r="K308" s="395">
        <f t="shared" ref="K308:K315" ca="1" si="414">IF(J308="n/a","n/a",MAX(0,J308-1))</f>
        <v>0</v>
      </c>
      <c r="L308" s="395">
        <f t="shared" ref="L308:L316" ca="1" si="415">IF(K308="n/a","n/a",MAX(0,K308-1))</f>
        <v>0</v>
      </c>
      <c r="M308" s="395">
        <f t="shared" ref="M308:M317" ca="1" si="416">IF(L308="n/a","n/a",MAX(0,L308-1))</f>
        <v>0</v>
      </c>
      <c r="N308" s="395">
        <f t="shared" ref="N308:N318" ca="1" si="417">IF(M308="n/a","n/a",MAX(0,M308-1))</f>
        <v>0</v>
      </c>
      <c r="O308" s="395">
        <f t="shared" ref="O308:O319" ca="1" si="418">IF(N308="n/a","n/a",MAX(0,N308-1))</f>
        <v>0</v>
      </c>
      <c r="P308" s="395">
        <f t="shared" ref="P308:P320" ca="1" si="419">IF(O308="n/a","n/a",MAX(0,O308-1))</f>
        <v>0</v>
      </c>
      <c r="Q308" s="395">
        <f t="shared" ref="Q308:Q321" ca="1" si="420">IF(P308="n/a","n/a",MAX(0,P308-1))</f>
        <v>0</v>
      </c>
      <c r="R308" s="395">
        <f t="shared" ref="R308:R322" ca="1" si="421">IF(Q308="n/a","n/a",MAX(0,Q308-1))</f>
        <v>0</v>
      </c>
      <c r="S308" s="395">
        <f t="shared" ref="S308:S323" ca="1" si="422">IF(R308="n/a","n/a",MAX(0,R308-1))</f>
        <v>0</v>
      </c>
      <c r="T308" s="395">
        <f t="shared" ref="T308:T324" ca="1" si="423">IF(S308="n/a","n/a",MAX(0,S308-1))</f>
        <v>0</v>
      </c>
      <c r="U308" s="395">
        <f t="shared" ref="U308:U325" ca="1" si="424">IF(T308="n/a","n/a",MAX(0,T308-1))</f>
        <v>0</v>
      </c>
      <c r="V308" s="395">
        <f t="shared" ref="V308:V326" ca="1" si="425">IF(U308="n/a","n/a",MAX(0,U308-1))</f>
        <v>0</v>
      </c>
      <c r="W308" s="395">
        <f t="shared" ref="W308:W326" ca="1" si="426">IF(V308="n/a","n/a",MAX(0,V308-1))</f>
        <v>0</v>
      </c>
      <c r="X308" s="249"/>
      <c r="Y308" s="249"/>
      <c r="Z308" s="249"/>
      <c r="AA308" s="249"/>
      <c r="AB308" s="249"/>
    </row>
    <row r="309" spans="1:28" hidden="1" outlineLevel="1">
      <c r="A309" s="249"/>
      <c r="B309" s="309" t="str">
        <f t="shared" ref="B309:B328" ca="1" si="427">"RL Capex "&amp;OFFSET($C$6,0,A285)</f>
        <v>RL Capex 2013</v>
      </c>
      <c r="C309" s="396"/>
      <c r="D309" s="400">
        <f ca="1">D280</f>
        <v>7.5</v>
      </c>
      <c r="E309" s="395">
        <f t="shared" ca="1" si="408"/>
        <v>6.5</v>
      </c>
      <c r="F309" s="395">
        <f t="shared" ca="1" si="409"/>
        <v>5.5</v>
      </c>
      <c r="G309" s="395">
        <f t="shared" ca="1" si="410"/>
        <v>4.5</v>
      </c>
      <c r="H309" s="395">
        <f t="shared" ca="1" si="411"/>
        <v>3.5</v>
      </c>
      <c r="I309" s="395">
        <f t="shared" ca="1" si="412"/>
        <v>2.5</v>
      </c>
      <c r="J309" s="395">
        <f t="shared" ca="1" si="413"/>
        <v>1.5</v>
      </c>
      <c r="K309" s="395">
        <f t="shared" ca="1" si="414"/>
        <v>0.5</v>
      </c>
      <c r="L309" s="395">
        <f t="shared" ca="1" si="415"/>
        <v>0</v>
      </c>
      <c r="M309" s="395">
        <f t="shared" ca="1" si="416"/>
        <v>0</v>
      </c>
      <c r="N309" s="395">
        <f t="shared" ca="1" si="417"/>
        <v>0</v>
      </c>
      <c r="O309" s="395">
        <f t="shared" ca="1" si="418"/>
        <v>0</v>
      </c>
      <c r="P309" s="395">
        <f t="shared" ca="1" si="419"/>
        <v>0</v>
      </c>
      <c r="Q309" s="395">
        <f t="shared" ca="1" si="420"/>
        <v>0</v>
      </c>
      <c r="R309" s="395">
        <f t="shared" ca="1" si="421"/>
        <v>0</v>
      </c>
      <c r="S309" s="395">
        <f t="shared" ca="1" si="422"/>
        <v>0</v>
      </c>
      <c r="T309" s="395">
        <f t="shared" ca="1" si="423"/>
        <v>0</v>
      </c>
      <c r="U309" s="395">
        <f t="shared" ca="1" si="424"/>
        <v>0</v>
      </c>
      <c r="V309" s="395">
        <f t="shared" ca="1" si="425"/>
        <v>0</v>
      </c>
      <c r="W309" s="395">
        <f t="shared" ca="1" si="426"/>
        <v>0</v>
      </c>
      <c r="X309" s="249"/>
      <c r="Y309" s="249"/>
      <c r="Z309" s="249"/>
      <c r="AA309" s="249"/>
      <c r="AB309" s="249"/>
    </row>
    <row r="310" spans="1:28" hidden="1" outlineLevel="1">
      <c r="A310" s="249"/>
      <c r="B310" s="309" t="str">
        <f t="shared" ca="1" si="427"/>
        <v>RL Capex 2014</v>
      </c>
      <c r="C310" s="401"/>
      <c r="D310" s="396"/>
      <c r="E310" s="400">
        <f ca="1">E280</f>
        <v>7.5</v>
      </c>
      <c r="F310" s="395">
        <f t="shared" ca="1" si="409"/>
        <v>6.5</v>
      </c>
      <c r="G310" s="395">
        <f t="shared" ca="1" si="410"/>
        <v>5.5</v>
      </c>
      <c r="H310" s="395">
        <f t="shared" ca="1" si="411"/>
        <v>4.5</v>
      </c>
      <c r="I310" s="395">
        <f t="shared" ca="1" si="412"/>
        <v>3.5</v>
      </c>
      <c r="J310" s="395">
        <f t="shared" ca="1" si="413"/>
        <v>2.5</v>
      </c>
      <c r="K310" s="395">
        <f t="shared" ca="1" si="414"/>
        <v>1.5</v>
      </c>
      <c r="L310" s="395">
        <f t="shared" ca="1" si="415"/>
        <v>0.5</v>
      </c>
      <c r="M310" s="395">
        <f t="shared" ca="1" si="416"/>
        <v>0</v>
      </c>
      <c r="N310" s="395">
        <f t="shared" ca="1" si="417"/>
        <v>0</v>
      </c>
      <c r="O310" s="395">
        <f t="shared" ca="1" si="418"/>
        <v>0</v>
      </c>
      <c r="P310" s="395">
        <f t="shared" ca="1" si="419"/>
        <v>0</v>
      </c>
      <c r="Q310" s="395">
        <f t="shared" ca="1" si="420"/>
        <v>0</v>
      </c>
      <c r="R310" s="395">
        <f t="shared" ca="1" si="421"/>
        <v>0</v>
      </c>
      <c r="S310" s="395">
        <f t="shared" ca="1" si="422"/>
        <v>0</v>
      </c>
      <c r="T310" s="395">
        <f t="shared" ca="1" si="423"/>
        <v>0</v>
      </c>
      <c r="U310" s="395">
        <f t="shared" ca="1" si="424"/>
        <v>0</v>
      </c>
      <c r="V310" s="395">
        <f t="shared" ca="1" si="425"/>
        <v>0</v>
      </c>
      <c r="W310" s="395">
        <f t="shared" ca="1" si="426"/>
        <v>0</v>
      </c>
      <c r="X310" s="249"/>
      <c r="Y310" s="249"/>
      <c r="Z310" s="249"/>
      <c r="AA310" s="249"/>
      <c r="AB310" s="249"/>
    </row>
    <row r="311" spans="1:28" hidden="1" outlineLevel="1">
      <c r="A311" s="249"/>
      <c r="B311" s="309" t="str">
        <f t="shared" ca="1" si="427"/>
        <v>RL Capex 2015</v>
      </c>
      <c r="C311" s="401"/>
      <c r="D311" s="401"/>
      <c r="E311" s="396"/>
      <c r="F311" s="400">
        <f ca="1">F280</f>
        <v>7.5</v>
      </c>
      <c r="G311" s="395">
        <f t="shared" ca="1" si="410"/>
        <v>6.5</v>
      </c>
      <c r="H311" s="395">
        <f t="shared" ca="1" si="411"/>
        <v>5.5</v>
      </c>
      <c r="I311" s="395">
        <f t="shared" ca="1" si="412"/>
        <v>4.5</v>
      </c>
      <c r="J311" s="395">
        <f t="shared" ca="1" si="413"/>
        <v>3.5</v>
      </c>
      <c r="K311" s="395">
        <f t="shared" ca="1" si="414"/>
        <v>2.5</v>
      </c>
      <c r="L311" s="395">
        <f t="shared" ca="1" si="415"/>
        <v>1.5</v>
      </c>
      <c r="M311" s="395">
        <f t="shared" ca="1" si="416"/>
        <v>0.5</v>
      </c>
      <c r="N311" s="395">
        <f t="shared" ca="1" si="417"/>
        <v>0</v>
      </c>
      <c r="O311" s="395">
        <f t="shared" ca="1" si="418"/>
        <v>0</v>
      </c>
      <c r="P311" s="395">
        <f t="shared" ca="1" si="419"/>
        <v>0</v>
      </c>
      <c r="Q311" s="395">
        <f t="shared" ca="1" si="420"/>
        <v>0</v>
      </c>
      <c r="R311" s="395">
        <f t="shared" ca="1" si="421"/>
        <v>0</v>
      </c>
      <c r="S311" s="395">
        <f t="shared" ca="1" si="422"/>
        <v>0</v>
      </c>
      <c r="T311" s="395">
        <f t="shared" ca="1" si="423"/>
        <v>0</v>
      </c>
      <c r="U311" s="395">
        <f t="shared" ca="1" si="424"/>
        <v>0</v>
      </c>
      <c r="V311" s="395">
        <f t="shared" ca="1" si="425"/>
        <v>0</v>
      </c>
      <c r="W311" s="395">
        <f t="shared" ca="1" si="426"/>
        <v>0</v>
      </c>
      <c r="X311" s="249"/>
      <c r="Y311" s="249"/>
      <c r="Z311" s="249"/>
      <c r="AA311" s="249"/>
      <c r="AB311" s="249"/>
    </row>
    <row r="312" spans="1:28" hidden="1" outlineLevel="1">
      <c r="A312" s="249"/>
      <c r="B312" s="309" t="str">
        <f t="shared" ca="1" si="427"/>
        <v>RL Capex 2016</v>
      </c>
      <c r="C312" s="401"/>
      <c r="D312" s="401"/>
      <c r="E312" s="401"/>
      <c r="F312" s="396"/>
      <c r="G312" s="400">
        <f ca="1">G280</f>
        <v>7.5</v>
      </c>
      <c r="H312" s="395">
        <f t="shared" ca="1" si="411"/>
        <v>6.5</v>
      </c>
      <c r="I312" s="395">
        <f t="shared" ca="1" si="412"/>
        <v>5.5</v>
      </c>
      <c r="J312" s="395">
        <f t="shared" ca="1" si="413"/>
        <v>4.5</v>
      </c>
      <c r="K312" s="395">
        <f t="shared" ca="1" si="414"/>
        <v>3.5</v>
      </c>
      <c r="L312" s="395">
        <f t="shared" ca="1" si="415"/>
        <v>2.5</v>
      </c>
      <c r="M312" s="395">
        <f t="shared" ca="1" si="416"/>
        <v>1.5</v>
      </c>
      <c r="N312" s="395">
        <f t="shared" ca="1" si="417"/>
        <v>0.5</v>
      </c>
      <c r="O312" s="395">
        <f t="shared" ca="1" si="418"/>
        <v>0</v>
      </c>
      <c r="P312" s="395">
        <f t="shared" ca="1" si="419"/>
        <v>0</v>
      </c>
      <c r="Q312" s="395">
        <f t="shared" ca="1" si="420"/>
        <v>0</v>
      </c>
      <c r="R312" s="395">
        <f t="shared" ca="1" si="421"/>
        <v>0</v>
      </c>
      <c r="S312" s="395">
        <f t="shared" ca="1" si="422"/>
        <v>0</v>
      </c>
      <c r="T312" s="395">
        <f t="shared" ca="1" si="423"/>
        <v>0</v>
      </c>
      <c r="U312" s="395">
        <f t="shared" ca="1" si="424"/>
        <v>0</v>
      </c>
      <c r="V312" s="395">
        <f t="shared" ca="1" si="425"/>
        <v>0</v>
      </c>
      <c r="W312" s="395">
        <f t="shared" ca="1" si="426"/>
        <v>0</v>
      </c>
      <c r="X312" s="249"/>
      <c r="Y312" s="249"/>
      <c r="Z312" s="249"/>
      <c r="AA312" s="249"/>
      <c r="AB312" s="249"/>
    </row>
    <row r="313" spans="1:28" hidden="1" outlineLevel="1">
      <c r="A313" s="249"/>
      <c r="B313" s="309" t="str">
        <f t="shared" ca="1" si="427"/>
        <v>RL Capex 2017</v>
      </c>
      <c r="C313" s="401"/>
      <c r="D313" s="401"/>
      <c r="E313" s="401"/>
      <c r="F313" s="401"/>
      <c r="G313" s="396"/>
      <c r="H313" s="400">
        <f ca="1">H280</f>
        <v>7.5</v>
      </c>
      <c r="I313" s="395">
        <f t="shared" ca="1" si="412"/>
        <v>6.5</v>
      </c>
      <c r="J313" s="395">
        <f t="shared" ca="1" si="413"/>
        <v>5.5</v>
      </c>
      <c r="K313" s="395">
        <f t="shared" ca="1" si="414"/>
        <v>4.5</v>
      </c>
      <c r="L313" s="395">
        <f t="shared" ca="1" si="415"/>
        <v>3.5</v>
      </c>
      <c r="M313" s="395">
        <f t="shared" ca="1" si="416"/>
        <v>2.5</v>
      </c>
      <c r="N313" s="395">
        <f t="shared" ca="1" si="417"/>
        <v>1.5</v>
      </c>
      <c r="O313" s="395">
        <f t="shared" ca="1" si="418"/>
        <v>0.5</v>
      </c>
      <c r="P313" s="395">
        <f t="shared" ca="1" si="419"/>
        <v>0</v>
      </c>
      <c r="Q313" s="395">
        <f t="shared" ca="1" si="420"/>
        <v>0</v>
      </c>
      <c r="R313" s="395">
        <f t="shared" ca="1" si="421"/>
        <v>0</v>
      </c>
      <c r="S313" s="395">
        <f t="shared" ca="1" si="422"/>
        <v>0</v>
      </c>
      <c r="T313" s="395">
        <f t="shared" ca="1" si="423"/>
        <v>0</v>
      </c>
      <c r="U313" s="395">
        <f t="shared" ca="1" si="424"/>
        <v>0</v>
      </c>
      <c r="V313" s="395">
        <f t="shared" ca="1" si="425"/>
        <v>0</v>
      </c>
      <c r="W313" s="395">
        <f t="shared" ca="1" si="426"/>
        <v>0</v>
      </c>
      <c r="X313" s="249"/>
      <c r="Y313" s="249"/>
      <c r="Z313" s="249"/>
      <c r="AA313" s="249"/>
      <c r="AB313" s="249"/>
    </row>
    <row r="314" spans="1:28" hidden="1" outlineLevel="1">
      <c r="A314" s="249"/>
      <c r="B314" s="309" t="str">
        <f t="shared" ca="1" si="427"/>
        <v>RL Capex 2018</v>
      </c>
      <c r="C314" s="401"/>
      <c r="D314" s="401"/>
      <c r="E314" s="401"/>
      <c r="F314" s="401"/>
      <c r="G314" s="401"/>
      <c r="H314" s="396"/>
      <c r="I314" s="400">
        <f ca="1">I280</f>
        <v>7.5</v>
      </c>
      <c r="J314" s="395">
        <f t="shared" ca="1" si="413"/>
        <v>6.5</v>
      </c>
      <c r="K314" s="395">
        <f t="shared" ca="1" si="414"/>
        <v>5.5</v>
      </c>
      <c r="L314" s="395">
        <f t="shared" ca="1" si="415"/>
        <v>4.5</v>
      </c>
      <c r="M314" s="395">
        <f t="shared" ca="1" si="416"/>
        <v>3.5</v>
      </c>
      <c r="N314" s="395">
        <f t="shared" ca="1" si="417"/>
        <v>2.5</v>
      </c>
      <c r="O314" s="395">
        <f t="shared" ca="1" si="418"/>
        <v>1.5</v>
      </c>
      <c r="P314" s="395">
        <f t="shared" ca="1" si="419"/>
        <v>0.5</v>
      </c>
      <c r="Q314" s="395">
        <f t="shared" ca="1" si="420"/>
        <v>0</v>
      </c>
      <c r="R314" s="395">
        <f t="shared" ca="1" si="421"/>
        <v>0</v>
      </c>
      <c r="S314" s="395">
        <f t="shared" ca="1" si="422"/>
        <v>0</v>
      </c>
      <c r="T314" s="395">
        <f t="shared" ca="1" si="423"/>
        <v>0</v>
      </c>
      <c r="U314" s="395">
        <f t="shared" ca="1" si="424"/>
        <v>0</v>
      </c>
      <c r="V314" s="395">
        <f t="shared" ca="1" si="425"/>
        <v>0</v>
      </c>
      <c r="W314" s="395">
        <f t="shared" ca="1" si="426"/>
        <v>0</v>
      </c>
      <c r="X314" s="249"/>
      <c r="Y314" s="249"/>
      <c r="Z314" s="249"/>
      <c r="AA314" s="249"/>
      <c r="AB314" s="249"/>
    </row>
    <row r="315" spans="1:28" hidden="1" outlineLevel="1">
      <c r="A315" s="249"/>
      <c r="B315" s="309" t="str">
        <f t="shared" ca="1" si="427"/>
        <v>RL Capex 2019</v>
      </c>
      <c r="C315" s="401"/>
      <c r="D315" s="401"/>
      <c r="E315" s="401"/>
      <c r="F315" s="401"/>
      <c r="G315" s="401"/>
      <c r="H315" s="401"/>
      <c r="I315" s="396"/>
      <c r="J315" s="400">
        <f ca="1">J280</f>
        <v>7.5</v>
      </c>
      <c r="K315" s="395">
        <f t="shared" ca="1" si="414"/>
        <v>6.5</v>
      </c>
      <c r="L315" s="395">
        <f t="shared" ca="1" si="415"/>
        <v>5.5</v>
      </c>
      <c r="M315" s="395">
        <f t="shared" ca="1" si="416"/>
        <v>4.5</v>
      </c>
      <c r="N315" s="395">
        <f t="shared" ca="1" si="417"/>
        <v>3.5</v>
      </c>
      <c r="O315" s="395">
        <f t="shared" ca="1" si="418"/>
        <v>2.5</v>
      </c>
      <c r="P315" s="395">
        <f t="shared" ca="1" si="419"/>
        <v>1.5</v>
      </c>
      <c r="Q315" s="395">
        <f t="shared" ca="1" si="420"/>
        <v>0.5</v>
      </c>
      <c r="R315" s="395">
        <f t="shared" ca="1" si="421"/>
        <v>0</v>
      </c>
      <c r="S315" s="395">
        <f t="shared" ca="1" si="422"/>
        <v>0</v>
      </c>
      <c r="T315" s="395">
        <f t="shared" ca="1" si="423"/>
        <v>0</v>
      </c>
      <c r="U315" s="395">
        <f t="shared" ca="1" si="424"/>
        <v>0</v>
      </c>
      <c r="V315" s="395">
        <f t="shared" ca="1" si="425"/>
        <v>0</v>
      </c>
      <c r="W315" s="395">
        <f t="shared" ca="1" si="426"/>
        <v>0</v>
      </c>
      <c r="X315" s="249"/>
      <c r="Y315" s="249"/>
      <c r="Z315" s="249"/>
      <c r="AA315" s="249"/>
      <c r="AB315" s="249"/>
    </row>
    <row r="316" spans="1:28" hidden="1" outlineLevel="1">
      <c r="A316" s="249"/>
      <c r="B316" s="309" t="str">
        <f t="shared" ca="1" si="427"/>
        <v>RL Capex 2020</v>
      </c>
      <c r="C316" s="401"/>
      <c r="D316" s="401"/>
      <c r="E316" s="401"/>
      <c r="F316" s="401"/>
      <c r="G316" s="401"/>
      <c r="H316" s="401"/>
      <c r="I316" s="401"/>
      <c r="J316" s="396"/>
      <c r="K316" s="400">
        <f ca="1">K280</f>
        <v>7.5</v>
      </c>
      <c r="L316" s="395">
        <f t="shared" ca="1" si="415"/>
        <v>6.5</v>
      </c>
      <c r="M316" s="395">
        <f t="shared" ca="1" si="416"/>
        <v>5.5</v>
      </c>
      <c r="N316" s="395">
        <f t="shared" ca="1" si="417"/>
        <v>4.5</v>
      </c>
      <c r="O316" s="395">
        <f t="shared" ca="1" si="418"/>
        <v>3.5</v>
      </c>
      <c r="P316" s="395">
        <f t="shared" ca="1" si="419"/>
        <v>2.5</v>
      </c>
      <c r="Q316" s="395">
        <f t="shared" ca="1" si="420"/>
        <v>1.5</v>
      </c>
      <c r="R316" s="395">
        <f t="shared" ca="1" si="421"/>
        <v>0.5</v>
      </c>
      <c r="S316" s="395">
        <f t="shared" ca="1" si="422"/>
        <v>0</v>
      </c>
      <c r="T316" s="395">
        <f t="shared" ca="1" si="423"/>
        <v>0</v>
      </c>
      <c r="U316" s="395">
        <f t="shared" ca="1" si="424"/>
        <v>0</v>
      </c>
      <c r="V316" s="395">
        <f t="shared" ca="1" si="425"/>
        <v>0</v>
      </c>
      <c r="W316" s="395">
        <f t="shared" ca="1" si="426"/>
        <v>0</v>
      </c>
      <c r="X316" s="249"/>
      <c r="Y316" s="249"/>
      <c r="Z316" s="249"/>
      <c r="AA316" s="249"/>
      <c r="AB316" s="249"/>
    </row>
    <row r="317" spans="1:28" hidden="1" outlineLevel="1">
      <c r="A317" s="249"/>
      <c r="B317" s="309" t="str">
        <f t="shared" ca="1" si="427"/>
        <v>RL Capex 2021</v>
      </c>
      <c r="C317" s="401"/>
      <c r="D317" s="401"/>
      <c r="E317" s="401"/>
      <c r="F317" s="401"/>
      <c r="G317" s="401"/>
      <c r="H317" s="401"/>
      <c r="I317" s="401"/>
      <c r="J317" s="401"/>
      <c r="K317" s="396"/>
      <c r="L317" s="400">
        <f ca="1">L280</f>
        <v>7.5</v>
      </c>
      <c r="M317" s="395">
        <f t="shared" ca="1" si="416"/>
        <v>6.5</v>
      </c>
      <c r="N317" s="395">
        <f t="shared" ca="1" si="417"/>
        <v>5.5</v>
      </c>
      <c r="O317" s="395">
        <f t="shared" ca="1" si="418"/>
        <v>4.5</v>
      </c>
      <c r="P317" s="395">
        <f t="shared" ca="1" si="419"/>
        <v>3.5</v>
      </c>
      <c r="Q317" s="395">
        <f t="shared" ca="1" si="420"/>
        <v>2.5</v>
      </c>
      <c r="R317" s="395">
        <f t="shared" ca="1" si="421"/>
        <v>1.5</v>
      </c>
      <c r="S317" s="395">
        <f t="shared" ca="1" si="422"/>
        <v>0.5</v>
      </c>
      <c r="T317" s="395">
        <f t="shared" ca="1" si="423"/>
        <v>0</v>
      </c>
      <c r="U317" s="395">
        <f t="shared" ca="1" si="424"/>
        <v>0</v>
      </c>
      <c r="V317" s="395">
        <f t="shared" ca="1" si="425"/>
        <v>0</v>
      </c>
      <c r="W317" s="395">
        <f t="shared" ca="1" si="426"/>
        <v>0</v>
      </c>
      <c r="X317" s="249"/>
      <c r="Y317" s="249"/>
      <c r="Z317" s="249"/>
      <c r="AA317" s="249"/>
      <c r="AB317" s="249"/>
    </row>
    <row r="318" spans="1:28" hidden="1" outlineLevel="1">
      <c r="A318" s="249"/>
      <c r="B318" s="309" t="str">
        <f t="shared" ca="1" si="427"/>
        <v>RL Capex 2022</v>
      </c>
      <c r="C318" s="401"/>
      <c r="D318" s="401"/>
      <c r="E318" s="401"/>
      <c r="F318" s="401"/>
      <c r="G318" s="401"/>
      <c r="H318" s="401"/>
      <c r="I318" s="401"/>
      <c r="J318" s="401"/>
      <c r="K318" s="401"/>
      <c r="L318" s="396"/>
      <c r="M318" s="400">
        <f ca="1">M280</f>
        <v>7.5</v>
      </c>
      <c r="N318" s="395">
        <f t="shared" ca="1" si="417"/>
        <v>6.5</v>
      </c>
      <c r="O318" s="395">
        <f t="shared" ca="1" si="418"/>
        <v>5.5</v>
      </c>
      <c r="P318" s="395">
        <f t="shared" ca="1" si="419"/>
        <v>4.5</v>
      </c>
      <c r="Q318" s="395">
        <f t="shared" ca="1" si="420"/>
        <v>3.5</v>
      </c>
      <c r="R318" s="395">
        <f t="shared" ca="1" si="421"/>
        <v>2.5</v>
      </c>
      <c r="S318" s="395">
        <f t="shared" ca="1" si="422"/>
        <v>1.5</v>
      </c>
      <c r="T318" s="395">
        <f t="shared" ca="1" si="423"/>
        <v>0.5</v>
      </c>
      <c r="U318" s="395">
        <f t="shared" ca="1" si="424"/>
        <v>0</v>
      </c>
      <c r="V318" s="395">
        <f t="shared" ca="1" si="425"/>
        <v>0</v>
      </c>
      <c r="W318" s="395">
        <f t="shared" ca="1" si="426"/>
        <v>0</v>
      </c>
      <c r="X318" s="249"/>
      <c r="Y318" s="249"/>
      <c r="Z318" s="249"/>
      <c r="AA318" s="249"/>
      <c r="AB318" s="249"/>
    </row>
    <row r="319" spans="1:28" hidden="1" outlineLevel="1">
      <c r="A319" s="249"/>
      <c r="B319" s="309" t="str">
        <f t="shared" ca="1" si="427"/>
        <v>RL Capex 2023</v>
      </c>
      <c r="C319" s="401"/>
      <c r="D319" s="401"/>
      <c r="E319" s="401"/>
      <c r="F319" s="401"/>
      <c r="G319" s="401"/>
      <c r="H319" s="401"/>
      <c r="I319" s="401"/>
      <c r="J319" s="401"/>
      <c r="K319" s="401"/>
      <c r="L319" s="401"/>
      <c r="M319" s="396"/>
      <c r="N319" s="400">
        <f>N280</f>
        <v>0</v>
      </c>
      <c r="O319" s="395">
        <f t="shared" si="418"/>
        <v>0</v>
      </c>
      <c r="P319" s="395">
        <f t="shared" si="419"/>
        <v>0</v>
      </c>
      <c r="Q319" s="395">
        <f t="shared" si="420"/>
        <v>0</v>
      </c>
      <c r="R319" s="395">
        <f t="shared" si="421"/>
        <v>0</v>
      </c>
      <c r="S319" s="395">
        <f t="shared" si="422"/>
        <v>0</v>
      </c>
      <c r="T319" s="395">
        <f t="shared" si="423"/>
        <v>0</v>
      </c>
      <c r="U319" s="395">
        <f t="shared" si="424"/>
        <v>0</v>
      </c>
      <c r="V319" s="395">
        <f t="shared" si="425"/>
        <v>0</v>
      </c>
      <c r="W319" s="395">
        <f t="shared" si="426"/>
        <v>0</v>
      </c>
      <c r="X319" s="249"/>
      <c r="Y319" s="249"/>
      <c r="Z319" s="249"/>
      <c r="AA319" s="249"/>
      <c r="AB319" s="249"/>
    </row>
    <row r="320" spans="1:28" hidden="1" outlineLevel="1">
      <c r="A320" s="249"/>
      <c r="B320" s="309" t="str">
        <f t="shared" ca="1" si="427"/>
        <v>RL Capex 2024</v>
      </c>
      <c r="C320" s="401"/>
      <c r="D320" s="401"/>
      <c r="E320" s="401"/>
      <c r="F320" s="401"/>
      <c r="G320" s="401"/>
      <c r="H320" s="401"/>
      <c r="I320" s="401"/>
      <c r="J320" s="401"/>
      <c r="K320" s="401"/>
      <c r="L320" s="401"/>
      <c r="M320" s="401"/>
      <c r="N320" s="396"/>
      <c r="O320" s="400">
        <f>O280</f>
        <v>0</v>
      </c>
      <c r="P320" s="395">
        <f t="shared" si="419"/>
        <v>0</v>
      </c>
      <c r="Q320" s="395">
        <f t="shared" si="420"/>
        <v>0</v>
      </c>
      <c r="R320" s="395">
        <f t="shared" si="421"/>
        <v>0</v>
      </c>
      <c r="S320" s="395">
        <f t="shared" si="422"/>
        <v>0</v>
      </c>
      <c r="T320" s="395">
        <f t="shared" si="423"/>
        <v>0</v>
      </c>
      <c r="U320" s="395">
        <f t="shared" si="424"/>
        <v>0</v>
      </c>
      <c r="V320" s="395">
        <f t="shared" si="425"/>
        <v>0</v>
      </c>
      <c r="W320" s="395">
        <f t="shared" si="426"/>
        <v>0</v>
      </c>
      <c r="X320" s="249"/>
      <c r="Y320" s="249"/>
      <c r="Z320" s="249"/>
      <c r="AA320" s="249"/>
      <c r="AB320" s="249"/>
    </row>
    <row r="321" spans="1:28" hidden="1" outlineLevel="1">
      <c r="A321" s="249"/>
      <c r="B321" s="309" t="str">
        <f t="shared" ca="1" si="427"/>
        <v>RL Capex 2025</v>
      </c>
      <c r="C321" s="401"/>
      <c r="D321" s="401"/>
      <c r="E321" s="401"/>
      <c r="F321" s="401"/>
      <c r="G321" s="401"/>
      <c r="H321" s="401"/>
      <c r="I321" s="401"/>
      <c r="J321" s="401"/>
      <c r="K321" s="401"/>
      <c r="L321" s="401"/>
      <c r="M321" s="401"/>
      <c r="N321" s="401"/>
      <c r="O321" s="396"/>
      <c r="P321" s="400">
        <f>P280</f>
        <v>0</v>
      </c>
      <c r="Q321" s="395">
        <f t="shared" si="420"/>
        <v>0</v>
      </c>
      <c r="R321" s="395">
        <f t="shared" si="421"/>
        <v>0</v>
      </c>
      <c r="S321" s="395">
        <f t="shared" si="422"/>
        <v>0</v>
      </c>
      <c r="T321" s="395">
        <f t="shared" si="423"/>
        <v>0</v>
      </c>
      <c r="U321" s="395">
        <f t="shared" si="424"/>
        <v>0</v>
      </c>
      <c r="V321" s="395">
        <f t="shared" si="425"/>
        <v>0</v>
      </c>
      <c r="W321" s="395">
        <f t="shared" si="426"/>
        <v>0</v>
      </c>
      <c r="X321" s="249"/>
      <c r="Y321" s="249"/>
      <c r="Z321" s="249"/>
      <c r="AA321" s="249"/>
      <c r="AB321" s="249"/>
    </row>
    <row r="322" spans="1:28" hidden="1" outlineLevel="1">
      <c r="A322" s="249"/>
      <c r="B322" s="309" t="str">
        <f t="shared" ca="1" si="427"/>
        <v>RL Capex 2026</v>
      </c>
      <c r="C322" s="401"/>
      <c r="D322" s="401"/>
      <c r="E322" s="401"/>
      <c r="F322" s="401"/>
      <c r="G322" s="401"/>
      <c r="H322" s="401"/>
      <c r="I322" s="401"/>
      <c r="J322" s="401"/>
      <c r="K322" s="401"/>
      <c r="L322" s="401"/>
      <c r="M322" s="401"/>
      <c r="N322" s="401"/>
      <c r="O322" s="401"/>
      <c r="P322" s="396"/>
      <c r="Q322" s="400">
        <f>Q280</f>
        <v>0</v>
      </c>
      <c r="R322" s="395">
        <f t="shared" si="421"/>
        <v>0</v>
      </c>
      <c r="S322" s="395">
        <f t="shared" si="422"/>
        <v>0</v>
      </c>
      <c r="T322" s="395">
        <f t="shared" si="423"/>
        <v>0</v>
      </c>
      <c r="U322" s="395">
        <f t="shared" si="424"/>
        <v>0</v>
      </c>
      <c r="V322" s="395">
        <f t="shared" si="425"/>
        <v>0</v>
      </c>
      <c r="W322" s="395">
        <f t="shared" si="426"/>
        <v>0</v>
      </c>
      <c r="X322" s="249"/>
      <c r="Y322" s="249"/>
      <c r="Z322" s="249"/>
      <c r="AA322" s="249"/>
      <c r="AB322" s="249"/>
    </row>
    <row r="323" spans="1:28" hidden="1" outlineLevel="1">
      <c r="A323" s="249"/>
      <c r="B323" s="309" t="str">
        <f t="shared" ca="1" si="427"/>
        <v>RL Capex 2027</v>
      </c>
      <c r="C323" s="401"/>
      <c r="D323" s="401"/>
      <c r="E323" s="401"/>
      <c r="F323" s="401"/>
      <c r="G323" s="401"/>
      <c r="H323" s="401"/>
      <c r="I323" s="401"/>
      <c r="J323" s="401"/>
      <c r="K323" s="401"/>
      <c r="L323" s="401"/>
      <c r="M323" s="401"/>
      <c r="N323" s="401"/>
      <c r="O323" s="401"/>
      <c r="P323" s="401"/>
      <c r="Q323" s="396"/>
      <c r="R323" s="400">
        <f>R280</f>
        <v>0</v>
      </c>
      <c r="S323" s="395">
        <f t="shared" si="422"/>
        <v>0</v>
      </c>
      <c r="T323" s="395">
        <f t="shared" si="423"/>
        <v>0</v>
      </c>
      <c r="U323" s="395">
        <f t="shared" si="424"/>
        <v>0</v>
      </c>
      <c r="V323" s="395">
        <f t="shared" si="425"/>
        <v>0</v>
      </c>
      <c r="W323" s="395">
        <f t="shared" si="426"/>
        <v>0</v>
      </c>
      <c r="X323" s="249"/>
      <c r="Y323" s="249"/>
      <c r="Z323" s="249"/>
      <c r="AA323" s="249"/>
      <c r="AB323" s="249"/>
    </row>
    <row r="324" spans="1:28" hidden="1" outlineLevel="1">
      <c r="A324" s="249"/>
      <c r="B324" s="309" t="str">
        <f t="shared" ca="1" si="427"/>
        <v>RL Capex 2028</v>
      </c>
      <c r="C324" s="401"/>
      <c r="D324" s="401"/>
      <c r="E324" s="401"/>
      <c r="F324" s="401"/>
      <c r="G324" s="401"/>
      <c r="H324" s="401"/>
      <c r="I324" s="401"/>
      <c r="J324" s="401"/>
      <c r="K324" s="401"/>
      <c r="L324" s="401"/>
      <c r="M324" s="401"/>
      <c r="N324" s="401"/>
      <c r="O324" s="401"/>
      <c r="P324" s="401"/>
      <c r="Q324" s="401"/>
      <c r="R324" s="396"/>
      <c r="S324" s="400">
        <f>S280</f>
        <v>0</v>
      </c>
      <c r="T324" s="395">
        <f t="shared" si="423"/>
        <v>0</v>
      </c>
      <c r="U324" s="395">
        <f t="shared" si="424"/>
        <v>0</v>
      </c>
      <c r="V324" s="395">
        <f t="shared" si="425"/>
        <v>0</v>
      </c>
      <c r="W324" s="395">
        <f t="shared" si="426"/>
        <v>0</v>
      </c>
      <c r="X324" s="249"/>
      <c r="Y324" s="249"/>
      <c r="Z324" s="249"/>
      <c r="AA324" s="249"/>
      <c r="AB324" s="249"/>
    </row>
    <row r="325" spans="1:28" hidden="1" outlineLevel="1">
      <c r="A325" s="249"/>
      <c r="B325" s="309" t="str">
        <f t="shared" ca="1" si="427"/>
        <v>RL Capex 2029</v>
      </c>
      <c r="C325" s="401"/>
      <c r="D325" s="401"/>
      <c r="E325" s="401"/>
      <c r="F325" s="401"/>
      <c r="G325" s="401"/>
      <c r="H325" s="401"/>
      <c r="I325" s="401"/>
      <c r="J325" s="401"/>
      <c r="K325" s="401"/>
      <c r="L325" s="401"/>
      <c r="M325" s="401"/>
      <c r="N325" s="401"/>
      <c r="O325" s="401"/>
      <c r="P325" s="401"/>
      <c r="Q325" s="401"/>
      <c r="R325" s="401"/>
      <c r="S325" s="396"/>
      <c r="T325" s="400">
        <f>T280</f>
        <v>0</v>
      </c>
      <c r="U325" s="395">
        <f t="shared" si="424"/>
        <v>0</v>
      </c>
      <c r="V325" s="395">
        <f t="shared" si="425"/>
        <v>0</v>
      </c>
      <c r="W325" s="395">
        <f t="shared" si="426"/>
        <v>0</v>
      </c>
      <c r="X325" s="249"/>
      <c r="Y325" s="249"/>
      <c r="Z325" s="249"/>
      <c r="AA325" s="249"/>
      <c r="AB325" s="249"/>
    </row>
    <row r="326" spans="1:28" hidden="1" outlineLevel="1">
      <c r="A326" s="249"/>
      <c r="B326" s="309" t="str">
        <f t="shared" ca="1" si="427"/>
        <v>RL Capex 2030</v>
      </c>
      <c r="C326" s="401"/>
      <c r="D326" s="401"/>
      <c r="E326" s="401"/>
      <c r="F326" s="401"/>
      <c r="G326" s="401"/>
      <c r="H326" s="401"/>
      <c r="I326" s="401"/>
      <c r="J326" s="401"/>
      <c r="K326" s="401"/>
      <c r="L326" s="401"/>
      <c r="M326" s="401"/>
      <c r="N326" s="401"/>
      <c r="O326" s="401"/>
      <c r="P326" s="401"/>
      <c r="Q326" s="401"/>
      <c r="R326" s="401"/>
      <c r="S326" s="401"/>
      <c r="T326" s="396"/>
      <c r="U326" s="400">
        <f>U280</f>
        <v>0</v>
      </c>
      <c r="V326" s="395">
        <f t="shared" si="425"/>
        <v>0</v>
      </c>
      <c r="W326" s="395">
        <f t="shared" si="426"/>
        <v>0</v>
      </c>
      <c r="X326" s="249"/>
      <c r="Y326" s="249"/>
      <c r="Z326" s="249"/>
      <c r="AA326" s="249"/>
      <c r="AB326" s="249"/>
    </row>
    <row r="327" spans="1:28" hidden="1" outlineLevel="1">
      <c r="A327" s="249"/>
      <c r="B327" s="309" t="str">
        <f t="shared" ca="1" si="427"/>
        <v>RL Capex 2031</v>
      </c>
      <c r="C327" s="401"/>
      <c r="D327" s="401"/>
      <c r="E327" s="401"/>
      <c r="F327" s="401"/>
      <c r="G327" s="401"/>
      <c r="H327" s="401"/>
      <c r="I327" s="401"/>
      <c r="J327" s="401"/>
      <c r="K327" s="401"/>
      <c r="L327" s="401"/>
      <c r="M327" s="401"/>
      <c r="N327" s="401"/>
      <c r="O327" s="401"/>
      <c r="P327" s="401"/>
      <c r="Q327" s="401"/>
      <c r="R327" s="401"/>
      <c r="S327" s="401"/>
      <c r="T327" s="401"/>
      <c r="U327" s="396"/>
      <c r="V327" s="400">
        <f>V280</f>
        <v>0</v>
      </c>
      <c r="W327" s="395">
        <f>IF(V327="n/a","n/a",MAX(0,V327-1))</f>
        <v>0</v>
      </c>
      <c r="X327" s="249"/>
      <c r="Y327" s="249"/>
      <c r="Z327" s="249"/>
      <c r="AA327" s="249"/>
      <c r="AB327" s="249"/>
    </row>
    <row r="328" spans="1:28" hidden="1" outlineLevel="1">
      <c r="A328" s="249"/>
      <c r="B328" s="309" t="str">
        <f t="shared" ca="1" si="427"/>
        <v>RL Capex 2032</v>
      </c>
      <c r="C328" s="401"/>
      <c r="D328" s="401"/>
      <c r="E328" s="401"/>
      <c r="F328" s="401"/>
      <c r="G328" s="401"/>
      <c r="H328" s="401"/>
      <c r="I328" s="401"/>
      <c r="J328" s="401"/>
      <c r="K328" s="401"/>
      <c r="L328" s="401"/>
      <c r="M328" s="401"/>
      <c r="N328" s="401"/>
      <c r="O328" s="401"/>
      <c r="P328" s="401"/>
      <c r="Q328" s="401"/>
      <c r="R328" s="401"/>
      <c r="S328" s="401"/>
      <c r="T328" s="401"/>
      <c r="U328" s="401"/>
      <c r="V328" s="396"/>
      <c r="W328" s="395">
        <f>W280</f>
        <v>0</v>
      </c>
      <c r="X328" s="249"/>
      <c r="Y328" s="249"/>
      <c r="Z328" s="249"/>
      <c r="AA328" s="249"/>
      <c r="AB328" s="249"/>
    </row>
    <row r="329" spans="1:28" hidden="1" outlineLevel="1">
      <c r="A329" s="249"/>
      <c r="B329" s="332"/>
      <c r="C329" s="395"/>
      <c r="D329" s="395"/>
      <c r="E329" s="395"/>
      <c r="F329" s="395"/>
      <c r="G329" s="395"/>
      <c r="H329" s="395"/>
      <c r="I329" s="395"/>
      <c r="J329" s="395"/>
      <c r="K329" s="395"/>
      <c r="L329" s="395"/>
      <c r="M329" s="395"/>
      <c r="N329" s="395"/>
      <c r="O329" s="395"/>
      <c r="P329" s="395"/>
      <c r="Q329" s="395"/>
      <c r="R329" s="395"/>
      <c r="S329" s="395"/>
      <c r="T329" s="395"/>
      <c r="U329" s="395"/>
      <c r="V329" s="395"/>
      <c r="W329" s="395"/>
      <c r="X329" s="249"/>
      <c r="Y329" s="249"/>
      <c r="Z329" s="249"/>
      <c r="AA329" s="249"/>
      <c r="AB329" s="249"/>
    </row>
    <row r="330" spans="1:28" collapsed="1">
      <c r="A330" s="322"/>
      <c r="B330" s="336" t="s">
        <v>192</v>
      </c>
      <c r="C330" s="460">
        <f ca="1">(IF(OR($C280&lt;&gt;"n/a",C280&lt;&gt;"n/a"),IF(SUM(C283:C305)=0,0,IF((SUMPRODUCT(C283:C305,C307:C329)/SUM(C283:C305))&lt;0,1,(SUMPRODUCT(C283:C305,C307:C329)/SUM(C283:C305)))),"n/a"))</f>
        <v>6.119154195175355</v>
      </c>
      <c r="D330" s="460">
        <f ca="1">(IF(OR($C280&lt;&gt;"n/a",D280&lt;&gt;"n/a"),IF(SUM(D283:D305)=0,0,IF((SUMPRODUCT(D283:D305,D307:D329)/SUM(D283:D305))&lt;0,1,(SUMPRODUCT(D283:D305,D307:D329)/SUM(D283:D305)))),"n/a"))</f>
        <v>5.2440125055471238</v>
      </c>
      <c r="E330" s="460">
        <f t="shared" ref="E330:W330" ca="1" si="428">(IF(OR($C280&lt;&gt;"n/a",E280&lt;&gt;"n/a"),IF(SUM(E283:E305)=0,0,IF((SUMPRODUCT(E283:E305,E307:E329)/SUM(E283:E305))&lt;0,1,(SUMPRODUCT(E283:E305,E307:E329)/SUM(E283:E305)))),"n/a"))</f>
        <v>4.4939038364481156</v>
      </c>
      <c r="F330" s="460">
        <f t="shared" ca="1" si="428"/>
        <v>4.3859438741814518</v>
      </c>
      <c r="G330" s="460">
        <f t="shared" ca="1" si="428"/>
        <v>4.3023131934730454</v>
      </c>
      <c r="H330" s="460">
        <f t="shared" ca="1" si="428"/>
        <v>5.5934076326600648</v>
      </c>
      <c r="I330" s="460">
        <f t="shared" ca="1" si="428"/>
        <v>5.6120450565919739</v>
      </c>
      <c r="J330" s="460">
        <f t="shared" ca="1" si="428"/>
        <v>4.8511162194509652</v>
      </c>
      <c r="K330" s="460">
        <f t="shared" ca="1" si="428"/>
        <v>3.9464388824380361</v>
      </c>
      <c r="L330" s="460">
        <f t="shared" ca="1" si="428"/>
        <v>3.0771793197418913</v>
      </c>
      <c r="M330" s="460">
        <f t="shared" ca="1" si="428"/>
        <v>2.2408981666755099</v>
      </c>
      <c r="N330" s="460">
        <f t="shared" ca="1" si="428"/>
        <v>1.41268683234051</v>
      </c>
      <c r="O330" s="460">
        <f t="shared" ca="1" si="428"/>
        <v>0.5</v>
      </c>
      <c r="P330" s="460">
        <f t="shared" ca="1" si="428"/>
        <v>0</v>
      </c>
      <c r="Q330" s="460">
        <f t="shared" ca="1" si="428"/>
        <v>0</v>
      </c>
      <c r="R330" s="460">
        <f t="shared" ca="1" si="428"/>
        <v>0</v>
      </c>
      <c r="S330" s="460">
        <f t="shared" ca="1" si="428"/>
        <v>0</v>
      </c>
      <c r="T330" s="460">
        <f t="shared" ca="1" si="428"/>
        <v>0</v>
      </c>
      <c r="U330" s="460">
        <f t="shared" ca="1" si="428"/>
        <v>0</v>
      </c>
      <c r="V330" s="460">
        <f t="shared" ca="1" si="428"/>
        <v>0</v>
      </c>
      <c r="W330" s="460">
        <f t="shared" ca="1" si="428"/>
        <v>0</v>
      </c>
      <c r="X330" s="249"/>
      <c r="Y330" s="249"/>
      <c r="Z330" s="249"/>
      <c r="AA330" s="249"/>
      <c r="AB330" s="249"/>
    </row>
    <row r="331" spans="1:28">
      <c r="A331" s="249"/>
      <c r="B331" s="249"/>
      <c r="C331" s="395"/>
      <c r="D331" s="395"/>
      <c r="E331" s="395"/>
      <c r="F331" s="395"/>
      <c r="G331" s="395"/>
      <c r="H331" s="395"/>
      <c r="I331" s="395"/>
      <c r="J331" s="395"/>
      <c r="K331" s="395"/>
      <c r="L331" s="395"/>
      <c r="M331" s="395"/>
      <c r="N331" s="395"/>
      <c r="O331" s="395"/>
      <c r="P331" s="395"/>
      <c r="Q331" s="395"/>
      <c r="R331" s="395"/>
      <c r="S331" s="395"/>
      <c r="T331" s="395"/>
      <c r="U331" s="395"/>
      <c r="V331" s="395"/>
      <c r="W331" s="395"/>
      <c r="X331" s="249"/>
      <c r="Y331" s="249"/>
      <c r="Z331" s="249"/>
      <c r="AA331" s="249"/>
      <c r="AB331" s="249"/>
    </row>
    <row r="332" spans="1:28">
      <c r="A332" s="72" t="s">
        <v>7</v>
      </c>
      <c r="B332" s="142" t="str">
        <f>VLOOKUP($A332,'RFM input'!$E$7:$F$56,2,FALSE)</f>
        <v>General Building</v>
      </c>
      <c r="C332" s="402"/>
      <c r="D332" s="402"/>
      <c r="E332" s="403"/>
      <c r="F332" s="403"/>
      <c r="G332" s="403"/>
      <c r="H332" s="403"/>
      <c r="I332" s="403"/>
      <c r="J332" s="403"/>
      <c r="K332" s="403"/>
      <c r="L332" s="403"/>
      <c r="M332" s="403"/>
      <c r="N332" s="403"/>
      <c r="O332" s="403"/>
      <c r="P332" s="403"/>
      <c r="Q332" s="403"/>
      <c r="R332" s="403"/>
      <c r="S332" s="403"/>
      <c r="T332" s="403"/>
      <c r="U332" s="403"/>
      <c r="V332" s="403"/>
      <c r="W332" s="403"/>
      <c r="X332" s="249"/>
      <c r="Y332" s="249"/>
      <c r="Z332" s="249"/>
      <c r="AA332" s="249"/>
      <c r="AB332" s="249"/>
    </row>
    <row r="333" spans="1:28">
      <c r="A333" s="378">
        <f>VALUE(REPLACE(A332,1,12,""))</f>
        <v>7</v>
      </c>
      <c r="B333" s="317" t="s">
        <v>195</v>
      </c>
      <c r="C333" s="389">
        <f ca="1">OFFSET('TAB roll forward'!$H$7,A333,0)</f>
        <v>6.5118258917878906</v>
      </c>
      <c r="D333" s="404">
        <f ca="1">'RAB remaining lives'!D338</f>
        <v>0.69923670469795574</v>
      </c>
      <c r="E333" s="404">
        <f ca="1">'RAB remaining lives'!E338</f>
        <v>9.4328263841458355</v>
      </c>
      <c r="F333" s="404">
        <f ca="1">'RAB remaining lives'!F338</f>
        <v>0.21090274987009999</v>
      </c>
      <c r="G333" s="404">
        <f ca="1">'RAB remaining lives'!G338</f>
        <v>0.18114266359332198</v>
      </c>
      <c r="H333" s="404">
        <f ca="1">'RAB remaining lives'!H338</f>
        <v>3.042247261392916E-2</v>
      </c>
      <c r="I333" s="404">
        <f ca="1">'RAB remaining lives'!I338</f>
        <v>0</v>
      </c>
      <c r="J333" s="404">
        <f ca="1">'RAB remaining lives'!J338</f>
        <v>0</v>
      </c>
      <c r="K333" s="404">
        <f ca="1">'RAB remaining lives'!K338</f>
        <v>0</v>
      </c>
      <c r="L333" s="404">
        <f ca="1">'RAB remaining lives'!L338</f>
        <v>0</v>
      </c>
      <c r="M333" s="404">
        <f ca="1">'RAB remaining lives'!M338</f>
        <v>0</v>
      </c>
      <c r="N333" s="404">
        <f>'RAB remaining lives'!N338</f>
        <v>0</v>
      </c>
      <c r="O333" s="404">
        <f>'RAB remaining lives'!O338</f>
        <v>0</v>
      </c>
      <c r="P333" s="404">
        <f>'RAB remaining lives'!P338</f>
        <v>0</v>
      </c>
      <c r="Q333" s="404">
        <f>'RAB remaining lives'!Q338</f>
        <v>0</v>
      </c>
      <c r="R333" s="404">
        <f>'RAB remaining lives'!R338</f>
        <v>0</v>
      </c>
      <c r="S333" s="404">
        <f>'RAB remaining lives'!S338</f>
        <v>0</v>
      </c>
      <c r="T333" s="404">
        <f>'RAB remaining lives'!T338</f>
        <v>0</v>
      </c>
      <c r="U333" s="404">
        <f>'RAB remaining lives'!U338</f>
        <v>0</v>
      </c>
      <c r="V333" s="404">
        <f>'RAB remaining lives'!V338</f>
        <v>0</v>
      </c>
      <c r="W333" s="404">
        <f>'RAB remaining lives'!W338</f>
        <v>0</v>
      </c>
      <c r="X333" s="249"/>
      <c r="Y333" s="249"/>
      <c r="Z333" s="249"/>
      <c r="AA333" s="249"/>
      <c r="AB333" s="249"/>
    </row>
    <row r="334" spans="1:28">
      <c r="A334" s="249"/>
      <c r="B334" s="249" t="s">
        <v>326</v>
      </c>
      <c r="C334" s="391">
        <f ca="1">OFFSET('RFM input'!$X$6,$A333,0)</f>
        <v>48.896543158845269</v>
      </c>
      <c r="D334" s="390">
        <f ca="1">OFFSET('RFM input'!$Y$6,$A333,0)</f>
        <v>60</v>
      </c>
      <c r="E334" s="390">
        <f ca="1">OFFSET('RFM input'!$Y$6,$A333,0)</f>
        <v>60</v>
      </c>
      <c r="F334" s="390">
        <f ca="1">OFFSET('RFM input'!$Y$6,$A333,0)</f>
        <v>60</v>
      </c>
      <c r="G334" s="390">
        <f ca="1">OFFSET('RFM input'!$Y$6,$A333,0)</f>
        <v>60</v>
      </c>
      <c r="H334" s="390">
        <f ca="1">OFFSET('RFM input'!$Y$6,$A333,0)</f>
        <v>60</v>
      </c>
      <c r="I334" s="390">
        <f ca="1">OFFSET('RFM input'!$Y$6,'TAB remaining lives'!$A333,0)</f>
        <v>60</v>
      </c>
      <c r="J334" s="390">
        <f ca="1">OFFSET('RFM input'!$Y$6,'TAB remaining lives'!$A333,0)</f>
        <v>60</v>
      </c>
      <c r="K334" s="390">
        <f ca="1">OFFSET('RFM input'!$Y$6,'TAB remaining lives'!$A333,0)</f>
        <v>60</v>
      </c>
      <c r="L334" s="390">
        <f ca="1">OFFSET('RFM input'!$Y$6,'TAB remaining lives'!$A333,0)</f>
        <v>60</v>
      </c>
      <c r="M334" s="390">
        <f ca="1">OFFSET('RFM input'!$Y$6,'TAB remaining lives'!$A333,0)</f>
        <v>60</v>
      </c>
      <c r="N334" s="390"/>
      <c r="O334" s="390"/>
      <c r="P334" s="390"/>
      <c r="Q334" s="390"/>
      <c r="R334" s="390"/>
      <c r="S334" s="390"/>
      <c r="T334" s="390"/>
      <c r="U334" s="390"/>
      <c r="V334" s="390"/>
      <c r="W334" s="390"/>
      <c r="X334" s="249"/>
      <c r="Y334" s="249"/>
      <c r="Z334" s="249"/>
      <c r="AA334" s="249"/>
      <c r="AB334" s="249"/>
    </row>
    <row r="335" spans="1:28">
      <c r="A335" s="249"/>
      <c r="B335" s="317" t="s">
        <v>300</v>
      </c>
      <c r="C335" s="392"/>
      <c r="D335" s="393">
        <f ca="1">IF(D$6=(OFFSET('RFM input'!$G$60,0,'RFM input'!$AA$7)),OFFSET('RFM input'!$I$454,$A333,0),0)</f>
        <v>0</v>
      </c>
      <c r="E335" s="390">
        <f ca="1">IF(E$6=(OFFSET('RFM input'!$G$60,0,'RFM input'!$AA$7)),OFFSET('RFM input'!$I$454,$A333,0),0)</f>
        <v>0</v>
      </c>
      <c r="F335" s="390">
        <f ca="1">IF(F$6=(OFFSET('RFM input'!$G$60,0,'RFM input'!$AA$7)),OFFSET('RFM input'!$I$454,$A333,0),0)</f>
        <v>0</v>
      </c>
      <c r="G335" s="390">
        <f ca="1">IF(G$6=(OFFSET('RFM input'!$G$60,0,'RFM input'!$AA$7)),OFFSET('RFM input'!$I$454,$A333,0),0)</f>
        <v>0</v>
      </c>
      <c r="H335" s="390">
        <f ca="1">IF(H$6=(OFFSET('RFM input'!$G$60,0,'RFM input'!$AA$7)),OFFSET('RFM input'!$I$454,$A333,0),0)</f>
        <v>0</v>
      </c>
      <c r="I335" s="390">
        <f ca="1">IF(I$6=(OFFSET('RFM input'!$G$60,0,'RFM input'!$AA$7)),OFFSET('RFM input'!$I$454,$A333,0),0)</f>
        <v>0</v>
      </c>
      <c r="J335" s="390">
        <f ca="1">IF(J$6=(OFFSET('RFM input'!$G$60,0,'RFM input'!$AA$7)),OFFSET('RFM input'!$I$454,$A333,0),0)</f>
        <v>0</v>
      </c>
      <c r="K335" s="390">
        <f ca="1">IF(K$6=(OFFSET('RFM input'!$G$60,0,'RFM input'!$AA$7)),OFFSET('RFM input'!$I$454,$A333,0),0)</f>
        <v>0</v>
      </c>
      <c r="L335" s="390">
        <f ca="1">IF(L$6=(OFFSET('RFM input'!$G$60,0,'RFM input'!$AA$7)),OFFSET('RFM input'!$I$454,$A333,0),0)</f>
        <v>0</v>
      </c>
      <c r="M335" s="390">
        <f ca="1">IF(M$6=(OFFSET('RFM input'!$G$60,0,'RFM input'!$AA$7)),OFFSET('RFM input'!$I$454,$A333,0),0)</f>
        <v>0</v>
      </c>
      <c r="N335" s="390"/>
      <c r="O335" s="390"/>
      <c r="P335" s="390"/>
      <c r="Q335" s="390"/>
      <c r="R335" s="390"/>
      <c r="S335" s="390"/>
      <c r="T335" s="390"/>
      <c r="U335" s="390"/>
      <c r="V335" s="390"/>
      <c r="W335" s="390"/>
      <c r="X335" s="249"/>
      <c r="Y335" s="249"/>
      <c r="Z335" s="249"/>
      <c r="AA335" s="249"/>
      <c r="AB335" s="249"/>
    </row>
    <row r="336" spans="1:28">
      <c r="A336" s="249"/>
      <c r="B336" s="317" t="s">
        <v>309</v>
      </c>
      <c r="C336" s="392"/>
      <c r="D336" s="391">
        <f ca="1">IF(D$6=(OFFSET('RFM input'!$G$60,0,'RFM input'!$AA$7)),OFFSET('RFM input'!$K$454,$A333,0),0)</f>
        <v>0</v>
      </c>
      <c r="E336" s="394">
        <f ca="1">IF(E$6=(OFFSET('RFM input'!$G$60,0,'RFM input'!$AA$7)),OFFSET('RFM input'!$K$454,$A333,0),0)</f>
        <v>0</v>
      </c>
      <c r="F336" s="394">
        <f ca="1">IF(F$6=(OFFSET('RFM input'!$G$60,0,'RFM input'!$AA$7)),OFFSET('RFM input'!$K$454,$A333,0),0)</f>
        <v>0</v>
      </c>
      <c r="G336" s="394">
        <f ca="1">IF(G$6=(OFFSET('RFM input'!$G$60,0,'RFM input'!$AA$7)),OFFSET('RFM input'!$K$454,$A333,0),0)</f>
        <v>0</v>
      </c>
      <c r="H336" s="394">
        <f ca="1">IF(H$6=(OFFSET('RFM input'!$G$60,0,'RFM input'!$AA$7)),OFFSET('RFM input'!$K$454,$A333,0),0)</f>
        <v>0</v>
      </c>
      <c r="I336" s="394">
        <f ca="1">IF(I$6=(OFFSET('RFM input'!$G$60,0,'RFM input'!$AA$7)),OFFSET('RFM input'!$K$454,$A333,0),0)</f>
        <v>0</v>
      </c>
      <c r="J336" s="394">
        <f ca="1">IF(J$6=(OFFSET('RFM input'!$G$60,0,'RFM input'!$AA$7)),OFFSET('RFM input'!$K$454,$A333,0),0)</f>
        <v>0</v>
      </c>
      <c r="K336" s="394">
        <f ca="1">IF(K$6=(OFFSET('RFM input'!$G$60,0,'RFM input'!$AA$7)),OFFSET('RFM input'!$K$454,$A333,0),0)</f>
        <v>0</v>
      </c>
      <c r="L336" s="394">
        <f ca="1">IF(L$6=(OFFSET('RFM input'!$G$60,0,'RFM input'!$AA$7)),OFFSET('RFM input'!$K$454,$A333,0),0)</f>
        <v>0</v>
      </c>
      <c r="M336" s="394">
        <f ca="1">IF(M$6=(OFFSET('RFM input'!$G$60,0,'RFM input'!$AA$7)),OFFSET('RFM input'!$K$454,$A333,0),0)</f>
        <v>0</v>
      </c>
      <c r="N336" s="394"/>
      <c r="O336" s="394"/>
      <c r="P336" s="394"/>
      <c r="Q336" s="394"/>
      <c r="R336" s="394"/>
      <c r="S336" s="394"/>
      <c r="T336" s="394"/>
      <c r="U336" s="394"/>
      <c r="V336" s="394"/>
      <c r="W336" s="394"/>
      <c r="X336" s="249"/>
      <c r="Y336" s="249"/>
      <c r="Z336" s="249"/>
      <c r="AA336" s="249"/>
      <c r="AB336" s="249"/>
    </row>
    <row r="337" spans="1:28" hidden="1" outlineLevel="1">
      <c r="A337" s="459">
        <v>-1</v>
      </c>
      <c r="B337" s="309" t="s">
        <v>303</v>
      </c>
      <c r="C337" s="395"/>
      <c r="D337" s="395">
        <f t="shared" ref="D337" ca="1" si="429">IF(D361="n/a",0,IF(AND(D335=0,C337=0),0,
IF(AND(D335&lt;&gt;0,C337=0),D335,
IF(AND(D336&lt;&gt;0,C337&lt;&gt;0),(C337-(C337/C361))+D335,
IF(C361&lt;1,0,(C337-(C337/C361)))))))</f>
        <v>0</v>
      </c>
      <c r="E337" s="395">
        <f t="shared" ref="E337" ca="1" si="430">IF(E361="n/a",0,IF(AND(E335=0,D337=0),0,
IF(AND(E335&lt;&gt;0,D337=0),E335,
IF(AND(E336&lt;&gt;0,D337&lt;&gt;0),(D337-(D337/D361))+E335,
IF(D361&lt;1,0,(D337-(D337/D361)))))))</f>
        <v>0</v>
      </c>
      <c r="F337" s="395">
        <f t="shared" ref="F337" ca="1" si="431">IF(F361="n/a",0,IF(AND(F335=0,E337=0),0,
IF(AND(F335&lt;&gt;0,E337=0),F335,
IF(AND(F336&lt;&gt;0,E337&lt;&gt;0),(E337-(E337/E361))+F335,
IF(E361&lt;1,0,(E337-(E337/E361)))))))</f>
        <v>0</v>
      </c>
      <c r="G337" s="395">
        <f t="shared" ref="G337" ca="1" si="432">IF(G361="n/a",0,IF(AND(G335=0,F337=0),0,
IF(AND(G335&lt;&gt;0,F337=0),G335,
IF(AND(G336&lt;&gt;0,F337&lt;&gt;0),(F337-(F337/F361))+G335,
IF(F361&lt;1,0,(F337-(F337/F361)))))))</f>
        <v>0</v>
      </c>
      <c r="H337" s="395">
        <f ca="1">IF(H361="n/a",0,IF(AND(H335=0,G337=0),0,
IF(AND(H335&lt;&gt;0,G337=0),H335,
IF(AND(H336&lt;&gt;0,G337&lt;&gt;0),(G337-(G337/G361))+H335,
IF(G361&lt;1,0,(G337-(G337/G361)))))))</f>
        <v>0</v>
      </c>
      <c r="I337" s="395">
        <f t="shared" ref="I337" ca="1" si="433">IF(I361="n/a",0,IF(AND(I335=0,H337=0),0,
IF(AND(I335&lt;&gt;0,H337=0),I335,
IF(AND(I336&lt;&gt;0,H337&lt;&gt;0),(H337-(H337/H361))+I335,
IF(H361&lt;1,0,(H337-(H337/H361)))))))</f>
        <v>0</v>
      </c>
      <c r="J337" s="395">
        <f t="shared" ref="J337" ca="1" si="434">IF(J361="n/a",0,IF(AND(J335=0,I337=0),0,
IF(AND(J335&lt;&gt;0,I337=0),J335,
IF(AND(J336&lt;&gt;0,I337&lt;&gt;0),(I337-(I337/I361))+J335,
IF(I361&lt;1,0,(I337-(I337/I361)))))))</f>
        <v>0</v>
      </c>
      <c r="K337" s="395">
        <f t="shared" ref="K337" ca="1" si="435">IF(K361="n/a",0,IF(AND(K335=0,J337=0),0,
IF(AND(K335&lt;&gt;0,J337=0),K335,
IF(AND(K336&lt;&gt;0,J337&lt;&gt;0),(J337-(J337/J361))+K335,
IF(J361&lt;1,0,(J337-(J337/J361)))))))</f>
        <v>0</v>
      </c>
      <c r="L337" s="395">
        <f t="shared" ref="L337" ca="1" si="436">IF(L361="n/a",0,IF(AND(L335=0,K337=0),0,
IF(AND(L335&lt;&gt;0,K337=0),L335,
IF(AND(L336&lt;&gt;0,K337&lt;&gt;0),(K337-(K337/K361))+L335,
IF(K361&lt;1,0,(K337-(K337/K361)))))))</f>
        <v>0</v>
      </c>
      <c r="M337" s="395">
        <f t="shared" ref="M337" ca="1" si="437">IF(M361="n/a",0,IF(AND(M335=0,L337=0),0,
IF(AND(M335&lt;&gt;0,L337=0),M335,
IF(AND(M336&lt;&gt;0,L337&lt;&gt;0),(L337-(L337/L361))+M335,
IF(L361&lt;1,0,(L337-(L337/L361)))))))</f>
        <v>0</v>
      </c>
      <c r="N337" s="395">
        <f t="shared" ref="N337" ca="1" si="438">IF(N361="n/a",0,IF(AND(N335=0,M337=0),0,
IF(AND(N335&lt;&gt;0,M337=0),N335,
IF(AND(N336&lt;&gt;0,M337&lt;&gt;0),(M337-(M337/M361))+N335,
IF(M361&lt;1,0,(M337-(M337/M361)))))))</f>
        <v>0</v>
      </c>
      <c r="O337" s="395">
        <f t="shared" ref="O337" ca="1" si="439">IF(O361="n/a",0,IF(AND(O335=0,N337=0),0,
IF(AND(O335&lt;&gt;0,N337=0),O335,
IF(AND(O336&lt;&gt;0,N337&lt;&gt;0),(N337-(N337/N361))+O335,
IF(N361&lt;1,0,(N337-(N337/N361)))))))</f>
        <v>0</v>
      </c>
      <c r="P337" s="395">
        <f t="shared" ref="P337" ca="1" si="440">IF(P361="n/a",0,IF(AND(P335=0,O337=0),0,
IF(AND(P335&lt;&gt;0,O337=0),P335,
IF(AND(P336&lt;&gt;0,O337&lt;&gt;0),(O337-(O337/O361))+P335,
IF(O361&lt;1,0,(O337-(O337/O361)))))))</f>
        <v>0</v>
      </c>
      <c r="Q337" s="395">
        <f t="shared" ref="Q337" ca="1" si="441">IF(Q361="n/a",0,IF(AND(Q335=0,P337=0),0,
IF(AND(Q335&lt;&gt;0,P337=0),Q335,
IF(AND(Q336&lt;&gt;0,P337&lt;&gt;0),(P337-(P337/P361))+Q335,
IF(P361&lt;1,0,(P337-(P337/P361)))))))</f>
        <v>0</v>
      </c>
      <c r="R337" s="395">
        <f t="shared" ref="R337" ca="1" si="442">IF(R361="n/a",0,IF(AND(R335=0,Q337=0),0,
IF(AND(R335&lt;&gt;0,Q337=0),R335,
IF(AND(R336&lt;&gt;0,Q337&lt;&gt;0),(Q337-(Q337/Q361))+R335,
IF(Q361&lt;1,0,(Q337-(Q337/Q361)))))))</f>
        <v>0</v>
      </c>
      <c r="S337" s="395">
        <f t="shared" ref="S337" ca="1" si="443">IF(S361="n/a",0,IF(AND(S335=0,R337=0),0,
IF(AND(S335&lt;&gt;0,R337=0),S335,
IF(AND(S336&lt;&gt;0,R337&lt;&gt;0),(R337-(R337/R361))+S335,
IF(R361&lt;1,0,(R337-(R337/R361)))))))</f>
        <v>0</v>
      </c>
      <c r="T337" s="395">
        <f t="shared" ref="T337" ca="1" si="444">IF(T361="n/a",0,IF(AND(T335=0,S337=0),0,
IF(AND(T335&lt;&gt;0,S337=0),T335,
IF(AND(T336&lt;&gt;0,S337&lt;&gt;0),(S337-(S337/S361))+T335,
IF(S361&lt;1,0,(S337-(S337/S361)))))))</f>
        <v>0</v>
      </c>
      <c r="U337" s="395">
        <f t="shared" ref="U337" ca="1" si="445">IF(U361="n/a",0,IF(AND(U335=0,T337=0),0,
IF(AND(U335&lt;&gt;0,T337=0),U335,
IF(AND(U336&lt;&gt;0,T337&lt;&gt;0),(T337-(T337/T361))+U335,
IF(T361&lt;1,0,(T337-(T337/T361)))))))</f>
        <v>0</v>
      </c>
      <c r="V337" s="395">
        <f t="shared" ref="V337" ca="1" si="446">IF(V361="n/a",0,IF(AND(V335=0,U337=0),0,
IF(AND(V335&lt;&gt;0,U337=0),V335,
IF(AND(V336&lt;&gt;0,U337&lt;&gt;0),(U337-(U337/U361))+V335,
IF(U361&lt;1,0,(U337-(U337/U361)))))))</f>
        <v>0</v>
      </c>
      <c r="W337" s="395">
        <f t="shared" ref="W337" ca="1" si="447">IF(W361="n/a",0,IF(AND(W335=0,V337=0),0,
IF(AND(W335&lt;&gt;0,V337=0),W335,
IF(AND(W336&lt;&gt;0,V337&lt;&gt;0),(V337-(V337/V361))+W335,
IF(V361&lt;1,0,(V337-(V337/V361)))))))</f>
        <v>0</v>
      </c>
      <c r="X337" s="249"/>
      <c r="Y337" s="249"/>
      <c r="Z337" s="249"/>
      <c r="AA337" s="249"/>
      <c r="AB337" s="249"/>
    </row>
    <row r="338" spans="1:28" hidden="1" outlineLevel="1">
      <c r="A338" s="331">
        <v>0</v>
      </c>
      <c r="B338" s="309" t="s">
        <v>194</v>
      </c>
      <c r="C338" s="400">
        <f ca="1">C333</f>
        <v>6.5118258917878906</v>
      </c>
      <c r="D338" s="395">
        <f ca="1">IF(C362="n/a",C338,IFERROR(IF((OFFSET($C338,0,$A338))&lt;0,
MIN(0,C338-(OFFSET($C338,0,$A338)/(OFFSET($C333,-$A337,$A338)))),
MAX(0,C338-(OFFSET($C338,0,$A338)/(OFFSET($C333,-$A337,$A338))))),0))</f>
        <v>6.3786503036766087</v>
      </c>
      <c r="E338" s="395">
        <f t="shared" ref="E338" ca="1" si="448">IF(D362="n/a",D338,IFERROR(IF((OFFSET($C338,0,$A338))&lt;0,
MIN(0,D338-(OFFSET($C338,0,$A338)/(OFFSET($C333,-$A337,$A338)))),
MAX(0,D338-(OFFSET($C338,0,$A338)/(OFFSET($C333,-$A337,$A338))))),0))</f>
        <v>6.2454747155653267</v>
      </c>
      <c r="F338" s="395">
        <f t="shared" ref="F338:F339" ca="1" si="449">IF(E362="n/a",E338,IFERROR(IF((OFFSET($C338,0,$A338))&lt;0,
MIN(0,E338-(OFFSET($C338,0,$A338)/(OFFSET($C333,-$A337,$A338)))),
MAX(0,E338-(OFFSET($C338,0,$A338)/(OFFSET($C333,-$A337,$A338))))),0))</f>
        <v>6.1122991274540448</v>
      </c>
      <c r="G338" s="395">
        <f t="shared" ref="G338:G340" ca="1" si="450">IF(F362="n/a",F338,IFERROR(IF((OFFSET($C338,0,$A338))&lt;0,
MIN(0,F338-(OFFSET($C338,0,$A338)/(OFFSET($C333,-$A337,$A338)))),
MAX(0,F338-(OFFSET($C338,0,$A338)/(OFFSET($C333,-$A337,$A338))))),0))</f>
        <v>5.9791235393427629</v>
      </c>
      <c r="H338" s="395">
        <f t="shared" ref="H338:H341" ca="1" si="451">IF(G362="n/a",G338,IFERROR(IF((OFFSET($C338,0,$A338))&lt;0,
MIN(0,G338-(OFFSET($C338,0,$A338)/(OFFSET($C333,-$A337,$A338)))),
MAX(0,G338-(OFFSET($C338,0,$A338)/(OFFSET($C333,-$A337,$A338))))),0))</f>
        <v>5.8459479512314809</v>
      </c>
      <c r="I338" s="395">
        <f t="shared" ref="I338:I342" ca="1" si="452">IF(H362="n/a",H338,IFERROR(IF((OFFSET($C338,0,$A338))&lt;0,
MIN(0,H338-(OFFSET($C338,0,$A338)/(OFFSET($C333,-$A337,$A338)))),
MAX(0,H338-(OFFSET($C338,0,$A338)/(OFFSET($C333,-$A337,$A338))))),0))</f>
        <v>5.712772363120199</v>
      </c>
      <c r="J338" s="395">
        <f t="shared" ref="J338:J343" ca="1" si="453">IF(I362="n/a",I338,IFERROR(IF((OFFSET($C338,0,$A338))&lt;0,
MIN(0,I338-(OFFSET($C338,0,$A338)/(OFFSET($C333,-$A337,$A338)))),
MAX(0,I338-(OFFSET($C338,0,$A338)/(OFFSET($C333,-$A337,$A338))))),0))</f>
        <v>5.579596775008917</v>
      </c>
      <c r="K338" s="395">
        <f t="shared" ref="K338:K344" ca="1" si="454">IF(J362="n/a",J338,IFERROR(IF((OFFSET($C338,0,$A338))&lt;0,
MIN(0,J338-(OFFSET($C338,0,$A338)/(OFFSET($C333,-$A337,$A338)))),
MAX(0,J338-(OFFSET($C338,0,$A338)/(OFFSET($C333,-$A337,$A338))))),0))</f>
        <v>5.4464211868976351</v>
      </c>
      <c r="L338" s="395">
        <f t="shared" ref="L338:L345" ca="1" si="455">IF(K362="n/a",K338,IFERROR(IF((OFFSET($C338,0,$A338))&lt;0,
MIN(0,K338-(OFFSET($C338,0,$A338)/(OFFSET($C333,-$A337,$A338)))),
MAX(0,K338-(OFFSET($C338,0,$A338)/(OFFSET($C333,-$A337,$A338))))),0))</f>
        <v>5.3132455987863532</v>
      </c>
      <c r="M338" s="395">
        <f t="shared" ref="M338:M346" ca="1" si="456">IF(L362="n/a",L338,IFERROR(IF((OFFSET($C338,0,$A338))&lt;0,
MIN(0,L338-(OFFSET($C338,0,$A338)/(OFFSET($C333,-$A337,$A338)))),
MAX(0,L338-(OFFSET($C338,0,$A338)/(OFFSET($C333,-$A337,$A338))))),0))</f>
        <v>5.1800700106750712</v>
      </c>
      <c r="N338" s="395">
        <f t="shared" ref="N338:N347" ca="1" si="457">IF(M362="n/a",M338,IFERROR(IF((OFFSET($C338,0,$A338))&lt;0,
MIN(0,M338-(OFFSET($C338,0,$A338)/(OFFSET($C333,-$A337,$A338)))),
MAX(0,M338-(OFFSET($C338,0,$A338)/(OFFSET($C333,-$A337,$A338))))),0))</f>
        <v>5.0468944225637893</v>
      </c>
      <c r="O338" s="395">
        <f t="shared" ref="O338:O348" ca="1" si="458">IF(N362="n/a",N338,IFERROR(IF((OFFSET($C338,0,$A338))&lt;0,
MIN(0,N338-(OFFSET($C338,0,$A338)/(OFFSET($C333,-$A337,$A338)))),
MAX(0,N338-(OFFSET($C338,0,$A338)/(OFFSET($C333,-$A337,$A338))))),0))</f>
        <v>4.9137188344525073</v>
      </c>
      <c r="P338" s="395">
        <f t="shared" ref="P338:P349" ca="1" si="459">IF(O362="n/a",O338,IFERROR(IF((OFFSET($C338,0,$A338))&lt;0,
MIN(0,O338-(OFFSET($C338,0,$A338)/(OFFSET($C333,-$A337,$A338)))),
MAX(0,O338-(OFFSET($C338,0,$A338)/(OFFSET($C333,-$A337,$A338))))),0))</f>
        <v>4.7805432463412254</v>
      </c>
      <c r="Q338" s="395">
        <f t="shared" ref="Q338:Q350" ca="1" si="460">IF(P362="n/a",P338,IFERROR(IF((OFFSET($C338,0,$A338))&lt;0,
MIN(0,P338-(OFFSET($C338,0,$A338)/(OFFSET($C333,-$A337,$A338)))),
MAX(0,P338-(OFFSET($C338,0,$A338)/(OFFSET($C333,-$A337,$A338))))),0))</f>
        <v>4.6473676582299435</v>
      </c>
      <c r="R338" s="395">
        <f t="shared" ref="R338:R351" ca="1" si="461">IF(Q362="n/a",Q338,IFERROR(IF((OFFSET($C338,0,$A338))&lt;0,
MIN(0,Q338-(OFFSET($C338,0,$A338)/(OFFSET($C333,-$A337,$A338)))),
MAX(0,Q338-(OFFSET($C338,0,$A338)/(OFFSET($C333,-$A337,$A338))))),0))</f>
        <v>4.5141920701186615</v>
      </c>
      <c r="S338" s="395">
        <f t="shared" ref="S338:S352" ca="1" si="462">IF(R362="n/a",R338,IFERROR(IF((OFFSET($C338,0,$A338))&lt;0,
MIN(0,R338-(OFFSET($C338,0,$A338)/(OFFSET($C333,-$A337,$A338)))),
MAX(0,R338-(OFFSET($C338,0,$A338)/(OFFSET($C333,-$A337,$A338))))),0))</f>
        <v>4.3810164820073796</v>
      </c>
      <c r="T338" s="395">
        <f t="shared" ref="T338:T353" ca="1" si="463">IF(S362="n/a",S338,IFERROR(IF((OFFSET($C338,0,$A338))&lt;0,
MIN(0,S338-(OFFSET($C338,0,$A338)/(OFFSET($C333,-$A337,$A338)))),
MAX(0,S338-(OFFSET($C338,0,$A338)/(OFFSET($C333,-$A337,$A338))))),0))</f>
        <v>4.2478408938960976</v>
      </c>
      <c r="U338" s="395">
        <f t="shared" ref="U338:U354" ca="1" si="464">IF(T362="n/a",T338,IFERROR(IF((OFFSET($C338,0,$A338))&lt;0,
MIN(0,T338-(OFFSET($C338,0,$A338)/(OFFSET($C333,-$A337,$A338)))),
MAX(0,T338-(OFFSET($C338,0,$A338)/(OFFSET($C333,-$A337,$A338))))),0))</f>
        <v>4.1146653057848157</v>
      </c>
      <c r="V338" s="395">
        <f t="shared" ref="V338:V355" ca="1" si="465">IF(U362="n/a",U338,IFERROR(IF((OFFSET($C338,0,$A338))&lt;0,
MIN(0,U338-(OFFSET($C338,0,$A338)/(OFFSET($C333,-$A337,$A338)))),
MAX(0,U338-(OFFSET($C338,0,$A338)/(OFFSET($C333,-$A337,$A338))))),0))</f>
        <v>3.9814897176735338</v>
      </c>
      <c r="W338" s="395">
        <f t="shared" ref="W338:W356" ca="1" si="466">IF(V362="n/a",V338,IFERROR(IF((OFFSET($C338,0,$A338))&lt;0,
MIN(0,V338-(OFFSET($C338,0,$A338)/(OFFSET($C333,-$A337,$A338)))),
MAX(0,V338-(OFFSET($C338,0,$A338)/(OFFSET($C333,-$A337,$A338))))),0))</f>
        <v>3.8483141295622518</v>
      </c>
      <c r="X338" s="249"/>
      <c r="Y338" s="249"/>
      <c r="Z338" s="249"/>
      <c r="AA338" s="249"/>
      <c r="AB338" s="249"/>
    </row>
    <row r="339" spans="1:28" hidden="1" outlineLevel="1">
      <c r="A339" s="331">
        <v>1</v>
      </c>
      <c r="B339" s="309" t="str">
        <f t="shared" ref="B339:B358" ca="1" si="467">"Depreciated Net Capex "&amp;OFFSET($C$6,0,A339)</f>
        <v>Depreciated Net Capex 2013</v>
      </c>
      <c r="C339" s="396"/>
      <c r="D339" s="397">
        <f ca="1">D333</f>
        <v>0.69923670469795574</v>
      </c>
      <c r="E339" s="395">
        <f ca="1">IF(D363="n/a",D339,IFERROR(IF((OFFSET($C339,0,$A339))&lt;0,
MIN(0,D339-(OFFSET($C339,0,$A339)/(OFFSET($C334,-$A338,$A339)))),
MAX(0,D339-(OFFSET($C339,0,$A339)/(OFFSET($C334,-$A338,$A339))))),0))</f>
        <v>0.68758275961965643</v>
      </c>
      <c r="F339" s="395">
        <f t="shared" ca="1" si="449"/>
        <v>0.67592881454135711</v>
      </c>
      <c r="G339" s="395">
        <f t="shared" ca="1" si="450"/>
        <v>0.6642748694630578</v>
      </c>
      <c r="H339" s="395">
        <f t="shared" ca="1" si="451"/>
        <v>0.65262092438475849</v>
      </c>
      <c r="I339" s="395">
        <f t="shared" ca="1" si="452"/>
        <v>0.64096697930645918</v>
      </c>
      <c r="J339" s="395">
        <f t="shared" ca="1" si="453"/>
        <v>0.62931303422815987</v>
      </c>
      <c r="K339" s="395">
        <f t="shared" ca="1" si="454"/>
        <v>0.61765908914986056</v>
      </c>
      <c r="L339" s="395">
        <f t="shared" ca="1" si="455"/>
        <v>0.60600514407156125</v>
      </c>
      <c r="M339" s="395">
        <f t="shared" ca="1" si="456"/>
        <v>0.59435119899326194</v>
      </c>
      <c r="N339" s="395">
        <f t="shared" ca="1" si="457"/>
        <v>0.58269725391496263</v>
      </c>
      <c r="O339" s="395">
        <f t="shared" ca="1" si="458"/>
        <v>0.57104330883666332</v>
      </c>
      <c r="P339" s="395">
        <f t="shared" ca="1" si="459"/>
        <v>0.55938936375836401</v>
      </c>
      <c r="Q339" s="395">
        <f t="shared" ca="1" si="460"/>
        <v>0.5477354186800647</v>
      </c>
      <c r="R339" s="395">
        <f t="shared" ca="1" si="461"/>
        <v>0.53608147360176539</v>
      </c>
      <c r="S339" s="395">
        <f t="shared" ca="1" si="462"/>
        <v>0.52442752852346608</v>
      </c>
      <c r="T339" s="395">
        <f t="shared" ca="1" si="463"/>
        <v>0.51277358344516677</v>
      </c>
      <c r="U339" s="395">
        <f t="shared" ca="1" si="464"/>
        <v>0.50111963836686746</v>
      </c>
      <c r="V339" s="395">
        <f t="shared" ca="1" si="465"/>
        <v>0.4894656932885682</v>
      </c>
      <c r="W339" s="395">
        <f t="shared" ca="1" si="466"/>
        <v>0.47781174821026895</v>
      </c>
      <c r="X339" s="249"/>
      <c r="Y339" s="249"/>
      <c r="Z339" s="249"/>
      <c r="AA339" s="249"/>
      <c r="AB339" s="249"/>
    </row>
    <row r="340" spans="1:28" hidden="1" outlineLevel="1">
      <c r="A340" s="331">
        <v>2</v>
      </c>
      <c r="B340" s="309" t="str">
        <f t="shared" ca="1" si="467"/>
        <v>Depreciated Net Capex 2014</v>
      </c>
      <c r="C340" s="398"/>
      <c r="D340" s="399"/>
      <c r="E340" s="397">
        <f ca="1">E333</f>
        <v>9.4328263841458355</v>
      </c>
      <c r="F340" s="395">
        <f ca="1">IF(E364="n/a",E340,IFERROR(IF((OFFSET($C340,0,$A340))&lt;0,
MIN(0,E340-(OFFSET($C340,0,$A340)/(OFFSET($C335,-$A339,$A340)))),
MAX(0,E340-(OFFSET($C340,0,$A340)/(OFFSET($C335,-$A339,$A340))))),0))</f>
        <v>9.2756126110767383</v>
      </c>
      <c r="G340" s="395">
        <f t="shared" ca="1" si="450"/>
        <v>9.1183988380076411</v>
      </c>
      <c r="H340" s="395">
        <f t="shared" ca="1" si="451"/>
        <v>8.9611850649385438</v>
      </c>
      <c r="I340" s="395">
        <f t="shared" ca="1" si="452"/>
        <v>8.8039712918694466</v>
      </c>
      <c r="J340" s="395">
        <f t="shared" ca="1" si="453"/>
        <v>8.6467575188003494</v>
      </c>
      <c r="K340" s="395">
        <f t="shared" ca="1" si="454"/>
        <v>8.4895437457312521</v>
      </c>
      <c r="L340" s="395">
        <f t="shared" ca="1" si="455"/>
        <v>8.3323299726621549</v>
      </c>
      <c r="M340" s="395">
        <f t="shared" ca="1" si="456"/>
        <v>8.1751161995930577</v>
      </c>
      <c r="N340" s="395">
        <f t="shared" ca="1" si="457"/>
        <v>8.0179024265239605</v>
      </c>
      <c r="O340" s="395">
        <f t="shared" ca="1" si="458"/>
        <v>7.8606886534548632</v>
      </c>
      <c r="P340" s="395">
        <f t="shared" ca="1" si="459"/>
        <v>7.703474880385766</v>
      </c>
      <c r="Q340" s="395">
        <f t="shared" ca="1" si="460"/>
        <v>7.5462611073166688</v>
      </c>
      <c r="R340" s="395">
        <f t="shared" ca="1" si="461"/>
        <v>7.3890473342475715</v>
      </c>
      <c r="S340" s="395">
        <f t="shared" ca="1" si="462"/>
        <v>7.2318335611784743</v>
      </c>
      <c r="T340" s="395">
        <f t="shared" ca="1" si="463"/>
        <v>7.0746197881093771</v>
      </c>
      <c r="U340" s="395">
        <f t="shared" ca="1" si="464"/>
        <v>6.9174060150402799</v>
      </c>
      <c r="V340" s="395">
        <f t="shared" ca="1" si="465"/>
        <v>6.7601922419711826</v>
      </c>
      <c r="W340" s="395">
        <f t="shared" ca="1" si="466"/>
        <v>6.6029784689020854</v>
      </c>
      <c r="X340" s="334"/>
      <c r="Y340" s="249"/>
      <c r="Z340" s="249"/>
      <c r="AA340" s="249"/>
      <c r="AB340" s="249"/>
    </row>
    <row r="341" spans="1:28" hidden="1" outlineLevel="1">
      <c r="A341" s="331">
        <v>3</v>
      </c>
      <c r="B341" s="309" t="str">
        <f t="shared" ca="1" si="467"/>
        <v>Depreciated Net Capex 2015</v>
      </c>
      <c r="C341" s="398"/>
      <c r="D341" s="398"/>
      <c r="E341" s="399"/>
      <c r="F341" s="400">
        <f ca="1">F333</f>
        <v>0.21090274987009999</v>
      </c>
      <c r="G341" s="395">
        <f ca="1">IF(F365="n/a",F341,IFERROR(IF((OFFSET($C341,0,$A341))&lt;0,
MIN(0,F341-(OFFSET($C341,0,$A341)/(OFFSET($C336,-$A340,$A341)))),
MAX(0,F341-(OFFSET($C341,0,$A341)/(OFFSET($C336,-$A340,$A341))))),0))</f>
        <v>0.20738770403893167</v>
      </c>
      <c r="H341" s="395">
        <f t="shared" ca="1" si="451"/>
        <v>0.20387265820776335</v>
      </c>
      <c r="I341" s="395">
        <f t="shared" ca="1" si="452"/>
        <v>0.20035761237659502</v>
      </c>
      <c r="J341" s="395">
        <f t="shared" ca="1" si="453"/>
        <v>0.1968425665454267</v>
      </c>
      <c r="K341" s="395">
        <f t="shared" ca="1" si="454"/>
        <v>0.19332752071425838</v>
      </c>
      <c r="L341" s="395">
        <f t="shared" ca="1" si="455"/>
        <v>0.18981247488309005</v>
      </c>
      <c r="M341" s="395">
        <f t="shared" ca="1" si="456"/>
        <v>0.18629742905192173</v>
      </c>
      <c r="N341" s="395">
        <f t="shared" ca="1" si="457"/>
        <v>0.18278238322075341</v>
      </c>
      <c r="O341" s="395">
        <f t="shared" ca="1" si="458"/>
        <v>0.17926733738958509</v>
      </c>
      <c r="P341" s="395">
        <f t="shared" ca="1" si="459"/>
        <v>0.17575229155841676</v>
      </c>
      <c r="Q341" s="395">
        <f t="shared" ca="1" si="460"/>
        <v>0.17223724572724844</v>
      </c>
      <c r="R341" s="395">
        <f t="shared" ca="1" si="461"/>
        <v>0.16872219989608012</v>
      </c>
      <c r="S341" s="395">
        <f t="shared" ca="1" si="462"/>
        <v>0.16520715406491179</v>
      </c>
      <c r="T341" s="395">
        <f t="shared" ca="1" si="463"/>
        <v>0.16169210823374347</v>
      </c>
      <c r="U341" s="395">
        <f t="shared" ca="1" si="464"/>
        <v>0.15817706240257515</v>
      </c>
      <c r="V341" s="395">
        <f t="shared" ca="1" si="465"/>
        <v>0.15466201657140682</v>
      </c>
      <c r="W341" s="395">
        <f t="shared" ca="1" si="466"/>
        <v>0.1511469707402385</v>
      </c>
      <c r="X341" s="334"/>
      <c r="Y341" s="334"/>
      <c r="Z341" s="249"/>
      <c r="AA341" s="249"/>
      <c r="AB341" s="249"/>
    </row>
    <row r="342" spans="1:28" hidden="1" outlineLevel="1">
      <c r="A342" s="331">
        <v>4</v>
      </c>
      <c r="B342" s="309" t="str">
        <f t="shared" ca="1" si="467"/>
        <v>Depreciated Net Capex 2016</v>
      </c>
      <c r="C342" s="398"/>
      <c r="D342" s="398"/>
      <c r="E342" s="398"/>
      <c r="F342" s="399"/>
      <c r="G342" s="400">
        <f ca="1">G333</f>
        <v>0.18114266359332198</v>
      </c>
      <c r="H342" s="395">
        <f ca="1">IF(G366="n/a",G342,IFERROR(IF((OFFSET($C342,0,$A342))&lt;0,
MIN(0,G342-(OFFSET($C342,0,$A342)/(OFFSET($C337,-$A341,$A342)))),
MAX(0,G342-(OFFSET($C342,0,$A342)/(OFFSET($C337,-$A341,$A342))))),0))</f>
        <v>0.17812361920009995</v>
      </c>
      <c r="I342" s="395">
        <f t="shared" ca="1" si="452"/>
        <v>0.17510457480687791</v>
      </c>
      <c r="J342" s="395">
        <f t="shared" ca="1" si="453"/>
        <v>0.17208553041365587</v>
      </c>
      <c r="K342" s="395">
        <f t="shared" ca="1" si="454"/>
        <v>0.16906648602043384</v>
      </c>
      <c r="L342" s="395">
        <f t="shared" ca="1" si="455"/>
        <v>0.1660474416272118</v>
      </c>
      <c r="M342" s="395">
        <f t="shared" ca="1" si="456"/>
        <v>0.16302839723398976</v>
      </c>
      <c r="N342" s="395">
        <f t="shared" ca="1" si="457"/>
        <v>0.16000935284076773</v>
      </c>
      <c r="O342" s="395">
        <f t="shared" ca="1" si="458"/>
        <v>0.15699030844754569</v>
      </c>
      <c r="P342" s="395">
        <f t="shared" ca="1" si="459"/>
        <v>0.15397126405432365</v>
      </c>
      <c r="Q342" s="395">
        <f t="shared" ca="1" si="460"/>
        <v>0.15095221966110162</v>
      </c>
      <c r="R342" s="395">
        <f t="shared" ca="1" si="461"/>
        <v>0.14793317526787958</v>
      </c>
      <c r="S342" s="395">
        <f t="shared" ca="1" si="462"/>
        <v>0.14491413087465754</v>
      </c>
      <c r="T342" s="395">
        <f t="shared" ca="1" si="463"/>
        <v>0.14189508648143551</v>
      </c>
      <c r="U342" s="395">
        <f t="shared" ca="1" si="464"/>
        <v>0.13887604208821347</v>
      </c>
      <c r="V342" s="395">
        <f t="shared" ca="1" si="465"/>
        <v>0.13585699769499143</v>
      </c>
      <c r="W342" s="395">
        <f t="shared" ca="1" si="466"/>
        <v>0.1328379533017694</v>
      </c>
      <c r="X342" s="334"/>
      <c r="Y342" s="334"/>
      <c r="Z342" s="334"/>
      <c r="AA342" s="249"/>
      <c r="AB342" s="249"/>
    </row>
    <row r="343" spans="1:28" hidden="1" outlineLevel="1">
      <c r="A343" s="331">
        <v>5</v>
      </c>
      <c r="B343" s="309" t="str">
        <f t="shared" ca="1" si="467"/>
        <v>Depreciated Net Capex 2017</v>
      </c>
      <c r="C343" s="398"/>
      <c r="D343" s="398"/>
      <c r="E343" s="398"/>
      <c r="F343" s="398"/>
      <c r="G343" s="399"/>
      <c r="H343" s="400">
        <f ca="1">H333</f>
        <v>3.042247261392916E-2</v>
      </c>
      <c r="I343" s="395">
        <f ca="1">IF(H367="n/a",H343,IFERROR(IF((OFFSET($C343,0,$A343))&lt;0,
MIN(0,H343-(OFFSET($C343,0,$A343)/(OFFSET($C338,-$A342,$A343)))),
MAX(0,H343-(OFFSET($C343,0,$A343)/(OFFSET($C338,-$A342,$A343))))),0))</f>
        <v>2.9915431403697006E-2</v>
      </c>
      <c r="J343" s="395">
        <f t="shared" ca="1" si="453"/>
        <v>2.9408390193464851E-2</v>
      </c>
      <c r="K343" s="395">
        <f t="shared" ca="1" si="454"/>
        <v>2.8901348983232697E-2</v>
      </c>
      <c r="L343" s="395">
        <f t="shared" ca="1" si="455"/>
        <v>2.8394307773000543E-2</v>
      </c>
      <c r="M343" s="395">
        <f t="shared" ca="1" si="456"/>
        <v>2.7887266562768388E-2</v>
      </c>
      <c r="N343" s="395">
        <f t="shared" ca="1" si="457"/>
        <v>2.7380225352536234E-2</v>
      </c>
      <c r="O343" s="395">
        <f t="shared" ca="1" si="458"/>
        <v>2.687318414230408E-2</v>
      </c>
      <c r="P343" s="395">
        <f t="shared" ca="1" si="459"/>
        <v>2.6366142932071925E-2</v>
      </c>
      <c r="Q343" s="395">
        <f t="shared" ca="1" si="460"/>
        <v>2.5859101721839771E-2</v>
      </c>
      <c r="R343" s="395">
        <f t="shared" ca="1" si="461"/>
        <v>2.5352060511607617E-2</v>
      </c>
      <c r="S343" s="395">
        <f t="shared" ca="1" si="462"/>
        <v>2.4845019301375462E-2</v>
      </c>
      <c r="T343" s="395">
        <f t="shared" ca="1" si="463"/>
        <v>2.4337978091143308E-2</v>
      </c>
      <c r="U343" s="395">
        <f t="shared" ca="1" si="464"/>
        <v>2.3830936880911154E-2</v>
      </c>
      <c r="V343" s="395">
        <f t="shared" ca="1" si="465"/>
        <v>2.3323895670678999E-2</v>
      </c>
      <c r="W343" s="395">
        <f t="shared" ca="1" si="466"/>
        <v>2.2816854460446845E-2</v>
      </c>
      <c r="X343" s="334"/>
      <c r="Y343" s="334"/>
      <c r="Z343" s="334"/>
      <c r="AA343" s="249"/>
      <c r="AB343" s="249"/>
    </row>
    <row r="344" spans="1:28" hidden="1" outlineLevel="1">
      <c r="A344" s="331">
        <v>6</v>
      </c>
      <c r="B344" s="309" t="str">
        <f t="shared" ca="1" si="467"/>
        <v>Depreciated Net Capex 2018</v>
      </c>
      <c r="C344" s="398"/>
      <c r="D344" s="398"/>
      <c r="E344" s="398"/>
      <c r="F344" s="398"/>
      <c r="G344" s="398"/>
      <c r="H344" s="399"/>
      <c r="I344" s="400">
        <f ca="1">I333</f>
        <v>0</v>
      </c>
      <c r="J344" s="395">
        <f ca="1">IF(I368="n/a",I344,IFERROR(IF((OFFSET($C344,0,$A344))&lt;0,
MIN(0,I344-(OFFSET($C344,0,$A344)/(OFFSET($C339,-$A343,$A344)))),
MAX(0,I344-(OFFSET($C344,0,$A344)/(OFFSET($C339,-$A343,$A344))))),0))</f>
        <v>0</v>
      </c>
      <c r="K344" s="395">
        <f t="shared" ca="1" si="454"/>
        <v>0</v>
      </c>
      <c r="L344" s="395">
        <f t="shared" ca="1" si="455"/>
        <v>0</v>
      </c>
      <c r="M344" s="395">
        <f t="shared" ca="1" si="456"/>
        <v>0</v>
      </c>
      <c r="N344" s="395">
        <f t="shared" ca="1" si="457"/>
        <v>0</v>
      </c>
      <c r="O344" s="395">
        <f t="shared" ca="1" si="458"/>
        <v>0</v>
      </c>
      <c r="P344" s="395">
        <f t="shared" ca="1" si="459"/>
        <v>0</v>
      </c>
      <c r="Q344" s="395">
        <f t="shared" ca="1" si="460"/>
        <v>0</v>
      </c>
      <c r="R344" s="395">
        <f t="shared" ca="1" si="461"/>
        <v>0</v>
      </c>
      <c r="S344" s="395">
        <f t="shared" ca="1" si="462"/>
        <v>0</v>
      </c>
      <c r="T344" s="395">
        <f t="shared" ca="1" si="463"/>
        <v>0</v>
      </c>
      <c r="U344" s="395">
        <f t="shared" ca="1" si="464"/>
        <v>0</v>
      </c>
      <c r="V344" s="395">
        <f t="shared" ca="1" si="465"/>
        <v>0</v>
      </c>
      <c r="W344" s="395">
        <f t="shared" ca="1" si="466"/>
        <v>0</v>
      </c>
      <c r="X344" s="334"/>
      <c r="Y344" s="334"/>
      <c r="Z344" s="334"/>
      <c r="AA344" s="249"/>
      <c r="AB344" s="249"/>
    </row>
    <row r="345" spans="1:28" hidden="1" outlineLevel="1">
      <c r="A345" s="331">
        <v>7</v>
      </c>
      <c r="B345" s="309" t="str">
        <f t="shared" ca="1" si="467"/>
        <v>Depreciated Net Capex 2019</v>
      </c>
      <c r="C345" s="398"/>
      <c r="D345" s="398"/>
      <c r="E345" s="398"/>
      <c r="F345" s="398"/>
      <c r="G345" s="398"/>
      <c r="H345" s="398"/>
      <c r="I345" s="399"/>
      <c r="J345" s="400">
        <f ca="1">J333</f>
        <v>0</v>
      </c>
      <c r="K345" s="395">
        <f ca="1">IF(J369="n/a",J345,IFERROR(IF((OFFSET($C345,0,$A345))&lt;0,
MIN(0,J345-(OFFSET($C345,0,$A345)/(OFFSET($C340,-$A344,$A345)))),
MAX(0,J345-(OFFSET($C345,0,$A345)/(OFFSET($C340,-$A344,$A345))))),0))</f>
        <v>0</v>
      </c>
      <c r="L345" s="395">
        <f t="shared" ca="1" si="455"/>
        <v>0</v>
      </c>
      <c r="M345" s="395">
        <f t="shared" ca="1" si="456"/>
        <v>0</v>
      </c>
      <c r="N345" s="395">
        <f t="shared" ca="1" si="457"/>
        <v>0</v>
      </c>
      <c r="O345" s="395">
        <f t="shared" ca="1" si="458"/>
        <v>0</v>
      </c>
      <c r="P345" s="395">
        <f t="shared" ca="1" si="459"/>
        <v>0</v>
      </c>
      <c r="Q345" s="395">
        <f t="shared" ca="1" si="460"/>
        <v>0</v>
      </c>
      <c r="R345" s="395">
        <f t="shared" ca="1" si="461"/>
        <v>0</v>
      </c>
      <c r="S345" s="395">
        <f t="shared" ca="1" si="462"/>
        <v>0</v>
      </c>
      <c r="T345" s="395">
        <f t="shared" ca="1" si="463"/>
        <v>0</v>
      </c>
      <c r="U345" s="395">
        <f t="shared" ca="1" si="464"/>
        <v>0</v>
      </c>
      <c r="V345" s="395">
        <f t="shared" ca="1" si="465"/>
        <v>0</v>
      </c>
      <c r="W345" s="395">
        <f t="shared" ca="1" si="466"/>
        <v>0</v>
      </c>
      <c r="X345" s="334"/>
      <c r="Y345" s="334"/>
      <c r="Z345" s="334"/>
      <c r="AA345" s="249"/>
      <c r="AB345" s="249"/>
    </row>
    <row r="346" spans="1:28" hidden="1" outlineLevel="1">
      <c r="A346" s="331">
        <v>8</v>
      </c>
      <c r="B346" s="309" t="str">
        <f t="shared" ca="1" si="467"/>
        <v>Depreciated Net Capex 2020</v>
      </c>
      <c r="C346" s="398"/>
      <c r="D346" s="398"/>
      <c r="E346" s="398"/>
      <c r="F346" s="398"/>
      <c r="G346" s="398"/>
      <c r="H346" s="398"/>
      <c r="I346" s="398"/>
      <c r="J346" s="399"/>
      <c r="K346" s="400">
        <f ca="1">K333</f>
        <v>0</v>
      </c>
      <c r="L346" s="395">
        <f ca="1">IF(K370="n/a",K346,IFERROR(IF((OFFSET($C346,0,$A346))&lt;0,
MIN(0,K346-(OFFSET($C346,0,$A346)/(OFFSET($C341,-$A345,$A346)))),
MAX(0,K346-(OFFSET($C346,0,$A346)/(OFFSET($C341,-$A345,$A346))))),0))</f>
        <v>0</v>
      </c>
      <c r="M346" s="395">
        <f t="shared" ca="1" si="456"/>
        <v>0</v>
      </c>
      <c r="N346" s="395">
        <f t="shared" ca="1" si="457"/>
        <v>0</v>
      </c>
      <c r="O346" s="395">
        <f t="shared" ca="1" si="458"/>
        <v>0</v>
      </c>
      <c r="P346" s="395">
        <f t="shared" ca="1" si="459"/>
        <v>0</v>
      </c>
      <c r="Q346" s="395">
        <f t="shared" ca="1" si="460"/>
        <v>0</v>
      </c>
      <c r="R346" s="395">
        <f t="shared" ca="1" si="461"/>
        <v>0</v>
      </c>
      <c r="S346" s="395">
        <f t="shared" ca="1" si="462"/>
        <v>0</v>
      </c>
      <c r="T346" s="395">
        <f t="shared" ca="1" si="463"/>
        <v>0</v>
      </c>
      <c r="U346" s="395">
        <f t="shared" ca="1" si="464"/>
        <v>0</v>
      </c>
      <c r="V346" s="395">
        <f t="shared" ca="1" si="465"/>
        <v>0</v>
      </c>
      <c r="W346" s="395">
        <f t="shared" ca="1" si="466"/>
        <v>0</v>
      </c>
      <c r="X346" s="334"/>
      <c r="Y346" s="334"/>
      <c r="Z346" s="334"/>
      <c r="AA346" s="249"/>
      <c r="AB346" s="249"/>
    </row>
    <row r="347" spans="1:28" hidden="1" outlineLevel="1">
      <c r="A347" s="331">
        <v>9</v>
      </c>
      <c r="B347" s="309" t="str">
        <f t="shared" ca="1" si="467"/>
        <v>Depreciated Net Capex 2021</v>
      </c>
      <c r="C347" s="398"/>
      <c r="D347" s="398"/>
      <c r="E347" s="398"/>
      <c r="F347" s="398"/>
      <c r="G347" s="398"/>
      <c r="H347" s="398"/>
      <c r="I347" s="398"/>
      <c r="J347" s="398"/>
      <c r="K347" s="399"/>
      <c r="L347" s="400">
        <f ca="1">L333</f>
        <v>0</v>
      </c>
      <c r="M347" s="395">
        <f ca="1">IF(L371="n/a",L347,IFERROR(IF((OFFSET($C347,0,$A347))&lt;0,
MIN(0,L347-(OFFSET($C347,0,$A347)/(OFFSET($C342,-$A346,$A347)))),
MAX(0,L347-(OFFSET($C347,0,$A347)/(OFFSET($C342,-$A346,$A347))))),0))</f>
        <v>0</v>
      </c>
      <c r="N347" s="395">
        <f t="shared" ca="1" si="457"/>
        <v>0</v>
      </c>
      <c r="O347" s="395">
        <f t="shared" ca="1" si="458"/>
        <v>0</v>
      </c>
      <c r="P347" s="395">
        <f t="shared" ca="1" si="459"/>
        <v>0</v>
      </c>
      <c r="Q347" s="395">
        <f t="shared" ca="1" si="460"/>
        <v>0</v>
      </c>
      <c r="R347" s="395">
        <f t="shared" ca="1" si="461"/>
        <v>0</v>
      </c>
      <c r="S347" s="395">
        <f t="shared" ca="1" si="462"/>
        <v>0</v>
      </c>
      <c r="T347" s="395">
        <f t="shared" ca="1" si="463"/>
        <v>0</v>
      </c>
      <c r="U347" s="395">
        <f t="shared" ca="1" si="464"/>
        <v>0</v>
      </c>
      <c r="V347" s="395">
        <f t="shared" ca="1" si="465"/>
        <v>0</v>
      </c>
      <c r="W347" s="395">
        <f t="shared" ca="1" si="466"/>
        <v>0</v>
      </c>
      <c r="X347" s="334"/>
      <c r="Y347" s="334"/>
      <c r="Z347" s="334"/>
      <c r="AA347" s="249"/>
      <c r="AB347" s="249"/>
    </row>
    <row r="348" spans="1:28" hidden="1" outlineLevel="1">
      <c r="A348" s="331">
        <v>10</v>
      </c>
      <c r="B348" s="309" t="str">
        <f t="shared" ca="1" si="467"/>
        <v>Depreciated Net Capex 2022</v>
      </c>
      <c r="C348" s="398"/>
      <c r="D348" s="398"/>
      <c r="E348" s="398"/>
      <c r="F348" s="398"/>
      <c r="G348" s="398"/>
      <c r="H348" s="398"/>
      <c r="I348" s="398"/>
      <c r="J348" s="398"/>
      <c r="K348" s="398"/>
      <c r="L348" s="399"/>
      <c r="M348" s="400">
        <f ca="1">M333</f>
        <v>0</v>
      </c>
      <c r="N348" s="395">
        <f ca="1">IF(M372="n/a",M348,IFERROR(IF((OFFSET($C348,0,$A348))&lt;0,
MIN(0,M348-(OFFSET($C348,0,$A348)/(OFFSET($C343,-$A347,$A348)))),
MAX(0,M348-(OFFSET($C348,0,$A348)/(OFFSET($C343,-$A347,$A348))))),0))</f>
        <v>0</v>
      </c>
      <c r="O348" s="395">
        <f t="shared" ca="1" si="458"/>
        <v>0</v>
      </c>
      <c r="P348" s="395">
        <f t="shared" ca="1" si="459"/>
        <v>0</v>
      </c>
      <c r="Q348" s="395">
        <f t="shared" ca="1" si="460"/>
        <v>0</v>
      </c>
      <c r="R348" s="395">
        <f t="shared" ca="1" si="461"/>
        <v>0</v>
      </c>
      <c r="S348" s="395">
        <f t="shared" ca="1" si="462"/>
        <v>0</v>
      </c>
      <c r="T348" s="395">
        <f t="shared" ca="1" si="463"/>
        <v>0</v>
      </c>
      <c r="U348" s="395">
        <f t="shared" ca="1" si="464"/>
        <v>0</v>
      </c>
      <c r="V348" s="395">
        <f t="shared" ca="1" si="465"/>
        <v>0</v>
      </c>
      <c r="W348" s="395">
        <f t="shared" ca="1" si="466"/>
        <v>0</v>
      </c>
      <c r="X348" s="334"/>
      <c r="Y348" s="334"/>
      <c r="Z348" s="334"/>
      <c r="AA348" s="249"/>
      <c r="AB348" s="249"/>
    </row>
    <row r="349" spans="1:28" hidden="1" outlineLevel="1">
      <c r="A349" s="331">
        <v>11</v>
      </c>
      <c r="B349" s="309" t="str">
        <f t="shared" ca="1" si="467"/>
        <v>Depreciated Net Capex 2023</v>
      </c>
      <c r="C349" s="398"/>
      <c r="D349" s="398"/>
      <c r="E349" s="398"/>
      <c r="F349" s="398"/>
      <c r="G349" s="398"/>
      <c r="H349" s="398"/>
      <c r="I349" s="398"/>
      <c r="J349" s="398"/>
      <c r="K349" s="398"/>
      <c r="L349" s="398"/>
      <c r="M349" s="399"/>
      <c r="N349" s="400">
        <f>N333</f>
        <v>0</v>
      </c>
      <c r="O349" s="395">
        <f ca="1">IF(N373="n/a",N349,IFERROR(IF((OFFSET($C349,0,$A349))&lt;0,
MIN(0,N349-(OFFSET($C349,0,$A349)/(OFFSET($C344,-$A348,$A349)))),
MAX(0,N349-(OFFSET($C349,0,$A349)/(OFFSET($C344,-$A348,$A349))))),0))</f>
        <v>0</v>
      </c>
      <c r="P349" s="395">
        <f t="shared" ca="1" si="459"/>
        <v>0</v>
      </c>
      <c r="Q349" s="395">
        <f t="shared" ca="1" si="460"/>
        <v>0</v>
      </c>
      <c r="R349" s="395">
        <f t="shared" ca="1" si="461"/>
        <v>0</v>
      </c>
      <c r="S349" s="395">
        <f t="shared" ca="1" si="462"/>
        <v>0</v>
      </c>
      <c r="T349" s="395">
        <f t="shared" ca="1" si="463"/>
        <v>0</v>
      </c>
      <c r="U349" s="395">
        <f t="shared" ca="1" si="464"/>
        <v>0</v>
      </c>
      <c r="V349" s="395">
        <f t="shared" ca="1" si="465"/>
        <v>0</v>
      </c>
      <c r="W349" s="395">
        <f t="shared" ca="1" si="466"/>
        <v>0</v>
      </c>
      <c r="X349" s="334"/>
      <c r="Y349" s="334"/>
      <c r="Z349" s="334"/>
      <c r="AA349" s="249"/>
      <c r="AB349" s="249"/>
    </row>
    <row r="350" spans="1:28" hidden="1" outlineLevel="1">
      <c r="A350" s="331">
        <v>12</v>
      </c>
      <c r="B350" s="309" t="str">
        <f t="shared" ca="1" si="467"/>
        <v>Depreciated Net Capex 2024</v>
      </c>
      <c r="C350" s="398"/>
      <c r="D350" s="398"/>
      <c r="E350" s="398"/>
      <c r="F350" s="398"/>
      <c r="G350" s="398"/>
      <c r="H350" s="398"/>
      <c r="I350" s="398"/>
      <c r="J350" s="398"/>
      <c r="K350" s="398"/>
      <c r="L350" s="398"/>
      <c r="M350" s="398"/>
      <c r="N350" s="399"/>
      <c r="O350" s="400">
        <f>O333</f>
        <v>0</v>
      </c>
      <c r="P350" s="395">
        <f ca="1">IF(O374="n/a",O350,IFERROR(IF((OFFSET($C350,0,$A350))&lt;0,
MIN(0,O350-(OFFSET($C350,0,$A350)/(OFFSET($C345,-$A349,$A350)))),
MAX(0,O350-(OFFSET($C350,0,$A350)/(OFFSET($C345,-$A349,$A350))))),0))</f>
        <v>0</v>
      </c>
      <c r="Q350" s="395">
        <f t="shared" ca="1" si="460"/>
        <v>0</v>
      </c>
      <c r="R350" s="395">
        <f t="shared" ca="1" si="461"/>
        <v>0</v>
      </c>
      <c r="S350" s="395">
        <f t="shared" ca="1" si="462"/>
        <v>0</v>
      </c>
      <c r="T350" s="395">
        <f t="shared" ca="1" si="463"/>
        <v>0</v>
      </c>
      <c r="U350" s="395">
        <f t="shared" ca="1" si="464"/>
        <v>0</v>
      </c>
      <c r="V350" s="395">
        <f t="shared" ca="1" si="465"/>
        <v>0</v>
      </c>
      <c r="W350" s="395">
        <f t="shared" ca="1" si="466"/>
        <v>0</v>
      </c>
      <c r="X350" s="334"/>
      <c r="Y350" s="334"/>
      <c r="Z350" s="334"/>
      <c r="AA350" s="249"/>
      <c r="AB350" s="249"/>
    </row>
    <row r="351" spans="1:28" hidden="1" outlineLevel="1">
      <c r="A351" s="331">
        <v>13</v>
      </c>
      <c r="B351" s="309" t="str">
        <f t="shared" ca="1" si="467"/>
        <v>Depreciated Net Capex 2025</v>
      </c>
      <c r="C351" s="398"/>
      <c r="D351" s="398"/>
      <c r="E351" s="398"/>
      <c r="F351" s="398"/>
      <c r="G351" s="398"/>
      <c r="H351" s="398"/>
      <c r="I351" s="398"/>
      <c r="J351" s="398"/>
      <c r="K351" s="398"/>
      <c r="L351" s="398"/>
      <c r="M351" s="398"/>
      <c r="N351" s="398"/>
      <c r="O351" s="399"/>
      <c r="P351" s="400">
        <f>P333</f>
        <v>0</v>
      </c>
      <c r="Q351" s="395">
        <f ca="1">IF(P375="n/a",P351,IFERROR(IF((OFFSET($C351,0,$A351))&lt;0,
MIN(0,P351-(OFFSET($C351,0,$A351)/(OFFSET($C346,-$A350,$A351)))),
MAX(0,P351-(OFFSET($C351,0,$A351)/(OFFSET($C346,-$A350,$A351))))),0))</f>
        <v>0</v>
      </c>
      <c r="R351" s="395">
        <f t="shared" ca="1" si="461"/>
        <v>0</v>
      </c>
      <c r="S351" s="395">
        <f t="shared" ca="1" si="462"/>
        <v>0</v>
      </c>
      <c r="T351" s="395">
        <f t="shared" ca="1" si="463"/>
        <v>0</v>
      </c>
      <c r="U351" s="395">
        <f t="shared" ca="1" si="464"/>
        <v>0</v>
      </c>
      <c r="V351" s="395">
        <f t="shared" ca="1" si="465"/>
        <v>0</v>
      </c>
      <c r="W351" s="395">
        <f t="shared" ca="1" si="466"/>
        <v>0</v>
      </c>
      <c r="X351" s="334"/>
      <c r="Y351" s="334"/>
      <c r="Z351" s="334"/>
      <c r="AA351" s="249"/>
      <c r="AB351" s="249"/>
    </row>
    <row r="352" spans="1:28" hidden="1" outlineLevel="1">
      <c r="A352" s="331">
        <v>14</v>
      </c>
      <c r="B352" s="309" t="str">
        <f t="shared" ca="1" si="467"/>
        <v>Depreciated Net Capex 2026</v>
      </c>
      <c r="C352" s="398"/>
      <c r="D352" s="398"/>
      <c r="E352" s="398"/>
      <c r="F352" s="398"/>
      <c r="G352" s="398"/>
      <c r="H352" s="398"/>
      <c r="I352" s="398"/>
      <c r="J352" s="398"/>
      <c r="K352" s="398"/>
      <c r="L352" s="398"/>
      <c r="M352" s="398"/>
      <c r="N352" s="398"/>
      <c r="O352" s="398"/>
      <c r="P352" s="399"/>
      <c r="Q352" s="400">
        <f>Q333</f>
        <v>0</v>
      </c>
      <c r="R352" s="395">
        <f ca="1">IF(Q376="n/a",Q352,IFERROR(IF((OFFSET($C352,0,$A352))&lt;0,
MIN(0,Q352-(OFFSET($C352,0,$A352)/(OFFSET($C347,-$A351,$A352)))),
MAX(0,Q352-(OFFSET($C352,0,$A352)/(OFFSET($C347,-$A351,$A352))))),0))</f>
        <v>0</v>
      </c>
      <c r="S352" s="395">
        <f t="shared" ca="1" si="462"/>
        <v>0</v>
      </c>
      <c r="T352" s="395">
        <f t="shared" ca="1" si="463"/>
        <v>0</v>
      </c>
      <c r="U352" s="395">
        <f t="shared" ca="1" si="464"/>
        <v>0</v>
      </c>
      <c r="V352" s="395">
        <f t="shared" ca="1" si="465"/>
        <v>0</v>
      </c>
      <c r="W352" s="395">
        <f t="shared" ca="1" si="466"/>
        <v>0</v>
      </c>
      <c r="X352" s="334"/>
      <c r="Y352" s="334"/>
      <c r="Z352" s="334"/>
      <c r="AA352" s="249"/>
      <c r="AB352" s="249"/>
    </row>
    <row r="353" spans="1:28" hidden="1" outlineLevel="1">
      <c r="A353" s="331">
        <v>15</v>
      </c>
      <c r="B353" s="309" t="str">
        <f t="shared" ca="1" si="467"/>
        <v>Depreciated Net Capex 2027</v>
      </c>
      <c r="C353" s="398"/>
      <c r="D353" s="398"/>
      <c r="E353" s="398"/>
      <c r="F353" s="398"/>
      <c r="G353" s="398"/>
      <c r="H353" s="398"/>
      <c r="I353" s="398"/>
      <c r="J353" s="398"/>
      <c r="K353" s="398"/>
      <c r="L353" s="398"/>
      <c r="M353" s="398"/>
      <c r="N353" s="398"/>
      <c r="O353" s="398"/>
      <c r="P353" s="398"/>
      <c r="Q353" s="399"/>
      <c r="R353" s="400">
        <f>R333</f>
        <v>0</v>
      </c>
      <c r="S353" s="395">
        <f ca="1">IF(R377="n/a",R353,IFERROR(IF((OFFSET($C353,0,$A353))&lt;0,
MIN(0,R353-(OFFSET($C353,0,$A353)/(OFFSET($C348,-$A352,$A353)))),
MAX(0,R353-(OFFSET($C353,0,$A353)/(OFFSET($C348,-$A352,$A353))))),0))</f>
        <v>0</v>
      </c>
      <c r="T353" s="395">
        <f t="shared" ca="1" si="463"/>
        <v>0</v>
      </c>
      <c r="U353" s="395">
        <f t="shared" ca="1" si="464"/>
        <v>0</v>
      </c>
      <c r="V353" s="395">
        <f t="shared" ca="1" si="465"/>
        <v>0</v>
      </c>
      <c r="W353" s="395">
        <f t="shared" ca="1" si="466"/>
        <v>0</v>
      </c>
      <c r="X353" s="334"/>
      <c r="Y353" s="334"/>
      <c r="Z353" s="334"/>
      <c r="AA353" s="249"/>
      <c r="AB353" s="249"/>
    </row>
    <row r="354" spans="1:28" hidden="1" outlineLevel="1">
      <c r="A354" s="331">
        <v>16</v>
      </c>
      <c r="B354" s="309" t="str">
        <f t="shared" ca="1" si="467"/>
        <v>Depreciated Net Capex 2028</v>
      </c>
      <c r="C354" s="398"/>
      <c r="D354" s="398"/>
      <c r="E354" s="398"/>
      <c r="F354" s="398"/>
      <c r="G354" s="398"/>
      <c r="H354" s="398"/>
      <c r="I354" s="398"/>
      <c r="J354" s="398"/>
      <c r="K354" s="398"/>
      <c r="L354" s="398"/>
      <c r="M354" s="398"/>
      <c r="N354" s="398"/>
      <c r="O354" s="398"/>
      <c r="P354" s="398"/>
      <c r="Q354" s="398"/>
      <c r="R354" s="399"/>
      <c r="S354" s="400">
        <f>S333</f>
        <v>0</v>
      </c>
      <c r="T354" s="395">
        <f ca="1">IF(S378="n/a",S354,IFERROR(IF((OFFSET($C354,0,$A354))&lt;0,
MIN(0,S354-(OFFSET($C354,0,$A354)/(OFFSET($C349,-$A353,$A354)))),
MAX(0,S354-(OFFSET($C354,0,$A354)/(OFFSET($C349,-$A353,$A354))))),0))</f>
        <v>0</v>
      </c>
      <c r="U354" s="395">
        <f t="shared" ca="1" si="464"/>
        <v>0</v>
      </c>
      <c r="V354" s="395">
        <f t="shared" ca="1" si="465"/>
        <v>0</v>
      </c>
      <c r="W354" s="395">
        <f t="shared" ca="1" si="466"/>
        <v>0</v>
      </c>
      <c r="X354" s="334"/>
      <c r="Y354" s="334"/>
      <c r="Z354" s="334"/>
      <c r="AA354" s="249"/>
      <c r="AB354" s="249"/>
    </row>
    <row r="355" spans="1:28" hidden="1" outlineLevel="1">
      <c r="A355" s="331">
        <v>17</v>
      </c>
      <c r="B355" s="309" t="str">
        <f t="shared" ca="1" si="467"/>
        <v>Depreciated Net Capex 2029</v>
      </c>
      <c r="C355" s="398"/>
      <c r="D355" s="398"/>
      <c r="E355" s="398"/>
      <c r="F355" s="398"/>
      <c r="G355" s="398"/>
      <c r="H355" s="398"/>
      <c r="I355" s="398"/>
      <c r="J355" s="398"/>
      <c r="K355" s="398"/>
      <c r="L355" s="398"/>
      <c r="M355" s="398"/>
      <c r="N355" s="398"/>
      <c r="O355" s="398"/>
      <c r="P355" s="398"/>
      <c r="Q355" s="398"/>
      <c r="R355" s="398"/>
      <c r="S355" s="399"/>
      <c r="T355" s="400">
        <f>T333</f>
        <v>0</v>
      </c>
      <c r="U355" s="395">
        <f ca="1">IF(T379="n/a",T355,IFERROR(IF((OFFSET($C355,0,$A355))&lt;0,
MIN(0,T355-(OFFSET($C355,0,$A355)/(OFFSET($C350,-$A354,$A355)))),
MAX(0,T355-(OFFSET($C355,0,$A355)/(OFFSET($C350,-$A354,$A355))))),0))</f>
        <v>0</v>
      </c>
      <c r="V355" s="395">
        <f t="shared" ca="1" si="465"/>
        <v>0</v>
      </c>
      <c r="W355" s="395">
        <f t="shared" ca="1" si="466"/>
        <v>0</v>
      </c>
      <c r="X355" s="334"/>
      <c r="Y355" s="334"/>
      <c r="Z355" s="334"/>
      <c r="AA355" s="249"/>
      <c r="AB355" s="249"/>
    </row>
    <row r="356" spans="1:28" hidden="1" outlineLevel="1">
      <c r="A356" s="331">
        <v>18</v>
      </c>
      <c r="B356" s="309" t="str">
        <f t="shared" ca="1" si="467"/>
        <v>Depreciated Net Capex 2030</v>
      </c>
      <c r="C356" s="398"/>
      <c r="D356" s="398"/>
      <c r="E356" s="398"/>
      <c r="F356" s="398"/>
      <c r="G356" s="398"/>
      <c r="H356" s="398"/>
      <c r="I356" s="398"/>
      <c r="J356" s="398"/>
      <c r="K356" s="398"/>
      <c r="L356" s="398"/>
      <c r="M356" s="398"/>
      <c r="N356" s="398"/>
      <c r="O356" s="398"/>
      <c r="P356" s="398"/>
      <c r="Q356" s="398"/>
      <c r="R356" s="398"/>
      <c r="S356" s="398"/>
      <c r="T356" s="399"/>
      <c r="U356" s="400">
        <f>U333</f>
        <v>0</v>
      </c>
      <c r="V356" s="395">
        <f ca="1">IF(U380="n/a",U356,IFERROR(IF((OFFSET($C356,0,$A356))&lt;0,
MIN(0,U356-(OFFSET($C356,0,$A356)/(OFFSET($C351,-$A355,$A356)))),
MAX(0,U356-(OFFSET($C356,0,$A356)/(OFFSET($C351,-$A355,$A356))))),0))</f>
        <v>0</v>
      </c>
      <c r="W356" s="395">
        <f t="shared" ca="1" si="466"/>
        <v>0</v>
      </c>
      <c r="X356" s="334"/>
      <c r="Y356" s="334"/>
      <c r="Z356" s="334"/>
      <c r="AA356" s="249"/>
      <c r="AB356" s="249"/>
    </row>
    <row r="357" spans="1:28" hidden="1" outlineLevel="1">
      <c r="A357" s="331">
        <v>19</v>
      </c>
      <c r="B357" s="309" t="str">
        <f t="shared" ca="1" si="467"/>
        <v>Depreciated Net Capex 2031</v>
      </c>
      <c r="C357" s="398"/>
      <c r="D357" s="398"/>
      <c r="E357" s="398"/>
      <c r="F357" s="398"/>
      <c r="G357" s="398"/>
      <c r="H357" s="398"/>
      <c r="I357" s="398"/>
      <c r="J357" s="398"/>
      <c r="K357" s="398"/>
      <c r="L357" s="398"/>
      <c r="M357" s="398"/>
      <c r="N357" s="398"/>
      <c r="O357" s="398"/>
      <c r="P357" s="398"/>
      <c r="Q357" s="398"/>
      <c r="R357" s="398"/>
      <c r="S357" s="398"/>
      <c r="T357" s="398"/>
      <c r="U357" s="399"/>
      <c r="V357" s="400">
        <f>V333</f>
        <v>0</v>
      </c>
      <c r="W357" s="395">
        <f ca="1">IF(V381="n/a",V357,IFERROR(IF((OFFSET($C357,0,$A357))&lt;0,
MIN(0,V357-(OFFSET($C357,0,$A357)/(OFFSET($C352,-$A356,$A357)))),
MAX(0,V357-(OFFSET($C357,0,$A357)/(OFFSET($C352,-$A356,$A357))))),0))</f>
        <v>0</v>
      </c>
      <c r="X357" s="334"/>
      <c r="Y357" s="334"/>
      <c r="Z357" s="334"/>
      <c r="AA357" s="249"/>
      <c r="AB357" s="249"/>
    </row>
    <row r="358" spans="1:28" hidden="1" outlineLevel="1">
      <c r="A358" s="331">
        <v>20</v>
      </c>
      <c r="B358" s="309" t="str">
        <f t="shared" ca="1" si="467"/>
        <v>Depreciated Net Capex 2032</v>
      </c>
      <c r="C358" s="398"/>
      <c r="D358" s="398"/>
      <c r="E358" s="398"/>
      <c r="F358" s="398"/>
      <c r="G358" s="398"/>
      <c r="H358" s="398"/>
      <c r="I358" s="398"/>
      <c r="J358" s="398"/>
      <c r="K358" s="398"/>
      <c r="L358" s="398"/>
      <c r="M358" s="398"/>
      <c r="N358" s="398"/>
      <c r="O358" s="398"/>
      <c r="P358" s="398"/>
      <c r="Q358" s="398"/>
      <c r="R358" s="398"/>
      <c r="S358" s="398"/>
      <c r="T358" s="398"/>
      <c r="U358" s="398"/>
      <c r="V358" s="399"/>
      <c r="W358" s="395">
        <f>W333</f>
        <v>0</v>
      </c>
      <c r="X358" s="249"/>
      <c r="Y358" s="249"/>
      <c r="Z358" s="249"/>
      <c r="AA358" s="249"/>
      <c r="AB358" s="249"/>
    </row>
    <row r="359" spans="1:28" hidden="1" outlineLevel="1">
      <c r="A359" s="249"/>
      <c r="B359" s="332"/>
      <c r="C359" s="395"/>
      <c r="D359" s="395"/>
      <c r="E359" s="395"/>
      <c r="F359" s="395"/>
      <c r="G359" s="395"/>
      <c r="H359" s="395"/>
      <c r="I359" s="395"/>
      <c r="J359" s="395"/>
      <c r="K359" s="395"/>
      <c r="L359" s="395"/>
      <c r="M359" s="395"/>
      <c r="N359" s="395"/>
      <c r="O359" s="395"/>
      <c r="P359" s="395"/>
      <c r="Q359" s="395"/>
      <c r="R359" s="395"/>
      <c r="S359" s="395"/>
      <c r="T359" s="395"/>
      <c r="U359" s="395"/>
      <c r="V359" s="395"/>
      <c r="W359" s="395"/>
      <c r="X359" s="249"/>
      <c r="Y359" s="249"/>
      <c r="Z359" s="249"/>
      <c r="AA359" s="249"/>
      <c r="AB359" s="249"/>
    </row>
    <row r="360" spans="1:28" hidden="1" outlineLevel="1">
      <c r="A360" s="249"/>
      <c r="B360" s="332"/>
      <c r="C360" s="395"/>
      <c r="D360" s="395"/>
      <c r="E360" s="395"/>
      <c r="F360" s="395"/>
      <c r="G360" s="395"/>
      <c r="H360" s="395"/>
      <c r="I360" s="395"/>
      <c r="J360" s="395"/>
      <c r="K360" s="395"/>
      <c r="L360" s="395"/>
      <c r="M360" s="395"/>
      <c r="N360" s="395"/>
      <c r="O360" s="395"/>
      <c r="P360" s="395"/>
      <c r="Q360" s="395"/>
      <c r="R360" s="395"/>
      <c r="S360" s="395"/>
      <c r="T360" s="395"/>
      <c r="U360" s="395"/>
      <c r="V360" s="395"/>
      <c r="W360" s="395"/>
      <c r="X360" s="249"/>
      <c r="Y360" s="249"/>
      <c r="Z360" s="249"/>
      <c r="AA360" s="249"/>
      <c r="AB360" s="249"/>
    </row>
    <row r="361" spans="1:28" hidden="1" outlineLevel="1">
      <c r="A361" s="249"/>
      <c r="B361" s="309" t="s">
        <v>302</v>
      </c>
      <c r="C361" s="395"/>
      <c r="D361" s="395">
        <f t="shared" ref="D361" ca="1" si="468">IF(C361="n/a","n/a",IF(AND(C361&lt;1,D335=0),0,
IF(D335=0,C361-1,
IF(C361&lt;1,D336,
(((C361-1)*(C337-(C337/(C361))))+(D335*D336))/(D337)))))</f>
        <v>0</v>
      </c>
      <c r="E361" s="395">
        <f t="shared" ref="E361" ca="1" si="469">IF(D361="n/a","n/a",IF(AND(D361&lt;1,E335=0),0,
IF(E335=0,D361-1,
IF(D361&lt;1,E336,
(((D361-1)*(D337-(D337/(D361))))+(E335*E336))/(E337)))))</f>
        <v>0</v>
      </c>
      <c r="F361" s="395">
        <f t="shared" ref="F361" ca="1" si="470">IF(E361="n/a","n/a",IF(AND(E361&lt;1,F335=0),0,
IF(F335=0,E361-1,
IF(E361&lt;1,F336,
(((E361-1)*(E337-(E337/(E361))))+(F335*F336))/(F337)))))</f>
        <v>0</v>
      </c>
      <c r="G361" s="395">
        <f t="shared" ref="G361" ca="1" si="471">IF(F361="n/a","n/a",IF(AND(F361&lt;1,G335=0),0,
IF(G335=0,F361-1,
IF(F361&lt;1,G336,
(((F361-1)*(F337-(F337/(F361))))+(G335*G336))/(G337)))))</f>
        <v>0</v>
      </c>
      <c r="H361" s="395">
        <f t="shared" ref="H361" ca="1" si="472">IF(G361="n/a","n/a",IF(AND(G361&lt;1,H335=0),0,
IF(H335=0,G361-1,
IF(G361&lt;1,H336,
(((G361-1)*(G337-(G337/(G361))))+(H335*H336))/(H337)))))</f>
        <v>0</v>
      </c>
      <c r="I361" s="395">
        <f ca="1">IF(H361="n/a","n/a",IF(AND(H361&lt;1,I335=0),0,
IF(I335=0,H361-1,
IF(H361&lt;1,I336,
(((H361-1)*(H337-(H337/(H361))))+(I335*I336))/(I337)))))</f>
        <v>0</v>
      </c>
      <c r="J361" s="395">
        <f t="shared" ref="J361" ca="1" si="473">IF(I361="n/a","n/a",IF(AND(I361&lt;1,J335=0),0,
IF(J335=0,I361-1,
IF(I361&lt;1,J336,
(((I361-1)*(I337-(I337/(I361))))+(J335*J336))/(J337)))))</f>
        <v>0</v>
      </c>
      <c r="K361" s="395">
        <f t="shared" ref="K361" ca="1" si="474">IF(J361="n/a","n/a",IF(AND(J361&lt;1,K335=0),0,
IF(K335=0,J361-1,
IF(J361&lt;1,K336,
(((J361-1)*(J337-(J337/(J361))))+(K335*K336))/(K337)))))</f>
        <v>0</v>
      </c>
      <c r="L361" s="395">
        <f t="shared" ref="L361" ca="1" si="475">IF(K361="n/a","n/a",IF(AND(K361&lt;1,L335=0),0,
IF(L335=0,K361-1,
IF(K361&lt;1,L336,
(((K361-1)*(K337-(K337/(K361))))+(L335*L336))/(L337)))))</f>
        <v>0</v>
      </c>
      <c r="M361" s="395">
        <f t="shared" ref="M361" ca="1" si="476">IF(L361="n/a","n/a",IF(AND(L361&lt;1,M335=0),0,
IF(M335=0,L361-1,
IF(L361&lt;1,M336,
(((L361-1)*(L337-(L337/(L361))))+(M335*M336))/(M337)))))</f>
        <v>0</v>
      </c>
      <c r="N361" s="395">
        <f t="shared" ref="N361" ca="1" si="477">IF(M361="n/a","n/a",IF(AND(M361&lt;1,N335=0),0,
IF(N335=0,M361-1,
IF(M361&lt;1,N336,
(((M361-1)*(M337-(M337/(M361))))+(N335*N336))/(N337)))))</f>
        <v>0</v>
      </c>
      <c r="O361" s="395">
        <f t="shared" ref="O361" ca="1" si="478">IF(N361="n/a","n/a",IF(AND(N361&lt;1,O335=0),0,
IF(O335=0,N361-1,
IF(N361&lt;1,O336,
(((N361-1)*(N337-(N337/(N361))))+(O335*O336))/(O337)))))</f>
        <v>0</v>
      </c>
      <c r="P361" s="395">
        <f t="shared" ref="P361" ca="1" si="479">IF(O361="n/a","n/a",IF(AND(O361&lt;1,P335=0),0,
IF(P335=0,O361-1,
IF(O361&lt;1,P336,
(((O361-1)*(O337-(O337/(O361))))+(P335*P336))/(P337)))))</f>
        <v>0</v>
      </c>
      <c r="Q361" s="395">
        <f t="shared" ref="Q361" ca="1" si="480">IF(P361="n/a","n/a",IF(AND(P361&lt;1,Q335=0),0,
IF(Q335=0,P361-1,
IF(P361&lt;1,Q336,
(((P361-1)*(P337-(P337/(P361))))+(Q335*Q336))/(Q337)))))</f>
        <v>0</v>
      </c>
      <c r="R361" s="395">
        <f t="shared" ref="R361" ca="1" si="481">IF(Q361="n/a","n/a",IF(AND(Q361&lt;1,R335=0),0,
IF(R335=0,Q361-1,
IF(Q361&lt;1,R336,
(((Q361-1)*(Q337-(Q337/(Q361))))+(R335*R336))/(R337)))))</f>
        <v>0</v>
      </c>
      <c r="S361" s="395">
        <f t="shared" ref="S361" ca="1" si="482">IF(R361="n/a","n/a",IF(AND(R361&lt;1,S335=0),0,
IF(S335=0,R361-1,
IF(R361&lt;1,S336,
(((R361-1)*(R337-(R337/(R361))))+(S335*S336))/(S337)))))</f>
        <v>0</v>
      </c>
      <c r="T361" s="395">
        <f t="shared" ref="T361" ca="1" si="483">IF(S361="n/a","n/a",IF(AND(S361&lt;1,T335=0),0,
IF(T335=0,S361-1,
IF(S361&lt;1,T336,
(((S361-1)*(S337-(S337/(S361))))+(T335*T336))/(T337)))))</f>
        <v>0</v>
      </c>
      <c r="U361" s="395">
        <f t="shared" ref="U361" ca="1" si="484">IF(T361="n/a","n/a",IF(AND(T361&lt;1,U335=0),0,
IF(U335=0,T361-1,
IF(T361&lt;1,U336,
(((T361-1)*(T337-(T337/(T361))))+(U335*U336))/(U337)))))</f>
        <v>0</v>
      </c>
      <c r="V361" s="395">
        <f t="shared" ref="V361" ca="1" si="485">IF(U361="n/a","n/a",IF(AND(U361&lt;1,V335=0),0,
IF(V335=0,U361-1,
IF(U361&lt;1,V336,
(((U361-1)*(U337-(U337/(U361))))+(V335*V336))/(V337)))))</f>
        <v>0</v>
      </c>
      <c r="W361" s="395">
        <f t="shared" ref="W361" ca="1" si="486">IF(V361="n/a","n/a",IF(AND(V361&lt;1,W335=0),0,
IF(W335=0,V361-1,
IF(V361&lt;1,W336,
(((V361-1)*(V337-(V337/(V361))))+(W335*W336))/(W337)))))</f>
        <v>0</v>
      </c>
      <c r="X361" s="249"/>
      <c r="Y361" s="249"/>
      <c r="Z361" s="249"/>
      <c r="AA361" s="249"/>
      <c r="AB361" s="249"/>
    </row>
    <row r="362" spans="1:28" hidden="1" outlineLevel="1">
      <c r="A362" s="249"/>
      <c r="B362" s="309" t="s">
        <v>301</v>
      </c>
      <c r="C362" s="400">
        <f ca="1">C334</f>
        <v>48.896543158845269</v>
      </c>
      <c r="D362" s="395">
        <f t="shared" ref="D362" ca="1" si="487">IF(C362="n/a","n/a",MAX(0,C362-1))</f>
        <v>47.896543158845269</v>
      </c>
      <c r="E362" s="395">
        <f t="shared" ref="E362:E363" ca="1" si="488">IF(D362="n/a","n/a",MAX(0,D362-1))</f>
        <v>46.896543158845269</v>
      </c>
      <c r="F362" s="395">
        <f t="shared" ref="F362:F364" ca="1" si="489">IF(E362="n/a","n/a",MAX(0,E362-1))</f>
        <v>45.896543158845269</v>
      </c>
      <c r="G362" s="395">
        <f t="shared" ref="G362:G365" ca="1" si="490">IF(F362="n/a","n/a",MAX(0,F362-1))</f>
        <v>44.896543158845269</v>
      </c>
      <c r="H362" s="395">
        <f t="shared" ref="H362:H366" ca="1" si="491">IF(G362="n/a","n/a",MAX(0,G362-1))</f>
        <v>43.896543158845269</v>
      </c>
      <c r="I362" s="395">
        <f t="shared" ref="I362:I367" ca="1" si="492">IF(H362="n/a","n/a",MAX(0,H362-1))</f>
        <v>42.896543158845269</v>
      </c>
      <c r="J362" s="395">
        <f t="shared" ref="J362:J368" ca="1" si="493">IF(I362="n/a","n/a",MAX(0,I362-1))</f>
        <v>41.896543158845269</v>
      </c>
      <c r="K362" s="395">
        <f t="shared" ref="K362:K369" ca="1" si="494">IF(J362="n/a","n/a",MAX(0,J362-1))</f>
        <v>40.896543158845269</v>
      </c>
      <c r="L362" s="395">
        <f t="shared" ref="L362:L370" ca="1" si="495">IF(K362="n/a","n/a",MAX(0,K362-1))</f>
        <v>39.896543158845269</v>
      </c>
      <c r="M362" s="395">
        <f t="shared" ref="M362:M371" ca="1" si="496">IF(L362="n/a","n/a",MAX(0,L362-1))</f>
        <v>38.896543158845269</v>
      </c>
      <c r="N362" s="395">
        <f t="shared" ref="N362:N372" ca="1" si="497">IF(M362="n/a","n/a",MAX(0,M362-1))</f>
        <v>37.896543158845269</v>
      </c>
      <c r="O362" s="395">
        <f t="shared" ref="O362:O373" ca="1" si="498">IF(N362="n/a","n/a",MAX(0,N362-1))</f>
        <v>36.896543158845269</v>
      </c>
      <c r="P362" s="395">
        <f t="shared" ref="P362:P374" ca="1" si="499">IF(O362="n/a","n/a",MAX(0,O362-1))</f>
        <v>35.896543158845269</v>
      </c>
      <c r="Q362" s="395">
        <f t="shared" ref="Q362:Q375" ca="1" si="500">IF(P362="n/a","n/a",MAX(0,P362-1))</f>
        <v>34.896543158845269</v>
      </c>
      <c r="R362" s="395">
        <f t="shared" ref="R362:R376" ca="1" si="501">IF(Q362="n/a","n/a",MAX(0,Q362-1))</f>
        <v>33.896543158845269</v>
      </c>
      <c r="S362" s="395">
        <f t="shared" ref="S362:S377" ca="1" si="502">IF(R362="n/a","n/a",MAX(0,R362-1))</f>
        <v>32.896543158845269</v>
      </c>
      <c r="T362" s="395">
        <f t="shared" ref="T362:T378" ca="1" si="503">IF(S362="n/a","n/a",MAX(0,S362-1))</f>
        <v>31.896543158845269</v>
      </c>
      <c r="U362" s="395">
        <f t="shared" ref="U362:U379" ca="1" si="504">IF(T362="n/a","n/a",MAX(0,T362-1))</f>
        <v>30.896543158845269</v>
      </c>
      <c r="V362" s="395">
        <f t="shared" ref="V362:V380" ca="1" si="505">IF(U362="n/a","n/a",MAX(0,U362-1))</f>
        <v>29.896543158845269</v>
      </c>
      <c r="W362" s="395">
        <f t="shared" ref="W362:W380" ca="1" si="506">IF(V362="n/a","n/a",MAX(0,V362-1))</f>
        <v>28.896543158845269</v>
      </c>
      <c r="X362" s="249"/>
      <c r="Y362" s="249"/>
      <c r="Z362" s="249"/>
      <c r="AA362" s="249"/>
      <c r="AB362" s="249"/>
    </row>
    <row r="363" spans="1:28" hidden="1" outlineLevel="1">
      <c r="A363" s="249"/>
      <c r="B363" s="309" t="str">
        <f t="shared" ref="B363:B382" ca="1" si="507">"RL Capex "&amp;OFFSET($C$6,0,A339)</f>
        <v>RL Capex 2013</v>
      </c>
      <c r="C363" s="396"/>
      <c r="D363" s="400">
        <f ca="1">D334</f>
        <v>60</v>
      </c>
      <c r="E363" s="395">
        <f t="shared" ca="1" si="488"/>
        <v>59</v>
      </c>
      <c r="F363" s="395">
        <f t="shared" ca="1" si="489"/>
        <v>58</v>
      </c>
      <c r="G363" s="395">
        <f t="shared" ca="1" si="490"/>
        <v>57</v>
      </c>
      <c r="H363" s="395">
        <f t="shared" ca="1" si="491"/>
        <v>56</v>
      </c>
      <c r="I363" s="395">
        <f t="shared" ca="1" si="492"/>
        <v>55</v>
      </c>
      <c r="J363" s="395">
        <f t="shared" ca="1" si="493"/>
        <v>54</v>
      </c>
      <c r="K363" s="395">
        <f t="shared" ca="1" si="494"/>
        <v>53</v>
      </c>
      <c r="L363" s="395">
        <f t="shared" ca="1" si="495"/>
        <v>52</v>
      </c>
      <c r="M363" s="395">
        <f t="shared" ca="1" si="496"/>
        <v>51</v>
      </c>
      <c r="N363" s="395">
        <f t="shared" ca="1" si="497"/>
        <v>50</v>
      </c>
      <c r="O363" s="395">
        <f t="shared" ca="1" si="498"/>
        <v>49</v>
      </c>
      <c r="P363" s="395">
        <f t="shared" ca="1" si="499"/>
        <v>48</v>
      </c>
      <c r="Q363" s="395">
        <f t="shared" ca="1" si="500"/>
        <v>47</v>
      </c>
      <c r="R363" s="395">
        <f t="shared" ca="1" si="501"/>
        <v>46</v>
      </c>
      <c r="S363" s="395">
        <f t="shared" ca="1" si="502"/>
        <v>45</v>
      </c>
      <c r="T363" s="395">
        <f t="shared" ca="1" si="503"/>
        <v>44</v>
      </c>
      <c r="U363" s="395">
        <f t="shared" ca="1" si="504"/>
        <v>43</v>
      </c>
      <c r="V363" s="395">
        <f t="shared" ca="1" si="505"/>
        <v>42</v>
      </c>
      <c r="W363" s="395">
        <f t="shared" ca="1" si="506"/>
        <v>41</v>
      </c>
      <c r="X363" s="249"/>
      <c r="Y363" s="249"/>
      <c r="Z363" s="249"/>
      <c r="AA363" s="249"/>
      <c r="AB363" s="249"/>
    </row>
    <row r="364" spans="1:28" hidden="1" outlineLevel="1">
      <c r="A364" s="249"/>
      <c r="B364" s="309" t="str">
        <f t="shared" ca="1" si="507"/>
        <v>RL Capex 2014</v>
      </c>
      <c r="C364" s="401"/>
      <c r="D364" s="396"/>
      <c r="E364" s="400">
        <f ca="1">E334</f>
        <v>60</v>
      </c>
      <c r="F364" s="395">
        <f t="shared" ca="1" si="489"/>
        <v>59</v>
      </c>
      <c r="G364" s="395">
        <f t="shared" ca="1" si="490"/>
        <v>58</v>
      </c>
      <c r="H364" s="395">
        <f t="shared" ca="1" si="491"/>
        <v>57</v>
      </c>
      <c r="I364" s="395">
        <f t="shared" ca="1" si="492"/>
        <v>56</v>
      </c>
      <c r="J364" s="395">
        <f t="shared" ca="1" si="493"/>
        <v>55</v>
      </c>
      <c r="K364" s="395">
        <f t="shared" ca="1" si="494"/>
        <v>54</v>
      </c>
      <c r="L364" s="395">
        <f t="shared" ca="1" si="495"/>
        <v>53</v>
      </c>
      <c r="M364" s="395">
        <f t="shared" ca="1" si="496"/>
        <v>52</v>
      </c>
      <c r="N364" s="395">
        <f t="shared" ca="1" si="497"/>
        <v>51</v>
      </c>
      <c r="O364" s="395">
        <f t="shared" ca="1" si="498"/>
        <v>50</v>
      </c>
      <c r="P364" s="395">
        <f t="shared" ca="1" si="499"/>
        <v>49</v>
      </c>
      <c r="Q364" s="395">
        <f t="shared" ca="1" si="500"/>
        <v>48</v>
      </c>
      <c r="R364" s="395">
        <f t="shared" ca="1" si="501"/>
        <v>47</v>
      </c>
      <c r="S364" s="395">
        <f t="shared" ca="1" si="502"/>
        <v>46</v>
      </c>
      <c r="T364" s="395">
        <f t="shared" ca="1" si="503"/>
        <v>45</v>
      </c>
      <c r="U364" s="395">
        <f t="shared" ca="1" si="504"/>
        <v>44</v>
      </c>
      <c r="V364" s="395">
        <f t="shared" ca="1" si="505"/>
        <v>43</v>
      </c>
      <c r="W364" s="395">
        <f t="shared" ca="1" si="506"/>
        <v>42</v>
      </c>
      <c r="X364" s="249"/>
      <c r="Y364" s="249"/>
      <c r="Z364" s="249"/>
      <c r="AA364" s="249"/>
      <c r="AB364" s="249"/>
    </row>
    <row r="365" spans="1:28" hidden="1" outlineLevel="1">
      <c r="A365" s="249"/>
      <c r="B365" s="309" t="str">
        <f t="shared" ca="1" si="507"/>
        <v>RL Capex 2015</v>
      </c>
      <c r="C365" s="401"/>
      <c r="D365" s="401"/>
      <c r="E365" s="396"/>
      <c r="F365" s="400">
        <f ca="1">F334</f>
        <v>60</v>
      </c>
      <c r="G365" s="395">
        <f t="shared" ca="1" si="490"/>
        <v>59</v>
      </c>
      <c r="H365" s="395">
        <f t="shared" ca="1" si="491"/>
        <v>58</v>
      </c>
      <c r="I365" s="395">
        <f t="shared" ca="1" si="492"/>
        <v>57</v>
      </c>
      <c r="J365" s="395">
        <f t="shared" ca="1" si="493"/>
        <v>56</v>
      </c>
      <c r="K365" s="395">
        <f t="shared" ca="1" si="494"/>
        <v>55</v>
      </c>
      <c r="L365" s="395">
        <f t="shared" ca="1" si="495"/>
        <v>54</v>
      </c>
      <c r="M365" s="395">
        <f t="shared" ca="1" si="496"/>
        <v>53</v>
      </c>
      <c r="N365" s="395">
        <f t="shared" ca="1" si="497"/>
        <v>52</v>
      </c>
      <c r="O365" s="395">
        <f t="shared" ca="1" si="498"/>
        <v>51</v>
      </c>
      <c r="P365" s="395">
        <f t="shared" ca="1" si="499"/>
        <v>50</v>
      </c>
      <c r="Q365" s="395">
        <f t="shared" ca="1" si="500"/>
        <v>49</v>
      </c>
      <c r="R365" s="395">
        <f t="shared" ca="1" si="501"/>
        <v>48</v>
      </c>
      <c r="S365" s="395">
        <f t="shared" ca="1" si="502"/>
        <v>47</v>
      </c>
      <c r="T365" s="395">
        <f t="shared" ca="1" si="503"/>
        <v>46</v>
      </c>
      <c r="U365" s="395">
        <f t="shared" ca="1" si="504"/>
        <v>45</v>
      </c>
      <c r="V365" s="395">
        <f t="shared" ca="1" si="505"/>
        <v>44</v>
      </c>
      <c r="W365" s="395">
        <f t="shared" ca="1" si="506"/>
        <v>43</v>
      </c>
      <c r="X365" s="249"/>
      <c r="Y365" s="249"/>
      <c r="Z365" s="249"/>
      <c r="AA365" s="249"/>
      <c r="AB365" s="249"/>
    </row>
    <row r="366" spans="1:28" hidden="1" outlineLevel="1">
      <c r="A366" s="249"/>
      <c r="B366" s="309" t="str">
        <f t="shared" ca="1" si="507"/>
        <v>RL Capex 2016</v>
      </c>
      <c r="C366" s="401"/>
      <c r="D366" s="401"/>
      <c r="E366" s="401"/>
      <c r="F366" s="396"/>
      <c r="G366" s="400">
        <f ca="1">G334</f>
        <v>60</v>
      </c>
      <c r="H366" s="395">
        <f t="shared" ca="1" si="491"/>
        <v>59</v>
      </c>
      <c r="I366" s="395">
        <f t="shared" ca="1" si="492"/>
        <v>58</v>
      </c>
      <c r="J366" s="395">
        <f t="shared" ca="1" si="493"/>
        <v>57</v>
      </c>
      <c r="K366" s="395">
        <f t="shared" ca="1" si="494"/>
        <v>56</v>
      </c>
      <c r="L366" s="395">
        <f t="shared" ca="1" si="495"/>
        <v>55</v>
      </c>
      <c r="M366" s="395">
        <f t="shared" ca="1" si="496"/>
        <v>54</v>
      </c>
      <c r="N366" s="395">
        <f t="shared" ca="1" si="497"/>
        <v>53</v>
      </c>
      <c r="O366" s="395">
        <f t="shared" ca="1" si="498"/>
        <v>52</v>
      </c>
      <c r="P366" s="395">
        <f t="shared" ca="1" si="499"/>
        <v>51</v>
      </c>
      <c r="Q366" s="395">
        <f t="shared" ca="1" si="500"/>
        <v>50</v>
      </c>
      <c r="R366" s="395">
        <f t="shared" ca="1" si="501"/>
        <v>49</v>
      </c>
      <c r="S366" s="395">
        <f t="shared" ca="1" si="502"/>
        <v>48</v>
      </c>
      <c r="T366" s="395">
        <f t="shared" ca="1" si="503"/>
        <v>47</v>
      </c>
      <c r="U366" s="395">
        <f t="shared" ca="1" si="504"/>
        <v>46</v>
      </c>
      <c r="V366" s="395">
        <f t="shared" ca="1" si="505"/>
        <v>45</v>
      </c>
      <c r="W366" s="395">
        <f t="shared" ca="1" si="506"/>
        <v>44</v>
      </c>
      <c r="X366" s="249"/>
      <c r="Y366" s="249"/>
      <c r="Z366" s="249"/>
      <c r="AA366" s="249"/>
      <c r="AB366" s="249"/>
    </row>
    <row r="367" spans="1:28" hidden="1" outlineLevel="1">
      <c r="A367" s="249"/>
      <c r="B367" s="309" t="str">
        <f t="shared" ca="1" si="507"/>
        <v>RL Capex 2017</v>
      </c>
      <c r="C367" s="401"/>
      <c r="D367" s="401"/>
      <c r="E367" s="401"/>
      <c r="F367" s="401"/>
      <c r="G367" s="396"/>
      <c r="H367" s="400">
        <f ca="1">H334</f>
        <v>60</v>
      </c>
      <c r="I367" s="395">
        <f t="shared" ca="1" si="492"/>
        <v>59</v>
      </c>
      <c r="J367" s="395">
        <f t="shared" ca="1" si="493"/>
        <v>58</v>
      </c>
      <c r="K367" s="395">
        <f t="shared" ca="1" si="494"/>
        <v>57</v>
      </c>
      <c r="L367" s="395">
        <f t="shared" ca="1" si="495"/>
        <v>56</v>
      </c>
      <c r="M367" s="395">
        <f t="shared" ca="1" si="496"/>
        <v>55</v>
      </c>
      <c r="N367" s="395">
        <f t="shared" ca="1" si="497"/>
        <v>54</v>
      </c>
      <c r="O367" s="395">
        <f t="shared" ca="1" si="498"/>
        <v>53</v>
      </c>
      <c r="P367" s="395">
        <f t="shared" ca="1" si="499"/>
        <v>52</v>
      </c>
      <c r="Q367" s="395">
        <f t="shared" ca="1" si="500"/>
        <v>51</v>
      </c>
      <c r="R367" s="395">
        <f t="shared" ca="1" si="501"/>
        <v>50</v>
      </c>
      <c r="S367" s="395">
        <f t="shared" ca="1" si="502"/>
        <v>49</v>
      </c>
      <c r="T367" s="395">
        <f t="shared" ca="1" si="503"/>
        <v>48</v>
      </c>
      <c r="U367" s="395">
        <f t="shared" ca="1" si="504"/>
        <v>47</v>
      </c>
      <c r="V367" s="395">
        <f t="shared" ca="1" si="505"/>
        <v>46</v>
      </c>
      <c r="W367" s="395">
        <f t="shared" ca="1" si="506"/>
        <v>45</v>
      </c>
      <c r="X367" s="249"/>
      <c r="Y367" s="249"/>
      <c r="Z367" s="249"/>
      <c r="AA367" s="249"/>
      <c r="AB367" s="249"/>
    </row>
    <row r="368" spans="1:28" hidden="1" outlineLevel="1">
      <c r="A368" s="249"/>
      <c r="B368" s="309" t="str">
        <f t="shared" ca="1" si="507"/>
        <v>RL Capex 2018</v>
      </c>
      <c r="C368" s="401"/>
      <c r="D368" s="401"/>
      <c r="E368" s="401"/>
      <c r="F368" s="401"/>
      <c r="G368" s="401"/>
      <c r="H368" s="396"/>
      <c r="I368" s="400">
        <f ca="1">I334</f>
        <v>60</v>
      </c>
      <c r="J368" s="395">
        <f t="shared" ca="1" si="493"/>
        <v>59</v>
      </c>
      <c r="K368" s="395">
        <f t="shared" ca="1" si="494"/>
        <v>58</v>
      </c>
      <c r="L368" s="395">
        <f t="shared" ca="1" si="495"/>
        <v>57</v>
      </c>
      <c r="M368" s="395">
        <f t="shared" ca="1" si="496"/>
        <v>56</v>
      </c>
      <c r="N368" s="395">
        <f t="shared" ca="1" si="497"/>
        <v>55</v>
      </c>
      <c r="O368" s="395">
        <f t="shared" ca="1" si="498"/>
        <v>54</v>
      </c>
      <c r="P368" s="395">
        <f t="shared" ca="1" si="499"/>
        <v>53</v>
      </c>
      <c r="Q368" s="395">
        <f t="shared" ca="1" si="500"/>
        <v>52</v>
      </c>
      <c r="R368" s="395">
        <f t="shared" ca="1" si="501"/>
        <v>51</v>
      </c>
      <c r="S368" s="395">
        <f t="shared" ca="1" si="502"/>
        <v>50</v>
      </c>
      <c r="T368" s="395">
        <f t="shared" ca="1" si="503"/>
        <v>49</v>
      </c>
      <c r="U368" s="395">
        <f t="shared" ca="1" si="504"/>
        <v>48</v>
      </c>
      <c r="V368" s="395">
        <f t="shared" ca="1" si="505"/>
        <v>47</v>
      </c>
      <c r="W368" s="395">
        <f t="shared" ca="1" si="506"/>
        <v>46</v>
      </c>
      <c r="X368" s="249"/>
      <c r="Y368" s="249"/>
      <c r="Z368" s="249"/>
      <c r="AA368" s="249"/>
      <c r="AB368" s="249"/>
    </row>
    <row r="369" spans="1:28" hidden="1" outlineLevel="1">
      <c r="A369" s="249"/>
      <c r="B369" s="309" t="str">
        <f t="shared" ca="1" si="507"/>
        <v>RL Capex 2019</v>
      </c>
      <c r="C369" s="401"/>
      <c r="D369" s="401"/>
      <c r="E369" s="401"/>
      <c r="F369" s="401"/>
      <c r="G369" s="401"/>
      <c r="H369" s="401"/>
      <c r="I369" s="396"/>
      <c r="J369" s="400">
        <f ca="1">J334</f>
        <v>60</v>
      </c>
      <c r="K369" s="395">
        <f t="shared" ca="1" si="494"/>
        <v>59</v>
      </c>
      <c r="L369" s="395">
        <f t="shared" ca="1" si="495"/>
        <v>58</v>
      </c>
      <c r="M369" s="395">
        <f t="shared" ca="1" si="496"/>
        <v>57</v>
      </c>
      <c r="N369" s="395">
        <f t="shared" ca="1" si="497"/>
        <v>56</v>
      </c>
      <c r="O369" s="395">
        <f t="shared" ca="1" si="498"/>
        <v>55</v>
      </c>
      <c r="P369" s="395">
        <f t="shared" ca="1" si="499"/>
        <v>54</v>
      </c>
      <c r="Q369" s="395">
        <f t="shared" ca="1" si="500"/>
        <v>53</v>
      </c>
      <c r="R369" s="395">
        <f t="shared" ca="1" si="501"/>
        <v>52</v>
      </c>
      <c r="S369" s="395">
        <f t="shared" ca="1" si="502"/>
        <v>51</v>
      </c>
      <c r="T369" s="395">
        <f t="shared" ca="1" si="503"/>
        <v>50</v>
      </c>
      <c r="U369" s="395">
        <f t="shared" ca="1" si="504"/>
        <v>49</v>
      </c>
      <c r="V369" s="395">
        <f t="shared" ca="1" si="505"/>
        <v>48</v>
      </c>
      <c r="W369" s="395">
        <f t="shared" ca="1" si="506"/>
        <v>47</v>
      </c>
      <c r="X369" s="249"/>
      <c r="Y369" s="249"/>
      <c r="Z369" s="249"/>
      <c r="AA369" s="249"/>
      <c r="AB369" s="249"/>
    </row>
    <row r="370" spans="1:28" hidden="1" outlineLevel="1">
      <c r="A370" s="249"/>
      <c r="B370" s="309" t="str">
        <f t="shared" ca="1" si="507"/>
        <v>RL Capex 2020</v>
      </c>
      <c r="C370" s="401"/>
      <c r="D370" s="401"/>
      <c r="E370" s="401"/>
      <c r="F370" s="401"/>
      <c r="G370" s="401"/>
      <c r="H370" s="401"/>
      <c r="I370" s="401"/>
      <c r="J370" s="396"/>
      <c r="K370" s="400">
        <f ca="1">K334</f>
        <v>60</v>
      </c>
      <c r="L370" s="395">
        <f t="shared" ca="1" si="495"/>
        <v>59</v>
      </c>
      <c r="M370" s="395">
        <f t="shared" ca="1" si="496"/>
        <v>58</v>
      </c>
      <c r="N370" s="395">
        <f t="shared" ca="1" si="497"/>
        <v>57</v>
      </c>
      <c r="O370" s="395">
        <f t="shared" ca="1" si="498"/>
        <v>56</v>
      </c>
      <c r="P370" s="395">
        <f t="shared" ca="1" si="499"/>
        <v>55</v>
      </c>
      <c r="Q370" s="395">
        <f t="shared" ca="1" si="500"/>
        <v>54</v>
      </c>
      <c r="R370" s="395">
        <f t="shared" ca="1" si="501"/>
        <v>53</v>
      </c>
      <c r="S370" s="395">
        <f t="shared" ca="1" si="502"/>
        <v>52</v>
      </c>
      <c r="T370" s="395">
        <f t="shared" ca="1" si="503"/>
        <v>51</v>
      </c>
      <c r="U370" s="395">
        <f t="shared" ca="1" si="504"/>
        <v>50</v>
      </c>
      <c r="V370" s="395">
        <f t="shared" ca="1" si="505"/>
        <v>49</v>
      </c>
      <c r="W370" s="395">
        <f t="shared" ca="1" si="506"/>
        <v>48</v>
      </c>
      <c r="X370" s="249"/>
      <c r="Y370" s="249"/>
      <c r="Z370" s="249"/>
      <c r="AA370" s="249"/>
      <c r="AB370" s="249"/>
    </row>
    <row r="371" spans="1:28" hidden="1" outlineLevel="1">
      <c r="A371" s="249"/>
      <c r="B371" s="309" t="str">
        <f t="shared" ca="1" si="507"/>
        <v>RL Capex 2021</v>
      </c>
      <c r="C371" s="401"/>
      <c r="D371" s="401"/>
      <c r="E371" s="401"/>
      <c r="F371" s="401"/>
      <c r="G371" s="401"/>
      <c r="H371" s="401"/>
      <c r="I371" s="401"/>
      <c r="J371" s="401"/>
      <c r="K371" s="396"/>
      <c r="L371" s="400">
        <f ca="1">L334</f>
        <v>60</v>
      </c>
      <c r="M371" s="395">
        <f t="shared" ca="1" si="496"/>
        <v>59</v>
      </c>
      <c r="N371" s="395">
        <f t="shared" ca="1" si="497"/>
        <v>58</v>
      </c>
      <c r="O371" s="395">
        <f t="shared" ca="1" si="498"/>
        <v>57</v>
      </c>
      <c r="P371" s="395">
        <f t="shared" ca="1" si="499"/>
        <v>56</v>
      </c>
      <c r="Q371" s="395">
        <f t="shared" ca="1" si="500"/>
        <v>55</v>
      </c>
      <c r="R371" s="395">
        <f t="shared" ca="1" si="501"/>
        <v>54</v>
      </c>
      <c r="S371" s="395">
        <f t="shared" ca="1" si="502"/>
        <v>53</v>
      </c>
      <c r="T371" s="395">
        <f t="shared" ca="1" si="503"/>
        <v>52</v>
      </c>
      <c r="U371" s="395">
        <f t="shared" ca="1" si="504"/>
        <v>51</v>
      </c>
      <c r="V371" s="395">
        <f t="shared" ca="1" si="505"/>
        <v>50</v>
      </c>
      <c r="W371" s="395">
        <f t="shared" ca="1" si="506"/>
        <v>49</v>
      </c>
      <c r="X371" s="249"/>
      <c r="Y371" s="249"/>
      <c r="Z371" s="249"/>
      <c r="AA371" s="249"/>
      <c r="AB371" s="249"/>
    </row>
    <row r="372" spans="1:28" hidden="1" outlineLevel="1">
      <c r="A372" s="249"/>
      <c r="B372" s="309" t="str">
        <f t="shared" ca="1" si="507"/>
        <v>RL Capex 2022</v>
      </c>
      <c r="C372" s="401"/>
      <c r="D372" s="401"/>
      <c r="E372" s="401"/>
      <c r="F372" s="401"/>
      <c r="G372" s="401"/>
      <c r="H372" s="401"/>
      <c r="I372" s="401"/>
      <c r="J372" s="401"/>
      <c r="K372" s="401"/>
      <c r="L372" s="396"/>
      <c r="M372" s="400">
        <f ca="1">M334</f>
        <v>60</v>
      </c>
      <c r="N372" s="395">
        <f t="shared" ca="1" si="497"/>
        <v>59</v>
      </c>
      <c r="O372" s="395">
        <f t="shared" ca="1" si="498"/>
        <v>58</v>
      </c>
      <c r="P372" s="395">
        <f t="shared" ca="1" si="499"/>
        <v>57</v>
      </c>
      <c r="Q372" s="395">
        <f t="shared" ca="1" si="500"/>
        <v>56</v>
      </c>
      <c r="R372" s="395">
        <f t="shared" ca="1" si="501"/>
        <v>55</v>
      </c>
      <c r="S372" s="395">
        <f t="shared" ca="1" si="502"/>
        <v>54</v>
      </c>
      <c r="T372" s="395">
        <f t="shared" ca="1" si="503"/>
        <v>53</v>
      </c>
      <c r="U372" s="395">
        <f t="shared" ca="1" si="504"/>
        <v>52</v>
      </c>
      <c r="V372" s="395">
        <f t="shared" ca="1" si="505"/>
        <v>51</v>
      </c>
      <c r="W372" s="395">
        <f t="shared" ca="1" si="506"/>
        <v>50</v>
      </c>
      <c r="X372" s="249"/>
      <c r="Y372" s="249"/>
      <c r="Z372" s="249"/>
      <c r="AA372" s="249"/>
      <c r="AB372" s="249"/>
    </row>
    <row r="373" spans="1:28" hidden="1" outlineLevel="1">
      <c r="A373" s="249"/>
      <c r="B373" s="309" t="str">
        <f t="shared" ca="1" si="507"/>
        <v>RL Capex 2023</v>
      </c>
      <c r="C373" s="401"/>
      <c r="D373" s="401"/>
      <c r="E373" s="401"/>
      <c r="F373" s="401"/>
      <c r="G373" s="401"/>
      <c r="H373" s="401"/>
      <c r="I373" s="401"/>
      <c r="J373" s="401"/>
      <c r="K373" s="401"/>
      <c r="L373" s="401"/>
      <c r="M373" s="396"/>
      <c r="N373" s="400">
        <f>N334</f>
        <v>0</v>
      </c>
      <c r="O373" s="395">
        <f t="shared" si="498"/>
        <v>0</v>
      </c>
      <c r="P373" s="395">
        <f t="shared" si="499"/>
        <v>0</v>
      </c>
      <c r="Q373" s="395">
        <f t="shared" si="500"/>
        <v>0</v>
      </c>
      <c r="R373" s="395">
        <f t="shared" si="501"/>
        <v>0</v>
      </c>
      <c r="S373" s="395">
        <f t="shared" si="502"/>
        <v>0</v>
      </c>
      <c r="T373" s="395">
        <f t="shared" si="503"/>
        <v>0</v>
      </c>
      <c r="U373" s="395">
        <f t="shared" si="504"/>
        <v>0</v>
      </c>
      <c r="V373" s="395">
        <f t="shared" si="505"/>
        <v>0</v>
      </c>
      <c r="W373" s="395">
        <f t="shared" si="506"/>
        <v>0</v>
      </c>
      <c r="X373" s="249"/>
      <c r="Y373" s="249"/>
      <c r="Z373" s="249"/>
      <c r="AA373" s="249"/>
      <c r="AB373" s="249"/>
    </row>
    <row r="374" spans="1:28" hidden="1" outlineLevel="1">
      <c r="A374" s="249"/>
      <c r="B374" s="309" t="str">
        <f t="shared" ca="1" si="507"/>
        <v>RL Capex 2024</v>
      </c>
      <c r="C374" s="401"/>
      <c r="D374" s="401"/>
      <c r="E374" s="401"/>
      <c r="F374" s="401"/>
      <c r="G374" s="401"/>
      <c r="H374" s="401"/>
      <c r="I374" s="401"/>
      <c r="J374" s="401"/>
      <c r="K374" s="401"/>
      <c r="L374" s="401"/>
      <c r="M374" s="401"/>
      <c r="N374" s="396"/>
      <c r="O374" s="400">
        <f>O334</f>
        <v>0</v>
      </c>
      <c r="P374" s="395">
        <f t="shared" si="499"/>
        <v>0</v>
      </c>
      <c r="Q374" s="395">
        <f t="shared" si="500"/>
        <v>0</v>
      </c>
      <c r="R374" s="395">
        <f t="shared" si="501"/>
        <v>0</v>
      </c>
      <c r="S374" s="395">
        <f t="shared" si="502"/>
        <v>0</v>
      </c>
      <c r="T374" s="395">
        <f t="shared" si="503"/>
        <v>0</v>
      </c>
      <c r="U374" s="395">
        <f t="shared" si="504"/>
        <v>0</v>
      </c>
      <c r="V374" s="395">
        <f t="shared" si="505"/>
        <v>0</v>
      </c>
      <c r="W374" s="395">
        <f t="shared" si="506"/>
        <v>0</v>
      </c>
      <c r="X374" s="249"/>
      <c r="Y374" s="249"/>
      <c r="Z374" s="249"/>
      <c r="AA374" s="249"/>
      <c r="AB374" s="249"/>
    </row>
    <row r="375" spans="1:28" hidden="1" outlineLevel="1">
      <c r="A375" s="249"/>
      <c r="B375" s="309" t="str">
        <f t="shared" ca="1" si="507"/>
        <v>RL Capex 2025</v>
      </c>
      <c r="C375" s="401"/>
      <c r="D375" s="401"/>
      <c r="E375" s="401"/>
      <c r="F375" s="401"/>
      <c r="G375" s="401"/>
      <c r="H375" s="401"/>
      <c r="I375" s="401"/>
      <c r="J375" s="401"/>
      <c r="K375" s="401"/>
      <c r="L375" s="401"/>
      <c r="M375" s="401"/>
      <c r="N375" s="401"/>
      <c r="O375" s="396"/>
      <c r="P375" s="400">
        <f>P334</f>
        <v>0</v>
      </c>
      <c r="Q375" s="395">
        <f t="shared" si="500"/>
        <v>0</v>
      </c>
      <c r="R375" s="395">
        <f t="shared" si="501"/>
        <v>0</v>
      </c>
      <c r="S375" s="395">
        <f t="shared" si="502"/>
        <v>0</v>
      </c>
      <c r="T375" s="395">
        <f t="shared" si="503"/>
        <v>0</v>
      </c>
      <c r="U375" s="395">
        <f t="shared" si="504"/>
        <v>0</v>
      </c>
      <c r="V375" s="395">
        <f t="shared" si="505"/>
        <v>0</v>
      </c>
      <c r="W375" s="395">
        <f t="shared" si="506"/>
        <v>0</v>
      </c>
      <c r="X375" s="249"/>
      <c r="Y375" s="249"/>
      <c r="Z375" s="249"/>
      <c r="AA375" s="249"/>
      <c r="AB375" s="249"/>
    </row>
    <row r="376" spans="1:28" hidden="1" outlineLevel="1">
      <c r="A376" s="249"/>
      <c r="B376" s="309" t="str">
        <f t="shared" ca="1" si="507"/>
        <v>RL Capex 2026</v>
      </c>
      <c r="C376" s="401"/>
      <c r="D376" s="401"/>
      <c r="E376" s="401"/>
      <c r="F376" s="401"/>
      <c r="G376" s="401"/>
      <c r="H376" s="401"/>
      <c r="I376" s="401"/>
      <c r="J376" s="401"/>
      <c r="K376" s="401"/>
      <c r="L376" s="401"/>
      <c r="M376" s="401"/>
      <c r="N376" s="401"/>
      <c r="O376" s="401"/>
      <c r="P376" s="396"/>
      <c r="Q376" s="400">
        <f>Q334</f>
        <v>0</v>
      </c>
      <c r="R376" s="395">
        <f t="shared" si="501"/>
        <v>0</v>
      </c>
      <c r="S376" s="395">
        <f t="shared" si="502"/>
        <v>0</v>
      </c>
      <c r="T376" s="395">
        <f t="shared" si="503"/>
        <v>0</v>
      </c>
      <c r="U376" s="395">
        <f t="shared" si="504"/>
        <v>0</v>
      </c>
      <c r="V376" s="395">
        <f t="shared" si="505"/>
        <v>0</v>
      </c>
      <c r="W376" s="395">
        <f t="shared" si="506"/>
        <v>0</v>
      </c>
      <c r="X376" s="249"/>
      <c r="Y376" s="249"/>
      <c r="Z376" s="249"/>
      <c r="AA376" s="249"/>
      <c r="AB376" s="249"/>
    </row>
    <row r="377" spans="1:28" hidden="1" outlineLevel="1">
      <c r="A377" s="249"/>
      <c r="B377" s="309" t="str">
        <f t="shared" ca="1" si="507"/>
        <v>RL Capex 2027</v>
      </c>
      <c r="C377" s="401"/>
      <c r="D377" s="401"/>
      <c r="E377" s="401"/>
      <c r="F377" s="401"/>
      <c r="G377" s="401"/>
      <c r="H377" s="401"/>
      <c r="I377" s="401"/>
      <c r="J377" s="401"/>
      <c r="K377" s="401"/>
      <c r="L377" s="401"/>
      <c r="M377" s="401"/>
      <c r="N377" s="401"/>
      <c r="O377" s="401"/>
      <c r="P377" s="401"/>
      <c r="Q377" s="396"/>
      <c r="R377" s="400">
        <f>R334</f>
        <v>0</v>
      </c>
      <c r="S377" s="395">
        <f t="shared" si="502"/>
        <v>0</v>
      </c>
      <c r="T377" s="395">
        <f t="shared" si="503"/>
        <v>0</v>
      </c>
      <c r="U377" s="395">
        <f t="shared" si="504"/>
        <v>0</v>
      </c>
      <c r="V377" s="395">
        <f t="shared" si="505"/>
        <v>0</v>
      </c>
      <c r="W377" s="395">
        <f t="shared" si="506"/>
        <v>0</v>
      </c>
      <c r="X377" s="249"/>
      <c r="Y377" s="249"/>
      <c r="Z377" s="249"/>
      <c r="AA377" s="249"/>
      <c r="AB377" s="249"/>
    </row>
    <row r="378" spans="1:28" hidden="1" outlineLevel="1">
      <c r="A378" s="249"/>
      <c r="B378" s="309" t="str">
        <f t="shared" ca="1" si="507"/>
        <v>RL Capex 2028</v>
      </c>
      <c r="C378" s="401"/>
      <c r="D378" s="401"/>
      <c r="E378" s="401"/>
      <c r="F378" s="401"/>
      <c r="G378" s="401"/>
      <c r="H378" s="401"/>
      <c r="I378" s="401"/>
      <c r="J378" s="401"/>
      <c r="K378" s="401"/>
      <c r="L378" s="401"/>
      <c r="M378" s="401"/>
      <c r="N378" s="401"/>
      <c r="O378" s="401"/>
      <c r="P378" s="401"/>
      <c r="Q378" s="401"/>
      <c r="R378" s="396"/>
      <c r="S378" s="400">
        <f>S334</f>
        <v>0</v>
      </c>
      <c r="T378" s="395">
        <f t="shared" si="503"/>
        <v>0</v>
      </c>
      <c r="U378" s="395">
        <f t="shared" si="504"/>
        <v>0</v>
      </c>
      <c r="V378" s="395">
        <f t="shared" si="505"/>
        <v>0</v>
      </c>
      <c r="W378" s="395">
        <f t="shared" si="506"/>
        <v>0</v>
      </c>
      <c r="X378" s="249"/>
      <c r="Y378" s="249"/>
      <c r="Z378" s="249"/>
      <c r="AA378" s="249"/>
      <c r="AB378" s="249"/>
    </row>
    <row r="379" spans="1:28" hidden="1" outlineLevel="1">
      <c r="A379" s="249"/>
      <c r="B379" s="309" t="str">
        <f t="shared" ca="1" si="507"/>
        <v>RL Capex 2029</v>
      </c>
      <c r="C379" s="401"/>
      <c r="D379" s="401"/>
      <c r="E379" s="401"/>
      <c r="F379" s="401"/>
      <c r="G379" s="401"/>
      <c r="H379" s="401"/>
      <c r="I379" s="401"/>
      <c r="J379" s="401"/>
      <c r="K379" s="401"/>
      <c r="L379" s="401"/>
      <c r="M379" s="401"/>
      <c r="N379" s="401"/>
      <c r="O379" s="401"/>
      <c r="P379" s="401"/>
      <c r="Q379" s="401"/>
      <c r="R379" s="401"/>
      <c r="S379" s="396"/>
      <c r="T379" s="400">
        <f>T334</f>
        <v>0</v>
      </c>
      <c r="U379" s="395">
        <f t="shared" si="504"/>
        <v>0</v>
      </c>
      <c r="V379" s="395">
        <f t="shared" si="505"/>
        <v>0</v>
      </c>
      <c r="W379" s="395">
        <f t="shared" si="506"/>
        <v>0</v>
      </c>
      <c r="X379" s="249"/>
      <c r="Y379" s="249"/>
      <c r="Z379" s="249"/>
      <c r="AA379" s="249"/>
      <c r="AB379" s="249"/>
    </row>
    <row r="380" spans="1:28" hidden="1" outlineLevel="1">
      <c r="A380" s="249"/>
      <c r="B380" s="309" t="str">
        <f t="shared" ca="1" si="507"/>
        <v>RL Capex 2030</v>
      </c>
      <c r="C380" s="401"/>
      <c r="D380" s="401"/>
      <c r="E380" s="401"/>
      <c r="F380" s="401"/>
      <c r="G380" s="401"/>
      <c r="H380" s="401"/>
      <c r="I380" s="401"/>
      <c r="J380" s="401"/>
      <c r="K380" s="401"/>
      <c r="L380" s="401"/>
      <c r="M380" s="401"/>
      <c r="N380" s="401"/>
      <c r="O380" s="401"/>
      <c r="P380" s="401"/>
      <c r="Q380" s="401"/>
      <c r="R380" s="401"/>
      <c r="S380" s="401"/>
      <c r="T380" s="396"/>
      <c r="U380" s="400">
        <f>U334</f>
        <v>0</v>
      </c>
      <c r="V380" s="395">
        <f t="shared" si="505"/>
        <v>0</v>
      </c>
      <c r="W380" s="395">
        <f t="shared" si="506"/>
        <v>0</v>
      </c>
      <c r="X380" s="249"/>
      <c r="Y380" s="249"/>
      <c r="Z380" s="249"/>
      <c r="AA380" s="249"/>
      <c r="AB380" s="249"/>
    </row>
    <row r="381" spans="1:28" hidden="1" outlineLevel="1">
      <c r="A381" s="249"/>
      <c r="B381" s="309" t="str">
        <f t="shared" ca="1" si="507"/>
        <v>RL Capex 2031</v>
      </c>
      <c r="C381" s="401"/>
      <c r="D381" s="401"/>
      <c r="E381" s="401"/>
      <c r="F381" s="401"/>
      <c r="G381" s="401"/>
      <c r="H381" s="401"/>
      <c r="I381" s="401"/>
      <c r="J381" s="401"/>
      <c r="K381" s="401"/>
      <c r="L381" s="401"/>
      <c r="M381" s="401"/>
      <c r="N381" s="401"/>
      <c r="O381" s="401"/>
      <c r="P381" s="401"/>
      <c r="Q381" s="401"/>
      <c r="R381" s="401"/>
      <c r="S381" s="401"/>
      <c r="T381" s="401"/>
      <c r="U381" s="396"/>
      <c r="V381" s="400">
        <f>V334</f>
        <v>0</v>
      </c>
      <c r="W381" s="395">
        <f>IF(V381="n/a","n/a",MAX(0,V381-1))</f>
        <v>0</v>
      </c>
      <c r="X381" s="249"/>
      <c r="Y381" s="249"/>
      <c r="Z381" s="249"/>
      <c r="AA381" s="249"/>
      <c r="AB381" s="249"/>
    </row>
    <row r="382" spans="1:28" hidden="1" outlineLevel="1">
      <c r="A382" s="249"/>
      <c r="B382" s="309" t="str">
        <f t="shared" ca="1" si="507"/>
        <v>RL Capex 2032</v>
      </c>
      <c r="C382" s="401"/>
      <c r="D382" s="401"/>
      <c r="E382" s="401"/>
      <c r="F382" s="401"/>
      <c r="G382" s="401"/>
      <c r="H382" s="401"/>
      <c r="I382" s="401"/>
      <c r="J382" s="401"/>
      <c r="K382" s="401"/>
      <c r="L382" s="401"/>
      <c r="M382" s="401"/>
      <c r="N382" s="401"/>
      <c r="O382" s="401"/>
      <c r="P382" s="401"/>
      <c r="Q382" s="401"/>
      <c r="R382" s="401"/>
      <c r="S382" s="401"/>
      <c r="T382" s="401"/>
      <c r="U382" s="401"/>
      <c r="V382" s="396"/>
      <c r="W382" s="395">
        <f>W334</f>
        <v>0</v>
      </c>
      <c r="X382" s="249"/>
      <c r="Y382" s="249"/>
      <c r="Z382" s="249"/>
      <c r="AA382" s="249"/>
      <c r="AB382" s="249"/>
    </row>
    <row r="383" spans="1:28" hidden="1" outlineLevel="1">
      <c r="A383" s="249"/>
      <c r="B383" s="332"/>
      <c r="C383" s="395"/>
      <c r="D383" s="395"/>
      <c r="E383" s="395"/>
      <c r="F383" s="395"/>
      <c r="G383" s="395"/>
      <c r="H383" s="395"/>
      <c r="I383" s="395"/>
      <c r="J383" s="395"/>
      <c r="K383" s="395"/>
      <c r="L383" s="395"/>
      <c r="M383" s="395"/>
      <c r="N383" s="395"/>
      <c r="O383" s="395"/>
      <c r="P383" s="395"/>
      <c r="Q383" s="395"/>
      <c r="R383" s="395"/>
      <c r="S383" s="395"/>
      <c r="T383" s="395"/>
      <c r="U383" s="395"/>
      <c r="V383" s="395"/>
      <c r="W383" s="395"/>
      <c r="X383" s="249"/>
      <c r="Y383" s="249"/>
      <c r="Z383" s="249"/>
      <c r="AA383" s="249"/>
      <c r="AB383" s="249"/>
    </row>
    <row r="384" spans="1:28" collapsed="1">
      <c r="A384" s="322"/>
      <c r="B384" s="336" t="s">
        <v>192</v>
      </c>
      <c r="C384" s="460">
        <f ca="1">(IF(OR($C334&lt;&gt;"n/a",C334&lt;&gt;"n/a"),IF(SUM(C337:C359)=0,0,IF((SUMPRODUCT(C337:C359,C361:C383)/SUM(C337:C359))&lt;0,1,(SUMPRODUCT(C337:C359,C361:C383)/SUM(C337:C359)))),"n/a"))</f>
        <v>48.896543158845269</v>
      </c>
      <c r="D384" s="460">
        <f ca="1">(IF(OR($C334&lt;&gt;"n/a",D334&lt;&gt;"n/a"),IF(SUM(D337:D359)=0,0,IF((SUMPRODUCT(D337:D359,D361:D383)/SUM(D337:D359))&lt;0,1,(SUMPRODUCT(D337:D359,D361:D383)/SUM(D337:D359)))),"n/a"))</f>
        <v>49.092264603260723</v>
      </c>
      <c r="E384" s="460">
        <f t="shared" ref="E384:W384" ca="1" si="508">(IF(OR($C334&lt;&gt;"n/a",E334&lt;&gt;"n/a"),IF(SUM(E337:E359)=0,0,IF((SUMPRODUCT(E337:E359,E361:E383)/SUM(E337:E359))&lt;0,1,(SUMPRODUCT(E337:E359,E361:E383)/SUM(E337:E359)))),"n/a"))</f>
        <v>54.957504779034444</v>
      </c>
      <c r="F384" s="460">
        <f t="shared" ca="1" si="508"/>
        <v>54.050166237219273</v>
      </c>
      <c r="G384" s="460">
        <f t="shared" ca="1" si="508"/>
        <v>53.143021803855845</v>
      </c>
      <c r="H384" s="460">
        <f t="shared" ca="1" si="508"/>
        <v>52.173731928331812</v>
      </c>
      <c r="I384" s="460">
        <f t="shared" ca="1" si="508"/>
        <v>51.190047193061211</v>
      </c>
      <c r="J384" s="460">
        <f t="shared" ca="1" si="508"/>
        <v>50.207023634290351</v>
      </c>
      <c r="K384" s="460">
        <f t="shared" ca="1" si="508"/>
        <v>49.224702274528894</v>
      </c>
      <c r="L384" s="460">
        <f t="shared" ca="1" si="508"/>
        <v>48.243127601594644</v>
      </c>
      <c r="M384" s="460">
        <f t="shared" ca="1" si="508"/>
        <v>47.262347942415204</v>
      </c>
      <c r="N384" s="460">
        <f t="shared" ca="1" si="508"/>
        <v>46.282415886282877</v>
      </c>
      <c r="O384" s="460">
        <f t="shared" ca="1" si="508"/>
        <v>45.303388765367743</v>
      </c>
      <c r="P384" s="460">
        <f t="shared" ca="1" si="508"/>
        <v>44.325329201734419</v>
      </c>
      <c r="Q384" s="460">
        <f t="shared" ca="1" si="508"/>
        <v>43.348305731853962</v>
      </c>
      <c r="R384" s="460">
        <f t="shared" ca="1" si="508"/>
        <v>42.372393521729599</v>
      </c>
      <c r="S384" s="460">
        <f t="shared" ca="1" si="508"/>
        <v>41.397675188354761</v>
      </c>
      <c r="T384" s="460">
        <f t="shared" ca="1" si="508"/>
        <v>40.424241746418282</v>
      </c>
      <c r="U384" s="460">
        <f t="shared" ca="1" si="508"/>
        <v>39.452193703116464</v>
      </c>
      <c r="V384" s="460">
        <f t="shared" ca="1" si="508"/>
        <v>38.48164232882818</v>
      </c>
      <c r="W384" s="460">
        <f t="shared" ca="1" si="508"/>
        <v>37.51271113751713</v>
      </c>
      <c r="X384" s="249"/>
      <c r="Y384" s="249"/>
      <c r="Z384" s="249"/>
      <c r="AA384" s="249"/>
      <c r="AB384" s="249"/>
    </row>
    <row r="385" spans="1:28">
      <c r="A385" s="249"/>
      <c r="B385" s="249"/>
      <c r="C385" s="395"/>
      <c r="D385" s="395"/>
      <c r="E385" s="395"/>
      <c r="F385" s="395"/>
      <c r="G385" s="395"/>
      <c r="H385" s="395"/>
      <c r="I385" s="395"/>
      <c r="J385" s="395"/>
      <c r="K385" s="395"/>
      <c r="L385" s="395"/>
      <c r="M385" s="395"/>
      <c r="N385" s="395"/>
      <c r="O385" s="395"/>
      <c r="P385" s="395"/>
      <c r="Q385" s="395"/>
      <c r="R385" s="395"/>
      <c r="S385" s="395"/>
      <c r="T385" s="395"/>
      <c r="U385" s="395"/>
      <c r="V385" s="395"/>
      <c r="W385" s="395"/>
      <c r="X385" s="249"/>
      <c r="Y385" s="249"/>
      <c r="Z385" s="249"/>
      <c r="AA385" s="249"/>
      <c r="AB385" s="249"/>
    </row>
    <row r="386" spans="1:28">
      <c r="A386" s="72" t="s">
        <v>8</v>
      </c>
      <c r="B386" s="142" t="str">
        <f>VLOOKUP($A386,'RFM input'!$E$7:$F$56,2,FALSE)</f>
        <v>General Land</v>
      </c>
      <c r="C386" s="402"/>
      <c r="D386" s="402"/>
      <c r="E386" s="403"/>
      <c r="F386" s="403"/>
      <c r="G386" s="403"/>
      <c r="H386" s="403"/>
      <c r="I386" s="403"/>
      <c r="J386" s="403"/>
      <c r="K386" s="403"/>
      <c r="L386" s="403"/>
      <c r="M386" s="403"/>
      <c r="N386" s="403"/>
      <c r="O386" s="403"/>
      <c r="P386" s="403"/>
      <c r="Q386" s="403"/>
      <c r="R386" s="403"/>
      <c r="S386" s="403"/>
      <c r="T386" s="403"/>
      <c r="U386" s="403"/>
      <c r="V386" s="403"/>
      <c r="W386" s="403"/>
      <c r="X386" s="249"/>
      <c r="Y386" s="249"/>
      <c r="Z386" s="249"/>
      <c r="AA386" s="249"/>
      <c r="AB386" s="249"/>
    </row>
    <row r="387" spans="1:28">
      <c r="A387" s="378">
        <f>VALUE(REPLACE(A386,1,12,""))</f>
        <v>8</v>
      </c>
      <c r="B387" s="317" t="s">
        <v>195</v>
      </c>
      <c r="C387" s="389">
        <f ca="1">OFFSET('TAB roll forward'!$H$7,A387,0)</f>
        <v>4.9389207346766009</v>
      </c>
      <c r="D387" s="404">
        <f ca="1">'RAB remaining lives'!D392</f>
        <v>0</v>
      </c>
      <c r="E387" s="404">
        <f ca="1">'RAB remaining lives'!E392</f>
        <v>0</v>
      </c>
      <c r="F387" s="404">
        <f ca="1">'RAB remaining lives'!F392</f>
        <v>0.2521879654925</v>
      </c>
      <c r="G387" s="404">
        <f ca="1">'RAB remaining lives'!G392</f>
        <v>0</v>
      </c>
      <c r="H387" s="404">
        <f ca="1">'RAB remaining lives'!H392</f>
        <v>0</v>
      </c>
      <c r="I387" s="404">
        <f ca="1">'RAB remaining lives'!I392</f>
        <v>0</v>
      </c>
      <c r="J387" s="404">
        <f ca="1">'RAB remaining lives'!J392</f>
        <v>0</v>
      </c>
      <c r="K387" s="404">
        <f ca="1">'RAB remaining lives'!K392</f>
        <v>0</v>
      </c>
      <c r="L387" s="404">
        <f ca="1">'RAB remaining lives'!L392</f>
        <v>0</v>
      </c>
      <c r="M387" s="404">
        <f ca="1">'RAB remaining lives'!M392</f>
        <v>0</v>
      </c>
      <c r="N387" s="404">
        <f>'RAB remaining lives'!N392</f>
        <v>0</v>
      </c>
      <c r="O387" s="404">
        <f>'RAB remaining lives'!O392</f>
        <v>0</v>
      </c>
      <c r="P387" s="404">
        <f>'RAB remaining lives'!P392</f>
        <v>0</v>
      </c>
      <c r="Q387" s="404">
        <f>'RAB remaining lives'!Q392</f>
        <v>0</v>
      </c>
      <c r="R387" s="404">
        <f>'RAB remaining lives'!R392</f>
        <v>0</v>
      </c>
      <c r="S387" s="404">
        <f>'RAB remaining lives'!S392</f>
        <v>0</v>
      </c>
      <c r="T387" s="404">
        <f>'RAB remaining lives'!T392</f>
        <v>0</v>
      </c>
      <c r="U387" s="404">
        <f>'RAB remaining lives'!U392</f>
        <v>0</v>
      </c>
      <c r="V387" s="404">
        <f>'RAB remaining lives'!V392</f>
        <v>0</v>
      </c>
      <c r="W387" s="404">
        <f>'RAB remaining lives'!W392</f>
        <v>0</v>
      </c>
      <c r="X387" s="249"/>
      <c r="Y387" s="249"/>
      <c r="Z387" s="249"/>
      <c r="AA387" s="249"/>
      <c r="AB387" s="249"/>
    </row>
    <row r="388" spans="1:28">
      <c r="A388" s="249"/>
      <c r="B388" s="249" t="s">
        <v>326</v>
      </c>
      <c r="C388" s="391" t="str">
        <f ca="1">OFFSET('RFM input'!$X$6,$A387,0)</f>
        <v>n/a</v>
      </c>
      <c r="D388" s="390" t="str">
        <f ca="1">OFFSET('RFM input'!$Y$6,$A387,0)</f>
        <v>n/a</v>
      </c>
      <c r="E388" s="390" t="str">
        <f ca="1">OFFSET('RFM input'!$Y$6,$A387,0)</f>
        <v>n/a</v>
      </c>
      <c r="F388" s="390" t="str">
        <f ca="1">OFFSET('RFM input'!$Y$6,$A387,0)</f>
        <v>n/a</v>
      </c>
      <c r="G388" s="390" t="str">
        <f ca="1">OFFSET('RFM input'!$Y$6,$A387,0)</f>
        <v>n/a</v>
      </c>
      <c r="H388" s="390" t="str">
        <f ca="1">OFFSET('RFM input'!$Y$6,$A387,0)</f>
        <v>n/a</v>
      </c>
      <c r="I388" s="390" t="str">
        <f ca="1">OFFSET('RFM input'!$Y$6,'TAB remaining lives'!$A387,0)</f>
        <v>n/a</v>
      </c>
      <c r="J388" s="390" t="str">
        <f ca="1">OFFSET('RFM input'!$Y$6,'TAB remaining lives'!$A387,0)</f>
        <v>n/a</v>
      </c>
      <c r="K388" s="390" t="str">
        <f ca="1">OFFSET('RFM input'!$Y$6,'TAB remaining lives'!$A387,0)</f>
        <v>n/a</v>
      </c>
      <c r="L388" s="390" t="str">
        <f ca="1">OFFSET('RFM input'!$Y$6,'TAB remaining lives'!$A387,0)</f>
        <v>n/a</v>
      </c>
      <c r="M388" s="390" t="str">
        <f ca="1">OFFSET('RFM input'!$Y$6,'TAB remaining lives'!$A387,0)</f>
        <v>n/a</v>
      </c>
      <c r="N388" s="390"/>
      <c r="O388" s="390"/>
      <c r="P388" s="390"/>
      <c r="Q388" s="390"/>
      <c r="R388" s="390"/>
      <c r="S388" s="390"/>
      <c r="T388" s="390"/>
      <c r="U388" s="390"/>
      <c r="V388" s="390"/>
      <c r="W388" s="390"/>
      <c r="X388" s="249"/>
      <c r="Y388" s="249"/>
      <c r="Z388" s="249"/>
      <c r="AA388" s="249"/>
      <c r="AB388" s="249"/>
    </row>
    <row r="389" spans="1:28">
      <c r="A389" s="249"/>
      <c r="B389" s="317" t="s">
        <v>300</v>
      </c>
      <c r="C389" s="392"/>
      <c r="D389" s="393">
        <f ca="1">IF(D$6=(OFFSET('RFM input'!$G$60,0,'RFM input'!$AA$7)),OFFSET('RFM input'!$I$454,$A387,0),0)</f>
        <v>0</v>
      </c>
      <c r="E389" s="390">
        <f ca="1">IF(E$6=(OFFSET('RFM input'!$G$60,0,'RFM input'!$AA$7)),OFFSET('RFM input'!$I$454,$A387,0),0)</f>
        <v>0</v>
      </c>
      <c r="F389" s="390">
        <f ca="1">IF(F$6=(OFFSET('RFM input'!$G$60,0,'RFM input'!$AA$7)),OFFSET('RFM input'!$I$454,$A387,0),0)</f>
        <v>0</v>
      </c>
      <c r="G389" s="390">
        <f ca="1">IF(G$6=(OFFSET('RFM input'!$G$60,0,'RFM input'!$AA$7)),OFFSET('RFM input'!$I$454,$A387,0),0)</f>
        <v>0</v>
      </c>
      <c r="H389" s="390">
        <f ca="1">IF(H$6=(OFFSET('RFM input'!$G$60,0,'RFM input'!$AA$7)),OFFSET('RFM input'!$I$454,$A387,0),0)</f>
        <v>0</v>
      </c>
      <c r="I389" s="390">
        <f ca="1">IF(I$6=(OFFSET('RFM input'!$G$60,0,'RFM input'!$AA$7)),OFFSET('RFM input'!$I$454,$A387,0),0)</f>
        <v>0</v>
      </c>
      <c r="J389" s="390">
        <f ca="1">IF(J$6=(OFFSET('RFM input'!$G$60,0,'RFM input'!$AA$7)),OFFSET('RFM input'!$I$454,$A387,0),0)</f>
        <v>0</v>
      </c>
      <c r="K389" s="390">
        <f ca="1">IF(K$6=(OFFSET('RFM input'!$G$60,0,'RFM input'!$AA$7)),OFFSET('RFM input'!$I$454,$A387,0),0)</f>
        <v>0</v>
      </c>
      <c r="L389" s="390">
        <f ca="1">IF(L$6=(OFFSET('RFM input'!$G$60,0,'RFM input'!$AA$7)),OFFSET('RFM input'!$I$454,$A387,0),0)</f>
        <v>0</v>
      </c>
      <c r="M389" s="390">
        <f ca="1">IF(M$6=(OFFSET('RFM input'!$G$60,0,'RFM input'!$AA$7)),OFFSET('RFM input'!$I$454,$A387,0),0)</f>
        <v>0</v>
      </c>
      <c r="N389" s="390"/>
      <c r="O389" s="390"/>
      <c r="P389" s="390"/>
      <c r="Q389" s="390"/>
      <c r="R389" s="390"/>
      <c r="S389" s="390"/>
      <c r="T389" s="390"/>
      <c r="U389" s="390"/>
      <c r="V389" s="390"/>
      <c r="W389" s="390"/>
      <c r="X389" s="249"/>
      <c r="Y389" s="249"/>
      <c r="Z389" s="249"/>
      <c r="AA389" s="249"/>
      <c r="AB389" s="249"/>
    </row>
    <row r="390" spans="1:28">
      <c r="A390" s="249"/>
      <c r="B390" s="317" t="s">
        <v>309</v>
      </c>
      <c r="C390" s="392"/>
      <c r="D390" s="391">
        <f ca="1">IF(D$6=(OFFSET('RFM input'!$G$60,0,'RFM input'!$AA$7)),OFFSET('RFM input'!$K$454,$A387,0),0)</f>
        <v>0</v>
      </c>
      <c r="E390" s="394">
        <f ca="1">IF(E$6=(OFFSET('RFM input'!$G$60,0,'RFM input'!$AA$7)),OFFSET('RFM input'!$K$454,$A387,0),0)</f>
        <v>0</v>
      </c>
      <c r="F390" s="394">
        <f ca="1">IF(F$6=(OFFSET('RFM input'!$G$60,0,'RFM input'!$AA$7)),OFFSET('RFM input'!$K$454,$A387,0),0)</f>
        <v>0</v>
      </c>
      <c r="G390" s="394">
        <f ca="1">IF(G$6=(OFFSET('RFM input'!$G$60,0,'RFM input'!$AA$7)),OFFSET('RFM input'!$K$454,$A387,0),0)</f>
        <v>0</v>
      </c>
      <c r="H390" s="394">
        <f ca="1">IF(H$6=(OFFSET('RFM input'!$G$60,0,'RFM input'!$AA$7)),OFFSET('RFM input'!$K$454,$A387,0),0)</f>
        <v>0</v>
      </c>
      <c r="I390" s="394">
        <f ca="1">IF(I$6=(OFFSET('RFM input'!$G$60,0,'RFM input'!$AA$7)),OFFSET('RFM input'!$K$454,$A387,0),0)</f>
        <v>0</v>
      </c>
      <c r="J390" s="394">
        <f ca="1">IF(J$6=(OFFSET('RFM input'!$G$60,0,'RFM input'!$AA$7)),OFFSET('RFM input'!$K$454,$A387,0),0)</f>
        <v>0</v>
      </c>
      <c r="K390" s="394">
        <f ca="1">IF(K$6=(OFFSET('RFM input'!$G$60,0,'RFM input'!$AA$7)),OFFSET('RFM input'!$K$454,$A387,0),0)</f>
        <v>0</v>
      </c>
      <c r="L390" s="394">
        <f ca="1">IF(L$6=(OFFSET('RFM input'!$G$60,0,'RFM input'!$AA$7)),OFFSET('RFM input'!$K$454,$A387,0),0)</f>
        <v>0</v>
      </c>
      <c r="M390" s="394">
        <f ca="1">IF(M$6=(OFFSET('RFM input'!$G$60,0,'RFM input'!$AA$7)),OFFSET('RFM input'!$K$454,$A387,0),0)</f>
        <v>0</v>
      </c>
      <c r="N390" s="394"/>
      <c r="O390" s="394"/>
      <c r="P390" s="394"/>
      <c r="Q390" s="394"/>
      <c r="R390" s="394"/>
      <c r="S390" s="394"/>
      <c r="T390" s="394"/>
      <c r="U390" s="394"/>
      <c r="V390" s="394"/>
      <c r="W390" s="394"/>
      <c r="X390" s="249"/>
      <c r="Y390" s="249"/>
      <c r="Z390" s="249"/>
      <c r="AA390" s="249"/>
      <c r="AB390" s="249"/>
    </row>
    <row r="391" spans="1:28" hidden="1" outlineLevel="1">
      <c r="A391" s="459">
        <v>-1</v>
      </c>
      <c r="B391" s="309" t="s">
        <v>303</v>
      </c>
      <c r="C391" s="395"/>
      <c r="D391" s="395">
        <f t="shared" ref="D391" ca="1" si="509">IF(D415="n/a",0,IF(AND(D389=0,C391=0),0,
IF(AND(D389&lt;&gt;0,C391=0),D389,
IF(AND(D390&lt;&gt;0,C391&lt;&gt;0),(C391-(C391/C415))+D389,
IF(C415&lt;1,0,(C391-(C391/C415)))))))</f>
        <v>0</v>
      </c>
      <c r="E391" s="395">
        <f t="shared" ref="E391" ca="1" si="510">IF(E415="n/a",0,IF(AND(E389=0,D391=0),0,
IF(AND(E389&lt;&gt;0,D391=0),E389,
IF(AND(E390&lt;&gt;0,D391&lt;&gt;0),(D391-(D391/D415))+E389,
IF(D415&lt;1,0,(D391-(D391/D415)))))))</f>
        <v>0</v>
      </c>
      <c r="F391" s="395">
        <f t="shared" ref="F391" ca="1" si="511">IF(F415="n/a",0,IF(AND(F389=0,E391=0),0,
IF(AND(F389&lt;&gt;0,E391=0),F389,
IF(AND(F390&lt;&gt;0,E391&lt;&gt;0),(E391-(E391/E415))+F389,
IF(E415&lt;1,0,(E391-(E391/E415)))))))</f>
        <v>0</v>
      </c>
      <c r="G391" s="395">
        <f t="shared" ref="G391" ca="1" si="512">IF(G415="n/a",0,IF(AND(G389=0,F391=0),0,
IF(AND(G389&lt;&gt;0,F391=0),G389,
IF(AND(G390&lt;&gt;0,F391&lt;&gt;0),(F391-(F391/F415))+G389,
IF(F415&lt;1,0,(F391-(F391/F415)))))))</f>
        <v>0</v>
      </c>
      <c r="H391" s="395">
        <f ca="1">IF(H415="n/a",0,IF(AND(H389=0,G391=0),0,
IF(AND(H389&lt;&gt;0,G391=0),H389,
IF(AND(H390&lt;&gt;0,G391&lt;&gt;0),(G391-(G391/G415))+H389,
IF(G415&lt;1,0,(G391-(G391/G415)))))))</f>
        <v>0</v>
      </c>
      <c r="I391" s="395">
        <f t="shared" ref="I391" ca="1" si="513">IF(I415="n/a",0,IF(AND(I389=0,H391=0),0,
IF(AND(I389&lt;&gt;0,H391=0),I389,
IF(AND(I390&lt;&gt;0,H391&lt;&gt;0),(H391-(H391/H415))+I389,
IF(H415&lt;1,0,(H391-(H391/H415)))))))</f>
        <v>0</v>
      </c>
      <c r="J391" s="395">
        <f t="shared" ref="J391" ca="1" si="514">IF(J415="n/a",0,IF(AND(J389=0,I391=0),0,
IF(AND(J389&lt;&gt;0,I391=0),J389,
IF(AND(J390&lt;&gt;0,I391&lt;&gt;0),(I391-(I391/I415))+J389,
IF(I415&lt;1,0,(I391-(I391/I415)))))))</f>
        <v>0</v>
      </c>
      <c r="K391" s="395">
        <f t="shared" ref="K391" ca="1" si="515">IF(K415="n/a",0,IF(AND(K389=0,J391=0),0,
IF(AND(K389&lt;&gt;0,J391=0),K389,
IF(AND(K390&lt;&gt;0,J391&lt;&gt;0),(J391-(J391/J415))+K389,
IF(J415&lt;1,0,(J391-(J391/J415)))))))</f>
        <v>0</v>
      </c>
      <c r="L391" s="395">
        <f t="shared" ref="L391" ca="1" si="516">IF(L415="n/a",0,IF(AND(L389=0,K391=0),0,
IF(AND(L389&lt;&gt;0,K391=0),L389,
IF(AND(L390&lt;&gt;0,K391&lt;&gt;0),(K391-(K391/K415))+L389,
IF(K415&lt;1,0,(K391-(K391/K415)))))))</f>
        <v>0</v>
      </c>
      <c r="M391" s="395">
        <f t="shared" ref="M391" ca="1" si="517">IF(M415="n/a",0,IF(AND(M389=0,L391=0),0,
IF(AND(M389&lt;&gt;0,L391=0),M389,
IF(AND(M390&lt;&gt;0,L391&lt;&gt;0),(L391-(L391/L415))+M389,
IF(L415&lt;1,0,(L391-(L391/L415)))))))</f>
        <v>0</v>
      </c>
      <c r="N391" s="395">
        <f t="shared" ref="N391" ca="1" si="518">IF(N415="n/a",0,IF(AND(N389=0,M391=0),0,
IF(AND(N389&lt;&gt;0,M391=0),N389,
IF(AND(N390&lt;&gt;0,M391&lt;&gt;0),(M391-(M391/M415))+N389,
IF(M415&lt;1,0,(M391-(M391/M415)))))))</f>
        <v>0</v>
      </c>
      <c r="O391" s="395">
        <f t="shared" ref="O391" ca="1" si="519">IF(O415="n/a",0,IF(AND(O389=0,N391=0),0,
IF(AND(O389&lt;&gt;0,N391=0),O389,
IF(AND(O390&lt;&gt;0,N391&lt;&gt;0),(N391-(N391/N415))+O389,
IF(N415&lt;1,0,(N391-(N391/N415)))))))</f>
        <v>0</v>
      </c>
      <c r="P391" s="395">
        <f t="shared" ref="P391" ca="1" si="520">IF(P415="n/a",0,IF(AND(P389=0,O391=0),0,
IF(AND(P389&lt;&gt;0,O391=0),P389,
IF(AND(P390&lt;&gt;0,O391&lt;&gt;0),(O391-(O391/O415))+P389,
IF(O415&lt;1,0,(O391-(O391/O415)))))))</f>
        <v>0</v>
      </c>
      <c r="Q391" s="395">
        <f t="shared" ref="Q391" ca="1" si="521">IF(Q415="n/a",0,IF(AND(Q389=0,P391=0),0,
IF(AND(Q389&lt;&gt;0,P391=0),Q389,
IF(AND(Q390&lt;&gt;0,P391&lt;&gt;0),(P391-(P391/P415))+Q389,
IF(P415&lt;1,0,(P391-(P391/P415)))))))</f>
        <v>0</v>
      </c>
      <c r="R391" s="395">
        <f t="shared" ref="R391" ca="1" si="522">IF(R415="n/a",0,IF(AND(R389=0,Q391=0),0,
IF(AND(R389&lt;&gt;0,Q391=0),R389,
IF(AND(R390&lt;&gt;0,Q391&lt;&gt;0),(Q391-(Q391/Q415))+R389,
IF(Q415&lt;1,0,(Q391-(Q391/Q415)))))))</f>
        <v>0</v>
      </c>
      <c r="S391" s="395">
        <f t="shared" ref="S391" ca="1" si="523">IF(S415="n/a",0,IF(AND(S389=0,R391=0),0,
IF(AND(S389&lt;&gt;0,R391=0),S389,
IF(AND(S390&lt;&gt;0,R391&lt;&gt;0),(R391-(R391/R415))+S389,
IF(R415&lt;1,0,(R391-(R391/R415)))))))</f>
        <v>0</v>
      </c>
      <c r="T391" s="395">
        <f t="shared" ref="T391" ca="1" si="524">IF(T415="n/a",0,IF(AND(T389=0,S391=0),0,
IF(AND(T389&lt;&gt;0,S391=0),T389,
IF(AND(T390&lt;&gt;0,S391&lt;&gt;0),(S391-(S391/S415))+T389,
IF(S415&lt;1,0,(S391-(S391/S415)))))))</f>
        <v>0</v>
      </c>
      <c r="U391" s="395">
        <f t="shared" ref="U391" ca="1" si="525">IF(U415="n/a",0,IF(AND(U389=0,T391=0),0,
IF(AND(U389&lt;&gt;0,T391=0),U389,
IF(AND(U390&lt;&gt;0,T391&lt;&gt;0),(T391-(T391/T415))+U389,
IF(T415&lt;1,0,(T391-(T391/T415)))))))</f>
        <v>0</v>
      </c>
      <c r="V391" s="395">
        <f t="shared" ref="V391" ca="1" si="526">IF(V415="n/a",0,IF(AND(V389=0,U391=0),0,
IF(AND(V389&lt;&gt;0,U391=0),V389,
IF(AND(V390&lt;&gt;0,U391&lt;&gt;0),(U391-(U391/U415))+V389,
IF(U415&lt;1,0,(U391-(U391/U415)))))))</f>
        <v>0</v>
      </c>
      <c r="W391" s="395">
        <f t="shared" ref="W391" ca="1" si="527">IF(W415="n/a",0,IF(AND(W389=0,V391=0),0,
IF(AND(W389&lt;&gt;0,V391=0),W389,
IF(AND(W390&lt;&gt;0,V391&lt;&gt;0),(V391-(V391/V415))+W389,
IF(V415&lt;1,0,(V391-(V391/V415)))))))</f>
        <v>0</v>
      </c>
      <c r="X391" s="249"/>
      <c r="Y391" s="249"/>
      <c r="Z391" s="249"/>
      <c r="AA391" s="249"/>
      <c r="AB391" s="249"/>
    </row>
    <row r="392" spans="1:28" hidden="1" outlineLevel="1">
      <c r="A392" s="331">
        <v>0</v>
      </c>
      <c r="B392" s="309" t="s">
        <v>194</v>
      </c>
      <c r="C392" s="400">
        <f ca="1">C387</f>
        <v>4.9389207346766009</v>
      </c>
      <c r="D392" s="395">
        <f ca="1">IF(C416="n/a",C392,IFERROR(IF((OFFSET($C392,0,$A392))&lt;0,
MIN(0,C392-(OFFSET($C392,0,$A392)/(OFFSET($C387,-$A391,$A392)))),
MAX(0,C392-(OFFSET($C392,0,$A392)/(OFFSET($C387,-$A391,$A392))))),0))</f>
        <v>4.9389207346766009</v>
      </c>
      <c r="E392" s="395">
        <f t="shared" ref="E392" ca="1" si="528">IF(D416="n/a",D392,IFERROR(IF((OFFSET($C392,0,$A392))&lt;0,
MIN(0,D392-(OFFSET($C392,0,$A392)/(OFFSET($C387,-$A391,$A392)))),
MAX(0,D392-(OFFSET($C392,0,$A392)/(OFFSET($C387,-$A391,$A392))))),0))</f>
        <v>4.9389207346766009</v>
      </c>
      <c r="F392" s="395">
        <f t="shared" ref="F392:F393" ca="1" si="529">IF(E416="n/a",E392,IFERROR(IF((OFFSET($C392,0,$A392))&lt;0,
MIN(0,E392-(OFFSET($C392,0,$A392)/(OFFSET($C387,-$A391,$A392)))),
MAX(0,E392-(OFFSET($C392,0,$A392)/(OFFSET($C387,-$A391,$A392))))),0))</f>
        <v>4.9389207346766009</v>
      </c>
      <c r="G392" s="395">
        <f t="shared" ref="G392:G394" ca="1" si="530">IF(F416="n/a",F392,IFERROR(IF((OFFSET($C392,0,$A392))&lt;0,
MIN(0,F392-(OFFSET($C392,0,$A392)/(OFFSET($C387,-$A391,$A392)))),
MAX(0,F392-(OFFSET($C392,0,$A392)/(OFFSET($C387,-$A391,$A392))))),0))</f>
        <v>4.9389207346766009</v>
      </c>
      <c r="H392" s="395">
        <f t="shared" ref="H392:H395" ca="1" si="531">IF(G416="n/a",G392,IFERROR(IF((OFFSET($C392,0,$A392))&lt;0,
MIN(0,G392-(OFFSET($C392,0,$A392)/(OFFSET($C387,-$A391,$A392)))),
MAX(0,G392-(OFFSET($C392,0,$A392)/(OFFSET($C387,-$A391,$A392))))),0))</f>
        <v>4.9389207346766009</v>
      </c>
      <c r="I392" s="395">
        <f t="shared" ref="I392:I396" ca="1" si="532">IF(H416="n/a",H392,IFERROR(IF((OFFSET($C392,0,$A392))&lt;0,
MIN(0,H392-(OFFSET($C392,0,$A392)/(OFFSET($C387,-$A391,$A392)))),
MAX(0,H392-(OFFSET($C392,0,$A392)/(OFFSET($C387,-$A391,$A392))))),0))</f>
        <v>4.9389207346766009</v>
      </c>
      <c r="J392" s="395">
        <f t="shared" ref="J392:J397" ca="1" si="533">IF(I416="n/a",I392,IFERROR(IF((OFFSET($C392,0,$A392))&lt;0,
MIN(0,I392-(OFFSET($C392,0,$A392)/(OFFSET($C387,-$A391,$A392)))),
MAX(0,I392-(OFFSET($C392,0,$A392)/(OFFSET($C387,-$A391,$A392))))),0))</f>
        <v>4.9389207346766009</v>
      </c>
      <c r="K392" s="395">
        <f t="shared" ref="K392:K398" ca="1" si="534">IF(J416="n/a",J392,IFERROR(IF((OFFSET($C392,0,$A392))&lt;0,
MIN(0,J392-(OFFSET($C392,0,$A392)/(OFFSET($C387,-$A391,$A392)))),
MAX(0,J392-(OFFSET($C392,0,$A392)/(OFFSET($C387,-$A391,$A392))))),0))</f>
        <v>4.9389207346766009</v>
      </c>
      <c r="L392" s="395">
        <f t="shared" ref="L392:L399" ca="1" si="535">IF(K416="n/a",K392,IFERROR(IF((OFFSET($C392,0,$A392))&lt;0,
MIN(0,K392-(OFFSET($C392,0,$A392)/(OFFSET($C387,-$A391,$A392)))),
MAX(0,K392-(OFFSET($C392,0,$A392)/(OFFSET($C387,-$A391,$A392))))),0))</f>
        <v>4.9389207346766009</v>
      </c>
      <c r="M392" s="395">
        <f t="shared" ref="M392:M400" ca="1" si="536">IF(L416="n/a",L392,IFERROR(IF((OFFSET($C392,0,$A392))&lt;0,
MIN(0,L392-(OFFSET($C392,0,$A392)/(OFFSET($C387,-$A391,$A392)))),
MAX(0,L392-(OFFSET($C392,0,$A392)/(OFFSET($C387,-$A391,$A392))))),0))</f>
        <v>4.9389207346766009</v>
      </c>
      <c r="N392" s="395">
        <f t="shared" ref="N392:N401" ca="1" si="537">IF(M416="n/a",M392,IFERROR(IF((OFFSET($C392,0,$A392))&lt;0,
MIN(0,M392-(OFFSET($C392,0,$A392)/(OFFSET($C387,-$A391,$A392)))),
MAX(0,M392-(OFFSET($C392,0,$A392)/(OFFSET($C387,-$A391,$A392))))),0))</f>
        <v>4.9389207346766009</v>
      </c>
      <c r="O392" s="395">
        <f t="shared" ref="O392:O402" ca="1" si="538">IF(N416="n/a",N392,IFERROR(IF((OFFSET($C392,0,$A392))&lt;0,
MIN(0,N392-(OFFSET($C392,0,$A392)/(OFFSET($C387,-$A391,$A392)))),
MAX(0,N392-(OFFSET($C392,0,$A392)/(OFFSET($C387,-$A391,$A392))))),0))</f>
        <v>4.9389207346766009</v>
      </c>
      <c r="P392" s="395">
        <f t="shared" ref="P392:P403" ca="1" si="539">IF(O416="n/a",O392,IFERROR(IF((OFFSET($C392,0,$A392))&lt;0,
MIN(0,O392-(OFFSET($C392,0,$A392)/(OFFSET($C387,-$A391,$A392)))),
MAX(0,O392-(OFFSET($C392,0,$A392)/(OFFSET($C387,-$A391,$A392))))),0))</f>
        <v>4.9389207346766009</v>
      </c>
      <c r="Q392" s="395">
        <f t="shared" ref="Q392:Q404" ca="1" si="540">IF(P416="n/a",P392,IFERROR(IF((OFFSET($C392,0,$A392))&lt;0,
MIN(0,P392-(OFFSET($C392,0,$A392)/(OFFSET($C387,-$A391,$A392)))),
MAX(0,P392-(OFFSET($C392,0,$A392)/(OFFSET($C387,-$A391,$A392))))),0))</f>
        <v>4.9389207346766009</v>
      </c>
      <c r="R392" s="395">
        <f t="shared" ref="R392:R405" ca="1" si="541">IF(Q416="n/a",Q392,IFERROR(IF((OFFSET($C392,0,$A392))&lt;0,
MIN(0,Q392-(OFFSET($C392,0,$A392)/(OFFSET($C387,-$A391,$A392)))),
MAX(0,Q392-(OFFSET($C392,0,$A392)/(OFFSET($C387,-$A391,$A392))))),0))</f>
        <v>4.9389207346766009</v>
      </c>
      <c r="S392" s="395">
        <f t="shared" ref="S392:S406" ca="1" si="542">IF(R416="n/a",R392,IFERROR(IF((OFFSET($C392,0,$A392))&lt;0,
MIN(0,R392-(OFFSET($C392,0,$A392)/(OFFSET($C387,-$A391,$A392)))),
MAX(0,R392-(OFFSET($C392,0,$A392)/(OFFSET($C387,-$A391,$A392))))),0))</f>
        <v>4.9389207346766009</v>
      </c>
      <c r="T392" s="395">
        <f t="shared" ref="T392:T407" ca="1" si="543">IF(S416="n/a",S392,IFERROR(IF((OFFSET($C392,0,$A392))&lt;0,
MIN(0,S392-(OFFSET($C392,0,$A392)/(OFFSET($C387,-$A391,$A392)))),
MAX(0,S392-(OFFSET($C392,0,$A392)/(OFFSET($C387,-$A391,$A392))))),0))</f>
        <v>4.9389207346766009</v>
      </c>
      <c r="U392" s="395">
        <f t="shared" ref="U392:U408" ca="1" si="544">IF(T416="n/a",T392,IFERROR(IF((OFFSET($C392,0,$A392))&lt;0,
MIN(0,T392-(OFFSET($C392,0,$A392)/(OFFSET($C387,-$A391,$A392)))),
MAX(0,T392-(OFFSET($C392,0,$A392)/(OFFSET($C387,-$A391,$A392))))),0))</f>
        <v>4.9389207346766009</v>
      </c>
      <c r="V392" s="395">
        <f t="shared" ref="V392:V409" ca="1" si="545">IF(U416="n/a",U392,IFERROR(IF((OFFSET($C392,0,$A392))&lt;0,
MIN(0,U392-(OFFSET($C392,0,$A392)/(OFFSET($C387,-$A391,$A392)))),
MAX(0,U392-(OFFSET($C392,0,$A392)/(OFFSET($C387,-$A391,$A392))))),0))</f>
        <v>4.9389207346766009</v>
      </c>
      <c r="W392" s="395">
        <f t="shared" ref="W392:W410" ca="1" si="546">IF(V416="n/a",V392,IFERROR(IF((OFFSET($C392,0,$A392))&lt;0,
MIN(0,V392-(OFFSET($C392,0,$A392)/(OFFSET($C387,-$A391,$A392)))),
MAX(0,V392-(OFFSET($C392,0,$A392)/(OFFSET($C387,-$A391,$A392))))),0))</f>
        <v>4.9389207346766009</v>
      </c>
      <c r="X392" s="249"/>
      <c r="Y392" s="249"/>
      <c r="Z392" s="249"/>
      <c r="AA392" s="249"/>
      <c r="AB392" s="249"/>
    </row>
    <row r="393" spans="1:28" hidden="1" outlineLevel="1">
      <c r="A393" s="331">
        <v>1</v>
      </c>
      <c r="B393" s="309" t="str">
        <f t="shared" ref="B393:B412" ca="1" si="547">"Depreciated Net Capex "&amp;OFFSET($C$6,0,A393)</f>
        <v>Depreciated Net Capex 2013</v>
      </c>
      <c r="C393" s="396"/>
      <c r="D393" s="397">
        <f ca="1">D387</f>
        <v>0</v>
      </c>
      <c r="E393" s="395">
        <f ca="1">IF(D417="n/a",D393,IFERROR(IF((OFFSET($C393,0,$A393))&lt;0,
MIN(0,D393-(OFFSET($C393,0,$A393)/(OFFSET($C388,-$A392,$A393)))),
MAX(0,D393-(OFFSET($C393,0,$A393)/(OFFSET($C388,-$A392,$A393))))),0))</f>
        <v>0</v>
      </c>
      <c r="F393" s="395">
        <f t="shared" ca="1" si="529"/>
        <v>0</v>
      </c>
      <c r="G393" s="395">
        <f t="shared" ca="1" si="530"/>
        <v>0</v>
      </c>
      <c r="H393" s="395">
        <f t="shared" ca="1" si="531"/>
        <v>0</v>
      </c>
      <c r="I393" s="395">
        <f t="shared" ca="1" si="532"/>
        <v>0</v>
      </c>
      <c r="J393" s="395">
        <f t="shared" ca="1" si="533"/>
        <v>0</v>
      </c>
      <c r="K393" s="395">
        <f t="shared" ca="1" si="534"/>
        <v>0</v>
      </c>
      <c r="L393" s="395">
        <f t="shared" ca="1" si="535"/>
        <v>0</v>
      </c>
      <c r="M393" s="395">
        <f t="shared" ca="1" si="536"/>
        <v>0</v>
      </c>
      <c r="N393" s="395">
        <f t="shared" ca="1" si="537"/>
        <v>0</v>
      </c>
      <c r="O393" s="395">
        <f t="shared" ca="1" si="538"/>
        <v>0</v>
      </c>
      <c r="P393" s="395">
        <f t="shared" ca="1" si="539"/>
        <v>0</v>
      </c>
      <c r="Q393" s="395">
        <f t="shared" ca="1" si="540"/>
        <v>0</v>
      </c>
      <c r="R393" s="395">
        <f t="shared" ca="1" si="541"/>
        <v>0</v>
      </c>
      <c r="S393" s="395">
        <f t="shared" ca="1" si="542"/>
        <v>0</v>
      </c>
      <c r="T393" s="395">
        <f t="shared" ca="1" si="543"/>
        <v>0</v>
      </c>
      <c r="U393" s="395">
        <f t="shared" ca="1" si="544"/>
        <v>0</v>
      </c>
      <c r="V393" s="395">
        <f t="shared" ca="1" si="545"/>
        <v>0</v>
      </c>
      <c r="W393" s="395">
        <f t="shared" ca="1" si="546"/>
        <v>0</v>
      </c>
      <c r="X393" s="249"/>
      <c r="Y393" s="249"/>
      <c r="Z393" s="249"/>
      <c r="AA393" s="249"/>
      <c r="AB393" s="249"/>
    </row>
    <row r="394" spans="1:28" hidden="1" outlineLevel="1">
      <c r="A394" s="331">
        <v>2</v>
      </c>
      <c r="B394" s="309" t="str">
        <f t="shared" ca="1" si="547"/>
        <v>Depreciated Net Capex 2014</v>
      </c>
      <c r="C394" s="398"/>
      <c r="D394" s="399"/>
      <c r="E394" s="397">
        <f ca="1">E387</f>
        <v>0</v>
      </c>
      <c r="F394" s="395">
        <f ca="1">IF(E418="n/a",E394,IFERROR(IF((OFFSET($C394,0,$A394))&lt;0,
MIN(0,E394-(OFFSET($C394,0,$A394)/(OFFSET($C389,-$A393,$A394)))),
MAX(0,E394-(OFFSET($C394,0,$A394)/(OFFSET($C389,-$A393,$A394))))),0))</f>
        <v>0</v>
      </c>
      <c r="G394" s="395">
        <f t="shared" ca="1" si="530"/>
        <v>0</v>
      </c>
      <c r="H394" s="395">
        <f t="shared" ca="1" si="531"/>
        <v>0</v>
      </c>
      <c r="I394" s="395">
        <f t="shared" ca="1" si="532"/>
        <v>0</v>
      </c>
      <c r="J394" s="395">
        <f t="shared" ca="1" si="533"/>
        <v>0</v>
      </c>
      <c r="K394" s="395">
        <f t="shared" ca="1" si="534"/>
        <v>0</v>
      </c>
      <c r="L394" s="395">
        <f t="shared" ca="1" si="535"/>
        <v>0</v>
      </c>
      <c r="M394" s="395">
        <f t="shared" ca="1" si="536"/>
        <v>0</v>
      </c>
      <c r="N394" s="395">
        <f t="shared" ca="1" si="537"/>
        <v>0</v>
      </c>
      <c r="O394" s="395">
        <f t="shared" ca="1" si="538"/>
        <v>0</v>
      </c>
      <c r="P394" s="395">
        <f t="shared" ca="1" si="539"/>
        <v>0</v>
      </c>
      <c r="Q394" s="395">
        <f t="shared" ca="1" si="540"/>
        <v>0</v>
      </c>
      <c r="R394" s="395">
        <f t="shared" ca="1" si="541"/>
        <v>0</v>
      </c>
      <c r="S394" s="395">
        <f t="shared" ca="1" si="542"/>
        <v>0</v>
      </c>
      <c r="T394" s="395">
        <f t="shared" ca="1" si="543"/>
        <v>0</v>
      </c>
      <c r="U394" s="395">
        <f t="shared" ca="1" si="544"/>
        <v>0</v>
      </c>
      <c r="V394" s="395">
        <f t="shared" ca="1" si="545"/>
        <v>0</v>
      </c>
      <c r="W394" s="395">
        <f t="shared" ca="1" si="546"/>
        <v>0</v>
      </c>
      <c r="X394" s="334"/>
      <c r="Y394" s="249"/>
      <c r="Z394" s="249"/>
      <c r="AA394" s="249"/>
      <c r="AB394" s="249"/>
    </row>
    <row r="395" spans="1:28" hidden="1" outlineLevel="1">
      <c r="A395" s="331">
        <v>3</v>
      </c>
      <c r="B395" s="309" t="str">
        <f t="shared" ca="1" si="547"/>
        <v>Depreciated Net Capex 2015</v>
      </c>
      <c r="C395" s="398"/>
      <c r="D395" s="398"/>
      <c r="E395" s="399"/>
      <c r="F395" s="400">
        <f ca="1">F387</f>
        <v>0.2521879654925</v>
      </c>
      <c r="G395" s="395">
        <f ca="1">IF(F419="n/a",F395,IFERROR(IF((OFFSET($C395,0,$A395))&lt;0,
MIN(0,F395-(OFFSET($C395,0,$A395)/(OFFSET($C390,-$A394,$A395)))),
MAX(0,F395-(OFFSET($C395,0,$A395)/(OFFSET($C390,-$A394,$A395))))),0))</f>
        <v>0.2521879654925</v>
      </c>
      <c r="H395" s="395">
        <f t="shared" ca="1" si="531"/>
        <v>0.2521879654925</v>
      </c>
      <c r="I395" s="395">
        <f t="shared" ca="1" si="532"/>
        <v>0.2521879654925</v>
      </c>
      <c r="J395" s="395">
        <f t="shared" ca="1" si="533"/>
        <v>0.2521879654925</v>
      </c>
      <c r="K395" s="395">
        <f t="shared" ca="1" si="534"/>
        <v>0.2521879654925</v>
      </c>
      <c r="L395" s="395">
        <f t="shared" ca="1" si="535"/>
        <v>0.2521879654925</v>
      </c>
      <c r="M395" s="395">
        <f t="shared" ca="1" si="536"/>
        <v>0.2521879654925</v>
      </c>
      <c r="N395" s="395">
        <f t="shared" ca="1" si="537"/>
        <v>0.2521879654925</v>
      </c>
      <c r="O395" s="395">
        <f t="shared" ca="1" si="538"/>
        <v>0.2521879654925</v>
      </c>
      <c r="P395" s="395">
        <f t="shared" ca="1" si="539"/>
        <v>0.2521879654925</v>
      </c>
      <c r="Q395" s="395">
        <f t="shared" ca="1" si="540"/>
        <v>0.2521879654925</v>
      </c>
      <c r="R395" s="395">
        <f t="shared" ca="1" si="541"/>
        <v>0.2521879654925</v>
      </c>
      <c r="S395" s="395">
        <f t="shared" ca="1" si="542"/>
        <v>0.2521879654925</v>
      </c>
      <c r="T395" s="395">
        <f t="shared" ca="1" si="543"/>
        <v>0.2521879654925</v>
      </c>
      <c r="U395" s="395">
        <f t="shared" ca="1" si="544"/>
        <v>0.2521879654925</v>
      </c>
      <c r="V395" s="395">
        <f t="shared" ca="1" si="545"/>
        <v>0.2521879654925</v>
      </c>
      <c r="W395" s="395">
        <f t="shared" ca="1" si="546"/>
        <v>0.2521879654925</v>
      </c>
      <c r="X395" s="334"/>
      <c r="Y395" s="334"/>
      <c r="Z395" s="249"/>
      <c r="AA395" s="249"/>
      <c r="AB395" s="249"/>
    </row>
    <row r="396" spans="1:28" hidden="1" outlineLevel="1">
      <c r="A396" s="331">
        <v>4</v>
      </c>
      <c r="B396" s="309" t="str">
        <f t="shared" ca="1" si="547"/>
        <v>Depreciated Net Capex 2016</v>
      </c>
      <c r="C396" s="398"/>
      <c r="D396" s="398"/>
      <c r="E396" s="398"/>
      <c r="F396" s="399"/>
      <c r="G396" s="400">
        <f ca="1">G387</f>
        <v>0</v>
      </c>
      <c r="H396" s="395">
        <f ca="1">IF(G420="n/a",G396,IFERROR(IF((OFFSET($C396,0,$A396))&lt;0,
MIN(0,G396-(OFFSET($C396,0,$A396)/(OFFSET($C391,-$A395,$A396)))),
MAX(0,G396-(OFFSET($C396,0,$A396)/(OFFSET($C391,-$A395,$A396))))),0))</f>
        <v>0</v>
      </c>
      <c r="I396" s="395">
        <f t="shared" ca="1" si="532"/>
        <v>0</v>
      </c>
      <c r="J396" s="395">
        <f t="shared" ca="1" si="533"/>
        <v>0</v>
      </c>
      <c r="K396" s="395">
        <f t="shared" ca="1" si="534"/>
        <v>0</v>
      </c>
      <c r="L396" s="395">
        <f t="shared" ca="1" si="535"/>
        <v>0</v>
      </c>
      <c r="M396" s="395">
        <f t="shared" ca="1" si="536"/>
        <v>0</v>
      </c>
      <c r="N396" s="395">
        <f t="shared" ca="1" si="537"/>
        <v>0</v>
      </c>
      <c r="O396" s="395">
        <f t="shared" ca="1" si="538"/>
        <v>0</v>
      </c>
      <c r="P396" s="395">
        <f t="shared" ca="1" si="539"/>
        <v>0</v>
      </c>
      <c r="Q396" s="395">
        <f t="shared" ca="1" si="540"/>
        <v>0</v>
      </c>
      <c r="R396" s="395">
        <f t="shared" ca="1" si="541"/>
        <v>0</v>
      </c>
      <c r="S396" s="395">
        <f t="shared" ca="1" si="542"/>
        <v>0</v>
      </c>
      <c r="T396" s="395">
        <f t="shared" ca="1" si="543"/>
        <v>0</v>
      </c>
      <c r="U396" s="395">
        <f t="shared" ca="1" si="544"/>
        <v>0</v>
      </c>
      <c r="V396" s="395">
        <f t="shared" ca="1" si="545"/>
        <v>0</v>
      </c>
      <c r="W396" s="395">
        <f t="shared" ca="1" si="546"/>
        <v>0</v>
      </c>
      <c r="X396" s="334"/>
      <c r="Y396" s="334"/>
      <c r="Z396" s="334"/>
      <c r="AA396" s="249"/>
      <c r="AB396" s="249"/>
    </row>
    <row r="397" spans="1:28" hidden="1" outlineLevel="1">
      <c r="A397" s="331">
        <v>5</v>
      </c>
      <c r="B397" s="309" t="str">
        <f t="shared" ca="1" si="547"/>
        <v>Depreciated Net Capex 2017</v>
      </c>
      <c r="C397" s="398"/>
      <c r="D397" s="398"/>
      <c r="E397" s="398"/>
      <c r="F397" s="398"/>
      <c r="G397" s="399"/>
      <c r="H397" s="400">
        <f ca="1">H387</f>
        <v>0</v>
      </c>
      <c r="I397" s="395">
        <f ca="1">IF(H421="n/a",H397,IFERROR(IF((OFFSET($C397,0,$A397))&lt;0,
MIN(0,H397-(OFFSET($C397,0,$A397)/(OFFSET($C392,-$A396,$A397)))),
MAX(0,H397-(OFFSET($C397,0,$A397)/(OFFSET($C392,-$A396,$A397))))),0))</f>
        <v>0</v>
      </c>
      <c r="J397" s="395">
        <f t="shared" ca="1" si="533"/>
        <v>0</v>
      </c>
      <c r="K397" s="395">
        <f t="shared" ca="1" si="534"/>
        <v>0</v>
      </c>
      <c r="L397" s="395">
        <f t="shared" ca="1" si="535"/>
        <v>0</v>
      </c>
      <c r="M397" s="395">
        <f t="shared" ca="1" si="536"/>
        <v>0</v>
      </c>
      <c r="N397" s="395">
        <f t="shared" ca="1" si="537"/>
        <v>0</v>
      </c>
      <c r="O397" s="395">
        <f t="shared" ca="1" si="538"/>
        <v>0</v>
      </c>
      <c r="P397" s="395">
        <f t="shared" ca="1" si="539"/>
        <v>0</v>
      </c>
      <c r="Q397" s="395">
        <f t="shared" ca="1" si="540"/>
        <v>0</v>
      </c>
      <c r="R397" s="395">
        <f t="shared" ca="1" si="541"/>
        <v>0</v>
      </c>
      <c r="S397" s="395">
        <f t="shared" ca="1" si="542"/>
        <v>0</v>
      </c>
      <c r="T397" s="395">
        <f t="shared" ca="1" si="543"/>
        <v>0</v>
      </c>
      <c r="U397" s="395">
        <f t="shared" ca="1" si="544"/>
        <v>0</v>
      </c>
      <c r="V397" s="395">
        <f t="shared" ca="1" si="545"/>
        <v>0</v>
      </c>
      <c r="W397" s="395">
        <f t="shared" ca="1" si="546"/>
        <v>0</v>
      </c>
      <c r="X397" s="334"/>
      <c r="Y397" s="334"/>
      <c r="Z397" s="334"/>
      <c r="AA397" s="249"/>
      <c r="AB397" s="249"/>
    </row>
    <row r="398" spans="1:28" hidden="1" outlineLevel="1">
      <c r="A398" s="331">
        <v>6</v>
      </c>
      <c r="B398" s="309" t="str">
        <f t="shared" ca="1" si="547"/>
        <v>Depreciated Net Capex 2018</v>
      </c>
      <c r="C398" s="398"/>
      <c r="D398" s="398"/>
      <c r="E398" s="398"/>
      <c r="F398" s="398"/>
      <c r="G398" s="398"/>
      <c r="H398" s="399"/>
      <c r="I398" s="400">
        <f ca="1">I387</f>
        <v>0</v>
      </c>
      <c r="J398" s="395">
        <f ca="1">IF(I422="n/a",I398,IFERROR(IF((OFFSET($C398,0,$A398))&lt;0,
MIN(0,I398-(OFFSET($C398,0,$A398)/(OFFSET($C393,-$A397,$A398)))),
MAX(0,I398-(OFFSET($C398,0,$A398)/(OFFSET($C393,-$A397,$A398))))),0))</f>
        <v>0</v>
      </c>
      <c r="K398" s="395">
        <f t="shared" ca="1" si="534"/>
        <v>0</v>
      </c>
      <c r="L398" s="395">
        <f t="shared" ca="1" si="535"/>
        <v>0</v>
      </c>
      <c r="M398" s="395">
        <f t="shared" ca="1" si="536"/>
        <v>0</v>
      </c>
      <c r="N398" s="395">
        <f t="shared" ca="1" si="537"/>
        <v>0</v>
      </c>
      <c r="O398" s="395">
        <f t="shared" ca="1" si="538"/>
        <v>0</v>
      </c>
      <c r="P398" s="395">
        <f t="shared" ca="1" si="539"/>
        <v>0</v>
      </c>
      <c r="Q398" s="395">
        <f t="shared" ca="1" si="540"/>
        <v>0</v>
      </c>
      <c r="R398" s="395">
        <f t="shared" ca="1" si="541"/>
        <v>0</v>
      </c>
      <c r="S398" s="395">
        <f t="shared" ca="1" si="542"/>
        <v>0</v>
      </c>
      <c r="T398" s="395">
        <f t="shared" ca="1" si="543"/>
        <v>0</v>
      </c>
      <c r="U398" s="395">
        <f t="shared" ca="1" si="544"/>
        <v>0</v>
      </c>
      <c r="V398" s="395">
        <f t="shared" ca="1" si="545"/>
        <v>0</v>
      </c>
      <c r="W398" s="395">
        <f t="shared" ca="1" si="546"/>
        <v>0</v>
      </c>
      <c r="X398" s="334"/>
      <c r="Y398" s="334"/>
      <c r="Z398" s="334"/>
      <c r="AA398" s="249"/>
      <c r="AB398" s="249"/>
    </row>
    <row r="399" spans="1:28" hidden="1" outlineLevel="1">
      <c r="A399" s="331">
        <v>7</v>
      </c>
      <c r="B399" s="309" t="str">
        <f t="shared" ca="1" si="547"/>
        <v>Depreciated Net Capex 2019</v>
      </c>
      <c r="C399" s="398"/>
      <c r="D399" s="398"/>
      <c r="E399" s="398"/>
      <c r="F399" s="398"/>
      <c r="G399" s="398"/>
      <c r="H399" s="398"/>
      <c r="I399" s="399"/>
      <c r="J399" s="400">
        <f ca="1">J387</f>
        <v>0</v>
      </c>
      <c r="K399" s="395">
        <f ca="1">IF(J423="n/a",J399,IFERROR(IF((OFFSET($C399,0,$A399))&lt;0,
MIN(0,J399-(OFFSET($C399,0,$A399)/(OFFSET($C394,-$A398,$A399)))),
MAX(0,J399-(OFFSET($C399,0,$A399)/(OFFSET($C394,-$A398,$A399))))),0))</f>
        <v>0</v>
      </c>
      <c r="L399" s="395">
        <f t="shared" ca="1" si="535"/>
        <v>0</v>
      </c>
      <c r="M399" s="395">
        <f t="shared" ca="1" si="536"/>
        <v>0</v>
      </c>
      <c r="N399" s="395">
        <f t="shared" ca="1" si="537"/>
        <v>0</v>
      </c>
      <c r="O399" s="395">
        <f t="shared" ca="1" si="538"/>
        <v>0</v>
      </c>
      <c r="P399" s="395">
        <f t="shared" ca="1" si="539"/>
        <v>0</v>
      </c>
      <c r="Q399" s="395">
        <f t="shared" ca="1" si="540"/>
        <v>0</v>
      </c>
      <c r="R399" s="395">
        <f t="shared" ca="1" si="541"/>
        <v>0</v>
      </c>
      <c r="S399" s="395">
        <f t="shared" ca="1" si="542"/>
        <v>0</v>
      </c>
      <c r="T399" s="395">
        <f t="shared" ca="1" si="543"/>
        <v>0</v>
      </c>
      <c r="U399" s="395">
        <f t="shared" ca="1" si="544"/>
        <v>0</v>
      </c>
      <c r="V399" s="395">
        <f t="shared" ca="1" si="545"/>
        <v>0</v>
      </c>
      <c r="W399" s="395">
        <f t="shared" ca="1" si="546"/>
        <v>0</v>
      </c>
      <c r="X399" s="334"/>
      <c r="Y399" s="334"/>
      <c r="Z399" s="334"/>
      <c r="AA399" s="249"/>
      <c r="AB399" s="249"/>
    </row>
    <row r="400" spans="1:28" hidden="1" outlineLevel="1">
      <c r="A400" s="331">
        <v>8</v>
      </c>
      <c r="B400" s="309" t="str">
        <f t="shared" ca="1" si="547"/>
        <v>Depreciated Net Capex 2020</v>
      </c>
      <c r="C400" s="398"/>
      <c r="D400" s="398"/>
      <c r="E400" s="398"/>
      <c r="F400" s="398"/>
      <c r="G400" s="398"/>
      <c r="H400" s="398"/>
      <c r="I400" s="398"/>
      <c r="J400" s="399"/>
      <c r="K400" s="400">
        <f ca="1">K387</f>
        <v>0</v>
      </c>
      <c r="L400" s="395">
        <f ca="1">IF(K424="n/a",K400,IFERROR(IF((OFFSET($C400,0,$A400))&lt;0,
MIN(0,K400-(OFFSET($C400,0,$A400)/(OFFSET($C395,-$A399,$A400)))),
MAX(0,K400-(OFFSET($C400,0,$A400)/(OFFSET($C395,-$A399,$A400))))),0))</f>
        <v>0</v>
      </c>
      <c r="M400" s="395">
        <f t="shared" ca="1" si="536"/>
        <v>0</v>
      </c>
      <c r="N400" s="395">
        <f t="shared" ca="1" si="537"/>
        <v>0</v>
      </c>
      <c r="O400" s="395">
        <f t="shared" ca="1" si="538"/>
        <v>0</v>
      </c>
      <c r="P400" s="395">
        <f t="shared" ca="1" si="539"/>
        <v>0</v>
      </c>
      <c r="Q400" s="395">
        <f t="shared" ca="1" si="540"/>
        <v>0</v>
      </c>
      <c r="R400" s="395">
        <f t="shared" ca="1" si="541"/>
        <v>0</v>
      </c>
      <c r="S400" s="395">
        <f t="shared" ca="1" si="542"/>
        <v>0</v>
      </c>
      <c r="T400" s="395">
        <f t="shared" ca="1" si="543"/>
        <v>0</v>
      </c>
      <c r="U400" s="395">
        <f t="shared" ca="1" si="544"/>
        <v>0</v>
      </c>
      <c r="V400" s="395">
        <f t="shared" ca="1" si="545"/>
        <v>0</v>
      </c>
      <c r="W400" s="395">
        <f t="shared" ca="1" si="546"/>
        <v>0</v>
      </c>
      <c r="X400" s="334"/>
      <c r="Y400" s="334"/>
      <c r="Z400" s="334"/>
      <c r="AA400" s="249"/>
      <c r="AB400" s="249"/>
    </row>
    <row r="401" spans="1:28" hidden="1" outlineLevel="1">
      <c r="A401" s="331">
        <v>9</v>
      </c>
      <c r="B401" s="309" t="str">
        <f t="shared" ca="1" si="547"/>
        <v>Depreciated Net Capex 2021</v>
      </c>
      <c r="C401" s="398"/>
      <c r="D401" s="398"/>
      <c r="E401" s="398"/>
      <c r="F401" s="398"/>
      <c r="G401" s="398"/>
      <c r="H401" s="398"/>
      <c r="I401" s="398"/>
      <c r="J401" s="398"/>
      <c r="K401" s="399"/>
      <c r="L401" s="400">
        <f ca="1">L387</f>
        <v>0</v>
      </c>
      <c r="M401" s="395">
        <f ca="1">IF(L425="n/a",L401,IFERROR(IF((OFFSET($C401,0,$A401))&lt;0,
MIN(0,L401-(OFFSET($C401,0,$A401)/(OFFSET($C396,-$A400,$A401)))),
MAX(0,L401-(OFFSET($C401,0,$A401)/(OFFSET($C396,-$A400,$A401))))),0))</f>
        <v>0</v>
      </c>
      <c r="N401" s="395">
        <f t="shared" ca="1" si="537"/>
        <v>0</v>
      </c>
      <c r="O401" s="395">
        <f t="shared" ca="1" si="538"/>
        <v>0</v>
      </c>
      <c r="P401" s="395">
        <f t="shared" ca="1" si="539"/>
        <v>0</v>
      </c>
      <c r="Q401" s="395">
        <f t="shared" ca="1" si="540"/>
        <v>0</v>
      </c>
      <c r="R401" s="395">
        <f t="shared" ca="1" si="541"/>
        <v>0</v>
      </c>
      <c r="S401" s="395">
        <f t="shared" ca="1" si="542"/>
        <v>0</v>
      </c>
      <c r="T401" s="395">
        <f t="shared" ca="1" si="543"/>
        <v>0</v>
      </c>
      <c r="U401" s="395">
        <f t="shared" ca="1" si="544"/>
        <v>0</v>
      </c>
      <c r="V401" s="395">
        <f t="shared" ca="1" si="545"/>
        <v>0</v>
      </c>
      <c r="W401" s="395">
        <f t="shared" ca="1" si="546"/>
        <v>0</v>
      </c>
      <c r="X401" s="334"/>
      <c r="Y401" s="334"/>
      <c r="Z401" s="334"/>
      <c r="AA401" s="249"/>
      <c r="AB401" s="249"/>
    </row>
    <row r="402" spans="1:28" hidden="1" outlineLevel="1">
      <c r="A402" s="331">
        <v>10</v>
      </c>
      <c r="B402" s="309" t="str">
        <f t="shared" ca="1" si="547"/>
        <v>Depreciated Net Capex 2022</v>
      </c>
      <c r="C402" s="398"/>
      <c r="D402" s="398"/>
      <c r="E402" s="398"/>
      <c r="F402" s="398"/>
      <c r="G402" s="398"/>
      <c r="H402" s="398"/>
      <c r="I402" s="398"/>
      <c r="J402" s="398"/>
      <c r="K402" s="398"/>
      <c r="L402" s="399"/>
      <c r="M402" s="400">
        <f ca="1">M387</f>
        <v>0</v>
      </c>
      <c r="N402" s="395">
        <f ca="1">IF(M426="n/a",M402,IFERROR(IF((OFFSET($C402,0,$A402))&lt;0,
MIN(0,M402-(OFFSET($C402,0,$A402)/(OFFSET($C397,-$A401,$A402)))),
MAX(0,M402-(OFFSET($C402,0,$A402)/(OFFSET($C397,-$A401,$A402))))),0))</f>
        <v>0</v>
      </c>
      <c r="O402" s="395">
        <f t="shared" ca="1" si="538"/>
        <v>0</v>
      </c>
      <c r="P402" s="395">
        <f t="shared" ca="1" si="539"/>
        <v>0</v>
      </c>
      <c r="Q402" s="395">
        <f t="shared" ca="1" si="540"/>
        <v>0</v>
      </c>
      <c r="R402" s="395">
        <f t="shared" ca="1" si="541"/>
        <v>0</v>
      </c>
      <c r="S402" s="395">
        <f t="shared" ca="1" si="542"/>
        <v>0</v>
      </c>
      <c r="T402" s="395">
        <f t="shared" ca="1" si="543"/>
        <v>0</v>
      </c>
      <c r="U402" s="395">
        <f t="shared" ca="1" si="544"/>
        <v>0</v>
      </c>
      <c r="V402" s="395">
        <f t="shared" ca="1" si="545"/>
        <v>0</v>
      </c>
      <c r="W402" s="395">
        <f t="shared" ca="1" si="546"/>
        <v>0</v>
      </c>
      <c r="X402" s="334"/>
      <c r="Y402" s="334"/>
      <c r="Z402" s="334"/>
      <c r="AA402" s="249"/>
      <c r="AB402" s="249"/>
    </row>
    <row r="403" spans="1:28" hidden="1" outlineLevel="1">
      <c r="A403" s="331">
        <v>11</v>
      </c>
      <c r="B403" s="309" t="str">
        <f t="shared" ca="1" si="547"/>
        <v>Depreciated Net Capex 2023</v>
      </c>
      <c r="C403" s="398"/>
      <c r="D403" s="398"/>
      <c r="E403" s="398"/>
      <c r="F403" s="398"/>
      <c r="G403" s="398"/>
      <c r="H403" s="398"/>
      <c r="I403" s="398"/>
      <c r="J403" s="398"/>
      <c r="K403" s="398"/>
      <c r="L403" s="398"/>
      <c r="M403" s="399"/>
      <c r="N403" s="400">
        <f>N387</f>
        <v>0</v>
      </c>
      <c r="O403" s="395">
        <f ca="1">IF(N427="n/a",N403,IFERROR(IF((OFFSET($C403,0,$A403))&lt;0,
MIN(0,N403-(OFFSET($C403,0,$A403)/(OFFSET($C398,-$A402,$A403)))),
MAX(0,N403-(OFFSET($C403,0,$A403)/(OFFSET($C398,-$A402,$A403))))),0))</f>
        <v>0</v>
      </c>
      <c r="P403" s="395">
        <f t="shared" ca="1" si="539"/>
        <v>0</v>
      </c>
      <c r="Q403" s="395">
        <f t="shared" ca="1" si="540"/>
        <v>0</v>
      </c>
      <c r="R403" s="395">
        <f t="shared" ca="1" si="541"/>
        <v>0</v>
      </c>
      <c r="S403" s="395">
        <f t="shared" ca="1" si="542"/>
        <v>0</v>
      </c>
      <c r="T403" s="395">
        <f t="shared" ca="1" si="543"/>
        <v>0</v>
      </c>
      <c r="U403" s="395">
        <f t="shared" ca="1" si="544"/>
        <v>0</v>
      </c>
      <c r="V403" s="395">
        <f t="shared" ca="1" si="545"/>
        <v>0</v>
      </c>
      <c r="W403" s="395">
        <f t="shared" ca="1" si="546"/>
        <v>0</v>
      </c>
      <c r="X403" s="334"/>
      <c r="Y403" s="334"/>
      <c r="Z403" s="334"/>
      <c r="AA403" s="249"/>
      <c r="AB403" s="249"/>
    </row>
    <row r="404" spans="1:28" hidden="1" outlineLevel="1">
      <c r="A404" s="331">
        <v>12</v>
      </c>
      <c r="B404" s="309" t="str">
        <f t="shared" ca="1" si="547"/>
        <v>Depreciated Net Capex 2024</v>
      </c>
      <c r="C404" s="398"/>
      <c r="D404" s="398"/>
      <c r="E404" s="398"/>
      <c r="F404" s="398"/>
      <c r="G404" s="398"/>
      <c r="H404" s="398"/>
      <c r="I404" s="398"/>
      <c r="J404" s="398"/>
      <c r="K404" s="398"/>
      <c r="L404" s="398"/>
      <c r="M404" s="398"/>
      <c r="N404" s="399"/>
      <c r="O404" s="400">
        <f>O387</f>
        <v>0</v>
      </c>
      <c r="P404" s="395">
        <f ca="1">IF(O428="n/a",O404,IFERROR(IF((OFFSET($C404,0,$A404))&lt;0,
MIN(0,O404-(OFFSET($C404,0,$A404)/(OFFSET($C399,-$A403,$A404)))),
MAX(0,O404-(OFFSET($C404,0,$A404)/(OFFSET($C399,-$A403,$A404))))),0))</f>
        <v>0</v>
      </c>
      <c r="Q404" s="395">
        <f t="shared" ca="1" si="540"/>
        <v>0</v>
      </c>
      <c r="R404" s="395">
        <f t="shared" ca="1" si="541"/>
        <v>0</v>
      </c>
      <c r="S404" s="395">
        <f t="shared" ca="1" si="542"/>
        <v>0</v>
      </c>
      <c r="T404" s="395">
        <f t="shared" ca="1" si="543"/>
        <v>0</v>
      </c>
      <c r="U404" s="395">
        <f t="shared" ca="1" si="544"/>
        <v>0</v>
      </c>
      <c r="V404" s="395">
        <f t="shared" ca="1" si="545"/>
        <v>0</v>
      </c>
      <c r="W404" s="395">
        <f t="shared" ca="1" si="546"/>
        <v>0</v>
      </c>
      <c r="X404" s="334"/>
      <c r="Y404" s="334"/>
      <c r="Z404" s="334"/>
      <c r="AA404" s="249"/>
      <c r="AB404" s="249"/>
    </row>
    <row r="405" spans="1:28" hidden="1" outlineLevel="1">
      <c r="A405" s="331">
        <v>13</v>
      </c>
      <c r="B405" s="309" t="str">
        <f t="shared" ca="1" si="547"/>
        <v>Depreciated Net Capex 2025</v>
      </c>
      <c r="C405" s="398"/>
      <c r="D405" s="398"/>
      <c r="E405" s="398"/>
      <c r="F405" s="398"/>
      <c r="G405" s="398"/>
      <c r="H405" s="398"/>
      <c r="I405" s="398"/>
      <c r="J405" s="398"/>
      <c r="K405" s="398"/>
      <c r="L405" s="398"/>
      <c r="M405" s="398"/>
      <c r="N405" s="398"/>
      <c r="O405" s="399"/>
      <c r="P405" s="400">
        <f>P387</f>
        <v>0</v>
      </c>
      <c r="Q405" s="395">
        <f ca="1">IF(P429="n/a",P405,IFERROR(IF((OFFSET($C405,0,$A405))&lt;0,
MIN(0,P405-(OFFSET($C405,0,$A405)/(OFFSET($C400,-$A404,$A405)))),
MAX(0,P405-(OFFSET($C405,0,$A405)/(OFFSET($C400,-$A404,$A405))))),0))</f>
        <v>0</v>
      </c>
      <c r="R405" s="395">
        <f t="shared" ca="1" si="541"/>
        <v>0</v>
      </c>
      <c r="S405" s="395">
        <f t="shared" ca="1" si="542"/>
        <v>0</v>
      </c>
      <c r="T405" s="395">
        <f t="shared" ca="1" si="543"/>
        <v>0</v>
      </c>
      <c r="U405" s="395">
        <f t="shared" ca="1" si="544"/>
        <v>0</v>
      </c>
      <c r="V405" s="395">
        <f t="shared" ca="1" si="545"/>
        <v>0</v>
      </c>
      <c r="W405" s="395">
        <f t="shared" ca="1" si="546"/>
        <v>0</v>
      </c>
      <c r="X405" s="334"/>
      <c r="Y405" s="334"/>
      <c r="Z405" s="334"/>
      <c r="AA405" s="249"/>
      <c r="AB405" s="249"/>
    </row>
    <row r="406" spans="1:28" hidden="1" outlineLevel="1">
      <c r="A406" s="331">
        <v>14</v>
      </c>
      <c r="B406" s="309" t="str">
        <f t="shared" ca="1" si="547"/>
        <v>Depreciated Net Capex 2026</v>
      </c>
      <c r="C406" s="398"/>
      <c r="D406" s="398"/>
      <c r="E406" s="398"/>
      <c r="F406" s="398"/>
      <c r="G406" s="398"/>
      <c r="H406" s="398"/>
      <c r="I406" s="398"/>
      <c r="J406" s="398"/>
      <c r="K406" s="398"/>
      <c r="L406" s="398"/>
      <c r="M406" s="398"/>
      <c r="N406" s="398"/>
      <c r="O406" s="398"/>
      <c r="P406" s="399"/>
      <c r="Q406" s="400">
        <f>Q387</f>
        <v>0</v>
      </c>
      <c r="R406" s="395">
        <f ca="1">IF(Q430="n/a",Q406,IFERROR(IF((OFFSET($C406,0,$A406))&lt;0,
MIN(0,Q406-(OFFSET($C406,0,$A406)/(OFFSET($C401,-$A405,$A406)))),
MAX(0,Q406-(OFFSET($C406,0,$A406)/(OFFSET($C401,-$A405,$A406))))),0))</f>
        <v>0</v>
      </c>
      <c r="S406" s="395">
        <f t="shared" ca="1" si="542"/>
        <v>0</v>
      </c>
      <c r="T406" s="395">
        <f t="shared" ca="1" si="543"/>
        <v>0</v>
      </c>
      <c r="U406" s="395">
        <f t="shared" ca="1" si="544"/>
        <v>0</v>
      </c>
      <c r="V406" s="395">
        <f t="shared" ca="1" si="545"/>
        <v>0</v>
      </c>
      <c r="W406" s="395">
        <f t="shared" ca="1" si="546"/>
        <v>0</v>
      </c>
      <c r="X406" s="334"/>
      <c r="Y406" s="334"/>
      <c r="Z406" s="334"/>
      <c r="AA406" s="249"/>
      <c r="AB406" s="249"/>
    </row>
    <row r="407" spans="1:28" hidden="1" outlineLevel="1">
      <c r="A407" s="331">
        <v>15</v>
      </c>
      <c r="B407" s="309" t="str">
        <f t="shared" ca="1" si="547"/>
        <v>Depreciated Net Capex 2027</v>
      </c>
      <c r="C407" s="398"/>
      <c r="D407" s="398"/>
      <c r="E407" s="398"/>
      <c r="F407" s="398"/>
      <c r="G407" s="398"/>
      <c r="H407" s="398"/>
      <c r="I407" s="398"/>
      <c r="J407" s="398"/>
      <c r="K407" s="398"/>
      <c r="L407" s="398"/>
      <c r="M407" s="398"/>
      <c r="N407" s="398"/>
      <c r="O407" s="398"/>
      <c r="P407" s="398"/>
      <c r="Q407" s="399"/>
      <c r="R407" s="400">
        <f>R387</f>
        <v>0</v>
      </c>
      <c r="S407" s="395">
        <f ca="1">IF(R431="n/a",R407,IFERROR(IF((OFFSET($C407,0,$A407))&lt;0,
MIN(0,R407-(OFFSET($C407,0,$A407)/(OFFSET($C402,-$A406,$A407)))),
MAX(0,R407-(OFFSET($C407,0,$A407)/(OFFSET($C402,-$A406,$A407))))),0))</f>
        <v>0</v>
      </c>
      <c r="T407" s="395">
        <f t="shared" ca="1" si="543"/>
        <v>0</v>
      </c>
      <c r="U407" s="395">
        <f t="shared" ca="1" si="544"/>
        <v>0</v>
      </c>
      <c r="V407" s="395">
        <f t="shared" ca="1" si="545"/>
        <v>0</v>
      </c>
      <c r="W407" s="395">
        <f t="shared" ca="1" si="546"/>
        <v>0</v>
      </c>
      <c r="X407" s="334"/>
      <c r="Y407" s="334"/>
      <c r="Z407" s="334"/>
      <c r="AA407" s="249"/>
      <c r="AB407" s="249"/>
    </row>
    <row r="408" spans="1:28" hidden="1" outlineLevel="1">
      <c r="A408" s="331">
        <v>16</v>
      </c>
      <c r="B408" s="309" t="str">
        <f t="shared" ca="1" si="547"/>
        <v>Depreciated Net Capex 2028</v>
      </c>
      <c r="C408" s="398"/>
      <c r="D408" s="398"/>
      <c r="E408" s="398"/>
      <c r="F408" s="398"/>
      <c r="G408" s="398"/>
      <c r="H408" s="398"/>
      <c r="I408" s="398"/>
      <c r="J408" s="398"/>
      <c r="K408" s="398"/>
      <c r="L408" s="398"/>
      <c r="M408" s="398"/>
      <c r="N408" s="398"/>
      <c r="O408" s="398"/>
      <c r="P408" s="398"/>
      <c r="Q408" s="398"/>
      <c r="R408" s="399"/>
      <c r="S408" s="400">
        <f>S387</f>
        <v>0</v>
      </c>
      <c r="T408" s="395">
        <f ca="1">IF(S432="n/a",S408,IFERROR(IF((OFFSET($C408,0,$A408))&lt;0,
MIN(0,S408-(OFFSET($C408,0,$A408)/(OFFSET($C403,-$A407,$A408)))),
MAX(0,S408-(OFFSET($C408,0,$A408)/(OFFSET($C403,-$A407,$A408))))),0))</f>
        <v>0</v>
      </c>
      <c r="U408" s="395">
        <f t="shared" ca="1" si="544"/>
        <v>0</v>
      </c>
      <c r="V408" s="395">
        <f t="shared" ca="1" si="545"/>
        <v>0</v>
      </c>
      <c r="W408" s="395">
        <f t="shared" ca="1" si="546"/>
        <v>0</v>
      </c>
      <c r="X408" s="334"/>
      <c r="Y408" s="334"/>
      <c r="Z408" s="334"/>
      <c r="AA408" s="249"/>
      <c r="AB408" s="249"/>
    </row>
    <row r="409" spans="1:28" hidden="1" outlineLevel="1">
      <c r="A409" s="331">
        <v>17</v>
      </c>
      <c r="B409" s="309" t="str">
        <f t="shared" ca="1" si="547"/>
        <v>Depreciated Net Capex 2029</v>
      </c>
      <c r="C409" s="398"/>
      <c r="D409" s="398"/>
      <c r="E409" s="398"/>
      <c r="F409" s="398"/>
      <c r="G409" s="398"/>
      <c r="H409" s="398"/>
      <c r="I409" s="398"/>
      <c r="J409" s="398"/>
      <c r="K409" s="398"/>
      <c r="L409" s="398"/>
      <c r="M409" s="398"/>
      <c r="N409" s="398"/>
      <c r="O409" s="398"/>
      <c r="P409" s="398"/>
      <c r="Q409" s="398"/>
      <c r="R409" s="398"/>
      <c r="S409" s="399"/>
      <c r="T409" s="400">
        <f>T387</f>
        <v>0</v>
      </c>
      <c r="U409" s="395">
        <f ca="1">IF(T433="n/a",T409,IFERROR(IF((OFFSET($C409,0,$A409))&lt;0,
MIN(0,T409-(OFFSET($C409,0,$A409)/(OFFSET($C404,-$A408,$A409)))),
MAX(0,T409-(OFFSET($C409,0,$A409)/(OFFSET($C404,-$A408,$A409))))),0))</f>
        <v>0</v>
      </c>
      <c r="V409" s="395">
        <f t="shared" ca="1" si="545"/>
        <v>0</v>
      </c>
      <c r="W409" s="395">
        <f t="shared" ca="1" si="546"/>
        <v>0</v>
      </c>
      <c r="X409" s="334"/>
      <c r="Y409" s="334"/>
      <c r="Z409" s="334"/>
      <c r="AA409" s="249"/>
      <c r="AB409" s="249"/>
    </row>
    <row r="410" spans="1:28" hidden="1" outlineLevel="1">
      <c r="A410" s="331">
        <v>18</v>
      </c>
      <c r="B410" s="309" t="str">
        <f t="shared" ca="1" si="547"/>
        <v>Depreciated Net Capex 2030</v>
      </c>
      <c r="C410" s="398"/>
      <c r="D410" s="398"/>
      <c r="E410" s="398"/>
      <c r="F410" s="398"/>
      <c r="G410" s="398"/>
      <c r="H410" s="398"/>
      <c r="I410" s="398"/>
      <c r="J410" s="398"/>
      <c r="K410" s="398"/>
      <c r="L410" s="398"/>
      <c r="M410" s="398"/>
      <c r="N410" s="398"/>
      <c r="O410" s="398"/>
      <c r="P410" s="398"/>
      <c r="Q410" s="398"/>
      <c r="R410" s="398"/>
      <c r="S410" s="398"/>
      <c r="T410" s="399"/>
      <c r="U410" s="400">
        <f>U387</f>
        <v>0</v>
      </c>
      <c r="V410" s="395">
        <f ca="1">IF(U434="n/a",U410,IFERROR(IF((OFFSET($C410,0,$A410))&lt;0,
MIN(0,U410-(OFFSET($C410,0,$A410)/(OFFSET($C405,-$A409,$A410)))),
MAX(0,U410-(OFFSET($C410,0,$A410)/(OFFSET($C405,-$A409,$A410))))),0))</f>
        <v>0</v>
      </c>
      <c r="W410" s="395">
        <f t="shared" ca="1" si="546"/>
        <v>0</v>
      </c>
      <c r="X410" s="334"/>
      <c r="Y410" s="334"/>
      <c r="Z410" s="334"/>
      <c r="AA410" s="249"/>
      <c r="AB410" s="249"/>
    </row>
    <row r="411" spans="1:28" hidden="1" outlineLevel="1">
      <c r="A411" s="331">
        <v>19</v>
      </c>
      <c r="B411" s="309" t="str">
        <f t="shared" ca="1" si="547"/>
        <v>Depreciated Net Capex 2031</v>
      </c>
      <c r="C411" s="398"/>
      <c r="D411" s="398"/>
      <c r="E411" s="398"/>
      <c r="F411" s="398"/>
      <c r="G411" s="398"/>
      <c r="H411" s="398"/>
      <c r="I411" s="398"/>
      <c r="J411" s="398"/>
      <c r="K411" s="398"/>
      <c r="L411" s="398"/>
      <c r="M411" s="398"/>
      <c r="N411" s="398"/>
      <c r="O411" s="398"/>
      <c r="P411" s="398"/>
      <c r="Q411" s="398"/>
      <c r="R411" s="398"/>
      <c r="S411" s="398"/>
      <c r="T411" s="398"/>
      <c r="U411" s="399"/>
      <c r="V411" s="400">
        <f>V387</f>
        <v>0</v>
      </c>
      <c r="W411" s="395">
        <f ca="1">IF(V435="n/a",V411,IFERROR(IF((OFFSET($C411,0,$A411))&lt;0,
MIN(0,V411-(OFFSET($C411,0,$A411)/(OFFSET($C406,-$A410,$A411)))),
MAX(0,V411-(OFFSET($C411,0,$A411)/(OFFSET($C406,-$A410,$A411))))),0))</f>
        <v>0</v>
      </c>
      <c r="X411" s="334"/>
      <c r="Y411" s="334"/>
      <c r="Z411" s="334"/>
      <c r="AA411" s="249"/>
      <c r="AB411" s="249"/>
    </row>
    <row r="412" spans="1:28" hidden="1" outlineLevel="1">
      <c r="A412" s="331">
        <v>20</v>
      </c>
      <c r="B412" s="309" t="str">
        <f t="shared" ca="1" si="547"/>
        <v>Depreciated Net Capex 2032</v>
      </c>
      <c r="C412" s="398"/>
      <c r="D412" s="398"/>
      <c r="E412" s="398"/>
      <c r="F412" s="398"/>
      <c r="G412" s="398"/>
      <c r="H412" s="398"/>
      <c r="I412" s="398"/>
      <c r="J412" s="398"/>
      <c r="K412" s="398"/>
      <c r="L412" s="398"/>
      <c r="M412" s="398"/>
      <c r="N412" s="398"/>
      <c r="O412" s="398"/>
      <c r="P412" s="398"/>
      <c r="Q412" s="398"/>
      <c r="R412" s="398"/>
      <c r="S412" s="398"/>
      <c r="T412" s="398"/>
      <c r="U412" s="398"/>
      <c r="V412" s="399"/>
      <c r="W412" s="395">
        <f>W387</f>
        <v>0</v>
      </c>
      <c r="X412" s="249"/>
      <c r="Y412" s="249"/>
      <c r="Z412" s="249"/>
      <c r="AA412" s="249"/>
      <c r="AB412" s="249"/>
    </row>
    <row r="413" spans="1:28" hidden="1" outlineLevel="1">
      <c r="A413" s="249"/>
      <c r="B413" s="332"/>
      <c r="C413" s="395"/>
      <c r="D413" s="395"/>
      <c r="E413" s="395"/>
      <c r="F413" s="395"/>
      <c r="G413" s="395"/>
      <c r="H413" s="395"/>
      <c r="I413" s="395"/>
      <c r="J413" s="395"/>
      <c r="K413" s="395"/>
      <c r="L413" s="395"/>
      <c r="M413" s="395"/>
      <c r="N413" s="395"/>
      <c r="O413" s="395"/>
      <c r="P413" s="395"/>
      <c r="Q413" s="395"/>
      <c r="R413" s="395"/>
      <c r="S413" s="395"/>
      <c r="T413" s="395"/>
      <c r="U413" s="395"/>
      <c r="V413" s="395"/>
      <c r="W413" s="395"/>
      <c r="X413" s="249"/>
      <c r="Y413" s="249"/>
      <c r="Z413" s="249"/>
      <c r="AA413" s="249"/>
      <c r="AB413" s="249"/>
    </row>
    <row r="414" spans="1:28" hidden="1" outlineLevel="1">
      <c r="A414" s="249"/>
      <c r="B414" s="332"/>
      <c r="C414" s="395"/>
      <c r="D414" s="395"/>
      <c r="E414" s="395"/>
      <c r="F414" s="395"/>
      <c r="G414" s="395"/>
      <c r="H414" s="395"/>
      <c r="I414" s="395"/>
      <c r="J414" s="395"/>
      <c r="K414" s="395"/>
      <c r="L414" s="395"/>
      <c r="M414" s="395"/>
      <c r="N414" s="395"/>
      <c r="O414" s="395"/>
      <c r="P414" s="395"/>
      <c r="Q414" s="395"/>
      <c r="R414" s="395"/>
      <c r="S414" s="395"/>
      <c r="T414" s="395"/>
      <c r="U414" s="395"/>
      <c r="V414" s="395"/>
      <c r="W414" s="395"/>
      <c r="X414" s="249"/>
      <c r="Y414" s="249"/>
      <c r="Z414" s="249"/>
      <c r="AA414" s="249"/>
      <c r="AB414" s="249"/>
    </row>
    <row r="415" spans="1:28" hidden="1" outlineLevel="1">
      <c r="A415" s="249"/>
      <c r="B415" s="309" t="s">
        <v>302</v>
      </c>
      <c r="C415" s="395"/>
      <c r="D415" s="395">
        <f t="shared" ref="D415" ca="1" si="548">IF(C415="n/a","n/a",IF(AND(C415&lt;1,D389=0),0,
IF(D389=0,C415-1,
IF(C415&lt;1,D390,
(((C415-1)*(C391-(C391/(C415))))+(D389*D390))/(D391)))))</f>
        <v>0</v>
      </c>
      <c r="E415" s="395">
        <f t="shared" ref="E415" ca="1" si="549">IF(D415="n/a","n/a",IF(AND(D415&lt;1,E389=0),0,
IF(E389=0,D415-1,
IF(D415&lt;1,E390,
(((D415-1)*(D391-(D391/(D415))))+(E389*E390))/(E391)))))</f>
        <v>0</v>
      </c>
      <c r="F415" s="395">
        <f t="shared" ref="F415" ca="1" si="550">IF(E415="n/a","n/a",IF(AND(E415&lt;1,F389=0),0,
IF(F389=0,E415-1,
IF(E415&lt;1,F390,
(((E415-1)*(E391-(E391/(E415))))+(F389*F390))/(F391)))))</f>
        <v>0</v>
      </c>
      <c r="G415" s="395">
        <f t="shared" ref="G415" ca="1" si="551">IF(F415="n/a","n/a",IF(AND(F415&lt;1,G389=0),0,
IF(G389=0,F415-1,
IF(F415&lt;1,G390,
(((F415-1)*(F391-(F391/(F415))))+(G389*G390))/(G391)))))</f>
        <v>0</v>
      </c>
      <c r="H415" s="395">
        <f t="shared" ref="H415" ca="1" si="552">IF(G415="n/a","n/a",IF(AND(G415&lt;1,H389=0),0,
IF(H389=0,G415-1,
IF(G415&lt;1,H390,
(((G415-1)*(G391-(G391/(G415))))+(H389*H390))/(H391)))))</f>
        <v>0</v>
      </c>
      <c r="I415" s="395">
        <f ca="1">IF(H415="n/a","n/a",IF(AND(H415&lt;1,I389=0),0,
IF(I389=0,H415-1,
IF(H415&lt;1,I390,
(((H415-1)*(H391-(H391/(H415))))+(I389*I390))/(I391)))))</f>
        <v>0</v>
      </c>
      <c r="J415" s="395">
        <f t="shared" ref="J415" ca="1" si="553">IF(I415="n/a","n/a",IF(AND(I415&lt;1,J389=0),0,
IF(J389=0,I415-1,
IF(I415&lt;1,J390,
(((I415-1)*(I391-(I391/(I415))))+(J389*J390))/(J391)))))</f>
        <v>0</v>
      </c>
      <c r="K415" s="395">
        <f t="shared" ref="K415" ca="1" si="554">IF(J415="n/a","n/a",IF(AND(J415&lt;1,K389=0),0,
IF(K389=0,J415-1,
IF(J415&lt;1,K390,
(((J415-1)*(J391-(J391/(J415))))+(K389*K390))/(K391)))))</f>
        <v>0</v>
      </c>
      <c r="L415" s="395">
        <f t="shared" ref="L415" ca="1" si="555">IF(K415="n/a","n/a",IF(AND(K415&lt;1,L389=0),0,
IF(L389=0,K415-1,
IF(K415&lt;1,L390,
(((K415-1)*(K391-(K391/(K415))))+(L389*L390))/(L391)))))</f>
        <v>0</v>
      </c>
      <c r="M415" s="395">
        <f t="shared" ref="M415" ca="1" si="556">IF(L415="n/a","n/a",IF(AND(L415&lt;1,M389=0),0,
IF(M389=0,L415-1,
IF(L415&lt;1,M390,
(((L415-1)*(L391-(L391/(L415))))+(M389*M390))/(M391)))))</f>
        <v>0</v>
      </c>
      <c r="N415" s="395">
        <f t="shared" ref="N415" ca="1" si="557">IF(M415="n/a","n/a",IF(AND(M415&lt;1,N389=0),0,
IF(N389=0,M415-1,
IF(M415&lt;1,N390,
(((M415-1)*(M391-(M391/(M415))))+(N389*N390))/(N391)))))</f>
        <v>0</v>
      </c>
      <c r="O415" s="395">
        <f t="shared" ref="O415" ca="1" si="558">IF(N415="n/a","n/a",IF(AND(N415&lt;1,O389=0),0,
IF(O389=0,N415-1,
IF(N415&lt;1,O390,
(((N415-1)*(N391-(N391/(N415))))+(O389*O390))/(O391)))))</f>
        <v>0</v>
      </c>
      <c r="P415" s="395">
        <f t="shared" ref="P415" ca="1" si="559">IF(O415="n/a","n/a",IF(AND(O415&lt;1,P389=0),0,
IF(P389=0,O415-1,
IF(O415&lt;1,P390,
(((O415-1)*(O391-(O391/(O415))))+(P389*P390))/(P391)))))</f>
        <v>0</v>
      </c>
      <c r="Q415" s="395">
        <f t="shared" ref="Q415" ca="1" si="560">IF(P415="n/a","n/a",IF(AND(P415&lt;1,Q389=0),0,
IF(Q389=0,P415-1,
IF(P415&lt;1,Q390,
(((P415-1)*(P391-(P391/(P415))))+(Q389*Q390))/(Q391)))))</f>
        <v>0</v>
      </c>
      <c r="R415" s="395">
        <f t="shared" ref="R415" ca="1" si="561">IF(Q415="n/a","n/a",IF(AND(Q415&lt;1,R389=0),0,
IF(R389=0,Q415-1,
IF(Q415&lt;1,R390,
(((Q415-1)*(Q391-(Q391/(Q415))))+(R389*R390))/(R391)))))</f>
        <v>0</v>
      </c>
      <c r="S415" s="395">
        <f t="shared" ref="S415" ca="1" si="562">IF(R415="n/a","n/a",IF(AND(R415&lt;1,S389=0),0,
IF(S389=0,R415-1,
IF(R415&lt;1,S390,
(((R415-1)*(R391-(R391/(R415))))+(S389*S390))/(S391)))))</f>
        <v>0</v>
      </c>
      <c r="T415" s="395">
        <f t="shared" ref="T415" ca="1" si="563">IF(S415="n/a","n/a",IF(AND(S415&lt;1,T389=0),0,
IF(T389=0,S415-1,
IF(S415&lt;1,T390,
(((S415-1)*(S391-(S391/(S415))))+(T389*T390))/(T391)))))</f>
        <v>0</v>
      </c>
      <c r="U415" s="395">
        <f t="shared" ref="U415" ca="1" si="564">IF(T415="n/a","n/a",IF(AND(T415&lt;1,U389=0),0,
IF(U389=0,T415-1,
IF(T415&lt;1,U390,
(((T415-1)*(T391-(T391/(T415))))+(U389*U390))/(U391)))))</f>
        <v>0</v>
      </c>
      <c r="V415" s="395">
        <f t="shared" ref="V415" ca="1" si="565">IF(U415="n/a","n/a",IF(AND(U415&lt;1,V389=0),0,
IF(V389=0,U415-1,
IF(U415&lt;1,V390,
(((U415-1)*(U391-(U391/(U415))))+(V389*V390))/(V391)))))</f>
        <v>0</v>
      </c>
      <c r="W415" s="395">
        <f t="shared" ref="W415" ca="1" si="566">IF(V415="n/a","n/a",IF(AND(V415&lt;1,W389=0),0,
IF(W389=0,V415-1,
IF(V415&lt;1,W390,
(((V415-1)*(V391-(V391/(V415))))+(W389*W390))/(W391)))))</f>
        <v>0</v>
      </c>
      <c r="X415" s="249"/>
      <c r="Y415" s="249"/>
      <c r="Z415" s="249"/>
      <c r="AA415" s="249"/>
      <c r="AB415" s="249"/>
    </row>
    <row r="416" spans="1:28" hidden="1" outlineLevel="1">
      <c r="A416" s="249"/>
      <c r="B416" s="309" t="s">
        <v>301</v>
      </c>
      <c r="C416" s="400" t="str">
        <f ca="1">C388</f>
        <v>n/a</v>
      </c>
      <c r="D416" s="395" t="str">
        <f t="shared" ref="D416" ca="1" si="567">IF(C416="n/a","n/a",MAX(0,C416-1))</f>
        <v>n/a</v>
      </c>
      <c r="E416" s="395" t="str">
        <f t="shared" ref="E416:E417" ca="1" si="568">IF(D416="n/a","n/a",MAX(0,D416-1))</f>
        <v>n/a</v>
      </c>
      <c r="F416" s="395" t="str">
        <f t="shared" ref="F416:F418" ca="1" si="569">IF(E416="n/a","n/a",MAX(0,E416-1))</f>
        <v>n/a</v>
      </c>
      <c r="G416" s="395" t="str">
        <f t="shared" ref="G416:G419" ca="1" si="570">IF(F416="n/a","n/a",MAX(0,F416-1))</f>
        <v>n/a</v>
      </c>
      <c r="H416" s="395" t="str">
        <f t="shared" ref="H416:H420" ca="1" si="571">IF(G416="n/a","n/a",MAX(0,G416-1))</f>
        <v>n/a</v>
      </c>
      <c r="I416" s="395" t="str">
        <f t="shared" ref="I416:I421" ca="1" si="572">IF(H416="n/a","n/a",MAX(0,H416-1))</f>
        <v>n/a</v>
      </c>
      <c r="J416" s="395" t="str">
        <f t="shared" ref="J416:J422" ca="1" si="573">IF(I416="n/a","n/a",MAX(0,I416-1))</f>
        <v>n/a</v>
      </c>
      <c r="K416" s="395" t="str">
        <f t="shared" ref="K416:K423" ca="1" si="574">IF(J416="n/a","n/a",MAX(0,J416-1))</f>
        <v>n/a</v>
      </c>
      <c r="L416" s="395" t="str">
        <f t="shared" ref="L416:L424" ca="1" si="575">IF(K416="n/a","n/a",MAX(0,K416-1))</f>
        <v>n/a</v>
      </c>
      <c r="M416" s="395" t="str">
        <f t="shared" ref="M416:M425" ca="1" si="576">IF(L416="n/a","n/a",MAX(0,L416-1))</f>
        <v>n/a</v>
      </c>
      <c r="N416" s="395" t="str">
        <f t="shared" ref="N416:N426" ca="1" si="577">IF(M416="n/a","n/a",MAX(0,M416-1))</f>
        <v>n/a</v>
      </c>
      <c r="O416" s="395" t="str">
        <f t="shared" ref="O416:O427" ca="1" si="578">IF(N416="n/a","n/a",MAX(0,N416-1))</f>
        <v>n/a</v>
      </c>
      <c r="P416" s="395" t="str">
        <f t="shared" ref="P416:P428" ca="1" si="579">IF(O416="n/a","n/a",MAX(0,O416-1))</f>
        <v>n/a</v>
      </c>
      <c r="Q416" s="395" t="str">
        <f t="shared" ref="Q416:Q429" ca="1" si="580">IF(P416="n/a","n/a",MAX(0,P416-1))</f>
        <v>n/a</v>
      </c>
      <c r="R416" s="395" t="str">
        <f t="shared" ref="R416:R430" ca="1" si="581">IF(Q416="n/a","n/a",MAX(0,Q416-1))</f>
        <v>n/a</v>
      </c>
      <c r="S416" s="395" t="str">
        <f t="shared" ref="S416:S431" ca="1" si="582">IF(R416="n/a","n/a",MAX(0,R416-1))</f>
        <v>n/a</v>
      </c>
      <c r="T416" s="395" t="str">
        <f t="shared" ref="T416:T432" ca="1" si="583">IF(S416="n/a","n/a",MAX(0,S416-1))</f>
        <v>n/a</v>
      </c>
      <c r="U416" s="395" t="str">
        <f t="shared" ref="U416:U433" ca="1" si="584">IF(T416="n/a","n/a",MAX(0,T416-1))</f>
        <v>n/a</v>
      </c>
      <c r="V416" s="395" t="str">
        <f t="shared" ref="V416:V434" ca="1" si="585">IF(U416="n/a","n/a",MAX(0,U416-1))</f>
        <v>n/a</v>
      </c>
      <c r="W416" s="395" t="str">
        <f t="shared" ref="W416:W434" ca="1" si="586">IF(V416="n/a","n/a",MAX(0,V416-1))</f>
        <v>n/a</v>
      </c>
      <c r="X416" s="249"/>
      <c r="Y416" s="249"/>
      <c r="Z416" s="249"/>
      <c r="AA416" s="249"/>
      <c r="AB416" s="249"/>
    </row>
    <row r="417" spans="1:28" hidden="1" outlineLevel="1">
      <c r="A417" s="249"/>
      <c r="B417" s="309" t="str">
        <f t="shared" ref="B417:B436" ca="1" si="587">"RL Capex "&amp;OFFSET($C$6,0,A393)</f>
        <v>RL Capex 2013</v>
      </c>
      <c r="C417" s="396"/>
      <c r="D417" s="400" t="str">
        <f ca="1">D388</f>
        <v>n/a</v>
      </c>
      <c r="E417" s="395" t="str">
        <f t="shared" ca="1" si="568"/>
        <v>n/a</v>
      </c>
      <c r="F417" s="395" t="str">
        <f t="shared" ca="1" si="569"/>
        <v>n/a</v>
      </c>
      <c r="G417" s="395" t="str">
        <f t="shared" ca="1" si="570"/>
        <v>n/a</v>
      </c>
      <c r="H417" s="395" t="str">
        <f t="shared" ca="1" si="571"/>
        <v>n/a</v>
      </c>
      <c r="I417" s="395" t="str">
        <f t="shared" ca="1" si="572"/>
        <v>n/a</v>
      </c>
      <c r="J417" s="395" t="str">
        <f t="shared" ca="1" si="573"/>
        <v>n/a</v>
      </c>
      <c r="K417" s="395" t="str">
        <f t="shared" ca="1" si="574"/>
        <v>n/a</v>
      </c>
      <c r="L417" s="395" t="str">
        <f t="shared" ca="1" si="575"/>
        <v>n/a</v>
      </c>
      <c r="M417" s="395" t="str">
        <f t="shared" ca="1" si="576"/>
        <v>n/a</v>
      </c>
      <c r="N417" s="395" t="str">
        <f t="shared" ca="1" si="577"/>
        <v>n/a</v>
      </c>
      <c r="O417" s="395" t="str">
        <f t="shared" ca="1" si="578"/>
        <v>n/a</v>
      </c>
      <c r="P417" s="395" t="str">
        <f t="shared" ca="1" si="579"/>
        <v>n/a</v>
      </c>
      <c r="Q417" s="395" t="str">
        <f t="shared" ca="1" si="580"/>
        <v>n/a</v>
      </c>
      <c r="R417" s="395" t="str">
        <f t="shared" ca="1" si="581"/>
        <v>n/a</v>
      </c>
      <c r="S417" s="395" t="str">
        <f t="shared" ca="1" si="582"/>
        <v>n/a</v>
      </c>
      <c r="T417" s="395" t="str">
        <f t="shared" ca="1" si="583"/>
        <v>n/a</v>
      </c>
      <c r="U417" s="395" t="str">
        <f t="shared" ca="1" si="584"/>
        <v>n/a</v>
      </c>
      <c r="V417" s="395" t="str">
        <f t="shared" ca="1" si="585"/>
        <v>n/a</v>
      </c>
      <c r="W417" s="395" t="str">
        <f t="shared" ca="1" si="586"/>
        <v>n/a</v>
      </c>
      <c r="X417" s="249"/>
      <c r="Y417" s="249"/>
      <c r="Z417" s="249"/>
      <c r="AA417" s="249"/>
      <c r="AB417" s="249"/>
    </row>
    <row r="418" spans="1:28" hidden="1" outlineLevel="1">
      <c r="A418" s="249"/>
      <c r="B418" s="309" t="str">
        <f t="shared" ca="1" si="587"/>
        <v>RL Capex 2014</v>
      </c>
      <c r="C418" s="401"/>
      <c r="D418" s="396"/>
      <c r="E418" s="400" t="str">
        <f ca="1">E388</f>
        <v>n/a</v>
      </c>
      <c r="F418" s="395" t="str">
        <f t="shared" ca="1" si="569"/>
        <v>n/a</v>
      </c>
      <c r="G418" s="395" t="str">
        <f t="shared" ca="1" si="570"/>
        <v>n/a</v>
      </c>
      <c r="H418" s="395" t="str">
        <f t="shared" ca="1" si="571"/>
        <v>n/a</v>
      </c>
      <c r="I418" s="395" t="str">
        <f t="shared" ca="1" si="572"/>
        <v>n/a</v>
      </c>
      <c r="J418" s="395" t="str">
        <f t="shared" ca="1" si="573"/>
        <v>n/a</v>
      </c>
      <c r="K418" s="395" t="str">
        <f t="shared" ca="1" si="574"/>
        <v>n/a</v>
      </c>
      <c r="L418" s="395" t="str">
        <f t="shared" ca="1" si="575"/>
        <v>n/a</v>
      </c>
      <c r="M418" s="395" t="str">
        <f t="shared" ca="1" si="576"/>
        <v>n/a</v>
      </c>
      <c r="N418" s="395" t="str">
        <f t="shared" ca="1" si="577"/>
        <v>n/a</v>
      </c>
      <c r="O418" s="395" t="str">
        <f t="shared" ca="1" si="578"/>
        <v>n/a</v>
      </c>
      <c r="P418" s="395" t="str">
        <f t="shared" ca="1" si="579"/>
        <v>n/a</v>
      </c>
      <c r="Q418" s="395" t="str">
        <f t="shared" ca="1" si="580"/>
        <v>n/a</v>
      </c>
      <c r="R418" s="395" t="str">
        <f t="shared" ca="1" si="581"/>
        <v>n/a</v>
      </c>
      <c r="S418" s="395" t="str">
        <f t="shared" ca="1" si="582"/>
        <v>n/a</v>
      </c>
      <c r="T418" s="395" t="str">
        <f t="shared" ca="1" si="583"/>
        <v>n/a</v>
      </c>
      <c r="U418" s="395" t="str">
        <f t="shared" ca="1" si="584"/>
        <v>n/a</v>
      </c>
      <c r="V418" s="395" t="str">
        <f t="shared" ca="1" si="585"/>
        <v>n/a</v>
      </c>
      <c r="W418" s="395" t="str">
        <f t="shared" ca="1" si="586"/>
        <v>n/a</v>
      </c>
      <c r="X418" s="249"/>
      <c r="Y418" s="249"/>
      <c r="Z418" s="249"/>
      <c r="AA418" s="249"/>
      <c r="AB418" s="249"/>
    </row>
    <row r="419" spans="1:28" hidden="1" outlineLevel="1">
      <c r="A419" s="249"/>
      <c r="B419" s="309" t="str">
        <f t="shared" ca="1" si="587"/>
        <v>RL Capex 2015</v>
      </c>
      <c r="C419" s="401"/>
      <c r="D419" s="401"/>
      <c r="E419" s="396"/>
      <c r="F419" s="400" t="str">
        <f ca="1">F388</f>
        <v>n/a</v>
      </c>
      <c r="G419" s="395" t="str">
        <f t="shared" ca="1" si="570"/>
        <v>n/a</v>
      </c>
      <c r="H419" s="395" t="str">
        <f t="shared" ca="1" si="571"/>
        <v>n/a</v>
      </c>
      <c r="I419" s="395" t="str">
        <f t="shared" ca="1" si="572"/>
        <v>n/a</v>
      </c>
      <c r="J419" s="395" t="str">
        <f t="shared" ca="1" si="573"/>
        <v>n/a</v>
      </c>
      <c r="K419" s="395" t="str">
        <f t="shared" ca="1" si="574"/>
        <v>n/a</v>
      </c>
      <c r="L419" s="395" t="str">
        <f t="shared" ca="1" si="575"/>
        <v>n/a</v>
      </c>
      <c r="M419" s="395" t="str">
        <f t="shared" ca="1" si="576"/>
        <v>n/a</v>
      </c>
      <c r="N419" s="395" t="str">
        <f t="shared" ca="1" si="577"/>
        <v>n/a</v>
      </c>
      <c r="O419" s="395" t="str">
        <f t="shared" ca="1" si="578"/>
        <v>n/a</v>
      </c>
      <c r="P419" s="395" t="str">
        <f t="shared" ca="1" si="579"/>
        <v>n/a</v>
      </c>
      <c r="Q419" s="395" t="str">
        <f t="shared" ca="1" si="580"/>
        <v>n/a</v>
      </c>
      <c r="R419" s="395" t="str">
        <f t="shared" ca="1" si="581"/>
        <v>n/a</v>
      </c>
      <c r="S419" s="395" t="str">
        <f t="shared" ca="1" si="582"/>
        <v>n/a</v>
      </c>
      <c r="T419" s="395" t="str">
        <f t="shared" ca="1" si="583"/>
        <v>n/a</v>
      </c>
      <c r="U419" s="395" t="str">
        <f t="shared" ca="1" si="584"/>
        <v>n/a</v>
      </c>
      <c r="V419" s="395" t="str">
        <f t="shared" ca="1" si="585"/>
        <v>n/a</v>
      </c>
      <c r="W419" s="395" t="str">
        <f t="shared" ca="1" si="586"/>
        <v>n/a</v>
      </c>
      <c r="X419" s="249"/>
      <c r="Y419" s="249"/>
      <c r="Z419" s="249"/>
      <c r="AA419" s="249"/>
      <c r="AB419" s="249"/>
    </row>
    <row r="420" spans="1:28" hidden="1" outlineLevel="1">
      <c r="A420" s="249"/>
      <c r="B420" s="309" t="str">
        <f t="shared" ca="1" si="587"/>
        <v>RL Capex 2016</v>
      </c>
      <c r="C420" s="401"/>
      <c r="D420" s="401"/>
      <c r="E420" s="401"/>
      <c r="F420" s="396"/>
      <c r="G420" s="400" t="str">
        <f ca="1">G388</f>
        <v>n/a</v>
      </c>
      <c r="H420" s="395" t="str">
        <f t="shared" ca="1" si="571"/>
        <v>n/a</v>
      </c>
      <c r="I420" s="395" t="str">
        <f t="shared" ca="1" si="572"/>
        <v>n/a</v>
      </c>
      <c r="J420" s="395" t="str">
        <f t="shared" ca="1" si="573"/>
        <v>n/a</v>
      </c>
      <c r="K420" s="395" t="str">
        <f t="shared" ca="1" si="574"/>
        <v>n/a</v>
      </c>
      <c r="L420" s="395" t="str">
        <f t="shared" ca="1" si="575"/>
        <v>n/a</v>
      </c>
      <c r="M420" s="395" t="str">
        <f t="shared" ca="1" si="576"/>
        <v>n/a</v>
      </c>
      <c r="N420" s="395" t="str">
        <f t="shared" ca="1" si="577"/>
        <v>n/a</v>
      </c>
      <c r="O420" s="395" t="str">
        <f t="shared" ca="1" si="578"/>
        <v>n/a</v>
      </c>
      <c r="P420" s="395" t="str">
        <f t="shared" ca="1" si="579"/>
        <v>n/a</v>
      </c>
      <c r="Q420" s="395" t="str">
        <f t="shared" ca="1" si="580"/>
        <v>n/a</v>
      </c>
      <c r="R420" s="395" t="str">
        <f t="shared" ca="1" si="581"/>
        <v>n/a</v>
      </c>
      <c r="S420" s="395" t="str">
        <f t="shared" ca="1" si="582"/>
        <v>n/a</v>
      </c>
      <c r="T420" s="395" t="str">
        <f t="shared" ca="1" si="583"/>
        <v>n/a</v>
      </c>
      <c r="U420" s="395" t="str">
        <f t="shared" ca="1" si="584"/>
        <v>n/a</v>
      </c>
      <c r="V420" s="395" t="str">
        <f t="shared" ca="1" si="585"/>
        <v>n/a</v>
      </c>
      <c r="W420" s="395" t="str">
        <f t="shared" ca="1" si="586"/>
        <v>n/a</v>
      </c>
      <c r="X420" s="249"/>
      <c r="Y420" s="249"/>
      <c r="Z420" s="249"/>
      <c r="AA420" s="249"/>
      <c r="AB420" s="249"/>
    </row>
    <row r="421" spans="1:28" hidden="1" outlineLevel="1">
      <c r="A421" s="249"/>
      <c r="B421" s="309" t="str">
        <f t="shared" ca="1" si="587"/>
        <v>RL Capex 2017</v>
      </c>
      <c r="C421" s="401"/>
      <c r="D421" s="401"/>
      <c r="E421" s="401"/>
      <c r="F421" s="401"/>
      <c r="G421" s="396"/>
      <c r="H421" s="400" t="str">
        <f ca="1">H388</f>
        <v>n/a</v>
      </c>
      <c r="I421" s="395" t="str">
        <f t="shared" ca="1" si="572"/>
        <v>n/a</v>
      </c>
      <c r="J421" s="395" t="str">
        <f t="shared" ca="1" si="573"/>
        <v>n/a</v>
      </c>
      <c r="K421" s="395" t="str">
        <f t="shared" ca="1" si="574"/>
        <v>n/a</v>
      </c>
      <c r="L421" s="395" t="str">
        <f t="shared" ca="1" si="575"/>
        <v>n/a</v>
      </c>
      <c r="M421" s="395" t="str">
        <f t="shared" ca="1" si="576"/>
        <v>n/a</v>
      </c>
      <c r="N421" s="395" t="str">
        <f t="shared" ca="1" si="577"/>
        <v>n/a</v>
      </c>
      <c r="O421" s="395" t="str">
        <f t="shared" ca="1" si="578"/>
        <v>n/a</v>
      </c>
      <c r="P421" s="395" t="str">
        <f t="shared" ca="1" si="579"/>
        <v>n/a</v>
      </c>
      <c r="Q421" s="395" t="str">
        <f t="shared" ca="1" si="580"/>
        <v>n/a</v>
      </c>
      <c r="R421" s="395" t="str">
        <f t="shared" ca="1" si="581"/>
        <v>n/a</v>
      </c>
      <c r="S421" s="395" t="str">
        <f t="shared" ca="1" si="582"/>
        <v>n/a</v>
      </c>
      <c r="T421" s="395" t="str">
        <f t="shared" ca="1" si="583"/>
        <v>n/a</v>
      </c>
      <c r="U421" s="395" t="str">
        <f t="shared" ca="1" si="584"/>
        <v>n/a</v>
      </c>
      <c r="V421" s="395" t="str">
        <f t="shared" ca="1" si="585"/>
        <v>n/a</v>
      </c>
      <c r="W421" s="395" t="str">
        <f t="shared" ca="1" si="586"/>
        <v>n/a</v>
      </c>
      <c r="X421" s="249"/>
      <c r="Y421" s="249"/>
      <c r="Z421" s="249"/>
      <c r="AA421" s="249"/>
      <c r="AB421" s="249"/>
    </row>
    <row r="422" spans="1:28" hidden="1" outlineLevel="1">
      <c r="A422" s="249"/>
      <c r="B422" s="309" t="str">
        <f t="shared" ca="1" si="587"/>
        <v>RL Capex 2018</v>
      </c>
      <c r="C422" s="401"/>
      <c r="D422" s="401"/>
      <c r="E422" s="401"/>
      <c r="F422" s="401"/>
      <c r="G422" s="401"/>
      <c r="H422" s="396"/>
      <c r="I422" s="400" t="str">
        <f ca="1">I388</f>
        <v>n/a</v>
      </c>
      <c r="J422" s="395" t="str">
        <f t="shared" ca="1" si="573"/>
        <v>n/a</v>
      </c>
      <c r="K422" s="395" t="str">
        <f t="shared" ca="1" si="574"/>
        <v>n/a</v>
      </c>
      <c r="L422" s="395" t="str">
        <f t="shared" ca="1" si="575"/>
        <v>n/a</v>
      </c>
      <c r="M422" s="395" t="str">
        <f t="shared" ca="1" si="576"/>
        <v>n/a</v>
      </c>
      <c r="N422" s="395" t="str">
        <f t="shared" ca="1" si="577"/>
        <v>n/a</v>
      </c>
      <c r="O422" s="395" t="str">
        <f t="shared" ca="1" si="578"/>
        <v>n/a</v>
      </c>
      <c r="P422" s="395" t="str">
        <f t="shared" ca="1" si="579"/>
        <v>n/a</v>
      </c>
      <c r="Q422" s="395" t="str">
        <f t="shared" ca="1" si="580"/>
        <v>n/a</v>
      </c>
      <c r="R422" s="395" t="str">
        <f t="shared" ca="1" si="581"/>
        <v>n/a</v>
      </c>
      <c r="S422" s="395" t="str">
        <f t="shared" ca="1" si="582"/>
        <v>n/a</v>
      </c>
      <c r="T422" s="395" t="str">
        <f t="shared" ca="1" si="583"/>
        <v>n/a</v>
      </c>
      <c r="U422" s="395" t="str">
        <f t="shared" ca="1" si="584"/>
        <v>n/a</v>
      </c>
      <c r="V422" s="395" t="str">
        <f t="shared" ca="1" si="585"/>
        <v>n/a</v>
      </c>
      <c r="W422" s="395" t="str">
        <f t="shared" ca="1" si="586"/>
        <v>n/a</v>
      </c>
      <c r="X422" s="249"/>
      <c r="Y422" s="249"/>
      <c r="Z422" s="249"/>
      <c r="AA422" s="249"/>
      <c r="AB422" s="249"/>
    </row>
    <row r="423" spans="1:28" hidden="1" outlineLevel="1">
      <c r="A423" s="249"/>
      <c r="B423" s="309" t="str">
        <f t="shared" ca="1" si="587"/>
        <v>RL Capex 2019</v>
      </c>
      <c r="C423" s="401"/>
      <c r="D423" s="401"/>
      <c r="E423" s="401"/>
      <c r="F423" s="401"/>
      <c r="G423" s="401"/>
      <c r="H423" s="401"/>
      <c r="I423" s="396"/>
      <c r="J423" s="400" t="str">
        <f ca="1">J388</f>
        <v>n/a</v>
      </c>
      <c r="K423" s="395" t="str">
        <f t="shared" ca="1" si="574"/>
        <v>n/a</v>
      </c>
      <c r="L423" s="395" t="str">
        <f t="shared" ca="1" si="575"/>
        <v>n/a</v>
      </c>
      <c r="M423" s="395" t="str">
        <f t="shared" ca="1" si="576"/>
        <v>n/a</v>
      </c>
      <c r="N423" s="395" t="str">
        <f t="shared" ca="1" si="577"/>
        <v>n/a</v>
      </c>
      <c r="O423" s="395" t="str">
        <f t="shared" ca="1" si="578"/>
        <v>n/a</v>
      </c>
      <c r="P423" s="395" t="str">
        <f t="shared" ca="1" si="579"/>
        <v>n/a</v>
      </c>
      <c r="Q423" s="395" t="str">
        <f t="shared" ca="1" si="580"/>
        <v>n/a</v>
      </c>
      <c r="R423" s="395" t="str">
        <f t="shared" ca="1" si="581"/>
        <v>n/a</v>
      </c>
      <c r="S423" s="395" t="str">
        <f t="shared" ca="1" si="582"/>
        <v>n/a</v>
      </c>
      <c r="T423" s="395" t="str">
        <f t="shared" ca="1" si="583"/>
        <v>n/a</v>
      </c>
      <c r="U423" s="395" t="str">
        <f t="shared" ca="1" si="584"/>
        <v>n/a</v>
      </c>
      <c r="V423" s="395" t="str">
        <f t="shared" ca="1" si="585"/>
        <v>n/a</v>
      </c>
      <c r="W423" s="395" t="str">
        <f t="shared" ca="1" si="586"/>
        <v>n/a</v>
      </c>
      <c r="X423" s="249"/>
      <c r="Y423" s="249"/>
      <c r="Z423" s="249"/>
      <c r="AA423" s="249"/>
      <c r="AB423" s="249"/>
    </row>
    <row r="424" spans="1:28" hidden="1" outlineLevel="1">
      <c r="A424" s="249"/>
      <c r="B424" s="309" t="str">
        <f t="shared" ca="1" si="587"/>
        <v>RL Capex 2020</v>
      </c>
      <c r="C424" s="401"/>
      <c r="D424" s="401"/>
      <c r="E424" s="401"/>
      <c r="F424" s="401"/>
      <c r="G424" s="401"/>
      <c r="H424" s="401"/>
      <c r="I424" s="401"/>
      <c r="J424" s="396"/>
      <c r="K424" s="400" t="str">
        <f ca="1">K388</f>
        <v>n/a</v>
      </c>
      <c r="L424" s="395" t="str">
        <f t="shared" ca="1" si="575"/>
        <v>n/a</v>
      </c>
      <c r="M424" s="395" t="str">
        <f t="shared" ca="1" si="576"/>
        <v>n/a</v>
      </c>
      <c r="N424" s="395" t="str">
        <f t="shared" ca="1" si="577"/>
        <v>n/a</v>
      </c>
      <c r="O424" s="395" t="str">
        <f t="shared" ca="1" si="578"/>
        <v>n/a</v>
      </c>
      <c r="P424" s="395" t="str">
        <f t="shared" ca="1" si="579"/>
        <v>n/a</v>
      </c>
      <c r="Q424" s="395" t="str">
        <f t="shared" ca="1" si="580"/>
        <v>n/a</v>
      </c>
      <c r="R424" s="395" t="str">
        <f t="shared" ca="1" si="581"/>
        <v>n/a</v>
      </c>
      <c r="S424" s="395" t="str">
        <f t="shared" ca="1" si="582"/>
        <v>n/a</v>
      </c>
      <c r="T424" s="395" t="str">
        <f t="shared" ca="1" si="583"/>
        <v>n/a</v>
      </c>
      <c r="U424" s="395" t="str">
        <f t="shared" ca="1" si="584"/>
        <v>n/a</v>
      </c>
      <c r="V424" s="395" t="str">
        <f t="shared" ca="1" si="585"/>
        <v>n/a</v>
      </c>
      <c r="W424" s="395" t="str">
        <f t="shared" ca="1" si="586"/>
        <v>n/a</v>
      </c>
      <c r="X424" s="249"/>
      <c r="Y424" s="249"/>
      <c r="Z424" s="249"/>
      <c r="AA424" s="249"/>
      <c r="AB424" s="249"/>
    </row>
    <row r="425" spans="1:28" hidden="1" outlineLevel="1">
      <c r="A425" s="249"/>
      <c r="B425" s="309" t="str">
        <f t="shared" ca="1" si="587"/>
        <v>RL Capex 2021</v>
      </c>
      <c r="C425" s="401"/>
      <c r="D425" s="401"/>
      <c r="E425" s="401"/>
      <c r="F425" s="401"/>
      <c r="G425" s="401"/>
      <c r="H425" s="401"/>
      <c r="I425" s="401"/>
      <c r="J425" s="401"/>
      <c r="K425" s="396"/>
      <c r="L425" s="400" t="str">
        <f ca="1">L388</f>
        <v>n/a</v>
      </c>
      <c r="M425" s="395" t="str">
        <f t="shared" ca="1" si="576"/>
        <v>n/a</v>
      </c>
      <c r="N425" s="395" t="str">
        <f t="shared" ca="1" si="577"/>
        <v>n/a</v>
      </c>
      <c r="O425" s="395" t="str">
        <f t="shared" ca="1" si="578"/>
        <v>n/a</v>
      </c>
      <c r="P425" s="395" t="str">
        <f t="shared" ca="1" si="579"/>
        <v>n/a</v>
      </c>
      <c r="Q425" s="395" t="str">
        <f t="shared" ca="1" si="580"/>
        <v>n/a</v>
      </c>
      <c r="R425" s="395" t="str">
        <f t="shared" ca="1" si="581"/>
        <v>n/a</v>
      </c>
      <c r="S425" s="395" t="str">
        <f t="shared" ca="1" si="582"/>
        <v>n/a</v>
      </c>
      <c r="T425" s="395" t="str">
        <f t="shared" ca="1" si="583"/>
        <v>n/a</v>
      </c>
      <c r="U425" s="395" t="str">
        <f t="shared" ca="1" si="584"/>
        <v>n/a</v>
      </c>
      <c r="V425" s="395" t="str">
        <f t="shared" ca="1" si="585"/>
        <v>n/a</v>
      </c>
      <c r="W425" s="395" t="str">
        <f t="shared" ca="1" si="586"/>
        <v>n/a</v>
      </c>
      <c r="X425" s="249"/>
      <c r="Y425" s="249"/>
      <c r="Z425" s="249"/>
      <c r="AA425" s="249"/>
      <c r="AB425" s="249"/>
    </row>
    <row r="426" spans="1:28" hidden="1" outlineLevel="1">
      <c r="A426" s="249"/>
      <c r="B426" s="309" t="str">
        <f t="shared" ca="1" si="587"/>
        <v>RL Capex 2022</v>
      </c>
      <c r="C426" s="401"/>
      <c r="D426" s="401"/>
      <c r="E426" s="401"/>
      <c r="F426" s="401"/>
      <c r="G426" s="401"/>
      <c r="H426" s="401"/>
      <c r="I426" s="401"/>
      <c r="J426" s="401"/>
      <c r="K426" s="401"/>
      <c r="L426" s="396"/>
      <c r="M426" s="400" t="str">
        <f ca="1">M388</f>
        <v>n/a</v>
      </c>
      <c r="N426" s="395" t="str">
        <f t="shared" ca="1" si="577"/>
        <v>n/a</v>
      </c>
      <c r="O426" s="395" t="str">
        <f t="shared" ca="1" si="578"/>
        <v>n/a</v>
      </c>
      <c r="P426" s="395" t="str">
        <f t="shared" ca="1" si="579"/>
        <v>n/a</v>
      </c>
      <c r="Q426" s="395" t="str">
        <f t="shared" ca="1" si="580"/>
        <v>n/a</v>
      </c>
      <c r="R426" s="395" t="str">
        <f t="shared" ca="1" si="581"/>
        <v>n/a</v>
      </c>
      <c r="S426" s="395" t="str">
        <f t="shared" ca="1" si="582"/>
        <v>n/a</v>
      </c>
      <c r="T426" s="395" t="str">
        <f t="shared" ca="1" si="583"/>
        <v>n/a</v>
      </c>
      <c r="U426" s="395" t="str">
        <f t="shared" ca="1" si="584"/>
        <v>n/a</v>
      </c>
      <c r="V426" s="395" t="str">
        <f t="shared" ca="1" si="585"/>
        <v>n/a</v>
      </c>
      <c r="W426" s="395" t="str">
        <f t="shared" ca="1" si="586"/>
        <v>n/a</v>
      </c>
      <c r="X426" s="249"/>
      <c r="Y426" s="249"/>
      <c r="Z426" s="249"/>
      <c r="AA426" s="249"/>
      <c r="AB426" s="249"/>
    </row>
    <row r="427" spans="1:28" hidden="1" outlineLevel="1">
      <c r="A427" s="249"/>
      <c r="B427" s="309" t="str">
        <f t="shared" ca="1" si="587"/>
        <v>RL Capex 2023</v>
      </c>
      <c r="C427" s="401"/>
      <c r="D427" s="401"/>
      <c r="E427" s="401"/>
      <c r="F427" s="401"/>
      <c r="G427" s="401"/>
      <c r="H427" s="401"/>
      <c r="I427" s="401"/>
      <c r="J427" s="401"/>
      <c r="K427" s="401"/>
      <c r="L427" s="401"/>
      <c r="M427" s="396"/>
      <c r="N427" s="400">
        <f>N388</f>
        <v>0</v>
      </c>
      <c r="O427" s="395">
        <f t="shared" si="578"/>
        <v>0</v>
      </c>
      <c r="P427" s="395">
        <f t="shared" si="579"/>
        <v>0</v>
      </c>
      <c r="Q427" s="395">
        <f t="shared" si="580"/>
        <v>0</v>
      </c>
      <c r="R427" s="395">
        <f t="shared" si="581"/>
        <v>0</v>
      </c>
      <c r="S427" s="395">
        <f t="shared" si="582"/>
        <v>0</v>
      </c>
      <c r="T427" s="395">
        <f t="shared" si="583"/>
        <v>0</v>
      </c>
      <c r="U427" s="395">
        <f t="shared" si="584"/>
        <v>0</v>
      </c>
      <c r="V427" s="395">
        <f t="shared" si="585"/>
        <v>0</v>
      </c>
      <c r="W427" s="395">
        <f t="shared" si="586"/>
        <v>0</v>
      </c>
      <c r="X427" s="249"/>
      <c r="Y427" s="249"/>
      <c r="Z427" s="249"/>
      <c r="AA427" s="249"/>
      <c r="AB427" s="249"/>
    </row>
    <row r="428" spans="1:28" hidden="1" outlineLevel="1">
      <c r="A428" s="249"/>
      <c r="B428" s="309" t="str">
        <f t="shared" ca="1" si="587"/>
        <v>RL Capex 2024</v>
      </c>
      <c r="C428" s="401"/>
      <c r="D428" s="401"/>
      <c r="E428" s="401"/>
      <c r="F428" s="401"/>
      <c r="G428" s="401"/>
      <c r="H428" s="401"/>
      <c r="I428" s="401"/>
      <c r="J428" s="401"/>
      <c r="K428" s="401"/>
      <c r="L428" s="401"/>
      <c r="M428" s="401"/>
      <c r="N428" s="396"/>
      <c r="O428" s="400">
        <f>O388</f>
        <v>0</v>
      </c>
      <c r="P428" s="395">
        <f t="shared" si="579"/>
        <v>0</v>
      </c>
      <c r="Q428" s="395">
        <f t="shared" si="580"/>
        <v>0</v>
      </c>
      <c r="R428" s="395">
        <f t="shared" si="581"/>
        <v>0</v>
      </c>
      <c r="S428" s="395">
        <f t="shared" si="582"/>
        <v>0</v>
      </c>
      <c r="T428" s="395">
        <f t="shared" si="583"/>
        <v>0</v>
      </c>
      <c r="U428" s="395">
        <f t="shared" si="584"/>
        <v>0</v>
      </c>
      <c r="V428" s="395">
        <f t="shared" si="585"/>
        <v>0</v>
      </c>
      <c r="W428" s="395">
        <f t="shared" si="586"/>
        <v>0</v>
      </c>
      <c r="X428" s="249"/>
      <c r="Y428" s="249"/>
      <c r="Z428" s="249"/>
      <c r="AA428" s="249"/>
      <c r="AB428" s="249"/>
    </row>
    <row r="429" spans="1:28" hidden="1" outlineLevel="1">
      <c r="A429" s="249"/>
      <c r="B429" s="309" t="str">
        <f t="shared" ca="1" si="587"/>
        <v>RL Capex 2025</v>
      </c>
      <c r="C429" s="401"/>
      <c r="D429" s="401"/>
      <c r="E429" s="401"/>
      <c r="F429" s="401"/>
      <c r="G429" s="401"/>
      <c r="H429" s="401"/>
      <c r="I429" s="401"/>
      <c r="J429" s="401"/>
      <c r="K429" s="401"/>
      <c r="L429" s="401"/>
      <c r="M429" s="401"/>
      <c r="N429" s="401"/>
      <c r="O429" s="396"/>
      <c r="P429" s="400">
        <f>P388</f>
        <v>0</v>
      </c>
      <c r="Q429" s="395">
        <f t="shared" si="580"/>
        <v>0</v>
      </c>
      <c r="R429" s="395">
        <f t="shared" si="581"/>
        <v>0</v>
      </c>
      <c r="S429" s="395">
        <f t="shared" si="582"/>
        <v>0</v>
      </c>
      <c r="T429" s="395">
        <f t="shared" si="583"/>
        <v>0</v>
      </c>
      <c r="U429" s="395">
        <f t="shared" si="584"/>
        <v>0</v>
      </c>
      <c r="V429" s="395">
        <f t="shared" si="585"/>
        <v>0</v>
      </c>
      <c r="W429" s="395">
        <f t="shared" si="586"/>
        <v>0</v>
      </c>
      <c r="X429" s="249"/>
      <c r="Y429" s="249"/>
      <c r="Z429" s="249"/>
      <c r="AA429" s="249"/>
      <c r="AB429" s="249"/>
    </row>
    <row r="430" spans="1:28" hidden="1" outlineLevel="1">
      <c r="A430" s="249"/>
      <c r="B430" s="309" t="str">
        <f t="shared" ca="1" si="587"/>
        <v>RL Capex 2026</v>
      </c>
      <c r="C430" s="401"/>
      <c r="D430" s="401"/>
      <c r="E430" s="401"/>
      <c r="F430" s="401"/>
      <c r="G430" s="401"/>
      <c r="H430" s="401"/>
      <c r="I430" s="401"/>
      <c r="J430" s="401"/>
      <c r="K430" s="401"/>
      <c r="L430" s="401"/>
      <c r="M430" s="401"/>
      <c r="N430" s="401"/>
      <c r="O430" s="401"/>
      <c r="P430" s="396"/>
      <c r="Q430" s="400">
        <f>Q388</f>
        <v>0</v>
      </c>
      <c r="R430" s="395">
        <f t="shared" si="581"/>
        <v>0</v>
      </c>
      <c r="S430" s="395">
        <f t="shared" si="582"/>
        <v>0</v>
      </c>
      <c r="T430" s="395">
        <f t="shared" si="583"/>
        <v>0</v>
      </c>
      <c r="U430" s="395">
        <f t="shared" si="584"/>
        <v>0</v>
      </c>
      <c r="V430" s="395">
        <f t="shared" si="585"/>
        <v>0</v>
      </c>
      <c r="W430" s="395">
        <f t="shared" si="586"/>
        <v>0</v>
      </c>
      <c r="X430" s="249"/>
      <c r="Y430" s="249"/>
      <c r="Z430" s="249"/>
      <c r="AA430" s="249"/>
      <c r="AB430" s="249"/>
    </row>
    <row r="431" spans="1:28" hidden="1" outlineLevel="1">
      <c r="A431" s="249"/>
      <c r="B431" s="309" t="str">
        <f t="shared" ca="1" si="587"/>
        <v>RL Capex 2027</v>
      </c>
      <c r="C431" s="401"/>
      <c r="D431" s="401"/>
      <c r="E431" s="401"/>
      <c r="F431" s="401"/>
      <c r="G431" s="401"/>
      <c r="H431" s="401"/>
      <c r="I431" s="401"/>
      <c r="J431" s="401"/>
      <c r="K431" s="401"/>
      <c r="L431" s="401"/>
      <c r="M431" s="401"/>
      <c r="N431" s="401"/>
      <c r="O431" s="401"/>
      <c r="P431" s="401"/>
      <c r="Q431" s="396"/>
      <c r="R431" s="400">
        <f>R388</f>
        <v>0</v>
      </c>
      <c r="S431" s="395">
        <f t="shared" si="582"/>
        <v>0</v>
      </c>
      <c r="T431" s="395">
        <f t="shared" si="583"/>
        <v>0</v>
      </c>
      <c r="U431" s="395">
        <f t="shared" si="584"/>
        <v>0</v>
      </c>
      <c r="V431" s="395">
        <f t="shared" si="585"/>
        <v>0</v>
      </c>
      <c r="W431" s="395">
        <f t="shared" si="586"/>
        <v>0</v>
      </c>
      <c r="X431" s="249"/>
      <c r="Y431" s="249"/>
      <c r="Z431" s="249"/>
      <c r="AA431" s="249"/>
      <c r="AB431" s="249"/>
    </row>
    <row r="432" spans="1:28" hidden="1" outlineLevel="1">
      <c r="A432" s="249"/>
      <c r="B432" s="309" t="str">
        <f t="shared" ca="1" si="587"/>
        <v>RL Capex 2028</v>
      </c>
      <c r="C432" s="401"/>
      <c r="D432" s="401"/>
      <c r="E432" s="401"/>
      <c r="F432" s="401"/>
      <c r="G432" s="401"/>
      <c r="H432" s="401"/>
      <c r="I432" s="401"/>
      <c r="J432" s="401"/>
      <c r="K432" s="401"/>
      <c r="L432" s="401"/>
      <c r="M432" s="401"/>
      <c r="N432" s="401"/>
      <c r="O432" s="401"/>
      <c r="P432" s="401"/>
      <c r="Q432" s="401"/>
      <c r="R432" s="396"/>
      <c r="S432" s="400">
        <f>S388</f>
        <v>0</v>
      </c>
      <c r="T432" s="395">
        <f t="shared" si="583"/>
        <v>0</v>
      </c>
      <c r="U432" s="395">
        <f t="shared" si="584"/>
        <v>0</v>
      </c>
      <c r="V432" s="395">
        <f t="shared" si="585"/>
        <v>0</v>
      </c>
      <c r="W432" s="395">
        <f t="shared" si="586"/>
        <v>0</v>
      </c>
      <c r="X432" s="249"/>
      <c r="Y432" s="249"/>
      <c r="Z432" s="249"/>
      <c r="AA432" s="249"/>
      <c r="AB432" s="249"/>
    </row>
    <row r="433" spans="1:28" hidden="1" outlineLevel="1">
      <c r="A433" s="249"/>
      <c r="B433" s="309" t="str">
        <f t="shared" ca="1" si="587"/>
        <v>RL Capex 2029</v>
      </c>
      <c r="C433" s="401"/>
      <c r="D433" s="401"/>
      <c r="E433" s="401"/>
      <c r="F433" s="401"/>
      <c r="G433" s="401"/>
      <c r="H433" s="401"/>
      <c r="I433" s="401"/>
      <c r="J433" s="401"/>
      <c r="K433" s="401"/>
      <c r="L433" s="401"/>
      <c r="M433" s="401"/>
      <c r="N433" s="401"/>
      <c r="O433" s="401"/>
      <c r="P433" s="401"/>
      <c r="Q433" s="401"/>
      <c r="R433" s="401"/>
      <c r="S433" s="396"/>
      <c r="T433" s="400">
        <f>T388</f>
        <v>0</v>
      </c>
      <c r="U433" s="395">
        <f t="shared" si="584"/>
        <v>0</v>
      </c>
      <c r="V433" s="395">
        <f t="shared" si="585"/>
        <v>0</v>
      </c>
      <c r="W433" s="395">
        <f t="shared" si="586"/>
        <v>0</v>
      </c>
      <c r="X433" s="249"/>
      <c r="Y433" s="249"/>
      <c r="Z433" s="249"/>
      <c r="AA433" s="249"/>
      <c r="AB433" s="249"/>
    </row>
    <row r="434" spans="1:28" hidden="1" outlineLevel="1">
      <c r="A434" s="249"/>
      <c r="B434" s="309" t="str">
        <f t="shared" ca="1" si="587"/>
        <v>RL Capex 2030</v>
      </c>
      <c r="C434" s="401"/>
      <c r="D434" s="401"/>
      <c r="E434" s="401"/>
      <c r="F434" s="401"/>
      <c r="G434" s="401"/>
      <c r="H434" s="401"/>
      <c r="I434" s="401"/>
      <c r="J434" s="401"/>
      <c r="K434" s="401"/>
      <c r="L434" s="401"/>
      <c r="M434" s="401"/>
      <c r="N434" s="401"/>
      <c r="O434" s="401"/>
      <c r="P434" s="401"/>
      <c r="Q434" s="401"/>
      <c r="R434" s="401"/>
      <c r="S434" s="401"/>
      <c r="T434" s="396"/>
      <c r="U434" s="400">
        <f>U388</f>
        <v>0</v>
      </c>
      <c r="V434" s="395">
        <f t="shared" si="585"/>
        <v>0</v>
      </c>
      <c r="W434" s="395">
        <f t="shared" si="586"/>
        <v>0</v>
      </c>
      <c r="X434" s="249"/>
      <c r="Y434" s="249"/>
      <c r="Z434" s="249"/>
      <c r="AA434" s="249"/>
      <c r="AB434" s="249"/>
    </row>
    <row r="435" spans="1:28" hidden="1" outlineLevel="1">
      <c r="A435" s="249"/>
      <c r="B435" s="309" t="str">
        <f t="shared" ca="1" si="587"/>
        <v>RL Capex 2031</v>
      </c>
      <c r="C435" s="401"/>
      <c r="D435" s="401"/>
      <c r="E435" s="401"/>
      <c r="F435" s="401"/>
      <c r="G435" s="401"/>
      <c r="H435" s="401"/>
      <c r="I435" s="401"/>
      <c r="J435" s="401"/>
      <c r="K435" s="401"/>
      <c r="L435" s="401"/>
      <c r="M435" s="401"/>
      <c r="N435" s="401"/>
      <c r="O435" s="401"/>
      <c r="P435" s="401"/>
      <c r="Q435" s="401"/>
      <c r="R435" s="401"/>
      <c r="S435" s="401"/>
      <c r="T435" s="401"/>
      <c r="U435" s="396"/>
      <c r="V435" s="400">
        <f>V388</f>
        <v>0</v>
      </c>
      <c r="W435" s="395">
        <f>IF(V435="n/a","n/a",MAX(0,V435-1))</f>
        <v>0</v>
      </c>
      <c r="X435" s="249"/>
      <c r="Y435" s="249"/>
      <c r="Z435" s="249"/>
      <c r="AA435" s="249"/>
      <c r="AB435" s="249"/>
    </row>
    <row r="436" spans="1:28" hidden="1" outlineLevel="1">
      <c r="A436" s="249"/>
      <c r="B436" s="309" t="str">
        <f t="shared" ca="1" si="587"/>
        <v>RL Capex 2032</v>
      </c>
      <c r="C436" s="401"/>
      <c r="D436" s="401"/>
      <c r="E436" s="401"/>
      <c r="F436" s="401"/>
      <c r="G436" s="401"/>
      <c r="H436" s="401"/>
      <c r="I436" s="401"/>
      <c r="J436" s="401"/>
      <c r="K436" s="401"/>
      <c r="L436" s="401"/>
      <c r="M436" s="401"/>
      <c r="N436" s="401"/>
      <c r="O436" s="401"/>
      <c r="P436" s="401"/>
      <c r="Q436" s="401"/>
      <c r="R436" s="401"/>
      <c r="S436" s="401"/>
      <c r="T436" s="401"/>
      <c r="U436" s="401"/>
      <c r="V436" s="396"/>
      <c r="W436" s="395">
        <f>W388</f>
        <v>0</v>
      </c>
      <c r="X436" s="249"/>
      <c r="Y436" s="249"/>
      <c r="Z436" s="249"/>
      <c r="AA436" s="249"/>
      <c r="AB436" s="249"/>
    </row>
    <row r="437" spans="1:28" hidden="1" outlineLevel="1">
      <c r="A437" s="249"/>
      <c r="B437" s="332"/>
      <c r="C437" s="395"/>
      <c r="D437" s="395"/>
      <c r="E437" s="395"/>
      <c r="F437" s="395"/>
      <c r="G437" s="395"/>
      <c r="H437" s="395"/>
      <c r="I437" s="395"/>
      <c r="J437" s="395"/>
      <c r="K437" s="395"/>
      <c r="L437" s="395"/>
      <c r="M437" s="395"/>
      <c r="N437" s="395"/>
      <c r="O437" s="395"/>
      <c r="P437" s="395"/>
      <c r="Q437" s="395"/>
      <c r="R437" s="395"/>
      <c r="S437" s="395"/>
      <c r="T437" s="395"/>
      <c r="U437" s="395"/>
      <c r="V437" s="395"/>
      <c r="W437" s="395"/>
      <c r="X437" s="249"/>
      <c r="Y437" s="249"/>
      <c r="Z437" s="249"/>
      <c r="AA437" s="249"/>
      <c r="AB437" s="249"/>
    </row>
    <row r="438" spans="1:28" collapsed="1">
      <c r="A438" s="322"/>
      <c r="B438" s="336" t="s">
        <v>192</v>
      </c>
      <c r="C438" s="460" t="str">
        <f ca="1">(IF(OR($C388&lt;&gt;"n/a",C388&lt;&gt;"n/a"),IF(SUM(C391:C413)=0,0,IF((SUMPRODUCT(C391:C413,C415:C437)/SUM(C391:C413))&lt;0,1,(SUMPRODUCT(C391:C413,C415:C437)/SUM(C391:C413)))),"n/a"))</f>
        <v>n/a</v>
      </c>
      <c r="D438" s="460" t="str">
        <f ca="1">(IF(OR($C388&lt;&gt;"n/a",D388&lt;&gt;"n/a"),IF(SUM(D391:D413)=0,0,IF((SUMPRODUCT(D391:D413,D415:D437)/SUM(D391:D413))&lt;0,1,(SUMPRODUCT(D391:D413,D415:D437)/SUM(D391:D413)))),"n/a"))</f>
        <v>n/a</v>
      </c>
      <c r="E438" s="460" t="str">
        <f t="shared" ref="E438:W438" ca="1" si="588">(IF(OR($C388&lt;&gt;"n/a",E388&lt;&gt;"n/a"),IF(SUM(E391:E413)=0,0,IF((SUMPRODUCT(E391:E413,E415:E437)/SUM(E391:E413))&lt;0,1,(SUMPRODUCT(E391:E413,E415:E437)/SUM(E391:E413)))),"n/a"))</f>
        <v>n/a</v>
      </c>
      <c r="F438" s="460" t="str">
        <f t="shared" ca="1" si="588"/>
        <v>n/a</v>
      </c>
      <c r="G438" s="460" t="str">
        <f t="shared" ca="1" si="588"/>
        <v>n/a</v>
      </c>
      <c r="H438" s="460" t="str">
        <f t="shared" ca="1" si="588"/>
        <v>n/a</v>
      </c>
      <c r="I438" s="460" t="str">
        <f t="shared" ca="1" si="588"/>
        <v>n/a</v>
      </c>
      <c r="J438" s="460" t="str">
        <f t="shared" ca="1" si="588"/>
        <v>n/a</v>
      </c>
      <c r="K438" s="460" t="str">
        <f t="shared" ca="1" si="588"/>
        <v>n/a</v>
      </c>
      <c r="L438" s="460" t="str">
        <f t="shared" ca="1" si="588"/>
        <v>n/a</v>
      </c>
      <c r="M438" s="460" t="str">
        <f t="shared" ca="1" si="588"/>
        <v>n/a</v>
      </c>
      <c r="N438" s="460">
        <f t="shared" ca="1" si="588"/>
        <v>0</v>
      </c>
      <c r="O438" s="460">
        <f t="shared" ca="1" si="588"/>
        <v>0</v>
      </c>
      <c r="P438" s="460">
        <f t="shared" ca="1" si="588"/>
        <v>0</v>
      </c>
      <c r="Q438" s="460">
        <f t="shared" ca="1" si="588"/>
        <v>0</v>
      </c>
      <c r="R438" s="460">
        <f t="shared" ca="1" si="588"/>
        <v>0</v>
      </c>
      <c r="S438" s="460">
        <f t="shared" ca="1" si="588"/>
        <v>0</v>
      </c>
      <c r="T438" s="460">
        <f t="shared" ca="1" si="588"/>
        <v>0</v>
      </c>
      <c r="U438" s="460">
        <f t="shared" ca="1" si="588"/>
        <v>0</v>
      </c>
      <c r="V438" s="460">
        <f t="shared" ca="1" si="588"/>
        <v>0</v>
      </c>
      <c r="W438" s="460">
        <f t="shared" ca="1" si="588"/>
        <v>0</v>
      </c>
      <c r="X438" s="249"/>
      <c r="Y438" s="249"/>
      <c r="Z438" s="249"/>
      <c r="AA438" s="249"/>
      <c r="AB438" s="249"/>
    </row>
    <row r="439" spans="1:28">
      <c r="A439" s="249"/>
      <c r="B439" s="249"/>
      <c r="C439" s="395"/>
      <c r="D439" s="395"/>
      <c r="E439" s="395"/>
      <c r="F439" s="395"/>
      <c r="G439" s="395"/>
      <c r="H439" s="395"/>
      <c r="I439" s="395"/>
      <c r="J439" s="395"/>
      <c r="K439" s="395"/>
      <c r="L439" s="395"/>
      <c r="M439" s="395"/>
      <c r="N439" s="395"/>
      <c r="O439" s="395"/>
      <c r="P439" s="395"/>
      <c r="Q439" s="395"/>
      <c r="R439" s="395"/>
      <c r="S439" s="395"/>
      <c r="T439" s="395"/>
      <c r="U439" s="395"/>
      <c r="V439" s="395"/>
      <c r="W439" s="395"/>
      <c r="X439" s="249"/>
      <c r="Y439" s="249"/>
      <c r="Z439" s="249"/>
      <c r="AA439" s="249"/>
      <c r="AB439" s="249"/>
    </row>
    <row r="440" spans="1:28">
      <c r="A440" s="72" t="s">
        <v>9</v>
      </c>
      <c r="B440" s="142">
        <f>VLOOKUP($A440,'RFM input'!$E$7:$F$56,2,FALSE)</f>
        <v>0</v>
      </c>
      <c r="C440" s="402"/>
      <c r="D440" s="402"/>
      <c r="E440" s="403"/>
      <c r="F440" s="403"/>
      <c r="G440" s="403"/>
      <c r="H440" s="403"/>
      <c r="I440" s="403"/>
      <c r="J440" s="403"/>
      <c r="K440" s="403"/>
      <c r="L440" s="403"/>
      <c r="M440" s="403"/>
      <c r="N440" s="403"/>
      <c r="O440" s="403"/>
      <c r="P440" s="403"/>
      <c r="Q440" s="403"/>
      <c r="R440" s="403"/>
      <c r="S440" s="403"/>
      <c r="T440" s="403"/>
      <c r="U440" s="403"/>
      <c r="V440" s="403"/>
      <c r="W440" s="403"/>
      <c r="X440" s="249"/>
      <c r="Y440" s="249"/>
      <c r="Z440" s="249"/>
      <c r="AA440" s="249"/>
      <c r="AB440" s="249"/>
    </row>
    <row r="441" spans="1:28">
      <c r="A441" s="378">
        <f>VALUE(REPLACE(A440,1,12,""))</f>
        <v>9</v>
      </c>
      <c r="B441" s="317" t="s">
        <v>195</v>
      </c>
      <c r="C441" s="389">
        <f ca="1">OFFSET('TAB roll forward'!$H$7,A441,0)</f>
        <v>0</v>
      </c>
      <c r="D441" s="404">
        <f ca="1">'RAB remaining lives'!D446</f>
        <v>0</v>
      </c>
      <c r="E441" s="404">
        <f ca="1">'RAB remaining lives'!E446</f>
        <v>0</v>
      </c>
      <c r="F441" s="404">
        <f ca="1">'RAB remaining lives'!F446</f>
        <v>0</v>
      </c>
      <c r="G441" s="404">
        <f ca="1">'RAB remaining lives'!G446</f>
        <v>0</v>
      </c>
      <c r="H441" s="404">
        <f ca="1">'RAB remaining lives'!H446</f>
        <v>0</v>
      </c>
      <c r="I441" s="404">
        <f ca="1">'RAB remaining lives'!I446</f>
        <v>0</v>
      </c>
      <c r="J441" s="404">
        <f ca="1">'RAB remaining lives'!J446</f>
        <v>0</v>
      </c>
      <c r="K441" s="404">
        <f ca="1">'RAB remaining lives'!K446</f>
        <v>0</v>
      </c>
      <c r="L441" s="404">
        <f ca="1">'RAB remaining lives'!L446</f>
        <v>0</v>
      </c>
      <c r="M441" s="404">
        <f ca="1">'RAB remaining lives'!M446</f>
        <v>0</v>
      </c>
      <c r="N441" s="404">
        <f>'RAB remaining lives'!N446</f>
        <v>0</v>
      </c>
      <c r="O441" s="404">
        <f>'RAB remaining lives'!O446</f>
        <v>0</v>
      </c>
      <c r="P441" s="404">
        <f>'RAB remaining lives'!P446</f>
        <v>0</v>
      </c>
      <c r="Q441" s="404">
        <f>'RAB remaining lives'!Q446</f>
        <v>0</v>
      </c>
      <c r="R441" s="404">
        <f>'RAB remaining lives'!R446</f>
        <v>0</v>
      </c>
      <c r="S441" s="404">
        <f>'RAB remaining lives'!S446</f>
        <v>0</v>
      </c>
      <c r="T441" s="404">
        <f>'RAB remaining lives'!T446</f>
        <v>0</v>
      </c>
      <c r="U441" s="404">
        <f>'RAB remaining lives'!U446</f>
        <v>0</v>
      </c>
      <c r="V441" s="404">
        <f>'RAB remaining lives'!V446</f>
        <v>0</v>
      </c>
      <c r="W441" s="404">
        <f>'RAB remaining lives'!W446</f>
        <v>0</v>
      </c>
      <c r="X441" s="249"/>
      <c r="Y441" s="249"/>
      <c r="Z441" s="249"/>
      <c r="AA441" s="249"/>
      <c r="AB441" s="249"/>
    </row>
    <row r="442" spans="1:28">
      <c r="A442" s="249"/>
      <c r="B442" s="249" t="s">
        <v>326</v>
      </c>
      <c r="C442" s="391">
        <f ca="1">OFFSET('RFM input'!$X$6,$A441,0)</f>
        <v>0</v>
      </c>
      <c r="D442" s="390">
        <f ca="1">OFFSET('RFM input'!$Y$6,$A441,0)</f>
        <v>0</v>
      </c>
      <c r="E442" s="390">
        <f ca="1">OFFSET('RFM input'!$Y$6,$A441,0)</f>
        <v>0</v>
      </c>
      <c r="F442" s="390">
        <f ca="1">OFFSET('RFM input'!$Y$6,$A441,0)</f>
        <v>0</v>
      </c>
      <c r="G442" s="390">
        <f ca="1">OFFSET('RFM input'!$Y$6,$A441,0)</f>
        <v>0</v>
      </c>
      <c r="H442" s="390">
        <f ca="1">OFFSET('RFM input'!$Y$6,$A441,0)</f>
        <v>0</v>
      </c>
      <c r="I442" s="390">
        <f ca="1">OFFSET('RFM input'!$Y$6,'TAB remaining lives'!$A441,0)</f>
        <v>0</v>
      </c>
      <c r="J442" s="390">
        <f ca="1">OFFSET('RFM input'!$Y$6,'TAB remaining lives'!$A441,0)</f>
        <v>0</v>
      </c>
      <c r="K442" s="390">
        <f ca="1">OFFSET('RFM input'!$Y$6,'TAB remaining lives'!$A441,0)</f>
        <v>0</v>
      </c>
      <c r="L442" s="390">
        <f ca="1">OFFSET('RFM input'!$Y$6,'TAB remaining lives'!$A441,0)</f>
        <v>0</v>
      </c>
      <c r="M442" s="390">
        <f ca="1">OFFSET('RFM input'!$Y$6,'TAB remaining lives'!$A441,0)</f>
        <v>0</v>
      </c>
      <c r="N442" s="390"/>
      <c r="O442" s="390"/>
      <c r="P442" s="390"/>
      <c r="Q442" s="390"/>
      <c r="R442" s="390"/>
      <c r="S442" s="390"/>
      <c r="T442" s="390"/>
      <c r="U442" s="390"/>
      <c r="V442" s="390"/>
      <c r="W442" s="390"/>
      <c r="X442" s="249"/>
      <c r="Y442" s="249"/>
      <c r="Z442" s="249"/>
      <c r="AA442" s="249"/>
      <c r="AB442" s="249"/>
    </row>
    <row r="443" spans="1:28">
      <c r="A443" s="249"/>
      <c r="B443" s="317" t="s">
        <v>300</v>
      </c>
      <c r="C443" s="392"/>
      <c r="D443" s="393">
        <f ca="1">IF(D$6=(OFFSET('RFM input'!$G$60,0,'RFM input'!$AA$7)),OFFSET('RFM input'!$I$454,$A441,0),0)</f>
        <v>0</v>
      </c>
      <c r="E443" s="390">
        <f ca="1">IF(E$6=(OFFSET('RFM input'!$G$60,0,'RFM input'!$AA$7)),OFFSET('RFM input'!$I$454,$A441,0),0)</f>
        <v>0</v>
      </c>
      <c r="F443" s="390">
        <f ca="1">IF(F$6=(OFFSET('RFM input'!$G$60,0,'RFM input'!$AA$7)),OFFSET('RFM input'!$I$454,$A441,0),0)</f>
        <v>0</v>
      </c>
      <c r="G443" s="390">
        <f ca="1">IF(G$6=(OFFSET('RFM input'!$G$60,0,'RFM input'!$AA$7)),OFFSET('RFM input'!$I$454,$A441,0),0)</f>
        <v>0</v>
      </c>
      <c r="H443" s="390">
        <f ca="1">IF(H$6=(OFFSET('RFM input'!$G$60,0,'RFM input'!$AA$7)),OFFSET('RFM input'!$I$454,$A441,0),0)</f>
        <v>0</v>
      </c>
      <c r="I443" s="390">
        <f ca="1">IF(I$6=(OFFSET('RFM input'!$G$60,0,'RFM input'!$AA$7)),OFFSET('RFM input'!$I$454,$A441,0),0)</f>
        <v>0</v>
      </c>
      <c r="J443" s="390">
        <f ca="1">IF(J$6=(OFFSET('RFM input'!$G$60,0,'RFM input'!$AA$7)),OFFSET('RFM input'!$I$454,$A441,0),0)</f>
        <v>0</v>
      </c>
      <c r="K443" s="390">
        <f ca="1">IF(K$6=(OFFSET('RFM input'!$G$60,0,'RFM input'!$AA$7)),OFFSET('RFM input'!$I$454,$A441,0),0)</f>
        <v>0</v>
      </c>
      <c r="L443" s="390">
        <f ca="1">IF(L$6=(OFFSET('RFM input'!$G$60,0,'RFM input'!$AA$7)),OFFSET('RFM input'!$I$454,$A441,0),0)</f>
        <v>0</v>
      </c>
      <c r="M443" s="390">
        <f ca="1">IF(M$6=(OFFSET('RFM input'!$G$60,0,'RFM input'!$AA$7)),OFFSET('RFM input'!$I$454,$A441,0),0)</f>
        <v>0</v>
      </c>
      <c r="N443" s="390"/>
      <c r="O443" s="390"/>
      <c r="P443" s="390"/>
      <c r="Q443" s="390"/>
      <c r="R443" s="390"/>
      <c r="S443" s="390"/>
      <c r="T443" s="390"/>
      <c r="U443" s="390"/>
      <c r="V443" s="390"/>
      <c r="W443" s="390"/>
      <c r="X443" s="249"/>
      <c r="Y443" s="249"/>
      <c r="Z443" s="249"/>
      <c r="AA443" s="249"/>
      <c r="AB443" s="249"/>
    </row>
    <row r="444" spans="1:28">
      <c r="A444" s="249"/>
      <c r="B444" s="317" t="s">
        <v>309</v>
      </c>
      <c r="C444" s="392"/>
      <c r="D444" s="391">
        <f ca="1">IF(D$6=(OFFSET('RFM input'!$G$60,0,'RFM input'!$AA$7)),OFFSET('RFM input'!$K$454,$A441,0),0)</f>
        <v>0</v>
      </c>
      <c r="E444" s="394">
        <f ca="1">IF(E$6=(OFFSET('RFM input'!$G$60,0,'RFM input'!$AA$7)),OFFSET('RFM input'!$K$454,$A441,0),0)</f>
        <v>0</v>
      </c>
      <c r="F444" s="394">
        <f ca="1">IF(F$6=(OFFSET('RFM input'!$G$60,0,'RFM input'!$AA$7)),OFFSET('RFM input'!$K$454,$A441,0),0)</f>
        <v>0</v>
      </c>
      <c r="G444" s="394">
        <f ca="1">IF(G$6=(OFFSET('RFM input'!$G$60,0,'RFM input'!$AA$7)),OFFSET('RFM input'!$K$454,$A441,0),0)</f>
        <v>0</v>
      </c>
      <c r="H444" s="394">
        <f ca="1">IF(H$6=(OFFSET('RFM input'!$G$60,0,'RFM input'!$AA$7)),OFFSET('RFM input'!$K$454,$A441,0),0)</f>
        <v>0</v>
      </c>
      <c r="I444" s="394">
        <f ca="1">IF(I$6=(OFFSET('RFM input'!$G$60,0,'RFM input'!$AA$7)),OFFSET('RFM input'!$K$454,$A441,0),0)</f>
        <v>0</v>
      </c>
      <c r="J444" s="394">
        <f ca="1">IF(J$6=(OFFSET('RFM input'!$G$60,0,'RFM input'!$AA$7)),OFFSET('RFM input'!$K$454,$A441,0),0)</f>
        <v>0</v>
      </c>
      <c r="K444" s="394">
        <f ca="1">IF(K$6=(OFFSET('RFM input'!$G$60,0,'RFM input'!$AA$7)),OFFSET('RFM input'!$K$454,$A441,0),0)</f>
        <v>0</v>
      </c>
      <c r="L444" s="394">
        <f ca="1">IF(L$6=(OFFSET('RFM input'!$G$60,0,'RFM input'!$AA$7)),OFFSET('RFM input'!$K$454,$A441,0),0)</f>
        <v>0</v>
      </c>
      <c r="M444" s="394">
        <f ca="1">IF(M$6=(OFFSET('RFM input'!$G$60,0,'RFM input'!$AA$7)),OFFSET('RFM input'!$K$454,$A441,0),0)</f>
        <v>0</v>
      </c>
      <c r="N444" s="394"/>
      <c r="O444" s="394"/>
      <c r="P444" s="394"/>
      <c r="Q444" s="394"/>
      <c r="R444" s="394"/>
      <c r="S444" s="394"/>
      <c r="T444" s="394"/>
      <c r="U444" s="394"/>
      <c r="V444" s="394"/>
      <c r="W444" s="394"/>
      <c r="X444" s="249"/>
      <c r="Y444" s="249"/>
      <c r="Z444" s="249"/>
      <c r="AA444" s="249"/>
      <c r="AB444" s="249"/>
    </row>
    <row r="445" spans="1:28" hidden="1" outlineLevel="1">
      <c r="A445" s="459">
        <v>-1</v>
      </c>
      <c r="B445" s="309" t="s">
        <v>303</v>
      </c>
      <c r="C445" s="395"/>
      <c r="D445" s="395">
        <f t="shared" ref="D445" ca="1" si="589">IF(D469="n/a",0,IF(AND(D443=0,C445=0),0,
IF(AND(D443&lt;&gt;0,C445=0),D443,
IF(AND(D444&lt;&gt;0,C445&lt;&gt;0),(C445-(C445/C469))+D443,
IF(C469&lt;1,0,(C445-(C445/C469)))))))</f>
        <v>0</v>
      </c>
      <c r="E445" s="395">
        <f t="shared" ref="E445" ca="1" si="590">IF(E469="n/a",0,IF(AND(E443=0,D445=0),0,
IF(AND(E443&lt;&gt;0,D445=0),E443,
IF(AND(E444&lt;&gt;0,D445&lt;&gt;0),(D445-(D445/D469))+E443,
IF(D469&lt;1,0,(D445-(D445/D469)))))))</f>
        <v>0</v>
      </c>
      <c r="F445" s="395">
        <f t="shared" ref="F445" ca="1" si="591">IF(F469="n/a",0,IF(AND(F443=0,E445=0),0,
IF(AND(F443&lt;&gt;0,E445=0),F443,
IF(AND(F444&lt;&gt;0,E445&lt;&gt;0),(E445-(E445/E469))+F443,
IF(E469&lt;1,0,(E445-(E445/E469)))))))</f>
        <v>0</v>
      </c>
      <c r="G445" s="395">
        <f t="shared" ref="G445" ca="1" si="592">IF(G469="n/a",0,IF(AND(G443=0,F445=0),0,
IF(AND(G443&lt;&gt;0,F445=0),G443,
IF(AND(G444&lt;&gt;0,F445&lt;&gt;0),(F445-(F445/F469))+G443,
IF(F469&lt;1,0,(F445-(F445/F469)))))))</f>
        <v>0</v>
      </c>
      <c r="H445" s="395">
        <f ca="1">IF(H469="n/a",0,IF(AND(H443=0,G445=0),0,
IF(AND(H443&lt;&gt;0,G445=0),H443,
IF(AND(H444&lt;&gt;0,G445&lt;&gt;0),(G445-(G445/G469))+H443,
IF(G469&lt;1,0,(G445-(G445/G469)))))))</f>
        <v>0</v>
      </c>
      <c r="I445" s="395">
        <f t="shared" ref="I445" ca="1" si="593">IF(I469="n/a",0,IF(AND(I443=0,H445=0),0,
IF(AND(I443&lt;&gt;0,H445=0),I443,
IF(AND(I444&lt;&gt;0,H445&lt;&gt;0),(H445-(H445/H469))+I443,
IF(H469&lt;1,0,(H445-(H445/H469)))))))</f>
        <v>0</v>
      </c>
      <c r="J445" s="395">
        <f t="shared" ref="J445" ca="1" si="594">IF(J469="n/a",0,IF(AND(J443=0,I445=0),0,
IF(AND(J443&lt;&gt;0,I445=0),J443,
IF(AND(J444&lt;&gt;0,I445&lt;&gt;0),(I445-(I445/I469))+J443,
IF(I469&lt;1,0,(I445-(I445/I469)))))))</f>
        <v>0</v>
      </c>
      <c r="K445" s="395">
        <f t="shared" ref="K445" ca="1" si="595">IF(K469="n/a",0,IF(AND(K443=0,J445=0),0,
IF(AND(K443&lt;&gt;0,J445=0),K443,
IF(AND(K444&lt;&gt;0,J445&lt;&gt;0),(J445-(J445/J469))+K443,
IF(J469&lt;1,0,(J445-(J445/J469)))))))</f>
        <v>0</v>
      </c>
      <c r="L445" s="395">
        <f t="shared" ref="L445" ca="1" si="596">IF(L469="n/a",0,IF(AND(L443=0,K445=0),0,
IF(AND(L443&lt;&gt;0,K445=0),L443,
IF(AND(L444&lt;&gt;0,K445&lt;&gt;0),(K445-(K445/K469))+L443,
IF(K469&lt;1,0,(K445-(K445/K469)))))))</f>
        <v>0</v>
      </c>
      <c r="M445" s="395">
        <f t="shared" ref="M445" ca="1" si="597">IF(M469="n/a",0,IF(AND(M443=0,L445=0),0,
IF(AND(M443&lt;&gt;0,L445=0),M443,
IF(AND(M444&lt;&gt;0,L445&lt;&gt;0),(L445-(L445/L469))+M443,
IF(L469&lt;1,0,(L445-(L445/L469)))))))</f>
        <v>0</v>
      </c>
      <c r="N445" s="395">
        <f t="shared" ref="N445" ca="1" si="598">IF(N469="n/a",0,IF(AND(N443=0,M445=0),0,
IF(AND(N443&lt;&gt;0,M445=0),N443,
IF(AND(N444&lt;&gt;0,M445&lt;&gt;0),(M445-(M445/M469))+N443,
IF(M469&lt;1,0,(M445-(M445/M469)))))))</f>
        <v>0</v>
      </c>
      <c r="O445" s="395">
        <f t="shared" ref="O445" ca="1" si="599">IF(O469="n/a",0,IF(AND(O443=0,N445=0),0,
IF(AND(O443&lt;&gt;0,N445=0),O443,
IF(AND(O444&lt;&gt;0,N445&lt;&gt;0),(N445-(N445/N469))+O443,
IF(N469&lt;1,0,(N445-(N445/N469)))))))</f>
        <v>0</v>
      </c>
      <c r="P445" s="395">
        <f t="shared" ref="P445" ca="1" si="600">IF(P469="n/a",0,IF(AND(P443=0,O445=0),0,
IF(AND(P443&lt;&gt;0,O445=0),P443,
IF(AND(P444&lt;&gt;0,O445&lt;&gt;0),(O445-(O445/O469))+P443,
IF(O469&lt;1,0,(O445-(O445/O469)))))))</f>
        <v>0</v>
      </c>
      <c r="Q445" s="395">
        <f t="shared" ref="Q445" ca="1" si="601">IF(Q469="n/a",0,IF(AND(Q443=0,P445=0),0,
IF(AND(Q443&lt;&gt;0,P445=0),Q443,
IF(AND(Q444&lt;&gt;0,P445&lt;&gt;0),(P445-(P445/P469))+Q443,
IF(P469&lt;1,0,(P445-(P445/P469)))))))</f>
        <v>0</v>
      </c>
      <c r="R445" s="395">
        <f t="shared" ref="R445" ca="1" si="602">IF(R469="n/a",0,IF(AND(R443=0,Q445=0),0,
IF(AND(R443&lt;&gt;0,Q445=0),R443,
IF(AND(R444&lt;&gt;0,Q445&lt;&gt;0),(Q445-(Q445/Q469))+R443,
IF(Q469&lt;1,0,(Q445-(Q445/Q469)))))))</f>
        <v>0</v>
      </c>
      <c r="S445" s="395">
        <f t="shared" ref="S445" ca="1" si="603">IF(S469="n/a",0,IF(AND(S443=0,R445=0),0,
IF(AND(S443&lt;&gt;0,R445=0),S443,
IF(AND(S444&lt;&gt;0,R445&lt;&gt;0),(R445-(R445/R469))+S443,
IF(R469&lt;1,0,(R445-(R445/R469)))))))</f>
        <v>0</v>
      </c>
      <c r="T445" s="395">
        <f t="shared" ref="T445" ca="1" si="604">IF(T469="n/a",0,IF(AND(T443=0,S445=0),0,
IF(AND(T443&lt;&gt;0,S445=0),T443,
IF(AND(T444&lt;&gt;0,S445&lt;&gt;0),(S445-(S445/S469))+T443,
IF(S469&lt;1,0,(S445-(S445/S469)))))))</f>
        <v>0</v>
      </c>
      <c r="U445" s="395">
        <f t="shared" ref="U445" ca="1" si="605">IF(U469="n/a",0,IF(AND(U443=0,T445=0),0,
IF(AND(U443&lt;&gt;0,T445=0),U443,
IF(AND(U444&lt;&gt;0,T445&lt;&gt;0),(T445-(T445/T469))+U443,
IF(T469&lt;1,0,(T445-(T445/T469)))))))</f>
        <v>0</v>
      </c>
      <c r="V445" s="395">
        <f t="shared" ref="V445" ca="1" si="606">IF(V469="n/a",0,IF(AND(V443=0,U445=0),0,
IF(AND(V443&lt;&gt;0,U445=0),V443,
IF(AND(V444&lt;&gt;0,U445&lt;&gt;0),(U445-(U445/U469))+V443,
IF(U469&lt;1,0,(U445-(U445/U469)))))))</f>
        <v>0</v>
      </c>
      <c r="W445" s="395">
        <f t="shared" ref="W445" ca="1" si="607">IF(W469="n/a",0,IF(AND(W443=0,V445=0),0,
IF(AND(W443&lt;&gt;0,V445=0),W443,
IF(AND(W444&lt;&gt;0,V445&lt;&gt;0),(V445-(V445/V469))+W443,
IF(V469&lt;1,0,(V445-(V445/V469)))))))</f>
        <v>0</v>
      </c>
      <c r="X445" s="249"/>
      <c r="Y445" s="249"/>
      <c r="Z445" s="249"/>
      <c r="AA445" s="249"/>
      <c r="AB445" s="249"/>
    </row>
    <row r="446" spans="1:28" hidden="1" outlineLevel="1">
      <c r="A446" s="331">
        <v>0</v>
      </c>
      <c r="B446" s="309" t="s">
        <v>194</v>
      </c>
      <c r="C446" s="400">
        <f ca="1">C441</f>
        <v>0</v>
      </c>
      <c r="D446" s="395">
        <f ca="1">IF(C470="n/a",C446,IFERROR(IF((OFFSET($C446,0,$A446))&lt;0,
MIN(0,C446-(OFFSET($C446,0,$A446)/(OFFSET($C441,-$A445,$A446)))),
MAX(0,C446-(OFFSET($C446,0,$A446)/(OFFSET($C441,-$A445,$A446))))),0))</f>
        <v>0</v>
      </c>
      <c r="E446" s="395">
        <f t="shared" ref="E446" ca="1" si="608">IF(D470="n/a",D446,IFERROR(IF((OFFSET($C446,0,$A446))&lt;0,
MIN(0,D446-(OFFSET($C446,0,$A446)/(OFFSET($C441,-$A445,$A446)))),
MAX(0,D446-(OFFSET($C446,0,$A446)/(OFFSET($C441,-$A445,$A446))))),0))</f>
        <v>0</v>
      </c>
      <c r="F446" s="395">
        <f t="shared" ref="F446:F447" ca="1" si="609">IF(E470="n/a",E446,IFERROR(IF((OFFSET($C446,0,$A446))&lt;0,
MIN(0,E446-(OFFSET($C446,0,$A446)/(OFFSET($C441,-$A445,$A446)))),
MAX(0,E446-(OFFSET($C446,0,$A446)/(OFFSET($C441,-$A445,$A446))))),0))</f>
        <v>0</v>
      </c>
      <c r="G446" s="395">
        <f t="shared" ref="G446:G448" ca="1" si="610">IF(F470="n/a",F446,IFERROR(IF((OFFSET($C446,0,$A446))&lt;0,
MIN(0,F446-(OFFSET($C446,0,$A446)/(OFFSET($C441,-$A445,$A446)))),
MAX(0,F446-(OFFSET($C446,0,$A446)/(OFFSET($C441,-$A445,$A446))))),0))</f>
        <v>0</v>
      </c>
      <c r="H446" s="395">
        <f t="shared" ref="H446:H449" ca="1" si="611">IF(G470="n/a",G446,IFERROR(IF((OFFSET($C446,0,$A446))&lt;0,
MIN(0,G446-(OFFSET($C446,0,$A446)/(OFFSET($C441,-$A445,$A446)))),
MAX(0,G446-(OFFSET($C446,0,$A446)/(OFFSET($C441,-$A445,$A446))))),0))</f>
        <v>0</v>
      </c>
      <c r="I446" s="395">
        <f t="shared" ref="I446:I450" ca="1" si="612">IF(H470="n/a",H446,IFERROR(IF((OFFSET($C446,0,$A446))&lt;0,
MIN(0,H446-(OFFSET($C446,0,$A446)/(OFFSET($C441,-$A445,$A446)))),
MAX(0,H446-(OFFSET($C446,0,$A446)/(OFFSET($C441,-$A445,$A446))))),0))</f>
        <v>0</v>
      </c>
      <c r="J446" s="395">
        <f t="shared" ref="J446:J451" ca="1" si="613">IF(I470="n/a",I446,IFERROR(IF((OFFSET($C446,0,$A446))&lt;0,
MIN(0,I446-(OFFSET($C446,0,$A446)/(OFFSET($C441,-$A445,$A446)))),
MAX(0,I446-(OFFSET($C446,0,$A446)/(OFFSET($C441,-$A445,$A446))))),0))</f>
        <v>0</v>
      </c>
      <c r="K446" s="395">
        <f t="shared" ref="K446:K452" ca="1" si="614">IF(J470="n/a",J446,IFERROR(IF((OFFSET($C446,0,$A446))&lt;0,
MIN(0,J446-(OFFSET($C446,0,$A446)/(OFFSET($C441,-$A445,$A446)))),
MAX(0,J446-(OFFSET($C446,0,$A446)/(OFFSET($C441,-$A445,$A446))))),0))</f>
        <v>0</v>
      </c>
      <c r="L446" s="395">
        <f t="shared" ref="L446:L453" ca="1" si="615">IF(K470="n/a",K446,IFERROR(IF((OFFSET($C446,0,$A446))&lt;0,
MIN(0,K446-(OFFSET($C446,0,$A446)/(OFFSET($C441,-$A445,$A446)))),
MAX(0,K446-(OFFSET($C446,0,$A446)/(OFFSET($C441,-$A445,$A446))))),0))</f>
        <v>0</v>
      </c>
      <c r="M446" s="395">
        <f t="shared" ref="M446:M454" ca="1" si="616">IF(L470="n/a",L446,IFERROR(IF((OFFSET($C446,0,$A446))&lt;0,
MIN(0,L446-(OFFSET($C446,0,$A446)/(OFFSET($C441,-$A445,$A446)))),
MAX(0,L446-(OFFSET($C446,0,$A446)/(OFFSET($C441,-$A445,$A446))))),0))</f>
        <v>0</v>
      </c>
      <c r="N446" s="395">
        <f t="shared" ref="N446:N455" ca="1" si="617">IF(M470="n/a",M446,IFERROR(IF((OFFSET($C446,0,$A446))&lt;0,
MIN(0,M446-(OFFSET($C446,0,$A446)/(OFFSET($C441,-$A445,$A446)))),
MAX(0,M446-(OFFSET($C446,0,$A446)/(OFFSET($C441,-$A445,$A446))))),0))</f>
        <v>0</v>
      </c>
      <c r="O446" s="395">
        <f t="shared" ref="O446:O456" ca="1" si="618">IF(N470="n/a",N446,IFERROR(IF((OFFSET($C446,0,$A446))&lt;0,
MIN(0,N446-(OFFSET($C446,0,$A446)/(OFFSET($C441,-$A445,$A446)))),
MAX(0,N446-(OFFSET($C446,0,$A446)/(OFFSET($C441,-$A445,$A446))))),0))</f>
        <v>0</v>
      </c>
      <c r="P446" s="395">
        <f t="shared" ref="P446:P457" ca="1" si="619">IF(O470="n/a",O446,IFERROR(IF((OFFSET($C446,0,$A446))&lt;0,
MIN(0,O446-(OFFSET($C446,0,$A446)/(OFFSET($C441,-$A445,$A446)))),
MAX(0,O446-(OFFSET($C446,0,$A446)/(OFFSET($C441,-$A445,$A446))))),0))</f>
        <v>0</v>
      </c>
      <c r="Q446" s="395">
        <f t="shared" ref="Q446:Q458" ca="1" si="620">IF(P470="n/a",P446,IFERROR(IF((OFFSET($C446,0,$A446))&lt;0,
MIN(0,P446-(OFFSET($C446,0,$A446)/(OFFSET($C441,-$A445,$A446)))),
MAX(0,P446-(OFFSET($C446,0,$A446)/(OFFSET($C441,-$A445,$A446))))),0))</f>
        <v>0</v>
      </c>
      <c r="R446" s="395">
        <f t="shared" ref="R446:R459" ca="1" si="621">IF(Q470="n/a",Q446,IFERROR(IF((OFFSET($C446,0,$A446))&lt;0,
MIN(0,Q446-(OFFSET($C446,0,$A446)/(OFFSET($C441,-$A445,$A446)))),
MAX(0,Q446-(OFFSET($C446,0,$A446)/(OFFSET($C441,-$A445,$A446))))),0))</f>
        <v>0</v>
      </c>
      <c r="S446" s="395">
        <f t="shared" ref="S446:S460" ca="1" si="622">IF(R470="n/a",R446,IFERROR(IF((OFFSET($C446,0,$A446))&lt;0,
MIN(0,R446-(OFFSET($C446,0,$A446)/(OFFSET($C441,-$A445,$A446)))),
MAX(0,R446-(OFFSET($C446,0,$A446)/(OFFSET($C441,-$A445,$A446))))),0))</f>
        <v>0</v>
      </c>
      <c r="T446" s="395">
        <f t="shared" ref="T446:T461" ca="1" si="623">IF(S470="n/a",S446,IFERROR(IF((OFFSET($C446,0,$A446))&lt;0,
MIN(0,S446-(OFFSET($C446,0,$A446)/(OFFSET($C441,-$A445,$A446)))),
MAX(0,S446-(OFFSET($C446,0,$A446)/(OFFSET($C441,-$A445,$A446))))),0))</f>
        <v>0</v>
      </c>
      <c r="U446" s="395">
        <f t="shared" ref="U446:U462" ca="1" si="624">IF(T470="n/a",T446,IFERROR(IF((OFFSET($C446,0,$A446))&lt;0,
MIN(0,T446-(OFFSET($C446,0,$A446)/(OFFSET($C441,-$A445,$A446)))),
MAX(0,T446-(OFFSET($C446,0,$A446)/(OFFSET($C441,-$A445,$A446))))),0))</f>
        <v>0</v>
      </c>
      <c r="V446" s="395">
        <f t="shared" ref="V446:V463" ca="1" si="625">IF(U470="n/a",U446,IFERROR(IF((OFFSET($C446,0,$A446))&lt;0,
MIN(0,U446-(OFFSET($C446,0,$A446)/(OFFSET($C441,-$A445,$A446)))),
MAX(0,U446-(OFFSET($C446,0,$A446)/(OFFSET($C441,-$A445,$A446))))),0))</f>
        <v>0</v>
      </c>
      <c r="W446" s="395">
        <f t="shared" ref="W446:W464" ca="1" si="626">IF(V470="n/a",V446,IFERROR(IF((OFFSET($C446,0,$A446))&lt;0,
MIN(0,V446-(OFFSET($C446,0,$A446)/(OFFSET($C441,-$A445,$A446)))),
MAX(0,V446-(OFFSET($C446,0,$A446)/(OFFSET($C441,-$A445,$A446))))),0))</f>
        <v>0</v>
      </c>
      <c r="X446" s="249"/>
      <c r="Y446" s="249"/>
      <c r="Z446" s="249"/>
      <c r="AA446" s="249"/>
      <c r="AB446" s="249"/>
    </row>
    <row r="447" spans="1:28" hidden="1" outlineLevel="1">
      <c r="A447" s="331">
        <v>1</v>
      </c>
      <c r="B447" s="309" t="str">
        <f t="shared" ref="B447:B466" ca="1" si="627">"Depreciated Net Capex "&amp;OFFSET($C$6,0,A447)</f>
        <v>Depreciated Net Capex 2013</v>
      </c>
      <c r="C447" s="396"/>
      <c r="D447" s="397">
        <f ca="1">D441</f>
        <v>0</v>
      </c>
      <c r="E447" s="395">
        <f ca="1">IF(D471="n/a",D447,IFERROR(IF((OFFSET($C447,0,$A447))&lt;0,
MIN(0,D447-(OFFSET($C447,0,$A447)/(OFFSET($C442,-$A446,$A447)))),
MAX(0,D447-(OFFSET($C447,0,$A447)/(OFFSET($C442,-$A446,$A447))))),0))</f>
        <v>0</v>
      </c>
      <c r="F447" s="395">
        <f t="shared" ca="1" si="609"/>
        <v>0</v>
      </c>
      <c r="G447" s="395">
        <f t="shared" ca="1" si="610"/>
        <v>0</v>
      </c>
      <c r="H447" s="395">
        <f t="shared" ca="1" si="611"/>
        <v>0</v>
      </c>
      <c r="I447" s="395">
        <f t="shared" ca="1" si="612"/>
        <v>0</v>
      </c>
      <c r="J447" s="395">
        <f t="shared" ca="1" si="613"/>
        <v>0</v>
      </c>
      <c r="K447" s="395">
        <f t="shared" ca="1" si="614"/>
        <v>0</v>
      </c>
      <c r="L447" s="395">
        <f t="shared" ca="1" si="615"/>
        <v>0</v>
      </c>
      <c r="M447" s="395">
        <f t="shared" ca="1" si="616"/>
        <v>0</v>
      </c>
      <c r="N447" s="395">
        <f t="shared" ca="1" si="617"/>
        <v>0</v>
      </c>
      <c r="O447" s="395">
        <f t="shared" ca="1" si="618"/>
        <v>0</v>
      </c>
      <c r="P447" s="395">
        <f t="shared" ca="1" si="619"/>
        <v>0</v>
      </c>
      <c r="Q447" s="395">
        <f t="shared" ca="1" si="620"/>
        <v>0</v>
      </c>
      <c r="R447" s="395">
        <f t="shared" ca="1" si="621"/>
        <v>0</v>
      </c>
      <c r="S447" s="395">
        <f t="shared" ca="1" si="622"/>
        <v>0</v>
      </c>
      <c r="T447" s="395">
        <f t="shared" ca="1" si="623"/>
        <v>0</v>
      </c>
      <c r="U447" s="395">
        <f t="shared" ca="1" si="624"/>
        <v>0</v>
      </c>
      <c r="V447" s="395">
        <f t="shared" ca="1" si="625"/>
        <v>0</v>
      </c>
      <c r="W447" s="395">
        <f t="shared" ca="1" si="626"/>
        <v>0</v>
      </c>
      <c r="X447" s="249"/>
      <c r="Y447" s="249"/>
      <c r="Z447" s="249"/>
      <c r="AA447" s="249"/>
      <c r="AB447" s="249"/>
    </row>
    <row r="448" spans="1:28" hidden="1" outlineLevel="1">
      <c r="A448" s="331">
        <v>2</v>
      </c>
      <c r="B448" s="309" t="str">
        <f t="shared" ca="1" si="627"/>
        <v>Depreciated Net Capex 2014</v>
      </c>
      <c r="C448" s="398"/>
      <c r="D448" s="399"/>
      <c r="E448" s="397">
        <f ca="1">E441</f>
        <v>0</v>
      </c>
      <c r="F448" s="395">
        <f ca="1">IF(E472="n/a",E448,IFERROR(IF((OFFSET($C448,0,$A448))&lt;0,
MIN(0,E448-(OFFSET($C448,0,$A448)/(OFFSET($C443,-$A447,$A448)))),
MAX(0,E448-(OFFSET($C448,0,$A448)/(OFFSET($C443,-$A447,$A448))))),0))</f>
        <v>0</v>
      </c>
      <c r="G448" s="395">
        <f t="shared" ca="1" si="610"/>
        <v>0</v>
      </c>
      <c r="H448" s="395">
        <f t="shared" ca="1" si="611"/>
        <v>0</v>
      </c>
      <c r="I448" s="395">
        <f t="shared" ca="1" si="612"/>
        <v>0</v>
      </c>
      <c r="J448" s="395">
        <f t="shared" ca="1" si="613"/>
        <v>0</v>
      </c>
      <c r="K448" s="395">
        <f t="shared" ca="1" si="614"/>
        <v>0</v>
      </c>
      <c r="L448" s="395">
        <f t="shared" ca="1" si="615"/>
        <v>0</v>
      </c>
      <c r="M448" s="395">
        <f t="shared" ca="1" si="616"/>
        <v>0</v>
      </c>
      <c r="N448" s="395">
        <f t="shared" ca="1" si="617"/>
        <v>0</v>
      </c>
      <c r="O448" s="395">
        <f t="shared" ca="1" si="618"/>
        <v>0</v>
      </c>
      <c r="P448" s="395">
        <f t="shared" ca="1" si="619"/>
        <v>0</v>
      </c>
      <c r="Q448" s="395">
        <f t="shared" ca="1" si="620"/>
        <v>0</v>
      </c>
      <c r="R448" s="395">
        <f t="shared" ca="1" si="621"/>
        <v>0</v>
      </c>
      <c r="S448" s="395">
        <f t="shared" ca="1" si="622"/>
        <v>0</v>
      </c>
      <c r="T448" s="395">
        <f t="shared" ca="1" si="623"/>
        <v>0</v>
      </c>
      <c r="U448" s="395">
        <f t="shared" ca="1" si="624"/>
        <v>0</v>
      </c>
      <c r="V448" s="395">
        <f t="shared" ca="1" si="625"/>
        <v>0</v>
      </c>
      <c r="W448" s="395">
        <f t="shared" ca="1" si="626"/>
        <v>0</v>
      </c>
      <c r="X448" s="334"/>
      <c r="Y448" s="249"/>
      <c r="Z448" s="249"/>
      <c r="AA448" s="249"/>
      <c r="AB448" s="249"/>
    </row>
    <row r="449" spans="1:28" hidden="1" outlineLevel="1">
      <c r="A449" s="331">
        <v>3</v>
      </c>
      <c r="B449" s="309" t="str">
        <f t="shared" ca="1" si="627"/>
        <v>Depreciated Net Capex 2015</v>
      </c>
      <c r="C449" s="398"/>
      <c r="D449" s="398"/>
      <c r="E449" s="399"/>
      <c r="F449" s="400">
        <f ca="1">F441</f>
        <v>0</v>
      </c>
      <c r="G449" s="395">
        <f ca="1">IF(F473="n/a",F449,IFERROR(IF((OFFSET($C449,0,$A449))&lt;0,
MIN(0,F449-(OFFSET($C449,0,$A449)/(OFFSET($C444,-$A448,$A449)))),
MAX(0,F449-(OFFSET($C449,0,$A449)/(OFFSET($C444,-$A448,$A449))))),0))</f>
        <v>0</v>
      </c>
      <c r="H449" s="395">
        <f t="shared" ca="1" si="611"/>
        <v>0</v>
      </c>
      <c r="I449" s="395">
        <f t="shared" ca="1" si="612"/>
        <v>0</v>
      </c>
      <c r="J449" s="395">
        <f t="shared" ca="1" si="613"/>
        <v>0</v>
      </c>
      <c r="K449" s="395">
        <f t="shared" ca="1" si="614"/>
        <v>0</v>
      </c>
      <c r="L449" s="395">
        <f t="shared" ca="1" si="615"/>
        <v>0</v>
      </c>
      <c r="M449" s="395">
        <f t="shared" ca="1" si="616"/>
        <v>0</v>
      </c>
      <c r="N449" s="395">
        <f t="shared" ca="1" si="617"/>
        <v>0</v>
      </c>
      <c r="O449" s="395">
        <f t="shared" ca="1" si="618"/>
        <v>0</v>
      </c>
      <c r="P449" s="395">
        <f t="shared" ca="1" si="619"/>
        <v>0</v>
      </c>
      <c r="Q449" s="395">
        <f t="shared" ca="1" si="620"/>
        <v>0</v>
      </c>
      <c r="R449" s="395">
        <f t="shared" ca="1" si="621"/>
        <v>0</v>
      </c>
      <c r="S449" s="395">
        <f t="shared" ca="1" si="622"/>
        <v>0</v>
      </c>
      <c r="T449" s="395">
        <f t="shared" ca="1" si="623"/>
        <v>0</v>
      </c>
      <c r="U449" s="395">
        <f t="shared" ca="1" si="624"/>
        <v>0</v>
      </c>
      <c r="V449" s="395">
        <f t="shared" ca="1" si="625"/>
        <v>0</v>
      </c>
      <c r="W449" s="395">
        <f t="shared" ca="1" si="626"/>
        <v>0</v>
      </c>
      <c r="X449" s="334"/>
      <c r="Y449" s="334"/>
      <c r="Z449" s="249"/>
      <c r="AA449" s="249"/>
      <c r="AB449" s="249"/>
    </row>
    <row r="450" spans="1:28" hidden="1" outlineLevel="1">
      <c r="A450" s="331">
        <v>4</v>
      </c>
      <c r="B450" s="309" t="str">
        <f t="shared" ca="1" si="627"/>
        <v>Depreciated Net Capex 2016</v>
      </c>
      <c r="C450" s="398"/>
      <c r="D450" s="398"/>
      <c r="E450" s="398"/>
      <c r="F450" s="399"/>
      <c r="G450" s="400">
        <f ca="1">G441</f>
        <v>0</v>
      </c>
      <c r="H450" s="395">
        <f ca="1">IF(G474="n/a",G450,IFERROR(IF((OFFSET($C450,0,$A450))&lt;0,
MIN(0,G450-(OFFSET($C450,0,$A450)/(OFFSET($C445,-$A449,$A450)))),
MAX(0,G450-(OFFSET($C450,0,$A450)/(OFFSET($C445,-$A449,$A450))))),0))</f>
        <v>0</v>
      </c>
      <c r="I450" s="395">
        <f t="shared" ca="1" si="612"/>
        <v>0</v>
      </c>
      <c r="J450" s="395">
        <f t="shared" ca="1" si="613"/>
        <v>0</v>
      </c>
      <c r="K450" s="395">
        <f t="shared" ca="1" si="614"/>
        <v>0</v>
      </c>
      <c r="L450" s="395">
        <f t="shared" ca="1" si="615"/>
        <v>0</v>
      </c>
      <c r="M450" s="395">
        <f t="shared" ca="1" si="616"/>
        <v>0</v>
      </c>
      <c r="N450" s="395">
        <f t="shared" ca="1" si="617"/>
        <v>0</v>
      </c>
      <c r="O450" s="395">
        <f t="shared" ca="1" si="618"/>
        <v>0</v>
      </c>
      <c r="P450" s="395">
        <f t="shared" ca="1" si="619"/>
        <v>0</v>
      </c>
      <c r="Q450" s="395">
        <f t="shared" ca="1" si="620"/>
        <v>0</v>
      </c>
      <c r="R450" s="395">
        <f t="shared" ca="1" si="621"/>
        <v>0</v>
      </c>
      <c r="S450" s="395">
        <f t="shared" ca="1" si="622"/>
        <v>0</v>
      </c>
      <c r="T450" s="395">
        <f t="shared" ca="1" si="623"/>
        <v>0</v>
      </c>
      <c r="U450" s="395">
        <f t="shared" ca="1" si="624"/>
        <v>0</v>
      </c>
      <c r="V450" s="395">
        <f t="shared" ca="1" si="625"/>
        <v>0</v>
      </c>
      <c r="W450" s="395">
        <f t="shared" ca="1" si="626"/>
        <v>0</v>
      </c>
      <c r="X450" s="334"/>
      <c r="Y450" s="334"/>
      <c r="Z450" s="334"/>
      <c r="AA450" s="249"/>
      <c r="AB450" s="249"/>
    </row>
    <row r="451" spans="1:28" hidden="1" outlineLevel="1">
      <c r="A451" s="331">
        <v>5</v>
      </c>
      <c r="B451" s="309" t="str">
        <f t="shared" ca="1" si="627"/>
        <v>Depreciated Net Capex 2017</v>
      </c>
      <c r="C451" s="398"/>
      <c r="D451" s="398"/>
      <c r="E451" s="398"/>
      <c r="F451" s="398"/>
      <c r="G451" s="399"/>
      <c r="H451" s="400">
        <f ca="1">H441</f>
        <v>0</v>
      </c>
      <c r="I451" s="395">
        <f ca="1">IF(H475="n/a",H451,IFERROR(IF((OFFSET($C451,0,$A451))&lt;0,
MIN(0,H451-(OFFSET($C451,0,$A451)/(OFFSET($C446,-$A450,$A451)))),
MAX(0,H451-(OFFSET($C451,0,$A451)/(OFFSET($C446,-$A450,$A451))))),0))</f>
        <v>0</v>
      </c>
      <c r="J451" s="395">
        <f t="shared" ca="1" si="613"/>
        <v>0</v>
      </c>
      <c r="K451" s="395">
        <f t="shared" ca="1" si="614"/>
        <v>0</v>
      </c>
      <c r="L451" s="395">
        <f t="shared" ca="1" si="615"/>
        <v>0</v>
      </c>
      <c r="M451" s="395">
        <f t="shared" ca="1" si="616"/>
        <v>0</v>
      </c>
      <c r="N451" s="395">
        <f t="shared" ca="1" si="617"/>
        <v>0</v>
      </c>
      <c r="O451" s="395">
        <f t="shared" ca="1" si="618"/>
        <v>0</v>
      </c>
      <c r="P451" s="395">
        <f t="shared" ca="1" si="619"/>
        <v>0</v>
      </c>
      <c r="Q451" s="395">
        <f t="shared" ca="1" si="620"/>
        <v>0</v>
      </c>
      <c r="R451" s="395">
        <f t="shared" ca="1" si="621"/>
        <v>0</v>
      </c>
      <c r="S451" s="395">
        <f t="shared" ca="1" si="622"/>
        <v>0</v>
      </c>
      <c r="T451" s="395">
        <f t="shared" ca="1" si="623"/>
        <v>0</v>
      </c>
      <c r="U451" s="395">
        <f t="shared" ca="1" si="624"/>
        <v>0</v>
      </c>
      <c r="V451" s="395">
        <f t="shared" ca="1" si="625"/>
        <v>0</v>
      </c>
      <c r="W451" s="395">
        <f t="shared" ca="1" si="626"/>
        <v>0</v>
      </c>
      <c r="X451" s="334"/>
      <c r="Y451" s="334"/>
      <c r="Z451" s="334"/>
      <c r="AA451" s="249"/>
      <c r="AB451" s="249"/>
    </row>
    <row r="452" spans="1:28" hidden="1" outlineLevel="1">
      <c r="A452" s="331">
        <v>6</v>
      </c>
      <c r="B452" s="309" t="str">
        <f t="shared" ca="1" si="627"/>
        <v>Depreciated Net Capex 2018</v>
      </c>
      <c r="C452" s="398"/>
      <c r="D452" s="398"/>
      <c r="E452" s="398"/>
      <c r="F452" s="398"/>
      <c r="G452" s="398"/>
      <c r="H452" s="399"/>
      <c r="I452" s="400">
        <f ca="1">I441</f>
        <v>0</v>
      </c>
      <c r="J452" s="395">
        <f ca="1">IF(I476="n/a",I452,IFERROR(IF((OFFSET($C452,0,$A452))&lt;0,
MIN(0,I452-(OFFSET($C452,0,$A452)/(OFFSET($C447,-$A451,$A452)))),
MAX(0,I452-(OFFSET($C452,0,$A452)/(OFFSET($C447,-$A451,$A452))))),0))</f>
        <v>0</v>
      </c>
      <c r="K452" s="395">
        <f t="shared" ca="1" si="614"/>
        <v>0</v>
      </c>
      <c r="L452" s="395">
        <f t="shared" ca="1" si="615"/>
        <v>0</v>
      </c>
      <c r="M452" s="395">
        <f t="shared" ca="1" si="616"/>
        <v>0</v>
      </c>
      <c r="N452" s="395">
        <f t="shared" ca="1" si="617"/>
        <v>0</v>
      </c>
      <c r="O452" s="395">
        <f t="shared" ca="1" si="618"/>
        <v>0</v>
      </c>
      <c r="P452" s="395">
        <f t="shared" ca="1" si="619"/>
        <v>0</v>
      </c>
      <c r="Q452" s="395">
        <f t="shared" ca="1" si="620"/>
        <v>0</v>
      </c>
      <c r="R452" s="395">
        <f t="shared" ca="1" si="621"/>
        <v>0</v>
      </c>
      <c r="S452" s="395">
        <f t="shared" ca="1" si="622"/>
        <v>0</v>
      </c>
      <c r="T452" s="395">
        <f t="shared" ca="1" si="623"/>
        <v>0</v>
      </c>
      <c r="U452" s="395">
        <f t="shared" ca="1" si="624"/>
        <v>0</v>
      </c>
      <c r="V452" s="395">
        <f t="shared" ca="1" si="625"/>
        <v>0</v>
      </c>
      <c r="W452" s="395">
        <f t="shared" ca="1" si="626"/>
        <v>0</v>
      </c>
      <c r="X452" s="334"/>
      <c r="Y452" s="334"/>
      <c r="Z452" s="334"/>
      <c r="AA452" s="249"/>
      <c r="AB452" s="249"/>
    </row>
    <row r="453" spans="1:28" hidden="1" outlineLevel="1">
      <c r="A453" s="331">
        <v>7</v>
      </c>
      <c r="B453" s="309" t="str">
        <f t="shared" ca="1" si="627"/>
        <v>Depreciated Net Capex 2019</v>
      </c>
      <c r="C453" s="398"/>
      <c r="D453" s="398"/>
      <c r="E453" s="398"/>
      <c r="F453" s="398"/>
      <c r="G453" s="398"/>
      <c r="H453" s="398"/>
      <c r="I453" s="399"/>
      <c r="J453" s="400">
        <f ca="1">J441</f>
        <v>0</v>
      </c>
      <c r="K453" s="395">
        <f ca="1">IF(J477="n/a",J453,IFERROR(IF((OFFSET($C453,0,$A453))&lt;0,
MIN(0,J453-(OFFSET($C453,0,$A453)/(OFFSET($C448,-$A452,$A453)))),
MAX(0,J453-(OFFSET($C453,0,$A453)/(OFFSET($C448,-$A452,$A453))))),0))</f>
        <v>0</v>
      </c>
      <c r="L453" s="395">
        <f t="shared" ca="1" si="615"/>
        <v>0</v>
      </c>
      <c r="M453" s="395">
        <f t="shared" ca="1" si="616"/>
        <v>0</v>
      </c>
      <c r="N453" s="395">
        <f t="shared" ca="1" si="617"/>
        <v>0</v>
      </c>
      <c r="O453" s="395">
        <f t="shared" ca="1" si="618"/>
        <v>0</v>
      </c>
      <c r="P453" s="395">
        <f t="shared" ca="1" si="619"/>
        <v>0</v>
      </c>
      <c r="Q453" s="395">
        <f t="shared" ca="1" si="620"/>
        <v>0</v>
      </c>
      <c r="R453" s="395">
        <f t="shared" ca="1" si="621"/>
        <v>0</v>
      </c>
      <c r="S453" s="395">
        <f t="shared" ca="1" si="622"/>
        <v>0</v>
      </c>
      <c r="T453" s="395">
        <f t="shared" ca="1" si="623"/>
        <v>0</v>
      </c>
      <c r="U453" s="395">
        <f t="shared" ca="1" si="624"/>
        <v>0</v>
      </c>
      <c r="V453" s="395">
        <f t="shared" ca="1" si="625"/>
        <v>0</v>
      </c>
      <c r="W453" s="395">
        <f t="shared" ca="1" si="626"/>
        <v>0</v>
      </c>
      <c r="X453" s="334"/>
      <c r="Y453" s="334"/>
      <c r="Z453" s="334"/>
      <c r="AA453" s="249"/>
      <c r="AB453" s="249"/>
    </row>
    <row r="454" spans="1:28" hidden="1" outlineLevel="1">
      <c r="A454" s="331">
        <v>8</v>
      </c>
      <c r="B454" s="309" t="str">
        <f t="shared" ca="1" si="627"/>
        <v>Depreciated Net Capex 2020</v>
      </c>
      <c r="C454" s="398"/>
      <c r="D454" s="398"/>
      <c r="E454" s="398"/>
      <c r="F454" s="398"/>
      <c r="G454" s="398"/>
      <c r="H454" s="398"/>
      <c r="I454" s="398"/>
      <c r="J454" s="399"/>
      <c r="K454" s="400">
        <f ca="1">K441</f>
        <v>0</v>
      </c>
      <c r="L454" s="395">
        <f ca="1">IF(K478="n/a",K454,IFERROR(IF((OFFSET($C454,0,$A454))&lt;0,
MIN(0,K454-(OFFSET($C454,0,$A454)/(OFFSET($C449,-$A453,$A454)))),
MAX(0,K454-(OFFSET($C454,0,$A454)/(OFFSET($C449,-$A453,$A454))))),0))</f>
        <v>0</v>
      </c>
      <c r="M454" s="395">
        <f t="shared" ca="1" si="616"/>
        <v>0</v>
      </c>
      <c r="N454" s="395">
        <f t="shared" ca="1" si="617"/>
        <v>0</v>
      </c>
      <c r="O454" s="395">
        <f t="shared" ca="1" si="618"/>
        <v>0</v>
      </c>
      <c r="P454" s="395">
        <f t="shared" ca="1" si="619"/>
        <v>0</v>
      </c>
      <c r="Q454" s="395">
        <f t="shared" ca="1" si="620"/>
        <v>0</v>
      </c>
      <c r="R454" s="395">
        <f t="shared" ca="1" si="621"/>
        <v>0</v>
      </c>
      <c r="S454" s="395">
        <f t="shared" ca="1" si="622"/>
        <v>0</v>
      </c>
      <c r="T454" s="395">
        <f t="shared" ca="1" si="623"/>
        <v>0</v>
      </c>
      <c r="U454" s="395">
        <f t="shared" ca="1" si="624"/>
        <v>0</v>
      </c>
      <c r="V454" s="395">
        <f t="shared" ca="1" si="625"/>
        <v>0</v>
      </c>
      <c r="W454" s="395">
        <f t="shared" ca="1" si="626"/>
        <v>0</v>
      </c>
      <c r="X454" s="334"/>
      <c r="Y454" s="334"/>
      <c r="Z454" s="334"/>
      <c r="AA454" s="249"/>
      <c r="AB454" s="249"/>
    </row>
    <row r="455" spans="1:28" hidden="1" outlineLevel="1">
      <c r="A455" s="331">
        <v>9</v>
      </c>
      <c r="B455" s="309" t="str">
        <f t="shared" ca="1" si="627"/>
        <v>Depreciated Net Capex 2021</v>
      </c>
      <c r="C455" s="398"/>
      <c r="D455" s="398"/>
      <c r="E455" s="398"/>
      <c r="F455" s="398"/>
      <c r="G455" s="398"/>
      <c r="H455" s="398"/>
      <c r="I455" s="398"/>
      <c r="J455" s="398"/>
      <c r="K455" s="399"/>
      <c r="L455" s="400">
        <f ca="1">L441</f>
        <v>0</v>
      </c>
      <c r="M455" s="395">
        <f ca="1">IF(L479="n/a",L455,IFERROR(IF((OFFSET($C455,0,$A455))&lt;0,
MIN(0,L455-(OFFSET($C455,0,$A455)/(OFFSET($C450,-$A454,$A455)))),
MAX(0,L455-(OFFSET($C455,0,$A455)/(OFFSET($C450,-$A454,$A455))))),0))</f>
        <v>0</v>
      </c>
      <c r="N455" s="395">
        <f t="shared" ca="1" si="617"/>
        <v>0</v>
      </c>
      <c r="O455" s="395">
        <f t="shared" ca="1" si="618"/>
        <v>0</v>
      </c>
      <c r="P455" s="395">
        <f t="shared" ca="1" si="619"/>
        <v>0</v>
      </c>
      <c r="Q455" s="395">
        <f t="shared" ca="1" si="620"/>
        <v>0</v>
      </c>
      <c r="R455" s="395">
        <f t="shared" ca="1" si="621"/>
        <v>0</v>
      </c>
      <c r="S455" s="395">
        <f t="shared" ca="1" si="622"/>
        <v>0</v>
      </c>
      <c r="T455" s="395">
        <f t="shared" ca="1" si="623"/>
        <v>0</v>
      </c>
      <c r="U455" s="395">
        <f t="shared" ca="1" si="624"/>
        <v>0</v>
      </c>
      <c r="V455" s="395">
        <f t="shared" ca="1" si="625"/>
        <v>0</v>
      </c>
      <c r="W455" s="395">
        <f t="shared" ca="1" si="626"/>
        <v>0</v>
      </c>
      <c r="X455" s="334"/>
      <c r="Y455" s="334"/>
      <c r="Z455" s="334"/>
      <c r="AA455" s="249"/>
      <c r="AB455" s="249"/>
    </row>
    <row r="456" spans="1:28" hidden="1" outlineLevel="1">
      <c r="A456" s="331">
        <v>10</v>
      </c>
      <c r="B456" s="309" t="str">
        <f t="shared" ca="1" si="627"/>
        <v>Depreciated Net Capex 2022</v>
      </c>
      <c r="C456" s="398"/>
      <c r="D456" s="398"/>
      <c r="E456" s="398"/>
      <c r="F456" s="398"/>
      <c r="G456" s="398"/>
      <c r="H456" s="398"/>
      <c r="I456" s="398"/>
      <c r="J456" s="398"/>
      <c r="K456" s="398"/>
      <c r="L456" s="399"/>
      <c r="M456" s="400">
        <f ca="1">M441</f>
        <v>0</v>
      </c>
      <c r="N456" s="395">
        <f ca="1">IF(M480="n/a",M456,IFERROR(IF((OFFSET($C456,0,$A456))&lt;0,
MIN(0,M456-(OFFSET($C456,0,$A456)/(OFFSET($C451,-$A455,$A456)))),
MAX(0,M456-(OFFSET($C456,0,$A456)/(OFFSET($C451,-$A455,$A456))))),0))</f>
        <v>0</v>
      </c>
      <c r="O456" s="395">
        <f t="shared" ca="1" si="618"/>
        <v>0</v>
      </c>
      <c r="P456" s="395">
        <f t="shared" ca="1" si="619"/>
        <v>0</v>
      </c>
      <c r="Q456" s="395">
        <f t="shared" ca="1" si="620"/>
        <v>0</v>
      </c>
      <c r="R456" s="395">
        <f t="shared" ca="1" si="621"/>
        <v>0</v>
      </c>
      <c r="S456" s="395">
        <f t="shared" ca="1" si="622"/>
        <v>0</v>
      </c>
      <c r="T456" s="395">
        <f t="shared" ca="1" si="623"/>
        <v>0</v>
      </c>
      <c r="U456" s="395">
        <f t="shared" ca="1" si="624"/>
        <v>0</v>
      </c>
      <c r="V456" s="395">
        <f t="shared" ca="1" si="625"/>
        <v>0</v>
      </c>
      <c r="W456" s="395">
        <f t="shared" ca="1" si="626"/>
        <v>0</v>
      </c>
      <c r="X456" s="334"/>
      <c r="Y456" s="334"/>
      <c r="Z456" s="334"/>
      <c r="AA456" s="249"/>
      <c r="AB456" s="249"/>
    </row>
    <row r="457" spans="1:28" hidden="1" outlineLevel="1">
      <c r="A457" s="331">
        <v>11</v>
      </c>
      <c r="B457" s="309" t="str">
        <f t="shared" ca="1" si="627"/>
        <v>Depreciated Net Capex 2023</v>
      </c>
      <c r="C457" s="398"/>
      <c r="D457" s="398"/>
      <c r="E457" s="398"/>
      <c r="F457" s="398"/>
      <c r="G457" s="398"/>
      <c r="H457" s="398"/>
      <c r="I457" s="398"/>
      <c r="J457" s="398"/>
      <c r="K457" s="398"/>
      <c r="L457" s="398"/>
      <c r="M457" s="399"/>
      <c r="N457" s="400">
        <f>N441</f>
        <v>0</v>
      </c>
      <c r="O457" s="395">
        <f ca="1">IF(N481="n/a",N457,IFERROR(IF((OFFSET($C457,0,$A457))&lt;0,
MIN(0,N457-(OFFSET($C457,0,$A457)/(OFFSET($C452,-$A456,$A457)))),
MAX(0,N457-(OFFSET($C457,0,$A457)/(OFFSET($C452,-$A456,$A457))))),0))</f>
        <v>0</v>
      </c>
      <c r="P457" s="395">
        <f t="shared" ca="1" si="619"/>
        <v>0</v>
      </c>
      <c r="Q457" s="395">
        <f t="shared" ca="1" si="620"/>
        <v>0</v>
      </c>
      <c r="R457" s="395">
        <f t="shared" ca="1" si="621"/>
        <v>0</v>
      </c>
      <c r="S457" s="395">
        <f t="shared" ca="1" si="622"/>
        <v>0</v>
      </c>
      <c r="T457" s="395">
        <f t="shared" ca="1" si="623"/>
        <v>0</v>
      </c>
      <c r="U457" s="395">
        <f t="shared" ca="1" si="624"/>
        <v>0</v>
      </c>
      <c r="V457" s="395">
        <f t="shared" ca="1" si="625"/>
        <v>0</v>
      </c>
      <c r="W457" s="395">
        <f t="shared" ca="1" si="626"/>
        <v>0</v>
      </c>
      <c r="X457" s="334"/>
      <c r="Y457" s="334"/>
      <c r="Z457" s="334"/>
      <c r="AA457" s="249"/>
      <c r="AB457" s="249"/>
    </row>
    <row r="458" spans="1:28" hidden="1" outlineLevel="1">
      <c r="A458" s="331">
        <v>12</v>
      </c>
      <c r="B458" s="309" t="str">
        <f t="shared" ca="1" si="627"/>
        <v>Depreciated Net Capex 2024</v>
      </c>
      <c r="C458" s="398"/>
      <c r="D458" s="398"/>
      <c r="E458" s="398"/>
      <c r="F458" s="398"/>
      <c r="G458" s="398"/>
      <c r="H458" s="398"/>
      <c r="I458" s="398"/>
      <c r="J458" s="398"/>
      <c r="K458" s="398"/>
      <c r="L458" s="398"/>
      <c r="M458" s="398"/>
      <c r="N458" s="399"/>
      <c r="O458" s="400">
        <f>O441</f>
        <v>0</v>
      </c>
      <c r="P458" s="395">
        <f ca="1">IF(O482="n/a",O458,IFERROR(IF((OFFSET($C458,0,$A458))&lt;0,
MIN(0,O458-(OFFSET($C458,0,$A458)/(OFFSET($C453,-$A457,$A458)))),
MAX(0,O458-(OFFSET($C458,0,$A458)/(OFFSET($C453,-$A457,$A458))))),0))</f>
        <v>0</v>
      </c>
      <c r="Q458" s="395">
        <f t="shared" ca="1" si="620"/>
        <v>0</v>
      </c>
      <c r="R458" s="395">
        <f t="shared" ca="1" si="621"/>
        <v>0</v>
      </c>
      <c r="S458" s="395">
        <f t="shared" ca="1" si="622"/>
        <v>0</v>
      </c>
      <c r="T458" s="395">
        <f t="shared" ca="1" si="623"/>
        <v>0</v>
      </c>
      <c r="U458" s="395">
        <f t="shared" ca="1" si="624"/>
        <v>0</v>
      </c>
      <c r="V458" s="395">
        <f t="shared" ca="1" si="625"/>
        <v>0</v>
      </c>
      <c r="W458" s="395">
        <f t="shared" ca="1" si="626"/>
        <v>0</v>
      </c>
      <c r="X458" s="334"/>
      <c r="Y458" s="334"/>
      <c r="Z458" s="334"/>
      <c r="AA458" s="249"/>
      <c r="AB458" s="249"/>
    </row>
    <row r="459" spans="1:28" hidden="1" outlineLevel="1">
      <c r="A459" s="331">
        <v>13</v>
      </c>
      <c r="B459" s="309" t="str">
        <f t="shared" ca="1" si="627"/>
        <v>Depreciated Net Capex 2025</v>
      </c>
      <c r="C459" s="398"/>
      <c r="D459" s="398"/>
      <c r="E459" s="398"/>
      <c r="F459" s="398"/>
      <c r="G459" s="398"/>
      <c r="H459" s="398"/>
      <c r="I459" s="398"/>
      <c r="J459" s="398"/>
      <c r="K459" s="398"/>
      <c r="L459" s="398"/>
      <c r="M459" s="398"/>
      <c r="N459" s="398"/>
      <c r="O459" s="399"/>
      <c r="P459" s="400">
        <f>P441</f>
        <v>0</v>
      </c>
      <c r="Q459" s="395">
        <f ca="1">IF(P483="n/a",P459,IFERROR(IF((OFFSET($C459,0,$A459))&lt;0,
MIN(0,P459-(OFFSET($C459,0,$A459)/(OFFSET($C454,-$A458,$A459)))),
MAX(0,P459-(OFFSET($C459,0,$A459)/(OFFSET($C454,-$A458,$A459))))),0))</f>
        <v>0</v>
      </c>
      <c r="R459" s="395">
        <f t="shared" ca="1" si="621"/>
        <v>0</v>
      </c>
      <c r="S459" s="395">
        <f t="shared" ca="1" si="622"/>
        <v>0</v>
      </c>
      <c r="T459" s="395">
        <f t="shared" ca="1" si="623"/>
        <v>0</v>
      </c>
      <c r="U459" s="395">
        <f t="shared" ca="1" si="624"/>
        <v>0</v>
      </c>
      <c r="V459" s="395">
        <f t="shared" ca="1" si="625"/>
        <v>0</v>
      </c>
      <c r="W459" s="395">
        <f t="shared" ca="1" si="626"/>
        <v>0</v>
      </c>
      <c r="X459" s="334"/>
      <c r="Y459" s="334"/>
      <c r="Z459" s="334"/>
      <c r="AA459" s="249"/>
      <c r="AB459" s="249"/>
    </row>
    <row r="460" spans="1:28" hidden="1" outlineLevel="1">
      <c r="A460" s="331">
        <v>14</v>
      </c>
      <c r="B460" s="309" t="str">
        <f t="shared" ca="1" si="627"/>
        <v>Depreciated Net Capex 2026</v>
      </c>
      <c r="C460" s="398"/>
      <c r="D460" s="398"/>
      <c r="E460" s="398"/>
      <c r="F460" s="398"/>
      <c r="G460" s="398"/>
      <c r="H460" s="398"/>
      <c r="I460" s="398"/>
      <c r="J460" s="398"/>
      <c r="K460" s="398"/>
      <c r="L460" s="398"/>
      <c r="M460" s="398"/>
      <c r="N460" s="398"/>
      <c r="O460" s="398"/>
      <c r="P460" s="399"/>
      <c r="Q460" s="400">
        <f>Q441</f>
        <v>0</v>
      </c>
      <c r="R460" s="395">
        <f ca="1">IF(Q484="n/a",Q460,IFERROR(IF((OFFSET($C460,0,$A460))&lt;0,
MIN(0,Q460-(OFFSET($C460,0,$A460)/(OFFSET($C455,-$A459,$A460)))),
MAX(0,Q460-(OFFSET($C460,0,$A460)/(OFFSET($C455,-$A459,$A460))))),0))</f>
        <v>0</v>
      </c>
      <c r="S460" s="395">
        <f t="shared" ca="1" si="622"/>
        <v>0</v>
      </c>
      <c r="T460" s="395">
        <f t="shared" ca="1" si="623"/>
        <v>0</v>
      </c>
      <c r="U460" s="395">
        <f t="shared" ca="1" si="624"/>
        <v>0</v>
      </c>
      <c r="V460" s="395">
        <f t="shared" ca="1" si="625"/>
        <v>0</v>
      </c>
      <c r="W460" s="395">
        <f t="shared" ca="1" si="626"/>
        <v>0</v>
      </c>
      <c r="X460" s="334"/>
      <c r="Y460" s="334"/>
      <c r="Z460" s="334"/>
      <c r="AA460" s="249"/>
      <c r="AB460" s="249"/>
    </row>
    <row r="461" spans="1:28" hidden="1" outlineLevel="1">
      <c r="A461" s="331">
        <v>15</v>
      </c>
      <c r="B461" s="309" t="str">
        <f t="shared" ca="1" si="627"/>
        <v>Depreciated Net Capex 2027</v>
      </c>
      <c r="C461" s="398"/>
      <c r="D461" s="398"/>
      <c r="E461" s="398"/>
      <c r="F461" s="398"/>
      <c r="G461" s="398"/>
      <c r="H461" s="398"/>
      <c r="I461" s="398"/>
      <c r="J461" s="398"/>
      <c r="K461" s="398"/>
      <c r="L461" s="398"/>
      <c r="M461" s="398"/>
      <c r="N461" s="398"/>
      <c r="O461" s="398"/>
      <c r="P461" s="398"/>
      <c r="Q461" s="399"/>
      <c r="R461" s="400">
        <f>R441</f>
        <v>0</v>
      </c>
      <c r="S461" s="395">
        <f ca="1">IF(R485="n/a",R461,IFERROR(IF((OFFSET($C461,0,$A461))&lt;0,
MIN(0,R461-(OFFSET($C461,0,$A461)/(OFFSET($C456,-$A460,$A461)))),
MAX(0,R461-(OFFSET($C461,0,$A461)/(OFFSET($C456,-$A460,$A461))))),0))</f>
        <v>0</v>
      </c>
      <c r="T461" s="395">
        <f t="shared" ca="1" si="623"/>
        <v>0</v>
      </c>
      <c r="U461" s="395">
        <f t="shared" ca="1" si="624"/>
        <v>0</v>
      </c>
      <c r="V461" s="395">
        <f t="shared" ca="1" si="625"/>
        <v>0</v>
      </c>
      <c r="W461" s="395">
        <f t="shared" ca="1" si="626"/>
        <v>0</v>
      </c>
      <c r="X461" s="334"/>
      <c r="Y461" s="334"/>
      <c r="Z461" s="334"/>
      <c r="AA461" s="249"/>
      <c r="AB461" s="249"/>
    </row>
    <row r="462" spans="1:28" hidden="1" outlineLevel="1">
      <c r="A462" s="331">
        <v>16</v>
      </c>
      <c r="B462" s="309" t="str">
        <f t="shared" ca="1" si="627"/>
        <v>Depreciated Net Capex 2028</v>
      </c>
      <c r="C462" s="398"/>
      <c r="D462" s="398"/>
      <c r="E462" s="398"/>
      <c r="F462" s="398"/>
      <c r="G462" s="398"/>
      <c r="H462" s="398"/>
      <c r="I462" s="398"/>
      <c r="J462" s="398"/>
      <c r="K462" s="398"/>
      <c r="L462" s="398"/>
      <c r="M462" s="398"/>
      <c r="N462" s="398"/>
      <c r="O462" s="398"/>
      <c r="P462" s="398"/>
      <c r="Q462" s="398"/>
      <c r="R462" s="399"/>
      <c r="S462" s="400">
        <f>S441</f>
        <v>0</v>
      </c>
      <c r="T462" s="395">
        <f ca="1">IF(S486="n/a",S462,IFERROR(IF((OFFSET($C462,0,$A462))&lt;0,
MIN(0,S462-(OFFSET($C462,0,$A462)/(OFFSET($C457,-$A461,$A462)))),
MAX(0,S462-(OFFSET($C462,0,$A462)/(OFFSET($C457,-$A461,$A462))))),0))</f>
        <v>0</v>
      </c>
      <c r="U462" s="395">
        <f t="shared" ca="1" si="624"/>
        <v>0</v>
      </c>
      <c r="V462" s="395">
        <f t="shared" ca="1" si="625"/>
        <v>0</v>
      </c>
      <c r="W462" s="395">
        <f t="shared" ca="1" si="626"/>
        <v>0</v>
      </c>
      <c r="X462" s="334"/>
      <c r="Y462" s="334"/>
      <c r="Z462" s="334"/>
      <c r="AA462" s="249"/>
      <c r="AB462" s="249"/>
    </row>
    <row r="463" spans="1:28" hidden="1" outlineLevel="1">
      <c r="A463" s="331">
        <v>17</v>
      </c>
      <c r="B463" s="309" t="str">
        <f t="shared" ca="1" si="627"/>
        <v>Depreciated Net Capex 2029</v>
      </c>
      <c r="C463" s="398"/>
      <c r="D463" s="398"/>
      <c r="E463" s="398"/>
      <c r="F463" s="398"/>
      <c r="G463" s="398"/>
      <c r="H463" s="398"/>
      <c r="I463" s="398"/>
      <c r="J463" s="398"/>
      <c r="K463" s="398"/>
      <c r="L463" s="398"/>
      <c r="M463" s="398"/>
      <c r="N463" s="398"/>
      <c r="O463" s="398"/>
      <c r="P463" s="398"/>
      <c r="Q463" s="398"/>
      <c r="R463" s="398"/>
      <c r="S463" s="399"/>
      <c r="T463" s="400">
        <f>T441</f>
        <v>0</v>
      </c>
      <c r="U463" s="395">
        <f ca="1">IF(T487="n/a",T463,IFERROR(IF((OFFSET($C463,0,$A463))&lt;0,
MIN(0,T463-(OFFSET($C463,0,$A463)/(OFFSET($C458,-$A462,$A463)))),
MAX(0,T463-(OFFSET($C463,0,$A463)/(OFFSET($C458,-$A462,$A463))))),0))</f>
        <v>0</v>
      </c>
      <c r="V463" s="395">
        <f t="shared" ca="1" si="625"/>
        <v>0</v>
      </c>
      <c r="W463" s="395">
        <f t="shared" ca="1" si="626"/>
        <v>0</v>
      </c>
      <c r="X463" s="334"/>
      <c r="Y463" s="334"/>
      <c r="Z463" s="334"/>
      <c r="AA463" s="249"/>
      <c r="AB463" s="249"/>
    </row>
    <row r="464" spans="1:28" hidden="1" outlineLevel="1">
      <c r="A464" s="331">
        <v>18</v>
      </c>
      <c r="B464" s="309" t="str">
        <f t="shared" ca="1" si="627"/>
        <v>Depreciated Net Capex 2030</v>
      </c>
      <c r="C464" s="398"/>
      <c r="D464" s="398"/>
      <c r="E464" s="398"/>
      <c r="F464" s="398"/>
      <c r="G464" s="398"/>
      <c r="H464" s="398"/>
      <c r="I464" s="398"/>
      <c r="J464" s="398"/>
      <c r="K464" s="398"/>
      <c r="L464" s="398"/>
      <c r="M464" s="398"/>
      <c r="N464" s="398"/>
      <c r="O464" s="398"/>
      <c r="P464" s="398"/>
      <c r="Q464" s="398"/>
      <c r="R464" s="398"/>
      <c r="S464" s="398"/>
      <c r="T464" s="399"/>
      <c r="U464" s="400">
        <f>U441</f>
        <v>0</v>
      </c>
      <c r="V464" s="395">
        <f ca="1">IF(U488="n/a",U464,IFERROR(IF((OFFSET($C464,0,$A464))&lt;0,
MIN(0,U464-(OFFSET($C464,0,$A464)/(OFFSET($C459,-$A463,$A464)))),
MAX(0,U464-(OFFSET($C464,0,$A464)/(OFFSET($C459,-$A463,$A464))))),0))</f>
        <v>0</v>
      </c>
      <c r="W464" s="395">
        <f t="shared" ca="1" si="626"/>
        <v>0</v>
      </c>
      <c r="X464" s="334"/>
      <c r="Y464" s="334"/>
      <c r="Z464" s="334"/>
      <c r="AA464" s="249"/>
      <c r="AB464" s="249"/>
    </row>
    <row r="465" spans="1:28" hidden="1" outlineLevel="1">
      <c r="A465" s="331">
        <v>19</v>
      </c>
      <c r="B465" s="309" t="str">
        <f t="shared" ca="1" si="627"/>
        <v>Depreciated Net Capex 2031</v>
      </c>
      <c r="C465" s="398"/>
      <c r="D465" s="398"/>
      <c r="E465" s="398"/>
      <c r="F465" s="398"/>
      <c r="G465" s="398"/>
      <c r="H465" s="398"/>
      <c r="I465" s="398"/>
      <c r="J465" s="398"/>
      <c r="K465" s="398"/>
      <c r="L465" s="398"/>
      <c r="M465" s="398"/>
      <c r="N465" s="398"/>
      <c r="O465" s="398"/>
      <c r="P465" s="398"/>
      <c r="Q465" s="398"/>
      <c r="R465" s="398"/>
      <c r="S465" s="398"/>
      <c r="T465" s="398"/>
      <c r="U465" s="399"/>
      <c r="V465" s="400">
        <f>V441</f>
        <v>0</v>
      </c>
      <c r="W465" s="395">
        <f ca="1">IF(V489="n/a",V465,IFERROR(IF((OFFSET($C465,0,$A465))&lt;0,
MIN(0,V465-(OFFSET($C465,0,$A465)/(OFFSET($C460,-$A464,$A465)))),
MAX(0,V465-(OFFSET($C465,0,$A465)/(OFFSET($C460,-$A464,$A465))))),0))</f>
        <v>0</v>
      </c>
      <c r="X465" s="334"/>
      <c r="Y465" s="334"/>
      <c r="Z465" s="334"/>
      <c r="AA465" s="249"/>
      <c r="AB465" s="249"/>
    </row>
    <row r="466" spans="1:28" hidden="1" outlineLevel="1">
      <c r="A466" s="331">
        <v>20</v>
      </c>
      <c r="B466" s="309" t="str">
        <f t="shared" ca="1" si="627"/>
        <v>Depreciated Net Capex 2032</v>
      </c>
      <c r="C466" s="398"/>
      <c r="D466" s="398"/>
      <c r="E466" s="398"/>
      <c r="F466" s="398"/>
      <c r="G466" s="398"/>
      <c r="H466" s="398"/>
      <c r="I466" s="398"/>
      <c r="J466" s="398"/>
      <c r="K466" s="398"/>
      <c r="L466" s="398"/>
      <c r="M466" s="398"/>
      <c r="N466" s="398"/>
      <c r="O466" s="398"/>
      <c r="P466" s="398"/>
      <c r="Q466" s="398"/>
      <c r="R466" s="398"/>
      <c r="S466" s="398"/>
      <c r="T466" s="398"/>
      <c r="U466" s="398"/>
      <c r="V466" s="399"/>
      <c r="W466" s="395">
        <f>W441</f>
        <v>0</v>
      </c>
      <c r="X466" s="249"/>
      <c r="Y466" s="249"/>
      <c r="Z466" s="249"/>
      <c r="AA466" s="249"/>
      <c r="AB466" s="249"/>
    </row>
    <row r="467" spans="1:28" hidden="1" outlineLevel="1">
      <c r="A467" s="249"/>
      <c r="B467" s="332"/>
      <c r="C467" s="395"/>
      <c r="D467" s="395"/>
      <c r="E467" s="395"/>
      <c r="F467" s="395"/>
      <c r="G467" s="395"/>
      <c r="H467" s="395"/>
      <c r="I467" s="395"/>
      <c r="J467" s="395"/>
      <c r="K467" s="395"/>
      <c r="L467" s="395"/>
      <c r="M467" s="395"/>
      <c r="N467" s="395"/>
      <c r="O467" s="395"/>
      <c r="P467" s="395"/>
      <c r="Q467" s="395"/>
      <c r="R467" s="395"/>
      <c r="S467" s="395"/>
      <c r="T467" s="395"/>
      <c r="U467" s="395"/>
      <c r="V467" s="395"/>
      <c r="W467" s="395"/>
      <c r="X467" s="249"/>
      <c r="Y467" s="249"/>
      <c r="Z467" s="249"/>
      <c r="AA467" s="249"/>
      <c r="AB467" s="249"/>
    </row>
    <row r="468" spans="1:28" hidden="1" outlineLevel="1">
      <c r="A468" s="249"/>
      <c r="B468" s="332"/>
      <c r="C468" s="395"/>
      <c r="D468" s="395"/>
      <c r="E468" s="395"/>
      <c r="F468" s="395"/>
      <c r="G468" s="395"/>
      <c r="H468" s="395"/>
      <c r="I468" s="395"/>
      <c r="J468" s="395"/>
      <c r="K468" s="395"/>
      <c r="L468" s="395"/>
      <c r="M468" s="395"/>
      <c r="N468" s="395"/>
      <c r="O468" s="395"/>
      <c r="P468" s="395"/>
      <c r="Q468" s="395"/>
      <c r="R468" s="395"/>
      <c r="S468" s="395"/>
      <c r="T468" s="395"/>
      <c r="U468" s="395"/>
      <c r="V468" s="395"/>
      <c r="W468" s="395"/>
      <c r="X468" s="249"/>
      <c r="Y468" s="249"/>
      <c r="Z468" s="249"/>
      <c r="AA468" s="249"/>
      <c r="AB468" s="249"/>
    </row>
    <row r="469" spans="1:28" hidden="1" outlineLevel="1">
      <c r="A469" s="249"/>
      <c r="B469" s="309" t="s">
        <v>302</v>
      </c>
      <c r="C469" s="395"/>
      <c r="D469" s="395">
        <f t="shared" ref="D469" ca="1" si="628">IF(C469="n/a","n/a",IF(AND(C469&lt;1,D443=0),0,
IF(D443=0,C469-1,
IF(C469&lt;1,D444,
(((C469-1)*(C445-(C445/(C469))))+(D443*D444))/(D445)))))</f>
        <v>0</v>
      </c>
      <c r="E469" s="395">
        <f t="shared" ref="E469" ca="1" si="629">IF(D469="n/a","n/a",IF(AND(D469&lt;1,E443=0),0,
IF(E443=0,D469-1,
IF(D469&lt;1,E444,
(((D469-1)*(D445-(D445/(D469))))+(E443*E444))/(E445)))))</f>
        <v>0</v>
      </c>
      <c r="F469" s="395">
        <f t="shared" ref="F469" ca="1" si="630">IF(E469="n/a","n/a",IF(AND(E469&lt;1,F443=0),0,
IF(F443=0,E469-1,
IF(E469&lt;1,F444,
(((E469-1)*(E445-(E445/(E469))))+(F443*F444))/(F445)))))</f>
        <v>0</v>
      </c>
      <c r="G469" s="395">
        <f t="shared" ref="G469" ca="1" si="631">IF(F469="n/a","n/a",IF(AND(F469&lt;1,G443=0),0,
IF(G443=0,F469-1,
IF(F469&lt;1,G444,
(((F469-1)*(F445-(F445/(F469))))+(G443*G444))/(G445)))))</f>
        <v>0</v>
      </c>
      <c r="H469" s="395">
        <f t="shared" ref="H469" ca="1" si="632">IF(G469="n/a","n/a",IF(AND(G469&lt;1,H443=0),0,
IF(H443=0,G469-1,
IF(G469&lt;1,H444,
(((G469-1)*(G445-(G445/(G469))))+(H443*H444))/(H445)))))</f>
        <v>0</v>
      </c>
      <c r="I469" s="395">
        <f ca="1">IF(H469="n/a","n/a",IF(AND(H469&lt;1,I443=0),0,
IF(I443=0,H469-1,
IF(H469&lt;1,I444,
(((H469-1)*(H445-(H445/(H469))))+(I443*I444))/(I445)))))</f>
        <v>0</v>
      </c>
      <c r="J469" s="395">
        <f t="shared" ref="J469" ca="1" si="633">IF(I469="n/a","n/a",IF(AND(I469&lt;1,J443=0),0,
IF(J443=0,I469-1,
IF(I469&lt;1,J444,
(((I469-1)*(I445-(I445/(I469))))+(J443*J444))/(J445)))))</f>
        <v>0</v>
      </c>
      <c r="K469" s="395">
        <f t="shared" ref="K469" ca="1" si="634">IF(J469="n/a","n/a",IF(AND(J469&lt;1,K443=0),0,
IF(K443=0,J469-1,
IF(J469&lt;1,K444,
(((J469-1)*(J445-(J445/(J469))))+(K443*K444))/(K445)))))</f>
        <v>0</v>
      </c>
      <c r="L469" s="395">
        <f t="shared" ref="L469" ca="1" si="635">IF(K469="n/a","n/a",IF(AND(K469&lt;1,L443=0),0,
IF(L443=0,K469-1,
IF(K469&lt;1,L444,
(((K469-1)*(K445-(K445/(K469))))+(L443*L444))/(L445)))))</f>
        <v>0</v>
      </c>
      <c r="M469" s="395">
        <f t="shared" ref="M469" ca="1" si="636">IF(L469="n/a","n/a",IF(AND(L469&lt;1,M443=0),0,
IF(M443=0,L469-1,
IF(L469&lt;1,M444,
(((L469-1)*(L445-(L445/(L469))))+(M443*M444))/(M445)))))</f>
        <v>0</v>
      </c>
      <c r="N469" s="395">
        <f t="shared" ref="N469" ca="1" si="637">IF(M469="n/a","n/a",IF(AND(M469&lt;1,N443=0),0,
IF(N443=0,M469-1,
IF(M469&lt;1,N444,
(((M469-1)*(M445-(M445/(M469))))+(N443*N444))/(N445)))))</f>
        <v>0</v>
      </c>
      <c r="O469" s="395">
        <f t="shared" ref="O469" ca="1" si="638">IF(N469="n/a","n/a",IF(AND(N469&lt;1,O443=0),0,
IF(O443=0,N469-1,
IF(N469&lt;1,O444,
(((N469-1)*(N445-(N445/(N469))))+(O443*O444))/(O445)))))</f>
        <v>0</v>
      </c>
      <c r="P469" s="395">
        <f t="shared" ref="P469" ca="1" si="639">IF(O469="n/a","n/a",IF(AND(O469&lt;1,P443=0),0,
IF(P443=0,O469-1,
IF(O469&lt;1,P444,
(((O469-1)*(O445-(O445/(O469))))+(P443*P444))/(P445)))))</f>
        <v>0</v>
      </c>
      <c r="Q469" s="395">
        <f t="shared" ref="Q469" ca="1" si="640">IF(P469="n/a","n/a",IF(AND(P469&lt;1,Q443=0),0,
IF(Q443=0,P469-1,
IF(P469&lt;1,Q444,
(((P469-1)*(P445-(P445/(P469))))+(Q443*Q444))/(Q445)))))</f>
        <v>0</v>
      </c>
      <c r="R469" s="395">
        <f t="shared" ref="R469" ca="1" si="641">IF(Q469="n/a","n/a",IF(AND(Q469&lt;1,R443=0),0,
IF(R443=0,Q469-1,
IF(Q469&lt;1,R444,
(((Q469-1)*(Q445-(Q445/(Q469))))+(R443*R444))/(R445)))))</f>
        <v>0</v>
      </c>
      <c r="S469" s="395">
        <f t="shared" ref="S469" ca="1" si="642">IF(R469="n/a","n/a",IF(AND(R469&lt;1,S443=0),0,
IF(S443=0,R469-1,
IF(R469&lt;1,S444,
(((R469-1)*(R445-(R445/(R469))))+(S443*S444))/(S445)))))</f>
        <v>0</v>
      </c>
      <c r="T469" s="395">
        <f t="shared" ref="T469" ca="1" si="643">IF(S469="n/a","n/a",IF(AND(S469&lt;1,T443=0),0,
IF(T443=0,S469-1,
IF(S469&lt;1,T444,
(((S469-1)*(S445-(S445/(S469))))+(T443*T444))/(T445)))))</f>
        <v>0</v>
      </c>
      <c r="U469" s="395">
        <f t="shared" ref="U469" ca="1" si="644">IF(T469="n/a","n/a",IF(AND(T469&lt;1,U443=0),0,
IF(U443=0,T469-1,
IF(T469&lt;1,U444,
(((T469-1)*(T445-(T445/(T469))))+(U443*U444))/(U445)))))</f>
        <v>0</v>
      </c>
      <c r="V469" s="395">
        <f t="shared" ref="V469" ca="1" si="645">IF(U469="n/a","n/a",IF(AND(U469&lt;1,V443=0),0,
IF(V443=0,U469-1,
IF(U469&lt;1,V444,
(((U469-1)*(U445-(U445/(U469))))+(V443*V444))/(V445)))))</f>
        <v>0</v>
      </c>
      <c r="W469" s="395">
        <f t="shared" ref="W469" ca="1" si="646">IF(V469="n/a","n/a",IF(AND(V469&lt;1,W443=0),0,
IF(W443=0,V469-1,
IF(V469&lt;1,W444,
(((V469-1)*(V445-(V445/(V469))))+(W443*W444))/(W445)))))</f>
        <v>0</v>
      </c>
      <c r="X469" s="249"/>
      <c r="Y469" s="249"/>
      <c r="Z469" s="249"/>
      <c r="AA469" s="249"/>
      <c r="AB469" s="249"/>
    </row>
    <row r="470" spans="1:28" hidden="1" outlineLevel="1">
      <c r="A470" s="249"/>
      <c r="B470" s="309" t="s">
        <v>301</v>
      </c>
      <c r="C470" s="400">
        <f ca="1">C442</f>
        <v>0</v>
      </c>
      <c r="D470" s="395">
        <f t="shared" ref="D470" ca="1" si="647">IF(C470="n/a","n/a",MAX(0,C470-1))</f>
        <v>0</v>
      </c>
      <c r="E470" s="395">
        <f t="shared" ref="E470:E471" ca="1" si="648">IF(D470="n/a","n/a",MAX(0,D470-1))</f>
        <v>0</v>
      </c>
      <c r="F470" s="395">
        <f t="shared" ref="F470:F472" ca="1" si="649">IF(E470="n/a","n/a",MAX(0,E470-1))</f>
        <v>0</v>
      </c>
      <c r="G470" s="395">
        <f t="shared" ref="G470:G473" ca="1" si="650">IF(F470="n/a","n/a",MAX(0,F470-1))</f>
        <v>0</v>
      </c>
      <c r="H470" s="395">
        <f t="shared" ref="H470:H474" ca="1" si="651">IF(G470="n/a","n/a",MAX(0,G470-1))</f>
        <v>0</v>
      </c>
      <c r="I470" s="395">
        <f t="shared" ref="I470:I475" ca="1" si="652">IF(H470="n/a","n/a",MAX(0,H470-1))</f>
        <v>0</v>
      </c>
      <c r="J470" s="395">
        <f t="shared" ref="J470:J476" ca="1" si="653">IF(I470="n/a","n/a",MAX(0,I470-1))</f>
        <v>0</v>
      </c>
      <c r="K470" s="395">
        <f t="shared" ref="K470:K477" ca="1" si="654">IF(J470="n/a","n/a",MAX(0,J470-1))</f>
        <v>0</v>
      </c>
      <c r="L470" s="395">
        <f t="shared" ref="L470:L478" ca="1" si="655">IF(K470="n/a","n/a",MAX(0,K470-1))</f>
        <v>0</v>
      </c>
      <c r="M470" s="395">
        <f t="shared" ref="M470:M479" ca="1" si="656">IF(L470="n/a","n/a",MAX(0,L470-1))</f>
        <v>0</v>
      </c>
      <c r="N470" s="395">
        <f t="shared" ref="N470:N480" ca="1" si="657">IF(M470="n/a","n/a",MAX(0,M470-1))</f>
        <v>0</v>
      </c>
      <c r="O470" s="395">
        <f t="shared" ref="O470:O481" ca="1" si="658">IF(N470="n/a","n/a",MAX(0,N470-1))</f>
        <v>0</v>
      </c>
      <c r="P470" s="395">
        <f t="shared" ref="P470:P482" ca="1" si="659">IF(O470="n/a","n/a",MAX(0,O470-1))</f>
        <v>0</v>
      </c>
      <c r="Q470" s="395">
        <f t="shared" ref="Q470:Q483" ca="1" si="660">IF(P470="n/a","n/a",MAX(0,P470-1))</f>
        <v>0</v>
      </c>
      <c r="R470" s="395">
        <f t="shared" ref="R470:R484" ca="1" si="661">IF(Q470="n/a","n/a",MAX(0,Q470-1))</f>
        <v>0</v>
      </c>
      <c r="S470" s="395">
        <f t="shared" ref="S470:S485" ca="1" si="662">IF(R470="n/a","n/a",MAX(0,R470-1))</f>
        <v>0</v>
      </c>
      <c r="T470" s="395">
        <f t="shared" ref="T470:T486" ca="1" si="663">IF(S470="n/a","n/a",MAX(0,S470-1))</f>
        <v>0</v>
      </c>
      <c r="U470" s="395">
        <f t="shared" ref="U470:U487" ca="1" si="664">IF(T470="n/a","n/a",MAX(0,T470-1))</f>
        <v>0</v>
      </c>
      <c r="V470" s="395">
        <f t="shared" ref="V470:V488" ca="1" si="665">IF(U470="n/a","n/a",MAX(0,U470-1))</f>
        <v>0</v>
      </c>
      <c r="W470" s="395">
        <f t="shared" ref="W470:W488" ca="1" si="666">IF(V470="n/a","n/a",MAX(0,V470-1))</f>
        <v>0</v>
      </c>
      <c r="X470" s="249"/>
      <c r="Y470" s="249"/>
      <c r="Z470" s="249"/>
      <c r="AA470" s="249"/>
      <c r="AB470" s="249"/>
    </row>
    <row r="471" spans="1:28" hidden="1" outlineLevel="1">
      <c r="A471" s="249"/>
      <c r="B471" s="309" t="str">
        <f t="shared" ref="B471:B490" ca="1" si="667">"RL Capex "&amp;OFFSET($C$6,0,A447)</f>
        <v>RL Capex 2013</v>
      </c>
      <c r="C471" s="396"/>
      <c r="D471" s="400">
        <f ca="1">D442</f>
        <v>0</v>
      </c>
      <c r="E471" s="395">
        <f t="shared" ca="1" si="648"/>
        <v>0</v>
      </c>
      <c r="F471" s="395">
        <f t="shared" ca="1" si="649"/>
        <v>0</v>
      </c>
      <c r="G471" s="395">
        <f t="shared" ca="1" si="650"/>
        <v>0</v>
      </c>
      <c r="H471" s="395">
        <f t="shared" ca="1" si="651"/>
        <v>0</v>
      </c>
      <c r="I471" s="395">
        <f t="shared" ca="1" si="652"/>
        <v>0</v>
      </c>
      <c r="J471" s="395">
        <f t="shared" ca="1" si="653"/>
        <v>0</v>
      </c>
      <c r="K471" s="395">
        <f t="shared" ca="1" si="654"/>
        <v>0</v>
      </c>
      <c r="L471" s="395">
        <f t="shared" ca="1" si="655"/>
        <v>0</v>
      </c>
      <c r="M471" s="395">
        <f t="shared" ca="1" si="656"/>
        <v>0</v>
      </c>
      <c r="N471" s="395">
        <f t="shared" ca="1" si="657"/>
        <v>0</v>
      </c>
      <c r="O471" s="395">
        <f t="shared" ca="1" si="658"/>
        <v>0</v>
      </c>
      <c r="P471" s="395">
        <f t="shared" ca="1" si="659"/>
        <v>0</v>
      </c>
      <c r="Q471" s="395">
        <f t="shared" ca="1" si="660"/>
        <v>0</v>
      </c>
      <c r="R471" s="395">
        <f t="shared" ca="1" si="661"/>
        <v>0</v>
      </c>
      <c r="S471" s="395">
        <f t="shared" ca="1" si="662"/>
        <v>0</v>
      </c>
      <c r="T471" s="395">
        <f t="shared" ca="1" si="663"/>
        <v>0</v>
      </c>
      <c r="U471" s="395">
        <f t="shared" ca="1" si="664"/>
        <v>0</v>
      </c>
      <c r="V471" s="395">
        <f t="shared" ca="1" si="665"/>
        <v>0</v>
      </c>
      <c r="W471" s="395">
        <f t="shared" ca="1" si="666"/>
        <v>0</v>
      </c>
      <c r="X471" s="249"/>
      <c r="Y471" s="249"/>
      <c r="Z471" s="249"/>
      <c r="AA471" s="249"/>
      <c r="AB471" s="249"/>
    </row>
    <row r="472" spans="1:28" hidden="1" outlineLevel="1">
      <c r="A472" s="249"/>
      <c r="B472" s="309" t="str">
        <f t="shared" ca="1" si="667"/>
        <v>RL Capex 2014</v>
      </c>
      <c r="C472" s="401"/>
      <c r="D472" s="396"/>
      <c r="E472" s="400">
        <f ca="1">E442</f>
        <v>0</v>
      </c>
      <c r="F472" s="395">
        <f t="shared" ca="1" si="649"/>
        <v>0</v>
      </c>
      <c r="G472" s="395">
        <f t="shared" ca="1" si="650"/>
        <v>0</v>
      </c>
      <c r="H472" s="395">
        <f t="shared" ca="1" si="651"/>
        <v>0</v>
      </c>
      <c r="I472" s="395">
        <f t="shared" ca="1" si="652"/>
        <v>0</v>
      </c>
      <c r="J472" s="395">
        <f t="shared" ca="1" si="653"/>
        <v>0</v>
      </c>
      <c r="K472" s="395">
        <f t="shared" ca="1" si="654"/>
        <v>0</v>
      </c>
      <c r="L472" s="395">
        <f t="shared" ca="1" si="655"/>
        <v>0</v>
      </c>
      <c r="M472" s="395">
        <f t="shared" ca="1" si="656"/>
        <v>0</v>
      </c>
      <c r="N472" s="395">
        <f t="shared" ca="1" si="657"/>
        <v>0</v>
      </c>
      <c r="O472" s="395">
        <f t="shared" ca="1" si="658"/>
        <v>0</v>
      </c>
      <c r="P472" s="395">
        <f t="shared" ca="1" si="659"/>
        <v>0</v>
      </c>
      <c r="Q472" s="395">
        <f t="shared" ca="1" si="660"/>
        <v>0</v>
      </c>
      <c r="R472" s="395">
        <f t="shared" ca="1" si="661"/>
        <v>0</v>
      </c>
      <c r="S472" s="395">
        <f t="shared" ca="1" si="662"/>
        <v>0</v>
      </c>
      <c r="T472" s="395">
        <f t="shared" ca="1" si="663"/>
        <v>0</v>
      </c>
      <c r="U472" s="395">
        <f t="shared" ca="1" si="664"/>
        <v>0</v>
      </c>
      <c r="V472" s="395">
        <f t="shared" ca="1" si="665"/>
        <v>0</v>
      </c>
      <c r="W472" s="395">
        <f t="shared" ca="1" si="666"/>
        <v>0</v>
      </c>
      <c r="X472" s="249"/>
      <c r="Y472" s="249"/>
      <c r="Z472" s="249"/>
      <c r="AA472" s="249"/>
      <c r="AB472" s="249"/>
    </row>
    <row r="473" spans="1:28" hidden="1" outlineLevel="1">
      <c r="A473" s="249"/>
      <c r="B473" s="309" t="str">
        <f t="shared" ca="1" si="667"/>
        <v>RL Capex 2015</v>
      </c>
      <c r="C473" s="401"/>
      <c r="D473" s="401"/>
      <c r="E473" s="396"/>
      <c r="F473" s="400">
        <f ca="1">F442</f>
        <v>0</v>
      </c>
      <c r="G473" s="395">
        <f t="shared" ca="1" si="650"/>
        <v>0</v>
      </c>
      <c r="H473" s="395">
        <f t="shared" ca="1" si="651"/>
        <v>0</v>
      </c>
      <c r="I473" s="395">
        <f t="shared" ca="1" si="652"/>
        <v>0</v>
      </c>
      <c r="J473" s="395">
        <f t="shared" ca="1" si="653"/>
        <v>0</v>
      </c>
      <c r="K473" s="395">
        <f t="shared" ca="1" si="654"/>
        <v>0</v>
      </c>
      <c r="L473" s="395">
        <f t="shared" ca="1" si="655"/>
        <v>0</v>
      </c>
      <c r="M473" s="395">
        <f t="shared" ca="1" si="656"/>
        <v>0</v>
      </c>
      <c r="N473" s="395">
        <f t="shared" ca="1" si="657"/>
        <v>0</v>
      </c>
      <c r="O473" s="395">
        <f t="shared" ca="1" si="658"/>
        <v>0</v>
      </c>
      <c r="P473" s="395">
        <f t="shared" ca="1" si="659"/>
        <v>0</v>
      </c>
      <c r="Q473" s="395">
        <f t="shared" ca="1" si="660"/>
        <v>0</v>
      </c>
      <c r="R473" s="395">
        <f t="shared" ca="1" si="661"/>
        <v>0</v>
      </c>
      <c r="S473" s="395">
        <f t="shared" ca="1" si="662"/>
        <v>0</v>
      </c>
      <c r="T473" s="395">
        <f t="shared" ca="1" si="663"/>
        <v>0</v>
      </c>
      <c r="U473" s="395">
        <f t="shared" ca="1" si="664"/>
        <v>0</v>
      </c>
      <c r="V473" s="395">
        <f t="shared" ca="1" si="665"/>
        <v>0</v>
      </c>
      <c r="W473" s="395">
        <f t="shared" ca="1" si="666"/>
        <v>0</v>
      </c>
      <c r="X473" s="249"/>
      <c r="Y473" s="249"/>
      <c r="Z473" s="249"/>
      <c r="AA473" s="249"/>
      <c r="AB473" s="249"/>
    </row>
    <row r="474" spans="1:28" hidden="1" outlineLevel="1">
      <c r="A474" s="249"/>
      <c r="B474" s="309" t="str">
        <f t="shared" ca="1" si="667"/>
        <v>RL Capex 2016</v>
      </c>
      <c r="C474" s="401"/>
      <c r="D474" s="401"/>
      <c r="E474" s="401"/>
      <c r="F474" s="396"/>
      <c r="G474" s="400">
        <f ca="1">G442</f>
        <v>0</v>
      </c>
      <c r="H474" s="395">
        <f t="shared" ca="1" si="651"/>
        <v>0</v>
      </c>
      <c r="I474" s="395">
        <f t="shared" ca="1" si="652"/>
        <v>0</v>
      </c>
      <c r="J474" s="395">
        <f t="shared" ca="1" si="653"/>
        <v>0</v>
      </c>
      <c r="K474" s="395">
        <f t="shared" ca="1" si="654"/>
        <v>0</v>
      </c>
      <c r="L474" s="395">
        <f t="shared" ca="1" si="655"/>
        <v>0</v>
      </c>
      <c r="M474" s="395">
        <f t="shared" ca="1" si="656"/>
        <v>0</v>
      </c>
      <c r="N474" s="395">
        <f t="shared" ca="1" si="657"/>
        <v>0</v>
      </c>
      <c r="O474" s="395">
        <f t="shared" ca="1" si="658"/>
        <v>0</v>
      </c>
      <c r="P474" s="395">
        <f t="shared" ca="1" si="659"/>
        <v>0</v>
      </c>
      <c r="Q474" s="395">
        <f t="shared" ca="1" si="660"/>
        <v>0</v>
      </c>
      <c r="R474" s="395">
        <f t="shared" ca="1" si="661"/>
        <v>0</v>
      </c>
      <c r="S474" s="395">
        <f t="shared" ca="1" si="662"/>
        <v>0</v>
      </c>
      <c r="T474" s="395">
        <f t="shared" ca="1" si="663"/>
        <v>0</v>
      </c>
      <c r="U474" s="395">
        <f t="shared" ca="1" si="664"/>
        <v>0</v>
      </c>
      <c r="V474" s="395">
        <f t="shared" ca="1" si="665"/>
        <v>0</v>
      </c>
      <c r="W474" s="395">
        <f t="shared" ca="1" si="666"/>
        <v>0</v>
      </c>
      <c r="X474" s="249"/>
      <c r="Y474" s="249"/>
      <c r="Z474" s="249"/>
      <c r="AA474" s="249"/>
      <c r="AB474" s="249"/>
    </row>
    <row r="475" spans="1:28" hidden="1" outlineLevel="1">
      <c r="A475" s="249"/>
      <c r="B475" s="309" t="str">
        <f t="shared" ca="1" si="667"/>
        <v>RL Capex 2017</v>
      </c>
      <c r="C475" s="401"/>
      <c r="D475" s="401"/>
      <c r="E475" s="401"/>
      <c r="F475" s="401"/>
      <c r="G475" s="396"/>
      <c r="H475" s="400">
        <f ca="1">H442</f>
        <v>0</v>
      </c>
      <c r="I475" s="395">
        <f t="shared" ca="1" si="652"/>
        <v>0</v>
      </c>
      <c r="J475" s="395">
        <f t="shared" ca="1" si="653"/>
        <v>0</v>
      </c>
      <c r="K475" s="395">
        <f t="shared" ca="1" si="654"/>
        <v>0</v>
      </c>
      <c r="L475" s="395">
        <f t="shared" ca="1" si="655"/>
        <v>0</v>
      </c>
      <c r="M475" s="395">
        <f t="shared" ca="1" si="656"/>
        <v>0</v>
      </c>
      <c r="N475" s="395">
        <f t="shared" ca="1" si="657"/>
        <v>0</v>
      </c>
      <c r="O475" s="395">
        <f t="shared" ca="1" si="658"/>
        <v>0</v>
      </c>
      <c r="P475" s="395">
        <f t="shared" ca="1" si="659"/>
        <v>0</v>
      </c>
      <c r="Q475" s="395">
        <f t="shared" ca="1" si="660"/>
        <v>0</v>
      </c>
      <c r="R475" s="395">
        <f t="shared" ca="1" si="661"/>
        <v>0</v>
      </c>
      <c r="S475" s="395">
        <f t="shared" ca="1" si="662"/>
        <v>0</v>
      </c>
      <c r="T475" s="395">
        <f t="shared" ca="1" si="663"/>
        <v>0</v>
      </c>
      <c r="U475" s="395">
        <f t="shared" ca="1" si="664"/>
        <v>0</v>
      </c>
      <c r="V475" s="395">
        <f t="shared" ca="1" si="665"/>
        <v>0</v>
      </c>
      <c r="W475" s="395">
        <f t="shared" ca="1" si="666"/>
        <v>0</v>
      </c>
      <c r="X475" s="249"/>
      <c r="Y475" s="249"/>
      <c r="Z475" s="249"/>
      <c r="AA475" s="249"/>
      <c r="AB475" s="249"/>
    </row>
    <row r="476" spans="1:28" hidden="1" outlineLevel="1">
      <c r="A476" s="249"/>
      <c r="B476" s="309" t="str">
        <f t="shared" ca="1" si="667"/>
        <v>RL Capex 2018</v>
      </c>
      <c r="C476" s="401"/>
      <c r="D476" s="401"/>
      <c r="E476" s="401"/>
      <c r="F476" s="401"/>
      <c r="G476" s="401"/>
      <c r="H476" s="396"/>
      <c r="I476" s="400">
        <f ca="1">I442</f>
        <v>0</v>
      </c>
      <c r="J476" s="395">
        <f t="shared" ca="1" si="653"/>
        <v>0</v>
      </c>
      <c r="K476" s="395">
        <f t="shared" ca="1" si="654"/>
        <v>0</v>
      </c>
      <c r="L476" s="395">
        <f t="shared" ca="1" si="655"/>
        <v>0</v>
      </c>
      <c r="M476" s="395">
        <f t="shared" ca="1" si="656"/>
        <v>0</v>
      </c>
      <c r="N476" s="395">
        <f t="shared" ca="1" si="657"/>
        <v>0</v>
      </c>
      <c r="O476" s="395">
        <f t="shared" ca="1" si="658"/>
        <v>0</v>
      </c>
      <c r="P476" s="395">
        <f t="shared" ca="1" si="659"/>
        <v>0</v>
      </c>
      <c r="Q476" s="395">
        <f t="shared" ca="1" si="660"/>
        <v>0</v>
      </c>
      <c r="R476" s="395">
        <f t="shared" ca="1" si="661"/>
        <v>0</v>
      </c>
      <c r="S476" s="395">
        <f t="shared" ca="1" si="662"/>
        <v>0</v>
      </c>
      <c r="T476" s="395">
        <f t="shared" ca="1" si="663"/>
        <v>0</v>
      </c>
      <c r="U476" s="395">
        <f t="shared" ca="1" si="664"/>
        <v>0</v>
      </c>
      <c r="V476" s="395">
        <f t="shared" ca="1" si="665"/>
        <v>0</v>
      </c>
      <c r="W476" s="395">
        <f t="shared" ca="1" si="666"/>
        <v>0</v>
      </c>
      <c r="X476" s="249"/>
      <c r="Y476" s="249"/>
      <c r="Z476" s="249"/>
      <c r="AA476" s="249"/>
      <c r="AB476" s="249"/>
    </row>
    <row r="477" spans="1:28" hidden="1" outlineLevel="1">
      <c r="A477" s="249"/>
      <c r="B477" s="309" t="str">
        <f t="shared" ca="1" si="667"/>
        <v>RL Capex 2019</v>
      </c>
      <c r="C477" s="401"/>
      <c r="D477" s="401"/>
      <c r="E477" s="401"/>
      <c r="F477" s="401"/>
      <c r="G477" s="401"/>
      <c r="H477" s="401"/>
      <c r="I477" s="396"/>
      <c r="J477" s="400">
        <f ca="1">J442</f>
        <v>0</v>
      </c>
      <c r="K477" s="395">
        <f t="shared" ca="1" si="654"/>
        <v>0</v>
      </c>
      <c r="L477" s="395">
        <f t="shared" ca="1" si="655"/>
        <v>0</v>
      </c>
      <c r="M477" s="395">
        <f t="shared" ca="1" si="656"/>
        <v>0</v>
      </c>
      <c r="N477" s="395">
        <f t="shared" ca="1" si="657"/>
        <v>0</v>
      </c>
      <c r="O477" s="395">
        <f t="shared" ca="1" si="658"/>
        <v>0</v>
      </c>
      <c r="P477" s="395">
        <f t="shared" ca="1" si="659"/>
        <v>0</v>
      </c>
      <c r="Q477" s="395">
        <f t="shared" ca="1" si="660"/>
        <v>0</v>
      </c>
      <c r="R477" s="395">
        <f t="shared" ca="1" si="661"/>
        <v>0</v>
      </c>
      <c r="S477" s="395">
        <f t="shared" ca="1" si="662"/>
        <v>0</v>
      </c>
      <c r="T477" s="395">
        <f t="shared" ca="1" si="663"/>
        <v>0</v>
      </c>
      <c r="U477" s="395">
        <f t="shared" ca="1" si="664"/>
        <v>0</v>
      </c>
      <c r="V477" s="395">
        <f t="shared" ca="1" si="665"/>
        <v>0</v>
      </c>
      <c r="W477" s="395">
        <f t="shared" ca="1" si="666"/>
        <v>0</v>
      </c>
      <c r="X477" s="249"/>
      <c r="Y477" s="249"/>
      <c r="Z477" s="249"/>
      <c r="AA477" s="249"/>
      <c r="AB477" s="249"/>
    </row>
    <row r="478" spans="1:28" hidden="1" outlineLevel="1">
      <c r="A478" s="249"/>
      <c r="B478" s="309" t="str">
        <f t="shared" ca="1" si="667"/>
        <v>RL Capex 2020</v>
      </c>
      <c r="C478" s="401"/>
      <c r="D478" s="401"/>
      <c r="E478" s="401"/>
      <c r="F478" s="401"/>
      <c r="G478" s="401"/>
      <c r="H478" s="401"/>
      <c r="I478" s="401"/>
      <c r="J478" s="396"/>
      <c r="K478" s="400">
        <f ca="1">K442</f>
        <v>0</v>
      </c>
      <c r="L478" s="395">
        <f t="shared" ca="1" si="655"/>
        <v>0</v>
      </c>
      <c r="M478" s="395">
        <f t="shared" ca="1" si="656"/>
        <v>0</v>
      </c>
      <c r="N478" s="395">
        <f t="shared" ca="1" si="657"/>
        <v>0</v>
      </c>
      <c r="O478" s="395">
        <f t="shared" ca="1" si="658"/>
        <v>0</v>
      </c>
      <c r="P478" s="395">
        <f t="shared" ca="1" si="659"/>
        <v>0</v>
      </c>
      <c r="Q478" s="395">
        <f t="shared" ca="1" si="660"/>
        <v>0</v>
      </c>
      <c r="R478" s="395">
        <f t="shared" ca="1" si="661"/>
        <v>0</v>
      </c>
      <c r="S478" s="395">
        <f t="shared" ca="1" si="662"/>
        <v>0</v>
      </c>
      <c r="T478" s="395">
        <f t="shared" ca="1" si="663"/>
        <v>0</v>
      </c>
      <c r="U478" s="395">
        <f t="shared" ca="1" si="664"/>
        <v>0</v>
      </c>
      <c r="V478" s="395">
        <f t="shared" ca="1" si="665"/>
        <v>0</v>
      </c>
      <c r="W478" s="395">
        <f t="shared" ca="1" si="666"/>
        <v>0</v>
      </c>
      <c r="X478" s="249"/>
      <c r="Y478" s="249"/>
      <c r="Z478" s="249"/>
      <c r="AA478" s="249"/>
      <c r="AB478" s="249"/>
    </row>
    <row r="479" spans="1:28" hidden="1" outlineLevel="1">
      <c r="A479" s="249"/>
      <c r="B479" s="309" t="str">
        <f t="shared" ca="1" si="667"/>
        <v>RL Capex 2021</v>
      </c>
      <c r="C479" s="401"/>
      <c r="D479" s="401"/>
      <c r="E479" s="401"/>
      <c r="F479" s="401"/>
      <c r="G479" s="401"/>
      <c r="H479" s="401"/>
      <c r="I479" s="401"/>
      <c r="J479" s="401"/>
      <c r="K479" s="396"/>
      <c r="L479" s="400">
        <f ca="1">L442</f>
        <v>0</v>
      </c>
      <c r="M479" s="395">
        <f t="shared" ca="1" si="656"/>
        <v>0</v>
      </c>
      <c r="N479" s="395">
        <f t="shared" ca="1" si="657"/>
        <v>0</v>
      </c>
      <c r="O479" s="395">
        <f t="shared" ca="1" si="658"/>
        <v>0</v>
      </c>
      <c r="P479" s="395">
        <f t="shared" ca="1" si="659"/>
        <v>0</v>
      </c>
      <c r="Q479" s="395">
        <f t="shared" ca="1" si="660"/>
        <v>0</v>
      </c>
      <c r="R479" s="395">
        <f t="shared" ca="1" si="661"/>
        <v>0</v>
      </c>
      <c r="S479" s="395">
        <f t="shared" ca="1" si="662"/>
        <v>0</v>
      </c>
      <c r="T479" s="395">
        <f t="shared" ca="1" si="663"/>
        <v>0</v>
      </c>
      <c r="U479" s="395">
        <f t="shared" ca="1" si="664"/>
        <v>0</v>
      </c>
      <c r="V479" s="395">
        <f t="shared" ca="1" si="665"/>
        <v>0</v>
      </c>
      <c r="W479" s="395">
        <f t="shared" ca="1" si="666"/>
        <v>0</v>
      </c>
      <c r="X479" s="249"/>
      <c r="Y479" s="249"/>
      <c r="Z479" s="249"/>
      <c r="AA479" s="249"/>
      <c r="AB479" s="249"/>
    </row>
    <row r="480" spans="1:28" hidden="1" outlineLevel="1">
      <c r="A480" s="249"/>
      <c r="B480" s="309" t="str">
        <f t="shared" ca="1" si="667"/>
        <v>RL Capex 2022</v>
      </c>
      <c r="C480" s="401"/>
      <c r="D480" s="401"/>
      <c r="E480" s="401"/>
      <c r="F480" s="401"/>
      <c r="G480" s="401"/>
      <c r="H480" s="401"/>
      <c r="I480" s="401"/>
      <c r="J480" s="401"/>
      <c r="K480" s="401"/>
      <c r="L480" s="396"/>
      <c r="M480" s="400">
        <f ca="1">M442</f>
        <v>0</v>
      </c>
      <c r="N480" s="395">
        <f t="shared" ca="1" si="657"/>
        <v>0</v>
      </c>
      <c r="O480" s="395">
        <f t="shared" ca="1" si="658"/>
        <v>0</v>
      </c>
      <c r="P480" s="395">
        <f t="shared" ca="1" si="659"/>
        <v>0</v>
      </c>
      <c r="Q480" s="395">
        <f t="shared" ca="1" si="660"/>
        <v>0</v>
      </c>
      <c r="R480" s="395">
        <f t="shared" ca="1" si="661"/>
        <v>0</v>
      </c>
      <c r="S480" s="395">
        <f t="shared" ca="1" si="662"/>
        <v>0</v>
      </c>
      <c r="T480" s="395">
        <f t="shared" ca="1" si="663"/>
        <v>0</v>
      </c>
      <c r="U480" s="395">
        <f t="shared" ca="1" si="664"/>
        <v>0</v>
      </c>
      <c r="V480" s="395">
        <f t="shared" ca="1" si="665"/>
        <v>0</v>
      </c>
      <c r="W480" s="395">
        <f t="shared" ca="1" si="666"/>
        <v>0</v>
      </c>
      <c r="X480" s="249"/>
      <c r="Y480" s="249"/>
      <c r="Z480" s="249"/>
      <c r="AA480" s="249"/>
      <c r="AB480" s="249"/>
    </row>
    <row r="481" spans="1:28" hidden="1" outlineLevel="1">
      <c r="A481" s="249"/>
      <c r="B481" s="309" t="str">
        <f t="shared" ca="1" si="667"/>
        <v>RL Capex 2023</v>
      </c>
      <c r="C481" s="401"/>
      <c r="D481" s="401"/>
      <c r="E481" s="401"/>
      <c r="F481" s="401"/>
      <c r="G481" s="401"/>
      <c r="H481" s="401"/>
      <c r="I481" s="401"/>
      <c r="J481" s="401"/>
      <c r="K481" s="401"/>
      <c r="L481" s="401"/>
      <c r="M481" s="396"/>
      <c r="N481" s="400">
        <f>N442</f>
        <v>0</v>
      </c>
      <c r="O481" s="395">
        <f t="shared" si="658"/>
        <v>0</v>
      </c>
      <c r="P481" s="395">
        <f t="shared" si="659"/>
        <v>0</v>
      </c>
      <c r="Q481" s="395">
        <f t="shared" si="660"/>
        <v>0</v>
      </c>
      <c r="R481" s="395">
        <f t="shared" si="661"/>
        <v>0</v>
      </c>
      <c r="S481" s="395">
        <f t="shared" si="662"/>
        <v>0</v>
      </c>
      <c r="T481" s="395">
        <f t="shared" si="663"/>
        <v>0</v>
      </c>
      <c r="U481" s="395">
        <f t="shared" si="664"/>
        <v>0</v>
      </c>
      <c r="V481" s="395">
        <f t="shared" si="665"/>
        <v>0</v>
      </c>
      <c r="W481" s="395">
        <f t="shared" si="666"/>
        <v>0</v>
      </c>
      <c r="X481" s="249"/>
      <c r="Y481" s="249"/>
      <c r="Z481" s="249"/>
      <c r="AA481" s="249"/>
      <c r="AB481" s="249"/>
    </row>
    <row r="482" spans="1:28" hidden="1" outlineLevel="1">
      <c r="A482" s="249"/>
      <c r="B482" s="309" t="str">
        <f t="shared" ca="1" si="667"/>
        <v>RL Capex 2024</v>
      </c>
      <c r="C482" s="401"/>
      <c r="D482" s="401"/>
      <c r="E482" s="401"/>
      <c r="F482" s="401"/>
      <c r="G482" s="401"/>
      <c r="H482" s="401"/>
      <c r="I482" s="401"/>
      <c r="J482" s="401"/>
      <c r="K482" s="401"/>
      <c r="L482" s="401"/>
      <c r="M482" s="401"/>
      <c r="N482" s="396"/>
      <c r="O482" s="400">
        <f>O442</f>
        <v>0</v>
      </c>
      <c r="P482" s="395">
        <f t="shared" si="659"/>
        <v>0</v>
      </c>
      <c r="Q482" s="395">
        <f t="shared" si="660"/>
        <v>0</v>
      </c>
      <c r="R482" s="395">
        <f t="shared" si="661"/>
        <v>0</v>
      </c>
      <c r="S482" s="395">
        <f t="shared" si="662"/>
        <v>0</v>
      </c>
      <c r="T482" s="395">
        <f t="shared" si="663"/>
        <v>0</v>
      </c>
      <c r="U482" s="395">
        <f t="shared" si="664"/>
        <v>0</v>
      </c>
      <c r="V482" s="395">
        <f t="shared" si="665"/>
        <v>0</v>
      </c>
      <c r="W482" s="395">
        <f t="shared" si="666"/>
        <v>0</v>
      </c>
      <c r="X482" s="249"/>
      <c r="Y482" s="249"/>
      <c r="Z482" s="249"/>
      <c r="AA482" s="249"/>
      <c r="AB482" s="249"/>
    </row>
    <row r="483" spans="1:28" hidden="1" outlineLevel="1">
      <c r="A483" s="249"/>
      <c r="B483" s="309" t="str">
        <f t="shared" ca="1" si="667"/>
        <v>RL Capex 2025</v>
      </c>
      <c r="C483" s="401"/>
      <c r="D483" s="401"/>
      <c r="E483" s="401"/>
      <c r="F483" s="401"/>
      <c r="G483" s="401"/>
      <c r="H483" s="401"/>
      <c r="I483" s="401"/>
      <c r="J483" s="401"/>
      <c r="K483" s="401"/>
      <c r="L483" s="401"/>
      <c r="M483" s="401"/>
      <c r="N483" s="401"/>
      <c r="O483" s="396"/>
      <c r="P483" s="400">
        <f>P442</f>
        <v>0</v>
      </c>
      <c r="Q483" s="395">
        <f t="shared" si="660"/>
        <v>0</v>
      </c>
      <c r="R483" s="395">
        <f t="shared" si="661"/>
        <v>0</v>
      </c>
      <c r="S483" s="395">
        <f t="shared" si="662"/>
        <v>0</v>
      </c>
      <c r="T483" s="395">
        <f t="shared" si="663"/>
        <v>0</v>
      </c>
      <c r="U483" s="395">
        <f t="shared" si="664"/>
        <v>0</v>
      </c>
      <c r="V483" s="395">
        <f t="shared" si="665"/>
        <v>0</v>
      </c>
      <c r="W483" s="395">
        <f t="shared" si="666"/>
        <v>0</v>
      </c>
      <c r="X483" s="249"/>
      <c r="Y483" s="249"/>
      <c r="Z483" s="249"/>
      <c r="AA483" s="249"/>
      <c r="AB483" s="249"/>
    </row>
    <row r="484" spans="1:28" hidden="1" outlineLevel="1">
      <c r="A484" s="249"/>
      <c r="B484" s="309" t="str">
        <f t="shared" ca="1" si="667"/>
        <v>RL Capex 2026</v>
      </c>
      <c r="C484" s="401"/>
      <c r="D484" s="401"/>
      <c r="E484" s="401"/>
      <c r="F484" s="401"/>
      <c r="G484" s="401"/>
      <c r="H484" s="401"/>
      <c r="I484" s="401"/>
      <c r="J484" s="401"/>
      <c r="K484" s="401"/>
      <c r="L484" s="401"/>
      <c r="M484" s="401"/>
      <c r="N484" s="401"/>
      <c r="O484" s="401"/>
      <c r="P484" s="396"/>
      <c r="Q484" s="400">
        <f>Q442</f>
        <v>0</v>
      </c>
      <c r="R484" s="395">
        <f t="shared" si="661"/>
        <v>0</v>
      </c>
      <c r="S484" s="395">
        <f t="shared" si="662"/>
        <v>0</v>
      </c>
      <c r="T484" s="395">
        <f t="shared" si="663"/>
        <v>0</v>
      </c>
      <c r="U484" s="395">
        <f t="shared" si="664"/>
        <v>0</v>
      </c>
      <c r="V484" s="395">
        <f t="shared" si="665"/>
        <v>0</v>
      </c>
      <c r="W484" s="395">
        <f t="shared" si="666"/>
        <v>0</v>
      </c>
      <c r="X484" s="249"/>
      <c r="Y484" s="249"/>
      <c r="Z484" s="249"/>
      <c r="AA484" s="249"/>
      <c r="AB484" s="249"/>
    </row>
    <row r="485" spans="1:28" hidden="1" outlineLevel="1">
      <c r="A485" s="249"/>
      <c r="B485" s="309" t="str">
        <f t="shared" ca="1" si="667"/>
        <v>RL Capex 2027</v>
      </c>
      <c r="C485" s="401"/>
      <c r="D485" s="401"/>
      <c r="E485" s="401"/>
      <c r="F485" s="401"/>
      <c r="G485" s="401"/>
      <c r="H485" s="401"/>
      <c r="I485" s="401"/>
      <c r="J485" s="401"/>
      <c r="K485" s="401"/>
      <c r="L485" s="401"/>
      <c r="M485" s="401"/>
      <c r="N485" s="401"/>
      <c r="O485" s="401"/>
      <c r="P485" s="401"/>
      <c r="Q485" s="396"/>
      <c r="R485" s="400">
        <f>R442</f>
        <v>0</v>
      </c>
      <c r="S485" s="395">
        <f t="shared" si="662"/>
        <v>0</v>
      </c>
      <c r="T485" s="395">
        <f t="shared" si="663"/>
        <v>0</v>
      </c>
      <c r="U485" s="395">
        <f t="shared" si="664"/>
        <v>0</v>
      </c>
      <c r="V485" s="395">
        <f t="shared" si="665"/>
        <v>0</v>
      </c>
      <c r="W485" s="395">
        <f t="shared" si="666"/>
        <v>0</v>
      </c>
      <c r="X485" s="249"/>
      <c r="Y485" s="249"/>
      <c r="Z485" s="249"/>
      <c r="AA485" s="249"/>
      <c r="AB485" s="249"/>
    </row>
    <row r="486" spans="1:28" hidden="1" outlineLevel="1">
      <c r="A486" s="249"/>
      <c r="B486" s="309" t="str">
        <f t="shared" ca="1" si="667"/>
        <v>RL Capex 2028</v>
      </c>
      <c r="C486" s="401"/>
      <c r="D486" s="401"/>
      <c r="E486" s="401"/>
      <c r="F486" s="401"/>
      <c r="G486" s="401"/>
      <c r="H486" s="401"/>
      <c r="I486" s="401"/>
      <c r="J486" s="401"/>
      <c r="K486" s="401"/>
      <c r="L486" s="401"/>
      <c r="M486" s="401"/>
      <c r="N486" s="401"/>
      <c r="O486" s="401"/>
      <c r="P486" s="401"/>
      <c r="Q486" s="401"/>
      <c r="R486" s="396"/>
      <c r="S486" s="400">
        <f>S442</f>
        <v>0</v>
      </c>
      <c r="T486" s="395">
        <f t="shared" si="663"/>
        <v>0</v>
      </c>
      <c r="U486" s="395">
        <f t="shared" si="664"/>
        <v>0</v>
      </c>
      <c r="V486" s="395">
        <f t="shared" si="665"/>
        <v>0</v>
      </c>
      <c r="W486" s="395">
        <f t="shared" si="666"/>
        <v>0</v>
      </c>
      <c r="X486" s="249"/>
      <c r="Y486" s="249"/>
      <c r="Z486" s="249"/>
      <c r="AA486" s="249"/>
      <c r="AB486" s="249"/>
    </row>
    <row r="487" spans="1:28" hidden="1" outlineLevel="1">
      <c r="A487" s="249"/>
      <c r="B487" s="309" t="str">
        <f t="shared" ca="1" si="667"/>
        <v>RL Capex 2029</v>
      </c>
      <c r="C487" s="401"/>
      <c r="D487" s="401"/>
      <c r="E487" s="401"/>
      <c r="F487" s="401"/>
      <c r="G487" s="401"/>
      <c r="H487" s="401"/>
      <c r="I487" s="401"/>
      <c r="J487" s="401"/>
      <c r="K487" s="401"/>
      <c r="L487" s="401"/>
      <c r="M487" s="401"/>
      <c r="N487" s="401"/>
      <c r="O487" s="401"/>
      <c r="P487" s="401"/>
      <c r="Q487" s="401"/>
      <c r="R487" s="401"/>
      <c r="S487" s="396"/>
      <c r="T487" s="400">
        <f>T442</f>
        <v>0</v>
      </c>
      <c r="U487" s="395">
        <f t="shared" si="664"/>
        <v>0</v>
      </c>
      <c r="V487" s="395">
        <f t="shared" si="665"/>
        <v>0</v>
      </c>
      <c r="W487" s="395">
        <f t="shared" si="666"/>
        <v>0</v>
      </c>
      <c r="X487" s="249"/>
      <c r="Y487" s="249"/>
      <c r="Z487" s="249"/>
      <c r="AA487" s="249"/>
      <c r="AB487" s="249"/>
    </row>
    <row r="488" spans="1:28" hidden="1" outlineLevel="1">
      <c r="A488" s="249"/>
      <c r="B488" s="309" t="str">
        <f t="shared" ca="1" si="667"/>
        <v>RL Capex 2030</v>
      </c>
      <c r="C488" s="401"/>
      <c r="D488" s="401"/>
      <c r="E488" s="401"/>
      <c r="F488" s="401"/>
      <c r="G488" s="401"/>
      <c r="H488" s="401"/>
      <c r="I488" s="401"/>
      <c r="J488" s="401"/>
      <c r="K488" s="401"/>
      <c r="L488" s="401"/>
      <c r="M488" s="401"/>
      <c r="N488" s="401"/>
      <c r="O488" s="401"/>
      <c r="P488" s="401"/>
      <c r="Q488" s="401"/>
      <c r="R488" s="401"/>
      <c r="S488" s="401"/>
      <c r="T488" s="396"/>
      <c r="U488" s="400">
        <f>U442</f>
        <v>0</v>
      </c>
      <c r="V488" s="395">
        <f t="shared" si="665"/>
        <v>0</v>
      </c>
      <c r="W488" s="395">
        <f t="shared" si="666"/>
        <v>0</v>
      </c>
      <c r="X488" s="249"/>
      <c r="Y488" s="249"/>
      <c r="Z488" s="249"/>
      <c r="AA488" s="249"/>
      <c r="AB488" s="249"/>
    </row>
    <row r="489" spans="1:28" hidden="1" outlineLevel="1">
      <c r="A489" s="249"/>
      <c r="B489" s="309" t="str">
        <f t="shared" ca="1" si="667"/>
        <v>RL Capex 2031</v>
      </c>
      <c r="C489" s="401"/>
      <c r="D489" s="401"/>
      <c r="E489" s="401"/>
      <c r="F489" s="401"/>
      <c r="G489" s="401"/>
      <c r="H489" s="401"/>
      <c r="I489" s="401"/>
      <c r="J489" s="401"/>
      <c r="K489" s="401"/>
      <c r="L489" s="401"/>
      <c r="M489" s="401"/>
      <c r="N489" s="401"/>
      <c r="O489" s="401"/>
      <c r="P489" s="401"/>
      <c r="Q489" s="401"/>
      <c r="R489" s="401"/>
      <c r="S489" s="401"/>
      <c r="T489" s="401"/>
      <c r="U489" s="396"/>
      <c r="V489" s="400">
        <f>V442</f>
        <v>0</v>
      </c>
      <c r="W489" s="395">
        <f>IF(V489="n/a","n/a",MAX(0,V489-1))</f>
        <v>0</v>
      </c>
      <c r="X489" s="249"/>
      <c r="Y489" s="249"/>
      <c r="Z489" s="249"/>
      <c r="AA489" s="249"/>
      <c r="AB489" s="249"/>
    </row>
    <row r="490" spans="1:28" hidden="1" outlineLevel="1">
      <c r="A490" s="249"/>
      <c r="B490" s="309" t="str">
        <f t="shared" ca="1" si="667"/>
        <v>RL Capex 2032</v>
      </c>
      <c r="C490" s="401"/>
      <c r="D490" s="401"/>
      <c r="E490" s="401"/>
      <c r="F490" s="401"/>
      <c r="G490" s="401"/>
      <c r="H490" s="401"/>
      <c r="I490" s="401"/>
      <c r="J490" s="401"/>
      <c r="K490" s="401"/>
      <c r="L490" s="401"/>
      <c r="M490" s="401"/>
      <c r="N490" s="401"/>
      <c r="O490" s="401"/>
      <c r="P490" s="401"/>
      <c r="Q490" s="401"/>
      <c r="R490" s="401"/>
      <c r="S490" s="401"/>
      <c r="T490" s="401"/>
      <c r="U490" s="401"/>
      <c r="V490" s="396"/>
      <c r="W490" s="395">
        <f>W442</f>
        <v>0</v>
      </c>
      <c r="X490" s="249"/>
      <c r="Y490" s="249"/>
      <c r="Z490" s="249"/>
      <c r="AA490" s="249"/>
      <c r="AB490" s="249"/>
    </row>
    <row r="491" spans="1:28" hidden="1" outlineLevel="1">
      <c r="A491" s="249"/>
      <c r="B491" s="332"/>
      <c r="C491" s="395"/>
      <c r="D491" s="395"/>
      <c r="E491" s="395"/>
      <c r="F491" s="395"/>
      <c r="G491" s="395"/>
      <c r="H491" s="395"/>
      <c r="I491" s="395"/>
      <c r="J491" s="395"/>
      <c r="K491" s="395"/>
      <c r="L491" s="395"/>
      <c r="M491" s="395"/>
      <c r="N491" s="395"/>
      <c r="O491" s="395"/>
      <c r="P491" s="395"/>
      <c r="Q491" s="395"/>
      <c r="R491" s="395"/>
      <c r="S491" s="395"/>
      <c r="T491" s="395"/>
      <c r="U491" s="395"/>
      <c r="V491" s="395"/>
      <c r="W491" s="395"/>
      <c r="X491" s="249"/>
      <c r="Y491" s="249"/>
      <c r="Z491" s="249"/>
      <c r="AA491" s="249"/>
      <c r="AB491" s="249"/>
    </row>
    <row r="492" spans="1:28" collapsed="1">
      <c r="A492" s="322"/>
      <c r="B492" s="336" t="s">
        <v>192</v>
      </c>
      <c r="C492" s="460">
        <f ca="1">(IF(OR($C442&lt;&gt;"n/a",C442&lt;&gt;"n/a"),IF(SUM(C445:C467)=0,0,IF((SUMPRODUCT(C445:C467,C469:C491)/SUM(C445:C467))&lt;0,1,(SUMPRODUCT(C445:C467,C469:C491)/SUM(C445:C467)))),"n/a"))</f>
        <v>0</v>
      </c>
      <c r="D492" s="460">
        <f ca="1">(IF(OR($C442&lt;&gt;"n/a",D442&lt;&gt;"n/a"),IF(SUM(D445:D467)=0,0,IF((SUMPRODUCT(D445:D467,D469:D491)/SUM(D445:D467))&lt;0,1,(SUMPRODUCT(D445:D467,D469:D491)/SUM(D445:D467)))),"n/a"))</f>
        <v>0</v>
      </c>
      <c r="E492" s="460">
        <f t="shared" ref="E492:W492" ca="1" si="668">(IF(OR($C442&lt;&gt;"n/a",E442&lt;&gt;"n/a"),IF(SUM(E445:E467)=0,0,IF((SUMPRODUCT(E445:E467,E469:E491)/SUM(E445:E467))&lt;0,1,(SUMPRODUCT(E445:E467,E469:E491)/SUM(E445:E467)))),"n/a"))</f>
        <v>0</v>
      </c>
      <c r="F492" s="460">
        <f t="shared" ca="1" si="668"/>
        <v>0</v>
      </c>
      <c r="G492" s="460">
        <f t="shared" ca="1" si="668"/>
        <v>0</v>
      </c>
      <c r="H492" s="460">
        <f t="shared" ca="1" si="668"/>
        <v>0</v>
      </c>
      <c r="I492" s="460">
        <f t="shared" ca="1" si="668"/>
        <v>0</v>
      </c>
      <c r="J492" s="460">
        <f t="shared" ca="1" si="668"/>
        <v>0</v>
      </c>
      <c r="K492" s="460">
        <f t="shared" ca="1" si="668"/>
        <v>0</v>
      </c>
      <c r="L492" s="460">
        <f t="shared" ca="1" si="668"/>
        <v>0</v>
      </c>
      <c r="M492" s="460">
        <f t="shared" ca="1" si="668"/>
        <v>0</v>
      </c>
      <c r="N492" s="460">
        <f t="shared" ca="1" si="668"/>
        <v>0</v>
      </c>
      <c r="O492" s="460">
        <f t="shared" ca="1" si="668"/>
        <v>0</v>
      </c>
      <c r="P492" s="460">
        <f t="shared" ca="1" si="668"/>
        <v>0</v>
      </c>
      <c r="Q492" s="460">
        <f t="shared" ca="1" si="668"/>
        <v>0</v>
      </c>
      <c r="R492" s="460">
        <f t="shared" ca="1" si="668"/>
        <v>0</v>
      </c>
      <c r="S492" s="460">
        <f t="shared" ca="1" si="668"/>
        <v>0</v>
      </c>
      <c r="T492" s="460">
        <f t="shared" ca="1" si="668"/>
        <v>0</v>
      </c>
      <c r="U492" s="460">
        <f t="shared" ca="1" si="668"/>
        <v>0</v>
      </c>
      <c r="V492" s="460">
        <f t="shared" ca="1" si="668"/>
        <v>0</v>
      </c>
      <c r="W492" s="460">
        <f t="shared" ca="1" si="668"/>
        <v>0</v>
      </c>
      <c r="X492" s="249"/>
      <c r="Y492" s="249"/>
      <c r="Z492" s="249"/>
      <c r="AA492" s="249"/>
      <c r="AB492" s="249"/>
    </row>
    <row r="493" spans="1:28">
      <c r="A493" s="249"/>
      <c r="B493" s="249"/>
      <c r="C493" s="395"/>
      <c r="D493" s="395"/>
      <c r="E493" s="395"/>
      <c r="F493" s="395"/>
      <c r="G493" s="395"/>
      <c r="H493" s="395"/>
      <c r="I493" s="395"/>
      <c r="J493" s="395"/>
      <c r="K493" s="395"/>
      <c r="L493" s="395"/>
      <c r="M493" s="395"/>
      <c r="N493" s="395"/>
      <c r="O493" s="395"/>
      <c r="P493" s="395"/>
      <c r="Q493" s="395"/>
      <c r="R493" s="395"/>
      <c r="S493" s="395"/>
      <c r="T493" s="395"/>
      <c r="U493" s="395"/>
      <c r="V493" s="395"/>
      <c r="W493" s="395"/>
      <c r="X493" s="249"/>
      <c r="Y493" s="249"/>
      <c r="Z493" s="249"/>
      <c r="AA493" s="249"/>
      <c r="AB493" s="249"/>
    </row>
    <row r="494" spans="1:28">
      <c r="A494" s="72" t="s">
        <v>10</v>
      </c>
      <c r="B494" s="142">
        <f>VLOOKUP($A494,'RFM input'!$E$7:$F$56,2,FALSE)</f>
        <v>0</v>
      </c>
      <c r="C494" s="402"/>
      <c r="D494" s="402"/>
      <c r="E494" s="403"/>
      <c r="F494" s="403"/>
      <c r="G494" s="403"/>
      <c r="H494" s="403"/>
      <c r="I494" s="403"/>
      <c r="J494" s="403"/>
      <c r="K494" s="403"/>
      <c r="L494" s="403"/>
      <c r="M494" s="403"/>
      <c r="N494" s="403"/>
      <c r="O494" s="403"/>
      <c r="P494" s="403"/>
      <c r="Q494" s="403"/>
      <c r="R494" s="403"/>
      <c r="S494" s="403"/>
      <c r="T494" s="403"/>
      <c r="U494" s="403"/>
      <c r="V494" s="403"/>
      <c r="W494" s="403"/>
      <c r="X494" s="249"/>
      <c r="Y494" s="249"/>
      <c r="Z494" s="249"/>
      <c r="AA494" s="249"/>
      <c r="AB494" s="249"/>
    </row>
    <row r="495" spans="1:28">
      <c r="A495" s="378">
        <f>VALUE(REPLACE(A494,1,12,""))</f>
        <v>10</v>
      </c>
      <c r="B495" s="317" t="s">
        <v>195</v>
      </c>
      <c r="C495" s="389">
        <f ca="1">OFFSET('TAB roll forward'!$H$7,A495,0)</f>
        <v>0</v>
      </c>
      <c r="D495" s="404">
        <f ca="1">'RAB remaining lives'!D500</f>
        <v>0</v>
      </c>
      <c r="E495" s="404">
        <f ca="1">'RAB remaining lives'!E500</f>
        <v>0</v>
      </c>
      <c r="F495" s="404">
        <f ca="1">'RAB remaining lives'!F500</f>
        <v>0</v>
      </c>
      <c r="G495" s="404">
        <f ca="1">'RAB remaining lives'!G500</f>
        <v>0</v>
      </c>
      <c r="H495" s="404">
        <f ca="1">'RAB remaining lives'!H500</f>
        <v>0</v>
      </c>
      <c r="I495" s="404">
        <f ca="1">'RAB remaining lives'!I500</f>
        <v>0</v>
      </c>
      <c r="J495" s="404">
        <f ca="1">'RAB remaining lives'!J500</f>
        <v>0</v>
      </c>
      <c r="K495" s="404">
        <f ca="1">'RAB remaining lives'!K500</f>
        <v>0</v>
      </c>
      <c r="L495" s="404">
        <f ca="1">'RAB remaining lives'!L500</f>
        <v>0</v>
      </c>
      <c r="M495" s="404">
        <f ca="1">'RAB remaining lives'!M500</f>
        <v>0</v>
      </c>
      <c r="N495" s="404">
        <f>'RAB remaining lives'!N500</f>
        <v>0</v>
      </c>
      <c r="O495" s="404">
        <f>'RAB remaining lives'!O500</f>
        <v>0</v>
      </c>
      <c r="P495" s="404">
        <f>'RAB remaining lives'!P500</f>
        <v>0</v>
      </c>
      <c r="Q495" s="404">
        <f>'RAB remaining lives'!Q500</f>
        <v>0</v>
      </c>
      <c r="R495" s="404">
        <f>'RAB remaining lives'!R500</f>
        <v>0</v>
      </c>
      <c r="S495" s="404">
        <f>'RAB remaining lives'!S500</f>
        <v>0</v>
      </c>
      <c r="T495" s="404">
        <f>'RAB remaining lives'!T500</f>
        <v>0</v>
      </c>
      <c r="U495" s="404">
        <f>'RAB remaining lives'!U500</f>
        <v>0</v>
      </c>
      <c r="V495" s="404">
        <f>'RAB remaining lives'!V500</f>
        <v>0</v>
      </c>
      <c r="W495" s="404">
        <f>'RAB remaining lives'!W500</f>
        <v>0</v>
      </c>
      <c r="X495" s="249"/>
      <c r="Y495" s="249"/>
      <c r="Z495" s="249"/>
      <c r="AA495" s="249"/>
      <c r="AB495" s="249"/>
    </row>
    <row r="496" spans="1:28">
      <c r="A496" s="249"/>
      <c r="B496" s="249" t="s">
        <v>326</v>
      </c>
      <c r="C496" s="391">
        <f ca="1">OFFSET('RFM input'!$X$6,$A495,0)</f>
        <v>0</v>
      </c>
      <c r="D496" s="390">
        <f ca="1">OFFSET('RFM input'!$Y$6,$A495,0)</f>
        <v>0</v>
      </c>
      <c r="E496" s="390">
        <f ca="1">OFFSET('RFM input'!$Y$6,$A495,0)</f>
        <v>0</v>
      </c>
      <c r="F496" s="390">
        <f ca="1">OFFSET('RFM input'!$Y$6,$A495,0)</f>
        <v>0</v>
      </c>
      <c r="G496" s="390">
        <f ca="1">OFFSET('RFM input'!$Y$6,$A495,0)</f>
        <v>0</v>
      </c>
      <c r="H496" s="390">
        <f ca="1">OFFSET('RFM input'!$Y$6,$A495,0)</f>
        <v>0</v>
      </c>
      <c r="I496" s="390">
        <f ca="1">OFFSET('RFM input'!$Y$6,'TAB remaining lives'!$A495,0)</f>
        <v>0</v>
      </c>
      <c r="J496" s="390">
        <f ca="1">OFFSET('RFM input'!$Y$6,'TAB remaining lives'!$A495,0)</f>
        <v>0</v>
      </c>
      <c r="K496" s="390">
        <f ca="1">OFFSET('RFM input'!$Y$6,'TAB remaining lives'!$A495,0)</f>
        <v>0</v>
      </c>
      <c r="L496" s="390">
        <f ca="1">OFFSET('RFM input'!$Y$6,'TAB remaining lives'!$A495,0)</f>
        <v>0</v>
      </c>
      <c r="M496" s="390">
        <f ca="1">OFFSET('RFM input'!$Y$6,'TAB remaining lives'!$A495,0)</f>
        <v>0</v>
      </c>
      <c r="N496" s="390"/>
      <c r="O496" s="390"/>
      <c r="P496" s="390"/>
      <c r="Q496" s="390"/>
      <c r="R496" s="390"/>
      <c r="S496" s="390"/>
      <c r="T496" s="390"/>
      <c r="U496" s="390"/>
      <c r="V496" s="390"/>
      <c r="W496" s="390"/>
      <c r="X496" s="249"/>
      <c r="Y496" s="249"/>
      <c r="Z496" s="249"/>
      <c r="AA496" s="249"/>
      <c r="AB496" s="249"/>
    </row>
    <row r="497" spans="1:28">
      <c r="A497" s="249"/>
      <c r="B497" s="317" t="s">
        <v>300</v>
      </c>
      <c r="C497" s="392"/>
      <c r="D497" s="393">
        <f ca="1">IF(D$6=(OFFSET('RFM input'!$G$60,0,'RFM input'!$AA$7)),OFFSET('RFM input'!$I$454,$A495,0),0)</f>
        <v>0</v>
      </c>
      <c r="E497" s="390">
        <f ca="1">IF(E$6=(OFFSET('RFM input'!$G$60,0,'RFM input'!$AA$7)),OFFSET('RFM input'!$I$454,$A495,0),0)</f>
        <v>0</v>
      </c>
      <c r="F497" s="390">
        <f ca="1">IF(F$6=(OFFSET('RFM input'!$G$60,0,'RFM input'!$AA$7)),OFFSET('RFM input'!$I$454,$A495,0),0)</f>
        <v>0</v>
      </c>
      <c r="G497" s="390">
        <f ca="1">IF(G$6=(OFFSET('RFM input'!$G$60,0,'RFM input'!$AA$7)),OFFSET('RFM input'!$I$454,$A495,0),0)</f>
        <v>0</v>
      </c>
      <c r="H497" s="390">
        <f ca="1">IF(H$6=(OFFSET('RFM input'!$G$60,0,'RFM input'!$AA$7)),OFFSET('RFM input'!$I$454,$A495,0),0)</f>
        <v>0</v>
      </c>
      <c r="I497" s="390">
        <f ca="1">IF(I$6=(OFFSET('RFM input'!$G$60,0,'RFM input'!$AA$7)),OFFSET('RFM input'!$I$454,$A495,0),0)</f>
        <v>0</v>
      </c>
      <c r="J497" s="390">
        <f ca="1">IF(J$6=(OFFSET('RFM input'!$G$60,0,'RFM input'!$AA$7)),OFFSET('RFM input'!$I$454,$A495,0),0)</f>
        <v>0</v>
      </c>
      <c r="K497" s="390">
        <f ca="1">IF(K$6=(OFFSET('RFM input'!$G$60,0,'RFM input'!$AA$7)),OFFSET('RFM input'!$I$454,$A495,0),0)</f>
        <v>0</v>
      </c>
      <c r="L497" s="390">
        <f ca="1">IF(L$6=(OFFSET('RFM input'!$G$60,0,'RFM input'!$AA$7)),OFFSET('RFM input'!$I$454,$A495,0),0)</f>
        <v>0</v>
      </c>
      <c r="M497" s="390">
        <f ca="1">IF(M$6=(OFFSET('RFM input'!$G$60,0,'RFM input'!$AA$7)),OFFSET('RFM input'!$I$454,$A495,0),0)</f>
        <v>0</v>
      </c>
      <c r="N497" s="390"/>
      <c r="O497" s="390"/>
      <c r="P497" s="390"/>
      <c r="Q497" s="390"/>
      <c r="R497" s="390"/>
      <c r="S497" s="390"/>
      <c r="T497" s="390"/>
      <c r="U497" s="390"/>
      <c r="V497" s="390"/>
      <c r="W497" s="390"/>
      <c r="X497" s="249"/>
      <c r="Y497" s="249"/>
      <c r="Z497" s="249"/>
      <c r="AA497" s="249"/>
      <c r="AB497" s="249"/>
    </row>
    <row r="498" spans="1:28">
      <c r="A498" s="249"/>
      <c r="B498" s="317" t="s">
        <v>309</v>
      </c>
      <c r="C498" s="392"/>
      <c r="D498" s="391">
        <f ca="1">IF(D$6=(OFFSET('RFM input'!$G$60,0,'RFM input'!$AA$7)),OFFSET('RFM input'!$K$454,$A495,0),0)</f>
        <v>0</v>
      </c>
      <c r="E498" s="394">
        <f ca="1">IF(E$6=(OFFSET('RFM input'!$G$60,0,'RFM input'!$AA$7)),OFFSET('RFM input'!$K$454,$A495,0),0)</f>
        <v>0</v>
      </c>
      <c r="F498" s="394">
        <f ca="1">IF(F$6=(OFFSET('RFM input'!$G$60,0,'RFM input'!$AA$7)),OFFSET('RFM input'!$K$454,$A495,0),0)</f>
        <v>0</v>
      </c>
      <c r="G498" s="394">
        <f ca="1">IF(G$6=(OFFSET('RFM input'!$G$60,0,'RFM input'!$AA$7)),OFFSET('RFM input'!$K$454,$A495,0),0)</f>
        <v>0</v>
      </c>
      <c r="H498" s="394">
        <f ca="1">IF(H$6=(OFFSET('RFM input'!$G$60,0,'RFM input'!$AA$7)),OFFSET('RFM input'!$K$454,$A495,0),0)</f>
        <v>0</v>
      </c>
      <c r="I498" s="394">
        <f ca="1">IF(I$6=(OFFSET('RFM input'!$G$60,0,'RFM input'!$AA$7)),OFFSET('RFM input'!$K$454,$A495,0),0)</f>
        <v>0</v>
      </c>
      <c r="J498" s="394">
        <f ca="1">IF(J$6=(OFFSET('RFM input'!$G$60,0,'RFM input'!$AA$7)),OFFSET('RFM input'!$K$454,$A495,0),0)</f>
        <v>0</v>
      </c>
      <c r="K498" s="394">
        <f ca="1">IF(K$6=(OFFSET('RFM input'!$G$60,0,'RFM input'!$AA$7)),OFFSET('RFM input'!$K$454,$A495,0),0)</f>
        <v>0</v>
      </c>
      <c r="L498" s="394">
        <f ca="1">IF(L$6=(OFFSET('RFM input'!$G$60,0,'RFM input'!$AA$7)),OFFSET('RFM input'!$K$454,$A495,0),0)</f>
        <v>0</v>
      </c>
      <c r="M498" s="394">
        <f ca="1">IF(M$6=(OFFSET('RFM input'!$G$60,0,'RFM input'!$AA$7)),OFFSET('RFM input'!$K$454,$A495,0),0)</f>
        <v>0</v>
      </c>
      <c r="N498" s="394"/>
      <c r="O498" s="394"/>
      <c r="P498" s="394"/>
      <c r="Q498" s="394"/>
      <c r="R498" s="394"/>
      <c r="S498" s="394"/>
      <c r="T498" s="394"/>
      <c r="U498" s="394"/>
      <c r="V498" s="394"/>
      <c r="W498" s="394"/>
      <c r="X498" s="249"/>
      <c r="Y498" s="249"/>
      <c r="Z498" s="249"/>
      <c r="AA498" s="249"/>
      <c r="AB498" s="249"/>
    </row>
    <row r="499" spans="1:28" hidden="1" outlineLevel="1">
      <c r="A499" s="459">
        <v>-1</v>
      </c>
      <c r="B499" s="309" t="s">
        <v>303</v>
      </c>
      <c r="C499" s="395"/>
      <c r="D499" s="395">
        <f t="shared" ref="D499" ca="1" si="669">IF(D523="n/a",0,IF(AND(D497=0,C499=0),0,
IF(AND(D497&lt;&gt;0,C499=0),D497,
IF(AND(D498&lt;&gt;0,C499&lt;&gt;0),(C499-(C499/C523))+D497,
IF(C523&lt;1,0,(C499-(C499/C523)))))))</f>
        <v>0</v>
      </c>
      <c r="E499" s="395">
        <f t="shared" ref="E499" ca="1" si="670">IF(E523="n/a",0,IF(AND(E497=0,D499=0),0,
IF(AND(E497&lt;&gt;0,D499=0),E497,
IF(AND(E498&lt;&gt;0,D499&lt;&gt;0),(D499-(D499/D523))+E497,
IF(D523&lt;1,0,(D499-(D499/D523)))))))</f>
        <v>0</v>
      </c>
      <c r="F499" s="395">
        <f t="shared" ref="F499" ca="1" si="671">IF(F523="n/a",0,IF(AND(F497=0,E499=0),0,
IF(AND(F497&lt;&gt;0,E499=0),F497,
IF(AND(F498&lt;&gt;0,E499&lt;&gt;0),(E499-(E499/E523))+F497,
IF(E523&lt;1,0,(E499-(E499/E523)))))))</f>
        <v>0</v>
      </c>
      <c r="G499" s="395">
        <f t="shared" ref="G499" ca="1" si="672">IF(G523="n/a",0,IF(AND(G497=0,F499=0),0,
IF(AND(G497&lt;&gt;0,F499=0),G497,
IF(AND(G498&lt;&gt;0,F499&lt;&gt;0),(F499-(F499/F523))+G497,
IF(F523&lt;1,0,(F499-(F499/F523)))))))</f>
        <v>0</v>
      </c>
      <c r="H499" s="395">
        <f ca="1">IF(H523="n/a",0,IF(AND(H497=0,G499=0),0,
IF(AND(H497&lt;&gt;0,G499=0),H497,
IF(AND(H498&lt;&gt;0,G499&lt;&gt;0),(G499-(G499/G523))+H497,
IF(G523&lt;1,0,(G499-(G499/G523)))))))</f>
        <v>0</v>
      </c>
      <c r="I499" s="395">
        <f t="shared" ref="I499" ca="1" si="673">IF(I523="n/a",0,IF(AND(I497=0,H499=0),0,
IF(AND(I497&lt;&gt;0,H499=0),I497,
IF(AND(I498&lt;&gt;0,H499&lt;&gt;0),(H499-(H499/H523))+I497,
IF(H523&lt;1,0,(H499-(H499/H523)))))))</f>
        <v>0</v>
      </c>
      <c r="J499" s="395">
        <f t="shared" ref="J499" ca="1" si="674">IF(J523="n/a",0,IF(AND(J497=0,I499=0),0,
IF(AND(J497&lt;&gt;0,I499=0),J497,
IF(AND(J498&lt;&gt;0,I499&lt;&gt;0),(I499-(I499/I523))+J497,
IF(I523&lt;1,0,(I499-(I499/I523)))))))</f>
        <v>0</v>
      </c>
      <c r="K499" s="395">
        <f t="shared" ref="K499" ca="1" si="675">IF(K523="n/a",0,IF(AND(K497=0,J499=0),0,
IF(AND(K497&lt;&gt;0,J499=0),K497,
IF(AND(K498&lt;&gt;0,J499&lt;&gt;0),(J499-(J499/J523))+K497,
IF(J523&lt;1,0,(J499-(J499/J523)))))))</f>
        <v>0</v>
      </c>
      <c r="L499" s="395">
        <f t="shared" ref="L499" ca="1" si="676">IF(L523="n/a",0,IF(AND(L497=0,K499=0),0,
IF(AND(L497&lt;&gt;0,K499=0),L497,
IF(AND(L498&lt;&gt;0,K499&lt;&gt;0),(K499-(K499/K523))+L497,
IF(K523&lt;1,0,(K499-(K499/K523)))))))</f>
        <v>0</v>
      </c>
      <c r="M499" s="395">
        <f t="shared" ref="M499" ca="1" si="677">IF(M523="n/a",0,IF(AND(M497=0,L499=0),0,
IF(AND(M497&lt;&gt;0,L499=0),M497,
IF(AND(M498&lt;&gt;0,L499&lt;&gt;0),(L499-(L499/L523))+M497,
IF(L523&lt;1,0,(L499-(L499/L523)))))))</f>
        <v>0</v>
      </c>
      <c r="N499" s="395">
        <f t="shared" ref="N499" ca="1" si="678">IF(N523="n/a",0,IF(AND(N497=0,M499=0),0,
IF(AND(N497&lt;&gt;0,M499=0),N497,
IF(AND(N498&lt;&gt;0,M499&lt;&gt;0),(M499-(M499/M523))+N497,
IF(M523&lt;1,0,(M499-(M499/M523)))))))</f>
        <v>0</v>
      </c>
      <c r="O499" s="395">
        <f t="shared" ref="O499" ca="1" si="679">IF(O523="n/a",0,IF(AND(O497=0,N499=0),0,
IF(AND(O497&lt;&gt;0,N499=0),O497,
IF(AND(O498&lt;&gt;0,N499&lt;&gt;0),(N499-(N499/N523))+O497,
IF(N523&lt;1,0,(N499-(N499/N523)))))))</f>
        <v>0</v>
      </c>
      <c r="P499" s="395">
        <f t="shared" ref="P499" ca="1" si="680">IF(P523="n/a",0,IF(AND(P497=0,O499=0),0,
IF(AND(P497&lt;&gt;0,O499=0),P497,
IF(AND(P498&lt;&gt;0,O499&lt;&gt;0),(O499-(O499/O523))+P497,
IF(O523&lt;1,0,(O499-(O499/O523)))))))</f>
        <v>0</v>
      </c>
      <c r="Q499" s="395">
        <f t="shared" ref="Q499" ca="1" si="681">IF(Q523="n/a",0,IF(AND(Q497=0,P499=0),0,
IF(AND(Q497&lt;&gt;0,P499=0),Q497,
IF(AND(Q498&lt;&gt;0,P499&lt;&gt;0),(P499-(P499/P523))+Q497,
IF(P523&lt;1,0,(P499-(P499/P523)))))))</f>
        <v>0</v>
      </c>
      <c r="R499" s="395">
        <f t="shared" ref="R499" ca="1" si="682">IF(R523="n/a",0,IF(AND(R497=0,Q499=0),0,
IF(AND(R497&lt;&gt;0,Q499=0),R497,
IF(AND(R498&lt;&gt;0,Q499&lt;&gt;0),(Q499-(Q499/Q523))+R497,
IF(Q523&lt;1,0,(Q499-(Q499/Q523)))))))</f>
        <v>0</v>
      </c>
      <c r="S499" s="395">
        <f t="shared" ref="S499" ca="1" si="683">IF(S523="n/a",0,IF(AND(S497=0,R499=0),0,
IF(AND(S497&lt;&gt;0,R499=0),S497,
IF(AND(S498&lt;&gt;0,R499&lt;&gt;0),(R499-(R499/R523))+S497,
IF(R523&lt;1,0,(R499-(R499/R523)))))))</f>
        <v>0</v>
      </c>
      <c r="T499" s="395">
        <f t="shared" ref="T499" ca="1" si="684">IF(T523="n/a",0,IF(AND(T497=0,S499=0),0,
IF(AND(T497&lt;&gt;0,S499=0),T497,
IF(AND(T498&lt;&gt;0,S499&lt;&gt;0),(S499-(S499/S523))+T497,
IF(S523&lt;1,0,(S499-(S499/S523)))))))</f>
        <v>0</v>
      </c>
      <c r="U499" s="395">
        <f t="shared" ref="U499" ca="1" si="685">IF(U523="n/a",0,IF(AND(U497=0,T499=0),0,
IF(AND(U497&lt;&gt;0,T499=0),U497,
IF(AND(U498&lt;&gt;0,T499&lt;&gt;0),(T499-(T499/T523))+U497,
IF(T523&lt;1,0,(T499-(T499/T523)))))))</f>
        <v>0</v>
      </c>
      <c r="V499" s="395">
        <f t="shared" ref="V499" ca="1" si="686">IF(V523="n/a",0,IF(AND(V497=0,U499=0),0,
IF(AND(V497&lt;&gt;0,U499=0),V497,
IF(AND(V498&lt;&gt;0,U499&lt;&gt;0),(U499-(U499/U523))+V497,
IF(U523&lt;1,0,(U499-(U499/U523)))))))</f>
        <v>0</v>
      </c>
      <c r="W499" s="395">
        <f t="shared" ref="W499" ca="1" si="687">IF(W523="n/a",0,IF(AND(W497=0,V499=0),0,
IF(AND(W497&lt;&gt;0,V499=0),W497,
IF(AND(W498&lt;&gt;0,V499&lt;&gt;0),(V499-(V499/V523))+W497,
IF(V523&lt;1,0,(V499-(V499/V523)))))))</f>
        <v>0</v>
      </c>
      <c r="X499" s="249"/>
      <c r="Y499" s="249"/>
      <c r="Z499" s="249"/>
      <c r="AA499" s="249"/>
      <c r="AB499" s="249"/>
    </row>
    <row r="500" spans="1:28" hidden="1" outlineLevel="1">
      <c r="A500" s="331">
        <v>0</v>
      </c>
      <c r="B500" s="309" t="s">
        <v>194</v>
      </c>
      <c r="C500" s="400">
        <f ca="1">C495</f>
        <v>0</v>
      </c>
      <c r="D500" s="395">
        <f ca="1">IF(C524="n/a",C500,IFERROR(IF((OFFSET($C500,0,$A500))&lt;0,
MIN(0,C500-(OFFSET($C500,0,$A500)/(OFFSET($C495,-$A499,$A500)))),
MAX(0,C500-(OFFSET($C500,0,$A500)/(OFFSET($C495,-$A499,$A500))))),0))</f>
        <v>0</v>
      </c>
      <c r="E500" s="395">
        <f t="shared" ref="E500" ca="1" si="688">IF(D524="n/a",D500,IFERROR(IF((OFFSET($C500,0,$A500))&lt;0,
MIN(0,D500-(OFFSET($C500,0,$A500)/(OFFSET($C495,-$A499,$A500)))),
MAX(0,D500-(OFFSET($C500,0,$A500)/(OFFSET($C495,-$A499,$A500))))),0))</f>
        <v>0</v>
      </c>
      <c r="F500" s="395">
        <f t="shared" ref="F500:F501" ca="1" si="689">IF(E524="n/a",E500,IFERROR(IF((OFFSET($C500,0,$A500))&lt;0,
MIN(0,E500-(OFFSET($C500,0,$A500)/(OFFSET($C495,-$A499,$A500)))),
MAX(0,E500-(OFFSET($C500,0,$A500)/(OFFSET($C495,-$A499,$A500))))),0))</f>
        <v>0</v>
      </c>
      <c r="G500" s="395">
        <f t="shared" ref="G500:G502" ca="1" si="690">IF(F524="n/a",F500,IFERROR(IF((OFFSET($C500,0,$A500))&lt;0,
MIN(0,F500-(OFFSET($C500,0,$A500)/(OFFSET($C495,-$A499,$A500)))),
MAX(0,F500-(OFFSET($C500,0,$A500)/(OFFSET($C495,-$A499,$A500))))),0))</f>
        <v>0</v>
      </c>
      <c r="H500" s="395">
        <f t="shared" ref="H500:H503" ca="1" si="691">IF(G524="n/a",G500,IFERROR(IF((OFFSET($C500,0,$A500))&lt;0,
MIN(0,G500-(OFFSET($C500,0,$A500)/(OFFSET($C495,-$A499,$A500)))),
MAX(0,G500-(OFFSET($C500,0,$A500)/(OFFSET($C495,-$A499,$A500))))),0))</f>
        <v>0</v>
      </c>
      <c r="I500" s="395">
        <f t="shared" ref="I500:I504" ca="1" si="692">IF(H524="n/a",H500,IFERROR(IF((OFFSET($C500,0,$A500))&lt;0,
MIN(0,H500-(OFFSET($C500,0,$A500)/(OFFSET($C495,-$A499,$A500)))),
MAX(0,H500-(OFFSET($C500,0,$A500)/(OFFSET($C495,-$A499,$A500))))),0))</f>
        <v>0</v>
      </c>
      <c r="J500" s="395">
        <f t="shared" ref="J500:J505" ca="1" si="693">IF(I524="n/a",I500,IFERROR(IF((OFFSET($C500,0,$A500))&lt;0,
MIN(0,I500-(OFFSET($C500,0,$A500)/(OFFSET($C495,-$A499,$A500)))),
MAX(0,I500-(OFFSET($C500,0,$A500)/(OFFSET($C495,-$A499,$A500))))),0))</f>
        <v>0</v>
      </c>
      <c r="K500" s="395">
        <f t="shared" ref="K500:K506" ca="1" si="694">IF(J524="n/a",J500,IFERROR(IF((OFFSET($C500,0,$A500))&lt;0,
MIN(0,J500-(OFFSET($C500,0,$A500)/(OFFSET($C495,-$A499,$A500)))),
MAX(0,J500-(OFFSET($C500,0,$A500)/(OFFSET($C495,-$A499,$A500))))),0))</f>
        <v>0</v>
      </c>
      <c r="L500" s="395">
        <f t="shared" ref="L500:L507" ca="1" si="695">IF(K524="n/a",K500,IFERROR(IF((OFFSET($C500,0,$A500))&lt;0,
MIN(0,K500-(OFFSET($C500,0,$A500)/(OFFSET($C495,-$A499,$A500)))),
MAX(0,K500-(OFFSET($C500,0,$A500)/(OFFSET($C495,-$A499,$A500))))),0))</f>
        <v>0</v>
      </c>
      <c r="M500" s="395">
        <f t="shared" ref="M500:M508" ca="1" si="696">IF(L524="n/a",L500,IFERROR(IF((OFFSET($C500,0,$A500))&lt;0,
MIN(0,L500-(OFFSET($C500,0,$A500)/(OFFSET($C495,-$A499,$A500)))),
MAX(0,L500-(OFFSET($C500,0,$A500)/(OFFSET($C495,-$A499,$A500))))),0))</f>
        <v>0</v>
      </c>
      <c r="N500" s="395">
        <f t="shared" ref="N500:N509" ca="1" si="697">IF(M524="n/a",M500,IFERROR(IF((OFFSET($C500,0,$A500))&lt;0,
MIN(0,M500-(OFFSET($C500,0,$A500)/(OFFSET($C495,-$A499,$A500)))),
MAX(0,M500-(OFFSET($C500,0,$A500)/(OFFSET($C495,-$A499,$A500))))),0))</f>
        <v>0</v>
      </c>
      <c r="O500" s="395">
        <f t="shared" ref="O500:O510" ca="1" si="698">IF(N524="n/a",N500,IFERROR(IF((OFFSET($C500,0,$A500))&lt;0,
MIN(0,N500-(OFFSET($C500,0,$A500)/(OFFSET($C495,-$A499,$A500)))),
MAX(0,N500-(OFFSET($C500,0,$A500)/(OFFSET($C495,-$A499,$A500))))),0))</f>
        <v>0</v>
      </c>
      <c r="P500" s="395">
        <f t="shared" ref="P500:P511" ca="1" si="699">IF(O524="n/a",O500,IFERROR(IF((OFFSET($C500,0,$A500))&lt;0,
MIN(0,O500-(OFFSET($C500,0,$A500)/(OFFSET($C495,-$A499,$A500)))),
MAX(0,O500-(OFFSET($C500,0,$A500)/(OFFSET($C495,-$A499,$A500))))),0))</f>
        <v>0</v>
      </c>
      <c r="Q500" s="395">
        <f t="shared" ref="Q500:Q512" ca="1" si="700">IF(P524="n/a",P500,IFERROR(IF((OFFSET($C500,0,$A500))&lt;0,
MIN(0,P500-(OFFSET($C500,0,$A500)/(OFFSET($C495,-$A499,$A500)))),
MAX(0,P500-(OFFSET($C500,0,$A500)/(OFFSET($C495,-$A499,$A500))))),0))</f>
        <v>0</v>
      </c>
      <c r="R500" s="395">
        <f t="shared" ref="R500:R513" ca="1" si="701">IF(Q524="n/a",Q500,IFERROR(IF((OFFSET($C500,0,$A500))&lt;0,
MIN(0,Q500-(OFFSET($C500,0,$A500)/(OFFSET($C495,-$A499,$A500)))),
MAX(0,Q500-(OFFSET($C500,0,$A500)/(OFFSET($C495,-$A499,$A500))))),0))</f>
        <v>0</v>
      </c>
      <c r="S500" s="395">
        <f t="shared" ref="S500:S514" ca="1" si="702">IF(R524="n/a",R500,IFERROR(IF((OFFSET($C500,0,$A500))&lt;0,
MIN(0,R500-(OFFSET($C500,0,$A500)/(OFFSET($C495,-$A499,$A500)))),
MAX(0,R500-(OFFSET($C500,0,$A500)/(OFFSET($C495,-$A499,$A500))))),0))</f>
        <v>0</v>
      </c>
      <c r="T500" s="395">
        <f t="shared" ref="T500:T515" ca="1" si="703">IF(S524="n/a",S500,IFERROR(IF((OFFSET($C500,0,$A500))&lt;0,
MIN(0,S500-(OFFSET($C500,0,$A500)/(OFFSET($C495,-$A499,$A500)))),
MAX(0,S500-(OFFSET($C500,0,$A500)/(OFFSET($C495,-$A499,$A500))))),0))</f>
        <v>0</v>
      </c>
      <c r="U500" s="395">
        <f t="shared" ref="U500:U516" ca="1" si="704">IF(T524="n/a",T500,IFERROR(IF((OFFSET($C500,0,$A500))&lt;0,
MIN(0,T500-(OFFSET($C500,0,$A500)/(OFFSET($C495,-$A499,$A500)))),
MAX(0,T500-(OFFSET($C500,0,$A500)/(OFFSET($C495,-$A499,$A500))))),0))</f>
        <v>0</v>
      </c>
      <c r="V500" s="395">
        <f t="shared" ref="V500:V517" ca="1" si="705">IF(U524="n/a",U500,IFERROR(IF((OFFSET($C500,0,$A500))&lt;0,
MIN(0,U500-(OFFSET($C500,0,$A500)/(OFFSET($C495,-$A499,$A500)))),
MAX(0,U500-(OFFSET($C500,0,$A500)/(OFFSET($C495,-$A499,$A500))))),0))</f>
        <v>0</v>
      </c>
      <c r="W500" s="395">
        <f t="shared" ref="W500:W518" ca="1" si="706">IF(V524="n/a",V500,IFERROR(IF((OFFSET($C500,0,$A500))&lt;0,
MIN(0,V500-(OFFSET($C500,0,$A500)/(OFFSET($C495,-$A499,$A500)))),
MAX(0,V500-(OFFSET($C500,0,$A500)/(OFFSET($C495,-$A499,$A500))))),0))</f>
        <v>0</v>
      </c>
      <c r="X500" s="249"/>
      <c r="Y500" s="249"/>
      <c r="Z500" s="249"/>
      <c r="AA500" s="249"/>
      <c r="AB500" s="249"/>
    </row>
    <row r="501" spans="1:28" hidden="1" outlineLevel="1">
      <c r="A501" s="331">
        <v>1</v>
      </c>
      <c r="B501" s="309" t="str">
        <f t="shared" ref="B501:B520" ca="1" si="707">"Depreciated Net Capex "&amp;OFFSET($C$6,0,A501)</f>
        <v>Depreciated Net Capex 2013</v>
      </c>
      <c r="C501" s="396"/>
      <c r="D501" s="397">
        <f ca="1">D495</f>
        <v>0</v>
      </c>
      <c r="E501" s="395">
        <f ca="1">IF(D525="n/a",D501,IFERROR(IF((OFFSET($C501,0,$A501))&lt;0,
MIN(0,D501-(OFFSET($C501,0,$A501)/(OFFSET($C496,-$A500,$A501)))),
MAX(0,D501-(OFFSET($C501,0,$A501)/(OFFSET($C496,-$A500,$A501))))),0))</f>
        <v>0</v>
      </c>
      <c r="F501" s="395">
        <f t="shared" ca="1" si="689"/>
        <v>0</v>
      </c>
      <c r="G501" s="395">
        <f t="shared" ca="1" si="690"/>
        <v>0</v>
      </c>
      <c r="H501" s="395">
        <f t="shared" ca="1" si="691"/>
        <v>0</v>
      </c>
      <c r="I501" s="395">
        <f t="shared" ca="1" si="692"/>
        <v>0</v>
      </c>
      <c r="J501" s="395">
        <f t="shared" ca="1" si="693"/>
        <v>0</v>
      </c>
      <c r="K501" s="395">
        <f t="shared" ca="1" si="694"/>
        <v>0</v>
      </c>
      <c r="L501" s="395">
        <f t="shared" ca="1" si="695"/>
        <v>0</v>
      </c>
      <c r="M501" s="395">
        <f t="shared" ca="1" si="696"/>
        <v>0</v>
      </c>
      <c r="N501" s="395">
        <f t="shared" ca="1" si="697"/>
        <v>0</v>
      </c>
      <c r="O501" s="395">
        <f t="shared" ca="1" si="698"/>
        <v>0</v>
      </c>
      <c r="P501" s="395">
        <f t="shared" ca="1" si="699"/>
        <v>0</v>
      </c>
      <c r="Q501" s="395">
        <f t="shared" ca="1" si="700"/>
        <v>0</v>
      </c>
      <c r="R501" s="395">
        <f t="shared" ca="1" si="701"/>
        <v>0</v>
      </c>
      <c r="S501" s="395">
        <f t="shared" ca="1" si="702"/>
        <v>0</v>
      </c>
      <c r="T501" s="395">
        <f t="shared" ca="1" si="703"/>
        <v>0</v>
      </c>
      <c r="U501" s="395">
        <f t="shared" ca="1" si="704"/>
        <v>0</v>
      </c>
      <c r="V501" s="395">
        <f t="shared" ca="1" si="705"/>
        <v>0</v>
      </c>
      <c r="W501" s="395">
        <f t="shared" ca="1" si="706"/>
        <v>0</v>
      </c>
      <c r="X501" s="249"/>
      <c r="Y501" s="249"/>
      <c r="Z501" s="249"/>
      <c r="AA501" s="249"/>
      <c r="AB501" s="249"/>
    </row>
    <row r="502" spans="1:28" hidden="1" outlineLevel="1">
      <c r="A502" s="331">
        <v>2</v>
      </c>
      <c r="B502" s="309" t="str">
        <f t="shared" ca="1" si="707"/>
        <v>Depreciated Net Capex 2014</v>
      </c>
      <c r="C502" s="398"/>
      <c r="D502" s="399"/>
      <c r="E502" s="397">
        <f ca="1">E495</f>
        <v>0</v>
      </c>
      <c r="F502" s="395">
        <f ca="1">IF(E526="n/a",E502,IFERROR(IF((OFFSET($C502,0,$A502))&lt;0,
MIN(0,E502-(OFFSET($C502,0,$A502)/(OFFSET($C497,-$A501,$A502)))),
MAX(0,E502-(OFFSET($C502,0,$A502)/(OFFSET($C497,-$A501,$A502))))),0))</f>
        <v>0</v>
      </c>
      <c r="G502" s="395">
        <f t="shared" ca="1" si="690"/>
        <v>0</v>
      </c>
      <c r="H502" s="395">
        <f t="shared" ca="1" si="691"/>
        <v>0</v>
      </c>
      <c r="I502" s="395">
        <f t="shared" ca="1" si="692"/>
        <v>0</v>
      </c>
      <c r="J502" s="395">
        <f t="shared" ca="1" si="693"/>
        <v>0</v>
      </c>
      <c r="K502" s="395">
        <f t="shared" ca="1" si="694"/>
        <v>0</v>
      </c>
      <c r="L502" s="395">
        <f t="shared" ca="1" si="695"/>
        <v>0</v>
      </c>
      <c r="M502" s="395">
        <f t="shared" ca="1" si="696"/>
        <v>0</v>
      </c>
      <c r="N502" s="395">
        <f t="shared" ca="1" si="697"/>
        <v>0</v>
      </c>
      <c r="O502" s="395">
        <f t="shared" ca="1" si="698"/>
        <v>0</v>
      </c>
      <c r="P502" s="395">
        <f t="shared" ca="1" si="699"/>
        <v>0</v>
      </c>
      <c r="Q502" s="395">
        <f t="shared" ca="1" si="700"/>
        <v>0</v>
      </c>
      <c r="R502" s="395">
        <f t="shared" ca="1" si="701"/>
        <v>0</v>
      </c>
      <c r="S502" s="395">
        <f t="shared" ca="1" si="702"/>
        <v>0</v>
      </c>
      <c r="T502" s="395">
        <f t="shared" ca="1" si="703"/>
        <v>0</v>
      </c>
      <c r="U502" s="395">
        <f t="shared" ca="1" si="704"/>
        <v>0</v>
      </c>
      <c r="V502" s="395">
        <f t="shared" ca="1" si="705"/>
        <v>0</v>
      </c>
      <c r="W502" s="395">
        <f t="shared" ca="1" si="706"/>
        <v>0</v>
      </c>
      <c r="X502" s="334"/>
      <c r="Y502" s="249"/>
      <c r="Z502" s="249"/>
      <c r="AA502" s="249"/>
      <c r="AB502" s="249"/>
    </row>
    <row r="503" spans="1:28" hidden="1" outlineLevel="1">
      <c r="A503" s="331">
        <v>3</v>
      </c>
      <c r="B503" s="309" t="str">
        <f t="shared" ca="1" si="707"/>
        <v>Depreciated Net Capex 2015</v>
      </c>
      <c r="C503" s="398"/>
      <c r="D503" s="398"/>
      <c r="E503" s="399"/>
      <c r="F503" s="400">
        <f ca="1">F495</f>
        <v>0</v>
      </c>
      <c r="G503" s="395">
        <f ca="1">IF(F527="n/a",F503,IFERROR(IF((OFFSET($C503,0,$A503))&lt;0,
MIN(0,F503-(OFFSET($C503,0,$A503)/(OFFSET($C498,-$A502,$A503)))),
MAX(0,F503-(OFFSET($C503,0,$A503)/(OFFSET($C498,-$A502,$A503))))),0))</f>
        <v>0</v>
      </c>
      <c r="H503" s="395">
        <f t="shared" ca="1" si="691"/>
        <v>0</v>
      </c>
      <c r="I503" s="395">
        <f t="shared" ca="1" si="692"/>
        <v>0</v>
      </c>
      <c r="J503" s="395">
        <f t="shared" ca="1" si="693"/>
        <v>0</v>
      </c>
      <c r="K503" s="395">
        <f t="shared" ca="1" si="694"/>
        <v>0</v>
      </c>
      <c r="L503" s="395">
        <f t="shared" ca="1" si="695"/>
        <v>0</v>
      </c>
      <c r="M503" s="395">
        <f t="shared" ca="1" si="696"/>
        <v>0</v>
      </c>
      <c r="N503" s="395">
        <f t="shared" ca="1" si="697"/>
        <v>0</v>
      </c>
      <c r="O503" s="395">
        <f t="shared" ca="1" si="698"/>
        <v>0</v>
      </c>
      <c r="P503" s="395">
        <f t="shared" ca="1" si="699"/>
        <v>0</v>
      </c>
      <c r="Q503" s="395">
        <f t="shared" ca="1" si="700"/>
        <v>0</v>
      </c>
      <c r="R503" s="395">
        <f t="shared" ca="1" si="701"/>
        <v>0</v>
      </c>
      <c r="S503" s="395">
        <f t="shared" ca="1" si="702"/>
        <v>0</v>
      </c>
      <c r="T503" s="395">
        <f t="shared" ca="1" si="703"/>
        <v>0</v>
      </c>
      <c r="U503" s="395">
        <f t="shared" ca="1" si="704"/>
        <v>0</v>
      </c>
      <c r="V503" s="395">
        <f t="shared" ca="1" si="705"/>
        <v>0</v>
      </c>
      <c r="W503" s="395">
        <f t="shared" ca="1" si="706"/>
        <v>0</v>
      </c>
      <c r="X503" s="334"/>
      <c r="Y503" s="334"/>
      <c r="Z503" s="249"/>
      <c r="AA503" s="249"/>
      <c r="AB503" s="249"/>
    </row>
    <row r="504" spans="1:28" hidden="1" outlineLevel="1">
      <c r="A504" s="331">
        <v>4</v>
      </c>
      <c r="B504" s="309" t="str">
        <f t="shared" ca="1" si="707"/>
        <v>Depreciated Net Capex 2016</v>
      </c>
      <c r="C504" s="398"/>
      <c r="D504" s="398"/>
      <c r="E504" s="398"/>
      <c r="F504" s="399"/>
      <c r="G504" s="400">
        <f ca="1">G495</f>
        <v>0</v>
      </c>
      <c r="H504" s="395">
        <f ca="1">IF(G528="n/a",G504,IFERROR(IF((OFFSET($C504,0,$A504))&lt;0,
MIN(0,G504-(OFFSET($C504,0,$A504)/(OFFSET($C499,-$A503,$A504)))),
MAX(0,G504-(OFFSET($C504,0,$A504)/(OFFSET($C499,-$A503,$A504))))),0))</f>
        <v>0</v>
      </c>
      <c r="I504" s="395">
        <f t="shared" ca="1" si="692"/>
        <v>0</v>
      </c>
      <c r="J504" s="395">
        <f t="shared" ca="1" si="693"/>
        <v>0</v>
      </c>
      <c r="K504" s="395">
        <f t="shared" ca="1" si="694"/>
        <v>0</v>
      </c>
      <c r="L504" s="395">
        <f t="shared" ca="1" si="695"/>
        <v>0</v>
      </c>
      <c r="M504" s="395">
        <f t="shared" ca="1" si="696"/>
        <v>0</v>
      </c>
      <c r="N504" s="395">
        <f t="shared" ca="1" si="697"/>
        <v>0</v>
      </c>
      <c r="O504" s="395">
        <f t="shared" ca="1" si="698"/>
        <v>0</v>
      </c>
      <c r="P504" s="395">
        <f t="shared" ca="1" si="699"/>
        <v>0</v>
      </c>
      <c r="Q504" s="395">
        <f t="shared" ca="1" si="700"/>
        <v>0</v>
      </c>
      <c r="R504" s="395">
        <f t="shared" ca="1" si="701"/>
        <v>0</v>
      </c>
      <c r="S504" s="395">
        <f t="shared" ca="1" si="702"/>
        <v>0</v>
      </c>
      <c r="T504" s="395">
        <f t="shared" ca="1" si="703"/>
        <v>0</v>
      </c>
      <c r="U504" s="395">
        <f t="shared" ca="1" si="704"/>
        <v>0</v>
      </c>
      <c r="V504" s="395">
        <f t="shared" ca="1" si="705"/>
        <v>0</v>
      </c>
      <c r="W504" s="395">
        <f t="shared" ca="1" si="706"/>
        <v>0</v>
      </c>
      <c r="X504" s="334"/>
      <c r="Y504" s="334"/>
      <c r="Z504" s="334"/>
      <c r="AA504" s="249"/>
      <c r="AB504" s="249"/>
    </row>
    <row r="505" spans="1:28" hidden="1" outlineLevel="1">
      <c r="A505" s="331">
        <v>5</v>
      </c>
      <c r="B505" s="309" t="str">
        <f t="shared" ca="1" si="707"/>
        <v>Depreciated Net Capex 2017</v>
      </c>
      <c r="C505" s="398"/>
      <c r="D505" s="398"/>
      <c r="E505" s="398"/>
      <c r="F505" s="398"/>
      <c r="G505" s="399"/>
      <c r="H505" s="400">
        <f ca="1">H495</f>
        <v>0</v>
      </c>
      <c r="I505" s="395">
        <f ca="1">IF(H529="n/a",H505,IFERROR(IF((OFFSET($C505,0,$A505))&lt;0,
MIN(0,H505-(OFFSET($C505,0,$A505)/(OFFSET($C500,-$A504,$A505)))),
MAX(0,H505-(OFFSET($C505,0,$A505)/(OFFSET($C500,-$A504,$A505))))),0))</f>
        <v>0</v>
      </c>
      <c r="J505" s="395">
        <f t="shared" ca="1" si="693"/>
        <v>0</v>
      </c>
      <c r="K505" s="395">
        <f t="shared" ca="1" si="694"/>
        <v>0</v>
      </c>
      <c r="L505" s="395">
        <f t="shared" ca="1" si="695"/>
        <v>0</v>
      </c>
      <c r="M505" s="395">
        <f t="shared" ca="1" si="696"/>
        <v>0</v>
      </c>
      <c r="N505" s="395">
        <f t="shared" ca="1" si="697"/>
        <v>0</v>
      </c>
      <c r="O505" s="395">
        <f t="shared" ca="1" si="698"/>
        <v>0</v>
      </c>
      <c r="P505" s="395">
        <f t="shared" ca="1" si="699"/>
        <v>0</v>
      </c>
      <c r="Q505" s="395">
        <f t="shared" ca="1" si="700"/>
        <v>0</v>
      </c>
      <c r="R505" s="395">
        <f t="shared" ca="1" si="701"/>
        <v>0</v>
      </c>
      <c r="S505" s="395">
        <f t="shared" ca="1" si="702"/>
        <v>0</v>
      </c>
      <c r="T505" s="395">
        <f t="shared" ca="1" si="703"/>
        <v>0</v>
      </c>
      <c r="U505" s="395">
        <f t="shared" ca="1" si="704"/>
        <v>0</v>
      </c>
      <c r="V505" s="395">
        <f t="shared" ca="1" si="705"/>
        <v>0</v>
      </c>
      <c r="W505" s="395">
        <f t="shared" ca="1" si="706"/>
        <v>0</v>
      </c>
      <c r="X505" s="334"/>
      <c r="Y505" s="334"/>
      <c r="Z505" s="334"/>
      <c r="AA505" s="249"/>
      <c r="AB505" s="249"/>
    </row>
    <row r="506" spans="1:28" hidden="1" outlineLevel="1">
      <c r="A506" s="331">
        <v>6</v>
      </c>
      <c r="B506" s="309" t="str">
        <f t="shared" ca="1" si="707"/>
        <v>Depreciated Net Capex 2018</v>
      </c>
      <c r="C506" s="398"/>
      <c r="D506" s="398"/>
      <c r="E506" s="398"/>
      <c r="F506" s="398"/>
      <c r="G506" s="398"/>
      <c r="H506" s="399"/>
      <c r="I506" s="400">
        <f ca="1">I495</f>
        <v>0</v>
      </c>
      <c r="J506" s="395">
        <f ca="1">IF(I530="n/a",I506,IFERROR(IF((OFFSET($C506,0,$A506))&lt;0,
MIN(0,I506-(OFFSET($C506,0,$A506)/(OFFSET($C501,-$A505,$A506)))),
MAX(0,I506-(OFFSET($C506,0,$A506)/(OFFSET($C501,-$A505,$A506))))),0))</f>
        <v>0</v>
      </c>
      <c r="K506" s="395">
        <f t="shared" ca="1" si="694"/>
        <v>0</v>
      </c>
      <c r="L506" s="395">
        <f t="shared" ca="1" si="695"/>
        <v>0</v>
      </c>
      <c r="M506" s="395">
        <f t="shared" ca="1" si="696"/>
        <v>0</v>
      </c>
      <c r="N506" s="395">
        <f t="shared" ca="1" si="697"/>
        <v>0</v>
      </c>
      <c r="O506" s="395">
        <f t="shared" ca="1" si="698"/>
        <v>0</v>
      </c>
      <c r="P506" s="395">
        <f t="shared" ca="1" si="699"/>
        <v>0</v>
      </c>
      <c r="Q506" s="395">
        <f t="shared" ca="1" si="700"/>
        <v>0</v>
      </c>
      <c r="R506" s="395">
        <f t="shared" ca="1" si="701"/>
        <v>0</v>
      </c>
      <c r="S506" s="395">
        <f t="shared" ca="1" si="702"/>
        <v>0</v>
      </c>
      <c r="T506" s="395">
        <f t="shared" ca="1" si="703"/>
        <v>0</v>
      </c>
      <c r="U506" s="395">
        <f t="shared" ca="1" si="704"/>
        <v>0</v>
      </c>
      <c r="V506" s="395">
        <f t="shared" ca="1" si="705"/>
        <v>0</v>
      </c>
      <c r="W506" s="395">
        <f t="shared" ca="1" si="706"/>
        <v>0</v>
      </c>
      <c r="X506" s="334"/>
      <c r="Y506" s="334"/>
      <c r="Z506" s="334"/>
      <c r="AA506" s="249"/>
      <c r="AB506" s="249"/>
    </row>
    <row r="507" spans="1:28" hidden="1" outlineLevel="1">
      <c r="A507" s="331">
        <v>7</v>
      </c>
      <c r="B507" s="309" t="str">
        <f t="shared" ca="1" si="707"/>
        <v>Depreciated Net Capex 2019</v>
      </c>
      <c r="C507" s="398"/>
      <c r="D507" s="398"/>
      <c r="E507" s="398"/>
      <c r="F507" s="398"/>
      <c r="G507" s="398"/>
      <c r="H507" s="398"/>
      <c r="I507" s="399"/>
      <c r="J507" s="400">
        <f ca="1">J495</f>
        <v>0</v>
      </c>
      <c r="K507" s="395">
        <f ca="1">IF(J531="n/a",J507,IFERROR(IF((OFFSET($C507,0,$A507))&lt;0,
MIN(0,J507-(OFFSET($C507,0,$A507)/(OFFSET($C502,-$A506,$A507)))),
MAX(0,J507-(OFFSET($C507,0,$A507)/(OFFSET($C502,-$A506,$A507))))),0))</f>
        <v>0</v>
      </c>
      <c r="L507" s="395">
        <f t="shared" ca="1" si="695"/>
        <v>0</v>
      </c>
      <c r="M507" s="395">
        <f t="shared" ca="1" si="696"/>
        <v>0</v>
      </c>
      <c r="N507" s="395">
        <f t="shared" ca="1" si="697"/>
        <v>0</v>
      </c>
      <c r="O507" s="395">
        <f t="shared" ca="1" si="698"/>
        <v>0</v>
      </c>
      <c r="P507" s="395">
        <f t="shared" ca="1" si="699"/>
        <v>0</v>
      </c>
      <c r="Q507" s="395">
        <f t="shared" ca="1" si="700"/>
        <v>0</v>
      </c>
      <c r="R507" s="395">
        <f t="shared" ca="1" si="701"/>
        <v>0</v>
      </c>
      <c r="S507" s="395">
        <f t="shared" ca="1" si="702"/>
        <v>0</v>
      </c>
      <c r="T507" s="395">
        <f t="shared" ca="1" si="703"/>
        <v>0</v>
      </c>
      <c r="U507" s="395">
        <f t="shared" ca="1" si="704"/>
        <v>0</v>
      </c>
      <c r="V507" s="395">
        <f t="shared" ca="1" si="705"/>
        <v>0</v>
      </c>
      <c r="W507" s="395">
        <f t="shared" ca="1" si="706"/>
        <v>0</v>
      </c>
      <c r="X507" s="334"/>
      <c r="Y507" s="334"/>
      <c r="Z507" s="334"/>
      <c r="AA507" s="249"/>
      <c r="AB507" s="249"/>
    </row>
    <row r="508" spans="1:28" hidden="1" outlineLevel="1">
      <c r="A508" s="331">
        <v>8</v>
      </c>
      <c r="B508" s="309" t="str">
        <f t="shared" ca="1" si="707"/>
        <v>Depreciated Net Capex 2020</v>
      </c>
      <c r="C508" s="398"/>
      <c r="D508" s="398"/>
      <c r="E508" s="398"/>
      <c r="F508" s="398"/>
      <c r="G508" s="398"/>
      <c r="H508" s="398"/>
      <c r="I508" s="398"/>
      <c r="J508" s="399"/>
      <c r="K508" s="400">
        <f ca="1">K495</f>
        <v>0</v>
      </c>
      <c r="L508" s="395">
        <f ca="1">IF(K532="n/a",K508,IFERROR(IF((OFFSET($C508,0,$A508))&lt;0,
MIN(0,K508-(OFFSET($C508,0,$A508)/(OFFSET($C503,-$A507,$A508)))),
MAX(0,K508-(OFFSET($C508,0,$A508)/(OFFSET($C503,-$A507,$A508))))),0))</f>
        <v>0</v>
      </c>
      <c r="M508" s="395">
        <f t="shared" ca="1" si="696"/>
        <v>0</v>
      </c>
      <c r="N508" s="395">
        <f t="shared" ca="1" si="697"/>
        <v>0</v>
      </c>
      <c r="O508" s="395">
        <f t="shared" ca="1" si="698"/>
        <v>0</v>
      </c>
      <c r="P508" s="395">
        <f t="shared" ca="1" si="699"/>
        <v>0</v>
      </c>
      <c r="Q508" s="395">
        <f t="shared" ca="1" si="700"/>
        <v>0</v>
      </c>
      <c r="R508" s="395">
        <f t="shared" ca="1" si="701"/>
        <v>0</v>
      </c>
      <c r="S508" s="395">
        <f t="shared" ca="1" si="702"/>
        <v>0</v>
      </c>
      <c r="T508" s="395">
        <f t="shared" ca="1" si="703"/>
        <v>0</v>
      </c>
      <c r="U508" s="395">
        <f t="shared" ca="1" si="704"/>
        <v>0</v>
      </c>
      <c r="V508" s="395">
        <f t="shared" ca="1" si="705"/>
        <v>0</v>
      </c>
      <c r="W508" s="395">
        <f t="shared" ca="1" si="706"/>
        <v>0</v>
      </c>
      <c r="X508" s="334"/>
      <c r="Y508" s="334"/>
      <c r="Z508" s="334"/>
      <c r="AA508" s="249"/>
      <c r="AB508" s="249"/>
    </row>
    <row r="509" spans="1:28" hidden="1" outlineLevel="1">
      <c r="A509" s="331">
        <v>9</v>
      </c>
      <c r="B509" s="309" t="str">
        <f t="shared" ca="1" si="707"/>
        <v>Depreciated Net Capex 2021</v>
      </c>
      <c r="C509" s="398"/>
      <c r="D509" s="398"/>
      <c r="E509" s="398"/>
      <c r="F509" s="398"/>
      <c r="G509" s="398"/>
      <c r="H509" s="398"/>
      <c r="I509" s="398"/>
      <c r="J509" s="398"/>
      <c r="K509" s="399"/>
      <c r="L509" s="400">
        <f ca="1">L495</f>
        <v>0</v>
      </c>
      <c r="M509" s="395">
        <f ca="1">IF(L533="n/a",L509,IFERROR(IF((OFFSET($C509,0,$A509))&lt;0,
MIN(0,L509-(OFFSET($C509,0,$A509)/(OFFSET($C504,-$A508,$A509)))),
MAX(0,L509-(OFFSET($C509,0,$A509)/(OFFSET($C504,-$A508,$A509))))),0))</f>
        <v>0</v>
      </c>
      <c r="N509" s="395">
        <f t="shared" ca="1" si="697"/>
        <v>0</v>
      </c>
      <c r="O509" s="395">
        <f t="shared" ca="1" si="698"/>
        <v>0</v>
      </c>
      <c r="P509" s="395">
        <f t="shared" ca="1" si="699"/>
        <v>0</v>
      </c>
      <c r="Q509" s="395">
        <f t="shared" ca="1" si="700"/>
        <v>0</v>
      </c>
      <c r="R509" s="395">
        <f t="shared" ca="1" si="701"/>
        <v>0</v>
      </c>
      <c r="S509" s="395">
        <f t="shared" ca="1" si="702"/>
        <v>0</v>
      </c>
      <c r="T509" s="395">
        <f t="shared" ca="1" si="703"/>
        <v>0</v>
      </c>
      <c r="U509" s="395">
        <f t="shared" ca="1" si="704"/>
        <v>0</v>
      </c>
      <c r="V509" s="395">
        <f t="shared" ca="1" si="705"/>
        <v>0</v>
      </c>
      <c r="W509" s="395">
        <f t="shared" ca="1" si="706"/>
        <v>0</v>
      </c>
      <c r="X509" s="334"/>
      <c r="Y509" s="334"/>
      <c r="Z509" s="334"/>
      <c r="AA509" s="249"/>
      <c r="AB509" s="249"/>
    </row>
    <row r="510" spans="1:28" hidden="1" outlineLevel="1">
      <c r="A510" s="331">
        <v>10</v>
      </c>
      <c r="B510" s="309" t="str">
        <f t="shared" ca="1" si="707"/>
        <v>Depreciated Net Capex 2022</v>
      </c>
      <c r="C510" s="398"/>
      <c r="D510" s="398"/>
      <c r="E510" s="398"/>
      <c r="F510" s="398"/>
      <c r="G510" s="398"/>
      <c r="H510" s="398"/>
      <c r="I510" s="398"/>
      <c r="J510" s="398"/>
      <c r="K510" s="398"/>
      <c r="L510" s="399"/>
      <c r="M510" s="400">
        <f ca="1">M495</f>
        <v>0</v>
      </c>
      <c r="N510" s="395">
        <f ca="1">IF(M534="n/a",M510,IFERROR(IF((OFFSET($C510,0,$A510))&lt;0,
MIN(0,M510-(OFFSET($C510,0,$A510)/(OFFSET($C505,-$A509,$A510)))),
MAX(0,M510-(OFFSET($C510,0,$A510)/(OFFSET($C505,-$A509,$A510))))),0))</f>
        <v>0</v>
      </c>
      <c r="O510" s="395">
        <f t="shared" ca="1" si="698"/>
        <v>0</v>
      </c>
      <c r="P510" s="395">
        <f t="shared" ca="1" si="699"/>
        <v>0</v>
      </c>
      <c r="Q510" s="395">
        <f t="shared" ca="1" si="700"/>
        <v>0</v>
      </c>
      <c r="R510" s="395">
        <f t="shared" ca="1" si="701"/>
        <v>0</v>
      </c>
      <c r="S510" s="395">
        <f t="shared" ca="1" si="702"/>
        <v>0</v>
      </c>
      <c r="T510" s="395">
        <f t="shared" ca="1" si="703"/>
        <v>0</v>
      </c>
      <c r="U510" s="395">
        <f t="shared" ca="1" si="704"/>
        <v>0</v>
      </c>
      <c r="V510" s="395">
        <f t="shared" ca="1" si="705"/>
        <v>0</v>
      </c>
      <c r="W510" s="395">
        <f t="shared" ca="1" si="706"/>
        <v>0</v>
      </c>
      <c r="X510" s="334"/>
      <c r="Y510" s="334"/>
      <c r="Z510" s="334"/>
      <c r="AA510" s="249"/>
      <c r="AB510" s="249"/>
    </row>
    <row r="511" spans="1:28" hidden="1" outlineLevel="1">
      <c r="A511" s="331">
        <v>11</v>
      </c>
      <c r="B511" s="309" t="str">
        <f t="shared" ca="1" si="707"/>
        <v>Depreciated Net Capex 2023</v>
      </c>
      <c r="C511" s="398"/>
      <c r="D511" s="398"/>
      <c r="E511" s="398"/>
      <c r="F511" s="398"/>
      <c r="G511" s="398"/>
      <c r="H511" s="398"/>
      <c r="I511" s="398"/>
      <c r="J511" s="398"/>
      <c r="K511" s="398"/>
      <c r="L511" s="398"/>
      <c r="M511" s="399"/>
      <c r="N511" s="400">
        <f>N495</f>
        <v>0</v>
      </c>
      <c r="O511" s="395">
        <f ca="1">IF(N535="n/a",N511,IFERROR(IF((OFFSET($C511,0,$A511))&lt;0,
MIN(0,N511-(OFFSET($C511,0,$A511)/(OFFSET($C506,-$A510,$A511)))),
MAX(0,N511-(OFFSET($C511,0,$A511)/(OFFSET($C506,-$A510,$A511))))),0))</f>
        <v>0</v>
      </c>
      <c r="P511" s="395">
        <f t="shared" ca="1" si="699"/>
        <v>0</v>
      </c>
      <c r="Q511" s="395">
        <f t="shared" ca="1" si="700"/>
        <v>0</v>
      </c>
      <c r="R511" s="395">
        <f t="shared" ca="1" si="701"/>
        <v>0</v>
      </c>
      <c r="S511" s="395">
        <f t="shared" ca="1" si="702"/>
        <v>0</v>
      </c>
      <c r="T511" s="395">
        <f t="shared" ca="1" si="703"/>
        <v>0</v>
      </c>
      <c r="U511" s="395">
        <f t="shared" ca="1" si="704"/>
        <v>0</v>
      </c>
      <c r="V511" s="395">
        <f t="shared" ca="1" si="705"/>
        <v>0</v>
      </c>
      <c r="W511" s="395">
        <f t="shared" ca="1" si="706"/>
        <v>0</v>
      </c>
      <c r="X511" s="334"/>
      <c r="Y511" s="334"/>
      <c r="Z511" s="334"/>
      <c r="AA511" s="249"/>
      <c r="AB511" s="249"/>
    </row>
    <row r="512" spans="1:28" hidden="1" outlineLevel="1">
      <c r="A512" s="331">
        <v>12</v>
      </c>
      <c r="B512" s="309" t="str">
        <f t="shared" ca="1" si="707"/>
        <v>Depreciated Net Capex 2024</v>
      </c>
      <c r="C512" s="398"/>
      <c r="D512" s="398"/>
      <c r="E512" s="398"/>
      <c r="F512" s="398"/>
      <c r="G512" s="398"/>
      <c r="H512" s="398"/>
      <c r="I512" s="398"/>
      <c r="J512" s="398"/>
      <c r="K512" s="398"/>
      <c r="L512" s="398"/>
      <c r="M512" s="398"/>
      <c r="N512" s="399"/>
      <c r="O512" s="400">
        <f>O495</f>
        <v>0</v>
      </c>
      <c r="P512" s="395">
        <f ca="1">IF(O536="n/a",O512,IFERROR(IF((OFFSET($C512,0,$A512))&lt;0,
MIN(0,O512-(OFFSET($C512,0,$A512)/(OFFSET($C507,-$A511,$A512)))),
MAX(0,O512-(OFFSET($C512,0,$A512)/(OFFSET($C507,-$A511,$A512))))),0))</f>
        <v>0</v>
      </c>
      <c r="Q512" s="395">
        <f t="shared" ca="1" si="700"/>
        <v>0</v>
      </c>
      <c r="R512" s="395">
        <f t="shared" ca="1" si="701"/>
        <v>0</v>
      </c>
      <c r="S512" s="395">
        <f t="shared" ca="1" si="702"/>
        <v>0</v>
      </c>
      <c r="T512" s="395">
        <f t="shared" ca="1" si="703"/>
        <v>0</v>
      </c>
      <c r="U512" s="395">
        <f t="shared" ca="1" si="704"/>
        <v>0</v>
      </c>
      <c r="V512" s="395">
        <f t="shared" ca="1" si="705"/>
        <v>0</v>
      </c>
      <c r="W512" s="395">
        <f t="shared" ca="1" si="706"/>
        <v>0</v>
      </c>
      <c r="X512" s="334"/>
      <c r="Y512" s="334"/>
      <c r="Z512" s="334"/>
      <c r="AA512" s="249"/>
      <c r="AB512" s="249"/>
    </row>
    <row r="513" spans="1:28" hidden="1" outlineLevel="1">
      <c r="A513" s="331">
        <v>13</v>
      </c>
      <c r="B513" s="309" t="str">
        <f t="shared" ca="1" si="707"/>
        <v>Depreciated Net Capex 2025</v>
      </c>
      <c r="C513" s="398"/>
      <c r="D513" s="398"/>
      <c r="E513" s="398"/>
      <c r="F513" s="398"/>
      <c r="G513" s="398"/>
      <c r="H513" s="398"/>
      <c r="I513" s="398"/>
      <c r="J513" s="398"/>
      <c r="K513" s="398"/>
      <c r="L513" s="398"/>
      <c r="M513" s="398"/>
      <c r="N513" s="398"/>
      <c r="O513" s="399"/>
      <c r="P513" s="400">
        <f>P495</f>
        <v>0</v>
      </c>
      <c r="Q513" s="395">
        <f ca="1">IF(P537="n/a",P513,IFERROR(IF((OFFSET($C513,0,$A513))&lt;0,
MIN(0,P513-(OFFSET($C513,0,$A513)/(OFFSET($C508,-$A512,$A513)))),
MAX(0,P513-(OFFSET($C513,0,$A513)/(OFFSET($C508,-$A512,$A513))))),0))</f>
        <v>0</v>
      </c>
      <c r="R513" s="395">
        <f t="shared" ca="1" si="701"/>
        <v>0</v>
      </c>
      <c r="S513" s="395">
        <f t="shared" ca="1" si="702"/>
        <v>0</v>
      </c>
      <c r="T513" s="395">
        <f t="shared" ca="1" si="703"/>
        <v>0</v>
      </c>
      <c r="U513" s="395">
        <f t="shared" ca="1" si="704"/>
        <v>0</v>
      </c>
      <c r="V513" s="395">
        <f t="shared" ca="1" si="705"/>
        <v>0</v>
      </c>
      <c r="W513" s="395">
        <f t="shared" ca="1" si="706"/>
        <v>0</v>
      </c>
      <c r="X513" s="334"/>
      <c r="Y513" s="334"/>
      <c r="Z513" s="334"/>
      <c r="AA513" s="249"/>
      <c r="AB513" s="249"/>
    </row>
    <row r="514" spans="1:28" hidden="1" outlineLevel="1">
      <c r="A514" s="331">
        <v>14</v>
      </c>
      <c r="B514" s="309" t="str">
        <f t="shared" ca="1" si="707"/>
        <v>Depreciated Net Capex 2026</v>
      </c>
      <c r="C514" s="398"/>
      <c r="D514" s="398"/>
      <c r="E514" s="398"/>
      <c r="F514" s="398"/>
      <c r="G514" s="398"/>
      <c r="H514" s="398"/>
      <c r="I514" s="398"/>
      <c r="J514" s="398"/>
      <c r="K514" s="398"/>
      <c r="L514" s="398"/>
      <c r="M514" s="398"/>
      <c r="N514" s="398"/>
      <c r="O514" s="398"/>
      <c r="P514" s="399"/>
      <c r="Q514" s="400">
        <f>Q495</f>
        <v>0</v>
      </c>
      <c r="R514" s="395">
        <f ca="1">IF(Q538="n/a",Q514,IFERROR(IF((OFFSET($C514,0,$A514))&lt;0,
MIN(0,Q514-(OFFSET($C514,0,$A514)/(OFFSET($C509,-$A513,$A514)))),
MAX(0,Q514-(OFFSET($C514,0,$A514)/(OFFSET($C509,-$A513,$A514))))),0))</f>
        <v>0</v>
      </c>
      <c r="S514" s="395">
        <f t="shared" ca="1" si="702"/>
        <v>0</v>
      </c>
      <c r="T514" s="395">
        <f t="shared" ca="1" si="703"/>
        <v>0</v>
      </c>
      <c r="U514" s="395">
        <f t="shared" ca="1" si="704"/>
        <v>0</v>
      </c>
      <c r="V514" s="395">
        <f t="shared" ca="1" si="705"/>
        <v>0</v>
      </c>
      <c r="W514" s="395">
        <f t="shared" ca="1" si="706"/>
        <v>0</v>
      </c>
      <c r="X514" s="334"/>
      <c r="Y514" s="334"/>
      <c r="Z514" s="334"/>
      <c r="AA514" s="249"/>
      <c r="AB514" s="249"/>
    </row>
    <row r="515" spans="1:28" hidden="1" outlineLevel="1">
      <c r="A515" s="331">
        <v>15</v>
      </c>
      <c r="B515" s="309" t="str">
        <f t="shared" ca="1" si="707"/>
        <v>Depreciated Net Capex 2027</v>
      </c>
      <c r="C515" s="398"/>
      <c r="D515" s="398"/>
      <c r="E515" s="398"/>
      <c r="F515" s="398"/>
      <c r="G515" s="398"/>
      <c r="H515" s="398"/>
      <c r="I515" s="398"/>
      <c r="J515" s="398"/>
      <c r="K515" s="398"/>
      <c r="L515" s="398"/>
      <c r="M515" s="398"/>
      <c r="N515" s="398"/>
      <c r="O515" s="398"/>
      <c r="P515" s="398"/>
      <c r="Q515" s="399"/>
      <c r="R515" s="400">
        <f>R495</f>
        <v>0</v>
      </c>
      <c r="S515" s="395">
        <f ca="1">IF(R539="n/a",R515,IFERROR(IF((OFFSET($C515,0,$A515))&lt;0,
MIN(0,R515-(OFFSET($C515,0,$A515)/(OFFSET($C510,-$A514,$A515)))),
MAX(0,R515-(OFFSET($C515,0,$A515)/(OFFSET($C510,-$A514,$A515))))),0))</f>
        <v>0</v>
      </c>
      <c r="T515" s="395">
        <f t="shared" ca="1" si="703"/>
        <v>0</v>
      </c>
      <c r="U515" s="395">
        <f t="shared" ca="1" si="704"/>
        <v>0</v>
      </c>
      <c r="V515" s="395">
        <f t="shared" ca="1" si="705"/>
        <v>0</v>
      </c>
      <c r="W515" s="395">
        <f t="shared" ca="1" si="706"/>
        <v>0</v>
      </c>
      <c r="X515" s="334"/>
      <c r="Y515" s="334"/>
      <c r="Z515" s="334"/>
      <c r="AA515" s="249"/>
      <c r="AB515" s="249"/>
    </row>
    <row r="516" spans="1:28" hidden="1" outlineLevel="1">
      <c r="A516" s="331">
        <v>16</v>
      </c>
      <c r="B516" s="309" t="str">
        <f t="shared" ca="1" si="707"/>
        <v>Depreciated Net Capex 2028</v>
      </c>
      <c r="C516" s="398"/>
      <c r="D516" s="398"/>
      <c r="E516" s="398"/>
      <c r="F516" s="398"/>
      <c r="G516" s="398"/>
      <c r="H516" s="398"/>
      <c r="I516" s="398"/>
      <c r="J516" s="398"/>
      <c r="K516" s="398"/>
      <c r="L516" s="398"/>
      <c r="M516" s="398"/>
      <c r="N516" s="398"/>
      <c r="O516" s="398"/>
      <c r="P516" s="398"/>
      <c r="Q516" s="398"/>
      <c r="R516" s="399"/>
      <c r="S516" s="400">
        <f>S495</f>
        <v>0</v>
      </c>
      <c r="T516" s="395">
        <f ca="1">IF(S540="n/a",S516,IFERROR(IF((OFFSET($C516,0,$A516))&lt;0,
MIN(0,S516-(OFFSET($C516,0,$A516)/(OFFSET($C511,-$A515,$A516)))),
MAX(0,S516-(OFFSET($C516,0,$A516)/(OFFSET($C511,-$A515,$A516))))),0))</f>
        <v>0</v>
      </c>
      <c r="U516" s="395">
        <f t="shared" ca="1" si="704"/>
        <v>0</v>
      </c>
      <c r="V516" s="395">
        <f t="shared" ca="1" si="705"/>
        <v>0</v>
      </c>
      <c r="W516" s="395">
        <f t="shared" ca="1" si="706"/>
        <v>0</v>
      </c>
      <c r="X516" s="334"/>
      <c r="Y516" s="334"/>
      <c r="Z516" s="334"/>
      <c r="AA516" s="249"/>
      <c r="AB516" s="249"/>
    </row>
    <row r="517" spans="1:28" hidden="1" outlineLevel="1">
      <c r="A517" s="331">
        <v>17</v>
      </c>
      <c r="B517" s="309" t="str">
        <f t="shared" ca="1" si="707"/>
        <v>Depreciated Net Capex 2029</v>
      </c>
      <c r="C517" s="398"/>
      <c r="D517" s="398"/>
      <c r="E517" s="398"/>
      <c r="F517" s="398"/>
      <c r="G517" s="398"/>
      <c r="H517" s="398"/>
      <c r="I517" s="398"/>
      <c r="J517" s="398"/>
      <c r="K517" s="398"/>
      <c r="L517" s="398"/>
      <c r="M517" s="398"/>
      <c r="N517" s="398"/>
      <c r="O517" s="398"/>
      <c r="P517" s="398"/>
      <c r="Q517" s="398"/>
      <c r="R517" s="398"/>
      <c r="S517" s="399"/>
      <c r="T517" s="400">
        <f>T495</f>
        <v>0</v>
      </c>
      <c r="U517" s="395">
        <f ca="1">IF(T541="n/a",T517,IFERROR(IF((OFFSET($C517,0,$A517))&lt;0,
MIN(0,T517-(OFFSET($C517,0,$A517)/(OFFSET($C512,-$A516,$A517)))),
MAX(0,T517-(OFFSET($C517,0,$A517)/(OFFSET($C512,-$A516,$A517))))),0))</f>
        <v>0</v>
      </c>
      <c r="V517" s="395">
        <f t="shared" ca="1" si="705"/>
        <v>0</v>
      </c>
      <c r="W517" s="395">
        <f t="shared" ca="1" si="706"/>
        <v>0</v>
      </c>
      <c r="X517" s="334"/>
      <c r="Y517" s="334"/>
      <c r="Z517" s="334"/>
      <c r="AA517" s="249"/>
      <c r="AB517" s="249"/>
    </row>
    <row r="518" spans="1:28" hidden="1" outlineLevel="1">
      <c r="A518" s="331">
        <v>18</v>
      </c>
      <c r="B518" s="309" t="str">
        <f t="shared" ca="1" si="707"/>
        <v>Depreciated Net Capex 2030</v>
      </c>
      <c r="C518" s="398"/>
      <c r="D518" s="398"/>
      <c r="E518" s="398"/>
      <c r="F518" s="398"/>
      <c r="G518" s="398"/>
      <c r="H518" s="398"/>
      <c r="I518" s="398"/>
      <c r="J518" s="398"/>
      <c r="K518" s="398"/>
      <c r="L518" s="398"/>
      <c r="M518" s="398"/>
      <c r="N518" s="398"/>
      <c r="O518" s="398"/>
      <c r="P518" s="398"/>
      <c r="Q518" s="398"/>
      <c r="R518" s="398"/>
      <c r="S518" s="398"/>
      <c r="T518" s="399"/>
      <c r="U518" s="400">
        <f>U495</f>
        <v>0</v>
      </c>
      <c r="V518" s="395">
        <f ca="1">IF(U542="n/a",U518,IFERROR(IF((OFFSET($C518,0,$A518))&lt;0,
MIN(0,U518-(OFFSET($C518,0,$A518)/(OFFSET($C513,-$A517,$A518)))),
MAX(0,U518-(OFFSET($C518,0,$A518)/(OFFSET($C513,-$A517,$A518))))),0))</f>
        <v>0</v>
      </c>
      <c r="W518" s="395">
        <f t="shared" ca="1" si="706"/>
        <v>0</v>
      </c>
      <c r="X518" s="334"/>
      <c r="Y518" s="334"/>
      <c r="Z518" s="334"/>
      <c r="AA518" s="249"/>
      <c r="AB518" s="249"/>
    </row>
    <row r="519" spans="1:28" hidden="1" outlineLevel="1">
      <c r="A519" s="331">
        <v>19</v>
      </c>
      <c r="B519" s="309" t="str">
        <f t="shared" ca="1" si="707"/>
        <v>Depreciated Net Capex 2031</v>
      </c>
      <c r="C519" s="398"/>
      <c r="D519" s="398"/>
      <c r="E519" s="398"/>
      <c r="F519" s="398"/>
      <c r="G519" s="398"/>
      <c r="H519" s="398"/>
      <c r="I519" s="398"/>
      <c r="J519" s="398"/>
      <c r="K519" s="398"/>
      <c r="L519" s="398"/>
      <c r="M519" s="398"/>
      <c r="N519" s="398"/>
      <c r="O519" s="398"/>
      <c r="P519" s="398"/>
      <c r="Q519" s="398"/>
      <c r="R519" s="398"/>
      <c r="S519" s="398"/>
      <c r="T519" s="398"/>
      <c r="U519" s="399"/>
      <c r="V519" s="400">
        <f>V495</f>
        <v>0</v>
      </c>
      <c r="W519" s="395">
        <f ca="1">IF(V543="n/a",V519,IFERROR(IF((OFFSET($C519,0,$A519))&lt;0,
MIN(0,V519-(OFFSET($C519,0,$A519)/(OFFSET($C514,-$A518,$A519)))),
MAX(0,V519-(OFFSET($C519,0,$A519)/(OFFSET($C514,-$A518,$A519))))),0))</f>
        <v>0</v>
      </c>
      <c r="X519" s="334"/>
      <c r="Y519" s="334"/>
      <c r="Z519" s="334"/>
      <c r="AA519" s="249"/>
      <c r="AB519" s="249"/>
    </row>
    <row r="520" spans="1:28" hidden="1" outlineLevel="1">
      <c r="A520" s="331">
        <v>20</v>
      </c>
      <c r="B520" s="309" t="str">
        <f t="shared" ca="1" si="707"/>
        <v>Depreciated Net Capex 2032</v>
      </c>
      <c r="C520" s="398"/>
      <c r="D520" s="398"/>
      <c r="E520" s="398"/>
      <c r="F520" s="398"/>
      <c r="G520" s="398"/>
      <c r="H520" s="398"/>
      <c r="I520" s="398"/>
      <c r="J520" s="398"/>
      <c r="K520" s="398"/>
      <c r="L520" s="398"/>
      <c r="M520" s="398"/>
      <c r="N520" s="398"/>
      <c r="O520" s="398"/>
      <c r="P520" s="398"/>
      <c r="Q520" s="398"/>
      <c r="R520" s="398"/>
      <c r="S520" s="398"/>
      <c r="T520" s="398"/>
      <c r="U520" s="398"/>
      <c r="V520" s="399"/>
      <c r="W520" s="395">
        <f>W495</f>
        <v>0</v>
      </c>
      <c r="X520" s="249"/>
      <c r="Y520" s="249"/>
      <c r="Z520" s="249"/>
      <c r="AA520" s="249"/>
      <c r="AB520" s="249"/>
    </row>
    <row r="521" spans="1:28" hidden="1" outlineLevel="1">
      <c r="A521" s="249"/>
      <c r="B521" s="332"/>
      <c r="C521" s="395"/>
      <c r="D521" s="395"/>
      <c r="E521" s="395"/>
      <c r="F521" s="395"/>
      <c r="G521" s="395"/>
      <c r="H521" s="395"/>
      <c r="I521" s="395"/>
      <c r="J521" s="395"/>
      <c r="K521" s="395"/>
      <c r="L521" s="395"/>
      <c r="M521" s="395"/>
      <c r="N521" s="395"/>
      <c r="O521" s="395"/>
      <c r="P521" s="395"/>
      <c r="Q521" s="395"/>
      <c r="R521" s="395"/>
      <c r="S521" s="395"/>
      <c r="T521" s="395"/>
      <c r="U521" s="395"/>
      <c r="V521" s="395"/>
      <c r="W521" s="395"/>
      <c r="X521" s="249"/>
      <c r="Y521" s="249"/>
      <c r="Z521" s="249"/>
      <c r="AA521" s="249"/>
      <c r="AB521" s="249"/>
    </row>
    <row r="522" spans="1:28" hidden="1" outlineLevel="1">
      <c r="A522" s="249"/>
      <c r="B522" s="332"/>
      <c r="C522" s="395"/>
      <c r="D522" s="395"/>
      <c r="E522" s="395"/>
      <c r="F522" s="395"/>
      <c r="G522" s="395"/>
      <c r="H522" s="395"/>
      <c r="I522" s="395"/>
      <c r="J522" s="395"/>
      <c r="K522" s="395"/>
      <c r="L522" s="395"/>
      <c r="M522" s="395"/>
      <c r="N522" s="395"/>
      <c r="O522" s="395"/>
      <c r="P522" s="395"/>
      <c r="Q522" s="395"/>
      <c r="R522" s="395"/>
      <c r="S522" s="395"/>
      <c r="T522" s="395"/>
      <c r="U522" s="395"/>
      <c r="V522" s="395"/>
      <c r="W522" s="395"/>
      <c r="X522" s="249"/>
      <c r="Y522" s="249"/>
      <c r="Z522" s="249"/>
      <c r="AA522" s="249"/>
      <c r="AB522" s="249"/>
    </row>
    <row r="523" spans="1:28" hidden="1" outlineLevel="1">
      <c r="A523" s="249"/>
      <c r="B523" s="309" t="s">
        <v>302</v>
      </c>
      <c r="C523" s="395"/>
      <c r="D523" s="395">
        <f t="shared" ref="D523" ca="1" si="708">IF(C523="n/a","n/a",IF(AND(C523&lt;1,D497=0),0,
IF(D497=0,C523-1,
IF(C523&lt;1,D498,
(((C523-1)*(C499-(C499/(C523))))+(D497*D498))/(D499)))))</f>
        <v>0</v>
      </c>
      <c r="E523" s="395">
        <f t="shared" ref="E523" ca="1" si="709">IF(D523="n/a","n/a",IF(AND(D523&lt;1,E497=0),0,
IF(E497=0,D523-1,
IF(D523&lt;1,E498,
(((D523-1)*(D499-(D499/(D523))))+(E497*E498))/(E499)))))</f>
        <v>0</v>
      </c>
      <c r="F523" s="395">
        <f t="shared" ref="F523" ca="1" si="710">IF(E523="n/a","n/a",IF(AND(E523&lt;1,F497=0),0,
IF(F497=0,E523-1,
IF(E523&lt;1,F498,
(((E523-1)*(E499-(E499/(E523))))+(F497*F498))/(F499)))))</f>
        <v>0</v>
      </c>
      <c r="G523" s="395">
        <f t="shared" ref="G523" ca="1" si="711">IF(F523="n/a","n/a",IF(AND(F523&lt;1,G497=0),0,
IF(G497=0,F523-1,
IF(F523&lt;1,G498,
(((F523-1)*(F499-(F499/(F523))))+(G497*G498))/(G499)))))</f>
        <v>0</v>
      </c>
      <c r="H523" s="395">
        <f t="shared" ref="H523" ca="1" si="712">IF(G523="n/a","n/a",IF(AND(G523&lt;1,H497=0),0,
IF(H497=0,G523-1,
IF(G523&lt;1,H498,
(((G523-1)*(G499-(G499/(G523))))+(H497*H498))/(H499)))))</f>
        <v>0</v>
      </c>
      <c r="I523" s="395">
        <f ca="1">IF(H523="n/a","n/a",IF(AND(H523&lt;1,I497=0),0,
IF(I497=0,H523-1,
IF(H523&lt;1,I498,
(((H523-1)*(H499-(H499/(H523))))+(I497*I498))/(I499)))))</f>
        <v>0</v>
      </c>
      <c r="J523" s="395">
        <f t="shared" ref="J523" ca="1" si="713">IF(I523="n/a","n/a",IF(AND(I523&lt;1,J497=0),0,
IF(J497=0,I523-1,
IF(I523&lt;1,J498,
(((I523-1)*(I499-(I499/(I523))))+(J497*J498))/(J499)))))</f>
        <v>0</v>
      </c>
      <c r="K523" s="395">
        <f t="shared" ref="K523" ca="1" si="714">IF(J523="n/a","n/a",IF(AND(J523&lt;1,K497=0),0,
IF(K497=0,J523-1,
IF(J523&lt;1,K498,
(((J523-1)*(J499-(J499/(J523))))+(K497*K498))/(K499)))))</f>
        <v>0</v>
      </c>
      <c r="L523" s="395">
        <f t="shared" ref="L523" ca="1" si="715">IF(K523="n/a","n/a",IF(AND(K523&lt;1,L497=0),0,
IF(L497=0,K523-1,
IF(K523&lt;1,L498,
(((K523-1)*(K499-(K499/(K523))))+(L497*L498))/(L499)))))</f>
        <v>0</v>
      </c>
      <c r="M523" s="395">
        <f t="shared" ref="M523" ca="1" si="716">IF(L523="n/a","n/a",IF(AND(L523&lt;1,M497=0),0,
IF(M497=0,L523-1,
IF(L523&lt;1,M498,
(((L523-1)*(L499-(L499/(L523))))+(M497*M498))/(M499)))))</f>
        <v>0</v>
      </c>
      <c r="N523" s="395">
        <f t="shared" ref="N523" ca="1" si="717">IF(M523="n/a","n/a",IF(AND(M523&lt;1,N497=0),0,
IF(N497=0,M523-1,
IF(M523&lt;1,N498,
(((M523-1)*(M499-(M499/(M523))))+(N497*N498))/(N499)))))</f>
        <v>0</v>
      </c>
      <c r="O523" s="395">
        <f t="shared" ref="O523" ca="1" si="718">IF(N523="n/a","n/a",IF(AND(N523&lt;1,O497=0),0,
IF(O497=0,N523-1,
IF(N523&lt;1,O498,
(((N523-1)*(N499-(N499/(N523))))+(O497*O498))/(O499)))))</f>
        <v>0</v>
      </c>
      <c r="P523" s="395">
        <f t="shared" ref="P523" ca="1" si="719">IF(O523="n/a","n/a",IF(AND(O523&lt;1,P497=0),0,
IF(P497=0,O523-1,
IF(O523&lt;1,P498,
(((O523-1)*(O499-(O499/(O523))))+(P497*P498))/(P499)))))</f>
        <v>0</v>
      </c>
      <c r="Q523" s="395">
        <f t="shared" ref="Q523" ca="1" si="720">IF(P523="n/a","n/a",IF(AND(P523&lt;1,Q497=0),0,
IF(Q497=0,P523-1,
IF(P523&lt;1,Q498,
(((P523-1)*(P499-(P499/(P523))))+(Q497*Q498))/(Q499)))))</f>
        <v>0</v>
      </c>
      <c r="R523" s="395">
        <f t="shared" ref="R523" ca="1" si="721">IF(Q523="n/a","n/a",IF(AND(Q523&lt;1,R497=0),0,
IF(R497=0,Q523-1,
IF(Q523&lt;1,R498,
(((Q523-1)*(Q499-(Q499/(Q523))))+(R497*R498))/(R499)))))</f>
        <v>0</v>
      </c>
      <c r="S523" s="395">
        <f t="shared" ref="S523" ca="1" si="722">IF(R523="n/a","n/a",IF(AND(R523&lt;1,S497=0),0,
IF(S497=0,R523-1,
IF(R523&lt;1,S498,
(((R523-1)*(R499-(R499/(R523))))+(S497*S498))/(S499)))))</f>
        <v>0</v>
      </c>
      <c r="T523" s="395">
        <f t="shared" ref="T523" ca="1" si="723">IF(S523="n/a","n/a",IF(AND(S523&lt;1,T497=0),0,
IF(T497=0,S523-1,
IF(S523&lt;1,T498,
(((S523-1)*(S499-(S499/(S523))))+(T497*T498))/(T499)))))</f>
        <v>0</v>
      </c>
      <c r="U523" s="395">
        <f t="shared" ref="U523" ca="1" si="724">IF(T523="n/a","n/a",IF(AND(T523&lt;1,U497=0),0,
IF(U497=0,T523-1,
IF(T523&lt;1,U498,
(((T523-1)*(T499-(T499/(T523))))+(U497*U498))/(U499)))))</f>
        <v>0</v>
      </c>
      <c r="V523" s="395">
        <f t="shared" ref="V523" ca="1" si="725">IF(U523="n/a","n/a",IF(AND(U523&lt;1,V497=0),0,
IF(V497=0,U523-1,
IF(U523&lt;1,V498,
(((U523-1)*(U499-(U499/(U523))))+(V497*V498))/(V499)))))</f>
        <v>0</v>
      </c>
      <c r="W523" s="395">
        <f t="shared" ref="W523" ca="1" si="726">IF(V523="n/a","n/a",IF(AND(V523&lt;1,W497=0),0,
IF(W497=0,V523-1,
IF(V523&lt;1,W498,
(((V523-1)*(V499-(V499/(V523))))+(W497*W498))/(W499)))))</f>
        <v>0</v>
      </c>
      <c r="X523" s="249"/>
      <c r="Y523" s="249"/>
      <c r="Z523" s="249"/>
      <c r="AA523" s="249"/>
      <c r="AB523" s="249"/>
    </row>
    <row r="524" spans="1:28" hidden="1" outlineLevel="1">
      <c r="A524" s="249"/>
      <c r="B524" s="309" t="s">
        <v>301</v>
      </c>
      <c r="C524" s="400">
        <f ca="1">C496</f>
        <v>0</v>
      </c>
      <c r="D524" s="395">
        <f t="shared" ref="D524" ca="1" si="727">IF(C524="n/a","n/a",MAX(0,C524-1))</f>
        <v>0</v>
      </c>
      <c r="E524" s="395">
        <f t="shared" ref="E524:E525" ca="1" si="728">IF(D524="n/a","n/a",MAX(0,D524-1))</f>
        <v>0</v>
      </c>
      <c r="F524" s="395">
        <f t="shared" ref="F524:F526" ca="1" si="729">IF(E524="n/a","n/a",MAX(0,E524-1))</f>
        <v>0</v>
      </c>
      <c r="G524" s="395">
        <f t="shared" ref="G524:G527" ca="1" si="730">IF(F524="n/a","n/a",MAX(0,F524-1))</f>
        <v>0</v>
      </c>
      <c r="H524" s="395">
        <f t="shared" ref="H524:H528" ca="1" si="731">IF(G524="n/a","n/a",MAX(0,G524-1))</f>
        <v>0</v>
      </c>
      <c r="I524" s="395">
        <f t="shared" ref="I524:I529" ca="1" si="732">IF(H524="n/a","n/a",MAX(0,H524-1))</f>
        <v>0</v>
      </c>
      <c r="J524" s="395">
        <f t="shared" ref="J524:J530" ca="1" si="733">IF(I524="n/a","n/a",MAX(0,I524-1))</f>
        <v>0</v>
      </c>
      <c r="K524" s="395">
        <f t="shared" ref="K524:K531" ca="1" si="734">IF(J524="n/a","n/a",MAX(0,J524-1))</f>
        <v>0</v>
      </c>
      <c r="L524" s="395">
        <f t="shared" ref="L524:L532" ca="1" si="735">IF(K524="n/a","n/a",MAX(0,K524-1))</f>
        <v>0</v>
      </c>
      <c r="M524" s="395">
        <f t="shared" ref="M524:M533" ca="1" si="736">IF(L524="n/a","n/a",MAX(0,L524-1))</f>
        <v>0</v>
      </c>
      <c r="N524" s="395">
        <f t="shared" ref="N524:N534" ca="1" si="737">IF(M524="n/a","n/a",MAX(0,M524-1))</f>
        <v>0</v>
      </c>
      <c r="O524" s="395">
        <f t="shared" ref="O524:O535" ca="1" si="738">IF(N524="n/a","n/a",MAX(0,N524-1))</f>
        <v>0</v>
      </c>
      <c r="P524" s="395">
        <f t="shared" ref="P524:P536" ca="1" si="739">IF(O524="n/a","n/a",MAX(0,O524-1))</f>
        <v>0</v>
      </c>
      <c r="Q524" s="395">
        <f t="shared" ref="Q524:Q537" ca="1" si="740">IF(P524="n/a","n/a",MAX(0,P524-1))</f>
        <v>0</v>
      </c>
      <c r="R524" s="395">
        <f t="shared" ref="R524:R538" ca="1" si="741">IF(Q524="n/a","n/a",MAX(0,Q524-1))</f>
        <v>0</v>
      </c>
      <c r="S524" s="395">
        <f t="shared" ref="S524:S539" ca="1" si="742">IF(R524="n/a","n/a",MAX(0,R524-1))</f>
        <v>0</v>
      </c>
      <c r="T524" s="395">
        <f t="shared" ref="T524:T540" ca="1" si="743">IF(S524="n/a","n/a",MAX(0,S524-1))</f>
        <v>0</v>
      </c>
      <c r="U524" s="395">
        <f t="shared" ref="U524:U541" ca="1" si="744">IF(T524="n/a","n/a",MAX(0,T524-1))</f>
        <v>0</v>
      </c>
      <c r="V524" s="395">
        <f t="shared" ref="V524:V542" ca="1" si="745">IF(U524="n/a","n/a",MAX(0,U524-1))</f>
        <v>0</v>
      </c>
      <c r="W524" s="395">
        <f t="shared" ref="W524:W542" ca="1" si="746">IF(V524="n/a","n/a",MAX(0,V524-1))</f>
        <v>0</v>
      </c>
      <c r="X524" s="249"/>
      <c r="Y524" s="249"/>
      <c r="Z524" s="249"/>
      <c r="AA524" s="249"/>
      <c r="AB524" s="249"/>
    </row>
    <row r="525" spans="1:28" hidden="1" outlineLevel="1">
      <c r="A525" s="249"/>
      <c r="B525" s="309" t="str">
        <f t="shared" ref="B525:B544" ca="1" si="747">"RL Capex "&amp;OFFSET($C$6,0,A501)</f>
        <v>RL Capex 2013</v>
      </c>
      <c r="C525" s="396"/>
      <c r="D525" s="400">
        <f ca="1">D496</f>
        <v>0</v>
      </c>
      <c r="E525" s="395">
        <f t="shared" ca="1" si="728"/>
        <v>0</v>
      </c>
      <c r="F525" s="395">
        <f t="shared" ca="1" si="729"/>
        <v>0</v>
      </c>
      <c r="G525" s="395">
        <f t="shared" ca="1" si="730"/>
        <v>0</v>
      </c>
      <c r="H525" s="395">
        <f t="shared" ca="1" si="731"/>
        <v>0</v>
      </c>
      <c r="I525" s="395">
        <f t="shared" ca="1" si="732"/>
        <v>0</v>
      </c>
      <c r="J525" s="395">
        <f t="shared" ca="1" si="733"/>
        <v>0</v>
      </c>
      <c r="K525" s="395">
        <f t="shared" ca="1" si="734"/>
        <v>0</v>
      </c>
      <c r="L525" s="395">
        <f t="shared" ca="1" si="735"/>
        <v>0</v>
      </c>
      <c r="M525" s="395">
        <f t="shared" ca="1" si="736"/>
        <v>0</v>
      </c>
      <c r="N525" s="395">
        <f t="shared" ca="1" si="737"/>
        <v>0</v>
      </c>
      <c r="O525" s="395">
        <f t="shared" ca="1" si="738"/>
        <v>0</v>
      </c>
      <c r="P525" s="395">
        <f t="shared" ca="1" si="739"/>
        <v>0</v>
      </c>
      <c r="Q525" s="395">
        <f t="shared" ca="1" si="740"/>
        <v>0</v>
      </c>
      <c r="R525" s="395">
        <f t="shared" ca="1" si="741"/>
        <v>0</v>
      </c>
      <c r="S525" s="395">
        <f t="shared" ca="1" si="742"/>
        <v>0</v>
      </c>
      <c r="T525" s="395">
        <f t="shared" ca="1" si="743"/>
        <v>0</v>
      </c>
      <c r="U525" s="395">
        <f t="shared" ca="1" si="744"/>
        <v>0</v>
      </c>
      <c r="V525" s="395">
        <f t="shared" ca="1" si="745"/>
        <v>0</v>
      </c>
      <c r="W525" s="395">
        <f t="shared" ca="1" si="746"/>
        <v>0</v>
      </c>
      <c r="X525" s="249"/>
      <c r="Y525" s="249"/>
      <c r="Z525" s="249"/>
      <c r="AA525" s="249"/>
      <c r="AB525" s="249"/>
    </row>
    <row r="526" spans="1:28" hidden="1" outlineLevel="1">
      <c r="A526" s="249"/>
      <c r="B526" s="309" t="str">
        <f t="shared" ca="1" si="747"/>
        <v>RL Capex 2014</v>
      </c>
      <c r="C526" s="401"/>
      <c r="D526" s="396"/>
      <c r="E526" s="400">
        <f ca="1">E496</f>
        <v>0</v>
      </c>
      <c r="F526" s="395">
        <f t="shared" ca="1" si="729"/>
        <v>0</v>
      </c>
      <c r="G526" s="395">
        <f t="shared" ca="1" si="730"/>
        <v>0</v>
      </c>
      <c r="H526" s="395">
        <f t="shared" ca="1" si="731"/>
        <v>0</v>
      </c>
      <c r="I526" s="395">
        <f t="shared" ca="1" si="732"/>
        <v>0</v>
      </c>
      <c r="J526" s="395">
        <f t="shared" ca="1" si="733"/>
        <v>0</v>
      </c>
      <c r="K526" s="395">
        <f t="shared" ca="1" si="734"/>
        <v>0</v>
      </c>
      <c r="L526" s="395">
        <f t="shared" ca="1" si="735"/>
        <v>0</v>
      </c>
      <c r="M526" s="395">
        <f t="shared" ca="1" si="736"/>
        <v>0</v>
      </c>
      <c r="N526" s="395">
        <f t="shared" ca="1" si="737"/>
        <v>0</v>
      </c>
      <c r="O526" s="395">
        <f t="shared" ca="1" si="738"/>
        <v>0</v>
      </c>
      <c r="P526" s="395">
        <f t="shared" ca="1" si="739"/>
        <v>0</v>
      </c>
      <c r="Q526" s="395">
        <f t="shared" ca="1" si="740"/>
        <v>0</v>
      </c>
      <c r="R526" s="395">
        <f t="shared" ca="1" si="741"/>
        <v>0</v>
      </c>
      <c r="S526" s="395">
        <f t="shared" ca="1" si="742"/>
        <v>0</v>
      </c>
      <c r="T526" s="395">
        <f t="shared" ca="1" si="743"/>
        <v>0</v>
      </c>
      <c r="U526" s="395">
        <f t="shared" ca="1" si="744"/>
        <v>0</v>
      </c>
      <c r="V526" s="395">
        <f t="shared" ca="1" si="745"/>
        <v>0</v>
      </c>
      <c r="W526" s="395">
        <f t="shared" ca="1" si="746"/>
        <v>0</v>
      </c>
      <c r="X526" s="249"/>
      <c r="Y526" s="249"/>
      <c r="Z526" s="249"/>
      <c r="AA526" s="249"/>
      <c r="AB526" s="249"/>
    </row>
    <row r="527" spans="1:28" hidden="1" outlineLevel="1">
      <c r="A527" s="249"/>
      <c r="B527" s="309" t="str">
        <f t="shared" ca="1" si="747"/>
        <v>RL Capex 2015</v>
      </c>
      <c r="C527" s="401"/>
      <c r="D527" s="401"/>
      <c r="E527" s="396"/>
      <c r="F527" s="400">
        <f ca="1">F496</f>
        <v>0</v>
      </c>
      <c r="G527" s="395">
        <f t="shared" ca="1" si="730"/>
        <v>0</v>
      </c>
      <c r="H527" s="395">
        <f t="shared" ca="1" si="731"/>
        <v>0</v>
      </c>
      <c r="I527" s="395">
        <f t="shared" ca="1" si="732"/>
        <v>0</v>
      </c>
      <c r="J527" s="395">
        <f t="shared" ca="1" si="733"/>
        <v>0</v>
      </c>
      <c r="K527" s="395">
        <f t="shared" ca="1" si="734"/>
        <v>0</v>
      </c>
      <c r="L527" s="395">
        <f t="shared" ca="1" si="735"/>
        <v>0</v>
      </c>
      <c r="M527" s="395">
        <f t="shared" ca="1" si="736"/>
        <v>0</v>
      </c>
      <c r="N527" s="395">
        <f t="shared" ca="1" si="737"/>
        <v>0</v>
      </c>
      <c r="O527" s="395">
        <f t="shared" ca="1" si="738"/>
        <v>0</v>
      </c>
      <c r="P527" s="395">
        <f t="shared" ca="1" si="739"/>
        <v>0</v>
      </c>
      <c r="Q527" s="395">
        <f t="shared" ca="1" si="740"/>
        <v>0</v>
      </c>
      <c r="R527" s="395">
        <f t="shared" ca="1" si="741"/>
        <v>0</v>
      </c>
      <c r="S527" s="395">
        <f t="shared" ca="1" si="742"/>
        <v>0</v>
      </c>
      <c r="T527" s="395">
        <f t="shared" ca="1" si="743"/>
        <v>0</v>
      </c>
      <c r="U527" s="395">
        <f t="shared" ca="1" si="744"/>
        <v>0</v>
      </c>
      <c r="V527" s="395">
        <f t="shared" ca="1" si="745"/>
        <v>0</v>
      </c>
      <c r="W527" s="395">
        <f t="shared" ca="1" si="746"/>
        <v>0</v>
      </c>
      <c r="X527" s="249"/>
      <c r="Y527" s="249"/>
      <c r="Z527" s="249"/>
      <c r="AA527" s="249"/>
      <c r="AB527" s="249"/>
    </row>
    <row r="528" spans="1:28" hidden="1" outlineLevel="1">
      <c r="A528" s="249"/>
      <c r="B528" s="309" t="str">
        <f t="shared" ca="1" si="747"/>
        <v>RL Capex 2016</v>
      </c>
      <c r="C528" s="401"/>
      <c r="D528" s="401"/>
      <c r="E528" s="401"/>
      <c r="F528" s="396"/>
      <c r="G528" s="400">
        <f ca="1">G496</f>
        <v>0</v>
      </c>
      <c r="H528" s="395">
        <f t="shared" ca="1" si="731"/>
        <v>0</v>
      </c>
      <c r="I528" s="395">
        <f t="shared" ca="1" si="732"/>
        <v>0</v>
      </c>
      <c r="J528" s="395">
        <f t="shared" ca="1" si="733"/>
        <v>0</v>
      </c>
      <c r="K528" s="395">
        <f t="shared" ca="1" si="734"/>
        <v>0</v>
      </c>
      <c r="L528" s="395">
        <f t="shared" ca="1" si="735"/>
        <v>0</v>
      </c>
      <c r="M528" s="395">
        <f t="shared" ca="1" si="736"/>
        <v>0</v>
      </c>
      <c r="N528" s="395">
        <f t="shared" ca="1" si="737"/>
        <v>0</v>
      </c>
      <c r="O528" s="395">
        <f t="shared" ca="1" si="738"/>
        <v>0</v>
      </c>
      <c r="P528" s="395">
        <f t="shared" ca="1" si="739"/>
        <v>0</v>
      </c>
      <c r="Q528" s="395">
        <f t="shared" ca="1" si="740"/>
        <v>0</v>
      </c>
      <c r="R528" s="395">
        <f t="shared" ca="1" si="741"/>
        <v>0</v>
      </c>
      <c r="S528" s="395">
        <f t="shared" ca="1" si="742"/>
        <v>0</v>
      </c>
      <c r="T528" s="395">
        <f t="shared" ca="1" si="743"/>
        <v>0</v>
      </c>
      <c r="U528" s="395">
        <f t="shared" ca="1" si="744"/>
        <v>0</v>
      </c>
      <c r="V528" s="395">
        <f t="shared" ca="1" si="745"/>
        <v>0</v>
      </c>
      <c r="W528" s="395">
        <f t="shared" ca="1" si="746"/>
        <v>0</v>
      </c>
      <c r="X528" s="249"/>
      <c r="Y528" s="249"/>
      <c r="Z528" s="249"/>
      <c r="AA528" s="249"/>
      <c r="AB528" s="249"/>
    </row>
    <row r="529" spans="1:28" hidden="1" outlineLevel="1">
      <c r="A529" s="249"/>
      <c r="B529" s="309" t="str">
        <f t="shared" ca="1" si="747"/>
        <v>RL Capex 2017</v>
      </c>
      <c r="C529" s="401"/>
      <c r="D529" s="401"/>
      <c r="E529" s="401"/>
      <c r="F529" s="401"/>
      <c r="G529" s="396"/>
      <c r="H529" s="400">
        <f ca="1">H496</f>
        <v>0</v>
      </c>
      <c r="I529" s="395">
        <f t="shared" ca="1" si="732"/>
        <v>0</v>
      </c>
      <c r="J529" s="395">
        <f t="shared" ca="1" si="733"/>
        <v>0</v>
      </c>
      <c r="K529" s="395">
        <f t="shared" ca="1" si="734"/>
        <v>0</v>
      </c>
      <c r="L529" s="395">
        <f t="shared" ca="1" si="735"/>
        <v>0</v>
      </c>
      <c r="M529" s="395">
        <f t="shared" ca="1" si="736"/>
        <v>0</v>
      </c>
      <c r="N529" s="395">
        <f t="shared" ca="1" si="737"/>
        <v>0</v>
      </c>
      <c r="O529" s="395">
        <f t="shared" ca="1" si="738"/>
        <v>0</v>
      </c>
      <c r="P529" s="395">
        <f t="shared" ca="1" si="739"/>
        <v>0</v>
      </c>
      <c r="Q529" s="395">
        <f t="shared" ca="1" si="740"/>
        <v>0</v>
      </c>
      <c r="R529" s="395">
        <f t="shared" ca="1" si="741"/>
        <v>0</v>
      </c>
      <c r="S529" s="395">
        <f t="shared" ca="1" si="742"/>
        <v>0</v>
      </c>
      <c r="T529" s="395">
        <f t="shared" ca="1" si="743"/>
        <v>0</v>
      </c>
      <c r="U529" s="395">
        <f t="shared" ca="1" si="744"/>
        <v>0</v>
      </c>
      <c r="V529" s="395">
        <f t="shared" ca="1" si="745"/>
        <v>0</v>
      </c>
      <c r="W529" s="395">
        <f t="shared" ca="1" si="746"/>
        <v>0</v>
      </c>
      <c r="X529" s="249"/>
      <c r="Y529" s="249"/>
      <c r="Z529" s="249"/>
      <c r="AA529" s="249"/>
      <c r="AB529" s="249"/>
    </row>
    <row r="530" spans="1:28" hidden="1" outlineLevel="1">
      <c r="A530" s="249"/>
      <c r="B530" s="309" t="str">
        <f t="shared" ca="1" si="747"/>
        <v>RL Capex 2018</v>
      </c>
      <c r="C530" s="401"/>
      <c r="D530" s="401"/>
      <c r="E530" s="401"/>
      <c r="F530" s="401"/>
      <c r="G530" s="401"/>
      <c r="H530" s="396"/>
      <c r="I530" s="400">
        <f ca="1">I496</f>
        <v>0</v>
      </c>
      <c r="J530" s="395">
        <f t="shared" ca="1" si="733"/>
        <v>0</v>
      </c>
      <c r="K530" s="395">
        <f t="shared" ca="1" si="734"/>
        <v>0</v>
      </c>
      <c r="L530" s="395">
        <f t="shared" ca="1" si="735"/>
        <v>0</v>
      </c>
      <c r="M530" s="395">
        <f t="shared" ca="1" si="736"/>
        <v>0</v>
      </c>
      <c r="N530" s="395">
        <f t="shared" ca="1" si="737"/>
        <v>0</v>
      </c>
      <c r="O530" s="395">
        <f t="shared" ca="1" si="738"/>
        <v>0</v>
      </c>
      <c r="P530" s="395">
        <f t="shared" ca="1" si="739"/>
        <v>0</v>
      </c>
      <c r="Q530" s="395">
        <f t="shared" ca="1" si="740"/>
        <v>0</v>
      </c>
      <c r="R530" s="395">
        <f t="shared" ca="1" si="741"/>
        <v>0</v>
      </c>
      <c r="S530" s="395">
        <f t="shared" ca="1" si="742"/>
        <v>0</v>
      </c>
      <c r="T530" s="395">
        <f t="shared" ca="1" si="743"/>
        <v>0</v>
      </c>
      <c r="U530" s="395">
        <f t="shared" ca="1" si="744"/>
        <v>0</v>
      </c>
      <c r="V530" s="395">
        <f t="shared" ca="1" si="745"/>
        <v>0</v>
      </c>
      <c r="W530" s="395">
        <f t="shared" ca="1" si="746"/>
        <v>0</v>
      </c>
      <c r="X530" s="249"/>
      <c r="Y530" s="249"/>
      <c r="Z530" s="249"/>
      <c r="AA530" s="249"/>
      <c r="AB530" s="249"/>
    </row>
    <row r="531" spans="1:28" hidden="1" outlineLevel="1">
      <c r="A531" s="249"/>
      <c r="B531" s="309" t="str">
        <f t="shared" ca="1" si="747"/>
        <v>RL Capex 2019</v>
      </c>
      <c r="C531" s="401"/>
      <c r="D531" s="401"/>
      <c r="E531" s="401"/>
      <c r="F531" s="401"/>
      <c r="G531" s="401"/>
      <c r="H531" s="401"/>
      <c r="I531" s="396"/>
      <c r="J531" s="400">
        <f ca="1">J496</f>
        <v>0</v>
      </c>
      <c r="K531" s="395">
        <f t="shared" ca="1" si="734"/>
        <v>0</v>
      </c>
      <c r="L531" s="395">
        <f t="shared" ca="1" si="735"/>
        <v>0</v>
      </c>
      <c r="M531" s="395">
        <f t="shared" ca="1" si="736"/>
        <v>0</v>
      </c>
      <c r="N531" s="395">
        <f t="shared" ca="1" si="737"/>
        <v>0</v>
      </c>
      <c r="O531" s="395">
        <f t="shared" ca="1" si="738"/>
        <v>0</v>
      </c>
      <c r="P531" s="395">
        <f t="shared" ca="1" si="739"/>
        <v>0</v>
      </c>
      <c r="Q531" s="395">
        <f t="shared" ca="1" si="740"/>
        <v>0</v>
      </c>
      <c r="R531" s="395">
        <f t="shared" ca="1" si="741"/>
        <v>0</v>
      </c>
      <c r="S531" s="395">
        <f t="shared" ca="1" si="742"/>
        <v>0</v>
      </c>
      <c r="T531" s="395">
        <f t="shared" ca="1" si="743"/>
        <v>0</v>
      </c>
      <c r="U531" s="395">
        <f t="shared" ca="1" si="744"/>
        <v>0</v>
      </c>
      <c r="V531" s="395">
        <f t="shared" ca="1" si="745"/>
        <v>0</v>
      </c>
      <c r="W531" s="395">
        <f t="shared" ca="1" si="746"/>
        <v>0</v>
      </c>
      <c r="X531" s="249"/>
      <c r="Y531" s="249"/>
      <c r="Z531" s="249"/>
      <c r="AA531" s="249"/>
      <c r="AB531" s="249"/>
    </row>
    <row r="532" spans="1:28" hidden="1" outlineLevel="1">
      <c r="A532" s="249"/>
      <c r="B532" s="309" t="str">
        <f t="shared" ca="1" si="747"/>
        <v>RL Capex 2020</v>
      </c>
      <c r="C532" s="401"/>
      <c r="D532" s="401"/>
      <c r="E532" s="401"/>
      <c r="F532" s="401"/>
      <c r="G532" s="401"/>
      <c r="H532" s="401"/>
      <c r="I532" s="401"/>
      <c r="J532" s="396"/>
      <c r="K532" s="400">
        <f ca="1">K496</f>
        <v>0</v>
      </c>
      <c r="L532" s="395">
        <f t="shared" ca="1" si="735"/>
        <v>0</v>
      </c>
      <c r="M532" s="395">
        <f t="shared" ca="1" si="736"/>
        <v>0</v>
      </c>
      <c r="N532" s="395">
        <f t="shared" ca="1" si="737"/>
        <v>0</v>
      </c>
      <c r="O532" s="395">
        <f t="shared" ca="1" si="738"/>
        <v>0</v>
      </c>
      <c r="P532" s="395">
        <f t="shared" ca="1" si="739"/>
        <v>0</v>
      </c>
      <c r="Q532" s="395">
        <f t="shared" ca="1" si="740"/>
        <v>0</v>
      </c>
      <c r="R532" s="395">
        <f t="shared" ca="1" si="741"/>
        <v>0</v>
      </c>
      <c r="S532" s="395">
        <f t="shared" ca="1" si="742"/>
        <v>0</v>
      </c>
      <c r="T532" s="395">
        <f t="shared" ca="1" si="743"/>
        <v>0</v>
      </c>
      <c r="U532" s="395">
        <f t="shared" ca="1" si="744"/>
        <v>0</v>
      </c>
      <c r="V532" s="395">
        <f t="shared" ca="1" si="745"/>
        <v>0</v>
      </c>
      <c r="W532" s="395">
        <f t="shared" ca="1" si="746"/>
        <v>0</v>
      </c>
      <c r="X532" s="249"/>
      <c r="Y532" s="249"/>
      <c r="Z532" s="249"/>
      <c r="AA532" s="249"/>
      <c r="AB532" s="249"/>
    </row>
    <row r="533" spans="1:28" hidden="1" outlineLevel="1">
      <c r="A533" s="249"/>
      <c r="B533" s="309" t="str">
        <f t="shared" ca="1" si="747"/>
        <v>RL Capex 2021</v>
      </c>
      <c r="C533" s="401"/>
      <c r="D533" s="401"/>
      <c r="E533" s="401"/>
      <c r="F533" s="401"/>
      <c r="G533" s="401"/>
      <c r="H533" s="401"/>
      <c r="I533" s="401"/>
      <c r="J533" s="401"/>
      <c r="K533" s="396"/>
      <c r="L533" s="400">
        <f ca="1">L496</f>
        <v>0</v>
      </c>
      <c r="M533" s="395">
        <f t="shared" ca="1" si="736"/>
        <v>0</v>
      </c>
      <c r="N533" s="395">
        <f t="shared" ca="1" si="737"/>
        <v>0</v>
      </c>
      <c r="O533" s="395">
        <f t="shared" ca="1" si="738"/>
        <v>0</v>
      </c>
      <c r="P533" s="395">
        <f t="shared" ca="1" si="739"/>
        <v>0</v>
      </c>
      <c r="Q533" s="395">
        <f t="shared" ca="1" si="740"/>
        <v>0</v>
      </c>
      <c r="R533" s="395">
        <f t="shared" ca="1" si="741"/>
        <v>0</v>
      </c>
      <c r="S533" s="395">
        <f t="shared" ca="1" si="742"/>
        <v>0</v>
      </c>
      <c r="T533" s="395">
        <f t="shared" ca="1" si="743"/>
        <v>0</v>
      </c>
      <c r="U533" s="395">
        <f t="shared" ca="1" si="744"/>
        <v>0</v>
      </c>
      <c r="V533" s="395">
        <f t="shared" ca="1" si="745"/>
        <v>0</v>
      </c>
      <c r="W533" s="395">
        <f t="shared" ca="1" si="746"/>
        <v>0</v>
      </c>
      <c r="X533" s="249"/>
      <c r="Y533" s="249"/>
      <c r="Z533" s="249"/>
      <c r="AA533" s="249"/>
      <c r="AB533" s="249"/>
    </row>
    <row r="534" spans="1:28" hidden="1" outlineLevel="1">
      <c r="A534" s="249"/>
      <c r="B534" s="309" t="str">
        <f t="shared" ca="1" si="747"/>
        <v>RL Capex 2022</v>
      </c>
      <c r="C534" s="401"/>
      <c r="D534" s="401"/>
      <c r="E534" s="401"/>
      <c r="F534" s="401"/>
      <c r="G534" s="401"/>
      <c r="H534" s="401"/>
      <c r="I534" s="401"/>
      <c r="J534" s="401"/>
      <c r="K534" s="401"/>
      <c r="L534" s="396"/>
      <c r="M534" s="400">
        <f ca="1">M496</f>
        <v>0</v>
      </c>
      <c r="N534" s="395">
        <f t="shared" ca="1" si="737"/>
        <v>0</v>
      </c>
      <c r="O534" s="395">
        <f t="shared" ca="1" si="738"/>
        <v>0</v>
      </c>
      <c r="P534" s="395">
        <f t="shared" ca="1" si="739"/>
        <v>0</v>
      </c>
      <c r="Q534" s="395">
        <f t="shared" ca="1" si="740"/>
        <v>0</v>
      </c>
      <c r="R534" s="395">
        <f t="shared" ca="1" si="741"/>
        <v>0</v>
      </c>
      <c r="S534" s="395">
        <f t="shared" ca="1" si="742"/>
        <v>0</v>
      </c>
      <c r="T534" s="395">
        <f t="shared" ca="1" si="743"/>
        <v>0</v>
      </c>
      <c r="U534" s="395">
        <f t="shared" ca="1" si="744"/>
        <v>0</v>
      </c>
      <c r="V534" s="395">
        <f t="shared" ca="1" si="745"/>
        <v>0</v>
      </c>
      <c r="W534" s="395">
        <f t="shared" ca="1" si="746"/>
        <v>0</v>
      </c>
      <c r="X534" s="249"/>
      <c r="Y534" s="249"/>
      <c r="Z534" s="249"/>
      <c r="AA534" s="249"/>
      <c r="AB534" s="249"/>
    </row>
    <row r="535" spans="1:28" hidden="1" outlineLevel="1">
      <c r="A535" s="249"/>
      <c r="B535" s="309" t="str">
        <f t="shared" ca="1" si="747"/>
        <v>RL Capex 2023</v>
      </c>
      <c r="C535" s="401"/>
      <c r="D535" s="401"/>
      <c r="E535" s="401"/>
      <c r="F535" s="401"/>
      <c r="G535" s="401"/>
      <c r="H535" s="401"/>
      <c r="I535" s="401"/>
      <c r="J535" s="401"/>
      <c r="K535" s="401"/>
      <c r="L535" s="401"/>
      <c r="M535" s="396"/>
      <c r="N535" s="400">
        <f>N496</f>
        <v>0</v>
      </c>
      <c r="O535" s="395">
        <f t="shared" si="738"/>
        <v>0</v>
      </c>
      <c r="P535" s="395">
        <f t="shared" si="739"/>
        <v>0</v>
      </c>
      <c r="Q535" s="395">
        <f t="shared" si="740"/>
        <v>0</v>
      </c>
      <c r="R535" s="395">
        <f t="shared" si="741"/>
        <v>0</v>
      </c>
      <c r="S535" s="395">
        <f t="shared" si="742"/>
        <v>0</v>
      </c>
      <c r="T535" s="395">
        <f t="shared" si="743"/>
        <v>0</v>
      </c>
      <c r="U535" s="395">
        <f t="shared" si="744"/>
        <v>0</v>
      </c>
      <c r="V535" s="395">
        <f t="shared" si="745"/>
        <v>0</v>
      </c>
      <c r="W535" s="395">
        <f t="shared" si="746"/>
        <v>0</v>
      </c>
      <c r="X535" s="249"/>
      <c r="Y535" s="249"/>
      <c r="Z535" s="249"/>
      <c r="AA535" s="249"/>
      <c r="AB535" s="249"/>
    </row>
    <row r="536" spans="1:28" hidden="1" outlineLevel="1">
      <c r="A536" s="249"/>
      <c r="B536" s="309" t="str">
        <f t="shared" ca="1" si="747"/>
        <v>RL Capex 2024</v>
      </c>
      <c r="C536" s="401"/>
      <c r="D536" s="401"/>
      <c r="E536" s="401"/>
      <c r="F536" s="401"/>
      <c r="G536" s="401"/>
      <c r="H536" s="401"/>
      <c r="I536" s="401"/>
      <c r="J536" s="401"/>
      <c r="K536" s="401"/>
      <c r="L536" s="401"/>
      <c r="M536" s="401"/>
      <c r="N536" s="396"/>
      <c r="O536" s="400">
        <f>O496</f>
        <v>0</v>
      </c>
      <c r="P536" s="395">
        <f t="shared" si="739"/>
        <v>0</v>
      </c>
      <c r="Q536" s="395">
        <f t="shared" si="740"/>
        <v>0</v>
      </c>
      <c r="R536" s="395">
        <f t="shared" si="741"/>
        <v>0</v>
      </c>
      <c r="S536" s="395">
        <f t="shared" si="742"/>
        <v>0</v>
      </c>
      <c r="T536" s="395">
        <f t="shared" si="743"/>
        <v>0</v>
      </c>
      <c r="U536" s="395">
        <f t="shared" si="744"/>
        <v>0</v>
      </c>
      <c r="V536" s="395">
        <f t="shared" si="745"/>
        <v>0</v>
      </c>
      <c r="W536" s="395">
        <f t="shared" si="746"/>
        <v>0</v>
      </c>
      <c r="X536" s="249"/>
      <c r="Y536" s="249"/>
      <c r="Z536" s="249"/>
      <c r="AA536" s="249"/>
      <c r="AB536" s="249"/>
    </row>
    <row r="537" spans="1:28" hidden="1" outlineLevel="1">
      <c r="A537" s="249"/>
      <c r="B537" s="309" t="str">
        <f t="shared" ca="1" si="747"/>
        <v>RL Capex 2025</v>
      </c>
      <c r="C537" s="401"/>
      <c r="D537" s="401"/>
      <c r="E537" s="401"/>
      <c r="F537" s="401"/>
      <c r="G537" s="401"/>
      <c r="H537" s="401"/>
      <c r="I537" s="401"/>
      <c r="J537" s="401"/>
      <c r="K537" s="401"/>
      <c r="L537" s="401"/>
      <c r="M537" s="401"/>
      <c r="N537" s="401"/>
      <c r="O537" s="396"/>
      <c r="P537" s="400">
        <f>P496</f>
        <v>0</v>
      </c>
      <c r="Q537" s="395">
        <f t="shared" si="740"/>
        <v>0</v>
      </c>
      <c r="R537" s="395">
        <f t="shared" si="741"/>
        <v>0</v>
      </c>
      <c r="S537" s="395">
        <f t="shared" si="742"/>
        <v>0</v>
      </c>
      <c r="T537" s="395">
        <f t="shared" si="743"/>
        <v>0</v>
      </c>
      <c r="U537" s="395">
        <f t="shared" si="744"/>
        <v>0</v>
      </c>
      <c r="V537" s="395">
        <f t="shared" si="745"/>
        <v>0</v>
      </c>
      <c r="W537" s="395">
        <f t="shared" si="746"/>
        <v>0</v>
      </c>
      <c r="X537" s="249"/>
      <c r="Y537" s="249"/>
      <c r="Z537" s="249"/>
      <c r="AA537" s="249"/>
      <c r="AB537" s="249"/>
    </row>
    <row r="538" spans="1:28" hidden="1" outlineLevel="1">
      <c r="A538" s="249"/>
      <c r="B538" s="309" t="str">
        <f t="shared" ca="1" si="747"/>
        <v>RL Capex 2026</v>
      </c>
      <c r="C538" s="401"/>
      <c r="D538" s="401"/>
      <c r="E538" s="401"/>
      <c r="F538" s="401"/>
      <c r="G538" s="401"/>
      <c r="H538" s="401"/>
      <c r="I538" s="401"/>
      <c r="J538" s="401"/>
      <c r="K538" s="401"/>
      <c r="L538" s="401"/>
      <c r="M538" s="401"/>
      <c r="N538" s="401"/>
      <c r="O538" s="401"/>
      <c r="P538" s="396"/>
      <c r="Q538" s="400">
        <f>Q496</f>
        <v>0</v>
      </c>
      <c r="R538" s="395">
        <f t="shared" si="741"/>
        <v>0</v>
      </c>
      <c r="S538" s="395">
        <f t="shared" si="742"/>
        <v>0</v>
      </c>
      <c r="T538" s="395">
        <f t="shared" si="743"/>
        <v>0</v>
      </c>
      <c r="U538" s="395">
        <f t="shared" si="744"/>
        <v>0</v>
      </c>
      <c r="V538" s="395">
        <f t="shared" si="745"/>
        <v>0</v>
      </c>
      <c r="W538" s="395">
        <f t="shared" si="746"/>
        <v>0</v>
      </c>
      <c r="X538" s="249"/>
      <c r="Y538" s="249"/>
      <c r="Z538" s="249"/>
      <c r="AA538" s="249"/>
      <c r="AB538" s="249"/>
    </row>
    <row r="539" spans="1:28" hidden="1" outlineLevel="1">
      <c r="A539" s="249"/>
      <c r="B539" s="309" t="str">
        <f t="shared" ca="1" si="747"/>
        <v>RL Capex 2027</v>
      </c>
      <c r="C539" s="401"/>
      <c r="D539" s="401"/>
      <c r="E539" s="401"/>
      <c r="F539" s="401"/>
      <c r="G539" s="401"/>
      <c r="H539" s="401"/>
      <c r="I539" s="401"/>
      <c r="J539" s="401"/>
      <c r="K539" s="401"/>
      <c r="L539" s="401"/>
      <c r="M539" s="401"/>
      <c r="N539" s="401"/>
      <c r="O539" s="401"/>
      <c r="P539" s="401"/>
      <c r="Q539" s="396"/>
      <c r="R539" s="400">
        <f>R496</f>
        <v>0</v>
      </c>
      <c r="S539" s="395">
        <f t="shared" si="742"/>
        <v>0</v>
      </c>
      <c r="T539" s="395">
        <f t="shared" si="743"/>
        <v>0</v>
      </c>
      <c r="U539" s="395">
        <f t="shared" si="744"/>
        <v>0</v>
      </c>
      <c r="V539" s="395">
        <f t="shared" si="745"/>
        <v>0</v>
      </c>
      <c r="W539" s="395">
        <f t="shared" si="746"/>
        <v>0</v>
      </c>
      <c r="X539" s="249"/>
      <c r="Y539" s="249"/>
      <c r="Z539" s="249"/>
      <c r="AA539" s="249"/>
      <c r="AB539" s="249"/>
    </row>
    <row r="540" spans="1:28" hidden="1" outlineLevel="1">
      <c r="A540" s="249"/>
      <c r="B540" s="309" t="str">
        <f t="shared" ca="1" si="747"/>
        <v>RL Capex 2028</v>
      </c>
      <c r="C540" s="401"/>
      <c r="D540" s="401"/>
      <c r="E540" s="401"/>
      <c r="F540" s="401"/>
      <c r="G540" s="401"/>
      <c r="H540" s="401"/>
      <c r="I540" s="401"/>
      <c r="J540" s="401"/>
      <c r="K540" s="401"/>
      <c r="L540" s="401"/>
      <c r="M540" s="401"/>
      <c r="N540" s="401"/>
      <c r="O540" s="401"/>
      <c r="P540" s="401"/>
      <c r="Q540" s="401"/>
      <c r="R540" s="396"/>
      <c r="S540" s="400">
        <f>S496</f>
        <v>0</v>
      </c>
      <c r="T540" s="395">
        <f t="shared" si="743"/>
        <v>0</v>
      </c>
      <c r="U540" s="395">
        <f t="shared" si="744"/>
        <v>0</v>
      </c>
      <c r="V540" s="395">
        <f t="shared" si="745"/>
        <v>0</v>
      </c>
      <c r="W540" s="395">
        <f t="shared" si="746"/>
        <v>0</v>
      </c>
      <c r="X540" s="249"/>
      <c r="Y540" s="249"/>
      <c r="Z540" s="249"/>
      <c r="AA540" s="249"/>
      <c r="AB540" s="249"/>
    </row>
    <row r="541" spans="1:28" hidden="1" outlineLevel="1">
      <c r="A541" s="249"/>
      <c r="B541" s="309" t="str">
        <f t="shared" ca="1" si="747"/>
        <v>RL Capex 2029</v>
      </c>
      <c r="C541" s="401"/>
      <c r="D541" s="401"/>
      <c r="E541" s="401"/>
      <c r="F541" s="401"/>
      <c r="G541" s="401"/>
      <c r="H541" s="401"/>
      <c r="I541" s="401"/>
      <c r="J541" s="401"/>
      <c r="K541" s="401"/>
      <c r="L541" s="401"/>
      <c r="M541" s="401"/>
      <c r="N541" s="401"/>
      <c r="O541" s="401"/>
      <c r="P541" s="401"/>
      <c r="Q541" s="401"/>
      <c r="R541" s="401"/>
      <c r="S541" s="396"/>
      <c r="T541" s="400">
        <f>T496</f>
        <v>0</v>
      </c>
      <c r="U541" s="395">
        <f t="shared" si="744"/>
        <v>0</v>
      </c>
      <c r="V541" s="395">
        <f t="shared" si="745"/>
        <v>0</v>
      </c>
      <c r="W541" s="395">
        <f t="shared" si="746"/>
        <v>0</v>
      </c>
      <c r="X541" s="249"/>
      <c r="Y541" s="249"/>
      <c r="Z541" s="249"/>
      <c r="AA541" s="249"/>
      <c r="AB541" s="249"/>
    </row>
    <row r="542" spans="1:28" hidden="1" outlineLevel="1">
      <c r="A542" s="249"/>
      <c r="B542" s="309" t="str">
        <f t="shared" ca="1" si="747"/>
        <v>RL Capex 2030</v>
      </c>
      <c r="C542" s="401"/>
      <c r="D542" s="401"/>
      <c r="E542" s="401"/>
      <c r="F542" s="401"/>
      <c r="G542" s="401"/>
      <c r="H542" s="401"/>
      <c r="I542" s="401"/>
      <c r="J542" s="401"/>
      <c r="K542" s="401"/>
      <c r="L542" s="401"/>
      <c r="M542" s="401"/>
      <c r="N542" s="401"/>
      <c r="O542" s="401"/>
      <c r="P542" s="401"/>
      <c r="Q542" s="401"/>
      <c r="R542" s="401"/>
      <c r="S542" s="401"/>
      <c r="T542" s="396"/>
      <c r="U542" s="400">
        <f>U496</f>
        <v>0</v>
      </c>
      <c r="V542" s="395">
        <f t="shared" si="745"/>
        <v>0</v>
      </c>
      <c r="W542" s="395">
        <f t="shared" si="746"/>
        <v>0</v>
      </c>
      <c r="X542" s="249"/>
      <c r="Y542" s="249"/>
      <c r="Z542" s="249"/>
      <c r="AA542" s="249"/>
      <c r="AB542" s="249"/>
    </row>
    <row r="543" spans="1:28" hidden="1" outlineLevel="1">
      <c r="A543" s="249"/>
      <c r="B543" s="309" t="str">
        <f t="shared" ca="1" si="747"/>
        <v>RL Capex 2031</v>
      </c>
      <c r="C543" s="401"/>
      <c r="D543" s="401"/>
      <c r="E543" s="401"/>
      <c r="F543" s="401"/>
      <c r="G543" s="401"/>
      <c r="H543" s="401"/>
      <c r="I543" s="401"/>
      <c r="J543" s="401"/>
      <c r="K543" s="401"/>
      <c r="L543" s="401"/>
      <c r="M543" s="401"/>
      <c r="N543" s="401"/>
      <c r="O543" s="401"/>
      <c r="P543" s="401"/>
      <c r="Q543" s="401"/>
      <c r="R543" s="401"/>
      <c r="S543" s="401"/>
      <c r="T543" s="401"/>
      <c r="U543" s="396"/>
      <c r="V543" s="400">
        <f>V496</f>
        <v>0</v>
      </c>
      <c r="W543" s="395">
        <f>IF(V543="n/a","n/a",MAX(0,V543-1))</f>
        <v>0</v>
      </c>
      <c r="X543" s="249"/>
      <c r="Y543" s="249"/>
      <c r="Z543" s="249"/>
      <c r="AA543" s="249"/>
      <c r="AB543" s="249"/>
    </row>
    <row r="544" spans="1:28" hidden="1" outlineLevel="1">
      <c r="A544" s="249"/>
      <c r="B544" s="309" t="str">
        <f t="shared" ca="1" si="747"/>
        <v>RL Capex 2032</v>
      </c>
      <c r="C544" s="401"/>
      <c r="D544" s="401"/>
      <c r="E544" s="401"/>
      <c r="F544" s="401"/>
      <c r="G544" s="401"/>
      <c r="H544" s="401"/>
      <c r="I544" s="401"/>
      <c r="J544" s="401"/>
      <c r="K544" s="401"/>
      <c r="L544" s="401"/>
      <c r="M544" s="401"/>
      <c r="N544" s="401"/>
      <c r="O544" s="401"/>
      <c r="P544" s="401"/>
      <c r="Q544" s="401"/>
      <c r="R544" s="401"/>
      <c r="S544" s="401"/>
      <c r="T544" s="401"/>
      <c r="U544" s="401"/>
      <c r="V544" s="396"/>
      <c r="W544" s="395">
        <f>W496</f>
        <v>0</v>
      </c>
      <c r="X544" s="249"/>
      <c r="Y544" s="249"/>
      <c r="Z544" s="249"/>
      <c r="AA544" s="249"/>
      <c r="AB544" s="249"/>
    </row>
    <row r="545" spans="1:28" hidden="1" outlineLevel="1">
      <c r="A545" s="249"/>
      <c r="B545" s="332"/>
      <c r="C545" s="395"/>
      <c r="D545" s="395"/>
      <c r="E545" s="395"/>
      <c r="F545" s="395"/>
      <c r="G545" s="395"/>
      <c r="H545" s="395"/>
      <c r="I545" s="395"/>
      <c r="J545" s="395"/>
      <c r="K545" s="395"/>
      <c r="L545" s="395"/>
      <c r="M545" s="395"/>
      <c r="N545" s="395"/>
      <c r="O545" s="395"/>
      <c r="P545" s="395"/>
      <c r="Q545" s="395"/>
      <c r="R545" s="395"/>
      <c r="S545" s="395"/>
      <c r="T545" s="395"/>
      <c r="U545" s="395"/>
      <c r="V545" s="395"/>
      <c r="W545" s="395"/>
      <c r="X545" s="249"/>
      <c r="Y545" s="249"/>
      <c r="Z545" s="249"/>
      <c r="AA545" s="249"/>
      <c r="AB545" s="249"/>
    </row>
    <row r="546" spans="1:28" collapsed="1">
      <c r="A546" s="322"/>
      <c r="B546" s="336" t="s">
        <v>192</v>
      </c>
      <c r="C546" s="460">
        <f ca="1">(IF(OR($C496&lt;&gt;"n/a",C496&lt;&gt;"n/a"),IF(SUM(C499:C521)=0,0,IF((SUMPRODUCT(C499:C521,C523:C545)/SUM(C499:C521))&lt;0,1,(SUMPRODUCT(C499:C521,C523:C545)/SUM(C499:C521)))),"n/a"))</f>
        <v>0</v>
      </c>
      <c r="D546" s="460">
        <f ca="1">(IF(OR($C496&lt;&gt;"n/a",D496&lt;&gt;"n/a"),IF(SUM(D499:D521)=0,0,IF((SUMPRODUCT(D499:D521,D523:D545)/SUM(D499:D521))&lt;0,1,(SUMPRODUCT(D499:D521,D523:D545)/SUM(D499:D521)))),"n/a"))</f>
        <v>0</v>
      </c>
      <c r="E546" s="460">
        <f t="shared" ref="E546:W546" ca="1" si="748">(IF(OR($C496&lt;&gt;"n/a",E496&lt;&gt;"n/a"),IF(SUM(E499:E521)=0,0,IF((SUMPRODUCT(E499:E521,E523:E545)/SUM(E499:E521))&lt;0,1,(SUMPRODUCT(E499:E521,E523:E545)/SUM(E499:E521)))),"n/a"))</f>
        <v>0</v>
      </c>
      <c r="F546" s="460">
        <f t="shared" ca="1" si="748"/>
        <v>0</v>
      </c>
      <c r="G546" s="460">
        <f t="shared" ca="1" si="748"/>
        <v>0</v>
      </c>
      <c r="H546" s="460">
        <f t="shared" ca="1" si="748"/>
        <v>0</v>
      </c>
      <c r="I546" s="460">
        <f t="shared" ca="1" si="748"/>
        <v>0</v>
      </c>
      <c r="J546" s="460">
        <f t="shared" ca="1" si="748"/>
        <v>0</v>
      </c>
      <c r="K546" s="460">
        <f t="shared" ca="1" si="748"/>
        <v>0</v>
      </c>
      <c r="L546" s="460">
        <f t="shared" ca="1" si="748"/>
        <v>0</v>
      </c>
      <c r="M546" s="460">
        <f t="shared" ca="1" si="748"/>
        <v>0</v>
      </c>
      <c r="N546" s="460">
        <f t="shared" ca="1" si="748"/>
        <v>0</v>
      </c>
      <c r="O546" s="460">
        <f t="shared" ca="1" si="748"/>
        <v>0</v>
      </c>
      <c r="P546" s="460">
        <f t="shared" ca="1" si="748"/>
        <v>0</v>
      </c>
      <c r="Q546" s="460">
        <f t="shared" ca="1" si="748"/>
        <v>0</v>
      </c>
      <c r="R546" s="460">
        <f t="shared" ca="1" si="748"/>
        <v>0</v>
      </c>
      <c r="S546" s="460">
        <f t="shared" ca="1" si="748"/>
        <v>0</v>
      </c>
      <c r="T546" s="460">
        <f t="shared" ca="1" si="748"/>
        <v>0</v>
      </c>
      <c r="U546" s="460">
        <f t="shared" ca="1" si="748"/>
        <v>0</v>
      </c>
      <c r="V546" s="460">
        <f t="shared" ca="1" si="748"/>
        <v>0</v>
      </c>
      <c r="W546" s="460">
        <f t="shared" ca="1" si="748"/>
        <v>0</v>
      </c>
      <c r="X546" s="249"/>
      <c r="Y546" s="249"/>
      <c r="Z546" s="249"/>
      <c r="AA546" s="249"/>
      <c r="AB546" s="249"/>
    </row>
    <row r="547" spans="1:28">
      <c r="A547" s="249"/>
      <c r="B547" s="249"/>
      <c r="C547" s="395"/>
      <c r="D547" s="395"/>
      <c r="E547" s="395"/>
      <c r="F547" s="395"/>
      <c r="G547" s="395"/>
      <c r="H547" s="395"/>
      <c r="I547" s="395"/>
      <c r="J547" s="395"/>
      <c r="K547" s="395"/>
      <c r="L547" s="395"/>
      <c r="M547" s="395"/>
      <c r="N547" s="395"/>
      <c r="O547" s="395"/>
      <c r="P547" s="395"/>
      <c r="Q547" s="395"/>
      <c r="R547" s="395"/>
      <c r="S547" s="395"/>
      <c r="T547" s="395"/>
      <c r="U547" s="395"/>
      <c r="V547" s="395"/>
      <c r="W547" s="395"/>
      <c r="X547" s="249"/>
      <c r="Y547" s="249"/>
      <c r="Z547" s="249"/>
      <c r="AA547" s="249"/>
      <c r="AB547" s="249"/>
    </row>
    <row r="548" spans="1:28">
      <c r="A548" s="72" t="s">
        <v>11</v>
      </c>
      <c r="B548" s="142">
        <f>VLOOKUP($A548,'RFM input'!$E$7:$F$56,2,FALSE)</f>
        <v>0</v>
      </c>
      <c r="C548" s="402"/>
      <c r="D548" s="402"/>
      <c r="E548" s="403"/>
      <c r="F548" s="403"/>
      <c r="G548" s="403"/>
      <c r="H548" s="403"/>
      <c r="I548" s="403"/>
      <c r="J548" s="403"/>
      <c r="K548" s="403"/>
      <c r="L548" s="403"/>
      <c r="M548" s="403"/>
      <c r="N548" s="403"/>
      <c r="O548" s="403"/>
      <c r="P548" s="403"/>
      <c r="Q548" s="403"/>
      <c r="R548" s="403"/>
      <c r="S548" s="403"/>
      <c r="T548" s="403"/>
      <c r="U548" s="403"/>
      <c r="V548" s="403"/>
      <c r="W548" s="403"/>
      <c r="X548" s="249"/>
      <c r="Y548" s="249"/>
      <c r="Z548" s="249"/>
      <c r="AA548" s="249"/>
      <c r="AB548" s="249"/>
    </row>
    <row r="549" spans="1:28">
      <c r="A549" s="378">
        <f>VALUE(REPLACE(A548,1,12,""))</f>
        <v>11</v>
      </c>
      <c r="B549" s="317" t="s">
        <v>195</v>
      </c>
      <c r="C549" s="389">
        <f ca="1">OFFSET('TAB roll forward'!$H$7,A549,0)</f>
        <v>0</v>
      </c>
      <c r="D549" s="404">
        <f ca="1">'RAB remaining lives'!D554</f>
        <v>0</v>
      </c>
      <c r="E549" s="404">
        <f ca="1">'RAB remaining lives'!E554</f>
        <v>0</v>
      </c>
      <c r="F549" s="404">
        <f ca="1">'RAB remaining lives'!F554</f>
        <v>0</v>
      </c>
      <c r="G549" s="404">
        <f ca="1">'RAB remaining lives'!G554</f>
        <v>0</v>
      </c>
      <c r="H549" s="404">
        <f ca="1">'RAB remaining lives'!H554</f>
        <v>0</v>
      </c>
      <c r="I549" s="404">
        <f ca="1">'RAB remaining lives'!I554</f>
        <v>0</v>
      </c>
      <c r="J549" s="404">
        <f ca="1">'RAB remaining lives'!J554</f>
        <v>0</v>
      </c>
      <c r="K549" s="404">
        <f ca="1">'RAB remaining lives'!K554</f>
        <v>0</v>
      </c>
      <c r="L549" s="404">
        <f ca="1">'RAB remaining lives'!L554</f>
        <v>0</v>
      </c>
      <c r="M549" s="404">
        <f ca="1">'RAB remaining lives'!M554</f>
        <v>0</v>
      </c>
      <c r="N549" s="404">
        <f>'RAB remaining lives'!N554</f>
        <v>0</v>
      </c>
      <c r="O549" s="404">
        <f>'RAB remaining lives'!O554</f>
        <v>0</v>
      </c>
      <c r="P549" s="404">
        <f>'RAB remaining lives'!P554</f>
        <v>0</v>
      </c>
      <c r="Q549" s="404">
        <f>'RAB remaining lives'!Q554</f>
        <v>0</v>
      </c>
      <c r="R549" s="404">
        <f>'RAB remaining lives'!R554</f>
        <v>0</v>
      </c>
      <c r="S549" s="404">
        <f>'RAB remaining lives'!S554</f>
        <v>0</v>
      </c>
      <c r="T549" s="404">
        <f>'RAB remaining lives'!T554</f>
        <v>0</v>
      </c>
      <c r="U549" s="404">
        <f>'RAB remaining lives'!U554</f>
        <v>0</v>
      </c>
      <c r="V549" s="404">
        <f>'RAB remaining lives'!V554</f>
        <v>0</v>
      </c>
      <c r="W549" s="404">
        <f>'RAB remaining lives'!W554</f>
        <v>0</v>
      </c>
      <c r="X549" s="249"/>
      <c r="Y549" s="249"/>
      <c r="Z549" s="249"/>
      <c r="AA549" s="249"/>
      <c r="AB549" s="249"/>
    </row>
    <row r="550" spans="1:28">
      <c r="A550" s="249"/>
      <c r="B550" s="249" t="s">
        <v>326</v>
      </c>
      <c r="C550" s="391">
        <f ca="1">OFFSET('RFM input'!$X$6,$A549,0)</f>
        <v>0</v>
      </c>
      <c r="D550" s="390">
        <f ca="1">OFFSET('RFM input'!$Y$6,$A549,0)</f>
        <v>0</v>
      </c>
      <c r="E550" s="390">
        <f ca="1">OFFSET('RFM input'!$Y$6,$A549,0)</f>
        <v>0</v>
      </c>
      <c r="F550" s="390">
        <f ca="1">OFFSET('RFM input'!$Y$6,$A549,0)</f>
        <v>0</v>
      </c>
      <c r="G550" s="390">
        <f ca="1">OFFSET('RFM input'!$Y$6,$A549,0)</f>
        <v>0</v>
      </c>
      <c r="H550" s="390">
        <f ca="1">OFFSET('RFM input'!$Y$6,$A549,0)</f>
        <v>0</v>
      </c>
      <c r="I550" s="390">
        <f ca="1">OFFSET('RFM input'!$Y$6,'TAB remaining lives'!$A549,0)</f>
        <v>0</v>
      </c>
      <c r="J550" s="390">
        <f ca="1">OFFSET('RFM input'!$Y$6,'TAB remaining lives'!$A549,0)</f>
        <v>0</v>
      </c>
      <c r="K550" s="390">
        <f ca="1">OFFSET('RFM input'!$Y$6,'TAB remaining lives'!$A549,0)</f>
        <v>0</v>
      </c>
      <c r="L550" s="390">
        <f ca="1">OFFSET('RFM input'!$Y$6,'TAB remaining lives'!$A549,0)</f>
        <v>0</v>
      </c>
      <c r="M550" s="390">
        <f ca="1">OFFSET('RFM input'!$Y$6,'TAB remaining lives'!$A549,0)</f>
        <v>0</v>
      </c>
      <c r="N550" s="390"/>
      <c r="O550" s="390"/>
      <c r="P550" s="390"/>
      <c r="Q550" s="390"/>
      <c r="R550" s="390"/>
      <c r="S550" s="390"/>
      <c r="T550" s="390"/>
      <c r="U550" s="390"/>
      <c r="V550" s="390"/>
      <c r="W550" s="390"/>
      <c r="X550" s="249"/>
      <c r="Y550" s="249"/>
      <c r="Z550" s="249"/>
      <c r="AA550" s="249"/>
      <c r="AB550" s="249"/>
    </row>
    <row r="551" spans="1:28">
      <c r="A551" s="249"/>
      <c r="B551" s="317" t="s">
        <v>300</v>
      </c>
      <c r="C551" s="392"/>
      <c r="D551" s="393">
        <f ca="1">IF(D$6=(OFFSET('RFM input'!$G$60,0,'RFM input'!$AA$7)),OFFSET('RFM input'!$I$454,$A549,0),0)</f>
        <v>0</v>
      </c>
      <c r="E551" s="390">
        <f ca="1">IF(E$6=(OFFSET('RFM input'!$G$60,0,'RFM input'!$AA$7)),OFFSET('RFM input'!$I$454,$A549,0),0)</f>
        <v>0</v>
      </c>
      <c r="F551" s="390">
        <f ca="1">IF(F$6=(OFFSET('RFM input'!$G$60,0,'RFM input'!$AA$7)),OFFSET('RFM input'!$I$454,$A549,0),0)</f>
        <v>0</v>
      </c>
      <c r="G551" s="390">
        <f ca="1">IF(G$6=(OFFSET('RFM input'!$G$60,0,'RFM input'!$AA$7)),OFFSET('RFM input'!$I$454,$A549,0),0)</f>
        <v>0</v>
      </c>
      <c r="H551" s="390">
        <f ca="1">IF(H$6=(OFFSET('RFM input'!$G$60,0,'RFM input'!$AA$7)),OFFSET('RFM input'!$I$454,$A549,0),0)</f>
        <v>0</v>
      </c>
      <c r="I551" s="390">
        <f ca="1">IF(I$6=(OFFSET('RFM input'!$G$60,0,'RFM input'!$AA$7)),OFFSET('RFM input'!$I$454,$A549,0),0)</f>
        <v>0</v>
      </c>
      <c r="J551" s="390">
        <f ca="1">IF(J$6=(OFFSET('RFM input'!$G$60,0,'RFM input'!$AA$7)),OFFSET('RFM input'!$I$454,$A549,0),0)</f>
        <v>0</v>
      </c>
      <c r="K551" s="390">
        <f ca="1">IF(K$6=(OFFSET('RFM input'!$G$60,0,'RFM input'!$AA$7)),OFFSET('RFM input'!$I$454,$A549,0),0)</f>
        <v>0</v>
      </c>
      <c r="L551" s="390">
        <f ca="1">IF(L$6=(OFFSET('RFM input'!$G$60,0,'RFM input'!$AA$7)),OFFSET('RFM input'!$I$454,$A549,0),0)</f>
        <v>0</v>
      </c>
      <c r="M551" s="390">
        <f ca="1">IF(M$6=(OFFSET('RFM input'!$G$60,0,'RFM input'!$AA$7)),OFFSET('RFM input'!$I$454,$A549,0),0)</f>
        <v>0</v>
      </c>
      <c r="N551" s="390"/>
      <c r="O551" s="390"/>
      <c r="P551" s="390"/>
      <c r="Q551" s="390"/>
      <c r="R551" s="390"/>
      <c r="S551" s="390"/>
      <c r="T551" s="390"/>
      <c r="U551" s="390"/>
      <c r="V551" s="390"/>
      <c r="W551" s="390"/>
      <c r="X551" s="249"/>
      <c r="Y551" s="249"/>
      <c r="Z551" s="249"/>
      <c r="AA551" s="249"/>
      <c r="AB551" s="249"/>
    </row>
    <row r="552" spans="1:28">
      <c r="A552" s="249"/>
      <c r="B552" s="317" t="s">
        <v>309</v>
      </c>
      <c r="C552" s="392"/>
      <c r="D552" s="391">
        <f ca="1">IF(D$6=(OFFSET('RFM input'!$G$60,0,'RFM input'!$AA$7)),OFFSET('RFM input'!$K$454,$A549,0),0)</f>
        <v>0</v>
      </c>
      <c r="E552" s="394">
        <f ca="1">IF(E$6=(OFFSET('RFM input'!$G$60,0,'RFM input'!$AA$7)),OFFSET('RFM input'!$K$454,$A549,0),0)</f>
        <v>0</v>
      </c>
      <c r="F552" s="394">
        <f ca="1">IF(F$6=(OFFSET('RFM input'!$G$60,0,'RFM input'!$AA$7)),OFFSET('RFM input'!$K$454,$A549,0),0)</f>
        <v>0</v>
      </c>
      <c r="G552" s="394">
        <f ca="1">IF(G$6=(OFFSET('RFM input'!$G$60,0,'RFM input'!$AA$7)),OFFSET('RFM input'!$K$454,$A549,0),0)</f>
        <v>0</v>
      </c>
      <c r="H552" s="394">
        <f ca="1">IF(H$6=(OFFSET('RFM input'!$G$60,0,'RFM input'!$AA$7)),OFFSET('RFM input'!$K$454,$A549,0),0)</f>
        <v>0</v>
      </c>
      <c r="I552" s="394">
        <f ca="1">IF(I$6=(OFFSET('RFM input'!$G$60,0,'RFM input'!$AA$7)),OFFSET('RFM input'!$K$454,$A549,0),0)</f>
        <v>0</v>
      </c>
      <c r="J552" s="394">
        <f ca="1">IF(J$6=(OFFSET('RFM input'!$G$60,0,'RFM input'!$AA$7)),OFFSET('RFM input'!$K$454,$A549,0),0)</f>
        <v>0</v>
      </c>
      <c r="K552" s="394">
        <f ca="1">IF(K$6=(OFFSET('RFM input'!$G$60,0,'RFM input'!$AA$7)),OFFSET('RFM input'!$K$454,$A549,0),0)</f>
        <v>0</v>
      </c>
      <c r="L552" s="394">
        <f ca="1">IF(L$6=(OFFSET('RFM input'!$G$60,0,'RFM input'!$AA$7)),OFFSET('RFM input'!$K$454,$A549,0),0)</f>
        <v>0</v>
      </c>
      <c r="M552" s="394">
        <f ca="1">IF(M$6=(OFFSET('RFM input'!$G$60,0,'RFM input'!$AA$7)),OFFSET('RFM input'!$K$454,$A549,0),0)</f>
        <v>0</v>
      </c>
      <c r="N552" s="394"/>
      <c r="O552" s="394"/>
      <c r="P552" s="394"/>
      <c r="Q552" s="394"/>
      <c r="R552" s="394"/>
      <c r="S552" s="394"/>
      <c r="T552" s="394"/>
      <c r="U552" s="394"/>
      <c r="V552" s="394"/>
      <c r="W552" s="394"/>
      <c r="X552" s="249"/>
      <c r="Y552" s="249"/>
      <c r="Z552" s="249"/>
      <c r="AA552" s="249"/>
      <c r="AB552" s="249"/>
    </row>
    <row r="553" spans="1:28" hidden="1" outlineLevel="1">
      <c r="A553" s="459">
        <v>-1</v>
      </c>
      <c r="B553" s="309" t="s">
        <v>303</v>
      </c>
      <c r="C553" s="395"/>
      <c r="D553" s="395">
        <f t="shared" ref="D553" ca="1" si="749">IF(D577="n/a",0,IF(AND(D551=0,C553=0),0,
IF(AND(D551&lt;&gt;0,C553=0),D551,
IF(AND(D552&lt;&gt;0,C553&lt;&gt;0),(C553-(C553/C577))+D551,
IF(C577&lt;1,0,(C553-(C553/C577)))))))</f>
        <v>0</v>
      </c>
      <c r="E553" s="395">
        <f t="shared" ref="E553" ca="1" si="750">IF(E577="n/a",0,IF(AND(E551=0,D553=0),0,
IF(AND(E551&lt;&gt;0,D553=0),E551,
IF(AND(E552&lt;&gt;0,D553&lt;&gt;0),(D553-(D553/D577))+E551,
IF(D577&lt;1,0,(D553-(D553/D577)))))))</f>
        <v>0</v>
      </c>
      <c r="F553" s="395">
        <f t="shared" ref="F553" ca="1" si="751">IF(F577="n/a",0,IF(AND(F551=0,E553=0),0,
IF(AND(F551&lt;&gt;0,E553=0),F551,
IF(AND(F552&lt;&gt;0,E553&lt;&gt;0),(E553-(E553/E577))+F551,
IF(E577&lt;1,0,(E553-(E553/E577)))))))</f>
        <v>0</v>
      </c>
      <c r="G553" s="395">
        <f t="shared" ref="G553" ca="1" si="752">IF(G577="n/a",0,IF(AND(G551=0,F553=0),0,
IF(AND(G551&lt;&gt;0,F553=0),G551,
IF(AND(G552&lt;&gt;0,F553&lt;&gt;0),(F553-(F553/F577))+G551,
IF(F577&lt;1,0,(F553-(F553/F577)))))))</f>
        <v>0</v>
      </c>
      <c r="H553" s="395">
        <f ca="1">IF(H577="n/a",0,IF(AND(H551=0,G553=0),0,
IF(AND(H551&lt;&gt;0,G553=0),H551,
IF(AND(H552&lt;&gt;0,G553&lt;&gt;0),(G553-(G553/G577))+H551,
IF(G577&lt;1,0,(G553-(G553/G577)))))))</f>
        <v>0</v>
      </c>
      <c r="I553" s="395">
        <f t="shared" ref="I553" ca="1" si="753">IF(I577="n/a",0,IF(AND(I551=0,H553=0),0,
IF(AND(I551&lt;&gt;0,H553=0),I551,
IF(AND(I552&lt;&gt;0,H553&lt;&gt;0),(H553-(H553/H577))+I551,
IF(H577&lt;1,0,(H553-(H553/H577)))))))</f>
        <v>0</v>
      </c>
      <c r="J553" s="395">
        <f t="shared" ref="J553" ca="1" si="754">IF(J577="n/a",0,IF(AND(J551=0,I553=0),0,
IF(AND(J551&lt;&gt;0,I553=0),J551,
IF(AND(J552&lt;&gt;0,I553&lt;&gt;0),(I553-(I553/I577))+J551,
IF(I577&lt;1,0,(I553-(I553/I577)))))))</f>
        <v>0</v>
      </c>
      <c r="K553" s="395">
        <f t="shared" ref="K553" ca="1" si="755">IF(K577="n/a",0,IF(AND(K551=0,J553=0),0,
IF(AND(K551&lt;&gt;0,J553=0),K551,
IF(AND(K552&lt;&gt;0,J553&lt;&gt;0),(J553-(J553/J577))+K551,
IF(J577&lt;1,0,(J553-(J553/J577)))))))</f>
        <v>0</v>
      </c>
      <c r="L553" s="395">
        <f t="shared" ref="L553" ca="1" si="756">IF(L577="n/a",0,IF(AND(L551=0,K553=0),0,
IF(AND(L551&lt;&gt;0,K553=0),L551,
IF(AND(L552&lt;&gt;0,K553&lt;&gt;0),(K553-(K553/K577))+L551,
IF(K577&lt;1,0,(K553-(K553/K577)))))))</f>
        <v>0</v>
      </c>
      <c r="M553" s="395">
        <f t="shared" ref="M553" ca="1" si="757">IF(M577="n/a",0,IF(AND(M551=0,L553=0),0,
IF(AND(M551&lt;&gt;0,L553=0),M551,
IF(AND(M552&lt;&gt;0,L553&lt;&gt;0),(L553-(L553/L577))+M551,
IF(L577&lt;1,0,(L553-(L553/L577)))))))</f>
        <v>0</v>
      </c>
      <c r="N553" s="395">
        <f t="shared" ref="N553" ca="1" si="758">IF(N577="n/a",0,IF(AND(N551=0,M553=0),0,
IF(AND(N551&lt;&gt;0,M553=0),N551,
IF(AND(N552&lt;&gt;0,M553&lt;&gt;0),(M553-(M553/M577))+N551,
IF(M577&lt;1,0,(M553-(M553/M577)))))))</f>
        <v>0</v>
      </c>
      <c r="O553" s="395">
        <f t="shared" ref="O553" ca="1" si="759">IF(O577="n/a",0,IF(AND(O551=0,N553=0),0,
IF(AND(O551&lt;&gt;0,N553=0),O551,
IF(AND(O552&lt;&gt;0,N553&lt;&gt;0),(N553-(N553/N577))+O551,
IF(N577&lt;1,0,(N553-(N553/N577)))))))</f>
        <v>0</v>
      </c>
      <c r="P553" s="395">
        <f t="shared" ref="P553" ca="1" si="760">IF(P577="n/a",0,IF(AND(P551=0,O553=0),0,
IF(AND(P551&lt;&gt;0,O553=0),P551,
IF(AND(P552&lt;&gt;0,O553&lt;&gt;0),(O553-(O553/O577))+P551,
IF(O577&lt;1,0,(O553-(O553/O577)))))))</f>
        <v>0</v>
      </c>
      <c r="Q553" s="395">
        <f t="shared" ref="Q553" ca="1" si="761">IF(Q577="n/a",0,IF(AND(Q551=0,P553=0),0,
IF(AND(Q551&lt;&gt;0,P553=0),Q551,
IF(AND(Q552&lt;&gt;0,P553&lt;&gt;0),(P553-(P553/P577))+Q551,
IF(P577&lt;1,0,(P553-(P553/P577)))))))</f>
        <v>0</v>
      </c>
      <c r="R553" s="395">
        <f t="shared" ref="R553" ca="1" si="762">IF(R577="n/a",0,IF(AND(R551=0,Q553=0),0,
IF(AND(R551&lt;&gt;0,Q553=0),R551,
IF(AND(R552&lt;&gt;0,Q553&lt;&gt;0),(Q553-(Q553/Q577))+R551,
IF(Q577&lt;1,0,(Q553-(Q553/Q577)))))))</f>
        <v>0</v>
      </c>
      <c r="S553" s="395">
        <f t="shared" ref="S553" ca="1" si="763">IF(S577="n/a",0,IF(AND(S551=0,R553=0),0,
IF(AND(S551&lt;&gt;0,R553=0),S551,
IF(AND(S552&lt;&gt;0,R553&lt;&gt;0),(R553-(R553/R577))+S551,
IF(R577&lt;1,0,(R553-(R553/R577)))))))</f>
        <v>0</v>
      </c>
      <c r="T553" s="395">
        <f t="shared" ref="T553" ca="1" si="764">IF(T577="n/a",0,IF(AND(T551=0,S553=0),0,
IF(AND(T551&lt;&gt;0,S553=0),T551,
IF(AND(T552&lt;&gt;0,S553&lt;&gt;0),(S553-(S553/S577))+T551,
IF(S577&lt;1,0,(S553-(S553/S577)))))))</f>
        <v>0</v>
      </c>
      <c r="U553" s="395">
        <f t="shared" ref="U553" ca="1" si="765">IF(U577="n/a",0,IF(AND(U551=0,T553=0),0,
IF(AND(U551&lt;&gt;0,T553=0),U551,
IF(AND(U552&lt;&gt;0,T553&lt;&gt;0),(T553-(T553/T577))+U551,
IF(T577&lt;1,0,(T553-(T553/T577)))))))</f>
        <v>0</v>
      </c>
      <c r="V553" s="395">
        <f t="shared" ref="V553" ca="1" si="766">IF(V577="n/a",0,IF(AND(V551=0,U553=0),0,
IF(AND(V551&lt;&gt;0,U553=0),V551,
IF(AND(V552&lt;&gt;0,U553&lt;&gt;0),(U553-(U553/U577))+V551,
IF(U577&lt;1,0,(U553-(U553/U577)))))))</f>
        <v>0</v>
      </c>
      <c r="W553" s="395">
        <f t="shared" ref="W553" ca="1" si="767">IF(W577="n/a",0,IF(AND(W551=0,V553=0),0,
IF(AND(W551&lt;&gt;0,V553=0),W551,
IF(AND(W552&lt;&gt;0,V553&lt;&gt;0),(V553-(V553/V577))+W551,
IF(V577&lt;1,0,(V553-(V553/V577)))))))</f>
        <v>0</v>
      </c>
      <c r="X553" s="249"/>
      <c r="Y553" s="249"/>
      <c r="Z553" s="249"/>
      <c r="AA553" s="249"/>
      <c r="AB553" s="249"/>
    </row>
    <row r="554" spans="1:28" hidden="1" outlineLevel="1">
      <c r="A554" s="331">
        <v>0</v>
      </c>
      <c r="B554" s="309" t="s">
        <v>194</v>
      </c>
      <c r="C554" s="400">
        <f ca="1">C549</f>
        <v>0</v>
      </c>
      <c r="D554" s="395">
        <f ca="1">IF(C578="n/a",C554,IFERROR(IF((OFFSET($C554,0,$A554))&lt;0,
MIN(0,C554-(OFFSET($C554,0,$A554)/(OFFSET($C549,-$A553,$A554)))),
MAX(0,C554-(OFFSET($C554,0,$A554)/(OFFSET($C549,-$A553,$A554))))),0))</f>
        <v>0</v>
      </c>
      <c r="E554" s="395">
        <f t="shared" ref="E554" ca="1" si="768">IF(D578="n/a",D554,IFERROR(IF((OFFSET($C554,0,$A554))&lt;0,
MIN(0,D554-(OFFSET($C554,0,$A554)/(OFFSET($C549,-$A553,$A554)))),
MAX(0,D554-(OFFSET($C554,0,$A554)/(OFFSET($C549,-$A553,$A554))))),0))</f>
        <v>0</v>
      </c>
      <c r="F554" s="395">
        <f t="shared" ref="F554:F555" ca="1" si="769">IF(E578="n/a",E554,IFERROR(IF((OFFSET($C554,0,$A554))&lt;0,
MIN(0,E554-(OFFSET($C554,0,$A554)/(OFFSET($C549,-$A553,$A554)))),
MAX(0,E554-(OFFSET($C554,0,$A554)/(OFFSET($C549,-$A553,$A554))))),0))</f>
        <v>0</v>
      </c>
      <c r="G554" s="395">
        <f t="shared" ref="G554:G556" ca="1" si="770">IF(F578="n/a",F554,IFERROR(IF((OFFSET($C554,0,$A554))&lt;0,
MIN(0,F554-(OFFSET($C554,0,$A554)/(OFFSET($C549,-$A553,$A554)))),
MAX(0,F554-(OFFSET($C554,0,$A554)/(OFFSET($C549,-$A553,$A554))))),0))</f>
        <v>0</v>
      </c>
      <c r="H554" s="395">
        <f t="shared" ref="H554:H557" ca="1" si="771">IF(G578="n/a",G554,IFERROR(IF((OFFSET($C554,0,$A554))&lt;0,
MIN(0,G554-(OFFSET($C554,0,$A554)/(OFFSET($C549,-$A553,$A554)))),
MAX(0,G554-(OFFSET($C554,0,$A554)/(OFFSET($C549,-$A553,$A554))))),0))</f>
        <v>0</v>
      </c>
      <c r="I554" s="395">
        <f t="shared" ref="I554:I558" ca="1" si="772">IF(H578="n/a",H554,IFERROR(IF((OFFSET($C554,0,$A554))&lt;0,
MIN(0,H554-(OFFSET($C554,0,$A554)/(OFFSET($C549,-$A553,$A554)))),
MAX(0,H554-(OFFSET($C554,0,$A554)/(OFFSET($C549,-$A553,$A554))))),0))</f>
        <v>0</v>
      </c>
      <c r="J554" s="395">
        <f t="shared" ref="J554:J559" ca="1" si="773">IF(I578="n/a",I554,IFERROR(IF((OFFSET($C554,0,$A554))&lt;0,
MIN(0,I554-(OFFSET($C554,0,$A554)/(OFFSET($C549,-$A553,$A554)))),
MAX(0,I554-(OFFSET($C554,0,$A554)/(OFFSET($C549,-$A553,$A554))))),0))</f>
        <v>0</v>
      </c>
      <c r="K554" s="395">
        <f t="shared" ref="K554:K560" ca="1" si="774">IF(J578="n/a",J554,IFERROR(IF((OFFSET($C554,0,$A554))&lt;0,
MIN(0,J554-(OFFSET($C554,0,$A554)/(OFFSET($C549,-$A553,$A554)))),
MAX(0,J554-(OFFSET($C554,0,$A554)/(OFFSET($C549,-$A553,$A554))))),0))</f>
        <v>0</v>
      </c>
      <c r="L554" s="395">
        <f t="shared" ref="L554:L561" ca="1" si="775">IF(K578="n/a",K554,IFERROR(IF((OFFSET($C554,0,$A554))&lt;0,
MIN(0,K554-(OFFSET($C554,0,$A554)/(OFFSET($C549,-$A553,$A554)))),
MAX(0,K554-(OFFSET($C554,0,$A554)/(OFFSET($C549,-$A553,$A554))))),0))</f>
        <v>0</v>
      </c>
      <c r="M554" s="395">
        <f t="shared" ref="M554:M562" ca="1" si="776">IF(L578="n/a",L554,IFERROR(IF((OFFSET($C554,0,$A554))&lt;0,
MIN(0,L554-(OFFSET($C554,0,$A554)/(OFFSET($C549,-$A553,$A554)))),
MAX(0,L554-(OFFSET($C554,0,$A554)/(OFFSET($C549,-$A553,$A554))))),0))</f>
        <v>0</v>
      </c>
      <c r="N554" s="395">
        <f t="shared" ref="N554:N563" ca="1" si="777">IF(M578="n/a",M554,IFERROR(IF((OFFSET($C554,0,$A554))&lt;0,
MIN(0,M554-(OFFSET($C554,0,$A554)/(OFFSET($C549,-$A553,$A554)))),
MAX(0,M554-(OFFSET($C554,0,$A554)/(OFFSET($C549,-$A553,$A554))))),0))</f>
        <v>0</v>
      </c>
      <c r="O554" s="395">
        <f t="shared" ref="O554:O564" ca="1" si="778">IF(N578="n/a",N554,IFERROR(IF((OFFSET($C554,0,$A554))&lt;0,
MIN(0,N554-(OFFSET($C554,0,$A554)/(OFFSET($C549,-$A553,$A554)))),
MAX(0,N554-(OFFSET($C554,0,$A554)/(OFFSET($C549,-$A553,$A554))))),0))</f>
        <v>0</v>
      </c>
      <c r="P554" s="395">
        <f t="shared" ref="P554:P565" ca="1" si="779">IF(O578="n/a",O554,IFERROR(IF((OFFSET($C554,0,$A554))&lt;0,
MIN(0,O554-(OFFSET($C554,0,$A554)/(OFFSET($C549,-$A553,$A554)))),
MAX(0,O554-(OFFSET($C554,0,$A554)/(OFFSET($C549,-$A553,$A554))))),0))</f>
        <v>0</v>
      </c>
      <c r="Q554" s="395">
        <f t="shared" ref="Q554:Q566" ca="1" si="780">IF(P578="n/a",P554,IFERROR(IF((OFFSET($C554,0,$A554))&lt;0,
MIN(0,P554-(OFFSET($C554,0,$A554)/(OFFSET($C549,-$A553,$A554)))),
MAX(0,P554-(OFFSET($C554,0,$A554)/(OFFSET($C549,-$A553,$A554))))),0))</f>
        <v>0</v>
      </c>
      <c r="R554" s="395">
        <f t="shared" ref="R554:R567" ca="1" si="781">IF(Q578="n/a",Q554,IFERROR(IF((OFFSET($C554,0,$A554))&lt;0,
MIN(0,Q554-(OFFSET($C554,0,$A554)/(OFFSET($C549,-$A553,$A554)))),
MAX(0,Q554-(OFFSET($C554,0,$A554)/(OFFSET($C549,-$A553,$A554))))),0))</f>
        <v>0</v>
      </c>
      <c r="S554" s="395">
        <f t="shared" ref="S554:S568" ca="1" si="782">IF(R578="n/a",R554,IFERROR(IF((OFFSET($C554,0,$A554))&lt;0,
MIN(0,R554-(OFFSET($C554,0,$A554)/(OFFSET($C549,-$A553,$A554)))),
MAX(0,R554-(OFFSET($C554,0,$A554)/(OFFSET($C549,-$A553,$A554))))),0))</f>
        <v>0</v>
      </c>
      <c r="T554" s="395">
        <f t="shared" ref="T554:T569" ca="1" si="783">IF(S578="n/a",S554,IFERROR(IF((OFFSET($C554,0,$A554))&lt;0,
MIN(0,S554-(OFFSET($C554,0,$A554)/(OFFSET($C549,-$A553,$A554)))),
MAX(0,S554-(OFFSET($C554,0,$A554)/(OFFSET($C549,-$A553,$A554))))),0))</f>
        <v>0</v>
      </c>
      <c r="U554" s="395">
        <f t="shared" ref="U554:U570" ca="1" si="784">IF(T578="n/a",T554,IFERROR(IF((OFFSET($C554,0,$A554))&lt;0,
MIN(0,T554-(OFFSET($C554,0,$A554)/(OFFSET($C549,-$A553,$A554)))),
MAX(0,T554-(OFFSET($C554,0,$A554)/(OFFSET($C549,-$A553,$A554))))),0))</f>
        <v>0</v>
      </c>
      <c r="V554" s="395">
        <f t="shared" ref="V554:V571" ca="1" si="785">IF(U578="n/a",U554,IFERROR(IF((OFFSET($C554,0,$A554))&lt;0,
MIN(0,U554-(OFFSET($C554,0,$A554)/(OFFSET($C549,-$A553,$A554)))),
MAX(0,U554-(OFFSET($C554,0,$A554)/(OFFSET($C549,-$A553,$A554))))),0))</f>
        <v>0</v>
      </c>
      <c r="W554" s="395">
        <f t="shared" ref="W554:W572" ca="1" si="786">IF(V578="n/a",V554,IFERROR(IF((OFFSET($C554,0,$A554))&lt;0,
MIN(0,V554-(OFFSET($C554,0,$A554)/(OFFSET($C549,-$A553,$A554)))),
MAX(0,V554-(OFFSET($C554,0,$A554)/(OFFSET($C549,-$A553,$A554))))),0))</f>
        <v>0</v>
      </c>
      <c r="X554" s="249"/>
      <c r="Y554" s="249"/>
      <c r="Z554" s="249"/>
      <c r="AA554" s="249"/>
      <c r="AB554" s="249"/>
    </row>
    <row r="555" spans="1:28" hidden="1" outlineLevel="1">
      <c r="A555" s="331">
        <v>1</v>
      </c>
      <c r="B555" s="309" t="str">
        <f t="shared" ref="B555:B574" ca="1" si="787">"Depreciated Net Capex "&amp;OFFSET($C$6,0,A555)</f>
        <v>Depreciated Net Capex 2013</v>
      </c>
      <c r="C555" s="396"/>
      <c r="D555" s="397">
        <f ca="1">D549</f>
        <v>0</v>
      </c>
      <c r="E555" s="395">
        <f ca="1">IF(D579="n/a",D555,IFERROR(IF((OFFSET($C555,0,$A555))&lt;0,
MIN(0,D555-(OFFSET($C555,0,$A555)/(OFFSET($C550,-$A554,$A555)))),
MAX(0,D555-(OFFSET($C555,0,$A555)/(OFFSET($C550,-$A554,$A555))))),0))</f>
        <v>0</v>
      </c>
      <c r="F555" s="395">
        <f t="shared" ca="1" si="769"/>
        <v>0</v>
      </c>
      <c r="G555" s="395">
        <f t="shared" ca="1" si="770"/>
        <v>0</v>
      </c>
      <c r="H555" s="395">
        <f t="shared" ca="1" si="771"/>
        <v>0</v>
      </c>
      <c r="I555" s="395">
        <f t="shared" ca="1" si="772"/>
        <v>0</v>
      </c>
      <c r="J555" s="395">
        <f t="shared" ca="1" si="773"/>
        <v>0</v>
      </c>
      <c r="K555" s="395">
        <f t="shared" ca="1" si="774"/>
        <v>0</v>
      </c>
      <c r="L555" s="395">
        <f t="shared" ca="1" si="775"/>
        <v>0</v>
      </c>
      <c r="M555" s="395">
        <f t="shared" ca="1" si="776"/>
        <v>0</v>
      </c>
      <c r="N555" s="395">
        <f t="shared" ca="1" si="777"/>
        <v>0</v>
      </c>
      <c r="O555" s="395">
        <f t="shared" ca="1" si="778"/>
        <v>0</v>
      </c>
      <c r="P555" s="395">
        <f t="shared" ca="1" si="779"/>
        <v>0</v>
      </c>
      <c r="Q555" s="395">
        <f t="shared" ca="1" si="780"/>
        <v>0</v>
      </c>
      <c r="R555" s="395">
        <f t="shared" ca="1" si="781"/>
        <v>0</v>
      </c>
      <c r="S555" s="395">
        <f t="shared" ca="1" si="782"/>
        <v>0</v>
      </c>
      <c r="T555" s="395">
        <f t="shared" ca="1" si="783"/>
        <v>0</v>
      </c>
      <c r="U555" s="395">
        <f t="shared" ca="1" si="784"/>
        <v>0</v>
      </c>
      <c r="V555" s="395">
        <f t="shared" ca="1" si="785"/>
        <v>0</v>
      </c>
      <c r="W555" s="395">
        <f t="shared" ca="1" si="786"/>
        <v>0</v>
      </c>
      <c r="X555" s="249"/>
      <c r="Y555" s="249"/>
      <c r="Z555" s="249"/>
      <c r="AA555" s="249"/>
      <c r="AB555" s="249"/>
    </row>
    <row r="556" spans="1:28" hidden="1" outlineLevel="1">
      <c r="A556" s="331">
        <v>2</v>
      </c>
      <c r="B556" s="309" t="str">
        <f t="shared" ca="1" si="787"/>
        <v>Depreciated Net Capex 2014</v>
      </c>
      <c r="C556" s="398"/>
      <c r="D556" s="399"/>
      <c r="E556" s="397">
        <f ca="1">E549</f>
        <v>0</v>
      </c>
      <c r="F556" s="395">
        <f ca="1">IF(E580="n/a",E556,IFERROR(IF((OFFSET($C556,0,$A556))&lt;0,
MIN(0,E556-(OFFSET($C556,0,$A556)/(OFFSET($C551,-$A555,$A556)))),
MAX(0,E556-(OFFSET($C556,0,$A556)/(OFFSET($C551,-$A555,$A556))))),0))</f>
        <v>0</v>
      </c>
      <c r="G556" s="395">
        <f t="shared" ca="1" si="770"/>
        <v>0</v>
      </c>
      <c r="H556" s="395">
        <f t="shared" ca="1" si="771"/>
        <v>0</v>
      </c>
      <c r="I556" s="395">
        <f t="shared" ca="1" si="772"/>
        <v>0</v>
      </c>
      <c r="J556" s="395">
        <f t="shared" ca="1" si="773"/>
        <v>0</v>
      </c>
      <c r="K556" s="395">
        <f t="shared" ca="1" si="774"/>
        <v>0</v>
      </c>
      <c r="L556" s="395">
        <f t="shared" ca="1" si="775"/>
        <v>0</v>
      </c>
      <c r="M556" s="395">
        <f t="shared" ca="1" si="776"/>
        <v>0</v>
      </c>
      <c r="N556" s="395">
        <f t="shared" ca="1" si="777"/>
        <v>0</v>
      </c>
      <c r="O556" s="395">
        <f t="shared" ca="1" si="778"/>
        <v>0</v>
      </c>
      <c r="P556" s="395">
        <f t="shared" ca="1" si="779"/>
        <v>0</v>
      </c>
      <c r="Q556" s="395">
        <f t="shared" ca="1" si="780"/>
        <v>0</v>
      </c>
      <c r="R556" s="395">
        <f t="shared" ca="1" si="781"/>
        <v>0</v>
      </c>
      <c r="S556" s="395">
        <f t="shared" ca="1" si="782"/>
        <v>0</v>
      </c>
      <c r="T556" s="395">
        <f t="shared" ca="1" si="783"/>
        <v>0</v>
      </c>
      <c r="U556" s="395">
        <f t="shared" ca="1" si="784"/>
        <v>0</v>
      </c>
      <c r="V556" s="395">
        <f t="shared" ca="1" si="785"/>
        <v>0</v>
      </c>
      <c r="W556" s="395">
        <f t="shared" ca="1" si="786"/>
        <v>0</v>
      </c>
      <c r="X556" s="334"/>
      <c r="Y556" s="249"/>
      <c r="Z556" s="249"/>
      <c r="AA556" s="249"/>
      <c r="AB556" s="249"/>
    </row>
    <row r="557" spans="1:28" hidden="1" outlineLevel="1">
      <c r="A557" s="331">
        <v>3</v>
      </c>
      <c r="B557" s="309" t="str">
        <f t="shared" ca="1" si="787"/>
        <v>Depreciated Net Capex 2015</v>
      </c>
      <c r="C557" s="398"/>
      <c r="D557" s="398"/>
      <c r="E557" s="399"/>
      <c r="F557" s="400">
        <f ca="1">F549</f>
        <v>0</v>
      </c>
      <c r="G557" s="395">
        <f ca="1">IF(F581="n/a",F557,IFERROR(IF((OFFSET($C557,0,$A557))&lt;0,
MIN(0,F557-(OFFSET($C557,0,$A557)/(OFFSET($C552,-$A556,$A557)))),
MAX(0,F557-(OFFSET($C557,0,$A557)/(OFFSET($C552,-$A556,$A557))))),0))</f>
        <v>0</v>
      </c>
      <c r="H557" s="395">
        <f t="shared" ca="1" si="771"/>
        <v>0</v>
      </c>
      <c r="I557" s="395">
        <f t="shared" ca="1" si="772"/>
        <v>0</v>
      </c>
      <c r="J557" s="395">
        <f t="shared" ca="1" si="773"/>
        <v>0</v>
      </c>
      <c r="K557" s="395">
        <f t="shared" ca="1" si="774"/>
        <v>0</v>
      </c>
      <c r="L557" s="395">
        <f t="shared" ca="1" si="775"/>
        <v>0</v>
      </c>
      <c r="M557" s="395">
        <f t="shared" ca="1" si="776"/>
        <v>0</v>
      </c>
      <c r="N557" s="395">
        <f t="shared" ca="1" si="777"/>
        <v>0</v>
      </c>
      <c r="O557" s="395">
        <f t="shared" ca="1" si="778"/>
        <v>0</v>
      </c>
      <c r="P557" s="395">
        <f t="shared" ca="1" si="779"/>
        <v>0</v>
      </c>
      <c r="Q557" s="395">
        <f t="shared" ca="1" si="780"/>
        <v>0</v>
      </c>
      <c r="R557" s="395">
        <f t="shared" ca="1" si="781"/>
        <v>0</v>
      </c>
      <c r="S557" s="395">
        <f t="shared" ca="1" si="782"/>
        <v>0</v>
      </c>
      <c r="T557" s="395">
        <f t="shared" ca="1" si="783"/>
        <v>0</v>
      </c>
      <c r="U557" s="395">
        <f t="shared" ca="1" si="784"/>
        <v>0</v>
      </c>
      <c r="V557" s="395">
        <f t="shared" ca="1" si="785"/>
        <v>0</v>
      </c>
      <c r="W557" s="395">
        <f t="shared" ca="1" si="786"/>
        <v>0</v>
      </c>
      <c r="X557" s="334"/>
      <c r="Y557" s="334"/>
      <c r="Z557" s="249"/>
      <c r="AA557" s="249"/>
      <c r="AB557" s="249"/>
    </row>
    <row r="558" spans="1:28" hidden="1" outlineLevel="1">
      <c r="A558" s="331">
        <v>4</v>
      </c>
      <c r="B558" s="309" t="str">
        <f t="shared" ca="1" si="787"/>
        <v>Depreciated Net Capex 2016</v>
      </c>
      <c r="C558" s="398"/>
      <c r="D558" s="398"/>
      <c r="E558" s="398"/>
      <c r="F558" s="399"/>
      <c r="G558" s="400">
        <f ca="1">G549</f>
        <v>0</v>
      </c>
      <c r="H558" s="395">
        <f ca="1">IF(G582="n/a",G558,IFERROR(IF((OFFSET($C558,0,$A558))&lt;0,
MIN(0,G558-(OFFSET($C558,0,$A558)/(OFFSET($C553,-$A557,$A558)))),
MAX(0,G558-(OFFSET($C558,0,$A558)/(OFFSET($C553,-$A557,$A558))))),0))</f>
        <v>0</v>
      </c>
      <c r="I558" s="395">
        <f t="shared" ca="1" si="772"/>
        <v>0</v>
      </c>
      <c r="J558" s="395">
        <f t="shared" ca="1" si="773"/>
        <v>0</v>
      </c>
      <c r="K558" s="395">
        <f t="shared" ca="1" si="774"/>
        <v>0</v>
      </c>
      <c r="L558" s="395">
        <f t="shared" ca="1" si="775"/>
        <v>0</v>
      </c>
      <c r="M558" s="395">
        <f t="shared" ca="1" si="776"/>
        <v>0</v>
      </c>
      <c r="N558" s="395">
        <f t="shared" ca="1" si="777"/>
        <v>0</v>
      </c>
      <c r="O558" s="395">
        <f t="shared" ca="1" si="778"/>
        <v>0</v>
      </c>
      <c r="P558" s="395">
        <f t="shared" ca="1" si="779"/>
        <v>0</v>
      </c>
      <c r="Q558" s="395">
        <f t="shared" ca="1" si="780"/>
        <v>0</v>
      </c>
      <c r="R558" s="395">
        <f t="shared" ca="1" si="781"/>
        <v>0</v>
      </c>
      <c r="S558" s="395">
        <f t="shared" ca="1" si="782"/>
        <v>0</v>
      </c>
      <c r="T558" s="395">
        <f t="shared" ca="1" si="783"/>
        <v>0</v>
      </c>
      <c r="U558" s="395">
        <f t="shared" ca="1" si="784"/>
        <v>0</v>
      </c>
      <c r="V558" s="395">
        <f t="shared" ca="1" si="785"/>
        <v>0</v>
      </c>
      <c r="W558" s="395">
        <f t="shared" ca="1" si="786"/>
        <v>0</v>
      </c>
      <c r="X558" s="334"/>
      <c r="Y558" s="334"/>
      <c r="Z558" s="334"/>
      <c r="AA558" s="249"/>
      <c r="AB558" s="249"/>
    </row>
    <row r="559" spans="1:28" hidden="1" outlineLevel="1">
      <c r="A559" s="331">
        <v>5</v>
      </c>
      <c r="B559" s="309" t="str">
        <f t="shared" ca="1" si="787"/>
        <v>Depreciated Net Capex 2017</v>
      </c>
      <c r="C559" s="398"/>
      <c r="D559" s="398"/>
      <c r="E559" s="398"/>
      <c r="F559" s="398"/>
      <c r="G559" s="399"/>
      <c r="H559" s="400">
        <f ca="1">H549</f>
        <v>0</v>
      </c>
      <c r="I559" s="395">
        <f ca="1">IF(H583="n/a",H559,IFERROR(IF((OFFSET($C559,0,$A559))&lt;0,
MIN(0,H559-(OFFSET($C559,0,$A559)/(OFFSET($C554,-$A558,$A559)))),
MAX(0,H559-(OFFSET($C559,0,$A559)/(OFFSET($C554,-$A558,$A559))))),0))</f>
        <v>0</v>
      </c>
      <c r="J559" s="395">
        <f t="shared" ca="1" si="773"/>
        <v>0</v>
      </c>
      <c r="K559" s="395">
        <f t="shared" ca="1" si="774"/>
        <v>0</v>
      </c>
      <c r="L559" s="395">
        <f t="shared" ca="1" si="775"/>
        <v>0</v>
      </c>
      <c r="M559" s="395">
        <f t="shared" ca="1" si="776"/>
        <v>0</v>
      </c>
      <c r="N559" s="395">
        <f t="shared" ca="1" si="777"/>
        <v>0</v>
      </c>
      <c r="O559" s="395">
        <f t="shared" ca="1" si="778"/>
        <v>0</v>
      </c>
      <c r="P559" s="395">
        <f t="shared" ca="1" si="779"/>
        <v>0</v>
      </c>
      <c r="Q559" s="395">
        <f t="shared" ca="1" si="780"/>
        <v>0</v>
      </c>
      <c r="R559" s="395">
        <f t="shared" ca="1" si="781"/>
        <v>0</v>
      </c>
      <c r="S559" s="395">
        <f t="shared" ca="1" si="782"/>
        <v>0</v>
      </c>
      <c r="T559" s="395">
        <f t="shared" ca="1" si="783"/>
        <v>0</v>
      </c>
      <c r="U559" s="395">
        <f t="shared" ca="1" si="784"/>
        <v>0</v>
      </c>
      <c r="V559" s="395">
        <f t="shared" ca="1" si="785"/>
        <v>0</v>
      </c>
      <c r="W559" s="395">
        <f t="shared" ca="1" si="786"/>
        <v>0</v>
      </c>
      <c r="X559" s="334"/>
      <c r="Y559" s="334"/>
      <c r="Z559" s="334"/>
      <c r="AA559" s="249"/>
      <c r="AB559" s="249"/>
    </row>
    <row r="560" spans="1:28" hidden="1" outlineLevel="1">
      <c r="A560" s="331">
        <v>6</v>
      </c>
      <c r="B560" s="309" t="str">
        <f t="shared" ca="1" si="787"/>
        <v>Depreciated Net Capex 2018</v>
      </c>
      <c r="C560" s="398"/>
      <c r="D560" s="398"/>
      <c r="E560" s="398"/>
      <c r="F560" s="398"/>
      <c r="G560" s="398"/>
      <c r="H560" s="399"/>
      <c r="I560" s="400">
        <f ca="1">I549</f>
        <v>0</v>
      </c>
      <c r="J560" s="395">
        <f ca="1">IF(I584="n/a",I560,IFERROR(IF((OFFSET($C560,0,$A560))&lt;0,
MIN(0,I560-(OFFSET($C560,0,$A560)/(OFFSET($C555,-$A559,$A560)))),
MAX(0,I560-(OFFSET($C560,0,$A560)/(OFFSET($C555,-$A559,$A560))))),0))</f>
        <v>0</v>
      </c>
      <c r="K560" s="395">
        <f t="shared" ca="1" si="774"/>
        <v>0</v>
      </c>
      <c r="L560" s="395">
        <f t="shared" ca="1" si="775"/>
        <v>0</v>
      </c>
      <c r="M560" s="395">
        <f t="shared" ca="1" si="776"/>
        <v>0</v>
      </c>
      <c r="N560" s="395">
        <f t="shared" ca="1" si="777"/>
        <v>0</v>
      </c>
      <c r="O560" s="395">
        <f t="shared" ca="1" si="778"/>
        <v>0</v>
      </c>
      <c r="P560" s="395">
        <f t="shared" ca="1" si="779"/>
        <v>0</v>
      </c>
      <c r="Q560" s="395">
        <f t="shared" ca="1" si="780"/>
        <v>0</v>
      </c>
      <c r="R560" s="395">
        <f t="shared" ca="1" si="781"/>
        <v>0</v>
      </c>
      <c r="S560" s="395">
        <f t="shared" ca="1" si="782"/>
        <v>0</v>
      </c>
      <c r="T560" s="395">
        <f t="shared" ca="1" si="783"/>
        <v>0</v>
      </c>
      <c r="U560" s="395">
        <f t="shared" ca="1" si="784"/>
        <v>0</v>
      </c>
      <c r="V560" s="395">
        <f t="shared" ca="1" si="785"/>
        <v>0</v>
      </c>
      <c r="W560" s="395">
        <f t="shared" ca="1" si="786"/>
        <v>0</v>
      </c>
      <c r="X560" s="334"/>
      <c r="Y560" s="334"/>
      <c r="Z560" s="334"/>
      <c r="AA560" s="249"/>
      <c r="AB560" s="249"/>
    </row>
    <row r="561" spans="1:28" hidden="1" outlineLevel="1">
      <c r="A561" s="331">
        <v>7</v>
      </c>
      <c r="B561" s="309" t="str">
        <f t="shared" ca="1" si="787"/>
        <v>Depreciated Net Capex 2019</v>
      </c>
      <c r="C561" s="398"/>
      <c r="D561" s="398"/>
      <c r="E561" s="398"/>
      <c r="F561" s="398"/>
      <c r="G561" s="398"/>
      <c r="H561" s="398"/>
      <c r="I561" s="399"/>
      <c r="J561" s="400">
        <f ca="1">J549</f>
        <v>0</v>
      </c>
      <c r="K561" s="395">
        <f ca="1">IF(J585="n/a",J561,IFERROR(IF((OFFSET($C561,0,$A561))&lt;0,
MIN(0,J561-(OFFSET($C561,0,$A561)/(OFFSET($C556,-$A560,$A561)))),
MAX(0,J561-(OFFSET($C561,0,$A561)/(OFFSET($C556,-$A560,$A561))))),0))</f>
        <v>0</v>
      </c>
      <c r="L561" s="395">
        <f t="shared" ca="1" si="775"/>
        <v>0</v>
      </c>
      <c r="M561" s="395">
        <f t="shared" ca="1" si="776"/>
        <v>0</v>
      </c>
      <c r="N561" s="395">
        <f t="shared" ca="1" si="777"/>
        <v>0</v>
      </c>
      <c r="O561" s="395">
        <f t="shared" ca="1" si="778"/>
        <v>0</v>
      </c>
      <c r="P561" s="395">
        <f t="shared" ca="1" si="779"/>
        <v>0</v>
      </c>
      <c r="Q561" s="395">
        <f t="shared" ca="1" si="780"/>
        <v>0</v>
      </c>
      <c r="R561" s="395">
        <f t="shared" ca="1" si="781"/>
        <v>0</v>
      </c>
      <c r="S561" s="395">
        <f t="shared" ca="1" si="782"/>
        <v>0</v>
      </c>
      <c r="T561" s="395">
        <f t="shared" ca="1" si="783"/>
        <v>0</v>
      </c>
      <c r="U561" s="395">
        <f t="shared" ca="1" si="784"/>
        <v>0</v>
      </c>
      <c r="V561" s="395">
        <f t="shared" ca="1" si="785"/>
        <v>0</v>
      </c>
      <c r="W561" s="395">
        <f t="shared" ca="1" si="786"/>
        <v>0</v>
      </c>
      <c r="X561" s="334"/>
      <c r="Y561" s="334"/>
      <c r="Z561" s="334"/>
      <c r="AA561" s="249"/>
      <c r="AB561" s="249"/>
    </row>
    <row r="562" spans="1:28" hidden="1" outlineLevel="1">
      <c r="A562" s="331">
        <v>8</v>
      </c>
      <c r="B562" s="309" t="str">
        <f t="shared" ca="1" si="787"/>
        <v>Depreciated Net Capex 2020</v>
      </c>
      <c r="C562" s="398"/>
      <c r="D562" s="398"/>
      <c r="E562" s="398"/>
      <c r="F562" s="398"/>
      <c r="G562" s="398"/>
      <c r="H562" s="398"/>
      <c r="I562" s="398"/>
      <c r="J562" s="399"/>
      <c r="K562" s="400">
        <f ca="1">K549</f>
        <v>0</v>
      </c>
      <c r="L562" s="395">
        <f ca="1">IF(K586="n/a",K562,IFERROR(IF((OFFSET($C562,0,$A562))&lt;0,
MIN(0,K562-(OFFSET($C562,0,$A562)/(OFFSET($C557,-$A561,$A562)))),
MAX(0,K562-(OFFSET($C562,0,$A562)/(OFFSET($C557,-$A561,$A562))))),0))</f>
        <v>0</v>
      </c>
      <c r="M562" s="395">
        <f t="shared" ca="1" si="776"/>
        <v>0</v>
      </c>
      <c r="N562" s="395">
        <f t="shared" ca="1" si="777"/>
        <v>0</v>
      </c>
      <c r="O562" s="395">
        <f t="shared" ca="1" si="778"/>
        <v>0</v>
      </c>
      <c r="P562" s="395">
        <f t="shared" ca="1" si="779"/>
        <v>0</v>
      </c>
      <c r="Q562" s="395">
        <f t="shared" ca="1" si="780"/>
        <v>0</v>
      </c>
      <c r="R562" s="395">
        <f t="shared" ca="1" si="781"/>
        <v>0</v>
      </c>
      <c r="S562" s="395">
        <f t="shared" ca="1" si="782"/>
        <v>0</v>
      </c>
      <c r="T562" s="395">
        <f t="shared" ca="1" si="783"/>
        <v>0</v>
      </c>
      <c r="U562" s="395">
        <f t="shared" ca="1" si="784"/>
        <v>0</v>
      </c>
      <c r="V562" s="395">
        <f t="shared" ca="1" si="785"/>
        <v>0</v>
      </c>
      <c r="W562" s="395">
        <f t="shared" ca="1" si="786"/>
        <v>0</v>
      </c>
      <c r="X562" s="334"/>
      <c r="Y562" s="334"/>
      <c r="Z562" s="334"/>
      <c r="AA562" s="249"/>
      <c r="AB562" s="249"/>
    </row>
    <row r="563" spans="1:28" hidden="1" outlineLevel="1">
      <c r="A563" s="331">
        <v>9</v>
      </c>
      <c r="B563" s="309" t="str">
        <f t="shared" ca="1" si="787"/>
        <v>Depreciated Net Capex 2021</v>
      </c>
      <c r="C563" s="398"/>
      <c r="D563" s="398"/>
      <c r="E563" s="398"/>
      <c r="F563" s="398"/>
      <c r="G563" s="398"/>
      <c r="H563" s="398"/>
      <c r="I563" s="398"/>
      <c r="J563" s="398"/>
      <c r="K563" s="399"/>
      <c r="L563" s="400">
        <f ca="1">L549</f>
        <v>0</v>
      </c>
      <c r="M563" s="395">
        <f ca="1">IF(L587="n/a",L563,IFERROR(IF((OFFSET($C563,0,$A563))&lt;0,
MIN(0,L563-(OFFSET($C563,0,$A563)/(OFFSET($C558,-$A562,$A563)))),
MAX(0,L563-(OFFSET($C563,0,$A563)/(OFFSET($C558,-$A562,$A563))))),0))</f>
        <v>0</v>
      </c>
      <c r="N563" s="395">
        <f t="shared" ca="1" si="777"/>
        <v>0</v>
      </c>
      <c r="O563" s="395">
        <f t="shared" ca="1" si="778"/>
        <v>0</v>
      </c>
      <c r="P563" s="395">
        <f t="shared" ca="1" si="779"/>
        <v>0</v>
      </c>
      <c r="Q563" s="395">
        <f t="shared" ca="1" si="780"/>
        <v>0</v>
      </c>
      <c r="R563" s="395">
        <f t="shared" ca="1" si="781"/>
        <v>0</v>
      </c>
      <c r="S563" s="395">
        <f t="shared" ca="1" si="782"/>
        <v>0</v>
      </c>
      <c r="T563" s="395">
        <f t="shared" ca="1" si="783"/>
        <v>0</v>
      </c>
      <c r="U563" s="395">
        <f t="shared" ca="1" si="784"/>
        <v>0</v>
      </c>
      <c r="V563" s="395">
        <f t="shared" ca="1" si="785"/>
        <v>0</v>
      </c>
      <c r="W563" s="395">
        <f t="shared" ca="1" si="786"/>
        <v>0</v>
      </c>
      <c r="X563" s="334"/>
      <c r="Y563" s="334"/>
      <c r="Z563" s="334"/>
      <c r="AA563" s="249"/>
      <c r="AB563" s="249"/>
    </row>
    <row r="564" spans="1:28" hidden="1" outlineLevel="1">
      <c r="A564" s="331">
        <v>10</v>
      </c>
      <c r="B564" s="309" t="str">
        <f t="shared" ca="1" si="787"/>
        <v>Depreciated Net Capex 2022</v>
      </c>
      <c r="C564" s="398"/>
      <c r="D564" s="398"/>
      <c r="E564" s="398"/>
      <c r="F564" s="398"/>
      <c r="G564" s="398"/>
      <c r="H564" s="398"/>
      <c r="I564" s="398"/>
      <c r="J564" s="398"/>
      <c r="K564" s="398"/>
      <c r="L564" s="399"/>
      <c r="M564" s="400">
        <f ca="1">M549</f>
        <v>0</v>
      </c>
      <c r="N564" s="395">
        <f ca="1">IF(M588="n/a",M564,IFERROR(IF((OFFSET($C564,0,$A564))&lt;0,
MIN(0,M564-(OFFSET($C564,0,$A564)/(OFFSET($C559,-$A563,$A564)))),
MAX(0,M564-(OFFSET($C564,0,$A564)/(OFFSET($C559,-$A563,$A564))))),0))</f>
        <v>0</v>
      </c>
      <c r="O564" s="395">
        <f t="shared" ca="1" si="778"/>
        <v>0</v>
      </c>
      <c r="P564" s="395">
        <f t="shared" ca="1" si="779"/>
        <v>0</v>
      </c>
      <c r="Q564" s="395">
        <f t="shared" ca="1" si="780"/>
        <v>0</v>
      </c>
      <c r="R564" s="395">
        <f t="shared" ca="1" si="781"/>
        <v>0</v>
      </c>
      <c r="S564" s="395">
        <f t="shared" ca="1" si="782"/>
        <v>0</v>
      </c>
      <c r="T564" s="395">
        <f t="shared" ca="1" si="783"/>
        <v>0</v>
      </c>
      <c r="U564" s="395">
        <f t="shared" ca="1" si="784"/>
        <v>0</v>
      </c>
      <c r="V564" s="395">
        <f t="shared" ca="1" si="785"/>
        <v>0</v>
      </c>
      <c r="W564" s="395">
        <f t="shared" ca="1" si="786"/>
        <v>0</v>
      </c>
      <c r="X564" s="334"/>
      <c r="Y564" s="334"/>
      <c r="Z564" s="334"/>
      <c r="AA564" s="249"/>
      <c r="AB564" s="249"/>
    </row>
    <row r="565" spans="1:28" hidden="1" outlineLevel="1">
      <c r="A565" s="331">
        <v>11</v>
      </c>
      <c r="B565" s="309" t="str">
        <f t="shared" ca="1" si="787"/>
        <v>Depreciated Net Capex 2023</v>
      </c>
      <c r="C565" s="398"/>
      <c r="D565" s="398"/>
      <c r="E565" s="398"/>
      <c r="F565" s="398"/>
      <c r="G565" s="398"/>
      <c r="H565" s="398"/>
      <c r="I565" s="398"/>
      <c r="J565" s="398"/>
      <c r="K565" s="398"/>
      <c r="L565" s="398"/>
      <c r="M565" s="399"/>
      <c r="N565" s="400">
        <f>N549</f>
        <v>0</v>
      </c>
      <c r="O565" s="395">
        <f ca="1">IF(N589="n/a",N565,IFERROR(IF((OFFSET($C565,0,$A565))&lt;0,
MIN(0,N565-(OFFSET($C565,0,$A565)/(OFFSET($C560,-$A564,$A565)))),
MAX(0,N565-(OFFSET($C565,0,$A565)/(OFFSET($C560,-$A564,$A565))))),0))</f>
        <v>0</v>
      </c>
      <c r="P565" s="395">
        <f t="shared" ca="1" si="779"/>
        <v>0</v>
      </c>
      <c r="Q565" s="395">
        <f t="shared" ca="1" si="780"/>
        <v>0</v>
      </c>
      <c r="R565" s="395">
        <f t="shared" ca="1" si="781"/>
        <v>0</v>
      </c>
      <c r="S565" s="395">
        <f t="shared" ca="1" si="782"/>
        <v>0</v>
      </c>
      <c r="T565" s="395">
        <f t="shared" ca="1" si="783"/>
        <v>0</v>
      </c>
      <c r="U565" s="395">
        <f t="shared" ca="1" si="784"/>
        <v>0</v>
      </c>
      <c r="V565" s="395">
        <f t="shared" ca="1" si="785"/>
        <v>0</v>
      </c>
      <c r="W565" s="395">
        <f t="shared" ca="1" si="786"/>
        <v>0</v>
      </c>
      <c r="X565" s="334"/>
      <c r="Y565" s="334"/>
      <c r="Z565" s="334"/>
      <c r="AA565" s="249"/>
      <c r="AB565" s="249"/>
    </row>
    <row r="566" spans="1:28" hidden="1" outlineLevel="1">
      <c r="A566" s="331">
        <v>12</v>
      </c>
      <c r="B566" s="309" t="str">
        <f t="shared" ca="1" si="787"/>
        <v>Depreciated Net Capex 2024</v>
      </c>
      <c r="C566" s="398"/>
      <c r="D566" s="398"/>
      <c r="E566" s="398"/>
      <c r="F566" s="398"/>
      <c r="G566" s="398"/>
      <c r="H566" s="398"/>
      <c r="I566" s="398"/>
      <c r="J566" s="398"/>
      <c r="K566" s="398"/>
      <c r="L566" s="398"/>
      <c r="M566" s="398"/>
      <c r="N566" s="399"/>
      <c r="O566" s="400">
        <f>O549</f>
        <v>0</v>
      </c>
      <c r="P566" s="395">
        <f ca="1">IF(O590="n/a",O566,IFERROR(IF((OFFSET($C566,0,$A566))&lt;0,
MIN(0,O566-(OFFSET($C566,0,$A566)/(OFFSET($C561,-$A565,$A566)))),
MAX(0,O566-(OFFSET($C566,0,$A566)/(OFFSET($C561,-$A565,$A566))))),0))</f>
        <v>0</v>
      </c>
      <c r="Q566" s="395">
        <f t="shared" ca="1" si="780"/>
        <v>0</v>
      </c>
      <c r="R566" s="395">
        <f t="shared" ca="1" si="781"/>
        <v>0</v>
      </c>
      <c r="S566" s="395">
        <f t="shared" ca="1" si="782"/>
        <v>0</v>
      </c>
      <c r="T566" s="395">
        <f t="shared" ca="1" si="783"/>
        <v>0</v>
      </c>
      <c r="U566" s="395">
        <f t="shared" ca="1" si="784"/>
        <v>0</v>
      </c>
      <c r="V566" s="395">
        <f t="shared" ca="1" si="785"/>
        <v>0</v>
      </c>
      <c r="W566" s="395">
        <f t="shared" ca="1" si="786"/>
        <v>0</v>
      </c>
      <c r="X566" s="334"/>
      <c r="Y566" s="334"/>
      <c r="Z566" s="334"/>
      <c r="AA566" s="249"/>
      <c r="AB566" s="249"/>
    </row>
    <row r="567" spans="1:28" hidden="1" outlineLevel="1">
      <c r="A567" s="331">
        <v>13</v>
      </c>
      <c r="B567" s="309" t="str">
        <f t="shared" ca="1" si="787"/>
        <v>Depreciated Net Capex 2025</v>
      </c>
      <c r="C567" s="398"/>
      <c r="D567" s="398"/>
      <c r="E567" s="398"/>
      <c r="F567" s="398"/>
      <c r="G567" s="398"/>
      <c r="H567" s="398"/>
      <c r="I567" s="398"/>
      <c r="J567" s="398"/>
      <c r="K567" s="398"/>
      <c r="L567" s="398"/>
      <c r="M567" s="398"/>
      <c r="N567" s="398"/>
      <c r="O567" s="399"/>
      <c r="P567" s="400">
        <f>P549</f>
        <v>0</v>
      </c>
      <c r="Q567" s="395">
        <f ca="1">IF(P591="n/a",P567,IFERROR(IF((OFFSET($C567,0,$A567))&lt;0,
MIN(0,P567-(OFFSET($C567,0,$A567)/(OFFSET($C562,-$A566,$A567)))),
MAX(0,P567-(OFFSET($C567,0,$A567)/(OFFSET($C562,-$A566,$A567))))),0))</f>
        <v>0</v>
      </c>
      <c r="R567" s="395">
        <f t="shared" ca="1" si="781"/>
        <v>0</v>
      </c>
      <c r="S567" s="395">
        <f t="shared" ca="1" si="782"/>
        <v>0</v>
      </c>
      <c r="T567" s="395">
        <f t="shared" ca="1" si="783"/>
        <v>0</v>
      </c>
      <c r="U567" s="395">
        <f t="shared" ca="1" si="784"/>
        <v>0</v>
      </c>
      <c r="V567" s="395">
        <f t="shared" ca="1" si="785"/>
        <v>0</v>
      </c>
      <c r="W567" s="395">
        <f t="shared" ca="1" si="786"/>
        <v>0</v>
      </c>
      <c r="X567" s="334"/>
      <c r="Y567" s="334"/>
      <c r="Z567" s="334"/>
      <c r="AA567" s="249"/>
      <c r="AB567" s="249"/>
    </row>
    <row r="568" spans="1:28" hidden="1" outlineLevel="1">
      <c r="A568" s="331">
        <v>14</v>
      </c>
      <c r="B568" s="309" t="str">
        <f t="shared" ca="1" si="787"/>
        <v>Depreciated Net Capex 2026</v>
      </c>
      <c r="C568" s="398"/>
      <c r="D568" s="398"/>
      <c r="E568" s="398"/>
      <c r="F568" s="398"/>
      <c r="G568" s="398"/>
      <c r="H568" s="398"/>
      <c r="I568" s="398"/>
      <c r="J568" s="398"/>
      <c r="K568" s="398"/>
      <c r="L568" s="398"/>
      <c r="M568" s="398"/>
      <c r="N568" s="398"/>
      <c r="O568" s="398"/>
      <c r="P568" s="399"/>
      <c r="Q568" s="400">
        <f>Q549</f>
        <v>0</v>
      </c>
      <c r="R568" s="395">
        <f ca="1">IF(Q592="n/a",Q568,IFERROR(IF((OFFSET($C568,0,$A568))&lt;0,
MIN(0,Q568-(OFFSET($C568,0,$A568)/(OFFSET($C563,-$A567,$A568)))),
MAX(0,Q568-(OFFSET($C568,0,$A568)/(OFFSET($C563,-$A567,$A568))))),0))</f>
        <v>0</v>
      </c>
      <c r="S568" s="395">
        <f t="shared" ca="1" si="782"/>
        <v>0</v>
      </c>
      <c r="T568" s="395">
        <f t="shared" ca="1" si="783"/>
        <v>0</v>
      </c>
      <c r="U568" s="395">
        <f t="shared" ca="1" si="784"/>
        <v>0</v>
      </c>
      <c r="V568" s="395">
        <f t="shared" ca="1" si="785"/>
        <v>0</v>
      </c>
      <c r="W568" s="395">
        <f t="shared" ca="1" si="786"/>
        <v>0</v>
      </c>
      <c r="X568" s="334"/>
      <c r="Y568" s="334"/>
      <c r="Z568" s="334"/>
      <c r="AA568" s="249"/>
      <c r="AB568" s="249"/>
    </row>
    <row r="569" spans="1:28" hidden="1" outlineLevel="1">
      <c r="A569" s="331">
        <v>15</v>
      </c>
      <c r="B569" s="309" t="str">
        <f t="shared" ca="1" si="787"/>
        <v>Depreciated Net Capex 2027</v>
      </c>
      <c r="C569" s="398"/>
      <c r="D569" s="398"/>
      <c r="E569" s="398"/>
      <c r="F569" s="398"/>
      <c r="G569" s="398"/>
      <c r="H569" s="398"/>
      <c r="I569" s="398"/>
      <c r="J569" s="398"/>
      <c r="K569" s="398"/>
      <c r="L569" s="398"/>
      <c r="M569" s="398"/>
      <c r="N569" s="398"/>
      <c r="O569" s="398"/>
      <c r="P569" s="398"/>
      <c r="Q569" s="399"/>
      <c r="R569" s="400">
        <f>R549</f>
        <v>0</v>
      </c>
      <c r="S569" s="395">
        <f ca="1">IF(R593="n/a",R569,IFERROR(IF((OFFSET($C569,0,$A569))&lt;0,
MIN(0,R569-(OFFSET($C569,0,$A569)/(OFFSET($C564,-$A568,$A569)))),
MAX(0,R569-(OFFSET($C569,0,$A569)/(OFFSET($C564,-$A568,$A569))))),0))</f>
        <v>0</v>
      </c>
      <c r="T569" s="395">
        <f t="shared" ca="1" si="783"/>
        <v>0</v>
      </c>
      <c r="U569" s="395">
        <f t="shared" ca="1" si="784"/>
        <v>0</v>
      </c>
      <c r="V569" s="395">
        <f t="shared" ca="1" si="785"/>
        <v>0</v>
      </c>
      <c r="W569" s="395">
        <f t="shared" ca="1" si="786"/>
        <v>0</v>
      </c>
      <c r="X569" s="334"/>
      <c r="Y569" s="334"/>
      <c r="Z569" s="334"/>
      <c r="AA569" s="249"/>
      <c r="AB569" s="249"/>
    </row>
    <row r="570" spans="1:28" hidden="1" outlineLevel="1">
      <c r="A570" s="331">
        <v>16</v>
      </c>
      <c r="B570" s="309" t="str">
        <f t="shared" ca="1" si="787"/>
        <v>Depreciated Net Capex 2028</v>
      </c>
      <c r="C570" s="398"/>
      <c r="D570" s="398"/>
      <c r="E570" s="398"/>
      <c r="F570" s="398"/>
      <c r="G570" s="398"/>
      <c r="H570" s="398"/>
      <c r="I570" s="398"/>
      <c r="J570" s="398"/>
      <c r="K570" s="398"/>
      <c r="L570" s="398"/>
      <c r="M570" s="398"/>
      <c r="N570" s="398"/>
      <c r="O570" s="398"/>
      <c r="P570" s="398"/>
      <c r="Q570" s="398"/>
      <c r="R570" s="399"/>
      <c r="S570" s="400">
        <f>S549</f>
        <v>0</v>
      </c>
      <c r="T570" s="395">
        <f ca="1">IF(S594="n/a",S570,IFERROR(IF((OFFSET($C570,0,$A570))&lt;0,
MIN(0,S570-(OFFSET($C570,0,$A570)/(OFFSET($C565,-$A569,$A570)))),
MAX(0,S570-(OFFSET($C570,0,$A570)/(OFFSET($C565,-$A569,$A570))))),0))</f>
        <v>0</v>
      </c>
      <c r="U570" s="395">
        <f t="shared" ca="1" si="784"/>
        <v>0</v>
      </c>
      <c r="V570" s="395">
        <f t="shared" ca="1" si="785"/>
        <v>0</v>
      </c>
      <c r="W570" s="395">
        <f t="shared" ca="1" si="786"/>
        <v>0</v>
      </c>
      <c r="X570" s="334"/>
      <c r="Y570" s="334"/>
      <c r="Z570" s="334"/>
      <c r="AA570" s="249"/>
      <c r="AB570" s="249"/>
    </row>
    <row r="571" spans="1:28" hidden="1" outlineLevel="1">
      <c r="A571" s="331">
        <v>17</v>
      </c>
      <c r="B571" s="309" t="str">
        <f t="shared" ca="1" si="787"/>
        <v>Depreciated Net Capex 2029</v>
      </c>
      <c r="C571" s="398"/>
      <c r="D571" s="398"/>
      <c r="E571" s="398"/>
      <c r="F571" s="398"/>
      <c r="G571" s="398"/>
      <c r="H571" s="398"/>
      <c r="I571" s="398"/>
      <c r="J571" s="398"/>
      <c r="K571" s="398"/>
      <c r="L571" s="398"/>
      <c r="M571" s="398"/>
      <c r="N571" s="398"/>
      <c r="O571" s="398"/>
      <c r="P571" s="398"/>
      <c r="Q571" s="398"/>
      <c r="R571" s="398"/>
      <c r="S571" s="399"/>
      <c r="T571" s="400">
        <f>T549</f>
        <v>0</v>
      </c>
      <c r="U571" s="395">
        <f ca="1">IF(T595="n/a",T571,IFERROR(IF((OFFSET($C571,0,$A571))&lt;0,
MIN(0,T571-(OFFSET($C571,0,$A571)/(OFFSET($C566,-$A570,$A571)))),
MAX(0,T571-(OFFSET($C571,0,$A571)/(OFFSET($C566,-$A570,$A571))))),0))</f>
        <v>0</v>
      </c>
      <c r="V571" s="395">
        <f t="shared" ca="1" si="785"/>
        <v>0</v>
      </c>
      <c r="W571" s="395">
        <f t="shared" ca="1" si="786"/>
        <v>0</v>
      </c>
      <c r="X571" s="334"/>
      <c r="Y571" s="334"/>
      <c r="Z571" s="334"/>
      <c r="AA571" s="249"/>
      <c r="AB571" s="249"/>
    </row>
    <row r="572" spans="1:28" hidden="1" outlineLevel="1">
      <c r="A572" s="331">
        <v>18</v>
      </c>
      <c r="B572" s="309" t="str">
        <f t="shared" ca="1" si="787"/>
        <v>Depreciated Net Capex 2030</v>
      </c>
      <c r="C572" s="398"/>
      <c r="D572" s="398"/>
      <c r="E572" s="398"/>
      <c r="F572" s="398"/>
      <c r="G572" s="398"/>
      <c r="H572" s="398"/>
      <c r="I572" s="398"/>
      <c r="J572" s="398"/>
      <c r="K572" s="398"/>
      <c r="L572" s="398"/>
      <c r="M572" s="398"/>
      <c r="N572" s="398"/>
      <c r="O572" s="398"/>
      <c r="P572" s="398"/>
      <c r="Q572" s="398"/>
      <c r="R572" s="398"/>
      <c r="S572" s="398"/>
      <c r="T572" s="399"/>
      <c r="U572" s="400">
        <f>U549</f>
        <v>0</v>
      </c>
      <c r="V572" s="395">
        <f ca="1">IF(U596="n/a",U572,IFERROR(IF((OFFSET($C572,0,$A572))&lt;0,
MIN(0,U572-(OFFSET($C572,0,$A572)/(OFFSET($C567,-$A571,$A572)))),
MAX(0,U572-(OFFSET($C572,0,$A572)/(OFFSET($C567,-$A571,$A572))))),0))</f>
        <v>0</v>
      </c>
      <c r="W572" s="395">
        <f t="shared" ca="1" si="786"/>
        <v>0</v>
      </c>
      <c r="X572" s="334"/>
      <c r="Y572" s="334"/>
      <c r="Z572" s="334"/>
      <c r="AA572" s="249"/>
      <c r="AB572" s="249"/>
    </row>
    <row r="573" spans="1:28" hidden="1" outlineLevel="1">
      <c r="A573" s="331">
        <v>19</v>
      </c>
      <c r="B573" s="309" t="str">
        <f t="shared" ca="1" si="787"/>
        <v>Depreciated Net Capex 2031</v>
      </c>
      <c r="C573" s="398"/>
      <c r="D573" s="398"/>
      <c r="E573" s="398"/>
      <c r="F573" s="398"/>
      <c r="G573" s="398"/>
      <c r="H573" s="398"/>
      <c r="I573" s="398"/>
      <c r="J573" s="398"/>
      <c r="K573" s="398"/>
      <c r="L573" s="398"/>
      <c r="M573" s="398"/>
      <c r="N573" s="398"/>
      <c r="O573" s="398"/>
      <c r="P573" s="398"/>
      <c r="Q573" s="398"/>
      <c r="R573" s="398"/>
      <c r="S573" s="398"/>
      <c r="T573" s="398"/>
      <c r="U573" s="399"/>
      <c r="V573" s="400">
        <f>V549</f>
        <v>0</v>
      </c>
      <c r="W573" s="395">
        <f ca="1">IF(V597="n/a",V573,IFERROR(IF((OFFSET($C573,0,$A573))&lt;0,
MIN(0,V573-(OFFSET($C573,0,$A573)/(OFFSET($C568,-$A572,$A573)))),
MAX(0,V573-(OFFSET($C573,0,$A573)/(OFFSET($C568,-$A572,$A573))))),0))</f>
        <v>0</v>
      </c>
      <c r="X573" s="334"/>
      <c r="Y573" s="334"/>
      <c r="Z573" s="334"/>
      <c r="AA573" s="249"/>
      <c r="AB573" s="249"/>
    </row>
    <row r="574" spans="1:28" hidden="1" outlineLevel="1">
      <c r="A574" s="331">
        <v>20</v>
      </c>
      <c r="B574" s="309" t="str">
        <f t="shared" ca="1" si="787"/>
        <v>Depreciated Net Capex 2032</v>
      </c>
      <c r="C574" s="398"/>
      <c r="D574" s="398"/>
      <c r="E574" s="398"/>
      <c r="F574" s="398"/>
      <c r="G574" s="398"/>
      <c r="H574" s="398"/>
      <c r="I574" s="398"/>
      <c r="J574" s="398"/>
      <c r="K574" s="398"/>
      <c r="L574" s="398"/>
      <c r="M574" s="398"/>
      <c r="N574" s="398"/>
      <c r="O574" s="398"/>
      <c r="P574" s="398"/>
      <c r="Q574" s="398"/>
      <c r="R574" s="398"/>
      <c r="S574" s="398"/>
      <c r="T574" s="398"/>
      <c r="U574" s="398"/>
      <c r="V574" s="399"/>
      <c r="W574" s="395">
        <f>W549</f>
        <v>0</v>
      </c>
      <c r="X574" s="249"/>
      <c r="Y574" s="249"/>
      <c r="Z574" s="249"/>
      <c r="AA574" s="249"/>
      <c r="AB574" s="249"/>
    </row>
    <row r="575" spans="1:28" hidden="1" outlineLevel="1">
      <c r="A575" s="249"/>
      <c r="B575" s="332"/>
      <c r="C575" s="395"/>
      <c r="D575" s="395"/>
      <c r="E575" s="395"/>
      <c r="F575" s="395"/>
      <c r="G575" s="395"/>
      <c r="H575" s="395"/>
      <c r="I575" s="395"/>
      <c r="J575" s="395"/>
      <c r="K575" s="395"/>
      <c r="L575" s="395"/>
      <c r="M575" s="395"/>
      <c r="N575" s="395"/>
      <c r="O575" s="395"/>
      <c r="P575" s="395"/>
      <c r="Q575" s="395"/>
      <c r="R575" s="395"/>
      <c r="S575" s="395"/>
      <c r="T575" s="395"/>
      <c r="U575" s="395"/>
      <c r="V575" s="395"/>
      <c r="W575" s="395"/>
      <c r="X575" s="249"/>
      <c r="Y575" s="249"/>
      <c r="Z575" s="249"/>
      <c r="AA575" s="249"/>
      <c r="AB575" s="249"/>
    </row>
    <row r="576" spans="1:28" hidden="1" outlineLevel="1">
      <c r="A576" s="249"/>
      <c r="B576" s="332"/>
      <c r="C576" s="395"/>
      <c r="D576" s="395"/>
      <c r="E576" s="395"/>
      <c r="F576" s="395"/>
      <c r="G576" s="395"/>
      <c r="H576" s="395"/>
      <c r="I576" s="395"/>
      <c r="J576" s="395"/>
      <c r="K576" s="395"/>
      <c r="L576" s="395"/>
      <c r="M576" s="395"/>
      <c r="N576" s="395"/>
      <c r="O576" s="395"/>
      <c r="P576" s="395"/>
      <c r="Q576" s="395"/>
      <c r="R576" s="395"/>
      <c r="S576" s="395"/>
      <c r="T576" s="395"/>
      <c r="U576" s="395"/>
      <c r="V576" s="395"/>
      <c r="W576" s="395"/>
      <c r="X576" s="249"/>
      <c r="Y576" s="249"/>
      <c r="Z576" s="249"/>
      <c r="AA576" s="249"/>
      <c r="AB576" s="249"/>
    </row>
    <row r="577" spans="1:28" hidden="1" outlineLevel="1">
      <c r="A577" s="249"/>
      <c r="B577" s="309" t="s">
        <v>302</v>
      </c>
      <c r="C577" s="395"/>
      <c r="D577" s="395">
        <f t="shared" ref="D577" ca="1" si="788">IF(C577="n/a","n/a",IF(AND(C577&lt;1,D551=0),0,
IF(D551=0,C577-1,
IF(C577&lt;1,D552,
(((C577-1)*(C553-(C553/(C577))))+(D551*D552))/(D553)))))</f>
        <v>0</v>
      </c>
      <c r="E577" s="395">
        <f t="shared" ref="E577" ca="1" si="789">IF(D577="n/a","n/a",IF(AND(D577&lt;1,E551=0),0,
IF(E551=0,D577-1,
IF(D577&lt;1,E552,
(((D577-1)*(D553-(D553/(D577))))+(E551*E552))/(E553)))))</f>
        <v>0</v>
      </c>
      <c r="F577" s="395">
        <f t="shared" ref="F577" ca="1" si="790">IF(E577="n/a","n/a",IF(AND(E577&lt;1,F551=0),0,
IF(F551=0,E577-1,
IF(E577&lt;1,F552,
(((E577-1)*(E553-(E553/(E577))))+(F551*F552))/(F553)))))</f>
        <v>0</v>
      </c>
      <c r="G577" s="395">
        <f t="shared" ref="G577" ca="1" si="791">IF(F577="n/a","n/a",IF(AND(F577&lt;1,G551=0),0,
IF(G551=0,F577-1,
IF(F577&lt;1,G552,
(((F577-1)*(F553-(F553/(F577))))+(G551*G552))/(G553)))))</f>
        <v>0</v>
      </c>
      <c r="H577" s="395">
        <f t="shared" ref="H577" ca="1" si="792">IF(G577="n/a","n/a",IF(AND(G577&lt;1,H551=0),0,
IF(H551=0,G577-1,
IF(G577&lt;1,H552,
(((G577-1)*(G553-(G553/(G577))))+(H551*H552))/(H553)))))</f>
        <v>0</v>
      </c>
      <c r="I577" s="395">
        <f ca="1">IF(H577="n/a","n/a",IF(AND(H577&lt;1,I551=0),0,
IF(I551=0,H577-1,
IF(H577&lt;1,I552,
(((H577-1)*(H553-(H553/(H577))))+(I551*I552))/(I553)))))</f>
        <v>0</v>
      </c>
      <c r="J577" s="395">
        <f t="shared" ref="J577" ca="1" si="793">IF(I577="n/a","n/a",IF(AND(I577&lt;1,J551=0),0,
IF(J551=0,I577-1,
IF(I577&lt;1,J552,
(((I577-1)*(I553-(I553/(I577))))+(J551*J552))/(J553)))))</f>
        <v>0</v>
      </c>
      <c r="K577" s="395">
        <f t="shared" ref="K577" ca="1" si="794">IF(J577="n/a","n/a",IF(AND(J577&lt;1,K551=0),0,
IF(K551=0,J577-1,
IF(J577&lt;1,K552,
(((J577-1)*(J553-(J553/(J577))))+(K551*K552))/(K553)))))</f>
        <v>0</v>
      </c>
      <c r="L577" s="395">
        <f t="shared" ref="L577" ca="1" si="795">IF(K577="n/a","n/a",IF(AND(K577&lt;1,L551=0),0,
IF(L551=0,K577-1,
IF(K577&lt;1,L552,
(((K577-1)*(K553-(K553/(K577))))+(L551*L552))/(L553)))))</f>
        <v>0</v>
      </c>
      <c r="M577" s="395">
        <f t="shared" ref="M577" ca="1" si="796">IF(L577="n/a","n/a",IF(AND(L577&lt;1,M551=0),0,
IF(M551=0,L577-1,
IF(L577&lt;1,M552,
(((L577-1)*(L553-(L553/(L577))))+(M551*M552))/(M553)))))</f>
        <v>0</v>
      </c>
      <c r="N577" s="395">
        <f t="shared" ref="N577" ca="1" si="797">IF(M577="n/a","n/a",IF(AND(M577&lt;1,N551=0),0,
IF(N551=0,M577-1,
IF(M577&lt;1,N552,
(((M577-1)*(M553-(M553/(M577))))+(N551*N552))/(N553)))))</f>
        <v>0</v>
      </c>
      <c r="O577" s="395">
        <f t="shared" ref="O577" ca="1" si="798">IF(N577="n/a","n/a",IF(AND(N577&lt;1,O551=0),0,
IF(O551=0,N577-1,
IF(N577&lt;1,O552,
(((N577-1)*(N553-(N553/(N577))))+(O551*O552))/(O553)))))</f>
        <v>0</v>
      </c>
      <c r="P577" s="395">
        <f t="shared" ref="P577" ca="1" si="799">IF(O577="n/a","n/a",IF(AND(O577&lt;1,P551=0),0,
IF(P551=0,O577-1,
IF(O577&lt;1,P552,
(((O577-1)*(O553-(O553/(O577))))+(P551*P552))/(P553)))))</f>
        <v>0</v>
      </c>
      <c r="Q577" s="395">
        <f t="shared" ref="Q577" ca="1" si="800">IF(P577="n/a","n/a",IF(AND(P577&lt;1,Q551=0),0,
IF(Q551=0,P577-1,
IF(P577&lt;1,Q552,
(((P577-1)*(P553-(P553/(P577))))+(Q551*Q552))/(Q553)))))</f>
        <v>0</v>
      </c>
      <c r="R577" s="395">
        <f t="shared" ref="R577" ca="1" si="801">IF(Q577="n/a","n/a",IF(AND(Q577&lt;1,R551=0),0,
IF(R551=0,Q577-1,
IF(Q577&lt;1,R552,
(((Q577-1)*(Q553-(Q553/(Q577))))+(R551*R552))/(R553)))))</f>
        <v>0</v>
      </c>
      <c r="S577" s="395">
        <f t="shared" ref="S577" ca="1" si="802">IF(R577="n/a","n/a",IF(AND(R577&lt;1,S551=0),0,
IF(S551=0,R577-1,
IF(R577&lt;1,S552,
(((R577-1)*(R553-(R553/(R577))))+(S551*S552))/(S553)))))</f>
        <v>0</v>
      </c>
      <c r="T577" s="395">
        <f t="shared" ref="T577" ca="1" si="803">IF(S577="n/a","n/a",IF(AND(S577&lt;1,T551=0),0,
IF(T551=0,S577-1,
IF(S577&lt;1,T552,
(((S577-1)*(S553-(S553/(S577))))+(T551*T552))/(T553)))))</f>
        <v>0</v>
      </c>
      <c r="U577" s="395">
        <f t="shared" ref="U577" ca="1" si="804">IF(T577="n/a","n/a",IF(AND(T577&lt;1,U551=0),0,
IF(U551=0,T577-1,
IF(T577&lt;1,U552,
(((T577-1)*(T553-(T553/(T577))))+(U551*U552))/(U553)))))</f>
        <v>0</v>
      </c>
      <c r="V577" s="395">
        <f t="shared" ref="V577" ca="1" si="805">IF(U577="n/a","n/a",IF(AND(U577&lt;1,V551=0),0,
IF(V551=0,U577-1,
IF(U577&lt;1,V552,
(((U577-1)*(U553-(U553/(U577))))+(V551*V552))/(V553)))))</f>
        <v>0</v>
      </c>
      <c r="W577" s="395">
        <f t="shared" ref="W577" ca="1" si="806">IF(V577="n/a","n/a",IF(AND(V577&lt;1,W551=0),0,
IF(W551=0,V577-1,
IF(V577&lt;1,W552,
(((V577-1)*(V553-(V553/(V577))))+(W551*W552))/(W553)))))</f>
        <v>0</v>
      </c>
      <c r="X577" s="249"/>
      <c r="Y577" s="249"/>
      <c r="Z577" s="249"/>
      <c r="AA577" s="249"/>
      <c r="AB577" s="249"/>
    </row>
    <row r="578" spans="1:28" hidden="1" outlineLevel="1">
      <c r="A578" s="249"/>
      <c r="B578" s="309" t="s">
        <v>301</v>
      </c>
      <c r="C578" s="400">
        <f ca="1">C550</f>
        <v>0</v>
      </c>
      <c r="D578" s="395">
        <f t="shared" ref="D578" ca="1" si="807">IF(C578="n/a","n/a",MAX(0,C578-1))</f>
        <v>0</v>
      </c>
      <c r="E578" s="395">
        <f t="shared" ref="E578:E579" ca="1" si="808">IF(D578="n/a","n/a",MAX(0,D578-1))</f>
        <v>0</v>
      </c>
      <c r="F578" s="395">
        <f t="shared" ref="F578:F580" ca="1" si="809">IF(E578="n/a","n/a",MAX(0,E578-1))</f>
        <v>0</v>
      </c>
      <c r="G578" s="395">
        <f t="shared" ref="G578:G581" ca="1" si="810">IF(F578="n/a","n/a",MAX(0,F578-1))</f>
        <v>0</v>
      </c>
      <c r="H578" s="395">
        <f t="shared" ref="H578:H582" ca="1" si="811">IF(G578="n/a","n/a",MAX(0,G578-1))</f>
        <v>0</v>
      </c>
      <c r="I578" s="395">
        <f t="shared" ref="I578:I583" ca="1" si="812">IF(H578="n/a","n/a",MAX(0,H578-1))</f>
        <v>0</v>
      </c>
      <c r="J578" s="395">
        <f t="shared" ref="J578:J584" ca="1" si="813">IF(I578="n/a","n/a",MAX(0,I578-1))</f>
        <v>0</v>
      </c>
      <c r="K578" s="395">
        <f t="shared" ref="K578:K585" ca="1" si="814">IF(J578="n/a","n/a",MAX(0,J578-1))</f>
        <v>0</v>
      </c>
      <c r="L578" s="395">
        <f t="shared" ref="L578:L586" ca="1" si="815">IF(K578="n/a","n/a",MAX(0,K578-1))</f>
        <v>0</v>
      </c>
      <c r="M578" s="395">
        <f t="shared" ref="M578:M587" ca="1" si="816">IF(L578="n/a","n/a",MAX(0,L578-1))</f>
        <v>0</v>
      </c>
      <c r="N578" s="395">
        <f t="shared" ref="N578:N588" ca="1" si="817">IF(M578="n/a","n/a",MAX(0,M578-1))</f>
        <v>0</v>
      </c>
      <c r="O578" s="395">
        <f t="shared" ref="O578:O589" ca="1" si="818">IF(N578="n/a","n/a",MAX(0,N578-1))</f>
        <v>0</v>
      </c>
      <c r="P578" s="395">
        <f t="shared" ref="P578:P590" ca="1" si="819">IF(O578="n/a","n/a",MAX(0,O578-1))</f>
        <v>0</v>
      </c>
      <c r="Q578" s="395">
        <f t="shared" ref="Q578:Q591" ca="1" si="820">IF(P578="n/a","n/a",MAX(0,P578-1))</f>
        <v>0</v>
      </c>
      <c r="R578" s="395">
        <f t="shared" ref="R578:R592" ca="1" si="821">IF(Q578="n/a","n/a",MAX(0,Q578-1))</f>
        <v>0</v>
      </c>
      <c r="S578" s="395">
        <f t="shared" ref="S578:S593" ca="1" si="822">IF(R578="n/a","n/a",MAX(0,R578-1))</f>
        <v>0</v>
      </c>
      <c r="T578" s="395">
        <f t="shared" ref="T578:T594" ca="1" si="823">IF(S578="n/a","n/a",MAX(0,S578-1))</f>
        <v>0</v>
      </c>
      <c r="U578" s="395">
        <f t="shared" ref="U578:U595" ca="1" si="824">IF(T578="n/a","n/a",MAX(0,T578-1))</f>
        <v>0</v>
      </c>
      <c r="V578" s="395">
        <f t="shared" ref="V578:V596" ca="1" si="825">IF(U578="n/a","n/a",MAX(0,U578-1))</f>
        <v>0</v>
      </c>
      <c r="W578" s="395">
        <f t="shared" ref="W578:W596" ca="1" si="826">IF(V578="n/a","n/a",MAX(0,V578-1))</f>
        <v>0</v>
      </c>
      <c r="X578" s="249"/>
      <c r="Y578" s="249"/>
      <c r="Z578" s="249"/>
      <c r="AA578" s="249"/>
      <c r="AB578" s="249"/>
    </row>
    <row r="579" spans="1:28" hidden="1" outlineLevel="1">
      <c r="A579" s="249"/>
      <c r="B579" s="309" t="str">
        <f t="shared" ref="B579:B598" ca="1" si="827">"RL Capex "&amp;OFFSET($C$6,0,A555)</f>
        <v>RL Capex 2013</v>
      </c>
      <c r="C579" s="396"/>
      <c r="D579" s="400">
        <f ca="1">D550</f>
        <v>0</v>
      </c>
      <c r="E579" s="395">
        <f t="shared" ca="1" si="808"/>
        <v>0</v>
      </c>
      <c r="F579" s="395">
        <f t="shared" ca="1" si="809"/>
        <v>0</v>
      </c>
      <c r="G579" s="395">
        <f t="shared" ca="1" si="810"/>
        <v>0</v>
      </c>
      <c r="H579" s="395">
        <f t="shared" ca="1" si="811"/>
        <v>0</v>
      </c>
      <c r="I579" s="395">
        <f t="shared" ca="1" si="812"/>
        <v>0</v>
      </c>
      <c r="J579" s="395">
        <f t="shared" ca="1" si="813"/>
        <v>0</v>
      </c>
      <c r="K579" s="395">
        <f t="shared" ca="1" si="814"/>
        <v>0</v>
      </c>
      <c r="L579" s="395">
        <f t="shared" ca="1" si="815"/>
        <v>0</v>
      </c>
      <c r="M579" s="395">
        <f t="shared" ca="1" si="816"/>
        <v>0</v>
      </c>
      <c r="N579" s="395">
        <f t="shared" ca="1" si="817"/>
        <v>0</v>
      </c>
      <c r="O579" s="395">
        <f t="shared" ca="1" si="818"/>
        <v>0</v>
      </c>
      <c r="P579" s="395">
        <f t="shared" ca="1" si="819"/>
        <v>0</v>
      </c>
      <c r="Q579" s="395">
        <f t="shared" ca="1" si="820"/>
        <v>0</v>
      </c>
      <c r="R579" s="395">
        <f t="shared" ca="1" si="821"/>
        <v>0</v>
      </c>
      <c r="S579" s="395">
        <f t="shared" ca="1" si="822"/>
        <v>0</v>
      </c>
      <c r="T579" s="395">
        <f t="shared" ca="1" si="823"/>
        <v>0</v>
      </c>
      <c r="U579" s="395">
        <f t="shared" ca="1" si="824"/>
        <v>0</v>
      </c>
      <c r="V579" s="395">
        <f t="shared" ca="1" si="825"/>
        <v>0</v>
      </c>
      <c r="W579" s="395">
        <f t="shared" ca="1" si="826"/>
        <v>0</v>
      </c>
      <c r="X579" s="249"/>
      <c r="Y579" s="249"/>
      <c r="Z579" s="249"/>
      <c r="AA579" s="249"/>
      <c r="AB579" s="249"/>
    </row>
    <row r="580" spans="1:28" hidden="1" outlineLevel="1">
      <c r="A580" s="249"/>
      <c r="B580" s="309" t="str">
        <f t="shared" ca="1" si="827"/>
        <v>RL Capex 2014</v>
      </c>
      <c r="C580" s="401"/>
      <c r="D580" s="396"/>
      <c r="E580" s="400">
        <f ca="1">E550</f>
        <v>0</v>
      </c>
      <c r="F580" s="395">
        <f t="shared" ca="1" si="809"/>
        <v>0</v>
      </c>
      <c r="G580" s="395">
        <f t="shared" ca="1" si="810"/>
        <v>0</v>
      </c>
      <c r="H580" s="395">
        <f t="shared" ca="1" si="811"/>
        <v>0</v>
      </c>
      <c r="I580" s="395">
        <f t="shared" ca="1" si="812"/>
        <v>0</v>
      </c>
      <c r="J580" s="395">
        <f t="shared" ca="1" si="813"/>
        <v>0</v>
      </c>
      <c r="K580" s="395">
        <f t="shared" ca="1" si="814"/>
        <v>0</v>
      </c>
      <c r="L580" s="395">
        <f t="shared" ca="1" si="815"/>
        <v>0</v>
      </c>
      <c r="M580" s="395">
        <f t="shared" ca="1" si="816"/>
        <v>0</v>
      </c>
      <c r="N580" s="395">
        <f t="shared" ca="1" si="817"/>
        <v>0</v>
      </c>
      <c r="O580" s="395">
        <f t="shared" ca="1" si="818"/>
        <v>0</v>
      </c>
      <c r="P580" s="395">
        <f t="shared" ca="1" si="819"/>
        <v>0</v>
      </c>
      <c r="Q580" s="395">
        <f t="shared" ca="1" si="820"/>
        <v>0</v>
      </c>
      <c r="R580" s="395">
        <f t="shared" ca="1" si="821"/>
        <v>0</v>
      </c>
      <c r="S580" s="395">
        <f t="shared" ca="1" si="822"/>
        <v>0</v>
      </c>
      <c r="T580" s="395">
        <f t="shared" ca="1" si="823"/>
        <v>0</v>
      </c>
      <c r="U580" s="395">
        <f t="shared" ca="1" si="824"/>
        <v>0</v>
      </c>
      <c r="V580" s="395">
        <f t="shared" ca="1" si="825"/>
        <v>0</v>
      </c>
      <c r="W580" s="395">
        <f t="shared" ca="1" si="826"/>
        <v>0</v>
      </c>
      <c r="X580" s="249"/>
      <c r="Y580" s="249"/>
      <c r="Z580" s="249"/>
      <c r="AA580" s="249"/>
      <c r="AB580" s="249"/>
    </row>
    <row r="581" spans="1:28" hidden="1" outlineLevel="1">
      <c r="A581" s="249"/>
      <c r="B581" s="309" t="str">
        <f t="shared" ca="1" si="827"/>
        <v>RL Capex 2015</v>
      </c>
      <c r="C581" s="401"/>
      <c r="D581" s="401"/>
      <c r="E581" s="396"/>
      <c r="F581" s="400">
        <f ca="1">F550</f>
        <v>0</v>
      </c>
      <c r="G581" s="395">
        <f t="shared" ca="1" si="810"/>
        <v>0</v>
      </c>
      <c r="H581" s="395">
        <f t="shared" ca="1" si="811"/>
        <v>0</v>
      </c>
      <c r="I581" s="395">
        <f t="shared" ca="1" si="812"/>
        <v>0</v>
      </c>
      <c r="J581" s="395">
        <f t="shared" ca="1" si="813"/>
        <v>0</v>
      </c>
      <c r="K581" s="395">
        <f t="shared" ca="1" si="814"/>
        <v>0</v>
      </c>
      <c r="L581" s="395">
        <f t="shared" ca="1" si="815"/>
        <v>0</v>
      </c>
      <c r="M581" s="395">
        <f t="shared" ca="1" si="816"/>
        <v>0</v>
      </c>
      <c r="N581" s="395">
        <f t="shared" ca="1" si="817"/>
        <v>0</v>
      </c>
      <c r="O581" s="395">
        <f t="shared" ca="1" si="818"/>
        <v>0</v>
      </c>
      <c r="P581" s="395">
        <f t="shared" ca="1" si="819"/>
        <v>0</v>
      </c>
      <c r="Q581" s="395">
        <f t="shared" ca="1" si="820"/>
        <v>0</v>
      </c>
      <c r="R581" s="395">
        <f t="shared" ca="1" si="821"/>
        <v>0</v>
      </c>
      <c r="S581" s="395">
        <f t="shared" ca="1" si="822"/>
        <v>0</v>
      </c>
      <c r="T581" s="395">
        <f t="shared" ca="1" si="823"/>
        <v>0</v>
      </c>
      <c r="U581" s="395">
        <f t="shared" ca="1" si="824"/>
        <v>0</v>
      </c>
      <c r="V581" s="395">
        <f t="shared" ca="1" si="825"/>
        <v>0</v>
      </c>
      <c r="W581" s="395">
        <f t="shared" ca="1" si="826"/>
        <v>0</v>
      </c>
      <c r="X581" s="249"/>
      <c r="Y581" s="249"/>
      <c r="Z581" s="249"/>
      <c r="AA581" s="249"/>
      <c r="AB581" s="249"/>
    </row>
    <row r="582" spans="1:28" hidden="1" outlineLevel="1">
      <c r="A582" s="249"/>
      <c r="B582" s="309" t="str">
        <f t="shared" ca="1" si="827"/>
        <v>RL Capex 2016</v>
      </c>
      <c r="C582" s="401"/>
      <c r="D582" s="401"/>
      <c r="E582" s="401"/>
      <c r="F582" s="396"/>
      <c r="G582" s="400">
        <f ca="1">G550</f>
        <v>0</v>
      </c>
      <c r="H582" s="395">
        <f t="shared" ca="1" si="811"/>
        <v>0</v>
      </c>
      <c r="I582" s="395">
        <f t="shared" ca="1" si="812"/>
        <v>0</v>
      </c>
      <c r="J582" s="395">
        <f t="shared" ca="1" si="813"/>
        <v>0</v>
      </c>
      <c r="K582" s="395">
        <f t="shared" ca="1" si="814"/>
        <v>0</v>
      </c>
      <c r="L582" s="395">
        <f t="shared" ca="1" si="815"/>
        <v>0</v>
      </c>
      <c r="M582" s="395">
        <f t="shared" ca="1" si="816"/>
        <v>0</v>
      </c>
      <c r="N582" s="395">
        <f t="shared" ca="1" si="817"/>
        <v>0</v>
      </c>
      <c r="O582" s="395">
        <f t="shared" ca="1" si="818"/>
        <v>0</v>
      </c>
      <c r="P582" s="395">
        <f t="shared" ca="1" si="819"/>
        <v>0</v>
      </c>
      <c r="Q582" s="395">
        <f t="shared" ca="1" si="820"/>
        <v>0</v>
      </c>
      <c r="R582" s="395">
        <f t="shared" ca="1" si="821"/>
        <v>0</v>
      </c>
      <c r="S582" s="395">
        <f t="shared" ca="1" si="822"/>
        <v>0</v>
      </c>
      <c r="T582" s="395">
        <f t="shared" ca="1" si="823"/>
        <v>0</v>
      </c>
      <c r="U582" s="395">
        <f t="shared" ca="1" si="824"/>
        <v>0</v>
      </c>
      <c r="V582" s="395">
        <f t="shared" ca="1" si="825"/>
        <v>0</v>
      </c>
      <c r="W582" s="395">
        <f t="shared" ca="1" si="826"/>
        <v>0</v>
      </c>
      <c r="X582" s="249"/>
      <c r="Y582" s="249"/>
      <c r="Z582" s="249"/>
      <c r="AA582" s="249"/>
      <c r="AB582" s="249"/>
    </row>
    <row r="583" spans="1:28" hidden="1" outlineLevel="1">
      <c r="A583" s="249"/>
      <c r="B583" s="309" t="str">
        <f t="shared" ca="1" si="827"/>
        <v>RL Capex 2017</v>
      </c>
      <c r="C583" s="401"/>
      <c r="D583" s="401"/>
      <c r="E583" s="401"/>
      <c r="F583" s="401"/>
      <c r="G583" s="396"/>
      <c r="H583" s="400">
        <f ca="1">H550</f>
        <v>0</v>
      </c>
      <c r="I583" s="395">
        <f t="shared" ca="1" si="812"/>
        <v>0</v>
      </c>
      <c r="J583" s="395">
        <f t="shared" ca="1" si="813"/>
        <v>0</v>
      </c>
      <c r="K583" s="395">
        <f t="shared" ca="1" si="814"/>
        <v>0</v>
      </c>
      <c r="L583" s="395">
        <f t="shared" ca="1" si="815"/>
        <v>0</v>
      </c>
      <c r="M583" s="395">
        <f t="shared" ca="1" si="816"/>
        <v>0</v>
      </c>
      <c r="N583" s="395">
        <f t="shared" ca="1" si="817"/>
        <v>0</v>
      </c>
      <c r="O583" s="395">
        <f t="shared" ca="1" si="818"/>
        <v>0</v>
      </c>
      <c r="P583" s="395">
        <f t="shared" ca="1" si="819"/>
        <v>0</v>
      </c>
      <c r="Q583" s="395">
        <f t="shared" ca="1" si="820"/>
        <v>0</v>
      </c>
      <c r="R583" s="395">
        <f t="shared" ca="1" si="821"/>
        <v>0</v>
      </c>
      <c r="S583" s="395">
        <f t="shared" ca="1" si="822"/>
        <v>0</v>
      </c>
      <c r="T583" s="395">
        <f t="shared" ca="1" si="823"/>
        <v>0</v>
      </c>
      <c r="U583" s="395">
        <f t="shared" ca="1" si="824"/>
        <v>0</v>
      </c>
      <c r="V583" s="395">
        <f t="shared" ca="1" si="825"/>
        <v>0</v>
      </c>
      <c r="W583" s="395">
        <f t="shared" ca="1" si="826"/>
        <v>0</v>
      </c>
      <c r="X583" s="249"/>
      <c r="Y583" s="249"/>
      <c r="Z583" s="249"/>
      <c r="AA583" s="249"/>
      <c r="AB583" s="249"/>
    </row>
    <row r="584" spans="1:28" hidden="1" outlineLevel="1">
      <c r="A584" s="249"/>
      <c r="B584" s="309" t="str">
        <f t="shared" ca="1" si="827"/>
        <v>RL Capex 2018</v>
      </c>
      <c r="C584" s="401"/>
      <c r="D584" s="401"/>
      <c r="E584" s="401"/>
      <c r="F584" s="401"/>
      <c r="G584" s="401"/>
      <c r="H584" s="396"/>
      <c r="I584" s="400">
        <f ca="1">I550</f>
        <v>0</v>
      </c>
      <c r="J584" s="395">
        <f t="shared" ca="1" si="813"/>
        <v>0</v>
      </c>
      <c r="K584" s="395">
        <f t="shared" ca="1" si="814"/>
        <v>0</v>
      </c>
      <c r="L584" s="395">
        <f t="shared" ca="1" si="815"/>
        <v>0</v>
      </c>
      <c r="M584" s="395">
        <f t="shared" ca="1" si="816"/>
        <v>0</v>
      </c>
      <c r="N584" s="395">
        <f t="shared" ca="1" si="817"/>
        <v>0</v>
      </c>
      <c r="O584" s="395">
        <f t="shared" ca="1" si="818"/>
        <v>0</v>
      </c>
      <c r="P584" s="395">
        <f t="shared" ca="1" si="819"/>
        <v>0</v>
      </c>
      <c r="Q584" s="395">
        <f t="shared" ca="1" si="820"/>
        <v>0</v>
      </c>
      <c r="R584" s="395">
        <f t="shared" ca="1" si="821"/>
        <v>0</v>
      </c>
      <c r="S584" s="395">
        <f t="shared" ca="1" si="822"/>
        <v>0</v>
      </c>
      <c r="T584" s="395">
        <f t="shared" ca="1" si="823"/>
        <v>0</v>
      </c>
      <c r="U584" s="395">
        <f t="shared" ca="1" si="824"/>
        <v>0</v>
      </c>
      <c r="V584" s="395">
        <f t="shared" ca="1" si="825"/>
        <v>0</v>
      </c>
      <c r="W584" s="395">
        <f t="shared" ca="1" si="826"/>
        <v>0</v>
      </c>
      <c r="X584" s="249"/>
      <c r="Y584" s="249"/>
      <c r="Z584" s="249"/>
      <c r="AA584" s="249"/>
      <c r="AB584" s="249"/>
    </row>
    <row r="585" spans="1:28" hidden="1" outlineLevel="1">
      <c r="A585" s="249"/>
      <c r="B585" s="309" t="str">
        <f t="shared" ca="1" si="827"/>
        <v>RL Capex 2019</v>
      </c>
      <c r="C585" s="401"/>
      <c r="D585" s="401"/>
      <c r="E585" s="401"/>
      <c r="F585" s="401"/>
      <c r="G585" s="401"/>
      <c r="H585" s="401"/>
      <c r="I585" s="396"/>
      <c r="J585" s="400">
        <f ca="1">J550</f>
        <v>0</v>
      </c>
      <c r="K585" s="395">
        <f t="shared" ca="1" si="814"/>
        <v>0</v>
      </c>
      <c r="L585" s="395">
        <f t="shared" ca="1" si="815"/>
        <v>0</v>
      </c>
      <c r="M585" s="395">
        <f t="shared" ca="1" si="816"/>
        <v>0</v>
      </c>
      <c r="N585" s="395">
        <f t="shared" ca="1" si="817"/>
        <v>0</v>
      </c>
      <c r="O585" s="395">
        <f t="shared" ca="1" si="818"/>
        <v>0</v>
      </c>
      <c r="P585" s="395">
        <f t="shared" ca="1" si="819"/>
        <v>0</v>
      </c>
      <c r="Q585" s="395">
        <f t="shared" ca="1" si="820"/>
        <v>0</v>
      </c>
      <c r="R585" s="395">
        <f t="shared" ca="1" si="821"/>
        <v>0</v>
      </c>
      <c r="S585" s="395">
        <f t="shared" ca="1" si="822"/>
        <v>0</v>
      </c>
      <c r="T585" s="395">
        <f t="shared" ca="1" si="823"/>
        <v>0</v>
      </c>
      <c r="U585" s="395">
        <f t="shared" ca="1" si="824"/>
        <v>0</v>
      </c>
      <c r="V585" s="395">
        <f t="shared" ca="1" si="825"/>
        <v>0</v>
      </c>
      <c r="W585" s="395">
        <f t="shared" ca="1" si="826"/>
        <v>0</v>
      </c>
      <c r="X585" s="249"/>
      <c r="Y585" s="249"/>
      <c r="Z585" s="249"/>
      <c r="AA585" s="249"/>
      <c r="AB585" s="249"/>
    </row>
    <row r="586" spans="1:28" hidden="1" outlineLevel="1">
      <c r="A586" s="249"/>
      <c r="B586" s="309" t="str">
        <f t="shared" ca="1" si="827"/>
        <v>RL Capex 2020</v>
      </c>
      <c r="C586" s="401"/>
      <c r="D586" s="401"/>
      <c r="E586" s="401"/>
      <c r="F586" s="401"/>
      <c r="G586" s="401"/>
      <c r="H586" s="401"/>
      <c r="I586" s="401"/>
      <c r="J586" s="396"/>
      <c r="K586" s="400">
        <f ca="1">K550</f>
        <v>0</v>
      </c>
      <c r="L586" s="395">
        <f t="shared" ca="1" si="815"/>
        <v>0</v>
      </c>
      <c r="M586" s="395">
        <f t="shared" ca="1" si="816"/>
        <v>0</v>
      </c>
      <c r="N586" s="395">
        <f t="shared" ca="1" si="817"/>
        <v>0</v>
      </c>
      <c r="O586" s="395">
        <f t="shared" ca="1" si="818"/>
        <v>0</v>
      </c>
      <c r="P586" s="395">
        <f t="shared" ca="1" si="819"/>
        <v>0</v>
      </c>
      <c r="Q586" s="395">
        <f t="shared" ca="1" si="820"/>
        <v>0</v>
      </c>
      <c r="R586" s="395">
        <f t="shared" ca="1" si="821"/>
        <v>0</v>
      </c>
      <c r="S586" s="395">
        <f t="shared" ca="1" si="822"/>
        <v>0</v>
      </c>
      <c r="T586" s="395">
        <f t="shared" ca="1" si="823"/>
        <v>0</v>
      </c>
      <c r="U586" s="395">
        <f t="shared" ca="1" si="824"/>
        <v>0</v>
      </c>
      <c r="V586" s="395">
        <f t="shared" ca="1" si="825"/>
        <v>0</v>
      </c>
      <c r="W586" s="395">
        <f t="shared" ca="1" si="826"/>
        <v>0</v>
      </c>
      <c r="X586" s="249"/>
      <c r="Y586" s="249"/>
      <c r="Z586" s="249"/>
      <c r="AA586" s="249"/>
      <c r="AB586" s="249"/>
    </row>
    <row r="587" spans="1:28" hidden="1" outlineLevel="1">
      <c r="A587" s="249"/>
      <c r="B587" s="309" t="str">
        <f t="shared" ca="1" si="827"/>
        <v>RL Capex 2021</v>
      </c>
      <c r="C587" s="401"/>
      <c r="D587" s="401"/>
      <c r="E587" s="401"/>
      <c r="F587" s="401"/>
      <c r="G587" s="401"/>
      <c r="H587" s="401"/>
      <c r="I587" s="401"/>
      <c r="J587" s="401"/>
      <c r="K587" s="396"/>
      <c r="L587" s="400">
        <f ca="1">L550</f>
        <v>0</v>
      </c>
      <c r="M587" s="395">
        <f t="shared" ca="1" si="816"/>
        <v>0</v>
      </c>
      <c r="N587" s="395">
        <f t="shared" ca="1" si="817"/>
        <v>0</v>
      </c>
      <c r="O587" s="395">
        <f t="shared" ca="1" si="818"/>
        <v>0</v>
      </c>
      <c r="P587" s="395">
        <f t="shared" ca="1" si="819"/>
        <v>0</v>
      </c>
      <c r="Q587" s="395">
        <f t="shared" ca="1" si="820"/>
        <v>0</v>
      </c>
      <c r="R587" s="395">
        <f t="shared" ca="1" si="821"/>
        <v>0</v>
      </c>
      <c r="S587" s="395">
        <f t="shared" ca="1" si="822"/>
        <v>0</v>
      </c>
      <c r="T587" s="395">
        <f t="shared" ca="1" si="823"/>
        <v>0</v>
      </c>
      <c r="U587" s="395">
        <f t="shared" ca="1" si="824"/>
        <v>0</v>
      </c>
      <c r="V587" s="395">
        <f t="shared" ca="1" si="825"/>
        <v>0</v>
      </c>
      <c r="W587" s="395">
        <f t="shared" ca="1" si="826"/>
        <v>0</v>
      </c>
      <c r="X587" s="249"/>
      <c r="Y587" s="249"/>
      <c r="Z587" s="249"/>
      <c r="AA587" s="249"/>
      <c r="AB587" s="249"/>
    </row>
    <row r="588" spans="1:28" hidden="1" outlineLevel="1">
      <c r="A588" s="249"/>
      <c r="B588" s="309" t="str">
        <f t="shared" ca="1" si="827"/>
        <v>RL Capex 2022</v>
      </c>
      <c r="C588" s="401"/>
      <c r="D588" s="401"/>
      <c r="E588" s="401"/>
      <c r="F588" s="401"/>
      <c r="G588" s="401"/>
      <c r="H588" s="401"/>
      <c r="I588" s="401"/>
      <c r="J588" s="401"/>
      <c r="K588" s="401"/>
      <c r="L588" s="396"/>
      <c r="M588" s="400">
        <f ca="1">M550</f>
        <v>0</v>
      </c>
      <c r="N588" s="395">
        <f t="shared" ca="1" si="817"/>
        <v>0</v>
      </c>
      <c r="O588" s="395">
        <f t="shared" ca="1" si="818"/>
        <v>0</v>
      </c>
      <c r="P588" s="395">
        <f t="shared" ca="1" si="819"/>
        <v>0</v>
      </c>
      <c r="Q588" s="395">
        <f t="shared" ca="1" si="820"/>
        <v>0</v>
      </c>
      <c r="R588" s="395">
        <f t="shared" ca="1" si="821"/>
        <v>0</v>
      </c>
      <c r="S588" s="395">
        <f t="shared" ca="1" si="822"/>
        <v>0</v>
      </c>
      <c r="T588" s="395">
        <f t="shared" ca="1" si="823"/>
        <v>0</v>
      </c>
      <c r="U588" s="395">
        <f t="shared" ca="1" si="824"/>
        <v>0</v>
      </c>
      <c r="V588" s="395">
        <f t="shared" ca="1" si="825"/>
        <v>0</v>
      </c>
      <c r="W588" s="395">
        <f t="shared" ca="1" si="826"/>
        <v>0</v>
      </c>
      <c r="X588" s="249"/>
      <c r="Y588" s="249"/>
      <c r="Z588" s="249"/>
      <c r="AA588" s="249"/>
      <c r="AB588" s="249"/>
    </row>
    <row r="589" spans="1:28" hidden="1" outlineLevel="1">
      <c r="A589" s="249"/>
      <c r="B589" s="309" t="str">
        <f t="shared" ca="1" si="827"/>
        <v>RL Capex 2023</v>
      </c>
      <c r="C589" s="401"/>
      <c r="D589" s="401"/>
      <c r="E589" s="401"/>
      <c r="F589" s="401"/>
      <c r="G589" s="401"/>
      <c r="H589" s="401"/>
      <c r="I589" s="401"/>
      <c r="J589" s="401"/>
      <c r="K589" s="401"/>
      <c r="L589" s="401"/>
      <c r="M589" s="396"/>
      <c r="N589" s="400">
        <f>N550</f>
        <v>0</v>
      </c>
      <c r="O589" s="395">
        <f t="shared" si="818"/>
        <v>0</v>
      </c>
      <c r="P589" s="395">
        <f t="shared" si="819"/>
        <v>0</v>
      </c>
      <c r="Q589" s="395">
        <f t="shared" si="820"/>
        <v>0</v>
      </c>
      <c r="R589" s="395">
        <f t="shared" si="821"/>
        <v>0</v>
      </c>
      <c r="S589" s="395">
        <f t="shared" si="822"/>
        <v>0</v>
      </c>
      <c r="T589" s="395">
        <f t="shared" si="823"/>
        <v>0</v>
      </c>
      <c r="U589" s="395">
        <f t="shared" si="824"/>
        <v>0</v>
      </c>
      <c r="V589" s="395">
        <f t="shared" si="825"/>
        <v>0</v>
      </c>
      <c r="W589" s="395">
        <f t="shared" si="826"/>
        <v>0</v>
      </c>
      <c r="X589" s="249"/>
      <c r="Y589" s="249"/>
      <c r="Z589" s="249"/>
      <c r="AA589" s="249"/>
      <c r="AB589" s="249"/>
    </row>
    <row r="590" spans="1:28" hidden="1" outlineLevel="1">
      <c r="A590" s="249"/>
      <c r="B590" s="309" t="str">
        <f t="shared" ca="1" si="827"/>
        <v>RL Capex 2024</v>
      </c>
      <c r="C590" s="401"/>
      <c r="D590" s="401"/>
      <c r="E590" s="401"/>
      <c r="F590" s="401"/>
      <c r="G590" s="401"/>
      <c r="H590" s="401"/>
      <c r="I590" s="401"/>
      <c r="J590" s="401"/>
      <c r="K590" s="401"/>
      <c r="L590" s="401"/>
      <c r="M590" s="401"/>
      <c r="N590" s="396"/>
      <c r="O590" s="400">
        <f>O550</f>
        <v>0</v>
      </c>
      <c r="P590" s="395">
        <f t="shared" si="819"/>
        <v>0</v>
      </c>
      <c r="Q590" s="395">
        <f t="shared" si="820"/>
        <v>0</v>
      </c>
      <c r="R590" s="395">
        <f t="shared" si="821"/>
        <v>0</v>
      </c>
      <c r="S590" s="395">
        <f t="shared" si="822"/>
        <v>0</v>
      </c>
      <c r="T590" s="395">
        <f t="shared" si="823"/>
        <v>0</v>
      </c>
      <c r="U590" s="395">
        <f t="shared" si="824"/>
        <v>0</v>
      </c>
      <c r="V590" s="395">
        <f t="shared" si="825"/>
        <v>0</v>
      </c>
      <c r="W590" s="395">
        <f t="shared" si="826"/>
        <v>0</v>
      </c>
      <c r="X590" s="249"/>
      <c r="Y590" s="249"/>
      <c r="Z590" s="249"/>
      <c r="AA590" s="249"/>
      <c r="AB590" s="249"/>
    </row>
    <row r="591" spans="1:28" hidden="1" outlineLevel="1">
      <c r="A591" s="249"/>
      <c r="B591" s="309" t="str">
        <f t="shared" ca="1" si="827"/>
        <v>RL Capex 2025</v>
      </c>
      <c r="C591" s="401"/>
      <c r="D591" s="401"/>
      <c r="E591" s="401"/>
      <c r="F591" s="401"/>
      <c r="G591" s="401"/>
      <c r="H591" s="401"/>
      <c r="I591" s="401"/>
      <c r="J591" s="401"/>
      <c r="K591" s="401"/>
      <c r="L591" s="401"/>
      <c r="M591" s="401"/>
      <c r="N591" s="401"/>
      <c r="O591" s="396"/>
      <c r="P591" s="400">
        <f>P550</f>
        <v>0</v>
      </c>
      <c r="Q591" s="395">
        <f t="shared" si="820"/>
        <v>0</v>
      </c>
      <c r="R591" s="395">
        <f t="shared" si="821"/>
        <v>0</v>
      </c>
      <c r="S591" s="395">
        <f t="shared" si="822"/>
        <v>0</v>
      </c>
      <c r="T591" s="395">
        <f t="shared" si="823"/>
        <v>0</v>
      </c>
      <c r="U591" s="395">
        <f t="shared" si="824"/>
        <v>0</v>
      </c>
      <c r="V591" s="395">
        <f t="shared" si="825"/>
        <v>0</v>
      </c>
      <c r="W591" s="395">
        <f t="shared" si="826"/>
        <v>0</v>
      </c>
      <c r="X591" s="249"/>
      <c r="Y591" s="249"/>
      <c r="Z591" s="249"/>
      <c r="AA591" s="249"/>
      <c r="AB591" s="249"/>
    </row>
    <row r="592" spans="1:28" hidden="1" outlineLevel="1">
      <c r="A592" s="249"/>
      <c r="B592" s="309" t="str">
        <f t="shared" ca="1" si="827"/>
        <v>RL Capex 2026</v>
      </c>
      <c r="C592" s="401"/>
      <c r="D592" s="401"/>
      <c r="E592" s="401"/>
      <c r="F592" s="401"/>
      <c r="G592" s="401"/>
      <c r="H592" s="401"/>
      <c r="I592" s="401"/>
      <c r="J592" s="401"/>
      <c r="K592" s="401"/>
      <c r="L592" s="401"/>
      <c r="M592" s="401"/>
      <c r="N592" s="401"/>
      <c r="O592" s="401"/>
      <c r="P592" s="396"/>
      <c r="Q592" s="400">
        <f>Q550</f>
        <v>0</v>
      </c>
      <c r="R592" s="395">
        <f t="shared" si="821"/>
        <v>0</v>
      </c>
      <c r="S592" s="395">
        <f t="shared" si="822"/>
        <v>0</v>
      </c>
      <c r="T592" s="395">
        <f t="shared" si="823"/>
        <v>0</v>
      </c>
      <c r="U592" s="395">
        <f t="shared" si="824"/>
        <v>0</v>
      </c>
      <c r="V592" s="395">
        <f t="shared" si="825"/>
        <v>0</v>
      </c>
      <c r="W592" s="395">
        <f t="shared" si="826"/>
        <v>0</v>
      </c>
      <c r="X592" s="249"/>
      <c r="Y592" s="249"/>
      <c r="Z592" s="249"/>
      <c r="AA592" s="249"/>
      <c r="AB592" s="249"/>
    </row>
    <row r="593" spans="1:28" hidden="1" outlineLevel="1">
      <c r="A593" s="249"/>
      <c r="B593" s="309" t="str">
        <f t="shared" ca="1" si="827"/>
        <v>RL Capex 2027</v>
      </c>
      <c r="C593" s="401"/>
      <c r="D593" s="401"/>
      <c r="E593" s="401"/>
      <c r="F593" s="401"/>
      <c r="G593" s="401"/>
      <c r="H593" s="401"/>
      <c r="I593" s="401"/>
      <c r="J593" s="401"/>
      <c r="K593" s="401"/>
      <c r="L593" s="401"/>
      <c r="M593" s="401"/>
      <c r="N593" s="401"/>
      <c r="O593" s="401"/>
      <c r="P593" s="401"/>
      <c r="Q593" s="396"/>
      <c r="R593" s="400">
        <f>R550</f>
        <v>0</v>
      </c>
      <c r="S593" s="395">
        <f t="shared" si="822"/>
        <v>0</v>
      </c>
      <c r="T593" s="395">
        <f t="shared" si="823"/>
        <v>0</v>
      </c>
      <c r="U593" s="395">
        <f t="shared" si="824"/>
        <v>0</v>
      </c>
      <c r="V593" s="395">
        <f t="shared" si="825"/>
        <v>0</v>
      </c>
      <c r="W593" s="395">
        <f t="shared" si="826"/>
        <v>0</v>
      </c>
      <c r="X593" s="249"/>
      <c r="Y593" s="249"/>
      <c r="Z593" s="249"/>
      <c r="AA593" s="249"/>
      <c r="AB593" s="249"/>
    </row>
    <row r="594" spans="1:28" hidden="1" outlineLevel="1">
      <c r="A594" s="249"/>
      <c r="B594" s="309" t="str">
        <f t="shared" ca="1" si="827"/>
        <v>RL Capex 2028</v>
      </c>
      <c r="C594" s="401"/>
      <c r="D594" s="401"/>
      <c r="E594" s="401"/>
      <c r="F594" s="401"/>
      <c r="G594" s="401"/>
      <c r="H594" s="401"/>
      <c r="I594" s="401"/>
      <c r="J594" s="401"/>
      <c r="K594" s="401"/>
      <c r="L594" s="401"/>
      <c r="M594" s="401"/>
      <c r="N594" s="401"/>
      <c r="O594" s="401"/>
      <c r="P594" s="401"/>
      <c r="Q594" s="401"/>
      <c r="R594" s="396"/>
      <c r="S594" s="400">
        <f>S550</f>
        <v>0</v>
      </c>
      <c r="T594" s="395">
        <f t="shared" si="823"/>
        <v>0</v>
      </c>
      <c r="U594" s="395">
        <f t="shared" si="824"/>
        <v>0</v>
      </c>
      <c r="V594" s="395">
        <f t="shared" si="825"/>
        <v>0</v>
      </c>
      <c r="W594" s="395">
        <f t="shared" si="826"/>
        <v>0</v>
      </c>
      <c r="X594" s="249"/>
      <c r="Y594" s="249"/>
      <c r="Z594" s="249"/>
      <c r="AA594" s="249"/>
      <c r="AB594" s="249"/>
    </row>
    <row r="595" spans="1:28" hidden="1" outlineLevel="1">
      <c r="A595" s="249"/>
      <c r="B595" s="309" t="str">
        <f t="shared" ca="1" si="827"/>
        <v>RL Capex 2029</v>
      </c>
      <c r="C595" s="401"/>
      <c r="D595" s="401"/>
      <c r="E595" s="401"/>
      <c r="F595" s="401"/>
      <c r="G595" s="401"/>
      <c r="H595" s="401"/>
      <c r="I595" s="401"/>
      <c r="J595" s="401"/>
      <c r="K595" s="401"/>
      <c r="L595" s="401"/>
      <c r="M595" s="401"/>
      <c r="N595" s="401"/>
      <c r="O595" s="401"/>
      <c r="P595" s="401"/>
      <c r="Q595" s="401"/>
      <c r="R595" s="401"/>
      <c r="S595" s="396"/>
      <c r="T595" s="400">
        <f>T550</f>
        <v>0</v>
      </c>
      <c r="U595" s="395">
        <f t="shared" si="824"/>
        <v>0</v>
      </c>
      <c r="V595" s="395">
        <f t="shared" si="825"/>
        <v>0</v>
      </c>
      <c r="W595" s="395">
        <f t="shared" si="826"/>
        <v>0</v>
      </c>
      <c r="X595" s="249"/>
      <c r="Y595" s="249"/>
      <c r="Z595" s="249"/>
      <c r="AA595" s="249"/>
      <c r="AB595" s="249"/>
    </row>
    <row r="596" spans="1:28" hidden="1" outlineLevel="1">
      <c r="A596" s="249"/>
      <c r="B596" s="309" t="str">
        <f t="shared" ca="1" si="827"/>
        <v>RL Capex 2030</v>
      </c>
      <c r="C596" s="401"/>
      <c r="D596" s="401"/>
      <c r="E596" s="401"/>
      <c r="F596" s="401"/>
      <c r="G596" s="401"/>
      <c r="H596" s="401"/>
      <c r="I596" s="401"/>
      <c r="J596" s="401"/>
      <c r="K596" s="401"/>
      <c r="L596" s="401"/>
      <c r="M596" s="401"/>
      <c r="N596" s="401"/>
      <c r="O596" s="401"/>
      <c r="P596" s="401"/>
      <c r="Q596" s="401"/>
      <c r="R596" s="401"/>
      <c r="S596" s="401"/>
      <c r="T596" s="396"/>
      <c r="U596" s="400">
        <f>U550</f>
        <v>0</v>
      </c>
      <c r="V596" s="395">
        <f t="shared" si="825"/>
        <v>0</v>
      </c>
      <c r="W596" s="395">
        <f t="shared" si="826"/>
        <v>0</v>
      </c>
      <c r="X596" s="249"/>
      <c r="Y596" s="249"/>
      <c r="Z596" s="249"/>
      <c r="AA596" s="249"/>
      <c r="AB596" s="249"/>
    </row>
    <row r="597" spans="1:28" hidden="1" outlineLevel="1">
      <c r="A597" s="249"/>
      <c r="B597" s="309" t="str">
        <f t="shared" ca="1" si="827"/>
        <v>RL Capex 2031</v>
      </c>
      <c r="C597" s="401"/>
      <c r="D597" s="401"/>
      <c r="E597" s="401"/>
      <c r="F597" s="401"/>
      <c r="G597" s="401"/>
      <c r="H597" s="401"/>
      <c r="I597" s="401"/>
      <c r="J597" s="401"/>
      <c r="K597" s="401"/>
      <c r="L597" s="401"/>
      <c r="M597" s="401"/>
      <c r="N597" s="401"/>
      <c r="O597" s="401"/>
      <c r="P597" s="401"/>
      <c r="Q597" s="401"/>
      <c r="R597" s="401"/>
      <c r="S597" s="401"/>
      <c r="T597" s="401"/>
      <c r="U597" s="396"/>
      <c r="V597" s="400">
        <f>V550</f>
        <v>0</v>
      </c>
      <c r="W597" s="395">
        <f>IF(V597="n/a","n/a",MAX(0,V597-1))</f>
        <v>0</v>
      </c>
      <c r="X597" s="249"/>
      <c r="Y597" s="249"/>
      <c r="Z597" s="249"/>
      <c r="AA597" s="249"/>
      <c r="AB597" s="249"/>
    </row>
    <row r="598" spans="1:28" hidden="1" outlineLevel="1">
      <c r="A598" s="249"/>
      <c r="B598" s="309" t="str">
        <f t="shared" ca="1" si="827"/>
        <v>RL Capex 2032</v>
      </c>
      <c r="C598" s="401"/>
      <c r="D598" s="401"/>
      <c r="E598" s="401"/>
      <c r="F598" s="401"/>
      <c r="G598" s="401"/>
      <c r="H598" s="401"/>
      <c r="I598" s="401"/>
      <c r="J598" s="401"/>
      <c r="K598" s="401"/>
      <c r="L598" s="401"/>
      <c r="M598" s="401"/>
      <c r="N598" s="401"/>
      <c r="O598" s="401"/>
      <c r="P598" s="401"/>
      <c r="Q598" s="401"/>
      <c r="R598" s="401"/>
      <c r="S598" s="401"/>
      <c r="T598" s="401"/>
      <c r="U598" s="401"/>
      <c r="V598" s="396"/>
      <c r="W598" s="395">
        <f>W550</f>
        <v>0</v>
      </c>
      <c r="X598" s="249"/>
      <c r="Y598" s="249"/>
      <c r="Z598" s="249"/>
      <c r="AA598" s="249"/>
      <c r="AB598" s="249"/>
    </row>
    <row r="599" spans="1:28" hidden="1" outlineLevel="1">
      <c r="A599" s="249"/>
      <c r="B599" s="332"/>
      <c r="C599" s="395"/>
      <c r="D599" s="395"/>
      <c r="E599" s="395"/>
      <c r="F599" s="395"/>
      <c r="G599" s="395"/>
      <c r="H599" s="395"/>
      <c r="I599" s="395"/>
      <c r="J599" s="395"/>
      <c r="K599" s="395"/>
      <c r="L599" s="395"/>
      <c r="M599" s="395"/>
      <c r="N599" s="395"/>
      <c r="O599" s="395"/>
      <c r="P599" s="395"/>
      <c r="Q599" s="395"/>
      <c r="R599" s="395"/>
      <c r="S599" s="395"/>
      <c r="T599" s="395"/>
      <c r="U599" s="395"/>
      <c r="V599" s="395"/>
      <c r="W599" s="395"/>
      <c r="X599" s="249"/>
      <c r="Y599" s="249"/>
      <c r="Z599" s="249"/>
      <c r="AA599" s="249"/>
      <c r="AB599" s="249"/>
    </row>
    <row r="600" spans="1:28" collapsed="1">
      <c r="A600" s="322"/>
      <c r="B600" s="336" t="s">
        <v>192</v>
      </c>
      <c r="C600" s="460">
        <f ca="1">(IF(OR($C550&lt;&gt;"n/a",C550&lt;&gt;"n/a"),IF(SUM(C553:C575)=0,0,IF((SUMPRODUCT(C553:C575,C577:C599)/SUM(C553:C575))&lt;0,1,(SUMPRODUCT(C553:C575,C577:C599)/SUM(C553:C575)))),"n/a"))</f>
        <v>0</v>
      </c>
      <c r="D600" s="460">
        <f ca="1">(IF(OR($C550&lt;&gt;"n/a",D550&lt;&gt;"n/a"),IF(SUM(D553:D575)=0,0,IF((SUMPRODUCT(D553:D575,D577:D599)/SUM(D553:D575))&lt;0,1,(SUMPRODUCT(D553:D575,D577:D599)/SUM(D553:D575)))),"n/a"))</f>
        <v>0</v>
      </c>
      <c r="E600" s="460">
        <f t="shared" ref="E600:W600" ca="1" si="828">(IF(OR($C550&lt;&gt;"n/a",E550&lt;&gt;"n/a"),IF(SUM(E553:E575)=0,0,IF((SUMPRODUCT(E553:E575,E577:E599)/SUM(E553:E575))&lt;0,1,(SUMPRODUCT(E553:E575,E577:E599)/SUM(E553:E575)))),"n/a"))</f>
        <v>0</v>
      </c>
      <c r="F600" s="460">
        <f t="shared" ca="1" si="828"/>
        <v>0</v>
      </c>
      <c r="G600" s="460">
        <f t="shared" ca="1" si="828"/>
        <v>0</v>
      </c>
      <c r="H600" s="460">
        <f t="shared" ca="1" si="828"/>
        <v>0</v>
      </c>
      <c r="I600" s="460">
        <f t="shared" ca="1" si="828"/>
        <v>0</v>
      </c>
      <c r="J600" s="460">
        <f t="shared" ca="1" si="828"/>
        <v>0</v>
      </c>
      <c r="K600" s="460">
        <f t="shared" ca="1" si="828"/>
        <v>0</v>
      </c>
      <c r="L600" s="460">
        <f t="shared" ca="1" si="828"/>
        <v>0</v>
      </c>
      <c r="M600" s="460">
        <f t="shared" ca="1" si="828"/>
        <v>0</v>
      </c>
      <c r="N600" s="460">
        <f t="shared" ca="1" si="828"/>
        <v>0</v>
      </c>
      <c r="O600" s="460">
        <f t="shared" ca="1" si="828"/>
        <v>0</v>
      </c>
      <c r="P600" s="460">
        <f t="shared" ca="1" si="828"/>
        <v>0</v>
      </c>
      <c r="Q600" s="460">
        <f t="shared" ca="1" si="828"/>
        <v>0</v>
      </c>
      <c r="R600" s="460">
        <f t="shared" ca="1" si="828"/>
        <v>0</v>
      </c>
      <c r="S600" s="460">
        <f t="shared" ca="1" si="828"/>
        <v>0</v>
      </c>
      <c r="T600" s="460">
        <f t="shared" ca="1" si="828"/>
        <v>0</v>
      </c>
      <c r="U600" s="460">
        <f t="shared" ca="1" si="828"/>
        <v>0</v>
      </c>
      <c r="V600" s="460">
        <f t="shared" ca="1" si="828"/>
        <v>0</v>
      </c>
      <c r="W600" s="460">
        <f t="shared" ca="1" si="828"/>
        <v>0</v>
      </c>
      <c r="X600" s="249"/>
      <c r="Y600" s="249"/>
      <c r="Z600" s="249"/>
      <c r="AA600" s="249"/>
      <c r="AB600" s="249"/>
    </row>
    <row r="601" spans="1:28">
      <c r="A601" s="249"/>
      <c r="B601" s="249"/>
      <c r="C601" s="395"/>
      <c r="D601" s="395"/>
      <c r="E601" s="395"/>
      <c r="F601" s="395"/>
      <c r="G601" s="395"/>
      <c r="H601" s="395"/>
      <c r="I601" s="395"/>
      <c r="J601" s="395"/>
      <c r="K601" s="395"/>
      <c r="L601" s="395"/>
      <c r="M601" s="395"/>
      <c r="N601" s="395"/>
      <c r="O601" s="395"/>
      <c r="P601" s="395"/>
      <c r="Q601" s="395"/>
      <c r="R601" s="395"/>
      <c r="S601" s="395"/>
      <c r="T601" s="395"/>
      <c r="U601" s="395"/>
      <c r="V601" s="395"/>
      <c r="W601" s="395"/>
      <c r="X601" s="249"/>
      <c r="Y601" s="249"/>
      <c r="Z601" s="249"/>
      <c r="AA601" s="249"/>
      <c r="AB601" s="249"/>
    </row>
    <row r="602" spans="1:28">
      <c r="A602" s="72" t="s">
        <v>12</v>
      </c>
      <c r="B602" s="142">
        <f>VLOOKUP($A602,'RFM input'!$E$7:$F$56,2,FALSE)</f>
        <v>0</v>
      </c>
      <c r="C602" s="402"/>
      <c r="D602" s="402"/>
      <c r="E602" s="403"/>
      <c r="F602" s="403"/>
      <c r="G602" s="403"/>
      <c r="H602" s="403"/>
      <c r="I602" s="403"/>
      <c r="J602" s="403"/>
      <c r="K602" s="403"/>
      <c r="L602" s="403"/>
      <c r="M602" s="403"/>
      <c r="N602" s="403"/>
      <c r="O602" s="403"/>
      <c r="P602" s="403"/>
      <c r="Q602" s="403"/>
      <c r="R602" s="403"/>
      <c r="S602" s="403"/>
      <c r="T602" s="403"/>
      <c r="U602" s="403"/>
      <c r="V602" s="403"/>
      <c r="W602" s="403"/>
      <c r="X602" s="249"/>
      <c r="Y602" s="249"/>
      <c r="Z602" s="249"/>
      <c r="AA602" s="249"/>
      <c r="AB602" s="249"/>
    </row>
    <row r="603" spans="1:28">
      <c r="A603" s="378">
        <f>VALUE(REPLACE(A602,1,12,""))</f>
        <v>12</v>
      </c>
      <c r="B603" s="317" t="s">
        <v>195</v>
      </c>
      <c r="C603" s="389">
        <f ca="1">OFFSET('TAB roll forward'!$H$7,A603,0)</f>
        <v>0</v>
      </c>
      <c r="D603" s="404">
        <f ca="1">'RAB remaining lives'!D608</f>
        <v>0</v>
      </c>
      <c r="E603" s="404">
        <f ca="1">'RAB remaining lives'!E608</f>
        <v>0</v>
      </c>
      <c r="F603" s="404">
        <f ca="1">'RAB remaining lives'!F608</f>
        <v>0</v>
      </c>
      <c r="G603" s="404">
        <f ca="1">'RAB remaining lives'!G608</f>
        <v>0</v>
      </c>
      <c r="H603" s="404">
        <f ca="1">'RAB remaining lives'!H608</f>
        <v>0</v>
      </c>
      <c r="I603" s="404">
        <f ca="1">'RAB remaining lives'!I608</f>
        <v>0</v>
      </c>
      <c r="J603" s="404">
        <f ca="1">'RAB remaining lives'!J608</f>
        <v>0</v>
      </c>
      <c r="K603" s="404">
        <f ca="1">'RAB remaining lives'!K608</f>
        <v>0</v>
      </c>
      <c r="L603" s="404">
        <f ca="1">'RAB remaining lives'!L608</f>
        <v>0</v>
      </c>
      <c r="M603" s="404">
        <f ca="1">'RAB remaining lives'!M608</f>
        <v>0</v>
      </c>
      <c r="N603" s="404">
        <f>'RAB remaining lives'!N608</f>
        <v>0</v>
      </c>
      <c r="O603" s="404">
        <f>'RAB remaining lives'!O608</f>
        <v>0</v>
      </c>
      <c r="P603" s="404">
        <f>'RAB remaining lives'!P608</f>
        <v>0</v>
      </c>
      <c r="Q603" s="404">
        <f>'RAB remaining lives'!Q608</f>
        <v>0</v>
      </c>
      <c r="R603" s="404">
        <f>'RAB remaining lives'!R608</f>
        <v>0</v>
      </c>
      <c r="S603" s="404">
        <f>'RAB remaining lives'!S608</f>
        <v>0</v>
      </c>
      <c r="T603" s="404">
        <f>'RAB remaining lives'!T608</f>
        <v>0</v>
      </c>
      <c r="U603" s="404">
        <f>'RAB remaining lives'!U608</f>
        <v>0</v>
      </c>
      <c r="V603" s="404">
        <f>'RAB remaining lives'!V608</f>
        <v>0</v>
      </c>
      <c r="W603" s="404">
        <f>'RAB remaining lives'!W608</f>
        <v>0</v>
      </c>
      <c r="X603" s="249"/>
      <c r="Y603" s="249"/>
      <c r="Z603" s="249"/>
      <c r="AA603" s="249"/>
      <c r="AB603" s="249"/>
    </row>
    <row r="604" spans="1:28">
      <c r="A604" s="249"/>
      <c r="B604" s="249" t="s">
        <v>326</v>
      </c>
      <c r="C604" s="391">
        <f ca="1">OFFSET('RFM input'!$X$6,$A603,0)</f>
        <v>0</v>
      </c>
      <c r="D604" s="390">
        <f ca="1">OFFSET('RFM input'!$Y$6,$A603,0)</f>
        <v>0</v>
      </c>
      <c r="E604" s="390">
        <f ca="1">OFFSET('RFM input'!$Y$6,$A603,0)</f>
        <v>0</v>
      </c>
      <c r="F604" s="390">
        <f ca="1">OFFSET('RFM input'!$Y$6,$A603,0)</f>
        <v>0</v>
      </c>
      <c r="G604" s="390">
        <f ca="1">OFFSET('RFM input'!$Y$6,$A603,0)</f>
        <v>0</v>
      </c>
      <c r="H604" s="390">
        <f ca="1">OFFSET('RFM input'!$Y$6,$A603,0)</f>
        <v>0</v>
      </c>
      <c r="I604" s="390">
        <f ca="1">OFFSET('RFM input'!$Y$6,'TAB remaining lives'!$A603,0)</f>
        <v>0</v>
      </c>
      <c r="J604" s="390">
        <f ca="1">OFFSET('RFM input'!$Y$6,'TAB remaining lives'!$A603,0)</f>
        <v>0</v>
      </c>
      <c r="K604" s="390">
        <f ca="1">OFFSET('RFM input'!$Y$6,'TAB remaining lives'!$A603,0)</f>
        <v>0</v>
      </c>
      <c r="L604" s="390">
        <f ca="1">OFFSET('RFM input'!$Y$6,'TAB remaining lives'!$A603,0)</f>
        <v>0</v>
      </c>
      <c r="M604" s="390">
        <f ca="1">OFFSET('RFM input'!$Y$6,'TAB remaining lives'!$A603,0)</f>
        <v>0</v>
      </c>
      <c r="N604" s="390"/>
      <c r="O604" s="390"/>
      <c r="P604" s="390"/>
      <c r="Q604" s="390"/>
      <c r="R604" s="390"/>
      <c r="S604" s="390"/>
      <c r="T604" s="390"/>
      <c r="U604" s="390"/>
      <c r="V604" s="390"/>
      <c r="W604" s="390"/>
      <c r="X604" s="249"/>
      <c r="Y604" s="249"/>
      <c r="Z604" s="249"/>
      <c r="AA604" s="249"/>
      <c r="AB604" s="249"/>
    </row>
    <row r="605" spans="1:28">
      <c r="A605" s="249"/>
      <c r="B605" s="317" t="s">
        <v>300</v>
      </c>
      <c r="C605" s="392"/>
      <c r="D605" s="393">
        <f ca="1">IF(D$6=(OFFSET('RFM input'!$G$60,0,'RFM input'!$AA$7)),OFFSET('RFM input'!$I$454,$A603,0),0)</f>
        <v>0</v>
      </c>
      <c r="E605" s="390">
        <f ca="1">IF(E$6=(OFFSET('RFM input'!$G$60,0,'RFM input'!$AA$7)),OFFSET('RFM input'!$I$454,$A603,0),0)</f>
        <v>0</v>
      </c>
      <c r="F605" s="390">
        <f ca="1">IF(F$6=(OFFSET('RFM input'!$G$60,0,'RFM input'!$AA$7)),OFFSET('RFM input'!$I$454,$A603,0),0)</f>
        <v>0</v>
      </c>
      <c r="G605" s="390">
        <f ca="1">IF(G$6=(OFFSET('RFM input'!$G$60,0,'RFM input'!$AA$7)),OFFSET('RFM input'!$I$454,$A603,0),0)</f>
        <v>0</v>
      </c>
      <c r="H605" s="390">
        <f ca="1">IF(H$6=(OFFSET('RFM input'!$G$60,0,'RFM input'!$AA$7)),OFFSET('RFM input'!$I$454,$A603,0),0)</f>
        <v>0</v>
      </c>
      <c r="I605" s="390">
        <f ca="1">IF(I$6=(OFFSET('RFM input'!$G$60,0,'RFM input'!$AA$7)),OFFSET('RFM input'!$I$454,$A603,0),0)</f>
        <v>0</v>
      </c>
      <c r="J605" s="390">
        <f ca="1">IF(J$6=(OFFSET('RFM input'!$G$60,0,'RFM input'!$AA$7)),OFFSET('RFM input'!$I$454,$A603,0),0)</f>
        <v>0</v>
      </c>
      <c r="K605" s="390">
        <f ca="1">IF(K$6=(OFFSET('RFM input'!$G$60,0,'RFM input'!$AA$7)),OFFSET('RFM input'!$I$454,$A603,0),0)</f>
        <v>0</v>
      </c>
      <c r="L605" s="390">
        <f ca="1">IF(L$6=(OFFSET('RFM input'!$G$60,0,'RFM input'!$AA$7)),OFFSET('RFM input'!$I$454,$A603,0),0)</f>
        <v>0</v>
      </c>
      <c r="M605" s="390">
        <f ca="1">IF(M$6=(OFFSET('RFM input'!$G$60,0,'RFM input'!$AA$7)),OFFSET('RFM input'!$I$454,$A603,0),0)</f>
        <v>0</v>
      </c>
      <c r="N605" s="390"/>
      <c r="O605" s="390"/>
      <c r="P605" s="390"/>
      <c r="Q605" s="390"/>
      <c r="R605" s="390"/>
      <c r="S605" s="390"/>
      <c r="T605" s="390"/>
      <c r="U605" s="390"/>
      <c r="V605" s="390"/>
      <c r="W605" s="390"/>
      <c r="X605" s="249"/>
      <c r="Y605" s="249"/>
      <c r="Z605" s="249"/>
      <c r="AA605" s="249"/>
      <c r="AB605" s="249"/>
    </row>
    <row r="606" spans="1:28">
      <c r="A606" s="249"/>
      <c r="B606" s="317" t="s">
        <v>309</v>
      </c>
      <c r="C606" s="392"/>
      <c r="D606" s="391">
        <f ca="1">IF(D$6=(OFFSET('RFM input'!$G$60,0,'RFM input'!$AA$7)),OFFSET('RFM input'!$K$454,$A603,0),0)</f>
        <v>0</v>
      </c>
      <c r="E606" s="394">
        <f ca="1">IF(E$6=(OFFSET('RFM input'!$G$60,0,'RFM input'!$AA$7)),OFFSET('RFM input'!$K$454,$A603,0),0)</f>
        <v>0</v>
      </c>
      <c r="F606" s="394">
        <f ca="1">IF(F$6=(OFFSET('RFM input'!$G$60,0,'RFM input'!$AA$7)),OFFSET('RFM input'!$K$454,$A603,0),0)</f>
        <v>0</v>
      </c>
      <c r="G606" s="394">
        <f ca="1">IF(G$6=(OFFSET('RFM input'!$G$60,0,'RFM input'!$AA$7)),OFFSET('RFM input'!$K$454,$A603,0),0)</f>
        <v>0</v>
      </c>
      <c r="H606" s="394">
        <f ca="1">IF(H$6=(OFFSET('RFM input'!$G$60,0,'RFM input'!$AA$7)),OFFSET('RFM input'!$K$454,$A603,0),0)</f>
        <v>0</v>
      </c>
      <c r="I606" s="394">
        <f ca="1">IF(I$6=(OFFSET('RFM input'!$G$60,0,'RFM input'!$AA$7)),OFFSET('RFM input'!$K$454,$A603,0),0)</f>
        <v>0</v>
      </c>
      <c r="J606" s="394">
        <f ca="1">IF(J$6=(OFFSET('RFM input'!$G$60,0,'RFM input'!$AA$7)),OFFSET('RFM input'!$K$454,$A603,0),0)</f>
        <v>0</v>
      </c>
      <c r="K606" s="394">
        <f ca="1">IF(K$6=(OFFSET('RFM input'!$G$60,0,'RFM input'!$AA$7)),OFFSET('RFM input'!$K$454,$A603,0),0)</f>
        <v>0</v>
      </c>
      <c r="L606" s="394">
        <f ca="1">IF(L$6=(OFFSET('RFM input'!$G$60,0,'RFM input'!$AA$7)),OFFSET('RFM input'!$K$454,$A603,0),0)</f>
        <v>0</v>
      </c>
      <c r="M606" s="394">
        <f ca="1">IF(M$6=(OFFSET('RFM input'!$G$60,0,'RFM input'!$AA$7)),OFFSET('RFM input'!$K$454,$A603,0),0)</f>
        <v>0</v>
      </c>
      <c r="N606" s="394"/>
      <c r="O606" s="394"/>
      <c r="P606" s="394"/>
      <c r="Q606" s="394"/>
      <c r="R606" s="394"/>
      <c r="S606" s="394"/>
      <c r="T606" s="394"/>
      <c r="U606" s="394"/>
      <c r="V606" s="394"/>
      <c r="W606" s="394"/>
      <c r="X606" s="249"/>
      <c r="Y606" s="249"/>
      <c r="Z606" s="249"/>
      <c r="AA606" s="249"/>
      <c r="AB606" s="249"/>
    </row>
    <row r="607" spans="1:28" hidden="1" outlineLevel="1">
      <c r="A607" s="459">
        <v>-1</v>
      </c>
      <c r="B607" s="309" t="s">
        <v>303</v>
      </c>
      <c r="C607" s="395"/>
      <c r="D607" s="395">
        <f t="shared" ref="D607" ca="1" si="829">IF(D631="n/a",0,IF(AND(D605=0,C607=0),0,
IF(AND(D605&lt;&gt;0,C607=0),D605,
IF(AND(D606&lt;&gt;0,C607&lt;&gt;0),(C607-(C607/C631))+D605,
IF(C631&lt;1,0,(C607-(C607/C631)))))))</f>
        <v>0</v>
      </c>
      <c r="E607" s="395">
        <f t="shared" ref="E607" ca="1" si="830">IF(E631="n/a",0,IF(AND(E605=0,D607=0),0,
IF(AND(E605&lt;&gt;0,D607=0),E605,
IF(AND(E606&lt;&gt;0,D607&lt;&gt;0),(D607-(D607/D631))+E605,
IF(D631&lt;1,0,(D607-(D607/D631)))))))</f>
        <v>0</v>
      </c>
      <c r="F607" s="395">
        <f t="shared" ref="F607" ca="1" si="831">IF(F631="n/a",0,IF(AND(F605=0,E607=0),0,
IF(AND(F605&lt;&gt;0,E607=0),F605,
IF(AND(F606&lt;&gt;0,E607&lt;&gt;0),(E607-(E607/E631))+F605,
IF(E631&lt;1,0,(E607-(E607/E631)))))))</f>
        <v>0</v>
      </c>
      <c r="G607" s="395">
        <f t="shared" ref="G607" ca="1" si="832">IF(G631="n/a",0,IF(AND(G605=0,F607=0),0,
IF(AND(G605&lt;&gt;0,F607=0),G605,
IF(AND(G606&lt;&gt;0,F607&lt;&gt;0),(F607-(F607/F631))+G605,
IF(F631&lt;1,0,(F607-(F607/F631)))))))</f>
        <v>0</v>
      </c>
      <c r="H607" s="395">
        <f ca="1">IF(H631="n/a",0,IF(AND(H605=0,G607=0),0,
IF(AND(H605&lt;&gt;0,G607=0),H605,
IF(AND(H606&lt;&gt;0,G607&lt;&gt;0),(G607-(G607/G631))+H605,
IF(G631&lt;1,0,(G607-(G607/G631)))))))</f>
        <v>0</v>
      </c>
      <c r="I607" s="395">
        <f t="shared" ref="I607" ca="1" si="833">IF(I631="n/a",0,IF(AND(I605=0,H607=0),0,
IF(AND(I605&lt;&gt;0,H607=0),I605,
IF(AND(I606&lt;&gt;0,H607&lt;&gt;0),(H607-(H607/H631))+I605,
IF(H631&lt;1,0,(H607-(H607/H631)))))))</f>
        <v>0</v>
      </c>
      <c r="J607" s="395">
        <f t="shared" ref="J607" ca="1" si="834">IF(J631="n/a",0,IF(AND(J605=0,I607=0),0,
IF(AND(J605&lt;&gt;0,I607=0),J605,
IF(AND(J606&lt;&gt;0,I607&lt;&gt;0),(I607-(I607/I631))+J605,
IF(I631&lt;1,0,(I607-(I607/I631)))))))</f>
        <v>0</v>
      </c>
      <c r="K607" s="395">
        <f t="shared" ref="K607" ca="1" si="835">IF(K631="n/a",0,IF(AND(K605=0,J607=0),0,
IF(AND(K605&lt;&gt;0,J607=0),K605,
IF(AND(K606&lt;&gt;0,J607&lt;&gt;0),(J607-(J607/J631))+K605,
IF(J631&lt;1,0,(J607-(J607/J631)))))))</f>
        <v>0</v>
      </c>
      <c r="L607" s="395">
        <f t="shared" ref="L607" ca="1" si="836">IF(L631="n/a",0,IF(AND(L605=0,K607=0),0,
IF(AND(L605&lt;&gt;0,K607=0),L605,
IF(AND(L606&lt;&gt;0,K607&lt;&gt;0),(K607-(K607/K631))+L605,
IF(K631&lt;1,0,(K607-(K607/K631)))))))</f>
        <v>0</v>
      </c>
      <c r="M607" s="395">
        <f t="shared" ref="M607" ca="1" si="837">IF(M631="n/a",0,IF(AND(M605=0,L607=0),0,
IF(AND(M605&lt;&gt;0,L607=0),M605,
IF(AND(M606&lt;&gt;0,L607&lt;&gt;0),(L607-(L607/L631))+M605,
IF(L631&lt;1,0,(L607-(L607/L631)))))))</f>
        <v>0</v>
      </c>
      <c r="N607" s="395">
        <f t="shared" ref="N607" ca="1" si="838">IF(N631="n/a",0,IF(AND(N605=0,M607=0),0,
IF(AND(N605&lt;&gt;0,M607=0),N605,
IF(AND(N606&lt;&gt;0,M607&lt;&gt;0),(M607-(M607/M631))+N605,
IF(M631&lt;1,0,(M607-(M607/M631)))))))</f>
        <v>0</v>
      </c>
      <c r="O607" s="395">
        <f t="shared" ref="O607" ca="1" si="839">IF(O631="n/a",0,IF(AND(O605=0,N607=0),0,
IF(AND(O605&lt;&gt;0,N607=0),O605,
IF(AND(O606&lt;&gt;0,N607&lt;&gt;0),(N607-(N607/N631))+O605,
IF(N631&lt;1,0,(N607-(N607/N631)))))))</f>
        <v>0</v>
      </c>
      <c r="P607" s="395">
        <f t="shared" ref="P607" ca="1" si="840">IF(P631="n/a",0,IF(AND(P605=0,O607=0),0,
IF(AND(P605&lt;&gt;0,O607=0),P605,
IF(AND(P606&lt;&gt;0,O607&lt;&gt;0),(O607-(O607/O631))+P605,
IF(O631&lt;1,0,(O607-(O607/O631)))))))</f>
        <v>0</v>
      </c>
      <c r="Q607" s="395">
        <f t="shared" ref="Q607" ca="1" si="841">IF(Q631="n/a",0,IF(AND(Q605=0,P607=0),0,
IF(AND(Q605&lt;&gt;0,P607=0),Q605,
IF(AND(Q606&lt;&gt;0,P607&lt;&gt;0),(P607-(P607/P631))+Q605,
IF(P631&lt;1,0,(P607-(P607/P631)))))))</f>
        <v>0</v>
      </c>
      <c r="R607" s="395">
        <f t="shared" ref="R607" ca="1" si="842">IF(R631="n/a",0,IF(AND(R605=0,Q607=0),0,
IF(AND(R605&lt;&gt;0,Q607=0),R605,
IF(AND(R606&lt;&gt;0,Q607&lt;&gt;0),(Q607-(Q607/Q631))+R605,
IF(Q631&lt;1,0,(Q607-(Q607/Q631)))))))</f>
        <v>0</v>
      </c>
      <c r="S607" s="395">
        <f t="shared" ref="S607" ca="1" si="843">IF(S631="n/a",0,IF(AND(S605=0,R607=0),0,
IF(AND(S605&lt;&gt;0,R607=0),S605,
IF(AND(S606&lt;&gt;0,R607&lt;&gt;0),(R607-(R607/R631))+S605,
IF(R631&lt;1,0,(R607-(R607/R631)))))))</f>
        <v>0</v>
      </c>
      <c r="T607" s="395">
        <f t="shared" ref="T607" ca="1" si="844">IF(T631="n/a",0,IF(AND(T605=0,S607=0),0,
IF(AND(T605&lt;&gt;0,S607=0),T605,
IF(AND(T606&lt;&gt;0,S607&lt;&gt;0),(S607-(S607/S631))+T605,
IF(S631&lt;1,0,(S607-(S607/S631)))))))</f>
        <v>0</v>
      </c>
      <c r="U607" s="395">
        <f t="shared" ref="U607" ca="1" si="845">IF(U631="n/a",0,IF(AND(U605=0,T607=0),0,
IF(AND(U605&lt;&gt;0,T607=0),U605,
IF(AND(U606&lt;&gt;0,T607&lt;&gt;0),(T607-(T607/T631))+U605,
IF(T631&lt;1,0,(T607-(T607/T631)))))))</f>
        <v>0</v>
      </c>
      <c r="V607" s="395">
        <f t="shared" ref="V607" ca="1" si="846">IF(V631="n/a",0,IF(AND(V605=0,U607=0),0,
IF(AND(V605&lt;&gt;0,U607=0),V605,
IF(AND(V606&lt;&gt;0,U607&lt;&gt;0),(U607-(U607/U631))+V605,
IF(U631&lt;1,0,(U607-(U607/U631)))))))</f>
        <v>0</v>
      </c>
      <c r="W607" s="395">
        <f t="shared" ref="W607" ca="1" si="847">IF(W631="n/a",0,IF(AND(W605=0,V607=0),0,
IF(AND(W605&lt;&gt;0,V607=0),W605,
IF(AND(W606&lt;&gt;0,V607&lt;&gt;0),(V607-(V607/V631))+W605,
IF(V631&lt;1,0,(V607-(V607/V631)))))))</f>
        <v>0</v>
      </c>
      <c r="X607" s="249"/>
      <c r="Y607" s="249"/>
      <c r="Z607" s="249"/>
      <c r="AA607" s="249"/>
      <c r="AB607" s="249"/>
    </row>
    <row r="608" spans="1:28" hidden="1" outlineLevel="1">
      <c r="A608" s="331">
        <v>0</v>
      </c>
      <c r="B608" s="309" t="s">
        <v>194</v>
      </c>
      <c r="C608" s="400">
        <f ca="1">C603</f>
        <v>0</v>
      </c>
      <c r="D608" s="395">
        <f ca="1">IF(C632="n/a",C608,IFERROR(IF((OFFSET($C608,0,$A608))&lt;0,
MIN(0,C608-(OFFSET($C608,0,$A608)/(OFFSET($C603,-$A607,$A608)))),
MAX(0,C608-(OFFSET($C608,0,$A608)/(OFFSET($C603,-$A607,$A608))))),0))</f>
        <v>0</v>
      </c>
      <c r="E608" s="395">
        <f t="shared" ref="E608" ca="1" si="848">IF(D632="n/a",D608,IFERROR(IF((OFFSET($C608,0,$A608))&lt;0,
MIN(0,D608-(OFFSET($C608,0,$A608)/(OFFSET($C603,-$A607,$A608)))),
MAX(0,D608-(OFFSET($C608,0,$A608)/(OFFSET($C603,-$A607,$A608))))),0))</f>
        <v>0</v>
      </c>
      <c r="F608" s="395">
        <f t="shared" ref="F608:F609" ca="1" si="849">IF(E632="n/a",E608,IFERROR(IF((OFFSET($C608,0,$A608))&lt;0,
MIN(0,E608-(OFFSET($C608,0,$A608)/(OFFSET($C603,-$A607,$A608)))),
MAX(0,E608-(OFFSET($C608,0,$A608)/(OFFSET($C603,-$A607,$A608))))),0))</f>
        <v>0</v>
      </c>
      <c r="G608" s="395">
        <f t="shared" ref="G608:G610" ca="1" si="850">IF(F632="n/a",F608,IFERROR(IF((OFFSET($C608,0,$A608))&lt;0,
MIN(0,F608-(OFFSET($C608,0,$A608)/(OFFSET($C603,-$A607,$A608)))),
MAX(0,F608-(OFFSET($C608,0,$A608)/(OFFSET($C603,-$A607,$A608))))),0))</f>
        <v>0</v>
      </c>
      <c r="H608" s="395">
        <f t="shared" ref="H608:H611" ca="1" si="851">IF(G632="n/a",G608,IFERROR(IF((OFFSET($C608,0,$A608))&lt;0,
MIN(0,G608-(OFFSET($C608,0,$A608)/(OFFSET($C603,-$A607,$A608)))),
MAX(0,G608-(OFFSET($C608,0,$A608)/(OFFSET($C603,-$A607,$A608))))),0))</f>
        <v>0</v>
      </c>
      <c r="I608" s="395">
        <f t="shared" ref="I608:I612" ca="1" si="852">IF(H632="n/a",H608,IFERROR(IF((OFFSET($C608,0,$A608))&lt;0,
MIN(0,H608-(OFFSET($C608,0,$A608)/(OFFSET($C603,-$A607,$A608)))),
MAX(0,H608-(OFFSET($C608,0,$A608)/(OFFSET($C603,-$A607,$A608))))),0))</f>
        <v>0</v>
      </c>
      <c r="J608" s="395">
        <f t="shared" ref="J608:J613" ca="1" si="853">IF(I632="n/a",I608,IFERROR(IF((OFFSET($C608,0,$A608))&lt;0,
MIN(0,I608-(OFFSET($C608,0,$A608)/(OFFSET($C603,-$A607,$A608)))),
MAX(0,I608-(OFFSET($C608,0,$A608)/(OFFSET($C603,-$A607,$A608))))),0))</f>
        <v>0</v>
      </c>
      <c r="K608" s="395">
        <f t="shared" ref="K608:K614" ca="1" si="854">IF(J632="n/a",J608,IFERROR(IF((OFFSET($C608,0,$A608))&lt;0,
MIN(0,J608-(OFFSET($C608,0,$A608)/(OFFSET($C603,-$A607,$A608)))),
MAX(0,J608-(OFFSET($C608,0,$A608)/(OFFSET($C603,-$A607,$A608))))),0))</f>
        <v>0</v>
      </c>
      <c r="L608" s="395">
        <f t="shared" ref="L608:L615" ca="1" si="855">IF(K632="n/a",K608,IFERROR(IF((OFFSET($C608,0,$A608))&lt;0,
MIN(0,K608-(OFFSET($C608,0,$A608)/(OFFSET($C603,-$A607,$A608)))),
MAX(0,K608-(OFFSET($C608,0,$A608)/(OFFSET($C603,-$A607,$A608))))),0))</f>
        <v>0</v>
      </c>
      <c r="M608" s="395">
        <f t="shared" ref="M608:M616" ca="1" si="856">IF(L632="n/a",L608,IFERROR(IF((OFFSET($C608,0,$A608))&lt;0,
MIN(0,L608-(OFFSET($C608,0,$A608)/(OFFSET($C603,-$A607,$A608)))),
MAX(0,L608-(OFFSET($C608,0,$A608)/(OFFSET($C603,-$A607,$A608))))),0))</f>
        <v>0</v>
      </c>
      <c r="N608" s="395">
        <f t="shared" ref="N608:N617" ca="1" si="857">IF(M632="n/a",M608,IFERROR(IF((OFFSET($C608,0,$A608))&lt;0,
MIN(0,M608-(OFFSET($C608,0,$A608)/(OFFSET($C603,-$A607,$A608)))),
MAX(0,M608-(OFFSET($C608,0,$A608)/(OFFSET($C603,-$A607,$A608))))),0))</f>
        <v>0</v>
      </c>
      <c r="O608" s="395">
        <f t="shared" ref="O608:O618" ca="1" si="858">IF(N632="n/a",N608,IFERROR(IF((OFFSET($C608,0,$A608))&lt;0,
MIN(0,N608-(OFFSET($C608,0,$A608)/(OFFSET($C603,-$A607,$A608)))),
MAX(0,N608-(OFFSET($C608,0,$A608)/(OFFSET($C603,-$A607,$A608))))),0))</f>
        <v>0</v>
      </c>
      <c r="P608" s="395">
        <f t="shared" ref="P608:P619" ca="1" si="859">IF(O632="n/a",O608,IFERROR(IF((OFFSET($C608,0,$A608))&lt;0,
MIN(0,O608-(OFFSET($C608,0,$A608)/(OFFSET($C603,-$A607,$A608)))),
MAX(0,O608-(OFFSET($C608,0,$A608)/(OFFSET($C603,-$A607,$A608))))),0))</f>
        <v>0</v>
      </c>
      <c r="Q608" s="395">
        <f t="shared" ref="Q608:Q620" ca="1" si="860">IF(P632="n/a",P608,IFERROR(IF((OFFSET($C608,0,$A608))&lt;0,
MIN(0,P608-(OFFSET($C608,0,$A608)/(OFFSET($C603,-$A607,$A608)))),
MAX(0,P608-(OFFSET($C608,0,$A608)/(OFFSET($C603,-$A607,$A608))))),0))</f>
        <v>0</v>
      </c>
      <c r="R608" s="395">
        <f t="shared" ref="R608:R621" ca="1" si="861">IF(Q632="n/a",Q608,IFERROR(IF((OFFSET($C608,0,$A608))&lt;0,
MIN(0,Q608-(OFFSET($C608,0,$A608)/(OFFSET($C603,-$A607,$A608)))),
MAX(0,Q608-(OFFSET($C608,0,$A608)/(OFFSET($C603,-$A607,$A608))))),0))</f>
        <v>0</v>
      </c>
      <c r="S608" s="395">
        <f t="shared" ref="S608:S622" ca="1" si="862">IF(R632="n/a",R608,IFERROR(IF((OFFSET($C608,0,$A608))&lt;0,
MIN(0,R608-(OFFSET($C608,0,$A608)/(OFFSET($C603,-$A607,$A608)))),
MAX(0,R608-(OFFSET($C608,0,$A608)/(OFFSET($C603,-$A607,$A608))))),0))</f>
        <v>0</v>
      </c>
      <c r="T608" s="395">
        <f t="shared" ref="T608:T623" ca="1" si="863">IF(S632="n/a",S608,IFERROR(IF((OFFSET($C608,0,$A608))&lt;0,
MIN(0,S608-(OFFSET($C608,0,$A608)/(OFFSET($C603,-$A607,$A608)))),
MAX(0,S608-(OFFSET($C608,0,$A608)/(OFFSET($C603,-$A607,$A608))))),0))</f>
        <v>0</v>
      </c>
      <c r="U608" s="395">
        <f t="shared" ref="U608:U624" ca="1" si="864">IF(T632="n/a",T608,IFERROR(IF((OFFSET($C608,0,$A608))&lt;0,
MIN(0,T608-(OFFSET($C608,0,$A608)/(OFFSET($C603,-$A607,$A608)))),
MAX(0,T608-(OFFSET($C608,0,$A608)/(OFFSET($C603,-$A607,$A608))))),0))</f>
        <v>0</v>
      </c>
      <c r="V608" s="395">
        <f t="shared" ref="V608:V625" ca="1" si="865">IF(U632="n/a",U608,IFERROR(IF((OFFSET($C608,0,$A608))&lt;0,
MIN(0,U608-(OFFSET($C608,0,$A608)/(OFFSET($C603,-$A607,$A608)))),
MAX(0,U608-(OFFSET($C608,0,$A608)/(OFFSET($C603,-$A607,$A608))))),0))</f>
        <v>0</v>
      </c>
      <c r="W608" s="395">
        <f t="shared" ref="W608:W626" ca="1" si="866">IF(V632="n/a",V608,IFERROR(IF((OFFSET($C608,0,$A608))&lt;0,
MIN(0,V608-(OFFSET($C608,0,$A608)/(OFFSET($C603,-$A607,$A608)))),
MAX(0,V608-(OFFSET($C608,0,$A608)/(OFFSET($C603,-$A607,$A608))))),0))</f>
        <v>0</v>
      </c>
      <c r="X608" s="249"/>
      <c r="Y608" s="249"/>
      <c r="Z608" s="249"/>
      <c r="AA608" s="249"/>
      <c r="AB608" s="249"/>
    </row>
    <row r="609" spans="1:28" hidden="1" outlineLevel="1">
      <c r="A609" s="331">
        <v>1</v>
      </c>
      <c r="B609" s="309" t="str">
        <f t="shared" ref="B609:B628" ca="1" si="867">"Depreciated Net Capex "&amp;OFFSET($C$6,0,A609)</f>
        <v>Depreciated Net Capex 2013</v>
      </c>
      <c r="C609" s="396"/>
      <c r="D609" s="397">
        <f ca="1">D603</f>
        <v>0</v>
      </c>
      <c r="E609" s="395">
        <f ca="1">IF(D633="n/a",D609,IFERROR(IF((OFFSET($C609,0,$A609))&lt;0,
MIN(0,D609-(OFFSET($C609,0,$A609)/(OFFSET($C604,-$A608,$A609)))),
MAX(0,D609-(OFFSET($C609,0,$A609)/(OFFSET($C604,-$A608,$A609))))),0))</f>
        <v>0</v>
      </c>
      <c r="F609" s="395">
        <f t="shared" ca="1" si="849"/>
        <v>0</v>
      </c>
      <c r="G609" s="395">
        <f t="shared" ca="1" si="850"/>
        <v>0</v>
      </c>
      <c r="H609" s="395">
        <f t="shared" ca="1" si="851"/>
        <v>0</v>
      </c>
      <c r="I609" s="395">
        <f t="shared" ca="1" si="852"/>
        <v>0</v>
      </c>
      <c r="J609" s="395">
        <f t="shared" ca="1" si="853"/>
        <v>0</v>
      </c>
      <c r="K609" s="395">
        <f t="shared" ca="1" si="854"/>
        <v>0</v>
      </c>
      <c r="L609" s="395">
        <f t="shared" ca="1" si="855"/>
        <v>0</v>
      </c>
      <c r="M609" s="395">
        <f t="shared" ca="1" si="856"/>
        <v>0</v>
      </c>
      <c r="N609" s="395">
        <f t="shared" ca="1" si="857"/>
        <v>0</v>
      </c>
      <c r="O609" s="395">
        <f t="shared" ca="1" si="858"/>
        <v>0</v>
      </c>
      <c r="P609" s="395">
        <f t="shared" ca="1" si="859"/>
        <v>0</v>
      </c>
      <c r="Q609" s="395">
        <f t="shared" ca="1" si="860"/>
        <v>0</v>
      </c>
      <c r="R609" s="395">
        <f t="shared" ca="1" si="861"/>
        <v>0</v>
      </c>
      <c r="S609" s="395">
        <f t="shared" ca="1" si="862"/>
        <v>0</v>
      </c>
      <c r="T609" s="395">
        <f t="shared" ca="1" si="863"/>
        <v>0</v>
      </c>
      <c r="U609" s="395">
        <f t="shared" ca="1" si="864"/>
        <v>0</v>
      </c>
      <c r="V609" s="395">
        <f t="shared" ca="1" si="865"/>
        <v>0</v>
      </c>
      <c r="W609" s="395">
        <f t="shared" ca="1" si="866"/>
        <v>0</v>
      </c>
      <c r="X609" s="249"/>
      <c r="Y609" s="249"/>
      <c r="Z609" s="249"/>
      <c r="AA609" s="249"/>
      <c r="AB609" s="249"/>
    </row>
    <row r="610" spans="1:28" hidden="1" outlineLevel="1">
      <c r="A610" s="331">
        <v>2</v>
      </c>
      <c r="B610" s="309" t="str">
        <f t="shared" ca="1" si="867"/>
        <v>Depreciated Net Capex 2014</v>
      </c>
      <c r="C610" s="398"/>
      <c r="D610" s="399"/>
      <c r="E610" s="397">
        <f ca="1">E603</f>
        <v>0</v>
      </c>
      <c r="F610" s="395">
        <f ca="1">IF(E634="n/a",E610,IFERROR(IF((OFFSET($C610,0,$A610))&lt;0,
MIN(0,E610-(OFFSET($C610,0,$A610)/(OFFSET($C605,-$A609,$A610)))),
MAX(0,E610-(OFFSET($C610,0,$A610)/(OFFSET($C605,-$A609,$A610))))),0))</f>
        <v>0</v>
      </c>
      <c r="G610" s="395">
        <f t="shared" ca="1" si="850"/>
        <v>0</v>
      </c>
      <c r="H610" s="395">
        <f t="shared" ca="1" si="851"/>
        <v>0</v>
      </c>
      <c r="I610" s="395">
        <f t="shared" ca="1" si="852"/>
        <v>0</v>
      </c>
      <c r="J610" s="395">
        <f t="shared" ca="1" si="853"/>
        <v>0</v>
      </c>
      <c r="K610" s="395">
        <f t="shared" ca="1" si="854"/>
        <v>0</v>
      </c>
      <c r="L610" s="395">
        <f t="shared" ca="1" si="855"/>
        <v>0</v>
      </c>
      <c r="M610" s="395">
        <f t="shared" ca="1" si="856"/>
        <v>0</v>
      </c>
      <c r="N610" s="395">
        <f t="shared" ca="1" si="857"/>
        <v>0</v>
      </c>
      <c r="O610" s="395">
        <f t="shared" ca="1" si="858"/>
        <v>0</v>
      </c>
      <c r="P610" s="395">
        <f t="shared" ca="1" si="859"/>
        <v>0</v>
      </c>
      <c r="Q610" s="395">
        <f t="shared" ca="1" si="860"/>
        <v>0</v>
      </c>
      <c r="R610" s="395">
        <f t="shared" ca="1" si="861"/>
        <v>0</v>
      </c>
      <c r="S610" s="395">
        <f t="shared" ca="1" si="862"/>
        <v>0</v>
      </c>
      <c r="T610" s="395">
        <f t="shared" ca="1" si="863"/>
        <v>0</v>
      </c>
      <c r="U610" s="395">
        <f t="shared" ca="1" si="864"/>
        <v>0</v>
      </c>
      <c r="V610" s="395">
        <f t="shared" ca="1" si="865"/>
        <v>0</v>
      </c>
      <c r="W610" s="395">
        <f t="shared" ca="1" si="866"/>
        <v>0</v>
      </c>
      <c r="X610" s="334"/>
      <c r="Y610" s="249"/>
      <c r="Z610" s="249"/>
      <c r="AA610" s="249"/>
      <c r="AB610" s="249"/>
    </row>
    <row r="611" spans="1:28" hidden="1" outlineLevel="1">
      <c r="A611" s="331">
        <v>3</v>
      </c>
      <c r="B611" s="309" t="str">
        <f t="shared" ca="1" si="867"/>
        <v>Depreciated Net Capex 2015</v>
      </c>
      <c r="C611" s="398"/>
      <c r="D611" s="398"/>
      <c r="E611" s="399"/>
      <c r="F611" s="400">
        <f ca="1">F603</f>
        <v>0</v>
      </c>
      <c r="G611" s="395">
        <f ca="1">IF(F635="n/a",F611,IFERROR(IF((OFFSET($C611,0,$A611))&lt;0,
MIN(0,F611-(OFFSET($C611,0,$A611)/(OFFSET($C606,-$A610,$A611)))),
MAX(0,F611-(OFFSET($C611,0,$A611)/(OFFSET($C606,-$A610,$A611))))),0))</f>
        <v>0</v>
      </c>
      <c r="H611" s="395">
        <f t="shared" ca="1" si="851"/>
        <v>0</v>
      </c>
      <c r="I611" s="395">
        <f t="shared" ca="1" si="852"/>
        <v>0</v>
      </c>
      <c r="J611" s="395">
        <f t="shared" ca="1" si="853"/>
        <v>0</v>
      </c>
      <c r="K611" s="395">
        <f t="shared" ca="1" si="854"/>
        <v>0</v>
      </c>
      <c r="L611" s="395">
        <f t="shared" ca="1" si="855"/>
        <v>0</v>
      </c>
      <c r="M611" s="395">
        <f t="shared" ca="1" si="856"/>
        <v>0</v>
      </c>
      <c r="N611" s="395">
        <f t="shared" ca="1" si="857"/>
        <v>0</v>
      </c>
      <c r="O611" s="395">
        <f t="shared" ca="1" si="858"/>
        <v>0</v>
      </c>
      <c r="P611" s="395">
        <f t="shared" ca="1" si="859"/>
        <v>0</v>
      </c>
      <c r="Q611" s="395">
        <f t="shared" ca="1" si="860"/>
        <v>0</v>
      </c>
      <c r="R611" s="395">
        <f t="shared" ca="1" si="861"/>
        <v>0</v>
      </c>
      <c r="S611" s="395">
        <f t="shared" ca="1" si="862"/>
        <v>0</v>
      </c>
      <c r="T611" s="395">
        <f t="shared" ca="1" si="863"/>
        <v>0</v>
      </c>
      <c r="U611" s="395">
        <f t="shared" ca="1" si="864"/>
        <v>0</v>
      </c>
      <c r="V611" s="395">
        <f t="shared" ca="1" si="865"/>
        <v>0</v>
      </c>
      <c r="W611" s="395">
        <f t="shared" ca="1" si="866"/>
        <v>0</v>
      </c>
      <c r="X611" s="334"/>
      <c r="Y611" s="334"/>
      <c r="Z611" s="249"/>
      <c r="AA611" s="249"/>
      <c r="AB611" s="249"/>
    </row>
    <row r="612" spans="1:28" hidden="1" outlineLevel="1">
      <c r="A612" s="331">
        <v>4</v>
      </c>
      <c r="B612" s="309" t="str">
        <f t="shared" ca="1" si="867"/>
        <v>Depreciated Net Capex 2016</v>
      </c>
      <c r="C612" s="398"/>
      <c r="D612" s="398"/>
      <c r="E612" s="398"/>
      <c r="F612" s="399"/>
      <c r="G612" s="400">
        <f ca="1">G603</f>
        <v>0</v>
      </c>
      <c r="H612" s="395">
        <f ca="1">IF(G636="n/a",G612,IFERROR(IF((OFFSET($C612,0,$A612))&lt;0,
MIN(0,G612-(OFFSET($C612,0,$A612)/(OFFSET($C607,-$A611,$A612)))),
MAX(0,G612-(OFFSET($C612,0,$A612)/(OFFSET($C607,-$A611,$A612))))),0))</f>
        <v>0</v>
      </c>
      <c r="I612" s="395">
        <f t="shared" ca="1" si="852"/>
        <v>0</v>
      </c>
      <c r="J612" s="395">
        <f t="shared" ca="1" si="853"/>
        <v>0</v>
      </c>
      <c r="K612" s="395">
        <f t="shared" ca="1" si="854"/>
        <v>0</v>
      </c>
      <c r="L612" s="395">
        <f t="shared" ca="1" si="855"/>
        <v>0</v>
      </c>
      <c r="M612" s="395">
        <f t="shared" ca="1" si="856"/>
        <v>0</v>
      </c>
      <c r="N612" s="395">
        <f t="shared" ca="1" si="857"/>
        <v>0</v>
      </c>
      <c r="O612" s="395">
        <f t="shared" ca="1" si="858"/>
        <v>0</v>
      </c>
      <c r="P612" s="395">
        <f t="shared" ca="1" si="859"/>
        <v>0</v>
      </c>
      <c r="Q612" s="395">
        <f t="shared" ca="1" si="860"/>
        <v>0</v>
      </c>
      <c r="R612" s="395">
        <f t="shared" ca="1" si="861"/>
        <v>0</v>
      </c>
      <c r="S612" s="395">
        <f t="shared" ca="1" si="862"/>
        <v>0</v>
      </c>
      <c r="T612" s="395">
        <f t="shared" ca="1" si="863"/>
        <v>0</v>
      </c>
      <c r="U612" s="395">
        <f t="shared" ca="1" si="864"/>
        <v>0</v>
      </c>
      <c r="V612" s="395">
        <f t="shared" ca="1" si="865"/>
        <v>0</v>
      </c>
      <c r="W612" s="395">
        <f t="shared" ca="1" si="866"/>
        <v>0</v>
      </c>
      <c r="X612" s="334"/>
      <c r="Y612" s="334"/>
      <c r="Z612" s="334"/>
      <c r="AA612" s="249"/>
      <c r="AB612" s="249"/>
    </row>
    <row r="613" spans="1:28" hidden="1" outlineLevel="1">
      <c r="A613" s="331">
        <v>5</v>
      </c>
      <c r="B613" s="309" t="str">
        <f t="shared" ca="1" si="867"/>
        <v>Depreciated Net Capex 2017</v>
      </c>
      <c r="C613" s="398"/>
      <c r="D613" s="398"/>
      <c r="E613" s="398"/>
      <c r="F613" s="398"/>
      <c r="G613" s="399"/>
      <c r="H613" s="400">
        <f ca="1">H603</f>
        <v>0</v>
      </c>
      <c r="I613" s="395">
        <f ca="1">IF(H637="n/a",H613,IFERROR(IF((OFFSET($C613,0,$A613))&lt;0,
MIN(0,H613-(OFFSET($C613,0,$A613)/(OFFSET($C608,-$A612,$A613)))),
MAX(0,H613-(OFFSET($C613,0,$A613)/(OFFSET($C608,-$A612,$A613))))),0))</f>
        <v>0</v>
      </c>
      <c r="J613" s="395">
        <f t="shared" ca="1" si="853"/>
        <v>0</v>
      </c>
      <c r="K613" s="395">
        <f t="shared" ca="1" si="854"/>
        <v>0</v>
      </c>
      <c r="L613" s="395">
        <f t="shared" ca="1" si="855"/>
        <v>0</v>
      </c>
      <c r="M613" s="395">
        <f t="shared" ca="1" si="856"/>
        <v>0</v>
      </c>
      <c r="N613" s="395">
        <f t="shared" ca="1" si="857"/>
        <v>0</v>
      </c>
      <c r="O613" s="395">
        <f t="shared" ca="1" si="858"/>
        <v>0</v>
      </c>
      <c r="P613" s="395">
        <f t="shared" ca="1" si="859"/>
        <v>0</v>
      </c>
      <c r="Q613" s="395">
        <f t="shared" ca="1" si="860"/>
        <v>0</v>
      </c>
      <c r="R613" s="395">
        <f t="shared" ca="1" si="861"/>
        <v>0</v>
      </c>
      <c r="S613" s="395">
        <f t="shared" ca="1" si="862"/>
        <v>0</v>
      </c>
      <c r="T613" s="395">
        <f t="shared" ca="1" si="863"/>
        <v>0</v>
      </c>
      <c r="U613" s="395">
        <f t="shared" ca="1" si="864"/>
        <v>0</v>
      </c>
      <c r="V613" s="395">
        <f t="shared" ca="1" si="865"/>
        <v>0</v>
      </c>
      <c r="W613" s="395">
        <f t="shared" ca="1" si="866"/>
        <v>0</v>
      </c>
      <c r="X613" s="334"/>
      <c r="Y613" s="334"/>
      <c r="Z613" s="334"/>
      <c r="AA613" s="249"/>
      <c r="AB613" s="249"/>
    </row>
    <row r="614" spans="1:28" hidden="1" outlineLevel="1">
      <c r="A614" s="331">
        <v>6</v>
      </c>
      <c r="B614" s="309" t="str">
        <f t="shared" ca="1" si="867"/>
        <v>Depreciated Net Capex 2018</v>
      </c>
      <c r="C614" s="398"/>
      <c r="D614" s="398"/>
      <c r="E614" s="398"/>
      <c r="F614" s="398"/>
      <c r="G614" s="398"/>
      <c r="H614" s="399"/>
      <c r="I614" s="400">
        <f ca="1">I603</f>
        <v>0</v>
      </c>
      <c r="J614" s="395">
        <f ca="1">IF(I638="n/a",I614,IFERROR(IF((OFFSET($C614,0,$A614))&lt;0,
MIN(0,I614-(OFFSET($C614,0,$A614)/(OFFSET($C609,-$A613,$A614)))),
MAX(0,I614-(OFFSET($C614,0,$A614)/(OFFSET($C609,-$A613,$A614))))),0))</f>
        <v>0</v>
      </c>
      <c r="K614" s="395">
        <f t="shared" ca="1" si="854"/>
        <v>0</v>
      </c>
      <c r="L614" s="395">
        <f t="shared" ca="1" si="855"/>
        <v>0</v>
      </c>
      <c r="M614" s="395">
        <f t="shared" ca="1" si="856"/>
        <v>0</v>
      </c>
      <c r="N614" s="395">
        <f t="shared" ca="1" si="857"/>
        <v>0</v>
      </c>
      <c r="O614" s="395">
        <f t="shared" ca="1" si="858"/>
        <v>0</v>
      </c>
      <c r="P614" s="395">
        <f t="shared" ca="1" si="859"/>
        <v>0</v>
      </c>
      <c r="Q614" s="395">
        <f t="shared" ca="1" si="860"/>
        <v>0</v>
      </c>
      <c r="R614" s="395">
        <f t="shared" ca="1" si="861"/>
        <v>0</v>
      </c>
      <c r="S614" s="395">
        <f t="shared" ca="1" si="862"/>
        <v>0</v>
      </c>
      <c r="T614" s="395">
        <f t="shared" ca="1" si="863"/>
        <v>0</v>
      </c>
      <c r="U614" s="395">
        <f t="shared" ca="1" si="864"/>
        <v>0</v>
      </c>
      <c r="V614" s="395">
        <f t="shared" ca="1" si="865"/>
        <v>0</v>
      </c>
      <c r="W614" s="395">
        <f t="shared" ca="1" si="866"/>
        <v>0</v>
      </c>
      <c r="X614" s="334"/>
      <c r="Y614" s="334"/>
      <c r="Z614" s="334"/>
      <c r="AA614" s="249"/>
      <c r="AB614" s="249"/>
    </row>
    <row r="615" spans="1:28" hidden="1" outlineLevel="1">
      <c r="A615" s="331">
        <v>7</v>
      </c>
      <c r="B615" s="309" t="str">
        <f t="shared" ca="1" si="867"/>
        <v>Depreciated Net Capex 2019</v>
      </c>
      <c r="C615" s="398"/>
      <c r="D615" s="398"/>
      <c r="E615" s="398"/>
      <c r="F615" s="398"/>
      <c r="G615" s="398"/>
      <c r="H615" s="398"/>
      <c r="I615" s="399"/>
      <c r="J615" s="400">
        <f ca="1">J603</f>
        <v>0</v>
      </c>
      <c r="K615" s="395">
        <f ca="1">IF(J639="n/a",J615,IFERROR(IF((OFFSET($C615,0,$A615))&lt;0,
MIN(0,J615-(OFFSET($C615,0,$A615)/(OFFSET($C610,-$A614,$A615)))),
MAX(0,J615-(OFFSET($C615,0,$A615)/(OFFSET($C610,-$A614,$A615))))),0))</f>
        <v>0</v>
      </c>
      <c r="L615" s="395">
        <f t="shared" ca="1" si="855"/>
        <v>0</v>
      </c>
      <c r="M615" s="395">
        <f t="shared" ca="1" si="856"/>
        <v>0</v>
      </c>
      <c r="N615" s="395">
        <f t="shared" ca="1" si="857"/>
        <v>0</v>
      </c>
      <c r="O615" s="395">
        <f t="shared" ca="1" si="858"/>
        <v>0</v>
      </c>
      <c r="P615" s="395">
        <f t="shared" ca="1" si="859"/>
        <v>0</v>
      </c>
      <c r="Q615" s="395">
        <f t="shared" ca="1" si="860"/>
        <v>0</v>
      </c>
      <c r="R615" s="395">
        <f t="shared" ca="1" si="861"/>
        <v>0</v>
      </c>
      <c r="S615" s="395">
        <f t="shared" ca="1" si="862"/>
        <v>0</v>
      </c>
      <c r="T615" s="395">
        <f t="shared" ca="1" si="863"/>
        <v>0</v>
      </c>
      <c r="U615" s="395">
        <f t="shared" ca="1" si="864"/>
        <v>0</v>
      </c>
      <c r="V615" s="395">
        <f t="shared" ca="1" si="865"/>
        <v>0</v>
      </c>
      <c r="W615" s="395">
        <f t="shared" ca="1" si="866"/>
        <v>0</v>
      </c>
      <c r="X615" s="334"/>
      <c r="Y615" s="334"/>
      <c r="Z615" s="334"/>
      <c r="AA615" s="249"/>
      <c r="AB615" s="249"/>
    </row>
    <row r="616" spans="1:28" hidden="1" outlineLevel="1">
      <c r="A616" s="331">
        <v>8</v>
      </c>
      <c r="B616" s="309" t="str">
        <f t="shared" ca="1" si="867"/>
        <v>Depreciated Net Capex 2020</v>
      </c>
      <c r="C616" s="398"/>
      <c r="D616" s="398"/>
      <c r="E616" s="398"/>
      <c r="F616" s="398"/>
      <c r="G616" s="398"/>
      <c r="H616" s="398"/>
      <c r="I616" s="398"/>
      <c r="J616" s="399"/>
      <c r="K616" s="400">
        <f ca="1">K603</f>
        <v>0</v>
      </c>
      <c r="L616" s="395">
        <f ca="1">IF(K640="n/a",K616,IFERROR(IF((OFFSET($C616,0,$A616))&lt;0,
MIN(0,K616-(OFFSET($C616,0,$A616)/(OFFSET($C611,-$A615,$A616)))),
MAX(0,K616-(OFFSET($C616,0,$A616)/(OFFSET($C611,-$A615,$A616))))),0))</f>
        <v>0</v>
      </c>
      <c r="M616" s="395">
        <f t="shared" ca="1" si="856"/>
        <v>0</v>
      </c>
      <c r="N616" s="395">
        <f t="shared" ca="1" si="857"/>
        <v>0</v>
      </c>
      <c r="O616" s="395">
        <f t="shared" ca="1" si="858"/>
        <v>0</v>
      </c>
      <c r="P616" s="395">
        <f t="shared" ca="1" si="859"/>
        <v>0</v>
      </c>
      <c r="Q616" s="395">
        <f t="shared" ca="1" si="860"/>
        <v>0</v>
      </c>
      <c r="R616" s="395">
        <f t="shared" ca="1" si="861"/>
        <v>0</v>
      </c>
      <c r="S616" s="395">
        <f t="shared" ca="1" si="862"/>
        <v>0</v>
      </c>
      <c r="T616" s="395">
        <f t="shared" ca="1" si="863"/>
        <v>0</v>
      </c>
      <c r="U616" s="395">
        <f t="shared" ca="1" si="864"/>
        <v>0</v>
      </c>
      <c r="V616" s="395">
        <f t="shared" ca="1" si="865"/>
        <v>0</v>
      </c>
      <c r="W616" s="395">
        <f t="shared" ca="1" si="866"/>
        <v>0</v>
      </c>
      <c r="X616" s="334"/>
      <c r="Y616" s="334"/>
      <c r="Z616" s="334"/>
      <c r="AA616" s="249"/>
      <c r="AB616" s="249"/>
    </row>
    <row r="617" spans="1:28" hidden="1" outlineLevel="1">
      <c r="A617" s="331">
        <v>9</v>
      </c>
      <c r="B617" s="309" t="str">
        <f t="shared" ca="1" si="867"/>
        <v>Depreciated Net Capex 2021</v>
      </c>
      <c r="C617" s="398"/>
      <c r="D617" s="398"/>
      <c r="E617" s="398"/>
      <c r="F617" s="398"/>
      <c r="G617" s="398"/>
      <c r="H617" s="398"/>
      <c r="I617" s="398"/>
      <c r="J617" s="398"/>
      <c r="K617" s="399"/>
      <c r="L617" s="400">
        <f ca="1">L603</f>
        <v>0</v>
      </c>
      <c r="M617" s="395">
        <f ca="1">IF(L641="n/a",L617,IFERROR(IF((OFFSET($C617,0,$A617))&lt;0,
MIN(0,L617-(OFFSET($C617,0,$A617)/(OFFSET($C612,-$A616,$A617)))),
MAX(0,L617-(OFFSET($C617,0,$A617)/(OFFSET($C612,-$A616,$A617))))),0))</f>
        <v>0</v>
      </c>
      <c r="N617" s="395">
        <f t="shared" ca="1" si="857"/>
        <v>0</v>
      </c>
      <c r="O617" s="395">
        <f t="shared" ca="1" si="858"/>
        <v>0</v>
      </c>
      <c r="P617" s="395">
        <f t="shared" ca="1" si="859"/>
        <v>0</v>
      </c>
      <c r="Q617" s="395">
        <f t="shared" ca="1" si="860"/>
        <v>0</v>
      </c>
      <c r="R617" s="395">
        <f t="shared" ca="1" si="861"/>
        <v>0</v>
      </c>
      <c r="S617" s="395">
        <f t="shared" ca="1" si="862"/>
        <v>0</v>
      </c>
      <c r="T617" s="395">
        <f t="shared" ca="1" si="863"/>
        <v>0</v>
      </c>
      <c r="U617" s="395">
        <f t="shared" ca="1" si="864"/>
        <v>0</v>
      </c>
      <c r="V617" s="395">
        <f t="shared" ca="1" si="865"/>
        <v>0</v>
      </c>
      <c r="W617" s="395">
        <f t="shared" ca="1" si="866"/>
        <v>0</v>
      </c>
      <c r="X617" s="334"/>
      <c r="Y617" s="334"/>
      <c r="Z617" s="334"/>
      <c r="AA617" s="249"/>
      <c r="AB617" s="249"/>
    </row>
    <row r="618" spans="1:28" hidden="1" outlineLevel="1">
      <c r="A618" s="331">
        <v>10</v>
      </c>
      <c r="B618" s="309" t="str">
        <f t="shared" ca="1" si="867"/>
        <v>Depreciated Net Capex 2022</v>
      </c>
      <c r="C618" s="398"/>
      <c r="D618" s="398"/>
      <c r="E618" s="398"/>
      <c r="F618" s="398"/>
      <c r="G618" s="398"/>
      <c r="H618" s="398"/>
      <c r="I618" s="398"/>
      <c r="J618" s="398"/>
      <c r="K618" s="398"/>
      <c r="L618" s="399"/>
      <c r="M618" s="400">
        <f ca="1">M603</f>
        <v>0</v>
      </c>
      <c r="N618" s="395">
        <f ca="1">IF(M642="n/a",M618,IFERROR(IF((OFFSET($C618,0,$A618))&lt;0,
MIN(0,M618-(OFFSET($C618,0,$A618)/(OFFSET($C613,-$A617,$A618)))),
MAX(0,M618-(OFFSET($C618,0,$A618)/(OFFSET($C613,-$A617,$A618))))),0))</f>
        <v>0</v>
      </c>
      <c r="O618" s="395">
        <f t="shared" ca="1" si="858"/>
        <v>0</v>
      </c>
      <c r="P618" s="395">
        <f t="shared" ca="1" si="859"/>
        <v>0</v>
      </c>
      <c r="Q618" s="395">
        <f t="shared" ca="1" si="860"/>
        <v>0</v>
      </c>
      <c r="R618" s="395">
        <f t="shared" ca="1" si="861"/>
        <v>0</v>
      </c>
      <c r="S618" s="395">
        <f t="shared" ca="1" si="862"/>
        <v>0</v>
      </c>
      <c r="T618" s="395">
        <f t="shared" ca="1" si="863"/>
        <v>0</v>
      </c>
      <c r="U618" s="395">
        <f t="shared" ca="1" si="864"/>
        <v>0</v>
      </c>
      <c r="V618" s="395">
        <f t="shared" ca="1" si="865"/>
        <v>0</v>
      </c>
      <c r="W618" s="395">
        <f t="shared" ca="1" si="866"/>
        <v>0</v>
      </c>
      <c r="X618" s="334"/>
      <c r="Y618" s="334"/>
      <c r="Z618" s="334"/>
      <c r="AA618" s="249"/>
      <c r="AB618" s="249"/>
    </row>
    <row r="619" spans="1:28" hidden="1" outlineLevel="1">
      <c r="A619" s="331">
        <v>11</v>
      </c>
      <c r="B619" s="309" t="str">
        <f t="shared" ca="1" si="867"/>
        <v>Depreciated Net Capex 2023</v>
      </c>
      <c r="C619" s="398"/>
      <c r="D619" s="398"/>
      <c r="E619" s="398"/>
      <c r="F619" s="398"/>
      <c r="G619" s="398"/>
      <c r="H619" s="398"/>
      <c r="I619" s="398"/>
      <c r="J619" s="398"/>
      <c r="K619" s="398"/>
      <c r="L619" s="398"/>
      <c r="M619" s="399"/>
      <c r="N619" s="400">
        <f>N603</f>
        <v>0</v>
      </c>
      <c r="O619" s="395">
        <f ca="1">IF(N643="n/a",N619,IFERROR(IF((OFFSET($C619,0,$A619))&lt;0,
MIN(0,N619-(OFFSET($C619,0,$A619)/(OFFSET($C614,-$A618,$A619)))),
MAX(0,N619-(OFFSET($C619,0,$A619)/(OFFSET($C614,-$A618,$A619))))),0))</f>
        <v>0</v>
      </c>
      <c r="P619" s="395">
        <f t="shared" ca="1" si="859"/>
        <v>0</v>
      </c>
      <c r="Q619" s="395">
        <f t="shared" ca="1" si="860"/>
        <v>0</v>
      </c>
      <c r="R619" s="395">
        <f t="shared" ca="1" si="861"/>
        <v>0</v>
      </c>
      <c r="S619" s="395">
        <f t="shared" ca="1" si="862"/>
        <v>0</v>
      </c>
      <c r="T619" s="395">
        <f t="shared" ca="1" si="863"/>
        <v>0</v>
      </c>
      <c r="U619" s="395">
        <f t="shared" ca="1" si="864"/>
        <v>0</v>
      </c>
      <c r="V619" s="395">
        <f t="shared" ca="1" si="865"/>
        <v>0</v>
      </c>
      <c r="W619" s="395">
        <f t="shared" ca="1" si="866"/>
        <v>0</v>
      </c>
      <c r="X619" s="334"/>
      <c r="Y619" s="334"/>
      <c r="Z619" s="334"/>
      <c r="AA619" s="249"/>
      <c r="AB619" s="249"/>
    </row>
    <row r="620" spans="1:28" hidden="1" outlineLevel="1">
      <c r="A620" s="331">
        <v>12</v>
      </c>
      <c r="B620" s="309" t="str">
        <f t="shared" ca="1" si="867"/>
        <v>Depreciated Net Capex 2024</v>
      </c>
      <c r="C620" s="398"/>
      <c r="D620" s="398"/>
      <c r="E620" s="398"/>
      <c r="F620" s="398"/>
      <c r="G620" s="398"/>
      <c r="H620" s="398"/>
      <c r="I620" s="398"/>
      <c r="J620" s="398"/>
      <c r="K620" s="398"/>
      <c r="L620" s="398"/>
      <c r="M620" s="398"/>
      <c r="N620" s="399"/>
      <c r="O620" s="400">
        <f>O603</f>
        <v>0</v>
      </c>
      <c r="P620" s="395">
        <f ca="1">IF(O644="n/a",O620,IFERROR(IF((OFFSET($C620,0,$A620))&lt;0,
MIN(0,O620-(OFFSET($C620,0,$A620)/(OFFSET($C615,-$A619,$A620)))),
MAX(0,O620-(OFFSET($C620,0,$A620)/(OFFSET($C615,-$A619,$A620))))),0))</f>
        <v>0</v>
      </c>
      <c r="Q620" s="395">
        <f t="shared" ca="1" si="860"/>
        <v>0</v>
      </c>
      <c r="R620" s="395">
        <f t="shared" ca="1" si="861"/>
        <v>0</v>
      </c>
      <c r="S620" s="395">
        <f t="shared" ca="1" si="862"/>
        <v>0</v>
      </c>
      <c r="T620" s="395">
        <f t="shared" ca="1" si="863"/>
        <v>0</v>
      </c>
      <c r="U620" s="395">
        <f t="shared" ca="1" si="864"/>
        <v>0</v>
      </c>
      <c r="V620" s="395">
        <f t="shared" ca="1" si="865"/>
        <v>0</v>
      </c>
      <c r="W620" s="395">
        <f t="shared" ca="1" si="866"/>
        <v>0</v>
      </c>
      <c r="X620" s="334"/>
      <c r="Y620" s="334"/>
      <c r="Z620" s="334"/>
      <c r="AA620" s="249"/>
      <c r="AB620" s="249"/>
    </row>
    <row r="621" spans="1:28" hidden="1" outlineLevel="1">
      <c r="A621" s="331">
        <v>13</v>
      </c>
      <c r="B621" s="309" t="str">
        <f t="shared" ca="1" si="867"/>
        <v>Depreciated Net Capex 2025</v>
      </c>
      <c r="C621" s="398"/>
      <c r="D621" s="398"/>
      <c r="E621" s="398"/>
      <c r="F621" s="398"/>
      <c r="G621" s="398"/>
      <c r="H621" s="398"/>
      <c r="I621" s="398"/>
      <c r="J621" s="398"/>
      <c r="K621" s="398"/>
      <c r="L621" s="398"/>
      <c r="M621" s="398"/>
      <c r="N621" s="398"/>
      <c r="O621" s="399"/>
      <c r="P621" s="400">
        <f>P603</f>
        <v>0</v>
      </c>
      <c r="Q621" s="395">
        <f ca="1">IF(P645="n/a",P621,IFERROR(IF((OFFSET($C621,0,$A621))&lt;0,
MIN(0,P621-(OFFSET($C621,0,$A621)/(OFFSET($C616,-$A620,$A621)))),
MAX(0,P621-(OFFSET($C621,0,$A621)/(OFFSET($C616,-$A620,$A621))))),0))</f>
        <v>0</v>
      </c>
      <c r="R621" s="395">
        <f t="shared" ca="1" si="861"/>
        <v>0</v>
      </c>
      <c r="S621" s="395">
        <f t="shared" ca="1" si="862"/>
        <v>0</v>
      </c>
      <c r="T621" s="395">
        <f t="shared" ca="1" si="863"/>
        <v>0</v>
      </c>
      <c r="U621" s="395">
        <f t="shared" ca="1" si="864"/>
        <v>0</v>
      </c>
      <c r="V621" s="395">
        <f t="shared" ca="1" si="865"/>
        <v>0</v>
      </c>
      <c r="W621" s="395">
        <f t="shared" ca="1" si="866"/>
        <v>0</v>
      </c>
      <c r="X621" s="334"/>
      <c r="Y621" s="334"/>
      <c r="Z621" s="334"/>
      <c r="AA621" s="249"/>
      <c r="AB621" s="249"/>
    </row>
    <row r="622" spans="1:28" hidden="1" outlineLevel="1">
      <c r="A622" s="331">
        <v>14</v>
      </c>
      <c r="B622" s="309" t="str">
        <f t="shared" ca="1" si="867"/>
        <v>Depreciated Net Capex 2026</v>
      </c>
      <c r="C622" s="398"/>
      <c r="D622" s="398"/>
      <c r="E622" s="398"/>
      <c r="F622" s="398"/>
      <c r="G622" s="398"/>
      <c r="H622" s="398"/>
      <c r="I622" s="398"/>
      <c r="J622" s="398"/>
      <c r="K622" s="398"/>
      <c r="L622" s="398"/>
      <c r="M622" s="398"/>
      <c r="N622" s="398"/>
      <c r="O622" s="398"/>
      <c r="P622" s="399"/>
      <c r="Q622" s="400">
        <f>Q603</f>
        <v>0</v>
      </c>
      <c r="R622" s="395">
        <f ca="1">IF(Q646="n/a",Q622,IFERROR(IF((OFFSET($C622,0,$A622))&lt;0,
MIN(0,Q622-(OFFSET($C622,0,$A622)/(OFFSET($C617,-$A621,$A622)))),
MAX(0,Q622-(OFFSET($C622,0,$A622)/(OFFSET($C617,-$A621,$A622))))),0))</f>
        <v>0</v>
      </c>
      <c r="S622" s="395">
        <f t="shared" ca="1" si="862"/>
        <v>0</v>
      </c>
      <c r="T622" s="395">
        <f t="shared" ca="1" si="863"/>
        <v>0</v>
      </c>
      <c r="U622" s="395">
        <f t="shared" ca="1" si="864"/>
        <v>0</v>
      </c>
      <c r="V622" s="395">
        <f t="shared" ca="1" si="865"/>
        <v>0</v>
      </c>
      <c r="W622" s="395">
        <f t="shared" ca="1" si="866"/>
        <v>0</v>
      </c>
      <c r="X622" s="334"/>
      <c r="Y622" s="334"/>
      <c r="Z622" s="334"/>
      <c r="AA622" s="249"/>
      <c r="AB622" s="249"/>
    </row>
    <row r="623" spans="1:28" hidden="1" outlineLevel="1">
      <c r="A623" s="331">
        <v>15</v>
      </c>
      <c r="B623" s="309" t="str">
        <f t="shared" ca="1" si="867"/>
        <v>Depreciated Net Capex 2027</v>
      </c>
      <c r="C623" s="398"/>
      <c r="D623" s="398"/>
      <c r="E623" s="398"/>
      <c r="F623" s="398"/>
      <c r="G623" s="398"/>
      <c r="H623" s="398"/>
      <c r="I623" s="398"/>
      <c r="J623" s="398"/>
      <c r="K623" s="398"/>
      <c r="L623" s="398"/>
      <c r="M623" s="398"/>
      <c r="N623" s="398"/>
      <c r="O623" s="398"/>
      <c r="P623" s="398"/>
      <c r="Q623" s="399"/>
      <c r="R623" s="400">
        <f>R603</f>
        <v>0</v>
      </c>
      <c r="S623" s="395">
        <f ca="1">IF(R647="n/a",R623,IFERROR(IF((OFFSET($C623,0,$A623))&lt;0,
MIN(0,R623-(OFFSET($C623,0,$A623)/(OFFSET($C618,-$A622,$A623)))),
MAX(0,R623-(OFFSET($C623,0,$A623)/(OFFSET($C618,-$A622,$A623))))),0))</f>
        <v>0</v>
      </c>
      <c r="T623" s="395">
        <f t="shared" ca="1" si="863"/>
        <v>0</v>
      </c>
      <c r="U623" s="395">
        <f t="shared" ca="1" si="864"/>
        <v>0</v>
      </c>
      <c r="V623" s="395">
        <f t="shared" ca="1" si="865"/>
        <v>0</v>
      </c>
      <c r="W623" s="395">
        <f t="shared" ca="1" si="866"/>
        <v>0</v>
      </c>
      <c r="X623" s="334"/>
      <c r="Y623" s="334"/>
      <c r="Z623" s="334"/>
      <c r="AA623" s="249"/>
      <c r="AB623" s="249"/>
    </row>
    <row r="624" spans="1:28" hidden="1" outlineLevel="1">
      <c r="A624" s="331">
        <v>16</v>
      </c>
      <c r="B624" s="309" t="str">
        <f t="shared" ca="1" si="867"/>
        <v>Depreciated Net Capex 2028</v>
      </c>
      <c r="C624" s="398"/>
      <c r="D624" s="398"/>
      <c r="E624" s="398"/>
      <c r="F624" s="398"/>
      <c r="G624" s="398"/>
      <c r="H624" s="398"/>
      <c r="I624" s="398"/>
      <c r="J624" s="398"/>
      <c r="K624" s="398"/>
      <c r="L624" s="398"/>
      <c r="M624" s="398"/>
      <c r="N624" s="398"/>
      <c r="O624" s="398"/>
      <c r="P624" s="398"/>
      <c r="Q624" s="398"/>
      <c r="R624" s="399"/>
      <c r="S624" s="400">
        <f>S603</f>
        <v>0</v>
      </c>
      <c r="T624" s="395">
        <f ca="1">IF(S648="n/a",S624,IFERROR(IF((OFFSET($C624,0,$A624))&lt;0,
MIN(0,S624-(OFFSET($C624,0,$A624)/(OFFSET($C619,-$A623,$A624)))),
MAX(0,S624-(OFFSET($C624,0,$A624)/(OFFSET($C619,-$A623,$A624))))),0))</f>
        <v>0</v>
      </c>
      <c r="U624" s="395">
        <f t="shared" ca="1" si="864"/>
        <v>0</v>
      </c>
      <c r="V624" s="395">
        <f t="shared" ca="1" si="865"/>
        <v>0</v>
      </c>
      <c r="W624" s="395">
        <f t="shared" ca="1" si="866"/>
        <v>0</v>
      </c>
      <c r="X624" s="334"/>
      <c r="Y624" s="334"/>
      <c r="Z624" s="334"/>
      <c r="AA624" s="249"/>
      <c r="AB624" s="249"/>
    </row>
    <row r="625" spans="1:28" hidden="1" outlineLevel="1">
      <c r="A625" s="331">
        <v>17</v>
      </c>
      <c r="B625" s="309" t="str">
        <f t="shared" ca="1" si="867"/>
        <v>Depreciated Net Capex 2029</v>
      </c>
      <c r="C625" s="398"/>
      <c r="D625" s="398"/>
      <c r="E625" s="398"/>
      <c r="F625" s="398"/>
      <c r="G625" s="398"/>
      <c r="H625" s="398"/>
      <c r="I625" s="398"/>
      <c r="J625" s="398"/>
      <c r="K625" s="398"/>
      <c r="L625" s="398"/>
      <c r="M625" s="398"/>
      <c r="N625" s="398"/>
      <c r="O625" s="398"/>
      <c r="P625" s="398"/>
      <c r="Q625" s="398"/>
      <c r="R625" s="398"/>
      <c r="S625" s="399"/>
      <c r="T625" s="400">
        <f>T603</f>
        <v>0</v>
      </c>
      <c r="U625" s="395">
        <f ca="1">IF(T649="n/a",T625,IFERROR(IF((OFFSET($C625,0,$A625))&lt;0,
MIN(0,T625-(OFFSET($C625,0,$A625)/(OFFSET($C620,-$A624,$A625)))),
MAX(0,T625-(OFFSET($C625,0,$A625)/(OFFSET($C620,-$A624,$A625))))),0))</f>
        <v>0</v>
      </c>
      <c r="V625" s="395">
        <f t="shared" ca="1" si="865"/>
        <v>0</v>
      </c>
      <c r="W625" s="395">
        <f t="shared" ca="1" si="866"/>
        <v>0</v>
      </c>
      <c r="X625" s="334"/>
      <c r="Y625" s="334"/>
      <c r="Z625" s="334"/>
      <c r="AA625" s="249"/>
      <c r="AB625" s="249"/>
    </row>
    <row r="626" spans="1:28" hidden="1" outlineLevel="1">
      <c r="A626" s="331">
        <v>18</v>
      </c>
      <c r="B626" s="309" t="str">
        <f t="shared" ca="1" si="867"/>
        <v>Depreciated Net Capex 2030</v>
      </c>
      <c r="C626" s="398"/>
      <c r="D626" s="398"/>
      <c r="E626" s="398"/>
      <c r="F626" s="398"/>
      <c r="G626" s="398"/>
      <c r="H626" s="398"/>
      <c r="I626" s="398"/>
      <c r="J626" s="398"/>
      <c r="K626" s="398"/>
      <c r="L626" s="398"/>
      <c r="M626" s="398"/>
      <c r="N626" s="398"/>
      <c r="O626" s="398"/>
      <c r="P626" s="398"/>
      <c r="Q626" s="398"/>
      <c r="R626" s="398"/>
      <c r="S626" s="398"/>
      <c r="T626" s="399"/>
      <c r="U626" s="400">
        <f>U603</f>
        <v>0</v>
      </c>
      <c r="V626" s="395">
        <f ca="1">IF(U650="n/a",U626,IFERROR(IF((OFFSET($C626,0,$A626))&lt;0,
MIN(0,U626-(OFFSET($C626,0,$A626)/(OFFSET($C621,-$A625,$A626)))),
MAX(0,U626-(OFFSET($C626,0,$A626)/(OFFSET($C621,-$A625,$A626))))),0))</f>
        <v>0</v>
      </c>
      <c r="W626" s="395">
        <f t="shared" ca="1" si="866"/>
        <v>0</v>
      </c>
      <c r="X626" s="334"/>
      <c r="Y626" s="334"/>
      <c r="Z626" s="334"/>
      <c r="AA626" s="249"/>
      <c r="AB626" s="249"/>
    </row>
    <row r="627" spans="1:28" hidden="1" outlineLevel="1">
      <c r="A627" s="331">
        <v>19</v>
      </c>
      <c r="B627" s="309" t="str">
        <f t="shared" ca="1" si="867"/>
        <v>Depreciated Net Capex 2031</v>
      </c>
      <c r="C627" s="398"/>
      <c r="D627" s="398"/>
      <c r="E627" s="398"/>
      <c r="F627" s="398"/>
      <c r="G627" s="398"/>
      <c r="H627" s="398"/>
      <c r="I627" s="398"/>
      <c r="J627" s="398"/>
      <c r="K627" s="398"/>
      <c r="L627" s="398"/>
      <c r="M627" s="398"/>
      <c r="N627" s="398"/>
      <c r="O627" s="398"/>
      <c r="P627" s="398"/>
      <c r="Q627" s="398"/>
      <c r="R627" s="398"/>
      <c r="S627" s="398"/>
      <c r="T627" s="398"/>
      <c r="U627" s="399"/>
      <c r="V627" s="400">
        <f>V603</f>
        <v>0</v>
      </c>
      <c r="W627" s="395">
        <f ca="1">IF(V651="n/a",V627,IFERROR(IF((OFFSET($C627,0,$A627))&lt;0,
MIN(0,V627-(OFFSET($C627,0,$A627)/(OFFSET($C622,-$A626,$A627)))),
MAX(0,V627-(OFFSET($C627,0,$A627)/(OFFSET($C622,-$A626,$A627))))),0))</f>
        <v>0</v>
      </c>
      <c r="X627" s="334"/>
      <c r="Y627" s="334"/>
      <c r="Z627" s="334"/>
      <c r="AA627" s="249"/>
      <c r="AB627" s="249"/>
    </row>
    <row r="628" spans="1:28" hidden="1" outlineLevel="1">
      <c r="A628" s="331">
        <v>20</v>
      </c>
      <c r="B628" s="309" t="str">
        <f t="shared" ca="1" si="867"/>
        <v>Depreciated Net Capex 2032</v>
      </c>
      <c r="C628" s="398"/>
      <c r="D628" s="398"/>
      <c r="E628" s="398"/>
      <c r="F628" s="398"/>
      <c r="G628" s="398"/>
      <c r="H628" s="398"/>
      <c r="I628" s="398"/>
      <c r="J628" s="398"/>
      <c r="K628" s="398"/>
      <c r="L628" s="398"/>
      <c r="M628" s="398"/>
      <c r="N628" s="398"/>
      <c r="O628" s="398"/>
      <c r="P628" s="398"/>
      <c r="Q628" s="398"/>
      <c r="R628" s="398"/>
      <c r="S628" s="398"/>
      <c r="T628" s="398"/>
      <c r="U628" s="398"/>
      <c r="V628" s="399"/>
      <c r="W628" s="395">
        <f>W603</f>
        <v>0</v>
      </c>
      <c r="X628" s="249"/>
      <c r="Y628" s="249"/>
      <c r="Z628" s="249"/>
      <c r="AA628" s="249"/>
      <c r="AB628" s="249"/>
    </row>
    <row r="629" spans="1:28" hidden="1" outlineLevel="1">
      <c r="A629" s="249"/>
      <c r="B629" s="332"/>
      <c r="C629" s="395"/>
      <c r="D629" s="395"/>
      <c r="E629" s="395"/>
      <c r="F629" s="395"/>
      <c r="G629" s="395"/>
      <c r="H629" s="395"/>
      <c r="I629" s="395"/>
      <c r="J629" s="395"/>
      <c r="K629" s="395"/>
      <c r="L629" s="395"/>
      <c r="M629" s="395"/>
      <c r="N629" s="395"/>
      <c r="O629" s="395"/>
      <c r="P629" s="395"/>
      <c r="Q629" s="395"/>
      <c r="R629" s="395"/>
      <c r="S629" s="395"/>
      <c r="T629" s="395"/>
      <c r="U629" s="395"/>
      <c r="V629" s="395"/>
      <c r="W629" s="395"/>
      <c r="X629" s="249"/>
      <c r="Y629" s="249"/>
      <c r="Z629" s="249"/>
      <c r="AA629" s="249"/>
      <c r="AB629" s="249"/>
    </row>
    <row r="630" spans="1:28" hidden="1" outlineLevel="1">
      <c r="A630" s="249"/>
      <c r="B630" s="332"/>
      <c r="C630" s="395"/>
      <c r="D630" s="395"/>
      <c r="E630" s="395"/>
      <c r="F630" s="395"/>
      <c r="G630" s="395"/>
      <c r="H630" s="395"/>
      <c r="I630" s="395"/>
      <c r="J630" s="395"/>
      <c r="K630" s="395"/>
      <c r="L630" s="395"/>
      <c r="M630" s="395"/>
      <c r="N630" s="395"/>
      <c r="O630" s="395"/>
      <c r="P630" s="395"/>
      <c r="Q630" s="395"/>
      <c r="R630" s="395"/>
      <c r="S630" s="395"/>
      <c r="T630" s="395"/>
      <c r="U630" s="395"/>
      <c r="V630" s="395"/>
      <c r="W630" s="395"/>
      <c r="X630" s="249"/>
      <c r="Y630" s="249"/>
      <c r="Z630" s="249"/>
      <c r="AA630" s="249"/>
      <c r="AB630" s="249"/>
    </row>
    <row r="631" spans="1:28" hidden="1" outlineLevel="1">
      <c r="A631" s="249"/>
      <c r="B631" s="309" t="s">
        <v>302</v>
      </c>
      <c r="C631" s="395"/>
      <c r="D631" s="395">
        <f t="shared" ref="D631" ca="1" si="868">IF(C631="n/a","n/a",IF(AND(C631&lt;1,D605=0),0,
IF(D605=0,C631-1,
IF(C631&lt;1,D606,
(((C631-1)*(C607-(C607/(C631))))+(D605*D606))/(D607)))))</f>
        <v>0</v>
      </c>
      <c r="E631" s="395">
        <f t="shared" ref="E631" ca="1" si="869">IF(D631="n/a","n/a",IF(AND(D631&lt;1,E605=0),0,
IF(E605=0,D631-1,
IF(D631&lt;1,E606,
(((D631-1)*(D607-(D607/(D631))))+(E605*E606))/(E607)))))</f>
        <v>0</v>
      </c>
      <c r="F631" s="395">
        <f t="shared" ref="F631" ca="1" si="870">IF(E631="n/a","n/a",IF(AND(E631&lt;1,F605=0),0,
IF(F605=0,E631-1,
IF(E631&lt;1,F606,
(((E631-1)*(E607-(E607/(E631))))+(F605*F606))/(F607)))))</f>
        <v>0</v>
      </c>
      <c r="G631" s="395">
        <f t="shared" ref="G631" ca="1" si="871">IF(F631="n/a","n/a",IF(AND(F631&lt;1,G605=0),0,
IF(G605=0,F631-1,
IF(F631&lt;1,G606,
(((F631-1)*(F607-(F607/(F631))))+(G605*G606))/(G607)))))</f>
        <v>0</v>
      </c>
      <c r="H631" s="395">
        <f t="shared" ref="H631" ca="1" si="872">IF(G631="n/a","n/a",IF(AND(G631&lt;1,H605=0),0,
IF(H605=0,G631-1,
IF(G631&lt;1,H606,
(((G631-1)*(G607-(G607/(G631))))+(H605*H606))/(H607)))))</f>
        <v>0</v>
      </c>
      <c r="I631" s="395">
        <f ca="1">IF(H631="n/a","n/a",IF(AND(H631&lt;1,I605=0),0,
IF(I605=0,H631-1,
IF(H631&lt;1,I606,
(((H631-1)*(H607-(H607/(H631))))+(I605*I606))/(I607)))))</f>
        <v>0</v>
      </c>
      <c r="J631" s="395">
        <f t="shared" ref="J631" ca="1" si="873">IF(I631="n/a","n/a",IF(AND(I631&lt;1,J605=0),0,
IF(J605=0,I631-1,
IF(I631&lt;1,J606,
(((I631-1)*(I607-(I607/(I631))))+(J605*J606))/(J607)))))</f>
        <v>0</v>
      </c>
      <c r="K631" s="395">
        <f t="shared" ref="K631" ca="1" si="874">IF(J631="n/a","n/a",IF(AND(J631&lt;1,K605=0),0,
IF(K605=0,J631-1,
IF(J631&lt;1,K606,
(((J631-1)*(J607-(J607/(J631))))+(K605*K606))/(K607)))))</f>
        <v>0</v>
      </c>
      <c r="L631" s="395">
        <f t="shared" ref="L631" ca="1" si="875">IF(K631="n/a","n/a",IF(AND(K631&lt;1,L605=0),0,
IF(L605=0,K631-1,
IF(K631&lt;1,L606,
(((K631-1)*(K607-(K607/(K631))))+(L605*L606))/(L607)))))</f>
        <v>0</v>
      </c>
      <c r="M631" s="395">
        <f t="shared" ref="M631" ca="1" si="876">IF(L631="n/a","n/a",IF(AND(L631&lt;1,M605=0),0,
IF(M605=0,L631-1,
IF(L631&lt;1,M606,
(((L631-1)*(L607-(L607/(L631))))+(M605*M606))/(M607)))))</f>
        <v>0</v>
      </c>
      <c r="N631" s="395">
        <f t="shared" ref="N631" ca="1" si="877">IF(M631="n/a","n/a",IF(AND(M631&lt;1,N605=0),0,
IF(N605=0,M631-1,
IF(M631&lt;1,N606,
(((M631-1)*(M607-(M607/(M631))))+(N605*N606))/(N607)))))</f>
        <v>0</v>
      </c>
      <c r="O631" s="395">
        <f t="shared" ref="O631" ca="1" si="878">IF(N631="n/a","n/a",IF(AND(N631&lt;1,O605=0),0,
IF(O605=0,N631-1,
IF(N631&lt;1,O606,
(((N631-1)*(N607-(N607/(N631))))+(O605*O606))/(O607)))))</f>
        <v>0</v>
      </c>
      <c r="P631" s="395">
        <f t="shared" ref="P631" ca="1" si="879">IF(O631="n/a","n/a",IF(AND(O631&lt;1,P605=0),0,
IF(P605=0,O631-1,
IF(O631&lt;1,P606,
(((O631-1)*(O607-(O607/(O631))))+(P605*P606))/(P607)))))</f>
        <v>0</v>
      </c>
      <c r="Q631" s="395">
        <f t="shared" ref="Q631" ca="1" si="880">IF(P631="n/a","n/a",IF(AND(P631&lt;1,Q605=0),0,
IF(Q605=0,P631-1,
IF(P631&lt;1,Q606,
(((P631-1)*(P607-(P607/(P631))))+(Q605*Q606))/(Q607)))))</f>
        <v>0</v>
      </c>
      <c r="R631" s="395">
        <f t="shared" ref="R631" ca="1" si="881">IF(Q631="n/a","n/a",IF(AND(Q631&lt;1,R605=0),0,
IF(R605=0,Q631-1,
IF(Q631&lt;1,R606,
(((Q631-1)*(Q607-(Q607/(Q631))))+(R605*R606))/(R607)))))</f>
        <v>0</v>
      </c>
      <c r="S631" s="395">
        <f t="shared" ref="S631" ca="1" si="882">IF(R631="n/a","n/a",IF(AND(R631&lt;1,S605=0),0,
IF(S605=0,R631-1,
IF(R631&lt;1,S606,
(((R631-1)*(R607-(R607/(R631))))+(S605*S606))/(S607)))))</f>
        <v>0</v>
      </c>
      <c r="T631" s="395">
        <f t="shared" ref="T631" ca="1" si="883">IF(S631="n/a","n/a",IF(AND(S631&lt;1,T605=0),0,
IF(T605=0,S631-1,
IF(S631&lt;1,T606,
(((S631-1)*(S607-(S607/(S631))))+(T605*T606))/(T607)))))</f>
        <v>0</v>
      </c>
      <c r="U631" s="395">
        <f t="shared" ref="U631" ca="1" si="884">IF(T631="n/a","n/a",IF(AND(T631&lt;1,U605=0),0,
IF(U605=0,T631-1,
IF(T631&lt;1,U606,
(((T631-1)*(T607-(T607/(T631))))+(U605*U606))/(U607)))))</f>
        <v>0</v>
      </c>
      <c r="V631" s="395">
        <f t="shared" ref="V631" ca="1" si="885">IF(U631="n/a","n/a",IF(AND(U631&lt;1,V605=0),0,
IF(V605=0,U631-1,
IF(U631&lt;1,V606,
(((U631-1)*(U607-(U607/(U631))))+(V605*V606))/(V607)))))</f>
        <v>0</v>
      </c>
      <c r="W631" s="395">
        <f t="shared" ref="W631" ca="1" si="886">IF(V631="n/a","n/a",IF(AND(V631&lt;1,W605=0),0,
IF(W605=0,V631-1,
IF(V631&lt;1,W606,
(((V631-1)*(V607-(V607/(V631))))+(W605*W606))/(W607)))))</f>
        <v>0</v>
      </c>
      <c r="X631" s="249"/>
      <c r="Y631" s="249"/>
      <c r="Z631" s="249"/>
      <c r="AA631" s="249"/>
      <c r="AB631" s="249"/>
    </row>
    <row r="632" spans="1:28" hidden="1" outlineLevel="1">
      <c r="A632" s="249"/>
      <c r="B632" s="309" t="s">
        <v>301</v>
      </c>
      <c r="C632" s="400">
        <f ca="1">C604</f>
        <v>0</v>
      </c>
      <c r="D632" s="395">
        <f t="shared" ref="D632" ca="1" si="887">IF(C632="n/a","n/a",MAX(0,C632-1))</f>
        <v>0</v>
      </c>
      <c r="E632" s="395">
        <f t="shared" ref="E632:E633" ca="1" si="888">IF(D632="n/a","n/a",MAX(0,D632-1))</f>
        <v>0</v>
      </c>
      <c r="F632" s="395">
        <f t="shared" ref="F632:F634" ca="1" si="889">IF(E632="n/a","n/a",MAX(0,E632-1))</f>
        <v>0</v>
      </c>
      <c r="G632" s="395">
        <f t="shared" ref="G632:G635" ca="1" si="890">IF(F632="n/a","n/a",MAX(0,F632-1))</f>
        <v>0</v>
      </c>
      <c r="H632" s="395">
        <f t="shared" ref="H632:H636" ca="1" si="891">IF(G632="n/a","n/a",MAX(0,G632-1))</f>
        <v>0</v>
      </c>
      <c r="I632" s="395">
        <f t="shared" ref="I632:I637" ca="1" si="892">IF(H632="n/a","n/a",MAX(0,H632-1))</f>
        <v>0</v>
      </c>
      <c r="J632" s="395">
        <f t="shared" ref="J632:J638" ca="1" si="893">IF(I632="n/a","n/a",MAX(0,I632-1))</f>
        <v>0</v>
      </c>
      <c r="K632" s="395">
        <f t="shared" ref="K632:K639" ca="1" si="894">IF(J632="n/a","n/a",MAX(0,J632-1))</f>
        <v>0</v>
      </c>
      <c r="L632" s="395">
        <f t="shared" ref="L632:L640" ca="1" si="895">IF(K632="n/a","n/a",MAX(0,K632-1))</f>
        <v>0</v>
      </c>
      <c r="M632" s="395">
        <f t="shared" ref="M632:M641" ca="1" si="896">IF(L632="n/a","n/a",MAX(0,L632-1))</f>
        <v>0</v>
      </c>
      <c r="N632" s="395">
        <f t="shared" ref="N632:N642" ca="1" si="897">IF(M632="n/a","n/a",MAX(0,M632-1))</f>
        <v>0</v>
      </c>
      <c r="O632" s="395">
        <f t="shared" ref="O632:O643" ca="1" si="898">IF(N632="n/a","n/a",MAX(0,N632-1))</f>
        <v>0</v>
      </c>
      <c r="P632" s="395">
        <f t="shared" ref="P632:P644" ca="1" si="899">IF(O632="n/a","n/a",MAX(0,O632-1))</f>
        <v>0</v>
      </c>
      <c r="Q632" s="395">
        <f t="shared" ref="Q632:Q645" ca="1" si="900">IF(P632="n/a","n/a",MAX(0,P632-1))</f>
        <v>0</v>
      </c>
      <c r="R632" s="395">
        <f t="shared" ref="R632:R646" ca="1" si="901">IF(Q632="n/a","n/a",MAX(0,Q632-1))</f>
        <v>0</v>
      </c>
      <c r="S632" s="395">
        <f t="shared" ref="S632:S647" ca="1" si="902">IF(R632="n/a","n/a",MAX(0,R632-1))</f>
        <v>0</v>
      </c>
      <c r="T632" s="395">
        <f t="shared" ref="T632:T648" ca="1" si="903">IF(S632="n/a","n/a",MAX(0,S632-1))</f>
        <v>0</v>
      </c>
      <c r="U632" s="395">
        <f t="shared" ref="U632:U649" ca="1" si="904">IF(T632="n/a","n/a",MAX(0,T632-1))</f>
        <v>0</v>
      </c>
      <c r="V632" s="395">
        <f t="shared" ref="V632:V650" ca="1" si="905">IF(U632="n/a","n/a",MAX(0,U632-1))</f>
        <v>0</v>
      </c>
      <c r="W632" s="395">
        <f t="shared" ref="W632:W650" ca="1" si="906">IF(V632="n/a","n/a",MAX(0,V632-1))</f>
        <v>0</v>
      </c>
      <c r="X632" s="249"/>
      <c r="Y632" s="249"/>
      <c r="Z632" s="249"/>
      <c r="AA632" s="249"/>
      <c r="AB632" s="249"/>
    </row>
    <row r="633" spans="1:28" hidden="1" outlineLevel="1">
      <c r="A633" s="249"/>
      <c r="B633" s="309" t="str">
        <f t="shared" ref="B633:B652" ca="1" si="907">"RL Capex "&amp;OFFSET($C$6,0,A609)</f>
        <v>RL Capex 2013</v>
      </c>
      <c r="C633" s="396"/>
      <c r="D633" s="400">
        <f ca="1">D604</f>
        <v>0</v>
      </c>
      <c r="E633" s="395">
        <f t="shared" ca="1" si="888"/>
        <v>0</v>
      </c>
      <c r="F633" s="395">
        <f t="shared" ca="1" si="889"/>
        <v>0</v>
      </c>
      <c r="G633" s="395">
        <f t="shared" ca="1" si="890"/>
        <v>0</v>
      </c>
      <c r="H633" s="395">
        <f t="shared" ca="1" si="891"/>
        <v>0</v>
      </c>
      <c r="I633" s="395">
        <f t="shared" ca="1" si="892"/>
        <v>0</v>
      </c>
      <c r="J633" s="395">
        <f t="shared" ca="1" si="893"/>
        <v>0</v>
      </c>
      <c r="K633" s="395">
        <f t="shared" ca="1" si="894"/>
        <v>0</v>
      </c>
      <c r="L633" s="395">
        <f t="shared" ca="1" si="895"/>
        <v>0</v>
      </c>
      <c r="M633" s="395">
        <f t="shared" ca="1" si="896"/>
        <v>0</v>
      </c>
      <c r="N633" s="395">
        <f t="shared" ca="1" si="897"/>
        <v>0</v>
      </c>
      <c r="O633" s="395">
        <f t="shared" ca="1" si="898"/>
        <v>0</v>
      </c>
      <c r="P633" s="395">
        <f t="shared" ca="1" si="899"/>
        <v>0</v>
      </c>
      <c r="Q633" s="395">
        <f t="shared" ca="1" si="900"/>
        <v>0</v>
      </c>
      <c r="R633" s="395">
        <f t="shared" ca="1" si="901"/>
        <v>0</v>
      </c>
      <c r="S633" s="395">
        <f t="shared" ca="1" si="902"/>
        <v>0</v>
      </c>
      <c r="T633" s="395">
        <f t="shared" ca="1" si="903"/>
        <v>0</v>
      </c>
      <c r="U633" s="395">
        <f t="shared" ca="1" si="904"/>
        <v>0</v>
      </c>
      <c r="V633" s="395">
        <f t="shared" ca="1" si="905"/>
        <v>0</v>
      </c>
      <c r="W633" s="395">
        <f t="shared" ca="1" si="906"/>
        <v>0</v>
      </c>
      <c r="X633" s="249"/>
      <c r="Y633" s="249"/>
      <c r="Z633" s="249"/>
      <c r="AA633" s="249"/>
      <c r="AB633" s="249"/>
    </row>
    <row r="634" spans="1:28" hidden="1" outlineLevel="1">
      <c r="A634" s="249"/>
      <c r="B634" s="309" t="str">
        <f t="shared" ca="1" si="907"/>
        <v>RL Capex 2014</v>
      </c>
      <c r="C634" s="401"/>
      <c r="D634" s="396"/>
      <c r="E634" s="400">
        <f ca="1">E604</f>
        <v>0</v>
      </c>
      <c r="F634" s="395">
        <f t="shared" ca="1" si="889"/>
        <v>0</v>
      </c>
      <c r="G634" s="395">
        <f t="shared" ca="1" si="890"/>
        <v>0</v>
      </c>
      <c r="H634" s="395">
        <f t="shared" ca="1" si="891"/>
        <v>0</v>
      </c>
      <c r="I634" s="395">
        <f t="shared" ca="1" si="892"/>
        <v>0</v>
      </c>
      <c r="J634" s="395">
        <f t="shared" ca="1" si="893"/>
        <v>0</v>
      </c>
      <c r="K634" s="395">
        <f t="shared" ca="1" si="894"/>
        <v>0</v>
      </c>
      <c r="L634" s="395">
        <f t="shared" ca="1" si="895"/>
        <v>0</v>
      </c>
      <c r="M634" s="395">
        <f t="shared" ca="1" si="896"/>
        <v>0</v>
      </c>
      <c r="N634" s="395">
        <f t="shared" ca="1" si="897"/>
        <v>0</v>
      </c>
      <c r="O634" s="395">
        <f t="shared" ca="1" si="898"/>
        <v>0</v>
      </c>
      <c r="P634" s="395">
        <f t="shared" ca="1" si="899"/>
        <v>0</v>
      </c>
      <c r="Q634" s="395">
        <f t="shared" ca="1" si="900"/>
        <v>0</v>
      </c>
      <c r="R634" s="395">
        <f t="shared" ca="1" si="901"/>
        <v>0</v>
      </c>
      <c r="S634" s="395">
        <f t="shared" ca="1" si="902"/>
        <v>0</v>
      </c>
      <c r="T634" s="395">
        <f t="shared" ca="1" si="903"/>
        <v>0</v>
      </c>
      <c r="U634" s="395">
        <f t="shared" ca="1" si="904"/>
        <v>0</v>
      </c>
      <c r="V634" s="395">
        <f t="shared" ca="1" si="905"/>
        <v>0</v>
      </c>
      <c r="W634" s="395">
        <f t="shared" ca="1" si="906"/>
        <v>0</v>
      </c>
      <c r="X634" s="249"/>
      <c r="Y634" s="249"/>
      <c r="Z634" s="249"/>
      <c r="AA634" s="249"/>
      <c r="AB634" s="249"/>
    </row>
    <row r="635" spans="1:28" hidden="1" outlineLevel="1">
      <c r="A635" s="249"/>
      <c r="B635" s="309" t="str">
        <f t="shared" ca="1" si="907"/>
        <v>RL Capex 2015</v>
      </c>
      <c r="C635" s="401"/>
      <c r="D635" s="401"/>
      <c r="E635" s="396"/>
      <c r="F635" s="400">
        <f ca="1">F604</f>
        <v>0</v>
      </c>
      <c r="G635" s="395">
        <f t="shared" ca="1" si="890"/>
        <v>0</v>
      </c>
      <c r="H635" s="395">
        <f t="shared" ca="1" si="891"/>
        <v>0</v>
      </c>
      <c r="I635" s="395">
        <f t="shared" ca="1" si="892"/>
        <v>0</v>
      </c>
      <c r="J635" s="395">
        <f t="shared" ca="1" si="893"/>
        <v>0</v>
      </c>
      <c r="K635" s="395">
        <f t="shared" ca="1" si="894"/>
        <v>0</v>
      </c>
      <c r="L635" s="395">
        <f t="shared" ca="1" si="895"/>
        <v>0</v>
      </c>
      <c r="M635" s="395">
        <f t="shared" ca="1" si="896"/>
        <v>0</v>
      </c>
      <c r="N635" s="395">
        <f t="shared" ca="1" si="897"/>
        <v>0</v>
      </c>
      <c r="O635" s="395">
        <f t="shared" ca="1" si="898"/>
        <v>0</v>
      </c>
      <c r="P635" s="395">
        <f t="shared" ca="1" si="899"/>
        <v>0</v>
      </c>
      <c r="Q635" s="395">
        <f t="shared" ca="1" si="900"/>
        <v>0</v>
      </c>
      <c r="R635" s="395">
        <f t="shared" ca="1" si="901"/>
        <v>0</v>
      </c>
      <c r="S635" s="395">
        <f t="shared" ca="1" si="902"/>
        <v>0</v>
      </c>
      <c r="T635" s="395">
        <f t="shared" ca="1" si="903"/>
        <v>0</v>
      </c>
      <c r="U635" s="395">
        <f t="shared" ca="1" si="904"/>
        <v>0</v>
      </c>
      <c r="V635" s="395">
        <f t="shared" ca="1" si="905"/>
        <v>0</v>
      </c>
      <c r="W635" s="395">
        <f t="shared" ca="1" si="906"/>
        <v>0</v>
      </c>
      <c r="X635" s="249"/>
      <c r="Y635" s="249"/>
      <c r="Z635" s="249"/>
      <c r="AA635" s="249"/>
      <c r="AB635" s="249"/>
    </row>
    <row r="636" spans="1:28" hidden="1" outlineLevel="1">
      <c r="A636" s="249"/>
      <c r="B636" s="309" t="str">
        <f t="shared" ca="1" si="907"/>
        <v>RL Capex 2016</v>
      </c>
      <c r="C636" s="401"/>
      <c r="D636" s="401"/>
      <c r="E636" s="401"/>
      <c r="F636" s="396"/>
      <c r="G636" s="400">
        <f ca="1">G604</f>
        <v>0</v>
      </c>
      <c r="H636" s="395">
        <f t="shared" ca="1" si="891"/>
        <v>0</v>
      </c>
      <c r="I636" s="395">
        <f t="shared" ca="1" si="892"/>
        <v>0</v>
      </c>
      <c r="J636" s="395">
        <f t="shared" ca="1" si="893"/>
        <v>0</v>
      </c>
      <c r="K636" s="395">
        <f t="shared" ca="1" si="894"/>
        <v>0</v>
      </c>
      <c r="L636" s="395">
        <f t="shared" ca="1" si="895"/>
        <v>0</v>
      </c>
      <c r="M636" s="395">
        <f t="shared" ca="1" si="896"/>
        <v>0</v>
      </c>
      <c r="N636" s="395">
        <f t="shared" ca="1" si="897"/>
        <v>0</v>
      </c>
      <c r="O636" s="395">
        <f t="shared" ca="1" si="898"/>
        <v>0</v>
      </c>
      <c r="P636" s="395">
        <f t="shared" ca="1" si="899"/>
        <v>0</v>
      </c>
      <c r="Q636" s="395">
        <f t="shared" ca="1" si="900"/>
        <v>0</v>
      </c>
      <c r="R636" s="395">
        <f t="shared" ca="1" si="901"/>
        <v>0</v>
      </c>
      <c r="S636" s="395">
        <f t="shared" ca="1" si="902"/>
        <v>0</v>
      </c>
      <c r="T636" s="395">
        <f t="shared" ca="1" si="903"/>
        <v>0</v>
      </c>
      <c r="U636" s="395">
        <f t="shared" ca="1" si="904"/>
        <v>0</v>
      </c>
      <c r="V636" s="395">
        <f t="shared" ca="1" si="905"/>
        <v>0</v>
      </c>
      <c r="W636" s="395">
        <f t="shared" ca="1" si="906"/>
        <v>0</v>
      </c>
      <c r="X636" s="249"/>
      <c r="Y636" s="249"/>
      <c r="Z636" s="249"/>
      <c r="AA636" s="249"/>
      <c r="AB636" s="249"/>
    </row>
    <row r="637" spans="1:28" hidden="1" outlineLevel="1">
      <c r="A637" s="249"/>
      <c r="B637" s="309" t="str">
        <f t="shared" ca="1" si="907"/>
        <v>RL Capex 2017</v>
      </c>
      <c r="C637" s="401"/>
      <c r="D637" s="401"/>
      <c r="E637" s="401"/>
      <c r="F637" s="401"/>
      <c r="G637" s="396"/>
      <c r="H637" s="400">
        <f ca="1">H604</f>
        <v>0</v>
      </c>
      <c r="I637" s="395">
        <f t="shared" ca="1" si="892"/>
        <v>0</v>
      </c>
      <c r="J637" s="395">
        <f t="shared" ca="1" si="893"/>
        <v>0</v>
      </c>
      <c r="K637" s="395">
        <f t="shared" ca="1" si="894"/>
        <v>0</v>
      </c>
      <c r="L637" s="395">
        <f t="shared" ca="1" si="895"/>
        <v>0</v>
      </c>
      <c r="M637" s="395">
        <f t="shared" ca="1" si="896"/>
        <v>0</v>
      </c>
      <c r="N637" s="395">
        <f t="shared" ca="1" si="897"/>
        <v>0</v>
      </c>
      <c r="O637" s="395">
        <f t="shared" ca="1" si="898"/>
        <v>0</v>
      </c>
      <c r="P637" s="395">
        <f t="shared" ca="1" si="899"/>
        <v>0</v>
      </c>
      <c r="Q637" s="395">
        <f t="shared" ca="1" si="900"/>
        <v>0</v>
      </c>
      <c r="R637" s="395">
        <f t="shared" ca="1" si="901"/>
        <v>0</v>
      </c>
      <c r="S637" s="395">
        <f t="shared" ca="1" si="902"/>
        <v>0</v>
      </c>
      <c r="T637" s="395">
        <f t="shared" ca="1" si="903"/>
        <v>0</v>
      </c>
      <c r="U637" s="395">
        <f t="shared" ca="1" si="904"/>
        <v>0</v>
      </c>
      <c r="V637" s="395">
        <f t="shared" ca="1" si="905"/>
        <v>0</v>
      </c>
      <c r="W637" s="395">
        <f t="shared" ca="1" si="906"/>
        <v>0</v>
      </c>
      <c r="X637" s="249"/>
      <c r="Y637" s="249"/>
      <c r="Z637" s="249"/>
      <c r="AA637" s="249"/>
      <c r="AB637" s="249"/>
    </row>
    <row r="638" spans="1:28" hidden="1" outlineLevel="1">
      <c r="A638" s="249"/>
      <c r="B638" s="309" t="str">
        <f t="shared" ca="1" si="907"/>
        <v>RL Capex 2018</v>
      </c>
      <c r="C638" s="401"/>
      <c r="D638" s="401"/>
      <c r="E638" s="401"/>
      <c r="F638" s="401"/>
      <c r="G638" s="401"/>
      <c r="H638" s="396"/>
      <c r="I638" s="400">
        <f ca="1">I604</f>
        <v>0</v>
      </c>
      <c r="J638" s="395">
        <f t="shared" ca="1" si="893"/>
        <v>0</v>
      </c>
      <c r="K638" s="395">
        <f t="shared" ca="1" si="894"/>
        <v>0</v>
      </c>
      <c r="L638" s="395">
        <f t="shared" ca="1" si="895"/>
        <v>0</v>
      </c>
      <c r="M638" s="395">
        <f t="shared" ca="1" si="896"/>
        <v>0</v>
      </c>
      <c r="N638" s="395">
        <f t="shared" ca="1" si="897"/>
        <v>0</v>
      </c>
      <c r="O638" s="395">
        <f t="shared" ca="1" si="898"/>
        <v>0</v>
      </c>
      <c r="P638" s="395">
        <f t="shared" ca="1" si="899"/>
        <v>0</v>
      </c>
      <c r="Q638" s="395">
        <f t="shared" ca="1" si="900"/>
        <v>0</v>
      </c>
      <c r="R638" s="395">
        <f t="shared" ca="1" si="901"/>
        <v>0</v>
      </c>
      <c r="S638" s="395">
        <f t="shared" ca="1" si="902"/>
        <v>0</v>
      </c>
      <c r="T638" s="395">
        <f t="shared" ca="1" si="903"/>
        <v>0</v>
      </c>
      <c r="U638" s="395">
        <f t="shared" ca="1" si="904"/>
        <v>0</v>
      </c>
      <c r="V638" s="395">
        <f t="shared" ca="1" si="905"/>
        <v>0</v>
      </c>
      <c r="W638" s="395">
        <f t="shared" ca="1" si="906"/>
        <v>0</v>
      </c>
      <c r="X638" s="249"/>
      <c r="Y638" s="249"/>
      <c r="Z638" s="249"/>
      <c r="AA638" s="249"/>
      <c r="AB638" s="249"/>
    </row>
    <row r="639" spans="1:28" hidden="1" outlineLevel="1">
      <c r="A639" s="249"/>
      <c r="B639" s="309" t="str">
        <f t="shared" ca="1" si="907"/>
        <v>RL Capex 2019</v>
      </c>
      <c r="C639" s="401"/>
      <c r="D639" s="401"/>
      <c r="E639" s="401"/>
      <c r="F639" s="401"/>
      <c r="G639" s="401"/>
      <c r="H639" s="401"/>
      <c r="I639" s="396"/>
      <c r="J639" s="400">
        <f ca="1">J604</f>
        <v>0</v>
      </c>
      <c r="K639" s="395">
        <f t="shared" ca="1" si="894"/>
        <v>0</v>
      </c>
      <c r="L639" s="395">
        <f t="shared" ca="1" si="895"/>
        <v>0</v>
      </c>
      <c r="M639" s="395">
        <f t="shared" ca="1" si="896"/>
        <v>0</v>
      </c>
      <c r="N639" s="395">
        <f t="shared" ca="1" si="897"/>
        <v>0</v>
      </c>
      <c r="O639" s="395">
        <f t="shared" ca="1" si="898"/>
        <v>0</v>
      </c>
      <c r="P639" s="395">
        <f t="shared" ca="1" si="899"/>
        <v>0</v>
      </c>
      <c r="Q639" s="395">
        <f t="shared" ca="1" si="900"/>
        <v>0</v>
      </c>
      <c r="R639" s="395">
        <f t="shared" ca="1" si="901"/>
        <v>0</v>
      </c>
      <c r="S639" s="395">
        <f t="shared" ca="1" si="902"/>
        <v>0</v>
      </c>
      <c r="T639" s="395">
        <f t="shared" ca="1" si="903"/>
        <v>0</v>
      </c>
      <c r="U639" s="395">
        <f t="shared" ca="1" si="904"/>
        <v>0</v>
      </c>
      <c r="V639" s="395">
        <f t="shared" ca="1" si="905"/>
        <v>0</v>
      </c>
      <c r="W639" s="395">
        <f t="shared" ca="1" si="906"/>
        <v>0</v>
      </c>
      <c r="X639" s="249"/>
      <c r="Y639" s="249"/>
      <c r="Z639" s="249"/>
      <c r="AA639" s="249"/>
      <c r="AB639" s="249"/>
    </row>
    <row r="640" spans="1:28" hidden="1" outlineLevel="1">
      <c r="A640" s="249"/>
      <c r="B640" s="309" t="str">
        <f t="shared" ca="1" si="907"/>
        <v>RL Capex 2020</v>
      </c>
      <c r="C640" s="401"/>
      <c r="D640" s="401"/>
      <c r="E640" s="401"/>
      <c r="F640" s="401"/>
      <c r="G640" s="401"/>
      <c r="H640" s="401"/>
      <c r="I640" s="401"/>
      <c r="J640" s="396"/>
      <c r="K640" s="400">
        <f ca="1">K604</f>
        <v>0</v>
      </c>
      <c r="L640" s="395">
        <f t="shared" ca="1" si="895"/>
        <v>0</v>
      </c>
      <c r="M640" s="395">
        <f t="shared" ca="1" si="896"/>
        <v>0</v>
      </c>
      <c r="N640" s="395">
        <f t="shared" ca="1" si="897"/>
        <v>0</v>
      </c>
      <c r="O640" s="395">
        <f t="shared" ca="1" si="898"/>
        <v>0</v>
      </c>
      <c r="P640" s="395">
        <f t="shared" ca="1" si="899"/>
        <v>0</v>
      </c>
      <c r="Q640" s="395">
        <f t="shared" ca="1" si="900"/>
        <v>0</v>
      </c>
      <c r="R640" s="395">
        <f t="shared" ca="1" si="901"/>
        <v>0</v>
      </c>
      <c r="S640" s="395">
        <f t="shared" ca="1" si="902"/>
        <v>0</v>
      </c>
      <c r="T640" s="395">
        <f t="shared" ca="1" si="903"/>
        <v>0</v>
      </c>
      <c r="U640" s="395">
        <f t="shared" ca="1" si="904"/>
        <v>0</v>
      </c>
      <c r="V640" s="395">
        <f t="shared" ca="1" si="905"/>
        <v>0</v>
      </c>
      <c r="W640" s="395">
        <f t="shared" ca="1" si="906"/>
        <v>0</v>
      </c>
      <c r="X640" s="249"/>
      <c r="Y640" s="249"/>
      <c r="Z640" s="249"/>
      <c r="AA640" s="249"/>
      <c r="AB640" s="249"/>
    </row>
    <row r="641" spans="1:28" hidden="1" outlineLevel="1">
      <c r="A641" s="249"/>
      <c r="B641" s="309" t="str">
        <f t="shared" ca="1" si="907"/>
        <v>RL Capex 2021</v>
      </c>
      <c r="C641" s="401"/>
      <c r="D641" s="401"/>
      <c r="E641" s="401"/>
      <c r="F641" s="401"/>
      <c r="G641" s="401"/>
      <c r="H641" s="401"/>
      <c r="I641" s="401"/>
      <c r="J641" s="401"/>
      <c r="K641" s="396"/>
      <c r="L641" s="400">
        <f ca="1">L604</f>
        <v>0</v>
      </c>
      <c r="M641" s="395">
        <f t="shared" ca="1" si="896"/>
        <v>0</v>
      </c>
      <c r="N641" s="395">
        <f t="shared" ca="1" si="897"/>
        <v>0</v>
      </c>
      <c r="O641" s="395">
        <f t="shared" ca="1" si="898"/>
        <v>0</v>
      </c>
      <c r="P641" s="395">
        <f t="shared" ca="1" si="899"/>
        <v>0</v>
      </c>
      <c r="Q641" s="395">
        <f t="shared" ca="1" si="900"/>
        <v>0</v>
      </c>
      <c r="R641" s="395">
        <f t="shared" ca="1" si="901"/>
        <v>0</v>
      </c>
      <c r="S641" s="395">
        <f t="shared" ca="1" si="902"/>
        <v>0</v>
      </c>
      <c r="T641" s="395">
        <f t="shared" ca="1" si="903"/>
        <v>0</v>
      </c>
      <c r="U641" s="395">
        <f t="shared" ca="1" si="904"/>
        <v>0</v>
      </c>
      <c r="V641" s="395">
        <f t="shared" ca="1" si="905"/>
        <v>0</v>
      </c>
      <c r="W641" s="395">
        <f t="shared" ca="1" si="906"/>
        <v>0</v>
      </c>
      <c r="X641" s="249"/>
      <c r="Y641" s="249"/>
      <c r="Z641" s="249"/>
      <c r="AA641" s="249"/>
      <c r="AB641" s="249"/>
    </row>
    <row r="642" spans="1:28" hidden="1" outlineLevel="1">
      <c r="A642" s="249"/>
      <c r="B642" s="309" t="str">
        <f t="shared" ca="1" si="907"/>
        <v>RL Capex 2022</v>
      </c>
      <c r="C642" s="401"/>
      <c r="D642" s="401"/>
      <c r="E642" s="401"/>
      <c r="F642" s="401"/>
      <c r="G642" s="401"/>
      <c r="H642" s="401"/>
      <c r="I642" s="401"/>
      <c r="J642" s="401"/>
      <c r="K642" s="401"/>
      <c r="L642" s="396"/>
      <c r="M642" s="400">
        <f ca="1">M604</f>
        <v>0</v>
      </c>
      <c r="N642" s="395">
        <f t="shared" ca="1" si="897"/>
        <v>0</v>
      </c>
      <c r="O642" s="395">
        <f t="shared" ca="1" si="898"/>
        <v>0</v>
      </c>
      <c r="P642" s="395">
        <f t="shared" ca="1" si="899"/>
        <v>0</v>
      </c>
      <c r="Q642" s="395">
        <f t="shared" ca="1" si="900"/>
        <v>0</v>
      </c>
      <c r="R642" s="395">
        <f t="shared" ca="1" si="901"/>
        <v>0</v>
      </c>
      <c r="S642" s="395">
        <f t="shared" ca="1" si="902"/>
        <v>0</v>
      </c>
      <c r="T642" s="395">
        <f t="shared" ca="1" si="903"/>
        <v>0</v>
      </c>
      <c r="U642" s="395">
        <f t="shared" ca="1" si="904"/>
        <v>0</v>
      </c>
      <c r="V642" s="395">
        <f t="shared" ca="1" si="905"/>
        <v>0</v>
      </c>
      <c r="W642" s="395">
        <f t="shared" ca="1" si="906"/>
        <v>0</v>
      </c>
      <c r="X642" s="249"/>
      <c r="Y642" s="249"/>
      <c r="Z642" s="249"/>
      <c r="AA642" s="249"/>
      <c r="AB642" s="249"/>
    </row>
    <row r="643" spans="1:28" hidden="1" outlineLevel="1">
      <c r="A643" s="249"/>
      <c r="B643" s="309" t="str">
        <f t="shared" ca="1" si="907"/>
        <v>RL Capex 2023</v>
      </c>
      <c r="C643" s="401"/>
      <c r="D643" s="401"/>
      <c r="E643" s="401"/>
      <c r="F643" s="401"/>
      <c r="G643" s="401"/>
      <c r="H643" s="401"/>
      <c r="I643" s="401"/>
      <c r="J643" s="401"/>
      <c r="K643" s="401"/>
      <c r="L643" s="401"/>
      <c r="M643" s="396"/>
      <c r="N643" s="400">
        <f>N604</f>
        <v>0</v>
      </c>
      <c r="O643" s="395">
        <f t="shared" si="898"/>
        <v>0</v>
      </c>
      <c r="P643" s="395">
        <f t="shared" si="899"/>
        <v>0</v>
      </c>
      <c r="Q643" s="395">
        <f t="shared" si="900"/>
        <v>0</v>
      </c>
      <c r="R643" s="395">
        <f t="shared" si="901"/>
        <v>0</v>
      </c>
      <c r="S643" s="395">
        <f t="shared" si="902"/>
        <v>0</v>
      </c>
      <c r="T643" s="395">
        <f t="shared" si="903"/>
        <v>0</v>
      </c>
      <c r="U643" s="395">
        <f t="shared" si="904"/>
        <v>0</v>
      </c>
      <c r="V643" s="395">
        <f t="shared" si="905"/>
        <v>0</v>
      </c>
      <c r="W643" s="395">
        <f t="shared" si="906"/>
        <v>0</v>
      </c>
      <c r="X643" s="249"/>
      <c r="Y643" s="249"/>
      <c r="Z643" s="249"/>
      <c r="AA643" s="249"/>
      <c r="AB643" s="249"/>
    </row>
    <row r="644" spans="1:28" hidden="1" outlineLevel="1">
      <c r="A644" s="249"/>
      <c r="B644" s="309" t="str">
        <f t="shared" ca="1" si="907"/>
        <v>RL Capex 2024</v>
      </c>
      <c r="C644" s="401"/>
      <c r="D644" s="401"/>
      <c r="E644" s="401"/>
      <c r="F644" s="401"/>
      <c r="G644" s="401"/>
      <c r="H644" s="401"/>
      <c r="I644" s="401"/>
      <c r="J644" s="401"/>
      <c r="K644" s="401"/>
      <c r="L644" s="401"/>
      <c r="M644" s="401"/>
      <c r="N644" s="396"/>
      <c r="O644" s="400">
        <f>O604</f>
        <v>0</v>
      </c>
      <c r="P644" s="395">
        <f t="shared" si="899"/>
        <v>0</v>
      </c>
      <c r="Q644" s="395">
        <f t="shared" si="900"/>
        <v>0</v>
      </c>
      <c r="R644" s="395">
        <f t="shared" si="901"/>
        <v>0</v>
      </c>
      <c r="S644" s="395">
        <f t="shared" si="902"/>
        <v>0</v>
      </c>
      <c r="T644" s="395">
        <f t="shared" si="903"/>
        <v>0</v>
      </c>
      <c r="U644" s="395">
        <f t="shared" si="904"/>
        <v>0</v>
      </c>
      <c r="V644" s="395">
        <f t="shared" si="905"/>
        <v>0</v>
      </c>
      <c r="W644" s="395">
        <f t="shared" si="906"/>
        <v>0</v>
      </c>
      <c r="X644" s="249"/>
      <c r="Y644" s="249"/>
      <c r="Z644" s="249"/>
      <c r="AA644" s="249"/>
      <c r="AB644" s="249"/>
    </row>
    <row r="645" spans="1:28" hidden="1" outlineLevel="1">
      <c r="A645" s="249"/>
      <c r="B645" s="309" t="str">
        <f t="shared" ca="1" si="907"/>
        <v>RL Capex 2025</v>
      </c>
      <c r="C645" s="401"/>
      <c r="D645" s="401"/>
      <c r="E645" s="401"/>
      <c r="F645" s="401"/>
      <c r="G645" s="401"/>
      <c r="H645" s="401"/>
      <c r="I645" s="401"/>
      <c r="J645" s="401"/>
      <c r="K645" s="401"/>
      <c r="L645" s="401"/>
      <c r="M645" s="401"/>
      <c r="N645" s="401"/>
      <c r="O645" s="396"/>
      <c r="P645" s="400">
        <f>P604</f>
        <v>0</v>
      </c>
      <c r="Q645" s="395">
        <f t="shared" si="900"/>
        <v>0</v>
      </c>
      <c r="R645" s="395">
        <f t="shared" si="901"/>
        <v>0</v>
      </c>
      <c r="S645" s="395">
        <f t="shared" si="902"/>
        <v>0</v>
      </c>
      <c r="T645" s="395">
        <f t="shared" si="903"/>
        <v>0</v>
      </c>
      <c r="U645" s="395">
        <f t="shared" si="904"/>
        <v>0</v>
      </c>
      <c r="V645" s="395">
        <f t="shared" si="905"/>
        <v>0</v>
      </c>
      <c r="W645" s="395">
        <f t="shared" si="906"/>
        <v>0</v>
      </c>
      <c r="X645" s="249"/>
      <c r="Y645" s="249"/>
      <c r="Z645" s="249"/>
      <c r="AA645" s="249"/>
      <c r="AB645" s="249"/>
    </row>
    <row r="646" spans="1:28" hidden="1" outlineLevel="1">
      <c r="A646" s="249"/>
      <c r="B646" s="309" t="str">
        <f t="shared" ca="1" si="907"/>
        <v>RL Capex 2026</v>
      </c>
      <c r="C646" s="401"/>
      <c r="D646" s="401"/>
      <c r="E646" s="401"/>
      <c r="F646" s="401"/>
      <c r="G646" s="401"/>
      <c r="H646" s="401"/>
      <c r="I646" s="401"/>
      <c r="J646" s="401"/>
      <c r="K646" s="401"/>
      <c r="L646" s="401"/>
      <c r="M646" s="401"/>
      <c r="N646" s="401"/>
      <c r="O646" s="401"/>
      <c r="P646" s="396"/>
      <c r="Q646" s="400">
        <f>Q604</f>
        <v>0</v>
      </c>
      <c r="R646" s="395">
        <f t="shared" si="901"/>
        <v>0</v>
      </c>
      <c r="S646" s="395">
        <f t="shared" si="902"/>
        <v>0</v>
      </c>
      <c r="T646" s="395">
        <f t="shared" si="903"/>
        <v>0</v>
      </c>
      <c r="U646" s="395">
        <f t="shared" si="904"/>
        <v>0</v>
      </c>
      <c r="V646" s="395">
        <f t="shared" si="905"/>
        <v>0</v>
      </c>
      <c r="W646" s="395">
        <f t="shared" si="906"/>
        <v>0</v>
      </c>
      <c r="X646" s="249"/>
      <c r="Y646" s="249"/>
      <c r="Z646" s="249"/>
      <c r="AA646" s="249"/>
      <c r="AB646" s="249"/>
    </row>
    <row r="647" spans="1:28" hidden="1" outlineLevel="1">
      <c r="A647" s="249"/>
      <c r="B647" s="309" t="str">
        <f t="shared" ca="1" si="907"/>
        <v>RL Capex 2027</v>
      </c>
      <c r="C647" s="401"/>
      <c r="D647" s="401"/>
      <c r="E647" s="401"/>
      <c r="F647" s="401"/>
      <c r="G647" s="401"/>
      <c r="H647" s="401"/>
      <c r="I647" s="401"/>
      <c r="J647" s="401"/>
      <c r="K647" s="401"/>
      <c r="L647" s="401"/>
      <c r="M647" s="401"/>
      <c r="N647" s="401"/>
      <c r="O647" s="401"/>
      <c r="P647" s="401"/>
      <c r="Q647" s="396"/>
      <c r="R647" s="400">
        <f>R604</f>
        <v>0</v>
      </c>
      <c r="S647" s="395">
        <f t="shared" si="902"/>
        <v>0</v>
      </c>
      <c r="T647" s="395">
        <f t="shared" si="903"/>
        <v>0</v>
      </c>
      <c r="U647" s="395">
        <f t="shared" si="904"/>
        <v>0</v>
      </c>
      <c r="V647" s="395">
        <f t="shared" si="905"/>
        <v>0</v>
      </c>
      <c r="W647" s="395">
        <f t="shared" si="906"/>
        <v>0</v>
      </c>
      <c r="X647" s="249"/>
      <c r="Y647" s="249"/>
      <c r="Z647" s="249"/>
      <c r="AA647" s="249"/>
      <c r="AB647" s="249"/>
    </row>
    <row r="648" spans="1:28" hidden="1" outlineLevel="1">
      <c r="A648" s="249"/>
      <c r="B648" s="309" t="str">
        <f t="shared" ca="1" si="907"/>
        <v>RL Capex 2028</v>
      </c>
      <c r="C648" s="401"/>
      <c r="D648" s="401"/>
      <c r="E648" s="401"/>
      <c r="F648" s="401"/>
      <c r="G648" s="401"/>
      <c r="H648" s="401"/>
      <c r="I648" s="401"/>
      <c r="J648" s="401"/>
      <c r="K648" s="401"/>
      <c r="L648" s="401"/>
      <c r="M648" s="401"/>
      <c r="N648" s="401"/>
      <c r="O648" s="401"/>
      <c r="P648" s="401"/>
      <c r="Q648" s="401"/>
      <c r="R648" s="396"/>
      <c r="S648" s="400">
        <f>S604</f>
        <v>0</v>
      </c>
      <c r="T648" s="395">
        <f t="shared" si="903"/>
        <v>0</v>
      </c>
      <c r="U648" s="395">
        <f t="shared" si="904"/>
        <v>0</v>
      </c>
      <c r="V648" s="395">
        <f t="shared" si="905"/>
        <v>0</v>
      </c>
      <c r="W648" s="395">
        <f t="shared" si="906"/>
        <v>0</v>
      </c>
      <c r="X648" s="249"/>
      <c r="Y648" s="249"/>
      <c r="Z648" s="249"/>
      <c r="AA648" s="249"/>
      <c r="AB648" s="249"/>
    </row>
    <row r="649" spans="1:28" hidden="1" outlineLevel="1">
      <c r="A649" s="249"/>
      <c r="B649" s="309" t="str">
        <f t="shared" ca="1" si="907"/>
        <v>RL Capex 2029</v>
      </c>
      <c r="C649" s="401"/>
      <c r="D649" s="401"/>
      <c r="E649" s="401"/>
      <c r="F649" s="401"/>
      <c r="G649" s="401"/>
      <c r="H649" s="401"/>
      <c r="I649" s="401"/>
      <c r="J649" s="401"/>
      <c r="K649" s="401"/>
      <c r="L649" s="401"/>
      <c r="M649" s="401"/>
      <c r="N649" s="401"/>
      <c r="O649" s="401"/>
      <c r="P649" s="401"/>
      <c r="Q649" s="401"/>
      <c r="R649" s="401"/>
      <c r="S649" s="396"/>
      <c r="T649" s="400">
        <f>T604</f>
        <v>0</v>
      </c>
      <c r="U649" s="395">
        <f t="shared" si="904"/>
        <v>0</v>
      </c>
      <c r="V649" s="395">
        <f t="shared" si="905"/>
        <v>0</v>
      </c>
      <c r="W649" s="395">
        <f t="shared" si="906"/>
        <v>0</v>
      </c>
      <c r="X649" s="249"/>
      <c r="Y649" s="249"/>
      <c r="Z649" s="249"/>
      <c r="AA649" s="249"/>
      <c r="AB649" s="249"/>
    </row>
    <row r="650" spans="1:28" hidden="1" outlineLevel="1">
      <c r="A650" s="249"/>
      <c r="B650" s="309" t="str">
        <f t="shared" ca="1" si="907"/>
        <v>RL Capex 2030</v>
      </c>
      <c r="C650" s="401"/>
      <c r="D650" s="401"/>
      <c r="E650" s="401"/>
      <c r="F650" s="401"/>
      <c r="G650" s="401"/>
      <c r="H650" s="401"/>
      <c r="I650" s="401"/>
      <c r="J650" s="401"/>
      <c r="K650" s="401"/>
      <c r="L650" s="401"/>
      <c r="M650" s="401"/>
      <c r="N650" s="401"/>
      <c r="O650" s="401"/>
      <c r="P650" s="401"/>
      <c r="Q650" s="401"/>
      <c r="R650" s="401"/>
      <c r="S650" s="401"/>
      <c r="T650" s="396"/>
      <c r="U650" s="400">
        <f>U604</f>
        <v>0</v>
      </c>
      <c r="V650" s="395">
        <f t="shared" si="905"/>
        <v>0</v>
      </c>
      <c r="W650" s="395">
        <f t="shared" si="906"/>
        <v>0</v>
      </c>
      <c r="X650" s="249"/>
      <c r="Y650" s="249"/>
      <c r="Z650" s="249"/>
      <c r="AA650" s="249"/>
      <c r="AB650" s="249"/>
    </row>
    <row r="651" spans="1:28" hidden="1" outlineLevel="1">
      <c r="A651" s="249"/>
      <c r="B651" s="309" t="str">
        <f t="shared" ca="1" si="907"/>
        <v>RL Capex 2031</v>
      </c>
      <c r="C651" s="401"/>
      <c r="D651" s="401"/>
      <c r="E651" s="401"/>
      <c r="F651" s="401"/>
      <c r="G651" s="401"/>
      <c r="H651" s="401"/>
      <c r="I651" s="401"/>
      <c r="J651" s="401"/>
      <c r="K651" s="401"/>
      <c r="L651" s="401"/>
      <c r="M651" s="401"/>
      <c r="N651" s="401"/>
      <c r="O651" s="401"/>
      <c r="P651" s="401"/>
      <c r="Q651" s="401"/>
      <c r="R651" s="401"/>
      <c r="S651" s="401"/>
      <c r="T651" s="401"/>
      <c r="U651" s="396"/>
      <c r="V651" s="400">
        <f>V604</f>
        <v>0</v>
      </c>
      <c r="W651" s="395">
        <f>IF(V651="n/a","n/a",MAX(0,V651-1))</f>
        <v>0</v>
      </c>
      <c r="X651" s="249"/>
      <c r="Y651" s="249"/>
      <c r="Z651" s="249"/>
      <c r="AA651" s="249"/>
      <c r="AB651" s="249"/>
    </row>
    <row r="652" spans="1:28" hidden="1" outlineLevel="1">
      <c r="A652" s="249"/>
      <c r="B652" s="309" t="str">
        <f t="shared" ca="1" si="907"/>
        <v>RL Capex 2032</v>
      </c>
      <c r="C652" s="401"/>
      <c r="D652" s="401"/>
      <c r="E652" s="401"/>
      <c r="F652" s="401"/>
      <c r="G652" s="401"/>
      <c r="H652" s="401"/>
      <c r="I652" s="401"/>
      <c r="J652" s="401"/>
      <c r="K652" s="401"/>
      <c r="L652" s="401"/>
      <c r="M652" s="401"/>
      <c r="N652" s="401"/>
      <c r="O652" s="401"/>
      <c r="P652" s="401"/>
      <c r="Q652" s="401"/>
      <c r="R652" s="401"/>
      <c r="S652" s="401"/>
      <c r="T652" s="401"/>
      <c r="U652" s="401"/>
      <c r="V652" s="396"/>
      <c r="W652" s="395">
        <f>W604</f>
        <v>0</v>
      </c>
      <c r="X652" s="249"/>
      <c r="Y652" s="249"/>
      <c r="Z652" s="249"/>
      <c r="AA652" s="249"/>
      <c r="AB652" s="249"/>
    </row>
    <row r="653" spans="1:28" hidden="1" outlineLevel="1">
      <c r="A653" s="249"/>
      <c r="B653" s="332"/>
      <c r="C653" s="395"/>
      <c r="D653" s="395"/>
      <c r="E653" s="395"/>
      <c r="F653" s="395"/>
      <c r="G653" s="395"/>
      <c r="H653" s="395"/>
      <c r="I653" s="395"/>
      <c r="J653" s="395"/>
      <c r="K653" s="395"/>
      <c r="L653" s="395"/>
      <c r="M653" s="395"/>
      <c r="N653" s="395"/>
      <c r="O653" s="395"/>
      <c r="P653" s="395"/>
      <c r="Q653" s="395"/>
      <c r="R653" s="395"/>
      <c r="S653" s="395"/>
      <c r="T653" s="395"/>
      <c r="U653" s="395"/>
      <c r="V653" s="395"/>
      <c r="W653" s="395"/>
      <c r="X653" s="249"/>
      <c r="Y653" s="249"/>
      <c r="Z653" s="249"/>
      <c r="AA653" s="249"/>
      <c r="AB653" s="249"/>
    </row>
    <row r="654" spans="1:28" collapsed="1">
      <c r="A654" s="322"/>
      <c r="B654" s="336" t="s">
        <v>192</v>
      </c>
      <c r="C654" s="460">
        <f ca="1">(IF(OR($C604&lt;&gt;"n/a",C604&lt;&gt;"n/a"),IF(SUM(C607:C629)=0,0,IF((SUMPRODUCT(C607:C629,C631:C653)/SUM(C607:C629))&lt;0,1,(SUMPRODUCT(C607:C629,C631:C653)/SUM(C607:C629)))),"n/a"))</f>
        <v>0</v>
      </c>
      <c r="D654" s="460">
        <f ca="1">(IF(OR($C604&lt;&gt;"n/a",D604&lt;&gt;"n/a"),IF(SUM(D607:D629)=0,0,IF((SUMPRODUCT(D607:D629,D631:D653)/SUM(D607:D629))&lt;0,1,(SUMPRODUCT(D607:D629,D631:D653)/SUM(D607:D629)))),"n/a"))</f>
        <v>0</v>
      </c>
      <c r="E654" s="460">
        <f t="shared" ref="E654:W654" ca="1" si="908">(IF(OR($C604&lt;&gt;"n/a",E604&lt;&gt;"n/a"),IF(SUM(E607:E629)=0,0,IF((SUMPRODUCT(E607:E629,E631:E653)/SUM(E607:E629))&lt;0,1,(SUMPRODUCT(E607:E629,E631:E653)/SUM(E607:E629)))),"n/a"))</f>
        <v>0</v>
      </c>
      <c r="F654" s="460">
        <f t="shared" ca="1" si="908"/>
        <v>0</v>
      </c>
      <c r="G654" s="460">
        <f t="shared" ca="1" si="908"/>
        <v>0</v>
      </c>
      <c r="H654" s="460">
        <f t="shared" ca="1" si="908"/>
        <v>0</v>
      </c>
      <c r="I654" s="460">
        <f t="shared" ca="1" si="908"/>
        <v>0</v>
      </c>
      <c r="J654" s="460">
        <f t="shared" ca="1" si="908"/>
        <v>0</v>
      </c>
      <c r="K654" s="460">
        <f t="shared" ca="1" si="908"/>
        <v>0</v>
      </c>
      <c r="L654" s="460">
        <f t="shared" ca="1" si="908"/>
        <v>0</v>
      </c>
      <c r="M654" s="460">
        <f t="shared" ca="1" si="908"/>
        <v>0</v>
      </c>
      <c r="N654" s="460">
        <f t="shared" ca="1" si="908"/>
        <v>0</v>
      </c>
      <c r="O654" s="460">
        <f t="shared" ca="1" si="908"/>
        <v>0</v>
      </c>
      <c r="P654" s="460">
        <f t="shared" ca="1" si="908"/>
        <v>0</v>
      </c>
      <c r="Q654" s="460">
        <f t="shared" ca="1" si="908"/>
        <v>0</v>
      </c>
      <c r="R654" s="460">
        <f t="shared" ca="1" si="908"/>
        <v>0</v>
      </c>
      <c r="S654" s="460">
        <f t="shared" ca="1" si="908"/>
        <v>0</v>
      </c>
      <c r="T654" s="460">
        <f t="shared" ca="1" si="908"/>
        <v>0</v>
      </c>
      <c r="U654" s="460">
        <f t="shared" ca="1" si="908"/>
        <v>0</v>
      </c>
      <c r="V654" s="460">
        <f t="shared" ca="1" si="908"/>
        <v>0</v>
      </c>
      <c r="W654" s="460">
        <f t="shared" ca="1" si="908"/>
        <v>0</v>
      </c>
      <c r="X654" s="249"/>
      <c r="Y654" s="249"/>
      <c r="Z654" s="249"/>
      <c r="AA654" s="249"/>
      <c r="AB654" s="249"/>
    </row>
    <row r="655" spans="1:28">
      <c r="A655" s="249"/>
      <c r="B655" s="249"/>
      <c r="C655" s="395"/>
      <c r="D655" s="395"/>
      <c r="E655" s="395"/>
      <c r="F655" s="395"/>
      <c r="G655" s="395"/>
      <c r="H655" s="395"/>
      <c r="I655" s="395"/>
      <c r="J655" s="395"/>
      <c r="K655" s="395"/>
      <c r="L655" s="395"/>
      <c r="M655" s="395"/>
      <c r="N655" s="395"/>
      <c r="O655" s="395"/>
      <c r="P655" s="395"/>
      <c r="Q655" s="395"/>
      <c r="R655" s="395"/>
      <c r="S655" s="395"/>
      <c r="T655" s="395"/>
      <c r="U655" s="395"/>
      <c r="V655" s="395"/>
      <c r="W655" s="395"/>
      <c r="X655" s="249"/>
      <c r="Y655" s="249"/>
      <c r="Z655" s="249"/>
      <c r="AA655" s="249"/>
      <c r="AB655" s="249"/>
    </row>
    <row r="656" spans="1:28">
      <c r="A656" s="72" t="s">
        <v>13</v>
      </c>
      <c r="B656" s="142">
        <f>VLOOKUP($A656,'RFM input'!$E$7:$F$56,2,FALSE)</f>
        <v>0</v>
      </c>
      <c r="C656" s="402"/>
      <c r="D656" s="402"/>
      <c r="E656" s="403"/>
      <c r="F656" s="403"/>
      <c r="G656" s="403"/>
      <c r="H656" s="403"/>
      <c r="I656" s="403"/>
      <c r="J656" s="403"/>
      <c r="K656" s="403"/>
      <c r="L656" s="403"/>
      <c r="M656" s="403"/>
      <c r="N656" s="403"/>
      <c r="O656" s="403"/>
      <c r="P656" s="403"/>
      <c r="Q656" s="403"/>
      <c r="R656" s="403"/>
      <c r="S656" s="403"/>
      <c r="T656" s="403"/>
      <c r="U656" s="403"/>
      <c r="V656" s="403"/>
      <c r="W656" s="403"/>
      <c r="X656" s="249"/>
      <c r="Y656" s="249"/>
      <c r="Z656" s="249"/>
      <c r="AA656" s="249"/>
      <c r="AB656" s="249"/>
    </row>
    <row r="657" spans="1:28">
      <c r="A657" s="378">
        <f>VALUE(REPLACE(A656,1,12,""))</f>
        <v>13</v>
      </c>
      <c r="B657" s="317" t="s">
        <v>195</v>
      </c>
      <c r="C657" s="389">
        <f ca="1">OFFSET('TAB roll forward'!$H$7,A657,0)</f>
        <v>0</v>
      </c>
      <c r="D657" s="404">
        <f ca="1">'RAB remaining lives'!D662</f>
        <v>0</v>
      </c>
      <c r="E657" s="404">
        <f ca="1">'RAB remaining lives'!E662</f>
        <v>0</v>
      </c>
      <c r="F657" s="404">
        <f ca="1">'RAB remaining lives'!F662</f>
        <v>0</v>
      </c>
      <c r="G657" s="404">
        <f ca="1">'RAB remaining lives'!G662</f>
        <v>0</v>
      </c>
      <c r="H657" s="404">
        <f ca="1">'RAB remaining lives'!H662</f>
        <v>0</v>
      </c>
      <c r="I657" s="404">
        <f ca="1">'RAB remaining lives'!I662</f>
        <v>0</v>
      </c>
      <c r="J657" s="404">
        <f ca="1">'RAB remaining lives'!J662</f>
        <v>0</v>
      </c>
      <c r="K657" s="404">
        <f ca="1">'RAB remaining lives'!K662</f>
        <v>0</v>
      </c>
      <c r="L657" s="404">
        <f ca="1">'RAB remaining lives'!L662</f>
        <v>0</v>
      </c>
      <c r="M657" s="404">
        <f ca="1">'RAB remaining lives'!M662</f>
        <v>0</v>
      </c>
      <c r="N657" s="404">
        <f>'RAB remaining lives'!N662</f>
        <v>0</v>
      </c>
      <c r="O657" s="404">
        <f>'RAB remaining lives'!O662</f>
        <v>0</v>
      </c>
      <c r="P657" s="404">
        <f>'RAB remaining lives'!P662</f>
        <v>0</v>
      </c>
      <c r="Q657" s="404">
        <f>'RAB remaining lives'!Q662</f>
        <v>0</v>
      </c>
      <c r="R657" s="404">
        <f>'RAB remaining lives'!R662</f>
        <v>0</v>
      </c>
      <c r="S657" s="404">
        <f>'RAB remaining lives'!S662</f>
        <v>0</v>
      </c>
      <c r="T657" s="404">
        <f>'RAB remaining lives'!T662</f>
        <v>0</v>
      </c>
      <c r="U657" s="404">
        <f>'RAB remaining lives'!U662</f>
        <v>0</v>
      </c>
      <c r="V657" s="404">
        <f>'RAB remaining lives'!V662</f>
        <v>0</v>
      </c>
      <c r="W657" s="404">
        <f>'RAB remaining lives'!W662</f>
        <v>0</v>
      </c>
      <c r="X657" s="249"/>
      <c r="Y657" s="249"/>
      <c r="Z657" s="249"/>
      <c r="AA657" s="249"/>
      <c r="AB657" s="249"/>
    </row>
    <row r="658" spans="1:28">
      <c r="A658" s="249"/>
      <c r="B658" s="249" t="s">
        <v>326</v>
      </c>
      <c r="C658" s="391">
        <f ca="1">OFFSET('RFM input'!$X$6,$A657,0)</f>
        <v>0</v>
      </c>
      <c r="D658" s="390">
        <f ca="1">OFFSET('RFM input'!$Y$6,$A657,0)</f>
        <v>0</v>
      </c>
      <c r="E658" s="390">
        <f ca="1">OFFSET('RFM input'!$Y$6,$A657,0)</f>
        <v>0</v>
      </c>
      <c r="F658" s="390">
        <f ca="1">OFFSET('RFM input'!$Y$6,$A657,0)</f>
        <v>0</v>
      </c>
      <c r="G658" s="390">
        <f ca="1">OFFSET('RFM input'!$Y$6,$A657,0)</f>
        <v>0</v>
      </c>
      <c r="H658" s="390">
        <f ca="1">OFFSET('RFM input'!$Y$6,$A657,0)</f>
        <v>0</v>
      </c>
      <c r="I658" s="390">
        <f ca="1">OFFSET('RFM input'!$Y$6,'TAB remaining lives'!$A657,0)</f>
        <v>0</v>
      </c>
      <c r="J658" s="390">
        <f ca="1">OFFSET('RFM input'!$Y$6,'TAB remaining lives'!$A657,0)</f>
        <v>0</v>
      </c>
      <c r="K658" s="390">
        <f ca="1">OFFSET('RFM input'!$Y$6,'TAB remaining lives'!$A657,0)</f>
        <v>0</v>
      </c>
      <c r="L658" s="390">
        <f ca="1">OFFSET('RFM input'!$Y$6,'TAB remaining lives'!$A657,0)</f>
        <v>0</v>
      </c>
      <c r="M658" s="390">
        <f ca="1">OFFSET('RFM input'!$Y$6,'TAB remaining lives'!$A657,0)</f>
        <v>0</v>
      </c>
      <c r="N658" s="390"/>
      <c r="O658" s="390"/>
      <c r="P658" s="390"/>
      <c r="Q658" s="390"/>
      <c r="R658" s="390"/>
      <c r="S658" s="390"/>
      <c r="T658" s="390"/>
      <c r="U658" s="390"/>
      <c r="V658" s="390"/>
      <c r="W658" s="390"/>
      <c r="X658" s="249"/>
      <c r="Y658" s="249"/>
      <c r="Z658" s="249"/>
      <c r="AA658" s="249"/>
      <c r="AB658" s="249"/>
    </row>
    <row r="659" spans="1:28">
      <c r="A659" s="249"/>
      <c r="B659" s="317" t="s">
        <v>300</v>
      </c>
      <c r="C659" s="392"/>
      <c r="D659" s="393">
        <f ca="1">IF(D$6=(OFFSET('RFM input'!$G$60,0,'RFM input'!$AA$7)),OFFSET('RFM input'!$I$454,$A657,0),0)</f>
        <v>0</v>
      </c>
      <c r="E659" s="390">
        <f ca="1">IF(E$6=(OFFSET('RFM input'!$G$60,0,'RFM input'!$AA$7)),OFFSET('RFM input'!$I$454,$A657,0),0)</f>
        <v>0</v>
      </c>
      <c r="F659" s="390">
        <f ca="1">IF(F$6=(OFFSET('RFM input'!$G$60,0,'RFM input'!$AA$7)),OFFSET('RFM input'!$I$454,$A657,0),0)</f>
        <v>0</v>
      </c>
      <c r="G659" s="390">
        <f ca="1">IF(G$6=(OFFSET('RFM input'!$G$60,0,'RFM input'!$AA$7)),OFFSET('RFM input'!$I$454,$A657,0),0)</f>
        <v>0</v>
      </c>
      <c r="H659" s="390">
        <f ca="1">IF(H$6=(OFFSET('RFM input'!$G$60,0,'RFM input'!$AA$7)),OFFSET('RFM input'!$I$454,$A657,0),0)</f>
        <v>0</v>
      </c>
      <c r="I659" s="390">
        <f ca="1">IF(I$6=(OFFSET('RFM input'!$G$60,0,'RFM input'!$AA$7)),OFFSET('RFM input'!$I$454,$A657,0),0)</f>
        <v>0</v>
      </c>
      <c r="J659" s="390">
        <f ca="1">IF(J$6=(OFFSET('RFM input'!$G$60,0,'RFM input'!$AA$7)),OFFSET('RFM input'!$I$454,$A657,0),0)</f>
        <v>0</v>
      </c>
      <c r="K659" s="390">
        <f ca="1">IF(K$6=(OFFSET('RFM input'!$G$60,0,'RFM input'!$AA$7)),OFFSET('RFM input'!$I$454,$A657,0),0)</f>
        <v>0</v>
      </c>
      <c r="L659" s="390">
        <f ca="1">IF(L$6=(OFFSET('RFM input'!$G$60,0,'RFM input'!$AA$7)),OFFSET('RFM input'!$I$454,$A657,0),0)</f>
        <v>0</v>
      </c>
      <c r="M659" s="390">
        <f ca="1">IF(M$6=(OFFSET('RFM input'!$G$60,0,'RFM input'!$AA$7)),OFFSET('RFM input'!$I$454,$A657,0),0)</f>
        <v>0</v>
      </c>
      <c r="N659" s="390"/>
      <c r="O659" s="390"/>
      <c r="P659" s="390"/>
      <c r="Q659" s="390"/>
      <c r="R659" s="390"/>
      <c r="S659" s="390"/>
      <c r="T659" s="390"/>
      <c r="U659" s="390"/>
      <c r="V659" s="390"/>
      <c r="W659" s="390"/>
      <c r="X659" s="249"/>
      <c r="Y659" s="249"/>
      <c r="Z659" s="249"/>
      <c r="AA659" s="249"/>
      <c r="AB659" s="249"/>
    </row>
    <row r="660" spans="1:28">
      <c r="A660" s="249"/>
      <c r="B660" s="317" t="s">
        <v>309</v>
      </c>
      <c r="C660" s="392"/>
      <c r="D660" s="391">
        <f ca="1">IF(D$6=(OFFSET('RFM input'!$G$60,0,'RFM input'!$AA$7)),OFFSET('RFM input'!$K$454,$A657,0),0)</f>
        <v>0</v>
      </c>
      <c r="E660" s="394">
        <f ca="1">IF(E$6=(OFFSET('RFM input'!$G$60,0,'RFM input'!$AA$7)),OFFSET('RFM input'!$K$454,$A657,0),0)</f>
        <v>0</v>
      </c>
      <c r="F660" s="394">
        <f ca="1">IF(F$6=(OFFSET('RFM input'!$G$60,0,'RFM input'!$AA$7)),OFFSET('RFM input'!$K$454,$A657,0),0)</f>
        <v>0</v>
      </c>
      <c r="G660" s="394">
        <f ca="1">IF(G$6=(OFFSET('RFM input'!$G$60,0,'RFM input'!$AA$7)),OFFSET('RFM input'!$K$454,$A657,0),0)</f>
        <v>0</v>
      </c>
      <c r="H660" s="394">
        <f ca="1">IF(H$6=(OFFSET('RFM input'!$G$60,0,'RFM input'!$AA$7)),OFFSET('RFM input'!$K$454,$A657,0),0)</f>
        <v>0</v>
      </c>
      <c r="I660" s="394">
        <f ca="1">IF(I$6=(OFFSET('RFM input'!$G$60,0,'RFM input'!$AA$7)),OFFSET('RFM input'!$K$454,$A657,0),0)</f>
        <v>0</v>
      </c>
      <c r="J660" s="394">
        <f ca="1">IF(J$6=(OFFSET('RFM input'!$G$60,0,'RFM input'!$AA$7)),OFFSET('RFM input'!$K$454,$A657,0),0)</f>
        <v>0</v>
      </c>
      <c r="K660" s="394">
        <f ca="1">IF(K$6=(OFFSET('RFM input'!$G$60,0,'RFM input'!$AA$7)),OFFSET('RFM input'!$K$454,$A657,0),0)</f>
        <v>0</v>
      </c>
      <c r="L660" s="394">
        <f ca="1">IF(L$6=(OFFSET('RFM input'!$G$60,0,'RFM input'!$AA$7)),OFFSET('RFM input'!$K$454,$A657,0),0)</f>
        <v>0</v>
      </c>
      <c r="M660" s="394">
        <f ca="1">IF(M$6=(OFFSET('RFM input'!$G$60,0,'RFM input'!$AA$7)),OFFSET('RFM input'!$K$454,$A657,0),0)</f>
        <v>0</v>
      </c>
      <c r="N660" s="394"/>
      <c r="O660" s="394"/>
      <c r="P660" s="394"/>
      <c r="Q660" s="394"/>
      <c r="R660" s="394"/>
      <c r="S660" s="394"/>
      <c r="T660" s="394"/>
      <c r="U660" s="394"/>
      <c r="V660" s="394"/>
      <c r="W660" s="394"/>
      <c r="X660" s="249"/>
      <c r="Y660" s="249"/>
      <c r="Z660" s="249"/>
      <c r="AA660" s="249"/>
      <c r="AB660" s="249"/>
    </row>
    <row r="661" spans="1:28" hidden="1" outlineLevel="1">
      <c r="A661" s="459">
        <v>-1</v>
      </c>
      <c r="B661" s="309" t="s">
        <v>303</v>
      </c>
      <c r="C661" s="395"/>
      <c r="D661" s="395">
        <f t="shared" ref="D661" ca="1" si="909">IF(D685="n/a",0,IF(AND(D659=0,C661=0),0,
IF(AND(D659&lt;&gt;0,C661=0),D659,
IF(AND(D660&lt;&gt;0,C661&lt;&gt;0),(C661-(C661/C685))+D659,
IF(C685&lt;1,0,(C661-(C661/C685)))))))</f>
        <v>0</v>
      </c>
      <c r="E661" s="395">
        <f t="shared" ref="E661" ca="1" si="910">IF(E685="n/a",0,IF(AND(E659=0,D661=0),0,
IF(AND(E659&lt;&gt;0,D661=0),E659,
IF(AND(E660&lt;&gt;0,D661&lt;&gt;0),(D661-(D661/D685))+E659,
IF(D685&lt;1,0,(D661-(D661/D685)))))))</f>
        <v>0</v>
      </c>
      <c r="F661" s="395">
        <f t="shared" ref="F661" ca="1" si="911">IF(F685="n/a",0,IF(AND(F659=0,E661=0),0,
IF(AND(F659&lt;&gt;0,E661=0),F659,
IF(AND(F660&lt;&gt;0,E661&lt;&gt;0),(E661-(E661/E685))+F659,
IF(E685&lt;1,0,(E661-(E661/E685)))))))</f>
        <v>0</v>
      </c>
      <c r="G661" s="395">
        <f t="shared" ref="G661" ca="1" si="912">IF(G685="n/a",0,IF(AND(G659=0,F661=0),0,
IF(AND(G659&lt;&gt;0,F661=0),G659,
IF(AND(G660&lt;&gt;0,F661&lt;&gt;0),(F661-(F661/F685))+G659,
IF(F685&lt;1,0,(F661-(F661/F685)))))))</f>
        <v>0</v>
      </c>
      <c r="H661" s="395">
        <f ca="1">IF(H685="n/a",0,IF(AND(H659=0,G661=0),0,
IF(AND(H659&lt;&gt;0,G661=0),H659,
IF(AND(H660&lt;&gt;0,G661&lt;&gt;0),(G661-(G661/G685))+H659,
IF(G685&lt;1,0,(G661-(G661/G685)))))))</f>
        <v>0</v>
      </c>
      <c r="I661" s="395">
        <f t="shared" ref="I661" ca="1" si="913">IF(I685="n/a",0,IF(AND(I659=0,H661=0),0,
IF(AND(I659&lt;&gt;0,H661=0),I659,
IF(AND(I660&lt;&gt;0,H661&lt;&gt;0),(H661-(H661/H685))+I659,
IF(H685&lt;1,0,(H661-(H661/H685)))))))</f>
        <v>0</v>
      </c>
      <c r="J661" s="395">
        <f t="shared" ref="J661" ca="1" si="914">IF(J685="n/a",0,IF(AND(J659=0,I661=0),0,
IF(AND(J659&lt;&gt;0,I661=0),J659,
IF(AND(J660&lt;&gt;0,I661&lt;&gt;0),(I661-(I661/I685))+J659,
IF(I685&lt;1,0,(I661-(I661/I685)))))))</f>
        <v>0</v>
      </c>
      <c r="K661" s="395">
        <f t="shared" ref="K661" ca="1" si="915">IF(K685="n/a",0,IF(AND(K659=0,J661=0),0,
IF(AND(K659&lt;&gt;0,J661=0),K659,
IF(AND(K660&lt;&gt;0,J661&lt;&gt;0),(J661-(J661/J685))+K659,
IF(J685&lt;1,0,(J661-(J661/J685)))))))</f>
        <v>0</v>
      </c>
      <c r="L661" s="395">
        <f t="shared" ref="L661" ca="1" si="916">IF(L685="n/a",0,IF(AND(L659=0,K661=0),0,
IF(AND(L659&lt;&gt;0,K661=0),L659,
IF(AND(L660&lt;&gt;0,K661&lt;&gt;0),(K661-(K661/K685))+L659,
IF(K685&lt;1,0,(K661-(K661/K685)))))))</f>
        <v>0</v>
      </c>
      <c r="M661" s="395">
        <f t="shared" ref="M661" ca="1" si="917">IF(M685="n/a",0,IF(AND(M659=0,L661=0),0,
IF(AND(M659&lt;&gt;0,L661=0),M659,
IF(AND(M660&lt;&gt;0,L661&lt;&gt;0),(L661-(L661/L685))+M659,
IF(L685&lt;1,0,(L661-(L661/L685)))))))</f>
        <v>0</v>
      </c>
      <c r="N661" s="395">
        <f t="shared" ref="N661" ca="1" si="918">IF(N685="n/a",0,IF(AND(N659=0,M661=0),0,
IF(AND(N659&lt;&gt;0,M661=0),N659,
IF(AND(N660&lt;&gt;0,M661&lt;&gt;0),(M661-(M661/M685))+N659,
IF(M685&lt;1,0,(M661-(M661/M685)))))))</f>
        <v>0</v>
      </c>
      <c r="O661" s="395">
        <f t="shared" ref="O661" ca="1" si="919">IF(O685="n/a",0,IF(AND(O659=0,N661=0),0,
IF(AND(O659&lt;&gt;0,N661=0),O659,
IF(AND(O660&lt;&gt;0,N661&lt;&gt;0),(N661-(N661/N685))+O659,
IF(N685&lt;1,0,(N661-(N661/N685)))))))</f>
        <v>0</v>
      </c>
      <c r="P661" s="395">
        <f t="shared" ref="P661" ca="1" si="920">IF(P685="n/a",0,IF(AND(P659=0,O661=0),0,
IF(AND(P659&lt;&gt;0,O661=0),P659,
IF(AND(P660&lt;&gt;0,O661&lt;&gt;0),(O661-(O661/O685))+P659,
IF(O685&lt;1,0,(O661-(O661/O685)))))))</f>
        <v>0</v>
      </c>
      <c r="Q661" s="395">
        <f t="shared" ref="Q661" ca="1" si="921">IF(Q685="n/a",0,IF(AND(Q659=0,P661=0),0,
IF(AND(Q659&lt;&gt;0,P661=0),Q659,
IF(AND(Q660&lt;&gt;0,P661&lt;&gt;0),(P661-(P661/P685))+Q659,
IF(P685&lt;1,0,(P661-(P661/P685)))))))</f>
        <v>0</v>
      </c>
      <c r="R661" s="395">
        <f t="shared" ref="R661" ca="1" si="922">IF(R685="n/a",0,IF(AND(R659=0,Q661=0),0,
IF(AND(R659&lt;&gt;0,Q661=0),R659,
IF(AND(R660&lt;&gt;0,Q661&lt;&gt;0),(Q661-(Q661/Q685))+R659,
IF(Q685&lt;1,0,(Q661-(Q661/Q685)))))))</f>
        <v>0</v>
      </c>
      <c r="S661" s="395">
        <f t="shared" ref="S661" ca="1" si="923">IF(S685="n/a",0,IF(AND(S659=0,R661=0),0,
IF(AND(S659&lt;&gt;0,R661=0),S659,
IF(AND(S660&lt;&gt;0,R661&lt;&gt;0),(R661-(R661/R685))+S659,
IF(R685&lt;1,0,(R661-(R661/R685)))))))</f>
        <v>0</v>
      </c>
      <c r="T661" s="395">
        <f t="shared" ref="T661" ca="1" si="924">IF(T685="n/a",0,IF(AND(T659=0,S661=0),0,
IF(AND(T659&lt;&gt;0,S661=0),T659,
IF(AND(T660&lt;&gt;0,S661&lt;&gt;0),(S661-(S661/S685))+T659,
IF(S685&lt;1,0,(S661-(S661/S685)))))))</f>
        <v>0</v>
      </c>
      <c r="U661" s="395">
        <f t="shared" ref="U661" ca="1" si="925">IF(U685="n/a",0,IF(AND(U659=0,T661=0),0,
IF(AND(U659&lt;&gt;0,T661=0),U659,
IF(AND(U660&lt;&gt;0,T661&lt;&gt;0),(T661-(T661/T685))+U659,
IF(T685&lt;1,0,(T661-(T661/T685)))))))</f>
        <v>0</v>
      </c>
      <c r="V661" s="395">
        <f t="shared" ref="V661" ca="1" si="926">IF(V685="n/a",0,IF(AND(V659=0,U661=0),0,
IF(AND(V659&lt;&gt;0,U661=0),V659,
IF(AND(V660&lt;&gt;0,U661&lt;&gt;0),(U661-(U661/U685))+V659,
IF(U685&lt;1,0,(U661-(U661/U685)))))))</f>
        <v>0</v>
      </c>
      <c r="W661" s="395">
        <f t="shared" ref="W661" ca="1" si="927">IF(W685="n/a",0,IF(AND(W659=0,V661=0),0,
IF(AND(W659&lt;&gt;0,V661=0),W659,
IF(AND(W660&lt;&gt;0,V661&lt;&gt;0),(V661-(V661/V685))+W659,
IF(V685&lt;1,0,(V661-(V661/V685)))))))</f>
        <v>0</v>
      </c>
      <c r="X661" s="249"/>
      <c r="Y661" s="249"/>
      <c r="Z661" s="249"/>
      <c r="AA661" s="249"/>
      <c r="AB661" s="249"/>
    </row>
    <row r="662" spans="1:28" hidden="1" outlineLevel="1">
      <c r="A662" s="331">
        <v>0</v>
      </c>
      <c r="B662" s="309" t="s">
        <v>194</v>
      </c>
      <c r="C662" s="400">
        <f ca="1">C657</f>
        <v>0</v>
      </c>
      <c r="D662" s="395">
        <f ca="1">IF(C686="n/a",C662,IFERROR(IF((OFFSET($C662,0,$A662))&lt;0,
MIN(0,C662-(OFFSET($C662,0,$A662)/(OFFSET($C657,-$A661,$A662)))),
MAX(0,C662-(OFFSET($C662,0,$A662)/(OFFSET($C657,-$A661,$A662))))),0))</f>
        <v>0</v>
      </c>
      <c r="E662" s="395">
        <f t="shared" ref="E662" ca="1" si="928">IF(D686="n/a",D662,IFERROR(IF((OFFSET($C662,0,$A662))&lt;0,
MIN(0,D662-(OFFSET($C662,0,$A662)/(OFFSET($C657,-$A661,$A662)))),
MAX(0,D662-(OFFSET($C662,0,$A662)/(OFFSET($C657,-$A661,$A662))))),0))</f>
        <v>0</v>
      </c>
      <c r="F662" s="395">
        <f t="shared" ref="F662:F663" ca="1" si="929">IF(E686="n/a",E662,IFERROR(IF((OFFSET($C662,0,$A662))&lt;0,
MIN(0,E662-(OFFSET($C662,0,$A662)/(OFFSET($C657,-$A661,$A662)))),
MAX(0,E662-(OFFSET($C662,0,$A662)/(OFFSET($C657,-$A661,$A662))))),0))</f>
        <v>0</v>
      </c>
      <c r="G662" s="395">
        <f t="shared" ref="G662:G664" ca="1" si="930">IF(F686="n/a",F662,IFERROR(IF((OFFSET($C662,0,$A662))&lt;0,
MIN(0,F662-(OFFSET($C662,0,$A662)/(OFFSET($C657,-$A661,$A662)))),
MAX(0,F662-(OFFSET($C662,0,$A662)/(OFFSET($C657,-$A661,$A662))))),0))</f>
        <v>0</v>
      </c>
      <c r="H662" s="395">
        <f t="shared" ref="H662:H665" ca="1" si="931">IF(G686="n/a",G662,IFERROR(IF((OFFSET($C662,0,$A662))&lt;0,
MIN(0,G662-(OFFSET($C662,0,$A662)/(OFFSET($C657,-$A661,$A662)))),
MAX(0,G662-(OFFSET($C662,0,$A662)/(OFFSET($C657,-$A661,$A662))))),0))</f>
        <v>0</v>
      </c>
      <c r="I662" s="395">
        <f t="shared" ref="I662:I666" ca="1" si="932">IF(H686="n/a",H662,IFERROR(IF((OFFSET($C662,0,$A662))&lt;0,
MIN(0,H662-(OFFSET($C662,0,$A662)/(OFFSET($C657,-$A661,$A662)))),
MAX(0,H662-(OFFSET($C662,0,$A662)/(OFFSET($C657,-$A661,$A662))))),0))</f>
        <v>0</v>
      </c>
      <c r="J662" s="395">
        <f t="shared" ref="J662:J667" ca="1" si="933">IF(I686="n/a",I662,IFERROR(IF((OFFSET($C662,0,$A662))&lt;0,
MIN(0,I662-(OFFSET($C662,0,$A662)/(OFFSET($C657,-$A661,$A662)))),
MAX(0,I662-(OFFSET($C662,0,$A662)/(OFFSET($C657,-$A661,$A662))))),0))</f>
        <v>0</v>
      </c>
      <c r="K662" s="395">
        <f t="shared" ref="K662:K668" ca="1" si="934">IF(J686="n/a",J662,IFERROR(IF((OFFSET($C662,0,$A662))&lt;0,
MIN(0,J662-(OFFSET($C662,0,$A662)/(OFFSET($C657,-$A661,$A662)))),
MAX(0,J662-(OFFSET($C662,0,$A662)/(OFFSET($C657,-$A661,$A662))))),0))</f>
        <v>0</v>
      </c>
      <c r="L662" s="395">
        <f t="shared" ref="L662:L669" ca="1" si="935">IF(K686="n/a",K662,IFERROR(IF((OFFSET($C662,0,$A662))&lt;0,
MIN(0,K662-(OFFSET($C662,0,$A662)/(OFFSET($C657,-$A661,$A662)))),
MAX(0,K662-(OFFSET($C662,0,$A662)/(OFFSET($C657,-$A661,$A662))))),0))</f>
        <v>0</v>
      </c>
      <c r="M662" s="395">
        <f t="shared" ref="M662:M670" ca="1" si="936">IF(L686="n/a",L662,IFERROR(IF((OFFSET($C662,0,$A662))&lt;0,
MIN(0,L662-(OFFSET($C662,0,$A662)/(OFFSET($C657,-$A661,$A662)))),
MAX(0,L662-(OFFSET($C662,0,$A662)/(OFFSET($C657,-$A661,$A662))))),0))</f>
        <v>0</v>
      </c>
      <c r="N662" s="395">
        <f t="shared" ref="N662:N671" ca="1" si="937">IF(M686="n/a",M662,IFERROR(IF((OFFSET($C662,0,$A662))&lt;0,
MIN(0,M662-(OFFSET($C662,0,$A662)/(OFFSET($C657,-$A661,$A662)))),
MAX(0,M662-(OFFSET($C662,0,$A662)/(OFFSET($C657,-$A661,$A662))))),0))</f>
        <v>0</v>
      </c>
      <c r="O662" s="395">
        <f t="shared" ref="O662:O672" ca="1" si="938">IF(N686="n/a",N662,IFERROR(IF((OFFSET($C662,0,$A662))&lt;0,
MIN(0,N662-(OFFSET($C662,0,$A662)/(OFFSET($C657,-$A661,$A662)))),
MAX(0,N662-(OFFSET($C662,0,$A662)/(OFFSET($C657,-$A661,$A662))))),0))</f>
        <v>0</v>
      </c>
      <c r="P662" s="395">
        <f t="shared" ref="P662:P673" ca="1" si="939">IF(O686="n/a",O662,IFERROR(IF((OFFSET($C662,0,$A662))&lt;0,
MIN(0,O662-(OFFSET($C662,0,$A662)/(OFFSET($C657,-$A661,$A662)))),
MAX(0,O662-(OFFSET($C662,0,$A662)/(OFFSET($C657,-$A661,$A662))))),0))</f>
        <v>0</v>
      </c>
      <c r="Q662" s="395">
        <f t="shared" ref="Q662:Q674" ca="1" si="940">IF(P686="n/a",P662,IFERROR(IF((OFFSET($C662,0,$A662))&lt;0,
MIN(0,P662-(OFFSET($C662,0,$A662)/(OFFSET($C657,-$A661,$A662)))),
MAX(0,P662-(OFFSET($C662,0,$A662)/(OFFSET($C657,-$A661,$A662))))),0))</f>
        <v>0</v>
      </c>
      <c r="R662" s="395">
        <f t="shared" ref="R662:R675" ca="1" si="941">IF(Q686="n/a",Q662,IFERROR(IF((OFFSET($C662,0,$A662))&lt;0,
MIN(0,Q662-(OFFSET($C662,0,$A662)/(OFFSET($C657,-$A661,$A662)))),
MAX(0,Q662-(OFFSET($C662,0,$A662)/(OFFSET($C657,-$A661,$A662))))),0))</f>
        <v>0</v>
      </c>
      <c r="S662" s="395">
        <f t="shared" ref="S662:S676" ca="1" si="942">IF(R686="n/a",R662,IFERROR(IF((OFFSET($C662,0,$A662))&lt;0,
MIN(0,R662-(OFFSET($C662,0,$A662)/(OFFSET($C657,-$A661,$A662)))),
MAX(0,R662-(OFFSET($C662,0,$A662)/(OFFSET($C657,-$A661,$A662))))),0))</f>
        <v>0</v>
      </c>
      <c r="T662" s="395">
        <f t="shared" ref="T662:T677" ca="1" si="943">IF(S686="n/a",S662,IFERROR(IF((OFFSET($C662,0,$A662))&lt;0,
MIN(0,S662-(OFFSET($C662,0,$A662)/(OFFSET($C657,-$A661,$A662)))),
MAX(0,S662-(OFFSET($C662,0,$A662)/(OFFSET($C657,-$A661,$A662))))),0))</f>
        <v>0</v>
      </c>
      <c r="U662" s="395">
        <f t="shared" ref="U662:U678" ca="1" si="944">IF(T686="n/a",T662,IFERROR(IF((OFFSET($C662,0,$A662))&lt;0,
MIN(0,T662-(OFFSET($C662,0,$A662)/(OFFSET($C657,-$A661,$A662)))),
MAX(0,T662-(OFFSET($C662,0,$A662)/(OFFSET($C657,-$A661,$A662))))),0))</f>
        <v>0</v>
      </c>
      <c r="V662" s="395">
        <f t="shared" ref="V662:V679" ca="1" si="945">IF(U686="n/a",U662,IFERROR(IF((OFFSET($C662,0,$A662))&lt;0,
MIN(0,U662-(OFFSET($C662,0,$A662)/(OFFSET($C657,-$A661,$A662)))),
MAX(0,U662-(OFFSET($C662,0,$A662)/(OFFSET($C657,-$A661,$A662))))),0))</f>
        <v>0</v>
      </c>
      <c r="W662" s="395">
        <f t="shared" ref="W662:W680" ca="1" si="946">IF(V686="n/a",V662,IFERROR(IF((OFFSET($C662,0,$A662))&lt;0,
MIN(0,V662-(OFFSET($C662,0,$A662)/(OFFSET($C657,-$A661,$A662)))),
MAX(0,V662-(OFFSET($C662,0,$A662)/(OFFSET($C657,-$A661,$A662))))),0))</f>
        <v>0</v>
      </c>
      <c r="X662" s="249"/>
      <c r="Y662" s="249"/>
      <c r="Z662" s="249"/>
      <c r="AA662" s="249"/>
      <c r="AB662" s="249"/>
    </row>
    <row r="663" spans="1:28" hidden="1" outlineLevel="1">
      <c r="A663" s="331">
        <v>1</v>
      </c>
      <c r="B663" s="309" t="str">
        <f t="shared" ref="B663:B682" ca="1" si="947">"Depreciated Net Capex "&amp;OFFSET($C$6,0,A663)</f>
        <v>Depreciated Net Capex 2013</v>
      </c>
      <c r="C663" s="396"/>
      <c r="D663" s="397">
        <f ca="1">D657</f>
        <v>0</v>
      </c>
      <c r="E663" s="395">
        <f ca="1">IF(D687="n/a",D663,IFERROR(IF((OFFSET($C663,0,$A663))&lt;0,
MIN(0,D663-(OFFSET($C663,0,$A663)/(OFFSET($C658,-$A662,$A663)))),
MAX(0,D663-(OFFSET($C663,0,$A663)/(OFFSET($C658,-$A662,$A663))))),0))</f>
        <v>0</v>
      </c>
      <c r="F663" s="395">
        <f t="shared" ca="1" si="929"/>
        <v>0</v>
      </c>
      <c r="G663" s="395">
        <f t="shared" ca="1" si="930"/>
        <v>0</v>
      </c>
      <c r="H663" s="395">
        <f t="shared" ca="1" si="931"/>
        <v>0</v>
      </c>
      <c r="I663" s="395">
        <f t="shared" ca="1" si="932"/>
        <v>0</v>
      </c>
      <c r="J663" s="395">
        <f t="shared" ca="1" si="933"/>
        <v>0</v>
      </c>
      <c r="K663" s="395">
        <f t="shared" ca="1" si="934"/>
        <v>0</v>
      </c>
      <c r="L663" s="395">
        <f t="shared" ca="1" si="935"/>
        <v>0</v>
      </c>
      <c r="M663" s="395">
        <f t="shared" ca="1" si="936"/>
        <v>0</v>
      </c>
      <c r="N663" s="395">
        <f t="shared" ca="1" si="937"/>
        <v>0</v>
      </c>
      <c r="O663" s="395">
        <f t="shared" ca="1" si="938"/>
        <v>0</v>
      </c>
      <c r="P663" s="395">
        <f t="shared" ca="1" si="939"/>
        <v>0</v>
      </c>
      <c r="Q663" s="395">
        <f t="shared" ca="1" si="940"/>
        <v>0</v>
      </c>
      <c r="R663" s="395">
        <f t="shared" ca="1" si="941"/>
        <v>0</v>
      </c>
      <c r="S663" s="395">
        <f t="shared" ca="1" si="942"/>
        <v>0</v>
      </c>
      <c r="T663" s="395">
        <f t="shared" ca="1" si="943"/>
        <v>0</v>
      </c>
      <c r="U663" s="395">
        <f t="shared" ca="1" si="944"/>
        <v>0</v>
      </c>
      <c r="V663" s="395">
        <f t="shared" ca="1" si="945"/>
        <v>0</v>
      </c>
      <c r="W663" s="395">
        <f t="shared" ca="1" si="946"/>
        <v>0</v>
      </c>
      <c r="X663" s="249"/>
      <c r="Y663" s="249"/>
      <c r="Z663" s="249"/>
      <c r="AA663" s="249"/>
      <c r="AB663" s="249"/>
    </row>
    <row r="664" spans="1:28" hidden="1" outlineLevel="1">
      <c r="A664" s="331">
        <v>2</v>
      </c>
      <c r="B664" s="309" t="str">
        <f t="shared" ca="1" si="947"/>
        <v>Depreciated Net Capex 2014</v>
      </c>
      <c r="C664" s="398"/>
      <c r="D664" s="399"/>
      <c r="E664" s="397">
        <f ca="1">E657</f>
        <v>0</v>
      </c>
      <c r="F664" s="395">
        <f ca="1">IF(E688="n/a",E664,IFERROR(IF((OFFSET($C664,0,$A664))&lt;0,
MIN(0,E664-(OFFSET($C664,0,$A664)/(OFFSET($C659,-$A663,$A664)))),
MAX(0,E664-(OFFSET($C664,0,$A664)/(OFFSET($C659,-$A663,$A664))))),0))</f>
        <v>0</v>
      </c>
      <c r="G664" s="395">
        <f t="shared" ca="1" si="930"/>
        <v>0</v>
      </c>
      <c r="H664" s="395">
        <f t="shared" ca="1" si="931"/>
        <v>0</v>
      </c>
      <c r="I664" s="395">
        <f t="shared" ca="1" si="932"/>
        <v>0</v>
      </c>
      <c r="J664" s="395">
        <f t="shared" ca="1" si="933"/>
        <v>0</v>
      </c>
      <c r="K664" s="395">
        <f t="shared" ca="1" si="934"/>
        <v>0</v>
      </c>
      <c r="L664" s="395">
        <f t="shared" ca="1" si="935"/>
        <v>0</v>
      </c>
      <c r="M664" s="395">
        <f t="shared" ca="1" si="936"/>
        <v>0</v>
      </c>
      <c r="N664" s="395">
        <f t="shared" ca="1" si="937"/>
        <v>0</v>
      </c>
      <c r="O664" s="395">
        <f t="shared" ca="1" si="938"/>
        <v>0</v>
      </c>
      <c r="P664" s="395">
        <f t="shared" ca="1" si="939"/>
        <v>0</v>
      </c>
      <c r="Q664" s="395">
        <f t="shared" ca="1" si="940"/>
        <v>0</v>
      </c>
      <c r="R664" s="395">
        <f t="shared" ca="1" si="941"/>
        <v>0</v>
      </c>
      <c r="S664" s="395">
        <f t="shared" ca="1" si="942"/>
        <v>0</v>
      </c>
      <c r="T664" s="395">
        <f t="shared" ca="1" si="943"/>
        <v>0</v>
      </c>
      <c r="U664" s="395">
        <f t="shared" ca="1" si="944"/>
        <v>0</v>
      </c>
      <c r="V664" s="395">
        <f t="shared" ca="1" si="945"/>
        <v>0</v>
      </c>
      <c r="W664" s="395">
        <f t="shared" ca="1" si="946"/>
        <v>0</v>
      </c>
      <c r="X664" s="334"/>
      <c r="Y664" s="249"/>
      <c r="Z664" s="249"/>
      <c r="AA664" s="249"/>
      <c r="AB664" s="249"/>
    </row>
    <row r="665" spans="1:28" hidden="1" outlineLevel="1">
      <c r="A665" s="331">
        <v>3</v>
      </c>
      <c r="B665" s="309" t="str">
        <f t="shared" ca="1" si="947"/>
        <v>Depreciated Net Capex 2015</v>
      </c>
      <c r="C665" s="398"/>
      <c r="D665" s="398"/>
      <c r="E665" s="399"/>
      <c r="F665" s="400">
        <f ca="1">F657</f>
        <v>0</v>
      </c>
      <c r="G665" s="395">
        <f ca="1">IF(F689="n/a",F665,IFERROR(IF((OFFSET($C665,0,$A665))&lt;0,
MIN(0,F665-(OFFSET($C665,0,$A665)/(OFFSET($C660,-$A664,$A665)))),
MAX(0,F665-(OFFSET($C665,0,$A665)/(OFFSET($C660,-$A664,$A665))))),0))</f>
        <v>0</v>
      </c>
      <c r="H665" s="395">
        <f t="shared" ca="1" si="931"/>
        <v>0</v>
      </c>
      <c r="I665" s="395">
        <f t="shared" ca="1" si="932"/>
        <v>0</v>
      </c>
      <c r="J665" s="395">
        <f t="shared" ca="1" si="933"/>
        <v>0</v>
      </c>
      <c r="K665" s="395">
        <f t="shared" ca="1" si="934"/>
        <v>0</v>
      </c>
      <c r="L665" s="395">
        <f t="shared" ca="1" si="935"/>
        <v>0</v>
      </c>
      <c r="M665" s="395">
        <f t="shared" ca="1" si="936"/>
        <v>0</v>
      </c>
      <c r="N665" s="395">
        <f t="shared" ca="1" si="937"/>
        <v>0</v>
      </c>
      <c r="O665" s="395">
        <f t="shared" ca="1" si="938"/>
        <v>0</v>
      </c>
      <c r="P665" s="395">
        <f t="shared" ca="1" si="939"/>
        <v>0</v>
      </c>
      <c r="Q665" s="395">
        <f t="shared" ca="1" si="940"/>
        <v>0</v>
      </c>
      <c r="R665" s="395">
        <f t="shared" ca="1" si="941"/>
        <v>0</v>
      </c>
      <c r="S665" s="395">
        <f t="shared" ca="1" si="942"/>
        <v>0</v>
      </c>
      <c r="T665" s="395">
        <f t="shared" ca="1" si="943"/>
        <v>0</v>
      </c>
      <c r="U665" s="395">
        <f t="shared" ca="1" si="944"/>
        <v>0</v>
      </c>
      <c r="V665" s="395">
        <f t="shared" ca="1" si="945"/>
        <v>0</v>
      </c>
      <c r="W665" s="395">
        <f t="shared" ca="1" si="946"/>
        <v>0</v>
      </c>
      <c r="X665" s="334"/>
      <c r="Y665" s="334"/>
      <c r="Z665" s="249"/>
      <c r="AA665" s="249"/>
      <c r="AB665" s="249"/>
    </row>
    <row r="666" spans="1:28" hidden="1" outlineLevel="1">
      <c r="A666" s="331">
        <v>4</v>
      </c>
      <c r="B666" s="309" t="str">
        <f t="shared" ca="1" si="947"/>
        <v>Depreciated Net Capex 2016</v>
      </c>
      <c r="C666" s="398"/>
      <c r="D666" s="398"/>
      <c r="E666" s="398"/>
      <c r="F666" s="399"/>
      <c r="G666" s="400">
        <f ca="1">G657</f>
        <v>0</v>
      </c>
      <c r="H666" s="395">
        <f ca="1">IF(G690="n/a",G666,IFERROR(IF((OFFSET($C666,0,$A666))&lt;0,
MIN(0,G666-(OFFSET($C666,0,$A666)/(OFFSET($C661,-$A665,$A666)))),
MAX(0,G666-(OFFSET($C666,0,$A666)/(OFFSET($C661,-$A665,$A666))))),0))</f>
        <v>0</v>
      </c>
      <c r="I666" s="395">
        <f t="shared" ca="1" si="932"/>
        <v>0</v>
      </c>
      <c r="J666" s="395">
        <f t="shared" ca="1" si="933"/>
        <v>0</v>
      </c>
      <c r="K666" s="395">
        <f t="shared" ca="1" si="934"/>
        <v>0</v>
      </c>
      <c r="L666" s="395">
        <f t="shared" ca="1" si="935"/>
        <v>0</v>
      </c>
      <c r="M666" s="395">
        <f t="shared" ca="1" si="936"/>
        <v>0</v>
      </c>
      <c r="N666" s="395">
        <f t="shared" ca="1" si="937"/>
        <v>0</v>
      </c>
      <c r="O666" s="395">
        <f t="shared" ca="1" si="938"/>
        <v>0</v>
      </c>
      <c r="P666" s="395">
        <f t="shared" ca="1" si="939"/>
        <v>0</v>
      </c>
      <c r="Q666" s="395">
        <f t="shared" ca="1" si="940"/>
        <v>0</v>
      </c>
      <c r="R666" s="395">
        <f t="shared" ca="1" si="941"/>
        <v>0</v>
      </c>
      <c r="S666" s="395">
        <f t="shared" ca="1" si="942"/>
        <v>0</v>
      </c>
      <c r="T666" s="395">
        <f t="shared" ca="1" si="943"/>
        <v>0</v>
      </c>
      <c r="U666" s="395">
        <f t="shared" ca="1" si="944"/>
        <v>0</v>
      </c>
      <c r="V666" s="395">
        <f t="shared" ca="1" si="945"/>
        <v>0</v>
      </c>
      <c r="W666" s="395">
        <f t="shared" ca="1" si="946"/>
        <v>0</v>
      </c>
      <c r="X666" s="334"/>
      <c r="Y666" s="334"/>
      <c r="Z666" s="334"/>
      <c r="AA666" s="249"/>
      <c r="AB666" s="249"/>
    </row>
    <row r="667" spans="1:28" hidden="1" outlineLevel="1">
      <c r="A667" s="331">
        <v>5</v>
      </c>
      <c r="B667" s="309" t="str">
        <f t="shared" ca="1" si="947"/>
        <v>Depreciated Net Capex 2017</v>
      </c>
      <c r="C667" s="398"/>
      <c r="D667" s="398"/>
      <c r="E667" s="398"/>
      <c r="F667" s="398"/>
      <c r="G667" s="399"/>
      <c r="H667" s="400">
        <f ca="1">H657</f>
        <v>0</v>
      </c>
      <c r="I667" s="395">
        <f ca="1">IF(H691="n/a",H667,IFERROR(IF((OFFSET($C667,0,$A667))&lt;0,
MIN(0,H667-(OFFSET($C667,0,$A667)/(OFFSET($C662,-$A666,$A667)))),
MAX(0,H667-(OFFSET($C667,0,$A667)/(OFFSET($C662,-$A666,$A667))))),0))</f>
        <v>0</v>
      </c>
      <c r="J667" s="395">
        <f t="shared" ca="1" si="933"/>
        <v>0</v>
      </c>
      <c r="K667" s="395">
        <f t="shared" ca="1" si="934"/>
        <v>0</v>
      </c>
      <c r="L667" s="395">
        <f t="shared" ca="1" si="935"/>
        <v>0</v>
      </c>
      <c r="M667" s="395">
        <f t="shared" ca="1" si="936"/>
        <v>0</v>
      </c>
      <c r="N667" s="395">
        <f t="shared" ca="1" si="937"/>
        <v>0</v>
      </c>
      <c r="O667" s="395">
        <f t="shared" ca="1" si="938"/>
        <v>0</v>
      </c>
      <c r="P667" s="395">
        <f t="shared" ca="1" si="939"/>
        <v>0</v>
      </c>
      <c r="Q667" s="395">
        <f t="shared" ca="1" si="940"/>
        <v>0</v>
      </c>
      <c r="R667" s="395">
        <f t="shared" ca="1" si="941"/>
        <v>0</v>
      </c>
      <c r="S667" s="395">
        <f t="shared" ca="1" si="942"/>
        <v>0</v>
      </c>
      <c r="T667" s="395">
        <f t="shared" ca="1" si="943"/>
        <v>0</v>
      </c>
      <c r="U667" s="395">
        <f t="shared" ca="1" si="944"/>
        <v>0</v>
      </c>
      <c r="V667" s="395">
        <f t="shared" ca="1" si="945"/>
        <v>0</v>
      </c>
      <c r="W667" s="395">
        <f t="shared" ca="1" si="946"/>
        <v>0</v>
      </c>
      <c r="X667" s="334"/>
      <c r="Y667" s="334"/>
      <c r="Z667" s="334"/>
      <c r="AA667" s="249"/>
      <c r="AB667" s="249"/>
    </row>
    <row r="668" spans="1:28" hidden="1" outlineLevel="1">
      <c r="A668" s="331">
        <v>6</v>
      </c>
      <c r="B668" s="309" t="str">
        <f t="shared" ca="1" si="947"/>
        <v>Depreciated Net Capex 2018</v>
      </c>
      <c r="C668" s="398"/>
      <c r="D668" s="398"/>
      <c r="E668" s="398"/>
      <c r="F668" s="398"/>
      <c r="G668" s="398"/>
      <c r="H668" s="399"/>
      <c r="I668" s="400">
        <f ca="1">I657</f>
        <v>0</v>
      </c>
      <c r="J668" s="395">
        <f ca="1">IF(I692="n/a",I668,IFERROR(IF((OFFSET($C668,0,$A668))&lt;0,
MIN(0,I668-(OFFSET($C668,0,$A668)/(OFFSET($C663,-$A667,$A668)))),
MAX(0,I668-(OFFSET($C668,0,$A668)/(OFFSET($C663,-$A667,$A668))))),0))</f>
        <v>0</v>
      </c>
      <c r="K668" s="395">
        <f t="shared" ca="1" si="934"/>
        <v>0</v>
      </c>
      <c r="L668" s="395">
        <f t="shared" ca="1" si="935"/>
        <v>0</v>
      </c>
      <c r="M668" s="395">
        <f t="shared" ca="1" si="936"/>
        <v>0</v>
      </c>
      <c r="N668" s="395">
        <f t="shared" ca="1" si="937"/>
        <v>0</v>
      </c>
      <c r="O668" s="395">
        <f t="shared" ca="1" si="938"/>
        <v>0</v>
      </c>
      <c r="P668" s="395">
        <f t="shared" ca="1" si="939"/>
        <v>0</v>
      </c>
      <c r="Q668" s="395">
        <f t="shared" ca="1" si="940"/>
        <v>0</v>
      </c>
      <c r="R668" s="395">
        <f t="shared" ca="1" si="941"/>
        <v>0</v>
      </c>
      <c r="S668" s="395">
        <f t="shared" ca="1" si="942"/>
        <v>0</v>
      </c>
      <c r="T668" s="395">
        <f t="shared" ca="1" si="943"/>
        <v>0</v>
      </c>
      <c r="U668" s="395">
        <f t="shared" ca="1" si="944"/>
        <v>0</v>
      </c>
      <c r="V668" s="395">
        <f t="shared" ca="1" si="945"/>
        <v>0</v>
      </c>
      <c r="W668" s="395">
        <f t="shared" ca="1" si="946"/>
        <v>0</v>
      </c>
      <c r="X668" s="334"/>
      <c r="Y668" s="334"/>
      <c r="Z668" s="334"/>
      <c r="AA668" s="249"/>
      <c r="AB668" s="249"/>
    </row>
    <row r="669" spans="1:28" hidden="1" outlineLevel="1">
      <c r="A669" s="331">
        <v>7</v>
      </c>
      <c r="B669" s="309" t="str">
        <f t="shared" ca="1" si="947"/>
        <v>Depreciated Net Capex 2019</v>
      </c>
      <c r="C669" s="398"/>
      <c r="D669" s="398"/>
      <c r="E669" s="398"/>
      <c r="F669" s="398"/>
      <c r="G669" s="398"/>
      <c r="H669" s="398"/>
      <c r="I669" s="399"/>
      <c r="J669" s="400">
        <f ca="1">J657</f>
        <v>0</v>
      </c>
      <c r="K669" s="395">
        <f ca="1">IF(J693="n/a",J669,IFERROR(IF((OFFSET($C669,0,$A669))&lt;0,
MIN(0,J669-(OFFSET($C669,0,$A669)/(OFFSET($C664,-$A668,$A669)))),
MAX(0,J669-(OFFSET($C669,0,$A669)/(OFFSET($C664,-$A668,$A669))))),0))</f>
        <v>0</v>
      </c>
      <c r="L669" s="395">
        <f t="shared" ca="1" si="935"/>
        <v>0</v>
      </c>
      <c r="M669" s="395">
        <f t="shared" ca="1" si="936"/>
        <v>0</v>
      </c>
      <c r="N669" s="395">
        <f t="shared" ca="1" si="937"/>
        <v>0</v>
      </c>
      <c r="O669" s="395">
        <f t="shared" ca="1" si="938"/>
        <v>0</v>
      </c>
      <c r="P669" s="395">
        <f t="shared" ca="1" si="939"/>
        <v>0</v>
      </c>
      <c r="Q669" s="395">
        <f t="shared" ca="1" si="940"/>
        <v>0</v>
      </c>
      <c r="R669" s="395">
        <f t="shared" ca="1" si="941"/>
        <v>0</v>
      </c>
      <c r="S669" s="395">
        <f t="shared" ca="1" si="942"/>
        <v>0</v>
      </c>
      <c r="T669" s="395">
        <f t="shared" ca="1" si="943"/>
        <v>0</v>
      </c>
      <c r="U669" s="395">
        <f t="shared" ca="1" si="944"/>
        <v>0</v>
      </c>
      <c r="V669" s="395">
        <f t="shared" ca="1" si="945"/>
        <v>0</v>
      </c>
      <c r="W669" s="395">
        <f t="shared" ca="1" si="946"/>
        <v>0</v>
      </c>
      <c r="X669" s="334"/>
      <c r="Y669" s="334"/>
      <c r="Z669" s="334"/>
      <c r="AA669" s="249"/>
      <c r="AB669" s="249"/>
    </row>
    <row r="670" spans="1:28" hidden="1" outlineLevel="1">
      <c r="A670" s="331">
        <v>8</v>
      </c>
      <c r="B670" s="309" t="str">
        <f t="shared" ca="1" si="947"/>
        <v>Depreciated Net Capex 2020</v>
      </c>
      <c r="C670" s="398"/>
      <c r="D670" s="398"/>
      <c r="E670" s="398"/>
      <c r="F670" s="398"/>
      <c r="G670" s="398"/>
      <c r="H670" s="398"/>
      <c r="I670" s="398"/>
      <c r="J670" s="399"/>
      <c r="K670" s="400">
        <f ca="1">K657</f>
        <v>0</v>
      </c>
      <c r="L670" s="395">
        <f ca="1">IF(K694="n/a",K670,IFERROR(IF((OFFSET($C670,0,$A670))&lt;0,
MIN(0,K670-(OFFSET($C670,0,$A670)/(OFFSET($C665,-$A669,$A670)))),
MAX(0,K670-(OFFSET($C670,0,$A670)/(OFFSET($C665,-$A669,$A670))))),0))</f>
        <v>0</v>
      </c>
      <c r="M670" s="395">
        <f t="shared" ca="1" si="936"/>
        <v>0</v>
      </c>
      <c r="N670" s="395">
        <f t="shared" ca="1" si="937"/>
        <v>0</v>
      </c>
      <c r="O670" s="395">
        <f t="shared" ca="1" si="938"/>
        <v>0</v>
      </c>
      <c r="P670" s="395">
        <f t="shared" ca="1" si="939"/>
        <v>0</v>
      </c>
      <c r="Q670" s="395">
        <f t="shared" ca="1" si="940"/>
        <v>0</v>
      </c>
      <c r="R670" s="395">
        <f t="shared" ca="1" si="941"/>
        <v>0</v>
      </c>
      <c r="S670" s="395">
        <f t="shared" ca="1" si="942"/>
        <v>0</v>
      </c>
      <c r="T670" s="395">
        <f t="shared" ca="1" si="943"/>
        <v>0</v>
      </c>
      <c r="U670" s="395">
        <f t="shared" ca="1" si="944"/>
        <v>0</v>
      </c>
      <c r="V670" s="395">
        <f t="shared" ca="1" si="945"/>
        <v>0</v>
      </c>
      <c r="W670" s="395">
        <f t="shared" ca="1" si="946"/>
        <v>0</v>
      </c>
      <c r="X670" s="334"/>
      <c r="Y670" s="334"/>
      <c r="Z670" s="334"/>
      <c r="AA670" s="249"/>
      <c r="AB670" s="249"/>
    </row>
    <row r="671" spans="1:28" hidden="1" outlineLevel="1">
      <c r="A671" s="331">
        <v>9</v>
      </c>
      <c r="B671" s="309" t="str">
        <f t="shared" ca="1" si="947"/>
        <v>Depreciated Net Capex 2021</v>
      </c>
      <c r="C671" s="398"/>
      <c r="D671" s="398"/>
      <c r="E671" s="398"/>
      <c r="F671" s="398"/>
      <c r="G671" s="398"/>
      <c r="H671" s="398"/>
      <c r="I671" s="398"/>
      <c r="J671" s="398"/>
      <c r="K671" s="399"/>
      <c r="L671" s="400">
        <f ca="1">L657</f>
        <v>0</v>
      </c>
      <c r="M671" s="395">
        <f ca="1">IF(L695="n/a",L671,IFERROR(IF((OFFSET($C671,0,$A671))&lt;0,
MIN(0,L671-(OFFSET($C671,0,$A671)/(OFFSET($C666,-$A670,$A671)))),
MAX(0,L671-(OFFSET($C671,0,$A671)/(OFFSET($C666,-$A670,$A671))))),0))</f>
        <v>0</v>
      </c>
      <c r="N671" s="395">
        <f t="shared" ca="1" si="937"/>
        <v>0</v>
      </c>
      <c r="O671" s="395">
        <f t="shared" ca="1" si="938"/>
        <v>0</v>
      </c>
      <c r="P671" s="395">
        <f t="shared" ca="1" si="939"/>
        <v>0</v>
      </c>
      <c r="Q671" s="395">
        <f t="shared" ca="1" si="940"/>
        <v>0</v>
      </c>
      <c r="R671" s="395">
        <f t="shared" ca="1" si="941"/>
        <v>0</v>
      </c>
      <c r="S671" s="395">
        <f t="shared" ca="1" si="942"/>
        <v>0</v>
      </c>
      <c r="T671" s="395">
        <f t="shared" ca="1" si="943"/>
        <v>0</v>
      </c>
      <c r="U671" s="395">
        <f t="shared" ca="1" si="944"/>
        <v>0</v>
      </c>
      <c r="V671" s="395">
        <f t="shared" ca="1" si="945"/>
        <v>0</v>
      </c>
      <c r="W671" s="395">
        <f t="shared" ca="1" si="946"/>
        <v>0</v>
      </c>
      <c r="X671" s="334"/>
      <c r="Y671" s="334"/>
      <c r="Z671" s="334"/>
      <c r="AA671" s="249"/>
      <c r="AB671" s="249"/>
    </row>
    <row r="672" spans="1:28" hidden="1" outlineLevel="1">
      <c r="A672" s="331">
        <v>10</v>
      </c>
      <c r="B672" s="309" t="str">
        <f t="shared" ca="1" si="947"/>
        <v>Depreciated Net Capex 2022</v>
      </c>
      <c r="C672" s="398"/>
      <c r="D672" s="398"/>
      <c r="E672" s="398"/>
      <c r="F672" s="398"/>
      <c r="G672" s="398"/>
      <c r="H672" s="398"/>
      <c r="I672" s="398"/>
      <c r="J672" s="398"/>
      <c r="K672" s="398"/>
      <c r="L672" s="399"/>
      <c r="M672" s="400">
        <f ca="1">M657</f>
        <v>0</v>
      </c>
      <c r="N672" s="395">
        <f ca="1">IF(M696="n/a",M672,IFERROR(IF((OFFSET($C672,0,$A672))&lt;0,
MIN(0,M672-(OFFSET($C672,0,$A672)/(OFFSET($C667,-$A671,$A672)))),
MAX(0,M672-(OFFSET($C672,0,$A672)/(OFFSET($C667,-$A671,$A672))))),0))</f>
        <v>0</v>
      </c>
      <c r="O672" s="395">
        <f t="shared" ca="1" si="938"/>
        <v>0</v>
      </c>
      <c r="P672" s="395">
        <f t="shared" ca="1" si="939"/>
        <v>0</v>
      </c>
      <c r="Q672" s="395">
        <f t="shared" ca="1" si="940"/>
        <v>0</v>
      </c>
      <c r="R672" s="395">
        <f t="shared" ca="1" si="941"/>
        <v>0</v>
      </c>
      <c r="S672" s="395">
        <f t="shared" ca="1" si="942"/>
        <v>0</v>
      </c>
      <c r="T672" s="395">
        <f t="shared" ca="1" si="943"/>
        <v>0</v>
      </c>
      <c r="U672" s="395">
        <f t="shared" ca="1" si="944"/>
        <v>0</v>
      </c>
      <c r="V672" s="395">
        <f t="shared" ca="1" si="945"/>
        <v>0</v>
      </c>
      <c r="W672" s="395">
        <f t="shared" ca="1" si="946"/>
        <v>0</v>
      </c>
      <c r="X672" s="334"/>
      <c r="Y672" s="334"/>
      <c r="Z672" s="334"/>
      <c r="AA672" s="249"/>
      <c r="AB672" s="249"/>
    </row>
    <row r="673" spans="1:28" hidden="1" outlineLevel="1">
      <c r="A673" s="331">
        <v>11</v>
      </c>
      <c r="B673" s="309" t="str">
        <f t="shared" ca="1" si="947"/>
        <v>Depreciated Net Capex 2023</v>
      </c>
      <c r="C673" s="398"/>
      <c r="D673" s="398"/>
      <c r="E673" s="398"/>
      <c r="F673" s="398"/>
      <c r="G673" s="398"/>
      <c r="H673" s="398"/>
      <c r="I673" s="398"/>
      <c r="J673" s="398"/>
      <c r="K673" s="398"/>
      <c r="L673" s="398"/>
      <c r="M673" s="399"/>
      <c r="N673" s="400">
        <f>N657</f>
        <v>0</v>
      </c>
      <c r="O673" s="395">
        <f ca="1">IF(N697="n/a",N673,IFERROR(IF((OFFSET($C673,0,$A673))&lt;0,
MIN(0,N673-(OFFSET($C673,0,$A673)/(OFFSET($C668,-$A672,$A673)))),
MAX(0,N673-(OFFSET($C673,0,$A673)/(OFFSET($C668,-$A672,$A673))))),0))</f>
        <v>0</v>
      </c>
      <c r="P673" s="395">
        <f t="shared" ca="1" si="939"/>
        <v>0</v>
      </c>
      <c r="Q673" s="395">
        <f t="shared" ca="1" si="940"/>
        <v>0</v>
      </c>
      <c r="R673" s="395">
        <f t="shared" ca="1" si="941"/>
        <v>0</v>
      </c>
      <c r="S673" s="395">
        <f t="shared" ca="1" si="942"/>
        <v>0</v>
      </c>
      <c r="T673" s="395">
        <f t="shared" ca="1" si="943"/>
        <v>0</v>
      </c>
      <c r="U673" s="395">
        <f t="shared" ca="1" si="944"/>
        <v>0</v>
      </c>
      <c r="V673" s="395">
        <f t="shared" ca="1" si="945"/>
        <v>0</v>
      </c>
      <c r="W673" s="395">
        <f t="shared" ca="1" si="946"/>
        <v>0</v>
      </c>
      <c r="X673" s="334"/>
      <c r="Y673" s="334"/>
      <c r="Z673" s="334"/>
      <c r="AA673" s="249"/>
      <c r="AB673" s="249"/>
    </row>
    <row r="674" spans="1:28" hidden="1" outlineLevel="1">
      <c r="A674" s="331">
        <v>12</v>
      </c>
      <c r="B674" s="309" t="str">
        <f t="shared" ca="1" si="947"/>
        <v>Depreciated Net Capex 2024</v>
      </c>
      <c r="C674" s="398"/>
      <c r="D674" s="398"/>
      <c r="E674" s="398"/>
      <c r="F674" s="398"/>
      <c r="G674" s="398"/>
      <c r="H674" s="398"/>
      <c r="I674" s="398"/>
      <c r="J674" s="398"/>
      <c r="K674" s="398"/>
      <c r="L674" s="398"/>
      <c r="M674" s="398"/>
      <c r="N674" s="399"/>
      <c r="O674" s="400">
        <f>O657</f>
        <v>0</v>
      </c>
      <c r="P674" s="395">
        <f ca="1">IF(O698="n/a",O674,IFERROR(IF((OFFSET($C674,0,$A674))&lt;0,
MIN(0,O674-(OFFSET($C674,0,$A674)/(OFFSET($C669,-$A673,$A674)))),
MAX(0,O674-(OFFSET($C674,0,$A674)/(OFFSET($C669,-$A673,$A674))))),0))</f>
        <v>0</v>
      </c>
      <c r="Q674" s="395">
        <f t="shared" ca="1" si="940"/>
        <v>0</v>
      </c>
      <c r="R674" s="395">
        <f t="shared" ca="1" si="941"/>
        <v>0</v>
      </c>
      <c r="S674" s="395">
        <f t="shared" ca="1" si="942"/>
        <v>0</v>
      </c>
      <c r="T674" s="395">
        <f t="shared" ca="1" si="943"/>
        <v>0</v>
      </c>
      <c r="U674" s="395">
        <f t="shared" ca="1" si="944"/>
        <v>0</v>
      </c>
      <c r="V674" s="395">
        <f t="shared" ca="1" si="945"/>
        <v>0</v>
      </c>
      <c r="W674" s="395">
        <f t="shared" ca="1" si="946"/>
        <v>0</v>
      </c>
      <c r="X674" s="334"/>
      <c r="Y674" s="334"/>
      <c r="Z674" s="334"/>
      <c r="AA674" s="249"/>
      <c r="AB674" s="249"/>
    </row>
    <row r="675" spans="1:28" hidden="1" outlineLevel="1">
      <c r="A675" s="331">
        <v>13</v>
      </c>
      <c r="B675" s="309" t="str">
        <f t="shared" ca="1" si="947"/>
        <v>Depreciated Net Capex 2025</v>
      </c>
      <c r="C675" s="398"/>
      <c r="D675" s="398"/>
      <c r="E675" s="398"/>
      <c r="F675" s="398"/>
      <c r="G675" s="398"/>
      <c r="H675" s="398"/>
      <c r="I675" s="398"/>
      <c r="J675" s="398"/>
      <c r="K675" s="398"/>
      <c r="L675" s="398"/>
      <c r="M675" s="398"/>
      <c r="N675" s="398"/>
      <c r="O675" s="399"/>
      <c r="P675" s="400">
        <f>P657</f>
        <v>0</v>
      </c>
      <c r="Q675" s="395">
        <f ca="1">IF(P699="n/a",P675,IFERROR(IF((OFFSET($C675,0,$A675))&lt;0,
MIN(0,P675-(OFFSET($C675,0,$A675)/(OFFSET($C670,-$A674,$A675)))),
MAX(0,P675-(OFFSET($C675,0,$A675)/(OFFSET($C670,-$A674,$A675))))),0))</f>
        <v>0</v>
      </c>
      <c r="R675" s="395">
        <f t="shared" ca="1" si="941"/>
        <v>0</v>
      </c>
      <c r="S675" s="395">
        <f t="shared" ca="1" si="942"/>
        <v>0</v>
      </c>
      <c r="T675" s="395">
        <f t="shared" ca="1" si="943"/>
        <v>0</v>
      </c>
      <c r="U675" s="395">
        <f t="shared" ca="1" si="944"/>
        <v>0</v>
      </c>
      <c r="V675" s="395">
        <f t="shared" ca="1" si="945"/>
        <v>0</v>
      </c>
      <c r="W675" s="395">
        <f t="shared" ca="1" si="946"/>
        <v>0</v>
      </c>
      <c r="X675" s="334"/>
      <c r="Y675" s="334"/>
      <c r="Z675" s="334"/>
      <c r="AA675" s="249"/>
      <c r="AB675" s="249"/>
    </row>
    <row r="676" spans="1:28" hidden="1" outlineLevel="1">
      <c r="A676" s="331">
        <v>14</v>
      </c>
      <c r="B676" s="309" t="str">
        <f t="shared" ca="1" si="947"/>
        <v>Depreciated Net Capex 2026</v>
      </c>
      <c r="C676" s="398"/>
      <c r="D676" s="398"/>
      <c r="E676" s="398"/>
      <c r="F676" s="398"/>
      <c r="G676" s="398"/>
      <c r="H676" s="398"/>
      <c r="I676" s="398"/>
      <c r="J676" s="398"/>
      <c r="K676" s="398"/>
      <c r="L676" s="398"/>
      <c r="M676" s="398"/>
      <c r="N676" s="398"/>
      <c r="O676" s="398"/>
      <c r="P676" s="399"/>
      <c r="Q676" s="400">
        <f>Q657</f>
        <v>0</v>
      </c>
      <c r="R676" s="395">
        <f ca="1">IF(Q700="n/a",Q676,IFERROR(IF((OFFSET($C676,0,$A676))&lt;0,
MIN(0,Q676-(OFFSET($C676,0,$A676)/(OFFSET($C671,-$A675,$A676)))),
MAX(0,Q676-(OFFSET($C676,0,$A676)/(OFFSET($C671,-$A675,$A676))))),0))</f>
        <v>0</v>
      </c>
      <c r="S676" s="395">
        <f t="shared" ca="1" si="942"/>
        <v>0</v>
      </c>
      <c r="T676" s="395">
        <f t="shared" ca="1" si="943"/>
        <v>0</v>
      </c>
      <c r="U676" s="395">
        <f t="shared" ca="1" si="944"/>
        <v>0</v>
      </c>
      <c r="V676" s="395">
        <f t="shared" ca="1" si="945"/>
        <v>0</v>
      </c>
      <c r="W676" s="395">
        <f t="shared" ca="1" si="946"/>
        <v>0</v>
      </c>
      <c r="X676" s="334"/>
      <c r="Y676" s="334"/>
      <c r="Z676" s="334"/>
      <c r="AA676" s="249"/>
      <c r="AB676" s="249"/>
    </row>
    <row r="677" spans="1:28" hidden="1" outlineLevel="1">
      <c r="A677" s="331">
        <v>15</v>
      </c>
      <c r="B677" s="309" t="str">
        <f t="shared" ca="1" si="947"/>
        <v>Depreciated Net Capex 2027</v>
      </c>
      <c r="C677" s="398"/>
      <c r="D677" s="398"/>
      <c r="E677" s="398"/>
      <c r="F677" s="398"/>
      <c r="G677" s="398"/>
      <c r="H677" s="398"/>
      <c r="I677" s="398"/>
      <c r="J677" s="398"/>
      <c r="K677" s="398"/>
      <c r="L677" s="398"/>
      <c r="M677" s="398"/>
      <c r="N677" s="398"/>
      <c r="O677" s="398"/>
      <c r="P677" s="398"/>
      <c r="Q677" s="399"/>
      <c r="R677" s="400">
        <f>R657</f>
        <v>0</v>
      </c>
      <c r="S677" s="395">
        <f ca="1">IF(R701="n/a",R677,IFERROR(IF((OFFSET($C677,0,$A677))&lt;0,
MIN(0,R677-(OFFSET($C677,0,$A677)/(OFFSET($C672,-$A676,$A677)))),
MAX(0,R677-(OFFSET($C677,0,$A677)/(OFFSET($C672,-$A676,$A677))))),0))</f>
        <v>0</v>
      </c>
      <c r="T677" s="395">
        <f t="shared" ca="1" si="943"/>
        <v>0</v>
      </c>
      <c r="U677" s="395">
        <f t="shared" ca="1" si="944"/>
        <v>0</v>
      </c>
      <c r="V677" s="395">
        <f t="shared" ca="1" si="945"/>
        <v>0</v>
      </c>
      <c r="W677" s="395">
        <f t="shared" ca="1" si="946"/>
        <v>0</v>
      </c>
      <c r="X677" s="334"/>
      <c r="Y677" s="334"/>
      <c r="Z677" s="334"/>
      <c r="AA677" s="249"/>
      <c r="AB677" s="249"/>
    </row>
    <row r="678" spans="1:28" hidden="1" outlineLevel="1">
      <c r="A678" s="331">
        <v>16</v>
      </c>
      <c r="B678" s="309" t="str">
        <f t="shared" ca="1" si="947"/>
        <v>Depreciated Net Capex 2028</v>
      </c>
      <c r="C678" s="398"/>
      <c r="D678" s="398"/>
      <c r="E678" s="398"/>
      <c r="F678" s="398"/>
      <c r="G678" s="398"/>
      <c r="H678" s="398"/>
      <c r="I678" s="398"/>
      <c r="J678" s="398"/>
      <c r="K678" s="398"/>
      <c r="L678" s="398"/>
      <c r="M678" s="398"/>
      <c r="N678" s="398"/>
      <c r="O678" s="398"/>
      <c r="P678" s="398"/>
      <c r="Q678" s="398"/>
      <c r="R678" s="399"/>
      <c r="S678" s="400">
        <f>S657</f>
        <v>0</v>
      </c>
      <c r="T678" s="395">
        <f ca="1">IF(S702="n/a",S678,IFERROR(IF((OFFSET($C678,0,$A678))&lt;0,
MIN(0,S678-(OFFSET($C678,0,$A678)/(OFFSET($C673,-$A677,$A678)))),
MAX(0,S678-(OFFSET($C678,0,$A678)/(OFFSET($C673,-$A677,$A678))))),0))</f>
        <v>0</v>
      </c>
      <c r="U678" s="395">
        <f t="shared" ca="1" si="944"/>
        <v>0</v>
      </c>
      <c r="V678" s="395">
        <f t="shared" ca="1" si="945"/>
        <v>0</v>
      </c>
      <c r="W678" s="395">
        <f t="shared" ca="1" si="946"/>
        <v>0</v>
      </c>
      <c r="X678" s="334"/>
      <c r="Y678" s="334"/>
      <c r="Z678" s="334"/>
      <c r="AA678" s="249"/>
      <c r="AB678" s="249"/>
    </row>
    <row r="679" spans="1:28" hidden="1" outlineLevel="1">
      <c r="A679" s="331">
        <v>17</v>
      </c>
      <c r="B679" s="309" t="str">
        <f t="shared" ca="1" si="947"/>
        <v>Depreciated Net Capex 2029</v>
      </c>
      <c r="C679" s="398"/>
      <c r="D679" s="398"/>
      <c r="E679" s="398"/>
      <c r="F679" s="398"/>
      <c r="G679" s="398"/>
      <c r="H679" s="398"/>
      <c r="I679" s="398"/>
      <c r="J679" s="398"/>
      <c r="K679" s="398"/>
      <c r="L679" s="398"/>
      <c r="M679" s="398"/>
      <c r="N679" s="398"/>
      <c r="O679" s="398"/>
      <c r="P679" s="398"/>
      <c r="Q679" s="398"/>
      <c r="R679" s="398"/>
      <c r="S679" s="399"/>
      <c r="T679" s="400">
        <f>T657</f>
        <v>0</v>
      </c>
      <c r="U679" s="395">
        <f ca="1">IF(T703="n/a",T679,IFERROR(IF((OFFSET($C679,0,$A679))&lt;0,
MIN(0,T679-(OFFSET($C679,0,$A679)/(OFFSET($C674,-$A678,$A679)))),
MAX(0,T679-(OFFSET($C679,0,$A679)/(OFFSET($C674,-$A678,$A679))))),0))</f>
        <v>0</v>
      </c>
      <c r="V679" s="395">
        <f t="shared" ca="1" si="945"/>
        <v>0</v>
      </c>
      <c r="W679" s="395">
        <f t="shared" ca="1" si="946"/>
        <v>0</v>
      </c>
      <c r="X679" s="334"/>
      <c r="Y679" s="334"/>
      <c r="Z679" s="334"/>
      <c r="AA679" s="249"/>
      <c r="AB679" s="249"/>
    </row>
    <row r="680" spans="1:28" hidden="1" outlineLevel="1">
      <c r="A680" s="331">
        <v>18</v>
      </c>
      <c r="B680" s="309" t="str">
        <f t="shared" ca="1" si="947"/>
        <v>Depreciated Net Capex 2030</v>
      </c>
      <c r="C680" s="398"/>
      <c r="D680" s="398"/>
      <c r="E680" s="398"/>
      <c r="F680" s="398"/>
      <c r="G680" s="398"/>
      <c r="H680" s="398"/>
      <c r="I680" s="398"/>
      <c r="J680" s="398"/>
      <c r="K680" s="398"/>
      <c r="L680" s="398"/>
      <c r="M680" s="398"/>
      <c r="N680" s="398"/>
      <c r="O680" s="398"/>
      <c r="P680" s="398"/>
      <c r="Q680" s="398"/>
      <c r="R680" s="398"/>
      <c r="S680" s="398"/>
      <c r="T680" s="399"/>
      <c r="U680" s="400">
        <f>U657</f>
        <v>0</v>
      </c>
      <c r="V680" s="395">
        <f ca="1">IF(U704="n/a",U680,IFERROR(IF((OFFSET($C680,0,$A680))&lt;0,
MIN(0,U680-(OFFSET($C680,0,$A680)/(OFFSET($C675,-$A679,$A680)))),
MAX(0,U680-(OFFSET($C680,0,$A680)/(OFFSET($C675,-$A679,$A680))))),0))</f>
        <v>0</v>
      </c>
      <c r="W680" s="395">
        <f t="shared" ca="1" si="946"/>
        <v>0</v>
      </c>
      <c r="X680" s="334"/>
      <c r="Y680" s="334"/>
      <c r="Z680" s="334"/>
      <c r="AA680" s="249"/>
      <c r="AB680" s="249"/>
    </row>
    <row r="681" spans="1:28" hidden="1" outlineLevel="1">
      <c r="A681" s="331">
        <v>19</v>
      </c>
      <c r="B681" s="309" t="str">
        <f t="shared" ca="1" si="947"/>
        <v>Depreciated Net Capex 2031</v>
      </c>
      <c r="C681" s="398"/>
      <c r="D681" s="398"/>
      <c r="E681" s="398"/>
      <c r="F681" s="398"/>
      <c r="G681" s="398"/>
      <c r="H681" s="398"/>
      <c r="I681" s="398"/>
      <c r="J681" s="398"/>
      <c r="K681" s="398"/>
      <c r="L681" s="398"/>
      <c r="M681" s="398"/>
      <c r="N681" s="398"/>
      <c r="O681" s="398"/>
      <c r="P681" s="398"/>
      <c r="Q681" s="398"/>
      <c r="R681" s="398"/>
      <c r="S681" s="398"/>
      <c r="T681" s="398"/>
      <c r="U681" s="399"/>
      <c r="V681" s="400">
        <f>V657</f>
        <v>0</v>
      </c>
      <c r="W681" s="395">
        <f ca="1">IF(V705="n/a",V681,IFERROR(IF((OFFSET($C681,0,$A681))&lt;0,
MIN(0,V681-(OFFSET($C681,0,$A681)/(OFFSET($C676,-$A680,$A681)))),
MAX(0,V681-(OFFSET($C681,0,$A681)/(OFFSET($C676,-$A680,$A681))))),0))</f>
        <v>0</v>
      </c>
      <c r="X681" s="334"/>
      <c r="Y681" s="334"/>
      <c r="Z681" s="334"/>
      <c r="AA681" s="249"/>
      <c r="AB681" s="249"/>
    </row>
    <row r="682" spans="1:28" hidden="1" outlineLevel="1">
      <c r="A682" s="331">
        <v>20</v>
      </c>
      <c r="B682" s="309" t="str">
        <f t="shared" ca="1" si="947"/>
        <v>Depreciated Net Capex 2032</v>
      </c>
      <c r="C682" s="398"/>
      <c r="D682" s="398"/>
      <c r="E682" s="398"/>
      <c r="F682" s="398"/>
      <c r="G682" s="398"/>
      <c r="H682" s="398"/>
      <c r="I682" s="398"/>
      <c r="J682" s="398"/>
      <c r="K682" s="398"/>
      <c r="L682" s="398"/>
      <c r="M682" s="398"/>
      <c r="N682" s="398"/>
      <c r="O682" s="398"/>
      <c r="P682" s="398"/>
      <c r="Q682" s="398"/>
      <c r="R682" s="398"/>
      <c r="S682" s="398"/>
      <c r="T682" s="398"/>
      <c r="U682" s="398"/>
      <c r="V682" s="399"/>
      <c r="W682" s="395">
        <f>W657</f>
        <v>0</v>
      </c>
      <c r="X682" s="249"/>
      <c r="Y682" s="249"/>
      <c r="Z682" s="249"/>
      <c r="AA682" s="249"/>
      <c r="AB682" s="249"/>
    </row>
    <row r="683" spans="1:28" hidden="1" outlineLevel="1">
      <c r="A683" s="249"/>
      <c r="B683" s="332"/>
      <c r="C683" s="395"/>
      <c r="D683" s="395"/>
      <c r="E683" s="395"/>
      <c r="F683" s="395"/>
      <c r="G683" s="395"/>
      <c r="H683" s="395"/>
      <c r="I683" s="395"/>
      <c r="J683" s="395"/>
      <c r="K683" s="395"/>
      <c r="L683" s="395"/>
      <c r="M683" s="395"/>
      <c r="N683" s="395"/>
      <c r="O683" s="395"/>
      <c r="P683" s="395"/>
      <c r="Q683" s="395"/>
      <c r="R683" s="395"/>
      <c r="S683" s="395"/>
      <c r="T683" s="395"/>
      <c r="U683" s="395"/>
      <c r="V683" s="395"/>
      <c r="W683" s="395"/>
      <c r="X683" s="249"/>
      <c r="Y683" s="249"/>
      <c r="Z683" s="249"/>
      <c r="AA683" s="249"/>
      <c r="AB683" s="249"/>
    </row>
    <row r="684" spans="1:28" hidden="1" outlineLevel="1">
      <c r="A684" s="249"/>
      <c r="B684" s="332"/>
      <c r="C684" s="395"/>
      <c r="D684" s="395"/>
      <c r="E684" s="395"/>
      <c r="F684" s="395"/>
      <c r="G684" s="395"/>
      <c r="H684" s="395"/>
      <c r="I684" s="395"/>
      <c r="J684" s="395"/>
      <c r="K684" s="395"/>
      <c r="L684" s="395"/>
      <c r="M684" s="395"/>
      <c r="N684" s="395"/>
      <c r="O684" s="395"/>
      <c r="P684" s="395"/>
      <c r="Q684" s="395"/>
      <c r="R684" s="395"/>
      <c r="S684" s="395"/>
      <c r="T684" s="395"/>
      <c r="U684" s="395"/>
      <c r="V684" s="395"/>
      <c r="W684" s="395"/>
      <c r="X684" s="249"/>
      <c r="Y684" s="249"/>
      <c r="Z684" s="249"/>
      <c r="AA684" s="249"/>
      <c r="AB684" s="249"/>
    </row>
    <row r="685" spans="1:28" hidden="1" outlineLevel="1">
      <c r="A685" s="249"/>
      <c r="B685" s="309" t="s">
        <v>302</v>
      </c>
      <c r="C685" s="395"/>
      <c r="D685" s="395">
        <f t="shared" ref="D685" ca="1" si="948">IF(C685="n/a","n/a",IF(AND(C685&lt;1,D659=0),0,
IF(D659=0,C685-1,
IF(C685&lt;1,D660,
(((C685-1)*(C661-(C661/(C685))))+(D659*D660))/(D661)))))</f>
        <v>0</v>
      </c>
      <c r="E685" s="395">
        <f t="shared" ref="E685" ca="1" si="949">IF(D685="n/a","n/a",IF(AND(D685&lt;1,E659=0),0,
IF(E659=0,D685-1,
IF(D685&lt;1,E660,
(((D685-1)*(D661-(D661/(D685))))+(E659*E660))/(E661)))))</f>
        <v>0</v>
      </c>
      <c r="F685" s="395">
        <f t="shared" ref="F685" ca="1" si="950">IF(E685="n/a","n/a",IF(AND(E685&lt;1,F659=0),0,
IF(F659=0,E685-1,
IF(E685&lt;1,F660,
(((E685-1)*(E661-(E661/(E685))))+(F659*F660))/(F661)))))</f>
        <v>0</v>
      </c>
      <c r="G685" s="395">
        <f t="shared" ref="G685" ca="1" si="951">IF(F685="n/a","n/a",IF(AND(F685&lt;1,G659=0),0,
IF(G659=0,F685-1,
IF(F685&lt;1,G660,
(((F685-1)*(F661-(F661/(F685))))+(G659*G660))/(G661)))))</f>
        <v>0</v>
      </c>
      <c r="H685" s="395">
        <f t="shared" ref="H685" ca="1" si="952">IF(G685="n/a","n/a",IF(AND(G685&lt;1,H659=0),0,
IF(H659=0,G685-1,
IF(G685&lt;1,H660,
(((G685-1)*(G661-(G661/(G685))))+(H659*H660))/(H661)))))</f>
        <v>0</v>
      </c>
      <c r="I685" s="395">
        <f ca="1">IF(H685="n/a","n/a",IF(AND(H685&lt;1,I659=0),0,
IF(I659=0,H685-1,
IF(H685&lt;1,I660,
(((H685-1)*(H661-(H661/(H685))))+(I659*I660))/(I661)))))</f>
        <v>0</v>
      </c>
      <c r="J685" s="395">
        <f t="shared" ref="J685" ca="1" si="953">IF(I685="n/a","n/a",IF(AND(I685&lt;1,J659=0),0,
IF(J659=0,I685-1,
IF(I685&lt;1,J660,
(((I685-1)*(I661-(I661/(I685))))+(J659*J660))/(J661)))))</f>
        <v>0</v>
      </c>
      <c r="K685" s="395">
        <f t="shared" ref="K685" ca="1" si="954">IF(J685="n/a","n/a",IF(AND(J685&lt;1,K659=0),0,
IF(K659=0,J685-1,
IF(J685&lt;1,K660,
(((J685-1)*(J661-(J661/(J685))))+(K659*K660))/(K661)))))</f>
        <v>0</v>
      </c>
      <c r="L685" s="395">
        <f t="shared" ref="L685" ca="1" si="955">IF(K685="n/a","n/a",IF(AND(K685&lt;1,L659=0),0,
IF(L659=0,K685-1,
IF(K685&lt;1,L660,
(((K685-1)*(K661-(K661/(K685))))+(L659*L660))/(L661)))))</f>
        <v>0</v>
      </c>
      <c r="M685" s="395">
        <f t="shared" ref="M685" ca="1" si="956">IF(L685="n/a","n/a",IF(AND(L685&lt;1,M659=0),0,
IF(M659=0,L685-1,
IF(L685&lt;1,M660,
(((L685-1)*(L661-(L661/(L685))))+(M659*M660))/(M661)))))</f>
        <v>0</v>
      </c>
      <c r="N685" s="395">
        <f t="shared" ref="N685" ca="1" si="957">IF(M685="n/a","n/a",IF(AND(M685&lt;1,N659=0),0,
IF(N659=0,M685-1,
IF(M685&lt;1,N660,
(((M685-1)*(M661-(M661/(M685))))+(N659*N660))/(N661)))))</f>
        <v>0</v>
      </c>
      <c r="O685" s="395">
        <f t="shared" ref="O685" ca="1" si="958">IF(N685="n/a","n/a",IF(AND(N685&lt;1,O659=0),0,
IF(O659=0,N685-1,
IF(N685&lt;1,O660,
(((N685-1)*(N661-(N661/(N685))))+(O659*O660))/(O661)))))</f>
        <v>0</v>
      </c>
      <c r="P685" s="395">
        <f t="shared" ref="P685" ca="1" si="959">IF(O685="n/a","n/a",IF(AND(O685&lt;1,P659=0),0,
IF(P659=0,O685-1,
IF(O685&lt;1,P660,
(((O685-1)*(O661-(O661/(O685))))+(P659*P660))/(P661)))))</f>
        <v>0</v>
      </c>
      <c r="Q685" s="395">
        <f t="shared" ref="Q685" ca="1" si="960">IF(P685="n/a","n/a",IF(AND(P685&lt;1,Q659=0),0,
IF(Q659=0,P685-1,
IF(P685&lt;1,Q660,
(((P685-1)*(P661-(P661/(P685))))+(Q659*Q660))/(Q661)))))</f>
        <v>0</v>
      </c>
      <c r="R685" s="395">
        <f t="shared" ref="R685" ca="1" si="961">IF(Q685="n/a","n/a",IF(AND(Q685&lt;1,R659=0),0,
IF(R659=0,Q685-1,
IF(Q685&lt;1,R660,
(((Q685-1)*(Q661-(Q661/(Q685))))+(R659*R660))/(R661)))))</f>
        <v>0</v>
      </c>
      <c r="S685" s="395">
        <f t="shared" ref="S685" ca="1" si="962">IF(R685="n/a","n/a",IF(AND(R685&lt;1,S659=0),0,
IF(S659=0,R685-1,
IF(R685&lt;1,S660,
(((R685-1)*(R661-(R661/(R685))))+(S659*S660))/(S661)))))</f>
        <v>0</v>
      </c>
      <c r="T685" s="395">
        <f t="shared" ref="T685" ca="1" si="963">IF(S685="n/a","n/a",IF(AND(S685&lt;1,T659=0),0,
IF(T659=0,S685-1,
IF(S685&lt;1,T660,
(((S685-1)*(S661-(S661/(S685))))+(T659*T660))/(T661)))))</f>
        <v>0</v>
      </c>
      <c r="U685" s="395">
        <f t="shared" ref="U685" ca="1" si="964">IF(T685="n/a","n/a",IF(AND(T685&lt;1,U659=0),0,
IF(U659=0,T685-1,
IF(T685&lt;1,U660,
(((T685-1)*(T661-(T661/(T685))))+(U659*U660))/(U661)))))</f>
        <v>0</v>
      </c>
      <c r="V685" s="395">
        <f t="shared" ref="V685" ca="1" si="965">IF(U685="n/a","n/a",IF(AND(U685&lt;1,V659=0),0,
IF(V659=0,U685-1,
IF(U685&lt;1,V660,
(((U685-1)*(U661-(U661/(U685))))+(V659*V660))/(V661)))))</f>
        <v>0</v>
      </c>
      <c r="W685" s="395">
        <f t="shared" ref="W685" ca="1" si="966">IF(V685="n/a","n/a",IF(AND(V685&lt;1,W659=0),0,
IF(W659=0,V685-1,
IF(V685&lt;1,W660,
(((V685-1)*(V661-(V661/(V685))))+(W659*W660))/(W661)))))</f>
        <v>0</v>
      </c>
      <c r="X685" s="249"/>
      <c r="Y685" s="249"/>
      <c r="Z685" s="249"/>
      <c r="AA685" s="249"/>
      <c r="AB685" s="249"/>
    </row>
    <row r="686" spans="1:28" hidden="1" outlineLevel="1">
      <c r="A686" s="249"/>
      <c r="B686" s="309" t="s">
        <v>301</v>
      </c>
      <c r="C686" s="400">
        <f ca="1">C658</f>
        <v>0</v>
      </c>
      <c r="D686" s="395">
        <f t="shared" ref="D686" ca="1" si="967">IF(C686="n/a","n/a",MAX(0,C686-1))</f>
        <v>0</v>
      </c>
      <c r="E686" s="395">
        <f t="shared" ref="E686:E687" ca="1" si="968">IF(D686="n/a","n/a",MAX(0,D686-1))</f>
        <v>0</v>
      </c>
      <c r="F686" s="395">
        <f t="shared" ref="F686:F688" ca="1" si="969">IF(E686="n/a","n/a",MAX(0,E686-1))</f>
        <v>0</v>
      </c>
      <c r="G686" s="395">
        <f t="shared" ref="G686:G689" ca="1" si="970">IF(F686="n/a","n/a",MAX(0,F686-1))</f>
        <v>0</v>
      </c>
      <c r="H686" s="395">
        <f t="shared" ref="H686:H690" ca="1" si="971">IF(G686="n/a","n/a",MAX(0,G686-1))</f>
        <v>0</v>
      </c>
      <c r="I686" s="395">
        <f t="shared" ref="I686:I691" ca="1" si="972">IF(H686="n/a","n/a",MAX(0,H686-1))</f>
        <v>0</v>
      </c>
      <c r="J686" s="395">
        <f t="shared" ref="J686:J692" ca="1" si="973">IF(I686="n/a","n/a",MAX(0,I686-1))</f>
        <v>0</v>
      </c>
      <c r="K686" s="395">
        <f t="shared" ref="K686:K693" ca="1" si="974">IF(J686="n/a","n/a",MAX(0,J686-1))</f>
        <v>0</v>
      </c>
      <c r="L686" s="395">
        <f t="shared" ref="L686:L694" ca="1" si="975">IF(K686="n/a","n/a",MAX(0,K686-1))</f>
        <v>0</v>
      </c>
      <c r="M686" s="395">
        <f t="shared" ref="M686:M695" ca="1" si="976">IF(L686="n/a","n/a",MAX(0,L686-1))</f>
        <v>0</v>
      </c>
      <c r="N686" s="395">
        <f t="shared" ref="N686:N696" ca="1" si="977">IF(M686="n/a","n/a",MAX(0,M686-1))</f>
        <v>0</v>
      </c>
      <c r="O686" s="395">
        <f t="shared" ref="O686:O697" ca="1" si="978">IF(N686="n/a","n/a",MAX(0,N686-1))</f>
        <v>0</v>
      </c>
      <c r="P686" s="395">
        <f t="shared" ref="P686:P698" ca="1" si="979">IF(O686="n/a","n/a",MAX(0,O686-1))</f>
        <v>0</v>
      </c>
      <c r="Q686" s="395">
        <f t="shared" ref="Q686:Q699" ca="1" si="980">IF(P686="n/a","n/a",MAX(0,P686-1))</f>
        <v>0</v>
      </c>
      <c r="R686" s="395">
        <f t="shared" ref="R686:R700" ca="1" si="981">IF(Q686="n/a","n/a",MAX(0,Q686-1))</f>
        <v>0</v>
      </c>
      <c r="S686" s="395">
        <f t="shared" ref="S686:S701" ca="1" si="982">IF(R686="n/a","n/a",MAX(0,R686-1))</f>
        <v>0</v>
      </c>
      <c r="T686" s="395">
        <f t="shared" ref="T686:T702" ca="1" si="983">IF(S686="n/a","n/a",MAX(0,S686-1))</f>
        <v>0</v>
      </c>
      <c r="U686" s="395">
        <f t="shared" ref="U686:U703" ca="1" si="984">IF(T686="n/a","n/a",MAX(0,T686-1))</f>
        <v>0</v>
      </c>
      <c r="V686" s="395">
        <f t="shared" ref="V686:V704" ca="1" si="985">IF(U686="n/a","n/a",MAX(0,U686-1))</f>
        <v>0</v>
      </c>
      <c r="W686" s="395">
        <f t="shared" ref="W686:W704" ca="1" si="986">IF(V686="n/a","n/a",MAX(0,V686-1))</f>
        <v>0</v>
      </c>
      <c r="X686" s="249"/>
      <c r="Y686" s="249"/>
      <c r="Z686" s="249"/>
      <c r="AA686" s="249"/>
      <c r="AB686" s="249"/>
    </row>
    <row r="687" spans="1:28" hidden="1" outlineLevel="1">
      <c r="A687" s="249"/>
      <c r="B687" s="309" t="str">
        <f t="shared" ref="B687:B706" ca="1" si="987">"RL Capex "&amp;OFFSET($C$6,0,A663)</f>
        <v>RL Capex 2013</v>
      </c>
      <c r="C687" s="396"/>
      <c r="D687" s="400">
        <f ca="1">D658</f>
        <v>0</v>
      </c>
      <c r="E687" s="395">
        <f t="shared" ca="1" si="968"/>
        <v>0</v>
      </c>
      <c r="F687" s="395">
        <f t="shared" ca="1" si="969"/>
        <v>0</v>
      </c>
      <c r="G687" s="395">
        <f t="shared" ca="1" si="970"/>
        <v>0</v>
      </c>
      <c r="H687" s="395">
        <f t="shared" ca="1" si="971"/>
        <v>0</v>
      </c>
      <c r="I687" s="395">
        <f t="shared" ca="1" si="972"/>
        <v>0</v>
      </c>
      <c r="J687" s="395">
        <f t="shared" ca="1" si="973"/>
        <v>0</v>
      </c>
      <c r="K687" s="395">
        <f t="shared" ca="1" si="974"/>
        <v>0</v>
      </c>
      <c r="L687" s="395">
        <f t="shared" ca="1" si="975"/>
        <v>0</v>
      </c>
      <c r="M687" s="395">
        <f t="shared" ca="1" si="976"/>
        <v>0</v>
      </c>
      <c r="N687" s="395">
        <f t="shared" ca="1" si="977"/>
        <v>0</v>
      </c>
      <c r="O687" s="395">
        <f t="shared" ca="1" si="978"/>
        <v>0</v>
      </c>
      <c r="P687" s="395">
        <f t="shared" ca="1" si="979"/>
        <v>0</v>
      </c>
      <c r="Q687" s="395">
        <f t="shared" ca="1" si="980"/>
        <v>0</v>
      </c>
      <c r="R687" s="395">
        <f t="shared" ca="1" si="981"/>
        <v>0</v>
      </c>
      <c r="S687" s="395">
        <f t="shared" ca="1" si="982"/>
        <v>0</v>
      </c>
      <c r="T687" s="395">
        <f t="shared" ca="1" si="983"/>
        <v>0</v>
      </c>
      <c r="U687" s="395">
        <f t="shared" ca="1" si="984"/>
        <v>0</v>
      </c>
      <c r="V687" s="395">
        <f t="shared" ca="1" si="985"/>
        <v>0</v>
      </c>
      <c r="W687" s="395">
        <f t="shared" ca="1" si="986"/>
        <v>0</v>
      </c>
      <c r="X687" s="249"/>
      <c r="Y687" s="249"/>
      <c r="Z687" s="249"/>
      <c r="AA687" s="249"/>
      <c r="AB687" s="249"/>
    </row>
    <row r="688" spans="1:28" hidden="1" outlineLevel="1">
      <c r="A688" s="249"/>
      <c r="B688" s="309" t="str">
        <f t="shared" ca="1" si="987"/>
        <v>RL Capex 2014</v>
      </c>
      <c r="C688" s="401"/>
      <c r="D688" s="396"/>
      <c r="E688" s="400">
        <f ca="1">E658</f>
        <v>0</v>
      </c>
      <c r="F688" s="395">
        <f t="shared" ca="1" si="969"/>
        <v>0</v>
      </c>
      <c r="G688" s="395">
        <f t="shared" ca="1" si="970"/>
        <v>0</v>
      </c>
      <c r="H688" s="395">
        <f t="shared" ca="1" si="971"/>
        <v>0</v>
      </c>
      <c r="I688" s="395">
        <f t="shared" ca="1" si="972"/>
        <v>0</v>
      </c>
      <c r="J688" s="395">
        <f t="shared" ca="1" si="973"/>
        <v>0</v>
      </c>
      <c r="K688" s="395">
        <f t="shared" ca="1" si="974"/>
        <v>0</v>
      </c>
      <c r="L688" s="395">
        <f t="shared" ca="1" si="975"/>
        <v>0</v>
      </c>
      <c r="M688" s="395">
        <f t="shared" ca="1" si="976"/>
        <v>0</v>
      </c>
      <c r="N688" s="395">
        <f t="shared" ca="1" si="977"/>
        <v>0</v>
      </c>
      <c r="O688" s="395">
        <f t="shared" ca="1" si="978"/>
        <v>0</v>
      </c>
      <c r="P688" s="395">
        <f t="shared" ca="1" si="979"/>
        <v>0</v>
      </c>
      <c r="Q688" s="395">
        <f t="shared" ca="1" si="980"/>
        <v>0</v>
      </c>
      <c r="R688" s="395">
        <f t="shared" ca="1" si="981"/>
        <v>0</v>
      </c>
      <c r="S688" s="395">
        <f t="shared" ca="1" si="982"/>
        <v>0</v>
      </c>
      <c r="T688" s="395">
        <f t="shared" ca="1" si="983"/>
        <v>0</v>
      </c>
      <c r="U688" s="395">
        <f t="shared" ca="1" si="984"/>
        <v>0</v>
      </c>
      <c r="V688" s="395">
        <f t="shared" ca="1" si="985"/>
        <v>0</v>
      </c>
      <c r="W688" s="395">
        <f t="shared" ca="1" si="986"/>
        <v>0</v>
      </c>
      <c r="X688" s="249"/>
      <c r="Y688" s="249"/>
      <c r="Z688" s="249"/>
      <c r="AA688" s="249"/>
      <c r="AB688" s="249"/>
    </row>
    <row r="689" spans="1:28" hidden="1" outlineLevel="1">
      <c r="A689" s="249"/>
      <c r="B689" s="309" t="str">
        <f t="shared" ca="1" si="987"/>
        <v>RL Capex 2015</v>
      </c>
      <c r="C689" s="401"/>
      <c r="D689" s="401"/>
      <c r="E689" s="396"/>
      <c r="F689" s="400">
        <f ca="1">F658</f>
        <v>0</v>
      </c>
      <c r="G689" s="395">
        <f t="shared" ca="1" si="970"/>
        <v>0</v>
      </c>
      <c r="H689" s="395">
        <f t="shared" ca="1" si="971"/>
        <v>0</v>
      </c>
      <c r="I689" s="395">
        <f t="shared" ca="1" si="972"/>
        <v>0</v>
      </c>
      <c r="J689" s="395">
        <f t="shared" ca="1" si="973"/>
        <v>0</v>
      </c>
      <c r="K689" s="395">
        <f t="shared" ca="1" si="974"/>
        <v>0</v>
      </c>
      <c r="L689" s="395">
        <f t="shared" ca="1" si="975"/>
        <v>0</v>
      </c>
      <c r="M689" s="395">
        <f t="shared" ca="1" si="976"/>
        <v>0</v>
      </c>
      <c r="N689" s="395">
        <f t="shared" ca="1" si="977"/>
        <v>0</v>
      </c>
      <c r="O689" s="395">
        <f t="shared" ca="1" si="978"/>
        <v>0</v>
      </c>
      <c r="P689" s="395">
        <f t="shared" ca="1" si="979"/>
        <v>0</v>
      </c>
      <c r="Q689" s="395">
        <f t="shared" ca="1" si="980"/>
        <v>0</v>
      </c>
      <c r="R689" s="395">
        <f t="shared" ca="1" si="981"/>
        <v>0</v>
      </c>
      <c r="S689" s="395">
        <f t="shared" ca="1" si="982"/>
        <v>0</v>
      </c>
      <c r="T689" s="395">
        <f t="shared" ca="1" si="983"/>
        <v>0</v>
      </c>
      <c r="U689" s="395">
        <f t="shared" ca="1" si="984"/>
        <v>0</v>
      </c>
      <c r="V689" s="395">
        <f t="shared" ca="1" si="985"/>
        <v>0</v>
      </c>
      <c r="W689" s="395">
        <f t="shared" ca="1" si="986"/>
        <v>0</v>
      </c>
      <c r="X689" s="249"/>
      <c r="Y689" s="249"/>
      <c r="Z689" s="249"/>
      <c r="AA689" s="249"/>
      <c r="AB689" s="249"/>
    </row>
    <row r="690" spans="1:28" hidden="1" outlineLevel="1">
      <c r="A690" s="249"/>
      <c r="B690" s="309" t="str">
        <f t="shared" ca="1" si="987"/>
        <v>RL Capex 2016</v>
      </c>
      <c r="C690" s="401"/>
      <c r="D690" s="401"/>
      <c r="E690" s="401"/>
      <c r="F690" s="396"/>
      <c r="G690" s="400">
        <f ca="1">G658</f>
        <v>0</v>
      </c>
      <c r="H690" s="395">
        <f t="shared" ca="1" si="971"/>
        <v>0</v>
      </c>
      <c r="I690" s="395">
        <f t="shared" ca="1" si="972"/>
        <v>0</v>
      </c>
      <c r="J690" s="395">
        <f t="shared" ca="1" si="973"/>
        <v>0</v>
      </c>
      <c r="K690" s="395">
        <f t="shared" ca="1" si="974"/>
        <v>0</v>
      </c>
      <c r="L690" s="395">
        <f t="shared" ca="1" si="975"/>
        <v>0</v>
      </c>
      <c r="M690" s="395">
        <f t="shared" ca="1" si="976"/>
        <v>0</v>
      </c>
      <c r="N690" s="395">
        <f t="shared" ca="1" si="977"/>
        <v>0</v>
      </c>
      <c r="O690" s="395">
        <f t="shared" ca="1" si="978"/>
        <v>0</v>
      </c>
      <c r="P690" s="395">
        <f t="shared" ca="1" si="979"/>
        <v>0</v>
      </c>
      <c r="Q690" s="395">
        <f t="shared" ca="1" si="980"/>
        <v>0</v>
      </c>
      <c r="R690" s="395">
        <f t="shared" ca="1" si="981"/>
        <v>0</v>
      </c>
      <c r="S690" s="395">
        <f t="shared" ca="1" si="982"/>
        <v>0</v>
      </c>
      <c r="T690" s="395">
        <f t="shared" ca="1" si="983"/>
        <v>0</v>
      </c>
      <c r="U690" s="395">
        <f t="shared" ca="1" si="984"/>
        <v>0</v>
      </c>
      <c r="V690" s="395">
        <f t="shared" ca="1" si="985"/>
        <v>0</v>
      </c>
      <c r="W690" s="395">
        <f t="shared" ca="1" si="986"/>
        <v>0</v>
      </c>
      <c r="X690" s="249"/>
      <c r="Y690" s="249"/>
      <c r="Z690" s="249"/>
      <c r="AA690" s="249"/>
      <c r="AB690" s="249"/>
    </row>
    <row r="691" spans="1:28" hidden="1" outlineLevel="1">
      <c r="A691" s="249"/>
      <c r="B691" s="309" t="str">
        <f t="shared" ca="1" si="987"/>
        <v>RL Capex 2017</v>
      </c>
      <c r="C691" s="401"/>
      <c r="D691" s="401"/>
      <c r="E691" s="401"/>
      <c r="F691" s="401"/>
      <c r="G691" s="396"/>
      <c r="H691" s="400">
        <f ca="1">H658</f>
        <v>0</v>
      </c>
      <c r="I691" s="395">
        <f t="shared" ca="1" si="972"/>
        <v>0</v>
      </c>
      <c r="J691" s="395">
        <f t="shared" ca="1" si="973"/>
        <v>0</v>
      </c>
      <c r="K691" s="395">
        <f t="shared" ca="1" si="974"/>
        <v>0</v>
      </c>
      <c r="L691" s="395">
        <f t="shared" ca="1" si="975"/>
        <v>0</v>
      </c>
      <c r="M691" s="395">
        <f t="shared" ca="1" si="976"/>
        <v>0</v>
      </c>
      <c r="N691" s="395">
        <f t="shared" ca="1" si="977"/>
        <v>0</v>
      </c>
      <c r="O691" s="395">
        <f t="shared" ca="1" si="978"/>
        <v>0</v>
      </c>
      <c r="P691" s="395">
        <f t="shared" ca="1" si="979"/>
        <v>0</v>
      </c>
      <c r="Q691" s="395">
        <f t="shared" ca="1" si="980"/>
        <v>0</v>
      </c>
      <c r="R691" s="395">
        <f t="shared" ca="1" si="981"/>
        <v>0</v>
      </c>
      <c r="S691" s="395">
        <f t="shared" ca="1" si="982"/>
        <v>0</v>
      </c>
      <c r="T691" s="395">
        <f t="shared" ca="1" si="983"/>
        <v>0</v>
      </c>
      <c r="U691" s="395">
        <f t="shared" ca="1" si="984"/>
        <v>0</v>
      </c>
      <c r="V691" s="395">
        <f t="shared" ca="1" si="985"/>
        <v>0</v>
      </c>
      <c r="W691" s="395">
        <f t="shared" ca="1" si="986"/>
        <v>0</v>
      </c>
      <c r="X691" s="249"/>
      <c r="Y691" s="249"/>
      <c r="Z691" s="249"/>
      <c r="AA691" s="249"/>
      <c r="AB691" s="249"/>
    </row>
    <row r="692" spans="1:28" hidden="1" outlineLevel="1">
      <c r="A692" s="249"/>
      <c r="B692" s="309" t="str">
        <f t="shared" ca="1" si="987"/>
        <v>RL Capex 2018</v>
      </c>
      <c r="C692" s="401"/>
      <c r="D692" s="401"/>
      <c r="E692" s="401"/>
      <c r="F692" s="401"/>
      <c r="G692" s="401"/>
      <c r="H692" s="396"/>
      <c r="I692" s="400">
        <f ca="1">I658</f>
        <v>0</v>
      </c>
      <c r="J692" s="395">
        <f t="shared" ca="1" si="973"/>
        <v>0</v>
      </c>
      <c r="K692" s="395">
        <f t="shared" ca="1" si="974"/>
        <v>0</v>
      </c>
      <c r="L692" s="395">
        <f t="shared" ca="1" si="975"/>
        <v>0</v>
      </c>
      <c r="M692" s="395">
        <f t="shared" ca="1" si="976"/>
        <v>0</v>
      </c>
      <c r="N692" s="395">
        <f t="shared" ca="1" si="977"/>
        <v>0</v>
      </c>
      <c r="O692" s="395">
        <f t="shared" ca="1" si="978"/>
        <v>0</v>
      </c>
      <c r="P692" s="395">
        <f t="shared" ca="1" si="979"/>
        <v>0</v>
      </c>
      <c r="Q692" s="395">
        <f t="shared" ca="1" si="980"/>
        <v>0</v>
      </c>
      <c r="R692" s="395">
        <f t="shared" ca="1" si="981"/>
        <v>0</v>
      </c>
      <c r="S692" s="395">
        <f t="shared" ca="1" si="982"/>
        <v>0</v>
      </c>
      <c r="T692" s="395">
        <f t="shared" ca="1" si="983"/>
        <v>0</v>
      </c>
      <c r="U692" s="395">
        <f t="shared" ca="1" si="984"/>
        <v>0</v>
      </c>
      <c r="V692" s="395">
        <f t="shared" ca="1" si="985"/>
        <v>0</v>
      </c>
      <c r="W692" s="395">
        <f t="shared" ca="1" si="986"/>
        <v>0</v>
      </c>
      <c r="X692" s="249"/>
      <c r="Y692" s="249"/>
      <c r="Z692" s="249"/>
      <c r="AA692" s="249"/>
      <c r="AB692" s="249"/>
    </row>
    <row r="693" spans="1:28" hidden="1" outlineLevel="1">
      <c r="A693" s="249"/>
      <c r="B693" s="309" t="str">
        <f t="shared" ca="1" si="987"/>
        <v>RL Capex 2019</v>
      </c>
      <c r="C693" s="401"/>
      <c r="D693" s="401"/>
      <c r="E693" s="401"/>
      <c r="F693" s="401"/>
      <c r="G693" s="401"/>
      <c r="H693" s="401"/>
      <c r="I693" s="396"/>
      <c r="J693" s="400">
        <f ca="1">J658</f>
        <v>0</v>
      </c>
      <c r="K693" s="395">
        <f t="shared" ca="1" si="974"/>
        <v>0</v>
      </c>
      <c r="L693" s="395">
        <f t="shared" ca="1" si="975"/>
        <v>0</v>
      </c>
      <c r="M693" s="395">
        <f t="shared" ca="1" si="976"/>
        <v>0</v>
      </c>
      <c r="N693" s="395">
        <f t="shared" ca="1" si="977"/>
        <v>0</v>
      </c>
      <c r="O693" s="395">
        <f t="shared" ca="1" si="978"/>
        <v>0</v>
      </c>
      <c r="P693" s="395">
        <f t="shared" ca="1" si="979"/>
        <v>0</v>
      </c>
      <c r="Q693" s="395">
        <f t="shared" ca="1" si="980"/>
        <v>0</v>
      </c>
      <c r="R693" s="395">
        <f t="shared" ca="1" si="981"/>
        <v>0</v>
      </c>
      <c r="S693" s="395">
        <f t="shared" ca="1" si="982"/>
        <v>0</v>
      </c>
      <c r="T693" s="395">
        <f t="shared" ca="1" si="983"/>
        <v>0</v>
      </c>
      <c r="U693" s="395">
        <f t="shared" ca="1" si="984"/>
        <v>0</v>
      </c>
      <c r="V693" s="395">
        <f t="shared" ca="1" si="985"/>
        <v>0</v>
      </c>
      <c r="W693" s="395">
        <f t="shared" ca="1" si="986"/>
        <v>0</v>
      </c>
      <c r="X693" s="249"/>
      <c r="Y693" s="249"/>
      <c r="Z693" s="249"/>
      <c r="AA693" s="249"/>
      <c r="AB693" s="249"/>
    </row>
    <row r="694" spans="1:28" hidden="1" outlineLevel="1">
      <c r="A694" s="249"/>
      <c r="B694" s="309" t="str">
        <f t="shared" ca="1" si="987"/>
        <v>RL Capex 2020</v>
      </c>
      <c r="C694" s="401"/>
      <c r="D694" s="401"/>
      <c r="E694" s="401"/>
      <c r="F694" s="401"/>
      <c r="G694" s="401"/>
      <c r="H694" s="401"/>
      <c r="I694" s="401"/>
      <c r="J694" s="396"/>
      <c r="K694" s="400">
        <f ca="1">K658</f>
        <v>0</v>
      </c>
      <c r="L694" s="395">
        <f t="shared" ca="1" si="975"/>
        <v>0</v>
      </c>
      <c r="M694" s="395">
        <f t="shared" ca="1" si="976"/>
        <v>0</v>
      </c>
      <c r="N694" s="395">
        <f t="shared" ca="1" si="977"/>
        <v>0</v>
      </c>
      <c r="O694" s="395">
        <f t="shared" ca="1" si="978"/>
        <v>0</v>
      </c>
      <c r="P694" s="395">
        <f t="shared" ca="1" si="979"/>
        <v>0</v>
      </c>
      <c r="Q694" s="395">
        <f t="shared" ca="1" si="980"/>
        <v>0</v>
      </c>
      <c r="R694" s="395">
        <f t="shared" ca="1" si="981"/>
        <v>0</v>
      </c>
      <c r="S694" s="395">
        <f t="shared" ca="1" si="982"/>
        <v>0</v>
      </c>
      <c r="T694" s="395">
        <f t="shared" ca="1" si="983"/>
        <v>0</v>
      </c>
      <c r="U694" s="395">
        <f t="shared" ca="1" si="984"/>
        <v>0</v>
      </c>
      <c r="V694" s="395">
        <f t="shared" ca="1" si="985"/>
        <v>0</v>
      </c>
      <c r="W694" s="395">
        <f t="shared" ca="1" si="986"/>
        <v>0</v>
      </c>
      <c r="X694" s="249"/>
      <c r="Y694" s="249"/>
      <c r="Z694" s="249"/>
      <c r="AA694" s="249"/>
      <c r="AB694" s="249"/>
    </row>
    <row r="695" spans="1:28" hidden="1" outlineLevel="1">
      <c r="A695" s="249"/>
      <c r="B695" s="309" t="str">
        <f t="shared" ca="1" si="987"/>
        <v>RL Capex 2021</v>
      </c>
      <c r="C695" s="401"/>
      <c r="D695" s="401"/>
      <c r="E695" s="401"/>
      <c r="F695" s="401"/>
      <c r="G695" s="401"/>
      <c r="H695" s="401"/>
      <c r="I695" s="401"/>
      <c r="J695" s="401"/>
      <c r="K695" s="396"/>
      <c r="L695" s="400">
        <f ca="1">L658</f>
        <v>0</v>
      </c>
      <c r="M695" s="395">
        <f t="shared" ca="1" si="976"/>
        <v>0</v>
      </c>
      <c r="N695" s="395">
        <f t="shared" ca="1" si="977"/>
        <v>0</v>
      </c>
      <c r="O695" s="395">
        <f t="shared" ca="1" si="978"/>
        <v>0</v>
      </c>
      <c r="P695" s="395">
        <f t="shared" ca="1" si="979"/>
        <v>0</v>
      </c>
      <c r="Q695" s="395">
        <f t="shared" ca="1" si="980"/>
        <v>0</v>
      </c>
      <c r="R695" s="395">
        <f t="shared" ca="1" si="981"/>
        <v>0</v>
      </c>
      <c r="S695" s="395">
        <f t="shared" ca="1" si="982"/>
        <v>0</v>
      </c>
      <c r="T695" s="395">
        <f t="shared" ca="1" si="983"/>
        <v>0</v>
      </c>
      <c r="U695" s="395">
        <f t="shared" ca="1" si="984"/>
        <v>0</v>
      </c>
      <c r="V695" s="395">
        <f t="shared" ca="1" si="985"/>
        <v>0</v>
      </c>
      <c r="W695" s="395">
        <f t="shared" ca="1" si="986"/>
        <v>0</v>
      </c>
      <c r="X695" s="249"/>
      <c r="Y695" s="249"/>
      <c r="Z695" s="249"/>
      <c r="AA695" s="249"/>
      <c r="AB695" s="249"/>
    </row>
    <row r="696" spans="1:28" hidden="1" outlineLevel="1">
      <c r="A696" s="249"/>
      <c r="B696" s="309" t="str">
        <f t="shared" ca="1" si="987"/>
        <v>RL Capex 2022</v>
      </c>
      <c r="C696" s="401"/>
      <c r="D696" s="401"/>
      <c r="E696" s="401"/>
      <c r="F696" s="401"/>
      <c r="G696" s="401"/>
      <c r="H696" s="401"/>
      <c r="I696" s="401"/>
      <c r="J696" s="401"/>
      <c r="K696" s="401"/>
      <c r="L696" s="396"/>
      <c r="M696" s="400">
        <f ca="1">M658</f>
        <v>0</v>
      </c>
      <c r="N696" s="395">
        <f t="shared" ca="1" si="977"/>
        <v>0</v>
      </c>
      <c r="O696" s="395">
        <f t="shared" ca="1" si="978"/>
        <v>0</v>
      </c>
      <c r="P696" s="395">
        <f t="shared" ca="1" si="979"/>
        <v>0</v>
      </c>
      <c r="Q696" s="395">
        <f t="shared" ca="1" si="980"/>
        <v>0</v>
      </c>
      <c r="R696" s="395">
        <f t="shared" ca="1" si="981"/>
        <v>0</v>
      </c>
      <c r="S696" s="395">
        <f t="shared" ca="1" si="982"/>
        <v>0</v>
      </c>
      <c r="T696" s="395">
        <f t="shared" ca="1" si="983"/>
        <v>0</v>
      </c>
      <c r="U696" s="395">
        <f t="shared" ca="1" si="984"/>
        <v>0</v>
      </c>
      <c r="V696" s="395">
        <f t="shared" ca="1" si="985"/>
        <v>0</v>
      </c>
      <c r="W696" s="395">
        <f t="shared" ca="1" si="986"/>
        <v>0</v>
      </c>
      <c r="X696" s="249"/>
      <c r="Y696" s="249"/>
      <c r="Z696" s="249"/>
      <c r="AA696" s="249"/>
      <c r="AB696" s="249"/>
    </row>
    <row r="697" spans="1:28" hidden="1" outlineLevel="1">
      <c r="A697" s="249"/>
      <c r="B697" s="309" t="str">
        <f t="shared" ca="1" si="987"/>
        <v>RL Capex 2023</v>
      </c>
      <c r="C697" s="401"/>
      <c r="D697" s="401"/>
      <c r="E697" s="401"/>
      <c r="F697" s="401"/>
      <c r="G697" s="401"/>
      <c r="H697" s="401"/>
      <c r="I697" s="401"/>
      <c r="J697" s="401"/>
      <c r="K697" s="401"/>
      <c r="L697" s="401"/>
      <c r="M697" s="396"/>
      <c r="N697" s="400">
        <f>N658</f>
        <v>0</v>
      </c>
      <c r="O697" s="395">
        <f t="shared" si="978"/>
        <v>0</v>
      </c>
      <c r="P697" s="395">
        <f t="shared" si="979"/>
        <v>0</v>
      </c>
      <c r="Q697" s="395">
        <f t="shared" si="980"/>
        <v>0</v>
      </c>
      <c r="R697" s="395">
        <f t="shared" si="981"/>
        <v>0</v>
      </c>
      <c r="S697" s="395">
        <f t="shared" si="982"/>
        <v>0</v>
      </c>
      <c r="T697" s="395">
        <f t="shared" si="983"/>
        <v>0</v>
      </c>
      <c r="U697" s="395">
        <f t="shared" si="984"/>
        <v>0</v>
      </c>
      <c r="V697" s="395">
        <f t="shared" si="985"/>
        <v>0</v>
      </c>
      <c r="W697" s="395">
        <f t="shared" si="986"/>
        <v>0</v>
      </c>
      <c r="X697" s="249"/>
      <c r="Y697" s="249"/>
      <c r="Z697" s="249"/>
      <c r="AA697" s="249"/>
      <c r="AB697" s="249"/>
    </row>
    <row r="698" spans="1:28" hidden="1" outlineLevel="1">
      <c r="A698" s="249"/>
      <c r="B698" s="309" t="str">
        <f t="shared" ca="1" si="987"/>
        <v>RL Capex 2024</v>
      </c>
      <c r="C698" s="401"/>
      <c r="D698" s="401"/>
      <c r="E698" s="401"/>
      <c r="F698" s="401"/>
      <c r="G698" s="401"/>
      <c r="H698" s="401"/>
      <c r="I698" s="401"/>
      <c r="J698" s="401"/>
      <c r="K698" s="401"/>
      <c r="L698" s="401"/>
      <c r="M698" s="401"/>
      <c r="N698" s="396"/>
      <c r="O698" s="400">
        <f>O658</f>
        <v>0</v>
      </c>
      <c r="P698" s="395">
        <f t="shared" si="979"/>
        <v>0</v>
      </c>
      <c r="Q698" s="395">
        <f t="shared" si="980"/>
        <v>0</v>
      </c>
      <c r="R698" s="395">
        <f t="shared" si="981"/>
        <v>0</v>
      </c>
      <c r="S698" s="395">
        <f t="shared" si="982"/>
        <v>0</v>
      </c>
      <c r="T698" s="395">
        <f t="shared" si="983"/>
        <v>0</v>
      </c>
      <c r="U698" s="395">
        <f t="shared" si="984"/>
        <v>0</v>
      </c>
      <c r="V698" s="395">
        <f t="shared" si="985"/>
        <v>0</v>
      </c>
      <c r="W698" s="395">
        <f t="shared" si="986"/>
        <v>0</v>
      </c>
      <c r="X698" s="249"/>
      <c r="Y698" s="249"/>
      <c r="Z698" s="249"/>
      <c r="AA698" s="249"/>
      <c r="AB698" s="249"/>
    </row>
    <row r="699" spans="1:28" hidden="1" outlineLevel="1">
      <c r="A699" s="249"/>
      <c r="B699" s="309" t="str">
        <f t="shared" ca="1" si="987"/>
        <v>RL Capex 2025</v>
      </c>
      <c r="C699" s="401"/>
      <c r="D699" s="401"/>
      <c r="E699" s="401"/>
      <c r="F699" s="401"/>
      <c r="G699" s="401"/>
      <c r="H699" s="401"/>
      <c r="I699" s="401"/>
      <c r="J699" s="401"/>
      <c r="K699" s="401"/>
      <c r="L699" s="401"/>
      <c r="M699" s="401"/>
      <c r="N699" s="401"/>
      <c r="O699" s="396"/>
      <c r="P699" s="400">
        <f>P658</f>
        <v>0</v>
      </c>
      <c r="Q699" s="395">
        <f t="shared" si="980"/>
        <v>0</v>
      </c>
      <c r="R699" s="395">
        <f t="shared" si="981"/>
        <v>0</v>
      </c>
      <c r="S699" s="395">
        <f t="shared" si="982"/>
        <v>0</v>
      </c>
      <c r="T699" s="395">
        <f t="shared" si="983"/>
        <v>0</v>
      </c>
      <c r="U699" s="395">
        <f t="shared" si="984"/>
        <v>0</v>
      </c>
      <c r="V699" s="395">
        <f t="shared" si="985"/>
        <v>0</v>
      </c>
      <c r="W699" s="395">
        <f t="shared" si="986"/>
        <v>0</v>
      </c>
      <c r="X699" s="249"/>
      <c r="Y699" s="249"/>
      <c r="Z699" s="249"/>
      <c r="AA699" s="249"/>
      <c r="AB699" s="249"/>
    </row>
    <row r="700" spans="1:28" hidden="1" outlineLevel="1">
      <c r="A700" s="249"/>
      <c r="B700" s="309" t="str">
        <f t="shared" ca="1" si="987"/>
        <v>RL Capex 2026</v>
      </c>
      <c r="C700" s="401"/>
      <c r="D700" s="401"/>
      <c r="E700" s="401"/>
      <c r="F700" s="401"/>
      <c r="G700" s="401"/>
      <c r="H700" s="401"/>
      <c r="I700" s="401"/>
      <c r="J700" s="401"/>
      <c r="K700" s="401"/>
      <c r="L700" s="401"/>
      <c r="M700" s="401"/>
      <c r="N700" s="401"/>
      <c r="O700" s="401"/>
      <c r="P700" s="396"/>
      <c r="Q700" s="400">
        <f>Q658</f>
        <v>0</v>
      </c>
      <c r="R700" s="395">
        <f t="shared" si="981"/>
        <v>0</v>
      </c>
      <c r="S700" s="395">
        <f t="shared" si="982"/>
        <v>0</v>
      </c>
      <c r="T700" s="395">
        <f t="shared" si="983"/>
        <v>0</v>
      </c>
      <c r="U700" s="395">
        <f t="shared" si="984"/>
        <v>0</v>
      </c>
      <c r="V700" s="395">
        <f t="shared" si="985"/>
        <v>0</v>
      </c>
      <c r="W700" s="395">
        <f t="shared" si="986"/>
        <v>0</v>
      </c>
      <c r="X700" s="249"/>
      <c r="Y700" s="249"/>
      <c r="Z700" s="249"/>
      <c r="AA700" s="249"/>
      <c r="AB700" s="249"/>
    </row>
    <row r="701" spans="1:28" hidden="1" outlineLevel="1">
      <c r="A701" s="249"/>
      <c r="B701" s="309" t="str">
        <f t="shared" ca="1" si="987"/>
        <v>RL Capex 2027</v>
      </c>
      <c r="C701" s="401"/>
      <c r="D701" s="401"/>
      <c r="E701" s="401"/>
      <c r="F701" s="401"/>
      <c r="G701" s="401"/>
      <c r="H701" s="401"/>
      <c r="I701" s="401"/>
      <c r="J701" s="401"/>
      <c r="K701" s="401"/>
      <c r="L701" s="401"/>
      <c r="M701" s="401"/>
      <c r="N701" s="401"/>
      <c r="O701" s="401"/>
      <c r="P701" s="401"/>
      <c r="Q701" s="396"/>
      <c r="R701" s="400">
        <f>R658</f>
        <v>0</v>
      </c>
      <c r="S701" s="395">
        <f t="shared" si="982"/>
        <v>0</v>
      </c>
      <c r="T701" s="395">
        <f t="shared" si="983"/>
        <v>0</v>
      </c>
      <c r="U701" s="395">
        <f t="shared" si="984"/>
        <v>0</v>
      </c>
      <c r="V701" s="395">
        <f t="shared" si="985"/>
        <v>0</v>
      </c>
      <c r="W701" s="395">
        <f t="shared" si="986"/>
        <v>0</v>
      </c>
      <c r="X701" s="249"/>
      <c r="Y701" s="249"/>
      <c r="Z701" s="249"/>
      <c r="AA701" s="249"/>
      <c r="AB701" s="249"/>
    </row>
    <row r="702" spans="1:28" hidden="1" outlineLevel="1">
      <c r="A702" s="249"/>
      <c r="B702" s="309" t="str">
        <f t="shared" ca="1" si="987"/>
        <v>RL Capex 2028</v>
      </c>
      <c r="C702" s="401"/>
      <c r="D702" s="401"/>
      <c r="E702" s="401"/>
      <c r="F702" s="401"/>
      <c r="G702" s="401"/>
      <c r="H702" s="401"/>
      <c r="I702" s="401"/>
      <c r="J702" s="401"/>
      <c r="K702" s="401"/>
      <c r="L702" s="401"/>
      <c r="M702" s="401"/>
      <c r="N702" s="401"/>
      <c r="O702" s="401"/>
      <c r="P702" s="401"/>
      <c r="Q702" s="401"/>
      <c r="R702" s="396"/>
      <c r="S702" s="400">
        <f>S658</f>
        <v>0</v>
      </c>
      <c r="T702" s="395">
        <f t="shared" si="983"/>
        <v>0</v>
      </c>
      <c r="U702" s="395">
        <f t="shared" si="984"/>
        <v>0</v>
      </c>
      <c r="V702" s="395">
        <f t="shared" si="985"/>
        <v>0</v>
      </c>
      <c r="W702" s="395">
        <f t="shared" si="986"/>
        <v>0</v>
      </c>
      <c r="X702" s="249"/>
      <c r="Y702" s="249"/>
      <c r="Z702" s="249"/>
      <c r="AA702" s="249"/>
      <c r="AB702" s="249"/>
    </row>
    <row r="703" spans="1:28" hidden="1" outlineLevel="1">
      <c r="A703" s="249"/>
      <c r="B703" s="309" t="str">
        <f t="shared" ca="1" si="987"/>
        <v>RL Capex 2029</v>
      </c>
      <c r="C703" s="401"/>
      <c r="D703" s="401"/>
      <c r="E703" s="401"/>
      <c r="F703" s="401"/>
      <c r="G703" s="401"/>
      <c r="H703" s="401"/>
      <c r="I703" s="401"/>
      <c r="J703" s="401"/>
      <c r="K703" s="401"/>
      <c r="L703" s="401"/>
      <c r="M703" s="401"/>
      <c r="N703" s="401"/>
      <c r="O703" s="401"/>
      <c r="P703" s="401"/>
      <c r="Q703" s="401"/>
      <c r="R703" s="401"/>
      <c r="S703" s="396"/>
      <c r="T703" s="400">
        <f>T658</f>
        <v>0</v>
      </c>
      <c r="U703" s="395">
        <f t="shared" si="984"/>
        <v>0</v>
      </c>
      <c r="V703" s="395">
        <f t="shared" si="985"/>
        <v>0</v>
      </c>
      <c r="W703" s="395">
        <f t="shared" si="986"/>
        <v>0</v>
      </c>
      <c r="X703" s="249"/>
      <c r="Y703" s="249"/>
      <c r="Z703" s="249"/>
      <c r="AA703" s="249"/>
      <c r="AB703" s="249"/>
    </row>
    <row r="704" spans="1:28" hidden="1" outlineLevel="1">
      <c r="A704" s="249"/>
      <c r="B704" s="309" t="str">
        <f t="shared" ca="1" si="987"/>
        <v>RL Capex 2030</v>
      </c>
      <c r="C704" s="401"/>
      <c r="D704" s="401"/>
      <c r="E704" s="401"/>
      <c r="F704" s="401"/>
      <c r="G704" s="401"/>
      <c r="H704" s="401"/>
      <c r="I704" s="401"/>
      <c r="J704" s="401"/>
      <c r="K704" s="401"/>
      <c r="L704" s="401"/>
      <c r="M704" s="401"/>
      <c r="N704" s="401"/>
      <c r="O704" s="401"/>
      <c r="P704" s="401"/>
      <c r="Q704" s="401"/>
      <c r="R704" s="401"/>
      <c r="S704" s="401"/>
      <c r="T704" s="396"/>
      <c r="U704" s="400">
        <f>U658</f>
        <v>0</v>
      </c>
      <c r="V704" s="395">
        <f t="shared" si="985"/>
        <v>0</v>
      </c>
      <c r="W704" s="395">
        <f t="shared" si="986"/>
        <v>0</v>
      </c>
      <c r="X704" s="249"/>
      <c r="Y704" s="249"/>
      <c r="Z704" s="249"/>
      <c r="AA704" s="249"/>
      <c r="AB704" s="249"/>
    </row>
    <row r="705" spans="1:28" hidden="1" outlineLevel="1">
      <c r="A705" s="249"/>
      <c r="B705" s="309" t="str">
        <f t="shared" ca="1" si="987"/>
        <v>RL Capex 2031</v>
      </c>
      <c r="C705" s="401"/>
      <c r="D705" s="401"/>
      <c r="E705" s="401"/>
      <c r="F705" s="401"/>
      <c r="G705" s="401"/>
      <c r="H705" s="401"/>
      <c r="I705" s="401"/>
      <c r="J705" s="401"/>
      <c r="K705" s="401"/>
      <c r="L705" s="401"/>
      <c r="M705" s="401"/>
      <c r="N705" s="401"/>
      <c r="O705" s="401"/>
      <c r="P705" s="401"/>
      <c r="Q705" s="401"/>
      <c r="R705" s="401"/>
      <c r="S705" s="401"/>
      <c r="T705" s="401"/>
      <c r="U705" s="396"/>
      <c r="V705" s="400">
        <f>V658</f>
        <v>0</v>
      </c>
      <c r="W705" s="395">
        <f>IF(V705="n/a","n/a",MAX(0,V705-1))</f>
        <v>0</v>
      </c>
      <c r="X705" s="249"/>
      <c r="Y705" s="249"/>
      <c r="Z705" s="249"/>
      <c r="AA705" s="249"/>
      <c r="AB705" s="249"/>
    </row>
    <row r="706" spans="1:28" hidden="1" outlineLevel="1">
      <c r="A706" s="249"/>
      <c r="B706" s="309" t="str">
        <f t="shared" ca="1" si="987"/>
        <v>RL Capex 2032</v>
      </c>
      <c r="C706" s="401"/>
      <c r="D706" s="401"/>
      <c r="E706" s="401"/>
      <c r="F706" s="401"/>
      <c r="G706" s="401"/>
      <c r="H706" s="401"/>
      <c r="I706" s="401"/>
      <c r="J706" s="401"/>
      <c r="K706" s="401"/>
      <c r="L706" s="401"/>
      <c r="M706" s="401"/>
      <c r="N706" s="401"/>
      <c r="O706" s="401"/>
      <c r="P706" s="401"/>
      <c r="Q706" s="401"/>
      <c r="R706" s="401"/>
      <c r="S706" s="401"/>
      <c r="T706" s="401"/>
      <c r="U706" s="401"/>
      <c r="V706" s="396"/>
      <c r="W706" s="395">
        <f>W658</f>
        <v>0</v>
      </c>
      <c r="X706" s="249"/>
      <c r="Y706" s="249"/>
      <c r="Z706" s="249"/>
      <c r="AA706" s="249"/>
      <c r="AB706" s="249"/>
    </row>
    <row r="707" spans="1:28" hidden="1" outlineLevel="1">
      <c r="A707" s="249"/>
      <c r="B707" s="332"/>
      <c r="C707" s="395"/>
      <c r="D707" s="395"/>
      <c r="E707" s="395"/>
      <c r="F707" s="395"/>
      <c r="G707" s="395"/>
      <c r="H707" s="395"/>
      <c r="I707" s="395"/>
      <c r="J707" s="395"/>
      <c r="K707" s="395"/>
      <c r="L707" s="395"/>
      <c r="M707" s="395"/>
      <c r="N707" s="395"/>
      <c r="O707" s="395"/>
      <c r="P707" s="395"/>
      <c r="Q707" s="395"/>
      <c r="R707" s="395"/>
      <c r="S707" s="395"/>
      <c r="T707" s="395"/>
      <c r="U707" s="395"/>
      <c r="V707" s="395"/>
      <c r="W707" s="395"/>
      <c r="X707" s="249"/>
      <c r="Y707" s="249"/>
      <c r="Z707" s="249"/>
      <c r="AA707" s="249"/>
      <c r="AB707" s="249"/>
    </row>
    <row r="708" spans="1:28" collapsed="1">
      <c r="A708" s="322"/>
      <c r="B708" s="336" t="s">
        <v>192</v>
      </c>
      <c r="C708" s="460">
        <f ca="1">(IF(OR($C658&lt;&gt;"n/a",C658&lt;&gt;"n/a"),IF(SUM(C661:C683)=0,0,IF((SUMPRODUCT(C661:C683,C685:C707)/SUM(C661:C683))&lt;0,1,(SUMPRODUCT(C661:C683,C685:C707)/SUM(C661:C683)))),"n/a"))</f>
        <v>0</v>
      </c>
      <c r="D708" s="460">
        <f ca="1">(IF(OR($C658&lt;&gt;"n/a",D658&lt;&gt;"n/a"),IF(SUM(D661:D683)=0,0,IF((SUMPRODUCT(D661:D683,D685:D707)/SUM(D661:D683))&lt;0,1,(SUMPRODUCT(D661:D683,D685:D707)/SUM(D661:D683)))),"n/a"))</f>
        <v>0</v>
      </c>
      <c r="E708" s="460">
        <f t="shared" ref="E708:W708" ca="1" si="988">(IF(OR($C658&lt;&gt;"n/a",E658&lt;&gt;"n/a"),IF(SUM(E661:E683)=0,0,IF((SUMPRODUCT(E661:E683,E685:E707)/SUM(E661:E683))&lt;0,1,(SUMPRODUCT(E661:E683,E685:E707)/SUM(E661:E683)))),"n/a"))</f>
        <v>0</v>
      </c>
      <c r="F708" s="460">
        <f t="shared" ca="1" si="988"/>
        <v>0</v>
      </c>
      <c r="G708" s="460">
        <f t="shared" ca="1" si="988"/>
        <v>0</v>
      </c>
      <c r="H708" s="460">
        <f t="shared" ca="1" si="988"/>
        <v>0</v>
      </c>
      <c r="I708" s="460">
        <f t="shared" ca="1" si="988"/>
        <v>0</v>
      </c>
      <c r="J708" s="460">
        <f t="shared" ca="1" si="988"/>
        <v>0</v>
      </c>
      <c r="K708" s="460">
        <f t="shared" ca="1" si="988"/>
        <v>0</v>
      </c>
      <c r="L708" s="460">
        <f t="shared" ca="1" si="988"/>
        <v>0</v>
      </c>
      <c r="M708" s="460">
        <f t="shared" ca="1" si="988"/>
        <v>0</v>
      </c>
      <c r="N708" s="460">
        <f t="shared" ca="1" si="988"/>
        <v>0</v>
      </c>
      <c r="O708" s="460">
        <f t="shared" ca="1" si="988"/>
        <v>0</v>
      </c>
      <c r="P708" s="460">
        <f t="shared" ca="1" si="988"/>
        <v>0</v>
      </c>
      <c r="Q708" s="460">
        <f t="shared" ca="1" si="988"/>
        <v>0</v>
      </c>
      <c r="R708" s="460">
        <f t="shared" ca="1" si="988"/>
        <v>0</v>
      </c>
      <c r="S708" s="460">
        <f t="shared" ca="1" si="988"/>
        <v>0</v>
      </c>
      <c r="T708" s="460">
        <f t="shared" ca="1" si="988"/>
        <v>0</v>
      </c>
      <c r="U708" s="460">
        <f t="shared" ca="1" si="988"/>
        <v>0</v>
      </c>
      <c r="V708" s="460">
        <f t="shared" ca="1" si="988"/>
        <v>0</v>
      </c>
      <c r="W708" s="460">
        <f t="shared" ca="1" si="988"/>
        <v>0</v>
      </c>
      <c r="X708" s="249"/>
      <c r="Y708" s="249"/>
      <c r="Z708" s="249"/>
      <c r="AA708" s="249"/>
      <c r="AB708" s="249"/>
    </row>
    <row r="709" spans="1:28">
      <c r="A709" s="249"/>
      <c r="B709" s="249"/>
      <c r="C709" s="395"/>
      <c r="D709" s="395"/>
      <c r="E709" s="395"/>
      <c r="F709" s="395"/>
      <c r="G709" s="395"/>
      <c r="H709" s="395"/>
      <c r="I709" s="395"/>
      <c r="J709" s="395"/>
      <c r="K709" s="395"/>
      <c r="L709" s="395"/>
      <c r="M709" s="395"/>
      <c r="N709" s="395"/>
      <c r="O709" s="395"/>
      <c r="P709" s="395"/>
      <c r="Q709" s="395"/>
      <c r="R709" s="395"/>
      <c r="S709" s="395"/>
      <c r="T709" s="395"/>
      <c r="U709" s="395"/>
      <c r="V709" s="395"/>
      <c r="W709" s="395"/>
      <c r="X709" s="249"/>
      <c r="Y709" s="249"/>
      <c r="Z709" s="249"/>
      <c r="AA709" s="249"/>
      <c r="AB709" s="249"/>
    </row>
    <row r="710" spans="1:28">
      <c r="A710" s="72" t="s">
        <v>14</v>
      </c>
      <c r="B710" s="142">
        <f>VLOOKUP($A710,'RFM input'!$E$7:$F$56,2,FALSE)</f>
        <v>0</v>
      </c>
      <c r="C710" s="402"/>
      <c r="D710" s="402"/>
      <c r="E710" s="403"/>
      <c r="F710" s="403"/>
      <c r="G710" s="403"/>
      <c r="H710" s="403"/>
      <c r="I710" s="403"/>
      <c r="J710" s="403"/>
      <c r="K710" s="403"/>
      <c r="L710" s="403"/>
      <c r="M710" s="403"/>
      <c r="N710" s="403"/>
      <c r="O710" s="403"/>
      <c r="P710" s="403"/>
      <c r="Q710" s="403"/>
      <c r="R710" s="403"/>
      <c r="S710" s="403"/>
      <c r="T710" s="403"/>
      <c r="U710" s="403"/>
      <c r="V710" s="403"/>
      <c r="W710" s="403"/>
      <c r="X710" s="249"/>
      <c r="Y710" s="249"/>
      <c r="Z710" s="249"/>
      <c r="AA710" s="249"/>
      <c r="AB710" s="249"/>
    </row>
    <row r="711" spans="1:28">
      <c r="A711" s="378">
        <f>VALUE(REPLACE(A710,1,12,""))</f>
        <v>14</v>
      </c>
      <c r="B711" s="317" t="s">
        <v>195</v>
      </c>
      <c r="C711" s="389">
        <f ca="1">OFFSET('TAB roll forward'!$H$7,A711,0)</f>
        <v>0</v>
      </c>
      <c r="D711" s="404">
        <f ca="1">'RAB remaining lives'!D716</f>
        <v>0</v>
      </c>
      <c r="E711" s="404">
        <f ca="1">'RAB remaining lives'!E716</f>
        <v>0</v>
      </c>
      <c r="F711" s="404">
        <f ca="1">'RAB remaining lives'!F716</f>
        <v>0</v>
      </c>
      <c r="G711" s="404">
        <f ca="1">'RAB remaining lives'!G716</f>
        <v>0</v>
      </c>
      <c r="H711" s="404">
        <f ca="1">'RAB remaining lives'!H716</f>
        <v>0</v>
      </c>
      <c r="I711" s="404">
        <f ca="1">'RAB remaining lives'!I716</f>
        <v>0</v>
      </c>
      <c r="J711" s="404">
        <f ca="1">'RAB remaining lives'!J716</f>
        <v>0</v>
      </c>
      <c r="K711" s="404">
        <f ca="1">'RAB remaining lives'!K716</f>
        <v>0</v>
      </c>
      <c r="L711" s="404">
        <f ca="1">'RAB remaining lives'!L716</f>
        <v>0</v>
      </c>
      <c r="M711" s="404">
        <f ca="1">'RAB remaining lives'!M716</f>
        <v>0</v>
      </c>
      <c r="N711" s="404">
        <f>'RAB remaining lives'!N716</f>
        <v>0</v>
      </c>
      <c r="O711" s="404">
        <f>'RAB remaining lives'!O716</f>
        <v>0</v>
      </c>
      <c r="P711" s="404">
        <f>'RAB remaining lives'!P716</f>
        <v>0</v>
      </c>
      <c r="Q711" s="404">
        <f>'RAB remaining lives'!Q716</f>
        <v>0</v>
      </c>
      <c r="R711" s="404">
        <f>'RAB remaining lives'!R716</f>
        <v>0</v>
      </c>
      <c r="S711" s="404">
        <f>'RAB remaining lives'!S716</f>
        <v>0</v>
      </c>
      <c r="T711" s="404">
        <f>'RAB remaining lives'!T716</f>
        <v>0</v>
      </c>
      <c r="U711" s="404">
        <f>'RAB remaining lives'!U716</f>
        <v>0</v>
      </c>
      <c r="V711" s="404">
        <f>'RAB remaining lives'!V716</f>
        <v>0</v>
      </c>
      <c r="W711" s="404">
        <f>'RAB remaining lives'!W716</f>
        <v>0</v>
      </c>
      <c r="X711" s="249"/>
      <c r="Y711" s="249"/>
      <c r="Z711" s="249"/>
      <c r="AA711" s="249"/>
      <c r="AB711" s="249"/>
    </row>
    <row r="712" spans="1:28">
      <c r="A712" s="378"/>
      <c r="B712" s="249" t="s">
        <v>326</v>
      </c>
      <c r="C712" s="391">
        <f ca="1">OFFSET('RFM input'!$X$6,$A711,0)</f>
        <v>0</v>
      </c>
      <c r="D712" s="390">
        <f ca="1">OFFSET('RFM input'!$Y$6,$A711,0)</f>
        <v>0</v>
      </c>
      <c r="E712" s="390">
        <f ca="1">OFFSET('RFM input'!$Y$6,$A711,0)</f>
        <v>0</v>
      </c>
      <c r="F712" s="390">
        <f ca="1">OFFSET('RFM input'!$Y$6,$A711,0)</f>
        <v>0</v>
      </c>
      <c r="G712" s="390">
        <f ca="1">OFFSET('RFM input'!$Y$6,$A711,0)</f>
        <v>0</v>
      </c>
      <c r="H712" s="390">
        <f ca="1">OFFSET('RFM input'!$Y$6,$A711,0)</f>
        <v>0</v>
      </c>
      <c r="I712" s="390">
        <f ca="1">OFFSET('RFM input'!$Y$6,'TAB remaining lives'!$A711,0)</f>
        <v>0</v>
      </c>
      <c r="J712" s="390">
        <f ca="1">OFFSET('RFM input'!$Y$6,'TAB remaining lives'!$A711,0)</f>
        <v>0</v>
      </c>
      <c r="K712" s="390">
        <f ca="1">OFFSET('RFM input'!$Y$6,'TAB remaining lives'!$A711,0)</f>
        <v>0</v>
      </c>
      <c r="L712" s="390">
        <f ca="1">OFFSET('RFM input'!$Y$6,'TAB remaining lives'!$A711,0)</f>
        <v>0</v>
      </c>
      <c r="M712" s="390">
        <f ca="1">OFFSET('RFM input'!$Y$6,'TAB remaining lives'!$A711,0)</f>
        <v>0</v>
      </c>
      <c r="N712" s="390"/>
      <c r="O712" s="390"/>
      <c r="P712" s="390"/>
      <c r="Q712" s="390"/>
      <c r="R712" s="390"/>
      <c r="S712" s="390"/>
      <c r="T712" s="390"/>
      <c r="U712" s="390"/>
      <c r="V712" s="390"/>
      <c r="W712" s="390"/>
      <c r="X712" s="249"/>
      <c r="Y712" s="249"/>
      <c r="Z712" s="249"/>
      <c r="AA712" s="249"/>
      <c r="AB712" s="249"/>
    </row>
    <row r="713" spans="1:28">
      <c r="A713" s="249"/>
      <c r="B713" s="317" t="s">
        <v>300</v>
      </c>
      <c r="C713" s="392"/>
      <c r="D713" s="393">
        <f ca="1">IF(D$6=(OFFSET('RFM input'!$G$60,0,'RFM input'!$AA$7)),OFFSET('RFM input'!$I$454,$A711,0),0)</f>
        <v>0</v>
      </c>
      <c r="E713" s="390">
        <f ca="1">IF(E$6=(OFFSET('RFM input'!$G$60,0,'RFM input'!$AA$7)),OFFSET('RFM input'!$I$454,$A711,0),0)</f>
        <v>0</v>
      </c>
      <c r="F713" s="390">
        <f ca="1">IF(F$6=(OFFSET('RFM input'!$G$60,0,'RFM input'!$AA$7)),OFFSET('RFM input'!$I$454,$A711,0),0)</f>
        <v>0</v>
      </c>
      <c r="G713" s="390">
        <f ca="1">IF(G$6=(OFFSET('RFM input'!$G$60,0,'RFM input'!$AA$7)),OFFSET('RFM input'!$I$454,$A711,0),0)</f>
        <v>0</v>
      </c>
      <c r="H713" s="390">
        <f ca="1">IF(H$6=(OFFSET('RFM input'!$G$60,0,'RFM input'!$AA$7)),OFFSET('RFM input'!$I$454,$A711,0),0)</f>
        <v>0</v>
      </c>
      <c r="I713" s="390">
        <f ca="1">IF(I$6=(OFFSET('RFM input'!$G$60,0,'RFM input'!$AA$7)),OFFSET('RFM input'!$I$454,$A711,0),0)</f>
        <v>0</v>
      </c>
      <c r="J713" s="390">
        <f ca="1">IF(J$6=(OFFSET('RFM input'!$G$60,0,'RFM input'!$AA$7)),OFFSET('RFM input'!$I$454,$A711,0),0)</f>
        <v>0</v>
      </c>
      <c r="K713" s="390">
        <f ca="1">IF(K$6=(OFFSET('RFM input'!$G$60,0,'RFM input'!$AA$7)),OFFSET('RFM input'!$I$454,$A711,0),0)</f>
        <v>0</v>
      </c>
      <c r="L713" s="390">
        <f ca="1">IF(L$6=(OFFSET('RFM input'!$G$60,0,'RFM input'!$AA$7)),OFFSET('RFM input'!$I$454,$A711,0),0)</f>
        <v>0</v>
      </c>
      <c r="M713" s="390">
        <f ca="1">IF(M$6=(OFFSET('RFM input'!$G$60,0,'RFM input'!$AA$7)),OFFSET('RFM input'!$I$454,$A711,0),0)</f>
        <v>0</v>
      </c>
      <c r="N713" s="390"/>
      <c r="O713" s="390"/>
      <c r="P713" s="390"/>
      <c r="Q713" s="390"/>
      <c r="R713" s="390"/>
      <c r="S713" s="390"/>
      <c r="T713" s="390"/>
      <c r="U713" s="390"/>
      <c r="V713" s="390"/>
      <c r="W713" s="390"/>
      <c r="X713" s="249"/>
      <c r="Y713" s="249"/>
      <c r="Z713" s="249"/>
      <c r="AA713" s="249"/>
      <c r="AB713" s="249"/>
    </row>
    <row r="714" spans="1:28">
      <c r="A714" s="249"/>
      <c r="B714" s="317" t="s">
        <v>309</v>
      </c>
      <c r="C714" s="392"/>
      <c r="D714" s="391">
        <f ca="1">IF(D$6=(OFFSET('RFM input'!$G$60,0,'RFM input'!$AA$7)),OFFSET('RFM input'!$K$454,$A711,0),0)</f>
        <v>0</v>
      </c>
      <c r="E714" s="394">
        <f ca="1">IF(E$6=(OFFSET('RFM input'!$G$60,0,'RFM input'!$AA$7)),OFFSET('RFM input'!$K$454,$A711,0),0)</f>
        <v>0</v>
      </c>
      <c r="F714" s="394">
        <f ca="1">IF(F$6=(OFFSET('RFM input'!$G$60,0,'RFM input'!$AA$7)),OFFSET('RFM input'!$K$454,$A711,0),0)</f>
        <v>0</v>
      </c>
      <c r="G714" s="394">
        <f ca="1">IF(G$6=(OFFSET('RFM input'!$G$60,0,'RFM input'!$AA$7)),OFFSET('RFM input'!$K$454,$A711,0),0)</f>
        <v>0</v>
      </c>
      <c r="H714" s="394">
        <f ca="1">IF(H$6=(OFFSET('RFM input'!$G$60,0,'RFM input'!$AA$7)),OFFSET('RFM input'!$K$454,$A711,0),0)</f>
        <v>0</v>
      </c>
      <c r="I714" s="394">
        <f ca="1">IF(I$6=(OFFSET('RFM input'!$G$60,0,'RFM input'!$AA$7)),OFFSET('RFM input'!$K$454,$A711,0),0)</f>
        <v>0</v>
      </c>
      <c r="J714" s="394">
        <f ca="1">IF(J$6=(OFFSET('RFM input'!$G$60,0,'RFM input'!$AA$7)),OFFSET('RFM input'!$K$454,$A711,0),0)</f>
        <v>0</v>
      </c>
      <c r="K714" s="394">
        <f ca="1">IF(K$6=(OFFSET('RFM input'!$G$60,0,'RFM input'!$AA$7)),OFFSET('RFM input'!$K$454,$A711,0),0)</f>
        <v>0</v>
      </c>
      <c r="L714" s="394">
        <f ca="1">IF(L$6=(OFFSET('RFM input'!$G$60,0,'RFM input'!$AA$7)),OFFSET('RFM input'!$K$454,$A711,0),0)</f>
        <v>0</v>
      </c>
      <c r="M714" s="394">
        <f ca="1">IF(M$6=(OFFSET('RFM input'!$G$60,0,'RFM input'!$AA$7)),OFFSET('RFM input'!$K$454,$A711,0),0)</f>
        <v>0</v>
      </c>
      <c r="N714" s="394"/>
      <c r="O714" s="394"/>
      <c r="P714" s="394"/>
      <c r="Q714" s="394"/>
      <c r="R714" s="394"/>
      <c r="S714" s="394"/>
      <c r="T714" s="394"/>
      <c r="U714" s="394"/>
      <c r="V714" s="394"/>
      <c r="W714" s="394"/>
      <c r="X714" s="249"/>
      <c r="Y714" s="249"/>
      <c r="Z714" s="249"/>
      <c r="AA714" s="249"/>
      <c r="AB714" s="249"/>
    </row>
    <row r="715" spans="1:28" hidden="1" outlineLevel="1">
      <c r="A715" s="459">
        <v>-1</v>
      </c>
      <c r="B715" s="309" t="s">
        <v>303</v>
      </c>
      <c r="C715" s="395"/>
      <c r="D715" s="395">
        <f t="shared" ref="D715" ca="1" si="989">IF(D739="n/a",0,IF(AND(D713=0,C715=0),0,
IF(AND(D713&lt;&gt;0,C715=0),D713,
IF(AND(D714&lt;&gt;0,C715&lt;&gt;0),(C715-(C715/C739))+D713,
IF(C739&lt;1,0,(C715-(C715/C739)))))))</f>
        <v>0</v>
      </c>
      <c r="E715" s="395">
        <f t="shared" ref="E715" ca="1" si="990">IF(E739="n/a",0,IF(AND(E713=0,D715=0),0,
IF(AND(E713&lt;&gt;0,D715=0),E713,
IF(AND(E714&lt;&gt;0,D715&lt;&gt;0),(D715-(D715/D739))+E713,
IF(D739&lt;1,0,(D715-(D715/D739)))))))</f>
        <v>0</v>
      </c>
      <c r="F715" s="395">
        <f t="shared" ref="F715" ca="1" si="991">IF(F739="n/a",0,IF(AND(F713=0,E715=0),0,
IF(AND(F713&lt;&gt;0,E715=0),F713,
IF(AND(F714&lt;&gt;0,E715&lt;&gt;0),(E715-(E715/E739))+F713,
IF(E739&lt;1,0,(E715-(E715/E739)))))))</f>
        <v>0</v>
      </c>
      <c r="G715" s="395">
        <f t="shared" ref="G715" ca="1" si="992">IF(G739="n/a",0,IF(AND(G713=0,F715=0),0,
IF(AND(G713&lt;&gt;0,F715=0),G713,
IF(AND(G714&lt;&gt;0,F715&lt;&gt;0),(F715-(F715/F739))+G713,
IF(F739&lt;1,0,(F715-(F715/F739)))))))</f>
        <v>0</v>
      </c>
      <c r="H715" s="395">
        <f ca="1">IF(H739="n/a",0,IF(AND(H713=0,G715=0),0,
IF(AND(H713&lt;&gt;0,G715=0),H713,
IF(AND(H714&lt;&gt;0,G715&lt;&gt;0),(G715-(G715/G739))+H713,
IF(G739&lt;1,0,(G715-(G715/G739)))))))</f>
        <v>0</v>
      </c>
      <c r="I715" s="395">
        <f t="shared" ref="I715" ca="1" si="993">IF(I739="n/a",0,IF(AND(I713=0,H715=0),0,
IF(AND(I713&lt;&gt;0,H715=0),I713,
IF(AND(I714&lt;&gt;0,H715&lt;&gt;0),(H715-(H715/H739))+I713,
IF(H739&lt;1,0,(H715-(H715/H739)))))))</f>
        <v>0</v>
      </c>
      <c r="J715" s="395">
        <f t="shared" ref="J715" ca="1" si="994">IF(J739="n/a",0,IF(AND(J713=0,I715=0),0,
IF(AND(J713&lt;&gt;0,I715=0),J713,
IF(AND(J714&lt;&gt;0,I715&lt;&gt;0),(I715-(I715/I739))+J713,
IF(I739&lt;1,0,(I715-(I715/I739)))))))</f>
        <v>0</v>
      </c>
      <c r="K715" s="395">
        <f t="shared" ref="K715" ca="1" si="995">IF(K739="n/a",0,IF(AND(K713=0,J715=0),0,
IF(AND(K713&lt;&gt;0,J715=0),K713,
IF(AND(K714&lt;&gt;0,J715&lt;&gt;0),(J715-(J715/J739))+K713,
IF(J739&lt;1,0,(J715-(J715/J739)))))))</f>
        <v>0</v>
      </c>
      <c r="L715" s="395">
        <f t="shared" ref="L715" ca="1" si="996">IF(L739="n/a",0,IF(AND(L713=0,K715=0),0,
IF(AND(L713&lt;&gt;0,K715=0),L713,
IF(AND(L714&lt;&gt;0,K715&lt;&gt;0),(K715-(K715/K739))+L713,
IF(K739&lt;1,0,(K715-(K715/K739)))))))</f>
        <v>0</v>
      </c>
      <c r="M715" s="395">
        <f t="shared" ref="M715" ca="1" si="997">IF(M739="n/a",0,IF(AND(M713=0,L715=0),0,
IF(AND(M713&lt;&gt;0,L715=0),M713,
IF(AND(M714&lt;&gt;0,L715&lt;&gt;0),(L715-(L715/L739))+M713,
IF(L739&lt;1,0,(L715-(L715/L739)))))))</f>
        <v>0</v>
      </c>
      <c r="N715" s="395">
        <f t="shared" ref="N715" ca="1" si="998">IF(N739="n/a",0,IF(AND(N713=0,M715=0),0,
IF(AND(N713&lt;&gt;0,M715=0),N713,
IF(AND(N714&lt;&gt;0,M715&lt;&gt;0),(M715-(M715/M739))+N713,
IF(M739&lt;1,0,(M715-(M715/M739)))))))</f>
        <v>0</v>
      </c>
      <c r="O715" s="395">
        <f t="shared" ref="O715" ca="1" si="999">IF(O739="n/a",0,IF(AND(O713=0,N715=0),0,
IF(AND(O713&lt;&gt;0,N715=0),O713,
IF(AND(O714&lt;&gt;0,N715&lt;&gt;0),(N715-(N715/N739))+O713,
IF(N739&lt;1,0,(N715-(N715/N739)))))))</f>
        <v>0</v>
      </c>
      <c r="P715" s="395">
        <f t="shared" ref="P715" ca="1" si="1000">IF(P739="n/a",0,IF(AND(P713=0,O715=0),0,
IF(AND(P713&lt;&gt;0,O715=0),P713,
IF(AND(P714&lt;&gt;0,O715&lt;&gt;0),(O715-(O715/O739))+P713,
IF(O739&lt;1,0,(O715-(O715/O739)))))))</f>
        <v>0</v>
      </c>
      <c r="Q715" s="395">
        <f t="shared" ref="Q715" ca="1" si="1001">IF(Q739="n/a",0,IF(AND(Q713=0,P715=0),0,
IF(AND(Q713&lt;&gt;0,P715=0),Q713,
IF(AND(Q714&lt;&gt;0,P715&lt;&gt;0),(P715-(P715/P739))+Q713,
IF(P739&lt;1,0,(P715-(P715/P739)))))))</f>
        <v>0</v>
      </c>
      <c r="R715" s="395">
        <f t="shared" ref="R715" ca="1" si="1002">IF(R739="n/a",0,IF(AND(R713=0,Q715=0),0,
IF(AND(R713&lt;&gt;0,Q715=0),R713,
IF(AND(R714&lt;&gt;0,Q715&lt;&gt;0),(Q715-(Q715/Q739))+R713,
IF(Q739&lt;1,0,(Q715-(Q715/Q739)))))))</f>
        <v>0</v>
      </c>
      <c r="S715" s="395">
        <f t="shared" ref="S715" ca="1" si="1003">IF(S739="n/a",0,IF(AND(S713=0,R715=0),0,
IF(AND(S713&lt;&gt;0,R715=0),S713,
IF(AND(S714&lt;&gt;0,R715&lt;&gt;0),(R715-(R715/R739))+S713,
IF(R739&lt;1,0,(R715-(R715/R739)))))))</f>
        <v>0</v>
      </c>
      <c r="T715" s="395">
        <f t="shared" ref="T715" ca="1" si="1004">IF(T739="n/a",0,IF(AND(T713=0,S715=0),0,
IF(AND(T713&lt;&gt;0,S715=0),T713,
IF(AND(T714&lt;&gt;0,S715&lt;&gt;0),(S715-(S715/S739))+T713,
IF(S739&lt;1,0,(S715-(S715/S739)))))))</f>
        <v>0</v>
      </c>
      <c r="U715" s="395">
        <f t="shared" ref="U715" ca="1" si="1005">IF(U739="n/a",0,IF(AND(U713=0,T715=0),0,
IF(AND(U713&lt;&gt;0,T715=0),U713,
IF(AND(U714&lt;&gt;0,T715&lt;&gt;0),(T715-(T715/T739))+U713,
IF(T739&lt;1,0,(T715-(T715/T739)))))))</f>
        <v>0</v>
      </c>
      <c r="V715" s="395">
        <f t="shared" ref="V715" ca="1" si="1006">IF(V739="n/a",0,IF(AND(V713=0,U715=0),0,
IF(AND(V713&lt;&gt;0,U715=0),V713,
IF(AND(V714&lt;&gt;0,U715&lt;&gt;0),(U715-(U715/U739))+V713,
IF(U739&lt;1,0,(U715-(U715/U739)))))))</f>
        <v>0</v>
      </c>
      <c r="W715" s="395">
        <f t="shared" ref="W715" ca="1" si="1007">IF(W739="n/a",0,IF(AND(W713=0,V715=0),0,
IF(AND(W713&lt;&gt;0,V715=0),W713,
IF(AND(W714&lt;&gt;0,V715&lt;&gt;0),(V715-(V715/V739))+W713,
IF(V739&lt;1,0,(V715-(V715/V739)))))))</f>
        <v>0</v>
      </c>
      <c r="X715" s="249"/>
      <c r="Y715" s="249"/>
      <c r="Z715" s="249"/>
      <c r="AA715" s="249"/>
      <c r="AB715" s="249"/>
    </row>
    <row r="716" spans="1:28" hidden="1" outlineLevel="1">
      <c r="A716" s="331">
        <v>0</v>
      </c>
      <c r="B716" s="309" t="s">
        <v>194</v>
      </c>
      <c r="C716" s="400">
        <f ca="1">C711</f>
        <v>0</v>
      </c>
      <c r="D716" s="395">
        <f ca="1">IF(C740="n/a",C716,IFERROR(IF((OFFSET($C716,0,$A716))&lt;0,
MIN(0,C716-(OFFSET($C716,0,$A716)/(OFFSET($C711,-$A715,$A716)))),
MAX(0,C716-(OFFSET($C716,0,$A716)/(OFFSET($C711,-$A715,$A716))))),0))</f>
        <v>0</v>
      </c>
      <c r="E716" s="395">
        <f t="shared" ref="E716" ca="1" si="1008">IF(D740="n/a",D716,IFERROR(IF((OFFSET($C716,0,$A716))&lt;0,
MIN(0,D716-(OFFSET($C716,0,$A716)/(OFFSET($C711,-$A715,$A716)))),
MAX(0,D716-(OFFSET($C716,0,$A716)/(OFFSET($C711,-$A715,$A716))))),0))</f>
        <v>0</v>
      </c>
      <c r="F716" s="395">
        <f t="shared" ref="F716:F717" ca="1" si="1009">IF(E740="n/a",E716,IFERROR(IF((OFFSET($C716,0,$A716))&lt;0,
MIN(0,E716-(OFFSET($C716,0,$A716)/(OFFSET($C711,-$A715,$A716)))),
MAX(0,E716-(OFFSET($C716,0,$A716)/(OFFSET($C711,-$A715,$A716))))),0))</f>
        <v>0</v>
      </c>
      <c r="G716" s="395">
        <f t="shared" ref="G716:G718" ca="1" si="1010">IF(F740="n/a",F716,IFERROR(IF((OFFSET($C716,0,$A716))&lt;0,
MIN(0,F716-(OFFSET($C716,0,$A716)/(OFFSET($C711,-$A715,$A716)))),
MAX(0,F716-(OFFSET($C716,0,$A716)/(OFFSET($C711,-$A715,$A716))))),0))</f>
        <v>0</v>
      </c>
      <c r="H716" s="395">
        <f t="shared" ref="H716:H719" ca="1" si="1011">IF(G740="n/a",G716,IFERROR(IF((OFFSET($C716,0,$A716))&lt;0,
MIN(0,G716-(OFFSET($C716,0,$A716)/(OFFSET($C711,-$A715,$A716)))),
MAX(0,G716-(OFFSET($C716,0,$A716)/(OFFSET($C711,-$A715,$A716))))),0))</f>
        <v>0</v>
      </c>
      <c r="I716" s="395">
        <f t="shared" ref="I716:I720" ca="1" si="1012">IF(H740="n/a",H716,IFERROR(IF((OFFSET($C716,0,$A716))&lt;0,
MIN(0,H716-(OFFSET($C716,0,$A716)/(OFFSET($C711,-$A715,$A716)))),
MAX(0,H716-(OFFSET($C716,0,$A716)/(OFFSET($C711,-$A715,$A716))))),0))</f>
        <v>0</v>
      </c>
      <c r="J716" s="395">
        <f t="shared" ref="J716:J721" ca="1" si="1013">IF(I740="n/a",I716,IFERROR(IF((OFFSET($C716,0,$A716))&lt;0,
MIN(0,I716-(OFFSET($C716,0,$A716)/(OFFSET($C711,-$A715,$A716)))),
MAX(0,I716-(OFFSET($C716,0,$A716)/(OFFSET($C711,-$A715,$A716))))),0))</f>
        <v>0</v>
      </c>
      <c r="K716" s="395">
        <f t="shared" ref="K716:K722" ca="1" si="1014">IF(J740="n/a",J716,IFERROR(IF((OFFSET($C716,0,$A716))&lt;0,
MIN(0,J716-(OFFSET($C716,0,$A716)/(OFFSET($C711,-$A715,$A716)))),
MAX(0,J716-(OFFSET($C716,0,$A716)/(OFFSET($C711,-$A715,$A716))))),0))</f>
        <v>0</v>
      </c>
      <c r="L716" s="395">
        <f t="shared" ref="L716:L723" ca="1" si="1015">IF(K740="n/a",K716,IFERROR(IF((OFFSET($C716,0,$A716))&lt;0,
MIN(0,K716-(OFFSET($C716,0,$A716)/(OFFSET($C711,-$A715,$A716)))),
MAX(0,K716-(OFFSET($C716,0,$A716)/(OFFSET($C711,-$A715,$A716))))),0))</f>
        <v>0</v>
      </c>
      <c r="M716" s="395">
        <f t="shared" ref="M716:M724" ca="1" si="1016">IF(L740="n/a",L716,IFERROR(IF((OFFSET($C716,0,$A716))&lt;0,
MIN(0,L716-(OFFSET($C716,0,$A716)/(OFFSET($C711,-$A715,$A716)))),
MAX(0,L716-(OFFSET($C716,0,$A716)/(OFFSET($C711,-$A715,$A716))))),0))</f>
        <v>0</v>
      </c>
      <c r="N716" s="395">
        <f t="shared" ref="N716:N725" ca="1" si="1017">IF(M740="n/a",M716,IFERROR(IF((OFFSET($C716,0,$A716))&lt;0,
MIN(0,M716-(OFFSET($C716,0,$A716)/(OFFSET($C711,-$A715,$A716)))),
MAX(0,M716-(OFFSET($C716,0,$A716)/(OFFSET($C711,-$A715,$A716))))),0))</f>
        <v>0</v>
      </c>
      <c r="O716" s="395">
        <f t="shared" ref="O716:O726" ca="1" si="1018">IF(N740="n/a",N716,IFERROR(IF((OFFSET($C716,0,$A716))&lt;0,
MIN(0,N716-(OFFSET($C716,0,$A716)/(OFFSET($C711,-$A715,$A716)))),
MAX(0,N716-(OFFSET($C716,0,$A716)/(OFFSET($C711,-$A715,$A716))))),0))</f>
        <v>0</v>
      </c>
      <c r="P716" s="395">
        <f t="shared" ref="P716:P727" ca="1" si="1019">IF(O740="n/a",O716,IFERROR(IF((OFFSET($C716,0,$A716))&lt;0,
MIN(0,O716-(OFFSET($C716,0,$A716)/(OFFSET($C711,-$A715,$A716)))),
MAX(0,O716-(OFFSET($C716,0,$A716)/(OFFSET($C711,-$A715,$A716))))),0))</f>
        <v>0</v>
      </c>
      <c r="Q716" s="395">
        <f t="shared" ref="Q716:Q728" ca="1" si="1020">IF(P740="n/a",P716,IFERROR(IF((OFFSET($C716,0,$A716))&lt;0,
MIN(0,P716-(OFFSET($C716,0,$A716)/(OFFSET($C711,-$A715,$A716)))),
MAX(0,P716-(OFFSET($C716,0,$A716)/(OFFSET($C711,-$A715,$A716))))),0))</f>
        <v>0</v>
      </c>
      <c r="R716" s="395">
        <f t="shared" ref="R716:R729" ca="1" si="1021">IF(Q740="n/a",Q716,IFERROR(IF((OFFSET($C716,0,$A716))&lt;0,
MIN(0,Q716-(OFFSET($C716,0,$A716)/(OFFSET($C711,-$A715,$A716)))),
MAX(0,Q716-(OFFSET($C716,0,$A716)/(OFFSET($C711,-$A715,$A716))))),0))</f>
        <v>0</v>
      </c>
      <c r="S716" s="395">
        <f t="shared" ref="S716:S730" ca="1" si="1022">IF(R740="n/a",R716,IFERROR(IF((OFFSET($C716,0,$A716))&lt;0,
MIN(0,R716-(OFFSET($C716,0,$A716)/(OFFSET($C711,-$A715,$A716)))),
MAX(0,R716-(OFFSET($C716,0,$A716)/(OFFSET($C711,-$A715,$A716))))),0))</f>
        <v>0</v>
      </c>
      <c r="T716" s="395">
        <f t="shared" ref="T716:T731" ca="1" si="1023">IF(S740="n/a",S716,IFERROR(IF((OFFSET($C716,0,$A716))&lt;0,
MIN(0,S716-(OFFSET($C716,0,$A716)/(OFFSET($C711,-$A715,$A716)))),
MAX(0,S716-(OFFSET($C716,0,$A716)/(OFFSET($C711,-$A715,$A716))))),0))</f>
        <v>0</v>
      </c>
      <c r="U716" s="395">
        <f t="shared" ref="U716:U732" ca="1" si="1024">IF(T740="n/a",T716,IFERROR(IF((OFFSET($C716,0,$A716))&lt;0,
MIN(0,T716-(OFFSET($C716,0,$A716)/(OFFSET($C711,-$A715,$A716)))),
MAX(0,T716-(OFFSET($C716,0,$A716)/(OFFSET($C711,-$A715,$A716))))),0))</f>
        <v>0</v>
      </c>
      <c r="V716" s="395">
        <f t="shared" ref="V716:V733" ca="1" si="1025">IF(U740="n/a",U716,IFERROR(IF((OFFSET($C716,0,$A716))&lt;0,
MIN(0,U716-(OFFSET($C716,0,$A716)/(OFFSET($C711,-$A715,$A716)))),
MAX(0,U716-(OFFSET($C716,0,$A716)/(OFFSET($C711,-$A715,$A716))))),0))</f>
        <v>0</v>
      </c>
      <c r="W716" s="395">
        <f t="shared" ref="W716:W734" ca="1" si="1026">IF(V740="n/a",V716,IFERROR(IF((OFFSET($C716,0,$A716))&lt;0,
MIN(0,V716-(OFFSET($C716,0,$A716)/(OFFSET($C711,-$A715,$A716)))),
MAX(0,V716-(OFFSET($C716,0,$A716)/(OFFSET($C711,-$A715,$A716))))),0))</f>
        <v>0</v>
      </c>
      <c r="X716" s="249"/>
      <c r="Y716" s="249"/>
      <c r="Z716" s="249"/>
      <c r="AA716" s="249"/>
      <c r="AB716" s="249"/>
    </row>
    <row r="717" spans="1:28" hidden="1" outlineLevel="1">
      <c r="A717" s="331">
        <v>1</v>
      </c>
      <c r="B717" s="309" t="str">
        <f t="shared" ref="B717:B736" ca="1" si="1027">"Depreciated Net Capex "&amp;OFFSET($C$6,0,A717)</f>
        <v>Depreciated Net Capex 2013</v>
      </c>
      <c r="C717" s="396"/>
      <c r="D717" s="397">
        <f ca="1">D711</f>
        <v>0</v>
      </c>
      <c r="E717" s="395">
        <f ca="1">IF(D741="n/a",D717,IFERROR(IF((OFFSET($C717,0,$A717))&lt;0,
MIN(0,D717-(OFFSET($C717,0,$A717)/(OFFSET($C712,-$A716,$A717)))),
MAX(0,D717-(OFFSET($C717,0,$A717)/(OFFSET($C712,-$A716,$A717))))),0))</f>
        <v>0</v>
      </c>
      <c r="F717" s="395">
        <f t="shared" ca="1" si="1009"/>
        <v>0</v>
      </c>
      <c r="G717" s="395">
        <f t="shared" ca="1" si="1010"/>
        <v>0</v>
      </c>
      <c r="H717" s="395">
        <f t="shared" ca="1" si="1011"/>
        <v>0</v>
      </c>
      <c r="I717" s="395">
        <f t="shared" ca="1" si="1012"/>
        <v>0</v>
      </c>
      <c r="J717" s="395">
        <f t="shared" ca="1" si="1013"/>
        <v>0</v>
      </c>
      <c r="K717" s="395">
        <f t="shared" ca="1" si="1014"/>
        <v>0</v>
      </c>
      <c r="L717" s="395">
        <f t="shared" ca="1" si="1015"/>
        <v>0</v>
      </c>
      <c r="M717" s="395">
        <f t="shared" ca="1" si="1016"/>
        <v>0</v>
      </c>
      <c r="N717" s="395">
        <f t="shared" ca="1" si="1017"/>
        <v>0</v>
      </c>
      <c r="O717" s="395">
        <f t="shared" ca="1" si="1018"/>
        <v>0</v>
      </c>
      <c r="P717" s="395">
        <f t="shared" ca="1" si="1019"/>
        <v>0</v>
      </c>
      <c r="Q717" s="395">
        <f t="shared" ca="1" si="1020"/>
        <v>0</v>
      </c>
      <c r="R717" s="395">
        <f t="shared" ca="1" si="1021"/>
        <v>0</v>
      </c>
      <c r="S717" s="395">
        <f t="shared" ca="1" si="1022"/>
        <v>0</v>
      </c>
      <c r="T717" s="395">
        <f t="shared" ca="1" si="1023"/>
        <v>0</v>
      </c>
      <c r="U717" s="395">
        <f t="shared" ca="1" si="1024"/>
        <v>0</v>
      </c>
      <c r="V717" s="395">
        <f t="shared" ca="1" si="1025"/>
        <v>0</v>
      </c>
      <c r="W717" s="395">
        <f t="shared" ca="1" si="1026"/>
        <v>0</v>
      </c>
      <c r="X717" s="249"/>
      <c r="Y717" s="249"/>
      <c r="Z717" s="249"/>
      <c r="AA717" s="249"/>
      <c r="AB717" s="249"/>
    </row>
    <row r="718" spans="1:28" hidden="1" outlineLevel="1">
      <c r="A718" s="331">
        <v>2</v>
      </c>
      <c r="B718" s="309" t="str">
        <f t="shared" ca="1" si="1027"/>
        <v>Depreciated Net Capex 2014</v>
      </c>
      <c r="C718" s="398"/>
      <c r="D718" s="399"/>
      <c r="E718" s="397">
        <f ca="1">E711</f>
        <v>0</v>
      </c>
      <c r="F718" s="395">
        <f ca="1">IF(E742="n/a",E718,IFERROR(IF((OFFSET($C718,0,$A718))&lt;0,
MIN(0,E718-(OFFSET($C718,0,$A718)/(OFFSET($C713,-$A717,$A718)))),
MAX(0,E718-(OFFSET($C718,0,$A718)/(OFFSET($C713,-$A717,$A718))))),0))</f>
        <v>0</v>
      </c>
      <c r="G718" s="395">
        <f t="shared" ca="1" si="1010"/>
        <v>0</v>
      </c>
      <c r="H718" s="395">
        <f t="shared" ca="1" si="1011"/>
        <v>0</v>
      </c>
      <c r="I718" s="395">
        <f t="shared" ca="1" si="1012"/>
        <v>0</v>
      </c>
      <c r="J718" s="395">
        <f t="shared" ca="1" si="1013"/>
        <v>0</v>
      </c>
      <c r="K718" s="395">
        <f t="shared" ca="1" si="1014"/>
        <v>0</v>
      </c>
      <c r="L718" s="395">
        <f t="shared" ca="1" si="1015"/>
        <v>0</v>
      </c>
      <c r="M718" s="395">
        <f t="shared" ca="1" si="1016"/>
        <v>0</v>
      </c>
      <c r="N718" s="395">
        <f t="shared" ca="1" si="1017"/>
        <v>0</v>
      </c>
      <c r="O718" s="395">
        <f t="shared" ca="1" si="1018"/>
        <v>0</v>
      </c>
      <c r="P718" s="395">
        <f t="shared" ca="1" si="1019"/>
        <v>0</v>
      </c>
      <c r="Q718" s="395">
        <f t="shared" ca="1" si="1020"/>
        <v>0</v>
      </c>
      <c r="R718" s="395">
        <f t="shared" ca="1" si="1021"/>
        <v>0</v>
      </c>
      <c r="S718" s="395">
        <f t="shared" ca="1" si="1022"/>
        <v>0</v>
      </c>
      <c r="T718" s="395">
        <f t="shared" ca="1" si="1023"/>
        <v>0</v>
      </c>
      <c r="U718" s="395">
        <f t="shared" ca="1" si="1024"/>
        <v>0</v>
      </c>
      <c r="V718" s="395">
        <f t="shared" ca="1" si="1025"/>
        <v>0</v>
      </c>
      <c r="W718" s="395">
        <f t="shared" ca="1" si="1026"/>
        <v>0</v>
      </c>
      <c r="X718" s="334"/>
      <c r="Y718" s="249"/>
      <c r="Z718" s="249"/>
      <c r="AA718" s="249"/>
      <c r="AB718" s="249"/>
    </row>
    <row r="719" spans="1:28" hidden="1" outlineLevel="1">
      <c r="A719" s="331">
        <v>3</v>
      </c>
      <c r="B719" s="309" t="str">
        <f t="shared" ca="1" si="1027"/>
        <v>Depreciated Net Capex 2015</v>
      </c>
      <c r="C719" s="398"/>
      <c r="D719" s="398"/>
      <c r="E719" s="399"/>
      <c r="F719" s="400">
        <f ca="1">F711</f>
        <v>0</v>
      </c>
      <c r="G719" s="395">
        <f ca="1">IF(F743="n/a",F719,IFERROR(IF((OFFSET($C719,0,$A719))&lt;0,
MIN(0,F719-(OFFSET($C719,0,$A719)/(OFFSET($C714,-$A718,$A719)))),
MAX(0,F719-(OFFSET($C719,0,$A719)/(OFFSET($C714,-$A718,$A719))))),0))</f>
        <v>0</v>
      </c>
      <c r="H719" s="395">
        <f t="shared" ca="1" si="1011"/>
        <v>0</v>
      </c>
      <c r="I719" s="395">
        <f t="shared" ca="1" si="1012"/>
        <v>0</v>
      </c>
      <c r="J719" s="395">
        <f t="shared" ca="1" si="1013"/>
        <v>0</v>
      </c>
      <c r="K719" s="395">
        <f t="shared" ca="1" si="1014"/>
        <v>0</v>
      </c>
      <c r="L719" s="395">
        <f t="shared" ca="1" si="1015"/>
        <v>0</v>
      </c>
      <c r="M719" s="395">
        <f t="shared" ca="1" si="1016"/>
        <v>0</v>
      </c>
      <c r="N719" s="395">
        <f t="shared" ca="1" si="1017"/>
        <v>0</v>
      </c>
      <c r="O719" s="395">
        <f t="shared" ca="1" si="1018"/>
        <v>0</v>
      </c>
      <c r="P719" s="395">
        <f t="shared" ca="1" si="1019"/>
        <v>0</v>
      </c>
      <c r="Q719" s="395">
        <f t="shared" ca="1" si="1020"/>
        <v>0</v>
      </c>
      <c r="R719" s="395">
        <f t="shared" ca="1" si="1021"/>
        <v>0</v>
      </c>
      <c r="S719" s="395">
        <f t="shared" ca="1" si="1022"/>
        <v>0</v>
      </c>
      <c r="T719" s="395">
        <f t="shared" ca="1" si="1023"/>
        <v>0</v>
      </c>
      <c r="U719" s="395">
        <f t="shared" ca="1" si="1024"/>
        <v>0</v>
      </c>
      <c r="V719" s="395">
        <f t="shared" ca="1" si="1025"/>
        <v>0</v>
      </c>
      <c r="W719" s="395">
        <f t="shared" ca="1" si="1026"/>
        <v>0</v>
      </c>
      <c r="X719" s="334"/>
      <c r="Y719" s="334"/>
      <c r="Z719" s="249"/>
      <c r="AA719" s="249"/>
      <c r="AB719" s="249"/>
    </row>
    <row r="720" spans="1:28" hidden="1" outlineLevel="1">
      <c r="A720" s="331">
        <v>4</v>
      </c>
      <c r="B720" s="309" t="str">
        <f t="shared" ca="1" si="1027"/>
        <v>Depreciated Net Capex 2016</v>
      </c>
      <c r="C720" s="398"/>
      <c r="D720" s="398"/>
      <c r="E720" s="398"/>
      <c r="F720" s="399"/>
      <c r="G720" s="400">
        <f ca="1">G711</f>
        <v>0</v>
      </c>
      <c r="H720" s="395">
        <f ca="1">IF(G744="n/a",G720,IFERROR(IF((OFFSET($C720,0,$A720))&lt;0,
MIN(0,G720-(OFFSET($C720,0,$A720)/(OFFSET($C715,-$A719,$A720)))),
MAX(0,G720-(OFFSET($C720,0,$A720)/(OFFSET($C715,-$A719,$A720))))),0))</f>
        <v>0</v>
      </c>
      <c r="I720" s="395">
        <f t="shared" ca="1" si="1012"/>
        <v>0</v>
      </c>
      <c r="J720" s="395">
        <f t="shared" ca="1" si="1013"/>
        <v>0</v>
      </c>
      <c r="K720" s="395">
        <f t="shared" ca="1" si="1014"/>
        <v>0</v>
      </c>
      <c r="L720" s="395">
        <f t="shared" ca="1" si="1015"/>
        <v>0</v>
      </c>
      <c r="M720" s="395">
        <f t="shared" ca="1" si="1016"/>
        <v>0</v>
      </c>
      <c r="N720" s="395">
        <f t="shared" ca="1" si="1017"/>
        <v>0</v>
      </c>
      <c r="O720" s="395">
        <f t="shared" ca="1" si="1018"/>
        <v>0</v>
      </c>
      <c r="P720" s="395">
        <f t="shared" ca="1" si="1019"/>
        <v>0</v>
      </c>
      <c r="Q720" s="395">
        <f t="shared" ca="1" si="1020"/>
        <v>0</v>
      </c>
      <c r="R720" s="395">
        <f t="shared" ca="1" si="1021"/>
        <v>0</v>
      </c>
      <c r="S720" s="395">
        <f t="shared" ca="1" si="1022"/>
        <v>0</v>
      </c>
      <c r="T720" s="395">
        <f t="shared" ca="1" si="1023"/>
        <v>0</v>
      </c>
      <c r="U720" s="395">
        <f t="shared" ca="1" si="1024"/>
        <v>0</v>
      </c>
      <c r="V720" s="395">
        <f t="shared" ca="1" si="1025"/>
        <v>0</v>
      </c>
      <c r="W720" s="395">
        <f t="shared" ca="1" si="1026"/>
        <v>0</v>
      </c>
      <c r="X720" s="334"/>
      <c r="Y720" s="334"/>
      <c r="Z720" s="334"/>
      <c r="AA720" s="249"/>
      <c r="AB720" s="249"/>
    </row>
    <row r="721" spans="1:28" hidden="1" outlineLevel="1">
      <c r="A721" s="331">
        <v>5</v>
      </c>
      <c r="B721" s="309" t="str">
        <f t="shared" ca="1" si="1027"/>
        <v>Depreciated Net Capex 2017</v>
      </c>
      <c r="C721" s="398"/>
      <c r="D721" s="398"/>
      <c r="E721" s="398"/>
      <c r="F721" s="398"/>
      <c r="G721" s="399"/>
      <c r="H721" s="400">
        <f ca="1">H711</f>
        <v>0</v>
      </c>
      <c r="I721" s="395">
        <f ca="1">IF(H745="n/a",H721,IFERROR(IF((OFFSET($C721,0,$A721))&lt;0,
MIN(0,H721-(OFFSET($C721,0,$A721)/(OFFSET($C716,-$A720,$A721)))),
MAX(0,H721-(OFFSET($C721,0,$A721)/(OFFSET($C716,-$A720,$A721))))),0))</f>
        <v>0</v>
      </c>
      <c r="J721" s="395">
        <f t="shared" ca="1" si="1013"/>
        <v>0</v>
      </c>
      <c r="K721" s="395">
        <f t="shared" ca="1" si="1014"/>
        <v>0</v>
      </c>
      <c r="L721" s="395">
        <f t="shared" ca="1" si="1015"/>
        <v>0</v>
      </c>
      <c r="M721" s="395">
        <f t="shared" ca="1" si="1016"/>
        <v>0</v>
      </c>
      <c r="N721" s="395">
        <f t="shared" ca="1" si="1017"/>
        <v>0</v>
      </c>
      <c r="O721" s="395">
        <f t="shared" ca="1" si="1018"/>
        <v>0</v>
      </c>
      <c r="P721" s="395">
        <f t="shared" ca="1" si="1019"/>
        <v>0</v>
      </c>
      <c r="Q721" s="395">
        <f t="shared" ca="1" si="1020"/>
        <v>0</v>
      </c>
      <c r="R721" s="395">
        <f t="shared" ca="1" si="1021"/>
        <v>0</v>
      </c>
      <c r="S721" s="395">
        <f t="shared" ca="1" si="1022"/>
        <v>0</v>
      </c>
      <c r="T721" s="395">
        <f t="shared" ca="1" si="1023"/>
        <v>0</v>
      </c>
      <c r="U721" s="395">
        <f t="shared" ca="1" si="1024"/>
        <v>0</v>
      </c>
      <c r="V721" s="395">
        <f t="shared" ca="1" si="1025"/>
        <v>0</v>
      </c>
      <c r="W721" s="395">
        <f t="shared" ca="1" si="1026"/>
        <v>0</v>
      </c>
      <c r="X721" s="334"/>
      <c r="Y721" s="334"/>
      <c r="Z721" s="334"/>
      <c r="AA721" s="249"/>
      <c r="AB721" s="249"/>
    </row>
    <row r="722" spans="1:28" hidden="1" outlineLevel="1">
      <c r="A722" s="331">
        <v>6</v>
      </c>
      <c r="B722" s="309" t="str">
        <f t="shared" ca="1" si="1027"/>
        <v>Depreciated Net Capex 2018</v>
      </c>
      <c r="C722" s="398"/>
      <c r="D722" s="398"/>
      <c r="E722" s="398"/>
      <c r="F722" s="398"/>
      <c r="G722" s="398"/>
      <c r="H722" s="399"/>
      <c r="I722" s="400">
        <f ca="1">I711</f>
        <v>0</v>
      </c>
      <c r="J722" s="395">
        <f ca="1">IF(I746="n/a",I722,IFERROR(IF((OFFSET($C722,0,$A722))&lt;0,
MIN(0,I722-(OFFSET($C722,0,$A722)/(OFFSET($C717,-$A721,$A722)))),
MAX(0,I722-(OFFSET($C722,0,$A722)/(OFFSET($C717,-$A721,$A722))))),0))</f>
        <v>0</v>
      </c>
      <c r="K722" s="395">
        <f t="shared" ca="1" si="1014"/>
        <v>0</v>
      </c>
      <c r="L722" s="395">
        <f t="shared" ca="1" si="1015"/>
        <v>0</v>
      </c>
      <c r="M722" s="395">
        <f t="shared" ca="1" si="1016"/>
        <v>0</v>
      </c>
      <c r="N722" s="395">
        <f t="shared" ca="1" si="1017"/>
        <v>0</v>
      </c>
      <c r="O722" s="395">
        <f t="shared" ca="1" si="1018"/>
        <v>0</v>
      </c>
      <c r="P722" s="395">
        <f t="shared" ca="1" si="1019"/>
        <v>0</v>
      </c>
      <c r="Q722" s="395">
        <f t="shared" ca="1" si="1020"/>
        <v>0</v>
      </c>
      <c r="R722" s="395">
        <f t="shared" ca="1" si="1021"/>
        <v>0</v>
      </c>
      <c r="S722" s="395">
        <f t="shared" ca="1" si="1022"/>
        <v>0</v>
      </c>
      <c r="T722" s="395">
        <f t="shared" ca="1" si="1023"/>
        <v>0</v>
      </c>
      <c r="U722" s="395">
        <f t="shared" ca="1" si="1024"/>
        <v>0</v>
      </c>
      <c r="V722" s="395">
        <f t="shared" ca="1" si="1025"/>
        <v>0</v>
      </c>
      <c r="W722" s="395">
        <f t="shared" ca="1" si="1026"/>
        <v>0</v>
      </c>
      <c r="X722" s="334"/>
      <c r="Y722" s="334"/>
      <c r="Z722" s="334"/>
      <c r="AA722" s="249"/>
      <c r="AB722" s="249"/>
    </row>
    <row r="723" spans="1:28" hidden="1" outlineLevel="1">
      <c r="A723" s="331">
        <v>7</v>
      </c>
      <c r="B723" s="309" t="str">
        <f t="shared" ca="1" si="1027"/>
        <v>Depreciated Net Capex 2019</v>
      </c>
      <c r="C723" s="398"/>
      <c r="D723" s="398"/>
      <c r="E723" s="398"/>
      <c r="F723" s="398"/>
      <c r="G723" s="398"/>
      <c r="H723" s="398"/>
      <c r="I723" s="399"/>
      <c r="J723" s="400">
        <f ca="1">J711</f>
        <v>0</v>
      </c>
      <c r="K723" s="395">
        <f ca="1">IF(J747="n/a",J723,IFERROR(IF((OFFSET($C723,0,$A723))&lt;0,
MIN(0,J723-(OFFSET($C723,0,$A723)/(OFFSET($C718,-$A722,$A723)))),
MAX(0,J723-(OFFSET($C723,0,$A723)/(OFFSET($C718,-$A722,$A723))))),0))</f>
        <v>0</v>
      </c>
      <c r="L723" s="395">
        <f t="shared" ca="1" si="1015"/>
        <v>0</v>
      </c>
      <c r="M723" s="395">
        <f t="shared" ca="1" si="1016"/>
        <v>0</v>
      </c>
      <c r="N723" s="395">
        <f t="shared" ca="1" si="1017"/>
        <v>0</v>
      </c>
      <c r="O723" s="395">
        <f t="shared" ca="1" si="1018"/>
        <v>0</v>
      </c>
      <c r="P723" s="395">
        <f t="shared" ca="1" si="1019"/>
        <v>0</v>
      </c>
      <c r="Q723" s="395">
        <f t="shared" ca="1" si="1020"/>
        <v>0</v>
      </c>
      <c r="R723" s="395">
        <f t="shared" ca="1" si="1021"/>
        <v>0</v>
      </c>
      <c r="S723" s="395">
        <f t="shared" ca="1" si="1022"/>
        <v>0</v>
      </c>
      <c r="T723" s="395">
        <f t="shared" ca="1" si="1023"/>
        <v>0</v>
      </c>
      <c r="U723" s="395">
        <f t="shared" ca="1" si="1024"/>
        <v>0</v>
      </c>
      <c r="V723" s="395">
        <f t="shared" ca="1" si="1025"/>
        <v>0</v>
      </c>
      <c r="W723" s="395">
        <f t="shared" ca="1" si="1026"/>
        <v>0</v>
      </c>
      <c r="X723" s="334"/>
      <c r="Y723" s="334"/>
      <c r="Z723" s="334"/>
      <c r="AA723" s="249"/>
      <c r="AB723" s="249"/>
    </row>
    <row r="724" spans="1:28" hidden="1" outlineLevel="1">
      <c r="A724" s="331">
        <v>8</v>
      </c>
      <c r="B724" s="309" t="str">
        <f t="shared" ca="1" si="1027"/>
        <v>Depreciated Net Capex 2020</v>
      </c>
      <c r="C724" s="398"/>
      <c r="D724" s="398"/>
      <c r="E724" s="398"/>
      <c r="F724" s="398"/>
      <c r="G724" s="398"/>
      <c r="H724" s="398"/>
      <c r="I724" s="398"/>
      <c r="J724" s="399"/>
      <c r="K724" s="400">
        <f ca="1">K711</f>
        <v>0</v>
      </c>
      <c r="L724" s="395">
        <f ca="1">IF(K748="n/a",K724,IFERROR(IF((OFFSET($C724,0,$A724))&lt;0,
MIN(0,K724-(OFFSET($C724,0,$A724)/(OFFSET($C719,-$A723,$A724)))),
MAX(0,K724-(OFFSET($C724,0,$A724)/(OFFSET($C719,-$A723,$A724))))),0))</f>
        <v>0</v>
      </c>
      <c r="M724" s="395">
        <f t="shared" ca="1" si="1016"/>
        <v>0</v>
      </c>
      <c r="N724" s="395">
        <f t="shared" ca="1" si="1017"/>
        <v>0</v>
      </c>
      <c r="O724" s="395">
        <f t="shared" ca="1" si="1018"/>
        <v>0</v>
      </c>
      <c r="P724" s="395">
        <f t="shared" ca="1" si="1019"/>
        <v>0</v>
      </c>
      <c r="Q724" s="395">
        <f t="shared" ca="1" si="1020"/>
        <v>0</v>
      </c>
      <c r="R724" s="395">
        <f t="shared" ca="1" si="1021"/>
        <v>0</v>
      </c>
      <c r="S724" s="395">
        <f t="shared" ca="1" si="1022"/>
        <v>0</v>
      </c>
      <c r="T724" s="395">
        <f t="shared" ca="1" si="1023"/>
        <v>0</v>
      </c>
      <c r="U724" s="395">
        <f t="shared" ca="1" si="1024"/>
        <v>0</v>
      </c>
      <c r="V724" s="395">
        <f t="shared" ca="1" si="1025"/>
        <v>0</v>
      </c>
      <c r="W724" s="395">
        <f t="shared" ca="1" si="1026"/>
        <v>0</v>
      </c>
      <c r="X724" s="334"/>
      <c r="Y724" s="334"/>
      <c r="Z724" s="334"/>
      <c r="AA724" s="249"/>
      <c r="AB724" s="249"/>
    </row>
    <row r="725" spans="1:28" hidden="1" outlineLevel="1">
      <c r="A725" s="331">
        <v>9</v>
      </c>
      <c r="B725" s="309" t="str">
        <f t="shared" ca="1" si="1027"/>
        <v>Depreciated Net Capex 2021</v>
      </c>
      <c r="C725" s="398"/>
      <c r="D725" s="398"/>
      <c r="E725" s="398"/>
      <c r="F725" s="398"/>
      <c r="G725" s="398"/>
      <c r="H725" s="398"/>
      <c r="I725" s="398"/>
      <c r="J725" s="398"/>
      <c r="K725" s="399"/>
      <c r="L725" s="400">
        <f ca="1">L711</f>
        <v>0</v>
      </c>
      <c r="M725" s="395">
        <f ca="1">IF(L749="n/a",L725,IFERROR(IF((OFFSET($C725,0,$A725))&lt;0,
MIN(0,L725-(OFFSET($C725,0,$A725)/(OFFSET($C720,-$A724,$A725)))),
MAX(0,L725-(OFFSET($C725,0,$A725)/(OFFSET($C720,-$A724,$A725))))),0))</f>
        <v>0</v>
      </c>
      <c r="N725" s="395">
        <f t="shared" ca="1" si="1017"/>
        <v>0</v>
      </c>
      <c r="O725" s="395">
        <f t="shared" ca="1" si="1018"/>
        <v>0</v>
      </c>
      <c r="P725" s="395">
        <f t="shared" ca="1" si="1019"/>
        <v>0</v>
      </c>
      <c r="Q725" s="395">
        <f t="shared" ca="1" si="1020"/>
        <v>0</v>
      </c>
      <c r="R725" s="395">
        <f t="shared" ca="1" si="1021"/>
        <v>0</v>
      </c>
      <c r="S725" s="395">
        <f t="shared" ca="1" si="1022"/>
        <v>0</v>
      </c>
      <c r="T725" s="395">
        <f t="shared" ca="1" si="1023"/>
        <v>0</v>
      </c>
      <c r="U725" s="395">
        <f t="shared" ca="1" si="1024"/>
        <v>0</v>
      </c>
      <c r="V725" s="395">
        <f t="shared" ca="1" si="1025"/>
        <v>0</v>
      </c>
      <c r="W725" s="395">
        <f t="shared" ca="1" si="1026"/>
        <v>0</v>
      </c>
      <c r="X725" s="334"/>
      <c r="Y725" s="334"/>
      <c r="Z725" s="334"/>
      <c r="AA725" s="249"/>
      <c r="AB725" s="249"/>
    </row>
    <row r="726" spans="1:28" hidden="1" outlineLevel="1">
      <c r="A726" s="331">
        <v>10</v>
      </c>
      <c r="B726" s="309" t="str">
        <f t="shared" ca="1" si="1027"/>
        <v>Depreciated Net Capex 2022</v>
      </c>
      <c r="C726" s="398"/>
      <c r="D726" s="398"/>
      <c r="E726" s="398"/>
      <c r="F726" s="398"/>
      <c r="G726" s="398"/>
      <c r="H726" s="398"/>
      <c r="I726" s="398"/>
      <c r="J726" s="398"/>
      <c r="K726" s="398"/>
      <c r="L726" s="399"/>
      <c r="M726" s="400">
        <f ca="1">M711</f>
        <v>0</v>
      </c>
      <c r="N726" s="395">
        <f ca="1">IF(M750="n/a",M726,IFERROR(IF((OFFSET($C726,0,$A726))&lt;0,
MIN(0,M726-(OFFSET($C726,0,$A726)/(OFFSET($C721,-$A725,$A726)))),
MAX(0,M726-(OFFSET($C726,0,$A726)/(OFFSET($C721,-$A725,$A726))))),0))</f>
        <v>0</v>
      </c>
      <c r="O726" s="395">
        <f t="shared" ca="1" si="1018"/>
        <v>0</v>
      </c>
      <c r="P726" s="395">
        <f t="shared" ca="1" si="1019"/>
        <v>0</v>
      </c>
      <c r="Q726" s="395">
        <f t="shared" ca="1" si="1020"/>
        <v>0</v>
      </c>
      <c r="R726" s="395">
        <f t="shared" ca="1" si="1021"/>
        <v>0</v>
      </c>
      <c r="S726" s="395">
        <f t="shared" ca="1" si="1022"/>
        <v>0</v>
      </c>
      <c r="T726" s="395">
        <f t="shared" ca="1" si="1023"/>
        <v>0</v>
      </c>
      <c r="U726" s="395">
        <f t="shared" ca="1" si="1024"/>
        <v>0</v>
      </c>
      <c r="V726" s="395">
        <f t="shared" ca="1" si="1025"/>
        <v>0</v>
      </c>
      <c r="W726" s="395">
        <f t="shared" ca="1" si="1026"/>
        <v>0</v>
      </c>
      <c r="X726" s="334"/>
      <c r="Y726" s="334"/>
      <c r="Z726" s="334"/>
      <c r="AA726" s="249"/>
      <c r="AB726" s="249"/>
    </row>
    <row r="727" spans="1:28" hidden="1" outlineLevel="1">
      <c r="A727" s="331">
        <v>11</v>
      </c>
      <c r="B727" s="309" t="str">
        <f t="shared" ca="1" si="1027"/>
        <v>Depreciated Net Capex 2023</v>
      </c>
      <c r="C727" s="398"/>
      <c r="D727" s="398"/>
      <c r="E727" s="398"/>
      <c r="F727" s="398"/>
      <c r="G727" s="398"/>
      <c r="H727" s="398"/>
      <c r="I727" s="398"/>
      <c r="J727" s="398"/>
      <c r="K727" s="398"/>
      <c r="L727" s="398"/>
      <c r="M727" s="399"/>
      <c r="N727" s="400">
        <f>N711</f>
        <v>0</v>
      </c>
      <c r="O727" s="395">
        <f ca="1">IF(N751="n/a",N727,IFERROR(IF((OFFSET($C727,0,$A727))&lt;0,
MIN(0,N727-(OFFSET($C727,0,$A727)/(OFFSET($C722,-$A726,$A727)))),
MAX(0,N727-(OFFSET($C727,0,$A727)/(OFFSET($C722,-$A726,$A727))))),0))</f>
        <v>0</v>
      </c>
      <c r="P727" s="395">
        <f t="shared" ca="1" si="1019"/>
        <v>0</v>
      </c>
      <c r="Q727" s="395">
        <f t="shared" ca="1" si="1020"/>
        <v>0</v>
      </c>
      <c r="R727" s="395">
        <f t="shared" ca="1" si="1021"/>
        <v>0</v>
      </c>
      <c r="S727" s="395">
        <f t="shared" ca="1" si="1022"/>
        <v>0</v>
      </c>
      <c r="T727" s="395">
        <f t="shared" ca="1" si="1023"/>
        <v>0</v>
      </c>
      <c r="U727" s="395">
        <f t="shared" ca="1" si="1024"/>
        <v>0</v>
      </c>
      <c r="V727" s="395">
        <f t="shared" ca="1" si="1025"/>
        <v>0</v>
      </c>
      <c r="W727" s="395">
        <f t="shared" ca="1" si="1026"/>
        <v>0</v>
      </c>
      <c r="X727" s="334"/>
      <c r="Y727" s="334"/>
      <c r="Z727" s="334"/>
      <c r="AA727" s="249"/>
      <c r="AB727" s="249"/>
    </row>
    <row r="728" spans="1:28" hidden="1" outlineLevel="1">
      <c r="A728" s="331">
        <v>12</v>
      </c>
      <c r="B728" s="309" t="str">
        <f t="shared" ca="1" si="1027"/>
        <v>Depreciated Net Capex 2024</v>
      </c>
      <c r="C728" s="398"/>
      <c r="D728" s="398"/>
      <c r="E728" s="398"/>
      <c r="F728" s="398"/>
      <c r="G728" s="398"/>
      <c r="H728" s="398"/>
      <c r="I728" s="398"/>
      <c r="J728" s="398"/>
      <c r="K728" s="398"/>
      <c r="L728" s="398"/>
      <c r="M728" s="398"/>
      <c r="N728" s="399"/>
      <c r="O728" s="400">
        <f>O711</f>
        <v>0</v>
      </c>
      <c r="P728" s="395">
        <f ca="1">IF(O752="n/a",O728,IFERROR(IF((OFFSET($C728,0,$A728))&lt;0,
MIN(0,O728-(OFFSET($C728,0,$A728)/(OFFSET($C723,-$A727,$A728)))),
MAX(0,O728-(OFFSET($C728,0,$A728)/(OFFSET($C723,-$A727,$A728))))),0))</f>
        <v>0</v>
      </c>
      <c r="Q728" s="395">
        <f t="shared" ca="1" si="1020"/>
        <v>0</v>
      </c>
      <c r="R728" s="395">
        <f t="shared" ca="1" si="1021"/>
        <v>0</v>
      </c>
      <c r="S728" s="395">
        <f t="shared" ca="1" si="1022"/>
        <v>0</v>
      </c>
      <c r="T728" s="395">
        <f t="shared" ca="1" si="1023"/>
        <v>0</v>
      </c>
      <c r="U728" s="395">
        <f t="shared" ca="1" si="1024"/>
        <v>0</v>
      </c>
      <c r="V728" s="395">
        <f t="shared" ca="1" si="1025"/>
        <v>0</v>
      </c>
      <c r="W728" s="395">
        <f t="shared" ca="1" si="1026"/>
        <v>0</v>
      </c>
      <c r="X728" s="334"/>
      <c r="Y728" s="334"/>
      <c r="Z728" s="334"/>
      <c r="AA728" s="249"/>
      <c r="AB728" s="249"/>
    </row>
    <row r="729" spans="1:28" hidden="1" outlineLevel="1">
      <c r="A729" s="331">
        <v>13</v>
      </c>
      <c r="B729" s="309" t="str">
        <f t="shared" ca="1" si="1027"/>
        <v>Depreciated Net Capex 2025</v>
      </c>
      <c r="C729" s="398"/>
      <c r="D729" s="398"/>
      <c r="E729" s="398"/>
      <c r="F729" s="398"/>
      <c r="G729" s="398"/>
      <c r="H729" s="398"/>
      <c r="I729" s="398"/>
      <c r="J729" s="398"/>
      <c r="K729" s="398"/>
      <c r="L729" s="398"/>
      <c r="M729" s="398"/>
      <c r="N729" s="398"/>
      <c r="O729" s="399"/>
      <c r="P729" s="400">
        <f>P711</f>
        <v>0</v>
      </c>
      <c r="Q729" s="395">
        <f ca="1">IF(P753="n/a",P729,IFERROR(IF((OFFSET($C729,0,$A729))&lt;0,
MIN(0,P729-(OFFSET($C729,0,$A729)/(OFFSET($C724,-$A728,$A729)))),
MAX(0,P729-(OFFSET($C729,0,$A729)/(OFFSET($C724,-$A728,$A729))))),0))</f>
        <v>0</v>
      </c>
      <c r="R729" s="395">
        <f t="shared" ca="1" si="1021"/>
        <v>0</v>
      </c>
      <c r="S729" s="395">
        <f t="shared" ca="1" si="1022"/>
        <v>0</v>
      </c>
      <c r="T729" s="395">
        <f t="shared" ca="1" si="1023"/>
        <v>0</v>
      </c>
      <c r="U729" s="395">
        <f t="shared" ca="1" si="1024"/>
        <v>0</v>
      </c>
      <c r="V729" s="395">
        <f t="shared" ca="1" si="1025"/>
        <v>0</v>
      </c>
      <c r="W729" s="395">
        <f t="shared" ca="1" si="1026"/>
        <v>0</v>
      </c>
      <c r="X729" s="334"/>
      <c r="Y729" s="334"/>
      <c r="Z729" s="334"/>
      <c r="AA729" s="249"/>
      <c r="AB729" s="249"/>
    </row>
    <row r="730" spans="1:28" hidden="1" outlineLevel="1">
      <c r="A730" s="331">
        <v>14</v>
      </c>
      <c r="B730" s="309" t="str">
        <f t="shared" ca="1" si="1027"/>
        <v>Depreciated Net Capex 2026</v>
      </c>
      <c r="C730" s="398"/>
      <c r="D730" s="398"/>
      <c r="E730" s="398"/>
      <c r="F730" s="398"/>
      <c r="G730" s="398"/>
      <c r="H730" s="398"/>
      <c r="I730" s="398"/>
      <c r="J730" s="398"/>
      <c r="K730" s="398"/>
      <c r="L730" s="398"/>
      <c r="M730" s="398"/>
      <c r="N730" s="398"/>
      <c r="O730" s="398"/>
      <c r="P730" s="399"/>
      <c r="Q730" s="400">
        <f>Q711</f>
        <v>0</v>
      </c>
      <c r="R730" s="395">
        <f ca="1">IF(Q754="n/a",Q730,IFERROR(IF((OFFSET($C730,0,$A730))&lt;0,
MIN(0,Q730-(OFFSET($C730,0,$A730)/(OFFSET($C725,-$A729,$A730)))),
MAX(0,Q730-(OFFSET($C730,0,$A730)/(OFFSET($C725,-$A729,$A730))))),0))</f>
        <v>0</v>
      </c>
      <c r="S730" s="395">
        <f t="shared" ca="1" si="1022"/>
        <v>0</v>
      </c>
      <c r="T730" s="395">
        <f t="shared" ca="1" si="1023"/>
        <v>0</v>
      </c>
      <c r="U730" s="395">
        <f t="shared" ca="1" si="1024"/>
        <v>0</v>
      </c>
      <c r="V730" s="395">
        <f t="shared" ca="1" si="1025"/>
        <v>0</v>
      </c>
      <c r="W730" s="395">
        <f t="shared" ca="1" si="1026"/>
        <v>0</v>
      </c>
      <c r="X730" s="334"/>
      <c r="Y730" s="334"/>
      <c r="Z730" s="334"/>
      <c r="AA730" s="249"/>
      <c r="AB730" s="249"/>
    </row>
    <row r="731" spans="1:28" hidden="1" outlineLevel="1">
      <c r="A731" s="331">
        <v>15</v>
      </c>
      <c r="B731" s="309" t="str">
        <f t="shared" ca="1" si="1027"/>
        <v>Depreciated Net Capex 2027</v>
      </c>
      <c r="C731" s="398"/>
      <c r="D731" s="398"/>
      <c r="E731" s="398"/>
      <c r="F731" s="398"/>
      <c r="G731" s="398"/>
      <c r="H731" s="398"/>
      <c r="I731" s="398"/>
      <c r="J731" s="398"/>
      <c r="K731" s="398"/>
      <c r="L731" s="398"/>
      <c r="M731" s="398"/>
      <c r="N731" s="398"/>
      <c r="O731" s="398"/>
      <c r="P731" s="398"/>
      <c r="Q731" s="399"/>
      <c r="R731" s="400">
        <f>R711</f>
        <v>0</v>
      </c>
      <c r="S731" s="395">
        <f ca="1">IF(R755="n/a",R731,IFERROR(IF((OFFSET($C731,0,$A731))&lt;0,
MIN(0,R731-(OFFSET($C731,0,$A731)/(OFFSET($C726,-$A730,$A731)))),
MAX(0,R731-(OFFSET($C731,0,$A731)/(OFFSET($C726,-$A730,$A731))))),0))</f>
        <v>0</v>
      </c>
      <c r="T731" s="395">
        <f t="shared" ca="1" si="1023"/>
        <v>0</v>
      </c>
      <c r="U731" s="395">
        <f t="shared" ca="1" si="1024"/>
        <v>0</v>
      </c>
      <c r="V731" s="395">
        <f t="shared" ca="1" si="1025"/>
        <v>0</v>
      </c>
      <c r="W731" s="395">
        <f t="shared" ca="1" si="1026"/>
        <v>0</v>
      </c>
      <c r="X731" s="334"/>
      <c r="Y731" s="334"/>
      <c r="Z731" s="334"/>
      <c r="AA731" s="249"/>
      <c r="AB731" s="249"/>
    </row>
    <row r="732" spans="1:28" hidden="1" outlineLevel="1">
      <c r="A732" s="331">
        <v>16</v>
      </c>
      <c r="B732" s="309" t="str">
        <f t="shared" ca="1" si="1027"/>
        <v>Depreciated Net Capex 2028</v>
      </c>
      <c r="C732" s="398"/>
      <c r="D732" s="398"/>
      <c r="E732" s="398"/>
      <c r="F732" s="398"/>
      <c r="G732" s="398"/>
      <c r="H732" s="398"/>
      <c r="I732" s="398"/>
      <c r="J732" s="398"/>
      <c r="K732" s="398"/>
      <c r="L732" s="398"/>
      <c r="M732" s="398"/>
      <c r="N732" s="398"/>
      <c r="O732" s="398"/>
      <c r="P732" s="398"/>
      <c r="Q732" s="398"/>
      <c r="R732" s="399"/>
      <c r="S732" s="400">
        <f>S711</f>
        <v>0</v>
      </c>
      <c r="T732" s="395">
        <f ca="1">IF(S756="n/a",S732,IFERROR(IF((OFFSET($C732,0,$A732))&lt;0,
MIN(0,S732-(OFFSET($C732,0,$A732)/(OFFSET($C727,-$A731,$A732)))),
MAX(0,S732-(OFFSET($C732,0,$A732)/(OFFSET($C727,-$A731,$A732))))),0))</f>
        <v>0</v>
      </c>
      <c r="U732" s="395">
        <f t="shared" ca="1" si="1024"/>
        <v>0</v>
      </c>
      <c r="V732" s="395">
        <f t="shared" ca="1" si="1025"/>
        <v>0</v>
      </c>
      <c r="W732" s="395">
        <f t="shared" ca="1" si="1026"/>
        <v>0</v>
      </c>
      <c r="X732" s="334"/>
      <c r="Y732" s="334"/>
      <c r="Z732" s="334"/>
      <c r="AA732" s="249"/>
      <c r="AB732" s="249"/>
    </row>
    <row r="733" spans="1:28" hidden="1" outlineLevel="1">
      <c r="A733" s="331">
        <v>17</v>
      </c>
      <c r="B733" s="309" t="str">
        <f t="shared" ca="1" si="1027"/>
        <v>Depreciated Net Capex 2029</v>
      </c>
      <c r="C733" s="398"/>
      <c r="D733" s="398"/>
      <c r="E733" s="398"/>
      <c r="F733" s="398"/>
      <c r="G733" s="398"/>
      <c r="H733" s="398"/>
      <c r="I733" s="398"/>
      <c r="J733" s="398"/>
      <c r="K733" s="398"/>
      <c r="L733" s="398"/>
      <c r="M733" s="398"/>
      <c r="N733" s="398"/>
      <c r="O733" s="398"/>
      <c r="P733" s="398"/>
      <c r="Q733" s="398"/>
      <c r="R733" s="398"/>
      <c r="S733" s="399"/>
      <c r="T733" s="400">
        <f>T711</f>
        <v>0</v>
      </c>
      <c r="U733" s="395">
        <f ca="1">IF(T757="n/a",T733,IFERROR(IF((OFFSET($C733,0,$A733))&lt;0,
MIN(0,T733-(OFFSET($C733,0,$A733)/(OFFSET($C728,-$A732,$A733)))),
MAX(0,T733-(OFFSET($C733,0,$A733)/(OFFSET($C728,-$A732,$A733))))),0))</f>
        <v>0</v>
      </c>
      <c r="V733" s="395">
        <f t="shared" ca="1" si="1025"/>
        <v>0</v>
      </c>
      <c r="W733" s="395">
        <f t="shared" ca="1" si="1026"/>
        <v>0</v>
      </c>
      <c r="X733" s="334"/>
      <c r="Y733" s="334"/>
      <c r="Z733" s="334"/>
      <c r="AA733" s="249"/>
      <c r="AB733" s="249"/>
    </row>
    <row r="734" spans="1:28" hidden="1" outlineLevel="1">
      <c r="A734" s="331">
        <v>18</v>
      </c>
      <c r="B734" s="309" t="str">
        <f t="shared" ca="1" si="1027"/>
        <v>Depreciated Net Capex 2030</v>
      </c>
      <c r="C734" s="398"/>
      <c r="D734" s="398"/>
      <c r="E734" s="398"/>
      <c r="F734" s="398"/>
      <c r="G734" s="398"/>
      <c r="H734" s="398"/>
      <c r="I734" s="398"/>
      <c r="J734" s="398"/>
      <c r="K734" s="398"/>
      <c r="L734" s="398"/>
      <c r="M734" s="398"/>
      <c r="N734" s="398"/>
      <c r="O734" s="398"/>
      <c r="P734" s="398"/>
      <c r="Q734" s="398"/>
      <c r="R734" s="398"/>
      <c r="S734" s="398"/>
      <c r="T734" s="399"/>
      <c r="U734" s="400">
        <f>U711</f>
        <v>0</v>
      </c>
      <c r="V734" s="395">
        <f ca="1">IF(U758="n/a",U734,IFERROR(IF((OFFSET($C734,0,$A734))&lt;0,
MIN(0,U734-(OFFSET($C734,0,$A734)/(OFFSET($C729,-$A733,$A734)))),
MAX(0,U734-(OFFSET($C734,0,$A734)/(OFFSET($C729,-$A733,$A734))))),0))</f>
        <v>0</v>
      </c>
      <c r="W734" s="395">
        <f t="shared" ca="1" si="1026"/>
        <v>0</v>
      </c>
      <c r="X734" s="334"/>
      <c r="Y734" s="334"/>
      <c r="Z734" s="334"/>
      <c r="AA734" s="249"/>
      <c r="AB734" s="249"/>
    </row>
    <row r="735" spans="1:28" hidden="1" outlineLevel="1">
      <c r="A735" s="331">
        <v>19</v>
      </c>
      <c r="B735" s="309" t="str">
        <f t="shared" ca="1" si="1027"/>
        <v>Depreciated Net Capex 2031</v>
      </c>
      <c r="C735" s="398"/>
      <c r="D735" s="398"/>
      <c r="E735" s="398"/>
      <c r="F735" s="398"/>
      <c r="G735" s="398"/>
      <c r="H735" s="398"/>
      <c r="I735" s="398"/>
      <c r="J735" s="398"/>
      <c r="K735" s="398"/>
      <c r="L735" s="398"/>
      <c r="M735" s="398"/>
      <c r="N735" s="398"/>
      <c r="O735" s="398"/>
      <c r="P735" s="398"/>
      <c r="Q735" s="398"/>
      <c r="R735" s="398"/>
      <c r="S735" s="398"/>
      <c r="T735" s="398"/>
      <c r="U735" s="399"/>
      <c r="V735" s="400">
        <f>V711</f>
        <v>0</v>
      </c>
      <c r="W735" s="395">
        <f ca="1">IF(V759="n/a",V735,IFERROR(IF((OFFSET($C735,0,$A735))&lt;0,
MIN(0,V735-(OFFSET($C735,0,$A735)/(OFFSET($C730,-$A734,$A735)))),
MAX(0,V735-(OFFSET($C735,0,$A735)/(OFFSET($C730,-$A734,$A735))))),0))</f>
        <v>0</v>
      </c>
      <c r="X735" s="334"/>
      <c r="Y735" s="334"/>
      <c r="Z735" s="334"/>
      <c r="AA735" s="249"/>
      <c r="AB735" s="249"/>
    </row>
    <row r="736" spans="1:28" hidden="1" outlineLevel="1">
      <c r="A736" s="331">
        <v>20</v>
      </c>
      <c r="B736" s="309" t="str">
        <f t="shared" ca="1" si="1027"/>
        <v>Depreciated Net Capex 2032</v>
      </c>
      <c r="C736" s="398"/>
      <c r="D736" s="398"/>
      <c r="E736" s="398"/>
      <c r="F736" s="398"/>
      <c r="G736" s="398"/>
      <c r="H736" s="398"/>
      <c r="I736" s="398"/>
      <c r="J736" s="398"/>
      <c r="K736" s="398"/>
      <c r="L736" s="398"/>
      <c r="M736" s="398"/>
      <c r="N736" s="398"/>
      <c r="O736" s="398"/>
      <c r="P736" s="398"/>
      <c r="Q736" s="398"/>
      <c r="R736" s="398"/>
      <c r="S736" s="398"/>
      <c r="T736" s="398"/>
      <c r="U736" s="398"/>
      <c r="V736" s="399"/>
      <c r="W736" s="395">
        <f>W711</f>
        <v>0</v>
      </c>
      <c r="X736" s="249"/>
      <c r="Y736" s="249"/>
      <c r="Z736" s="249"/>
      <c r="AA736" s="249"/>
      <c r="AB736" s="249"/>
    </row>
    <row r="737" spans="1:28" hidden="1" outlineLevel="1">
      <c r="A737" s="249"/>
      <c r="B737" s="332"/>
      <c r="C737" s="395"/>
      <c r="D737" s="395"/>
      <c r="E737" s="395"/>
      <c r="F737" s="395"/>
      <c r="G737" s="395"/>
      <c r="H737" s="395"/>
      <c r="I737" s="395"/>
      <c r="J737" s="395"/>
      <c r="K737" s="395"/>
      <c r="L737" s="395"/>
      <c r="M737" s="395"/>
      <c r="N737" s="395"/>
      <c r="O737" s="395"/>
      <c r="P737" s="395"/>
      <c r="Q737" s="395"/>
      <c r="R737" s="395"/>
      <c r="S737" s="395"/>
      <c r="T737" s="395"/>
      <c r="U737" s="395"/>
      <c r="V737" s="395"/>
      <c r="W737" s="395"/>
      <c r="X737" s="249"/>
      <c r="Y737" s="249"/>
      <c r="Z737" s="249"/>
      <c r="AA737" s="249"/>
      <c r="AB737" s="249"/>
    </row>
    <row r="738" spans="1:28" hidden="1" outlineLevel="1">
      <c r="A738" s="249"/>
      <c r="B738" s="332"/>
      <c r="C738" s="395"/>
      <c r="D738" s="395"/>
      <c r="E738" s="395"/>
      <c r="F738" s="395"/>
      <c r="G738" s="395"/>
      <c r="H738" s="395"/>
      <c r="I738" s="395"/>
      <c r="J738" s="395"/>
      <c r="K738" s="395"/>
      <c r="L738" s="395"/>
      <c r="M738" s="395"/>
      <c r="N738" s="395"/>
      <c r="O738" s="395"/>
      <c r="P738" s="395"/>
      <c r="Q738" s="395"/>
      <c r="R738" s="395"/>
      <c r="S738" s="395"/>
      <c r="T738" s="395"/>
      <c r="U738" s="395"/>
      <c r="V738" s="395"/>
      <c r="W738" s="395"/>
      <c r="X738" s="249"/>
      <c r="Y738" s="249"/>
      <c r="Z738" s="249"/>
      <c r="AA738" s="249"/>
      <c r="AB738" s="249"/>
    </row>
    <row r="739" spans="1:28" hidden="1" outlineLevel="1">
      <c r="A739" s="249"/>
      <c r="B739" s="309" t="s">
        <v>302</v>
      </c>
      <c r="C739" s="395"/>
      <c r="D739" s="395">
        <f t="shared" ref="D739" ca="1" si="1028">IF(C739="n/a","n/a",IF(AND(C739&lt;1,D713=0),0,
IF(D713=0,C739-1,
IF(C739&lt;1,D714,
(((C739-1)*(C715-(C715/(C739))))+(D713*D714))/(D715)))))</f>
        <v>0</v>
      </c>
      <c r="E739" s="395">
        <f t="shared" ref="E739" ca="1" si="1029">IF(D739="n/a","n/a",IF(AND(D739&lt;1,E713=0),0,
IF(E713=0,D739-1,
IF(D739&lt;1,E714,
(((D739-1)*(D715-(D715/(D739))))+(E713*E714))/(E715)))))</f>
        <v>0</v>
      </c>
      <c r="F739" s="395">
        <f t="shared" ref="F739" ca="1" si="1030">IF(E739="n/a","n/a",IF(AND(E739&lt;1,F713=0),0,
IF(F713=0,E739-1,
IF(E739&lt;1,F714,
(((E739-1)*(E715-(E715/(E739))))+(F713*F714))/(F715)))))</f>
        <v>0</v>
      </c>
      <c r="G739" s="395">
        <f t="shared" ref="G739" ca="1" si="1031">IF(F739="n/a","n/a",IF(AND(F739&lt;1,G713=0),0,
IF(G713=0,F739-1,
IF(F739&lt;1,G714,
(((F739-1)*(F715-(F715/(F739))))+(G713*G714))/(G715)))))</f>
        <v>0</v>
      </c>
      <c r="H739" s="395">
        <f t="shared" ref="H739" ca="1" si="1032">IF(G739="n/a","n/a",IF(AND(G739&lt;1,H713=0),0,
IF(H713=0,G739-1,
IF(G739&lt;1,H714,
(((G739-1)*(G715-(G715/(G739))))+(H713*H714))/(H715)))))</f>
        <v>0</v>
      </c>
      <c r="I739" s="395">
        <f ca="1">IF(H739="n/a","n/a",IF(AND(H739&lt;1,I713=0),0,
IF(I713=0,H739-1,
IF(H739&lt;1,I714,
(((H739-1)*(H715-(H715/(H739))))+(I713*I714))/(I715)))))</f>
        <v>0</v>
      </c>
      <c r="J739" s="395">
        <f t="shared" ref="J739" ca="1" si="1033">IF(I739="n/a","n/a",IF(AND(I739&lt;1,J713=0),0,
IF(J713=0,I739-1,
IF(I739&lt;1,J714,
(((I739-1)*(I715-(I715/(I739))))+(J713*J714))/(J715)))))</f>
        <v>0</v>
      </c>
      <c r="K739" s="395">
        <f t="shared" ref="K739" ca="1" si="1034">IF(J739="n/a","n/a",IF(AND(J739&lt;1,K713=0),0,
IF(K713=0,J739-1,
IF(J739&lt;1,K714,
(((J739-1)*(J715-(J715/(J739))))+(K713*K714))/(K715)))))</f>
        <v>0</v>
      </c>
      <c r="L739" s="395">
        <f t="shared" ref="L739" ca="1" si="1035">IF(K739="n/a","n/a",IF(AND(K739&lt;1,L713=0),0,
IF(L713=0,K739-1,
IF(K739&lt;1,L714,
(((K739-1)*(K715-(K715/(K739))))+(L713*L714))/(L715)))))</f>
        <v>0</v>
      </c>
      <c r="M739" s="395">
        <f t="shared" ref="M739" ca="1" si="1036">IF(L739="n/a","n/a",IF(AND(L739&lt;1,M713=0),0,
IF(M713=0,L739-1,
IF(L739&lt;1,M714,
(((L739-1)*(L715-(L715/(L739))))+(M713*M714))/(M715)))))</f>
        <v>0</v>
      </c>
      <c r="N739" s="395">
        <f t="shared" ref="N739" ca="1" si="1037">IF(M739="n/a","n/a",IF(AND(M739&lt;1,N713=0),0,
IF(N713=0,M739-1,
IF(M739&lt;1,N714,
(((M739-1)*(M715-(M715/(M739))))+(N713*N714))/(N715)))))</f>
        <v>0</v>
      </c>
      <c r="O739" s="395">
        <f t="shared" ref="O739" ca="1" si="1038">IF(N739="n/a","n/a",IF(AND(N739&lt;1,O713=0),0,
IF(O713=0,N739-1,
IF(N739&lt;1,O714,
(((N739-1)*(N715-(N715/(N739))))+(O713*O714))/(O715)))))</f>
        <v>0</v>
      </c>
      <c r="P739" s="395">
        <f t="shared" ref="P739" ca="1" si="1039">IF(O739="n/a","n/a",IF(AND(O739&lt;1,P713=0),0,
IF(P713=0,O739-1,
IF(O739&lt;1,P714,
(((O739-1)*(O715-(O715/(O739))))+(P713*P714))/(P715)))))</f>
        <v>0</v>
      </c>
      <c r="Q739" s="395">
        <f t="shared" ref="Q739" ca="1" si="1040">IF(P739="n/a","n/a",IF(AND(P739&lt;1,Q713=0),0,
IF(Q713=0,P739-1,
IF(P739&lt;1,Q714,
(((P739-1)*(P715-(P715/(P739))))+(Q713*Q714))/(Q715)))))</f>
        <v>0</v>
      </c>
      <c r="R739" s="395">
        <f t="shared" ref="R739" ca="1" si="1041">IF(Q739="n/a","n/a",IF(AND(Q739&lt;1,R713=0),0,
IF(R713=0,Q739-1,
IF(Q739&lt;1,R714,
(((Q739-1)*(Q715-(Q715/(Q739))))+(R713*R714))/(R715)))))</f>
        <v>0</v>
      </c>
      <c r="S739" s="395">
        <f t="shared" ref="S739" ca="1" si="1042">IF(R739="n/a","n/a",IF(AND(R739&lt;1,S713=0),0,
IF(S713=0,R739-1,
IF(R739&lt;1,S714,
(((R739-1)*(R715-(R715/(R739))))+(S713*S714))/(S715)))))</f>
        <v>0</v>
      </c>
      <c r="T739" s="395">
        <f t="shared" ref="T739" ca="1" si="1043">IF(S739="n/a","n/a",IF(AND(S739&lt;1,T713=0),0,
IF(T713=0,S739-1,
IF(S739&lt;1,T714,
(((S739-1)*(S715-(S715/(S739))))+(T713*T714))/(T715)))))</f>
        <v>0</v>
      </c>
      <c r="U739" s="395">
        <f t="shared" ref="U739" ca="1" si="1044">IF(T739="n/a","n/a",IF(AND(T739&lt;1,U713=0),0,
IF(U713=0,T739-1,
IF(T739&lt;1,U714,
(((T739-1)*(T715-(T715/(T739))))+(U713*U714))/(U715)))))</f>
        <v>0</v>
      </c>
      <c r="V739" s="395">
        <f t="shared" ref="V739" ca="1" si="1045">IF(U739="n/a","n/a",IF(AND(U739&lt;1,V713=0),0,
IF(V713=0,U739-1,
IF(U739&lt;1,V714,
(((U739-1)*(U715-(U715/(U739))))+(V713*V714))/(V715)))))</f>
        <v>0</v>
      </c>
      <c r="W739" s="395">
        <f t="shared" ref="W739" ca="1" si="1046">IF(V739="n/a","n/a",IF(AND(V739&lt;1,W713=0),0,
IF(W713=0,V739-1,
IF(V739&lt;1,W714,
(((V739-1)*(V715-(V715/(V739))))+(W713*W714))/(W715)))))</f>
        <v>0</v>
      </c>
      <c r="X739" s="249"/>
      <c r="Y739" s="249"/>
      <c r="Z739" s="249"/>
      <c r="AA739" s="249"/>
      <c r="AB739" s="249"/>
    </row>
    <row r="740" spans="1:28" hidden="1" outlineLevel="1">
      <c r="A740" s="249"/>
      <c r="B740" s="309" t="s">
        <v>301</v>
      </c>
      <c r="C740" s="400">
        <f ca="1">C712</f>
        <v>0</v>
      </c>
      <c r="D740" s="395">
        <f t="shared" ref="D740" ca="1" si="1047">IF(C740="n/a","n/a",MAX(0,C740-1))</f>
        <v>0</v>
      </c>
      <c r="E740" s="395">
        <f t="shared" ref="E740:E741" ca="1" si="1048">IF(D740="n/a","n/a",MAX(0,D740-1))</f>
        <v>0</v>
      </c>
      <c r="F740" s="395">
        <f t="shared" ref="F740:F742" ca="1" si="1049">IF(E740="n/a","n/a",MAX(0,E740-1))</f>
        <v>0</v>
      </c>
      <c r="G740" s="395">
        <f t="shared" ref="G740:G743" ca="1" si="1050">IF(F740="n/a","n/a",MAX(0,F740-1))</f>
        <v>0</v>
      </c>
      <c r="H740" s="395">
        <f t="shared" ref="H740:H744" ca="1" si="1051">IF(G740="n/a","n/a",MAX(0,G740-1))</f>
        <v>0</v>
      </c>
      <c r="I740" s="395">
        <f t="shared" ref="I740:I745" ca="1" si="1052">IF(H740="n/a","n/a",MAX(0,H740-1))</f>
        <v>0</v>
      </c>
      <c r="J740" s="395">
        <f t="shared" ref="J740:J746" ca="1" si="1053">IF(I740="n/a","n/a",MAX(0,I740-1))</f>
        <v>0</v>
      </c>
      <c r="K740" s="395">
        <f t="shared" ref="K740:K747" ca="1" si="1054">IF(J740="n/a","n/a",MAX(0,J740-1))</f>
        <v>0</v>
      </c>
      <c r="L740" s="395">
        <f t="shared" ref="L740:L748" ca="1" si="1055">IF(K740="n/a","n/a",MAX(0,K740-1))</f>
        <v>0</v>
      </c>
      <c r="M740" s="395">
        <f t="shared" ref="M740:M749" ca="1" si="1056">IF(L740="n/a","n/a",MAX(0,L740-1))</f>
        <v>0</v>
      </c>
      <c r="N740" s="395">
        <f t="shared" ref="N740:N750" ca="1" si="1057">IF(M740="n/a","n/a",MAX(0,M740-1))</f>
        <v>0</v>
      </c>
      <c r="O740" s="395">
        <f t="shared" ref="O740:O751" ca="1" si="1058">IF(N740="n/a","n/a",MAX(0,N740-1))</f>
        <v>0</v>
      </c>
      <c r="P740" s="395">
        <f t="shared" ref="P740:P752" ca="1" si="1059">IF(O740="n/a","n/a",MAX(0,O740-1))</f>
        <v>0</v>
      </c>
      <c r="Q740" s="395">
        <f t="shared" ref="Q740:Q753" ca="1" si="1060">IF(P740="n/a","n/a",MAX(0,P740-1))</f>
        <v>0</v>
      </c>
      <c r="R740" s="395">
        <f t="shared" ref="R740:R754" ca="1" si="1061">IF(Q740="n/a","n/a",MAX(0,Q740-1))</f>
        <v>0</v>
      </c>
      <c r="S740" s="395">
        <f t="shared" ref="S740:S755" ca="1" si="1062">IF(R740="n/a","n/a",MAX(0,R740-1))</f>
        <v>0</v>
      </c>
      <c r="T740" s="395">
        <f t="shared" ref="T740:T756" ca="1" si="1063">IF(S740="n/a","n/a",MAX(0,S740-1))</f>
        <v>0</v>
      </c>
      <c r="U740" s="395">
        <f t="shared" ref="U740:U757" ca="1" si="1064">IF(T740="n/a","n/a",MAX(0,T740-1))</f>
        <v>0</v>
      </c>
      <c r="V740" s="395">
        <f t="shared" ref="V740:V758" ca="1" si="1065">IF(U740="n/a","n/a",MAX(0,U740-1))</f>
        <v>0</v>
      </c>
      <c r="W740" s="395">
        <f t="shared" ref="W740:W758" ca="1" si="1066">IF(V740="n/a","n/a",MAX(0,V740-1))</f>
        <v>0</v>
      </c>
      <c r="X740" s="249"/>
      <c r="Y740" s="249"/>
      <c r="Z740" s="249"/>
      <c r="AA740" s="249"/>
      <c r="AB740" s="249"/>
    </row>
    <row r="741" spans="1:28" hidden="1" outlineLevel="1">
      <c r="A741" s="249"/>
      <c r="B741" s="309" t="str">
        <f t="shared" ref="B741:B760" ca="1" si="1067">"RL Capex "&amp;OFFSET($C$6,0,A717)</f>
        <v>RL Capex 2013</v>
      </c>
      <c r="C741" s="396"/>
      <c r="D741" s="400">
        <f ca="1">D712</f>
        <v>0</v>
      </c>
      <c r="E741" s="395">
        <f t="shared" ca="1" si="1048"/>
        <v>0</v>
      </c>
      <c r="F741" s="395">
        <f t="shared" ca="1" si="1049"/>
        <v>0</v>
      </c>
      <c r="G741" s="395">
        <f t="shared" ca="1" si="1050"/>
        <v>0</v>
      </c>
      <c r="H741" s="395">
        <f t="shared" ca="1" si="1051"/>
        <v>0</v>
      </c>
      <c r="I741" s="395">
        <f t="shared" ca="1" si="1052"/>
        <v>0</v>
      </c>
      <c r="J741" s="395">
        <f t="shared" ca="1" si="1053"/>
        <v>0</v>
      </c>
      <c r="K741" s="395">
        <f t="shared" ca="1" si="1054"/>
        <v>0</v>
      </c>
      <c r="L741" s="395">
        <f t="shared" ca="1" si="1055"/>
        <v>0</v>
      </c>
      <c r="M741" s="395">
        <f t="shared" ca="1" si="1056"/>
        <v>0</v>
      </c>
      <c r="N741" s="395">
        <f t="shared" ca="1" si="1057"/>
        <v>0</v>
      </c>
      <c r="O741" s="395">
        <f t="shared" ca="1" si="1058"/>
        <v>0</v>
      </c>
      <c r="P741" s="395">
        <f t="shared" ca="1" si="1059"/>
        <v>0</v>
      </c>
      <c r="Q741" s="395">
        <f t="shared" ca="1" si="1060"/>
        <v>0</v>
      </c>
      <c r="R741" s="395">
        <f t="shared" ca="1" si="1061"/>
        <v>0</v>
      </c>
      <c r="S741" s="395">
        <f t="shared" ca="1" si="1062"/>
        <v>0</v>
      </c>
      <c r="T741" s="395">
        <f t="shared" ca="1" si="1063"/>
        <v>0</v>
      </c>
      <c r="U741" s="395">
        <f t="shared" ca="1" si="1064"/>
        <v>0</v>
      </c>
      <c r="V741" s="395">
        <f t="shared" ca="1" si="1065"/>
        <v>0</v>
      </c>
      <c r="W741" s="395">
        <f t="shared" ca="1" si="1066"/>
        <v>0</v>
      </c>
      <c r="X741" s="249"/>
      <c r="Y741" s="249"/>
      <c r="Z741" s="249"/>
      <c r="AA741" s="249"/>
      <c r="AB741" s="249"/>
    </row>
    <row r="742" spans="1:28" hidden="1" outlineLevel="1">
      <c r="A742" s="249"/>
      <c r="B742" s="309" t="str">
        <f t="shared" ca="1" si="1067"/>
        <v>RL Capex 2014</v>
      </c>
      <c r="C742" s="401"/>
      <c r="D742" s="396"/>
      <c r="E742" s="400">
        <f ca="1">E712</f>
        <v>0</v>
      </c>
      <c r="F742" s="395">
        <f t="shared" ca="1" si="1049"/>
        <v>0</v>
      </c>
      <c r="G742" s="395">
        <f t="shared" ca="1" si="1050"/>
        <v>0</v>
      </c>
      <c r="H742" s="395">
        <f t="shared" ca="1" si="1051"/>
        <v>0</v>
      </c>
      <c r="I742" s="395">
        <f t="shared" ca="1" si="1052"/>
        <v>0</v>
      </c>
      <c r="J742" s="395">
        <f t="shared" ca="1" si="1053"/>
        <v>0</v>
      </c>
      <c r="K742" s="395">
        <f t="shared" ca="1" si="1054"/>
        <v>0</v>
      </c>
      <c r="L742" s="395">
        <f t="shared" ca="1" si="1055"/>
        <v>0</v>
      </c>
      <c r="M742" s="395">
        <f t="shared" ca="1" si="1056"/>
        <v>0</v>
      </c>
      <c r="N742" s="395">
        <f t="shared" ca="1" si="1057"/>
        <v>0</v>
      </c>
      <c r="O742" s="395">
        <f t="shared" ca="1" si="1058"/>
        <v>0</v>
      </c>
      <c r="P742" s="395">
        <f t="shared" ca="1" si="1059"/>
        <v>0</v>
      </c>
      <c r="Q742" s="395">
        <f t="shared" ca="1" si="1060"/>
        <v>0</v>
      </c>
      <c r="R742" s="395">
        <f t="shared" ca="1" si="1061"/>
        <v>0</v>
      </c>
      <c r="S742" s="395">
        <f t="shared" ca="1" si="1062"/>
        <v>0</v>
      </c>
      <c r="T742" s="395">
        <f t="shared" ca="1" si="1063"/>
        <v>0</v>
      </c>
      <c r="U742" s="395">
        <f t="shared" ca="1" si="1064"/>
        <v>0</v>
      </c>
      <c r="V742" s="395">
        <f t="shared" ca="1" si="1065"/>
        <v>0</v>
      </c>
      <c r="W742" s="395">
        <f t="shared" ca="1" si="1066"/>
        <v>0</v>
      </c>
      <c r="X742" s="249"/>
      <c r="Y742" s="249"/>
      <c r="Z742" s="249"/>
      <c r="AA742" s="249"/>
      <c r="AB742" s="249"/>
    </row>
    <row r="743" spans="1:28" hidden="1" outlineLevel="1">
      <c r="A743" s="249"/>
      <c r="B743" s="309" t="str">
        <f t="shared" ca="1" si="1067"/>
        <v>RL Capex 2015</v>
      </c>
      <c r="C743" s="401"/>
      <c r="D743" s="401"/>
      <c r="E743" s="396"/>
      <c r="F743" s="400">
        <f ca="1">F712</f>
        <v>0</v>
      </c>
      <c r="G743" s="395">
        <f t="shared" ca="1" si="1050"/>
        <v>0</v>
      </c>
      <c r="H743" s="395">
        <f t="shared" ca="1" si="1051"/>
        <v>0</v>
      </c>
      <c r="I743" s="395">
        <f t="shared" ca="1" si="1052"/>
        <v>0</v>
      </c>
      <c r="J743" s="395">
        <f t="shared" ca="1" si="1053"/>
        <v>0</v>
      </c>
      <c r="K743" s="395">
        <f t="shared" ca="1" si="1054"/>
        <v>0</v>
      </c>
      <c r="L743" s="395">
        <f t="shared" ca="1" si="1055"/>
        <v>0</v>
      </c>
      <c r="M743" s="395">
        <f t="shared" ca="1" si="1056"/>
        <v>0</v>
      </c>
      <c r="N743" s="395">
        <f t="shared" ca="1" si="1057"/>
        <v>0</v>
      </c>
      <c r="O743" s="395">
        <f t="shared" ca="1" si="1058"/>
        <v>0</v>
      </c>
      <c r="P743" s="395">
        <f t="shared" ca="1" si="1059"/>
        <v>0</v>
      </c>
      <c r="Q743" s="395">
        <f t="shared" ca="1" si="1060"/>
        <v>0</v>
      </c>
      <c r="R743" s="395">
        <f t="shared" ca="1" si="1061"/>
        <v>0</v>
      </c>
      <c r="S743" s="395">
        <f t="shared" ca="1" si="1062"/>
        <v>0</v>
      </c>
      <c r="T743" s="395">
        <f t="shared" ca="1" si="1063"/>
        <v>0</v>
      </c>
      <c r="U743" s="395">
        <f t="shared" ca="1" si="1064"/>
        <v>0</v>
      </c>
      <c r="V743" s="395">
        <f t="shared" ca="1" si="1065"/>
        <v>0</v>
      </c>
      <c r="W743" s="395">
        <f t="shared" ca="1" si="1066"/>
        <v>0</v>
      </c>
      <c r="X743" s="249"/>
      <c r="Y743" s="249"/>
      <c r="Z743" s="249"/>
      <c r="AA743" s="249"/>
      <c r="AB743" s="249"/>
    </row>
    <row r="744" spans="1:28" hidden="1" outlineLevel="1">
      <c r="A744" s="249"/>
      <c r="B744" s="309" t="str">
        <f t="shared" ca="1" si="1067"/>
        <v>RL Capex 2016</v>
      </c>
      <c r="C744" s="401"/>
      <c r="D744" s="401"/>
      <c r="E744" s="401"/>
      <c r="F744" s="396"/>
      <c r="G744" s="400">
        <f ca="1">G712</f>
        <v>0</v>
      </c>
      <c r="H744" s="395">
        <f t="shared" ca="1" si="1051"/>
        <v>0</v>
      </c>
      <c r="I744" s="395">
        <f t="shared" ca="1" si="1052"/>
        <v>0</v>
      </c>
      <c r="J744" s="395">
        <f t="shared" ca="1" si="1053"/>
        <v>0</v>
      </c>
      <c r="K744" s="395">
        <f t="shared" ca="1" si="1054"/>
        <v>0</v>
      </c>
      <c r="L744" s="395">
        <f t="shared" ca="1" si="1055"/>
        <v>0</v>
      </c>
      <c r="M744" s="395">
        <f t="shared" ca="1" si="1056"/>
        <v>0</v>
      </c>
      <c r="N744" s="395">
        <f t="shared" ca="1" si="1057"/>
        <v>0</v>
      </c>
      <c r="O744" s="395">
        <f t="shared" ca="1" si="1058"/>
        <v>0</v>
      </c>
      <c r="P744" s="395">
        <f t="shared" ca="1" si="1059"/>
        <v>0</v>
      </c>
      <c r="Q744" s="395">
        <f t="shared" ca="1" si="1060"/>
        <v>0</v>
      </c>
      <c r="R744" s="395">
        <f t="shared" ca="1" si="1061"/>
        <v>0</v>
      </c>
      <c r="S744" s="395">
        <f t="shared" ca="1" si="1062"/>
        <v>0</v>
      </c>
      <c r="T744" s="395">
        <f t="shared" ca="1" si="1063"/>
        <v>0</v>
      </c>
      <c r="U744" s="395">
        <f t="shared" ca="1" si="1064"/>
        <v>0</v>
      </c>
      <c r="V744" s="395">
        <f t="shared" ca="1" si="1065"/>
        <v>0</v>
      </c>
      <c r="W744" s="395">
        <f t="shared" ca="1" si="1066"/>
        <v>0</v>
      </c>
      <c r="X744" s="249"/>
      <c r="Y744" s="249"/>
      <c r="Z744" s="249"/>
      <c r="AA744" s="249"/>
      <c r="AB744" s="249"/>
    </row>
    <row r="745" spans="1:28" hidden="1" outlineLevel="1">
      <c r="A745" s="249"/>
      <c r="B745" s="309" t="str">
        <f t="shared" ca="1" si="1067"/>
        <v>RL Capex 2017</v>
      </c>
      <c r="C745" s="401"/>
      <c r="D745" s="401"/>
      <c r="E745" s="401"/>
      <c r="F745" s="401"/>
      <c r="G745" s="396"/>
      <c r="H745" s="400">
        <f ca="1">H712</f>
        <v>0</v>
      </c>
      <c r="I745" s="395">
        <f t="shared" ca="1" si="1052"/>
        <v>0</v>
      </c>
      <c r="J745" s="395">
        <f t="shared" ca="1" si="1053"/>
        <v>0</v>
      </c>
      <c r="K745" s="395">
        <f t="shared" ca="1" si="1054"/>
        <v>0</v>
      </c>
      <c r="L745" s="395">
        <f t="shared" ca="1" si="1055"/>
        <v>0</v>
      </c>
      <c r="M745" s="395">
        <f t="shared" ca="1" si="1056"/>
        <v>0</v>
      </c>
      <c r="N745" s="395">
        <f t="shared" ca="1" si="1057"/>
        <v>0</v>
      </c>
      <c r="O745" s="395">
        <f t="shared" ca="1" si="1058"/>
        <v>0</v>
      </c>
      <c r="P745" s="395">
        <f t="shared" ca="1" si="1059"/>
        <v>0</v>
      </c>
      <c r="Q745" s="395">
        <f t="shared" ca="1" si="1060"/>
        <v>0</v>
      </c>
      <c r="R745" s="395">
        <f t="shared" ca="1" si="1061"/>
        <v>0</v>
      </c>
      <c r="S745" s="395">
        <f t="shared" ca="1" si="1062"/>
        <v>0</v>
      </c>
      <c r="T745" s="395">
        <f t="shared" ca="1" si="1063"/>
        <v>0</v>
      </c>
      <c r="U745" s="395">
        <f t="shared" ca="1" si="1064"/>
        <v>0</v>
      </c>
      <c r="V745" s="395">
        <f t="shared" ca="1" si="1065"/>
        <v>0</v>
      </c>
      <c r="W745" s="395">
        <f t="shared" ca="1" si="1066"/>
        <v>0</v>
      </c>
      <c r="X745" s="249"/>
      <c r="Y745" s="249"/>
      <c r="Z745" s="249"/>
      <c r="AA745" s="249"/>
      <c r="AB745" s="249"/>
    </row>
    <row r="746" spans="1:28" hidden="1" outlineLevel="1">
      <c r="A746" s="249"/>
      <c r="B746" s="309" t="str">
        <f t="shared" ca="1" si="1067"/>
        <v>RL Capex 2018</v>
      </c>
      <c r="C746" s="401"/>
      <c r="D746" s="401"/>
      <c r="E746" s="401"/>
      <c r="F746" s="401"/>
      <c r="G746" s="401"/>
      <c r="H746" s="396"/>
      <c r="I746" s="400">
        <f ca="1">I712</f>
        <v>0</v>
      </c>
      <c r="J746" s="395">
        <f t="shared" ca="1" si="1053"/>
        <v>0</v>
      </c>
      <c r="K746" s="395">
        <f t="shared" ca="1" si="1054"/>
        <v>0</v>
      </c>
      <c r="L746" s="395">
        <f t="shared" ca="1" si="1055"/>
        <v>0</v>
      </c>
      <c r="M746" s="395">
        <f t="shared" ca="1" si="1056"/>
        <v>0</v>
      </c>
      <c r="N746" s="395">
        <f t="shared" ca="1" si="1057"/>
        <v>0</v>
      </c>
      <c r="O746" s="395">
        <f t="shared" ca="1" si="1058"/>
        <v>0</v>
      </c>
      <c r="P746" s="395">
        <f t="shared" ca="1" si="1059"/>
        <v>0</v>
      </c>
      <c r="Q746" s="395">
        <f t="shared" ca="1" si="1060"/>
        <v>0</v>
      </c>
      <c r="R746" s="395">
        <f t="shared" ca="1" si="1061"/>
        <v>0</v>
      </c>
      <c r="S746" s="395">
        <f t="shared" ca="1" si="1062"/>
        <v>0</v>
      </c>
      <c r="T746" s="395">
        <f t="shared" ca="1" si="1063"/>
        <v>0</v>
      </c>
      <c r="U746" s="395">
        <f t="shared" ca="1" si="1064"/>
        <v>0</v>
      </c>
      <c r="V746" s="395">
        <f t="shared" ca="1" si="1065"/>
        <v>0</v>
      </c>
      <c r="W746" s="395">
        <f t="shared" ca="1" si="1066"/>
        <v>0</v>
      </c>
      <c r="X746" s="249"/>
      <c r="Y746" s="249"/>
      <c r="Z746" s="249"/>
      <c r="AA746" s="249"/>
      <c r="AB746" s="249"/>
    </row>
    <row r="747" spans="1:28" hidden="1" outlineLevel="1">
      <c r="A747" s="249"/>
      <c r="B747" s="309" t="str">
        <f t="shared" ca="1" si="1067"/>
        <v>RL Capex 2019</v>
      </c>
      <c r="C747" s="401"/>
      <c r="D747" s="401"/>
      <c r="E747" s="401"/>
      <c r="F747" s="401"/>
      <c r="G747" s="401"/>
      <c r="H747" s="401"/>
      <c r="I747" s="396"/>
      <c r="J747" s="400">
        <f ca="1">J712</f>
        <v>0</v>
      </c>
      <c r="K747" s="395">
        <f t="shared" ca="1" si="1054"/>
        <v>0</v>
      </c>
      <c r="L747" s="395">
        <f t="shared" ca="1" si="1055"/>
        <v>0</v>
      </c>
      <c r="M747" s="395">
        <f t="shared" ca="1" si="1056"/>
        <v>0</v>
      </c>
      <c r="N747" s="395">
        <f t="shared" ca="1" si="1057"/>
        <v>0</v>
      </c>
      <c r="O747" s="395">
        <f t="shared" ca="1" si="1058"/>
        <v>0</v>
      </c>
      <c r="P747" s="395">
        <f t="shared" ca="1" si="1059"/>
        <v>0</v>
      </c>
      <c r="Q747" s="395">
        <f t="shared" ca="1" si="1060"/>
        <v>0</v>
      </c>
      <c r="R747" s="395">
        <f t="shared" ca="1" si="1061"/>
        <v>0</v>
      </c>
      <c r="S747" s="395">
        <f t="shared" ca="1" si="1062"/>
        <v>0</v>
      </c>
      <c r="T747" s="395">
        <f t="shared" ca="1" si="1063"/>
        <v>0</v>
      </c>
      <c r="U747" s="395">
        <f t="shared" ca="1" si="1064"/>
        <v>0</v>
      </c>
      <c r="V747" s="395">
        <f t="shared" ca="1" si="1065"/>
        <v>0</v>
      </c>
      <c r="W747" s="395">
        <f t="shared" ca="1" si="1066"/>
        <v>0</v>
      </c>
      <c r="X747" s="249"/>
      <c r="Y747" s="249"/>
      <c r="Z747" s="249"/>
      <c r="AA747" s="249"/>
      <c r="AB747" s="249"/>
    </row>
    <row r="748" spans="1:28" hidden="1" outlineLevel="1">
      <c r="A748" s="249"/>
      <c r="B748" s="309" t="str">
        <f t="shared" ca="1" si="1067"/>
        <v>RL Capex 2020</v>
      </c>
      <c r="C748" s="401"/>
      <c r="D748" s="401"/>
      <c r="E748" s="401"/>
      <c r="F748" s="401"/>
      <c r="G748" s="401"/>
      <c r="H748" s="401"/>
      <c r="I748" s="401"/>
      <c r="J748" s="396"/>
      <c r="K748" s="400">
        <f ca="1">K712</f>
        <v>0</v>
      </c>
      <c r="L748" s="395">
        <f t="shared" ca="1" si="1055"/>
        <v>0</v>
      </c>
      <c r="M748" s="395">
        <f t="shared" ca="1" si="1056"/>
        <v>0</v>
      </c>
      <c r="N748" s="395">
        <f t="shared" ca="1" si="1057"/>
        <v>0</v>
      </c>
      <c r="O748" s="395">
        <f t="shared" ca="1" si="1058"/>
        <v>0</v>
      </c>
      <c r="P748" s="395">
        <f t="shared" ca="1" si="1059"/>
        <v>0</v>
      </c>
      <c r="Q748" s="395">
        <f t="shared" ca="1" si="1060"/>
        <v>0</v>
      </c>
      <c r="R748" s="395">
        <f t="shared" ca="1" si="1061"/>
        <v>0</v>
      </c>
      <c r="S748" s="395">
        <f t="shared" ca="1" si="1062"/>
        <v>0</v>
      </c>
      <c r="T748" s="395">
        <f t="shared" ca="1" si="1063"/>
        <v>0</v>
      </c>
      <c r="U748" s="395">
        <f t="shared" ca="1" si="1064"/>
        <v>0</v>
      </c>
      <c r="V748" s="395">
        <f t="shared" ca="1" si="1065"/>
        <v>0</v>
      </c>
      <c r="W748" s="395">
        <f t="shared" ca="1" si="1066"/>
        <v>0</v>
      </c>
      <c r="X748" s="249"/>
      <c r="Y748" s="249"/>
      <c r="Z748" s="249"/>
      <c r="AA748" s="249"/>
      <c r="AB748" s="249"/>
    </row>
    <row r="749" spans="1:28" hidden="1" outlineLevel="1">
      <c r="A749" s="249"/>
      <c r="B749" s="309" t="str">
        <f t="shared" ca="1" si="1067"/>
        <v>RL Capex 2021</v>
      </c>
      <c r="C749" s="401"/>
      <c r="D749" s="401"/>
      <c r="E749" s="401"/>
      <c r="F749" s="401"/>
      <c r="G749" s="401"/>
      <c r="H749" s="401"/>
      <c r="I749" s="401"/>
      <c r="J749" s="401"/>
      <c r="K749" s="396"/>
      <c r="L749" s="400">
        <f ca="1">L712</f>
        <v>0</v>
      </c>
      <c r="M749" s="395">
        <f t="shared" ca="1" si="1056"/>
        <v>0</v>
      </c>
      <c r="N749" s="395">
        <f t="shared" ca="1" si="1057"/>
        <v>0</v>
      </c>
      <c r="O749" s="395">
        <f t="shared" ca="1" si="1058"/>
        <v>0</v>
      </c>
      <c r="P749" s="395">
        <f t="shared" ca="1" si="1059"/>
        <v>0</v>
      </c>
      <c r="Q749" s="395">
        <f t="shared" ca="1" si="1060"/>
        <v>0</v>
      </c>
      <c r="R749" s="395">
        <f t="shared" ca="1" si="1061"/>
        <v>0</v>
      </c>
      <c r="S749" s="395">
        <f t="shared" ca="1" si="1062"/>
        <v>0</v>
      </c>
      <c r="T749" s="395">
        <f t="shared" ca="1" si="1063"/>
        <v>0</v>
      </c>
      <c r="U749" s="395">
        <f t="shared" ca="1" si="1064"/>
        <v>0</v>
      </c>
      <c r="V749" s="395">
        <f t="shared" ca="1" si="1065"/>
        <v>0</v>
      </c>
      <c r="W749" s="395">
        <f t="shared" ca="1" si="1066"/>
        <v>0</v>
      </c>
      <c r="X749" s="249"/>
      <c r="Y749" s="249"/>
      <c r="Z749" s="249"/>
      <c r="AA749" s="249"/>
      <c r="AB749" s="249"/>
    </row>
    <row r="750" spans="1:28" hidden="1" outlineLevel="1">
      <c r="A750" s="249"/>
      <c r="B750" s="309" t="str">
        <f t="shared" ca="1" si="1067"/>
        <v>RL Capex 2022</v>
      </c>
      <c r="C750" s="401"/>
      <c r="D750" s="401"/>
      <c r="E750" s="401"/>
      <c r="F750" s="401"/>
      <c r="G750" s="401"/>
      <c r="H750" s="401"/>
      <c r="I750" s="401"/>
      <c r="J750" s="401"/>
      <c r="K750" s="401"/>
      <c r="L750" s="396"/>
      <c r="M750" s="400">
        <f ca="1">M712</f>
        <v>0</v>
      </c>
      <c r="N750" s="395">
        <f t="shared" ca="1" si="1057"/>
        <v>0</v>
      </c>
      <c r="O750" s="395">
        <f t="shared" ca="1" si="1058"/>
        <v>0</v>
      </c>
      <c r="P750" s="395">
        <f t="shared" ca="1" si="1059"/>
        <v>0</v>
      </c>
      <c r="Q750" s="395">
        <f t="shared" ca="1" si="1060"/>
        <v>0</v>
      </c>
      <c r="R750" s="395">
        <f t="shared" ca="1" si="1061"/>
        <v>0</v>
      </c>
      <c r="S750" s="395">
        <f t="shared" ca="1" si="1062"/>
        <v>0</v>
      </c>
      <c r="T750" s="395">
        <f t="shared" ca="1" si="1063"/>
        <v>0</v>
      </c>
      <c r="U750" s="395">
        <f t="shared" ca="1" si="1064"/>
        <v>0</v>
      </c>
      <c r="V750" s="395">
        <f t="shared" ca="1" si="1065"/>
        <v>0</v>
      </c>
      <c r="W750" s="395">
        <f t="shared" ca="1" si="1066"/>
        <v>0</v>
      </c>
      <c r="X750" s="249"/>
      <c r="Y750" s="249"/>
      <c r="Z750" s="249"/>
      <c r="AA750" s="249"/>
      <c r="AB750" s="249"/>
    </row>
    <row r="751" spans="1:28" hidden="1" outlineLevel="1">
      <c r="A751" s="249"/>
      <c r="B751" s="309" t="str">
        <f t="shared" ca="1" si="1067"/>
        <v>RL Capex 2023</v>
      </c>
      <c r="C751" s="401"/>
      <c r="D751" s="401"/>
      <c r="E751" s="401"/>
      <c r="F751" s="401"/>
      <c r="G751" s="401"/>
      <c r="H751" s="401"/>
      <c r="I751" s="401"/>
      <c r="J751" s="401"/>
      <c r="K751" s="401"/>
      <c r="L751" s="401"/>
      <c r="M751" s="396"/>
      <c r="N751" s="400">
        <f>N712</f>
        <v>0</v>
      </c>
      <c r="O751" s="395">
        <f t="shared" si="1058"/>
        <v>0</v>
      </c>
      <c r="P751" s="395">
        <f t="shared" si="1059"/>
        <v>0</v>
      </c>
      <c r="Q751" s="395">
        <f t="shared" si="1060"/>
        <v>0</v>
      </c>
      <c r="R751" s="395">
        <f t="shared" si="1061"/>
        <v>0</v>
      </c>
      <c r="S751" s="395">
        <f t="shared" si="1062"/>
        <v>0</v>
      </c>
      <c r="T751" s="395">
        <f t="shared" si="1063"/>
        <v>0</v>
      </c>
      <c r="U751" s="395">
        <f t="shared" si="1064"/>
        <v>0</v>
      </c>
      <c r="V751" s="395">
        <f t="shared" si="1065"/>
        <v>0</v>
      </c>
      <c r="W751" s="395">
        <f t="shared" si="1066"/>
        <v>0</v>
      </c>
      <c r="X751" s="249"/>
      <c r="Y751" s="249"/>
      <c r="Z751" s="249"/>
      <c r="AA751" s="249"/>
      <c r="AB751" s="249"/>
    </row>
    <row r="752" spans="1:28" hidden="1" outlineLevel="1">
      <c r="A752" s="249"/>
      <c r="B752" s="309" t="str">
        <f t="shared" ca="1" si="1067"/>
        <v>RL Capex 2024</v>
      </c>
      <c r="C752" s="401"/>
      <c r="D752" s="401"/>
      <c r="E752" s="401"/>
      <c r="F752" s="401"/>
      <c r="G752" s="401"/>
      <c r="H752" s="401"/>
      <c r="I752" s="401"/>
      <c r="J752" s="401"/>
      <c r="K752" s="401"/>
      <c r="L752" s="401"/>
      <c r="M752" s="401"/>
      <c r="N752" s="396"/>
      <c r="O752" s="400">
        <f>O712</f>
        <v>0</v>
      </c>
      <c r="P752" s="395">
        <f t="shared" si="1059"/>
        <v>0</v>
      </c>
      <c r="Q752" s="395">
        <f t="shared" si="1060"/>
        <v>0</v>
      </c>
      <c r="R752" s="395">
        <f t="shared" si="1061"/>
        <v>0</v>
      </c>
      <c r="S752" s="395">
        <f t="shared" si="1062"/>
        <v>0</v>
      </c>
      <c r="T752" s="395">
        <f t="shared" si="1063"/>
        <v>0</v>
      </c>
      <c r="U752" s="395">
        <f t="shared" si="1064"/>
        <v>0</v>
      </c>
      <c r="V752" s="395">
        <f t="shared" si="1065"/>
        <v>0</v>
      </c>
      <c r="W752" s="395">
        <f t="shared" si="1066"/>
        <v>0</v>
      </c>
      <c r="X752" s="249"/>
      <c r="Y752" s="249"/>
      <c r="Z752" s="249"/>
      <c r="AA752" s="249"/>
      <c r="AB752" s="249"/>
    </row>
    <row r="753" spans="1:28" hidden="1" outlineLevel="1">
      <c r="A753" s="249"/>
      <c r="B753" s="309" t="str">
        <f t="shared" ca="1" si="1067"/>
        <v>RL Capex 2025</v>
      </c>
      <c r="C753" s="401"/>
      <c r="D753" s="401"/>
      <c r="E753" s="401"/>
      <c r="F753" s="401"/>
      <c r="G753" s="401"/>
      <c r="H753" s="401"/>
      <c r="I753" s="401"/>
      <c r="J753" s="401"/>
      <c r="K753" s="401"/>
      <c r="L753" s="401"/>
      <c r="M753" s="401"/>
      <c r="N753" s="401"/>
      <c r="O753" s="396"/>
      <c r="P753" s="400">
        <f>P712</f>
        <v>0</v>
      </c>
      <c r="Q753" s="395">
        <f t="shared" si="1060"/>
        <v>0</v>
      </c>
      <c r="R753" s="395">
        <f t="shared" si="1061"/>
        <v>0</v>
      </c>
      <c r="S753" s="395">
        <f t="shared" si="1062"/>
        <v>0</v>
      </c>
      <c r="T753" s="395">
        <f t="shared" si="1063"/>
        <v>0</v>
      </c>
      <c r="U753" s="395">
        <f t="shared" si="1064"/>
        <v>0</v>
      </c>
      <c r="V753" s="395">
        <f t="shared" si="1065"/>
        <v>0</v>
      </c>
      <c r="W753" s="395">
        <f t="shared" si="1066"/>
        <v>0</v>
      </c>
      <c r="X753" s="249"/>
      <c r="Y753" s="249"/>
      <c r="Z753" s="249"/>
      <c r="AA753" s="249"/>
      <c r="AB753" s="249"/>
    </row>
    <row r="754" spans="1:28" hidden="1" outlineLevel="1">
      <c r="A754" s="249"/>
      <c r="B754" s="309" t="str">
        <f t="shared" ca="1" si="1067"/>
        <v>RL Capex 2026</v>
      </c>
      <c r="C754" s="401"/>
      <c r="D754" s="401"/>
      <c r="E754" s="401"/>
      <c r="F754" s="401"/>
      <c r="G754" s="401"/>
      <c r="H754" s="401"/>
      <c r="I754" s="401"/>
      <c r="J754" s="401"/>
      <c r="K754" s="401"/>
      <c r="L754" s="401"/>
      <c r="M754" s="401"/>
      <c r="N754" s="401"/>
      <c r="O754" s="401"/>
      <c r="P754" s="396"/>
      <c r="Q754" s="400">
        <f>Q712</f>
        <v>0</v>
      </c>
      <c r="R754" s="395">
        <f t="shared" si="1061"/>
        <v>0</v>
      </c>
      <c r="S754" s="395">
        <f t="shared" si="1062"/>
        <v>0</v>
      </c>
      <c r="T754" s="395">
        <f t="shared" si="1063"/>
        <v>0</v>
      </c>
      <c r="U754" s="395">
        <f t="shared" si="1064"/>
        <v>0</v>
      </c>
      <c r="V754" s="395">
        <f t="shared" si="1065"/>
        <v>0</v>
      </c>
      <c r="W754" s="395">
        <f t="shared" si="1066"/>
        <v>0</v>
      </c>
      <c r="X754" s="249"/>
      <c r="Y754" s="249"/>
      <c r="Z754" s="249"/>
      <c r="AA754" s="249"/>
      <c r="AB754" s="249"/>
    </row>
    <row r="755" spans="1:28" hidden="1" outlineLevel="1">
      <c r="A755" s="249"/>
      <c r="B755" s="309" t="str">
        <f t="shared" ca="1" si="1067"/>
        <v>RL Capex 2027</v>
      </c>
      <c r="C755" s="401"/>
      <c r="D755" s="401"/>
      <c r="E755" s="401"/>
      <c r="F755" s="401"/>
      <c r="G755" s="401"/>
      <c r="H755" s="401"/>
      <c r="I755" s="401"/>
      <c r="J755" s="401"/>
      <c r="K755" s="401"/>
      <c r="L755" s="401"/>
      <c r="M755" s="401"/>
      <c r="N755" s="401"/>
      <c r="O755" s="401"/>
      <c r="P755" s="401"/>
      <c r="Q755" s="396"/>
      <c r="R755" s="400">
        <f>R712</f>
        <v>0</v>
      </c>
      <c r="S755" s="395">
        <f t="shared" si="1062"/>
        <v>0</v>
      </c>
      <c r="T755" s="395">
        <f t="shared" si="1063"/>
        <v>0</v>
      </c>
      <c r="U755" s="395">
        <f t="shared" si="1064"/>
        <v>0</v>
      </c>
      <c r="V755" s="395">
        <f t="shared" si="1065"/>
        <v>0</v>
      </c>
      <c r="W755" s="395">
        <f t="shared" si="1066"/>
        <v>0</v>
      </c>
      <c r="X755" s="249"/>
      <c r="Y755" s="249"/>
      <c r="Z755" s="249"/>
      <c r="AA755" s="249"/>
      <c r="AB755" s="249"/>
    </row>
    <row r="756" spans="1:28" hidden="1" outlineLevel="1">
      <c r="A756" s="249"/>
      <c r="B756" s="309" t="str">
        <f t="shared" ca="1" si="1067"/>
        <v>RL Capex 2028</v>
      </c>
      <c r="C756" s="401"/>
      <c r="D756" s="401"/>
      <c r="E756" s="401"/>
      <c r="F756" s="401"/>
      <c r="G756" s="401"/>
      <c r="H756" s="401"/>
      <c r="I756" s="401"/>
      <c r="J756" s="401"/>
      <c r="K756" s="401"/>
      <c r="L756" s="401"/>
      <c r="M756" s="401"/>
      <c r="N756" s="401"/>
      <c r="O756" s="401"/>
      <c r="P756" s="401"/>
      <c r="Q756" s="401"/>
      <c r="R756" s="396"/>
      <c r="S756" s="400">
        <f>S712</f>
        <v>0</v>
      </c>
      <c r="T756" s="395">
        <f t="shared" si="1063"/>
        <v>0</v>
      </c>
      <c r="U756" s="395">
        <f t="shared" si="1064"/>
        <v>0</v>
      </c>
      <c r="V756" s="395">
        <f t="shared" si="1065"/>
        <v>0</v>
      </c>
      <c r="W756" s="395">
        <f t="shared" si="1066"/>
        <v>0</v>
      </c>
      <c r="X756" s="249"/>
      <c r="Y756" s="249"/>
      <c r="Z756" s="249"/>
      <c r="AA756" s="249"/>
      <c r="AB756" s="249"/>
    </row>
    <row r="757" spans="1:28" hidden="1" outlineLevel="1">
      <c r="A757" s="249"/>
      <c r="B757" s="309" t="str">
        <f t="shared" ca="1" si="1067"/>
        <v>RL Capex 2029</v>
      </c>
      <c r="C757" s="401"/>
      <c r="D757" s="401"/>
      <c r="E757" s="401"/>
      <c r="F757" s="401"/>
      <c r="G757" s="401"/>
      <c r="H757" s="401"/>
      <c r="I757" s="401"/>
      <c r="J757" s="401"/>
      <c r="K757" s="401"/>
      <c r="L757" s="401"/>
      <c r="M757" s="401"/>
      <c r="N757" s="401"/>
      <c r="O757" s="401"/>
      <c r="P757" s="401"/>
      <c r="Q757" s="401"/>
      <c r="R757" s="401"/>
      <c r="S757" s="396"/>
      <c r="T757" s="400">
        <f>T712</f>
        <v>0</v>
      </c>
      <c r="U757" s="395">
        <f t="shared" si="1064"/>
        <v>0</v>
      </c>
      <c r="V757" s="395">
        <f t="shared" si="1065"/>
        <v>0</v>
      </c>
      <c r="W757" s="395">
        <f t="shared" si="1066"/>
        <v>0</v>
      </c>
      <c r="X757" s="249"/>
      <c r="Y757" s="249"/>
      <c r="Z757" s="249"/>
      <c r="AA757" s="249"/>
      <c r="AB757" s="249"/>
    </row>
    <row r="758" spans="1:28" hidden="1" outlineLevel="1">
      <c r="A758" s="249"/>
      <c r="B758" s="309" t="str">
        <f t="shared" ca="1" si="1067"/>
        <v>RL Capex 2030</v>
      </c>
      <c r="C758" s="401"/>
      <c r="D758" s="401"/>
      <c r="E758" s="401"/>
      <c r="F758" s="401"/>
      <c r="G758" s="401"/>
      <c r="H758" s="401"/>
      <c r="I758" s="401"/>
      <c r="J758" s="401"/>
      <c r="K758" s="401"/>
      <c r="L758" s="401"/>
      <c r="M758" s="401"/>
      <c r="N758" s="401"/>
      <c r="O758" s="401"/>
      <c r="P758" s="401"/>
      <c r="Q758" s="401"/>
      <c r="R758" s="401"/>
      <c r="S758" s="401"/>
      <c r="T758" s="396"/>
      <c r="U758" s="400">
        <f>U712</f>
        <v>0</v>
      </c>
      <c r="V758" s="395">
        <f t="shared" si="1065"/>
        <v>0</v>
      </c>
      <c r="W758" s="395">
        <f t="shared" si="1066"/>
        <v>0</v>
      </c>
      <c r="X758" s="249"/>
      <c r="Y758" s="249"/>
      <c r="Z758" s="249"/>
      <c r="AA758" s="249"/>
      <c r="AB758" s="249"/>
    </row>
    <row r="759" spans="1:28" hidden="1" outlineLevel="1">
      <c r="A759" s="249"/>
      <c r="B759" s="309" t="str">
        <f t="shared" ca="1" si="1067"/>
        <v>RL Capex 2031</v>
      </c>
      <c r="C759" s="401"/>
      <c r="D759" s="401"/>
      <c r="E759" s="401"/>
      <c r="F759" s="401"/>
      <c r="G759" s="401"/>
      <c r="H759" s="401"/>
      <c r="I759" s="401"/>
      <c r="J759" s="401"/>
      <c r="K759" s="401"/>
      <c r="L759" s="401"/>
      <c r="M759" s="401"/>
      <c r="N759" s="401"/>
      <c r="O759" s="401"/>
      <c r="P759" s="401"/>
      <c r="Q759" s="401"/>
      <c r="R759" s="401"/>
      <c r="S759" s="401"/>
      <c r="T759" s="401"/>
      <c r="U759" s="396"/>
      <c r="V759" s="400">
        <f>V712</f>
        <v>0</v>
      </c>
      <c r="W759" s="395">
        <f>IF(V759="n/a","n/a",MAX(0,V759-1))</f>
        <v>0</v>
      </c>
      <c r="X759" s="249"/>
      <c r="Y759" s="249"/>
      <c r="Z759" s="249"/>
      <c r="AA759" s="249"/>
      <c r="AB759" s="249"/>
    </row>
    <row r="760" spans="1:28" hidden="1" outlineLevel="1">
      <c r="A760" s="249"/>
      <c r="B760" s="309" t="str">
        <f t="shared" ca="1" si="1067"/>
        <v>RL Capex 2032</v>
      </c>
      <c r="C760" s="401"/>
      <c r="D760" s="401"/>
      <c r="E760" s="401"/>
      <c r="F760" s="401"/>
      <c r="G760" s="401"/>
      <c r="H760" s="401"/>
      <c r="I760" s="401"/>
      <c r="J760" s="401"/>
      <c r="K760" s="401"/>
      <c r="L760" s="401"/>
      <c r="M760" s="401"/>
      <c r="N760" s="401"/>
      <c r="O760" s="401"/>
      <c r="P760" s="401"/>
      <c r="Q760" s="401"/>
      <c r="R760" s="401"/>
      <c r="S760" s="401"/>
      <c r="T760" s="401"/>
      <c r="U760" s="401"/>
      <c r="V760" s="396"/>
      <c r="W760" s="395">
        <f>W712</f>
        <v>0</v>
      </c>
      <c r="X760" s="249"/>
      <c r="Y760" s="249"/>
      <c r="Z760" s="249"/>
      <c r="AA760" s="249"/>
      <c r="AB760" s="249"/>
    </row>
    <row r="761" spans="1:28" hidden="1" outlineLevel="1">
      <c r="A761" s="249"/>
      <c r="B761" s="332"/>
      <c r="C761" s="395"/>
      <c r="D761" s="395"/>
      <c r="E761" s="395"/>
      <c r="F761" s="395"/>
      <c r="G761" s="395"/>
      <c r="H761" s="395"/>
      <c r="I761" s="395"/>
      <c r="J761" s="395"/>
      <c r="K761" s="395"/>
      <c r="L761" s="395"/>
      <c r="M761" s="395"/>
      <c r="N761" s="395"/>
      <c r="O761" s="395"/>
      <c r="P761" s="395"/>
      <c r="Q761" s="395"/>
      <c r="R761" s="395"/>
      <c r="S761" s="395"/>
      <c r="T761" s="395"/>
      <c r="U761" s="395"/>
      <c r="V761" s="395"/>
      <c r="W761" s="395"/>
      <c r="X761" s="249"/>
      <c r="Y761" s="249"/>
      <c r="Z761" s="249"/>
      <c r="AA761" s="249"/>
      <c r="AB761" s="249"/>
    </row>
    <row r="762" spans="1:28" collapsed="1">
      <c r="A762" s="322"/>
      <c r="B762" s="336" t="s">
        <v>192</v>
      </c>
      <c r="C762" s="460">
        <f ca="1">(IF(OR($C712&lt;&gt;"n/a",C712&lt;&gt;"n/a"),IF(SUM(C715:C737)=0,0,IF((SUMPRODUCT(C715:C737,C739:C761)/SUM(C715:C737))&lt;0,1,(SUMPRODUCT(C715:C737,C739:C761)/SUM(C715:C737)))),"n/a"))</f>
        <v>0</v>
      </c>
      <c r="D762" s="460">
        <f ca="1">(IF(OR($C712&lt;&gt;"n/a",D712&lt;&gt;"n/a"),IF(SUM(D715:D737)=0,0,IF((SUMPRODUCT(D715:D737,D739:D761)/SUM(D715:D737))&lt;0,1,(SUMPRODUCT(D715:D737,D739:D761)/SUM(D715:D737)))),"n/a"))</f>
        <v>0</v>
      </c>
      <c r="E762" s="460">
        <f t="shared" ref="E762:W762" ca="1" si="1068">(IF(OR($C712&lt;&gt;"n/a",E712&lt;&gt;"n/a"),IF(SUM(E715:E737)=0,0,IF((SUMPRODUCT(E715:E737,E739:E761)/SUM(E715:E737))&lt;0,1,(SUMPRODUCT(E715:E737,E739:E761)/SUM(E715:E737)))),"n/a"))</f>
        <v>0</v>
      </c>
      <c r="F762" s="460">
        <f t="shared" ca="1" si="1068"/>
        <v>0</v>
      </c>
      <c r="G762" s="460">
        <f t="shared" ca="1" si="1068"/>
        <v>0</v>
      </c>
      <c r="H762" s="460">
        <f t="shared" ca="1" si="1068"/>
        <v>0</v>
      </c>
      <c r="I762" s="460">
        <f t="shared" ca="1" si="1068"/>
        <v>0</v>
      </c>
      <c r="J762" s="460">
        <f t="shared" ca="1" si="1068"/>
        <v>0</v>
      </c>
      <c r="K762" s="460">
        <f t="shared" ca="1" si="1068"/>
        <v>0</v>
      </c>
      <c r="L762" s="460">
        <f t="shared" ca="1" si="1068"/>
        <v>0</v>
      </c>
      <c r="M762" s="460">
        <f t="shared" ca="1" si="1068"/>
        <v>0</v>
      </c>
      <c r="N762" s="460">
        <f t="shared" ca="1" si="1068"/>
        <v>0</v>
      </c>
      <c r="O762" s="460">
        <f t="shared" ca="1" si="1068"/>
        <v>0</v>
      </c>
      <c r="P762" s="460">
        <f t="shared" ca="1" si="1068"/>
        <v>0</v>
      </c>
      <c r="Q762" s="460">
        <f t="shared" ca="1" si="1068"/>
        <v>0</v>
      </c>
      <c r="R762" s="460">
        <f t="shared" ca="1" si="1068"/>
        <v>0</v>
      </c>
      <c r="S762" s="460">
        <f t="shared" ca="1" si="1068"/>
        <v>0</v>
      </c>
      <c r="T762" s="460">
        <f t="shared" ca="1" si="1068"/>
        <v>0</v>
      </c>
      <c r="U762" s="460">
        <f t="shared" ca="1" si="1068"/>
        <v>0</v>
      </c>
      <c r="V762" s="460">
        <f t="shared" ca="1" si="1068"/>
        <v>0</v>
      </c>
      <c r="W762" s="460">
        <f t="shared" ca="1" si="1068"/>
        <v>0</v>
      </c>
      <c r="X762" s="249"/>
      <c r="Y762" s="249"/>
      <c r="Z762" s="249"/>
      <c r="AA762" s="249"/>
      <c r="AB762" s="249"/>
    </row>
    <row r="763" spans="1:28">
      <c r="A763" s="249"/>
      <c r="B763" s="249"/>
      <c r="C763" s="395"/>
      <c r="D763" s="395"/>
      <c r="E763" s="395"/>
      <c r="F763" s="395"/>
      <c r="G763" s="395"/>
      <c r="H763" s="395"/>
      <c r="I763" s="395"/>
      <c r="J763" s="395"/>
      <c r="K763" s="395"/>
      <c r="L763" s="395"/>
      <c r="M763" s="395"/>
      <c r="N763" s="395"/>
      <c r="O763" s="395"/>
      <c r="P763" s="395"/>
      <c r="Q763" s="395"/>
      <c r="R763" s="395"/>
      <c r="S763" s="395"/>
      <c r="T763" s="395"/>
      <c r="U763" s="395"/>
      <c r="V763" s="395"/>
      <c r="W763" s="395"/>
      <c r="X763" s="249"/>
      <c r="Y763" s="249"/>
      <c r="Z763" s="249"/>
      <c r="AA763" s="249"/>
      <c r="AB763" s="249"/>
    </row>
    <row r="764" spans="1:28">
      <c r="A764" s="72" t="s">
        <v>15</v>
      </c>
      <c r="B764" s="142">
        <f>VLOOKUP($A764,'RFM input'!$E$7:$F$56,2,FALSE)</f>
        <v>0</v>
      </c>
      <c r="C764" s="402"/>
      <c r="D764" s="402"/>
      <c r="E764" s="403"/>
      <c r="F764" s="403"/>
      <c r="G764" s="403"/>
      <c r="H764" s="403"/>
      <c r="I764" s="403"/>
      <c r="J764" s="403"/>
      <c r="K764" s="403"/>
      <c r="L764" s="403"/>
      <c r="M764" s="403"/>
      <c r="N764" s="403"/>
      <c r="O764" s="403"/>
      <c r="P764" s="403"/>
      <c r="Q764" s="403"/>
      <c r="R764" s="403"/>
      <c r="S764" s="403"/>
      <c r="T764" s="403"/>
      <c r="U764" s="403"/>
      <c r="V764" s="403"/>
      <c r="W764" s="403"/>
      <c r="X764" s="249"/>
      <c r="Y764" s="249"/>
      <c r="Z764" s="249"/>
      <c r="AA764" s="249"/>
      <c r="AB764" s="249"/>
    </row>
    <row r="765" spans="1:28">
      <c r="A765" s="378">
        <f>VALUE(REPLACE(A764,1,12,""))</f>
        <v>15</v>
      </c>
      <c r="B765" s="317" t="s">
        <v>195</v>
      </c>
      <c r="C765" s="389">
        <f ca="1">OFFSET('TAB roll forward'!$H$7,A765,0)</f>
        <v>0</v>
      </c>
      <c r="D765" s="404">
        <f ca="1">'RAB remaining lives'!D770</f>
        <v>0</v>
      </c>
      <c r="E765" s="404">
        <f ca="1">'RAB remaining lives'!E770</f>
        <v>0</v>
      </c>
      <c r="F765" s="404">
        <f ca="1">'RAB remaining lives'!F770</f>
        <v>0</v>
      </c>
      <c r="G765" s="404">
        <f ca="1">'RAB remaining lives'!G770</f>
        <v>0</v>
      </c>
      <c r="H765" s="404">
        <f ca="1">'RAB remaining lives'!H770</f>
        <v>0</v>
      </c>
      <c r="I765" s="404">
        <f ca="1">'RAB remaining lives'!I770</f>
        <v>0</v>
      </c>
      <c r="J765" s="404">
        <f ca="1">'RAB remaining lives'!J770</f>
        <v>0</v>
      </c>
      <c r="K765" s="404">
        <f ca="1">'RAB remaining lives'!K770</f>
        <v>0</v>
      </c>
      <c r="L765" s="404">
        <f ca="1">'RAB remaining lives'!L770</f>
        <v>0</v>
      </c>
      <c r="M765" s="404">
        <f ca="1">'RAB remaining lives'!M770</f>
        <v>0</v>
      </c>
      <c r="N765" s="404">
        <f>'RAB remaining lives'!N770</f>
        <v>0</v>
      </c>
      <c r="O765" s="404">
        <f>'RAB remaining lives'!O770</f>
        <v>0</v>
      </c>
      <c r="P765" s="404">
        <f>'RAB remaining lives'!P770</f>
        <v>0</v>
      </c>
      <c r="Q765" s="404">
        <f>'RAB remaining lives'!Q770</f>
        <v>0</v>
      </c>
      <c r="R765" s="404">
        <f>'RAB remaining lives'!R770</f>
        <v>0</v>
      </c>
      <c r="S765" s="404">
        <f>'RAB remaining lives'!S770</f>
        <v>0</v>
      </c>
      <c r="T765" s="404">
        <f>'RAB remaining lives'!T770</f>
        <v>0</v>
      </c>
      <c r="U765" s="404">
        <f>'RAB remaining lives'!U770</f>
        <v>0</v>
      </c>
      <c r="V765" s="404">
        <f>'RAB remaining lives'!V770</f>
        <v>0</v>
      </c>
      <c r="W765" s="404">
        <f>'RAB remaining lives'!W770</f>
        <v>0</v>
      </c>
      <c r="X765" s="249"/>
      <c r="Y765" s="249"/>
      <c r="Z765" s="249"/>
      <c r="AA765" s="249"/>
      <c r="AB765" s="249"/>
    </row>
    <row r="766" spans="1:28">
      <c r="A766" s="249"/>
      <c r="B766" s="249" t="s">
        <v>326</v>
      </c>
      <c r="C766" s="391">
        <f ca="1">OFFSET('RFM input'!$X$6,$A765,0)</f>
        <v>0</v>
      </c>
      <c r="D766" s="390">
        <f ca="1">OFFSET('RFM input'!$Y$6,$A765,0)</f>
        <v>0</v>
      </c>
      <c r="E766" s="390">
        <f ca="1">OFFSET('RFM input'!$Y$6,$A765,0)</f>
        <v>0</v>
      </c>
      <c r="F766" s="390">
        <f ca="1">OFFSET('RFM input'!$Y$6,$A765,0)</f>
        <v>0</v>
      </c>
      <c r="G766" s="390">
        <f ca="1">OFFSET('RFM input'!$Y$6,$A765,0)</f>
        <v>0</v>
      </c>
      <c r="H766" s="390">
        <f ca="1">OFFSET('RFM input'!$Y$6,$A765,0)</f>
        <v>0</v>
      </c>
      <c r="I766" s="390">
        <f ca="1">OFFSET('RFM input'!$Y$6,'TAB remaining lives'!$A765,0)</f>
        <v>0</v>
      </c>
      <c r="J766" s="390">
        <f ca="1">OFFSET('RFM input'!$Y$6,'TAB remaining lives'!$A765,0)</f>
        <v>0</v>
      </c>
      <c r="K766" s="390">
        <f ca="1">OFFSET('RFM input'!$Y$6,'TAB remaining lives'!$A765,0)</f>
        <v>0</v>
      </c>
      <c r="L766" s="390">
        <f ca="1">OFFSET('RFM input'!$Y$6,'TAB remaining lives'!$A765,0)</f>
        <v>0</v>
      </c>
      <c r="M766" s="390">
        <f ca="1">OFFSET('RFM input'!$Y$6,'TAB remaining lives'!$A765,0)</f>
        <v>0</v>
      </c>
      <c r="N766" s="390"/>
      <c r="O766" s="390"/>
      <c r="P766" s="390"/>
      <c r="Q766" s="390"/>
      <c r="R766" s="390"/>
      <c r="S766" s="390"/>
      <c r="T766" s="390"/>
      <c r="U766" s="390"/>
      <c r="V766" s="390"/>
      <c r="W766" s="390"/>
      <c r="X766" s="249"/>
      <c r="Y766" s="249"/>
      <c r="Z766" s="249"/>
      <c r="AA766" s="249"/>
      <c r="AB766" s="249"/>
    </row>
    <row r="767" spans="1:28">
      <c r="A767" s="249"/>
      <c r="B767" s="317" t="s">
        <v>300</v>
      </c>
      <c r="C767" s="392"/>
      <c r="D767" s="393">
        <f ca="1">IF(D$6=(OFFSET('RFM input'!$G$60,0,'RFM input'!$AA$7)),OFFSET('RFM input'!$I$454,$A765,0),0)</f>
        <v>0</v>
      </c>
      <c r="E767" s="390">
        <f ca="1">IF(E$6=(OFFSET('RFM input'!$G$60,0,'RFM input'!$AA$7)),OFFSET('RFM input'!$I$454,$A765,0),0)</f>
        <v>0</v>
      </c>
      <c r="F767" s="390">
        <f ca="1">IF(F$6=(OFFSET('RFM input'!$G$60,0,'RFM input'!$AA$7)),OFFSET('RFM input'!$I$454,$A765,0),0)</f>
        <v>0</v>
      </c>
      <c r="G767" s="390">
        <f ca="1">IF(G$6=(OFFSET('RFM input'!$G$60,0,'RFM input'!$AA$7)),OFFSET('RFM input'!$I$454,$A765,0),0)</f>
        <v>0</v>
      </c>
      <c r="H767" s="390">
        <f ca="1">IF(H$6=(OFFSET('RFM input'!$G$60,0,'RFM input'!$AA$7)),OFFSET('RFM input'!$I$454,$A765,0),0)</f>
        <v>0</v>
      </c>
      <c r="I767" s="390">
        <f ca="1">IF(I$6=(OFFSET('RFM input'!$G$60,0,'RFM input'!$AA$7)),OFFSET('RFM input'!$I$454,$A765,0),0)</f>
        <v>0</v>
      </c>
      <c r="J767" s="390">
        <f ca="1">IF(J$6=(OFFSET('RFM input'!$G$60,0,'RFM input'!$AA$7)),OFFSET('RFM input'!$I$454,$A765,0),0)</f>
        <v>0</v>
      </c>
      <c r="K767" s="390">
        <f ca="1">IF(K$6=(OFFSET('RFM input'!$G$60,0,'RFM input'!$AA$7)),OFFSET('RFM input'!$I$454,$A765,0),0)</f>
        <v>0</v>
      </c>
      <c r="L767" s="390">
        <f ca="1">IF(L$6=(OFFSET('RFM input'!$G$60,0,'RFM input'!$AA$7)),OFFSET('RFM input'!$I$454,$A765,0),0)</f>
        <v>0</v>
      </c>
      <c r="M767" s="390">
        <f ca="1">IF(M$6=(OFFSET('RFM input'!$G$60,0,'RFM input'!$AA$7)),OFFSET('RFM input'!$I$454,$A765,0),0)</f>
        <v>0</v>
      </c>
      <c r="N767" s="390"/>
      <c r="O767" s="390"/>
      <c r="P767" s="390"/>
      <c r="Q767" s="390"/>
      <c r="R767" s="390"/>
      <c r="S767" s="390"/>
      <c r="T767" s="390"/>
      <c r="U767" s="390"/>
      <c r="V767" s="390"/>
      <c r="W767" s="390"/>
      <c r="X767" s="249"/>
      <c r="Y767" s="249"/>
      <c r="Z767" s="249"/>
      <c r="AA767" s="249"/>
      <c r="AB767" s="249"/>
    </row>
    <row r="768" spans="1:28">
      <c r="A768" s="249"/>
      <c r="B768" s="317" t="s">
        <v>309</v>
      </c>
      <c r="C768" s="392"/>
      <c r="D768" s="391">
        <f ca="1">IF(D$6=(OFFSET('RFM input'!$G$60,0,'RFM input'!$AA$7)),OFFSET('RFM input'!$K$454,$A765,0),0)</f>
        <v>0</v>
      </c>
      <c r="E768" s="394">
        <f ca="1">IF(E$6=(OFFSET('RFM input'!$G$60,0,'RFM input'!$AA$7)),OFFSET('RFM input'!$K$454,$A765,0),0)</f>
        <v>0</v>
      </c>
      <c r="F768" s="394">
        <f ca="1">IF(F$6=(OFFSET('RFM input'!$G$60,0,'RFM input'!$AA$7)),OFFSET('RFM input'!$K$454,$A765,0),0)</f>
        <v>0</v>
      </c>
      <c r="G768" s="394">
        <f ca="1">IF(G$6=(OFFSET('RFM input'!$G$60,0,'RFM input'!$AA$7)),OFFSET('RFM input'!$K$454,$A765,0),0)</f>
        <v>0</v>
      </c>
      <c r="H768" s="394">
        <f ca="1">IF(H$6=(OFFSET('RFM input'!$G$60,0,'RFM input'!$AA$7)),OFFSET('RFM input'!$K$454,$A765,0),0)</f>
        <v>0</v>
      </c>
      <c r="I768" s="394">
        <f ca="1">IF(I$6=(OFFSET('RFM input'!$G$60,0,'RFM input'!$AA$7)),OFFSET('RFM input'!$K$454,$A765,0),0)</f>
        <v>0</v>
      </c>
      <c r="J768" s="394">
        <f ca="1">IF(J$6=(OFFSET('RFM input'!$G$60,0,'RFM input'!$AA$7)),OFFSET('RFM input'!$K$454,$A765,0),0)</f>
        <v>0</v>
      </c>
      <c r="K768" s="394">
        <f ca="1">IF(K$6=(OFFSET('RFM input'!$G$60,0,'RFM input'!$AA$7)),OFFSET('RFM input'!$K$454,$A765,0),0)</f>
        <v>0</v>
      </c>
      <c r="L768" s="394">
        <f ca="1">IF(L$6=(OFFSET('RFM input'!$G$60,0,'RFM input'!$AA$7)),OFFSET('RFM input'!$K$454,$A765,0),0)</f>
        <v>0</v>
      </c>
      <c r="M768" s="394">
        <f ca="1">IF(M$6=(OFFSET('RFM input'!$G$60,0,'RFM input'!$AA$7)),OFFSET('RFM input'!$K$454,$A765,0),0)</f>
        <v>0</v>
      </c>
      <c r="N768" s="394"/>
      <c r="O768" s="394"/>
      <c r="P768" s="394"/>
      <c r="Q768" s="394"/>
      <c r="R768" s="394"/>
      <c r="S768" s="394"/>
      <c r="T768" s="394"/>
      <c r="U768" s="394"/>
      <c r="V768" s="394"/>
      <c r="W768" s="394"/>
      <c r="X768" s="249"/>
      <c r="Y768" s="249"/>
      <c r="Z768" s="249"/>
      <c r="AA768" s="249"/>
      <c r="AB768" s="249"/>
    </row>
    <row r="769" spans="1:28" hidden="1" outlineLevel="1">
      <c r="A769" s="459">
        <v>-1</v>
      </c>
      <c r="B769" s="309" t="s">
        <v>303</v>
      </c>
      <c r="C769" s="395"/>
      <c r="D769" s="395">
        <f t="shared" ref="D769" ca="1" si="1069">IF(D793="n/a",0,IF(AND(D767=0,C769=0),0,
IF(AND(D767&lt;&gt;0,C769=0),D767,
IF(AND(D768&lt;&gt;0,C769&lt;&gt;0),(C769-(C769/C793))+D767,
IF(C793&lt;1,0,(C769-(C769/C793)))))))</f>
        <v>0</v>
      </c>
      <c r="E769" s="395">
        <f t="shared" ref="E769" ca="1" si="1070">IF(E793="n/a",0,IF(AND(E767=0,D769=0),0,
IF(AND(E767&lt;&gt;0,D769=0),E767,
IF(AND(E768&lt;&gt;0,D769&lt;&gt;0),(D769-(D769/D793))+E767,
IF(D793&lt;1,0,(D769-(D769/D793)))))))</f>
        <v>0</v>
      </c>
      <c r="F769" s="395">
        <f t="shared" ref="F769" ca="1" si="1071">IF(F793="n/a",0,IF(AND(F767=0,E769=0),0,
IF(AND(F767&lt;&gt;0,E769=0),F767,
IF(AND(F768&lt;&gt;0,E769&lt;&gt;0),(E769-(E769/E793))+F767,
IF(E793&lt;1,0,(E769-(E769/E793)))))))</f>
        <v>0</v>
      </c>
      <c r="G769" s="395">
        <f t="shared" ref="G769" ca="1" si="1072">IF(G793="n/a",0,IF(AND(G767=0,F769=0),0,
IF(AND(G767&lt;&gt;0,F769=0),G767,
IF(AND(G768&lt;&gt;0,F769&lt;&gt;0),(F769-(F769/F793))+G767,
IF(F793&lt;1,0,(F769-(F769/F793)))))))</f>
        <v>0</v>
      </c>
      <c r="H769" s="395">
        <f ca="1">IF(H793="n/a",0,IF(AND(H767=0,G769=0),0,
IF(AND(H767&lt;&gt;0,G769=0),H767,
IF(AND(H768&lt;&gt;0,G769&lt;&gt;0),(G769-(G769/G793))+H767,
IF(G793&lt;1,0,(G769-(G769/G793)))))))</f>
        <v>0</v>
      </c>
      <c r="I769" s="395">
        <f t="shared" ref="I769" ca="1" si="1073">IF(I793="n/a",0,IF(AND(I767=0,H769=0),0,
IF(AND(I767&lt;&gt;0,H769=0),I767,
IF(AND(I768&lt;&gt;0,H769&lt;&gt;0),(H769-(H769/H793))+I767,
IF(H793&lt;1,0,(H769-(H769/H793)))))))</f>
        <v>0</v>
      </c>
      <c r="J769" s="395">
        <f t="shared" ref="J769" ca="1" si="1074">IF(J793="n/a",0,IF(AND(J767=0,I769=0),0,
IF(AND(J767&lt;&gt;0,I769=0),J767,
IF(AND(J768&lt;&gt;0,I769&lt;&gt;0),(I769-(I769/I793))+J767,
IF(I793&lt;1,0,(I769-(I769/I793)))))))</f>
        <v>0</v>
      </c>
      <c r="K769" s="395">
        <f t="shared" ref="K769" ca="1" si="1075">IF(K793="n/a",0,IF(AND(K767=0,J769=0),0,
IF(AND(K767&lt;&gt;0,J769=0),K767,
IF(AND(K768&lt;&gt;0,J769&lt;&gt;0),(J769-(J769/J793))+K767,
IF(J793&lt;1,0,(J769-(J769/J793)))))))</f>
        <v>0</v>
      </c>
      <c r="L769" s="395">
        <f t="shared" ref="L769" ca="1" si="1076">IF(L793="n/a",0,IF(AND(L767=0,K769=0),0,
IF(AND(L767&lt;&gt;0,K769=0),L767,
IF(AND(L768&lt;&gt;0,K769&lt;&gt;0),(K769-(K769/K793))+L767,
IF(K793&lt;1,0,(K769-(K769/K793)))))))</f>
        <v>0</v>
      </c>
      <c r="M769" s="395">
        <f t="shared" ref="M769" ca="1" si="1077">IF(M793="n/a",0,IF(AND(M767=0,L769=0),0,
IF(AND(M767&lt;&gt;0,L769=0),M767,
IF(AND(M768&lt;&gt;0,L769&lt;&gt;0),(L769-(L769/L793))+M767,
IF(L793&lt;1,0,(L769-(L769/L793)))))))</f>
        <v>0</v>
      </c>
      <c r="N769" s="395">
        <f t="shared" ref="N769" ca="1" si="1078">IF(N793="n/a",0,IF(AND(N767=0,M769=0),0,
IF(AND(N767&lt;&gt;0,M769=0),N767,
IF(AND(N768&lt;&gt;0,M769&lt;&gt;0),(M769-(M769/M793))+N767,
IF(M793&lt;1,0,(M769-(M769/M793)))))))</f>
        <v>0</v>
      </c>
      <c r="O769" s="395">
        <f t="shared" ref="O769" ca="1" si="1079">IF(O793="n/a",0,IF(AND(O767=0,N769=0),0,
IF(AND(O767&lt;&gt;0,N769=0),O767,
IF(AND(O768&lt;&gt;0,N769&lt;&gt;0),(N769-(N769/N793))+O767,
IF(N793&lt;1,0,(N769-(N769/N793)))))))</f>
        <v>0</v>
      </c>
      <c r="P769" s="395">
        <f t="shared" ref="P769" ca="1" si="1080">IF(P793="n/a",0,IF(AND(P767=0,O769=0),0,
IF(AND(P767&lt;&gt;0,O769=0),P767,
IF(AND(P768&lt;&gt;0,O769&lt;&gt;0),(O769-(O769/O793))+P767,
IF(O793&lt;1,0,(O769-(O769/O793)))))))</f>
        <v>0</v>
      </c>
      <c r="Q769" s="395">
        <f t="shared" ref="Q769" ca="1" si="1081">IF(Q793="n/a",0,IF(AND(Q767=0,P769=0),0,
IF(AND(Q767&lt;&gt;0,P769=0),Q767,
IF(AND(Q768&lt;&gt;0,P769&lt;&gt;0),(P769-(P769/P793))+Q767,
IF(P793&lt;1,0,(P769-(P769/P793)))))))</f>
        <v>0</v>
      </c>
      <c r="R769" s="395">
        <f t="shared" ref="R769" ca="1" si="1082">IF(R793="n/a",0,IF(AND(R767=0,Q769=0),0,
IF(AND(R767&lt;&gt;0,Q769=0),R767,
IF(AND(R768&lt;&gt;0,Q769&lt;&gt;0),(Q769-(Q769/Q793))+R767,
IF(Q793&lt;1,0,(Q769-(Q769/Q793)))))))</f>
        <v>0</v>
      </c>
      <c r="S769" s="395">
        <f t="shared" ref="S769" ca="1" si="1083">IF(S793="n/a",0,IF(AND(S767=0,R769=0),0,
IF(AND(S767&lt;&gt;0,R769=0),S767,
IF(AND(S768&lt;&gt;0,R769&lt;&gt;0),(R769-(R769/R793))+S767,
IF(R793&lt;1,0,(R769-(R769/R793)))))))</f>
        <v>0</v>
      </c>
      <c r="T769" s="395">
        <f t="shared" ref="T769" ca="1" si="1084">IF(T793="n/a",0,IF(AND(T767=0,S769=0),0,
IF(AND(T767&lt;&gt;0,S769=0),T767,
IF(AND(T768&lt;&gt;0,S769&lt;&gt;0),(S769-(S769/S793))+T767,
IF(S793&lt;1,0,(S769-(S769/S793)))))))</f>
        <v>0</v>
      </c>
      <c r="U769" s="395">
        <f t="shared" ref="U769" ca="1" si="1085">IF(U793="n/a",0,IF(AND(U767=0,T769=0),0,
IF(AND(U767&lt;&gt;0,T769=0),U767,
IF(AND(U768&lt;&gt;0,T769&lt;&gt;0),(T769-(T769/T793))+U767,
IF(T793&lt;1,0,(T769-(T769/T793)))))))</f>
        <v>0</v>
      </c>
      <c r="V769" s="395">
        <f t="shared" ref="V769" ca="1" si="1086">IF(V793="n/a",0,IF(AND(V767=0,U769=0),0,
IF(AND(V767&lt;&gt;0,U769=0),V767,
IF(AND(V768&lt;&gt;0,U769&lt;&gt;0),(U769-(U769/U793))+V767,
IF(U793&lt;1,0,(U769-(U769/U793)))))))</f>
        <v>0</v>
      </c>
      <c r="W769" s="395">
        <f t="shared" ref="W769" ca="1" si="1087">IF(W793="n/a",0,IF(AND(W767=0,V769=0),0,
IF(AND(W767&lt;&gt;0,V769=0),W767,
IF(AND(W768&lt;&gt;0,V769&lt;&gt;0),(V769-(V769/V793))+W767,
IF(V793&lt;1,0,(V769-(V769/V793)))))))</f>
        <v>0</v>
      </c>
      <c r="X769" s="249"/>
      <c r="Y769" s="249"/>
      <c r="Z769" s="249"/>
      <c r="AA769" s="249"/>
      <c r="AB769" s="249"/>
    </row>
    <row r="770" spans="1:28" hidden="1" outlineLevel="1">
      <c r="A770" s="331">
        <v>0</v>
      </c>
      <c r="B770" s="309" t="s">
        <v>194</v>
      </c>
      <c r="C770" s="400">
        <f ca="1">C765</f>
        <v>0</v>
      </c>
      <c r="D770" s="395">
        <f ca="1">IF(C794="n/a",C770,IFERROR(IF((OFFSET($C770,0,$A770))&lt;0,
MIN(0,C770-(OFFSET($C770,0,$A770)/(OFFSET($C765,-$A769,$A770)))),
MAX(0,C770-(OFFSET($C770,0,$A770)/(OFFSET($C765,-$A769,$A770))))),0))</f>
        <v>0</v>
      </c>
      <c r="E770" s="395">
        <f t="shared" ref="E770" ca="1" si="1088">IF(D794="n/a",D770,IFERROR(IF((OFFSET($C770,0,$A770))&lt;0,
MIN(0,D770-(OFFSET($C770,0,$A770)/(OFFSET($C765,-$A769,$A770)))),
MAX(0,D770-(OFFSET($C770,0,$A770)/(OFFSET($C765,-$A769,$A770))))),0))</f>
        <v>0</v>
      </c>
      <c r="F770" s="395">
        <f t="shared" ref="F770:F771" ca="1" si="1089">IF(E794="n/a",E770,IFERROR(IF((OFFSET($C770,0,$A770))&lt;0,
MIN(0,E770-(OFFSET($C770,0,$A770)/(OFFSET($C765,-$A769,$A770)))),
MAX(0,E770-(OFFSET($C770,0,$A770)/(OFFSET($C765,-$A769,$A770))))),0))</f>
        <v>0</v>
      </c>
      <c r="G770" s="395">
        <f t="shared" ref="G770:G772" ca="1" si="1090">IF(F794="n/a",F770,IFERROR(IF((OFFSET($C770,0,$A770))&lt;0,
MIN(0,F770-(OFFSET($C770,0,$A770)/(OFFSET($C765,-$A769,$A770)))),
MAX(0,F770-(OFFSET($C770,0,$A770)/(OFFSET($C765,-$A769,$A770))))),0))</f>
        <v>0</v>
      </c>
      <c r="H770" s="395">
        <f t="shared" ref="H770:H773" ca="1" si="1091">IF(G794="n/a",G770,IFERROR(IF((OFFSET($C770,0,$A770))&lt;0,
MIN(0,G770-(OFFSET($C770,0,$A770)/(OFFSET($C765,-$A769,$A770)))),
MAX(0,G770-(OFFSET($C770,0,$A770)/(OFFSET($C765,-$A769,$A770))))),0))</f>
        <v>0</v>
      </c>
      <c r="I770" s="395">
        <f t="shared" ref="I770:I774" ca="1" si="1092">IF(H794="n/a",H770,IFERROR(IF((OFFSET($C770,0,$A770))&lt;0,
MIN(0,H770-(OFFSET($C770,0,$A770)/(OFFSET($C765,-$A769,$A770)))),
MAX(0,H770-(OFFSET($C770,0,$A770)/(OFFSET($C765,-$A769,$A770))))),0))</f>
        <v>0</v>
      </c>
      <c r="J770" s="395">
        <f t="shared" ref="J770:J775" ca="1" si="1093">IF(I794="n/a",I770,IFERROR(IF((OFFSET($C770,0,$A770))&lt;0,
MIN(0,I770-(OFFSET($C770,0,$A770)/(OFFSET($C765,-$A769,$A770)))),
MAX(0,I770-(OFFSET($C770,0,$A770)/(OFFSET($C765,-$A769,$A770))))),0))</f>
        <v>0</v>
      </c>
      <c r="K770" s="395">
        <f t="shared" ref="K770:K776" ca="1" si="1094">IF(J794="n/a",J770,IFERROR(IF((OFFSET($C770,0,$A770))&lt;0,
MIN(0,J770-(OFFSET($C770,0,$A770)/(OFFSET($C765,-$A769,$A770)))),
MAX(0,J770-(OFFSET($C770,0,$A770)/(OFFSET($C765,-$A769,$A770))))),0))</f>
        <v>0</v>
      </c>
      <c r="L770" s="395">
        <f t="shared" ref="L770:L777" ca="1" si="1095">IF(K794="n/a",K770,IFERROR(IF((OFFSET($C770,0,$A770))&lt;0,
MIN(0,K770-(OFFSET($C770,0,$A770)/(OFFSET($C765,-$A769,$A770)))),
MAX(0,K770-(OFFSET($C770,0,$A770)/(OFFSET($C765,-$A769,$A770))))),0))</f>
        <v>0</v>
      </c>
      <c r="M770" s="395">
        <f t="shared" ref="M770:M778" ca="1" si="1096">IF(L794="n/a",L770,IFERROR(IF((OFFSET($C770,0,$A770))&lt;0,
MIN(0,L770-(OFFSET($C770,0,$A770)/(OFFSET($C765,-$A769,$A770)))),
MAX(0,L770-(OFFSET($C770,0,$A770)/(OFFSET($C765,-$A769,$A770))))),0))</f>
        <v>0</v>
      </c>
      <c r="N770" s="395">
        <f t="shared" ref="N770:N779" ca="1" si="1097">IF(M794="n/a",M770,IFERROR(IF((OFFSET($C770,0,$A770))&lt;0,
MIN(0,M770-(OFFSET($C770,0,$A770)/(OFFSET($C765,-$A769,$A770)))),
MAX(0,M770-(OFFSET($C770,0,$A770)/(OFFSET($C765,-$A769,$A770))))),0))</f>
        <v>0</v>
      </c>
      <c r="O770" s="395">
        <f t="shared" ref="O770:O780" ca="1" si="1098">IF(N794="n/a",N770,IFERROR(IF((OFFSET($C770,0,$A770))&lt;0,
MIN(0,N770-(OFFSET($C770,0,$A770)/(OFFSET($C765,-$A769,$A770)))),
MAX(0,N770-(OFFSET($C770,0,$A770)/(OFFSET($C765,-$A769,$A770))))),0))</f>
        <v>0</v>
      </c>
      <c r="P770" s="395">
        <f t="shared" ref="P770:P781" ca="1" si="1099">IF(O794="n/a",O770,IFERROR(IF((OFFSET($C770,0,$A770))&lt;0,
MIN(0,O770-(OFFSET($C770,0,$A770)/(OFFSET($C765,-$A769,$A770)))),
MAX(0,O770-(OFFSET($C770,0,$A770)/(OFFSET($C765,-$A769,$A770))))),0))</f>
        <v>0</v>
      </c>
      <c r="Q770" s="395">
        <f t="shared" ref="Q770:Q782" ca="1" si="1100">IF(P794="n/a",P770,IFERROR(IF((OFFSET($C770,0,$A770))&lt;0,
MIN(0,P770-(OFFSET($C770,0,$A770)/(OFFSET($C765,-$A769,$A770)))),
MAX(0,P770-(OFFSET($C770,0,$A770)/(OFFSET($C765,-$A769,$A770))))),0))</f>
        <v>0</v>
      </c>
      <c r="R770" s="395">
        <f t="shared" ref="R770:R783" ca="1" si="1101">IF(Q794="n/a",Q770,IFERROR(IF((OFFSET($C770,0,$A770))&lt;0,
MIN(0,Q770-(OFFSET($C770,0,$A770)/(OFFSET($C765,-$A769,$A770)))),
MAX(0,Q770-(OFFSET($C770,0,$A770)/(OFFSET($C765,-$A769,$A770))))),0))</f>
        <v>0</v>
      </c>
      <c r="S770" s="395">
        <f t="shared" ref="S770:S784" ca="1" si="1102">IF(R794="n/a",R770,IFERROR(IF((OFFSET($C770,0,$A770))&lt;0,
MIN(0,R770-(OFFSET($C770,0,$A770)/(OFFSET($C765,-$A769,$A770)))),
MAX(0,R770-(OFFSET($C770,0,$A770)/(OFFSET($C765,-$A769,$A770))))),0))</f>
        <v>0</v>
      </c>
      <c r="T770" s="395">
        <f t="shared" ref="T770:T785" ca="1" si="1103">IF(S794="n/a",S770,IFERROR(IF((OFFSET($C770,0,$A770))&lt;0,
MIN(0,S770-(OFFSET($C770,0,$A770)/(OFFSET($C765,-$A769,$A770)))),
MAX(0,S770-(OFFSET($C770,0,$A770)/(OFFSET($C765,-$A769,$A770))))),0))</f>
        <v>0</v>
      </c>
      <c r="U770" s="395">
        <f t="shared" ref="U770:U786" ca="1" si="1104">IF(T794="n/a",T770,IFERROR(IF((OFFSET($C770,0,$A770))&lt;0,
MIN(0,T770-(OFFSET($C770,0,$A770)/(OFFSET($C765,-$A769,$A770)))),
MAX(0,T770-(OFFSET($C770,0,$A770)/(OFFSET($C765,-$A769,$A770))))),0))</f>
        <v>0</v>
      </c>
      <c r="V770" s="395">
        <f t="shared" ref="V770:V787" ca="1" si="1105">IF(U794="n/a",U770,IFERROR(IF((OFFSET($C770,0,$A770))&lt;0,
MIN(0,U770-(OFFSET($C770,0,$A770)/(OFFSET($C765,-$A769,$A770)))),
MAX(0,U770-(OFFSET($C770,0,$A770)/(OFFSET($C765,-$A769,$A770))))),0))</f>
        <v>0</v>
      </c>
      <c r="W770" s="395">
        <f t="shared" ref="W770:W788" ca="1" si="1106">IF(V794="n/a",V770,IFERROR(IF((OFFSET($C770,0,$A770))&lt;0,
MIN(0,V770-(OFFSET($C770,0,$A770)/(OFFSET($C765,-$A769,$A770)))),
MAX(0,V770-(OFFSET($C770,0,$A770)/(OFFSET($C765,-$A769,$A770))))),0))</f>
        <v>0</v>
      </c>
      <c r="X770" s="249"/>
      <c r="Y770" s="249"/>
      <c r="Z770" s="249"/>
      <c r="AA770" s="249"/>
      <c r="AB770" s="249"/>
    </row>
    <row r="771" spans="1:28" hidden="1" outlineLevel="1">
      <c r="A771" s="331">
        <v>1</v>
      </c>
      <c r="B771" s="309" t="str">
        <f t="shared" ref="B771:B790" ca="1" si="1107">"Depreciated Net Capex "&amp;OFFSET($C$6,0,A771)</f>
        <v>Depreciated Net Capex 2013</v>
      </c>
      <c r="C771" s="396"/>
      <c r="D771" s="397">
        <f ca="1">D765</f>
        <v>0</v>
      </c>
      <c r="E771" s="395">
        <f ca="1">IF(D795="n/a",D771,IFERROR(IF((OFFSET($C771,0,$A771))&lt;0,
MIN(0,D771-(OFFSET($C771,0,$A771)/(OFFSET($C766,-$A770,$A771)))),
MAX(0,D771-(OFFSET($C771,0,$A771)/(OFFSET($C766,-$A770,$A771))))),0))</f>
        <v>0</v>
      </c>
      <c r="F771" s="395">
        <f t="shared" ca="1" si="1089"/>
        <v>0</v>
      </c>
      <c r="G771" s="395">
        <f t="shared" ca="1" si="1090"/>
        <v>0</v>
      </c>
      <c r="H771" s="395">
        <f t="shared" ca="1" si="1091"/>
        <v>0</v>
      </c>
      <c r="I771" s="395">
        <f t="shared" ca="1" si="1092"/>
        <v>0</v>
      </c>
      <c r="J771" s="395">
        <f t="shared" ca="1" si="1093"/>
        <v>0</v>
      </c>
      <c r="K771" s="395">
        <f t="shared" ca="1" si="1094"/>
        <v>0</v>
      </c>
      <c r="L771" s="395">
        <f t="shared" ca="1" si="1095"/>
        <v>0</v>
      </c>
      <c r="M771" s="395">
        <f t="shared" ca="1" si="1096"/>
        <v>0</v>
      </c>
      <c r="N771" s="395">
        <f t="shared" ca="1" si="1097"/>
        <v>0</v>
      </c>
      <c r="O771" s="395">
        <f t="shared" ca="1" si="1098"/>
        <v>0</v>
      </c>
      <c r="P771" s="395">
        <f t="shared" ca="1" si="1099"/>
        <v>0</v>
      </c>
      <c r="Q771" s="395">
        <f t="shared" ca="1" si="1100"/>
        <v>0</v>
      </c>
      <c r="R771" s="395">
        <f t="shared" ca="1" si="1101"/>
        <v>0</v>
      </c>
      <c r="S771" s="395">
        <f t="shared" ca="1" si="1102"/>
        <v>0</v>
      </c>
      <c r="T771" s="395">
        <f t="shared" ca="1" si="1103"/>
        <v>0</v>
      </c>
      <c r="U771" s="395">
        <f t="shared" ca="1" si="1104"/>
        <v>0</v>
      </c>
      <c r="V771" s="395">
        <f t="shared" ca="1" si="1105"/>
        <v>0</v>
      </c>
      <c r="W771" s="395">
        <f t="shared" ca="1" si="1106"/>
        <v>0</v>
      </c>
      <c r="X771" s="249"/>
      <c r="Y771" s="249"/>
      <c r="Z771" s="249"/>
      <c r="AA771" s="249"/>
      <c r="AB771" s="249"/>
    </row>
    <row r="772" spans="1:28" hidden="1" outlineLevel="1">
      <c r="A772" s="331">
        <v>2</v>
      </c>
      <c r="B772" s="309" t="str">
        <f t="shared" ca="1" si="1107"/>
        <v>Depreciated Net Capex 2014</v>
      </c>
      <c r="C772" s="398"/>
      <c r="D772" s="399"/>
      <c r="E772" s="397">
        <f ca="1">E765</f>
        <v>0</v>
      </c>
      <c r="F772" s="395">
        <f ca="1">IF(E796="n/a",E772,IFERROR(IF((OFFSET($C772,0,$A772))&lt;0,
MIN(0,E772-(OFFSET($C772,0,$A772)/(OFFSET($C767,-$A771,$A772)))),
MAX(0,E772-(OFFSET($C772,0,$A772)/(OFFSET($C767,-$A771,$A772))))),0))</f>
        <v>0</v>
      </c>
      <c r="G772" s="395">
        <f t="shared" ca="1" si="1090"/>
        <v>0</v>
      </c>
      <c r="H772" s="395">
        <f t="shared" ca="1" si="1091"/>
        <v>0</v>
      </c>
      <c r="I772" s="395">
        <f t="shared" ca="1" si="1092"/>
        <v>0</v>
      </c>
      <c r="J772" s="395">
        <f t="shared" ca="1" si="1093"/>
        <v>0</v>
      </c>
      <c r="K772" s="395">
        <f t="shared" ca="1" si="1094"/>
        <v>0</v>
      </c>
      <c r="L772" s="395">
        <f t="shared" ca="1" si="1095"/>
        <v>0</v>
      </c>
      <c r="M772" s="395">
        <f t="shared" ca="1" si="1096"/>
        <v>0</v>
      </c>
      <c r="N772" s="395">
        <f t="shared" ca="1" si="1097"/>
        <v>0</v>
      </c>
      <c r="O772" s="395">
        <f t="shared" ca="1" si="1098"/>
        <v>0</v>
      </c>
      <c r="P772" s="395">
        <f t="shared" ca="1" si="1099"/>
        <v>0</v>
      </c>
      <c r="Q772" s="395">
        <f t="shared" ca="1" si="1100"/>
        <v>0</v>
      </c>
      <c r="R772" s="395">
        <f t="shared" ca="1" si="1101"/>
        <v>0</v>
      </c>
      <c r="S772" s="395">
        <f t="shared" ca="1" si="1102"/>
        <v>0</v>
      </c>
      <c r="T772" s="395">
        <f t="shared" ca="1" si="1103"/>
        <v>0</v>
      </c>
      <c r="U772" s="395">
        <f t="shared" ca="1" si="1104"/>
        <v>0</v>
      </c>
      <c r="V772" s="395">
        <f t="shared" ca="1" si="1105"/>
        <v>0</v>
      </c>
      <c r="W772" s="395">
        <f t="shared" ca="1" si="1106"/>
        <v>0</v>
      </c>
      <c r="X772" s="334"/>
      <c r="Y772" s="249"/>
      <c r="Z772" s="249"/>
      <c r="AA772" s="249"/>
      <c r="AB772" s="249"/>
    </row>
    <row r="773" spans="1:28" hidden="1" outlineLevel="1">
      <c r="A773" s="331">
        <v>3</v>
      </c>
      <c r="B773" s="309" t="str">
        <f t="shared" ca="1" si="1107"/>
        <v>Depreciated Net Capex 2015</v>
      </c>
      <c r="C773" s="398"/>
      <c r="D773" s="398"/>
      <c r="E773" s="399"/>
      <c r="F773" s="400">
        <f ca="1">F765</f>
        <v>0</v>
      </c>
      <c r="G773" s="395">
        <f ca="1">IF(F797="n/a",F773,IFERROR(IF((OFFSET($C773,0,$A773))&lt;0,
MIN(0,F773-(OFFSET($C773,0,$A773)/(OFFSET($C768,-$A772,$A773)))),
MAX(0,F773-(OFFSET($C773,0,$A773)/(OFFSET($C768,-$A772,$A773))))),0))</f>
        <v>0</v>
      </c>
      <c r="H773" s="395">
        <f t="shared" ca="1" si="1091"/>
        <v>0</v>
      </c>
      <c r="I773" s="395">
        <f t="shared" ca="1" si="1092"/>
        <v>0</v>
      </c>
      <c r="J773" s="395">
        <f t="shared" ca="1" si="1093"/>
        <v>0</v>
      </c>
      <c r="K773" s="395">
        <f t="shared" ca="1" si="1094"/>
        <v>0</v>
      </c>
      <c r="L773" s="395">
        <f t="shared" ca="1" si="1095"/>
        <v>0</v>
      </c>
      <c r="M773" s="395">
        <f t="shared" ca="1" si="1096"/>
        <v>0</v>
      </c>
      <c r="N773" s="395">
        <f t="shared" ca="1" si="1097"/>
        <v>0</v>
      </c>
      <c r="O773" s="395">
        <f t="shared" ca="1" si="1098"/>
        <v>0</v>
      </c>
      <c r="P773" s="395">
        <f t="shared" ca="1" si="1099"/>
        <v>0</v>
      </c>
      <c r="Q773" s="395">
        <f t="shared" ca="1" si="1100"/>
        <v>0</v>
      </c>
      <c r="R773" s="395">
        <f t="shared" ca="1" si="1101"/>
        <v>0</v>
      </c>
      <c r="S773" s="395">
        <f t="shared" ca="1" si="1102"/>
        <v>0</v>
      </c>
      <c r="T773" s="395">
        <f t="shared" ca="1" si="1103"/>
        <v>0</v>
      </c>
      <c r="U773" s="395">
        <f t="shared" ca="1" si="1104"/>
        <v>0</v>
      </c>
      <c r="V773" s="395">
        <f t="shared" ca="1" si="1105"/>
        <v>0</v>
      </c>
      <c r="W773" s="395">
        <f t="shared" ca="1" si="1106"/>
        <v>0</v>
      </c>
      <c r="X773" s="334"/>
      <c r="Y773" s="334"/>
      <c r="Z773" s="249"/>
      <c r="AA773" s="249"/>
      <c r="AB773" s="249"/>
    </row>
    <row r="774" spans="1:28" hidden="1" outlineLevel="1">
      <c r="A774" s="331">
        <v>4</v>
      </c>
      <c r="B774" s="309" t="str">
        <f t="shared" ca="1" si="1107"/>
        <v>Depreciated Net Capex 2016</v>
      </c>
      <c r="C774" s="398"/>
      <c r="D774" s="398"/>
      <c r="E774" s="398"/>
      <c r="F774" s="399"/>
      <c r="G774" s="400">
        <f ca="1">G765</f>
        <v>0</v>
      </c>
      <c r="H774" s="395">
        <f ca="1">IF(G798="n/a",G774,IFERROR(IF((OFFSET($C774,0,$A774))&lt;0,
MIN(0,G774-(OFFSET($C774,0,$A774)/(OFFSET($C769,-$A773,$A774)))),
MAX(0,G774-(OFFSET($C774,0,$A774)/(OFFSET($C769,-$A773,$A774))))),0))</f>
        <v>0</v>
      </c>
      <c r="I774" s="395">
        <f t="shared" ca="1" si="1092"/>
        <v>0</v>
      </c>
      <c r="J774" s="395">
        <f t="shared" ca="1" si="1093"/>
        <v>0</v>
      </c>
      <c r="K774" s="395">
        <f t="shared" ca="1" si="1094"/>
        <v>0</v>
      </c>
      <c r="L774" s="395">
        <f t="shared" ca="1" si="1095"/>
        <v>0</v>
      </c>
      <c r="M774" s="395">
        <f t="shared" ca="1" si="1096"/>
        <v>0</v>
      </c>
      <c r="N774" s="395">
        <f t="shared" ca="1" si="1097"/>
        <v>0</v>
      </c>
      <c r="O774" s="395">
        <f t="shared" ca="1" si="1098"/>
        <v>0</v>
      </c>
      <c r="P774" s="395">
        <f t="shared" ca="1" si="1099"/>
        <v>0</v>
      </c>
      <c r="Q774" s="395">
        <f t="shared" ca="1" si="1100"/>
        <v>0</v>
      </c>
      <c r="R774" s="395">
        <f t="shared" ca="1" si="1101"/>
        <v>0</v>
      </c>
      <c r="S774" s="395">
        <f t="shared" ca="1" si="1102"/>
        <v>0</v>
      </c>
      <c r="T774" s="395">
        <f t="shared" ca="1" si="1103"/>
        <v>0</v>
      </c>
      <c r="U774" s="395">
        <f t="shared" ca="1" si="1104"/>
        <v>0</v>
      </c>
      <c r="V774" s="395">
        <f t="shared" ca="1" si="1105"/>
        <v>0</v>
      </c>
      <c r="W774" s="395">
        <f t="shared" ca="1" si="1106"/>
        <v>0</v>
      </c>
      <c r="X774" s="334"/>
      <c r="Y774" s="334"/>
      <c r="Z774" s="334"/>
      <c r="AA774" s="249"/>
      <c r="AB774" s="249"/>
    </row>
    <row r="775" spans="1:28" hidden="1" outlineLevel="1">
      <c r="A775" s="331">
        <v>5</v>
      </c>
      <c r="B775" s="309" t="str">
        <f t="shared" ca="1" si="1107"/>
        <v>Depreciated Net Capex 2017</v>
      </c>
      <c r="C775" s="398"/>
      <c r="D775" s="398"/>
      <c r="E775" s="398"/>
      <c r="F775" s="398"/>
      <c r="G775" s="399"/>
      <c r="H775" s="400">
        <f ca="1">H765</f>
        <v>0</v>
      </c>
      <c r="I775" s="395">
        <f ca="1">IF(H799="n/a",H775,IFERROR(IF((OFFSET($C775,0,$A775))&lt;0,
MIN(0,H775-(OFFSET($C775,0,$A775)/(OFFSET($C770,-$A774,$A775)))),
MAX(0,H775-(OFFSET($C775,0,$A775)/(OFFSET($C770,-$A774,$A775))))),0))</f>
        <v>0</v>
      </c>
      <c r="J775" s="395">
        <f t="shared" ca="1" si="1093"/>
        <v>0</v>
      </c>
      <c r="K775" s="395">
        <f t="shared" ca="1" si="1094"/>
        <v>0</v>
      </c>
      <c r="L775" s="395">
        <f t="shared" ca="1" si="1095"/>
        <v>0</v>
      </c>
      <c r="M775" s="395">
        <f t="shared" ca="1" si="1096"/>
        <v>0</v>
      </c>
      <c r="N775" s="395">
        <f t="shared" ca="1" si="1097"/>
        <v>0</v>
      </c>
      <c r="O775" s="395">
        <f t="shared" ca="1" si="1098"/>
        <v>0</v>
      </c>
      <c r="P775" s="395">
        <f t="shared" ca="1" si="1099"/>
        <v>0</v>
      </c>
      <c r="Q775" s="395">
        <f t="shared" ca="1" si="1100"/>
        <v>0</v>
      </c>
      <c r="R775" s="395">
        <f t="shared" ca="1" si="1101"/>
        <v>0</v>
      </c>
      <c r="S775" s="395">
        <f t="shared" ca="1" si="1102"/>
        <v>0</v>
      </c>
      <c r="T775" s="395">
        <f t="shared" ca="1" si="1103"/>
        <v>0</v>
      </c>
      <c r="U775" s="395">
        <f t="shared" ca="1" si="1104"/>
        <v>0</v>
      </c>
      <c r="V775" s="395">
        <f t="shared" ca="1" si="1105"/>
        <v>0</v>
      </c>
      <c r="W775" s="395">
        <f t="shared" ca="1" si="1106"/>
        <v>0</v>
      </c>
      <c r="X775" s="334"/>
      <c r="Y775" s="334"/>
      <c r="Z775" s="334"/>
      <c r="AA775" s="249"/>
      <c r="AB775" s="249"/>
    </row>
    <row r="776" spans="1:28" hidden="1" outlineLevel="1">
      <c r="A776" s="331">
        <v>6</v>
      </c>
      <c r="B776" s="309" t="str">
        <f t="shared" ca="1" si="1107"/>
        <v>Depreciated Net Capex 2018</v>
      </c>
      <c r="C776" s="398"/>
      <c r="D776" s="398"/>
      <c r="E776" s="398"/>
      <c r="F776" s="398"/>
      <c r="G776" s="398"/>
      <c r="H776" s="399"/>
      <c r="I776" s="400">
        <f ca="1">I765</f>
        <v>0</v>
      </c>
      <c r="J776" s="395">
        <f ca="1">IF(I800="n/a",I776,IFERROR(IF((OFFSET($C776,0,$A776))&lt;0,
MIN(0,I776-(OFFSET($C776,0,$A776)/(OFFSET($C771,-$A775,$A776)))),
MAX(0,I776-(OFFSET($C776,0,$A776)/(OFFSET($C771,-$A775,$A776))))),0))</f>
        <v>0</v>
      </c>
      <c r="K776" s="395">
        <f t="shared" ca="1" si="1094"/>
        <v>0</v>
      </c>
      <c r="L776" s="395">
        <f t="shared" ca="1" si="1095"/>
        <v>0</v>
      </c>
      <c r="M776" s="395">
        <f t="shared" ca="1" si="1096"/>
        <v>0</v>
      </c>
      <c r="N776" s="395">
        <f t="shared" ca="1" si="1097"/>
        <v>0</v>
      </c>
      <c r="O776" s="395">
        <f t="shared" ca="1" si="1098"/>
        <v>0</v>
      </c>
      <c r="P776" s="395">
        <f t="shared" ca="1" si="1099"/>
        <v>0</v>
      </c>
      <c r="Q776" s="395">
        <f t="shared" ca="1" si="1100"/>
        <v>0</v>
      </c>
      <c r="R776" s="395">
        <f t="shared" ca="1" si="1101"/>
        <v>0</v>
      </c>
      <c r="S776" s="395">
        <f t="shared" ca="1" si="1102"/>
        <v>0</v>
      </c>
      <c r="T776" s="395">
        <f t="shared" ca="1" si="1103"/>
        <v>0</v>
      </c>
      <c r="U776" s="395">
        <f t="shared" ca="1" si="1104"/>
        <v>0</v>
      </c>
      <c r="V776" s="395">
        <f t="shared" ca="1" si="1105"/>
        <v>0</v>
      </c>
      <c r="W776" s="395">
        <f t="shared" ca="1" si="1106"/>
        <v>0</v>
      </c>
      <c r="X776" s="334"/>
      <c r="Y776" s="334"/>
      <c r="Z776" s="334"/>
      <c r="AA776" s="249"/>
      <c r="AB776" s="249"/>
    </row>
    <row r="777" spans="1:28" hidden="1" outlineLevel="1">
      <c r="A777" s="331">
        <v>7</v>
      </c>
      <c r="B777" s="309" t="str">
        <f t="shared" ca="1" si="1107"/>
        <v>Depreciated Net Capex 2019</v>
      </c>
      <c r="C777" s="398"/>
      <c r="D777" s="398"/>
      <c r="E777" s="398"/>
      <c r="F777" s="398"/>
      <c r="G777" s="398"/>
      <c r="H777" s="398"/>
      <c r="I777" s="399"/>
      <c r="J777" s="400">
        <f ca="1">J765</f>
        <v>0</v>
      </c>
      <c r="K777" s="395">
        <f ca="1">IF(J801="n/a",J777,IFERROR(IF((OFFSET($C777,0,$A777))&lt;0,
MIN(0,J777-(OFFSET($C777,0,$A777)/(OFFSET($C772,-$A776,$A777)))),
MAX(0,J777-(OFFSET($C777,0,$A777)/(OFFSET($C772,-$A776,$A777))))),0))</f>
        <v>0</v>
      </c>
      <c r="L777" s="395">
        <f t="shared" ca="1" si="1095"/>
        <v>0</v>
      </c>
      <c r="M777" s="395">
        <f t="shared" ca="1" si="1096"/>
        <v>0</v>
      </c>
      <c r="N777" s="395">
        <f t="shared" ca="1" si="1097"/>
        <v>0</v>
      </c>
      <c r="O777" s="395">
        <f t="shared" ca="1" si="1098"/>
        <v>0</v>
      </c>
      <c r="P777" s="395">
        <f t="shared" ca="1" si="1099"/>
        <v>0</v>
      </c>
      <c r="Q777" s="395">
        <f t="shared" ca="1" si="1100"/>
        <v>0</v>
      </c>
      <c r="R777" s="395">
        <f t="shared" ca="1" si="1101"/>
        <v>0</v>
      </c>
      <c r="S777" s="395">
        <f t="shared" ca="1" si="1102"/>
        <v>0</v>
      </c>
      <c r="T777" s="395">
        <f t="shared" ca="1" si="1103"/>
        <v>0</v>
      </c>
      <c r="U777" s="395">
        <f t="shared" ca="1" si="1104"/>
        <v>0</v>
      </c>
      <c r="V777" s="395">
        <f t="shared" ca="1" si="1105"/>
        <v>0</v>
      </c>
      <c r="W777" s="395">
        <f t="shared" ca="1" si="1106"/>
        <v>0</v>
      </c>
      <c r="X777" s="334"/>
      <c r="Y777" s="334"/>
      <c r="Z777" s="334"/>
      <c r="AA777" s="249"/>
      <c r="AB777" s="249"/>
    </row>
    <row r="778" spans="1:28" hidden="1" outlineLevel="1">
      <c r="A778" s="331">
        <v>8</v>
      </c>
      <c r="B778" s="309" t="str">
        <f t="shared" ca="1" si="1107"/>
        <v>Depreciated Net Capex 2020</v>
      </c>
      <c r="C778" s="398"/>
      <c r="D778" s="398"/>
      <c r="E778" s="398"/>
      <c r="F778" s="398"/>
      <c r="G778" s="398"/>
      <c r="H778" s="398"/>
      <c r="I778" s="398"/>
      <c r="J778" s="399"/>
      <c r="K778" s="400">
        <f ca="1">K765</f>
        <v>0</v>
      </c>
      <c r="L778" s="395">
        <f ca="1">IF(K802="n/a",K778,IFERROR(IF((OFFSET($C778,0,$A778))&lt;0,
MIN(0,K778-(OFFSET($C778,0,$A778)/(OFFSET($C773,-$A777,$A778)))),
MAX(0,K778-(OFFSET($C778,0,$A778)/(OFFSET($C773,-$A777,$A778))))),0))</f>
        <v>0</v>
      </c>
      <c r="M778" s="395">
        <f t="shared" ca="1" si="1096"/>
        <v>0</v>
      </c>
      <c r="N778" s="395">
        <f t="shared" ca="1" si="1097"/>
        <v>0</v>
      </c>
      <c r="O778" s="395">
        <f t="shared" ca="1" si="1098"/>
        <v>0</v>
      </c>
      <c r="P778" s="395">
        <f t="shared" ca="1" si="1099"/>
        <v>0</v>
      </c>
      <c r="Q778" s="395">
        <f t="shared" ca="1" si="1100"/>
        <v>0</v>
      </c>
      <c r="R778" s="395">
        <f t="shared" ca="1" si="1101"/>
        <v>0</v>
      </c>
      <c r="S778" s="395">
        <f t="shared" ca="1" si="1102"/>
        <v>0</v>
      </c>
      <c r="T778" s="395">
        <f t="shared" ca="1" si="1103"/>
        <v>0</v>
      </c>
      <c r="U778" s="395">
        <f t="shared" ca="1" si="1104"/>
        <v>0</v>
      </c>
      <c r="V778" s="395">
        <f t="shared" ca="1" si="1105"/>
        <v>0</v>
      </c>
      <c r="W778" s="395">
        <f t="shared" ca="1" si="1106"/>
        <v>0</v>
      </c>
      <c r="X778" s="334"/>
      <c r="Y778" s="334"/>
      <c r="Z778" s="334"/>
      <c r="AA778" s="249"/>
      <c r="AB778" s="249"/>
    </row>
    <row r="779" spans="1:28" hidden="1" outlineLevel="1">
      <c r="A779" s="331">
        <v>9</v>
      </c>
      <c r="B779" s="309" t="str">
        <f t="shared" ca="1" si="1107"/>
        <v>Depreciated Net Capex 2021</v>
      </c>
      <c r="C779" s="398"/>
      <c r="D779" s="398"/>
      <c r="E779" s="398"/>
      <c r="F779" s="398"/>
      <c r="G779" s="398"/>
      <c r="H779" s="398"/>
      <c r="I779" s="398"/>
      <c r="J779" s="398"/>
      <c r="K779" s="399"/>
      <c r="L779" s="400">
        <f ca="1">L765</f>
        <v>0</v>
      </c>
      <c r="M779" s="395">
        <f ca="1">IF(L803="n/a",L779,IFERROR(IF((OFFSET($C779,0,$A779))&lt;0,
MIN(0,L779-(OFFSET($C779,0,$A779)/(OFFSET($C774,-$A778,$A779)))),
MAX(0,L779-(OFFSET($C779,0,$A779)/(OFFSET($C774,-$A778,$A779))))),0))</f>
        <v>0</v>
      </c>
      <c r="N779" s="395">
        <f t="shared" ca="1" si="1097"/>
        <v>0</v>
      </c>
      <c r="O779" s="395">
        <f t="shared" ca="1" si="1098"/>
        <v>0</v>
      </c>
      <c r="P779" s="395">
        <f t="shared" ca="1" si="1099"/>
        <v>0</v>
      </c>
      <c r="Q779" s="395">
        <f t="shared" ca="1" si="1100"/>
        <v>0</v>
      </c>
      <c r="R779" s="395">
        <f t="shared" ca="1" si="1101"/>
        <v>0</v>
      </c>
      <c r="S779" s="395">
        <f t="shared" ca="1" si="1102"/>
        <v>0</v>
      </c>
      <c r="T779" s="395">
        <f t="shared" ca="1" si="1103"/>
        <v>0</v>
      </c>
      <c r="U779" s="395">
        <f t="shared" ca="1" si="1104"/>
        <v>0</v>
      </c>
      <c r="V779" s="395">
        <f t="shared" ca="1" si="1105"/>
        <v>0</v>
      </c>
      <c r="W779" s="395">
        <f t="shared" ca="1" si="1106"/>
        <v>0</v>
      </c>
      <c r="X779" s="334"/>
      <c r="Y779" s="334"/>
      <c r="Z779" s="334"/>
      <c r="AA779" s="249"/>
      <c r="AB779" s="249"/>
    </row>
    <row r="780" spans="1:28" hidden="1" outlineLevel="1">
      <c r="A780" s="331">
        <v>10</v>
      </c>
      <c r="B780" s="309" t="str">
        <f t="shared" ca="1" si="1107"/>
        <v>Depreciated Net Capex 2022</v>
      </c>
      <c r="C780" s="398"/>
      <c r="D780" s="398"/>
      <c r="E780" s="398"/>
      <c r="F780" s="398"/>
      <c r="G780" s="398"/>
      <c r="H780" s="398"/>
      <c r="I780" s="398"/>
      <c r="J780" s="398"/>
      <c r="K780" s="398"/>
      <c r="L780" s="399"/>
      <c r="M780" s="400">
        <f ca="1">M765</f>
        <v>0</v>
      </c>
      <c r="N780" s="395">
        <f ca="1">IF(M804="n/a",M780,IFERROR(IF((OFFSET($C780,0,$A780))&lt;0,
MIN(0,M780-(OFFSET($C780,0,$A780)/(OFFSET($C775,-$A779,$A780)))),
MAX(0,M780-(OFFSET($C780,0,$A780)/(OFFSET($C775,-$A779,$A780))))),0))</f>
        <v>0</v>
      </c>
      <c r="O780" s="395">
        <f t="shared" ca="1" si="1098"/>
        <v>0</v>
      </c>
      <c r="P780" s="395">
        <f t="shared" ca="1" si="1099"/>
        <v>0</v>
      </c>
      <c r="Q780" s="395">
        <f t="shared" ca="1" si="1100"/>
        <v>0</v>
      </c>
      <c r="R780" s="395">
        <f t="shared" ca="1" si="1101"/>
        <v>0</v>
      </c>
      <c r="S780" s="395">
        <f t="shared" ca="1" si="1102"/>
        <v>0</v>
      </c>
      <c r="T780" s="395">
        <f t="shared" ca="1" si="1103"/>
        <v>0</v>
      </c>
      <c r="U780" s="395">
        <f t="shared" ca="1" si="1104"/>
        <v>0</v>
      </c>
      <c r="V780" s="395">
        <f t="shared" ca="1" si="1105"/>
        <v>0</v>
      </c>
      <c r="W780" s="395">
        <f t="shared" ca="1" si="1106"/>
        <v>0</v>
      </c>
      <c r="X780" s="334"/>
      <c r="Y780" s="334"/>
      <c r="Z780" s="334"/>
      <c r="AA780" s="249"/>
      <c r="AB780" s="249"/>
    </row>
    <row r="781" spans="1:28" hidden="1" outlineLevel="1">
      <c r="A781" s="331">
        <v>11</v>
      </c>
      <c r="B781" s="309" t="str">
        <f t="shared" ca="1" si="1107"/>
        <v>Depreciated Net Capex 2023</v>
      </c>
      <c r="C781" s="398"/>
      <c r="D781" s="398"/>
      <c r="E781" s="398"/>
      <c r="F781" s="398"/>
      <c r="G781" s="398"/>
      <c r="H781" s="398"/>
      <c r="I781" s="398"/>
      <c r="J781" s="398"/>
      <c r="K781" s="398"/>
      <c r="L781" s="398"/>
      <c r="M781" s="399"/>
      <c r="N781" s="400">
        <f>N765</f>
        <v>0</v>
      </c>
      <c r="O781" s="395">
        <f ca="1">IF(N805="n/a",N781,IFERROR(IF((OFFSET($C781,0,$A781))&lt;0,
MIN(0,N781-(OFFSET($C781,0,$A781)/(OFFSET($C776,-$A780,$A781)))),
MAX(0,N781-(OFFSET($C781,0,$A781)/(OFFSET($C776,-$A780,$A781))))),0))</f>
        <v>0</v>
      </c>
      <c r="P781" s="395">
        <f t="shared" ca="1" si="1099"/>
        <v>0</v>
      </c>
      <c r="Q781" s="395">
        <f t="shared" ca="1" si="1100"/>
        <v>0</v>
      </c>
      <c r="R781" s="395">
        <f t="shared" ca="1" si="1101"/>
        <v>0</v>
      </c>
      <c r="S781" s="395">
        <f t="shared" ca="1" si="1102"/>
        <v>0</v>
      </c>
      <c r="T781" s="395">
        <f t="shared" ca="1" si="1103"/>
        <v>0</v>
      </c>
      <c r="U781" s="395">
        <f t="shared" ca="1" si="1104"/>
        <v>0</v>
      </c>
      <c r="V781" s="395">
        <f t="shared" ca="1" si="1105"/>
        <v>0</v>
      </c>
      <c r="W781" s="395">
        <f t="shared" ca="1" si="1106"/>
        <v>0</v>
      </c>
      <c r="X781" s="334"/>
      <c r="Y781" s="334"/>
      <c r="Z781" s="334"/>
      <c r="AA781" s="249"/>
      <c r="AB781" s="249"/>
    </row>
    <row r="782" spans="1:28" hidden="1" outlineLevel="1">
      <c r="A782" s="331">
        <v>12</v>
      </c>
      <c r="B782" s="309" t="str">
        <f t="shared" ca="1" si="1107"/>
        <v>Depreciated Net Capex 2024</v>
      </c>
      <c r="C782" s="398"/>
      <c r="D782" s="398"/>
      <c r="E782" s="398"/>
      <c r="F782" s="398"/>
      <c r="G782" s="398"/>
      <c r="H782" s="398"/>
      <c r="I782" s="398"/>
      <c r="J782" s="398"/>
      <c r="K782" s="398"/>
      <c r="L782" s="398"/>
      <c r="M782" s="398"/>
      <c r="N782" s="399"/>
      <c r="O782" s="400">
        <f>O765</f>
        <v>0</v>
      </c>
      <c r="P782" s="395">
        <f ca="1">IF(O806="n/a",O782,IFERROR(IF((OFFSET($C782,0,$A782))&lt;0,
MIN(0,O782-(OFFSET($C782,0,$A782)/(OFFSET($C777,-$A781,$A782)))),
MAX(0,O782-(OFFSET($C782,0,$A782)/(OFFSET($C777,-$A781,$A782))))),0))</f>
        <v>0</v>
      </c>
      <c r="Q782" s="395">
        <f t="shared" ca="1" si="1100"/>
        <v>0</v>
      </c>
      <c r="R782" s="395">
        <f t="shared" ca="1" si="1101"/>
        <v>0</v>
      </c>
      <c r="S782" s="395">
        <f t="shared" ca="1" si="1102"/>
        <v>0</v>
      </c>
      <c r="T782" s="395">
        <f t="shared" ca="1" si="1103"/>
        <v>0</v>
      </c>
      <c r="U782" s="395">
        <f t="shared" ca="1" si="1104"/>
        <v>0</v>
      </c>
      <c r="V782" s="395">
        <f t="shared" ca="1" si="1105"/>
        <v>0</v>
      </c>
      <c r="W782" s="395">
        <f t="shared" ca="1" si="1106"/>
        <v>0</v>
      </c>
      <c r="X782" s="334"/>
      <c r="Y782" s="334"/>
      <c r="Z782" s="334"/>
      <c r="AA782" s="249"/>
      <c r="AB782" s="249"/>
    </row>
    <row r="783" spans="1:28" hidden="1" outlineLevel="1">
      <c r="A783" s="331">
        <v>13</v>
      </c>
      <c r="B783" s="309" t="str">
        <f t="shared" ca="1" si="1107"/>
        <v>Depreciated Net Capex 2025</v>
      </c>
      <c r="C783" s="398"/>
      <c r="D783" s="398"/>
      <c r="E783" s="398"/>
      <c r="F783" s="398"/>
      <c r="G783" s="398"/>
      <c r="H783" s="398"/>
      <c r="I783" s="398"/>
      <c r="J783" s="398"/>
      <c r="K783" s="398"/>
      <c r="L783" s="398"/>
      <c r="M783" s="398"/>
      <c r="N783" s="398"/>
      <c r="O783" s="399"/>
      <c r="P783" s="400">
        <f>P765</f>
        <v>0</v>
      </c>
      <c r="Q783" s="395">
        <f ca="1">IF(P807="n/a",P783,IFERROR(IF((OFFSET($C783,0,$A783))&lt;0,
MIN(0,P783-(OFFSET($C783,0,$A783)/(OFFSET($C778,-$A782,$A783)))),
MAX(0,P783-(OFFSET($C783,0,$A783)/(OFFSET($C778,-$A782,$A783))))),0))</f>
        <v>0</v>
      </c>
      <c r="R783" s="395">
        <f t="shared" ca="1" si="1101"/>
        <v>0</v>
      </c>
      <c r="S783" s="395">
        <f t="shared" ca="1" si="1102"/>
        <v>0</v>
      </c>
      <c r="T783" s="395">
        <f t="shared" ca="1" si="1103"/>
        <v>0</v>
      </c>
      <c r="U783" s="395">
        <f t="shared" ca="1" si="1104"/>
        <v>0</v>
      </c>
      <c r="V783" s="395">
        <f t="shared" ca="1" si="1105"/>
        <v>0</v>
      </c>
      <c r="W783" s="395">
        <f t="shared" ca="1" si="1106"/>
        <v>0</v>
      </c>
      <c r="X783" s="334"/>
      <c r="Y783" s="334"/>
      <c r="Z783" s="334"/>
      <c r="AA783" s="249"/>
      <c r="AB783" s="249"/>
    </row>
    <row r="784" spans="1:28" hidden="1" outlineLevel="1">
      <c r="A784" s="331">
        <v>14</v>
      </c>
      <c r="B784" s="309" t="str">
        <f t="shared" ca="1" si="1107"/>
        <v>Depreciated Net Capex 2026</v>
      </c>
      <c r="C784" s="398"/>
      <c r="D784" s="398"/>
      <c r="E784" s="398"/>
      <c r="F784" s="398"/>
      <c r="G784" s="398"/>
      <c r="H784" s="398"/>
      <c r="I784" s="398"/>
      <c r="J784" s="398"/>
      <c r="K784" s="398"/>
      <c r="L784" s="398"/>
      <c r="M784" s="398"/>
      <c r="N784" s="398"/>
      <c r="O784" s="398"/>
      <c r="P784" s="399"/>
      <c r="Q784" s="400">
        <f>Q765</f>
        <v>0</v>
      </c>
      <c r="R784" s="395">
        <f ca="1">IF(Q808="n/a",Q784,IFERROR(IF((OFFSET($C784,0,$A784))&lt;0,
MIN(0,Q784-(OFFSET($C784,0,$A784)/(OFFSET($C779,-$A783,$A784)))),
MAX(0,Q784-(OFFSET($C784,0,$A784)/(OFFSET($C779,-$A783,$A784))))),0))</f>
        <v>0</v>
      </c>
      <c r="S784" s="395">
        <f t="shared" ca="1" si="1102"/>
        <v>0</v>
      </c>
      <c r="T784" s="395">
        <f t="shared" ca="1" si="1103"/>
        <v>0</v>
      </c>
      <c r="U784" s="395">
        <f t="shared" ca="1" si="1104"/>
        <v>0</v>
      </c>
      <c r="V784" s="395">
        <f t="shared" ca="1" si="1105"/>
        <v>0</v>
      </c>
      <c r="W784" s="395">
        <f t="shared" ca="1" si="1106"/>
        <v>0</v>
      </c>
      <c r="X784" s="334"/>
      <c r="Y784" s="334"/>
      <c r="Z784" s="334"/>
      <c r="AA784" s="249"/>
      <c r="AB784" s="249"/>
    </row>
    <row r="785" spans="1:28" hidden="1" outlineLevel="1">
      <c r="A785" s="331">
        <v>15</v>
      </c>
      <c r="B785" s="309" t="str">
        <f t="shared" ca="1" si="1107"/>
        <v>Depreciated Net Capex 2027</v>
      </c>
      <c r="C785" s="398"/>
      <c r="D785" s="398"/>
      <c r="E785" s="398"/>
      <c r="F785" s="398"/>
      <c r="G785" s="398"/>
      <c r="H785" s="398"/>
      <c r="I785" s="398"/>
      <c r="J785" s="398"/>
      <c r="K785" s="398"/>
      <c r="L785" s="398"/>
      <c r="M785" s="398"/>
      <c r="N785" s="398"/>
      <c r="O785" s="398"/>
      <c r="P785" s="398"/>
      <c r="Q785" s="399"/>
      <c r="R785" s="400">
        <f>R765</f>
        <v>0</v>
      </c>
      <c r="S785" s="395">
        <f ca="1">IF(R809="n/a",R785,IFERROR(IF((OFFSET($C785,0,$A785))&lt;0,
MIN(0,R785-(OFFSET($C785,0,$A785)/(OFFSET($C780,-$A784,$A785)))),
MAX(0,R785-(OFFSET($C785,0,$A785)/(OFFSET($C780,-$A784,$A785))))),0))</f>
        <v>0</v>
      </c>
      <c r="T785" s="395">
        <f t="shared" ca="1" si="1103"/>
        <v>0</v>
      </c>
      <c r="U785" s="395">
        <f t="shared" ca="1" si="1104"/>
        <v>0</v>
      </c>
      <c r="V785" s="395">
        <f t="shared" ca="1" si="1105"/>
        <v>0</v>
      </c>
      <c r="W785" s="395">
        <f t="shared" ca="1" si="1106"/>
        <v>0</v>
      </c>
      <c r="X785" s="334"/>
      <c r="Y785" s="334"/>
      <c r="Z785" s="334"/>
      <c r="AA785" s="249"/>
      <c r="AB785" s="249"/>
    </row>
    <row r="786" spans="1:28" hidden="1" outlineLevel="1">
      <c r="A786" s="331">
        <v>16</v>
      </c>
      <c r="B786" s="309" t="str">
        <f t="shared" ca="1" si="1107"/>
        <v>Depreciated Net Capex 2028</v>
      </c>
      <c r="C786" s="398"/>
      <c r="D786" s="398"/>
      <c r="E786" s="398"/>
      <c r="F786" s="398"/>
      <c r="G786" s="398"/>
      <c r="H786" s="398"/>
      <c r="I786" s="398"/>
      <c r="J786" s="398"/>
      <c r="K786" s="398"/>
      <c r="L786" s="398"/>
      <c r="M786" s="398"/>
      <c r="N786" s="398"/>
      <c r="O786" s="398"/>
      <c r="P786" s="398"/>
      <c r="Q786" s="398"/>
      <c r="R786" s="399"/>
      <c r="S786" s="400">
        <f>S765</f>
        <v>0</v>
      </c>
      <c r="T786" s="395">
        <f ca="1">IF(S810="n/a",S786,IFERROR(IF((OFFSET($C786,0,$A786))&lt;0,
MIN(0,S786-(OFFSET($C786,0,$A786)/(OFFSET($C781,-$A785,$A786)))),
MAX(0,S786-(OFFSET($C786,0,$A786)/(OFFSET($C781,-$A785,$A786))))),0))</f>
        <v>0</v>
      </c>
      <c r="U786" s="395">
        <f t="shared" ca="1" si="1104"/>
        <v>0</v>
      </c>
      <c r="V786" s="395">
        <f t="shared" ca="1" si="1105"/>
        <v>0</v>
      </c>
      <c r="W786" s="395">
        <f t="shared" ca="1" si="1106"/>
        <v>0</v>
      </c>
      <c r="X786" s="334"/>
      <c r="Y786" s="334"/>
      <c r="Z786" s="334"/>
      <c r="AA786" s="249"/>
      <c r="AB786" s="249"/>
    </row>
    <row r="787" spans="1:28" hidden="1" outlineLevel="1">
      <c r="A787" s="331">
        <v>17</v>
      </c>
      <c r="B787" s="309" t="str">
        <f t="shared" ca="1" si="1107"/>
        <v>Depreciated Net Capex 2029</v>
      </c>
      <c r="C787" s="398"/>
      <c r="D787" s="398"/>
      <c r="E787" s="398"/>
      <c r="F787" s="398"/>
      <c r="G787" s="398"/>
      <c r="H787" s="398"/>
      <c r="I787" s="398"/>
      <c r="J787" s="398"/>
      <c r="K787" s="398"/>
      <c r="L787" s="398"/>
      <c r="M787" s="398"/>
      <c r="N787" s="398"/>
      <c r="O787" s="398"/>
      <c r="P787" s="398"/>
      <c r="Q787" s="398"/>
      <c r="R787" s="398"/>
      <c r="S787" s="399"/>
      <c r="T787" s="400">
        <f>T765</f>
        <v>0</v>
      </c>
      <c r="U787" s="395">
        <f ca="1">IF(T811="n/a",T787,IFERROR(IF((OFFSET($C787,0,$A787))&lt;0,
MIN(0,T787-(OFFSET($C787,0,$A787)/(OFFSET($C782,-$A786,$A787)))),
MAX(0,T787-(OFFSET($C787,0,$A787)/(OFFSET($C782,-$A786,$A787))))),0))</f>
        <v>0</v>
      </c>
      <c r="V787" s="395">
        <f t="shared" ca="1" si="1105"/>
        <v>0</v>
      </c>
      <c r="W787" s="395">
        <f t="shared" ca="1" si="1106"/>
        <v>0</v>
      </c>
      <c r="X787" s="334"/>
      <c r="Y787" s="334"/>
      <c r="Z787" s="334"/>
      <c r="AA787" s="249"/>
      <c r="AB787" s="249"/>
    </row>
    <row r="788" spans="1:28" hidden="1" outlineLevel="1">
      <c r="A788" s="331">
        <v>18</v>
      </c>
      <c r="B788" s="309" t="str">
        <f t="shared" ca="1" si="1107"/>
        <v>Depreciated Net Capex 2030</v>
      </c>
      <c r="C788" s="398"/>
      <c r="D788" s="398"/>
      <c r="E788" s="398"/>
      <c r="F788" s="398"/>
      <c r="G788" s="398"/>
      <c r="H788" s="398"/>
      <c r="I788" s="398"/>
      <c r="J788" s="398"/>
      <c r="K788" s="398"/>
      <c r="L788" s="398"/>
      <c r="M788" s="398"/>
      <c r="N788" s="398"/>
      <c r="O788" s="398"/>
      <c r="P788" s="398"/>
      <c r="Q788" s="398"/>
      <c r="R788" s="398"/>
      <c r="S788" s="398"/>
      <c r="T788" s="399"/>
      <c r="U788" s="400">
        <f>U765</f>
        <v>0</v>
      </c>
      <c r="V788" s="395">
        <f ca="1">IF(U812="n/a",U788,IFERROR(IF((OFFSET($C788,0,$A788))&lt;0,
MIN(0,U788-(OFFSET($C788,0,$A788)/(OFFSET($C783,-$A787,$A788)))),
MAX(0,U788-(OFFSET($C788,0,$A788)/(OFFSET($C783,-$A787,$A788))))),0))</f>
        <v>0</v>
      </c>
      <c r="W788" s="395">
        <f t="shared" ca="1" si="1106"/>
        <v>0</v>
      </c>
      <c r="X788" s="334"/>
      <c r="Y788" s="334"/>
      <c r="Z788" s="334"/>
      <c r="AA788" s="249"/>
      <c r="AB788" s="249"/>
    </row>
    <row r="789" spans="1:28" hidden="1" outlineLevel="1">
      <c r="A789" s="331">
        <v>19</v>
      </c>
      <c r="B789" s="309" t="str">
        <f t="shared" ca="1" si="1107"/>
        <v>Depreciated Net Capex 2031</v>
      </c>
      <c r="C789" s="398"/>
      <c r="D789" s="398"/>
      <c r="E789" s="398"/>
      <c r="F789" s="398"/>
      <c r="G789" s="398"/>
      <c r="H789" s="398"/>
      <c r="I789" s="398"/>
      <c r="J789" s="398"/>
      <c r="K789" s="398"/>
      <c r="L789" s="398"/>
      <c r="M789" s="398"/>
      <c r="N789" s="398"/>
      <c r="O789" s="398"/>
      <c r="P789" s="398"/>
      <c r="Q789" s="398"/>
      <c r="R789" s="398"/>
      <c r="S789" s="398"/>
      <c r="T789" s="398"/>
      <c r="U789" s="399"/>
      <c r="V789" s="400">
        <f>V765</f>
        <v>0</v>
      </c>
      <c r="W789" s="395">
        <f ca="1">IF(V813="n/a",V789,IFERROR(IF((OFFSET($C789,0,$A789))&lt;0,
MIN(0,V789-(OFFSET($C789,0,$A789)/(OFFSET($C784,-$A788,$A789)))),
MAX(0,V789-(OFFSET($C789,0,$A789)/(OFFSET($C784,-$A788,$A789))))),0))</f>
        <v>0</v>
      </c>
      <c r="X789" s="334"/>
      <c r="Y789" s="334"/>
      <c r="Z789" s="334"/>
      <c r="AA789" s="249"/>
      <c r="AB789" s="249"/>
    </row>
    <row r="790" spans="1:28" hidden="1" outlineLevel="1">
      <c r="A790" s="331">
        <v>20</v>
      </c>
      <c r="B790" s="309" t="str">
        <f t="shared" ca="1" si="1107"/>
        <v>Depreciated Net Capex 2032</v>
      </c>
      <c r="C790" s="398"/>
      <c r="D790" s="398"/>
      <c r="E790" s="398"/>
      <c r="F790" s="398"/>
      <c r="G790" s="398"/>
      <c r="H790" s="398"/>
      <c r="I790" s="398"/>
      <c r="J790" s="398"/>
      <c r="K790" s="398"/>
      <c r="L790" s="398"/>
      <c r="M790" s="398"/>
      <c r="N790" s="398"/>
      <c r="O790" s="398"/>
      <c r="P790" s="398"/>
      <c r="Q790" s="398"/>
      <c r="R790" s="398"/>
      <c r="S790" s="398"/>
      <c r="T790" s="398"/>
      <c r="U790" s="398"/>
      <c r="V790" s="399"/>
      <c r="W790" s="395">
        <f>W765</f>
        <v>0</v>
      </c>
      <c r="X790" s="249"/>
      <c r="Y790" s="249"/>
      <c r="Z790" s="249"/>
      <c r="AA790" s="249"/>
      <c r="AB790" s="249"/>
    </row>
    <row r="791" spans="1:28" hidden="1" outlineLevel="1">
      <c r="A791" s="249"/>
      <c r="B791" s="332"/>
      <c r="C791" s="395"/>
      <c r="D791" s="395"/>
      <c r="E791" s="395"/>
      <c r="F791" s="395"/>
      <c r="G791" s="395"/>
      <c r="H791" s="395"/>
      <c r="I791" s="395"/>
      <c r="J791" s="395"/>
      <c r="K791" s="395"/>
      <c r="L791" s="395"/>
      <c r="M791" s="395"/>
      <c r="N791" s="395"/>
      <c r="O791" s="395"/>
      <c r="P791" s="395"/>
      <c r="Q791" s="395"/>
      <c r="R791" s="395"/>
      <c r="S791" s="395"/>
      <c r="T791" s="395"/>
      <c r="U791" s="395"/>
      <c r="V791" s="395"/>
      <c r="W791" s="395"/>
      <c r="X791" s="249"/>
      <c r="Y791" s="249"/>
      <c r="Z791" s="249"/>
      <c r="AA791" s="249"/>
      <c r="AB791" s="249"/>
    </row>
    <row r="792" spans="1:28" hidden="1" outlineLevel="1">
      <c r="A792" s="249"/>
      <c r="B792" s="332"/>
      <c r="C792" s="395"/>
      <c r="D792" s="395"/>
      <c r="E792" s="395"/>
      <c r="F792" s="395"/>
      <c r="G792" s="395"/>
      <c r="H792" s="395"/>
      <c r="I792" s="395"/>
      <c r="J792" s="395"/>
      <c r="K792" s="395"/>
      <c r="L792" s="395"/>
      <c r="M792" s="395"/>
      <c r="N792" s="395"/>
      <c r="O792" s="395"/>
      <c r="P792" s="395"/>
      <c r="Q792" s="395"/>
      <c r="R792" s="395"/>
      <c r="S792" s="395"/>
      <c r="T792" s="395"/>
      <c r="U792" s="395"/>
      <c r="V792" s="395"/>
      <c r="W792" s="395"/>
      <c r="X792" s="249"/>
      <c r="Y792" s="249"/>
      <c r="Z792" s="249"/>
      <c r="AA792" s="249"/>
      <c r="AB792" s="249"/>
    </row>
    <row r="793" spans="1:28" hidden="1" outlineLevel="1">
      <c r="A793" s="249"/>
      <c r="B793" s="309" t="s">
        <v>302</v>
      </c>
      <c r="C793" s="395"/>
      <c r="D793" s="395">
        <f t="shared" ref="D793" ca="1" si="1108">IF(C793="n/a","n/a",IF(AND(C793&lt;1,D767=0),0,
IF(D767=0,C793-1,
IF(C793&lt;1,D768,
(((C793-1)*(C769-(C769/(C793))))+(D767*D768))/(D769)))))</f>
        <v>0</v>
      </c>
      <c r="E793" s="395">
        <f t="shared" ref="E793" ca="1" si="1109">IF(D793="n/a","n/a",IF(AND(D793&lt;1,E767=0),0,
IF(E767=0,D793-1,
IF(D793&lt;1,E768,
(((D793-1)*(D769-(D769/(D793))))+(E767*E768))/(E769)))))</f>
        <v>0</v>
      </c>
      <c r="F793" s="395">
        <f t="shared" ref="F793" ca="1" si="1110">IF(E793="n/a","n/a",IF(AND(E793&lt;1,F767=0),0,
IF(F767=0,E793-1,
IF(E793&lt;1,F768,
(((E793-1)*(E769-(E769/(E793))))+(F767*F768))/(F769)))))</f>
        <v>0</v>
      </c>
      <c r="G793" s="395">
        <f t="shared" ref="G793" ca="1" si="1111">IF(F793="n/a","n/a",IF(AND(F793&lt;1,G767=0),0,
IF(G767=0,F793-1,
IF(F793&lt;1,G768,
(((F793-1)*(F769-(F769/(F793))))+(G767*G768))/(G769)))))</f>
        <v>0</v>
      </c>
      <c r="H793" s="395">
        <f t="shared" ref="H793" ca="1" si="1112">IF(G793="n/a","n/a",IF(AND(G793&lt;1,H767=0),0,
IF(H767=0,G793-1,
IF(G793&lt;1,H768,
(((G793-1)*(G769-(G769/(G793))))+(H767*H768))/(H769)))))</f>
        <v>0</v>
      </c>
      <c r="I793" s="395">
        <f ca="1">IF(H793="n/a","n/a",IF(AND(H793&lt;1,I767=0),0,
IF(I767=0,H793-1,
IF(H793&lt;1,I768,
(((H793-1)*(H769-(H769/(H793))))+(I767*I768))/(I769)))))</f>
        <v>0</v>
      </c>
      <c r="J793" s="395">
        <f t="shared" ref="J793" ca="1" si="1113">IF(I793="n/a","n/a",IF(AND(I793&lt;1,J767=0),0,
IF(J767=0,I793-1,
IF(I793&lt;1,J768,
(((I793-1)*(I769-(I769/(I793))))+(J767*J768))/(J769)))))</f>
        <v>0</v>
      </c>
      <c r="K793" s="395">
        <f t="shared" ref="K793" ca="1" si="1114">IF(J793="n/a","n/a",IF(AND(J793&lt;1,K767=0),0,
IF(K767=0,J793-1,
IF(J793&lt;1,K768,
(((J793-1)*(J769-(J769/(J793))))+(K767*K768))/(K769)))))</f>
        <v>0</v>
      </c>
      <c r="L793" s="395">
        <f t="shared" ref="L793" ca="1" si="1115">IF(K793="n/a","n/a",IF(AND(K793&lt;1,L767=0),0,
IF(L767=0,K793-1,
IF(K793&lt;1,L768,
(((K793-1)*(K769-(K769/(K793))))+(L767*L768))/(L769)))))</f>
        <v>0</v>
      </c>
      <c r="M793" s="395">
        <f t="shared" ref="M793" ca="1" si="1116">IF(L793="n/a","n/a",IF(AND(L793&lt;1,M767=0),0,
IF(M767=0,L793-1,
IF(L793&lt;1,M768,
(((L793-1)*(L769-(L769/(L793))))+(M767*M768))/(M769)))))</f>
        <v>0</v>
      </c>
      <c r="N793" s="395">
        <f t="shared" ref="N793" ca="1" si="1117">IF(M793="n/a","n/a",IF(AND(M793&lt;1,N767=0),0,
IF(N767=0,M793-1,
IF(M793&lt;1,N768,
(((M793-1)*(M769-(M769/(M793))))+(N767*N768))/(N769)))))</f>
        <v>0</v>
      </c>
      <c r="O793" s="395">
        <f t="shared" ref="O793" ca="1" si="1118">IF(N793="n/a","n/a",IF(AND(N793&lt;1,O767=0),0,
IF(O767=0,N793-1,
IF(N793&lt;1,O768,
(((N793-1)*(N769-(N769/(N793))))+(O767*O768))/(O769)))))</f>
        <v>0</v>
      </c>
      <c r="P793" s="395">
        <f t="shared" ref="P793" ca="1" si="1119">IF(O793="n/a","n/a",IF(AND(O793&lt;1,P767=0),0,
IF(P767=0,O793-1,
IF(O793&lt;1,P768,
(((O793-1)*(O769-(O769/(O793))))+(P767*P768))/(P769)))))</f>
        <v>0</v>
      </c>
      <c r="Q793" s="395">
        <f t="shared" ref="Q793" ca="1" si="1120">IF(P793="n/a","n/a",IF(AND(P793&lt;1,Q767=0),0,
IF(Q767=0,P793-1,
IF(P793&lt;1,Q768,
(((P793-1)*(P769-(P769/(P793))))+(Q767*Q768))/(Q769)))))</f>
        <v>0</v>
      </c>
      <c r="R793" s="395">
        <f t="shared" ref="R793" ca="1" si="1121">IF(Q793="n/a","n/a",IF(AND(Q793&lt;1,R767=0),0,
IF(R767=0,Q793-1,
IF(Q793&lt;1,R768,
(((Q793-1)*(Q769-(Q769/(Q793))))+(R767*R768))/(R769)))))</f>
        <v>0</v>
      </c>
      <c r="S793" s="395">
        <f t="shared" ref="S793" ca="1" si="1122">IF(R793="n/a","n/a",IF(AND(R793&lt;1,S767=0),0,
IF(S767=0,R793-1,
IF(R793&lt;1,S768,
(((R793-1)*(R769-(R769/(R793))))+(S767*S768))/(S769)))))</f>
        <v>0</v>
      </c>
      <c r="T793" s="395">
        <f t="shared" ref="T793" ca="1" si="1123">IF(S793="n/a","n/a",IF(AND(S793&lt;1,T767=0),0,
IF(T767=0,S793-1,
IF(S793&lt;1,T768,
(((S793-1)*(S769-(S769/(S793))))+(T767*T768))/(T769)))))</f>
        <v>0</v>
      </c>
      <c r="U793" s="395">
        <f t="shared" ref="U793" ca="1" si="1124">IF(T793="n/a","n/a",IF(AND(T793&lt;1,U767=0),0,
IF(U767=0,T793-1,
IF(T793&lt;1,U768,
(((T793-1)*(T769-(T769/(T793))))+(U767*U768))/(U769)))))</f>
        <v>0</v>
      </c>
      <c r="V793" s="395">
        <f t="shared" ref="V793" ca="1" si="1125">IF(U793="n/a","n/a",IF(AND(U793&lt;1,V767=0),0,
IF(V767=0,U793-1,
IF(U793&lt;1,V768,
(((U793-1)*(U769-(U769/(U793))))+(V767*V768))/(V769)))))</f>
        <v>0</v>
      </c>
      <c r="W793" s="395">
        <f t="shared" ref="W793" ca="1" si="1126">IF(V793="n/a","n/a",IF(AND(V793&lt;1,W767=0),0,
IF(W767=0,V793-1,
IF(V793&lt;1,W768,
(((V793-1)*(V769-(V769/(V793))))+(W767*W768))/(W769)))))</f>
        <v>0</v>
      </c>
      <c r="X793" s="249"/>
      <c r="Y793" s="249"/>
      <c r="Z793" s="249"/>
      <c r="AA793" s="249"/>
      <c r="AB793" s="249"/>
    </row>
    <row r="794" spans="1:28" hidden="1" outlineLevel="1">
      <c r="A794" s="249"/>
      <c r="B794" s="309" t="s">
        <v>301</v>
      </c>
      <c r="C794" s="400">
        <f ca="1">C766</f>
        <v>0</v>
      </c>
      <c r="D794" s="395">
        <f t="shared" ref="D794" ca="1" si="1127">IF(C794="n/a","n/a",MAX(0,C794-1))</f>
        <v>0</v>
      </c>
      <c r="E794" s="395">
        <f t="shared" ref="E794:E795" ca="1" si="1128">IF(D794="n/a","n/a",MAX(0,D794-1))</f>
        <v>0</v>
      </c>
      <c r="F794" s="395">
        <f t="shared" ref="F794:F796" ca="1" si="1129">IF(E794="n/a","n/a",MAX(0,E794-1))</f>
        <v>0</v>
      </c>
      <c r="G794" s="395">
        <f t="shared" ref="G794:G797" ca="1" si="1130">IF(F794="n/a","n/a",MAX(0,F794-1))</f>
        <v>0</v>
      </c>
      <c r="H794" s="395">
        <f t="shared" ref="H794:H798" ca="1" si="1131">IF(G794="n/a","n/a",MAX(0,G794-1))</f>
        <v>0</v>
      </c>
      <c r="I794" s="395">
        <f t="shared" ref="I794:I799" ca="1" si="1132">IF(H794="n/a","n/a",MAX(0,H794-1))</f>
        <v>0</v>
      </c>
      <c r="J794" s="395">
        <f t="shared" ref="J794:J800" ca="1" si="1133">IF(I794="n/a","n/a",MAX(0,I794-1))</f>
        <v>0</v>
      </c>
      <c r="K794" s="395">
        <f t="shared" ref="K794:K801" ca="1" si="1134">IF(J794="n/a","n/a",MAX(0,J794-1))</f>
        <v>0</v>
      </c>
      <c r="L794" s="395">
        <f t="shared" ref="L794:L802" ca="1" si="1135">IF(K794="n/a","n/a",MAX(0,K794-1))</f>
        <v>0</v>
      </c>
      <c r="M794" s="395">
        <f t="shared" ref="M794:M803" ca="1" si="1136">IF(L794="n/a","n/a",MAX(0,L794-1))</f>
        <v>0</v>
      </c>
      <c r="N794" s="395">
        <f t="shared" ref="N794:N804" ca="1" si="1137">IF(M794="n/a","n/a",MAX(0,M794-1))</f>
        <v>0</v>
      </c>
      <c r="O794" s="395">
        <f t="shared" ref="O794:O805" ca="1" si="1138">IF(N794="n/a","n/a",MAX(0,N794-1))</f>
        <v>0</v>
      </c>
      <c r="P794" s="395">
        <f t="shared" ref="P794:P806" ca="1" si="1139">IF(O794="n/a","n/a",MAX(0,O794-1))</f>
        <v>0</v>
      </c>
      <c r="Q794" s="395">
        <f t="shared" ref="Q794:Q807" ca="1" si="1140">IF(P794="n/a","n/a",MAX(0,P794-1))</f>
        <v>0</v>
      </c>
      <c r="R794" s="395">
        <f t="shared" ref="R794:R808" ca="1" si="1141">IF(Q794="n/a","n/a",MAX(0,Q794-1))</f>
        <v>0</v>
      </c>
      <c r="S794" s="395">
        <f t="shared" ref="S794:S809" ca="1" si="1142">IF(R794="n/a","n/a",MAX(0,R794-1))</f>
        <v>0</v>
      </c>
      <c r="T794" s="395">
        <f t="shared" ref="T794:T810" ca="1" si="1143">IF(S794="n/a","n/a",MAX(0,S794-1))</f>
        <v>0</v>
      </c>
      <c r="U794" s="395">
        <f t="shared" ref="U794:U811" ca="1" si="1144">IF(T794="n/a","n/a",MAX(0,T794-1))</f>
        <v>0</v>
      </c>
      <c r="V794" s="395">
        <f t="shared" ref="V794:V812" ca="1" si="1145">IF(U794="n/a","n/a",MAX(0,U794-1))</f>
        <v>0</v>
      </c>
      <c r="W794" s="395">
        <f t="shared" ref="W794:W812" ca="1" si="1146">IF(V794="n/a","n/a",MAX(0,V794-1))</f>
        <v>0</v>
      </c>
      <c r="X794" s="249"/>
      <c r="Y794" s="249"/>
      <c r="Z794" s="249"/>
      <c r="AA794" s="249"/>
      <c r="AB794" s="249"/>
    </row>
    <row r="795" spans="1:28" hidden="1" outlineLevel="1">
      <c r="A795" s="249"/>
      <c r="B795" s="309" t="str">
        <f t="shared" ref="B795:B814" ca="1" si="1147">"RL Capex "&amp;OFFSET($C$6,0,A771)</f>
        <v>RL Capex 2013</v>
      </c>
      <c r="C795" s="396"/>
      <c r="D795" s="400">
        <f ca="1">D766</f>
        <v>0</v>
      </c>
      <c r="E795" s="395">
        <f t="shared" ca="1" si="1128"/>
        <v>0</v>
      </c>
      <c r="F795" s="395">
        <f t="shared" ca="1" si="1129"/>
        <v>0</v>
      </c>
      <c r="G795" s="395">
        <f t="shared" ca="1" si="1130"/>
        <v>0</v>
      </c>
      <c r="H795" s="395">
        <f t="shared" ca="1" si="1131"/>
        <v>0</v>
      </c>
      <c r="I795" s="395">
        <f t="shared" ca="1" si="1132"/>
        <v>0</v>
      </c>
      <c r="J795" s="395">
        <f t="shared" ca="1" si="1133"/>
        <v>0</v>
      </c>
      <c r="K795" s="395">
        <f t="shared" ca="1" si="1134"/>
        <v>0</v>
      </c>
      <c r="L795" s="395">
        <f t="shared" ca="1" si="1135"/>
        <v>0</v>
      </c>
      <c r="M795" s="395">
        <f t="shared" ca="1" si="1136"/>
        <v>0</v>
      </c>
      <c r="N795" s="395">
        <f t="shared" ca="1" si="1137"/>
        <v>0</v>
      </c>
      <c r="O795" s="395">
        <f t="shared" ca="1" si="1138"/>
        <v>0</v>
      </c>
      <c r="P795" s="395">
        <f t="shared" ca="1" si="1139"/>
        <v>0</v>
      </c>
      <c r="Q795" s="395">
        <f t="shared" ca="1" si="1140"/>
        <v>0</v>
      </c>
      <c r="R795" s="395">
        <f t="shared" ca="1" si="1141"/>
        <v>0</v>
      </c>
      <c r="S795" s="395">
        <f t="shared" ca="1" si="1142"/>
        <v>0</v>
      </c>
      <c r="T795" s="395">
        <f t="shared" ca="1" si="1143"/>
        <v>0</v>
      </c>
      <c r="U795" s="395">
        <f t="shared" ca="1" si="1144"/>
        <v>0</v>
      </c>
      <c r="V795" s="395">
        <f t="shared" ca="1" si="1145"/>
        <v>0</v>
      </c>
      <c r="W795" s="395">
        <f t="shared" ca="1" si="1146"/>
        <v>0</v>
      </c>
      <c r="X795" s="249"/>
      <c r="Y795" s="249"/>
      <c r="Z795" s="249"/>
      <c r="AA795" s="249"/>
      <c r="AB795" s="249"/>
    </row>
    <row r="796" spans="1:28" hidden="1" outlineLevel="1">
      <c r="A796" s="249"/>
      <c r="B796" s="309" t="str">
        <f t="shared" ca="1" si="1147"/>
        <v>RL Capex 2014</v>
      </c>
      <c r="C796" s="401"/>
      <c r="D796" s="396"/>
      <c r="E796" s="400">
        <f ca="1">E766</f>
        <v>0</v>
      </c>
      <c r="F796" s="395">
        <f t="shared" ca="1" si="1129"/>
        <v>0</v>
      </c>
      <c r="G796" s="395">
        <f t="shared" ca="1" si="1130"/>
        <v>0</v>
      </c>
      <c r="H796" s="395">
        <f t="shared" ca="1" si="1131"/>
        <v>0</v>
      </c>
      <c r="I796" s="395">
        <f t="shared" ca="1" si="1132"/>
        <v>0</v>
      </c>
      <c r="J796" s="395">
        <f t="shared" ca="1" si="1133"/>
        <v>0</v>
      </c>
      <c r="K796" s="395">
        <f t="shared" ca="1" si="1134"/>
        <v>0</v>
      </c>
      <c r="L796" s="395">
        <f t="shared" ca="1" si="1135"/>
        <v>0</v>
      </c>
      <c r="M796" s="395">
        <f t="shared" ca="1" si="1136"/>
        <v>0</v>
      </c>
      <c r="N796" s="395">
        <f t="shared" ca="1" si="1137"/>
        <v>0</v>
      </c>
      <c r="O796" s="395">
        <f t="shared" ca="1" si="1138"/>
        <v>0</v>
      </c>
      <c r="P796" s="395">
        <f t="shared" ca="1" si="1139"/>
        <v>0</v>
      </c>
      <c r="Q796" s="395">
        <f t="shared" ca="1" si="1140"/>
        <v>0</v>
      </c>
      <c r="R796" s="395">
        <f t="shared" ca="1" si="1141"/>
        <v>0</v>
      </c>
      <c r="S796" s="395">
        <f t="shared" ca="1" si="1142"/>
        <v>0</v>
      </c>
      <c r="T796" s="395">
        <f t="shared" ca="1" si="1143"/>
        <v>0</v>
      </c>
      <c r="U796" s="395">
        <f t="shared" ca="1" si="1144"/>
        <v>0</v>
      </c>
      <c r="V796" s="395">
        <f t="shared" ca="1" si="1145"/>
        <v>0</v>
      </c>
      <c r="W796" s="395">
        <f t="shared" ca="1" si="1146"/>
        <v>0</v>
      </c>
      <c r="X796" s="249"/>
      <c r="Y796" s="249"/>
      <c r="Z796" s="249"/>
      <c r="AA796" s="249"/>
      <c r="AB796" s="249"/>
    </row>
    <row r="797" spans="1:28" hidden="1" outlineLevel="1">
      <c r="A797" s="249"/>
      <c r="B797" s="309" t="str">
        <f t="shared" ca="1" si="1147"/>
        <v>RL Capex 2015</v>
      </c>
      <c r="C797" s="401"/>
      <c r="D797" s="401"/>
      <c r="E797" s="396"/>
      <c r="F797" s="400">
        <f ca="1">F766</f>
        <v>0</v>
      </c>
      <c r="G797" s="395">
        <f t="shared" ca="1" si="1130"/>
        <v>0</v>
      </c>
      <c r="H797" s="395">
        <f t="shared" ca="1" si="1131"/>
        <v>0</v>
      </c>
      <c r="I797" s="395">
        <f t="shared" ca="1" si="1132"/>
        <v>0</v>
      </c>
      <c r="J797" s="395">
        <f t="shared" ca="1" si="1133"/>
        <v>0</v>
      </c>
      <c r="K797" s="395">
        <f t="shared" ca="1" si="1134"/>
        <v>0</v>
      </c>
      <c r="L797" s="395">
        <f t="shared" ca="1" si="1135"/>
        <v>0</v>
      </c>
      <c r="M797" s="395">
        <f t="shared" ca="1" si="1136"/>
        <v>0</v>
      </c>
      <c r="N797" s="395">
        <f t="shared" ca="1" si="1137"/>
        <v>0</v>
      </c>
      <c r="O797" s="395">
        <f t="shared" ca="1" si="1138"/>
        <v>0</v>
      </c>
      <c r="P797" s="395">
        <f t="shared" ca="1" si="1139"/>
        <v>0</v>
      </c>
      <c r="Q797" s="395">
        <f t="shared" ca="1" si="1140"/>
        <v>0</v>
      </c>
      <c r="R797" s="395">
        <f t="shared" ca="1" si="1141"/>
        <v>0</v>
      </c>
      <c r="S797" s="395">
        <f t="shared" ca="1" si="1142"/>
        <v>0</v>
      </c>
      <c r="T797" s="395">
        <f t="shared" ca="1" si="1143"/>
        <v>0</v>
      </c>
      <c r="U797" s="395">
        <f t="shared" ca="1" si="1144"/>
        <v>0</v>
      </c>
      <c r="V797" s="395">
        <f t="shared" ca="1" si="1145"/>
        <v>0</v>
      </c>
      <c r="W797" s="395">
        <f t="shared" ca="1" si="1146"/>
        <v>0</v>
      </c>
      <c r="X797" s="249"/>
      <c r="Y797" s="249"/>
      <c r="Z797" s="249"/>
      <c r="AA797" s="249"/>
      <c r="AB797" s="249"/>
    </row>
    <row r="798" spans="1:28" hidden="1" outlineLevel="1">
      <c r="A798" s="249"/>
      <c r="B798" s="309" t="str">
        <f t="shared" ca="1" si="1147"/>
        <v>RL Capex 2016</v>
      </c>
      <c r="C798" s="401"/>
      <c r="D798" s="401"/>
      <c r="E798" s="401"/>
      <c r="F798" s="396"/>
      <c r="G798" s="400">
        <f ca="1">G766</f>
        <v>0</v>
      </c>
      <c r="H798" s="395">
        <f t="shared" ca="1" si="1131"/>
        <v>0</v>
      </c>
      <c r="I798" s="395">
        <f t="shared" ca="1" si="1132"/>
        <v>0</v>
      </c>
      <c r="J798" s="395">
        <f t="shared" ca="1" si="1133"/>
        <v>0</v>
      </c>
      <c r="K798" s="395">
        <f t="shared" ca="1" si="1134"/>
        <v>0</v>
      </c>
      <c r="L798" s="395">
        <f t="shared" ca="1" si="1135"/>
        <v>0</v>
      </c>
      <c r="M798" s="395">
        <f t="shared" ca="1" si="1136"/>
        <v>0</v>
      </c>
      <c r="N798" s="395">
        <f t="shared" ca="1" si="1137"/>
        <v>0</v>
      </c>
      <c r="O798" s="395">
        <f t="shared" ca="1" si="1138"/>
        <v>0</v>
      </c>
      <c r="P798" s="395">
        <f t="shared" ca="1" si="1139"/>
        <v>0</v>
      </c>
      <c r="Q798" s="395">
        <f t="shared" ca="1" si="1140"/>
        <v>0</v>
      </c>
      <c r="R798" s="395">
        <f t="shared" ca="1" si="1141"/>
        <v>0</v>
      </c>
      <c r="S798" s="395">
        <f t="shared" ca="1" si="1142"/>
        <v>0</v>
      </c>
      <c r="T798" s="395">
        <f t="shared" ca="1" si="1143"/>
        <v>0</v>
      </c>
      <c r="U798" s="395">
        <f t="shared" ca="1" si="1144"/>
        <v>0</v>
      </c>
      <c r="V798" s="395">
        <f t="shared" ca="1" si="1145"/>
        <v>0</v>
      </c>
      <c r="W798" s="395">
        <f t="shared" ca="1" si="1146"/>
        <v>0</v>
      </c>
      <c r="X798" s="249"/>
      <c r="Y798" s="249"/>
      <c r="Z798" s="249"/>
      <c r="AA798" s="249"/>
      <c r="AB798" s="249"/>
    </row>
    <row r="799" spans="1:28" hidden="1" outlineLevel="1">
      <c r="A799" s="249"/>
      <c r="B799" s="309" t="str">
        <f t="shared" ca="1" si="1147"/>
        <v>RL Capex 2017</v>
      </c>
      <c r="C799" s="401"/>
      <c r="D799" s="401"/>
      <c r="E799" s="401"/>
      <c r="F799" s="401"/>
      <c r="G799" s="396"/>
      <c r="H799" s="400">
        <f ca="1">H766</f>
        <v>0</v>
      </c>
      <c r="I799" s="395">
        <f t="shared" ca="1" si="1132"/>
        <v>0</v>
      </c>
      <c r="J799" s="395">
        <f t="shared" ca="1" si="1133"/>
        <v>0</v>
      </c>
      <c r="K799" s="395">
        <f t="shared" ca="1" si="1134"/>
        <v>0</v>
      </c>
      <c r="L799" s="395">
        <f t="shared" ca="1" si="1135"/>
        <v>0</v>
      </c>
      <c r="M799" s="395">
        <f t="shared" ca="1" si="1136"/>
        <v>0</v>
      </c>
      <c r="N799" s="395">
        <f t="shared" ca="1" si="1137"/>
        <v>0</v>
      </c>
      <c r="O799" s="395">
        <f t="shared" ca="1" si="1138"/>
        <v>0</v>
      </c>
      <c r="P799" s="395">
        <f t="shared" ca="1" si="1139"/>
        <v>0</v>
      </c>
      <c r="Q799" s="395">
        <f t="shared" ca="1" si="1140"/>
        <v>0</v>
      </c>
      <c r="R799" s="395">
        <f t="shared" ca="1" si="1141"/>
        <v>0</v>
      </c>
      <c r="S799" s="395">
        <f t="shared" ca="1" si="1142"/>
        <v>0</v>
      </c>
      <c r="T799" s="395">
        <f t="shared" ca="1" si="1143"/>
        <v>0</v>
      </c>
      <c r="U799" s="395">
        <f t="shared" ca="1" si="1144"/>
        <v>0</v>
      </c>
      <c r="V799" s="395">
        <f t="shared" ca="1" si="1145"/>
        <v>0</v>
      </c>
      <c r="W799" s="395">
        <f t="shared" ca="1" si="1146"/>
        <v>0</v>
      </c>
      <c r="X799" s="249"/>
      <c r="Y799" s="249"/>
      <c r="Z799" s="249"/>
      <c r="AA799" s="249"/>
      <c r="AB799" s="249"/>
    </row>
    <row r="800" spans="1:28" hidden="1" outlineLevel="1">
      <c r="A800" s="249"/>
      <c r="B800" s="309" t="str">
        <f t="shared" ca="1" si="1147"/>
        <v>RL Capex 2018</v>
      </c>
      <c r="C800" s="401"/>
      <c r="D800" s="401"/>
      <c r="E800" s="401"/>
      <c r="F800" s="401"/>
      <c r="G800" s="401"/>
      <c r="H800" s="396"/>
      <c r="I800" s="400">
        <f ca="1">I766</f>
        <v>0</v>
      </c>
      <c r="J800" s="395">
        <f t="shared" ca="1" si="1133"/>
        <v>0</v>
      </c>
      <c r="K800" s="395">
        <f t="shared" ca="1" si="1134"/>
        <v>0</v>
      </c>
      <c r="L800" s="395">
        <f t="shared" ca="1" si="1135"/>
        <v>0</v>
      </c>
      <c r="M800" s="395">
        <f t="shared" ca="1" si="1136"/>
        <v>0</v>
      </c>
      <c r="N800" s="395">
        <f t="shared" ca="1" si="1137"/>
        <v>0</v>
      </c>
      <c r="O800" s="395">
        <f t="shared" ca="1" si="1138"/>
        <v>0</v>
      </c>
      <c r="P800" s="395">
        <f t="shared" ca="1" si="1139"/>
        <v>0</v>
      </c>
      <c r="Q800" s="395">
        <f t="shared" ca="1" si="1140"/>
        <v>0</v>
      </c>
      <c r="R800" s="395">
        <f t="shared" ca="1" si="1141"/>
        <v>0</v>
      </c>
      <c r="S800" s="395">
        <f t="shared" ca="1" si="1142"/>
        <v>0</v>
      </c>
      <c r="T800" s="395">
        <f t="shared" ca="1" si="1143"/>
        <v>0</v>
      </c>
      <c r="U800" s="395">
        <f t="shared" ca="1" si="1144"/>
        <v>0</v>
      </c>
      <c r="V800" s="395">
        <f t="shared" ca="1" si="1145"/>
        <v>0</v>
      </c>
      <c r="W800" s="395">
        <f t="shared" ca="1" si="1146"/>
        <v>0</v>
      </c>
      <c r="X800" s="249"/>
      <c r="Y800" s="249"/>
      <c r="Z800" s="249"/>
      <c r="AA800" s="249"/>
      <c r="AB800" s="249"/>
    </row>
    <row r="801" spans="1:28" hidden="1" outlineLevel="1">
      <c r="A801" s="249"/>
      <c r="B801" s="309" t="str">
        <f t="shared" ca="1" si="1147"/>
        <v>RL Capex 2019</v>
      </c>
      <c r="C801" s="401"/>
      <c r="D801" s="401"/>
      <c r="E801" s="401"/>
      <c r="F801" s="401"/>
      <c r="G801" s="401"/>
      <c r="H801" s="401"/>
      <c r="I801" s="396"/>
      <c r="J801" s="400">
        <f ca="1">J766</f>
        <v>0</v>
      </c>
      <c r="K801" s="395">
        <f t="shared" ca="1" si="1134"/>
        <v>0</v>
      </c>
      <c r="L801" s="395">
        <f t="shared" ca="1" si="1135"/>
        <v>0</v>
      </c>
      <c r="M801" s="395">
        <f t="shared" ca="1" si="1136"/>
        <v>0</v>
      </c>
      <c r="N801" s="395">
        <f t="shared" ca="1" si="1137"/>
        <v>0</v>
      </c>
      <c r="O801" s="395">
        <f t="shared" ca="1" si="1138"/>
        <v>0</v>
      </c>
      <c r="P801" s="395">
        <f t="shared" ca="1" si="1139"/>
        <v>0</v>
      </c>
      <c r="Q801" s="395">
        <f t="shared" ca="1" si="1140"/>
        <v>0</v>
      </c>
      <c r="R801" s="395">
        <f t="shared" ca="1" si="1141"/>
        <v>0</v>
      </c>
      <c r="S801" s="395">
        <f t="shared" ca="1" si="1142"/>
        <v>0</v>
      </c>
      <c r="T801" s="395">
        <f t="shared" ca="1" si="1143"/>
        <v>0</v>
      </c>
      <c r="U801" s="395">
        <f t="shared" ca="1" si="1144"/>
        <v>0</v>
      </c>
      <c r="V801" s="395">
        <f t="shared" ca="1" si="1145"/>
        <v>0</v>
      </c>
      <c r="W801" s="395">
        <f t="shared" ca="1" si="1146"/>
        <v>0</v>
      </c>
      <c r="X801" s="249"/>
      <c r="Y801" s="249"/>
      <c r="Z801" s="249"/>
      <c r="AA801" s="249"/>
      <c r="AB801" s="249"/>
    </row>
    <row r="802" spans="1:28" hidden="1" outlineLevel="1">
      <c r="A802" s="249"/>
      <c r="B802" s="309" t="str">
        <f t="shared" ca="1" si="1147"/>
        <v>RL Capex 2020</v>
      </c>
      <c r="C802" s="401"/>
      <c r="D802" s="401"/>
      <c r="E802" s="401"/>
      <c r="F802" s="401"/>
      <c r="G802" s="401"/>
      <c r="H802" s="401"/>
      <c r="I802" s="401"/>
      <c r="J802" s="396"/>
      <c r="K802" s="400">
        <f ca="1">K766</f>
        <v>0</v>
      </c>
      <c r="L802" s="395">
        <f t="shared" ca="1" si="1135"/>
        <v>0</v>
      </c>
      <c r="M802" s="395">
        <f t="shared" ca="1" si="1136"/>
        <v>0</v>
      </c>
      <c r="N802" s="395">
        <f t="shared" ca="1" si="1137"/>
        <v>0</v>
      </c>
      <c r="O802" s="395">
        <f t="shared" ca="1" si="1138"/>
        <v>0</v>
      </c>
      <c r="P802" s="395">
        <f t="shared" ca="1" si="1139"/>
        <v>0</v>
      </c>
      <c r="Q802" s="395">
        <f t="shared" ca="1" si="1140"/>
        <v>0</v>
      </c>
      <c r="R802" s="395">
        <f t="shared" ca="1" si="1141"/>
        <v>0</v>
      </c>
      <c r="S802" s="395">
        <f t="shared" ca="1" si="1142"/>
        <v>0</v>
      </c>
      <c r="T802" s="395">
        <f t="shared" ca="1" si="1143"/>
        <v>0</v>
      </c>
      <c r="U802" s="395">
        <f t="shared" ca="1" si="1144"/>
        <v>0</v>
      </c>
      <c r="V802" s="395">
        <f t="shared" ca="1" si="1145"/>
        <v>0</v>
      </c>
      <c r="W802" s="395">
        <f t="shared" ca="1" si="1146"/>
        <v>0</v>
      </c>
      <c r="X802" s="249"/>
      <c r="Y802" s="249"/>
      <c r="Z802" s="249"/>
      <c r="AA802" s="249"/>
      <c r="AB802" s="249"/>
    </row>
    <row r="803" spans="1:28" hidden="1" outlineLevel="1">
      <c r="A803" s="249"/>
      <c r="B803" s="309" t="str">
        <f t="shared" ca="1" si="1147"/>
        <v>RL Capex 2021</v>
      </c>
      <c r="C803" s="401"/>
      <c r="D803" s="401"/>
      <c r="E803" s="401"/>
      <c r="F803" s="401"/>
      <c r="G803" s="401"/>
      <c r="H803" s="401"/>
      <c r="I803" s="401"/>
      <c r="J803" s="401"/>
      <c r="K803" s="396"/>
      <c r="L803" s="400">
        <f ca="1">L766</f>
        <v>0</v>
      </c>
      <c r="M803" s="395">
        <f t="shared" ca="1" si="1136"/>
        <v>0</v>
      </c>
      <c r="N803" s="395">
        <f t="shared" ca="1" si="1137"/>
        <v>0</v>
      </c>
      <c r="O803" s="395">
        <f t="shared" ca="1" si="1138"/>
        <v>0</v>
      </c>
      <c r="P803" s="395">
        <f t="shared" ca="1" si="1139"/>
        <v>0</v>
      </c>
      <c r="Q803" s="395">
        <f t="shared" ca="1" si="1140"/>
        <v>0</v>
      </c>
      <c r="R803" s="395">
        <f t="shared" ca="1" si="1141"/>
        <v>0</v>
      </c>
      <c r="S803" s="395">
        <f t="shared" ca="1" si="1142"/>
        <v>0</v>
      </c>
      <c r="T803" s="395">
        <f t="shared" ca="1" si="1143"/>
        <v>0</v>
      </c>
      <c r="U803" s="395">
        <f t="shared" ca="1" si="1144"/>
        <v>0</v>
      </c>
      <c r="V803" s="395">
        <f t="shared" ca="1" si="1145"/>
        <v>0</v>
      </c>
      <c r="W803" s="395">
        <f t="shared" ca="1" si="1146"/>
        <v>0</v>
      </c>
      <c r="X803" s="249"/>
      <c r="Y803" s="249"/>
      <c r="Z803" s="249"/>
      <c r="AA803" s="249"/>
      <c r="AB803" s="249"/>
    </row>
    <row r="804" spans="1:28" hidden="1" outlineLevel="1">
      <c r="A804" s="249"/>
      <c r="B804" s="309" t="str">
        <f t="shared" ca="1" si="1147"/>
        <v>RL Capex 2022</v>
      </c>
      <c r="C804" s="401"/>
      <c r="D804" s="401"/>
      <c r="E804" s="401"/>
      <c r="F804" s="401"/>
      <c r="G804" s="401"/>
      <c r="H804" s="401"/>
      <c r="I804" s="401"/>
      <c r="J804" s="401"/>
      <c r="K804" s="401"/>
      <c r="L804" s="396"/>
      <c r="M804" s="400">
        <f ca="1">M766</f>
        <v>0</v>
      </c>
      <c r="N804" s="395">
        <f t="shared" ca="1" si="1137"/>
        <v>0</v>
      </c>
      <c r="O804" s="395">
        <f t="shared" ca="1" si="1138"/>
        <v>0</v>
      </c>
      <c r="P804" s="395">
        <f t="shared" ca="1" si="1139"/>
        <v>0</v>
      </c>
      <c r="Q804" s="395">
        <f t="shared" ca="1" si="1140"/>
        <v>0</v>
      </c>
      <c r="R804" s="395">
        <f t="shared" ca="1" si="1141"/>
        <v>0</v>
      </c>
      <c r="S804" s="395">
        <f t="shared" ca="1" si="1142"/>
        <v>0</v>
      </c>
      <c r="T804" s="395">
        <f t="shared" ca="1" si="1143"/>
        <v>0</v>
      </c>
      <c r="U804" s="395">
        <f t="shared" ca="1" si="1144"/>
        <v>0</v>
      </c>
      <c r="V804" s="395">
        <f t="shared" ca="1" si="1145"/>
        <v>0</v>
      </c>
      <c r="W804" s="395">
        <f t="shared" ca="1" si="1146"/>
        <v>0</v>
      </c>
      <c r="X804" s="249"/>
      <c r="Y804" s="249"/>
      <c r="Z804" s="249"/>
      <c r="AA804" s="249"/>
      <c r="AB804" s="249"/>
    </row>
    <row r="805" spans="1:28" hidden="1" outlineLevel="1">
      <c r="A805" s="249"/>
      <c r="B805" s="309" t="str">
        <f t="shared" ca="1" si="1147"/>
        <v>RL Capex 2023</v>
      </c>
      <c r="C805" s="401"/>
      <c r="D805" s="401"/>
      <c r="E805" s="401"/>
      <c r="F805" s="401"/>
      <c r="G805" s="401"/>
      <c r="H805" s="401"/>
      <c r="I805" s="401"/>
      <c r="J805" s="401"/>
      <c r="K805" s="401"/>
      <c r="L805" s="401"/>
      <c r="M805" s="396"/>
      <c r="N805" s="400">
        <f>N766</f>
        <v>0</v>
      </c>
      <c r="O805" s="395">
        <f t="shared" si="1138"/>
        <v>0</v>
      </c>
      <c r="P805" s="395">
        <f t="shared" si="1139"/>
        <v>0</v>
      </c>
      <c r="Q805" s="395">
        <f t="shared" si="1140"/>
        <v>0</v>
      </c>
      <c r="R805" s="395">
        <f t="shared" si="1141"/>
        <v>0</v>
      </c>
      <c r="S805" s="395">
        <f t="shared" si="1142"/>
        <v>0</v>
      </c>
      <c r="T805" s="395">
        <f t="shared" si="1143"/>
        <v>0</v>
      </c>
      <c r="U805" s="395">
        <f t="shared" si="1144"/>
        <v>0</v>
      </c>
      <c r="V805" s="395">
        <f t="shared" si="1145"/>
        <v>0</v>
      </c>
      <c r="W805" s="395">
        <f t="shared" si="1146"/>
        <v>0</v>
      </c>
      <c r="X805" s="249"/>
      <c r="Y805" s="249"/>
      <c r="Z805" s="249"/>
      <c r="AA805" s="249"/>
      <c r="AB805" s="249"/>
    </row>
    <row r="806" spans="1:28" hidden="1" outlineLevel="1">
      <c r="A806" s="249"/>
      <c r="B806" s="309" t="str">
        <f t="shared" ca="1" si="1147"/>
        <v>RL Capex 2024</v>
      </c>
      <c r="C806" s="401"/>
      <c r="D806" s="401"/>
      <c r="E806" s="401"/>
      <c r="F806" s="401"/>
      <c r="G806" s="401"/>
      <c r="H806" s="401"/>
      <c r="I806" s="401"/>
      <c r="J806" s="401"/>
      <c r="K806" s="401"/>
      <c r="L806" s="401"/>
      <c r="M806" s="401"/>
      <c r="N806" s="396"/>
      <c r="O806" s="400">
        <f>O766</f>
        <v>0</v>
      </c>
      <c r="P806" s="395">
        <f t="shared" si="1139"/>
        <v>0</v>
      </c>
      <c r="Q806" s="395">
        <f t="shared" si="1140"/>
        <v>0</v>
      </c>
      <c r="R806" s="395">
        <f t="shared" si="1141"/>
        <v>0</v>
      </c>
      <c r="S806" s="395">
        <f t="shared" si="1142"/>
        <v>0</v>
      </c>
      <c r="T806" s="395">
        <f t="shared" si="1143"/>
        <v>0</v>
      </c>
      <c r="U806" s="395">
        <f t="shared" si="1144"/>
        <v>0</v>
      </c>
      <c r="V806" s="395">
        <f t="shared" si="1145"/>
        <v>0</v>
      </c>
      <c r="W806" s="395">
        <f t="shared" si="1146"/>
        <v>0</v>
      </c>
      <c r="X806" s="249"/>
      <c r="Y806" s="249"/>
      <c r="Z806" s="249"/>
      <c r="AA806" s="249"/>
      <c r="AB806" s="249"/>
    </row>
    <row r="807" spans="1:28" hidden="1" outlineLevel="1">
      <c r="A807" s="249"/>
      <c r="B807" s="309" t="str">
        <f t="shared" ca="1" si="1147"/>
        <v>RL Capex 2025</v>
      </c>
      <c r="C807" s="401"/>
      <c r="D807" s="401"/>
      <c r="E807" s="401"/>
      <c r="F807" s="401"/>
      <c r="G807" s="401"/>
      <c r="H807" s="401"/>
      <c r="I807" s="401"/>
      <c r="J807" s="401"/>
      <c r="K807" s="401"/>
      <c r="L807" s="401"/>
      <c r="M807" s="401"/>
      <c r="N807" s="401"/>
      <c r="O807" s="396"/>
      <c r="P807" s="400">
        <f>P766</f>
        <v>0</v>
      </c>
      <c r="Q807" s="395">
        <f t="shared" si="1140"/>
        <v>0</v>
      </c>
      <c r="R807" s="395">
        <f t="shared" si="1141"/>
        <v>0</v>
      </c>
      <c r="S807" s="395">
        <f t="shared" si="1142"/>
        <v>0</v>
      </c>
      <c r="T807" s="395">
        <f t="shared" si="1143"/>
        <v>0</v>
      </c>
      <c r="U807" s="395">
        <f t="shared" si="1144"/>
        <v>0</v>
      </c>
      <c r="V807" s="395">
        <f t="shared" si="1145"/>
        <v>0</v>
      </c>
      <c r="W807" s="395">
        <f t="shared" si="1146"/>
        <v>0</v>
      </c>
      <c r="X807" s="249"/>
      <c r="Y807" s="249"/>
      <c r="Z807" s="249"/>
      <c r="AA807" s="249"/>
      <c r="AB807" s="249"/>
    </row>
    <row r="808" spans="1:28" hidden="1" outlineLevel="1">
      <c r="A808" s="249"/>
      <c r="B808" s="309" t="str">
        <f t="shared" ca="1" si="1147"/>
        <v>RL Capex 2026</v>
      </c>
      <c r="C808" s="401"/>
      <c r="D808" s="401"/>
      <c r="E808" s="401"/>
      <c r="F808" s="401"/>
      <c r="G808" s="401"/>
      <c r="H808" s="401"/>
      <c r="I808" s="401"/>
      <c r="J808" s="401"/>
      <c r="K808" s="401"/>
      <c r="L808" s="401"/>
      <c r="M808" s="401"/>
      <c r="N808" s="401"/>
      <c r="O808" s="401"/>
      <c r="P808" s="396"/>
      <c r="Q808" s="400">
        <f>Q766</f>
        <v>0</v>
      </c>
      <c r="R808" s="395">
        <f t="shared" si="1141"/>
        <v>0</v>
      </c>
      <c r="S808" s="395">
        <f t="shared" si="1142"/>
        <v>0</v>
      </c>
      <c r="T808" s="395">
        <f t="shared" si="1143"/>
        <v>0</v>
      </c>
      <c r="U808" s="395">
        <f t="shared" si="1144"/>
        <v>0</v>
      </c>
      <c r="V808" s="395">
        <f t="shared" si="1145"/>
        <v>0</v>
      </c>
      <c r="W808" s="395">
        <f t="shared" si="1146"/>
        <v>0</v>
      </c>
      <c r="X808" s="249"/>
      <c r="Y808" s="249"/>
      <c r="Z808" s="249"/>
      <c r="AA808" s="249"/>
      <c r="AB808" s="249"/>
    </row>
    <row r="809" spans="1:28" hidden="1" outlineLevel="1">
      <c r="A809" s="249"/>
      <c r="B809" s="309" t="str">
        <f t="shared" ca="1" si="1147"/>
        <v>RL Capex 2027</v>
      </c>
      <c r="C809" s="401"/>
      <c r="D809" s="401"/>
      <c r="E809" s="401"/>
      <c r="F809" s="401"/>
      <c r="G809" s="401"/>
      <c r="H809" s="401"/>
      <c r="I809" s="401"/>
      <c r="J809" s="401"/>
      <c r="K809" s="401"/>
      <c r="L809" s="401"/>
      <c r="M809" s="401"/>
      <c r="N809" s="401"/>
      <c r="O809" s="401"/>
      <c r="P809" s="401"/>
      <c r="Q809" s="396"/>
      <c r="R809" s="400">
        <f>R766</f>
        <v>0</v>
      </c>
      <c r="S809" s="395">
        <f t="shared" si="1142"/>
        <v>0</v>
      </c>
      <c r="T809" s="395">
        <f t="shared" si="1143"/>
        <v>0</v>
      </c>
      <c r="U809" s="395">
        <f t="shared" si="1144"/>
        <v>0</v>
      </c>
      <c r="V809" s="395">
        <f t="shared" si="1145"/>
        <v>0</v>
      </c>
      <c r="W809" s="395">
        <f t="shared" si="1146"/>
        <v>0</v>
      </c>
      <c r="X809" s="249"/>
      <c r="Y809" s="249"/>
      <c r="Z809" s="249"/>
      <c r="AA809" s="249"/>
      <c r="AB809" s="249"/>
    </row>
    <row r="810" spans="1:28" hidden="1" outlineLevel="1">
      <c r="A810" s="249"/>
      <c r="B810" s="309" t="str">
        <f t="shared" ca="1" si="1147"/>
        <v>RL Capex 2028</v>
      </c>
      <c r="C810" s="401"/>
      <c r="D810" s="401"/>
      <c r="E810" s="401"/>
      <c r="F810" s="401"/>
      <c r="G810" s="401"/>
      <c r="H810" s="401"/>
      <c r="I810" s="401"/>
      <c r="J810" s="401"/>
      <c r="K810" s="401"/>
      <c r="L810" s="401"/>
      <c r="M810" s="401"/>
      <c r="N810" s="401"/>
      <c r="O810" s="401"/>
      <c r="P810" s="401"/>
      <c r="Q810" s="401"/>
      <c r="R810" s="396"/>
      <c r="S810" s="400">
        <f>S766</f>
        <v>0</v>
      </c>
      <c r="T810" s="395">
        <f t="shared" si="1143"/>
        <v>0</v>
      </c>
      <c r="U810" s="395">
        <f t="shared" si="1144"/>
        <v>0</v>
      </c>
      <c r="V810" s="395">
        <f t="shared" si="1145"/>
        <v>0</v>
      </c>
      <c r="W810" s="395">
        <f t="shared" si="1146"/>
        <v>0</v>
      </c>
      <c r="X810" s="249"/>
      <c r="Y810" s="249"/>
      <c r="Z810" s="249"/>
      <c r="AA810" s="249"/>
      <c r="AB810" s="249"/>
    </row>
    <row r="811" spans="1:28" hidden="1" outlineLevel="1">
      <c r="A811" s="249"/>
      <c r="B811" s="309" t="str">
        <f t="shared" ca="1" si="1147"/>
        <v>RL Capex 2029</v>
      </c>
      <c r="C811" s="401"/>
      <c r="D811" s="401"/>
      <c r="E811" s="401"/>
      <c r="F811" s="401"/>
      <c r="G811" s="401"/>
      <c r="H811" s="401"/>
      <c r="I811" s="401"/>
      <c r="J811" s="401"/>
      <c r="K811" s="401"/>
      <c r="L811" s="401"/>
      <c r="M811" s="401"/>
      <c r="N811" s="401"/>
      <c r="O811" s="401"/>
      <c r="P811" s="401"/>
      <c r="Q811" s="401"/>
      <c r="R811" s="401"/>
      <c r="S811" s="396"/>
      <c r="T811" s="400">
        <f>T766</f>
        <v>0</v>
      </c>
      <c r="U811" s="395">
        <f t="shared" si="1144"/>
        <v>0</v>
      </c>
      <c r="V811" s="395">
        <f t="shared" si="1145"/>
        <v>0</v>
      </c>
      <c r="W811" s="395">
        <f t="shared" si="1146"/>
        <v>0</v>
      </c>
      <c r="X811" s="249"/>
      <c r="Y811" s="249"/>
      <c r="Z811" s="249"/>
      <c r="AA811" s="249"/>
      <c r="AB811" s="249"/>
    </row>
    <row r="812" spans="1:28" hidden="1" outlineLevel="1">
      <c r="A812" s="249"/>
      <c r="B812" s="309" t="str">
        <f t="shared" ca="1" si="1147"/>
        <v>RL Capex 2030</v>
      </c>
      <c r="C812" s="401"/>
      <c r="D812" s="401"/>
      <c r="E812" s="401"/>
      <c r="F812" s="401"/>
      <c r="G812" s="401"/>
      <c r="H812" s="401"/>
      <c r="I812" s="401"/>
      <c r="J812" s="401"/>
      <c r="K812" s="401"/>
      <c r="L812" s="401"/>
      <c r="M812" s="401"/>
      <c r="N812" s="401"/>
      <c r="O812" s="401"/>
      <c r="P812" s="401"/>
      <c r="Q812" s="401"/>
      <c r="R812" s="401"/>
      <c r="S812" s="401"/>
      <c r="T812" s="396"/>
      <c r="U812" s="400">
        <f>U766</f>
        <v>0</v>
      </c>
      <c r="V812" s="395">
        <f t="shared" si="1145"/>
        <v>0</v>
      </c>
      <c r="W812" s="395">
        <f t="shared" si="1146"/>
        <v>0</v>
      </c>
      <c r="X812" s="249"/>
      <c r="Y812" s="249"/>
      <c r="Z812" s="249"/>
      <c r="AA812" s="249"/>
      <c r="AB812" s="249"/>
    </row>
    <row r="813" spans="1:28" hidden="1" outlineLevel="1">
      <c r="A813" s="249"/>
      <c r="B813" s="309" t="str">
        <f t="shared" ca="1" si="1147"/>
        <v>RL Capex 2031</v>
      </c>
      <c r="C813" s="401"/>
      <c r="D813" s="401"/>
      <c r="E813" s="401"/>
      <c r="F813" s="401"/>
      <c r="G813" s="401"/>
      <c r="H813" s="401"/>
      <c r="I813" s="401"/>
      <c r="J813" s="401"/>
      <c r="K813" s="401"/>
      <c r="L813" s="401"/>
      <c r="M813" s="401"/>
      <c r="N813" s="401"/>
      <c r="O813" s="401"/>
      <c r="P813" s="401"/>
      <c r="Q813" s="401"/>
      <c r="R813" s="401"/>
      <c r="S813" s="401"/>
      <c r="T813" s="401"/>
      <c r="U813" s="396"/>
      <c r="V813" s="400">
        <f>V766</f>
        <v>0</v>
      </c>
      <c r="W813" s="395">
        <f>IF(V813="n/a","n/a",MAX(0,V813-1))</f>
        <v>0</v>
      </c>
      <c r="X813" s="249"/>
      <c r="Y813" s="249"/>
      <c r="Z813" s="249"/>
      <c r="AA813" s="249"/>
      <c r="AB813" s="249"/>
    </row>
    <row r="814" spans="1:28" hidden="1" outlineLevel="1">
      <c r="A814" s="249"/>
      <c r="B814" s="309" t="str">
        <f t="shared" ca="1" si="1147"/>
        <v>RL Capex 2032</v>
      </c>
      <c r="C814" s="401"/>
      <c r="D814" s="401"/>
      <c r="E814" s="401"/>
      <c r="F814" s="401"/>
      <c r="G814" s="401"/>
      <c r="H814" s="401"/>
      <c r="I814" s="401"/>
      <c r="J814" s="401"/>
      <c r="K814" s="401"/>
      <c r="L814" s="401"/>
      <c r="M814" s="401"/>
      <c r="N814" s="401"/>
      <c r="O814" s="401"/>
      <c r="P814" s="401"/>
      <c r="Q814" s="401"/>
      <c r="R814" s="401"/>
      <c r="S814" s="401"/>
      <c r="T814" s="401"/>
      <c r="U814" s="401"/>
      <c r="V814" s="396"/>
      <c r="W814" s="395">
        <f>W766</f>
        <v>0</v>
      </c>
      <c r="X814" s="249"/>
      <c r="Y814" s="249"/>
      <c r="Z814" s="249"/>
      <c r="AA814" s="249"/>
      <c r="AB814" s="249"/>
    </row>
    <row r="815" spans="1:28" hidden="1" outlineLevel="1">
      <c r="A815" s="249"/>
      <c r="B815" s="332"/>
      <c r="C815" s="395"/>
      <c r="D815" s="395"/>
      <c r="E815" s="395"/>
      <c r="F815" s="395"/>
      <c r="G815" s="395"/>
      <c r="H815" s="395"/>
      <c r="I815" s="395"/>
      <c r="J815" s="395"/>
      <c r="K815" s="395"/>
      <c r="L815" s="395"/>
      <c r="M815" s="395"/>
      <c r="N815" s="395"/>
      <c r="O815" s="395"/>
      <c r="P815" s="395"/>
      <c r="Q815" s="395"/>
      <c r="R815" s="395"/>
      <c r="S815" s="395"/>
      <c r="T815" s="395"/>
      <c r="U815" s="395"/>
      <c r="V815" s="395"/>
      <c r="W815" s="395"/>
      <c r="X815" s="249"/>
      <c r="Y815" s="249"/>
      <c r="Z815" s="249"/>
      <c r="AA815" s="249"/>
      <c r="AB815" s="249"/>
    </row>
    <row r="816" spans="1:28" collapsed="1">
      <c r="A816" s="322"/>
      <c r="B816" s="336" t="s">
        <v>192</v>
      </c>
      <c r="C816" s="460">
        <f ca="1">(IF(OR($C766&lt;&gt;"n/a",C766&lt;&gt;"n/a"),IF(SUM(C769:C791)=0,0,IF((SUMPRODUCT(C769:C791,C793:C815)/SUM(C769:C791))&lt;0,1,(SUMPRODUCT(C769:C791,C793:C815)/SUM(C769:C791)))),"n/a"))</f>
        <v>0</v>
      </c>
      <c r="D816" s="460">
        <f ca="1">(IF(OR($C766&lt;&gt;"n/a",D766&lt;&gt;"n/a"),IF(SUM(D769:D791)=0,0,IF((SUMPRODUCT(D769:D791,D793:D815)/SUM(D769:D791))&lt;0,1,(SUMPRODUCT(D769:D791,D793:D815)/SUM(D769:D791)))),"n/a"))</f>
        <v>0</v>
      </c>
      <c r="E816" s="460">
        <f t="shared" ref="E816:W816" ca="1" si="1148">(IF(OR($C766&lt;&gt;"n/a",E766&lt;&gt;"n/a"),IF(SUM(E769:E791)=0,0,IF((SUMPRODUCT(E769:E791,E793:E815)/SUM(E769:E791))&lt;0,1,(SUMPRODUCT(E769:E791,E793:E815)/SUM(E769:E791)))),"n/a"))</f>
        <v>0</v>
      </c>
      <c r="F816" s="460">
        <f t="shared" ca="1" si="1148"/>
        <v>0</v>
      </c>
      <c r="G816" s="460">
        <f t="shared" ca="1" si="1148"/>
        <v>0</v>
      </c>
      <c r="H816" s="460">
        <f t="shared" ca="1" si="1148"/>
        <v>0</v>
      </c>
      <c r="I816" s="460">
        <f t="shared" ca="1" si="1148"/>
        <v>0</v>
      </c>
      <c r="J816" s="460">
        <f t="shared" ca="1" si="1148"/>
        <v>0</v>
      </c>
      <c r="K816" s="460">
        <f t="shared" ca="1" si="1148"/>
        <v>0</v>
      </c>
      <c r="L816" s="460">
        <f t="shared" ca="1" si="1148"/>
        <v>0</v>
      </c>
      <c r="M816" s="460">
        <f t="shared" ca="1" si="1148"/>
        <v>0</v>
      </c>
      <c r="N816" s="460">
        <f t="shared" ca="1" si="1148"/>
        <v>0</v>
      </c>
      <c r="O816" s="460">
        <f t="shared" ca="1" si="1148"/>
        <v>0</v>
      </c>
      <c r="P816" s="460">
        <f t="shared" ca="1" si="1148"/>
        <v>0</v>
      </c>
      <c r="Q816" s="460">
        <f t="shared" ca="1" si="1148"/>
        <v>0</v>
      </c>
      <c r="R816" s="460">
        <f t="shared" ca="1" si="1148"/>
        <v>0</v>
      </c>
      <c r="S816" s="460">
        <f t="shared" ca="1" si="1148"/>
        <v>0</v>
      </c>
      <c r="T816" s="460">
        <f t="shared" ca="1" si="1148"/>
        <v>0</v>
      </c>
      <c r="U816" s="460">
        <f t="shared" ca="1" si="1148"/>
        <v>0</v>
      </c>
      <c r="V816" s="460">
        <f t="shared" ca="1" si="1148"/>
        <v>0</v>
      </c>
      <c r="W816" s="460">
        <f t="shared" ca="1" si="1148"/>
        <v>0</v>
      </c>
      <c r="X816" s="249"/>
      <c r="Y816" s="249"/>
      <c r="Z816" s="249"/>
      <c r="AA816" s="249"/>
      <c r="AB816" s="249"/>
    </row>
    <row r="817" spans="1:28">
      <c r="A817" s="249"/>
      <c r="B817" s="249"/>
      <c r="C817" s="395"/>
      <c r="D817" s="395"/>
      <c r="E817" s="395"/>
      <c r="F817" s="395"/>
      <c r="G817" s="395"/>
      <c r="H817" s="395"/>
      <c r="I817" s="395"/>
      <c r="J817" s="395"/>
      <c r="K817" s="395"/>
      <c r="L817" s="395"/>
      <c r="M817" s="395"/>
      <c r="N817" s="395"/>
      <c r="O817" s="395"/>
      <c r="P817" s="395"/>
      <c r="Q817" s="395"/>
      <c r="R817" s="395"/>
      <c r="S817" s="395"/>
      <c r="T817" s="395"/>
      <c r="U817" s="395"/>
      <c r="V817" s="395"/>
      <c r="W817" s="395"/>
      <c r="X817" s="249"/>
      <c r="Y817" s="249"/>
      <c r="Z817" s="249"/>
      <c r="AA817" s="249"/>
      <c r="AB817" s="249"/>
    </row>
    <row r="818" spans="1:28">
      <c r="A818" s="72" t="s">
        <v>16</v>
      </c>
      <c r="B818" s="142">
        <f>VLOOKUP($A818,'RFM input'!$E$7:$F$56,2,FALSE)</f>
        <v>0</v>
      </c>
      <c r="C818" s="402"/>
      <c r="D818" s="402"/>
      <c r="E818" s="403"/>
      <c r="F818" s="403"/>
      <c r="G818" s="403"/>
      <c r="H818" s="403"/>
      <c r="I818" s="403"/>
      <c r="J818" s="403"/>
      <c r="K818" s="403"/>
      <c r="L818" s="403"/>
      <c r="M818" s="403"/>
      <c r="N818" s="403"/>
      <c r="O818" s="403"/>
      <c r="P818" s="403"/>
      <c r="Q818" s="403"/>
      <c r="R818" s="403"/>
      <c r="S818" s="403"/>
      <c r="T818" s="403"/>
      <c r="U818" s="403"/>
      <c r="V818" s="403"/>
      <c r="W818" s="403"/>
      <c r="X818" s="249"/>
      <c r="Y818" s="249"/>
      <c r="Z818" s="249"/>
      <c r="AA818" s="249"/>
      <c r="AB818" s="249"/>
    </row>
    <row r="819" spans="1:28">
      <c r="A819" s="378">
        <f>VALUE(REPLACE(A818,1,12,""))</f>
        <v>16</v>
      </c>
      <c r="B819" s="317" t="s">
        <v>195</v>
      </c>
      <c r="C819" s="389">
        <f ca="1">OFFSET('TAB roll forward'!$H$7,A819,0)</f>
        <v>0</v>
      </c>
      <c r="D819" s="404">
        <f ca="1">'RAB remaining lives'!D824</f>
        <v>0</v>
      </c>
      <c r="E819" s="404">
        <f ca="1">'RAB remaining lives'!E824</f>
        <v>0</v>
      </c>
      <c r="F819" s="404">
        <f ca="1">'RAB remaining lives'!F824</f>
        <v>0</v>
      </c>
      <c r="G819" s="404">
        <f ca="1">'RAB remaining lives'!G824</f>
        <v>0</v>
      </c>
      <c r="H819" s="404">
        <f ca="1">'RAB remaining lives'!H824</f>
        <v>0</v>
      </c>
      <c r="I819" s="404">
        <f ca="1">'RAB remaining lives'!I824</f>
        <v>0</v>
      </c>
      <c r="J819" s="404">
        <f ca="1">'RAB remaining lives'!J824</f>
        <v>0</v>
      </c>
      <c r="K819" s="404">
        <f ca="1">'RAB remaining lives'!K824</f>
        <v>0</v>
      </c>
      <c r="L819" s="404">
        <f ca="1">'RAB remaining lives'!L824</f>
        <v>0</v>
      </c>
      <c r="M819" s="404">
        <f ca="1">'RAB remaining lives'!M824</f>
        <v>0</v>
      </c>
      <c r="N819" s="404">
        <f>'RAB remaining lives'!N824</f>
        <v>0</v>
      </c>
      <c r="O819" s="404">
        <f>'RAB remaining lives'!O824</f>
        <v>0</v>
      </c>
      <c r="P819" s="404">
        <f>'RAB remaining lives'!P824</f>
        <v>0</v>
      </c>
      <c r="Q819" s="404">
        <f>'RAB remaining lives'!Q824</f>
        <v>0</v>
      </c>
      <c r="R819" s="404">
        <f>'RAB remaining lives'!R824</f>
        <v>0</v>
      </c>
      <c r="S819" s="404">
        <f>'RAB remaining lives'!S824</f>
        <v>0</v>
      </c>
      <c r="T819" s="404">
        <f>'RAB remaining lives'!T824</f>
        <v>0</v>
      </c>
      <c r="U819" s="404">
        <f>'RAB remaining lives'!U824</f>
        <v>0</v>
      </c>
      <c r="V819" s="404">
        <f>'RAB remaining lives'!V824</f>
        <v>0</v>
      </c>
      <c r="W819" s="404">
        <f>'RAB remaining lives'!W824</f>
        <v>0</v>
      </c>
      <c r="X819" s="249"/>
      <c r="Y819" s="249"/>
      <c r="Z819" s="249"/>
      <c r="AA819" s="249"/>
      <c r="AB819" s="249"/>
    </row>
    <row r="820" spans="1:28">
      <c r="A820" s="249"/>
      <c r="B820" s="249" t="s">
        <v>326</v>
      </c>
      <c r="C820" s="391">
        <f ca="1">OFFSET('RFM input'!$X$6,$A819,0)</f>
        <v>0</v>
      </c>
      <c r="D820" s="390">
        <f ca="1">OFFSET('RFM input'!$Y$6,$A819,0)</f>
        <v>0</v>
      </c>
      <c r="E820" s="390">
        <f ca="1">OFFSET('RFM input'!$Y$6,$A819,0)</f>
        <v>0</v>
      </c>
      <c r="F820" s="390">
        <f ca="1">OFFSET('RFM input'!$Y$6,$A819,0)</f>
        <v>0</v>
      </c>
      <c r="G820" s="390">
        <f ca="1">OFFSET('RFM input'!$Y$6,$A819,0)</f>
        <v>0</v>
      </c>
      <c r="H820" s="390">
        <f ca="1">OFFSET('RFM input'!$Y$6,$A819,0)</f>
        <v>0</v>
      </c>
      <c r="I820" s="390">
        <f ca="1">OFFSET('RFM input'!$Y$6,'TAB remaining lives'!$A819,0)</f>
        <v>0</v>
      </c>
      <c r="J820" s="390">
        <f ca="1">OFFSET('RFM input'!$Y$6,'TAB remaining lives'!$A819,0)</f>
        <v>0</v>
      </c>
      <c r="K820" s="390">
        <f ca="1">OFFSET('RFM input'!$Y$6,'TAB remaining lives'!$A819,0)</f>
        <v>0</v>
      </c>
      <c r="L820" s="390">
        <f ca="1">OFFSET('RFM input'!$Y$6,'TAB remaining lives'!$A819,0)</f>
        <v>0</v>
      </c>
      <c r="M820" s="390">
        <f ca="1">OFFSET('RFM input'!$Y$6,'TAB remaining lives'!$A819,0)</f>
        <v>0</v>
      </c>
      <c r="N820" s="390"/>
      <c r="O820" s="390"/>
      <c r="P820" s="390"/>
      <c r="Q820" s="390"/>
      <c r="R820" s="390"/>
      <c r="S820" s="390"/>
      <c r="T820" s="390"/>
      <c r="U820" s="390"/>
      <c r="V820" s="390"/>
      <c r="W820" s="390"/>
      <c r="X820" s="249"/>
      <c r="Y820" s="249"/>
      <c r="Z820" s="249"/>
      <c r="AA820" s="249"/>
      <c r="AB820" s="249"/>
    </row>
    <row r="821" spans="1:28">
      <c r="A821" s="249"/>
      <c r="B821" s="317" t="s">
        <v>300</v>
      </c>
      <c r="C821" s="392"/>
      <c r="D821" s="393">
        <f ca="1">IF(D$6=(OFFSET('RFM input'!$G$60,0,'RFM input'!$AA$7)),OFFSET('RFM input'!$I$454,$A819,0),0)</f>
        <v>0</v>
      </c>
      <c r="E821" s="390">
        <f ca="1">IF(E$6=(OFFSET('RFM input'!$G$60,0,'RFM input'!$AA$7)),OFFSET('RFM input'!$I$454,$A819,0),0)</f>
        <v>0</v>
      </c>
      <c r="F821" s="390">
        <f ca="1">IF(F$6=(OFFSET('RFM input'!$G$60,0,'RFM input'!$AA$7)),OFFSET('RFM input'!$I$454,$A819,0),0)</f>
        <v>0</v>
      </c>
      <c r="G821" s="390">
        <f ca="1">IF(G$6=(OFFSET('RFM input'!$G$60,0,'RFM input'!$AA$7)),OFFSET('RFM input'!$I$454,$A819,0),0)</f>
        <v>0</v>
      </c>
      <c r="H821" s="390">
        <f ca="1">IF(H$6=(OFFSET('RFM input'!$G$60,0,'RFM input'!$AA$7)),OFFSET('RFM input'!$I$454,$A819,0),0)</f>
        <v>0</v>
      </c>
      <c r="I821" s="390">
        <f ca="1">IF(I$6=(OFFSET('RFM input'!$G$60,0,'RFM input'!$AA$7)),OFFSET('RFM input'!$I$454,$A819,0),0)</f>
        <v>0</v>
      </c>
      <c r="J821" s="390">
        <f ca="1">IF(J$6=(OFFSET('RFM input'!$G$60,0,'RFM input'!$AA$7)),OFFSET('RFM input'!$I$454,$A819,0),0)</f>
        <v>0</v>
      </c>
      <c r="K821" s="390">
        <f ca="1">IF(K$6=(OFFSET('RFM input'!$G$60,0,'RFM input'!$AA$7)),OFFSET('RFM input'!$I$454,$A819,0),0)</f>
        <v>0</v>
      </c>
      <c r="L821" s="390">
        <f ca="1">IF(L$6=(OFFSET('RFM input'!$G$60,0,'RFM input'!$AA$7)),OFFSET('RFM input'!$I$454,$A819,0),0)</f>
        <v>0</v>
      </c>
      <c r="M821" s="390">
        <f ca="1">IF(M$6=(OFFSET('RFM input'!$G$60,0,'RFM input'!$AA$7)),OFFSET('RFM input'!$I$454,$A819,0),0)</f>
        <v>0</v>
      </c>
      <c r="N821" s="390"/>
      <c r="O821" s="390"/>
      <c r="P821" s="390"/>
      <c r="Q821" s="390"/>
      <c r="R821" s="390"/>
      <c r="S821" s="390"/>
      <c r="T821" s="390"/>
      <c r="U821" s="390"/>
      <c r="V821" s="390"/>
      <c r="W821" s="390"/>
      <c r="X821" s="249"/>
      <c r="Y821" s="249"/>
      <c r="Z821" s="249"/>
      <c r="AA821" s="249"/>
      <c r="AB821" s="249"/>
    </row>
    <row r="822" spans="1:28">
      <c r="A822" s="249"/>
      <c r="B822" s="317" t="s">
        <v>309</v>
      </c>
      <c r="C822" s="392"/>
      <c r="D822" s="391">
        <f ca="1">IF(D$6=(OFFSET('RFM input'!$G$60,0,'RFM input'!$AA$7)),OFFSET('RFM input'!$K$454,$A819,0),0)</f>
        <v>0</v>
      </c>
      <c r="E822" s="394">
        <f ca="1">IF(E$6=(OFFSET('RFM input'!$G$60,0,'RFM input'!$AA$7)),OFFSET('RFM input'!$K$454,$A819,0),0)</f>
        <v>0</v>
      </c>
      <c r="F822" s="394">
        <f ca="1">IF(F$6=(OFFSET('RFM input'!$G$60,0,'RFM input'!$AA$7)),OFFSET('RFM input'!$K$454,$A819,0),0)</f>
        <v>0</v>
      </c>
      <c r="G822" s="394">
        <f ca="1">IF(G$6=(OFFSET('RFM input'!$G$60,0,'RFM input'!$AA$7)),OFFSET('RFM input'!$K$454,$A819,0),0)</f>
        <v>0</v>
      </c>
      <c r="H822" s="394">
        <f ca="1">IF(H$6=(OFFSET('RFM input'!$G$60,0,'RFM input'!$AA$7)),OFFSET('RFM input'!$K$454,$A819,0),0)</f>
        <v>0</v>
      </c>
      <c r="I822" s="394">
        <f ca="1">IF(I$6=(OFFSET('RFM input'!$G$60,0,'RFM input'!$AA$7)),OFFSET('RFM input'!$K$454,$A819,0),0)</f>
        <v>0</v>
      </c>
      <c r="J822" s="394">
        <f ca="1">IF(J$6=(OFFSET('RFM input'!$G$60,0,'RFM input'!$AA$7)),OFFSET('RFM input'!$K$454,$A819,0),0)</f>
        <v>0</v>
      </c>
      <c r="K822" s="394">
        <f ca="1">IF(K$6=(OFFSET('RFM input'!$G$60,0,'RFM input'!$AA$7)),OFFSET('RFM input'!$K$454,$A819,0),0)</f>
        <v>0</v>
      </c>
      <c r="L822" s="394">
        <f ca="1">IF(L$6=(OFFSET('RFM input'!$G$60,0,'RFM input'!$AA$7)),OFFSET('RFM input'!$K$454,$A819,0),0)</f>
        <v>0</v>
      </c>
      <c r="M822" s="394">
        <f ca="1">IF(M$6=(OFFSET('RFM input'!$G$60,0,'RFM input'!$AA$7)),OFFSET('RFM input'!$K$454,$A819,0),0)</f>
        <v>0</v>
      </c>
      <c r="N822" s="394"/>
      <c r="O822" s="394"/>
      <c r="P822" s="394"/>
      <c r="Q822" s="394"/>
      <c r="R822" s="394"/>
      <c r="S822" s="394"/>
      <c r="T822" s="394"/>
      <c r="U822" s="394"/>
      <c r="V822" s="394"/>
      <c r="W822" s="394"/>
      <c r="X822" s="249"/>
      <c r="Y822" s="249"/>
      <c r="Z822" s="249"/>
      <c r="AA822" s="249"/>
      <c r="AB822" s="249"/>
    </row>
    <row r="823" spans="1:28" hidden="1" outlineLevel="1">
      <c r="A823" s="459">
        <v>-1</v>
      </c>
      <c r="B823" s="309" t="s">
        <v>303</v>
      </c>
      <c r="C823" s="395"/>
      <c r="D823" s="395">
        <f t="shared" ref="D823" ca="1" si="1149">IF(D847="n/a",0,IF(AND(D821=0,C823=0),0,
IF(AND(D821&lt;&gt;0,C823=0),D821,
IF(AND(D822&lt;&gt;0,C823&lt;&gt;0),(C823-(C823/C847))+D821,
IF(C847&lt;1,0,(C823-(C823/C847)))))))</f>
        <v>0</v>
      </c>
      <c r="E823" s="395">
        <f t="shared" ref="E823" ca="1" si="1150">IF(E847="n/a",0,IF(AND(E821=0,D823=0),0,
IF(AND(E821&lt;&gt;0,D823=0),E821,
IF(AND(E822&lt;&gt;0,D823&lt;&gt;0),(D823-(D823/D847))+E821,
IF(D847&lt;1,0,(D823-(D823/D847)))))))</f>
        <v>0</v>
      </c>
      <c r="F823" s="395">
        <f t="shared" ref="F823" ca="1" si="1151">IF(F847="n/a",0,IF(AND(F821=0,E823=0),0,
IF(AND(F821&lt;&gt;0,E823=0),F821,
IF(AND(F822&lt;&gt;0,E823&lt;&gt;0),(E823-(E823/E847))+F821,
IF(E847&lt;1,0,(E823-(E823/E847)))))))</f>
        <v>0</v>
      </c>
      <c r="G823" s="395">
        <f t="shared" ref="G823" ca="1" si="1152">IF(G847="n/a",0,IF(AND(G821=0,F823=0),0,
IF(AND(G821&lt;&gt;0,F823=0),G821,
IF(AND(G822&lt;&gt;0,F823&lt;&gt;0),(F823-(F823/F847))+G821,
IF(F847&lt;1,0,(F823-(F823/F847)))))))</f>
        <v>0</v>
      </c>
      <c r="H823" s="395">
        <f ca="1">IF(H847="n/a",0,IF(AND(H821=0,G823=0),0,
IF(AND(H821&lt;&gt;0,G823=0),H821,
IF(AND(H822&lt;&gt;0,G823&lt;&gt;0),(G823-(G823/G847))+H821,
IF(G847&lt;1,0,(G823-(G823/G847)))))))</f>
        <v>0</v>
      </c>
      <c r="I823" s="395">
        <f t="shared" ref="I823" ca="1" si="1153">IF(I847="n/a",0,IF(AND(I821=0,H823=0),0,
IF(AND(I821&lt;&gt;0,H823=0),I821,
IF(AND(I822&lt;&gt;0,H823&lt;&gt;0),(H823-(H823/H847))+I821,
IF(H847&lt;1,0,(H823-(H823/H847)))))))</f>
        <v>0</v>
      </c>
      <c r="J823" s="395">
        <f t="shared" ref="J823" ca="1" si="1154">IF(J847="n/a",0,IF(AND(J821=0,I823=0),0,
IF(AND(J821&lt;&gt;0,I823=0),J821,
IF(AND(J822&lt;&gt;0,I823&lt;&gt;0),(I823-(I823/I847))+J821,
IF(I847&lt;1,0,(I823-(I823/I847)))))))</f>
        <v>0</v>
      </c>
      <c r="K823" s="395">
        <f t="shared" ref="K823" ca="1" si="1155">IF(K847="n/a",0,IF(AND(K821=0,J823=0),0,
IF(AND(K821&lt;&gt;0,J823=0),K821,
IF(AND(K822&lt;&gt;0,J823&lt;&gt;0),(J823-(J823/J847))+K821,
IF(J847&lt;1,0,(J823-(J823/J847)))))))</f>
        <v>0</v>
      </c>
      <c r="L823" s="395">
        <f t="shared" ref="L823" ca="1" si="1156">IF(L847="n/a",0,IF(AND(L821=0,K823=0),0,
IF(AND(L821&lt;&gt;0,K823=0),L821,
IF(AND(L822&lt;&gt;0,K823&lt;&gt;0),(K823-(K823/K847))+L821,
IF(K847&lt;1,0,(K823-(K823/K847)))))))</f>
        <v>0</v>
      </c>
      <c r="M823" s="395">
        <f t="shared" ref="M823" ca="1" si="1157">IF(M847="n/a",0,IF(AND(M821=0,L823=0),0,
IF(AND(M821&lt;&gt;0,L823=0),M821,
IF(AND(M822&lt;&gt;0,L823&lt;&gt;0),(L823-(L823/L847))+M821,
IF(L847&lt;1,0,(L823-(L823/L847)))))))</f>
        <v>0</v>
      </c>
      <c r="N823" s="395">
        <f t="shared" ref="N823" ca="1" si="1158">IF(N847="n/a",0,IF(AND(N821=0,M823=0),0,
IF(AND(N821&lt;&gt;0,M823=0),N821,
IF(AND(N822&lt;&gt;0,M823&lt;&gt;0),(M823-(M823/M847))+N821,
IF(M847&lt;1,0,(M823-(M823/M847)))))))</f>
        <v>0</v>
      </c>
      <c r="O823" s="395">
        <f t="shared" ref="O823" ca="1" si="1159">IF(O847="n/a",0,IF(AND(O821=0,N823=0),0,
IF(AND(O821&lt;&gt;0,N823=0),O821,
IF(AND(O822&lt;&gt;0,N823&lt;&gt;0),(N823-(N823/N847))+O821,
IF(N847&lt;1,0,(N823-(N823/N847)))))))</f>
        <v>0</v>
      </c>
      <c r="P823" s="395">
        <f t="shared" ref="P823" ca="1" si="1160">IF(P847="n/a",0,IF(AND(P821=0,O823=0),0,
IF(AND(P821&lt;&gt;0,O823=0),P821,
IF(AND(P822&lt;&gt;0,O823&lt;&gt;0),(O823-(O823/O847))+P821,
IF(O847&lt;1,0,(O823-(O823/O847)))))))</f>
        <v>0</v>
      </c>
      <c r="Q823" s="395">
        <f t="shared" ref="Q823" ca="1" si="1161">IF(Q847="n/a",0,IF(AND(Q821=0,P823=0),0,
IF(AND(Q821&lt;&gt;0,P823=0),Q821,
IF(AND(Q822&lt;&gt;0,P823&lt;&gt;0),(P823-(P823/P847))+Q821,
IF(P847&lt;1,0,(P823-(P823/P847)))))))</f>
        <v>0</v>
      </c>
      <c r="R823" s="395">
        <f t="shared" ref="R823" ca="1" si="1162">IF(R847="n/a",0,IF(AND(R821=0,Q823=0),0,
IF(AND(R821&lt;&gt;0,Q823=0),R821,
IF(AND(R822&lt;&gt;0,Q823&lt;&gt;0),(Q823-(Q823/Q847))+R821,
IF(Q847&lt;1,0,(Q823-(Q823/Q847)))))))</f>
        <v>0</v>
      </c>
      <c r="S823" s="395">
        <f t="shared" ref="S823" ca="1" si="1163">IF(S847="n/a",0,IF(AND(S821=0,R823=0),0,
IF(AND(S821&lt;&gt;0,R823=0),S821,
IF(AND(S822&lt;&gt;0,R823&lt;&gt;0),(R823-(R823/R847))+S821,
IF(R847&lt;1,0,(R823-(R823/R847)))))))</f>
        <v>0</v>
      </c>
      <c r="T823" s="395">
        <f t="shared" ref="T823" ca="1" si="1164">IF(T847="n/a",0,IF(AND(T821=0,S823=0),0,
IF(AND(T821&lt;&gt;0,S823=0),T821,
IF(AND(T822&lt;&gt;0,S823&lt;&gt;0),(S823-(S823/S847))+T821,
IF(S847&lt;1,0,(S823-(S823/S847)))))))</f>
        <v>0</v>
      </c>
      <c r="U823" s="395">
        <f t="shared" ref="U823" ca="1" si="1165">IF(U847="n/a",0,IF(AND(U821=0,T823=0),0,
IF(AND(U821&lt;&gt;0,T823=0),U821,
IF(AND(U822&lt;&gt;0,T823&lt;&gt;0),(T823-(T823/T847))+U821,
IF(T847&lt;1,0,(T823-(T823/T847)))))))</f>
        <v>0</v>
      </c>
      <c r="V823" s="395">
        <f t="shared" ref="V823" ca="1" si="1166">IF(V847="n/a",0,IF(AND(V821=0,U823=0),0,
IF(AND(V821&lt;&gt;0,U823=0),V821,
IF(AND(V822&lt;&gt;0,U823&lt;&gt;0),(U823-(U823/U847))+V821,
IF(U847&lt;1,0,(U823-(U823/U847)))))))</f>
        <v>0</v>
      </c>
      <c r="W823" s="395">
        <f t="shared" ref="W823" ca="1" si="1167">IF(W847="n/a",0,IF(AND(W821=0,V823=0),0,
IF(AND(W821&lt;&gt;0,V823=0),W821,
IF(AND(W822&lt;&gt;0,V823&lt;&gt;0),(V823-(V823/V847))+W821,
IF(V847&lt;1,0,(V823-(V823/V847)))))))</f>
        <v>0</v>
      </c>
      <c r="X823" s="249"/>
      <c r="Y823" s="249"/>
      <c r="Z823" s="249"/>
      <c r="AA823" s="249"/>
      <c r="AB823" s="249"/>
    </row>
    <row r="824" spans="1:28" hidden="1" outlineLevel="1">
      <c r="A824" s="331">
        <v>0</v>
      </c>
      <c r="B824" s="309" t="s">
        <v>194</v>
      </c>
      <c r="C824" s="400">
        <f ca="1">C819</f>
        <v>0</v>
      </c>
      <c r="D824" s="395">
        <f ca="1">IF(C848="n/a",C824,IFERROR(IF((OFFSET($C824,0,$A824))&lt;0,
MIN(0,C824-(OFFSET($C824,0,$A824)/(OFFSET($C819,-$A823,$A824)))),
MAX(0,C824-(OFFSET($C824,0,$A824)/(OFFSET($C819,-$A823,$A824))))),0))</f>
        <v>0</v>
      </c>
      <c r="E824" s="395">
        <f t="shared" ref="E824" ca="1" si="1168">IF(D848="n/a",D824,IFERROR(IF((OFFSET($C824,0,$A824))&lt;0,
MIN(0,D824-(OFFSET($C824,0,$A824)/(OFFSET($C819,-$A823,$A824)))),
MAX(0,D824-(OFFSET($C824,0,$A824)/(OFFSET($C819,-$A823,$A824))))),0))</f>
        <v>0</v>
      </c>
      <c r="F824" s="395">
        <f t="shared" ref="F824:F825" ca="1" si="1169">IF(E848="n/a",E824,IFERROR(IF((OFFSET($C824,0,$A824))&lt;0,
MIN(0,E824-(OFFSET($C824,0,$A824)/(OFFSET($C819,-$A823,$A824)))),
MAX(0,E824-(OFFSET($C824,0,$A824)/(OFFSET($C819,-$A823,$A824))))),0))</f>
        <v>0</v>
      </c>
      <c r="G824" s="395">
        <f t="shared" ref="G824:G826" ca="1" si="1170">IF(F848="n/a",F824,IFERROR(IF((OFFSET($C824,0,$A824))&lt;0,
MIN(0,F824-(OFFSET($C824,0,$A824)/(OFFSET($C819,-$A823,$A824)))),
MAX(0,F824-(OFFSET($C824,0,$A824)/(OFFSET($C819,-$A823,$A824))))),0))</f>
        <v>0</v>
      </c>
      <c r="H824" s="395">
        <f t="shared" ref="H824:H827" ca="1" si="1171">IF(G848="n/a",G824,IFERROR(IF((OFFSET($C824,0,$A824))&lt;0,
MIN(0,G824-(OFFSET($C824,0,$A824)/(OFFSET($C819,-$A823,$A824)))),
MAX(0,G824-(OFFSET($C824,0,$A824)/(OFFSET($C819,-$A823,$A824))))),0))</f>
        <v>0</v>
      </c>
      <c r="I824" s="395">
        <f t="shared" ref="I824:I828" ca="1" si="1172">IF(H848="n/a",H824,IFERROR(IF((OFFSET($C824,0,$A824))&lt;0,
MIN(0,H824-(OFFSET($C824,0,$A824)/(OFFSET($C819,-$A823,$A824)))),
MAX(0,H824-(OFFSET($C824,0,$A824)/(OFFSET($C819,-$A823,$A824))))),0))</f>
        <v>0</v>
      </c>
      <c r="J824" s="395">
        <f t="shared" ref="J824:J829" ca="1" si="1173">IF(I848="n/a",I824,IFERROR(IF((OFFSET($C824,0,$A824))&lt;0,
MIN(0,I824-(OFFSET($C824,0,$A824)/(OFFSET($C819,-$A823,$A824)))),
MAX(0,I824-(OFFSET($C824,0,$A824)/(OFFSET($C819,-$A823,$A824))))),0))</f>
        <v>0</v>
      </c>
      <c r="K824" s="395">
        <f t="shared" ref="K824:K830" ca="1" si="1174">IF(J848="n/a",J824,IFERROR(IF((OFFSET($C824,0,$A824))&lt;0,
MIN(0,J824-(OFFSET($C824,0,$A824)/(OFFSET($C819,-$A823,$A824)))),
MAX(0,J824-(OFFSET($C824,0,$A824)/(OFFSET($C819,-$A823,$A824))))),0))</f>
        <v>0</v>
      </c>
      <c r="L824" s="395">
        <f t="shared" ref="L824:L831" ca="1" si="1175">IF(K848="n/a",K824,IFERROR(IF((OFFSET($C824,0,$A824))&lt;0,
MIN(0,K824-(OFFSET($C824,0,$A824)/(OFFSET($C819,-$A823,$A824)))),
MAX(0,K824-(OFFSET($C824,0,$A824)/(OFFSET($C819,-$A823,$A824))))),0))</f>
        <v>0</v>
      </c>
      <c r="M824" s="395">
        <f t="shared" ref="M824:M832" ca="1" si="1176">IF(L848="n/a",L824,IFERROR(IF((OFFSET($C824,0,$A824))&lt;0,
MIN(0,L824-(OFFSET($C824,0,$A824)/(OFFSET($C819,-$A823,$A824)))),
MAX(0,L824-(OFFSET($C824,0,$A824)/(OFFSET($C819,-$A823,$A824))))),0))</f>
        <v>0</v>
      </c>
      <c r="N824" s="395">
        <f t="shared" ref="N824:N833" ca="1" si="1177">IF(M848="n/a",M824,IFERROR(IF((OFFSET($C824,0,$A824))&lt;0,
MIN(0,M824-(OFFSET($C824,0,$A824)/(OFFSET($C819,-$A823,$A824)))),
MAX(0,M824-(OFFSET($C824,0,$A824)/(OFFSET($C819,-$A823,$A824))))),0))</f>
        <v>0</v>
      </c>
      <c r="O824" s="395">
        <f t="shared" ref="O824:O834" ca="1" si="1178">IF(N848="n/a",N824,IFERROR(IF((OFFSET($C824,0,$A824))&lt;0,
MIN(0,N824-(OFFSET($C824,0,$A824)/(OFFSET($C819,-$A823,$A824)))),
MAX(0,N824-(OFFSET($C824,0,$A824)/(OFFSET($C819,-$A823,$A824))))),0))</f>
        <v>0</v>
      </c>
      <c r="P824" s="395">
        <f t="shared" ref="P824:P835" ca="1" si="1179">IF(O848="n/a",O824,IFERROR(IF((OFFSET($C824,0,$A824))&lt;0,
MIN(0,O824-(OFFSET($C824,0,$A824)/(OFFSET($C819,-$A823,$A824)))),
MAX(0,O824-(OFFSET($C824,0,$A824)/(OFFSET($C819,-$A823,$A824))))),0))</f>
        <v>0</v>
      </c>
      <c r="Q824" s="395">
        <f t="shared" ref="Q824:Q836" ca="1" si="1180">IF(P848="n/a",P824,IFERROR(IF((OFFSET($C824,0,$A824))&lt;0,
MIN(0,P824-(OFFSET($C824,0,$A824)/(OFFSET($C819,-$A823,$A824)))),
MAX(0,P824-(OFFSET($C824,0,$A824)/(OFFSET($C819,-$A823,$A824))))),0))</f>
        <v>0</v>
      </c>
      <c r="R824" s="395">
        <f t="shared" ref="R824:R837" ca="1" si="1181">IF(Q848="n/a",Q824,IFERROR(IF((OFFSET($C824,0,$A824))&lt;0,
MIN(0,Q824-(OFFSET($C824,0,$A824)/(OFFSET($C819,-$A823,$A824)))),
MAX(0,Q824-(OFFSET($C824,0,$A824)/(OFFSET($C819,-$A823,$A824))))),0))</f>
        <v>0</v>
      </c>
      <c r="S824" s="395">
        <f t="shared" ref="S824:S838" ca="1" si="1182">IF(R848="n/a",R824,IFERROR(IF((OFFSET($C824,0,$A824))&lt;0,
MIN(0,R824-(OFFSET($C824,0,$A824)/(OFFSET($C819,-$A823,$A824)))),
MAX(0,R824-(OFFSET($C824,0,$A824)/(OFFSET($C819,-$A823,$A824))))),0))</f>
        <v>0</v>
      </c>
      <c r="T824" s="395">
        <f t="shared" ref="T824:T839" ca="1" si="1183">IF(S848="n/a",S824,IFERROR(IF((OFFSET($C824,0,$A824))&lt;0,
MIN(0,S824-(OFFSET($C824,0,$A824)/(OFFSET($C819,-$A823,$A824)))),
MAX(0,S824-(OFFSET($C824,0,$A824)/(OFFSET($C819,-$A823,$A824))))),0))</f>
        <v>0</v>
      </c>
      <c r="U824" s="395">
        <f t="shared" ref="U824:U840" ca="1" si="1184">IF(T848="n/a",T824,IFERROR(IF((OFFSET($C824,0,$A824))&lt;0,
MIN(0,T824-(OFFSET($C824,0,$A824)/(OFFSET($C819,-$A823,$A824)))),
MAX(0,T824-(OFFSET($C824,0,$A824)/(OFFSET($C819,-$A823,$A824))))),0))</f>
        <v>0</v>
      </c>
      <c r="V824" s="395">
        <f t="shared" ref="V824:V841" ca="1" si="1185">IF(U848="n/a",U824,IFERROR(IF((OFFSET($C824,0,$A824))&lt;0,
MIN(0,U824-(OFFSET($C824,0,$A824)/(OFFSET($C819,-$A823,$A824)))),
MAX(0,U824-(OFFSET($C824,0,$A824)/(OFFSET($C819,-$A823,$A824))))),0))</f>
        <v>0</v>
      </c>
      <c r="W824" s="395">
        <f t="shared" ref="W824:W842" ca="1" si="1186">IF(V848="n/a",V824,IFERROR(IF((OFFSET($C824,0,$A824))&lt;0,
MIN(0,V824-(OFFSET($C824,0,$A824)/(OFFSET($C819,-$A823,$A824)))),
MAX(0,V824-(OFFSET($C824,0,$A824)/(OFFSET($C819,-$A823,$A824))))),0))</f>
        <v>0</v>
      </c>
      <c r="X824" s="249"/>
      <c r="Y824" s="249"/>
      <c r="Z824" s="249"/>
      <c r="AA824" s="249"/>
      <c r="AB824" s="249"/>
    </row>
    <row r="825" spans="1:28" hidden="1" outlineLevel="1">
      <c r="A825" s="331">
        <v>1</v>
      </c>
      <c r="B825" s="309" t="str">
        <f t="shared" ref="B825:B844" ca="1" si="1187">"Depreciated Net Capex "&amp;OFFSET($C$6,0,A825)</f>
        <v>Depreciated Net Capex 2013</v>
      </c>
      <c r="C825" s="396"/>
      <c r="D825" s="397">
        <f ca="1">D819</f>
        <v>0</v>
      </c>
      <c r="E825" s="395">
        <f ca="1">IF(D849="n/a",D825,IFERROR(IF((OFFSET($C825,0,$A825))&lt;0,
MIN(0,D825-(OFFSET($C825,0,$A825)/(OFFSET($C820,-$A824,$A825)))),
MAX(0,D825-(OFFSET($C825,0,$A825)/(OFFSET($C820,-$A824,$A825))))),0))</f>
        <v>0</v>
      </c>
      <c r="F825" s="395">
        <f t="shared" ca="1" si="1169"/>
        <v>0</v>
      </c>
      <c r="G825" s="395">
        <f t="shared" ca="1" si="1170"/>
        <v>0</v>
      </c>
      <c r="H825" s="395">
        <f t="shared" ca="1" si="1171"/>
        <v>0</v>
      </c>
      <c r="I825" s="395">
        <f t="shared" ca="1" si="1172"/>
        <v>0</v>
      </c>
      <c r="J825" s="395">
        <f t="shared" ca="1" si="1173"/>
        <v>0</v>
      </c>
      <c r="K825" s="395">
        <f t="shared" ca="1" si="1174"/>
        <v>0</v>
      </c>
      <c r="L825" s="395">
        <f t="shared" ca="1" si="1175"/>
        <v>0</v>
      </c>
      <c r="M825" s="395">
        <f t="shared" ca="1" si="1176"/>
        <v>0</v>
      </c>
      <c r="N825" s="395">
        <f t="shared" ca="1" si="1177"/>
        <v>0</v>
      </c>
      <c r="O825" s="395">
        <f t="shared" ca="1" si="1178"/>
        <v>0</v>
      </c>
      <c r="P825" s="395">
        <f t="shared" ca="1" si="1179"/>
        <v>0</v>
      </c>
      <c r="Q825" s="395">
        <f t="shared" ca="1" si="1180"/>
        <v>0</v>
      </c>
      <c r="R825" s="395">
        <f t="shared" ca="1" si="1181"/>
        <v>0</v>
      </c>
      <c r="S825" s="395">
        <f t="shared" ca="1" si="1182"/>
        <v>0</v>
      </c>
      <c r="T825" s="395">
        <f t="shared" ca="1" si="1183"/>
        <v>0</v>
      </c>
      <c r="U825" s="395">
        <f t="shared" ca="1" si="1184"/>
        <v>0</v>
      </c>
      <c r="V825" s="395">
        <f t="shared" ca="1" si="1185"/>
        <v>0</v>
      </c>
      <c r="W825" s="395">
        <f t="shared" ca="1" si="1186"/>
        <v>0</v>
      </c>
      <c r="X825" s="249"/>
      <c r="Y825" s="249"/>
      <c r="Z825" s="249"/>
      <c r="AA825" s="249"/>
      <c r="AB825" s="249"/>
    </row>
    <row r="826" spans="1:28" hidden="1" outlineLevel="1">
      <c r="A826" s="331">
        <v>2</v>
      </c>
      <c r="B826" s="309" t="str">
        <f t="shared" ca="1" si="1187"/>
        <v>Depreciated Net Capex 2014</v>
      </c>
      <c r="C826" s="398"/>
      <c r="D826" s="399"/>
      <c r="E826" s="397">
        <f ca="1">E819</f>
        <v>0</v>
      </c>
      <c r="F826" s="395">
        <f ca="1">IF(E850="n/a",E826,IFERROR(IF((OFFSET($C826,0,$A826))&lt;0,
MIN(0,E826-(OFFSET($C826,0,$A826)/(OFFSET($C821,-$A825,$A826)))),
MAX(0,E826-(OFFSET($C826,0,$A826)/(OFFSET($C821,-$A825,$A826))))),0))</f>
        <v>0</v>
      </c>
      <c r="G826" s="395">
        <f t="shared" ca="1" si="1170"/>
        <v>0</v>
      </c>
      <c r="H826" s="395">
        <f t="shared" ca="1" si="1171"/>
        <v>0</v>
      </c>
      <c r="I826" s="395">
        <f t="shared" ca="1" si="1172"/>
        <v>0</v>
      </c>
      <c r="J826" s="395">
        <f t="shared" ca="1" si="1173"/>
        <v>0</v>
      </c>
      <c r="K826" s="395">
        <f t="shared" ca="1" si="1174"/>
        <v>0</v>
      </c>
      <c r="L826" s="395">
        <f t="shared" ca="1" si="1175"/>
        <v>0</v>
      </c>
      <c r="M826" s="395">
        <f t="shared" ca="1" si="1176"/>
        <v>0</v>
      </c>
      <c r="N826" s="395">
        <f t="shared" ca="1" si="1177"/>
        <v>0</v>
      </c>
      <c r="O826" s="395">
        <f t="shared" ca="1" si="1178"/>
        <v>0</v>
      </c>
      <c r="P826" s="395">
        <f t="shared" ca="1" si="1179"/>
        <v>0</v>
      </c>
      <c r="Q826" s="395">
        <f t="shared" ca="1" si="1180"/>
        <v>0</v>
      </c>
      <c r="R826" s="395">
        <f t="shared" ca="1" si="1181"/>
        <v>0</v>
      </c>
      <c r="S826" s="395">
        <f t="shared" ca="1" si="1182"/>
        <v>0</v>
      </c>
      <c r="T826" s="395">
        <f t="shared" ca="1" si="1183"/>
        <v>0</v>
      </c>
      <c r="U826" s="395">
        <f t="shared" ca="1" si="1184"/>
        <v>0</v>
      </c>
      <c r="V826" s="395">
        <f t="shared" ca="1" si="1185"/>
        <v>0</v>
      </c>
      <c r="W826" s="395">
        <f t="shared" ca="1" si="1186"/>
        <v>0</v>
      </c>
      <c r="X826" s="334"/>
      <c r="Y826" s="249"/>
      <c r="Z826" s="249"/>
      <c r="AA826" s="249"/>
      <c r="AB826" s="249"/>
    </row>
    <row r="827" spans="1:28" hidden="1" outlineLevel="1">
      <c r="A827" s="331">
        <v>3</v>
      </c>
      <c r="B827" s="309" t="str">
        <f t="shared" ca="1" si="1187"/>
        <v>Depreciated Net Capex 2015</v>
      </c>
      <c r="C827" s="398"/>
      <c r="D827" s="398"/>
      <c r="E827" s="399"/>
      <c r="F827" s="400">
        <f ca="1">F819</f>
        <v>0</v>
      </c>
      <c r="G827" s="395">
        <f ca="1">IF(F851="n/a",F827,IFERROR(IF((OFFSET($C827,0,$A827))&lt;0,
MIN(0,F827-(OFFSET($C827,0,$A827)/(OFFSET($C822,-$A826,$A827)))),
MAX(0,F827-(OFFSET($C827,0,$A827)/(OFFSET($C822,-$A826,$A827))))),0))</f>
        <v>0</v>
      </c>
      <c r="H827" s="395">
        <f t="shared" ca="1" si="1171"/>
        <v>0</v>
      </c>
      <c r="I827" s="395">
        <f t="shared" ca="1" si="1172"/>
        <v>0</v>
      </c>
      <c r="J827" s="395">
        <f t="shared" ca="1" si="1173"/>
        <v>0</v>
      </c>
      <c r="K827" s="395">
        <f t="shared" ca="1" si="1174"/>
        <v>0</v>
      </c>
      <c r="L827" s="395">
        <f t="shared" ca="1" si="1175"/>
        <v>0</v>
      </c>
      <c r="M827" s="395">
        <f t="shared" ca="1" si="1176"/>
        <v>0</v>
      </c>
      <c r="N827" s="395">
        <f t="shared" ca="1" si="1177"/>
        <v>0</v>
      </c>
      <c r="O827" s="395">
        <f t="shared" ca="1" si="1178"/>
        <v>0</v>
      </c>
      <c r="P827" s="395">
        <f t="shared" ca="1" si="1179"/>
        <v>0</v>
      </c>
      <c r="Q827" s="395">
        <f t="shared" ca="1" si="1180"/>
        <v>0</v>
      </c>
      <c r="R827" s="395">
        <f t="shared" ca="1" si="1181"/>
        <v>0</v>
      </c>
      <c r="S827" s="395">
        <f t="shared" ca="1" si="1182"/>
        <v>0</v>
      </c>
      <c r="T827" s="395">
        <f t="shared" ca="1" si="1183"/>
        <v>0</v>
      </c>
      <c r="U827" s="395">
        <f t="shared" ca="1" si="1184"/>
        <v>0</v>
      </c>
      <c r="V827" s="395">
        <f t="shared" ca="1" si="1185"/>
        <v>0</v>
      </c>
      <c r="W827" s="395">
        <f t="shared" ca="1" si="1186"/>
        <v>0</v>
      </c>
      <c r="X827" s="334"/>
      <c r="Y827" s="334"/>
      <c r="Z827" s="249"/>
      <c r="AA827" s="249"/>
      <c r="AB827" s="249"/>
    </row>
    <row r="828" spans="1:28" hidden="1" outlineLevel="1">
      <c r="A828" s="331">
        <v>4</v>
      </c>
      <c r="B828" s="309" t="str">
        <f t="shared" ca="1" si="1187"/>
        <v>Depreciated Net Capex 2016</v>
      </c>
      <c r="C828" s="398"/>
      <c r="D828" s="398"/>
      <c r="E828" s="398"/>
      <c r="F828" s="399"/>
      <c r="G828" s="400">
        <f ca="1">G819</f>
        <v>0</v>
      </c>
      <c r="H828" s="395">
        <f ca="1">IF(G852="n/a",G828,IFERROR(IF((OFFSET($C828,0,$A828))&lt;0,
MIN(0,G828-(OFFSET($C828,0,$A828)/(OFFSET($C823,-$A827,$A828)))),
MAX(0,G828-(OFFSET($C828,0,$A828)/(OFFSET($C823,-$A827,$A828))))),0))</f>
        <v>0</v>
      </c>
      <c r="I828" s="395">
        <f t="shared" ca="1" si="1172"/>
        <v>0</v>
      </c>
      <c r="J828" s="395">
        <f t="shared" ca="1" si="1173"/>
        <v>0</v>
      </c>
      <c r="K828" s="395">
        <f t="shared" ca="1" si="1174"/>
        <v>0</v>
      </c>
      <c r="L828" s="395">
        <f t="shared" ca="1" si="1175"/>
        <v>0</v>
      </c>
      <c r="M828" s="395">
        <f t="shared" ca="1" si="1176"/>
        <v>0</v>
      </c>
      <c r="N828" s="395">
        <f t="shared" ca="1" si="1177"/>
        <v>0</v>
      </c>
      <c r="O828" s="395">
        <f t="shared" ca="1" si="1178"/>
        <v>0</v>
      </c>
      <c r="P828" s="395">
        <f t="shared" ca="1" si="1179"/>
        <v>0</v>
      </c>
      <c r="Q828" s="395">
        <f t="shared" ca="1" si="1180"/>
        <v>0</v>
      </c>
      <c r="R828" s="395">
        <f t="shared" ca="1" si="1181"/>
        <v>0</v>
      </c>
      <c r="S828" s="395">
        <f t="shared" ca="1" si="1182"/>
        <v>0</v>
      </c>
      <c r="T828" s="395">
        <f t="shared" ca="1" si="1183"/>
        <v>0</v>
      </c>
      <c r="U828" s="395">
        <f t="shared" ca="1" si="1184"/>
        <v>0</v>
      </c>
      <c r="V828" s="395">
        <f t="shared" ca="1" si="1185"/>
        <v>0</v>
      </c>
      <c r="W828" s="395">
        <f t="shared" ca="1" si="1186"/>
        <v>0</v>
      </c>
      <c r="X828" s="334"/>
      <c r="Y828" s="334"/>
      <c r="Z828" s="334"/>
      <c r="AA828" s="249"/>
      <c r="AB828" s="249"/>
    </row>
    <row r="829" spans="1:28" hidden="1" outlineLevel="1">
      <c r="A829" s="331">
        <v>5</v>
      </c>
      <c r="B829" s="309" t="str">
        <f t="shared" ca="1" si="1187"/>
        <v>Depreciated Net Capex 2017</v>
      </c>
      <c r="C829" s="398"/>
      <c r="D829" s="398"/>
      <c r="E829" s="398"/>
      <c r="F829" s="398"/>
      <c r="G829" s="399"/>
      <c r="H829" s="400">
        <f ca="1">H819</f>
        <v>0</v>
      </c>
      <c r="I829" s="395">
        <f ca="1">IF(H853="n/a",H829,IFERROR(IF((OFFSET($C829,0,$A829))&lt;0,
MIN(0,H829-(OFFSET($C829,0,$A829)/(OFFSET($C824,-$A828,$A829)))),
MAX(0,H829-(OFFSET($C829,0,$A829)/(OFFSET($C824,-$A828,$A829))))),0))</f>
        <v>0</v>
      </c>
      <c r="J829" s="395">
        <f t="shared" ca="1" si="1173"/>
        <v>0</v>
      </c>
      <c r="K829" s="395">
        <f t="shared" ca="1" si="1174"/>
        <v>0</v>
      </c>
      <c r="L829" s="395">
        <f t="shared" ca="1" si="1175"/>
        <v>0</v>
      </c>
      <c r="M829" s="395">
        <f t="shared" ca="1" si="1176"/>
        <v>0</v>
      </c>
      <c r="N829" s="395">
        <f t="shared" ca="1" si="1177"/>
        <v>0</v>
      </c>
      <c r="O829" s="395">
        <f t="shared" ca="1" si="1178"/>
        <v>0</v>
      </c>
      <c r="P829" s="395">
        <f t="shared" ca="1" si="1179"/>
        <v>0</v>
      </c>
      <c r="Q829" s="395">
        <f t="shared" ca="1" si="1180"/>
        <v>0</v>
      </c>
      <c r="R829" s="395">
        <f t="shared" ca="1" si="1181"/>
        <v>0</v>
      </c>
      <c r="S829" s="395">
        <f t="shared" ca="1" si="1182"/>
        <v>0</v>
      </c>
      <c r="T829" s="395">
        <f t="shared" ca="1" si="1183"/>
        <v>0</v>
      </c>
      <c r="U829" s="395">
        <f t="shared" ca="1" si="1184"/>
        <v>0</v>
      </c>
      <c r="V829" s="395">
        <f t="shared" ca="1" si="1185"/>
        <v>0</v>
      </c>
      <c r="W829" s="395">
        <f t="shared" ca="1" si="1186"/>
        <v>0</v>
      </c>
      <c r="X829" s="334"/>
      <c r="Y829" s="334"/>
      <c r="Z829" s="334"/>
      <c r="AA829" s="249"/>
      <c r="AB829" s="249"/>
    </row>
    <row r="830" spans="1:28" hidden="1" outlineLevel="1">
      <c r="A830" s="331">
        <v>6</v>
      </c>
      <c r="B830" s="309" t="str">
        <f t="shared" ca="1" si="1187"/>
        <v>Depreciated Net Capex 2018</v>
      </c>
      <c r="C830" s="398"/>
      <c r="D830" s="398"/>
      <c r="E830" s="398"/>
      <c r="F830" s="398"/>
      <c r="G830" s="398"/>
      <c r="H830" s="399"/>
      <c r="I830" s="400">
        <f ca="1">I819</f>
        <v>0</v>
      </c>
      <c r="J830" s="395">
        <f ca="1">IF(I854="n/a",I830,IFERROR(IF((OFFSET($C830,0,$A830))&lt;0,
MIN(0,I830-(OFFSET($C830,0,$A830)/(OFFSET($C825,-$A829,$A830)))),
MAX(0,I830-(OFFSET($C830,0,$A830)/(OFFSET($C825,-$A829,$A830))))),0))</f>
        <v>0</v>
      </c>
      <c r="K830" s="395">
        <f t="shared" ca="1" si="1174"/>
        <v>0</v>
      </c>
      <c r="L830" s="395">
        <f t="shared" ca="1" si="1175"/>
        <v>0</v>
      </c>
      <c r="M830" s="395">
        <f t="shared" ca="1" si="1176"/>
        <v>0</v>
      </c>
      <c r="N830" s="395">
        <f t="shared" ca="1" si="1177"/>
        <v>0</v>
      </c>
      <c r="O830" s="395">
        <f t="shared" ca="1" si="1178"/>
        <v>0</v>
      </c>
      <c r="P830" s="395">
        <f t="shared" ca="1" si="1179"/>
        <v>0</v>
      </c>
      <c r="Q830" s="395">
        <f t="shared" ca="1" si="1180"/>
        <v>0</v>
      </c>
      <c r="R830" s="395">
        <f t="shared" ca="1" si="1181"/>
        <v>0</v>
      </c>
      <c r="S830" s="395">
        <f t="shared" ca="1" si="1182"/>
        <v>0</v>
      </c>
      <c r="T830" s="395">
        <f t="shared" ca="1" si="1183"/>
        <v>0</v>
      </c>
      <c r="U830" s="395">
        <f t="shared" ca="1" si="1184"/>
        <v>0</v>
      </c>
      <c r="V830" s="395">
        <f t="shared" ca="1" si="1185"/>
        <v>0</v>
      </c>
      <c r="W830" s="395">
        <f t="shared" ca="1" si="1186"/>
        <v>0</v>
      </c>
      <c r="X830" s="334"/>
      <c r="Y830" s="334"/>
      <c r="Z830" s="334"/>
      <c r="AA830" s="249"/>
      <c r="AB830" s="249"/>
    </row>
    <row r="831" spans="1:28" hidden="1" outlineLevel="1">
      <c r="A831" s="331">
        <v>7</v>
      </c>
      <c r="B831" s="309" t="str">
        <f t="shared" ca="1" si="1187"/>
        <v>Depreciated Net Capex 2019</v>
      </c>
      <c r="C831" s="398"/>
      <c r="D831" s="398"/>
      <c r="E831" s="398"/>
      <c r="F831" s="398"/>
      <c r="G831" s="398"/>
      <c r="H831" s="398"/>
      <c r="I831" s="399"/>
      <c r="J831" s="400">
        <f ca="1">J819</f>
        <v>0</v>
      </c>
      <c r="K831" s="395">
        <f ca="1">IF(J855="n/a",J831,IFERROR(IF((OFFSET($C831,0,$A831))&lt;0,
MIN(0,J831-(OFFSET($C831,0,$A831)/(OFFSET($C826,-$A830,$A831)))),
MAX(0,J831-(OFFSET($C831,0,$A831)/(OFFSET($C826,-$A830,$A831))))),0))</f>
        <v>0</v>
      </c>
      <c r="L831" s="395">
        <f t="shared" ca="1" si="1175"/>
        <v>0</v>
      </c>
      <c r="M831" s="395">
        <f t="shared" ca="1" si="1176"/>
        <v>0</v>
      </c>
      <c r="N831" s="395">
        <f t="shared" ca="1" si="1177"/>
        <v>0</v>
      </c>
      <c r="O831" s="395">
        <f t="shared" ca="1" si="1178"/>
        <v>0</v>
      </c>
      <c r="P831" s="395">
        <f t="shared" ca="1" si="1179"/>
        <v>0</v>
      </c>
      <c r="Q831" s="395">
        <f t="shared" ca="1" si="1180"/>
        <v>0</v>
      </c>
      <c r="R831" s="395">
        <f t="shared" ca="1" si="1181"/>
        <v>0</v>
      </c>
      <c r="S831" s="395">
        <f t="shared" ca="1" si="1182"/>
        <v>0</v>
      </c>
      <c r="T831" s="395">
        <f t="shared" ca="1" si="1183"/>
        <v>0</v>
      </c>
      <c r="U831" s="395">
        <f t="shared" ca="1" si="1184"/>
        <v>0</v>
      </c>
      <c r="V831" s="395">
        <f t="shared" ca="1" si="1185"/>
        <v>0</v>
      </c>
      <c r="W831" s="395">
        <f t="shared" ca="1" si="1186"/>
        <v>0</v>
      </c>
      <c r="X831" s="334"/>
      <c r="Y831" s="334"/>
      <c r="Z831" s="334"/>
      <c r="AA831" s="249"/>
      <c r="AB831" s="249"/>
    </row>
    <row r="832" spans="1:28" hidden="1" outlineLevel="1">
      <c r="A832" s="331">
        <v>8</v>
      </c>
      <c r="B832" s="309" t="str">
        <f t="shared" ca="1" si="1187"/>
        <v>Depreciated Net Capex 2020</v>
      </c>
      <c r="C832" s="398"/>
      <c r="D832" s="398"/>
      <c r="E832" s="398"/>
      <c r="F832" s="398"/>
      <c r="G832" s="398"/>
      <c r="H832" s="398"/>
      <c r="I832" s="398"/>
      <c r="J832" s="399"/>
      <c r="K832" s="400">
        <f ca="1">K819</f>
        <v>0</v>
      </c>
      <c r="L832" s="395">
        <f ca="1">IF(K856="n/a",K832,IFERROR(IF((OFFSET($C832,0,$A832))&lt;0,
MIN(0,K832-(OFFSET($C832,0,$A832)/(OFFSET($C827,-$A831,$A832)))),
MAX(0,K832-(OFFSET($C832,0,$A832)/(OFFSET($C827,-$A831,$A832))))),0))</f>
        <v>0</v>
      </c>
      <c r="M832" s="395">
        <f t="shared" ca="1" si="1176"/>
        <v>0</v>
      </c>
      <c r="N832" s="395">
        <f t="shared" ca="1" si="1177"/>
        <v>0</v>
      </c>
      <c r="O832" s="395">
        <f t="shared" ca="1" si="1178"/>
        <v>0</v>
      </c>
      <c r="P832" s="395">
        <f t="shared" ca="1" si="1179"/>
        <v>0</v>
      </c>
      <c r="Q832" s="395">
        <f t="shared" ca="1" si="1180"/>
        <v>0</v>
      </c>
      <c r="R832" s="395">
        <f t="shared" ca="1" si="1181"/>
        <v>0</v>
      </c>
      <c r="S832" s="395">
        <f t="shared" ca="1" si="1182"/>
        <v>0</v>
      </c>
      <c r="T832" s="395">
        <f t="shared" ca="1" si="1183"/>
        <v>0</v>
      </c>
      <c r="U832" s="395">
        <f t="shared" ca="1" si="1184"/>
        <v>0</v>
      </c>
      <c r="V832" s="395">
        <f t="shared" ca="1" si="1185"/>
        <v>0</v>
      </c>
      <c r="W832" s="395">
        <f t="shared" ca="1" si="1186"/>
        <v>0</v>
      </c>
      <c r="X832" s="334"/>
      <c r="Y832" s="334"/>
      <c r="Z832" s="334"/>
      <c r="AA832" s="249"/>
      <c r="AB832" s="249"/>
    </row>
    <row r="833" spans="1:28" hidden="1" outlineLevel="1">
      <c r="A833" s="331">
        <v>9</v>
      </c>
      <c r="B833" s="309" t="str">
        <f t="shared" ca="1" si="1187"/>
        <v>Depreciated Net Capex 2021</v>
      </c>
      <c r="C833" s="398"/>
      <c r="D833" s="398"/>
      <c r="E833" s="398"/>
      <c r="F833" s="398"/>
      <c r="G833" s="398"/>
      <c r="H833" s="398"/>
      <c r="I833" s="398"/>
      <c r="J833" s="398"/>
      <c r="K833" s="399"/>
      <c r="L833" s="400">
        <f ca="1">L819</f>
        <v>0</v>
      </c>
      <c r="M833" s="395">
        <f ca="1">IF(L857="n/a",L833,IFERROR(IF((OFFSET($C833,0,$A833))&lt;0,
MIN(0,L833-(OFFSET($C833,0,$A833)/(OFFSET($C828,-$A832,$A833)))),
MAX(0,L833-(OFFSET($C833,0,$A833)/(OFFSET($C828,-$A832,$A833))))),0))</f>
        <v>0</v>
      </c>
      <c r="N833" s="395">
        <f t="shared" ca="1" si="1177"/>
        <v>0</v>
      </c>
      <c r="O833" s="395">
        <f t="shared" ca="1" si="1178"/>
        <v>0</v>
      </c>
      <c r="P833" s="395">
        <f t="shared" ca="1" si="1179"/>
        <v>0</v>
      </c>
      <c r="Q833" s="395">
        <f t="shared" ca="1" si="1180"/>
        <v>0</v>
      </c>
      <c r="R833" s="395">
        <f t="shared" ca="1" si="1181"/>
        <v>0</v>
      </c>
      <c r="S833" s="395">
        <f t="shared" ca="1" si="1182"/>
        <v>0</v>
      </c>
      <c r="T833" s="395">
        <f t="shared" ca="1" si="1183"/>
        <v>0</v>
      </c>
      <c r="U833" s="395">
        <f t="shared" ca="1" si="1184"/>
        <v>0</v>
      </c>
      <c r="V833" s="395">
        <f t="shared" ca="1" si="1185"/>
        <v>0</v>
      </c>
      <c r="W833" s="395">
        <f t="shared" ca="1" si="1186"/>
        <v>0</v>
      </c>
      <c r="X833" s="334"/>
      <c r="Y833" s="334"/>
      <c r="Z833" s="334"/>
      <c r="AA833" s="249"/>
      <c r="AB833" s="249"/>
    </row>
    <row r="834" spans="1:28" hidden="1" outlineLevel="1">
      <c r="A834" s="331">
        <v>10</v>
      </c>
      <c r="B834" s="309" t="str">
        <f t="shared" ca="1" si="1187"/>
        <v>Depreciated Net Capex 2022</v>
      </c>
      <c r="C834" s="398"/>
      <c r="D834" s="398"/>
      <c r="E834" s="398"/>
      <c r="F834" s="398"/>
      <c r="G834" s="398"/>
      <c r="H834" s="398"/>
      <c r="I834" s="398"/>
      <c r="J834" s="398"/>
      <c r="K834" s="398"/>
      <c r="L834" s="399"/>
      <c r="M834" s="400">
        <f ca="1">M819</f>
        <v>0</v>
      </c>
      <c r="N834" s="395">
        <f ca="1">IF(M858="n/a",M834,IFERROR(IF((OFFSET($C834,0,$A834))&lt;0,
MIN(0,M834-(OFFSET($C834,0,$A834)/(OFFSET($C829,-$A833,$A834)))),
MAX(0,M834-(OFFSET($C834,0,$A834)/(OFFSET($C829,-$A833,$A834))))),0))</f>
        <v>0</v>
      </c>
      <c r="O834" s="395">
        <f t="shared" ca="1" si="1178"/>
        <v>0</v>
      </c>
      <c r="P834" s="395">
        <f t="shared" ca="1" si="1179"/>
        <v>0</v>
      </c>
      <c r="Q834" s="395">
        <f t="shared" ca="1" si="1180"/>
        <v>0</v>
      </c>
      <c r="R834" s="395">
        <f t="shared" ca="1" si="1181"/>
        <v>0</v>
      </c>
      <c r="S834" s="395">
        <f t="shared" ca="1" si="1182"/>
        <v>0</v>
      </c>
      <c r="T834" s="395">
        <f t="shared" ca="1" si="1183"/>
        <v>0</v>
      </c>
      <c r="U834" s="395">
        <f t="shared" ca="1" si="1184"/>
        <v>0</v>
      </c>
      <c r="V834" s="395">
        <f t="shared" ca="1" si="1185"/>
        <v>0</v>
      </c>
      <c r="W834" s="395">
        <f t="shared" ca="1" si="1186"/>
        <v>0</v>
      </c>
      <c r="X834" s="334"/>
      <c r="Y834" s="334"/>
      <c r="Z834" s="334"/>
      <c r="AA834" s="249"/>
      <c r="AB834" s="249"/>
    </row>
    <row r="835" spans="1:28" hidden="1" outlineLevel="1">
      <c r="A835" s="331">
        <v>11</v>
      </c>
      <c r="B835" s="309" t="str">
        <f t="shared" ca="1" si="1187"/>
        <v>Depreciated Net Capex 2023</v>
      </c>
      <c r="C835" s="398"/>
      <c r="D835" s="398"/>
      <c r="E835" s="398"/>
      <c r="F835" s="398"/>
      <c r="G835" s="398"/>
      <c r="H835" s="398"/>
      <c r="I835" s="398"/>
      <c r="J835" s="398"/>
      <c r="K835" s="398"/>
      <c r="L835" s="398"/>
      <c r="M835" s="399"/>
      <c r="N835" s="400">
        <f>N819</f>
        <v>0</v>
      </c>
      <c r="O835" s="395">
        <f ca="1">IF(N859="n/a",N835,IFERROR(IF((OFFSET($C835,0,$A835))&lt;0,
MIN(0,N835-(OFFSET($C835,0,$A835)/(OFFSET($C830,-$A834,$A835)))),
MAX(0,N835-(OFFSET($C835,0,$A835)/(OFFSET($C830,-$A834,$A835))))),0))</f>
        <v>0</v>
      </c>
      <c r="P835" s="395">
        <f t="shared" ca="1" si="1179"/>
        <v>0</v>
      </c>
      <c r="Q835" s="395">
        <f t="shared" ca="1" si="1180"/>
        <v>0</v>
      </c>
      <c r="R835" s="395">
        <f t="shared" ca="1" si="1181"/>
        <v>0</v>
      </c>
      <c r="S835" s="395">
        <f t="shared" ca="1" si="1182"/>
        <v>0</v>
      </c>
      <c r="T835" s="395">
        <f t="shared" ca="1" si="1183"/>
        <v>0</v>
      </c>
      <c r="U835" s="395">
        <f t="shared" ca="1" si="1184"/>
        <v>0</v>
      </c>
      <c r="V835" s="395">
        <f t="shared" ca="1" si="1185"/>
        <v>0</v>
      </c>
      <c r="W835" s="395">
        <f t="shared" ca="1" si="1186"/>
        <v>0</v>
      </c>
      <c r="X835" s="334"/>
      <c r="Y835" s="334"/>
      <c r="Z835" s="334"/>
      <c r="AA835" s="249"/>
      <c r="AB835" s="249"/>
    </row>
    <row r="836" spans="1:28" hidden="1" outlineLevel="1">
      <c r="A836" s="331">
        <v>12</v>
      </c>
      <c r="B836" s="309" t="str">
        <f t="shared" ca="1" si="1187"/>
        <v>Depreciated Net Capex 2024</v>
      </c>
      <c r="C836" s="398"/>
      <c r="D836" s="398"/>
      <c r="E836" s="398"/>
      <c r="F836" s="398"/>
      <c r="G836" s="398"/>
      <c r="H836" s="398"/>
      <c r="I836" s="398"/>
      <c r="J836" s="398"/>
      <c r="K836" s="398"/>
      <c r="L836" s="398"/>
      <c r="M836" s="398"/>
      <c r="N836" s="399"/>
      <c r="O836" s="400">
        <f>O819</f>
        <v>0</v>
      </c>
      <c r="P836" s="395">
        <f ca="1">IF(O860="n/a",O836,IFERROR(IF((OFFSET($C836,0,$A836))&lt;0,
MIN(0,O836-(OFFSET($C836,0,$A836)/(OFFSET($C831,-$A835,$A836)))),
MAX(0,O836-(OFFSET($C836,0,$A836)/(OFFSET($C831,-$A835,$A836))))),0))</f>
        <v>0</v>
      </c>
      <c r="Q836" s="395">
        <f t="shared" ca="1" si="1180"/>
        <v>0</v>
      </c>
      <c r="R836" s="395">
        <f t="shared" ca="1" si="1181"/>
        <v>0</v>
      </c>
      <c r="S836" s="395">
        <f t="shared" ca="1" si="1182"/>
        <v>0</v>
      </c>
      <c r="T836" s="395">
        <f t="shared" ca="1" si="1183"/>
        <v>0</v>
      </c>
      <c r="U836" s="395">
        <f t="shared" ca="1" si="1184"/>
        <v>0</v>
      </c>
      <c r="V836" s="395">
        <f t="shared" ca="1" si="1185"/>
        <v>0</v>
      </c>
      <c r="W836" s="395">
        <f t="shared" ca="1" si="1186"/>
        <v>0</v>
      </c>
      <c r="X836" s="334"/>
      <c r="Y836" s="334"/>
      <c r="Z836" s="334"/>
      <c r="AA836" s="249"/>
      <c r="AB836" s="249"/>
    </row>
    <row r="837" spans="1:28" hidden="1" outlineLevel="1">
      <c r="A837" s="331">
        <v>13</v>
      </c>
      <c r="B837" s="309" t="str">
        <f t="shared" ca="1" si="1187"/>
        <v>Depreciated Net Capex 2025</v>
      </c>
      <c r="C837" s="398"/>
      <c r="D837" s="398"/>
      <c r="E837" s="398"/>
      <c r="F837" s="398"/>
      <c r="G837" s="398"/>
      <c r="H837" s="398"/>
      <c r="I837" s="398"/>
      <c r="J837" s="398"/>
      <c r="K837" s="398"/>
      <c r="L837" s="398"/>
      <c r="M837" s="398"/>
      <c r="N837" s="398"/>
      <c r="O837" s="399"/>
      <c r="P837" s="400">
        <f>P819</f>
        <v>0</v>
      </c>
      <c r="Q837" s="395">
        <f ca="1">IF(P861="n/a",P837,IFERROR(IF((OFFSET($C837,0,$A837))&lt;0,
MIN(0,P837-(OFFSET($C837,0,$A837)/(OFFSET($C832,-$A836,$A837)))),
MAX(0,P837-(OFFSET($C837,0,$A837)/(OFFSET($C832,-$A836,$A837))))),0))</f>
        <v>0</v>
      </c>
      <c r="R837" s="395">
        <f t="shared" ca="1" si="1181"/>
        <v>0</v>
      </c>
      <c r="S837" s="395">
        <f t="shared" ca="1" si="1182"/>
        <v>0</v>
      </c>
      <c r="T837" s="395">
        <f t="shared" ca="1" si="1183"/>
        <v>0</v>
      </c>
      <c r="U837" s="395">
        <f t="shared" ca="1" si="1184"/>
        <v>0</v>
      </c>
      <c r="V837" s="395">
        <f t="shared" ca="1" si="1185"/>
        <v>0</v>
      </c>
      <c r="W837" s="395">
        <f t="shared" ca="1" si="1186"/>
        <v>0</v>
      </c>
      <c r="X837" s="334"/>
      <c r="Y837" s="334"/>
      <c r="Z837" s="334"/>
      <c r="AA837" s="249"/>
      <c r="AB837" s="249"/>
    </row>
    <row r="838" spans="1:28" hidden="1" outlineLevel="1">
      <c r="A838" s="331">
        <v>14</v>
      </c>
      <c r="B838" s="309" t="str">
        <f t="shared" ca="1" si="1187"/>
        <v>Depreciated Net Capex 2026</v>
      </c>
      <c r="C838" s="398"/>
      <c r="D838" s="398"/>
      <c r="E838" s="398"/>
      <c r="F838" s="398"/>
      <c r="G838" s="398"/>
      <c r="H838" s="398"/>
      <c r="I838" s="398"/>
      <c r="J838" s="398"/>
      <c r="K838" s="398"/>
      <c r="L838" s="398"/>
      <c r="M838" s="398"/>
      <c r="N838" s="398"/>
      <c r="O838" s="398"/>
      <c r="P838" s="399"/>
      <c r="Q838" s="400">
        <f>Q819</f>
        <v>0</v>
      </c>
      <c r="R838" s="395">
        <f ca="1">IF(Q862="n/a",Q838,IFERROR(IF((OFFSET($C838,0,$A838))&lt;0,
MIN(0,Q838-(OFFSET($C838,0,$A838)/(OFFSET($C833,-$A837,$A838)))),
MAX(0,Q838-(OFFSET($C838,0,$A838)/(OFFSET($C833,-$A837,$A838))))),0))</f>
        <v>0</v>
      </c>
      <c r="S838" s="395">
        <f t="shared" ca="1" si="1182"/>
        <v>0</v>
      </c>
      <c r="T838" s="395">
        <f t="shared" ca="1" si="1183"/>
        <v>0</v>
      </c>
      <c r="U838" s="395">
        <f t="shared" ca="1" si="1184"/>
        <v>0</v>
      </c>
      <c r="V838" s="395">
        <f t="shared" ca="1" si="1185"/>
        <v>0</v>
      </c>
      <c r="W838" s="395">
        <f t="shared" ca="1" si="1186"/>
        <v>0</v>
      </c>
      <c r="X838" s="334"/>
      <c r="Y838" s="334"/>
      <c r="Z838" s="334"/>
      <c r="AA838" s="249"/>
      <c r="AB838" s="249"/>
    </row>
    <row r="839" spans="1:28" hidden="1" outlineLevel="1">
      <c r="A839" s="331">
        <v>15</v>
      </c>
      <c r="B839" s="309" t="str">
        <f t="shared" ca="1" si="1187"/>
        <v>Depreciated Net Capex 2027</v>
      </c>
      <c r="C839" s="398"/>
      <c r="D839" s="398"/>
      <c r="E839" s="398"/>
      <c r="F839" s="398"/>
      <c r="G839" s="398"/>
      <c r="H839" s="398"/>
      <c r="I839" s="398"/>
      <c r="J839" s="398"/>
      <c r="K839" s="398"/>
      <c r="L839" s="398"/>
      <c r="M839" s="398"/>
      <c r="N839" s="398"/>
      <c r="O839" s="398"/>
      <c r="P839" s="398"/>
      <c r="Q839" s="399"/>
      <c r="R839" s="400">
        <f>R819</f>
        <v>0</v>
      </c>
      <c r="S839" s="395">
        <f ca="1">IF(R863="n/a",R839,IFERROR(IF((OFFSET($C839,0,$A839))&lt;0,
MIN(0,R839-(OFFSET($C839,0,$A839)/(OFFSET($C834,-$A838,$A839)))),
MAX(0,R839-(OFFSET($C839,0,$A839)/(OFFSET($C834,-$A838,$A839))))),0))</f>
        <v>0</v>
      </c>
      <c r="T839" s="395">
        <f t="shared" ca="1" si="1183"/>
        <v>0</v>
      </c>
      <c r="U839" s="395">
        <f t="shared" ca="1" si="1184"/>
        <v>0</v>
      </c>
      <c r="V839" s="395">
        <f t="shared" ca="1" si="1185"/>
        <v>0</v>
      </c>
      <c r="W839" s="395">
        <f t="shared" ca="1" si="1186"/>
        <v>0</v>
      </c>
      <c r="X839" s="334"/>
      <c r="Y839" s="334"/>
      <c r="Z839" s="334"/>
      <c r="AA839" s="249"/>
      <c r="AB839" s="249"/>
    </row>
    <row r="840" spans="1:28" hidden="1" outlineLevel="1">
      <c r="A840" s="331">
        <v>16</v>
      </c>
      <c r="B840" s="309" t="str">
        <f t="shared" ca="1" si="1187"/>
        <v>Depreciated Net Capex 2028</v>
      </c>
      <c r="C840" s="398"/>
      <c r="D840" s="398"/>
      <c r="E840" s="398"/>
      <c r="F840" s="398"/>
      <c r="G840" s="398"/>
      <c r="H840" s="398"/>
      <c r="I840" s="398"/>
      <c r="J840" s="398"/>
      <c r="K840" s="398"/>
      <c r="L840" s="398"/>
      <c r="M840" s="398"/>
      <c r="N840" s="398"/>
      <c r="O840" s="398"/>
      <c r="P840" s="398"/>
      <c r="Q840" s="398"/>
      <c r="R840" s="399"/>
      <c r="S840" s="400">
        <f>S819</f>
        <v>0</v>
      </c>
      <c r="T840" s="395">
        <f ca="1">IF(S864="n/a",S840,IFERROR(IF((OFFSET($C840,0,$A840))&lt;0,
MIN(0,S840-(OFFSET($C840,0,$A840)/(OFFSET($C835,-$A839,$A840)))),
MAX(0,S840-(OFFSET($C840,0,$A840)/(OFFSET($C835,-$A839,$A840))))),0))</f>
        <v>0</v>
      </c>
      <c r="U840" s="395">
        <f t="shared" ca="1" si="1184"/>
        <v>0</v>
      </c>
      <c r="V840" s="395">
        <f t="shared" ca="1" si="1185"/>
        <v>0</v>
      </c>
      <c r="W840" s="395">
        <f t="shared" ca="1" si="1186"/>
        <v>0</v>
      </c>
      <c r="X840" s="334"/>
      <c r="Y840" s="334"/>
      <c r="Z840" s="334"/>
      <c r="AA840" s="249"/>
      <c r="AB840" s="249"/>
    </row>
    <row r="841" spans="1:28" hidden="1" outlineLevel="1">
      <c r="A841" s="331">
        <v>17</v>
      </c>
      <c r="B841" s="309" t="str">
        <f t="shared" ca="1" si="1187"/>
        <v>Depreciated Net Capex 2029</v>
      </c>
      <c r="C841" s="398"/>
      <c r="D841" s="398"/>
      <c r="E841" s="398"/>
      <c r="F841" s="398"/>
      <c r="G841" s="398"/>
      <c r="H841" s="398"/>
      <c r="I841" s="398"/>
      <c r="J841" s="398"/>
      <c r="K841" s="398"/>
      <c r="L841" s="398"/>
      <c r="M841" s="398"/>
      <c r="N841" s="398"/>
      <c r="O841" s="398"/>
      <c r="P841" s="398"/>
      <c r="Q841" s="398"/>
      <c r="R841" s="398"/>
      <c r="S841" s="399"/>
      <c r="T841" s="400">
        <f>T819</f>
        <v>0</v>
      </c>
      <c r="U841" s="395">
        <f ca="1">IF(T865="n/a",T841,IFERROR(IF((OFFSET($C841,0,$A841))&lt;0,
MIN(0,T841-(OFFSET($C841,0,$A841)/(OFFSET($C836,-$A840,$A841)))),
MAX(0,T841-(OFFSET($C841,0,$A841)/(OFFSET($C836,-$A840,$A841))))),0))</f>
        <v>0</v>
      </c>
      <c r="V841" s="395">
        <f t="shared" ca="1" si="1185"/>
        <v>0</v>
      </c>
      <c r="W841" s="395">
        <f t="shared" ca="1" si="1186"/>
        <v>0</v>
      </c>
      <c r="X841" s="334"/>
      <c r="Y841" s="334"/>
      <c r="Z841" s="334"/>
      <c r="AA841" s="249"/>
      <c r="AB841" s="249"/>
    </row>
    <row r="842" spans="1:28" hidden="1" outlineLevel="1">
      <c r="A842" s="331">
        <v>18</v>
      </c>
      <c r="B842" s="309" t="str">
        <f t="shared" ca="1" si="1187"/>
        <v>Depreciated Net Capex 2030</v>
      </c>
      <c r="C842" s="398"/>
      <c r="D842" s="398"/>
      <c r="E842" s="398"/>
      <c r="F842" s="398"/>
      <c r="G842" s="398"/>
      <c r="H842" s="398"/>
      <c r="I842" s="398"/>
      <c r="J842" s="398"/>
      <c r="K842" s="398"/>
      <c r="L842" s="398"/>
      <c r="M842" s="398"/>
      <c r="N842" s="398"/>
      <c r="O842" s="398"/>
      <c r="P842" s="398"/>
      <c r="Q842" s="398"/>
      <c r="R842" s="398"/>
      <c r="S842" s="398"/>
      <c r="T842" s="399"/>
      <c r="U842" s="400">
        <f>U819</f>
        <v>0</v>
      </c>
      <c r="V842" s="395">
        <f ca="1">IF(U866="n/a",U842,IFERROR(IF((OFFSET($C842,0,$A842))&lt;0,
MIN(0,U842-(OFFSET($C842,0,$A842)/(OFFSET($C837,-$A841,$A842)))),
MAX(0,U842-(OFFSET($C842,0,$A842)/(OFFSET($C837,-$A841,$A842))))),0))</f>
        <v>0</v>
      </c>
      <c r="W842" s="395">
        <f t="shared" ca="1" si="1186"/>
        <v>0</v>
      </c>
      <c r="X842" s="334"/>
      <c r="Y842" s="334"/>
      <c r="Z842" s="334"/>
      <c r="AA842" s="249"/>
      <c r="AB842" s="249"/>
    </row>
    <row r="843" spans="1:28" hidden="1" outlineLevel="1">
      <c r="A843" s="331">
        <v>19</v>
      </c>
      <c r="B843" s="309" t="str">
        <f t="shared" ca="1" si="1187"/>
        <v>Depreciated Net Capex 2031</v>
      </c>
      <c r="C843" s="398"/>
      <c r="D843" s="398"/>
      <c r="E843" s="398"/>
      <c r="F843" s="398"/>
      <c r="G843" s="398"/>
      <c r="H843" s="398"/>
      <c r="I843" s="398"/>
      <c r="J843" s="398"/>
      <c r="K843" s="398"/>
      <c r="L843" s="398"/>
      <c r="M843" s="398"/>
      <c r="N843" s="398"/>
      <c r="O843" s="398"/>
      <c r="P843" s="398"/>
      <c r="Q843" s="398"/>
      <c r="R843" s="398"/>
      <c r="S843" s="398"/>
      <c r="T843" s="398"/>
      <c r="U843" s="399"/>
      <c r="V843" s="400">
        <f>V819</f>
        <v>0</v>
      </c>
      <c r="W843" s="395">
        <f ca="1">IF(V867="n/a",V843,IFERROR(IF((OFFSET($C843,0,$A843))&lt;0,
MIN(0,V843-(OFFSET($C843,0,$A843)/(OFFSET($C838,-$A842,$A843)))),
MAX(0,V843-(OFFSET($C843,0,$A843)/(OFFSET($C838,-$A842,$A843))))),0))</f>
        <v>0</v>
      </c>
      <c r="X843" s="334"/>
      <c r="Y843" s="334"/>
      <c r="Z843" s="334"/>
      <c r="AA843" s="249"/>
      <c r="AB843" s="249"/>
    </row>
    <row r="844" spans="1:28" hidden="1" outlineLevel="1">
      <c r="A844" s="331">
        <v>20</v>
      </c>
      <c r="B844" s="309" t="str">
        <f t="shared" ca="1" si="1187"/>
        <v>Depreciated Net Capex 2032</v>
      </c>
      <c r="C844" s="398"/>
      <c r="D844" s="398"/>
      <c r="E844" s="398"/>
      <c r="F844" s="398"/>
      <c r="G844" s="398"/>
      <c r="H844" s="398"/>
      <c r="I844" s="398"/>
      <c r="J844" s="398"/>
      <c r="K844" s="398"/>
      <c r="L844" s="398"/>
      <c r="M844" s="398"/>
      <c r="N844" s="398"/>
      <c r="O844" s="398"/>
      <c r="P844" s="398"/>
      <c r="Q844" s="398"/>
      <c r="R844" s="398"/>
      <c r="S844" s="398"/>
      <c r="T844" s="398"/>
      <c r="U844" s="398"/>
      <c r="V844" s="399"/>
      <c r="W844" s="395">
        <f>W819</f>
        <v>0</v>
      </c>
      <c r="X844" s="249"/>
      <c r="Y844" s="249"/>
      <c r="Z844" s="249"/>
      <c r="AA844" s="249"/>
      <c r="AB844" s="249"/>
    </row>
    <row r="845" spans="1:28" hidden="1" outlineLevel="1">
      <c r="A845" s="249"/>
      <c r="B845" s="332"/>
      <c r="C845" s="395"/>
      <c r="D845" s="395"/>
      <c r="E845" s="395"/>
      <c r="F845" s="395"/>
      <c r="G845" s="395"/>
      <c r="H845" s="395"/>
      <c r="I845" s="395"/>
      <c r="J845" s="395"/>
      <c r="K845" s="395"/>
      <c r="L845" s="395"/>
      <c r="M845" s="395"/>
      <c r="N845" s="395"/>
      <c r="O845" s="395"/>
      <c r="P845" s="395"/>
      <c r="Q845" s="395"/>
      <c r="R845" s="395"/>
      <c r="S845" s="395"/>
      <c r="T845" s="395"/>
      <c r="U845" s="395"/>
      <c r="V845" s="395"/>
      <c r="W845" s="395"/>
      <c r="X845" s="249"/>
      <c r="Y845" s="249"/>
      <c r="Z845" s="249"/>
      <c r="AA845" s="249"/>
      <c r="AB845" s="249"/>
    </row>
    <row r="846" spans="1:28" hidden="1" outlineLevel="1">
      <c r="A846" s="249"/>
      <c r="B846" s="332"/>
      <c r="C846" s="395"/>
      <c r="D846" s="395"/>
      <c r="E846" s="395"/>
      <c r="F846" s="395"/>
      <c r="G846" s="395"/>
      <c r="H846" s="395"/>
      <c r="I846" s="395"/>
      <c r="J846" s="395"/>
      <c r="K846" s="395"/>
      <c r="L846" s="395"/>
      <c r="M846" s="395"/>
      <c r="N846" s="395"/>
      <c r="O846" s="395"/>
      <c r="P846" s="395"/>
      <c r="Q846" s="395"/>
      <c r="R846" s="395"/>
      <c r="S846" s="395"/>
      <c r="T846" s="395"/>
      <c r="U846" s="395"/>
      <c r="V846" s="395"/>
      <c r="W846" s="395"/>
      <c r="X846" s="249"/>
      <c r="Y846" s="249"/>
      <c r="Z846" s="249"/>
      <c r="AA846" s="249"/>
      <c r="AB846" s="249"/>
    </row>
    <row r="847" spans="1:28" hidden="1" outlineLevel="1">
      <c r="A847" s="249"/>
      <c r="B847" s="309" t="s">
        <v>302</v>
      </c>
      <c r="C847" s="395"/>
      <c r="D847" s="395">
        <f t="shared" ref="D847" ca="1" si="1188">IF(C847="n/a","n/a",IF(AND(C847&lt;1,D821=0),0,
IF(D821=0,C847-1,
IF(C847&lt;1,D822,
(((C847-1)*(C823-(C823/(C847))))+(D821*D822))/(D823)))))</f>
        <v>0</v>
      </c>
      <c r="E847" s="395">
        <f t="shared" ref="E847" ca="1" si="1189">IF(D847="n/a","n/a",IF(AND(D847&lt;1,E821=0),0,
IF(E821=0,D847-1,
IF(D847&lt;1,E822,
(((D847-1)*(D823-(D823/(D847))))+(E821*E822))/(E823)))))</f>
        <v>0</v>
      </c>
      <c r="F847" s="395">
        <f t="shared" ref="F847" ca="1" si="1190">IF(E847="n/a","n/a",IF(AND(E847&lt;1,F821=0),0,
IF(F821=0,E847-1,
IF(E847&lt;1,F822,
(((E847-1)*(E823-(E823/(E847))))+(F821*F822))/(F823)))))</f>
        <v>0</v>
      </c>
      <c r="G847" s="395">
        <f t="shared" ref="G847" ca="1" si="1191">IF(F847="n/a","n/a",IF(AND(F847&lt;1,G821=0),0,
IF(G821=0,F847-1,
IF(F847&lt;1,G822,
(((F847-1)*(F823-(F823/(F847))))+(G821*G822))/(G823)))))</f>
        <v>0</v>
      </c>
      <c r="H847" s="395">
        <f t="shared" ref="H847" ca="1" si="1192">IF(G847="n/a","n/a",IF(AND(G847&lt;1,H821=0),0,
IF(H821=0,G847-1,
IF(G847&lt;1,H822,
(((G847-1)*(G823-(G823/(G847))))+(H821*H822))/(H823)))))</f>
        <v>0</v>
      </c>
      <c r="I847" s="395">
        <f ca="1">IF(H847="n/a","n/a",IF(AND(H847&lt;1,I821=0),0,
IF(I821=0,H847-1,
IF(H847&lt;1,I822,
(((H847-1)*(H823-(H823/(H847))))+(I821*I822))/(I823)))))</f>
        <v>0</v>
      </c>
      <c r="J847" s="395">
        <f t="shared" ref="J847" ca="1" si="1193">IF(I847="n/a","n/a",IF(AND(I847&lt;1,J821=0),0,
IF(J821=0,I847-1,
IF(I847&lt;1,J822,
(((I847-1)*(I823-(I823/(I847))))+(J821*J822))/(J823)))))</f>
        <v>0</v>
      </c>
      <c r="K847" s="395">
        <f t="shared" ref="K847" ca="1" si="1194">IF(J847="n/a","n/a",IF(AND(J847&lt;1,K821=0),0,
IF(K821=0,J847-1,
IF(J847&lt;1,K822,
(((J847-1)*(J823-(J823/(J847))))+(K821*K822))/(K823)))))</f>
        <v>0</v>
      </c>
      <c r="L847" s="395">
        <f t="shared" ref="L847" ca="1" si="1195">IF(K847="n/a","n/a",IF(AND(K847&lt;1,L821=0),0,
IF(L821=0,K847-1,
IF(K847&lt;1,L822,
(((K847-1)*(K823-(K823/(K847))))+(L821*L822))/(L823)))))</f>
        <v>0</v>
      </c>
      <c r="M847" s="395">
        <f t="shared" ref="M847" ca="1" si="1196">IF(L847="n/a","n/a",IF(AND(L847&lt;1,M821=0),0,
IF(M821=0,L847-1,
IF(L847&lt;1,M822,
(((L847-1)*(L823-(L823/(L847))))+(M821*M822))/(M823)))))</f>
        <v>0</v>
      </c>
      <c r="N847" s="395">
        <f t="shared" ref="N847" ca="1" si="1197">IF(M847="n/a","n/a",IF(AND(M847&lt;1,N821=0),0,
IF(N821=0,M847-1,
IF(M847&lt;1,N822,
(((M847-1)*(M823-(M823/(M847))))+(N821*N822))/(N823)))))</f>
        <v>0</v>
      </c>
      <c r="O847" s="395">
        <f t="shared" ref="O847" ca="1" si="1198">IF(N847="n/a","n/a",IF(AND(N847&lt;1,O821=0),0,
IF(O821=0,N847-1,
IF(N847&lt;1,O822,
(((N847-1)*(N823-(N823/(N847))))+(O821*O822))/(O823)))))</f>
        <v>0</v>
      </c>
      <c r="P847" s="395">
        <f t="shared" ref="P847" ca="1" si="1199">IF(O847="n/a","n/a",IF(AND(O847&lt;1,P821=0),0,
IF(P821=0,O847-1,
IF(O847&lt;1,P822,
(((O847-1)*(O823-(O823/(O847))))+(P821*P822))/(P823)))))</f>
        <v>0</v>
      </c>
      <c r="Q847" s="395">
        <f t="shared" ref="Q847" ca="1" si="1200">IF(P847="n/a","n/a",IF(AND(P847&lt;1,Q821=0),0,
IF(Q821=0,P847-1,
IF(P847&lt;1,Q822,
(((P847-1)*(P823-(P823/(P847))))+(Q821*Q822))/(Q823)))))</f>
        <v>0</v>
      </c>
      <c r="R847" s="395">
        <f t="shared" ref="R847" ca="1" si="1201">IF(Q847="n/a","n/a",IF(AND(Q847&lt;1,R821=0),0,
IF(R821=0,Q847-1,
IF(Q847&lt;1,R822,
(((Q847-1)*(Q823-(Q823/(Q847))))+(R821*R822))/(R823)))))</f>
        <v>0</v>
      </c>
      <c r="S847" s="395">
        <f t="shared" ref="S847" ca="1" si="1202">IF(R847="n/a","n/a",IF(AND(R847&lt;1,S821=0),0,
IF(S821=0,R847-1,
IF(R847&lt;1,S822,
(((R847-1)*(R823-(R823/(R847))))+(S821*S822))/(S823)))))</f>
        <v>0</v>
      </c>
      <c r="T847" s="395">
        <f t="shared" ref="T847" ca="1" si="1203">IF(S847="n/a","n/a",IF(AND(S847&lt;1,T821=0),0,
IF(T821=0,S847-1,
IF(S847&lt;1,T822,
(((S847-1)*(S823-(S823/(S847))))+(T821*T822))/(T823)))))</f>
        <v>0</v>
      </c>
      <c r="U847" s="395">
        <f t="shared" ref="U847" ca="1" si="1204">IF(T847="n/a","n/a",IF(AND(T847&lt;1,U821=0),0,
IF(U821=0,T847-1,
IF(T847&lt;1,U822,
(((T847-1)*(T823-(T823/(T847))))+(U821*U822))/(U823)))))</f>
        <v>0</v>
      </c>
      <c r="V847" s="395">
        <f t="shared" ref="V847" ca="1" si="1205">IF(U847="n/a","n/a",IF(AND(U847&lt;1,V821=0),0,
IF(V821=0,U847-1,
IF(U847&lt;1,V822,
(((U847-1)*(U823-(U823/(U847))))+(V821*V822))/(V823)))))</f>
        <v>0</v>
      </c>
      <c r="W847" s="395">
        <f t="shared" ref="W847" ca="1" si="1206">IF(V847="n/a","n/a",IF(AND(V847&lt;1,W821=0),0,
IF(W821=0,V847-1,
IF(V847&lt;1,W822,
(((V847-1)*(V823-(V823/(V847))))+(W821*W822))/(W823)))))</f>
        <v>0</v>
      </c>
      <c r="X847" s="249"/>
      <c r="Y847" s="249"/>
      <c r="Z847" s="249"/>
      <c r="AA847" s="249"/>
      <c r="AB847" s="249"/>
    </row>
    <row r="848" spans="1:28" hidden="1" outlineLevel="1">
      <c r="A848" s="249"/>
      <c r="B848" s="309" t="s">
        <v>301</v>
      </c>
      <c r="C848" s="400">
        <f ca="1">C820</f>
        <v>0</v>
      </c>
      <c r="D848" s="395">
        <f t="shared" ref="D848" ca="1" si="1207">IF(C848="n/a","n/a",MAX(0,C848-1))</f>
        <v>0</v>
      </c>
      <c r="E848" s="395">
        <f t="shared" ref="E848:E849" ca="1" si="1208">IF(D848="n/a","n/a",MAX(0,D848-1))</f>
        <v>0</v>
      </c>
      <c r="F848" s="395">
        <f t="shared" ref="F848:F850" ca="1" si="1209">IF(E848="n/a","n/a",MAX(0,E848-1))</f>
        <v>0</v>
      </c>
      <c r="G848" s="395">
        <f t="shared" ref="G848:G851" ca="1" si="1210">IF(F848="n/a","n/a",MAX(0,F848-1))</f>
        <v>0</v>
      </c>
      <c r="H848" s="395">
        <f t="shared" ref="H848:H852" ca="1" si="1211">IF(G848="n/a","n/a",MAX(0,G848-1))</f>
        <v>0</v>
      </c>
      <c r="I848" s="395">
        <f t="shared" ref="I848:I853" ca="1" si="1212">IF(H848="n/a","n/a",MAX(0,H848-1))</f>
        <v>0</v>
      </c>
      <c r="J848" s="395">
        <f t="shared" ref="J848:J854" ca="1" si="1213">IF(I848="n/a","n/a",MAX(0,I848-1))</f>
        <v>0</v>
      </c>
      <c r="K848" s="395">
        <f t="shared" ref="K848:K855" ca="1" si="1214">IF(J848="n/a","n/a",MAX(0,J848-1))</f>
        <v>0</v>
      </c>
      <c r="L848" s="395">
        <f t="shared" ref="L848:L856" ca="1" si="1215">IF(K848="n/a","n/a",MAX(0,K848-1))</f>
        <v>0</v>
      </c>
      <c r="M848" s="395">
        <f t="shared" ref="M848:M857" ca="1" si="1216">IF(L848="n/a","n/a",MAX(0,L848-1))</f>
        <v>0</v>
      </c>
      <c r="N848" s="395">
        <f t="shared" ref="N848:N858" ca="1" si="1217">IF(M848="n/a","n/a",MAX(0,M848-1))</f>
        <v>0</v>
      </c>
      <c r="O848" s="395">
        <f t="shared" ref="O848:O859" ca="1" si="1218">IF(N848="n/a","n/a",MAX(0,N848-1))</f>
        <v>0</v>
      </c>
      <c r="P848" s="395">
        <f t="shared" ref="P848:P860" ca="1" si="1219">IF(O848="n/a","n/a",MAX(0,O848-1))</f>
        <v>0</v>
      </c>
      <c r="Q848" s="395">
        <f t="shared" ref="Q848:Q861" ca="1" si="1220">IF(P848="n/a","n/a",MAX(0,P848-1))</f>
        <v>0</v>
      </c>
      <c r="R848" s="395">
        <f t="shared" ref="R848:R862" ca="1" si="1221">IF(Q848="n/a","n/a",MAX(0,Q848-1))</f>
        <v>0</v>
      </c>
      <c r="S848" s="395">
        <f t="shared" ref="S848:S863" ca="1" si="1222">IF(R848="n/a","n/a",MAX(0,R848-1))</f>
        <v>0</v>
      </c>
      <c r="T848" s="395">
        <f t="shared" ref="T848:T864" ca="1" si="1223">IF(S848="n/a","n/a",MAX(0,S848-1))</f>
        <v>0</v>
      </c>
      <c r="U848" s="395">
        <f t="shared" ref="U848:U865" ca="1" si="1224">IF(T848="n/a","n/a",MAX(0,T848-1))</f>
        <v>0</v>
      </c>
      <c r="V848" s="395">
        <f t="shared" ref="V848:V866" ca="1" si="1225">IF(U848="n/a","n/a",MAX(0,U848-1))</f>
        <v>0</v>
      </c>
      <c r="W848" s="395">
        <f t="shared" ref="W848:W866" ca="1" si="1226">IF(V848="n/a","n/a",MAX(0,V848-1))</f>
        <v>0</v>
      </c>
      <c r="X848" s="249"/>
      <c r="Y848" s="249"/>
      <c r="Z848" s="249"/>
      <c r="AA848" s="249"/>
      <c r="AB848" s="249"/>
    </row>
    <row r="849" spans="1:28" hidden="1" outlineLevel="1">
      <c r="A849" s="249"/>
      <c r="B849" s="309" t="str">
        <f t="shared" ref="B849:B868" ca="1" si="1227">"RL Capex "&amp;OFFSET($C$6,0,A825)</f>
        <v>RL Capex 2013</v>
      </c>
      <c r="C849" s="396"/>
      <c r="D849" s="400">
        <f ca="1">D820</f>
        <v>0</v>
      </c>
      <c r="E849" s="395">
        <f t="shared" ca="1" si="1208"/>
        <v>0</v>
      </c>
      <c r="F849" s="395">
        <f t="shared" ca="1" si="1209"/>
        <v>0</v>
      </c>
      <c r="G849" s="395">
        <f t="shared" ca="1" si="1210"/>
        <v>0</v>
      </c>
      <c r="H849" s="395">
        <f t="shared" ca="1" si="1211"/>
        <v>0</v>
      </c>
      <c r="I849" s="395">
        <f t="shared" ca="1" si="1212"/>
        <v>0</v>
      </c>
      <c r="J849" s="395">
        <f t="shared" ca="1" si="1213"/>
        <v>0</v>
      </c>
      <c r="K849" s="395">
        <f t="shared" ca="1" si="1214"/>
        <v>0</v>
      </c>
      <c r="L849" s="395">
        <f t="shared" ca="1" si="1215"/>
        <v>0</v>
      </c>
      <c r="M849" s="395">
        <f t="shared" ca="1" si="1216"/>
        <v>0</v>
      </c>
      <c r="N849" s="395">
        <f t="shared" ca="1" si="1217"/>
        <v>0</v>
      </c>
      <c r="O849" s="395">
        <f t="shared" ca="1" si="1218"/>
        <v>0</v>
      </c>
      <c r="P849" s="395">
        <f t="shared" ca="1" si="1219"/>
        <v>0</v>
      </c>
      <c r="Q849" s="395">
        <f t="shared" ca="1" si="1220"/>
        <v>0</v>
      </c>
      <c r="R849" s="395">
        <f t="shared" ca="1" si="1221"/>
        <v>0</v>
      </c>
      <c r="S849" s="395">
        <f t="shared" ca="1" si="1222"/>
        <v>0</v>
      </c>
      <c r="T849" s="395">
        <f t="shared" ca="1" si="1223"/>
        <v>0</v>
      </c>
      <c r="U849" s="395">
        <f t="shared" ca="1" si="1224"/>
        <v>0</v>
      </c>
      <c r="V849" s="395">
        <f t="shared" ca="1" si="1225"/>
        <v>0</v>
      </c>
      <c r="W849" s="395">
        <f t="shared" ca="1" si="1226"/>
        <v>0</v>
      </c>
      <c r="X849" s="249"/>
      <c r="Y849" s="249"/>
      <c r="Z849" s="249"/>
      <c r="AA849" s="249"/>
      <c r="AB849" s="249"/>
    </row>
    <row r="850" spans="1:28" hidden="1" outlineLevel="1">
      <c r="A850" s="249"/>
      <c r="B850" s="309" t="str">
        <f t="shared" ca="1" si="1227"/>
        <v>RL Capex 2014</v>
      </c>
      <c r="C850" s="401"/>
      <c r="D850" s="396"/>
      <c r="E850" s="400">
        <f ca="1">E820</f>
        <v>0</v>
      </c>
      <c r="F850" s="395">
        <f t="shared" ca="1" si="1209"/>
        <v>0</v>
      </c>
      <c r="G850" s="395">
        <f t="shared" ca="1" si="1210"/>
        <v>0</v>
      </c>
      <c r="H850" s="395">
        <f t="shared" ca="1" si="1211"/>
        <v>0</v>
      </c>
      <c r="I850" s="395">
        <f t="shared" ca="1" si="1212"/>
        <v>0</v>
      </c>
      <c r="J850" s="395">
        <f t="shared" ca="1" si="1213"/>
        <v>0</v>
      </c>
      <c r="K850" s="395">
        <f t="shared" ca="1" si="1214"/>
        <v>0</v>
      </c>
      <c r="L850" s="395">
        <f t="shared" ca="1" si="1215"/>
        <v>0</v>
      </c>
      <c r="M850" s="395">
        <f t="shared" ca="1" si="1216"/>
        <v>0</v>
      </c>
      <c r="N850" s="395">
        <f t="shared" ca="1" si="1217"/>
        <v>0</v>
      </c>
      <c r="O850" s="395">
        <f t="shared" ca="1" si="1218"/>
        <v>0</v>
      </c>
      <c r="P850" s="395">
        <f t="shared" ca="1" si="1219"/>
        <v>0</v>
      </c>
      <c r="Q850" s="395">
        <f t="shared" ca="1" si="1220"/>
        <v>0</v>
      </c>
      <c r="R850" s="395">
        <f t="shared" ca="1" si="1221"/>
        <v>0</v>
      </c>
      <c r="S850" s="395">
        <f t="shared" ca="1" si="1222"/>
        <v>0</v>
      </c>
      <c r="T850" s="395">
        <f t="shared" ca="1" si="1223"/>
        <v>0</v>
      </c>
      <c r="U850" s="395">
        <f t="shared" ca="1" si="1224"/>
        <v>0</v>
      </c>
      <c r="V850" s="395">
        <f t="shared" ca="1" si="1225"/>
        <v>0</v>
      </c>
      <c r="W850" s="395">
        <f t="shared" ca="1" si="1226"/>
        <v>0</v>
      </c>
      <c r="X850" s="249"/>
      <c r="Y850" s="249"/>
      <c r="Z850" s="249"/>
      <c r="AA850" s="249"/>
      <c r="AB850" s="249"/>
    </row>
    <row r="851" spans="1:28" hidden="1" outlineLevel="1">
      <c r="A851" s="249"/>
      <c r="B851" s="309" t="str">
        <f t="shared" ca="1" si="1227"/>
        <v>RL Capex 2015</v>
      </c>
      <c r="C851" s="401"/>
      <c r="D851" s="401"/>
      <c r="E851" s="396"/>
      <c r="F851" s="400">
        <f ca="1">F820</f>
        <v>0</v>
      </c>
      <c r="G851" s="395">
        <f t="shared" ca="1" si="1210"/>
        <v>0</v>
      </c>
      <c r="H851" s="395">
        <f t="shared" ca="1" si="1211"/>
        <v>0</v>
      </c>
      <c r="I851" s="395">
        <f t="shared" ca="1" si="1212"/>
        <v>0</v>
      </c>
      <c r="J851" s="395">
        <f t="shared" ca="1" si="1213"/>
        <v>0</v>
      </c>
      <c r="K851" s="395">
        <f t="shared" ca="1" si="1214"/>
        <v>0</v>
      </c>
      <c r="L851" s="395">
        <f t="shared" ca="1" si="1215"/>
        <v>0</v>
      </c>
      <c r="M851" s="395">
        <f t="shared" ca="1" si="1216"/>
        <v>0</v>
      </c>
      <c r="N851" s="395">
        <f t="shared" ca="1" si="1217"/>
        <v>0</v>
      </c>
      <c r="O851" s="395">
        <f t="shared" ca="1" si="1218"/>
        <v>0</v>
      </c>
      <c r="P851" s="395">
        <f t="shared" ca="1" si="1219"/>
        <v>0</v>
      </c>
      <c r="Q851" s="395">
        <f t="shared" ca="1" si="1220"/>
        <v>0</v>
      </c>
      <c r="R851" s="395">
        <f t="shared" ca="1" si="1221"/>
        <v>0</v>
      </c>
      <c r="S851" s="395">
        <f t="shared" ca="1" si="1222"/>
        <v>0</v>
      </c>
      <c r="T851" s="395">
        <f t="shared" ca="1" si="1223"/>
        <v>0</v>
      </c>
      <c r="U851" s="395">
        <f t="shared" ca="1" si="1224"/>
        <v>0</v>
      </c>
      <c r="V851" s="395">
        <f t="shared" ca="1" si="1225"/>
        <v>0</v>
      </c>
      <c r="W851" s="395">
        <f t="shared" ca="1" si="1226"/>
        <v>0</v>
      </c>
      <c r="X851" s="249"/>
      <c r="Y851" s="249"/>
      <c r="Z851" s="249"/>
      <c r="AA851" s="249"/>
      <c r="AB851" s="249"/>
    </row>
    <row r="852" spans="1:28" hidden="1" outlineLevel="1">
      <c r="A852" s="249"/>
      <c r="B852" s="309" t="str">
        <f t="shared" ca="1" si="1227"/>
        <v>RL Capex 2016</v>
      </c>
      <c r="C852" s="401"/>
      <c r="D852" s="401"/>
      <c r="E852" s="401"/>
      <c r="F852" s="396"/>
      <c r="G852" s="400">
        <f ca="1">G820</f>
        <v>0</v>
      </c>
      <c r="H852" s="395">
        <f t="shared" ca="1" si="1211"/>
        <v>0</v>
      </c>
      <c r="I852" s="395">
        <f t="shared" ca="1" si="1212"/>
        <v>0</v>
      </c>
      <c r="J852" s="395">
        <f t="shared" ca="1" si="1213"/>
        <v>0</v>
      </c>
      <c r="K852" s="395">
        <f t="shared" ca="1" si="1214"/>
        <v>0</v>
      </c>
      <c r="L852" s="395">
        <f t="shared" ca="1" si="1215"/>
        <v>0</v>
      </c>
      <c r="M852" s="395">
        <f t="shared" ca="1" si="1216"/>
        <v>0</v>
      </c>
      <c r="N852" s="395">
        <f t="shared" ca="1" si="1217"/>
        <v>0</v>
      </c>
      <c r="O852" s="395">
        <f t="shared" ca="1" si="1218"/>
        <v>0</v>
      </c>
      <c r="P852" s="395">
        <f t="shared" ca="1" si="1219"/>
        <v>0</v>
      </c>
      <c r="Q852" s="395">
        <f t="shared" ca="1" si="1220"/>
        <v>0</v>
      </c>
      <c r="R852" s="395">
        <f t="shared" ca="1" si="1221"/>
        <v>0</v>
      </c>
      <c r="S852" s="395">
        <f t="shared" ca="1" si="1222"/>
        <v>0</v>
      </c>
      <c r="T852" s="395">
        <f t="shared" ca="1" si="1223"/>
        <v>0</v>
      </c>
      <c r="U852" s="395">
        <f t="shared" ca="1" si="1224"/>
        <v>0</v>
      </c>
      <c r="V852" s="395">
        <f t="shared" ca="1" si="1225"/>
        <v>0</v>
      </c>
      <c r="W852" s="395">
        <f t="shared" ca="1" si="1226"/>
        <v>0</v>
      </c>
      <c r="X852" s="249"/>
      <c r="Y852" s="249"/>
      <c r="Z852" s="249"/>
      <c r="AA852" s="249"/>
      <c r="AB852" s="249"/>
    </row>
    <row r="853" spans="1:28" hidden="1" outlineLevel="1">
      <c r="A853" s="249"/>
      <c r="B853" s="309" t="str">
        <f t="shared" ca="1" si="1227"/>
        <v>RL Capex 2017</v>
      </c>
      <c r="C853" s="401"/>
      <c r="D853" s="401"/>
      <c r="E853" s="401"/>
      <c r="F853" s="401"/>
      <c r="G853" s="396"/>
      <c r="H853" s="400">
        <f ca="1">H820</f>
        <v>0</v>
      </c>
      <c r="I853" s="395">
        <f t="shared" ca="1" si="1212"/>
        <v>0</v>
      </c>
      <c r="J853" s="395">
        <f t="shared" ca="1" si="1213"/>
        <v>0</v>
      </c>
      <c r="K853" s="395">
        <f t="shared" ca="1" si="1214"/>
        <v>0</v>
      </c>
      <c r="L853" s="395">
        <f t="shared" ca="1" si="1215"/>
        <v>0</v>
      </c>
      <c r="M853" s="395">
        <f t="shared" ca="1" si="1216"/>
        <v>0</v>
      </c>
      <c r="N853" s="395">
        <f t="shared" ca="1" si="1217"/>
        <v>0</v>
      </c>
      <c r="O853" s="395">
        <f t="shared" ca="1" si="1218"/>
        <v>0</v>
      </c>
      <c r="P853" s="395">
        <f t="shared" ca="1" si="1219"/>
        <v>0</v>
      </c>
      <c r="Q853" s="395">
        <f t="shared" ca="1" si="1220"/>
        <v>0</v>
      </c>
      <c r="R853" s="395">
        <f t="shared" ca="1" si="1221"/>
        <v>0</v>
      </c>
      <c r="S853" s="395">
        <f t="shared" ca="1" si="1222"/>
        <v>0</v>
      </c>
      <c r="T853" s="395">
        <f t="shared" ca="1" si="1223"/>
        <v>0</v>
      </c>
      <c r="U853" s="395">
        <f t="shared" ca="1" si="1224"/>
        <v>0</v>
      </c>
      <c r="V853" s="395">
        <f t="shared" ca="1" si="1225"/>
        <v>0</v>
      </c>
      <c r="W853" s="395">
        <f t="shared" ca="1" si="1226"/>
        <v>0</v>
      </c>
      <c r="X853" s="249"/>
      <c r="Y853" s="249"/>
      <c r="Z853" s="249"/>
      <c r="AA853" s="249"/>
      <c r="AB853" s="249"/>
    </row>
    <row r="854" spans="1:28" hidden="1" outlineLevel="1">
      <c r="A854" s="249"/>
      <c r="B854" s="309" t="str">
        <f t="shared" ca="1" si="1227"/>
        <v>RL Capex 2018</v>
      </c>
      <c r="C854" s="401"/>
      <c r="D854" s="401"/>
      <c r="E854" s="401"/>
      <c r="F854" s="401"/>
      <c r="G854" s="401"/>
      <c r="H854" s="396"/>
      <c r="I854" s="400">
        <f ca="1">I820</f>
        <v>0</v>
      </c>
      <c r="J854" s="395">
        <f t="shared" ca="1" si="1213"/>
        <v>0</v>
      </c>
      <c r="K854" s="395">
        <f t="shared" ca="1" si="1214"/>
        <v>0</v>
      </c>
      <c r="L854" s="395">
        <f t="shared" ca="1" si="1215"/>
        <v>0</v>
      </c>
      <c r="M854" s="395">
        <f t="shared" ca="1" si="1216"/>
        <v>0</v>
      </c>
      <c r="N854" s="395">
        <f t="shared" ca="1" si="1217"/>
        <v>0</v>
      </c>
      <c r="O854" s="395">
        <f t="shared" ca="1" si="1218"/>
        <v>0</v>
      </c>
      <c r="P854" s="395">
        <f t="shared" ca="1" si="1219"/>
        <v>0</v>
      </c>
      <c r="Q854" s="395">
        <f t="shared" ca="1" si="1220"/>
        <v>0</v>
      </c>
      <c r="R854" s="395">
        <f t="shared" ca="1" si="1221"/>
        <v>0</v>
      </c>
      <c r="S854" s="395">
        <f t="shared" ca="1" si="1222"/>
        <v>0</v>
      </c>
      <c r="T854" s="395">
        <f t="shared" ca="1" si="1223"/>
        <v>0</v>
      </c>
      <c r="U854" s="395">
        <f t="shared" ca="1" si="1224"/>
        <v>0</v>
      </c>
      <c r="V854" s="395">
        <f t="shared" ca="1" si="1225"/>
        <v>0</v>
      </c>
      <c r="W854" s="395">
        <f t="shared" ca="1" si="1226"/>
        <v>0</v>
      </c>
      <c r="X854" s="249"/>
      <c r="Y854" s="249"/>
      <c r="Z854" s="249"/>
      <c r="AA854" s="249"/>
      <c r="AB854" s="249"/>
    </row>
    <row r="855" spans="1:28" hidden="1" outlineLevel="1">
      <c r="A855" s="249"/>
      <c r="B855" s="309" t="str">
        <f t="shared" ca="1" si="1227"/>
        <v>RL Capex 2019</v>
      </c>
      <c r="C855" s="401"/>
      <c r="D855" s="401"/>
      <c r="E855" s="401"/>
      <c r="F855" s="401"/>
      <c r="G855" s="401"/>
      <c r="H855" s="401"/>
      <c r="I855" s="396"/>
      <c r="J855" s="400">
        <f ca="1">J820</f>
        <v>0</v>
      </c>
      <c r="K855" s="395">
        <f t="shared" ca="1" si="1214"/>
        <v>0</v>
      </c>
      <c r="L855" s="395">
        <f t="shared" ca="1" si="1215"/>
        <v>0</v>
      </c>
      <c r="M855" s="395">
        <f t="shared" ca="1" si="1216"/>
        <v>0</v>
      </c>
      <c r="N855" s="395">
        <f t="shared" ca="1" si="1217"/>
        <v>0</v>
      </c>
      <c r="O855" s="395">
        <f t="shared" ca="1" si="1218"/>
        <v>0</v>
      </c>
      <c r="P855" s="395">
        <f t="shared" ca="1" si="1219"/>
        <v>0</v>
      </c>
      <c r="Q855" s="395">
        <f t="shared" ca="1" si="1220"/>
        <v>0</v>
      </c>
      <c r="R855" s="395">
        <f t="shared" ca="1" si="1221"/>
        <v>0</v>
      </c>
      <c r="S855" s="395">
        <f t="shared" ca="1" si="1222"/>
        <v>0</v>
      </c>
      <c r="T855" s="395">
        <f t="shared" ca="1" si="1223"/>
        <v>0</v>
      </c>
      <c r="U855" s="395">
        <f t="shared" ca="1" si="1224"/>
        <v>0</v>
      </c>
      <c r="V855" s="395">
        <f t="shared" ca="1" si="1225"/>
        <v>0</v>
      </c>
      <c r="W855" s="395">
        <f t="shared" ca="1" si="1226"/>
        <v>0</v>
      </c>
      <c r="X855" s="249"/>
      <c r="Y855" s="249"/>
      <c r="Z855" s="249"/>
      <c r="AA855" s="249"/>
      <c r="AB855" s="249"/>
    </row>
    <row r="856" spans="1:28" hidden="1" outlineLevel="1">
      <c r="A856" s="249"/>
      <c r="B856" s="309" t="str">
        <f t="shared" ca="1" si="1227"/>
        <v>RL Capex 2020</v>
      </c>
      <c r="C856" s="401"/>
      <c r="D856" s="401"/>
      <c r="E856" s="401"/>
      <c r="F856" s="401"/>
      <c r="G856" s="401"/>
      <c r="H856" s="401"/>
      <c r="I856" s="401"/>
      <c r="J856" s="396"/>
      <c r="K856" s="400">
        <f ca="1">K820</f>
        <v>0</v>
      </c>
      <c r="L856" s="395">
        <f t="shared" ca="1" si="1215"/>
        <v>0</v>
      </c>
      <c r="M856" s="395">
        <f t="shared" ca="1" si="1216"/>
        <v>0</v>
      </c>
      <c r="N856" s="395">
        <f t="shared" ca="1" si="1217"/>
        <v>0</v>
      </c>
      <c r="O856" s="395">
        <f t="shared" ca="1" si="1218"/>
        <v>0</v>
      </c>
      <c r="P856" s="395">
        <f t="shared" ca="1" si="1219"/>
        <v>0</v>
      </c>
      <c r="Q856" s="395">
        <f t="shared" ca="1" si="1220"/>
        <v>0</v>
      </c>
      <c r="R856" s="395">
        <f t="shared" ca="1" si="1221"/>
        <v>0</v>
      </c>
      <c r="S856" s="395">
        <f t="shared" ca="1" si="1222"/>
        <v>0</v>
      </c>
      <c r="T856" s="395">
        <f t="shared" ca="1" si="1223"/>
        <v>0</v>
      </c>
      <c r="U856" s="395">
        <f t="shared" ca="1" si="1224"/>
        <v>0</v>
      </c>
      <c r="V856" s="395">
        <f t="shared" ca="1" si="1225"/>
        <v>0</v>
      </c>
      <c r="W856" s="395">
        <f t="shared" ca="1" si="1226"/>
        <v>0</v>
      </c>
      <c r="X856" s="249"/>
      <c r="Y856" s="249"/>
      <c r="Z856" s="249"/>
      <c r="AA856" s="249"/>
      <c r="AB856" s="249"/>
    </row>
    <row r="857" spans="1:28" hidden="1" outlineLevel="1">
      <c r="A857" s="249"/>
      <c r="B857" s="309" t="str">
        <f t="shared" ca="1" si="1227"/>
        <v>RL Capex 2021</v>
      </c>
      <c r="C857" s="401"/>
      <c r="D857" s="401"/>
      <c r="E857" s="401"/>
      <c r="F857" s="401"/>
      <c r="G857" s="401"/>
      <c r="H857" s="401"/>
      <c r="I857" s="401"/>
      <c r="J857" s="401"/>
      <c r="K857" s="396"/>
      <c r="L857" s="400">
        <f ca="1">L820</f>
        <v>0</v>
      </c>
      <c r="M857" s="395">
        <f t="shared" ca="1" si="1216"/>
        <v>0</v>
      </c>
      <c r="N857" s="395">
        <f t="shared" ca="1" si="1217"/>
        <v>0</v>
      </c>
      <c r="O857" s="395">
        <f t="shared" ca="1" si="1218"/>
        <v>0</v>
      </c>
      <c r="P857" s="395">
        <f t="shared" ca="1" si="1219"/>
        <v>0</v>
      </c>
      <c r="Q857" s="395">
        <f t="shared" ca="1" si="1220"/>
        <v>0</v>
      </c>
      <c r="R857" s="395">
        <f t="shared" ca="1" si="1221"/>
        <v>0</v>
      </c>
      <c r="S857" s="395">
        <f t="shared" ca="1" si="1222"/>
        <v>0</v>
      </c>
      <c r="T857" s="395">
        <f t="shared" ca="1" si="1223"/>
        <v>0</v>
      </c>
      <c r="U857" s="395">
        <f t="shared" ca="1" si="1224"/>
        <v>0</v>
      </c>
      <c r="V857" s="395">
        <f t="shared" ca="1" si="1225"/>
        <v>0</v>
      </c>
      <c r="W857" s="395">
        <f t="shared" ca="1" si="1226"/>
        <v>0</v>
      </c>
      <c r="X857" s="249"/>
      <c r="Y857" s="249"/>
      <c r="Z857" s="249"/>
      <c r="AA857" s="249"/>
      <c r="AB857" s="249"/>
    </row>
    <row r="858" spans="1:28" hidden="1" outlineLevel="1">
      <c r="A858" s="249"/>
      <c r="B858" s="309" t="str">
        <f t="shared" ca="1" si="1227"/>
        <v>RL Capex 2022</v>
      </c>
      <c r="C858" s="401"/>
      <c r="D858" s="401"/>
      <c r="E858" s="401"/>
      <c r="F858" s="401"/>
      <c r="G858" s="401"/>
      <c r="H858" s="401"/>
      <c r="I858" s="401"/>
      <c r="J858" s="401"/>
      <c r="K858" s="401"/>
      <c r="L858" s="396"/>
      <c r="M858" s="400">
        <f ca="1">M820</f>
        <v>0</v>
      </c>
      <c r="N858" s="395">
        <f t="shared" ca="1" si="1217"/>
        <v>0</v>
      </c>
      <c r="O858" s="395">
        <f t="shared" ca="1" si="1218"/>
        <v>0</v>
      </c>
      <c r="P858" s="395">
        <f t="shared" ca="1" si="1219"/>
        <v>0</v>
      </c>
      <c r="Q858" s="395">
        <f t="shared" ca="1" si="1220"/>
        <v>0</v>
      </c>
      <c r="R858" s="395">
        <f t="shared" ca="1" si="1221"/>
        <v>0</v>
      </c>
      <c r="S858" s="395">
        <f t="shared" ca="1" si="1222"/>
        <v>0</v>
      </c>
      <c r="T858" s="395">
        <f t="shared" ca="1" si="1223"/>
        <v>0</v>
      </c>
      <c r="U858" s="395">
        <f t="shared" ca="1" si="1224"/>
        <v>0</v>
      </c>
      <c r="V858" s="395">
        <f t="shared" ca="1" si="1225"/>
        <v>0</v>
      </c>
      <c r="W858" s="395">
        <f t="shared" ca="1" si="1226"/>
        <v>0</v>
      </c>
      <c r="X858" s="249"/>
      <c r="Y858" s="249"/>
      <c r="Z858" s="249"/>
      <c r="AA858" s="249"/>
      <c r="AB858" s="249"/>
    </row>
    <row r="859" spans="1:28" hidden="1" outlineLevel="1">
      <c r="A859" s="249"/>
      <c r="B859" s="309" t="str">
        <f t="shared" ca="1" si="1227"/>
        <v>RL Capex 2023</v>
      </c>
      <c r="C859" s="401"/>
      <c r="D859" s="401"/>
      <c r="E859" s="401"/>
      <c r="F859" s="401"/>
      <c r="G859" s="401"/>
      <c r="H859" s="401"/>
      <c r="I859" s="401"/>
      <c r="J859" s="401"/>
      <c r="K859" s="401"/>
      <c r="L859" s="401"/>
      <c r="M859" s="396"/>
      <c r="N859" s="400">
        <f>N820</f>
        <v>0</v>
      </c>
      <c r="O859" s="395">
        <f t="shared" si="1218"/>
        <v>0</v>
      </c>
      <c r="P859" s="395">
        <f t="shared" si="1219"/>
        <v>0</v>
      </c>
      <c r="Q859" s="395">
        <f t="shared" si="1220"/>
        <v>0</v>
      </c>
      <c r="R859" s="395">
        <f t="shared" si="1221"/>
        <v>0</v>
      </c>
      <c r="S859" s="395">
        <f t="shared" si="1222"/>
        <v>0</v>
      </c>
      <c r="T859" s="395">
        <f t="shared" si="1223"/>
        <v>0</v>
      </c>
      <c r="U859" s="395">
        <f t="shared" si="1224"/>
        <v>0</v>
      </c>
      <c r="V859" s="395">
        <f t="shared" si="1225"/>
        <v>0</v>
      </c>
      <c r="W859" s="395">
        <f t="shared" si="1226"/>
        <v>0</v>
      </c>
      <c r="X859" s="249"/>
      <c r="Y859" s="249"/>
      <c r="Z859" s="249"/>
      <c r="AA859" s="249"/>
      <c r="AB859" s="249"/>
    </row>
    <row r="860" spans="1:28" hidden="1" outlineLevel="1">
      <c r="A860" s="249"/>
      <c r="B860" s="309" t="str">
        <f t="shared" ca="1" si="1227"/>
        <v>RL Capex 2024</v>
      </c>
      <c r="C860" s="401"/>
      <c r="D860" s="401"/>
      <c r="E860" s="401"/>
      <c r="F860" s="401"/>
      <c r="G860" s="401"/>
      <c r="H860" s="401"/>
      <c r="I860" s="401"/>
      <c r="J860" s="401"/>
      <c r="K860" s="401"/>
      <c r="L860" s="401"/>
      <c r="M860" s="401"/>
      <c r="N860" s="396"/>
      <c r="O860" s="400">
        <f>O820</f>
        <v>0</v>
      </c>
      <c r="P860" s="395">
        <f t="shared" si="1219"/>
        <v>0</v>
      </c>
      <c r="Q860" s="395">
        <f t="shared" si="1220"/>
        <v>0</v>
      </c>
      <c r="R860" s="395">
        <f t="shared" si="1221"/>
        <v>0</v>
      </c>
      <c r="S860" s="395">
        <f t="shared" si="1222"/>
        <v>0</v>
      </c>
      <c r="T860" s="395">
        <f t="shared" si="1223"/>
        <v>0</v>
      </c>
      <c r="U860" s="395">
        <f t="shared" si="1224"/>
        <v>0</v>
      </c>
      <c r="V860" s="395">
        <f t="shared" si="1225"/>
        <v>0</v>
      </c>
      <c r="W860" s="395">
        <f t="shared" si="1226"/>
        <v>0</v>
      </c>
      <c r="X860" s="249"/>
      <c r="Y860" s="249"/>
      <c r="Z860" s="249"/>
      <c r="AA860" s="249"/>
      <c r="AB860" s="249"/>
    </row>
    <row r="861" spans="1:28" hidden="1" outlineLevel="1">
      <c r="A861" s="249"/>
      <c r="B861" s="309" t="str">
        <f t="shared" ca="1" si="1227"/>
        <v>RL Capex 2025</v>
      </c>
      <c r="C861" s="401"/>
      <c r="D861" s="401"/>
      <c r="E861" s="401"/>
      <c r="F861" s="401"/>
      <c r="G861" s="401"/>
      <c r="H861" s="401"/>
      <c r="I861" s="401"/>
      <c r="J861" s="401"/>
      <c r="K861" s="401"/>
      <c r="L861" s="401"/>
      <c r="M861" s="401"/>
      <c r="N861" s="401"/>
      <c r="O861" s="396"/>
      <c r="P861" s="400">
        <f>P820</f>
        <v>0</v>
      </c>
      <c r="Q861" s="395">
        <f t="shared" si="1220"/>
        <v>0</v>
      </c>
      <c r="R861" s="395">
        <f t="shared" si="1221"/>
        <v>0</v>
      </c>
      <c r="S861" s="395">
        <f t="shared" si="1222"/>
        <v>0</v>
      </c>
      <c r="T861" s="395">
        <f t="shared" si="1223"/>
        <v>0</v>
      </c>
      <c r="U861" s="395">
        <f t="shared" si="1224"/>
        <v>0</v>
      </c>
      <c r="V861" s="395">
        <f t="shared" si="1225"/>
        <v>0</v>
      </c>
      <c r="W861" s="395">
        <f t="shared" si="1226"/>
        <v>0</v>
      </c>
      <c r="X861" s="249"/>
      <c r="Y861" s="249"/>
      <c r="Z861" s="249"/>
      <c r="AA861" s="249"/>
      <c r="AB861" s="249"/>
    </row>
    <row r="862" spans="1:28" hidden="1" outlineLevel="1">
      <c r="A862" s="249"/>
      <c r="B862" s="309" t="str">
        <f t="shared" ca="1" si="1227"/>
        <v>RL Capex 2026</v>
      </c>
      <c r="C862" s="401"/>
      <c r="D862" s="401"/>
      <c r="E862" s="401"/>
      <c r="F862" s="401"/>
      <c r="G862" s="401"/>
      <c r="H862" s="401"/>
      <c r="I862" s="401"/>
      <c r="J862" s="401"/>
      <c r="K862" s="401"/>
      <c r="L862" s="401"/>
      <c r="M862" s="401"/>
      <c r="N862" s="401"/>
      <c r="O862" s="401"/>
      <c r="P862" s="396"/>
      <c r="Q862" s="400">
        <f>Q820</f>
        <v>0</v>
      </c>
      <c r="R862" s="395">
        <f t="shared" si="1221"/>
        <v>0</v>
      </c>
      <c r="S862" s="395">
        <f t="shared" si="1222"/>
        <v>0</v>
      </c>
      <c r="T862" s="395">
        <f t="shared" si="1223"/>
        <v>0</v>
      </c>
      <c r="U862" s="395">
        <f t="shared" si="1224"/>
        <v>0</v>
      </c>
      <c r="V862" s="395">
        <f t="shared" si="1225"/>
        <v>0</v>
      </c>
      <c r="W862" s="395">
        <f t="shared" si="1226"/>
        <v>0</v>
      </c>
      <c r="X862" s="249"/>
      <c r="Y862" s="249"/>
      <c r="Z862" s="249"/>
      <c r="AA862" s="249"/>
      <c r="AB862" s="249"/>
    </row>
    <row r="863" spans="1:28" hidden="1" outlineLevel="1">
      <c r="A863" s="249"/>
      <c r="B863" s="309" t="str">
        <f t="shared" ca="1" si="1227"/>
        <v>RL Capex 2027</v>
      </c>
      <c r="C863" s="401"/>
      <c r="D863" s="401"/>
      <c r="E863" s="401"/>
      <c r="F863" s="401"/>
      <c r="G863" s="401"/>
      <c r="H863" s="401"/>
      <c r="I863" s="401"/>
      <c r="J863" s="401"/>
      <c r="K863" s="401"/>
      <c r="L863" s="401"/>
      <c r="M863" s="401"/>
      <c r="N863" s="401"/>
      <c r="O863" s="401"/>
      <c r="P863" s="401"/>
      <c r="Q863" s="396"/>
      <c r="R863" s="400">
        <f>R820</f>
        <v>0</v>
      </c>
      <c r="S863" s="395">
        <f t="shared" si="1222"/>
        <v>0</v>
      </c>
      <c r="T863" s="395">
        <f t="shared" si="1223"/>
        <v>0</v>
      </c>
      <c r="U863" s="395">
        <f t="shared" si="1224"/>
        <v>0</v>
      </c>
      <c r="V863" s="395">
        <f t="shared" si="1225"/>
        <v>0</v>
      </c>
      <c r="W863" s="395">
        <f t="shared" si="1226"/>
        <v>0</v>
      </c>
      <c r="X863" s="249"/>
      <c r="Y863" s="249"/>
      <c r="Z863" s="249"/>
      <c r="AA863" s="249"/>
      <c r="AB863" s="249"/>
    </row>
    <row r="864" spans="1:28" hidden="1" outlineLevel="1">
      <c r="A864" s="249"/>
      <c r="B864" s="309" t="str">
        <f t="shared" ca="1" si="1227"/>
        <v>RL Capex 2028</v>
      </c>
      <c r="C864" s="401"/>
      <c r="D864" s="401"/>
      <c r="E864" s="401"/>
      <c r="F864" s="401"/>
      <c r="G864" s="401"/>
      <c r="H864" s="401"/>
      <c r="I864" s="401"/>
      <c r="J864" s="401"/>
      <c r="K864" s="401"/>
      <c r="L864" s="401"/>
      <c r="M864" s="401"/>
      <c r="N864" s="401"/>
      <c r="O864" s="401"/>
      <c r="P864" s="401"/>
      <c r="Q864" s="401"/>
      <c r="R864" s="396"/>
      <c r="S864" s="400">
        <f>S820</f>
        <v>0</v>
      </c>
      <c r="T864" s="395">
        <f t="shared" si="1223"/>
        <v>0</v>
      </c>
      <c r="U864" s="395">
        <f t="shared" si="1224"/>
        <v>0</v>
      </c>
      <c r="V864" s="395">
        <f t="shared" si="1225"/>
        <v>0</v>
      </c>
      <c r="W864" s="395">
        <f t="shared" si="1226"/>
        <v>0</v>
      </c>
      <c r="X864" s="249"/>
      <c r="Y864" s="249"/>
      <c r="Z864" s="249"/>
      <c r="AA864" s="249"/>
      <c r="AB864" s="249"/>
    </row>
    <row r="865" spans="1:28" hidden="1" outlineLevel="1">
      <c r="A865" s="249"/>
      <c r="B865" s="309" t="str">
        <f t="shared" ca="1" si="1227"/>
        <v>RL Capex 2029</v>
      </c>
      <c r="C865" s="401"/>
      <c r="D865" s="401"/>
      <c r="E865" s="401"/>
      <c r="F865" s="401"/>
      <c r="G865" s="401"/>
      <c r="H865" s="401"/>
      <c r="I865" s="401"/>
      <c r="J865" s="401"/>
      <c r="K865" s="401"/>
      <c r="L865" s="401"/>
      <c r="M865" s="401"/>
      <c r="N865" s="401"/>
      <c r="O865" s="401"/>
      <c r="P865" s="401"/>
      <c r="Q865" s="401"/>
      <c r="R865" s="401"/>
      <c r="S865" s="396"/>
      <c r="T865" s="400">
        <f>T820</f>
        <v>0</v>
      </c>
      <c r="U865" s="395">
        <f t="shared" si="1224"/>
        <v>0</v>
      </c>
      <c r="V865" s="395">
        <f t="shared" si="1225"/>
        <v>0</v>
      </c>
      <c r="W865" s="395">
        <f t="shared" si="1226"/>
        <v>0</v>
      </c>
      <c r="X865" s="249"/>
      <c r="Y865" s="249"/>
      <c r="Z865" s="249"/>
      <c r="AA865" s="249"/>
      <c r="AB865" s="249"/>
    </row>
    <row r="866" spans="1:28" hidden="1" outlineLevel="1">
      <c r="A866" s="249"/>
      <c r="B866" s="309" t="str">
        <f t="shared" ca="1" si="1227"/>
        <v>RL Capex 2030</v>
      </c>
      <c r="C866" s="401"/>
      <c r="D866" s="401"/>
      <c r="E866" s="401"/>
      <c r="F866" s="401"/>
      <c r="G866" s="401"/>
      <c r="H866" s="401"/>
      <c r="I866" s="401"/>
      <c r="J866" s="401"/>
      <c r="K866" s="401"/>
      <c r="L866" s="401"/>
      <c r="M866" s="401"/>
      <c r="N866" s="401"/>
      <c r="O866" s="401"/>
      <c r="P866" s="401"/>
      <c r="Q866" s="401"/>
      <c r="R866" s="401"/>
      <c r="S866" s="401"/>
      <c r="T866" s="396"/>
      <c r="U866" s="400">
        <f>U820</f>
        <v>0</v>
      </c>
      <c r="V866" s="395">
        <f t="shared" si="1225"/>
        <v>0</v>
      </c>
      <c r="W866" s="395">
        <f t="shared" si="1226"/>
        <v>0</v>
      </c>
      <c r="X866" s="249"/>
      <c r="Y866" s="249"/>
      <c r="Z866" s="249"/>
      <c r="AA866" s="249"/>
      <c r="AB866" s="249"/>
    </row>
    <row r="867" spans="1:28" hidden="1" outlineLevel="1">
      <c r="A867" s="249"/>
      <c r="B867" s="309" t="str">
        <f t="shared" ca="1" si="1227"/>
        <v>RL Capex 2031</v>
      </c>
      <c r="C867" s="401"/>
      <c r="D867" s="401"/>
      <c r="E867" s="401"/>
      <c r="F867" s="401"/>
      <c r="G867" s="401"/>
      <c r="H867" s="401"/>
      <c r="I867" s="401"/>
      <c r="J867" s="401"/>
      <c r="K867" s="401"/>
      <c r="L867" s="401"/>
      <c r="M867" s="401"/>
      <c r="N867" s="401"/>
      <c r="O867" s="401"/>
      <c r="P867" s="401"/>
      <c r="Q867" s="401"/>
      <c r="R867" s="401"/>
      <c r="S867" s="401"/>
      <c r="T867" s="401"/>
      <c r="U867" s="396"/>
      <c r="V867" s="400">
        <f>V820</f>
        <v>0</v>
      </c>
      <c r="W867" s="395">
        <f>IF(V867="n/a","n/a",MAX(0,V867-1))</f>
        <v>0</v>
      </c>
      <c r="X867" s="249"/>
      <c r="Y867" s="249"/>
      <c r="Z867" s="249"/>
      <c r="AA867" s="249"/>
      <c r="AB867" s="249"/>
    </row>
    <row r="868" spans="1:28" hidden="1" outlineLevel="1">
      <c r="A868" s="249"/>
      <c r="B868" s="309" t="str">
        <f t="shared" ca="1" si="1227"/>
        <v>RL Capex 2032</v>
      </c>
      <c r="C868" s="401"/>
      <c r="D868" s="401"/>
      <c r="E868" s="401"/>
      <c r="F868" s="401"/>
      <c r="G868" s="401"/>
      <c r="H868" s="401"/>
      <c r="I868" s="401"/>
      <c r="J868" s="401"/>
      <c r="K868" s="401"/>
      <c r="L868" s="401"/>
      <c r="M868" s="401"/>
      <c r="N868" s="401"/>
      <c r="O868" s="401"/>
      <c r="P868" s="401"/>
      <c r="Q868" s="401"/>
      <c r="R868" s="401"/>
      <c r="S868" s="401"/>
      <c r="T868" s="401"/>
      <c r="U868" s="401"/>
      <c r="V868" s="396"/>
      <c r="W868" s="395">
        <f>W820</f>
        <v>0</v>
      </c>
      <c r="X868" s="249"/>
      <c r="Y868" s="249"/>
      <c r="Z868" s="249"/>
      <c r="AA868" s="249"/>
      <c r="AB868" s="249"/>
    </row>
    <row r="869" spans="1:28" hidden="1" outlineLevel="1">
      <c r="A869" s="249"/>
      <c r="B869" s="332"/>
      <c r="C869" s="395"/>
      <c r="D869" s="395"/>
      <c r="E869" s="395"/>
      <c r="F869" s="395"/>
      <c r="G869" s="395"/>
      <c r="H869" s="395"/>
      <c r="I869" s="395"/>
      <c r="J869" s="395"/>
      <c r="K869" s="395"/>
      <c r="L869" s="395"/>
      <c r="M869" s="395"/>
      <c r="N869" s="395"/>
      <c r="O869" s="395"/>
      <c r="P869" s="395"/>
      <c r="Q869" s="395"/>
      <c r="R869" s="395"/>
      <c r="S869" s="395"/>
      <c r="T869" s="395"/>
      <c r="U869" s="395"/>
      <c r="V869" s="395"/>
      <c r="W869" s="395"/>
      <c r="X869" s="249"/>
      <c r="Y869" s="249"/>
      <c r="Z869" s="249"/>
      <c r="AA869" s="249"/>
      <c r="AB869" s="249"/>
    </row>
    <row r="870" spans="1:28" collapsed="1">
      <c r="A870" s="322"/>
      <c r="B870" s="336" t="s">
        <v>192</v>
      </c>
      <c r="C870" s="460">
        <f ca="1">(IF(OR($C820&lt;&gt;"n/a",C820&lt;&gt;"n/a"),IF(SUM(C823:C845)=0,0,IF((SUMPRODUCT(C823:C845,C847:C869)/SUM(C823:C845))&lt;0,1,(SUMPRODUCT(C823:C845,C847:C869)/SUM(C823:C845)))),"n/a"))</f>
        <v>0</v>
      </c>
      <c r="D870" s="460">
        <f ca="1">(IF(OR($C820&lt;&gt;"n/a",D820&lt;&gt;"n/a"),IF(SUM(D823:D845)=0,0,IF((SUMPRODUCT(D823:D845,D847:D869)/SUM(D823:D845))&lt;0,1,(SUMPRODUCT(D823:D845,D847:D869)/SUM(D823:D845)))),"n/a"))</f>
        <v>0</v>
      </c>
      <c r="E870" s="460">
        <f t="shared" ref="E870:W870" ca="1" si="1228">(IF(OR($C820&lt;&gt;"n/a",E820&lt;&gt;"n/a"),IF(SUM(E823:E845)=0,0,IF((SUMPRODUCT(E823:E845,E847:E869)/SUM(E823:E845))&lt;0,1,(SUMPRODUCT(E823:E845,E847:E869)/SUM(E823:E845)))),"n/a"))</f>
        <v>0</v>
      </c>
      <c r="F870" s="460">
        <f t="shared" ca="1" si="1228"/>
        <v>0</v>
      </c>
      <c r="G870" s="460">
        <f t="shared" ca="1" si="1228"/>
        <v>0</v>
      </c>
      <c r="H870" s="460">
        <f t="shared" ca="1" si="1228"/>
        <v>0</v>
      </c>
      <c r="I870" s="460">
        <f t="shared" ca="1" si="1228"/>
        <v>0</v>
      </c>
      <c r="J870" s="460">
        <f t="shared" ca="1" si="1228"/>
        <v>0</v>
      </c>
      <c r="K870" s="460">
        <f t="shared" ca="1" si="1228"/>
        <v>0</v>
      </c>
      <c r="L870" s="460">
        <f t="shared" ca="1" si="1228"/>
        <v>0</v>
      </c>
      <c r="M870" s="460">
        <f t="shared" ca="1" si="1228"/>
        <v>0</v>
      </c>
      <c r="N870" s="460">
        <f t="shared" ca="1" si="1228"/>
        <v>0</v>
      </c>
      <c r="O870" s="460">
        <f t="shared" ca="1" si="1228"/>
        <v>0</v>
      </c>
      <c r="P870" s="460">
        <f t="shared" ca="1" si="1228"/>
        <v>0</v>
      </c>
      <c r="Q870" s="460">
        <f t="shared" ca="1" si="1228"/>
        <v>0</v>
      </c>
      <c r="R870" s="460">
        <f t="shared" ca="1" si="1228"/>
        <v>0</v>
      </c>
      <c r="S870" s="460">
        <f t="shared" ca="1" si="1228"/>
        <v>0</v>
      </c>
      <c r="T870" s="460">
        <f t="shared" ca="1" si="1228"/>
        <v>0</v>
      </c>
      <c r="U870" s="460">
        <f t="shared" ca="1" si="1228"/>
        <v>0</v>
      </c>
      <c r="V870" s="460">
        <f t="shared" ca="1" si="1228"/>
        <v>0</v>
      </c>
      <c r="W870" s="460">
        <f t="shared" ca="1" si="1228"/>
        <v>0</v>
      </c>
      <c r="X870" s="249"/>
      <c r="Y870" s="249"/>
      <c r="Z870" s="249"/>
      <c r="AA870" s="249"/>
      <c r="AB870" s="249"/>
    </row>
    <row r="871" spans="1:28">
      <c r="A871" s="249"/>
      <c r="B871" s="249"/>
      <c r="C871" s="395"/>
      <c r="D871" s="395"/>
      <c r="E871" s="395"/>
      <c r="F871" s="395"/>
      <c r="G871" s="395"/>
      <c r="H871" s="395"/>
      <c r="I871" s="395"/>
      <c r="J871" s="395"/>
      <c r="K871" s="395"/>
      <c r="L871" s="395"/>
      <c r="M871" s="395"/>
      <c r="N871" s="395"/>
      <c r="O871" s="395"/>
      <c r="P871" s="395"/>
      <c r="Q871" s="395"/>
      <c r="R871" s="395"/>
      <c r="S871" s="395"/>
      <c r="T871" s="395"/>
      <c r="U871" s="395"/>
      <c r="V871" s="395"/>
      <c r="W871" s="395"/>
      <c r="X871" s="249"/>
      <c r="Y871" s="249"/>
      <c r="Z871" s="249"/>
      <c r="AA871" s="249"/>
      <c r="AB871" s="249"/>
    </row>
    <row r="872" spans="1:28">
      <c r="A872" s="72" t="s">
        <v>17</v>
      </c>
      <c r="B872" s="142">
        <f>VLOOKUP($A872,'RFM input'!$E$7:$F$56,2,FALSE)</f>
        <v>0</v>
      </c>
      <c r="C872" s="402"/>
      <c r="D872" s="402"/>
      <c r="E872" s="403"/>
      <c r="F872" s="403"/>
      <c r="G872" s="403"/>
      <c r="H872" s="403"/>
      <c r="I872" s="403"/>
      <c r="J872" s="403"/>
      <c r="K872" s="403"/>
      <c r="L872" s="403"/>
      <c r="M872" s="403"/>
      <c r="N872" s="403"/>
      <c r="O872" s="403"/>
      <c r="P872" s="403"/>
      <c r="Q872" s="403"/>
      <c r="R872" s="403"/>
      <c r="S872" s="403"/>
      <c r="T872" s="403"/>
      <c r="U872" s="403"/>
      <c r="V872" s="403"/>
      <c r="W872" s="403"/>
      <c r="X872" s="249"/>
      <c r="Y872" s="249"/>
      <c r="Z872" s="249"/>
      <c r="AA872" s="249"/>
      <c r="AB872" s="249"/>
    </row>
    <row r="873" spans="1:28">
      <c r="A873" s="378">
        <f>VALUE(REPLACE(A872,1,12,""))</f>
        <v>17</v>
      </c>
      <c r="B873" s="317" t="s">
        <v>195</v>
      </c>
      <c r="C873" s="389">
        <f ca="1">OFFSET('TAB roll forward'!$H$7,A873,0)</f>
        <v>0</v>
      </c>
      <c r="D873" s="404">
        <f ca="1">'RAB remaining lives'!D878</f>
        <v>0</v>
      </c>
      <c r="E873" s="404">
        <f ca="1">'RAB remaining lives'!E878</f>
        <v>0</v>
      </c>
      <c r="F873" s="404">
        <f ca="1">'RAB remaining lives'!F878</f>
        <v>0</v>
      </c>
      <c r="G873" s="404">
        <f ca="1">'RAB remaining lives'!G878</f>
        <v>0</v>
      </c>
      <c r="H873" s="404">
        <f ca="1">'RAB remaining lives'!H878</f>
        <v>0</v>
      </c>
      <c r="I873" s="404">
        <f ca="1">'RAB remaining lives'!I878</f>
        <v>0</v>
      </c>
      <c r="J873" s="404">
        <f ca="1">'RAB remaining lives'!J878</f>
        <v>0</v>
      </c>
      <c r="K873" s="404">
        <f ca="1">'RAB remaining lives'!K878</f>
        <v>0</v>
      </c>
      <c r="L873" s="404">
        <f ca="1">'RAB remaining lives'!L878</f>
        <v>0</v>
      </c>
      <c r="M873" s="404">
        <f ca="1">'RAB remaining lives'!M878</f>
        <v>0</v>
      </c>
      <c r="N873" s="404">
        <f>'RAB remaining lives'!N878</f>
        <v>0</v>
      </c>
      <c r="O873" s="404">
        <f>'RAB remaining lives'!O878</f>
        <v>0</v>
      </c>
      <c r="P873" s="404">
        <f>'RAB remaining lives'!P878</f>
        <v>0</v>
      </c>
      <c r="Q873" s="404">
        <f>'RAB remaining lives'!Q878</f>
        <v>0</v>
      </c>
      <c r="R873" s="404">
        <f>'RAB remaining lives'!R878</f>
        <v>0</v>
      </c>
      <c r="S873" s="404">
        <f>'RAB remaining lives'!S878</f>
        <v>0</v>
      </c>
      <c r="T873" s="404">
        <f>'RAB remaining lives'!T878</f>
        <v>0</v>
      </c>
      <c r="U873" s="404">
        <f>'RAB remaining lives'!U878</f>
        <v>0</v>
      </c>
      <c r="V873" s="404">
        <f>'RAB remaining lives'!V878</f>
        <v>0</v>
      </c>
      <c r="W873" s="404">
        <f>'RAB remaining lives'!W878</f>
        <v>0</v>
      </c>
      <c r="X873" s="249"/>
      <c r="Y873" s="249"/>
      <c r="Z873" s="249"/>
      <c r="AA873" s="249"/>
      <c r="AB873" s="249"/>
    </row>
    <row r="874" spans="1:28">
      <c r="A874" s="249"/>
      <c r="B874" s="249" t="s">
        <v>326</v>
      </c>
      <c r="C874" s="391">
        <f ca="1">OFFSET('RFM input'!$X$6,$A873,0)</f>
        <v>0</v>
      </c>
      <c r="D874" s="390">
        <f ca="1">OFFSET('RFM input'!$Y$6,$A873,0)</f>
        <v>0</v>
      </c>
      <c r="E874" s="390">
        <f ca="1">OFFSET('RFM input'!$Y$6,$A873,0)</f>
        <v>0</v>
      </c>
      <c r="F874" s="390">
        <f ca="1">OFFSET('RFM input'!$Y$6,$A873,0)</f>
        <v>0</v>
      </c>
      <c r="G874" s="390">
        <f ca="1">OFFSET('RFM input'!$Y$6,$A873,0)</f>
        <v>0</v>
      </c>
      <c r="H874" s="390">
        <f ca="1">OFFSET('RFM input'!$Y$6,$A873,0)</f>
        <v>0</v>
      </c>
      <c r="I874" s="390">
        <f ca="1">OFFSET('RFM input'!$Y$6,'TAB remaining lives'!$A873,0)</f>
        <v>0</v>
      </c>
      <c r="J874" s="390">
        <f ca="1">OFFSET('RFM input'!$Y$6,'TAB remaining lives'!$A873,0)</f>
        <v>0</v>
      </c>
      <c r="K874" s="390">
        <f ca="1">OFFSET('RFM input'!$Y$6,'TAB remaining lives'!$A873,0)</f>
        <v>0</v>
      </c>
      <c r="L874" s="390">
        <f ca="1">OFFSET('RFM input'!$Y$6,'TAB remaining lives'!$A873,0)</f>
        <v>0</v>
      </c>
      <c r="M874" s="390">
        <f ca="1">OFFSET('RFM input'!$Y$6,'TAB remaining lives'!$A873,0)</f>
        <v>0</v>
      </c>
      <c r="N874" s="390"/>
      <c r="O874" s="390"/>
      <c r="P874" s="390"/>
      <c r="Q874" s="390"/>
      <c r="R874" s="390"/>
      <c r="S874" s="390"/>
      <c r="T874" s="390"/>
      <c r="U874" s="390"/>
      <c r="V874" s="390"/>
      <c r="W874" s="390"/>
      <c r="X874" s="249"/>
      <c r="Y874" s="249"/>
      <c r="Z874" s="249"/>
      <c r="AA874" s="249"/>
      <c r="AB874" s="249"/>
    </row>
    <row r="875" spans="1:28">
      <c r="A875" s="249"/>
      <c r="B875" s="317" t="s">
        <v>300</v>
      </c>
      <c r="C875" s="392"/>
      <c r="D875" s="393">
        <f ca="1">IF(D$6=(OFFSET('RFM input'!$G$60,0,'RFM input'!$AA$7)),OFFSET('RFM input'!$I$454,$A873,0),0)</f>
        <v>0</v>
      </c>
      <c r="E875" s="390">
        <f ca="1">IF(E$6=(OFFSET('RFM input'!$G$60,0,'RFM input'!$AA$7)),OFFSET('RFM input'!$I$454,$A873,0),0)</f>
        <v>0</v>
      </c>
      <c r="F875" s="390">
        <f ca="1">IF(F$6=(OFFSET('RFM input'!$G$60,0,'RFM input'!$AA$7)),OFFSET('RFM input'!$I$454,$A873,0),0)</f>
        <v>0</v>
      </c>
      <c r="G875" s="390">
        <f ca="1">IF(G$6=(OFFSET('RFM input'!$G$60,0,'RFM input'!$AA$7)),OFFSET('RFM input'!$I$454,$A873,0),0)</f>
        <v>0</v>
      </c>
      <c r="H875" s="390">
        <f ca="1">IF(H$6=(OFFSET('RFM input'!$G$60,0,'RFM input'!$AA$7)),OFFSET('RFM input'!$I$454,$A873,0),0)</f>
        <v>0</v>
      </c>
      <c r="I875" s="390">
        <f ca="1">IF(I$6=(OFFSET('RFM input'!$G$60,0,'RFM input'!$AA$7)),OFFSET('RFM input'!$I$454,$A873,0),0)</f>
        <v>0</v>
      </c>
      <c r="J875" s="390">
        <f ca="1">IF(J$6=(OFFSET('RFM input'!$G$60,0,'RFM input'!$AA$7)),OFFSET('RFM input'!$I$454,$A873,0),0)</f>
        <v>0</v>
      </c>
      <c r="K875" s="390">
        <f ca="1">IF(K$6=(OFFSET('RFM input'!$G$60,0,'RFM input'!$AA$7)),OFFSET('RFM input'!$I$454,$A873,0),0)</f>
        <v>0</v>
      </c>
      <c r="L875" s="390">
        <f ca="1">IF(L$6=(OFFSET('RFM input'!$G$60,0,'RFM input'!$AA$7)),OFFSET('RFM input'!$I$454,$A873,0),0)</f>
        <v>0</v>
      </c>
      <c r="M875" s="390">
        <f ca="1">IF(M$6=(OFFSET('RFM input'!$G$60,0,'RFM input'!$AA$7)),OFFSET('RFM input'!$I$454,$A873,0),0)</f>
        <v>0</v>
      </c>
      <c r="N875" s="390"/>
      <c r="O875" s="390"/>
      <c r="P875" s="390"/>
      <c r="Q875" s="390"/>
      <c r="R875" s="390"/>
      <c r="S875" s="390"/>
      <c r="T875" s="390"/>
      <c r="U875" s="390"/>
      <c r="V875" s="390"/>
      <c r="W875" s="390"/>
      <c r="X875" s="249"/>
      <c r="Y875" s="249"/>
      <c r="Z875" s="249"/>
      <c r="AA875" s="249"/>
      <c r="AB875" s="249"/>
    </row>
    <row r="876" spans="1:28">
      <c r="A876" s="249"/>
      <c r="B876" s="317" t="s">
        <v>309</v>
      </c>
      <c r="C876" s="392"/>
      <c r="D876" s="391">
        <f ca="1">IF(D$6=(OFFSET('RFM input'!$G$60,0,'RFM input'!$AA$7)),OFFSET('RFM input'!$K$454,$A873,0),0)</f>
        <v>0</v>
      </c>
      <c r="E876" s="394">
        <f ca="1">IF(E$6=(OFFSET('RFM input'!$G$60,0,'RFM input'!$AA$7)),OFFSET('RFM input'!$K$454,$A873,0),0)</f>
        <v>0</v>
      </c>
      <c r="F876" s="394">
        <f ca="1">IF(F$6=(OFFSET('RFM input'!$G$60,0,'RFM input'!$AA$7)),OFFSET('RFM input'!$K$454,$A873,0),0)</f>
        <v>0</v>
      </c>
      <c r="G876" s="394">
        <f ca="1">IF(G$6=(OFFSET('RFM input'!$G$60,0,'RFM input'!$AA$7)),OFFSET('RFM input'!$K$454,$A873,0),0)</f>
        <v>0</v>
      </c>
      <c r="H876" s="394">
        <f ca="1">IF(H$6=(OFFSET('RFM input'!$G$60,0,'RFM input'!$AA$7)),OFFSET('RFM input'!$K$454,$A873,0),0)</f>
        <v>0</v>
      </c>
      <c r="I876" s="394">
        <f ca="1">IF(I$6=(OFFSET('RFM input'!$G$60,0,'RFM input'!$AA$7)),OFFSET('RFM input'!$K$454,$A873,0),0)</f>
        <v>0</v>
      </c>
      <c r="J876" s="394">
        <f ca="1">IF(J$6=(OFFSET('RFM input'!$G$60,0,'RFM input'!$AA$7)),OFFSET('RFM input'!$K$454,$A873,0),0)</f>
        <v>0</v>
      </c>
      <c r="K876" s="394">
        <f ca="1">IF(K$6=(OFFSET('RFM input'!$G$60,0,'RFM input'!$AA$7)),OFFSET('RFM input'!$K$454,$A873,0),0)</f>
        <v>0</v>
      </c>
      <c r="L876" s="394">
        <f ca="1">IF(L$6=(OFFSET('RFM input'!$G$60,0,'RFM input'!$AA$7)),OFFSET('RFM input'!$K$454,$A873,0),0)</f>
        <v>0</v>
      </c>
      <c r="M876" s="394">
        <f ca="1">IF(M$6=(OFFSET('RFM input'!$G$60,0,'RFM input'!$AA$7)),OFFSET('RFM input'!$K$454,$A873,0),0)</f>
        <v>0</v>
      </c>
      <c r="N876" s="394"/>
      <c r="O876" s="394"/>
      <c r="P876" s="394"/>
      <c r="Q876" s="394"/>
      <c r="R876" s="394"/>
      <c r="S876" s="394"/>
      <c r="T876" s="394"/>
      <c r="U876" s="394"/>
      <c r="V876" s="394"/>
      <c r="W876" s="394"/>
      <c r="X876" s="249"/>
      <c r="Y876" s="249"/>
      <c r="Z876" s="249"/>
      <c r="AA876" s="249"/>
      <c r="AB876" s="249"/>
    </row>
    <row r="877" spans="1:28" hidden="1" outlineLevel="1">
      <c r="A877" s="459">
        <v>-1</v>
      </c>
      <c r="B877" s="309" t="s">
        <v>303</v>
      </c>
      <c r="C877" s="395"/>
      <c r="D877" s="395">
        <f t="shared" ref="D877" ca="1" si="1229">IF(D901="n/a",0,IF(AND(D875=0,C877=0),0,
IF(AND(D875&lt;&gt;0,C877=0),D875,
IF(AND(D876&lt;&gt;0,C877&lt;&gt;0),(C877-(C877/C901))+D875,
IF(C901&lt;1,0,(C877-(C877/C901)))))))</f>
        <v>0</v>
      </c>
      <c r="E877" s="395">
        <f t="shared" ref="E877" ca="1" si="1230">IF(E901="n/a",0,IF(AND(E875=0,D877=0),0,
IF(AND(E875&lt;&gt;0,D877=0),E875,
IF(AND(E876&lt;&gt;0,D877&lt;&gt;0),(D877-(D877/D901))+E875,
IF(D901&lt;1,0,(D877-(D877/D901)))))))</f>
        <v>0</v>
      </c>
      <c r="F877" s="395">
        <f t="shared" ref="F877" ca="1" si="1231">IF(F901="n/a",0,IF(AND(F875=0,E877=0),0,
IF(AND(F875&lt;&gt;0,E877=0),F875,
IF(AND(F876&lt;&gt;0,E877&lt;&gt;0),(E877-(E877/E901))+F875,
IF(E901&lt;1,0,(E877-(E877/E901)))))))</f>
        <v>0</v>
      </c>
      <c r="G877" s="395">
        <f t="shared" ref="G877" ca="1" si="1232">IF(G901="n/a",0,IF(AND(G875=0,F877=0),0,
IF(AND(G875&lt;&gt;0,F877=0),G875,
IF(AND(G876&lt;&gt;0,F877&lt;&gt;0),(F877-(F877/F901))+G875,
IF(F901&lt;1,0,(F877-(F877/F901)))))))</f>
        <v>0</v>
      </c>
      <c r="H877" s="395">
        <f ca="1">IF(H901="n/a",0,IF(AND(H875=0,G877=0),0,
IF(AND(H875&lt;&gt;0,G877=0),H875,
IF(AND(H876&lt;&gt;0,G877&lt;&gt;0),(G877-(G877/G901))+H875,
IF(G901&lt;1,0,(G877-(G877/G901)))))))</f>
        <v>0</v>
      </c>
      <c r="I877" s="395">
        <f t="shared" ref="I877" ca="1" si="1233">IF(I901="n/a",0,IF(AND(I875=0,H877=0),0,
IF(AND(I875&lt;&gt;0,H877=0),I875,
IF(AND(I876&lt;&gt;0,H877&lt;&gt;0),(H877-(H877/H901))+I875,
IF(H901&lt;1,0,(H877-(H877/H901)))))))</f>
        <v>0</v>
      </c>
      <c r="J877" s="395">
        <f t="shared" ref="J877" ca="1" si="1234">IF(J901="n/a",0,IF(AND(J875=0,I877=0),0,
IF(AND(J875&lt;&gt;0,I877=0),J875,
IF(AND(J876&lt;&gt;0,I877&lt;&gt;0),(I877-(I877/I901))+J875,
IF(I901&lt;1,0,(I877-(I877/I901)))))))</f>
        <v>0</v>
      </c>
      <c r="K877" s="395">
        <f t="shared" ref="K877" ca="1" si="1235">IF(K901="n/a",0,IF(AND(K875=0,J877=0),0,
IF(AND(K875&lt;&gt;0,J877=0),K875,
IF(AND(K876&lt;&gt;0,J877&lt;&gt;0),(J877-(J877/J901))+K875,
IF(J901&lt;1,0,(J877-(J877/J901)))))))</f>
        <v>0</v>
      </c>
      <c r="L877" s="395">
        <f t="shared" ref="L877" ca="1" si="1236">IF(L901="n/a",0,IF(AND(L875=0,K877=0),0,
IF(AND(L875&lt;&gt;0,K877=0),L875,
IF(AND(L876&lt;&gt;0,K877&lt;&gt;0),(K877-(K877/K901))+L875,
IF(K901&lt;1,0,(K877-(K877/K901)))))))</f>
        <v>0</v>
      </c>
      <c r="M877" s="395">
        <f t="shared" ref="M877" ca="1" si="1237">IF(M901="n/a",0,IF(AND(M875=0,L877=0),0,
IF(AND(M875&lt;&gt;0,L877=0),M875,
IF(AND(M876&lt;&gt;0,L877&lt;&gt;0),(L877-(L877/L901))+M875,
IF(L901&lt;1,0,(L877-(L877/L901)))))))</f>
        <v>0</v>
      </c>
      <c r="N877" s="395">
        <f t="shared" ref="N877" ca="1" si="1238">IF(N901="n/a",0,IF(AND(N875=0,M877=0),0,
IF(AND(N875&lt;&gt;0,M877=0),N875,
IF(AND(N876&lt;&gt;0,M877&lt;&gt;0),(M877-(M877/M901))+N875,
IF(M901&lt;1,0,(M877-(M877/M901)))))))</f>
        <v>0</v>
      </c>
      <c r="O877" s="395">
        <f t="shared" ref="O877" ca="1" si="1239">IF(O901="n/a",0,IF(AND(O875=0,N877=0),0,
IF(AND(O875&lt;&gt;0,N877=0),O875,
IF(AND(O876&lt;&gt;0,N877&lt;&gt;0),(N877-(N877/N901))+O875,
IF(N901&lt;1,0,(N877-(N877/N901)))))))</f>
        <v>0</v>
      </c>
      <c r="P877" s="395">
        <f t="shared" ref="P877" ca="1" si="1240">IF(P901="n/a",0,IF(AND(P875=0,O877=0),0,
IF(AND(P875&lt;&gt;0,O877=0),P875,
IF(AND(P876&lt;&gt;0,O877&lt;&gt;0),(O877-(O877/O901))+P875,
IF(O901&lt;1,0,(O877-(O877/O901)))))))</f>
        <v>0</v>
      </c>
      <c r="Q877" s="395">
        <f t="shared" ref="Q877" ca="1" si="1241">IF(Q901="n/a",0,IF(AND(Q875=0,P877=0),0,
IF(AND(Q875&lt;&gt;0,P877=0),Q875,
IF(AND(Q876&lt;&gt;0,P877&lt;&gt;0),(P877-(P877/P901))+Q875,
IF(P901&lt;1,0,(P877-(P877/P901)))))))</f>
        <v>0</v>
      </c>
      <c r="R877" s="395">
        <f t="shared" ref="R877" ca="1" si="1242">IF(R901="n/a",0,IF(AND(R875=0,Q877=0),0,
IF(AND(R875&lt;&gt;0,Q877=0),R875,
IF(AND(R876&lt;&gt;0,Q877&lt;&gt;0),(Q877-(Q877/Q901))+R875,
IF(Q901&lt;1,0,(Q877-(Q877/Q901)))))))</f>
        <v>0</v>
      </c>
      <c r="S877" s="395">
        <f t="shared" ref="S877" ca="1" si="1243">IF(S901="n/a",0,IF(AND(S875=0,R877=0),0,
IF(AND(S875&lt;&gt;0,R877=0),S875,
IF(AND(S876&lt;&gt;0,R877&lt;&gt;0),(R877-(R877/R901))+S875,
IF(R901&lt;1,0,(R877-(R877/R901)))))))</f>
        <v>0</v>
      </c>
      <c r="T877" s="395">
        <f t="shared" ref="T877" ca="1" si="1244">IF(T901="n/a",0,IF(AND(T875=0,S877=0),0,
IF(AND(T875&lt;&gt;0,S877=0),T875,
IF(AND(T876&lt;&gt;0,S877&lt;&gt;0),(S877-(S877/S901))+T875,
IF(S901&lt;1,0,(S877-(S877/S901)))))))</f>
        <v>0</v>
      </c>
      <c r="U877" s="395">
        <f t="shared" ref="U877" ca="1" si="1245">IF(U901="n/a",0,IF(AND(U875=0,T877=0),0,
IF(AND(U875&lt;&gt;0,T877=0),U875,
IF(AND(U876&lt;&gt;0,T877&lt;&gt;0),(T877-(T877/T901))+U875,
IF(T901&lt;1,0,(T877-(T877/T901)))))))</f>
        <v>0</v>
      </c>
      <c r="V877" s="395">
        <f t="shared" ref="V877" ca="1" si="1246">IF(V901="n/a",0,IF(AND(V875=0,U877=0),0,
IF(AND(V875&lt;&gt;0,U877=0),V875,
IF(AND(V876&lt;&gt;0,U877&lt;&gt;0),(U877-(U877/U901))+V875,
IF(U901&lt;1,0,(U877-(U877/U901)))))))</f>
        <v>0</v>
      </c>
      <c r="W877" s="395">
        <f t="shared" ref="W877" ca="1" si="1247">IF(W901="n/a",0,IF(AND(W875=0,V877=0),0,
IF(AND(W875&lt;&gt;0,V877=0),W875,
IF(AND(W876&lt;&gt;0,V877&lt;&gt;0),(V877-(V877/V901))+W875,
IF(V901&lt;1,0,(V877-(V877/V901)))))))</f>
        <v>0</v>
      </c>
      <c r="X877" s="249"/>
      <c r="Y877" s="249"/>
      <c r="Z877" s="249"/>
      <c r="AA877" s="249"/>
      <c r="AB877" s="249"/>
    </row>
    <row r="878" spans="1:28" hidden="1" outlineLevel="1">
      <c r="A878" s="331">
        <v>0</v>
      </c>
      <c r="B878" s="309" t="s">
        <v>194</v>
      </c>
      <c r="C878" s="400">
        <f ca="1">C873</f>
        <v>0</v>
      </c>
      <c r="D878" s="395">
        <f ca="1">IF(C902="n/a",C878,IFERROR(IF((OFFSET($C878,0,$A878))&lt;0,
MIN(0,C878-(OFFSET($C878,0,$A878)/(OFFSET($C873,-$A877,$A878)))),
MAX(0,C878-(OFFSET($C878,0,$A878)/(OFFSET($C873,-$A877,$A878))))),0))</f>
        <v>0</v>
      </c>
      <c r="E878" s="395">
        <f t="shared" ref="E878" ca="1" si="1248">IF(D902="n/a",D878,IFERROR(IF((OFFSET($C878,0,$A878))&lt;0,
MIN(0,D878-(OFFSET($C878,0,$A878)/(OFFSET($C873,-$A877,$A878)))),
MAX(0,D878-(OFFSET($C878,0,$A878)/(OFFSET($C873,-$A877,$A878))))),0))</f>
        <v>0</v>
      </c>
      <c r="F878" s="395">
        <f t="shared" ref="F878:F879" ca="1" si="1249">IF(E902="n/a",E878,IFERROR(IF((OFFSET($C878,0,$A878))&lt;0,
MIN(0,E878-(OFFSET($C878,0,$A878)/(OFFSET($C873,-$A877,$A878)))),
MAX(0,E878-(OFFSET($C878,0,$A878)/(OFFSET($C873,-$A877,$A878))))),0))</f>
        <v>0</v>
      </c>
      <c r="G878" s="395">
        <f t="shared" ref="G878:G880" ca="1" si="1250">IF(F902="n/a",F878,IFERROR(IF((OFFSET($C878,0,$A878))&lt;0,
MIN(0,F878-(OFFSET($C878,0,$A878)/(OFFSET($C873,-$A877,$A878)))),
MAX(0,F878-(OFFSET($C878,0,$A878)/(OFFSET($C873,-$A877,$A878))))),0))</f>
        <v>0</v>
      </c>
      <c r="H878" s="395">
        <f t="shared" ref="H878:H881" ca="1" si="1251">IF(G902="n/a",G878,IFERROR(IF((OFFSET($C878,0,$A878))&lt;0,
MIN(0,G878-(OFFSET($C878,0,$A878)/(OFFSET($C873,-$A877,$A878)))),
MAX(0,G878-(OFFSET($C878,0,$A878)/(OFFSET($C873,-$A877,$A878))))),0))</f>
        <v>0</v>
      </c>
      <c r="I878" s="395">
        <f t="shared" ref="I878:I882" ca="1" si="1252">IF(H902="n/a",H878,IFERROR(IF((OFFSET($C878,0,$A878))&lt;0,
MIN(0,H878-(OFFSET($C878,0,$A878)/(OFFSET($C873,-$A877,$A878)))),
MAX(0,H878-(OFFSET($C878,0,$A878)/(OFFSET($C873,-$A877,$A878))))),0))</f>
        <v>0</v>
      </c>
      <c r="J878" s="395">
        <f t="shared" ref="J878:J883" ca="1" si="1253">IF(I902="n/a",I878,IFERROR(IF((OFFSET($C878,0,$A878))&lt;0,
MIN(0,I878-(OFFSET($C878,0,$A878)/(OFFSET($C873,-$A877,$A878)))),
MAX(0,I878-(OFFSET($C878,0,$A878)/(OFFSET($C873,-$A877,$A878))))),0))</f>
        <v>0</v>
      </c>
      <c r="K878" s="395">
        <f t="shared" ref="K878:K884" ca="1" si="1254">IF(J902="n/a",J878,IFERROR(IF((OFFSET($C878,0,$A878))&lt;0,
MIN(0,J878-(OFFSET($C878,0,$A878)/(OFFSET($C873,-$A877,$A878)))),
MAX(0,J878-(OFFSET($C878,0,$A878)/(OFFSET($C873,-$A877,$A878))))),0))</f>
        <v>0</v>
      </c>
      <c r="L878" s="395">
        <f t="shared" ref="L878:L885" ca="1" si="1255">IF(K902="n/a",K878,IFERROR(IF((OFFSET($C878,0,$A878))&lt;0,
MIN(0,K878-(OFFSET($C878,0,$A878)/(OFFSET($C873,-$A877,$A878)))),
MAX(0,K878-(OFFSET($C878,0,$A878)/(OFFSET($C873,-$A877,$A878))))),0))</f>
        <v>0</v>
      </c>
      <c r="M878" s="395">
        <f t="shared" ref="M878:M886" ca="1" si="1256">IF(L902="n/a",L878,IFERROR(IF((OFFSET($C878,0,$A878))&lt;0,
MIN(0,L878-(OFFSET($C878,0,$A878)/(OFFSET($C873,-$A877,$A878)))),
MAX(0,L878-(OFFSET($C878,0,$A878)/(OFFSET($C873,-$A877,$A878))))),0))</f>
        <v>0</v>
      </c>
      <c r="N878" s="395">
        <f t="shared" ref="N878:N887" ca="1" si="1257">IF(M902="n/a",M878,IFERROR(IF((OFFSET($C878,0,$A878))&lt;0,
MIN(0,M878-(OFFSET($C878,0,$A878)/(OFFSET($C873,-$A877,$A878)))),
MAX(0,M878-(OFFSET($C878,0,$A878)/(OFFSET($C873,-$A877,$A878))))),0))</f>
        <v>0</v>
      </c>
      <c r="O878" s="395">
        <f t="shared" ref="O878:O888" ca="1" si="1258">IF(N902="n/a",N878,IFERROR(IF((OFFSET($C878,0,$A878))&lt;0,
MIN(0,N878-(OFFSET($C878,0,$A878)/(OFFSET($C873,-$A877,$A878)))),
MAX(0,N878-(OFFSET($C878,0,$A878)/(OFFSET($C873,-$A877,$A878))))),0))</f>
        <v>0</v>
      </c>
      <c r="P878" s="395">
        <f t="shared" ref="P878:P889" ca="1" si="1259">IF(O902="n/a",O878,IFERROR(IF((OFFSET($C878,0,$A878))&lt;0,
MIN(0,O878-(OFFSET($C878,0,$A878)/(OFFSET($C873,-$A877,$A878)))),
MAX(0,O878-(OFFSET($C878,0,$A878)/(OFFSET($C873,-$A877,$A878))))),0))</f>
        <v>0</v>
      </c>
      <c r="Q878" s="395">
        <f t="shared" ref="Q878:Q890" ca="1" si="1260">IF(P902="n/a",P878,IFERROR(IF((OFFSET($C878,0,$A878))&lt;0,
MIN(0,P878-(OFFSET($C878,0,$A878)/(OFFSET($C873,-$A877,$A878)))),
MAX(0,P878-(OFFSET($C878,0,$A878)/(OFFSET($C873,-$A877,$A878))))),0))</f>
        <v>0</v>
      </c>
      <c r="R878" s="395">
        <f t="shared" ref="R878:R891" ca="1" si="1261">IF(Q902="n/a",Q878,IFERROR(IF((OFFSET($C878,0,$A878))&lt;0,
MIN(0,Q878-(OFFSET($C878,0,$A878)/(OFFSET($C873,-$A877,$A878)))),
MAX(0,Q878-(OFFSET($C878,0,$A878)/(OFFSET($C873,-$A877,$A878))))),0))</f>
        <v>0</v>
      </c>
      <c r="S878" s="395">
        <f t="shared" ref="S878:S892" ca="1" si="1262">IF(R902="n/a",R878,IFERROR(IF((OFFSET($C878,0,$A878))&lt;0,
MIN(0,R878-(OFFSET($C878,0,$A878)/(OFFSET($C873,-$A877,$A878)))),
MAX(0,R878-(OFFSET($C878,0,$A878)/(OFFSET($C873,-$A877,$A878))))),0))</f>
        <v>0</v>
      </c>
      <c r="T878" s="395">
        <f t="shared" ref="T878:T893" ca="1" si="1263">IF(S902="n/a",S878,IFERROR(IF((OFFSET($C878,0,$A878))&lt;0,
MIN(0,S878-(OFFSET($C878,0,$A878)/(OFFSET($C873,-$A877,$A878)))),
MAX(0,S878-(OFFSET($C878,0,$A878)/(OFFSET($C873,-$A877,$A878))))),0))</f>
        <v>0</v>
      </c>
      <c r="U878" s="395">
        <f t="shared" ref="U878:U894" ca="1" si="1264">IF(T902="n/a",T878,IFERROR(IF((OFFSET($C878,0,$A878))&lt;0,
MIN(0,T878-(OFFSET($C878,0,$A878)/(OFFSET($C873,-$A877,$A878)))),
MAX(0,T878-(OFFSET($C878,0,$A878)/(OFFSET($C873,-$A877,$A878))))),0))</f>
        <v>0</v>
      </c>
      <c r="V878" s="395">
        <f t="shared" ref="V878:V895" ca="1" si="1265">IF(U902="n/a",U878,IFERROR(IF((OFFSET($C878,0,$A878))&lt;0,
MIN(0,U878-(OFFSET($C878,0,$A878)/(OFFSET($C873,-$A877,$A878)))),
MAX(0,U878-(OFFSET($C878,0,$A878)/(OFFSET($C873,-$A877,$A878))))),0))</f>
        <v>0</v>
      </c>
      <c r="W878" s="395">
        <f t="shared" ref="W878:W896" ca="1" si="1266">IF(V902="n/a",V878,IFERROR(IF((OFFSET($C878,0,$A878))&lt;0,
MIN(0,V878-(OFFSET($C878,0,$A878)/(OFFSET($C873,-$A877,$A878)))),
MAX(0,V878-(OFFSET($C878,0,$A878)/(OFFSET($C873,-$A877,$A878))))),0))</f>
        <v>0</v>
      </c>
      <c r="X878" s="249"/>
      <c r="Y878" s="249"/>
      <c r="Z878" s="249"/>
      <c r="AA878" s="249"/>
      <c r="AB878" s="249"/>
    </row>
    <row r="879" spans="1:28" hidden="1" outlineLevel="1">
      <c r="A879" s="331">
        <v>1</v>
      </c>
      <c r="B879" s="309" t="str">
        <f t="shared" ref="B879:B898" ca="1" si="1267">"Depreciated Net Capex "&amp;OFFSET($C$6,0,A879)</f>
        <v>Depreciated Net Capex 2013</v>
      </c>
      <c r="C879" s="396"/>
      <c r="D879" s="397">
        <f ca="1">D873</f>
        <v>0</v>
      </c>
      <c r="E879" s="395">
        <f ca="1">IF(D903="n/a",D879,IFERROR(IF((OFFSET($C879,0,$A879))&lt;0,
MIN(0,D879-(OFFSET($C879,0,$A879)/(OFFSET($C874,-$A878,$A879)))),
MAX(0,D879-(OFFSET($C879,0,$A879)/(OFFSET($C874,-$A878,$A879))))),0))</f>
        <v>0</v>
      </c>
      <c r="F879" s="395">
        <f t="shared" ca="1" si="1249"/>
        <v>0</v>
      </c>
      <c r="G879" s="395">
        <f t="shared" ca="1" si="1250"/>
        <v>0</v>
      </c>
      <c r="H879" s="395">
        <f t="shared" ca="1" si="1251"/>
        <v>0</v>
      </c>
      <c r="I879" s="395">
        <f t="shared" ca="1" si="1252"/>
        <v>0</v>
      </c>
      <c r="J879" s="395">
        <f t="shared" ca="1" si="1253"/>
        <v>0</v>
      </c>
      <c r="K879" s="395">
        <f t="shared" ca="1" si="1254"/>
        <v>0</v>
      </c>
      <c r="L879" s="395">
        <f t="shared" ca="1" si="1255"/>
        <v>0</v>
      </c>
      <c r="M879" s="395">
        <f t="shared" ca="1" si="1256"/>
        <v>0</v>
      </c>
      <c r="N879" s="395">
        <f t="shared" ca="1" si="1257"/>
        <v>0</v>
      </c>
      <c r="O879" s="395">
        <f t="shared" ca="1" si="1258"/>
        <v>0</v>
      </c>
      <c r="P879" s="395">
        <f t="shared" ca="1" si="1259"/>
        <v>0</v>
      </c>
      <c r="Q879" s="395">
        <f t="shared" ca="1" si="1260"/>
        <v>0</v>
      </c>
      <c r="R879" s="395">
        <f t="shared" ca="1" si="1261"/>
        <v>0</v>
      </c>
      <c r="S879" s="395">
        <f t="shared" ca="1" si="1262"/>
        <v>0</v>
      </c>
      <c r="T879" s="395">
        <f t="shared" ca="1" si="1263"/>
        <v>0</v>
      </c>
      <c r="U879" s="395">
        <f t="shared" ca="1" si="1264"/>
        <v>0</v>
      </c>
      <c r="V879" s="395">
        <f t="shared" ca="1" si="1265"/>
        <v>0</v>
      </c>
      <c r="W879" s="395">
        <f t="shared" ca="1" si="1266"/>
        <v>0</v>
      </c>
      <c r="X879" s="249"/>
      <c r="Y879" s="249"/>
      <c r="Z879" s="249"/>
      <c r="AA879" s="249"/>
      <c r="AB879" s="249"/>
    </row>
    <row r="880" spans="1:28" hidden="1" outlineLevel="1">
      <c r="A880" s="331">
        <v>2</v>
      </c>
      <c r="B880" s="309" t="str">
        <f t="shared" ca="1" si="1267"/>
        <v>Depreciated Net Capex 2014</v>
      </c>
      <c r="C880" s="398"/>
      <c r="D880" s="399"/>
      <c r="E880" s="397">
        <f ca="1">E873</f>
        <v>0</v>
      </c>
      <c r="F880" s="395">
        <f ca="1">IF(E904="n/a",E880,IFERROR(IF((OFFSET($C880,0,$A880))&lt;0,
MIN(0,E880-(OFFSET($C880,0,$A880)/(OFFSET($C875,-$A879,$A880)))),
MAX(0,E880-(OFFSET($C880,0,$A880)/(OFFSET($C875,-$A879,$A880))))),0))</f>
        <v>0</v>
      </c>
      <c r="G880" s="395">
        <f t="shared" ca="1" si="1250"/>
        <v>0</v>
      </c>
      <c r="H880" s="395">
        <f t="shared" ca="1" si="1251"/>
        <v>0</v>
      </c>
      <c r="I880" s="395">
        <f t="shared" ca="1" si="1252"/>
        <v>0</v>
      </c>
      <c r="J880" s="395">
        <f t="shared" ca="1" si="1253"/>
        <v>0</v>
      </c>
      <c r="K880" s="395">
        <f t="shared" ca="1" si="1254"/>
        <v>0</v>
      </c>
      <c r="L880" s="395">
        <f t="shared" ca="1" si="1255"/>
        <v>0</v>
      </c>
      <c r="M880" s="395">
        <f t="shared" ca="1" si="1256"/>
        <v>0</v>
      </c>
      <c r="N880" s="395">
        <f t="shared" ca="1" si="1257"/>
        <v>0</v>
      </c>
      <c r="O880" s="395">
        <f t="shared" ca="1" si="1258"/>
        <v>0</v>
      </c>
      <c r="P880" s="395">
        <f t="shared" ca="1" si="1259"/>
        <v>0</v>
      </c>
      <c r="Q880" s="395">
        <f t="shared" ca="1" si="1260"/>
        <v>0</v>
      </c>
      <c r="R880" s="395">
        <f t="shared" ca="1" si="1261"/>
        <v>0</v>
      </c>
      <c r="S880" s="395">
        <f t="shared" ca="1" si="1262"/>
        <v>0</v>
      </c>
      <c r="T880" s="395">
        <f t="shared" ca="1" si="1263"/>
        <v>0</v>
      </c>
      <c r="U880" s="395">
        <f t="shared" ca="1" si="1264"/>
        <v>0</v>
      </c>
      <c r="V880" s="395">
        <f t="shared" ca="1" si="1265"/>
        <v>0</v>
      </c>
      <c r="W880" s="395">
        <f t="shared" ca="1" si="1266"/>
        <v>0</v>
      </c>
      <c r="X880" s="334"/>
      <c r="Y880" s="249"/>
      <c r="Z880" s="249"/>
      <c r="AA880" s="249"/>
      <c r="AB880" s="249"/>
    </row>
    <row r="881" spans="1:28" hidden="1" outlineLevel="1">
      <c r="A881" s="331">
        <v>3</v>
      </c>
      <c r="B881" s="309" t="str">
        <f t="shared" ca="1" si="1267"/>
        <v>Depreciated Net Capex 2015</v>
      </c>
      <c r="C881" s="398"/>
      <c r="D881" s="398"/>
      <c r="E881" s="399"/>
      <c r="F881" s="400">
        <f ca="1">F873</f>
        <v>0</v>
      </c>
      <c r="G881" s="395">
        <f ca="1">IF(F905="n/a",F881,IFERROR(IF((OFFSET($C881,0,$A881))&lt;0,
MIN(0,F881-(OFFSET($C881,0,$A881)/(OFFSET($C876,-$A880,$A881)))),
MAX(0,F881-(OFFSET($C881,0,$A881)/(OFFSET($C876,-$A880,$A881))))),0))</f>
        <v>0</v>
      </c>
      <c r="H881" s="395">
        <f t="shared" ca="1" si="1251"/>
        <v>0</v>
      </c>
      <c r="I881" s="395">
        <f t="shared" ca="1" si="1252"/>
        <v>0</v>
      </c>
      <c r="J881" s="395">
        <f t="shared" ca="1" si="1253"/>
        <v>0</v>
      </c>
      <c r="K881" s="395">
        <f t="shared" ca="1" si="1254"/>
        <v>0</v>
      </c>
      <c r="L881" s="395">
        <f t="shared" ca="1" si="1255"/>
        <v>0</v>
      </c>
      <c r="M881" s="395">
        <f t="shared" ca="1" si="1256"/>
        <v>0</v>
      </c>
      <c r="N881" s="395">
        <f t="shared" ca="1" si="1257"/>
        <v>0</v>
      </c>
      <c r="O881" s="395">
        <f t="shared" ca="1" si="1258"/>
        <v>0</v>
      </c>
      <c r="P881" s="395">
        <f t="shared" ca="1" si="1259"/>
        <v>0</v>
      </c>
      <c r="Q881" s="395">
        <f t="shared" ca="1" si="1260"/>
        <v>0</v>
      </c>
      <c r="R881" s="395">
        <f t="shared" ca="1" si="1261"/>
        <v>0</v>
      </c>
      <c r="S881" s="395">
        <f t="shared" ca="1" si="1262"/>
        <v>0</v>
      </c>
      <c r="T881" s="395">
        <f t="shared" ca="1" si="1263"/>
        <v>0</v>
      </c>
      <c r="U881" s="395">
        <f t="shared" ca="1" si="1264"/>
        <v>0</v>
      </c>
      <c r="V881" s="395">
        <f t="shared" ca="1" si="1265"/>
        <v>0</v>
      </c>
      <c r="W881" s="395">
        <f t="shared" ca="1" si="1266"/>
        <v>0</v>
      </c>
      <c r="X881" s="334"/>
      <c r="Y881" s="334"/>
      <c r="Z881" s="249"/>
      <c r="AA881" s="249"/>
      <c r="AB881" s="249"/>
    </row>
    <row r="882" spans="1:28" hidden="1" outlineLevel="1">
      <c r="A882" s="331">
        <v>4</v>
      </c>
      <c r="B882" s="309" t="str">
        <f t="shared" ca="1" si="1267"/>
        <v>Depreciated Net Capex 2016</v>
      </c>
      <c r="C882" s="398"/>
      <c r="D882" s="398"/>
      <c r="E882" s="398"/>
      <c r="F882" s="399"/>
      <c r="G882" s="400">
        <f ca="1">G873</f>
        <v>0</v>
      </c>
      <c r="H882" s="395">
        <f ca="1">IF(G906="n/a",G882,IFERROR(IF((OFFSET($C882,0,$A882))&lt;0,
MIN(0,G882-(OFFSET($C882,0,$A882)/(OFFSET($C877,-$A881,$A882)))),
MAX(0,G882-(OFFSET($C882,0,$A882)/(OFFSET($C877,-$A881,$A882))))),0))</f>
        <v>0</v>
      </c>
      <c r="I882" s="395">
        <f t="shared" ca="1" si="1252"/>
        <v>0</v>
      </c>
      <c r="J882" s="395">
        <f t="shared" ca="1" si="1253"/>
        <v>0</v>
      </c>
      <c r="K882" s="395">
        <f t="shared" ca="1" si="1254"/>
        <v>0</v>
      </c>
      <c r="L882" s="395">
        <f t="shared" ca="1" si="1255"/>
        <v>0</v>
      </c>
      <c r="M882" s="395">
        <f t="shared" ca="1" si="1256"/>
        <v>0</v>
      </c>
      <c r="N882" s="395">
        <f t="shared" ca="1" si="1257"/>
        <v>0</v>
      </c>
      <c r="O882" s="395">
        <f t="shared" ca="1" si="1258"/>
        <v>0</v>
      </c>
      <c r="P882" s="395">
        <f t="shared" ca="1" si="1259"/>
        <v>0</v>
      </c>
      <c r="Q882" s="395">
        <f t="shared" ca="1" si="1260"/>
        <v>0</v>
      </c>
      <c r="R882" s="395">
        <f t="shared" ca="1" si="1261"/>
        <v>0</v>
      </c>
      <c r="S882" s="395">
        <f t="shared" ca="1" si="1262"/>
        <v>0</v>
      </c>
      <c r="T882" s="395">
        <f t="shared" ca="1" si="1263"/>
        <v>0</v>
      </c>
      <c r="U882" s="395">
        <f t="shared" ca="1" si="1264"/>
        <v>0</v>
      </c>
      <c r="V882" s="395">
        <f t="shared" ca="1" si="1265"/>
        <v>0</v>
      </c>
      <c r="W882" s="395">
        <f t="shared" ca="1" si="1266"/>
        <v>0</v>
      </c>
      <c r="X882" s="334"/>
      <c r="Y882" s="334"/>
      <c r="Z882" s="334"/>
      <c r="AA882" s="249"/>
      <c r="AB882" s="249"/>
    </row>
    <row r="883" spans="1:28" hidden="1" outlineLevel="1">
      <c r="A883" s="331">
        <v>5</v>
      </c>
      <c r="B883" s="309" t="str">
        <f t="shared" ca="1" si="1267"/>
        <v>Depreciated Net Capex 2017</v>
      </c>
      <c r="C883" s="398"/>
      <c r="D883" s="398"/>
      <c r="E883" s="398"/>
      <c r="F883" s="398"/>
      <c r="G883" s="399"/>
      <c r="H883" s="400">
        <f ca="1">H873</f>
        <v>0</v>
      </c>
      <c r="I883" s="395">
        <f ca="1">IF(H907="n/a",H883,IFERROR(IF((OFFSET($C883,0,$A883))&lt;0,
MIN(0,H883-(OFFSET($C883,0,$A883)/(OFFSET($C878,-$A882,$A883)))),
MAX(0,H883-(OFFSET($C883,0,$A883)/(OFFSET($C878,-$A882,$A883))))),0))</f>
        <v>0</v>
      </c>
      <c r="J883" s="395">
        <f t="shared" ca="1" si="1253"/>
        <v>0</v>
      </c>
      <c r="K883" s="395">
        <f t="shared" ca="1" si="1254"/>
        <v>0</v>
      </c>
      <c r="L883" s="395">
        <f t="shared" ca="1" si="1255"/>
        <v>0</v>
      </c>
      <c r="M883" s="395">
        <f t="shared" ca="1" si="1256"/>
        <v>0</v>
      </c>
      <c r="N883" s="395">
        <f t="shared" ca="1" si="1257"/>
        <v>0</v>
      </c>
      <c r="O883" s="395">
        <f t="shared" ca="1" si="1258"/>
        <v>0</v>
      </c>
      <c r="P883" s="395">
        <f t="shared" ca="1" si="1259"/>
        <v>0</v>
      </c>
      <c r="Q883" s="395">
        <f t="shared" ca="1" si="1260"/>
        <v>0</v>
      </c>
      <c r="R883" s="395">
        <f t="shared" ca="1" si="1261"/>
        <v>0</v>
      </c>
      <c r="S883" s="395">
        <f t="shared" ca="1" si="1262"/>
        <v>0</v>
      </c>
      <c r="T883" s="395">
        <f t="shared" ca="1" si="1263"/>
        <v>0</v>
      </c>
      <c r="U883" s="395">
        <f t="shared" ca="1" si="1264"/>
        <v>0</v>
      </c>
      <c r="V883" s="395">
        <f t="shared" ca="1" si="1265"/>
        <v>0</v>
      </c>
      <c r="W883" s="395">
        <f t="shared" ca="1" si="1266"/>
        <v>0</v>
      </c>
      <c r="X883" s="334"/>
      <c r="Y883" s="334"/>
      <c r="Z883" s="334"/>
      <c r="AA883" s="249"/>
      <c r="AB883" s="249"/>
    </row>
    <row r="884" spans="1:28" hidden="1" outlineLevel="1">
      <c r="A884" s="331">
        <v>6</v>
      </c>
      <c r="B884" s="309" t="str">
        <f t="shared" ca="1" si="1267"/>
        <v>Depreciated Net Capex 2018</v>
      </c>
      <c r="C884" s="398"/>
      <c r="D884" s="398"/>
      <c r="E884" s="398"/>
      <c r="F884" s="398"/>
      <c r="G884" s="398"/>
      <c r="H884" s="399"/>
      <c r="I884" s="400">
        <f ca="1">I873</f>
        <v>0</v>
      </c>
      <c r="J884" s="395">
        <f ca="1">IF(I908="n/a",I884,IFERROR(IF((OFFSET($C884,0,$A884))&lt;0,
MIN(0,I884-(OFFSET($C884,0,$A884)/(OFFSET($C879,-$A883,$A884)))),
MAX(0,I884-(OFFSET($C884,0,$A884)/(OFFSET($C879,-$A883,$A884))))),0))</f>
        <v>0</v>
      </c>
      <c r="K884" s="395">
        <f t="shared" ca="1" si="1254"/>
        <v>0</v>
      </c>
      <c r="L884" s="395">
        <f t="shared" ca="1" si="1255"/>
        <v>0</v>
      </c>
      <c r="M884" s="395">
        <f t="shared" ca="1" si="1256"/>
        <v>0</v>
      </c>
      <c r="N884" s="395">
        <f t="shared" ca="1" si="1257"/>
        <v>0</v>
      </c>
      <c r="O884" s="395">
        <f t="shared" ca="1" si="1258"/>
        <v>0</v>
      </c>
      <c r="P884" s="395">
        <f t="shared" ca="1" si="1259"/>
        <v>0</v>
      </c>
      <c r="Q884" s="395">
        <f t="shared" ca="1" si="1260"/>
        <v>0</v>
      </c>
      <c r="R884" s="395">
        <f t="shared" ca="1" si="1261"/>
        <v>0</v>
      </c>
      <c r="S884" s="395">
        <f t="shared" ca="1" si="1262"/>
        <v>0</v>
      </c>
      <c r="T884" s="395">
        <f t="shared" ca="1" si="1263"/>
        <v>0</v>
      </c>
      <c r="U884" s="395">
        <f t="shared" ca="1" si="1264"/>
        <v>0</v>
      </c>
      <c r="V884" s="395">
        <f t="shared" ca="1" si="1265"/>
        <v>0</v>
      </c>
      <c r="W884" s="395">
        <f t="shared" ca="1" si="1266"/>
        <v>0</v>
      </c>
      <c r="X884" s="334"/>
      <c r="Y884" s="334"/>
      <c r="Z884" s="334"/>
      <c r="AA884" s="249"/>
      <c r="AB884" s="249"/>
    </row>
    <row r="885" spans="1:28" hidden="1" outlineLevel="1">
      <c r="A885" s="331">
        <v>7</v>
      </c>
      <c r="B885" s="309" t="str">
        <f t="shared" ca="1" si="1267"/>
        <v>Depreciated Net Capex 2019</v>
      </c>
      <c r="C885" s="398"/>
      <c r="D885" s="398"/>
      <c r="E885" s="398"/>
      <c r="F885" s="398"/>
      <c r="G885" s="398"/>
      <c r="H885" s="398"/>
      <c r="I885" s="399"/>
      <c r="J885" s="400">
        <f ca="1">J873</f>
        <v>0</v>
      </c>
      <c r="K885" s="395">
        <f ca="1">IF(J909="n/a",J885,IFERROR(IF((OFFSET($C885,0,$A885))&lt;0,
MIN(0,J885-(OFFSET($C885,0,$A885)/(OFFSET($C880,-$A884,$A885)))),
MAX(0,J885-(OFFSET($C885,0,$A885)/(OFFSET($C880,-$A884,$A885))))),0))</f>
        <v>0</v>
      </c>
      <c r="L885" s="395">
        <f t="shared" ca="1" si="1255"/>
        <v>0</v>
      </c>
      <c r="M885" s="395">
        <f t="shared" ca="1" si="1256"/>
        <v>0</v>
      </c>
      <c r="N885" s="395">
        <f t="shared" ca="1" si="1257"/>
        <v>0</v>
      </c>
      <c r="O885" s="395">
        <f t="shared" ca="1" si="1258"/>
        <v>0</v>
      </c>
      <c r="P885" s="395">
        <f t="shared" ca="1" si="1259"/>
        <v>0</v>
      </c>
      <c r="Q885" s="395">
        <f t="shared" ca="1" si="1260"/>
        <v>0</v>
      </c>
      <c r="R885" s="395">
        <f t="shared" ca="1" si="1261"/>
        <v>0</v>
      </c>
      <c r="S885" s="395">
        <f t="shared" ca="1" si="1262"/>
        <v>0</v>
      </c>
      <c r="T885" s="395">
        <f t="shared" ca="1" si="1263"/>
        <v>0</v>
      </c>
      <c r="U885" s="395">
        <f t="shared" ca="1" si="1264"/>
        <v>0</v>
      </c>
      <c r="V885" s="395">
        <f t="shared" ca="1" si="1265"/>
        <v>0</v>
      </c>
      <c r="W885" s="395">
        <f t="shared" ca="1" si="1266"/>
        <v>0</v>
      </c>
      <c r="X885" s="334"/>
      <c r="Y885" s="334"/>
      <c r="Z885" s="334"/>
      <c r="AA885" s="249"/>
      <c r="AB885" s="249"/>
    </row>
    <row r="886" spans="1:28" hidden="1" outlineLevel="1">
      <c r="A886" s="331">
        <v>8</v>
      </c>
      <c r="B886" s="309" t="str">
        <f t="shared" ca="1" si="1267"/>
        <v>Depreciated Net Capex 2020</v>
      </c>
      <c r="C886" s="398"/>
      <c r="D886" s="398"/>
      <c r="E886" s="398"/>
      <c r="F886" s="398"/>
      <c r="G886" s="398"/>
      <c r="H886" s="398"/>
      <c r="I886" s="398"/>
      <c r="J886" s="399"/>
      <c r="K886" s="400">
        <f ca="1">K873</f>
        <v>0</v>
      </c>
      <c r="L886" s="395">
        <f ca="1">IF(K910="n/a",K886,IFERROR(IF((OFFSET($C886,0,$A886))&lt;0,
MIN(0,K886-(OFFSET($C886,0,$A886)/(OFFSET($C881,-$A885,$A886)))),
MAX(0,K886-(OFFSET($C886,0,$A886)/(OFFSET($C881,-$A885,$A886))))),0))</f>
        <v>0</v>
      </c>
      <c r="M886" s="395">
        <f t="shared" ca="1" si="1256"/>
        <v>0</v>
      </c>
      <c r="N886" s="395">
        <f t="shared" ca="1" si="1257"/>
        <v>0</v>
      </c>
      <c r="O886" s="395">
        <f t="shared" ca="1" si="1258"/>
        <v>0</v>
      </c>
      <c r="P886" s="395">
        <f t="shared" ca="1" si="1259"/>
        <v>0</v>
      </c>
      <c r="Q886" s="395">
        <f t="shared" ca="1" si="1260"/>
        <v>0</v>
      </c>
      <c r="R886" s="395">
        <f t="shared" ca="1" si="1261"/>
        <v>0</v>
      </c>
      <c r="S886" s="395">
        <f t="shared" ca="1" si="1262"/>
        <v>0</v>
      </c>
      <c r="T886" s="395">
        <f t="shared" ca="1" si="1263"/>
        <v>0</v>
      </c>
      <c r="U886" s="395">
        <f t="shared" ca="1" si="1264"/>
        <v>0</v>
      </c>
      <c r="V886" s="395">
        <f t="shared" ca="1" si="1265"/>
        <v>0</v>
      </c>
      <c r="W886" s="395">
        <f t="shared" ca="1" si="1266"/>
        <v>0</v>
      </c>
      <c r="X886" s="334"/>
      <c r="Y886" s="334"/>
      <c r="Z886" s="334"/>
      <c r="AA886" s="249"/>
      <c r="AB886" s="249"/>
    </row>
    <row r="887" spans="1:28" hidden="1" outlineLevel="1">
      <c r="A887" s="331">
        <v>9</v>
      </c>
      <c r="B887" s="309" t="str">
        <f t="shared" ca="1" si="1267"/>
        <v>Depreciated Net Capex 2021</v>
      </c>
      <c r="C887" s="398"/>
      <c r="D887" s="398"/>
      <c r="E887" s="398"/>
      <c r="F887" s="398"/>
      <c r="G887" s="398"/>
      <c r="H887" s="398"/>
      <c r="I887" s="398"/>
      <c r="J887" s="398"/>
      <c r="K887" s="399"/>
      <c r="L887" s="400">
        <f ca="1">L873</f>
        <v>0</v>
      </c>
      <c r="M887" s="395">
        <f ca="1">IF(L911="n/a",L887,IFERROR(IF((OFFSET($C887,0,$A887))&lt;0,
MIN(0,L887-(OFFSET($C887,0,$A887)/(OFFSET($C882,-$A886,$A887)))),
MAX(0,L887-(OFFSET($C887,0,$A887)/(OFFSET($C882,-$A886,$A887))))),0))</f>
        <v>0</v>
      </c>
      <c r="N887" s="395">
        <f t="shared" ca="1" si="1257"/>
        <v>0</v>
      </c>
      <c r="O887" s="395">
        <f t="shared" ca="1" si="1258"/>
        <v>0</v>
      </c>
      <c r="P887" s="395">
        <f t="shared" ca="1" si="1259"/>
        <v>0</v>
      </c>
      <c r="Q887" s="395">
        <f t="shared" ca="1" si="1260"/>
        <v>0</v>
      </c>
      <c r="R887" s="395">
        <f t="shared" ca="1" si="1261"/>
        <v>0</v>
      </c>
      <c r="S887" s="395">
        <f t="shared" ca="1" si="1262"/>
        <v>0</v>
      </c>
      <c r="T887" s="395">
        <f t="shared" ca="1" si="1263"/>
        <v>0</v>
      </c>
      <c r="U887" s="395">
        <f t="shared" ca="1" si="1264"/>
        <v>0</v>
      </c>
      <c r="V887" s="395">
        <f t="shared" ca="1" si="1265"/>
        <v>0</v>
      </c>
      <c r="W887" s="395">
        <f t="shared" ca="1" si="1266"/>
        <v>0</v>
      </c>
      <c r="X887" s="334"/>
      <c r="Y887" s="334"/>
      <c r="Z887" s="334"/>
      <c r="AA887" s="249"/>
      <c r="AB887" s="249"/>
    </row>
    <row r="888" spans="1:28" hidden="1" outlineLevel="1">
      <c r="A888" s="331">
        <v>10</v>
      </c>
      <c r="B888" s="309" t="str">
        <f t="shared" ca="1" si="1267"/>
        <v>Depreciated Net Capex 2022</v>
      </c>
      <c r="C888" s="398"/>
      <c r="D888" s="398"/>
      <c r="E888" s="398"/>
      <c r="F888" s="398"/>
      <c r="G888" s="398"/>
      <c r="H888" s="398"/>
      <c r="I888" s="398"/>
      <c r="J888" s="398"/>
      <c r="K888" s="398"/>
      <c r="L888" s="399"/>
      <c r="M888" s="400">
        <f ca="1">M873</f>
        <v>0</v>
      </c>
      <c r="N888" s="395">
        <f ca="1">IF(M912="n/a",M888,IFERROR(IF((OFFSET($C888,0,$A888))&lt;0,
MIN(0,M888-(OFFSET($C888,0,$A888)/(OFFSET($C883,-$A887,$A888)))),
MAX(0,M888-(OFFSET($C888,0,$A888)/(OFFSET($C883,-$A887,$A888))))),0))</f>
        <v>0</v>
      </c>
      <c r="O888" s="395">
        <f t="shared" ca="1" si="1258"/>
        <v>0</v>
      </c>
      <c r="P888" s="395">
        <f t="shared" ca="1" si="1259"/>
        <v>0</v>
      </c>
      <c r="Q888" s="395">
        <f t="shared" ca="1" si="1260"/>
        <v>0</v>
      </c>
      <c r="R888" s="395">
        <f t="shared" ca="1" si="1261"/>
        <v>0</v>
      </c>
      <c r="S888" s="395">
        <f t="shared" ca="1" si="1262"/>
        <v>0</v>
      </c>
      <c r="T888" s="395">
        <f t="shared" ca="1" si="1263"/>
        <v>0</v>
      </c>
      <c r="U888" s="395">
        <f t="shared" ca="1" si="1264"/>
        <v>0</v>
      </c>
      <c r="V888" s="395">
        <f t="shared" ca="1" si="1265"/>
        <v>0</v>
      </c>
      <c r="W888" s="395">
        <f t="shared" ca="1" si="1266"/>
        <v>0</v>
      </c>
      <c r="X888" s="334"/>
      <c r="Y888" s="334"/>
      <c r="Z888" s="334"/>
      <c r="AA888" s="249"/>
      <c r="AB888" s="249"/>
    </row>
    <row r="889" spans="1:28" hidden="1" outlineLevel="1">
      <c r="A889" s="331">
        <v>11</v>
      </c>
      <c r="B889" s="309" t="str">
        <f t="shared" ca="1" si="1267"/>
        <v>Depreciated Net Capex 2023</v>
      </c>
      <c r="C889" s="398"/>
      <c r="D889" s="398"/>
      <c r="E889" s="398"/>
      <c r="F889" s="398"/>
      <c r="G889" s="398"/>
      <c r="H889" s="398"/>
      <c r="I889" s="398"/>
      <c r="J889" s="398"/>
      <c r="K889" s="398"/>
      <c r="L889" s="398"/>
      <c r="M889" s="399"/>
      <c r="N889" s="400">
        <f>N873</f>
        <v>0</v>
      </c>
      <c r="O889" s="395">
        <f ca="1">IF(N913="n/a",N889,IFERROR(IF((OFFSET($C889,0,$A889))&lt;0,
MIN(0,N889-(OFFSET($C889,0,$A889)/(OFFSET($C884,-$A888,$A889)))),
MAX(0,N889-(OFFSET($C889,0,$A889)/(OFFSET($C884,-$A888,$A889))))),0))</f>
        <v>0</v>
      </c>
      <c r="P889" s="395">
        <f t="shared" ca="1" si="1259"/>
        <v>0</v>
      </c>
      <c r="Q889" s="395">
        <f t="shared" ca="1" si="1260"/>
        <v>0</v>
      </c>
      <c r="R889" s="395">
        <f t="shared" ca="1" si="1261"/>
        <v>0</v>
      </c>
      <c r="S889" s="395">
        <f t="shared" ca="1" si="1262"/>
        <v>0</v>
      </c>
      <c r="T889" s="395">
        <f t="shared" ca="1" si="1263"/>
        <v>0</v>
      </c>
      <c r="U889" s="395">
        <f t="shared" ca="1" si="1264"/>
        <v>0</v>
      </c>
      <c r="V889" s="395">
        <f t="shared" ca="1" si="1265"/>
        <v>0</v>
      </c>
      <c r="W889" s="395">
        <f t="shared" ca="1" si="1266"/>
        <v>0</v>
      </c>
      <c r="X889" s="334"/>
      <c r="Y889" s="334"/>
      <c r="Z889" s="334"/>
      <c r="AA889" s="249"/>
      <c r="AB889" s="249"/>
    </row>
    <row r="890" spans="1:28" hidden="1" outlineLevel="1">
      <c r="A890" s="331">
        <v>12</v>
      </c>
      <c r="B890" s="309" t="str">
        <f t="shared" ca="1" si="1267"/>
        <v>Depreciated Net Capex 2024</v>
      </c>
      <c r="C890" s="398"/>
      <c r="D890" s="398"/>
      <c r="E890" s="398"/>
      <c r="F890" s="398"/>
      <c r="G890" s="398"/>
      <c r="H890" s="398"/>
      <c r="I890" s="398"/>
      <c r="J890" s="398"/>
      <c r="K890" s="398"/>
      <c r="L890" s="398"/>
      <c r="M890" s="398"/>
      <c r="N890" s="399"/>
      <c r="O890" s="400">
        <f>O873</f>
        <v>0</v>
      </c>
      <c r="P890" s="395">
        <f ca="1">IF(O914="n/a",O890,IFERROR(IF((OFFSET($C890,0,$A890))&lt;0,
MIN(0,O890-(OFFSET($C890,0,$A890)/(OFFSET($C885,-$A889,$A890)))),
MAX(0,O890-(OFFSET($C890,0,$A890)/(OFFSET($C885,-$A889,$A890))))),0))</f>
        <v>0</v>
      </c>
      <c r="Q890" s="395">
        <f t="shared" ca="1" si="1260"/>
        <v>0</v>
      </c>
      <c r="R890" s="395">
        <f t="shared" ca="1" si="1261"/>
        <v>0</v>
      </c>
      <c r="S890" s="395">
        <f t="shared" ca="1" si="1262"/>
        <v>0</v>
      </c>
      <c r="T890" s="395">
        <f t="shared" ca="1" si="1263"/>
        <v>0</v>
      </c>
      <c r="U890" s="395">
        <f t="shared" ca="1" si="1264"/>
        <v>0</v>
      </c>
      <c r="V890" s="395">
        <f t="shared" ca="1" si="1265"/>
        <v>0</v>
      </c>
      <c r="W890" s="395">
        <f t="shared" ca="1" si="1266"/>
        <v>0</v>
      </c>
      <c r="X890" s="334"/>
      <c r="Y890" s="334"/>
      <c r="Z890" s="334"/>
      <c r="AA890" s="249"/>
      <c r="AB890" s="249"/>
    </row>
    <row r="891" spans="1:28" hidden="1" outlineLevel="1">
      <c r="A891" s="331">
        <v>13</v>
      </c>
      <c r="B891" s="309" t="str">
        <f t="shared" ca="1" si="1267"/>
        <v>Depreciated Net Capex 2025</v>
      </c>
      <c r="C891" s="398"/>
      <c r="D891" s="398"/>
      <c r="E891" s="398"/>
      <c r="F891" s="398"/>
      <c r="G891" s="398"/>
      <c r="H891" s="398"/>
      <c r="I891" s="398"/>
      <c r="J891" s="398"/>
      <c r="K891" s="398"/>
      <c r="L891" s="398"/>
      <c r="M891" s="398"/>
      <c r="N891" s="398"/>
      <c r="O891" s="399"/>
      <c r="P891" s="400">
        <f>P873</f>
        <v>0</v>
      </c>
      <c r="Q891" s="395">
        <f ca="1">IF(P915="n/a",P891,IFERROR(IF((OFFSET($C891,0,$A891))&lt;0,
MIN(0,P891-(OFFSET($C891,0,$A891)/(OFFSET($C886,-$A890,$A891)))),
MAX(0,P891-(OFFSET($C891,0,$A891)/(OFFSET($C886,-$A890,$A891))))),0))</f>
        <v>0</v>
      </c>
      <c r="R891" s="395">
        <f t="shared" ca="1" si="1261"/>
        <v>0</v>
      </c>
      <c r="S891" s="395">
        <f t="shared" ca="1" si="1262"/>
        <v>0</v>
      </c>
      <c r="T891" s="395">
        <f t="shared" ca="1" si="1263"/>
        <v>0</v>
      </c>
      <c r="U891" s="395">
        <f t="shared" ca="1" si="1264"/>
        <v>0</v>
      </c>
      <c r="V891" s="395">
        <f t="shared" ca="1" si="1265"/>
        <v>0</v>
      </c>
      <c r="W891" s="395">
        <f t="shared" ca="1" si="1266"/>
        <v>0</v>
      </c>
      <c r="X891" s="334"/>
      <c r="Y891" s="334"/>
      <c r="Z891" s="334"/>
      <c r="AA891" s="249"/>
      <c r="AB891" s="249"/>
    </row>
    <row r="892" spans="1:28" hidden="1" outlineLevel="1">
      <c r="A892" s="331">
        <v>14</v>
      </c>
      <c r="B892" s="309" t="str">
        <f t="shared" ca="1" si="1267"/>
        <v>Depreciated Net Capex 2026</v>
      </c>
      <c r="C892" s="398"/>
      <c r="D892" s="398"/>
      <c r="E892" s="398"/>
      <c r="F892" s="398"/>
      <c r="G892" s="398"/>
      <c r="H892" s="398"/>
      <c r="I892" s="398"/>
      <c r="J892" s="398"/>
      <c r="K892" s="398"/>
      <c r="L892" s="398"/>
      <c r="M892" s="398"/>
      <c r="N892" s="398"/>
      <c r="O892" s="398"/>
      <c r="P892" s="399"/>
      <c r="Q892" s="400">
        <f>Q873</f>
        <v>0</v>
      </c>
      <c r="R892" s="395">
        <f ca="1">IF(Q916="n/a",Q892,IFERROR(IF((OFFSET($C892,0,$A892))&lt;0,
MIN(0,Q892-(OFFSET($C892,0,$A892)/(OFFSET($C887,-$A891,$A892)))),
MAX(0,Q892-(OFFSET($C892,0,$A892)/(OFFSET($C887,-$A891,$A892))))),0))</f>
        <v>0</v>
      </c>
      <c r="S892" s="395">
        <f t="shared" ca="1" si="1262"/>
        <v>0</v>
      </c>
      <c r="T892" s="395">
        <f t="shared" ca="1" si="1263"/>
        <v>0</v>
      </c>
      <c r="U892" s="395">
        <f t="shared" ca="1" si="1264"/>
        <v>0</v>
      </c>
      <c r="V892" s="395">
        <f t="shared" ca="1" si="1265"/>
        <v>0</v>
      </c>
      <c r="W892" s="395">
        <f t="shared" ca="1" si="1266"/>
        <v>0</v>
      </c>
      <c r="X892" s="334"/>
      <c r="Y892" s="334"/>
      <c r="Z892" s="334"/>
      <c r="AA892" s="249"/>
      <c r="AB892" s="249"/>
    </row>
    <row r="893" spans="1:28" hidden="1" outlineLevel="1">
      <c r="A893" s="331">
        <v>15</v>
      </c>
      <c r="B893" s="309" t="str">
        <f t="shared" ca="1" si="1267"/>
        <v>Depreciated Net Capex 2027</v>
      </c>
      <c r="C893" s="398"/>
      <c r="D893" s="398"/>
      <c r="E893" s="398"/>
      <c r="F893" s="398"/>
      <c r="G893" s="398"/>
      <c r="H893" s="398"/>
      <c r="I893" s="398"/>
      <c r="J893" s="398"/>
      <c r="K893" s="398"/>
      <c r="L893" s="398"/>
      <c r="M893" s="398"/>
      <c r="N893" s="398"/>
      <c r="O893" s="398"/>
      <c r="P893" s="398"/>
      <c r="Q893" s="399"/>
      <c r="R893" s="400">
        <f>R873</f>
        <v>0</v>
      </c>
      <c r="S893" s="395">
        <f ca="1">IF(R917="n/a",R893,IFERROR(IF((OFFSET($C893,0,$A893))&lt;0,
MIN(0,R893-(OFFSET($C893,0,$A893)/(OFFSET($C888,-$A892,$A893)))),
MAX(0,R893-(OFFSET($C893,0,$A893)/(OFFSET($C888,-$A892,$A893))))),0))</f>
        <v>0</v>
      </c>
      <c r="T893" s="395">
        <f t="shared" ca="1" si="1263"/>
        <v>0</v>
      </c>
      <c r="U893" s="395">
        <f t="shared" ca="1" si="1264"/>
        <v>0</v>
      </c>
      <c r="V893" s="395">
        <f t="shared" ca="1" si="1265"/>
        <v>0</v>
      </c>
      <c r="W893" s="395">
        <f t="shared" ca="1" si="1266"/>
        <v>0</v>
      </c>
      <c r="X893" s="334"/>
      <c r="Y893" s="334"/>
      <c r="Z893" s="334"/>
      <c r="AA893" s="249"/>
      <c r="AB893" s="249"/>
    </row>
    <row r="894" spans="1:28" hidden="1" outlineLevel="1">
      <c r="A894" s="331">
        <v>16</v>
      </c>
      <c r="B894" s="309" t="str">
        <f t="shared" ca="1" si="1267"/>
        <v>Depreciated Net Capex 2028</v>
      </c>
      <c r="C894" s="398"/>
      <c r="D894" s="398"/>
      <c r="E894" s="398"/>
      <c r="F894" s="398"/>
      <c r="G894" s="398"/>
      <c r="H894" s="398"/>
      <c r="I894" s="398"/>
      <c r="J894" s="398"/>
      <c r="K894" s="398"/>
      <c r="L894" s="398"/>
      <c r="M894" s="398"/>
      <c r="N894" s="398"/>
      <c r="O894" s="398"/>
      <c r="P894" s="398"/>
      <c r="Q894" s="398"/>
      <c r="R894" s="399"/>
      <c r="S894" s="400">
        <f>S873</f>
        <v>0</v>
      </c>
      <c r="T894" s="395">
        <f ca="1">IF(S918="n/a",S894,IFERROR(IF((OFFSET($C894,0,$A894))&lt;0,
MIN(0,S894-(OFFSET($C894,0,$A894)/(OFFSET($C889,-$A893,$A894)))),
MAX(0,S894-(OFFSET($C894,0,$A894)/(OFFSET($C889,-$A893,$A894))))),0))</f>
        <v>0</v>
      </c>
      <c r="U894" s="395">
        <f t="shared" ca="1" si="1264"/>
        <v>0</v>
      </c>
      <c r="V894" s="395">
        <f t="shared" ca="1" si="1265"/>
        <v>0</v>
      </c>
      <c r="W894" s="395">
        <f t="shared" ca="1" si="1266"/>
        <v>0</v>
      </c>
      <c r="X894" s="334"/>
      <c r="Y894" s="334"/>
      <c r="Z894" s="334"/>
      <c r="AA894" s="249"/>
      <c r="AB894" s="249"/>
    </row>
    <row r="895" spans="1:28" hidden="1" outlineLevel="1">
      <c r="A895" s="331">
        <v>17</v>
      </c>
      <c r="B895" s="309" t="str">
        <f t="shared" ca="1" si="1267"/>
        <v>Depreciated Net Capex 2029</v>
      </c>
      <c r="C895" s="398"/>
      <c r="D895" s="398"/>
      <c r="E895" s="398"/>
      <c r="F895" s="398"/>
      <c r="G895" s="398"/>
      <c r="H895" s="398"/>
      <c r="I895" s="398"/>
      <c r="J895" s="398"/>
      <c r="K895" s="398"/>
      <c r="L895" s="398"/>
      <c r="M895" s="398"/>
      <c r="N895" s="398"/>
      <c r="O895" s="398"/>
      <c r="P895" s="398"/>
      <c r="Q895" s="398"/>
      <c r="R895" s="398"/>
      <c r="S895" s="399"/>
      <c r="T895" s="400">
        <f>T873</f>
        <v>0</v>
      </c>
      <c r="U895" s="395">
        <f ca="1">IF(T919="n/a",T895,IFERROR(IF((OFFSET($C895,0,$A895))&lt;0,
MIN(0,T895-(OFFSET($C895,0,$A895)/(OFFSET($C890,-$A894,$A895)))),
MAX(0,T895-(OFFSET($C895,0,$A895)/(OFFSET($C890,-$A894,$A895))))),0))</f>
        <v>0</v>
      </c>
      <c r="V895" s="395">
        <f t="shared" ca="1" si="1265"/>
        <v>0</v>
      </c>
      <c r="W895" s="395">
        <f t="shared" ca="1" si="1266"/>
        <v>0</v>
      </c>
      <c r="X895" s="334"/>
      <c r="Y895" s="334"/>
      <c r="Z895" s="334"/>
      <c r="AA895" s="249"/>
      <c r="AB895" s="249"/>
    </row>
    <row r="896" spans="1:28" hidden="1" outlineLevel="1">
      <c r="A896" s="331">
        <v>18</v>
      </c>
      <c r="B896" s="309" t="str">
        <f t="shared" ca="1" si="1267"/>
        <v>Depreciated Net Capex 2030</v>
      </c>
      <c r="C896" s="398"/>
      <c r="D896" s="398"/>
      <c r="E896" s="398"/>
      <c r="F896" s="398"/>
      <c r="G896" s="398"/>
      <c r="H896" s="398"/>
      <c r="I896" s="398"/>
      <c r="J896" s="398"/>
      <c r="K896" s="398"/>
      <c r="L896" s="398"/>
      <c r="M896" s="398"/>
      <c r="N896" s="398"/>
      <c r="O896" s="398"/>
      <c r="P896" s="398"/>
      <c r="Q896" s="398"/>
      <c r="R896" s="398"/>
      <c r="S896" s="398"/>
      <c r="T896" s="399"/>
      <c r="U896" s="400">
        <f>U873</f>
        <v>0</v>
      </c>
      <c r="V896" s="395">
        <f ca="1">IF(U920="n/a",U896,IFERROR(IF((OFFSET($C896,0,$A896))&lt;0,
MIN(0,U896-(OFFSET($C896,0,$A896)/(OFFSET($C891,-$A895,$A896)))),
MAX(0,U896-(OFFSET($C896,0,$A896)/(OFFSET($C891,-$A895,$A896))))),0))</f>
        <v>0</v>
      </c>
      <c r="W896" s="395">
        <f t="shared" ca="1" si="1266"/>
        <v>0</v>
      </c>
      <c r="X896" s="334"/>
      <c r="Y896" s="334"/>
      <c r="Z896" s="334"/>
      <c r="AA896" s="249"/>
      <c r="AB896" s="249"/>
    </row>
    <row r="897" spans="1:28" hidden="1" outlineLevel="1">
      <c r="A897" s="331">
        <v>19</v>
      </c>
      <c r="B897" s="309" t="str">
        <f t="shared" ca="1" si="1267"/>
        <v>Depreciated Net Capex 2031</v>
      </c>
      <c r="C897" s="398"/>
      <c r="D897" s="398"/>
      <c r="E897" s="398"/>
      <c r="F897" s="398"/>
      <c r="G897" s="398"/>
      <c r="H897" s="398"/>
      <c r="I897" s="398"/>
      <c r="J897" s="398"/>
      <c r="K897" s="398"/>
      <c r="L897" s="398"/>
      <c r="M897" s="398"/>
      <c r="N897" s="398"/>
      <c r="O897" s="398"/>
      <c r="P897" s="398"/>
      <c r="Q897" s="398"/>
      <c r="R897" s="398"/>
      <c r="S897" s="398"/>
      <c r="T897" s="398"/>
      <c r="U897" s="399"/>
      <c r="V897" s="400">
        <f>V873</f>
        <v>0</v>
      </c>
      <c r="W897" s="395">
        <f ca="1">IF(V921="n/a",V897,IFERROR(IF((OFFSET($C897,0,$A897))&lt;0,
MIN(0,V897-(OFFSET($C897,0,$A897)/(OFFSET($C892,-$A896,$A897)))),
MAX(0,V897-(OFFSET($C897,0,$A897)/(OFFSET($C892,-$A896,$A897))))),0))</f>
        <v>0</v>
      </c>
      <c r="X897" s="334"/>
      <c r="Y897" s="334"/>
      <c r="Z897" s="334"/>
      <c r="AA897" s="249"/>
      <c r="AB897" s="249"/>
    </row>
    <row r="898" spans="1:28" hidden="1" outlineLevel="1">
      <c r="A898" s="331">
        <v>20</v>
      </c>
      <c r="B898" s="309" t="str">
        <f t="shared" ca="1" si="1267"/>
        <v>Depreciated Net Capex 2032</v>
      </c>
      <c r="C898" s="398"/>
      <c r="D898" s="398"/>
      <c r="E898" s="398"/>
      <c r="F898" s="398"/>
      <c r="G898" s="398"/>
      <c r="H898" s="398"/>
      <c r="I898" s="398"/>
      <c r="J898" s="398"/>
      <c r="K898" s="398"/>
      <c r="L898" s="398"/>
      <c r="M898" s="398"/>
      <c r="N898" s="398"/>
      <c r="O898" s="398"/>
      <c r="P898" s="398"/>
      <c r="Q898" s="398"/>
      <c r="R898" s="398"/>
      <c r="S898" s="398"/>
      <c r="T898" s="398"/>
      <c r="U898" s="398"/>
      <c r="V898" s="399"/>
      <c r="W898" s="395">
        <f>W873</f>
        <v>0</v>
      </c>
      <c r="X898" s="249"/>
      <c r="Y898" s="249"/>
      <c r="Z898" s="249"/>
      <c r="AA898" s="249"/>
      <c r="AB898" s="249"/>
    </row>
    <row r="899" spans="1:28" hidden="1" outlineLevel="1">
      <c r="A899" s="249"/>
      <c r="B899" s="332"/>
      <c r="C899" s="395"/>
      <c r="D899" s="395"/>
      <c r="E899" s="395"/>
      <c r="F899" s="395"/>
      <c r="G899" s="395"/>
      <c r="H899" s="395"/>
      <c r="I899" s="395"/>
      <c r="J899" s="395"/>
      <c r="K899" s="395"/>
      <c r="L899" s="395"/>
      <c r="M899" s="395"/>
      <c r="N899" s="395"/>
      <c r="O899" s="395"/>
      <c r="P899" s="395"/>
      <c r="Q899" s="395"/>
      <c r="R899" s="395"/>
      <c r="S899" s="395"/>
      <c r="T899" s="395"/>
      <c r="U899" s="395"/>
      <c r="V899" s="395"/>
      <c r="W899" s="395"/>
      <c r="X899" s="249"/>
      <c r="Y899" s="249"/>
      <c r="Z899" s="249"/>
      <c r="AA899" s="249"/>
      <c r="AB899" s="249"/>
    </row>
    <row r="900" spans="1:28" hidden="1" outlineLevel="1">
      <c r="A900" s="249"/>
      <c r="B900" s="332"/>
      <c r="C900" s="395"/>
      <c r="D900" s="395"/>
      <c r="E900" s="395"/>
      <c r="F900" s="395"/>
      <c r="G900" s="395"/>
      <c r="H900" s="395"/>
      <c r="I900" s="395"/>
      <c r="J900" s="395"/>
      <c r="K900" s="395"/>
      <c r="L900" s="395"/>
      <c r="M900" s="395"/>
      <c r="N900" s="395"/>
      <c r="O900" s="395"/>
      <c r="P900" s="395"/>
      <c r="Q900" s="395"/>
      <c r="R900" s="395"/>
      <c r="S900" s="395"/>
      <c r="T900" s="395"/>
      <c r="U900" s="395"/>
      <c r="V900" s="395"/>
      <c r="W900" s="395"/>
      <c r="X900" s="249"/>
      <c r="Y900" s="249"/>
      <c r="Z900" s="249"/>
      <c r="AA900" s="249"/>
      <c r="AB900" s="249"/>
    </row>
    <row r="901" spans="1:28" hidden="1" outlineLevel="1">
      <c r="A901" s="249"/>
      <c r="B901" s="309" t="s">
        <v>302</v>
      </c>
      <c r="C901" s="395"/>
      <c r="D901" s="395">
        <f t="shared" ref="D901" ca="1" si="1268">IF(C901="n/a","n/a",IF(AND(C901&lt;1,D875=0),0,
IF(D875=0,C901-1,
IF(C901&lt;1,D876,
(((C901-1)*(C877-(C877/(C901))))+(D875*D876))/(D877)))))</f>
        <v>0</v>
      </c>
      <c r="E901" s="395">
        <f t="shared" ref="E901" ca="1" si="1269">IF(D901="n/a","n/a",IF(AND(D901&lt;1,E875=0),0,
IF(E875=0,D901-1,
IF(D901&lt;1,E876,
(((D901-1)*(D877-(D877/(D901))))+(E875*E876))/(E877)))))</f>
        <v>0</v>
      </c>
      <c r="F901" s="395">
        <f t="shared" ref="F901" ca="1" si="1270">IF(E901="n/a","n/a",IF(AND(E901&lt;1,F875=0),0,
IF(F875=0,E901-1,
IF(E901&lt;1,F876,
(((E901-1)*(E877-(E877/(E901))))+(F875*F876))/(F877)))))</f>
        <v>0</v>
      </c>
      <c r="G901" s="395">
        <f t="shared" ref="G901" ca="1" si="1271">IF(F901="n/a","n/a",IF(AND(F901&lt;1,G875=0),0,
IF(G875=0,F901-1,
IF(F901&lt;1,G876,
(((F901-1)*(F877-(F877/(F901))))+(G875*G876))/(G877)))))</f>
        <v>0</v>
      </c>
      <c r="H901" s="395">
        <f t="shared" ref="H901" ca="1" si="1272">IF(G901="n/a","n/a",IF(AND(G901&lt;1,H875=0),0,
IF(H875=0,G901-1,
IF(G901&lt;1,H876,
(((G901-1)*(G877-(G877/(G901))))+(H875*H876))/(H877)))))</f>
        <v>0</v>
      </c>
      <c r="I901" s="395">
        <f ca="1">IF(H901="n/a","n/a",IF(AND(H901&lt;1,I875=0),0,
IF(I875=0,H901-1,
IF(H901&lt;1,I876,
(((H901-1)*(H877-(H877/(H901))))+(I875*I876))/(I877)))))</f>
        <v>0</v>
      </c>
      <c r="J901" s="395">
        <f t="shared" ref="J901" ca="1" si="1273">IF(I901="n/a","n/a",IF(AND(I901&lt;1,J875=0),0,
IF(J875=0,I901-1,
IF(I901&lt;1,J876,
(((I901-1)*(I877-(I877/(I901))))+(J875*J876))/(J877)))))</f>
        <v>0</v>
      </c>
      <c r="K901" s="395">
        <f t="shared" ref="K901" ca="1" si="1274">IF(J901="n/a","n/a",IF(AND(J901&lt;1,K875=0),0,
IF(K875=0,J901-1,
IF(J901&lt;1,K876,
(((J901-1)*(J877-(J877/(J901))))+(K875*K876))/(K877)))))</f>
        <v>0</v>
      </c>
      <c r="L901" s="395">
        <f t="shared" ref="L901" ca="1" si="1275">IF(K901="n/a","n/a",IF(AND(K901&lt;1,L875=0),0,
IF(L875=0,K901-1,
IF(K901&lt;1,L876,
(((K901-1)*(K877-(K877/(K901))))+(L875*L876))/(L877)))))</f>
        <v>0</v>
      </c>
      <c r="M901" s="395">
        <f t="shared" ref="M901" ca="1" si="1276">IF(L901="n/a","n/a",IF(AND(L901&lt;1,M875=0),0,
IF(M875=0,L901-1,
IF(L901&lt;1,M876,
(((L901-1)*(L877-(L877/(L901))))+(M875*M876))/(M877)))))</f>
        <v>0</v>
      </c>
      <c r="N901" s="395">
        <f t="shared" ref="N901" ca="1" si="1277">IF(M901="n/a","n/a",IF(AND(M901&lt;1,N875=0),0,
IF(N875=0,M901-1,
IF(M901&lt;1,N876,
(((M901-1)*(M877-(M877/(M901))))+(N875*N876))/(N877)))))</f>
        <v>0</v>
      </c>
      <c r="O901" s="395">
        <f t="shared" ref="O901" ca="1" si="1278">IF(N901="n/a","n/a",IF(AND(N901&lt;1,O875=0),0,
IF(O875=0,N901-1,
IF(N901&lt;1,O876,
(((N901-1)*(N877-(N877/(N901))))+(O875*O876))/(O877)))))</f>
        <v>0</v>
      </c>
      <c r="P901" s="395">
        <f t="shared" ref="P901" ca="1" si="1279">IF(O901="n/a","n/a",IF(AND(O901&lt;1,P875=0),0,
IF(P875=0,O901-1,
IF(O901&lt;1,P876,
(((O901-1)*(O877-(O877/(O901))))+(P875*P876))/(P877)))))</f>
        <v>0</v>
      </c>
      <c r="Q901" s="395">
        <f t="shared" ref="Q901" ca="1" si="1280">IF(P901="n/a","n/a",IF(AND(P901&lt;1,Q875=0),0,
IF(Q875=0,P901-1,
IF(P901&lt;1,Q876,
(((P901-1)*(P877-(P877/(P901))))+(Q875*Q876))/(Q877)))))</f>
        <v>0</v>
      </c>
      <c r="R901" s="395">
        <f t="shared" ref="R901" ca="1" si="1281">IF(Q901="n/a","n/a",IF(AND(Q901&lt;1,R875=0),0,
IF(R875=0,Q901-1,
IF(Q901&lt;1,R876,
(((Q901-1)*(Q877-(Q877/(Q901))))+(R875*R876))/(R877)))))</f>
        <v>0</v>
      </c>
      <c r="S901" s="395">
        <f t="shared" ref="S901" ca="1" si="1282">IF(R901="n/a","n/a",IF(AND(R901&lt;1,S875=0),0,
IF(S875=0,R901-1,
IF(R901&lt;1,S876,
(((R901-1)*(R877-(R877/(R901))))+(S875*S876))/(S877)))))</f>
        <v>0</v>
      </c>
      <c r="T901" s="395">
        <f t="shared" ref="T901" ca="1" si="1283">IF(S901="n/a","n/a",IF(AND(S901&lt;1,T875=0),0,
IF(T875=0,S901-1,
IF(S901&lt;1,T876,
(((S901-1)*(S877-(S877/(S901))))+(T875*T876))/(T877)))))</f>
        <v>0</v>
      </c>
      <c r="U901" s="395">
        <f t="shared" ref="U901" ca="1" si="1284">IF(T901="n/a","n/a",IF(AND(T901&lt;1,U875=0),0,
IF(U875=0,T901-1,
IF(T901&lt;1,U876,
(((T901-1)*(T877-(T877/(T901))))+(U875*U876))/(U877)))))</f>
        <v>0</v>
      </c>
      <c r="V901" s="395">
        <f t="shared" ref="V901" ca="1" si="1285">IF(U901="n/a","n/a",IF(AND(U901&lt;1,V875=0),0,
IF(V875=0,U901-1,
IF(U901&lt;1,V876,
(((U901-1)*(U877-(U877/(U901))))+(V875*V876))/(V877)))))</f>
        <v>0</v>
      </c>
      <c r="W901" s="395">
        <f t="shared" ref="W901" ca="1" si="1286">IF(V901="n/a","n/a",IF(AND(V901&lt;1,W875=0),0,
IF(W875=0,V901-1,
IF(V901&lt;1,W876,
(((V901-1)*(V877-(V877/(V901))))+(W875*W876))/(W877)))))</f>
        <v>0</v>
      </c>
      <c r="X901" s="249"/>
      <c r="Y901" s="249"/>
      <c r="Z901" s="249"/>
      <c r="AA901" s="249"/>
      <c r="AB901" s="249"/>
    </row>
    <row r="902" spans="1:28" hidden="1" outlineLevel="1">
      <c r="A902" s="249"/>
      <c r="B902" s="309" t="s">
        <v>301</v>
      </c>
      <c r="C902" s="400">
        <f ca="1">C874</f>
        <v>0</v>
      </c>
      <c r="D902" s="395">
        <f t="shared" ref="D902" ca="1" si="1287">IF(C902="n/a","n/a",MAX(0,C902-1))</f>
        <v>0</v>
      </c>
      <c r="E902" s="395">
        <f t="shared" ref="E902:E903" ca="1" si="1288">IF(D902="n/a","n/a",MAX(0,D902-1))</f>
        <v>0</v>
      </c>
      <c r="F902" s="395">
        <f t="shared" ref="F902:F904" ca="1" si="1289">IF(E902="n/a","n/a",MAX(0,E902-1))</f>
        <v>0</v>
      </c>
      <c r="G902" s="395">
        <f t="shared" ref="G902:G905" ca="1" si="1290">IF(F902="n/a","n/a",MAX(0,F902-1))</f>
        <v>0</v>
      </c>
      <c r="H902" s="395">
        <f t="shared" ref="H902:H906" ca="1" si="1291">IF(G902="n/a","n/a",MAX(0,G902-1))</f>
        <v>0</v>
      </c>
      <c r="I902" s="395">
        <f t="shared" ref="I902:I907" ca="1" si="1292">IF(H902="n/a","n/a",MAX(0,H902-1))</f>
        <v>0</v>
      </c>
      <c r="J902" s="395">
        <f t="shared" ref="J902:J908" ca="1" si="1293">IF(I902="n/a","n/a",MAX(0,I902-1))</f>
        <v>0</v>
      </c>
      <c r="K902" s="395">
        <f t="shared" ref="K902:K909" ca="1" si="1294">IF(J902="n/a","n/a",MAX(0,J902-1))</f>
        <v>0</v>
      </c>
      <c r="L902" s="395">
        <f t="shared" ref="L902:L910" ca="1" si="1295">IF(K902="n/a","n/a",MAX(0,K902-1))</f>
        <v>0</v>
      </c>
      <c r="M902" s="395">
        <f t="shared" ref="M902:M911" ca="1" si="1296">IF(L902="n/a","n/a",MAX(0,L902-1))</f>
        <v>0</v>
      </c>
      <c r="N902" s="395">
        <f t="shared" ref="N902:N912" ca="1" si="1297">IF(M902="n/a","n/a",MAX(0,M902-1))</f>
        <v>0</v>
      </c>
      <c r="O902" s="395">
        <f t="shared" ref="O902:O913" ca="1" si="1298">IF(N902="n/a","n/a",MAX(0,N902-1))</f>
        <v>0</v>
      </c>
      <c r="P902" s="395">
        <f t="shared" ref="P902:P914" ca="1" si="1299">IF(O902="n/a","n/a",MAX(0,O902-1))</f>
        <v>0</v>
      </c>
      <c r="Q902" s="395">
        <f t="shared" ref="Q902:Q915" ca="1" si="1300">IF(P902="n/a","n/a",MAX(0,P902-1))</f>
        <v>0</v>
      </c>
      <c r="R902" s="395">
        <f t="shared" ref="R902:R916" ca="1" si="1301">IF(Q902="n/a","n/a",MAX(0,Q902-1))</f>
        <v>0</v>
      </c>
      <c r="S902" s="395">
        <f t="shared" ref="S902:S917" ca="1" si="1302">IF(R902="n/a","n/a",MAX(0,R902-1))</f>
        <v>0</v>
      </c>
      <c r="T902" s="395">
        <f t="shared" ref="T902:T918" ca="1" si="1303">IF(S902="n/a","n/a",MAX(0,S902-1))</f>
        <v>0</v>
      </c>
      <c r="U902" s="395">
        <f t="shared" ref="U902:U919" ca="1" si="1304">IF(T902="n/a","n/a",MAX(0,T902-1))</f>
        <v>0</v>
      </c>
      <c r="V902" s="395">
        <f t="shared" ref="V902:V920" ca="1" si="1305">IF(U902="n/a","n/a",MAX(0,U902-1))</f>
        <v>0</v>
      </c>
      <c r="W902" s="395">
        <f t="shared" ref="W902:W920" ca="1" si="1306">IF(V902="n/a","n/a",MAX(0,V902-1))</f>
        <v>0</v>
      </c>
      <c r="X902" s="249"/>
      <c r="Y902" s="249"/>
      <c r="Z902" s="249"/>
      <c r="AA902" s="249"/>
      <c r="AB902" s="249"/>
    </row>
    <row r="903" spans="1:28" hidden="1" outlineLevel="1">
      <c r="A903" s="249"/>
      <c r="B903" s="309" t="str">
        <f t="shared" ref="B903:B922" ca="1" si="1307">"RL Capex "&amp;OFFSET($C$6,0,A879)</f>
        <v>RL Capex 2013</v>
      </c>
      <c r="C903" s="396"/>
      <c r="D903" s="400">
        <f ca="1">D874</f>
        <v>0</v>
      </c>
      <c r="E903" s="395">
        <f t="shared" ca="1" si="1288"/>
        <v>0</v>
      </c>
      <c r="F903" s="395">
        <f t="shared" ca="1" si="1289"/>
        <v>0</v>
      </c>
      <c r="G903" s="395">
        <f t="shared" ca="1" si="1290"/>
        <v>0</v>
      </c>
      <c r="H903" s="395">
        <f t="shared" ca="1" si="1291"/>
        <v>0</v>
      </c>
      <c r="I903" s="395">
        <f t="shared" ca="1" si="1292"/>
        <v>0</v>
      </c>
      <c r="J903" s="395">
        <f t="shared" ca="1" si="1293"/>
        <v>0</v>
      </c>
      <c r="K903" s="395">
        <f t="shared" ca="1" si="1294"/>
        <v>0</v>
      </c>
      <c r="L903" s="395">
        <f t="shared" ca="1" si="1295"/>
        <v>0</v>
      </c>
      <c r="M903" s="395">
        <f t="shared" ca="1" si="1296"/>
        <v>0</v>
      </c>
      <c r="N903" s="395">
        <f t="shared" ca="1" si="1297"/>
        <v>0</v>
      </c>
      <c r="O903" s="395">
        <f t="shared" ca="1" si="1298"/>
        <v>0</v>
      </c>
      <c r="P903" s="395">
        <f t="shared" ca="1" si="1299"/>
        <v>0</v>
      </c>
      <c r="Q903" s="395">
        <f t="shared" ca="1" si="1300"/>
        <v>0</v>
      </c>
      <c r="R903" s="395">
        <f t="shared" ca="1" si="1301"/>
        <v>0</v>
      </c>
      <c r="S903" s="395">
        <f t="shared" ca="1" si="1302"/>
        <v>0</v>
      </c>
      <c r="T903" s="395">
        <f t="shared" ca="1" si="1303"/>
        <v>0</v>
      </c>
      <c r="U903" s="395">
        <f t="shared" ca="1" si="1304"/>
        <v>0</v>
      </c>
      <c r="V903" s="395">
        <f t="shared" ca="1" si="1305"/>
        <v>0</v>
      </c>
      <c r="W903" s="395">
        <f t="shared" ca="1" si="1306"/>
        <v>0</v>
      </c>
      <c r="X903" s="249"/>
      <c r="Y903" s="249"/>
      <c r="Z903" s="249"/>
      <c r="AA903" s="249"/>
      <c r="AB903" s="249"/>
    </row>
    <row r="904" spans="1:28" hidden="1" outlineLevel="1">
      <c r="A904" s="249"/>
      <c r="B904" s="309" t="str">
        <f t="shared" ca="1" si="1307"/>
        <v>RL Capex 2014</v>
      </c>
      <c r="C904" s="401"/>
      <c r="D904" s="396"/>
      <c r="E904" s="400">
        <f ca="1">E874</f>
        <v>0</v>
      </c>
      <c r="F904" s="395">
        <f t="shared" ca="1" si="1289"/>
        <v>0</v>
      </c>
      <c r="G904" s="395">
        <f t="shared" ca="1" si="1290"/>
        <v>0</v>
      </c>
      <c r="H904" s="395">
        <f t="shared" ca="1" si="1291"/>
        <v>0</v>
      </c>
      <c r="I904" s="395">
        <f t="shared" ca="1" si="1292"/>
        <v>0</v>
      </c>
      <c r="J904" s="395">
        <f t="shared" ca="1" si="1293"/>
        <v>0</v>
      </c>
      <c r="K904" s="395">
        <f t="shared" ca="1" si="1294"/>
        <v>0</v>
      </c>
      <c r="L904" s="395">
        <f t="shared" ca="1" si="1295"/>
        <v>0</v>
      </c>
      <c r="M904" s="395">
        <f t="shared" ca="1" si="1296"/>
        <v>0</v>
      </c>
      <c r="N904" s="395">
        <f t="shared" ca="1" si="1297"/>
        <v>0</v>
      </c>
      <c r="O904" s="395">
        <f t="shared" ca="1" si="1298"/>
        <v>0</v>
      </c>
      <c r="P904" s="395">
        <f t="shared" ca="1" si="1299"/>
        <v>0</v>
      </c>
      <c r="Q904" s="395">
        <f t="shared" ca="1" si="1300"/>
        <v>0</v>
      </c>
      <c r="R904" s="395">
        <f t="shared" ca="1" si="1301"/>
        <v>0</v>
      </c>
      <c r="S904" s="395">
        <f t="shared" ca="1" si="1302"/>
        <v>0</v>
      </c>
      <c r="T904" s="395">
        <f t="shared" ca="1" si="1303"/>
        <v>0</v>
      </c>
      <c r="U904" s="395">
        <f t="shared" ca="1" si="1304"/>
        <v>0</v>
      </c>
      <c r="V904" s="395">
        <f t="shared" ca="1" si="1305"/>
        <v>0</v>
      </c>
      <c r="W904" s="395">
        <f t="shared" ca="1" si="1306"/>
        <v>0</v>
      </c>
      <c r="X904" s="249"/>
      <c r="Y904" s="249"/>
      <c r="Z904" s="249"/>
      <c r="AA904" s="249"/>
      <c r="AB904" s="249"/>
    </row>
    <row r="905" spans="1:28" hidden="1" outlineLevel="1">
      <c r="A905" s="249"/>
      <c r="B905" s="309" t="str">
        <f t="shared" ca="1" si="1307"/>
        <v>RL Capex 2015</v>
      </c>
      <c r="C905" s="401"/>
      <c r="D905" s="401"/>
      <c r="E905" s="396"/>
      <c r="F905" s="400">
        <f ca="1">F874</f>
        <v>0</v>
      </c>
      <c r="G905" s="395">
        <f t="shared" ca="1" si="1290"/>
        <v>0</v>
      </c>
      <c r="H905" s="395">
        <f t="shared" ca="1" si="1291"/>
        <v>0</v>
      </c>
      <c r="I905" s="395">
        <f t="shared" ca="1" si="1292"/>
        <v>0</v>
      </c>
      <c r="J905" s="395">
        <f t="shared" ca="1" si="1293"/>
        <v>0</v>
      </c>
      <c r="K905" s="395">
        <f t="shared" ca="1" si="1294"/>
        <v>0</v>
      </c>
      <c r="L905" s="395">
        <f t="shared" ca="1" si="1295"/>
        <v>0</v>
      </c>
      <c r="M905" s="395">
        <f t="shared" ca="1" si="1296"/>
        <v>0</v>
      </c>
      <c r="N905" s="395">
        <f t="shared" ca="1" si="1297"/>
        <v>0</v>
      </c>
      <c r="O905" s="395">
        <f t="shared" ca="1" si="1298"/>
        <v>0</v>
      </c>
      <c r="P905" s="395">
        <f t="shared" ca="1" si="1299"/>
        <v>0</v>
      </c>
      <c r="Q905" s="395">
        <f t="shared" ca="1" si="1300"/>
        <v>0</v>
      </c>
      <c r="R905" s="395">
        <f t="shared" ca="1" si="1301"/>
        <v>0</v>
      </c>
      <c r="S905" s="395">
        <f t="shared" ca="1" si="1302"/>
        <v>0</v>
      </c>
      <c r="T905" s="395">
        <f t="shared" ca="1" si="1303"/>
        <v>0</v>
      </c>
      <c r="U905" s="395">
        <f t="shared" ca="1" si="1304"/>
        <v>0</v>
      </c>
      <c r="V905" s="395">
        <f t="shared" ca="1" si="1305"/>
        <v>0</v>
      </c>
      <c r="W905" s="395">
        <f t="shared" ca="1" si="1306"/>
        <v>0</v>
      </c>
      <c r="X905" s="249"/>
      <c r="Y905" s="249"/>
      <c r="Z905" s="249"/>
      <c r="AA905" s="249"/>
      <c r="AB905" s="249"/>
    </row>
    <row r="906" spans="1:28" hidden="1" outlineLevel="1">
      <c r="A906" s="249"/>
      <c r="B906" s="309" t="str">
        <f t="shared" ca="1" si="1307"/>
        <v>RL Capex 2016</v>
      </c>
      <c r="C906" s="401"/>
      <c r="D906" s="401"/>
      <c r="E906" s="401"/>
      <c r="F906" s="396"/>
      <c r="G906" s="400">
        <f ca="1">G874</f>
        <v>0</v>
      </c>
      <c r="H906" s="395">
        <f t="shared" ca="1" si="1291"/>
        <v>0</v>
      </c>
      <c r="I906" s="395">
        <f t="shared" ca="1" si="1292"/>
        <v>0</v>
      </c>
      <c r="J906" s="395">
        <f t="shared" ca="1" si="1293"/>
        <v>0</v>
      </c>
      <c r="K906" s="395">
        <f t="shared" ca="1" si="1294"/>
        <v>0</v>
      </c>
      <c r="L906" s="395">
        <f t="shared" ca="1" si="1295"/>
        <v>0</v>
      </c>
      <c r="M906" s="395">
        <f t="shared" ca="1" si="1296"/>
        <v>0</v>
      </c>
      <c r="N906" s="395">
        <f t="shared" ca="1" si="1297"/>
        <v>0</v>
      </c>
      <c r="O906" s="395">
        <f t="shared" ca="1" si="1298"/>
        <v>0</v>
      </c>
      <c r="P906" s="395">
        <f t="shared" ca="1" si="1299"/>
        <v>0</v>
      </c>
      <c r="Q906" s="395">
        <f t="shared" ca="1" si="1300"/>
        <v>0</v>
      </c>
      <c r="R906" s="395">
        <f t="shared" ca="1" si="1301"/>
        <v>0</v>
      </c>
      <c r="S906" s="395">
        <f t="shared" ca="1" si="1302"/>
        <v>0</v>
      </c>
      <c r="T906" s="395">
        <f t="shared" ca="1" si="1303"/>
        <v>0</v>
      </c>
      <c r="U906" s="395">
        <f t="shared" ca="1" si="1304"/>
        <v>0</v>
      </c>
      <c r="V906" s="395">
        <f t="shared" ca="1" si="1305"/>
        <v>0</v>
      </c>
      <c r="W906" s="395">
        <f t="shared" ca="1" si="1306"/>
        <v>0</v>
      </c>
      <c r="X906" s="249"/>
      <c r="Y906" s="249"/>
      <c r="Z906" s="249"/>
      <c r="AA906" s="249"/>
      <c r="AB906" s="249"/>
    </row>
    <row r="907" spans="1:28" hidden="1" outlineLevel="1">
      <c r="A907" s="249"/>
      <c r="B907" s="309" t="str">
        <f t="shared" ca="1" si="1307"/>
        <v>RL Capex 2017</v>
      </c>
      <c r="C907" s="401"/>
      <c r="D907" s="401"/>
      <c r="E907" s="401"/>
      <c r="F907" s="401"/>
      <c r="G907" s="396"/>
      <c r="H907" s="400">
        <f ca="1">H874</f>
        <v>0</v>
      </c>
      <c r="I907" s="395">
        <f t="shared" ca="1" si="1292"/>
        <v>0</v>
      </c>
      <c r="J907" s="395">
        <f t="shared" ca="1" si="1293"/>
        <v>0</v>
      </c>
      <c r="K907" s="395">
        <f t="shared" ca="1" si="1294"/>
        <v>0</v>
      </c>
      <c r="L907" s="395">
        <f t="shared" ca="1" si="1295"/>
        <v>0</v>
      </c>
      <c r="M907" s="395">
        <f t="shared" ca="1" si="1296"/>
        <v>0</v>
      </c>
      <c r="N907" s="395">
        <f t="shared" ca="1" si="1297"/>
        <v>0</v>
      </c>
      <c r="O907" s="395">
        <f t="shared" ca="1" si="1298"/>
        <v>0</v>
      </c>
      <c r="P907" s="395">
        <f t="shared" ca="1" si="1299"/>
        <v>0</v>
      </c>
      <c r="Q907" s="395">
        <f t="shared" ca="1" si="1300"/>
        <v>0</v>
      </c>
      <c r="R907" s="395">
        <f t="shared" ca="1" si="1301"/>
        <v>0</v>
      </c>
      <c r="S907" s="395">
        <f t="shared" ca="1" si="1302"/>
        <v>0</v>
      </c>
      <c r="T907" s="395">
        <f t="shared" ca="1" si="1303"/>
        <v>0</v>
      </c>
      <c r="U907" s="395">
        <f t="shared" ca="1" si="1304"/>
        <v>0</v>
      </c>
      <c r="V907" s="395">
        <f t="shared" ca="1" si="1305"/>
        <v>0</v>
      </c>
      <c r="W907" s="395">
        <f t="shared" ca="1" si="1306"/>
        <v>0</v>
      </c>
      <c r="X907" s="249"/>
      <c r="Y907" s="249"/>
      <c r="Z907" s="249"/>
      <c r="AA907" s="249"/>
      <c r="AB907" s="249"/>
    </row>
    <row r="908" spans="1:28" hidden="1" outlineLevel="1">
      <c r="A908" s="249"/>
      <c r="B908" s="309" t="str">
        <f t="shared" ca="1" si="1307"/>
        <v>RL Capex 2018</v>
      </c>
      <c r="C908" s="401"/>
      <c r="D908" s="401"/>
      <c r="E908" s="401"/>
      <c r="F908" s="401"/>
      <c r="G908" s="401"/>
      <c r="H908" s="396"/>
      <c r="I908" s="400">
        <f ca="1">I874</f>
        <v>0</v>
      </c>
      <c r="J908" s="395">
        <f t="shared" ca="1" si="1293"/>
        <v>0</v>
      </c>
      <c r="K908" s="395">
        <f t="shared" ca="1" si="1294"/>
        <v>0</v>
      </c>
      <c r="L908" s="395">
        <f t="shared" ca="1" si="1295"/>
        <v>0</v>
      </c>
      <c r="M908" s="395">
        <f t="shared" ca="1" si="1296"/>
        <v>0</v>
      </c>
      <c r="N908" s="395">
        <f t="shared" ca="1" si="1297"/>
        <v>0</v>
      </c>
      <c r="O908" s="395">
        <f t="shared" ca="1" si="1298"/>
        <v>0</v>
      </c>
      <c r="P908" s="395">
        <f t="shared" ca="1" si="1299"/>
        <v>0</v>
      </c>
      <c r="Q908" s="395">
        <f t="shared" ca="1" si="1300"/>
        <v>0</v>
      </c>
      <c r="R908" s="395">
        <f t="shared" ca="1" si="1301"/>
        <v>0</v>
      </c>
      <c r="S908" s="395">
        <f t="shared" ca="1" si="1302"/>
        <v>0</v>
      </c>
      <c r="T908" s="395">
        <f t="shared" ca="1" si="1303"/>
        <v>0</v>
      </c>
      <c r="U908" s="395">
        <f t="shared" ca="1" si="1304"/>
        <v>0</v>
      </c>
      <c r="V908" s="395">
        <f t="shared" ca="1" si="1305"/>
        <v>0</v>
      </c>
      <c r="W908" s="395">
        <f t="shared" ca="1" si="1306"/>
        <v>0</v>
      </c>
      <c r="X908" s="249"/>
      <c r="Y908" s="249"/>
      <c r="Z908" s="249"/>
      <c r="AA908" s="249"/>
      <c r="AB908" s="249"/>
    </row>
    <row r="909" spans="1:28" hidden="1" outlineLevel="1">
      <c r="A909" s="249"/>
      <c r="B909" s="309" t="str">
        <f t="shared" ca="1" si="1307"/>
        <v>RL Capex 2019</v>
      </c>
      <c r="C909" s="401"/>
      <c r="D909" s="401"/>
      <c r="E909" s="401"/>
      <c r="F909" s="401"/>
      <c r="G909" s="401"/>
      <c r="H909" s="401"/>
      <c r="I909" s="396"/>
      <c r="J909" s="400">
        <f ca="1">J874</f>
        <v>0</v>
      </c>
      <c r="K909" s="395">
        <f t="shared" ca="1" si="1294"/>
        <v>0</v>
      </c>
      <c r="L909" s="395">
        <f t="shared" ca="1" si="1295"/>
        <v>0</v>
      </c>
      <c r="M909" s="395">
        <f t="shared" ca="1" si="1296"/>
        <v>0</v>
      </c>
      <c r="N909" s="395">
        <f t="shared" ca="1" si="1297"/>
        <v>0</v>
      </c>
      <c r="O909" s="395">
        <f t="shared" ca="1" si="1298"/>
        <v>0</v>
      </c>
      <c r="P909" s="395">
        <f t="shared" ca="1" si="1299"/>
        <v>0</v>
      </c>
      <c r="Q909" s="395">
        <f t="shared" ca="1" si="1300"/>
        <v>0</v>
      </c>
      <c r="R909" s="395">
        <f t="shared" ca="1" si="1301"/>
        <v>0</v>
      </c>
      <c r="S909" s="395">
        <f t="shared" ca="1" si="1302"/>
        <v>0</v>
      </c>
      <c r="T909" s="395">
        <f t="shared" ca="1" si="1303"/>
        <v>0</v>
      </c>
      <c r="U909" s="395">
        <f t="shared" ca="1" si="1304"/>
        <v>0</v>
      </c>
      <c r="V909" s="395">
        <f t="shared" ca="1" si="1305"/>
        <v>0</v>
      </c>
      <c r="W909" s="395">
        <f t="shared" ca="1" si="1306"/>
        <v>0</v>
      </c>
      <c r="X909" s="249"/>
      <c r="Y909" s="249"/>
      <c r="Z909" s="249"/>
      <c r="AA909" s="249"/>
      <c r="AB909" s="249"/>
    </row>
    <row r="910" spans="1:28" hidden="1" outlineLevel="1">
      <c r="A910" s="249"/>
      <c r="B910" s="309" t="str">
        <f t="shared" ca="1" si="1307"/>
        <v>RL Capex 2020</v>
      </c>
      <c r="C910" s="401"/>
      <c r="D910" s="401"/>
      <c r="E910" s="401"/>
      <c r="F910" s="401"/>
      <c r="G910" s="401"/>
      <c r="H910" s="401"/>
      <c r="I910" s="401"/>
      <c r="J910" s="396"/>
      <c r="K910" s="400">
        <f ca="1">K874</f>
        <v>0</v>
      </c>
      <c r="L910" s="395">
        <f t="shared" ca="1" si="1295"/>
        <v>0</v>
      </c>
      <c r="M910" s="395">
        <f t="shared" ca="1" si="1296"/>
        <v>0</v>
      </c>
      <c r="N910" s="395">
        <f t="shared" ca="1" si="1297"/>
        <v>0</v>
      </c>
      <c r="O910" s="395">
        <f t="shared" ca="1" si="1298"/>
        <v>0</v>
      </c>
      <c r="P910" s="395">
        <f t="shared" ca="1" si="1299"/>
        <v>0</v>
      </c>
      <c r="Q910" s="395">
        <f t="shared" ca="1" si="1300"/>
        <v>0</v>
      </c>
      <c r="R910" s="395">
        <f t="shared" ca="1" si="1301"/>
        <v>0</v>
      </c>
      <c r="S910" s="395">
        <f t="shared" ca="1" si="1302"/>
        <v>0</v>
      </c>
      <c r="T910" s="395">
        <f t="shared" ca="1" si="1303"/>
        <v>0</v>
      </c>
      <c r="U910" s="395">
        <f t="shared" ca="1" si="1304"/>
        <v>0</v>
      </c>
      <c r="V910" s="395">
        <f t="shared" ca="1" si="1305"/>
        <v>0</v>
      </c>
      <c r="W910" s="395">
        <f t="shared" ca="1" si="1306"/>
        <v>0</v>
      </c>
      <c r="X910" s="249"/>
      <c r="Y910" s="249"/>
      <c r="Z910" s="249"/>
      <c r="AA910" s="249"/>
      <c r="AB910" s="249"/>
    </row>
    <row r="911" spans="1:28" hidden="1" outlineLevel="1">
      <c r="A911" s="249"/>
      <c r="B911" s="309" t="str">
        <f t="shared" ca="1" si="1307"/>
        <v>RL Capex 2021</v>
      </c>
      <c r="C911" s="401"/>
      <c r="D911" s="401"/>
      <c r="E911" s="401"/>
      <c r="F911" s="401"/>
      <c r="G911" s="401"/>
      <c r="H911" s="401"/>
      <c r="I911" s="401"/>
      <c r="J911" s="401"/>
      <c r="K911" s="396"/>
      <c r="L911" s="400">
        <f ca="1">L874</f>
        <v>0</v>
      </c>
      <c r="M911" s="395">
        <f t="shared" ca="1" si="1296"/>
        <v>0</v>
      </c>
      <c r="N911" s="395">
        <f t="shared" ca="1" si="1297"/>
        <v>0</v>
      </c>
      <c r="O911" s="395">
        <f t="shared" ca="1" si="1298"/>
        <v>0</v>
      </c>
      <c r="P911" s="395">
        <f t="shared" ca="1" si="1299"/>
        <v>0</v>
      </c>
      <c r="Q911" s="395">
        <f t="shared" ca="1" si="1300"/>
        <v>0</v>
      </c>
      <c r="R911" s="395">
        <f t="shared" ca="1" si="1301"/>
        <v>0</v>
      </c>
      <c r="S911" s="395">
        <f t="shared" ca="1" si="1302"/>
        <v>0</v>
      </c>
      <c r="T911" s="395">
        <f t="shared" ca="1" si="1303"/>
        <v>0</v>
      </c>
      <c r="U911" s="395">
        <f t="shared" ca="1" si="1304"/>
        <v>0</v>
      </c>
      <c r="V911" s="395">
        <f t="shared" ca="1" si="1305"/>
        <v>0</v>
      </c>
      <c r="W911" s="395">
        <f t="shared" ca="1" si="1306"/>
        <v>0</v>
      </c>
      <c r="X911" s="249"/>
      <c r="Y911" s="249"/>
      <c r="Z911" s="249"/>
      <c r="AA911" s="249"/>
      <c r="AB911" s="249"/>
    </row>
    <row r="912" spans="1:28" hidden="1" outlineLevel="1">
      <c r="A912" s="249"/>
      <c r="B912" s="309" t="str">
        <f t="shared" ca="1" si="1307"/>
        <v>RL Capex 2022</v>
      </c>
      <c r="C912" s="401"/>
      <c r="D912" s="401"/>
      <c r="E912" s="401"/>
      <c r="F912" s="401"/>
      <c r="G912" s="401"/>
      <c r="H912" s="401"/>
      <c r="I912" s="401"/>
      <c r="J912" s="401"/>
      <c r="K912" s="401"/>
      <c r="L912" s="396"/>
      <c r="M912" s="400">
        <f ca="1">M874</f>
        <v>0</v>
      </c>
      <c r="N912" s="395">
        <f t="shared" ca="1" si="1297"/>
        <v>0</v>
      </c>
      <c r="O912" s="395">
        <f t="shared" ca="1" si="1298"/>
        <v>0</v>
      </c>
      <c r="P912" s="395">
        <f t="shared" ca="1" si="1299"/>
        <v>0</v>
      </c>
      <c r="Q912" s="395">
        <f t="shared" ca="1" si="1300"/>
        <v>0</v>
      </c>
      <c r="R912" s="395">
        <f t="shared" ca="1" si="1301"/>
        <v>0</v>
      </c>
      <c r="S912" s="395">
        <f t="shared" ca="1" si="1302"/>
        <v>0</v>
      </c>
      <c r="T912" s="395">
        <f t="shared" ca="1" si="1303"/>
        <v>0</v>
      </c>
      <c r="U912" s="395">
        <f t="shared" ca="1" si="1304"/>
        <v>0</v>
      </c>
      <c r="V912" s="395">
        <f t="shared" ca="1" si="1305"/>
        <v>0</v>
      </c>
      <c r="W912" s="395">
        <f t="shared" ca="1" si="1306"/>
        <v>0</v>
      </c>
      <c r="X912" s="249"/>
      <c r="Y912" s="249"/>
      <c r="Z912" s="249"/>
      <c r="AA912" s="249"/>
      <c r="AB912" s="249"/>
    </row>
    <row r="913" spans="1:28" hidden="1" outlineLevel="1">
      <c r="A913" s="249"/>
      <c r="B913" s="309" t="str">
        <f t="shared" ca="1" si="1307"/>
        <v>RL Capex 2023</v>
      </c>
      <c r="C913" s="401"/>
      <c r="D913" s="401"/>
      <c r="E913" s="401"/>
      <c r="F913" s="401"/>
      <c r="G913" s="401"/>
      <c r="H913" s="401"/>
      <c r="I913" s="401"/>
      <c r="J913" s="401"/>
      <c r="K913" s="401"/>
      <c r="L913" s="401"/>
      <c r="M913" s="396"/>
      <c r="N913" s="400">
        <f>N874</f>
        <v>0</v>
      </c>
      <c r="O913" s="395">
        <f t="shared" si="1298"/>
        <v>0</v>
      </c>
      <c r="P913" s="395">
        <f t="shared" si="1299"/>
        <v>0</v>
      </c>
      <c r="Q913" s="395">
        <f t="shared" si="1300"/>
        <v>0</v>
      </c>
      <c r="R913" s="395">
        <f t="shared" si="1301"/>
        <v>0</v>
      </c>
      <c r="S913" s="395">
        <f t="shared" si="1302"/>
        <v>0</v>
      </c>
      <c r="T913" s="395">
        <f t="shared" si="1303"/>
        <v>0</v>
      </c>
      <c r="U913" s="395">
        <f t="shared" si="1304"/>
        <v>0</v>
      </c>
      <c r="V913" s="395">
        <f t="shared" si="1305"/>
        <v>0</v>
      </c>
      <c r="W913" s="395">
        <f t="shared" si="1306"/>
        <v>0</v>
      </c>
      <c r="X913" s="249"/>
      <c r="Y913" s="249"/>
      <c r="Z913" s="249"/>
      <c r="AA913" s="249"/>
      <c r="AB913" s="249"/>
    </row>
    <row r="914" spans="1:28" hidden="1" outlineLevel="1">
      <c r="A914" s="249"/>
      <c r="B914" s="309" t="str">
        <f t="shared" ca="1" si="1307"/>
        <v>RL Capex 2024</v>
      </c>
      <c r="C914" s="401"/>
      <c r="D914" s="401"/>
      <c r="E914" s="401"/>
      <c r="F914" s="401"/>
      <c r="G914" s="401"/>
      <c r="H914" s="401"/>
      <c r="I914" s="401"/>
      <c r="J914" s="401"/>
      <c r="K914" s="401"/>
      <c r="L914" s="401"/>
      <c r="M914" s="401"/>
      <c r="N914" s="396"/>
      <c r="O914" s="400">
        <f>O874</f>
        <v>0</v>
      </c>
      <c r="P914" s="395">
        <f t="shared" si="1299"/>
        <v>0</v>
      </c>
      <c r="Q914" s="395">
        <f t="shared" si="1300"/>
        <v>0</v>
      </c>
      <c r="R914" s="395">
        <f t="shared" si="1301"/>
        <v>0</v>
      </c>
      <c r="S914" s="395">
        <f t="shared" si="1302"/>
        <v>0</v>
      </c>
      <c r="T914" s="395">
        <f t="shared" si="1303"/>
        <v>0</v>
      </c>
      <c r="U914" s="395">
        <f t="shared" si="1304"/>
        <v>0</v>
      </c>
      <c r="V914" s="395">
        <f t="shared" si="1305"/>
        <v>0</v>
      </c>
      <c r="W914" s="395">
        <f t="shared" si="1306"/>
        <v>0</v>
      </c>
      <c r="X914" s="249"/>
      <c r="Y914" s="249"/>
      <c r="Z914" s="249"/>
      <c r="AA914" s="249"/>
      <c r="AB914" s="249"/>
    </row>
    <row r="915" spans="1:28" hidden="1" outlineLevel="1">
      <c r="A915" s="249"/>
      <c r="B915" s="309" t="str">
        <f t="shared" ca="1" si="1307"/>
        <v>RL Capex 2025</v>
      </c>
      <c r="C915" s="401"/>
      <c r="D915" s="401"/>
      <c r="E915" s="401"/>
      <c r="F915" s="401"/>
      <c r="G915" s="401"/>
      <c r="H915" s="401"/>
      <c r="I915" s="401"/>
      <c r="J915" s="401"/>
      <c r="K915" s="401"/>
      <c r="L915" s="401"/>
      <c r="M915" s="401"/>
      <c r="N915" s="401"/>
      <c r="O915" s="396"/>
      <c r="P915" s="400">
        <f>P874</f>
        <v>0</v>
      </c>
      <c r="Q915" s="395">
        <f t="shared" si="1300"/>
        <v>0</v>
      </c>
      <c r="R915" s="395">
        <f t="shared" si="1301"/>
        <v>0</v>
      </c>
      <c r="S915" s="395">
        <f t="shared" si="1302"/>
        <v>0</v>
      </c>
      <c r="T915" s="395">
        <f t="shared" si="1303"/>
        <v>0</v>
      </c>
      <c r="U915" s="395">
        <f t="shared" si="1304"/>
        <v>0</v>
      </c>
      <c r="V915" s="395">
        <f t="shared" si="1305"/>
        <v>0</v>
      </c>
      <c r="W915" s="395">
        <f t="shared" si="1306"/>
        <v>0</v>
      </c>
      <c r="X915" s="249"/>
      <c r="Y915" s="249"/>
      <c r="Z915" s="249"/>
      <c r="AA915" s="249"/>
      <c r="AB915" s="249"/>
    </row>
    <row r="916" spans="1:28" hidden="1" outlineLevel="1">
      <c r="A916" s="249"/>
      <c r="B916" s="309" t="str">
        <f t="shared" ca="1" si="1307"/>
        <v>RL Capex 2026</v>
      </c>
      <c r="C916" s="401"/>
      <c r="D916" s="401"/>
      <c r="E916" s="401"/>
      <c r="F916" s="401"/>
      <c r="G916" s="401"/>
      <c r="H916" s="401"/>
      <c r="I916" s="401"/>
      <c r="J916" s="401"/>
      <c r="K916" s="401"/>
      <c r="L916" s="401"/>
      <c r="M916" s="401"/>
      <c r="N916" s="401"/>
      <c r="O916" s="401"/>
      <c r="P916" s="396"/>
      <c r="Q916" s="400">
        <f>Q874</f>
        <v>0</v>
      </c>
      <c r="R916" s="395">
        <f t="shared" si="1301"/>
        <v>0</v>
      </c>
      <c r="S916" s="395">
        <f t="shared" si="1302"/>
        <v>0</v>
      </c>
      <c r="T916" s="395">
        <f t="shared" si="1303"/>
        <v>0</v>
      </c>
      <c r="U916" s="395">
        <f t="shared" si="1304"/>
        <v>0</v>
      </c>
      <c r="V916" s="395">
        <f t="shared" si="1305"/>
        <v>0</v>
      </c>
      <c r="W916" s="395">
        <f t="shared" si="1306"/>
        <v>0</v>
      </c>
      <c r="X916" s="249"/>
      <c r="Y916" s="249"/>
      <c r="Z916" s="249"/>
      <c r="AA916" s="249"/>
      <c r="AB916" s="249"/>
    </row>
    <row r="917" spans="1:28" hidden="1" outlineLevel="1">
      <c r="A917" s="249"/>
      <c r="B917" s="309" t="str">
        <f t="shared" ca="1" si="1307"/>
        <v>RL Capex 2027</v>
      </c>
      <c r="C917" s="401"/>
      <c r="D917" s="401"/>
      <c r="E917" s="401"/>
      <c r="F917" s="401"/>
      <c r="G917" s="401"/>
      <c r="H917" s="401"/>
      <c r="I917" s="401"/>
      <c r="J917" s="401"/>
      <c r="K917" s="401"/>
      <c r="L917" s="401"/>
      <c r="M917" s="401"/>
      <c r="N917" s="401"/>
      <c r="O917" s="401"/>
      <c r="P917" s="401"/>
      <c r="Q917" s="396"/>
      <c r="R917" s="400">
        <f>R874</f>
        <v>0</v>
      </c>
      <c r="S917" s="395">
        <f t="shared" si="1302"/>
        <v>0</v>
      </c>
      <c r="T917" s="395">
        <f t="shared" si="1303"/>
        <v>0</v>
      </c>
      <c r="U917" s="395">
        <f t="shared" si="1304"/>
        <v>0</v>
      </c>
      <c r="V917" s="395">
        <f t="shared" si="1305"/>
        <v>0</v>
      </c>
      <c r="W917" s="395">
        <f t="shared" si="1306"/>
        <v>0</v>
      </c>
      <c r="X917" s="249"/>
      <c r="Y917" s="249"/>
      <c r="Z917" s="249"/>
      <c r="AA917" s="249"/>
      <c r="AB917" s="249"/>
    </row>
    <row r="918" spans="1:28" hidden="1" outlineLevel="1">
      <c r="A918" s="249"/>
      <c r="B918" s="309" t="str">
        <f t="shared" ca="1" si="1307"/>
        <v>RL Capex 2028</v>
      </c>
      <c r="C918" s="401"/>
      <c r="D918" s="401"/>
      <c r="E918" s="401"/>
      <c r="F918" s="401"/>
      <c r="G918" s="401"/>
      <c r="H918" s="401"/>
      <c r="I918" s="401"/>
      <c r="J918" s="401"/>
      <c r="K918" s="401"/>
      <c r="L918" s="401"/>
      <c r="M918" s="401"/>
      <c r="N918" s="401"/>
      <c r="O918" s="401"/>
      <c r="P918" s="401"/>
      <c r="Q918" s="401"/>
      <c r="R918" s="396"/>
      <c r="S918" s="400">
        <f>S874</f>
        <v>0</v>
      </c>
      <c r="T918" s="395">
        <f t="shared" si="1303"/>
        <v>0</v>
      </c>
      <c r="U918" s="395">
        <f t="shared" si="1304"/>
        <v>0</v>
      </c>
      <c r="V918" s="395">
        <f t="shared" si="1305"/>
        <v>0</v>
      </c>
      <c r="W918" s="395">
        <f t="shared" si="1306"/>
        <v>0</v>
      </c>
      <c r="X918" s="249"/>
      <c r="Y918" s="249"/>
      <c r="Z918" s="249"/>
      <c r="AA918" s="249"/>
      <c r="AB918" s="249"/>
    </row>
    <row r="919" spans="1:28" hidden="1" outlineLevel="1">
      <c r="A919" s="249"/>
      <c r="B919" s="309" t="str">
        <f t="shared" ca="1" si="1307"/>
        <v>RL Capex 2029</v>
      </c>
      <c r="C919" s="401"/>
      <c r="D919" s="401"/>
      <c r="E919" s="401"/>
      <c r="F919" s="401"/>
      <c r="G919" s="401"/>
      <c r="H919" s="401"/>
      <c r="I919" s="401"/>
      <c r="J919" s="401"/>
      <c r="K919" s="401"/>
      <c r="L919" s="401"/>
      <c r="M919" s="401"/>
      <c r="N919" s="401"/>
      <c r="O919" s="401"/>
      <c r="P919" s="401"/>
      <c r="Q919" s="401"/>
      <c r="R919" s="401"/>
      <c r="S919" s="396"/>
      <c r="T919" s="400">
        <f>T874</f>
        <v>0</v>
      </c>
      <c r="U919" s="395">
        <f t="shared" si="1304"/>
        <v>0</v>
      </c>
      <c r="V919" s="395">
        <f t="shared" si="1305"/>
        <v>0</v>
      </c>
      <c r="W919" s="395">
        <f t="shared" si="1306"/>
        <v>0</v>
      </c>
      <c r="X919" s="249"/>
      <c r="Y919" s="249"/>
      <c r="Z919" s="249"/>
      <c r="AA919" s="249"/>
      <c r="AB919" s="249"/>
    </row>
    <row r="920" spans="1:28" hidden="1" outlineLevel="1">
      <c r="A920" s="249"/>
      <c r="B920" s="309" t="str">
        <f t="shared" ca="1" si="1307"/>
        <v>RL Capex 2030</v>
      </c>
      <c r="C920" s="401"/>
      <c r="D920" s="401"/>
      <c r="E920" s="401"/>
      <c r="F920" s="401"/>
      <c r="G920" s="401"/>
      <c r="H920" s="401"/>
      <c r="I920" s="401"/>
      <c r="J920" s="401"/>
      <c r="K920" s="401"/>
      <c r="L920" s="401"/>
      <c r="M920" s="401"/>
      <c r="N920" s="401"/>
      <c r="O920" s="401"/>
      <c r="P920" s="401"/>
      <c r="Q920" s="401"/>
      <c r="R920" s="401"/>
      <c r="S920" s="401"/>
      <c r="T920" s="396"/>
      <c r="U920" s="400">
        <f>U874</f>
        <v>0</v>
      </c>
      <c r="V920" s="395">
        <f t="shared" si="1305"/>
        <v>0</v>
      </c>
      <c r="W920" s="395">
        <f t="shared" si="1306"/>
        <v>0</v>
      </c>
      <c r="X920" s="249"/>
      <c r="Y920" s="249"/>
      <c r="Z920" s="249"/>
      <c r="AA920" s="249"/>
      <c r="AB920" s="249"/>
    </row>
    <row r="921" spans="1:28" hidden="1" outlineLevel="1">
      <c r="A921" s="249"/>
      <c r="B921" s="309" t="str">
        <f t="shared" ca="1" si="1307"/>
        <v>RL Capex 2031</v>
      </c>
      <c r="C921" s="401"/>
      <c r="D921" s="401"/>
      <c r="E921" s="401"/>
      <c r="F921" s="401"/>
      <c r="G921" s="401"/>
      <c r="H921" s="401"/>
      <c r="I921" s="401"/>
      <c r="J921" s="401"/>
      <c r="K921" s="401"/>
      <c r="L921" s="401"/>
      <c r="M921" s="401"/>
      <c r="N921" s="401"/>
      <c r="O921" s="401"/>
      <c r="P921" s="401"/>
      <c r="Q921" s="401"/>
      <c r="R921" s="401"/>
      <c r="S921" s="401"/>
      <c r="T921" s="401"/>
      <c r="U921" s="396"/>
      <c r="V921" s="400">
        <f>V874</f>
        <v>0</v>
      </c>
      <c r="W921" s="395">
        <f>IF(V921="n/a","n/a",MAX(0,V921-1))</f>
        <v>0</v>
      </c>
      <c r="X921" s="249"/>
      <c r="Y921" s="249"/>
      <c r="Z921" s="249"/>
      <c r="AA921" s="249"/>
      <c r="AB921" s="249"/>
    </row>
    <row r="922" spans="1:28" hidden="1" outlineLevel="1">
      <c r="A922" s="249"/>
      <c r="B922" s="309" t="str">
        <f t="shared" ca="1" si="1307"/>
        <v>RL Capex 2032</v>
      </c>
      <c r="C922" s="401"/>
      <c r="D922" s="401"/>
      <c r="E922" s="401"/>
      <c r="F922" s="401"/>
      <c r="G922" s="401"/>
      <c r="H922" s="401"/>
      <c r="I922" s="401"/>
      <c r="J922" s="401"/>
      <c r="K922" s="401"/>
      <c r="L922" s="401"/>
      <c r="M922" s="401"/>
      <c r="N922" s="401"/>
      <c r="O922" s="401"/>
      <c r="P922" s="401"/>
      <c r="Q922" s="401"/>
      <c r="R922" s="401"/>
      <c r="S922" s="401"/>
      <c r="T922" s="401"/>
      <c r="U922" s="401"/>
      <c r="V922" s="396"/>
      <c r="W922" s="395">
        <f>W874</f>
        <v>0</v>
      </c>
      <c r="X922" s="249"/>
      <c r="Y922" s="249"/>
      <c r="Z922" s="249"/>
      <c r="AA922" s="249"/>
      <c r="AB922" s="249"/>
    </row>
    <row r="923" spans="1:28" hidden="1" outlineLevel="1">
      <c r="A923" s="249"/>
      <c r="B923" s="332"/>
      <c r="C923" s="395"/>
      <c r="D923" s="395"/>
      <c r="E923" s="395"/>
      <c r="F923" s="395"/>
      <c r="G923" s="395"/>
      <c r="H923" s="395"/>
      <c r="I923" s="395"/>
      <c r="J923" s="395"/>
      <c r="K923" s="395"/>
      <c r="L923" s="395"/>
      <c r="M923" s="395"/>
      <c r="N923" s="395"/>
      <c r="O923" s="395"/>
      <c r="P923" s="395"/>
      <c r="Q923" s="395"/>
      <c r="R923" s="395"/>
      <c r="S923" s="395"/>
      <c r="T923" s="395"/>
      <c r="U923" s="395"/>
      <c r="V923" s="395"/>
      <c r="W923" s="395"/>
      <c r="X923" s="249"/>
      <c r="Y923" s="249"/>
      <c r="Z923" s="249"/>
      <c r="AA923" s="249"/>
      <c r="AB923" s="249"/>
    </row>
    <row r="924" spans="1:28" collapsed="1">
      <c r="A924" s="322"/>
      <c r="B924" s="336" t="s">
        <v>192</v>
      </c>
      <c r="C924" s="460">
        <f ca="1">(IF(OR($C874&lt;&gt;"n/a",C874&lt;&gt;"n/a"),IF(SUM(C877:C899)=0,0,IF((SUMPRODUCT(C877:C899,C901:C923)/SUM(C877:C899))&lt;0,1,(SUMPRODUCT(C877:C899,C901:C923)/SUM(C877:C899)))),"n/a"))</f>
        <v>0</v>
      </c>
      <c r="D924" s="460">
        <f ca="1">(IF(OR($C874&lt;&gt;"n/a",D874&lt;&gt;"n/a"),IF(SUM(D877:D899)=0,0,IF((SUMPRODUCT(D877:D899,D901:D923)/SUM(D877:D899))&lt;0,1,(SUMPRODUCT(D877:D899,D901:D923)/SUM(D877:D899)))),"n/a"))</f>
        <v>0</v>
      </c>
      <c r="E924" s="460">
        <f t="shared" ref="E924:W924" ca="1" si="1308">(IF(OR($C874&lt;&gt;"n/a",E874&lt;&gt;"n/a"),IF(SUM(E877:E899)=0,0,IF((SUMPRODUCT(E877:E899,E901:E923)/SUM(E877:E899))&lt;0,1,(SUMPRODUCT(E877:E899,E901:E923)/SUM(E877:E899)))),"n/a"))</f>
        <v>0</v>
      </c>
      <c r="F924" s="460">
        <f t="shared" ca="1" si="1308"/>
        <v>0</v>
      </c>
      <c r="G924" s="460">
        <f t="shared" ca="1" si="1308"/>
        <v>0</v>
      </c>
      <c r="H924" s="460">
        <f t="shared" ca="1" si="1308"/>
        <v>0</v>
      </c>
      <c r="I924" s="460">
        <f t="shared" ca="1" si="1308"/>
        <v>0</v>
      </c>
      <c r="J924" s="460">
        <f t="shared" ca="1" si="1308"/>
        <v>0</v>
      </c>
      <c r="K924" s="460">
        <f t="shared" ca="1" si="1308"/>
        <v>0</v>
      </c>
      <c r="L924" s="460">
        <f t="shared" ca="1" si="1308"/>
        <v>0</v>
      </c>
      <c r="M924" s="460">
        <f t="shared" ca="1" si="1308"/>
        <v>0</v>
      </c>
      <c r="N924" s="460">
        <f t="shared" ca="1" si="1308"/>
        <v>0</v>
      </c>
      <c r="O924" s="460">
        <f t="shared" ca="1" si="1308"/>
        <v>0</v>
      </c>
      <c r="P924" s="460">
        <f t="shared" ca="1" si="1308"/>
        <v>0</v>
      </c>
      <c r="Q924" s="460">
        <f t="shared" ca="1" si="1308"/>
        <v>0</v>
      </c>
      <c r="R924" s="460">
        <f t="shared" ca="1" si="1308"/>
        <v>0</v>
      </c>
      <c r="S924" s="460">
        <f t="shared" ca="1" si="1308"/>
        <v>0</v>
      </c>
      <c r="T924" s="460">
        <f t="shared" ca="1" si="1308"/>
        <v>0</v>
      </c>
      <c r="U924" s="460">
        <f t="shared" ca="1" si="1308"/>
        <v>0</v>
      </c>
      <c r="V924" s="460">
        <f t="shared" ca="1" si="1308"/>
        <v>0</v>
      </c>
      <c r="W924" s="460">
        <f t="shared" ca="1" si="1308"/>
        <v>0</v>
      </c>
      <c r="X924" s="249"/>
      <c r="Y924" s="249"/>
      <c r="Z924" s="249"/>
      <c r="AA924" s="249"/>
      <c r="AB924" s="249"/>
    </row>
    <row r="925" spans="1:28">
      <c r="A925" s="249"/>
      <c r="B925" s="249"/>
      <c r="C925" s="395"/>
      <c r="D925" s="395"/>
      <c r="E925" s="395"/>
      <c r="F925" s="395"/>
      <c r="G925" s="395"/>
      <c r="H925" s="395"/>
      <c r="I925" s="395"/>
      <c r="J925" s="395"/>
      <c r="K925" s="395"/>
      <c r="L925" s="395"/>
      <c r="M925" s="395"/>
      <c r="N925" s="395"/>
      <c r="O925" s="395"/>
      <c r="P925" s="395"/>
      <c r="Q925" s="395"/>
      <c r="R925" s="395"/>
      <c r="S925" s="395"/>
      <c r="T925" s="395"/>
      <c r="U925" s="395"/>
      <c r="V925" s="395"/>
      <c r="W925" s="395"/>
      <c r="X925" s="249"/>
      <c r="Y925" s="249"/>
      <c r="Z925" s="249"/>
      <c r="AA925" s="249"/>
      <c r="AB925" s="249"/>
    </row>
    <row r="926" spans="1:28">
      <c r="A926" s="72" t="s">
        <v>19</v>
      </c>
      <c r="B926" s="142">
        <f>VLOOKUP($A926,'RFM input'!$E$7:$F$56,2,FALSE)</f>
        <v>0</v>
      </c>
      <c r="C926" s="402"/>
      <c r="D926" s="402"/>
      <c r="E926" s="403"/>
      <c r="F926" s="403"/>
      <c r="G926" s="403"/>
      <c r="H926" s="403"/>
      <c r="I926" s="403"/>
      <c r="J926" s="403"/>
      <c r="K926" s="403"/>
      <c r="L926" s="403"/>
      <c r="M926" s="403"/>
      <c r="N926" s="403"/>
      <c r="O926" s="403"/>
      <c r="P926" s="403"/>
      <c r="Q926" s="403"/>
      <c r="R926" s="403"/>
      <c r="S926" s="403"/>
      <c r="T926" s="403"/>
      <c r="U926" s="403"/>
      <c r="V926" s="403"/>
      <c r="W926" s="403"/>
      <c r="X926" s="249"/>
      <c r="Y926" s="249"/>
      <c r="Z926" s="249"/>
      <c r="AA926" s="249"/>
      <c r="AB926" s="249"/>
    </row>
    <row r="927" spans="1:28">
      <c r="A927" s="378">
        <f>VALUE(REPLACE(A926,1,12,""))</f>
        <v>18</v>
      </c>
      <c r="B927" s="317" t="s">
        <v>195</v>
      </c>
      <c r="C927" s="389">
        <f ca="1">OFFSET('TAB roll forward'!$H$7,A927,0)</f>
        <v>0</v>
      </c>
      <c r="D927" s="404">
        <f ca="1">'RAB remaining lives'!D932</f>
        <v>0</v>
      </c>
      <c r="E927" s="404">
        <f ca="1">'RAB remaining lives'!E932</f>
        <v>0</v>
      </c>
      <c r="F927" s="404">
        <f ca="1">'RAB remaining lives'!F932</f>
        <v>0</v>
      </c>
      <c r="G927" s="404">
        <f ca="1">'RAB remaining lives'!G932</f>
        <v>0</v>
      </c>
      <c r="H927" s="404">
        <f ca="1">'RAB remaining lives'!H932</f>
        <v>0</v>
      </c>
      <c r="I927" s="404">
        <f ca="1">'RAB remaining lives'!I932</f>
        <v>0</v>
      </c>
      <c r="J927" s="404">
        <f ca="1">'RAB remaining lives'!J932</f>
        <v>0</v>
      </c>
      <c r="K927" s="404">
        <f ca="1">'RAB remaining lives'!K932</f>
        <v>0</v>
      </c>
      <c r="L927" s="404">
        <f ca="1">'RAB remaining lives'!L932</f>
        <v>0</v>
      </c>
      <c r="M927" s="404">
        <f ca="1">'RAB remaining lives'!M932</f>
        <v>0</v>
      </c>
      <c r="N927" s="404">
        <f>'RAB remaining lives'!N932</f>
        <v>0</v>
      </c>
      <c r="O927" s="404">
        <f>'RAB remaining lives'!O932</f>
        <v>0</v>
      </c>
      <c r="P927" s="404">
        <f>'RAB remaining lives'!P932</f>
        <v>0</v>
      </c>
      <c r="Q927" s="404">
        <f>'RAB remaining lives'!Q932</f>
        <v>0</v>
      </c>
      <c r="R927" s="404">
        <f>'RAB remaining lives'!R932</f>
        <v>0</v>
      </c>
      <c r="S927" s="404">
        <f>'RAB remaining lives'!S932</f>
        <v>0</v>
      </c>
      <c r="T927" s="404">
        <f>'RAB remaining lives'!T932</f>
        <v>0</v>
      </c>
      <c r="U927" s="404">
        <f>'RAB remaining lives'!U932</f>
        <v>0</v>
      </c>
      <c r="V927" s="404">
        <f>'RAB remaining lives'!V932</f>
        <v>0</v>
      </c>
      <c r="W927" s="404">
        <f>'RAB remaining lives'!W932</f>
        <v>0</v>
      </c>
      <c r="X927" s="249"/>
      <c r="Y927" s="249"/>
      <c r="Z927" s="249"/>
      <c r="AA927" s="249"/>
      <c r="AB927" s="249"/>
    </row>
    <row r="928" spans="1:28">
      <c r="A928" s="249"/>
      <c r="B928" s="249" t="s">
        <v>326</v>
      </c>
      <c r="C928" s="391">
        <f ca="1">OFFSET('RFM input'!$X$6,$A927,0)</f>
        <v>0</v>
      </c>
      <c r="D928" s="390">
        <f ca="1">OFFSET('RFM input'!$Y$6,$A927,0)</f>
        <v>0</v>
      </c>
      <c r="E928" s="390">
        <f ca="1">OFFSET('RFM input'!$Y$6,$A927,0)</f>
        <v>0</v>
      </c>
      <c r="F928" s="390">
        <f ca="1">OFFSET('RFM input'!$Y$6,$A927,0)</f>
        <v>0</v>
      </c>
      <c r="G928" s="390">
        <f ca="1">OFFSET('RFM input'!$Y$6,$A927,0)</f>
        <v>0</v>
      </c>
      <c r="H928" s="390">
        <f ca="1">OFFSET('RFM input'!$Y$6,$A927,0)</f>
        <v>0</v>
      </c>
      <c r="I928" s="390">
        <f ca="1">OFFSET('RFM input'!$Y$6,'TAB remaining lives'!$A927,0)</f>
        <v>0</v>
      </c>
      <c r="J928" s="390">
        <f ca="1">OFFSET('RFM input'!$Y$6,'TAB remaining lives'!$A927,0)</f>
        <v>0</v>
      </c>
      <c r="K928" s="390">
        <f ca="1">OFFSET('RFM input'!$Y$6,'TAB remaining lives'!$A927,0)</f>
        <v>0</v>
      </c>
      <c r="L928" s="390">
        <f ca="1">OFFSET('RFM input'!$Y$6,'TAB remaining lives'!$A927,0)</f>
        <v>0</v>
      </c>
      <c r="M928" s="390">
        <f ca="1">OFFSET('RFM input'!$Y$6,'TAB remaining lives'!$A927,0)</f>
        <v>0</v>
      </c>
      <c r="N928" s="390"/>
      <c r="O928" s="390"/>
      <c r="P928" s="390"/>
      <c r="Q928" s="390"/>
      <c r="R928" s="390"/>
      <c r="S928" s="390"/>
      <c r="T928" s="390"/>
      <c r="U928" s="390"/>
      <c r="V928" s="390"/>
      <c r="W928" s="390"/>
      <c r="X928" s="249"/>
      <c r="Y928" s="249"/>
      <c r="Z928" s="249"/>
      <c r="AA928" s="249"/>
      <c r="AB928" s="249"/>
    </row>
    <row r="929" spans="1:28">
      <c r="A929" s="249"/>
      <c r="B929" s="317" t="s">
        <v>300</v>
      </c>
      <c r="C929" s="392"/>
      <c r="D929" s="393">
        <f ca="1">IF(D$6=(OFFSET('RFM input'!$G$60,0,'RFM input'!$AA$7)),OFFSET('RFM input'!$I$454,$A927,0),0)</f>
        <v>0</v>
      </c>
      <c r="E929" s="390">
        <f ca="1">IF(E$6=(OFFSET('RFM input'!$G$60,0,'RFM input'!$AA$7)),OFFSET('RFM input'!$I$454,$A927,0),0)</f>
        <v>0</v>
      </c>
      <c r="F929" s="390">
        <f ca="1">IF(F$6=(OFFSET('RFM input'!$G$60,0,'RFM input'!$AA$7)),OFFSET('RFM input'!$I$454,$A927,0),0)</f>
        <v>0</v>
      </c>
      <c r="G929" s="390">
        <f ca="1">IF(G$6=(OFFSET('RFM input'!$G$60,0,'RFM input'!$AA$7)),OFFSET('RFM input'!$I$454,$A927,0),0)</f>
        <v>0</v>
      </c>
      <c r="H929" s="390">
        <f ca="1">IF(H$6=(OFFSET('RFM input'!$G$60,0,'RFM input'!$AA$7)),OFFSET('RFM input'!$I$454,$A927,0),0)</f>
        <v>0</v>
      </c>
      <c r="I929" s="390">
        <f ca="1">IF(I$6=(OFFSET('RFM input'!$G$60,0,'RFM input'!$AA$7)),OFFSET('RFM input'!$I$454,$A927,0),0)</f>
        <v>0</v>
      </c>
      <c r="J929" s="390">
        <f ca="1">IF(J$6=(OFFSET('RFM input'!$G$60,0,'RFM input'!$AA$7)),OFFSET('RFM input'!$I$454,$A927,0),0)</f>
        <v>0</v>
      </c>
      <c r="K929" s="390">
        <f ca="1">IF(K$6=(OFFSET('RFM input'!$G$60,0,'RFM input'!$AA$7)),OFFSET('RFM input'!$I$454,$A927,0),0)</f>
        <v>0</v>
      </c>
      <c r="L929" s="390">
        <f ca="1">IF(L$6=(OFFSET('RFM input'!$G$60,0,'RFM input'!$AA$7)),OFFSET('RFM input'!$I$454,$A927,0),0)</f>
        <v>0</v>
      </c>
      <c r="M929" s="390">
        <f ca="1">IF(M$6=(OFFSET('RFM input'!$G$60,0,'RFM input'!$AA$7)),OFFSET('RFM input'!$I$454,$A927,0),0)</f>
        <v>0</v>
      </c>
      <c r="N929" s="390"/>
      <c r="O929" s="390"/>
      <c r="P929" s="390"/>
      <c r="Q929" s="390"/>
      <c r="R929" s="390"/>
      <c r="S929" s="390"/>
      <c r="T929" s="390"/>
      <c r="U929" s="390"/>
      <c r="V929" s="390"/>
      <c r="W929" s="390"/>
      <c r="X929" s="249"/>
      <c r="Y929" s="249"/>
      <c r="Z929" s="249"/>
      <c r="AA929" s="249"/>
      <c r="AB929" s="249"/>
    </row>
    <row r="930" spans="1:28">
      <c r="A930" s="249"/>
      <c r="B930" s="317" t="s">
        <v>309</v>
      </c>
      <c r="C930" s="392"/>
      <c r="D930" s="391">
        <f ca="1">IF(D$6=(OFFSET('RFM input'!$G$60,0,'RFM input'!$AA$7)),OFFSET('RFM input'!$K$454,$A927,0),0)</f>
        <v>0</v>
      </c>
      <c r="E930" s="394">
        <f ca="1">IF(E$6=(OFFSET('RFM input'!$G$60,0,'RFM input'!$AA$7)),OFFSET('RFM input'!$K$454,$A927,0),0)</f>
        <v>0</v>
      </c>
      <c r="F930" s="394">
        <f ca="1">IF(F$6=(OFFSET('RFM input'!$G$60,0,'RFM input'!$AA$7)),OFFSET('RFM input'!$K$454,$A927,0),0)</f>
        <v>0</v>
      </c>
      <c r="G930" s="394">
        <f ca="1">IF(G$6=(OFFSET('RFM input'!$G$60,0,'RFM input'!$AA$7)),OFFSET('RFM input'!$K$454,$A927,0),0)</f>
        <v>0</v>
      </c>
      <c r="H930" s="394">
        <f ca="1">IF(H$6=(OFFSET('RFM input'!$G$60,0,'RFM input'!$AA$7)),OFFSET('RFM input'!$K$454,$A927,0),0)</f>
        <v>0</v>
      </c>
      <c r="I930" s="394">
        <f ca="1">IF(I$6=(OFFSET('RFM input'!$G$60,0,'RFM input'!$AA$7)),OFFSET('RFM input'!$K$454,$A927,0),0)</f>
        <v>0</v>
      </c>
      <c r="J930" s="394">
        <f ca="1">IF(J$6=(OFFSET('RFM input'!$G$60,0,'RFM input'!$AA$7)),OFFSET('RFM input'!$K$454,$A927,0),0)</f>
        <v>0</v>
      </c>
      <c r="K930" s="394">
        <f ca="1">IF(K$6=(OFFSET('RFM input'!$G$60,0,'RFM input'!$AA$7)),OFFSET('RFM input'!$K$454,$A927,0),0)</f>
        <v>0</v>
      </c>
      <c r="L930" s="394">
        <f ca="1">IF(L$6=(OFFSET('RFM input'!$G$60,0,'RFM input'!$AA$7)),OFFSET('RFM input'!$K$454,$A927,0),0)</f>
        <v>0</v>
      </c>
      <c r="M930" s="394">
        <f ca="1">IF(M$6=(OFFSET('RFM input'!$G$60,0,'RFM input'!$AA$7)),OFFSET('RFM input'!$K$454,$A927,0),0)</f>
        <v>0</v>
      </c>
      <c r="N930" s="394"/>
      <c r="O930" s="394"/>
      <c r="P930" s="394"/>
      <c r="Q930" s="394"/>
      <c r="R930" s="394"/>
      <c r="S930" s="394"/>
      <c r="T930" s="394"/>
      <c r="U930" s="394"/>
      <c r="V930" s="394"/>
      <c r="W930" s="394"/>
      <c r="X930" s="249"/>
      <c r="Y930" s="249"/>
      <c r="Z930" s="249"/>
      <c r="AA930" s="249"/>
      <c r="AB930" s="249"/>
    </row>
    <row r="931" spans="1:28" hidden="1" outlineLevel="1">
      <c r="A931" s="459">
        <v>-1</v>
      </c>
      <c r="B931" s="309" t="s">
        <v>303</v>
      </c>
      <c r="C931" s="395"/>
      <c r="D931" s="395">
        <f t="shared" ref="D931" ca="1" si="1309">IF(D955="n/a",0,IF(AND(D929=0,C931=0),0,
IF(AND(D929&lt;&gt;0,C931=0),D929,
IF(AND(D930&lt;&gt;0,C931&lt;&gt;0),(C931-(C931/C955))+D929,
IF(C955&lt;1,0,(C931-(C931/C955)))))))</f>
        <v>0</v>
      </c>
      <c r="E931" s="395">
        <f t="shared" ref="E931" ca="1" si="1310">IF(E955="n/a",0,IF(AND(E929=0,D931=0),0,
IF(AND(E929&lt;&gt;0,D931=0),E929,
IF(AND(E930&lt;&gt;0,D931&lt;&gt;0),(D931-(D931/D955))+E929,
IF(D955&lt;1,0,(D931-(D931/D955)))))))</f>
        <v>0</v>
      </c>
      <c r="F931" s="395">
        <f t="shared" ref="F931" ca="1" si="1311">IF(F955="n/a",0,IF(AND(F929=0,E931=0),0,
IF(AND(F929&lt;&gt;0,E931=0),F929,
IF(AND(F930&lt;&gt;0,E931&lt;&gt;0),(E931-(E931/E955))+F929,
IF(E955&lt;1,0,(E931-(E931/E955)))))))</f>
        <v>0</v>
      </c>
      <c r="G931" s="395">
        <f t="shared" ref="G931" ca="1" si="1312">IF(G955="n/a",0,IF(AND(G929=0,F931=0),0,
IF(AND(G929&lt;&gt;0,F931=0),G929,
IF(AND(G930&lt;&gt;0,F931&lt;&gt;0),(F931-(F931/F955))+G929,
IF(F955&lt;1,0,(F931-(F931/F955)))))))</f>
        <v>0</v>
      </c>
      <c r="H931" s="395">
        <f ca="1">IF(H955="n/a",0,IF(AND(H929=0,G931=0),0,
IF(AND(H929&lt;&gt;0,G931=0),H929,
IF(AND(H930&lt;&gt;0,G931&lt;&gt;0),(G931-(G931/G955))+H929,
IF(G955&lt;1,0,(G931-(G931/G955)))))))</f>
        <v>0</v>
      </c>
      <c r="I931" s="395">
        <f t="shared" ref="I931" ca="1" si="1313">IF(I955="n/a",0,IF(AND(I929=0,H931=0),0,
IF(AND(I929&lt;&gt;0,H931=0),I929,
IF(AND(I930&lt;&gt;0,H931&lt;&gt;0),(H931-(H931/H955))+I929,
IF(H955&lt;1,0,(H931-(H931/H955)))))))</f>
        <v>0</v>
      </c>
      <c r="J931" s="395">
        <f t="shared" ref="J931" ca="1" si="1314">IF(J955="n/a",0,IF(AND(J929=0,I931=0),0,
IF(AND(J929&lt;&gt;0,I931=0),J929,
IF(AND(J930&lt;&gt;0,I931&lt;&gt;0),(I931-(I931/I955))+J929,
IF(I955&lt;1,0,(I931-(I931/I955)))))))</f>
        <v>0</v>
      </c>
      <c r="K931" s="395">
        <f t="shared" ref="K931" ca="1" si="1315">IF(K955="n/a",0,IF(AND(K929=0,J931=0),0,
IF(AND(K929&lt;&gt;0,J931=0),K929,
IF(AND(K930&lt;&gt;0,J931&lt;&gt;0),(J931-(J931/J955))+K929,
IF(J955&lt;1,0,(J931-(J931/J955)))))))</f>
        <v>0</v>
      </c>
      <c r="L931" s="395">
        <f t="shared" ref="L931" ca="1" si="1316">IF(L955="n/a",0,IF(AND(L929=0,K931=0),0,
IF(AND(L929&lt;&gt;0,K931=0),L929,
IF(AND(L930&lt;&gt;0,K931&lt;&gt;0),(K931-(K931/K955))+L929,
IF(K955&lt;1,0,(K931-(K931/K955)))))))</f>
        <v>0</v>
      </c>
      <c r="M931" s="395">
        <f t="shared" ref="M931" ca="1" si="1317">IF(M955="n/a",0,IF(AND(M929=0,L931=0),0,
IF(AND(M929&lt;&gt;0,L931=0),M929,
IF(AND(M930&lt;&gt;0,L931&lt;&gt;0),(L931-(L931/L955))+M929,
IF(L955&lt;1,0,(L931-(L931/L955)))))))</f>
        <v>0</v>
      </c>
      <c r="N931" s="395">
        <f t="shared" ref="N931" ca="1" si="1318">IF(N955="n/a",0,IF(AND(N929=0,M931=0),0,
IF(AND(N929&lt;&gt;0,M931=0),N929,
IF(AND(N930&lt;&gt;0,M931&lt;&gt;0),(M931-(M931/M955))+N929,
IF(M955&lt;1,0,(M931-(M931/M955)))))))</f>
        <v>0</v>
      </c>
      <c r="O931" s="395">
        <f t="shared" ref="O931" ca="1" si="1319">IF(O955="n/a",0,IF(AND(O929=0,N931=0),0,
IF(AND(O929&lt;&gt;0,N931=0),O929,
IF(AND(O930&lt;&gt;0,N931&lt;&gt;0),(N931-(N931/N955))+O929,
IF(N955&lt;1,0,(N931-(N931/N955)))))))</f>
        <v>0</v>
      </c>
      <c r="P931" s="395">
        <f t="shared" ref="P931" ca="1" si="1320">IF(P955="n/a",0,IF(AND(P929=0,O931=0),0,
IF(AND(P929&lt;&gt;0,O931=0),P929,
IF(AND(P930&lt;&gt;0,O931&lt;&gt;0),(O931-(O931/O955))+P929,
IF(O955&lt;1,0,(O931-(O931/O955)))))))</f>
        <v>0</v>
      </c>
      <c r="Q931" s="395">
        <f t="shared" ref="Q931" ca="1" si="1321">IF(Q955="n/a",0,IF(AND(Q929=0,P931=0),0,
IF(AND(Q929&lt;&gt;0,P931=0),Q929,
IF(AND(Q930&lt;&gt;0,P931&lt;&gt;0),(P931-(P931/P955))+Q929,
IF(P955&lt;1,0,(P931-(P931/P955)))))))</f>
        <v>0</v>
      </c>
      <c r="R931" s="395">
        <f t="shared" ref="R931" ca="1" si="1322">IF(R955="n/a",0,IF(AND(R929=0,Q931=0),0,
IF(AND(R929&lt;&gt;0,Q931=0),R929,
IF(AND(R930&lt;&gt;0,Q931&lt;&gt;0),(Q931-(Q931/Q955))+R929,
IF(Q955&lt;1,0,(Q931-(Q931/Q955)))))))</f>
        <v>0</v>
      </c>
      <c r="S931" s="395">
        <f t="shared" ref="S931" ca="1" si="1323">IF(S955="n/a",0,IF(AND(S929=0,R931=0),0,
IF(AND(S929&lt;&gt;0,R931=0),S929,
IF(AND(S930&lt;&gt;0,R931&lt;&gt;0),(R931-(R931/R955))+S929,
IF(R955&lt;1,0,(R931-(R931/R955)))))))</f>
        <v>0</v>
      </c>
      <c r="T931" s="395">
        <f t="shared" ref="T931" ca="1" si="1324">IF(T955="n/a",0,IF(AND(T929=0,S931=0),0,
IF(AND(T929&lt;&gt;0,S931=0),T929,
IF(AND(T930&lt;&gt;0,S931&lt;&gt;0),(S931-(S931/S955))+T929,
IF(S955&lt;1,0,(S931-(S931/S955)))))))</f>
        <v>0</v>
      </c>
      <c r="U931" s="395">
        <f t="shared" ref="U931" ca="1" si="1325">IF(U955="n/a",0,IF(AND(U929=0,T931=0),0,
IF(AND(U929&lt;&gt;0,T931=0),U929,
IF(AND(U930&lt;&gt;0,T931&lt;&gt;0),(T931-(T931/T955))+U929,
IF(T955&lt;1,0,(T931-(T931/T955)))))))</f>
        <v>0</v>
      </c>
      <c r="V931" s="395">
        <f t="shared" ref="V931" ca="1" si="1326">IF(V955="n/a",0,IF(AND(V929=0,U931=0),0,
IF(AND(V929&lt;&gt;0,U931=0),V929,
IF(AND(V930&lt;&gt;0,U931&lt;&gt;0),(U931-(U931/U955))+V929,
IF(U955&lt;1,0,(U931-(U931/U955)))))))</f>
        <v>0</v>
      </c>
      <c r="W931" s="395">
        <f t="shared" ref="W931" ca="1" si="1327">IF(W955="n/a",0,IF(AND(W929=0,V931=0),0,
IF(AND(W929&lt;&gt;0,V931=0),W929,
IF(AND(W930&lt;&gt;0,V931&lt;&gt;0),(V931-(V931/V955))+W929,
IF(V955&lt;1,0,(V931-(V931/V955)))))))</f>
        <v>0</v>
      </c>
      <c r="X931" s="249"/>
      <c r="Y931" s="249"/>
      <c r="Z931" s="249"/>
      <c r="AA931" s="249"/>
      <c r="AB931" s="249"/>
    </row>
    <row r="932" spans="1:28" hidden="1" outlineLevel="1">
      <c r="A932" s="331">
        <v>0</v>
      </c>
      <c r="B932" s="309" t="s">
        <v>194</v>
      </c>
      <c r="C932" s="400">
        <f ca="1">C927</f>
        <v>0</v>
      </c>
      <c r="D932" s="395">
        <f ca="1">IF(C956="n/a",C932,IFERROR(IF((OFFSET($C932,0,$A932))&lt;0,
MIN(0,C932-(OFFSET($C932,0,$A932)/(OFFSET($C927,-$A931,$A932)))),
MAX(0,C932-(OFFSET($C932,0,$A932)/(OFFSET($C927,-$A931,$A932))))),0))</f>
        <v>0</v>
      </c>
      <c r="E932" s="395">
        <f t="shared" ref="E932" ca="1" si="1328">IF(D956="n/a",D932,IFERROR(IF((OFFSET($C932,0,$A932))&lt;0,
MIN(0,D932-(OFFSET($C932,0,$A932)/(OFFSET($C927,-$A931,$A932)))),
MAX(0,D932-(OFFSET($C932,0,$A932)/(OFFSET($C927,-$A931,$A932))))),0))</f>
        <v>0</v>
      </c>
      <c r="F932" s="395">
        <f t="shared" ref="F932:F933" ca="1" si="1329">IF(E956="n/a",E932,IFERROR(IF((OFFSET($C932,0,$A932))&lt;0,
MIN(0,E932-(OFFSET($C932,0,$A932)/(OFFSET($C927,-$A931,$A932)))),
MAX(0,E932-(OFFSET($C932,0,$A932)/(OFFSET($C927,-$A931,$A932))))),0))</f>
        <v>0</v>
      </c>
      <c r="G932" s="395">
        <f t="shared" ref="G932:G934" ca="1" si="1330">IF(F956="n/a",F932,IFERROR(IF((OFFSET($C932,0,$A932))&lt;0,
MIN(0,F932-(OFFSET($C932,0,$A932)/(OFFSET($C927,-$A931,$A932)))),
MAX(0,F932-(OFFSET($C932,0,$A932)/(OFFSET($C927,-$A931,$A932))))),0))</f>
        <v>0</v>
      </c>
      <c r="H932" s="395">
        <f t="shared" ref="H932:H935" ca="1" si="1331">IF(G956="n/a",G932,IFERROR(IF((OFFSET($C932,0,$A932))&lt;0,
MIN(0,G932-(OFFSET($C932,0,$A932)/(OFFSET($C927,-$A931,$A932)))),
MAX(0,G932-(OFFSET($C932,0,$A932)/(OFFSET($C927,-$A931,$A932))))),0))</f>
        <v>0</v>
      </c>
      <c r="I932" s="395">
        <f t="shared" ref="I932:I936" ca="1" si="1332">IF(H956="n/a",H932,IFERROR(IF((OFFSET($C932,0,$A932))&lt;0,
MIN(0,H932-(OFFSET($C932,0,$A932)/(OFFSET($C927,-$A931,$A932)))),
MAX(0,H932-(OFFSET($C932,0,$A932)/(OFFSET($C927,-$A931,$A932))))),0))</f>
        <v>0</v>
      </c>
      <c r="J932" s="395">
        <f t="shared" ref="J932:J937" ca="1" si="1333">IF(I956="n/a",I932,IFERROR(IF((OFFSET($C932,0,$A932))&lt;0,
MIN(0,I932-(OFFSET($C932,0,$A932)/(OFFSET($C927,-$A931,$A932)))),
MAX(0,I932-(OFFSET($C932,0,$A932)/(OFFSET($C927,-$A931,$A932))))),0))</f>
        <v>0</v>
      </c>
      <c r="K932" s="395">
        <f t="shared" ref="K932:K938" ca="1" si="1334">IF(J956="n/a",J932,IFERROR(IF((OFFSET($C932,0,$A932))&lt;0,
MIN(0,J932-(OFFSET($C932,0,$A932)/(OFFSET($C927,-$A931,$A932)))),
MAX(0,J932-(OFFSET($C932,0,$A932)/(OFFSET($C927,-$A931,$A932))))),0))</f>
        <v>0</v>
      </c>
      <c r="L932" s="395">
        <f t="shared" ref="L932:L939" ca="1" si="1335">IF(K956="n/a",K932,IFERROR(IF((OFFSET($C932,0,$A932))&lt;0,
MIN(0,K932-(OFFSET($C932,0,$A932)/(OFFSET($C927,-$A931,$A932)))),
MAX(0,K932-(OFFSET($C932,0,$A932)/(OFFSET($C927,-$A931,$A932))))),0))</f>
        <v>0</v>
      </c>
      <c r="M932" s="395">
        <f t="shared" ref="M932:M940" ca="1" si="1336">IF(L956="n/a",L932,IFERROR(IF((OFFSET($C932,0,$A932))&lt;0,
MIN(0,L932-(OFFSET($C932,0,$A932)/(OFFSET($C927,-$A931,$A932)))),
MAX(0,L932-(OFFSET($C932,0,$A932)/(OFFSET($C927,-$A931,$A932))))),0))</f>
        <v>0</v>
      </c>
      <c r="N932" s="395">
        <f t="shared" ref="N932:N941" ca="1" si="1337">IF(M956="n/a",M932,IFERROR(IF((OFFSET($C932,0,$A932))&lt;0,
MIN(0,M932-(OFFSET($C932,0,$A932)/(OFFSET($C927,-$A931,$A932)))),
MAX(0,M932-(OFFSET($C932,0,$A932)/(OFFSET($C927,-$A931,$A932))))),0))</f>
        <v>0</v>
      </c>
      <c r="O932" s="395">
        <f t="shared" ref="O932:O942" ca="1" si="1338">IF(N956="n/a",N932,IFERROR(IF((OFFSET($C932,0,$A932))&lt;0,
MIN(0,N932-(OFFSET($C932,0,$A932)/(OFFSET($C927,-$A931,$A932)))),
MAX(0,N932-(OFFSET($C932,0,$A932)/(OFFSET($C927,-$A931,$A932))))),0))</f>
        <v>0</v>
      </c>
      <c r="P932" s="395">
        <f t="shared" ref="P932:P943" ca="1" si="1339">IF(O956="n/a",O932,IFERROR(IF((OFFSET($C932,0,$A932))&lt;0,
MIN(0,O932-(OFFSET($C932,0,$A932)/(OFFSET($C927,-$A931,$A932)))),
MAX(0,O932-(OFFSET($C932,0,$A932)/(OFFSET($C927,-$A931,$A932))))),0))</f>
        <v>0</v>
      </c>
      <c r="Q932" s="395">
        <f t="shared" ref="Q932:Q944" ca="1" si="1340">IF(P956="n/a",P932,IFERROR(IF((OFFSET($C932,0,$A932))&lt;0,
MIN(0,P932-(OFFSET($C932,0,$A932)/(OFFSET($C927,-$A931,$A932)))),
MAX(0,P932-(OFFSET($C932,0,$A932)/(OFFSET($C927,-$A931,$A932))))),0))</f>
        <v>0</v>
      </c>
      <c r="R932" s="395">
        <f t="shared" ref="R932:R945" ca="1" si="1341">IF(Q956="n/a",Q932,IFERROR(IF((OFFSET($C932,0,$A932))&lt;0,
MIN(0,Q932-(OFFSET($C932,0,$A932)/(OFFSET($C927,-$A931,$A932)))),
MAX(0,Q932-(OFFSET($C932,0,$A932)/(OFFSET($C927,-$A931,$A932))))),0))</f>
        <v>0</v>
      </c>
      <c r="S932" s="395">
        <f t="shared" ref="S932:S946" ca="1" si="1342">IF(R956="n/a",R932,IFERROR(IF((OFFSET($C932,0,$A932))&lt;0,
MIN(0,R932-(OFFSET($C932,0,$A932)/(OFFSET($C927,-$A931,$A932)))),
MAX(0,R932-(OFFSET($C932,0,$A932)/(OFFSET($C927,-$A931,$A932))))),0))</f>
        <v>0</v>
      </c>
      <c r="T932" s="395">
        <f t="shared" ref="T932:T947" ca="1" si="1343">IF(S956="n/a",S932,IFERROR(IF((OFFSET($C932,0,$A932))&lt;0,
MIN(0,S932-(OFFSET($C932,0,$A932)/(OFFSET($C927,-$A931,$A932)))),
MAX(0,S932-(OFFSET($C932,0,$A932)/(OFFSET($C927,-$A931,$A932))))),0))</f>
        <v>0</v>
      </c>
      <c r="U932" s="395">
        <f t="shared" ref="U932:U948" ca="1" si="1344">IF(T956="n/a",T932,IFERROR(IF((OFFSET($C932,0,$A932))&lt;0,
MIN(0,T932-(OFFSET($C932,0,$A932)/(OFFSET($C927,-$A931,$A932)))),
MAX(0,T932-(OFFSET($C932,0,$A932)/(OFFSET($C927,-$A931,$A932))))),0))</f>
        <v>0</v>
      </c>
      <c r="V932" s="395">
        <f t="shared" ref="V932:V949" ca="1" si="1345">IF(U956="n/a",U932,IFERROR(IF((OFFSET($C932,0,$A932))&lt;0,
MIN(0,U932-(OFFSET($C932,0,$A932)/(OFFSET($C927,-$A931,$A932)))),
MAX(0,U932-(OFFSET($C932,0,$A932)/(OFFSET($C927,-$A931,$A932))))),0))</f>
        <v>0</v>
      </c>
      <c r="W932" s="395">
        <f t="shared" ref="W932:W950" ca="1" si="1346">IF(V956="n/a",V932,IFERROR(IF((OFFSET($C932,0,$A932))&lt;0,
MIN(0,V932-(OFFSET($C932,0,$A932)/(OFFSET($C927,-$A931,$A932)))),
MAX(0,V932-(OFFSET($C932,0,$A932)/(OFFSET($C927,-$A931,$A932))))),0))</f>
        <v>0</v>
      </c>
      <c r="X932" s="249"/>
      <c r="Y932" s="249"/>
      <c r="Z932" s="249"/>
      <c r="AA932" s="249"/>
      <c r="AB932" s="249"/>
    </row>
    <row r="933" spans="1:28" hidden="1" outlineLevel="1">
      <c r="A933" s="331">
        <v>1</v>
      </c>
      <c r="B933" s="309" t="str">
        <f t="shared" ref="B933:B952" ca="1" si="1347">"Depreciated Net Capex "&amp;OFFSET($C$6,0,A933)</f>
        <v>Depreciated Net Capex 2013</v>
      </c>
      <c r="C933" s="396"/>
      <c r="D933" s="397">
        <f ca="1">D927</f>
        <v>0</v>
      </c>
      <c r="E933" s="395">
        <f ca="1">IF(D957="n/a",D933,IFERROR(IF((OFFSET($C933,0,$A933))&lt;0,
MIN(0,D933-(OFFSET($C933,0,$A933)/(OFFSET($C928,-$A932,$A933)))),
MAX(0,D933-(OFFSET($C933,0,$A933)/(OFFSET($C928,-$A932,$A933))))),0))</f>
        <v>0</v>
      </c>
      <c r="F933" s="395">
        <f t="shared" ca="1" si="1329"/>
        <v>0</v>
      </c>
      <c r="G933" s="395">
        <f t="shared" ca="1" si="1330"/>
        <v>0</v>
      </c>
      <c r="H933" s="395">
        <f t="shared" ca="1" si="1331"/>
        <v>0</v>
      </c>
      <c r="I933" s="395">
        <f t="shared" ca="1" si="1332"/>
        <v>0</v>
      </c>
      <c r="J933" s="395">
        <f t="shared" ca="1" si="1333"/>
        <v>0</v>
      </c>
      <c r="K933" s="395">
        <f t="shared" ca="1" si="1334"/>
        <v>0</v>
      </c>
      <c r="L933" s="395">
        <f t="shared" ca="1" si="1335"/>
        <v>0</v>
      </c>
      <c r="M933" s="395">
        <f t="shared" ca="1" si="1336"/>
        <v>0</v>
      </c>
      <c r="N933" s="395">
        <f t="shared" ca="1" si="1337"/>
        <v>0</v>
      </c>
      <c r="O933" s="395">
        <f t="shared" ca="1" si="1338"/>
        <v>0</v>
      </c>
      <c r="P933" s="395">
        <f t="shared" ca="1" si="1339"/>
        <v>0</v>
      </c>
      <c r="Q933" s="395">
        <f t="shared" ca="1" si="1340"/>
        <v>0</v>
      </c>
      <c r="R933" s="395">
        <f t="shared" ca="1" si="1341"/>
        <v>0</v>
      </c>
      <c r="S933" s="395">
        <f t="shared" ca="1" si="1342"/>
        <v>0</v>
      </c>
      <c r="T933" s="395">
        <f t="shared" ca="1" si="1343"/>
        <v>0</v>
      </c>
      <c r="U933" s="395">
        <f t="shared" ca="1" si="1344"/>
        <v>0</v>
      </c>
      <c r="V933" s="395">
        <f t="shared" ca="1" si="1345"/>
        <v>0</v>
      </c>
      <c r="W933" s="395">
        <f t="shared" ca="1" si="1346"/>
        <v>0</v>
      </c>
      <c r="X933" s="249"/>
      <c r="Y933" s="249"/>
      <c r="Z933" s="249"/>
      <c r="AA933" s="249"/>
      <c r="AB933" s="249"/>
    </row>
    <row r="934" spans="1:28" hidden="1" outlineLevel="1">
      <c r="A934" s="331">
        <v>2</v>
      </c>
      <c r="B934" s="309" t="str">
        <f t="shared" ca="1" si="1347"/>
        <v>Depreciated Net Capex 2014</v>
      </c>
      <c r="C934" s="398"/>
      <c r="D934" s="399"/>
      <c r="E934" s="397">
        <f ca="1">E927</f>
        <v>0</v>
      </c>
      <c r="F934" s="395">
        <f ca="1">IF(E958="n/a",E934,IFERROR(IF((OFFSET($C934,0,$A934))&lt;0,
MIN(0,E934-(OFFSET($C934,0,$A934)/(OFFSET($C929,-$A933,$A934)))),
MAX(0,E934-(OFFSET($C934,0,$A934)/(OFFSET($C929,-$A933,$A934))))),0))</f>
        <v>0</v>
      </c>
      <c r="G934" s="395">
        <f t="shared" ca="1" si="1330"/>
        <v>0</v>
      </c>
      <c r="H934" s="395">
        <f t="shared" ca="1" si="1331"/>
        <v>0</v>
      </c>
      <c r="I934" s="395">
        <f t="shared" ca="1" si="1332"/>
        <v>0</v>
      </c>
      <c r="J934" s="395">
        <f t="shared" ca="1" si="1333"/>
        <v>0</v>
      </c>
      <c r="K934" s="395">
        <f t="shared" ca="1" si="1334"/>
        <v>0</v>
      </c>
      <c r="L934" s="395">
        <f t="shared" ca="1" si="1335"/>
        <v>0</v>
      </c>
      <c r="M934" s="395">
        <f t="shared" ca="1" si="1336"/>
        <v>0</v>
      </c>
      <c r="N934" s="395">
        <f t="shared" ca="1" si="1337"/>
        <v>0</v>
      </c>
      <c r="O934" s="395">
        <f t="shared" ca="1" si="1338"/>
        <v>0</v>
      </c>
      <c r="P934" s="395">
        <f t="shared" ca="1" si="1339"/>
        <v>0</v>
      </c>
      <c r="Q934" s="395">
        <f t="shared" ca="1" si="1340"/>
        <v>0</v>
      </c>
      <c r="R934" s="395">
        <f t="shared" ca="1" si="1341"/>
        <v>0</v>
      </c>
      <c r="S934" s="395">
        <f t="shared" ca="1" si="1342"/>
        <v>0</v>
      </c>
      <c r="T934" s="395">
        <f t="shared" ca="1" si="1343"/>
        <v>0</v>
      </c>
      <c r="U934" s="395">
        <f t="shared" ca="1" si="1344"/>
        <v>0</v>
      </c>
      <c r="V934" s="395">
        <f t="shared" ca="1" si="1345"/>
        <v>0</v>
      </c>
      <c r="W934" s="395">
        <f t="shared" ca="1" si="1346"/>
        <v>0</v>
      </c>
      <c r="X934" s="334"/>
      <c r="Y934" s="249"/>
      <c r="Z934" s="249"/>
      <c r="AA934" s="249"/>
      <c r="AB934" s="249"/>
    </row>
    <row r="935" spans="1:28" hidden="1" outlineLevel="1">
      <c r="A935" s="331">
        <v>3</v>
      </c>
      <c r="B935" s="309" t="str">
        <f t="shared" ca="1" si="1347"/>
        <v>Depreciated Net Capex 2015</v>
      </c>
      <c r="C935" s="398"/>
      <c r="D935" s="398"/>
      <c r="E935" s="399"/>
      <c r="F935" s="400">
        <f ca="1">F927</f>
        <v>0</v>
      </c>
      <c r="G935" s="395">
        <f ca="1">IF(F959="n/a",F935,IFERROR(IF((OFFSET($C935,0,$A935))&lt;0,
MIN(0,F935-(OFFSET($C935,0,$A935)/(OFFSET($C930,-$A934,$A935)))),
MAX(0,F935-(OFFSET($C935,0,$A935)/(OFFSET($C930,-$A934,$A935))))),0))</f>
        <v>0</v>
      </c>
      <c r="H935" s="395">
        <f t="shared" ca="1" si="1331"/>
        <v>0</v>
      </c>
      <c r="I935" s="395">
        <f t="shared" ca="1" si="1332"/>
        <v>0</v>
      </c>
      <c r="J935" s="395">
        <f t="shared" ca="1" si="1333"/>
        <v>0</v>
      </c>
      <c r="K935" s="395">
        <f t="shared" ca="1" si="1334"/>
        <v>0</v>
      </c>
      <c r="L935" s="395">
        <f t="shared" ca="1" si="1335"/>
        <v>0</v>
      </c>
      <c r="M935" s="395">
        <f t="shared" ca="1" si="1336"/>
        <v>0</v>
      </c>
      <c r="N935" s="395">
        <f t="shared" ca="1" si="1337"/>
        <v>0</v>
      </c>
      <c r="O935" s="395">
        <f t="shared" ca="1" si="1338"/>
        <v>0</v>
      </c>
      <c r="P935" s="395">
        <f t="shared" ca="1" si="1339"/>
        <v>0</v>
      </c>
      <c r="Q935" s="395">
        <f t="shared" ca="1" si="1340"/>
        <v>0</v>
      </c>
      <c r="R935" s="395">
        <f t="shared" ca="1" si="1341"/>
        <v>0</v>
      </c>
      <c r="S935" s="395">
        <f t="shared" ca="1" si="1342"/>
        <v>0</v>
      </c>
      <c r="T935" s="395">
        <f t="shared" ca="1" si="1343"/>
        <v>0</v>
      </c>
      <c r="U935" s="395">
        <f t="shared" ca="1" si="1344"/>
        <v>0</v>
      </c>
      <c r="V935" s="395">
        <f t="shared" ca="1" si="1345"/>
        <v>0</v>
      </c>
      <c r="W935" s="395">
        <f t="shared" ca="1" si="1346"/>
        <v>0</v>
      </c>
      <c r="X935" s="334"/>
      <c r="Y935" s="334"/>
      <c r="Z935" s="249"/>
      <c r="AA935" s="249"/>
      <c r="AB935" s="249"/>
    </row>
    <row r="936" spans="1:28" hidden="1" outlineLevel="1">
      <c r="A936" s="331">
        <v>4</v>
      </c>
      <c r="B936" s="309" t="str">
        <f t="shared" ca="1" si="1347"/>
        <v>Depreciated Net Capex 2016</v>
      </c>
      <c r="C936" s="398"/>
      <c r="D936" s="398"/>
      <c r="E936" s="398"/>
      <c r="F936" s="399"/>
      <c r="G936" s="400">
        <f ca="1">G927</f>
        <v>0</v>
      </c>
      <c r="H936" s="395">
        <f ca="1">IF(G960="n/a",G936,IFERROR(IF((OFFSET($C936,0,$A936))&lt;0,
MIN(0,G936-(OFFSET($C936,0,$A936)/(OFFSET($C931,-$A935,$A936)))),
MAX(0,G936-(OFFSET($C936,0,$A936)/(OFFSET($C931,-$A935,$A936))))),0))</f>
        <v>0</v>
      </c>
      <c r="I936" s="395">
        <f t="shared" ca="1" si="1332"/>
        <v>0</v>
      </c>
      <c r="J936" s="395">
        <f t="shared" ca="1" si="1333"/>
        <v>0</v>
      </c>
      <c r="K936" s="395">
        <f t="shared" ca="1" si="1334"/>
        <v>0</v>
      </c>
      <c r="L936" s="395">
        <f t="shared" ca="1" si="1335"/>
        <v>0</v>
      </c>
      <c r="M936" s="395">
        <f t="shared" ca="1" si="1336"/>
        <v>0</v>
      </c>
      <c r="N936" s="395">
        <f t="shared" ca="1" si="1337"/>
        <v>0</v>
      </c>
      <c r="O936" s="395">
        <f t="shared" ca="1" si="1338"/>
        <v>0</v>
      </c>
      <c r="P936" s="395">
        <f t="shared" ca="1" si="1339"/>
        <v>0</v>
      </c>
      <c r="Q936" s="395">
        <f t="shared" ca="1" si="1340"/>
        <v>0</v>
      </c>
      <c r="R936" s="395">
        <f t="shared" ca="1" si="1341"/>
        <v>0</v>
      </c>
      <c r="S936" s="395">
        <f t="shared" ca="1" si="1342"/>
        <v>0</v>
      </c>
      <c r="T936" s="395">
        <f t="shared" ca="1" si="1343"/>
        <v>0</v>
      </c>
      <c r="U936" s="395">
        <f t="shared" ca="1" si="1344"/>
        <v>0</v>
      </c>
      <c r="V936" s="395">
        <f t="shared" ca="1" si="1345"/>
        <v>0</v>
      </c>
      <c r="W936" s="395">
        <f t="shared" ca="1" si="1346"/>
        <v>0</v>
      </c>
      <c r="X936" s="334"/>
      <c r="Y936" s="334"/>
      <c r="Z936" s="334"/>
      <c r="AA936" s="249"/>
      <c r="AB936" s="249"/>
    </row>
    <row r="937" spans="1:28" hidden="1" outlineLevel="1">
      <c r="A937" s="331">
        <v>5</v>
      </c>
      <c r="B937" s="309" t="str">
        <f t="shared" ca="1" si="1347"/>
        <v>Depreciated Net Capex 2017</v>
      </c>
      <c r="C937" s="398"/>
      <c r="D937" s="398"/>
      <c r="E937" s="398"/>
      <c r="F937" s="398"/>
      <c r="G937" s="399"/>
      <c r="H937" s="400">
        <f ca="1">H927</f>
        <v>0</v>
      </c>
      <c r="I937" s="395">
        <f ca="1">IF(H961="n/a",H937,IFERROR(IF((OFFSET($C937,0,$A937))&lt;0,
MIN(0,H937-(OFFSET($C937,0,$A937)/(OFFSET($C932,-$A936,$A937)))),
MAX(0,H937-(OFFSET($C937,0,$A937)/(OFFSET($C932,-$A936,$A937))))),0))</f>
        <v>0</v>
      </c>
      <c r="J937" s="395">
        <f t="shared" ca="1" si="1333"/>
        <v>0</v>
      </c>
      <c r="K937" s="395">
        <f t="shared" ca="1" si="1334"/>
        <v>0</v>
      </c>
      <c r="L937" s="395">
        <f t="shared" ca="1" si="1335"/>
        <v>0</v>
      </c>
      <c r="M937" s="395">
        <f t="shared" ca="1" si="1336"/>
        <v>0</v>
      </c>
      <c r="N937" s="395">
        <f t="shared" ca="1" si="1337"/>
        <v>0</v>
      </c>
      <c r="O937" s="395">
        <f t="shared" ca="1" si="1338"/>
        <v>0</v>
      </c>
      <c r="P937" s="395">
        <f t="shared" ca="1" si="1339"/>
        <v>0</v>
      </c>
      <c r="Q937" s="395">
        <f t="shared" ca="1" si="1340"/>
        <v>0</v>
      </c>
      <c r="R937" s="395">
        <f t="shared" ca="1" si="1341"/>
        <v>0</v>
      </c>
      <c r="S937" s="395">
        <f t="shared" ca="1" si="1342"/>
        <v>0</v>
      </c>
      <c r="T937" s="395">
        <f t="shared" ca="1" si="1343"/>
        <v>0</v>
      </c>
      <c r="U937" s="395">
        <f t="shared" ca="1" si="1344"/>
        <v>0</v>
      </c>
      <c r="V937" s="395">
        <f t="shared" ca="1" si="1345"/>
        <v>0</v>
      </c>
      <c r="W937" s="395">
        <f t="shared" ca="1" si="1346"/>
        <v>0</v>
      </c>
      <c r="X937" s="334"/>
      <c r="Y937" s="334"/>
      <c r="Z937" s="334"/>
      <c r="AA937" s="249"/>
      <c r="AB937" s="249"/>
    </row>
    <row r="938" spans="1:28" hidden="1" outlineLevel="1">
      <c r="A938" s="331">
        <v>6</v>
      </c>
      <c r="B938" s="309" t="str">
        <f t="shared" ca="1" si="1347"/>
        <v>Depreciated Net Capex 2018</v>
      </c>
      <c r="C938" s="398"/>
      <c r="D938" s="398"/>
      <c r="E938" s="398"/>
      <c r="F938" s="398"/>
      <c r="G938" s="398"/>
      <c r="H938" s="399"/>
      <c r="I938" s="400">
        <f ca="1">I927</f>
        <v>0</v>
      </c>
      <c r="J938" s="395">
        <f ca="1">IF(I962="n/a",I938,IFERROR(IF((OFFSET($C938,0,$A938))&lt;0,
MIN(0,I938-(OFFSET($C938,0,$A938)/(OFFSET($C933,-$A937,$A938)))),
MAX(0,I938-(OFFSET($C938,0,$A938)/(OFFSET($C933,-$A937,$A938))))),0))</f>
        <v>0</v>
      </c>
      <c r="K938" s="395">
        <f t="shared" ca="1" si="1334"/>
        <v>0</v>
      </c>
      <c r="L938" s="395">
        <f t="shared" ca="1" si="1335"/>
        <v>0</v>
      </c>
      <c r="M938" s="395">
        <f t="shared" ca="1" si="1336"/>
        <v>0</v>
      </c>
      <c r="N938" s="395">
        <f t="shared" ca="1" si="1337"/>
        <v>0</v>
      </c>
      <c r="O938" s="395">
        <f t="shared" ca="1" si="1338"/>
        <v>0</v>
      </c>
      <c r="P938" s="395">
        <f t="shared" ca="1" si="1339"/>
        <v>0</v>
      </c>
      <c r="Q938" s="395">
        <f t="shared" ca="1" si="1340"/>
        <v>0</v>
      </c>
      <c r="R938" s="395">
        <f t="shared" ca="1" si="1341"/>
        <v>0</v>
      </c>
      <c r="S938" s="395">
        <f t="shared" ca="1" si="1342"/>
        <v>0</v>
      </c>
      <c r="T938" s="395">
        <f t="shared" ca="1" si="1343"/>
        <v>0</v>
      </c>
      <c r="U938" s="395">
        <f t="shared" ca="1" si="1344"/>
        <v>0</v>
      </c>
      <c r="V938" s="395">
        <f t="shared" ca="1" si="1345"/>
        <v>0</v>
      </c>
      <c r="W938" s="395">
        <f t="shared" ca="1" si="1346"/>
        <v>0</v>
      </c>
      <c r="X938" s="334"/>
      <c r="Y938" s="334"/>
      <c r="Z938" s="334"/>
      <c r="AA938" s="249"/>
      <c r="AB938" s="249"/>
    </row>
    <row r="939" spans="1:28" hidden="1" outlineLevel="1">
      <c r="A939" s="331">
        <v>7</v>
      </c>
      <c r="B939" s="309" t="str">
        <f t="shared" ca="1" si="1347"/>
        <v>Depreciated Net Capex 2019</v>
      </c>
      <c r="C939" s="398"/>
      <c r="D939" s="398"/>
      <c r="E939" s="398"/>
      <c r="F939" s="398"/>
      <c r="G939" s="398"/>
      <c r="H939" s="398"/>
      <c r="I939" s="399"/>
      <c r="J939" s="400">
        <f ca="1">J927</f>
        <v>0</v>
      </c>
      <c r="K939" s="395">
        <f ca="1">IF(J963="n/a",J939,IFERROR(IF((OFFSET($C939,0,$A939))&lt;0,
MIN(0,J939-(OFFSET($C939,0,$A939)/(OFFSET($C934,-$A938,$A939)))),
MAX(0,J939-(OFFSET($C939,0,$A939)/(OFFSET($C934,-$A938,$A939))))),0))</f>
        <v>0</v>
      </c>
      <c r="L939" s="395">
        <f t="shared" ca="1" si="1335"/>
        <v>0</v>
      </c>
      <c r="M939" s="395">
        <f t="shared" ca="1" si="1336"/>
        <v>0</v>
      </c>
      <c r="N939" s="395">
        <f t="shared" ca="1" si="1337"/>
        <v>0</v>
      </c>
      <c r="O939" s="395">
        <f t="shared" ca="1" si="1338"/>
        <v>0</v>
      </c>
      <c r="P939" s="395">
        <f t="shared" ca="1" si="1339"/>
        <v>0</v>
      </c>
      <c r="Q939" s="395">
        <f t="shared" ca="1" si="1340"/>
        <v>0</v>
      </c>
      <c r="R939" s="395">
        <f t="shared" ca="1" si="1341"/>
        <v>0</v>
      </c>
      <c r="S939" s="395">
        <f t="shared" ca="1" si="1342"/>
        <v>0</v>
      </c>
      <c r="T939" s="395">
        <f t="shared" ca="1" si="1343"/>
        <v>0</v>
      </c>
      <c r="U939" s="395">
        <f t="shared" ca="1" si="1344"/>
        <v>0</v>
      </c>
      <c r="V939" s="395">
        <f t="shared" ca="1" si="1345"/>
        <v>0</v>
      </c>
      <c r="W939" s="395">
        <f t="shared" ca="1" si="1346"/>
        <v>0</v>
      </c>
      <c r="X939" s="334"/>
      <c r="Y939" s="334"/>
      <c r="Z939" s="334"/>
      <c r="AA939" s="249"/>
      <c r="AB939" s="249"/>
    </row>
    <row r="940" spans="1:28" hidden="1" outlineLevel="1">
      <c r="A940" s="331">
        <v>8</v>
      </c>
      <c r="B940" s="309" t="str">
        <f t="shared" ca="1" si="1347"/>
        <v>Depreciated Net Capex 2020</v>
      </c>
      <c r="C940" s="398"/>
      <c r="D940" s="398"/>
      <c r="E940" s="398"/>
      <c r="F940" s="398"/>
      <c r="G940" s="398"/>
      <c r="H940" s="398"/>
      <c r="I940" s="398"/>
      <c r="J940" s="399"/>
      <c r="K940" s="400">
        <f ca="1">K927</f>
        <v>0</v>
      </c>
      <c r="L940" s="395">
        <f ca="1">IF(K964="n/a",K940,IFERROR(IF((OFFSET($C940,0,$A940))&lt;0,
MIN(0,K940-(OFFSET($C940,0,$A940)/(OFFSET($C935,-$A939,$A940)))),
MAX(0,K940-(OFFSET($C940,0,$A940)/(OFFSET($C935,-$A939,$A940))))),0))</f>
        <v>0</v>
      </c>
      <c r="M940" s="395">
        <f t="shared" ca="1" si="1336"/>
        <v>0</v>
      </c>
      <c r="N940" s="395">
        <f t="shared" ca="1" si="1337"/>
        <v>0</v>
      </c>
      <c r="O940" s="395">
        <f t="shared" ca="1" si="1338"/>
        <v>0</v>
      </c>
      <c r="P940" s="395">
        <f t="shared" ca="1" si="1339"/>
        <v>0</v>
      </c>
      <c r="Q940" s="395">
        <f t="shared" ca="1" si="1340"/>
        <v>0</v>
      </c>
      <c r="R940" s="395">
        <f t="shared" ca="1" si="1341"/>
        <v>0</v>
      </c>
      <c r="S940" s="395">
        <f t="shared" ca="1" si="1342"/>
        <v>0</v>
      </c>
      <c r="T940" s="395">
        <f t="shared" ca="1" si="1343"/>
        <v>0</v>
      </c>
      <c r="U940" s="395">
        <f t="shared" ca="1" si="1344"/>
        <v>0</v>
      </c>
      <c r="V940" s="395">
        <f t="shared" ca="1" si="1345"/>
        <v>0</v>
      </c>
      <c r="W940" s="395">
        <f t="shared" ca="1" si="1346"/>
        <v>0</v>
      </c>
      <c r="X940" s="334"/>
      <c r="Y940" s="334"/>
      <c r="Z940" s="334"/>
      <c r="AA940" s="249"/>
      <c r="AB940" s="249"/>
    </row>
    <row r="941" spans="1:28" hidden="1" outlineLevel="1">
      <c r="A941" s="331">
        <v>9</v>
      </c>
      <c r="B941" s="309" t="str">
        <f t="shared" ca="1" si="1347"/>
        <v>Depreciated Net Capex 2021</v>
      </c>
      <c r="C941" s="398"/>
      <c r="D941" s="398"/>
      <c r="E941" s="398"/>
      <c r="F941" s="398"/>
      <c r="G941" s="398"/>
      <c r="H941" s="398"/>
      <c r="I941" s="398"/>
      <c r="J941" s="398"/>
      <c r="K941" s="399"/>
      <c r="L941" s="400">
        <f ca="1">L927</f>
        <v>0</v>
      </c>
      <c r="M941" s="395">
        <f ca="1">IF(L965="n/a",L941,IFERROR(IF((OFFSET($C941,0,$A941))&lt;0,
MIN(0,L941-(OFFSET($C941,0,$A941)/(OFFSET($C936,-$A940,$A941)))),
MAX(0,L941-(OFFSET($C941,0,$A941)/(OFFSET($C936,-$A940,$A941))))),0))</f>
        <v>0</v>
      </c>
      <c r="N941" s="395">
        <f t="shared" ca="1" si="1337"/>
        <v>0</v>
      </c>
      <c r="O941" s="395">
        <f t="shared" ca="1" si="1338"/>
        <v>0</v>
      </c>
      <c r="P941" s="395">
        <f t="shared" ca="1" si="1339"/>
        <v>0</v>
      </c>
      <c r="Q941" s="395">
        <f t="shared" ca="1" si="1340"/>
        <v>0</v>
      </c>
      <c r="R941" s="395">
        <f t="shared" ca="1" si="1341"/>
        <v>0</v>
      </c>
      <c r="S941" s="395">
        <f t="shared" ca="1" si="1342"/>
        <v>0</v>
      </c>
      <c r="T941" s="395">
        <f t="shared" ca="1" si="1343"/>
        <v>0</v>
      </c>
      <c r="U941" s="395">
        <f t="shared" ca="1" si="1344"/>
        <v>0</v>
      </c>
      <c r="V941" s="395">
        <f t="shared" ca="1" si="1345"/>
        <v>0</v>
      </c>
      <c r="W941" s="395">
        <f t="shared" ca="1" si="1346"/>
        <v>0</v>
      </c>
      <c r="X941" s="334"/>
      <c r="Y941" s="334"/>
      <c r="Z941" s="334"/>
      <c r="AA941" s="249"/>
      <c r="AB941" s="249"/>
    </row>
    <row r="942" spans="1:28" hidden="1" outlineLevel="1">
      <c r="A942" s="331">
        <v>10</v>
      </c>
      <c r="B942" s="309" t="str">
        <f t="shared" ca="1" si="1347"/>
        <v>Depreciated Net Capex 2022</v>
      </c>
      <c r="C942" s="398"/>
      <c r="D942" s="398"/>
      <c r="E942" s="398"/>
      <c r="F942" s="398"/>
      <c r="G942" s="398"/>
      <c r="H942" s="398"/>
      <c r="I942" s="398"/>
      <c r="J942" s="398"/>
      <c r="K942" s="398"/>
      <c r="L942" s="399"/>
      <c r="M942" s="400">
        <f ca="1">M927</f>
        <v>0</v>
      </c>
      <c r="N942" s="395">
        <f ca="1">IF(M966="n/a",M942,IFERROR(IF((OFFSET($C942,0,$A942))&lt;0,
MIN(0,M942-(OFFSET($C942,0,$A942)/(OFFSET($C937,-$A941,$A942)))),
MAX(0,M942-(OFFSET($C942,0,$A942)/(OFFSET($C937,-$A941,$A942))))),0))</f>
        <v>0</v>
      </c>
      <c r="O942" s="395">
        <f t="shared" ca="1" si="1338"/>
        <v>0</v>
      </c>
      <c r="P942" s="395">
        <f t="shared" ca="1" si="1339"/>
        <v>0</v>
      </c>
      <c r="Q942" s="395">
        <f t="shared" ca="1" si="1340"/>
        <v>0</v>
      </c>
      <c r="R942" s="395">
        <f t="shared" ca="1" si="1341"/>
        <v>0</v>
      </c>
      <c r="S942" s="395">
        <f t="shared" ca="1" si="1342"/>
        <v>0</v>
      </c>
      <c r="T942" s="395">
        <f t="shared" ca="1" si="1343"/>
        <v>0</v>
      </c>
      <c r="U942" s="395">
        <f t="shared" ca="1" si="1344"/>
        <v>0</v>
      </c>
      <c r="V942" s="395">
        <f t="shared" ca="1" si="1345"/>
        <v>0</v>
      </c>
      <c r="W942" s="395">
        <f t="shared" ca="1" si="1346"/>
        <v>0</v>
      </c>
      <c r="X942" s="334"/>
      <c r="Y942" s="334"/>
      <c r="Z942" s="334"/>
      <c r="AA942" s="249"/>
      <c r="AB942" s="249"/>
    </row>
    <row r="943" spans="1:28" hidden="1" outlineLevel="1">
      <c r="A943" s="331">
        <v>11</v>
      </c>
      <c r="B943" s="309" t="str">
        <f t="shared" ca="1" si="1347"/>
        <v>Depreciated Net Capex 2023</v>
      </c>
      <c r="C943" s="398"/>
      <c r="D943" s="398"/>
      <c r="E943" s="398"/>
      <c r="F943" s="398"/>
      <c r="G943" s="398"/>
      <c r="H943" s="398"/>
      <c r="I943" s="398"/>
      <c r="J943" s="398"/>
      <c r="K943" s="398"/>
      <c r="L943" s="398"/>
      <c r="M943" s="399"/>
      <c r="N943" s="400">
        <f>N927</f>
        <v>0</v>
      </c>
      <c r="O943" s="395">
        <f ca="1">IF(N967="n/a",N943,IFERROR(IF((OFFSET($C943,0,$A943))&lt;0,
MIN(0,N943-(OFFSET($C943,0,$A943)/(OFFSET($C938,-$A942,$A943)))),
MAX(0,N943-(OFFSET($C943,0,$A943)/(OFFSET($C938,-$A942,$A943))))),0))</f>
        <v>0</v>
      </c>
      <c r="P943" s="395">
        <f t="shared" ca="1" si="1339"/>
        <v>0</v>
      </c>
      <c r="Q943" s="395">
        <f t="shared" ca="1" si="1340"/>
        <v>0</v>
      </c>
      <c r="R943" s="395">
        <f t="shared" ca="1" si="1341"/>
        <v>0</v>
      </c>
      <c r="S943" s="395">
        <f t="shared" ca="1" si="1342"/>
        <v>0</v>
      </c>
      <c r="T943" s="395">
        <f t="shared" ca="1" si="1343"/>
        <v>0</v>
      </c>
      <c r="U943" s="395">
        <f t="shared" ca="1" si="1344"/>
        <v>0</v>
      </c>
      <c r="V943" s="395">
        <f t="shared" ca="1" si="1345"/>
        <v>0</v>
      </c>
      <c r="W943" s="395">
        <f t="shared" ca="1" si="1346"/>
        <v>0</v>
      </c>
      <c r="X943" s="334"/>
      <c r="Y943" s="334"/>
      <c r="Z943" s="334"/>
      <c r="AA943" s="249"/>
      <c r="AB943" s="249"/>
    </row>
    <row r="944" spans="1:28" hidden="1" outlineLevel="1">
      <c r="A944" s="331">
        <v>12</v>
      </c>
      <c r="B944" s="309" t="str">
        <f t="shared" ca="1" si="1347"/>
        <v>Depreciated Net Capex 2024</v>
      </c>
      <c r="C944" s="398"/>
      <c r="D944" s="398"/>
      <c r="E944" s="398"/>
      <c r="F944" s="398"/>
      <c r="G944" s="398"/>
      <c r="H944" s="398"/>
      <c r="I944" s="398"/>
      <c r="J944" s="398"/>
      <c r="K944" s="398"/>
      <c r="L944" s="398"/>
      <c r="M944" s="398"/>
      <c r="N944" s="399"/>
      <c r="O944" s="400">
        <f>O927</f>
        <v>0</v>
      </c>
      <c r="P944" s="395">
        <f ca="1">IF(O968="n/a",O944,IFERROR(IF((OFFSET($C944,0,$A944))&lt;0,
MIN(0,O944-(OFFSET($C944,0,$A944)/(OFFSET($C939,-$A943,$A944)))),
MAX(0,O944-(OFFSET($C944,0,$A944)/(OFFSET($C939,-$A943,$A944))))),0))</f>
        <v>0</v>
      </c>
      <c r="Q944" s="395">
        <f t="shared" ca="1" si="1340"/>
        <v>0</v>
      </c>
      <c r="R944" s="395">
        <f t="shared" ca="1" si="1341"/>
        <v>0</v>
      </c>
      <c r="S944" s="395">
        <f t="shared" ca="1" si="1342"/>
        <v>0</v>
      </c>
      <c r="T944" s="395">
        <f t="shared" ca="1" si="1343"/>
        <v>0</v>
      </c>
      <c r="U944" s="395">
        <f t="shared" ca="1" si="1344"/>
        <v>0</v>
      </c>
      <c r="V944" s="395">
        <f t="shared" ca="1" si="1345"/>
        <v>0</v>
      </c>
      <c r="W944" s="395">
        <f t="shared" ca="1" si="1346"/>
        <v>0</v>
      </c>
      <c r="X944" s="334"/>
      <c r="Y944" s="334"/>
      <c r="Z944" s="334"/>
      <c r="AA944" s="249"/>
      <c r="AB944" s="249"/>
    </row>
    <row r="945" spans="1:28" hidden="1" outlineLevel="1">
      <c r="A945" s="331">
        <v>13</v>
      </c>
      <c r="B945" s="309" t="str">
        <f t="shared" ca="1" si="1347"/>
        <v>Depreciated Net Capex 2025</v>
      </c>
      <c r="C945" s="398"/>
      <c r="D945" s="398"/>
      <c r="E945" s="398"/>
      <c r="F945" s="398"/>
      <c r="G945" s="398"/>
      <c r="H945" s="398"/>
      <c r="I945" s="398"/>
      <c r="J945" s="398"/>
      <c r="K945" s="398"/>
      <c r="L945" s="398"/>
      <c r="M945" s="398"/>
      <c r="N945" s="398"/>
      <c r="O945" s="399"/>
      <c r="P945" s="400">
        <f>P927</f>
        <v>0</v>
      </c>
      <c r="Q945" s="395">
        <f ca="1">IF(P969="n/a",P945,IFERROR(IF((OFFSET($C945,0,$A945))&lt;0,
MIN(0,P945-(OFFSET($C945,0,$A945)/(OFFSET($C940,-$A944,$A945)))),
MAX(0,P945-(OFFSET($C945,0,$A945)/(OFFSET($C940,-$A944,$A945))))),0))</f>
        <v>0</v>
      </c>
      <c r="R945" s="395">
        <f t="shared" ca="1" si="1341"/>
        <v>0</v>
      </c>
      <c r="S945" s="395">
        <f t="shared" ca="1" si="1342"/>
        <v>0</v>
      </c>
      <c r="T945" s="395">
        <f t="shared" ca="1" si="1343"/>
        <v>0</v>
      </c>
      <c r="U945" s="395">
        <f t="shared" ca="1" si="1344"/>
        <v>0</v>
      </c>
      <c r="V945" s="395">
        <f t="shared" ca="1" si="1345"/>
        <v>0</v>
      </c>
      <c r="W945" s="395">
        <f t="shared" ca="1" si="1346"/>
        <v>0</v>
      </c>
      <c r="X945" s="334"/>
      <c r="Y945" s="334"/>
      <c r="Z945" s="334"/>
      <c r="AA945" s="249"/>
      <c r="AB945" s="249"/>
    </row>
    <row r="946" spans="1:28" hidden="1" outlineLevel="1">
      <c r="A946" s="331">
        <v>14</v>
      </c>
      <c r="B946" s="309" t="str">
        <f t="shared" ca="1" si="1347"/>
        <v>Depreciated Net Capex 2026</v>
      </c>
      <c r="C946" s="398"/>
      <c r="D946" s="398"/>
      <c r="E946" s="398"/>
      <c r="F946" s="398"/>
      <c r="G946" s="398"/>
      <c r="H946" s="398"/>
      <c r="I946" s="398"/>
      <c r="J946" s="398"/>
      <c r="K946" s="398"/>
      <c r="L946" s="398"/>
      <c r="M946" s="398"/>
      <c r="N946" s="398"/>
      <c r="O946" s="398"/>
      <c r="P946" s="399"/>
      <c r="Q946" s="400">
        <f>Q927</f>
        <v>0</v>
      </c>
      <c r="R946" s="395">
        <f ca="1">IF(Q970="n/a",Q946,IFERROR(IF((OFFSET($C946,0,$A946))&lt;0,
MIN(0,Q946-(OFFSET($C946,0,$A946)/(OFFSET($C941,-$A945,$A946)))),
MAX(0,Q946-(OFFSET($C946,0,$A946)/(OFFSET($C941,-$A945,$A946))))),0))</f>
        <v>0</v>
      </c>
      <c r="S946" s="395">
        <f t="shared" ca="1" si="1342"/>
        <v>0</v>
      </c>
      <c r="T946" s="395">
        <f t="shared" ca="1" si="1343"/>
        <v>0</v>
      </c>
      <c r="U946" s="395">
        <f t="shared" ca="1" si="1344"/>
        <v>0</v>
      </c>
      <c r="V946" s="395">
        <f t="shared" ca="1" si="1345"/>
        <v>0</v>
      </c>
      <c r="W946" s="395">
        <f t="shared" ca="1" si="1346"/>
        <v>0</v>
      </c>
      <c r="X946" s="334"/>
      <c r="Y946" s="334"/>
      <c r="Z946" s="334"/>
      <c r="AA946" s="249"/>
      <c r="AB946" s="249"/>
    </row>
    <row r="947" spans="1:28" hidden="1" outlineLevel="1">
      <c r="A947" s="331">
        <v>15</v>
      </c>
      <c r="B947" s="309" t="str">
        <f t="shared" ca="1" si="1347"/>
        <v>Depreciated Net Capex 2027</v>
      </c>
      <c r="C947" s="398"/>
      <c r="D947" s="398"/>
      <c r="E947" s="398"/>
      <c r="F947" s="398"/>
      <c r="G947" s="398"/>
      <c r="H947" s="398"/>
      <c r="I947" s="398"/>
      <c r="J947" s="398"/>
      <c r="K947" s="398"/>
      <c r="L947" s="398"/>
      <c r="M947" s="398"/>
      <c r="N947" s="398"/>
      <c r="O947" s="398"/>
      <c r="P947" s="398"/>
      <c r="Q947" s="399"/>
      <c r="R947" s="400">
        <f>R927</f>
        <v>0</v>
      </c>
      <c r="S947" s="395">
        <f ca="1">IF(R971="n/a",R947,IFERROR(IF((OFFSET($C947,0,$A947))&lt;0,
MIN(0,R947-(OFFSET($C947,0,$A947)/(OFFSET($C942,-$A946,$A947)))),
MAX(0,R947-(OFFSET($C947,0,$A947)/(OFFSET($C942,-$A946,$A947))))),0))</f>
        <v>0</v>
      </c>
      <c r="T947" s="395">
        <f t="shared" ca="1" si="1343"/>
        <v>0</v>
      </c>
      <c r="U947" s="395">
        <f t="shared" ca="1" si="1344"/>
        <v>0</v>
      </c>
      <c r="V947" s="395">
        <f t="shared" ca="1" si="1345"/>
        <v>0</v>
      </c>
      <c r="W947" s="395">
        <f t="shared" ca="1" si="1346"/>
        <v>0</v>
      </c>
      <c r="X947" s="334"/>
      <c r="Y947" s="334"/>
      <c r="Z947" s="334"/>
      <c r="AA947" s="249"/>
      <c r="AB947" s="249"/>
    </row>
    <row r="948" spans="1:28" hidden="1" outlineLevel="1">
      <c r="A948" s="331">
        <v>16</v>
      </c>
      <c r="B948" s="309" t="str">
        <f t="shared" ca="1" si="1347"/>
        <v>Depreciated Net Capex 2028</v>
      </c>
      <c r="C948" s="398"/>
      <c r="D948" s="398"/>
      <c r="E948" s="398"/>
      <c r="F948" s="398"/>
      <c r="G948" s="398"/>
      <c r="H948" s="398"/>
      <c r="I948" s="398"/>
      <c r="J948" s="398"/>
      <c r="K948" s="398"/>
      <c r="L948" s="398"/>
      <c r="M948" s="398"/>
      <c r="N948" s="398"/>
      <c r="O948" s="398"/>
      <c r="P948" s="398"/>
      <c r="Q948" s="398"/>
      <c r="R948" s="399"/>
      <c r="S948" s="400">
        <f>S927</f>
        <v>0</v>
      </c>
      <c r="T948" s="395">
        <f ca="1">IF(S972="n/a",S948,IFERROR(IF((OFFSET($C948,0,$A948))&lt;0,
MIN(0,S948-(OFFSET($C948,0,$A948)/(OFFSET($C943,-$A947,$A948)))),
MAX(0,S948-(OFFSET($C948,0,$A948)/(OFFSET($C943,-$A947,$A948))))),0))</f>
        <v>0</v>
      </c>
      <c r="U948" s="395">
        <f t="shared" ca="1" si="1344"/>
        <v>0</v>
      </c>
      <c r="V948" s="395">
        <f t="shared" ca="1" si="1345"/>
        <v>0</v>
      </c>
      <c r="W948" s="395">
        <f t="shared" ca="1" si="1346"/>
        <v>0</v>
      </c>
      <c r="X948" s="334"/>
      <c r="Y948" s="334"/>
      <c r="Z948" s="334"/>
      <c r="AA948" s="249"/>
      <c r="AB948" s="249"/>
    </row>
    <row r="949" spans="1:28" hidden="1" outlineLevel="1">
      <c r="A949" s="331">
        <v>17</v>
      </c>
      <c r="B949" s="309" t="str">
        <f t="shared" ca="1" si="1347"/>
        <v>Depreciated Net Capex 2029</v>
      </c>
      <c r="C949" s="398"/>
      <c r="D949" s="398"/>
      <c r="E949" s="398"/>
      <c r="F949" s="398"/>
      <c r="G949" s="398"/>
      <c r="H949" s="398"/>
      <c r="I949" s="398"/>
      <c r="J949" s="398"/>
      <c r="K949" s="398"/>
      <c r="L949" s="398"/>
      <c r="M949" s="398"/>
      <c r="N949" s="398"/>
      <c r="O949" s="398"/>
      <c r="P949" s="398"/>
      <c r="Q949" s="398"/>
      <c r="R949" s="398"/>
      <c r="S949" s="399"/>
      <c r="T949" s="400">
        <f>T927</f>
        <v>0</v>
      </c>
      <c r="U949" s="395">
        <f ca="1">IF(T973="n/a",T949,IFERROR(IF((OFFSET($C949,0,$A949))&lt;0,
MIN(0,T949-(OFFSET($C949,0,$A949)/(OFFSET($C944,-$A948,$A949)))),
MAX(0,T949-(OFFSET($C949,0,$A949)/(OFFSET($C944,-$A948,$A949))))),0))</f>
        <v>0</v>
      </c>
      <c r="V949" s="395">
        <f t="shared" ca="1" si="1345"/>
        <v>0</v>
      </c>
      <c r="W949" s="395">
        <f t="shared" ca="1" si="1346"/>
        <v>0</v>
      </c>
      <c r="X949" s="334"/>
      <c r="Y949" s="334"/>
      <c r="Z949" s="334"/>
      <c r="AA949" s="249"/>
      <c r="AB949" s="249"/>
    </row>
    <row r="950" spans="1:28" hidden="1" outlineLevel="1">
      <c r="A950" s="331">
        <v>18</v>
      </c>
      <c r="B950" s="309" t="str">
        <f t="shared" ca="1" si="1347"/>
        <v>Depreciated Net Capex 2030</v>
      </c>
      <c r="C950" s="398"/>
      <c r="D950" s="398"/>
      <c r="E950" s="398"/>
      <c r="F950" s="398"/>
      <c r="G950" s="398"/>
      <c r="H950" s="398"/>
      <c r="I950" s="398"/>
      <c r="J950" s="398"/>
      <c r="K950" s="398"/>
      <c r="L950" s="398"/>
      <c r="M950" s="398"/>
      <c r="N950" s="398"/>
      <c r="O950" s="398"/>
      <c r="P950" s="398"/>
      <c r="Q950" s="398"/>
      <c r="R950" s="398"/>
      <c r="S950" s="398"/>
      <c r="T950" s="399"/>
      <c r="U950" s="400">
        <f>U927</f>
        <v>0</v>
      </c>
      <c r="V950" s="395">
        <f ca="1">IF(U974="n/a",U950,IFERROR(IF((OFFSET($C950,0,$A950))&lt;0,
MIN(0,U950-(OFFSET($C950,0,$A950)/(OFFSET($C945,-$A949,$A950)))),
MAX(0,U950-(OFFSET($C950,0,$A950)/(OFFSET($C945,-$A949,$A950))))),0))</f>
        <v>0</v>
      </c>
      <c r="W950" s="395">
        <f t="shared" ca="1" si="1346"/>
        <v>0</v>
      </c>
      <c r="X950" s="334"/>
      <c r="Y950" s="334"/>
      <c r="Z950" s="334"/>
      <c r="AA950" s="249"/>
      <c r="AB950" s="249"/>
    </row>
    <row r="951" spans="1:28" hidden="1" outlineLevel="1">
      <c r="A951" s="331">
        <v>19</v>
      </c>
      <c r="B951" s="309" t="str">
        <f t="shared" ca="1" si="1347"/>
        <v>Depreciated Net Capex 2031</v>
      </c>
      <c r="C951" s="398"/>
      <c r="D951" s="398"/>
      <c r="E951" s="398"/>
      <c r="F951" s="398"/>
      <c r="G951" s="398"/>
      <c r="H951" s="398"/>
      <c r="I951" s="398"/>
      <c r="J951" s="398"/>
      <c r="K951" s="398"/>
      <c r="L951" s="398"/>
      <c r="M951" s="398"/>
      <c r="N951" s="398"/>
      <c r="O951" s="398"/>
      <c r="P951" s="398"/>
      <c r="Q951" s="398"/>
      <c r="R951" s="398"/>
      <c r="S951" s="398"/>
      <c r="T951" s="398"/>
      <c r="U951" s="399"/>
      <c r="V951" s="400">
        <f>V927</f>
        <v>0</v>
      </c>
      <c r="W951" s="395">
        <f ca="1">IF(V975="n/a",V951,IFERROR(IF((OFFSET($C951,0,$A951))&lt;0,
MIN(0,V951-(OFFSET($C951,0,$A951)/(OFFSET($C946,-$A950,$A951)))),
MAX(0,V951-(OFFSET($C951,0,$A951)/(OFFSET($C946,-$A950,$A951))))),0))</f>
        <v>0</v>
      </c>
      <c r="X951" s="334"/>
      <c r="Y951" s="334"/>
      <c r="Z951" s="334"/>
      <c r="AA951" s="249"/>
      <c r="AB951" s="249"/>
    </row>
    <row r="952" spans="1:28" hidden="1" outlineLevel="1">
      <c r="A952" s="331">
        <v>20</v>
      </c>
      <c r="B952" s="309" t="str">
        <f t="shared" ca="1" si="1347"/>
        <v>Depreciated Net Capex 2032</v>
      </c>
      <c r="C952" s="398"/>
      <c r="D952" s="398"/>
      <c r="E952" s="398"/>
      <c r="F952" s="398"/>
      <c r="G952" s="398"/>
      <c r="H952" s="398"/>
      <c r="I952" s="398"/>
      <c r="J952" s="398"/>
      <c r="K952" s="398"/>
      <c r="L952" s="398"/>
      <c r="M952" s="398"/>
      <c r="N952" s="398"/>
      <c r="O952" s="398"/>
      <c r="P952" s="398"/>
      <c r="Q952" s="398"/>
      <c r="R952" s="398"/>
      <c r="S952" s="398"/>
      <c r="T952" s="398"/>
      <c r="U952" s="398"/>
      <c r="V952" s="399"/>
      <c r="W952" s="395">
        <f>W927</f>
        <v>0</v>
      </c>
      <c r="X952" s="249"/>
      <c r="Y952" s="249"/>
      <c r="Z952" s="249"/>
      <c r="AA952" s="249"/>
      <c r="AB952" s="249"/>
    </row>
    <row r="953" spans="1:28" hidden="1" outlineLevel="1">
      <c r="A953" s="249"/>
      <c r="B953" s="332"/>
      <c r="C953" s="395"/>
      <c r="D953" s="395"/>
      <c r="E953" s="395"/>
      <c r="F953" s="395"/>
      <c r="G953" s="395"/>
      <c r="H953" s="395"/>
      <c r="I953" s="395"/>
      <c r="J953" s="395"/>
      <c r="K953" s="395"/>
      <c r="L953" s="395"/>
      <c r="M953" s="395"/>
      <c r="N953" s="395"/>
      <c r="O953" s="395"/>
      <c r="P953" s="395"/>
      <c r="Q953" s="395"/>
      <c r="R953" s="395"/>
      <c r="S953" s="395"/>
      <c r="T953" s="395"/>
      <c r="U953" s="395"/>
      <c r="V953" s="395"/>
      <c r="W953" s="395"/>
      <c r="X953" s="249"/>
      <c r="Y953" s="249"/>
      <c r="Z953" s="249"/>
      <c r="AA953" s="249"/>
      <c r="AB953" s="249"/>
    </row>
    <row r="954" spans="1:28" hidden="1" outlineLevel="1">
      <c r="A954" s="249"/>
      <c r="B954" s="332"/>
      <c r="C954" s="395"/>
      <c r="D954" s="395"/>
      <c r="E954" s="395"/>
      <c r="F954" s="395"/>
      <c r="G954" s="395"/>
      <c r="H954" s="395"/>
      <c r="I954" s="395"/>
      <c r="J954" s="395"/>
      <c r="K954" s="395"/>
      <c r="L954" s="395"/>
      <c r="M954" s="395"/>
      <c r="N954" s="395"/>
      <c r="O954" s="395"/>
      <c r="P954" s="395"/>
      <c r="Q954" s="395"/>
      <c r="R954" s="395"/>
      <c r="S954" s="395"/>
      <c r="T954" s="395"/>
      <c r="U954" s="395"/>
      <c r="V954" s="395"/>
      <c r="W954" s="395"/>
      <c r="X954" s="249"/>
      <c r="Y954" s="249"/>
      <c r="Z954" s="249"/>
      <c r="AA954" s="249"/>
      <c r="AB954" s="249"/>
    </row>
    <row r="955" spans="1:28" hidden="1" outlineLevel="1">
      <c r="A955" s="249"/>
      <c r="B955" s="309" t="s">
        <v>302</v>
      </c>
      <c r="C955" s="395"/>
      <c r="D955" s="395">
        <f t="shared" ref="D955" ca="1" si="1348">IF(C955="n/a","n/a",IF(AND(C955&lt;1,D929=0),0,
IF(D929=0,C955-1,
IF(C955&lt;1,D930,
(((C955-1)*(C931-(C931/(C955))))+(D929*D930))/(D931)))))</f>
        <v>0</v>
      </c>
      <c r="E955" s="395">
        <f t="shared" ref="E955" ca="1" si="1349">IF(D955="n/a","n/a",IF(AND(D955&lt;1,E929=0),0,
IF(E929=0,D955-1,
IF(D955&lt;1,E930,
(((D955-1)*(D931-(D931/(D955))))+(E929*E930))/(E931)))))</f>
        <v>0</v>
      </c>
      <c r="F955" s="395">
        <f t="shared" ref="F955" ca="1" si="1350">IF(E955="n/a","n/a",IF(AND(E955&lt;1,F929=0),0,
IF(F929=0,E955-1,
IF(E955&lt;1,F930,
(((E955-1)*(E931-(E931/(E955))))+(F929*F930))/(F931)))))</f>
        <v>0</v>
      </c>
      <c r="G955" s="395">
        <f t="shared" ref="G955" ca="1" si="1351">IF(F955="n/a","n/a",IF(AND(F955&lt;1,G929=0),0,
IF(G929=0,F955-1,
IF(F955&lt;1,G930,
(((F955-1)*(F931-(F931/(F955))))+(G929*G930))/(G931)))))</f>
        <v>0</v>
      </c>
      <c r="H955" s="395">
        <f t="shared" ref="H955" ca="1" si="1352">IF(G955="n/a","n/a",IF(AND(G955&lt;1,H929=0),0,
IF(H929=0,G955-1,
IF(G955&lt;1,H930,
(((G955-1)*(G931-(G931/(G955))))+(H929*H930))/(H931)))))</f>
        <v>0</v>
      </c>
      <c r="I955" s="395">
        <f ca="1">IF(H955="n/a","n/a",IF(AND(H955&lt;1,I929=0),0,
IF(I929=0,H955-1,
IF(H955&lt;1,I930,
(((H955-1)*(H931-(H931/(H955))))+(I929*I930))/(I931)))))</f>
        <v>0</v>
      </c>
      <c r="J955" s="395">
        <f t="shared" ref="J955" ca="1" si="1353">IF(I955="n/a","n/a",IF(AND(I955&lt;1,J929=0),0,
IF(J929=0,I955-1,
IF(I955&lt;1,J930,
(((I955-1)*(I931-(I931/(I955))))+(J929*J930))/(J931)))))</f>
        <v>0</v>
      </c>
      <c r="K955" s="395">
        <f t="shared" ref="K955" ca="1" si="1354">IF(J955="n/a","n/a",IF(AND(J955&lt;1,K929=0),0,
IF(K929=0,J955-1,
IF(J955&lt;1,K930,
(((J955-1)*(J931-(J931/(J955))))+(K929*K930))/(K931)))))</f>
        <v>0</v>
      </c>
      <c r="L955" s="395">
        <f t="shared" ref="L955" ca="1" si="1355">IF(K955="n/a","n/a",IF(AND(K955&lt;1,L929=0),0,
IF(L929=0,K955-1,
IF(K955&lt;1,L930,
(((K955-1)*(K931-(K931/(K955))))+(L929*L930))/(L931)))))</f>
        <v>0</v>
      </c>
      <c r="M955" s="395">
        <f t="shared" ref="M955" ca="1" si="1356">IF(L955="n/a","n/a",IF(AND(L955&lt;1,M929=0),0,
IF(M929=0,L955-1,
IF(L955&lt;1,M930,
(((L955-1)*(L931-(L931/(L955))))+(M929*M930))/(M931)))))</f>
        <v>0</v>
      </c>
      <c r="N955" s="395">
        <f t="shared" ref="N955" ca="1" si="1357">IF(M955="n/a","n/a",IF(AND(M955&lt;1,N929=0),0,
IF(N929=0,M955-1,
IF(M955&lt;1,N930,
(((M955-1)*(M931-(M931/(M955))))+(N929*N930))/(N931)))))</f>
        <v>0</v>
      </c>
      <c r="O955" s="395">
        <f t="shared" ref="O955" ca="1" si="1358">IF(N955="n/a","n/a",IF(AND(N955&lt;1,O929=0),0,
IF(O929=0,N955-1,
IF(N955&lt;1,O930,
(((N955-1)*(N931-(N931/(N955))))+(O929*O930))/(O931)))))</f>
        <v>0</v>
      </c>
      <c r="P955" s="395">
        <f t="shared" ref="P955" ca="1" si="1359">IF(O955="n/a","n/a",IF(AND(O955&lt;1,P929=0),0,
IF(P929=0,O955-1,
IF(O955&lt;1,P930,
(((O955-1)*(O931-(O931/(O955))))+(P929*P930))/(P931)))))</f>
        <v>0</v>
      </c>
      <c r="Q955" s="395">
        <f t="shared" ref="Q955" ca="1" si="1360">IF(P955="n/a","n/a",IF(AND(P955&lt;1,Q929=0),0,
IF(Q929=0,P955-1,
IF(P955&lt;1,Q930,
(((P955-1)*(P931-(P931/(P955))))+(Q929*Q930))/(Q931)))))</f>
        <v>0</v>
      </c>
      <c r="R955" s="395">
        <f t="shared" ref="R955" ca="1" si="1361">IF(Q955="n/a","n/a",IF(AND(Q955&lt;1,R929=0),0,
IF(R929=0,Q955-1,
IF(Q955&lt;1,R930,
(((Q955-1)*(Q931-(Q931/(Q955))))+(R929*R930))/(R931)))))</f>
        <v>0</v>
      </c>
      <c r="S955" s="395">
        <f t="shared" ref="S955" ca="1" si="1362">IF(R955="n/a","n/a",IF(AND(R955&lt;1,S929=0),0,
IF(S929=0,R955-1,
IF(R955&lt;1,S930,
(((R955-1)*(R931-(R931/(R955))))+(S929*S930))/(S931)))))</f>
        <v>0</v>
      </c>
      <c r="T955" s="395">
        <f t="shared" ref="T955" ca="1" si="1363">IF(S955="n/a","n/a",IF(AND(S955&lt;1,T929=0),0,
IF(T929=0,S955-1,
IF(S955&lt;1,T930,
(((S955-1)*(S931-(S931/(S955))))+(T929*T930))/(T931)))))</f>
        <v>0</v>
      </c>
      <c r="U955" s="395">
        <f t="shared" ref="U955" ca="1" si="1364">IF(T955="n/a","n/a",IF(AND(T955&lt;1,U929=0),0,
IF(U929=0,T955-1,
IF(T955&lt;1,U930,
(((T955-1)*(T931-(T931/(T955))))+(U929*U930))/(U931)))))</f>
        <v>0</v>
      </c>
      <c r="V955" s="395">
        <f t="shared" ref="V955" ca="1" si="1365">IF(U955="n/a","n/a",IF(AND(U955&lt;1,V929=0),0,
IF(V929=0,U955-1,
IF(U955&lt;1,V930,
(((U955-1)*(U931-(U931/(U955))))+(V929*V930))/(V931)))))</f>
        <v>0</v>
      </c>
      <c r="W955" s="395">
        <f t="shared" ref="W955" ca="1" si="1366">IF(V955="n/a","n/a",IF(AND(V955&lt;1,W929=0),0,
IF(W929=0,V955-1,
IF(V955&lt;1,W930,
(((V955-1)*(V931-(V931/(V955))))+(W929*W930))/(W931)))))</f>
        <v>0</v>
      </c>
      <c r="X955" s="249"/>
      <c r="Y955" s="249"/>
      <c r="Z955" s="249"/>
      <c r="AA955" s="249"/>
      <c r="AB955" s="249"/>
    </row>
    <row r="956" spans="1:28" hidden="1" outlineLevel="1">
      <c r="A956" s="249"/>
      <c r="B956" s="309" t="s">
        <v>301</v>
      </c>
      <c r="C956" s="400">
        <f ca="1">C928</f>
        <v>0</v>
      </c>
      <c r="D956" s="395">
        <f t="shared" ref="D956" ca="1" si="1367">IF(C956="n/a","n/a",MAX(0,C956-1))</f>
        <v>0</v>
      </c>
      <c r="E956" s="395">
        <f t="shared" ref="E956:E957" ca="1" si="1368">IF(D956="n/a","n/a",MAX(0,D956-1))</f>
        <v>0</v>
      </c>
      <c r="F956" s="395">
        <f t="shared" ref="F956:F958" ca="1" si="1369">IF(E956="n/a","n/a",MAX(0,E956-1))</f>
        <v>0</v>
      </c>
      <c r="G956" s="395">
        <f t="shared" ref="G956:G959" ca="1" si="1370">IF(F956="n/a","n/a",MAX(0,F956-1))</f>
        <v>0</v>
      </c>
      <c r="H956" s="395">
        <f t="shared" ref="H956:H960" ca="1" si="1371">IF(G956="n/a","n/a",MAX(0,G956-1))</f>
        <v>0</v>
      </c>
      <c r="I956" s="395">
        <f t="shared" ref="I956:I961" ca="1" si="1372">IF(H956="n/a","n/a",MAX(0,H956-1))</f>
        <v>0</v>
      </c>
      <c r="J956" s="395">
        <f t="shared" ref="J956:J962" ca="1" si="1373">IF(I956="n/a","n/a",MAX(0,I956-1))</f>
        <v>0</v>
      </c>
      <c r="K956" s="395">
        <f t="shared" ref="K956:K963" ca="1" si="1374">IF(J956="n/a","n/a",MAX(0,J956-1))</f>
        <v>0</v>
      </c>
      <c r="L956" s="395">
        <f t="shared" ref="L956:L964" ca="1" si="1375">IF(K956="n/a","n/a",MAX(0,K956-1))</f>
        <v>0</v>
      </c>
      <c r="M956" s="395">
        <f t="shared" ref="M956:M965" ca="1" si="1376">IF(L956="n/a","n/a",MAX(0,L956-1))</f>
        <v>0</v>
      </c>
      <c r="N956" s="395">
        <f t="shared" ref="N956:N966" ca="1" si="1377">IF(M956="n/a","n/a",MAX(0,M956-1))</f>
        <v>0</v>
      </c>
      <c r="O956" s="395">
        <f t="shared" ref="O956:O967" ca="1" si="1378">IF(N956="n/a","n/a",MAX(0,N956-1))</f>
        <v>0</v>
      </c>
      <c r="P956" s="395">
        <f t="shared" ref="P956:P968" ca="1" si="1379">IF(O956="n/a","n/a",MAX(0,O956-1))</f>
        <v>0</v>
      </c>
      <c r="Q956" s="395">
        <f t="shared" ref="Q956:Q969" ca="1" si="1380">IF(P956="n/a","n/a",MAX(0,P956-1))</f>
        <v>0</v>
      </c>
      <c r="R956" s="395">
        <f t="shared" ref="R956:R970" ca="1" si="1381">IF(Q956="n/a","n/a",MAX(0,Q956-1))</f>
        <v>0</v>
      </c>
      <c r="S956" s="395">
        <f t="shared" ref="S956:S971" ca="1" si="1382">IF(R956="n/a","n/a",MAX(0,R956-1))</f>
        <v>0</v>
      </c>
      <c r="T956" s="395">
        <f t="shared" ref="T956:T972" ca="1" si="1383">IF(S956="n/a","n/a",MAX(0,S956-1))</f>
        <v>0</v>
      </c>
      <c r="U956" s="395">
        <f t="shared" ref="U956:U973" ca="1" si="1384">IF(T956="n/a","n/a",MAX(0,T956-1))</f>
        <v>0</v>
      </c>
      <c r="V956" s="395">
        <f t="shared" ref="V956:V974" ca="1" si="1385">IF(U956="n/a","n/a",MAX(0,U956-1))</f>
        <v>0</v>
      </c>
      <c r="W956" s="395">
        <f t="shared" ref="W956:W974" ca="1" si="1386">IF(V956="n/a","n/a",MAX(0,V956-1))</f>
        <v>0</v>
      </c>
      <c r="X956" s="249"/>
      <c r="Y956" s="249"/>
      <c r="Z956" s="249"/>
      <c r="AA956" s="249"/>
      <c r="AB956" s="249"/>
    </row>
    <row r="957" spans="1:28" hidden="1" outlineLevel="1">
      <c r="A957" s="249"/>
      <c r="B957" s="309" t="str">
        <f t="shared" ref="B957:B976" ca="1" si="1387">"RL Capex "&amp;OFFSET($C$6,0,A933)</f>
        <v>RL Capex 2013</v>
      </c>
      <c r="C957" s="396"/>
      <c r="D957" s="400">
        <f ca="1">D928</f>
        <v>0</v>
      </c>
      <c r="E957" s="395">
        <f t="shared" ca="1" si="1368"/>
        <v>0</v>
      </c>
      <c r="F957" s="395">
        <f t="shared" ca="1" si="1369"/>
        <v>0</v>
      </c>
      <c r="G957" s="395">
        <f t="shared" ca="1" si="1370"/>
        <v>0</v>
      </c>
      <c r="H957" s="395">
        <f t="shared" ca="1" si="1371"/>
        <v>0</v>
      </c>
      <c r="I957" s="395">
        <f t="shared" ca="1" si="1372"/>
        <v>0</v>
      </c>
      <c r="J957" s="395">
        <f t="shared" ca="1" si="1373"/>
        <v>0</v>
      </c>
      <c r="K957" s="395">
        <f t="shared" ca="1" si="1374"/>
        <v>0</v>
      </c>
      <c r="L957" s="395">
        <f t="shared" ca="1" si="1375"/>
        <v>0</v>
      </c>
      <c r="M957" s="395">
        <f t="shared" ca="1" si="1376"/>
        <v>0</v>
      </c>
      <c r="N957" s="395">
        <f t="shared" ca="1" si="1377"/>
        <v>0</v>
      </c>
      <c r="O957" s="395">
        <f t="shared" ca="1" si="1378"/>
        <v>0</v>
      </c>
      <c r="P957" s="395">
        <f t="shared" ca="1" si="1379"/>
        <v>0</v>
      </c>
      <c r="Q957" s="395">
        <f t="shared" ca="1" si="1380"/>
        <v>0</v>
      </c>
      <c r="R957" s="395">
        <f t="shared" ca="1" si="1381"/>
        <v>0</v>
      </c>
      <c r="S957" s="395">
        <f t="shared" ca="1" si="1382"/>
        <v>0</v>
      </c>
      <c r="T957" s="395">
        <f t="shared" ca="1" si="1383"/>
        <v>0</v>
      </c>
      <c r="U957" s="395">
        <f t="shared" ca="1" si="1384"/>
        <v>0</v>
      </c>
      <c r="V957" s="395">
        <f t="shared" ca="1" si="1385"/>
        <v>0</v>
      </c>
      <c r="W957" s="395">
        <f t="shared" ca="1" si="1386"/>
        <v>0</v>
      </c>
      <c r="X957" s="249"/>
      <c r="Y957" s="249"/>
      <c r="Z957" s="249"/>
      <c r="AA957" s="249"/>
      <c r="AB957" s="249"/>
    </row>
    <row r="958" spans="1:28" hidden="1" outlineLevel="1">
      <c r="A958" s="249"/>
      <c r="B958" s="309" t="str">
        <f t="shared" ca="1" si="1387"/>
        <v>RL Capex 2014</v>
      </c>
      <c r="C958" s="401"/>
      <c r="D958" s="396"/>
      <c r="E958" s="400">
        <f ca="1">E928</f>
        <v>0</v>
      </c>
      <c r="F958" s="395">
        <f t="shared" ca="1" si="1369"/>
        <v>0</v>
      </c>
      <c r="G958" s="395">
        <f t="shared" ca="1" si="1370"/>
        <v>0</v>
      </c>
      <c r="H958" s="395">
        <f t="shared" ca="1" si="1371"/>
        <v>0</v>
      </c>
      <c r="I958" s="395">
        <f t="shared" ca="1" si="1372"/>
        <v>0</v>
      </c>
      <c r="J958" s="395">
        <f t="shared" ca="1" si="1373"/>
        <v>0</v>
      </c>
      <c r="K958" s="395">
        <f t="shared" ca="1" si="1374"/>
        <v>0</v>
      </c>
      <c r="L958" s="395">
        <f t="shared" ca="1" si="1375"/>
        <v>0</v>
      </c>
      <c r="M958" s="395">
        <f t="shared" ca="1" si="1376"/>
        <v>0</v>
      </c>
      <c r="N958" s="395">
        <f t="shared" ca="1" si="1377"/>
        <v>0</v>
      </c>
      <c r="O958" s="395">
        <f t="shared" ca="1" si="1378"/>
        <v>0</v>
      </c>
      <c r="P958" s="395">
        <f t="shared" ca="1" si="1379"/>
        <v>0</v>
      </c>
      <c r="Q958" s="395">
        <f t="shared" ca="1" si="1380"/>
        <v>0</v>
      </c>
      <c r="R958" s="395">
        <f t="shared" ca="1" si="1381"/>
        <v>0</v>
      </c>
      <c r="S958" s="395">
        <f t="shared" ca="1" si="1382"/>
        <v>0</v>
      </c>
      <c r="T958" s="395">
        <f t="shared" ca="1" si="1383"/>
        <v>0</v>
      </c>
      <c r="U958" s="395">
        <f t="shared" ca="1" si="1384"/>
        <v>0</v>
      </c>
      <c r="V958" s="395">
        <f t="shared" ca="1" si="1385"/>
        <v>0</v>
      </c>
      <c r="W958" s="395">
        <f t="shared" ca="1" si="1386"/>
        <v>0</v>
      </c>
      <c r="X958" s="249"/>
      <c r="Y958" s="249"/>
      <c r="Z958" s="249"/>
      <c r="AA958" s="249"/>
      <c r="AB958" s="249"/>
    </row>
    <row r="959" spans="1:28" hidden="1" outlineLevel="1">
      <c r="A959" s="249"/>
      <c r="B959" s="309" t="str">
        <f t="shared" ca="1" si="1387"/>
        <v>RL Capex 2015</v>
      </c>
      <c r="C959" s="401"/>
      <c r="D959" s="401"/>
      <c r="E959" s="396"/>
      <c r="F959" s="400">
        <f ca="1">F928</f>
        <v>0</v>
      </c>
      <c r="G959" s="395">
        <f t="shared" ca="1" si="1370"/>
        <v>0</v>
      </c>
      <c r="H959" s="395">
        <f t="shared" ca="1" si="1371"/>
        <v>0</v>
      </c>
      <c r="I959" s="395">
        <f t="shared" ca="1" si="1372"/>
        <v>0</v>
      </c>
      <c r="J959" s="395">
        <f t="shared" ca="1" si="1373"/>
        <v>0</v>
      </c>
      <c r="K959" s="395">
        <f t="shared" ca="1" si="1374"/>
        <v>0</v>
      </c>
      <c r="L959" s="395">
        <f t="shared" ca="1" si="1375"/>
        <v>0</v>
      </c>
      <c r="M959" s="395">
        <f t="shared" ca="1" si="1376"/>
        <v>0</v>
      </c>
      <c r="N959" s="395">
        <f t="shared" ca="1" si="1377"/>
        <v>0</v>
      </c>
      <c r="O959" s="395">
        <f t="shared" ca="1" si="1378"/>
        <v>0</v>
      </c>
      <c r="P959" s="395">
        <f t="shared" ca="1" si="1379"/>
        <v>0</v>
      </c>
      <c r="Q959" s="395">
        <f t="shared" ca="1" si="1380"/>
        <v>0</v>
      </c>
      <c r="R959" s="395">
        <f t="shared" ca="1" si="1381"/>
        <v>0</v>
      </c>
      <c r="S959" s="395">
        <f t="shared" ca="1" si="1382"/>
        <v>0</v>
      </c>
      <c r="T959" s="395">
        <f t="shared" ca="1" si="1383"/>
        <v>0</v>
      </c>
      <c r="U959" s="395">
        <f t="shared" ca="1" si="1384"/>
        <v>0</v>
      </c>
      <c r="V959" s="395">
        <f t="shared" ca="1" si="1385"/>
        <v>0</v>
      </c>
      <c r="W959" s="395">
        <f t="shared" ca="1" si="1386"/>
        <v>0</v>
      </c>
      <c r="X959" s="249"/>
      <c r="Y959" s="249"/>
      <c r="Z959" s="249"/>
      <c r="AA959" s="249"/>
      <c r="AB959" s="249"/>
    </row>
    <row r="960" spans="1:28" hidden="1" outlineLevel="1">
      <c r="A960" s="249"/>
      <c r="B960" s="309" t="str">
        <f t="shared" ca="1" si="1387"/>
        <v>RL Capex 2016</v>
      </c>
      <c r="C960" s="401"/>
      <c r="D960" s="401"/>
      <c r="E960" s="401"/>
      <c r="F960" s="396"/>
      <c r="G960" s="400">
        <f ca="1">G928</f>
        <v>0</v>
      </c>
      <c r="H960" s="395">
        <f t="shared" ca="1" si="1371"/>
        <v>0</v>
      </c>
      <c r="I960" s="395">
        <f t="shared" ca="1" si="1372"/>
        <v>0</v>
      </c>
      <c r="J960" s="395">
        <f t="shared" ca="1" si="1373"/>
        <v>0</v>
      </c>
      <c r="K960" s="395">
        <f t="shared" ca="1" si="1374"/>
        <v>0</v>
      </c>
      <c r="L960" s="395">
        <f t="shared" ca="1" si="1375"/>
        <v>0</v>
      </c>
      <c r="M960" s="395">
        <f t="shared" ca="1" si="1376"/>
        <v>0</v>
      </c>
      <c r="N960" s="395">
        <f t="shared" ca="1" si="1377"/>
        <v>0</v>
      </c>
      <c r="O960" s="395">
        <f t="shared" ca="1" si="1378"/>
        <v>0</v>
      </c>
      <c r="P960" s="395">
        <f t="shared" ca="1" si="1379"/>
        <v>0</v>
      </c>
      <c r="Q960" s="395">
        <f t="shared" ca="1" si="1380"/>
        <v>0</v>
      </c>
      <c r="R960" s="395">
        <f t="shared" ca="1" si="1381"/>
        <v>0</v>
      </c>
      <c r="S960" s="395">
        <f t="shared" ca="1" si="1382"/>
        <v>0</v>
      </c>
      <c r="T960" s="395">
        <f t="shared" ca="1" si="1383"/>
        <v>0</v>
      </c>
      <c r="U960" s="395">
        <f t="shared" ca="1" si="1384"/>
        <v>0</v>
      </c>
      <c r="V960" s="395">
        <f t="shared" ca="1" si="1385"/>
        <v>0</v>
      </c>
      <c r="W960" s="395">
        <f t="shared" ca="1" si="1386"/>
        <v>0</v>
      </c>
      <c r="X960" s="249"/>
      <c r="Y960" s="249"/>
      <c r="Z960" s="249"/>
      <c r="AA960" s="249"/>
      <c r="AB960" s="249"/>
    </row>
    <row r="961" spans="1:28" hidden="1" outlineLevel="1">
      <c r="A961" s="249"/>
      <c r="B961" s="309" t="str">
        <f t="shared" ca="1" si="1387"/>
        <v>RL Capex 2017</v>
      </c>
      <c r="C961" s="401"/>
      <c r="D961" s="401"/>
      <c r="E961" s="401"/>
      <c r="F961" s="401"/>
      <c r="G961" s="396"/>
      <c r="H961" s="400">
        <f ca="1">H928</f>
        <v>0</v>
      </c>
      <c r="I961" s="395">
        <f t="shared" ca="1" si="1372"/>
        <v>0</v>
      </c>
      <c r="J961" s="395">
        <f t="shared" ca="1" si="1373"/>
        <v>0</v>
      </c>
      <c r="K961" s="395">
        <f t="shared" ca="1" si="1374"/>
        <v>0</v>
      </c>
      <c r="L961" s="395">
        <f t="shared" ca="1" si="1375"/>
        <v>0</v>
      </c>
      <c r="M961" s="395">
        <f t="shared" ca="1" si="1376"/>
        <v>0</v>
      </c>
      <c r="N961" s="395">
        <f t="shared" ca="1" si="1377"/>
        <v>0</v>
      </c>
      <c r="O961" s="395">
        <f t="shared" ca="1" si="1378"/>
        <v>0</v>
      </c>
      <c r="P961" s="395">
        <f t="shared" ca="1" si="1379"/>
        <v>0</v>
      </c>
      <c r="Q961" s="395">
        <f t="shared" ca="1" si="1380"/>
        <v>0</v>
      </c>
      <c r="R961" s="395">
        <f t="shared" ca="1" si="1381"/>
        <v>0</v>
      </c>
      <c r="S961" s="395">
        <f t="shared" ca="1" si="1382"/>
        <v>0</v>
      </c>
      <c r="T961" s="395">
        <f t="shared" ca="1" si="1383"/>
        <v>0</v>
      </c>
      <c r="U961" s="395">
        <f t="shared" ca="1" si="1384"/>
        <v>0</v>
      </c>
      <c r="V961" s="395">
        <f t="shared" ca="1" si="1385"/>
        <v>0</v>
      </c>
      <c r="W961" s="395">
        <f t="shared" ca="1" si="1386"/>
        <v>0</v>
      </c>
      <c r="X961" s="249"/>
      <c r="Y961" s="249"/>
      <c r="Z961" s="249"/>
      <c r="AA961" s="249"/>
      <c r="AB961" s="249"/>
    </row>
    <row r="962" spans="1:28" hidden="1" outlineLevel="1">
      <c r="A962" s="249"/>
      <c r="B962" s="309" t="str">
        <f t="shared" ca="1" si="1387"/>
        <v>RL Capex 2018</v>
      </c>
      <c r="C962" s="401"/>
      <c r="D962" s="401"/>
      <c r="E962" s="401"/>
      <c r="F962" s="401"/>
      <c r="G962" s="401"/>
      <c r="H962" s="396"/>
      <c r="I962" s="400">
        <f ca="1">I928</f>
        <v>0</v>
      </c>
      <c r="J962" s="395">
        <f t="shared" ca="1" si="1373"/>
        <v>0</v>
      </c>
      <c r="K962" s="395">
        <f t="shared" ca="1" si="1374"/>
        <v>0</v>
      </c>
      <c r="L962" s="395">
        <f t="shared" ca="1" si="1375"/>
        <v>0</v>
      </c>
      <c r="M962" s="395">
        <f t="shared" ca="1" si="1376"/>
        <v>0</v>
      </c>
      <c r="N962" s="395">
        <f t="shared" ca="1" si="1377"/>
        <v>0</v>
      </c>
      <c r="O962" s="395">
        <f t="shared" ca="1" si="1378"/>
        <v>0</v>
      </c>
      <c r="P962" s="395">
        <f t="shared" ca="1" si="1379"/>
        <v>0</v>
      </c>
      <c r="Q962" s="395">
        <f t="shared" ca="1" si="1380"/>
        <v>0</v>
      </c>
      <c r="R962" s="395">
        <f t="shared" ca="1" si="1381"/>
        <v>0</v>
      </c>
      <c r="S962" s="395">
        <f t="shared" ca="1" si="1382"/>
        <v>0</v>
      </c>
      <c r="T962" s="395">
        <f t="shared" ca="1" si="1383"/>
        <v>0</v>
      </c>
      <c r="U962" s="395">
        <f t="shared" ca="1" si="1384"/>
        <v>0</v>
      </c>
      <c r="V962" s="395">
        <f t="shared" ca="1" si="1385"/>
        <v>0</v>
      </c>
      <c r="W962" s="395">
        <f t="shared" ca="1" si="1386"/>
        <v>0</v>
      </c>
      <c r="X962" s="249"/>
      <c r="Y962" s="249"/>
      <c r="Z962" s="249"/>
      <c r="AA962" s="249"/>
      <c r="AB962" s="249"/>
    </row>
    <row r="963" spans="1:28" hidden="1" outlineLevel="1">
      <c r="A963" s="249"/>
      <c r="B963" s="309" t="str">
        <f t="shared" ca="1" si="1387"/>
        <v>RL Capex 2019</v>
      </c>
      <c r="C963" s="401"/>
      <c r="D963" s="401"/>
      <c r="E963" s="401"/>
      <c r="F963" s="401"/>
      <c r="G963" s="401"/>
      <c r="H963" s="401"/>
      <c r="I963" s="396"/>
      <c r="J963" s="400">
        <f ca="1">J928</f>
        <v>0</v>
      </c>
      <c r="K963" s="395">
        <f t="shared" ca="1" si="1374"/>
        <v>0</v>
      </c>
      <c r="L963" s="395">
        <f t="shared" ca="1" si="1375"/>
        <v>0</v>
      </c>
      <c r="M963" s="395">
        <f t="shared" ca="1" si="1376"/>
        <v>0</v>
      </c>
      <c r="N963" s="395">
        <f t="shared" ca="1" si="1377"/>
        <v>0</v>
      </c>
      <c r="O963" s="395">
        <f t="shared" ca="1" si="1378"/>
        <v>0</v>
      </c>
      <c r="P963" s="395">
        <f t="shared" ca="1" si="1379"/>
        <v>0</v>
      </c>
      <c r="Q963" s="395">
        <f t="shared" ca="1" si="1380"/>
        <v>0</v>
      </c>
      <c r="R963" s="395">
        <f t="shared" ca="1" si="1381"/>
        <v>0</v>
      </c>
      <c r="S963" s="395">
        <f t="shared" ca="1" si="1382"/>
        <v>0</v>
      </c>
      <c r="T963" s="395">
        <f t="shared" ca="1" si="1383"/>
        <v>0</v>
      </c>
      <c r="U963" s="395">
        <f t="shared" ca="1" si="1384"/>
        <v>0</v>
      </c>
      <c r="V963" s="395">
        <f t="shared" ca="1" si="1385"/>
        <v>0</v>
      </c>
      <c r="W963" s="395">
        <f t="shared" ca="1" si="1386"/>
        <v>0</v>
      </c>
      <c r="X963" s="249"/>
      <c r="Y963" s="249"/>
      <c r="Z963" s="249"/>
      <c r="AA963" s="249"/>
      <c r="AB963" s="249"/>
    </row>
    <row r="964" spans="1:28" hidden="1" outlineLevel="1">
      <c r="A964" s="249"/>
      <c r="B964" s="309" t="str">
        <f t="shared" ca="1" si="1387"/>
        <v>RL Capex 2020</v>
      </c>
      <c r="C964" s="401"/>
      <c r="D964" s="401"/>
      <c r="E964" s="401"/>
      <c r="F964" s="401"/>
      <c r="G964" s="401"/>
      <c r="H964" s="401"/>
      <c r="I964" s="401"/>
      <c r="J964" s="396"/>
      <c r="K964" s="400">
        <f ca="1">K928</f>
        <v>0</v>
      </c>
      <c r="L964" s="395">
        <f t="shared" ca="1" si="1375"/>
        <v>0</v>
      </c>
      <c r="M964" s="395">
        <f t="shared" ca="1" si="1376"/>
        <v>0</v>
      </c>
      <c r="N964" s="395">
        <f t="shared" ca="1" si="1377"/>
        <v>0</v>
      </c>
      <c r="O964" s="395">
        <f t="shared" ca="1" si="1378"/>
        <v>0</v>
      </c>
      <c r="P964" s="395">
        <f t="shared" ca="1" si="1379"/>
        <v>0</v>
      </c>
      <c r="Q964" s="395">
        <f t="shared" ca="1" si="1380"/>
        <v>0</v>
      </c>
      <c r="R964" s="395">
        <f t="shared" ca="1" si="1381"/>
        <v>0</v>
      </c>
      <c r="S964" s="395">
        <f t="shared" ca="1" si="1382"/>
        <v>0</v>
      </c>
      <c r="T964" s="395">
        <f t="shared" ca="1" si="1383"/>
        <v>0</v>
      </c>
      <c r="U964" s="395">
        <f t="shared" ca="1" si="1384"/>
        <v>0</v>
      </c>
      <c r="V964" s="395">
        <f t="shared" ca="1" si="1385"/>
        <v>0</v>
      </c>
      <c r="W964" s="395">
        <f t="shared" ca="1" si="1386"/>
        <v>0</v>
      </c>
      <c r="X964" s="249"/>
      <c r="Y964" s="249"/>
      <c r="Z964" s="249"/>
      <c r="AA964" s="249"/>
      <c r="AB964" s="249"/>
    </row>
    <row r="965" spans="1:28" hidden="1" outlineLevel="1">
      <c r="A965" s="249"/>
      <c r="B965" s="309" t="str">
        <f t="shared" ca="1" si="1387"/>
        <v>RL Capex 2021</v>
      </c>
      <c r="C965" s="401"/>
      <c r="D965" s="401"/>
      <c r="E965" s="401"/>
      <c r="F965" s="401"/>
      <c r="G965" s="401"/>
      <c r="H965" s="401"/>
      <c r="I965" s="401"/>
      <c r="J965" s="401"/>
      <c r="K965" s="396"/>
      <c r="L965" s="400">
        <f ca="1">L928</f>
        <v>0</v>
      </c>
      <c r="M965" s="395">
        <f t="shared" ca="1" si="1376"/>
        <v>0</v>
      </c>
      <c r="N965" s="395">
        <f t="shared" ca="1" si="1377"/>
        <v>0</v>
      </c>
      <c r="O965" s="395">
        <f t="shared" ca="1" si="1378"/>
        <v>0</v>
      </c>
      <c r="P965" s="395">
        <f t="shared" ca="1" si="1379"/>
        <v>0</v>
      </c>
      <c r="Q965" s="395">
        <f t="shared" ca="1" si="1380"/>
        <v>0</v>
      </c>
      <c r="R965" s="395">
        <f t="shared" ca="1" si="1381"/>
        <v>0</v>
      </c>
      <c r="S965" s="395">
        <f t="shared" ca="1" si="1382"/>
        <v>0</v>
      </c>
      <c r="T965" s="395">
        <f t="shared" ca="1" si="1383"/>
        <v>0</v>
      </c>
      <c r="U965" s="395">
        <f t="shared" ca="1" si="1384"/>
        <v>0</v>
      </c>
      <c r="V965" s="395">
        <f t="shared" ca="1" si="1385"/>
        <v>0</v>
      </c>
      <c r="W965" s="395">
        <f t="shared" ca="1" si="1386"/>
        <v>0</v>
      </c>
      <c r="X965" s="249"/>
      <c r="Y965" s="249"/>
      <c r="Z965" s="249"/>
      <c r="AA965" s="249"/>
      <c r="AB965" s="249"/>
    </row>
    <row r="966" spans="1:28" hidden="1" outlineLevel="1">
      <c r="A966" s="249"/>
      <c r="B966" s="309" t="str">
        <f t="shared" ca="1" si="1387"/>
        <v>RL Capex 2022</v>
      </c>
      <c r="C966" s="401"/>
      <c r="D966" s="401"/>
      <c r="E966" s="401"/>
      <c r="F966" s="401"/>
      <c r="G966" s="401"/>
      <c r="H966" s="401"/>
      <c r="I966" s="401"/>
      <c r="J966" s="401"/>
      <c r="K966" s="401"/>
      <c r="L966" s="396"/>
      <c r="M966" s="400">
        <f ca="1">M928</f>
        <v>0</v>
      </c>
      <c r="N966" s="395">
        <f t="shared" ca="1" si="1377"/>
        <v>0</v>
      </c>
      <c r="O966" s="395">
        <f t="shared" ca="1" si="1378"/>
        <v>0</v>
      </c>
      <c r="P966" s="395">
        <f t="shared" ca="1" si="1379"/>
        <v>0</v>
      </c>
      <c r="Q966" s="395">
        <f t="shared" ca="1" si="1380"/>
        <v>0</v>
      </c>
      <c r="R966" s="395">
        <f t="shared" ca="1" si="1381"/>
        <v>0</v>
      </c>
      <c r="S966" s="395">
        <f t="shared" ca="1" si="1382"/>
        <v>0</v>
      </c>
      <c r="T966" s="395">
        <f t="shared" ca="1" si="1383"/>
        <v>0</v>
      </c>
      <c r="U966" s="395">
        <f t="shared" ca="1" si="1384"/>
        <v>0</v>
      </c>
      <c r="V966" s="395">
        <f t="shared" ca="1" si="1385"/>
        <v>0</v>
      </c>
      <c r="W966" s="395">
        <f t="shared" ca="1" si="1386"/>
        <v>0</v>
      </c>
      <c r="X966" s="249"/>
      <c r="Y966" s="249"/>
      <c r="Z966" s="249"/>
      <c r="AA966" s="249"/>
      <c r="AB966" s="249"/>
    </row>
    <row r="967" spans="1:28" hidden="1" outlineLevel="1">
      <c r="A967" s="249"/>
      <c r="B967" s="309" t="str">
        <f t="shared" ca="1" si="1387"/>
        <v>RL Capex 2023</v>
      </c>
      <c r="C967" s="401"/>
      <c r="D967" s="401"/>
      <c r="E967" s="401"/>
      <c r="F967" s="401"/>
      <c r="G967" s="401"/>
      <c r="H967" s="401"/>
      <c r="I967" s="401"/>
      <c r="J967" s="401"/>
      <c r="K967" s="401"/>
      <c r="L967" s="401"/>
      <c r="M967" s="396"/>
      <c r="N967" s="400">
        <f>N928</f>
        <v>0</v>
      </c>
      <c r="O967" s="395">
        <f t="shared" si="1378"/>
        <v>0</v>
      </c>
      <c r="P967" s="395">
        <f t="shared" si="1379"/>
        <v>0</v>
      </c>
      <c r="Q967" s="395">
        <f t="shared" si="1380"/>
        <v>0</v>
      </c>
      <c r="R967" s="395">
        <f t="shared" si="1381"/>
        <v>0</v>
      </c>
      <c r="S967" s="395">
        <f t="shared" si="1382"/>
        <v>0</v>
      </c>
      <c r="T967" s="395">
        <f t="shared" si="1383"/>
        <v>0</v>
      </c>
      <c r="U967" s="395">
        <f t="shared" si="1384"/>
        <v>0</v>
      </c>
      <c r="V967" s="395">
        <f t="shared" si="1385"/>
        <v>0</v>
      </c>
      <c r="W967" s="395">
        <f t="shared" si="1386"/>
        <v>0</v>
      </c>
      <c r="X967" s="249"/>
      <c r="Y967" s="249"/>
      <c r="Z967" s="249"/>
      <c r="AA967" s="249"/>
      <c r="AB967" s="249"/>
    </row>
    <row r="968" spans="1:28" hidden="1" outlineLevel="1">
      <c r="A968" s="249"/>
      <c r="B968" s="309" t="str">
        <f t="shared" ca="1" si="1387"/>
        <v>RL Capex 2024</v>
      </c>
      <c r="C968" s="401"/>
      <c r="D968" s="401"/>
      <c r="E968" s="401"/>
      <c r="F968" s="401"/>
      <c r="G968" s="401"/>
      <c r="H968" s="401"/>
      <c r="I968" s="401"/>
      <c r="J968" s="401"/>
      <c r="K968" s="401"/>
      <c r="L968" s="401"/>
      <c r="M968" s="401"/>
      <c r="N968" s="396"/>
      <c r="O968" s="400">
        <f>O928</f>
        <v>0</v>
      </c>
      <c r="P968" s="395">
        <f t="shared" si="1379"/>
        <v>0</v>
      </c>
      <c r="Q968" s="395">
        <f t="shared" si="1380"/>
        <v>0</v>
      </c>
      <c r="R968" s="395">
        <f t="shared" si="1381"/>
        <v>0</v>
      </c>
      <c r="S968" s="395">
        <f t="shared" si="1382"/>
        <v>0</v>
      </c>
      <c r="T968" s="395">
        <f t="shared" si="1383"/>
        <v>0</v>
      </c>
      <c r="U968" s="395">
        <f t="shared" si="1384"/>
        <v>0</v>
      </c>
      <c r="V968" s="395">
        <f t="shared" si="1385"/>
        <v>0</v>
      </c>
      <c r="W968" s="395">
        <f t="shared" si="1386"/>
        <v>0</v>
      </c>
      <c r="X968" s="249"/>
      <c r="Y968" s="249"/>
      <c r="Z968" s="249"/>
      <c r="AA968" s="249"/>
      <c r="AB968" s="249"/>
    </row>
    <row r="969" spans="1:28" hidden="1" outlineLevel="1">
      <c r="A969" s="249"/>
      <c r="B969" s="309" t="str">
        <f t="shared" ca="1" si="1387"/>
        <v>RL Capex 2025</v>
      </c>
      <c r="C969" s="401"/>
      <c r="D969" s="401"/>
      <c r="E969" s="401"/>
      <c r="F969" s="401"/>
      <c r="G969" s="401"/>
      <c r="H969" s="401"/>
      <c r="I969" s="401"/>
      <c r="J969" s="401"/>
      <c r="K969" s="401"/>
      <c r="L969" s="401"/>
      <c r="M969" s="401"/>
      <c r="N969" s="401"/>
      <c r="O969" s="396"/>
      <c r="P969" s="400">
        <f>P928</f>
        <v>0</v>
      </c>
      <c r="Q969" s="395">
        <f t="shared" si="1380"/>
        <v>0</v>
      </c>
      <c r="R969" s="395">
        <f t="shared" si="1381"/>
        <v>0</v>
      </c>
      <c r="S969" s="395">
        <f t="shared" si="1382"/>
        <v>0</v>
      </c>
      <c r="T969" s="395">
        <f t="shared" si="1383"/>
        <v>0</v>
      </c>
      <c r="U969" s="395">
        <f t="shared" si="1384"/>
        <v>0</v>
      </c>
      <c r="V969" s="395">
        <f t="shared" si="1385"/>
        <v>0</v>
      </c>
      <c r="W969" s="395">
        <f t="shared" si="1386"/>
        <v>0</v>
      </c>
      <c r="X969" s="249"/>
      <c r="Y969" s="249"/>
      <c r="Z969" s="249"/>
      <c r="AA969" s="249"/>
      <c r="AB969" s="249"/>
    </row>
    <row r="970" spans="1:28" hidden="1" outlineLevel="1">
      <c r="A970" s="249"/>
      <c r="B970" s="309" t="str">
        <f t="shared" ca="1" si="1387"/>
        <v>RL Capex 2026</v>
      </c>
      <c r="C970" s="401"/>
      <c r="D970" s="401"/>
      <c r="E970" s="401"/>
      <c r="F970" s="401"/>
      <c r="G970" s="401"/>
      <c r="H970" s="401"/>
      <c r="I970" s="401"/>
      <c r="J970" s="401"/>
      <c r="K970" s="401"/>
      <c r="L970" s="401"/>
      <c r="M970" s="401"/>
      <c r="N970" s="401"/>
      <c r="O970" s="401"/>
      <c r="P970" s="396"/>
      <c r="Q970" s="400">
        <f>Q928</f>
        <v>0</v>
      </c>
      <c r="R970" s="395">
        <f t="shared" si="1381"/>
        <v>0</v>
      </c>
      <c r="S970" s="395">
        <f t="shared" si="1382"/>
        <v>0</v>
      </c>
      <c r="T970" s="395">
        <f t="shared" si="1383"/>
        <v>0</v>
      </c>
      <c r="U970" s="395">
        <f t="shared" si="1384"/>
        <v>0</v>
      </c>
      <c r="V970" s="395">
        <f t="shared" si="1385"/>
        <v>0</v>
      </c>
      <c r="W970" s="395">
        <f t="shared" si="1386"/>
        <v>0</v>
      </c>
      <c r="X970" s="249"/>
      <c r="Y970" s="249"/>
      <c r="Z970" s="249"/>
      <c r="AA970" s="249"/>
      <c r="AB970" s="249"/>
    </row>
    <row r="971" spans="1:28" hidden="1" outlineLevel="1">
      <c r="A971" s="249"/>
      <c r="B971" s="309" t="str">
        <f t="shared" ca="1" si="1387"/>
        <v>RL Capex 2027</v>
      </c>
      <c r="C971" s="401"/>
      <c r="D971" s="401"/>
      <c r="E971" s="401"/>
      <c r="F971" s="401"/>
      <c r="G971" s="401"/>
      <c r="H971" s="401"/>
      <c r="I971" s="401"/>
      <c r="J971" s="401"/>
      <c r="K971" s="401"/>
      <c r="L971" s="401"/>
      <c r="M971" s="401"/>
      <c r="N971" s="401"/>
      <c r="O971" s="401"/>
      <c r="P971" s="401"/>
      <c r="Q971" s="396"/>
      <c r="R971" s="400">
        <f>R928</f>
        <v>0</v>
      </c>
      <c r="S971" s="395">
        <f t="shared" si="1382"/>
        <v>0</v>
      </c>
      <c r="T971" s="395">
        <f t="shared" si="1383"/>
        <v>0</v>
      </c>
      <c r="U971" s="395">
        <f t="shared" si="1384"/>
        <v>0</v>
      </c>
      <c r="V971" s="395">
        <f t="shared" si="1385"/>
        <v>0</v>
      </c>
      <c r="W971" s="395">
        <f t="shared" si="1386"/>
        <v>0</v>
      </c>
      <c r="X971" s="249"/>
      <c r="Y971" s="249"/>
      <c r="Z971" s="249"/>
      <c r="AA971" s="249"/>
      <c r="AB971" s="249"/>
    </row>
    <row r="972" spans="1:28" hidden="1" outlineLevel="1">
      <c r="A972" s="249"/>
      <c r="B972" s="309" t="str">
        <f t="shared" ca="1" si="1387"/>
        <v>RL Capex 2028</v>
      </c>
      <c r="C972" s="401"/>
      <c r="D972" s="401"/>
      <c r="E972" s="401"/>
      <c r="F972" s="401"/>
      <c r="G972" s="401"/>
      <c r="H972" s="401"/>
      <c r="I972" s="401"/>
      <c r="J972" s="401"/>
      <c r="K972" s="401"/>
      <c r="L972" s="401"/>
      <c r="M972" s="401"/>
      <c r="N972" s="401"/>
      <c r="O972" s="401"/>
      <c r="P972" s="401"/>
      <c r="Q972" s="401"/>
      <c r="R972" s="396"/>
      <c r="S972" s="400">
        <f>S928</f>
        <v>0</v>
      </c>
      <c r="T972" s="395">
        <f t="shared" si="1383"/>
        <v>0</v>
      </c>
      <c r="U972" s="395">
        <f t="shared" si="1384"/>
        <v>0</v>
      </c>
      <c r="V972" s="395">
        <f t="shared" si="1385"/>
        <v>0</v>
      </c>
      <c r="W972" s="395">
        <f t="shared" si="1386"/>
        <v>0</v>
      </c>
      <c r="X972" s="249"/>
      <c r="Y972" s="249"/>
      <c r="Z972" s="249"/>
      <c r="AA972" s="249"/>
      <c r="AB972" s="249"/>
    </row>
    <row r="973" spans="1:28" hidden="1" outlineLevel="1">
      <c r="A973" s="249"/>
      <c r="B973" s="309" t="str">
        <f t="shared" ca="1" si="1387"/>
        <v>RL Capex 2029</v>
      </c>
      <c r="C973" s="401"/>
      <c r="D973" s="401"/>
      <c r="E973" s="401"/>
      <c r="F973" s="401"/>
      <c r="G973" s="401"/>
      <c r="H973" s="401"/>
      <c r="I973" s="401"/>
      <c r="J973" s="401"/>
      <c r="K973" s="401"/>
      <c r="L973" s="401"/>
      <c r="M973" s="401"/>
      <c r="N973" s="401"/>
      <c r="O973" s="401"/>
      <c r="P973" s="401"/>
      <c r="Q973" s="401"/>
      <c r="R973" s="401"/>
      <c r="S973" s="396"/>
      <c r="T973" s="400">
        <f>T928</f>
        <v>0</v>
      </c>
      <c r="U973" s="395">
        <f t="shared" si="1384"/>
        <v>0</v>
      </c>
      <c r="V973" s="395">
        <f t="shared" si="1385"/>
        <v>0</v>
      </c>
      <c r="W973" s="395">
        <f t="shared" si="1386"/>
        <v>0</v>
      </c>
      <c r="X973" s="249"/>
      <c r="Y973" s="249"/>
      <c r="Z973" s="249"/>
      <c r="AA973" s="249"/>
      <c r="AB973" s="249"/>
    </row>
    <row r="974" spans="1:28" hidden="1" outlineLevel="1">
      <c r="A974" s="249"/>
      <c r="B974" s="309" t="str">
        <f t="shared" ca="1" si="1387"/>
        <v>RL Capex 2030</v>
      </c>
      <c r="C974" s="401"/>
      <c r="D974" s="401"/>
      <c r="E974" s="401"/>
      <c r="F974" s="401"/>
      <c r="G974" s="401"/>
      <c r="H974" s="401"/>
      <c r="I974" s="401"/>
      <c r="J974" s="401"/>
      <c r="K974" s="401"/>
      <c r="L974" s="401"/>
      <c r="M974" s="401"/>
      <c r="N974" s="401"/>
      <c r="O974" s="401"/>
      <c r="P974" s="401"/>
      <c r="Q974" s="401"/>
      <c r="R974" s="401"/>
      <c r="S974" s="401"/>
      <c r="T974" s="396"/>
      <c r="U974" s="400">
        <f>U928</f>
        <v>0</v>
      </c>
      <c r="V974" s="395">
        <f t="shared" si="1385"/>
        <v>0</v>
      </c>
      <c r="W974" s="395">
        <f t="shared" si="1386"/>
        <v>0</v>
      </c>
      <c r="X974" s="249"/>
      <c r="Y974" s="249"/>
      <c r="Z974" s="249"/>
      <c r="AA974" s="249"/>
      <c r="AB974" s="249"/>
    </row>
    <row r="975" spans="1:28" hidden="1" outlineLevel="1">
      <c r="A975" s="249"/>
      <c r="B975" s="309" t="str">
        <f t="shared" ca="1" si="1387"/>
        <v>RL Capex 2031</v>
      </c>
      <c r="C975" s="401"/>
      <c r="D975" s="401"/>
      <c r="E975" s="401"/>
      <c r="F975" s="401"/>
      <c r="G975" s="401"/>
      <c r="H975" s="401"/>
      <c r="I975" s="401"/>
      <c r="J975" s="401"/>
      <c r="K975" s="401"/>
      <c r="L975" s="401"/>
      <c r="M975" s="401"/>
      <c r="N975" s="401"/>
      <c r="O975" s="401"/>
      <c r="P975" s="401"/>
      <c r="Q975" s="401"/>
      <c r="R975" s="401"/>
      <c r="S975" s="401"/>
      <c r="T975" s="401"/>
      <c r="U975" s="396"/>
      <c r="V975" s="400">
        <f>V928</f>
        <v>0</v>
      </c>
      <c r="W975" s="395">
        <f>IF(V975="n/a","n/a",MAX(0,V975-1))</f>
        <v>0</v>
      </c>
      <c r="X975" s="249"/>
      <c r="Y975" s="249"/>
      <c r="Z975" s="249"/>
      <c r="AA975" s="249"/>
      <c r="AB975" s="249"/>
    </row>
    <row r="976" spans="1:28" hidden="1" outlineLevel="1">
      <c r="A976" s="249"/>
      <c r="B976" s="309" t="str">
        <f t="shared" ca="1" si="1387"/>
        <v>RL Capex 2032</v>
      </c>
      <c r="C976" s="401"/>
      <c r="D976" s="401"/>
      <c r="E976" s="401"/>
      <c r="F976" s="401"/>
      <c r="G976" s="401"/>
      <c r="H976" s="401"/>
      <c r="I976" s="401"/>
      <c r="J976" s="401"/>
      <c r="K976" s="401"/>
      <c r="L976" s="401"/>
      <c r="M976" s="401"/>
      <c r="N976" s="401"/>
      <c r="O976" s="401"/>
      <c r="P976" s="401"/>
      <c r="Q976" s="401"/>
      <c r="R976" s="401"/>
      <c r="S976" s="401"/>
      <c r="T976" s="401"/>
      <c r="U976" s="401"/>
      <c r="V976" s="396"/>
      <c r="W976" s="395">
        <f>W928</f>
        <v>0</v>
      </c>
      <c r="X976" s="249"/>
      <c r="Y976" s="249"/>
      <c r="Z976" s="249"/>
      <c r="AA976" s="249"/>
      <c r="AB976" s="249"/>
    </row>
    <row r="977" spans="1:28" hidden="1" outlineLevel="1">
      <c r="A977" s="249"/>
      <c r="B977" s="332"/>
      <c r="C977" s="395"/>
      <c r="D977" s="395"/>
      <c r="E977" s="395"/>
      <c r="F977" s="395"/>
      <c r="G977" s="395"/>
      <c r="H977" s="395"/>
      <c r="I977" s="395"/>
      <c r="J977" s="395"/>
      <c r="K977" s="395"/>
      <c r="L977" s="395"/>
      <c r="M977" s="395"/>
      <c r="N977" s="395"/>
      <c r="O977" s="395"/>
      <c r="P977" s="395"/>
      <c r="Q977" s="395"/>
      <c r="R977" s="395"/>
      <c r="S977" s="395"/>
      <c r="T977" s="395"/>
      <c r="U977" s="395"/>
      <c r="V977" s="395"/>
      <c r="W977" s="395"/>
      <c r="X977" s="249"/>
      <c r="Y977" s="249"/>
      <c r="Z977" s="249"/>
      <c r="AA977" s="249"/>
      <c r="AB977" s="249"/>
    </row>
    <row r="978" spans="1:28" collapsed="1">
      <c r="A978" s="322"/>
      <c r="B978" s="336" t="s">
        <v>192</v>
      </c>
      <c r="C978" s="460">
        <f ca="1">(IF(OR($C928&lt;&gt;"n/a",C928&lt;&gt;"n/a"),IF(SUM(C931:C953)=0,0,IF((SUMPRODUCT(C931:C953,C955:C977)/SUM(C931:C953))&lt;0,1,(SUMPRODUCT(C931:C953,C955:C977)/SUM(C931:C953)))),"n/a"))</f>
        <v>0</v>
      </c>
      <c r="D978" s="460">
        <f ca="1">(IF(OR($C928&lt;&gt;"n/a",D928&lt;&gt;"n/a"),IF(SUM(D931:D953)=0,0,IF((SUMPRODUCT(D931:D953,D955:D977)/SUM(D931:D953))&lt;0,1,(SUMPRODUCT(D931:D953,D955:D977)/SUM(D931:D953)))),"n/a"))</f>
        <v>0</v>
      </c>
      <c r="E978" s="460">
        <f t="shared" ref="E978:W978" ca="1" si="1388">(IF(OR($C928&lt;&gt;"n/a",E928&lt;&gt;"n/a"),IF(SUM(E931:E953)=0,0,IF((SUMPRODUCT(E931:E953,E955:E977)/SUM(E931:E953))&lt;0,1,(SUMPRODUCT(E931:E953,E955:E977)/SUM(E931:E953)))),"n/a"))</f>
        <v>0</v>
      </c>
      <c r="F978" s="460">
        <f t="shared" ca="1" si="1388"/>
        <v>0</v>
      </c>
      <c r="G978" s="460">
        <f t="shared" ca="1" si="1388"/>
        <v>0</v>
      </c>
      <c r="H978" s="460">
        <f t="shared" ca="1" si="1388"/>
        <v>0</v>
      </c>
      <c r="I978" s="460">
        <f t="shared" ca="1" si="1388"/>
        <v>0</v>
      </c>
      <c r="J978" s="460">
        <f t="shared" ca="1" si="1388"/>
        <v>0</v>
      </c>
      <c r="K978" s="460">
        <f t="shared" ca="1" si="1388"/>
        <v>0</v>
      </c>
      <c r="L978" s="460">
        <f t="shared" ca="1" si="1388"/>
        <v>0</v>
      </c>
      <c r="M978" s="460">
        <f t="shared" ca="1" si="1388"/>
        <v>0</v>
      </c>
      <c r="N978" s="460">
        <f t="shared" ca="1" si="1388"/>
        <v>0</v>
      </c>
      <c r="O978" s="460">
        <f t="shared" ca="1" si="1388"/>
        <v>0</v>
      </c>
      <c r="P978" s="460">
        <f t="shared" ca="1" si="1388"/>
        <v>0</v>
      </c>
      <c r="Q978" s="460">
        <f t="shared" ca="1" si="1388"/>
        <v>0</v>
      </c>
      <c r="R978" s="460">
        <f t="shared" ca="1" si="1388"/>
        <v>0</v>
      </c>
      <c r="S978" s="460">
        <f t="shared" ca="1" si="1388"/>
        <v>0</v>
      </c>
      <c r="T978" s="460">
        <f t="shared" ca="1" si="1388"/>
        <v>0</v>
      </c>
      <c r="U978" s="460">
        <f t="shared" ca="1" si="1388"/>
        <v>0</v>
      </c>
      <c r="V978" s="460">
        <f t="shared" ca="1" si="1388"/>
        <v>0</v>
      </c>
      <c r="W978" s="460">
        <f t="shared" ca="1" si="1388"/>
        <v>0</v>
      </c>
      <c r="X978" s="249"/>
      <c r="Y978" s="249"/>
      <c r="Z978" s="249"/>
      <c r="AA978" s="249"/>
      <c r="AB978" s="249"/>
    </row>
    <row r="979" spans="1:28">
      <c r="A979" s="249"/>
      <c r="B979" s="249"/>
      <c r="C979" s="395"/>
      <c r="D979" s="395"/>
      <c r="E979" s="395"/>
      <c r="F979" s="395"/>
      <c r="G979" s="395"/>
      <c r="H979" s="395"/>
      <c r="I979" s="395"/>
      <c r="J979" s="395"/>
      <c r="K979" s="395"/>
      <c r="L979" s="395"/>
      <c r="M979" s="395"/>
      <c r="N979" s="395"/>
      <c r="O979" s="395"/>
      <c r="P979" s="395"/>
      <c r="Q979" s="395"/>
      <c r="R979" s="395"/>
      <c r="S979" s="395"/>
      <c r="T979" s="395"/>
      <c r="U979" s="395"/>
      <c r="V979" s="395"/>
      <c r="W979" s="395"/>
      <c r="X979" s="249"/>
      <c r="Y979" s="249"/>
      <c r="Z979" s="249"/>
      <c r="AA979" s="249"/>
      <c r="AB979" s="249"/>
    </row>
    <row r="980" spans="1:28">
      <c r="A980" s="72" t="s">
        <v>20</v>
      </c>
      <c r="B980" s="142">
        <f>VLOOKUP($A980,'RFM input'!$E$7:$F$56,2,FALSE)</f>
        <v>0</v>
      </c>
      <c r="C980" s="402"/>
      <c r="D980" s="402"/>
      <c r="E980" s="403"/>
      <c r="F980" s="403"/>
      <c r="G980" s="403"/>
      <c r="H980" s="403"/>
      <c r="I980" s="403"/>
      <c r="J980" s="403"/>
      <c r="K980" s="403"/>
      <c r="L980" s="403"/>
      <c r="M980" s="403"/>
      <c r="N980" s="403"/>
      <c r="O980" s="403"/>
      <c r="P980" s="403"/>
      <c r="Q980" s="403"/>
      <c r="R980" s="403"/>
      <c r="S980" s="403"/>
      <c r="T980" s="403"/>
      <c r="U980" s="403"/>
      <c r="V980" s="403"/>
      <c r="W980" s="403"/>
      <c r="X980" s="249"/>
      <c r="Y980" s="249"/>
      <c r="Z980" s="249"/>
      <c r="AA980" s="249"/>
      <c r="AB980" s="249"/>
    </row>
    <row r="981" spans="1:28">
      <c r="A981" s="378">
        <f>VALUE(REPLACE(A980,1,12,""))</f>
        <v>19</v>
      </c>
      <c r="B981" s="317" t="s">
        <v>195</v>
      </c>
      <c r="C981" s="389">
        <f ca="1">OFFSET('TAB roll forward'!$H$7,A981,0)</f>
        <v>0</v>
      </c>
      <c r="D981" s="404">
        <f ca="1">'RAB remaining lives'!D986</f>
        <v>0</v>
      </c>
      <c r="E981" s="404">
        <f ca="1">'RAB remaining lives'!E986</f>
        <v>0</v>
      </c>
      <c r="F981" s="404">
        <f ca="1">'RAB remaining lives'!F986</f>
        <v>0</v>
      </c>
      <c r="G981" s="404">
        <f ca="1">'RAB remaining lives'!G986</f>
        <v>0</v>
      </c>
      <c r="H981" s="404">
        <f ca="1">'RAB remaining lives'!H986</f>
        <v>0</v>
      </c>
      <c r="I981" s="404">
        <f ca="1">'RAB remaining lives'!I986</f>
        <v>0</v>
      </c>
      <c r="J981" s="404">
        <f ca="1">'RAB remaining lives'!J986</f>
        <v>0</v>
      </c>
      <c r="K981" s="404">
        <f ca="1">'RAB remaining lives'!K986</f>
        <v>0</v>
      </c>
      <c r="L981" s="404">
        <f ca="1">'RAB remaining lives'!L986</f>
        <v>0</v>
      </c>
      <c r="M981" s="404">
        <f ca="1">'RAB remaining lives'!M986</f>
        <v>0</v>
      </c>
      <c r="N981" s="404">
        <f>'RAB remaining lives'!N986</f>
        <v>0</v>
      </c>
      <c r="O981" s="404">
        <f>'RAB remaining lives'!O986</f>
        <v>0</v>
      </c>
      <c r="P981" s="404">
        <f>'RAB remaining lives'!P986</f>
        <v>0</v>
      </c>
      <c r="Q981" s="404">
        <f>'RAB remaining lives'!Q986</f>
        <v>0</v>
      </c>
      <c r="R981" s="404">
        <f>'RAB remaining lives'!R986</f>
        <v>0</v>
      </c>
      <c r="S981" s="404">
        <f>'RAB remaining lives'!S986</f>
        <v>0</v>
      </c>
      <c r="T981" s="404">
        <f>'RAB remaining lives'!T986</f>
        <v>0</v>
      </c>
      <c r="U981" s="404">
        <f>'RAB remaining lives'!U986</f>
        <v>0</v>
      </c>
      <c r="V981" s="404">
        <f>'RAB remaining lives'!V986</f>
        <v>0</v>
      </c>
      <c r="W981" s="404">
        <f>'RAB remaining lives'!W986</f>
        <v>0</v>
      </c>
      <c r="X981" s="249"/>
      <c r="Y981" s="249"/>
      <c r="Z981" s="249"/>
      <c r="AA981" s="249"/>
      <c r="AB981" s="249"/>
    </row>
    <row r="982" spans="1:28">
      <c r="A982" s="249"/>
      <c r="B982" s="249" t="s">
        <v>326</v>
      </c>
      <c r="C982" s="391">
        <f ca="1">OFFSET('RFM input'!$X$6,$A981,0)</f>
        <v>0</v>
      </c>
      <c r="D982" s="390">
        <f ca="1">OFFSET('RFM input'!$Y$6,$A981,0)</f>
        <v>0</v>
      </c>
      <c r="E982" s="390">
        <f ca="1">OFFSET('RFM input'!$Y$6,$A981,0)</f>
        <v>0</v>
      </c>
      <c r="F982" s="390">
        <f ca="1">OFFSET('RFM input'!$Y$6,$A981,0)</f>
        <v>0</v>
      </c>
      <c r="G982" s="390">
        <f ca="1">OFFSET('RFM input'!$Y$6,$A981,0)</f>
        <v>0</v>
      </c>
      <c r="H982" s="390">
        <f ca="1">OFFSET('RFM input'!$Y$6,$A981,0)</f>
        <v>0</v>
      </c>
      <c r="I982" s="390">
        <f ca="1">OFFSET('RFM input'!$Y$6,'TAB remaining lives'!$A981,0)</f>
        <v>0</v>
      </c>
      <c r="J982" s="390">
        <f ca="1">OFFSET('RFM input'!$Y$6,'TAB remaining lives'!$A981,0)</f>
        <v>0</v>
      </c>
      <c r="K982" s="390">
        <f ca="1">OFFSET('RFM input'!$Y$6,'TAB remaining lives'!$A981,0)</f>
        <v>0</v>
      </c>
      <c r="L982" s="390">
        <f ca="1">OFFSET('RFM input'!$Y$6,'TAB remaining lives'!$A981,0)</f>
        <v>0</v>
      </c>
      <c r="M982" s="390">
        <f ca="1">OFFSET('RFM input'!$Y$6,'TAB remaining lives'!$A981,0)</f>
        <v>0</v>
      </c>
      <c r="N982" s="390"/>
      <c r="O982" s="390"/>
      <c r="P982" s="390"/>
      <c r="Q982" s="390"/>
      <c r="R982" s="390"/>
      <c r="S982" s="390"/>
      <c r="T982" s="390"/>
      <c r="U982" s="390"/>
      <c r="V982" s="390"/>
      <c r="W982" s="390"/>
      <c r="X982" s="249"/>
      <c r="Y982" s="249"/>
      <c r="Z982" s="249"/>
      <c r="AA982" s="249"/>
      <c r="AB982" s="249"/>
    </row>
    <row r="983" spans="1:28">
      <c r="A983" s="249"/>
      <c r="B983" s="317" t="s">
        <v>300</v>
      </c>
      <c r="C983" s="392"/>
      <c r="D983" s="393">
        <f ca="1">IF(D$6=(OFFSET('RFM input'!$G$60,0,'RFM input'!$AA$7)),OFFSET('RFM input'!$I$454,$A981,0),0)</f>
        <v>0</v>
      </c>
      <c r="E983" s="390">
        <f ca="1">IF(E$6=(OFFSET('RFM input'!$G$60,0,'RFM input'!$AA$7)),OFFSET('RFM input'!$I$454,$A981,0),0)</f>
        <v>0</v>
      </c>
      <c r="F983" s="390">
        <f ca="1">IF(F$6=(OFFSET('RFM input'!$G$60,0,'RFM input'!$AA$7)),OFFSET('RFM input'!$I$454,$A981,0),0)</f>
        <v>0</v>
      </c>
      <c r="G983" s="390">
        <f ca="1">IF(G$6=(OFFSET('RFM input'!$G$60,0,'RFM input'!$AA$7)),OFFSET('RFM input'!$I$454,$A981,0),0)</f>
        <v>0</v>
      </c>
      <c r="H983" s="390">
        <f ca="1">IF(H$6=(OFFSET('RFM input'!$G$60,0,'RFM input'!$AA$7)),OFFSET('RFM input'!$I$454,$A981,0),0)</f>
        <v>0</v>
      </c>
      <c r="I983" s="390">
        <f ca="1">IF(I$6=(OFFSET('RFM input'!$G$60,0,'RFM input'!$AA$7)),OFFSET('RFM input'!$I$454,$A981,0),0)</f>
        <v>0</v>
      </c>
      <c r="J983" s="390">
        <f ca="1">IF(J$6=(OFFSET('RFM input'!$G$60,0,'RFM input'!$AA$7)),OFFSET('RFM input'!$I$454,$A981,0),0)</f>
        <v>0</v>
      </c>
      <c r="K983" s="390">
        <f ca="1">IF(K$6=(OFFSET('RFM input'!$G$60,0,'RFM input'!$AA$7)),OFFSET('RFM input'!$I$454,$A981,0),0)</f>
        <v>0</v>
      </c>
      <c r="L983" s="390">
        <f ca="1">IF(L$6=(OFFSET('RFM input'!$G$60,0,'RFM input'!$AA$7)),OFFSET('RFM input'!$I$454,$A981,0),0)</f>
        <v>0</v>
      </c>
      <c r="M983" s="390">
        <f ca="1">IF(M$6=(OFFSET('RFM input'!$G$60,0,'RFM input'!$AA$7)),OFFSET('RFM input'!$I$454,$A981,0),0)</f>
        <v>0</v>
      </c>
      <c r="N983" s="390"/>
      <c r="O983" s="390"/>
      <c r="P983" s="390"/>
      <c r="Q983" s="390"/>
      <c r="R983" s="390"/>
      <c r="S983" s="390"/>
      <c r="T983" s="390"/>
      <c r="U983" s="390"/>
      <c r="V983" s="390"/>
      <c r="W983" s="390"/>
      <c r="X983" s="249"/>
      <c r="Y983" s="249"/>
      <c r="Z983" s="249"/>
      <c r="AA983" s="249"/>
      <c r="AB983" s="249"/>
    </row>
    <row r="984" spans="1:28">
      <c r="A984" s="249"/>
      <c r="B984" s="317" t="s">
        <v>309</v>
      </c>
      <c r="C984" s="392"/>
      <c r="D984" s="391">
        <f ca="1">IF(D$6=(OFFSET('RFM input'!$G$60,0,'RFM input'!$AA$7)),OFFSET('RFM input'!$K$454,$A981,0),0)</f>
        <v>0</v>
      </c>
      <c r="E984" s="394">
        <f ca="1">IF(E$6=(OFFSET('RFM input'!$G$60,0,'RFM input'!$AA$7)),OFFSET('RFM input'!$K$454,$A981,0),0)</f>
        <v>0</v>
      </c>
      <c r="F984" s="394">
        <f ca="1">IF(F$6=(OFFSET('RFM input'!$G$60,0,'RFM input'!$AA$7)),OFFSET('RFM input'!$K$454,$A981,0),0)</f>
        <v>0</v>
      </c>
      <c r="G984" s="394">
        <f ca="1">IF(G$6=(OFFSET('RFM input'!$G$60,0,'RFM input'!$AA$7)),OFFSET('RFM input'!$K$454,$A981,0),0)</f>
        <v>0</v>
      </c>
      <c r="H984" s="394">
        <f ca="1">IF(H$6=(OFFSET('RFM input'!$G$60,0,'RFM input'!$AA$7)),OFFSET('RFM input'!$K$454,$A981,0),0)</f>
        <v>0</v>
      </c>
      <c r="I984" s="394">
        <f ca="1">IF(I$6=(OFFSET('RFM input'!$G$60,0,'RFM input'!$AA$7)),OFFSET('RFM input'!$K$454,$A981,0),0)</f>
        <v>0</v>
      </c>
      <c r="J984" s="394">
        <f ca="1">IF(J$6=(OFFSET('RFM input'!$G$60,0,'RFM input'!$AA$7)),OFFSET('RFM input'!$K$454,$A981,0),0)</f>
        <v>0</v>
      </c>
      <c r="K984" s="394">
        <f ca="1">IF(K$6=(OFFSET('RFM input'!$G$60,0,'RFM input'!$AA$7)),OFFSET('RFM input'!$K$454,$A981,0),0)</f>
        <v>0</v>
      </c>
      <c r="L984" s="394">
        <f ca="1">IF(L$6=(OFFSET('RFM input'!$G$60,0,'RFM input'!$AA$7)),OFFSET('RFM input'!$K$454,$A981,0),0)</f>
        <v>0</v>
      </c>
      <c r="M984" s="394">
        <f ca="1">IF(M$6=(OFFSET('RFM input'!$G$60,0,'RFM input'!$AA$7)),OFFSET('RFM input'!$K$454,$A981,0),0)</f>
        <v>0</v>
      </c>
      <c r="N984" s="394"/>
      <c r="O984" s="394"/>
      <c r="P984" s="394"/>
      <c r="Q984" s="394"/>
      <c r="R984" s="394"/>
      <c r="S984" s="394"/>
      <c r="T984" s="394"/>
      <c r="U984" s="394"/>
      <c r="V984" s="394"/>
      <c r="W984" s="394"/>
      <c r="X984" s="249"/>
      <c r="Y984" s="249"/>
      <c r="Z984" s="249"/>
      <c r="AA984" s="249"/>
      <c r="AB984" s="249"/>
    </row>
    <row r="985" spans="1:28" hidden="1" outlineLevel="1">
      <c r="A985" s="459">
        <v>-1</v>
      </c>
      <c r="B985" s="309" t="s">
        <v>303</v>
      </c>
      <c r="C985" s="395"/>
      <c r="D985" s="395">
        <f t="shared" ref="D985" ca="1" si="1389">IF(D1009="n/a",0,IF(AND(D983=0,C985=0),0,
IF(AND(D983&lt;&gt;0,C985=0),D983,
IF(AND(D984&lt;&gt;0,C985&lt;&gt;0),(C985-(C985/C1009))+D983,
IF(C1009&lt;1,0,(C985-(C985/C1009)))))))</f>
        <v>0</v>
      </c>
      <c r="E985" s="395">
        <f t="shared" ref="E985" ca="1" si="1390">IF(E1009="n/a",0,IF(AND(E983=0,D985=0),0,
IF(AND(E983&lt;&gt;0,D985=0),E983,
IF(AND(E984&lt;&gt;0,D985&lt;&gt;0),(D985-(D985/D1009))+E983,
IF(D1009&lt;1,0,(D985-(D985/D1009)))))))</f>
        <v>0</v>
      </c>
      <c r="F985" s="395">
        <f t="shared" ref="F985" ca="1" si="1391">IF(F1009="n/a",0,IF(AND(F983=0,E985=0),0,
IF(AND(F983&lt;&gt;0,E985=0),F983,
IF(AND(F984&lt;&gt;0,E985&lt;&gt;0),(E985-(E985/E1009))+F983,
IF(E1009&lt;1,0,(E985-(E985/E1009)))))))</f>
        <v>0</v>
      </c>
      <c r="G985" s="395">
        <f t="shared" ref="G985" ca="1" si="1392">IF(G1009="n/a",0,IF(AND(G983=0,F985=0),0,
IF(AND(G983&lt;&gt;0,F985=0),G983,
IF(AND(G984&lt;&gt;0,F985&lt;&gt;0),(F985-(F985/F1009))+G983,
IF(F1009&lt;1,0,(F985-(F985/F1009)))))))</f>
        <v>0</v>
      </c>
      <c r="H985" s="395">
        <f ca="1">IF(H1009="n/a",0,IF(AND(H983=0,G985=0),0,
IF(AND(H983&lt;&gt;0,G985=0),H983,
IF(AND(H984&lt;&gt;0,G985&lt;&gt;0),(G985-(G985/G1009))+H983,
IF(G1009&lt;1,0,(G985-(G985/G1009)))))))</f>
        <v>0</v>
      </c>
      <c r="I985" s="395">
        <f t="shared" ref="I985" ca="1" si="1393">IF(I1009="n/a",0,IF(AND(I983=0,H985=0),0,
IF(AND(I983&lt;&gt;0,H985=0),I983,
IF(AND(I984&lt;&gt;0,H985&lt;&gt;0),(H985-(H985/H1009))+I983,
IF(H1009&lt;1,0,(H985-(H985/H1009)))))))</f>
        <v>0</v>
      </c>
      <c r="J985" s="395">
        <f t="shared" ref="J985" ca="1" si="1394">IF(J1009="n/a",0,IF(AND(J983=0,I985=0),0,
IF(AND(J983&lt;&gt;0,I985=0),J983,
IF(AND(J984&lt;&gt;0,I985&lt;&gt;0),(I985-(I985/I1009))+J983,
IF(I1009&lt;1,0,(I985-(I985/I1009)))))))</f>
        <v>0</v>
      </c>
      <c r="K985" s="395">
        <f t="shared" ref="K985" ca="1" si="1395">IF(K1009="n/a",0,IF(AND(K983=0,J985=0),0,
IF(AND(K983&lt;&gt;0,J985=0),K983,
IF(AND(K984&lt;&gt;0,J985&lt;&gt;0),(J985-(J985/J1009))+K983,
IF(J1009&lt;1,0,(J985-(J985/J1009)))))))</f>
        <v>0</v>
      </c>
      <c r="L985" s="395">
        <f t="shared" ref="L985" ca="1" si="1396">IF(L1009="n/a",0,IF(AND(L983=0,K985=0),0,
IF(AND(L983&lt;&gt;0,K985=0),L983,
IF(AND(L984&lt;&gt;0,K985&lt;&gt;0),(K985-(K985/K1009))+L983,
IF(K1009&lt;1,0,(K985-(K985/K1009)))))))</f>
        <v>0</v>
      </c>
      <c r="M985" s="395">
        <f t="shared" ref="M985" ca="1" si="1397">IF(M1009="n/a",0,IF(AND(M983=0,L985=0),0,
IF(AND(M983&lt;&gt;0,L985=0),M983,
IF(AND(M984&lt;&gt;0,L985&lt;&gt;0),(L985-(L985/L1009))+M983,
IF(L1009&lt;1,0,(L985-(L985/L1009)))))))</f>
        <v>0</v>
      </c>
      <c r="N985" s="395">
        <f t="shared" ref="N985" ca="1" si="1398">IF(N1009="n/a",0,IF(AND(N983=0,M985=0),0,
IF(AND(N983&lt;&gt;0,M985=0),N983,
IF(AND(N984&lt;&gt;0,M985&lt;&gt;0),(M985-(M985/M1009))+N983,
IF(M1009&lt;1,0,(M985-(M985/M1009)))))))</f>
        <v>0</v>
      </c>
      <c r="O985" s="395">
        <f t="shared" ref="O985" ca="1" si="1399">IF(O1009="n/a",0,IF(AND(O983=0,N985=0),0,
IF(AND(O983&lt;&gt;0,N985=0),O983,
IF(AND(O984&lt;&gt;0,N985&lt;&gt;0),(N985-(N985/N1009))+O983,
IF(N1009&lt;1,0,(N985-(N985/N1009)))))))</f>
        <v>0</v>
      </c>
      <c r="P985" s="395">
        <f t="shared" ref="P985" ca="1" si="1400">IF(P1009="n/a",0,IF(AND(P983=0,O985=0),0,
IF(AND(P983&lt;&gt;0,O985=0),P983,
IF(AND(P984&lt;&gt;0,O985&lt;&gt;0),(O985-(O985/O1009))+P983,
IF(O1009&lt;1,0,(O985-(O985/O1009)))))))</f>
        <v>0</v>
      </c>
      <c r="Q985" s="395">
        <f t="shared" ref="Q985" ca="1" si="1401">IF(Q1009="n/a",0,IF(AND(Q983=0,P985=0),0,
IF(AND(Q983&lt;&gt;0,P985=0),Q983,
IF(AND(Q984&lt;&gt;0,P985&lt;&gt;0),(P985-(P985/P1009))+Q983,
IF(P1009&lt;1,0,(P985-(P985/P1009)))))))</f>
        <v>0</v>
      </c>
      <c r="R985" s="395">
        <f t="shared" ref="R985" ca="1" si="1402">IF(R1009="n/a",0,IF(AND(R983=0,Q985=0),0,
IF(AND(R983&lt;&gt;0,Q985=0),R983,
IF(AND(R984&lt;&gt;0,Q985&lt;&gt;0),(Q985-(Q985/Q1009))+R983,
IF(Q1009&lt;1,0,(Q985-(Q985/Q1009)))))))</f>
        <v>0</v>
      </c>
      <c r="S985" s="395">
        <f t="shared" ref="S985" ca="1" si="1403">IF(S1009="n/a",0,IF(AND(S983=0,R985=0),0,
IF(AND(S983&lt;&gt;0,R985=0),S983,
IF(AND(S984&lt;&gt;0,R985&lt;&gt;0),(R985-(R985/R1009))+S983,
IF(R1009&lt;1,0,(R985-(R985/R1009)))))))</f>
        <v>0</v>
      </c>
      <c r="T985" s="395">
        <f t="shared" ref="T985" ca="1" si="1404">IF(T1009="n/a",0,IF(AND(T983=0,S985=0),0,
IF(AND(T983&lt;&gt;0,S985=0),T983,
IF(AND(T984&lt;&gt;0,S985&lt;&gt;0),(S985-(S985/S1009))+T983,
IF(S1009&lt;1,0,(S985-(S985/S1009)))))))</f>
        <v>0</v>
      </c>
      <c r="U985" s="395">
        <f t="shared" ref="U985" ca="1" si="1405">IF(U1009="n/a",0,IF(AND(U983=0,T985=0),0,
IF(AND(U983&lt;&gt;0,T985=0),U983,
IF(AND(U984&lt;&gt;0,T985&lt;&gt;0),(T985-(T985/T1009))+U983,
IF(T1009&lt;1,0,(T985-(T985/T1009)))))))</f>
        <v>0</v>
      </c>
      <c r="V985" s="395">
        <f t="shared" ref="V985" ca="1" si="1406">IF(V1009="n/a",0,IF(AND(V983=0,U985=0),0,
IF(AND(V983&lt;&gt;0,U985=0),V983,
IF(AND(V984&lt;&gt;0,U985&lt;&gt;0),(U985-(U985/U1009))+V983,
IF(U1009&lt;1,0,(U985-(U985/U1009)))))))</f>
        <v>0</v>
      </c>
      <c r="W985" s="395">
        <f t="shared" ref="W985" ca="1" si="1407">IF(W1009="n/a",0,IF(AND(W983=0,V985=0),0,
IF(AND(W983&lt;&gt;0,V985=0),W983,
IF(AND(W984&lt;&gt;0,V985&lt;&gt;0),(V985-(V985/V1009))+W983,
IF(V1009&lt;1,0,(V985-(V985/V1009)))))))</f>
        <v>0</v>
      </c>
      <c r="X985" s="249"/>
      <c r="Y985" s="249"/>
      <c r="Z985" s="249"/>
      <c r="AA985" s="249"/>
      <c r="AB985" s="249"/>
    </row>
    <row r="986" spans="1:28" hidden="1" outlineLevel="1">
      <c r="A986" s="331">
        <v>0</v>
      </c>
      <c r="B986" s="309" t="s">
        <v>194</v>
      </c>
      <c r="C986" s="400">
        <f ca="1">C981</f>
        <v>0</v>
      </c>
      <c r="D986" s="395">
        <f ca="1">IF(C1010="n/a",C986,IFERROR(IF((OFFSET($C986,0,$A986))&lt;0,
MIN(0,C986-(OFFSET($C986,0,$A986)/(OFFSET($C981,-$A985,$A986)))),
MAX(0,C986-(OFFSET($C986,0,$A986)/(OFFSET($C981,-$A985,$A986))))),0))</f>
        <v>0</v>
      </c>
      <c r="E986" s="395">
        <f t="shared" ref="E986" ca="1" si="1408">IF(D1010="n/a",D986,IFERROR(IF((OFFSET($C986,0,$A986))&lt;0,
MIN(0,D986-(OFFSET($C986,0,$A986)/(OFFSET($C981,-$A985,$A986)))),
MAX(0,D986-(OFFSET($C986,0,$A986)/(OFFSET($C981,-$A985,$A986))))),0))</f>
        <v>0</v>
      </c>
      <c r="F986" s="395">
        <f t="shared" ref="F986:F987" ca="1" si="1409">IF(E1010="n/a",E986,IFERROR(IF((OFFSET($C986,0,$A986))&lt;0,
MIN(0,E986-(OFFSET($C986,0,$A986)/(OFFSET($C981,-$A985,$A986)))),
MAX(0,E986-(OFFSET($C986,0,$A986)/(OFFSET($C981,-$A985,$A986))))),0))</f>
        <v>0</v>
      </c>
      <c r="G986" s="395">
        <f t="shared" ref="G986:G988" ca="1" si="1410">IF(F1010="n/a",F986,IFERROR(IF((OFFSET($C986,0,$A986))&lt;0,
MIN(0,F986-(OFFSET($C986,0,$A986)/(OFFSET($C981,-$A985,$A986)))),
MAX(0,F986-(OFFSET($C986,0,$A986)/(OFFSET($C981,-$A985,$A986))))),0))</f>
        <v>0</v>
      </c>
      <c r="H986" s="395">
        <f t="shared" ref="H986:H989" ca="1" si="1411">IF(G1010="n/a",G986,IFERROR(IF((OFFSET($C986,0,$A986))&lt;0,
MIN(0,G986-(OFFSET($C986,0,$A986)/(OFFSET($C981,-$A985,$A986)))),
MAX(0,G986-(OFFSET($C986,0,$A986)/(OFFSET($C981,-$A985,$A986))))),0))</f>
        <v>0</v>
      </c>
      <c r="I986" s="395">
        <f t="shared" ref="I986:I990" ca="1" si="1412">IF(H1010="n/a",H986,IFERROR(IF((OFFSET($C986,0,$A986))&lt;0,
MIN(0,H986-(OFFSET($C986,0,$A986)/(OFFSET($C981,-$A985,$A986)))),
MAX(0,H986-(OFFSET($C986,0,$A986)/(OFFSET($C981,-$A985,$A986))))),0))</f>
        <v>0</v>
      </c>
      <c r="J986" s="395">
        <f t="shared" ref="J986:J991" ca="1" si="1413">IF(I1010="n/a",I986,IFERROR(IF((OFFSET($C986,0,$A986))&lt;0,
MIN(0,I986-(OFFSET($C986,0,$A986)/(OFFSET($C981,-$A985,$A986)))),
MAX(0,I986-(OFFSET($C986,0,$A986)/(OFFSET($C981,-$A985,$A986))))),0))</f>
        <v>0</v>
      </c>
      <c r="K986" s="395">
        <f t="shared" ref="K986:K992" ca="1" si="1414">IF(J1010="n/a",J986,IFERROR(IF((OFFSET($C986,0,$A986))&lt;0,
MIN(0,J986-(OFFSET($C986,0,$A986)/(OFFSET($C981,-$A985,$A986)))),
MAX(0,J986-(OFFSET($C986,0,$A986)/(OFFSET($C981,-$A985,$A986))))),0))</f>
        <v>0</v>
      </c>
      <c r="L986" s="395">
        <f t="shared" ref="L986:L993" ca="1" si="1415">IF(K1010="n/a",K986,IFERROR(IF((OFFSET($C986,0,$A986))&lt;0,
MIN(0,K986-(OFFSET($C986,0,$A986)/(OFFSET($C981,-$A985,$A986)))),
MAX(0,K986-(OFFSET($C986,0,$A986)/(OFFSET($C981,-$A985,$A986))))),0))</f>
        <v>0</v>
      </c>
      <c r="M986" s="395">
        <f t="shared" ref="M986:M994" ca="1" si="1416">IF(L1010="n/a",L986,IFERROR(IF((OFFSET($C986,0,$A986))&lt;0,
MIN(0,L986-(OFFSET($C986,0,$A986)/(OFFSET($C981,-$A985,$A986)))),
MAX(0,L986-(OFFSET($C986,0,$A986)/(OFFSET($C981,-$A985,$A986))))),0))</f>
        <v>0</v>
      </c>
      <c r="N986" s="395">
        <f t="shared" ref="N986:N995" ca="1" si="1417">IF(M1010="n/a",M986,IFERROR(IF((OFFSET($C986,0,$A986))&lt;0,
MIN(0,M986-(OFFSET($C986,0,$A986)/(OFFSET($C981,-$A985,$A986)))),
MAX(0,M986-(OFFSET($C986,0,$A986)/(OFFSET($C981,-$A985,$A986))))),0))</f>
        <v>0</v>
      </c>
      <c r="O986" s="395">
        <f t="shared" ref="O986:O996" ca="1" si="1418">IF(N1010="n/a",N986,IFERROR(IF((OFFSET($C986,0,$A986))&lt;0,
MIN(0,N986-(OFFSET($C986,0,$A986)/(OFFSET($C981,-$A985,$A986)))),
MAX(0,N986-(OFFSET($C986,0,$A986)/(OFFSET($C981,-$A985,$A986))))),0))</f>
        <v>0</v>
      </c>
      <c r="P986" s="395">
        <f t="shared" ref="P986:P997" ca="1" si="1419">IF(O1010="n/a",O986,IFERROR(IF((OFFSET($C986,0,$A986))&lt;0,
MIN(0,O986-(OFFSET($C986,0,$A986)/(OFFSET($C981,-$A985,$A986)))),
MAX(0,O986-(OFFSET($C986,0,$A986)/(OFFSET($C981,-$A985,$A986))))),0))</f>
        <v>0</v>
      </c>
      <c r="Q986" s="395">
        <f t="shared" ref="Q986:Q998" ca="1" si="1420">IF(P1010="n/a",P986,IFERROR(IF((OFFSET($C986,0,$A986))&lt;0,
MIN(0,P986-(OFFSET($C986,0,$A986)/(OFFSET($C981,-$A985,$A986)))),
MAX(0,P986-(OFFSET($C986,0,$A986)/(OFFSET($C981,-$A985,$A986))))),0))</f>
        <v>0</v>
      </c>
      <c r="R986" s="395">
        <f t="shared" ref="R986:R999" ca="1" si="1421">IF(Q1010="n/a",Q986,IFERROR(IF((OFFSET($C986,0,$A986))&lt;0,
MIN(0,Q986-(OFFSET($C986,0,$A986)/(OFFSET($C981,-$A985,$A986)))),
MAX(0,Q986-(OFFSET($C986,0,$A986)/(OFFSET($C981,-$A985,$A986))))),0))</f>
        <v>0</v>
      </c>
      <c r="S986" s="395">
        <f t="shared" ref="S986:S1000" ca="1" si="1422">IF(R1010="n/a",R986,IFERROR(IF((OFFSET($C986,0,$A986))&lt;0,
MIN(0,R986-(OFFSET($C986,0,$A986)/(OFFSET($C981,-$A985,$A986)))),
MAX(0,R986-(OFFSET($C986,0,$A986)/(OFFSET($C981,-$A985,$A986))))),0))</f>
        <v>0</v>
      </c>
      <c r="T986" s="395">
        <f t="shared" ref="T986:T1001" ca="1" si="1423">IF(S1010="n/a",S986,IFERROR(IF((OFFSET($C986,0,$A986))&lt;0,
MIN(0,S986-(OFFSET($C986,0,$A986)/(OFFSET($C981,-$A985,$A986)))),
MAX(0,S986-(OFFSET($C986,0,$A986)/(OFFSET($C981,-$A985,$A986))))),0))</f>
        <v>0</v>
      </c>
      <c r="U986" s="395">
        <f t="shared" ref="U986:U1002" ca="1" si="1424">IF(T1010="n/a",T986,IFERROR(IF((OFFSET($C986,0,$A986))&lt;0,
MIN(0,T986-(OFFSET($C986,0,$A986)/(OFFSET($C981,-$A985,$A986)))),
MAX(0,T986-(OFFSET($C986,0,$A986)/(OFFSET($C981,-$A985,$A986))))),0))</f>
        <v>0</v>
      </c>
      <c r="V986" s="395">
        <f t="shared" ref="V986:V1003" ca="1" si="1425">IF(U1010="n/a",U986,IFERROR(IF((OFFSET($C986,0,$A986))&lt;0,
MIN(0,U986-(OFFSET($C986,0,$A986)/(OFFSET($C981,-$A985,$A986)))),
MAX(0,U986-(OFFSET($C986,0,$A986)/(OFFSET($C981,-$A985,$A986))))),0))</f>
        <v>0</v>
      </c>
      <c r="W986" s="395">
        <f t="shared" ref="W986:W1004" ca="1" si="1426">IF(V1010="n/a",V986,IFERROR(IF((OFFSET($C986,0,$A986))&lt;0,
MIN(0,V986-(OFFSET($C986,0,$A986)/(OFFSET($C981,-$A985,$A986)))),
MAX(0,V986-(OFFSET($C986,0,$A986)/(OFFSET($C981,-$A985,$A986))))),0))</f>
        <v>0</v>
      </c>
      <c r="X986" s="249"/>
      <c r="Y986" s="249"/>
      <c r="Z986" s="249"/>
      <c r="AA986" s="249"/>
      <c r="AB986" s="249"/>
    </row>
    <row r="987" spans="1:28" hidden="1" outlineLevel="1">
      <c r="A987" s="331">
        <v>1</v>
      </c>
      <c r="B987" s="309" t="str">
        <f t="shared" ref="B987:B1006" ca="1" si="1427">"Depreciated Net Capex "&amp;OFFSET($C$6,0,A987)</f>
        <v>Depreciated Net Capex 2013</v>
      </c>
      <c r="C987" s="396"/>
      <c r="D987" s="397">
        <f ca="1">D981</f>
        <v>0</v>
      </c>
      <c r="E987" s="395">
        <f ca="1">IF(D1011="n/a",D987,IFERROR(IF((OFFSET($C987,0,$A987))&lt;0,
MIN(0,D987-(OFFSET($C987,0,$A987)/(OFFSET($C982,-$A986,$A987)))),
MAX(0,D987-(OFFSET($C987,0,$A987)/(OFFSET($C982,-$A986,$A987))))),0))</f>
        <v>0</v>
      </c>
      <c r="F987" s="395">
        <f t="shared" ca="1" si="1409"/>
        <v>0</v>
      </c>
      <c r="G987" s="395">
        <f t="shared" ca="1" si="1410"/>
        <v>0</v>
      </c>
      <c r="H987" s="395">
        <f t="shared" ca="1" si="1411"/>
        <v>0</v>
      </c>
      <c r="I987" s="395">
        <f t="shared" ca="1" si="1412"/>
        <v>0</v>
      </c>
      <c r="J987" s="395">
        <f t="shared" ca="1" si="1413"/>
        <v>0</v>
      </c>
      <c r="K987" s="395">
        <f t="shared" ca="1" si="1414"/>
        <v>0</v>
      </c>
      <c r="L987" s="395">
        <f t="shared" ca="1" si="1415"/>
        <v>0</v>
      </c>
      <c r="M987" s="395">
        <f t="shared" ca="1" si="1416"/>
        <v>0</v>
      </c>
      <c r="N987" s="395">
        <f t="shared" ca="1" si="1417"/>
        <v>0</v>
      </c>
      <c r="O987" s="395">
        <f t="shared" ca="1" si="1418"/>
        <v>0</v>
      </c>
      <c r="P987" s="395">
        <f t="shared" ca="1" si="1419"/>
        <v>0</v>
      </c>
      <c r="Q987" s="395">
        <f t="shared" ca="1" si="1420"/>
        <v>0</v>
      </c>
      <c r="R987" s="395">
        <f t="shared" ca="1" si="1421"/>
        <v>0</v>
      </c>
      <c r="S987" s="395">
        <f t="shared" ca="1" si="1422"/>
        <v>0</v>
      </c>
      <c r="T987" s="395">
        <f t="shared" ca="1" si="1423"/>
        <v>0</v>
      </c>
      <c r="U987" s="395">
        <f t="shared" ca="1" si="1424"/>
        <v>0</v>
      </c>
      <c r="V987" s="395">
        <f t="shared" ca="1" si="1425"/>
        <v>0</v>
      </c>
      <c r="W987" s="395">
        <f t="shared" ca="1" si="1426"/>
        <v>0</v>
      </c>
      <c r="X987" s="249"/>
      <c r="Y987" s="249"/>
      <c r="Z987" s="249"/>
      <c r="AA987" s="249"/>
      <c r="AB987" s="249"/>
    </row>
    <row r="988" spans="1:28" hidden="1" outlineLevel="1">
      <c r="A988" s="331">
        <v>2</v>
      </c>
      <c r="B988" s="309" t="str">
        <f t="shared" ca="1" si="1427"/>
        <v>Depreciated Net Capex 2014</v>
      </c>
      <c r="C988" s="398"/>
      <c r="D988" s="399"/>
      <c r="E988" s="397">
        <f ca="1">E981</f>
        <v>0</v>
      </c>
      <c r="F988" s="395">
        <f ca="1">IF(E1012="n/a",E988,IFERROR(IF((OFFSET($C988,0,$A988))&lt;0,
MIN(0,E988-(OFFSET($C988,0,$A988)/(OFFSET($C983,-$A987,$A988)))),
MAX(0,E988-(OFFSET($C988,0,$A988)/(OFFSET($C983,-$A987,$A988))))),0))</f>
        <v>0</v>
      </c>
      <c r="G988" s="395">
        <f t="shared" ca="1" si="1410"/>
        <v>0</v>
      </c>
      <c r="H988" s="395">
        <f t="shared" ca="1" si="1411"/>
        <v>0</v>
      </c>
      <c r="I988" s="395">
        <f t="shared" ca="1" si="1412"/>
        <v>0</v>
      </c>
      <c r="J988" s="395">
        <f t="shared" ca="1" si="1413"/>
        <v>0</v>
      </c>
      <c r="K988" s="395">
        <f t="shared" ca="1" si="1414"/>
        <v>0</v>
      </c>
      <c r="L988" s="395">
        <f t="shared" ca="1" si="1415"/>
        <v>0</v>
      </c>
      <c r="M988" s="395">
        <f t="shared" ca="1" si="1416"/>
        <v>0</v>
      </c>
      <c r="N988" s="395">
        <f t="shared" ca="1" si="1417"/>
        <v>0</v>
      </c>
      <c r="O988" s="395">
        <f t="shared" ca="1" si="1418"/>
        <v>0</v>
      </c>
      <c r="P988" s="395">
        <f t="shared" ca="1" si="1419"/>
        <v>0</v>
      </c>
      <c r="Q988" s="395">
        <f t="shared" ca="1" si="1420"/>
        <v>0</v>
      </c>
      <c r="R988" s="395">
        <f t="shared" ca="1" si="1421"/>
        <v>0</v>
      </c>
      <c r="S988" s="395">
        <f t="shared" ca="1" si="1422"/>
        <v>0</v>
      </c>
      <c r="T988" s="395">
        <f t="shared" ca="1" si="1423"/>
        <v>0</v>
      </c>
      <c r="U988" s="395">
        <f t="shared" ca="1" si="1424"/>
        <v>0</v>
      </c>
      <c r="V988" s="395">
        <f t="shared" ca="1" si="1425"/>
        <v>0</v>
      </c>
      <c r="W988" s="395">
        <f t="shared" ca="1" si="1426"/>
        <v>0</v>
      </c>
      <c r="X988" s="334"/>
      <c r="Y988" s="249"/>
      <c r="Z988" s="249"/>
      <c r="AA988" s="249"/>
      <c r="AB988" s="249"/>
    </row>
    <row r="989" spans="1:28" hidden="1" outlineLevel="1">
      <c r="A989" s="331">
        <v>3</v>
      </c>
      <c r="B989" s="309" t="str">
        <f t="shared" ca="1" si="1427"/>
        <v>Depreciated Net Capex 2015</v>
      </c>
      <c r="C989" s="398"/>
      <c r="D989" s="398"/>
      <c r="E989" s="399"/>
      <c r="F989" s="400">
        <f ca="1">F981</f>
        <v>0</v>
      </c>
      <c r="G989" s="395">
        <f ca="1">IF(F1013="n/a",F989,IFERROR(IF((OFFSET($C989,0,$A989))&lt;0,
MIN(0,F989-(OFFSET($C989,0,$A989)/(OFFSET($C984,-$A988,$A989)))),
MAX(0,F989-(OFFSET($C989,0,$A989)/(OFFSET($C984,-$A988,$A989))))),0))</f>
        <v>0</v>
      </c>
      <c r="H989" s="395">
        <f t="shared" ca="1" si="1411"/>
        <v>0</v>
      </c>
      <c r="I989" s="395">
        <f t="shared" ca="1" si="1412"/>
        <v>0</v>
      </c>
      <c r="J989" s="395">
        <f t="shared" ca="1" si="1413"/>
        <v>0</v>
      </c>
      <c r="K989" s="395">
        <f t="shared" ca="1" si="1414"/>
        <v>0</v>
      </c>
      <c r="L989" s="395">
        <f t="shared" ca="1" si="1415"/>
        <v>0</v>
      </c>
      <c r="M989" s="395">
        <f t="shared" ca="1" si="1416"/>
        <v>0</v>
      </c>
      <c r="N989" s="395">
        <f t="shared" ca="1" si="1417"/>
        <v>0</v>
      </c>
      <c r="O989" s="395">
        <f t="shared" ca="1" si="1418"/>
        <v>0</v>
      </c>
      <c r="P989" s="395">
        <f t="shared" ca="1" si="1419"/>
        <v>0</v>
      </c>
      <c r="Q989" s="395">
        <f t="shared" ca="1" si="1420"/>
        <v>0</v>
      </c>
      <c r="R989" s="395">
        <f t="shared" ca="1" si="1421"/>
        <v>0</v>
      </c>
      <c r="S989" s="395">
        <f t="shared" ca="1" si="1422"/>
        <v>0</v>
      </c>
      <c r="T989" s="395">
        <f t="shared" ca="1" si="1423"/>
        <v>0</v>
      </c>
      <c r="U989" s="395">
        <f t="shared" ca="1" si="1424"/>
        <v>0</v>
      </c>
      <c r="V989" s="395">
        <f t="shared" ca="1" si="1425"/>
        <v>0</v>
      </c>
      <c r="W989" s="395">
        <f t="shared" ca="1" si="1426"/>
        <v>0</v>
      </c>
      <c r="X989" s="334"/>
      <c r="Y989" s="334"/>
      <c r="Z989" s="249"/>
      <c r="AA989" s="249"/>
      <c r="AB989" s="249"/>
    </row>
    <row r="990" spans="1:28" hidden="1" outlineLevel="1">
      <c r="A990" s="331">
        <v>4</v>
      </c>
      <c r="B990" s="309" t="str">
        <f t="shared" ca="1" si="1427"/>
        <v>Depreciated Net Capex 2016</v>
      </c>
      <c r="C990" s="398"/>
      <c r="D990" s="398"/>
      <c r="E990" s="398"/>
      <c r="F990" s="399"/>
      <c r="G990" s="400">
        <f ca="1">G981</f>
        <v>0</v>
      </c>
      <c r="H990" s="395">
        <f ca="1">IF(G1014="n/a",G990,IFERROR(IF((OFFSET($C990,0,$A990))&lt;0,
MIN(0,G990-(OFFSET($C990,0,$A990)/(OFFSET($C985,-$A989,$A990)))),
MAX(0,G990-(OFFSET($C990,0,$A990)/(OFFSET($C985,-$A989,$A990))))),0))</f>
        <v>0</v>
      </c>
      <c r="I990" s="395">
        <f t="shared" ca="1" si="1412"/>
        <v>0</v>
      </c>
      <c r="J990" s="395">
        <f t="shared" ca="1" si="1413"/>
        <v>0</v>
      </c>
      <c r="K990" s="395">
        <f t="shared" ca="1" si="1414"/>
        <v>0</v>
      </c>
      <c r="L990" s="395">
        <f t="shared" ca="1" si="1415"/>
        <v>0</v>
      </c>
      <c r="M990" s="395">
        <f t="shared" ca="1" si="1416"/>
        <v>0</v>
      </c>
      <c r="N990" s="395">
        <f t="shared" ca="1" si="1417"/>
        <v>0</v>
      </c>
      <c r="O990" s="395">
        <f t="shared" ca="1" si="1418"/>
        <v>0</v>
      </c>
      <c r="P990" s="395">
        <f t="shared" ca="1" si="1419"/>
        <v>0</v>
      </c>
      <c r="Q990" s="395">
        <f t="shared" ca="1" si="1420"/>
        <v>0</v>
      </c>
      <c r="R990" s="395">
        <f t="shared" ca="1" si="1421"/>
        <v>0</v>
      </c>
      <c r="S990" s="395">
        <f t="shared" ca="1" si="1422"/>
        <v>0</v>
      </c>
      <c r="T990" s="395">
        <f t="shared" ca="1" si="1423"/>
        <v>0</v>
      </c>
      <c r="U990" s="395">
        <f t="shared" ca="1" si="1424"/>
        <v>0</v>
      </c>
      <c r="V990" s="395">
        <f t="shared" ca="1" si="1425"/>
        <v>0</v>
      </c>
      <c r="W990" s="395">
        <f t="shared" ca="1" si="1426"/>
        <v>0</v>
      </c>
      <c r="X990" s="334"/>
      <c r="Y990" s="334"/>
      <c r="Z990" s="334"/>
      <c r="AA990" s="249"/>
      <c r="AB990" s="249"/>
    </row>
    <row r="991" spans="1:28" hidden="1" outlineLevel="1">
      <c r="A991" s="331">
        <v>5</v>
      </c>
      <c r="B991" s="309" t="str">
        <f t="shared" ca="1" si="1427"/>
        <v>Depreciated Net Capex 2017</v>
      </c>
      <c r="C991" s="398"/>
      <c r="D991" s="398"/>
      <c r="E991" s="398"/>
      <c r="F991" s="398"/>
      <c r="G991" s="399"/>
      <c r="H991" s="400">
        <f ca="1">H981</f>
        <v>0</v>
      </c>
      <c r="I991" s="395">
        <f ca="1">IF(H1015="n/a",H991,IFERROR(IF((OFFSET($C991,0,$A991))&lt;0,
MIN(0,H991-(OFFSET($C991,0,$A991)/(OFFSET($C986,-$A990,$A991)))),
MAX(0,H991-(OFFSET($C991,0,$A991)/(OFFSET($C986,-$A990,$A991))))),0))</f>
        <v>0</v>
      </c>
      <c r="J991" s="395">
        <f t="shared" ca="1" si="1413"/>
        <v>0</v>
      </c>
      <c r="K991" s="395">
        <f t="shared" ca="1" si="1414"/>
        <v>0</v>
      </c>
      <c r="L991" s="395">
        <f t="shared" ca="1" si="1415"/>
        <v>0</v>
      </c>
      <c r="M991" s="395">
        <f t="shared" ca="1" si="1416"/>
        <v>0</v>
      </c>
      <c r="N991" s="395">
        <f t="shared" ca="1" si="1417"/>
        <v>0</v>
      </c>
      <c r="O991" s="395">
        <f t="shared" ca="1" si="1418"/>
        <v>0</v>
      </c>
      <c r="P991" s="395">
        <f t="shared" ca="1" si="1419"/>
        <v>0</v>
      </c>
      <c r="Q991" s="395">
        <f t="shared" ca="1" si="1420"/>
        <v>0</v>
      </c>
      <c r="R991" s="395">
        <f t="shared" ca="1" si="1421"/>
        <v>0</v>
      </c>
      <c r="S991" s="395">
        <f t="shared" ca="1" si="1422"/>
        <v>0</v>
      </c>
      <c r="T991" s="395">
        <f t="shared" ca="1" si="1423"/>
        <v>0</v>
      </c>
      <c r="U991" s="395">
        <f t="shared" ca="1" si="1424"/>
        <v>0</v>
      </c>
      <c r="V991" s="395">
        <f t="shared" ca="1" si="1425"/>
        <v>0</v>
      </c>
      <c r="W991" s="395">
        <f t="shared" ca="1" si="1426"/>
        <v>0</v>
      </c>
      <c r="X991" s="334"/>
      <c r="Y991" s="334"/>
      <c r="Z991" s="334"/>
      <c r="AA991" s="249"/>
      <c r="AB991" s="249"/>
    </row>
    <row r="992" spans="1:28" hidden="1" outlineLevel="1">
      <c r="A992" s="331">
        <v>6</v>
      </c>
      <c r="B992" s="309" t="str">
        <f t="shared" ca="1" si="1427"/>
        <v>Depreciated Net Capex 2018</v>
      </c>
      <c r="C992" s="398"/>
      <c r="D992" s="398"/>
      <c r="E992" s="398"/>
      <c r="F992" s="398"/>
      <c r="G992" s="398"/>
      <c r="H992" s="399"/>
      <c r="I992" s="400">
        <f ca="1">I981</f>
        <v>0</v>
      </c>
      <c r="J992" s="395">
        <f ca="1">IF(I1016="n/a",I992,IFERROR(IF((OFFSET($C992,0,$A992))&lt;0,
MIN(0,I992-(OFFSET($C992,0,$A992)/(OFFSET($C987,-$A991,$A992)))),
MAX(0,I992-(OFFSET($C992,0,$A992)/(OFFSET($C987,-$A991,$A992))))),0))</f>
        <v>0</v>
      </c>
      <c r="K992" s="395">
        <f t="shared" ca="1" si="1414"/>
        <v>0</v>
      </c>
      <c r="L992" s="395">
        <f t="shared" ca="1" si="1415"/>
        <v>0</v>
      </c>
      <c r="M992" s="395">
        <f t="shared" ca="1" si="1416"/>
        <v>0</v>
      </c>
      <c r="N992" s="395">
        <f t="shared" ca="1" si="1417"/>
        <v>0</v>
      </c>
      <c r="O992" s="395">
        <f t="shared" ca="1" si="1418"/>
        <v>0</v>
      </c>
      <c r="P992" s="395">
        <f t="shared" ca="1" si="1419"/>
        <v>0</v>
      </c>
      <c r="Q992" s="395">
        <f t="shared" ca="1" si="1420"/>
        <v>0</v>
      </c>
      <c r="R992" s="395">
        <f t="shared" ca="1" si="1421"/>
        <v>0</v>
      </c>
      <c r="S992" s="395">
        <f t="shared" ca="1" si="1422"/>
        <v>0</v>
      </c>
      <c r="T992" s="395">
        <f t="shared" ca="1" si="1423"/>
        <v>0</v>
      </c>
      <c r="U992" s="395">
        <f t="shared" ca="1" si="1424"/>
        <v>0</v>
      </c>
      <c r="V992" s="395">
        <f t="shared" ca="1" si="1425"/>
        <v>0</v>
      </c>
      <c r="W992" s="395">
        <f t="shared" ca="1" si="1426"/>
        <v>0</v>
      </c>
      <c r="X992" s="334"/>
      <c r="Y992" s="334"/>
      <c r="Z992" s="334"/>
      <c r="AA992" s="249"/>
      <c r="AB992" s="249"/>
    </row>
    <row r="993" spans="1:28" hidden="1" outlineLevel="1">
      <c r="A993" s="331">
        <v>7</v>
      </c>
      <c r="B993" s="309" t="str">
        <f t="shared" ca="1" si="1427"/>
        <v>Depreciated Net Capex 2019</v>
      </c>
      <c r="C993" s="398"/>
      <c r="D993" s="398"/>
      <c r="E993" s="398"/>
      <c r="F993" s="398"/>
      <c r="G993" s="398"/>
      <c r="H993" s="398"/>
      <c r="I993" s="399"/>
      <c r="J993" s="400">
        <f ca="1">J981</f>
        <v>0</v>
      </c>
      <c r="K993" s="395">
        <f ca="1">IF(J1017="n/a",J993,IFERROR(IF((OFFSET($C993,0,$A993))&lt;0,
MIN(0,J993-(OFFSET($C993,0,$A993)/(OFFSET($C988,-$A992,$A993)))),
MAX(0,J993-(OFFSET($C993,0,$A993)/(OFFSET($C988,-$A992,$A993))))),0))</f>
        <v>0</v>
      </c>
      <c r="L993" s="395">
        <f t="shared" ca="1" si="1415"/>
        <v>0</v>
      </c>
      <c r="M993" s="395">
        <f t="shared" ca="1" si="1416"/>
        <v>0</v>
      </c>
      <c r="N993" s="395">
        <f t="shared" ca="1" si="1417"/>
        <v>0</v>
      </c>
      <c r="O993" s="395">
        <f t="shared" ca="1" si="1418"/>
        <v>0</v>
      </c>
      <c r="P993" s="395">
        <f t="shared" ca="1" si="1419"/>
        <v>0</v>
      </c>
      <c r="Q993" s="395">
        <f t="shared" ca="1" si="1420"/>
        <v>0</v>
      </c>
      <c r="R993" s="395">
        <f t="shared" ca="1" si="1421"/>
        <v>0</v>
      </c>
      <c r="S993" s="395">
        <f t="shared" ca="1" si="1422"/>
        <v>0</v>
      </c>
      <c r="T993" s="395">
        <f t="shared" ca="1" si="1423"/>
        <v>0</v>
      </c>
      <c r="U993" s="395">
        <f t="shared" ca="1" si="1424"/>
        <v>0</v>
      </c>
      <c r="V993" s="395">
        <f t="shared" ca="1" si="1425"/>
        <v>0</v>
      </c>
      <c r="W993" s="395">
        <f t="shared" ca="1" si="1426"/>
        <v>0</v>
      </c>
      <c r="X993" s="334"/>
      <c r="Y993" s="334"/>
      <c r="Z993" s="334"/>
      <c r="AA993" s="249"/>
      <c r="AB993" s="249"/>
    </row>
    <row r="994" spans="1:28" hidden="1" outlineLevel="1">
      <c r="A994" s="331">
        <v>8</v>
      </c>
      <c r="B994" s="309" t="str">
        <f t="shared" ca="1" si="1427"/>
        <v>Depreciated Net Capex 2020</v>
      </c>
      <c r="C994" s="398"/>
      <c r="D994" s="398"/>
      <c r="E994" s="398"/>
      <c r="F994" s="398"/>
      <c r="G994" s="398"/>
      <c r="H994" s="398"/>
      <c r="I994" s="398"/>
      <c r="J994" s="399"/>
      <c r="K994" s="400">
        <f ca="1">K981</f>
        <v>0</v>
      </c>
      <c r="L994" s="395">
        <f ca="1">IF(K1018="n/a",K994,IFERROR(IF((OFFSET($C994,0,$A994))&lt;0,
MIN(0,K994-(OFFSET($C994,0,$A994)/(OFFSET($C989,-$A993,$A994)))),
MAX(0,K994-(OFFSET($C994,0,$A994)/(OFFSET($C989,-$A993,$A994))))),0))</f>
        <v>0</v>
      </c>
      <c r="M994" s="395">
        <f t="shared" ca="1" si="1416"/>
        <v>0</v>
      </c>
      <c r="N994" s="395">
        <f t="shared" ca="1" si="1417"/>
        <v>0</v>
      </c>
      <c r="O994" s="395">
        <f t="shared" ca="1" si="1418"/>
        <v>0</v>
      </c>
      <c r="P994" s="395">
        <f t="shared" ca="1" si="1419"/>
        <v>0</v>
      </c>
      <c r="Q994" s="395">
        <f t="shared" ca="1" si="1420"/>
        <v>0</v>
      </c>
      <c r="R994" s="395">
        <f t="shared" ca="1" si="1421"/>
        <v>0</v>
      </c>
      <c r="S994" s="395">
        <f t="shared" ca="1" si="1422"/>
        <v>0</v>
      </c>
      <c r="T994" s="395">
        <f t="shared" ca="1" si="1423"/>
        <v>0</v>
      </c>
      <c r="U994" s="395">
        <f t="shared" ca="1" si="1424"/>
        <v>0</v>
      </c>
      <c r="V994" s="395">
        <f t="shared" ca="1" si="1425"/>
        <v>0</v>
      </c>
      <c r="W994" s="395">
        <f t="shared" ca="1" si="1426"/>
        <v>0</v>
      </c>
      <c r="X994" s="334"/>
      <c r="Y994" s="334"/>
      <c r="Z994" s="334"/>
      <c r="AA994" s="249"/>
      <c r="AB994" s="249"/>
    </row>
    <row r="995" spans="1:28" hidden="1" outlineLevel="1">
      <c r="A995" s="331">
        <v>9</v>
      </c>
      <c r="B995" s="309" t="str">
        <f t="shared" ca="1" si="1427"/>
        <v>Depreciated Net Capex 2021</v>
      </c>
      <c r="C995" s="398"/>
      <c r="D995" s="398"/>
      <c r="E995" s="398"/>
      <c r="F995" s="398"/>
      <c r="G995" s="398"/>
      <c r="H995" s="398"/>
      <c r="I995" s="398"/>
      <c r="J995" s="398"/>
      <c r="K995" s="399"/>
      <c r="L995" s="400">
        <f ca="1">L981</f>
        <v>0</v>
      </c>
      <c r="M995" s="395">
        <f ca="1">IF(L1019="n/a",L995,IFERROR(IF((OFFSET($C995,0,$A995))&lt;0,
MIN(0,L995-(OFFSET($C995,0,$A995)/(OFFSET($C990,-$A994,$A995)))),
MAX(0,L995-(OFFSET($C995,0,$A995)/(OFFSET($C990,-$A994,$A995))))),0))</f>
        <v>0</v>
      </c>
      <c r="N995" s="395">
        <f t="shared" ca="1" si="1417"/>
        <v>0</v>
      </c>
      <c r="O995" s="395">
        <f t="shared" ca="1" si="1418"/>
        <v>0</v>
      </c>
      <c r="P995" s="395">
        <f t="shared" ca="1" si="1419"/>
        <v>0</v>
      </c>
      <c r="Q995" s="395">
        <f t="shared" ca="1" si="1420"/>
        <v>0</v>
      </c>
      <c r="R995" s="395">
        <f t="shared" ca="1" si="1421"/>
        <v>0</v>
      </c>
      <c r="S995" s="395">
        <f t="shared" ca="1" si="1422"/>
        <v>0</v>
      </c>
      <c r="T995" s="395">
        <f t="shared" ca="1" si="1423"/>
        <v>0</v>
      </c>
      <c r="U995" s="395">
        <f t="shared" ca="1" si="1424"/>
        <v>0</v>
      </c>
      <c r="V995" s="395">
        <f t="shared" ca="1" si="1425"/>
        <v>0</v>
      </c>
      <c r="W995" s="395">
        <f t="shared" ca="1" si="1426"/>
        <v>0</v>
      </c>
      <c r="X995" s="334"/>
      <c r="Y995" s="334"/>
      <c r="Z995" s="334"/>
      <c r="AA995" s="249"/>
      <c r="AB995" s="249"/>
    </row>
    <row r="996" spans="1:28" hidden="1" outlineLevel="1">
      <c r="A996" s="331">
        <v>10</v>
      </c>
      <c r="B996" s="309" t="str">
        <f t="shared" ca="1" si="1427"/>
        <v>Depreciated Net Capex 2022</v>
      </c>
      <c r="C996" s="398"/>
      <c r="D996" s="398"/>
      <c r="E996" s="398"/>
      <c r="F996" s="398"/>
      <c r="G996" s="398"/>
      <c r="H996" s="398"/>
      <c r="I996" s="398"/>
      <c r="J996" s="398"/>
      <c r="K996" s="398"/>
      <c r="L996" s="399"/>
      <c r="M996" s="400">
        <f ca="1">M981</f>
        <v>0</v>
      </c>
      <c r="N996" s="395">
        <f ca="1">IF(M1020="n/a",M996,IFERROR(IF((OFFSET($C996,0,$A996))&lt;0,
MIN(0,M996-(OFFSET($C996,0,$A996)/(OFFSET($C991,-$A995,$A996)))),
MAX(0,M996-(OFFSET($C996,0,$A996)/(OFFSET($C991,-$A995,$A996))))),0))</f>
        <v>0</v>
      </c>
      <c r="O996" s="395">
        <f t="shared" ca="1" si="1418"/>
        <v>0</v>
      </c>
      <c r="P996" s="395">
        <f t="shared" ca="1" si="1419"/>
        <v>0</v>
      </c>
      <c r="Q996" s="395">
        <f t="shared" ca="1" si="1420"/>
        <v>0</v>
      </c>
      <c r="R996" s="395">
        <f t="shared" ca="1" si="1421"/>
        <v>0</v>
      </c>
      <c r="S996" s="395">
        <f t="shared" ca="1" si="1422"/>
        <v>0</v>
      </c>
      <c r="T996" s="395">
        <f t="shared" ca="1" si="1423"/>
        <v>0</v>
      </c>
      <c r="U996" s="395">
        <f t="shared" ca="1" si="1424"/>
        <v>0</v>
      </c>
      <c r="V996" s="395">
        <f t="shared" ca="1" si="1425"/>
        <v>0</v>
      </c>
      <c r="W996" s="395">
        <f t="shared" ca="1" si="1426"/>
        <v>0</v>
      </c>
      <c r="X996" s="334"/>
      <c r="Y996" s="334"/>
      <c r="Z996" s="334"/>
      <c r="AA996" s="249"/>
      <c r="AB996" s="249"/>
    </row>
    <row r="997" spans="1:28" hidden="1" outlineLevel="1">
      <c r="A997" s="331">
        <v>11</v>
      </c>
      <c r="B997" s="309" t="str">
        <f t="shared" ca="1" si="1427"/>
        <v>Depreciated Net Capex 2023</v>
      </c>
      <c r="C997" s="398"/>
      <c r="D997" s="398"/>
      <c r="E997" s="398"/>
      <c r="F997" s="398"/>
      <c r="G997" s="398"/>
      <c r="H997" s="398"/>
      <c r="I997" s="398"/>
      <c r="J997" s="398"/>
      <c r="K997" s="398"/>
      <c r="L997" s="398"/>
      <c r="M997" s="399"/>
      <c r="N997" s="400">
        <f>N981</f>
        <v>0</v>
      </c>
      <c r="O997" s="395">
        <f ca="1">IF(N1021="n/a",N997,IFERROR(IF((OFFSET($C997,0,$A997))&lt;0,
MIN(0,N997-(OFFSET($C997,0,$A997)/(OFFSET($C992,-$A996,$A997)))),
MAX(0,N997-(OFFSET($C997,0,$A997)/(OFFSET($C992,-$A996,$A997))))),0))</f>
        <v>0</v>
      </c>
      <c r="P997" s="395">
        <f t="shared" ca="1" si="1419"/>
        <v>0</v>
      </c>
      <c r="Q997" s="395">
        <f t="shared" ca="1" si="1420"/>
        <v>0</v>
      </c>
      <c r="R997" s="395">
        <f t="shared" ca="1" si="1421"/>
        <v>0</v>
      </c>
      <c r="S997" s="395">
        <f t="shared" ca="1" si="1422"/>
        <v>0</v>
      </c>
      <c r="T997" s="395">
        <f t="shared" ca="1" si="1423"/>
        <v>0</v>
      </c>
      <c r="U997" s="395">
        <f t="shared" ca="1" si="1424"/>
        <v>0</v>
      </c>
      <c r="V997" s="395">
        <f t="shared" ca="1" si="1425"/>
        <v>0</v>
      </c>
      <c r="W997" s="395">
        <f t="shared" ca="1" si="1426"/>
        <v>0</v>
      </c>
      <c r="X997" s="334"/>
      <c r="Y997" s="334"/>
      <c r="Z997" s="334"/>
      <c r="AA997" s="249"/>
      <c r="AB997" s="249"/>
    </row>
    <row r="998" spans="1:28" hidden="1" outlineLevel="1">
      <c r="A998" s="331">
        <v>12</v>
      </c>
      <c r="B998" s="309" t="str">
        <f t="shared" ca="1" si="1427"/>
        <v>Depreciated Net Capex 2024</v>
      </c>
      <c r="C998" s="398"/>
      <c r="D998" s="398"/>
      <c r="E998" s="398"/>
      <c r="F998" s="398"/>
      <c r="G998" s="398"/>
      <c r="H998" s="398"/>
      <c r="I998" s="398"/>
      <c r="J998" s="398"/>
      <c r="K998" s="398"/>
      <c r="L998" s="398"/>
      <c r="M998" s="398"/>
      <c r="N998" s="399"/>
      <c r="O998" s="400">
        <f>O981</f>
        <v>0</v>
      </c>
      <c r="P998" s="395">
        <f ca="1">IF(O1022="n/a",O998,IFERROR(IF((OFFSET($C998,0,$A998))&lt;0,
MIN(0,O998-(OFFSET($C998,0,$A998)/(OFFSET($C993,-$A997,$A998)))),
MAX(0,O998-(OFFSET($C998,0,$A998)/(OFFSET($C993,-$A997,$A998))))),0))</f>
        <v>0</v>
      </c>
      <c r="Q998" s="395">
        <f t="shared" ca="1" si="1420"/>
        <v>0</v>
      </c>
      <c r="R998" s="395">
        <f t="shared" ca="1" si="1421"/>
        <v>0</v>
      </c>
      <c r="S998" s="395">
        <f t="shared" ca="1" si="1422"/>
        <v>0</v>
      </c>
      <c r="T998" s="395">
        <f t="shared" ca="1" si="1423"/>
        <v>0</v>
      </c>
      <c r="U998" s="395">
        <f t="shared" ca="1" si="1424"/>
        <v>0</v>
      </c>
      <c r="V998" s="395">
        <f t="shared" ca="1" si="1425"/>
        <v>0</v>
      </c>
      <c r="W998" s="395">
        <f t="shared" ca="1" si="1426"/>
        <v>0</v>
      </c>
      <c r="X998" s="334"/>
      <c r="Y998" s="334"/>
      <c r="Z998" s="334"/>
      <c r="AA998" s="249"/>
      <c r="AB998" s="249"/>
    </row>
    <row r="999" spans="1:28" hidden="1" outlineLevel="1">
      <c r="A999" s="331">
        <v>13</v>
      </c>
      <c r="B999" s="309" t="str">
        <f t="shared" ca="1" si="1427"/>
        <v>Depreciated Net Capex 2025</v>
      </c>
      <c r="C999" s="398"/>
      <c r="D999" s="398"/>
      <c r="E999" s="398"/>
      <c r="F999" s="398"/>
      <c r="G999" s="398"/>
      <c r="H999" s="398"/>
      <c r="I999" s="398"/>
      <c r="J999" s="398"/>
      <c r="K999" s="398"/>
      <c r="L999" s="398"/>
      <c r="M999" s="398"/>
      <c r="N999" s="398"/>
      <c r="O999" s="399"/>
      <c r="P999" s="400">
        <f>P981</f>
        <v>0</v>
      </c>
      <c r="Q999" s="395">
        <f ca="1">IF(P1023="n/a",P999,IFERROR(IF((OFFSET($C999,0,$A999))&lt;0,
MIN(0,P999-(OFFSET($C999,0,$A999)/(OFFSET($C994,-$A998,$A999)))),
MAX(0,P999-(OFFSET($C999,0,$A999)/(OFFSET($C994,-$A998,$A999))))),0))</f>
        <v>0</v>
      </c>
      <c r="R999" s="395">
        <f t="shared" ca="1" si="1421"/>
        <v>0</v>
      </c>
      <c r="S999" s="395">
        <f t="shared" ca="1" si="1422"/>
        <v>0</v>
      </c>
      <c r="T999" s="395">
        <f t="shared" ca="1" si="1423"/>
        <v>0</v>
      </c>
      <c r="U999" s="395">
        <f t="shared" ca="1" si="1424"/>
        <v>0</v>
      </c>
      <c r="V999" s="395">
        <f t="shared" ca="1" si="1425"/>
        <v>0</v>
      </c>
      <c r="W999" s="395">
        <f t="shared" ca="1" si="1426"/>
        <v>0</v>
      </c>
      <c r="X999" s="334"/>
      <c r="Y999" s="334"/>
      <c r="Z999" s="334"/>
      <c r="AA999" s="249"/>
      <c r="AB999" s="249"/>
    </row>
    <row r="1000" spans="1:28" hidden="1" outlineLevel="1">
      <c r="A1000" s="331">
        <v>14</v>
      </c>
      <c r="B1000" s="309" t="str">
        <f t="shared" ca="1" si="1427"/>
        <v>Depreciated Net Capex 2026</v>
      </c>
      <c r="C1000" s="398"/>
      <c r="D1000" s="398"/>
      <c r="E1000" s="398"/>
      <c r="F1000" s="398"/>
      <c r="G1000" s="398"/>
      <c r="H1000" s="398"/>
      <c r="I1000" s="398"/>
      <c r="J1000" s="398"/>
      <c r="K1000" s="398"/>
      <c r="L1000" s="398"/>
      <c r="M1000" s="398"/>
      <c r="N1000" s="398"/>
      <c r="O1000" s="398"/>
      <c r="P1000" s="399"/>
      <c r="Q1000" s="400">
        <f>Q981</f>
        <v>0</v>
      </c>
      <c r="R1000" s="395">
        <f ca="1">IF(Q1024="n/a",Q1000,IFERROR(IF((OFFSET($C1000,0,$A1000))&lt;0,
MIN(0,Q1000-(OFFSET($C1000,0,$A1000)/(OFFSET($C995,-$A999,$A1000)))),
MAX(0,Q1000-(OFFSET($C1000,0,$A1000)/(OFFSET($C995,-$A999,$A1000))))),0))</f>
        <v>0</v>
      </c>
      <c r="S1000" s="395">
        <f t="shared" ca="1" si="1422"/>
        <v>0</v>
      </c>
      <c r="T1000" s="395">
        <f t="shared" ca="1" si="1423"/>
        <v>0</v>
      </c>
      <c r="U1000" s="395">
        <f t="shared" ca="1" si="1424"/>
        <v>0</v>
      </c>
      <c r="V1000" s="395">
        <f t="shared" ca="1" si="1425"/>
        <v>0</v>
      </c>
      <c r="W1000" s="395">
        <f t="shared" ca="1" si="1426"/>
        <v>0</v>
      </c>
      <c r="X1000" s="334"/>
      <c r="Y1000" s="334"/>
      <c r="Z1000" s="334"/>
      <c r="AA1000" s="249"/>
      <c r="AB1000" s="249"/>
    </row>
    <row r="1001" spans="1:28" hidden="1" outlineLevel="1">
      <c r="A1001" s="331">
        <v>15</v>
      </c>
      <c r="B1001" s="309" t="str">
        <f t="shared" ca="1" si="1427"/>
        <v>Depreciated Net Capex 2027</v>
      </c>
      <c r="C1001" s="398"/>
      <c r="D1001" s="398"/>
      <c r="E1001" s="398"/>
      <c r="F1001" s="398"/>
      <c r="G1001" s="398"/>
      <c r="H1001" s="398"/>
      <c r="I1001" s="398"/>
      <c r="J1001" s="398"/>
      <c r="K1001" s="398"/>
      <c r="L1001" s="398"/>
      <c r="M1001" s="398"/>
      <c r="N1001" s="398"/>
      <c r="O1001" s="398"/>
      <c r="P1001" s="398"/>
      <c r="Q1001" s="399"/>
      <c r="R1001" s="400">
        <f>R981</f>
        <v>0</v>
      </c>
      <c r="S1001" s="395">
        <f ca="1">IF(R1025="n/a",R1001,IFERROR(IF((OFFSET($C1001,0,$A1001))&lt;0,
MIN(0,R1001-(OFFSET($C1001,0,$A1001)/(OFFSET($C996,-$A1000,$A1001)))),
MAX(0,R1001-(OFFSET($C1001,0,$A1001)/(OFFSET($C996,-$A1000,$A1001))))),0))</f>
        <v>0</v>
      </c>
      <c r="T1001" s="395">
        <f t="shared" ca="1" si="1423"/>
        <v>0</v>
      </c>
      <c r="U1001" s="395">
        <f t="shared" ca="1" si="1424"/>
        <v>0</v>
      </c>
      <c r="V1001" s="395">
        <f t="shared" ca="1" si="1425"/>
        <v>0</v>
      </c>
      <c r="W1001" s="395">
        <f t="shared" ca="1" si="1426"/>
        <v>0</v>
      </c>
      <c r="X1001" s="334"/>
      <c r="Y1001" s="334"/>
      <c r="Z1001" s="334"/>
      <c r="AA1001" s="249"/>
      <c r="AB1001" s="249"/>
    </row>
    <row r="1002" spans="1:28" hidden="1" outlineLevel="1">
      <c r="A1002" s="331">
        <v>16</v>
      </c>
      <c r="B1002" s="309" t="str">
        <f t="shared" ca="1" si="1427"/>
        <v>Depreciated Net Capex 2028</v>
      </c>
      <c r="C1002" s="398"/>
      <c r="D1002" s="398"/>
      <c r="E1002" s="398"/>
      <c r="F1002" s="398"/>
      <c r="G1002" s="398"/>
      <c r="H1002" s="398"/>
      <c r="I1002" s="398"/>
      <c r="J1002" s="398"/>
      <c r="K1002" s="398"/>
      <c r="L1002" s="398"/>
      <c r="M1002" s="398"/>
      <c r="N1002" s="398"/>
      <c r="O1002" s="398"/>
      <c r="P1002" s="398"/>
      <c r="Q1002" s="398"/>
      <c r="R1002" s="399"/>
      <c r="S1002" s="400">
        <f>S981</f>
        <v>0</v>
      </c>
      <c r="T1002" s="395">
        <f ca="1">IF(S1026="n/a",S1002,IFERROR(IF((OFFSET($C1002,0,$A1002))&lt;0,
MIN(0,S1002-(OFFSET($C1002,0,$A1002)/(OFFSET($C997,-$A1001,$A1002)))),
MAX(0,S1002-(OFFSET($C1002,0,$A1002)/(OFFSET($C997,-$A1001,$A1002))))),0))</f>
        <v>0</v>
      </c>
      <c r="U1002" s="395">
        <f t="shared" ca="1" si="1424"/>
        <v>0</v>
      </c>
      <c r="V1002" s="395">
        <f t="shared" ca="1" si="1425"/>
        <v>0</v>
      </c>
      <c r="W1002" s="395">
        <f t="shared" ca="1" si="1426"/>
        <v>0</v>
      </c>
      <c r="X1002" s="334"/>
      <c r="Y1002" s="334"/>
      <c r="Z1002" s="334"/>
      <c r="AA1002" s="249"/>
      <c r="AB1002" s="249"/>
    </row>
    <row r="1003" spans="1:28" hidden="1" outlineLevel="1">
      <c r="A1003" s="331">
        <v>17</v>
      </c>
      <c r="B1003" s="309" t="str">
        <f t="shared" ca="1" si="1427"/>
        <v>Depreciated Net Capex 2029</v>
      </c>
      <c r="C1003" s="398"/>
      <c r="D1003" s="398"/>
      <c r="E1003" s="398"/>
      <c r="F1003" s="398"/>
      <c r="G1003" s="398"/>
      <c r="H1003" s="398"/>
      <c r="I1003" s="398"/>
      <c r="J1003" s="398"/>
      <c r="K1003" s="398"/>
      <c r="L1003" s="398"/>
      <c r="M1003" s="398"/>
      <c r="N1003" s="398"/>
      <c r="O1003" s="398"/>
      <c r="P1003" s="398"/>
      <c r="Q1003" s="398"/>
      <c r="R1003" s="398"/>
      <c r="S1003" s="399"/>
      <c r="T1003" s="400">
        <f>T981</f>
        <v>0</v>
      </c>
      <c r="U1003" s="395">
        <f ca="1">IF(T1027="n/a",T1003,IFERROR(IF((OFFSET($C1003,0,$A1003))&lt;0,
MIN(0,T1003-(OFFSET($C1003,0,$A1003)/(OFFSET($C998,-$A1002,$A1003)))),
MAX(0,T1003-(OFFSET($C1003,0,$A1003)/(OFFSET($C998,-$A1002,$A1003))))),0))</f>
        <v>0</v>
      </c>
      <c r="V1003" s="395">
        <f t="shared" ca="1" si="1425"/>
        <v>0</v>
      </c>
      <c r="W1003" s="395">
        <f t="shared" ca="1" si="1426"/>
        <v>0</v>
      </c>
      <c r="X1003" s="334"/>
      <c r="Y1003" s="334"/>
      <c r="Z1003" s="334"/>
      <c r="AA1003" s="249"/>
      <c r="AB1003" s="249"/>
    </row>
    <row r="1004" spans="1:28" hidden="1" outlineLevel="1">
      <c r="A1004" s="331">
        <v>18</v>
      </c>
      <c r="B1004" s="309" t="str">
        <f t="shared" ca="1" si="1427"/>
        <v>Depreciated Net Capex 2030</v>
      </c>
      <c r="C1004" s="398"/>
      <c r="D1004" s="398"/>
      <c r="E1004" s="398"/>
      <c r="F1004" s="398"/>
      <c r="G1004" s="398"/>
      <c r="H1004" s="398"/>
      <c r="I1004" s="398"/>
      <c r="J1004" s="398"/>
      <c r="K1004" s="398"/>
      <c r="L1004" s="398"/>
      <c r="M1004" s="398"/>
      <c r="N1004" s="398"/>
      <c r="O1004" s="398"/>
      <c r="P1004" s="398"/>
      <c r="Q1004" s="398"/>
      <c r="R1004" s="398"/>
      <c r="S1004" s="398"/>
      <c r="T1004" s="399"/>
      <c r="U1004" s="400">
        <f>U981</f>
        <v>0</v>
      </c>
      <c r="V1004" s="395">
        <f ca="1">IF(U1028="n/a",U1004,IFERROR(IF((OFFSET($C1004,0,$A1004))&lt;0,
MIN(0,U1004-(OFFSET($C1004,0,$A1004)/(OFFSET($C999,-$A1003,$A1004)))),
MAX(0,U1004-(OFFSET($C1004,0,$A1004)/(OFFSET($C999,-$A1003,$A1004))))),0))</f>
        <v>0</v>
      </c>
      <c r="W1004" s="395">
        <f t="shared" ca="1" si="1426"/>
        <v>0</v>
      </c>
      <c r="X1004" s="334"/>
      <c r="Y1004" s="334"/>
      <c r="Z1004" s="334"/>
      <c r="AA1004" s="249"/>
      <c r="AB1004" s="249"/>
    </row>
    <row r="1005" spans="1:28" hidden="1" outlineLevel="1">
      <c r="A1005" s="331">
        <v>19</v>
      </c>
      <c r="B1005" s="309" t="str">
        <f t="shared" ca="1" si="1427"/>
        <v>Depreciated Net Capex 2031</v>
      </c>
      <c r="C1005" s="398"/>
      <c r="D1005" s="398"/>
      <c r="E1005" s="398"/>
      <c r="F1005" s="398"/>
      <c r="G1005" s="398"/>
      <c r="H1005" s="398"/>
      <c r="I1005" s="398"/>
      <c r="J1005" s="398"/>
      <c r="K1005" s="398"/>
      <c r="L1005" s="398"/>
      <c r="M1005" s="398"/>
      <c r="N1005" s="398"/>
      <c r="O1005" s="398"/>
      <c r="P1005" s="398"/>
      <c r="Q1005" s="398"/>
      <c r="R1005" s="398"/>
      <c r="S1005" s="398"/>
      <c r="T1005" s="398"/>
      <c r="U1005" s="399"/>
      <c r="V1005" s="400">
        <f>V981</f>
        <v>0</v>
      </c>
      <c r="W1005" s="395">
        <f ca="1">IF(V1029="n/a",V1005,IFERROR(IF((OFFSET($C1005,0,$A1005))&lt;0,
MIN(0,V1005-(OFFSET($C1005,0,$A1005)/(OFFSET($C1000,-$A1004,$A1005)))),
MAX(0,V1005-(OFFSET($C1005,0,$A1005)/(OFFSET($C1000,-$A1004,$A1005))))),0))</f>
        <v>0</v>
      </c>
      <c r="X1005" s="334"/>
      <c r="Y1005" s="334"/>
      <c r="Z1005" s="334"/>
      <c r="AA1005" s="249"/>
      <c r="AB1005" s="249"/>
    </row>
    <row r="1006" spans="1:28" hidden="1" outlineLevel="1">
      <c r="A1006" s="331">
        <v>20</v>
      </c>
      <c r="B1006" s="309" t="str">
        <f t="shared" ca="1" si="1427"/>
        <v>Depreciated Net Capex 2032</v>
      </c>
      <c r="C1006" s="398"/>
      <c r="D1006" s="398"/>
      <c r="E1006" s="398"/>
      <c r="F1006" s="398"/>
      <c r="G1006" s="398"/>
      <c r="H1006" s="398"/>
      <c r="I1006" s="398"/>
      <c r="J1006" s="398"/>
      <c r="K1006" s="398"/>
      <c r="L1006" s="398"/>
      <c r="M1006" s="398"/>
      <c r="N1006" s="398"/>
      <c r="O1006" s="398"/>
      <c r="P1006" s="398"/>
      <c r="Q1006" s="398"/>
      <c r="R1006" s="398"/>
      <c r="S1006" s="398"/>
      <c r="T1006" s="398"/>
      <c r="U1006" s="398"/>
      <c r="V1006" s="399"/>
      <c r="W1006" s="395">
        <f>W981</f>
        <v>0</v>
      </c>
      <c r="X1006" s="249"/>
      <c r="Y1006" s="249"/>
      <c r="Z1006" s="249"/>
      <c r="AA1006" s="249"/>
      <c r="AB1006" s="249"/>
    </row>
    <row r="1007" spans="1:28" hidden="1" outlineLevel="1">
      <c r="A1007" s="249"/>
      <c r="B1007" s="332"/>
      <c r="C1007" s="395"/>
      <c r="D1007" s="395"/>
      <c r="E1007" s="395"/>
      <c r="F1007" s="395"/>
      <c r="G1007" s="395"/>
      <c r="H1007" s="395"/>
      <c r="I1007" s="395"/>
      <c r="J1007" s="395"/>
      <c r="K1007" s="395"/>
      <c r="L1007" s="395"/>
      <c r="M1007" s="395"/>
      <c r="N1007" s="395"/>
      <c r="O1007" s="395"/>
      <c r="P1007" s="395"/>
      <c r="Q1007" s="395"/>
      <c r="R1007" s="395"/>
      <c r="S1007" s="395"/>
      <c r="T1007" s="395"/>
      <c r="U1007" s="395"/>
      <c r="V1007" s="395"/>
      <c r="W1007" s="395"/>
      <c r="X1007" s="249"/>
      <c r="Y1007" s="249"/>
      <c r="Z1007" s="249"/>
      <c r="AA1007" s="249"/>
      <c r="AB1007" s="249"/>
    </row>
    <row r="1008" spans="1:28" hidden="1" outlineLevel="1">
      <c r="A1008" s="249"/>
      <c r="B1008" s="332"/>
      <c r="C1008" s="395"/>
      <c r="D1008" s="395"/>
      <c r="E1008" s="395"/>
      <c r="F1008" s="395"/>
      <c r="G1008" s="395"/>
      <c r="H1008" s="395"/>
      <c r="I1008" s="395"/>
      <c r="J1008" s="395"/>
      <c r="K1008" s="395"/>
      <c r="L1008" s="395"/>
      <c r="M1008" s="395"/>
      <c r="N1008" s="395"/>
      <c r="O1008" s="395"/>
      <c r="P1008" s="395"/>
      <c r="Q1008" s="395"/>
      <c r="R1008" s="395"/>
      <c r="S1008" s="395"/>
      <c r="T1008" s="395"/>
      <c r="U1008" s="395"/>
      <c r="V1008" s="395"/>
      <c r="W1008" s="395"/>
      <c r="X1008" s="249"/>
      <c r="Y1008" s="249"/>
      <c r="Z1008" s="249"/>
      <c r="AA1008" s="249"/>
      <c r="AB1008" s="249"/>
    </row>
    <row r="1009" spans="1:28" hidden="1" outlineLevel="1">
      <c r="A1009" s="249"/>
      <c r="B1009" s="309" t="s">
        <v>302</v>
      </c>
      <c r="C1009" s="395"/>
      <c r="D1009" s="395">
        <f t="shared" ref="D1009" ca="1" si="1428">IF(C1009="n/a","n/a",IF(AND(C1009&lt;1,D983=0),0,
IF(D983=0,C1009-1,
IF(C1009&lt;1,D984,
(((C1009-1)*(C985-(C985/(C1009))))+(D983*D984))/(D985)))))</f>
        <v>0</v>
      </c>
      <c r="E1009" s="395">
        <f t="shared" ref="E1009" ca="1" si="1429">IF(D1009="n/a","n/a",IF(AND(D1009&lt;1,E983=0),0,
IF(E983=0,D1009-1,
IF(D1009&lt;1,E984,
(((D1009-1)*(D985-(D985/(D1009))))+(E983*E984))/(E985)))))</f>
        <v>0</v>
      </c>
      <c r="F1009" s="395">
        <f t="shared" ref="F1009" ca="1" si="1430">IF(E1009="n/a","n/a",IF(AND(E1009&lt;1,F983=0),0,
IF(F983=0,E1009-1,
IF(E1009&lt;1,F984,
(((E1009-1)*(E985-(E985/(E1009))))+(F983*F984))/(F985)))))</f>
        <v>0</v>
      </c>
      <c r="G1009" s="395">
        <f t="shared" ref="G1009" ca="1" si="1431">IF(F1009="n/a","n/a",IF(AND(F1009&lt;1,G983=0),0,
IF(G983=0,F1009-1,
IF(F1009&lt;1,G984,
(((F1009-1)*(F985-(F985/(F1009))))+(G983*G984))/(G985)))))</f>
        <v>0</v>
      </c>
      <c r="H1009" s="395">
        <f t="shared" ref="H1009" ca="1" si="1432">IF(G1009="n/a","n/a",IF(AND(G1009&lt;1,H983=0),0,
IF(H983=0,G1009-1,
IF(G1009&lt;1,H984,
(((G1009-1)*(G985-(G985/(G1009))))+(H983*H984))/(H985)))))</f>
        <v>0</v>
      </c>
      <c r="I1009" s="395">
        <f ca="1">IF(H1009="n/a","n/a",IF(AND(H1009&lt;1,I983=0),0,
IF(I983=0,H1009-1,
IF(H1009&lt;1,I984,
(((H1009-1)*(H985-(H985/(H1009))))+(I983*I984))/(I985)))))</f>
        <v>0</v>
      </c>
      <c r="J1009" s="395">
        <f t="shared" ref="J1009" ca="1" si="1433">IF(I1009="n/a","n/a",IF(AND(I1009&lt;1,J983=0),0,
IF(J983=0,I1009-1,
IF(I1009&lt;1,J984,
(((I1009-1)*(I985-(I985/(I1009))))+(J983*J984))/(J985)))))</f>
        <v>0</v>
      </c>
      <c r="K1009" s="395">
        <f t="shared" ref="K1009" ca="1" si="1434">IF(J1009="n/a","n/a",IF(AND(J1009&lt;1,K983=0),0,
IF(K983=0,J1009-1,
IF(J1009&lt;1,K984,
(((J1009-1)*(J985-(J985/(J1009))))+(K983*K984))/(K985)))))</f>
        <v>0</v>
      </c>
      <c r="L1009" s="395">
        <f t="shared" ref="L1009" ca="1" si="1435">IF(K1009="n/a","n/a",IF(AND(K1009&lt;1,L983=0),0,
IF(L983=0,K1009-1,
IF(K1009&lt;1,L984,
(((K1009-1)*(K985-(K985/(K1009))))+(L983*L984))/(L985)))))</f>
        <v>0</v>
      </c>
      <c r="M1009" s="395">
        <f t="shared" ref="M1009" ca="1" si="1436">IF(L1009="n/a","n/a",IF(AND(L1009&lt;1,M983=0),0,
IF(M983=0,L1009-1,
IF(L1009&lt;1,M984,
(((L1009-1)*(L985-(L985/(L1009))))+(M983*M984))/(M985)))))</f>
        <v>0</v>
      </c>
      <c r="N1009" s="395">
        <f t="shared" ref="N1009" ca="1" si="1437">IF(M1009="n/a","n/a",IF(AND(M1009&lt;1,N983=0),0,
IF(N983=0,M1009-1,
IF(M1009&lt;1,N984,
(((M1009-1)*(M985-(M985/(M1009))))+(N983*N984))/(N985)))))</f>
        <v>0</v>
      </c>
      <c r="O1009" s="395">
        <f t="shared" ref="O1009" ca="1" si="1438">IF(N1009="n/a","n/a",IF(AND(N1009&lt;1,O983=0),0,
IF(O983=0,N1009-1,
IF(N1009&lt;1,O984,
(((N1009-1)*(N985-(N985/(N1009))))+(O983*O984))/(O985)))))</f>
        <v>0</v>
      </c>
      <c r="P1009" s="395">
        <f t="shared" ref="P1009" ca="1" si="1439">IF(O1009="n/a","n/a",IF(AND(O1009&lt;1,P983=0),0,
IF(P983=0,O1009-1,
IF(O1009&lt;1,P984,
(((O1009-1)*(O985-(O985/(O1009))))+(P983*P984))/(P985)))))</f>
        <v>0</v>
      </c>
      <c r="Q1009" s="395">
        <f t="shared" ref="Q1009" ca="1" si="1440">IF(P1009="n/a","n/a",IF(AND(P1009&lt;1,Q983=0),0,
IF(Q983=0,P1009-1,
IF(P1009&lt;1,Q984,
(((P1009-1)*(P985-(P985/(P1009))))+(Q983*Q984))/(Q985)))))</f>
        <v>0</v>
      </c>
      <c r="R1009" s="395">
        <f t="shared" ref="R1009" ca="1" si="1441">IF(Q1009="n/a","n/a",IF(AND(Q1009&lt;1,R983=0),0,
IF(R983=0,Q1009-1,
IF(Q1009&lt;1,R984,
(((Q1009-1)*(Q985-(Q985/(Q1009))))+(R983*R984))/(R985)))))</f>
        <v>0</v>
      </c>
      <c r="S1009" s="395">
        <f t="shared" ref="S1009" ca="1" si="1442">IF(R1009="n/a","n/a",IF(AND(R1009&lt;1,S983=0),0,
IF(S983=0,R1009-1,
IF(R1009&lt;1,S984,
(((R1009-1)*(R985-(R985/(R1009))))+(S983*S984))/(S985)))))</f>
        <v>0</v>
      </c>
      <c r="T1009" s="395">
        <f t="shared" ref="T1009" ca="1" si="1443">IF(S1009="n/a","n/a",IF(AND(S1009&lt;1,T983=0),0,
IF(T983=0,S1009-1,
IF(S1009&lt;1,T984,
(((S1009-1)*(S985-(S985/(S1009))))+(T983*T984))/(T985)))))</f>
        <v>0</v>
      </c>
      <c r="U1009" s="395">
        <f t="shared" ref="U1009" ca="1" si="1444">IF(T1009="n/a","n/a",IF(AND(T1009&lt;1,U983=0),0,
IF(U983=0,T1009-1,
IF(T1009&lt;1,U984,
(((T1009-1)*(T985-(T985/(T1009))))+(U983*U984))/(U985)))))</f>
        <v>0</v>
      </c>
      <c r="V1009" s="395">
        <f t="shared" ref="V1009" ca="1" si="1445">IF(U1009="n/a","n/a",IF(AND(U1009&lt;1,V983=0),0,
IF(V983=0,U1009-1,
IF(U1009&lt;1,V984,
(((U1009-1)*(U985-(U985/(U1009))))+(V983*V984))/(V985)))))</f>
        <v>0</v>
      </c>
      <c r="W1009" s="395">
        <f t="shared" ref="W1009" ca="1" si="1446">IF(V1009="n/a","n/a",IF(AND(V1009&lt;1,W983=0),0,
IF(W983=0,V1009-1,
IF(V1009&lt;1,W984,
(((V1009-1)*(V985-(V985/(V1009))))+(W983*W984))/(W985)))))</f>
        <v>0</v>
      </c>
      <c r="X1009" s="249"/>
      <c r="Y1009" s="249"/>
      <c r="Z1009" s="249"/>
      <c r="AA1009" s="249"/>
      <c r="AB1009" s="249"/>
    </row>
    <row r="1010" spans="1:28" hidden="1" outlineLevel="1">
      <c r="A1010" s="249"/>
      <c r="B1010" s="309" t="s">
        <v>301</v>
      </c>
      <c r="C1010" s="400">
        <f ca="1">C982</f>
        <v>0</v>
      </c>
      <c r="D1010" s="395">
        <f t="shared" ref="D1010" ca="1" si="1447">IF(C1010="n/a","n/a",MAX(0,C1010-1))</f>
        <v>0</v>
      </c>
      <c r="E1010" s="395">
        <f t="shared" ref="E1010:E1011" ca="1" si="1448">IF(D1010="n/a","n/a",MAX(0,D1010-1))</f>
        <v>0</v>
      </c>
      <c r="F1010" s="395">
        <f t="shared" ref="F1010:F1012" ca="1" si="1449">IF(E1010="n/a","n/a",MAX(0,E1010-1))</f>
        <v>0</v>
      </c>
      <c r="G1010" s="395">
        <f t="shared" ref="G1010:G1013" ca="1" si="1450">IF(F1010="n/a","n/a",MAX(0,F1010-1))</f>
        <v>0</v>
      </c>
      <c r="H1010" s="395">
        <f t="shared" ref="H1010:H1014" ca="1" si="1451">IF(G1010="n/a","n/a",MAX(0,G1010-1))</f>
        <v>0</v>
      </c>
      <c r="I1010" s="395">
        <f t="shared" ref="I1010:I1015" ca="1" si="1452">IF(H1010="n/a","n/a",MAX(0,H1010-1))</f>
        <v>0</v>
      </c>
      <c r="J1010" s="395">
        <f t="shared" ref="J1010:J1016" ca="1" si="1453">IF(I1010="n/a","n/a",MAX(0,I1010-1))</f>
        <v>0</v>
      </c>
      <c r="K1010" s="395">
        <f t="shared" ref="K1010:K1017" ca="1" si="1454">IF(J1010="n/a","n/a",MAX(0,J1010-1))</f>
        <v>0</v>
      </c>
      <c r="L1010" s="395">
        <f t="shared" ref="L1010:L1018" ca="1" si="1455">IF(K1010="n/a","n/a",MAX(0,K1010-1))</f>
        <v>0</v>
      </c>
      <c r="M1010" s="395">
        <f t="shared" ref="M1010:M1019" ca="1" si="1456">IF(L1010="n/a","n/a",MAX(0,L1010-1))</f>
        <v>0</v>
      </c>
      <c r="N1010" s="395">
        <f t="shared" ref="N1010:N1020" ca="1" si="1457">IF(M1010="n/a","n/a",MAX(0,M1010-1))</f>
        <v>0</v>
      </c>
      <c r="O1010" s="395">
        <f t="shared" ref="O1010:O1021" ca="1" si="1458">IF(N1010="n/a","n/a",MAX(0,N1010-1))</f>
        <v>0</v>
      </c>
      <c r="P1010" s="395">
        <f t="shared" ref="P1010:P1022" ca="1" si="1459">IF(O1010="n/a","n/a",MAX(0,O1010-1))</f>
        <v>0</v>
      </c>
      <c r="Q1010" s="395">
        <f t="shared" ref="Q1010:Q1023" ca="1" si="1460">IF(P1010="n/a","n/a",MAX(0,P1010-1))</f>
        <v>0</v>
      </c>
      <c r="R1010" s="395">
        <f t="shared" ref="R1010:R1024" ca="1" si="1461">IF(Q1010="n/a","n/a",MAX(0,Q1010-1))</f>
        <v>0</v>
      </c>
      <c r="S1010" s="395">
        <f t="shared" ref="S1010:S1025" ca="1" si="1462">IF(R1010="n/a","n/a",MAX(0,R1010-1))</f>
        <v>0</v>
      </c>
      <c r="T1010" s="395">
        <f t="shared" ref="T1010:T1026" ca="1" si="1463">IF(S1010="n/a","n/a",MAX(0,S1010-1))</f>
        <v>0</v>
      </c>
      <c r="U1010" s="395">
        <f t="shared" ref="U1010:U1027" ca="1" si="1464">IF(T1010="n/a","n/a",MAX(0,T1010-1))</f>
        <v>0</v>
      </c>
      <c r="V1010" s="395">
        <f t="shared" ref="V1010:V1028" ca="1" si="1465">IF(U1010="n/a","n/a",MAX(0,U1010-1))</f>
        <v>0</v>
      </c>
      <c r="W1010" s="395">
        <f t="shared" ref="W1010:W1028" ca="1" si="1466">IF(V1010="n/a","n/a",MAX(0,V1010-1))</f>
        <v>0</v>
      </c>
      <c r="X1010" s="249"/>
      <c r="Y1010" s="249"/>
      <c r="Z1010" s="249"/>
      <c r="AA1010" s="249"/>
      <c r="AB1010" s="249"/>
    </row>
    <row r="1011" spans="1:28" hidden="1" outlineLevel="1">
      <c r="A1011" s="249"/>
      <c r="B1011" s="309" t="str">
        <f t="shared" ref="B1011:B1030" ca="1" si="1467">"RL Capex "&amp;OFFSET($C$6,0,A987)</f>
        <v>RL Capex 2013</v>
      </c>
      <c r="C1011" s="396"/>
      <c r="D1011" s="400">
        <f ca="1">D982</f>
        <v>0</v>
      </c>
      <c r="E1011" s="395">
        <f t="shared" ca="1" si="1448"/>
        <v>0</v>
      </c>
      <c r="F1011" s="395">
        <f t="shared" ca="1" si="1449"/>
        <v>0</v>
      </c>
      <c r="G1011" s="395">
        <f t="shared" ca="1" si="1450"/>
        <v>0</v>
      </c>
      <c r="H1011" s="395">
        <f t="shared" ca="1" si="1451"/>
        <v>0</v>
      </c>
      <c r="I1011" s="395">
        <f t="shared" ca="1" si="1452"/>
        <v>0</v>
      </c>
      <c r="J1011" s="395">
        <f t="shared" ca="1" si="1453"/>
        <v>0</v>
      </c>
      <c r="K1011" s="395">
        <f t="shared" ca="1" si="1454"/>
        <v>0</v>
      </c>
      <c r="L1011" s="395">
        <f t="shared" ca="1" si="1455"/>
        <v>0</v>
      </c>
      <c r="M1011" s="395">
        <f t="shared" ca="1" si="1456"/>
        <v>0</v>
      </c>
      <c r="N1011" s="395">
        <f t="shared" ca="1" si="1457"/>
        <v>0</v>
      </c>
      <c r="O1011" s="395">
        <f t="shared" ca="1" si="1458"/>
        <v>0</v>
      </c>
      <c r="P1011" s="395">
        <f t="shared" ca="1" si="1459"/>
        <v>0</v>
      </c>
      <c r="Q1011" s="395">
        <f t="shared" ca="1" si="1460"/>
        <v>0</v>
      </c>
      <c r="R1011" s="395">
        <f t="shared" ca="1" si="1461"/>
        <v>0</v>
      </c>
      <c r="S1011" s="395">
        <f t="shared" ca="1" si="1462"/>
        <v>0</v>
      </c>
      <c r="T1011" s="395">
        <f t="shared" ca="1" si="1463"/>
        <v>0</v>
      </c>
      <c r="U1011" s="395">
        <f t="shared" ca="1" si="1464"/>
        <v>0</v>
      </c>
      <c r="V1011" s="395">
        <f t="shared" ca="1" si="1465"/>
        <v>0</v>
      </c>
      <c r="W1011" s="395">
        <f t="shared" ca="1" si="1466"/>
        <v>0</v>
      </c>
      <c r="X1011" s="249"/>
      <c r="Y1011" s="249"/>
      <c r="Z1011" s="249"/>
      <c r="AA1011" s="249"/>
      <c r="AB1011" s="249"/>
    </row>
    <row r="1012" spans="1:28" hidden="1" outlineLevel="1">
      <c r="A1012" s="249"/>
      <c r="B1012" s="309" t="str">
        <f t="shared" ca="1" si="1467"/>
        <v>RL Capex 2014</v>
      </c>
      <c r="C1012" s="401"/>
      <c r="D1012" s="396"/>
      <c r="E1012" s="400">
        <f ca="1">E982</f>
        <v>0</v>
      </c>
      <c r="F1012" s="395">
        <f t="shared" ca="1" si="1449"/>
        <v>0</v>
      </c>
      <c r="G1012" s="395">
        <f t="shared" ca="1" si="1450"/>
        <v>0</v>
      </c>
      <c r="H1012" s="395">
        <f t="shared" ca="1" si="1451"/>
        <v>0</v>
      </c>
      <c r="I1012" s="395">
        <f t="shared" ca="1" si="1452"/>
        <v>0</v>
      </c>
      <c r="J1012" s="395">
        <f t="shared" ca="1" si="1453"/>
        <v>0</v>
      </c>
      <c r="K1012" s="395">
        <f t="shared" ca="1" si="1454"/>
        <v>0</v>
      </c>
      <c r="L1012" s="395">
        <f t="shared" ca="1" si="1455"/>
        <v>0</v>
      </c>
      <c r="M1012" s="395">
        <f t="shared" ca="1" si="1456"/>
        <v>0</v>
      </c>
      <c r="N1012" s="395">
        <f t="shared" ca="1" si="1457"/>
        <v>0</v>
      </c>
      <c r="O1012" s="395">
        <f t="shared" ca="1" si="1458"/>
        <v>0</v>
      </c>
      <c r="P1012" s="395">
        <f t="shared" ca="1" si="1459"/>
        <v>0</v>
      </c>
      <c r="Q1012" s="395">
        <f t="shared" ca="1" si="1460"/>
        <v>0</v>
      </c>
      <c r="R1012" s="395">
        <f t="shared" ca="1" si="1461"/>
        <v>0</v>
      </c>
      <c r="S1012" s="395">
        <f t="shared" ca="1" si="1462"/>
        <v>0</v>
      </c>
      <c r="T1012" s="395">
        <f t="shared" ca="1" si="1463"/>
        <v>0</v>
      </c>
      <c r="U1012" s="395">
        <f t="shared" ca="1" si="1464"/>
        <v>0</v>
      </c>
      <c r="V1012" s="395">
        <f t="shared" ca="1" si="1465"/>
        <v>0</v>
      </c>
      <c r="W1012" s="395">
        <f t="shared" ca="1" si="1466"/>
        <v>0</v>
      </c>
      <c r="X1012" s="249"/>
      <c r="Y1012" s="249"/>
      <c r="Z1012" s="249"/>
      <c r="AA1012" s="249"/>
      <c r="AB1012" s="249"/>
    </row>
    <row r="1013" spans="1:28" hidden="1" outlineLevel="1">
      <c r="A1013" s="249"/>
      <c r="B1013" s="309" t="str">
        <f t="shared" ca="1" si="1467"/>
        <v>RL Capex 2015</v>
      </c>
      <c r="C1013" s="401"/>
      <c r="D1013" s="401"/>
      <c r="E1013" s="396"/>
      <c r="F1013" s="400">
        <f ca="1">F982</f>
        <v>0</v>
      </c>
      <c r="G1013" s="395">
        <f t="shared" ca="1" si="1450"/>
        <v>0</v>
      </c>
      <c r="H1013" s="395">
        <f t="shared" ca="1" si="1451"/>
        <v>0</v>
      </c>
      <c r="I1013" s="395">
        <f t="shared" ca="1" si="1452"/>
        <v>0</v>
      </c>
      <c r="J1013" s="395">
        <f t="shared" ca="1" si="1453"/>
        <v>0</v>
      </c>
      <c r="K1013" s="395">
        <f t="shared" ca="1" si="1454"/>
        <v>0</v>
      </c>
      <c r="L1013" s="395">
        <f t="shared" ca="1" si="1455"/>
        <v>0</v>
      </c>
      <c r="M1013" s="395">
        <f t="shared" ca="1" si="1456"/>
        <v>0</v>
      </c>
      <c r="N1013" s="395">
        <f t="shared" ca="1" si="1457"/>
        <v>0</v>
      </c>
      <c r="O1013" s="395">
        <f t="shared" ca="1" si="1458"/>
        <v>0</v>
      </c>
      <c r="P1013" s="395">
        <f t="shared" ca="1" si="1459"/>
        <v>0</v>
      </c>
      <c r="Q1013" s="395">
        <f t="shared" ca="1" si="1460"/>
        <v>0</v>
      </c>
      <c r="R1013" s="395">
        <f t="shared" ca="1" si="1461"/>
        <v>0</v>
      </c>
      <c r="S1013" s="395">
        <f t="shared" ca="1" si="1462"/>
        <v>0</v>
      </c>
      <c r="T1013" s="395">
        <f t="shared" ca="1" si="1463"/>
        <v>0</v>
      </c>
      <c r="U1013" s="395">
        <f t="shared" ca="1" si="1464"/>
        <v>0</v>
      </c>
      <c r="V1013" s="395">
        <f t="shared" ca="1" si="1465"/>
        <v>0</v>
      </c>
      <c r="W1013" s="395">
        <f t="shared" ca="1" si="1466"/>
        <v>0</v>
      </c>
      <c r="X1013" s="249"/>
      <c r="Y1013" s="249"/>
      <c r="Z1013" s="249"/>
      <c r="AA1013" s="249"/>
      <c r="AB1013" s="249"/>
    </row>
    <row r="1014" spans="1:28" hidden="1" outlineLevel="1">
      <c r="A1014" s="249"/>
      <c r="B1014" s="309" t="str">
        <f t="shared" ca="1" si="1467"/>
        <v>RL Capex 2016</v>
      </c>
      <c r="C1014" s="401"/>
      <c r="D1014" s="401"/>
      <c r="E1014" s="401"/>
      <c r="F1014" s="396"/>
      <c r="G1014" s="400">
        <f ca="1">G982</f>
        <v>0</v>
      </c>
      <c r="H1014" s="395">
        <f t="shared" ca="1" si="1451"/>
        <v>0</v>
      </c>
      <c r="I1014" s="395">
        <f t="shared" ca="1" si="1452"/>
        <v>0</v>
      </c>
      <c r="J1014" s="395">
        <f t="shared" ca="1" si="1453"/>
        <v>0</v>
      </c>
      <c r="K1014" s="395">
        <f t="shared" ca="1" si="1454"/>
        <v>0</v>
      </c>
      <c r="L1014" s="395">
        <f t="shared" ca="1" si="1455"/>
        <v>0</v>
      </c>
      <c r="M1014" s="395">
        <f t="shared" ca="1" si="1456"/>
        <v>0</v>
      </c>
      <c r="N1014" s="395">
        <f t="shared" ca="1" si="1457"/>
        <v>0</v>
      </c>
      <c r="O1014" s="395">
        <f t="shared" ca="1" si="1458"/>
        <v>0</v>
      </c>
      <c r="P1014" s="395">
        <f t="shared" ca="1" si="1459"/>
        <v>0</v>
      </c>
      <c r="Q1014" s="395">
        <f t="shared" ca="1" si="1460"/>
        <v>0</v>
      </c>
      <c r="R1014" s="395">
        <f t="shared" ca="1" si="1461"/>
        <v>0</v>
      </c>
      <c r="S1014" s="395">
        <f t="shared" ca="1" si="1462"/>
        <v>0</v>
      </c>
      <c r="T1014" s="395">
        <f t="shared" ca="1" si="1463"/>
        <v>0</v>
      </c>
      <c r="U1014" s="395">
        <f t="shared" ca="1" si="1464"/>
        <v>0</v>
      </c>
      <c r="V1014" s="395">
        <f t="shared" ca="1" si="1465"/>
        <v>0</v>
      </c>
      <c r="W1014" s="395">
        <f t="shared" ca="1" si="1466"/>
        <v>0</v>
      </c>
      <c r="X1014" s="249"/>
      <c r="Y1014" s="249"/>
      <c r="Z1014" s="249"/>
      <c r="AA1014" s="249"/>
      <c r="AB1014" s="249"/>
    </row>
    <row r="1015" spans="1:28" hidden="1" outlineLevel="1">
      <c r="A1015" s="249"/>
      <c r="B1015" s="309" t="str">
        <f t="shared" ca="1" si="1467"/>
        <v>RL Capex 2017</v>
      </c>
      <c r="C1015" s="401"/>
      <c r="D1015" s="401"/>
      <c r="E1015" s="401"/>
      <c r="F1015" s="401"/>
      <c r="G1015" s="396"/>
      <c r="H1015" s="400">
        <f ca="1">H982</f>
        <v>0</v>
      </c>
      <c r="I1015" s="395">
        <f t="shared" ca="1" si="1452"/>
        <v>0</v>
      </c>
      <c r="J1015" s="395">
        <f t="shared" ca="1" si="1453"/>
        <v>0</v>
      </c>
      <c r="K1015" s="395">
        <f t="shared" ca="1" si="1454"/>
        <v>0</v>
      </c>
      <c r="L1015" s="395">
        <f t="shared" ca="1" si="1455"/>
        <v>0</v>
      </c>
      <c r="M1015" s="395">
        <f t="shared" ca="1" si="1456"/>
        <v>0</v>
      </c>
      <c r="N1015" s="395">
        <f t="shared" ca="1" si="1457"/>
        <v>0</v>
      </c>
      <c r="O1015" s="395">
        <f t="shared" ca="1" si="1458"/>
        <v>0</v>
      </c>
      <c r="P1015" s="395">
        <f t="shared" ca="1" si="1459"/>
        <v>0</v>
      </c>
      <c r="Q1015" s="395">
        <f t="shared" ca="1" si="1460"/>
        <v>0</v>
      </c>
      <c r="R1015" s="395">
        <f t="shared" ca="1" si="1461"/>
        <v>0</v>
      </c>
      <c r="S1015" s="395">
        <f t="shared" ca="1" si="1462"/>
        <v>0</v>
      </c>
      <c r="T1015" s="395">
        <f t="shared" ca="1" si="1463"/>
        <v>0</v>
      </c>
      <c r="U1015" s="395">
        <f t="shared" ca="1" si="1464"/>
        <v>0</v>
      </c>
      <c r="V1015" s="395">
        <f t="shared" ca="1" si="1465"/>
        <v>0</v>
      </c>
      <c r="W1015" s="395">
        <f t="shared" ca="1" si="1466"/>
        <v>0</v>
      </c>
      <c r="X1015" s="249"/>
      <c r="Y1015" s="249"/>
      <c r="Z1015" s="249"/>
      <c r="AA1015" s="249"/>
      <c r="AB1015" s="249"/>
    </row>
    <row r="1016" spans="1:28" hidden="1" outlineLevel="1">
      <c r="A1016" s="249"/>
      <c r="B1016" s="309" t="str">
        <f t="shared" ca="1" si="1467"/>
        <v>RL Capex 2018</v>
      </c>
      <c r="C1016" s="401"/>
      <c r="D1016" s="401"/>
      <c r="E1016" s="401"/>
      <c r="F1016" s="401"/>
      <c r="G1016" s="401"/>
      <c r="H1016" s="396"/>
      <c r="I1016" s="400">
        <f ca="1">I982</f>
        <v>0</v>
      </c>
      <c r="J1016" s="395">
        <f t="shared" ca="1" si="1453"/>
        <v>0</v>
      </c>
      <c r="K1016" s="395">
        <f t="shared" ca="1" si="1454"/>
        <v>0</v>
      </c>
      <c r="L1016" s="395">
        <f t="shared" ca="1" si="1455"/>
        <v>0</v>
      </c>
      <c r="M1016" s="395">
        <f t="shared" ca="1" si="1456"/>
        <v>0</v>
      </c>
      <c r="N1016" s="395">
        <f t="shared" ca="1" si="1457"/>
        <v>0</v>
      </c>
      <c r="O1016" s="395">
        <f t="shared" ca="1" si="1458"/>
        <v>0</v>
      </c>
      <c r="P1016" s="395">
        <f t="shared" ca="1" si="1459"/>
        <v>0</v>
      </c>
      <c r="Q1016" s="395">
        <f t="shared" ca="1" si="1460"/>
        <v>0</v>
      </c>
      <c r="R1016" s="395">
        <f t="shared" ca="1" si="1461"/>
        <v>0</v>
      </c>
      <c r="S1016" s="395">
        <f t="shared" ca="1" si="1462"/>
        <v>0</v>
      </c>
      <c r="T1016" s="395">
        <f t="shared" ca="1" si="1463"/>
        <v>0</v>
      </c>
      <c r="U1016" s="395">
        <f t="shared" ca="1" si="1464"/>
        <v>0</v>
      </c>
      <c r="V1016" s="395">
        <f t="shared" ca="1" si="1465"/>
        <v>0</v>
      </c>
      <c r="W1016" s="395">
        <f t="shared" ca="1" si="1466"/>
        <v>0</v>
      </c>
      <c r="X1016" s="249"/>
      <c r="Y1016" s="249"/>
      <c r="Z1016" s="249"/>
      <c r="AA1016" s="249"/>
      <c r="AB1016" s="249"/>
    </row>
    <row r="1017" spans="1:28" hidden="1" outlineLevel="1">
      <c r="A1017" s="249"/>
      <c r="B1017" s="309" t="str">
        <f t="shared" ca="1" si="1467"/>
        <v>RL Capex 2019</v>
      </c>
      <c r="C1017" s="401"/>
      <c r="D1017" s="401"/>
      <c r="E1017" s="401"/>
      <c r="F1017" s="401"/>
      <c r="G1017" s="401"/>
      <c r="H1017" s="401"/>
      <c r="I1017" s="396"/>
      <c r="J1017" s="400">
        <f ca="1">J982</f>
        <v>0</v>
      </c>
      <c r="K1017" s="395">
        <f t="shared" ca="1" si="1454"/>
        <v>0</v>
      </c>
      <c r="L1017" s="395">
        <f t="shared" ca="1" si="1455"/>
        <v>0</v>
      </c>
      <c r="M1017" s="395">
        <f t="shared" ca="1" si="1456"/>
        <v>0</v>
      </c>
      <c r="N1017" s="395">
        <f t="shared" ca="1" si="1457"/>
        <v>0</v>
      </c>
      <c r="O1017" s="395">
        <f t="shared" ca="1" si="1458"/>
        <v>0</v>
      </c>
      <c r="P1017" s="395">
        <f t="shared" ca="1" si="1459"/>
        <v>0</v>
      </c>
      <c r="Q1017" s="395">
        <f t="shared" ca="1" si="1460"/>
        <v>0</v>
      </c>
      <c r="R1017" s="395">
        <f t="shared" ca="1" si="1461"/>
        <v>0</v>
      </c>
      <c r="S1017" s="395">
        <f t="shared" ca="1" si="1462"/>
        <v>0</v>
      </c>
      <c r="T1017" s="395">
        <f t="shared" ca="1" si="1463"/>
        <v>0</v>
      </c>
      <c r="U1017" s="395">
        <f t="shared" ca="1" si="1464"/>
        <v>0</v>
      </c>
      <c r="V1017" s="395">
        <f t="shared" ca="1" si="1465"/>
        <v>0</v>
      </c>
      <c r="W1017" s="395">
        <f t="shared" ca="1" si="1466"/>
        <v>0</v>
      </c>
      <c r="X1017" s="249"/>
      <c r="Y1017" s="249"/>
      <c r="Z1017" s="249"/>
      <c r="AA1017" s="249"/>
      <c r="AB1017" s="249"/>
    </row>
    <row r="1018" spans="1:28" hidden="1" outlineLevel="1">
      <c r="A1018" s="249"/>
      <c r="B1018" s="309" t="str">
        <f t="shared" ca="1" si="1467"/>
        <v>RL Capex 2020</v>
      </c>
      <c r="C1018" s="401"/>
      <c r="D1018" s="401"/>
      <c r="E1018" s="401"/>
      <c r="F1018" s="401"/>
      <c r="G1018" s="401"/>
      <c r="H1018" s="401"/>
      <c r="I1018" s="401"/>
      <c r="J1018" s="396"/>
      <c r="K1018" s="400">
        <f ca="1">K982</f>
        <v>0</v>
      </c>
      <c r="L1018" s="395">
        <f t="shared" ca="1" si="1455"/>
        <v>0</v>
      </c>
      <c r="M1018" s="395">
        <f t="shared" ca="1" si="1456"/>
        <v>0</v>
      </c>
      <c r="N1018" s="395">
        <f t="shared" ca="1" si="1457"/>
        <v>0</v>
      </c>
      <c r="O1018" s="395">
        <f t="shared" ca="1" si="1458"/>
        <v>0</v>
      </c>
      <c r="P1018" s="395">
        <f t="shared" ca="1" si="1459"/>
        <v>0</v>
      </c>
      <c r="Q1018" s="395">
        <f t="shared" ca="1" si="1460"/>
        <v>0</v>
      </c>
      <c r="R1018" s="395">
        <f t="shared" ca="1" si="1461"/>
        <v>0</v>
      </c>
      <c r="S1018" s="395">
        <f t="shared" ca="1" si="1462"/>
        <v>0</v>
      </c>
      <c r="T1018" s="395">
        <f t="shared" ca="1" si="1463"/>
        <v>0</v>
      </c>
      <c r="U1018" s="395">
        <f t="shared" ca="1" si="1464"/>
        <v>0</v>
      </c>
      <c r="V1018" s="395">
        <f t="shared" ca="1" si="1465"/>
        <v>0</v>
      </c>
      <c r="W1018" s="395">
        <f t="shared" ca="1" si="1466"/>
        <v>0</v>
      </c>
      <c r="X1018" s="249"/>
      <c r="Y1018" s="249"/>
      <c r="Z1018" s="249"/>
      <c r="AA1018" s="249"/>
      <c r="AB1018" s="249"/>
    </row>
    <row r="1019" spans="1:28" hidden="1" outlineLevel="1">
      <c r="A1019" s="249"/>
      <c r="B1019" s="309" t="str">
        <f t="shared" ca="1" si="1467"/>
        <v>RL Capex 2021</v>
      </c>
      <c r="C1019" s="401"/>
      <c r="D1019" s="401"/>
      <c r="E1019" s="401"/>
      <c r="F1019" s="401"/>
      <c r="G1019" s="401"/>
      <c r="H1019" s="401"/>
      <c r="I1019" s="401"/>
      <c r="J1019" s="401"/>
      <c r="K1019" s="396"/>
      <c r="L1019" s="400">
        <f ca="1">L982</f>
        <v>0</v>
      </c>
      <c r="M1019" s="395">
        <f t="shared" ca="1" si="1456"/>
        <v>0</v>
      </c>
      <c r="N1019" s="395">
        <f t="shared" ca="1" si="1457"/>
        <v>0</v>
      </c>
      <c r="O1019" s="395">
        <f t="shared" ca="1" si="1458"/>
        <v>0</v>
      </c>
      <c r="P1019" s="395">
        <f t="shared" ca="1" si="1459"/>
        <v>0</v>
      </c>
      <c r="Q1019" s="395">
        <f t="shared" ca="1" si="1460"/>
        <v>0</v>
      </c>
      <c r="R1019" s="395">
        <f t="shared" ca="1" si="1461"/>
        <v>0</v>
      </c>
      <c r="S1019" s="395">
        <f t="shared" ca="1" si="1462"/>
        <v>0</v>
      </c>
      <c r="T1019" s="395">
        <f t="shared" ca="1" si="1463"/>
        <v>0</v>
      </c>
      <c r="U1019" s="395">
        <f t="shared" ca="1" si="1464"/>
        <v>0</v>
      </c>
      <c r="V1019" s="395">
        <f t="shared" ca="1" si="1465"/>
        <v>0</v>
      </c>
      <c r="W1019" s="395">
        <f t="shared" ca="1" si="1466"/>
        <v>0</v>
      </c>
      <c r="X1019" s="249"/>
      <c r="Y1019" s="249"/>
      <c r="Z1019" s="249"/>
      <c r="AA1019" s="249"/>
      <c r="AB1019" s="249"/>
    </row>
    <row r="1020" spans="1:28" hidden="1" outlineLevel="1">
      <c r="A1020" s="249"/>
      <c r="B1020" s="309" t="str">
        <f t="shared" ca="1" si="1467"/>
        <v>RL Capex 2022</v>
      </c>
      <c r="C1020" s="401"/>
      <c r="D1020" s="401"/>
      <c r="E1020" s="401"/>
      <c r="F1020" s="401"/>
      <c r="G1020" s="401"/>
      <c r="H1020" s="401"/>
      <c r="I1020" s="401"/>
      <c r="J1020" s="401"/>
      <c r="K1020" s="401"/>
      <c r="L1020" s="396"/>
      <c r="M1020" s="400">
        <f ca="1">M982</f>
        <v>0</v>
      </c>
      <c r="N1020" s="395">
        <f t="shared" ca="1" si="1457"/>
        <v>0</v>
      </c>
      <c r="O1020" s="395">
        <f t="shared" ca="1" si="1458"/>
        <v>0</v>
      </c>
      <c r="P1020" s="395">
        <f t="shared" ca="1" si="1459"/>
        <v>0</v>
      </c>
      <c r="Q1020" s="395">
        <f t="shared" ca="1" si="1460"/>
        <v>0</v>
      </c>
      <c r="R1020" s="395">
        <f t="shared" ca="1" si="1461"/>
        <v>0</v>
      </c>
      <c r="S1020" s="395">
        <f t="shared" ca="1" si="1462"/>
        <v>0</v>
      </c>
      <c r="T1020" s="395">
        <f t="shared" ca="1" si="1463"/>
        <v>0</v>
      </c>
      <c r="U1020" s="395">
        <f t="shared" ca="1" si="1464"/>
        <v>0</v>
      </c>
      <c r="V1020" s="395">
        <f t="shared" ca="1" si="1465"/>
        <v>0</v>
      </c>
      <c r="W1020" s="395">
        <f t="shared" ca="1" si="1466"/>
        <v>0</v>
      </c>
      <c r="X1020" s="249"/>
      <c r="Y1020" s="249"/>
      <c r="Z1020" s="249"/>
      <c r="AA1020" s="249"/>
      <c r="AB1020" s="249"/>
    </row>
    <row r="1021" spans="1:28" hidden="1" outlineLevel="1">
      <c r="A1021" s="249"/>
      <c r="B1021" s="309" t="str">
        <f t="shared" ca="1" si="1467"/>
        <v>RL Capex 2023</v>
      </c>
      <c r="C1021" s="401"/>
      <c r="D1021" s="401"/>
      <c r="E1021" s="401"/>
      <c r="F1021" s="401"/>
      <c r="G1021" s="401"/>
      <c r="H1021" s="401"/>
      <c r="I1021" s="401"/>
      <c r="J1021" s="401"/>
      <c r="K1021" s="401"/>
      <c r="L1021" s="401"/>
      <c r="M1021" s="396"/>
      <c r="N1021" s="400">
        <f>N982</f>
        <v>0</v>
      </c>
      <c r="O1021" s="395">
        <f t="shared" si="1458"/>
        <v>0</v>
      </c>
      <c r="P1021" s="395">
        <f t="shared" si="1459"/>
        <v>0</v>
      </c>
      <c r="Q1021" s="395">
        <f t="shared" si="1460"/>
        <v>0</v>
      </c>
      <c r="R1021" s="395">
        <f t="shared" si="1461"/>
        <v>0</v>
      </c>
      <c r="S1021" s="395">
        <f t="shared" si="1462"/>
        <v>0</v>
      </c>
      <c r="T1021" s="395">
        <f t="shared" si="1463"/>
        <v>0</v>
      </c>
      <c r="U1021" s="395">
        <f t="shared" si="1464"/>
        <v>0</v>
      </c>
      <c r="V1021" s="395">
        <f t="shared" si="1465"/>
        <v>0</v>
      </c>
      <c r="W1021" s="395">
        <f t="shared" si="1466"/>
        <v>0</v>
      </c>
      <c r="X1021" s="249"/>
      <c r="Y1021" s="249"/>
      <c r="Z1021" s="249"/>
      <c r="AA1021" s="249"/>
      <c r="AB1021" s="249"/>
    </row>
    <row r="1022" spans="1:28" hidden="1" outlineLevel="1">
      <c r="A1022" s="249"/>
      <c r="B1022" s="309" t="str">
        <f t="shared" ca="1" si="1467"/>
        <v>RL Capex 2024</v>
      </c>
      <c r="C1022" s="401"/>
      <c r="D1022" s="401"/>
      <c r="E1022" s="401"/>
      <c r="F1022" s="401"/>
      <c r="G1022" s="401"/>
      <c r="H1022" s="401"/>
      <c r="I1022" s="401"/>
      <c r="J1022" s="401"/>
      <c r="K1022" s="401"/>
      <c r="L1022" s="401"/>
      <c r="M1022" s="401"/>
      <c r="N1022" s="396"/>
      <c r="O1022" s="400">
        <f>O982</f>
        <v>0</v>
      </c>
      <c r="P1022" s="395">
        <f t="shared" si="1459"/>
        <v>0</v>
      </c>
      <c r="Q1022" s="395">
        <f t="shared" si="1460"/>
        <v>0</v>
      </c>
      <c r="R1022" s="395">
        <f t="shared" si="1461"/>
        <v>0</v>
      </c>
      <c r="S1022" s="395">
        <f t="shared" si="1462"/>
        <v>0</v>
      </c>
      <c r="T1022" s="395">
        <f t="shared" si="1463"/>
        <v>0</v>
      </c>
      <c r="U1022" s="395">
        <f t="shared" si="1464"/>
        <v>0</v>
      </c>
      <c r="V1022" s="395">
        <f t="shared" si="1465"/>
        <v>0</v>
      </c>
      <c r="W1022" s="395">
        <f t="shared" si="1466"/>
        <v>0</v>
      </c>
      <c r="X1022" s="249"/>
      <c r="Y1022" s="249"/>
      <c r="Z1022" s="249"/>
      <c r="AA1022" s="249"/>
      <c r="AB1022" s="249"/>
    </row>
    <row r="1023" spans="1:28" hidden="1" outlineLevel="1">
      <c r="A1023" s="249"/>
      <c r="B1023" s="309" t="str">
        <f t="shared" ca="1" si="1467"/>
        <v>RL Capex 2025</v>
      </c>
      <c r="C1023" s="401"/>
      <c r="D1023" s="401"/>
      <c r="E1023" s="401"/>
      <c r="F1023" s="401"/>
      <c r="G1023" s="401"/>
      <c r="H1023" s="401"/>
      <c r="I1023" s="401"/>
      <c r="J1023" s="401"/>
      <c r="K1023" s="401"/>
      <c r="L1023" s="401"/>
      <c r="M1023" s="401"/>
      <c r="N1023" s="401"/>
      <c r="O1023" s="396"/>
      <c r="P1023" s="400">
        <f>P982</f>
        <v>0</v>
      </c>
      <c r="Q1023" s="395">
        <f t="shared" si="1460"/>
        <v>0</v>
      </c>
      <c r="R1023" s="395">
        <f t="shared" si="1461"/>
        <v>0</v>
      </c>
      <c r="S1023" s="395">
        <f t="shared" si="1462"/>
        <v>0</v>
      </c>
      <c r="T1023" s="395">
        <f t="shared" si="1463"/>
        <v>0</v>
      </c>
      <c r="U1023" s="395">
        <f t="shared" si="1464"/>
        <v>0</v>
      </c>
      <c r="V1023" s="395">
        <f t="shared" si="1465"/>
        <v>0</v>
      </c>
      <c r="W1023" s="395">
        <f t="shared" si="1466"/>
        <v>0</v>
      </c>
      <c r="X1023" s="249"/>
      <c r="Y1023" s="249"/>
      <c r="Z1023" s="249"/>
      <c r="AA1023" s="249"/>
      <c r="AB1023" s="249"/>
    </row>
    <row r="1024" spans="1:28" hidden="1" outlineLevel="1">
      <c r="A1024" s="249"/>
      <c r="B1024" s="309" t="str">
        <f t="shared" ca="1" si="1467"/>
        <v>RL Capex 2026</v>
      </c>
      <c r="C1024" s="401"/>
      <c r="D1024" s="401"/>
      <c r="E1024" s="401"/>
      <c r="F1024" s="401"/>
      <c r="G1024" s="401"/>
      <c r="H1024" s="401"/>
      <c r="I1024" s="401"/>
      <c r="J1024" s="401"/>
      <c r="K1024" s="401"/>
      <c r="L1024" s="401"/>
      <c r="M1024" s="401"/>
      <c r="N1024" s="401"/>
      <c r="O1024" s="401"/>
      <c r="P1024" s="396"/>
      <c r="Q1024" s="400">
        <f>Q982</f>
        <v>0</v>
      </c>
      <c r="R1024" s="395">
        <f t="shared" si="1461"/>
        <v>0</v>
      </c>
      <c r="S1024" s="395">
        <f t="shared" si="1462"/>
        <v>0</v>
      </c>
      <c r="T1024" s="395">
        <f t="shared" si="1463"/>
        <v>0</v>
      </c>
      <c r="U1024" s="395">
        <f t="shared" si="1464"/>
        <v>0</v>
      </c>
      <c r="V1024" s="395">
        <f t="shared" si="1465"/>
        <v>0</v>
      </c>
      <c r="W1024" s="395">
        <f t="shared" si="1466"/>
        <v>0</v>
      </c>
      <c r="X1024" s="249"/>
      <c r="Y1024" s="249"/>
      <c r="Z1024" s="249"/>
      <c r="AA1024" s="249"/>
      <c r="AB1024" s="249"/>
    </row>
    <row r="1025" spans="1:28" hidden="1" outlineLevel="1">
      <c r="A1025" s="249"/>
      <c r="B1025" s="309" t="str">
        <f t="shared" ca="1" si="1467"/>
        <v>RL Capex 2027</v>
      </c>
      <c r="C1025" s="401"/>
      <c r="D1025" s="401"/>
      <c r="E1025" s="401"/>
      <c r="F1025" s="401"/>
      <c r="G1025" s="401"/>
      <c r="H1025" s="401"/>
      <c r="I1025" s="401"/>
      <c r="J1025" s="401"/>
      <c r="K1025" s="401"/>
      <c r="L1025" s="401"/>
      <c r="M1025" s="401"/>
      <c r="N1025" s="401"/>
      <c r="O1025" s="401"/>
      <c r="P1025" s="401"/>
      <c r="Q1025" s="396"/>
      <c r="R1025" s="400">
        <f>R982</f>
        <v>0</v>
      </c>
      <c r="S1025" s="395">
        <f t="shared" si="1462"/>
        <v>0</v>
      </c>
      <c r="T1025" s="395">
        <f t="shared" si="1463"/>
        <v>0</v>
      </c>
      <c r="U1025" s="395">
        <f t="shared" si="1464"/>
        <v>0</v>
      </c>
      <c r="V1025" s="395">
        <f t="shared" si="1465"/>
        <v>0</v>
      </c>
      <c r="W1025" s="395">
        <f t="shared" si="1466"/>
        <v>0</v>
      </c>
      <c r="X1025" s="249"/>
      <c r="Y1025" s="249"/>
      <c r="Z1025" s="249"/>
      <c r="AA1025" s="249"/>
      <c r="AB1025" s="249"/>
    </row>
    <row r="1026" spans="1:28" hidden="1" outlineLevel="1">
      <c r="A1026" s="249"/>
      <c r="B1026" s="309" t="str">
        <f t="shared" ca="1" si="1467"/>
        <v>RL Capex 2028</v>
      </c>
      <c r="C1026" s="401"/>
      <c r="D1026" s="401"/>
      <c r="E1026" s="401"/>
      <c r="F1026" s="401"/>
      <c r="G1026" s="401"/>
      <c r="H1026" s="401"/>
      <c r="I1026" s="401"/>
      <c r="J1026" s="401"/>
      <c r="K1026" s="401"/>
      <c r="L1026" s="401"/>
      <c r="M1026" s="401"/>
      <c r="N1026" s="401"/>
      <c r="O1026" s="401"/>
      <c r="P1026" s="401"/>
      <c r="Q1026" s="401"/>
      <c r="R1026" s="396"/>
      <c r="S1026" s="400">
        <f>S982</f>
        <v>0</v>
      </c>
      <c r="T1026" s="395">
        <f t="shared" si="1463"/>
        <v>0</v>
      </c>
      <c r="U1026" s="395">
        <f t="shared" si="1464"/>
        <v>0</v>
      </c>
      <c r="V1026" s="395">
        <f t="shared" si="1465"/>
        <v>0</v>
      </c>
      <c r="W1026" s="395">
        <f t="shared" si="1466"/>
        <v>0</v>
      </c>
      <c r="X1026" s="249"/>
      <c r="Y1026" s="249"/>
      <c r="Z1026" s="249"/>
      <c r="AA1026" s="249"/>
      <c r="AB1026" s="249"/>
    </row>
    <row r="1027" spans="1:28" hidden="1" outlineLevel="1">
      <c r="A1027" s="249"/>
      <c r="B1027" s="309" t="str">
        <f t="shared" ca="1" si="1467"/>
        <v>RL Capex 2029</v>
      </c>
      <c r="C1027" s="401"/>
      <c r="D1027" s="401"/>
      <c r="E1027" s="401"/>
      <c r="F1027" s="401"/>
      <c r="G1027" s="401"/>
      <c r="H1027" s="401"/>
      <c r="I1027" s="401"/>
      <c r="J1027" s="401"/>
      <c r="K1027" s="401"/>
      <c r="L1027" s="401"/>
      <c r="M1027" s="401"/>
      <c r="N1027" s="401"/>
      <c r="O1027" s="401"/>
      <c r="P1027" s="401"/>
      <c r="Q1027" s="401"/>
      <c r="R1027" s="401"/>
      <c r="S1027" s="396"/>
      <c r="T1027" s="400">
        <f>T982</f>
        <v>0</v>
      </c>
      <c r="U1027" s="395">
        <f t="shared" si="1464"/>
        <v>0</v>
      </c>
      <c r="V1027" s="395">
        <f t="shared" si="1465"/>
        <v>0</v>
      </c>
      <c r="W1027" s="395">
        <f t="shared" si="1466"/>
        <v>0</v>
      </c>
      <c r="X1027" s="249"/>
      <c r="Y1027" s="249"/>
      <c r="Z1027" s="249"/>
      <c r="AA1027" s="249"/>
      <c r="AB1027" s="249"/>
    </row>
    <row r="1028" spans="1:28" hidden="1" outlineLevel="1">
      <c r="A1028" s="249"/>
      <c r="B1028" s="309" t="str">
        <f t="shared" ca="1" si="1467"/>
        <v>RL Capex 2030</v>
      </c>
      <c r="C1028" s="401"/>
      <c r="D1028" s="401"/>
      <c r="E1028" s="401"/>
      <c r="F1028" s="401"/>
      <c r="G1028" s="401"/>
      <c r="H1028" s="401"/>
      <c r="I1028" s="401"/>
      <c r="J1028" s="401"/>
      <c r="K1028" s="401"/>
      <c r="L1028" s="401"/>
      <c r="M1028" s="401"/>
      <c r="N1028" s="401"/>
      <c r="O1028" s="401"/>
      <c r="P1028" s="401"/>
      <c r="Q1028" s="401"/>
      <c r="R1028" s="401"/>
      <c r="S1028" s="401"/>
      <c r="T1028" s="396"/>
      <c r="U1028" s="400">
        <f>U982</f>
        <v>0</v>
      </c>
      <c r="V1028" s="395">
        <f t="shared" si="1465"/>
        <v>0</v>
      </c>
      <c r="W1028" s="395">
        <f t="shared" si="1466"/>
        <v>0</v>
      </c>
      <c r="X1028" s="249"/>
      <c r="Y1028" s="249"/>
      <c r="Z1028" s="249"/>
      <c r="AA1028" s="249"/>
      <c r="AB1028" s="249"/>
    </row>
    <row r="1029" spans="1:28" hidden="1" outlineLevel="1">
      <c r="A1029" s="249"/>
      <c r="B1029" s="309" t="str">
        <f t="shared" ca="1" si="1467"/>
        <v>RL Capex 2031</v>
      </c>
      <c r="C1029" s="401"/>
      <c r="D1029" s="401"/>
      <c r="E1029" s="401"/>
      <c r="F1029" s="401"/>
      <c r="G1029" s="401"/>
      <c r="H1029" s="401"/>
      <c r="I1029" s="401"/>
      <c r="J1029" s="401"/>
      <c r="K1029" s="401"/>
      <c r="L1029" s="401"/>
      <c r="M1029" s="401"/>
      <c r="N1029" s="401"/>
      <c r="O1029" s="401"/>
      <c r="P1029" s="401"/>
      <c r="Q1029" s="401"/>
      <c r="R1029" s="401"/>
      <c r="S1029" s="401"/>
      <c r="T1029" s="401"/>
      <c r="U1029" s="396"/>
      <c r="V1029" s="400">
        <f>V982</f>
        <v>0</v>
      </c>
      <c r="W1029" s="395">
        <f>IF(V1029="n/a","n/a",MAX(0,V1029-1))</f>
        <v>0</v>
      </c>
      <c r="X1029" s="249"/>
      <c r="Y1029" s="249"/>
      <c r="Z1029" s="249"/>
      <c r="AA1029" s="249"/>
      <c r="AB1029" s="249"/>
    </row>
    <row r="1030" spans="1:28" hidden="1" outlineLevel="1">
      <c r="A1030" s="249"/>
      <c r="B1030" s="309" t="str">
        <f t="shared" ca="1" si="1467"/>
        <v>RL Capex 2032</v>
      </c>
      <c r="C1030" s="401"/>
      <c r="D1030" s="401"/>
      <c r="E1030" s="401"/>
      <c r="F1030" s="401"/>
      <c r="G1030" s="401"/>
      <c r="H1030" s="401"/>
      <c r="I1030" s="401"/>
      <c r="J1030" s="401"/>
      <c r="K1030" s="401"/>
      <c r="L1030" s="401"/>
      <c r="M1030" s="401"/>
      <c r="N1030" s="401"/>
      <c r="O1030" s="401"/>
      <c r="P1030" s="401"/>
      <c r="Q1030" s="401"/>
      <c r="R1030" s="401"/>
      <c r="S1030" s="401"/>
      <c r="T1030" s="401"/>
      <c r="U1030" s="401"/>
      <c r="V1030" s="396"/>
      <c r="W1030" s="395">
        <f>W982</f>
        <v>0</v>
      </c>
      <c r="X1030" s="249"/>
      <c r="Y1030" s="249"/>
      <c r="Z1030" s="249"/>
      <c r="AA1030" s="249"/>
      <c r="AB1030" s="249"/>
    </row>
    <row r="1031" spans="1:28" hidden="1" outlineLevel="1">
      <c r="A1031" s="249"/>
      <c r="B1031" s="332"/>
      <c r="C1031" s="395"/>
      <c r="D1031" s="395"/>
      <c r="E1031" s="395"/>
      <c r="F1031" s="395"/>
      <c r="G1031" s="395"/>
      <c r="H1031" s="395"/>
      <c r="I1031" s="395"/>
      <c r="J1031" s="395"/>
      <c r="K1031" s="395"/>
      <c r="L1031" s="395"/>
      <c r="M1031" s="395"/>
      <c r="N1031" s="395"/>
      <c r="O1031" s="395"/>
      <c r="P1031" s="395"/>
      <c r="Q1031" s="395"/>
      <c r="R1031" s="395"/>
      <c r="S1031" s="395"/>
      <c r="T1031" s="395"/>
      <c r="U1031" s="395"/>
      <c r="V1031" s="395"/>
      <c r="W1031" s="395"/>
      <c r="X1031" s="249"/>
      <c r="Y1031" s="249"/>
      <c r="Z1031" s="249"/>
      <c r="AA1031" s="249"/>
      <c r="AB1031" s="249"/>
    </row>
    <row r="1032" spans="1:28" collapsed="1">
      <c r="A1032" s="322"/>
      <c r="B1032" s="336" t="s">
        <v>192</v>
      </c>
      <c r="C1032" s="460">
        <f ca="1">(IF(OR($C982&lt;&gt;"n/a",C982&lt;&gt;"n/a"),IF(SUM(C985:C1007)=0,0,IF((SUMPRODUCT(C985:C1007,C1009:C1031)/SUM(C985:C1007))&lt;0,1,(SUMPRODUCT(C985:C1007,C1009:C1031)/SUM(C985:C1007)))),"n/a"))</f>
        <v>0</v>
      </c>
      <c r="D1032" s="460">
        <f ca="1">(IF(OR($C982&lt;&gt;"n/a",D982&lt;&gt;"n/a"),IF(SUM(D985:D1007)=0,0,IF((SUMPRODUCT(D985:D1007,D1009:D1031)/SUM(D985:D1007))&lt;0,1,(SUMPRODUCT(D985:D1007,D1009:D1031)/SUM(D985:D1007)))),"n/a"))</f>
        <v>0</v>
      </c>
      <c r="E1032" s="460">
        <f t="shared" ref="E1032:W1032" ca="1" si="1468">(IF(OR($C982&lt;&gt;"n/a",E982&lt;&gt;"n/a"),IF(SUM(E985:E1007)=0,0,IF((SUMPRODUCT(E985:E1007,E1009:E1031)/SUM(E985:E1007))&lt;0,1,(SUMPRODUCT(E985:E1007,E1009:E1031)/SUM(E985:E1007)))),"n/a"))</f>
        <v>0</v>
      </c>
      <c r="F1032" s="460">
        <f t="shared" ca="1" si="1468"/>
        <v>0</v>
      </c>
      <c r="G1032" s="460">
        <f t="shared" ca="1" si="1468"/>
        <v>0</v>
      </c>
      <c r="H1032" s="460">
        <f t="shared" ca="1" si="1468"/>
        <v>0</v>
      </c>
      <c r="I1032" s="460">
        <f t="shared" ca="1" si="1468"/>
        <v>0</v>
      </c>
      <c r="J1032" s="460">
        <f t="shared" ca="1" si="1468"/>
        <v>0</v>
      </c>
      <c r="K1032" s="460">
        <f t="shared" ca="1" si="1468"/>
        <v>0</v>
      </c>
      <c r="L1032" s="460">
        <f t="shared" ca="1" si="1468"/>
        <v>0</v>
      </c>
      <c r="M1032" s="460">
        <f t="shared" ca="1" si="1468"/>
        <v>0</v>
      </c>
      <c r="N1032" s="460">
        <f t="shared" ca="1" si="1468"/>
        <v>0</v>
      </c>
      <c r="O1032" s="460">
        <f t="shared" ca="1" si="1468"/>
        <v>0</v>
      </c>
      <c r="P1032" s="460">
        <f t="shared" ca="1" si="1468"/>
        <v>0</v>
      </c>
      <c r="Q1032" s="460">
        <f t="shared" ca="1" si="1468"/>
        <v>0</v>
      </c>
      <c r="R1032" s="460">
        <f t="shared" ca="1" si="1468"/>
        <v>0</v>
      </c>
      <c r="S1032" s="460">
        <f t="shared" ca="1" si="1468"/>
        <v>0</v>
      </c>
      <c r="T1032" s="460">
        <f t="shared" ca="1" si="1468"/>
        <v>0</v>
      </c>
      <c r="U1032" s="460">
        <f t="shared" ca="1" si="1468"/>
        <v>0</v>
      </c>
      <c r="V1032" s="460">
        <f t="shared" ca="1" si="1468"/>
        <v>0</v>
      </c>
      <c r="W1032" s="460">
        <f t="shared" ca="1" si="1468"/>
        <v>0</v>
      </c>
      <c r="X1032" s="249"/>
      <c r="Y1032" s="249"/>
      <c r="Z1032" s="249"/>
      <c r="AA1032" s="249"/>
      <c r="AB1032" s="249"/>
    </row>
    <row r="1033" spans="1:28">
      <c r="A1033" s="249"/>
      <c r="B1033" s="249"/>
      <c r="C1033" s="395"/>
      <c r="D1033" s="395"/>
      <c r="E1033" s="395"/>
      <c r="F1033" s="395"/>
      <c r="G1033" s="395"/>
      <c r="H1033" s="395"/>
      <c r="I1033" s="395"/>
      <c r="J1033" s="395"/>
      <c r="K1033" s="395"/>
      <c r="L1033" s="395"/>
      <c r="M1033" s="395"/>
      <c r="N1033" s="395"/>
      <c r="O1033" s="395"/>
      <c r="P1033" s="395"/>
      <c r="Q1033" s="395"/>
      <c r="R1033" s="395"/>
      <c r="S1033" s="395"/>
      <c r="T1033" s="395"/>
      <c r="U1033" s="395"/>
      <c r="V1033" s="395"/>
      <c r="W1033" s="395"/>
      <c r="X1033" s="249"/>
      <c r="Y1033" s="249"/>
      <c r="Z1033" s="249"/>
      <c r="AA1033" s="249"/>
      <c r="AB1033" s="249"/>
    </row>
    <row r="1034" spans="1:28">
      <c r="A1034" s="72" t="s">
        <v>21</v>
      </c>
      <c r="B1034" s="142">
        <f>VLOOKUP($A1034,'RFM input'!$E$7:$F$56,2,FALSE)</f>
        <v>0</v>
      </c>
      <c r="C1034" s="402"/>
      <c r="D1034" s="402"/>
      <c r="E1034" s="403"/>
      <c r="F1034" s="403"/>
      <c r="G1034" s="403"/>
      <c r="H1034" s="403"/>
      <c r="I1034" s="403"/>
      <c r="J1034" s="403"/>
      <c r="K1034" s="403"/>
      <c r="L1034" s="403"/>
      <c r="M1034" s="403"/>
      <c r="N1034" s="403"/>
      <c r="O1034" s="403"/>
      <c r="P1034" s="403"/>
      <c r="Q1034" s="403"/>
      <c r="R1034" s="403"/>
      <c r="S1034" s="403"/>
      <c r="T1034" s="403"/>
      <c r="U1034" s="403"/>
      <c r="V1034" s="403"/>
      <c r="W1034" s="403"/>
      <c r="X1034" s="249"/>
      <c r="Y1034" s="249"/>
      <c r="Z1034" s="249"/>
      <c r="AA1034" s="249"/>
      <c r="AB1034" s="249"/>
    </row>
    <row r="1035" spans="1:28">
      <c r="A1035" s="378">
        <f>VALUE(REPLACE(A1034,1,12,""))</f>
        <v>20</v>
      </c>
      <c r="B1035" s="317" t="s">
        <v>195</v>
      </c>
      <c r="C1035" s="389">
        <f ca="1">OFFSET('TAB roll forward'!$H$7,A1035,0)</f>
        <v>0</v>
      </c>
      <c r="D1035" s="404">
        <f ca="1">'RAB remaining lives'!D1040</f>
        <v>0</v>
      </c>
      <c r="E1035" s="404">
        <f ca="1">'RAB remaining lives'!E1040</f>
        <v>0</v>
      </c>
      <c r="F1035" s="404">
        <f ca="1">'RAB remaining lives'!F1040</f>
        <v>0</v>
      </c>
      <c r="G1035" s="404">
        <f ca="1">'RAB remaining lives'!G1040</f>
        <v>0</v>
      </c>
      <c r="H1035" s="404">
        <f ca="1">'RAB remaining lives'!H1040</f>
        <v>0</v>
      </c>
      <c r="I1035" s="404">
        <f ca="1">'RAB remaining lives'!I1040</f>
        <v>0</v>
      </c>
      <c r="J1035" s="404">
        <f ca="1">'RAB remaining lives'!J1040</f>
        <v>0</v>
      </c>
      <c r="K1035" s="404">
        <f ca="1">'RAB remaining lives'!K1040</f>
        <v>0</v>
      </c>
      <c r="L1035" s="404">
        <f ca="1">'RAB remaining lives'!L1040</f>
        <v>0</v>
      </c>
      <c r="M1035" s="404">
        <f ca="1">'RAB remaining lives'!M1040</f>
        <v>0</v>
      </c>
      <c r="N1035" s="404">
        <f>'RAB remaining lives'!N1040</f>
        <v>0</v>
      </c>
      <c r="O1035" s="404">
        <f>'RAB remaining lives'!O1040</f>
        <v>0</v>
      </c>
      <c r="P1035" s="404">
        <f>'RAB remaining lives'!P1040</f>
        <v>0</v>
      </c>
      <c r="Q1035" s="404">
        <f>'RAB remaining lives'!Q1040</f>
        <v>0</v>
      </c>
      <c r="R1035" s="404">
        <f>'RAB remaining lives'!R1040</f>
        <v>0</v>
      </c>
      <c r="S1035" s="404">
        <f>'RAB remaining lives'!S1040</f>
        <v>0</v>
      </c>
      <c r="T1035" s="404">
        <f>'RAB remaining lives'!T1040</f>
        <v>0</v>
      </c>
      <c r="U1035" s="404">
        <f>'RAB remaining lives'!U1040</f>
        <v>0</v>
      </c>
      <c r="V1035" s="404">
        <f>'RAB remaining lives'!V1040</f>
        <v>0</v>
      </c>
      <c r="W1035" s="404">
        <f>'RAB remaining lives'!W1040</f>
        <v>0</v>
      </c>
      <c r="X1035" s="249"/>
      <c r="Y1035" s="249"/>
      <c r="Z1035" s="249"/>
      <c r="AA1035" s="249"/>
      <c r="AB1035" s="249"/>
    </row>
    <row r="1036" spans="1:28">
      <c r="A1036" s="249"/>
      <c r="B1036" s="249" t="s">
        <v>326</v>
      </c>
      <c r="C1036" s="391">
        <f ca="1">OFFSET('RFM input'!$X$6,$A1035,0)</f>
        <v>0</v>
      </c>
      <c r="D1036" s="390">
        <f ca="1">OFFSET('RFM input'!$Y$6,$A1035,0)</f>
        <v>0</v>
      </c>
      <c r="E1036" s="390">
        <f ca="1">OFFSET('RFM input'!$Y$6,$A1035,0)</f>
        <v>0</v>
      </c>
      <c r="F1036" s="390">
        <f ca="1">OFFSET('RFM input'!$Y$6,$A1035,0)</f>
        <v>0</v>
      </c>
      <c r="G1036" s="390">
        <f ca="1">OFFSET('RFM input'!$Y$6,$A1035,0)</f>
        <v>0</v>
      </c>
      <c r="H1036" s="390">
        <f ca="1">OFFSET('RFM input'!$Y$6,$A1035,0)</f>
        <v>0</v>
      </c>
      <c r="I1036" s="390">
        <f ca="1">OFFSET('RFM input'!$Y$6,'TAB remaining lives'!$A1035,0)</f>
        <v>0</v>
      </c>
      <c r="J1036" s="390">
        <f ca="1">OFFSET('RFM input'!$Y$6,'TAB remaining lives'!$A1035,0)</f>
        <v>0</v>
      </c>
      <c r="K1036" s="390">
        <f ca="1">OFFSET('RFM input'!$Y$6,'TAB remaining lives'!$A1035,0)</f>
        <v>0</v>
      </c>
      <c r="L1036" s="390">
        <f ca="1">OFFSET('RFM input'!$Y$6,'TAB remaining lives'!$A1035,0)</f>
        <v>0</v>
      </c>
      <c r="M1036" s="390">
        <f ca="1">OFFSET('RFM input'!$Y$6,'TAB remaining lives'!$A1035,0)</f>
        <v>0</v>
      </c>
      <c r="N1036" s="390"/>
      <c r="O1036" s="390"/>
      <c r="P1036" s="390"/>
      <c r="Q1036" s="390"/>
      <c r="R1036" s="390"/>
      <c r="S1036" s="390"/>
      <c r="T1036" s="390"/>
      <c r="U1036" s="390"/>
      <c r="V1036" s="390"/>
      <c r="W1036" s="390"/>
      <c r="X1036" s="249"/>
      <c r="Y1036" s="249"/>
      <c r="Z1036" s="249"/>
      <c r="AA1036" s="249"/>
      <c r="AB1036" s="249"/>
    </row>
    <row r="1037" spans="1:28">
      <c r="A1037" s="249"/>
      <c r="B1037" s="317" t="s">
        <v>300</v>
      </c>
      <c r="C1037" s="392"/>
      <c r="D1037" s="393">
        <f ca="1">IF(D$6=(OFFSET('RFM input'!$G$60,0,'RFM input'!$AA$7)),OFFSET('RFM input'!$I$454,$A1035,0),0)</f>
        <v>0</v>
      </c>
      <c r="E1037" s="390">
        <f ca="1">IF(E$6=(OFFSET('RFM input'!$G$60,0,'RFM input'!$AA$7)),OFFSET('RFM input'!$I$454,$A1035,0),0)</f>
        <v>0</v>
      </c>
      <c r="F1037" s="390">
        <f ca="1">IF(F$6=(OFFSET('RFM input'!$G$60,0,'RFM input'!$AA$7)),OFFSET('RFM input'!$I$454,$A1035,0),0)</f>
        <v>0</v>
      </c>
      <c r="G1037" s="390">
        <f ca="1">IF(G$6=(OFFSET('RFM input'!$G$60,0,'RFM input'!$AA$7)),OFFSET('RFM input'!$I$454,$A1035,0),0)</f>
        <v>0</v>
      </c>
      <c r="H1037" s="390">
        <f ca="1">IF(H$6=(OFFSET('RFM input'!$G$60,0,'RFM input'!$AA$7)),OFFSET('RFM input'!$I$454,$A1035,0),0)</f>
        <v>0</v>
      </c>
      <c r="I1037" s="390">
        <f ca="1">IF(I$6=(OFFSET('RFM input'!$G$60,0,'RFM input'!$AA$7)),OFFSET('RFM input'!$I$454,$A1035,0),0)</f>
        <v>0</v>
      </c>
      <c r="J1037" s="390">
        <f ca="1">IF(J$6=(OFFSET('RFM input'!$G$60,0,'RFM input'!$AA$7)),OFFSET('RFM input'!$I$454,$A1035,0),0)</f>
        <v>0</v>
      </c>
      <c r="K1037" s="390">
        <f ca="1">IF(K$6=(OFFSET('RFM input'!$G$60,0,'RFM input'!$AA$7)),OFFSET('RFM input'!$I$454,$A1035,0),0)</f>
        <v>0</v>
      </c>
      <c r="L1037" s="390">
        <f ca="1">IF(L$6=(OFFSET('RFM input'!$G$60,0,'RFM input'!$AA$7)),OFFSET('RFM input'!$I$454,$A1035,0),0)</f>
        <v>0</v>
      </c>
      <c r="M1037" s="390">
        <f ca="1">IF(M$6=(OFFSET('RFM input'!$G$60,0,'RFM input'!$AA$7)),OFFSET('RFM input'!$I$454,$A1035,0),0)</f>
        <v>0</v>
      </c>
      <c r="N1037" s="390"/>
      <c r="O1037" s="390"/>
      <c r="P1037" s="390"/>
      <c r="Q1037" s="390"/>
      <c r="R1037" s="390"/>
      <c r="S1037" s="390"/>
      <c r="T1037" s="390"/>
      <c r="U1037" s="390"/>
      <c r="V1037" s="390"/>
      <c r="W1037" s="390"/>
      <c r="X1037" s="249"/>
      <c r="Y1037" s="249"/>
      <c r="Z1037" s="249"/>
      <c r="AA1037" s="249"/>
      <c r="AB1037" s="249"/>
    </row>
    <row r="1038" spans="1:28">
      <c r="A1038" s="249"/>
      <c r="B1038" s="317" t="s">
        <v>309</v>
      </c>
      <c r="C1038" s="392"/>
      <c r="D1038" s="391">
        <f ca="1">IF(D$6=(OFFSET('RFM input'!$G$60,0,'RFM input'!$AA$7)),OFFSET('RFM input'!$K$454,$A1035,0),0)</f>
        <v>0</v>
      </c>
      <c r="E1038" s="394">
        <f ca="1">IF(E$6=(OFFSET('RFM input'!$G$60,0,'RFM input'!$AA$7)),OFFSET('RFM input'!$K$454,$A1035,0),0)</f>
        <v>0</v>
      </c>
      <c r="F1038" s="394">
        <f ca="1">IF(F$6=(OFFSET('RFM input'!$G$60,0,'RFM input'!$AA$7)),OFFSET('RFM input'!$K$454,$A1035,0),0)</f>
        <v>0</v>
      </c>
      <c r="G1038" s="394">
        <f ca="1">IF(G$6=(OFFSET('RFM input'!$G$60,0,'RFM input'!$AA$7)),OFFSET('RFM input'!$K$454,$A1035,0),0)</f>
        <v>0</v>
      </c>
      <c r="H1038" s="394">
        <f ca="1">IF(H$6=(OFFSET('RFM input'!$G$60,0,'RFM input'!$AA$7)),OFFSET('RFM input'!$K$454,$A1035,0),0)</f>
        <v>0</v>
      </c>
      <c r="I1038" s="394">
        <f ca="1">IF(I$6=(OFFSET('RFM input'!$G$60,0,'RFM input'!$AA$7)),OFFSET('RFM input'!$K$454,$A1035,0),0)</f>
        <v>0</v>
      </c>
      <c r="J1038" s="394">
        <f ca="1">IF(J$6=(OFFSET('RFM input'!$G$60,0,'RFM input'!$AA$7)),OFFSET('RFM input'!$K$454,$A1035,0),0)</f>
        <v>0</v>
      </c>
      <c r="K1038" s="394">
        <f ca="1">IF(K$6=(OFFSET('RFM input'!$G$60,0,'RFM input'!$AA$7)),OFFSET('RFM input'!$K$454,$A1035,0),0)</f>
        <v>0</v>
      </c>
      <c r="L1038" s="394">
        <f ca="1">IF(L$6=(OFFSET('RFM input'!$G$60,0,'RFM input'!$AA$7)),OFFSET('RFM input'!$K$454,$A1035,0),0)</f>
        <v>0</v>
      </c>
      <c r="M1038" s="394">
        <f ca="1">IF(M$6=(OFFSET('RFM input'!$G$60,0,'RFM input'!$AA$7)),OFFSET('RFM input'!$K$454,$A1035,0),0)</f>
        <v>0</v>
      </c>
      <c r="N1038" s="394"/>
      <c r="O1038" s="394"/>
      <c r="P1038" s="394"/>
      <c r="Q1038" s="394"/>
      <c r="R1038" s="394"/>
      <c r="S1038" s="394"/>
      <c r="T1038" s="394"/>
      <c r="U1038" s="394"/>
      <c r="V1038" s="394"/>
      <c r="W1038" s="394"/>
      <c r="X1038" s="249"/>
      <c r="Y1038" s="249"/>
      <c r="Z1038" s="249"/>
      <c r="AA1038" s="249"/>
      <c r="AB1038" s="249"/>
    </row>
    <row r="1039" spans="1:28" hidden="1" outlineLevel="1">
      <c r="A1039" s="459">
        <v>-1</v>
      </c>
      <c r="B1039" s="309" t="s">
        <v>303</v>
      </c>
      <c r="C1039" s="395"/>
      <c r="D1039" s="395">
        <f t="shared" ref="D1039" ca="1" si="1469">IF(D1063="n/a",0,IF(AND(D1037=0,C1039=0),0,
IF(AND(D1037&lt;&gt;0,C1039=0),D1037,
IF(AND(D1038&lt;&gt;0,C1039&lt;&gt;0),(C1039-(C1039/C1063))+D1037,
IF(C1063&lt;1,0,(C1039-(C1039/C1063)))))))</f>
        <v>0</v>
      </c>
      <c r="E1039" s="395">
        <f t="shared" ref="E1039" ca="1" si="1470">IF(E1063="n/a",0,IF(AND(E1037=0,D1039=0),0,
IF(AND(E1037&lt;&gt;0,D1039=0),E1037,
IF(AND(E1038&lt;&gt;0,D1039&lt;&gt;0),(D1039-(D1039/D1063))+E1037,
IF(D1063&lt;1,0,(D1039-(D1039/D1063)))))))</f>
        <v>0</v>
      </c>
      <c r="F1039" s="395">
        <f t="shared" ref="F1039" ca="1" si="1471">IF(F1063="n/a",0,IF(AND(F1037=0,E1039=0),0,
IF(AND(F1037&lt;&gt;0,E1039=0),F1037,
IF(AND(F1038&lt;&gt;0,E1039&lt;&gt;0),(E1039-(E1039/E1063))+F1037,
IF(E1063&lt;1,0,(E1039-(E1039/E1063)))))))</f>
        <v>0</v>
      </c>
      <c r="G1039" s="395">
        <f t="shared" ref="G1039" ca="1" si="1472">IF(G1063="n/a",0,IF(AND(G1037=0,F1039=0),0,
IF(AND(G1037&lt;&gt;0,F1039=0),G1037,
IF(AND(G1038&lt;&gt;0,F1039&lt;&gt;0),(F1039-(F1039/F1063))+G1037,
IF(F1063&lt;1,0,(F1039-(F1039/F1063)))))))</f>
        <v>0</v>
      </c>
      <c r="H1039" s="395">
        <f ca="1">IF(H1063="n/a",0,IF(AND(H1037=0,G1039=0),0,
IF(AND(H1037&lt;&gt;0,G1039=0),H1037,
IF(AND(H1038&lt;&gt;0,G1039&lt;&gt;0),(G1039-(G1039/G1063))+H1037,
IF(G1063&lt;1,0,(G1039-(G1039/G1063)))))))</f>
        <v>0</v>
      </c>
      <c r="I1039" s="395">
        <f t="shared" ref="I1039" ca="1" si="1473">IF(I1063="n/a",0,IF(AND(I1037=0,H1039=0),0,
IF(AND(I1037&lt;&gt;0,H1039=0),I1037,
IF(AND(I1038&lt;&gt;0,H1039&lt;&gt;0),(H1039-(H1039/H1063))+I1037,
IF(H1063&lt;1,0,(H1039-(H1039/H1063)))))))</f>
        <v>0</v>
      </c>
      <c r="J1039" s="395">
        <f t="shared" ref="J1039" ca="1" si="1474">IF(J1063="n/a",0,IF(AND(J1037=0,I1039=0),0,
IF(AND(J1037&lt;&gt;0,I1039=0),J1037,
IF(AND(J1038&lt;&gt;0,I1039&lt;&gt;0),(I1039-(I1039/I1063))+J1037,
IF(I1063&lt;1,0,(I1039-(I1039/I1063)))))))</f>
        <v>0</v>
      </c>
      <c r="K1039" s="395">
        <f t="shared" ref="K1039" ca="1" si="1475">IF(K1063="n/a",0,IF(AND(K1037=0,J1039=0),0,
IF(AND(K1037&lt;&gt;0,J1039=0),K1037,
IF(AND(K1038&lt;&gt;0,J1039&lt;&gt;0),(J1039-(J1039/J1063))+K1037,
IF(J1063&lt;1,0,(J1039-(J1039/J1063)))))))</f>
        <v>0</v>
      </c>
      <c r="L1039" s="395">
        <f t="shared" ref="L1039" ca="1" si="1476">IF(L1063="n/a",0,IF(AND(L1037=0,K1039=0),0,
IF(AND(L1037&lt;&gt;0,K1039=0),L1037,
IF(AND(L1038&lt;&gt;0,K1039&lt;&gt;0),(K1039-(K1039/K1063))+L1037,
IF(K1063&lt;1,0,(K1039-(K1039/K1063)))))))</f>
        <v>0</v>
      </c>
      <c r="M1039" s="395">
        <f t="shared" ref="M1039" ca="1" si="1477">IF(M1063="n/a",0,IF(AND(M1037=0,L1039=0),0,
IF(AND(M1037&lt;&gt;0,L1039=0),M1037,
IF(AND(M1038&lt;&gt;0,L1039&lt;&gt;0),(L1039-(L1039/L1063))+M1037,
IF(L1063&lt;1,0,(L1039-(L1039/L1063)))))))</f>
        <v>0</v>
      </c>
      <c r="N1039" s="395">
        <f t="shared" ref="N1039" ca="1" si="1478">IF(N1063="n/a",0,IF(AND(N1037=0,M1039=0),0,
IF(AND(N1037&lt;&gt;0,M1039=0),N1037,
IF(AND(N1038&lt;&gt;0,M1039&lt;&gt;0),(M1039-(M1039/M1063))+N1037,
IF(M1063&lt;1,0,(M1039-(M1039/M1063)))))))</f>
        <v>0</v>
      </c>
      <c r="O1039" s="395">
        <f t="shared" ref="O1039" ca="1" si="1479">IF(O1063="n/a",0,IF(AND(O1037=0,N1039=0),0,
IF(AND(O1037&lt;&gt;0,N1039=0),O1037,
IF(AND(O1038&lt;&gt;0,N1039&lt;&gt;0),(N1039-(N1039/N1063))+O1037,
IF(N1063&lt;1,0,(N1039-(N1039/N1063)))))))</f>
        <v>0</v>
      </c>
      <c r="P1039" s="395">
        <f t="shared" ref="P1039" ca="1" si="1480">IF(P1063="n/a",0,IF(AND(P1037=0,O1039=0),0,
IF(AND(P1037&lt;&gt;0,O1039=0),P1037,
IF(AND(P1038&lt;&gt;0,O1039&lt;&gt;0),(O1039-(O1039/O1063))+P1037,
IF(O1063&lt;1,0,(O1039-(O1039/O1063)))))))</f>
        <v>0</v>
      </c>
      <c r="Q1039" s="395">
        <f t="shared" ref="Q1039" ca="1" si="1481">IF(Q1063="n/a",0,IF(AND(Q1037=0,P1039=0),0,
IF(AND(Q1037&lt;&gt;0,P1039=0),Q1037,
IF(AND(Q1038&lt;&gt;0,P1039&lt;&gt;0),(P1039-(P1039/P1063))+Q1037,
IF(P1063&lt;1,0,(P1039-(P1039/P1063)))))))</f>
        <v>0</v>
      </c>
      <c r="R1039" s="395">
        <f t="shared" ref="R1039" ca="1" si="1482">IF(R1063="n/a",0,IF(AND(R1037=0,Q1039=0),0,
IF(AND(R1037&lt;&gt;0,Q1039=0),R1037,
IF(AND(R1038&lt;&gt;0,Q1039&lt;&gt;0),(Q1039-(Q1039/Q1063))+R1037,
IF(Q1063&lt;1,0,(Q1039-(Q1039/Q1063)))))))</f>
        <v>0</v>
      </c>
      <c r="S1039" s="395">
        <f t="shared" ref="S1039" ca="1" si="1483">IF(S1063="n/a",0,IF(AND(S1037=0,R1039=0),0,
IF(AND(S1037&lt;&gt;0,R1039=0),S1037,
IF(AND(S1038&lt;&gt;0,R1039&lt;&gt;0),(R1039-(R1039/R1063))+S1037,
IF(R1063&lt;1,0,(R1039-(R1039/R1063)))))))</f>
        <v>0</v>
      </c>
      <c r="T1039" s="395">
        <f t="shared" ref="T1039" ca="1" si="1484">IF(T1063="n/a",0,IF(AND(T1037=0,S1039=0),0,
IF(AND(T1037&lt;&gt;0,S1039=0),T1037,
IF(AND(T1038&lt;&gt;0,S1039&lt;&gt;0),(S1039-(S1039/S1063))+T1037,
IF(S1063&lt;1,0,(S1039-(S1039/S1063)))))))</f>
        <v>0</v>
      </c>
      <c r="U1039" s="395">
        <f t="shared" ref="U1039" ca="1" si="1485">IF(U1063="n/a",0,IF(AND(U1037=0,T1039=0),0,
IF(AND(U1037&lt;&gt;0,T1039=0),U1037,
IF(AND(U1038&lt;&gt;0,T1039&lt;&gt;0),(T1039-(T1039/T1063))+U1037,
IF(T1063&lt;1,0,(T1039-(T1039/T1063)))))))</f>
        <v>0</v>
      </c>
      <c r="V1039" s="395">
        <f t="shared" ref="V1039" ca="1" si="1486">IF(V1063="n/a",0,IF(AND(V1037=0,U1039=0),0,
IF(AND(V1037&lt;&gt;0,U1039=0),V1037,
IF(AND(V1038&lt;&gt;0,U1039&lt;&gt;0),(U1039-(U1039/U1063))+V1037,
IF(U1063&lt;1,0,(U1039-(U1039/U1063)))))))</f>
        <v>0</v>
      </c>
      <c r="W1039" s="395">
        <f t="shared" ref="W1039" ca="1" si="1487">IF(W1063="n/a",0,IF(AND(W1037=0,V1039=0),0,
IF(AND(W1037&lt;&gt;0,V1039=0),W1037,
IF(AND(W1038&lt;&gt;0,V1039&lt;&gt;0),(V1039-(V1039/V1063))+W1037,
IF(V1063&lt;1,0,(V1039-(V1039/V1063)))))))</f>
        <v>0</v>
      </c>
      <c r="X1039" s="249"/>
      <c r="Y1039" s="249"/>
      <c r="Z1039" s="249"/>
      <c r="AA1039" s="249"/>
      <c r="AB1039" s="249"/>
    </row>
    <row r="1040" spans="1:28" hidden="1" outlineLevel="1">
      <c r="A1040" s="331">
        <v>0</v>
      </c>
      <c r="B1040" s="309" t="s">
        <v>194</v>
      </c>
      <c r="C1040" s="400">
        <f ca="1">C1035</f>
        <v>0</v>
      </c>
      <c r="D1040" s="395">
        <f ca="1">IF(C1064="n/a",C1040,IFERROR(IF((OFFSET($C1040,0,$A1040))&lt;0,
MIN(0,C1040-(OFFSET($C1040,0,$A1040)/(OFFSET($C1035,-$A1039,$A1040)))),
MAX(0,C1040-(OFFSET($C1040,0,$A1040)/(OFFSET($C1035,-$A1039,$A1040))))),0))</f>
        <v>0</v>
      </c>
      <c r="E1040" s="395">
        <f t="shared" ref="E1040" ca="1" si="1488">IF(D1064="n/a",D1040,IFERROR(IF((OFFSET($C1040,0,$A1040))&lt;0,
MIN(0,D1040-(OFFSET($C1040,0,$A1040)/(OFFSET($C1035,-$A1039,$A1040)))),
MAX(0,D1040-(OFFSET($C1040,0,$A1040)/(OFFSET($C1035,-$A1039,$A1040))))),0))</f>
        <v>0</v>
      </c>
      <c r="F1040" s="395">
        <f t="shared" ref="F1040:F1041" ca="1" si="1489">IF(E1064="n/a",E1040,IFERROR(IF((OFFSET($C1040,0,$A1040))&lt;0,
MIN(0,E1040-(OFFSET($C1040,0,$A1040)/(OFFSET($C1035,-$A1039,$A1040)))),
MAX(0,E1040-(OFFSET($C1040,0,$A1040)/(OFFSET($C1035,-$A1039,$A1040))))),0))</f>
        <v>0</v>
      </c>
      <c r="G1040" s="395">
        <f t="shared" ref="G1040:G1042" ca="1" si="1490">IF(F1064="n/a",F1040,IFERROR(IF((OFFSET($C1040,0,$A1040))&lt;0,
MIN(0,F1040-(OFFSET($C1040,0,$A1040)/(OFFSET($C1035,-$A1039,$A1040)))),
MAX(0,F1040-(OFFSET($C1040,0,$A1040)/(OFFSET($C1035,-$A1039,$A1040))))),0))</f>
        <v>0</v>
      </c>
      <c r="H1040" s="395">
        <f t="shared" ref="H1040:H1043" ca="1" si="1491">IF(G1064="n/a",G1040,IFERROR(IF((OFFSET($C1040,0,$A1040))&lt;0,
MIN(0,G1040-(OFFSET($C1040,0,$A1040)/(OFFSET($C1035,-$A1039,$A1040)))),
MAX(0,G1040-(OFFSET($C1040,0,$A1040)/(OFFSET($C1035,-$A1039,$A1040))))),0))</f>
        <v>0</v>
      </c>
      <c r="I1040" s="395">
        <f t="shared" ref="I1040:I1044" ca="1" si="1492">IF(H1064="n/a",H1040,IFERROR(IF((OFFSET($C1040,0,$A1040))&lt;0,
MIN(0,H1040-(OFFSET($C1040,0,$A1040)/(OFFSET($C1035,-$A1039,$A1040)))),
MAX(0,H1040-(OFFSET($C1040,0,$A1040)/(OFFSET($C1035,-$A1039,$A1040))))),0))</f>
        <v>0</v>
      </c>
      <c r="J1040" s="395">
        <f t="shared" ref="J1040:J1045" ca="1" si="1493">IF(I1064="n/a",I1040,IFERROR(IF((OFFSET($C1040,0,$A1040))&lt;0,
MIN(0,I1040-(OFFSET($C1040,0,$A1040)/(OFFSET($C1035,-$A1039,$A1040)))),
MAX(0,I1040-(OFFSET($C1040,0,$A1040)/(OFFSET($C1035,-$A1039,$A1040))))),0))</f>
        <v>0</v>
      </c>
      <c r="K1040" s="395">
        <f t="shared" ref="K1040:K1046" ca="1" si="1494">IF(J1064="n/a",J1040,IFERROR(IF((OFFSET($C1040,0,$A1040))&lt;0,
MIN(0,J1040-(OFFSET($C1040,0,$A1040)/(OFFSET($C1035,-$A1039,$A1040)))),
MAX(0,J1040-(OFFSET($C1040,0,$A1040)/(OFFSET($C1035,-$A1039,$A1040))))),0))</f>
        <v>0</v>
      </c>
      <c r="L1040" s="395">
        <f t="shared" ref="L1040:L1047" ca="1" si="1495">IF(K1064="n/a",K1040,IFERROR(IF((OFFSET($C1040,0,$A1040))&lt;0,
MIN(0,K1040-(OFFSET($C1040,0,$A1040)/(OFFSET($C1035,-$A1039,$A1040)))),
MAX(0,K1040-(OFFSET($C1040,0,$A1040)/(OFFSET($C1035,-$A1039,$A1040))))),0))</f>
        <v>0</v>
      </c>
      <c r="M1040" s="395">
        <f t="shared" ref="M1040:M1048" ca="1" si="1496">IF(L1064="n/a",L1040,IFERROR(IF((OFFSET($C1040,0,$A1040))&lt;0,
MIN(0,L1040-(OFFSET($C1040,0,$A1040)/(OFFSET($C1035,-$A1039,$A1040)))),
MAX(0,L1040-(OFFSET($C1040,0,$A1040)/(OFFSET($C1035,-$A1039,$A1040))))),0))</f>
        <v>0</v>
      </c>
      <c r="N1040" s="395">
        <f t="shared" ref="N1040:N1049" ca="1" si="1497">IF(M1064="n/a",M1040,IFERROR(IF((OFFSET($C1040,0,$A1040))&lt;0,
MIN(0,M1040-(OFFSET($C1040,0,$A1040)/(OFFSET($C1035,-$A1039,$A1040)))),
MAX(0,M1040-(OFFSET($C1040,0,$A1040)/(OFFSET($C1035,-$A1039,$A1040))))),0))</f>
        <v>0</v>
      </c>
      <c r="O1040" s="395">
        <f t="shared" ref="O1040:O1050" ca="1" si="1498">IF(N1064="n/a",N1040,IFERROR(IF((OFFSET($C1040,0,$A1040))&lt;0,
MIN(0,N1040-(OFFSET($C1040,0,$A1040)/(OFFSET($C1035,-$A1039,$A1040)))),
MAX(0,N1040-(OFFSET($C1040,0,$A1040)/(OFFSET($C1035,-$A1039,$A1040))))),0))</f>
        <v>0</v>
      </c>
      <c r="P1040" s="395">
        <f t="shared" ref="P1040:P1051" ca="1" si="1499">IF(O1064="n/a",O1040,IFERROR(IF((OFFSET($C1040,0,$A1040))&lt;0,
MIN(0,O1040-(OFFSET($C1040,0,$A1040)/(OFFSET($C1035,-$A1039,$A1040)))),
MAX(0,O1040-(OFFSET($C1040,0,$A1040)/(OFFSET($C1035,-$A1039,$A1040))))),0))</f>
        <v>0</v>
      </c>
      <c r="Q1040" s="395">
        <f t="shared" ref="Q1040:Q1052" ca="1" si="1500">IF(P1064="n/a",P1040,IFERROR(IF((OFFSET($C1040,0,$A1040))&lt;0,
MIN(0,P1040-(OFFSET($C1040,0,$A1040)/(OFFSET($C1035,-$A1039,$A1040)))),
MAX(0,P1040-(OFFSET($C1040,0,$A1040)/(OFFSET($C1035,-$A1039,$A1040))))),0))</f>
        <v>0</v>
      </c>
      <c r="R1040" s="395">
        <f t="shared" ref="R1040:R1053" ca="1" si="1501">IF(Q1064="n/a",Q1040,IFERROR(IF((OFFSET($C1040,0,$A1040))&lt;0,
MIN(0,Q1040-(OFFSET($C1040,0,$A1040)/(OFFSET($C1035,-$A1039,$A1040)))),
MAX(0,Q1040-(OFFSET($C1040,0,$A1040)/(OFFSET($C1035,-$A1039,$A1040))))),0))</f>
        <v>0</v>
      </c>
      <c r="S1040" s="395">
        <f t="shared" ref="S1040:S1054" ca="1" si="1502">IF(R1064="n/a",R1040,IFERROR(IF((OFFSET($C1040,0,$A1040))&lt;0,
MIN(0,R1040-(OFFSET($C1040,0,$A1040)/(OFFSET($C1035,-$A1039,$A1040)))),
MAX(0,R1040-(OFFSET($C1040,0,$A1040)/(OFFSET($C1035,-$A1039,$A1040))))),0))</f>
        <v>0</v>
      </c>
      <c r="T1040" s="395">
        <f t="shared" ref="T1040:T1055" ca="1" si="1503">IF(S1064="n/a",S1040,IFERROR(IF((OFFSET($C1040,0,$A1040))&lt;0,
MIN(0,S1040-(OFFSET($C1040,0,$A1040)/(OFFSET($C1035,-$A1039,$A1040)))),
MAX(0,S1040-(OFFSET($C1040,0,$A1040)/(OFFSET($C1035,-$A1039,$A1040))))),0))</f>
        <v>0</v>
      </c>
      <c r="U1040" s="395">
        <f t="shared" ref="U1040:U1056" ca="1" si="1504">IF(T1064="n/a",T1040,IFERROR(IF((OFFSET($C1040,0,$A1040))&lt;0,
MIN(0,T1040-(OFFSET($C1040,0,$A1040)/(OFFSET($C1035,-$A1039,$A1040)))),
MAX(0,T1040-(OFFSET($C1040,0,$A1040)/(OFFSET($C1035,-$A1039,$A1040))))),0))</f>
        <v>0</v>
      </c>
      <c r="V1040" s="395">
        <f t="shared" ref="V1040:V1057" ca="1" si="1505">IF(U1064="n/a",U1040,IFERROR(IF((OFFSET($C1040,0,$A1040))&lt;0,
MIN(0,U1040-(OFFSET($C1040,0,$A1040)/(OFFSET($C1035,-$A1039,$A1040)))),
MAX(0,U1040-(OFFSET($C1040,0,$A1040)/(OFFSET($C1035,-$A1039,$A1040))))),0))</f>
        <v>0</v>
      </c>
      <c r="W1040" s="395">
        <f t="shared" ref="W1040:W1058" ca="1" si="1506">IF(V1064="n/a",V1040,IFERROR(IF((OFFSET($C1040,0,$A1040))&lt;0,
MIN(0,V1040-(OFFSET($C1040,0,$A1040)/(OFFSET($C1035,-$A1039,$A1040)))),
MAX(0,V1040-(OFFSET($C1040,0,$A1040)/(OFFSET($C1035,-$A1039,$A1040))))),0))</f>
        <v>0</v>
      </c>
      <c r="X1040" s="249"/>
      <c r="Y1040" s="249"/>
      <c r="Z1040" s="249"/>
      <c r="AA1040" s="249"/>
      <c r="AB1040" s="249"/>
    </row>
    <row r="1041" spans="1:28" hidden="1" outlineLevel="1">
      <c r="A1041" s="331">
        <v>1</v>
      </c>
      <c r="B1041" s="309" t="str">
        <f t="shared" ref="B1041:B1060" ca="1" si="1507">"Depreciated Net Capex "&amp;OFFSET($C$6,0,A1041)</f>
        <v>Depreciated Net Capex 2013</v>
      </c>
      <c r="C1041" s="396"/>
      <c r="D1041" s="397">
        <f ca="1">D1035</f>
        <v>0</v>
      </c>
      <c r="E1041" s="395">
        <f ca="1">IF(D1065="n/a",D1041,IFERROR(IF((OFFSET($C1041,0,$A1041))&lt;0,
MIN(0,D1041-(OFFSET($C1041,0,$A1041)/(OFFSET($C1036,-$A1040,$A1041)))),
MAX(0,D1041-(OFFSET($C1041,0,$A1041)/(OFFSET($C1036,-$A1040,$A1041))))),0))</f>
        <v>0</v>
      </c>
      <c r="F1041" s="395">
        <f t="shared" ca="1" si="1489"/>
        <v>0</v>
      </c>
      <c r="G1041" s="395">
        <f t="shared" ca="1" si="1490"/>
        <v>0</v>
      </c>
      <c r="H1041" s="395">
        <f t="shared" ca="1" si="1491"/>
        <v>0</v>
      </c>
      <c r="I1041" s="395">
        <f t="shared" ca="1" si="1492"/>
        <v>0</v>
      </c>
      <c r="J1041" s="395">
        <f t="shared" ca="1" si="1493"/>
        <v>0</v>
      </c>
      <c r="K1041" s="395">
        <f t="shared" ca="1" si="1494"/>
        <v>0</v>
      </c>
      <c r="L1041" s="395">
        <f t="shared" ca="1" si="1495"/>
        <v>0</v>
      </c>
      <c r="M1041" s="395">
        <f t="shared" ca="1" si="1496"/>
        <v>0</v>
      </c>
      <c r="N1041" s="395">
        <f t="shared" ca="1" si="1497"/>
        <v>0</v>
      </c>
      <c r="O1041" s="395">
        <f t="shared" ca="1" si="1498"/>
        <v>0</v>
      </c>
      <c r="P1041" s="395">
        <f t="shared" ca="1" si="1499"/>
        <v>0</v>
      </c>
      <c r="Q1041" s="395">
        <f t="shared" ca="1" si="1500"/>
        <v>0</v>
      </c>
      <c r="R1041" s="395">
        <f t="shared" ca="1" si="1501"/>
        <v>0</v>
      </c>
      <c r="S1041" s="395">
        <f t="shared" ca="1" si="1502"/>
        <v>0</v>
      </c>
      <c r="T1041" s="395">
        <f t="shared" ca="1" si="1503"/>
        <v>0</v>
      </c>
      <c r="U1041" s="395">
        <f t="shared" ca="1" si="1504"/>
        <v>0</v>
      </c>
      <c r="V1041" s="395">
        <f t="shared" ca="1" si="1505"/>
        <v>0</v>
      </c>
      <c r="W1041" s="395">
        <f t="shared" ca="1" si="1506"/>
        <v>0</v>
      </c>
      <c r="X1041" s="249"/>
      <c r="Y1041" s="249"/>
      <c r="Z1041" s="249"/>
      <c r="AA1041" s="249"/>
      <c r="AB1041" s="249"/>
    </row>
    <row r="1042" spans="1:28" hidden="1" outlineLevel="1">
      <c r="A1042" s="331">
        <v>2</v>
      </c>
      <c r="B1042" s="309" t="str">
        <f t="shared" ca="1" si="1507"/>
        <v>Depreciated Net Capex 2014</v>
      </c>
      <c r="C1042" s="398"/>
      <c r="D1042" s="399"/>
      <c r="E1042" s="397">
        <f ca="1">E1035</f>
        <v>0</v>
      </c>
      <c r="F1042" s="395">
        <f ca="1">IF(E1066="n/a",E1042,IFERROR(IF((OFFSET($C1042,0,$A1042))&lt;0,
MIN(0,E1042-(OFFSET($C1042,0,$A1042)/(OFFSET($C1037,-$A1041,$A1042)))),
MAX(0,E1042-(OFFSET($C1042,0,$A1042)/(OFFSET($C1037,-$A1041,$A1042))))),0))</f>
        <v>0</v>
      </c>
      <c r="G1042" s="395">
        <f t="shared" ca="1" si="1490"/>
        <v>0</v>
      </c>
      <c r="H1042" s="395">
        <f t="shared" ca="1" si="1491"/>
        <v>0</v>
      </c>
      <c r="I1042" s="395">
        <f t="shared" ca="1" si="1492"/>
        <v>0</v>
      </c>
      <c r="J1042" s="395">
        <f t="shared" ca="1" si="1493"/>
        <v>0</v>
      </c>
      <c r="K1042" s="395">
        <f t="shared" ca="1" si="1494"/>
        <v>0</v>
      </c>
      <c r="L1042" s="395">
        <f t="shared" ca="1" si="1495"/>
        <v>0</v>
      </c>
      <c r="M1042" s="395">
        <f t="shared" ca="1" si="1496"/>
        <v>0</v>
      </c>
      <c r="N1042" s="395">
        <f t="shared" ca="1" si="1497"/>
        <v>0</v>
      </c>
      <c r="O1042" s="395">
        <f t="shared" ca="1" si="1498"/>
        <v>0</v>
      </c>
      <c r="P1042" s="395">
        <f t="shared" ca="1" si="1499"/>
        <v>0</v>
      </c>
      <c r="Q1042" s="395">
        <f t="shared" ca="1" si="1500"/>
        <v>0</v>
      </c>
      <c r="R1042" s="395">
        <f t="shared" ca="1" si="1501"/>
        <v>0</v>
      </c>
      <c r="S1042" s="395">
        <f t="shared" ca="1" si="1502"/>
        <v>0</v>
      </c>
      <c r="T1042" s="395">
        <f t="shared" ca="1" si="1503"/>
        <v>0</v>
      </c>
      <c r="U1042" s="395">
        <f t="shared" ca="1" si="1504"/>
        <v>0</v>
      </c>
      <c r="V1042" s="395">
        <f t="shared" ca="1" si="1505"/>
        <v>0</v>
      </c>
      <c r="W1042" s="395">
        <f t="shared" ca="1" si="1506"/>
        <v>0</v>
      </c>
      <c r="X1042" s="334"/>
      <c r="Y1042" s="249"/>
      <c r="Z1042" s="249"/>
      <c r="AA1042" s="249"/>
      <c r="AB1042" s="249"/>
    </row>
    <row r="1043" spans="1:28" hidden="1" outlineLevel="1">
      <c r="A1043" s="331">
        <v>3</v>
      </c>
      <c r="B1043" s="309" t="str">
        <f t="shared" ca="1" si="1507"/>
        <v>Depreciated Net Capex 2015</v>
      </c>
      <c r="C1043" s="398"/>
      <c r="D1043" s="398"/>
      <c r="E1043" s="399"/>
      <c r="F1043" s="400">
        <f ca="1">F1035</f>
        <v>0</v>
      </c>
      <c r="G1043" s="395">
        <f ca="1">IF(F1067="n/a",F1043,IFERROR(IF((OFFSET($C1043,0,$A1043))&lt;0,
MIN(0,F1043-(OFFSET($C1043,0,$A1043)/(OFFSET($C1038,-$A1042,$A1043)))),
MAX(0,F1043-(OFFSET($C1043,0,$A1043)/(OFFSET($C1038,-$A1042,$A1043))))),0))</f>
        <v>0</v>
      </c>
      <c r="H1043" s="395">
        <f t="shared" ca="1" si="1491"/>
        <v>0</v>
      </c>
      <c r="I1043" s="395">
        <f t="shared" ca="1" si="1492"/>
        <v>0</v>
      </c>
      <c r="J1043" s="395">
        <f t="shared" ca="1" si="1493"/>
        <v>0</v>
      </c>
      <c r="K1043" s="395">
        <f t="shared" ca="1" si="1494"/>
        <v>0</v>
      </c>
      <c r="L1043" s="395">
        <f t="shared" ca="1" si="1495"/>
        <v>0</v>
      </c>
      <c r="M1043" s="395">
        <f t="shared" ca="1" si="1496"/>
        <v>0</v>
      </c>
      <c r="N1043" s="395">
        <f t="shared" ca="1" si="1497"/>
        <v>0</v>
      </c>
      <c r="O1043" s="395">
        <f t="shared" ca="1" si="1498"/>
        <v>0</v>
      </c>
      <c r="P1043" s="395">
        <f t="shared" ca="1" si="1499"/>
        <v>0</v>
      </c>
      <c r="Q1043" s="395">
        <f t="shared" ca="1" si="1500"/>
        <v>0</v>
      </c>
      <c r="R1043" s="395">
        <f t="shared" ca="1" si="1501"/>
        <v>0</v>
      </c>
      <c r="S1043" s="395">
        <f t="shared" ca="1" si="1502"/>
        <v>0</v>
      </c>
      <c r="T1043" s="395">
        <f t="shared" ca="1" si="1503"/>
        <v>0</v>
      </c>
      <c r="U1043" s="395">
        <f t="shared" ca="1" si="1504"/>
        <v>0</v>
      </c>
      <c r="V1043" s="395">
        <f t="shared" ca="1" si="1505"/>
        <v>0</v>
      </c>
      <c r="W1043" s="395">
        <f t="shared" ca="1" si="1506"/>
        <v>0</v>
      </c>
      <c r="X1043" s="334"/>
      <c r="Y1043" s="334"/>
      <c r="Z1043" s="249"/>
      <c r="AA1043" s="249"/>
      <c r="AB1043" s="249"/>
    </row>
    <row r="1044" spans="1:28" hidden="1" outlineLevel="1">
      <c r="A1044" s="331">
        <v>4</v>
      </c>
      <c r="B1044" s="309" t="str">
        <f t="shared" ca="1" si="1507"/>
        <v>Depreciated Net Capex 2016</v>
      </c>
      <c r="C1044" s="398"/>
      <c r="D1044" s="398"/>
      <c r="E1044" s="398"/>
      <c r="F1044" s="399"/>
      <c r="G1044" s="400">
        <f ca="1">G1035</f>
        <v>0</v>
      </c>
      <c r="H1044" s="395">
        <f ca="1">IF(G1068="n/a",G1044,IFERROR(IF((OFFSET($C1044,0,$A1044))&lt;0,
MIN(0,G1044-(OFFSET($C1044,0,$A1044)/(OFFSET($C1039,-$A1043,$A1044)))),
MAX(0,G1044-(OFFSET($C1044,0,$A1044)/(OFFSET($C1039,-$A1043,$A1044))))),0))</f>
        <v>0</v>
      </c>
      <c r="I1044" s="395">
        <f t="shared" ca="1" si="1492"/>
        <v>0</v>
      </c>
      <c r="J1044" s="395">
        <f t="shared" ca="1" si="1493"/>
        <v>0</v>
      </c>
      <c r="K1044" s="395">
        <f t="shared" ca="1" si="1494"/>
        <v>0</v>
      </c>
      <c r="L1044" s="395">
        <f t="shared" ca="1" si="1495"/>
        <v>0</v>
      </c>
      <c r="M1044" s="395">
        <f t="shared" ca="1" si="1496"/>
        <v>0</v>
      </c>
      <c r="N1044" s="395">
        <f t="shared" ca="1" si="1497"/>
        <v>0</v>
      </c>
      <c r="O1044" s="395">
        <f t="shared" ca="1" si="1498"/>
        <v>0</v>
      </c>
      <c r="P1044" s="395">
        <f t="shared" ca="1" si="1499"/>
        <v>0</v>
      </c>
      <c r="Q1044" s="395">
        <f t="shared" ca="1" si="1500"/>
        <v>0</v>
      </c>
      <c r="R1044" s="395">
        <f t="shared" ca="1" si="1501"/>
        <v>0</v>
      </c>
      <c r="S1044" s="395">
        <f t="shared" ca="1" si="1502"/>
        <v>0</v>
      </c>
      <c r="T1044" s="395">
        <f t="shared" ca="1" si="1503"/>
        <v>0</v>
      </c>
      <c r="U1044" s="395">
        <f t="shared" ca="1" si="1504"/>
        <v>0</v>
      </c>
      <c r="V1044" s="395">
        <f t="shared" ca="1" si="1505"/>
        <v>0</v>
      </c>
      <c r="W1044" s="395">
        <f t="shared" ca="1" si="1506"/>
        <v>0</v>
      </c>
      <c r="X1044" s="334"/>
      <c r="Y1044" s="334"/>
      <c r="Z1044" s="334"/>
      <c r="AA1044" s="249"/>
      <c r="AB1044" s="249"/>
    </row>
    <row r="1045" spans="1:28" hidden="1" outlineLevel="1">
      <c r="A1045" s="331">
        <v>5</v>
      </c>
      <c r="B1045" s="309" t="str">
        <f t="shared" ca="1" si="1507"/>
        <v>Depreciated Net Capex 2017</v>
      </c>
      <c r="C1045" s="398"/>
      <c r="D1045" s="398"/>
      <c r="E1045" s="398"/>
      <c r="F1045" s="398"/>
      <c r="G1045" s="399"/>
      <c r="H1045" s="400">
        <f ca="1">H1035</f>
        <v>0</v>
      </c>
      <c r="I1045" s="395">
        <f ca="1">IF(H1069="n/a",H1045,IFERROR(IF((OFFSET($C1045,0,$A1045))&lt;0,
MIN(0,H1045-(OFFSET($C1045,0,$A1045)/(OFFSET($C1040,-$A1044,$A1045)))),
MAX(0,H1045-(OFFSET($C1045,0,$A1045)/(OFFSET($C1040,-$A1044,$A1045))))),0))</f>
        <v>0</v>
      </c>
      <c r="J1045" s="395">
        <f t="shared" ca="1" si="1493"/>
        <v>0</v>
      </c>
      <c r="K1045" s="395">
        <f t="shared" ca="1" si="1494"/>
        <v>0</v>
      </c>
      <c r="L1045" s="395">
        <f t="shared" ca="1" si="1495"/>
        <v>0</v>
      </c>
      <c r="M1045" s="395">
        <f t="shared" ca="1" si="1496"/>
        <v>0</v>
      </c>
      <c r="N1045" s="395">
        <f t="shared" ca="1" si="1497"/>
        <v>0</v>
      </c>
      <c r="O1045" s="395">
        <f t="shared" ca="1" si="1498"/>
        <v>0</v>
      </c>
      <c r="P1045" s="395">
        <f t="shared" ca="1" si="1499"/>
        <v>0</v>
      </c>
      <c r="Q1045" s="395">
        <f t="shared" ca="1" si="1500"/>
        <v>0</v>
      </c>
      <c r="R1045" s="395">
        <f t="shared" ca="1" si="1501"/>
        <v>0</v>
      </c>
      <c r="S1045" s="395">
        <f t="shared" ca="1" si="1502"/>
        <v>0</v>
      </c>
      <c r="T1045" s="395">
        <f t="shared" ca="1" si="1503"/>
        <v>0</v>
      </c>
      <c r="U1045" s="395">
        <f t="shared" ca="1" si="1504"/>
        <v>0</v>
      </c>
      <c r="V1045" s="395">
        <f t="shared" ca="1" si="1505"/>
        <v>0</v>
      </c>
      <c r="W1045" s="395">
        <f t="shared" ca="1" si="1506"/>
        <v>0</v>
      </c>
      <c r="X1045" s="334"/>
      <c r="Y1045" s="334"/>
      <c r="Z1045" s="334"/>
      <c r="AA1045" s="249"/>
      <c r="AB1045" s="249"/>
    </row>
    <row r="1046" spans="1:28" hidden="1" outlineLevel="1">
      <c r="A1046" s="331">
        <v>6</v>
      </c>
      <c r="B1046" s="309" t="str">
        <f t="shared" ca="1" si="1507"/>
        <v>Depreciated Net Capex 2018</v>
      </c>
      <c r="C1046" s="398"/>
      <c r="D1046" s="398"/>
      <c r="E1046" s="398"/>
      <c r="F1046" s="398"/>
      <c r="G1046" s="398"/>
      <c r="H1046" s="399"/>
      <c r="I1046" s="400">
        <f ca="1">I1035</f>
        <v>0</v>
      </c>
      <c r="J1046" s="395">
        <f ca="1">IF(I1070="n/a",I1046,IFERROR(IF((OFFSET($C1046,0,$A1046))&lt;0,
MIN(0,I1046-(OFFSET($C1046,0,$A1046)/(OFFSET($C1041,-$A1045,$A1046)))),
MAX(0,I1046-(OFFSET($C1046,0,$A1046)/(OFFSET($C1041,-$A1045,$A1046))))),0))</f>
        <v>0</v>
      </c>
      <c r="K1046" s="395">
        <f t="shared" ca="1" si="1494"/>
        <v>0</v>
      </c>
      <c r="L1046" s="395">
        <f t="shared" ca="1" si="1495"/>
        <v>0</v>
      </c>
      <c r="M1046" s="395">
        <f t="shared" ca="1" si="1496"/>
        <v>0</v>
      </c>
      <c r="N1046" s="395">
        <f t="shared" ca="1" si="1497"/>
        <v>0</v>
      </c>
      <c r="O1046" s="395">
        <f t="shared" ca="1" si="1498"/>
        <v>0</v>
      </c>
      <c r="P1046" s="395">
        <f t="shared" ca="1" si="1499"/>
        <v>0</v>
      </c>
      <c r="Q1046" s="395">
        <f t="shared" ca="1" si="1500"/>
        <v>0</v>
      </c>
      <c r="R1046" s="395">
        <f t="shared" ca="1" si="1501"/>
        <v>0</v>
      </c>
      <c r="S1046" s="395">
        <f t="shared" ca="1" si="1502"/>
        <v>0</v>
      </c>
      <c r="T1046" s="395">
        <f t="shared" ca="1" si="1503"/>
        <v>0</v>
      </c>
      <c r="U1046" s="395">
        <f t="shared" ca="1" si="1504"/>
        <v>0</v>
      </c>
      <c r="V1046" s="395">
        <f t="shared" ca="1" si="1505"/>
        <v>0</v>
      </c>
      <c r="W1046" s="395">
        <f t="shared" ca="1" si="1506"/>
        <v>0</v>
      </c>
      <c r="X1046" s="334"/>
      <c r="Y1046" s="334"/>
      <c r="Z1046" s="334"/>
      <c r="AA1046" s="249"/>
      <c r="AB1046" s="249"/>
    </row>
    <row r="1047" spans="1:28" hidden="1" outlineLevel="1">
      <c r="A1047" s="331">
        <v>7</v>
      </c>
      <c r="B1047" s="309" t="str">
        <f t="shared" ca="1" si="1507"/>
        <v>Depreciated Net Capex 2019</v>
      </c>
      <c r="C1047" s="398"/>
      <c r="D1047" s="398"/>
      <c r="E1047" s="398"/>
      <c r="F1047" s="398"/>
      <c r="G1047" s="398"/>
      <c r="H1047" s="398"/>
      <c r="I1047" s="399"/>
      <c r="J1047" s="400">
        <f ca="1">J1035</f>
        <v>0</v>
      </c>
      <c r="K1047" s="395">
        <f ca="1">IF(J1071="n/a",J1047,IFERROR(IF((OFFSET($C1047,0,$A1047))&lt;0,
MIN(0,J1047-(OFFSET($C1047,0,$A1047)/(OFFSET($C1042,-$A1046,$A1047)))),
MAX(0,J1047-(OFFSET($C1047,0,$A1047)/(OFFSET($C1042,-$A1046,$A1047))))),0))</f>
        <v>0</v>
      </c>
      <c r="L1047" s="395">
        <f t="shared" ca="1" si="1495"/>
        <v>0</v>
      </c>
      <c r="M1047" s="395">
        <f t="shared" ca="1" si="1496"/>
        <v>0</v>
      </c>
      <c r="N1047" s="395">
        <f t="shared" ca="1" si="1497"/>
        <v>0</v>
      </c>
      <c r="O1047" s="395">
        <f t="shared" ca="1" si="1498"/>
        <v>0</v>
      </c>
      <c r="P1047" s="395">
        <f t="shared" ca="1" si="1499"/>
        <v>0</v>
      </c>
      <c r="Q1047" s="395">
        <f t="shared" ca="1" si="1500"/>
        <v>0</v>
      </c>
      <c r="R1047" s="395">
        <f t="shared" ca="1" si="1501"/>
        <v>0</v>
      </c>
      <c r="S1047" s="395">
        <f t="shared" ca="1" si="1502"/>
        <v>0</v>
      </c>
      <c r="T1047" s="395">
        <f t="shared" ca="1" si="1503"/>
        <v>0</v>
      </c>
      <c r="U1047" s="395">
        <f t="shared" ca="1" si="1504"/>
        <v>0</v>
      </c>
      <c r="V1047" s="395">
        <f t="shared" ca="1" si="1505"/>
        <v>0</v>
      </c>
      <c r="W1047" s="395">
        <f t="shared" ca="1" si="1506"/>
        <v>0</v>
      </c>
      <c r="X1047" s="334"/>
      <c r="Y1047" s="334"/>
      <c r="Z1047" s="334"/>
      <c r="AA1047" s="249"/>
      <c r="AB1047" s="249"/>
    </row>
    <row r="1048" spans="1:28" hidden="1" outlineLevel="1">
      <c r="A1048" s="331">
        <v>8</v>
      </c>
      <c r="B1048" s="309" t="str">
        <f t="shared" ca="1" si="1507"/>
        <v>Depreciated Net Capex 2020</v>
      </c>
      <c r="C1048" s="398"/>
      <c r="D1048" s="398"/>
      <c r="E1048" s="398"/>
      <c r="F1048" s="398"/>
      <c r="G1048" s="398"/>
      <c r="H1048" s="398"/>
      <c r="I1048" s="398"/>
      <c r="J1048" s="399"/>
      <c r="K1048" s="400">
        <f ca="1">K1035</f>
        <v>0</v>
      </c>
      <c r="L1048" s="395">
        <f ca="1">IF(K1072="n/a",K1048,IFERROR(IF((OFFSET($C1048,0,$A1048))&lt;0,
MIN(0,K1048-(OFFSET($C1048,0,$A1048)/(OFFSET($C1043,-$A1047,$A1048)))),
MAX(0,K1048-(OFFSET($C1048,0,$A1048)/(OFFSET($C1043,-$A1047,$A1048))))),0))</f>
        <v>0</v>
      </c>
      <c r="M1048" s="395">
        <f t="shared" ca="1" si="1496"/>
        <v>0</v>
      </c>
      <c r="N1048" s="395">
        <f t="shared" ca="1" si="1497"/>
        <v>0</v>
      </c>
      <c r="O1048" s="395">
        <f t="shared" ca="1" si="1498"/>
        <v>0</v>
      </c>
      <c r="P1048" s="395">
        <f t="shared" ca="1" si="1499"/>
        <v>0</v>
      </c>
      <c r="Q1048" s="395">
        <f t="shared" ca="1" si="1500"/>
        <v>0</v>
      </c>
      <c r="R1048" s="395">
        <f t="shared" ca="1" si="1501"/>
        <v>0</v>
      </c>
      <c r="S1048" s="395">
        <f t="shared" ca="1" si="1502"/>
        <v>0</v>
      </c>
      <c r="T1048" s="395">
        <f t="shared" ca="1" si="1503"/>
        <v>0</v>
      </c>
      <c r="U1048" s="395">
        <f t="shared" ca="1" si="1504"/>
        <v>0</v>
      </c>
      <c r="V1048" s="395">
        <f t="shared" ca="1" si="1505"/>
        <v>0</v>
      </c>
      <c r="W1048" s="395">
        <f t="shared" ca="1" si="1506"/>
        <v>0</v>
      </c>
      <c r="X1048" s="334"/>
      <c r="Y1048" s="334"/>
      <c r="Z1048" s="334"/>
      <c r="AA1048" s="249"/>
      <c r="AB1048" s="249"/>
    </row>
    <row r="1049" spans="1:28" hidden="1" outlineLevel="1">
      <c r="A1049" s="331">
        <v>9</v>
      </c>
      <c r="B1049" s="309" t="str">
        <f t="shared" ca="1" si="1507"/>
        <v>Depreciated Net Capex 2021</v>
      </c>
      <c r="C1049" s="398"/>
      <c r="D1049" s="398"/>
      <c r="E1049" s="398"/>
      <c r="F1049" s="398"/>
      <c r="G1049" s="398"/>
      <c r="H1049" s="398"/>
      <c r="I1049" s="398"/>
      <c r="J1049" s="398"/>
      <c r="K1049" s="399"/>
      <c r="L1049" s="400">
        <f ca="1">L1035</f>
        <v>0</v>
      </c>
      <c r="M1049" s="395">
        <f ca="1">IF(L1073="n/a",L1049,IFERROR(IF((OFFSET($C1049,0,$A1049))&lt;0,
MIN(0,L1049-(OFFSET($C1049,0,$A1049)/(OFFSET($C1044,-$A1048,$A1049)))),
MAX(0,L1049-(OFFSET($C1049,0,$A1049)/(OFFSET($C1044,-$A1048,$A1049))))),0))</f>
        <v>0</v>
      </c>
      <c r="N1049" s="395">
        <f t="shared" ca="1" si="1497"/>
        <v>0</v>
      </c>
      <c r="O1049" s="395">
        <f t="shared" ca="1" si="1498"/>
        <v>0</v>
      </c>
      <c r="P1049" s="395">
        <f t="shared" ca="1" si="1499"/>
        <v>0</v>
      </c>
      <c r="Q1049" s="395">
        <f t="shared" ca="1" si="1500"/>
        <v>0</v>
      </c>
      <c r="R1049" s="395">
        <f t="shared" ca="1" si="1501"/>
        <v>0</v>
      </c>
      <c r="S1049" s="395">
        <f t="shared" ca="1" si="1502"/>
        <v>0</v>
      </c>
      <c r="T1049" s="395">
        <f t="shared" ca="1" si="1503"/>
        <v>0</v>
      </c>
      <c r="U1049" s="395">
        <f t="shared" ca="1" si="1504"/>
        <v>0</v>
      </c>
      <c r="V1049" s="395">
        <f t="shared" ca="1" si="1505"/>
        <v>0</v>
      </c>
      <c r="W1049" s="395">
        <f t="shared" ca="1" si="1506"/>
        <v>0</v>
      </c>
      <c r="X1049" s="334"/>
      <c r="Y1049" s="334"/>
      <c r="Z1049" s="334"/>
      <c r="AA1049" s="249"/>
      <c r="AB1049" s="249"/>
    </row>
    <row r="1050" spans="1:28" hidden="1" outlineLevel="1">
      <c r="A1050" s="331">
        <v>10</v>
      </c>
      <c r="B1050" s="309" t="str">
        <f t="shared" ca="1" si="1507"/>
        <v>Depreciated Net Capex 2022</v>
      </c>
      <c r="C1050" s="398"/>
      <c r="D1050" s="398"/>
      <c r="E1050" s="398"/>
      <c r="F1050" s="398"/>
      <c r="G1050" s="398"/>
      <c r="H1050" s="398"/>
      <c r="I1050" s="398"/>
      <c r="J1050" s="398"/>
      <c r="K1050" s="398"/>
      <c r="L1050" s="399"/>
      <c r="M1050" s="400">
        <f ca="1">M1035</f>
        <v>0</v>
      </c>
      <c r="N1050" s="395">
        <f ca="1">IF(M1074="n/a",M1050,IFERROR(IF((OFFSET($C1050,0,$A1050))&lt;0,
MIN(0,M1050-(OFFSET($C1050,0,$A1050)/(OFFSET($C1045,-$A1049,$A1050)))),
MAX(0,M1050-(OFFSET($C1050,0,$A1050)/(OFFSET($C1045,-$A1049,$A1050))))),0))</f>
        <v>0</v>
      </c>
      <c r="O1050" s="395">
        <f t="shared" ca="1" si="1498"/>
        <v>0</v>
      </c>
      <c r="P1050" s="395">
        <f t="shared" ca="1" si="1499"/>
        <v>0</v>
      </c>
      <c r="Q1050" s="395">
        <f t="shared" ca="1" si="1500"/>
        <v>0</v>
      </c>
      <c r="R1050" s="395">
        <f t="shared" ca="1" si="1501"/>
        <v>0</v>
      </c>
      <c r="S1050" s="395">
        <f t="shared" ca="1" si="1502"/>
        <v>0</v>
      </c>
      <c r="T1050" s="395">
        <f t="shared" ca="1" si="1503"/>
        <v>0</v>
      </c>
      <c r="U1050" s="395">
        <f t="shared" ca="1" si="1504"/>
        <v>0</v>
      </c>
      <c r="V1050" s="395">
        <f t="shared" ca="1" si="1505"/>
        <v>0</v>
      </c>
      <c r="W1050" s="395">
        <f t="shared" ca="1" si="1506"/>
        <v>0</v>
      </c>
      <c r="X1050" s="334"/>
      <c r="Y1050" s="334"/>
      <c r="Z1050" s="334"/>
      <c r="AA1050" s="249"/>
      <c r="AB1050" s="249"/>
    </row>
    <row r="1051" spans="1:28" hidden="1" outlineLevel="1">
      <c r="A1051" s="331">
        <v>11</v>
      </c>
      <c r="B1051" s="309" t="str">
        <f t="shared" ca="1" si="1507"/>
        <v>Depreciated Net Capex 2023</v>
      </c>
      <c r="C1051" s="398"/>
      <c r="D1051" s="398"/>
      <c r="E1051" s="398"/>
      <c r="F1051" s="398"/>
      <c r="G1051" s="398"/>
      <c r="H1051" s="398"/>
      <c r="I1051" s="398"/>
      <c r="J1051" s="398"/>
      <c r="K1051" s="398"/>
      <c r="L1051" s="398"/>
      <c r="M1051" s="399"/>
      <c r="N1051" s="400">
        <f>N1035</f>
        <v>0</v>
      </c>
      <c r="O1051" s="395">
        <f ca="1">IF(N1075="n/a",N1051,IFERROR(IF((OFFSET($C1051,0,$A1051))&lt;0,
MIN(0,N1051-(OFFSET($C1051,0,$A1051)/(OFFSET($C1046,-$A1050,$A1051)))),
MAX(0,N1051-(OFFSET($C1051,0,$A1051)/(OFFSET($C1046,-$A1050,$A1051))))),0))</f>
        <v>0</v>
      </c>
      <c r="P1051" s="395">
        <f t="shared" ca="1" si="1499"/>
        <v>0</v>
      </c>
      <c r="Q1051" s="395">
        <f t="shared" ca="1" si="1500"/>
        <v>0</v>
      </c>
      <c r="R1051" s="395">
        <f t="shared" ca="1" si="1501"/>
        <v>0</v>
      </c>
      <c r="S1051" s="395">
        <f t="shared" ca="1" si="1502"/>
        <v>0</v>
      </c>
      <c r="T1051" s="395">
        <f t="shared" ca="1" si="1503"/>
        <v>0</v>
      </c>
      <c r="U1051" s="395">
        <f t="shared" ca="1" si="1504"/>
        <v>0</v>
      </c>
      <c r="V1051" s="395">
        <f t="shared" ca="1" si="1505"/>
        <v>0</v>
      </c>
      <c r="W1051" s="395">
        <f t="shared" ca="1" si="1506"/>
        <v>0</v>
      </c>
      <c r="X1051" s="334"/>
      <c r="Y1051" s="334"/>
      <c r="Z1051" s="334"/>
      <c r="AA1051" s="249"/>
      <c r="AB1051" s="249"/>
    </row>
    <row r="1052" spans="1:28" hidden="1" outlineLevel="1">
      <c r="A1052" s="331">
        <v>12</v>
      </c>
      <c r="B1052" s="309" t="str">
        <f t="shared" ca="1" si="1507"/>
        <v>Depreciated Net Capex 2024</v>
      </c>
      <c r="C1052" s="398"/>
      <c r="D1052" s="398"/>
      <c r="E1052" s="398"/>
      <c r="F1052" s="398"/>
      <c r="G1052" s="398"/>
      <c r="H1052" s="398"/>
      <c r="I1052" s="398"/>
      <c r="J1052" s="398"/>
      <c r="K1052" s="398"/>
      <c r="L1052" s="398"/>
      <c r="M1052" s="398"/>
      <c r="N1052" s="399"/>
      <c r="O1052" s="400">
        <f>O1035</f>
        <v>0</v>
      </c>
      <c r="P1052" s="395">
        <f ca="1">IF(O1076="n/a",O1052,IFERROR(IF((OFFSET($C1052,0,$A1052))&lt;0,
MIN(0,O1052-(OFFSET($C1052,0,$A1052)/(OFFSET($C1047,-$A1051,$A1052)))),
MAX(0,O1052-(OFFSET($C1052,0,$A1052)/(OFFSET($C1047,-$A1051,$A1052))))),0))</f>
        <v>0</v>
      </c>
      <c r="Q1052" s="395">
        <f t="shared" ca="1" si="1500"/>
        <v>0</v>
      </c>
      <c r="R1052" s="395">
        <f t="shared" ca="1" si="1501"/>
        <v>0</v>
      </c>
      <c r="S1052" s="395">
        <f t="shared" ca="1" si="1502"/>
        <v>0</v>
      </c>
      <c r="T1052" s="395">
        <f t="shared" ca="1" si="1503"/>
        <v>0</v>
      </c>
      <c r="U1052" s="395">
        <f t="shared" ca="1" si="1504"/>
        <v>0</v>
      </c>
      <c r="V1052" s="395">
        <f t="shared" ca="1" si="1505"/>
        <v>0</v>
      </c>
      <c r="W1052" s="395">
        <f t="shared" ca="1" si="1506"/>
        <v>0</v>
      </c>
      <c r="X1052" s="334"/>
      <c r="Y1052" s="334"/>
      <c r="Z1052" s="334"/>
      <c r="AA1052" s="249"/>
      <c r="AB1052" s="249"/>
    </row>
    <row r="1053" spans="1:28" hidden="1" outlineLevel="1">
      <c r="A1053" s="331">
        <v>13</v>
      </c>
      <c r="B1053" s="309" t="str">
        <f t="shared" ca="1" si="1507"/>
        <v>Depreciated Net Capex 2025</v>
      </c>
      <c r="C1053" s="398"/>
      <c r="D1053" s="398"/>
      <c r="E1053" s="398"/>
      <c r="F1053" s="398"/>
      <c r="G1053" s="398"/>
      <c r="H1053" s="398"/>
      <c r="I1053" s="398"/>
      <c r="J1053" s="398"/>
      <c r="K1053" s="398"/>
      <c r="L1053" s="398"/>
      <c r="M1053" s="398"/>
      <c r="N1053" s="398"/>
      <c r="O1053" s="399"/>
      <c r="P1053" s="400">
        <f>P1035</f>
        <v>0</v>
      </c>
      <c r="Q1053" s="395">
        <f ca="1">IF(P1077="n/a",P1053,IFERROR(IF((OFFSET($C1053,0,$A1053))&lt;0,
MIN(0,P1053-(OFFSET($C1053,0,$A1053)/(OFFSET($C1048,-$A1052,$A1053)))),
MAX(0,P1053-(OFFSET($C1053,0,$A1053)/(OFFSET($C1048,-$A1052,$A1053))))),0))</f>
        <v>0</v>
      </c>
      <c r="R1053" s="395">
        <f t="shared" ca="1" si="1501"/>
        <v>0</v>
      </c>
      <c r="S1053" s="395">
        <f t="shared" ca="1" si="1502"/>
        <v>0</v>
      </c>
      <c r="T1053" s="395">
        <f t="shared" ca="1" si="1503"/>
        <v>0</v>
      </c>
      <c r="U1053" s="395">
        <f t="shared" ca="1" si="1504"/>
        <v>0</v>
      </c>
      <c r="V1053" s="395">
        <f t="shared" ca="1" si="1505"/>
        <v>0</v>
      </c>
      <c r="W1053" s="395">
        <f t="shared" ca="1" si="1506"/>
        <v>0</v>
      </c>
      <c r="X1053" s="334"/>
      <c r="Y1053" s="334"/>
      <c r="Z1053" s="334"/>
      <c r="AA1053" s="249"/>
      <c r="AB1053" s="249"/>
    </row>
    <row r="1054" spans="1:28" hidden="1" outlineLevel="1">
      <c r="A1054" s="331">
        <v>14</v>
      </c>
      <c r="B1054" s="309" t="str">
        <f t="shared" ca="1" si="1507"/>
        <v>Depreciated Net Capex 2026</v>
      </c>
      <c r="C1054" s="398"/>
      <c r="D1054" s="398"/>
      <c r="E1054" s="398"/>
      <c r="F1054" s="398"/>
      <c r="G1054" s="398"/>
      <c r="H1054" s="398"/>
      <c r="I1054" s="398"/>
      <c r="J1054" s="398"/>
      <c r="K1054" s="398"/>
      <c r="L1054" s="398"/>
      <c r="M1054" s="398"/>
      <c r="N1054" s="398"/>
      <c r="O1054" s="398"/>
      <c r="P1054" s="399"/>
      <c r="Q1054" s="400">
        <f>Q1035</f>
        <v>0</v>
      </c>
      <c r="R1054" s="395">
        <f ca="1">IF(Q1078="n/a",Q1054,IFERROR(IF((OFFSET($C1054,0,$A1054))&lt;0,
MIN(0,Q1054-(OFFSET($C1054,0,$A1054)/(OFFSET($C1049,-$A1053,$A1054)))),
MAX(0,Q1054-(OFFSET($C1054,0,$A1054)/(OFFSET($C1049,-$A1053,$A1054))))),0))</f>
        <v>0</v>
      </c>
      <c r="S1054" s="395">
        <f t="shared" ca="1" si="1502"/>
        <v>0</v>
      </c>
      <c r="T1054" s="395">
        <f t="shared" ca="1" si="1503"/>
        <v>0</v>
      </c>
      <c r="U1054" s="395">
        <f t="shared" ca="1" si="1504"/>
        <v>0</v>
      </c>
      <c r="V1054" s="395">
        <f t="shared" ca="1" si="1505"/>
        <v>0</v>
      </c>
      <c r="W1054" s="395">
        <f t="shared" ca="1" si="1506"/>
        <v>0</v>
      </c>
      <c r="X1054" s="334"/>
      <c r="Y1054" s="334"/>
      <c r="Z1054" s="334"/>
      <c r="AA1054" s="249"/>
      <c r="AB1054" s="249"/>
    </row>
    <row r="1055" spans="1:28" hidden="1" outlineLevel="1">
      <c r="A1055" s="331">
        <v>15</v>
      </c>
      <c r="B1055" s="309" t="str">
        <f t="shared" ca="1" si="1507"/>
        <v>Depreciated Net Capex 2027</v>
      </c>
      <c r="C1055" s="398"/>
      <c r="D1055" s="398"/>
      <c r="E1055" s="398"/>
      <c r="F1055" s="398"/>
      <c r="G1055" s="398"/>
      <c r="H1055" s="398"/>
      <c r="I1055" s="398"/>
      <c r="J1055" s="398"/>
      <c r="K1055" s="398"/>
      <c r="L1055" s="398"/>
      <c r="M1055" s="398"/>
      <c r="N1055" s="398"/>
      <c r="O1055" s="398"/>
      <c r="P1055" s="398"/>
      <c r="Q1055" s="399"/>
      <c r="R1055" s="400">
        <f>R1035</f>
        <v>0</v>
      </c>
      <c r="S1055" s="395">
        <f ca="1">IF(R1079="n/a",R1055,IFERROR(IF((OFFSET($C1055,0,$A1055))&lt;0,
MIN(0,R1055-(OFFSET($C1055,0,$A1055)/(OFFSET($C1050,-$A1054,$A1055)))),
MAX(0,R1055-(OFFSET($C1055,0,$A1055)/(OFFSET($C1050,-$A1054,$A1055))))),0))</f>
        <v>0</v>
      </c>
      <c r="T1055" s="395">
        <f t="shared" ca="1" si="1503"/>
        <v>0</v>
      </c>
      <c r="U1055" s="395">
        <f t="shared" ca="1" si="1504"/>
        <v>0</v>
      </c>
      <c r="V1055" s="395">
        <f t="shared" ca="1" si="1505"/>
        <v>0</v>
      </c>
      <c r="W1055" s="395">
        <f t="shared" ca="1" si="1506"/>
        <v>0</v>
      </c>
      <c r="X1055" s="334"/>
      <c r="Y1055" s="334"/>
      <c r="Z1055" s="334"/>
      <c r="AA1055" s="249"/>
      <c r="AB1055" s="249"/>
    </row>
    <row r="1056" spans="1:28" hidden="1" outlineLevel="1">
      <c r="A1056" s="331">
        <v>16</v>
      </c>
      <c r="B1056" s="309" t="str">
        <f t="shared" ca="1" si="1507"/>
        <v>Depreciated Net Capex 2028</v>
      </c>
      <c r="C1056" s="398"/>
      <c r="D1056" s="398"/>
      <c r="E1056" s="398"/>
      <c r="F1056" s="398"/>
      <c r="G1056" s="398"/>
      <c r="H1056" s="398"/>
      <c r="I1056" s="398"/>
      <c r="J1056" s="398"/>
      <c r="K1056" s="398"/>
      <c r="L1056" s="398"/>
      <c r="M1056" s="398"/>
      <c r="N1056" s="398"/>
      <c r="O1056" s="398"/>
      <c r="P1056" s="398"/>
      <c r="Q1056" s="398"/>
      <c r="R1056" s="399"/>
      <c r="S1056" s="400">
        <f>S1035</f>
        <v>0</v>
      </c>
      <c r="T1056" s="395">
        <f ca="1">IF(S1080="n/a",S1056,IFERROR(IF((OFFSET($C1056,0,$A1056))&lt;0,
MIN(0,S1056-(OFFSET($C1056,0,$A1056)/(OFFSET($C1051,-$A1055,$A1056)))),
MAX(0,S1056-(OFFSET($C1056,0,$A1056)/(OFFSET($C1051,-$A1055,$A1056))))),0))</f>
        <v>0</v>
      </c>
      <c r="U1056" s="395">
        <f t="shared" ca="1" si="1504"/>
        <v>0</v>
      </c>
      <c r="V1056" s="395">
        <f t="shared" ca="1" si="1505"/>
        <v>0</v>
      </c>
      <c r="W1056" s="395">
        <f t="shared" ca="1" si="1506"/>
        <v>0</v>
      </c>
      <c r="X1056" s="334"/>
      <c r="Y1056" s="334"/>
      <c r="Z1056" s="334"/>
      <c r="AA1056" s="249"/>
      <c r="AB1056" s="249"/>
    </row>
    <row r="1057" spans="1:28" hidden="1" outlineLevel="1">
      <c r="A1057" s="331">
        <v>17</v>
      </c>
      <c r="B1057" s="309" t="str">
        <f t="shared" ca="1" si="1507"/>
        <v>Depreciated Net Capex 2029</v>
      </c>
      <c r="C1057" s="398"/>
      <c r="D1057" s="398"/>
      <c r="E1057" s="398"/>
      <c r="F1057" s="398"/>
      <c r="G1057" s="398"/>
      <c r="H1057" s="398"/>
      <c r="I1057" s="398"/>
      <c r="J1057" s="398"/>
      <c r="K1057" s="398"/>
      <c r="L1057" s="398"/>
      <c r="M1057" s="398"/>
      <c r="N1057" s="398"/>
      <c r="O1057" s="398"/>
      <c r="P1057" s="398"/>
      <c r="Q1057" s="398"/>
      <c r="R1057" s="398"/>
      <c r="S1057" s="399"/>
      <c r="T1057" s="400">
        <f>T1035</f>
        <v>0</v>
      </c>
      <c r="U1057" s="395">
        <f ca="1">IF(T1081="n/a",T1057,IFERROR(IF((OFFSET($C1057,0,$A1057))&lt;0,
MIN(0,T1057-(OFFSET($C1057,0,$A1057)/(OFFSET($C1052,-$A1056,$A1057)))),
MAX(0,T1057-(OFFSET($C1057,0,$A1057)/(OFFSET($C1052,-$A1056,$A1057))))),0))</f>
        <v>0</v>
      </c>
      <c r="V1057" s="395">
        <f t="shared" ca="1" si="1505"/>
        <v>0</v>
      </c>
      <c r="W1057" s="395">
        <f t="shared" ca="1" si="1506"/>
        <v>0</v>
      </c>
      <c r="X1057" s="334"/>
      <c r="Y1057" s="334"/>
      <c r="Z1057" s="334"/>
      <c r="AA1057" s="249"/>
      <c r="AB1057" s="249"/>
    </row>
    <row r="1058" spans="1:28" hidden="1" outlineLevel="1">
      <c r="A1058" s="331">
        <v>18</v>
      </c>
      <c r="B1058" s="309" t="str">
        <f t="shared" ca="1" si="1507"/>
        <v>Depreciated Net Capex 2030</v>
      </c>
      <c r="C1058" s="398"/>
      <c r="D1058" s="398"/>
      <c r="E1058" s="398"/>
      <c r="F1058" s="398"/>
      <c r="G1058" s="398"/>
      <c r="H1058" s="398"/>
      <c r="I1058" s="398"/>
      <c r="J1058" s="398"/>
      <c r="K1058" s="398"/>
      <c r="L1058" s="398"/>
      <c r="M1058" s="398"/>
      <c r="N1058" s="398"/>
      <c r="O1058" s="398"/>
      <c r="P1058" s="398"/>
      <c r="Q1058" s="398"/>
      <c r="R1058" s="398"/>
      <c r="S1058" s="398"/>
      <c r="T1058" s="399"/>
      <c r="U1058" s="400">
        <f>U1035</f>
        <v>0</v>
      </c>
      <c r="V1058" s="395">
        <f ca="1">IF(U1082="n/a",U1058,IFERROR(IF((OFFSET($C1058,0,$A1058))&lt;0,
MIN(0,U1058-(OFFSET($C1058,0,$A1058)/(OFFSET($C1053,-$A1057,$A1058)))),
MAX(0,U1058-(OFFSET($C1058,0,$A1058)/(OFFSET($C1053,-$A1057,$A1058))))),0))</f>
        <v>0</v>
      </c>
      <c r="W1058" s="395">
        <f t="shared" ca="1" si="1506"/>
        <v>0</v>
      </c>
      <c r="X1058" s="334"/>
      <c r="Y1058" s="334"/>
      <c r="Z1058" s="334"/>
      <c r="AA1058" s="249"/>
      <c r="AB1058" s="249"/>
    </row>
    <row r="1059" spans="1:28" hidden="1" outlineLevel="1">
      <c r="A1059" s="331">
        <v>19</v>
      </c>
      <c r="B1059" s="309" t="str">
        <f t="shared" ca="1" si="1507"/>
        <v>Depreciated Net Capex 2031</v>
      </c>
      <c r="C1059" s="398"/>
      <c r="D1059" s="398"/>
      <c r="E1059" s="398"/>
      <c r="F1059" s="398"/>
      <c r="G1059" s="398"/>
      <c r="H1059" s="398"/>
      <c r="I1059" s="398"/>
      <c r="J1059" s="398"/>
      <c r="K1059" s="398"/>
      <c r="L1059" s="398"/>
      <c r="M1059" s="398"/>
      <c r="N1059" s="398"/>
      <c r="O1059" s="398"/>
      <c r="P1059" s="398"/>
      <c r="Q1059" s="398"/>
      <c r="R1059" s="398"/>
      <c r="S1059" s="398"/>
      <c r="T1059" s="398"/>
      <c r="U1059" s="399"/>
      <c r="V1059" s="400">
        <f>V1035</f>
        <v>0</v>
      </c>
      <c r="W1059" s="395">
        <f ca="1">IF(V1083="n/a",V1059,IFERROR(IF((OFFSET($C1059,0,$A1059))&lt;0,
MIN(0,V1059-(OFFSET($C1059,0,$A1059)/(OFFSET($C1054,-$A1058,$A1059)))),
MAX(0,V1059-(OFFSET($C1059,0,$A1059)/(OFFSET($C1054,-$A1058,$A1059))))),0))</f>
        <v>0</v>
      </c>
      <c r="X1059" s="334"/>
      <c r="Y1059" s="334"/>
      <c r="Z1059" s="334"/>
      <c r="AA1059" s="249"/>
      <c r="AB1059" s="249"/>
    </row>
    <row r="1060" spans="1:28" hidden="1" outlineLevel="1">
      <c r="A1060" s="331">
        <v>20</v>
      </c>
      <c r="B1060" s="309" t="str">
        <f t="shared" ca="1" si="1507"/>
        <v>Depreciated Net Capex 2032</v>
      </c>
      <c r="C1060" s="398"/>
      <c r="D1060" s="398"/>
      <c r="E1060" s="398"/>
      <c r="F1060" s="398"/>
      <c r="G1060" s="398"/>
      <c r="H1060" s="398"/>
      <c r="I1060" s="398"/>
      <c r="J1060" s="398"/>
      <c r="K1060" s="398"/>
      <c r="L1060" s="398"/>
      <c r="M1060" s="398"/>
      <c r="N1060" s="398"/>
      <c r="O1060" s="398"/>
      <c r="P1060" s="398"/>
      <c r="Q1060" s="398"/>
      <c r="R1060" s="398"/>
      <c r="S1060" s="398"/>
      <c r="T1060" s="398"/>
      <c r="U1060" s="398"/>
      <c r="V1060" s="399"/>
      <c r="W1060" s="395">
        <f>W1035</f>
        <v>0</v>
      </c>
      <c r="X1060" s="249"/>
      <c r="Y1060" s="249"/>
      <c r="Z1060" s="249"/>
      <c r="AA1060" s="249"/>
      <c r="AB1060" s="249"/>
    </row>
    <row r="1061" spans="1:28" hidden="1" outlineLevel="1">
      <c r="A1061" s="249"/>
      <c r="B1061" s="332"/>
      <c r="C1061" s="395"/>
      <c r="D1061" s="395"/>
      <c r="E1061" s="395"/>
      <c r="F1061" s="395"/>
      <c r="G1061" s="395"/>
      <c r="H1061" s="395"/>
      <c r="I1061" s="395"/>
      <c r="J1061" s="395"/>
      <c r="K1061" s="395"/>
      <c r="L1061" s="395"/>
      <c r="M1061" s="395"/>
      <c r="N1061" s="395"/>
      <c r="O1061" s="395"/>
      <c r="P1061" s="395"/>
      <c r="Q1061" s="395"/>
      <c r="R1061" s="395"/>
      <c r="S1061" s="395"/>
      <c r="T1061" s="395"/>
      <c r="U1061" s="395"/>
      <c r="V1061" s="395"/>
      <c r="W1061" s="395"/>
      <c r="X1061" s="249"/>
      <c r="Y1061" s="249"/>
      <c r="Z1061" s="249"/>
      <c r="AA1061" s="249"/>
      <c r="AB1061" s="249"/>
    </row>
    <row r="1062" spans="1:28" hidden="1" outlineLevel="1">
      <c r="A1062" s="249"/>
      <c r="B1062" s="332"/>
      <c r="C1062" s="395"/>
      <c r="D1062" s="395"/>
      <c r="E1062" s="395"/>
      <c r="F1062" s="395"/>
      <c r="G1062" s="395"/>
      <c r="H1062" s="395"/>
      <c r="I1062" s="395"/>
      <c r="J1062" s="395"/>
      <c r="K1062" s="395"/>
      <c r="L1062" s="395"/>
      <c r="M1062" s="395"/>
      <c r="N1062" s="395"/>
      <c r="O1062" s="395"/>
      <c r="P1062" s="395"/>
      <c r="Q1062" s="395"/>
      <c r="R1062" s="395"/>
      <c r="S1062" s="395"/>
      <c r="T1062" s="395"/>
      <c r="U1062" s="395"/>
      <c r="V1062" s="395"/>
      <c r="W1062" s="395"/>
      <c r="X1062" s="249"/>
      <c r="Y1062" s="249"/>
      <c r="Z1062" s="249"/>
      <c r="AA1062" s="249"/>
      <c r="AB1062" s="249"/>
    </row>
    <row r="1063" spans="1:28" hidden="1" outlineLevel="1">
      <c r="A1063" s="249"/>
      <c r="B1063" s="309" t="s">
        <v>302</v>
      </c>
      <c r="C1063" s="395"/>
      <c r="D1063" s="395">
        <f t="shared" ref="D1063" ca="1" si="1508">IF(C1063="n/a","n/a",IF(AND(C1063&lt;1,D1037=0),0,
IF(D1037=0,C1063-1,
IF(C1063&lt;1,D1038,
(((C1063-1)*(C1039-(C1039/(C1063))))+(D1037*D1038))/(D1039)))))</f>
        <v>0</v>
      </c>
      <c r="E1063" s="395">
        <f t="shared" ref="E1063" ca="1" si="1509">IF(D1063="n/a","n/a",IF(AND(D1063&lt;1,E1037=0),0,
IF(E1037=0,D1063-1,
IF(D1063&lt;1,E1038,
(((D1063-1)*(D1039-(D1039/(D1063))))+(E1037*E1038))/(E1039)))))</f>
        <v>0</v>
      </c>
      <c r="F1063" s="395">
        <f t="shared" ref="F1063" ca="1" si="1510">IF(E1063="n/a","n/a",IF(AND(E1063&lt;1,F1037=0),0,
IF(F1037=0,E1063-1,
IF(E1063&lt;1,F1038,
(((E1063-1)*(E1039-(E1039/(E1063))))+(F1037*F1038))/(F1039)))))</f>
        <v>0</v>
      </c>
      <c r="G1063" s="395">
        <f t="shared" ref="G1063" ca="1" si="1511">IF(F1063="n/a","n/a",IF(AND(F1063&lt;1,G1037=0),0,
IF(G1037=0,F1063-1,
IF(F1063&lt;1,G1038,
(((F1063-1)*(F1039-(F1039/(F1063))))+(G1037*G1038))/(G1039)))))</f>
        <v>0</v>
      </c>
      <c r="H1063" s="395">
        <f t="shared" ref="H1063" ca="1" si="1512">IF(G1063="n/a","n/a",IF(AND(G1063&lt;1,H1037=0),0,
IF(H1037=0,G1063-1,
IF(G1063&lt;1,H1038,
(((G1063-1)*(G1039-(G1039/(G1063))))+(H1037*H1038))/(H1039)))))</f>
        <v>0</v>
      </c>
      <c r="I1063" s="395">
        <f ca="1">IF(H1063="n/a","n/a",IF(AND(H1063&lt;1,I1037=0),0,
IF(I1037=0,H1063-1,
IF(H1063&lt;1,I1038,
(((H1063-1)*(H1039-(H1039/(H1063))))+(I1037*I1038))/(I1039)))))</f>
        <v>0</v>
      </c>
      <c r="J1063" s="395">
        <f t="shared" ref="J1063" ca="1" si="1513">IF(I1063="n/a","n/a",IF(AND(I1063&lt;1,J1037=0),0,
IF(J1037=0,I1063-1,
IF(I1063&lt;1,J1038,
(((I1063-1)*(I1039-(I1039/(I1063))))+(J1037*J1038))/(J1039)))))</f>
        <v>0</v>
      </c>
      <c r="K1063" s="395">
        <f t="shared" ref="K1063" ca="1" si="1514">IF(J1063="n/a","n/a",IF(AND(J1063&lt;1,K1037=0),0,
IF(K1037=0,J1063-1,
IF(J1063&lt;1,K1038,
(((J1063-1)*(J1039-(J1039/(J1063))))+(K1037*K1038))/(K1039)))))</f>
        <v>0</v>
      </c>
      <c r="L1063" s="395">
        <f t="shared" ref="L1063" ca="1" si="1515">IF(K1063="n/a","n/a",IF(AND(K1063&lt;1,L1037=0),0,
IF(L1037=0,K1063-1,
IF(K1063&lt;1,L1038,
(((K1063-1)*(K1039-(K1039/(K1063))))+(L1037*L1038))/(L1039)))))</f>
        <v>0</v>
      </c>
      <c r="M1063" s="395">
        <f t="shared" ref="M1063" ca="1" si="1516">IF(L1063="n/a","n/a",IF(AND(L1063&lt;1,M1037=0),0,
IF(M1037=0,L1063-1,
IF(L1063&lt;1,M1038,
(((L1063-1)*(L1039-(L1039/(L1063))))+(M1037*M1038))/(M1039)))))</f>
        <v>0</v>
      </c>
      <c r="N1063" s="395">
        <f t="shared" ref="N1063" ca="1" si="1517">IF(M1063="n/a","n/a",IF(AND(M1063&lt;1,N1037=0),0,
IF(N1037=0,M1063-1,
IF(M1063&lt;1,N1038,
(((M1063-1)*(M1039-(M1039/(M1063))))+(N1037*N1038))/(N1039)))))</f>
        <v>0</v>
      </c>
      <c r="O1063" s="395">
        <f t="shared" ref="O1063" ca="1" si="1518">IF(N1063="n/a","n/a",IF(AND(N1063&lt;1,O1037=0),0,
IF(O1037=0,N1063-1,
IF(N1063&lt;1,O1038,
(((N1063-1)*(N1039-(N1039/(N1063))))+(O1037*O1038))/(O1039)))))</f>
        <v>0</v>
      </c>
      <c r="P1063" s="395">
        <f t="shared" ref="P1063" ca="1" si="1519">IF(O1063="n/a","n/a",IF(AND(O1063&lt;1,P1037=0),0,
IF(P1037=0,O1063-1,
IF(O1063&lt;1,P1038,
(((O1063-1)*(O1039-(O1039/(O1063))))+(P1037*P1038))/(P1039)))))</f>
        <v>0</v>
      </c>
      <c r="Q1063" s="395">
        <f t="shared" ref="Q1063" ca="1" si="1520">IF(P1063="n/a","n/a",IF(AND(P1063&lt;1,Q1037=0),0,
IF(Q1037=0,P1063-1,
IF(P1063&lt;1,Q1038,
(((P1063-1)*(P1039-(P1039/(P1063))))+(Q1037*Q1038))/(Q1039)))))</f>
        <v>0</v>
      </c>
      <c r="R1063" s="395">
        <f t="shared" ref="R1063" ca="1" si="1521">IF(Q1063="n/a","n/a",IF(AND(Q1063&lt;1,R1037=0),0,
IF(R1037=0,Q1063-1,
IF(Q1063&lt;1,R1038,
(((Q1063-1)*(Q1039-(Q1039/(Q1063))))+(R1037*R1038))/(R1039)))))</f>
        <v>0</v>
      </c>
      <c r="S1063" s="395">
        <f t="shared" ref="S1063" ca="1" si="1522">IF(R1063="n/a","n/a",IF(AND(R1063&lt;1,S1037=0),0,
IF(S1037=0,R1063-1,
IF(R1063&lt;1,S1038,
(((R1063-1)*(R1039-(R1039/(R1063))))+(S1037*S1038))/(S1039)))))</f>
        <v>0</v>
      </c>
      <c r="T1063" s="395">
        <f t="shared" ref="T1063" ca="1" si="1523">IF(S1063="n/a","n/a",IF(AND(S1063&lt;1,T1037=0),0,
IF(T1037=0,S1063-1,
IF(S1063&lt;1,T1038,
(((S1063-1)*(S1039-(S1039/(S1063))))+(T1037*T1038))/(T1039)))))</f>
        <v>0</v>
      </c>
      <c r="U1063" s="395">
        <f t="shared" ref="U1063" ca="1" si="1524">IF(T1063="n/a","n/a",IF(AND(T1063&lt;1,U1037=0),0,
IF(U1037=0,T1063-1,
IF(T1063&lt;1,U1038,
(((T1063-1)*(T1039-(T1039/(T1063))))+(U1037*U1038))/(U1039)))))</f>
        <v>0</v>
      </c>
      <c r="V1063" s="395">
        <f t="shared" ref="V1063" ca="1" si="1525">IF(U1063="n/a","n/a",IF(AND(U1063&lt;1,V1037=0),0,
IF(V1037=0,U1063-1,
IF(U1063&lt;1,V1038,
(((U1063-1)*(U1039-(U1039/(U1063))))+(V1037*V1038))/(V1039)))))</f>
        <v>0</v>
      </c>
      <c r="W1063" s="395">
        <f t="shared" ref="W1063" ca="1" si="1526">IF(V1063="n/a","n/a",IF(AND(V1063&lt;1,W1037=0),0,
IF(W1037=0,V1063-1,
IF(V1063&lt;1,W1038,
(((V1063-1)*(V1039-(V1039/(V1063))))+(W1037*W1038))/(W1039)))))</f>
        <v>0</v>
      </c>
      <c r="X1063" s="249"/>
      <c r="Y1063" s="249"/>
      <c r="Z1063" s="249"/>
      <c r="AA1063" s="249"/>
      <c r="AB1063" s="249"/>
    </row>
    <row r="1064" spans="1:28" hidden="1" outlineLevel="1">
      <c r="A1064" s="249"/>
      <c r="B1064" s="309" t="s">
        <v>301</v>
      </c>
      <c r="C1064" s="400">
        <f ca="1">C1036</f>
        <v>0</v>
      </c>
      <c r="D1064" s="395">
        <f t="shared" ref="D1064" ca="1" si="1527">IF(C1064="n/a","n/a",MAX(0,C1064-1))</f>
        <v>0</v>
      </c>
      <c r="E1064" s="395">
        <f t="shared" ref="E1064:E1065" ca="1" si="1528">IF(D1064="n/a","n/a",MAX(0,D1064-1))</f>
        <v>0</v>
      </c>
      <c r="F1064" s="395">
        <f t="shared" ref="F1064:F1066" ca="1" si="1529">IF(E1064="n/a","n/a",MAX(0,E1064-1))</f>
        <v>0</v>
      </c>
      <c r="G1064" s="395">
        <f t="shared" ref="G1064:G1067" ca="1" si="1530">IF(F1064="n/a","n/a",MAX(0,F1064-1))</f>
        <v>0</v>
      </c>
      <c r="H1064" s="395">
        <f t="shared" ref="H1064:H1068" ca="1" si="1531">IF(G1064="n/a","n/a",MAX(0,G1064-1))</f>
        <v>0</v>
      </c>
      <c r="I1064" s="395">
        <f t="shared" ref="I1064:I1069" ca="1" si="1532">IF(H1064="n/a","n/a",MAX(0,H1064-1))</f>
        <v>0</v>
      </c>
      <c r="J1064" s="395">
        <f t="shared" ref="J1064:J1070" ca="1" si="1533">IF(I1064="n/a","n/a",MAX(0,I1064-1))</f>
        <v>0</v>
      </c>
      <c r="K1064" s="395">
        <f t="shared" ref="K1064:K1071" ca="1" si="1534">IF(J1064="n/a","n/a",MAX(0,J1064-1))</f>
        <v>0</v>
      </c>
      <c r="L1064" s="395">
        <f t="shared" ref="L1064:L1072" ca="1" si="1535">IF(K1064="n/a","n/a",MAX(0,K1064-1))</f>
        <v>0</v>
      </c>
      <c r="M1064" s="395">
        <f t="shared" ref="M1064:M1073" ca="1" si="1536">IF(L1064="n/a","n/a",MAX(0,L1064-1))</f>
        <v>0</v>
      </c>
      <c r="N1064" s="395">
        <f t="shared" ref="N1064:N1074" ca="1" si="1537">IF(M1064="n/a","n/a",MAX(0,M1064-1))</f>
        <v>0</v>
      </c>
      <c r="O1064" s="395">
        <f t="shared" ref="O1064:O1075" ca="1" si="1538">IF(N1064="n/a","n/a",MAX(0,N1064-1))</f>
        <v>0</v>
      </c>
      <c r="P1064" s="395">
        <f t="shared" ref="P1064:P1076" ca="1" si="1539">IF(O1064="n/a","n/a",MAX(0,O1064-1))</f>
        <v>0</v>
      </c>
      <c r="Q1064" s="395">
        <f t="shared" ref="Q1064:Q1077" ca="1" si="1540">IF(P1064="n/a","n/a",MAX(0,P1064-1))</f>
        <v>0</v>
      </c>
      <c r="R1064" s="395">
        <f t="shared" ref="R1064:R1078" ca="1" si="1541">IF(Q1064="n/a","n/a",MAX(0,Q1064-1))</f>
        <v>0</v>
      </c>
      <c r="S1064" s="395">
        <f t="shared" ref="S1064:S1079" ca="1" si="1542">IF(R1064="n/a","n/a",MAX(0,R1064-1))</f>
        <v>0</v>
      </c>
      <c r="T1064" s="395">
        <f t="shared" ref="T1064:T1080" ca="1" si="1543">IF(S1064="n/a","n/a",MAX(0,S1064-1))</f>
        <v>0</v>
      </c>
      <c r="U1064" s="395">
        <f t="shared" ref="U1064:U1081" ca="1" si="1544">IF(T1064="n/a","n/a",MAX(0,T1064-1))</f>
        <v>0</v>
      </c>
      <c r="V1064" s="395">
        <f t="shared" ref="V1064:V1082" ca="1" si="1545">IF(U1064="n/a","n/a",MAX(0,U1064-1))</f>
        <v>0</v>
      </c>
      <c r="W1064" s="395">
        <f t="shared" ref="W1064:W1082" ca="1" si="1546">IF(V1064="n/a","n/a",MAX(0,V1064-1))</f>
        <v>0</v>
      </c>
      <c r="X1064" s="249"/>
      <c r="Y1064" s="249"/>
      <c r="Z1064" s="249"/>
      <c r="AA1064" s="249"/>
      <c r="AB1064" s="249"/>
    </row>
    <row r="1065" spans="1:28" hidden="1" outlineLevel="1">
      <c r="A1065" s="249"/>
      <c r="B1065" s="309" t="str">
        <f t="shared" ref="B1065:B1084" ca="1" si="1547">"RL Capex "&amp;OFFSET($C$6,0,A1041)</f>
        <v>RL Capex 2013</v>
      </c>
      <c r="C1065" s="396"/>
      <c r="D1065" s="400">
        <f ca="1">D1036</f>
        <v>0</v>
      </c>
      <c r="E1065" s="395">
        <f t="shared" ca="1" si="1528"/>
        <v>0</v>
      </c>
      <c r="F1065" s="395">
        <f t="shared" ca="1" si="1529"/>
        <v>0</v>
      </c>
      <c r="G1065" s="395">
        <f t="shared" ca="1" si="1530"/>
        <v>0</v>
      </c>
      <c r="H1065" s="395">
        <f t="shared" ca="1" si="1531"/>
        <v>0</v>
      </c>
      <c r="I1065" s="395">
        <f t="shared" ca="1" si="1532"/>
        <v>0</v>
      </c>
      <c r="J1065" s="395">
        <f t="shared" ca="1" si="1533"/>
        <v>0</v>
      </c>
      <c r="K1065" s="395">
        <f t="shared" ca="1" si="1534"/>
        <v>0</v>
      </c>
      <c r="L1065" s="395">
        <f t="shared" ca="1" si="1535"/>
        <v>0</v>
      </c>
      <c r="M1065" s="395">
        <f t="shared" ca="1" si="1536"/>
        <v>0</v>
      </c>
      <c r="N1065" s="395">
        <f t="shared" ca="1" si="1537"/>
        <v>0</v>
      </c>
      <c r="O1065" s="395">
        <f t="shared" ca="1" si="1538"/>
        <v>0</v>
      </c>
      <c r="P1065" s="395">
        <f t="shared" ca="1" si="1539"/>
        <v>0</v>
      </c>
      <c r="Q1065" s="395">
        <f t="shared" ca="1" si="1540"/>
        <v>0</v>
      </c>
      <c r="R1065" s="395">
        <f t="shared" ca="1" si="1541"/>
        <v>0</v>
      </c>
      <c r="S1065" s="395">
        <f t="shared" ca="1" si="1542"/>
        <v>0</v>
      </c>
      <c r="T1065" s="395">
        <f t="shared" ca="1" si="1543"/>
        <v>0</v>
      </c>
      <c r="U1065" s="395">
        <f t="shared" ca="1" si="1544"/>
        <v>0</v>
      </c>
      <c r="V1065" s="395">
        <f t="shared" ca="1" si="1545"/>
        <v>0</v>
      </c>
      <c r="W1065" s="395">
        <f t="shared" ca="1" si="1546"/>
        <v>0</v>
      </c>
      <c r="X1065" s="249"/>
      <c r="Y1065" s="249"/>
      <c r="Z1065" s="249"/>
      <c r="AA1065" s="249"/>
      <c r="AB1065" s="249"/>
    </row>
    <row r="1066" spans="1:28" hidden="1" outlineLevel="1">
      <c r="A1066" s="249"/>
      <c r="B1066" s="309" t="str">
        <f t="shared" ca="1" si="1547"/>
        <v>RL Capex 2014</v>
      </c>
      <c r="C1066" s="401"/>
      <c r="D1066" s="396"/>
      <c r="E1066" s="400">
        <f ca="1">E1036</f>
        <v>0</v>
      </c>
      <c r="F1066" s="395">
        <f t="shared" ca="1" si="1529"/>
        <v>0</v>
      </c>
      <c r="G1066" s="395">
        <f t="shared" ca="1" si="1530"/>
        <v>0</v>
      </c>
      <c r="H1066" s="395">
        <f t="shared" ca="1" si="1531"/>
        <v>0</v>
      </c>
      <c r="I1066" s="395">
        <f t="shared" ca="1" si="1532"/>
        <v>0</v>
      </c>
      <c r="J1066" s="395">
        <f t="shared" ca="1" si="1533"/>
        <v>0</v>
      </c>
      <c r="K1066" s="395">
        <f t="shared" ca="1" si="1534"/>
        <v>0</v>
      </c>
      <c r="L1066" s="395">
        <f t="shared" ca="1" si="1535"/>
        <v>0</v>
      </c>
      <c r="M1066" s="395">
        <f t="shared" ca="1" si="1536"/>
        <v>0</v>
      </c>
      <c r="N1066" s="395">
        <f t="shared" ca="1" si="1537"/>
        <v>0</v>
      </c>
      <c r="O1066" s="395">
        <f t="shared" ca="1" si="1538"/>
        <v>0</v>
      </c>
      <c r="P1066" s="395">
        <f t="shared" ca="1" si="1539"/>
        <v>0</v>
      </c>
      <c r="Q1066" s="395">
        <f t="shared" ca="1" si="1540"/>
        <v>0</v>
      </c>
      <c r="R1066" s="395">
        <f t="shared" ca="1" si="1541"/>
        <v>0</v>
      </c>
      <c r="S1066" s="395">
        <f t="shared" ca="1" si="1542"/>
        <v>0</v>
      </c>
      <c r="T1066" s="395">
        <f t="shared" ca="1" si="1543"/>
        <v>0</v>
      </c>
      <c r="U1066" s="395">
        <f t="shared" ca="1" si="1544"/>
        <v>0</v>
      </c>
      <c r="V1066" s="395">
        <f t="shared" ca="1" si="1545"/>
        <v>0</v>
      </c>
      <c r="W1066" s="395">
        <f t="shared" ca="1" si="1546"/>
        <v>0</v>
      </c>
      <c r="X1066" s="249"/>
      <c r="Y1066" s="249"/>
      <c r="Z1066" s="249"/>
      <c r="AA1066" s="249"/>
      <c r="AB1066" s="249"/>
    </row>
    <row r="1067" spans="1:28" hidden="1" outlineLevel="1">
      <c r="A1067" s="249"/>
      <c r="B1067" s="309" t="str">
        <f t="shared" ca="1" si="1547"/>
        <v>RL Capex 2015</v>
      </c>
      <c r="C1067" s="401"/>
      <c r="D1067" s="401"/>
      <c r="E1067" s="396"/>
      <c r="F1067" s="400">
        <f ca="1">F1036</f>
        <v>0</v>
      </c>
      <c r="G1067" s="395">
        <f t="shared" ca="1" si="1530"/>
        <v>0</v>
      </c>
      <c r="H1067" s="395">
        <f t="shared" ca="1" si="1531"/>
        <v>0</v>
      </c>
      <c r="I1067" s="395">
        <f t="shared" ca="1" si="1532"/>
        <v>0</v>
      </c>
      <c r="J1067" s="395">
        <f t="shared" ca="1" si="1533"/>
        <v>0</v>
      </c>
      <c r="K1067" s="395">
        <f t="shared" ca="1" si="1534"/>
        <v>0</v>
      </c>
      <c r="L1067" s="395">
        <f t="shared" ca="1" si="1535"/>
        <v>0</v>
      </c>
      <c r="M1067" s="395">
        <f t="shared" ca="1" si="1536"/>
        <v>0</v>
      </c>
      <c r="N1067" s="395">
        <f t="shared" ca="1" si="1537"/>
        <v>0</v>
      </c>
      <c r="O1067" s="395">
        <f t="shared" ca="1" si="1538"/>
        <v>0</v>
      </c>
      <c r="P1067" s="395">
        <f t="shared" ca="1" si="1539"/>
        <v>0</v>
      </c>
      <c r="Q1067" s="395">
        <f t="shared" ca="1" si="1540"/>
        <v>0</v>
      </c>
      <c r="R1067" s="395">
        <f t="shared" ca="1" si="1541"/>
        <v>0</v>
      </c>
      <c r="S1067" s="395">
        <f t="shared" ca="1" si="1542"/>
        <v>0</v>
      </c>
      <c r="T1067" s="395">
        <f t="shared" ca="1" si="1543"/>
        <v>0</v>
      </c>
      <c r="U1067" s="395">
        <f t="shared" ca="1" si="1544"/>
        <v>0</v>
      </c>
      <c r="V1067" s="395">
        <f t="shared" ca="1" si="1545"/>
        <v>0</v>
      </c>
      <c r="W1067" s="395">
        <f t="shared" ca="1" si="1546"/>
        <v>0</v>
      </c>
      <c r="X1067" s="249"/>
      <c r="Y1067" s="249"/>
      <c r="Z1067" s="249"/>
      <c r="AA1067" s="249"/>
      <c r="AB1067" s="249"/>
    </row>
    <row r="1068" spans="1:28" hidden="1" outlineLevel="1">
      <c r="A1068" s="249"/>
      <c r="B1068" s="309" t="str">
        <f t="shared" ca="1" si="1547"/>
        <v>RL Capex 2016</v>
      </c>
      <c r="C1068" s="401"/>
      <c r="D1068" s="401"/>
      <c r="E1068" s="401"/>
      <c r="F1068" s="396"/>
      <c r="G1068" s="400">
        <f ca="1">G1036</f>
        <v>0</v>
      </c>
      <c r="H1068" s="395">
        <f t="shared" ca="1" si="1531"/>
        <v>0</v>
      </c>
      <c r="I1068" s="395">
        <f t="shared" ca="1" si="1532"/>
        <v>0</v>
      </c>
      <c r="J1068" s="395">
        <f t="shared" ca="1" si="1533"/>
        <v>0</v>
      </c>
      <c r="K1068" s="395">
        <f t="shared" ca="1" si="1534"/>
        <v>0</v>
      </c>
      <c r="L1068" s="395">
        <f t="shared" ca="1" si="1535"/>
        <v>0</v>
      </c>
      <c r="M1068" s="395">
        <f t="shared" ca="1" si="1536"/>
        <v>0</v>
      </c>
      <c r="N1068" s="395">
        <f t="shared" ca="1" si="1537"/>
        <v>0</v>
      </c>
      <c r="O1068" s="395">
        <f t="shared" ca="1" si="1538"/>
        <v>0</v>
      </c>
      <c r="P1068" s="395">
        <f t="shared" ca="1" si="1539"/>
        <v>0</v>
      </c>
      <c r="Q1068" s="395">
        <f t="shared" ca="1" si="1540"/>
        <v>0</v>
      </c>
      <c r="R1068" s="395">
        <f t="shared" ca="1" si="1541"/>
        <v>0</v>
      </c>
      <c r="S1068" s="395">
        <f t="shared" ca="1" si="1542"/>
        <v>0</v>
      </c>
      <c r="T1068" s="395">
        <f t="shared" ca="1" si="1543"/>
        <v>0</v>
      </c>
      <c r="U1068" s="395">
        <f t="shared" ca="1" si="1544"/>
        <v>0</v>
      </c>
      <c r="V1068" s="395">
        <f t="shared" ca="1" si="1545"/>
        <v>0</v>
      </c>
      <c r="W1068" s="395">
        <f t="shared" ca="1" si="1546"/>
        <v>0</v>
      </c>
      <c r="X1068" s="249"/>
      <c r="Y1068" s="249"/>
      <c r="Z1068" s="249"/>
      <c r="AA1068" s="249"/>
      <c r="AB1068" s="249"/>
    </row>
    <row r="1069" spans="1:28" hidden="1" outlineLevel="1">
      <c r="A1069" s="249"/>
      <c r="B1069" s="309" t="str">
        <f t="shared" ca="1" si="1547"/>
        <v>RL Capex 2017</v>
      </c>
      <c r="C1069" s="401"/>
      <c r="D1069" s="401"/>
      <c r="E1069" s="401"/>
      <c r="F1069" s="401"/>
      <c r="G1069" s="396"/>
      <c r="H1069" s="400">
        <f ca="1">H1036</f>
        <v>0</v>
      </c>
      <c r="I1069" s="395">
        <f t="shared" ca="1" si="1532"/>
        <v>0</v>
      </c>
      <c r="J1069" s="395">
        <f t="shared" ca="1" si="1533"/>
        <v>0</v>
      </c>
      <c r="K1069" s="395">
        <f t="shared" ca="1" si="1534"/>
        <v>0</v>
      </c>
      <c r="L1069" s="395">
        <f t="shared" ca="1" si="1535"/>
        <v>0</v>
      </c>
      <c r="M1069" s="395">
        <f t="shared" ca="1" si="1536"/>
        <v>0</v>
      </c>
      <c r="N1069" s="395">
        <f t="shared" ca="1" si="1537"/>
        <v>0</v>
      </c>
      <c r="O1069" s="395">
        <f t="shared" ca="1" si="1538"/>
        <v>0</v>
      </c>
      <c r="P1069" s="395">
        <f t="shared" ca="1" si="1539"/>
        <v>0</v>
      </c>
      <c r="Q1069" s="395">
        <f t="shared" ca="1" si="1540"/>
        <v>0</v>
      </c>
      <c r="R1069" s="395">
        <f t="shared" ca="1" si="1541"/>
        <v>0</v>
      </c>
      <c r="S1069" s="395">
        <f t="shared" ca="1" si="1542"/>
        <v>0</v>
      </c>
      <c r="T1069" s="395">
        <f t="shared" ca="1" si="1543"/>
        <v>0</v>
      </c>
      <c r="U1069" s="395">
        <f t="shared" ca="1" si="1544"/>
        <v>0</v>
      </c>
      <c r="V1069" s="395">
        <f t="shared" ca="1" si="1545"/>
        <v>0</v>
      </c>
      <c r="W1069" s="395">
        <f t="shared" ca="1" si="1546"/>
        <v>0</v>
      </c>
      <c r="X1069" s="249"/>
      <c r="Y1069" s="249"/>
      <c r="Z1069" s="249"/>
      <c r="AA1069" s="249"/>
      <c r="AB1069" s="249"/>
    </row>
    <row r="1070" spans="1:28" hidden="1" outlineLevel="1">
      <c r="A1070" s="249"/>
      <c r="B1070" s="309" t="str">
        <f t="shared" ca="1" si="1547"/>
        <v>RL Capex 2018</v>
      </c>
      <c r="C1070" s="401"/>
      <c r="D1070" s="401"/>
      <c r="E1070" s="401"/>
      <c r="F1070" s="401"/>
      <c r="G1070" s="401"/>
      <c r="H1070" s="396"/>
      <c r="I1070" s="400">
        <f ca="1">I1036</f>
        <v>0</v>
      </c>
      <c r="J1070" s="395">
        <f t="shared" ca="1" si="1533"/>
        <v>0</v>
      </c>
      <c r="K1070" s="395">
        <f t="shared" ca="1" si="1534"/>
        <v>0</v>
      </c>
      <c r="L1070" s="395">
        <f t="shared" ca="1" si="1535"/>
        <v>0</v>
      </c>
      <c r="M1070" s="395">
        <f t="shared" ca="1" si="1536"/>
        <v>0</v>
      </c>
      <c r="N1070" s="395">
        <f t="shared" ca="1" si="1537"/>
        <v>0</v>
      </c>
      <c r="O1070" s="395">
        <f t="shared" ca="1" si="1538"/>
        <v>0</v>
      </c>
      <c r="P1070" s="395">
        <f t="shared" ca="1" si="1539"/>
        <v>0</v>
      </c>
      <c r="Q1070" s="395">
        <f t="shared" ca="1" si="1540"/>
        <v>0</v>
      </c>
      <c r="R1070" s="395">
        <f t="shared" ca="1" si="1541"/>
        <v>0</v>
      </c>
      <c r="S1070" s="395">
        <f t="shared" ca="1" si="1542"/>
        <v>0</v>
      </c>
      <c r="T1070" s="395">
        <f t="shared" ca="1" si="1543"/>
        <v>0</v>
      </c>
      <c r="U1070" s="395">
        <f t="shared" ca="1" si="1544"/>
        <v>0</v>
      </c>
      <c r="V1070" s="395">
        <f t="shared" ca="1" si="1545"/>
        <v>0</v>
      </c>
      <c r="W1070" s="395">
        <f t="shared" ca="1" si="1546"/>
        <v>0</v>
      </c>
      <c r="X1070" s="249"/>
      <c r="Y1070" s="249"/>
      <c r="Z1070" s="249"/>
      <c r="AA1070" s="249"/>
      <c r="AB1070" s="249"/>
    </row>
    <row r="1071" spans="1:28" hidden="1" outlineLevel="1">
      <c r="A1071" s="249"/>
      <c r="B1071" s="309" t="str">
        <f t="shared" ca="1" si="1547"/>
        <v>RL Capex 2019</v>
      </c>
      <c r="C1071" s="401"/>
      <c r="D1071" s="401"/>
      <c r="E1071" s="401"/>
      <c r="F1071" s="401"/>
      <c r="G1071" s="401"/>
      <c r="H1071" s="401"/>
      <c r="I1071" s="396"/>
      <c r="J1071" s="400">
        <f ca="1">J1036</f>
        <v>0</v>
      </c>
      <c r="K1071" s="395">
        <f t="shared" ca="1" si="1534"/>
        <v>0</v>
      </c>
      <c r="L1071" s="395">
        <f t="shared" ca="1" si="1535"/>
        <v>0</v>
      </c>
      <c r="M1071" s="395">
        <f t="shared" ca="1" si="1536"/>
        <v>0</v>
      </c>
      <c r="N1071" s="395">
        <f t="shared" ca="1" si="1537"/>
        <v>0</v>
      </c>
      <c r="O1071" s="395">
        <f t="shared" ca="1" si="1538"/>
        <v>0</v>
      </c>
      <c r="P1071" s="395">
        <f t="shared" ca="1" si="1539"/>
        <v>0</v>
      </c>
      <c r="Q1071" s="395">
        <f t="shared" ca="1" si="1540"/>
        <v>0</v>
      </c>
      <c r="R1071" s="395">
        <f t="shared" ca="1" si="1541"/>
        <v>0</v>
      </c>
      <c r="S1071" s="395">
        <f t="shared" ca="1" si="1542"/>
        <v>0</v>
      </c>
      <c r="T1071" s="395">
        <f t="shared" ca="1" si="1543"/>
        <v>0</v>
      </c>
      <c r="U1071" s="395">
        <f t="shared" ca="1" si="1544"/>
        <v>0</v>
      </c>
      <c r="V1071" s="395">
        <f t="shared" ca="1" si="1545"/>
        <v>0</v>
      </c>
      <c r="W1071" s="395">
        <f t="shared" ca="1" si="1546"/>
        <v>0</v>
      </c>
      <c r="X1071" s="249"/>
      <c r="Y1071" s="249"/>
      <c r="Z1071" s="249"/>
      <c r="AA1071" s="249"/>
      <c r="AB1071" s="249"/>
    </row>
    <row r="1072" spans="1:28" hidden="1" outlineLevel="1">
      <c r="A1072" s="249"/>
      <c r="B1072" s="309" t="str">
        <f t="shared" ca="1" si="1547"/>
        <v>RL Capex 2020</v>
      </c>
      <c r="C1072" s="401"/>
      <c r="D1072" s="401"/>
      <c r="E1072" s="401"/>
      <c r="F1072" s="401"/>
      <c r="G1072" s="401"/>
      <c r="H1072" s="401"/>
      <c r="I1072" s="401"/>
      <c r="J1072" s="396"/>
      <c r="K1072" s="400">
        <f ca="1">K1036</f>
        <v>0</v>
      </c>
      <c r="L1072" s="395">
        <f t="shared" ca="1" si="1535"/>
        <v>0</v>
      </c>
      <c r="M1072" s="395">
        <f t="shared" ca="1" si="1536"/>
        <v>0</v>
      </c>
      <c r="N1072" s="395">
        <f t="shared" ca="1" si="1537"/>
        <v>0</v>
      </c>
      <c r="O1072" s="395">
        <f t="shared" ca="1" si="1538"/>
        <v>0</v>
      </c>
      <c r="P1072" s="395">
        <f t="shared" ca="1" si="1539"/>
        <v>0</v>
      </c>
      <c r="Q1072" s="395">
        <f t="shared" ca="1" si="1540"/>
        <v>0</v>
      </c>
      <c r="R1072" s="395">
        <f t="shared" ca="1" si="1541"/>
        <v>0</v>
      </c>
      <c r="S1072" s="395">
        <f t="shared" ca="1" si="1542"/>
        <v>0</v>
      </c>
      <c r="T1072" s="395">
        <f t="shared" ca="1" si="1543"/>
        <v>0</v>
      </c>
      <c r="U1072" s="395">
        <f t="shared" ca="1" si="1544"/>
        <v>0</v>
      </c>
      <c r="V1072" s="395">
        <f t="shared" ca="1" si="1545"/>
        <v>0</v>
      </c>
      <c r="W1072" s="395">
        <f t="shared" ca="1" si="1546"/>
        <v>0</v>
      </c>
      <c r="X1072" s="249"/>
      <c r="Y1072" s="249"/>
      <c r="Z1072" s="249"/>
      <c r="AA1072" s="249"/>
      <c r="AB1072" s="249"/>
    </row>
    <row r="1073" spans="1:28" hidden="1" outlineLevel="1">
      <c r="A1073" s="249"/>
      <c r="B1073" s="309" t="str">
        <f t="shared" ca="1" si="1547"/>
        <v>RL Capex 2021</v>
      </c>
      <c r="C1073" s="401"/>
      <c r="D1073" s="401"/>
      <c r="E1073" s="401"/>
      <c r="F1073" s="401"/>
      <c r="G1073" s="401"/>
      <c r="H1073" s="401"/>
      <c r="I1073" s="401"/>
      <c r="J1073" s="401"/>
      <c r="K1073" s="396"/>
      <c r="L1073" s="400">
        <f ca="1">L1036</f>
        <v>0</v>
      </c>
      <c r="M1073" s="395">
        <f t="shared" ca="1" si="1536"/>
        <v>0</v>
      </c>
      <c r="N1073" s="395">
        <f t="shared" ca="1" si="1537"/>
        <v>0</v>
      </c>
      <c r="O1073" s="395">
        <f t="shared" ca="1" si="1538"/>
        <v>0</v>
      </c>
      <c r="P1073" s="395">
        <f t="shared" ca="1" si="1539"/>
        <v>0</v>
      </c>
      <c r="Q1073" s="395">
        <f t="shared" ca="1" si="1540"/>
        <v>0</v>
      </c>
      <c r="R1073" s="395">
        <f t="shared" ca="1" si="1541"/>
        <v>0</v>
      </c>
      <c r="S1073" s="395">
        <f t="shared" ca="1" si="1542"/>
        <v>0</v>
      </c>
      <c r="T1073" s="395">
        <f t="shared" ca="1" si="1543"/>
        <v>0</v>
      </c>
      <c r="U1073" s="395">
        <f t="shared" ca="1" si="1544"/>
        <v>0</v>
      </c>
      <c r="V1073" s="395">
        <f t="shared" ca="1" si="1545"/>
        <v>0</v>
      </c>
      <c r="W1073" s="395">
        <f t="shared" ca="1" si="1546"/>
        <v>0</v>
      </c>
      <c r="X1073" s="249"/>
      <c r="Y1073" s="249"/>
      <c r="Z1073" s="249"/>
      <c r="AA1073" s="249"/>
      <c r="AB1073" s="249"/>
    </row>
    <row r="1074" spans="1:28" hidden="1" outlineLevel="1">
      <c r="A1074" s="249"/>
      <c r="B1074" s="309" t="str">
        <f t="shared" ca="1" si="1547"/>
        <v>RL Capex 2022</v>
      </c>
      <c r="C1074" s="401"/>
      <c r="D1074" s="401"/>
      <c r="E1074" s="401"/>
      <c r="F1074" s="401"/>
      <c r="G1074" s="401"/>
      <c r="H1074" s="401"/>
      <c r="I1074" s="401"/>
      <c r="J1074" s="401"/>
      <c r="K1074" s="401"/>
      <c r="L1074" s="396"/>
      <c r="M1074" s="400">
        <f ca="1">M1036</f>
        <v>0</v>
      </c>
      <c r="N1074" s="395">
        <f t="shared" ca="1" si="1537"/>
        <v>0</v>
      </c>
      <c r="O1074" s="395">
        <f t="shared" ca="1" si="1538"/>
        <v>0</v>
      </c>
      <c r="P1074" s="395">
        <f t="shared" ca="1" si="1539"/>
        <v>0</v>
      </c>
      <c r="Q1074" s="395">
        <f t="shared" ca="1" si="1540"/>
        <v>0</v>
      </c>
      <c r="R1074" s="395">
        <f t="shared" ca="1" si="1541"/>
        <v>0</v>
      </c>
      <c r="S1074" s="395">
        <f t="shared" ca="1" si="1542"/>
        <v>0</v>
      </c>
      <c r="T1074" s="395">
        <f t="shared" ca="1" si="1543"/>
        <v>0</v>
      </c>
      <c r="U1074" s="395">
        <f t="shared" ca="1" si="1544"/>
        <v>0</v>
      </c>
      <c r="V1074" s="395">
        <f t="shared" ca="1" si="1545"/>
        <v>0</v>
      </c>
      <c r="W1074" s="395">
        <f t="shared" ca="1" si="1546"/>
        <v>0</v>
      </c>
      <c r="X1074" s="249"/>
      <c r="Y1074" s="249"/>
      <c r="Z1074" s="249"/>
      <c r="AA1074" s="249"/>
      <c r="AB1074" s="249"/>
    </row>
    <row r="1075" spans="1:28" hidden="1" outlineLevel="1">
      <c r="A1075" s="249"/>
      <c r="B1075" s="309" t="str">
        <f t="shared" ca="1" si="1547"/>
        <v>RL Capex 2023</v>
      </c>
      <c r="C1075" s="401"/>
      <c r="D1075" s="401"/>
      <c r="E1075" s="401"/>
      <c r="F1075" s="401"/>
      <c r="G1075" s="401"/>
      <c r="H1075" s="401"/>
      <c r="I1075" s="401"/>
      <c r="J1075" s="401"/>
      <c r="K1075" s="401"/>
      <c r="L1075" s="401"/>
      <c r="M1075" s="396"/>
      <c r="N1075" s="400">
        <f>N1036</f>
        <v>0</v>
      </c>
      <c r="O1075" s="395">
        <f t="shared" si="1538"/>
        <v>0</v>
      </c>
      <c r="P1075" s="395">
        <f t="shared" si="1539"/>
        <v>0</v>
      </c>
      <c r="Q1075" s="395">
        <f t="shared" si="1540"/>
        <v>0</v>
      </c>
      <c r="R1075" s="395">
        <f t="shared" si="1541"/>
        <v>0</v>
      </c>
      <c r="S1075" s="395">
        <f t="shared" si="1542"/>
        <v>0</v>
      </c>
      <c r="T1075" s="395">
        <f t="shared" si="1543"/>
        <v>0</v>
      </c>
      <c r="U1075" s="395">
        <f t="shared" si="1544"/>
        <v>0</v>
      </c>
      <c r="V1075" s="395">
        <f t="shared" si="1545"/>
        <v>0</v>
      </c>
      <c r="W1075" s="395">
        <f t="shared" si="1546"/>
        <v>0</v>
      </c>
      <c r="X1075" s="249"/>
      <c r="Y1075" s="249"/>
      <c r="Z1075" s="249"/>
      <c r="AA1075" s="249"/>
      <c r="AB1075" s="249"/>
    </row>
    <row r="1076" spans="1:28" hidden="1" outlineLevel="1">
      <c r="A1076" s="249"/>
      <c r="B1076" s="309" t="str">
        <f t="shared" ca="1" si="1547"/>
        <v>RL Capex 2024</v>
      </c>
      <c r="C1076" s="401"/>
      <c r="D1076" s="401"/>
      <c r="E1076" s="401"/>
      <c r="F1076" s="401"/>
      <c r="G1076" s="401"/>
      <c r="H1076" s="401"/>
      <c r="I1076" s="401"/>
      <c r="J1076" s="401"/>
      <c r="K1076" s="401"/>
      <c r="L1076" s="401"/>
      <c r="M1076" s="401"/>
      <c r="N1076" s="396"/>
      <c r="O1076" s="400">
        <f>O1036</f>
        <v>0</v>
      </c>
      <c r="P1076" s="395">
        <f t="shared" si="1539"/>
        <v>0</v>
      </c>
      <c r="Q1076" s="395">
        <f t="shared" si="1540"/>
        <v>0</v>
      </c>
      <c r="R1076" s="395">
        <f t="shared" si="1541"/>
        <v>0</v>
      </c>
      <c r="S1076" s="395">
        <f t="shared" si="1542"/>
        <v>0</v>
      </c>
      <c r="T1076" s="395">
        <f t="shared" si="1543"/>
        <v>0</v>
      </c>
      <c r="U1076" s="395">
        <f t="shared" si="1544"/>
        <v>0</v>
      </c>
      <c r="V1076" s="395">
        <f t="shared" si="1545"/>
        <v>0</v>
      </c>
      <c r="W1076" s="395">
        <f t="shared" si="1546"/>
        <v>0</v>
      </c>
      <c r="X1076" s="249"/>
      <c r="Y1076" s="249"/>
      <c r="Z1076" s="249"/>
      <c r="AA1076" s="249"/>
      <c r="AB1076" s="249"/>
    </row>
    <row r="1077" spans="1:28" hidden="1" outlineLevel="1">
      <c r="A1077" s="249"/>
      <c r="B1077" s="309" t="str">
        <f t="shared" ca="1" si="1547"/>
        <v>RL Capex 2025</v>
      </c>
      <c r="C1077" s="401"/>
      <c r="D1077" s="401"/>
      <c r="E1077" s="401"/>
      <c r="F1077" s="401"/>
      <c r="G1077" s="401"/>
      <c r="H1077" s="401"/>
      <c r="I1077" s="401"/>
      <c r="J1077" s="401"/>
      <c r="K1077" s="401"/>
      <c r="L1077" s="401"/>
      <c r="M1077" s="401"/>
      <c r="N1077" s="401"/>
      <c r="O1077" s="396"/>
      <c r="P1077" s="400">
        <f>P1036</f>
        <v>0</v>
      </c>
      <c r="Q1077" s="395">
        <f t="shared" si="1540"/>
        <v>0</v>
      </c>
      <c r="R1077" s="395">
        <f t="shared" si="1541"/>
        <v>0</v>
      </c>
      <c r="S1077" s="395">
        <f t="shared" si="1542"/>
        <v>0</v>
      </c>
      <c r="T1077" s="395">
        <f t="shared" si="1543"/>
        <v>0</v>
      </c>
      <c r="U1077" s="395">
        <f t="shared" si="1544"/>
        <v>0</v>
      </c>
      <c r="V1077" s="395">
        <f t="shared" si="1545"/>
        <v>0</v>
      </c>
      <c r="W1077" s="395">
        <f t="shared" si="1546"/>
        <v>0</v>
      </c>
      <c r="X1077" s="249"/>
      <c r="Y1077" s="249"/>
      <c r="Z1077" s="249"/>
      <c r="AA1077" s="249"/>
      <c r="AB1077" s="249"/>
    </row>
    <row r="1078" spans="1:28" hidden="1" outlineLevel="1">
      <c r="A1078" s="249"/>
      <c r="B1078" s="309" t="str">
        <f t="shared" ca="1" si="1547"/>
        <v>RL Capex 2026</v>
      </c>
      <c r="C1078" s="401"/>
      <c r="D1078" s="401"/>
      <c r="E1078" s="401"/>
      <c r="F1078" s="401"/>
      <c r="G1078" s="401"/>
      <c r="H1078" s="401"/>
      <c r="I1078" s="401"/>
      <c r="J1078" s="401"/>
      <c r="K1078" s="401"/>
      <c r="L1078" s="401"/>
      <c r="M1078" s="401"/>
      <c r="N1078" s="401"/>
      <c r="O1078" s="401"/>
      <c r="P1078" s="396"/>
      <c r="Q1078" s="400">
        <f>Q1036</f>
        <v>0</v>
      </c>
      <c r="R1078" s="395">
        <f t="shared" si="1541"/>
        <v>0</v>
      </c>
      <c r="S1078" s="395">
        <f t="shared" si="1542"/>
        <v>0</v>
      </c>
      <c r="T1078" s="395">
        <f t="shared" si="1543"/>
        <v>0</v>
      </c>
      <c r="U1078" s="395">
        <f t="shared" si="1544"/>
        <v>0</v>
      </c>
      <c r="V1078" s="395">
        <f t="shared" si="1545"/>
        <v>0</v>
      </c>
      <c r="W1078" s="395">
        <f t="shared" si="1546"/>
        <v>0</v>
      </c>
      <c r="X1078" s="249"/>
      <c r="Y1078" s="249"/>
      <c r="Z1078" s="249"/>
      <c r="AA1078" s="249"/>
      <c r="AB1078" s="249"/>
    </row>
    <row r="1079" spans="1:28" hidden="1" outlineLevel="1">
      <c r="A1079" s="249"/>
      <c r="B1079" s="309" t="str">
        <f t="shared" ca="1" si="1547"/>
        <v>RL Capex 2027</v>
      </c>
      <c r="C1079" s="401"/>
      <c r="D1079" s="401"/>
      <c r="E1079" s="401"/>
      <c r="F1079" s="401"/>
      <c r="G1079" s="401"/>
      <c r="H1079" s="401"/>
      <c r="I1079" s="401"/>
      <c r="J1079" s="401"/>
      <c r="K1079" s="401"/>
      <c r="L1079" s="401"/>
      <c r="M1079" s="401"/>
      <c r="N1079" s="401"/>
      <c r="O1079" s="401"/>
      <c r="P1079" s="401"/>
      <c r="Q1079" s="396"/>
      <c r="R1079" s="400">
        <f>R1036</f>
        <v>0</v>
      </c>
      <c r="S1079" s="395">
        <f t="shared" si="1542"/>
        <v>0</v>
      </c>
      <c r="T1079" s="395">
        <f t="shared" si="1543"/>
        <v>0</v>
      </c>
      <c r="U1079" s="395">
        <f t="shared" si="1544"/>
        <v>0</v>
      </c>
      <c r="V1079" s="395">
        <f t="shared" si="1545"/>
        <v>0</v>
      </c>
      <c r="W1079" s="395">
        <f t="shared" si="1546"/>
        <v>0</v>
      </c>
      <c r="X1079" s="249"/>
      <c r="Y1079" s="249"/>
      <c r="Z1079" s="249"/>
      <c r="AA1079" s="249"/>
      <c r="AB1079" s="249"/>
    </row>
    <row r="1080" spans="1:28" hidden="1" outlineLevel="1">
      <c r="A1080" s="249"/>
      <c r="B1080" s="309" t="str">
        <f t="shared" ca="1" si="1547"/>
        <v>RL Capex 2028</v>
      </c>
      <c r="C1080" s="401"/>
      <c r="D1080" s="401"/>
      <c r="E1080" s="401"/>
      <c r="F1080" s="401"/>
      <c r="G1080" s="401"/>
      <c r="H1080" s="401"/>
      <c r="I1080" s="401"/>
      <c r="J1080" s="401"/>
      <c r="K1080" s="401"/>
      <c r="L1080" s="401"/>
      <c r="M1080" s="401"/>
      <c r="N1080" s="401"/>
      <c r="O1080" s="401"/>
      <c r="P1080" s="401"/>
      <c r="Q1080" s="401"/>
      <c r="R1080" s="396"/>
      <c r="S1080" s="400">
        <f>S1036</f>
        <v>0</v>
      </c>
      <c r="T1080" s="395">
        <f t="shared" si="1543"/>
        <v>0</v>
      </c>
      <c r="U1080" s="395">
        <f t="shared" si="1544"/>
        <v>0</v>
      </c>
      <c r="V1080" s="395">
        <f t="shared" si="1545"/>
        <v>0</v>
      </c>
      <c r="W1080" s="395">
        <f t="shared" si="1546"/>
        <v>0</v>
      </c>
      <c r="X1080" s="249"/>
      <c r="Y1080" s="249"/>
      <c r="Z1080" s="249"/>
      <c r="AA1080" s="249"/>
      <c r="AB1080" s="249"/>
    </row>
    <row r="1081" spans="1:28" hidden="1" outlineLevel="1">
      <c r="A1081" s="249"/>
      <c r="B1081" s="309" t="str">
        <f t="shared" ca="1" si="1547"/>
        <v>RL Capex 2029</v>
      </c>
      <c r="C1081" s="401"/>
      <c r="D1081" s="401"/>
      <c r="E1081" s="401"/>
      <c r="F1081" s="401"/>
      <c r="G1081" s="401"/>
      <c r="H1081" s="401"/>
      <c r="I1081" s="401"/>
      <c r="J1081" s="401"/>
      <c r="K1081" s="401"/>
      <c r="L1081" s="401"/>
      <c r="M1081" s="401"/>
      <c r="N1081" s="401"/>
      <c r="O1081" s="401"/>
      <c r="P1081" s="401"/>
      <c r="Q1081" s="401"/>
      <c r="R1081" s="401"/>
      <c r="S1081" s="396"/>
      <c r="T1081" s="400">
        <f>T1036</f>
        <v>0</v>
      </c>
      <c r="U1081" s="395">
        <f t="shared" si="1544"/>
        <v>0</v>
      </c>
      <c r="V1081" s="395">
        <f t="shared" si="1545"/>
        <v>0</v>
      </c>
      <c r="W1081" s="395">
        <f t="shared" si="1546"/>
        <v>0</v>
      </c>
      <c r="X1081" s="249"/>
      <c r="Y1081" s="249"/>
      <c r="Z1081" s="249"/>
      <c r="AA1081" s="249"/>
      <c r="AB1081" s="249"/>
    </row>
    <row r="1082" spans="1:28" hidden="1" outlineLevel="1">
      <c r="A1082" s="249"/>
      <c r="B1082" s="309" t="str">
        <f t="shared" ca="1" si="1547"/>
        <v>RL Capex 2030</v>
      </c>
      <c r="C1082" s="401"/>
      <c r="D1082" s="401"/>
      <c r="E1082" s="401"/>
      <c r="F1082" s="401"/>
      <c r="G1082" s="401"/>
      <c r="H1082" s="401"/>
      <c r="I1082" s="401"/>
      <c r="J1082" s="401"/>
      <c r="K1082" s="401"/>
      <c r="L1082" s="401"/>
      <c r="M1082" s="401"/>
      <c r="N1082" s="401"/>
      <c r="O1082" s="401"/>
      <c r="P1082" s="401"/>
      <c r="Q1082" s="401"/>
      <c r="R1082" s="401"/>
      <c r="S1082" s="401"/>
      <c r="T1082" s="396"/>
      <c r="U1082" s="400">
        <f>U1036</f>
        <v>0</v>
      </c>
      <c r="V1082" s="395">
        <f t="shared" si="1545"/>
        <v>0</v>
      </c>
      <c r="W1082" s="395">
        <f t="shared" si="1546"/>
        <v>0</v>
      </c>
      <c r="X1082" s="249"/>
      <c r="Y1082" s="249"/>
      <c r="Z1082" s="249"/>
      <c r="AA1082" s="249"/>
      <c r="AB1082" s="249"/>
    </row>
    <row r="1083" spans="1:28" hidden="1" outlineLevel="1">
      <c r="A1083" s="249"/>
      <c r="B1083" s="309" t="str">
        <f t="shared" ca="1" si="1547"/>
        <v>RL Capex 2031</v>
      </c>
      <c r="C1083" s="401"/>
      <c r="D1083" s="401"/>
      <c r="E1083" s="401"/>
      <c r="F1083" s="401"/>
      <c r="G1083" s="401"/>
      <c r="H1083" s="401"/>
      <c r="I1083" s="401"/>
      <c r="J1083" s="401"/>
      <c r="K1083" s="401"/>
      <c r="L1083" s="401"/>
      <c r="M1083" s="401"/>
      <c r="N1083" s="401"/>
      <c r="O1083" s="401"/>
      <c r="P1083" s="401"/>
      <c r="Q1083" s="401"/>
      <c r="R1083" s="401"/>
      <c r="S1083" s="401"/>
      <c r="T1083" s="401"/>
      <c r="U1083" s="396"/>
      <c r="V1083" s="400">
        <f>V1036</f>
        <v>0</v>
      </c>
      <c r="W1083" s="395">
        <f>IF(V1083="n/a","n/a",MAX(0,V1083-1))</f>
        <v>0</v>
      </c>
      <c r="X1083" s="249"/>
      <c r="Y1083" s="249"/>
      <c r="Z1083" s="249"/>
      <c r="AA1083" s="249"/>
      <c r="AB1083" s="249"/>
    </row>
    <row r="1084" spans="1:28" hidden="1" outlineLevel="1">
      <c r="A1084" s="249"/>
      <c r="B1084" s="309" t="str">
        <f t="shared" ca="1" si="1547"/>
        <v>RL Capex 2032</v>
      </c>
      <c r="C1084" s="401"/>
      <c r="D1084" s="401"/>
      <c r="E1084" s="401"/>
      <c r="F1084" s="401"/>
      <c r="G1084" s="401"/>
      <c r="H1084" s="401"/>
      <c r="I1084" s="401"/>
      <c r="J1084" s="401"/>
      <c r="K1084" s="401"/>
      <c r="L1084" s="401"/>
      <c r="M1084" s="401"/>
      <c r="N1084" s="401"/>
      <c r="O1084" s="401"/>
      <c r="P1084" s="401"/>
      <c r="Q1084" s="401"/>
      <c r="R1084" s="401"/>
      <c r="S1084" s="401"/>
      <c r="T1084" s="401"/>
      <c r="U1084" s="401"/>
      <c r="V1084" s="396"/>
      <c r="W1084" s="395">
        <f>W1036</f>
        <v>0</v>
      </c>
      <c r="X1084" s="249"/>
      <c r="Y1084" s="249"/>
      <c r="Z1084" s="249"/>
      <c r="AA1084" s="249"/>
      <c r="AB1084" s="249"/>
    </row>
    <row r="1085" spans="1:28" hidden="1" outlineLevel="1">
      <c r="A1085" s="249"/>
      <c r="B1085" s="332"/>
      <c r="C1085" s="395"/>
      <c r="D1085" s="395"/>
      <c r="E1085" s="395"/>
      <c r="F1085" s="395"/>
      <c r="G1085" s="395"/>
      <c r="H1085" s="395"/>
      <c r="I1085" s="395"/>
      <c r="J1085" s="395"/>
      <c r="K1085" s="395"/>
      <c r="L1085" s="395"/>
      <c r="M1085" s="395"/>
      <c r="N1085" s="395"/>
      <c r="O1085" s="395"/>
      <c r="P1085" s="395"/>
      <c r="Q1085" s="395"/>
      <c r="R1085" s="395"/>
      <c r="S1085" s="395"/>
      <c r="T1085" s="395"/>
      <c r="U1085" s="395"/>
      <c r="V1085" s="395"/>
      <c r="W1085" s="395"/>
      <c r="X1085" s="249"/>
      <c r="Y1085" s="249"/>
      <c r="Z1085" s="249"/>
      <c r="AA1085" s="249"/>
      <c r="AB1085" s="249"/>
    </row>
    <row r="1086" spans="1:28" collapsed="1">
      <c r="A1086" s="322"/>
      <c r="B1086" s="336" t="s">
        <v>192</v>
      </c>
      <c r="C1086" s="460">
        <f ca="1">(IF(OR($C1036&lt;&gt;"n/a",C1036&lt;&gt;"n/a"),IF(SUM(C1039:C1061)=0,0,IF((SUMPRODUCT(C1039:C1061,C1063:C1085)/SUM(C1039:C1061))&lt;0,1,(SUMPRODUCT(C1039:C1061,C1063:C1085)/SUM(C1039:C1061)))),"n/a"))</f>
        <v>0</v>
      </c>
      <c r="D1086" s="460">
        <f ca="1">(IF(OR($C1036&lt;&gt;"n/a",D1036&lt;&gt;"n/a"),IF(SUM(D1039:D1061)=0,0,IF((SUMPRODUCT(D1039:D1061,D1063:D1085)/SUM(D1039:D1061))&lt;0,1,(SUMPRODUCT(D1039:D1061,D1063:D1085)/SUM(D1039:D1061)))),"n/a"))</f>
        <v>0</v>
      </c>
      <c r="E1086" s="460">
        <f t="shared" ref="E1086:W1086" ca="1" si="1548">(IF(OR($C1036&lt;&gt;"n/a",E1036&lt;&gt;"n/a"),IF(SUM(E1039:E1061)=0,0,IF((SUMPRODUCT(E1039:E1061,E1063:E1085)/SUM(E1039:E1061))&lt;0,1,(SUMPRODUCT(E1039:E1061,E1063:E1085)/SUM(E1039:E1061)))),"n/a"))</f>
        <v>0</v>
      </c>
      <c r="F1086" s="460">
        <f t="shared" ca="1" si="1548"/>
        <v>0</v>
      </c>
      <c r="G1086" s="460">
        <f t="shared" ca="1" si="1548"/>
        <v>0</v>
      </c>
      <c r="H1086" s="460">
        <f t="shared" ca="1" si="1548"/>
        <v>0</v>
      </c>
      <c r="I1086" s="460">
        <f t="shared" ca="1" si="1548"/>
        <v>0</v>
      </c>
      <c r="J1086" s="460">
        <f t="shared" ca="1" si="1548"/>
        <v>0</v>
      </c>
      <c r="K1086" s="460">
        <f t="shared" ca="1" si="1548"/>
        <v>0</v>
      </c>
      <c r="L1086" s="460">
        <f t="shared" ca="1" si="1548"/>
        <v>0</v>
      </c>
      <c r="M1086" s="460">
        <f t="shared" ca="1" si="1548"/>
        <v>0</v>
      </c>
      <c r="N1086" s="460">
        <f t="shared" ca="1" si="1548"/>
        <v>0</v>
      </c>
      <c r="O1086" s="460">
        <f t="shared" ca="1" si="1548"/>
        <v>0</v>
      </c>
      <c r="P1086" s="460">
        <f t="shared" ca="1" si="1548"/>
        <v>0</v>
      </c>
      <c r="Q1086" s="460">
        <f t="shared" ca="1" si="1548"/>
        <v>0</v>
      </c>
      <c r="R1086" s="460">
        <f t="shared" ca="1" si="1548"/>
        <v>0</v>
      </c>
      <c r="S1086" s="460">
        <f t="shared" ca="1" si="1548"/>
        <v>0</v>
      </c>
      <c r="T1086" s="460">
        <f t="shared" ca="1" si="1548"/>
        <v>0</v>
      </c>
      <c r="U1086" s="460">
        <f t="shared" ca="1" si="1548"/>
        <v>0</v>
      </c>
      <c r="V1086" s="460">
        <f t="shared" ca="1" si="1548"/>
        <v>0</v>
      </c>
      <c r="W1086" s="460">
        <f t="shared" ca="1" si="1548"/>
        <v>0</v>
      </c>
      <c r="X1086" s="249"/>
      <c r="Y1086" s="249"/>
      <c r="Z1086" s="249"/>
      <c r="AA1086" s="249"/>
      <c r="AB1086" s="249"/>
    </row>
    <row r="1087" spans="1:28">
      <c r="A1087" s="249"/>
      <c r="B1087" s="249"/>
      <c r="C1087" s="395"/>
      <c r="D1087" s="395"/>
      <c r="E1087" s="395"/>
      <c r="F1087" s="395"/>
      <c r="G1087" s="395"/>
      <c r="H1087" s="395"/>
      <c r="I1087" s="395"/>
      <c r="J1087" s="395"/>
      <c r="K1087" s="395"/>
      <c r="L1087" s="395"/>
      <c r="M1087" s="395"/>
      <c r="N1087" s="395"/>
      <c r="O1087" s="395"/>
      <c r="P1087" s="395"/>
      <c r="Q1087" s="395"/>
      <c r="R1087" s="395"/>
      <c r="S1087" s="395"/>
      <c r="T1087" s="395"/>
      <c r="U1087" s="395"/>
      <c r="V1087" s="395"/>
      <c r="W1087" s="395"/>
      <c r="X1087" s="249"/>
      <c r="Y1087" s="249"/>
      <c r="Z1087" s="249"/>
      <c r="AA1087" s="249"/>
      <c r="AB1087" s="249"/>
    </row>
    <row r="1088" spans="1:28">
      <c r="A1088" s="72" t="s">
        <v>71</v>
      </c>
      <c r="B1088" s="142">
        <f>VLOOKUP($A1088,'RFM input'!$E$7:$F$56,2,FALSE)</f>
        <v>0</v>
      </c>
      <c r="C1088" s="402"/>
      <c r="D1088" s="402"/>
      <c r="E1088" s="403"/>
      <c r="F1088" s="403"/>
      <c r="G1088" s="403"/>
      <c r="H1088" s="403"/>
      <c r="I1088" s="403"/>
      <c r="J1088" s="403"/>
      <c r="K1088" s="403"/>
      <c r="L1088" s="403"/>
      <c r="M1088" s="403"/>
      <c r="N1088" s="403"/>
      <c r="O1088" s="403"/>
      <c r="P1088" s="403"/>
      <c r="Q1088" s="403"/>
      <c r="R1088" s="403"/>
      <c r="S1088" s="403"/>
      <c r="T1088" s="403"/>
      <c r="U1088" s="403"/>
      <c r="V1088" s="403"/>
      <c r="W1088" s="403"/>
      <c r="X1088" s="249"/>
      <c r="Y1088" s="249"/>
      <c r="Z1088" s="249"/>
      <c r="AA1088" s="249"/>
      <c r="AB1088" s="249"/>
    </row>
    <row r="1089" spans="1:28">
      <c r="A1089" s="378">
        <f>VALUE(REPLACE(A1088,1,12,""))</f>
        <v>21</v>
      </c>
      <c r="B1089" s="317" t="s">
        <v>195</v>
      </c>
      <c r="C1089" s="389">
        <f ca="1">OFFSET('TAB roll forward'!$H$7,A1089,0)</f>
        <v>0</v>
      </c>
      <c r="D1089" s="404">
        <f ca="1">'RAB remaining lives'!D1094</f>
        <v>0</v>
      </c>
      <c r="E1089" s="404">
        <f ca="1">'RAB remaining lives'!E1094</f>
        <v>0</v>
      </c>
      <c r="F1089" s="404">
        <f ca="1">'RAB remaining lives'!F1094</f>
        <v>0</v>
      </c>
      <c r="G1089" s="404">
        <f ca="1">'RAB remaining lives'!G1094</f>
        <v>0</v>
      </c>
      <c r="H1089" s="404">
        <f ca="1">'RAB remaining lives'!H1094</f>
        <v>0</v>
      </c>
      <c r="I1089" s="404">
        <f ca="1">'RAB remaining lives'!I1094</f>
        <v>0</v>
      </c>
      <c r="J1089" s="404">
        <f ca="1">'RAB remaining lives'!J1094</f>
        <v>0</v>
      </c>
      <c r="K1089" s="404">
        <f ca="1">'RAB remaining lives'!K1094</f>
        <v>0</v>
      </c>
      <c r="L1089" s="404">
        <f ca="1">'RAB remaining lives'!L1094</f>
        <v>0</v>
      </c>
      <c r="M1089" s="404">
        <f ca="1">'RAB remaining lives'!M1094</f>
        <v>0</v>
      </c>
      <c r="N1089" s="404">
        <f>'RAB remaining lives'!N1094</f>
        <v>0</v>
      </c>
      <c r="O1089" s="404">
        <f>'RAB remaining lives'!O1094</f>
        <v>0</v>
      </c>
      <c r="P1089" s="404">
        <f>'RAB remaining lives'!P1094</f>
        <v>0</v>
      </c>
      <c r="Q1089" s="404">
        <f>'RAB remaining lives'!Q1094</f>
        <v>0</v>
      </c>
      <c r="R1089" s="404">
        <f>'RAB remaining lives'!R1094</f>
        <v>0</v>
      </c>
      <c r="S1089" s="404">
        <f>'RAB remaining lives'!S1094</f>
        <v>0</v>
      </c>
      <c r="T1089" s="404">
        <f>'RAB remaining lives'!T1094</f>
        <v>0</v>
      </c>
      <c r="U1089" s="404">
        <f>'RAB remaining lives'!U1094</f>
        <v>0</v>
      </c>
      <c r="V1089" s="404">
        <f>'RAB remaining lives'!V1094</f>
        <v>0</v>
      </c>
      <c r="W1089" s="404">
        <f>'RAB remaining lives'!W1094</f>
        <v>0</v>
      </c>
      <c r="X1089" s="249"/>
      <c r="Y1089" s="249"/>
      <c r="Z1089" s="249"/>
      <c r="AA1089" s="249"/>
      <c r="AB1089" s="249"/>
    </row>
    <row r="1090" spans="1:28">
      <c r="A1090" s="249"/>
      <c r="B1090" s="249" t="s">
        <v>326</v>
      </c>
      <c r="C1090" s="391">
        <f ca="1">OFFSET('RFM input'!$X$6,$A1089,0)</f>
        <v>0</v>
      </c>
      <c r="D1090" s="390">
        <f ca="1">OFFSET('RFM input'!$Y$6,$A1089,0)</f>
        <v>0</v>
      </c>
      <c r="E1090" s="390">
        <f ca="1">OFFSET('RFM input'!$Y$6,$A1089,0)</f>
        <v>0</v>
      </c>
      <c r="F1090" s="390">
        <f ca="1">OFFSET('RFM input'!$Y$6,$A1089,0)</f>
        <v>0</v>
      </c>
      <c r="G1090" s="390">
        <f ca="1">OFFSET('RFM input'!$Y$6,$A1089,0)</f>
        <v>0</v>
      </c>
      <c r="H1090" s="390">
        <f ca="1">OFFSET('RFM input'!$Y$6,$A1089,0)</f>
        <v>0</v>
      </c>
      <c r="I1090" s="390">
        <f ca="1">OFFSET('RFM input'!$Y$6,'TAB remaining lives'!$A1089,0)</f>
        <v>0</v>
      </c>
      <c r="J1090" s="390">
        <f ca="1">OFFSET('RFM input'!$Y$6,'TAB remaining lives'!$A1089,0)</f>
        <v>0</v>
      </c>
      <c r="K1090" s="390">
        <f ca="1">OFFSET('RFM input'!$Y$6,'TAB remaining lives'!$A1089,0)</f>
        <v>0</v>
      </c>
      <c r="L1090" s="390">
        <f ca="1">OFFSET('RFM input'!$Y$6,'TAB remaining lives'!$A1089,0)</f>
        <v>0</v>
      </c>
      <c r="M1090" s="390">
        <f ca="1">OFFSET('RFM input'!$Y$6,'TAB remaining lives'!$A1089,0)</f>
        <v>0</v>
      </c>
      <c r="N1090" s="390"/>
      <c r="O1090" s="390"/>
      <c r="P1090" s="390"/>
      <c r="Q1090" s="390"/>
      <c r="R1090" s="390"/>
      <c r="S1090" s="390"/>
      <c r="T1090" s="390"/>
      <c r="U1090" s="390"/>
      <c r="V1090" s="390"/>
      <c r="W1090" s="390"/>
      <c r="X1090" s="249"/>
      <c r="Y1090" s="249"/>
      <c r="Z1090" s="249"/>
      <c r="AA1090" s="249"/>
      <c r="AB1090" s="249"/>
    </row>
    <row r="1091" spans="1:28">
      <c r="A1091" s="249"/>
      <c r="B1091" s="317" t="s">
        <v>300</v>
      </c>
      <c r="C1091" s="392"/>
      <c r="D1091" s="393">
        <f ca="1">IF(D$6=(OFFSET('RFM input'!$G$60,0,'RFM input'!$AA$7)),OFFSET('RFM input'!$I$454,$A1089,0),0)</f>
        <v>0</v>
      </c>
      <c r="E1091" s="390">
        <f ca="1">IF(E$6=(OFFSET('RFM input'!$G$60,0,'RFM input'!$AA$7)),OFFSET('RFM input'!$I$454,$A1089,0),0)</f>
        <v>0</v>
      </c>
      <c r="F1091" s="390">
        <f ca="1">IF(F$6=(OFFSET('RFM input'!$G$60,0,'RFM input'!$AA$7)),OFFSET('RFM input'!$I$454,$A1089,0),0)</f>
        <v>0</v>
      </c>
      <c r="G1091" s="390">
        <f ca="1">IF(G$6=(OFFSET('RFM input'!$G$60,0,'RFM input'!$AA$7)),OFFSET('RFM input'!$I$454,$A1089,0),0)</f>
        <v>0</v>
      </c>
      <c r="H1091" s="390">
        <f ca="1">IF(H$6=(OFFSET('RFM input'!$G$60,0,'RFM input'!$AA$7)),OFFSET('RFM input'!$I$454,$A1089,0),0)</f>
        <v>0</v>
      </c>
      <c r="I1091" s="390">
        <f ca="1">IF(I$6=(OFFSET('RFM input'!$G$60,0,'RFM input'!$AA$7)),OFFSET('RFM input'!$I$454,$A1089,0),0)</f>
        <v>0</v>
      </c>
      <c r="J1091" s="390">
        <f ca="1">IF(J$6=(OFFSET('RFM input'!$G$60,0,'RFM input'!$AA$7)),OFFSET('RFM input'!$I$454,$A1089,0),0)</f>
        <v>0</v>
      </c>
      <c r="K1091" s="390">
        <f ca="1">IF(K$6=(OFFSET('RFM input'!$G$60,0,'RFM input'!$AA$7)),OFFSET('RFM input'!$I$454,$A1089,0),0)</f>
        <v>0</v>
      </c>
      <c r="L1091" s="390">
        <f ca="1">IF(L$6=(OFFSET('RFM input'!$G$60,0,'RFM input'!$AA$7)),OFFSET('RFM input'!$I$454,$A1089,0),0)</f>
        <v>0</v>
      </c>
      <c r="M1091" s="390">
        <f ca="1">IF(M$6=(OFFSET('RFM input'!$G$60,0,'RFM input'!$AA$7)),OFFSET('RFM input'!$I$454,$A1089,0),0)</f>
        <v>0</v>
      </c>
      <c r="N1091" s="390"/>
      <c r="O1091" s="390"/>
      <c r="P1091" s="390"/>
      <c r="Q1091" s="390"/>
      <c r="R1091" s="390"/>
      <c r="S1091" s="390"/>
      <c r="T1091" s="390"/>
      <c r="U1091" s="390"/>
      <c r="V1091" s="390"/>
      <c r="W1091" s="390"/>
      <c r="X1091" s="249"/>
      <c r="Y1091" s="249"/>
      <c r="Z1091" s="249"/>
      <c r="AA1091" s="249"/>
      <c r="AB1091" s="249"/>
    </row>
    <row r="1092" spans="1:28">
      <c r="A1092" s="249"/>
      <c r="B1092" s="317" t="s">
        <v>309</v>
      </c>
      <c r="C1092" s="392"/>
      <c r="D1092" s="391">
        <f ca="1">IF(D$6=(OFFSET('RFM input'!$G$60,0,'RFM input'!$AA$7)),OFFSET('RFM input'!$K$454,$A1089,0),0)</f>
        <v>0</v>
      </c>
      <c r="E1092" s="394">
        <f ca="1">IF(E$6=(OFFSET('RFM input'!$G$60,0,'RFM input'!$AA$7)),OFFSET('RFM input'!$K$454,$A1089,0),0)</f>
        <v>0</v>
      </c>
      <c r="F1092" s="394">
        <f ca="1">IF(F$6=(OFFSET('RFM input'!$G$60,0,'RFM input'!$AA$7)),OFFSET('RFM input'!$K$454,$A1089,0),0)</f>
        <v>0</v>
      </c>
      <c r="G1092" s="394">
        <f ca="1">IF(G$6=(OFFSET('RFM input'!$G$60,0,'RFM input'!$AA$7)),OFFSET('RFM input'!$K$454,$A1089,0),0)</f>
        <v>0</v>
      </c>
      <c r="H1092" s="394">
        <f ca="1">IF(H$6=(OFFSET('RFM input'!$G$60,0,'RFM input'!$AA$7)),OFFSET('RFM input'!$K$454,$A1089,0),0)</f>
        <v>0</v>
      </c>
      <c r="I1092" s="394">
        <f ca="1">IF(I$6=(OFFSET('RFM input'!$G$60,0,'RFM input'!$AA$7)),OFFSET('RFM input'!$K$454,$A1089,0),0)</f>
        <v>0</v>
      </c>
      <c r="J1092" s="394">
        <f ca="1">IF(J$6=(OFFSET('RFM input'!$G$60,0,'RFM input'!$AA$7)),OFFSET('RFM input'!$K$454,$A1089,0),0)</f>
        <v>0</v>
      </c>
      <c r="K1092" s="394">
        <f ca="1">IF(K$6=(OFFSET('RFM input'!$G$60,0,'RFM input'!$AA$7)),OFFSET('RFM input'!$K$454,$A1089,0),0)</f>
        <v>0</v>
      </c>
      <c r="L1092" s="394">
        <f ca="1">IF(L$6=(OFFSET('RFM input'!$G$60,0,'RFM input'!$AA$7)),OFFSET('RFM input'!$K$454,$A1089,0),0)</f>
        <v>0</v>
      </c>
      <c r="M1092" s="394">
        <f ca="1">IF(M$6=(OFFSET('RFM input'!$G$60,0,'RFM input'!$AA$7)),OFFSET('RFM input'!$K$454,$A1089,0),0)</f>
        <v>0</v>
      </c>
      <c r="N1092" s="394"/>
      <c r="O1092" s="394"/>
      <c r="P1092" s="394"/>
      <c r="Q1092" s="394"/>
      <c r="R1092" s="394"/>
      <c r="S1092" s="394"/>
      <c r="T1092" s="394"/>
      <c r="U1092" s="394"/>
      <c r="V1092" s="394"/>
      <c r="W1092" s="394"/>
      <c r="X1092" s="249"/>
      <c r="Y1092" s="249"/>
      <c r="Z1092" s="249"/>
      <c r="AA1092" s="249"/>
      <c r="AB1092" s="249"/>
    </row>
    <row r="1093" spans="1:28" hidden="1" outlineLevel="1">
      <c r="A1093" s="459">
        <v>-1</v>
      </c>
      <c r="B1093" s="309" t="s">
        <v>303</v>
      </c>
      <c r="C1093" s="395"/>
      <c r="D1093" s="395">
        <f t="shared" ref="D1093" ca="1" si="1549">IF(D1117="n/a",0,IF(AND(D1091=0,C1093=0),0,
IF(AND(D1091&lt;&gt;0,C1093=0),D1091,
IF(AND(D1092&lt;&gt;0,C1093&lt;&gt;0),(C1093-(C1093/C1117))+D1091,
IF(C1117&lt;1,0,(C1093-(C1093/C1117)))))))</f>
        <v>0</v>
      </c>
      <c r="E1093" s="395">
        <f t="shared" ref="E1093" ca="1" si="1550">IF(E1117="n/a",0,IF(AND(E1091=0,D1093=0),0,
IF(AND(E1091&lt;&gt;0,D1093=0),E1091,
IF(AND(E1092&lt;&gt;0,D1093&lt;&gt;0),(D1093-(D1093/D1117))+E1091,
IF(D1117&lt;1,0,(D1093-(D1093/D1117)))))))</f>
        <v>0</v>
      </c>
      <c r="F1093" s="395">
        <f t="shared" ref="F1093" ca="1" si="1551">IF(F1117="n/a",0,IF(AND(F1091=0,E1093=0),0,
IF(AND(F1091&lt;&gt;0,E1093=0),F1091,
IF(AND(F1092&lt;&gt;0,E1093&lt;&gt;0),(E1093-(E1093/E1117))+F1091,
IF(E1117&lt;1,0,(E1093-(E1093/E1117)))))))</f>
        <v>0</v>
      </c>
      <c r="G1093" s="395">
        <f t="shared" ref="G1093" ca="1" si="1552">IF(G1117="n/a",0,IF(AND(G1091=0,F1093=0),0,
IF(AND(G1091&lt;&gt;0,F1093=0),G1091,
IF(AND(G1092&lt;&gt;0,F1093&lt;&gt;0),(F1093-(F1093/F1117))+G1091,
IF(F1117&lt;1,0,(F1093-(F1093/F1117)))))))</f>
        <v>0</v>
      </c>
      <c r="H1093" s="395">
        <f ca="1">IF(H1117="n/a",0,IF(AND(H1091=0,G1093=0),0,
IF(AND(H1091&lt;&gt;0,G1093=0),H1091,
IF(AND(H1092&lt;&gt;0,G1093&lt;&gt;0),(G1093-(G1093/G1117))+H1091,
IF(G1117&lt;1,0,(G1093-(G1093/G1117)))))))</f>
        <v>0</v>
      </c>
      <c r="I1093" s="395">
        <f t="shared" ref="I1093" ca="1" si="1553">IF(I1117="n/a",0,IF(AND(I1091=0,H1093=0),0,
IF(AND(I1091&lt;&gt;0,H1093=0),I1091,
IF(AND(I1092&lt;&gt;0,H1093&lt;&gt;0),(H1093-(H1093/H1117))+I1091,
IF(H1117&lt;1,0,(H1093-(H1093/H1117)))))))</f>
        <v>0</v>
      </c>
      <c r="J1093" s="395">
        <f t="shared" ref="J1093" ca="1" si="1554">IF(J1117="n/a",0,IF(AND(J1091=0,I1093=0),0,
IF(AND(J1091&lt;&gt;0,I1093=0),J1091,
IF(AND(J1092&lt;&gt;0,I1093&lt;&gt;0),(I1093-(I1093/I1117))+J1091,
IF(I1117&lt;1,0,(I1093-(I1093/I1117)))))))</f>
        <v>0</v>
      </c>
      <c r="K1093" s="395">
        <f t="shared" ref="K1093" ca="1" si="1555">IF(K1117="n/a",0,IF(AND(K1091=0,J1093=0),0,
IF(AND(K1091&lt;&gt;0,J1093=0),K1091,
IF(AND(K1092&lt;&gt;0,J1093&lt;&gt;0),(J1093-(J1093/J1117))+K1091,
IF(J1117&lt;1,0,(J1093-(J1093/J1117)))))))</f>
        <v>0</v>
      </c>
      <c r="L1093" s="395">
        <f t="shared" ref="L1093" ca="1" si="1556">IF(L1117="n/a",0,IF(AND(L1091=0,K1093=0),0,
IF(AND(L1091&lt;&gt;0,K1093=0),L1091,
IF(AND(L1092&lt;&gt;0,K1093&lt;&gt;0),(K1093-(K1093/K1117))+L1091,
IF(K1117&lt;1,0,(K1093-(K1093/K1117)))))))</f>
        <v>0</v>
      </c>
      <c r="M1093" s="395">
        <f t="shared" ref="M1093" ca="1" si="1557">IF(M1117="n/a",0,IF(AND(M1091=0,L1093=0),0,
IF(AND(M1091&lt;&gt;0,L1093=0),M1091,
IF(AND(M1092&lt;&gt;0,L1093&lt;&gt;0),(L1093-(L1093/L1117))+M1091,
IF(L1117&lt;1,0,(L1093-(L1093/L1117)))))))</f>
        <v>0</v>
      </c>
      <c r="N1093" s="395">
        <f t="shared" ref="N1093" ca="1" si="1558">IF(N1117="n/a",0,IF(AND(N1091=0,M1093=0),0,
IF(AND(N1091&lt;&gt;0,M1093=0),N1091,
IF(AND(N1092&lt;&gt;0,M1093&lt;&gt;0),(M1093-(M1093/M1117))+N1091,
IF(M1117&lt;1,0,(M1093-(M1093/M1117)))))))</f>
        <v>0</v>
      </c>
      <c r="O1093" s="395">
        <f t="shared" ref="O1093" ca="1" si="1559">IF(O1117="n/a",0,IF(AND(O1091=0,N1093=0),0,
IF(AND(O1091&lt;&gt;0,N1093=0),O1091,
IF(AND(O1092&lt;&gt;0,N1093&lt;&gt;0),(N1093-(N1093/N1117))+O1091,
IF(N1117&lt;1,0,(N1093-(N1093/N1117)))))))</f>
        <v>0</v>
      </c>
      <c r="P1093" s="395">
        <f t="shared" ref="P1093" ca="1" si="1560">IF(P1117="n/a",0,IF(AND(P1091=0,O1093=0),0,
IF(AND(P1091&lt;&gt;0,O1093=0),P1091,
IF(AND(P1092&lt;&gt;0,O1093&lt;&gt;0),(O1093-(O1093/O1117))+P1091,
IF(O1117&lt;1,0,(O1093-(O1093/O1117)))))))</f>
        <v>0</v>
      </c>
      <c r="Q1093" s="395">
        <f t="shared" ref="Q1093" ca="1" si="1561">IF(Q1117="n/a",0,IF(AND(Q1091=0,P1093=0),0,
IF(AND(Q1091&lt;&gt;0,P1093=0),Q1091,
IF(AND(Q1092&lt;&gt;0,P1093&lt;&gt;0),(P1093-(P1093/P1117))+Q1091,
IF(P1117&lt;1,0,(P1093-(P1093/P1117)))))))</f>
        <v>0</v>
      </c>
      <c r="R1093" s="395">
        <f t="shared" ref="R1093" ca="1" si="1562">IF(R1117="n/a",0,IF(AND(R1091=0,Q1093=0),0,
IF(AND(R1091&lt;&gt;0,Q1093=0),R1091,
IF(AND(R1092&lt;&gt;0,Q1093&lt;&gt;0),(Q1093-(Q1093/Q1117))+R1091,
IF(Q1117&lt;1,0,(Q1093-(Q1093/Q1117)))))))</f>
        <v>0</v>
      </c>
      <c r="S1093" s="395">
        <f t="shared" ref="S1093" ca="1" si="1563">IF(S1117="n/a",0,IF(AND(S1091=0,R1093=0),0,
IF(AND(S1091&lt;&gt;0,R1093=0),S1091,
IF(AND(S1092&lt;&gt;0,R1093&lt;&gt;0),(R1093-(R1093/R1117))+S1091,
IF(R1117&lt;1,0,(R1093-(R1093/R1117)))))))</f>
        <v>0</v>
      </c>
      <c r="T1093" s="395">
        <f t="shared" ref="T1093" ca="1" si="1564">IF(T1117="n/a",0,IF(AND(T1091=0,S1093=0),0,
IF(AND(T1091&lt;&gt;0,S1093=0),T1091,
IF(AND(T1092&lt;&gt;0,S1093&lt;&gt;0),(S1093-(S1093/S1117))+T1091,
IF(S1117&lt;1,0,(S1093-(S1093/S1117)))))))</f>
        <v>0</v>
      </c>
      <c r="U1093" s="395">
        <f t="shared" ref="U1093" ca="1" si="1565">IF(U1117="n/a",0,IF(AND(U1091=0,T1093=0),0,
IF(AND(U1091&lt;&gt;0,T1093=0),U1091,
IF(AND(U1092&lt;&gt;0,T1093&lt;&gt;0),(T1093-(T1093/T1117))+U1091,
IF(T1117&lt;1,0,(T1093-(T1093/T1117)))))))</f>
        <v>0</v>
      </c>
      <c r="V1093" s="395">
        <f t="shared" ref="V1093" ca="1" si="1566">IF(V1117="n/a",0,IF(AND(V1091=0,U1093=0),0,
IF(AND(V1091&lt;&gt;0,U1093=0),V1091,
IF(AND(V1092&lt;&gt;0,U1093&lt;&gt;0),(U1093-(U1093/U1117))+V1091,
IF(U1117&lt;1,0,(U1093-(U1093/U1117)))))))</f>
        <v>0</v>
      </c>
      <c r="W1093" s="395">
        <f t="shared" ref="W1093" ca="1" si="1567">IF(W1117="n/a",0,IF(AND(W1091=0,V1093=0),0,
IF(AND(W1091&lt;&gt;0,V1093=0),W1091,
IF(AND(W1092&lt;&gt;0,V1093&lt;&gt;0),(V1093-(V1093/V1117))+W1091,
IF(V1117&lt;1,0,(V1093-(V1093/V1117)))))))</f>
        <v>0</v>
      </c>
      <c r="X1093" s="249"/>
      <c r="Y1093" s="249"/>
      <c r="Z1093" s="249"/>
      <c r="AA1093" s="249"/>
      <c r="AB1093" s="249"/>
    </row>
    <row r="1094" spans="1:28" hidden="1" outlineLevel="1">
      <c r="A1094" s="331">
        <v>0</v>
      </c>
      <c r="B1094" s="309" t="s">
        <v>194</v>
      </c>
      <c r="C1094" s="400">
        <f ca="1">C1089</f>
        <v>0</v>
      </c>
      <c r="D1094" s="395">
        <f ca="1">IF(C1118="n/a",C1094,IFERROR(IF((OFFSET($C1094,0,$A1094))&lt;0,
MIN(0,C1094-(OFFSET($C1094,0,$A1094)/(OFFSET($C1089,-$A1093,$A1094)))),
MAX(0,C1094-(OFFSET($C1094,0,$A1094)/(OFFSET($C1089,-$A1093,$A1094))))),0))</f>
        <v>0</v>
      </c>
      <c r="E1094" s="395">
        <f t="shared" ref="E1094" ca="1" si="1568">IF(D1118="n/a",D1094,IFERROR(IF((OFFSET($C1094,0,$A1094))&lt;0,
MIN(0,D1094-(OFFSET($C1094,0,$A1094)/(OFFSET($C1089,-$A1093,$A1094)))),
MAX(0,D1094-(OFFSET($C1094,0,$A1094)/(OFFSET($C1089,-$A1093,$A1094))))),0))</f>
        <v>0</v>
      </c>
      <c r="F1094" s="395">
        <f t="shared" ref="F1094:F1095" ca="1" si="1569">IF(E1118="n/a",E1094,IFERROR(IF((OFFSET($C1094,0,$A1094))&lt;0,
MIN(0,E1094-(OFFSET($C1094,0,$A1094)/(OFFSET($C1089,-$A1093,$A1094)))),
MAX(0,E1094-(OFFSET($C1094,0,$A1094)/(OFFSET($C1089,-$A1093,$A1094))))),0))</f>
        <v>0</v>
      </c>
      <c r="G1094" s="395">
        <f t="shared" ref="G1094:G1096" ca="1" si="1570">IF(F1118="n/a",F1094,IFERROR(IF((OFFSET($C1094,0,$A1094))&lt;0,
MIN(0,F1094-(OFFSET($C1094,0,$A1094)/(OFFSET($C1089,-$A1093,$A1094)))),
MAX(0,F1094-(OFFSET($C1094,0,$A1094)/(OFFSET($C1089,-$A1093,$A1094))))),0))</f>
        <v>0</v>
      </c>
      <c r="H1094" s="395">
        <f t="shared" ref="H1094:H1097" ca="1" si="1571">IF(G1118="n/a",G1094,IFERROR(IF((OFFSET($C1094,0,$A1094))&lt;0,
MIN(0,G1094-(OFFSET($C1094,0,$A1094)/(OFFSET($C1089,-$A1093,$A1094)))),
MAX(0,G1094-(OFFSET($C1094,0,$A1094)/(OFFSET($C1089,-$A1093,$A1094))))),0))</f>
        <v>0</v>
      </c>
      <c r="I1094" s="395">
        <f t="shared" ref="I1094:I1098" ca="1" si="1572">IF(H1118="n/a",H1094,IFERROR(IF((OFFSET($C1094,0,$A1094))&lt;0,
MIN(0,H1094-(OFFSET($C1094,0,$A1094)/(OFFSET($C1089,-$A1093,$A1094)))),
MAX(0,H1094-(OFFSET($C1094,0,$A1094)/(OFFSET($C1089,-$A1093,$A1094))))),0))</f>
        <v>0</v>
      </c>
      <c r="J1094" s="395">
        <f t="shared" ref="J1094:J1099" ca="1" si="1573">IF(I1118="n/a",I1094,IFERROR(IF((OFFSET($C1094,0,$A1094))&lt;0,
MIN(0,I1094-(OFFSET($C1094,0,$A1094)/(OFFSET($C1089,-$A1093,$A1094)))),
MAX(0,I1094-(OFFSET($C1094,0,$A1094)/(OFFSET($C1089,-$A1093,$A1094))))),0))</f>
        <v>0</v>
      </c>
      <c r="K1094" s="395">
        <f t="shared" ref="K1094:K1100" ca="1" si="1574">IF(J1118="n/a",J1094,IFERROR(IF((OFFSET($C1094,0,$A1094))&lt;0,
MIN(0,J1094-(OFFSET($C1094,0,$A1094)/(OFFSET($C1089,-$A1093,$A1094)))),
MAX(0,J1094-(OFFSET($C1094,0,$A1094)/(OFFSET($C1089,-$A1093,$A1094))))),0))</f>
        <v>0</v>
      </c>
      <c r="L1094" s="395">
        <f t="shared" ref="L1094:L1101" ca="1" si="1575">IF(K1118="n/a",K1094,IFERROR(IF((OFFSET($C1094,0,$A1094))&lt;0,
MIN(0,K1094-(OFFSET($C1094,0,$A1094)/(OFFSET($C1089,-$A1093,$A1094)))),
MAX(0,K1094-(OFFSET($C1094,0,$A1094)/(OFFSET($C1089,-$A1093,$A1094))))),0))</f>
        <v>0</v>
      </c>
      <c r="M1094" s="395">
        <f t="shared" ref="M1094:M1102" ca="1" si="1576">IF(L1118="n/a",L1094,IFERROR(IF((OFFSET($C1094,0,$A1094))&lt;0,
MIN(0,L1094-(OFFSET($C1094,0,$A1094)/(OFFSET($C1089,-$A1093,$A1094)))),
MAX(0,L1094-(OFFSET($C1094,0,$A1094)/(OFFSET($C1089,-$A1093,$A1094))))),0))</f>
        <v>0</v>
      </c>
      <c r="N1094" s="395">
        <f t="shared" ref="N1094:N1103" ca="1" si="1577">IF(M1118="n/a",M1094,IFERROR(IF((OFFSET($C1094,0,$A1094))&lt;0,
MIN(0,M1094-(OFFSET($C1094,0,$A1094)/(OFFSET($C1089,-$A1093,$A1094)))),
MAX(0,M1094-(OFFSET($C1094,0,$A1094)/(OFFSET($C1089,-$A1093,$A1094))))),0))</f>
        <v>0</v>
      </c>
      <c r="O1094" s="395">
        <f t="shared" ref="O1094:O1104" ca="1" si="1578">IF(N1118="n/a",N1094,IFERROR(IF((OFFSET($C1094,0,$A1094))&lt;0,
MIN(0,N1094-(OFFSET($C1094,0,$A1094)/(OFFSET($C1089,-$A1093,$A1094)))),
MAX(0,N1094-(OFFSET($C1094,0,$A1094)/(OFFSET($C1089,-$A1093,$A1094))))),0))</f>
        <v>0</v>
      </c>
      <c r="P1094" s="395">
        <f t="shared" ref="P1094:P1105" ca="1" si="1579">IF(O1118="n/a",O1094,IFERROR(IF((OFFSET($C1094,0,$A1094))&lt;0,
MIN(0,O1094-(OFFSET($C1094,0,$A1094)/(OFFSET($C1089,-$A1093,$A1094)))),
MAX(0,O1094-(OFFSET($C1094,0,$A1094)/(OFFSET($C1089,-$A1093,$A1094))))),0))</f>
        <v>0</v>
      </c>
      <c r="Q1094" s="395">
        <f t="shared" ref="Q1094:Q1106" ca="1" si="1580">IF(P1118="n/a",P1094,IFERROR(IF((OFFSET($C1094,0,$A1094))&lt;0,
MIN(0,P1094-(OFFSET($C1094,0,$A1094)/(OFFSET($C1089,-$A1093,$A1094)))),
MAX(0,P1094-(OFFSET($C1094,0,$A1094)/(OFFSET($C1089,-$A1093,$A1094))))),0))</f>
        <v>0</v>
      </c>
      <c r="R1094" s="395">
        <f t="shared" ref="R1094:R1107" ca="1" si="1581">IF(Q1118="n/a",Q1094,IFERROR(IF((OFFSET($C1094,0,$A1094))&lt;0,
MIN(0,Q1094-(OFFSET($C1094,0,$A1094)/(OFFSET($C1089,-$A1093,$A1094)))),
MAX(0,Q1094-(OFFSET($C1094,0,$A1094)/(OFFSET($C1089,-$A1093,$A1094))))),0))</f>
        <v>0</v>
      </c>
      <c r="S1094" s="395">
        <f t="shared" ref="S1094:S1108" ca="1" si="1582">IF(R1118="n/a",R1094,IFERROR(IF((OFFSET($C1094,0,$A1094))&lt;0,
MIN(0,R1094-(OFFSET($C1094,0,$A1094)/(OFFSET($C1089,-$A1093,$A1094)))),
MAX(0,R1094-(OFFSET($C1094,0,$A1094)/(OFFSET($C1089,-$A1093,$A1094))))),0))</f>
        <v>0</v>
      </c>
      <c r="T1094" s="395">
        <f t="shared" ref="T1094:T1109" ca="1" si="1583">IF(S1118="n/a",S1094,IFERROR(IF((OFFSET($C1094,0,$A1094))&lt;0,
MIN(0,S1094-(OFFSET($C1094,0,$A1094)/(OFFSET($C1089,-$A1093,$A1094)))),
MAX(0,S1094-(OFFSET($C1094,0,$A1094)/(OFFSET($C1089,-$A1093,$A1094))))),0))</f>
        <v>0</v>
      </c>
      <c r="U1094" s="395">
        <f t="shared" ref="U1094:U1110" ca="1" si="1584">IF(T1118="n/a",T1094,IFERROR(IF((OFFSET($C1094,0,$A1094))&lt;0,
MIN(0,T1094-(OFFSET($C1094,0,$A1094)/(OFFSET($C1089,-$A1093,$A1094)))),
MAX(0,T1094-(OFFSET($C1094,0,$A1094)/(OFFSET($C1089,-$A1093,$A1094))))),0))</f>
        <v>0</v>
      </c>
      <c r="V1094" s="395">
        <f t="shared" ref="V1094:V1111" ca="1" si="1585">IF(U1118="n/a",U1094,IFERROR(IF((OFFSET($C1094,0,$A1094))&lt;0,
MIN(0,U1094-(OFFSET($C1094,0,$A1094)/(OFFSET($C1089,-$A1093,$A1094)))),
MAX(0,U1094-(OFFSET($C1094,0,$A1094)/(OFFSET($C1089,-$A1093,$A1094))))),0))</f>
        <v>0</v>
      </c>
      <c r="W1094" s="395">
        <f t="shared" ref="W1094:W1112" ca="1" si="1586">IF(V1118="n/a",V1094,IFERROR(IF((OFFSET($C1094,0,$A1094))&lt;0,
MIN(0,V1094-(OFFSET($C1094,0,$A1094)/(OFFSET($C1089,-$A1093,$A1094)))),
MAX(0,V1094-(OFFSET($C1094,0,$A1094)/(OFFSET($C1089,-$A1093,$A1094))))),0))</f>
        <v>0</v>
      </c>
      <c r="X1094" s="249"/>
      <c r="Y1094" s="249"/>
      <c r="Z1094" s="249"/>
      <c r="AA1094" s="249"/>
      <c r="AB1094" s="249"/>
    </row>
    <row r="1095" spans="1:28" hidden="1" outlineLevel="1">
      <c r="A1095" s="331">
        <v>1</v>
      </c>
      <c r="B1095" s="309" t="str">
        <f t="shared" ref="B1095:B1114" ca="1" si="1587">"Depreciated Net Capex "&amp;OFFSET($C$6,0,A1095)</f>
        <v>Depreciated Net Capex 2013</v>
      </c>
      <c r="C1095" s="396"/>
      <c r="D1095" s="397">
        <f ca="1">D1089</f>
        <v>0</v>
      </c>
      <c r="E1095" s="395">
        <f ca="1">IF(D1119="n/a",D1095,IFERROR(IF((OFFSET($C1095,0,$A1095))&lt;0,
MIN(0,D1095-(OFFSET($C1095,0,$A1095)/(OFFSET($C1090,-$A1094,$A1095)))),
MAX(0,D1095-(OFFSET($C1095,0,$A1095)/(OFFSET($C1090,-$A1094,$A1095))))),0))</f>
        <v>0</v>
      </c>
      <c r="F1095" s="395">
        <f t="shared" ca="1" si="1569"/>
        <v>0</v>
      </c>
      <c r="G1095" s="395">
        <f t="shared" ca="1" si="1570"/>
        <v>0</v>
      </c>
      <c r="H1095" s="395">
        <f t="shared" ca="1" si="1571"/>
        <v>0</v>
      </c>
      <c r="I1095" s="395">
        <f t="shared" ca="1" si="1572"/>
        <v>0</v>
      </c>
      <c r="J1095" s="395">
        <f t="shared" ca="1" si="1573"/>
        <v>0</v>
      </c>
      <c r="K1095" s="395">
        <f t="shared" ca="1" si="1574"/>
        <v>0</v>
      </c>
      <c r="L1095" s="395">
        <f t="shared" ca="1" si="1575"/>
        <v>0</v>
      </c>
      <c r="M1095" s="395">
        <f t="shared" ca="1" si="1576"/>
        <v>0</v>
      </c>
      <c r="N1095" s="395">
        <f t="shared" ca="1" si="1577"/>
        <v>0</v>
      </c>
      <c r="O1095" s="395">
        <f t="shared" ca="1" si="1578"/>
        <v>0</v>
      </c>
      <c r="P1095" s="395">
        <f t="shared" ca="1" si="1579"/>
        <v>0</v>
      </c>
      <c r="Q1095" s="395">
        <f t="shared" ca="1" si="1580"/>
        <v>0</v>
      </c>
      <c r="R1095" s="395">
        <f t="shared" ca="1" si="1581"/>
        <v>0</v>
      </c>
      <c r="S1095" s="395">
        <f t="shared" ca="1" si="1582"/>
        <v>0</v>
      </c>
      <c r="T1095" s="395">
        <f t="shared" ca="1" si="1583"/>
        <v>0</v>
      </c>
      <c r="U1095" s="395">
        <f t="shared" ca="1" si="1584"/>
        <v>0</v>
      </c>
      <c r="V1095" s="395">
        <f t="shared" ca="1" si="1585"/>
        <v>0</v>
      </c>
      <c r="W1095" s="395">
        <f t="shared" ca="1" si="1586"/>
        <v>0</v>
      </c>
      <c r="X1095" s="249"/>
      <c r="Y1095" s="249"/>
      <c r="Z1095" s="249"/>
      <c r="AA1095" s="249"/>
      <c r="AB1095" s="249"/>
    </row>
    <row r="1096" spans="1:28" hidden="1" outlineLevel="1">
      <c r="A1096" s="331">
        <v>2</v>
      </c>
      <c r="B1096" s="309" t="str">
        <f t="shared" ca="1" si="1587"/>
        <v>Depreciated Net Capex 2014</v>
      </c>
      <c r="C1096" s="398"/>
      <c r="D1096" s="399"/>
      <c r="E1096" s="397">
        <f ca="1">E1089</f>
        <v>0</v>
      </c>
      <c r="F1096" s="395">
        <f ca="1">IF(E1120="n/a",E1096,IFERROR(IF((OFFSET($C1096,0,$A1096))&lt;0,
MIN(0,E1096-(OFFSET($C1096,0,$A1096)/(OFFSET($C1091,-$A1095,$A1096)))),
MAX(0,E1096-(OFFSET($C1096,0,$A1096)/(OFFSET($C1091,-$A1095,$A1096))))),0))</f>
        <v>0</v>
      </c>
      <c r="G1096" s="395">
        <f t="shared" ca="1" si="1570"/>
        <v>0</v>
      </c>
      <c r="H1096" s="395">
        <f t="shared" ca="1" si="1571"/>
        <v>0</v>
      </c>
      <c r="I1096" s="395">
        <f t="shared" ca="1" si="1572"/>
        <v>0</v>
      </c>
      <c r="J1096" s="395">
        <f t="shared" ca="1" si="1573"/>
        <v>0</v>
      </c>
      <c r="K1096" s="395">
        <f t="shared" ca="1" si="1574"/>
        <v>0</v>
      </c>
      <c r="L1096" s="395">
        <f t="shared" ca="1" si="1575"/>
        <v>0</v>
      </c>
      <c r="M1096" s="395">
        <f t="shared" ca="1" si="1576"/>
        <v>0</v>
      </c>
      <c r="N1096" s="395">
        <f t="shared" ca="1" si="1577"/>
        <v>0</v>
      </c>
      <c r="O1096" s="395">
        <f t="shared" ca="1" si="1578"/>
        <v>0</v>
      </c>
      <c r="P1096" s="395">
        <f t="shared" ca="1" si="1579"/>
        <v>0</v>
      </c>
      <c r="Q1096" s="395">
        <f t="shared" ca="1" si="1580"/>
        <v>0</v>
      </c>
      <c r="R1096" s="395">
        <f t="shared" ca="1" si="1581"/>
        <v>0</v>
      </c>
      <c r="S1096" s="395">
        <f t="shared" ca="1" si="1582"/>
        <v>0</v>
      </c>
      <c r="T1096" s="395">
        <f t="shared" ca="1" si="1583"/>
        <v>0</v>
      </c>
      <c r="U1096" s="395">
        <f t="shared" ca="1" si="1584"/>
        <v>0</v>
      </c>
      <c r="V1096" s="395">
        <f t="shared" ca="1" si="1585"/>
        <v>0</v>
      </c>
      <c r="W1096" s="395">
        <f t="shared" ca="1" si="1586"/>
        <v>0</v>
      </c>
      <c r="X1096" s="334"/>
      <c r="Y1096" s="249"/>
      <c r="Z1096" s="249"/>
      <c r="AA1096" s="249"/>
      <c r="AB1096" s="249"/>
    </row>
    <row r="1097" spans="1:28" hidden="1" outlineLevel="1">
      <c r="A1097" s="331">
        <v>3</v>
      </c>
      <c r="B1097" s="309" t="str">
        <f t="shared" ca="1" si="1587"/>
        <v>Depreciated Net Capex 2015</v>
      </c>
      <c r="C1097" s="398"/>
      <c r="D1097" s="398"/>
      <c r="E1097" s="399"/>
      <c r="F1097" s="400">
        <f ca="1">F1089</f>
        <v>0</v>
      </c>
      <c r="G1097" s="395">
        <f ca="1">IF(F1121="n/a",F1097,IFERROR(IF((OFFSET($C1097,0,$A1097))&lt;0,
MIN(0,F1097-(OFFSET($C1097,0,$A1097)/(OFFSET($C1092,-$A1096,$A1097)))),
MAX(0,F1097-(OFFSET($C1097,0,$A1097)/(OFFSET($C1092,-$A1096,$A1097))))),0))</f>
        <v>0</v>
      </c>
      <c r="H1097" s="395">
        <f t="shared" ca="1" si="1571"/>
        <v>0</v>
      </c>
      <c r="I1097" s="395">
        <f t="shared" ca="1" si="1572"/>
        <v>0</v>
      </c>
      <c r="J1097" s="395">
        <f t="shared" ca="1" si="1573"/>
        <v>0</v>
      </c>
      <c r="K1097" s="395">
        <f t="shared" ca="1" si="1574"/>
        <v>0</v>
      </c>
      <c r="L1097" s="395">
        <f t="shared" ca="1" si="1575"/>
        <v>0</v>
      </c>
      <c r="M1097" s="395">
        <f t="shared" ca="1" si="1576"/>
        <v>0</v>
      </c>
      <c r="N1097" s="395">
        <f t="shared" ca="1" si="1577"/>
        <v>0</v>
      </c>
      <c r="O1097" s="395">
        <f t="shared" ca="1" si="1578"/>
        <v>0</v>
      </c>
      <c r="P1097" s="395">
        <f t="shared" ca="1" si="1579"/>
        <v>0</v>
      </c>
      <c r="Q1097" s="395">
        <f t="shared" ca="1" si="1580"/>
        <v>0</v>
      </c>
      <c r="R1097" s="395">
        <f t="shared" ca="1" si="1581"/>
        <v>0</v>
      </c>
      <c r="S1097" s="395">
        <f t="shared" ca="1" si="1582"/>
        <v>0</v>
      </c>
      <c r="T1097" s="395">
        <f t="shared" ca="1" si="1583"/>
        <v>0</v>
      </c>
      <c r="U1097" s="395">
        <f t="shared" ca="1" si="1584"/>
        <v>0</v>
      </c>
      <c r="V1097" s="395">
        <f t="shared" ca="1" si="1585"/>
        <v>0</v>
      </c>
      <c r="W1097" s="395">
        <f t="shared" ca="1" si="1586"/>
        <v>0</v>
      </c>
      <c r="X1097" s="334"/>
      <c r="Y1097" s="334"/>
      <c r="Z1097" s="249"/>
      <c r="AA1097" s="249"/>
      <c r="AB1097" s="249"/>
    </row>
    <row r="1098" spans="1:28" hidden="1" outlineLevel="1">
      <c r="A1098" s="331">
        <v>4</v>
      </c>
      <c r="B1098" s="309" t="str">
        <f t="shared" ca="1" si="1587"/>
        <v>Depreciated Net Capex 2016</v>
      </c>
      <c r="C1098" s="398"/>
      <c r="D1098" s="398"/>
      <c r="E1098" s="398"/>
      <c r="F1098" s="399"/>
      <c r="G1098" s="400">
        <f ca="1">G1089</f>
        <v>0</v>
      </c>
      <c r="H1098" s="395">
        <f ca="1">IF(G1122="n/a",G1098,IFERROR(IF((OFFSET($C1098,0,$A1098))&lt;0,
MIN(0,G1098-(OFFSET($C1098,0,$A1098)/(OFFSET($C1093,-$A1097,$A1098)))),
MAX(0,G1098-(OFFSET($C1098,0,$A1098)/(OFFSET($C1093,-$A1097,$A1098))))),0))</f>
        <v>0</v>
      </c>
      <c r="I1098" s="395">
        <f t="shared" ca="1" si="1572"/>
        <v>0</v>
      </c>
      <c r="J1098" s="395">
        <f t="shared" ca="1" si="1573"/>
        <v>0</v>
      </c>
      <c r="K1098" s="395">
        <f t="shared" ca="1" si="1574"/>
        <v>0</v>
      </c>
      <c r="L1098" s="395">
        <f t="shared" ca="1" si="1575"/>
        <v>0</v>
      </c>
      <c r="M1098" s="395">
        <f t="shared" ca="1" si="1576"/>
        <v>0</v>
      </c>
      <c r="N1098" s="395">
        <f t="shared" ca="1" si="1577"/>
        <v>0</v>
      </c>
      <c r="O1098" s="395">
        <f t="shared" ca="1" si="1578"/>
        <v>0</v>
      </c>
      <c r="P1098" s="395">
        <f t="shared" ca="1" si="1579"/>
        <v>0</v>
      </c>
      <c r="Q1098" s="395">
        <f t="shared" ca="1" si="1580"/>
        <v>0</v>
      </c>
      <c r="R1098" s="395">
        <f t="shared" ca="1" si="1581"/>
        <v>0</v>
      </c>
      <c r="S1098" s="395">
        <f t="shared" ca="1" si="1582"/>
        <v>0</v>
      </c>
      <c r="T1098" s="395">
        <f t="shared" ca="1" si="1583"/>
        <v>0</v>
      </c>
      <c r="U1098" s="395">
        <f t="shared" ca="1" si="1584"/>
        <v>0</v>
      </c>
      <c r="V1098" s="395">
        <f t="shared" ca="1" si="1585"/>
        <v>0</v>
      </c>
      <c r="W1098" s="395">
        <f t="shared" ca="1" si="1586"/>
        <v>0</v>
      </c>
      <c r="X1098" s="334"/>
      <c r="Y1098" s="334"/>
      <c r="Z1098" s="334"/>
      <c r="AA1098" s="249"/>
      <c r="AB1098" s="249"/>
    </row>
    <row r="1099" spans="1:28" hidden="1" outlineLevel="1">
      <c r="A1099" s="331">
        <v>5</v>
      </c>
      <c r="B1099" s="309" t="str">
        <f t="shared" ca="1" si="1587"/>
        <v>Depreciated Net Capex 2017</v>
      </c>
      <c r="C1099" s="398"/>
      <c r="D1099" s="398"/>
      <c r="E1099" s="398"/>
      <c r="F1099" s="398"/>
      <c r="G1099" s="399"/>
      <c r="H1099" s="400">
        <f ca="1">H1089</f>
        <v>0</v>
      </c>
      <c r="I1099" s="395">
        <f ca="1">IF(H1123="n/a",H1099,IFERROR(IF((OFFSET($C1099,0,$A1099))&lt;0,
MIN(0,H1099-(OFFSET($C1099,0,$A1099)/(OFFSET($C1094,-$A1098,$A1099)))),
MAX(0,H1099-(OFFSET($C1099,0,$A1099)/(OFFSET($C1094,-$A1098,$A1099))))),0))</f>
        <v>0</v>
      </c>
      <c r="J1099" s="395">
        <f t="shared" ca="1" si="1573"/>
        <v>0</v>
      </c>
      <c r="K1099" s="395">
        <f t="shared" ca="1" si="1574"/>
        <v>0</v>
      </c>
      <c r="L1099" s="395">
        <f t="shared" ca="1" si="1575"/>
        <v>0</v>
      </c>
      <c r="M1099" s="395">
        <f t="shared" ca="1" si="1576"/>
        <v>0</v>
      </c>
      <c r="N1099" s="395">
        <f t="shared" ca="1" si="1577"/>
        <v>0</v>
      </c>
      <c r="O1099" s="395">
        <f t="shared" ca="1" si="1578"/>
        <v>0</v>
      </c>
      <c r="P1099" s="395">
        <f t="shared" ca="1" si="1579"/>
        <v>0</v>
      </c>
      <c r="Q1099" s="395">
        <f t="shared" ca="1" si="1580"/>
        <v>0</v>
      </c>
      <c r="R1099" s="395">
        <f t="shared" ca="1" si="1581"/>
        <v>0</v>
      </c>
      <c r="S1099" s="395">
        <f t="shared" ca="1" si="1582"/>
        <v>0</v>
      </c>
      <c r="T1099" s="395">
        <f t="shared" ca="1" si="1583"/>
        <v>0</v>
      </c>
      <c r="U1099" s="395">
        <f t="shared" ca="1" si="1584"/>
        <v>0</v>
      </c>
      <c r="V1099" s="395">
        <f t="shared" ca="1" si="1585"/>
        <v>0</v>
      </c>
      <c r="W1099" s="395">
        <f t="shared" ca="1" si="1586"/>
        <v>0</v>
      </c>
      <c r="X1099" s="334"/>
      <c r="Y1099" s="334"/>
      <c r="Z1099" s="334"/>
      <c r="AA1099" s="249"/>
      <c r="AB1099" s="249"/>
    </row>
    <row r="1100" spans="1:28" hidden="1" outlineLevel="1">
      <c r="A1100" s="331">
        <v>6</v>
      </c>
      <c r="B1100" s="309" t="str">
        <f t="shared" ca="1" si="1587"/>
        <v>Depreciated Net Capex 2018</v>
      </c>
      <c r="C1100" s="398"/>
      <c r="D1100" s="398"/>
      <c r="E1100" s="398"/>
      <c r="F1100" s="398"/>
      <c r="G1100" s="398"/>
      <c r="H1100" s="399"/>
      <c r="I1100" s="400">
        <f ca="1">I1089</f>
        <v>0</v>
      </c>
      <c r="J1100" s="395">
        <f ca="1">IF(I1124="n/a",I1100,IFERROR(IF((OFFSET($C1100,0,$A1100))&lt;0,
MIN(0,I1100-(OFFSET($C1100,0,$A1100)/(OFFSET($C1095,-$A1099,$A1100)))),
MAX(0,I1100-(OFFSET($C1100,0,$A1100)/(OFFSET($C1095,-$A1099,$A1100))))),0))</f>
        <v>0</v>
      </c>
      <c r="K1100" s="395">
        <f t="shared" ca="1" si="1574"/>
        <v>0</v>
      </c>
      <c r="L1100" s="395">
        <f t="shared" ca="1" si="1575"/>
        <v>0</v>
      </c>
      <c r="M1100" s="395">
        <f t="shared" ca="1" si="1576"/>
        <v>0</v>
      </c>
      <c r="N1100" s="395">
        <f t="shared" ca="1" si="1577"/>
        <v>0</v>
      </c>
      <c r="O1100" s="395">
        <f t="shared" ca="1" si="1578"/>
        <v>0</v>
      </c>
      <c r="P1100" s="395">
        <f t="shared" ca="1" si="1579"/>
        <v>0</v>
      </c>
      <c r="Q1100" s="395">
        <f t="shared" ca="1" si="1580"/>
        <v>0</v>
      </c>
      <c r="R1100" s="395">
        <f t="shared" ca="1" si="1581"/>
        <v>0</v>
      </c>
      <c r="S1100" s="395">
        <f t="shared" ca="1" si="1582"/>
        <v>0</v>
      </c>
      <c r="T1100" s="395">
        <f t="shared" ca="1" si="1583"/>
        <v>0</v>
      </c>
      <c r="U1100" s="395">
        <f t="shared" ca="1" si="1584"/>
        <v>0</v>
      </c>
      <c r="V1100" s="395">
        <f t="shared" ca="1" si="1585"/>
        <v>0</v>
      </c>
      <c r="W1100" s="395">
        <f t="shared" ca="1" si="1586"/>
        <v>0</v>
      </c>
      <c r="X1100" s="334"/>
      <c r="Y1100" s="334"/>
      <c r="Z1100" s="334"/>
      <c r="AA1100" s="249"/>
      <c r="AB1100" s="249"/>
    </row>
    <row r="1101" spans="1:28" hidden="1" outlineLevel="1">
      <c r="A1101" s="331">
        <v>7</v>
      </c>
      <c r="B1101" s="309" t="str">
        <f t="shared" ca="1" si="1587"/>
        <v>Depreciated Net Capex 2019</v>
      </c>
      <c r="C1101" s="398"/>
      <c r="D1101" s="398"/>
      <c r="E1101" s="398"/>
      <c r="F1101" s="398"/>
      <c r="G1101" s="398"/>
      <c r="H1101" s="398"/>
      <c r="I1101" s="399"/>
      <c r="J1101" s="400">
        <f ca="1">J1089</f>
        <v>0</v>
      </c>
      <c r="K1101" s="395">
        <f ca="1">IF(J1125="n/a",J1101,IFERROR(IF((OFFSET($C1101,0,$A1101))&lt;0,
MIN(0,J1101-(OFFSET($C1101,0,$A1101)/(OFFSET($C1096,-$A1100,$A1101)))),
MAX(0,J1101-(OFFSET($C1101,0,$A1101)/(OFFSET($C1096,-$A1100,$A1101))))),0))</f>
        <v>0</v>
      </c>
      <c r="L1101" s="395">
        <f t="shared" ca="1" si="1575"/>
        <v>0</v>
      </c>
      <c r="M1101" s="395">
        <f t="shared" ca="1" si="1576"/>
        <v>0</v>
      </c>
      <c r="N1101" s="395">
        <f t="shared" ca="1" si="1577"/>
        <v>0</v>
      </c>
      <c r="O1101" s="395">
        <f t="shared" ca="1" si="1578"/>
        <v>0</v>
      </c>
      <c r="P1101" s="395">
        <f t="shared" ca="1" si="1579"/>
        <v>0</v>
      </c>
      <c r="Q1101" s="395">
        <f t="shared" ca="1" si="1580"/>
        <v>0</v>
      </c>
      <c r="R1101" s="395">
        <f t="shared" ca="1" si="1581"/>
        <v>0</v>
      </c>
      <c r="S1101" s="395">
        <f t="shared" ca="1" si="1582"/>
        <v>0</v>
      </c>
      <c r="T1101" s="395">
        <f t="shared" ca="1" si="1583"/>
        <v>0</v>
      </c>
      <c r="U1101" s="395">
        <f t="shared" ca="1" si="1584"/>
        <v>0</v>
      </c>
      <c r="V1101" s="395">
        <f t="shared" ca="1" si="1585"/>
        <v>0</v>
      </c>
      <c r="W1101" s="395">
        <f t="shared" ca="1" si="1586"/>
        <v>0</v>
      </c>
      <c r="X1101" s="334"/>
      <c r="Y1101" s="334"/>
      <c r="Z1101" s="334"/>
      <c r="AA1101" s="249"/>
      <c r="AB1101" s="249"/>
    </row>
    <row r="1102" spans="1:28" hidden="1" outlineLevel="1">
      <c r="A1102" s="331">
        <v>8</v>
      </c>
      <c r="B1102" s="309" t="str">
        <f t="shared" ca="1" si="1587"/>
        <v>Depreciated Net Capex 2020</v>
      </c>
      <c r="C1102" s="398"/>
      <c r="D1102" s="398"/>
      <c r="E1102" s="398"/>
      <c r="F1102" s="398"/>
      <c r="G1102" s="398"/>
      <c r="H1102" s="398"/>
      <c r="I1102" s="398"/>
      <c r="J1102" s="399"/>
      <c r="K1102" s="400">
        <f ca="1">K1089</f>
        <v>0</v>
      </c>
      <c r="L1102" s="395">
        <f ca="1">IF(K1126="n/a",K1102,IFERROR(IF((OFFSET($C1102,0,$A1102))&lt;0,
MIN(0,K1102-(OFFSET($C1102,0,$A1102)/(OFFSET($C1097,-$A1101,$A1102)))),
MAX(0,K1102-(OFFSET($C1102,0,$A1102)/(OFFSET($C1097,-$A1101,$A1102))))),0))</f>
        <v>0</v>
      </c>
      <c r="M1102" s="395">
        <f t="shared" ca="1" si="1576"/>
        <v>0</v>
      </c>
      <c r="N1102" s="395">
        <f t="shared" ca="1" si="1577"/>
        <v>0</v>
      </c>
      <c r="O1102" s="395">
        <f t="shared" ca="1" si="1578"/>
        <v>0</v>
      </c>
      <c r="P1102" s="395">
        <f t="shared" ca="1" si="1579"/>
        <v>0</v>
      </c>
      <c r="Q1102" s="395">
        <f t="shared" ca="1" si="1580"/>
        <v>0</v>
      </c>
      <c r="R1102" s="395">
        <f t="shared" ca="1" si="1581"/>
        <v>0</v>
      </c>
      <c r="S1102" s="395">
        <f t="shared" ca="1" si="1582"/>
        <v>0</v>
      </c>
      <c r="T1102" s="395">
        <f t="shared" ca="1" si="1583"/>
        <v>0</v>
      </c>
      <c r="U1102" s="395">
        <f t="shared" ca="1" si="1584"/>
        <v>0</v>
      </c>
      <c r="V1102" s="395">
        <f t="shared" ca="1" si="1585"/>
        <v>0</v>
      </c>
      <c r="W1102" s="395">
        <f t="shared" ca="1" si="1586"/>
        <v>0</v>
      </c>
      <c r="X1102" s="334"/>
      <c r="Y1102" s="334"/>
      <c r="Z1102" s="334"/>
      <c r="AA1102" s="249"/>
      <c r="AB1102" s="249"/>
    </row>
    <row r="1103" spans="1:28" hidden="1" outlineLevel="1">
      <c r="A1103" s="331">
        <v>9</v>
      </c>
      <c r="B1103" s="309" t="str">
        <f t="shared" ca="1" si="1587"/>
        <v>Depreciated Net Capex 2021</v>
      </c>
      <c r="C1103" s="398"/>
      <c r="D1103" s="398"/>
      <c r="E1103" s="398"/>
      <c r="F1103" s="398"/>
      <c r="G1103" s="398"/>
      <c r="H1103" s="398"/>
      <c r="I1103" s="398"/>
      <c r="J1103" s="398"/>
      <c r="K1103" s="399"/>
      <c r="L1103" s="400">
        <f ca="1">L1089</f>
        <v>0</v>
      </c>
      <c r="M1103" s="395">
        <f ca="1">IF(L1127="n/a",L1103,IFERROR(IF((OFFSET($C1103,0,$A1103))&lt;0,
MIN(0,L1103-(OFFSET($C1103,0,$A1103)/(OFFSET($C1098,-$A1102,$A1103)))),
MAX(0,L1103-(OFFSET($C1103,0,$A1103)/(OFFSET($C1098,-$A1102,$A1103))))),0))</f>
        <v>0</v>
      </c>
      <c r="N1103" s="395">
        <f t="shared" ca="1" si="1577"/>
        <v>0</v>
      </c>
      <c r="O1103" s="395">
        <f t="shared" ca="1" si="1578"/>
        <v>0</v>
      </c>
      <c r="P1103" s="395">
        <f t="shared" ca="1" si="1579"/>
        <v>0</v>
      </c>
      <c r="Q1103" s="395">
        <f t="shared" ca="1" si="1580"/>
        <v>0</v>
      </c>
      <c r="R1103" s="395">
        <f t="shared" ca="1" si="1581"/>
        <v>0</v>
      </c>
      <c r="S1103" s="395">
        <f t="shared" ca="1" si="1582"/>
        <v>0</v>
      </c>
      <c r="T1103" s="395">
        <f t="shared" ca="1" si="1583"/>
        <v>0</v>
      </c>
      <c r="U1103" s="395">
        <f t="shared" ca="1" si="1584"/>
        <v>0</v>
      </c>
      <c r="V1103" s="395">
        <f t="shared" ca="1" si="1585"/>
        <v>0</v>
      </c>
      <c r="W1103" s="395">
        <f t="shared" ca="1" si="1586"/>
        <v>0</v>
      </c>
      <c r="X1103" s="334"/>
      <c r="Y1103" s="334"/>
      <c r="Z1103" s="334"/>
      <c r="AA1103" s="249"/>
      <c r="AB1103" s="249"/>
    </row>
    <row r="1104" spans="1:28" hidden="1" outlineLevel="1">
      <c r="A1104" s="331">
        <v>10</v>
      </c>
      <c r="B1104" s="309" t="str">
        <f t="shared" ca="1" si="1587"/>
        <v>Depreciated Net Capex 2022</v>
      </c>
      <c r="C1104" s="398"/>
      <c r="D1104" s="398"/>
      <c r="E1104" s="398"/>
      <c r="F1104" s="398"/>
      <c r="G1104" s="398"/>
      <c r="H1104" s="398"/>
      <c r="I1104" s="398"/>
      <c r="J1104" s="398"/>
      <c r="K1104" s="398"/>
      <c r="L1104" s="399"/>
      <c r="M1104" s="400">
        <f ca="1">M1089</f>
        <v>0</v>
      </c>
      <c r="N1104" s="395">
        <f ca="1">IF(M1128="n/a",M1104,IFERROR(IF((OFFSET($C1104,0,$A1104))&lt;0,
MIN(0,M1104-(OFFSET($C1104,0,$A1104)/(OFFSET($C1099,-$A1103,$A1104)))),
MAX(0,M1104-(OFFSET($C1104,0,$A1104)/(OFFSET($C1099,-$A1103,$A1104))))),0))</f>
        <v>0</v>
      </c>
      <c r="O1104" s="395">
        <f t="shared" ca="1" si="1578"/>
        <v>0</v>
      </c>
      <c r="P1104" s="395">
        <f t="shared" ca="1" si="1579"/>
        <v>0</v>
      </c>
      <c r="Q1104" s="395">
        <f t="shared" ca="1" si="1580"/>
        <v>0</v>
      </c>
      <c r="R1104" s="395">
        <f t="shared" ca="1" si="1581"/>
        <v>0</v>
      </c>
      <c r="S1104" s="395">
        <f t="shared" ca="1" si="1582"/>
        <v>0</v>
      </c>
      <c r="T1104" s="395">
        <f t="shared" ca="1" si="1583"/>
        <v>0</v>
      </c>
      <c r="U1104" s="395">
        <f t="shared" ca="1" si="1584"/>
        <v>0</v>
      </c>
      <c r="V1104" s="395">
        <f t="shared" ca="1" si="1585"/>
        <v>0</v>
      </c>
      <c r="W1104" s="395">
        <f t="shared" ca="1" si="1586"/>
        <v>0</v>
      </c>
      <c r="X1104" s="334"/>
      <c r="Y1104" s="334"/>
      <c r="Z1104" s="334"/>
      <c r="AA1104" s="249"/>
      <c r="AB1104" s="249"/>
    </row>
    <row r="1105" spans="1:28" hidden="1" outlineLevel="1">
      <c r="A1105" s="331">
        <v>11</v>
      </c>
      <c r="B1105" s="309" t="str">
        <f t="shared" ca="1" si="1587"/>
        <v>Depreciated Net Capex 2023</v>
      </c>
      <c r="C1105" s="398"/>
      <c r="D1105" s="398"/>
      <c r="E1105" s="398"/>
      <c r="F1105" s="398"/>
      <c r="G1105" s="398"/>
      <c r="H1105" s="398"/>
      <c r="I1105" s="398"/>
      <c r="J1105" s="398"/>
      <c r="K1105" s="398"/>
      <c r="L1105" s="398"/>
      <c r="M1105" s="399"/>
      <c r="N1105" s="400">
        <f>N1089</f>
        <v>0</v>
      </c>
      <c r="O1105" s="395">
        <f ca="1">IF(N1129="n/a",N1105,IFERROR(IF((OFFSET($C1105,0,$A1105))&lt;0,
MIN(0,N1105-(OFFSET($C1105,0,$A1105)/(OFFSET($C1100,-$A1104,$A1105)))),
MAX(0,N1105-(OFFSET($C1105,0,$A1105)/(OFFSET($C1100,-$A1104,$A1105))))),0))</f>
        <v>0</v>
      </c>
      <c r="P1105" s="395">
        <f t="shared" ca="1" si="1579"/>
        <v>0</v>
      </c>
      <c r="Q1105" s="395">
        <f t="shared" ca="1" si="1580"/>
        <v>0</v>
      </c>
      <c r="R1105" s="395">
        <f t="shared" ca="1" si="1581"/>
        <v>0</v>
      </c>
      <c r="S1105" s="395">
        <f t="shared" ca="1" si="1582"/>
        <v>0</v>
      </c>
      <c r="T1105" s="395">
        <f t="shared" ca="1" si="1583"/>
        <v>0</v>
      </c>
      <c r="U1105" s="395">
        <f t="shared" ca="1" si="1584"/>
        <v>0</v>
      </c>
      <c r="V1105" s="395">
        <f t="shared" ca="1" si="1585"/>
        <v>0</v>
      </c>
      <c r="W1105" s="395">
        <f t="shared" ca="1" si="1586"/>
        <v>0</v>
      </c>
      <c r="X1105" s="334"/>
      <c r="Y1105" s="334"/>
      <c r="Z1105" s="334"/>
      <c r="AA1105" s="249"/>
      <c r="AB1105" s="249"/>
    </row>
    <row r="1106" spans="1:28" hidden="1" outlineLevel="1">
      <c r="A1106" s="331">
        <v>12</v>
      </c>
      <c r="B1106" s="309" t="str">
        <f t="shared" ca="1" si="1587"/>
        <v>Depreciated Net Capex 2024</v>
      </c>
      <c r="C1106" s="398"/>
      <c r="D1106" s="398"/>
      <c r="E1106" s="398"/>
      <c r="F1106" s="398"/>
      <c r="G1106" s="398"/>
      <c r="H1106" s="398"/>
      <c r="I1106" s="398"/>
      <c r="J1106" s="398"/>
      <c r="K1106" s="398"/>
      <c r="L1106" s="398"/>
      <c r="M1106" s="398"/>
      <c r="N1106" s="399"/>
      <c r="O1106" s="400">
        <f>O1089</f>
        <v>0</v>
      </c>
      <c r="P1106" s="395">
        <f ca="1">IF(O1130="n/a",O1106,IFERROR(IF((OFFSET($C1106,0,$A1106))&lt;0,
MIN(0,O1106-(OFFSET($C1106,0,$A1106)/(OFFSET($C1101,-$A1105,$A1106)))),
MAX(0,O1106-(OFFSET($C1106,0,$A1106)/(OFFSET($C1101,-$A1105,$A1106))))),0))</f>
        <v>0</v>
      </c>
      <c r="Q1106" s="395">
        <f t="shared" ca="1" si="1580"/>
        <v>0</v>
      </c>
      <c r="R1106" s="395">
        <f t="shared" ca="1" si="1581"/>
        <v>0</v>
      </c>
      <c r="S1106" s="395">
        <f t="shared" ca="1" si="1582"/>
        <v>0</v>
      </c>
      <c r="T1106" s="395">
        <f t="shared" ca="1" si="1583"/>
        <v>0</v>
      </c>
      <c r="U1106" s="395">
        <f t="shared" ca="1" si="1584"/>
        <v>0</v>
      </c>
      <c r="V1106" s="395">
        <f t="shared" ca="1" si="1585"/>
        <v>0</v>
      </c>
      <c r="W1106" s="395">
        <f t="shared" ca="1" si="1586"/>
        <v>0</v>
      </c>
      <c r="X1106" s="334"/>
      <c r="Y1106" s="334"/>
      <c r="Z1106" s="334"/>
      <c r="AA1106" s="249"/>
      <c r="AB1106" s="249"/>
    </row>
    <row r="1107" spans="1:28" hidden="1" outlineLevel="1">
      <c r="A1107" s="331">
        <v>13</v>
      </c>
      <c r="B1107" s="309" t="str">
        <f t="shared" ca="1" si="1587"/>
        <v>Depreciated Net Capex 2025</v>
      </c>
      <c r="C1107" s="398"/>
      <c r="D1107" s="398"/>
      <c r="E1107" s="398"/>
      <c r="F1107" s="398"/>
      <c r="G1107" s="398"/>
      <c r="H1107" s="398"/>
      <c r="I1107" s="398"/>
      <c r="J1107" s="398"/>
      <c r="K1107" s="398"/>
      <c r="L1107" s="398"/>
      <c r="M1107" s="398"/>
      <c r="N1107" s="398"/>
      <c r="O1107" s="399"/>
      <c r="P1107" s="400">
        <f>P1089</f>
        <v>0</v>
      </c>
      <c r="Q1107" s="395">
        <f ca="1">IF(P1131="n/a",P1107,IFERROR(IF((OFFSET($C1107,0,$A1107))&lt;0,
MIN(0,P1107-(OFFSET($C1107,0,$A1107)/(OFFSET($C1102,-$A1106,$A1107)))),
MAX(0,P1107-(OFFSET($C1107,0,$A1107)/(OFFSET($C1102,-$A1106,$A1107))))),0))</f>
        <v>0</v>
      </c>
      <c r="R1107" s="395">
        <f t="shared" ca="1" si="1581"/>
        <v>0</v>
      </c>
      <c r="S1107" s="395">
        <f t="shared" ca="1" si="1582"/>
        <v>0</v>
      </c>
      <c r="T1107" s="395">
        <f t="shared" ca="1" si="1583"/>
        <v>0</v>
      </c>
      <c r="U1107" s="395">
        <f t="shared" ca="1" si="1584"/>
        <v>0</v>
      </c>
      <c r="V1107" s="395">
        <f t="shared" ca="1" si="1585"/>
        <v>0</v>
      </c>
      <c r="W1107" s="395">
        <f t="shared" ca="1" si="1586"/>
        <v>0</v>
      </c>
      <c r="X1107" s="334"/>
      <c r="Y1107" s="334"/>
      <c r="Z1107" s="334"/>
      <c r="AA1107" s="249"/>
      <c r="AB1107" s="249"/>
    </row>
    <row r="1108" spans="1:28" hidden="1" outlineLevel="1">
      <c r="A1108" s="331">
        <v>14</v>
      </c>
      <c r="B1108" s="309" t="str">
        <f t="shared" ca="1" si="1587"/>
        <v>Depreciated Net Capex 2026</v>
      </c>
      <c r="C1108" s="398"/>
      <c r="D1108" s="398"/>
      <c r="E1108" s="398"/>
      <c r="F1108" s="398"/>
      <c r="G1108" s="398"/>
      <c r="H1108" s="398"/>
      <c r="I1108" s="398"/>
      <c r="J1108" s="398"/>
      <c r="K1108" s="398"/>
      <c r="L1108" s="398"/>
      <c r="M1108" s="398"/>
      <c r="N1108" s="398"/>
      <c r="O1108" s="398"/>
      <c r="P1108" s="399"/>
      <c r="Q1108" s="400">
        <f>Q1089</f>
        <v>0</v>
      </c>
      <c r="R1108" s="395">
        <f ca="1">IF(Q1132="n/a",Q1108,IFERROR(IF((OFFSET($C1108,0,$A1108))&lt;0,
MIN(0,Q1108-(OFFSET($C1108,0,$A1108)/(OFFSET($C1103,-$A1107,$A1108)))),
MAX(0,Q1108-(OFFSET($C1108,0,$A1108)/(OFFSET($C1103,-$A1107,$A1108))))),0))</f>
        <v>0</v>
      </c>
      <c r="S1108" s="395">
        <f t="shared" ca="1" si="1582"/>
        <v>0</v>
      </c>
      <c r="T1108" s="395">
        <f t="shared" ca="1" si="1583"/>
        <v>0</v>
      </c>
      <c r="U1108" s="395">
        <f t="shared" ca="1" si="1584"/>
        <v>0</v>
      </c>
      <c r="V1108" s="395">
        <f t="shared" ca="1" si="1585"/>
        <v>0</v>
      </c>
      <c r="W1108" s="395">
        <f t="shared" ca="1" si="1586"/>
        <v>0</v>
      </c>
      <c r="X1108" s="334"/>
      <c r="Y1108" s="334"/>
      <c r="Z1108" s="334"/>
      <c r="AA1108" s="249"/>
      <c r="AB1108" s="249"/>
    </row>
    <row r="1109" spans="1:28" hidden="1" outlineLevel="1">
      <c r="A1109" s="331">
        <v>15</v>
      </c>
      <c r="B1109" s="309" t="str">
        <f t="shared" ca="1" si="1587"/>
        <v>Depreciated Net Capex 2027</v>
      </c>
      <c r="C1109" s="398"/>
      <c r="D1109" s="398"/>
      <c r="E1109" s="398"/>
      <c r="F1109" s="398"/>
      <c r="G1109" s="398"/>
      <c r="H1109" s="398"/>
      <c r="I1109" s="398"/>
      <c r="J1109" s="398"/>
      <c r="K1109" s="398"/>
      <c r="L1109" s="398"/>
      <c r="M1109" s="398"/>
      <c r="N1109" s="398"/>
      <c r="O1109" s="398"/>
      <c r="P1109" s="398"/>
      <c r="Q1109" s="399"/>
      <c r="R1109" s="400">
        <f>R1089</f>
        <v>0</v>
      </c>
      <c r="S1109" s="395">
        <f ca="1">IF(R1133="n/a",R1109,IFERROR(IF((OFFSET($C1109,0,$A1109))&lt;0,
MIN(0,R1109-(OFFSET($C1109,0,$A1109)/(OFFSET($C1104,-$A1108,$A1109)))),
MAX(0,R1109-(OFFSET($C1109,0,$A1109)/(OFFSET($C1104,-$A1108,$A1109))))),0))</f>
        <v>0</v>
      </c>
      <c r="T1109" s="395">
        <f t="shared" ca="1" si="1583"/>
        <v>0</v>
      </c>
      <c r="U1109" s="395">
        <f t="shared" ca="1" si="1584"/>
        <v>0</v>
      </c>
      <c r="V1109" s="395">
        <f t="shared" ca="1" si="1585"/>
        <v>0</v>
      </c>
      <c r="W1109" s="395">
        <f t="shared" ca="1" si="1586"/>
        <v>0</v>
      </c>
      <c r="X1109" s="334"/>
      <c r="Y1109" s="334"/>
      <c r="Z1109" s="334"/>
      <c r="AA1109" s="249"/>
      <c r="AB1109" s="249"/>
    </row>
    <row r="1110" spans="1:28" hidden="1" outlineLevel="1">
      <c r="A1110" s="331">
        <v>16</v>
      </c>
      <c r="B1110" s="309" t="str">
        <f t="shared" ca="1" si="1587"/>
        <v>Depreciated Net Capex 2028</v>
      </c>
      <c r="C1110" s="398"/>
      <c r="D1110" s="398"/>
      <c r="E1110" s="398"/>
      <c r="F1110" s="398"/>
      <c r="G1110" s="398"/>
      <c r="H1110" s="398"/>
      <c r="I1110" s="398"/>
      <c r="J1110" s="398"/>
      <c r="K1110" s="398"/>
      <c r="L1110" s="398"/>
      <c r="M1110" s="398"/>
      <c r="N1110" s="398"/>
      <c r="O1110" s="398"/>
      <c r="P1110" s="398"/>
      <c r="Q1110" s="398"/>
      <c r="R1110" s="399"/>
      <c r="S1110" s="400">
        <f>S1089</f>
        <v>0</v>
      </c>
      <c r="T1110" s="395">
        <f ca="1">IF(S1134="n/a",S1110,IFERROR(IF((OFFSET($C1110,0,$A1110))&lt;0,
MIN(0,S1110-(OFFSET($C1110,0,$A1110)/(OFFSET($C1105,-$A1109,$A1110)))),
MAX(0,S1110-(OFFSET($C1110,0,$A1110)/(OFFSET($C1105,-$A1109,$A1110))))),0))</f>
        <v>0</v>
      </c>
      <c r="U1110" s="395">
        <f t="shared" ca="1" si="1584"/>
        <v>0</v>
      </c>
      <c r="V1110" s="395">
        <f t="shared" ca="1" si="1585"/>
        <v>0</v>
      </c>
      <c r="W1110" s="395">
        <f t="shared" ca="1" si="1586"/>
        <v>0</v>
      </c>
      <c r="X1110" s="334"/>
      <c r="Y1110" s="334"/>
      <c r="Z1110" s="334"/>
      <c r="AA1110" s="249"/>
      <c r="AB1110" s="249"/>
    </row>
    <row r="1111" spans="1:28" hidden="1" outlineLevel="1">
      <c r="A1111" s="331">
        <v>17</v>
      </c>
      <c r="B1111" s="309" t="str">
        <f t="shared" ca="1" si="1587"/>
        <v>Depreciated Net Capex 2029</v>
      </c>
      <c r="C1111" s="398"/>
      <c r="D1111" s="398"/>
      <c r="E1111" s="398"/>
      <c r="F1111" s="398"/>
      <c r="G1111" s="398"/>
      <c r="H1111" s="398"/>
      <c r="I1111" s="398"/>
      <c r="J1111" s="398"/>
      <c r="K1111" s="398"/>
      <c r="L1111" s="398"/>
      <c r="M1111" s="398"/>
      <c r="N1111" s="398"/>
      <c r="O1111" s="398"/>
      <c r="P1111" s="398"/>
      <c r="Q1111" s="398"/>
      <c r="R1111" s="398"/>
      <c r="S1111" s="399"/>
      <c r="T1111" s="400">
        <f>T1089</f>
        <v>0</v>
      </c>
      <c r="U1111" s="395">
        <f ca="1">IF(T1135="n/a",T1111,IFERROR(IF((OFFSET($C1111,0,$A1111))&lt;0,
MIN(0,T1111-(OFFSET($C1111,0,$A1111)/(OFFSET($C1106,-$A1110,$A1111)))),
MAX(0,T1111-(OFFSET($C1111,0,$A1111)/(OFFSET($C1106,-$A1110,$A1111))))),0))</f>
        <v>0</v>
      </c>
      <c r="V1111" s="395">
        <f t="shared" ca="1" si="1585"/>
        <v>0</v>
      </c>
      <c r="W1111" s="395">
        <f t="shared" ca="1" si="1586"/>
        <v>0</v>
      </c>
      <c r="X1111" s="334"/>
      <c r="Y1111" s="334"/>
      <c r="Z1111" s="334"/>
      <c r="AA1111" s="249"/>
      <c r="AB1111" s="249"/>
    </row>
    <row r="1112" spans="1:28" hidden="1" outlineLevel="1">
      <c r="A1112" s="331">
        <v>18</v>
      </c>
      <c r="B1112" s="309" t="str">
        <f t="shared" ca="1" si="1587"/>
        <v>Depreciated Net Capex 2030</v>
      </c>
      <c r="C1112" s="398"/>
      <c r="D1112" s="398"/>
      <c r="E1112" s="398"/>
      <c r="F1112" s="398"/>
      <c r="G1112" s="398"/>
      <c r="H1112" s="398"/>
      <c r="I1112" s="398"/>
      <c r="J1112" s="398"/>
      <c r="K1112" s="398"/>
      <c r="L1112" s="398"/>
      <c r="M1112" s="398"/>
      <c r="N1112" s="398"/>
      <c r="O1112" s="398"/>
      <c r="P1112" s="398"/>
      <c r="Q1112" s="398"/>
      <c r="R1112" s="398"/>
      <c r="S1112" s="398"/>
      <c r="T1112" s="399"/>
      <c r="U1112" s="400">
        <f>U1089</f>
        <v>0</v>
      </c>
      <c r="V1112" s="395">
        <f ca="1">IF(U1136="n/a",U1112,IFERROR(IF((OFFSET($C1112,0,$A1112))&lt;0,
MIN(0,U1112-(OFFSET($C1112,0,$A1112)/(OFFSET($C1107,-$A1111,$A1112)))),
MAX(0,U1112-(OFFSET($C1112,0,$A1112)/(OFFSET($C1107,-$A1111,$A1112))))),0))</f>
        <v>0</v>
      </c>
      <c r="W1112" s="395">
        <f t="shared" ca="1" si="1586"/>
        <v>0</v>
      </c>
      <c r="X1112" s="334"/>
      <c r="Y1112" s="334"/>
      <c r="Z1112" s="334"/>
      <c r="AA1112" s="249"/>
      <c r="AB1112" s="249"/>
    </row>
    <row r="1113" spans="1:28" hidden="1" outlineLevel="1">
      <c r="A1113" s="331">
        <v>19</v>
      </c>
      <c r="B1113" s="309" t="str">
        <f t="shared" ca="1" si="1587"/>
        <v>Depreciated Net Capex 2031</v>
      </c>
      <c r="C1113" s="398"/>
      <c r="D1113" s="398"/>
      <c r="E1113" s="398"/>
      <c r="F1113" s="398"/>
      <c r="G1113" s="398"/>
      <c r="H1113" s="398"/>
      <c r="I1113" s="398"/>
      <c r="J1113" s="398"/>
      <c r="K1113" s="398"/>
      <c r="L1113" s="398"/>
      <c r="M1113" s="398"/>
      <c r="N1113" s="398"/>
      <c r="O1113" s="398"/>
      <c r="P1113" s="398"/>
      <c r="Q1113" s="398"/>
      <c r="R1113" s="398"/>
      <c r="S1113" s="398"/>
      <c r="T1113" s="398"/>
      <c r="U1113" s="399"/>
      <c r="V1113" s="400">
        <f>V1089</f>
        <v>0</v>
      </c>
      <c r="W1113" s="395">
        <f ca="1">IF(V1137="n/a",V1113,IFERROR(IF((OFFSET($C1113,0,$A1113))&lt;0,
MIN(0,V1113-(OFFSET($C1113,0,$A1113)/(OFFSET($C1108,-$A1112,$A1113)))),
MAX(0,V1113-(OFFSET($C1113,0,$A1113)/(OFFSET($C1108,-$A1112,$A1113))))),0))</f>
        <v>0</v>
      </c>
      <c r="X1113" s="334"/>
      <c r="Y1113" s="334"/>
      <c r="Z1113" s="334"/>
      <c r="AA1113" s="249"/>
      <c r="AB1113" s="249"/>
    </row>
    <row r="1114" spans="1:28" hidden="1" outlineLevel="1">
      <c r="A1114" s="331">
        <v>20</v>
      </c>
      <c r="B1114" s="309" t="str">
        <f t="shared" ca="1" si="1587"/>
        <v>Depreciated Net Capex 2032</v>
      </c>
      <c r="C1114" s="398"/>
      <c r="D1114" s="398"/>
      <c r="E1114" s="398"/>
      <c r="F1114" s="398"/>
      <c r="G1114" s="398"/>
      <c r="H1114" s="398"/>
      <c r="I1114" s="398"/>
      <c r="J1114" s="398"/>
      <c r="K1114" s="398"/>
      <c r="L1114" s="398"/>
      <c r="M1114" s="398"/>
      <c r="N1114" s="398"/>
      <c r="O1114" s="398"/>
      <c r="P1114" s="398"/>
      <c r="Q1114" s="398"/>
      <c r="R1114" s="398"/>
      <c r="S1114" s="398"/>
      <c r="T1114" s="398"/>
      <c r="U1114" s="398"/>
      <c r="V1114" s="399"/>
      <c r="W1114" s="395">
        <f>W1089</f>
        <v>0</v>
      </c>
      <c r="X1114" s="249"/>
      <c r="Y1114" s="249"/>
      <c r="Z1114" s="249"/>
      <c r="AA1114" s="249"/>
      <c r="AB1114" s="249"/>
    </row>
    <row r="1115" spans="1:28" hidden="1" outlineLevel="1">
      <c r="A1115" s="249"/>
      <c r="B1115" s="332"/>
      <c r="C1115" s="395"/>
      <c r="D1115" s="395"/>
      <c r="E1115" s="395"/>
      <c r="F1115" s="395"/>
      <c r="G1115" s="395"/>
      <c r="H1115" s="395"/>
      <c r="I1115" s="395"/>
      <c r="J1115" s="395"/>
      <c r="K1115" s="395"/>
      <c r="L1115" s="395"/>
      <c r="M1115" s="395"/>
      <c r="N1115" s="395"/>
      <c r="O1115" s="395"/>
      <c r="P1115" s="395"/>
      <c r="Q1115" s="395"/>
      <c r="R1115" s="395"/>
      <c r="S1115" s="395"/>
      <c r="T1115" s="395"/>
      <c r="U1115" s="395"/>
      <c r="V1115" s="395"/>
      <c r="W1115" s="395"/>
      <c r="X1115" s="249"/>
      <c r="Y1115" s="249"/>
      <c r="Z1115" s="249"/>
      <c r="AA1115" s="249"/>
      <c r="AB1115" s="249"/>
    </row>
    <row r="1116" spans="1:28" hidden="1" outlineLevel="1">
      <c r="A1116" s="249"/>
      <c r="B1116" s="332"/>
      <c r="C1116" s="395"/>
      <c r="D1116" s="395"/>
      <c r="E1116" s="395"/>
      <c r="F1116" s="395"/>
      <c r="G1116" s="395"/>
      <c r="H1116" s="395"/>
      <c r="I1116" s="395"/>
      <c r="J1116" s="395"/>
      <c r="K1116" s="395"/>
      <c r="L1116" s="395"/>
      <c r="M1116" s="395"/>
      <c r="N1116" s="395"/>
      <c r="O1116" s="395"/>
      <c r="P1116" s="395"/>
      <c r="Q1116" s="395"/>
      <c r="R1116" s="395"/>
      <c r="S1116" s="395"/>
      <c r="T1116" s="395"/>
      <c r="U1116" s="395"/>
      <c r="V1116" s="395"/>
      <c r="W1116" s="395"/>
      <c r="X1116" s="249"/>
      <c r="Y1116" s="249"/>
      <c r="Z1116" s="249"/>
      <c r="AA1116" s="249"/>
      <c r="AB1116" s="249"/>
    </row>
    <row r="1117" spans="1:28" hidden="1" outlineLevel="1">
      <c r="A1117" s="249"/>
      <c r="B1117" s="309" t="s">
        <v>302</v>
      </c>
      <c r="C1117" s="395"/>
      <c r="D1117" s="395">
        <f t="shared" ref="D1117" ca="1" si="1588">IF(C1117="n/a","n/a",IF(AND(C1117&lt;1,D1091=0),0,
IF(D1091=0,C1117-1,
IF(C1117&lt;1,D1092,
(((C1117-1)*(C1093-(C1093/(C1117))))+(D1091*D1092))/(D1093)))))</f>
        <v>0</v>
      </c>
      <c r="E1117" s="395">
        <f t="shared" ref="E1117" ca="1" si="1589">IF(D1117="n/a","n/a",IF(AND(D1117&lt;1,E1091=0),0,
IF(E1091=0,D1117-1,
IF(D1117&lt;1,E1092,
(((D1117-1)*(D1093-(D1093/(D1117))))+(E1091*E1092))/(E1093)))))</f>
        <v>0</v>
      </c>
      <c r="F1117" s="395">
        <f t="shared" ref="F1117" ca="1" si="1590">IF(E1117="n/a","n/a",IF(AND(E1117&lt;1,F1091=0),0,
IF(F1091=0,E1117-1,
IF(E1117&lt;1,F1092,
(((E1117-1)*(E1093-(E1093/(E1117))))+(F1091*F1092))/(F1093)))))</f>
        <v>0</v>
      </c>
      <c r="G1117" s="395">
        <f t="shared" ref="G1117" ca="1" si="1591">IF(F1117="n/a","n/a",IF(AND(F1117&lt;1,G1091=0),0,
IF(G1091=0,F1117-1,
IF(F1117&lt;1,G1092,
(((F1117-1)*(F1093-(F1093/(F1117))))+(G1091*G1092))/(G1093)))))</f>
        <v>0</v>
      </c>
      <c r="H1117" s="395">
        <f t="shared" ref="H1117" ca="1" si="1592">IF(G1117="n/a","n/a",IF(AND(G1117&lt;1,H1091=0),0,
IF(H1091=0,G1117-1,
IF(G1117&lt;1,H1092,
(((G1117-1)*(G1093-(G1093/(G1117))))+(H1091*H1092))/(H1093)))))</f>
        <v>0</v>
      </c>
      <c r="I1117" s="395">
        <f ca="1">IF(H1117="n/a","n/a",IF(AND(H1117&lt;1,I1091=0),0,
IF(I1091=0,H1117-1,
IF(H1117&lt;1,I1092,
(((H1117-1)*(H1093-(H1093/(H1117))))+(I1091*I1092))/(I1093)))))</f>
        <v>0</v>
      </c>
      <c r="J1117" s="395">
        <f t="shared" ref="J1117" ca="1" si="1593">IF(I1117="n/a","n/a",IF(AND(I1117&lt;1,J1091=0),0,
IF(J1091=0,I1117-1,
IF(I1117&lt;1,J1092,
(((I1117-1)*(I1093-(I1093/(I1117))))+(J1091*J1092))/(J1093)))))</f>
        <v>0</v>
      </c>
      <c r="K1117" s="395">
        <f t="shared" ref="K1117" ca="1" si="1594">IF(J1117="n/a","n/a",IF(AND(J1117&lt;1,K1091=0),0,
IF(K1091=0,J1117-1,
IF(J1117&lt;1,K1092,
(((J1117-1)*(J1093-(J1093/(J1117))))+(K1091*K1092))/(K1093)))))</f>
        <v>0</v>
      </c>
      <c r="L1117" s="395">
        <f t="shared" ref="L1117" ca="1" si="1595">IF(K1117="n/a","n/a",IF(AND(K1117&lt;1,L1091=0),0,
IF(L1091=0,K1117-1,
IF(K1117&lt;1,L1092,
(((K1117-1)*(K1093-(K1093/(K1117))))+(L1091*L1092))/(L1093)))))</f>
        <v>0</v>
      </c>
      <c r="M1117" s="395">
        <f t="shared" ref="M1117" ca="1" si="1596">IF(L1117="n/a","n/a",IF(AND(L1117&lt;1,M1091=0),0,
IF(M1091=0,L1117-1,
IF(L1117&lt;1,M1092,
(((L1117-1)*(L1093-(L1093/(L1117))))+(M1091*M1092))/(M1093)))))</f>
        <v>0</v>
      </c>
      <c r="N1117" s="395">
        <f t="shared" ref="N1117" ca="1" si="1597">IF(M1117="n/a","n/a",IF(AND(M1117&lt;1,N1091=0),0,
IF(N1091=0,M1117-1,
IF(M1117&lt;1,N1092,
(((M1117-1)*(M1093-(M1093/(M1117))))+(N1091*N1092))/(N1093)))))</f>
        <v>0</v>
      </c>
      <c r="O1117" s="395">
        <f t="shared" ref="O1117" ca="1" si="1598">IF(N1117="n/a","n/a",IF(AND(N1117&lt;1,O1091=0),0,
IF(O1091=0,N1117-1,
IF(N1117&lt;1,O1092,
(((N1117-1)*(N1093-(N1093/(N1117))))+(O1091*O1092))/(O1093)))))</f>
        <v>0</v>
      </c>
      <c r="P1117" s="395">
        <f t="shared" ref="P1117" ca="1" si="1599">IF(O1117="n/a","n/a",IF(AND(O1117&lt;1,P1091=0),0,
IF(P1091=0,O1117-1,
IF(O1117&lt;1,P1092,
(((O1117-1)*(O1093-(O1093/(O1117))))+(P1091*P1092))/(P1093)))))</f>
        <v>0</v>
      </c>
      <c r="Q1117" s="395">
        <f t="shared" ref="Q1117" ca="1" si="1600">IF(P1117="n/a","n/a",IF(AND(P1117&lt;1,Q1091=0),0,
IF(Q1091=0,P1117-1,
IF(P1117&lt;1,Q1092,
(((P1117-1)*(P1093-(P1093/(P1117))))+(Q1091*Q1092))/(Q1093)))))</f>
        <v>0</v>
      </c>
      <c r="R1117" s="395">
        <f t="shared" ref="R1117" ca="1" si="1601">IF(Q1117="n/a","n/a",IF(AND(Q1117&lt;1,R1091=0),0,
IF(R1091=0,Q1117-1,
IF(Q1117&lt;1,R1092,
(((Q1117-1)*(Q1093-(Q1093/(Q1117))))+(R1091*R1092))/(R1093)))))</f>
        <v>0</v>
      </c>
      <c r="S1117" s="395">
        <f t="shared" ref="S1117" ca="1" si="1602">IF(R1117="n/a","n/a",IF(AND(R1117&lt;1,S1091=0),0,
IF(S1091=0,R1117-1,
IF(R1117&lt;1,S1092,
(((R1117-1)*(R1093-(R1093/(R1117))))+(S1091*S1092))/(S1093)))))</f>
        <v>0</v>
      </c>
      <c r="T1117" s="395">
        <f t="shared" ref="T1117" ca="1" si="1603">IF(S1117="n/a","n/a",IF(AND(S1117&lt;1,T1091=0),0,
IF(T1091=0,S1117-1,
IF(S1117&lt;1,T1092,
(((S1117-1)*(S1093-(S1093/(S1117))))+(T1091*T1092))/(T1093)))))</f>
        <v>0</v>
      </c>
      <c r="U1117" s="395">
        <f t="shared" ref="U1117" ca="1" si="1604">IF(T1117="n/a","n/a",IF(AND(T1117&lt;1,U1091=0),0,
IF(U1091=0,T1117-1,
IF(T1117&lt;1,U1092,
(((T1117-1)*(T1093-(T1093/(T1117))))+(U1091*U1092))/(U1093)))))</f>
        <v>0</v>
      </c>
      <c r="V1117" s="395">
        <f t="shared" ref="V1117" ca="1" si="1605">IF(U1117="n/a","n/a",IF(AND(U1117&lt;1,V1091=0),0,
IF(V1091=0,U1117-1,
IF(U1117&lt;1,V1092,
(((U1117-1)*(U1093-(U1093/(U1117))))+(V1091*V1092))/(V1093)))))</f>
        <v>0</v>
      </c>
      <c r="W1117" s="395">
        <f t="shared" ref="W1117" ca="1" si="1606">IF(V1117="n/a","n/a",IF(AND(V1117&lt;1,W1091=0),0,
IF(W1091=0,V1117-1,
IF(V1117&lt;1,W1092,
(((V1117-1)*(V1093-(V1093/(V1117))))+(W1091*W1092))/(W1093)))))</f>
        <v>0</v>
      </c>
      <c r="X1117" s="249"/>
      <c r="Y1117" s="249"/>
      <c r="Z1117" s="249"/>
      <c r="AA1117" s="249"/>
      <c r="AB1117" s="249"/>
    </row>
    <row r="1118" spans="1:28" hidden="1" outlineLevel="1">
      <c r="A1118" s="249"/>
      <c r="B1118" s="309" t="s">
        <v>301</v>
      </c>
      <c r="C1118" s="400">
        <f ca="1">C1090</f>
        <v>0</v>
      </c>
      <c r="D1118" s="395">
        <f t="shared" ref="D1118" ca="1" si="1607">IF(C1118="n/a","n/a",MAX(0,C1118-1))</f>
        <v>0</v>
      </c>
      <c r="E1118" s="395">
        <f t="shared" ref="E1118:E1119" ca="1" si="1608">IF(D1118="n/a","n/a",MAX(0,D1118-1))</f>
        <v>0</v>
      </c>
      <c r="F1118" s="395">
        <f t="shared" ref="F1118:F1120" ca="1" si="1609">IF(E1118="n/a","n/a",MAX(0,E1118-1))</f>
        <v>0</v>
      </c>
      <c r="G1118" s="395">
        <f t="shared" ref="G1118:G1121" ca="1" si="1610">IF(F1118="n/a","n/a",MAX(0,F1118-1))</f>
        <v>0</v>
      </c>
      <c r="H1118" s="395">
        <f t="shared" ref="H1118:H1122" ca="1" si="1611">IF(G1118="n/a","n/a",MAX(0,G1118-1))</f>
        <v>0</v>
      </c>
      <c r="I1118" s="395">
        <f t="shared" ref="I1118:I1123" ca="1" si="1612">IF(H1118="n/a","n/a",MAX(0,H1118-1))</f>
        <v>0</v>
      </c>
      <c r="J1118" s="395">
        <f t="shared" ref="J1118:J1124" ca="1" si="1613">IF(I1118="n/a","n/a",MAX(0,I1118-1))</f>
        <v>0</v>
      </c>
      <c r="K1118" s="395">
        <f t="shared" ref="K1118:K1125" ca="1" si="1614">IF(J1118="n/a","n/a",MAX(0,J1118-1))</f>
        <v>0</v>
      </c>
      <c r="L1118" s="395">
        <f t="shared" ref="L1118:L1126" ca="1" si="1615">IF(K1118="n/a","n/a",MAX(0,K1118-1))</f>
        <v>0</v>
      </c>
      <c r="M1118" s="395">
        <f t="shared" ref="M1118:M1127" ca="1" si="1616">IF(L1118="n/a","n/a",MAX(0,L1118-1))</f>
        <v>0</v>
      </c>
      <c r="N1118" s="395">
        <f t="shared" ref="N1118:N1128" ca="1" si="1617">IF(M1118="n/a","n/a",MAX(0,M1118-1))</f>
        <v>0</v>
      </c>
      <c r="O1118" s="395">
        <f t="shared" ref="O1118:O1129" ca="1" si="1618">IF(N1118="n/a","n/a",MAX(0,N1118-1))</f>
        <v>0</v>
      </c>
      <c r="P1118" s="395">
        <f t="shared" ref="P1118:P1130" ca="1" si="1619">IF(O1118="n/a","n/a",MAX(0,O1118-1))</f>
        <v>0</v>
      </c>
      <c r="Q1118" s="395">
        <f t="shared" ref="Q1118:Q1131" ca="1" si="1620">IF(P1118="n/a","n/a",MAX(0,P1118-1))</f>
        <v>0</v>
      </c>
      <c r="R1118" s="395">
        <f t="shared" ref="R1118:R1132" ca="1" si="1621">IF(Q1118="n/a","n/a",MAX(0,Q1118-1))</f>
        <v>0</v>
      </c>
      <c r="S1118" s="395">
        <f t="shared" ref="S1118:S1133" ca="1" si="1622">IF(R1118="n/a","n/a",MAX(0,R1118-1))</f>
        <v>0</v>
      </c>
      <c r="T1118" s="395">
        <f t="shared" ref="T1118:T1134" ca="1" si="1623">IF(S1118="n/a","n/a",MAX(0,S1118-1))</f>
        <v>0</v>
      </c>
      <c r="U1118" s="395">
        <f t="shared" ref="U1118:U1135" ca="1" si="1624">IF(T1118="n/a","n/a",MAX(0,T1118-1))</f>
        <v>0</v>
      </c>
      <c r="V1118" s="395">
        <f t="shared" ref="V1118:V1136" ca="1" si="1625">IF(U1118="n/a","n/a",MAX(0,U1118-1))</f>
        <v>0</v>
      </c>
      <c r="W1118" s="395">
        <f t="shared" ref="W1118:W1136" ca="1" si="1626">IF(V1118="n/a","n/a",MAX(0,V1118-1))</f>
        <v>0</v>
      </c>
      <c r="X1118" s="249"/>
      <c r="Y1118" s="249"/>
      <c r="Z1118" s="249"/>
      <c r="AA1118" s="249"/>
      <c r="AB1118" s="249"/>
    </row>
    <row r="1119" spans="1:28" hidden="1" outlineLevel="1">
      <c r="A1119" s="249"/>
      <c r="B1119" s="309" t="str">
        <f t="shared" ref="B1119:B1138" ca="1" si="1627">"RL Capex "&amp;OFFSET($C$6,0,A1095)</f>
        <v>RL Capex 2013</v>
      </c>
      <c r="C1119" s="396"/>
      <c r="D1119" s="400">
        <f ca="1">D1090</f>
        <v>0</v>
      </c>
      <c r="E1119" s="395">
        <f t="shared" ca="1" si="1608"/>
        <v>0</v>
      </c>
      <c r="F1119" s="395">
        <f t="shared" ca="1" si="1609"/>
        <v>0</v>
      </c>
      <c r="G1119" s="395">
        <f t="shared" ca="1" si="1610"/>
        <v>0</v>
      </c>
      <c r="H1119" s="395">
        <f t="shared" ca="1" si="1611"/>
        <v>0</v>
      </c>
      <c r="I1119" s="395">
        <f t="shared" ca="1" si="1612"/>
        <v>0</v>
      </c>
      <c r="J1119" s="395">
        <f t="shared" ca="1" si="1613"/>
        <v>0</v>
      </c>
      <c r="K1119" s="395">
        <f t="shared" ca="1" si="1614"/>
        <v>0</v>
      </c>
      <c r="L1119" s="395">
        <f t="shared" ca="1" si="1615"/>
        <v>0</v>
      </c>
      <c r="M1119" s="395">
        <f t="shared" ca="1" si="1616"/>
        <v>0</v>
      </c>
      <c r="N1119" s="395">
        <f t="shared" ca="1" si="1617"/>
        <v>0</v>
      </c>
      <c r="O1119" s="395">
        <f t="shared" ca="1" si="1618"/>
        <v>0</v>
      </c>
      <c r="P1119" s="395">
        <f t="shared" ca="1" si="1619"/>
        <v>0</v>
      </c>
      <c r="Q1119" s="395">
        <f t="shared" ca="1" si="1620"/>
        <v>0</v>
      </c>
      <c r="R1119" s="395">
        <f t="shared" ca="1" si="1621"/>
        <v>0</v>
      </c>
      <c r="S1119" s="395">
        <f t="shared" ca="1" si="1622"/>
        <v>0</v>
      </c>
      <c r="T1119" s="395">
        <f t="shared" ca="1" si="1623"/>
        <v>0</v>
      </c>
      <c r="U1119" s="395">
        <f t="shared" ca="1" si="1624"/>
        <v>0</v>
      </c>
      <c r="V1119" s="395">
        <f t="shared" ca="1" si="1625"/>
        <v>0</v>
      </c>
      <c r="W1119" s="395">
        <f t="shared" ca="1" si="1626"/>
        <v>0</v>
      </c>
      <c r="X1119" s="249"/>
      <c r="Y1119" s="249"/>
      <c r="Z1119" s="249"/>
      <c r="AA1119" s="249"/>
      <c r="AB1119" s="249"/>
    </row>
    <row r="1120" spans="1:28" hidden="1" outlineLevel="1">
      <c r="A1120" s="249"/>
      <c r="B1120" s="309" t="str">
        <f t="shared" ca="1" si="1627"/>
        <v>RL Capex 2014</v>
      </c>
      <c r="C1120" s="401"/>
      <c r="D1120" s="396"/>
      <c r="E1120" s="400">
        <f ca="1">E1090</f>
        <v>0</v>
      </c>
      <c r="F1120" s="395">
        <f t="shared" ca="1" si="1609"/>
        <v>0</v>
      </c>
      <c r="G1120" s="395">
        <f t="shared" ca="1" si="1610"/>
        <v>0</v>
      </c>
      <c r="H1120" s="395">
        <f t="shared" ca="1" si="1611"/>
        <v>0</v>
      </c>
      <c r="I1120" s="395">
        <f t="shared" ca="1" si="1612"/>
        <v>0</v>
      </c>
      <c r="J1120" s="395">
        <f t="shared" ca="1" si="1613"/>
        <v>0</v>
      </c>
      <c r="K1120" s="395">
        <f t="shared" ca="1" si="1614"/>
        <v>0</v>
      </c>
      <c r="L1120" s="395">
        <f t="shared" ca="1" si="1615"/>
        <v>0</v>
      </c>
      <c r="M1120" s="395">
        <f t="shared" ca="1" si="1616"/>
        <v>0</v>
      </c>
      <c r="N1120" s="395">
        <f t="shared" ca="1" si="1617"/>
        <v>0</v>
      </c>
      <c r="O1120" s="395">
        <f t="shared" ca="1" si="1618"/>
        <v>0</v>
      </c>
      <c r="P1120" s="395">
        <f t="shared" ca="1" si="1619"/>
        <v>0</v>
      </c>
      <c r="Q1120" s="395">
        <f t="shared" ca="1" si="1620"/>
        <v>0</v>
      </c>
      <c r="R1120" s="395">
        <f t="shared" ca="1" si="1621"/>
        <v>0</v>
      </c>
      <c r="S1120" s="395">
        <f t="shared" ca="1" si="1622"/>
        <v>0</v>
      </c>
      <c r="T1120" s="395">
        <f t="shared" ca="1" si="1623"/>
        <v>0</v>
      </c>
      <c r="U1120" s="395">
        <f t="shared" ca="1" si="1624"/>
        <v>0</v>
      </c>
      <c r="V1120" s="395">
        <f t="shared" ca="1" si="1625"/>
        <v>0</v>
      </c>
      <c r="W1120" s="395">
        <f t="shared" ca="1" si="1626"/>
        <v>0</v>
      </c>
      <c r="X1120" s="249"/>
      <c r="Y1120" s="249"/>
      <c r="Z1120" s="249"/>
      <c r="AA1120" s="249"/>
      <c r="AB1120" s="249"/>
    </row>
    <row r="1121" spans="1:28" hidden="1" outlineLevel="1">
      <c r="A1121" s="249"/>
      <c r="B1121" s="309" t="str">
        <f t="shared" ca="1" si="1627"/>
        <v>RL Capex 2015</v>
      </c>
      <c r="C1121" s="401"/>
      <c r="D1121" s="401"/>
      <c r="E1121" s="396"/>
      <c r="F1121" s="400">
        <f ca="1">F1090</f>
        <v>0</v>
      </c>
      <c r="G1121" s="395">
        <f t="shared" ca="1" si="1610"/>
        <v>0</v>
      </c>
      <c r="H1121" s="395">
        <f t="shared" ca="1" si="1611"/>
        <v>0</v>
      </c>
      <c r="I1121" s="395">
        <f t="shared" ca="1" si="1612"/>
        <v>0</v>
      </c>
      <c r="J1121" s="395">
        <f t="shared" ca="1" si="1613"/>
        <v>0</v>
      </c>
      <c r="K1121" s="395">
        <f t="shared" ca="1" si="1614"/>
        <v>0</v>
      </c>
      <c r="L1121" s="395">
        <f t="shared" ca="1" si="1615"/>
        <v>0</v>
      </c>
      <c r="M1121" s="395">
        <f t="shared" ca="1" si="1616"/>
        <v>0</v>
      </c>
      <c r="N1121" s="395">
        <f t="shared" ca="1" si="1617"/>
        <v>0</v>
      </c>
      <c r="O1121" s="395">
        <f t="shared" ca="1" si="1618"/>
        <v>0</v>
      </c>
      <c r="P1121" s="395">
        <f t="shared" ca="1" si="1619"/>
        <v>0</v>
      </c>
      <c r="Q1121" s="395">
        <f t="shared" ca="1" si="1620"/>
        <v>0</v>
      </c>
      <c r="R1121" s="395">
        <f t="shared" ca="1" si="1621"/>
        <v>0</v>
      </c>
      <c r="S1121" s="395">
        <f t="shared" ca="1" si="1622"/>
        <v>0</v>
      </c>
      <c r="T1121" s="395">
        <f t="shared" ca="1" si="1623"/>
        <v>0</v>
      </c>
      <c r="U1121" s="395">
        <f t="shared" ca="1" si="1624"/>
        <v>0</v>
      </c>
      <c r="V1121" s="395">
        <f t="shared" ca="1" si="1625"/>
        <v>0</v>
      </c>
      <c r="W1121" s="395">
        <f t="shared" ca="1" si="1626"/>
        <v>0</v>
      </c>
      <c r="X1121" s="249"/>
      <c r="Y1121" s="249"/>
      <c r="Z1121" s="249"/>
      <c r="AA1121" s="249"/>
      <c r="AB1121" s="249"/>
    </row>
    <row r="1122" spans="1:28" hidden="1" outlineLevel="1">
      <c r="A1122" s="249"/>
      <c r="B1122" s="309" t="str">
        <f t="shared" ca="1" si="1627"/>
        <v>RL Capex 2016</v>
      </c>
      <c r="C1122" s="401"/>
      <c r="D1122" s="401"/>
      <c r="E1122" s="401"/>
      <c r="F1122" s="396"/>
      <c r="G1122" s="400">
        <f ca="1">G1090</f>
        <v>0</v>
      </c>
      <c r="H1122" s="395">
        <f t="shared" ca="1" si="1611"/>
        <v>0</v>
      </c>
      <c r="I1122" s="395">
        <f t="shared" ca="1" si="1612"/>
        <v>0</v>
      </c>
      <c r="J1122" s="395">
        <f t="shared" ca="1" si="1613"/>
        <v>0</v>
      </c>
      <c r="K1122" s="395">
        <f t="shared" ca="1" si="1614"/>
        <v>0</v>
      </c>
      <c r="L1122" s="395">
        <f t="shared" ca="1" si="1615"/>
        <v>0</v>
      </c>
      <c r="M1122" s="395">
        <f t="shared" ca="1" si="1616"/>
        <v>0</v>
      </c>
      <c r="N1122" s="395">
        <f t="shared" ca="1" si="1617"/>
        <v>0</v>
      </c>
      <c r="O1122" s="395">
        <f t="shared" ca="1" si="1618"/>
        <v>0</v>
      </c>
      <c r="P1122" s="395">
        <f t="shared" ca="1" si="1619"/>
        <v>0</v>
      </c>
      <c r="Q1122" s="395">
        <f t="shared" ca="1" si="1620"/>
        <v>0</v>
      </c>
      <c r="R1122" s="395">
        <f t="shared" ca="1" si="1621"/>
        <v>0</v>
      </c>
      <c r="S1122" s="395">
        <f t="shared" ca="1" si="1622"/>
        <v>0</v>
      </c>
      <c r="T1122" s="395">
        <f t="shared" ca="1" si="1623"/>
        <v>0</v>
      </c>
      <c r="U1122" s="395">
        <f t="shared" ca="1" si="1624"/>
        <v>0</v>
      </c>
      <c r="V1122" s="395">
        <f t="shared" ca="1" si="1625"/>
        <v>0</v>
      </c>
      <c r="W1122" s="395">
        <f t="shared" ca="1" si="1626"/>
        <v>0</v>
      </c>
      <c r="X1122" s="249"/>
      <c r="Y1122" s="249"/>
      <c r="Z1122" s="249"/>
      <c r="AA1122" s="249"/>
      <c r="AB1122" s="249"/>
    </row>
    <row r="1123" spans="1:28" hidden="1" outlineLevel="1">
      <c r="A1123" s="249"/>
      <c r="B1123" s="309" t="str">
        <f t="shared" ca="1" si="1627"/>
        <v>RL Capex 2017</v>
      </c>
      <c r="C1123" s="401"/>
      <c r="D1123" s="401"/>
      <c r="E1123" s="401"/>
      <c r="F1123" s="401"/>
      <c r="G1123" s="396"/>
      <c r="H1123" s="400">
        <f ca="1">H1090</f>
        <v>0</v>
      </c>
      <c r="I1123" s="395">
        <f t="shared" ca="1" si="1612"/>
        <v>0</v>
      </c>
      <c r="J1123" s="395">
        <f t="shared" ca="1" si="1613"/>
        <v>0</v>
      </c>
      <c r="K1123" s="395">
        <f t="shared" ca="1" si="1614"/>
        <v>0</v>
      </c>
      <c r="L1123" s="395">
        <f t="shared" ca="1" si="1615"/>
        <v>0</v>
      </c>
      <c r="M1123" s="395">
        <f t="shared" ca="1" si="1616"/>
        <v>0</v>
      </c>
      <c r="N1123" s="395">
        <f t="shared" ca="1" si="1617"/>
        <v>0</v>
      </c>
      <c r="O1123" s="395">
        <f t="shared" ca="1" si="1618"/>
        <v>0</v>
      </c>
      <c r="P1123" s="395">
        <f t="shared" ca="1" si="1619"/>
        <v>0</v>
      </c>
      <c r="Q1123" s="395">
        <f t="shared" ca="1" si="1620"/>
        <v>0</v>
      </c>
      <c r="R1123" s="395">
        <f t="shared" ca="1" si="1621"/>
        <v>0</v>
      </c>
      <c r="S1123" s="395">
        <f t="shared" ca="1" si="1622"/>
        <v>0</v>
      </c>
      <c r="T1123" s="395">
        <f t="shared" ca="1" si="1623"/>
        <v>0</v>
      </c>
      <c r="U1123" s="395">
        <f t="shared" ca="1" si="1624"/>
        <v>0</v>
      </c>
      <c r="V1123" s="395">
        <f t="shared" ca="1" si="1625"/>
        <v>0</v>
      </c>
      <c r="W1123" s="395">
        <f t="shared" ca="1" si="1626"/>
        <v>0</v>
      </c>
      <c r="X1123" s="249"/>
      <c r="Y1123" s="249"/>
      <c r="Z1123" s="249"/>
      <c r="AA1123" s="249"/>
      <c r="AB1123" s="249"/>
    </row>
    <row r="1124" spans="1:28" hidden="1" outlineLevel="1">
      <c r="A1124" s="249"/>
      <c r="B1124" s="309" t="str">
        <f t="shared" ca="1" si="1627"/>
        <v>RL Capex 2018</v>
      </c>
      <c r="C1124" s="401"/>
      <c r="D1124" s="401"/>
      <c r="E1124" s="401"/>
      <c r="F1124" s="401"/>
      <c r="G1124" s="401"/>
      <c r="H1124" s="396"/>
      <c r="I1124" s="400">
        <f ca="1">I1090</f>
        <v>0</v>
      </c>
      <c r="J1124" s="395">
        <f t="shared" ca="1" si="1613"/>
        <v>0</v>
      </c>
      <c r="K1124" s="395">
        <f t="shared" ca="1" si="1614"/>
        <v>0</v>
      </c>
      <c r="L1124" s="395">
        <f t="shared" ca="1" si="1615"/>
        <v>0</v>
      </c>
      <c r="M1124" s="395">
        <f t="shared" ca="1" si="1616"/>
        <v>0</v>
      </c>
      <c r="N1124" s="395">
        <f t="shared" ca="1" si="1617"/>
        <v>0</v>
      </c>
      <c r="O1124" s="395">
        <f t="shared" ca="1" si="1618"/>
        <v>0</v>
      </c>
      <c r="P1124" s="395">
        <f t="shared" ca="1" si="1619"/>
        <v>0</v>
      </c>
      <c r="Q1124" s="395">
        <f t="shared" ca="1" si="1620"/>
        <v>0</v>
      </c>
      <c r="R1124" s="395">
        <f t="shared" ca="1" si="1621"/>
        <v>0</v>
      </c>
      <c r="S1124" s="395">
        <f t="shared" ca="1" si="1622"/>
        <v>0</v>
      </c>
      <c r="T1124" s="395">
        <f t="shared" ca="1" si="1623"/>
        <v>0</v>
      </c>
      <c r="U1124" s="395">
        <f t="shared" ca="1" si="1624"/>
        <v>0</v>
      </c>
      <c r="V1124" s="395">
        <f t="shared" ca="1" si="1625"/>
        <v>0</v>
      </c>
      <c r="W1124" s="395">
        <f t="shared" ca="1" si="1626"/>
        <v>0</v>
      </c>
      <c r="X1124" s="249"/>
      <c r="Y1124" s="249"/>
      <c r="Z1124" s="249"/>
      <c r="AA1124" s="249"/>
      <c r="AB1124" s="249"/>
    </row>
    <row r="1125" spans="1:28" hidden="1" outlineLevel="1">
      <c r="A1125" s="249"/>
      <c r="B1125" s="309" t="str">
        <f t="shared" ca="1" si="1627"/>
        <v>RL Capex 2019</v>
      </c>
      <c r="C1125" s="401"/>
      <c r="D1125" s="401"/>
      <c r="E1125" s="401"/>
      <c r="F1125" s="401"/>
      <c r="G1125" s="401"/>
      <c r="H1125" s="401"/>
      <c r="I1125" s="396"/>
      <c r="J1125" s="400">
        <f ca="1">J1090</f>
        <v>0</v>
      </c>
      <c r="K1125" s="395">
        <f t="shared" ca="1" si="1614"/>
        <v>0</v>
      </c>
      <c r="L1125" s="395">
        <f t="shared" ca="1" si="1615"/>
        <v>0</v>
      </c>
      <c r="M1125" s="395">
        <f t="shared" ca="1" si="1616"/>
        <v>0</v>
      </c>
      <c r="N1125" s="395">
        <f t="shared" ca="1" si="1617"/>
        <v>0</v>
      </c>
      <c r="O1125" s="395">
        <f t="shared" ca="1" si="1618"/>
        <v>0</v>
      </c>
      <c r="P1125" s="395">
        <f t="shared" ca="1" si="1619"/>
        <v>0</v>
      </c>
      <c r="Q1125" s="395">
        <f t="shared" ca="1" si="1620"/>
        <v>0</v>
      </c>
      <c r="R1125" s="395">
        <f t="shared" ca="1" si="1621"/>
        <v>0</v>
      </c>
      <c r="S1125" s="395">
        <f t="shared" ca="1" si="1622"/>
        <v>0</v>
      </c>
      <c r="T1125" s="395">
        <f t="shared" ca="1" si="1623"/>
        <v>0</v>
      </c>
      <c r="U1125" s="395">
        <f t="shared" ca="1" si="1624"/>
        <v>0</v>
      </c>
      <c r="V1125" s="395">
        <f t="shared" ca="1" si="1625"/>
        <v>0</v>
      </c>
      <c r="W1125" s="395">
        <f t="shared" ca="1" si="1626"/>
        <v>0</v>
      </c>
      <c r="X1125" s="249"/>
      <c r="Y1125" s="249"/>
      <c r="Z1125" s="249"/>
      <c r="AA1125" s="249"/>
      <c r="AB1125" s="249"/>
    </row>
    <row r="1126" spans="1:28" hidden="1" outlineLevel="1">
      <c r="A1126" s="249"/>
      <c r="B1126" s="309" t="str">
        <f t="shared" ca="1" si="1627"/>
        <v>RL Capex 2020</v>
      </c>
      <c r="C1126" s="401"/>
      <c r="D1126" s="401"/>
      <c r="E1126" s="401"/>
      <c r="F1126" s="401"/>
      <c r="G1126" s="401"/>
      <c r="H1126" s="401"/>
      <c r="I1126" s="401"/>
      <c r="J1126" s="396"/>
      <c r="K1126" s="400">
        <f ca="1">K1090</f>
        <v>0</v>
      </c>
      <c r="L1126" s="395">
        <f t="shared" ca="1" si="1615"/>
        <v>0</v>
      </c>
      <c r="M1126" s="395">
        <f t="shared" ca="1" si="1616"/>
        <v>0</v>
      </c>
      <c r="N1126" s="395">
        <f t="shared" ca="1" si="1617"/>
        <v>0</v>
      </c>
      <c r="O1126" s="395">
        <f t="shared" ca="1" si="1618"/>
        <v>0</v>
      </c>
      <c r="P1126" s="395">
        <f t="shared" ca="1" si="1619"/>
        <v>0</v>
      </c>
      <c r="Q1126" s="395">
        <f t="shared" ca="1" si="1620"/>
        <v>0</v>
      </c>
      <c r="R1126" s="395">
        <f t="shared" ca="1" si="1621"/>
        <v>0</v>
      </c>
      <c r="S1126" s="395">
        <f t="shared" ca="1" si="1622"/>
        <v>0</v>
      </c>
      <c r="T1126" s="395">
        <f t="shared" ca="1" si="1623"/>
        <v>0</v>
      </c>
      <c r="U1126" s="395">
        <f t="shared" ca="1" si="1624"/>
        <v>0</v>
      </c>
      <c r="V1126" s="395">
        <f t="shared" ca="1" si="1625"/>
        <v>0</v>
      </c>
      <c r="W1126" s="395">
        <f t="shared" ca="1" si="1626"/>
        <v>0</v>
      </c>
      <c r="X1126" s="249"/>
      <c r="Y1126" s="249"/>
      <c r="Z1126" s="249"/>
      <c r="AA1126" s="249"/>
      <c r="AB1126" s="249"/>
    </row>
    <row r="1127" spans="1:28" hidden="1" outlineLevel="1">
      <c r="A1127" s="249"/>
      <c r="B1127" s="309" t="str">
        <f t="shared" ca="1" si="1627"/>
        <v>RL Capex 2021</v>
      </c>
      <c r="C1127" s="401"/>
      <c r="D1127" s="401"/>
      <c r="E1127" s="401"/>
      <c r="F1127" s="401"/>
      <c r="G1127" s="401"/>
      <c r="H1127" s="401"/>
      <c r="I1127" s="401"/>
      <c r="J1127" s="401"/>
      <c r="K1127" s="396"/>
      <c r="L1127" s="400">
        <f ca="1">L1090</f>
        <v>0</v>
      </c>
      <c r="M1127" s="395">
        <f t="shared" ca="1" si="1616"/>
        <v>0</v>
      </c>
      <c r="N1127" s="395">
        <f t="shared" ca="1" si="1617"/>
        <v>0</v>
      </c>
      <c r="O1127" s="395">
        <f t="shared" ca="1" si="1618"/>
        <v>0</v>
      </c>
      <c r="P1127" s="395">
        <f t="shared" ca="1" si="1619"/>
        <v>0</v>
      </c>
      <c r="Q1127" s="395">
        <f t="shared" ca="1" si="1620"/>
        <v>0</v>
      </c>
      <c r="R1127" s="395">
        <f t="shared" ca="1" si="1621"/>
        <v>0</v>
      </c>
      <c r="S1127" s="395">
        <f t="shared" ca="1" si="1622"/>
        <v>0</v>
      </c>
      <c r="T1127" s="395">
        <f t="shared" ca="1" si="1623"/>
        <v>0</v>
      </c>
      <c r="U1127" s="395">
        <f t="shared" ca="1" si="1624"/>
        <v>0</v>
      </c>
      <c r="V1127" s="395">
        <f t="shared" ca="1" si="1625"/>
        <v>0</v>
      </c>
      <c r="W1127" s="395">
        <f t="shared" ca="1" si="1626"/>
        <v>0</v>
      </c>
      <c r="X1127" s="249"/>
      <c r="Y1127" s="249"/>
      <c r="Z1127" s="249"/>
      <c r="AA1127" s="249"/>
      <c r="AB1127" s="249"/>
    </row>
    <row r="1128" spans="1:28" hidden="1" outlineLevel="1">
      <c r="A1128" s="249"/>
      <c r="B1128" s="309" t="str">
        <f t="shared" ca="1" si="1627"/>
        <v>RL Capex 2022</v>
      </c>
      <c r="C1128" s="401"/>
      <c r="D1128" s="401"/>
      <c r="E1128" s="401"/>
      <c r="F1128" s="401"/>
      <c r="G1128" s="401"/>
      <c r="H1128" s="401"/>
      <c r="I1128" s="401"/>
      <c r="J1128" s="401"/>
      <c r="K1128" s="401"/>
      <c r="L1128" s="396"/>
      <c r="M1128" s="400">
        <f ca="1">M1090</f>
        <v>0</v>
      </c>
      <c r="N1128" s="395">
        <f t="shared" ca="1" si="1617"/>
        <v>0</v>
      </c>
      <c r="O1128" s="395">
        <f t="shared" ca="1" si="1618"/>
        <v>0</v>
      </c>
      <c r="P1128" s="395">
        <f t="shared" ca="1" si="1619"/>
        <v>0</v>
      </c>
      <c r="Q1128" s="395">
        <f t="shared" ca="1" si="1620"/>
        <v>0</v>
      </c>
      <c r="R1128" s="395">
        <f t="shared" ca="1" si="1621"/>
        <v>0</v>
      </c>
      <c r="S1128" s="395">
        <f t="shared" ca="1" si="1622"/>
        <v>0</v>
      </c>
      <c r="T1128" s="395">
        <f t="shared" ca="1" si="1623"/>
        <v>0</v>
      </c>
      <c r="U1128" s="395">
        <f t="shared" ca="1" si="1624"/>
        <v>0</v>
      </c>
      <c r="V1128" s="395">
        <f t="shared" ca="1" si="1625"/>
        <v>0</v>
      </c>
      <c r="W1128" s="395">
        <f t="shared" ca="1" si="1626"/>
        <v>0</v>
      </c>
      <c r="X1128" s="249"/>
      <c r="Y1128" s="249"/>
      <c r="Z1128" s="249"/>
      <c r="AA1128" s="249"/>
      <c r="AB1128" s="249"/>
    </row>
    <row r="1129" spans="1:28" hidden="1" outlineLevel="1">
      <c r="A1129" s="249"/>
      <c r="B1129" s="309" t="str">
        <f t="shared" ca="1" si="1627"/>
        <v>RL Capex 2023</v>
      </c>
      <c r="C1129" s="401"/>
      <c r="D1129" s="401"/>
      <c r="E1129" s="401"/>
      <c r="F1129" s="401"/>
      <c r="G1129" s="401"/>
      <c r="H1129" s="401"/>
      <c r="I1129" s="401"/>
      <c r="J1129" s="401"/>
      <c r="K1129" s="401"/>
      <c r="L1129" s="401"/>
      <c r="M1129" s="396"/>
      <c r="N1129" s="400">
        <f>N1090</f>
        <v>0</v>
      </c>
      <c r="O1129" s="395">
        <f t="shared" si="1618"/>
        <v>0</v>
      </c>
      <c r="P1129" s="395">
        <f t="shared" si="1619"/>
        <v>0</v>
      </c>
      <c r="Q1129" s="395">
        <f t="shared" si="1620"/>
        <v>0</v>
      </c>
      <c r="R1129" s="395">
        <f t="shared" si="1621"/>
        <v>0</v>
      </c>
      <c r="S1129" s="395">
        <f t="shared" si="1622"/>
        <v>0</v>
      </c>
      <c r="T1129" s="395">
        <f t="shared" si="1623"/>
        <v>0</v>
      </c>
      <c r="U1129" s="395">
        <f t="shared" si="1624"/>
        <v>0</v>
      </c>
      <c r="V1129" s="395">
        <f t="shared" si="1625"/>
        <v>0</v>
      </c>
      <c r="W1129" s="395">
        <f t="shared" si="1626"/>
        <v>0</v>
      </c>
      <c r="X1129" s="249"/>
      <c r="Y1129" s="249"/>
      <c r="Z1129" s="249"/>
      <c r="AA1129" s="249"/>
      <c r="AB1129" s="249"/>
    </row>
    <row r="1130" spans="1:28" hidden="1" outlineLevel="1">
      <c r="A1130" s="249"/>
      <c r="B1130" s="309" t="str">
        <f t="shared" ca="1" si="1627"/>
        <v>RL Capex 2024</v>
      </c>
      <c r="C1130" s="401"/>
      <c r="D1130" s="401"/>
      <c r="E1130" s="401"/>
      <c r="F1130" s="401"/>
      <c r="G1130" s="401"/>
      <c r="H1130" s="401"/>
      <c r="I1130" s="401"/>
      <c r="J1130" s="401"/>
      <c r="K1130" s="401"/>
      <c r="L1130" s="401"/>
      <c r="M1130" s="401"/>
      <c r="N1130" s="396"/>
      <c r="O1130" s="400">
        <f>O1090</f>
        <v>0</v>
      </c>
      <c r="P1130" s="395">
        <f t="shared" si="1619"/>
        <v>0</v>
      </c>
      <c r="Q1130" s="395">
        <f t="shared" si="1620"/>
        <v>0</v>
      </c>
      <c r="R1130" s="395">
        <f t="shared" si="1621"/>
        <v>0</v>
      </c>
      <c r="S1130" s="395">
        <f t="shared" si="1622"/>
        <v>0</v>
      </c>
      <c r="T1130" s="395">
        <f t="shared" si="1623"/>
        <v>0</v>
      </c>
      <c r="U1130" s="395">
        <f t="shared" si="1624"/>
        <v>0</v>
      </c>
      <c r="V1130" s="395">
        <f t="shared" si="1625"/>
        <v>0</v>
      </c>
      <c r="W1130" s="395">
        <f t="shared" si="1626"/>
        <v>0</v>
      </c>
      <c r="X1130" s="249"/>
      <c r="Y1130" s="249"/>
      <c r="Z1130" s="249"/>
      <c r="AA1130" s="249"/>
      <c r="AB1130" s="249"/>
    </row>
    <row r="1131" spans="1:28" hidden="1" outlineLevel="1">
      <c r="A1131" s="249"/>
      <c r="B1131" s="309" t="str">
        <f t="shared" ca="1" si="1627"/>
        <v>RL Capex 2025</v>
      </c>
      <c r="C1131" s="401"/>
      <c r="D1131" s="401"/>
      <c r="E1131" s="401"/>
      <c r="F1131" s="401"/>
      <c r="G1131" s="401"/>
      <c r="H1131" s="401"/>
      <c r="I1131" s="401"/>
      <c r="J1131" s="401"/>
      <c r="K1131" s="401"/>
      <c r="L1131" s="401"/>
      <c r="M1131" s="401"/>
      <c r="N1131" s="401"/>
      <c r="O1131" s="396"/>
      <c r="P1131" s="400">
        <f>P1090</f>
        <v>0</v>
      </c>
      <c r="Q1131" s="395">
        <f t="shared" si="1620"/>
        <v>0</v>
      </c>
      <c r="R1131" s="395">
        <f t="shared" si="1621"/>
        <v>0</v>
      </c>
      <c r="S1131" s="395">
        <f t="shared" si="1622"/>
        <v>0</v>
      </c>
      <c r="T1131" s="395">
        <f t="shared" si="1623"/>
        <v>0</v>
      </c>
      <c r="U1131" s="395">
        <f t="shared" si="1624"/>
        <v>0</v>
      </c>
      <c r="V1131" s="395">
        <f t="shared" si="1625"/>
        <v>0</v>
      </c>
      <c r="W1131" s="395">
        <f t="shared" si="1626"/>
        <v>0</v>
      </c>
      <c r="X1131" s="249"/>
      <c r="Y1131" s="249"/>
      <c r="Z1131" s="249"/>
      <c r="AA1131" s="249"/>
      <c r="AB1131" s="249"/>
    </row>
    <row r="1132" spans="1:28" hidden="1" outlineLevel="1">
      <c r="A1132" s="249"/>
      <c r="B1132" s="309" t="str">
        <f t="shared" ca="1" si="1627"/>
        <v>RL Capex 2026</v>
      </c>
      <c r="C1132" s="401"/>
      <c r="D1132" s="401"/>
      <c r="E1132" s="401"/>
      <c r="F1132" s="401"/>
      <c r="G1132" s="401"/>
      <c r="H1132" s="401"/>
      <c r="I1132" s="401"/>
      <c r="J1132" s="401"/>
      <c r="K1132" s="401"/>
      <c r="L1132" s="401"/>
      <c r="M1132" s="401"/>
      <c r="N1132" s="401"/>
      <c r="O1132" s="401"/>
      <c r="P1132" s="396"/>
      <c r="Q1132" s="400">
        <f>Q1090</f>
        <v>0</v>
      </c>
      <c r="R1132" s="395">
        <f t="shared" si="1621"/>
        <v>0</v>
      </c>
      <c r="S1132" s="395">
        <f t="shared" si="1622"/>
        <v>0</v>
      </c>
      <c r="T1132" s="395">
        <f t="shared" si="1623"/>
        <v>0</v>
      </c>
      <c r="U1132" s="395">
        <f t="shared" si="1624"/>
        <v>0</v>
      </c>
      <c r="V1132" s="395">
        <f t="shared" si="1625"/>
        <v>0</v>
      </c>
      <c r="W1132" s="395">
        <f t="shared" si="1626"/>
        <v>0</v>
      </c>
      <c r="X1132" s="249"/>
      <c r="Y1132" s="249"/>
      <c r="Z1132" s="249"/>
      <c r="AA1132" s="249"/>
      <c r="AB1132" s="249"/>
    </row>
    <row r="1133" spans="1:28" hidden="1" outlineLevel="1">
      <c r="A1133" s="249"/>
      <c r="B1133" s="309" t="str">
        <f t="shared" ca="1" si="1627"/>
        <v>RL Capex 2027</v>
      </c>
      <c r="C1133" s="401"/>
      <c r="D1133" s="401"/>
      <c r="E1133" s="401"/>
      <c r="F1133" s="401"/>
      <c r="G1133" s="401"/>
      <c r="H1133" s="401"/>
      <c r="I1133" s="401"/>
      <c r="J1133" s="401"/>
      <c r="K1133" s="401"/>
      <c r="L1133" s="401"/>
      <c r="M1133" s="401"/>
      <c r="N1133" s="401"/>
      <c r="O1133" s="401"/>
      <c r="P1133" s="401"/>
      <c r="Q1133" s="396"/>
      <c r="R1133" s="400">
        <f>R1090</f>
        <v>0</v>
      </c>
      <c r="S1133" s="395">
        <f t="shared" si="1622"/>
        <v>0</v>
      </c>
      <c r="T1133" s="395">
        <f t="shared" si="1623"/>
        <v>0</v>
      </c>
      <c r="U1133" s="395">
        <f t="shared" si="1624"/>
        <v>0</v>
      </c>
      <c r="V1133" s="395">
        <f t="shared" si="1625"/>
        <v>0</v>
      </c>
      <c r="W1133" s="395">
        <f t="shared" si="1626"/>
        <v>0</v>
      </c>
      <c r="X1133" s="249"/>
      <c r="Y1133" s="249"/>
      <c r="Z1133" s="249"/>
      <c r="AA1133" s="249"/>
      <c r="AB1133" s="249"/>
    </row>
    <row r="1134" spans="1:28" hidden="1" outlineLevel="1">
      <c r="A1134" s="249"/>
      <c r="B1134" s="309" t="str">
        <f t="shared" ca="1" si="1627"/>
        <v>RL Capex 2028</v>
      </c>
      <c r="C1134" s="401"/>
      <c r="D1134" s="401"/>
      <c r="E1134" s="401"/>
      <c r="F1134" s="401"/>
      <c r="G1134" s="401"/>
      <c r="H1134" s="401"/>
      <c r="I1134" s="401"/>
      <c r="J1134" s="401"/>
      <c r="K1134" s="401"/>
      <c r="L1134" s="401"/>
      <c r="M1134" s="401"/>
      <c r="N1134" s="401"/>
      <c r="O1134" s="401"/>
      <c r="P1134" s="401"/>
      <c r="Q1134" s="401"/>
      <c r="R1134" s="396"/>
      <c r="S1134" s="400">
        <f>S1090</f>
        <v>0</v>
      </c>
      <c r="T1134" s="395">
        <f t="shared" si="1623"/>
        <v>0</v>
      </c>
      <c r="U1134" s="395">
        <f t="shared" si="1624"/>
        <v>0</v>
      </c>
      <c r="V1134" s="395">
        <f t="shared" si="1625"/>
        <v>0</v>
      </c>
      <c r="W1134" s="395">
        <f t="shared" si="1626"/>
        <v>0</v>
      </c>
      <c r="X1134" s="249"/>
      <c r="Y1134" s="249"/>
      <c r="Z1134" s="249"/>
      <c r="AA1134" s="249"/>
      <c r="AB1134" s="249"/>
    </row>
    <row r="1135" spans="1:28" hidden="1" outlineLevel="1">
      <c r="A1135" s="249"/>
      <c r="B1135" s="309" t="str">
        <f t="shared" ca="1" si="1627"/>
        <v>RL Capex 2029</v>
      </c>
      <c r="C1135" s="401"/>
      <c r="D1135" s="401"/>
      <c r="E1135" s="401"/>
      <c r="F1135" s="401"/>
      <c r="G1135" s="401"/>
      <c r="H1135" s="401"/>
      <c r="I1135" s="401"/>
      <c r="J1135" s="401"/>
      <c r="K1135" s="401"/>
      <c r="L1135" s="401"/>
      <c r="M1135" s="401"/>
      <c r="N1135" s="401"/>
      <c r="O1135" s="401"/>
      <c r="P1135" s="401"/>
      <c r="Q1135" s="401"/>
      <c r="R1135" s="401"/>
      <c r="S1135" s="396"/>
      <c r="T1135" s="400">
        <f>T1090</f>
        <v>0</v>
      </c>
      <c r="U1135" s="395">
        <f t="shared" si="1624"/>
        <v>0</v>
      </c>
      <c r="V1135" s="395">
        <f t="shared" si="1625"/>
        <v>0</v>
      </c>
      <c r="W1135" s="395">
        <f t="shared" si="1626"/>
        <v>0</v>
      </c>
      <c r="X1135" s="249"/>
      <c r="Y1135" s="249"/>
      <c r="Z1135" s="249"/>
      <c r="AA1135" s="249"/>
      <c r="AB1135" s="249"/>
    </row>
    <row r="1136" spans="1:28" hidden="1" outlineLevel="1">
      <c r="A1136" s="249"/>
      <c r="B1136" s="309" t="str">
        <f t="shared" ca="1" si="1627"/>
        <v>RL Capex 2030</v>
      </c>
      <c r="C1136" s="401"/>
      <c r="D1136" s="401"/>
      <c r="E1136" s="401"/>
      <c r="F1136" s="401"/>
      <c r="G1136" s="401"/>
      <c r="H1136" s="401"/>
      <c r="I1136" s="401"/>
      <c r="J1136" s="401"/>
      <c r="K1136" s="401"/>
      <c r="L1136" s="401"/>
      <c r="M1136" s="401"/>
      <c r="N1136" s="401"/>
      <c r="O1136" s="401"/>
      <c r="P1136" s="401"/>
      <c r="Q1136" s="401"/>
      <c r="R1136" s="401"/>
      <c r="S1136" s="401"/>
      <c r="T1136" s="396"/>
      <c r="U1136" s="400">
        <f>U1090</f>
        <v>0</v>
      </c>
      <c r="V1136" s="395">
        <f t="shared" si="1625"/>
        <v>0</v>
      </c>
      <c r="W1136" s="395">
        <f t="shared" si="1626"/>
        <v>0</v>
      </c>
      <c r="X1136" s="249"/>
      <c r="Y1136" s="249"/>
      <c r="Z1136" s="249"/>
      <c r="AA1136" s="249"/>
      <c r="AB1136" s="249"/>
    </row>
    <row r="1137" spans="1:28" hidden="1" outlineLevel="1">
      <c r="A1137" s="249"/>
      <c r="B1137" s="309" t="str">
        <f t="shared" ca="1" si="1627"/>
        <v>RL Capex 2031</v>
      </c>
      <c r="C1137" s="401"/>
      <c r="D1137" s="401"/>
      <c r="E1137" s="401"/>
      <c r="F1137" s="401"/>
      <c r="G1137" s="401"/>
      <c r="H1137" s="401"/>
      <c r="I1137" s="401"/>
      <c r="J1137" s="401"/>
      <c r="K1137" s="401"/>
      <c r="L1137" s="401"/>
      <c r="M1137" s="401"/>
      <c r="N1137" s="401"/>
      <c r="O1137" s="401"/>
      <c r="P1137" s="401"/>
      <c r="Q1137" s="401"/>
      <c r="R1137" s="401"/>
      <c r="S1137" s="401"/>
      <c r="T1137" s="401"/>
      <c r="U1137" s="396"/>
      <c r="V1137" s="400">
        <f>V1090</f>
        <v>0</v>
      </c>
      <c r="W1137" s="395">
        <f>IF(V1137="n/a","n/a",MAX(0,V1137-1))</f>
        <v>0</v>
      </c>
      <c r="X1137" s="249"/>
      <c r="Y1137" s="249"/>
      <c r="Z1137" s="249"/>
      <c r="AA1137" s="249"/>
      <c r="AB1137" s="249"/>
    </row>
    <row r="1138" spans="1:28" hidden="1" outlineLevel="1">
      <c r="A1138" s="249"/>
      <c r="B1138" s="309" t="str">
        <f t="shared" ca="1" si="1627"/>
        <v>RL Capex 2032</v>
      </c>
      <c r="C1138" s="401"/>
      <c r="D1138" s="401"/>
      <c r="E1138" s="401"/>
      <c r="F1138" s="401"/>
      <c r="G1138" s="401"/>
      <c r="H1138" s="401"/>
      <c r="I1138" s="401"/>
      <c r="J1138" s="401"/>
      <c r="K1138" s="401"/>
      <c r="L1138" s="401"/>
      <c r="M1138" s="401"/>
      <c r="N1138" s="401"/>
      <c r="O1138" s="401"/>
      <c r="P1138" s="401"/>
      <c r="Q1138" s="401"/>
      <c r="R1138" s="401"/>
      <c r="S1138" s="401"/>
      <c r="T1138" s="401"/>
      <c r="U1138" s="401"/>
      <c r="V1138" s="396"/>
      <c r="W1138" s="395">
        <f>W1090</f>
        <v>0</v>
      </c>
      <c r="X1138" s="249"/>
      <c r="Y1138" s="249"/>
      <c r="Z1138" s="249"/>
      <c r="AA1138" s="249"/>
      <c r="AB1138" s="249"/>
    </row>
    <row r="1139" spans="1:28" hidden="1" outlineLevel="1">
      <c r="A1139" s="249"/>
      <c r="B1139" s="332"/>
      <c r="C1139" s="395"/>
      <c r="D1139" s="395"/>
      <c r="E1139" s="395"/>
      <c r="F1139" s="395"/>
      <c r="G1139" s="395"/>
      <c r="H1139" s="395"/>
      <c r="I1139" s="395"/>
      <c r="J1139" s="395"/>
      <c r="K1139" s="395"/>
      <c r="L1139" s="395"/>
      <c r="M1139" s="395"/>
      <c r="N1139" s="395"/>
      <c r="O1139" s="395"/>
      <c r="P1139" s="395"/>
      <c r="Q1139" s="395"/>
      <c r="R1139" s="395"/>
      <c r="S1139" s="395"/>
      <c r="T1139" s="395"/>
      <c r="U1139" s="395"/>
      <c r="V1139" s="395"/>
      <c r="W1139" s="395"/>
      <c r="X1139" s="249"/>
      <c r="Y1139" s="249"/>
      <c r="Z1139" s="249"/>
      <c r="AA1139" s="249"/>
      <c r="AB1139" s="249"/>
    </row>
    <row r="1140" spans="1:28" collapsed="1">
      <c r="A1140" s="322"/>
      <c r="B1140" s="336" t="s">
        <v>192</v>
      </c>
      <c r="C1140" s="460">
        <f ca="1">(IF(OR($C1090&lt;&gt;"n/a",C1090&lt;&gt;"n/a"),IF(SUM(C1093:C1115)=0,0,IF((SUMPRODUCT(C1093:C1115,C1117:C1139)/SUM(C1093:C1115))&lt;0,1,(SUMPRODUCT(C1093:C1115,C1117:C1139)/SUM(C1093:C1115)))),"n/a"))</f>
        <v>0</v>
      </c>
      <c r="D1140" s="460">
        <f ca="1">(IF(OR($C1090&lt;&gt;"n/a",D1090&lt;&gt;"n/a"),IF(SUM(D1093:D1115)=0,0,IF((SUMPRODUCT(D1093:D1115,D1117:D1139)/SUM(D1093:D1115))&lt;0,1,(SUMPRODUCT(D1093:D1115,D1117:D1139)/SUM(D1093:D1115)))),"n/a"))</f>
        <v>0</v>
      </c>
      <c r="E1140" s="460">
        <f t="shared" ref="E1140:W1140" ca="1" si="1628">(IF(OR($C1090&lt;&gt;"n/a",E1090&lt;&gt;"n/a"),IF(SUM(E1093:E1115)=0,0,IF((SUMPRODUCT(E1093:E1115,E1117:E1139)/SUM(E1093:E1115))&lt;0,1,(SUMPRODUCT(E1093:E1115,E1117:E1139)/SUM(E1093:E1115)))),"n/a"))</f>
        <v>0</v>
      </c>
      <c r="F1140" s="460">
        <f t="shared" ca="1" si="1628"/>
        <v>0</v>
      </c>
      <c r="G1140" s="460">
        <f t="shared" ca="1" si="1628"/>
        <v>0</v>
      </c>
      <c r="H1140" s="460">
        <f t="shared" ca="1" si="1628"/>
        <v>0</v>
      </c>
      <c r="I1140" s="460">
        <f t="shared" ca="1" si="1628"/>
        <v>0</v>
      </c>
      <c r="J1140" s="460">
        <f t="shared" ca="1" si="1628"/>
        <v>0</v>
      </c>
      <c r="K1140" s="460">
        <f t="shared" ca="1" si="1628"/>
        <v>0</v>
      </c>
      <c r="L1140" s="460">
        <f t="shared" ca="1" si="1628"/>
        <v>0</v>
      </c>
      <c r="M1140" s="460">
        <f t="shared" ca="1" si="1628"/>
        <v>0</v>
      </c>
      <c r="N1140" s="460">
        <f t="shared" ca="1" si="1628"/>
        <v>0</v>
      </c>
      <c r="O1140" s="460">
        <f t="shared" ca="1" si="1628"/>
        <v>0</v>
      </c>
      <c r="P1140" s="460">
        <f t="shared" ca="1" si="1628"/>
        <v>0</v>
      </c>
      <c r="Q1140" s="460">
        <f t="shared" ca="1" si="1628"/>
        <v>0</v>
      </c>
      <c r="R1140" s="460">
        <f t="shared" ca="1" si="1628"/>
        <v>0</v>
      </c>
      <c r="S1140" s="460">
        <f t="shared" ca="1" si="1628"/>
        <v>0</v>
      </c>
      <c r="T1140" s="460">
        <f t="shared" ca="1" si="1628"/>
        <v>0</v>
      </c>
      <c r="U1140" s="460">
        <f t="shared" ca="1" si="1628"/>
        <v>0</v>
      </c>
      <c r="V1140" s="460">
        <f t="shared" ca="1" si="1628"/>
        <v>0</v>
      </c>
      <c r="W1140" s="460">
        <f t="shared" ca="1" si="1628"/>
        <v>0</v>
      </c>
      <c r="X1140" s="249"/>
      <c r="Y1140" s="249"/>
      <c r="Z1140" s="249"/>
      <c r="AA1140" s="249"/>
      <c r="AB1140" s="249"/>
    </row>
    <row r="1141" spans="1:28">
      <c r="A1141" s="249"/>
      <c r="B1141" s="249"/>
      <c r="C1141" s="395"/>
      <c r="D1141" s="395"/>
      <c r="E1141" s="395"/>
      <c r="F1141" s="395"/>
      <c r="G1141" s="395"/>
      <c r="H1141" s="395"/>
      <c r="I1141" s="395"/>
      <c r="J1141" s="395"/>
      <c r="K1141" s="395"/>
      <c r="L1141" s="395"/>
      <c r="M1141" s="395"/>
      <c r="N1141" s="395"/>
      <c r="O1141" s="395"/>
      <c r="P1141" s="395"/>
      <c r="Q1141" s="395"/>
      <c r="R1141" s="395"/>
      <c r="S1141" s="395"/>
      <c r="T1141" s="395"/>
      <c r="U1141" s="395"/>
      <c r="V1141" s="395"/>
      <c r="W1141" s="395"/>
      <c r="X1141" s="249"/>
      <c r="Y1141" s="249"/>
      <c r="Z1141" s="249"/>
      <c r="AA1141" s="249"/>
      <c r="AB1141" s="249"/>
    </row>
    <row r="1142" spans="1:28">
      <c r="A1142" s="72" t="s">
        <v>72</v>
      </c>
      <c r="B1142" s="142">
        <f>VLOOKUP($A1142,'RFM input'!$E$7:$F$56,2,FALSE)</f>
        <v>0</v>
      </c>
      <c r="C1142" s="402"/>
      <c r="D1142" s="402"/>
      <c r="E1142" s="403"/>
      <c r="F1142" s="403"/>
      <c r="G1142" s="403"/>
      <c r="H1142" s="403"/>
      <c r="I1142" s="403"/>
      <c r="J1142" s="403"/>
      <c r="K1142" s="403"/>
      <c r="L1142" s="403"/>
      <c r="M1142" s="403"/>
      <c r="N1142" s="403"/>
      <c r="O1142" s="403"/>
      <c r="P1142" s="403"/>
      <c r="Q1142" s="403"/>
      <c r="R1142" s="403"/>
      <c r="S1142" s="403"/>
      <c r="T1142" s="403"/>
      <c r="U1142" s="403"/>
      <c r="V1142" s="403"/>
      <c r="W1142" s="403"/>
      <c r="X1142" s="249"/>
      <c r="Y1142" s="249"/>
      <c r="Z1142" s="249"/>
      <c r="AA1142" s="249"/>
      <c r="AB1142" s="249"/>
    </row>
    <row r="1143" spans="1:28">
      <c r="A1143" s="378">
        <f>VALUE(REPLACE(A1142,1,12,""))</f>
        <v>22</v>
      </c>
      <c r="B1143" s="317" t="s">
        <v>195</v>
      </c>
      <c r="C1143" s="389">
        <f ca="1">OFFSET('TAB roll forward'!$H$7,A1143,0)</f>
        <v>0</v>
      </c>
      <c r="D1143" s="404">
        <f ca="1">'RAB remaining lives'!D1148</f>
        <v>0</v>
      </c>
      <c r="E1143" s="404">
        <f ca="1">'RAB remaining lives'!E1148</f>
        <v>0</v>
      </c>
      <c r="F1143" s="404">
        <f ca="1">'RAB remaining lives'!F1148</f>
        <v>0</v>
      </c>
      <c r="G1143" s="404">
        <f ca="1">'RAB remaining lives'!G1148</f>
        <v>0</v>
      </c>
      <c r="H1143" s="404">
        <f ca="1">'RAB remaining lives'!H1148</f>
        <v>0</v>
      </c>
      <c r="I1143" s="404">
        <f ca="1">'RAB remaining lives'!I1148</f>
        <v>0</v>
      </c>
      <c r="J1143" s="404">
        <f ca="1">'RAB remaining lives'!J1148</f>
        <v>0</v>
      </c>
      <c r="K1143" s="404">
        <f ca="1">'RAB remaining lives'!K1148</f>
        <v>0</v>
      </c>
      <c r="L1143" s="404">
        <f ca="1">'RAB remaining lives'!L1148</f>
        <v>0</v>
      </c>
      <c r="M1143" s="404">
        <f ca="1">'RAB remaining lives'!M1148</f>
        <v>0</v>
      </c>
      <c r="N1143" s="404">
        <f>'RAB remaining lives'!N1148</f>
        <v>0</v>
      </c>
      <c r="O1143" s="404">
        <f>'RAB remaining lives'!O1148</f>
        <v>0</v>
      </c>
      <c r="P1143" s="404">
        <f>'RAB remaining lives'!P1148</f>
        <v>0</v>
      </c>
      <c r="Q1143" s="404">
        <f>'RAB remaining lives'!Q1148</f>
        <v>0</v>
      </c>
      <c r="R1143" s="404">
        <f>'RAB remaining lives'!R1148</f>
        <v>0</v>
      </c>
      <c r="S1143" s="404">
        <f>'RAB remaining lives'!S1148</f>
        <v>0</v>
      </c>
      <c r="T1143" s="404">
        <f>'RAB remaining lives'!T1148</f>
        <v>0</v>
      </c>
      <c r="U1143" s="404">
        <f>'RAB remaining lives'!U1148</f>
        <v>0</v>
      </c>
      <c r="V1143" s="404">
        <f>'RAB remaining lives'!V1148</f>
        <v>0</v>
      </c>
      <c r="W1143" s="404">
        <f>'RAB remaining lives'!W1148</f>
        <v>0</v>
      </c>
      <c r="X1143" s="249"/>
      <c r="Y1143" s="249"/>
      <c r="Z1143" s="249"/>
      <c r="AA1143" s="249"/>
      <c r="AB1143" s="249"/>
    </row>
    <row r="1144" spans="1:28">
      <c r="A1144" s="249"/>
      <c r="B1144" s="249" t="s">
        <v>326</v>
      </c>
      <c r="C1144" s="391">
        <f ca="1">OFFSET('RFM input'!$X$6,$A1143,0)</f>
        <v>0</v>
      </c>
      <c r="D1144" s="390">
        <f ca="1">OFFSET('RFM input'!$Y$6,$A1143,0)</f>
        <v>0</v>
      </c>
      <c r="E1144" s="390">
        <f ca="1">OFFSET('RFM input'!$Y$6,$A1143,0)</f>
        <v>0</v>
      </c>
      <c r="F1144" s="390">
        <f ca="1">OFFSET('RFM input'!$Y$6,$A1143,0)</f>
        <v>0</v>
      </c>
      <c r="G1144" s="390">
        <f ca="1">OFFSET('RFM input'!$Y$6,$A1143,0)</f>
        <v>0</v>
      </c>
      <c r="H1144" s="390">
        <f ca="1">OFFSET('RFM input'!$Y$6,$A1143,0)</f>
        <v>0</v>
      </c>
      <c r="I1144" s="390">
        <f ca="1">OFFSET('RFM input'!$Y$6,'TAB remaining lives'!$A1143,0)</f>
        <v>0</v>
      </c>
      <c r="J1144" s="390">
        <f ca="1">OFFSET('RFM input'!$Y$6,'TAB remaining lives'!$A1143,0)</f>
        <v>0</v>
      </c>
      <c r="K1144" s="390">
        <f ca="1">OFFSET('RFM input'!$Y$6,'TAB remaining lives'!$A1143,0)</f>
        <v>0</v>
      </c>
      <c r="L1144" s="390">
        <f ca="1">OFFSET('RFM input'!$Y$6,'TAB remaining lives'!$A1143,0)</f>
        <v>0</v>
      </c>
      <c r="M1144" s="390">
        <f ca="1">OFFSET('RFM input'!$Y$6,'TAB remaining lives'!$A1143,0)</f>
        <v>0</v>
      </c>
      <c r="N1144" s="390"/>
      <c r="O1144" s="390"/>
      <c r="P1144" s="390"/>
      <c r="Q1144" s="390"/>
      <c r="R1144" s="390"/>
      <c r="S1144" s="390"/>
      <c r="T1144" s="390"/>
      <c r="U1144" s="390"/>
      <c r="V1144" s="390"/>
      <c r="W1144" s="390"/>
      <c r="X1144" s="249"/>
      <c r="Y1144" s="249"/>
      <c r="Z1144" s="249"/>
      <c r="AA1144" s="249"/>
      <c r="AB1144" s="249"/>
    </row>
    <row r="1145" spans="1:28">
      <c r="A1145" s="249"/>
      <c r="B1145" s="317" t="s">
        <v>300</v>
      </c>
      <c r="C1145" s="392"/>
      <c r="D1145" s="393">
        <f ca="1">IF(D$6=(OFFSET('RFM input'!$G$60,0,'RFM input'!$AA$7)),OFFSET('RFM input'!$I$454,$A1143,0),0)</f>
        <v>0</v>
      </c>
      <c r="E1145" s="390">
        <f ca="1">IF(E$6=(OFFSET('RFM input'!$G$60,0,'RFM input'!$AA$7)),OFFSET('RFM input'!$I$454,$A1143,0),0)</f>
        <v>0</v>
      </c>
      <c r="F1145" s="390">
        <f ca="1">IF(F$6=(OFFSET('RFM input'!$G$60,0,'RFM input'!$AA$7)),OFFSET('RFM input'!$I$454,$A1143,0),0)</f>
        <v>0</v>
      </c>
      <c r="G1145" s="390">
        <f ca="1">IF(G$6=(OFFSET('RFM input'!$G$60,0,'RFM input'!$AA$7)),OFFSET('RFM input'!$I$454,$A1143,0),0)</f>
        <v>0</v>
      </c>
      <c r="H1145" s="390">
        <f ca="1">IF(H$6=(OFFSET('RFM input'!$G$60,0,'RFM input'!$AA$7)),OFFSET('RFM input'!$I$454,$A1143,0),0)</f>
        <v>0</v>
      </c>
      <c r="I1145" s="390">
        <f ca="1">IF(I$6=(OFFSET('RFM input'!$G$60,0,'RFM input'!$AA$7)),OFFSET('RFM input'!$I$454,$A1143,0),0)</f>
        <v>0</v>
      </c>
      <c r="J1145" s="390">
        <f ca="1">IF(J$6=(OFFSET('RFM input'!$G$60,0,'RFM input'!$AA$7)),OFFSET('RFM input'!$I$454,$A1143,0),0)</f>
        <v>0</v>
      </c>
      <c r="K1145" s="390">
        <f ca="1">IF(K$6=(OFFSET('RFM input'!$G$60,0,'RFM input'!$AA$7)),OFFSET('RFM input'!$I$454,$A1143,0),0)</f>
        <v>0</v>
      </c>
      <c r="L1145" s="390">
        <f ca="1">IF(L$6=(OFFSET('RFM input'!$G$60,0,'RFM input'!$AA$7)),OFFSET('RFM input'!$I$454,$A1143,0),0)</f>
        <v>0</v>
      </c>
      <c r="M1145" s="390">
        <f ca="1">IF(M$6=(OFFSET('RFM input'!$G$60,0,'RFM input'!$AA$7)),OFFSET('RFM input'!$I$454,$A1143,0),0)</f>
        <v>0</v>
      </c>
      <c r="N1145" s="390"/>
      <c r="O1145" s="390"/>
      <c r="P1145" s="390"/>
      <c r="Q1145" s="390"/>
      <c r="R1145" s="390"/>
      <c r="S1145" s="390"/>
      <c r="T1145" s="390"/>
      <c r="U1145" s="390"/>
      <c r="V1145" s="390"/>
      <c r="W1145" s="390"/>
      <c r="X1145" s="249"/>
      <c r="Y1145" s="249"/>
      <c r="Z1145" s="249"/>
      <c r="AA1145" s="249"/>
      <c r="AB1145" s="249"/>
    </row>
    <row r="1146" spans="1:28">
      <c r="A1146" s="249"/>
      <c r="B1146" s="317" t="s">
        <v>309</v>
      </c>
      <c r="C1146" s="392"/>
      <c r="D1146" s="391">
        <f ca="1">IF(D$6=(OFFSET('RFM input'!$G$60,0,'RFM input'!$AA$7)),OFFSET('RFM input'!$K$454,$A1143,0),0)</f>
        <v>0</v>
      </c>
      <c r="E1146" s="394">
        <f ca="1">IF(E$6=(OFFSET('RFM input'!$G$60,0,'RFM input'!$AA$7)),OFFSET('RFM input'!$K$454,$A1143,0),0)</f>
        <v>0</v>
      </c>
      <c r="F1146" s="394">
        <f ca="1">IF(F$6=(OFFSET('RFM input'!$G$60,0,'RFM input'!$AA$7)),OFFSET('RFM input'!$K$454,$A1143,0),0)</f>
        <v>0</v>
      </c>
      <c r="G1146" s="394">
        <f ca="1">IF(G$6=(OFFSET('RFM input'!$G$60,0,'RFM input'!$AA$7)),OFFSET('RFM input'!$K$454,$A1143,0),0)</f>
        <v>0</v>
      </c>
      <c r="H1146" s="394">
        <f ca="1">IF(H$6=(OFFSET('RFM input'!$G$60,0,'RFM input'!$AA$7)),OFFSET('RFM input'!$K$454,$A1143,0),0)</f>
        <v>0</v>
      </c>
      <c r="I1146" s="394">
        <f ca="1">IF(I$6=(OFFSET('RFM input'!$G$60,0,'RFM input'!$AA$7)),OFFSET('RFM input'!$K$454,$A1143,0),0)</f>
        <v>0</v>
      </c>
      <c r="J1146" s="394">
        <f ca="1">IF(J$6=(OFFSET('RFM input'!$G$60,0,'RFM input'!$AA$7)),OFFSET('RFM input'!$K$454,$A1143,0),0)</f>
        <v>0</v>
      </c>
      <c r="K1146" s="394">
        <f ca="1">IF(K$6=(OFFSET('RFM input'!$G$60,0,'RFM input'!$AA$7)),OFFSET('RFM input'!$K$454,$A1143,0),0)</f>
        <v>0</v>
      </c>
      <c r="L1146" s="394">
        <f ca="1">IF(L$6=(OFFSET('RFM input'!$G$60,0,'RFM input'!$AA$7)),OFFSET('RFM input'!$K$454,$A1143,0),0)</f>
        <v>0</v>
      </c>
      <c r="M1146" s="394">
        <f ca="1">IF(M$6=(OFFSET('RFM input'!$G$60,0,'RFM input'!$AA$7)),OFFSET('RFM input'!$K$454,$A1143,0),0)</f>
        <v>0</v>
      </c>
      <c r="N1146" s="394"/>
      <c r="O1146" s="394"/>
      <c r="P1146" s="394"/>
      <c r="Q1146" s="394"/>
      <c r="R1146" s="394"/>
      <c r="S1146" s="394"/>
      <c r="T1146" s="394"/>
      <c r="U1146" s="394"/>
      <c r="V1146" s="394"/>
      <c r="W1146" s="394"/>
      <c r="X1146" s="249"/>
      <c r="Y1146" s="249"/>
      <c r="Z1146" s="249"/>
      <c r="AA1146" s="249"/>
      <c r="AB1146" s="249"/>
    </row>
    <row r="1147" spans="1:28" hidden="1" outlineLevel="1">
      <c r="A1147" s="459">
        <v>-1</v>
      </c>
      <c r="B1147" s="309" t="s">
        <v>303</v>
      </c>
      <c r="C1147" s="395"/>
      <c r="D1147" s="395">
        <f t="shared" ref="D1147" ca="1" si="1629">IF(D1171="n/a",0,IF(AND(D1145=0,C1147=0),0,
IF(AND(D1145&lt;&gt;0,C1147=0),D1145,
IF(AND(D1146&lt;&gt;0,C1147&lt;&gt;0),(C1147-(C1147/C1171))+D1145,
IF(C1171&lt;1,0,(C1147-(C1147/C1171)))))))</f>
        <v>0</v>
      </c>
      <c r="E1147" s="395">
        <f t="shared" ref="E1147" ca="1" si="1630">IF(E1171="n/a",0,IF(AND(E1145=0,D1147=0),0,
IF(AND(E1145&lt;&gt;0,D1147=0),E1145,
IF(AND(E1146&lt;&gt;0,D1147&lt;&gt;0),(D1147-(D1147/D1171))+E1145,
IF(D1171&lt;1,0,(D1147-(D1147/D1171)))))))</f>
        <v>0</v>
      </c>
      <c r="F1147" s="395">
        <f t="shared" ref="F1147" ca="1" si="1631">IF(F1171="n/a",0,IF(AND(F1145=0,E1147=0),0,
IF(AND(F1145&lt;&gt;0,E1147=0),F1145,
IF(AND(F1146&lt;&gt;0,E1147&lt;&gt;0),(E1147-(E1147/E1171))+F1145,
IF(E1171&lt;1,0,(E1147-(E1147/E1171)))))))</f>
        <v>0</v>
      </c>
      <c r="G1147" s="395">
        <f t="shared" ref="G1147" ca="1" si="1632">IF(G1171="n/a",0,IF(AND(G1145=0,F1147=0),0,
IF(AND(G1145&lt;&gt;0,F1147=0),G1145,
IF(AND(G1146&lt;&gt;0,F1147&lt;&gt;0),(F1147-(F1147/F1171))+G1145,
IF(F1171&lt;1,0,(F1147-(F1147/F1171)))))))</f>
        <v>0</v>
      </c>
      <c r="H1147" s="395">
        <f ca="1">IF(H1171="n/a",0,IF(AND(H1145=0,G1147=0),0,
IF(AND(H1145&lt;&gt;0,G1147=0),H1145,
IF(AND(H1146&lt;&gt;0,G1147&lt;&gt;0),(G1147-(G1147/G1171))+H1145,
IF(G1171&lt;1,0,(G1147-(G1147/G1171)))))))</f>
        <v>0</v>
      </c>
      <c r="I1147" s="395">
        <f t="shared" ref="I1147" ca="1" si="1633">IF(I1171="n/a",0,IF(AND(I1145=0,H1147=0),0,
IF(AND(I1145&lt;&gt;0,H1147=0),I1145,
IF(AND(I1146&lt;&gt;0,H1147&lt;&gt;0),(H1147-(H1147/H1171))+I1145,
IF(H1171&lt;1,0,(H1147-(H1147/H1171)))))))</f>
        <v>0</v>
      </c>
      <c r="J1147" s="395">
        <f t="shared" ref="J1147" ca="1" si="1634">IF(J1171="n/a",0,IF(AND(J1145=0,I1147=0),0,
IF(AND(J1145&lt;&gt;0,I1147=0),J1145,
IF(AND(J1146&lt;&gt;0,I1147&lt;&gt;0),(I1147-(I1147/I1171))+J1145,
IF(I1171&lt;1,0,(I1147-(I1147/I1171)))))))</f>
        <v>0</v>
      </c>
      <c r="K1147" s="395">
        <f t="shared" ref="K1147" ca="1" si="1635">IF(K1171="n/a",0,IF(AND(K1145=0,J1147=0),0,
IF(AND(K1145&lt;&gt;0,J1147=0),K1145,
IF(AND(K1146&lt;&gt;0,J1147&lt;&gt;0),(J1147-(J1147/J1171))+K1145,
IF(J1171&lt;1,0,(J1147-(J1147/J1171)))))))</f>
        <v>0</v>
      </c>
      <c r="L1147" s="395">
        <f t="shared" ref="L1147" ca="1" si="1636">IF(L1171="n/a",0,IF(AND(L1145=0,K1147=0),0,
IF(AND(L1145&lt;&gt;0,K1147=0),L1145,
IF(AND(L1146&lt;&gt;0,K1147&lt;&gt;0),(K1147-(K1147/K1171))+L1145,
IF(K1171&lt;1,0,(K1147-(K1147/K1171)))))))</f>
        <v>0</v>
      </c>
      <c r="M1147" s="395">
        <f t="shared" ref="M1147" ca="1" si="1637">IF(M1171="n/a",0,IF(AND(M1145=0,L1147=0),0,
IF(AND(M1145&lt;&gt;0,L1147=0),M1145,
IF(AND(M1146&lt;&gt;0,L1147&lt;&gt;0),(L1147-(L1147/L1171))+M1145,
IF(L1171&lt;1,0,(L1147-(L1147/L1171)))))))</f>
        <v>0</v>
      </c>
      <c r="N1147" s="395">
        <f t="shared" ref="N1147" ca="1" si="1638">IF(N1171="n/a",0,IF(AND(N1145=0,M1147=0),0,
IF(AND(N1145&lt;&gt;0,M1147=0),N1145,
IF(AND(N1146&lt;&gt;0,M1147&lt;&gt;0),(M1147-(M1147/M1171))+N1145,
IF(M1171&lt;1,0,(M1147-(M1147/M1171)))))))</f>
        <v>0</v>
      </c>
      <c r="O1147" s="395">
        <f t="shared" ref="O1147" ca="1" si="1639">IF(O1171="n/a",0,IF(AND(O1145=0,N1147=0),0,
IF(AND(O1145&lt;&gt;0,N1147=0),O1145,
IF(AND(O1146&lt;&gt;0,N1147&lt;&gt;0),(N1147-(N1147/N1171))+O1145,
IF(N1171&lt;1,0,(N1147-(N1147/N1171)))))))</f>
        <v>0</v>
      </c>
      <c r="P1147" s="395">
        <f t="shared" ref="P1147" ca="1" si="1640">IF(P1171="n/a",0,IF(AND(P1145=0,O1147=0),0,
IF(AND(P1145&lt;&gt;0,O1147=0),P1145,
IF(AND(P1146&lt;&gt;0,O1147&lt;&gt;0),(O1147-(O1147/O1171))+P1145,
IF(O1171&lt;1,0,(O1147-(O1147/O1171)))))))</f>
        <v>0</v>
      </c>
      <c r="Q1147" s="395">
        <f t="shared" ref="Q1147" ca="1" si="1641">IF(Q1171="n/a",0,IF(AND(Q1145=0,P1147=0),0,
IF(AND(Q1145&lt;&gt;0,P1147=0),Q1145,
IF(AND(Q1146&lt;&gt;0,P1147&lt;&gt;0),(P1147-(P1147/P1171))+Q1145,
IF(P1171&lt;1,0,(P1147-(P1147/P1171)))))))</f>
        <v>0</v>
      </c>
      <c r="R1147" s="395">
        <f t="shared" ref="R1147" ca="1" si="1642">IF(R1171="n/a",0,IF(AND(R1145=0,Q1147=0),0,
IF(AND(R1145&lt;&gt;0,Q1147=0),R1145,
IF(AND(R1146&lt;&gt;0,Q1147&lt;&gt;0),(Q1147-(Q1147/Q1171))+R1145,
IF(Q1171&lt;1,0,(Q1147-(Q1147/Q1171)))))))</f>
        <v>0</v>
      </c>
      <c r="S1147" s="395">
        <f t="shared" ref="S1147" ca="1" si="1643">IF(S1171="n/a",0,IF(AND(S1145=0,R1147=0),0,
IF(AND(S1145&lt;&gt;0,R1147=0),S1145,
IF(AND(S1146&lt;&gt;0,R1147&lt;&gt;0),(R1147-(R1147/R1171))+S1145,
IF(R1171&lt;1,0,(R1147-(R1147/R1171)))))))</f>
        <v>0</v>
      </c>
      <c r="T1147" s="395">
        <f t="shared" ref="T1147" ca="1" si="1644">IF(T1171="n/a",0,IF(AND(T1145=0,S1147=0),0,
IF(AND(T1145&lt;&gt;0,S1147=0),T1145,
IF(AND(T1146&lt;&gt;0,S1147&lt;&gt;0),(S1147-(S1147/S1171))+T1145,
IF(S1171&lt;1,0,(S1147-(S1147/S1171)))))))</f>
        <v>0</v>
      </c>
      <c r="U1147" s="395">
        <f t="shared" ref="U1147" ca="1" si="1645">IF(U1171="n/a",0,IF(AND(U1145=0,T1147=0),0,
IF(AND(U1145&lt;&gt;0,T1147=0),U1145,
IF(AND(U1146&lt;&gt;0,T1147&lt;&gt;0),(T1147-(T1147/T1171))+U1145,
IF(T1171&lt;1,0,(T1147-(T1147/T1171)))))))</f>
        <v>0</v>
      </c>
      <c r="V1147" s="395">
        <f t="shared" ref="V1147" ca="1" si="1646">IF(V1171="n/a",0,IF(AND(V1145=0,U1147=0),0,
IF(AND(V1145&lt;&gt;0,U1147=0),V1145,
IF(AND(V1146&lt;&gt;0,U1147&lt;&gt;0),(U1147-(U1147/U1171))+V1145,
IF(U1171&lt;1,0,(U1147-(U1147/U1171)))))))</f>
        <v>0</v>
      </c>
      <c r="W1147" s="395">
        <f t="shared" ref="W1147" ca="1" si="1647">IF(W1171="n/a",0,IF(AND(W1145=0,V1147=0),0,
IF(AND(W1145&lt;&gt;0,V1147=0),W1145,
IF(AND(W1146&lt;&gt;0,V1147&lt;&gt;0),(V1147-(V1147/V1171))+W1145,
IF(V1171&lt;1,0,(V1147-(V1147/V1171)))))))</f>
        <v>0</v>
      </c>
      <c r="X1147" s="249"/>
      <c r="Y1147" s="249"/>
      <c r="Z1147" s="249"/>
      <c r="AA1147" s="249"/>
      <c r="AB1147" s="249"/>
    </row>
    <row r="1148" spans="1:28" hidden="1" outlineLevel="1">
      <c r="A1148" s="331">
        <v>0</v>
      </c>
      <c r="B1148" s="309" t="s">
        <v>194</v>
      </c>
      <c r="C1148" s="400">
        <f ca="1">C1143</f>
        <v>0</v>
      </c>
      <c r="D1148" s="395">
        <f ca="1">IF(C1172="n/a",C1148,IFERROR(IF((OFFSET($C1148,0,$A1148))&lt;0,
MIN(0,C1148-(OFFSET($C1148,0,$A1148)/(OFFSET($C1143,-$A1147,$A1148)))),
MAX(0,C1148-(OFFSET($C1148,0,$A1148)/(OFFSET($C1143,-$A1147,$A1148))))),0))</f>
        <v>0</v>
      </c>
      <c r="E1148" s="395">
        <f t="shared" ref="E1148" ca="1" si="1648">IF(D1172="n/a",D1148,IFERROR(IF((OFFSET($C1148,0,$A1148))&lt;0,
MIN(0,D1148-(OFFSET($C1148,0,$A1148)/(OFFSET($C1143,-$A1147,$A1148)))),
MAX(0,D1148-(OFFSET($C1148,0,$A1148)/(OFFSET($C1143,-$A1147,$A1148))))),0))</f>
        <v>0</v>
      </c>
      <c r="F1148" s="395">
        <f t="shared" ref="F1148:F1149" ca="1" si="1649">IF(E1172="n/a",E1148,IFERROR(IF((OFFSET($C1148,0,$A1148))&lt;0,
MIN(0,E1148-(OFFSET($C1148,0,$A1148)/(OFFSET($C1143,-$A1147,$A1148)))),
MAX(0,E1148-(OFFSET($C1148,0,$A1148)/(OFFSET($C1143,-$A1147,$A1148))))),0))</f>
        <v>0</v>
      </c>
      <c r="G1148" s="395">
        <f t="shared" ref="G1148:G1150" ca="1" si="1650">IF(F1172="n/a",F1148,IFERROR(IF((OFFSET($C1148,0,$A1148))&lt;0,
MIN(0,F1148-(OFFSET($C1148,0,$A1148)/(OFFSET($C1143,-$A1147,$A1148)))),
MAX(0,F1148-(OFFSET($C1148,0,$A1148)/(OFFSET($C1143,-$A1147,$A1148))))),0))</f>
        <v>0</v>
      </c>
      <c r="H1148" s="395">
        <f t="shared" ref="H1148:H1151" ca="1" si="1651">IF(G1172="n/a",G1148,IFERROR(IF((OFFSET($C1148,0,$A1148))&lt;0,
MIN(0,G1148-(OFFSET($C1148,0,$A1148)/(OFFSET($C1143,-$A1147,$A1148)))),
MAX(0,G1148-(OFFSET($C1148,0,$A1148)/(OFFSET($C1143,-$A1147,$A1148))))),0))</f>
        <v>0</v>
      </c>
      <c r="I1148" s="395">
        <f t="shared" ref="I1148:I1152" ca="1" si="1652">IF(H1172="n/a",H1148,IFERROR(IF((OFFSET($C1148,0,$A1148))&lt;0,
MIN(0,H1148-(OFFSET($C1148,0,$A1148)/(OFFSET($C1143,-$A1147,$A1148)))),
MAX(0,H1148-(OFFSET($C1148,0,$A1148)/(OFFSET($C1143,-$A1147,$A1148))))),0))</f>
        <v>0</v>
      </c>
      <c r="J1148" s="395">
        <f t="shared" ref="J1148:J1153" ca="1" si="1653">IF(I1172="n/a",I1148,IFERROR(IF((OFFSET($C1148,0,$A1148))&lt;0,
MIN(0,I1148-(OFFSET($C1148,0,$A1148)/(OFFSET($C1143,-$A1147,$A1148)))),
MAX(0,I1148-(OFFSET($C1148,0,$A1148)/(OFFSET($C1143,-$A1147,$A1148))))),0))</f>
        <v>0</v>
      </c>
      <c r="K1148" s="395">
        <f t="shared" ref="K1148:K1154" ca="1" si="1654">IF(J1172="n/a",J1148,IFERROR(IF((OFFSET($C1148,0,$A1148))&lt;0,
MIN(0,J1148-(OFFSET($C1148,0,$A1148)/(OFFSET($C1143,-$A1147,$A1148)))),
MAX(0,J1148-(OFFSET($C1148,0,$A1148)/(OFFSET($C1143,-$A1147,$A1148))))),0))</f>
        <v>0</v>
      </c>
      <c r="L1148" s="395">
        <f t="shared" ref="L1148:L1155" ca="1" si="1655">IF(K1172="n/a",K1148,IFERROR(IF((OFFSET($C1148,0,$A1148))&lt;0,
MIN(0,K1148-(OFFSET($C1148,0,$A1148)/(OFFSET($C1143,-$A1147,$A1148)))),
MAX(0,K1148-(OFFSET($C1148,0,$A1148)/(OFFSET($C1143,-$A1147,$A1148))))),0))</f>
        <v>0</v>
      </c>
      <c r="M1148" s="395">
        <f t="shared" ref="M1148:M1156" ca="1" si="1656">IF(L1172="n/a",L1148,IFERROR(IF((OFFSET($C1148,0,$A1148))&lt;0,
MIN(0,L1148-(OFFSET($C1148,0,$A1148)/(OFFSET($C1143,-$A1147,$A1148)))),
MAX(0,L1148-(OFFSET($C1148,0,$A1148)/(OFFSET($C1143,-$A1147,$A1148))))),0))</f>
        <v>0</v>
      </c>
      <c r="N1148" s="395">
        <f t="shared" ref="N1148:N1157" ca="1" si="1657">IF(M1172="n/a",M1148,IFERROR(IF((OFFSET($C1148,0,$A1148))&lt;0,
MIN(0,M1148-(OFFSET($C1148,0,$A1148)/(OFFSET($C1143,-$A1147,$A1148)))),
MAX(0,M1148-(OFFSET($C1148,0,$A1148)/(OFFSET($C1143,-$A1147,$A1148))))),0))</f>
        <v>0</v>
      </c>
      <c r="O1148" s="395">
        <f t="shared" ref="O1148:O1158" ca="1" si="1658">IF(N1172="n/a",N1148,IFERROR(IF((OFFSET($C1148,0,$A1148))&lt;0,
MIN(0,N1148-(OFFSET($C1148,0,$A1148)/(OFFSET($C1143,-$A1147,$A1148)))),
MAX(0,N1148-(OFFSET($C1148,0,$A1148)/(OFFSET($C1143,-$A1147,$A1148))))),0))</f>
        <v>0</v>
      </c>
      <c r="P1148" s="395">
        <f t="shared" ref="P1148:P1159" ca="1" si="1659">IF(O1172="n/a",O1148,IFERROR(IF((OFFSET($C1148,0,$A1148))&lt;0,
MIN(0,O1148-(OFFSET($C1148,0,$A1148)/(OFFSET($C1143,-$A1147,$A1148)))),
MAX(0,O1148-(OFFSET($C1148,0,$A1148)/(OFFSET($C1143,-$A1147,$A1148))))),0))</f>
        <v>0</v>
      </c>
      <c r="Q1148" s="395">
        <f t="shared" ref="Q1148:Q1160" ca="1" si="1660">IF(P1172="n/a",P1148,IFERROR(IF((OFFSET($C1148,0,$A1148))&lt;0,
MIN(0,P1148-(OFFSET($C1148,0,$A1148)/(OFFSET($C1143,-$A1147,$A1148)))),
MAX(0,P1148-(OFFSET($C1148,0,$A1148)/(OFFSET($C1143,-$A1147,$A1148))))),0))</f>
        <v>0</v>
      </c>
      <c r="R1148" s="395">
        <f t="shared" ref="R1148:R1161" ca="1" si="1661">IF(Q1172="n/a",Q1148,IFERROR(IF((OFFSET($C1148,0,$A1148))&lt;0,
MIN(0,Q1148-(OFFSET($C1148,0,$A1148)/(OFFSET($C1143,-$A1147,$A1148)))),
MAX(0,Q1148-(OFFSET($C1148,0,$A1148)/(OFFSET($C1143,-$A1147,$A1148))))),0))</f>
        <v>0</v>
      </c>
      <c r="S1148" s="395">
        <f t="shared" ref="S1148:S1162" ca="1" si="1662">IF(R1172="n/a",R1148,IFERROR(IF((OFFSET($C1148,0,$A1148))&lt;0,
MIN(0,R1148-(OFFSET($C1148,0,$A1148)/(OFFSET($C1143,-$A1147,$A1148)))),
MAX(0,R1148-(OFFSET($C1148,0,$A1148)/(OFFSET($C1143,-$A1147,$A1148))))),0))</f>
        <v>0</v>
      </c>
      <c r="T1148" s="395">
        <f t="shared" ref="T1148:T1163" ca="1" si="1663">IF(S1172="n/a",S1148,IFERROR(IF((OFFSET($C1148,0,$A1148))&lt;0,
MIN(0,S1148-(OFFSET($C1148,0,$A1148)/(OFFSET($C1143,-$A1147,$A1148)))),
MAX(0,S1148-(OFFSET($C1148,0,$A1148)/(OFFSET($C1143,-$A1147,$A1148))))),0))</f>
        <v>0</v>
      </c>
      <c r="U1148" s="395">
        <f t="shared" ref="U1148:U1164" ca="1" si="1664">IF(T1172="n/a",T1148,IFERROR(IF((OFFSET($C1148,0,$A1148))&lt;0,
MIN(0,T1148-(OFFSET($C1148,0,$A1148)/(OFFSET($C1143,-$A1147,$A1148)))),
MAX(0,T1148-(OFFSET($C1148,0,$A1148)/(OFFSET($C1143,-$A1147,$A1148))))),0))</f>
        <v>0</v>
      </c>
      <c r="V1148" s="395">
        <f t="shared" ref="V1148:V1165" ca="1" si="1665">IF(U1172="n/a",U1148,IFERROR(IF((OFFSET($C1148,0,$A1148))&lt;0,
MIN(0,U1148-(OFFSET($C1148,0,$A1148)/(OFFSET($C1143,-$A1147,$A1148)))),
MAX(0,U1148-(OFFSET($C1148,0,$A1148)/(OFFSET($C1143,-$A1147,$A1148))))),0))</f>
        <v>0</v>
      </c>
      <c r="W1148" s="395">
        <f t="shared" ref="W1148:W1166" ca="1" si="1666">IF(V1172="n/a",V1148,IFERROR(IF((OFFSET($C1148,0,$A1148))&lt;0,
MIN(0,V1148-(OFFSET($C1148,0,$A1148)/(OFFSET($C1143,-$A1147,$A1148)))),
MAX(0,V1148-(OFFSET($C1148,0,$A1148)/(OFFSET($C1143,-$A1147,$A1148))))),0))</f>
        <v>0</v>
      </c>
      <c r="X1148" s="249"/>
      <c r="Y1148" s="249"/>
      <c r="Z1148" s="249"/>
      <c r="AA1148" s="249"/>
      <c r="AB1148" s="249"/>
    </row>
    <row r="1149" spans="1:28" hidden="1" outlineLevel="1">
      <c r="A1149" s="331">
        <v>1</v>
      </c>
      <c r="B1149" s="309" t="str">
        <f t="shared" ref="B1149:B1168" ca="1" si="1667">"Depreciated Net Capex "&amp;OFFSET($C$6,0,A1149)</f>
        <v>Depreciated Net Capex 2013</v>
      </c>
      <c r="C1149" s="396"/>
      <c r="D1149" s="397">
        <f ca="1">D1143</f>
        <v>0</v>
      </c>
      <c r="E1149" s="395">
        <f ca="1">IF(D1173="n/a",D1149,IFERROR(IF((OFFSET($C1149,0,$A1149))&lt;0,
MIN(0,D1149-(OFFSET($C1149,0,$A1149)/(OFFSET($C1144,-$A1148,$A1149)))),
MAX(0,D1149-(OFFSET($C1149,0,$A1149)/(OFFSET($C1144,-$A1148,$A1149))))),0))</f>
        <v>0</v>
      </c>
      <c r="F1149" s="395">
        <f t="shared" ca="1" si="1649"/>
        <v>0</v>
      </c>
      <c r="G1149" s="395">
        <f t="shared" ca="1" si="1650"/>
        <v>0</v>
      </c>
      <c r="H1149" s="395">
        <f t="shared" ca="1" si="1651"/>
        <v>0</v>
      </c>
      <c r="I1149" s="395">
        <f t="shared" ca="1" si="1652"/>
        <v>0</v>
      </c>
      <c r="J1149" s="395">
        <f t="shared" ca="1" si="1653"/>
        <v>0</v>
      </c>
      <c r="K1149" s="395">
        <f t="shared" ca="1" si="1654"/>
        <v>0</v>
      </c>
      <c r="L1149" s="395">
        <f t="shared" ca="1" si="1655"/>
        <v>0</v>
      </c>
      <c r="M1149" s="395">
        <f t="shared" ca="1" si="1656"/>
        <v>0</v>
      </c>
      <c r="N1149" s="395">
        <f t="shared" ca="1" si="1657"/>
        <v>0</v>
      </c>
      <c r="O1149" s="395">
        <f t="shared" ca="1" si="1658"/>
        <v>0</v>
      </c>
      <c r="P1149" s="395">
        <f t="shared" ca="1" si="1659"/>
        <v>0</v>
      </c>
      <c r="Q1149" s="395">
        <f t="shared" ca="1" si="1660"/>
        <v>0</v>
      </c>
      <c r="R1149" s="395">
        <f t="shared" ca="1" si="1661"/>
        <v>0</v>
      </c>
      <c r="S1149" s="395">
        <f t="shared" ca="1" si="1662"/>
        <v>0</v>
      </c>
      <c r="T1149" s="395">
        <f t="shared" ca="1" si="1663"/>
        <v>0</v>
      </c>
      <c r="U1149" s="395">
        <f t="shared" ca="1" si="1664"/>
        <v>0</v>
      </c>
      <c r="V1149" s="395">
        <f t="shared" ca="1" si="1665"/>
        <v>0</v>
      </c>
      <c r="W1149" s="395">
        <f t="shared" ca="1" si="1666"/>
        <v>0</v>
      </c>
      <c r="X1149" s="249"/>
      <c r="Y1149" s="249"/>
      <c r="Z1149" s="249"/>
      <c r="AA1149" s="249"/>
      <c r="AB1149" s="249"/>
    </row>
    <row r="1150" spans="1:28" hidden="1" outlineLevel="1">
      <c r="A1150" s="331">
        <v>2</v>
      </c>
      <c r="B1150" s="309" t="str">
        <f t="shared" ca="1" si="1667"/>
        <v>Depreciated Net Capex 2014</v>
      </c>
      <c r="C1150" s="398"/>
      <c r="D1150" s="399"/>
      <c r="E1150" s="397">
        <f ca="1">E1143</f>
        <v>0</v>
      </c>
      <c r="F1150" s="395">
        <f ca="1">IF(E1174="n/a",E1150,IFERROR(IF((OFFSET($C1150,0,$A1150))&lt;0,
MIN(0,E1150-(OFFSET($C1150,0,$A1150)/(OFFSET($C1145,-$A1149,$A1150)))),
MAX(0,E1150-(OFFSET($C1150,0,$A1150)/(OFFSET($C1145,-$A1149,$A1150))))),0))</f>
        <v>0</v>
      </c>
      <c r="G1150" s="395">
        <f t="shared" ca="1" si="1650"/>
        <v>0</v>
      </c>
      <c r="H1150" s="395">
        <f t="shared" ca="1" si="1651"/>
        <v>0</v>
      </c>
      <c r="I1150" s="395">
        <f t="shared" ca="1" si="1652"/>
        <v>0</v>
      </c>
      <c r="J1150" s="395">
        <f t="shared" ca="1" si="1653"/>
        <v>0</v>
      </c>
      <c r="K1150" s="395">
        <f t="shared" ca="1" si="1654"/>
        <v>0</v>
      </c>
      <c r="L1150" s="395">
        <f t="shared" ca="1" si="1655"/>
        <v>0</v>
      </c>
      <c r="M1150" s="395">
        <f t="shared" ca="1" si="1656"/>
        <v>0</v>
      </c>
      <c r="N1150" s="395">
        <f t="shared" ca="1" si="1657"/>
        <v>0</v>
      </c>
      <c r="O1150" s="395">
        <f t="shared" ca="1" si="1658"/>
        <v>0</v>
      </c>
      <c r="P1150" s="395">
        <f t="shared" ca="1" si="1659"/>
        <v>0</v>
      </c>
      <c r="Q1150" s="395">
        <f t="shared" ca="1" si="1660"/>
        <v>0</v>
      </c>
      <c r="R1150" s="395">
        <f t="shared" ca="1" si="1661"/>
        <v>0</v>
      </c>
      <c r="S1150" s="395">
        <f t="shared" ca="1" si="1662"/>
        <v>0</v>
      </c>
      <c r="T1150" s="395">
        <f t="shared" ca="1" si="1663"/>
        <v>0</v>
      </c>
      <c r="U1150" s="395">
        <f t="shared" ca="1" si="1664"/>
        <v>0</v>
      </c>
      <c r="V1150" s="395">
        <f t="shared" ca="1" si="1665"/>
        <v>0</v>
      </c>
      <c r="W1150" s="395">
        <f t="shared" ca="1" si="1666"/>
        <v>0</v>
      </c>
      <c r="X1150" s="334"/>
      <c r="Y1150" s="249"/>
      <c r="Z1150" s="249"/>
      <c r="AA1150" s="249"/>
      <c r="AB1150" s="249"/>
    </row>
    <row r="1151" spans="1:28" hidden="1" outlineLevel="1">
      <c r="A1151" s="331">
        <v>3</v>
      </c>
      <c r="B1151" s="309" t="str">
        <f t="shared" ca="1" si="1667"/>
        <v>Depreciated Net Capex 2015</v>
      </c>
      <c r="C1151" s="398"/>
      <c r="D1151" s="398"/>
      <c r="E1151" s="399"/>
      <c r="F1151" s="400">
        <f ca="1">F1143</f>
        <v>0</v>
      </c>
      <c r="G1151" s="395">
        <f ca="1">IF(F1175="n/a",F1151,IFERROR(IF((OFFSET($C1151,0,$A1151))&lt;0,
MIN(0,F1151-(OFFSET($C1151,0,$A1151)/(OFFSET($C1146,-$A1150,$A1151)))),
MAX(0,F1151-(OFFSET($C1151,0,$A1151)/(OFFSET($C1146,-$A1150,$A1151))))),0))</f>
        <v>0</v>
      </c>
      <c r="H1151" s="395">
        <f t="shared" ca="1" si="1651"/>
        <v>0</v>
      </c>
      <c r="I1151" s="395">
        <f t="shared" ca="1" si="1652"/>
        <v>0</v>
      </c>
      <c r="J1151" s="395">
        <f t="shared" ca="1" si="1653"/>
        <v>0</v>
      </c>
      <c r="K1151" s="395">
        <f t="shared" ca="1" si="1654"/>
        <v>0</v>
      </c>
      <c r="L1151" s="395">
        <f t="shared" ca="1" si="1655"/>
        <v>0</v>
      </c>
      <c r="M1151" s="395">
        <f t="shared" ca="1" si="1656"/>
        <v>0</v>
      </c>
      <c r="N1151" s="395">
        <f t="shared" ca="1" si="1657"/>
        <v>0</v>
      </c>
      <c r="O1151" s="395">
        <f t="shared" ca="1" si="1658"/>
        <v>0</v>
      </c>
      <c r="P1151" s="395">
        <f t="shared" ca="1" si="1659"/>
        <v>0</v>
      </c>
      <c r="Q1151" s="395">
        <f t="shared" ca="1" si="1660"/>
        <v>0</v>
      </c>
      <c r="R1151" s="395">
        <f t="shared" ca="1" si="1661"/>
        <v>0</v>
      </c>
      <c r="S1151" s="395">
        <f t="shared" ca="1" si="1662"/>
        <v>0</v>
      </c>
      <c r="T1151" s="395">
        <f t="shared" ca="1" si="1663"/>
        <v>0</v>
      </c>
      <c r="U1151" s="395">
        <f t="shared" ca="1" si="1664"/>
        <v>0</v>
      </c>
      <c r="V1151" s="395">
        <f t="shared" ca="1" si="1665"/>
        <v>0</v>
      </c>
      <c r="W1151" s="395">
        <f t="shared" ca="1" si="1666"/>
        <v>0</v>
      </c>
      <c r="X1151" s="334"/>
      <c r="Y1151" s="334"/>
      <c r="Z1151" s="249"/>
      <c r="AA1151" s="249"/>
      <c r="AB1151" s="249"/>
    </row>
    <row r="1152" spans="1:28" hidden="1" outlineLevel="1">
      <c r="A1152" s="331">
        <v>4</v>
      </c>
      <c r="B1152" s="309" t="str">
        <f t="shared" ca="1" si="1667"/>
        <v>Depreciated Net Capex 2016</v>
      </c>
      <c r="C1152" s="398"/>
      <c r="D1152" s="398"/>
      <c r="E1152" s="398"/>
      <c r="F1152" s="399"/>
      <c r="G1152" s="400">
        <f ca="1">G1143</f>
        <v>0</v>
      </c>
      <c r="H1152" s="395">
        <f ca="1">IF(G1176="n/a",G1152,IFERROR(IF((OFFSET($C1152,0,$A1152))&lt;0,
MIN(0,G1152-(OFFSET($C1152,0,$A1152)/(OFFSET($C1147,-$A1151,$A1152)))),
MAX(0,G1152-(OFFSET($C1152,0,$A1152)/(OFFSET($C1147,-$A1151,$A1152))))),0))</f>
        <v>0</v>
      </c>
      <c r="I1152" s="395">
        <f t="shared" ca="1" si="1652"/>
        <v>0</v>
      </c>
      <c r="J1152" s="395">
        <f t="shared" ca="1" si="1653"/>
        <v>0</v>
      </c>
      <c r="K1152" s="395">
        <f t="shared" ca="1" si="1654"/>
        <v>0</v>
      </c>
      <c r="L1152" s="395">
        <f t="shared" ca="1" si="1655"/>
        <v>0</v>
      </c>
      <c r="M1152" s="395">
        <f t="shared" ca="1" si="1656"/>
        <v>0</v>
      </c>
      <c r="N1152" s="395">
        <f t="shared" ca="1" si="1657"/>
        <v>0</v>
      </c>
      <c r="O1152" s="395">
        <f t="shared" ca="1" si="1658"/>
        <v>0</v>
      </c>
      <c r="P1152" s="395">
        <f t="shared" ca="1" si="1659"/>
        <v>0</v>
      </c>
      <c r="Q1152" s="395">
        <f t="shared" ca="1" si="1660"/>
        <v>0</v>
      </c>
      <c r="R1152" s="395">
        <f t="shared" ca="1" si="1661"/>
        <v>0</v>
      </c>
      <c r="S1152" s="395">
        <f t="shared" ca="1" si="1662"/>
        <v>0</v>
      </c>
      <c r="T1152" s="395">
        <f t="shared" ca="1" si="1663"/>
        <v>0</v>
      </c>
      <c r="U1152" s="395">
        <f t="shared" ca="1" si="1664"/>
        <v>0</v>
      </c>
      <c r="V1152" s="395">
        <f t="shared" ca="1" si="1665"/>
        <v>0</v>
      </c>
      <c r="W1152" s="395">
        <f t="shared" ca="1" si="1666"/>
        <v>0</v>
      </c>
      <c r="X1152" s="334"/>
      <c r="Y1152" s="334"/>
      <c r="Z1152" s="334"/>
      <c r="AA1152" s="249"/>
      <c r="AB1152" s="249"/>
    </row>
    <row r="1153" spans="1:28" hidden="1" outlineLevel="1">
      <c r="A1153" s="331">
        <v>5</v>
      </c>
      <c r="B1153" s="309" t="str">
        <f t="shared" ca="1" si="1667"/>
        <v>Depreciated Net Capex 2017</v>
      </c>
      <c r="C1153" s="398"/>
      <c r="D1153" s="398"/>
      <c r="E1153" s="398"/>
      <c r="F1153" s="398"/>
      <c r="G1153" s="399"/>
      <c r="H1153" s="400">
        <f ca="1">H1143</f>
        <v>0</v>
      </c>
      <c r="I1153" s="395">
        <f ca="1">IF(H1177="n/a",H1153,IFERROR(IF((OFFSET($C1153,0,$A1153))&lt;0,
MIN(0,H1153-(OFFSET($C1153,0,$A1153)/(OFFSET($C1148,-$A1152,$A1153)))),
MAX(0,H1153-(OFFSET($C1153,0,$A1153)/(OFFSET($C1148,-$A1152,$A1153))))),0))</f>
        <v>0</v>
      </c>
      <c r="J1153" s="395">
        <f t="shared" ca="1" si="1653"/>
        <v>0</v>
      </c>
      <c r="K1153" s="395">
        <f t="shared" ca="1" si="1654"/>
        <v>0</v>
      </c>
      <c r="L1153" s="395">
        <f t="shared" ca="1" si="1655"/>
        <v>0</v>
      </c>
      <c r="M1153" s="395">
        <f t="shared" ca="1" si="1656"/>
        <v>0</v>
      </c>
      <c r="N1153" s="395">
        <f t="shared" ca="1" si="1657"/>
        <v>0</v>
      </c>
      <c r="O1153" s="395">
        <f t="shared" ca="1" si="1658"/>
        <v>0</v>
      </c>
      <c r="P1153" s="395">
        <f t="shared" ca="1" si="1659"/>
        <v>0</v>
      </c>
      <c r="Q1153" s="395">
        <f t="shared" ca="1" si="1660"/>
        <v>0</v>
      </c>
      <c r="R1153" s="395">
        <f t="shared" ca="1" si="1661"/>
        <v>0</v>
      </c>
      <c r="S1153" s="395">
        <f t="shared" ca="1" si="1662"/>
        <v>0</v>
      </c>
      <c r="T1153" s="395">
        <f t="shared" ca="1" si="1663"/>
        <v>0</v>
      </c>
      <c r="U1153" s="395">
        <f t="shared" ca="1" si="1664"/>
        <v>0</v>
      </c>
      <c r="V1153" s="395">
        <f t="shared" ca="1" si="1665"/>
        <v>0</v>
      </c>
      <c r="W1153" s="395">
        <f t="shared" ca="1" si="1666"/>
        <v>0</v>
      </c>
      <c r="X1153" s="334"/>
      <c r="Y1153" s="334"/>
      <c r="Z1153" s="334"/>
      <c r="AA1153" s="249"/>
      <c r="AB1153" s="249"/>
    </row>
    <row r="1154" spans="1:28" hidden="1" outlineLevel="1">
      <c r="A1154" s="331">
        <v>6</v>
      </c>
      <c r="B1154" s="309" t="str">
        <f t="shared" ca="1" si="1667"/>
        <v>Depreciated Net Capex 2018</v>
      </c>
      <c r="C1154" s="398"/>
      <c r="D1154" s="398"/>
      <c r="E1154" s="398"/>
      <c r="F1154" s="398"/>
      <c r="G1154" s="398"/>
      <c r="H1154" s="399"/>
      <c r="I1154" s="400">
        <f ca="1">I1143</f>
        <v>0</v>
      </c>
      <c r="J1154" s="395">
        <f ca="1">IF(I1178="n/a",I1154,IFERROR(IF((OFFSET($C1154,0,$A1154))&lt;0,
MIN(0,I1154-(OFFSET($C1154,0,$A1154)/(OFFSET($C1149,-$A1153,$A1154)))),
MAX(0,I1154-(OFFSET($C1154,0,$A1154)/(OFFSET($C1149,-$A1153,$A1154))))),0))</f>
        <v>0</v>
      </c>
      <c r="K1154" s="395">
        <f t="shared" ca="1" si="1654"/>
        <v>0</v>
      </c>
      <c r="L1154" s="395">
        <f t="shared" ca="1" si="1655"/>
        <v>0</v>
      </c>
      <c r="M1154" s="395">
        <f t="shared" ca="1" si="1656"/>
        <v>0</v>
      </c>
      <c r="N1154" s="395">
        <f t="shared" ca="1" si="1657"/>
        <v>0</v>
      </c>
      <c r="O1154" s="395">
        <f t="shared" ca="1" si="1658"/>
        <v>0</v>
      </c>
      <c r="P1154" s="395">
        <f t="shared" ca="1" si="1659"/>
        <v>0</v>
      </c>
      <c r="Q1154" s="395">
        <f t="shared" ca="1" si="1660"/>
        <v>0</v>
      </c>
      <c r="R1154" s="395">
        <f t="shared" ca="1" si="1661"/>
        <v>0</v>
      </c>
      <c r="S1154" s="395">
        <f t="shared" ca="1" si="1662"/>
        <v>0</v>
      </c>
      <c r="T1154" s="395">
        <f t="shared" ca="1" si="1663"/>
        <v>0</v>
      </c>
      <c r="U1154" s="395">
        <f t="shared" ca="1" si="1664"/>
        <v>0</v>
      </c>
      <c r="V1154" s="395">
        <f t="shared" ca="1" si="1665"/>
        <v>0</v>
      </c>
      <c r="W1154" s="395">
        <f t="shared" ca="1" si="1666"/>
        <v>0</v>
      </c>
      <c r="X1154" s="334"/>
      <c r="Y1154" s="334"/>
      <c r="Z1154" s="334"/>
      <c r="AA1154" s="249"/>
      <c r="AB1154" s="249"/>
    </row>
    <row r="1155" spans="1:28" hidden="1" outlineLevel="1">
      <c r="A1155" s="331">
        <v>7</v>
      </c>
      <c r="B1155" s="309" t="str">
        <f t="shared" ca="1" si="1667"/>
        <v>Depreciated Net Capex 2019</v>
      </c>
      <c r="C1155" s="398"/>
      <c r="D1155" s="398"/>
      <c r="E1155" s="398"/>
      <c r="F1155" s="398"/>
      <c r="G1155" s="398"/>
      <c r="H1155" s="398"/>
      <c r="I1155" s="399"/>
      <c r="J1155" s="400">
        <f ca="1">J1143</f>
        <v>0</v>
      </c>
      <c r="K1155" s="395">
        <f ca="1">IF(J1179="n/a",J1155,IFERROR(IF((OFFSET($C1155,0,$A1155))&lt;0,
MIN(0,J1155-(OFFSET($C1155,0,$A1155)/(OFFSET($C1150,-$A1154,$A1155)))),
MAX(0,J1155-(OFFSET($C1155,0,$A1155)/(OFFSET($C1150,-$A1154,$A1155))))),0))</f>
        <v>0</v>
      </c>
      <c r="L1155" s="395">
        <f t="shared" ca="1" si="1655"/>
        <v>0</v>
      </c>
      <c r="M1155" s="395">
        <f t="shared" ca="1" si="1656"/>
        <v>0</v>
      </c>
      <c r="N1155" s="395">
        <f t="shared" ca="1" si="1657"/>
        <v>0</v>
      </c>
      <c r="O1155" s="395">
        <f t="shared" ca="1" si="1658"/>
        <v>0</v>
      </c>
      <c r="P1155" s="395">
        <f t="shared" ca="1" si="1659"/>
        <v>0</v>
      </c>
      <c r="Q1155" s="395">
        <f t="shared" ca="1" si="1660"/>
        <v>0</v>
      </c>
      <c r="R1155" s="395">
        <f t="shared" ca="1" si="1661"/>
        <v>0</v>
      </c>
      <c r="S1155" s="395">
        <f t="shared" ca="1" si="1662"/>
        <v>0</v>
      </c>
      <c r="T1155" s="395">
        <f t="shared" ca="1" si="1663"/>
        <v>0</v>
      </c>
      <c r="U1155" s="395">
        <f t="shared" ca="1" si="1664"/>
        <v>0</v>
      </c>
      <c r="V1155" s="395">
        <f t="shared" ca="1" si="1665"/>
        <v>0</v>
      </c>
      <c r="W1155" s="395">
        <f t="shared" ca="1" si="1666"/>
        <v>0</v>
      </c>
      <c r="X1155" s="334"/>
      <c r="Y1155" s="334"/>
      <c r="Z1155" s="334"/>
      <c r="AA1155" s="249"/>
      <c r="AB1155" s="249"/>
    </row>
    <row r="1156" spans="1:28" hidden="1" outlineLevel="1">
      <c r="A1156" s="331">
        <v>8</v>
      </c>
      <c r="B1156" s="309" t="str">
        <f t="shared" ca="1" si="1667"/>
        <v>Depreciated Net Capex 2020</v>
      </c>
      <c r="C1156" s="398"/>
      <c r="D1156" s="398"/>
      <c r="E1156" s="398"/>
      <c r="F1156" s="398"/>
      <c r="G1156" s="398"/>
      <c r="H1156" s="398"/>
      <c r="I1156" s="398"/>
      <c r="J1156" s="399"/>
      <c r="K1156" s="400">
        <f ca="1">K1143</f>
        <v>0</v>
      </c>
      <c r="L1156" s="395">
        <f ca="1">IF(K1180="n/a",K1156,IFERROR(IF((OFFSET($C1156,0,$A1156))&lt;0,
MIN(0,K1156-(OFFSET($C1156,0,$A1156)/(OFFSET($C1151,-$A1155,$A1156)))),
MAX(0,K1156-(OFFSET($C1156,0,$A1156)/(OFFSET($C1151,-$A1155,$A1156))))),0))</f>
        <v>0</v>
      </c>
      <c r="M1156" s="395">
        <f t="shared" ca="1" si="1656"/>
        <v>0</v>
      </c>
      <c r="N1156" s="395">
        <f t="shared" ca="1" si="1657"/>
        <v>0</v>
      </c>
      <c r="O1156" s="395">
        <f t="shared" ca="1" si="1658"/>
        <v>0</v>
      </c>
      <c r="P1156" s="395">
        <f t="shared" ca="1" si="1659"/>
        <v>0</v>
      </c>
      <c r="Q1156" s="395">
        <f t="shared" ca="1" si="1660"/>
        <v>0</v>
      </c>
      <c r="R1156" s="395">
        <f t="shared" ca="1" si="1661"/>
        <v>0</v>
      </c>
      <c r="S1156" s="395">
        <f t="shared" ca="1" si="1662"/>
        <v>0</v>
      </c>
      <c r="T1156" s="395">
        <f t="shared" ca="1" si="1663"/>
        <v>0</v>
      </c>
      <c r="U1156" s="395">
        <f t="shared" ca="1" si="1664"/>
        <v>0</v>
      </c>
      <c r="V1156" s="395">
        <f t="shared" ca="1" si="1665"/>
        <v>0</v>
      </c>
      <c r="W1156" s="395">
        <f t="shared" ca="1" si="1666"/>
        <v>0</v>
      </c>
      <c r="X1156" s="334"/>
      <c r="Y1156" s="334"/>
      <c r="Z1156" s="334"/>
      <c r="AA1156" s="249"/>
      <c r="AB1156" s="249"/>
    </row>
    <row r="1157" spans="1:28" hidden="1" outlineLevel="1">
      <c r="A1157" s="331">
        <v>9</v>
      </c>
      <c r="B1157" s="309" t="str">
        <f t="shared" ca="1" si="1667"/>
        <v>Depreciated Net Capex 2021</v>
      </c>
      <c r="C1157" s="398"/>
      <c r="D1157" s="398"/>
      <c r="E1157" s="398"/>
      <c r="F1157" s="398"/>
      <c r="G1157" s="398"/>
      <c r="H1157" s="398"/>
      <c r="I1157" s="398"/>
      <c r="J1157" s="398"/>
      <c r="K1157" s="399"/>
      <c r="L1157" s="400">
        <f ca="1">L1143</f>
        <v>0</v>
      </c>
      <c r="M1157" s="395">
        <f ca="1">IF(L1181="n/a",L1157,IFERROR(IF((OFFSET($C1157,0,$A1157))&lt;0,
MIN(0,L1157-(OFFSET($C1157,0,$A1157)/(OFFSET($C1152,-$A1156,$A1157)))),
MAX(0,L1157-(OFFSET($C1157,0,$A1157)/(OFFSET($C1152,-$A1156,$A1157))))),0))</f>
        <v>0</v>
      </c>
      <c r="N1157" s="395">
        <f t="shared" ca="1" si="1657"/>
        <v>0</v>
      </c>
      <c r="O1157" s="395">
        <f t="shared" ca="1" si="1658"/>
        <v>0</v>
      </c>
      <c r="P1157" s="395">
        <f t="shared" ca="1" si="1659"/>
        <v>0</v>
      </c>
      <c r="Q1157" s="395">
        <f t="shared" ca="1" si="1660"/>
        <v>0</v>
      </c>
      <c r="R1157" s="395">
        <f t="shared" ca="1" si="1661"/>
        <v>0</v>
      </c>
      <c r="S1157" s="395">
        <f t="shared" ca="1" si="1662"/>
        <v>0</v>
      </c>
      <c r="T1157" s="395">
        <f t="shared" ca="1" si="1663"/>
        <v>0</v>
      </c>
      <c r="U1157" s="395">
        <f t="shared" ca="1" si="1664"/>
        <v>0</v>
      </c>
      <c r="V1157" s="395">
        <f t="shared" ca="1" si="1665"/>
        <v>0</v>
      </c>
      <c r="W1157" s="395">
        <f t="shared" ca="1" si="1666"/>
        <v>0</v>
      </c>
      <c r="X1157" s="334"/>
      <c r="Y1157" s="334"/>
      <c r="Z1157" s="334"/>
      <c r="AA1157" s="249"/>
      <c r="AB1157" s="249"/>
    </row>
    <row r="1158" spans="1:28" hidden="1" outlineLevel="1">
      <c r="A1158" s="331">
        <v>10</v>
      </c>
      <c r="B1158" s="309" t="str">
        <f t="shared" ca="1" si="1667"/>
        <v>Depreciated Net Capex 2022</v>
      </c>
      <c r="C1158" s="398"/>
      <c r="D1158" s="398"/>
      <c r="E1158" s="398"/>
      <c r="F1158" s="398"/>
      <c r="G1158" s="398"/>
      <c r="H1158" s="398"/>
      <c r="I1158" s="398"/>
      <c r="J1158" s="398"/>
      <c r="K1158" s="398"/>
      <c r="L1158" s="399"/>
      <c r="M1158" s="400">
        <f ca="1">M1143</f>
        <v>0</v>
      </c>
      <c r="N1158" s="395">
        <f ca="1">IF(M1182="n/a",M1158,IFERROR(IF((OFFSET($C1158,0,$A1158))&lt;0,
MIN(0,M1158-(OFFSET($C1158,0,$A1158)/(OFFSET($C1153,-$A1157,$A1158)))),
MAX(0,M1158-(OFFSET($C1158,0,$A1158)/(OFFSET($C1153,-$A1157,$A1158))))),0))</f>
        <v>0</v>
      </c>
      <c r="O1158" s="395">
        <f t="shared" ca="1" si="1658"/>
        <v>0</v>
      </c>
      <c r="P1158" s="395">
        <f t="shared" ca="1" si="1659"/>
        <v>0</v>
      </c>
      <c r="Q1158" s="395">
        <f t="shared" ca="1" si="1660"/>
        <v>0</v>
      </c>
      <c r="R1158" s="395">
        <f t="shared" ca="1" si="1661"/>
        <v>0</v>
      </c>
      <c r="S1158" s="395">
        <f t="shared" ca="1" si="1662"/>
        <v>0</v>
      </c>
      <c r="T1158" s="395">
        <f t="shared" ca="1" si="1663"/>
        <v>0</v>
      </c>
      <c r="U1158" s="395">
        <f t="shared" ca="1" si="1664"/>
        <v>0</v>
      </c>
      <c r="V1158" s="395">
        <f t="shared" ca="1" si="1665"/>
        <v>0</v>
      </c>
      <c r="W1158" s="395">
        <f t="shared" ca="1" si="1666"/>
        <v>0</v>
      </c>
      <c r="X1158" s="334"/>
      <c r="Y1158" s="334"/>
      <c r="Z1158" s="334"/>
      <c r="AA1158" s="249"/>
      <c r="AB1158" s="249"/>
    </row>
    <row r="1159" spans="1:28" hidden="1" outlineLevel="1">
      <c r="A1159" s="331">
        <v>11</v>
      </c>
      <c r="B1159" s="309" t="str">
        <f t="shared" ca="1" si="1667"/>
        <v>Depreciated Net Capex 2023</v>
      </c>
      <c r="C1159" s="398"/>
      <c r="D1159" s="398"/>
      <c r="E1159" s="398"/>
      <c r="F1159" s="398"/>
      <c r="G1159" s="398"/>
      <c r="H1159" s="398"/>
      <c r="I1159" s="398"/>
      <c r="J1159" s="398"/>
      <c r="K1159" s="398"/>
      <c r="L1159" s="398"/>
      <c r="M1159" s="399"/>
      <c r="N1159" s="400">
        <f>N1143</f>
        <v>0</v>
      </c>
      <c r="O1159" s="395">
        <f ca="1">IF(N1183="n/a",N1159,IFERROR(IF((OFFSET($C1159,0,$A1159))&lt;0,
MIN(0,N1159-(OFFSET($C1159,0,$A1159)/(OFFSET($C1154,-$A1158,$A1159)))),
MAX(0,N1159-(OFFSET($C1159,0,$A1159)/(OFFSET($C1154,-$A1158,$A1159))))),0))</f>
        <v>0</v>
      </c>
      <c r="P1159" s="395">
        <f t="shared" ca="1" si="1659"/>
        <v>0</v>
      </c>
      <c r="Q1159" s="395">
        <f t="shared" ca="1" si="1660"/>
        <v>0</v>
      </c>
      <c r="R1159" s="395">
        <f t="shared" ca="1" si="1661"/>
        <v>0</v>
      </c>
      <c r="S1159" s="395">
        <f t="shared" ca="1" si="1662"/>
        <v>0</v>
      </c>
      <c r="T1159" s="395">
        <f t="shared" ca="1" si="1663"/>
        <v>0</v>
      </c>
      <c r="U1159" s="395">
        <f t="shared" ca="1" si="1664"/>
        <v>0</v>
      </c>
      <c r="V1159" s="395">
        <f t="shared" ca="1" si="1665"/>
        <v>0</v>
      </c>
      <c r="W1159" s="395">
        <f t="shared" ca="1" si="1666"/>
        <v>0</v>
      </c>
      <c r="X1159" s="334"/>
      <c r="Y1159" s="334"/>
      <c r="Z1159" s="334"/>
      <c r="AA1159" s="249"/>
      <c r="AB1159" s="249"/>
    </row>
    <row r="1160" spans="1:28" hidden="1" outlineLevel="1">
      <c r="A1160" s="331">
        <v>12</v>
      </c>
      <c r="B1160" s="309" t="str">
        <f t="shared" ca="1" si="1667"/>
        <v>Depreciated Net Capex 2024</v>
      </c>
      <c r="C1160" s="398"/>
      <c r="D1160" s="398"/>
      <c r="E1160" s="398"/>
      <c r="F1160" s="398"/>
      <c r="G1160" s="398"/>
      <c r="H1160" s="398"/>
      <c r="I1160" s="398"/>
      <c r="J1160" s="398"/>
      <c r="K1160" s="398"/>
      <c r="L1160" s="398"/>
      <c r="M1160" s="398"/>
      <c r="N1160" s="399"/>
      <c r="O1160" s="400">
        <f>O1143</f>
        <v>0</v>
      </c>
      <c r="P1160" s="395">
        <f ca="1">IF(O1184="n/a",O1160,IFERROR(IF((OFFSET($C1160,0,$A1160))&lt;0,
MIN(0,O1160-(OFFSET($C1160,0,$A1160)/(OFFSET($C1155,-$A1159,$A1160)))),
MAX(0,O1160-(OFFSET($C1160,0,$A1160)/(OFFSET($C1155,-$A1159,$A1160))))),0))</f>
        <v>0</v>
      </c>
      <c r="Q1160" s="395">
        <f t="shared" ca="1" si="1660"/>
        <v>0</v>
      </c>
      <c r="R1160" s="395">
        <f t="shared" ca="1" si="1661"/>
        <v>0</v>
      </c>
      <c r="S1160" s="395">
        <f t="shared" ca="1" si="1662"/>
        <v>0</v>
      </c>
      <c r="T1160" s="395">
        <f t="shared" ca="1" si="1663"/>
        <v>0</v>
      </c>
      <c r="U1160" s="395">
        <f t="shared" ca="1" si="1664"/>
        <v>0</v>
      </c>
      <c r="V1160" s="395">
        <f t="shared" ca="1" si="1665"/>
        <v>0</v>
      </c>
      <c r="W1160" s="395">
        <f t="shared" ca="1" si="1666"/>
        <v>0</v>
      </c>
      <c r="X1160" s="334"/>
      <c r="Y1160" s="334"/>
      <c r="Z1160" s="334"/>
      <c r="AA1160" s="249"/>
      <c r="AB1160" s="249"/>
    </row>
    <row r="1161" spans="1:28" hidden="1" outlineLevel="1">
      <c r="A1161" s="331">
        <v>13</v>
      </c>
      <c r="B1161" s="309" t="str">
        <f t="shared" ca="1" si="1667"/>
        <v>Depreciated Net Capex 2025</v>
      </c>
      <c r="C1161" s="398"/>
      <c r="D1161" s="398"/>
      <c r="E1161" s="398"/>
      <c r="F1161" s="398"/>
      <c r="G1161" s="398"/>
      <c r="H1161" s="398"/>
      <c r="I1161" s="398"/>
      <c r="J1161" s="398"/>
      <c r="K1161" s="398"/>
      <c r="L1161" s="398"/>
      <c r="M1161" s="398"/>
      <c r="N1161" s="398"/>
      <c r="O1161" s="399"/>
      <c r="P1161" s="400">
        <f>P1143</f>
        <v>0</v>
      </c>
      <c r="Q1161" s="395">
        <f ca="1">IF(P1185="n/a",P1161,IFERROR(IF((OFFSET($C1161,0,$A1161))&lt;0,
MIN(0,P1161-(OFFSET($C1161,0,$A1161)/(OFFSET($C1156,-$A1160,$A1161)))),
MAX(0,P1161-(OFFSET($C1161,0,$A1161)/(OFFSET($C1156,-$A1160,$A1161))))),0))</f>
        <v>0</v>
      </c>
      <c r="R1161" s="395">
        <f t="shared" ca="1" si="1661"/>
        <v>0</v>
      </c>
      <c r="S1161" s="395">
        <f t="shared" ca="1" si="1662"/>
        <v>0</v>
      </c>
      <c r="T1161" s="395">
        <f t="shared" ca="1" si="1663"/>
        <v>0</v>
      </c>
      <c r="U1161" s="395">
        <f t="shared" ca="1" si="1664"/>
        <v>0</v>
      </c>
      <c r="V1161" s="395">
        <f t="shared" ca="1" si="1665"/>
        <v>0</v>
      </c>
      <c r="W1161" s="395">
        <f t="shared" ca="1" si="1666"/>
        <v>0</v>
      </c>
      <c r="X1161" s="334"/>
      <c r="Y1161" s="334"/>
      <c r="Z1161" s="334"/>
      <c r="AA1161" s="249"/>
      <c r="AB1161" s="249"/>
    </row>
    <row r="1162" spans="1:28" hidden="1" outlineLevel="1">
      <c r="A1162" s="331">
        <v>14</v>
      </c>
      <c r="B1162" s="309" t="str">
        <f t="shared" ca="1" si="1667"/>
        <v>Depreciated Net Capex 2026</v>
      </c>
      <c r="C1162" s="398"/>
      <c r="D1162" s="398"/>
      <c r="E1162" s="398"/>
      <c r="F1162" s="398"/>
      <c r="G1162" s="398"/>
      <c r="H1162" s="398"/>
      <c r="I1162" s="398"/>
      <c r="J1162" s="398"/>
      <c r="K1162" s="398"/>
      <c r="L1162" s="398"/>
      <c r="M1162" s="398"/>
      <c r="N1162" s="398"/>
      <c r="O1162" s="398"/>
      <c r="P1162" s="399"/>
      <c r="Q1162" s="400">
        <f>Q1143</f>
        <v>0</v>
      </c>
      <c r="R1162" s="395">
        <f ca="1">IF(Q1186="n/a",Q1162,IFERROR(IF((OFFSET($C1162,0,$A1162))&lt;0,
MIN(0,Q1162-(OFFSET($C1162,0,$A1162)/(OFFSET($C1157,-$A1161,$A1162)))),
MAX(0,Q1162-(OFFSET($C1162,0,$A1162)/(OFFSET($C1157,-$A1161,$A1162))))),0))</f>
        <v>0</v>
      </c>
      <c r="S1162" s="395">
        <f t="shared" ca="1" si="1662"/>
        <v>0</v>
      </c>
      <c r="T1162" s="395">
        <f t="shared" ca="1" si="1663"/>
        <v>0</v>
      </c>
      <c r="U1162" s="395">
        <f t="shared" ca="1" si="1664"/>
        <v>0</v>
      </c>
      <c r="V1162" s="395">
        <f t="shared" ca="1" si="1665"/>
        <v>0</v>
      </c>
      <c r="W1162" s="395">
        <f t="shared" ca="1" si="1666"/>
        <v>0</v>
      </c>
      <c r="X1162" s="334"/>
      <c r="Y1162" s="334"/>
      <c r="Z1162" s="334"/>
      <c r="AA1162" s="249"/>
      <c r="AB1162" s="249"/>
    </row>
    <row r="1163" spans="1:28" hidden="1" outlineLevel="1">
      <c r="A1163" s="331">
        <v>15</v>
      </c>
      <c r="B1163" s="309" t="str">
        <f t="shared" ca="1" si="1667"/>
        <v>Depreciated Net Capex 2027</v>
      </c>
      <c r="C1163" s="398"/>
      <c r="D1163" s="398"/>
      <c r="E1163" s="398"/>
      <c r="F1163" s="398"/>
      <c r="G1163" s="398"/>
      <c r="H1163" s="398"/>
      <c r="I1163" s="398"/>
      <c r="J1163" s="398"/>
      <c r="K1163" s="398"/>
      <c r="L1163" s="398"/>
      <c r="M1163" s="398"/>
      <c r="N1163" s="398"/>
      <c r="O1163" s="398"/>
      <c r="P1163" s="398"/>
      <c r="Q1163" s="399"/>
      <c r="R1163" s="400">
        <f>R1143</f>
        <v>0</v>
      </c>
      <c r="S1163" s="395">
        <f ca="1">IF(R1187="n/a",R1163,IFERROR(IF((OFFSET($C1163,0,$A1163))&lt;0,
MIN(0,R1163-(OFFSET($C1163,0,$A1163)/(OFFSET($C1158,-$A1162,$A1163)))),
MAX(0,R1163-(OFFSET($C1163,0,$A1163)/(OFFSET($C1158,-$A1162,$A1163))))),0))</f>
        <v>0</v>
      </c>
      <c r="T1163" s="395">
        <f t="shared" ca="1" si="1663"/>
        <v>0</v>
      </c>
      <c r="U1163" s="395">
        <f t="shared" ca="1" si="1664"/>
        <v>0</v>
      </c>
      <c r="V1163" s="395">
        <f t="shared" ca="1" si="1665"/>
        <v>0</v>
      </c>
      <c r="W1163" s="395">
        <f t="shared" ca="1" si="1666"/>
        <v>0</v>
      </c>
      <c r="X1163" s="334"/>
      <c r="Y1163" s="334"/>
      <c r="Z1163" s="334"/>
      <c r="AA1163" s="249"/>
      <c r="AB1163" s="249"/>
    </row>
    <row r="1164" spans="1:28" hidden="1" outlineLevel="1">
      <c r="A1164" s="331">
        <v>16</v>
      </c>
      <c r="B1164" s="309" t="str">
        <f t="shared" ca="1" si="1667"/>
        <v>Depreciated Net Capex 2028</v>
      </c>
      <c r="C1164" s="398"/>
      <c r="D1164" s="398"/>
      <c r="E1164" s="398"/>
      <c r="F1164" s="398"/>
      <c r="G1164" s="398"/>
      <c r="H1164" s="398"/>
      <c r="I1164" s="398"/>
      <c r="J1164" s="398"/>
      <c r="K1164" s="398"/>
      <c r="L1164" s="398"/>
      <c r="M1164" s="398"/>
      <c r="N1164" s="398"/>
      <c r="O1164" s="398"/>
      <c r="P1164" s="398"/>
      <c r="Q1164" s="398"/>
      <c r="R1164" s="399"/>
      <c r="S1164" s="400">
        <f>S1143</f>
        <v>0</v>
      </c>
      <c r="T1164" s="395">
        <f ca="1">IF(S1188="n/a",S1164,IFERROR(IF((OFFSET($C1164,0,$A1164))&lt;0,
MIN(0,S1164-(OFFSET($C1164,0,$A1164)/(OFFSET($C1159,-$A1163,$A1164)))),
MAX(0,S1164-(OFFSET($C1164,0,$A1164)/(OFFSET($C1159,-$A1163,$A1164))))),0))</f>
        <v>0</v>
      </c>
      <c r="U1164" s="395">
        <f t="shared" ca="1" si="1664"/>
        <v>0</v>
      </c>
      <c r="V1164" s="395">
        <f t="shared" ca="1" si="1665"/>
        <v>0</v>
      </c>
      <c r="W1164" s="395">
        <f t="shared" ca="1" si="1666"/>
        <v>0</v>
      </c>
      <c r="X1164" s="334"/>
      <c r="Y1164" s="334"/>
      <c r="Z1164" s="334"/>
      <c r="AA1164" s="249"/>
      <c r="AB1164" s="249"/>
    </row>
    <row r="1165" spans="1:28" hidden="1" outlineLevel="1">
      <c r="A1165" s="331">
        <v>17</v>
      </c>
      <c r="B1165" s="309" t="str">
        <f t="shared" ca="1" si="1667"/>
        <v>Depreciated Net Capex 2029</v>
      </c>
      <c r="C1165" s="398"/>
      <c r="D1165" s="398"/>
      <c r="E1165" s="398"/>
      <c r="F1165" s="398"/>
      <c r="G1165" s="398"/>
      <c r="H1165" s="398"/>
      <c r="I1165" s="398"/>
      <c r="J1165" s="398"/>
      <c r="K1165" s="398"/>
      <c r="L1165" s="398"/>
      <c r="M1165" s="398"/>
      <c r="N1165" s="398"/>
      <c r="O1165" s="398"/>
      <c r="P1165" s="398"/>
      <c r="Q1165" s="398"/>
      <c r="R1165" s="398"/>
      <c r="S1165" s="399"/>
      <c r="T1165" s="400">
        <f>T1143</f>
        <v>0</v>
      </c>
      <c r="U1165" s="395">
        <f ca="1">IF(T1189="n/a",T1165,IFERROR(IF((OFFSET($C1165,0,$A1165))&lt;0,
MIN(0,T1165-(OFFSET($C1165,0,$A1165)/(OFFSET($C1160,-$A1164,$A1165)))),
MAX(0,T1165-(OFFSET($C1165,0,$A1165)/(OFFSET($C1160,-$A1164,$A1165))))),0))</f>
        <v>0</v>
      </c>
      <c r="V1165" s="395">
        <f t="shared" ca="1" si="1665"/>
        <v>0</v>
      </c>
      <c r="W1165" s="395">
        <f t="shared" ca="1" si="1666"/>
        <v>0</v>
      </c>
      <c r="X1165" s="334"/>
      <c r="Y1165" s="334"/>
      <c r="Z1165" s="334"/>
      <c r="AA1165" s="249"/>
      <c r="AB1165" s="249"/>
    </row>
    <row r="1166" spans="1:28" hidden="1" outlineLevel="1">
      <c r="A1166" s="331">
        <v>18</v>
      </c>
      <c r="B1166" s="309" t="str">
        <f t="shared" ca="1" si="1667"/>
        <v>Depreciated Net Capex 2030</v>
      </c>
      <c r="C1166" s="398"/>
      <c r="D1166" s="398"/>
      <c r="E1166" s="398"/>
      <c r="F1166" s="398"/>
      <c r="G1166" s="398"/>
      <c r="H1166" s="398"/>
      <c r="I1166" s="398"/>
      <c r="J1166" s="398"/>
      <c r="K1166" s="398"/>
      <c r="L1166" s="398"/>
      <c r="M1166" s="398"/>
      <c r="N1166" s="398"/>
      <c r="O1166" s="398"/>
      <c r="P1166" s="398"/>
      <c r="Q1166" s="398"/>
      <c r="R1166" s="398"/>
      <c r="S1166" s="398"/>
      <c r="T1166" s="399"/>
      <c r="U1166" s="400">
        <f>U1143</f>
        <v>0</v>
      </c>
      <c r="V1166" s="395">
        <f ca="1">IF(U1190="n/a",U1166,IFERROR(IF((OFFSET($C1166,0,$A1166))&lt;0,
MIN(0,U1166-(OFFSET($C1166,0,$A1166)/(OFFSET($C1161,-$A1165,$A1166)))),
MAX(0,U1166-(OFFSET($C1166,0,$A1166)/(OFFSET($C1161,-$A1165,$A1166))))),0))</f>
        <v>0</v>
      </c>
      <c r="W1166" s="395">
        <f t="shared" ca="1" si="1666"/>
        <v>0</v>
      </c>
      <c r="X1166" s="334"/>
      <c r="Y1166" s="334"/>
      <c r="Z1166" s="334"/>
      <c r="AA1166" s="249"/>
      <c r="AB1166" s="249"/>
    </row>
    <row r="1167" spans="1:28" hidden="1" outlineLevel="1">
      <c r="A1167" s="331">
        <v>19</v>
      </c>
      <c r="B1167" s="309" t="str">
        <f t="shared" ca="1" si="1667"/>
        <v>Depreciated Net Capex 2031</v>
      </c>
      <c r="C1167" s="398"/>
      <c r="D1167" s="398"/>
      <c r="E1167" s="398"/>
      <c r="F1167" s="398"/>
      <c r="G1167" s="398"/>
      <c r="H1167" s="398"/>
      <c r="I1167" s="398"/>
      <c r="J1167" s="398"/>
      <c r="K1167" s="398"/>
      <c r="L1167" s="398"/>
      <c r="M1167" s="398"/>
      <c r="N1167" s="398"/>
      <c r="O1167" s="398"/>
      <c r="P1167" s="398"/>
      <c r="Q1167" s="398"/>
      <c r="R1167" s="398"/>
      <c r="S1167" s="398"/>
      <c r="T1167" s="398"/>
      <c r="U1167" s="399"/>
      <c r="V1167" s="400">
        <f>V1143</f>
        <v>0</v>
      </c>
      <c r="W1167" s="395">
        <f ca="1">IF(V1191="n/a",V1167,IFERROR(IF((OFFSET($C1167,0,$A1167))&lt;0,
MIN(0,V1167-(OFFSET($C1167,0,$A1167)/(OFFSET($C1162,-$A1166,$A1167)))),
MAX(0,V1167-(OFFSET($C1167,0,$A1167)/(OFFSET($C1162,-$A1166,$A1167))))),0))</f>
        <v>0</v>
      </c>
      <c r="X1167" s="334"/>
      <c r="Y1167" s="334"/>
      <c r="Z1167" s="334"/>
      <c r="AA1167" s="249"/>
      <c r="AB1167" s="249"/>
    </row>
    <row r="1168" spans="1:28" hidden="1" outlineLevel="1">
      <c r="A1168" s="331">
        <v>20</v>
      </c>
      <c r="B1168" s="309" t="str">
        <f t="shared" ca="1" si="1667"/>
        <v>Depreciated Net Capex 2032</v>
      </c>
      <c r="C1168" s="398"/>
      <c r="D1168" s="398"/>
      <c r="E1168" s="398"/>
      <c r="F1168" s="398"/>
      <c r="G1168" s="398"/>
      <c r="H1168" s="398"/>
      <c r="I1168" s="398"/>
      <c r="J1168" s="398"/>
      <c r="K1168" s="398"/>
      <c r="L1168" s="398"/>
      <c r="M1168" s="398"/>
      <c r="N1168" s="398"/>
      <c r="O1168" s="398"/>
      <c r="P1168" s="398"/>
      <c r="Q1168" s="398"/>
      <c r="R1168" s="398"/>
      <c r="S1168" s="398"/>
      <c r="T1168" s="398"/>
      <c r="U1168" s="398"/>
      <c r="V1168" s="399"/>
      <c r="W1168" s="395">
        <f>W1143</f>
        <v>0</v>
      </c>
      <c r="X1168" s="249"/>
      <c r="Y1168" s="249"/>
      <c r="Z1168" s="249"/>
      <c r="AA1168" s="249"/>
      <c r="AB1168" s="249"/>
    </row>
    <row r="1169" spans="1:28" hidden="1" outlineLevel="1">
      <c r="A1169" s="249"/>
      <c r="B1169" s="332"/>
      <c r="C1169" s="395"/>
      <c r="D1169" s="395"/>
      <c r="E1169" s="395"/>
      <c r="F1169" s="395"/>
      <c r="G1169" s="395"/>
      <c r="H1169" s="395"/>
      <c r="I1169" s="395"/>
      <c r="J1169" s="395"/>
      <c r="K1169" s="395"/>
      <c r="L1169" s="395"/>
      <c r="M1169" s="395"/>
      <c r="N1169" s="395"/>
      <c r="O1169" s="395"/>
      <c r="P1169" s="395"/>
      <c r="Q1169" s="395"/>
      <c r="R1169" s="395"/>
      <c r="S1169" s="395"/>
      <c r="T1169" s="395"/>
      <c r="U1169" s="395"/>
      <c r="V1169" s="395"/>
      <c r="W1169" s="395"/>
      <c r="X1169" s="249"/>
      <c r="Y1169" s="249"/>
      <c r="Z1169" s="249"/>
      <c r="AA1169" s="249"/>
      <c r="AB1169" s="249"/>
    </row>
    <row r="1170" spans="1:28" hidden="1" outlineLevel="1">
      <c r="A1170" s="249"/>
      <c r="B1170" s="332"/>
      <c r="C1170" s="395"/>
      <c r="D1170" s="395"/>
      <c r="E1170" s="395"/>
      <c r="F1170" s="395"/>
      <c r="G1170" s="395"/>
      <c r="H1170" s="395"/>
      <c r="I1170" s="395"/>
      <c r="J1170" s="395"/>
      <c r="K1170" s="395"/>
      <c r="L1170" s="395"/>
      <c r="M1170" s="395"/>
      <c r="N1170" s="395"/>
      <c r="O1170" s="395"/>
      <c r="P1170" s="395"/>
      <c r="Q1170" s="395"/>
      <c r="R1170" s="395"/>
      <c r="S1170" s="395"/>
      <c r="T1170" s="395"/>
      <c r="U1170" s="395"/>
      <c r="V1170" s="395"/>
      <c r="W1170" s="395"/>
      <c r="X1170" s="249"/>
      <c r="Y1170" s="249"/>
      <c r="Z1170" s="249"/>
      <c r="AA1170" s="249"/>
      <c r="AB1170" s="249"/>
    </row>
    <row r="1171" spans="1:28" hidden="1" outlineLevel="1">
      <c r="A1171" s="249"/>
      <c r="B1171" s="309" t="s">
        <v>302</v>
      </c>
      <c r="C1171" s="395"/>
      <c r="D1171" s="395">
        <f t="shared" ref="D1171" ca="1" si="1668">IF(C1171="n/a","n/a",IF(AND(C1171&lt;1,D1145=0),0,
IF(D1145=0,C1171-1,
IF(C1171&lt;1,D1146,
(((C1171-1)*(C1147-(C1147/(C1171))))+(D1145*D1146))/(D1147)))))</f>
        <v>0</v>
      </c>
      <c r="E1171" s="395">
        <f t="shared" ref="E1171" ca="1" si="1669">IF(D1171="n/a","n/a",IF(AND(D1171&lt;1,E1145=0),0,
IF(E1145=0,D1171-1,
IF(D1171&lt;1,E1146,
(((D1171-1)*(D1147-(D1147/(D1171))))+(E1145*E1146))/(E1147)))))</f>
        <v>0</v>
      </c>
      <c r="F1171" s="395">
        <f t="shared" ref="F1171" ca="1" si="1670">IF(E1171="n/a","n/a",IF(AND(E1171&lt;1,F1145=0),0,
IF(F1145=0,E1171-1,
IF(E1171&lt;1,F1146,
(((E1171-1)*(E1147-(E1147/(E1171))))+(F1145*F1146))/(F1147)))))</f>
        <v>0</v>
      </c>
      <c r="G1171" s="395">
        <f t="shared" ref="G1171" ca="1" si="1671">IF(F1171="n/a","n/a",IF(AND(F1171&lt;1,G1145=0),0,
IF(G1145=0,F1171-1,
IF(F1171&lt;1,G1146,
(((F1171-1)*(F1147-(F1147/(F1171))))+(G1145*G1146))/(G1147)))))</f>
        <v>0</v>
      </c>
      <c r="H1171" s="395">
        <f t="shared" ref="H1171" ca="1" si="1672">IF(G1171="n/a","n/a",IF(AND(G1171&lt;1,H1145=0),0,
IF(H1145=0,G1171-1,
IF(G1171&lt;1,H1146,
(((G1171-1)*(G1147-(G1147/(G1171))))+(H1145*H1146))/(H1147)))))</f>
        <v>0</v>
      </c>
      <c r="I1171" s="395">
        <f ca="1">IF(H1171="n/a","n/a",IF(AND(H1171&lt;1,I1145=0),0,
IF(I1145=0,H1171-1,
IF(H1171&lt;1,I1146,
(((H1171-1)*(H1147-(H1147/(H1171))))+(I1145*I1146))/(I1147)))))</f>
        <v>0</v>
      </c>
      <c r="J1171" s="395">
        <f t="shared" ref="J1171" ca="1" si="1673">IF(I1171="n/a","n/a",IF(AND(I1171&lt;1,J1145=0),0,
IF(J1145=0,I1171-1,
IF(I1171&lt;1,J1146,
(((I1171-1)*(I1147-(I1147/(I1171))))+(J1145*J1146))/(J1147)))))</f>
        <v>0</v>
      </c>
      <c r="K1171" s="395">
        <f t="shared" ref="K1171" ca="1" si="1674">IF(J1171="n/a","n/a",IF(AND(J1171&lt;1,K1145=0),0,
IF(K1145=0,J1171-1,
IF(J1171&lt;1,K1146,
(((J1171-1)*(J1147-(J1147/(J1171))))+(K1145*K1146))/(K1147)))))</f>
        <v>0</v>
      </c>
      <c r="L1171" s="395">
        <f t="shared" ref="L1171" ca="1" si="1675">IF(K1171="n/a","n/a",IF(AND(K1171&lt;1,L1145=0),0,
IF(L1145=0,K1171-1,
IF(K1171&lt;1,L1146,
(((K1171-1)*(K1147-(K1147/(K1171))))+(L1145*L1146))/(L1147)))))</f>
        <v>0</v>
      </c>
      <c r="M1171" s="395">
        <f t="shared" ref="M1171" ca="1" si="1676">IF(L1171="n/a","n/a",IF(AND(L1171&lt;1,M1145=0),0,
IF(M1145=0,L1171-1,
IF(L1171&lt;1,M1146,
(((L1171-1)*(L1147-(L1147/(L1171))))+(M1145*M1146))/(M1147)))))</f>
        <v>0</v>
      </c>
      <c r="N1171" s="395">
        <f t="shared" ref="N1171" ca="1" si="1677">IF(M1171="n/a","n/a",IF(AND(M1171&lt;1,N1145=0),0,
IF(N1145=0,M1171-1,
IF(M1171&lt;1,N1146,
(((M1171-1)*(M1147-(M1147/(M1171))))+(N1145*N1146))/(N1147)))))</f>
        <v>0</v>
      </c>
      <c r="O1171" s="395">
        <f t="shared" ref="O1171" ca="1" si="1678">IF(N1171="n/a","n/a",IF(AND(N1171&lt;1,O1145=0),0,
IF(O1145=0,N1171-1,
IF(N1171&lt;1,O1146,
(((N1171-1)*(N1147-(N1147/(N1171))))+(O1145*O1146))/(O1147)))))</f>
        <v>0</v>
      </c>
      <c r="P1171" s="395">
        <f t="shared" ref="P1171" ca="1" si="1679">IF(O1171="n/a","n/a",IF(AND(O1171&lt;1,P1145=0),0,
IF(P1145=0,O1171-1,
IF(O1171&lt;1,P1146,
(((O1171-1)*(O1147-(O1147/(O1171))))+(P1145*P1146))/(P1147)))))</f>
        <v>0</v>
      </c>
      <c r="Q1171" s="395">
        <f t="shared" ref="Q1171" ca="1" si="1680">IF(P1171="n/a","n/a",IF(AND(P1171&lt;1,Q1145=0),0,
IF(Q1145=0,P1171-1,
IF(P1171&lt;1,Q1146,
(((P1171-1)*(P1147-(P1147/(P1171))))+(Q1145*Q1146))/(Q1147)))))</f>
        <v>0</v>
      </c>
      <c r="R1171" s="395">
        <f t="shared" ref="R1171" ca="1" si="1681">IF(Q1171="n/a","n/a",IF(AND(Q1171&lt;1,R1145=0),0,
IF(R1145=0,Q1171-1,
IF(Q1171&lt;1,R1146,
(((Q1171-1)*(Q1147-(Q1147/(Q1171))))+(R1145*R1146))/(R1147)))))</f>
        <v>0</v>
      </c>
      <c r="S1171" s="395">
        <f t="shared" ref="S1171" ca="1" si="1682">IF(R1171="n/a","n/a",IF(AND(R1171&lt;1,S1145=0),0,
IF(S1145=0,R1171-1,
IF(R1171&lt;1,S1146,
(((R1171-1)*(R1147-(R1147/(R1171))))+(S1145*S1146))/(S1147)))))</f>
        <v>0</v>
      </c>
      <c r="T1171" s="395">
        <f t="shared" ref="T1171" ca="1" si="1683">IF(S1171="n/a","n/a",IF(AND(S1171&lt;1,T1145=0),0,
IF(T1145=0,S1171-1,
IF(S1171&lt;1,T1146,
(((S1171-1)*(S1147-(S1147/(S1171))))+(T1145*T1146))/(T1147)))))</f>
        <v>0</v>
      </c>
      <c r="U1171" s="395">
        <f t="shared" ref="U1171" ca="1" si="1684">IF(T1171="n/a","n/a",IF(AND(T1171&lt;1,U1145=0),0,
IF(U1145=0,T1171-1,
IF(T1171&lt;1,U1146,
(((T1171-1)*(T1147-(T1147/(T1171))))+(U1145*U1146))/(U1147)))))</f>
        <v>0</v>
      </c>
      <c r="V1171" s="395">
        <f t="shared" ref="V1171" ca="1" si="1685">IF(U1171="n/a","n/a",IF(AND(U1171&lt;1,V1145=0),0,
IF(V1145=0,U1171-1,
IF(U1171&lt;1,V1146,
(((U1171-1)*(U1147-(U1147/(U1171))))+(V1145*V1146))/(V1147)))))</f>
        <v>0</v>
      </c>
      <c r="W1171" s="395">
        <f t="shared" ref="W1171" ca="1" si="1686">IF(V1171="n/a","n/a",IF(AND(V1171&lt;1,W1145=0),0,
IF(W1145=0,V1171-1,
IF(V1171&lt;1,W1146,
(((V1171-1)*(V1147-(V1147/(V1171))))+(W1145*W1146))/(W1147)))))</f>
        <v>0</v>
      </c>
      <c r="X1171" s="249"/>
      <c r="Y1171" s="249"/>
      <c r="Z1171" s="249"/>
      <c r="AA1171" s="249"/>
      <c r="AB1171" s="249"/>
    </row>
    <row r="1172" spans="1:28" hidden="1" outlineLevel="1">
      <c r="A1172" s="249"/>
      <c r="B1172" s="309" t="s">
        <v>301</v>
      </c>
      <c r="C1172" s="400">
        <f ca="1">C1144</f>
        <v>0</v>
      </c>
      <c r="D1172" s="395">
        <f t="shared" ref="D1172" ca="1" si="1687">IF(C1172="n/a","n/a",MAX(0,C1172-1))</f>
        <v>0</v>
      </c>
      <c r="E1172" s="395">
        <f t="shared" ref="E1172:E1173" ca="1" si="1688">IF(D1172="n/a","n/a",MAX(0,D1172-1))</f>
        <v>0</v>
      </c>
      <c r="F1172" s="395">
        <f t="shared" ref="F1172:F1174" ca="1" si="1689">IF(E1172="n/a","n/a",MAX(0,E1172-1))</f>
        <v>0</v>
      </c>
      <c r="G1172" s="395">
        <f t="shared" ref="G1172:G1175" ca="1" si="1690">IF(F1172="n/a","n/a",MAX(0,F1172-1))</f>
        <v>0</v>
      </c>
      <c r="H1172" s="395">
        <f t="shared" ref="H1172:H1176" ca="1" si="1691">IF(G1172="n/a","n/a",MAX(0,G1172-1))</f>
        <v>0</v>
      </c>
      <c r="I1172" s="395">
        <f t="shared" ref="I1172:I1177" ca="1" si="1692">IF(H1172="n/a","n/a",MAX(0,H1172-1))</f>
        <v>0</v>
      </c>
      <c r="J1172" s="395">
        <f t="shared" ref="J1172:J1178" ca="1" si="1693">IF(I1172="n/a","n/a",MAX(0,I1172-1))</f>
        <v>0</v>
      </c>
      <c r="K1172" s="395">
        <f t="shared" ref="K1172:K1179" ca="1" si="1694">IF(J1172="n/a","n/a",MAX(0,J1172-1))</f>
        <v>0</v>
      </c>
      <c r="L1172" s="395">
        <f t="shared" ref="L1172:L1180" ca="1" si="1695">IF(K1172="n/a","n/a",MAX(0,K1172-1))</f>
        <v>0</v>
      </c>
      <c r="M1172" s="395">
        <f t="shared" ref="M1172:M1181" ca="1" si="1696">IF(L1172="n/a","n/a",MAX(0,L1172-1))</f>
        <v>0</v>
      </c>
      <c r="N1172" s="395">
        <f t="shared" ref="N1172:N1182" ca="1" si="1697">IF(M1172="n/a","n/a",MAX(0,M1172-1))</f>
        <v>0</v>
      </c>
      <c r="O1172" s="395">
        <f t="shared" ref="O1172:O1183" ca="1" si="1698">IF(N1172="n/a","n/a",MAX(0,N1172-1))</f>
        <v>0</v>
      </c>
      <c r="P1172" s="395">
        <f t="shared" ref="P1172:P1184" ca="1" si="1699">IF(O1172="n/a","n/a",MAX(0,O1172-1))</f>
        <v>0</v>
      </c>
      <c r="Q1172" s="395">
        <f t="shared" ref="Q1172:Q1185" ca="1" si="1700">IF(P1172="n/a","n/a",MAX(0,P1172-1))</f>
        <v>0</v>
      </c>
      <c r="R1172" s="395">
        <f t="shared" ref="R1172:R1186" ca="1" si="1701">IF(Q1172="n/a","n/a",MAX(0,Q1172-1))</f>
        <v>0</v>
      </c>
      <c r="S1172" s="395">
        <f t="shared" ref="S1172:S1187" ca="1" si="1702">IF(R1172="n/a","n/a",MAX(0,R1172-1))</f>
        <v>0</v>
      </c>
      <c r="T1172" s="395">
        <f t="shared" ref="T1172:T1188" ca="1" si="1703">IF(S1172="n/a","n/a",MAX(0,S1172-1))</f>
        <v>0</v>
      </c>
      <c r="U1172" s="395">
        <f t="shared" ref="U1172:U1189" ca="1" si="1704">IF(T1172="n/a","n/a",MAX(0,T1172-1))</f>
        <v>0</v>
      </c>
      <c r="V1172" s="395">
        <f t="shared" ref="V1172:V1190" ca="1" si="1705">IF(U1172="n/a","n/a",MAX(0,U1172-1))</f>
        <v>0</v>
      </c>
      <c r="W1172" s="395">
        <f t="shared" ref="W1172:W1190" ca="1" si="1706">IF(V1172="n/a","n/a",MAX(0,V1172-1))</f>
        <v>0</v>
      </c>
      <c r="X1172" s="249"/>
      <c r="Y1172" s="249"/>
      <c r="Z1172" s="249"/>
      <c r="AA1172" s="249"/>
      <c r="AB1172" s="249"/>
    </row>
    <row r="1173" spans="1:28" hidden="1" outlineLevel="1">
      <c r="A1173" s="249"/>
      <c r="B1173" s="309" t="str">
        <f t="shared" ref="B1173:B1192" ca="1" si="1707">"RL Capex "&amp;OFFSET($C$6,0,A1149)</f>
        <v>RL Capex 2013</v>
      </c>
      <c r="C1173" s="396"/>
      <c r="D1173" s="400">
        <f ca="1">D1144</f>
        <v>0</v>
      </c>
      <c r="E1173" s="395">
        <f t="shared" ca="1" si="1688"/>
        <v>0</v>
      </c>
      <c r="F1173" s="395">
        <f t="shared" ca="1" si="1689"/>
        <v>0</v>
      </c>
      <c r="G1173" s="395">
        <f t="shared" ca="1" si="1690"/>
        <v>0</v>
      </c>
      <c r="H1173" s="395">
        <f t="shared" ca="1" si="1691"/>
        <v>0</v>
      </c>
      <c r="I1173" s="395">
        <f t="shared" ca="1" si="1692"/>
        <v>0</v>
      </c>
      <c r="J1173" s="395">
        <f t="shared" ca="1" si="1693"/>
        <v>0</v>
      </c>
      <c r="K1173" s="395">
        <f t="shared" ca="1" si="1694"/>
        <v>0</v>
      </c>
      <c r="L1173" s="395">
        <f t="shared" ca="1" si="1695"/>
        <v>0</v>
      </c>
      <c r="M1173" s="395">
        <f t="shared" ca="1" si="1696"/>
        <v>0</v>
      </c>
      <c r="N1173" s="395">
        <f t="shared" ca="1" si="1697"/>
        <v>0</v>
      </c>
      <c r="O1173" s="395">
        <f t="shared" ca="1" si="1698"/>
        <v>0</v>
      </c>
      <c r="P1173" s="395">
        <f t="shared" ca="1" si="1699"/>
        <v>0</v>
      </c>
      <c r="Q1173" s="395">
        <f t="shared" ca="1" si="1700"/>
        <v>0</v>
      </c>
      <c r="R1173" s="395">
        <f t="shared" ca="1" si="1701"/>
        <v>0</v>
      </c>
      <c r="S1173" s="395">
        <f t="shared" ca="1" si="1702"/>
        <v>0</v>
      </c>
      <c r="T1173" s="395">
        <f t="shared" ca="1" si="1703"/>
        <v>0</v>
      </c>
      <c r="U1173" s="395">
        <f t="shared" ca="1" si="1704"/>
        <v>0</v>
      </c>
      <c r="V1173" s="395">
        <f t="shared" ca="1" si="1705"/>
        <v>0</v>
      </c>
      <c r="W1173" s="395">
        <f t="shared" ca="1" si="1706"/>
        <v>0</v>
      </c>
      <c r="X1173" s="249"/>
      <c r="Y1173" s="249"/>
      <c r="Z1173" s="249"/>
      <c r="AA1173" s="249"/>
      <c r="AB1173" s="249"/>
    </row>
    <row r="1174" spans="1:28" hidden="1" outlineLevel="1">
      <c r="A1174" s="249"/>
      <c r="B1174" s="309" t="str">
        <f t="shared" ca="1" si="1707"/>
        <v>RL Capex 2014</v>
      </c>
      <c r="C1174" s="401"/>
      <c r="D1174" s="396"/>
      <c r="E1174" s="400">
        <f ca="1">E1144</f>
        <v>0</v>
      </c>
      <c r="F1174" s="395">
        <f t="shared" ca="1" si="1689"/>
        <v>0</v>
      </c>
      <c r="G1174" s="395">
        <f t="shared" ca="1" si="1690"/>
        <v>0</v>
      </c>
      <c r="H1174" s="395">
        <f t="shared" ca="1" si="1691"/>
        <v>0</v>
      </c>
      <c r="I1174" s="395">
        <f t="shared" ca="1" si="1692"/>
        <v>0</v>
      </c>
      <c r="J1174" s="395">
        <f t="shared" ca="1" si="1693"/>
        <v>0</v>
      </c>
      <c r="K1174" s="395">
        <f t="shared" ca="1" si="1694"/>
        <v>0</v>
      </c>
      <c r="L1174" s="395">
        <f t="shared" ca="1" si="1695"/>
        <v>0</v>
      </c>
      <c r="M1174" s="395">
        <f t="shared" ca="1" si="1696"/>
        <v>0</v>
      </c>
      <c r="N1174" s="395">
        <f t="shared" ca="1" si="1697"/>
        <v>0</v>
      </c>
      <c r="O1174" s="395">
        <f t="shared" ca="1" si="1698"/>
        <v>0</v>
      </c>
      <c r="P1174" s="395">
        <f t="shared" ca="1" si="1699"/>
        <v>0</v>
      </c>
      <c r="Q1174" s="395">
        <f t="shared" ca="1" si="1700"/>
        <v>0</v>
      </c>
      <c r="R1174" s="395">
        <f t="shared" ca="1" si="1701"/>
        <v>0</v>
      </c>
      <c r="S1174" s="395">
        <f t="shared" ca="1" si="1702"/>
        <v>0</v>
      </c>
      <c r="T1174" s="395">
        <f t="shared" ca="1" si="1703"/>
        <v>0</v>
      </c>
      <c r="U1174" s="395">
        <f t="shared" ca="1" si="1704"/>
        <v>0</v>
      </c>
      <c r="V1174" s="395">
        <f t="shared" ca="1" si="1705"/>
        <v>0</v>
      </c>
      <c r="W1174" s="395">
        <f t="shared" ca="1" si="1706"/>
        <v>0</v>
      </c>
      <c r="X1174" s="249"/>
      <c r="Y1174" s="249"/>
      <c r="Z1174" s="249"/>
      <c r="AA1174" s="249"/>
      <c r="AB1174" s="249"/>
    </row>
    <row r="1175" spans="1:28" hidden="1" outlineLevel="1">
      <c r="A1175" s="249"/>
      <c r="B1175" s="309" t="str">
        <f t="shared" ca="1" si="1707"/>
        <v>RL Capex 2015</v>
      </c>
      <c r="C1175" s="401"/>
      <c r="D1175" s="401"/>
      <c r="E1175" s="396"/>
      <c r="F1175" s="400">
        <f ca="1">F1144</f>
        <v>0</v>
      </c>
      <c r="G1175" s="395">
        <f t="shared" ca="1" si="1690"/>
        <v>0</v>
      </c>
      <c r="H1175" s="395">
        <f t="shared" ca="1" si="1691"/>
        <v>0</v>
      </c>
      <c r="I1175" s="395">
        <f t="shared" ca="1" si="1692"/>
        <v>0</v>
      </c>
      <c r="J1175" s="395">
        <f t="shared" ca="1" si="1693"/>
        <v>0</v>
      </c>
      <c r="K1175" s="395">
        <f t="shared" ca="1" si="1694"/>
        <v>0</v>
      </c>
      <c r="L1175" s="395">
        <f t="shared" ca="1" si="1695"/>
        <v>0</v>
      </c>
      <c r="M1175" s="395">
        <f t="shared" ca="1" si="1696"/>
        <v>0</v>
      </c>
      <c r="N1175" s="395">
        <f t="shared" ca="1" si="1697"/>
        <v>0</v>
      </c>
      <c r="O1175" s="395">
        <f t="shared" ca="1" si="1698"/>
        <v>0</v>
      </c>
      <c r="P1175" s="395">
        <f t="shared" ca="1" si="1699"/>
        <v>0</v>
      </c>
      <c r="Q1175" s="395">
        <f t="shared" ca="1" si="1700"/>
        <v>0</v>
      </c>
      <c r="R1175" s="395">
        <f t="shared" ca="1" si="1701"/>
        <v>0</v>
      </c>
      <c r="S1175" s="395">
        <f t="shared" ca="1" si="1702"/>
        <v>0</v>
      </c>
      <c r="T1175" s="395">
        <f t="shared" ca="1" si="1703"/>
        <v>0</v>
      </c>
      <c r="U1175" s="395">
        <f t="shared" ca="1" si="1704"/>
        <v>0</v>
      </c>
      <c r="V1175" s="395">
        <f t="shared" ca="1" si="1705"/>
        <v>0</v>
      </c>
      <c r="W1175" s="395">
        <f t="shared" ca="1" si="1706"/>
        <v>0</v>
      </c>
      <c r="X1175" s="249"/>
      <c r="Y1175" s="249"/>
      <c r="Z1175" s="249"/>
      <c r="AA1175" s="249"/>
      <c r="AB1175" s="249"/>
    </row>
    <row r="1176" spans="1:28" hidden="1" outlineLevel="1">
      <c r="A1176" s="249"/>
      <c r="B1176" s="309" t="str">
        <f t="shared" ca="1" si="1707"/>
        <v>RL Capex 2016</v>
      </c>
      <c r="C1176" s="401"/>
      <c r="D1176" s="401"/>
      <c r="E1176" s="401"/>
      <c r="F1176" s="396"/>
      <c r="G1176" s="400">
        <f ca="1">G1144</f>
        <v>0</v>
      </c>
      <c r="H1176" s="395">
        <f t="shared" ca="1" si="1691"/>
        <v>0</v>
      </c>
      <c r="I1176" s="395">
        <f t="shared" ca="1" si="1692"/>
        <v>0</v>
      </c>
      <c r="J1176" s="395">
        <f t="shared" ca="1" si="1693"/>
        <v>0</v>
      </c>
      <c r="K1176" s="395">
        <f t="shared" ca="1" si="1694"/>
        <v>0</v>
      </c>
      <c r="L1176" s="395">
        <f t="shared" ca="1" si="1695"/>
        <v>0</v>
      </c>
      <c r="M1176" s="395">
        <f t="shared" ca="1" si="1696"/>
        <v>0</v>
      </c>
      <c r="N1176" s="395">
        <f t="shared" ca="1" si="1697"/>
        <v>0</v>
      </c>
      <c r="O1176" s="395">
        <f t="shared" ca="1" si="1698"/>
        <v>0</v>
      </c>
      <c r="P1176" s="395">
        <f t="shared" ca="1" si="1699"/>
        <v>0</v>
      </c>
      <c r="Q1176" s="395">
        <f t="shared" ca="1" si="1700"/>
        <v>0</v>
      </c>
      <c r="R1176" s="395">
        <f t="shared" ca="1" si="1701"/>
        <v>0</v>
      </c>
      <c r="S1176" s="395">
        <f t="shared" ca="1" si="1702"/>
        <v>0</v>
      </c>
      <c r="T1176" s="395">
        <f t="shared" ca="1" si="1703"/>
        <v>0</v>
      </c>
      <c r="U1176" s="395">
        <f t="shared" ca="1" si="1704"/>
        <v>0</v>
      </c>
      <c r="V1176" s="395">
        <f t="shared" ca="1" si="1705"/>
        <v>0</v>
      </c>
      <c r="W1176" s="395">
        <f t="shared" ca="1" si="1706"/>
        <v>0</v>
      </c>
      <c r="X1176" s="249"/>
      <c r="Y1176" s="249"/>
      <c r="Z1176" s="249"/>
      <c r="AA1176" s="249"/>
      <c r="AB1176" s="249"/>
    </row>
    <row r="1177" spans="1:28" hidden="1" outlineLevel="1">
      <c r="A1177" s="249"/>
      <c r="B1177" s="309" t="str">
        <f t="shared" ca="1" si="1707"/>
        <v>RL Capex 2017</v>
      </c>
      <c r="C1177" s="401"/>
      <c r="D1177" s="401"/>
      <c r="E1177" s="401"/>
      <c r="F1177" s="401"/>
      <c r="G1177" s="396"/>
      <c r="H1177" s="400">
        <f ca="1">H1144</f>
        <v>0</v>
      </c>
      <c r="I1177" s="395">
        <f t="shared" ca="1" si="1692"/>
        <v>0</v>
      </c>
      <c r="J1177" s="395">
        <f t="shared" ca="1" si="1693"/>
        <v>0</v>
      </c>
      <c r="K1177" s="395">
        <f t="shared" ca="1" si="1694"/>
        <v>0</v>
      </c>
      <c r="L1177" s="395">
        <f t="shared" ca="1" si="1695"/>
        <v>0</v>
      </c>
      <c r="M1177" s="395">
        <f t="shared" ca="1" si="1696"/>
        <v>0</v>
      </c>
      <c r="N1177" s="395">
        <f t="shared" ca="1" si="1697"/>
        <v>0</v>
      </c>
      <c r="O1177" s="395">
        <f t="shared" ca="1" si="1698"/>
        <v>0</v>
      </c>
      <c r="P1177" s="395">
        <f t="shared" ca="1" si="1699"/>
        <v>0</v>
      </c>
      <c r="Q1177" s="395">
        <f t="shared" ca="1" si="1700"/>
        <v>0</v>
      </c>
      <c r="R1177" s="395">
        <f t="shared" ca="1" si="1701"/>
        <v>0</v>
      </c>
      <c r="S1177" s="395">
        <f t="shared" ca="1" si="1702"/>
        <v>0</v>
      </c>
      <c r="T1177" s="395">
        <f t="shared" ca="1" si="1703"/>
        <v>0</v>
      </c>
      <c r="U1177" s="395">
        <f t="shared" ca="1" si="1704"/>
        <v>0</v>
      </c>
      <c r="V1177" s="395">
        <f t="shared" ca="1" si="1705"/>
        <v>0</v>
      </c>
      <c r="W1177" s="395">
        <f t="shared" ca="1" si="1706"/>
        <v>0</v>
      </c>
      <c r="X1177" s="249"/>
      <c r="Y1177" s="249"/>
      <c r="Z1177" s="249"/>
      <c r="AA1177" s="249"/>
      <c r="AB1177" s="249"/>
    </row>
    <row r="1178" spans="1:28" hidden="1" outlineLevel="1">
      <c r="A1178" s="249"/>
      <c r="B1178" s="309" t="str">
        <f t="shared" ca="1" si="1707"/>
        <v>RL Capex 2018</v>
      </c>
      <c r="C1178" s="401"/>
      <c r="D1178" s="401"/>
      <c r="E1178" s="401"/>
      <c r="F1178" s="401"/>
      <c r="G1178" s="401"/>
      <c r="H1178" s="396"/>
      <c r="I1178" s="400">
        <f ca="1">I1144</f>
        <v>0</v>
      </c>
      <c r="J1178" s="395">
        <f t="shared" ca="1" si="1693"/>
        <v>0</v>
      </c>
      <c r="K1178" s="395">
        <f t="shared" ca="1" si="1694"/>
        <v>0</v>
      </c>
      <c r="L1178" s="395">
        <f t="shared" ca="1" si="1695"/>
        <v>0</v>
      </c>
      <c r="M1178" s="395">
        <f t="shared" ca="1" si="1696"/>
        <v>0</v>
      </c>
      <c r="N1178" s="395">
        <f t="shared" ca="1" si="1697"/>
        <v>0</v>
      </c>
      <c r="O1178" s="395">
        <f t="shared" ca="1" si="1698"/>
        <v>0</v>
      </c>
      <c r="P1178" s="395">
        <f t="shared" ca="1" si="1699"/>
        <v>0</v>
      </c>
      <c r="Q1178" s="395">
        <f t="shared" ca="1" si="1700"/>
        <v>0</v>
      </c>
      <c r="R1178" s="395">
        <f t="shared" ca="1" si="1701"/>
        <v>0</v>
      </c>
      <c r="S1178" s="395">
        <f t="shared" ca="1" si="1702"/>
        <v>0</v>
      </c>
      <c r="T1178" s="395">
        <f t="shared" ca="1" si="1703"/>
        <v>0</v>
      </c>
      <c r="U1178" s="395">
        <f t="shared" ca="1" si="1704"/>
        <v>0</v>
      </c>
      <c r="V1178" s="395">
        <f t="shared" ca="1" si="1705"/>
        <v>0</v>
      </c>
      <c r="W1178" s="395">
        <f t="shared" ca="1" si="1706"/>
        <v>0</v>
      </c>
      <c r="X1178" s="249"/>
      <c r="Y1178" s="249"/>
      <c r="Z1178" s="249"/>
      <c r="AA1178" s="249"/>
      <c r="AB1178" s="249"/>
    </row>
    <row r="1179" spans="1:28" hidden="1" outlineLevel="1">
      <c r="A1179" s="249"/>
      <c r="B1179" s="309" t="str">
        <f t="shared" ca="1" si="1707"/>
        <v>RL Capex 2019</v>
      </c>
      <c r="C1179" s="401"/>
      <c r="D1179" s="401"/>
      <c r="E1179" s="401"/>
      <c r="F1179" s="401"/>
      <c r="G1179" s="401"/>
      <c r="H1179" s="401"/>
      <c r="I1179" s="396"/>
      <c r="J1179" s="400">
        <f ca="1">J1144</f>
        <v>0</v>
      </c>
      <c r="K1179" s="395">
        <f t="shared" ca="1" si="1694"/>
        <v>0</v>
      </c>
      <c r="L1179" s="395">
        <f t="shared" ca="1" si="1695"/>
        <v>0</v>
      </c>
      <c r="M1179" s="395">
        <f t="shared" ca="1" si="1696"/>
        <v>0</v>
      </c>
      <c r="N1179" s="395">
        <f t="shared" ca="1" si="1697"/>
        <v>0</v>
      </c>
      <c r="O1179" s="395">
        <f t="shared" ca="1" si="1698"/>
        <v>0</v>
      </c>
      <c r="P1179" s="395">
        <f t="shared" ca="1" si="1699"/>
        <v>0</v>
      </c>
      <c r="Q1179" s="395">
        <f t="shared" ca="1" si="1700"/>
        <v>0</v>
      </c>
      <c r="R1179" s="395">
        <f t="shared" ca="1" si="1701"/>
        <v>0</v>
      </c>
      <c r="S1179" s="395">
        <f t="shared" ca="1" si="1702"/>
        <v>0</v>
      </c>
      <c r="T1179" s="395">
        <f t="shared" ca="1" si="1703"/>
        <v>0</v>
      </c>
      <c r="U1179" s="395">
        <f t="shared" ca="1" si="1704"/>
        <v>0</v>
      </c>
      <c r="V1179" s="395">
        <f t="shared" ca="1" si="1705"/>
        <v>0</v>
      </c>
      <c r="W1179" s="395">
        <f t="shared" ca="1" si="1706"/>
        <v>0</v>
      </c>
      <c r="X1179" s="249"/>
      <c r="Y1179" s="249"/>
      <c r="Z1179" s="249"/>
      <c r="AA1179" s="249"/>
      <c r="AB1179" s="249"/>
    </row>
    <row r="1180" spans="1:28" hidden="1" outlineLevel="1">
      <c r="A1180" s="249"/>
      <c r="B1180" s="309" t="str">
        <f t="shared" ca="1" si="1707"/>
        <v>RL Capex 2020</v>
      </c>
      <c r="C1180" s="401"/>
      <c r="D1180" s="401"/>
      <c r="E1180" s="401"/>
      <c r="F1180" s="401"/>
      <c r="G1180" s="401"/>
      <c r="H1180" s="401"/>
      <c r="I1180" s="401"/>
      <c r="J1180" s="396"/>
      <c r="K1180" s="400">
        <f ca="1">K1144</f>
        <v>0</v>
      </c>
      <c r="L1180" s="395">
        <f t="shared" ca="1" si="1695"/>
        <v>0</v>
      </c>
      <c r="M1180" s="395">
        <f t="shared" ca="1" si="1696"/>
        <v>0</v>
      </c>
      <c r="N1180" s="395">
        <f t="shared" ca="1" si="1697"/>
        <v>0</v>
      </c>
      <c r="O1180" s="395">
        <f t="shared" ca="1" si="1698"/>
        <v>0</v>
      </c>
      <c r="P1180" s="395">
        <f t="shared" ca="1" si="1699"/>
        <v>0</v>
      </c>
      <c r="Q1180" s="395">
        <f t="shared" ca="1" si="1700"/>
        <v>0</v>
      </c>
      <c r="R1180" s="395">
        <f t="shared" ca="1" si="1701"/>
        <v>0</v>
      </c>
      <c r="S1180" s="395">
        <f t="shared" ca="1" si="1702"/>
        <v>0</v>
      </c>
      <c r="T1180" s="395">
        <f t="shared" ca="1" si="1703"/>
        <v>0</v>
      </c>
      <c r="U1180" s="395">
        <f t="shared" ca="1" si="1704"/>
        <v>0</v>
      </c>
      <c r="V1180" s="395">
        <f t="shared" ca="1" si="1705"/>
        <v>0</v>
      </c>
      <c r="W1180" s="395">
        <f t="shared" ca="1" si="1706"/>
        <v>0</v>
      </c>
      <c r="X1180" s="249"/>
      <c r="Y1180" s="249"/>
      <c r="Z1180" s="249"/>
      <c r="AA1180" s="249"/>
      <c r="AB1180" s="249"/>
    </row>
    <row r="1181" spans="1:28" hidden="1" outlineLevel="1">
      <c r="A1181" s="249"/>
      <c r="B1181" s="309" t="str">
        <f t="shared" ca="1" si="1707"/>
        <v>RL Capex 2021</v>
      </c>
      <c r="C1181" s="401"/>
      <c r="D1181" s="401"/>
      <c r="E1181" s="401"/>
      <c r="F1181" s="401"/>
      <c r="G1181" s="401"/>
      <c r="H1181" s="401"/>
      <c r="I1181" s="401"/>
      <c r="J1181" s="401"/>
      <c r="K1181" s="396"/>
      <c r="L1181" s="400">
        <f ca="1">L1144</f>
        <v>0</v>
      </c>
      <c r="M1181" s="395">
        <f t="shared" ca="1" si="1696"/>
        <v>0</v>
      </c>
      <c r="N1181" s="395">
        <f t="shared" ca="1" si="1697"/>
        <v>0</v>
      </c>
      <c r="O1181" s="395">
        <f t="shared" ca="1" si="1698"/>
        <v>0</v>
      </c>
      <c r="P1181" s="395">
        <f t="shared" ca="1" si="1699"/>
        <v>0</v>
      </c>
      <c r="Q1181" s="395">
        <f t="shared" ca="1" si="1700"/>
        <v>0</v>
      </c>
      <c r="R1181" s="395">
        <f t="shared" ca="1" si="1701"/>
        <v>0</v>
      </c>
      <c r="S1181" s="395">
        <f t="shared" ca="1" si="1702"/>
        <v>0</v>
      </c>
      <c r="T1181" s="395">
        <f t="shared" ca="1" si="1703"/>
        <v>0</v>
      </c>
      <c r="U1181" s="395">
        <f t="shared" ca="1" si="1704"/>
        <v>0</v>
      </c>
      <c r="V1181" s="395">
        <f t="shared" ca="1" si="1705"/>
        <v>0</v>
      </c>
      <c r="W1181" s="395">
        <f t="shared" ca="1" si="1706"/>
        <v>0</v>
      </c>
      <c r="X1181" s="249"/>
      <c r="Y1181" s="249"/>
      <c r="Z1181" s="249"/>
      <c r="AA1181" s="249"/>
      <c r="AB1181" s="249"/>
    </row>
    <row r="1182" spans="1:28" hidden="1" outlineLevel="1">
      <c r="A1182" s="249"/>
      <c r="B1182" s="309" t="str">
        <f t="shared" ca="1" si="1707"/>
        <v>RL Capex 2022</v>
      </c>
      <c r="C1182" s="401"/>
      <c r="D1182" s="401"/>
      <c r="E1182" s="401"/>
      <c r="F1182" s="401"/>
      <c r="G1182" s="401"/>
      <c r="H1182" s="401"/>
      <c r="I1182" s="401"/>
      <c r="J1182" s="401"/>
      <c r="K1182" s="401"/>
      <c r="L1182" s="396"/>
      <c r="M1182" s="400">
        <f ca="1">M1144</f>
        <v>0</v>
      </c>
      <c r="N1182" s="395">
        <f t="shared" ca="1" si="1697"/>
        <v>0</v>
      </c>
      <c r="O1182" s="395">
        <f t="shared" ca="1" si="1698"/>
        <v>0</v>
      </c>
      <c r="P1182" s="395">
        <f t="shared" ca="1" si="1699"/>
        <v>0</v>
      </c>
      <c r="Q1182" s="395">
        <f t="shared" ca="1" si="1700"/>
        <v>0</v>
      </c>
      <c r="R1182" s="395">
        <f t="shared" ca="1" si="1701"/>
        <v>0</v>
      </c>
      <c r="S1182" s="395">
        <f t="shared" ca="1" si="1702"/>
        <v>0</v>
      </c>
      <c r="T1182" s="395">
        <f t="shared" ca="1" si="1703"/>
        <v>0</v>
      </c>
      <c r="U1182" s="395">
        <f t="shared" ca="1" si="1704"/>
        <v>0</v>
      </c>
      <c r="V1182" s="395">
        <f t="shared" ca="1" si="1705"/>
        <v>0</v>
      </c>
      <c r="W1182" s="395">
        <f t="shared" ca="1" si="1706"/>
        <v>0</v>
      </c>
      <c r="X1182" s="249"/>
      <c r="Y1182" s="249"/>
      <c r="Z1182" s="249"/>
      <c r="AA1182" s="249"/>
      <c r="AB1182" s="249"/>
    </row>
    <row r="1183" spans="1:28" hidden="1" outlineLevel="1">
      <c r="A1183" s="249"/>
      <c r="B1183" s="309" t="str">
        <f t="shared" ca="1" si="1707"/>
        <v>RL Capex 2023</v>
      </c>
      <c r="C1183" s="401"/>
      <c r="D1183" s="401"/>
      <c r="E1183" s="401"/>
      <c r="F1183" s="401"/>
      <c r="G1183" s="401"/>
      <c r="H1183" s="401"/>
      <c r="I1183" s="401"/>
      <c r="J1183" s="401"/>
      <c r="K1183" s="401"/>
      <c r="L1183" s="401"/>
      <c r="M1183" s="396"/>
      <c r="N1183" s="400">
        <f>N1144</f>
        <v>0</v>
      </c>
      <c r="O1183" s="395">
        <f t="shared" si="1698"/>
        <v>0</v>
      </c>
      <c r="P1183" s="395">
        <f t="shared" si="1699"/>
        <v>0</v>
      </c>
      <c r="Q1183" s="395">
        <f t="shared" si="1700"/>
        <v>0</v>
      </c>
      <c r="R1183" s="395">
        <f t="shared" si="1701"/>
        <v>0</v>
      </c>
      <c r="S1183" s="395">
        <f t="shared" si="1702"/>
        <v>0</v>
      </c>
      <c r="T1183" s="395">
        <f t="shared" si="1703"/>
        <v>0</v>
      </c>
      <c r="U1183" s="395">
        <f t="shared" si="1704"/>
        <v>0</v>
      </c>
      <c r="V1183" s="395">
        <f t="shared" si="1705"/>
        <v>0</v>
      </c>
      <c r="W1183" s="395">
        <f t="shared" si="1706"/>
        <v>0</v>
      </c>
      <c r="X1183" s="249"/>
      <c r="Y1183" s="249"/>
      <c r="Z1183" s="249"/>
      <c r="AA1183" s="249"/>
      <c r="AB1183" s="249"/>
    </row>
    <row r="1184" spans="1:28" hidden="1" outlineLevel="1">
      <c r="A1184" s="249"/>
      <c r="B1184" s="309" t="str">
        <f t="shared" ca="1" si="1707"/>
        <v>RL Capex 2024</v>
      </c>
      <c r="C1184" s="401"/>
      <c r="D1184" s="401"/>
      <c r="E1184" s="401"/>
      <c r="F1184" s="401"/>
      <c r="G1184" s="401"/>
      <c r="H1184" s="401"/>
      <c r="I1184" s="401"/>
      <c r="J1184" s="401"/>
      <c r="K1184" s="401"/>
      <c r="L1184" s="401"/>
      <c r="M1184" s="401"/>
      <c r="N1184" s="396"/>
      <c r="O1184" s="400">
        <f>O1144</f>
        <v>0</v>
      </c>
      <c r="P1184" s="395">
        <f t="shared" si="1699"/>
        <v>0</v>
      </c>
      <c r="Q1184" s="395">
        <f t="shared" si="1700"/>
        <v>0</v>
      </c>
      <c r="R1184" s="395">
        <f t="shared" si="1701"/>
        <v>0</v>
      </c>
      <c r="S1184" s="395">
        <f t="shared" si="1702"/>
        <v>0</v>
      </c>
      <c r="T1184" s="395">
        <f t="shared" si="1703"/>
        <v>0</v>
      </c>
      <c r="U1184" s="395">
        <f t="shared" si="1704"/>
        <v>0</v>
      </c>
      <c r="V1184" s="395">
        <f t="shared" si="1705"/>
        <v>0</v>
      </c>
      <c r="W1184" s="395">
        <f t="shared" si="1706"/>
        <v>0</v>
      </c>
      <c r="X1184" s="249"/>
      <c r="Y1184" s="249"/>
      <c r="Z1184" s="249"/>
      <c r="AA1184" s="249"/>
      <c r="AB1184" s="249"/>
    </row>
    <row r="1185" spans="1:28" hidden="1" outlineLevel="1">
      <c r="A1185" s="249"/>
      <c r="B1185" s="309" t="str">
        <f t="shared" ca="1" si="1707"/>
        <v>RL Capex 2025</v>
      </c>
      <c r="C1185" s="401"/>
      <c r="D1185" s="401"/>
      <c r="E1185" s="401"/>
      <c r="F1185" s="401"/>
      <c r="G1185" s="401"/>
      <c r="H1185" s="401"/>
      <c r="I1185" s="401"/>
      <c r="J1185" s="401"/>
      <c r="K1185" s="401"/>
      <c r="L1185" s="401"/>
      <c r="M1185" s="401"/>
      <c r="N1185" s="401"/>
      <c r="O1185" s="396"/>
      <c r="P1185" s="400">
        <f>P1144</f>
        <v>0</v>
      </c>
      <c r="Q1185" s="395">
        <f t="shared" si="1700"/>
        <v>0</v>
      </c>
      <c r="R1185" s="395">
        <f t="shared" si="1701"/>
        <v>0</v>
      </c>
      <c r="S1185" s="395">
        <f t="shared" si="1702"/>
        <v>0</v>
      </c>
      <c r="T1185" s="395">
        <f t="shared" si="1703"/>
        <v>0</v>
      </c>
      <c r="U1185" s="395">
        <f t="shared" si="1704"/>
        <v>0</v>
      </c>
      <c r="V1185" s="395">
        <f t="shared" si="1705"/>
        <v>0</v>
      </c>
      <c r="W1185" s="395">
        <f t="shared" si="1706"/>
        <v>0</v>
      </c>
      <c r="X1185" s="249"/>
      <c r="Y1185" s="249"/>
      <c r="Z1185" s="249"/>
      <c r="AA1185" s="249"/>
      <c r="AB1185" s="249"/>
    </row>
    <row r="1186" spans="1:28" hidden="1" outlineLevel="1">
      <c r="A1186" s="249"/>
      <c r="B1186" s="309" t="str">
        <f t="shared" ca="1" si="1707"/>
        <v>RL Capex 2026</v>
      </c>
      <c r="C1186" s="401"/>
      <c r="D1186" s="401"/>
      <c r="E1186" s="401"/>
      <c r="F1186" s="401"/>
      <c r="G1186" s="401"/>
      <c r="H1186" s="401"/>
      <c r="I1186" s="401"/>
      <c r="J1186" s="401"/>
      <c r="K1186" s="401"/>
      <c r="L1186" s="401"/>
      <c r="M1186" s="401"/>
      <c r="N1186" s="401"/>
      <c r="O1186" s="401"/>
      <c r="P1186" s="396"/>
      <c r="Q1186" s="400">
        <f>Q1144</f>
        <v>0</v>
      </c>
      <c r="R1186" s="395">
        <f t="shared" si="1701"/>
        <v>0</v>
      </c>
      <c r="S1186" s="395">
        <f t="shared" si="1702"/>
        <v>0</v>
      </c>
      <c r="T1186" s="395">
        <f t="shared" si="1703"/>
        <v>0</v>
      </c>
      <c r="U1186" s="395">
        <f t="shared" si="1704"/>
        <v>0</v>
      </c>
      <c r="V1186" s="395">
        <f t="shared" si="1705"/>
        <v>0</v>
      </c>
      <c r="W1186" s="395">
        <f t="shared" si="1706"/>
        <v>0</v>
      </c>
      <c r="X1186" s="249"/>
      <c r="Y1186" s="249"/>
      <c r="Z1186" s="249"/>
      <c r="AA1186" s="249"/>
      <c r="AB1186" s="249"/>
    </row>
    <row r="1187" spans="1:28" hidden="1" outlineLevel="1">
      <c r="A1187" s="249"/>
      <c r="B1187" s="309" t="str">
        <f t="shared" ca="1" si="1707"/>
        <v>RL Capex 2027</v>
      </c>
      <c r="C1187" s="401"/>
      <c r="D1187" s="401"/>
      <c r="E1187" s="401"/>
      <c r="F1187" s="401"/>
      <c r="G1187" s="401"/>
      <c r="H1187" s="401"/>
      <c r="I1187" s="401"/>
      <c r="J1187" s="401"/>
      <c r="K1187" s="401"/>
      <c r="L1187" s="401"/>
      <c r="M1187" s="401"/>
      <c r="N1187" s="401"/>
      <c r="O1187" s="401"/>
      <c r="P1187" s="401"/>
      <c r="Q1187" s="396"/>
      <c r="R1187" s="400">
        <f>R1144</f>
        <v>0</v>
      </c>
      <c r="S1187" s="395">
        <f t="shared" si="1702"/>
        <v>0</v>
      </c>
      <c r="T1187" s="395">
        <f t="shared" si="1703"/>
        <v>0</v>
      </c>
      <c r="U1187" s="395">
        <f t="shared" si="1704"/>
        <v>0</v>
      </c>
      <c r="V1187" s="395">
        <f t="shared" si="1705"/>
        <v>0</v>
      </c>
      <c r="W1187" s="395">
        <f t="shared" si="1706"/>
        <v>0</v>
      </c>
      <c r="X1187" s="249"/>
      <c r="Y1187" s="249"/>
      <c r="Z1187" s="249"/>
      <c r="AA1187" s="249"/>
      <c r="AB1187" s="249"/>
    </row>
    <row r="1188" spans="1:28" hidden="1" outlineLevel="1">
      <c r="A1188" s="249"/>
      <c r="B1188" s="309" t="str">
        <f t="shared" ca="1" si="1707"/>
        <v>RL Capex 2028</v>
      </c>
      <c r="C1188" s="401"/>
      <c r="D1188" s="401"/>
      <c r="E1188" s="401"/>
      <c r="F1188" s="401"/>
      <c r="G1188" s="401"/>
      <c r="H1188" s="401"/>
      <c r="I1188" s="401"/>
      <c r="J1188" s="401"/>
      <c r="K1188" s="401"/>
      <c r="L1188" s="401"/>
      <c r="M1188" s="401"/>
      <c r="N1188" s="401"/>
      <c r="O1188" s="401"/>
      <c r="P1188" s="401"/>
      <c r="Q1188" s="401"/>
      <c r="R1188" s="396"/>
      <c r="S1188" s="400">
        <f>S1144</f>
        <v>0</v>
      </c>
      <c r="T1188" s="395">
        <f t="shared" si="1703"/>
        <v>0</v>
      </c>
      <c r="U1188" s="395">
        <f t="shared" si="1704"/>
        <v>0</v>
      </c>
      <c r="V1188" s="395">
        <f t="shared" si="1705"/>
        <v>0</v>
      </c>
      <c r="W1188" s="395">
        <f t="shared" si="1706"/>
        <v>0</v>
      </c>
      <c r="X1188" s="249"/>
      <c r="Y1188" s="249"/>
      <c r="Z1188" s="249"/>
      <c r="AA1188" s="249"/>
      <c r="AB1188" s="249"/>
    </row>
    <row r="1189" spans="1:28" hidden="1" outlineLevel="1">
      <c r="A1189" s="249"/>
      <c r="B1189" s="309" t="str">
        <f t="shared" ca="1" si="1707"/>
        <v>RL Capex 2029</v>
      </c>
      <c r="C1189" s="401"/>
      <c r="D1189" s="401"/>
      <c r="E1189" s="401"/>
      <c r="F1189" s="401"/>
      <c r="G1189" s="401"/>
      <c r="H1189" s="401"/>
      <c r="I1189" s="401"/>
      <c r="J1189" s="401"/>
      <c r="K1189" s="401"/>
      <c r="L1189" s="401"/>
      <c r="M1189" s="401"/>
      <c r="N1189" s="401"/>
      <c r="O1189" s="401"/>
      <c r="P1189" s="401"/>
      <c r="Q1189" s="401"/>
      <c r="R1189" s="401"/>
      <c r="S1189" s="396"/>
      <c r="T1189" s="400">
        <f>T1144</f>
        <v>0</v>
      </c>
      <c r="U1189" s="395">
        <f t="shared" si="1704"/>
        <v>0</v>
      </c>
      <c r="V1189" s="395">
        <f t="shared" si="1705"/>
        <v>0</v>
      </c>
      <c r="W1189" s="395">
        <f t="shared" si="1706"/>
        <v>0</v>
      </c>
      <c r="X1189" s="249"/>
      <c r="Y1189" s="249"/>
      <c r="Z1189" s="249"/>
      <c r="AA1189" s="249"/>
      <c r="AB1189" s="249"/>
    </row>
    <row r="1190" spans="1:28" hidden="1" outlineLevel="1">
      <c r="A1190" s="249"/>
      <c r="B1190" s="309" t="str">
        <f t="shared" ca="1" si="1707"/>
        <v>RL Capex 2030</v>
      </c>
      <c r="C1190" s="401"/>
      <c r="D1190" s="401"/>
      <c r="E1190" s="401"/>
      <c r="F1190" s="401"/>
      <c r="G1190" s="401"/>
      <c r="H1190" s="401"/>
      <c r="I1190" s="401"/>
      <c r="J1190" s="401"/>
      <c r="K1190" s="401"/>
      <c r="L1190" s="401"/>
      <c r="M1190" s="401"/>
      <c r="N1190" s="401"/>
      <c r="O1190" s="401"/>
      <c r="P1190" s="401"/>
      <c r="Q1190" s="401"/>
      <c r="R1190" s="401"/>
      <c r="S1190" s="401"/>
      <c r="T1190" s="396"/>
      <c r="U1190" s="400">
        <f>U1144</f>
        <v>0</v>
      </c>
      <c r="V1190" s="395">
        <f t="shared" si="1705"/>
        <v>0</v>
      </c>
      <c r="W1190" s="395">
        <f t="shared" si="1706"/>
        <v>0</v>
      </c>
      <c r="X1190" s="249"/>
      <c r="Y1190" s="249"/>
      <c r="Z1190" s="249"/>
      <c r="AA1190" s="249"/>
      <c r="AB1190" s="249"/>
    </row>
    <row r="1191" spans="1:28" hidden="1" outlineLevel="1">
      <c r="A1191" s="249"/>
      <c r="B1191" s="309" t="str">
        <f t="shared" ca="1" si="1707"/>
        <v>RL Capex 2031</v>
      </c>
      <c r="C1191" s="401"/>
      <c r="D1191" s="401"/>
      <c r="E1191" s="401"/>
      <c r="F1191" s="401"/>
      <c r="G1191" s="401"/>
      <c r="H1191" s="401"/>
      <c r="I1191" s="401"/>
      <c r="J1191" s="401"/>
      <c r="K1191" s="401"/>
      <c r="L1191" s="401"/>
      <c r="M1191" s="401"/>
      <c r="N1191" s="401"/>
      <c r="O1191" s="401"/>
      <c r="P1191" s="401"/>
      <c r="Q1191" s="401"/>
      <c r="R1191" s="401"/>
      <c r="S1191" s="401"/>
      <c r="T1191" s="401"/>
      <c r="U1191" s="396"/>
      <c r="V1191" s="400">
        <f>V1144</f>
        <v>0</v>
      </c>
      <c r="W1191" s="395">
        <f>IF(V1191="n/a","n/a",MAX(0,V1191-1))</f>
        <v>0</v>
      </c>
      <c r="X1191" s="249"/>
      <c r="Y1191" s="249"/>
      <c r="Z1191" s="249"/>
      <c r="AA1191" s="249"/>
      <c r="AB1191" s="249"/>
    </row>
    <row r="1192" spans="1:28" hidden="1" outlineLevel="1">
      <c r="A1192" s="249"/>
      <c r="B1192" s="309" t="str">
        <f t="shared" ca="1" si="1707"/>
        <v>RL Capex 2032</v>
      </c>
      <c r="C1192" s="401"/>
      <c r="D1192" s="401"/>
      <c r="E1192" s="401"/>
      <c r="F1192" s="401"/>
      <c r="G1192" s="401"/>
      <c r="H1192" s="401"/>
      <c r="I1192" s="401"/>
      <c r="J1192" s="401"/>
      <c r="K1192" s="401"/>
      <c r="L1192" s="401"/>
      <c r="M1192" s="401"/>
      <c r="N1192" s="401"/>
      <c r="O1192" s="401"/>
      <c r="P1192" s="401"/>
      <c r="Q1192" s="401"/>
      <c r="R1192" s="401"/>
      <c r="S1192" s="401"/>
      <c r="T1192" s="401"/>
      <c r="U1192" s="401"/>
      <c r="V1192" s="396"/>
      <c r="W1192" s="395">
        <f>W1144</f>
        <v>0</v>
      </c>
      <c r="X1192" s="249"/>
      <c r="Y1192" s="249"/>
      <c r="Z1192" s="249"/>
      <c r="AA1192" s="249"/>
      <c r="AB1192" s="249"/>
    </row>
    <row r="1193" spans="1:28" hidden="1" outlineLevel="1">
      <c r="A1193" s="249"/>
      <c r="B1193" s="332"/>
      <c r="C1193" s="395"/>
      <c r="D1193" s="395"/>
      <c r="E1193" s="395"/>
      <c r="F1193" s="395"/>
      <c r="G1193" s="395"/>
      <c r="H1193" s="395"/>
      <c r="I1193" s="395"/>
      <c r="J1193" s="395"/>
      <c r="K1193" s="395"/>
      <c r="L1193" s="395"/>
      <c r="M1193" s="395"/>
      <c r="N1193" s="395"/>
      <c r="O1193" s="395"/>
      <c r="P1193" s="395"/>
      <c r="Q1193" s="395"/>
      <c r="R1193" s="395"/>
      <c r="S1193" s="395"/>
      <c r="T1193" s="395"/>
      <c r="U1193" s="395"/>
      <c r="V1193" s="395"/>
      <c r="W1193" s="395"/>
      <c r="X1193" s="249"/>
      <c r="Y1193" s="249"/>
      <c r="Z1193" s="249"/>
      <c r="AA1193" s="249"/>
      <c r="AB1193" s="249"/>
    </row>
    <row r="1194" spans="1:28" collapsed="1">
      <c r="A1194" s="322"/>
      <c r="B1194" s="336" t="s">
        <v>192</v>
      </c>
      <c r="C1194" s="460">
        <f ca="1">(IF(OR($C1144&lt;&gt;"n/a",C1144&lt;&gt;"n/a"),IF(SUM(C1147:C1169)=0,0,IF((SUMPRODUCT(C1147:C1169,C1171:C1193)/SUM(C1147:C1169))&lt;0,1,(SUMPRODUCT(C1147:C1169,C1171:C1193)/SUM(C1147:C1169)))),"n/a"))</f>
        <v>0</v>
      </c>
      <c r="D1194" s="460">
        <f ca="1">(IF(OR($C1144&lt;&gt;"n/a",D1144&lt;&gt;"n/a"),IF(SUM(D1147:D1169)=0,0,IF((SUMPRODUCT(D1147:D1169,D1171:D1193)/SUM(D1147:D1169))&lt;0,1,(SUMPRODUCT(D1147:D1169,D1171:D1193)/SUM(D1147:D1169)))),"n/a"))</f>
        <v>0</v>
      </c>
      <c r="E1194" s="460">
        <f t="shared" ref="E1194:W1194" ca="1" si="1708">(IF(OR($C1144&lt;&gt;"n/a",E1144&lt;&gt;"n/a"),IF(SUM(E1147:E1169)=0,0,IF((SUMPRODUCT(E1147:E1169,E1171:E1193)/SUM(E1147:E1169))&lt;0,1,(SUMPRODUCT(E1147:E1169,E1171:E1193)/SUM(E1147:E1169)))),"n/a"))</f>
        <v>0</v>
      </c>
      <c r="F1194" s="460">
        <f t="shared" ca="1" si="1708"/>
        <v>0</v>
      </c>
      <c r="G1194" s="460">
        <f t="shared" ca="1" si="1708"/>
        <v>0</v>
      </c>
      <c r="H1194" s="460">
        <f t="shared" ca="1" si="1708"/>
        <v>0</v>
      </c>
      <c r="I1194" s="460">
        <f t="shared" ca="1" si="1708"/>
        <v>0</v>
      </c>
      <c r="J1194" s="460">
        <f t="shared" ca="1" si="1708"/>
        <v>0</v>
      </c>
      <c r="K1194" s="460">
        <f t="shared" ca="1" si="1708"/>
        <v>0</v>
      </c>
      <c r="L1194" s="460">
        <f t="shared" ca="1" si="1708"/>
        <v>0</v>
      </c>
      <c r="M1194" s="460">
        <f t="shared" ca="1" si="1708"/>
        <v>0</v>
      </c>
      <c r="N1194" s="460">
        <f t="shared" ca="1" si="1708"/>
        <v>0</v>
      </c>
      <c r="O1194" s="460">
        <f t="shared" ca="1" si="1708"/>
        <v>0</v>
      </c>
      <c r="P1194" s="460">
        <f t="shared" ca="1" si="1708"/>
        <v>0</v>
      </c>
      <c r="Q1194" s="460">
        <f t="shared" ca="1" si="1708"/>
        <v>0</v>
      </c>
      <c r="R1194" s="460">
        <f t="shared" ca="1" si="1708"/>
        <v>0</v>
      </c>
      <c r="S1194" s="460">
        <f t="shared" ca="1" si="1708"/>
        <v>0</v>
      </c>
      <c r="T1194" s="460">
        <f t="shared" ca="1" si="1708"/>
        <v>0</v>
      </c>
      <c r="U1194" s="460">
        <f t="shared" ca="1" si="1708"/>
        <v>0</v>
      </c>
      <c r="V1194" s="460">
        <f t="shared" ca="1" si="1708"/>
        <v>0</v>
      </c>
      <c r="W1194" s="460">
        <f t="shared" ca="1" si="1708"/>
        <v>0</v>
      </c>
      <c r="X1194" s="249"/>
      <c r="Y1194" s="249"/>
      <c r="Z1194" s="249"/>
      <c r="AA1194" s="249"/>
      <c r="AB1194" s="249"/>
    </row>
    <row r="1195" spans="1:28">
      <c r="A1195" s="249"/>
      <c r="B1195" s="249"/>
      <c r="C1195" s="395"/>
      <c r="D1195" s="395"/>
      <c r="E1195" s="395"/>
      <c r="F1195" s="395"/>
      <c r="G1195" s="395"/>
      <c r="H1195" s="395"/>
      <c r="I1195" s="395"/>
      <c r="J1195" s="395"/>
      <c r="K1195" s="395"/>
      <c r="L1195" s="395"/>
      <c r="M1195" s="395"/>
      <c r="N1195" s="395"/>
      <c r="O1195" s="395"/>
      <c r="P1195" s="395"/>
      <c r="Q1195" s="395"/>
      <c r="R1195" s="395"/>
      <c r="S1195" s="395"/>
      <c r="T1195" s="395"/>
      <c r="U1195" s="395"/>
      <c r="V1195" s="395"/>
      <c r="W1195" s="395"/>
      <c r="X1195" s="249"/>
      <c r="Y1195" s="249"/>
      <c r="Z1195" s="249"/>
      <c r="AA1195" s="249"/>
      <c r="AB1195" s="249"/>
    </row>
    <row r="1196" spans="1:28">
      <c r="A1196" s="72" t="s">
        <v>73</v>
      </c>
      <c r="B1196" s="142">
        <f>VLOOKUP($A1196,'RFM input'!$E$7:$F$56,2,FALSE)</f>
        <v>0</v>
      </c>
      <c r="C1196" s="402"/>
      <c r="D1196" s="402"/>
      <c r="E1196" s="403"/>
      <c r="F1196" s="403"/>
      <c r="G1196" s="403"/>
      <c r="H1196" s="403"/>
      <c r="I1196" s="403"/>
      <c r="J1196" s="403"/>
      <c r="K1196" s="403"/>
      <c r="L1196" s="403"/>
      <c r="M1196" s="403"/>
      <c r="N1196" s="403"/>
      <c r="O1196" s="403"/>
      <c r="P1196" s="403"/>
      <c r="Q1196" s="403"/>
      <c r="R1196" s="403"/>
      <c r="S1196" s="403"/>
      <c r="T1196" s="403"/>
      <c r="U1196" s="403"/>
      <c r="V1196" s="403"/>
      <c r="W1196" s="403"/>
      <c r="X1196" s="249"/>
      <c r="Y1196" s="249"/>
      <c r="Z1196" s="249"/>
      <c r="AA1196" s="249"/>
      <c r="AB1196" s="249"/>
    </row>
    <row r="1197" spans="1:28">
      <c r="A1197" s="378">
        <f>VALUE(REPLACE(A1196,1,12,""))</f>
        <v>23</v>
      </c>
      <c r="B1197" s="317" t="s">
        <v>195</v>
      </c>
      <c r="C1197" s="389">
        <f ca="1">OFFSET('TAB roll forward'!$H$7,A1197,0)</f>
        <v>0</v>
      </c>
      <c r="D1197" s="404">
        <f ca="1">'RAB remaining lives'!D1202</f>
        <v>0</v>
      </c>
      <c r="E1197" s="404">
        <f ca="1">'RAB remaining lives'!E1202</f>
        <v>0</v>
      </c>
      <c r="F1197" s="404">
        <f ca="1">'RAB remaining lives'!F1202</f>
        <v>0</v>
      </c>
      <c r="G1197" s="404">
        <f ca="1">'RAB remaining lives'!G1202</f>
        <v>0</v>
      </c>
      <c r="H1197" s="404">
        <f ca="1">'RAB remaining lives'!H1202</f>
        <v>0</v>
      </c>
      <c r="I1197" s="404">
        <f ca="1">'RAB remaining lives'!I1202</f>
        <v>0</v>
      </c>
      <c r="J1197" s="404">
        <f ca="1">'RAB remaining lives'!J1202</f>
        <v>0</v>
      </c>
      <c r="K1197" s="404">
        <f ca="1">'RAB remaining lives'!K1202</f>
        <v>0</v>
      </c>
      <c r="L1197" s="404">
        <f ca="1">'RAB remaining lives'!L1202</f>
        <v>0</v>
      </c>
      <c r="M1197" s="404">
        <f ca="1">'RAB remaining lives'!M1202</f>
        <v>0</v>
      </c>
      <c r="N1197" s="404">
        <f>'RAB remaining lives'!N1202</f>
        <v>0</v>
      </c>
      <c r="O1197" s="404">
        <f>'RAB remaining lives'!O1202</f>
        <v>0</v>
      </c>
      <c r="P1197" s="404">
        <f>'RAB remaining lives'!P1202</f>
        <v>0</v>
      </c>
      <c r="Q1197" s="404">
        <f>'RAB remaining lives'!Q1202</f>
        <v>0</v>
      </c>
      <c r="R1197" s="404">
        <f>'RAB remaining lives'!R1202</f>
        <v>0</v>
      </c>
      <c r="S1197" s="404">
        <f>'RAB remaining lives'!S1202</f>
        <v>0</v>
      </c>
      <c r="T1197" s="404">
        <f>'RAB remaining lives'!T1202</f>
        <v>0</v>
      </c>
      <c r="U1197" s="404">
        <f>'RAB remaining lives'!U1202</f>
        <v>0</v>
      </c>
      <c r="V1197" s="404">
        <f>'RAB remaining lives'!V1202</f>
        <v>0</v>
      </c>
      <c r="W1197" s="404">
        <f>'RAB remaining lives'!W1202</f>
        <v>0</v>
      </c>
      <c r="X1197" s="249"/>
      <c r="Y1197" s="249"/>
      <c r="Z1197" s="249"/>
      <c r="AA1197" s="249"/>
      <c r="AB1197" s="249"/>
    </row>
    <row r="1198" spans="1:28">
      <c r="A1198" s="249"/>
      <c r="B1198" s="249" t="s">
        <v>326</v>
      </c>
      <c r="C1198" s="391">
        <f ca="1">OFFSET('RFM input'!$X$6,$A1197,0)</f>
        <v>0</v>
      </c>
      <c r="D1198" s="390">
        <f ca="1">OFFSET('RFM input'!$Y$6,$A1197,0)</f>
        <v>0</v>
      </c>
      <c r="E1198" s="390">
        <f ca="1">OFFSET('RFM input'!$Y$6,$A1197,0)</f>
        <v>0</v>
      </c>
      <c r="F1198" s="390">
        <f ca="1">OFFSET('RFM input'!$Y$6,$A1197,0)</f>
        <v>0</v>
      </c>
      <c r="G1198" s="390">
        <f ca="1">OFFSET('RFM input'!$Y$6,$A1197,0)</f>
        <v>0</v>
      </c>
      <c r="H1198" s="390">
        <f ca="1">OFFSET('RFM input'!$Y$6,$A1197,0)</f>
        <v>0</v>
      </c>
      <c r="I1198" s="390">
        <f ca="1">OFFSET('RFM input'!$Y$6,'TAB remaining lives'!$A1197,0)</f>
        <v>0</v>
      </c>
      <c r="J1198" s="390">
        <f ca="1">OFFSET('RFM input'!$Y$6,'TAB remaining lives'!$A1197,0)</f>
        <v>0</v>
      </c>
      <c r="K1198" s="390">
        <f ca="1">OFFSET('RFM input'!$Y$6,'TAB remaining lives'!$A1197,0)</f>
        <v>0</v>
      </c>
      <c r="L1198" s="390">
        <f ca="1">OFFSET('RFM input'!$Y$6,'TAB remaining lives'!$A1197,0)</f>
        <v>0</v>
      </c>
      <c r="M1198" s="390">
        <f ca="1">OFFSET('RFM input'!$Y$6,'TAB remaining lives'!$A1197,0)</f>
        <v>0</v>
      </c>
      <c r="N1198" s="390"/>
      <c r="O1198" s="390"/>
      <c r="P1198" s="390"/>
      <c r="Q1198" s="390"/>
      <c r="R1198" s="390"/>
      <c r="S1198" s="390"/>
      <c r="T1198" s="390"/>
      <c r="U1198" s="390"/>
      <c r="V1198" s="390"/>
      <c r="W1198" s="390"/>
      <c r="X1198" s="249"/>
      <c r="Y1198" s="249"/>
      <c r="Z1198" s="249"/>
      <c r="AA1198" s="249"/>
      <c r="AB1198" s="249"/>
    </row>
    <row r="1199" spans="1:28">
      <c r="A1199" s="249"/>
      <c r="B1199" s="317" t="s">
        <v>300</v>
      </c>
      <c r="C1199" s="392"/>
      <c r="D1199" s="393">
        <f ca="1">IF(D$6=(OFFSET('RFM input'!$G$60,0,'RFM input'!$AA$7)),OFFSET('RFM input'!$I$454,$A1197,0),0)</f>
        <v>0</v>
      </c>
      <c r="E1199" s="390">
        <f ca="1">IF(E$6=(OFFSET('RFM input'!$G$60,0,'RFM input'!$AA$7)),OFFSET('RFM input'!$I$454,$A1197,0),0)</f>
        <v>0</v>
      </c>
      <c r="F1199" s="390">
        <f ca="1">IF(F$6=(OFFSET('RFM input'!$G$60,0,'RFM input'!$AA$7)),OFFSET('RFM input'!$I$454,$A1197,0),0)</f>
        <v>0</v>
      </c>
      <c r="G1199" s="390">
        <f ca="1">IF(G$6=(OFFSET('RFM input'!$G$60,0,'RFM input'!$AA$7)),OFFSET('RFM input'!$I$454,$A1197,0),0)</f>
        <v>0</v>
      </c>
      <c r="H1199" s="390">
        <f ca="1">IF(H$6=(OFFSET('RFM input'!$G$60,0,'RFM input'!$AA$7)),OFFSET('RFM input'!$I$454,$A1197,0),0)</f>
        <v>0</v>
      </c>
      <c r="I1199" s="390">
        <f ca="1">IF(I$6=(OFFSET('RFM input'!$G$60,0,'RFM input'!$AA$7)),OFFSET('RFM input'!$I$454,$A1197,0),0)</f>
        <v>0</v>
      </c>
      <c r="J1199" s="390">
        <f ca="1">IF(J$6=(OFFSET('RFM input'!$G$60,0,'RFM input'!$AA$7)),OFFSET('RFM input'!$I$454,$A1197,0),0)</f>
        <v>0</v>
      </c>
      <c r="K1199" s="390">
        <f ca="1">IF(K$6=(OFFSET('RFM input'!$G$60,0,'RFM input'!$AA$7)),OFFSET('RFM input'!$I$454,$A1197,0),0)</f>
        <v>0</v>
      </c>
      <c r="L1199" s="390">
        <f ca="1">IF(L$6=(OFFSET('RFM input'!$G$60,0,'RFM input'!$AA$7)),OFFSET('RFM input'!$I$454,$A1197,0),0)</f>
        <v>0</v>
      </c>
      <c r="M1199" s="390">
        <f ca="1">IF(M$6=(OFFSET('RFM input'!$G$60,0,'RFM input'!$AA$7)),OFFSET('RFM input'!$I$454,$A1197,0),0)</f>
        <v>0</v>
      </c>
      <c r="N1199" s="390"/>
      <c r="O1199" s="390"/>
      <c r="P1199" s="390"/>
      <c r="Q1199" s="390"/>
      <c r="R1199" s="390"/>
      <c r="S1199" s="390"/>
      <c r="T1199" s="390"/>
      <c r="U1199" s="390"/>
      <c r="V1199" s="390"/>
      <c r="W1199" s="390"/>
      <c r="X1199" s="249"/>
      <c r="Y1199" s="249"/>
      <c r="Z1199" s="249"/>
      <c r="AA1199" s="249"/>
      <c r="AB1199" s="249"/>
    </row>
    <row r="1200" spans="1:28">
      <c r="A1200" s="249"/>
      <c r="B1200" s="317" t="s">
        <v>309</v>
      </c>
      <c r="C1200" s="392"/>
      <c r="D1200" s="391">
        <f ca="1">IF(D$6=(OFFSET('RFM input'!$G$60,0,'RFM input'!$AA$7)),OFFSET('RFM input'!$K$454,$A1197,0),0)</f>
        <v>0</v>
      </c>
      <c r="E1200" s="394">
        <f ca="1">IF(E$6=(OFFSET('RFM input'!$G$60,0,'RFM input'!$AA$7)),OFFSET('RFM input'!$K$454,$A1197,0),0)</f>
        <v>0</v>
      </c>
      <c r="F1200" s="394">
        <f ca="1">IF(F$6=(OFFSET('RFM input'!$G$60,0,'RFM input'!$AA$7)),OFFSET('RFM input'!$K$454,$A1197,0),0)</f>
        <v>0</v>
      </c>
      <c r="G1200" s="394">
        <f ca="1">IF(G$6=(OFFSET('RFM input'!$G$60,0,'RFM input'!$AA$7)),OFFSET('RFM input'!$K$454,$A1197,0),0)</f>
        <v>0</v>
      </c>
      <c r="H1200" s="394">
        <f ca="1">IF(H$6=(OFFSET('RFM input'!$G$60,0,'RFM input'!$AA$7)),OFFSET('RFM input'!$K$454,$A1197,0),0)</f>
        <v>0</v>
      </c>
      <c r="I1200" s="394">
        <f ca="1">IF(I$6=(OFFSET('RFM input'!$G$60,0,'RFM input'!$AA$7)),OFFSET('RFM input'!$K$454,$A1197,0),0)</f>
        <v>0</v>
      </c>
      <c r="J1200" s="394">
        <f ca="1">IF(J$6=(OFFSET('RFM input'!$G$60,0,'RFM input'!$AA$7)),OFFSET('RFM input'!$K$454,$A1197,0),0)</f>
        <v>0</v>
      </c>
      <c r="K1200" s="394">
        <f ca="1">IF(K$6=(OFFSET('RFM input'!$G$60,0,'RFM input'!$AA$7)),OFFSET('RFM input'!$K$454,$A1197,0),0)</f>
        <v>0</v>
      </c>
      <c r="L1200" s="394">
        <f ca="1">IF(L$6=(OFFSET('RFM input'!$G$60,0,'RFM input'!$AA$7)),OFFSET('RFM input'!$K$454,$A1197,0),0)</f>
        <v>0</v>
      </c>
      <c r="M1200" s="394">
        <f ca="1">IF(M$6=(OFFSET('RFM input'!$G$60,0,'RFM input'!$AA$7)),OFFSET('RFM input'!$K$454,$A1197,0),0)</f>
        <v>0</v>
      </c>
      <c r="N1200" s="394"/>
      <c r="O1200" s="394"/>
      <c r="P1200" s="394"/>
      <c r="Q1200" s="394"/>
      <c r="R1200" s="394"/>
      <c r="S1200" s="394"/>
      <c r="T1200" s="394"/>
      <c r="U1200" s="394"/>
      <c r="V1200" s="394"/>
      <c r="W1200" s="394"/>
      <c r="X1200" s="249"/>
      <c r="Y1200" s="249"/>
      <c r="Z1200" s="249"/>
      <c r="AA1200" s="249"/>
      <c r="AB1200" s="249"/>
    </row>
    <row r="1201" spans="1:28" hidden="1" outlineLevel="1">
      <c r="A1201" s="459">
        <v>-1</v>
      </c>
      <c r="B1201" s="309" t="s">
        <v>303</v>
      </c>
      <c r="C1201" s="395"/>
      <c r="D1201" s="395">
        <f t="shared" ref="D1201" ca="1" si="1709">IF(D1225="n/a",0,IF(AND(D1199=0,C1201=0),0,
IF(AND(D1199&lt;&gt;0,C1201=0),D1199,
IF(AND(D1200&lt;&gt;0,C1201&lt;&gt;0),(C1201-(C1201/C1225))+D1199,
IF(C1225&lt;1,0,(C1201-(C1201/C1225)))))))</f>
        <v>0</v>
      </c>
      <c r="E1201" s="395">
        <f t="shared" ref="E1201" ca="1" si="1710">IF(E1225="n/a",0,IF(AND(E1199=0,D1201=0),0,
IF(AND(E1199&lt;&gt;0,D1201=0),E1199,
IF(AND(E1200&lt;&gt;0,D1201&lt;&gt;0),(D1201-(D1201/D1225))+E1199,
IF(D1225&lt;1,0,(D1201-(D1201/D1225)))))))</f>
        <v>0</v>
      </c>
      <c r="F1201" s="395">
        <f t="shared" ref="F1201" ca="1" si="1711">IF(F1225="n/a",0,IF(AND(F1199=0,E1201=0),0,
IF(AND(F1199&lt;&gt;0,E1201=0),F1199,
IF(AND(F1200&lt;&gt;0,E1201&lt;&gt;0),(E1201-(E1201/E1225))+F1199,
IF(E1225&lt;1,0,(E1201-(E1201/E1225)))))))</f>
        <v>0</v>
      </c>
      <c r="G1201" s="395">
        <f t="shared" ref="G1201" ca="1" si="1712">IF(G1225="n/a",0,IF(AND(G1199=0,F1201=0),0,
IF(AND(G1199&lt;&gt;0,F1201=0),G1199,
IF(AND(G1200&lt;&gt;0,F1201&lt;&gt;0),(F1201-(F1201/F1225))+G1199,
IF(F1225&lt;1,0,(F1201-(F1201/F1225)))))))</f>
        <v>0</v>
      </c>
      <c r="H1201" s="395">
        <f ca="1">IF(H1225="n/a",0,IF(AND(H1199=0,G1201=0),0,
IF(AND(H1199&lt;&gt;0,G1201=0),H1199,
IF(AND(H1200&lt;&gt;0,G1201&lt;&gt;0),(G1201-(G1201/G1225))+H1199,
IF(G1225&lt;1,0,(G1201-(G1201/G1225)))))))</f>
        <v>0</v>
      </c>
      <c r="I1201" s="395">
        <f t="shared" ref="I1201" ca="1" si="1713">IF(I1225="n/a",0,IF(AND(I1199=0,H1201=0),0,
IF(AND(I1199&lt;&gt;0,H1201=0),I1199,
IF(AND(I1200&lt;&gt;0,H1201&lt;&gt;0),(H1201-(H1201/H1225))+I1199,
IF(H1225&lt;1,0,(H1201-(H1201/H1225)))))))</f>
        <v>0</v>
      </c>
      <c r="J1201" s="395">
        <f t="shared" ref="J1201" ca="1" si="1714">IF(J1225="n/a",0,IF(AND(J1199=0,I1201=0),0,
IF(AND(J1199&lt;&gt;0,I1201=0),J1199,
IF(AND(J1200&lt;&gt;0,I1201&lt;&gt;0),(I1201-(I1201/I1225))+J1199,
IF(I1225&lt;1,0,(I1201-(I1201/I1225)))))))</f>
        <v>0</v>
      </c>
      <c r="K1201" s="395">
        <f t="shared" ref="K1201" ca="1" si="1715">IF(K1225="n/a",0,IF(AND(K1199=0,J1201=0),0,
IF(AND(K1199&lt;&gt;0,J1201=0),K1199,
IF(AND(K1200&lt;&gt;0,J1201&lt;&gt;0),(J1201-(J1201/J1225))+K1199,
IF(J1225&lt;1,0,(J1201-(J1201/J1225)))))))</f>
        <v>0</v>
      </c>
      <c r="L1201" s="395">
        <f t="shared" ref="L1201" ca="1" si="1716">IF(L1225="n/a",0,IF(AND(L1199=0,K1201=0),0,
IF(AND(L1199&lt;&gt;0,K1201=0),L1199,
IF(AND(L1200&lt;&gt;0,K1201&lt;&gt;0),(K1201-(K1201/K1225))+L1199,
IF(K1225&lt;1,0,(K1201-(K1201/K1225)))))))</f>
        <v>0</v>
      </c>
      <c r="M1201" s="395">
        <f t="shared" ref="M1201" ca="1" si="1717">IF(M1225="n/a",0,IF(AND(M1199=0,L1201=0),0,
IF(AND(M1199&lt;&gt;0,L1201=0),M1199,
IF(AND(M1200&lt;&gt;0,L1201&lt;&gt;0),(L1201-(L1201/L1225))+M1199,
IF(L1225&lt;1,0,(L1201-(L1201/L1225)))))))</f>
        <v>0</v>
      </c>
      <c r="N1201" s="395">
        <f t="shared" ref="N1201" ca="1" si="1718">IF(N1225="n/a",0,IF(AND(N1199=0,M1201=0),0,
IF(AND(N1199&lt;&gt;0,M1201=0),N1199,
IF(AND(N1200&lt;&gt;0,M1201&lt;&gt;0),(M1201-(M1201/M1225))+N1199,
IF(M1225&lt;1,0,(M1201-(M1201/M1225)))))))</f>
        <v>0</v>
      </c>
      <c r="O1201" s="395">
        <f t="shared" ref="O1201" ca="1" si="1719">IF(O1225="n/a",0,IF(AND(O1199=0,N1201=0),0,
IF(AND(O1199&lt;&gt;0,N1201=0),O1199,
IF(AND(O1200&lt;&gt;0,N1201&lt;&gt;0),(N1201-(N1201/N1225))+O1199,
IF(N1225&lt;1,0,(N1201-(N1201/N1225)))))))</f>
        <v>0</v>
      </c>
      <c r="P1201" s="395">
        <f t="shared" ref="P1201" ca="1" si="1720">IF(P1225="n/a",0,IF(AND(P1199=0,O1201=0),0,
IF(AND(P1199&lt;&gt;0,O1201=0),P1199,
IF(AND(P1200&lt;&gt;0,O1201&lt;&gt;0),(O1201-(O1201/O1225))+P1199,
IF(O1225&lt;1,0,(O1201-(O1201/O1225)))))))</f>
        <v>0</v>
      </c>
      <c r="Q1201" s="395">
        <f t="shared" ref="Q1201" ca="1" si="1721">IF(Q1225="n/a",0,IF(AND(Q1199=0,P1201=0),0,
IF(AND(Q1199&lt;&gt;0,P1201=0),Q1199,
IF(AND(Q1200&lt;&gt;0,P1201&lt;&gt;0),(P1201-(P1201/P1225))+Q1199,
IF(P1225&lt;1,0,(P1201-(P1201/P1225)))))))</f>
        <v>0</v>
      </c>
      <c r="R1201" s="395">
        <f t="shared" ref="R1201" ca="1" si="1722">IF(R1225="n/a",0,IF(AND(R1199=0,Q1201=0),0,
IF(AND(R1199&lt;&gt;0,Q1201=0),R1199,
IF(AND(R1200&lt;&gt;0,Q1201&lt;&gt;0),(Q1201-(Q1201/Q1225))+R1199,
IF(Q1225&lt;1,0,(Q1201-(Q1201/Q1225)))))))</f>
        <v>0</v>
      </c>
      <c r="S1201" s="395">
        <f t="shared" ref="S1201" ca="1" si="1723">IF(S1225="n/a",0,IF(AND(S1199=0,R1201=0),0,
IF(AND(S1199&lt;&gt;0,R1201=0),S1199,
IF(AND(S1200&lt;&gt;0,R1201&lt;&gt;0),(R1201-(R1201/R1225))+S1199,
IF(R1225&lt;1,0,(R1201-(R1201/R1225)))))))</f>
        <v>0</v>
      </c>
      <c r="T1201" s="395">
        <f t="shared" ref="T1201" ca="1" si="1724">IF(T1225="n/a",0,IF(AND(T1199=0,S1201=0),0,
IF(AND(T1199&lt;&gt;0,S1201=0),T1199,
IF(AND(T1200&lt;&gt;0,S1201&lt;&gt;0),(S1201-(S1201/S1225))+T1199,
IF(S1225&lt;1,0,(S1201-(S1201/S1225)))))))</f>
        <v>0</v>
      </c>
      <c r="U1201" s="395">
        <f t="shared" ref="U1201" ca="1" si="1725">IF(U1225="n/a",0,IF(AND(U1199=0,T1201=0),0,
IF(AND(U1199&lt;&gt;0,T1201=0),U1199,
IF(AND(U1200&lt;&gt;0,T1201&lt;&gt;0),(T1201-(T1201/T1225))+U1199,
IF(T1225&lt;1,0,(T1201-(T1201/T1225)))))))</f>
        <v>0</v>
      </c>
      <c r="V1201" s="395">
        <f t="shared" ref="V1201" ca="1" si="1726">IF(V1225="n/a",0,IF(AND(V1199=0,U1201=0),0,
IF(AND(V1199&lt;&gt;0,U1201=0),V1199,
IF(AND(V1200&lt;&gt;0,U1201&lt;&gt;0),(U1201-(U1201/U1225))+V1199,
IF(U1225&lt;1,0,(U1201-(U1201/U1225)))))))</f>
        <v>0</v>
      </c>
      <c r="W1201" s="395">
        <f t="shared" ref="W1201" ca="1" si="1727">IF(W1225="n/a",0,IF(AND(W1199=0,V1201=0),0,
IF(AND(W1199&lt;&gt;0,V1201=0),W1199,
IF(AND(W1200&lt;&gt;0,V1201&lt;&gt;0),(V1201-(V1201/V1225))+W1199,
IF(V1225&lt;1,0,(V1201-(V1201/V1225)))))))</f>
        <v>0</v>
      </c>
      <c r="X1201" s="249"/>
      <c r="Y1201" s="249"/>
      <c r="Z1201" s="249"/>
      <c r="AA1201" s="249"/>
      <c r="AB1201" s="249"/>
    </row>
    <row r="1202" spans="1:28" hidden="1" outlineLevel="1">
      <c r="A1202" s="331">
        <v>0</v>
      </c>
      <c r="B1202" s="309" t="s">
        <v>194</v>
      </c>
      <c r="C1202" s="400">
        <f ca="1">C1197</f>
        <v>0</v>
      </c>
      <c r="D1202" s="395">
        <f ca="1">IF(C1226="n/a",C1202,IFERROR(IF((OFFSET($C1202,0,$A1202))&lt;0,
MIN(0,C1202-(OFFSET($C1202,0,$A1202)/(OFFSET($C1197,-$A1201,$A1202)))),
MAX(0,C1202-(OFFSET($C1202,0,$A1202)/(OFFSET($C1197,-$A1201,$A1202))))),0))</f>
        <v>0</v>
      </c>
      <c r="E1202" s="395">
        <f t="shared" ref="E1202" ca="1" si="1728">IF(D1226="n/a",D1202,IFERROR(IF((OFFSET($C1202,0,$A1202))&lt;0,
MIN(0,D1202-(OFFSET($C1202,0,$A1202)/(OFFSET($C1197,-$A1201,$A1202)))),
MAX(0,D1202-(OFFSET($C1202,0,$A1202)/(OFFSET($C1197,-$A1201,$A1202))))),0))</f>
        <v>0</v>
      </c>
      <c r="F1202" s="395">
        <f t="shared" ref="F1202:F1203" ca="1" si="1729">IF(E1226="n/a",E1202,IFERROR(IF((OFFSET($C1202,0,$A1202))&lt;0,
MIN(0,E1202-(OFFSET($C1202,0,$A1202)/(OFFSET($C1197,-$A1201,$A1202)))),
MAX(0,E1202-(OFFSET($C1202,0,$A1202)/(OFFSET($C1197,-$A1201,$A1202))))),0))</f>
        <v>0</v>
      </c>
      <c r="G1202" s="395">
        <f t="shared" ref="G1202:G1204" ca="1" si="1730">IF(F1226="n/a",F1202,IFERROR(IF((OFFSET($C1202,0,$A1202))&lt;0,
MIN(0,F1202-(OFFSET($C1202,0,$A1202)/(OFFSET($C1197,-$A1201,$A1202)))),
MAX(0,F1202-(OFFSET($C1202,0,$A1202)/(OFFSET($C1197,-$A1201,$A1202))))),0))</f>
        <v>0</v>
      </c>
      <c r="H1202" s="395">
        <f t="shared" ref="H1202:H1205" ca="1" si="1731">IF(G1226="n/a",G1202,IFERROR(IF((OFFSET($C1202,0,$A1202))&lt;0,
MIN(0,G1202-(OFFSET($C1202,0,$A1202)/(OFFSET($C1197,-$A1201,$A1202)))),
MAX(0,G1202-(OFFSET($C1202,0,$A1202)/(OFFSET($C1197,-$A1201,$A1202))))),0))</f>
        <v>0</v>
      </c>
      <c r="I1202" s="395">
        <f t="shared" ref="I1202:I1206" ca="1" si="1732">IF(H1226="n/a",H1202,IFERROR(IF((OFFSET($C1202,0,$A1202))&lt;0,
MIN(0,H1202-(OFFSET($C1202,0,$A1202)/(OFFSET($C1197,-$A1201,$A1202)))),
MAX(0,H1202-(OFFSET($C1202,0,$A1202)/(OFFSET($C1197,-$A1201,$A1202))))),0))</f>
        <v>0</v>
      </c>
      <c r="J1202" s="395">
        <f t="shared" ref="J1202:J1207" ca="1" si="1733">IF(I1226="n/a",I1202,IFERROR(IF((OFFSET($C1202,0,$A1202))&lt;0,
MIN(0,I1202-(OFFSET($C1202,0,$A1202)/(OFFSET($C1197,-$A1201,$A1202)))),
MAX(0,I1202-(OFFSET($C1202,0,$A1202)/(OFFSET($C1197,-$A1201,$A1202))))),0))</f>
        <v>0</v>
      </c>
      <c r="K1202" s="395">
        <f t="shared" ref="K1202:K1208" ca="1" si="1734">IF(J1226="n/a",J1202,IFERROR(IF((OFFSET($C1202,0,$A1202))&lt;0,
MIN(0,J1202-(OFFSET($C1202,0,$A1202)/(OFFSET($C1197,-$A1201,$A1202)))),
MAX(0,J1202-(OFFSET($C1202,0,$A1202)/(OFFSET($C1197,-$A1201,$A1202))))),0))</f>
        <v>0</v>
      </c>
      <c r="L1202" s="395">
        <f t="shared" ref="L1202:L1209" ca="1" si="1735">IF(K1226="n/a",K1202,IFERROR(IF((OFFSET($C1202,0,$A1202))&lt;0,
MIN(0,K1202-(OFFSET($C1202,0,$A1202)/(OFFSET($C1197,-$A1201,$A1202)))),
MAX(0,K1202-(OFFSET($C1202,0,$A1202)/(OFFSET($C1197,-$A1201,$A1202))))),0))</f>
        <v>0</v>
      </c>
      <c r="M1202" s="395">
        <f t="shared" ref="M1202:M1210" ca="1" si="1736">IF(L1226="n/a",L1202,IFERROR(IF((OFFSET($C1202,0,$A1202))&lt;0,
MIN(0,L1202-(OFFSET($C1202,0,$A1202)/(OFFSET($C1197,-$A1201,$A1202)))),
MAX(0,L1202-(OFFSET($C1202,0,$A1202)/(OFFSET($C1197,-$A1201,$A1202))))),0))</f>
        <v>0</v>
      </c>
      <c r="N1202" s="395">
        <f t="shared" ref="N1202:N1211" ca="1" si="1737">IF(M1226="n/a",M1202,IFERROR(IF((OFFSET($C1202,0,$A1202))&lt;0,
MIN(0,M1202-(OFFSET($C1202,0,$A1202)/(OFFSET($C1197,-$A1201,$A1202)))),
MAX(0,M1202-(OFFSET($C1202,0,$A1202)/(OFFSET($C1197,-$A1201,$A1202))))),0))</f>
        <v>0</v>
      </c>
      <c r="O1202" s="395">
        <f t="shared" ref="O1202:O1212" ca="1" si="1738">IF(N1226="n/a",N1202,IFERROR(IF((OFFSET($C1202,0,$A1202))&lt;0,
MIN(0,N1202-(OFFSET($C1202,0,$A1202)/(OFFSET($C1197,-$A1201,$A1202)))),
MAX(0,N1202-(OFFSET($C1202,0,$A1202)/(OFFSET($C1197,-$A1201,$A1202))))),0))</f>
        <v>0</v>
      </c>
      <c r="P1202" s="395">
        <f t="shared" ref="P1202:P1213" ca="1" si="1739">IF(O1226="n/a",O1202,IFERROR(IF((OFFSET($C1202,0,$A1202))&lt;0,
MIN(0,O1202-(OFFSET($C1202,0,$A1202)/(OFFSET($C1197,-$A1201,$A1202)))),
MAX(0,O1202-(OFFSET($C1202,0,$A1202)/(OFFSET($C1197,-$A1201,$A1202))))),0))</f>
        <v>0</v>
      </c>
      <c r="Q1202" s="395">
        <f t="shared" ref="Q1202:Q1214" ca="1" si="1740">IF(P1226="n/a",P1202,IFERROR(IF((OFFSET($C1202,0,$A1202))&lt;0,
MIN(0,P1202-(OFFSET($C1202,0,$A1202)/(OFFSET($C1197,-$A1201,$A1202)))),
MAX(0,P1202-(OFFSET($C1202,0,$A1202)/(OFFSET($C1197,-$A1201,$A1202))))),0))</f>
        <v>0</v>
      </c>
      <c r="R1202" s="395">
        <f t="shared" ref="R1202:R1215" ca="1" si="1741">IF(Q1226="n/a",Q1202,IFERROR(IF((OFFSET($C1202,0,$A1202))&lt;0,
MIN(0,Q1202-(OFFSET($C1202,0,$A1202)/(OFFSET($C1197,-$A1201,$A1202)))),
MAX(0,Q1202-(OFFSET($C1202,0,$A1202)/(OFFSET($C1197,-$A1201,$A1202))))),0))</f>
        <v>0</v>
      </c>
      <c r="S1202" s="395">
        <f t="shared" ref="S1202:S1216" ca="1" si="1742">IF(R1226="n/a",R1202,IFERROR(IF((OFFSET($C1202,0,$A1202))&lt;0,
MIN(0,R1202-(OFFSET($C1202,0,$A1202)/(OFFSET($C1197,-$A1201,$A1202)))),
MAX(0,R1202-(OFFSET($C1202,0,$A1202)/(OFFSET($C1197,-$A1201,$A1202))))),0))</f>
        <v>0</v>
      </c>
      <c r="T1202" s="395">
        <f t="shared" ref="T1202:T1217" ca="1" si="1743">IF(S1226="n/a",S1202,IFERROR(IF((OFFSET($C1202,0,$A1202))&lt;0,
MIN(0,S1202-(OFFSET($C1202,0,$A1202)/(OFFSET($C1197,-$A1201,$A1202)))),
MAX(0,S1202-(OFFSET($C1202,0,$A1202)/(OFFSET($C1197,-$A1201,$A1202))))),0))</f>
        <v>0</v>
      </c>
      <c r="U1202" s="395">
        <f t="shared" ref="U1202:U1218" ca="1" si="1744">IF(T1226="n/a",T1202,IFERROR(IF((OFFSET($C1202,0,$A1202))&lt;0,
MIN(0,T1202-(OFFSET($C1202,0,$A1202)/(OFFSET($C1197,-$A1201,$A1202)))),
MAX(0,T1202-(OFFSET($C1202,0,$A1202)/(OFFSET($C1197,-$A1201,$A1202))))),0))</f>
        <v>0</v>
      </c>
      <c r="V1202" s="395">
        <f t="shared" ref="V1202:V1219" ca="1" si="1745">IF(U1226="n/a",U1202,IFERROR(IF((OFFSET($C1202,0,$A1202))&lt;0,
MIN(0,U1202-(OFFSET($C1202,0,$A1202)/(OFFSET($C1197,-$A1201,$A1202)))),
MAX(0,U1202-(OFFSET($C1202,0,$A1202)/(OFFSET($C1197,-$A1201,$A1202))))),0))</f>
        <v>0</v>
      </c>
      <c r="W1202" s="395">
        <f t="shared" ref="W1202:W1220" ca="1" si="1746">IF(V1226="n/a",V1202,IFERROR(IF((OFFSET($C1202,0,$A1202))&lt;0,
MIN(0,V1202-(OFFSET($C1202,0,$A1202)/(OFFSET($C1197,-$A1201,$A1202)))),
MAX(0,V1202-(OFFSET($C1202,0,$A1202)/(OFFSET($C1197,-$A1201,$A1202))))),0))</f>
        <v>0</v>
      </c>
      <c r="X1202" s="249"/>
      <c r="Y1202" s="249"/>
      <c r="Z1202" s="249"/>
      <c r="AA1202" s="249"/>
      <c r="AB1202" s="249"/>
    </row>
    <row r="1203" spans="1:28" hidden="1" outlineLevel="1">
      <c r="A1203" s="331">
        <v>1</v>
      </c>
      <c r="B1203" s="309" t="str">
        <f t="shared" ref="B1203:B1222" ca="1" si="1747">"Depreciated Net Capex "&amp;OFFSET($C$6,0,A1203)</f>
        <v>Depreciated Net Capex 2013</v>
      </c>
      <c r="C1203" s="396"/>
      <c r="D1203" s="397">
        <f ca="1">D1197</f>
        <v>0</v>
      </c>
      <c r="E1203" s="395">
        <f ca="1">IF(D1227="n/a",D1203,IFERROR(IF((OFFSET($C1203,0,$A1203))&lt;0,
MIN(0,D1203-(OFFSET($C1203,0,$A1203)/(OFFSET($C1198,-$A1202,$A1203)))),
MAX(0,D1203-(OFFSET($C1203,0,$A1203)/(OFFSET($C1198,-$A1202,$A1203))))),0))</f>
        <v>0</v>
      </c>
      <c r="F1203" s="395">
        <f t="shared" ca="1" si="1729"/>
        <v>0</v>
      </c>
      <c r="G1203" s="395">
        <f t="shared" ca="1" si="1730"/>
        <v>0</v>
      </c>
      <c r="H1203" s="395">
        <f t="shared" ca="1" si="1731"/>
        <v>0</v>
      </c>
      <c r="I1203" s="395">
        <f t="shared" ca="1" si="1732"/>
        <v>0</v>
      </c>
      <c r="J1203" s="395">
        <f t="shared" ca="1" si="1733"/>
        <v>0</v>
      </c>
      <c r="K1203" s="395">
        <f t="shared" ca="1" si="1734"/>
        <v>0</v>
      </c>
      <c r="L1203" s="395">
        <f t="shared" ca="1" si="1735"/>
        <v>0</v>
      </c>
      <c r="M1203" s="395">
        <f t="shared" ca="1" si="1736"/>
        <v>0</v>
      </c>
      <c r="N1203" s="395">
        <f t="shared" ca="1" si="1737"/>
        <v>0</v>
      </c>
      <c r="O1203" s="395">
        <f t="shared" ca="1" si="1738"/>
        <v>0</v>
      </c>
      <c r="P1203" s="395">
        <f t="shared" ca="1" si="1739"/>
        <v>0</v>
      </c>
      <c r="Q1203" s="395">
        <f t="shared" ca="1" si="1740"/>
        <v>0</v>
      </c>
      <c r="R1203" s="395">
        <f t="shared" ca="1" si="1741"/>
        <v>0</v>
      </c>
      <c r="S1203" s="395">
        <f t="shared" ca="1" si="1742"/>
        <v>0</v>
      </c>
      <c r="T1203" s="395">
        <f t="shared" ca="1" si="1743"/>
        <v>0</v>
      </c>
      <c r="U1203" s="395">
        <f t="shared" ca="1" si="1744"/>
        <v>0</v>
      </c>
      <c r="V1203" s="395">
        <f t="shared" ca="1" si="1745"/>
        <v>0</v>
      </c>
      <c r="W1203" s="395">
        <f t="shared" ca="1" si="1746"/>
        <v>0</v>
      </c>
      <c r="X1203" s="249"/>
      <c r="Y1203" s="249"/>
      <c r="Z1203" s="249"/>
      <c r="AA1203" s="249"/>
      <c r="AB1203" s="249"/>
    </row>
    <row r="1204" spans="1:28" hidden="1" outlineLevel="1">
      <c r="A1204" s="331">
        <v>2</v>
      </c>
      <c r="B1204" s="309" t="str">
        <f t="shared" ca="1" si="1747"/>
        <v>Depreciated Net Capex 2014</v>
      </c>
      <c r="C1204" s="398"/>
      <c r="D1204" s="399"/>
      <c r="E1204" s="397">
        <f ca="1">E1197</f>
        <v>0</v>
      </c>
      <c r="F1204" s="395">
        <f ca="1">IF(E1228="n/a",E1204,IFERROR(IF((OFFSET($C1204,0,$A1204))&lt;0,
MIN(0,E1204-(OFFSET($C1204,0,$A1204)/(OFFSET($C1199,-$A1203,$A1204)))),
MAX(0,E1204-(OFFSET($C1204,0,$A1204)/(OFFSET($C1199,-$A1203,$A1204))))),0))</f>
        <v>0</v>
      </c>
      <c r="G1204" s="395">
        <f t="shared" ca="1" si="1730"/>
        <v>0</v>
      </c>
      <c r="H1204" s="395">
        <f t="shared" ca="1" si="1731"/>
        <v>0</v>
      </c>
      <c r="I1204" s="395">
        <f t="shared" ca="1" si="1732"/>
        <v>0</v>
      </c>
      <c r="J1204" s="395">
        <f t="shared" ca="1" si="1733"/>
        <v>0</v>
      </c>
      <c r="K1204" s="395">
        <f t="shared" ca="1" si="1734"/>
        <v>0</v>
      </c>
      <c r="L1204" s="395">
        <f t="shared" ca="1" si="1735"/>
        <v>0</v>
      </c>
      <c r="M1204" s="395">
        <f t="shared" ca="1" si="1736"/>
        <v>0</v>
      </c>
      <c r="N1204" s="395">
        <f t="shared" ca="1" si="1737"/>
        <v>0</v>
      </c>
      <c r="O1204" s="395">
        <f t="shared" ca="1" si="1738"/>
        <v>0</v>
      </c>
      <c r="P1204" s="395">
        <f t="shared" ca="1" si="1739"/>
        <v>0</v>
      </c>
      <c r="Q1204" s="395">
        <f t="shared" ca="1" si="1740"/>
        <v>0</v>
      </c>
      <c r="R1204" s="395">
        <f t="shared" ca="1" si="1741"/>
        <v>0</v>
      </c>
      <c r="S1204" s="395">
        <f t="shared" ca="1" si="1742"/>
        <v>0</v>
      </c>
      <c r="T1204" s="395">
        <f t="shared" ca="1" si="1743"/>
        <v>0</v>
      </c>
      <c r="U1204" s="395">
        <f t="shared" ca="1" si="1744"/>
        <v>0</v>
      </c>
      <c r="V1204" s="395">
        <f t="shared" ca="1" si="1745"/>
        <v>0</v>
      </c>
      <c r="W1204" s="395">
        <f t="shared" ca="1" si="1746"/>
        <v>0</v>
      </c>
      <c r="X1204" s="334"/>
      <c r="Y1204" s="249"/>
      <c r="Z1204" s="249"/>
      <c r="AA1204" s="249"/>
      <c r="AB1204" s="249"/>
    </row>
    <row r="1205" spans="1:28" hidden="1" outlineLevel="1">
      <c r="A1205" s="331">
        <v>3</v>
      </c>
      <c r="B1205" s="309" t="str">
        <f t="shared" ca="1" si="1747"/>
        <v>Depreciated Net Capex 2015</v>
      </c>
      <c r="C1205" s="398"/>
      <c r="D1205" s="398"/>
      <c r="E1205" s="399"/>
      <c r="F1205" s="400">
        <f ca="1">F1197</f>
        <v>0</v>
      </c>
      <c r="G1205" s="395">
        <f ca="1">IF(F1229="n/a",F1205,IFERROR(IF((OFFSET($C1205,0,$A1205))&lt;0,
MIN(0,F1205-(OFFSET($C1205,0,$A1205)/(OFFSET($C1200,-$A1204,$A1205)))),
MAX(0,F1205-(OFFSET($C1205,0,$A1205)/(OFFSET($C1200,-$A1204,$A1205))))),0))</f>
        <v>0</v>
      </c>
      <c r="H1205" s="395">
        <f t="shared" ca="1" si="1731"/>
        <v>0</v>
      </c>
      <c r="I1205" s="395">
        <f t="shared" ca="1" si="1732"/>
        <v>0</v>
      </c>
      <c r="J1205" s="395">
        <f t="shared" ca="1" si="1733"/>
        <v>0</v>
      </c>
      <c r="K1205" s="395">
        <f t="shared" ca="1" si="1734"/>
        <v>0</v>
      </c>
      <c r="L1205" s="395">
        <f t="shared" ca="1" si="1735"/>
        <v>0</v>
      </c>
      <c r="M1205" s="395">
        <f t="shared" ca="1" si="1736"/>
        <v>0</v>
      </c>
      <c r="N1205" s="395">
        <f t="shared" ca="1" si="1737"/>
        <v>0</v>
      </c>
      <c r="O1205" s="395">
        <f t="shared" ca="1" si="1738"/>
        <v>0</v>
      </c>
      <c r="P1205" s="395">
        <f t="shared" ca="1" si="1739"/>
        <v>0</v>
      </c>
      <c r="Q1205" s="395">
        <f t="shared" ca="1" si="1740"/>
        <v>0</v>
      </c>
      <c r="R1205" s="395">
        <f t="shared" ca="1" si="1741"/>
        <v>0</v>
      </c>
      <c r="S1205" s="395">
        <f t="shared" ca="1" si="1742"/>
        <v>0</v>
      </c>
      <c r="T1205" s="395">
        <f t="shared" ca="1" si="1743"/>
        <v>0</v>
      </c>
      <c r="U1205" s="395">
        <f t="shared" ca="1" si="1744"/>
        <v>0</v>
      </c>
      <c r="V1205" s="395">
        <f t="shared" ca="1" si="1745"/>
        <v>0</v>
      </c>
      <c r="W1205" s="395">
        <f t="shared" ca="1" si="1746"/>
        <v>0</v>
      </c>
      <c r="X1205" s="334"/>
      <c r="Y1205" s="334"/>
      <c r="Z1205" s="249"/>
      <c r="AA1205" s="249"/>
      <c r="AB1205" s="249"/>
    </row>
    <row r="1206" spans="1:28" hidden="1" outlineLevel="1">
      <c r="A1206" s="331">
        <v>4</v>
      </c>
      <c r="B1206" s="309" t="str">
        <f t="shared" ca="1" si="1747"/>
        <v>Depreciated Net Capex 2016</v>
      </c>
      <c r="C1206" s="398"/>
      <c r="D1206" s="398"/>
      <c r="E1206" s="398"/>
      <c r="F1206" s="399"/>
      <c r="G1206" s="400">
        <f ca="1">G1197</f>
        <v>0</v>
      </c>
      <c r="H1206" s="395">
        <f ca="1">IF(G1230="n/a",G1206,IFERROR(IF((OFFSET($C1206,0,$A1206))&lt;0,
MIN(0,G1206-(OFFSET($C1206,0,$A1206)/(OFFSET($C1201,-$A1205,$A1206)))),
MAX(0,G1206-(OFFSET($C1206,0,$A1206)/(OFFSET($C1201,-$A1205,$A1206))))),0))</f>
        <v>0</v>
      </c>
      <c r="I1206" s="395">
        <f t="shared" ca="1" si="1732"/>
        <v>0</v>
      </c>
      <c r="J1206" s="395">
        <f t="shared" ca="1" si="1733"/>
        <v>0</v>
      </c>
      <c r="K1206" s="395">
        <f t="shared" ca="1" si="1734"/>
        <v>0</v>
      </c>
      <c r="L1206" s="395">
        <f t="shared" ca="1" si="1735"/>
        <v>0</v>
      </c>
      <c r="M1206" s="395">
        <f t="shared" ca="1" si="1736"/>
        <v>0</v>
      </c>
      <c r="N1206" s="395">
        <f t="shared" ca="1" si="1737"/>
        <v>0</v>
      </c>
      <c r="O1206" s="395">
        <f t="shared" ca="1" si="1738"/>
        <v>0</v>
      </c>
      <c r="P1206" s="395">
        <f t="shared" ca="1" si="1739"/>
        <v>0</v>
      </c>
      <c r="Q1206" s="395">
        <f t="shared" ca="1" si="1740"/>
        <v>0</v>
      </c>
      <c r="R1206" s="395">
        <f t="shared" ca="1" si="1741"/>
        <v>0</v>
      </c>
      <c r="S1206" s="395">
        <f t="shared" ca="1" si="1742"/>
        <v>0</v>
      </c>
      <c r="T1206" s="395">
        <f t="shared" ca="1" si="1743"/>
        <v>0</v>
      </c>
      <c r="U1206" s="395">
        <f t="shared" ca="1" si="1744"/>
        <v>0</v>
      </c>
      <c r="V1206" s="395">
        <f t="shared" ca="1" si="1745"/>
        <v>0</v>
      </c>
      <c r="W1206" s="395">
        <f t="shared" ca="1" si="1746"/>
        <v>0</v>
      </c>
      <c r="X1206" s="334"/>
      <c r="Y1206" s="334"/>
      <c r="Z1206" s="334"/>
      <c r="AA1206" s="249"/>
      <c r="AB1206" s="249"/>
    </row>
    <row r="1207" spans="1:28" hidden="1" outlineLevel="1">
      <c r="A1207" s="331">
        <v>5</v>
      </c>
      <c r="B1207" s="309" t="str">
        <f t="shared" ca="1" si="1747"/>
        <v>Depreciated Net Capex 2017</v>
      </c>
      <c r="C1207" s="398"/>
      <c r="D1207" s="398"/>
      <c r="E1207" s="398"/>
      <c r="F1207" s="398"/>
      <c r="G1207" s="399"/>
      <c r="H1207" s="400">
        <f ca="1">H1197</f>
        <v>0</v>
      </c>
      <c r="I1207" s="395">
        <f ca="1">IF(H1231="n/a",H1207,IFERROR(IF((OFFSET($C1207,0,$A1207))&lt;0,
MIN(0,H1207-(OFFSET($C1207,0,$A1207)/(OFFSET($C1202,-$A1206,$A1207)))),
MAX(0,H1207-(OFFSET($C1207,0,$A1207)/(OFFSET($C1202,-$A1206,$A1207))))),0))</f>
        <v>0</v>
      </c>
      <c r="J1207" s="395">
        <f t="shared" ca="1" si="1733"/>
        <v>0</v>
      </c>
      <c r="K1207" s="395">
        <f t="shared" ca="1" si="1734"/>
        <v>0</v>
      </c>
      <c r="L1207" s="395">
        <f t="shared" ca="1" si="1735"/>
        <v>0</v>
      </c>
      <c r="M1207" s="395">
        <f t="shared" ca="1" si="1736"/>
        <v>0</v>
      </c>
      <c r="N1207" s="395">
        <f t="shared" ca="1" si="1737"/>
        <v>0</v>
      </c>
      <c r="O1207" s="395">
        <f t="shared" ca="1" si="1738"/>
        <v>0</v>
      </c>
      <c r="P1207" s="395">
        <f t="shared" ca="1" si="1739"/>
        <v>0</v>
      </c>
      <c r="Q1207" s="395">
        <f t="shared" ca="1" si="1740"/>
        <v>0</v>
      </c>
      <c r="R1207" s="395">
        <f t="shared" ca="1" si="1741"/>
        <v>0</v>
      </c>
      <c r="S1207" s="395">
        <f t="shared" ca="1" si="1742"/>
        <v>0</v>
      </c>
      <c r="T1207" s="395">
        <f t="shared" ca="1" si="1743"/>
        <v>0</v>
      </c>
      <c r="U1207" s="395">
        <f t="shared" ca="1" si="1744"/>
        <v>0</v>
      </c>
      <c r="V1207" s="395">
        <f t="shared" ca="1" si="1745"/>
        <v>0</v>
      </c>
      <c r="W1207" s="395">
        <f t="shared" ca="1" si="1746"/>
        <v>0</v>
      </c>
      <c r="X1207" s="334"/>
      <c r="Y1207" s="334"/>
      <c r="Z1207" s="334"/>
      <c r="AA1207" s="249"/>
      <c r="AB1207" s="249"/>
    </row>
    <row r="1208" spans="1:28" hidden="1" outlineLevel="1">
      <c r="A1208" s="331">
        <v>6</v>
      </c>
      <c r="B1208" s="309" t="str">
        <f t="shared" ca="1" si="1747"/>
        <v>Depreciated Net Capex 2018</v>
      </c>
      <c r="C1208" s="398"/>
      <c r="D1208" s="398"/>
      <c r="E1208" s="398"/>
      <c r="F1208" s="398"/>
      <c r="G1208" s="398"/>
      <c r="H1208" s="399"/>
      <c r="I1208" s="400">
        <f ca="1">I1197</f>
        <v>0</v>
      </c>
      <c r="J1208" s="395">
        <f ca="1">IF(I1232="n/a",I1208,IFERROR(IF((OFFSET($C1208,0,$A1208))&lt;0,
MIN(0,I1208-(OFFSET($C1208,0,$A1208)/(OFFSET($C1203,-$A1207,$A1208)))),
MAX(0,I1208-(OFFSET($C1208,0,$A1208)/(OFFSET($C1203,-$A1207,$A1208))))),0))</f>
        <v>0</v>
      </c>
      <c r="K1208" s="395">
        <f t="shared" ca="1" si="1734"/>
        <v>0</v>
      </c>
      <c r="L1208" s="395">
        <f t="shared" ca="1" si="1735"/>
        <v>0</v>
      </c>
      <c r="M1208" s="395">
        <f t="shared" ca="1" si="1736"/>
        <v>0</v>
      </c>
      <c r="N1208" s="395">
        <f t="shared" ca="1" si="1737"/>
        <v>0</v>
      </c>
      <c r="O1208" s="395">
        <f t="shared" ca="1" si="1738"/>
        <v>0</v>
      </c>
      <c r="P1208" s="395">
        <f t="shared" ca="1" si="1739"/>
        <v>0</v>
      </c>
      <c r="Q1208" s="395">
        <f t="shared" ca="1" si="1740"/>
        <v>0</v>
      </c>
      <c r="R1208" s="395">
        <f t="shared" ca="1" si="1741"/>
        <v>0</v>
      </c>
      <c r="S1208" s="395">
        <f t="shared" ca="1" si="1742"/>
        <v>0</v>
      </c>
      <c r="T1208" s="395">
        <f t="shared" ca="1" si="1743"/>
        <v>0</v>
      </c>
      <c r="U1208" s="395">
        <f t="shared" ca="1" si="1744"/>
        <v>0</v>
      </c>
      <c r="V1208" s="395">
        <f t="shared" ca="1" si="1745"/>
        <v>0</v>
      </c>
      <c r="W1208" s="395">
        <f t="shared" ca="1" si="1746"/>
        <v>0</v>
      </c>
      <c r="X1208" s="334"/>
      <c r="Y1208" s="334"/>
      <c r="Z1208" s="334"/>
      <c r="AA1208" s="249"/>
      <c r="AB1208" s="249"/>
    </row>
    <row r="1209" spans="1:28" hidden="1" outlineLevel="1">
      <c r="A1209" s="331">
        <v>7</v>
      </c>
      <c r="B1209" s="309" t="str">
        <f t="shared" ca="1" si="1747"/>
        <v>Depreciated Net Capex 2019</v>
      </c>
      <c r="C1209" s="398"/>
      <c r="D1209" s="398"/>
      <c r="E1209" s="398"/>
      <c r="F1209" s="398"/>
      <c r="G1209" s="398"/>
      <c r="H1209" s="398"/>
      <c r="I1209" s="399"/>
      <c r="J1209" s="400">
        <f ca="1">J1197</f>
        <v>0</v>
      </c>
      <c r="K1209" s="395">
        <f ca="1">IF(J1233="n/a",J1209,IFERROR(IF((OFFSET($C1209,0,$A1209))&lt;0,
MIN(0,J1209-(OFFSET($C1209,0,$A1209)/(OFFSET($C1204,-$A1208,$A1209)))),
MAX(0,J1209-(OFFSET($C1209,0,$A1209)/(OFFSET($C1204,-$A1208,$A1209))))),0))</f>
        <v>0</v>
      </c>
      <c r="L1209" s="395">
        <f t="shared" ca="1" si="1735"/>
        <v>0</v>
      </c>
      <c r="M1209" s="395">
        <f t="shared" ca="1" si="1736"/>
        <v>0</v>
      </c>
      <c r="N1209" s="395">
        <f t="shared" ca="1" si="1737"/>
        <v>0</v>
      </c>
      <c r="O1209" s="395">
        <f t="shared" ca="1" si="1738"/>
        <v>0</v>
      </c>
      <c r="P1209" s="395">
        <f t="shared" ca="1" si="1739"/>
        <v>0</v>
      </c>
      <c r="Q1209" s="395">
        <f t="shared" ca="1" si="1740"/>
        <v>0</v>
      </c>
      <c r="R1209" s="395">
        <f t="shared" ca="1" si="1741"/>
        <v>0</v>
      </c>
      <c r="S1209" s="395">
        <f t="shared" ca="1" si="1742"/>
        <v>0</v>
      </c>
      <c r="T1209" s="395">
        <f t="shared" ca="1" si="1743"/>
        <v>0</v>
      </c>
      <c r="U1209" s="395">
        <f t="shared" ca="1" si="1744"/>
        <v>0</v>
      </c>
      <c r="V1209" s="395">
        <f t="shared" ca="1" si="1745"/>
        <v>0</v>
      </c>
      <c r="W1209" s="395">
        <f t="shared" ca="1" si="1746"/>
        <v>0</v>
      </c>
      <c r="X1209" s="334"/>
      <c r="Y1209" s="334"/>
      <c r="Z1209" s="334"/>
      <c r="AA1209" s="249"/>
      <c r="AB1209" s="249"/>
    </row>
    <row r="1210" spans="1:28" hidden="1" outlineLevel="1">
      <c r="A1210" s="331">
        <v>8</v>
      </c>
      <c r="B1210" s="309" t="str">
        <f t="shared" ca="1" si="1747"/>
        <v>Depreciated Net Capex 2020</v>
      </c>
      <c r="C1210" s="398"/>
      <c r="D1210" s="398"/>
      <c r="E1210" s="398"/>
      <c r="F1210" s="398"/>
      <c r="G1210" s="398"/>
      <c r="H1210" s="398"/>
      <c r="I1210" s="398"/>
      <c r="J1210" s="399"/>
      <c r="K1210" s="400">
        <f ca="1">K1197</f>
        <v>0</v>
      </c>
      <c r="L1210" s="395">
        <f ca="1">IF(K1234="n/a",K1210,IFERROR(IF((OFFSET($C1210,0,$A1210))&lt;0,
MIN(0,K1210-(OFFSET($C1210,0,$A1210)/(OFFSET($C1205,-$A1209,$A1210)))),
MAX(0,K1210-(OFFSET($C1210,0,$A1210)/(OFFSET($C1205,-$A1209,$A1210))))),0))</f>
        <v>0</v>
      </c>
      <c r="M1210" s="395">
        <f t="shared" ca="1" si="1736"/>
        <v>0</v>
      </c>
      <c r="N1210" s="395">
        <f t="shared" ca="1" si="1737"/>
        <v>0</v>
      </c>
      <c r="O1210" s="395">
        <f t="shared" ca="1" si="1738"/>
        <v>0</v>
      </c>
      <c r="P1210" s="395">
        <f t="shared" ca="1" si="1739"/>
        <v>0</v>
      </c>
      <c r="Q1210" s="395">
        <f t="shared" ca="1" si="1740"/>
        <v>0</v>
      </c>
      <c r="R1210" s="395">
        <f t="shared" ca="1" si="1741"/>
        <v>0</v>
      </c>
      <c r="S1210" s="395">
        <f t="shared" ca="1" si="1742"/>
        <v>0</v>
      </c>
      <c r="T1210" s="395">
        <f t="shared" ca="1" si="1743"/>
        <v>0</v>
      </c>
      <c r="U1210" s="395">
        <f t="shared" ca="1" si="1744"/>
        <v>0</v>
      </c>
      <c r="V1210" s="395">
        <f t="shared" ca="1" si="1745"/>
        <v>0</v>
      </c>
      <c r="W1210" s="395">
        <f t="shared" ca="1" si="1746"/>
        <v>0</v>
      </c>
      <c r="X1210" s="334"/>
      <c r="Y1210" s="334"/>
      <c r="Z1210" s="334"/>
      <c r="AA1210" s="249"/>
      <c r="AB1210" s="249"/>
    </row>
    <row r="1211" spans="1:28" hidden="1" outlineLevel="1">
      <c r="A1211" s="331">
        <v>9</v>
      </c>
      <c r="B1211" s="309" t="str">
        <f t="shared" ca="1" si="1747"/>
        <v>Depreciated Net Capex 2021</v>
      </c>
      <c r="C1211" s="398"/>
      <c r="D1211" s="398"/>
      <c r="E1211" s="398"/>
      <c r="F1211" s="398"/>
      <c r="G1211" s="398"/>
      <c r="H1211" s="398"/>
      <c r="I1211" s="398"/>
      <c r="J1211" s="398"/>
      <c r="K1211" s="399"/>
      <c r="L1211" s="400">
        <f ca="1">L1197</f>
        <v>0</v>
      </c>
      <c r="M1211" s="395">
        <f ca="1">IF(L1235="n/a",L1211,IFERROR(IF((OFFSET($C1211,0,$A1211))&lt;0,
MIN(0,L1211-(OFFSET($C1211,0,$A1211)/(OFFSET($C1206,-$A1210,$A1211)))),
MAX(0,L1211-(OFFSET($C1211,0,$A1211)/(OFFSET($C1206,-$A1210,$A1211))))),0))</f>
        <v>0</v>
      </c>
      <c r="N1211" s="395">
        <f t="shared" ca="1" si="1737"/>
        <v>0</v>
      </c>
      <c r="O1211" s="395">
        <f t="shared" ca="1" si="1738"/>
        <v>0</v>
      </c>
      <c r="P1211" s="395">
        <f t="shared" ca="1" si="1739"/>
        <v>0</v>
      </c>
      <c r="Q1211" s="395">
        <f t="shared" ca="1" si="1740"/>
        <v>0</v>
      </c>
      <c r="R1211" s="395">
        <f t="shared" ca="1" si="1741"/>
        <v>0</v>
      </c>
      <c r="S1211" s="395">
        <f t="shared" ca="1" si="1742"/>
        <v>0</v>
      </c>
      <c r="T1211" s="395">
        <f t="shared" ca="1" si="1743"/>
        <v>0</v>
      </c>
      <c r="U1211" s="395">
        <f t="shared" ca="1" si="1744"/>
        <v>0</v>
      </c>
      <c r="V1211" s="395">
        <f t="shared" ca="1" si="1745"/>
        <v>0</v>
      </c>
      <c r="W1211" s="395">
        <f t="shared" ca="1" si="1746"/>
        <v>0</v>
      </c>
      <c r="X1211" s="334"/>
      <c r="Y1211" s="334"/>
      <c r="Z1211" s="334"/>
      <c r="AA1211" s="249"/>
      <c r="AB1211" s="249"/>
    </row>
    <row r="1212" spans="1:28" hidden="1" outlineLevel="1">
      <c r="A1212" s="331">
        <v>10</v>
      </c>
      <c r="B1212" s="309" t="str">
        <f t="shared" ca="1" si="1747"/>
        <v>Depreciated Net Capex 2022</v>
      </c>
      <c r="C1212" s="398"/>
      <c r="D1212" s="398"/>
      <c r="E1212" s="398"/>
      <c r="F1212" s="398"/>
      <c r="G1212" s="398"/>
      <c r="H1212" s="398"/>
      <c r="I1212" s="398"/>
      <c r="J1212" s="398"/>
      <c r="K1212" s="398"/>
      <c r="L1212" s="399"/>
      <c r="M1212" s="400">
        <f ca="1">M1197</f>
        <v>0</v>
      </c>
      <c r="N1212" s="395">
        <f ca="1">IF(M1236="n/a",M1212,IFERROR(IF((OFFSET($C1212,0,$A1212))&lt;0,
MIN(0,M1212-(OFFSET($C1212,0,$A1212)/(OFFSET($C1207,-$A1211,$A1212)))),
MAX(0,M1212-(OFFSET($C1212,0,$A1212)/(OFFSET($C1207,-$A1211,$A1212))))),0))</f>
        <v>0</v>
      </c>
      <c r="O1212" s="395">
        <f t="shared" ca="1" si="1738"/>
        <v>0</v>
      </c>
      <c r="P1212" s="395">
        <f t="shared" ca="1" si="1739"/>
        <v>0</v>
      </c>
      <c r="Q1212" s="395">
        <f t="shared" ca="1" si="1740"/>
        <v>0</v>
      </c>
      <c r="R1212" s="395">
        <f t="shared" ca="1" si="1741"/>
        <v>0</v>
      </c>
      <c r="S1212" s="395">
        <f t="shared" ca="1" si="1742"/>
        <v>0</v>
      </c>
      <c r="T1212" s="395">
        <f t="shared" ca="1" si="1743"/>
        <v>0</v>
      </c>
      <c r="U1212" s="395">
        <f t="shared" ca="1" si="1744"/>
        <v>0</v>
      </c>
      <c r="V1212" s="395">
        <f t="shared" ca="1" si="1745"/>
        <v>0</v>
      </c>
      <c r="W1212" s="395">
        <f t="shared" ca="1" si="1746"/>
        <v>0</v>
      </c>
      <c r="X1212" s="334"/>
      <c r="Y1212" s="334"/>
      <c r="Z1212" s="334"/>
      <c r="AA1212" s="249"/>
      <c r="AB1212" s="249"/>
    </row>
    <row r="1213" spans="1:28" hidden="1" outlineLevel="1">
      <c r="A1213" s="331">
        <v>11</v>
      </c>
      <c r="B1213" s="309" t="str">
        <f t="shared" ca="1" si="1747"/>
        <v>Depreciated Net Capex 2023</v>
      </c>
      <c r="C1213" s="398"/>
      <c r="D1213" s="398"/>
      <c r="E1213" s="398"/>
      <c r="F1213" s="398"/>
      <c r="G1213" s="398"/>
      <c r="H1213" s="398"/>
      <c r="I1213" s="398"/>
      <c r="J1213" s="398"/>
      <c r="K1213" s="398"/>
      <c r="L1213" s="398"/>
      <c r="M1213" s="399"/>
      <c r="N1213" s="400">
        <f>N1197</f>
        <v>0</v>
      </c>
      <c r="O1213" s="395">
        <f ca="1">IF(N1237="n/a",N1213,IFERROR(IF((OFFSET($C1213,0,$A1213))&lt;0,
MIN(0,N1213-(OFFSET($C1213,0,$A1213)/(OFFSET($C1208,-$A1212,$A1213)))),
MAX(0,N1213-(OFFSET($C1213,0,$A1213)/(OFFSET($C1208,-$A1212,$A1213))))),0))</f>
        <v>0</v>
      </c>
      <c r="P1213" s="395">
        <f t="shared" ca="1" si="1739"/>
        <v>0</v>
      </c>
      <c r="Q1213" s="395">
        <f t="shared" ca="1" si="1740"/>
        <v>0</v>
      </c>
      <c r="R1213" s="395">
        <f t="shared" ca="1" si="1741"/>
        <v>0</v>
      </c>
      <c r="S1213" s="395">
        <f t="shared" ca="1" si="1742"/>
        <v>0</v>
      </c>
      <c r="T1213" s="395">
        <f t="shared" ca="1" si="1743"/>
        <v>0</v>
      </c>
      <c r="U1213" s="395">
        <f t="shared" ca="1" si="1744"/>
        <v>0</v>
      </c>
      <c r="V1213" s="395">
        <f t="shared" ca="1" si="1745"/>
        <v>0</v>
      </c>
      <c r="W1213" s="395">
        <f t="shared" ca="1" si="1746"/>
        <v>0</v>
      </c>
      <c r="X1213" s="334"/>
      <c r="Y1213" s="334"/>
      <c r="Z1213" s="334"/>
      <c r="AA1213" s="249"/>
      <c r="AB1213" s="249"/>
    </row>
    <row r="1214" spans="1:28" hidden="1" outlineLevel="1">
      <c r="A1214" s="331">
        <v>12</v>
      </c>
      <c r="B1214" s="309" t="str">
        <f t="shared" ca="1" si="1747"/>
        <v>Depreciated Net Capex 2024</v>
      </c>
      <c r="C1214" s="398"/>
      <c r="D1214" s="398"/>
      <c r="E1214" s="398"/>
      <c r="F1214" s="398"/>
      <c r="G1214" s="398"/>
      <c r="H1214" s="398"/>
      <c r="I1214" s="398"/>
      <c r="J1214" s="398"/>
      <c r="K1214" s="398"/>
      <c r="L1214" s="398"/>
      <c r="M1214" s="398"/>
      <c r="N1214" s="399"/>
      <c r="O1214" s="400">
        <f>O1197</f>
        <v>0</v>
      </c>
      <c r="P1214" s="395">
        <f ca="1">IF(O1238="n/a",O1214,IFERROR(IF((OFFSET($C1214,0,$A1214))&lt;0,
MIN(0,O1214-(OFFSET($C1214,0,$A1214)/(OFFSET($C1209,-$A1213,$A1214)))),
MAX(0,O1214-(OFFSET($C1214,0,$A1214)/(OFFSET($C1209,-$A1213,$A1214))))),0))</f>
        <v>0</v>
      </c>
      <c r="Q1214" s="395">
        <f t="shared" ca="1" si="1740"/>
        <v>0</v>
      </c>
      <c r="R1214" s="395">
        <f t="shared" ca="1" si="1741"/>
        <v>0</v>
      </c>
      <c r="S1214" s="395">
        <f t="shared" ca="1" si="1742"/>
        <v>0</v>
      </c>
      <c r="T1214" s="395">
        <f t="shared" ca="1" si="1743"/>
        <v>0</v>
      </c>
      <c r="U1214" s="395">
        <f t="shared" ca="1" si="1744"/>
        <v>0</v>
      </c>
      <c r="V1214" s="395">
        <f t="shared" ca="1" si="1745"/>
        <v>0</v>
      </c>
      <c r="W1214" s="395">
        <f t="shared" ca="1" si="1746"/>
        <v>0</v>
      </c>
      <c r="X1214" s="334"/>
      <c r="Y1214" s="334"/>
      <c r="Z1214" s="334"/>
      <c r="AA1214" s="249"/>
      <c r="AB1214" s="249"/>
    </row>
    <row r="1215" spans="1:28" hidden="1" outlineLevel="1">
      <c r="A1215" s="331">
        <v>13</v>
      </c>
      <c r="B1215" s="309" t="str">
        <f t="shared" ca="1" si="1747"/>
        <v>Depreciated Net Capex 2025</v>
      </c>
      <c r="C1215" s="398"/>
      <c r="D1215" s="398"/>
      <c r="E1215" s="398"/>
      <c r="F1215" s="398"/>
      <c r="G1215" s="398"/>
      <c r="H1215" s="398"/>
      <c r="I1215" s="398"/>
      <c r="J1215" s="398"/>
      <c r="K1215" s="398"/>
      <c r="L1215" s="398"/>
      <c r="M1215" s="398"/>
      <c r="N1215" s="398"/>
      <c r="O1215" s="399"/>
      <c r="P1215" s="400">
        <f>P1197</f>
        <v>0</v>
      </c>
      <c r="Q1215" s="395">
        <f ca="1">IF(P1239="n/a",P1215,IFERROR(IF((OFFSET($C1215,0,$A1215))&lt;0,
MIN(0,P1215-(OFFSET($C1215,0,$A1215)/(OFFSET($C1210,-$A1214,$A1215)))),
MAX(0,P1215-(OFFSET($C1215,0,$A1215)/(OFFSET($C1210,-$A1214,$A1215))))),0))</f>
        <v>0</v>
      </c>
      <c r="R1215" s="395">
        <f t="shared" ca="1" si="1741"/>
        <v>0</v>
      </c>
      <c r="S1215" s="395">
        <f t="shared" ca="1" si="1742"/>
        <v>0</v>
      </c>
      <c r="T1215" s="395">
        <f t="shared" ca="1" si="1743"/>
        <v>0</v>
      </c>
      <c r="U1215" s="395">
        <f t="shared" ca="1" si="1744"/>
        <v>0</v>
      </c>
      <c r="V1215" s="395">
        <f t="shared" ca="1" si="1745"/>
        <v>0</v>
      </c>
      <c r="W1215" s="395">
        <f t="shared" ca="1" si="1746"/>
        <v>0</v>
      </c>
      <c r="X1215" s="334"/>
      <c r="Y1215" s="334"/>
      <c r="Z1215" s="334"/>
      <c r="AA1215" s="249"/>
      <c r="AB1215" s="249"/>
    </row>
    <row r="1216" spans="1:28" hidden="1" outlineLevel="1">
      <c r="A1216" s="331">
        <v>14</v>
      </c>
      <c r="B1216" s="309" t="str">
        <f t="shared" ca="1" si="1747"/>
        <v>Depreciated Net Capex 2026</v>
      </c>
      <c r="C1216" s="398"/>
      <c r="D1216" s="398"/>
      <c r="E1216" s="398"/>
      <c r="F1216" s="398"/>
      <c r="G1216" s="398"/>
      <c r="H1216" s="398"/>
      <c r="I1216" s="398"/>
      <c r="J1216" s="398"/>
      <c r="K1216" s="398"/>
      <c r="L1216" s="398"/>
      <c r="M1216" s="398"/>
      <c r="N1216" s="398"/>
      <c r="O1216" s="398"/>
      <c r="P1216" s="399"/>
      <c r="Q1216" s="400">
        <f>Q1197</f>
        <v>0</v>
      </c>
      <c r="R1216" s="395">
        <f ca="1">IF(Q1240="n/a",Q1216,IFERROR(IF((OFFSET($C1216,0,$A1216))&lt;0,
MIN(0,Q1216-(OFFSET($C1216,0,$A1216)/(OFFSET($C1211,-$A1215,$A1216)))),
MAX(0,Q1216-(OFFSET($C1216,0,$A1216)/(OFFSET($C1211,-$A1215,$A1216))))),0))</f>
        <v>0</v>
      </c>
      <c r="S1216" s="395">
        <f t="shared" ca="1" si="1742"/>
        <v>0</v>
      </c>
      <c r="T1216" s="395">
        <f t="shared" ca="1" si="1743"/>
        <v>0</v>
      </c>
      <c r="U1216" s="395">
        <f t="shared" ca="1" si="1744"/>
        <v>0</v>
      </c>
      <c r="V1216" s="395">
        <f t="shared" ca="1" si="1745"/>
        <v>0</v>
      </c>
      <c r="W1216" s="395">
        <f t="shared" ca="1" si="1746"/>
        <v>0</v>
      </c>
      <c r="X1216" s="334"/>
      <c r="Y1216" s="334"/>
      <c r="Z1216" s="334"/>
      <c r="AA1216" s="249"/>
      <c r="AB1216" s="249"/>
    </row>
    <row r="1217" spans="1:28" hidden="1" outlineLevel="1">
      <c r="A1217" s="331">
        <v>15</v>
      </c>
      <c r="B1217" s="309" t="str">
        <f t="shared" ca="1" si="1747"/>
        <v>Depreciated Net Capex 2027</v>
      </c>
      <c r="C1217" s="398"/>
      <c r="D1217" s="398"/>
      <c r="E1217" s="398"/>
      <c r="F1217" s="398"/>
      <c r="G1217" s="398"/>
      <c r="H1217" s="398"/>
      <c r="I1217" s="398"/>
      <c r="J1217" s="398"/>
      <c r="K1217" s="398"/>
      <c r="L1217" s="398"/>
      <c r="M1217" s="398"/>
      <c r="N1217" s="398"/>
      <c r="O1217" s="398"/>
      <c r="P1217" s="398"/>
      <c r="Q1217" s="399"/>
      <c r="R1217" s="400">
        <f>R1197</f>
        <v>0</v>
      </c>
      <c r="S1217" s="395">
        <f ca="1">IF(R1241="n/a",R1217,IFERROR(IF((OFFSET($C1217,0,$A1217))&lt;0,
MIN(0,R1217-(OFFSET($C1217,0,$A1217)/(OFFSET($C1212,-$A1216,$A1217)))),
MAX(0,R1217-(OFFSET($C1217,0,$A1217)/(OFFSET($C1212,-$A1216,$A1217))))),0))</f>
        <v>0</v>
      </c>
      <c r="T1217" s="395">
        <f t="shared" ca="1" si="1743"/>
        <v>0</v>
      </c>
      <c r="U1217" s="395">
        <f t="shared" ca="1" si="1744"/>
        <v>0</v>
      </c>
      <c r="V1217" s="395">
        <f t="shared" ca="1" si="1745"/>
        <v>0</v>
      </c>
      <c r="W1217" s="395">
        <f t="shared" ca="1" si="1746"/>
        <v>0</v>
      </c>
      <c r="X1217" s="334"/>
      <c r="Y1217" s="334"/>
      <c r="Z1217" s="334"/>
      <c r="AA1217" s="249"/>
      <c r="AB1217" s="249"/>
    </row>
    <row r="1218" spans="1:28" hidden="1" outlineLevel="1">
      <c r="A1218" s="331">
        <v>16</v>
      </c>
      <c r="B1218" s="309" t="str">
        <f t="shared" ca="1" si="1747"/>
        <v>Depreciated Net Capex 2028</v>
      </c>
      <c r="C1218" s="398"/>
      <c r="D1218" s="398"/>
      <c r="E1218" s="398"/>
      <c r="F1218" s="398"/>
      <c r="G1218" s="398"/>
      <c r="H1218" s="398"/>
      <c r="I1218" s="398"/>
      <c r="J1218" s="398"/>
      <c r="K1218" s="398"/>
      <c r="L1218" s="398"/>
      <c r="M1218" s="398"/>
      <c r="N1218" s="398"/>
      <c r="O1218" s="398"/>
      <c r="P1218" s="398"/>
      <c r="Q1218" s="398"/>
      <c r="R1218" s="399"/>
      <c r="S1218" s="400">
        <f>S1197</f>
        <v>0</v>
      </c>
      <c r="T1218" s="395">
        <f ca="1">IF(S1242="n/a",S1218,IFERROR(IF((OFFSET($C1218,0,$A1218))&lt;0,
MIN(0,S1218-(OFFSET($C1218,0,$A1218)/(OFFSET($C1213,-$A1217,$A1218)))),
MAX(0,S1218-(OFFSET($C1218,0,$A1218)/(OFFSET($C1213,-$A1217,$A1218))))),0))</f>
        <v>0</v>
      </c>
      <c r="U1218" s="395">
        <f t="shared" ca="1" si="1744"/>
        <v>0</v>
      </c>
      <c r="V1218" s="395">
        <f t="shared" ca="1" si="1745"/>
        <v>0</v>
      </c>
      <c r="W1218" s="395">
        <f t="shared" ca="1" si="1746"/>
        <v>0</v>
      </c>
      <c r="X1218" s="334"/>
      <c r="Y1218" s="334"/>
      <c r="Z1218" s="334"/>
      <c r="AA1218" s="249"/>
      <c r="AB1218" s="249"/>
    </row>
    <row r="1219" spans="1:28" hidden="1" outlineLevel="1">
      <c r="A1219" s="331">
        <v>17</v>
      </c>
      <c r="B1219" s="309" t="str">
        <f t="shared" ca="1" si="1747"/>
        <v>Depreciated Net Capex 2029</v>
      </c>
      <c r="C1219" s="398"/>
      <c r="D1219" s="398"/>
      <c r="E1219" s="398"/>
      <c r="F1219" s="398"/>
      <c r="G1219" s="398"/>
      <c r="H1219" s="398"/>
      <c r="I1219" s="398"/>
      <c r="J1219" s="398"/>
      <c r="K1219" s="398"/>
      <c r="L1219" s="398"/>
      <c r="M1219" s="398"/>
      <c r="N1219" s="398"/>
      <c r="O1219" s="398"/>
      <c r="P1219" s="398"/>
      <c r="Q1219" s="398"/>
      <c r="R1219" s="398"/>
      <c r="S1219" s="399"/>
      <c r="T1219" s="400">
        <f>T1197</f>
        <v>0</v>
      </c>
      <c r="U1219" s="395">
        <f ca="1">IF(T1243="n/a",T1219,IFERROR(IF((OFFSET($C1219,0,$A1219))&lt;0,
MIN(0,T1219-(OFFSET($C1219,0,$A1219)/(OFFSET($C1214,-$A1218,$A1219)))),
MAX(0,T1219-(OFFSET($C1219,0,$A1219)/(OFFSET($C1214,-$A1218,$A1219))))),0))</f>
        <v>0</v>
      </c>
      <c r="V1219" s="395">
        <f t="shared" ca="1" si="1745"/>
        <v>0</v>
      </c>
      <c r="W1219" s="395">
        <f t="shared" ca="1" si="1746"/>
        <v>0</v>
      </c>
      <c r="X1219" s="334"/>
      <c r="Y1219" s="334"/>
      <c r="Z1219" s="334"/>
      <c r="AA1219" s="249"/>
      <c r="AB1219" s="249"/>
    </row>
    <row r="1220" spans="1:28" hidden="1" outlineLevel="1">
      <c r="A1220" s="331">
        <v>18</v>
      </c>
      <c r="B1220" s="309" t="str">
        <f t="shared" ca="1" si="1747"/>
        <v>Depreciated Net Capex 2030</v>
      </c>
      <c r="C1220" s="398"/>
      <c r="D1220" s="398"/>
      <c r="E1220" s="398"/>
      <c r="F1220" s="398"/>
      <c r="G1220" s="398"/>
      <c r="H1220" s="398"/>
      <c r="I1220" s="398"/>
      <c r="J1220" s="398"/>
      <c r="K1220" s="398"/>
      <c r="L1220" s="398"/>
      <c r="M1220" s="398"/>
      <c r="N1220" s="398"/>
      <c r="O1220" s="398"/>
      <c r="P1220" s="398"/>
      <c r="Q1220" s="398"/>
      <c r="R1220" s="398"/>
      <c r="S1220" s="398"/>
      <c r="T1220" s="399"/>
      <c r="U1220" s="400">
        <f>U1197</f>
        <v>0</v>
      </c>
      <c r="V1220" s="395">
        <f ca="1">IF(U1244="n/a",U1220,IFERROR(IF((OFFSET($C1220,0,$A1220))&lt;0,
MIN(0,U1220-(OFFSET($C1220,0,$A1220)/(OFFSET($C1215,-$A1219,$A1220)))),
MAX(0,U1220-(OFFSET($C1220,0,$A1220)/(OFFSET($C1215,-$A1219,$A1220))))),0))</f>
        <v>0</v>
      </c>
      <c r="W1220" s="395">
        <f t="shared" ca="1" si="1746"/>
        <v>0</v>
      </c>
      <c r="X1220" s="334"/>
      <c r="Y1220" s="334"/>
      <c r="Z1220" s="334"/>
      <c r="AA1220" s="249"/>
      <c r="AB1220" s="249"/>
    </row>
    <row r="1221" spans="1:28" hidden="1" outlineLevel="1">
      <c r="A1221" s="331">
        <v>19</v>
      </c>
      <c r="B1221" s="309" t="str">
        <f t="shared" ca="1" si="1747"/>
        <v>Depreciated Net Capex 2031</v>
      </c>
      <c r="C1221" s="398"/>
      <c r="D1221" s="398"/>
      <c r="E1221" s="398"/>
      <c r="F1221" s="398"/>
      <c r="G1221" s="398"/>
      <c r="H1221" s="398"/>
      <c r="I1221" s="398"/>
      <c r="J1221" s="398"/>
      <c r="K1221" s="398"/>
      <c r="L1221" s="398"/>
      <c r="M1221" s="398"/>
      <c r="N1221" s="398"/>
      <c r="O1221" s="398"/>
      <c r="P1221" s="398"/>
      <c r="Q1221" s="398"/>
      <c r="R1221" s="398"/>
      <c r="S1221" s="398"/>
      <c r="T1221" s="398"/>
      <c r="U1221" s="399"/>
      <c r="V1221" s="400">
        <f>V1197</f>
        <v>0</v>
      </c>
      <c r="W1221" s="395">
        <f ca="1">IF(V1245="n/a",V1221,IFERROR(IF((OFFSET($C1221,0,$A1221))&lt;0,
MIN(0,V1221-(OFFSET($C1221,0,$A1221)/(OFFSET($C1216,-$A1220,$A1221)))),
MAX(0,V1221-(OFFSET($C1221,0,$A1221)/(OFFSET($C1216,-$A1220,$A1221))))),0))</f>
        <v>0</v>
      </c>
      <c r="X1221" s="334"/>
      <c r="Y1221" s="334"/>
      <c r="Z1221" s="334"/>
      <c r="AA1221" s="249"/>
      <c r="AB1221" s="249"/>
    </row>
    <row r="1222" spans="1:28" hidden="1" outlineLevel="1">
      <c r="A1222" s="331">
        <v>20</v>
      </c>
      <c r="B1222" s="309" t="str">
        <f t="shared" ca="1" si="1747"/>
        <v>Depreciated Net Capex 2032</v>
      </c>
      <c r="C1222" s="398"/>
      <c r="D1222" s="398"/>
      <c r="E1222" s="398"/>
      <c r="F1222" s="398"/>
      <c r="G1222" s="398"/>
      <c r="H1222" s="398"/>
      <c r="I1222" s="398"/>
      <c r="J1222" s="398"/>
      <c r="K1222" s="398"/>
      <c r="L1222" s="398"/>
      <c r="M1222" s="398"/>
      <c r="N1222" s="398"/>
      <c r="O1222" s="398"/>
      <c r="P1222" s="398"/>
      <c r="Q1222" s="398"/>
      <c r="R1222" s="398"/>
      <c r="S1222" s="398"/>
      <c r="T1222" s="398"/>
      <c r="U1222" s="398"/>
      <c r="V1222" s="399"/>
      <c r="W1222" s="395">
        <f>W1197</f>
        <v>0</v>
      </c>
      <c r="X1222" s="249"/>
      <c r="Y1222" s="249"/>
      <c r="Z1222" s="249"/>
      <c r="AA1222" s="249"/>
      <c r="AB1222" s="249"/>
    </row>
    <row r="1223" spans="1:28" hidden="1" outlineLevel="1">
      <c r="A1223" s="249"/>
      <c r="B1223" s="332"/>
      <c r="C1223" s="395"/>
      <c r="D1223" s="395"/>
      <c r="E1223" s="395"/>
      <c r="F1223" s="395"/>
      <c r="G1223" s="395"/>
      <c r="H1223" s="395"/>
      <c r="I1223" s="395"/>
      <c r="J1223" s="395"/>
      <c r="K1223" s="395"/>
      <c r="L1223" s="395"/>
      <c r="M1223" s="395"/>
      <c r="N1223" s="395"/>
      <c r="O1223" s="395"/>
      <c r="P1223" s="395"/>
      <c r="Q1223" s="395"/>
      <c r="R1223" s="395"/>
      <c r="S1223" s="395"/>
      <c r="T1223" s="395"/>
      <c r="U1223" s="395"/>
      <c r="V1223" s="395"/>
      <c r="W1223" s="395"/>
      <c r="X1223" s="249"/>
      <c r="Y1223" s="249"/>
      <c r="Z1223" s="249"/>
      <c r="AA1223" s="249"/>
      <c r="AB1223" s="249"/>
    </row>
    <row r="1224" spans="1:28" hidden="1" outlineLevel="1">
      <c r="A1224" s="249"/>
      <c r="B1224" s="332"/>
      <c r="C1224" s="395"/>
      <c r="D1224" s="395"/>
      <c r="E1224" s="395"/>
      <c r="F1224" s="395"/>
      <c r="G1224" s="395"/>
      <c r="H1224" s="395"/>
      <c r="I1224" s="395"/>
      <c r="J1224" s="395"/>
      <c r="K1224" s="395"/>
      <c r="L1224" s="395"/>
      <c r="M1224" s="395"/>
      <c r="N1224" s="395"/>
      <c r="O1224" s="395"/>
      <c r="P1224" s="395"/>
      <c r="Q1224" s="395"/>
      <c r="R1224" s="395"/>
      <c r="S1224" s="395"/>
      <c r="T1224" s="395"/>
      <c r="U1224" s="395"/>
      <c r="V1224" s="395"/>
      <c r="W1224" s="395"/>
      <c r="X1224" s="249"/>
      <c r="Y1224" s="249"/>
      <c r="Z1224" s="249"/>
      <c r="AA1224" s="249"/>
      <c r="AB1224" s="249"/>
    </row>
    <row r="1225" spans="1:28" hidden="1" outlineLevel="1">
      <c r="A1225" s="249"/>
      <c r="B1225" s="309" t="s">
        <v>302</v>
      </c>
      <c r="C1225" s="395"/>
      <c r="D1225" s="395">
        <f t="shared" ref="D1225" ca="1" si="1748">IF(C1225="n/a","n/a",IF(AND(C1225&lt;1,D1199=0),0,
IF(D1199=0,C1225-1,
IF(C1225&lt;1,D1200,
(((C1225-1)*(C1201-(C1201/(C1225))))+(D1199*D1200))/(D1201)))))</f>
        <v>0</v>
      </c>
      <c r="E1225" s="395">
        <f t="shared" ref="E1225" ca="1" si="1749">IF(D1225="n/a","n/a",IF(AND(D1225&lt;1,E1199=0),0,
IF(E1199=0,D1225-1,
IF(D1225&lt;1,E1200,
(((D1225-1)*(D1201-(D1201/(D1225))))+(E1199*E1200))/(E1201)))))</f>
        <v>0</v>
      </c>
      <c r="F1225" s="395">
        <f t="shared" ref="F1225" ca="1" si="1750">IF(E1225="n/a","n/a",IF(AND(E1225&lt;1,F1199=0),0,
IF(F1199=0,E1225-1,
IF(E1225&lt;1,F1200,
(((E1225-1)*(E1201-(E1201/(E1225))))+(F1199*F1200))/(F1201)))))</f>
        <v>0</v>
      </c>
      <c r="G1225" s="395">
        <f t="shared" ref="G1225" ca="1" si="1751">IF(F1225="n/a","n/a",IF(AND(F1225&lt;1,G1199=0),0,
IF(G1199=0,F1225-1,
IF(F1225&lt;1,G1200,
(((F1225-1)*(F1201-(F1201/(F1225))))+(G1199*G1200))/(G1201)))))</f>
        <v>0</v>
      </c>
      <c r="H1225" s="395">
        <f t="shared" ref="H1225" ca="1" si="1752">IF(G1225="n/a","n/a",IF(AND(G1225&lt;1,H1199=0),0,
IF(H1199=0,G1225-1,
IF(G1225&lt;1,H1200,
(((G1225-1)*(G1201-(G1201/(G1225))))+(H1199*H1200))/(H1201)))))</f>
        <v>0</v>
      </c>
      <c r="I1225" s="395">
        <f ca="1">IF(H1225="n/a","n/a",IF(AND(H1225&lt;1,I1199=0),0,
IF(I1199=0,H1225-1,
IF(H1225&lt;1,I1200,
(((H1225-1)*(H1201-(H1201/(H1225))))+(I1199*I1200))/(I1201)))))</f>
        <v>0</v>
      </c>
      <c r="J1225" s="395">
        <f t="shared" ref="J1225" ca="1" si="1753">IF(I1225="n/a","n/a",IF(AND(I1225&lt;1,J1199=0),0,
IF(J1199=0,I1225-1,
IF(I1225&lt;1,J1200,
(((I1225-1)*(I1201-(I1201/(I1225))))+(J1199*J1200))/(J1201)))))</f>
        <v>0</v>
      </c>
      <c r="K1225" s="395">
        <f t="shared" ref="K1225" ca="1" si="1754">IF(J1225="n/a","n/a",IF(AND(J1225&lt;1,K1199=0),0,
IF(K1199=0,J1225-1,
IF(J1225&lt;1,K1200,
(((J1225-1)*(J1201-(J1201/(J1225))))+(K1199*K1200))/(K1201)))))</f>
        <v>0</v>
      </c>
      <c r="L1225" s="395">
        <f t="shared" ref="L1225" ca="1" si="1755">IF(K1225="n/a","n/a",IF(AND(K1225&lt;1,L1199=0),0,
IF(L1199=0,K1225-1,
IF(K1225&lt;1,L1200,
(((K1225-1)*(K1201-(K1201/(K1225))))+(L1199*L1200))/(L1201)))))</f>
        <v>0</v>
      </c>
      <c r="M1225" s="395">
        <f t="shared" ref="M1225" ca="1" si="1756">IF(L1225="n/a","n/a",IF(AND(L1225&lt;1,M1199=0),0,
IF(M1199=0,L1225-1,
IF(L1225&lt;1,M1200,
(((L1225-1)*(L1201-(L1201/(L1225))))+(M1199*M1200))/(M1201)))))</f>
        <v>0</v>
      </c>
      <c r="N1225" s="395">
        <f t="shared" ref="N1225" ca="1" si="1757">IF(M1225="n/a","n/a",IF(AND(M1225&lt;1,N1199=0),0,
IF(N1199=0,M1225-1,
IF(M1225&lt;1,N1200,
(((M1225-1)*(M1201-(M1201/(M1225))))+(N1199*N1200))/(N1201)))))</f>
        <v>0</v>
      </c>
      <c r="O1225" s="395">
        <f t="shared" ref="O1225" ca="1" si="1758">IF(N1225="n/a","n/a",IF(AND(N1225&lt;1,O1199=0),0,
IF(O1199=0,N1225-1,
IF(N1225&lt;1,O1200,
(((N1225-1)*(N1201-(N1201/(N1225))))+(O1199*O1200))/(O1201)))))</f>
        <v>0</v>
      </c>
      <c r="P1225" s="395">
        <f t="shared" ref="P1225" ca="1" si="1759">IF(O1225="n/a","n/a",IF(AND(O1225&lt;1,P1199=0),0,
IF(P1199=0,O1225-1,
IF(O1225&lt;1,P1200,
(((O1225-1)*(O1201-(O1201/(O1225))))+(P1199*P1200))/(P1201)))))</f>
        <v>0</v>
      </c>
      <c r="Q1225" s="395">
        <f t="shared" ref="Q1225" ca="1" si="1760">IF(P1225="n/a","n/a",IF(AND(P1225&lt;1,Q1199=0),0,
IF(Q1199=0,P1225-1,
IF(P1225&lt;1,Q1200,
(((P1225-1)*(P1201-(P1201/(P1225))))+(Q1199*Q1200))/(Q1201)))))</f>
        <v>0</v>
      </c>
      <c r="R1225" s="395">
        <f t="shared" ref="R1225" ca="1" si="1761">IF(Q1225="n/a","n/a",IF(AND(Q1225&lt;1,R1199=0),0,
IF(R1199=0,Q1225-1,
IF(Q1225&lt;1,R1200,
(((Q1225-1)*(Q1201-(Q1201/(Q1225))))+(R1199*R1200))/(R1201)))))</f>
        <v>0</v>
      </c>
      <c r="S1225" s="395">
        <f t="shared" ref="S1225" ca="1" si="1762">IF(R1225="n/a","n/a",IF(AND(R1225&lt;1,S1199=0),0,
IF(S1199=0,R1225-1,
IF(R1225&lt;1,S1200,
(((R1225-1)*(R1201-(R1201/(R1225))))+(S1199*S1200))/(S1201)))))</f>
        <v>0</v>
      </c>
      <c r="T1225" s="395">
        <f t="shared" ref="T1225" ca="1" si="1763">IF(S1225="n/a","n/a",IF(AND(S1225&lt;1,T1199=0),0,
IF(T1199=0,S1225-1,
IF(S1225&lt;1,T1200,
(((S1225-1)*(S1201-(S1201/(S1225))))+(T1199*T1200))/(T1201)))))</f>
        <v>0</v>
      </c>
      <c r="U1225" s="395">
        <f t="shared" ref="U1225" ca="1" si="1764">IF(T1225="n/a","n/a",IF(AND(T1225&lt;1,U1199=0),0,
IF(U1199=0,T1225-1,
IF(T1225&lt;1,U1200,
(((T1225-1)*(T1201-(T1201/(T1225))))+(U1199*U1200))/(U1201)))))</f>
        <v>0</v>
      </c>
      <c r="V1225" s="395">
        <f t="shared" ref="V1225" ca="1" si="1765">IF(U1225="n/a","n/a",IF(AND(U1225&lt;1,V1199=0),0,
IF(V1199=0,U1225-1,
IF(U1225&lt;1,V1200,
(((U1225-1)*(U1201-(U1201/(U1225))))+(V1199*V1200))/(V1201)))))</f>
        <v>0</v>
      </c>
      <c r="W1225" s="395">
        <f t="shared" ref="W1225" ca="1" si="1766">IF(V1225="n/a","n/a",IF(AND(V1225&lt;1,W1199=0),0,
IF(W1199=0,V1225-1,
IF(V1225&lt;1,W1200,
(((V1225-1)*(V1201-(V1201/(V1225))))+(W1199*W1200))/(W1201)))))</f>
        <v>0</v>
      </c>
      <c r="X1225" s="249"/>
      <c r="Y1225" s="249"/>
      <c r="Z1225" s="249"/>
      <c r="AA1225" s="249"/>
      <c r="AB1225" s="249"/>
    </row>
    <row r="1226" spans="1:28" hidden="1" outlineLevel="1">
      <c r="A1226" s="249"/>
      <c r="B1226" s="309" t="s">
        <v>301</v>
      </c>
      <c r="C1226" s="400">
        <f ca="1">C1198</f>
        <v>0</v>
      </c>
      <c r="D1226" s="395">
        <f t="shared" ref="D1226" ca="1" si="1767">IF(C1226="n/a","n/a",MAX(0,C1226-1))</f>
        <v>0</v>
      </c>
      <c r="E1226" s="395">
        <f t="shared" ref="E1226:E1227" ca="1" si="1768">IF(D1226="n/a","n/a",MAX(0,D1226-1))</f>
        <v>0</v>
      </c>
      <c r="F1226" s="395">
        <f t="shared" ref="F1226:F1228" ca="1" si="1769">IF(E1226="n/a","n/a",MAX(0,E1226-1))</f>
        <v>0</v>
      </c>
      <c r="G1226" s="395">
        <f t="shared" ref="G1226:G1229" ca="1" si="1770">IF(F1226="n/a","n/a",MAX(0,F1226-1))</f>
        <v>0</v>
      </c>
      <c r="H1226" s="395">
        <f t="shared" ref="H1226:H1230" ca="1" si="1771">IF(G1226="n/a","n/a",MAX(0,G1226-1))</f>
        <v>0</v>
      </c>
      <c r="I1226" s="395">
        <f t="shared" ref="I1226:I1231" ca="1" si="1772">IF(H1226="n/a","n/a",MAX(0,H1226-1))</f>
        <v>0</v>
      </c>
      <c r="J1226" s="395">
        <f t="shared" ref="J1226:J1232" ca="1" si="1773">IF(I1226="n/a","n/a",MAX(0,I1226-1))</f>
        <v>0</v>
      </c>
      <c r="K1226" s="395">
        <f t="shared" ref="K1226:K1233" ca="1" si="1774">IF(J1226="n/a","n/a",MAX(0,J1226-1))</f>
        <v>0</v>
      </c>
      <c r="L1226" s="395">
        <f t="shared" ref="L1226:L1234" ca="1" si="1775">IF(K1226="n/a","n/a",MAX(0,K1226-1))</f>
        <v>0</v>
      </c>
      <c r="M1226" s="395">
        <f t="shared" ref="M1226:M1235" ca="1" si="1776">IF(L1226="n/a","n/a",MAX(0,L1226-1))</f>
        <v>0</v>
      </c>
      <c r="N1226" s="395">
        <f t="shared" ref="N1226:N1236" ca="1" si="1777">IF(M1226="n/a","n/a",MAX(0,M1226-1))</f>
        <v>0</v>
      </c>
      <c r="O1226" s="395">
        <f t="shared" ref="O1226:O1237" ca="1" si="1778">IF(N1226="n/a","n/a",MAX(0,N1226-1))</f>
        <v>0</v>
      </c>
      <c r="P1226" s="395">
        <f t="shared" ref="P1226:P1238" ca="1" si="1779">IF(O1226="n/a","n/a",MAX(0,O1226-1))</f>
        <v>0</v>
      </c>
      <c r="Q1226" s="395">
        <f t="shared" ref="Q1226:Q1239" ca="1" si="1780">IF(P1226="n/a","n/a",MAX(0,P1226-1))</f>
        <v>0</v>
      </c>
      <c r="R1226" s="395">
        <f t="shared" ref="R1226:R1240" ca="1" si="1781">IF(Q1226="n/a","n/a",MAX(0,Q1226-1))</f>
        <v>0</v>
      </c>
      <c r="S1226" s="395">
        <f t="shared" ref="S1226:S1241" ca="1" si="1782">IF(R1226="n/a","n/a",MAX(0,R1226-1))</f>
        <v>0</v>
      </c>
      <c r="T1226" s="395">
        <f t="shared" ref="T1226:T1242" ca="1" si="1783">IF(S1226="n/a","n/a",MAX(0,S1226-1))</f>
        <v>0</v>
      </c>
      <c r="U1226" s="395">
        <f t="shared" ref="U1226:U1243" ca="1" si="1784">IF(T1226="n/a","n/a",MAX(0,T1226-1))</f>
        <v>0</v>
      </c>
      <c r="V1226" s="395">
        <f t="shared" ref="V1226:V1244" ca="1" si="1785">IF(U1226="n/a","n/a",MAX(0,U1226-1))</f>
        <v>0</v>
      </c>
      <c r="W1226" s="395">
        <f t="shared" ref="W1226:W1244" ca="1" si="1786">IF(V1226="n/a","n/a",MAX(0,V1226-1))</f>
        <v>0</v>
      </c>
      <c r="X1226" s="249"/>
      <c r="Y1226" s="249"/>
      <c r="Z1226" s="249"/>
      <c r="AA1226" s="249"/>
      <c r="AB1226" s="249"/>
    </row>
    <row r="1227" spans="1:28" hidden="1" outlineLevel="1">
      <c r="A1227" s="249"/>
      <c r="B1227" s="309" t="str">
        <f t="shared" ref="B1227:B1246" ca="1" si="1787">"RL Capex "&amp;OFFSET($C$6,0,A1203)</f>
        <v>RL Capex 2013</v>
      </c>
      <c r="C1227" s="396"/>
      <c r="D1227" s="400">
        <f ca="1">D1198</f>
        <v>0</v>
      </c>
      <c r="E1227" s="395">
        <f t="shared" ca="1" si="1768"/>
        <v>0</v>
      </c>
      <c r="F1227" s="395">
        <f t="shared" ca="1" si="1769"/>
        <v>0</v>
      </c>
      <c r="G1227" s="395">
        <f t="shared" ca="1" si="1770"/>
        <v>0</v>
      </c>
      <c r="H1227" s="395">
        <f t="shared" ca="1" si="1771"/>
        <v>0</v>
      </c>
      <c r="I1227" s="395">
        <f t="shared" ca="1" si="1772"/>
        <v>0</v>
      </c>
      <c r="J1227" s="395">
        <f t="shared" ca="1" si="1773"/>
        <v>0</v>
      </c>
      <c r="K1227" s="395">
        <f t="shared" ca="1" si="1774"/>
        <v>0</v>
      </c>
      <c r="L1227" s="395">
        <f t="shared" ca="1" si="1775"/>
        <v>0</v>
      </c>
      <c r="M1227" s="395">
        <f t="shared" ca="1" si="1776"/>
        <v>0</v>
      </c>
      <c r="N1227" s="395">
        <f t="shared" ca="1" si="1777"/>
        <v>0</v>
      </c>
      <c r="O1227" s="395">
        <f t="shared" ca="1" si="1778"/>
        <v>0</v>
      </c>
      <c r="P1227" s="395">
        <f t="shared" ca="1" si="1779"/>
        <v>0</v>
      </c>
      <c r="Q1227" s="395">
        <f t="shared" ca="1" si="1780"/>
        <v>0</v>
      </c>
      <c r="R1227" s="395">
        <f t="shared" ca="1" si="1781"/>
        <v>0</v>
      </c>
      <c r="S1227" s="395">
        <f t="shared" ca="1" si="1782"/>
        <v>0</v>
      </c>
      <c r="T1227" s="395">
        <f t="shared" ca="1" si="1783"/>
        <v>0</v>
      </c>
      <c r="U1227" s="395">
        <f t="shared" ca="1" si="1784"/>
        <v>0</v>
      </c>
      <c r="V1227" s="395">
        <f t="shared" ca="1" si="1785"/>
        <v>0</v>
      </c>
      <c r="W1227" s="395">
        <f t="shared" ca="1" si="1786"/>
        <v>0</v>
      </c>
      <c r="X1227" s="249"/>
      <c r="Y1227" s="249"/>
      <c r="Z1227" s="249"/>
      <c r="AA1227" s="249"/>
      <c r="AB1227" s="249"/>
    </row>
    <row r="1228" spans="1:28" hidden="1" outlineLevel="1">
      <c r="A1228" s="249"/>
      <c r="B1228" s="309" t="str">
        <f t="shared" ca="1" si="1787"/>
        <v>RL Capex 2014</v>
      </c>
      <c r="C1228" s="401"/>
      <c r="D1228" s="396"/>
      <c r="E1228" s="400">
        <f ca="1">E1198</f>
        <v>0</v>
      </c>
      <c r="F1228" s="395">
        <f t="shared" ca="1" si="1769"/>
        <v>0</v>
      </c>
      <c r="G1228" s="395">
        <f t="shared" ca="1" si="1770"/>
        <v>0</v>
      </c>
      <c r="H1228" s="395">
        <f t="shared" ca="1" si="1771"/>
        <v>0</v>
      </c>
      <c r="I1228" s="395">
        <f t="shared" ca="1" si="1772"/>
        <v>0</v>
      </c>
      <c r="J1228" s="395">
        <f t="shared" ca="1" si="1773"/>
        <v>0</v>
      </c>
      <c r="K1228" s="395">
        <f t="shared" ca="1" si="1774"/>
        <v>0</v>
      </c>
      <c r="L1228" s="395">
        <f t="shared" ca="1" si="1775"/>
        <v>0</v>
      </c>
      <c r="M1228" s="395">
        <f t="shared" ca="1" si="1776"/>
        <v>0</v>
      </c>
      <c r="N1228" s="395">
        <f t="shared" ca="1" si="1777"/>
        <v>0</v>
      </c>
      <c r="O1228" s="395">
        <f t="shared" ca="1" si="1778"/>
        <v>0</v>
      </c>
      <c r="P1228" s="395">
        <f t="shared" ca="1" si="1779"/>
        <v>0</v>
      </c>
      <c r="Q1228" s="395">
        <f t="shared" ca="1" si="1780"/>
        <v>0</v>
      </c>
      <c r="R1228" s="395">
        <f t="shared" ca="1" si="1781"/>
        <v>0</v>
      </c>
      <c r="S1228" s="395">
        <f t="shared" ca="1" si="1782"/>
        <v>0</v>
      </c>
      <c r="T1228" s="395">
        <f t="shared" ca="1" si="1783"/>
        <v>0</v>
      </c>
      <c r="U1228" s="395">
        <f t="shared" ca="1" si="1784"/>
        <v>0</v>
      </c>
      <c r="V1228" s="395">
        <f t="shared" ca="1" si="1785"/>
        <v>0</v>
      </c>
      <c r="W1228" s="395">
        <f t="shared" ca="1" si="1786"/>
        <v>0</v>
      </c>
      <c r="X1228" s="249"/>
      <c r="Y1228" s="249"/>
      <c r="Z1228" s="249"/>
      <c r="AA1228" s="249"/>
      <c r="AB1228" s="249"/>
    </row>
    <row r="1229" spans="1:28" hidden="1" outlineLevel="1">
      <c r="A1229" s="249"/>
      <c r="B1229" s="309" t="str">
        <f t="shared" ca="1" si="1787"/>
        <v>RL Capex 2015</v>
      </c>
      <c r="C1229" s="401"/>
      <c r="D1229" s="401"/>
      <c r="E1229" s="396"/>
      <c r="F1229" s="400">
        <f ca="1">F1198</f>
        <v>0</v>
      </c>
      <c r="G1229" s="395">
        <f t="shared" ca="1" si="1770"/>
        <v>0</v>
      </c>
      <c r="H1229" s="395">
        <f t="shared" ca="1" si="1771"/>
        <v>0</v>
      </c>
      <c r="I1229" s="395">
        <f t="shared" ca="1" si="1772"/>
        <v>0</v>
      </c>
      <c r="J1229" s="395">
        <f t="shared" ca="1" si="1773"/>
        <v>0</v>
      </c>
      <c r="K1229" s="395">
        <f t="shared" ca="1" si="1774"/>
        <v>0</v>
      </c>
      <c r="L1229" s="395">
        <f t="shared" ca="1" si="1775"/>
        <v>0</v>
      </c>
      <c r="M1229" s="395">
        <f t="shared" ca="1" si="1776"/>
        <v>0</v>
      </c>
      <c r="N1229" s="395">
        <f t="shared" ca="1" si="1777"/>
        <v>0</v>
      </c>
      <c r="O1229" s="395">
        <f t="shared" ca="1" si="1778"/>
        <v>0</v>
      </c>
      <c r="P1229" s="395">
        <f t="shared" ca="1" si="1779"/>
        <v>0</v>
      </c>
      <c r="Q1229" s="395">
        <f t="shared" ca="1" si="1780"/>
        <v>0</v>
      </c>
      <c r="R1229" s="395">
        <f t="shared" ca="1" si="1781"/>
        <v>0</v>
      </c>
      <c r="S1229" s="395">
        <f t="shared" ca="1" si="1782"/>
        <v>0</v>
      </c>
      <c r="T1229" s="395">
        <f t="shared" ca="1" si="1783"/>
        <v>0</v>
      </c>
      <c r="U1229" s="395">
        <f t="shared" ca="1" si="1784"/>
        <v>0</v>
      </c>
      <c r="V1229" s="395">
        <f t="shared" ca="1" si="1785"/>
        <v>0</v>
      </c>
      <c r="W1229" s="395">
        <f t="shared" ca="1" si="1786"/>
        <v>0</v>
      </c>
      <c r="X1229" s="249"/>
      <c r="Y1229" s="249"/>
      <c r="Z1229" s="249"/>
      <c r="AA1229" s="249"/>
      <c r="AB1229" s="249"/>
    </row>
    <row r="1230" spans="1:28" hidden="1" outlineLevel="1">
      <c r="A1230" s="249"/>
      <c r="B1230" s="309" t="str">
        <f t="shared" ca="1" si="1787"/>
        <v>RL Capex 2016</v>
      </c>
      <c r="C1230" s="401"/>
      <c r="D1230" s="401"/>
      <c r="E1230" s="401"/>
      <c r="F1230" s="396"/>
      <c r="G1230" s="400">
        <f ca="1">G1198</f>
        <v>0</v>
      </c>
      <c r="H1230" s="395">
        <f t="shared" ca="1" si="1771"/>
        <v>0</v>
      </c>
      <c r="I1230" s="395">
        <f t="shared" ca="1" si="1772"/>
        <v>0</v>
      </c>
      <c r="J1230" s="395">
        <f t="shared" ca="1" si="1773"/>
        <v>0</v>
      </c>
      <c r="K1230" s="395">
        <f t="shared" ca="1" si="1774"/>
        <v>0</v>
      </c>
      <c r="L1230" s="395">
        <f t="shared" ca="1" si="1775"/>
        <v>0</v>
      </c>
      <c r="M1230" s="395">
        <f t="shared" ca="1" si="1776"/>
        <v>0</v>
      </c>
      <c r="N1230" s="395">
        <f t="shared" ca="1" si="1777"/>
        <v>0</v>
      </c>
      <c r="O1230" s="395">
        <f t="shared" ca="1" si="1778"/>
        <v>0</v>
      </c>
      <c r="P1230" s="395">
        <f t="shared" ca="1" si="1779"/>
        <v>0</v>
      </c>
      <c r="Q1230" s="395">
        <f t="shared" ca="1" si="1780"/>
        <v>0</v>
      </c>
      <c r="R1230" s="395">
        <f t="shared" ca="1" si="1781"/>
        <v>0</v>
      </c>
      <c r="S1230" s="395">
        <f t="shared" ca="1" si="1782"/>
        <v>0</v>
      </c>
      <c r="T1230" s="395">
        <f t="shared" ca="1" si="1783"/>
        <v>0</v>
      </c>
      <c r="U1230" s="395">
        <f t="shared" ca="1" si="1784"/>
        <v>0</v>
      </c>
      <c r="V1230" s="395">
        <f t="shared" ca="1" si="1785"/>
        <v>0</v>
      </c>
      <c r="W1230" s="395">
        <f t="shared" ca="1" si="1786"/>
        <v>0</v>
      </c>
      <c r="X1230" s="249"/>
      <c r="Y1230" s="249"/>
      <c r="Z1230" s="249"/>
      <c r="AA1230" s="249"/>
      <c r="AB1230" s="249"/>
    </row>
    <row r="1231" spans="1:28" hidden="1" outlineLevel="1">
      <c r="A1231" s="249"/>
      <c r="B1231" s="309" t="str">
        <f t="shared" ca="1" si="1787"/>
        <v>RL Capex 2017</v>
      </c>
      <c r="C1231" s="401"/>
      <c r="D1231" s="401"/>
      <c r="E1231" s="401"/>
      <c r="F1231" s="401"/>
      <c r="G1231" s="396"/>
      <c r="H1231" s="400">
        <f ca="1">H1198</f>
        <v>0</v>
      </c>
      <c r="I1231" s="395">
        <f t="shared" ca="1" si="1772"/>
        <v>0</v>
      </c>
      <c r="J1231" s="395">
        <f t="shared" ca="1" si="1773"/>
        <v>0</v>
      </c>
      <c r="K1231" s="395">
        <f t="shared" ca="1" si="1774"/>
        <v>0</v>
      </c>
      <c r="L1231" s="395">
        <f t="shared" ca="1" si="1775"/>
        <v>0</v>
      </c>
      <c r="M1231" s="395">
        <f t="shared" ca="1" si="1776"/>
        <v>0</v>
      </c>
      <c r="N1231" s="395">
        <f t="shared" ca="1" si="1777"/>
        <v>0</v>
      </c>
      <c r="O1231" s="395">
        <f t="shared" ca="1" si="1778"/>
        <v>0</v>
      </c>
      <c r="P1231" s="395">
        <f t="shared" ca="1" si="1779"/>
        <v>0</v>
      </c>
      <c r="Q1231" s="395">
        <f t="shared" ca="1" si="1780"/>
        <v>0</v>
      </c>
      <c r="R1231" s="395">
        <f t="shared" ca="1" si="1781"/>
        <v>0</v>
      </c>
      <c r="S1231" s="395">
        <f t="shared" ca="1" si="1782"/>
        <v>0</v>
      </c>
      <c r="T1231" s="395">
        <f t="shared" ca="1" si="1783"/>
        <v>0</v>
      </c>
      <c r="U1231" s="395">
        <f t="shared" ca="1" si="1784"/>
        <v>0</v>
      </c>
      <c r="V1231" s="395">
        <f t="shared" ca="1" si="1785"/>
        <v>0</v>
      </c>
      <c r="W1231" s="395">
        <f t="shared" ca="1" si="1786"/>
        <v>0</v>
      </c>
      <c r="X1231" s="249"/>
      <c r="Y1231" s="249"/>
      <c r="Z1231" s="249"/>
      <c r="AA1231" s="249"/>
      <c r="AB1231" s="249"/>
    </row>
    <row r="1232" spans="1:28" hidden="1" outlineLevel="1">
      <c r="A1232" s="249"/>
      <c r="B1232" s="309" t="str">
        <f t="shared" ca="1" si="1787"/>
        <v>RL Capex 2018</v>
      </c>
      <c r="C1232" s="401"/>
      <c r="D1232" s="401"/>
      <c r="E1232" s="401"/>
      <c r="F1232" s="401"/>
      <c r="G1232" s="401"/>
      <c r="H1232" s="396"/>
      <c r="I1232" s="400">
        <f ca="1">I1198</f>
        <v>0</v>
      </c>
      <c r="J1232" s="395">
        <f t="shared" ca="1" si="1773"/>
        <v>0</v>
      </c>
      <c r="K1232" s="395">
        <f t="shared" ca="1" si="1774"/>
        <v>0</v>
      </c>
      <c r="L1232" s="395">
        <f t="shared" ca="1" si="1775"/>
        <v>0</v>
      </c>
      <c r="M1232" s="395">
        <f t="shared" ca="1" si="1776"/>
        <v>0</v>
      </c>
      <c r="N1232" s="395">
        <f t="shared" ca="1" si="1777"/>
        <v>0</v>
      </c>
      <c r="O1232" s="395">
        <f t="shared" ca="1" si="1778"/>
        <v>0</v>
      </c>
      <c r="P1232" s="395">
        <f t="shared" ca="1" si="1779"/>
        <v>0</v>
      </c>
      <c r="Q1232" s="395">
        <f t="shared" ca="1" si="1780"/>
        <v>0</v>
      </c>
      <c r="R1232" s="395">
        <f t="shared" ca="1" si="1781"/>
        <v>0</v>
      </c>
      <c r="S1232" s="395">
        <f t="shared" ca="1" si="1782"/>
        <v>0</v>
      </c>
      <c r="T1232" s="395">
        <f t="shared" ca="1" si="1783"/>
        <v>0</v>
      </c>
      <c r="U1232" s="395">
        <f t="shared" ca="1" si="1784"/>
        <v>0</v>
      </c>
      <c r="V1232" s="395">
        <f t="shared" ca="1" si="1785"/>
        <v>0</v>
      </c>
      <c r="W1232" s="395">
        <f t="shared" ca="1" si="1786"/>
        <v>0</v>
      </c>
      <c r="X1232" s="249"/>
      <c r="Y1232" s="249"/>
      <c r="Z1232" s="249"/>
      <c r="AA1232" s="249"/>
      <c r="AB1232" s="249"/>
    </row>
    <row r="1233" spans="1:28" hidden="1" outlineLevel="1">
      <c r="A1233" s="249"/>
      <c r="B1233" s="309" t="str">
        <f t="shared" ca="1" si="1787"/>
        <v>RL Capex 2019</v>
      </c>
      <c r="C1233" s="401"/>
      <c r="D1233" s="401"/>
      <c r="E1233" s="401"/>
      <c r="F1233" s="401"/>
      <c r="G1233" s="401"/>
      <c r="H1233" s="401"/>
      <c r="I1233" s="396"/>
      <c r="J1233" s="400">
        <f ca="1">J1198</f>
        <v>0</v>
      </c>
      <c r="K1233" s="395">
        <f t="shared" ca="1" si="1774"/>
        <v>0</v>
      </c>
      <c r="L1233" s="395">
        <f t="shared" ca="1" si="1775"/>
        <v>0</v>
      </c>
      <c r="M1233" s="395">
        <f t="shared" ca="1" si="1776"/>
        <v>0</v>
      </c>
      <c r="N1233" s="395">
        <f t="shared" ca="1" si="1777"/>
        <v>0</v>
      </c>
      <c r="O1233" s="395">
        <f t="shared" ca="1" si="1778"/>
        <v>0</v>
      </c>
      <c r="P1233" s="395">
        <f t="shared" ca="1" si="1779"/>
        <v>0</v>
      </c>
      <c r="Q1233" s="395">
        <f t="shared" ca="1" si="1780"/>
        <v>0</v>
      </c>
      <c r="R1233" s="395">
        <f t="shared" ca="1" si="1781"/>
        <v>0</v>
      </c>
      <c r="S1233" s="395">
        <f t="shared" ca="1" si="1782"/>
        <v>0</v>
      </c>
      <c r="T1233" s="395">
        <f t="shared" ca="1" si="1783"/>
        <v>0</v>
      </c>
      <c r="U1233" s="395">
        <f t="shared" ca="1" si="1784"/>
        <v>0</v>
      </c>
      <c r="V1233" s="395">
        <f t="shared" ca="1" si="1785"/>
        <v>0</v>
      </c>
      <c r="W1233" s="395">
        <f t="shared" ca="1" si="1786"/>
        <v>0</v>
      </c>
      <c r="X1233" s="249"/>
      <c r="Y1233" s="249"/>
      <c r="Z1233" s="249"/>
      <c r="AA1233" s="249"/>
      <c r="AB1233" s="249"/>
    </row>
    <row r="1234" spans="1:28" hidden="1" outlineLevel="1">
      <c r="A1234" s="249"/>
      <c r="B1234" s="309" t="str">
        <f t="shared" ca="1" si="1787"/>
        <v>RL Capex 2020</v>
      </c>
      <c r="C1234" s="401"/>
      <c r="D1234" s="401"/>
      <c r="E1234" s="401"/>
      <c r="F1234" s="401"/>
      <c r="G1234" s="401"/>
      <c r="H1234" s="401"/>
      <c r="I1234" s="401"/>
      <c r="J1234" s="396"/>
      <c r="K1234" s="400">
        <f ca="1">K1198</f>
        <v>0</v>
      </c>
      <c r="L1234" s="395">
        <f t="shared" ca="1" si="1775"/>
        <v>0</v>
      </c>
      <c r="M1234" s="395">
        <f t="shared" ca="1" si="1776"/>
        <v>0</v>
      </c>
      <c r="N1234" s="395">
        <f t="shared" ca="1" si="1777"/>
        <v>0</v>
      </c>
      <c r="O1234" s="395">
        <f t="shared" ca="1" si="1778"/>
        <v>0</v>
      </c>
      <c r="P1234" s="395">
        <f t="shared" ca="1" si="1779"/>
        <v>0</v>
      </c>
      <c r="Q1234" s="395">
        <f t="shared" ca="1" si="1780"/>
        <v>0</v>
      </c>
      <c r="R1234" s="395">
        <f t="shared" ca="1" si="1781"/>
        <v>0</v>
      </c>
      <c r="S1234" s="395">
        <f t="shared" ca="1" si="1782"/>
        <v>0</v>
      </c>
      <c r="T1234" s="395">
        <f t="shared" ca="1" si="1783"/>
        <v>0</v>
      </c>
      <c r="U1234" s="395">
        <f t="shared" ca="1" si="1784"/>
        <v>0</v>
      </c>
      <c r="V1234" s="395">
        <f t="shared" ca="1" si="1785"/>
        <v>0</v>
      </c>
      <c r="W1234" s="395">
        <f t="shared" ca="1" si="1786"/>
        <v>0</v>
      </c>
      <c r="X1234" s="249"/>
      <c r="Y1234" s="249"/>
      <c r="Z1234" s="249"/>
      <c r="AA1234" s="249"/>
      <c r="AB1234" s="249"/>
    </row>
    <row r="1235" spans="1:28" hidden="1" outlineLevel="1">
      <c r="A1235" s="249"/>
      <c r="B1235" s="309" t="str">
        <f t="shared" ca="1" si="1787"/>
        <v>RL Capex 2021</v>
      </c>
      <c r="C1235" s="401"/>
      <c r="D1235" s="401"/>
      <c r="E1235" s="401"/>
      <c r="F1235" s="401"/>
      <c r="G1235" s="401"/>
      <c r="H1235" s="401"/>
      <c r="I1235" s="401"/>
      <c r="J1235" s="401"/>
      <c r="K1235" s="396"/>
      <c r="L1235" s="400">
        <f ca="1">L1198</f>
        <v>0</v>
      </c>
      <c r="M1235" s="395">
        <f t="shared" ca="1" si="1776"/>
        <v>0</v>
      </c>
      <c r="N1235" s="395">
        <f t="shared" ca="1" si="1777"/>
        <v>0</v>
      </c>
      <c r="O1235" s="395">
        <f t="shared" ca="1" si="1778"/>
        <v>0</v>
      </c>
      <c r="P1235" s="395">
        <f t="shared" ca="1" si="1779"/>
        <v>0</v>
      </c>
      <c r="Q1235" s="395">
        <f t="shared" ca="1" si="1780"/>
        <v>0</v>
      </c>
      <c r="R1235" s="395">
        <f t="shared" ca="1" si="1781"/>
        <v>0</v>
      </c>
      <c r="S1235" s="395">
        <f t="shared" ca="1" si="1782"/>
        <v>0</v>
      </c>
      <c r="T1235" s="395">
        <f t="shared" ca="1" si="1783"/>
        <v>0</v>
      </c>
      <c r="U1235" s="395">
        <f t="shared" ca="1" si="1784"/>
        <v>0</v>
      </c>
      <c r="V1235" s="395">
        <f t="shared" ca="1" si="1785"/>
        <v>0</v>
      </c>
      <c r="W1235" s="395">
        <f t="shared" ca="1" si="1786"/>
        <v>0</v>
      </c>
      <c r="X1235" s="249"/>
      <c r="Y1235" s="249"/>
      <c r="Z1235" s="249"/>
      <c r="AA1235" s="249"/>
      <c r="AB1235" s="249"/>
    </row>
    <row r="1236" spans="1:28" hidden="1" outlineLevel="1">
      <c r="A1236" s="249"/>
      <c r="B1236" s="309" t="str">
        <f t="shared" ca="1" si="1787"/>
        <v>RL Capex 2022</v>
      </c>
      <c r="C1236" s="401"/>
      <c r="D1236" s="401"/>
      <c r="E1236" s="401"/>
      <c r="F1236" s="401"/>
      <c r="G1236" s="401"/>
      <c r="H1236" s="401"/>
      <c r="I1236" s="401"/>
      <c r="J1236" s="401"/>
      <c r="K1236" s="401"/>
      <c r="L1236" s="396"/>
      <c r="M1236" s="400">
        <f ca="1">M1198</f>
        <v>0</v>
      </c>
      <c r="N1236" s="395">
        <f t="shared" ca="1" si="1777"/>
        <v>0</v>
      </c>
      <c r="O1236" s="395">
        <f t="shared" ca="1" si="1778"/>
        <v>0</v>
      </c>
      <c r="P1236" s="395">
        <f t="shared" ca="1" si="1779"/>
        <v>0</v>
      </c>
      <c r="Q1236" s="395">
        <f t="shared" ca="1" si="1780"/>
        <v>0</v>
      </c>
      <c r="R1236" s="395">
        <f t="shared" ca="1" si="1781"/>
        <v>0</v>
      </c>
      <c r="S1236" s="395">
        <f t="shared" ca="1" si="1782"/>
        <v>0</v>
      </c>
      <c r="T1236" s="395">
        <f t="shared" ca="1" si="1783"/>
        <v>0</v>
      </c>
      <c r="U1236" s="395">
        <f t="shared" ca="1" si="1784"/>
        <v>0</v>
      </c>
      <c r="V1236" s="395">
        <f t="shared" ca="1" si="1785"/>
        <v>0</v>
      </c>
      <c r="W1236" s="395">
        <f t="shared" ca="1" si="1786"/>
        <v>0</v>
      </c>
      <c r="X1236" s="249"/>
      <c r="Y1236" s="249"/>
      <c r="Z1236" s="249"/>
      <c r="AA1236" s="249"/>
      <c r="AB1236" s="249"/>
    </row>
    <row r="1237" spans="1:28" hidden="1" outlineLevel="1">
      <c r="A1237" s="249"/>
      <c r="B1237" s="309" t="str">
        <f t="shared" ca="1" si="1787"/>
        <v>RL Capex 2023</v>
      </c>
      <c r="C1237" s="401"/>
      <c r="D1237" s="401"/>
      <c r="E1237" s="401"/>
      <c r="F1237" s="401"/>
      <c r="G1237" s="401"/>
      <c r="H1237" s="401"/>
      <c r="I1237" s="401"/>
      <c r="J1237" s="401"/>
      <c r="K1237" s="401"/>
      <c r="L1237" s="401"/>
      <c r="M1237" s="396"/>
      <c r="N1237" s="400">
        <f>N1198</f>
        <v>0</v>
      </c>
      <c r="O1237" s="395">
        <f t="shared" si="1778"/>
        <v>0</v>
      </c>
      <c r="P1237" s="395">
        <f t="shared" si="1779"/>
        <v>0</v>
      </c>
      <c r="Q1237" s="395">
        <f t="shared" si="1780"/>
        <v>0</v>
      </c>
      <c r="R1237" s="395">
        <f t="shared" si="1781"/>
        <v>0</v>
      </c>
      <c r="S1237" s="395">
        <f t="shared" si="1782"/>
        <v>0</v>
      </c>
      <c r="T1237" s="395">
        <f t="shared" si="1783"/>
        <v>0</v>
      </c>
      <c r="U1237" s="395">
        <f t="shared" si="1784"/>
        <v>0</v>
      </c>
      <c r="V1237" s="395">
        <f t="shared" si="1785"/>
        <v>0</v>
      </c>
      <c r="W1237" s="395">
        <f t="shared" si="1786"/>
        <v>0</v>
      </c>
      <c r="X1237" s="249"/>
      <c r="Y1237" s="249"/>
      <c r="Z1237" s="249"/>
      <c r="AA1237" s="249"/>
      <c r="AB1237" s="249"/>
    </row>
    <row r="1238" spans="1:28" hidden="1" outlineLevel="1">
      <c r="A1238" s="249"/>
      <c r="B1238" s="309" t="str">
        <f t="shared" ca="1" si="1787"/>
        <v>RL Capex 2024</v>
      </c>
      <c r="C1238" s="401"/>
      <c r="D1238" s="401"/>
      <c r="E1238" s="401"/>
      <c r="F1238" s="401"/>
      <c r="G1238" s="401"/>
      <c r="H1238" s="401"/>
      <c r="I1238" s="401"/>
      <c r="J1238" s="401"/>
      <c r="K1238" s="401"/>
      <c r="L1238" s="401"/>
      <c r="M1238" s="401"/>
      <c r="N1238" s="396"/>
      <c r="O1238" s="400">
        <f>O1198</f>
        <v>0</v>
      </c>
      <c r="P1238" s="395">
        <f t="shared" si="1779"/>
        <v>0</v>
      </c>
      <c r="Q1238" s="395">
        <f t="shared" si="1780"/>
        <v>0</v>
      </c>
      <c r="R1238" s="395">
        <f t="shared" si="1781"/>
        <v>0</v>
      </c>
      <c r="S1238" s="395">
        <f t="shared" si="1782"/>
        <v>0</v>
      </c>
      <c r="T1238" s="395">
        <f t="shared" si="1783"/>
        <v>0</v>
      </c>
      <c r="U1238" s="395">
        <f t="shared" si="1784"/>
        <v>0</v>
      </c>
      <c r="V1238" s="395">
        <f t="shared" si="1785"/>
        <v>0</v>
      </c>
      <c r="W1238" s="395">
        <f t="shared" si="1786"/>
        <v>0</v>
      </c>
      <c r="X1238" s="249"/>
      <c r="Y1238" s="249"/>
      <c r="Z1238" s="249"/>
      <c r="AA1238" s="249"/>
      <c r="AB1238" s="249"/>
    </row>
    <row r="1239" spans="1:28" hidden="1" outlineLevel="1">
      <c r="A1239" s="249"/>
      <c r="B1239" s="309" t="str">
        <f t="shared" ca="1" si="1787"/>
        <v>RL Capex 2025</v>
      </c>
      <c r="C1239" s="401"/>
      <c r="D1239" s="401"/>
      <c r="E1239" s="401"/>
      <c r="F1239" s="401"/>
      <c r="G1239" s="401"/>
      <c r="H1239" s="401"/>
      <c r="I1239" s="401"/>
      <c r="J1239" s="401"/>
      <c r="K1239" s="401"/>
      <c r="L1239" s="401"/>
      <c r="M1239" s="401"/>
      <c r="N1239" s="401"/>
      <c r="O1239" s="396"/>
      <c r="P1239" s="400">
        <f>P1198</f>
        <v>0</v>
      </c>
      <c r="Q1239" s="395">
        <f t="shared" si="1780"/>
        <v>0</v>
      </c>
      <c r="R1239" s="395">
        <f t="shared" si="1781"/>
        <v>0</v>
      </c>
      <c r="S1239" s="395">
        <f t="shared" si="1782"/>
        <v>0</v>
      </c>
      <c r="T1239" s="395">
        <f t="shared" si="1783"/>
        <v>0</v>
      </c>
      <c r="U1239" s="395">
        <f t="shared" si="1784"/>
        <v>0</v>
      </c>
      <c r="V1239" s="395">
        <f t="shared" si="1785"/>
        <v>0</v>
      </c>
      <c r="W1239" s="395">
        <f t="shared" si="1786"/>
        <v>0</v>
      </c>
      <c r="X1239" s="249"/>
      <c r="Y1239" s="249"/>
      <c r="Z1239" s="249"/>
      <c r="AA1239" s="249"/>
      <c r="AB1239" s="249"/>
    </row>
    <row r="1240" spans="1:28" hidden="1" outlineLevel="1">
      <c r="A1240" s="249"/>
      <c r="B1240" s="309" t="str">
        <f t="shared" ca="1" si="1787"/>
        <v>RL Capex 2026</v>
      </c>
      <c r="C1240" s="401"/>
      <c r="D1240" s="401"/>
      <c r="E1240" s="401"/>
      <c r="F1240" s="401"/>
      <c r="G1240" s="401"/>
      <c r="H1240" s="401"/>
      <c r="I1240" s="401"/>
      <c r="J1240" s="401"/>
      <c r="K1240" s="401"/>
      <c r="L1240" s="401"/>
      <c r="M1240" s="401"/>
      <c r="N1240" s="401"/>
      <c r="O1240" s="401"/>
      <c r="P1240" s="396"/>
      <c r="Q1240" s="400">
        <f>Q1198</f>
        <v>0</v>
      </c>
      <c r="R1240" s="395">
        <f t="shared" si="1781"/>
        <v>0</v>
      </c>
      <c r="S1240" s="395">
        <f t="shared" si="1782"/>
        <v>0</v>
      </c>
      <c r="T1240" s="395">
        <f t="shared" si="1783"/>
        <v>0</v>
      </c>
      <c r="U1240" s="395">
        <f t="shared" si="1784"/>
        <v>0</v>
      </c>
      <c r="V1240" s="395">
        <f t="shared" si="1785"/>
        <v>0</v>
      </c>
      <c r="W1240" s="395">
        <f t="shared" si="1786"/>
        <v>0</v>
      </c>
      <c r="X1240" s="249"/>
      <c r="Y1240" s="249"/>
      <c r="Z1240" s="249"/>
      <c r="AA1240" s="249"/>
      <c r="AB1240" s="249"/>
    </row>
    <row r="1241" spans="1:28" hidden="1" outlineLevel="1">
      <c r="A1241" s="249"/>
      <c r="B1241" s="309" t="str">
        <f t="shared" ca="1" si="1787"/>
        <v>RL Capex 2027</v>
      </c>
      <c r="C1241" s="401"/>
      <c r="D1241" s="401"/>
      <c r="E1241" s="401"/>
      <c r="F1241" s="401"/>
      <c r="G1241" s="401"/>
      <c r="H1241" s="401"/>
      <c r="I1241" s="401"/>
      <c r="J1241" s="401"/>
      <c r="K1241" s="401"/>
      <c r="L1241" s="401"/>
      <c r="M1241" s="401"/>
      <c r="N1241" s="401"/>
      <c r="O1241" s="401"/>
      <c r="P1241" s="401"/>
      <c r="Q1241" s="396"/>
      <c r="R1241" s="400">
        <f>R1198</f>
        <v>0</v>
      </c>
      <c r="S1241" s="395">
        <f t="shared" si="1782"/>
        <v>0</v>
      </c>
      <c r="T1241" s="395">
        <f t="shared" si="1783"/>
        <v>0</v>
      </c>
      <c r="U1241" s="395">
        <f t="shared" si="1784"/>
        <v>0</v>
      </c>
      <c r="V1241" s="395">
        <f t="shared" si="1785"/>
        <v>0</v>
      </c>
      <c r="W1241" s="395">
        <f t="shared" si="1786"/>
        <v>0</v>
      </c>
      <c r="X1241" s="249"/>
      <c r="Y1241" s="249"/>
      <c r="Z1241" s="249"/>
      <c r="AA1241" s="249"/>
      <c r="AB1241" s="249"/>
    </row>
    <row r="1242" spans="1:28" hidden="1" outlineLevel="1">
      <c r="A1242" s="249"/>
      <c r="B1242" s="309" t="str">
        <f t="shared" ca="1" si="1787"/>
        <v>RL Capex 2028</v>
      </c>
      <c r="C1242" s="401"/>
      <c r="D1242" s="401"/>
      <c r="E1242" s="401"/>
      <c r="F1242" s="401"/>
      <c r="G1242" s="401"/>
      <c r="H1242" s="401"/>
      <c r="I1242" s="401"/>
      <c r="J1242" s="401"/>
      <c r="K1242" s="401"/>
      <c r="L1242" s="401"/>
      <c r="M1242" s="401"/>
      <c r="N1242" s="401"/>
      <c r="O1242" s="401"/>
      <c r="P1242" s="401"/>
      <c r="Q1242" s="401"/>
      <c r="R1242" s="396"/>
      <c r="S1242" s="400">
        <f>S1198</f>
        <v>0</v>
      </c>
      <c r="T1242" s="395">
        <f t="shared" si="1783"/>
        <v>0</v>
      </c>
      <c r="U1242" s="395">
        <f t="shared" si="1784"/>
        <v>0</v>
      </c>
      <c r="V1242" s="395">
        <f t="shared" si="1785"/>
        <v>0</v>
      </c>
      <c r="W1242" s="395">
        <f t="shared" si="1786"/>
        <v>0</v>
      </c>
      <c r="X1242" s="249"/>
      <c r="Y1242" s="249"/>
      <c r="Z1242" s="249"/>
      <c r="AA1242" s="249"/>
      <c r="AB1242" s="249"/>
    </row>
    <row r="1243" spans="1:28" hidden="1" outlineLevel="1">
      <c r="A1243" s="249"/>
      <c r="B1243" s="309" t="str">
        <f t="shared" ca="1" si="1787"/>
        <v>RL Capex 2029</v>
      </c>
      <c r="C1243" s="401"/>
      <c r="D1243" s="401"/>
      <c r="E1243" s="401"/>
      <c r="F1243" s="401"/>
      <c r="G1243" s="401"/>
      <c r="H1243" s="401"/>
      <c r="I1243" s="401"/>
      <c r="J1243" s="401"/>
      <c r="K1243" s="401"/>
      <c r="L1243" s="401"/>
      <c r="M1243" s="401"/>
      <c r="N1243" s="401"/>
      <c r="O1243" s="401"/>
      <c r="P1243" s="401"/>
      <c r="Q1243" s="401"/>
      <c r="R1243" s="401"/>
      <c r="S1243" s="396"/>
      <c r="T1243" s="400">
        <f>T1198</f>
        <v>0</v>
      </c>
      <c r="U1243" s="395">
        <f t="shared" si="1784"/>
        <v>0</v>
      </c>
      <c r="V1243" s="395">
        <f t="shared" si="1785"/>
        <v>0</v>
      </c>
      <c r="W1243" s="395">
        <f t="shared" si="1786"/>
        <v>0</v>
      </c>
      <c r="X1243" s="249"/>
      <c r="Y1243" s="249"/>
      <c r="Z1243" s="249"/>
      <c r="AA1243" s="249"/>
      <c r="AB1243" s="249"/>
    </row>
    <row r="1244" spans="1:28" hidden="1" outlineLevel="1">
      <c r="A1244" s="249"/>
      <c r="B1244" s="309" t="str">
        <f t="shared" ca="1" si="1787"/>
        <v>RL Capex 2030</v>
      </c>
      <c r="C1244" s="401"/>
      <c r="D1244" s="401"/>
      <c r="E1244" s="401"/>
      <c r="F1244" s="401"/>
      <c r="G1244" s="401"/>
      <c r="H1244" s="401"/>
      <c r="I1244" s="401"/>
      <c r="J1244" s="401"/>
      <c r="K1244" s="401"/>
      <c r="L1244" s="401"/>
      <c r="M1244" s="401"/>
      <c r="N1244" s="401"/>
      <c r="O1244" s="401"/>
      <c r="P1244" s="401"/>
      <c r="Q1244" s="401"/>
      <c r="R1244" s="401"/>
      <c r="S1244" s="401"/>
      <c r="T1244" s="396"/>
      <c r="U1244" s="400">
        <f>U1198</f>
        <v>0</v>
      </c>
      <c r="V1244" s="395">
        <f t="shared" si="1785"/>
        <v>0</v>
      </c>
      <c r="W1244" s="395">
        <f t="shared" si="1786"/>
        <v>0</v>
      </c>
      <c r="X1244" s="249"/>
      <c r="Y1244" s="249"/>
      <c r="Z1244" s="249"/>
      <c r="AA1244" s="249"/>
      <c r="AB1244" s="249"/>
    </row>
    <row r="1245" spans="1:28" hidden="1" outlineLevel="1">
      <c r="A1245" s="249"/>
      <c r="B1245" s="309" t="str">
        <f t="shared" ca="1" si="1787"/>
        <v>RL Capex 2031</v>
      </c>
      <c r="C1245" s="401"/>
      <c r="D1245" s="401"/>
      <c r="E1245" s="401"/>
      <c r="F1245" s="401"/>
      <c r="G1245" s="401"/>
      <c r="H1245" s="401"/>
      <c r="I1245" s="401"/>
      <c r="J1245" s="401"/>
      <c r="K1245" s="401"/>
      <c r="L1245" s="401"/>
      <c r="M1245" s="401"/>
      <c r="N1245" s="401"/>
      <c r="O1245" s="401"/>
      <c r="P1245" s="401"/>
      <c r="Q1245" s="401"/>
      <c r="R1245" s="401"/>
      <c r="S1245" s="401"/>
      <c r="T1245" s="401"/>
      <c r="U1245" s="396"/>
      <c r="V1245" s="400">
        <f>V1198</f>
        <v>0</v>
      </c>
      <c r="W1245" s="395">
        <f>IF(V1245="n/a","n/a",MAX(0,V1245-1))</f>
        <v>0</v>
      </c>
      <c r="X1245" s="249"/>
      <c r="Y1245" s="249"/>
      <c r="Z1245" s="249"/>
      <c r="AA1245" s="249"/>
      <c r="AB1245" s="249"/>
    </row>
    <row r="1246" spans="1:28" hidden="1" outlineLevel="1">
      <c r="A1246" s="249"/>
      <c r="B1246" s="309" t="str">
        <f t="shared" ca="1" si="1787"/>
        <v>RL Capex 2032</v>
      </c>
      <c r="C1246" s="401"/>
      <c r="D1246" s="401"/>
      <c r="E1246" s="401"/>
      <c r="F1246" s="401"/>
      <c r="G1246" s="401"/>
      <c r="H1246" s="401"/>
      <c r="I1246" s="401"/>
      <c r="J1246" s="401"/>
      <c r="K1246" s="401"/>
      <c r="L1246" s="401"/>
      <c r="M1246" s="401"/>
      <c r="N1246" s="401"/>
      <c r="O1246" s="401"/>
      <c r="P1246" s="401"/>
      <c r="Q1246" s="401"/>
      <c r="R1246" s="401"/>
      <c r="S1246" s="401"/>
      <c r="T1246" s="401"/>
      <c r="U1246" s="401"/>
      <c r="V1246" s="396"/>
      <c r="W1246" s="395">
        <f>W1198</f>
        <v>0</v>
      </c>
      <c r="X1246" s="249"/>
      <c r="Y1246" s="249"/>
      <c r="Z1246" s="249"/>
      <c r="AA1246" s="249"/>
      <c r="AB1246" s="249"/>
    </row>
    <row r="1247" spans="1:28" hidden="1" outlineLevel="1">
      <c r="A1247" s="249"/>
      <c r="B1247" s="332"/>
      <c r="C1247" s="395"/>
      <c r="D1247" s="395"/>
      <c r="E1247" s="395"/>
      <c r="F1247" s="395"/>
      <c r="G1247" s="395"/>
      <c r="H1247" s="395"/>
      <c r="I1247" s="395"/>
      <c r="J1247" s="395"/>
      <c r="K1247" s="395"/>
      <c r="L1247" s="395"/>
      <c r="M1247" s="395"/>
      <c r="N1247" s="395"/>
      <c r="O1247" s="395"/>
      <c r="P1247" s="395"/>
      <c r="Q1247" s="395"/>
      <c r="R1247" s="395"/>
      <c r="S1247" s="395"/>
      <c r="T1247" s="395"/>
      <c r="U1247" s="395"/>
      <c r="V1247" s="395"/>
      <c r="W1247" s="395"/>
      <c r="X1247" s="249"/>
      <c r="Y1247" s="249"/>
      <c r="Z1247" s="249"/>
      <c r="AA1247" s="249"/>
      <c r="AB1247" s="249"/>
    </row>
    <row r="1248" spans="1:28" collapsed="1">
      <c r="A1248" s="322"/>
      <c r="B1248" s="336" t="s">
        <v>192</v>
      </c>
      <c r="C1248" s="460">
        <f ca="1">(IF(OR($C1198&lt;&gt;"n/a",C1198&lt;&gt;"n/a"),IF(SUM(C1201:C1223)=0,0,IF((SUMPRODUCT(C1201:C1223,C1225:C1247)/SUM(C1201:C1223))&lt;0,1,(SUMPRODUCT(C1201:C1223,C1225:C1247)/SUM(C1201:C1223)))),"n/a"))</f>
        <v>0</v>
      </c>
      <c r="D1248" s="460">
        <f ca="1">(IF(OR($C1198&lt;&gt;"n/a",D1198&lt;&gt;"n/a"),IF(SUM(D1201:D1223)=0,0,IF((SUMPRODUCT(D1201:D1223,D1225:D1247)/SUM(D1201:D1223))&lt;0,1,(SUMPRODUCT(D1201:D1223,D1225:D1247)/SUM(D1201:D1223)))),"n/a"))</f>
        <v>0</v>
      </c>
      <c r="E1248" s="460">
        <f t="shared" ref="E1248:W1248" ca="1" si="1788">(IF(OR($C1198&lt;&gt;"n/a",E1198&lt;&gt;"n/a"),IF(SUM(E1201:E1223)=0,0,IF((SUMPRODUCT(E1201:E1223,E1225:E1247)/SUM(E1201:E1223))&lt;0,1,(SUMPRODUCT(E1201:E1223,E1225:E1247)/SUM(E1201:E1223)))),"n/a"))</f>
        <v>0</v>
      </c>
      <c r="F1248" s="460">
        <f t="shared" ca="1" si="1788"/>
        <v>0</v>
      </c>
      <c r="G1248" s="460">
        <f t="shared" ca="1" si="1788"/>
        <v>0</v>
      </c>
      <c r="H1248" s="460">
        <f t="shared" ca="1" si="1788"/>
        <v>0</v>
      </c>
      <c r="I1248" s="460">
        <f t="shared" ca="1" si="1788"/>
        <v>0</v>
      </c>
      <c r="J1248" s="460">
        <f t="shared" ca="1" si="1788"/>
        <v>0</v>
      </c>
      <c r="K1248" s="460">
        <f t="shared" ca="1" si="1788"/>
        <v>0</v>
      </c>
      <c r="L1248" s="460">
        <f t="shared" ca="1" si="1788"/>
        <v>0</v>
      </c>
      <c r="M1248" s="460">
        <f t="shared" ca="1" si="1788"/>
        <v>0</v>
      </c>
      <c r="N1248" s="460">
        <f t="shared" ca="1" si="1788"/>
        <v>0</v>
      </c>
      <c r="O1248" s="460">
        <f t="shared" ca="1" si="1788"/>
        <v>0</v>
      </c>
      <c r="P1248" s="460">
        <f t="shared" ca="1" si="1788"/>
        <v>0</v>
      </c>
      <c r="Q1248" s="460">
        <f t="shared" ca="1" si="1788"/>
        <v>0</v>
      </c>
      <c r="R1248" s="460">
        <f t="shared" ca="1" si="1788"/>
        <v>0</v>
      </c>
      <c r="S1248" s="460">
        <f t="shared" ca="1" si="1788"/>
        <v>0</v>
      </c>
      <c r="T1248" s="460">
        <f t="shared" ca="1" si="1788"/>
        <v>0</v>
      </c>
      <c r="U1248" s="460">
        <f t="shared" ca="1" si="1788"/>
        <v>0</v>
      </c>
      <c r="V1248" s="460">
        <f t="shared" ca="1" si="1788"/>
        <v>0</v>
      </c>
      <c r="W1248" s="460">
        <f t="shared" ca="1" si="1788"/>
        <v>0</v>
      </c>
      <c r="X1248" s="249"/>
      <c r="Y1248" s="249"/>
      <c r="Z1248" s="249"/>
      <c r="AA1248" s="249"/>
      <c r="AB1248" s="249"/>
    </row>
    <row r="1249" spans="1:28">
      <c r="A1249" s="249"/>
      <c r="B1249" s="249"/>
      <c r="C1249" s="395"/>
      <c r="D1249" s="395"/>
      <c r="E1249" s="395"/>
      <c r="F1249" s="395"/>
      <c r="G1249" s="395"/>
      <c r="H1249" s="395"/>
      <c r="I1249" s="395"/>
      <c r="J1249" s="395"/>
      <c r="K1249" s="395"/>
      <c r="L1249" s="395"/>
      <c r="M1249" s="395"/>
      <c r="N1249" s="395"/>
      <c r="O1249" s="395"/>
      <c r="P1249" s="395"/>
      <c r="Q1249" s="395"/>
      <c r="R1249" s="395"/>
      <c r="S1249" s="395"/>
      <c r="T1249" s="395"/>
      <c r="U1249" s="395"/>
      <c r="V1249" s="395"/>
      <c r="W1249" s="395"/>
      <c r="X1249" s="249"/>
      <c r="Y1249" s="249"/>
      <c r="Z1249" s="249"/>
      <c r="AA1249" s="249"/>
      <c r="AB1249" s="249"/>
    </row>
    <row r="1250" spans="1:28">
      <c r="A1250" s="72" t="s">
        <v>74</v>
      </c>
      <c r="B1250" s="142">
        <f>VLOOKUP($A1250,'RFM input'!$E$7:$F$56,2,FALSE)</f>
        <v>0</v>
      </c>
      <c r="C1250" s="402"/>
      <c r="D1250" s="402"/>
      <c r="E1250" s="403"/>
      <c r="F1250" s="403"/>
      <c r="G1250" s="403"/>
      <c r="H1250" s="403"/>
      <c r="I1250" s="403"/>
      <c r="J1250" s="403"/>
      <c r="K1250" s="403"/>
      <c r="L1250" s="403"/>
      <c r="M1250" s="403"/>
      <c r="N1250" s="403"/>
      <c r="O1250" s="403"/>
      <c r="P1250" s="403"/>
      <c r="Q1250" s="403"/>
      <c r="R1250" s="403"/>
      <c r="S1250" s="403"/>
      <c r="T1250" s="403"/>
      <c r="U1250" s="403"/>
      <c r="V1250" s="403"/>
      <c r="W1250" s="403"/>
      <c r="X1250" s="249"/>
      <c r="Y1250" s="249"/>
      <c r="Z1250" s="249"/>
      <c r="AA1250" s="249"/>
      <c r="AB1250" s="249"/>
    </row>
    <row r="1251" spans="1:28">
      <c r="A1251" s="378">
        <f>VALUE(REPLACE(A1250,1,12,""))</f>
        <v>24</v>
      </c>
      <c r="B1251" s="317" t="s">
        <v>195</v>
      </c>
      <c r="C1251" s="389">
        <f ca="1">OFFSET('TAB roll forward'!$H$7,A1251,0)</f>
        <v>0</v>
      </c>
      <c r="D1251" s="404">
        <f ca="1">'RAB remaining lives'!D1256</f>
        <v>0</v>
      </c>
      <c r="E1251" s="404">
        <f ca="1">'RAB remaining lives'!E1256</f>
        <v>0</v>
      </c>
      <c r="F1251" s="404">
        <f ca="1">'RAB remaining lives'!F1256</f>
        <v>0</v>
      </c>
      <c r="G1251" s="404">
        <f ca="1">'RAB remaining lives'!G1256</f>
        <v>0</v>
      </c>
      <c r="H1251" s="404">
        <f ca="1">'RAB remaining lives'!H1256</f>
        <v>0</v>
      </c>
      <c r="I1251" s="404">
        <f ca="1">'RAB remaining lives'!I1256</f>
        <v>0</v>
      </c>
      <c r="J1251" s="404">
        <f ca="1">'RAB remaining lives'!J1256</f>
        <v>0</v>
      </c>
      <c r="K1251" s="404">
        <f ca="1">'RAB remaining lives'!K1256</f>
        <v>0</v>
      </c>
      <c r="L1251" s="404">
        <f ca="1">'RAB remaining lives'!L1256</f>
        <v>0</v>
      </c>
      <c r="M1251" s="404">
        <f ca="1">'RAB remaining lives'!M1256</f>
        <v>0</v>
      </c>
      <c r="N1251" s="404">
        <f>'RAB remaining lives'!N1256</f>
        <v>0</v>
      </c>
      <c r="O1251" s="404">
        <f>'RAB remaining lives'!O1256</f>
        <v>0</v>
      </c>
      <c r="P1251" s="404">
        <f>'RAB remaining lives'!P1256</f>
        <v>0</v>
      </c>
      <c r="Q1251" s="404">
        <f>'RAB remaining lives'!Q1256</f>
        <v>0</v>
      </c>
      <c r="R1251" s="404">
        <f>'RAB remaining lives'!R1256</f>
        <v>0</v>
      </c>
      <c r="S1251" s="404">
        <f>'RAB remaining lives'!S1256</f>
        <v>0</v>
      </c>
      <c r="T1251" s="404">
        <f>'RAB remaining lives'!T1256</f>
        <v>0</v>
      </c>
      <c r="U1251" s="404">
        <f>'RAB remaining lives'!U1256</f>
        <v>0</v>
      </c>
      <c r="V1251" s="404">
        <f>'RAB remaining lives'!V1256</f>
        <v>0</v>
      </c>
      <c r="W1251" s="404">
        <f>'RAB remaining lives'!W1256</f>
        <v>0</v>
      </c>
      <c r="X1251" s="249"/>
      <c r="Y1251" s="249"/>
      <c r="Z1251" s="249"/>
      <c r="AA1251" s="249"/>
      <c r="AB1251" s="249"/>
    </row>
    <row r="1252" spans="1:28">
      <c r="A1252" s="249"/>
      <c r="B1252" s="249" t="s">
        <v>326</v>
      </c>
      <c r="C1252" s="391">
        <f ca="1">OFFSET('RFM input'!$X$6,$A1251,0)</f>
        <v>0</v>
      </c>
      <c r="D1252" s="390">
        <f ca="1">OFFSET('RFM input'!$Y$6,$A1251,0)</f>
        <v>0</v>
      </c>
      <c r="E1252" s="390">
        <f ca="1">OFFSET('RFM input'!$Y$6,$A1251,0)</f>
        <v>0</v>
      </c>
      <c r="F1252" s="390">
        <f ca="1">OFFSET('RFM input'!$Y$6,$A1251,0)</f>
        <v>0</v>
      </c>
      <c r="G1252" s="390">
        <f ca="1">OFFSET('RFM input'!$Y$6,$A1251,0)</f>
        <v>0</v>
      </c>
      <c r="H1252" s="390">
        <f ca="1">OFFSET('RFM input'!$Y$6,$A1251,0)</f>
        <v>0</v>
      </c>
      <c r="I1252" s="390">
        <f ca="1">OFFSET('RFM input'!$Y$6,'TAB remaining lives'!$A1251,0)</f>
        <v>0</v>
      </c>
      <c r="J1252" s="390">
        <f ca="1">OFFSET('RFM input'!$Y$6,'TAB remaining lives'!$A1251,0)</f>
        <v>0</v>
      </c>
      <c r="K1252" s="390">
        <f ca="1">OFFSET('RFM input'!$Y$6,'TAB remaining lives'!$A1251,0)</f>
        <v>0</v>
      </c>
      <c r="L1252" s="390">
        <f ca="1">OFFSET('RFM input'!$Y$6,'TAB remaining lives'!$A1251,0)</f>
        <v>0</v>
      </c>
      <c r="M1252" s="390">
        <f ca="1">OFFSET('RFM input'!$Y$6,'TAB remaining lives'!$A1251,0)</f>
        <v>0</v>
      </c>
      <c r="N1252" s="390"/>
      <c r="O1252" s="390"/>
      <c r="P1252" s="390"/>
      <c r="Q1252" s="390"/>
      <c r="R1252" s="390"/>
      <c r="S1252" s="390"/>
      <c r="T1252" s="390"/>
      <c r="U1252" s="390"/>
      <c r="V1252" s="390"/>
      <c r="W1252" s="390"/>
      <c r="X1252" s="249"/>
      <c r="Y1252" s="249"/>
      <c r="Z1252" s="249"/>
      <c r="AA1252" s="249"/>
      <c r="AB1252" s="249"/>
    </row>
    <row r="1253" spans="1:28">
      <c r="A1253" s="249"/>
      <c r="B1253" s="317" t="s">
        <v>300</v>
      </c>
      <c r="C1253" s="392"/>
      <c r="D1253" s="393">
        <f ca="1">IF(D$6=(OFFSET('RFM input'!$G$60,0,'RFM input'!$AA$7)),OFFSET('RFM input'!$I$454,$A1251,0),0)</f>
        <v>0</v>
      </c>
      <c r="E1253" s="390">
        <f ca="1">IF(E$6=(OFFSET('RFM input'!$G$60,0,'RFM input'!$AA$7)),OFFSET('RFM input'!$I$454,$A1251,0),0)</f>
        <v>0</v>
      </c>
      <c r="F1253" s="390">
        <f ca="1">IF(F$6=(OFFSET('RFM input'!$G$60,0,'RFM input'!$AA$7)),OFFSET('RFM input'!$I$454,$A1251,0),0)</f>
        <v>0</v>
      </c>
      <c r="G1253" s="390">
        <f ca="1">IF(G$6=(OFFSET('RFM input'!$G$60,0,'RFM input'!$AA$7)),OFFSET('RFM input'!$I$454,$A1251,0),0)</f>
        <v>0</v>
      </c>
      <c r="H1253" s="390">
        <f ca="1">IF(H$6=(OFFSET('RFM input'!$G$60,0,'RFM input'!$AA$7)),OFFSET('RFM input'!$I$454,$A1251,0),0)</f>
        <v>0</v>
      </c>
      <c r="I1253" s="390">
        <f ca="1">IF(I$6=(OFFSET('RFM input'!$G$60,0,'RFM input'!$AA$7)),OFFSET('RFM input'!$I$454,$A1251,0),0)</f>
        <v>0</v>
      </c>
      <c r="J1253" s="390">
        <f ca="1">IF(J$6=(OFFSET('RFM input'!$G$60,0,'RFM input'!$AA$7)),OFFSET('RFM input'!$I$454,$A1251,0),0)</f>
        <v>0</v>
      </c>
      <c r="K1253" s="390">
        <f ca="1">IF(K$6=(OFFSET('RFM input'!$G$60,0,'RFM input'!$AA$7)),OFFSET('RFM input'!$I$454,$A1251,0),0)</f>
        <v>0</v>
      </c>
      <c r="L1253" s="390">
        <f ca="1">IF(L$6=(OFFSET('RFM input'!$G$60,0,'RFM input'!$AA$7)),OFFSET('RFM input'!$I$454,$A1251,0),0)</f>
        <v>0</v>
      </c>
      <c r="M1253" s="390">
        <f ca="1">IF(M$6=(OFFSET('RFM input'!$G$60,0,'RFM input'!$AA$7)),OFFSET('RFM input'!$I$454,$A1251,0),0)</f>
        <v>0</v>
      </c>
      <c r="N1253" s="390"/>
      <c r="O1253" s="390"/>
      <c r="P1253" s="390"/>
      <c r="Q1253" s="390"/>
      <c r="R1253" s="390"/>
      <c r="S1253" s="390"/>
      <c r="T1253" s="390"/>
      <c r="U1253" s="390"/>
      <c r="V1253" s="390"/>
      <c r="W1253" s="390"/>
      <c r="X1253" s="249"/>
      <c r="Y1253" s="249"/>
      <c r="Z1253" s="249"/>
      <c r="AA1253" s="249"/>
      <c r="AB1253" s="249"/>
    </row>
    <row r="1254" spans="1:28">
      <c r="A1254" s="249"/>
      <c r="B1254" s="317" t="s">
        <v>309</v>
      </c>
      <c r="C1254" s="392"/>
      <c r="D1254" s="391">
        <f ca="1">IF(D$6=(OFFSET('RFM input'!$G$60,0,'RFM input'!$AA$7)),OFFSET('RFM input'!$K$454,$A1251,0),0)</f>
        <v>0</v>
      </c>
      <c r="E1254" s="394">
        <f ca="1">IF(E$6=(OFFSET('RFM input'!$G$60,0,'RFM input'!$AA$7)),OFFSET('RFM input'!$K$454,$A1251,0),0)</f>
        <v>0</v>
      </c>
      <c r="F1254" s="394">
        <f ca="1">IF(F$6=(OFFSET('RFM input'!$G$60,0,'RFM input'!$AA$7)),OFFSET('RFM input'!$K$454,$A1251,0),0)</f>
        <v>0</v>
      </c>
      <c r="G1254" s="394">
        <f ca="1">IF(G$6=(OFFSET('RFM input'!$G$60,0,'RFM input'!$AA$7)),OFFSET('RFM input'!$K$454,$A1251,0),0)</f>
        <v>0</v>
      </c>
      <c r="H1254" s="394">
        <f ca="1">IF(H$6=(OFFSET('RFM input'!$G$60,0,'RFM input'!$AA$7)),OFFSET('RFM input'!$K$454,$A1251,0),0)</f>
        <v>0</v>
      </c>
      <c r="I1254" s="394">
        <f ca="1">IF(I$6=(OFFSET('RFM input'!$G$60,0,'RFM input'!$AA$7)),OFFSET('RFM input'!$K$454,$A1251,0),0)</f>
        <v>0</v>
      </c>
      <c r="J1254" s="394">
        <f ca="1">IF(J$6=(OFFSET('RFM input'!$G$60,0,'RFM input'!$AA$7)),OFFSET('RFM input'!$K$454,$A1251,0),0)</f>
        <v>0</v>
      </c>
      <c r="K1254" s="394">
        <f ca="1">IF(K$6=(OFFSET('RFM input'!$G$60,0,'RFM input'!$AA$7)),OFFSET('RFM input'!$K$454,$A1251,0),0)</f>
        <v>0</v>
      </c>
      <c r="L1254" s="394">
        <f ca="1">IF(L$6=(OFFSET('RFM input'!$G$60,0,'RFM input'!$AA$7)),OFFSET('RFM input'!$K$454,$A1251,0),0)</f>
        <v>0</v>
      </c>
      <c r="M1254" s="394">
        <f ca="1">IF(M$6=(OFFSET('RFM input'!$G$60,0,'RFM input'!$AA$7)),OFFSET('RFM input'!$K$454,$A1251,0),0)</f>
        <v>0</v>
      </c>
      <c r="N1254" s="394"/>
      <c r="O1254" s="394"/>
      <c r="P1254" s="394"/>
      <c r="Q1254" s="394"/>
      <c r="R1254" s="394"/>
      <c r="S1254" s="394"/>
      <c r="T1254" s="394"/>
      <c r="U1254" s="394"/>
      <c r="V1254" s="394"/>
      <c r="W1254" s="394"/>
      <c r="X1254" s="249"/>
      <c r="Y1254" s="249"/>
      <c r="Z1254" s="249"/>
      <c r="AA1254" s="249"/>
      <c r="AB1254" s="249"/>
    </row>
    <row r="1255" spans="1:28" hidden="1" outlineLevel="1">
      <c r="A1255" s="459">
        <v>-1</v>
      </c>
      <c r="B1255" s="309" t="s">
        <v>303</v>
      </c>
      <c r="C1255" s="395"/>
      <c r="D1255" s="395">
        <f t="shared" ref="D1255" ca="1" si="1789">IF(D1279="n/a",0,IF(AND(D1253=0,C1255=0),0,
IF(AND(D1253&lt;&gt;0,C1255=0),D1253,
IF(AND(D1254&lt;&gt;0,C1255&lt;&gt;0),(C1255-(C1255/C1279))+D1253,
IF(C1279&lt;1,0,(C1255-(C1255/C1279)))))))</f>
        <v>0</v>
      </c>
      <c r="E1255" s="395">
        <f t="shared" ref="E1255" ca="1" si="1790">IF(E1279="n/a",0,IF(AND(E1253=0,D1255=0),0,
IF(AND(E1253&lt;&gt;0,D1255=0),E1253,
IF(AND(E1254&lt;&gt;0,D1255&lt;&gt;0),(D1255-(D1255/D1279))+E1253,
IF(D1279&lt;1,0,(D1255-(D1255/D1279)))))))</f>
        <v>0</v>
      </c>
      <c r="F1255" s="395">
        <f t="shared" ref="F1255" ca="1" si="1791">IF(F1279="n/a",0,IF(AND(F1253=0,E1255=0),0,
IF(AND(F1253&lt;&gt;0,E1255=0),F1253,
IF(AND(F1254&lt;&gt;0,E1255&lt;&gt;0),(E1255-(E1255/E1279))+F1253,
IF(E1279&lt;1,0,(E1255-(E1255/E1279)))))))</f>
        <v>0</v>
      </c>
      <c r="G1255" s="395">
        <f t="shared" ref="G1255" ca="1" si="1792">IF(G1279="n/a",0,IF(AND(G1253=0,F1255=0),0,
IF(AND(G1253&lt;&gt;0,F1255=0),G1253,
IF(AND(G1254&lt;&gt;0,F1255&lt;&gt;0),(F1255-(F1255/F1279))+G1253,
IF(F1279&lt;1,0,(F1255-(F1255/F1279)))))))</f>
        <v>0</v>
      </c>
      <c r="H1255" s="395">
        <f ca="1">IF(H1279="n/a",0,IF(AND(H1253=0,G1255=0),0,
IF(AND(H1253&lt;&gt;0,G1255=0),H1253,
IF(AND(H1254&lt;&gt;0,G1255&lt;&gt;0),(G1255-(G1255/G1279))+H1253,
IF(G1279&lt;1,0,(G1255-(G1255/G1279)))))))</f>
        <v>0</v>
      </c>
      <c r="I1255" s="395">
        <f t="shared" ref="I1255" ca="1" si="1793">IF(I1279="n/a",0,IF(AND(I1253=0,H1255=0),0,
IF(AND(I1253&lt;&gt;0,H1255=0),I1253,
IF(AND(I1254&lt;&gt;0,H1255&lt;&gt;0),(H1255-(H1255/H1279))+I1253,
IF(H1279&lt;1,0,(H1255-(H1255/H1279)))))))</f>
        <v>0</v>
      </c>
      <c r="J1255" s="395">
        <f t="shared" ref="J1255" ca="1" si="1794">IF(J1279="n/a",0,IF(AND(J1253=0,I1255=0),0,
IF(AND(J1253&lt;&gt;0,I1255=0),J1253,
IF(AND(J1254&lt;&gt;0,I1255&lt;&gt;0),(I1255-(I1255/I1279))+J1253,
IF(I1279&lt;1,0,(I1255-(I1255/I1279)))))))</f>
        <v>0</v>
      </c>
      <c r="K1255" s="395">
        <f t="shared" ref="K1255" ca="1" si="1795">IF(K1279="n/a",0,IF(AND(K1253=0,J1255=0),0,
IF(AND(K1253&lt;&gt;0,J1255=0),K1253,
IF(AND(K1254&lt;&gt;0,J1255&lt;&gt;0),(J1255-(J1255/J1279))+K1253,
IF(J1279&lt;1,0,(J1255-(J1255/J1279)))))))</f>
        <v>0</v>
      </c>
      <c r="L1255" s="395">
        <f t="shared" ref="L1255" ca="1" si="1796">IF(L1279="n/a",0,IF(AND(L1253=0,K1255=0),0,
IF(AND(L1253&lt;&gt;0,K1255=0),L1253,
IF(AND(L1254&lt;&gt;0,K1255&lt;&gt;0),(K1255-(K1255/K1279))+L1253,
IF(K1279&lt;1,0,(K1255-(K1255/K1279)))))))</f>
        <v>0</v>
      </c>
      <c r="M1255" s="395">
        <f t="shared" ref="M1255" ca="1" si="1797">IF(M1279="n/a",0,IF(AND(M1253=0,L1255=0),0,
IF(AND(M1253&lt;&gt;0,L1255=0),M1253,
IF(AND(M1254&lt;&gt;0,L1255&lt;&gt;0),(L1255-(L1255/L1279))+M1253,
IF(L1279&lt;1,0,(L1255-(L1255/L1279)))))))</f>
        <v>0</v>
      </c>
      <c r="N1255" s="395">
        <f t="shared" ref="N1255" ca="1" si="1798">IF(N1279="n/a",0,IF(AND(N1253=0,M1255=0),0,
IF(AND(N1253&lt;&gt;0,M1255=0),N1253,
IF(AND(N1254&lt;&gt;0,M1255&lt;&gt;0),(M1255-(M1255/M1279))+N1253,
IF(M1279&lt;1,0,(M1255-(M1255/M1279)))))))</f>
        <v>0</v>
      </c>
      <c r="O1255" s="395">
        <f t="shared" ref="O1255" ca="1" si="1799">IF(O1279="n/a",0,IF(AND(O1253=0,N1255=0),0,
IF(AND(O1253&lt;&gt;0,N1255=0),O1253,
IF(AND(O1254&lt;&gt;0,N1255&lt;&gt;0),(N1255-(N1255/N1279))+O1253,
IF(N1279&lt;1,0,(N1255-(N1255/N1279)))))))</f>
        <v>0</v>
      </c>
      <c r="P1255" s="395">
        <f t="shared" ref="P1255" ca="1" si="1800">IF(P1279="n/a",0,IF(AND(P1253=0,O1255=0),0,
IF(AND(P1253&lt;&gt;0,O1255=0),P1253,
IF(AND(P1254&lt;&gt;0,O1255&lt;&gt;0),(O1255-(O1255/O1279))+P1253,
IF(O1279&lt;1,0,(O1255-(O1255/O1279)))))))</f>
        <v>0</v>
      </c>
      <c r="Q1255" s="395">
        <f t="shared" ref="Q1255" ca="1" si="1801">IF(Q1279="n/a",0,IF(AND(Q1253=0,P1255=0),0,
IF(AND(Q1253&lt;&gt;0,P1255=0),Q1253,
IF(AND(Q1254&lt;&gt;0,P1255&lt;&gt;0),(P1255-(P1255/P1279))+Q1253,
IF(P1279&lt;1,0,(P1255-(P1255/P1279)))))))</f>
        <v>0</v>
      </c>
      <c r="R1255" s="395">
        <f t="shared" ref="R1255" ca="1" si="1802">IF(R1279="n/a",0,IF(AND(R1253=0,Q1255=0),0,
IF(AND(R1253&lt;&gt;0,Q1255=0),R1253,
IF(AND(R1254&lt;&gt;0,Q1255&lt;&gt;0),(Q1255-(Q1255/Q1279))+R1253,
IF(Q1279&lt;1,0,(Q1255-(Q1255/Q1279)))))))</f>
        <v>0</v>
      </c>
      <c r="S1255" s="395">
        <f t="shared" ref="S1255" ca="1" si="1803">IF(S1279="n/a",0,IF(AND(S1253=0,R1255=0),0,
IF(AND(S1253&lt;&gt;0,R1255=0),S1253,
IF(AND(S1254&lt;&gt;0,R1255&lt;&gt;0),(R1255-(R1255/R1279))+S1253,
IF(R1279&lt;1,0,(R1255-(R1255/R1279)))))))</f>
        <v>0</v>
      </c>
      <c r="T1255" s="395">
        <f t="shared" ref="T1255" ca="1" si="1804">IF(T1279="n/a",0,IF(AND(T1253=0,S1255=0),0,
IF(AND(T1253&lt;&gt;0,S1255=0),T1253,
IF(AND(T1254&lt;&gt;0,S1255&lt;&gt;0),(S1255-(S1255/S1279))+T1253,
IF(S1279&lt;1,0,(S1255-(S1255/S1279)))))))</f>
        <v>0</v>
      </c>
      <c r="U1255" s="395">
        <f t="shared" ref="U1255" ca="1" si="1805">IF(U1279="n/a",0,IF(AND(U1253=0,T1255=0),0,
IF(AND(U1253&lt;&gt;0,T1255=0),U1253,
IF(AND(U1254&lt;&gt;0,T1255&lt;&gt;0),(T1255-(T1255/T1279))+U1253,
IF(T1279&lt;1,0,(T1255-(T1255/T1279)))))))</f>
        <v>0</v>
      </c>
      <c r="V1255" s="395">
        <f t="shared" ref="V1255" ca="1" si="1806">IF(V1279="n/a",0,IF(AND(V1253=0,U1255=0),0,
IF(AND(V1253&lt;&gt;0,U1255=0),V1253,
IF(AND(V1254&lt;&gt;0,U1255&lt;&gt;0),(U1255-(U1255/U1279))+V1253,
IF(U1279&lt;1,0,(U1255-(U1255/U1279)))))))</f>
        <v>0</v>
      </c>
      <c r="W1255" s="395">
        <f t="shared" ref="W1255" ca="1" si="1807">IF(W1279="n/a",0,IF(AND(W1253=0,V1255=0),0,
IF(AND(W1253&lt;&gt;0,V1255=0),W1253,
IF(AND(W1254&lt;&gt;0,V1255&lt;&gt;0),(V1255-(V1255/V1279))+W1253,
IF(V1279&lt;1,0,(V1255-(V1255/V1279)))))))</f>
        <v>0</v>
      </c>
      <c r="X1255" s="249"/>
      <c r="Y1255" s="249"/>
      <c r="Z1255" s="249"/>
      <c r="AA1255" s="249"/>
      <c r="AB1255" s="249"/>
    </row>
    <row r="1256" spans="1:28" hidden="1" outlineLevel="1">
      <c r="A1256" s="331">
        <v>0</v>
      </c>
      <c r="B1256" s="309" t="s">
        <v>194</v>
      </c>
      <c r="C1256" s="400">
        <f ca="1">C1251</f>
        <v>0</v>
      </c>
      <c r="D1256" s="395">
        <f ca="1">IF(C1280="n/a",C1256,IFERROR(IF((OFFSET($C1256,0,$A1256))&lt;0,
MIN(0,C1256-(OFFSET($C1256,0,$A1256)/(OFFSET($C1251,-$A1255,$A1256)))),
MAX(0,C1256-(OFFSET($C1256,0,$A1256)/(OFFSET($C1251,-$A1255,$A1256))))),0))</f>
        <v>0</v>
      </c>
      <c r="E1256" s="395">
        <f t="shared" ref="E1256" ca="1" si="1808">IF(D1280="n/a",D1256,IFERROR(IF((OFFSET($C1256,0,$A1256))&lt;0,
MIN(0,D1256-(OFFSET($C1256,0,$A1256)/(OFFSET($C1251,-$A1255,$A1256)))),
MAX(0,D1256-(OFFSET($C1256,0,$A1256)/(OFFSET($C1251,-$A1255,$A1256))))),0))</f>
        <v>0</v>
      </c>
      <c r="F1256" s="395">
        <f t="shared" ref="F1256:F1257" ca="1" si="1809">IF(E1280="n/a",E1256,IFERROR(IF((OFFSET($C1256,0,$A1256))&lt;0,
MIN(0,E1256-(OFFSET($C1256,0,$A1256)/(OFFSET($C1251,-$A1255,$A1256)))),
MAX(0,E1256-(OFFSET($C1256,0,$A1256)/(OFFSET($C1251,-$A1255,$A1256))))),0))</f>
        <v>0</v>
      </c>
      <c r="G1256" s="395">
        <f t="shared" ref="G1256:G1258" ca="1" si="1810">IF(F1280="n/a",F1256,IFERROR(IF((OFFSET($C1256,0,$A1256))&lt;0,
MIN(0,F1256-(OFFSET($C1256,0,$A1256)/(OFFSET($C1251,-$A1255,$A1256)))),
MAX(0,F1256-(OFFSET($C1256,0,$A1256)/(OFFSET($C1251,-$A1255,$A1256))))),0))</f>
        <v>0</v>
      </c>
      <c r="H1256" s="395">
        <f t="shared" ref="H1256:H1259" ca="1" si="1811">IF(G1280="n/a",G1256,IFERROR(IF((OFFSET($C1256,0,$A1256))&lt;0,
MIN(0,G1256-(OFFSET($C1256,0,$A1256)/(OFFSET($C1251,-$A1255,$A1256)))),
MAX(0,G1256-(OFFSET($C1256,0,$A1256)/(OFFSET($C1251,-$A1255,$A1256))))),0))</f>
        <v>0</v>
      </c>
      <c r="I1256" s="395">
        <f t="shared" ref="I1256:I1260" ca="1" si="1812">IF(H1280="n/a",H1256,IFERROR(IF((OFFSET($C1256,0,$A1256))&lt;0,
MIN(0,H1256-(OFFSET($C1256,0,$A1256)/(OFFSET($C1251,-$A1255,$A1256)))),
MAX(0,H1256-(OFFSET($C1256,0,$A1256)/(OFFSET($C1251,-$A1255,$A1256))))),0))</f>
        <v>0</v>
      </c>
      <c r="J1256" s="395">
        <f t="shared" ref="J1256:J1261" ca="1" si="1813">IF(I1280="n/a",I1256,IFERROR(IF((OFFSET($C1256,0,$A1256))&lt;0,
MIN(0,I1256-(OFFSET($C1256,0,$A1256)/(OFFSET($C1251,-$A1255,$A1256)))),
MAX(0,I1256-(OFFSET($C1256,0,$A1256)/(OFFSET($C1251,-$A1255,$A1256))))),0))</f>
        <v>0</v>
      </c>
      <c r="K1256" s="395">
        <f t="shared" ref="K1256:K1262" ca="1" si="1814">IF(J1280="n/a",J1256,IFERROR(IF((OFFSET($C1256,0,$A1256))&lt;0,
MIN(0,J1256-(OFFSET($C1256,0,$A1256)/(OFFSET($C1251,-$A1255,$A1256)))),
MAX(0,J1256-(OFFSET($C1256,0,$A1256)/(OFFSET($C1251,-$A1255,$A1256))))),0))</f>
        <v>0</v>
      </c>
      <c r="L1256" s="395">
        <f t="shared" ref="L1256:L1263" ca="1" si="1815">IF(K1280="n/a",K1256,IFERROR(IF((OFFSET($C1256,0,$A1256))&lt;0,
MIN(0,K1256-(OFFSET($C1256,0,$A1256)/(OFFSET($C1251,-$A1255,$A1256)))),
MAX(0,K1256-(OFFSET($C1256,0,$A1256)/(OFFSET($C1251,-$A1255,$A1256))))),0))</f>
        <v>0</v>
      </c>
      <c r="M1256" s="395">
        <f t="shared" ref="M1256:M1264" ca="1" si="1816">IF(L1280="n/a",L1256,IFERROR(IF((OFFSET($C1256,0,$A1256))&lt;0,
MIN(0,L1256-(OFFSET($C1256,0,$A1256)/(OFFSET($C1251,-$A1255,$A1256)))),
MAX(0,L1256-(OFFSET($C1256,0,$A1256)/(OFFSET($C1251,-$A1255,$A1256))))),0))</f>
        <v>0</v>
      </c>
      <c r="N1256" s="395">
        <f t="shared" ref="N1256:N1265" ca="1" si="1817">IF(M1280="n/a",M1256,IFERROR(IF((OFFSET($C1256,0,$A1256))&lt;0,
MIN(0,M1256-(OFFSET($C1256,0,$A1256)/(OFFSET($C1251,-$A1255,$A1256)))),
MAX(0,M1256-(OFFSET($C1256,0,$A1256)/(OFFSET($C1251,-$A1255,$A1256))))),0))</f>
        <v>0</v>
      </c>
      <c r="O1256" s="395">
        <f t="shared" ref="O1256:O1266" ca="1" si="1818">IF(N1280="n/a",N1256,IFERROR(IF((OFFSET($C1256,0,$A1256))&lt;0,
MIN(0,N1256-(OFFSET($C1256,0,$A1256)/(OFFSET($C1251,-$A1255,$A1256)))),
MAX(0,N1256-(OFFSET($C1256,0,$A1256)/(OFFSET($C1251,-$A1255,$A1256))))),0))</f>
        <v>0</v>
      </c>
      <c r="P1256" s="395">
        <f t="shared" ref="P1256:P1267" ca="1" si="1819">IF(O1280="n/a",O1256,IFERROR(IF((OFFSET($C1256,0,$A1256))&lt;0,
MIN(0,O1256-(OFFSET($C1256,0,$A1256)/(OFFSET($C1251,-$A1255,$A1256)))),
MAX(0,O1256-(OFFSET($C1256,0,$A1256)/(OFFSET($C1251,-$A1255,$A1256))))),0))</f>
        <v>0</v>
      </c>
      <c r="Q1256" s="395">
        <f t="shared" ref="Q1256:Q1268" ca="1" si="1820">IF(P1280="n/a",P1256,IFERROR(IF((OFFSET($C1256,0,$A1256))&lt;0,
MIN(0,P1256-(OFFSET($C1256,0,$A1256)/(OFFSET($C1251,-$A1255,$A1256)))),
MAX(0,P1256-(OFFSET($C1256,0,$A1256)/(OFFSET($C1251,-$A1255,$A1256))))),0))</f>
        <v>0</v>
      </c>
      <c r="R1256" s="395">
        <f t="shared" ref="R1256:R1269" ca="1" si="1821">IF(Q1280="n/a",Q1256,IFERROR(IF((OFFSET($C1256,0,$A1256))&lt;0,
MIN(0,Q1256-(OFFSET($C1256,0,$A1256)/(OFFSET($C1251,-$A1255,$A1256)))),
MAX(0,Q1256-(OFFSET($C1256,0,$A1256)/(OFFSET($C1251,-$A1255,$A1256))))),0))</f>
        <v>0</v>
      </c>
      <c r="S1256" s="395">
        <f t="shared" ref="S1256:S1270" ca="1" si="1822">IF(R1280="n/a",R1256,IFERROR(IF((OFFSET($C1256,0,$A1256))&lt;0,
MIN(0,R1256-(OFFSET($C1256,0,$A1256)/(OFFSET($C1251,-$A1255,$A1256)))),
MAX(0,R1256-(OFFSET($C1256,0,$A1256)/(OFFSET($C1251,-$A1255,$A1256))))),0))</f>
        <v>0</v>
      </c>
      <c r="T1256" s="395">
        <f t="shared" ref="T1256:T1271" ca="1" si="1823">IF(S1280="n/a",S1256,IFERROR(IF((OFFSET($C1256,0,$A1256))&lt;0,
MIN(0,S1256-(OFFSET($C1256,0,$A1256)/(OFFSET($C1251,-$A1255,$A1256)))),
MAX(0,S1256-(OFFSET($C1256,0,$A1256)/(OFFSET($C1251,-$A1255,$A1256))))),0))</f>
        <v>0</v>
      </c>
      <c r="U1256" s="395">
        <f t="shared" ref="U1256:U1272" ca="1" si="1824">IF(T1280="n/a",T1256,IFERROR(IF((OFFSET($C1256,0,$A1256))&lt;0,
MIN(0,T1256-(OFFSET($C1256,0,$A1256)/(OFFSET($C1251,-$A1255,$A1256)))),
MAX(0,T1256-(OFFSET($C1256,0,$A1256)/(OFFSET($C1251,-$A1255,$A1256))))),0))</f>
        <v>0</v>
      </c>
      <c r="V1256" s="395">
        <f t="shared" ref="V1256:V1273" ca="1" si="1825">IF(U1280="n/a",U1256,IFERROR(IF((OFFSET($C1256,0,$A1256))&lt;0,
MIN(0,U1256-(OFFSET($C1256,0,$A1256)/(OFFSET($C1251,-$A1255,$A1256)))),
MAX(0,U1256-(OFFSET($C1256,0,$A1256)/(OFFSET($C1251,-$A1255,$A1256))))),0))</f>
        <v>0</v>
      </c>
      <c r="W1256" s="395">
        <f t="shared" ref="W1256:W1274" ca="1" si="1826">IF(V1280="n/a",V1256,IFERROR(IF((OFFSET($C1256,0,$A1256))&lt;0,
MIN(0,V1256-(OFFSET($C1256,0,$A1256)/(OFFSET($C1251,-$A1255,$A1256)))),
MAX(0,V1256-(OFFSET($C1256,0,$A1256)/(OFFSET($C1251,-$A1255,$A1256))))),0))</f>
        <v>0</v>
      </c>
      <c r="X1256" s="249"/>
      <c r="Y1256" s="249"/>
      <c r="Z1256" s="249"/>
      <c r="AA1256" s="249"/>
      <c r="AB1256" s="249"/>
    </row>
    <row r="1257" spans="1:28" hidden="1" outlineLevel="1">
      <c r="A1257" s="331">
        <v>1</v>
      </c>
      <c r="B1257" s="309" t="str">
        <f t="shared" ref="B1257:B1276" ca="1" si="1827">"Depreciated Net Capex "&amp;OFFSET($C$6,0,A1257)</f>
        <v>Depreciated Net Capex 2013</v>
      </c>
      <c r="C1257" s="396"/>
      <c r="D1257" s="397">
        <f ca="1">D1251</f>
        <v>0</v>
      </c>
      <c r="E1257" s="395">
        <f ca="1">IF(D1281="n/a",D1257,IFERROR(IF((OFFSET($C1257,0,$A1257))&lt;0,
MIN(0,D1257-(OFFSET($C1257,0,$A1257)/(OFFSET($C1252,-$A1256,$A1257)))),
MAX(0,D1257-(OFFSET($C1257,0,$A1257)/(OFFSET($C1252,-$A1256,$A1257))))),0))</f>
        <v>0</v>
      </c>
      <c r="F1257" s="395">
        <f t="shared" ca="1" si="1809"/>
        <v>0</v>
      </c>
      <c r="G1257" s="395">
        <f t="shared" ca="1" si="1810"/>
        <v>0</v>
      </c>
      <c r="H1257" s="395">
        <f t="shared" ca="1" si="1811"/>
        <v>0</v>
      </c>
      <c r="I1257" s="395">
        <f t="shared" ca="1" si="1812"/>
        <v>0</v>
      </c>
      <c r="J1257" s="395">
        <f t="shared" ca="1" si="1813"/>
        <v>0</v>
      </c>
      <c r="K1257" s="395">
        <f t="shared" ca="1" si="1814"/>
        <v>0</v>
      </c>
      <c r="L1257" s="395">
        <f t="shared" ca="1" si="1815"/>
        <v>0</v>
      </c>
      <c r="M1257" s="395">
        <f t="shared" ca="1" si="1816"/>
        <v>0</v>
      </c>
      <c r="N1257" s="395">
        <f t="shared" ca="1" si="1817"/>
        <v>0</v>
      </c>
      <c r="O1257" s="395">
        <f t="shared" ca="1" si="1818"/>
        <v>0</v>
      </c>
      <c r="P1257" s="395">
        <f t="shared" ca="1" si="1819"/>
        <v>0</v>
      </c>
      <c r="Q1257" s="395">
        <f t="shared" ca="1" si="1820"/>
        <v>0</v>
      </c>
      <c r="R1257" s="395">
        <f t="shared" ca="1" si="1821"/>
        <v>0</v>
      </c>
      <c r="S1257" s="395">
        <f t="shared" ca="1" si="1822"/>
        <v>0</v>
      </c>
      <c r="T1257" s="395">
        <f t="shared" ca="1" si="1823"/>
        <v>0</v>
      </c>
      <c r="U1257" s="395">
        <f t="shared" ca="1" si="1824"/>
        <v>0</v>
      </c>
      <c r="V1257" s="395">
        <f t="shared" ca="1" si="1825"/>
        <v>0</v>
      </c>
      <c r="W1257" s="395">
        <f t="shared" ca="1" si="1826"/>
        <v>0</v>
      </c>
      <c r="X1257" s="249"/>
      <c r="Y1257" s="249"/>
      <c r="Z1257" s="249"/>
      <c r="AA1257" s="249"/>
      <c r="AB1257" s="249"/>
    </row>
    <row r="1258" spans="1:28" hidden="1" outlineLevel="1">
      <c r="A1258" s="331">
        <v>2</v>
      </c>
      <c r="B1258" s="309" t="str">
        <f t="shared" ca="1" si="1827"/>
        <v>Depreciated Net Capex 2014</v>
      </c>
      <c r="C1258" s="398"/>
      <c r="D1258" s="399"/>
      <c r="E1258" s="397">
        <f ca="1">E1251</f>
        <v>0</v>
      </c>
      <c r="F1258" s="395">
        <f ca="1">IF(E1282="n/a",E1258,IFERROR(IF((OFFSET($C1258,0,$A1258))&lt;0,
MIN(0,E1258-(OFFSET($C1258,0,$A1258)/(OFFSET($C1253,-$A1257,$A1258)))),
MAX(0,E1258-(OFFSET($C1258,0,$A1258)/(OFFSET($C1253,-$A1257,$A1258))))),0))</f>
        <v>0</v>
      </c>
      <c r="G1258" s="395">
        <f t="shared" ca="1" si="1810"/>
        <v>0</v>
      </c>
      <c r="H1258" s="395">
        <f t="shared" ca="1" si="1811"/>
        <v>0</v>
      </c>
      <c r="I1258" s="395">
        <f t="shared" ca="1" si="1812"/>
        <v>0</v>
      </c>
      <c r="J1258" s="395">
        <f t="shared" ca="1" si="1813"/>
        <v>0</v>
      </c>
      <c r="K1258" s="395">
        <f t="shared" ca="1" si="1814"/>
        <v>0</v>
      </c>
      <c r="L1258" s="395">
        <f t="shared" ca="1" si="1815"/>
        <v>0</v>
      </c>
      <c r="M1258" s="395">
        <f t="shared" ca="1" si="1816"/>
        <v>0</v>
      </c>
      <c r="N1258" s="395">
        <f t="shared" ca="1" si="1817"/>
        <v>0</v>
      </c>
      <c r="O1258" s="395">
        <f t="shared" ca="1" si="1818"/>
        <v>0</v>
      </c>
      <c r="P1258" s="395">
        <f t="shared" ca="1" si="1819"/>
        <v>0</v>
      </c>
      <c r="Q1258" s="395">
        <f t="shared" ca="1" si="1820"/>
        <v>0</v>
      </c>
      <c r="R1258" s="395">
        <f t="shared" ca="1" si="1821"/>
        <v>0</v>
      </c>
      <c r="S1258" s="395">
        <f t="shared" ca="1" si="1822"/>
        <v>0</v>
      </c>
      <c r="T1258" s="395">
        <f t="shared" ca="1" si="1823"/>
        <v>0</v>
      </c>
      <c r="U1258" s="395">
        <f t="shared" ca="1" si="1824"/>
        <v>0</v>
      </c>
      <c r="V1258" s="395">
        <f t="shared" ca="1" si="1825"/>
        <v>0</v>
      </c>
      <c r="W1258" s="395">
        <f t="shared" ca="1" si="1826"/>
        <v>0</v>
      </c>
      <c r="X1258" s="334"/>
      <c r="Y1258" s="249"/>
      <c r="Z1258" s="249"/>
      <c r="AA1258" s="249"/>
      <c r="AB1258" s="249"/>
    </row>
    <row r="1259" spans="1:28" hidden="1" outlineLevel="1">
      <c r="A1259" s="331">
        <v>3</v>
      </c>
      <c r="B1259" s="309" t="str">
        <f t="shared" ca="1" si="1827"/>
        <v>Depreciated Net Capex 2015</v>
      </c>
      <c r="C1259" s="398"/>
      <c r="D1259" s="398"/>
      <c r="E1259" s="399"/>
      <c r="F1259" s="400">
        <f ca="1">F1251</f>
        <v>0</v>
      </c>
      <c r="G1259" s="395">
        <f ca="1">IF(F1283="n/a",F1259,IFERROR(IF((OFFSET($C1259,0,$A1259))&lt;0,
MIN(0,F1259-(OFFSET($C1259,0,$A1259)/(OFFSET($C1254,-$A1258,$A1259)))),
MAX(0,F1259-(OFFSET($C1259,0,$A1259)/(OFFSET($C1254,-$A1258,$A1259))))),0))</f>
        <v>0</v>
      </c>
      <c r="H1259" s="395">
        <f t="shared" ca="1" si="1811"/>
        <v>0</v>
      </c>
      <c r="I1259" s="395">
        <f t="shared" ca="1" si="1812"/>
        <v>0</v>
      </c>
      <c r="J1259" s="395">
        <f t="shared" ca="1" si="1813"/>
        <v>0</v>
      </c>
      <c r="K1259" s="395">
        <f t="shared" ca="1" si="1814"/>
        <v>0</v>
      </c>
      <c r="L1259" s="395">
        <f t="shared" ca="1" si="1815"/>
        <v>0</v>
      </c>
      <c r="M1259" s="395">
        <f t="shared" ca="1" si="1816"/>
        <v>0</v>
      </c>
      <c r="N1259" s="395">
        <f t="shared" ca="1" si="1817"/>
        <v>0</v>
      </c>
      <c r="O1259" s="395">
        <f t="shared" ca="1" si="1818"/>
        <v>0</v>
      </c>
      <c r="P1259" s="395">
        <f t="shared" ca="1" si="1819"/>
        <v>0</v>
      </c>
      <c r="Q1259" s="395">
        <f t="shared" ca="1" si="1820"/>
        <v>0</v>
      </c>
      <c r="R1259" s="395">
        <f t="shared" ca="1" si="1821"/>
        <v>0</v>
      </c>
      <c r="S1259" s="395">
        <f t="shared" ca="1" si="1822"/>
        <v>0</v>
      </c>
      <c r="T1259" s="395">
        <f t="shared" ca="1" si="1823"/>
        <v>0</v>
      </c>
      <c r="U1259" s="395">
        <f t="shared" ca="1" si="1824"/>
        <v>0</v>
      </c>
      <c r="V1259" s="395">
        <f t="shared" ca="1" si="1825"/>
        <v>0</v>
      </c>
      <c r="W1259" s="395">
        <f t="shared" ca="1" si="1826"/>
        <v>0</v>
      </c>
      <c r="X1259" s="334"/>
      <c r="Y1259" s="334"/>
      <c r="Z1259" s="249"/>
      <c r="AA1259" s="249"/>
      <c r="AB1259" s="249"/>
    </row>
    <row r="1260" spans="1:28" hidden="1" outlineLevel="1">
      <c r="A1260" s="331">
        <v>4</v>
      </c>
      <c r="B1260" s="309" t="str">
        <f t="shared" ca="1" si="1827"/>
        <v>Depreciated Net Capex 2016</v>
      </c>
      <c r="C1260" s="398"/>
      <c r="D1260" s="398"/>
      <c r="E1260" s="398"/>
      <c r="F1260" s="399"/>
      <c r="G1260" s="400">
        <f ca="1">G1251</f>
        <v>0</v>
      </c>
      <c r="H1260" s="395">
        <f ca="1">IF(G1284="n/a",G1260,IFERROR(IF((OFFSET($C1260,0,$A1260))&lt;0,
MIN(0,G1260-(OFFSET($C1260,0,$A1260)/(OFFSET($C1255,-$A1259,$A1260)))),
MAX(0,G1260-(OFFSET($C1260,0,$A1260)/(OFFSET($C1255,-$A1259,$A1260))))),0))</f>
        <v>0</v>
      </c>
      <c r="I1260" s="395">
        <f t="shared" ca="1" si="1812"/>
        <v>0</v>
      </c>
      <c r="J1260" s="395">
        <f t="shared" ca="1" si="1813"/>
        <v>0</v>
      </c>
      <c r="K1260" s="395">
        <f t="shared" ca="1" si="1814"/>
        <v>0</v>
      </c>
      <c r="L1260" s="395">
        <f t="shared" ca="1" si="1815"/>
        <v>0</v>
      </c>
      <c r="M1260" s="395">
        <f t="shared" ca="1" si="1816"/>
        <v>0</v>
      </c>
      <c r="N1260" s="395">
        <f t="shared" ca="1" si="1817"/>
        <v>0</v>
      </c>
      <c r="O1260" s="395">
        <f t="shared" ca="1" si="1818"/>
        <v>0</v>
      </c>
      <c r="P1260" s="395">
        <f t="shared" ca="1" si="1819"/>
        <v>0</v>
      </c>
      <c r="Q1260" s="395">
        <f t="shared" ca="1" si="1820"/>
        <v>0</v>
      </c>
      <c r="R1260" s="395">
        <f t="shared" ca="1" si="1821"/>
        <v>0</v>
      </c>
      <c r="S1260" s="395">
        <f t="shared" ca="1" si="1822"/>
        <v>0</v>
      </c>
      <c r="T1260" s="395">
        <f t="shared" ca="1" si="1823"/>
        <v>0</v>
      </c>
      <c r="U1260" s="395">
        <f t="shared" ca="1" si="1824"/>
        <v>0</v>
      </c>
      <c r="V1260" s="395">
        <f t="shared" ca="1" si="1825"/>
        <v>0</v>
      </c>
      <c r="W1260" s="395">
        <f t="shared" ca="1" si="1826"/>
        <v>0</v>
      </c>
      <c r="X1260" s="334"/>
      <c r="Y1260" s="334"/>
      <c r="Z1260" s="334"/>
      <c r="AA1260" s="249"/>
      <c r="AB1260" s="249"/>
    </row>
    <row r="1261" spans="1:28" hidden="1" outlineLevel="1">
      <c r="A1261" s="331">
        <v>5</v>
      </c>
      <c r="B1261" s="309" t="str">
        <f t="shared" ca="1" si="1827"/>
        <v>Depreciated Net Capex 2017</v>
      </c>
      <c r="C1261" s="398"/>
      <c r="D1261" s="398"/>
      <c r="E1261" s="398"/>
      <c r="F1261" s="398"/>
      <c r="G1261" s="399"/>
      <c r="H1261" s="400">
        <f ca="1">H1251</f>
        <v>0</v>
      </c>
      <c r="I1261" s="395">
        <f ca="1">IF(H1285="n/a",H1261,IFERROR(IF((OFFSET($C1261,0,$A1261))&lt;0,
MIN(0,H1261-(OFFSET($C1261,0,$A1261)/(OFFSET($C1256,-$A1260,$A1261)))),
MAX(0,H1261-(OFFSET($C1261,0,$A1261)/(OFFSET($C1256,-$A1260,$A1261))))),0))</f>
        <v>0</v>
      </c>
      <c r="J1261" s="395">
        <f t="shared" ca="1" si="1813"/>
        <v>0</v>
      </c>
      <c r="K1261" s="395">
        <f t="shared" ca="1" si="1814"/>
        <v>0</v>
      </c>
      <c r="L1261" s="395">
        <f t="shared" ca="1" si="1815"/>
        <v>0</v>
      </c>
      <c r="M1261" s="395">
        <f t="shared" ca="1" si="1816"/>
        <v>0</v>
      </c>
      <c r="N1261" s="395">
        <f t="shared" ca="1" si="1817"/>
        <v>0</v>
      </c>
      <c r="O1261" s="395">
        <f t="shared" ca="1" si="1818"/>
        <v>0</v>
      </c>
      <c r="P1261" s="395">
        <f t="shared" ca="1" si="1819"/>
        <v>0</v>
      </c>
      <c r="Q1261" s="395">
        <f t="shared" ca="1" si="1820"/>
        <v>0</v>
      </c>
      <c r="R1261" s="395">
        <f t="shared" ca="1" si="1821"/>
        <v>0</v>
      </c>
      <c r="S1261" s="395">
        <f t="shared" ca="1" si="1822"/>
        <v>0</v>
      </c>
      <c r="T1261" s="395">
        <f t="shared" ca="1" si="1823"/>
        <v>0</v>
      </c>
      <c r="U1261" s="395">
        <f t="shared" ca="1" si="1824"/>
        <v>0</v>
      </c>
      <c r="V1261" s="395">
        <f t="shared" ca="1" si="1825"/>
        <v>0</v>
      </c>
      <c r="W1261" s="395">
        <f t="shared" ca="1" si="1826"/>
        <v>0</v>
      </c>
      <c r="X1261" s="334"/>
      <c r="Y1261" s="334"/>
      <c r="Z1261" s="334"/>
      <c r="AA1261" s="249"/>
      <c r="AB1261" s="249"/>
    </row>
    <row r="1262" spans="1:28" hidden="1" outlineLevel="1">
      <c r="A1262" s="331">
        <v>6</v>
      </c>
      <c r="B1262" s="309" t="str">
        <f t="shared" ca="1" si="1827"/>
        <v>Depreciated Net Capex 2018</v>
      </c>
      <c r="C1262" s="398"/>
      <c r="D1262" s="398"/>
      <c r="E1262" s="398"/>
      <c r="F1262" s="398"/>
      <c r="G1262" s="398"/>
      <c r="H1262" s="399"/>
      <c r="I1262" s="400">
        <f ca="1">I1251</f>
        <v>0</v>
      </c>
      <c r="J1262" s="395">
        <f ca="1">IF(I1286="n/a",I1262,IFERROR(IF((OFFSET($C1262,0,$A1262))&lt;0,
MIN(0,I1262-(OFFSET($C1262,0,$A1262)/(OFFSET($C1257,-$A1261,$A1262)))),
MAX(0,I1262-(OFFSET($C1262,0,$A1262)/(OFFSET($C1257,-$A1261,$A1262))))),0))</f>
        <v>0</v>
      </c>
      <c r="K1262" s="395">
        <f t="shared" ca="1" si="1814"/>
        <v>0</v>
      </c>
      <c r="L1262" s="395">
        <f t="shared" ca="1" si="1815"/>
        <v>0</v>
      </c>
      <c r="M1262" s="395">
        <f t="shared" ca="1" si="1816"/>
        <v>0</v>
      </c>
      <c r="N1262" s="395">
        <f t="shared" ca="1" si="1817"/>
        <v>0</v>
      </c>
      <c r="O1262" s="395">
        <f t="shared" ca="1" si="1818"/>
        <v>0</v>
      </c>
      <c r="P1262" s="395">
        <f t="shared" ca="1" si="1819"/>
        <v>0</v>
      </c>
      <c r="Q1262" s="395">
        <f t="shared" ca="1" si="1820"/>
        <v>0</v>
      </c>
      <c r="R1262" s="395">
        <f t="shared" ca="1" si="1821"/>
        <v>0</v>
      </c>
      <c r="S1262" s="395">
        <f t="shared" ca="1" si="1822"/>
        <v>0</v>
      </c>
      <c r="T1262" s="395">
        <f t="shared" ca="1" si="1823"/>
        <v>0</v>
      </c>
      <c r="U1262" s="395">
        <f t="shared" ca="1" si="1824"/>
        <v>0</v>
      </c>
      <c r="V1262" s="395">
        <f t="shared" ca="1" si="1825"/>
        <v>0</v>
      </c>
      <c r="W1262" s="395">
        <f t="shared" ca="1" si="1826"/>
        <v>0</v>
      </c>
      <c r="X1262" s="334"/>
      <c r="Y1262" s="334"/>
      <c r="Z1262" s="334"/>
      <c r="AA1262" s="249"/>
      <c r="AB1262" s="249"/>
    </row>
    <row r="1263" spans="1:28" hidden="1" outlineLevel="1">
      <c r="A1263" s="331">
        <v>7</v>
      </c>
      <c r="B1263" s="309" t="str">
        <f t="shared" ca="1" si="1827"/>
        <v>Depreciated Net Capex 2019</v>
      </c>
      <c r="C1263" s="398"/>
      <c r="D1263" s="398"/>
      <c r="E1263" s="398"/>
      <c r="F1263" s="398"/>
      <c r="G1263" s="398"/>
      <c r="H1263" s="398"/>
      <c r="I1263" s="399"/>
      <c r="J1263" s="400">
        <f ca="1">J1251</f>
        <v>0</v>
      </c>
      <c r="K1263" s="395">
        <f ca="1">IF(J1287="n/a",J1263,IFERROR(IF((OFFSET($C1263,0,$A1263))&lt;0,
MIN(0,J1263-(OFFSET($C1263,0,$A1263)/(OFFSET($C1258,-$A1262,$A1263)))),
MAX(0,J1263-(OFFSET($C1263,0,$A1263)/(OFFSET($C1258,-$A1262,$A1263))))),0))</f>
        <v>0</v>
      </c>
      <c r="L1263" s="395">
        <f t="shared" ca="1" si="1815"/>
        <v>0</v>
      </c>
      <c r="M1263" s="395">
        <f t="shared" ca="1" si="1816"/>
        <v>0</v>
      </c>
      <c r="N1263" s="395">
        <f t="shared" ca="1" si="1817"/>
        <v>0</v>
      </c>
      <c r="O1263" s="395">
        <f t="shared" ca="1" si="1818"/>
        <v>0</v>
      </c>
      <c r="P1263" s="395">
        <f t="shared" ca="1" si="1819"/>
        <v>0</v>
      </c>
      <c r="Q1263" s="395">
        <f t="shared" ca="1" si="1820"/>
        <v>0</v>
      </c>
      <c r="R1263" s="395">
        <f t="shared" ca="1" si="1821"/>
        <v>0</v>
      </c>
      <c r="S1263" s="395">
        <f t="shared" ca="1" si="1822"/>
        <v>0</v>
      </c>
      <c r="T1263" s="395">
        <f t="shared" ca="1" si="1823"/>
        <v>0</v>
      </c>
      <c r="U1263" s="395">
        <f t="shared" ca="1" si="1824"/>
        <v>0</v>
      </c>
      <c r="V1263" s="395">
        <f t="shared" ca="1" si="1825"/>
        <v>0</v>
      </c>
      <c r="W1263" s="395">
        <f t="shared" ca="1" si="1826"/>
        <v>0</v>
      </c>
      <c r="X1263" s="334"/>
      <c r="Y1263" s="334"/>
      <c r="Z1263" s="334"/>
      <c r="AA1263" s="249"/>
      <c r="AB1263" s="249"/>
    </row>
    <row r="1264" spans="1:28" hidden="1" outlineLevel="1">
      <c r="A1264" s="331">
        <v>8</v>
      </c>
      <c r="B1264" s="309" t="str">
        <f t="shared" ca="1" si="1827"/>
        <v>Depreciated Net Capex 2020</v>
      </c>
      <c r="C1264" s="398"/>
      <c r="D1264" s="398"/>
      <c r="E1264" s="398"/>
      <c r="F1264" s="398"/>
      <c r="G1264" s="398"/>
      <c r="H1264" s="398"/>
      <c r="I1264" s="398"/>
      <c r="J1264" s="399"/>
      <c r="K1264" s="400">
        <f ca="1">K1251</f>
        <v>0</v>
      </c>
      <c r="L1264" s="395">
        <f ca="1">IF(K1288="n/a",K1264,IFERROR(IF((OFFSET($C1264,0,$A1264))&lt;0,
MIN(0,K1264-(OFFSET($C1264,0,$A1264)/(OFFSET($C1259,-$A1263,$A1264)))),
MAX(0,K1264-(OFFSET($C1264,0,$A1264)/(OFFSET($C1259,-$A1263,$A1264))))),0))</f>
        <v>0</v>
      </c>
      <c r="M1264" s="395">
        <f t="shared" ca="1" si="1816"/>
        <v>0</v>
      </c>
      <c r="N1264" s="395">
        <f t="shared" ca="1" si="1817"/>
        <v>0</v>
      </c>
      <c r="O1264" s="395">
        <f t="shared" ca="1" si="1818"/>
        <v>0</v>
      </c>
      <c r="P1264" s="395">
        <f t="shared" ca="1" si="1819"/>
        <v>0</v>
      </c>
      <c r="Q1264" s="395">
        <f t="shared" ca="1" si="1820"/>
        <v>0</v>
      </c>
      <c r="R1264" s="395">
        <f t="shared" ca="1" si="1821"/>
        <v>0</v>
      </c>
      <c r="S1264" s="395">
        <f t="shared" ca="1" si="1822"/>
        <v>0</v>
      </c>
      <c r="T1264" s="395">
        <f t="shared" ca="1" si="1823"/>
        <v>0</v>
      </c>
      <c r="U1264" s="395">
        <f t="shared" ca="1" si="1824"/>
        <v>0</v>
      </c>
      <c r="V1264" s="395">
        <f t="shared" ca="1" si="1825"/>
        <v>0</v>
      </c>
      <c r="W1264" s="395">
        <f t="shared" ca="1" si="1826"/>
        <v>0</v>
      </c>
      <c r="X1264" s="334"/>
      <c r="Y1264" s="334"/>
      <c r="Z1264" s="334"/>
      <c r="AA1264" s="249"/>
      <c r="AB1264" s="249"/>
    </row>
    <row r="1265" spans="1:28" hidden="1" outlineLevel="1">
      <c r="A1265" s="331">
        <v>9</v>
      </c>
      <c r="B1265" s="309" t="str">
        <f t="shared" ca="1" si="1827"/>
        <v>Depreciated Net Capex 2021</v>
      </c>
      <c r="C1265" s="398"/>
      <c r="D1265" s="398"/>
      <c r="E1265" s="398"/>
      <c r="F1265" s="398"/>
      <c r="G1265" s="398"/>
      <c r="H1265" s="398"/>
      <c r="I1265" s="398"/>
      <c r="J1265" s="398"/>
      <c r="K1265" s="399"/>
      <c r="L1265" s="400">
        <f ca="1">L1251</f>
        <v>0</v>
      </c>
      <c r="M1265" s="395">
        <f ca="1">IF(L1289="n/a",L1265,IFERROR(IF((OFFSET($C1265,0,$A1265))&lt;0,
MIN(0,L1265-(OFFSET($C1265,0,$A1265)/(OFFSET($C1260,-$A1264,$A1265)))),
MAX(0,L1265-(OFFSET($C1265,0,$A1265)/(OFFSET($C1260,-$A1264,$A1265))))),0))</f>
        <v>0</v>
      </c>
      <c r="N1265" s="395">
        <f t="shared" ca="1" si="1817"/>
        <v>0</v>
      </c>
      <c r="O1265" s="395">
        <f t="shared" ca="1" si="1818"/>
        <v>0</v>
      </c>
      <c r="P1265" s="395">
        <f t="shared" ca="1" si="1819"/>
        <v>0</v>
      </c>
      <c r="Q1265" s="395">
        <f t="shared" ca="1" si="1820"/>
        <v>0</v>
      </c>
      <c r="R1265" s="395">
        <f t="shared" ca="1" si="1821"/>
        <v>0</v>
      </c>
      <c r="S1265" s="395">
        <f t="shared" ca="1" si="1822"/>
        <v>0</v>
      </c>
      <c r="T1265" s="395">
        <f t="shared" ca="1" si="1823"/>
        <v>0</v>
      </c>
      <c r="U1265" s="395">
        <f t="shared" ca="1" si="1824"/>
        <v>0</v>
      </c>
      <c r="V1265" s="395">
        <f t="shared" ca="1" si="1825"/>
        <v>0</v>
      </c>
      <c r="W1265" s="395">
        <f t="shared" ca="1" si="1826"/>
        <v>0</v>
      </c>
      <c r="X1265" s="334"/>
      <c r="Y1265" s="334"/>
      <c r="Z1265" s="334"/>
      <c r="AA1265" s="249"/>
      <c r="AB1265" s="249"/>
    </row>
    <row r="1266" spans="1:28" hidden="1" outlineLevel="1">
      <c r="A1266" s="331">
        <v>10</v>
      </c>
      <c r="B1266" s="309" t="str">
        <f t="shared" ca="1" si="1827"/>
        <v>Depreciated Net Capex 2022</v>
      </c>
      <c r="C1266" s="398"/>
      <c r="D1266" s="398"/>
      <c r="E1266" s="398"/>
      <c r="F1266" s="398"/>
      <c r="G1266" s="398"/>
      <c r="H1266" s="398"/>
      <c r="I1266" s="398"/>
      <c r="J1266" s="398"/>
      <c r="K1266" s="398"/>
      <c r="L1266" s="399"/>
      <c r="M1266" s="400">
        <f ca="1">M1251</f>
        <v>0</v>
      </c>
      <c r="N1266" s="395">
        <f ca="1">IF(M1290="n/a",M1266,IFERROR(IF((OFFSET($C1266,0,$A1266))&lt;0,
MIN(0,M1266-(OFFSET($C1266,0,$A1266)/(OFFSET($C1261,-$A1265,$A1266)))),
MAX(0,M1266-(OFFSET($C1266,0,$A1266)/(OFFSET($C1261,-$A1265,$A1266))))),0))</f>
        <v>0</v>
      </c>
      <c r="O1266" s="395">
        <f t="shared" ca="1" si="1818"/>
        <v>0</v>
      </c>
      <c r="P1266" s="395">
        <f t="shared" ca="1" si="1819"/>
        <v>0</v>
      </c>
      <c r="Q1266" s="395">
        <f t="shared" ca="1" si="1820"/>
        <v>0</v>
      </c>
      <c r="R1266" s="395">
        <f t="shared" ca="1" si="1821"/>
        <v>0</v>
      </c>
      <c r="S1266" s="395">
        <f t="shared" ca="1" si="1822"/>
        <v>0</v>
      </c>
      <c r="T1266" s="395">
        <f t="shared" ca="1" si="1823"/>
        <v>0</v>
      </c>
      <c r="U1266" s="395">
        <f t="shared" ca="1" si="1824"/>
        <v>0</v>
      </c>
      <c r="V1266" s="395">
        <f t="shared" ca="1" si="1825"/>
        <v>0</v>
      </c>
      <c r="W1266" s="395">
        <f t="shared" ca="1" si="1826"/>
        <v>0</v>
      </c>
      <c r="X1266" s="334"/>
      <c r="Y1266" s="334"/>
      <c r="Z1266" s="334"/>
      <c r="AA1266" s="249"/>
      <c r="AB1266" s="249"/>
    </row>
    <row r="1267" spans="1:28" hidden="1" outlineLevel="1">
      <c r="A1267" s="331">
        <v>11</v>
      </c>
      <c r="B1267" s="309" t="str">
        <f t="shared" ca="1" si="1827"/>
        <v>Depreciated Net Capex 2023</v>
      </c>
      <c r="C1267" s="398"/>
      <c r="D1267" s="398"/>
      <c r="E1267" s="398"/>
      <c r="F1267" s="398"/>
      <c r="G1267" s="398"/>
      <c r="H1267" s="398"/>
      <c r="I1267" s="398"/>
      <c r="J1267" s="398"/>
      <c r="K1267" s="398"/>
      <c r="L1267" s="398"/>
      <c r="M1267" s="399"/>
      <c r="N1267" s="400">
        <f>N1251</f>
        <v>0</v>
      </c>
      <c r="O1267" s="395">
        <f ca="1">IF(N1291="n/a",N1267,IFERROR(IF((OFFSET($C1267,0,$A1267))&lt;0,
MIN(0,N1267-(OFFSET($C1267,0,$A1267)/(OFFSET($C1262,-$A1266,$A1267)))),
MAX(0,N1267-(OFFSET($C1267,0,$A1267)/(OFFSET($C1262,-$A1266,$A1267))))),0))</f>
        <v>0</v>
      </c>
      <c r="P1267" s="395">
        <f t="shared" ca="1" si="1819"/>
        <v>0</v>
      </c>
      <c r="Q1267" s="395">
        <f t="shared" ca="1" si="1820"/>
        <v>0</v>
      </c>
      <c r="R1267" s="395">
        <f t="shared" ca="1" si="1821"/>
        <v>0</v>
      </c>
      <c r="S1267" s="395">
        <f t="shared" ca="1" si="1822"/>
        <v>0</v>
      </c>
      <c r="T1267" s="395">
        <f t="shared" ca="1" si="1823"/>
        <v>0</v>
      </c>
      <c r="U1267" s="395">
        <f t="shared" ca="1" si="1824"/>
        <v>0</v>
      </c>
      <c r="V1267" s="395">
        <f t="shared" ca="1" si="1825"/>
        <v>0</v>
      </c>
      <c r="W1267" s="395">
        <f t="shared" ca="1" si="1826"/>
        <v>0</v>
      </c>
      <c r="X1267" s="334"/>
      <c r="Y1267" s="334"/>
      <c r="Z1267" s="334"/>
      <c r="AA1267" s="249"/>
      <c r="AB1267" s="249"/>
    </row>
    <row r="1268" spans="1:28" hidden="1" outlineLevel="1">
      <c r="A1268" s="331">
        <v>12</v>
      </c>
      <c r="B1268" s="309" t="str">
        <f t="shared" ca="1" si="1827"/>
        <v>Depreciated Net Capex 2024</v>
      </c>
      <c r="C1268" s="398"/>
      <c r="D1268" s="398"/>
      <c r="E1268" s="398"/>
      <c r="F1268" s="398"/>
      <c r="G1268" s="398"/>
      <c r="H1268" s="398"/>
      <c r="I1268" s="398"/>
      <c r="J1268" s="398"/>
      <c r="K1268" s="398"/>
      <c r="L1268" s="398"/>
      <c r="M1268" s="398"/>
      <c r="N1268" s="399"/>
      <c r="O1268" s="400">
        <f>O1251</f>
        <v>0</v>
      </c>
      <c r="P1268" s="395">
        <f ca="1">IF(O1292="n/a",O1268,IFERROR(IF((OFFSET($C1268,0,$A1268))&lt;0,
MIN(0,O1268-(OFFSET($C1268,0,$A1268)/(OFFSET($C1263,-$A1267,$A1268)))),
MAX(0,O1268-(OFFSET($C1268,0,$A1268)/(OFFSET($C1263,-$A1267,$A1268))))),0))</f>
        <v>0</v>
      </c>
      <c r="Q1268" s="395">
        <f t="shared" ca="1" si="1820"/>
        <v>0</v>
      </c>
      <c r="R1268" s="395">
        <f t="shared" ca="1" si="1821"/>
        <v>0</v>
      </c>
      <c r="S1268" s="395">
        <f t="shared" ca="1" si="1822"/>
        <v>0</v>
      </c>
      <c r="T1268" s="395">
        <f t="shared" ca="1" si="1823"/>
        <v>0</v>
      </c>
      <c r="U1268" s="395">
        <f t="shared" ca="1" si="1824"/>
        <v>0</v>
      </c>
      <c r="V1268" s="395">
        <f t="shared" ca="1" si="1825"/>
        <v>0</v>
      </c>
      <c r="W1268" s="395">
        <f t="shared" ca="1" si="1826"/>
        <v>0</v>
      </c>
      <c r="X1268" s="334"/>
      <c r="Y1268" s="334"/>
      <c r="Z1268" s="334"/>
      <c r="AA1268" s="249"/>
      <c r="AB1268" s="249"/>
    </row>
    <row r="1269" spans="1:28" hidden="1" outlineLevel="1">
      <c r="A1269" s="331">
        <v>13</v>
      </c>
      <c r="B1269" s="309" t="str">
        <f t="shared" ca="1" si="1827"/>
        <v>Depreciated Net Capex 2025</v>
      </c>
      <c r="C1269" s="398"/>
      <c r="D1269" s="398"/>
      <c r="E1269" s="398"/>
      <c r="F1269" s="398"/>
      <c r="G1269" s="398"/>
      <c r="H1269" s="398"/>
      <c r="I1269" s="398"/>
      <c r="J1269" s="398"/>
      <c r="K1269" s="398"/>
      <c r="L1269" s="398"/>
      <c r="M1269" s="398"/>
      <c r="N1269" s="398"/>
      <c r="O1269" s="399"/>
      <c r="P1269" s="400">
        <f>P1251</f>
        <v>0</v>
      </c>
      <c r="Q1269" s="395">
        <f ca="1">IF(P1293="n/a",P1269,IFERROR(IF((OFFSET($C1269,0,$A1269))&lt;0,
MIN(0,P1269-(OFFSET($C1269,0,$A1269)/(OFFSET($C1264,-$A1268,$A1269)))),
MAX(0,P1269-(OFFSET($C1269,0,$A1269)/(OFFSET($C1264,-$A1268,$A1269))))),0))</f>
        <v>0</v>
      </c>
      <c r="R1269" s="395">
        <f t="shared" ca="1" si="1821"/>
        <v>0</v>
      </c>
      <c r="S1269" s="395">
        <f t="shared" ca="1" si="1822"/>
        <v>0</v>
      </c>
      <c r="T1269" s="395">
        <f t="shared" ca="1" si="1823"/>
        <v>0</v>
      </c>
      <c r="U1269" s="395">
        <f t="shared" ca="1" si="1824"/>
        <v>0</v>
      </c>
      <c r="V1269" s="395">
        <f t="shared" ca="1" si="1825"/>
        <v>0</v>
      </c>
      <c r="W1269" s="395">
        <f t="shared" ca="1" si="1826"/>
        <v>0</v>
      </c>
      <c r="X1269" s="334"/>
      <c r="Y1269" s="334"/>
      <c r="Z1269" s="334"/>
      <c r="AA1269" s="249"/>
      <c r="AB1269" s="249"/>
    </row>
    <row r="1270" spans="1:28" hidden="1" outlineLevel="1">
      <c r="A1270" s="331">
        <v>14</v>
      </c>
      <c r="B1270" s="309" t="str">
        <f t="shared" ca="1" si="1827"/>
        <v>Depreciated Net Capex 2026</v>
      </c>
      <c r="C1270" s="398"/>
      <c r="D1270" s="398"/>
      <c r="E1270" s="398"/>
      <c r="F1270" s="398"/>
      <c r="G1270" s="398"/>
      <c r="H1270" s="398"/>
      <c r="I1270" s="398"/>
      <c r="J1270" s="398"/>
      <c r="K1270" s="398"/>
      <c r="L1270" s="398"/>
      <c r="M1270" s="398"/>
      <c r="N1270" s="398"/>
      <c r="O1270" s="398"/>
      <c r="P1270" s="399"/>
      <c r="Q1270" s="400">
        <f>Q1251</f>
        <v>0</v>
      </c>
      <c r="R1270" s="395">
        <f ca="1">IF(Q1294="n/a",Q1270,IFERROR(IF((OFFSET($C1270,0,$A1270))&lt;0,
MIN(0,Q1270-(OFFSET($C1270,0,$A1270)/(OFFSET($C1265,-$A1269,$A1270)))),
MAX(0,Q1270-(OFFSET($C1270,0,$A1270)/(OFFSET($C1265,-$A1269,$A1270))))),0))</f>
        <v>0</v>
      </c>
      <c r="S1270" s="395">
        <f t="shared" ca="1" si="1822"/>
        <v>0</v>
      </c>
      <c r="T1270" s="395">
        <f t="shared" ca="1" si="1823"/>
        <v>0</v>
      </c>
      <c r="U1270" s="395">
        <f t="shared" ca="1" si="1824"/>
        <v>0</v>
      </c>
      <c r="V1270" s="395">
        <f t="shared" ca="1" si="1825"/>
        <v>0</v>
      </c>
      <c r="W1270" s="395">
        <f t="shared" ca="1" si="1826"/>
        <v>0</v>
      </c>
      <c r="X1270" s="334"/>
      <c r="Y1270" s="334"/>
      <c r="Z1270" s="334"/>
      <c r="AA1270" s="249"/>
      <c r="AB1270" s="249"/>
    </row>
    <row r="1271" spans="1:28" hidden="1" outlineLevel="1">
      <c r="A1271" s="331">
        <v>15</v>
      </c>
      <c r="B1271" s="309" t="str">
        <f t="shared" ca="1" si="1827"/>
        <v>Depreciated Net Capex 2027</v>
      </c>
      <c r="C1271" s="398"/>
      <c r="D1271" s="398"/>
      <c r="E1271" s="398"/>
      <c r="F1271" s="398"/>
      <c r="G1271" s="398"/>
      <c r="H1271" s="398"/>
      <c r="I1271" s="398"/>
      <c r="J1271" s="398"/>
      <c r="K1271" s="398"/>
      <c r="L1271" s="398"/>
      <c r="M1271" s="398"/>
      <c r="N1271" s="398"/>
      <c r="O1271" s="398"/>
      <c r="P1271" s="398"/>
      <c r="Q1271" s="399"/>
      <c r="R1271" s="400">
        <f>R1251</f>
        <v>0</v>
      </c>
      <c r="S1271" s="395">
        <f ca="1">IF(R1295="n/a",R1271,IFERROR(IF((OFFSET($C1271,0,$A1271))&lt;0,
MIN(0,R1271-(OFFSET($C1271,0,$A1271)/(OFFSET($C1266,-$A1270,$A1271)))),
MAX(0,R1271-(OFFSET($C1271,0,$A1271)/(OFFSET($C1266,-$A1270,$A1271))))),0))</f>
        <v>0</v>
      </c>
      <c r="T1271" s="395">
        <f t="shared" ca="1" si="1823"/>
        <v>0</v>
      </c>
      <c r="U1271" s="395">
        <f t="shared" ca="1" si="1824"/>
        <v>0</v>
      </c>
      <c r="V1271" s="395">
        <f t="shared" ca="1" si="1825"/>
        <v>0</v>
      </c>
      <c r="W1271" s="395">
        <f t="shared" ca="1" si="1826"/>
        <v>0</v>
      </c>
      <c r="X1271" s="334"/>
      <c r="Y1271" s="334"/>
      <c r="Z1271" s="334"/>
      <c r="AA1271" s="249"/>
      <c r="AB1271" s="249"/>
    </row>
    <row r="1272" spans="1:28" hidden="1" outlineLevel="1">
      <c r="A1272" s="331">
        <v>16</v>
      </c>
      <c r="B1272" s="309" t="str">
        <f t="shared" ca="1" si="1827"/>
        <v>Depreciated Net Capex 2028</v>
      </c>
      <c r="C1272" s="398"/>
      <c r="D1272" s="398"/>
      <c r="E1272" s="398"/>
      <c r="F1272" s="398"/>
      <c r="G1272" s="398"/>
      <c r="H1272" s="398"/>
      <c r="I1272" s="398"/>
      <c r="J1272" s="398"/>
      <c r="K1272" s="398"/>
      <c r="L1272" s="398"/>
      <c r="M1272" s="398"/>
      <c r="N1272" s="398"/>
      <c r="O1272" s="398"/>
      <c r="P1272" s="398"/>
      <c r="Q1272" s="398"/>
      <c r="R1272" s="399"/>
      <c r="S1272" s="400">
        <f>S1251</f>
        <v>0</v>
      </c>
      <c r="T1272" s="395">
        <f ca="1">IF(S1296="n/a",S1272,IFERROR(IF((OFFSET($C1272,0,$A1272))&lt;0,
MIN(0,S1272-(OFFSET($C1272,0,$A1272)/(OFFSET($C1267,-$A1271,$A1272)))),
MAX(0,S1272-(OFFSET($C1272,0,$A1272)/(OFFSET($C1267,-$A1271,$A1272))))),0))</f>
        <v>0</v>
      </c>
      <c r="U1272" s="395">
        <f t="shared" ca="1" si="1824"/>
        <v>0</v>
      </c>
      <c r="V1272" s="395">
        <f t="shared" ca="1" si="1825"/>
        <v>0</v>
      </c>
      <c r="W1272" s="395">
        <f t="shared" ca="1" si="1826"/>
        <v>0</v>
      </c>
      <c r="X1272" s="334"/>
      <c r="Y1272" s="334"/>
      <c r="Z1272" s="334"/>
      <c r="AA1272" s="249"/>
      <c r="AB1272" s="249"/>
    </row>
    <row r="1273" spans="1:28" hidden="1" outlineLevel="1">
      <c r="A1273" s="331">
        <v>17</v>
      </c>
      <c r="B1273" s="309" t="str">
        <f t="shared" ca="1" si="1827"/>
        <v>Depreciated Net Capex 2029</v>
      </c>
      <c r="C1273" s="398"/>
      <c r="D1273" s="398"/>
      <c r="E1273" s="398"/>
      <c r="F1273" s="398"/>
      <c r="G1273" s="398"/>
      <c r="H1273" s="398"/>
      <c r="I1273" s="398"/>
      <c r="J1273" s="398"/>
      <c r="K1273" s="398"/>
      <c r="L1273" s="398"/>
      <c r="M1273" s="398"/>
      <c r="N1273" s="398"/>
      <c r="O1273" s="398"/>
      <c r="P1273" s="398"/>
      <c r="Q1273" s="398"/>
      <c r="R1273" s="398"/>
      <c r="S1273" s="399"/>
      <c r="T1273" s="400">
        <f>T1251</f>
        <v>0</v>
      </c>
      <c r="U1273" s="395">
        <f ca="1">IF(T1297="n/a",T1273,IFERROR(IF((OFFSET($C1273,0,$A1273))&lt;0,
MIN(0,T1273-(OFFSET($C1273,0,$A1273)/(OFFSET($C1268,-$A1272,$A1273)))),
MAX(0,T1273-(OFFSET($C1273,0,$A1273)/(OFFSET($C1268,-$A1272,$A1273))))),0))</f>
        <v>0</v>
      </c>
      <c r="V1273" s="395">
        <f t="shared" ca="1" si="1825"/>
        <v>0</v>
      </c>
      <c r="W1273" s="395">
        <f t="shared" ca="1" si="1826"/>
        <v>0</v>
      </c>
      <c r="X1273" s="334"/>
      <c r="Y1273" s="334"/>
      <c r="Z1273" s="334"/>
      <c r="AA1273" s="249"/>
      <c r="AB1273" s="249"/>
    </row>
    <row r="1274" spans="1:28" hidden="1" outlineLevel="1">
      <c r="A1274" s="331">
        <v>18</v>
      </c>
      <c r="B1274" s="309" t="str">
        <f t="shared" ca="1" si="1827"/>
        <v>Depreciated Net Capex 2030</v>
      </c>
      <c r="C1274" s="398"/>
      <c r="D1274" s="398"/>
      <c r="E1274" s="398"/>
      <c r="F1274" s="398"/>
      <c r="G1274" s="398"/>
      <c r="H1274" s="398"/>
      <c r="I1274" s="398"/>
      <c r="J1274" s="398"/>
      <c r="K1274" s="398"/>
      <c r="L1274" s="398"/>
      <c r="M1274" s="398"/>
      <c r="N1274" s="398"/>
      <c r="O1274" s="398"/>
      <c r="P1274" s="398"/>
      <c r="Q1274" s="398"/>
      <c r="R1274" s="398"/>
      <c r="S1274" s="398"/>
      <c r="T1274" s="399"/>
      <c r="U1274" s="400">
        <f>U1251</f>
        <v>0</v>
      </c>
      <c r="V1274" s="395">
        <f ca="1">IF(U1298="n/a",U1274,IFERROR(IF((OFFSET($C1274,0,$A1274))&lt;0,
MIN(0,U1274-(OFFSET($C1274,0,$A1274)/(OFFSET($C1269,-$A1273,$A1274)))),
MAX(0,U1274-(OFFSET($C1274,0,$A1274)/(OFFSET($C1269,-$A1273,$A1274))))),0))</f>
        <v>0</v>
      </c>
      <c r="W1274" s="395">
        <f t="shared" ca="1" si="1826"/>
        <v>0</v>
      </c>
      <c r="X1274" s="334"/>
      <c r="Y1274" s="334"/>
      <c r="Z1274" s="334"/>
      <c r="AA1274" s="249"/>
      <c r="AB1274" s="249"/>
    </row>
    <row r="1275" spans="1:28" hidden="1" outlineLevel="1">
      <c r="A1275" s="331">
        <v>19</v>
      </c>
      <c r="B1275" s="309" t="str">
        <f t="shared" ca="1" si="1827"/>
        <v>Depreciated Net Capex 2031</v>
      </c>
      <c r="C1275" s="398"/>
      <c r="D1275" s="398"/>
      <c r="E1275" s="398"/>
      <c r="F1275" s="398"/>
      <c r="G1275" s="398"/>
      <c r="H1275" s="398"/>
      <c r="I1275" s="398"/>
      <c r="J1275" s="398"/>
      <c r="K1275" s="398"/>
      <c r="L1275" s="398"/>
      <c r="M1275" s="398"/>
      <c r="N1275" s="398"/>
      <c r="O1275" s="398"/>
      <c r="P1275" s="398"/>
      <c r="Q1275" s="398"/>
      <c r="R1275" s="398"/>
      <c r="S1275" s="398"/>
      <c r="T1275" s="398"/>
      <c r="U1275" s="399"/>
      <c r="V1275" s="400">
        <f>V1251</f>
        <v>0</v>
      </c>
      <c r="W1275" s="395">
        <f ca="1">IF(V1299="n/a",V1275,IFERROR(IF((OFFSET($C1275,0,$A1275))&lt;0,
MIN(0,V1275-(OFFSET($C1275,0,$A1275)/(OFFSET($C1270,-$A1274,$A1275)))),
MAX(0,V1275-(OFFSET($C1275,0,$A1275)/(OFFSET($C1270,-$A1274,$A1275))))),0))</f>
        <v>0</v>
      </c>
      <c r="X1275" s="334"/>
      <c r="Y1275" s="334"/>
      <c r="Z1275" s="334"/>
      <c r="AA1275" s="249"/>
      <c r="AB1275" s="249"/>
    </row>
    <row r="1276" spans="1:28" hidden="1" outlineLevel="1">
      <c r="A1276" s="331">
        <v>20</v>
      </c>
      <c r="B1276" s="309" t="str">
        <f t="shared" ca="1" si="1827"/>
        <v>Depreciated Net Capex 2032</v>
      </c>
      <c r="C1276" s="398"/>
      <c r="D1276" s="398"/>
      <c r="E1276" s="398"/>
      <c r="F1276" s="398"/>
      <c r="G1276" s="398"/>
      <c r="H1276" s="398"/>
      <c r="I1276" s="398"/>
      <c r="J1276" s="398"/>
      <c r="K1276" s="398"/>
      <c r="L1276" s="398"/>
      <c r="M1276" s="398"/>
      <c r="N1276" s="398"/>
      <c r="O1276" s="398"/>
      <c r="P1276" s="398"/>
      <c r="Q1276" s="398"/>
      <c r="R1276" s="398"/>
      <c r="S1276" s="398"/>
      <c r="T1276" s="398"/>
      <c r="U1276" s="398"/>
      <c r="V1276" s="399"/>
      <c r="W1276" s="395">
        <f>W1251</f>
        <v>0</v>
      </c>
      <c r="X1276" s="249"/>
      <c r="Y1276" s="249"/>
      <c r="Z1276" s="249"/>
      <c r="AA1276" s="249"/>
      <c r="AB1276" s="249"/>
    </row>
    <row r="1277" spans="1:28" hidden="1" outlineLevel="1">
      <c r="A1277" s="249"/>
      <c r="B1277" s="332"/>
      <c r="C1277" s="395"/>
      <c r="D1277" s="395"/>
      <c r="E1277" s="395"/>
      <c r="F1277" s="395"/>
      <c r="G1277" s="395"/>
      <c r="H1277" s="395"/>
      <c r="I1277" s="395"/>
      <c r="J1277" s="395"/>
      <c r="K1277" s="395"/>
      <c r="L1277" s="395"/>
      <c r="M1277" s="395"/>
      <c r="N1277" s="395"/>
      <c r="O1277" s="395"/>
      <c r="P1277" s="395"/>
      <c r="Q1277" s="395"/>
      <c r="R1277" s="395"/>
      <c r="S1277" s="395"/>
      <c r="T1277" s="395"/>
      <c r="U1277" s="395"/>
      <c r="V1277" s="395"/>
      <c r="W1277" s="395"/>
      <c r="X1277" s="249"/>
      <c r="Y1277" s="249"/>
      <c r="Z1277" s="249"/>
      <c r="AA1277" s="249"/>
      <c r="AB1277" s="249"/>
    </row>
    <row r="1278" spans="1:28" hidden="1" outlineLevel="1">
      <c r="A1278" s="249"/>
      <c r="B1278" s="332"/>
      <c r="C1278" s="395"/>
      <c r="D1278" s="395"/>
      <c r="E1278" s="395"/>
      <c r="F1278" s="395"/>
      <c r="G1278" s="395"/>
      <c r="H1278" s="395"/>
      <c r="I1278" s="395"/>
      <c r="J1278" s="395"/>
      <c r="K1278" s="395"/>
      <c r="L1278" s="395"/>
      <c r="M1278" s="395"/>
      <c r="N1278" s="395"/>
      <c r="O1278" s="395"/>
      <c r="P1278" s="395"/>
      <c r="Q1278" s="395"/>
      <c r="R1278" s="395"/>
      <c r="S1278" s="395"/>
      <c r="T1278" s="395"/>
      <c r="U1278" s="395"/>
      <c r="V1278" s="395"/>
      <c r="W1278" s="395"/>
      <c r="X1278" s="249"/>
      <c r="Y1278" s="249"/>
      <c r="Z1278" s="249"/>
      <c r="AA1278" s="249"/>
      <c r="AB1278" s="249"/>
    </row>
    <row r="1279" spans="1:28" hidden="1" outlineLevel="1">
      <c r="A1279" s="249"/>
      <c r="B1279" s="309" t="s">
        <v>302</v>
      </c>
      <c r="C1279" s="395"/>
      <c r="D1279" s="395">
        <f t="shared" ref="D1279" ca="1" si="1828">IF(C1279="n/a","n/a",IF(AND(C1279&lt;1,D1253=0),0,
IF(D1253=0,C1279-1,
IF(C1279&lt;1,D1254,
(((C1279-1)*(C1255-(C1255/(C1279))))+(D1253*D1254))/(D1255)))))</f>
        <v>0</v>
      </c>
      <c r="E1279" s="395">
        <f t="shared" ref="E1279" ca="1" si="1829">IF(D1279="n/a","n/a",IF(AND(D1279&lt;1,E1253=0),0,
IF(E1253=0,D1279-1,
IF(D1279&lt;1,E1254,
(((D1279-1)*(D1255-(D1255/(D1279))))+(E1253*E1254))/(E1255)))))</f>
        <v>0</v>
      </c>
      <c r="F1279" s="395">
        <f t="shared" ref="F1279" ca="1" si="1830">IF(E1279="n/a","n/a",IF(AND(E1279&lt;1,F1253=0),0,
IF(F1253=0,E1279-1,
IF(E1279&lt;1,F1254,
(((E1279-1)*(E1255-(E1255/(E1279))))+(F1253*F1254))/(F1255)))))</f>
        <v>0</v>
      </c>
      <c r="G1279" s="395">
        <f t="shared" ref="G1279" ca="1" si="1831">IF(F1279="n/a","n/a",IF(AND(F1279&lt;1,G1253=0),0,
IF(G1253=0,F1279-1,
IF(F1279&lt;1,G1254,
(((F1279-1)*(F1255-(F1255/(F1279))))+(G1253*G1254))/(G1255)))))</f>
        <v>0</v>
      </c>
      <c r="H1279" s="395">
        <f t="shared" ref="H1279" ca="1" si="1832">IF(G1279="n/a","n/a",IF(AND(G1279&lt;1,H1253=0),0,
IF(H1253=0,G1279-1,
IF(G1279&lt;1,H1254,
(((G1279-1)*(G1255-(G1255/(G1279))))+(H1253*H1254))/(H1255)))))</f>
        <v>0</v>
      </c>
      <c r="I1279" s="395">
        <f ca="1">IF(H1279="n/a","n/a",IF(AND(H1279&lt;1,I1253=0),0,
IF(I1253=0,H1279-1,
IF(H1279&lt;1,I1254,
(((H1279-1)*(H1255-(H1255/(H1279))))+(I1253*I1254))/(I1255)))))</f>
        <v>0</v>
      </c>
      <c r="J1279" s="395">
        <f t="shared" ref="J1279" ca="1" si="1833">IF(I1279="n/a","n/a",IF(AND(I1279&lt;1,J1253=0),0,
IF(J1253=0,I1279-1,
IF(I1279&lt;1,J1254,
(((I1279-1)*(I1255-(I1255/(I1279))))+(J1253*J1254))/(J1255)))))</f>
        <v>0</v>
      </c>
      <c r="K1279" s="395">
        <f t="shared" ref="K1279" ca="1" si="1834">IF(J1279="n/a","n/a",IF(AND(J1279&lt;1,K1253=0),0,
IF(K1253=0,J1279-1,
IF(J1279&lt;1,K1254,
(((J1279-1)*(J1255-(J1255/(J1279))))+(K1253*K1254))/(K1255)))))</f>
        <v>0</v>
      </c>
      <c r="L1279" s="395">
        <f t="shared" ref="L1279" ca="1" si="1835">IF(K1279="n/a","n/a",IF(AND(K1279&lt;1,L1253=0),0,
IF(L1253=0,K1279-1,
IF(K1279&lt;1,L1254,
(((K1279-1)*(K1255-(K1255/(K1279))))+(L1253*L1254))/(L1255)))))</f>
        <v>0</v>
      </c>
      <c r="M1279" s="395">
        <f t="shared" ref="M1279" ca="1" si="1836">IF(L1279="n/a","n/a",IF(AND(L1279&lt;1,M1253=0),0,
IF(M1253=0,L1279-1,
IF(L1279&lt;1,M1254,
(((L1279-1)*(L1255-(L1255/(L1279))))+(M1253*M1254))/(M1255)))))</f>
        <v>0</v>
      </c>
      <c r="N1279" s="395">
        <f t="shared" ref="N1279" ca="1" si="1837">IF(M1279="n/a","n/a",IF(AND(M1279&lt;1,N1253=0),0,
IF(N1253=0,M1279-1,
IF(M1279&lt;1,N1254,
(((M1279-1)*(M1255-(M1255/(M1279))))+(N1253*N1254))/(N1255)))))</f>
        <v>0</v>
      </c>
      <c r="O1279" s="395">
        <f t="shared" ref="O1279" ca="1" si="1838">IF(N1279="n/a","n/a",IF(AND(N1279&lt;1,O1253=0),0,
IF(O1253=0,N1279-1,
IF(N1279&lt;1,O1254,
(((N1279-1)*(N1255-(N1255/(N1279))))+(O1253*O1254))/(O1255)))))</f>
        <v>0</v>
      </c>
      <c r="P1279" s="395">
        <f t="shared" ref="P1279" ca="1" si="1839">IF(O1279="n/a","n/a",IF(AND(O1279&lt;1,P1253=0),0,
IF(P1253=0,O1279-1,
IF(O1279&lt;1,P1254,
(((O1279-1)*(O1255-(O1255/(O1279))))+(P1253*P1254))/(P1255)))))</f>
        <v>0</v>
      </c>
      <c r="Q1279" s="395">
        <f t="shared" ref="Q1279" ca="1" si="1840">IF(P1279="n/a","n/a",IF(AND(P1279&lt;1,Q1253=0),0,
IF(Q1253=0,P1279-1,
IF(P1279&lt;1,Q1254,
(((P1279-1)*(P1255-(P1255/(P1279))))+(Q1253*Q1254))/(Q1255)))))</f>
        <v>0</v>
      </c>
      <c r="R1279" s="395">
        <f t="shared" ref="R1279" ca="1" si="1841">IF(Q1279="n/a","n/a",IF(AND(Q1279&lt;1,R1253=0),0,
IF(R1253=0,Q1279-1,
IF(Q1279&lt;1,R1254,
(((Q1279-1)*(Q1255-(Q1255/(Q1279))))+(R1253*R1254))/(R1255)))))</f>
        <v>0</v>
      </c>
      <c r="S1279" s="395">
        <f t="shared" ref="S1279" ca="1" si="1842">IF(R1279="n/a","n/a",IF(AND(R1279&lt;1,S1253=0),0,
IF(S1253=0,R1279-1,
IF(R1279&lt;1,S1254,
(((R1279-1)*(R1255-(R1255/(R1279))))+(S1253*S1254))/(S1255)))))</f>
        <v>0</v>
      </c>
      <c r="T1279" s="395">
        <f t="shared" ref="T1279" ca="1" si="1843">IF(S1279="n/a","n/a",IF(AND(S1279&lt;1,T1253=0),0,
IF(T1253=0,S1279-1,
IF(S1279&lt;1,T1254,
(((S1279-1)*(S1255-(S1255/(S1279))))+(T1253*T1254))/(T1255)))))</f>
        <v>0</v>
      </c>
      <c r="U1279" s="395">
        <f t="shared" ref="U1279" ca="1" si="1844">IF(T1279="n/a","n/a",IF(AND(T1279&lt;1,U1253=0),0,
IF(U1253=0,T1279-1,
IF(T1279&lt;1,U1254,
(((T1279-1)*(T1255-(T1255/(T1279))))+(U1253*U1254))/(U1255)))))</f>
        <v>0</v>
      </c>
      <c r="V1279" s="395">
        <f t="shared" ref="V1279" ca="1" si="1845">IF(U1279="n/a","n/a",IF(AND(U1279&lt;1,V1253=0),0,
IF(V1253=0,U1279-1,
IF(U1279&lt;1,V1254,
(((U1279-1)*(U1255-(U1255/(U1279))))+(V1253*V1254))/(V1255)))))</f>
        <v>0</v>
      </c>
      <c r="W1279" s="395">
        <f t="shared" ref="W1279" ca="1" si="1846">IF(V1279="n/a","n/a",IF(AND(V1279&lt;1,W1253=0),0,
IF(W1253=0,V1279-1,
IF(V1279&lt;1,W1254,
(((V1279-1)*(V1255-(V1255/(V1279))))+(W1253*W1254))/(W1255)))))</f>
        <v>0</v>
      </c>
      <c r="X1279" s="249"/>
      <c r="Y1279" s="249"/>
      <c r="Z1279" s="249"/>
      <c r="AA1279" s="249"/>
      <c r="AB1279" s="249"/>
    </row>
    <row r="1280" spans="1:28" hidden="1" outlineLevel="1">
      <c r="A1280" s="249"/>
      <c r="B1280" s="309" t="s">
        <v>301</v>
      </c>
      <c r="C1280" s="400">
        <f ca="1">C1252</f>
        <v>0</v>
      </c>
      <c r="D1280" s="395">
        <f t="shared" ref="D1280" ca="1" si="1847">IF(C1280="n/a","n/a",MAX(0,C1280-1))</f>
        <v>0</v>
      </c>
      <c r="E1280" s="395">
        <f t="shared" ref="E1280:E1281" ca="1" si="1848">IF(D1280="n/a","n/a",MAX(0,D1280-1))</f>
        <v>0</v>
      </c>
      <c r="F1280" s="395">
        <f t="shared" ref="F1280:F1282" ca="1" si="1849">IF(E1280="n/a","n/a",MAX(0,E1280-1))</f>
        <v>0</v>
      </c>
      <c r="G1280" s="395">
        <f t="shared" ref="G1280:G1283" ca="1" si="1850">IF(F1280="n/a","n/a",MAX(0,F1280-1))</f>
        <v>0</v>
      </c>
      <c r="H1280" s="395">
        <f t="shared" ref="H1280:H1284" ca="1" si="1851">IF(G1280="n/a","n/a",MAX(0,G1280-1))</f>
        <v>0</v>
      </c>
      <c r="I1280" s="395">
        <f t="shared" ref="I1280:I1285" ca="1" si="1852">IF(H1280="n/a","n/a",MAX(0,H1280-1))</f>
        <v>0</v>
      </c>
      <c r="J1280" s="395">
        <f t="shared" ref="J1280:J1286" ca="1" si="1853">IF(I1280="n/a","n/a",MAX(0,I1280-1))</f>
        <v>0</v>
      </c>
      <c r="K1280" s="395">
        <f t="shared" ref="K1280:K1287" ca="1" si="1854">IF(J1280="n/a","n/a",MAX(0,J1280-1))</f>
        <v>0</v>
      </c>
      <c r="L1280" s="395">
        <f t="shared" ref="L1280:L1288" ca="1" si="1855">IF(K1280="n/a","n/a",MAX(0,K1280-1))</f>
        <v>0</v>
      </c>
      <c r="M1280" s="395">
        <f t="shared" ref="M1280:M1289" ca="1" si="1856">IF(L1280="n/a","n/a",MAX(0,L1280-1))</f>
        <v>0</v>
      </c>
      <c r="N1280" s="395">
        <f t="shared" ref="N1280:N1290" ca="1" si="1857">IF(M1280="n/a","n/a",MAX(0,M1280-1))</f>
        <v>0</v>
      </c>
      <c r="O1280" s="395">
        <f t="shared" ref="O1280:O1291" ca="1" si="1858">IF(N1280="n/a","n/a",MAX(0,N1280-1))</f>
        <v>0</v>
      </c>
      <c r="P1280" s="395">
        <f t="shared" ref="P1280:P1292" ca="1" si="1859">IF(O1280="n/a","n/a",MAX(0,O1280-1))</f>
        <v>0</v>
      </c>
      <c r="Q1280" s="395">
        <f t="shared" ref="Q1280:Q1293" ca="1" si="1860">IF(P1280="n/a","n/a",MAX(0,P1280-1))</f>
        <v>0</v>
      </c>
      <c r="R1280" s="395">
        <f t="shared" ref="R1280:R1294" ca="1" si="1861">IF(Q1280="n/a","n/a",MAX(0,Q1280-1))</f>
        <v>0</v>
      </c>
      <c r="S1280" s="395">
        <f t="shared" ref="S1280:S1295" ca="1" si="1862">IF(R1280="n/a","n/a",MAX(0,R1280-1))</f>
        <v>0</v>
      </c>
      <c r="T1280" s="395">
        <f t="shared" ref="T1280:T1296" ca="1" si="1863">IF(S1280="n/a","n/a",MAX(0,S1280-1))</f>
        <v>0</v>
      </c>
      <c r="U1280" s="395">
        <f t="shared" ref="U1280:U1297" ca="1" si="1864">IF(T1280="n/a","n/a",MAX(0,T1280-1))</f>
        <v>0</v>
      </c>
      <c r="V1280" s="395">
        <f t="shared" ref="V1280:V1298" ca="1" si="1865">IF(U1280="n/a","n/a",MAX(0,U1280-1))</f>
        <v>0</v>
      </c>
      <c r="W1280" s="395">
        <f t="shared" ref="W1280:W1298" ca="1" si="1866">IF(V1280="n/a","n/a",MAX(0,V1280-1))</f>
        <v>0</v>
      </c>
      <c r="X1280" s="249"/>
      <c r="Y1280" s="249"/>
      <c r="Z1280" s="249"/>
      <c r="AA1280" s="249"/>
      <c r="AB1280" s="249"/>
    </row>
    <row r="1281" spans="1:28" hidden="1" outlineLevel="1">
      <c r="A1281" s="249"/>
      <c r="B1281" s="309" t="str">
        <f t="shared" ref="B1281:B1300" ca="1" si="1867">"RL Capex "&amp;OFFSET($C$6,0,A1257)</f>
        <v>RL Capex 2013</v>
      </c>
      <c r="C1281" s="396"/>
      <c r="D1281" s="400">
        <f ca="1">D1252</f>
        <v>0</v>
      </c>
      <c r="E1281" s="395">
        <f t="shared" ca="1" si="1848"/>
        <v>0</v>
      </c>
      <c r="F1281" s="395">
        <f t="shared" ca="1" si="1849"/>
        <v>0</v>
      </c>
      <c r="G1281" s="395">
        <f t="shared" ca="1" si="1850"/>
        <v>0</v>
      </c>
      <c r="H1281" s="395">
        <f t="shared" ca="1" si="1851"/>
        <v>0</v>
      </c>
      <c r="I1281" s="395">
        <f t="shared" ca="1" si="1852"/>
        <v>0</v>
      </c>
      <c r="J1281" s="395">
        <f t="shared" ca="1" si="1853"/>
        <v>0</v>
      </c>
      <c r="K1281" s="395">
        <f t="shared" ca="1" si="1854"/>
        <v>0</v>
      </c>
      <c r="L1281" s="395">
        <f t="shared" ca="1" si="1855"/>
        <v>0</v>
      </c>
      <c r="M1281" s="395">
        <f t="shared" ca="1" si="1856"/>
        <v>0</v>
      </c>
      <c r="N1281" s="395">
        <f t="shared" ca="1" si="1857"/>
        <v>0</v>
      </c>
      <c r="O1281" s="395">
        <f t="shared" ca="1" si="1858"/>
        <v>0</v>
      </c>
      <c r="P1281" s="395">
        <f t="shared" ca="1" si="1859"/>
        <v>0</v>
      </c>
      <c r="Q1281" s="395">
        <f t="shared" ca="1" si="1860"/>
        <v>0</v>
      </c>
      <c r="R1281" s="395">
        <f t="shared" ca="1" si="1861"/>
        <v>0</v>
      </c>
      <c r="S1281" s="395">
        <f t="shared" ca="1" si="1862"/>
        <v>0</v>
      </c>
      <c r="T1281" s="395">
        <f t="shared" ca="1" si="1863"/>
        <v>0</v>
      </c>
      <c r="U1281" s="395">
        <f t="shared" ca="1" si="1864"/>
        <v>0</v>
      </c>
      <c r="V1281" s="395">
        <f t="shared" ca="1" si="1865"/>
        <v>0</v>
      </c>
      <c r="W1281" s="395">
        <f t="shared" ca="1" si="1866"/>
        <v>0</v>
      </c>
      <c r="X1281" s="249"/>
      <c r="Y1281" s="249"/>
      <c r="Z1281" s="249"/>
      <c r="AA1281" s="249"/>
      <c r="AB1281" s="249"/>
    </row>
    <row r="1282" spans="1:28" hidden="1" outlineLevel="1">
      <c r="A1282" s="249"/>
      <c r="B1282" s="309" t="str">
        <f t="shared" ca="1" si="1867"/>
        <v>RL Capex 2014</v>
      </c>
      <c r="C1282" s="401"/>
      <c r="D1282" s="396"/>
      <c r="E1282" s="400">
        <f ca="1">E1252</f>
        <v>0</v>
      </c>
      <c r="F1282" s="395">
        <f t="shared" ca="1" si="1849"/>
        <v>0</v>
      </c>
      <c r="G1282" s="395">
        <f t="shared" ca="1" si="1850"/>
        <v>0</v>
      </c>
      <c r="H1282" s="395">
        <f t="shared" ca="1" si="1851"/>
        <v>0</v>
      </c>
      <c r="I1282" s="395">
        <f t="shared" ca="1" si="1852"/>
        <v>0</v>
      </c>
      <c r="J1282" s="395">
        <f t="shared" ca="1" si="1853"/>
        <v>0</v>
      </c>
      <c r="K1282" s="395">
        <f t="shared" ca="1" si="1854"/>
        <v>0</v>
      </c>
      <c r="L1282" s="395">
        <f t="shared" ca="1" si="1855"/>
        <v>0</v>
      </c>
      <c r="M1282" s="395">
        <f t="shared" ca="1" si="1856"/>
        <v>0</v>
      </c>
      <c r="N1282" s="395">
        <f t="shared" ca="1" si="1857"/>
        <v>0</v>
      </c>
      <c r="O1282" s="395">
        <f t="shared" ca="1" si="1858"/>
        <v>0</v>
      </c>
      <c r="P1282" s="395">
        <f t="shared" ca="1" si="1859"/>
        <v>0</v>
      </c>
      <c r="Q1282" s="395">
        <f t="shared" ca="1" si="1860"/>
        <v>0</v>
      </c>
      <c r="R1282" s="395">
        <f t="shared" ca="1" si="1861"/>
        <v>0</v>
      </c>
      <c r="S1282" s="395">
        <f t="shared" ca="1" si="1862"/>
        <v>0</v>
      </c>
      <c r="T1282" s="395">
        <f t="shared" ca="1" si="1863"/>
        <v>0</v>
      </c>
      <c r="U1282" s="395">
        <f t="shared" ca="1" si="1864"/>
        <v>0</v>
      </c>
      <c r="V1282" s="395">
        <f t="shared" ca="1" si="1865"/>
        <v>0</v>
      </c>
      <c r="W1282" s="395">
        <f t="shared" ca="1" si="1866"/>
        <v>0</v>
      </c>
      <c r="X1282" s="249"/>
      <c r="Y1282" s="249"/>
      <c r="Z1282" s="249"/>
      <c r="AA1282" s="249"/>
      <c r="AB1282" s="249"/>
    </row>
    <row r="1283" spans="1:28" hidden="1" outlineLevel="1">
      <c r="A1283" s="249"/>
      <c r="B1283" s="309" t="str">
        <f t="shared" ca="1" si="1867"/>
        <v>RL Capex 2015</v>
      </c>
      <c r="C1283" s="401"/>
      <c r="D1283" s="401"/>
      <c r="E1283" s="396"/>
      <c r="F1283" s="400">
        <f ca="1">F1252</f>
        <v>0</v>
      </c>
      <c r="G1283" s="395">
        <f t="shared" ca="1" si="1850"/>
        <v>0</v>
      </c>
      <c r="H1283" s="395">
        <f t="shared" ca="1" si="1851"/>
        <v>0</v>
      </c>
      <c r="I1283" s="395">
        <f t="shared" ca="1" si="1852"/>
        <v>0</v>
      </c>
      <c r="J1283" s="395">
        <f t="shared" ca="1" si="1853"/>
        <v>0</v>
      </c>
      <c r="K1283" s="395">
        <f t="shared" ca="1" si="1854"/>
        <v>0</v>
      </c>
      <c r="L1283" s="395">
        <f t="shared" ca="1" si="1855"/>
        <v>0</v>
      </c>
      <c r="M1283" s="395">
        <f t="shared" ca="1" si="1856"/>
        <v>0</v>
      </c>
      <c r="N1283" s="395">
        <f t="shared" ca="1" si="1857"/>
        <v>0</v>
      </c>
      <c r="O1283" s="395">
        <f t="shared" ca="1" si="1858"/>
        <v>0</v>
      </c>
      <c r="P1283" s="395">
        <f t="shared" ca="1" si="1859"/>
        <v>0</v>
      </c>
      <c r="Q1283" s="395">
        <f t="shared" ca="1" si="1860"/>
        <v>0</v>
      </c>
      <c r="R1283" s="395">
        <f t="shared" ca="1" si="1861"/>
        <v>0</v>
      </c>
      <c r="S1283" s="395">
        <f t="shared" ca="1" si="1862"/>
        <v>0</v>
      </c>
      <c r="T1283" s="395">
        <f t="shared" ca="1" si="1863"/>
        <v>0</v>
      </c>
      <c r="U1283" s="395">
        <f t="shared" ca="1" si="1864"/>
        <v>0</v>
      </c>
      <c r="V1283" s="395">
        <f t="shared" ca="1" si="1865"/>
        <v>0</v>
      </c>
      <c r="W1283" s="395">
        <f t="shared" ca="1" si="1866"/>
        <v>0</v>
      </c>
      <c r="X1283" s="249"/>
      <c r="Y1283" s="249"/>
      <c r="Z1283" s="249"/>
      <c r="AA1283" s="249"/>
      <c r="AB1283" s="249"/>
    </row>
    <row r="1284" spans="1:28" hidden="1" outlineLevel="1">
      <c r="A1284" s="249"/>
      <c r="B1284" s="309" t="str">
        <f t="shared" ca="1" si="1867"/>
        <v>RL Capex 2016</v>
      </c>
      <c r="C1284" s="401"/>
      <c r="D1284" s="401"/>
      <c r="E1284" s="401"/>
      <c r="F1284" s="396"/>
      <c r="G1284" s="400">
        <f ca="1">G1252</f>
        <v>0</v>
      </c>
      <c r="H1284" s="395">
        <f t="shared" ca="1" si="1851"/>
        <v>0</v>
      </c>
      <c r="I1284" s="395">
        <f t="shared" ca="1" si="1852"/>
        <v>0</v>
      </c>
      <c r="J1284" s="395">
        <f t="shared" ca="1" si="1853"/>
        <v>0</v>
      </c>
      <c r="K1284" s="395">
        <f t="shared" ca="1" si="1854"/>
        <v>0</v>
      </c>
      <c r="L1284" s="395">
        <f t="shared" ca="1" si="1855"/>
        <v>0</v>
      </c>
      <c r="M1284" s="395">
        <f t="shared" ca="1" si="1856"/>
        <v>0</v>
      </c>
      <c r="N1284" s="395">
        <f t="shared" ca="1" si="1857"/>
        <v>0</v>
      </c>
      <c r="O1284" s="395">
        <f t="shared" ca="1" si="1858"/>
        <v>0</v>
      </c>
      <c r="P1284" s="395">
        <f t="shared" ca="1" si="1859"/>
        <v>0</v>
      </c>
      <c r="Q1284" s="395">
        <f t="shared" ca="1" si="1860"/>
        <v>0</v>
      </c>
      <c r="R1284" s="395">
        <f t="shared" ca="1" si="1861"/>
        <v>0</v>
      </c>
      <c r="S1284" s="395">
        <f t="shared" ca="1" si="1862"/>
        <v>0</v>
      </c>
      <c r="T1284" s="395">
        <f t="shared" ca="1" si="1863"/>
        <v>0</v>
      </c>
      <c r="U1284" s="395">
        <f t="shared" ca="1" si="1864"/>
        <v>0</v>
      </c>
      <c r="V1284" s="395">
        <f t="shared" ca="1" si="1865"/>
        <v>0</v>
      </c>
      <c r="W1284" s="395">
        <f t="shared" ca="1" si="1866"/>
        <v>0</v>
      </c>
      <c r="X1284" s="249"/>
      <c r="Y1284" s="249"/>
      <c r="Z1284" s="249"/>
      <c r="AA1284" s="249"/>
      <c r="AB1284" s="249"/>
    </row>
    <row r="1285" spans="1:28" hidden="1" outlineLevel="1">
      <c r="A1285" s="249"/>
      <c r="B1285" s="309" t="str">
        <f t="shared" ca="1" si="1867"/>
        <v>RL Capex 2017</v>
      </c>
      <c r="C1285" s="401"/>
      <c r="D1285" s="401"/>
      <c r="E1285" s="401"/>
      <c r="F1285" s="401"/>
      <c r="G1285" s="396"/>
      <c r="H1285" s="400">
        <f ca="1">H1252</f>
        <v>0</v>
      </c>
      <c r="I1285" s="395">
        <f t="shared" ca="1" si="1852"/>
        <v>0</v>
      </c>
      <c r="J1285" s="395">
        <f t="shared" ca="1" si="1853"/>
        <v>0</v>
      </c>
      <c r="K1285" s="395">
        <f t="shared" ca="1" si="1854"/>
        <v>0</v>
      </c>
      <c r="L1285" s="395">
        <f t="shared" ca="1" si="1855"/>
        <v>0</v>
      </c>
      <c r="M1285" s="395">
        <f t="shared" ca="1" si="1856"/>
        <v>0</v>
      </c>
      <c r="N1285" s="395">
        <f t="shared" ca="1" si="1857"/>
        <v>0</v>
      </c>
      <c r="O1285" s="395">
        <f t="shared" ca="1" si="1858"/>
        <v>0</v>
      </c>
      <c r="P1285" s="395">
        <f t="shared" ca="1" si="1859"/>
        <v>0</v>
      </c>
      <c r="Q1285" s="395">
        <f t="shared" ca="1" si="1860"/>
        <v>0</v>
      </c>
      <c r="R1285" s="395">
        <f t="shared" ca="1" si="1861"/>
        <v>0</v>
      </c>
      <c r="S1285" s="395">
        <f t="shared" ca="1" si="1862"/>
        <v>0</v>
      </c>
      <c r="T1285" s="395">
        <f t="shared" ca="1" si="1863"/>
        <v>0</v>
      </c>
      <c r="U1285" s="395">
        <f t="shared" ca="1" si="1864"/>
        <v>0</v>
      </c>
      <c r="V1285" s="395">
        <f t="shared" ca="1" si="1865"/>
        <v>0</v>
      </c>
      <c r="W1285" s="395">
        <f t="shared" ca="1" si="1866"/>
        <v>0</v>
      </c>
      <c r="X1285" s="249"/>
      <c r="Y1285" s="249"/>
      <c r="Z1285" s="249"/>
      <c r="AA1285" s="249"/>
      <c r="AB1285" s="249"/>
    </row>
    <row r="1286" spans="1:28" hidden="1" outlineLevel="1">
      <c r="A1286" s="249"/>
      <c r="B1286" s="309" t="str">
        <f t="shared" ca="1" si="1867"/>
        <v>RL Capex 2018</v>
      </c>
      <c r="C1286" s="401"/>
      <c r="D1286" s="401"/>
      <c r="E1286" s="401"/>
      <c r="F1286" s="401"/>
      <c r="G1286" s="401"/>
      <c r="H1286" s="396"/>
      <c r="I1286" s="400">
        <f ca="1">I1252</f>
        <v>0</v>
      </c>
      <c r="J1286" s="395">
        <f t="shared" ca="1" si="1853"/>
        <v>0</v>
      </c>
      <c r="K1286" s="395">
        <f t="shared" ca="1" si="1854"/>
        <v>0</v>
      </c>
      <c r="L1286" s="395">
        <f t="shared" ca="1" si="1855"/>
        <v>0</v>
      </c>
      <c r="M1286" s="395">
        <f t="shared" ca="1" si="1856"/>
        <v>0</v>
      </c>
      <c r="N1286" s="395">
        <f t="shared" ca="1" si="1857"/>
        <v>0</v>
      </c>
      <c r="O1286" s="395">
        <f t="shared" ca="1" si="1858"/>
        <v>0</v>
      </c>
      <c r="P1286" s="395">
        <f t="shared" ca="1" si="1859"/>
        <v>0</v>
      </c>
      <c r="Q1286" s="395">
        <f t="shared" ca="1" si="1860"/>
        <v>0</v>
      </c>
      <c r="R1286" s="395">
        <f t="shared" ca="1" si="1861"/>
        <v>0</v>
      </c>
      <c r="S1286" s="395">
        <f t="shared" ca="1" si="1862"/>
        <v>0</v>
      </c>
      <c r="T1286" s="395">
        <f t="shared" ca="1" si="1863"/>
        <v>0</v>
      </c>
      <c r="U1286" s="395">
        <f t="shared" ca="1" si="1864"/>
        <v>0</v>
      </c>
      <c r="V1286" s="395">
        <f t="shared" ca="1" si="1865"/>
        <v>0</v>
      </c>
      <c r="W1286" s="395">
        <f t="shared" ca="1" si="1866"/>
        <v>0</v>
      </c>
      <c r="X1286" s="249"/>
      <c r="Y1286" s="249"/>
      <c r="Z1286" s="249"/>
      <c r="AA1286" s="249"/>
      <c r="AB1286" s="249"/>
    </row>
    <row r="1287" spans="1:28" hidden="1" outlineLevel="1">
      <c r="A1287" s="249"/>
      <c r="B1287" s="309" t="str">
        <f t="shared" ca="1" si="1867"/>
        <v>RL Capex 2019</v>
      </c>
      <c r="C1287" s="401"/>
      <c r="D1287" s="401"/>
      <c r="E1287" s="401"/>
      <c r="F1287" s="401"/>
      <c r="G1287" s="401"/>
      <c r="H1287" s="401"/>
      <c r="I1287" s="396"/>
      <c r="J1287" s="400">
        <f ca="1">J1252</f>
        <v>0</v>
      </c>
      <c r="K1287" s="395">
        <f t="shared" ca="1" si="1854"/>
        <v>0</v>
      </c>
      <c r="L1287" s="395">
        <f t="shared" ca="1" si="1855"/>
        <v>0</v>
      </c>
      <c r="M1287" s="395">
        <f t="shared" ca="1" si="1856"/>
        <v>0</v>
      </c>
      <c r="N1287" s="395">
        <f t="shared" ca="1" si="1857"/>
        <v>0</v>
      </c>
      <c r="O1287" s="395">
        <f t="shared" ca="1" si="1858"/>
        <v>0</v>
      </c>
      <c r="P1287" s="395">
        <f t="shared" ca="1" si="1859"/>
        <v>0</v>
      </c>
      <c r="Q1287" s="395">
        <f t="shared" ca="1" si="1860"/>
        <v>0</v>
      </c>
      <c r="R1287" s="395">
        <f t="shared" ca="1" si="1861"/>
        <v>0</v>
      </c>
      <c r="S1287" s="395">
        <f t="shared" ca="1" si="1862"/>
        <v>0</v>
      </c>
      <c r="T1287" s="395">
        <f t="shared" ca="1" si="1863"/>
        <v>0</v>
      </c>
      <c r="U1287" s="395">
        <f t="shared" ca="1" si="1864"/>
        <v>0</v>
      </c>
      <c r="V1287" s="395">
        <f t="shared" ca="1" si="1865"/>
        <v>0</v>
      </c>
      <c r="W1287" s="395">
        <f t="shared" ca="1" si="1866"/>
        <v>0</v>
      </c>
      <c r="X1287" s="249"/>
      <c r="Y1287" s="249"/>
      <c r="Z1287" s="249"/>
      <c r="AA1287" s="249"/>
      <c r="AB1287" s="249"/>
    </row>
    <row r="1288" spans="1:28" hidden="1" outlineLevel="1">
      <c r="A1288" s="249"/>
      <c r="B1288" s="309" t="str">
        <f t="shared" ca="1" si="1867"/>
        <v>RL Capex 2020</v>
      </c>
      <c r="C1288" s="401"/>
      <c r="D1288" s="401"/>
      <c r="E1288" s="401"/>
      <c r="F1288" s="401"/>
      <c r="G1288" s="401"/>
      <c r="H1288" s="401"/>
      <c r="I1288" s="401"/>
      <c r="J1288" s="396"/>
      <c r="K1288" s="400">
        <f ca="1">K1252</f>
        <v>0</v>
      </c>
      <c r="L1288" s="395">
        <f t="shared" ca="1" si="1855"/>
        <v>0</v>
      </c>
      <c r="M1288" s="395">
        <f t="shared" ca="1" si="1856"/>
        <v>0</v>
      </c>
      <c r="N1288" s="395">
        <f t="shared" ca="1" si="1857"/>
        <v>0</v>
      </c>
      <c r="O1288" s="395">
        <f t="shared" ca="1" si="1858"/>
        <v>0</v>
      </c>
      <c r="P1288" s="395">
        <f t="shared" ca="1" si="1859"/>
        <v>0</v>
      </c>
      <c r="Q1288" s="395">
        <f t="shared" ca="1" si="1860"/>
        <v>0</v>
      </c>
      <c r="R1288" s="395">
        <f t="shared" ca="1" si="1861"/>
        <v>0</v>
      </c>
      <c r="S1288" s="395">
        <f t="shared" ca="1" si="1862"/>
        <v>0</v>
      </c>
      <c r="T1288" s="395">
        <f t="shared" ca="1" si="1863"/>
        <v>0</v>
      </c>
      <c r="U1288" s="395">
        <f t="shared" ca="1" si="1864"/>
        <v>0</v>
      </c>
      <c r="V1288" s="395">
        <f t="shared" ca="1" si="1865"/>
        <v>0</v>
      </c>
      <c r="W1288" s="395">
        <f t="shared" ca="1" si="1866"/>
        <v>0</v>
      </c>
      <c r="X1288" s="249"/>
      <c r="Y1288" s="249"/>
      <c r="Z1288" s="249"/>
      <c r="AA1288" s="249"/>
      <c r="AB1288" s="249"/>
    </row>
    <row r="1289" spans="1:28" hidden="1" outlineLevel="1">
      <c r="A1289" s="249"/>
      <c r="B1289" s="309" t="str">
        <f t="shared" ca="1" si="1867"/>
        <v>RL Capex 2021</v>
      </c>
      <c r="C1289" s="401"/>
      <c r="D1289" s="401"/>
      <c r="E1289" s="401"/>
      <c r="F1289" s="401"/>
      <c r="G1289" s="401"/>
      <c r="H1289" s="401"/>
      <c r="I1289" s="401"/>
      <c r="J1289" s="401"/>
      <c r="K1289" s="396"/>
      <c r="L1289" s="400">
        <f ca="1">L1252</f>
        <v>0</v>
      </c>
      <c r="M1289" s="395">
        <f t="shared" ca="1" si="1856"/>
        <v>0</v>
      </c>
      <c r="N1289" s="395">
        <f t="shared" ca="1" si="1857"/>
        <v>0</v>
      </c>
      <c r="O1289" s="395">
        <f t="shared" ca="1" si="1858"/>
        <v>0</v>
      </c>
      <c r="P1289" s="395">
        <f t="shared" ca="1" si="1859"/>
        <v>0</v>
      </c>
      <c r="Q1289" s="395">
        <f t="shared" ca="1" si="1860"/>
        <v>0</v>
      </c>
      <c r="R1289" s="395">
        <f t="shared" ca="1" si="1861"/>
        <v>0</v>
      </c>
      <c r="S1289" s="395">
        <f t="shared" ca="1" si="1862"/>
        <v>0</v>
      </c>
      <c r="T1289" s="395">
        <f t="shared" ca="1" si="1863"/>
        <v>0</v>
      </c>
      <c r="U1289" s="395">
        <f t="shared" ca="1" si="1864"/>
        <v>0</v>
      </c>
      <c r="V1289" s="395">
        <f t="shared" ca="1" si="1865"/>
        <v>0</v>
      </c>
      <c r="W1289" s="395">
        <f t="shared" ca="1" si="1866"/>
        <v>0</v>
      </c>
      <c r="X1289" s="249"/>
      <c r="Y1289" s="249"/>
      <c r="Z1289" s="249"/>
      <c r="AA1289" s="249"/>
      <c r="AB1289" s="249"/>
    </row>
    <row r="1290" spans="1:28" hidden="1" outlineLevel="1">
      <c r="A1290" s="249"/>
      <c r="B1290" s="309" t="str">
        <f t="shared" ca="1" si="1867"/>
        <v>RL Capex 2022</v>
      </c>
      <c r="C1290" s="401"/>
      <c r="D1290" s="401"/>
      <c r="E1290" s="401"/>
      <c r="F1290" s="401"/>
      <c r="G1290" s="401"/>
      <c r="H1290" s="401"/>
      <c r="I1290" s="401"/>
      <c r="J1290" s="401"/>
      <c r="K1290" s="401"/>
      <c r="L1290" s="396"/>
      <c r="M1290" s="400">
        <f ca="1">M1252</f>
        <v>0</v>
      </c>
      <c r="N1290" s="395">
        <f t="shared" ca="1" si="1857"/>
        <v>0</v>
      </c>
      <c r="O1290" s="395">
        <f t="shared" ca="1" si="1858"/>
        <v>0</v>
      </c>
      <c r="P1290" s="395">
        <f t="shared" ca="1" si="1859"/>
        <v>0</v>
      </c>
      <c r="Q1290" s="395">
        <f t="shared" ca="1" si="1860"/>
        <v>0</v>
      </c>
      <c r="R1290" s="395">
        <f t="shared" ca="1" si="1861"/>
        <v>0</v>
      </c>
      <c r="S1290" s="395">
        <f t="shared" ca="1" si="1862"/>
        <v>0</v>
      </c>
      <c r="T1290" s="395">
        <f t="shared" ca="1" si="1863"/>
        <v>0</v>
      </c>
      <c r="U1290" s="395">
        <f t="shared" ca="1" si="1864"/>
        <v>0</v>
      </c>
      <c r="V1290" s="395">
        <f t="shared" ca="1" si="1865"/>
        <v>0</v>
      </c>
      <c r="W1290" s="395">
        <f t="shared" ca="1" si="1866"/>
        <v>0</v>
      </c>
      <c r="X1290" s="249"/>
      <c r="Y1290" s="249"/>
      <c r="Z1290" s="249"/>
      <c r="AA1290" s="249"/>
      <c r="AB1290" s="249"/>
    </row>
    <row r="1291" spans="1:28" hidden="1" outlineLevel="1">
      <c r="A1291" s="249"/>
      <c r="B1291" s="309" t="str">
        <f t="shared" ca="1" si="1867"/>
        <v>RL Capex 2023</v>
      </c>
      <c r="C1291" s="401"/>
      <c r="D1291" s="401"/>
      <c r="E1291" s="401"/>
      <c r="F1291" s="401"/>
      <c r="G1291" s="401"/>
      <c r="H1291" s="401"/>
      <c r="I1291" s="401"/>
      <c r="J1291" s="401"/>
      <c r="K1291" s="401"/>
      <c r="L1291" s="401"/>
      <c r="M1291" s="396"/>
      <c r="N1291" s="400">
        <f>N1252</f>
        <v>0</v>
      </c>
      <c r="O1291" s="395">
        <f t="shared" si="1858"/>
        <v>0</v>
      </c>
      <c r="P1291" s="395">
        <f t="shared" si="1859"/>
        <v>0</v>
      </c>
      <c r="Q1291" s="395">
        <f t="shared" si="1860"/>
        <v>0</v>
      </c>
      <c r="R1291" s="395">
        <f t="shared" si="1861"/>
        <v>0</v>
      </c>
      <c r="S1291" s="395">
        <f t="shared" si="1862"/>
        <v>0</v>
      </c>
      <c r="T1291" s="395">
        <f t="shared" si="1863"/>
        <v>0</v>
      </c>
      <c r="U1291" s="395">
        <f t="shared" si="1864"/>
        <v>0</v>
      </c>
      <c r="V1291" s="395">
        <f t="shared" si="1865"/>
        <v>0</v>
      </c>
      <c r="W1291" s="395">
        <f t="shared" si="1866"/>
        <v>0</v>
      </c>
      <c r="X1291" s="249"/>
      <c r="Y1291" s="249"/>
      <c r="Z1291" s="249"/>
      <c r="AA1291" s="249"/>
      <c r="AB1291" s="249"/>
    </row>
    <row r="1292" spans="1:28" hidden="1" outlineLevel="1">
      <c r="A1292" s="249"/>
      <c r="B1292" s="309" t="str">
        <f t="shared" ca="1" si="1867"/>
        <v>RL Capex 2024</v>
      </c>
      <c r="C1292" s="401"/>
      <c r="D1292" s="401"/>
      <c r="E1292" s="401"/>
      <c r="F1292" s="401"/>
      <c r="G1292" s="401"/>
      <c r="H1292" s="401"/>
      <c r="I1292" s="401"/>
      <c r="J1292" s="401"/>
      <c r="K1292" s="401"/>
      <c r="L1292" s="401"/>
      <c r="M1292" s="401"/>
      <c r="N1292" s="396"/>
      <c r="O1292" s="400">
        <f>O1252</f>
        <v>0</v>
      </c>
      <c r="P1292" s="395">
        <f t="shared" si="1859"/>
        <v>0</v>
      </c>
      <c r="Q1292" s="395">
        <f t="shared" si="1860"/>
        <v>0</v>
      </c>
      <c r="R1292" s="395">
        <f t="shared" si="1861"/>
        <v>0</v>
      </c>
      <c r="S1292" s="395">
        <f t="shared" si="1862"/>
        <v>0</v>
      </c>
      <c r="T1292" s="395">
        <f t="shared" si="1863"/>
        <v>0</v>
      </c>
      <c r="U1292" s="395">
        <f t="shared" si="1864"/>
        <v>0</v>
      </c>
      <c r="V1292" s="395">
        <f t="shared" si="1865"/>
        <v>0</v>
      </c>
      <c r="W1292" s="395">
        <f t="shared" si="1866"/>
        <v>0</v>
      </c>
      <c r="X1292" s="249"/>
      <c r="Y1292" s="249"/>
      <c r="Z1292" s="249"/>
      <c r="AA1292" s="249"/>
      <c r="AB1292" s="249"/>
    </row>
    <row r="1293" spans="1:28" hidden="1" outlineLevel="1">
      <c r="A1293" s="249"/>
      <c r="B1293" s="309" t="str">
        <f t="shared" ca="1" si="1867"/>
        <v>RL Capex 2025</v>
      </c>
      <c r="C1293" s="401"/>
      <c r="D1293" s="401"/>
      <c r="E1293" s="401"/>
      <c r="F1293" s="401"/>
      <c r="G1293" s="401"/>
      <c r="H1293" s="401"/>
      <c r="I1293" s="401"/>
      <c r="J1293" s="401"/>
      <c r="K1293" s="401"/>
      <c r="L1293" s="401"/>
      <c r="M1293" s="401"/>
      <c r="N1293" s="401"/>
      <c r="O1293" s="396"/>
      <c r="P1293" s="400">
        <f>P1252</f>
        <v>0</v>
      </c>
      <c r="Q1293" s="395">
        <f t="shared" si="1860"/>
        <v>0</v>
      </c>
      <c r="R1293" s="395">
        <f t="shared" si="1861"/>
        <v>0</v>
      </c>
      <c r="S1293" s="395">
        <f t="shared" si="1862"/>
        <v>0</v>
      </c>
      <c r="T1293" s="395">
        <f t="shared" si="1863"/>
        <v>0</v>
      </c>
      <c r="U1293" s="395">
        <f t="shared" si="1864"/>
        <v>0</v>
      </c>
      <c r="V1293" s="395">
        <f t="shared" si="1865"/>
        <v>0</v>
      </c>
      <c r="W1293" s="395">
        <f t="shared" si="1866"/>
        <v>0</v>
      </c>
      <c r="X1293" s="249"/>
      <c r="Y1293" s="249"/>
      <c r="Z1293" s="249"/>
      <c r="AA1293" s="249"/>
      <c r="AB1293" s="249"/>
    </row>
    <row r="1294" spans="1:28" hidden="1" outlineLevel="1">
      <c r="A1294" s="249"/>
      <c r="B1294" s="309" t="str">
        <f t="shared" ca="1" si="1867"/>
        <v>RL Capex 2026</v>
      </c>
      <c r="C1294" s="401"/>
      <c r="D1294" s="401"/>
      <c r="E1294" s="401"/>
      <c r="F1294" s="401"/>
      <c r="G1294" s="401"/>
      <c r="H1294" s="401"/>
      <c r="I1294" s="401"/>
      <c r="J1294" s="401"/>
      <c r="K1294" s="401"/>
      <c r="L1294" s="401"/>
      <c r="M1294" s="401"/>
      <c r="N1294" s="401"/>
      <c r="O1294" s="401"/>
      <c r="P1294" s="396"/>
      <c r="Q1294" s="400">
        <f>Q1252</f>
        <v>0</v>
      </c>
      <c r="R1294" s="395">
        <f t="shared" si="1861"/>
        <v>0</v>
      </c>
      <c r="S1294" s="395">
        <f t="shared" si="1862"/>
        <v>0</v>
      </c>
      <c r="T1294" s="395">
        <f t="shared" si="1863"/>
        <v>0</v>
      </c>
      <c r="U1294" s="395">
        <f t="shared" si="1864"/>
        <v>0</v>
      </c>
      <c r="V1294" s="395">
        <f t="shared" si="1865"/>
        <v>0</v>
      </c>
      <c r="W1294" s="395">
        <f t="shared" si="1866"/>
        <v>0</v>
      </c>
      <c r="X1294" s="249"/>
      <c r="Y1294" s="249"/>
      <c r="Z1294" s="249"/>
      <c r="AA1294" s="249"/>
      <c r="AB1294" s="249"/>
    </row>
    <row r="1295" spans="1:28" hidden="1" outlineLevel="1">
      <c r="A1295" s="249"/>
      <c r="B1295" s="309" t="str">
        <f t="shared" ca="1" si="1867"/>
        <v>RL Capex 2027</v>
      </c>
      <c r="C1295" s="401"/>
      <c r="D1295" s="401"/>
      <c r="E1295" s="401"/>
      <c r="F1295" s="401"/>
      <c r="G1295" s="401"/>
      <c r="H1295" s="401"/>
      <c r="I1295" s="401"/>
      <c r="J1295" s="401"/>
      <c r="K1295" s="401"/>
      <c r="L1295" s="401"/>
      <c r="M1295" s="401"/>
      <c r="N1295" s="401"/>
      <c r="O1295" s="401"/>
      <c r="P1295" s="401"/>
      <c r="Q1295" s="396"/>
      <c r="R1295" s="400">
        <f>R1252</f>
        <v>0</v>
      </c>
      <c r="S1295" s="395">
        <f t="shared" si="1862"/>
        <v>0</v>
      </c>
      <c r="T1295" s="395">
        <f t="shared" si="1863"/>
        <v>0</v>
      </c>
      <c r="U1295" s="395">
        <f t="shared" si="1864"/>
        <v>0</v>
      </c>
      <c r="V1295" s="395">
        <f t="shared" si="1865"/>
        <v>0</v>
      </c>
      <c r="W1295" s="395">
        <f t="shared" si="1866"/>
        <v>0</v>
      </c>
      <c r="X1295" s="249"/>
      <c r="Y1295" s="249"/>
      <c r="Z1295" s="249"/>
      <c r="AA1295" s="249"/>
      <c r="AB1295" s="249"/>
    </row>
    <row r="1296" spans="1:28" hidden="1" outlineLevel="1">
      <c r="A1296" s="249"/>
      <c r="B1296" s="309" t="str">
        <f t="shared" ca="1" si="1867"/>
        <v>RL Capex 2028</v>
      </c>
      <c r="C1296" s="401"/>
      <c r="D1296" s="401"/>
      <c r="E1296" s="401"/>
      <c r="F1296" s="401"/>
      <c r="G1296" s="401"/>
      <c r="H1296" s="401"/>
      <c r="I1296" s="401"/>
      <c r="J1296" s="401"/>
      <c r="K1296" s="401"/>
      <c r="L1296" s="401"/>
      <c r="M1296" s="401"/>
      <c r="N1296" s="401"/>
      <c r="O1296" s="401"/>
      <c r="P1296" s="401"/>
      <c r="Q1296" s="401"/>
      <c r="R1296" s="396"/>
      <c r="S1296" s="400">
        <f>S1252</f>
        <v>0</v>
      </c>
      <c r="T1296" s="395">
        <f t="shared" si="1863"/>
        <v>0</v>
      </c>
      <c r="U1296" s="395">
        <f t="shared" si="1864"/>
        <v>0</v>
      </c>
      <c r="V1296" s="395">
        <f t="shared" si="1865"/>
        <v>0</v>
      </c>
      <c r="W1296" s="395">
        <f t="shared" si="1866"/>
        <v>0</v>
      </c>
      <c r="X1296" s="249"/>
      <c r="Y1296" s="249"/>
      <c r="Z1296" s="249"/>
      <c r="AA1296" s="249"/>
      <c r="AB1296" s="249"/>
    </row>
    <row r="1297" spans="1:28" hidden="1" outlineLevel="1">
      <c r="A1297" s="249"/>
      <c r="B1297" s="309" t="str">
        <f t="shared" ca="1" si="1867"/>
        <v>RL Capex 2029</v>
      </c>
      <c r="C1297" s="401"/>
      <c r="D1297" s="401"/>
      <c r="E1297" s="401"/>
      <c r="F1297" s="401"/>
      <c r="G1297" s="401"/>
      <c r="H1297" s="401"/>
      <c r="I1297" s="401"/>
      <c r="J1297" s="401"/>
      <c r="K1297" s="401"/>
      <c r="L1297" s="401"/>
      <c r="M1297" s="401"/>
      <c r="N1297" s="401"/>
      <c r="O1297" s="401"/>
      <c r="P1297" s="401"/>
      <c r="Q1297" s="401"/>
      <c r="R1297" s="401"/>
      <c r="S1297" s="396"/>
      <c r="T1297" s="400">
        <f>T1252</f>
        <v>0</v>
      </c>
      <c r="U1297" s="395">
        <f t="shared" si="1864"/>
        <v>0</v>
      </c>
      <c r="V1297" s="395">
        <f t="shared" si="1865"/>
        <v>0</v>
      </c>
      <c r="W1297" s="395">
        <f t="shared" si="1866"/>
        <v>0</v>
      </c>
      <c r="X1297" s="249"/>
      <c r="Y1297" s="249"/>
      <c r="Z1297" s="249"/>
      <c r="AA1297" s="249"/>
      <c r="AB1297" s="249"/>
    </row>
    <row r="1298" spans="1:28" hidden="1" outlineLevel="1">
      <c r="A1298" s="249"/>
      <c r="B1298" s="309" t="str">
        <f t="shared" ca="1" si="1867"/>
        <v>RL Capex 2030</v>
      </c>
      <c r="C1298" s="401"/>
      <c r="D1298" s="401"/>
      <c r="E1298" s="401"/>
      <c r="F1298" s="401"/>
      <c r="G1298" s="401"/>
      <c r="H1298" s="401"/>
      <c r="I1298" s="401"/>
      <c r="J1298" s="401"/>
      <c r="K1298" s="401"/>
      <c r="L1298" s="401"/>
      <c r="M1298" s="401"/>
      <c r="N1298" s="401"/>
      <c r="O1298" s="401"/>
      <c r="P1298" s="401"/>
      <c r="Q1298" s="401"/>
      <c r="R1298" s="401"/>
      <c r="S1298" s="401"/>
      <c r="T1298" s="396"/>
      <c r="U1298" s="400">
        <f>U1252</f>
        <v>0</v>
      </c>
      <c r="V1298" s="395">
        <f t="shared" si="1865"/>
        <v>0</v>
      </c>
      <c r="W1298" s="395">
        <f t="shared" si="1866"/>
        <v>0</v>
      </c>
      <c r="X1298" s="249"/>
      <c r="Y1298" s="249"/>
      <c r="Z1298" s="249"/>
      <c r="AA1298" s="249"/>
      <c r="AB1298" s="249"/>
    </row>
    <row r="1299" spans="1:28" hidden="1" outlineLevel="1">
      <c r="A1299" s="249"/>
      <c r="B1299" s="309" t="str">
        <f t="shared" ca="1" si="1867"/>
        <v>RL Capex 2031</v>
      </c>
      <c r="C1299" s="401"/>
      <c r="D1299" s="401"/>
      <c r="E1299" s="401"/>
      <c r="F1299" s="401"/>
      <c r="G1299" s="401"/>
      <c r="H1299" s="401"/>
      <c r="I1299" s="401"/>
      <c r="J1299" s="401"/>
      <c r="K1299" s="401"/>
      <c r="L1299" s="401"/>
      <c r="M1299" s="401"/>
      <c r="N1299" s="401"/>
      <c r="O1299" s="401"/>
      <c r="P1299" s="401"/>
      <c r="Q1299" s="401"/>
      <c r="R1299" s="401"/>
      <c r="S1299" s="401"/>
      <c r="T1299" s="401"/>
      <c r="U1299" s="396"/>
      <c r="V1299" s="400">
        <f>V1252</f>
        <v>0</v>
      </c>
      <c r="W1299" s="395">
        <f>IF(V1299="n/a","n/a",MAX(0,V1299-1))</f>
        <v>0</v>
      </c>
      <c r="X1299" s="249"/>
      <c r="Y1299" s="249"/>
      <c r="Z1299" s="249"/>
      <c r="AA1299" s="249"/>
      <c r="AB1299" s="249"/>
    </row>
    <row r="1300" spans="1:28" hidden="1" outlineLevel="1">
      <c r="A1300" s="249"/>
      <c r="B1300" s="309" t="str">
        <f t="shared" ca="1" si="1867"/>
        <v>RL Capex 2032</v>
      </c>
      <c r="C1300" s="401"/>
      <c r="D1300" s="401"/>
      <c r="E1300" s="401"/>
      <c r="F1300" s="401"/>
      <c r="G1300" s="401"/>
      <c r="H1300" s="401"/>
      <c r="I1300" s="401"/>
      <c r="J1300" s="401"/>
      <c r="K1300" s="401"/>
      <c r="L1300" s="401"/>
      <c r="M1300" s="401"/>
      <c r="N1300" s="401"/>
      <c r="O1300" s="401"/>
      <c r="P1300" s="401"/>
      <c r="Q1300" s="401"/>
      <c r="R1300" s="401"/>
      <c r="S1300" s="401"/>
      <c r="T1300" s="401"/>
      <c r="U1300" s="401"/>
      <c r="V1300" s="396"/>
      <c r="W1300" s="395">
        <f>W1252</f>
        <v>0</v>
      </c>
      <c r="X1300" s="249"/>
      <c r="Y1300" s="249"/>
      <c r="Z1300" s="249"/>
      <c r="AA1300" s="249"/>
      <c r="AB1300" s="249"/>
    </row>
    <row r="1301" spans="1:28" hidden="1" outlineLevel="1">
      <c r="A1301" s="249"/>
      <c r="B1301" s="332"/>
      <c r="C1301" s="395"/>
      <c r="D1301" s="395"/>
      <c r="E1301" s="395"/>
      <c r="F1301" s="395"/>
      <c r="G1301" s="395"/>
      <c r="H1301" s="395"/>
      <c r="I1301" s="395"/>
      <c r="J1301" s="395"/>
      <c r="K1301" s="395"/>
      <c r="L1301" s="395"/>
      <c r="M1301" s="395"/>
      <c r="N1301" s="395"/>
      <c r="O1301" s="395"/>
      <c r="P1301" s="395"/>
      <c r="Q1301" s="395"/>
      <c r="R1301" s="395"/>
      <c r="S1301" s="395"/>
      <c r="T1301" s="395"/>
      <c r="U1301" s="395"/>
      <c r="V1301" s="395"/>
      <c r="W1301" s="395"/>
      <c r="X1301" s="249"/>
      <c r="Y1301" s="249"/>
      <c r="Z1301" s="249"/>
      <c r="AA1301" s="249"/>
      <c r="AB1301" s="249"/>
    </row>
    <row r="1302" spans="1:28" collapsed="1">
      <c r="A1302" s="322"/>
      <c r="B1302" s="336" t="s">
        <v>192</v>
      </c>
      <c r="C1302" s="460">
        <f ca="1">(IF(OR($C1252&lt;&gt;"n/a",C1252&lt;&gt;"n/a"),IF(SUM(C1255:C1277)=0,0,IF((SUMPRODUCT(C1255:C1277,C1279:C1301)/SUM(C1255:C1277))&lt;0,1,(SUMPRODUCT(C1255:C1277,C1279:C1301)/SUM(C1255:C1277)))),"n/a"))</f>
        <v>0</v>
      </c>
      <c r="D1302" s="460">
        <f ca="1">(IF(OR($C1252&lt;&gt;"n/a",D1252&lt;&gt;"n/a"),IF(SUM(D1255:D1277)=0,0,IF((SUMPRODUCT(D1255:D1277,D1279:D1301)/SUM(D1255:D1277))&lt;0,1,(SUMPRODUCT(D1255:D1277,D1279:D1301)/SUM(D1255:D1277)))),"n/a"))</f>
        <v>0</v>
      </c>
      <c r="E1302" s="460">
        <f t="shared" ref="E1302:W1302" ca="1" si="1868">(IF(OR($C1252&lt;&gt;"n/a",E1252&lt;&gt;"n/a"),IF(SUM(E1255:E1277)=0,0,IF((SUMPRODUCT(E1255:E1277,E1279:E1301)/SUM(E1255:E1277))&lt;0,1,(SUMPRODUCT(E1255:E1277,E1279:E1301)/SUM(E1255:E1277)))),"n/a"))</f>
        <v>0</v>
      </c>
      <c r="F1302" s="460">
        <f t="shared" ca="1" si="1868"/>
        <v>0</v>
      </c>
      <c r="G1302" s="460">
        <f t="shared" ca="1" si="1868"/>
        <v>0</v>
      </c>
      <c r="H1302" s="460">
        <f t="shared" ca="1" si="1868"/>
        <v>0</v>
      </c>
      <c r="I1302" s="460">
        <f t="shared" ca="1" si="1868"/>
        <v>0</v>
      </c>
      <c r="J1302" s="460">
        <f t="shared" ca="1" si="1868"/>
        <v>0</v>
      </c>
      <c r="K1302" s="460">
        <f t="shared" ca="1" si="1868"/>
        <v>0</v>
      </c>
      <c r="L1302" s="460">
        <f t="shared" ca="1" si="1868"/>
        <v>0</v>
      </c>
      <c r="M1302" s="460">
        <f t="shared" ca="1" si="1868"/>
        <v>0</v>
      </c>
      <c r="N1302" s="460">
        <f t="shared" ca="1" si="1868"/>
        <v>0</v>
      </c>
      <c r="O1302" s="460">
        <f t="shared" ca="1" si="1868"/>
        <v>0</v>
      </c>
      <c r="P1302" s="460">
        <f t="shared" ca="1" si="1868"/>
        <v>0</v>
      </c>
      <c r="Q1302" s="460">
        <f t="shared" ca="1" si="1868"/>
        <v>0</v>
      </c>
      <c r="R1302" s="460">
        <f t="shared" ca="1" si="1868"/>
        <v>0</v>
      </c>
      <c r="S1302" s="460">
        <f t="shared" ca="1" si="1868"/>
        <v>0</v>
      </c>
      <c r="T1302" s="460">
        <f t="shared" ca="1" si="1868"/>
        <v>0</v>
      </c>
      <c r="U1302" s="460">
        <f t="shared" ca="1" si="1868"/>
        <v>0</v>
      </c>
      <c r="V1302" s="460">
        <f t="shared" ca="1" si="1868"/>
        <v>0</v>
      </c>
      <c r="W1302" s="460">
        <f t="shared" ca="1" si="1868"/>
        <v>0</v>
      </c>
      <c r="X1302" s="249"/>
      <c r="Y1302" s="249"/>
      <c r="Z1302" s="249"/>
      <c r="AA1302" s="249"/>
      <c r="AB1302" s="249"/>
    </row>
    <row r="1303" spans="1:28">
      <c r="A1303" s="249"/>
      <c r="B1303" s="249"/>
      <c r="C1303" s="395"/>
      <c r="D1303" s="395"/>
      <c r="E1303" s="395"/>
      <c r="F1303" s="395"/>
      <c r="G1303" s="395"/>
      <c r="H1303" s="395"/>
      <c r="I1303" s="395"/>
      <c r="J1303" s="395"/>
      <c r="K1303" s="395"/>
      <c r="L1303" s="395"/>
      <c r="M1303" s="395"/>
      <c r="N1303" s="395"/>
      <c r="O1303" s="395"/>
      <c r="P1303" s="395"/>
      <c r="Q1303" s="395"/>
      <c r="R1303" s="395"/>
      <c r="S1303" s="395"/>
      <c r="T1303" s="395"/>
      <c r="U1303" s="395"/>
      <c r="V1303" s="395"/>
      <c r="W1303" s="395"/>
      <c r="X1303" s="249"/>
      <c r="Y1303" s="249"/>
      <c r="Z1303" s="249"/>
      <c r="AA1303" s="249"/>
      <c r="AB1303" s="249"/>
    </row>
    <row r="1304" spans="1:28">
      <c r="A1304" s="72" t="s">
        <v>75</v>
      </c>
      <c r="B1304" s="142">
        <f>VLOOKUP($A1304,'RFM input'!$E$7:$F$56,2,FALSE)</f>
        <v>0</v>
      </c>
      <c r="C1304" s="402"/>
      <c r="D1304" s="402"/>
      <c r="E1304" s="403"/>
      <c r="F1304" s="403"/>
      <c r="G1304" s="403"/>
      <c r="H1304" s="403"/>
      <c r="I1304" s="403"/>
      <c r="J1304" s="403"/>
      <c r="K1304" s="403"/>
      <c r="L1304" s="403"/>
      <c r="M1304" s="403"/>
      <c r="N1304" s="403"/>
      <c r="O1304" s="403"/>
      <c r="P1304" s="403"/>
      <c r="Q1304" s="403"/>
      <c r="R1304" s="403"/>
      <c r="S1304" s="403"/>
      <c r="T1304" s="403"/>
      <c r="U1304" s="403"/>
      <c r="V1304" s="403"/>
      <c r="W1304" s="403"/>
      <c r="X1304" s="249"/>
      <c r="Y1304" s="249"/>
      <c r="Z1304" s="249"/>
      <c r="AA1304" s="249"/>
      <c r="AB1304" s="249"/>
    </row>
    <row r="1305" spans="1:28">
      <c r="A1305" s="378">
        <f>VALUE(REPLACE(A1304,1,12,""))</f>
        <v>25</v>
      </c>
      <c r="B1305" s="317" t="s">
        <v>195</v>
      </c>
      <c r="C1305" s="389">
        <f ca="1">OFFSET('TAB roll forward'!$H$7,A1305,0)</f>
        <v>0</v>
      </c>
      <c r="D1305" s="404">
        <f ca="1">'RAB remaining lives'!D1310</f>
        <v>0</v>
      </c>
      <c r="E1305" s="404">
        <f ca="1">'RAB remaining lives'!E1310</f>
        <v>0</v>
      </c>
      <c r="F1305" s="404">
        <f ca="1">'RAB remaining lives'!F1310</f>
        <v>0</v>
      </c>
      <c r="G1305" s="404">
        <f ca="1">'RAB remaining lives'!G1310</f>
        <v>0</v>
      </c>
      <c r="H1305" s="404">
        <f ca="1">'RAB remaining lives'!H1310</f>
        <v>0</v>
      </c>
      <c r="I1305" s="404">
        <f ca="1">'RAB remaining lives'!I1310</f>
        <v>0</v>
      </c>
      <c r="J1305" s="404">
        <f ca="1">'RAB remaining lives'!J1310</f>
        <v>0</v>
      </c>
      <c r="K1305" s="404">
        <f ca="1">'RAB remaining lives'!K1310</f>
        <v>0</v>
      </c>
      <c r="L1305" s="404">
        <f ca="1">'RAB remaining lives'!L1310</f>
        <v>0</v>
      </c>
      <c r="M1305" s="404">
        <f ca="1">'RAB remaining lives'!M1310</f>
        <v>0</v>
      </c>
      <c r="N1305" s="404">
        <f>'RAB remaining lives'!N1310</f>
        <v>0</v>
      </c>
      <c r="O1305" s="404">
        <f>'RAB remaining lives'!O1310</f>
        <v>0</v>
      </c>
      <c r="P1305" s="404">
        <f>'RAB remaining lives'!P1310</f>
        <v>0</v>
      </c>
      <c r="Q1305" s="404">
        <f>'RAB remaining lives'!Q1310</f>
        <v>0</v>
      </c>
      <c r="R1305" s="404">
        <f>'RAB remaining lives'!R1310</f>
        <v>0</v>
      </c>
      <c r="S1305" s="404">
        <f>'RAB remaining lives'!S1310</f>
        <v>0</v>
      </c>
      <c r="T1305" s="404">
        <f>'RAB remaining lives'!T1310</f>
        <v>0</v>
      </c>
      <c r="U1305" s="404">
        <f>'RAB remaining lives'!U1310</f>
        <v>0</v>
      </c>
      <c r="V1305" s="404">
        <f>'RAB remaining lives'!V1310</f>
        <v>0</v>
      </c>
      <c r="W1305" s="404">
        <f>'RAB remaining lives'!W1310</f>
        <v>0</v>
      </c>
      <c r="X1305" s="249"/>
      <c r="Y1305" s="249"/>
      <c r="Z1305" s="249"/>
      <c r="AA1305" s="249"/>
      <c r="AB1305" s="249"/>
    </row>
    <row r="1306" spans="1:28">
      <c r="A1306" s="249"/>
      <c r="B1306" s="249" t="s">
        <v>326</v>
      </c>
      <c r="C1306" s="391">
        <f ca="1">OFFSET('RFM input'!$X$6,$A1305,0)</f>
        <v>0</v>
      </c>
      <c r="D1306" s="390">
        <f ca="1">OFFSET('RFM input'!$Y$6,$A1305,0)</f>
        <v>0</v>
      </c>
      <c r="E1306" s="390">
        <f ca="1">OFFSET('RFM input'!$Y$6,$A1305,0)</f>
        <v>0</v>
      </c>
      <c r="F1306" s="390">
        <f ca="1">OFFSET('RFM input'!$Y$6,$A1305,0)</f>
        <v>0</v>
      </c>
      <c r="G1306" s="390">
        <f ca="1">OFFSET('RFM input'!$Y$6,$A1305,0)</f>
        <v>0</v>
      </c>
      <c r="H1306" s="390">
        <f ca="1">OFFSET('RFM input'!$Y$6,$A1305,0)</f>
        <v>0</v>
      </c>
      <c r="I1306" s="390">
        <f ca="1">OFFSET('RFM input'!$Y$6,'TAB remaining lives'!$A1305,0)</f>
        <v>0</v>
      </c>
      <c r="J1306" s="390">
        <f ca="1">OFFSET('RFM input'!$Y$6,'TAB remaining lives'!$A1305,0)</f>
        <v>0</v>
      </c>
      <c r="K1306" s="390">
        <f ca="1">OFFSET('RFM input'!$Y$6,'TAB remaining lives'!$A1305,0)</f>
        <v>0</v>
      </c>
      <c r="L1306" s="390">
        <f ca="1">OFFSET('RFM input'!$Y$6,'TAB remaining lives'!$A1305,0)</f>
        <v>0</v>
      </c>
      <c r="M1306" s="390">
        <f ca="1">OFFSET('RFM input'!$Y$6,'TAB remaining lives'!$A1305,0)</f>
        <v>0</v>
      </c>
      <c r="N1306" s="390"/>
      <c r="O1306" s="390"/>
      <c r="P1306" s="390"/>
      <c r="Q1306" s="390"/>
      <c r="R1306" s="390"/>
      <c r="S1306" s="390"/>
      <c r="T1306" s="390"/>
      <c r="U1306" s="390"/>
      <c r="V1306" s="390"/>
      <c r="W1306" s="390"/>
      <c r="X1306" s="249"/>
      <c r="Y1306" s="249"/>
      <c r="Z1306" s="249"/>
      <c r="AA1306" s="249"/>
      <c r="AB1306" s="249"/>
    </row>
    <row r="1307" spans="1:28">
      <c r="A1307" s="249"/>
      <c r="B1307" s="317" t="s">
        <v>300</v>
      </c>
      <c r="C1307" s="392"/>
      <c r="D1307" s="393">
        <f ca="1">IF(D$6=(OFFSET('RFM input'!$G$60,0,'RFM input'!$AA$7)),OFFSET('RFM input'!$I$454,$A1305,0),0)</f>
        <v>0</v>
      </c>
      <c r="E1307" s="390">
        <f ca="1">IF(E$6=(OFFSET('RFM input'!$G$60,0,'RFM input'!$AA$7)),OFFSET('RFM input'!$I$454,$A1305,0),0)</f>
        <v>0</v>
      </c>
      <c r="F1307" s="390">
        <f ca="1">IF(F$6=(OFFSET('RFM input'!$G$60,0,'RFM input'!$AA$7)),OFFSET('RFM input'!$I$454,$A1305,0),0)</f>
        <v>0</v>
      </c>
      <c r="G1307" s="390">
        <f ca="1">IF(G$6=(OFFSET('RFM input'!$G$60,0,'RFM input'!$AA$7)),OFFSET('RFM input'!$I$454,$A1305,0),0)</f>
        <v>0</v>
      </c>
      <c r="H1307" s="390">
        <f ca="1">IF(H$6=(OFFSET('RFM input'!$G$60,0,'RFM input'!$AA$7)),OFFSET('RFM input'!$I$454,$A1305,0),0)</f>
        <v>0</v>
      </c>
      <c r="I1307" s="390">
        <f ca="1">IF(I$6=(OFFSET('RFM input'!$G$60,0,'RFM input'!$AA$7)),OFFSET('RFM input'!$I$454,$A1305,0),0)</f>
        <v>0</v>
      </c>
      <c r="J1307" s="390">
        <f ca="1">IF(J$6=(OFFSET('RFM input'!$G$60,0,'RFM input'!$AA$7)),OFFSET('RFM input'!$I$454,$A1305,0),0)</f>
        <v>0</v>
      </c>
      <c r="K1307" s="390">
        <f ca="1">IF(K$6=(OFFSET('RFM input'!$G$60,0,'RFM input'!$AA$7)),OFFSET('RFM input'!$I$454,$A1305,0),0)</f>
        <v>0</v>
      </c>
      <c r="L1307" s="390">
        <f ca="1">IF(L$6=(OFFSET('RFM input'!$G$60,0,'RFM input'!$AA$7)),OFFSET('RFM input'!$I$454,$A1305,0),0)</f>
        <v>0</v>
      </c>
      <c r="M1307" s="390">
        <f ca="1">IF(M$6=(OFFSET('RFM input'!$G$60,0,'RFM input'!$AA$7)),OFFSET('RFM input'!$I$454,$A1305,0),0)</f>
        <v>0</v>
      </c>
      <c r="N1307" s="390"/>
      <c r="O1307" s="390"/>
      <c r="P1307" s="390"/>
      <c r="Q1307" s="390"/>
      <c r="R1307" s="390"/>
      <c r="S1307" s="390"/>
      <c r="T1307" s="390"/>
      <c r="U1307" s="390"/>
      <c r="V1307" s="390"/>
      <c r="W1307" s="390"/>
      <c r="X1307" s="249"/>
      <c r="Y1307" s="249"/>
      <c r="Z1307" s="249"/>
      <c r="AA1307" s="249"/>
      <c r="AB1307" s="249"/>
    </row>
    <row r="1308" spans="1:28">
      <c r="A1308" s="249"/>
      <c r="B1308" s="317" t="s">
        <v>309</v>
      </c>
      <c r="C1308" s="392"/>
      <c r="D1308" s="391">
        <f ca="1">IF(D$6=(OFFSET('RFM input'!$G$60,0,'RFM input'!$AA$7)),OFFSET('RFM input'!$K$454,$A1305,0),0)</f>
        <v>0</v>
      </c>
      <c r="E1308" s="394">
        <f ca="1">IF(E$6=(OFFSET('RFM input'!$G$60,0,'RFM input'!$AA$7)),OFFSET('RFM input'!$K$454,$A1305,0),0)</f>
        <v>0</v>
      </c>
      <c r="F1308" s="394">
        <f ca="1">IF(F$6=(OFFSET('RFM input'!$G$60,0,'RFM input'!$AA$7)),OFFSET('RFM input'!$K$454,$A1305,0),0)</f>
        <v>0</v>
      </c>
      <c r="G1308" s="394">
        <f ca="1">IF(G$6=(OFFSET('RFM input'!$G$60,0,'RFM input'!$AA$7)),OFFSET('RFM input'!$K$454,$A1305,0),0)</f>
        <v>0</v>
      </c>
      <c r="H1308" s="394">
        <f ca="1">IF(H$6=(OFFSET('RFM input'!$G$60,0,'RFM input'!$AA$7)),OFFSET('RFM input'!$K$454,$A1305,0),0)</f>
        <v>0</v>
      </c>
      <c r="I1308" s="394">
        <f ca="1">IF(I$6=(OFFSET('RFM input'!$G$60,0,'RFM input'!$AA$7)),OFFSET('RFM input'!$K$454,$A1305,0),0)</f>
        <v>0</v>
      </c>
      <c r="J1308" s="394">
        <f ca="1">IF(J$6=(OFFSET('RFM input'!$G$60,0,'RFM input'!$AA$7)),OFFSET('RFM input'!$K$454,$A1305,0),0)</f>
        <v>0</v>
      </c>
      <c r="K1308" s="394">
        <f ca="1">IF(K$6=(OFFSET('RFM input'!$G$60,0,'RFM input'!$AA$7)),OFFSET('RFM input'!$K$454,$A1305,0),0)</f>
        <v>0</v>
      </c>
      <c r="L1308" s="394">
        <f ca="1">IF(L$6=(OFFSET('RFM input'!$G$60,0,'RFM input'!$AA$7)),OFFSET('RFM input'!$K$454,$A1305,0),0)</f>
        <v>0</v>
      </c>
      <c r="M1308" s="394">
        <f ca="1">IF(M$6=(OFFSET('RFM input'!$G$60,0,'RFM input'!$AA$7)),OFFSET('RFM input'!$K$454,$A1305,0),0)</f>
        <v>0</v>
      </c>
      <c r="N1308" s="394"/>
      <c r="O1308" s="394"/>
      <c r="P1308" s="394"/>
      <c r="Q1308" s="394"/>
      <c r="R1308" s="394"/>
      <c r="S1308" s="394"/>
      <c r="T1308" s="394"/>
      <c r="U1308" s="394"/>
      <c r="V1308" s="394"/>
      <c r="W1308" s="394"/>
      <c r="X1308" s="249"/>
      <c r="Y1308" s="249"/>
      <c r="Z1308" s="249"/>
      <c r="AA1308" s="249"/>
      <c r="AB1308" s="249"/>
    </row>
    <row r="1309" spans="1:28" hidden="1" outlineLevel="1">
      <c r="A1309" s="459">
        <v>-1</v>
      </c>
      <c r="B1309" s="309" t="s">
        <v>303</v>
      </c>
      <c r="C1309" s="395"/>
      <c r="D1309" s="395">
        <f t="shared" ref="D1309" ca="1" si="1869">IF(D1333="n/a",0,IF(AND(D1307=0,C1309=0),0,
IF(AND(D1307&lt;&gt;0,C1309=0),D1307,
IF(AND(D1308&lt;&gt;0,C1309&lt;&gt;0),(C1309-(C1309/C1333))+D1307,
IF(C1333&lt;1,0,(C1309-(C1309/C1333)))))))</f>
        <v>0</v>
      </c>
      <c r="E1309" s="395">
        <f t="shared" ref="E1309" ca="1" si="1870">IF(E1333="n/a",0,IF(AND(E1307=0,D1309=0),0,
IF(AND(E1307&lt;&gt;0,D1309=0),E1307,
IF(AND(E1308&lt;&gt;0,D1309&lt;&gt;0),(D1309-(D1309/D1333))+E1307,
IF(D1333&lt;1,0,(D1309-(D1309/D1333)))))))</f>
        <v>0</v>
      </c>
      <c r="F1309" s="395">
        <f t="shared" ref="F1309" ca="1" si="1871">IF(F1333="n/a",0,IF(AND(F1307=0,E1309=0),0,
IF(AND(F1307&lt;&gt;0,E1309=0),F1307,
IF(AND(F1308&lt;&gt;0,E1309&lt;&gt;0),(E1309-(E1309/E1333))+F1307,
IF(E1333&lt;1,0,(E1309-(E1309/E1333)))))))</f>
        <v>0</v>
      </c>
      <c r="G1309" s="395">
        <f t="shared" ref="G1309" ca="1" si="1872">IF(G1333="n/a",0,IF(AND(G1307=0,F1309=0),0,
IF(AND(G1307&lt;&gt;0,F1309=0),G1307,
IF(AND(G1308&lt;&gt;0,F1309&lt;&gt;0),(F1309-(F1309/F1333))+G1307,
IF(F1333&lt;1,0,(F1309-(F1309/F1333)))))))</f>
        <v>0</v>
      </c>
      <c r="H1309" s="395">
        <f ca="1">IF(H1333="n/a",0,IF(AND(H1307=0,G1309=0),0,
IF(AND(H1307&lt;&gt;0,G1309=0),H1307,
IF(AND(H1308&lt;&gt;0,G1309&lt;&gt;0),(G1309-(G1309/G1333))+H1307,
IF(G1333&lt;1,0,(G1309-(G1309/G1333)))))))</f>
        <v>0</v>
      </c>
      <c r="I1309" s="395">
        <f t="shared" ref="I1309" ca="1" si="1873">IF(I1333="n/a",0,IF(AND(I1307=0,H1309=0),0,
IF(AND(I1307&lt;&gt;0,H1309=0),I1307,
IF(AND(I1308&lt;&gt;0,H1309&lt;&gt;0),(H1309-(H1309/H1333))+I1307,
IF(H1333&lt;1,0,(H1309-(H1309/H1333)))))))</f>
        <v>0</v>
      </c>
      <c r="J1309" s="395">
        <f t="shared" ref="J1309" ca="1" si="1874">IF(J1333="n/a",0,IF(AND(J1307=0,I1309=0),0,
IF(AND(J1307&lt;&gt;0,I1309=0),J1307,
IF(AND(J1308&lt;&gt;0,I1309&lt;&gt;0),(I1309-(I1309/I1333))+J1307,
IF(I1333&lt;1,0,(I1309-(I1309/I1333)))))))</f>
        <v>0</v>
      </c>
      <c r="K1309" s="395">
        <f t="shared" ref="K1309" ca="1" si="1875">IF(K1333="n/a",0,IF(AND(K1307=0,J1309=0),0,
IF(AND(K1307&lt;&gt;0,J1309=0),K1307,
IF(AND(K1308&lt;&gt;0,J1309&lt;&gt;0),(J1309-(J1309/J1333))+K1307,
IF(J1333&lt;1,0,(J1309-(J1309/J1333)))))))</f>
        <v>0</v>
      </c>
      <c r="L1309" s="395">
        <f t="shared" ref="L1309" ca="1" si="1876">IF(L1333="n/a",0,IF(AND(L1307=0,K1309=0),0,
IF(AND(L1307&lt;&gt;0,K1309=0),L1307,
IF(AND(L1308&lt;&gt;0,K1309&lt;&gt;0),(K1309-(K1309/K1333))+L1307,
IF(K1333&lt;1,0,(K1309-(K1309/K1333)))))))</f>
        <v>0</v>
      </c>
      <c r="M1309" s="395">
        <f t="shared" ref="M1309" ca="1" si="1877">IF(M1333="n/a",0,IF(AND(M1307=0,L1309=0),0,
IF(AND(M1307&lt;&gt;0,L1309=0),M1307,
IF(AND(M1308&lt;&gt;0,L1309&lt;&gt;0),(L1309-(L1309/L1333))+M1307,
IF(L1333&lt;1,0,(L1309-(L1309/L1333)))))))</f>
        <v>0</v>
      </c>
      <c r="N1309" s="395">
        <f t="shared" ref="N1309" ca="1" si="1878">IF(N1333="n/a",0,IF(AND(N1307=0,M1309=0),0,
IF(AND(N1307&lt;&gt;0,M1309=0),N1307,
IF(AND(N1308&lt;&gt;0,M1309&lt;&gt;0),(M1309-(M1309/M1333))+N1307,
IF(M1333&lt;1,0,(M1309-(M1309/M1333)))))))</f>
        <v>0</v>
      </c>
      <c r="O1309" s="395">
        <f t="shared" ref="O1309" ca="1" si="1879">IF(O1333="n/a",0,IF(AND(O1307=0,N1309=0),0,
IF(AND(O1307&lt;&gt;0,N1309=0),O1307,
IF(AND(O1308&lt;&gt;0,N1309&lt;&gt;0),(N1309-(N1309/N1333))+O1307,
IF(N1333&lt;1,0,(N1309-(N1309/N1333)))))))</f>
        <v>0</v>
      </c>
      <c r="P1309" s="395">
        <f t="shared" ref="P1309" ca="1" si="1880">IF(P1333="n/a",0,IF(AND(P1307=0,O1309=0),0,
IF(AND(P1307&lt;&gt;0,O1309=0),P1307,
IF(AND(P1308&lt;&gt;0,O1309&lt;&gt;0),(O1309-(O1309/O1333))+P1307,
IF(O1333&lt;1,0,(O1309-(O1309/O1333)))))))</f>
        <v>0</v>
      </c>
      <c r="Q1309" s="395">
        <f t="shared" ref="Q1309" ca="1" si="1881">IF(Q1333="n/a",0,IF(AND(Q1307=0,P1309=0),0,
IF(AND(Q1307&lt;&gt;0,P1309=0),Q1307,
IF(AND(Q1308&lt;&gt;0,P1309&lt;&gt;0),(P1309-(P1309/P1333))+Q1307,
IF(P1333&lt;1,0,(P1309-(P1309/P1333)))))))</f>
        <v>0</v>
      </c>
      <c r="R1309" s="395">
        <f t="shared" ref="R1309" ca="1" si="1882">IF(R1333="n/a",0,IF(AND(R1307=0,Q1309=0),0,
IF(AND(R1307&lt;&gt;0,Q1309=0),R1307,
IF(AND(R1308&lt;&gt;0,Q1309&lt;&gt;0),(Q1309-(Q1309/Q1333))+R1307,
IF(Q1333&lt;1,0,(Q1309-(Q1309/Q1333)))))))</f>
        <v>0</v>
      </c>
      <c r="S1309" s="395">
        <f t="shared" ref="S1309" ca="1" si="1883">IF(S1333="n/a",0,IF(AND(S1307=0,R1309=0),0,
IF(AND(S1307&lt;&gt;0,R1309=0),S1307,
IF(AND(S1308&lt;&gt;0,R1309&lt;&gt;0),(R1309-(R1309/R1333))+S1307,
IF(R1333&lt;1,0,(R1309-(R1309/R1333)))))))</f>
        <v>0</v>
      </c>
      <c r="T1309" s="395">
        <f t="shared" ref="T1309" ca="1" si="1884">IF(T1333="n/a",0,IF(AND(T1307=0,S1309=0),0,
IF(AND(T1307&lt;&gt;0,S1309=0),T1307,
IF(AND(T1308&lt;&gt;0,S1309&lt;&gt;0),(S1309-(S1309/S1333))+T1307,
IF(S1333&lt;1,0,(S1309-(S1309/S1333)))))))</f>
        <v>0</v>
      </c>
      <c r="U1309" s="395">
        <f t="shared" ref="U1309" ca="1" si="1885">IF(U1333="n/a",0,IF(AND(U1307=0,T1309=0),0,
IF(AND(U1307&lt;&gt;0,T1309=0),U1307,
IF(AND(U1308&lt;&gt;0,T1309&lt;&gt;0),(T1309-(T1309/T1333))+U1307,
IF(T1333&lt;1,0,(T1309-(T1309/T1333)))))))</f>
        <v>0</v>
      </c>
      <c r="V1309" s="395">
        <f t="shared" ref="V1309" ca="1" si="1886">IF(V1333="n/a",0,IF(AND(V1307=0,U1309=0),0,
IF(AND(V1307&lt;&gt;0,U1309=0),V1307,
IF(AND(V1308&lt;&gt;0,U1309&lt;&gt;0),(U1309-(U1309/U1333))+V1307,
IF(U1333&lt;1,0,(U1309-(U1309/U1333)))))))</f>
        <v>0</v>
      </c>
      <c r="W1309" s="395">
        <f t="shared" ref="W1309" ca="1" si="1887">IF(W1333="n/a",0,IF(AND(W1307=0,V1309=0),0,
IF(AND(W1307&lt;&gt;0,V1309=0),W1307,
IF(AND(W1308&lt;&gt;0,V1309&lt;&gt;0),(V1309-(V1309/V1333))+W1307,
IF(V1333&lt;1,0,(V1309-(V1309/V1333)))))))</f>
        <v>0</v>
      </c>
      <c r="X1309" s="249"/>
      <c r="Y1309" s="249"/>
      <c r="Z1309" s="249"/>
      <c r="AA1309" s="249"/>
      <c r="AB1309" s="249"/>
    </row>
    <row r="1310" spans="1:28" hidden="1" outlineLevel="1">
      <c r="A1310" s="331">
        <v>0</v>
      </c>
      <c r="B1310" s="309" t="s">
        <v>194</v>
      </c>
      <c r="C1310" s="400">
        <f ca="1">C1305</f>
        <v>0</v>
      </c>
      <c r="D1310" s="395">
        <f ca="1">IF(C1334="n/a",C1310,IFERROR(IF((OFFSET($C1310,0,$A1310))&lt;0,
MIN(0,C1310-(OFFSET($C1310,0,$A1310)/(OFFSET($C1305,-$A1309,$A1310)))),
MAX(0,C1310-(OFFSET($C1310,0,$A1310)/(OFFSET($C1305,-$A1309,$A1310))))),0))</f>
        <v>0</v>
      </c>
      <c r="E1310" s="395">
        <f t="shared" ref="E1310" ca="1" si="1888">IF(D1334="n/a",D1310,IFERROR(IF((OFFSET($C1310,0,$A1310))&lt;0,
MIN(0,D1310-(OFFSET($C1310,0,$A1310)/(OFFSET($C1305,-$A1309,$A1310)))),
MAX(0,D1310-(OFFSET($C1310,0,$A1310)/(OFFSET($C1305,-$A1309,$A1310))))),0))</f>
        <v>0</v>
      </c>
      <c r="F1310" s="395">
        <f t="shared" ref="F1310:F1311" ca="1" si="1889">IF(E1334="n/a",E1310,IFERROR(IF((OFFSET($C1310,0,$A1310))&lt;0,
MIN(0,E1310-(OFFSET($C1310,0,$A1310)/(OFFSET($C1305,-$A1309,$A1310)))),
MAX(0,E1310-(OFFSET($C1310,0,$A1310)/(OFFSET($C1305,-$A1309,$A1310))))),0))</f>
        <v>0</v>
      </c>
      <c r="G1310" s="395">
        <f t="shared" ref="G1310:G1312" ca="1" si="1890">IF(F1334="n/a",F1310,IFERROR(IF((OFFSET($C1310,0,$A1310))&lt;0,
MIN(0,F1310-(OFFSET($C1310,0,$A1310)/(OFFSET($C1305,-$A1309,$A1310)))),
MAX(0,F1310-(OFFSET($C1310,0,$A1310)/(OFFSET($C1305,-$A1309,$A1310))))),0))</f>
        <v>0</v>
      </c>
      <c r="H1310" s="395">
        <f t="shared" ref="H1310:H1313" ca="1" si="1891">IF(G1334="n/a",G1310,IFERROR(IF((OFFSET($C1310,0,$A1310))&lt;0,
MIN(0,G1310-(OFFSET($C1310,0,$A1310)/(OFFSET($C1305,-$A1309,$A1310)))),
MAX(0,G1310-(OFFSET($C1310,0,$A1310)/(OFFSET($C1305,-$A1309,$A1310))))),0))</f>
        <v>0</v>
      </c>
      <c r="I1310" s="395">
        <f t="shared" ref="I1310:I1314" ca="1" si="1892">IF(H1334="n/a",H1310,IFERROR(IF((OFFSET($C1310,0,$A1310))&lt;0,
MIN(0,H1310-(OFFSET($C1310,0,$A1310)/(OFFSET($C1305,-$A1309,$A1310)))),
MAX(0,H1310-(OFFSET($C1310,0,$A1310)/(OFFSET($C1305,-$A1309,$A1310))))),0))</f>
        <v>0</v>
      </c>
      <c r="J1310" s="395">
        <f t="shared" ref="J1310:J1315" ca="1" si="1893">IF(I1334="n/a",I1310,IFERROR(IF((OFFSET($C1310,0,$A1310))&lt;0,
MIN(0,I1310-(OFFSET($C1310,0,$A1310)/(OFFSET($C1305,-$A1309,$A1310)))),
MAX(0,I1310-(OFFSET($C1310,0,$A1310)/(OFFSET($C1305,-$A1309,$A1310))))),0))</f>
        <v>0</v>
      </c>
      <c r="K1310" s="395">
        <f t="shared" ref="K1310:K1316" ca="1" si="1894">IF(J1334="n/a",J1310,IFERROR(IF((OFFSET($C1310,0,$A1310))&lt;0,
MIN(0,J1310-(OFFSET($C1310,0,$A1310)/(OFFSET($C1305,-$A1309,$A1310)))),
MAX(0,J1310-(OFFSET($C1310,0,$A1310)/(OFFSET($C1305,-$A1309,$A1310))))),0))</f>
        <v>0</v>
      </c>
      <c r="L1310" s="395">
        <f t="shared" ref="L1310:L1317" ca="1" si="1895">IF(K1334="n/a",K1310,IFERROR(IF((OFFSET($C1310,0,$A1310))&lt;0,
MIN(0,K1310-(OFFSET($C1310,0,$A1310)/(OFFSET($C1305,-$A1309,$A1310)))),
MAX(0,K1310-(OFFSET($C1310,0,$A1310)/(OFFSET($C1305,-$A1309,$A1310))))),0))</f>
        <v>0</v>
      </c>
      <c r="M1310" s="395">
        <f t="shared" ref="M1310:M1318" ca="1" si="1896">IF(L1334="n/a",L1310,IFERROR(IF((OFFSET($C1310,0,$A1310))&lt;0,
MIN(0,L1310-(OFFSET($C1310,0,$A1310)/(OFFSET($C1305,-$A1309,$A1310)))),
MAX(0,L1310-(OFFSET($C1310,0,$A1310)/(OFFSET($C1305,-$A1309,$A1310))))),0))</f>
        <v>0</v>
      </c>
      <c r="N1310" s="395">
        <f t="shared" ref="N1310:N1319" ca="1" si="1897">IF(M1334="n/a",M1310,IFERROR(IF((OFFSET($C1310,0,$A1310))&lt;0,
MIN(0,M1310-(OFFSET($C1310,0,$A1310)/(OFFSET($C1305,-$A1309,$A1310)))),
MAX(0,M1310-(OFFSET($C1310,0,$A1310)/(OFFSET($C1305,-$A1309,$A1310))))),0))</f>
        <v>0</v>
      </c>
      <c r="O1310" s="395">
        <f t="shared" ref="O1310:O1320" ca="1" si="1898">IF(N1334="n/a",N1310,IFERROR(IF((OFFSET($C1310,0,$A1310))&lt;0,
MIN(0,N1310-(OFFSET($C1310,0,$A1310)/(OFFSET($C1305,-$A1309,$A1310)))),
MAX(0,N1310-(OFFSET($C1310,0,$A1310)/(OFFSET($C1305,-$A1309,$A1310))))),0))</f>
        <v>0</v>
      </c>
      <c r="P1310" s="395">
        <f t="shared" ref="P1310:P1321" ca="1" si="1899">IF(O1334="n/a",O1310,IFERROR(IF((OFFSET($C1310,0,$A1310))&lt;0,
MIN(0,O1310-(OFFSET($C1310,0,$A1310)/(OFFSET($C1305,-$A1309,$A1310)))),
MAX(0,O1310-(OFFSET($C1310,0,$A1310)/(OFFSET($C1305,-$A1309,$A1310))))),0))</f>
        <v>0</v>
      </c>
      <c r="Q1310" s="395">
        <f t="shared" ref="Q1310:Q1322" ca="1" si="1900">IF(P1334="n/a",P1310,IFERROR(IF((OFFSET($C1310,0,$A1310))&lt;0,
MIN(0,P1310-(OFFSET($C1310,0,$A1310)/(OFFSET($C1305,-$A1309,$A1310)))),
MAX(0,P1310-(OFFSET($C1310,0,$A1310)/(OFFSET($C1305,-$A1309,$A1310))))),0))</f>
        <v>0</v>
      </c>
      <c r="R1310" s="395">
        <f t="shared" ref="R1310:R1323" ca="1" si="1901">IF(Q1334="n/a",Q1310,IFERROR(IF((OFFSET($C1310,0,$A1310))&lt;0,
MIN(0,Q1310-(OFFSET($C1310,0,$A1310)/(OFFSET($C1305,-$A1309,$A1310)))),
MAX(0,Q1310-(OFFSET($C1310,0,$A1310)/(OFFSET($C1305,-$A1309,$A1310))))),0))</f>
        <v>0</v>
      </c>
      <c r="S1310" s="395">
        <f t="shared" ref="S1310:S1324" ca="1" si="1902">IF(R1334="n/a",R1310,IFERROR(IF((OFFSET($C1310,0,$A1310))&lt;0,
MIN(0,R1310-(OFFSET($C1310,0,$A1310)/(OFFSET($C1305,-$A1309,$A1310)))),
MAX(0,R1310-(OFFSET($C1310,0,$A1310)/(OFFSET($C1305,-$A1309,$A1310))))),0))</f>
        <v>0</v>
      </c>
      <c r="T1310" s="395">
        <f t="shared" ref="T1310:T1325" ca="1" si="1903">IF(S1334="n/a",S1310,IFERROR(IF((OFFSET($C1310,0,$A1310))&lt;0,
MIN(0,S1310-(OFFSET($C1310,0,$A1310)/(OFFSET($C1305,-$A1309,$A1310)))),
MAX(0,S1310-(OFFSET($C1310,0,$A1310)/(OFFSET($C1305,-$A1309,$A1310))))),0))</f>
        <v>0</v>
      </c>
      <c r="U1310" s="395">
        <f t="shared" ref="U1310:U1326" ca="1" si="1904">IF(T1334="n/a",T1310,IFERROR(IF((OFFSET($C1310,0,$A1310))&lt;0,
MIN(0,T1310-(OFFSET($C1310,0,$A1310)/(OFFSET($C1305,-$A1309,$A1310)))),
MAX(0,T1310-(OFFSET($C1310,0,$A1310)/(OFFSET($C1305,-$A1309,$A1310))))),0))</f>
        <v>0</v>
      </c>
      <c r="V1310" s="395">
        <f t="shared" ref="V1310:V1327" ca="1" si="1905">IF(U1334="n/a",U1310,IFERROR(IF((OFFSET($C1310,0,$A1310))&lt;0,
MIN(0,U1310-(OFFSET($C1310,0,$A1310)/(OFFSET($C1305,-$A1309,$A1310)))),
MAX(0,U1310-(OFFSET($C1310,0,$A1310)/(OFFSET($C1305,-$A1309,$A1310))))),0))</f>
        <v>0</v>
      </c>
      <c r="W1310" s="395">
        <f t="shared" ref="W1310:W1328" ca="1" si="1906">IF(V1334="n/a",V1310,IFERROR(IF((OFFSET($C1310,0,$A1310))&lt;0,
MIN(0,V1310-(OFFSET($C1310,0,$A1310)/(OFFSET($C1305,-$A1309,$A1310)))),
MAX(0,V1310-(OFFSET($C1310,0,$A1310)/(OFFSET($C1305,-$A1309,$A1310))))),0))</f>
        <v>0</v>
      </c>
      <c r="X1310" s="249"/>
      <c r="Y1310" s="249"/>
      <c r="Z1310" s="249"/>
      <c r="AA1310" s="249"/>
      <c r="AB1310" s="249"/>
    </row>
    <row r="1311" spans="1:28" hidden="1" outlineLevel="1">
      <c r="A1311" s="331">
        <v>1</v>
      </c>
      <c r="B1311" s="309" t="str">
        <f t="shared" ref="B1311:B1330" ca="1" si="1907">"Depreciated Net Capex "&amp;OFFSET($C$6,0,A1311)</f>
        <v>Depreciated Net Capex 2013</v>
      </c>
      <c r="C1311" s="396"/>
      <c r="D1311" s="397">
        <f ca="1">D1305</f>
        <v>0</v>
      </c>
      <c r="E1311" s="395">
        <f ca="1">IF(D1335="n/a",D1311,IFERROR(IF((OFFSET($C1311,0,$A1311))&lt;0,
MIN(0,D1311-(OFFSET($C1311,0,$A1311)/(OFFSET($C1306,-$A1310,$A1311)))),
MAX(0,D1311-(OFFSET($C1311,0,$A1311)/(OFFSET($C1306,-$A1310,$A1311))))),0))</f>
        <v>0</v>
      </c>
      <c r="F1311" s="395">
        <f t="shared" ca="1" si="1889"/>
        <v>0</v>
      </c>
      <c r="G1311" s="395">
        <f t="shared" ca="1" si="1890"/>
        <v>0</v>
      </c>
      <c r="H1311" s="395">
        <f t="shared" ca="1" si="1891"/>
        <v>0</v>
      </c>
      <c r="I1311" s="395">
        <f t="shared" ca="1" si="1892"/>
        <v>0</v>
      </c>
      <c r="J1311" s="395">
        <f t="shared" ca="1" si="1893"/>
        <v>0</v>
      </c>
      <c r="K1311" s="395">
        <f t="shared" ca="1" si="1894"/>
        <v>0</v>
      </c>
      <c r="L1311" s="395">
        <f t="shared" ca="1" si="1895"/>
        <v>0</v>
      </c>
      <c r="M1311" s="395">
        <f t="shared" ca="1" si="1896"/>
        <v>0</v>
      </c>
      <c r="N1311" s="395">
        <f t="shared" ca="1" si="1897"/>
        <v>0</v>
      </c>
      <c r="O1311" s="395">
        <f t="shared" ca="1" si="1898"/>
        <v>0</v>
      </c>
      <c r="P1311" s="395">
        <f t="shared" ca="1" si="1899"/>
        <v>0</v>
      </c>
      <c r="Q1311" s="395">
        <f t="shared" ca="1" si="1900"/>
        <v>0</v>
      </c>
      <c r="R1311" s="395">
        <f t="shared" ca="1" si="1901"/>
        <v>0</v>
      </c>
      <c r="S1311" s="395">
        <f t="shared" ca="1" si="1902"/>
        <v>0</v>
      </c>
      <c r="T1311" s="395">
        <f t="shared" ca="1" si="1903"/>
        <v>0</v>
      </c>
      <c r="U1311" s="395">
        <f t="shared" ca="1" si="1904"/>
        <v>0</v>
      </c>
      <c r="V1311" s="395">
        <f t="shared" ca="1" si="1905"/>
        <v>0</v>
      </c>
      <c r="W1311" s="395">
        <f t="shared" ca="1" si="1906"/>
        <v>0</v>
      </c>
      <c r="X1311" s="249"/>
      <c r="Y1311" s="249"/>
      <c r="Z1311" s="249"/>
      <c r="AA1311" s="249"/>
      <c r="AB1311" s="249"/>
    </row>
    <row r="1312" spans="1:28" hidden="1" outlineLevel="1">
      <c r="A1312" s="331">
        <v>2</v>
      </c>
      <c r="B1312" s="309" t="str">
        <f t="shared" ca="1" si="1907"/>
        <v>Depreciated Net Capex 2014</v>
      </c>
      <c r="C1312" s="398"/>
      <c r="D1312" s="399"/>
      <c r="E1312" s="397">
        <f ca="1">E1305</f>
        <v>0</v>
      </c>
      <c r="F1312" s="395">
        <f ca="1">IF(E1336="n/a",E1312,IFERROR(IF((OFFSET($C1312,0,$A1312))&lt;0,
MIN(0,E1312-(OFFSET($C1312,0,$A1312)/(OFFSET($C1307,-$A1311,$A1312)))),
MAX(0,E1312-(OFFSET($C1312,0,$A1312)/(OFFSET($C1307,-$A1311,$A1312))))),0))</f>
        <v>0</v>
      </c>
      <c r="G1312" s="395">
        <f t="shared" ca="1" si="1890"/>
        <v>0</v>
      </c>
      <c r="H1312" s="395">
        <f t="shared" ca="1" si="1891"/>
        <v>0</v>
      </c>
      <c r="I1312" s="395">
        <f t="shared" ca="1" si="1892"/>
        <v>0</v>
      </c>
      <c r="J1312" s="395">
        <f t="shared" ca="1" si="1893"/>
        <v>0</v>
      </c>
      <c r="K1312" s="395">
        <f t="shared" ca="1" si="1894"/>
        <v>0</v>
      </c>
      <c r="L1312" s="395">
        <f t="shared" ca="1" si="1895"/>
        <v>0</v>
      </c>
      <c r="M1312" s="395">
        <f t="shared" ca="1" si="1896"/>
        <v>0</v>
      </c>
      <c r="N1312" s="395">
        <f t="shared" ca="1" si="1897"/>
        <v>0</v>
      </c>
      <c r="O1312" s="395">
        <f t="shared" ca="1" si="1898"/>
        <v>0</v>
      </c>
      <c r="P1312" s="395">
        <f t="shared" ca="1" si="1899"/>
        <v>0</v>
      </c>
      <c r="Q1312" s="395">
        <f t="shared" ca="1" si="1900"/>
        <v>0</v>
      </c>
      <c r="R1312" s="395">
        <f t="shared" ca="1" si="1901"/>
        <v>0</v>
      </c>
      <c r="S1312" s="395">
        <f t="shared" ca="1" si="1902"/>
        <v>0</v>
      </c>
      <c r="T1312" s="395">
        <f t="shared" ca="1" si="1903"/>
        <v>0</v>
      </c>
      <c r="U1312" s="395">
        <f t="shared" ca="1" si="1904"/>
        <v>0</v>
      </c>
      <c r="V1312" s="395">
        <f t="shared" ca="1" si="1905"/>
        <v>0</v>
      </c>
      <c r="W1312" s="395">
        <f t="shared" ca="1" si="1906"/>
        <v>0</v>
      </c>
      <c r="X1312" s="334"/>
      <c r="Y1312" s="249"/>
      <c r="Z1312" s="249"/>
      <c r="AA1312" s="249"/>
      <c r="AB1312" s="249"/>
    </row>
    <row r="1313" spans="1:28" hidden="1" outlineLevel="1">
      <c r="A1313" s="331">
        <v>3</v>
      </c>
      <c r="B1313" s="309" t="str">
        <f t="shared" ca="1" si="1907"/>
        <v>Depreciated Net Capex 2015</v>
      </c>
      <c r="C1313" s="398"/>
      <c r="D1313" s="398"/>
      <c r="E1313" s="399"/>
      <c r="F1313" s="400">
        <f ca="1">F1305</f>
        <v>0</v>
      </c>
      <c r="G1313" s="395">
        <f ca="1">IF(F1337="n/a",F1313,IFERROR(IF((OFFSET($C1313,0,$A1313))&lt;0,
MIN(0,F1313-(OFFSET($C1313,0,$A1313)/(OFFSET($C1308,-$A1312,$A1313)))),
MAX(0,F1313-(OFFSET($C1313,0,$A1313)/(OFFSET($C1308,-$A1312,$A1313))))),0))</f>
        <v>0</v>
      </c>
      <c r="H1313" s="395">
        <f t="shared" ca="1" si="1891"/>
        <v>0</v>
      </c>
      <c r="I1313" s="395">
        <f t="shared" ca="1" si="1892"/>
        <v>0</v>
      </c>
      <c r="J1313" s="395">
        <f t="shared" ca="1" si="1893"/>
        <v>0</v>
      </c>
      <c r="K1313" s="395">
        <f t="shared" ca="1" si="1894"/>
        <v>0</v>
      </c>
      <c r="L1313" s="395">
        <f t="shared" ca="1" si="1895"/>
        <v>0</v>
      </c>
      <c r="M1313" s="395">
        <f t="shared" ca="1" si="1896"/>
        <v>0</v>
      </c>
      <c r="N1313" s="395">
        <f t="shared" ca="1" si="1897"/>
        <v>0</v>
      </c>
      <c r="O1313" s="395">
        <f t="shared" ca="1" si="1898"/>
        <v>0</v>
      </c>
      <c r="P1313" s="395">
        <f t="shared" ca="1" si="1899"/>
        <v>0</v>
      </c>
      <c r="Q1313" s="395">
        <f t="shared" ca="1" si="1900"/>
        <v>0</v>
      </c>
      <c r="R1313" s="395">
        <f t="shared" ca="1" si="1901"/>
        <v>0</v>
      </c>
      <c r="S1313" s="395">
        <f t="shared" ca="1" si="1902"/>
        <v>0</v>
      </c>
      <c r="T1313" s="395">
        <f t="shared" ca="1" si="1903"/>
        <v>0</v>
      </c>
      <c r="U1313" s="395">
        <f t="shared" ca="1" si="1904"/>
        <v>0</v>
      </c>
      <c r="V1313" s="395">
        <f t="shared" ca="1" si="1905"/>
        <v>0</v>
      </c>
      <c r="W1313" s="395">
        <f t="shared" ca="1" si="1906"/>
        <v>0</v>
      </c>
      <c r="X1313" s="334"/>
      <c r="Y1313" s="334"/>
      <c r="Z1313" s="249"/>
      <c r="AA1313" s="249"/>
      <c r="AB1313" s="249"/>
    </row>
    <row r="1314" spans="1:28" hidden="1" outlineLevel="1">
      <c r="A1314" s="331">
        <v>4</v>
      </c>
      <c r="B1314" s="309" t="str">
        <f t="shared" ca="1" si="1907"/>
        <v>Depreciated Net Capex 2016</v>
      </c>
      <c r="C1314" s="398"/>
      <c r="D1314" s="398"/>
      <c r="E1314" s="398"/>
      <c r="F1314" s="399"/>
      <c r="G1314" s="400">
        <f ca="1">G1305</f>
        <v>0</v>
      </c>
      <c r="H1314" s="395">
        <f ca="1">IF(G1338="n/a",G1314,IFERROR(IF((OFFSET($C1314,0,$A1314))&lt;0,
MIN(0,G1314-(OFFSET($C1314,0,$A1314)/(OFFSET($C1309,-$A1313,$A1314)))),
MAX(0,G1314-(OFFSET($C1314,0,$A1314)/(OFFSET($C1309,-$A1313,$A1314))))),0))</f>
        <v>0</v>
      </c>
      <c r="I1314" s="395">
        <f t="shared" ca="1" si="1892"/>
        <v>0</v>
      </c>
      <c r="J1314" s="395">
        <f t="shared" ca="1" si="1893"/>
        <v>0</v>
      </c>
      <c r="K1314" s="395">
        <f t="shared" ca="1" si="1894"/>
        <v>0</v>
      </c>
      <c r="L1314" s="395">
        <f t="shared" ca="1" si="1895"/>
        <v>0</v>
      </c>
      <c r="M1314" s="395">
        <f t="shared" ca="1" si="1896"/>
        <v>0</v>
      </c>
      <c r="N1314" s="395">
        <f t="shared" ca="1" si="1897"/>
        <v>0</v>
      </c>
      <c r="O1314" s="395">
        <f t="shared" ca="1" si="1898"/>
        <v>0</v>
      </c>
      <c r="P1314" s="395">
        <f t="shared" ca="1" si="1899"/>
        <v>0</v>
      </c>
      <c r="Q1314" s="395">
        <f t="shared" ca="1" si="1900"/>
        <v>0</v>
      </c>
      <c r="R1314" s="395">
        <f t="shared" ca="1" si="1901"/>
        <v>0</v>
      </c>
      <c r="S1314" s="395">
        <f t="shared" ca="1" si="1902"/>
        <v>0</v>
      </c>
      <c r="T1314" s="395">
        <f t="shared" ca="1" si="1903"/>
        <v>0</v>
      </c>
      <c r="U1314" s="395">
        <f t="shared" ca="1" si="1904"/>
        <v>0</v>
      </c>
      <c r="V1314" s="395">
        <f t="shared" ca="1" si="1905"/>
        <v>0</v>
      </c>
      <c r="W1314" s="395">
        <f t="shared" ca="1" si="1906"/>
        <v>0</v>
      </c>
      <c r="X1314" s="334"/>
      <c r="Y1314" s="334"/>
      <c r="Z1314" s="334"/>
      <c r="AA1314" s="249"/>
      <c r="AB1314" s="249"/>
    </row>
    <row r="1315" spans="1:28" hidden="1" outlineLevel="1">
      <c r="A1315" s="331">
        <v>5</v>
      </c>
      <c r="B1315" s="309" t="str">
        <f t="shared" ca="1" si="1907"/>
        <v>Depreciated Net Capex 2017</v>
      </c>
      <c r="C1315" s="398"/>
      <c r="D1315" s="398"/>
      <c r="E1315" s="398"/>
      <c r="F1315" s="398"/>
      <c r="G1315" s="399"/>
      <c r="H1315" s="400">
        <f ca="1">H1305</f>
        <v>0</v>
      </c>
      <c r="I1315" s="395">
        <f ca="1">IF(H1339="n/a",H1315,IFERROR(IF((OFFSET($C1315,0,$A1315))&lt;0,
MIN(0,H1315-(OFFSET($C1315,0,$A1315)/(OFFSET($C1310,-$A1314,$A1315)))),
MAX(0,H1315-(OFFSET($C1315,0,$A1315)/(OFFSET($C1310,-$A1314,$A1315))))),0))</f>
        <v>0</v>
      </c>
      <c r="J1315" s="395">
        <f t="shared" ca="1" si="1893"/>
        <v>0</v>
      </c>
      <c r="K1315" s="395">
        <f t="shared" ca="1" si="1894"/>
        <v>0</v>
      </c>
      <c r="L1315" s="395">
        <f t="shared" ca="1" si="1895"/>
        <v>0</v>
      </c>
      <c r="M1315" s="395">
        <f t="shared" ca="1" si="1896"/>
        <v>0</v>
      </c>
      <c r="N1315" s="395">
        <f t="shared" ca="1" si="1897"/>
        <v>0</v>
      </c>
      <c r="O1315" s="395">
        <f t="shared" ca="1" si="1898"/>
        <v>0</v>
      </c>
      <c r="P1315" s="395">
        <f t="shared" ca="1" si="1899"/>
        <v>0</v>
      </c>
      <c r="Q1315" s="395">
        <f t="shared" ca="1" si="1900"/>
        <v>0</v>
      </c>
      <c r="R1315" s="395">
        <f t="shared" ca="1" si="1901"/>
        <v>0</v>
      </c>
      <c r="S1315" s="395">
        <f t="shared" ca="1" si="1902"/>
        <v>0</v>
      </c>
      <c r="T1315" s="395">
        <f t="shared" ca="1" si="1903"/>
        <v>0</v>
      </c>
      <c r="U1315" s="395">
        <f t="shared" ca="1" si="1904"/>
        <v>0</v>
      </c>
      <c r="V1315" s="395">
        <f t="shared" ca="1" si="1905"/>
        <v>0</v>
      </c>
      <c r="W1315" s="395">
        <f t="shared" ca="1" si="1906"/>
        <v>0</v>
      </c>
      <c r="X1315" s="334"/>
      <c r="Y1315" s="334"/>
      <c r="Z1315" s="334"/>
      <c r="AA1315" s="249"/>
      <c r="AB1315" s="249"/>
    </row>
    <row r="1316" spans="1:28" hidden="1" outlineLevel="1">
      <c r="A1316" s="331">
        <v>6</v>
      </c>
      <c r="B1316" s="309" t="str">
        <f t="shared" ca="1" si="1907"/>
        <v>Depreciated Net Capex 2018</v>
      </c>
      <c r="C1316" s="398"/>
      <c r="D1316" s="398"/>
      <c r="E1316" s="398"/>
      <c r="F1316" s="398"/>
      <c r="G1316" s="398"/>
      <c r="H1316" s="399"/>
      <c r="I1316" s="400">
        <f ca="1">I1305</f>
        <v>0</v>
      </c>
      <c r="J1316" s="395">
        <f ca="1">IF(I1340="n/a",I1316,IFERROR(IF((OFFSET($C1316,0,$A1316))&lt;0,
MIN(0,I1316-(OFFSET($C1316,0,$A1316)/(OFFSET($C1311,-$A1315,$A1316)))),
MAX(0,I1316-(OFFSET($C1316,0,$A1316)/(OFFSET($C1311,-$A1315,$A1316))))),0))</f>
        <v>0</v>
      </c>
      <c r="K1316" s="395">
        <f t="shared" ca="1" si="1894"/>
        <v>0</v>
      </c>
      <c r="L1316" s="395">
        <f t="shared" ca="1" si="1895"/>
        <v>0</v>
      </c>
      <c r="M1316" s="395">
        <f t="shared" ca="1" si="1896"/>
        <v>0</v>
      </c>
      <c r="N1316" s="395">
        <f t="shared" ca="1" si="1897"/>
        <v>0</v>
      </c>
      <c r="O1316" s="395">
        <f t="shared" ca="1" si="1898"/>
        <v>0</v>
      </c>
      <c r="P1316" s="395">
        <f t="shared" ca="1" si="1899"/>
        <v>0</v>
      </c>
      <c r="Q1316" s="395">
        <f t="shared" ca="1" si="1900"/>
        <v>0</v>
      </c>
      <c r="R1316" s="395">
        <f t="shared" ca="1" si="1901"/>
        <v>0</v>
      </c>
      <c r="S1316" s="395">
        <f t="shared" ca="1" si="1902"/>
        <v>0</v>
      </c>
      <c r="T1316" s="395">
        <f t="shared" ca="1" si="1903"/>
        <v>0</v>
      </c>
      <c r="U1316" s="395">
        <f t="shared" ca="1" si="1904"/>
        <v>0</v>
      </c>
      <c r="V1316" s="395">
        <f t="shared" ca="1" si="1905"/>
        <v>0</v>
      </c>
      <c r="W1316" s="395">
        <f t="shared" ca="1" si="1906"/>
        <v>0</v>
      </c>
      <c r="X1316" s="334"/>
      <c r="Y1316" s="334"/>
      <c r="Z1316" s="334"/>
      <c r="AA1316" s="249"/>
      <c r="AB1316" s="249"/>
    </row>
    <row r="1317" spans="1:28" hidden="1" outlineLevel="1">
      <c r="A1317" s="331">
        <v>7</v>
      </c>
      <c r="B1317" s="309" t="str">
        <f t="shared" ca="1" si="1907"/>
        <v>Depreciated Net Capex 2019</v>
      </c>
      <c r="C1317" s="398"/>
      <c r="D1317" s="398"/>
      <c r="E1317" s="398"/>
      <c r="F1317" s="398"/>
      <c r="G1317" s="398"/>
      <c r="H1317" s="398"/>
      <c r="I1317" s="399"/>
      <c r="J1317" s="400">
        <f ca="1">J1305</f>
        <v>0</v>
      </c>
      <c r="K1317" s="395">
        <f ca="1">IF(J1341="n/a",J1317,IFERROR(IF((OFFSET($C1317,0,$A1317))&lt;0,
MIN(0,J1317-(OFFSET($C1317,0,$A1317)/(OFFSET($C1312,-$A1316,$A1317)))),
MAX(0,J1317-(OFFSET($C1317,0,$A1317)/(OFFSET($C1312,-$A1316,$A1317))))),0))</f>
        <v>0</v>
      </c>
      <c r="L1317" s="395">
        <f t="shared" ca="1" si="1895"/>
        <v>0</v>
      </c>
      <c r="M1317" s="395">
        <f t="shared" ca="1" si="1896"/>
        <v>0</v>
      </c>
      <c r="N1317" s="395">
        <f t="shared" ca="1" si="1897"/>
        <v>0</v>
      </c>
      <c r="O1317" s="395">
        <f t="shared" ca="1" si="1898"/>
        <v>0</v>
      </c>
      <c r="P1317" s="395">
        <f t="shared" ca="1" si="1899"/>
        <v>0</v>
      </c>
      <c r="Q1317" s="395">
        <f t="shared" ca="1" si="1900"/>
        <v>0</v>
      </c>
      <c r="R1317" s="395">
        <f t="shared" ca="1" si="1901"/>
        <v>0</v>
      </c>
      <c r="S1317" s="395">
        <f t="shared" ca="1" si="1902"/>
        <v>0</v>
      </c>
      <c r="T1317" s="395">
        <f t="shared" ca="1" si="1903"/>
        <v>0</v>
      </c>
      <c r="U1317" s="395">
        <f t="shared" ca="1" si="1904"/>
        <v>0</v>
      </c>
      <c r="V1317" s="395">
        <f t="shared" ca="1" si="1905"/>
        <v>0</v>
      </c>
      <c r="W1317" s="395">
        <f t="shared" ca="1" si="1906"/>
        <v>0</v>
      </c>
      <c r="X1317" s="334"/>
      <c r="Y1317" s="334"/>
      <c r="Z1317" s="334"/>
      <c r="AA1317" s="249"/>
      <c r="AB1317" s="249"/>
    </row>
    <row r="1318" spans="1:28" hidden="1" outlineLevel="1">
      <c r="A1318" s="331">
        <v>8</v>
      </c>
      <c r="B1318" s="309" t="str">
        <f t="shared" ca="1" si="1907"/>
        <v>Depreciated Net Capex 2020</v>
      </c>
      <c r="C1318" s="398"/>
      <c r="D1318" s="398"/>
      <c r="E1318" s="398"/>
      <c r="F1318" s="398"/>
      <c r="G1318" s="398"/>
      <c r="H1318" s="398"/>
      <c r="I1318" s="398"/>
      <c r="J1318" s="399"/>
      <c r="K1318" s="400">
        <f ca="1">K1305</f>
        <v>0</v>
      </c>
      <c r="L1318" s="395">
        <f ca="1">IF(K1342="n/a",K1318,IFERROR(IF((OFFSET($C1318,0,$A1318))&lt;0,
MIN(0,K1318-(OFFSET($C1318,0,$A1318)/(OFFSET($C1313,-$A1317,$A1318)))),
MAX(0,K1318-(OFFSET($C1318,0,$A1318)/(OFFSET($C1313,-$A1317,$A1318))))),0))</f>
        <v>0</v>
      </c>
      <c r="M1318" s="395">
        <f t="shared" ca="1" si="1896"/>
        <v>0</v>
      </c>
      <c r="N1318" s="395">
        <f t="shared" ca="1" si="1897"/>
        <v>0</v>
      </c>
      <c r="O1318" s="395">
        <f t="shared" ca="1" si="1898"/>
        <v>0</v>
      </c>
      <c r="P1318" s="395">
        <f t="shared" ca="1" si="1899"/>
        <v>0</v>
      </c>
      <c r="Q1318" s="395">
        <f t="shared" ca="1" si="1900"/>
        <v>0</v>
      </c>
      <c r="R1318" s="395">
        <f t="shared" ca="1" si="1901"/>
        <v>0</v>
      </c>
      <c r="S1318" s="395">
        <f t="shared" ca="1" si="1902"/>
        <v>0</v>
      </c>
      <c r="T1318" s="395">
        <f t="shared" ca="1" si="1903"/>
        <v>0</v>
      </c>
      <c r="U1318" s="395">
        <f t="shared" ca="1" si="1904"/>
        <v>0</v>
      </c>
      <c r="V1318" s="395">
        <f t="shared" ca="1" si="1905"/>
        <v>0</v>
      </c>
      <c r="W1318" s="395">
        <f t="shared" ca="1" si="1906"/>
        <v>0</v>
      </c>
      <c r="X1318" s="334"/>
      <c r="Y1318" s="334"/>
      <c r="Z1318" s="334"/>
      <c r="AA1318" s="249"/>
      <c r="AB1318" s="249"/>
    </row>
    <row r="1319" spans="1:28" hidden="1" outlineLevel="1">
      <c r="A1319" s="331">
        <v>9</v>
      </c>
      <c r="B1319" s="309" t="str">
        <f t="shared" ca="1" si="1907"/>
        <v>Depreciated Net Capex 2021</v>
      </c>
      <c r="C1319" s="398"/>
      <c r="D1319" s="398"/>
      <c r="E1319" s="398"/>
      <c r="F1319" s="398"/>
      <c r="G1319" s="398"/>
      <c r="H1319" s="398"/>
      <c r="I1319" s="398"/>
      <c r="J1319" s="398"/>
      <c r="K1319" s="399"/>
      <c r="L1319" s="400">
        <f ca="1">L1305</f>
        <v>0</v>
      </c>
      <c r="M1319" s="395">
        <f ca="1">IF(L1343="n/a",L1319,IFERROR(IF((OFFSET($C1319,0,$A1319))&lt;0,
MIN(0,L1319-(OFFSET($C1319,0,$A1319)/(OFFSET($C1314,-$A1318,$A1319)))),
MAX(0,L1319-(OFFSET($C1319,0,$A1319)/(OFFSET($C1314,-$A1318,$A1319))))),0))</f>
        <v>0</v>
      </c>
      <c r="N1319" s="395">
        <f t="shared" ca="1" si="1897"/>
        <v>0</v>
      </c>
      <c r="O1319" s="395">
        <f t="shared" ca="1" si="1898"/>
        <v>0</v>
      </c>
      <c r="P1319" s="395">
        <f t="shared" ca="1" si="1899"/>
        <v>0</v>
      </c>
      <c r="Q1319" s="395">
        <f t="shared" ca="1" si="1900"/>
        <v>0</v>
      </c>
      <c r="R1319" s="395">
        <f t="shared" ca="1" si="1901"/>
        <v>0</v>
      </c>
      <c r="S1319" s="395">
        <f t="shared" ca="1" si="1902"/>
        <v>0</v>
      </c>
      <c r="T1319" s="395">
        <f t="shared" ca="1" si="1903"/>
        <v>0</v>
      </c>
      <c r="U1319" s="395">
        <f t="shared" ca="1" si="1904"/>
        <v>0</v>
      </c>
      <c r="V1319" s="395">
        <f t="shared" ca="1" si="1905"/>
        <v>0</v>
      </c>
      <c r="W1319" s="395">
        <f t="shared" ca="1" si="1906"/>
        <v>0</v>
      </c>
      <c r="X1319" s="334"/>
      <c r="Y1319" s="334"/>
      <c r="Z1319" s="334"/>
      <c r="AA1319" s="249"/>
      <c r="AB1319" s="249"/>
    </row>
    <row r="1320" spans="1:28" hidden="1" outlineLevel="1">
      <c r="A1320" s="331">
        <v>10</v>
      </c>
      <c r="B1320" s="309" t="str">
        <f t="shared" ca="1" si="1907"/>
        <v>Depreciated Net Capex 2022</v>
      </c>
      <c r="C1320" s="398"/>
      <c r="D1320" s="398"/>
      <c r="E1320" s="398"/>
      <c r="F1320" s="398"/>
      <c r="G1320" s="398"/>
      <c r="H1320" s="398"/>
      <c r="I1320" s="398"/>
      <c r="J1320" s="398"/>
      <c r="K1320" s="398"/>
      <c r="L1320" s="399"/>
      <c r="M1320" s="400">
        <f ca="1">M1305</f>
        <v>0</v>
      </c>
      <c r="N1320" s="395">
        <f ca="1">IF(M1344="n/a",M1320,IFERROR(IF((OFFSET($C1320,0,$A1320))&lt;0,
MIN(0,M1320-(OFFSET($C1320,0,$A1320)/(OFFSET($C1315,-$A1319,$A1320)))),
MAX(0,M1320-(OFFSET($C1320,0,$A1320)/(OFFSET($C1315,-$A1319,$A1320))))),0))</f>
        <v>0</v>
      </c>
      <c r="O1320" s="395">
        <f t="shared" ca="1" si="1898"/>
        <v>0</v>
      </c>
      <c r="P1320" s="395">
        <f t="shared" ca="1" si="1899"/>
        <v>0</v>
      </c>
      <c r="Q1320" s="395">
        <f t="shared" ca="1" si="1900"/>
        <v>0</v>
      </c>
      <c r="R1320" s="395">
        <f t="shared" ca="1" si="1901"/>
        <v>0</v>
      </c>
      <c r="S1320" s="395">
        <f t="shared" ca="1" si="1902"/>
        <v>0</v>
      </c>
      <c r="T1320" s="395">
        <f t="shared" ca="1" si="1903"/>
        <v>0</v>
      </c>
      <c r="U1320" s="395">
        <f t="shared" ca="1" si="1904"/>
        <v>0</v>
      </c>
      <c r="V1320" s="395">
        <f t="shared" ca="1" si="1905"/>
        <v>0</v>
      </c>
      <c r="W1320" s="395">
        <f t="shared" ca="1" si="1906"/>
        <v>0</v>
      </c>
      <c r="X1320" s="334"/>
      <c r="Y1320" s="334"/>
      <c r="Z1320" s="334"/>
      <c r="AA1320" s="249"/>
      <c r="AB1320" s="249"/>
    </row>
    <row r="1321" spans="1:28" hidden="1" outlineLevel="1">
      <c r="A1321" s="331">
        <v>11</v>
      </c>
      <c r="B1321" s="309" t="str">
        <f t="shared" ca="1" si="1907"/>
        <v>Depreciated Net Capex 2023</v>
      </c>
      <c r="C1321" s="398"/>
      <c r="D1321" s="398"/>
      <c r="E1321" s="398"/>
      <c r="F1321" s="398"/>
      <c r="G1321" s="398"/>
      <c r="H1321" s="398"/>
      <c r="I1321" s="398"/>
      <c r="J1321" s="398"/>
      <c r="K1321" s="398"/>
      <c r="L1321" s="398"/>
      <c r="M1321" s="399"/>
      <c r="N1321" s="400">
        <f>N1305</f>
        <v>0</v>
      </c>
      <c r="O1321" s="395">
        <f ca="1">IF(N1345="n/a",N1321,IFERROR(IF((OFFSET($C1321,0,$A1321))&lt;0,
MIN(0,N1321-(OFFSET($C1321,0,$A1321)/(OFFSET($C1316,-$A1320,$A1321)))),
MAX(0,N1321-(OFFSET($C1321,0,$A1321)/(OFFSET($C1316,-$A1320,$A1321))))),0))</f>
        <v>0</v>
      </c>
      <c r="P1321" s="395">
        <f t="shared" ca="1" si="1899"/>
        <v>0</v>
      </c>
      <c r="Q1321" s="395">
        <f t="shared" ca="1" si="1900"/>
        <v>0</v>
      </c>
      <c r="R1321" s="395">
        <f t="shared" ca="1" si="1901"/>
        <v>0</v>
      </c>
      <c r="S1321" s="395">
        <f t="shared" ca="1" si="1902"/>
        <v>0</v>
      </c>
      <c r="T1321" s="395">
        <f t="shared" ca="1" si="1903"/>
        <v>0</v>
      </c>
      <c r="U1321" s="395">
        <f t="shared" ca="1" si="1904"/>
        <v>0</v>
      </c>
      <c r="V1321" s="395">
        <f t="shared" ca="1" si="1905"/>
        <v>0</v>
      </c>
      <c r="W1321" s="395">
        <f t="shared" ca="1" si="1906"/>
        <v>0</v>
      </c>
      <c r="X1321" s="334"/>
      <c r="Y1321" s="334"/>
      <c r="Z1321" s="334"/>
      <c r="AA1321" s="249"/>
      <c r="AB1321" s="249"/>
    </row>
    <row r="1322" spans="1:28" hidden="1" outlineLevel="1">
      <c r="A1322" s="331">
        <v>12</v>
      </c>
      <c r="B1322" s="309" t="str">
        <f t="shared" ca="1" si="1907"/>
        <v>Depreciated Net Capex 2024</v>
      </c>
      <c r="C1322" s="398"/>
      <c r="D1322" s="398"/>
      <c r="E1322" s="398"/>
      <c r="F1322" s="398"/>
      <c r="G1322" s="398"/>
      <c r="H1322" s="398"/>
      <c r="I1322" s="398"/>
      <c r="J1322" s="398"/>
      <c r="K1322" s="398"/>
      <c r="L1322" s="398"/>
      <c r="M1322" s="398"/>
      <c r="N1322" s="399"/>
      <c r="O1322" s="400">
        <f>O1305</f>
        <v>0</v>
      </c>
      <c r="P1322" s="395">
        <f ca="1">IF(O1346="n/a",O1322,IFERROR(IF((OFFSET($C1322,0,$A1322))&lt;0,
MIN(0,O1322-(OFFSET($C1322,0,$A1322)/(OFFSET($C1317,-$A1321,$A1322)))),
MAX(0,O1322-(OFFSET($C1322,0,$A1322)/(OFFSET($C1317,-$A1321,$A1322))))),0))</f>
        <v>0</v>
      </c>
      <c r="Q1322" s="395">
        <f t="shared" ca="1" si="1900"/>
        <v>0</v>
      </c>
      <c r="R1322" s="395">
        <f t="shared" ca="1" si="1901"/>
        <v>0</v>
      </c>
      <c r="S1322" s="395">
        <f t="shared" ca="1" si="1902"/>
        <v>0</v>
      </c>
      <c r="T1322" s="395">
        <f t="shared" ca="1" si="1903"/>
        <v>0</v>
      </c>
      <c r="U1322" s="395">
        <f t="shared" ca="1" si="1904"/>
        <v>0</v>
      </c>
      <c r="V1322" s="395">
        <f t="shared" ca="1" si="1905"/>
        <v>0</v>
      </c>
      <c r="W1322" s="395">
        <f t="shared" ca="1" si="1906"/>
        <v>0</v>
      </c>
      <c r="X1322" s="334"/>
      <c r="Y1322" s="334"/>
      <c r="Z1322" s="334"/>
      <c r="AA1322" s="249"/>
      <c r="AB1322" s="249"/>
    </row>
    <row r="1323" spans="1:28" hidden="1" outlineLevel="1">
      <c r="A1323" s="331">
        <v>13</v>
      </c>
      <c r="B1323" s="309" t="str">
        <f t="shared" ca="1" si="1907"/>
        <v>Depreciated Net Capex 2025</v>
      </c>
      <c r="C1323" s="398"/>
      <c r="D1323" s="398"/>
      <c r="E1323" s="398"/>
      <c r="F1323" s="398"/>
      <c r="G1323" s="398"/>
      <c r="H1323" s="398"/>
      <c r="I1323" s="398"/>
      <c r="J1323" s="398"/>
      <c r="K1323" s="398"/>
      <c r="L1323" s="398"/>
      <c r="M1323" s="398"/>
      <c r="N1323" s="398"/>
      <c r="O1323" s="399"/>
      <c r="P1323" s="400">
        <f>P1305</f>
        <v>0</v>
      </c>
      <c r="Q1323" s="395">
        <f ca="1">IF(P1347="n/a",P1323,IFERROR(IF((OFFSET($C1323,0,$A1323))&lt;0,
MIN(0,P1323-(OFFSET($C1323,0,$A1323)/(OFFSET($C1318,-$A1322,$A1323)))),
MAX(0,P1323-(OFFSET($C1323,0,$A1323)/(OFFSET($C1318,-$A1322,$A1323))))),0))</f>
        <v>0</v>
      </c>
      <c r="R1323" s="395">
        <f t="shared" ca="1" si="1901"/>
        <v>0</v>
      </c>
      <c r="S1323" s="395">
        <f t="shared" ca="1" si="1902"/>
        <v>0</v>
      </c>
      <c r="T1323" s="395">
        <f t="shared" ca="1" si="1903"/>
        <v>0</v>
      </c>
      <c r="U1323" s="395">
        <f t="shared" ca="1" si="1904"/>
        <v>0</v>
      </c>
      <c r="V1323" s="395">
        <f t="shared" ca="1" si="1905"/>
        <v>0</v>
      </c>
      <c r="W1323" s="395">
        <f t="shared" ca="1" si="1906"/>
        <v>0</v>
      </c>
      <c r="X1323" s="334"/>
      <c r="Y1323" s="334"/>
      <c r="Z1323" s="334"/>
      <c r="AA1323" s="249"/>
      <c r="AB1323" s="249"/>
    </row>
    <row r="1324" spans="1:28" hidden="1" outlineLevel="1">
      <c r="A1324" s="331">
        <v>14</v>
      </c>
      <c r="B1324" s="309" t="str">
        <f t="shared" ca="1" si="1907"/>
        <v>Depreciated Net Capex 2026</v>
      </c>
      <c r="C1324" s="398"/>
      <c r="D1324" s="398"/>
      <c r="E1324" s="398"/>
      <c r="F1324" s="398"/>
      <c r="G1324" s="398"/>
      <c r="H1324" s="398"/>
      <c r="I1324" s="398"/>
      <c r="J1324" s="398"/>
      <c r="K1324" s="398"/>
      <c r="L1324" s="398"/>
      <c r="M1324" s="398"/>
      <c r="N1324" s="398"/>
      <c r="O1324" s="398"/>
      <c r="P1324" s="399"/>
      <c r="Q1324" s="400">
        <f>Q1305</f>
        <v>0</v>
      </c>
      <c r="R1324" s="395">
        <f ca="1">IF(Q1348="n/a",Q1324,IFERROR(IF((OFFSET($C1324,0,$A1324))&lt;0,
MIN(0,Q1324-(OFFSET($C1324,0,$A1324)/(OFFSET($C1319,-$A1323,$A1324)))),
MAX(0,Q1324-(OFFSET($C1324,0,$A1324)/(OFFSET($C1319,-$A1323,$A1324))))),0))</f>
        <v>0</v>
      </c>
      <c r="S1324" s="395">
        <f t="shared" ca="1" si="1902"/>
        <v>0</v>
      </c>
      <c r="T1324" s="395">
        <f t="shared" ca="1" si="1903"/>
        <v>0</v>
      </c>
      <c r="U1324" s="395">
        <f t="shared" ca="1" si="1904"/>
        <v>0</v>
      </c>
      <c r="V1324" s="395">
        <f t="shared" ca="1" si="1905"/>
        <v>0</v>
      </c>
      <c r="W1324" s="395">
        <f t="shared" ca="1" si="1906"/>
        <v>0</v>
      </c>
      <c r="X1324" s="334"/>
      <c r="Y1324" s="334"/>
      <c r="Z1324" s="334"/>
      <c r="AA1324" s="249"/>
      <c r="AB1324" s="249"/>
    </row>
    <row r="1325" spans="1:28" hidden="1" outlineLevel="1">
      <c r="A1325" s="331">
        <v>15</v>
      </c>
      <c r="B1325" s="309" t="str">
        <f t="shared" ca="1" si="1907"/>
        <v>Depreciated Net Capex 2027</v>
      </c>
      <c r="C1325" s="398"/>
      <c r="D1325" s="398"/>
      <c r="E1325" s="398"/>
      <c r="F1325" s="398"/>
      <c r="G1325" s="398"/>
      <c r="H1325" s="398"/>
      <c r="I1325" s="398"/>
      <c r="J1325" s="398"/>
      <c r="K1325" s="398"/>
      <c r="L1325" s="398"/>
      <c r="M1325" s="398"/>
      <c r="N1325" s="398"/>
      <c r="O1325" s="398"/>
      <c r="P1325" s="398"/>
      <c r="Q1325" s="399"/>
      <c r="R1325" s="400">
        <f>R1305</f>
        <v>0</v>
      </c>
      <c r="S1325" s="395">
        <f ca="1">IF(R1349="n/a",R1325,IFERROR(IF((OFFSET($C1325,0,$A1325))&lt;0,
MIN(0,R1325-(OFFSET($C1325,0,$A1325)/(OFFSET($C1320,-$A1324,$A1325)))),
MAX(0,R1325-(OFFSET($C1325,0,$A1325)/(OFFSET($C1320,-$A1324,$A1325))))),0))</f>
        <v>0</v>
      </c>
      <c r="T1325" s="395">
        <f t="shared" ca="1" si="1903"/>
        <v>0</v>
      </c>
      <c r="U1325" s="395">
        <f t="shared" ca="1" si="1904"/>
        <v>0</v>
      </c>
      <c r="V1325" s="395">
        <f t="shared" ca="1" si="1905"/>
        <v>0</v>
      </c>
      <c r="W1325" s="395">
        <f t="shared" ca="1" si="1906"/>
        <v>0</v>
      </c>
      <c r="X1325" s="334"/>
      <c r="Y1325" s="334"/>
      <c r="Z1325" s="334"/>
      <c r="AA1325" s="249"/>
      <c r="AB1325" s="249"/>
    </row>
    <row r="1326" spans="1:28" hidden="1" outlineLevel="1">
      <c r="A1326" s="331">
        <v>16</v>
      </c>
      <c r="B1326" s="309" t="str">
        <f t="shared" ca="1" si="1907"/>
        <v>Depreciated Net Capex 2028</v>
      </c>
      <c r="C1326" s="398"/>
      <c r="D1326" s="398"/>
      <c r="E1326" s="398"/>
      <c r="F1326" s="398"/>
      <c r="G1326" s="398"/>
      <c r="H1326" s="398"/>
      <c r="I1326" s="398"/>
      <c r="J1326" s="398"/>
      <c r="K1326" s="398"/>
      <c r="L1326" s="398"/>
      <c r="M1326" s="398"/>
      <c r="N1326" s="398"/>
      <c r="O1326" s="398"/>
      <c r="P1326" s="398"/>
      <c r="Q1326" s="398"/>
      <c r="R1326" s="399"/>
      <c r="S1326" s="400">
        <f>S1305</f>
        <v>0</v>
      </c>
      <c r="T1326" s="395">
        <f ca="1">IF(S1350="n/a",S1326,IFERROR(IF((OFFSET($C1326,0,$A1326))&lt;0,
MIN(0,S1326-(OFFSET($C1326,0,$A1326)/(OFFSET($C1321,-$A1325,$A1326)))),
MAX(0,S1326-(OFFSET($C1326,0,$A1326)/(OFFSET($C1321,-$A1325,$A1326))))),0))</f>
        <v>0</v>
      </c>
      <c r="U1326" s="395">
        <f t="shared" ca="1" si="1904"/>
        <v>0</v>
      </c>
      <c r="V1326" s="395">
        <f t="shared" ca="1" si="1905"/>
        <v>0</v>
      </c>
      <c r="W1326" s="395">
        <f t="shared" ca="1" si="1906"/>
        <v>0</v>
      </c>
      <c r="X1326" s="334"/>
      <c r="Y1326" s="334"/>
      <c r="Z1326" s="334"/>
      <c r="AA1326" s="249"/>
      <c r="AB1326" s="249"/>
    </row>
    <row r="1327" spans="1:28" hidden="1" outlineLevel="1">
      <c r="A1327" s="331">
        <v>17</v>
      </c>
      <c r="B1327" s="309" t="str">
        <f t="shared" ca="1" si="1907"/>
        <v>Depreciated Net Capex 2029</v>
      </c>
      <c r="C1327" s="398"/>
      <c r="D1327" s="398"/>
      <c r="E1327" s="398"/>
      <c r="F1327" s="398"/>
      <c r="G1327" s="398"/>
      <c r="H1327" s="398"/>
      <c r="I1327" s="398"/>
      <c r="J1327" s="398"/>
      <c r="K1327" s="398"/>
      <c r="L1327" s="398"/>
      <c r="M1327" s="398"/>
      <c r="N1327" s="398"/>
      <c r="O1327" s="398"/>
      <c r="P1327" s="398"/>
      <c r="Q1327" s="398"/>
      <c r="R1327" s="398"/>
      <c r="S1327" s="399"/>
      <c r="T1327" s="400">
        <f>T1305</f>
        <v>0</v>
      </c>
      <c r="U1327" s="395">
        <f ca="1">IF(T1351="n/a",T1327,IFERROR(IF((OFFSET($C1327,0,$A1327))&lt;0,
MIN(0,T1327-(OFFSET($C1327,0,$A1327)/(OFFSET($C1322,-$A1326,$A1327)))),
MAX(0,T1327-(OFFSET($C1327,0,$A1327)/(OFFSET($C1322,-$A1326,$A1327))))),0))</f>
        <v>0</v>
      </c>
      <c r="V1327" s="395">
        <f t="shared" ca="1" si="1905"/>
        <v>0</v>
      </c>
      <c r="W1327" s="395">
        <f t="shared" ca="1" si="1906"/>
        <v>0</v>
      </c>
      <c r="X1327" s="334"/>
      <c r="Y1327" s="334"/>
      <c r="Z1327" s="334"/>
      <c r="AA1327" s="249"/>
      <c r="AB1327" s="249"/>
    </row>
    <row r="1328" spans="1:28" hidden="1" outlineLevel="1">
      <c r="A1328" s="331">
        <v>18</v>
      </c>
      <c r="B1328" s="309" t="str">
        <f t="shared" ca="1" si="1907"/>
        <v>Depreciated Net Capex 2030</v>
      </c>
      <c r="C1328" s="398"/>
      <c r="D1328" s="398"/>
      <c r="E1328" s="398"/>
      <c r="F1328" s="398"/>
      <c r="G1328" s="398"/>
      <c r="H1328" s="398"/>
      <c r="I1328" s="398"/>
      <c r="J1328" s="398"/>
      <c r="K1328" s="398"/>
      <c r="L1328" s="398"/>
      <c r="M1328" s="398"/>
      <c r="N1328" s="398"/>
      <c r="O1328" s="398"/>
      <c r="P1328" s="398"/>
      <c r="Q1328" s="398"/>
      <c r="R1328" s="398"/>
      <c r="S1328" s="398"/>
      <c r="T1328" s="399"/>
      <c r="U1328" s="400">
        <f>U1305</f>
        <v>0</v>
      </c>
      <c r="V1328" s="395">
        <f ca="1">IF(U1352="n/a",U1328,IFERROR(IF((OFFSET($C1328,0,$A1328))&lt;0,
MIN(0,U1328-(OFFSET($C1328,0,$A1328)/(OFFSET($C1323,-$A1327,$A1328)))),
MAX(0,U1328-(OFFSET($C1328,0,$A1328)/(OFFSET($C1323,-$A1327,$A1328))))),0))</f>
        <v>0</v>
      </c>
      <c r="W1328" s="395">
        <f t="shared" ca="1" si="1906"/>
        <v>0</v>
      </c>
      <c r="X1328" s="334"/>
      <c r="Y1328" s="334"/>
      <c r="Z1328" s="334"/>
      <c r="AA1328" s="249"/>
      <c r="AB1328" s="249"/>
    </row>
    <row r="1329" spans="1:28" hidden="1" outlineLevel="1">
      <c r="A1329" s="331">
        <v>19</v>
      </c>
      <c r="B1329" s="309" t="str">
        <f t="shared" ca="1" si="1907"/>
        <v>Depreciated Net Capex 2031</v>
      </c>
      <c r="C1329" s="398"/>
      <c r="D1329" s="398"/>
      <c r="E1329" s="398"/>
      <c r="F1329" s="398"/>
      <c r="G1329" s="398"/>
      <c r="H1329" s="398"/>
      <c r="I1329" s="398"/>
      <c r="J1329" s="398"/>
      <c r="K1329" s="398"/>
      <c r="L1329" s="398"/>
      <c r="M1329" s="398"/>
      <c r="N1329" s="398"/>
      <c r="O1329" s="398"/>
      <c r="P1329" s="398"/>
      <c r="Q1329" s="398"/>
      <c r="R1329" s="398"/>
      <c r="S1329" s="398"/>
      <c r="T1329" s="398"/>
      <c r="U1329" s="399"/>
      <c r="V1329" s="400">
        <f>V1305</f>
        <v>0</v>
      </c>
      <c r="W1329" s="395">
        <f ca="1">IF(V1353="n/a",V1329,IFERROR(IF((OFFSET($C1329,0,$A1329))&lt;0,
MIN(0,V1329-(OFFSET($C1329,0,$A1329)/(OFFSET($C1324,-$A1328,$A1329)))),
MAX(0,V1329-(OFFSET($C1329,0,$A1329)/(OFFSET($C1324,-$A1328,$A1329))))),0))</f>
        <v>0</v>
      </c>
      <c r="X1329" s="334"/>
      <c r="Y1329" s="334"/>
      <c r="Z1329" s="334"/>
      <c r="AA1329" s="249"/>
      <c r="AB1329" s="249"/>
    </row>
    <row r="1330" spans="1:28" hidden="1" outlineLevel="1">
      <c r="A1330" s="331">
        <v>20</v>
      </c>
      <c r="B1330" s="309" t="str">
        <f t="shared" ca="1" si="1907"/>
        <v>Depreciated Net Capex 2032</v>
      </c>
      <c r="C1330" s="398"/>
      <c r="D1330" s="398"/>
      <c r="E1330" s="398"/>
      <c r="F1330" s="398"/>
      <c r="G1330" s="398"/>
      <c r="H1330" s="398"/>
      <c r="I1330" s="398"/>
      <c r="J1330" s="398"/>
      <c r="K1330" s="398"/>
      <c r="L1330" s="398"/>
      <c r="M1330" s="398"/>
      <c r="N1330" s="398"/>
      <c r="O1330" s="398"/>
      <c r="P1330" s="398"/>
      <c r="Q1330" s="398"/>
      <c r="R1330" s="398"/>
      <c r="S1330" s="398"/>
      <c r="T1330" s="398"/>
      <c r="U1330" s="398"/>
      <c r="V1330" s="399"/>
      <c r="W1330" s="395">
        <f>W1305</f>
        <v>0</v>
      </c>
      <c r="X1330" s="249"/>
      <c r="Y1330" s="249"/>
      <c r="Z1330" s="249"/>
      <c r="AA1330" s="249"/>
      <c r="AB1330" s="249"/>
    </row>
    <row r="1331" spans="1:28" hidden="1" outlineLevel="1">
      <c r="A1331" s="249"/>
      <c r="B1331" s="332"/>
      <c r="C1331" s="395"/>
      <c r="D1331" s="395"/>
      <c r="E1331" s="395"/>
      <c r="F1331" s="395"/>
      <c r="G1331" s="395"/>
      <c r="H1331" s="395"/>
      <c r="I1331" s="395"/>
      <c r="J1331" s="395"/>
      <c r="K1331" s="395"/>
      <c r="L1331" s="395"/>
      <c r="M1331" s="395"/>
      <c r="N1331" s="395"/>
      <c r="O1331" s="395"/>
      <c r="P1331" s="395"/>
      <c r="Q1331" s="395"/>
      <c r="R1331" s="395"/>
      <c r="S1331" s="395"/>
      <c r="T1331" s="395"/>
      <c r="U1331" s="395"/>
      <c r="V1331" s="395"/>
      <c r="W1331" s="395"/>
      <c r="X1331" s="249"/>
      <c r="Y1331" s="249"/>
      <c r="Z1331" s="249"/>
      <c r="AA1331" s="249"/>
      <c r="AB1331" s="249"/>
    </row>
    <row r="1332" spans="1:28" hidden="1" outlineLevel="1">
      <c r="A1332" s="249"/>
      <c r="B1332" s="332"/>
      <c r="C1332" s="395"/>
      <c r="D1332" s="395"/>
      <c r="E1332" s="395"/>
      <c r="F1332" s="395"/>
      <c r="G1332" s="395"/>
      <c r="H1332" s="395"/>
      <c r="I1332" s="395"/>
      <c r="J1332" s="395"/>
      <c r="K1332" s="395"/>
      <c r="L1332" s="395"/>
      <c r="M1332" s="395"/>
      <c r="N1332" s="395"/>
      <c r="O1332" s="395"/>
      <c r="P1332" s="395"/>
      <c r="Q1332" s="395"/>
      <c r="R1332" s="395"/>
      <c r="S1332" s="395"/>
      <c r="T1332" s="395"/>
      <c r="U1332" s="395"/>
      <c r="V1332" s="395"/>
      <c r="W1332" s="395"/>
      <c r="X1332" s="249"/>
      <c r="Y1332" s="249"/>
      <c r="Z1332" s="249"/>
      <c r="AA1332" s="249"/>
      <c r="AB1332" s="249"/>
    </row>
    <row r="1333" spans="1:28" hidden="1" outlineLevel="1">
      <c r="A1333" s="249"/>
      <c r="B1333" s="309" t="s">
        <v>302</v>
      </c>
      <c r="C1333" s="395"/>
      <c r="D1333" s="395">
        <f t="shared" ref="D1333" ca="1" si="1908">IF(C1333="n/a","n/a",IF(AND(C1333&lt;1,D1307=0),0,
IF(D1307=0,C1333-1,
IF(C1333&lt;1,D1308,
(((C1333-1)*(C1309-(C1309/(C1333))))+(D1307*D1308))/(D1309)))))</f>
        <v>0</v>
      </c>
      <c r="E1333" s="395">
        <f t="shared" ref="E1333" ca="1" si="1909">IF(D1333="n/a","n/a",IF(AND(D1333&lt;1,E1307=0),0,
IF(E1307=0,D1333-1,
IF(D1333&lt;1,E1308,
(((D1333-1)*(D1309-(D1309/(D1333))))+(E1307*E1308))/(E1309)))))</f>
        <v>0</v>
      </c>
      <c r="F1333" s="395">
        <f t="shared" ref="F1333" ca="1" si="1910">IF(E1333="n/a","n/a",IF(AND(E1333&lt;1,F1307=0),0,
IF(F1307=0,E1333-1,
IF(E1333&lt;1,F1308,
(((E1333-1)*(E1309-(E1309/(E1333))))+(F1307*F1308))/(F1309)))))</f>
        <v>0</v>
      </c>
      <c r="G1333" s="395">
        <f t="shared" ref="G1333" ca="1" si="1911">IF(F1333="n/a","n/a",IF(AND(F1333&lt;1,G1307=0),0,
IF(G1307=0,F1333-1,
IF(F1333&lt;1,G1308,
(((F1333-1)*(F1309-(F1309/(F1333))))+(G1307*G1308))/(G1309)))))</f>
        <v>0</v>
      </c>
      <c r="H1333" s="395">
        <f t="shared" ref="H1333" ca="1" si="1912">IF(G1333="n/a","n/a",IF(AND(G1333&lt;1,H1307=0),0,
IF(H1307=0,G1333-1,
IF(G1333&lt;1,H1308,
(((G1333-1)*(G1309-(G1309/(G1333))))+(H1307*H1308))/(H1309)))))</f>
        <v>0</v>
      </c>
      <c r="I1333" s="395">
        <f ca="1">IF(H1333="n/a","n/a",IF(AND(H1333&lt;1,I1307=0),0,
IF(I1307=0,H1333-1,
IF(H1333&lt;1,I1308,
(((H1333-1)*(H1309-(H1309/(H1333))))+(I1307*I1308))/(I1309)))))</f>
        <v>0</v>
      </c>
      <c r="J1333" s="395">
        <f t="shared" ref="J1333" ca="1" si="1913">IF(I1333="n/a","n/a",IF(AND(I1333&lt;1,J1307=0),0,
IF(J1307=0,I1333-1,
IF(I1333&lt;1,J1308,
(((I1333-1)*(I1309-(I1309/(I1333))))+(J1307*J1308))/(J1309)))))</f>
        <v>0</v>
      </c>
      <c r="K1333" s="395">
        <f t="shared" ref="K1333" ca="1" si="1914">IF(J1333="n/a","n/a",IF(AND(J1333&lt;1,K1307=0),0,
IF(K1307=0,J1333-1,
IF(J1333&lt;1,K1308,
(((J1333-1)*(J1309-(J1309/(J1333))))+(K1307*K1308))/(K1309)))))</f>
        <v>0</v>
      </c>
      <c r="L1333" s="395">
        <f t="shared" ref="L1333" ca="1" si="1915">IF(K1333="n/a","n/a",IF(AND(K1333&lt;1,L1307=0),0,
IF(L1307=0,K1333-1,
IF(K1333&lt;1,L1308,
(((K1333-1)*(K1309-(K1309/(K1333))))+(L1307*L1308))/(L1309)))))</f>
        <v>0</v>
      </c>
      <c r="M1333" s="395">
        <f t="shared" ref="M1333" ca="1" si="1916">IF(L1333="n/a","n/a",IF(AND(L1333&lt;1,M1307=0),0,
IF(M1307=0,L1333-1,
IF(L1333&lt;1,M1308,
(((L1333-1)*(L1309-(L1309/(L1333))))+(M1307*M1308))/(M1309)))))</f>
        <v>0</v>
      </c>
      <c r="N1333" s="395">
        <f t="shared" ref="N1333" ca="1" si="1917">IF(M1333="n/a","n/a",IF(AND(M1333&lt;1,N1307=0),0,
IF(N1307=0,M1333-1,
IF(M1333&lt;1,N1308,
(((M1333-1)*(M1309-(M1309/(M1333))))+(N1307*N1308))/(N1309)))))</f>
        <v>0</v>
      </c>
      <c r="O1333" s="395">
        <f t="shared" ref="O1333" ca="1" si="1918">IF(N1333="n/a","n/a",IF(AND(N1333&lt;1,O1307=0),0,
IF(O1307=0,N1333-1,
IF(N1333&lt;1,O1308,
(((N1333-1)*(N1309-(N1309/(N1333))))+(O1307*O1308))/(O1309)))))</f>
        <v>0</v>
      </c>
      <c r="P1333" s="395">
        <f t="shared" ref="P1333" ca="1" si="1919">IF(O1333="n/a","n/a",IF(AND(O1333&lt;1,P1307=0),0,
IF(P1307=0,O1333-1,
IF(O1333&lt;1,P1308,
(((O1333-1)*(O1309-(O1309/(O1333))))+(P1307*P1308))/(P1309)))))</f>
        <v>0</v>
      </c>
      <c r="Q1333" s="395">
        <f t="shared" ref="Q1333" ca="1" si="1920">IF(P1333="n/a","n/a",IF(AND(P1333&lt;1,Q1307=0),0,
IF(Q1307=0,P1333-1,
IF(P1333&lt;1,Q1308,
(((P1333-1)*(P1309-(P1309/(P1333))))+(Q1307*Q1308))/(Q1309)))))</f>
        <v>0</v>
      </c>
      <c r="R1333" s="395">
        <f t="shared" ref="R1333" ca="1" si="1921">IF(Q1333="n/a","n/a",IF(AND(Q1333&lt;1,R1307=0),0,
IF(R1307=0,Q1333-1,
IF(Q1333&lt;1,R1308,
(((Q1333-1)*(Q1309-(Q1309/(Q1333))))+(R1307*R1308))/(R1309)))))</f>
        <v>0</v>
      </c>
      <c r="S1333" s="395">
        <f t="shared" ref="S1333" ca="1" si="1922">IF(R1333="n/a","n/a",IF(AND(R1333&lt;1,S1307=0),0,
IF(S1307=0,R1333-1,
IF(R1333&lt;1,S1308,
(((R1333-1)*(R1309-(R1309/(R1333))))+(S1307*S1308))/(S1309)))))</f>
        <v>0</v>
      </c>
      <c r="T1333" s="395">
        <f t="shared" ref="T1333" ca="1" si="1923">IF(S1333="n/a","n/a",IF(AND(S1333&lt;1,T1307=0),0,
IF(T1307=0,S1333-1,
IF(S1333&lt;1,T1308,
(((S1333-1)*(S1309-(S1309/(S1333))))+(T1307*T1308))/(T1309)))))</f>
        <v>0</v>
      </c>
      <c r="U1333" s="395">
        <f t="shared" ref="U1333" ca="1" si="1924">IF(T1333="n/a","n/a",IF(AND(T1333&lt;1,U1307=0),0,
IF(U1307=0,T1333-1,
IF(T1333&lt;1,U1308,
(((T1333-1)*(T1309-(T1309/(T1333))))+(U1307*U1308))/(U1309)))))</f>
        <v>0</v>
      </c>
      <c r="V1333" s="395">
        <f t="shared" ref="V1333" ca="1" si="1925">IF(U1333="n/a","n/a",IF(AND(U1333&lt;1,V1307=0),0,
IF(V1307=0,U1333-1,
IF(U1333&lt;1,V1308,
(((U1333-1)*(U1309-(U1309/(U1333))))+(V1307*V1308))/(V1309)))))</f>
        <v>0</v>
      </c>
      <c r="W1333" s="395">
        <f t="shared" ref="W1333" ca="1" si="1926">IF(V1333="n/a","n/a",IF(AND(V1333&lt;1,W1307=0),0,
IF(W1307=0,V1333-1,
IF(V1333&lt;1,W1308,
(((V1333-1)*(V1309-(V1309/(V1333))))+(W1307*W1308))/(W1309)))))</f>
        <v>0</v>
      </c>
      <c r="X1333" s="249"/>
      <c r="Y1333" s="249"/>
      <c r="Z1333" s="249"/>
      <c r="AA1333" s="249"/>
      <c r="AB1333" s="249"/>
    </row>
    <row r="1334" spans="1:28" hidden="1" outlineLevel="1">
      <c r="A1334" s="249"/>
      <c r="B1334" s="309" t="s">
        <v>301</v>
      </c>
      <c r="C1334" s="400">
        <f ca="1">C1306</f>
        <v>0</v>
      </c>
      <c r="D1334" s="395">
        <f t="shared" ref="D1334" ca="1" si="1927">IF(C1334="n/a","n/a",MAX(0,C1334-1))</f>
        <v>0</v>
      </c>
      <c r="E1334" s="395">
        <f t="shared" ref="E1334:E1335" ca="1" si="1928">IF(D1334="n/a","n/a",MAX(0,D1334-1))</f>
        <v>0</v>
      </c>
      <c r="F1334" s="395">
        <f t="shared" ref="F1334:F1336" ca="1" si="1929">IF(E1334="n/a","n/a",MAX(0,E1334-1))</f>
        <v>0</v>
      </c>
      <c r="G1334" s="395">
        <f t="shared" ref="G1334:G1337" ca="1" si="1930">IF(F1334="n/a","n/a",MAX(0,F1334-1))</f>
        <v>0</v>
      </c>
      <c r="H1334" s="395">
        <f t="shared" ref="H1334:H1338" ca="1" si="1931">IF(G1334="n/a","n/a",MAX(0,G1334-1))</f>
        <v>0</v>
      </c>
      <c r="I1334" s="395">
        <f t="shared" ref="I1334:I1339" ca="1" si="1932">IF(H1334="n/a","n/a",MAX(0,H1334-1))</f>
        <v>0</v>
      </c>
      <c r="J1334" s="395">
        <f t="shared" ref="J1334:J1340" ca="1" si="1933">IF(I1334="n/a","n/a",MAX(0,I1334-1))</f>
        <v>0</v>
      </c>
      <c r="K1334" s="395">
        <f t="shared" ref="K1334:K1341" ca="1" si="1934">IF(J1334="n/a","n/a",MAX(0,J1334-1))</f>
        <v>0</v>
      </c>
      <c r="L1334" s="395">
        <f t="shared" ref="L1334:L1342" ca="1" si="1935">IF(K1334="n/a","n/a",MAX(0,K1334-1))</f>
        <v>0</v>
      </c>
      <c r="M1334" s="395">
        <f t="shared" ref="M1334:M1343" ca="1" si="1936">IF(L1334="n/a","n/a",MAX(0,L1334-1))</f>
        <v>0</v>
      </c>
      <c r="N1334" s="395">
        <f t="shared" ref="N1334:N1344" ca="1" si="1937">IF(M1334="n/a","n/a",MAX(0,M1334-1))</f>
        <v>0</v>
      </c>
      <c r="O1334" s="395">
        <f t="shared" ref="O1334:O1345" ca="1" si="1938">IF(N1334="n/a","n/a",MAX(0,N1334-1))</f>
        <v>0</v>
      </c>
      <c r="P1334" s="395">
        <f t="shared" ref="P1334:P1346" ca="1" si="1939">IF(O1334="n/a","n/a",MAX(0,O1334-1))</f>
        <v>0</v>
      </c>
      <c r="Q1334" s="395">
        <f t="shared" ref="Q1334:Q1347" ca="1" si="1940">IF(P1334="n/a","n/a",MAX(0,P1334-1))</f>
        <v>0</v>
      </c>
      <c r="R1334" s="395">
        <f t="shared" ref="R1334:R1348" ca="1" si="1941">IF(Q1334="n/a","n/a",MAX(0,Q1334-1))</f>
        <v>0</v>
      </c>
      <c r="S1334" s="395">
        <f t="shared" ref="S1334:S1349" ca="1" si="1942">IF(R1334="n/a","n/a",MAX(0,R1334-1))</f>
        <v>0</v>
      </c>
      <c r="T1334" s="395">
        <f t="shared" ref="T1334:T1350" ca="1" si="1943">IF(S1334="n/a","n/a",MAX(0,S1334-1))</f>
        <v>0</v>
      </c>
      <c r="U1334" s="395">
        <f t="shared" ref="U1334:U1351" ca="1" si="1944">IF(T1334="n/a","n/a",MAX(0,T1334-1))</f>
        <v>0</v>
      </c>
      <c r="V1334" s="395">
        <f t="shared" ref="V1334:V1352" ca="1" si="1945">IF(U1334="n/a","n/a",MAX(0,U1334-1))</f>
        <v>0</v>
      </c>
      <c r="W1334" s="395">
        <f t="shared" ref="W1334:W1352" ca="1" si="1946">IF(V1334="n/a","n/a",MAX(0,V1334-1))</f>
        <v>0</v>
      </c>
      <c r="X1334" s="249"/>
      <c r="Y1334" s="249"/>
      <c r="Z1334" s="249"/>
      <c r="AA1334" s="249"/>
      <c r="AB1334" s="249"/>
    </row>
    <row r="1335" spans="1:28" hidden="1" outlineLevel="1">
      <c r="A1335" s="249"/>
      <c r="B1335" s="309" t="str">
        <f t="shared" ref="B1335:B1354" ca="1" si="1947">"RL Capex "&amp;OFFSET($C$6,0,A1311)</f>
        <v>RL Capex 2013</v>
      </c>
      <c r="C1335" s="396"/>
      <c r="D1335" s="400">
        <f ca="1">D1306</f>
        <v>0</v>
      </c>
      <c r="E1335" s="395">
        <f t="shared" ca="1" si="1928"/>
        <v>0</v>
      </c>
      <c r="F1335" s="395">
        <f t="shared" ca="1" si="1929"/>
        <v>0</v>
      </c>
      <c r="G1335" s="395">
        <f t="shared" ca="1" si="1930"/>
        <v>0</v>
      </c>
      <c r="H1335" s="395">
        <f t="shared" ca="1" si="1931"/>
        <v>0</v>
      </c>
      <c r="I1335" s="395">
        <f t="shared" ca="1" si="1932"/>
        <v>0</v>
      </c>
      <c r="J1335" s="395">
        <f t="shared" ca="1" si="1933"/>
        <v>0</v>
      </c>
      <c r="K1335" s="395">
        <f t="shared" ca="1" si="1934"/>
        <v>0</v>
      </c>
      <c r="L1335" s="395">
        <f t="shared" ca="1" si="1935"/>
        <v>0</v>
      </c>
      <c r="M1335" s="395">
        <f t="shared" ca="1" si="1936"/>
        <v>0</v>
      </c>
      <c r="N1335" s="395">
        <f t="shared" ca="1" si="1937"/>
        <v>0</v>
      </c>
      <c r="O1335" s="395">
        <f t="shared" ca="1" si="1938"/>
        <v>0</v>
      </c>
      <c r="P1335" s="395">
        <f t="shared" ca="1" si="1939"/>
        <v>0</v>
      </c>
      <c r="Q1335" s="395">
        <f t="shared" ca="1" si="1940"/>
        <v>0</v>
      </c>
      <c r="R1335" s="395">
        <f t="shared" ca="1" si="1941"/>
        <v>0</v>
      </c>
      <c r="S1335" s="395">
        <f t="shared" ca="1" si="1942"/>
        <v>0</v>
      </c>
      <c r="T1335" s="395">
        <f t="shared" ca="1" si="1943"/>
        <v>0</v>
      </c>
      <c r="U1335" s="395">
        <f t="shared" ca="1" si="1944"/>
        <v>0</v>
      </c>
      <c r="V1335" s="395">
        <f t="shared" ca="1" si="1945"/>
        <v>0</v>
      </c>
      <c r="W1335" s="395">
        <f t="shared" ca="1" si="1946"/>
        <v>0</v>
      </c>
      <c r="X1335" s="249"/>
      <c r="Y1335" s="249"/>
      <c r="Z1335" s="249"/>
      <c r="AA1335" s="249"/>
      <c r="AB1335" s="249"/>
    </row>
    <row r="1336" spans="1:28" hidden="1" outlineLevel="1">
      <c r="A1336" s="249"/>
      <c r="B1336" s="309" t="str">
        <f t="shared" ca="1" si="1947"/>
        <v>RL Capex 2014</v>
      </c>
      <c r="C1336" s="401"/>
      <c r="D1336" s="396"/>
      <c r="E1336" s="400">
        <f ca="1">E1306</f>
        <v>0</v>
      </c>
      <c r="F1336" s="395">
        <f t="shared" ca="1" si="1929"/>
        <v>0</v>
      </c>
      <c r="G1336" s="395">
        <f t="shared" ca="1" si="1930"/>
        <v>0</v>
      </c>
      <c r="H1336" s="395">
        <f t="shared" ca="1" si="1931"/>
        <v>0</v>
      </c>
      <c r="I1336" s="395">
        <f t="shared" ca="1" si="1932"/>
        <v>0</v>
      </c>
      <c r="J1336" s="395">
        <f t="shared" ca="1" si="1933"/>
        <v>0</v>
      </c>
      <c r="K1336" s="395">
        <f t="shared" ca="1" si="1934"/>
        <v>0</v>
      </c>
      <c r="L1336" s="395">
        <f t="shared" ca="1" si="1935"/>
        <v>0</v>
      </c>
      <c r="M1336" s="395">
        <f t="shared" ca="1" si="1936"/>
        <v>0</v>
      </c>
      <c r="N1336" s="395">
        <f t="shared" ca="1" si="1937"/>
        <v>0</v>
      </c>
      <c r="O1336" s="395">
        <f t="shared" ca="1" si="1938"/>
        <v>0</v>
      </c>
      <c r="P1336" s="395">
        <f t="shared" ca="1" si="1939"/>
        <v>0</v>
      </c>
      <c r="Q1336" s="395">
        <f t="shared" ca="1" si="1940"/>
        <v>0</v>
      </c>
      <c r="R1336" s="395">
        <f t="shared" ca="1" si="1941"/>
        <v>0</v>
      </c>
      <c r="S1336" s="395">
        <f t="shared" ca="1" si="1942"/>
        <v>0</v>
      </c>
      <c r="T1336" s="395">
        <f t="shared" ca="1" si="1943"/>
        <v>0</v>
      </c>
      <c r="U1336" s="395">
        <f t="shared" ca="1" si="1944"/>
        <v>0</v>
      </c>
      <c r="V1336" s="395">
        <f t="shared" ca="1" si="1945"/>
        <v>0</v>
      </c>
      <c r="W1336" s="395">
        <f t="shared" ca="1" si="1946"/>
        <v>0</v>
      </c>
      <c r="X1336" s="249"/>
      <c r="Y1336" s="249"/>
      <c r="Z1336" s="249"/>
      <c r="AA1336" s="249"/>
      <c r="AB1336" s="249"/>
    </row>
    <row r="1337" spans="1:28" hidden="1" outlineLevel="1">
      <c r="A1337" s="249"/>
      <c r="B1337" s="309" t="str">
        <f t="shared" ca="1" si="1947"/>
        <v>RL Capex 2015</v>
      </c>
      <c r="C1337" s="401"/>
      <c r="D1337" s="401"/>
      <c r="E1337" s="396"/>
      <c r="F1337" s="400">
        <f ca="1">F1306</f>
        <v>0</v>
      </c>
      <c r="G1337" s="395">
        <f t="shared" ca="1" si="1930"/>
        <v>0</v>
      </c>
      <c r="H1337" s="395">
        <f t="shared" ca="1" si="1931"/>
        <v>0</v>
      </c>
      <c r="I1337" s="395">
        <f t="shared" ca="1" si="1932"/>
        <v>0</v>
      </c>
      <c r="J1337" s="395">
        <f t="shared" ca="1" si="1933"/>
        <v>0</v>
      </c>
      <c r="K1337" s="395">
        <f t="shared" ca="1" si="1934"/>
        <v>0</v>
      </c>
      <c r="L1337" s="395">
        <f t="shared" ca="1" si="1935"/>
        <v>0</v>
      </c>
      <c r="M1337" s="395">
        <f t="shared" ca="1" si="1936"/>
        <v>0</v>
      </c>
      <c r="N1337" s="395">
        <f t="shared" ca="1" si="1937"/>
        <v>0</v>
      </c>
      <c r="O1337" s="395">
        <f t="shared" ca="1" si="1938"/>
        <v>0</v>
      </c>
      <c r="P1337" s="395">
        <f t="shared" ca="1" si="1939"/>
        <v>0</v>
      </c>
      <c r="Q1337" s="395">
        <f t="shared" ca="1" si="1940"/>
        <v>0</v>
      </c>
      <c r="R1337" s="395">
        <f t="shared" ca="1" si="1941"/>
        <v>0</v>
      </c>
      <c r="S1337" s="395">
        <f t="shared" ca="1" si="1942"/>
        <v>0</v>
      </c>
      <c r="T1337" s="395">
        <f t="shared" ca="1" si="1943"/>
        <v>0</v>
      </c>
      <c r="U1337" s="395">
        <f t="shared" ca="1" si="1944"/>
        <v>0</v>
      </c>
      <c r="V1337" s="395">
        <f t="shared" ca="1" si="1945"/>
        <v>0</v>
      </c>
      <c r="W1337" s="395">
        <f t="shared" ca="1" si="1946"/>
        <v>0</v>
      </c>
      <c r="X1337" s="249"/>
      <c r="Y1337" s="249"/>
      <c r="Z1337" s="249"/>
      <c r="AA1337" s="249"/>
      <c r="AB1337" s="249"/>
    </row>
    <row r="1338" spans="1:28" hidden="1" outlineLevel="1">
      <c r="A1338" s="249"/>
      <c r="B1338" s="309" t="str">
        <f t="shared" ca="1" si="1947"/>
        <v>RL Capex 2016</v>
      </c>
      <c r="C1338" s="401"/>
      <c r="D1338" s="401"/>
      <c r="E1338" s="401"/>
      <c r="F1338" s="396"/>
      <c r="G1338" s="400">
        <f ca="1">G1306</f>
        <v>0</v>
      </c>
      <c r="H1338" s="395">
        <f t="shared" ca="1" si="1931"/>
        <v>0</v>
      </c>
      <c r="I1338" s="395">
        <f t="shared" ca="1" si="1932"/>
        <v>0</v>
      </c>
      <c r="J1338" s="395">
        <f t="shared" ca="1" si="1933"/>
        <v>0</v>
      </c>
      <c r="K1338" s="395">
        <f t="shared" ca="1" si="1934"/>
        <v>0</v>
      </c>
      <c r="L1338" s="395">
        <f t="shared" ca="1" si="1935"/>
        <v>0</v>
      </c>
      <c r="M1338" s="395">
        <f t="shared" ca="1" si="1936"/>
        <v>0</v>
      </c>
      <c r="N1338" s="395">
        <f t="shared" ca="1" si="1937"/>
        <v>0</v>
      </c>
      <c r="O1338" s="395">
        <f t="shared" ca="1" si="1938"/>
        <v>0</v>
      </c>
      <c r="P1338" s="395">
        <f t="shared" ca="1" si="1939"/>
        <v>0</v>
      </c>
      <c r="Q1338" s="395">
        <f t="shared" ca="1" si="1940"/>
        <v>0</v>
      </c>
      <c r="R1338" s="395">
        <f t="shared" ca="1" si="1941"/>
        <v>0</v>
      </c>
      <c r="S1338" s="395">
        <f t="shared" ca="1" si="1942"/>
        <v>0</v>
      </c>
      <c r="T1338" s="395">
        <f t="shared" ca="1" si="1943"/>
        <v>0</v>
      </c>
      <c r="U1338" s="395">
        <f t="shared" ca="1" si="1944"/>
        <v>0</v>
      </c>
      <c r="V1338" s="395">
        <f t="shared" ca="1" si="1945"/>
        <v>0</v>
      </c>
      <c r="W1338" s="395">
        <f t="shared" ca="1" si="1946"/>
        <v>0</v>
      </c>
      <c r="X1338" s="249"/>
      <c r="Y1338" s="249"/>
      <c r="Z1338" s="249"/>
      <c r="AA1338" s="249"/>
      <c r="AB1338" s="249"/>
    </row>
    <row r="1339" spans="1:28" hidden="1" outlineLevel="1">
      <c r="A1339" s="249"/>
      <c r="B1339" s="309" t="str">
        <f t="shared" ca="1" si="1947"/>
        <v>RL Capex 2017</v>
      </c>
      <c r="C1339" s="401"/>
      <c r="D1339" s="401"/>
      <c r="E1339" s="401"/>
      <c r="F1339" s="401"/>
      <c r="G1339" s="396"/>
      <c r="H1339" s="400">
        <f ca="1">H1306</f>
        <v>0</v>
      </c>
      <c r="I1339" s="395">
        <f t="shared" ca="1" si="1932"/>
        <v>0</v>
      </c>
      <c r="J1339" s="395">
        <f t="shared" ca="1" si="1933"/>
        <v>0</v>
      </c>
      <c r="K1339" s="395">
        <f t="shared" ca="1" si="1934"/>
        <v>0</v>
      </c>
      <c r="L1339" s="395">
        <f t="shared" ca="1" si="1935"/>
        <v>0</v>
      </c>
      <c r="M1339" s="395">
        <f t="shared" ca="1" si="1936"/>
        <v>0</v>
      </c>
      <c r="N1339" s="395">
        <f t="shared" ca="1" si="1937"/>
        <v>0</v>
      </c>
      <c r="O1339" s="395">
        <f t="shared" ca="1" si="1938"/>
        <v>0</v>
      </c>
      <c r="P1339" s="395">
        <f t="shared" ca="1" si="1939"/>
        <v>0</v>
      </c>
      <c r="Q1339" s="395">
        <f t="shared" ca="1" si="1940"/>
        <v>0</v>
      </c>
      <c r="R1339" s="395">
        <f t="shared" ca="1" si="1941"/>
        <v>0</v>
      </c>
      <c r="S1339" s="395">
        <f t="shared" ca="1" si="1942"/>
        <v>0</v>
      </c>
      <c r="T1339" s="395">
        <f t="shared" ca="1" si="1943"/>
        <v>0</v>
      </c>
      <c r="U1339" s="395">
        <f t="shared" ca="1" si="1944"/>
        <v>0</v>
      </c>
      <c r="V1339" s="395">
        <f t="shared" ca="1" si="1945"/>
        <v>0</v>
      </c>
      <c r="W1339" s="395">
        <f t="shared" ca="1" si="1946"/>
        <v>0</v>
      </c>
      <c r="X1339" s="249"/>
      <c r="Y1339" s="249"/>
      <c r="Z1339" s="249"/>
      <c r="AA1339" s="249"/>
      <c r="AB1339" s="249"/>
    </row>
    <row r="1340" spans="1:28" hidden="1" outlineLevel="1">
      <c r="A1340" s="249"/>
      <c r="B1340" s="309" t="str">
        <f t="shared" ca="1" si="1947"/>
        <v>RL Capex 2018</v>
      </c>
      <c r="C1340" s="401"/>
      <c r="D1340" s="401"/>
      <c r="E1340" s="401"/>
      <c r="F1340" s="401"/>
      <c r="G1340" s="401"/>
      <c r="H1340" s="396"/>
      <c r="I1340" s="400">
        <f ca="1">I1306</f>
        <v>0</v>
      </c>
      <c r="J1340" s="395">
        <f t="shared" ca="1" si="1933"/>
        <v>0</v>
      </c>
      <c r="K1340" s="395">
        <f t="shared" ca="1" si="1934"/>
        <v>0</v>
      </c>
      <c r="L1340" s="395">
        <f t="shared" ca="1" si="1935"/>
        <v>0</v>
      </c>
      <c r="M1340" s="395">
        <f t="shared" ca="1" si="1936"/>
        <v>0</v>
      </c>
      <c r="N1340" s="395">
        <f t="shared" ca="1" si="1937"/>
        <v>0</v>
      </c>
      <c r="O1340" s="395">
        <f t="shared" ca="1" si="1938"/>
        <v>0</v>
      </c>
      <c r="P1340" s="395">
        <f t="shared" ca="1" si="1939"/>
        <v>0</v>
      </c>
      <c r="Q1340" s="395">
        <f t="shared" ca="1" si="1940"/>
        <v>0</v>
      </c>
      <c r="R1340" s="395">
        <f t="shared" ca="1" si="1941"/>
        <v>0</v>
      </c>
      <c r="S1340" s="395">
        <f t="shared" ca="1" si="1942"/>
        <v>0</v>
      </c>
      <c r="T1340" s="395">
        <f t="shared" ca="1" si="1943"/>
        <v>0</v>
      </c>
      <c r="U1340" s="395">
        <f t="shared" ca="1" si="1944"/>
        <v>0</v>
      </c>
      <c r="V1340" s="395">
        <f t="shared" ca="1" si="1945"/>
        <v>0</v>
      </c>
      <c r="W1340" s="395">
        <f t="shared" ca="1" si="1946"/>
        <v>0</v>
      </c>
      <c r="X1340" s="249"/>
      <c r="Y1340" s="249"/>
      <c r="Z1340" s="249"/>
      <c r="AA1340" s="249"/>
      <c r="AB1340" s="249"/>
    </row>
    <row r="1341" spans="1:28" hidden="1" outlineLevel="1">
      <c r="A1341" s="249"/>
      <c r="B1341" s="309" t="str">
        <f t="shared" ca="1" si="1947"/>
        <v>RL Capex 2019</v>
      </c>
      <c r="C1341" s="401"/>
      <c r="D1341" s="401"/>
      <c r="E1341" s="401"/>
      <c r="F1341" s="401"/>
      <c r="G1341" s="401"/>
      <c r="H1341" s="401"/>
      <c r="I1341" s="396"/>
      <c r="J1341" s="400">
        <f ca="1">J1306</f>
        <v>0</v>
      </c>
      <c r="K1341" s="395">
        <f t="shared" ca="1" si="1934"/>
        <v>0</v>
      </c>
      <c r="L1341" s="395">
        <f t="shared" ca="1" si="1935"/>
        <v>0</v>
      </c>
      <c r="M1341" s="395">
        <f t="shared" ca="1" si="1936"/>
        <v>0</v>
      </c>
      <c r="N1341" s="395">
        <f t="shared" ca="1" si="1937"/>
        <v>0</v>
      </c>
      <c r="O1341" s="395">
        <f t="shared" ca="1" si="1938"/>
        <v>0</v>
      </c>
      <c r="P1341" s="395">
        <f t="shared" ca="1" si="1939"/>
        <v>0</v>
      </c>
      <c r="Q1341" s="395">
        <f t="shared" ca="1" si="1940"/>
        <v>0</v>
      </c>
      <c r="R1341" s="395">
        <f t="shared" ca="1" si="1941"/>
        <v>0</v>
      </c>
      <c r="S1341" s="395">
        <f t="shared" ca="1" si="1942"/>
        <v>0</v>
      </c>
      <c r="T1341" s="395">
        <f t="shared" ca="1" si="1943"/>
        <v>0</v>
      </c>
      <c r="U1341" s="395">
        <f t="shared" ca="1" si="1944"/>
        <v>0</v>
      </c>
      <c r="V1341" s="395">
        <f t="shared" ca="1" si="1945"/>
        <v>0</v>
      </c>
      <c r="W1341" s="395">
        <f t="shared" ca="1" si="1946"/>
        <v>0</v>
      </c>
      <c r="X1341" s="249"/>
      <c r="Y1341" s="249"/>
      <c r="Z1341" s="249"/>
      <c r="AA1341" s="249"/>
      <c r="AB1341" s="249"/>
    </row>
    <row r="1342" spans="1:28" hidden="1" outlineLevel="1">
      <c r="A1342" s="249"/>
      <c r="B1342" s="309" t="str">
        <f t="shared" ca="1" si="1947"/>
        <v>RL Capex 2020</v>
      </c>
      <c r="C1342" s="401"/>
      <c r="D1342" s="401"/>
      <c r="E1342" s="401"/>
      <c r="F1342" s="401"/>
      <c r="G1342" s="401"/>
      <c r="H1342" s="401"/>
      <c r="I1342" s="401"/>
      <c r="J1342" s="396"/>
      <c r="K1342" s="400">
        <f ca="1">K1306</f>
        <v>0</v>
      </c>
      <c r="L1342" s="395">
        <f t="shared" ca="1" si="1935"/>
        <v>0</v>
      </c>
      <c r="M1342" s="395">
        <f t="shared" ca="1" si="1936"/>
        <v>0</v>
      </c>
      <c r="N1342" s="395">
        <f t="shared" ca="1" si="1937"/>
        <v>0</v>
      </c>
      <c r="O1342" s="395">
        <f t="shared" ca="1" si="1938"/>
        <v>0</v>
      </c>
      <c r="P1342" s="395">
        <f t="shared" ca="1" si="1939"/>
        <v>0</v>
      </c>
      <c r="Q1342" s="395">
        <f t="shared" ca="1" si="1940"/>
        <v>0</v>
      </c>
      <c r="R1342" s="395">
        <f t="shared" ca="1" si="1941"/>
        <v>0</v>
      </c>
      <c r="S1342" s="395">
        <f t="shared" ca="1" si="1942"/>
        <v>0</v>
      </c>
      <c r="T1342" s="395">
        <f t="shared" ca="1" si="1943"/>
        <v>0</v>
      </c>
      <c r="U1342" s="395">
        <f t="shared" ca="1" si="1944"/>
        <v>0</v>
      </c>
      <c r="V1342" s="395">
        <f t="shared" ca="1" si="1945"/>
        <v>0</v>
      </c>
      <c r="W1342" s="395">
        <f t="shared" ca="1" si="1946"/>
        <v>0</v>
      </c>
      <c r="X1342" s="249"/>
      <c r="Y1342" s="249"/>
      <c r="Z1342" s="249"/>
      <c r="AA1342" s="249"/>
      <c r="AB1342" s="249"/>
    </row>
    <row r="1343" spans="1:28" hidden="1" outlineLevel="1">
      <c r="A1343" s="249"/>
      <c r="B1343" s="309" t="str">
        <f t="shared" ca="1" si="1947"/>
        <v>RL Capex 2021</v>
      </c>
      <c r="C1343" s="401"/>
      <c r="D1343" s="401"/>
      <c r="E1343" s="401"/>
      <c r="F1343" s="401"/>
      <c r="G1343" s="401"/>
      <c r="H1343" s="401"/>
      <c r="I1343" s="401"/>
      <c r="J1343" s="401"/>
      <c r="K1343" s="396"/>
      <c r="L1343" s="400">
        <f ca="1">L1306</f>
        <v>0</v>
      </c>
      <c r="M1343" s="395">
        <f t="shared" ca="1" si="1936"/>
        <v>0</v>
      </c>
      <c r="N1343" s="395">
        <f t="shared" ca="1" si="1937"/>
        <v>0</v>
      </c>
      <c r="O1343" s="395">
        <f t="shared" ca="1" si="1938"/>
        <v>0</v>
      </c>
      <c r="P1343" s="395">
        <f t="shared" ca="1" si="1939"/>
        <v>0</v>
      </c>
      <c r="Q1343" s="395">
        <f t="shared" ca="1" si="1940"/>
        <v>0</v>
      </c>
      <c r="R1343" s="395">
        <f t="shared" ca="1" si="1941"/>
        <v>0</v>
      </c>
      <c r="S1343" s="395">
        <f t="shared" ca="1" si="1942"/>
        <v>0</v>
      </c>
      <c r="T1343" s="395">
        <f t="shared" ca="1" si="1943"/>
        <v>0</v>
      </c>
      <c r="U1343" s="395">
        <f t="shared" ca="1" si="1944"/>
        <v>0</v>
      </c>
      <c r="V1343" s="395">
        <f t="shared" ca="1" si="1945"/>
        <v>0</v>
      </c>
      <c r="W1343" s="395">
        <f t="shared" ca="1" si="1946"/>
        <v>0</v>
      </c>
      <c r="X1343" s="249"/>
      <c r="Y1343" s="249"/>
      <c r="Z1343" s="249"/>
      <c r="AA1343" s="249"/>
      <c r="AB1343" s="249"/>
    </row>
    <row r="1344" spans="1:28" hidden="1" outlineLevel="1">
      <c r="A1344" s="249"/>
      <c r="B1344" s="309" t="str">
        <f t="shared" ca="1" si="1947"/>
        <v>RL Capex 2022</v>
      </c>
      <c r="C1344" s="401"/>
      <c r="D1344" s="401"/>
      <c r="E1344" s="401"/>
      <c r="F1344" s="401"/>
      <c r="G1344" s="401"/>
      <c r="H1344" s="401"/>
      <c r="I1344" s="401"/>
      <c r="J1344" s="401"/>
      <c r="K1344" s="401"/>
      <c r="L1344" s="396"/>
      <c r="M1344" s="400">
        <f ca="1">M1306</f>
        <v>0</v>
      </c>
      <c r="N1344" s="395">
        <f t="shared" ca="1" si="1937"/>
        <v>0</v>
      </c>
      <c r="O1344" s="395">
        <f t="shared" ca="1" si="1938"/>
        <v>0</v>
      </c>
      <c r="P1344" s="395">
        <f t="shared" ca="1" si="1939"/>
        <v>0</v>
      </c>
      <c r="Q1344" s="395">
        <f t="shared" ca="1" si="1940"/>
        <v>0</v>
      </c>
      <c r="R1344" s="395">
        <f t="shared" ca="1" si="1941"/>
        <v>0</v>
      </c>
      <c r="S1344" s="395">
        <f t="shared" ca="1" si="1942"/>
        <v>0</v>
      </c>
      <c r="T1344" s="395">
        <f t="shared" ca="1" si="1943"/>
        <v>0</v>
      </c>
      <c r="U1344" s="395">
        <f t="shared" ca="1" si="1944"/>
        <v>0</v>
      </c>
      <c r="V1344" s="395">
        <f t="shared" ca="1" si="1945"/>
        <v>0</v>
      </c>
      <c r="W1344" s="395">
        <f t="shared" ca="1" si="1946"/>
        <v>0</v>
      </c>
      <c r="X1344" s="249"/>
      <c r="Y1344" s="249"/>
      <c r="Z1344" s="249"/>
      <c r="AA1344" s="249"/>
      <c r="AB1344" s="249"/>
    </row>
    <row r="1345" spans="1:28" hidden="1" outlineLevel="1">
      <c r="A1345" s="249"/>
      <c r="B1345" s="309" t="str">
        <f t="shared" ca="1" si="1947"/>
        <v>RL Capex 2023</v>
      </c>
      <c r="C1345" s="401"/>
      <c r="D1345" s="401"/>
      <c r="E1345" s="401"/>
      <c r="F1345" s="401"/>
      <c r="G1345" s="401"/>
      <c r="H1345" s="401"/>
      <c r="I1345" s="401"/>
      <c r="J1345" s="401"/>
      <c r="K1345" s="401"/>
      <c r="L1345" s="401"/>
      <c r="M1345" s="396"/>
      <c r="N1345" s="400">
        <f>N1306</f>
        <v>0</v>
      </c>
      <c r="O1345" s="395">
        <f t="shared" si="1938"/>
        <v>0</v>
      </c>
      <c r="P1345" s="395">
        <f t="shared" si="1939"/>
        <v>0</v>
      </c>
      <c r="Q1345" s="395">
        <f t="shared" si="1940"/>
        <v>0</v>
      </c>
      <c r="R1345" s="395">
        <f t="shared" si="1941"/>
        <v>0</v>
      </c>
      <c r="S1345" s="395">
        <f t="shared" si="1942"/>
        <v>0</v>
      </c>
      <c r="T1345" s="395">
        <f t="shared" si="1943"/>
        <v>0</v>
      </c>
      <c r="U1345" s="395">
        <f t="shared" si="1944"/>
        <v>0</v>
      </c>
      <c r="V1345" s="395">
        <f t="shared" si="1945"/>
        <v>0</v>
      </c>
      <c r="W1345" s="395">
        <f t="shared" si="1946"/>
        <v>0</v>
      </c>
      <c r="X1345" s="249"/>
      <c r="Y1345" s="249"/>
      <c r="Z1345" s="249"/>
      <c r="AA1345" s="249"/>
      <c r="AB1345" s="249"/>
    </row>
    <row r="1346" spans="1:28" hidden="1" outlineLevel="1">
      <c r="A1346" s="249"/>
      <c r="B1346" s="309" t="str">
        <f t="shared" ca="1" si="1947"/>
        <v>RL Capex 2024</v>
      </c>
      <c r="C1346" s="401"/>
      <c r="D1346" s="401"/>
      <c r="E1346" s="401"/>
      <c r="F1346" s="401"/>
      <c r="G1346" s="401"/>
      <c r="H1346" s="401"/>
      <c r="I1346" s="401"/>
      <c r="J1346" s="401"/>
      <c r="K1346" s="401"/>
      <c r="L1346" s="401"/>
      <c r="M1346" s="401"/>
      <c r="N1346" s="396"/>
      <c r="O1346" s="400">
        <f>O1306</f>
        <v>0</v>
      </c>
      <c r="P1346" s="395">
        <f t="shared" si="1939"/>
        <v>0</v>
      </c>
      <c r="Q1346" s="395">
        <f t="shared" si="1940"/>
        <v>0</v>
      </c>
      <c r="R1346" s="395">
        <f t="shared" si="1941"/>
        <v>0</v>
      </c>
      <c r="S1346" s="395">
        <f t="shared" si="1942"/>
        <v>0</v>
      </c>
      <c r="T1346" s="395">
        <f t="shared" si="1943"/>
        <v>0</v>
      </c>
      <c r="U1346" s="395">
        <f t="shared" si="1944"/>
        <v>0</v>
      </c>
      <c r="V1346" s="395">
        <f t="shared" si="1945"/>
        <v>0</v>
      </c>
      <c r="W1346" s="395">
        <f t="shared" si="1946"/>
        <v>0</v>
      </c>
      <c r="X1346" s="249"/>
      <c r="Y1346" s="249"/>
      <c r="Z1346" s="249"/>
      <c r="AA1346" s="249"/>
      <c r="AB1346" s="249"/>
    </row>
    <row r="1347" spans="1:28" hidden="1" outlineLevel="1">
      <c r="A1347" s="249"/>
      <c r="B1347" s="309" t="str">
        <f t="shared" ca="1" si="1947"/>
        <v>RL Capex 2025</v>
      </c>
      <c r="C1347" s="401"/>
      <c r="D1347" s="401"/>
      <c r="E1347" s="401"/>
      <c r="F1347" s="401"/>
      <c r="G1347" s="401"/>
      <c r="H1347" s="401"/>
      <c r="I1347" s="401"/>
      <c r="J1347" s="401"/>
      <c r="K1347" s="401"/>
      <c r="L1347" s="401"/>
      <c r="M1347" s="401"/>
      <c r="N1347" s="401"/>
      <c r="O1347" s="396"/>
      <c r="P1347" s="400">
        <f>P1306</f>
        <v>0</v>
      </c>
      <c r="Q1347" s="395">
        <f t="shared" si="1940"/>
        <v>0</v>
      </c>
      <c r="R1347" s="395">
        <f t="shared" si="1941"/>
        <v>0</v>
      </c>
      <c r="S1347" s="395">
        <f t="shared" si="1942"/>
        <v>0</v>
      </c>
      <c r="T1347" s="395">
        <f t="shared" si="1943"/>
        <v>0</v>
      </c>
      <c r="U1347" s="395">
        <f t="shared" si="1944"/>
        <v>0</v>
      </c>
      <c r="V1347" s="395">
        <f t="shared" si="1945"/>
        <v>0</v>
      </c>
      <c r="W1347" s="395">
        <f t="shared" si="1946"/>
        <v>0</v>
      </c>
      <c r="X1347" s="249"/>
      <c r="Y1347" s="249"/>
      <c r="Z1347" s="249"/>
      <c r="AA1347" s="249"/>
      <c r="AB1347" s="249"/>
    </row>
    <row r="1348" spans="1:28" hidden="1" outlineLevel="1">
      <c r="A1348" s="249"/>
      <c r="B1348" s="309" t="str">
        <f t="shared" ca="1" si="1947"/>
        <v>RL Capex 2026</v>
      </c>
      <c r="C1348" s="401"/>
      <c r="D1348" s="401"/>
      <c r="E1348" s="401"/>
      <c r="F1348" s="401"/>
      <c r="G1348" s="401"/>
      <c r="H1348" s="401"/>
      <c r="I1348" s="401"/>
      <c r="J1348" s="401"/>
      <c r="K1348" s="401"/>
      <c r="L1348" s="401"/>
      <c r="M1348" s="401"/>
      <c r="N1348" s="401"/>
      <c r="O1348" s="401"/>
      <c r="P1348" s="396"/>
      <c r="Q1348" s="400">
        <f>Q1306</f>
        <v>0</v>
      </c>
      <c r="R1348" s="395">
        <f t="shared" si="1941"/>
        <v>0</v>
      </c>
      <c r="S1348" s="395">
        <f t="shared" si="1942"/>
        <v>0</v>
      </c>
      <c r="T1348" s="395">
        <f t="shared" si="1943"/>
        <v>0</v>
      </c>
      <c r="U1348" s="395">
        <f t="shared" si="1944"/>
        <v>0</v>
      </c>
      <c r="V1348" s="395">
        <f t="shared" si="1945"/>
        <v>0</v>
      </c>
      <c r="W1348" s="395">
        <f t="shared" si="1946"/>
        <v>0</v>
      </c>
      <c r="X1348" s="249"/>
      <c r="Y1348" s="249"/>
      <c r="Z1348" s="249"/>
      <c r="AA1348" s="249"/>
      <c r="AB1348" s="249"/>
    </row>
    <row r="1349" spans="1:28" hidden="1" outlineLevel="1">
      <c r="A1349" s="249"/>
      <c r="B1349" s="309" t="str">
        <f t="shared" ca="1" si="1947"/>
        <v>RL Capex 2027</v>
      </c>
      <c r="C1349" s="401"/>
      <c r="D1349" s="401"/>
      <c r="E1349" s="401"/>
      <c r="F1349" s="401"/>
      <c r="G1349" s="401"/>
      <c r="H1349" s="401"/>
      <c r="I1349" s="401"/>
      <c r="J1349" s="401"/>
      <c r="K1349" s="401"/>
      <c r="L1349" s="401"/>
      <c r="M1349" s="401"/>
      <c r="N1349" s="401"/>
      <c r="O1349" s="401"/>
      <c r="P1349" s="401"/>
      <c r="Q1349" s="396"/>
      <c r="R1349" s="400">
        <f>R1306</f>
        <v>0</v>
      </c>
      <c r="S1349" s="395">
        <f t="shared" si="1942"/>
        <v>0</v>
      </c>
      <c r="T1349" s="395">
        <f t="shared" si="1943"/>
        <v>0</v>
      </c>
      <c r="U1349" s="395">
        <f t="shared" si="1944"/>
        <v>0</v>
      </c>
      <c r="V1349" s="395">
        <f t="shared" si="1945"/>
        <v>0</v>
      </c>
      <c r="W1349" s="395">
        <f t="shared" si="1946"/>
        <v>0</v>
      </c>
      <c r="X1349" s="249"/>
      <c r="Y1349" s="249"/>
      <c r="Z1349" s="249"/>
      <c r="AA1349" s="249"/>
      <c r="AB1349" s="249"/>
    </row>
    <row r="1350" spans="1:28" hidden="1" outlineLevel="1">
      <c r="A1350" s="249"/>
      <c r="B1350" s="309" t="str">
        <f t="shared" ca="1" si="1947"/>
        <v>RL Capex 2028</v>
      </c>
      <c r="C1350" s="401"/>
      <c r="D1350" s="401"/>
      <c r="E1350" s="401"/>
      <c r="F1350" s="401"/>
      <c r="G1350" s="401"/>
      <c r="H1350" s="401"/>
      <c r="I1350" s="401"/>
      <c r="J1350" s="401"/>
      <c r="K1350" s="401"/>
      <c r="L1350" s="401"/>
      <c r="M1350" s="401"/>
      <c r="N1350" s="401"/>
      <c r="O1350" s="401"/>
      <c r="P1350" s="401"/>
      <c r="Q1350" s="401"/>
      <c r="R1350" s="396"/>
      <c r="S1350" s="400">
        <f>S1306</f>
        <v>0</v>
      </c>
      <c r="T1350" s="395">
        <f t="shared" si="1943"/>
        <v>0</v>
      </c>
      <c r="U1350" s="395">
        <f t="shared" si="1944"/>
        <v>0</v>
      </c>
      <c r="V1350" s="395">
        <f t="shared" si="1945"/>
        <v>0</v>
      </c>
      <c r="W1350" s="395">
        <f t="shared" si="1946"/>
        <v>0</v>
      </c>
      <c r="X1350" s="249"/>
      <c r="Y1350" s="249"/>
      <c r="Z1350" s="249"/>
      <c r="AA1350" s="249"/>
      <c r="AB1350" s="249"/>
    </row>
    <row r="1351" spans="1:28" hidden="1" outlineLevel="1">
      <c r="A1351" s="249"/>
      <c r="B1351" s="309" t="str">
        <f t="shared" ca="1" si="1947"/>
        <v>RL Capex 2029</v>
      </c>
      <c r="C1351" s="401"/>
      <c r="D1351" s="401"/>
      <c r="E1351" s="401"/>
      <c r="F1351" s="401"/>
      <c r="G1351" s="401"/>
      <c r="H1351" s="401"/>
      <c r="I1351" s="401"/>
      <c r="J1351" s="401"/>
      <c r="K1351" s="401"/>
      <c r="L1351" s="401"/>
      <c r="M1351" s="401"/>
      <c r="N1351" s="401"/>
      <c r="O1351" s="401"/>
      <c r="P1351" s="401"/>
      <c r="Q1351" s="401"/>
      <c r="R1351" s="401"/>
      <c r="S1351" s="396"/>
      <c r="T1351" s="400">
        <f>T1306</f>
        <v>0</v>
      </c>
      <c r="U1351" s="395">
        <f t="shared" si="1944"/>
        <v>0</v>
      </c>
      <c r="V1351" s="395">
        <f t="shared" si="1945"/>
        <v>0</v>
      </c>
      <c r="W1351" s="395">
        <f t="shared" si="1946"/>
        <v>0</v>
      </c>
      <c r="X1351" s="249"/>
      <c r="Y1351" s="249"/>
      <c r="Z1351" s="249"/>
      <c r="AA1351" s="249"/>
      <c r="AB1351" s="249"/>
    </row>
    <row r="1352" spans="1:28" hidden="1" outlineLevel="1">
      <c r="A1352" s="249"/>
      <c r="B1352" s="309" t="str">
        <f t="shared" ca="1" si="1947"/>
        <v>RL Capex 2030</v>
      </c>
      <c r="C1352" s="401"/>
      <c r="D1352" s="401"/>
      <c r="E1352" s="401"/>
      <c r="F1352" s="401"/>
      <c r="G1352" s="401"/>
      <c r="H1352" s="401"/>
      <c r="I1352" s="401"/>
      <c r="J1352" s="401"/>
      <c r="K1352" s="401"/>
      <c r="L1352" s="401"/>
      <c r="M1352" s="401"/>
      <c r="N1352" s="401"/>
      <c r="O1352" s="401"/>
      <c r="P1352" s="401"/>
      <c r="Q1352" s="401"/>
      <c r="R1352" s="401"/>
      <c r="S1352" s="401"/>
      <c r="T1352" s="396"/>
      <c r="U1352" s="400">
        <f>U1306</f>
        <v>0</v>
      </c>
      <c r="V1352" s="395">
        <f t="shared" si="1945"/>
        <v>0</v>
      </c>
      <c r="W1352" s="395">
        <f t="shared" si="1946"/>
        <v>0</v>
      </c>
      <c r="X1352" s="249"/>
      <c r="Y1352" s="249"/>
      <c r="Z1352" s="249"/>
      <c r="AA1352" s="249"/>
      <c r="AB1352" s="249"/>
    </row>
    <row r="1353" spans="1:28" hidden="1" outlineLevel="1">
      <c r="A1353" s="249"/>
      <c r="B1353" s="309" t="str">
        <f t="shared" ca="1" si="1947"/>
        <v>RL Capex 2031</v>
      </c>
      <c r="C1353" s="401"/>
      <c r="D1353" s="401"/>
      <c r="E1353" s="401"/>
      <c r="F1353" s="401"/>
      <c r="G1353" s="401"/>
      <c r="H1353" s="401"/>
      <c r="I1353" s="401"/>
      <c r="J1353" s="401"/>
      <c r="K1353" s="401"/>
      <c r="L1353" s="401"/>
      <c r="M1353" s="401"/>
      <c r="N1353" s="401"/>
      <c r="O1353" s="401"/>
      <c r="P1353" s="401"/>
      <c r="Q1353" s="401"/>
      <c r="R1353" s="401"/>
      <c r="S1353" s="401"/>
      <c r="T1353" s="401"/>
      <c r="U1353" s="396"/>
      <c r="V1353" s="400">
        <f>V1306</f>
        <v>0</v>
      </c>
      <c r="W1353" s="395">
        <f>IF(V1353="n/a","n/a",MAX(0,V1353-1))</f>
        <v>0</v>
      </c>
      <c r="X1353" s="249"/>
      <c r="Y1353" s="249"/>
      <c r="Z1353" s="249"/>
      <c r="AA1353" s="249"/>
      <c r="AB1353" s="249"/>
    </row>
    <row r="1354" spans="1:28" hidden="1" outlineLevel="1">
      <c r="A1354" s="249"/>
      <c r="B1354" s="309" t="str">
        <f t="shared" ca="1" si="1947"/>
        <v>RL Capex 2032</v>
      </c>
      <c r="C1354" s="401"/>
      <c r="D1354" s="401"/>
      <c r="E1354" s="401"/>
      <c r="F1354" s="401"/>
      <c r="G1354" s="401"/>
      <c r="H1354" s="401"/>
      <c r="I1354" s="401"/>
      <c r="J1354" s="401"/>
      <c r="K1354" s="401"/>
      <c r="L1354" s="401"/>
      <c r="M1354" s="401"/>
      <c r="N1354" s="401"/>
      <c r="O1354" s="401"/>
      <c r="P1354" s="401"/>
      <c r="Q1354" s="401"/>
      <c r="R1354" s="401"/>
      <c r="S1354" s="401"/>
      <c r="T1354" s="401"/>
      <c r="U1354" s="401"/>
      <c r="V1354" s="396"/>
      <c r="W1354" s="395">
        <f>W1306</f>
        <v>0</v>
      </c>
      <c r="X1354" s="249"/>
      <c r="Y1354" s="249"/>
      <c r="Z1354" s="249"/>
      <c r="AA1354" s="249"/>
      <c r="AB1354" s="249"/>
    </row>
    <row r="1355" spans="1:28" hidden="1" outlineLevel="1">
      <c r="A1355" s="249"/>
      <c r="B1355" s="332"/>
      <c r="C1355" s="395"/>
      <c r="D1355" s="395"/>
      <c r="E1355" s="395"/>
      <c r="F1355" s="395"/>
      <c r="G1355" s="395"/>
      <c r="H1355" s="395"/>
      <c r="I1355" s="395"/>
      <c r="J1355" s="395"/>
      <c r="K1355" s="395"/>
      <c r="L1355" s="395"/>
      <c r="M1355" s="395"/>
      <c r="N1355" s="395"/>
      <c r="O1355" s="395"/>
      <c r="P1355" s="395"/>
      <c r="Q1355" s="395"/>
      <c r="R1355" s="395"/>
      <c r="S1355" s="395"/>
      <c r="T1355" s="395"/>
      <c r="U1355" s="395"/>
      <c r="V1355" s="395"/>
      <c r="W1355" s="395"/>
      <c r="X1355" s="249"/>
      <c r="Y1355" s="249"/>
      <c r="Z1355" s="249"/>
      <c r="AA1355" s="249"/>
      <c r="AB1355" s="249"/>
    </row>
    <row r="1356" spans="1:28" collapsed="1">
      <c r="A1356" s="322"/>
      <c r="B1356" s="336" t="s">
        <v>192</v>
      </c>
      <c r="C1356" s="460">
        <f ca="1">(IF(OR($C1306&lt;&gt;"n/a",C1306&lt;&gt;"n/a"),IF(SUM(C1309:C1331)=0,0,IF((SUMPRODUCT(C1309:C1331,C1333:C1355)/SUM(C1309:C1331))&lt;0,1,(SUMPRODUCT(C1309:C1331,C1333:C1355)/SUM(C1309:C1331)))),"n/a"))</f>
        <v>0</v>
      </c>
      <c r="D1356" s="460">
        <f ca="1">(IF(OR($C1306&lt;&gt;"n/a",D1306&lt;&gt;"n/a"),IF(SUM(D1309:D1331)=0,0,IF((SUMPRODUCT(D1309:D1331,D1333:D1355)/SUM(D1309:D1331))&lt;0,1,(SUMPRODUCT(D1309:D1331,D1333:D1355)/SUM(D1309:D1331)))),"n/a"))</f>
        <v>0</v>
      </c>
      <c r="E1356" s="460">
        <f t="shared" ref="E1356:W1356" ca="1" si="1948">(IF(OR($C1306&lt;&gt;"n/a",E1306&lt;&gt;"n/a"),IF(SUM(E1309:E1331)=0,0,IF((SUMPRODUCT(E1309:E1331,E1333:E1355)/SUM(E1309:E1331))&lt;0,1,(SUMPRODUCT(E1309:E1331,E1333:E1355)/SUM(E1309:E1331)))),"n/a"))</f>
        <v>0</v>
      </c>
      <c r="F1356" s="460">
        <f t="shared" ca="1" si="1948"/>
        <v>0</v>
      </c>
      <c r="G1356" s="460">
        <f t="shared" ca="1" si="1948"/>
        <v>0</v>
      </c>
      <c r="H1356" s="460">
        <f t="shared" ca="1" si="1948"/>
        <v>0</v>
      </c>
      <c r="I1356" s="460">
        <f t="shared" ca="1" si="1948"/>
        <v>0</v>
      </c>
      <c r="J1356" s="460">
        <f t="shared" ca="1" si="1948"/>
        <v>0</v>
      </c>
      <c r="K1356" s="460">
        <f t="shared" ca="1" si="1948"/>
        <v>0</v>
      </c>
      <c r="L1356" s="460">
        <f t="shared" ca="1" si="1948"/>
        <v>0</v>
      </c>
      <c r="M1356" s="460">
        <f t="shared" ca="1" si="1948"/>
        <v>0</v>
      </c>
      <c r="N1356" s="460">
        <f t="shared" ca="1" si="1948"/>
        <v>0</v>
      </c>
      <c r="O1356" s="460">
        <f t="shared" ca="1" si="1948"/>
        <v>0</v>
      </c>
      <c r="P1356" s="460">
        <f t="shared" ca="1" si="1948"/>
        <v>0</v>
      </c>
      <c r="Q1356" s="460">
        <f t="shared" ca="1" si="1948"/>
        <v>0</v>
      </c>
      <c r="R1356" s="460">
        <f t="shared" ca="1" si="1948"/>
        <v>0</v>
      </c>
      <c r="S1356" s="460">
        <f t="shared" ca="1" si="1948"/>
        <v>0</v>
      </c>
      <c r="T1356" s="460">
        <f t="shared" ca="1" si="1948"/>
        <v>0</v>
      </c>
      <c r="U1356" s="460">
        <f t="shared" ca="1" si="1948"/>
        <v>0</v>
      </c>
      <c r="V1356" s="460">
        <f t="shared" ca="1" si="1948"/>
        <v>0</v>
      </c>
      <c r="W1356" s="460">
        <f t="shared" ca="1" si="1948"/>
        <v>0</v>
      </c>
      <c r="X1356" s="249"/>
      <c r="Y1356" s="249"/>
      <c r="Z1356" s="249"/>
      <c r="AA1356" s="249"/>
      <c r="AB1356" s="249"/>
    </row>
    <row r="1357" spans="1:28">
      <c r="A1357" s="249"/>
      <c r="B1357" s="249"/>
      <c r="C1357" s="395"/>
      <c r="D1357" s="395"/>
      <c r="E1357" s="395"/>
      <c r="F1357" s="395"/>
      <c r="G1357" s="395"/>
      <c r="H1357" s="395"/>
      <c r="I1357" s="395"/>
      <c r="J1357" s="395"/>
      <c r="K1357" s="395"/>
      <c r="L1357" s="395"/>
      <c r="M1357" s="395"/>
      <c r="N1357" s="395"/>
      <c r="O1357" s="395"/>
      <c r="P1357" s="395"/>
      <c r="Q1357" s="395"/>
      <c r="R1357" s="395"/>
      <c r="S1357" s="395"/>
      <c r="T1357" s="395"/>
      <c r="U1357" s="395"/>
      <c r="V1357" s="395"/>
      <c r="W1357" s="395"/>
      <c r="X1357" s="249"/>
      <c r="Y1357" s="249"/>
      <c r="Z1357" s="249"/>
      <c r="AA1357" s="249"/>
      <c r="AB1357" s="249"/>
    </row>
    <row r="1358" spans="1:28">
      <c r="A1358" s="72" t="s">
        <v>76</v>
      </c>
      <c r="B1358" s="142">
        <f>VLOOKUP($A1358,'RFM input'!$E$7:$F$56,2,FALSE)</f>
        <v>0</v>
      </c>
      <c r="C1358" s="402"/>
      <c r="D1358" s="402"/>
      <c r="E1358" s="403"/>
      <c r="F1358" s="403"/>
      <c r="G1358" s="403"/>
      <c r="H1358" s="403"/>
      <c r="I1358" s="403"/>
      <c r="J1358" s="403"/>
      <c r="K1358" s="403"/>
      <c r="L1358" s="403"/>
      <c r="M1358" s="403"/>
      <c r="N1358" s="403"/>
      <c r="O1358" s="403"/>
      <c r="P1358" s="403"/>
      <c r="Q1358" s="403"/>
      <c r="R1358" s="403"/>
      <c r="S1358" s="403"/>
      <c r="T1358" s="403"/>
      <c r="U1358" s="403"/>
      <c r="V1358" s="403"/>
      <c r="W1358" s="403"/>
      <c r="X1358" s="249"/>
      <c r="Y1358" s="249"/>
      <c r="Z1358" s="249"/>
      <c r="AA1358" s="249"/>
      <c r="AB1358" s="249"/>
    </row>
    <row r="1359" spans="1:28">
      <c r="A1359" s="378">
        <f>VALUE(REPLACE(A1358,1,12,""))</f>
        <v>26</v>
      </c>
      <c r="B1359" s="317" t="s">
        <v>195</v>
      </c>
      <c r="C1359" s="389">
        <f ca="1">OFFSET('TAB roll forward'!$H$7,A1359,0)</f>
        <v>0</v>
      </c>
      <c r="D1359" s="404">
        <f ca="1">'RAB remaining lives'!D1364</f>
        <v>0</v>
      </c>
      <c r="E1359" s="404">
        <f ca="1">'RAB remaining lives'!E1364</f>
        <v>0</v>
      </c>
      <c r="F1359" s="404">
        <f ca="1">'RAB remaining lives'!F1364</f>
        <v>0</v>
      </c>
      <c r="G1359" s="404">
        <f ca="1">'RAB remaining lives'!G1364</f>
        <v>0</v>
      </c>
      <c r="H1359" s="404">
        <f ca="1">'RAB remaining lives'!H1364</f>
        <v>0</v>
      </c>
      <c r="I1359" s="404">
        <f ca="1">'RAB remaining lives'!I1364</f>
        <v>0</v>
      </c>
      <c r="J1359" s="404">
        <f ca="1">'RAB remaining lives'!J1364</f>
        <v>0</v>
      </c>
      <c r="K1359" s="404">
        <f ca="1">'RAB remaining lives'!K1364</f>
        <v>0</v>
      </c>
      <c r="L1359" s="404">
        <f ca="1">'RAB remaining lives'!L1364</f>
        <v>0</v>
      </c>
      <c r="M1359" s="404">
        <f ca="1">'RAB remaining lives'!M1364</f>
        <v>0</v>
      </c>
      <c r="N1359" s="404">
        <f>'RAB remaining lives'!N1364</f>
        <v>0</v>
      </c>
      <c r="O1359" s="404">
        <f>'RAB remaining lives'!O1364</f>
        <v>0</v>
      </c>
      <c r="P1359" s="404">
        <f>'RAB remaining lives'!P1364</f>
        <v>0</v>
      </c>
      <c r="Q1359" s="404">
        <f>'RAB remaining lives'!Q1364</f>
        <v>0</v>
      </c>
      <c r="R1359" s="404">
        <f>'RAB remaining lives'!R1364</f>
        <v>0</v>
      </c>
      <c r="S1359" s="404">
        <f>'RAB remaining lives'!S1364</f>
        <v>0</v>
      </c>
      <c r="T1359" s="404">
        <f>'RAB remaining lives'!T1364</f>
        <v>0</v>
      </c>
      <c r="U1359" s="404">
        <f>'RAB remaining lives'!U1364</f>
        <v>0</v>
      </c>
      <c r="V1359" s="404">
        <f>'RAB remaining lives'!V1364</f>
        <v>0</v>
      </c>
      <c r="W1359" s="404">
        <f>'RAB remaining lives'!W1364</f>
        <v>0</v>
      </c>
      <c r="X1359" s="249"/>
      <c r="Y1359" s="249"/>
      <c r="Z1359" s="249"/>
      <c r="AA1359" s="249"/>
      <c r="AB1359" s="249"/>
    </row>
    <row r="1360" spans="1:28">
      <c r="A1360" s="249"/>
      <c r="B1360" s="249" t="s">
        <v>326</v>
      </c>
      <c r="C1360" s="391">
        <f ca="1">OFFSET('RFM input'!$X$6,$A1359,0)</f>
        <v>0</v>
      </c>
      <c r="D1360" s="390">
        <f ca="1">OFFSET('RFM input'!$Y$6,$A1359,0)</f>
        <v>0</v>
      </c>
      <c r="E1360" s="390">
        <f ca="1">OFFSET('RFM input'!$Y$6,$A1359,0)</f>
        <v>0</v>
      </c>
      <c r="F1360" s="390">
        <f ca="1">OFFSET('RFM input'!$Y$6,$A1359,0)</f>
        <v>0</v>
      </c>
      <c r="G1360" s="390">
        <f ca="1">OFFSET('RFM input'!$Y$6,$A1359,0)</f>
        <v>0</v>
      </c>
      <c r="H1360" s="390">
        <f ca="1">OFFSET('RFM input'!$Y$6,$A1359,0)</f>
        <v>0</v>
      </c>
      <c r="I1360" s="390">
        <f ca="1">OFFSET('RFM input'!$Y$6,'TAB remaining lives'!$A1359,0)</f>
        <v>0</v>
      </c>
      <c r="J1360" s="390">
        <f ca="1">OFFSET('RFM input'!$Y$6,'TAB remaining lives'!$A1359,0)</f>
        <v>0</v>
      </c>
      <c r="K1360" s="390">
        <f ca="1">OFFSET('RFM input'!$Y$6,'TAB remaining lives'!$A1359,0)</f>
        <v>0</v>
      </c>
      <c r="L1360" s="390">
        <f ca="1">OFFSET('RFM input'!$Y$6,'TAB remaining lives'!$A1359,0)</f>
        <v>0</v>
      </c>
      <c r="M1360" s="390">
        <f ca="1">OFFSET('RFM input'!$Y$6,'TAB remaining lives'!$A1359,0)</f>
        <v>0</v>
      </c>
      <c r="N1360" s="390"/>
      <c r="O1360" s="390"/>
      <c r="P1360" s="390"/>
      <c r="Q1360" s="390"/>
      <c r="R1360" s="390"/>
      <c r="S1360" s="390"/>
      <c r="T1360" s="390"/>
      <c r="U1360" s="390"/>
      <c r="V1360" s="390"/>
      <c r="W1360" s="390"/>
      <c r="X1360" s="249"/>
      <c r="Y1360" s="249"/>
      <c r="Z1360" s="249"/>
      <c r="AA1360" s="249"/>
      <c r="AB1360" s="249"/>
    </row>
    <row r="1361" spans="1:28">
      <c r="A1361" s="249"/>
      <c r="B1361" s="317" t="s">
        <v>300</v>
      </c>
      <c r="C1361" s="392"/>
      <c r="D1361" s="393">
        <f ca="1">IF(D$6=(OFFSET('RFM input'!$G$60,0,'RFM input'!$AA$7)),OFFSET('RFM input'!$I$454,$A1359,0),0)</f>
        <v>0</v>
      </c>
      <c r="E1361" s="390">
        <f ca="1">IF(E$6=(OFFSET('RFM input'!$G$60,0,'RFM input'!$AA$7)),OFFSET('RFM input'!$I$454,$A1359,0),0)</f>
        <v>0</v>
      </c>
      <c r="F1361" s="390">
        <f ca="1">IF(F$6=(OFFSET('RFM input'!$G$60,0,'RFM input'!$AA$7)),OFFSET('RFM input'!$I$454,$A1359,0),0)</f>
        <v>0</v>
      </c>
      <c r="G1361" s="390">
        <f ca="1">IF(G$6=(OFFSET('RFM input'!$G$60,0,'RFM input'!$AA$7)),OFFSET('RFM input'!$I$454,$A1359,0),0)</f>
        <v>0</v>
      </c>
      <c r="H1361" s="390">
        <f ca="1">IF(H$6=(OFFSET('RFM input'!$G$60,0,'RFM input'!$AA$7)),OFFSET('RFM input'!$I$454,$A1359,0),0)</f>
        <v>0</v>
      </c>
      <c r="I1361" s="390">
        <f ca="1">IF(I$6=(OFFSET('RFM input'!$G$60,0,'RFM input'!$AA$7)),OFFSET('RFM input'!$I$454,$A1359,0),0)</f>
        <v>0</v>
      </c>
      <c r="J1361" s="390">
        <f ca="1">IF(J$6=(OFFSET('RFM input'!$G$60,0,'RFM input'!$AA$7)),OFFSET('RFM input'!$I$454,$A1359,0),0)</f>
        <v>0</v>
      </c>
      <c r="K1361" s="390">
        <f ca="1">IF(K$6=(OFFSET('RFM input'!$G$60,0,'RFM input'!$AA$7)),OFFSET('RFM input'!$I$454,$A1359,0),0)</f>
        <v>0</v>
      </c>
      <c r="L1361" s="390">
        <f ca="1">IF(L$6=(OFFSET('RFM input'!$G$60,0,'RFM input'!$AA$7)),OFFSET('RFM input'!$I$454,$A1359,0),0)</f>
        <v>0</v>
      </c>
      <c r="M1361" s="390">
        <f ca="1">IF(M$6=(OFFSET('RFM input'!$G$60,0,'RFM input'!$AA$7)),OFFSET('RFM input'!$I$454,$A1359,0),0)</f>
        <v>0</v>
      </c>
      <c r="N1361" s="390"/>
      <c r="O1361" s="390"/>
      <c r="P1361" s="390"/>
      <c r="Q1361" s="390"/>
      <c r="R1361" s="390"/>
      <c r="S1361" s="390"/>
      <c r="T1361" s="390"/>
      <c r="U1361" s="390"/>
      <c r="V1361" s="390"/>
      <c r="W1361" s="390"/>
      <c r="X1361" s="249"/>
      <c r="Y1361" s="249"/>
      <c r="Z1361" s="249"/>
      <c r="AA1361" s="249"/>
      <c r="AB1361" s="249"/>
    </row>
    <row r="1362" spans="1:28">
      <c r="A1362" s="249"/>
      <c r="B1362" s="317" t="s">
        <v>309</v>
      </c>
      <c r="C1362" s="392"/>
      <c r="D1362" s="391">
        <f ca="1">IF(D$6=(OFFSET('RFM input'!$G$60,0,'RFM input'!$AA$7)),OFFSET('RFM input'!$K$454,$A1359,0),0)</f>
        <v>0</v>
      </c>
      <c r="E1362" s="394">
        <f ca="1">IF(E$6=(OFFSET('RFM input'!$G$60,0,'RFM input'!$AA$7)),OFFSET('RFM input'!$K$454,$A1359,0),0)</f>
        <v>0</v>
      </c>
      <c r="F1362" s="394">
        <f ca="1">IF(F$6=(OFFSET('RFM input'!$G$60,0,'RFM input'!$AA$7)),OFFSET('RFM input'!$K$454,$A1359,0),0)</f>
        <v>0</v>
      </c>
      <c r="G1362" s="394">
        <f ca="1">IF(G$6=(OFFSET('RFM input'!$G$60,0,'RFM input'!$AA$7)),OFFSET('RFM input'!$K$454,$A1359,0),0)</f>
        <v>0</v>
      </c>
      <c r="H1362" s="394">
        <f ca="1">IF(H$6=(OFFSET('RFM input'!$G$60,0,'RFM input'!$AA$7)),OFFSET('RFM input'!$K$454,$A1359,0),0)</f>
        <v>0</v>
      </c>
      <c r="I1362" s="394">
        <f ca="1">IF(I$6=(OFFSET('RFM input'!$G$60,0,'RFM input'!$AA$7)),OFFSET('RFM input'!$K$454,$A1359,0),0)</f>
        <v>0</v>
      </c>
      <c r="J1362" s="394">
        <f ca="1">IF(J$6=(OFFSET('RFM input'!$G$60,0,'RFM input'!$AA$7)),OFFSET('RFM input'!$K$454,$A1359,0),0)</f>
        <v>0</v>
      </c>
      <c r="K1362" s="394">
        <f ca="1">IF(K$6=(OFFSET('RFM input'!$G$60,0,'RFM input'!$AA$7)),OFFSET('RFM input'!$K$454,$A1359,0),0)</f>
        <v>0</v>
      </c>
      <c r="L1362" s="394">
        <f ca="1">IF(L$6=(OFFSET('RFM input'!$G$60,0,'RFM input'!$AA$7)),OFFSET('RFM input'!$K$454,$A1359,0),0)</f>
        <v>0</v>
      </c>
      <c r="M1362" s="394">
        <f ca="1">IF(M$6=(OFFSET('RFM input'!$G$60,0,'RFM input'!$AA$7)),OFFSET('RFM input'!$K$454,$A1359,0),0)</f>
        <v>0</v>
      </c>
      <c r="N1362" s="394"/>
      <c r="O1362" s="394"/>
      <c r="P1362" s="394"/>
      <c r="Q1362" s="394"/>
      <c r="R1362" s="394"/>
      <c r="S1362" s="394"/>
      <c r="T1362" s="394"/>
      <c r="U1362" s="394"/>
      <c r="V1362" s="394"/>
      <c r="W1362" s="394"/>
      <c r="X1362" s="249"/>
      <c r="Y1362" s="249"/>
      <c r="Z1362" s="249"/>
      <c r="AA1362" s="249"/>
      <c r="AB1362" s="249"/>
    </row>
    <row r="1363" spans="1:28" hidden="1" outlineLevel="1">
      <c r="A1363" s="459">
        <v>-1</v>
      </c>
      <c r="B1363" s="309" t="s">
        <v>303</v>
      </c>
      <c r="C1363" s="395"/>
      <c r="D1363" s="395">
        <f t="shared" ref="D1363" ca="1" si="1949">IF(D1387="n/a",0,IF(AND(D1361=0,C1363=0),0,
IF(AND(D1361&lt;&gt;0,C1363=0),D1361,
IF(AND(D1362&lt;&gt;0,C1363&lt;&gt;0),(C1363-(C1363/C1387))+D1361,
IF(C1387&lt;1,0,(C1363-(C1363/C1387)))))))</f>
        <v>0</v>
      </c>
      <c r="E1363" s="395">
        <f t="shared" ref="E1363" ca="1" si="1950">IF(E1387="n/a",0,IF(AND(E1361=0,D1363=0),0,
IF(AND(E1361&lt;&gt;0,D1363=0),E1361,
IF(AND(E1362&lt;&gt;0,D1363&lt;&gt;0),(D1363-(D1363/D1387))+E1361,
IF(D1387&lt;1,0,(D1363-(D1363/D1387)))))))</f>
        <v>0</v>
      </c>
      <c r="F1363" s="395">
        <f t="shared" ref="F1363" ca="1" si="1951">IF(F1387="n/a",0,IF(AND(F1361=0,E1363=0),0,
IF(AND(F1361&lt;&gt;0,E1363=0),F1361,
IF(AND(F1362&lt;&gt;0,E1363&lt;&gt;0),(E1363-(E1363/E1387))+F1361,
IF(E1387&lt;1,0,(E1363-(E1363/E1387)))))))</f>
        <v>0</v>
      </c>
      <c r="G1363" s="395">
        <f t="shared" ref="G1363" ca="1" si="1952">IF(G1387="n/a",0,IF(AND(G1361=0,F1363=0),0,
IF(AND(G1361&lt;&gt;0,F1363=0),G1361,
IF(AND(G1362&lt;&gt;0,F1363&lt;&gt;0),(F1363-(F1363/F1387))+G1361,
IF(F1387&lt;1,0,(F1363-(F1363/F1387)))))))</f>
        <v>0</v>
      </c>
      <c r="H1363" s="395">
        <f ca="1">IF(H1387="n/a",0,IF(AND(H1361=0,G1363=0),0,
IF(AND(H1361&lt;&gt;0,G1363=0),H1361,
IF(AND(H1362&lt;&gt;0,G1363&lt;&gt;0),(G1363-(G1363/G1387))+H1361,
IF(G1387&lt;1,0,(G1363-(G1363/G1387)))))))</f>
        <v>0</v>
      </c>
      <c r="I1363" s="395">
        <f t="shared" ref="I1363" ca="1" si="1953">IF(I1387="n/a",0,IF(AND(I1361=0,H1363=0),0,
IF(AND(I1361&lt;&gt;0,H1363=0),I1361,
IF(AND(I1362&lt;&gt;0,H1363&lt;&gt;0),(H1363-(H1363/H1387))+I1361,
IF(H1387&lt;1,0,(H1363-(H1363/H1387)))))))</f>
        <v>0</v>
      </c>
      <c r="J1363" s="395">
        <f t="shared" ref="J1363" ca="1" si="1954">IF(J1387="n/a",0,IF(AND(J1361=0,I1363=0),0,
IF(AND(J1361&lt;&gt;0,I1363=0),J1361,
IF(AND(J1362&lt;&gt;0,I1363&lt;&gt;0),(I1363-(I1363/I1387))+J1361,
IF(I1387&lt;1,0,(I1363-(I1363/I1387)))))))</f>
        <v>0</v>
      </c>
      <c r="K1363" s="395">
        <f t="shared" ref="K1363" ca="1" si="1955">IF(K1387="n/a",0,IF(AND(K1361=0,J1363=0),0,
IF(AND(K1361&lt;&gt;0,J1363=0),K1361,
IF(AND(K1362&lt;&gt;0,J1363&lt;&gt;0),(J1363-(J1363/J1387))+K1361,
IF(J1387&lt;1,0,(J1363-(J1363/J1387)))))))</f>
        <v>0</v>
      </c>
      <c r="L1363" s="395">
        <f t="shared" ref="L1363" ca="1" si="1956">IF(L1387="n/a",0,IF(AND(L1361=0,K1363=0),0,
IF(AND(L1361&lt;&gt;0,K1363=0),L1361,
IF(AND(L1362&lt;&gt;0,K1363&lt;&gt;0),(K1363-(K1363/K1387))+L1361,
IF(K1387&lt;1,0,(K1363-(K1363/K1387)))))))</f>
        <v>0</v>
      </c>
      <c r="M1363" s="395">
        <f t="shared" ref="M1363" ca="1" si="1957">IF(M1387="n/a",0,IF(AND(M1361=0,L1363=0),0,
IF(AND(M1361&lt;&gt;0,L1363=0),M1361,
IF(AND(M1362&lt;&gt;0,L1363&lt;&gt;0),(L1363-(L1363/L1387))+M1361,
IF(L1387&lt;1,0,(L1363-(L1363/L1387)))))))</f>
        <v>0</v>
      </c>
      <c r="N1363" s="395">
        <f t="shared" ref="N1363" ca="1" si="1958">IF(N1387="n/a",0,IF(AND(N1361=0,M1363=0),0,
IF(AND(N1361&lt;&gt;0,M1363=0),N1361,
IF(AND(N1362&lt;&gt;0,M1363&lt;&gt;0),(M1363-(M1363/M1387))+N1361,
IF(M1387&lt;1,0,(M1363-(M1363/M1387)))))))</f>
        <v>0</v>
      </c>
      <c r="O1363" s="395">
        <f t="shared" ref="O1363" ca="1" si="1959">IF(O1387="n/a",0,IF(AND(O1361=0,N1363=0),0,
IF(AND(O1361&lt;&gt;0,N1363=0),O1361,
IF(AND(O1362&lt;&gt;0,N1363&lt;&gt;0),(N1363-(N1363/N1387))+O1361,
IF(N1387&lt;1,0,(N1363-(N1363/N1387)))))))</f>
        <v>0</v>
      </c>
      <c r="P1363" s="395">
        <f t="shared" ref="P1363" ca="1" si="1960">IF(P1387="n/a",0,IF(AND(P1361=0,O1363=0),0,
IF(AND(P1361&lt;&gt;0,O1363=0),P1361,
IF(AND(P1362&lt;&gt;0,O1363&lt;&gt;0),(O1363-(O1363/O1387))+P1361,
IF(O1387&lt;1,0,(O1363-(O1363/O1387)))))))</f>
        <v>0</v>
      </c>
      <c r="Q1363" s="395">
        <f t="shared" ref="Q1363" ca="1" si="1961">IF(Q1387="n/a",0,IF(AND(Q1361=0,P1363=0),0,
IF(AND(Q1361&lt;&gt;0,P1363=0),Q1361,
IF(AND(Q1362&lt;&gt;0,P1363&lt;&gt;0),(P1363-(P1363/P1387))+Q1361,
IF(P1387&lt;1,0,(P1363-(P1363/P1387)))))))</f>
        <v>0</v>
      </c>
      <c r="R1363" s="395">
        <f t="shared" ref="R1363" ca="1" si="1962">IF(R1387="n/a",0,IF(AND(R1361=0,Q1363=0),0,
IF(AND(R1361&lt;&gt;0,Q1363=0),R1361,
IF(AND(R1362&lt;&gt;0,Q1363&lt;&gt;0),(Q1363-(Q1363/Q1387))+R1361,
IF(Q1387&lt;1,0,(Q1363-(Q1363/Q1387)))))))</f>
        <v>0</v>
      </c>
      <c r="S1363" s="395">
        <f t="shared" ref="S1363" ca="1" si="1963">IF(S1387="n/a",0,IF(AND(S1361=0,R1363=0),0,
IF(AND(S1361&lt;&gt;0,R1363=0),S1361,
IF(AND(S1362&lt;&gt;0,R1363&lt;&gt;0),(R1363-(R1363/R1387))+S1361,
IF(R1387&lt;1,0,(R1363-(R1363/R1387)))))))</f>
        <v>0</v>
      </c>
      <c r="T1363" s="395">
        <f t="shared" ref="T1363" ca="1" si="1964">IF(T1387="n/a",0,IF(AND(T1361=0,S1363=0),0,
IF(AND(T1361&lt;&gt;0,S1363=0),T1361,
IF(AND(T1362&lt;&gt;0,S1363&lt;&gt;0),(S1363-(S1363/S1387))+T1361,
IF(S1387&lt;1,0,(S1363-(S1363/S1387)))))))</f>
        <v>0</v>
      </c>
      <c r="U1363" s="395">
        <f t="shared" ref="U1363" ca="1" si="1965">IF(U1387="n/a",0,IF(AND(U1361=0,T1363=0),0,
IF(AND(U1361&lt;&gt;0,T1363=0),U1361,
IF(AND(U1362&lt;&gt;0,T1363&lt;&gt;0),(T1363-(T1363/T1387))+U1361,
IF(T1387&lt;1,0,(T1363-(T1363/T1387)))))))</f>
        <v>0</v>
      </c>
      <c r="V1363" s="395">
        <f t="shared" ref="V1363" ca="1" si="1966">IF(V1387="n/a",0,IF(AND(V1361=0,U1363=0),0,
IF(AND(V1361&lt;&gt;0,U1363=0),V1361,
IF(AND(V1362&lt;&gt;0,U1363&lt;&gt;0),(U1363-(U1363/U1387))+V1361,
IF(U1387&lt;1,0,(U1363-(U1363/U1387)))))))</f>
        <v>0</v>
      </c>
      <c r="W1363" s="395">
        <f t="shared" ref="W1363" ca="1" si="1967">IF(W1387="n/a",0,IF(AND(W1361=0,V1363=0),0,
IF(AND(W1361&lt;&gt;0,V1363=0),W1361,
IF(AND(W1362&lt;&gt;0,V1363&lt;&gt;0),(V1363-(V1363/V1387))+W1361,
IF(V1387&lt;1,0,(V1363-(V1363/V1387)))))))</f>
        <v>0</v>
      </c>
      <c r="X1363" s="249"/>
      <c r="Y1363" s="249"/>
      <c r="Z1363" s="249"/>
      <c r="AA1363" s="249"/>
      <c r="AB1363" s="249"/>
    </row>
    <row r="1364" spans="1:28" hidden="1" outlineLevel="1">
      <c r="A1364" s="331">
        <v>0</v>
      </c>
      <c r="B1364" s="309" t="s">
        <v>194</v>
      </c>
      <c r="C1364" s="400">
        <f ca="1">C1359</f>
        <v>0</v>
      </c>
      <c r="D1364" s="395">
        <f ca="1">IF(C1388="n/a",C1364,IFERROR(IF((OFFSET($C1364,0,$A1364))&lt;0,
MIN(0,C1364-(OFFSET($C1364,0,$A1364)/(OFFSET($C1359,-$A1363,$A1364)))),
MAX(0,C1364-(OFFSET($C1364,0,$A1364)/(OFFSET($C1359,-$A1363,$A1364))))),0))</f>
        <v>0</v>
      </c>
      <c r="E1364" s="395">
        <f t="shared" ref="E1364" ca="1" si="1968">IF(D1388="n/a",D1364,IFERROR(IF((OFFSET($C1364,0,$A1364))&lt;0,
MIN(0,D1364-(OFFSET($C1364,0,$A1364)/(OFFSET($C1359,-$A1363,$A1364)))),
MAX(0,D1364-(OFFSET($C1364,0,$A1364)/(OFFSET($C1359,-$A1363,$A1364))))),0))</f>
        <v>0</v>
      </c>
      <c r="F1364" s="395">
        <f t="shared" ref="F1364:F1365" ca="1" si="1969">IF(E1388="n/a",E1364,IFERROR(IF((OFFSET($C1364,0,$A1364))&lt;0,
MIN(0,E1364-(OFFSET($C1364,0,$A1364)/(OFFSET($C1359,-$A1363,$A1364)))),
MAX(0,E1364-(OFFSET($C1364,0,$A1364)/(OFFSET($C1359,-$A1363,$A1364))))),0))</f>
        <v>0</v>
      </c>
      <c r="G1364" s="395">
        <f t="shared" ref="G1364:G1366" ca="1" si="1970">IF(F1388="n/a",F1364,IFERROR(IF((OFFSET($C1364,0,$A1364))&lt;0,
MIN(0,F1364-(OFFSET($C1364,0,$A1364)/(OFFSET($C1359,-$A1363,$A1364)))),
MAX(0,F1364-(OFFSET($C1364,0,$A1364)/(OFFSET($C1359,-$A1363,$A1364))))),0))</f>
        <v>0</v>
      </c>
      <c r="H1364" s="395">
        <f t="shared" ref="H1364:H1367" ca="1" si="1971">IF(G1388="n/a",G1364,IFERROR(IF((OFFSET($C1364,0,$A1364))&lt;0,
MIN(0,G1364-(OFFSET($C1364,0,$A1364)/(OFFSET($C1359,-$A1363,$A1364)))),
MAX(0,G1364-(OFFSET($C1364,0,$A1364)/(OFFSET($C1359,-$A1363,$A1364))))),0))</f>
        <v>0</v>
      </c>
      <c r="I1364" s="395">
        <f t="shared" ref="I1364:I1368" ca="1" si="1972">IF(H1388="n/a",H1364,IFERROR(IF((OFFSET($C1364,0,$A1364))&lt;0,
MIN(0,H1364-(OFFSET($C1364,0,$A1364)/(OFFSET($C1359,-$A1363,$A1364)))),
MAX(0,H1364-(OFFSET($C1364,0,$A1364)/(OFFSET($C1359,-$A1363,$A1364))))),0))</f>
        <v>0</v>
      </c>
      <c r="J1364" s="395">
        <f t="shared" ref="J1364:J1369" ca="1" si="1973">IF(I1388="n/a",I1364,IFERROR(IF((OFFSET($C1364,0,$A1364))&lt;0,
MIN(0,I1364-(OFFSET($C1364,0,$A1364)/(OFFSET($C1359,-$A1363,$A1364)))),
MAX(0,I1364-(OFFSET($C1364,0,$A1364)/(OFFSET($C1359,-$A1363,$A1364))))),0))</f>
        <v>0</v>
      </c>
      <c r="K1364" s="395">
        <f t="shared" ref="K1364:K1370" ca="1" si="1974">IF(J1388="n/a",J1364,IFERROR(IF((OFFSET($C1364,0,$A1364))&lt;0,
MIN(0,J1364-(OFFSET($C1364,0,$A1364)/(OFFSET($C1359,-$A1363,$A1364)))),
MAX(0,J1364-(OFFSET($C1364,0,$A1364)/(OFFSET($C1359,-$A1363,$A1364))))),0))</f>
        <v>0</v>
      </c>
      <c r="L1364" s="395">
        <f t="shared" ref="L1364:L1371" ca="1" si="1975">IF(K1388="n/a",K1364,IFERROR(IF((OFFSET($C1364,0,$A1364))&lt;0,
MIN(0,K1364-(OFFSET($C1364,0,$A1364)/(OFFSET($C1359,-$A1363,$A1364)))),
MAX(0,K1364-(OFFSET($C1364,0,$A1364)/(OFFSET($C1359,-$A1363,$A1364))))),0))</f>
        <v>0</v>
      </c>
      <c r="M1364" s="395">
        <f t="shared" ref="M1364:M1372" ca="1" si="1976">IF(L1388="n/a",L1364,IFERROR(IF((OFFSET($C1364,0,$A1364))&lt;0,
MIN(0,L1364-(OFFSET($C1364,0,$A1364)/(OFFSET($C1359,-$A1363,$A1364)))),
MAX(0,L1364-(OFFSET($C1364,0,$A1364)/(OFFSET($C1359,-$A1363,$A1364))))),0))</f>
        <v>0</v>
      </c>
      <c r="N1364" s="395">
        <f t="shared" ref="N1364:N1373" ca="1" si="1977">IF(M1388="n/a",M1364,IFERROR(IF((OFFSET($C1364,0,$A1364))&lt;0,
MIN(0,M1364-(OFFSET($C1364,0,$A1364)/(OFFSET($C1359,-$A1363,$A1364)))),
MAX(0,M1364-(OFFSET($C1364,0,$A1364)/(OFFSET($C1359,-$A1363,$A1364))))),0))</f>
        <v>0</v>
      </c>
      <c r="O1364" s="395">
        <f t="shared" ref="O1364:O1374" ca="1" si="1978">IF(N1388="n/a",N1364,IFERROR(IF((OFFSET($C1364,0,$A1364))&lt;0,
MIN(0,N1364-(OFFSET($C1364,0,$A1364)/(OFFSET($C1359,-$A1363,$A1364)))),
MAX(0,N1364-(OFFSET($C1364,0,$A1364)/(OFFSET($C1359,-$A1363,$A1364))))),0))</f>
        <v>0</v>
      </c>
      <c r="P1364" s="395">
        <f t="shared" ref="P1364:P1375" ca="1" si="1979">IF(O1388="n/a",O1364,IFERROR(IF((OFFSET($C1364,0,$A1364))&lt;0,
MIN(0,O1364-(OFFSET($C1364,0,$A1364)/(OFFSET($C1359,-$A1363,$A1364)))),
MAX(0,O1364-(OFFSET($C1364,0,$A1364)/(OFFSET($C1359,-$A1363,$A1364))))),0))</f>
        <v>0</v>
      </c>
      <c r="Q1364" s="395">
        <f t="shared" ref="Q1364:Q1376" ca="1" si="1980">IF(P1388="n/a",P1364,IFERROR(IF((OFFSET($C1364,0,$A1364))&lt;0,
MIN(0,P1364-(OFFSET($C1364,0,$A1364)/(OFFSET($C1359,-$A1363,$A1364)))),
MAX(0,P1364-(OFFSET($C1364,0,$A1364)/(OFFSET($C1359,-$A1363,$A1364))))),0))</f>
        <v>0</v>
      </c>
      <c r="R1364" s="395">
        <f t="shared" ref="R1364:R1377" ca="1" si="1981">IF(Q1388="n/a",Q1364,IFERROR(IF((OFFSET($C1364,0,$A1364))&lt;0,
MIN(0,Q1364-(OFFSET($C1364,0,$A1364)/(OFFSET($C1359,-$A1363,$A1364)))),
MAX(0,Q1364-(OFFSET($C1364,0,$A1364)/(OFFSET($C1359,-$A1363,$A1364))))),0))</f>
        <v>0</v>
      </c>
      <c r="S1364" s="395">
        <f t="shared" ref="S1364:S1378" ca="1" si="1982">IF(R1388="n/a",R1364,IFERROR(IF((OFFSET($C1364,0,$A1364))&lt;0,
MIN(0,R1364-(OFFSET($C1364,0,$A1364)/(OFFSET($C1359,-$A1363,$A1364)))),
MAX(0,R1364-(OFFSET($C1364,0,$A1364)/(OFFSET($C1359,-$A1363,$A1364))))),0))</f>
        <v>0</v>
      </c>
      <c r="T1364" s="395">
        <f t="shared" ref="T1364:T1379" ca="1" si="1983">IF(S1388="n/a",S1364,IFERROR(IF((OFFSET($C1364,0,$A1364))&lt;0,
MIN(0,S1364-(OFFSET($C1364,0,$A1364)/(OFFSET($C1359,-$A1363,$A1364)))),
MAX(0,S1364-(OFFSET($C1364,0,$A1364)/(OFFSET($C1359,-$A1363,$A1364))))),0))</f>
        <v>0</v>
      </c>
      <c r="U1364" s="395">
        <f t="shared" ref="U1364:U1380" ca="1" si="1984">IF(T1388="n/a",T1364,IFERROR(IF((OFFSET($C1364,0,$A1364))&lt;0,
MIN(0,T1364-(OFFSET($C1364,0,$A1364)/(OFFSET($C1359,-$A1363,$A1364)))),
MAX(0,T1364-(OFFSET($C1364,0,$A1364)/(OFFSET($C1359,-$A1363,$A1364))))),0))</f>
        <v>0</v>
      </c>
      <c r="V1364" s="395">
        <f t="shared" ref="V1364:V1381" ca="1" si="1985">IF(U1388="n/a",U1364,IFERROR(IF((OFFSET($C1364,0,$A1364))&lt;0,
MIN(0,U1364-(OFFSET($C1364,0,$A1364)/(OFFSET($C1359,-$A1363,$A1364)))),
MAX(0,U1364-(OFFSET($C1364,0,$A1364)/(OFFSET($C1359,-$A1363,$A1364))))),0))</f>
        <v>0</v>
      </c>
      <c r="W1364" s="395">
        <f t="shared" ref="W1364:W1382" ca="1" si="1986">IF(V1388="n/a",V1364,IFERROR(IF((OFFSET($C1364,0,$A1364))&lt;0,
MIN(0,V1364-(OFFSET($C1364,0,$A1364)/(OFFSET($C1359,-$A1363,$A1364)))),
MAX(0,V1364-(OFFSET($C1364,0,$A1364)/(OFFSET($C1359,-$A1363,$A1364))))),0))</f>
        <v>0</v>
      </c>
      <c r="X1364" s="249"/>
      <c r="Y1364" s="249"/>
      <c r="Z1364" s="249"/>
      <c r="AA1364" s="249"/>
      <c r="AB1364" s="249"/>
    </row>
    <row r="1365" spans="1:28" hidden="1" outlineLevel="1">
      <c r="A1365" s="331">
        <v>1</v>
      </c>
      <c r="B1365" s="309" t="str">
        <f t="shared" ref="B1365:B1384" ca="1" si="1987">"Depreciated Net Capex "&amp;OFFSET($C$6,0,A1365)</f>
        <v>Depreciated Net Capex 2013</v>
      </c>
      <c r="C1365" s="396"/>
      <c r="D1365" s="397">
        <f ca="1">D1359</f>
        <v>0</v>
      </c>
      <c r="E1365" s="395">
        <f ca="1">IF(D1389="n/a",D1365,IFERROR(IF((OFFSET($C1365,0,$A1365))&lt;0,
MIN(0,D1365-(OFFSET($C1365,0,$A1365)/(OFFSET($C1360,-$A1364,$A1365)))),
MAX(0,D1365-(OFFSET($C1365,0,$A1365)/(OFFSET($C1360,-$A1364,$A1365))))),0))</f>
        <v>0</v>
      </c>
      <c r="F1365" s="395">
        <f t="shared" ca="1" si="1969"/>
        <v>0</v>
      </c>
      <c r="G1365" s="395">
        <f t="shared" ca="1" si="1970"/>
        <v>0</v>
      </c>
      <c r="H1365" s="395">
        <f t="shared" ca="1" si="1971"/>
        <v>0</v>
      </c>
      <c r="I1365" s="395">
        <f t="shared" ca="1" si="1972"/>
        <v>0</v>
      </c>
      <c r="J1365" s="395">
        <f t="shared" ca="1" si="1973"/>
        <v>0</v>
      </c>
      <c r="K1365" s="395">
        <f t="shared" ca="1" si="1974"/>
        <v>0</v>
      </c>
      <c r="L1365" s="395">
        <f t="shared" ca="1" si="1975"/>
        <v>0</v>
      </c>
      <c r="M1365" s="395">
        <f t="shared" ca="1" si="1976"/>
        <v>0</v>
      </c>
      <c r="N1365" s="395">
        <f t="shared" ca="1" si="1977"/>
        <v>0</v>
      </c>
      <c r="O1365" s="395">
        <f t="shared" ca="1" si="1978"/>
        <v>0</v>
      </c>
      <c r="P1365" s="395">
        <f t="shared" ca="1" si="1979"/>
        <v>0</v>
      </c>
      <c r="Q1365" s="395">
        <f t="shared" ca="1" si="1980"/>
        <v>0</v>
      </c>
      <c r="R1365" s="395">
        <f t="shared" ca="1" si="1981"/>
        <v>0</v>
      </c>
      <c r="S1365" s="395">
        <f t="shared" ca="1" si="1982"/>
        <v>0</v>
      </c>
      <c r="T1365" s="395">
        <f t="shared" ca="1" si="1983"/>
        <v>0</v>
      </c>
      <c r="U1365" s="395">
        <f t="shared" ca="1" si="1984"/>
        <v>0</v>
      </c>
      <c r="V1365" s="395">
        <f t="shared" ca="1" si="1985"/>
        <v>0</v>
      </c>
      <c r="W1365" s="395">
        <f t="shared" ca="1" si="1986"/>
        <v>0</v>
      </c>
      <c r="X1365" s="249"/>
      <c r="Y1365" s="249"/>
      <c r="Z1365" s="249"/>
      <c r="AA1365" s="249"/>
      <c r="AB1365" s="249"/>
    </row>
    <row r="1366" spans="1:28" hidden="1" outlineLevel="1">
      <c r="A1366" s="331">
        <v>2</v>
      </c>
      <c r="B1366" s="309" t="str">
        <f t="shared" ca="1" si="1987"/>
        <v>Depreciated Net Capex 2014</v>
      </c>
      <c r="C1366" s="398"/>
      <c r="D1366" s="399"/>
      <c r="E1366" s="397">
        <f ca="1">E1359</f>
        <v>0</v>
      </c>
      <c r="F1366" s="395">
        <f ca="1">IF(E1390="n/a",E1366,IFERROR(IF((OFFSET($C1366,0,$A1366))&lt;0,
MIN(0,E1366-(OFFSET($C1366,0,$A1366)/(OFFSET($C1361,-$A1365,$A1366)))),
MAX(0,E1366-(OFFSET($C1366,0,$A1366)/(OFFSET($C1361,-$A1365,$A1366))))),0))</f>
        <v>0</v>
      </c>
      <c r="G1366" s="395">
        <f t="shared" ca="1" si="1970"/>
        <v>0</v>
      </c>
      <c r="H1366" s="395">
        <f t="shared" ca="1" si="1971"/>
        <v>0</v>
      </c>
      <c r="I1366" s="395">
        <f t="shared" ca="1" si="1972"/>
        <v>0</v>
      </c>
      <c r="J1366" s="395">
        <f t="shared" ca="1" si="1973"/>
        <v>0</v>
      </c>
      <c r="K1366" s="395">
        <f t="shared" ca="1" si="1974"/>
        <v>0</v>
      </c>
      <c r="L1366" s="395">
        <f t="shared" ca="1" si="1975"/>
        <v>0</v>
      </c>
      <c r="M1366" s="395">
        <f t="shared" ca="1" si="1976"/>
        <v>0</v>
      </c>
      <c r="N1366" s="395">
        <f t="shared" ca="1" si="1977"/>
        <v>0</v>
      </c>
      <c r="O1366" s="395">
        <f t="shared" ca="1" si="1978"/>
        <v>0</v>
      </c>
      <c r="P1366" s="395">
        <f t="shared" ca="1" si="1979"/>
        <v>0</v>
      </c>
      <c r="Q1366" s="395">
        <f t="shared" ca="1" si="1980"/>
        <v>0</v>
      </c>
      <c r="R1366" s="395">
        <f t="shared" ca="1" si="1981"/>
        <v>0</v>
      </c>
      <c r="S1366" s="395">
        <f t="shared" ca="1" si="1982"/>
        <v>0</v>
      </c>
      <c r="T1366" s="395">
        <f t="shared" ca="1" si="1983"/>
        <v>0</v>
      </c>
      <c r="U1366" s="395">
        <f t="shared" ca="1" si="1984"/>
        <v>0</v>
      </c>
      <c r="V1366" s="395">
        <f t="shared" ca="1" si="1985"/>
        <v>0</v>
      </c>
      <c r="W1366" s="395">
        <f t="shared" ca="1" si="1986"/>
        <v>0</v>
      </c>
      <c r="X1366" s="334"/>
      <c r="Y1366" s="249"/>
      <c r="Z1366" s="249"/>
      <c r="AA1366" s="249"/>
      <c r="AB1366" s="249"/>
    </row>
    <row r="1367" spans="1:28" hidden="1" outlineLevel="1">
      <c r="A1367" s="331">
        <v>3</v>
      </c>
      <c r="B1367" s="309" t="str">
        <f t="shared" ca="1" si="1987"/>
        <v>Depreciated Net Capex 2015</v>
      </c>
      <c r="C1367" s="398"/>
      <c r="D1367" s="398"/>
      <c r="E1367" s="399"/>
      <c r="F1367" s="400">
        <f ca="1">F1359</f>
        <v>0</v>
      </c>
      <c r="G1367" s="395">
        <f ca="1">IF(F1391="n/a",F1367,IFERROR(IF((OFFSET($C1367,0,$A1367))&lt;0,
MIN(0,F1367-(OFFSET($C1367,0,$A1367)/(OFFSET($C1362,-$A1366,$A1367)))),
MAX(0,F1367-(OFFSET($C1367,0,$A1367)/(OFFSET($C1362,-$A1366,$A1367))))),0))</f>
        <v>0</v>
      </c>
      <c r="H1367" s="395">
        <f t="shared" ca="1" si="1971"/>
        <v>0</v>
      </c>
      <c r="I1367" s="395">
        <f t="shared" ca="1" si="1972"/>
        <v>0</v>
      </c>
      <c r="J1367" s="395">
        <f t="shared" ca="1" si="1973"/>
        <v>0</v>
      </c>
      <c r="K1367" s="395">
        <f t="shared" ca="1" si="1974"/>
        <v>0</v>
      </c>
      <c r="L1367" s="395">
        <f t="shared" ca="1" si="1975"/>
        <v>0</v>
      </c>
      <c r="M1367" s="395">
        <f t="shared" ca="1" si="1976"/>
        <v>0</v>
      </c>
      <c r="N1367" s="395">
        <f t="shared" ca="1" si="1977"/>
        <v>0</v>
      </c>
      <c r="O1367" s="395">
        <f t="shared" ca="1" si="1978"/>
        <v>0</v>
      </c>
      <c r="P1367" s="395">
        <f t="shared" ca="1" si="1979"/>
        <v>0</v>
      </c>
      <c r="Q1367" s="395">
        <f t="shared" ca="1" si="1980"/>
        <v>0</v>
      </c>
      <c r="R1367" s="395">
        <f t="shared" ca="1" si="1981"/>
        <v>0</v>
      </c>
      <c r="S1367" s="395">
        <f t="shared" ca="1" si="1982"/>
        <v>0</v>
      </c>
      <c r="T1367" s="395">
        <f t="shared" ca="1" si="1983"/>
        <v>0</v>
      </c>
      <c r="U1367" s="395">
        <f t="shared" ca="1" si="1984"/>
        <v>0</v>
      </c>
      <c r="V1367" s="395">
        <f t="shared" ca="1" si="1985"/>
        <v>0</v>
      </c>
      <c r="W1367" s="395">
        <f t="shared" ca="1" si="1986"/>
        <v>0</v>
      </c>
      <c r="X1367" s="334"/>
      <c r="Y1367" s="334"/>
      <c r="Z1367" s="249"/>
      <c r="AA1367" s="249"/>
      <c r="AB1367" s="249"/>
    </row>
    <row r="1368" spans="1:28" hidden="1" outlineLevel="1">
      <c r="A1368" s="331">
        <v>4</v>
      </c>
      <c r="B1368" s="309" t="str">
        <f t="shared" ca="1" si="1987"/>
        <v>Depreciated Net Capex 2016</v>
      </c>
      <c r="C1368" s="398"/>
      <c r="D1368" s="398"/>
      <c r="E1368" s="398"/>
      <c r="F1368" s="399"/>
      <c r="G1368" s="400">
        <f ca="1">G1359</f>
        <v>0</v>
      </c>
      <c r="H1368" s="395">
        <f ca="1">IF(G1392="n/a",G1368,IFERROR(IF((OFFSET($C1368,0,$A1368))&lt;0,
MIN(0,G1368-(OFFSET($C1368,0,$A1368)/(OFFSET($C1363,-$A1367,$A1368)))),
MAX(0,G1368-(OFFSET($C1368,0,$A1368)/(OFFSET($C1363,-$A1367,$A1368))))),0))</f>
        <v>0</v>
      </c>
      <c r="I1368" s="395">
        <f t="shared" ca="1" si="1972"/>
        <v>0</v>
      </c>
      <c r="J1368" s="395">
        <f t="shared" ca="1" si="1973"/>
        <v>0</v>
      </c>
      <c r="K1368" s="395">
        <f t="shared" ca="1" si="1974"/>
        <v>0</v>
      </c>
      <c r="L1368" s="395">
        <f t="shared" ca="1" si="1975"/>
        <v>0</v>
      </c>
      <c r="M1368" s="395">
        <f t="shared" ca="1" si="1976"/>
        <v>0</v>
      </c>
      <c r="N1368" s="395">
        <f t="shared" ca="1" si="1977"/>
        <v>0</v>
      </c>
      <c r="O1368" s="395">
        <f t="shared" ca="1" si="1978"/>
        <v>0</v>
      </c>
      <c r="P1368" s="395">
        <f t="shared" ca="1" si="1979"/>
        <v>0</v>
      </c>
      <c r="Q1368" s="395">
        <f t="shared" ca="1" si="1980"/>
        <v>0</v>
      </c>
      <c r="R1368" s="395">
        <f t="shared" ca="1" si="1981"/>
        <v>0</v>
      </c>
      <c r="S1368" s="395">
        <f t="shared" ca="1" si="1982"/>
        <v>0</v>
      </c>
      <c r="T1368" s="395">
        <f t="shared" ca="1" si="1983"/>
        <v>0</v>
      </c>
      <c r="U1368" s="395">
        <f t="shared" ca="1" si="1984"/>
        <v>0</v>
      </c>
      <c r="V1368" s="395">
        <f t="shared" ca="1" si="1985"/>
        <v>0</v>
      </c>
      <c r="W1368" s="395">
        <f t="shared" ca="1" si="1986"/>
        <v>0</v>
      </c>
      <c r="X1368" s="334"/>
      <c r="Y1368" s="334"/>
      <c r="Z1368" s="334"/>
      <c r="AA1368" s="249"/>
      <c r="AB1368" s="249"/>
    </row>
    <row r="1369" spans="1:28" hidden="1" outlineLevel="1">
      <c r="A1369" s="331">
        <v>5</v>
      </c>
      <c r="B1369" s="309" t="str">
        <f t="shared" ca="1" si="1987"/>
        <v>Depreciated Net Capex 2017</v>
      </c>
      <c r="C1369" s="398"/>
      <c r="D1369" s="398"/>
      <c r="E1369" s="398"/>
      <c r="F1369" s="398"/>
      <c r="G1369" s="399"/>
      <c r="H1369" s="400">
        <f ca="1">H1359</f>
        <v>0</v>
      </c>
      <c r="I1369" s="395">
        <f ca="1">IF(H1393="n/a",H1369,IFERROR(IF((OFFSET($C1369,0,$A1369))&lt;0,
MIN(0,H1369-(OFFSET($C1369,0,$A1369)/(OFFSET($C1364,-$A1368,$A1369)))),
MAX(0,H1369-(OFFSET($C1369,0,$A1369)/(OFFSET($C1364,-$A1368,$A1369))))),0))</f>
        <v>0</v>
      </c>
      <c r="J1369" s="395">
        <f t="shared" ca="1" si="1973"/>
        <v>0</v>
      </c>
      <c r="K1369" s="395">
        <f t="shared" ca="1" si="1974"/>
        <v>0</v>
      </c>
      <c r="L1369" s="395">
        <f t="shared" ca="1" si="1975"/>
        <v>0</v>
      </c>
      <c r="M1369" s="395">
        <f t="shared" ca="1" si="1976"/>
        <v>0</v>
      </c>
      <c r="N1369" s="395">
        <f t="shared" ca="1" si="1977"/>
        <v>0</v>
      </c>
      <c r="O1369" s="395">
        <f t="shared" ca="1" si="1978"/>
        <v>0</v>
      </c>
      <c r="P1369" s="395">
        <f t="shared" ca="1" si="1979"/>
        <v>0</v>
      </c>
      <c r="Q1369" s="395">
        <f t="shared" ca="1" si="1980"/>
        <v>0</v>
      </c>
      <c r="R1369" s="395">
        <f t="shared" ca="1" si="1981"/>
        <v>0</v>
      </c>
      <c r="S1369" s="395">
        <f t="shared" ca="1" si="1982"/>
        <v>0</v>
      </c>
      <c r="T1369" s="395">
        <f t="shared" ca="1" si="1983"/>
        <v>0</v>
      </c>
      <c r="U1369" s="395">
        <f t="shared" ca="1" si="1984"/>
        <v>0</v>
      </c>
      <c r="V1369" s="395">
        <f t="shared" ca="1" si="1985"/>
        <v>0</v>
      </c>
      <c r="W1369" s="395">
        <f t="shared" ca="1" si="1986"/>
        <v>0</v>
      </c>
      <c r="X1369" s="334"/>
      <c r="Y1369" s="334"/>
      <c r="Z1369" s="334"/>
      <c r="AA1369" s="249"/>
      <c r="AB1369" s="249"/>
    </row>
    <row r="1370" spans="1:28" hidden="1" outlineLevel="1">
      <c r="A1370" s="331">
        <v>6</v>
      </c>
      <c r="B1370" s="309" t="str">
        <f t="shared" ca="1" si="1987"/>
        <v>Depreciated Net Capex 2018</v>
      </c>
      <c r="C1370" s="398"/>
      <c r="D1370" s="398"/>
      <c r="E1370" s="398"/>
      <c r="F1370" s="398"/>
      <c r="G1370" s="398"/>
      <c r="H1370" s="399"/>
      <c r="I1370" s="400">
        <f ca="1">I1359</f>
        <v>0</v>
      </c>
      <c r="J1370" s="395">
        <f ca="1">IF(I1394="n/a",I1370,IFERROR(IF((OFFSET($C1370,0,$A1370))&lt;0,
MIN(0,I1370-(OFFSET($C1370,0,$A1370)/(OFFSET($C1365,-$A1369,$A1370)))),
MAX(0,I1370-(OFFSET($C1370,0,$A1370)/(OFFSET($C1365,-$A1369,$A1370))))),0))</f>
        <v>0</v>
      </c>
      <c r="K1370" s="395">
        <f t="shared" ca="1" si="1974"/>
        <v>0</v>
      </c>
      <c r="L1370" s="395">
        <f t="shared" ca="1" si="1975"/>
        <v>0</v>
      </c>
      <c r="M1370" s="395">
        <f t="shared" ca="1" si="1976"/>
        <v>0</v>
      </c>
      <c r="N1370" s="395">
        <f t="shared" ca="1" si="1977"/>
        <v>0</v>
      </c>
      <c r="O1370" s="395">
        <f t="shared" ca="1" si="1978"/>
        <v>0</v>
      </c>
      <c r="P1370" s="395">
        <f t="shared" ca="1" si="1979"/>
        <v>0</v>
      </c>
      <c r="Q1370" s="395">
        <f t="shared" ca="1" si="1980"/>
        <v>0</v>
      </c>
      <c r="R1370" s="395">
        <f t="shared" ca="1" si="1981"/>
        <v>0</v>
      </c>
      <c r="S1370" s="395">
        <f t="shared" ca="1" si="1982"/>
        <v>0</v>
      </c>
      <c r="T1370" s="395">
        <f t="shared" ca="1" si="1983"/>
        <v>0</v>
      </c>
      <c r="U1370" s="395">
        <f t="shared" ca="1" si="1984"/>
        <v>0</v>
      </c>
      <c r="V1370" s="395">
        <f t="shared" ca="1" si="1985"/>
        <v>0</v>
      </c>
      <c r="W1370" s="395">
        <f t="shared" ca="1" si="1986"/>
        <v>0</v>
      </c>
      <c r="X1370" s="334"/>
      <c r="Y1370" s="334"/>
      <c r="Z1370" s="334"/>
      <c r="AA1370" s="249"/>
      <c r="AB1370" s="249"/>
    </row>
    <row r="1371" spans="1:28" hidden="1" outlineLevel="1">
      <c r="A1371" s="331">
        <v>7</v>
      </c>
      <c r="B1371" s="309" t="str">
        <f t="shared" ca="1" si="1987"/>
        <v>Depreciated Net Capex 2019</v>
      </c>
      <c r="C1371" s="398"/>
      <c r="D1371" s="398"/>
      <c r="E1371" s="398"/>
      <c r="F1371" s="398"/>
      <c r="G1371" s="398"/>
      <c r="H1371" s="398"/>
      <c r="I1371" s="399"/>
      <c r="J1371" s="400">
        <f ca="1">J1359</f>
        <v>0</v>
      </c>
      <c r="K1371" s="395">
        <f ca="1">IF(J1395="n/a",J1371,IFERROR(IF((OFFSET($C1371,0,$A1371))&lt;0,
MIN(0,J1371-(OFFSET($C1371,0,$A1371)/(OFFSET($C1366,-$A1370,$A1371)))),
MAX(0,J1371-(OFFSET($C1371,0,$A1371)/(OFFSET($C1366,-$A1370,$A1371))))),0))</f>
        <v>0</v>
      </c>
      <c r="L1371" s="395">
        <f t="shared" ca="1" si="1975"/>
        <v>0</v>
      </c>
      <c r="M1371" s="395">
        <f t="shared" ca="1" si="1976"/>
        <v>0</v>
      </c>
      <c r="N1371" s="395">
        <f t="shared" ca="1" si="1977"/>
        <v>0</v>
      </c>
      <c r="O1371" s="395">
        <f t="shared" ca="1" si="1978"/>
        <v>0</v>
      </c>
      <c r="P1371" s="395">
        <f t="shared" ca="1" si="1979"/>
        <v>0</v>
      </c>
      <c r="Q1371" s="395">
        <f t="shared" ca="1" si="1980"/>
        <v>0</v>
      </c>
      <c r="R1371" s="395">
        <f t="shared" ca="1" si="1981"/>
        <v>0</v>
      </c>
      <c r="S1371" s="395">
        <f t="shared" ca="1" si="1982"/>
        <v>0</v>
      </c>
      <c r="T1371" s="395">
        <f t="shared" ca="1" si="1983"/>
        <v>0</v>
      </c>
      <c r="U1371" s="395">
        <f t="shared" ca="1" si="1984"/>
        <v>0</v>
      </c>
      <c r="V1371" s="395">
        <f t="shared" ca="1" si="1985"/>
        <v>0</v>
      </c>
      <c r="W1371" s="395">
        <f t="shared" ca="1" si="1986"/>
        <v>0</v>
      </c>
      <c r="X1371" s="334"/>
      <c r="Y1371" s="334"/>
      <c r="Z1371" s="334"/>
      <c r="AA1371" s="249"/>
      <c r="AB1371" s="249"/>
    </row>
    <row r="1372" spans="1:28" hidden="1" outlineLevel="1">
      <c r="A1372" s="331">
        <v>8</v>
      </c>
      <c r="B1372" s="309" t="str">
        <f t="shared" ca="1" si="1987"/>
        <v>Depreciated Net Capex 2020</v>
      </c>
      <c r="C1372" s="398"/>
      <c r="D1372" s="398"/>
      <c r="E1372" s="398"/>
      <c r="F1372" s="398"/>
      <c r="G1372" s="398"/>
      <c r="H1372" s="398"/>
      <c r="I1372" s="398"/>
      <c r="J1372" s="399"/>
      <c r="K1372" s="400">
        <f ca="1">K1359</f>
        <v>0</v>
      </c>
      <c r="L1372" s="395">
        <f ca="1">IF(K1396="n/a",K1372,IFERROR(IF((OFFSET($C1372,0,$A1372))&lt;0,
MIN(0,K1372-(OFFSET($C1372,0,$A1372)/(OFFSET($C1367,-$A1371,$A1372)))),
MAX(0,K1372-(OFFSET($C1372,0,$A1372)/(OFFSET($C1367,-$A1371,$A1372))))),0))</f>
        <v>0</v>
      </c>
      <c r="M1372" s="395">
        <f t="shared" ca="1" si="1976"/>
        <v>0</v>
      </c>
      <c r="N1372" s="395">
        <f t="shared" ca="1" si="1977"/>
        <v>0</v>
      </c>
      <c r="O1372" s="395">
        <f t="shared" ca="1" si="1978"/>
        <v>0</v>
      </c>
      <c r="P1372" s="395">
        <f t="shared" ca="1" si="1979"/>
        <v>0</v>
      </c>
      <c r="Q1372" s="395">
        <f t="shared" ca="1" si="1980"/>
        <v>0</v>
      </c>
      <c r="R1372" s="395">
        <f t="shared" ca="1" si="1981"/>
        <v>0</v>
      </c>
      <c r="S1372" s="395">
        <f t="shared" ca="1" si="1982"/>
        <v>0</v>
      </c>
      <c r="T1372" s="395">
        <f t="shared" ca="1" si="1983"/>
        <v>0</v>
      </c>
      <c r="U1372" s="395">
        <f t="shared" ca="1" si="1984"/>
        <v>0</v>
      </c>
      <c r="V1372" s="395">
        <f t="shared" ca="1" si="1985"/>
        <v>0</v>
      </c>
      <c r="W1372" s="395">
        <f t="shared" ca="1" si="1986"/>
        <v>0</v>
      </c>
      <c r="X1372" s="334"/>
      <c r="Y1372" s="334"/>
      <c r="Z1372" s="334"/>
      <c r="AA1372" s="249"/>
      <c r="AB1372" s="249"/>
    </row>
    <row r="1373" spans="1:28" hidden="1" outlineLevel="1">
      <c r="A1373" s="331">
        <v>9</v>
      </c>
      <c r="B1373" s="309" t="str">
        <f t="shared" ca="1" si="1987"/>
        <v>Depreciated Net Capex 2021</v>
      </c>
      <c r="C1373" s="398"/>
      <c r="D1373" s="398"/>
      <c r="E1373" s="398"/>
      <c r="F1373" s="398"/>
      <c r="G1373" s="398"/>
      <c r="H1373" s="398"/>
      <c r="I1373" s="398"/>
      <c r="J1373" s="398"/>
      <c r="K1373" s="399"/>
      <c r="L1373" s="400">
        <f ca="1">L1359</f>
        <v>0</v>
      </c>
      <c r="M1373" s="395">
        <f ca="1">IF(L1397="n/a",L1373,IFERROR(IF((OFFSET($C1373,0,$A1373))&lt;0,
MIN(0,L1373-(OFFSET($C1373,0,$A1373)/(OFFSET($C1368,-$A1372,$A1373)))),
MAX(0,L1373-(OFFSET($C1373,0,$A1373)/(OFFSET($C1368,-$A1372,$A1373))))),0))</f>
        <v>0</v>
      </c>
      <c r="N1373" s="395">
        <f t="shared" ca="1" si="1977"/>
        <v>0</v>
      </c>
      <c r="O1373" s="395">
        <f t="shared" ca="1" si="1978"/>
        <v>0</v>
      </c>
      <c r="P1373" s="395">
        <f t="shared" ca="1" si="1979"/>
        <v>0</v>
      </c>
      <c r="Q1373" s="395">
        <f t="shared" ca="1" si="1980"/>
        <v>0</v>
      </c>
      <c r="R1373" s="395">
        <f t="shared" ca="1" si="1981"/>
        <v>0</v>
      </c>
      <c r="S1373" s="395">
        <f t="shared" ca="1" si="1982"/>
        <v>0</v>
      </c>
      <c r="T1373" s="395">
        <f t="shared" ca="1" si="1983"/>
        <v>0</v>
      </c>
      <c r="U1373" s="395">
        <f t="shared" ca="1" si="1984"/>
        <v>0</v>
      </c>
      <c r="V1373" s="395">
        <f t="shared" ca="1" si="1985"/>
        <v>0</v>
      </c>
      <c r="W1373" s="395">
        <f t="shared" ca="1" si="1986"/>
        <v>0</v>
      </c>
      <c r="X1373" s="334"/>
      <c r="Y1373" s="334"/>
      <c r="Z1373" s="334"/>
      <c r="AA1373" s="249"/>
      <c r="AB1373" s="249"/>
    </row>
    <row r="1374" spans="1:28" hidden="1" outlineLevel="1">
      <c r="A1374" s="331">
        <v>10</v>
      </c>
      <c r="B1374" s="309" t="str">
        <f t="shared" ca="1" si="1987"/>
        <v>Depreciated Net Capex 2022</v>
      </c>
      <c r="C1374" s="398"/>
      <c r="D1374" s="398"/>
      <c r="E1374" s="398"/>
      <c r="F1374" s="398"/>
      <c r="G1374" s="398"/>
      <c r="H1374" s="398"/>
      <c r="I1374" s="398"/>
      <c r="J1374" s="398"/>
      <c r="K1374" s="398"/>
      <c r="L1374" s="399"/>
      <c r="M1374" s="400">
        <f ca="1">M1359</f>
        <v>0</v>
      </c>
      <c r="N1374" s="395">
        <f ca="1">IF(M1398="n/a",M1374,IFERROR(IF((OFFSET($C1374,0,$A1374))&lt;0,
MIN(0,M1374-(OFFSET($C1374,0,$A1374)/(OFFSET($C1369,-$A1373,$A1374)))),
MAX(0,M1374-(OFFSET($C1374,0,$A1374)/(OFFSET($C1369,-$A1373,$A1374))))),0))</f>
        <v>0</v>
      </c>
      <c r="O1374" s="395">
        <f t="shared" ca="1" si="1978"/>
        <v>0</v>
      </c>
      <c r="P1374" s="395">
        <f t="shared" ca="1" si="1979"/>
        <v>0</v>
      </c>
      <c r="Q1374" s="395">
        <f t="shared" ca="1" si="1980"/>
        <v>0</v>
      </c>
      <c r="R1374" s="395">
        <f t="shared" ca="1" si="1981"/>
        <v>0</v>
      </c>
      <c r="S1374" s="395">
        <f t="shared" ca="1" si="1982"/>
        <v>0</v>
      </c>
      <c r="T1374" s="395">
        <f t="shared" ca="1" si="1983"/>
        <v>0</v>
      </c>
      <c r="U1374" s="395">
        <f t="shared" ca="1" si="1984"/>
        <v>0</v>
      </c>
      <c r="V1374" s="395">
        <f t="shared" ca="1" si="1985"/>
        <v>0</v>
      </c>
      <c r="W1374" s="395">
        <f t="shared" ca="1" si="1986"/>
        <v>0</v>
      </c>
      <c r="X1374" s="334"/>
      <c r="Y1374" s="334"/>
      <c r="Z1374" s="334"/>
      <c r="AA1374" s="249"/>
      <c r="AB1374" s="249"/>
    </row>
    <row r="1375" spans="1:28" hidden="1" outlineLevel="1">
      <c r="A1375" s="331">
        <v>11</v>
      </c>
      <c r="B1375" s="309" t="str">
        <f t="shared" ca="1" si="1987"/>
        <v>Depreciated Net Capex 2023</v>
      </c>
      <c r="C1375" s="398"/>
      <c r="D1375" s="398"/>
      <c r="E1375" s="398"/>
      <c r="F1375" s="398"/>
      <c r="G1375" s="398"/>
      <c r="H1375" s="398"/>
      <c r="I1375" s="398"/>
      <c r="J1375" s="398"/>
      <c r="K1375" s="398"/>
      <c r="L1375" s="398"/>
      <c r="M1375" s="399"/>
      <c r="N1375" s="400">
        <f>N1359</f>
        <v>0</v>
      </c>
      <c r="O1375" s="395">
        <f ca="1">IF(N1399="n/a",N1375,IFERROR(IF((OFFSET($C1375,0,$A1375))&lt;0,
MIN(0,N1375-(OFFSET($C1375,0,$A1375)/(OFFSET($C1370,-$A1374,$A1375)))),
MAX(0,N1375-(OFFSET($C1375,0,$A1375)/(OFFSET($C1370,-$A1374,$A1375))))),0))</f>
        <v>0</v>
      </c>
      <c r="P1375" s="395">
        <f t="shared" ca="1" si="1979"/>
        <v>0</v>
      </c>
      <c r="Q1375" s="395">
        <f t="shared" ca="1" si="1980"/>
        <v>0</v>
      </c>
      <c r="R1375" s="395">
        <f t="shared" ca="1" si="1981"/>
        <v>0</v>
      </c>
      <c r="S1375" s="395">
        <f t="shared" ca="1" si="1982"/>
        <v>0</v>
      </c>
      <c r="T1375" s="395">
        <f t="shared" ca="1" si="1983"/>
        <v>0</v>
      </c>
      <c r="U1375" s="395">
        <f t="shared" ca="1" si="1984"/>
        <v>0</v>
      </c>
      <c r="V1375" s="395">
        <f t="shared" ca="1" si="1985"/>
        <v>0</v>
      </c>
      <c r="W1375" s="395">
        <f t="shared" ca="1" si="1986"/>
        <v>0</v>
      </c>
      <c r="X1375" s="334"/>
      <c r="Y1375" s="334"/>
      <c r="Z1375" s="334"/>
      <c r="AA1375" s="249"/>
      <c r="AB1375" s="249"/>
    </row>
    <row r="1376" spans="1:28" hidden="1" outlineLevel="1">
      <c r="A1376" s="331">
        <v>12</v>
      </c>
      <c r="B1376" s="309" t="str">
        <f t="shared" ca="1" si="1987"/>
        <v>Depreciated Net Capex 2024</v>
      </c>
      <c r="C1376" s="398"/>
      <c r="D1376" s="398"/>
      <c r="E1376" s="398"/>
      <c r="F1376" s="398"/>
      <c r="G1376" s="398"/>
      <c r="H1376" s="398"/>
      <c r="I1376" s="398"/>
      <c r="J1376" s="398"/>
      <c r="K1376" s="398"/>
      <c r="L1376" s="398"/>
      <c r="M1376" s="398"/>
      <c r="N1376" s="399"/>
      <c r="O1376" s="400">
        <f>O1359</f>
        <v>0</v>
      </c>
      <c r="P1376" s="395">
        <f ca="1">IF(O1400="n/a",O1376,IFERROR(IF((OFFSET($C1376,0,$A1376))&lt;0,
MIN(0,O1376-(OFFSET($C1376,0,$A1376)/(OFFSET($C1371,-$A1375,$A1376)))),
MAX(0,O1376-(OFFSET($C1376,0,$A1376)/(OFFSET($C1371,-$A1375,$A1376))))),0))</f>
        <v>0</v>
      </c>
      <c r="Q1376" s="395">
        <f t="shared" ca="1" si="1980"/>
        <v>0</v>
      </c>
      <c r="R1376" s="395">
        <f t="shared" ca="1" si="1981"/>
        <v>0</v>
      </c>
      <c r="S1376" s="395">
        <f t="shared" ca="1" si="1982"/>
        <v>0</v>
      </c>
      <c r="T1376" s="395">
        <f t="shared" ca="1" si="1983"/>
        <v>0</v>
      </c>
      <c r="U1376" s="395">
        <f t="shared" ca="1" si="1984"/>
        <v>0</v>
      </c>
      <c r="V1376" s="395">
        <f t="shared" ca="1" si="1985"/>
        <v>0</v>
      </c>
      <c r="W1376" s="395">
        <f t="shared" ca="1" si="1986"/>
        <v>0</v>
      </c>
      <c r="X1376" s="334"/>
      <c r="Y1376" s="334"/>
      <c r="Z1376" s="334"/>
      <c r="AA1376" s="249"/>
      <c r="AB1376" s="249"/>
    </row>
    <row r="1377" spans="1:28" hidden="1" outlineLevel="1">
      <c r="A1377" s="331">
        <v>13</v>
      </c>
      <c r="B1377" s="309" t="str">
        <f t="shared" ca="1" si="1987"/>
        <v>Depreciated Net Capex 2025</v>
      </c>
      <c r="C1377" s="398"/>
      <c r="D1377" s="398"/>
      <c r="E1377" s="398"/>
      <c r="F1377" s="398"/>
      <c r="G1377" s="398"/>
      <c r="H1377" s="398"/>
      <c r="I1377" s="398"/>
      <c r="J1377" s="398"/>
      <c r="K1377" s="398"/>
      <c r="L1377" s="398"/>
      <c r="M1377" s="398"/>
      <c r="N1377" s="398"/>
      <c r="O1377" s="399"/>
      <c r="P1377" s="400">
        <f>P1359</f>
        <v>0</v>
      </c>
      <c r="Q1377" s="395">
        <f ca="1">IF(P1401="n/a",P1377,IFERROR(IF((OFFSET($C1377,0,$A1377))&lt;0,
MIN(0,P1377-(OFFSET($C1377,0,$A1377)/(OFFSET($C1372,-$A1376,$A1377)))),
MAX(0,P1377-(OFFSET($C1377,0,$A1377)/(OFFSET($C1372,-$A1376,$A1377))))),0))</f>
        <v>0</v>
      </c>
      <c r="R1377" s="395">
        <f t="shared" ca="1" si="1981"/>
        <v>0</v>
      </c>
      <c r="S1377" s="395">
        <f t="shared" ca="1" si="1982"/>
        <v>0</v>
      </c>
      <c r="T1377" s="395">
        <f t="shared" ca="1" si="1983"/>
        <v>0</v>
      </c>
      <c r="U1377" s="395">
        <f t="shared" ca="1" si="1984"/>
        <v>0</v>
      </c>
      <c r="V1377" s="395">
        <f t="shared" ca="1" si="1985"/>
        <v>0</v>
      </c>
      <c r="W1377" s="395">
        <f t="shared" ca="1" si="1986"/>
        <v>0</v>
      </c>
      <c r="X1377" s="334"/>
      <c r="Y1377" s="334"/>
      <c r="Z1377" s="334"/>
      <c r="AA1377" s="249"/>
      <c r="AB1377" s="249"/>
    </row>
    <row r="1378" spans="1:28" hidden="1" outlineLevel="1">
      <c r="A1378" s="331">
        <v>14</v>
      </c>
      <c r="B1378" s="309" t="str">
        <f t="shared" ca="1" si="1987"/>
        <v>Depreciated Net Capex 2026</v>
      </c>
      <c r="C1378" s="398"/>
      <c r="D1378" s="398"/>
      <c r="E1378" s="398"/>
      <c r="F1378" s="398"/>
      <c r="G1378" s="398"/>
      <c r="H1378" s="398"/>
      <c r="I1378" s="398"/>
      <c r="J1378" s="398"/>
      <c r="K1378" s="398"/>
      <c r="L1378" s="398"/>
      <c r="M1378" s="398"/>
      <c r="N1378" s="398"/>
      <c r="O1378" s="398"/>
      <c r="P1378" s="399"/>
      <c r="Q1378" s="400">
        <f>Q1359</f>
        <v>0</v>
      </c>
      <c r="R1378" s="395">
        <f ca="1">IF(Q1402="n/a",Q1378,IFERROR(IF((OFFSET($C1378,0,$A1378))&lt;0,
MIN(0,Q1378-(OFFSET($C1378,0,$A1378)/(OFFSET($C1373,-$A1377,$A1378)))),
MAX(0,Q1378-(OFFSET($C1378,0,$A1378)/(OFFSET($C1373,-$A1377,$A1378))))),0))</f>
        <v>0</v>
      </c>
      <c r="S1378" s="395">
        <f t="shared" ca="1" si="1982"/>
        <v>0</v>
      </c>
      <c r="T1378" s="395">
        <f t="shared" ca="1" si="1983"/>
        <v>0</v>
      </c>
      <c r="U1378" s="395">
        <f t="shared" ca="1" si="1984"/>
        <v>0</v>
      </c>
      <c r="V1378" s="395">
        <f t="shared" ca="1" si="1985"/>
        <v>0</v>
      </c>
      <c r="W1378" s="395">
        <f t="shared" ca="1" si="1986"/>
        <v>0</v>
      </c>
      <c r="X1378" s="334"/>
      <c r="Y1378" s="334"/>
      <c r="Z1378" s="334"/>
      <c r="AA1378" s="249"/>
      <c r="AB1378" s="249"/>
    </row>
    <row r="1379" spans="1:28" hidden="1" outlineLevel="1">
      <c r="A1379" s="331">
        <v>15</v>
      </c>
      <c r="B1379" s="309" t="str">
        <f t="shared" ca="1" si="1987"/>
        <v>Depreciated Net Capex 2027</v>
      </c>
      <c r="C1379" s="398"/>
      <c r="D1379" s="398"/>
      <c r="E1379" s="398"/>
      <c r="F1379" s="398"/>
      <c r="G1379" s="398"/>
      <c r="H1379" s="398"/>
      <c r="I1379" s="398"/>
      <c r="J1379" s="398"/>
      <c r="K1379" s="398"/>
      <c r="L1379" s="398"/>
      <c r="M1379" s="398"/>
      <c r="N1379" s="398"/>
      <c r="O1379" s="398"/>
      <c r="P1379" s="398"/>
      <c r="Q1379" s="399"/>
      <c r="R1379" s="400">
        <f>R1359</f>
        <v>0</v>
      </c>
      <c r="S1379" s="395">
        <f ca="1">IF(R1403="n/a",R1379,IFERROR(IF((OFFSET($C1379,0,$A1379))&lt;0,
MIN(0,R1379-(OFFSET($C1379,0,$A1379)/(OFFSET($C1374,-$A1378,$A1379)))),
MAX(0,R1379-(OFFSET($C1379,0,$A1379)/(OFFSET($C1374,-$A1378,$A1379))))),0))</f>
        <v>0</v>
      </c>
      <c r="T1379" s="395">
        <f t="shared" ca="1" si="1983"/>
        <v>0</v>
      </c>
      <c r="U1379" s="395">
        <f t="shared" ca="1" si="1984"/>
        <v>0</v>
      </c>
      <c r="V1379" s="395">
        <f t="shared" ca="1" si="1985"/>
        <v>0</v>
      </c>
      <c r="W1379" s="395">
        <f t="shared" ca="1" si="1986"/>
        <v>0</v>
      </c>
      <c r="X1379" s="334"/>
      <c r="Y1379" s="334"/>
      <c r="Z1379" s="334"/>
      <c r="AA1379" s="249"/>
      <c r="AB1379" s="249"/>
    </row>
    <row r="1380" spans="1:28" hidden="1" outlineLevel="1">
      <c r="A1380" s="331">
        <v>16</v>
      </c>
      <c r="B1380" s="309" t="str">
        <f t="shared" ca="1" si="1987"/>
        <v>Depreciated Net Capex 2028</v>
      </c>
      <c r="C1380" s="398"/>
      <c r="D1380" s="398"/>
      <c r="E1380" s="398"/>
      <c r="F1380" s="398"/>
      <c r="G1380" s="398"/>
      <c r="H1380" s="398"/>
      <c r="I1380" s="398"/>
      <c r="J1380" s="398"/>
      <c r="K1380" s="398"/>
      <c r="L1380" s="398"/>
      <c r="M1380" s="398"/>
      <c r="N1380" s="398"/>
      <c r="O1380" s="398"/>
      <c r="P1380" s="398"/>
      <c r="Q1380" s="398"/>
      <c r="R1380" s="399"/>
      <c r="S1380" s="400">
        <f>S1359</f>
        <v>0</v>
      </c>
      <c r="T1380" s="395">
        <f ca="1">IF(S1404="n/a",S1380,IFERROR(IF((OFFSET($C1380,0,$A1380))&lt;0,
MIN(0,S1380-(OFFSET($C1380,0,$A1380)/(OFFSET($C1375,-$A1379,$A1380)))),
MAX(0,S1380-(OFFSET($C1380,0,$A1380)/(OFFSET($C1375,-$A1379,$A1380))))),0))</f>
        <v>0</v>
      </c>
      <c r="U1380" s="395">
        <f t="shared" ca="1" si="1984"/>
        <v>0</v>
      </c>
      <c r="V1380" s="395">
        <f t="shared" ca="1" si="1985"/>
        <v>0</v>
      </c>
      <c r="W1380" s="395">
        <f t="shared" ca="1" si="1986"/>
        <v>0</v>
      </c>
      <c r="X1380" s="334"/>
      <c r="Y1380" s="334"/>
      <c r="Z1380" s="334"/>
      <c r="AA1380" s="249"/>
      <c r="AB1380" s="249"/>
    </row>
    <row r="1381" spans="1:28" hidden="1" outlineLevel="1">
      <c r="A1381" s="331">
        <v>17</v>
      </c>
      <c r="B1381" s="309" t="str">
        <f t="shared" ca="1" si="1987"/>
        <v>Depreciated Net Capex 2029</v>
      </c>
      <c r="C1381" s="398"/>
      <c r="D1381" s="398"/>
      <c r="E1381" s="398"/>
      <c r="F1381" s="398"/>
      <c r="G1381" s="398"/>
      <c r="H1381" s="398"/>
      <c r="I1381" s="398"/>
      <c r="J1381" s="398"/>
      <c r="K1381" s="398"/>
      <c r="L1381" s="398"/>
      <c r="M1381" s="398"/>
      <c r="N1381" s="398"/>
      <c r="O1381" s="398"/>
      <c r="P1381" s="398"/>
      <c r="Q1381" s="398"/>
      <c r="R1381" s="398"/>
      <c r="S1381" s="399"/>
      <c r="T1381" s="400">
        <f>T1359</f>
        <v>0</v>
      </c>
      <c r="U1381" s="395">
        <f ca="1">IF(T1405="n/a",T1381,IFERROR(IF((OFFSET($C1381,0,$A1381))&lt;0,
MIN(0,T1381-(OFFSET($C1381,0,$A1381)/(OFFSET($C1376,-$A1380,$A1381)))),
MAX(0,T1381-(OFFSET($C1381,0,$A1381)/(OFFSET($C1376,-$A1380,$A1381))))),0))</f>
        <v>0</v>
      </c>
      <c r="V1381" s="395">
        <f t="shared" ca="1" si="1985"/>
        <v>0</v>
      </c>
      <c r="W1381" s="395">
        <f t="shared" ca="1" si="1986"/>
        <v>0</v>
      </c>
      <c r="X1381" s="334"/>
      <c r="Y1381" s="334"/>
      <c r="Z1381" s="334"/>
      <c r="AA1381" s="249"/>
      <c r="AB1381" s="249"/>
    </row>
    <row r="1382" spans="1:28" hidden="1" outlineLevel="1">
      <c r="A1382" s="331">
        <v>18</v>
      </c>
      <c r="B1382" s="309" t="str">
        <f t="shared" ca="1" si="1987"/>
        <v>Depreciated Net Capex 2030</v>
      </c>
      <c r="C1382" s="398"/>
      <c r="D1382" s="398"/>
      <c r="E1382" s="398"/>
      <c r="F1382" s="398"/>
      <c r="G1382" s="398"/>
      <c r="H1382" s="398"/>
      <c r="I1382" s="398"/>
      <c r="J1382" s="398"/>
      <c r="K1382" s="398"/>
      <c r="L1382" s="398"/>
      <c r="M1382" s="398"/>
      <c r="N1382" s="398"/>
      <c r="O1382" s="398"/>
      <c r="P1382" s="398"/>
      <c r="Q1382" s="398"/>
      <c r="R1382" s="398"/>
      <c r="S1382" s="398"/>
      <c r="T1382" s="399"/>
      <c r="U1382" s="400">
        <f>U1359</f>
        <v>0</v>
      </c>
      <c r="V1382" s="395">
        <f ca="1">IF(U1406="n/a",U1382,IFERROR(IF((OFFSET($C1382,0,$A1382))&lt;0,
MIN(0,U1382-(OFFSET($C1382,0,$A1382)/(OFFSET($C1377,-$A1381,$A1382)))),
MAX(0,U1382-(OFFSET($C1382,0,$A1382)/(OFFSET($C1377,-$A1381,$A1382))))),0))</f>
        <v>0</v>
      </c>
      <c r="W1382" s="395">
        <f t="shared" ca="1" si="1986"/>
        <v>0</v>
      </c>
      <c r="X1382" s="334"/>
      <c r="Y1382" s="334"/>
      <c r="Z1382" s="334"/>
      <c r="AA1382" s="249"/>
      <c r="AB1382" s="249"/>
    </row>
    <row r="1383" spans="1:28" hidden="1" outlineLevel="1">
      <c r="A1383" s="331">
        <v>19</v>
      </c>
      <c r="B1383" s="309" t="str">
        <f t="shared" ca="1" si="1987"/>
        <v>Depreciated Net Capex 2031</v>
      </c>
      <c r="C1383" s="398"/>
      <c r="D1383" s="398"/>
      <c r="E1383" s="398"/>
      <c r="F1383" s="398"/>
      <c r="G1383" s="398"/>
      <c r="H1383" s="398"/>
      <c r="I1383" s="398"/>
      <c r="J1383" s="398"/>
      <c r="K1383" s="398"/>
      <c r="L1383" s="398"/>
      <c r="M1383" s="398"/>
      <c r="N1383" s="398"/>
      <c r="O1383" s="398"/>
      <c r="P1383" s="398"/>
      <c r="Q1383" s="398"/>
      <c r="R1383" s="398"/>
      <c r="S1383" s="398"/>
      <c r="T1383" s="398"/>
      <c r="U1383" s="399"/>
      <c r="V1383" s="400">
        <f>V1359</f>
        <v>0</v>
      </c>
      <c r="W1383" s="395">
        <f ca="1">IF(V1407="n/a",V1383,IFERROR(IF((OFFSET($C1383,0,$A1383))&lt;0,
MIN(0,V1383-(OFFSET($C1383,0,$A1383)/(OFFSET($C1378,-$A1382,$A1383)))),
MAX(0,V1383-(OFFSET($C1383,0,$A1383)/(OFFSET($C1378,-$A1382,$A1383))))),0))</f>
        <v>0</v>
      </c>
      <c r="X1383" s="334"/>
      <c r="Y1383" s="334"/>
      <c r="Z1383" s="334"/>
      <c r="AA1383" s="249"/>
      <c r="AB1383" s="249"/>
    </row>
    <row r="1384" spans="1:28" hidden="1" outlineLevel="1">
      <c r="A1384" s="331">
        <v>20</v>
      </c>
      <c r="B1384" s="309" t="str">
        <f t="shared" ca="1" si="1987"/>
        <v>Depreciated Net Capex 2032</v>
      </c>
      <c r="C1384" s="398"/>
      <c r="D1384" s="398"/>
      <c r="E1384" s="398"/>
      <c r="F1384" s="398"/>
      <c r="G1384" s="398"/>
      <c r="H1384" s="398"/>
      <c r="I1384" s="398"/>
      <c r="J1384" s="398"/>
      <c r="K1384" s="398"/>
      <c r="L1384" s="398"/>
      <c r="M1384" s="398"/>
      <c r="N1384" s="398"/>
      <c r="O1384" s="398"/>
      <c r="P1384" s="398"/>
      <c r="Q1384" s="398"/>
      <c r="R1384" s="398"/>
      <c r="S1384" s="398"/>
      <c r="T1384" s="398"/>
      <c r="U1384" s="398"/>
      <c r="V1384" s="399"/>
      <c r="W1384" s="395">
        <f>W1359</f>
        <v>0</v>
      </c>
      <c r="X1384" s="249"/>
      <c r="Y1384" s="249"/>
      <c r="Z1384" s="249"/>
      <c r="AA1384" s="249"/>
      <c r="AB1384" s="249"/>
    </row>
    <row r="1385" spans="1:28" hidden="1" outlineLevel="1">
      <c r="A1385" s="249"/>
      <c r="B1385" s="332"/>
      <c r="C1385" s="395"/>
      <c r="D1385" s="395"/>
      <c r="E1385" s="395"/>
      <c r="F1385" s="395"/>
      <c r="G1385" s="395"/>
      <c r="H1385" s="395"/>
      <c r="I1385" s="395"/>
      <c r="J1385" s="395"/>
      <c r="K1385" s="395"/>
      <c r="L1385" s="395"/>
      <c r="M1385" s="395"/>
      <c r="N1385" s="395"/>
      <c r="O1385" s="395"/>
      <c r="P1385" s="395"/>
      <c r="Q1385" s="395"/>
      <c r="R1385" s="395"/>
      <c r="S1385" s="395"/>
      <c r="T1385" s="395"/>
      <c r="U1385" s="395"/>
      <c r="V1385" s="395"/>
      <c r="W1385" s="395"/>
      <c r="X1385" s="249"/>
      <c r="Y1385" s="249"/>
      <c r="Z1385" s="249"/>
      <c r="AA1385" s="249"/>
      <c r="AB1385" s="249"/>
    </row>
    <row r="1386" spans="1:28" hidden="1" outlineLevel="1">
      <c r="A1386" s="249"/>
      <c r="B1386" s="332"/>
      <c r="C1386" s="395"/>
      <c r="D1386" s="395"/>
      <c r="E1386" s="395"/>
      <c r="F1386" s="395"/>
      <c r="G1386" s="395"/>
      <c r="H1386" s="395"/>
      <c r="I1386" s="395"/>
      <c r="J1386" s="395"/>
      <c r="K1386" s="395"/>
      <c r="L1386" s="395"/>
      <c r="M1386" s="395"/>
      <c r="N1386" s="395"/>
      <c r="O1386" s="395"/>
      <c r="P1386" s="395"/>
      <c r="Q1386" s="395"/>
      <c r="R1386" s="395"/>
      <c r="S1386" s="395"/>
      <c r="T1386" s="395"/>
      <c r="U1386" s="395"/>
      <c r="V1386" s="395"/>
      <c r="W1386" s="395"/>
      <c r="X1386" s="249"/>
      <c r="Y1386" s="249"/>
      <c r="Z1386" s="249"/>
      <c r="AA1386" s="249"/>
      <c r="AB1386" s="249"/>
    </row>
    <row r="1387" spans="1:28" hidden="1" outlineLevel="1">
      <c r="A1387" s="249"/>
      <c r="B1387" s="309" t="s">
        <v>302</v>
      </c>
      <c r="C1387" s="395"/>
      <c r="D1387" s="395">
        <f t="shared" ref="D1387" ca="1" si="1988">IF(C1387="n/a","n/a",IF(AND(C1387&lt;1,D1361=0),0,
IF(D1361=0,C1387-1,
IF(C1387&lt;1,D1362,
(((C1387-1)*(C1363-(C1363/(C1387))))+(D1361*D1362))/(D1363)))))</f>
        <v>0</v>
      </c>
      <c r="E1387" s="395">
        <f t="shared" ref="E1387" ca="1" si="1989">IF(D1387="n/a","n/a",IF(AND(D1387&lt;1,E1361=0),0,
IF(E1361=0,D1387-1,
IF(D1387&lt;1,E1362,
(((D1387-1)*(D1363-(D1363/(D1387))))+(E1361*E1362))/(E1363)))))</f>
        <v>0</v>
      </c>
      <c r="F1387" s="395">
        <f t="shared" ref="F1387" ca="1" si="1990">IF(E1387="n/a","n/a",IF(AND(E1387&lt;1,F1361=0),0,
IF(F1361=0,E1387-1,
IF(E1387&lt;1,F1362,
(((E1387-1)*(E1363-(E1363/(E1387))))+(F1361*F1362))/(F1363)))))</f>
        <v>0</v>
      </c>
      <c r="G1387" s="395">
        <f t="shared" ref="G1387" ca="1" si="1991">IF(F1387="n/a","n/a",IF(AND(F1387&lt;1,G1361=0),0,
IF(G1361=0,F1387-1,
IF(F1387&lt;1,G1362,
(((F1387-1)*(F1363-(F1363/(F1387))))+(G1361*G1362))/(G1363)))))</f>
        <v>0</v>
      </c>
      <c r="H1387" s="395">
        <f t="shared" ref="H1387" ca="1" si="1992">IF(G1387="n/a","n/a",IF(AND(G1387&lt;1,H1361=0),0,
IF(H1361=0,G1387-1,
IF(G1387&lt;1,H1362,
(((G1387-1)*(G1363-(G1363/(G1387))))+(H1361*H1362))/(H1363)))))</f>
        <v>0</v>
      </c>
      <c r="I1387" s="395">
        <f ca="1">IF(H1387="n/a","n/a",IF(AND(H1387&lt;1,I1361=0),0,
IF(I1361=0,H1387-1,
IF(H1387&lt;1,I1362,
(((H1387-1)*(H1363-(H1363/(H1387))))+(I1361*I1362))/(I1363)))))</f>
        <v>0</v>
      </c>
      <c r="J1387" s="395">
        <f t="shared" ref="J1387" ca="1" si="1993">IF(I1387="n/a","n/a",IF(AND(I1387&lt;1,J1361=0),0,
IF(J1361=0,I1387-1,
IF(I1387&lt;1,J1362,
(((I1387-1)*(I1363-(I1363/(I1387))))+(J1361*J1362))/(J1363)))))</f>
        <v>0</v>
      </c>
      <c r="K1387" s="395">
        <f t="shared" ref="K1387" ca="1" si="1994">IF(J1387="n/a","n/a",IF(AND(J1387&lt;1,K1361=0),0,
IF(K1361=0,J1387-1,
IF(J1387&lt;1,K1362,
(((J1387-1)*(J1363-(J1363/(J1387))))+(K1361*K1362))/(K1363)))))</f>
        <v>0</v>
      </c>
      <c r="L1387" s="395">
        <f t="shared" ref="L1387" ca="1" si="1995">IF(K1387="n/a","n/a",IF(AND(K1387&lt;1,L1361=0),0,
IF(L1361=0,K1387-1,
IF(K1387&lt;1,L1362,
(((K1387-1)*(K1363-(K1363/(K1387))))+(L1361*L1362))/(L1363)))))</f>
        <v>0</v>
      </c>
      <c r="M1387" s="395">
        <f t="shared" ref="M1387" ca="1" si="1996">IF(L1387="n/a","n/a",IF(AND(L1387&lt;1,M1361=0),0,
IF(M1361=0,L1387-1,
IF(L1387&lt;1,M1362,
(((L1387-1)*(L1363-(L1363/(L1387))))+(M1361*M1362))/(M1363)))))</f>
        <v>0</v>
      </c>
      <c r="N1387" s="395">
        <f t="shared" ref="N1387" ca="1" si="1997">IF(M1387="n/a","n/a",IF(AND(M1387&lt;1,N1361=0),0,
IF(N1361=0,M1387-1,
IF(M1387&lt;1,N1362,
(((M1387-1)*(M1363-(M1363/(M1387))))+(N1361*N1362))/(N1363)))))</f>
        <v>0</v>
      </c>
      <c r="O1387" s="395">
        <f t="shared" ref="O1387" ca="1" si="1998">IF(N1387="n/a","n/a",IF(AND(N1387&lt;1,O1361=0),0,
IF(O1361=0,N1387-1,
IF(N1387&lt;1,O1362,
(((N1387-1)*(N1363-(N1363/(N1387))))+(O1361*O1362))/(O1363)))))</f>
        <v>0</v>
      </c>
      <c r="P1387" s="395">
        <f t="shared" ref="P1387" ca="1" si="1999">IF(O1387="n/a","n/a",IF(AND(O1387&lt;1,P1361=0),0,
IF(P1361=0,O1387-1,
IF(O1387&lt;1,P1362,
(((O1387-1)*(O1363-(O1363/(O1387))))+(P1361*P1362))/(P1363)))))</f>
        <v>0</v>
      </c>
      <c r="Q1387" s="395">
        <f t="shared" ref="Q1387" ca="1" si="2000">IF(P1387="n/a","n/a",IF(AND(P1387&lt;1,Q1361=0),0,
IF(Q1361=0,P1387-1,
IF(P1387&lt;1,Q1362,
(((P1387-1)*(P1363-(P1363/(P1387))))+(Q1361*Q1362))/(Q1363)))))</f>
        <v>0</v>
      </c>
      <c r="R1387" s="395">
        <f t="shared" ref="R1387" ca="1" si="2001">IF(Q1387="n/a","n/a",IF(AND(Q1387&lt;1,R1361=0),0,
IF(R1361=0,Q1387-1,
IF(Q1387&lt;1,R1362,
(((Q1387-1)*(Q1363-(Q1363/(Q1387))))+(R1361*R1362))/(R1363)))))</f>
        <v>0</v>
      </c>
      <c r="S1387" s="395">
        <f t="shared" ref="S1387" ca="1" si="2002">IF(R1387="n/a","n/a",IF(AND(R1387&lt;1,S1361=0),0,
IF(S1361=0,R1387-1,
IF(R1387&lt;1,S1362,
(((R1387-1)*(R1363-(R1363/(R1387))))+(S1361*S1362))/(S1363)))))</f>
        <v>0</v>
      </c>
      <c r="T1387" s="395">
        <f t="shared" ref="T1387" ca="1" si="2003">IF(S1387="n/a","n/a",IF(AND(S1387&lt;1,T1361=0),0,
IF(T1361=0,S1387-1,
IF(S1387&lt;1,T1362,
(((S1387-1)*(S1363-(S1363/(S1387))))+(T1361*T1362))/(T1363)))))</f>
        <v>0</v>
      </c>
      <c r="U1387" s="395">
        <f t="shared" ref="U1387" ca="1" si="2004">IF(T1387="n/a","n/a",IF(AND(T1387&lt;1,U1361=0),0,
IF(U1361=0,T1387-1,
IF(T1387&lt;1,U1362,
(((T1387-1)*(T1363-(T1363/(T1387))))+(U1361*U1362))/(U1363)))))</f>
        <v>0</v>
      </c>
      <c r="V1387" s="395">
        <f t="shared" ref="V1387" ca="1" si="2005">IF(U1387="n/a","n/a",IF(AND(U1387&lt;1,V1361=0),0,
IF(V1361=0,U1387-1,
IF(U1387&lt;1,V1362,
(((U1387-1)*(U1363-(U1363/(U1387))))+(V1361*V1362))/(V1363)))))</f>
        <v>0</v>
      </c>
      <c r="W1387" s="395">
        <f t="shared" ref="W1387" ca="1" si="2006">IF(V1387="n/a","n/a",IF(AND(V1387&lt;1,W1361=0),0,
IF(W1361=0,V1387-1,
IF(V1387&lt;1,W1362,
(((V1387-1)*(V1363-(V1363/(V1387))))+(W1361*W1362))/(W1363)))))</f>
        <v>0</v>
      </c>
      <c r="X1387" s="249"/>
      <c r="Y1387" s="249"/>
      <c r="Z1387" s="249"/>
      <c r="AA1387" s="249"/>
      <c r="AB1387" s="249"/>
    </row>
    <row r="1388" spans="1:28" hidden="1" outlineLevel="1">
      <c r="A1388" s="249"/>
      <c r="B1388" s="309" t="s">
        <v>301</v>
      </c>
      <c r="C1388" s="400">
        <f ca="1">C1360</f>
        <v>0</v>
      </c>
      <c r="D1388" s="395">
        <f t="shared" ref="D1388" ca="1" si="2007">IF(C1388="n/a","n/a",MAX(0,C1388-1))</f>
        <v>0</v>
      </c>
      <c r="E1388" s="395">
        <f t="shared" ref="E1388:E1389" ca="1" si="2008">IF(D1388="n/a","n/a",MAX(0,D1388-1))</f>
        <v>0</v>
      </c>
      <c r="F1388" s="395">
        <f t="shared" ref="F1388:F1390" ca="1" si="2009">IF(E1388="n/a","n/a",MAX(0,E1388-1))</f>
        <v>0</v>
      </c>
      <c r="G1388" s="395">
        <f t="shared" ref="G1388:G1391" ca="1" si="2010">IF(F1388="n/a","n/a",MAX(0,F1388-1))</f>
        <v>0</v>
      </c>
      <c r="H1388" s="395">
        <f t="shared" ref="H1388:H1392" ca="1" si="2011">IF(G1388="n/a","n/a",MAX(0,G1388-1))</f>
        <v>0</v>
      </c>
      <c r="I1388" s="395">
        <f t="shared" ref="I1388:I1393" ca="1" si="2012">IF(H1388="n/a","n/a",MAX(0,H1388-1))</f>
        <v>0</v>
      </c>
      <c r="J1388" s="395">
        <f t="shared" ref="J1388:J1394" ca="1" si="2013">IF(I1388="n/a","n/a",MAX(0,I1388-1))</f>
        <v>0</v>
      </c>
      <c r="K1388" s="395">
        <f t="shared" ref="K1388:K1395" ca="1" si="2014">IF(J1388="n/a","n/a",MAX(0,J1388-1))</f>
        <v>0</v>
      </c>
      <c r="L1388" s="395">
        <f t="shared" ref="L1388:L1396" ca="1" si="2015">IF(K1388="n/a","n/a",MAX(0,K1388-1))</f>
        <v>0</v>
      </c>
      <c r="M1388" s="395">
        <f t="shared" ref="M1388:M1397" ca="1" si="2016">IF(L1388="n/a","n/a",MAX(0,L1388-1))</f>
        <v>0</v>
      </c>
      <c r="N1388" s="395">
        <f t="shared" ref="N1388:N1398" ca="1" si="2017">IF(M1388="n/a","n/a",MAX(0,M1388-1))</f>
        <v>0</v>
      </c>
      <c r="O1388" s="395">
        <f t="shared" ref="O1388:O1399" ca="1" si="2018">IF(N1388="n/a","n/a",MAX(0,N1388-1))</f>
        <v>0</v>
      </c>
      <c r="P1388" s="395">
        <f t="shared" ref="P1388:P1400" ca="1" si="2019">IF(O1388="n/a","n/a",MAX(0,O1388-1))</f>
        <v>0</v>
      </c>
      <c r="Q1388" s="395">
        <f t="shared" ref="Q1388:Q1401" ca="1" si="2020">IF(P1388="n/a","n/a",MAX(0,P1388-1))</f>
        <v>0</v>
      </c>
      <c r="R1388" s="395">
        <f t="shared" ref="R1388:R1402" ca="1" si="2021">IF(Q1388="n/a","n/a",MAX(0,Q1388-1))</f>
        <v>0</v>
      </c>
      <c r="S1388" s="395">
        <f t="shared" ref="S1388:S1403" ca="1" si="2022">IF(R1388="n/a","n/a",MAX(0,R1388-1))</f>
        <v>0</v>
      </c>
      <c r="T1388" s="395">
        <f t="shared" ref="T1388:T1404" ca="1" si="2023">IF(S1388="n/a","n/a",MAX(0,S1388-1))</f>
        <v>0</v>
      </c>
      <c r="U1388" s="395">
        <f t="shared" ref="U1388:U1405" ca="1" si="2024">IF(T1388="n/a","n/a",MAX(0,T1388-1))</f>
        <v>0</v>
      </c>
      <c r="V1388" s="395">
        <f t="shared" ref="V1388:V1406" ca="1" si="2025">IF(U1388="n/a","n/a",MAX(0,U1388-1))</f>
        <v>0</v>
      </c>
      <c r="W1388" s="395">
        <f t="shared" ref="W1388:W1406" ca="1" si="2026">IF(V1388="n/a","n/a",MAX(0,V1388-1))</f>
        <v>0</v>
      </c>
      <c r="X1388" s="249"/>
      <c r="Y1388" s="249"/>
      <c r="Z1388" s="249"/>
      <c r="AA1388" s="249"/>
      <c r="AB1388" s="249"/>
    </row>
    <row r="1389" spans="1:28" hidden="1" outlineLevel="1">
      <c r="A1389" s="249"/>
      <c r="B1389" s="309" t="str">
        <f t="shared" ref="B1389:B1408" ca="1" si="2027">"RL Capex "&amp;OFFSET($C$6,0,A1365)</f>
        <v>RL Capex 2013</v>
      </c>
      <c r="C1389" s="396"/>
      <c r="D1389" s="400">
        <f ca="1">D1360</f>
        <v>0</v>
      </c>
      <c r="E1389" s="395">
        <f t="shared" ca="1" si="2008"/>
        <v>0</v>
      </c>
      <c r="F1389" s="395">
        <f t="shared" ca="1" si="2009"/>
        <v>0</v>
      </c>
      <c r="G1389" s="395">
        <f t="shared" ca="1" si="2010"/>
        <v>0</v>
      </c>
      <c r="H1389" s="395">
        <f t="shared" ca="1" si="2011"/>
        <v>0</v>
      </c>
      <c r="I1389" s="395">
        <f t="shared" ca="1" si="2012"/>
        <v>0</v>
      </c>
      <c r="J1389" s="395">
        <f t="shared" ca="1" si="2013"/>
        <v>0</v>
      </c>
      <c r="K1389" s="395">
        <f t="shared" ca="1" si="2014"/>
        <v>0</v>
      </c>
      <c r="L1389" s="395">
        <f t="shared" ca="1" si="2015"/>
        <v>0</v>
      </c>
      <c r="M1389" s="395">
        <f t="shared" ca="1" si="2016"/>
        <v>0</v>
      </c>
      <c r="N1389" s="395">
        <f t="shared" ca="1" si="2017"/>
        <v>0</v>
      </c>
      <c r="O1389" s="395">
        <f t="shared" ca="1" si="2018"/>
        <v>0</v>
      </c>
      <c r="P1389" s="395">
        <f t="shared" ca="1" si="2019"/>
        <v>0</v>
      </c>
      <c r="Q1389" s="395">
        <f t="shared" ca="1" si="2020"/>
        <v>0</v>
      </c>
      <c r="R1389" s="395">
        <f t="shared" ca="1" si="2021"/>
        <v>0</v>
      </c>
      <c r="S1389" s="395">
        <f t="shared" ca="1" si="2022"/>
        <v>0</v>
      </c>
      <c r="T1389" s="395">
        <f t="shared" ca="1" si="2023"/>
        <v>0</v>
      </c>
      <c r="U1389" s="395">
        <f t="shared" ca="1" si="2024"/>
        <v>0</v>
      </c>
      <c r="V1389" s="395">
        <f t="shared" ca="1" si="2025"/>
        <v>0</v>
      </c>
      <c r="W1389" s="395">
        <f t="shared" ca="1" si="2026"/>
        <v>0</v>
      </c>
      <c r="X1389" s="249"/>
      <c r="Y1389" s="249"/>
      <c r="Z1389" s="249"/>
      <c r="AA1389" s="249"/>
      <c r="AB1389" s="249"/>
    </row>
    <row r="1390" spans="1:28" hidden="1" outlineLevel="1">
      <c r="A1390" s="249"/>
      <c r="B1390" s="309" t="str">
        <f t="shared" ca="1" si="2027"/>
        <v>RL Capex 2014</v>
      </c>
      <c r="C1390" s="401"/>
      <c r="D1390" s="396"/>
      <c r="E1390" s="400">
        <f ca="1">E1360</f>
        <v>0</v>
      </c>
      <c r="F1390" s="395">
        <f t="shared" ca="1" si="2009"/>
        <v>0</v>
      </c>
      <c r="G1390" s="395">
        <f t="shared" ca="1" si="2010"/>
        <v>0</v>
      </c>
      <c r="H1390" s="395">
        <f t="shared" ca="1" si="2011"/>
        <v>0</v>
      </c>
      <c r="I1390" s="395">
        <f t="shared" ca="1" si="2012"/>
        <v>0</v>
      </c>
      <c r="J1390" s="395">
        <f t="shared" ca="1" si="2013"/>
        <v>0</v>
      </c>
      <c r="K1390" s="395">
        <f t="shared" ca="1" si="2014"/>
        <v>0</v>
      </c>
      <c r="L1390" s="395">
        <f t="shared" ca="1" si="2015"/>
        <v>0</v>
      </c>
      <c r="M1390" s="395">
        <f t="shared" ca="1" si="2016"/>
        <v>0</v>
      </c>
      <c r="N1390" s="395">
        <f t="shared" ca="1" si="2017"/>
        <v>0</v>
      </c>
      <c r="O1390" s="395">
        <f t="shared" ca="1" si="2018"/>
        <v>0</v>
      </c>
      <c r="P1390" s="395">
        <f t="shared" ca="1" si="2019"/>
        <v>0</v>
      </c>
      <c r="Q1390" s="395">
        <f t="shared" ca="1" si="2020"/>
        <v>0</v>
      </c>
      <c r="R1390" s="395">
        <f t="shared" ca="1" si="2021"/>
        <v>0</v>
      </c>
      <c r="S1390" s="395">
        <f t="shared" ca="1" si="2022"/>
        <v>0</v>
      </c>
      <c r="T1390" s="395">
        <f t="shared" ca="1" si="2023"/>
        <v>0</v>
      </c>
      <c r="U1390" s="395">
        <f t="shared" ca="1" si="2024"/>
        <v>0</v>
      </c>
      <c r="V1390" s="395">
        <f t="shared" ca="1" si="2025"/>
        <v>0</v>
      </c>
      <c r="W1390" s="395">
        <f t="shared" ca="1" si="2026"/>
        <v>0</v>
      </c>
      <c r="X1390" s="249"/>
      <c r="Y1390" s="249"/>
      <c r="Z1390" s="249"/>
      <c r="AA1390" s="249"/>
      <c r="AB1390" s="249"/>
    </row>
    <row r="1391" spans="1:28" hidden="1" outlineLevel="1">
      <c r="A1391" s="249"/>
      <c r="B1391" s="309" t="str">
        <f t="shared" ca="1" si="2027"/>
        <v>RL Capex 2015</v>
      </c>
      <c r="C1391" s="401"/>
      <c r="D1391" s="401"/>
      <c r="E1391" s="396"/>
      <c r="F1391" s="400">
        <f ca="1">F1360</f>
        <v>0</v>
      </c>
      <c r="G1391" s="395">
        <f t="shared" ca="1" si="2010"/>
        <v>0</v>
      </c>
      <c r="H1391" s="395">
        <f t="shared" ca="1" si="2011"/>
        <v>0</v>
      </c>
      <c r="I1391" s="395">
        <f t="shared" ca="1" si="2012"/>
        <v>0</v>
      </c>
      <c r="J1391" s="395">
        <f t="shared" ca="1" si="2013"/>
        <v>0</v>
      </c>
      <c r="K1391" s="395">
        <f t="shared" ca="1" si="2014"/>
        <v>0</v>
      </c>
      <c r="L1391" s="395">
        <f t="shared" ca="1" si="2015"/>
        <v>0</v>
      </c>
      <c r="M1391" s="395">
        <f t="shared" ca="1" si="2016"/>
        <v>0</v>
      </c>
      <c r="N1391" s="395">
        <f t="shared" ca="1" si="2017"/>
        <v>0</v>
      </c>
      <c r="O1391" s="395">
        <f t="shared" ca="1" si="2018"/>
        <v>0</v>
      </c>
      <c r="P1391" s="395">
        <f t="shared" ca="1" si="2019"/>
        <v>0</v>
      </c>
      <c r="Q1391" s="395">
        <f t="shared" ca="1" si="2020"/>
        <v>0</v>
      </c>
      <c r="R1391" s="395">
        <f t="shared" ca="1" si="2021"/>
        <v>0</v>
      </c>
      <c r="S1391" s="395">
        <f t="shared" ca="1" si="2022"/>
        <v>0</v>
      </c>
      <c r="T1391" s="395">
        <f t="shared" ca="1" si="2023"/>
        <v>0</v>
      </c>
      <c r="U1391" s="395">
        <f t="shared" ca="1" si="2024"/>
        <v>0</v>
      </c>
      <c r="V1391" s="395">
        <f t="shared" ca="1" si="2025"/>
        <v>0</v>
      </c>
      <c r="W1391" s="395">
        <f t="shared" ca="1" si="2026"/>
        <v>0</v>
      </c>
      <c r="X1391" s="249"/>
      <c r="Y1391" s="249"/>
      <c r="Z1391" s="249"/>
      <c r="AA1391" s="249"/>
      <c r="AB1391" s="249"/>
    </row>
    <row r="1392" spans="1:28" hidden="1" outlineLevel="1">
      <c r="A1392" s="249"/>
      <c r="B1392" s="309" t="str">
        <f t="shared" ca="1" si="2027"/>
        <v>RL Capex 2016</v>
      </c>
      <c r="C1392" s="401"/>
      <c r="D1392" s="401"/>
      <c r="E1392" s="401"/>
      <c r="F1392" s="396"/>
      <c r="G1392" s="400">
        <f ca="1">G1360</f>
        <v>0</v>
      </c>
      <c r="H1392" s="395">
        <f t="shared" ca="1" si="2011"/>
        <v>0</v>
      </c>
      <c r="I1392" s="395">
        <f t="shared" ca="1" si="2012"/>
        <v>0</v>
      </c>
      <c r="J1392" s="395">
        <f t="shared" ca="1" si="2013"/>
        <v>0</v>
      </c>
      <c r="K1392" s="395">
        <f t="shared" ca="1" si="2014"/>
        <v>0</v>
      </c>
      <c r="L1392" s="395">
        <f t="shared" ca="1" si="2015"/>
        <v>0</v>
      </c>
      <c r="M1392" s="395">
        <f t="shared" ca="1" si="2016"/>
        <v>0</v>
      </c>
      <c r="N1392" s="395">
        <f t="shared" ca="1" si="2017"/>
        <v>0</v>
      </c>
      <c r="O1392" s="395">
        <f t="shared" ca="1" si="2018"/>
        <v>0</v>
      </c>
      <c r="P1392" s="395">
        <f t="shared" ca="1" si="2019"/>
        <v>0</v>
      </c>
      <c r="Q1392" s="395">
        <f t="shared" ca="1" si="2020"/>
        <v>0</v>
      </c>
      <c r="R1392" s="395">
        <f t="shared" ca="1" si="2021"/>
        <v>0</v>
      </c>
      <c r="S1392" s="395">
        <f t="shared" ca="1" si="2022"/>
        <v>0</v>
      </c>
      <c r="T1392" s="395">
        <f t="shared" ca="1" si="2023"/>
        <v>0</v>
      </c>
      <c r="U1392" s="395">
        <f t="shared" ca="1" si="2024"/>
        <v>0</v>
      </c>
      <c r="V1392" s="395">
        <f t="shared" ca="1" si="2025"/>
        <v>0</v>
      </c>
      <c r="W1392" s="395">
        <f t="shared" ca="1" si="2026"/>
        <v>0</v>
      </c>
      <c r="X1392" s="249"/>
      <c r="Y1392" s="249"/>
      <c r="Z1392" s="249"/>
      <c r="AA1392" s="249"/>
      <c r="AB1392" s="249"/>
    </row>
    <row r="1393" spans="1:28" hidden="1" outlineLevel="1">
      <c r="A1393" s="249"/>
      <c r="B1393" s="309" t="str">
        <f t="shared" ca="1" si="2027"/>
        <v>RL Capex 2017</v>
      </c>
      <c r="C1393" s="401"/>
      <c r="D1393" s="401"/>
      <c r="E1393" s="401"/>
      <c r="F1393" s="401"/>
      <c r="G1393" s="396"/>
      <c r="H1393" s="400">
        <f ca="1">H1360</f>
        <v>0</v>
      </c>
      <c r="I1393" s="395">
        <f t="shared" ca="1" si="2012"/>
        <v>0</v>
      </c>
      <c r="J1393" s="395">
        <f t="shared" ca="1" si="2013"/>
        <v>0</v>
      </c>
      <c r="K1393" s="395">
        <f t="shared" ca="1" si="2014"/>
        <v>0</v>
      </c>
      <c r="L1393" s="395">
        <f t="shared" ca="1" si="2015"/>
        <v>0</v>
      </c>
      <c r="M1393" s="395">
        <f t="shared" ca="1" si="2016"/>
        <v>0</v>
      </c>
      <c r="N1393" s="395">
        <f t="shared" ca="1" si="2017"/>
        <v>0</v>
      </c>
      <c r="O1393" s="395">
        <f t="shared" ca="1" si="2018"/>
        <v>0</v>
      </c>
      <c r="P1393" s="395">
        <f t="shared" ca="1" si="2019"/>
        <v>0</v>
      </c>
      <c r="Q1393" s="395">
        <f t="shared" ca="1" si="2020"/>
        <v>0</v>
      </c>
      <c r="R1393" s="395">
        <f t="shared" ca="1" si="2021"/>
        <v>0</v>
      </c>
      <c r="S1393" s="395">
        <f t="shared" ca="1" si="2022"/>
        <v>0</v>
      </c>
      <c r="T1393" s="395">
        <f t="shared" ca="1" si="2023"/>
        <v>0</v>
      </c>
      <c r="U1393" s="395">
        <f t="shared" ca="1" si="2024"/>
        <v>0</v>
      </c>
      <c r="V1393" s="395">
        <f t="shared" ca="1" si="2025"/>
        <v>0</v>
      </c>
      <c r="W1393" s="395">
        <f t="shared" ca="1" si="2026"/>
        <v>0</v>
      </c>
      <c r="X1393" s="249"/>
      <c r="Y1393" s="249"/>
      <c r="Z1393" s="249"/>
      <c r="AA1393" s="249"/>
      <c r="AB1393" s="249"/>
    </row>
    <row r="1394" spans="1:28" hidden="1" outlineLevel="1">
      <c r="A1394" s="249"/>
      <c r="B1394" s="309" t="str">
        <f t="shared" ca="1" si="2027"/>
        <v>RL Capex 2018</v>
      </c>
      <c r="C1394" s="401"/>
      <c r="D1394" s="401"/>
      <c r="E1394" s="401"/>
      <c r="F1394" s="401"/>
      <c r="G1394" s="401"/>
      <c r="H1394" s="396"/>
      <c r="I1394" s="400">
        <f ca="1">I1360</f>
        <v>0</v>
      </c>
      <c r="J1394" s="395">
        <f t="shared" ca="1" si="2013"/>
        <v>0</v>
      </c>
      <c r="K1394" s="395">
        <f t="shared" ca="1" si="2014"/>
        <v>0</v>
      </c>
      <c r="L1394" s="395">
        <f t="shared" ca="1" si="2015"/>
        <v>0</v>
      </c>
      <c r="M1394" s="395">
        <f t="shared" ca="1" si="2016"/>
        <v>0</v>
      </c>
      <c r="N1394" s="395">
        <f t="shared" ca="1" si="2017"/>
        <v>0</v>
      </c>
      <c r="O1394" s="395">
        <f t="shared" ca="1" si="2018"/>
        <v>0</v>
      </c>
      <c r="P1394" s="395">
        <f t="shared" ca="1" si="2019"/>
        <v>0</v>
      </c>
      <c r="Q1394" s="395">
        <f t="shared" ca="1" si="2020"/>
        <v>0</v>
      </c>
      <c r="R1394" s="395">
        <f t="shared" ca="1" si="2021"/>
        <v>0</v>
      </c>
      <c r="S1394" s="395">
        <f t="shared" ca="1" si="2022"/>
        <v>0</v>
      </c>
      <c r="T1394" s="395">
        <f t="shared" ca="1" si="2023"/>
        <v>0</v>
      </c>
      <c r="U1394" s="395">
        <f t="shared" ca="1" si="2024"/>
        <v>0</v>
      </c>
      <c r="V1394" s="395">
        <f t="shared" ca="1" si="2025"/>
        <v>0</v>
      </c>
      <c r="W1394" s="395">
        <f t="shared" ca="1" si="2026"/>
        <v>0</v>
      </c>
      <c r="X1394" s="249"/>
      <c r="Y1394" s="249"/>
      <c r="Z1394" s="249"/>
      <c r="AA1394" s="249"/>
      <c r="AB1394" s="249"/>
    </row>
    <row r="1395" spans="1:28" hidden="1" outlineLevel="1">
      <c r="A1395" s="249"/>
      <c r="B1395" s="309" t="str">
        <f t="shared" ca="1" si="2027"/>
        <v>RL Capex 2019</v>
      </c>
      <c r="C1395" s="401"/>
      <c r="D1395" s="401"/>
      <c r="E1395" s="401"/>
      <c r="F1395" s="401"/>
      <c r="G1395" s="401"/>
      <c r="H1395" s="401"/>
      <c r="I1395" s="396"/>
      <c r="J1395" s="400">
        <f ca="1">J1360</f>
        <v>0</v>
      </c>
      <c r="K1395" s="395">
        <f t="shared" ca="1" si="2014"/>
        <v>0</v>
      </c>
      <c r="L1395" s="395">
        <f t="shared" ca="1" si="2015"/>
        <v>0</v>
      </c>
      <c r="M1395" s="395">
        <f t="shared" ca="1" si="2016"/>
        <v>0</v>
      </c>
      <c r="N1395" s="395">
        <f t="shared" ca="1" si="2017"/>
        <v>0</v>
      </c>
      <c r="O1395" s="395">
        <f t="shared" ca="1" si="2018"/>
        <v>0</v>
      </c>
      <c r="P1395" s="395">
        <f t="shared" ca="1" si="2019"/>
        <v>0</v>
      </c>
      <c r="Q1395" s="395">
        <f t="shared" ca="1" si="2020"/>
        <v>0</v>
      </c>
      <c r="R1395" s="395">
        <f t="shared" ca="1" si="2021"/>
        <v>0</v>
      </c>
      <c r="S1395" s="395">
        <f t="shared" ca="1" si="2022"/>
        <v>0</v>
      </c>
      <c r="T1395" s="395">
        <f t="shared" ca="1" si="2023"/>
        <v>0</v>
      </c>
      <c r="U1395" s="395">
        <f t="shared" ca="1" si="2024"/>
        <v>0</v>
      </c>
      <c r="V1395" s="395">
        <f t="shared" ca="1" si="2025"/>
        <v>0</v>
      </c>
      <c r="W1395" s="395">
        <f t="shared" ca="1" si="2026"/>
        <v>0</v>
      </c>
      <c r="X1395" s="249"/>
      <c r="Y1395" s="249"/>
      <c r="Z1395" s="249"/>
      <c r="AA1395" s="249"/>
      <c r="AB1395" s="249"/>
    </row>
    <row r="1396" spans="1:28" hidden="1" outlineLevel="1">
      <c r="A1396" s="249"/>
      <c r="B1396" s="309" t="str">
        <f t="shared" ca="1" si="2027"/>
        <v>RL Capex 2020</v>
      </c>
      <c r="C1396" s="401"/>
      <c r="D1396" s="401"/>
      <c r="E1396" s="401"/>
      <c r="F1396" s="401"/>
      <c r="G1396" s="401"/>
      <c r="H1396" s="401"/>
      <c r="I1396" s="401"/>
      <c r="J1396" s="396"/>
      <c r="K1396" s="400">
        <f ca="1">K1360</f>
        <v>0</v>
      </c>
      <c r="L1396" s="395">
        <f t="shared" ca="1" si="2015"/>
        <v>0</v>
      </c>
      <c r="M1396" s="395">
        <f t="shared" ca="1" si="2016"/>
        <v>0</v>
      </c>
      <c r="N1396" s="395">
        <f t="shared" ca="1" si="2017"/>
        <v>0</v>
      </c>
      <c r="O1396" s="395">
        <f t="shared" ca="1" si="2018"/>
        <v>0</v>
      </c>
      <c r="P1396" s="395">
        <f t="shared" ca="1" si="2019"/>
        <v>0</v>
      </c>
      <c r="Q1396" s="395">
        <f t="shared" ca="1" si="2020"/>
        <v>0</v>
      </c>
      <c r="R1396" s="395">
        <f t="shared" ca="1" si="2021"/>
        <v>0</v>
      </c>
      <c r="S1396" s="395">
        <f t="shared" ca="1" si="2022"/>
        <v>0</v>
      </c>
      <c r="T1396" s="395">
        <f t="shared" ca="1" si="2023"/>
        <v>0</v>
      </c>
      <c r="U1396" s="395">
        <f t="shared" ca="1" si="2024"/>
        <v>0</v>
      </c>
      <c r="V1396" s="395">
        <f t="shared" ca="1" si="2025"/>
        <v>0</v>
      </c>
      <c r="W1396" s="395">
        <f t="shared" ca="1" si="2026"/>
        <v>0</v>
      </c>
      <c r="X1396" s="249"/>
      <c r="Y1396" s="249"/>
      <c r="Z1396" s="249"/>
      <c r="AA1396" s="249"/>
      <c r="AB1396" s="249"/>
    </row>
    <row r="1397" spans="1:28" hidden="1" outlineLevel="1">
      <c r="A1397" s="249"/>
      <c r="B1397" s="309" t="str">
        <f t="shared" ca="1" si="2027"/>
        <v>RL Capex 2021</v>
      </c>
      <c r="C1397" s="401"/>
      <c r="D1397" s="401"/>
      <c r="E1397" s="401"/>
      <c r="F1397" s="401"/>
      <c r="G1397" s="401"/>
      <c r="H1397" s="401"/>
      <c r="I1397" s="401"/>
      <c r="J1397" s="401"/>
      <c r="K1397" s="396"/>
      <c r="L1397" s="400">
        <f ca="1">L1360</f>
        <v>0</v>
      </c>
      <c r="M1397" s="395">
        <f t="shared" ca="1" si="2016"/>
        <v>0</v>
      </c>
      <c r="N1397" s="395">
        <f t="shared" ca="1" si="2017"/>
        <v>0</v>
      </c>
      <c r="O1397" s="395">
        <f t="shared" ca="1" si="2018"/>
        <v>0</v>
      </c>
      <c r="P1397" s="395">
        <f t="shared" ca="1" si="2019"/>
        <v>0</v>
      </c>
      <c r="Q1397" s="395">
        <f t="shared" ca="1" si="2020"/>
        <v>0</v>
      </c>
      <c r="R1397" s="395">
        <f t="shared" ca="1" si="2021"/>
        <v>0</v>
      </c>
      <c r="S1397" s="395">
        <f t="shared" ca="1" si="2022"/>
        <v>0</v>
      </c>
      <c r="T1397" s="395">
        <f t="shared" ca="1" si="2023"/>
        <v>0</v>
      </c>
      <c r="U1397" s="395">
        <f t="shared" ca="1" si="2024"/>
        <v>0</v>
      </c>
      <c r="V1397" s="395">
        <f t="shared" ca="1" si="2025"/>
        <v>0</v>
      </c>
      <c r="W1397" s="395">
        <f t="shared" ca="1" si="2026"/>
        <v>0</v>
      </c>
      <c r="X1397" s="249"/>
      <c r="Y1397" s="249"/>
      <c r="Z1397" s="249"/>
      <c r="AA1397" s="249"/>
      <c r="AB1397" s="249"/>
    </row>
    <row r="1398" spans="1:28" hidden="1" outlineLevel="1">
      <c r="A1398" s="249"/>
      <c r="B1398" s="309" t="str">
        <f t="shared" ca="1" si="2027"/>
        <v>RL Capex 2022</v>
      </c>
      <c r="C1398" s="401"/>
      <c r="D1398" s="401"/>
      <c r="E1398" s="401"/>
      <c r="F1398" s="401"/>
      <c r="G1398" s="401"/>
      <c r="H1398" s="401"/>
      <c r="I1398" s="401"/>
      <c r="J1398" s="401"/>
      <c r="K1398" s="401"/>
      <c r="L1398" s="396"/>
      <c r="M1398" s="400">
        <f ca="1">M1360</f>
        <v>0</v>
      </c>
      <c r="N1398" s="395">
        <f t="shared" ca="1" si="2017"/>
        <v>0</v>
      </c>
      <c r="O1398" s="395">
        <f t="shared" ca="1" si="2018"/>
        <v>0</v>
      </c>
      <c r="P1398" s="395">
        <f t="shared" ca="1" si="2019"/>
        <v>0</v>
      </c>
      <c r="Q1398" s="395">
        <f t="shared" ca="1" si="2020"/>
        <v>0</v>
      </c>
      <c r="R1398" s="395">
        <f t="shared" ca="1" si="2021"/>
        <v>0</v>
      </c>
      <c r="S1398" s="395">
        <f t="shared" ca="1" si="2022"/>
        <v>0</v>
      </c>
      <c r="T1398" s="395">
        <f t="shared" ca="1" si="2023"/>
        <v>0</v>
      </c>
      <c r="U1398" s="395">
        <f t="shared" ca="1" si="2024"/>
        <v>0</v>
      </c>
      <c r="V1398" s="395">
        <f t="shared" ca="1" si="2025"/>
        <v>0</v>
      </c>
      <c r="W1398" s="395">
        <f t="shared" ca="1" si="2026"/>
        <v>0</v>
      </c>
      <c r="X1398" s="249"/>
      <c r="Y1398" s="249"/>
      <c r="Z1398" s="249"/>
      <c r="AA1398" s="249"/>
      <c r="AB1398" s="249"/>
    </row>
    <row r="1399" spans="1:28" hidden="1" outlineLevel="1">
      <c r="A1399" s="249"/>
      <c r="B1399" s="309" t="str">
        <f t="shared" ca="1" si="2027"/>
        <v>RL Capex 2023</v>
      </c>
      <c r="C1399" s="401"/>
      <c r="D1399" s="401"/>
      <c r="E1399" s="401"/>
      <c r="F1399" s="401"/>
      <c r="G1399" s="401"/>
      <c r="H1399" s="401"/>
      <c r="I1399" s="401"/>
      <c r="J1399" s="401"/>
      <c r="K1399" s="401"/>
      <c r="L1399" s="401"/>
      <c r="M1399" s="396"/>
      <c r="N1399" s="400">
        <f>N1360</f>
        <v>0</v>
      </c>
      <c r="O1399" s="395">
        <f t="shared" si="2018"/>
        <v>0</v>
      </c>
      <c r="P1399" s="395">
        <f t="shared" si="2019"/>
        <v>0</v>
      </c>
      <c r="Q1399" s="395">
        <f t="shared" si="2020"/>
        <v>0</v>
      </c>
      <c r="R1399" s="395">
        <f t="shared" si="2021"/>
        <v>0</v>
      </c>
      <c r="S1399" s="395">
        <f t="shared" si="2022"/>
        <v>0</v>
      </c>
      <c r="T1399" s="395">
        <f t="shared" si="2023"/>
        <v>0</v>
      </c>
      <c r="U1399" s="395">
        <f t="shared" si="2024"/>
        <v>0</v>
      </c>
      <c r="V1399" s="395">
        <f t="shared" si="2025"/>
        <v>0</v>
      </c>
      <c r="W1399" s="395">
        <f t="shared" si="2026"/>
        <v>0</v>
      </c>
      <c r="X1399" s="249"/>
      <c r="Y1399" s="249"/>
      <c r="Z1399" s="249"/>
      <c r="AA1399" s="249"/>
      <c r="AB1399" s="249"/>
    </row>
    <row r="1400" spans="1:28" hidden="1" outlineLevel="1">
      <c r="A1400" s="249"/>
      <c r="B1400" s="309" t="str">
        <f t="shared" ca="1" si="2027"/>
        <v>RL Capex 2024</v>
      </c>
      <c r="C1400" s="401"/>
      <c r="D1400" s="401"/>
      <c r="E1400" s="401"/>
      <c r="F1400" s="401"/>
      <c r="G1400" s="401"/>
      <c r="H1400" s="401"/>
      <c r="I1400" s="401"/>
      <c r="J1400" s="401"/>
      <c r="K1400" s="401"/>
      <c r="L1400" s="401"/>
      <c r="M1400" s="401"/>
      <c r="N1400" s="396"/>
      <c r="O1400" s="400">
        <f>O1360</f>
        <v>0</v>
      </c>
      <c r="P1400" s="395">
        <f t="shared" si="2019"/>
        <v>0</v>
      </c>
      <c r="Q1400" s="395">
        <f t="shared" si="2020"/>
        <v>0</v>
      </c>
      <c r="R1400" s="395">
        <f t="shared" si="2021"/>
        <v>0</v>
      </c>
      <c r="S1400" s="395">
        <f t="shared" si="2022"/>
        <v>0</v>
      </c>
      <c r="T1400" s="395">
        <f t="shared" si="2023"/>
        <v>0</v>
      </c>
      <c r="U1400" s="395">
        <f t="shared" si="2024"/>
        <v>0</v>
      </c>
      <c r="V1400" s="395">
        <f t="shared" si="2025"/>
        <v>0</v>
      </c>
      <c r="W1400" s="395">
        <f t="shared" si="2026"/>
        <v>0</v>
      </c>
      <c r="X1400" s="249"/>
      <c r="Y1400" s="249"/>
      <c r="Z1400" s="249"/>
      <c r="AA1400" s="249"/>
      <c r="AB1400" s="249"/>
    </row>
    <row r="1401" spans="1:28" hidden="1" outlineLevel="1">
      <c r="A1401" s="249"/>
      <c r="B1401" s="309" t="str">
        <f t="shared" ca="1" si="2027"/>
        <v>RL Capex 2025</v>
      </c>
      <c r="C1401" s="401"/>
      <c r="D1401" s="401"/>
      <c r="E1401" s="401"/>
      <c r="F1401" s="401"/>
      <c r="G1401" s="401"/>
      <c r="H1401" s="401"/>
      <c r="I1401" s="401"/>
      <c r="J1401" s="401"/>
      <c r="K1401" s="401"/>
      <c r="L1401" s="401"/>
      <c r="M1401" s="401"/>
      <c r="N1401" s="401"/>
      <c r="O1401" s="396"/>
      <c r="P1401" s="400">
        <f>P1360</f>
        <v>0</v>
      </c>
      <c r="Q1401" s="395">
        <f t="shared" si="2020"/>
        <v>0</v>
      </c>
      <c r="R1401" s="395">
        <f t="shared" si="2021"/>
        <v>0</v>
      </c>
      <c r="S1401" s="395">
        <f t="shared" si="2022"/>
        <v>0</v>
      </c>
      <c r="T1401" s="395">
        <f t="shared" si="2023"/>
        <v>0</v>
      </c>
      <c r="U1401" s="395">
        <f t="shared" si="2024"/>
        <v>0</v>
      </c>
      <c r="V1401" s="395">
        <f t="shared" si="2025"/>
        <v>0</v>
      </c>
      <c r="W1401" s="395">
        <f t="shared" si="2026"/>
        <v>0</v>
      </c>
      <c r="X1401" s="249"/>
      <c r="Y1401" s="249"/>
      <c r="Z1401" s="249"/>
      <c r="AA1401" s="249"/>
      <c r="AB1401" s="249"/>
    </row>
    <row r="1402" spans="1:28" hidden="1" outlineLevel="1">
      <c r="A1402" s="249"/>
      <c r="B1402" s="309" t="str">
        <f t="shared" ca="1" si="2027"/>
        <v>RL Capex 2026</v>
      </c>
      <c r="C1402" s="401"/>
      <c r="D1402" s="401"/>
      <c r="E1402" s="401"/>
      <c r="F1402" s="401"/>
      <c r="G1402" s="401"/>
      <c r="H1402" s="401"/>
      <c r="I1402" s="401"/>
      <c r="J1402" s="401"/>
      <c r="K1402" s="401"/>
      <c r="L1402" s="401"/>
      <c r="M1402" s="401"/>
      <c r="N1402" s="401"/>
      <c r="O1402" s="401"/>
      <c r="P1402" s="396"/>
      <c r="Q1402" s="400">
        <f>Q1360</f>
        <v>0</v>
      </c>
      <c r="R1402" s="395">
        <f t="shared" si="2021"/>
        <v>0</v>
      </c>
      <c r="S1402" s="395">
        <f t="shared" si="2022"/>
        <v>0</v>
      </c>
      <c r="T1402" s="395">
        <f t="shared" si="2023"/>
        <v>0</v>
      </c>
      <c r="U1402" s="395">
        <f t="shared" si="2024"/>
        <v>0</v>
      </c>
      <c r="V1402" s="395">
        <f t="shared" si="2025"/>
        <v>0</v>
      </c>
      <c r="W1402" s="395">
        <f t="shared" si="2026"/>
        <v>0</v>
      </c>
      <c r="X1402" s="249"/>
      <c r="Y1402" s="249"/>
      <c r="Z1402" s="249"/>
      <c r="AA1402" s="249"/>
      <c r="AB1402" s="249"/>
    </row>
    <row r="1403" spans="1:28" hidden="1" outlineLevel="1">
      <c r="A1403" s="249"/>
      <c r="B1403" s="309" t="str">
        <f t="shared" ca="1" si="2027"/>
        <v>RL Capex 2027</v>
      </c>
      <c r="C1403" s="401"/>
      <c r="D1403" s="401"/>
      <c r="E1403" s="401"/>
      <c r="F1403" s="401"/>
      <c r="G1403" s="401"/>
      <c r="H1403" s="401"/>
      <c r="I1403" s="401"/>
      <c r="J1403" s="401"/>
      <c r="K1403" s="401"/>
      <c r="L1403" s="401"/>
      <c r="M1403" s="401"/>
      <c r="N1403" s="401"/>
      <c r="O1403" s="401"/>
      <c r="P1403" s="401"/>
      <c r="Q1403" s="396"/>
      <c r="R1403" s="400">
        <f>R1360</f>
        <v>0</v>
      </c>
      <c r="S1403" s="395">
        <f t="shared" si="2022"/>
        <v>0</v>
      </c>
      <c r="T1403" s="395">
        <f t="shared" si="2023"/>
        <v>0</v>
      </c>
      <c r="U1403" s="395">
        <f t="shared" si="2024"/>
        <v>0</v>
      </c>
      <c r="V1403" s="395">
        <f t="shared" si="2025"/>
        <v>0</v>
      </c>
      <c r="W1403" s="395">
        <f t="shared" si="2026"/>
        <v>0</v>
      </c>
      <c r="X1403" s="249"/>
      <c r="Y1403" s="249"/>
      <c r="Z1403" s="249"/>
      <c r="AA1403" s="249"/>
      <c r="AB1403" s="249"/>
    </row>
    <row r="1404" spans="1:28" hidden="1" outlineLevel="1">
      <c r="A1404" s="249"/>
      <c r="B1404" s="309" t="str">
        <f t="shared" ca="1" si="2027"/>
        <v>RL Capex 2028</v>
      </c>
      <c r="C1404" s="401"/>
      <c r="D1404" s="401"/>
      <c r="E1404" s="401"/>
      <c r="F1404" s="401"/>
      <c r="G1404" s="401"/>
      <c r="H1404" s="401"/>
      <c r="I1404" s="401"/>
      <c r="J1404" s="401"/>
      <c r="K1404" s="401"/>
      <c r="L1404" s="401"/>
      <c r="M1404" s="401"/>
      <c r="N1404" s="401"/>
      <c r="O1404" s="401"/>
      <c r="P1404" s="401"/>
      <c r="Q1404" s="401"/>
      <c r="R1404" s="396"/>
      <c r="S1404" s="400">
        <f>S1360</f>
        <v>0</v>
      </c>
      <c r="T1404" s="395">
        <f t="shared" si="2023"/>
        <v>0</v>
      </c>
      <c r="U1404" s="395">
        <f t="shared" si="2024"/>
        <v>0</v>
      </c>
      <c r="V1404" s="395">
        <f t="shared" si="2025"/>
        <v>0</v>
      </c>
      <c r="W1404" s="395">
        <f t="shared" si="2026"/>
        <v>0</v>
      </c>
      <c r="X1404" s="249"/>
      <c r="Y1404" s="249"/>
      <c r="Z1404" s="249"/>
      <c r="AA1404" s="249"/>
      <c r="AB1404" s="249"/>
    </row>
    <row r="1405" spans="1:28" hidden="1" outlineLevel="1">
      <c r="A1405" s="249"/>
      <c r="B1405" s="309" t="str">
        <f t="shared" ca="1" si="2027"/>
        <v>RL Capex 2029</v>
      </c>
      <c r="C1405" s="401"/>
      <c r="D1405" s="401"/>
      <c r="E1405" s="401"/>
      <c r="F1405" s="401"/>
      <c r="G1405" s="401"/>
      <c r="H1405" s="401"/>
      <c r="I1405" s="401"/>
      <c r="J1405" s="401"/>
      <c r="K1405" s="401"/>
      <c r="L1405" s="401"/>
      <c r="M1405" s="401"/>
      <c r="N1405" s="401"/>
      <c r="O1405" s="401"/>
      <c r="P1405" s="401"/>
      <c r="Q1405" s="401"/>
      <c r="R1405" s="401"/>
      <c r="S1405" s="396"/>
      <c r="T1405" s="400">
        <f>T1360</f>
        <v>0</v>
      </c>
      <c r="U1405" s="395">
        <f t="shared" si="2024"/>
        <v>0</v>
      </c>
      <c r="V1405" s="395">
        <f t="shared" si="2025"/>
        <v>0</v>
      </c>
      <c r="W1405" s="395">
        <f t="shared" si="2026"/>
        <v>0</v>
      </c>
      <c r="X1405" s="249"/>
      <c r="Y1405" s="249"/>
      <c r="Z1405" s="249"/>
      <c r="AA1405" s="249"/>
      <c r="AB1405" s="249"/>
    </row>
    <row r="1406" spans="1:28" hidden="1" outlineLevel="1">
      <c r="A1406" s="249"/>
      <c r="B1406" s="309" t="str">
        <f t="shared" ca="1" si="2027"/>
        <v>RL Capex 2030</v>
      </c>
      <c r="C1406" s="401"/>
      <c r="D1406" s="401"/>
      <c r="E1406" s="401"/>
      <c r="F1406" s="401"/>
      <c r="G1406" s="401"/>
      <c r="H1406" s="401"/>
      <c r="I1406" s="401"/>
      <c r="J1406" s="401"/>
      <c r="K1406" s="401"/>
      <c r="L1406" s="401"/>
      <c r="M1406" s="401"/>
      <c r="N1406" s="401"/>
      <c r="O1406" s="401"/>
      <c r="P1406" s="401"/>
      <c r="Q1406" s="401"/>
      <c r="R1406" s="401"/>
      <c r="S1406" s="401"/>
      <c r="T1406" s="396"/>
      <c r="U1406" s="400">
        <f>U1360</f>
        <v>0</v>
      </c>
      <c r="V1406" s="395">
        <f t="shared" si="2025"/>
        <v>0</v>
      </c>
      <c r="W1406" s="395">
        <f t="shared" si="2026"/>
        <v>0</v>
      </c>
      <c r="X1406" s="249"/>
      <c r="Y1406" s="249"/>
      <c r="Z1406" s="249"/>
      <c r="AA1406" s="249"/>
      <c r="AB1406" s="249"/>
    </row>
    <row r="1407" spans="1:28" hidden="1" outlineLevel="1">
      <c r="A1407" s="249"/>
      <c r="B1407" s="309" t="str">
        <f t="shared" ca="1" si="2027"/>
        <v>RL Capex 2031</v>
      </c>
      <c r="C1407" s="401"/>
      <c r="D1407" s="401"/>
      <c r="E1407" s="401"/>
      <c r="F1407" s="401"/>
      <c r="G1407" s="401"/>
      <c r="H1407" s="401"/>
      <c r="I1407" s="401"/>
      <c r="J1407" s="401"/>
      <c r="K1407" s="401"/>
      <c r="L1407" s="401"/>
      <c r="M1407" s="401"/>
      <c r="N1407" s="401"/>
      <c r="O1407" s="401"/>
      <c r="P1407" s="401"/>
      <c r="Q1407" s="401"/>
      <c r="R1407" s="401"/>
      <c r="S1407" s="401"/>
      <c r="T1407" s="401"/>
      <c r="U1407" s="396"/>
      <c r="V1407" s="400">
        <f>V1360</f>
        <v>0</v>
      </c>
      <c r="W1407" s="395">
        <f>IF(V1407="n/a","n/a",MAX(0,V1407-1))</f>
        <v>0</v>
      </c>
      <c r="X1407" s="249"/>
      <c r="Y1407" s="249"/>
      <c r="Z1407" s="249"/>
      <c r="AA1407" s="249"/>
      <c r="AB1407" s="249"/>
    </row>
    <row r="1408" spans="1:28" hidden="1" outlineLevel="1">
      <c r="A1408" s="249"/>
      <c r="B1408" s="309" t="str">
        <f t="shared" ca="1" si="2027"/>
        <v>RL Capex 2032</v>
      </c>
      <c r="C1408" s="401"/>
      <c r="D1408" s="401"/>
      <c r="E1408" s="401"/>
      <c r="F1408" s="401"/>
      <c r="G1408" s="401"/>
      <c r="H1408" s="401"/>
      <c r="I1408" s="401"/>
      <c r="J1408" s="401"/>
      <c r="K1408" s="401"/>
      <c r="L1408" s="401"/>
      <c r="M1408" s="401"/>
      <c r="N1408" s="401"/>
      <c r="O1408" s="401"/>
      <c r="P1408" s="401"/>
      <c r="Q1408" s="401"/>
      <c r="R1408" s="401"/>
      <c r="S1408" s="401"/>
      <c r="T1408" s="401"/>
      <c r="U1408" s="401"/>
      <c r="V1408" s="396"/>
      <c r="W1408" s="395">
        <f>W1360</f>
        <v>0</v>
      </c>
      <c r="X1408" s="249"/>
      <c r="Y1408" s="249"/>
      <c r="Z1408" s="249"/>
      <c r="AA1408" s="249"/>
      <c r="AB1408" s="249"/>
    </row>
    <row r="1409" spans="1:28" hidden="1" outlineLevel="1">
      <c r="A1409" s="249"/>
      <c r="B1409" s="332"/>
      <c r="C1409" s="395"/>
      <c r="D1409" s="395"/>
      <c r="E1409" s="395"/>
      <c r="F1409" s="395"/>
      <c r="G1409" s="395"/>
      <c r="H1409" s="395"/>
      <c r="I1409" s="395"/>
      <c r="J1409" s="395"/>
      <c r="K1409" s="395"/>
      <c r="L1409" s="395"/>
      <c r="M1409" s="395"/>
      <c r="N1409" s="395"/>
      <c r="O1409" s="395"/>
      <c r="P1409" s="395"/>
      <c r="Q1409" s="395"/>
      <c r="R1409" s="395"/>
      <c r="S1409" s="395"/>
      <c r="T1409" s="395"/>
      <c r="U1409" s="395"/>
      <c r="V1409" s="395"/>
      <c r="W1409" s="395"/>
      <c r="X1409" s="249"/>
      <c r="Y1409" s="249"/>
      <c r="Z1409" s="249"/>
      <c r="AA1409" s="249"/>
      <c r="AB1409" s="249"/>
    </row>
    <row r="1410" spans="1:28" collapsed="1">
      <c r="A1410" s="322"/>
      <c r="B1410" s="336" t="s">
        <v>192</v>
      </c>
      <c r="C1410" s="460">
        <f ca="1">(IF(OR($C1360&lt;&gt;"n/a",C1360&lt;&gt;"n/a"),IF(SUM(C1363:C1385)=0,0,IF((SUMPRODUCT(C1363:C1385,C1387:C1409)/SUM(C1363:C1385))&lt;0,1,(SUMPRODUCT(C1363:C1385,C1387:C1409)/SUM(C1363:C1385)))),"n/a"))</f>
        <v>0</v>
      </c>
      <c r="D1410" s="460">
        <f ca="1">(IF(OR($C1360&lt;&gt;"n/a",D1360&lt;&gt;"n/a"),IF(SUM(D1363:D1385)=0,0,IF((SUMPRODUCT(D1363:D1385,D1387:D1409)/SUM(D1363:D1385))&lt;0,1,(SUMPRODUCT(D1363:D1385,D1387:D1409)/SUM(D1363:D1385)))),"n/a"))</f>
        <v>0</v>
      </c>
      <c r="E1410" s="460">
        <f t="shared" ref="E1410:W1410" ca="1" si="2028">(IF(OR($C1360&lt;&gt;"n/a",E1360&lt;&gt;"n/a"),IF(SUM(E1363:E1385)=0,0,IF((SUMPRODUCT(E1363:E1385,E1387:E1409)/SUM(E1363:E1385))&lt;0,1,(SUMPRODUCT(E1363:E1385,E1387:E1409)/SUM(E1363:E1385)))),"n/a"))</f>
        <v>0</v>
      </c>
      <c r="F1410" s="460">
        <f t="shared" ca="1" si="2028"/>
        <v>0</v>
      </c>
      <c r="G1410" s="460">
        <f t="shared" ca="1" si="2028"/>
        <v>0</v>
      </c>
      <c r="H1410" s="460">
        <f t="shared" ca="1" si="2028"/>
        <v>0</v>
      </c>
      <c r="I1410" s="460">
        <f t="shared" ca="1" si="2028"/>
        <v>0</v>
      </c>
      <c r="J1410" s="460">
        <f t="shared" ca="1" si="2028"/>
        <v>0</v>
      </c>
      <c r="K1410" s="460">
        <f t="shared" ca="1" si="2028"/>
        <v>0</v>
      </c>
      <c r="L1410" s="460">
        <f t="shared" ca="1" si="2028"/>
        <v>0</v>
      </c>
      <c r="M1410" s="460">
        <f t="shared" ca="1" si="2028"/>
        <v>0</v>
      </c>
      <c r="N1410" s="460">
        <f t="shared" ca="1" si="2028"/>
        <v>0</v>
      </c>
      <c r="O1410" s="460">
        <f t="shared" ca="1" si="2028"/>
        <v>0</v>
      </c>
      <c r="P1410" s="460">
        <f t="shared" ca="1" si="2028"/>
        <v>0</v>
      </c>
      <c r="Q1410" s="460">
        <f t="shared" ca="1" si="2028"/>
        <v>0</v>
      </c>
      <c r="R1410" s="460">
        <f t="shared" ca="1" si="2028"/>
        <v>0</v>
      </c>
      <c r="S1410" s="460">
        <f t="shared" ca="1" si="2028"/>
        <v>0</v>
      </c>
      <c r="T1410" s="460">
        <f t="shared" ca="1" si="2028"/>
        <v>0</v>
      </c>
      <c r="U1410" s="460">
        <f t="shared" ca="1" si="2028"/>
        <v>0</v>
      </c>
      <c r="V1410" s="460">
        <f t="shared" ca="1" si="2028"/>
        <v>0</v>
      </c>
      <c r="W1410" s="460">
        <f t="shared" ca="1" si="2028"/>
        <v>0</v>
      </c>
      <c r="X1410" s="249"/>
      <c r="Y1410" s="249"/>
      <c r="Z1410" s="249"/>
      <c r="AA1410" s="249"/>
      <c r="AB1410" s="249"/>
    </row>
    <row r="1411" spans="1:28">
      <c r="A1411" s="249"/>
      <c r="B1411" s="249"/>
      <c r="C1411" s="395"/>
      <c r="D1411" s="395"/>
      <c r="E1411" s="395"/>
      <c r="F1411" s="395"/>
      <c r="G1411" s="395"/>
      <c r="H1411" s="395"/>
      <c r="I1411" s="395"/>
      <c r="J1411" s="395"/>
      <c r="K1411" s="395"/>
      <c r="L1411" s="395"/>
      <c r="M1411" s="395"/>
      <c r="N1411" s="395"/>
      <c r="O1411" s="395"/>
      <c r="P1411" s="395"/>
      <c r="Q1411" s="395"/>
      <c r="R1411" s="395"/>
      <c r="S1411" s="395"/>
      <c r="T1411" s="395"/>
      <c r="U1411" s="395"/>
      <c r="V1411" s="395"/>
      <c r="W1411" s="395"/>
      <c r="X1411" s="249"/>
      <c r="Y1411" s="249"/>
      <c r="Z1411" s="249"/>
      <c r="AA1411" s="249"/>
      <c r="AB1411" s="249"/>
    </row>
    <row r="1412" spans="1:28">
      <c r="A1412" s="72" t="s">
        <v>77</v>
      </c>
      <c r="B1412" s="142">
        <f>VLOOKUP($A1412,'RFM input'!$E$7:$F$56,2,FALSE)</f>
        <v>0</v>
      </c>
      <c r="C1412" s="402"/>
      <c r="D1412" s="402"/>
      <c r="E1412" s="403"/>
      <c r="F1412" s="403"/>
      <c r="G1412" s="403"/>
      <c r="H1412" s="403"/>
      <c r="I1412" s="403"/>
      <c r="J1412" s="403"/>
      <c r="K1412" s="403"/>
      <c r="L1412" s="403"/>
      <c r="M1412" s="403"/>
      <c r="N1412" s="403"/>
      <c r="O1412" s="403"/>
      <c r="P1412" s="403"/>
      <c r="Q1412" s="403"/>
      <c r="R1412" s="403"/>
      <c r="S1412" s="403"/>
      <c r="T1412" s="403"/>
      <c r="U1412" s="403"/>
      <c r="V1412" s="403"/>
      <c r="W1412" s="403"/>
      <c r="X1412" s="249"/>
      <c r="Y1412" s="249"/>
      <c r="Z1412" s="249"/>
      <c r="AA1412" s="249"/>
      <c r="AB1412" s="249"/>
    </row>
    <row r="1413" spans="1:28">
      <c r="A1413" s="378">
        <f>VALUE(REPLACE(A1412,1,12,""))</f>
        <v>27</v>
      </c>
      <c r="B1413" s="317" t="s">
        <v>195</v>
      </c>
      <c r="C1413" s="389">
        <f ca="1">OFFSET('TAB roll forward'!$H$7,A1413,0)</f>
        <v>0</v>
      </c>
      <c r="D1413" s="404">
        <f ca="1">'RAB remaining lives'!D1418</f>
        <v>0</v>
      </c>
      <c r="E1413" s="404">
        <f ca="1">'RAB remaining lives'!E1418</f>
        <v>0</v>
      </c>
      <c r="F1413" s="404">
        <f ca="1">'RAB remaining lives'!F1418</f>
        <v>0</v>
      </c>
      <c r="G1413" s="404">
        <f ca="1">'RAB remaining lives'!G1418</f>
        <v>0</v>
      </c>
      <c r="H1413" s="404">
        <f ca="1">'RAB remaining lives'!H1418</f>
        <v>0</v>
      </c>
      <c r="I1413" s="404">
        <f ca="1">'RAB remaining lives'!I1418</f>
        <v>0</v>
      </c>
      <c r="J1413" s="404">
        <f ca="1">'RAB remaining lives'!J1418</f>
        <v>0</v>
      </c>
      <c r="K1413" s="404">
        <f ca="1">'RAB remaining lives'!K1418</f>
        <v>0</v>
      </c>
      <c r="L1413" s="404">
        <f ca="1">'RAB remaining lives'!L1418</f>
        <v>0</v>
      </c>
      <c r="M1413" s="404">
        <f ca="1">'RAB remaining lives'!M1418</f>
        <v>0</v>
      </c>
      <c r="N1413" s="404">
        <f>'RAB remaining lives'!N1418</f>
        <v>0</v>
      </c>
      <c r="O1413" s="404">
        <f>'RAB remaining lives'!O1418</f>
        <v>0</v>
      </c>
      <c r="P1413" s="404">
        <f>'RAB remaining lives'!P1418</f>
        <v>0</v>
      </c>
      <c r="Q1413" s="404">
        <f>'RAB remaining lives'!Q1418</f>
        <v>0</v>
      </c>
      <c r="R1413" s="404">
        <f>'RAB remaining lives'!R1418</f>
        <v>0</v>
      </c>
      <c r="S1413" s="404">
        <f>'RAB remaining lives'!S1418</f>
        <v>0</v>
      </c>
      <c r="T1413" s="404">
        <f>'RAB remaining lives'!T1418</f>
        <v>0</v>
      </c>
      <c r="U1413" s="404">
        <f>'RAB remaining lives'!U1418</f>
        <v>0</v>
      </c>
      <c r="V1413" s="404">
        <f>'RAB remaining lives'!V1418</f>
        <v>0</v>
      </c>
      <c r="W1413" s="404">
        <f>'RAB remaining lives'!W1418</f>
        <v>0</v>
      </c>
      <c r="X1413" s="249"/>
      <c r="Y1413" s="249"/>
      <c r="Z1413" s="249"/>
      <c r="AA1413" s="249"/>
      <c r="AB1413" s="249"/>
    </row>
    <row r="1414" spans="1:28">
      <c r="A1414" s="249"/>
      <c r="B1414" s="249" t="s">
        <v>326</v>
      </c>
      <c r="C1414" s="391">
        <f ca="1">OFFSET('RFM input'!$X$6,$A1413,0)</f>
        <v>0</v>
      </c>
      <c r="D1414" s="390">
        <f ca="1">OFFSET('RFM input'!$Y$6,$A1413,0)</f>
        <v>0</v>
      </c>
      <c r="E1414" s="390">
        <f ca="1">OFFSET('RFM input'!$Y$6,$A1413,0)</f>
        <v>0</v>
      </c>
      <c r="F1414" s="390">
        <f ca="1">OFFSET('RFM input'!$Y$6,$A1413,0)</f>
        <v>0</v>
      </c>
      <c r="G1414" s="390">
        <f ca="1">OFFSET('RFM input'!$Y$6,$A1413,0)</f>
        <v>0</v>
      </c>
      <c r="H1414" s="390">
        <f ca="1">OFFSET('RFM input'!$Y$6,$A1413,0)</f>
        <v>0</v>
      </c>
      <c r="I1414" s="390">
        <f ca="1">OFFSET('RFM input'!$Y$6,'TAB remaining lives'!$A1413,0)</f>
        <v>0</v>
      </c>
      <c r="J1414" s="390">
        <f ca="1">OFFSET('RFM input'!$Y$6,'TAB remaining lives'!$A1413,0)</f>
        <v>0</v>
      </c>
      <c r="K1414" s="390">
        <f ca="1">OFFSET('RFM input'!$Y$6,'TAB remaining lives'!$A1413,0)</f>
        <v>0</v>
      </c>
      <c r="L1414" s="390">
        <f ca="1">OFFSET('RFM input'!$Y$6,'TAB remaining lives'!$A1413,0)</f>
        <v>0</v>
      </c>
      <c r="M1414" s="390">
        <f ca="1">OFFSET('RFM input'!$Y$6,'TAB remaining lives'!$A1413,0)</f>
        <v>0</v>
      </c>
      <c r="N1414" s="390"/>
      <c r="O1414" s="390"/>
      <c r="P1414" s="390"/>
      <c r="Q1414" s="390"/>
      <c r="R1414" s="390"/>
      <c r="S1414" s="390"/>
      <c r="T1414" s="390"/>
      <c r="U1414" s="390"/>
      <c r="V1414" s="390"/>
      <c r="W1414" s="390"/>
      <c r="X1414" s="249"/>
      <c r="Y1414" s="249"/>
      <c r="Z1414" s="249"/>
      <c r="AA1414" s="249"/>
      <c r="AB1414" s="249"/>
    </row>
    <row r="1415" spans="1:28">
      <c r="A1415" s="249"/>
      <c r="B1415" s="317" t="s">
        <v>300</v>
      </c>
      <c r="C1415" s="392"/>
      <c r="D1415" s="393">
        <f ca="1">IF(D$6=(OFFSET('RFM input'!$G$60,0,'RFM input'!$AA$7)),OFFSET('RFM input'!$I$454,$A1413,0),0)</f>
        <v>0</v>
      </c>
      <c r="E1415" s="390">
        <f ca="1">IF(E$6=(OFFSET('RFM input'!$G$60,0,'RFM input'!$AA$7)),OFFSET('RFM input'!$I$454,$A1413,0),0)</f>
        <v>0</v>
      </c>
      <c r="F1415" s="390">
        <f ca="1">IF(F$6=(OFFSET('RFM input'!$G$60,0,'RFM input'!$AA$7)),OFFSET('RFM input'!$I$454,$A1413,0),0)</f>
        <v>0</v>
      </c>
      <c r="G1415" s="390">
        <f ca="1">IF(G$6=(OFFSET('RFM input'!$G$60,0,'RFM input'!$AA$7)),OFFSET('RFM input'!$I$454,$A1413,0),0)</f>
        <v>0</v>
      </c>
      <c r="H1415" s="390">
        <f ca="1">IF(H$6=(OFFSET('RFM input'!$G$60,0,'RFM input'!$AA$7)),OFFSET('RFM input'!$I$454,$A1413,0),0)</f>
        <v>0</v>
      </c>
      <c r="I1415" s="390">
        <f ca="1">IF(I$6=(OFFSET('RFM input'!$G$60,0,'RFM input'!$AA$7)),OFFSET('RFM input'!$I$454,$A1413,0),0)</f>
        <v>0</v>
      </c>
      <c r="J1415" s="390">
        <f ca="1">IF(J$6=(OFFSET('RFM input'!$G$60,0,'RFM input'!$AA$7)),OFFSET('RFM input'!$I$454,$A1413,0),0)</f>
        <v>0</v>
      </c>
      <c r="K1415" s="390">
        <f ca="1">IF(K$6=(OFFSET('RFM input'!$G$60,0,'RFM input'!$AA$7)),OFFSET('RFM input'!$I$454,$A1413,0),0)</f>
        <v>0</v>
      </c>
      <c r="L1415" s="390">
        <f ca="1">IF(L$6=(OFFSET('RFM input'!$G$60,0,'RFM input'!$AA$7)),OFFSET('RFM input'!$I$454,$A1413,0),0)</f>
        <v>0</v>
      </c>
      <c r="M1415" s="390">
        <f ca="1">IF(M$6=(OFFSET('RFM input'!$G$60,0,'RFM input'!$AA$7)),OFFSET('RFM input'!$I$454,$A1413,0),0)</f>
        <v>0</v>
      </c>
      <c r="N1415" s="390"/>
      <c r="O1415" s="390"/>
      <c r="P1415" s="390"/>
      <c r="Q1415" s="390"/>
      <c r="R1415" s="390"/>
      <c r="S1415" s="390"/>
      <c r="T1415" s="390"/>
      <c r="U1415" s="390"/>
      <c r="V1415" s="390"/>
      <c r="W1415" s="390"/>
      <c r="X1415" s="249"/>
      <c r="Y1415" s="249"/>
      <c r="Z1415" s="249"/>
      <c r="AA1415" s="249"/>
      <c r="AB1415" s="249"/>
    </row>
    <row r="1416" spans="1:28">
      <c r="A1416" s="249"/>
      <c r="B1416" s="317" t="s">
        <v>309</v>
      </c>
      <c r="C1416" s="392"/>
      <c r="D1416" s="391">
        <f ca="1">IF(D$6=(OFFSET('RFM input'!$G$60,0,'RFM input'!$AA$7)),OFFSET('RFM input'!$K$454,$A1413,0),0)</f>
        <v>0</v>
      </c>
      <c r="E1416" s="394">
        <f ca="1">IF(E$6=(OFFSET('RFM input'!$G$60,0,'RFM input'!$AA$7)),OFFSET('RFM input'!$K$454,$A1413,0),0)</f>
        <v>0</v>
      </c>
      <c r="F1416" s="394">
        <f ca="1">IF(F$6=(OFFSET('RFM input'!$G$60,0,'RFM input'!$AA$7)),OFFSET('RFM input'!$K$454,$A1413,0),0)</f>
        <v>0</v>
      </c>
      <c r="G1416" s="394">
        <f ca="1">IF(G$6=(OFFSET('RFM input'!$G$60,0,'RFM input'!$AA$7)),OFFSET('RFM input'!$K$454,$A1413,0),0)</f>
        <v>0</v>
      </c>
      <c r="H1416" s="394">
        <f ca="1">IF(H$6=(OFFSET('RFM input'!$G$60,0,'RFM input'!$AA$7)),OFFSET('RFM input'!$K$454,$A1413,0),0)</f>
        <v>0</v>
      </c>
      <c r="I1416" s="394">
        <f ca="1">IF(I$6=(OFFSET('RFM input'!$G$60,0,'RFM input'!$AA$7)),OFFSET('RFM input'!$K$454,$A1413,0),0)</f>
        <v>0</v>
      </c>
      <c r="J1416" s="394">
        <f ca="1">IF(J$6=(OFFSET('RFM input'!$G$60,0,'RFM input'!$AA$7)),OFFSET('RFM input'!$K$454,$A1413,0),0)</f>
        <v>0</v>
      </c>
      <c r="K1416" s="394">
        <f ca="1">IF(K$6=(OFFSET('RFM input'!$G$60,0,'RFM input'!$AA$7)),OFFSET('RFM input'!$K$454,$A1413,0),0)</f>
        <v>0</v>
      </c>
      <c r="L1416" s="394">
        <f ca="1">IF(L$6=(OFFSET('RFM input'!$G$60,0,'RFM input'!$AA$7)),OFFSET('RFM input'!$K$454,$A1413,0),0)</f>
        <v>0</v>
      </c>
      <c r="M1416" s="394">
        <f ca="1">IF(M$6=(OFFSET('RFM input'!$G$60,0,'RFM input'!$AA$7)),OFFSET('RFM input'!$K$454,$A1413,0),0)</f>
        <v>0</v>
      </c>
      <c r="N1416" s="394"/>
      <c r="O1416" s="394"/>
      <c r="P1416" s="394"/>
      <c r="Q1416" s="394"/>
      <c r="R1416" s="394"/>
      <c r="S1416" s="394"/>
      <c r="T1416" s="394"/>
      <c r="U1416" s="394"/>
      <c r="V1416" s="394"/>
      <c r="W1416" s="394"/>
      <c r="X1416" s="249"/>
      <c r="Y1416" s="249"/>
      <c r="Z1416" s="249"/>
      <c r="AA1416" s="249"/>
      <c r="AB1416" s="249"/>
    </row>
    <row r="1417" spans="1:28" hidden="1" outlineLevel="1">
      <c r="A1417" s="459">
        <v>-1</v>
      </c>
      <c r="B1417" s="309" t="s">
        <v>303</v>
      </c>
      <c r="C1417" s="395"/>
      <c r="D1417" s="395">
        <f t="shared" ref="D1417" ca="1" si="2029">IF(D1441="n/a",0,IF(AND(D1415=0,C1417=0),0,
IF(AND(D1415&lt;&gt;0,C1417=0),D1415,
IF(AND(D1416&lt;&gt;0,C1417&lt;&gt;0),(C1417-(C1417/C1441))+D1415,
IF(C1441&lt;1,0,(C1417-(C1417/C1441)))))))</f>
        <v>0</v>
      </c>
      <c r="E1417" s="395">
        <f t="shared" ref="E1417" ca="1" si="2030">IF(E1441="n/a",0,IF(AND(E1415=0,D1417=0),0,
IF(AND(E1415&lt;&gt;0,D1417=0),E1415,
IF(AND(E1416&lt;&gt;0,D1417&lt;&gt;0),(D1417-(D1417/D1441))+E1415,
IF(D1441&lt;1,0,(D1417-(D1417/D1441)))))))</f>
        <v>0</v>
      </c>
      <c r="F1417" s="395">
        <f t="shared" ref="F1417" ca="1" si="2031">IF(F1441="n/a",0,IF(AND(F1415=0,E1417=0),0,
IF(AND(F1415&lt;&gt;0,E1417=0),F1415,
IF(AND(F1416&lt;&gt;0,E1417&lt;&gt;0),(E1417-(E1417/E1441))+F1415,
IF(E1441&lt;1,0,(E1417-(E1417/E1441)))))))</f>
        <v>0</v>
      </c>
      <c r="G1417" s="395">
        <f t="shared" ref="G1417" ca="1" si="2032">IF(G1441="n/a",0,IF(AND(G1415=0,F1417=0),0,
IF(AND(G1415&lt;&gt;0,F1417=0),G1415,
IF(AND(G1416&lt;&gt;0,F1417&lt;&gt;0),(F1417-(F1417/F1441))+G1415,
IF(F1441&lt;1,0,(F1417-(F1417/F1441)))))))</f>
        <v>0</v>
      </c>
      <c r="H1417" s="395">
        <f ca="1">IF(H1441="n/a",0,IF(AND(H1415=0,G1417=0),0,
IF(AND(H1415&lt;&gt;0,G1417=0),H1415,
IF(AND(H1416&lt;&gt;0,G1417&lt;&gt;0),(G1417-(G1417/G1441))+H1415,
IF(G1441&lt;1,0,(G1417-(G1417/G1441)))))))</f>
        <v>0</v>
      </c>
      <c r="I1417" s="395">
        <f t="shared" ref="I1417" ca="1" si="2033">IF(I1441="n/a",0,IF(AND(I1415=0,H1417=0),0,
IF(AND(I1415&lt;&gt;0,H1417=0),I1415,
IF(AND(I1416&lt;&gt;0,H1417&lt;&gt;0),(H1417-(H1417/H1441))+I1415,
IF(H1441&lt;1,0,(H1417-(H1417/H1441)))))))</f>
        <v>0</v>
      </c>
      <c r="J1417" s="395">
        <f t="shared" ref="J1417" ca="1" si="2034">IF(J1441="n/a",0,IF(AND(J1415=0,I1417=0),0,
IF(AND(J1415&lt;&gt;0,I1417=0),J1415,
IF(AND(J1416&lt;&gt;0,I1417&lt;&gt;0),(I1417-(I1417/I1441))+J1415,
IF(I1441&lt;1,0,(I1417-(I1417/I1441)))))))</f>
        <v>0</v>
      </c>
      <c r="K1417" s="395">
        <f t="shared" ref="K1417" ca="1" si="2035">IF(K1441="n/a",0,IF(AND(K1415=0,J1417=0),0,
IF(AND(K1415&lt;&gt;0,J1417=0),K1415,
IF(AND(K1416&lt;&gt;0,J1417&lt;&gt;0),(J1417-(J1417/J1441))+K1415,
IF(J1441&lt;1,0,(J1417-(J1417/J1441)))))))</f>
        <v>0</v>
      </c>
      <c r="L1417" s="395">
        <f t="shared" ref="L1417" ca="1" si="2036">IF(L1441="n/a",0,IF(AND(L1415=0,K1417=0),0,
IF(AND(L1415&lt;&gt;0,K1417=0),L1415,
IF(AND(L1416&lt;&gt;0,K1417&lt;&gt;0),(K1417-(K1417/K1441))+L1415,
IF(K1441&lt;1,0,(K1417-(K1417/K1441)))))))</f>
        <v>0</v>
      </c>
      <c r="M1417" s="395">
        <f t="shared" ref="M1417" ca="1" si="2037">IF(M1441="n/a",0,IF(AND(M1415=0,L1417=0),0,
IF(AND(M1415&lt;&gt;0,L1417=0),M1415,
IF(AND(M1416&lt;&gt;0,L1417&lt;&gt;0),(L1417-(L1417/L1441))+M1415,
IF(L1441&lt;1,0,(L1417-(L1417/L1441)))))))</f>
        <v>0</v>
      </c>
      <c r="N1417" s="395">
        <f t="shared" ref="N1417" ca="1" si="2038">IF(N1441="n/a",0,IF(AND(N1415=0,M1417=0),0,
IF(AND(N1415&lt;&gt;0,M1417=0),N1415,
IF(AND(N1416&lt;&gt;0,M1417&lt;&gt;0),(M1417-(M1417/M1441))+N1415,
IF(M1441&lt;1,0,(M1417-(M1417/M1441)))))))</f>
        <v>0</v>
      </c>
      <c r="O1417" s="395">
        <f t="shared" ref="O1417" ca="1" si="2039">IF(O1441="n/a",0,IF(AND(O1415=0,N1417=0),0,
IF(AND(O1415&lt;&gt;0,N1417=0),O1415,
IF(AND(O1416&lt;&gt;0,N1417&lt;&gt;0),(N1417-(N1417/N1441))+O1415,
IF(N1441&lt;1,0,(N1417-(N1417/N1441)))))))</f>
        <v>0</v>
      </c>
      <c r="P1417" s="395">
        <f t="shared" ref="P1417" ca="1" si="2040">IF(P1441="n/a",0,IF(AND(P1415=0,O1417=0),0,
IF(AND(P1415&lt;&gt;0,O1417=0),P1415,
IF(AND(P1416&lt;&gt;0,O1417&lt;&gt;0),(O1417-(O1417/O1441))+P1415,
IF(O1441&lt;1,0,(O1417-(O1417/O1441)))))))</f>
        <v>0</v>
      </c>
      <c r="Q1417" s="395">
        <f t="shared" ref="Q1417" ca="1" si="2041">IF(Q1441="n/a",0,IF(AND(Q1415=0,P1417=0),0,
IF(AND(Q1415&lt;&gt;0,P1417=0),Q1415,
IF(AND(Q1416&lt;&gt;0,P1417&lt;&gt;0),(P1417-(P1417/P1441))+Q1415,
IF(P1441&lt;1,0,(P1417-(P1417/P1441)))))))</f>
        <v>0</v>
      </c>
      <c r="R1417" s="395">
        <f t="shared" ref="R1417" ca="1" si="2042">IF(R1441="n/a",0,IF(AND(R1415=0,Q1417=0),0,
IF(AND(R1415&lt;&gt;0,Q1417=0),R1415,
IF(AND(R1416&lt;&gt;0,Q1417&lt;&gt;0),(Q1417-(Q1417/Q1441))+R1415,
IF(Q1441&lt;1,0,(Q1417-(Q1417/Q1441)))))))</f>
        <v>0</v>
      </c>
      <c r="S1417" s="395">
        <f t="shared" ref="S1417" ca="1" si="2043">IF(S1441="n/a",0,IF(AND(S1415=0,R1417=0),0,
IF(AND(S1415&lt;&gt;0,R1417=0),S1415,
IF(AND(S1416&lt;&gt;0,R1417&lt;&gt;0),(R1417-(R1417/R1441))+S1415,
IF(R1441&lt;1,0,(R1417-(R1417/R1441)))))))</f>
        <v>0</v>
      </c>
      <c r="T1417" s="395">
        <f t="shared" ref="T1417" ca="1" si="2044">IF(T1441="n/a",0,IF(AND(T1415=0,S1417=0),0,
IF(AND(T1415&lt;&gt;0,S1417=0),T1415,
IF(AND(T1416&lt;&gt;0,S1417&lt;&gt;0),(S1417-(S1417/S1441))+T1415,
IF(S1441&lt;1,0,(S1417-(S1417/S1441)))))))</f>
        <v>0</v>
      </c>
      <c r="U1417" s="395">
        <f t="shared" ref="U1417" ca="1" si="2045">IF(U1441="n/a",0,IF(AND(U1415=0,T1417=0),0,
IF(AND(U1415&lt;&gt;0,T1417=0),U1415,
IF(AND(U1416&lt;&gt;0,T1417&lt;&gt;0),(T1417-(T1417/T1441))+U1415,
IF(T1441&lt;1,0,(T1417-(T1417/T1441)))))))</f>
        <v>0</v>
      </c>
      <c r="V1417" s="395">
        <f t="shared" ref="V1417" ca="1" si="2046">IF(V1441="n/a",0,IF(AND(V1415=0,U1417=0),0,
IF(AND(V1415&lt;&gt;0,U1417=0),V1415,
IF(AND(V1416&lt;&gt;0,U1417&lt;&gt;0),(U1417-(U1417/U1441))+V1415,
IF(U1441&lt;1,0,(U1417-(U1417/U1441)))))))</f>
        <v>0</v>
      </c>
      <c r="W1417" s="395">
        <f t="shared" ref="W1417" ca="1" si="2047">IF(W1441="n/a",0,IF(AND(W1415=0,V1417=0),0,
IF(AND(W1415&lt;&gt;0,V1417=0),W1415,
IF(AND(W1416&lt;&gt;0,V1417&lt;&gt;0),(V1417-(V1417/V1441))+W1415,
IF(V1441&lt;1,0,(V1417-(V1417/V1441)))))))</f>
        <v>0</v>
      </c>
      <c r="X1417" s="249"/>
      <c r="Y1417" s="249"/>
      <c r="Z1417" s="249"/>
      <c r="AA1417" s="249"/>
      <c r="AB1417" s="249"/>
    </row>
    <row r="1418" spans="1:28" hidden="1" outlineLevel="1">
      <c r="A1418" s="331">
        <v>0</v>
      </c>
      <c r="B1418" s="309" t="s">
        <v>194</v>
      </c>
      <c r="C1418" s="400">
        <f ca="1">C1413</f>
        <v>0</v>
      </c>
      <c r="D1418" s="395">
        <f ca="1">IF(C1442="n/a",C1418,IFERROR(IF((OFFSET($C1418,0,$A1418))&lt;0,
MIN(0,C1418-(OFFSET($C1418,0,$A1418)/(OFFSET($C1413,-$A1417,$A1418)))),
MAX(0,C1418-(OFFSET($C1418,0,$A1418)/(OFFSET($C1413,-$A1417,$A1418))))),0))</f>
        <v>0</v>
      </c>
      <c r="E1418" s="395">
        <f t="shared" ref="E1418" ca="1" si="2048">IF(D1442="n/a",D1418,IFERROR(IF((OFFSET($C1418,0,$A1418))&lt;0,
MIN(0,D1418-(OFFSET($C1418,0,$A1418)/(OFFSET($C1413,-$A1417,$A1418)))),
MAX(0,D1418-(OFFSET($C1418,0,$A1418)/(OFFSET($C1413,-$A1417,$A1418))))),0))</f>
        <v>0</v>
      </c>
      <c r="F1418" s="395">
        <f t="shared" ref="F1418:F1419" ca="1" si="2049">IF(E1442="n/a",E1418,IFERROR(IF((OFFSET($C1418,0,$A1418))&lt;0,
MIN(0,E1418-(OFFSET($C1418,0,$A1418)/(OFFSET($C1413,-$A1417,$A1418)))),
MAX(0,E1418-(OFFSET($C1418,0,$A1418)/(OFFSET($C1413,-$A1417,$A1418))))),0))</f>
        <v>0</v>
      </c>
      <c r="G1418" s="395">
        <f t="shared" ref="G1418:G1420" ca="1" si="2050">IF(F1442="n/a",F1418,IFERROR(IF((OFFSET($C1418,0,$A1418))&lt;0,
MIN(0,F1418-(OFFSET($C1418,0,$A1418)/(OFFSET($C1413,-$A1417,$A1418)))),
MAX(0,F1418-(OFFSET($C1418,0,$A1418)/(OFFSET($C1413,-$A1417,$A1418))))),0))</f>
        <v>0</v>
      </c>
      <c r="H1418" s="395">
        <f t="shared" ref="H1418:H1421" ca="1" si="2051">IF(G1442="n/a",G1418,IFERROR(IF((OFFSET($C1418,0,$A1418))&lt;0,
MIN(0,G1418-(OFFSET($C1418,0,$A1418)/(OFFSET($C1413,-$A1417,$A1418)))),
MAX(0,G1418-(OFFSET($C1418,0,$A1418)/(OFFSET($C1413,-$A1417,$A1418))))),0))</f>
        <v>0</v>
      </c>
      <c r="I1418" s="395">
        <f t="shared" ref="I1418:I1422" ca="1" si="2052">IF(H1442="n/a",H1418,IFERROR(IF((OFFSET($C1418,0,$A1418))&lt;0,
MIN(0,H1418-(OFFSET($C1418,0,$A1418)/(OFFSET($C1413,-$A1417,$A1418)))),
MAX(0,H1418-(OFFSET($C1418,0,$A1418)/(OFFSET($C1413,-$A1417,$A1418))))),0))</f>
        <v>0</v>
      </c>
      <c r="J1418" s="395">
        <f t="shared" ref="J1418:J1423" ca="1" si="2053">IF(I1442="n/a",I1418,IFERROR(IF((OFFSET($C1418,0,$A1418))&lt;0,
MIN(0,I1418-(OFFSET($C1418,0,$A1418)/(OFFSET($C1413,-$A1417,$A1418)))),
MAX(0,I1418-(OFFSET($C1418,0,$A1418)/(OFFSET($C1413,-$A1417,$A1418))))),0))</f>
        <v>0</v>
      </c>
      <c r="K1418" s="395">
        <f t="shared" ref="K1418:K1424" ca="1" si="2054">IF(J1442="n/a",J1418,IFERROR(IF((OFFSET($C1418,0,$A1418))&lt;0,
MIN(0,J1418-(OFFSET($C1418,0,$A1418)/(OFFSET($C1413,-$A1417,$A1418)))),
MAX(0,J1418-(OFFSET($C1418,0,$A1418)/(OFFSET($C1413,-$A1417,$A1418))))),0))</f>
        <v>0</v>
      </c>
      <c r="L1418" s="395">
        <f t="shared" ref="L1418:L1425" ca="1" si="2055">IF(K1442="n/a",K1418,IFERROR(IF((OFFSET($C1418,0,$A1418))&lt;0,
MIN(0,K1418-(OFFSET($C1418,0,$A1418)/(OFFSET($C1413,-$A1417,$A1418)))),
MAX(0,K1418-(OFFSET($C1418,0,$A1418)/(OFFSET($C1413,-$A1417,$A1418))))),0))</f>
        <v>0</v>
      </c>
      <c r="M1418" s="395">
        <f t="shared" ref="M1418:M1426" ca="1" si="2056">IF(L1442="n/a",L1418,IFERROR(IF((OFFSET($C1418,0,$A1418))&lt;0,
MIN(0,L1418-(OFFSET($C1418,0,$A1418)/(OFFSET($C1413,-$A1417,$A1418)))),
MAX(0,L1418-(OFFSET($C1418,0,$A1418)/(OFFSET($C1413,-$A1417,$A1418))))),0))</f>
        <v>0</v>
      </c>
      <c r="N1418" s="395">
        <f t="shared" ref="N1418:N1427" ca="1" si="2057">IF(M1442="n/a",M1418,IFERROR(IF((OFFSET($C1418,0,$A1418))&lt;0,
MIN(0,M1418-(OFFSET($C1418,0,$A1418)/(OFFSET($C1413,-$A1417,$A1418)))),
MAX(0,M1418-(OFFSET($C1418,0,$A1418)/(OFFSET($C1413,-$A1417,$A1418))))),0))</f>
        <v>0</v>
      </c>
      <c r="O1418" s="395">
        <f t="shared" ref="O1418:O1428" ca="1" si="2058">IF(N1442="n/a",N1418,IFERROR(IF((OFFSET($C1418,0,$A1418))&lt;0,
MIN(0,N1418-(OFFSET($C1418,0,$A1418)/(OFFSET($C1413,-$A1417,$A1418)))),
MAX(0,N1418-(OFFSET($C1418,0,$A1418)/(OFFSET($C1413,-$A1417,$A1418))))),0))</f>
        <v>0</v>
      </c>
      <c r="P1418" s="395">
        <f t="shared" ref="P1418:P1429" ca="1" si="2059">IF(O1442="n/a",O1418,IFERROR(IF((OFFSET($C1418,0,$A1418))&lt;0,
MIN(0,O1418-(OFFSET($C1418,0,$A1418)/(OFFSET($C1413,-$A1417,$A1418)))),
MAX(0,O1418-(OFFSET($C1418,0,$A1418)/(OFFSET($C1413,-$A1417,$A1418))))),0))</f>
        <v>0</v>
      </c>
      <c r="Q1418" s="395">
        <f t="shared" ref="Q1418:Q1430" ca="1" si="2060">IF(P1442="n/a",P1418,IFERROR(IF((OFFSET($C1418,0,$A1418))&lt;0,
MIN(0,P1418-(OFFSET($C1418,0,$A1418)/(OFFSET($C1413,-$A1417,$A1418)))),
MAX(0,P1418-(OFFSET($C1418,0,$A1418)/(OFFSET($C1413,-$A1417,$A1418))))),0))</f>
        <v>0</v>
      </c>
      <c r="R1418" s="395">
        <f t="shared" ref="R1418:R1431" ca="1" si="2061">IF(Q1442="n/a",Q1418,IFERROR(IF((OFFSET($C1418,0,$A1418))&lt;0,
MIN(0,Q1418-(OFFSET($C1418,0,$A1418)/(OFFSET($C1413,-$A1417,$A1418)))),
MAX(0,Q1418-(OFFSET($C1418,0,$A1418)/(OFFSET($C1413,-$A1417,$A1418))))),0))</f>
        <v>0</v>
      </c>
      <c r="S1418" s="395">
        <f t="shared" ref="S1418:S1432" ca="1" si="2062">IF(R1442="n/a",R1418,IFERROR(IF((OFFSET($C1418,0,$A1418))&lt;0,
MIN(0,R1418-(OFFSET($C1418,0,$A1418)/(OFFSET($C1413,-$A1417,$A1418)))),
MAX(0,R1418-(OFFSET($C1418,0,$A1418)/(OFFSET($C1413,-$A1417,$A1418))))),0))</f>
        <v>0</v>
      </c>
      <c r="T1418" s="395">
        <f t="shared" ref="T1418:T1433" ca="1" si="2063">IF(S1442="n/a",S1418,IFERROR(IF((OFFSET($C1418,0,$A1418))&lt;0,
MIN(0,S1418-(OFFSET($C1418,0,$A1418)/(OFFSET($C1413,-$A1417,$A1418)))),
MAX(0,S1418-(OFFSET($C1418,0,$A1418)/(OFFSET($C1413,-$A1417,$A1418))))),0))</f>
        <v>0</v>
      </c>
      <c r="U1418" s="395">
        <f t="shared" ref="U1418:U1434" ca="1" si="2064">IF(T1442="n/a",T1418,IFERROR(IF((OFFSET($C1418,0,$A1418))&lt;0,
MIN(0,T1418-(OFFSET($C1418,0,$A1418)/(OFFSET($C1413,-$A1417,$A1418)))),
MAX(0,T1418-(OFFSET($C1418,0,$A1418)/(OFFSET($C1413,-$A1417,$A1418))))),0))</f>
        <v>0</v>
      </c>
      <c r="V1418" s="395">
        <f t="shared" ref="V1418:V1435" ca="1" si="2065">IF(U1442="n/a",U1418,IFERROR(IF((OFFSET($C1418,0,$A1418))&lt;0,
MIN(0,U1418-(OFFSET($C1418,0,$A1418)/(OFFSET($C1413,-$A1417,$A1418)))),
MAX(0,U1418-(OFFSET($C1418,0,$A1418)/(OFFSET($C1413,-$A1417,$A1418))))),0))</f>
        <v>0</v>
      </c>
      <c r="W1418" s="395">
        <f t="shared" ref="W1418:W1436" ca="1" si="2066">IF(V1442="n/a",V1418,IFERROR(IF((OFFSET($C1418,0,$A1418))&lt;0,
MIN(0,V1418-(OFFSET($C1418,0,$A1418)/(OFFSET($C1413,-$A1417,$A1418)))),
MAX(0,V1418-(OFFSET($C1418,0,$A1418)/(OFFSET($C1413,-$A1417,$A1418))))),0))</f>
        <v>0</v>
      </c>
      <c r="X1418" s="249"/>
      <c r="Y1418" s="249"/>
      <c r="Z1418" s="249"/>
      <c r="AA1418" s="249"/>
      <c r="AB1418" s="249"/>
    </row>
    <row r="1419" spans="1:28" hidden="1" outlineLevel="1">
      <c r="A1419" s="331">
        <v>1</v>
      </c>
      <c r="B1419" s="309" t="str">
        <f t="shared" ref="B1419:B1438" ca="1" si="2067">"Depreciated Net Capex "&amp;OFFSET($C$6,0,A1419)</f>
        <v>Depreciated Net Capex 2013</v>
      </c>
      <c r="C1419" s="396"/>
      <c r="D1419" s="397">
        <f ca="1">D1413</f>
        <v>0</v>
      </c>
      <c r="E1419" s="395">
        <f ca="1">IF(D1443="n/a",D1419,IFERROR(IF((OFFSET($C1419,0,$A1419))&lt;0,
MIN(0,D1419-(OFFSET($C1419,0,$A1419)/(OFFSET($C1414,-$A1418,$A1419)))),
MAX(0,D1419-(OFFSET($C1419,0,$A1419)/(OFFSET($C1414,-$A1418,$A1419))))),0))</f>
        <v>0</v>
      </c>
      <c r="F1419" s="395">
        <f t="shared" ca="1" si="2049"/>
        <v>0</v>
      </c>
      <c r="G1419" s="395">
        <f t="shared" ca="1" si="2050"/>
        <v>0</v>
      </c>
      <c r="H1419" s="395">
        <f t="shared" ca="1" si="2051"/>
        <v>0</v>
      </c>
      <c r="I1419" s="395">
        <f t="shared" ca="1" si="2052"/>
        <v>0</v>
      </c>
      <c r="J1419" s="395">
        <f t="shared" ca="1" si="2053"/>
        <v>0</v>
      </c>
      <c r="K1419" s="395">
        <f t="shared" ca="1" si="2054"/>
        <v>0</v>
      </c>
      <c r="L1419" s="395">
        <f t="shared" ca="1" si="2055"/>
        <v>0</v>
      </c>
      <c r="M1419" s="395">
        <f t="shared" ca="1" si="2056"/>
        <v>0</v>
      </c>
      <c r="N1419" s="395">
        <f t="shared" ca="1" si="2057"/>
        <v>0</v>
      </c>
      <c r="O1419" s="395">
        <f t="shared" ca="1" si="2058"/>
        <v>0</v>
      </c>
      <c r="P1419" s="395">
        <f t="shared" ca="1" si="2059"/>
        <v>0</v>
      </c>
      <c r="Q1419" s="395">
        <f t="shared" ca="1" si="2060"/>
        <v>0</v>
      </c>
      <c r="R1419" s="395">
        <f t="shared" ca="1" si="2061"/>
        <v>0</v>
      </c>
      <c r="S1419" s="395">
        <f t="shared" ca="1" si="2062"/>
        <v>0</v>
      </c>
      <c r="T1419" s="395">
        <f t="shared" ca="1" si="2063"/>
        <v>0</v>
      </c>
      <c r="U1419" s="395">
        <f t="shared" ca="1" si="2064"/>
        <v>0</v>
      </c>
      <c r="V1419" s="395">
        <f t="shared" ca="1" si="2065"/>
        <v>0</v>
      </c>
      <c r="W1419" s="395">
        <f t="shared" ca="1" si="2066"/>
        <v>0</v>
      </c>
      <c r="X1419" s="249"/>
      <c r="Y1419" s="249"/>
      <c r="Z1419" s="249"/>
      <c r="AA1419" s="249"/>
      <c r="AB1419" s="249"/>
    </row>
    <row r="1420" spans="1:28" hidden="1" outlineLevel="1">
      <c r="A1420" s="331">
        <v>2</v>
      </c>
      <c r="B1420" s="309" t="str">
        <f t="shared" ca="1" si="2067"/>
        <v>Depreciated Net Capex 2014</v>
      </c>
      <c r="C1420" s="398"/>
      <c r="D1420" s="399"/>
      <c r="E1420" s="397">
        <f ca="1">E1413</f>
        <v>0</v>
      </c>
      <c r="F1420" s="395">
        <f ca="1">IF(E1444="n/a",E1420,IFERROR(IF((OFFSET($C1420,0,$A1420))&lt;0,
MIN(0,E1420-(OFFSET($C1420,0,$A1420)/(OFFSET($C1415,-$A1419,$A1420)))),
MAX(0,E1420-(OFFSET($C1420,0,$A1420)/(OFFSET($C1415,-$A1419,$A1420))))),0))</f>
        <v>0</v>
      </c>
      <c r="G1420" s="395">
        <f t="shared" ca="1" si="2050"/>
        <v>0</v>
      </c>
      <c r="H1420" s="395">
        <f t="shared" ca="1" si="2051"/>
        <v>0</v>
      </c>
      <c r="I1420" s="395">
        <f t="shared" ca="1" si="2052"/>
        <v>0</v>
      </c>
      <c r="J1420" s="395">
        <f t="shared" ca="1" si="2053"/>
        <v>0</v>
      </c>
      <c r="K1420" s="395">
        <f t="shared" ca="1" si="2054"/>
        <v>0</v>
      </c>
      <c r="L1420" s="395">
        <f t="shared" ca="1" si="2055"/>
        <v>0</v>
      </c>
      <c r="M1420" s="395">
        <f t="shared" ca="1" si="2056"/>
        <v>0</v>
      </c>
      <c r="N1420" s="395">
        <f t="shared" ca="1" si="2057"/>
        <v>0</v>
      </c>
      <c r="O1420" s="395">
        <f t="shared" ca="1" si="2058"/>
        <v>0</v>
      </c>
      <c r="P1420" s="395">
        <f t="shared" ca="1" si="2059"/>
        <v>0</v>
      </c>
      <c r="Q1420" s="395">
        <f t="shared" ca="1" si="2060"/>
        <v>0</v>
      </c>
      <c r="R1420" s="395">
        <f t="shared" ca="1" si="2061"/>
        <v>0</v>
      </c>
      <c r="S1420" s="395">
        <f t="shared" ca="1" si="2062"/>
        <v>0</v>
      </c>
      <c r="T1420" s="395">
        <f t="shared" ca="1" si="2063"/>
        <v>0</v>
      </c>
      <c r="U1420" s="395">
        <f t="shared" ca="1" si="2064"/>
        <v>0</v>
      </c>
      <c r="V1420" s="395">
        <f t="shared" ca="1" si="2065"/>
        <v>0</v>
      </c>
      <c r="W1420" s="395">
        <f t="shared" ca="1" si="2066"/>
        <v>0</v>
      </c>
      <c r="X1420" s="334"/>
      <c r="Y1420" s="249"/>
      <c r="Z1420" s="249"/>
      <c r="AA1420" s="249"/>
      <c r="AB1420" s="249"/>
    </row>
    <row r="1421" spans="1:28" hidden="1" outlineLevel="1">
      <c r="A1421" s="331">
        <v>3</v>
      </c>
      <c r="B1421" s="309" t="str">
        <f t="shared" ca="1" si="2067"/>
        <v>Depreciated Net Capex 2015</v>
      </c>
      <c r="C1421" s="398"/>
      <c r="D1421" s="398"/>
      <c r="E1421" s="399"/>
      <c r="F1421" s="400">
        <f ca="1">F1413</f>
        <v>0</v>
      </c>
      <c r="G1421" s="395">
        <f ca="1">IF(F1445="n/a",F1421,IFERROR(IF((OFFSET($C1421,0,$A1421))&lt;0,
MIN(0,F1421-(OFFSET($C1421,0,$A1421)/(OFFSET($C1416,-$A1420,$A1421)))),
MAX(0,F1421-(OFFSET($C1421,0,$A1421)/(OFFSET($C1416,-$A1420,$A1421))))),0))</f>
        <v>0</v>
      </c>
      <c r="H1421" s="395">
        <f t="shared" ca="1" si="2051"/>
        <v>0</v>
      </c>
      <c r="I1421" s="395">
        <f t="shared" ca="1" si="2052"/>
        <v>0</v>
      </c>
      <c r="J1421" s="395">
        <f t="shared" ca="1" si="2053"/>
        <v>0</v>
      </c>
      <c r="K1421" s="395">
        <f t="shared" ca="1" si="2054"/>
        <v>0</v>
      </c>
      <c r="L1421" s="395">
        <f t="shared" ca="1" si="2055"/>
        <v>0</v>
      </c>
      <c r="M1421" s="395">
        <f t="shared" ca="1" si="2056"/>
        <v>0</v>
      </c>
      <c r="N1421" s="395">
        <f t="shared" ca="1" si="2057"/>
        <v>0</v>
      </c>
      <c r="O1421" s="395">
        <f t="shared" ca="1" si="2058"/>
        <v>0</v>
      </c>
      <c r="P1421" s="395">
        <f t="shared" ca="1" si="2059"/>
        <v>0</v>
      </c>
      <c r="Q1421" s="395">
        <f t="shared" ca="1" si="2060"/>
        <v>0</v>
      </c>
      <c r="R1421" s="395">
        <f t="shared" ca="1" si="2061"/>
        <v>0</v>
      </c>
      <c r="S1421" s="395">
        <f t="shared" ca="1" si="2062"/>
        <v>0</v>
      </c>
      <c r="T1421" s="395">
        <f t="shared" ca="1" si="2063"/>
        <v>0</v>
      </c>
      <c r="U1421" s="395">
        <f t="shared" ca="1" si="2064"/>
        <v>0</v>
      </c>
      <c r="V1421" s="395">
        <f t="shared" ca="1" si="2065"/>
        <v>0</v>
      </c>
      <c r="W1421" s="395">
        <f t="shared" ca="1" si="2066"/>
        <v>0</v>
      </c>
      <c r="X1421" s="334"/>
      <c r="Y1421" s="334"/>
      <c r="Z1421" s="249"/>
      <c r="AA1421" s="249"/>
      <c r="AB1421" s="249"/>
    </row>
    <row r="1422" spans="1:28" hidden="1" outlineLevel="1">
      <c r="A1422" s="331">
        <v>4</v>
      </c>
      <c r="B1422" s="309" t="str">
        <f t="shared" ca="1" si="2067"/>
        <v>Depreciated Net Capex 2016</v>
      </c>
      <c r="C1422" s="398"/>
      <c r="D1422" s="398"/>
      <c r="E1422" s="398"/>
      <c r="F1422" s="399"/>
      <c r="G1422" s="400">
        <f ca="1">G1413</f>
        <v>0</v>
      </c>
      <c r="H1422" s="395">
        <f ca="1">IF(G1446="n/a",G1422,IFERROR(IF((OFFSET($C1422,0,$A1422))&lt;0,
MIN(0,G1422-(OFFSET($C1422,0,$A1422)/(OFFSET($C1417,-$A1421,$A1422)))),
MAX(0,G1422-(OFFSET($C1422,0,$A1422)/(OFFSET($C1417,-$A1421,$A1422))))),0))</f>
        <v>0</v>
      </c>
      <c r="I1422" s="395">
        <f t="shared" ca="1" si="2052"/>
        <v>0</v>
      </c>
      <c r="J1422" s="395">
        <f t="shared" ca="1" si="2053"/>
        <v>0</v>
      </c>
      <c r="K1422" s="395">
        <f t="shared" ca="1" si="2054"/>
        <v>0</v>
      </c>
      <c r="L1422" s="395">
        <f t="shared" ca="1" si="2055"/>
        <v>0</v>
      </c>
      <c r="M1422" s="395">
        <f t="shared" ca="1" si="2056"/>
        <v>0</v>
      </c>
      <c r="N1422" s="395">
        <f t="shared" ca="1" si="2057"/>
        <v>0</v>
      </c>
      <c r="O1422" s="395">
        <f t="shared" ca="1" si="2058"/>
        <v>0</v>
      </c>
      <c r="P1422" s="395">
        <f t="shared" ca="1" si="2059"/>
        <v>0</v>
      </c>
      <c r="Q1422" s="395">
        <f t="shared" ca="1" si="2060"/>
        <v>0</v>
      </c>
      <c r="R1422" s="395">
        <f t="shared" ca="1" si="2061"/>
        <v>0</v>
      </c>
      <c r="S1422" s="395">
        <f t="shared" ca="1" si="2062"/>
        <v>0</v>
      </c>
      <c r="T1422" s="395">
        <f t="shared" ca="1" si="2063"/>
        <v>0</v>
      </c>
      <c r="U1422" s="395">
        <f t="shared" ca="1" si="2064"/>
        <v>0</v>
      </c>
      <c r="V1422" s="395">
        <f t="shared" ca="1" si="2065"/>
        <v>0</v>
      </c>
      <c r="W1422" s="395">
        <f t="shared" ca="1" si="2066"/>
        <v>0</v>
      </c>
      <c r="X1422" s="334"/>
      <c r="Y1422" s="334"/>
      <c r="Z1422" s="334"/>
      <c r="AA1422" s="249"/>
      <c r="AB1422" s="249"/>
    </row>
    <row r="1423" spans="1:28" hidden="1" outlineLevel="1">
      <c r="A1423" s="331">
        <v>5</v>
      </c>
      <c r="B1423" s="309" t="str">
        <f t="shared" ca="1" si="2067"/>
        <v>Depreciated Net Capex 2017</v>
      </c>
      <c r="C1423" s="398"/>
      <c r="D1423" s="398"/>
      <c r="E1423" s="398"/>
      <c r="F1423" s="398"/>
      <c r="G1423" s="399"/>
      <c r="H1423" s="400">
        <f ca="1">H1413</f>
        <v>0</v>
      </c>
      <c r="I1423" s="395">
        <f ca="1">IF(H1447="n/a",H1423,IFERROR(IF((OFFSET($C1423,0,$A1423))&lt;0,
MIN(0,H1423-(OFFSET($C1423,0,$A1423)/(OFFSET($C1418,-$A1422,$A1423)))),
MAX(0,H1423-(OFFSET($C1423,0,$A1423)/(OFFSET($C1418,-$A1422,$A1423))))),0))</f>
        <v>0</v>
      </c>
      <c r="J1423" s="395">
        <f t="shared" ca="1" si="2053"/>
        <v>0</v>
      </c>
      <c r="K1423" s="395">
        <f t="shared" ca="1" si="2054"/>
        <v>0</v>
      </c>
      <c r="L1423" s="395">
        <f t="shared" ca="1" si="2055"/>
        <v>0</v>
      </c>
      <c r="M1423" s="395">
        <f t="shared" ca="1" si="2056"/>
        <v>0</v>
      </c>
      <c r="N1423" s="395">
        <f t="shared" ca="1" si="2057"/>
        <v>0</v>
      </c>
      <c r="O1423" s="395">
        <f t="shared" ca="1" si="2058"/>
        <v>0</v>
      </c>
      <c r="P1423" s="395">
        <f t="shared" ca="1" si="2059"/>
        <v>0</v>
      </c>
      <c r="Q1423" s="395">
        <f t="shared" ca="1" si="2060"/>
        <v>0</v>
      </c>
      <c r="R1423" s="395">
        <f t="shared" ca="1" si="2061"/>
        <v>0</v>
      </c>
      <c r="S1423" s="395">
        <f t="shared" ca="1" si="2062"/>
        <v>0</v>
      </c>
      <c r="T1423" s="395">
        <f t="shared" ca="1" si="2063"/>
        <v>0</v>
      </c>
      <c r="U1423" s="395">
        <f t="shared" ca="1" si="2064"/>
        <v>0</v>
      </c>
      <c r="V1423" s="395">
        <f t="shared" ca="1" si="2065"/>
        <v>0</v>
      </c>
      <c r="W1423" s="395">
        <f t="shared" ca="1" si="2066"/>
        <v>0</v>
      </c>
      <c r="X1423" s="334"/>
      <c r="Y1423" s="334"/>
      <c r="Z1423" s="334"/>
      <c r="AA1423" s="249"/>
      <c r="AB1423" s="249"/>
    </row>
    <row r="1424" spans="1:28" hidden="1" outlineLevel="1">
      <c r="A1424" s="331">
        <v>6</v>
      </c>
      <c r="B1424" s="309" t="str">
        <f t="shared" ca="1" si="2067"/>
        <v>Depreciated Net Capex 2018</v>
      </c>
      <c r="C1424" s="398"/>
      <c r="D1424" s="398"/>
      <c r="E1424" s="398"/>
      <c r="F1424" s="398"/>
      <c r="G1424" s="398"/>
      <c r="H1424" s="399"/>
      <c r="I1424" s="400">
        <f ca="1">I1413</f>
        <v>0</v>
      </c>
      <c r="J1424" s="395">
        <f ca="1">IF(I1448="n/a",I1424,IFERROR(IF((OFFSET($C1424,0,$A1424))&lt;0,
MIN(0,I1424-(OFFSET($C1424,0,$A1424)/(OFFSET($C1419,-$A1423,$A1424)))),
MAX(0,I1424-(OFFSET($C1424,0,$A1424)/(OFFSET($C1419,-$A1423,$A1424))))),0))</f>
        <v>0</v>
      </c>
      <c r="K1424" s="395">
        <f t="shared" ca="1" si="2054"/>
        <v>0</v>
      </c>
      <c r="L1424" s="395">
        <f t="shared" ca="1" si="2055"/>
        <v>0</v>
      </c>
      <c r="M1424" s="395">
        <f t="shared" ca="1" si="2056"/>
        <v>0</v>
      </c>
      <c r="N1424" s="395">
        <f t="shared" ca="1" si="2057"/>
        <v>0</v>
      </c>
      <c r="O1424" s="395">
        <f t="shared" ca="1" si="2058"/>
        <v>0</v>
      </c>
      <c r="P1424" s="395">
        <f t="shared" ca="1" si="2059"/>
        <v>0</v>
      </c>
      <c r="Q1424" s="395">
        <f t="shared" ca="1" si="2060"/>
        <v>0</v>
      </c>
      <c r="R1424" s="395">
        <f t="shared" ca="1" si="2061"/>
        <v>0</v>
      </c>
      <c r="S1424" s="395">
        <f t="shared" ca="1" si="2062"/>
        <v>0</v>
      </c>
      <c r="T1424" s="395">
        <f t="shared" ca="1" si="2063"/>
        <v>0</v>
      </c>
      <c r="U1424" s="395">
        <f t="shared" ca="1" si="2064"/>
        <v>0</v>
      </c>
      <c r="V1424" s="395">
        <f t="shared" ca="1" si="2065"/>
        <v>0</v>
      </c>
      <c r="W1424" s="395">
        <f t="shared" ca="1" si="2066"/>
        <v>0</v>
      </c>
      <c r="X1424" s="334"/>
      <c r="Y1424" s="334"/>
      <c r="Z1424" s="334"/>
      <c r="AA1424" s="249"/>
      <c r="AB1424" s="249"/>
    </row>
    <row r="1425" spans="1:28" hidden="1" outlineLevel="1">
      <c r="A1425" s="331">
        <v>7</v>
      </c>
      <c r="B1425" s="309" t="str">
        <f t="shared" ca="1" si="2067"/>
        <v>Depreciated Net Capex 2019</v>
      </c>
      <c r="C1425" s="398"/>
      <c r="D1425" s="398"/>
      <c r="E1425" s="398"/>
      <c r="F1425" s="398"/>
      <c r="G1425" s="398"/>
      <c r="H1425" s="398"/>
      <c r="I1425" s="399"/>
      <c r="J1425" s="400">
        <f ca="1">J1413</f>
        <v>0</v>
      </c>
      <c r="K1425" s="395">
        <f ca="1">IF(J1449="n/a",J1425,IFERROR(IF((OFFSET($C1425,0,$A1425))&lt;0,
MIN(0,J1425-(OFFSET($C1425,0,$A1425)/(OFFSET($C1420,-$A1424,$A1425)))),
MAX(0,J1425-(OFFSET($C1425,0,$A1425)/(OFFSET($C1420,-$A1424,$A1425))))),0))</f>
        <v>0</v>
      </c>
      <c r="L1425" s="395">
        <f t="shared" ca="1" si="2055"/>
        <v>0</v>
      </c>
      <c r="M1425" s="395">
        <f t="shared" ca="1" si="2056"/>
        <v>0</v>
      </c>
      <c r="N1425" s="395">
        <f t="shared" ca="1" si="2057"/>
        <v>0</v>
      </c>
      <c r="O1425" s="395">
        <f t="shared" ca="1" si="2058"/>
        <v>0</v>
      </c>
      <c r="P1425" s="395">
        <f t="shared" ca="1" si="2059"/>
        <v>0</v>
      </c>
      <c r="Q1425" s="395">
        <f t="shared" ca="1" si="2060"/>
        <v>0</v>
      </c>
      <c r="R1425" s="395">
        <f t="shared" ca="1" si="2061"/>
        <v>0</v>
      </c>
      <c r="S1425" s="395">
        <f t="shared" ca="1" si="2062"/>
        <v>0</v>
      </c>
      <c r="T1425" s="395">
        <f t="shared" ca="1" si="2063"/>
        <v>0</v>
      </c>
      <c r="U1425" s="395">
        <f t="shared" ca="1" si="2064"/>
        <v>0</v>
      </c>
      <c r="V1425" s="395">
        <f t="shared" ca="1" si="2065"/>
        <v>0</v>
      </c>
      <c r="W1425" s="395">
        <f t="shared" ca="1" si="2066"/>
        <v>0</v>
      </c>
      <c r="X1425" s="334"/>
      <c r="Y1425" s="334"/>
      <c r="Z1425" s="334"/>
      <c r="AA1425" s="249"/>
      <c r="AB1425" s="249"/>
    </row>
    <row r="1426" spans="1:28" hidden="1" outlineLevel="1">
      <c r="A1426" s="331">
        <v>8</v>
      </c>
      <c r="B1426" s="309" t="str">
        <f t="shared" ca="1" si="2067"/>
        <v>Depreciated Net Capex 2020</v>
      </c>
      <c r="C1426" s="398"/>
      <c r="D1426" s="398"/>
      <c r="E1426" s="398"/>
      <c r="F1426" s="398"/>
      <c r="G1426" s="398"/>
      <c r="H1426" s="398"/>
      <c r="I1426" s="398"/>
      <c r="J1426" s="399"/>
      <c r="K1426" s="400">
        <f ca="1">K1413</f>
        <v>0</v>
      </c>
      <c r="L1426" s="395">
        <f ca="1">IF(K1450="n/a",K1426,IFERROR(IF((OFFSET($C1426,0,$A1426))&lt;0,
MIN(0,K1426-(OFFSET($C1426,0,$A1426)/(OFFSET($C1421,-$A1425,$A1426)))),
MAX(0,K1426-(OFFSET($C1426,0,$A1426)/(OFFSET($C1421,-$A1425,$A1426))))),0))</f>
        <v>0</v>
      </c>
      <c r="M1426" s="395">
        <f t="shared" ca="1" si="2056"/>
        <v>0</v>
      </c>
      <c r="N1426" s="395">
        <f t="shared" ca="1" si="2057"/>
        <v>0</v>
      </c>
      <c r="O1426" s="395">
        <f t="shared" ca="1" si="2058"/>
        <v>0</v>
      </c>
      <c r="P1426" s="395">
        <f t="shared" ca="1" si="2059"/>
        <v>0</v>
      </c>
      <c r="Q1426" s="395">
        <f t="shared" ca="1" si="2060"/>
        <v>0</v>
      </c>
      <c r="R1426" s="395">
        <f t="shared" ca="1" si="2061"/>
        <v>0</v>
      </c>
      <c r="S1426" s="395">
        <f t="shared" ca="1" si="2062"/>
        <v>0</v>
      </c>
      <c r="T1426" s="395">
        <f t="shared" ca="1" si="2063"/>
        <v>0</v>
      </c>
      <c r="U1426" s="395">
        <f t="shared" ca="1" si="2064"/>
        <v>0</v>
      </c>
      <c r="V1426" s="395">
        <f t="shared" ca="1" si="2065"/>
        <v>0</v>
      </c>
      <c r="W1426" s="395">
        <f t="shared" ca="1" si="2066"/>
        <v>0</v>
      </c>
      <c r="X1426" s="334"/>
      <c r="Y1426" s="334"/>
      <c r="Z1426" s="334"/>
      <c r="AA1426" s="249"/>
      <c r="AB1426" s="249"/>
    </row>
    <row r="1427" spans="1:28" hidden="1" outlineLevel="1">
      <c r="A1427" s="331">
        <v>9</v>
      </c>
      <c r="B1427" s="309" t="str">
        <f t="shared" ca="1" si="2067"/>
        <v>Depreciated Net Capex 2021</v>
      </c>
      <c r="C1427" s="398"/>
      <c r="D1427" s="398"/>
      <c r="E1427" s="398"/>
      <c r="F1427" s="398"/>
      <c r="G1427" s="398"/>
      <c r="H1427" s="398"/>
      <c r="I1427" s="398"/>
      <c r="J1427" s="398"/>
      <c r="K1427" s="399"/>
      <c r="L1427" s="400">
        <f ca="1">L1413</f>
        <v>0</v>
      </c>
      <c r="M1427" s="395">
        <f ca="1">IF(L1451="n/a",L1427,IFERROR(IF((OFFSET($C1427,0,$A1427))&lt;0,
MIN(0,L1427-(OFFSET($C1427,0,$A1427)/(OFFSET($C1422,-$A1426,$A1427)))),
MAX(0,L1427-(OFFSET($C1427,0,$A1427)/(OFFSET($C1422,-$A1426,$A1427))))),0))</f>
        <v>0</v>
      </c>
      <c r="N1427" s="395">
        <f t="shared" ca="1" si="2057"/>
        <v>0</v>
      </c>
      <c r="O1427" s="395">
        <f t="shared" ca="1" si="2058"/>
        <v>0</v>
      </c>
      <c r="P1427" s="395">
        <f t="shared" ca="1" si="2059"/>
        <v>0</v>
      </c>
      <c r="Q1427" s="395">
        <f t="shared" ca="1" si="2060"/>
        <v>0</v>
      </c>
      <c r="R1427" s="395">
        <f t="shared" ca="1" si="2061"/>
        <v>0</v>
      </c>
      <c r="S1427" s="395">
        <f t="shared" ca="1" si="2062"/>
        <v>0</v>
      </c>
      <c r="T1427" s="395">
        <f t="shared" ca="1" si="2063"/>
        <v>0</v>
      </c>
      <c r="U1427" s="395">
        <f t="shared" ca="1" si="2064"/>
        <v>0</v>
      </c>
      <c r="V1427" s="395">
        <f t="shared" ca="1" si="2065"/>
        <v>0</v>
      </c>
      <c r="W1427" s="395">
        <f t="shared" ca="1" si="2066"/>
        <v>0</v>
      </c>
      <c r="X1427" s="334"/>
      <c r="Y1427" s="334"/>
      <c r="Z1427" s="334"/>
      <c r="AA1427" s="249"/>
      <c r="AB1427" s="249"/>
    </row>
    <row r="1428" spans="1:28" hidden="1" outlineLevel="1">
      <c r="A1428" s="331">
        <v>10</v>
      </c>
      <c r="B1428" s="309" t="str">
        <f t="shared" ca="1" si="2067"/>
        <v>Depreciated Net Capex 2022</v>
      </c>
      <c r="C1428" s="398"/>
      <c r="D1428" s="398"/>
      <c r="E1428" s="398"/>
      <c r="F1428" s="398"/>
      <c r="G1428" s="398"/>
      <c r="H1428" s="398"/>
      <c r="I1428" s="398"/>
      <c r="J1428" s="398"/>
      <c r="K1428" s="398"/>
      <c r="L1428" s="399"/>
      <c r="M1428" s="400">
        <f ca="1">M1413</f>
        <v>0</v>
      </c>
      <c r="N1428" s="395">
        <f ca="1">IF(M1452="n/a",M1428,IFERROR(IF((OFFSET($C1428,0,$A1428))&lt;0,
MIN(0,M1428-(OFFSET($C1428,0,$A1428)/(OFFSET($C1423,-$A1427,$A1428)))),
MAX(0,M1428-(OFFSET($C1428,0,$A1428)/(OFFSET($C1423,-$A1427,$A1428))))),0))</f>
        <v>0</v>
      </c>
      <c r="O1428" s="395">
        <f t="shared" ca="1" si="2058"/>
        <v>0</v>
      </c>
      <c r="P1428" s="395">
        <f t="shared" ca="1" si="2059"/>
        <v>0</v>
      </c>
      <c r="Q1428" s="395">
        <f t="shared" ca="1" si="2060"/>
        <v>0</v>
      </c>
      <c r="R1428" s="395">
        <f t="shared" ca="1" si="2061"/>
        <v>0</v>
      </c>
      <c r="S1428" s="395">
        <f t="shared" ca="1" si="2062"/>
        <v>0</v>
      </c>
      <c r="T1428" s="395">
        <f t="shared" ca="1" si="2063"/>
        <v>0</v>
      </c>
      <c r="U1428" s="395">
        <f t="shared" ca="1" si="2064"/>
        <v>0</v>
      </c>
      <c r="V1428" s="395">
        <f t="shared" ca="1" si="2065"/>
        <v>0</v>
      </c>
      <c r="W1428" s="395">
        <f t="shared" ca="1" si="2066"/>
        <v>0</v>
      </c>
      <c r="X1428" s="334"/>
      <c r="Y1428" s="334"/>
      <c r="Z1428" s="334"/>
      <c r="AA1428" s="249"/>
      <c r="AB1428" s="249"/>
    </row>
    <row r="1429" spans="1:28" hidden="1" outlineLevel="1">
      <c r="A1429" s="331">
        <v>11</v>
      </c>
      <c r="B1429" s="309" t="str">
        <f t="shared" ca="1" si="2067"/>
        <v>Depreciated Net Capex 2023</v>
      </c>
      <c r="C1429" s="398"/>
      <c r="D1429" s="398"/>
      <c r="E1429" s="398"/>
      <c r="F1429" s="398"/>
      <c r="G1429" s="398"/>
      <c r="H1429" s="398"/>
      <c r="I1429" s="398"/>
      <c r="J1429" s="398"/>
      <c r="K1429" s="398"/>
      <c r="L1429" s="398"/>
      <c r="M1429" s="399"/>
      <c r="N1429" s="400">
        <f>N1413</f>
        <v>0</v>
      </c>
      <c r="O1429" s="395">
        <f ca="1">IF(N1453="n/a",N1429,IFERROR(IF((OFFSET($C1429,0,$A1429))&lt;0,
MIN(0,N1429-(OFFSET($C1429,0,$A1429)/(OFFSET($C1424,-$A1428,$A1429)))),
MAX(0,N1429-(OFFSET($C1429,0,$A1429)/(OFFSET($C1424,-$A1428,$A1429))))),0))</f>
        <v>0</v>
      </c>
      <c r="P1429" s="395">
        <f t="shared" ca="1" si="2059"/>
        <v>0</v>
      </c>
      <c r="Q1429" s="395">
        <f t="shared" ca="1" si="2060"/>
        <v>0</v>
      </c>
      <c r="R1429" s="395">
        <f t="shared" ca="1" si="2061"/>
        <v>0</v>
      </c>
      <c r="S1429" s="395">
        <f t="shared" ca="1" si="2062"/>
        <v>0</v>
      </c>
      <c r="T1429" s="395">
        <f t="shared" ca="1" si="2063"/>
        <v>0</v>
      </c>
      <c r="U1429" s="395">
        <f t="shared" ca="1" si="2064"/>
        <v>0</v>
      </c>
      <c r="V1429" s="395">
        <f t="shared" ca="1" si="2065"/>
        <v>0</v>
      </c>
      <c r="W1429" s="395">
        <f t="shared" ca="1" si="2066"/>
        <v>0</v>
      </c>
      <c r="X1429" s="334"/>
      <c r="Y1429" s="334"/>
      <c r="Z1429" s="334"/>
      <c r="AA1429" s="249"/>
      <c r="AB1429" s="249"/>
    </row>
    <row r="1430" spans="1:28" hidden="1" outlineLevel="1">
      <c r="A1430" s="331">
        <v>12</v>
      </c>
      <c r="B1430" s="309" t="str">
        <f t="shared" ca="1" si="2067"/>
        <v>Depreciated Net Capex 2024</v>
      </c>
      <c r="C1430" s="398"/>
      <c r="D1430" s="398"/>
      <c r="E1430" s="398"/>
      <c r="F1430" s="398"/>
      <c r="G1430" s="398"/>
      <c r="H1430" s="398"/>
      <c r="I1430" s="398"/>
      <c r="J1430" s="398"/>
      <c r="K1430" s="398"/>
      <c r="L1430" s="398"/>
      <c r="M1430" s="398"/>
      <c r="N1430" s="399"/>
      <c r="O1430" s="400">
        <f>O1413</f>
        <v>0</v>
      </c>
      <c r="P1430" s="395">
        <f ca="1">IF(O1454="n/a",O1430,IFERROR(IF((OFFSET($C1430,0,$A1430))&lt;0,
MIN(0,O1430-(OFFSET($C1430,0,$A1430)/(OFFSET($C1425,-$A1429,$A1430)))),
MAX(0,O1430-(OFFSET($C1430,0,$A1430)/(OFFSET($C1425,-$A1429,$A1430))))),0))</f>
        <v>0</v>
      </c>
      <c r="Q1430" s="395">
        <f t="shared" ca="1" si="2060"/>
        <v>0</v>
      </c>
      <c r="R1430" s="395">
        <f t="shared" ca="1" si="2061"/>
        <v>0</v>
      </c>
      <c r="S1430" s="395">
        <f t="shared" ca="1" si="2062"/>
        <v>0</v>
      </c>
      <c r="T1430" s="395">
        <f t="shared" ca="1" si="2063"/>
        <v>0</v>
      </c>
      <c r="U1430" s="395">
        <f t="shared" ca="1" si="2064"/>
        <v>0</v>
      </c>
      <c r="V1430" s="395">
        <f t="shared" ca="1" si="2065"/>
        <v>0</v>
      </c>
      <c r="W1430" s="395">
        <f t="shared" ca="1" si="2066"/>
        <v>0</v>
      </c>
      <c r="X1430" s="334"/>
      <c r="Y1430" s="334"/>
      <c r="Z1430" s="334"/>
      <c r="AA1430" s="249"/>
      <c r="AB1430" s="249"/>
    </row>
    <row r="1431" spans="1:28" hidden="1" outlineLevel="1">
      <c r="A1431" s="331">
        <v>13</v>
      </c>
      <c r="B1431" s="309" t="str">
        <f t="shared" ca="1" si="2067"/>
        <v>Depreciated Net Capex 2025</v>
      </c>
      <c r="C1431" s="398"/>
      <c r="D1431" s="398"/>
      <c r="E1431" s="398"/>
      <c r="F1431" s="398"/>
      <c r="G1431" s="398"/>
      <c r="H1431" s="398"/>
      <c r="I1431" s="398"/>
      <c r="J1431" s="398"/>
      <c r="K1431" s="398"/>
      <c r="L1431" s="398"/>
      <c r="M1431" s="398"/>
      <c r="N1431" s="398"/>
      <c r="O1431" s="399"/>
      <c r="P1431" s="400">
        <f>P1413</f>
        <v>0</v>
      </c>
      <c r="Q1431" s="395">
        <f ca="1">IF(P1455="n/a",P1431,IFERROR(IF((OFFSET($C1431,0,$A1431))&lt;0,
MIN(0,P1431-(OFFSET($C1431,0,$A1431)/(OFFSET($C1426,-$A1430,$A1431)))),
MAX(0,P1431-(OFFSET($C1431,0,$A1431)/(OFFSET($C1426,-$A1430,$A1431))))),0))</f>
        <v>0</v>
      </c>
      <c r="R1431" s="395">
        <f t="shared" ca="1" si="2061"/>
        <v>0</v>
      </c>
      <c r="S1431" s="395">
        <f t="shared" ca="1" si="2062"/>
        <v>0</v>
      </c>
      <c r="T1431" s="395">
        <f t="shared" ca="1" si="2063"/>
        <v>0</v>
      </c>
      <c r="U1431" s="395">
        <f t="shared" ca="1" si="2064"/>
        <v>0</v>
      </c>
      <c r="V1431" s="395">
        <f t="shared" ca="1" si="2065"/>
        <v>0</v>
      </c>
      <c r="W1431" s="395">
        <f t="shared" ca="1" si="2066"/>
        <v>0</v>
      </c>
      <c r="X1431" s="334"/>
      <c r="Y1431" s="334"/>
      <c r="Z1431" s="334"/>
      <c r="AA1431" s="249"/>
      <c r="AB1431" s="249"/>
    </row>
    <row r="1432" spans="1:28" hidden="1" outlineLevel="1">
      <c r="A1432" s="331">
        <v>14</v>
      </c>
      <c r="B1432" s="309" t="str">
        <f t="shared" ca="1" si="2067"/>
        <v>Depreciated Net Capex 2026</v>
      </c>
      <c r="C1432" s="398"/>
      <c r="D1432" s="398"/>
      <c r="E1432" s="398"/>
      <c r="F1432" s="398"/>
      <c r="G1432" s="398"/>
      <c r="H1432" s="398"/>
      <c r="I1432" s="398"/>
      <c r="J1432" s="398"/>
      <c r="K1432" s="398"/>
      <c r="L1432" s="398"/>
      <c r="M1432" s="398"/>
      <c r="N1432" s="398"/>
      <c r="O1432" s="398"/>
      <c r="P1432" s="399"/>
      <c r="Q1432" s="400">
        <f>Q1413</f>
        <v>0</v>
      </c>
      <c r="R1432" s="395">
        <f ca="1">IF(Q1456="n/a",Q1432,IFERROR(IF((OFFSET($C1432,0,$A1432))&lt;0,
MIN(0,Q1432-(OFFSET($C1432,0,$A1432)/(OFFSET($C1427,-$A1431,$A1432)))),
MAX(0,Q1432-(OFFSET($C1432,0,$A1432)/(OFFSET($C1427,-$A1431,$A1432))))),0))</f>
        <v>0</v>
      </c>
      <c r="S1432" s="395">
        <f t="shared" ca="1" si="2062"/>
        <v>0</v>
      </c>
      <c r="T1432" s="395">
        <f t="shared" ca="1" si="2063"/>
        <v>0</v>
      </c>
      <c r="U1432" s="395">
        <f t="shared" ca="1" si="2064"/>
        <v>0</v>
      </c>
      <c r="V1432" s="395">
        <f t="shared" ca="1" si="2065"/>
        <v>0</v>
      </c>
      <c r="W1432" s="395">
        <f t="shared" ca="1" si="2066"/>
        <v>0</v>
      </c>
      <c r="X1432" s="334"/>
      <c r="Y1432" s="334"/>
      <c r="Z1432" s="334"/>
      <c r="AA1432" s="249"/>
      <c r="AB1432" s="249"/>
    </row>
    <row r="1433" spans="1:28" hidden="1" outlineLevel="1">
      <c r="A1433" s="331">
        <v>15</v>
      </c>
      <c r="B1433" s="309" t="str">
        <f t="shared" ca="1" si="2067"/>
        <v>Depreciated Net Capex 2027</v>
      </c>
      <c r="C1433" s="398"/>
      <c r="D1433" s="398"/>
      <c r="E1433" s="398"/>
      <c r="F1433" s="398"/>
      <c r="G1433" s="398"/>
      <c r="H1433" s="398"/>
      <c r="I1433" s="398"/>
      <c r="J1433" s="398"/>
      <c r="K1433" s="398"/>
      <c r="L1433" s="398"/>
      <c r="M1433" s="398"/>
      <c r="N1433" s="398"/>
      <c r="O1433" s="398"/>
      <c r="P1433" s="398"/>
      <c r="Q1433" s="399"/>
      <c r="R1433" s="400">
        <f>R1413</f>
        <v>0</v>
      </c>
      <c r="S1433" s="395">
        <f ca="1">IF(R1457="n/a",R1433,IFERROR(IF((OFFSET($C1433,0,$A1433))&lt;0,
MIN(0,R1433-(OFFSET($C1433,0,$A1433)/(OFFSET($C1428,-$A1432,$A1433)))),
MAX(0,R1433-(OFFSET($C1433,0,$A1433)/(OFFSET($C1428,-$A1432,$A1433))))),0))</f>
        <v>0</v>
      </c>
      <c r="T1433" s="395">
        <f t="shared" ca="1" si="2063"/>
        <v>0</v>
      </c>
      <c r="U1433" s="395">
        <f t="shared" ca="1" si="2064"/>
        <v>0</v>
      </c>
      <c r="V1433" s="395">
        <f t="shared" ca="1" si="2065"/>
        <v>0</v>
      </c>
      <c r="W1433" s="395">
        <f t="shared" ca="1" si="2066"/>
        <v>0</v>
      </c>
      <c r="X1433" s="334"/>
      <c r="Y1433" s="334"/>
      <c r="Z1433" s="334"/>
      <c r="AA1433" s="249"/>
      <c r="AB1433" s="249"/>
    </row>
    <row r="1434" spans="1:28" hidden="1" outlineLevel="1">
      <c r="A1434" s="331">
        <v>16</v>
      </c>
      <c r="B1434" s="309" t="str">
        <f t="shared" ca="1" si="2067"/>
        <v>Depreciated Net Capex 2028</v>
      </c>
      <c r="C1434" s="398"/>
      <c r="D1434" s="398"/>
      <c r="E1434" s="398"/>
      <c r="F1434" s="398"/>
      <c r="G1434" s="398"/>
      <c r="H1434" s="398"/>
      <c r="I1434" s="398"/>
      <c r="J1434" s="398"/>
      <c r="K1434" s="398"/>
      <c r="L1434" s="398"/>
      <c r="M1434" s="398"/>
      <c r="N1434" s="398"/>
      <c r="O1434" s="398"/>
      <c r="P1434" s="398"/>
      <c r="Q1434" s="398"/>
      <c r="R1434" s="399"/>
      <c r="S1434" s="400">
        <f>S1413</f>
        <v>0</v>
      </c>
      <c r="T1434" s="395">
        <f ca="1">IF(S1458="n/a",S1434,IFERROR(IF((OFFSET($C1434,0,$A1434))&lt;0,
MIN(0,S1434-(OFFSET($C1434,0,$A1434)/(OFFSET($C1429,-$A1433,$A1434)))),
MAX(0,S1434-(OFFSET($C1434,0,$A1434)/(OFFSET($C1429,-$A1433,$A1434))))),0))</f>
        <v>0</v>
      </c>
      <c r="U1434" s="395">
        <f t="shared" ca="1" si="2064"/>
        <v>0</v>
      </c>
      <c r="V1434" s="395">
        <f t="shared" ca="1" si="2065"/>
        <v>0</v>
      </c>
      <c r="W1434" s="395">
        <f t="shared" ca="1" si="2066"/>
        <v>0</v>
      </c>
      <c r="X1434" s="334"/>
      <c r="Y1434" s="334"/>
      <c r="Z1434" s="334"/>
      <c r="AA1434" s="249"/>
      <c r="AB1434" s="249"/>
    </row>
    <row r="1435" spans="1:28" hidden="1" outlineLevel="1">
      <c r="A1435" s="331">
        <v>17</v>
      </c>
      <c r="B1435" s="309" t="str">
        <f t="shared" ca="1" si="2067"/>
        <v>Depreciated Net Capex 2029</v>
      </c>
      <c r="C1435" s="398"/>
      <c r="D1435" s="398"/>
      <c r="E1435" s="398"/>
      <c r="F1435" s="398"/>
      <c r="G1435" s="398"/>
      <c r="H1435" s="398"/>
      <c r="I1435" s="398"/>
      <c r="J1435" s="398"/>
      <c r="K1435" s="398"/>
      <c r="L1435" s="398"/>
      <c r="M1435" s="398"/>
      <c r="N1435" s="398"/>
      <c r="O1435" s="398"/>
      <c r="P1435" s="398"/>
      <c r="Q1435" s="398"/>
      <c r="R1435" s="398"/>
      <c r="S1435" s="399"/>
      <c r="T1435" s="400">
        <f>T1413</f>
        <v>0</v>
      </c>
      <c r="U1435" s="395">
        <f ca="1">IF(T1459="n/a",T1435,IFERROR(IF((OFFSET($C1435,0,$A1435))&lt;0,
MIN(0,T1435-(OFFSET($C1435,0,$A1435)/(OFFSET($C1430,-$A1434,$A1435)))),
MAX(0,T1435-(OFFSET($C1435,0,$A1435)/(OFFSET($C1430,-$A1434,$A1435))))),0))</f>
        <v>0</v>
      </c>
      <c r="V1435" s="395">
        <f t="shared" ca="1" si="2065"/>
        <v>0</v>
      </c>
      <c r="W1435" s="395">
        <f t="shared" ca="1" si="2066"/>
        <v>0</v>
      </c>
      <c r="X1435" s="334"/>
      <c r="Y1435" s="334"/>
      <c r="Z1435" s="334"/>
      <c r="AA1435" s="249"/>
      <c r="AB1435" s="249"/>
    </row>
    <row r="1436" spans="1:28" hidden="1" outlineLevel="1">
      <c r="A1436" s="331">
        <v>18</v>
      </c>
      <c r="B1436" s="309" t="str">
        <f t="shared" ca="1" si="2067"/>
        <v>Depreciated Net Capex 2030</v>
      </c>
      <c r="C1436" s="398"/>
      <c r="D1436" s="398"/>
      <c r="E1436" s="398"/>
      <c r="F1436" s="398"/>
      <c r="G1436" s="398"/>
      <c r="H1436" s="398"/>
      <c r="I1436" s="398"/>
      <c r="J1436" s="398"/>
      <c r="K1436" s="398"/>
      <c r="L1436" s="398"/>
      <c r="M1436" s="398"/>
      <c r="N1436" s="398"/>
      <c r="O1436" s="398"/>
      <c r="P1436" s="398"/>
      <c r="Q1436" s="398"/>
      <c r="R1436" s="398"/>
      <c r="S1436" s="398"/>
      <c r="T1436" s="399"/>
      <c r="U1436" s="400">
        <f>U1413</f>
        <v>0</v>
      </c>
      <c r="V1436" s="395">
        <f ca="1">IF(U1460="n/a",U1436,IFERROR(IF((OFFSET($C1436,0,$A1436))&lt;0,
MIN(0,U1436-(OFFSET($C1436,0,$A1436)/(OFFSET($C1431,-$A1435,$A1436)))),
MAX(0,U1436-(OFFSET($C1436,0,$A1436)/(OFFSET($C1431,-$A1435,$A1436))))),0))</f>
        <v>0</v>
      </c>
      <c r="W1436" s="395">
        <f t="shared" ca="1" si="2066"/>
        <v>0</v>
      </c>
      <c r="X1436" s="334"/>
      <c r="Y1436" s="334"/>
      <c r="Z1436" s="334"/>
      <c r="AA1436" s="249"/>
      <c r="AB1436" s="249"/>
    </row>
    <row r="1437" spans="1:28" hidden="1" outlineLevel="1">
      <c r="A1437" s="331">
        <v>19</v>
      </c>
      <c r="B1437" s="309" t="str">
        <f t="shared" ca="1" si="2067"/>
        <v>Depreciated Net Capex 2031</v>
      </c>
      <c r="C1437" s="398"/>
      <c r="D1437" s="398"/>
      <c r="E1437" s="398"/>
      <c r="F1437" s="398"/>
      <c r="G1437" s="398"/>
      <c r="H1437" s="398"/>
      <c r="I1437" s="398"/>
      <c r="J1437" s="398"/>
      <c r="K1437" s="398"/>
      <c r="L1437" s="398"/>
      <c r="M1437" s="398"/>
      <c r="N1437" s="398"/>
      <c r="O1437" s="398"/>
      <c r="P1437" s="398"/>
      <c r="Q1437" s="398"/>
      <c r="R1437" s="398"/>
      <c r="S1437" s="398"/>
      <c r="T1437" s="398"/>
      <c r="U1437" s="399"/>
      <c r="V1437" s="400">
        <f>V1413</f>
        <v>0</v>
      </c>
      <c r="W1437" s="395">
        <f ca="1">IF(V1461="n/a",V1437,IFERROR(IF((OFFSET($C1437,0,$A1437))&lt;0,
MIN(0,V1437-(OFFSET($C1437,0,$A1437)/(OFFSET($C1432,-$A1436,$A1437)))),
MAX(0,V1437-(OFFSET($C1437,0,$A1437)/(OFFSET($C1432,-$A1436,$A1437))))),0))</f>
        <v>0</v>
      </c>
      <c r="X1437" s="334"/>
      <c r="Y1437" s="334"/>
      <c r="Z1437" s="334"/>
      <c r="AA1437" s="249"/>
      <c r="AB1437" s="249"/>
    </row>
    <row r="1438" spans="1:28" hidden="1" outlineLevel="1">
      <c r="A1438" s="331">
        <v>20</v>
      </c>
      <c r="B1438" s="309" t="str">
        <f t="shared" ca="1" si="2067"/>
        <v>Depreciated Net Capex 2032</v>
      </c>
      <c r="C1438" s="398"/>
      <c r="D1438" s="398"/>
      <c r="E1438" s="398"/>
      <c r="F1438" s="398"/>
      <c r="G1438" s="398"/>
      <c r="H1438" s="398"/>
      <c r="I1438" s="398"/>
      <c r="J1438" s="398"/>
      <c r="K1438" s="398"/>
      <c r="L1438" s="398"/>
      <c r="M1438" s="398"/>
      <c r="N1438" s="398"/>
      <c r="O1438" s="398"/>
      <c r="P1438" s="398"/>
      <c r="Q1438" s="398"/>
      <c r="R1438" s="398"/>
      <c r="S1438" s="398"/>
      <c r="T1438" s="398"/>
      <c r="U1438" s="398"/>
      <c r="V1438" s="399"/>
      <c r="W1438" s="395">
        <f>W1413</f>
        <v>0</v>
      </c>
      <c r="X1438" s="249"/>
      <c r="Y1438" s="249"/>
      <c r="Z1438" s="249"/>
      <c r="AA1438" s="249"/>
      <c r="AB1438" s="249"/>
    </row>
    <row r="1439" spans="1:28" hidden="1" outlineLevel="1">
      <c r="A1439" s="249"/>
      <c r="B1439" s="332"/>
      <c r="C1439" s="395"/>
      <c r="D1439" s="395"/>
      <c r="E1439" s="395"/>
      <c r="F1439" s="395"/>
      <c r="G1439" s="395"/>
      <c r="H1439" s="395"/>
      <c r="I1439" s="395"/>
      <c r="J1439" s="395"/>
      <c r="K1439" s="395"/>
      <c r="L1439" s="395"/>
      <c r="M1439" s="395"/>
      <c r="N1439" s="395"/>
      <c r="O1439" s="395"/>
      <c r="P1439" s="395"/>
      <c r="Q1439" s="395"/>
      <c r="R1439" s="395"/>
      <c r="S1439" s="395"/>
      <c r="T1439" s="395"/>
      <c r="U1439" s="395"/>
      <c r="V1439" s="395"/>
      <c r="W1439" s="395"/>
      <c r="X1439" s="249"/>
      <c r="Y1439" s="249"/>
      <c r="Z1439" s="249"/>
      <c r="AA1439" s="249"/>
      <c r="AB1439" s="249"/>
    </row>
    <row r="1440" spans="1:28" hidden="1" outlineLevel="1">
      <c r="A1440" s="249"/>
      <c r="B1440" s="332"/>
      <c r="C1440" s="395"/>
      <c r="D1440" s="395"/>
      <c r="E1440" s="395"/>
      <c r="F1440" s="395"/>
      <c r="G1440" s="395"/>
      <c r="H1440" s="395"/>
      <c r="I1440" s="395"/>
      <c r="J1440" s="395"/>
      <c r="K1440" s="395"/>
      <c r="L1440" s="395"/>
      <c r="M1440" s="395"/>
      <c r="N1440" s="395"/>
      <c r="O1440" s="395"/>
      <c r="P1440" s="395"/>
      <c r="Q1440" s="395"/>
      <c r="R1440" s="395"/>
      <c r="S1440" s="395"/>
      <c r="T1440" s="395"/>
      <c r="U1440" s="395"/>
      <c r="V1440" s="395"/>
      <c r="W1440" s="395"/>
      <c r="X1440" s="249"/>
      <c r="Y1440" s="249"/>
      <c r="Z1440" s="249"/>
      <c r="AA1440" s="249"/>
      <c r="AB1440" s="249"/>
    </row>
    <row r="1441" spans="1:28" hidden="1" outlineLevel="1">
      <c r="A1441" s="249"/>
      <c r="B1441" s="309" t="s">
        <v>302</v>
      </c>
      <c r="C1441" s="395"/>
      <c r="D1441" s="395">
        <f t="shared" ref="D1441" ca="1" si="2068">IF(C1441="n/a","n/a",IF(AND(C1441&lt;1,D1415=0),0,
IF(D1415=0,C1441-1,
IF(C1441&lt;1,D1416,
(((C1441-1)*(C1417-(C1417/(C1441))))+(D1415*D1416))/(D1417)))))</f>
        <v>0</v>
      </c>
      <c r="E1441" s="395">
        <f t="shared" ref="E1441" ca="1" si="2069">IF(D1441="n/a","n/a",IF(AND(D1441&lt;1,E1415=0),0,
IF(E1415=0,D1441-1,
IF(D1441&lt;1,E1416,
(((D1441-1)*(D1417-(D1417/(D1441))))+(E1415*E1416))/(E1417)))))</f>
        <v>0</v>
      </c>
      <c r="F1441" s="395">
        <f t="shared" ref="F1441" ca="1" si="2070">IF(E1441="n/a","n/a",IF(AND(E1441&lt;1,F1415=0),0,
IF(F1415=0,E1441-1,
IF(E1441&lt;1,F1416,
(((E1441-1)*(E1417-(E1417/(E1441))))+(F1415*F1416))/(F1417)))))</f>
        <v>0</v>
      </c>
      <c r="G1441" s="395">
        <f t="shared" ref="G1441" ca="1" si="2071">IF(F1441="n/a","n/a",IF(AND(F1441&lt;1,G1415=0),0,
IF(G1415=0,F1441-1,
IF(F1441&lt;1,G1416,
(((F1441-1)*(F1417-(F1417/(F1441))))+(G1415*G1416))/(G1417)))))</f>
        <v>0</v>
      </c>
      <c r="H1441" s="395">
        <f t="shared" ref="H1441" ca="1" si="2072">IF(G1441="n/a","n/a",IF(AND(G1441&lt;1,H1415=0),0,
IF(H1415=0,G1441-1,
IF(G1441&lt;1,H1416,
(((G1441-1)*(G1417-(G1417/(G1441))))+(H1415*H1416))/(H1417)))))</f>
        <v>0</v>
      </c>
      <c r="I1441" s="395">
        <f ca="1">IF(H1441="n/a","n/a",IF(AND(H1441&lt;1,I1415=0),0,
IF(I1415=0,H1441-1,
IF(H1441&lt;1,I1416,
(((H1441-1)*(H1417-(H1417/(H1441))))+(I1415*I1416))/(I1417)))))</f>
        <v>0</v>
      </c>
      <c r="J1441" s="395">
        <f t="shared" ref="J1441" ca="1" si="2073">IF(I1441="n/a","n/a",IF(AND(I1441&lt;1,J1415=0),0,
IF(J1415=0,I1441-1,
IF(I1441&lt;1,J1416,
(((I1441-1)*(I1417-(I1417/(I1441))))+(J1415*J1416))/(J1417)))))</f>
        <v>0</v>
      </c>
      <c r="K1441" s="395">
        <f t="shared" ref="K1441" ca="1" si="2074">IF(J1441="n/a","n/a",IF(AND(J1441&lt;1,K1415=0),0,
IF(K1415=0,J1441-1,
IF(J1441&lt;1,K1416,
(((J1441-1)*(J1417-(J1417/(J1441))))+(K1415*K1416))/(K1417)))))</f>
        <v>0</v>
      </c>
      <c r="L1441" s="395">
        <f t="shared" ref="L1441" ca="1" si="2075">IF(K1441="n/a","n/a",IF(AND(K1441&lt;1,L1415=0),0,
IF(L1415=0,K1441-1,
IF(K1441&lt;1,L1416,
(((K1441-1)*(K1417-(K1417/(K1441))))+(L1415*L1416))/(L1417)))))</f>
        <v>0</v>
      </c>
      <c r="M1441" s="395">
        <f t="shared" ref="M1441" ca="1" si="2076">IF(L1441="n/a","n/a",IF(AND(L1441&lt;1,M1415=0),0,
IF(M1415=0,L1441-1,
IF(L1441&lt;1,M1416,
(((L1441-1)*(L1417-(L1417/(L1441))))+(M1415*M1416))/(M1417)))))</f>
        <v>0</v>
      </c>
      <c r="N1441" s="395">
        <f t="shared" ref="N1441" ca="1" si="2077">IF(M1441="n/a","n/a",IF(AND(M1441&lt;1,N1415=0),0,
IF(N1415=0,M1441-1,
IF(M1441&lt;1,N1416,
(((M1441-1)*(M1417-(M1417/(M1441))))+(N1415*N1416))/(N1417)))))</f>
        <v>0</v>
      </c>
      <c r="O1441" s="395">
        <f t="shared" ref="O1441" ca="1" si="2078">IF(N1441="n/a","n/a",IF(AND(N1441&lt;1,O1415=0),0,
IF(O1415=0,N1441-1,
IF(N1441&lt;1,O1416,
(((N1441-1)*(N1417-(N1417/(N1441))))+(O1415*O1416))/(O1417)))))</f>
        <v>0</v>
      </c>
      <c r="P1441" s="395">
        <f t="shared" ref="P1441" ca="1" si="2079">IF(O1441="n/a","n/a",IF(AND(O1441&lt;1,P1415=0),0,
IF(P1415=0,O1441-1,
IF(O1441&lt;1,P1416,
(((O1441-1)*(O1417-(O1417/(O1441))))+(P1415*P1416))/(P1417)))))</f>
        <v>0</v>
      </c>
      <c r="Q1441" s="395">
        <f t="shared" ref="Q1441" ca="1" si="2080">IF(P1441="n/a","n/a",IF(AND(P1441&lt;1,Q1415=0),0,
IF(Q1415=0,P1441-1,
IF(P1441&lt;1,Q1416,
(((P1441-1)*(P1417-(P1417/(P1441))))+(Q1415*Q1416))/(Q1417)))))</f>
        <v>0</v>
      </c>
      <c r="R1441" s="395">
        <f t="shared" ref="R1441" ca="1" si="2081">IF(Q1441="n/a","n/a",IF(AND(Q1441&lt;1,R1415=0),0,
IF(R1415=0,Q1441-1,
IF(Q1441&lt;1,R1416,
(((Q1441-1)*(Q1417-(Q1417/(Q1441))))+(R1415*R1416))/(R1417)))))</f>
        <v>0</v>
      </c>
      <c r="S1441" s="395">
        <f t="shared" ref="S1441" ca="1" si="2082">IF(R1441="n/a","n/a",IF(AND(R1441&lt;1,S1415=0),0,
IF(S1415=0,R1441-1,
IF(R1441&lt;1,S1416,
(((R1441-1)*(R1417-(R1417/(R1441))))+(S1415*S1416))/(S1417)))))</f>
        <v>0</v>
      </c>
      <c r="T1441" s="395">
        <f t="shared" ref="T1441" ca="1" si="2083">IF(S1441="n/a","n/a",IF(AND(S1441&lt;1,T1415=0),0,
IF(T1415=0,S1441-1,
IF(S1441&lt;1,T1416,
(((S1441-1)*(S1417-(S1417/(S1441))))+(T1415*T1416))/(T1417)))))</f>
        <v>0</v>
      </c>
      <c r="U1441" s="395">
        <f t="shared" ref="U1441" ca="1" si="2084">IF(T1441="n/a","n/a",IF(AND(T1441&lt;1,U1415=0),0,
IF(U1415=0,T1441-1,
IF(T1441&lt;1,U1416,
(((T1441-1)*(T1417-(T1417/(T1441))))+(U1415*U1416))/(U1417)))))</f>
        <v>0</v>
      </c>
      <c r="V1441" s="395">
        <f t="shared" ref="V1441" ca="1" si="2085">IF(U1441="n/a","n/a",IF(AND(U1441&lt;1,V1415=0),0,
IF(V1415=0,U1441-1,
IF(U1441&lt;1,V1416,
(((U1441-1)*(U1417-(U1417/(U1441))))+(V1415*V1416))/(V1417)))))</f>
        <v>0</v>
      </c>
      <c r="W1441" s="395">
        <f t="shared" ref="W1441" ca="1" si="2086">IF(V1441="n/a","n/a",IF(AND(V1441&lt;1,W1415=0),0,
IF(W1415=0,V1441-1,
IF(V1441&lt;1,W1416,
(((V1441-1)*(V1417-(V1417/(V1441))))+(W1415*W1416))/(W1417)))))</f>
        <v>0</v>
      </c>
      <c r="X1441" s="249"/>
      <c r="Y1441" s="249"/>
      <c r="Z1441" s="249"/>
      <c r="AA1441" s="249"/>
      <c r="AB1441" s="249"/>
    </row>
    <row r="1442" spans="1:28" hidden="1" outlineLevel="1">
      <c r="A1442" s="249"/>
      <c r="B1442" s="309" t="s">
        <v>301</v>
      </c>
      <c r="C1442" s="400">
        <f ca="1">C1414</f>
        <v>0</v>
      </c>
      <c r="D1442" s="395">
        <f t="shared" ref="D1442" ca="1" si="2087">IF(C1442="n/a","n/a",MAX(0,C1442-1))</f>
        <v>0</v>
      </c>
      <c r="E1442" s="395">
        <f t="shared" ref="E1442:E1443" ca="1" si="2088">IF(D1442="n/a","n/a",MAX(0,D1442-1))</f>
        <v>0</v>
      </c>
      <c r="F1442" s="395">
        <f t="shared" ref="F1442:F1444" ca="1" si="2089">IF(E1442="n/a","n/a",MAX(0,E1442-1))</f>
        <v>0</v>
      </c>
      <c r="G1442" s="395">
        <f t="shared" ref="G1442:G1445" ca="1" si="2090">IF(F1442="n/a","n/a",MAX(0,F1442-1))</f>
        <v>0</v>
      </c>
      <c r="H1442" s="395">
        <f t="shared" ref="H1442:H1446" ca="1" si="2091">IF(G1442="n/a","n/a",MAX(0,G1442-1))</f>
        <v>0</v>
      </c>
      <c r="I1442" s="395">
        <f t="shared" ref="I1442:I1447" ca="1" si="2092">IF(H1442="n/a","n/a",MAX(0,H1442-1))</f>
        <v>0</v>
      </c>
      <c r="J1442" s="395">
        <f t="shared" ref="J1442:J1448" ca="1" si="2093">IF(I1442="n/a","n/a",MAX(0,I1442-1))</f>
        <v>0</v>
      </c>
      <c r="K1442" s="395">
        <f t="shared" ref="K1442:K1449" ca="1" si="2094">IF(J1442="n/a","n/a",MAX(0,J1442-1))</f>
        <v>0</v>
      </c>
      <c r="L1442" s="395">
        <f t="shared" ref="L1442:L1450" ca="1" si="2095">IF(K1442="n/a","n/a",MAX(0,K1442-1))</f>
        <v>0</v>
      </c>
      <c r="M1442" s="395">
        <f t="shared" ref="M1442:M1451" ca="1" si="2096">IF(L1442="n/a","n/a",MAX(0,L1442-1))</f>
        <v>0</v>
      </c>
      <c r="N1442" s="395">
        <f t="shared" ref="N1442:N1452" ca="1" si="2097">IF(M1442="n/a","n/a",MAX(0,M1442-1))</f>
        <v>0</v>
      </c>
      <c r="O1442" s="395">
        <f t="shared" ref="O1442:O1453" ca="1" si="2098">IF(N1442="n/a","n/a",MAX(0,N1442-1))</f>
        <v>0</v>
      </c>
      <c r="P1442" s="395">
        <f t="shared" ref="P1442:P1454" ca="1" si="2099">IF(O1442="n/a","n/a",MAX(0,O1442-1))</f>
        <v>0</v>
      </c>
      <c r="Q1442" s="395">
        <f t="shared" ref="Q1442:Q1455" ca="1" si="2100">IF(P1442="n/a","n/a",MAX(0,P1442-1))</f>
        <v>0</v>
      </c>
      <c r="R1442" s="395">
        <f t="shared" ref="R1442:R1456" ca="1" si="2101">IF(Q1442="n/a","n/a",MAX(0,Q1442-1))</f>
        <v>0</v>
      </c>
      <c r="S1442" s="395">
        <f t="shared" ref="S1442:S1457" ca="1" si="2102">IF(R1442="n/a","n/a",MAX(0,R1442-1))</f>
        <v>0</v>
      </c>
      <c r="T1442" s="395">
        <f t="shared" ref="T1442:T1458" ca="1" si="2103">IF(S1442="n/a","n/a",MAX(0,S1442-1))</f>
        <v>0</v>
      </c>
      <c r="U1442" s="395">
        <f t="shared" ref="U1442:U1459" ca="1" si="2104">IF(T1442="n/a","n/a",MAX(0,T1442-1))</f>
        <v>0</v>
      </c>
      <c r="V1442" s="395">
        <f t="shared" ref="V1442:V1460" ca="1" si="2105">IF(U1442="n/a","n/a",MAX(0,U1442-1))</f>
        <v>0</v>
      </c>
      <c r="W1442" s="395">
        <f t="shared" ref="W1442:W1460" ca="1" si="2106">IF(V1442="n/a","n/a",MAX(0,V1442-1))</f>
        <v>0</v>
      </c>
      <c r="X1442" s="249"/>
      <c r="Y1442" s="249"/>
      <c r="Z1442" s="249"/>
      <c r="AA1442" s="249"/>
      <c r="AB1442" s="249"/>
    </row>
    <row r="1443" spans="1:28" hidden="1" outlineLevel="1">
      <c r="A1443" s="249"/>
      <c r="B1443" s="309" t="str">
        <f t="shared" ref="B1443:B1462" ca="1" si="2107">"RL Capex "&amp;OFFSET($C$6,0,A1419)</f>
        <v>RL Capex 2013</v>
      </c>
      <c r="C1443" s="396"/>
      <c r="D1443" s="400">
        <f ca="1">D1414</f>
        <v>0</v>
      </c>
      <c r="E1443" s="395">
        <f t="shared" ca="1" si="2088"/>
        <v>0</v>
      </c>
      <c r="F1443" s="395">
        <f t="shared" ca="1" si="2089"/>
        <v>0</v>
      </c>
      <c r="G1443" s="395">
        <f t="shared" ca="1" si="2090"/>
        <v>0</v>
      </c>
      <c r="H1443" s="395">
        <f t="shared" ca="1" si="2091"/>
        <v>0</v>
      </c>
      <c r="I1443" s="395">
        <f t="shared" ca="1" si="2092"/>
        <v>0</v>
      </c>
      <c r="J1443" s="395">
        <f t="shared" ca="1" si="2093"/>
        <v>0</v>
      </c>
      <c r="K1443" s="395">
        <f t="shared" ca="1" si="2094"/>
        <v>0</v>
      </c>
      <c r="L1443" s="395">
        <f t="shared" ca="1" si="2095"/>
        <v>0</v>
      </c>
      <c r="M1443" s="395">
        <f t="shared" ca="1" si="2096"/>
        <v>0</v>
      </c>
      <c r="N1443" s="395">
        <f t="shared" ca="1" si="2097"/>
        <v>0</v>
      </c>
      <c r="O1443" s="395">
        <f t="shared" ca="1" si="2098"/>
        <v>0</v>
      </c>
      <c r="P1443" s="395">
        <f t="shared" ca="1" si="2099"/>
        <v>0</v>
      </c>
      <c r="Q1443" s="395">
        <f t="shared" ca="1" si="2100"/>
        <v>0</v>
      </c>
      <c r="R1443" s="395">
        <f t="shared" ca="1" si="2101"/>
        <v>0</v>
      </c>
      <c r="S1443" s="395">
        <f t="shared" ca="1" si="2102"/>
        <v>0</v>
      </c>
      <c r="T1443" s="395">
        <f t="shared" ca="1" si="2103"/>
        <v>0</v>
      </c>
      <c r="U1443" s="395">
        <f t="shared" ca="1" si="2104"/>
        <v>0</v>
      </c>
      <c r="V1443" s="395">
        <f t="shared" ca="1" si="2105"/>
        <v>0</v>
      </c>
      <c r="W1443" s="395">
        <f t="shared" ca="1" si="2106"/>
        <v>0</v>
      </c>
      <c r="X1443" s="249"/>
      <c r="Y1443" s="249"/>
      <c r="Z1443" s="249"/>
      <c r="AA1443" s="249"/>
      <c r="AB1443" s="249"/>
    </row>
    <row r="1444" spans="1:28" hidden="1" outlineLevel="1">
      <c r="A1444" s="249"/>
      <c r="B1444" s="309" t="str">
        <f t="shared" ca="1" si="2107"/>
        <v>RL Capex 2014</v>
      </c>
      <c r="C1444" s="401"/>
      <c r="D1444" s="396"/>
      <c r="E1444" s="400">
        <f ca="1">E1414</f>
        <v>0</v>
      </c>
      <c r="F1444" s="395">
        <f t="shared" ca="1" si="2089"/>
        <v>0</v>
      </c>
      <c r="G1444" s="395">
        <f t="shared" ca="1" si="2090"/>
        <v>0</v>
      </c>
      <c r="H1444" s="395">
        <f t="shared" ca="1" si="2091"/>
        <v>0</v>
      </c>
      <c r="I1444" s="395">
        <f t="shared" ca="1" si="2092"/>
        <v>0</v>
      </c>
      <c r="J1444" s="395">
        <f t="shared" ca="1" si="2093"/>
        <v>0</v>
      </c>
      <c r="K1444" s="395">
        <f t="shared" ca="1" si="2094"/>
        <v>0</v>
      </c>
      <c r="L1444" s="395">
        <f t="shared" ca="1" si="2095"/>
        <v>0</v>
      </c>
      <c r="M1444" s="395">
        <f t="shared" ca="1" si="2096"/>
        <v>0</v>
      </c>
      <c r="N1444" s="395">
        <f t="shared" ca="1" si="2097"/>
        <v>0</v>
      </c>
      <c r="O1444" s="395">
        <f t="shared" ca="1" si="2098"/>
        <v>0</v>
      </c>
      <c r="P1444" s="395">
        <f t="shared" ca="1" si="2099"/>
        <v>0</v>
      </c>
      <c r="Q1444" s="395">
        <f t="shared" ca="1" si="2100"/>
        <v>0</v>
      </c>
      <c r="R1444" s="395">
        <f t="shared" ca="1" si="2101"/>
        <v>0</v>
      </c>
      <c r="S1444" s="395">
        <f t="shared" ca="1" si="2102"/>
        <v>0</v>
      </c>
      <c r="T1444" s="395">
        <f t="shared" ca="1" si="2103"/>
        <v>0</v>
      </c>
      <c r="U1444" s="395">
        <f t="shared" ca="1" si="2104"/>
        <v>0</v>
      </c>
      <c r="V1444" s="395">
        <f t="shared" ca="1" si="2105"/>
        <v>0</v>
      </c>
      <c r="W1444" s="395">
        <f t="shared" ca="1" si="2106"/>
        <v>0</v>
      </c>
      <c r="X1444" s="249"/>
      <c r="Y1444" s="249"/>
      <c r="Z1444" s="249"/>
      <c r="AA1444" s="249"/>
      <c r="AB1444" s="249"/>
    </row>
    <row r="1445" spans="1:28" hidden="1" outlineLevel="1">
      <c r="A1445" s="249"/>
      <c r="B1445" s="309" t="str">
        <f t="shared" ca="1" si="2107"/>
        <v>RL Capex 2015</v>
      </c>
      <c r="C1445" s="401"/>
      <c r="D1445" s="401"/>
      <c r="E1445" s="396"/>
      <c r="F1445" s="400">
        <f ca="1">F1414</f>
        <v>0</v>
      </c>
      <c r="G1445" s="395">
        <f t="shared" ca="1" si="2090"/>
        <v>0</v>
      </c>
      <c r="H1445" s="395">
        <f t="shared" ca="1" si="2091"/>
        <v>0</v>
      </c>
      <c r="I1445" s="395">
        <f t="shared" ca="1" si="2092"/>
        <v>0</v>
      </c>
      <c r="J1445" s="395">
        <f t="shared" ca="1" si="2093"/>
        <v>0</v>
      </c>
      <c r="K1445" s="395">
        <f t="shared" ca="1" si="2094"/>
        <v>0</v>
      </c>
      <c r="L1445" s="395">
        <f t="shared" ca="1" si="2095"/>
        <v>0</v>
      </c>
      <c r="M1445" s="395">
        <f t="shared" ca="1" si="2096"/>
        <v>0</v>
      </c>
      <c r="N1445" s="395">
        <f t="shared" ca="1" si="2097"/>
        <v>0</v>
      </c>
      <c r="O1445" s="395">
        <f t="shared" ca="1" si="2098"/>
        <v>0</v>
      </c>
      <c r="P1445" s="395">
        <f t="shared" ca="1" si="2099"/>
        <v>0</v>
      </c>
      <c r="Q1445" s="395">
        <f t="shared" ca="1" si="2100"/>
        <v>0</v>
      </c>
      <c r="R1445" s="395">
        <f t="shared" ca="1" si="2101"/>
        <v>0</v>
      </c>
      <c r="S1445" s="395">
        <f t="shared" ca="1" si="2102"/>
        <v>0</v>
      </c>
      <c r="T1445" s="395">
        <f t="shared" ca="1" si="2103"/>
        <v>0</v>
      </c>
      <c r="U1445" s="395">
        <f t="shared" ca="1" si="2104"/>
        <v>0</v>
      </c>
      <c r="V1445" s="395">
        <f t="shared" ca="1" si="2105"/>
        <v>0</v>
      </c>
      <c r="W1445" s="395">
        <f t="shared" ca="1" si="2106"/>
        <v>0</v>
      </c>
      <c r="X1445" s="249"/>
      <c r="Y1445" s="249"/>
      <c r="Z1445" s="249"/>
      <c r="AA1445" s="249"/>
      <c r="AB1445" s="249"/>
    </row>
    <row r="1446" spans="1:28" hidden="1" outlineLevel="1">
      <c r="A1446" s="249"/>
      <c r="B1446" s="309" t="str">
        <f t="shared" ca="1" si="2107"/>
        <v>RL Capex 2016</v>
      </c>
      <c r="C1446" s="401"/>
      <c r="D1446" s="401"/>
      <c r="E1446" s="401"/>
      <c r="F1446" s="396"/>
      <c r="G1446" s="400">
        <f ca="1">G1414</f>
        <v>0</v>
      </c>
      <c r="H1446" s="395">
        <f t="shared" ca="1" si="2091"/>
        <v>0</v>
      </c>
      <c r="I1446" s="395">
        <f t="shared" ca="1" si="2092"/>
        <v>0</v>
      </c>
      <c r="J1446" s="395">
        <f t="shared" ca="1" si="2093"/>
        <v>0</v>
      </c>
      <c r="K1446" s="395">
        <f t="shared" ca="1" si="2094"/>
        <v>0</v>
      </c>
      <c r="L1446" s="395">
        <f t="shared" ca="1" si="2095"/>
        <v>0</v>
      </c>
      <c r="M1446" s="395">
        <f t="shared" ca="1" si="2096"/>
        <v>0</v>
      </c>
      <c r="N1446" s="395">
        <f t="shared" ca="1" si="2097"/>
        <v>0</v>
      </c>
      <c r="O1446" s="395">
        <f t="shared" ca="1" si="2098"/>
        <v>0</v>
      </c>
      <c r="P1446" s="395">
        <f t="shared" ca="1" si="2099"/>
        <v>0</v>
      </c>
      <c r="Q1446" s="395">
        <f t="shared" ca="1" si="2100"/>
        <v>0</v>
      </c>
      <c r="R1446" s="395">
        <f t="shared" ca="1" si="2101"/>
        <v>0</v>
      </c>
      <c r="S1446" s="395">
        <f t="shared" ca="1" si="2102"/>
        <v>0</v>
      </c>
      <c r="T1446" s="395">
        <f t="shared" ca="1" si="2103"/>
        <v>0</v>
      </c>
      <c r="U1446" s="395">
        <f t="shared" ca="1" si="2104"/>
        <v>0</v>
      </c>
      <c r="V1446" s="395">
        <f t="shared" ca="1" si="2105"/>
        <v>0</v>
      </c>
      <c r="W1446" s="395">
        <f t="shared" ca="1" si="2106"/>
        <v>0</v>
      </c>
      <c r="X1446" s="249"/>
      <c r="Y1446" s="249"/>
      <c r="Z1446" s="249"/>
      <c r="AA1446" s="249"/>
      <c r="AB1446" s="249"/>
    </row>
    <row r="1447" spans="1:28" hidden="1" outlineLevel="1">
      <c r="A1447" s="249"/>
      <c r="B1447" s="309" t="str">
        <f t="shared" ca="1" si="2107"/>
        <v>RL Capex 2017</v>
      </c>
      <c r="C1447" s="401"/>
      <c r="D1447" s="401"/>
      <c r="E1447" s="401"/>
      <c r="F1447" s="401"/>
      <c r="G1447" s="396"/>
      <c r="H1447" s="400">
        <f ca="1">H1414</f>
        <v>0</v>
      </c>
      <c r="I1447" s="395">
        <f t="shared" ca="1" si="2092"/>
        <v>0</v>
      </c>
      <c r="J1447" s="395">
        <f t="shared" ca="1" si="2093"/>
        <v>0</v>
      </c>
      <c r="K1447" s="395">
        <f t="shared" ca="1" si="2094"/>
        <v>0</v>
      </c>
      <c r="L1447" s="395">
        <f t="shared" ca="1" si="2095"/>
        <v>0</v>
      </c>
      <c r="M1447" s="395">
        <f t="shared" ca="1" si="2096"/>
        <v>0</v>
      </c>
      <c r="N1447" s="395">
        <f t="shared" ca="1" si="2097"/>
        <v>0</v>
      </c>
      <c r="O1447" s="395">
        <f t="shared" ca="1" si="2098"/>
        <v>0</v>
      </c>
      <c r="P1447" s="395">
        <f t="shared" ca="1" si="2099"/>
        <v>0</v>
      </c>
      <c r="Q1447" s="395">
        <f t="shared" ca="1" si="2100"/>
        <v>0</v>
      </c>
      <c r="R1447" s="395">
        <f t="shared" ca="1" si="2101"/>
        <v>0</v>
      </c>
      <c r="S1447" s="395">
        <f t="shared" ca="1" si="2102"/>
        <v>0</v>
      </c>
      <c r="T1447" s="395">
        <f t="shared" ca="1" si="2103"/>
        <v>0</v>
      </c>
      <c r="U1447" s="395">
        <f t="shared" ca="1" si="2104"/>
        <v>0</v>
      </c>
      <c r="V1447" s="395">
        <f t="shared" ca="1" si="2105"/>
        <v>0</v>
      </c>
      <c r="W1447" s="395">
        <f t="shared" ca="1" si="2106"/>
        <v>0</v>
      </c>
      <c r="X1447" s="249"/>
      <c r="Y1447" s="249"/>
      <c r="Z1447" s="249"/>
      <c r="AA1447" s="249"/>
      <c r="AB1447" s="249"/>
    </row>
    <row r="1448" spans="1:28" hidden="1" outlineLevel="1">
      <c r="A1448" s="249"/>
      <c r="B1448" s="309" t="str">
        <f t="shared" ca="1" si="2107"/>
        <v>RL Capex 2018</v>
      </c>
      <c r="C1448" s="401"/>
      <c r="D1448" s="401"/>
      <c r="E1448" s="401"/>
      <c r="F1448" s="401"/>
      <c r="G1448" s="401"/>
      <c r="H1448" s="396"/>
      <c r="I1448" s="400">
        <f ca="1">I1414</f>
        <v>0</v>
      </c>
      <c r="J1448" s="395">
        <f t="shared" ca="1" si="2093"/>
        <v>0</v>
      </c>
      <c r="K1448" s="395">
        <f t="shared" ca="1" si="2094"/>
        <v>0</v>
      </c>
      <c r="L1448" s="395">
        <f t="shared" ca="1" si="2095"/>
        <v>0</v>
      </c>
      <c r="M1448" s="395">
        <f t="shared" ca="1" si="2096"/>
        <v>0</v>
      </c>
      <c r="N1448" s="395">
        <f t="shared" ca="1" si="2097"/>
        <v>0</v>
      </c>
      <c r="O1448" s="395">
        <f t="shared" ca="1" si="2098"/>
        <v>0</v>
      </c>
      <c r="P1448" s="395">
        <f t="shared" ca="1" si="2099"/>
        <v>0</v>
      </c>
      <c r="Q1448" s="395">
        <f t="shared" ca="1" si="2100"/>
        <v>0</v>
      </c>
      <c r="R1448" s="395">
        <f t="shared" ca="1" si="2101"/>
        <v>0</v>
      </c>
      <c r="S1448" s="395">
        <f t="shared" ca="1" si="2102"/>
        <v>0</v>
      </c>
      <c r="T1448" s="395">
        <f t="shared" ca="1" si="2103"/>
        <v>0</v>
      </c>
      <c r="U1448" s="395">
        <f t="shared" ca="1" si="2104"/>
        <v>0</v>
      </c>
      <c r="V1448" s="395">
        <f t="shared" ca="1" si="2105"/>
        <v>0</v>
      </c>
      <c r="W1448" s="395">
        <f t="shared" ca="1" si="2106"/>
        <v>0</v>
      </c>
      <c r="X1448" s="249"/>
      <c r="Y1448" s="249"/>
      <c r="Z1448" s="249"/>
      <c r="AA1448" s="249"/>
      <c r="AB1448" s="249"/>
    </row>
    <row r="1449" spans="1:28" hidden="1" outlineLevel="1">
      <c r="A1449" s="249"/>
      <c r="B1449" s="309" t="str">
        <f t="shared" ca="1" si="2107"/>
        <v>RL Capex 2019</v>
      </c>
      <c r="C1449" s="401"/>
      <c r="D1449" s="401"/>
      <c r="E1449" s="401"/>
      <c r="F1449" s="401"/>
      <c r="G1449" s="401"/>
      <c r="H1449" s="401"/>
      <c r="I1449" s="396"/>
      <c r="J1449" s="400">
        <f ca="1">J1414</f>
        <v>0</v>
      </c>
      <c r="K1449" s="395">
        <f t="shared" ca="1" si="2094"/>
        <v>0</v>
      </c>
      <c r="L1449" s="395">
        <f t="shared" ca="1" si="2095"/>
        <v>0</v>
      </c>
      <c r="M1449" s="395">
        <f t="shared" ca="1" si="2096"/>
        <v>0</v>
      </c>
      <c r="N1449" s="395">
        <f t="shared" ca="1" si="2097"/>
        <v>0</v>
      </c>
      <c r="O1449" s="395">
        <f t="shared" ca="1" si="2098"/>
        <v>0</v>
      </c>
      <c r="P1449" s="395">
        <f t="shared" ca="1" si="2099"/>
        <v>0</v>
      </c>
      <c r="Q1449" s="395">
        <f t="shared" ca="1" si="2100"/>
        <v>0</v>
      </c>
      <c r="R1449" s="395">
        <f t="shared" ca="1" si="2101"/>
        <v>0</v>
      </c>
      <c r="S1449" s="395">
        <f t="shared" ca="1" si="2102"/>
        <v>0</v>
      </c>
      <c r="T1449" s="395">
        <f t="shared" ca="1" si="2103"/>
        <v>0</v>
      </c>
      <c r="U1449" s="395">
        <f t="shared" ca="1" si="2104"/>
        <v>0</v>
      </c>
      <c r="V1449" s="395">
        <f t="shared" ca="1" si="2105"/>
        <v>0</v>
      </c>
      <c r="W1449" s="395">
        <f t="shared" ca="1" si="2106"/>
        <v>0</v>
      </c>
      <c r="X1449" s="249"/>
      <c r="Y1449" s="249"/>
      <c r="Z1449" s="249"/>
      <c r="AA1449" s="249"/>
      <c r="AB1449" s="249"/>
    </row>
    <row r="1450" spans="1:28" hidden="1" outlineLevel="1">
      <c r="A1450" s="249"/>
      <c r="B1450" s="309" t="str">
        <f t="shared" ca="1" si="2107"/>
        <v>RL Capex 2020</v>
      </c>
      <c r="C1450" s="401"/>
      <c r="D1450" s="401"/>
      <c r="E1450" s="401"/>
      <c r="F1450" s="401"/>
      <c r="G1450" s="401"/>
      <c r="H1450" s="401"/>
      <c r="I1450" s="401"/>
      <c r="J1450" s="396"/>
      <c r="K1450" s="400">
        <f ca="1">K1414</f>
        <v>0</v>
      </c>
      <c r="L1450" s="395">
        <f t="shared" ca="1" si="2095"/>
        <v>0</v>
      </c>
      <c r="M1450" s="395">
        <f t="shared" ca="1" si="2096"/>
        <v>0</v>
      </c>
      <c r="N1450" s="395">
        <f t="shared" ca="1" si="2097"/>
        <v>0</v>
      </c>
      <c r="O1450" s="395">
        <f t="shared" ca="1" si="2098"/>
        <v>0</v>
      </c>
      <c r="P1450" s="395">
        <f t="shared" ca="1" si="2099"/>
        <v>0</v>
      </c>
      <c r="Q1450" s="395">
        <f t="shared" ca="1" si="2100"/>
        <v>0</v>
      </c>
      <c r="R1450" s="395">
        <f t="shared" ca="1" si="2101"/>
        <v>0</v>
      </c>
      <c r="S1450" s="395">
        <f t="shared" ca="1" si="2102"/>
        <v>0</v>
      </c>
      <c r="T1450" s="395">
        <f t="shared" ca="1" si="2103"/>
        <v>0</v>
      </c>
      <c r="U1450" s="395">
        <f t="shared" ca="1" si="2104"/>
        <v>0</v>
      </c>
      <c r="V1450" s="395">
        <f t="shared" ca="1" si="2105"/>
        <v>0</v>
      </c>
      <c r="W1450" s="395">
        <f t="shared" ca="1" si="2106"/>
        <v>0</v>
      </c>
      <c r="X1450" s="249"/>
      <c r="Y1450" s="249"/>
      <c r="Z1450" s="249"/>
      <c r="AA1450" s="249"/>
      <c r="AB1450" s="249"/>
    </row>
    <row r="1451" spans="1:28" hidden="1" outlineLevel="1">
      <c r="A1451" s="249"/>
      <c r="B1451" s="309" t="str">
        <f t="shared" ca="1" si="2107"/>
        <v>RL Capex 2021</v>
      </c>
      <c r="C1451" s="401"/>
      <c r="D1451" s="401"/>
      <c r="E1451" s="401"/>
      <c r="F1451" s="401"/>
      <c r="G1451" s="401"/>
      <c r="H1451" s="401"/>
      <c r="I1451" s="401"/>
      <c r="J1451" s="401"/>
      <c r="K1451" s="396"/>
      <c r="L1451" s="400">
        <f ca="1">L1414</f>
        <v>0</v>
      </c>
      <c r="M1451" s="395">
        <f t="shared" ca="1" si="2096"/>
        <v>0</v>
      </c>
      <c r="N1451" s="395">
        <f t="shared" ca="1" si="2097"/>
        <v>0</v>
      </c>
      <c r="O1451" s="395">
        <f t="shared" ca="1" si="2098"/>
        <v>0</v>
      </c>
      <c r="P1451" s="395">
        <f t="shared" ca="1" si="2099"/>
        <v>0</v>
      </c>
      <c r="Q1451" s="395">
        <f t="shared" ca="1" si="2100"/>
        <v>0</v>
      </c>
      <c r="R1451" s="395">
        <f t="shared" ca="1" si="2101"/>
        <v>0</v>
      </c>
      <c r="S1451" s="395">
        <f t="shared" ca="1" si="2102"/>
        <v>0</v>
      </c>
      <c r="T1451" s="395">
        <f t="shared" ca="1" si="2103"/>
        <v>0</v>
      </c>
      <c r="U1451" s="395">
        <f t="shared" ca="1" si="2104"/>
        <v>0</v>
      </c>
      <c r="V1451" s="395">
        <f t="shared" ca="1" si="2105"/>
        <v>0</v>
      </c>
      <c r="W1451" s="395">
        <f t="shared" ca="1" si="2106"/>
        <v>0</v>
      </c>
      <c r="X1451" s="249"/>
      <c r="Y1451" s="249"/>
      <c r="Z1451" s="249"/>
      <c r="AA1451" s="249"/>
      <c r="AB1451" s="249"/>
    </row>
    <row r="1452" spans="1:28" hidden="1" outlineLevel="1">
      <c r="A1452" s="249"/>
      <c r="B1452" s="309" t="str">
        <f t="shared" ca="1" si="2107"/>
        <v>RL Capex 2022</v>
      </c>
      <c r="C1452" s="401"/>
      <c r="D1452" s="401"/>
      <c r="E1452" s="401"/>
      <c r="F1452" s="401"/>
      <c r="G1452" s="401"/>
      <c r="H1452" s="401"/>
      <c r="I1452" s="401"/>
      <c r="J1452" s="401"/>
      <c r="K1452" s="401"/>
      <c r="L1452" s="396"/>
      <c r="M1452" s="400">
        <f ca="1">M1414</f>
        <v>0</v>
      </c>
      <c r="N1452" s="395">
        <f t="shared" ca="1" si="2097"/>
        <v>0</v>
      </c>
      <c r="O1452" s="395">
        <f t="shared" ca="1" si="2098"/>
        <v>0</v>
      </c>
      <c r="P1452" s="395">
        <f t="shared" ca="1" si="2099"/>
        <v>0</v>
      </c>
      <c r="Q1452" s="395">
        <f t="shared" ca="1" si="2100"/>
        <v>0</v>
      </c>
      <c r="R1452" s="395">
        <f t="shared" ca="1" si="2101"/>
        <v>0</v>
      </c>
      <c r="S1452" s="395">
        <f t="shared" ca="1" si="2102"/>
        <v>0</v>
      </c>
      <c r="T1452" s="395">
        <f t="shared" ca="1" si="2103"/>
        <v>0</v>
      </c>
      <c r="U1452" s="395">
        <f t="shared" ca="1" si="2104"/>
        <v>0</v>
      </c>
      <c r="V1452" s="395">
        <f t="shared" ca="1" si="2105"/>
        <v>0</v>
      </c>
      <c r="W1452" s="395">
        <f t="shared" ca="1" si="2106"/>
        <v>0</v>
      </c>
      <c r="X1452" s="249"/>
      <c r="Y1452" s="249"/>
      <c r="Z1452" s="249"/>
      <c r="AA1452" s="249"/>
      <c r="AB1452" s="249"/>
    </row>
    <row r="1453" spans="1:28" hidden="1" outlineLevel="1">
      <c r="A1453" s="249"/>
      <c r="B1453" s="309" t="str">
        <f t="shared" ca="1" si="2107"/>
        <v>RL Capex 2023</v>
      </c>
      <c r="C1453" s="401"/>
      <c r="D1453" s="401"/>
      <c r="E1453" s="401"/>
      <c r="F1453" s="401"/>
      <c r="G1453" s="401"/>
      <c r="H1453" s="401"/>
      <c r="I1453" s="401"/>
      <c r="J1453" s="401"/>
      <c r="K1453" s="401"/>
      <c r="L1453" s="401"/>
      <c r="M1453" s="396"/>
      <c r="N1453" s="400">
        <f>N1414</f>
        <v>0</v>
      </c>
      <c r="O1453" s="395">
        <f t="shared" si="2098"/>
        <v>0</v>
      </c>
      <c r="P1453" s="395">
        <f t="shared" si="2099"/>
        <v>0</v>
      </c>
      <c r="Q1453" s="395">
        <f t="shared" si="2100"/>
        <v>0</v>
      </c>
      <c r="R1453" s="395">
        <f t="shared" si="2101"/>
        <v>0</v>
      </c>
      <c r="S1453" s="395">
        <f t="shared" si="2102"/>
        <v>0</v>
      </c>
      <c r="T1453" s="395">
        <f t="shared" si="2103"/>
        <v>0</v>
      </c>
      <c r="U1453" s="395">
        <f t="shared" si="2104"/>
        <v>0</v>
      </c>
      <c r="V1453" s="395">
        <f t="shared" si="2105"/>
        <v>0</v>
      </c>
      <c r="W1453" s="395">
        <f t="shared" si="2106"/>
        <v>0</v>
      </c>
      <c r="X1453" s="249"/>
      <c r="Y1453" s="249"/>
      <c r="Z1453" s="249"/>
      <c r="AA1453" s="249"/>
      <c r="AB1453" s="249"/>
    </row>
    <row r="1454" spans="1:28" hidden="1" outlineLevel="1">
      <c r="A1454" s="249"/>
      <c r="B1454" s="309" t="str">
        <f t="shared" ca="1" si="2107"/>
        <v>RL Capex 2024</v>
      </c>
      <c r="C1454" s="401"/>
      <c r="D1454" s="401"/>
      <c r="E1454" s="401"/>
      <c r="F1454" s="401"/>
      <c r="G1454" s="401"/>
      <c r="H1454" s="401"/>
      <c r="I1454" s="401"/>
      <c r="J1454" s="401"/>
      <c r="K1454" s="401"/>
      <c r="L1454" s="401"/>
      <c r="M1454" s="401"/>
      <c r="N1454" s="396"/>
      <c r="O1454" s="400">
        <f>O1414</f>
        <v>0</v>
      </c>
      <c r="P1454" s="395">
        <f t="shared" si="2099"/>
        <v>0</v>
      </c>
      <c r="Q1454" s="395">
        <f t="shared" si="2100"/>
        <v>0</v>
      </c>
      <c r="R1454" s="395">
        <f t="shared" si="2101"/>
        <v>0</v>
      </c>
      <c r="S1454" s="395">
        <f t="shared" si="2102"/>
        <v>0</v>
      </c>
      <c r="T1454" s="395">
        <f t="shared" si="2103"/>
        <v>0</v>
      </c>
      <c r="U1454" s="395">
        <f t="shared" si="2104"/>
        <v>0</v>
      </c>
      <c r="V1454" s="395">
        <f t="shared" si="2105"/>
        <v>0</v>
      </c>
      <c r="W1454" s="395">
        <f t="shared" si="2106"/>
        <v>0</v>
      </c>
      <c r="X1454" s="249"/>
      <c r="Y1454" s="249"/>
      <c r="Z1454" s="249"/>
      <c r="AA1454" s="249"/>
      <c r="AB1454" s="249"/>
    </row>
    <row r="1455" spans="1:28" hidden="1" outlineLevel="1">
      <c r="A1455" s="249"/>
      <c r="B1455" s="309" t="str">
        <f t="shared" ca="1" si="2107"/>
        <v>RL Capex 2025</v>
      </c>
      <c r="C1455" s="401"/>
      <c r="D1455" s="401"/>
      <c r="E1455" s="401"/>
      <c r="F1455" s="401"/>
      <c r="G1455" s="401"/>
      <c r="H1455" s="401"/>
      <c r="I1455" s="401"/>
      <c r="J1455" s="401"/>
      <c r="K1455" s="401"/>
      <c r="L1455" s="401"/>
      <c r="M1455" s="401"/>
      <c r="N1455" s="401"/>
      <c r="O1455" s="396"/>
      <c r="P1455" s="400">
        <f>P1414</f>
        <v>0</v>
      </c>
      <c r="Q1455" s="395">
        <f t="shared" si="2100"/>
        <v>0</v>
      </c>
      <c r="R1455" s="395">
        <f t="shared" si="2101"/>
        <v>0</v>
      </c>
      <c r="S1455" s="395">
        <f t="shared" si="2102"/>
        <v>0</v>
      </c>
      <c r="T1455" s="395">
        <f t="shared" si="2103"/>
        <v>0</v>
      </c>
      <c r="U1455" s="395">
        <f t="shared" si="2104"/>
        <v>0</v>
      </c>
      <c r="V1455" s="395">
        <f t="shared" si="2105"/>
        <v>0</v>
      </c>
      <c r="W1455" s="395">
        <f t="shared" si="2106"/>
        <v>0</v>
      </c>
      <c r="X1455" s="249"/>
      <c r="Y1455" s="249"/>
      <c r="Z1455" s="249"/>
      <c r="AA1455" s="249"/>
      <c r="AB1455" s="249"/>
    </row>
    <row r="1456" spans="1:28" hidden="1" outlineLevel="1">
      <c r="A1456" s="249"/>
      <c r="B1456" s="309" t="str">
        <f t="shared" ca="1" si="2107"/>
        <v>RL Capex 2026</v>
      </c>
      <c r="C1456" s="401"/>
      <c r="D1456" s="401"/>
      <c r="E1456" s="401"/>
      <c r="F1456" s="401"/>
      <c r="G1456" s="401"/>
      <c r="H1456" s="401"/>
      <c r="I1456" s="401"/>
      <c r="J1456" s="401"/>
      <c r="K1456" s="401"/>
      <c r="L1456" s="401"/>
      <c r="M1456" s="401"/>
      <c r="N1456" s="401"/>
      <c r="O1456" s="401"/>
      <c r="P1456" s="396"/>
      <c r="Q1456" s="400">
        <f>Q1414</f>
        <v>0</v>
      </c>
      <c r="R1456" s="395">
        <f t="shared" si="2101"/>
        <v>0</v>
      </c>
      <c r="S1456" s="395">
        <f t="shared" si="2102"/>
        <v>0</v>
      </c>
      <c r="T1456" s="395">
        <f t="shared" si="2103"/>
        <v>0</v>
      </c>
      <c r="U1456" s="395">
        <f t="shared" si="2104"/>
        <v>0</v>
      </c>
      <c r="V1456" s="395">
        <f t="shared" si="2105"/>
        <v>0</v>
      </c>
      <c r="W1456" s="395">
        <f t="shared" si="2106"/>
        <v>0</v>
      </c>
      <c r="X1456" s="249"/>
      <c r="Y1456" s="249"/>
      <c r="Z1456" s="249"/>
      <c r="AA1456" s="249"/>
      <c r="AB1456" s="249"/>
    </row>
    <row r="1457" spans="1:28" hidden="1" outlineLevel="1">
      <c r="A1457" s="249"/>
      <c r="B1457" s="309" t="str">
        <f t="shared" ca="1" si="2107"/>
        <v>RL Capex 2027</v>
      </c>
      <c r="C1457" s="401"/>
      <c r="D1457" s="401"/>
      <c r="E1457" s="401"/>
      <c r="F1457" s="401"/>
      <c r="G1457" s="401"/>
      <c r="H1457" s="401"/>
      <c r="I1457" s="401"/>
      <c r="J1457" s="401"/>
      <c r="K1457" s="401"/>
      <c r="L1457" s="401"/>
      <c r="M1457" s="401"/>
      <c r="N1457" s="401"/>
      <c r="O1457" s="401"/>
      <c r="P1457" s="401"/>
      <c r="Q1457" s="396"/>
      <c r="R1457" s="400">
        <f>R1414</f>
        <v>0</v>
      </c>
      <c r="S1457" s="395">
        <f t="shared" si="2102"/>
        <v>0</v>
      </c>
      <c r="T1457" s="395">
        <f t="shared" si="2103"/>
        <v>0</v>
      </c>
      <c r="U1457" s="395">
        <f t="shared" si="2104"/>
        <v>0</v>
      </c>
      <c r="V1457" s="395">
        <f t="shared" si="2105"/>
        <v>0</v>
      </c>
      <c r="W1457" s="395">
        <f t="shared" si="2106"/>
        <v>0</v>
      </c>
      <c r="X1457" s="249"/>
      <c r="Y1457" s="249"/>
      <c r="Z1457" s="249"/>
      <c r="AA1457" s="249"/>
      <c r="AB1457" s="249"/>
    </row>
    <row r="1458" spans="1:28" hidden="1" outlineLevel="1">
      <c r="A1458" s="249"/>
      <c r="B1458" s="309" t="str">
        <f t="shared" ca="1" si="2107"/>
        <v>RL Capex 2028</v>
      </c>
      <c r="C1458" s="401"/>
      <c r="D1458" s="401"/>
      <c r="E1458" s="401"/>
      <c r="F1458" s="401"/>
      <c r="G1458" s="401"/>
      <c r="H1458" s="401"/>
      <c r="I1458" s="401"/>
      <c r="J1458" s="401"/>
      <c r="K1458" s="401"/>
      <c r="L1458" s="401"/>
      <c r="M1458" s="401"/>
      <c r="N1458" s="401"/>
      <c r="O1458" s="401"/>
      <c r="P1458" s="401"/>
      <c r="Q1458" s="401"/>
      <c r="R1458" s="396"/>
      <c r="S1458" s="400">
        <f>S1414</f>
        <v>0</v>
      </c>
      <c r="T1458" s="395">
        <f t="shared" si="2103"/>
        <v>0</v>
      </c>
      <c r="U1458" s="395">
        <f t="shared" si="2104"/>
        <v>0</v>
      </c>
      <c r="V1458" s="395">
        <f t="shared" si="2105"/>
        <v>0</v>
      </c>
      <c r="W1458" s="395">
        <f t="shared" si="2106"/>
        <v>0</v>
      </c>
      <c r="X1458" s="249"/>
      <c r="Y1458" s="249"/>
      <c r="Z1458" s="249"/>
      <c r="AA1458" s="249"/>
      <c r="AB1458" s="249"/>
    </row>
    <row r="1459" spans="1:28" hidden="1" outlineLevel="1">
      <c r="A1459" s="249"/>
      <c r="B1459" s="309" t="str">
        <f t="shared" ca="1" si="2107"/>
        <v>RL Capex 2029</v>
      </c>
      <c r="C1459" s="401"/>
      <c r="D1459" s="401"/>
      <c r="E1459" s="401"/>
      <c r="F1459" s="401"/>
      <c r="G1459" s="401"/>
      <c r="H1459" s="401"/>
      <c r="I1459" s="401"/>
      <c r="J1459" s="401"/>
      <c r="K1459" s="401"/>
      <c r="L1459" s="401"/>
      <c r="M1459" s="401"/>
      <c r="N1459" s="401"/>
      <c r="O1459" s="401"/>
      <c r="P1459" s="401"/>
      <c r="Q1459" s="401"/>
      <c r="R1459" s="401"/>
      <c r="S1459" s="396"/>
      <c r="T1459" s="400">
        <f>T1414</f>
        <v>0</v>
      </c>
      <c r="U1459" s="395">
        <f t="shared" si="2104"/>
        <v>0</v>
      </c>
      <c r="V1459" s="395">
        <f t="shared" si="2105"/>
        <v>0</v>
      </c>
      <c r="W1459" s="395">
        <f t="shared" si="2106"/>
        <v>0</v>
      </c>
      <c r="X1459" s="249"/>
      <c r="Y1459" s="249"/>
      <c r="Z1459" s="249"/>
      <c r="AA1459" s="249"/>
      <c r="AB1459" s="249"/>
    </row>
    <row r="1460" spans="1:28" hidden="1" outlineLevel="1">
      <c r="A1460" s="249"/>
      <c r="B1460" s="309" t="str">
        <f t="shared" ca="1" si="2107"/>
        <v>RL Capex 2030</v>
      </c>
      <c r="C1460" s="401"/>
      <c r="D1460" s="401"/>
      <c r="E1460" s="401"/>
      <c r="F1460" s="401"/>
      <c r="G1460" s="401"/>
      <c r="H1460" s="401"/>
      <c r="I1460" s="401"/>
      <c r="J1460" s="401"/>
      <c r="K1460" s="401"/>
      <c r="L1460" s="401"/>
      <c r="M1460" s="401"/>
      <c r="N1460" s="401"/>
      <c r="O1460" s="401"/>
      <c r="P1460" s="401"/>
      <c r="Q1460" s="401"/>
      <c r="R1460" s="401"/>
      <c r="S1460" s="401"/>
      <c r="T1460" s="396"/>
      <c r="U1460" s="400">
        <f>U1414</f>
        <v>0</v>
      </c>
      <c r="V1460" s="395">
        <f t="shared" si="2105"/>
        <v>0</v>
      </c>
      <c r="W1460" s="395">
        <f t="shared" si="2106"/>
        <v>0</v>
      </c>
      <c r="X1460" s="249"/>
      <c r="Y1460" s="249"/>
      <c r="Z1460" s="249"/>
      <c r="AA1460" s="249"/>
      <c r="AB1460" s="249"/>
    </row>
    <row r="1461" spans="1:28" hidden="1" outlineLevel="1">
      <c r="A1461" s="249"/>
      <c r="B1461" s="309" t="str">
        <f t="shared" ca="1" si="2107"/>
        <v>RL Capex 2031</v>
      </c>
      <c r="C1461" s="401"/>
      <c r="D1461" s="401"/>
      <c r="E1461" s="401"/>
      <c r="F1461" s="401"/>
      <c r="G1461" s="401"/>
      <c r="H1461" s="401"/>
      <c r="I1461" s="401"/>
      <c r="J1461" s="401"/>
      <c r="K1461" s="401"/>
      <c r="L1461" s="401"/>
      <c r="M1461" s="401"/>
      <c r="N1461" s="401"/>
      <c r="O1461" s="401"/>
      <c r="P1461" s="401"/>
      <c r="Q1461" s="401"/>
      <c r="R1461" s="401"/>
      <c r="S1461" s="401"/>
      <c r="T1461" s="401"/>
      <c r="U1461" s="396"/>
      <c r="V1461" s="400">
        <f>V1414</f>
        <v>0</v>
      </c>
      <c r="W1461" s="395">
        <f>IF(V1461="n/a","n/a",MAX(0,V1461-1))</f>
        <v>0</v>
      </c>
      <c r="X1461" s="249"/>
      <c r="Y1461" s="249"/>
      <c r="Z1461" s="249"/>
      <c r="AA1461" s="249"/>
      <c r="AB1461" s="249"/>
    </row>
    <row r="1462" spans="1:28" hidden="1" outlineLevel="1">
      <c r="A1462" s="249"/>
      <c r="B1462" s="309" t="str">
        <f t="shared" ca="1" si="2107"/>
        <v>RL Capex 2032</v>
      </c>
      <c r="C1462" s="401"/>
      <c r="D1462" s="401"/>
      <c r="E1462" s="401"/>
      <c r="F1462" s="401"/>
      <c r="G1462" s="401"/>
      <c r="H1462" s="401"/>
      <c r="I1462" s="401"/>
      <c r="J1462" s="401"/>
      <c r="K1462" s="401"/>
      <c r="L1462" s="401"/>
      <c r="M1462" s="401"/>
      <c r="N1462" s="401"/>
      <c r="O1462" s="401"/>
      <c r="P1462" s="401"/>
      <c r="Q1462" s="401"/>
      <c r="R1462" s="401"/>
      <c r="S1462" s="401"/>
      <c r="T1462" s="401"/>
      <c r="U1462" s="401"/>
      <c r="V1462" s="396"/>
      <c r="W1462" s="395">
        <f>W1414</f>
        <v>0</v>
      </c>
      <c r="X1462" s="249"/>
      <c r="Y1462" s="249"/>
      <c r="Z1462" s="249"/>
      <c r="AA1462" s="249"/>
      <c r="AB1462" s="249"/>
    </row>
    <row r="1463" spans="1:28" hidden="1" outlineLevel="1">
      <c r="A1463" s="249"/>
      <c r="B1463" s="332"/>
      <c r="C1463" s="395"/>
      <c r="D1463" s="395"/>
      <c r="E1463" s="395"/>
      <c r="F1463" s="395"/>
      <c r="G1463" s="395"/>
      <c r="H1463" s="395"/>
      <c r="I1463" s="395"/>
      <c r="J1463" s="395"/>
      <c r="K1463" s="395"/>
      <c r="L1463" s="395"/>
      <c r="M1463" s="395"/>
      <c r="N1463" s="395"/>
      <c r="O1463" s="395"/>
      <c r="P1463" s="395"/>
      <c r="Q1463" s="395"/>
      <c r="R1463" s="395"/>
      <c r="S1463" s="395"/>
      <c r="T1463" s="395"/>
      <c r="U1463" s="395"/>
      <c r="V1463" s="395"/>
      <c r="W1463" s="395"/>
      <c r="X1463" s="249"/>
      <c r="Y1463" s="249"/>
      <c r="Z1463" s="249"/>
      <c r="AA1463" s="249"/>
      <c r="AB1463" s="249"/>
    </row>
    <row r="1464" spans="1:28" collapsed="1">
      <c r="A1464" s="322"/>
      <c r="B1464" s="336" t="s">
        <v>192</v>
      </c>
      <c r="C1464" s="460">
        <f ca="1">(IF(OR($C1414&lt;&gt;"n/a",C1414&lt;&gt;"n/a"),IF(SUM(C1417:C1439)=0,0,IF((SUMPRODUCT(C1417:C1439,C1441:C1463)/SUM(C1417:C1439))&lt;0,1,(SUMPRODUCT(C1417:C1439,C1441:C1463)/SUM(C1417:C1439)))),"n/a"))</f>
        <v>0</v>
      </c>
      <c r="D1464" s="460">
        <f ca="1">(IF(OR($C1414&lt;&gt;"n/a",D1414&lt;&gt;"n/a"),IF(SUM(D1417:D1439)=0,0,IF((SUMPRODUCT(D1417:D1439,D1441:D1463)/SUM(D1417:D1439))&lt;0,1,(SUMPRODUCT(D1417:D1439,D1441:D1463)/SUM(D1417:D1439)))),"n/a"))</f>
        <v>0</v>
      </c>
      <c r="E1464" s="460">
        <f t="shared" ref="E1464:W1464" ca="1" si="2108">(IF(OR($C1414&lt;&gt;"n/a",E1414&lt;&gt;"n/a"),IF(SUM(E1417:E1439)=0,0,IF((SUMPRODUCT(E1417:E1439,E1441:E1463)/SUM(E1417:E1439))&lt;0,1,(SUMPRODUCT(E1417:E1439,E1441:E1463)/SUM(E1417:E1439)))),"n/a"))</f>
        <v>0</v>
      </c>
      <c r="F1464" s="460">
        <f t="shared" ca="1" si="2108"/>
        <v>0</v>
      </c>
      <c r="G1464" s="460">
        <f t="shared" ca="1" si="2108"/>
        <v>0</v>
      </c>
      <c r="H1464" s="460">
        <f t="shared" ca="1" si="2108"/>
        <v>0</v>
      </c>
      <c r="I1464" s="460">
        <f t="shared" ca="1" si="2108"/>
        <v>0</v>
      </c>
      <c r="J1464" s="460">
        <f t="shared" ca="1" si="2108"/>
        <v>0</v>
      </c>
      <c r="K1464" s="460">
        <f t="shared" ca="1" si="2108"/>
        <v>0</v>
      </c>
      <c r="L1464" s="460">
        <f t="shared" ca="1" si="2108"/>
        <v>0</v>
      </c>
      <c r="M1464" s="460">
        <f t="shared" ca="1" si="2108"/>
        <v>0</v>
      </c>
      <c r="N1464" s="460">
        <f t="shared" ca="1" si="2108"/>
        <v>0</v>
      </c>
      <c r="O1464" s="460">
        <f t="shared" ca="1" si="2108"/>
        <v>0</v>
      </c>
      <c r="P1464" s="460">
        <f t="shared" ca="1" si="2108"/>
        <v>0</v>
      </c>
      <c r="Q1464" s="460">
        <f t="shared" ca="1" si="2108"/>
        <v>0</v>
      </c>
      <c r="R1464" s="460">
        <f t="shared" ca="1" si="2108"/>
        <v>0</v>
      </c>
      <c r="S1464" s="460">
        <f t="shared" ca="1" si="2108"/>
        <v>0</v>
      </c>
      <c r="T1464" s="460">
        <f t="shared" ca="1" si="2108"/>
        <v>0</v>
      </c>
      <c r="U1464" s="460">
        <f t="shared" ca="1" si="2108"/>
        <v>0</v>
      </c>
      <c r="V1464" s="460">
        <f t="shared" ca="1" si="2108"/>
        <v>0</v>
      </c>
      <c r="W1464" s="460">
        <f t="shared" ca="1" si="2108"/>
        <v>0</v>
      </c>
      <c r="X1464" s="249"/>
      <c r="Y1464" s="249"/>
      <c r="Z1464" s="249"/>
      <c r="AA1464" s="249"/>
      <c r="AB1464" s="249"/>
    </row>
    <row r="1465" spans="1:28">
      <c r="A1465" s="249"/>
      <c r="B1465" s="249"/>
      <c r="C1465" s="395"/>
      <c r="D1465" s="395"/>
      <c r="E1465" s="395"/>
      <c r="F1465" s="395"/>
      <c r="G1465" s="395"/>
      <c r="H1465" s="395"/>
      <c r="I1465" s="395"/>
      <c r="J1465" s="395"/>
      <c r="K1465" s="395"/>
      <c r="L1465" s="395"/>
      <c r="M1465" s="395"/>
      <c r="N1465" s="395"/>
      <c r="O1465" s="395"/>
      <c r="P1465" s="395"/>
      <c r="Q1465" s="395"/>
      <c r="R1465" s="395"/>
      <c r="S1465" s="395"/>
      <c r="T1465" s="395"/>
      <c r="U1465" s="395"/>
      <c r="V1465" s="395"/>
      <c r="W1465" s="395"/>
      <c r="X1465" s="249"/>
      <c r="Y1465" s="249"/>
      <c r="Z1465" s="249"/>
      <c r="AA1465" s="249"/>
      <c r="AB1465" s="249"/>
    </row>
    <row r="1466" spans="1:28">
      <c r="A1466" s="72" t="s">
        <v>78</v>
      </c>
      <c r="B1466" s="142">
        <f>VLOOKUP($A1466,'RFM input'!$E$7:$F$56,2,FALSE)</f>
        <v>0</v>
      </c>
      <c r="C1466" s="402"/>
      <c r="D1466" s="402"/>
      <c r="E1466" s="403"/>
      <c r="F1466" s="403"/>
      <c r="G1466" s="403"/>
      <c r="H1466" s="403"/>
      <c r="I1466" s="403"/>
      <c r="J1466" s="403"/>
      <c r="K1466" s="403"/>
      <c r="L1466" s="403"/>
      <c r="M1466" s="403"/>
      <c r="N1466" s="403"/>
      <c r="O1466" s="403"/>
      <c r="P1466" s="403"/>
      <c r="Q1466" s="403"/>
      <c r="R1466" s="403"/>
      <c r="S1466" s="403"/>
      <c r="T1466" s="403"/>
      <c r="U1466" s="403"/>
      <c r="V1466" s="403"/>
      <c r="W1466" s="403"/>
      <c r="X1466" s="249"/>
      <c r="Y1466" s="249"/>
      <c r="Z1466" s="249"/>
      <c r="AA1466" s="249"/>
      <c r="AB1466" s="249"/>
    </row>
    <row r="1467" spans="1:28">
      <c r="A1467" s="378">
        <f>VALUE(REPLACE(A1466,1,12,""))</f>
        <v>28</v>
      </c>
      <c r="B1467" s="317" t="s">
        <v>195</v>
      </c>
      <c r="C1467" s="389">
        <f ca="1">OFFSET('TAB roll forward'!$H$7,A1467,0)</f>
        <v>0</v>
      </c>
      <c r="D1467" s="404">
        <f ca="1">'RAB remaining lives'!D1472</f>
        <v>0</v>
      </c>
      <c r="E1467" s="404">
        <f ca="1">'RAB remaining lives'!E1472</f>
        <v>0</v>
      </c>
      <c r="F1467" s="404">
        <f ca="1">'RAB remaining lives'!F1472</f>
        <v>0</v>
      </c>
      <c r="G1467" s="404">
        <f ca="1">'RAB remaining lives'!G1472</f>
        <v>0</v>
      </c>
      <c r="H1467" s="404">
        <f ca="1">'RAB remaining lives'!H1472</f>
        <v>0</v>
      </c>
      <c r="I1467" s="404">
        <f ca="1">'RAB remaining lives'!I1472</f>
        <v>0</v>
      </c>
      <c r="J1467" s="404">
        <f ca="1">'RAB remaining lives'!J1472</f>
        <v>0</v>
      </c>
      <c r="K1467" s="404">
        <f ca="1">'RAB remaining lives'!K1472</f>
        <v>0</v>
      </c>
      <c r="L1467" s="404">
        <f ca="1">'RAB remaining lives'!L1472</f>
        <v>0</v>
      </c>
      <c r="M1467" s="404">
        <f ca="1">'RAB remaining lives'!M1472</f>
        <v>0</v>
      </c>
      <c r="N1467" s="404">
        <f>'RAB remaining lives'!N1472</f>
        <v>0</v>
      </c>
      <c r="O1467" s="404">
        <f>'RAB remaining lives'!O1472</f>
        <v>0</v>
      </c>
      <c r="P1467" s="404">
        <f>'RAB remaining lives'!P1472</f>
        <v>0</v>
      </c>
      <c r="Q1467" s="404">
        <f>'RAB remaining lives'!Q1472</f>
        <v>0</v>
      </c>
      <c r="R1467" s="404">
        <f>'RAB remaining lives'!R1472</f>
        <v>0</v>
      </c>
      <c r="S1467" s="404">
        <f>'RAB remaining lives'!S1472</f>
        <v>0</v>
      </c>
      <c r="T1467" s="404">
        <f>'RAB remaining lives'!T1472</f>
        <v>0</v>
      </c>
      <c r="U1467" s="404">
        <f>'RAB remaining lives'!U1472</f>
        <v>0</v>
      </c>
      <c r="V1467" s="404">
        <f>'RAB remaining lives'!V1472</f>
        <v>0</v>
      </c>
      <c r="W1467" s="404">
        <f>'RAB remaining lives'!W1472</f>
        <v>0</v>
      </c>
      <c r="X1467" s="249"/>
      <c r="Y1467" s="249"/>
      <c r="Z1467" s="249"/>
      <c r="AA1467" s="249"/>
      <c r="AB1467" s="249"/>
    </row>
    <row r="1468" spans="1:28">
      <c r="A1468" s="249"/>
      <c r="B1468" s="249" t="s">
        <v>326</v>
      </c>
      <c r="C1468" s="391">
        <f ca="1">OFFSET('RFM input'!$X$6,$A1467,0)</f>
        <v>0</v>
      </c>
      <c r="D1468" s="390">
        <f ca="1">OFFSET('RFM input'!$Y$6,$A1467,0)</f>
        <v>0</v>
      </c>
      <c r="E1468" s="390">
        <f ca="1">OFFSET('RFM input'!$Y$6,$A1467,0)</f>
        <v>0</v>
      </c>
      <c r="F1468" s="390">
        <f ca="1">OFFSET('RFM input'!$Y$6,$A1467,0)</f>
        <v>0</v>
      </c>
      <c r="G1468" s="390">
        <f ca="1">OFFSET('RFM input'!$Y$6,$A1467,0)</f>
        <v>0</v>
      </c>
      <c r="H1468" s="390">
        <f ca="1">OFFSET('RFM input'!$Y$6,$A1467,0)</f>
        <v>0</v>
      </c>
      <c r="I1468" s="390">
        <f ca="1">OFFSET('RFM input'!$Y$6,'TAB remaining lives'!$A1467,0)</f>
        <v>0</v>
      </c>
      <c r="J1468" s="390">
        <f ca="1">OFFSET('RFM input'!$Y$6,'TAB remaining lives'!$A1467,0)</f>
        <v>0</v>
      </c>
      <c r="K1468" s="390">
        <f ca="1">OFFSET('RFM input'!$Y$6,'TAB remaining lives'!$A1467,0)</f>
        <v>0</v>
      </c>
      <c r="L1468" s="390">
        <f ca="1">OFFSET('RFM input'!$Y$6,'TAB remaining lives'!$A1467,0)</f>
        <v>0</v>
      </c>
      <c r="M1468" s="390">
        <f ca="1">OFFSET('RFM input'!$Y$6,'TAB remaining lives'!$A1467,0)</f>
        <v>0</v>
      </c>
      <c r="N1468" s="390"/>
      <c r="O1468" s="390"/>
      <c r="P1468" s="390"/>
      <c r="Q1468" s="390"/>
      <c r="R1468" s="390"/>
      <c r="S1468" s="390"/>
      <c r="T1468" s="390"/>
      <c r="U1468" s="390"/>
      <c r="V1468" s="390"/>
      <c r="W1468" s="390"/>
      <c r="X1468" s="249"/>
      <c r="Y1468" s="249"/>
      <c r="Z1468" s="249"/>
      <c r="AA1468" s="249"/>
      <c r="AB1468" s="249"/>
    </row>
    <row r="1469" spans="1:28">
      <c r="A1469" s="249"/>
      <c r="B1469" s="317" t="s">
        <v>300</v>
      </c>
      <c r="C1469" s="392"/>
      <c r="D1469" s="393">
        <f ca="1">IF(D$6=(OFFSET('RFM input'!$G$60,0,'RFM input'!$AA$7)),OFFSET('RFM input'!$I$454,$A1467,0),0)</f>
        <v>0</v>
      </c>
      <c r="E1469" s="390">
        <f ca="1">IF(E$6=(OFFSET('RFM input'!$G$60,0,'RFM input'!$AA$7)),OFFSET('RFM input'!$I$454,$A1467,0),0)</f>
        <v>0</v>
      </c>
      <c r="F1469" s="390">
        <f ca="1">IF(F$6=(OFFSET('RFM input'!$G$60,0,'RFM input'!$AA$7)),OFFSET('RFM input'!$I$454,$A1467,0),0)</f>
        <v>0</v>
      </c>
      <c r="G1469" s="390">
        <f ca="1">IF(G$6=(OFFSET('RFM input'!$G$60,0,'RFM input'!$AA$7)),OFFSET('RFM input'!$I$454,$A1467,0),0)</f>
        <v>0</v>
      </c>
      <c r="H1469" s="390">
        <f ca="1">IF(H$6=(OFFSET('RFM input'!$G$60,0,'RFM input'!$AA$7)),OFFSET('RFM input'!$I$454,$A1467,0),0)</f>
        <v>0</v>
      </c>
      <c r="I1469" s="390">
        <f ca="1">IF(I$6=(OFFSET('RFM input'!$G$60,0,'RFM input'!$AA$7)),OFFSET('RFM input'!$I$454,$A1467,0),0)</f>
        <v>0</v>
      </c>
      <c r="J1469" s="390">
        <f ca="1">IF(J$6=(OFFSET('RFM input'!$G$60,0,'RFM input'!$AA$7)),OFFSET('RFM input'!$I$454,$A1467,0),0)</f>
        <v>0</v>
      </c>
      <c r="K1469" s="390">
        <f ca="1">IF(K$6=(OFFSET('RFM input'!$G$60,0,'RFM input'!$AA$7)),OFFSET('RFM input'!$I$454,$A1467,0),0)</f>
        <v>0</v>
      </c>
      <c r="L1469" s="390">
        <f ca="1">IF(L$6=(OFFSET('RFM input'!$G$60,0,'RFM input'!$AA$7)),OFFSET('RFM input'!$I$454,$A1467,0),0)</f>
        <v>0</v>
      </c>
      <c r="M1469" s="390">
        <f ca="1">IF(M$6=(OFFSET('RFM input'!$G$60,0,'RFM input'!$AA$7)),OFFSET('RFM input'!$I$454,$A1467,0),0)</f>
        <v>0</v>
      </c>
      <c r="N1469" s="390"/>
      <c r="O1469" s="390"/>
      <c r="P1469" s="390"/>
      <c r="Q1469" s="390"/>
      <c r="R1469" s="390"/>
      <c r="S1469" s="390"/>
      <c r="T1469" s="390"/>
      <c r="U1469" s="390"/>
      <c r="V1469" s="390"/>
      <c r="W1469" s="390"/>
      <c r="X1469" s="249"/>
      <c r="Y1469" s="249"/>
      <c r="Z1469" s="249"/>
      <c r="AA1469" s="249"/>
      <c r="AB1469" s="249"/>
    </row>
    <row r="1470" spans="1:28">
      <c r="A1470" s="249"/>
      <c r="B1470" s="317" t="s">
        <v>309</v>
      </c>
      <c r="C1470" s="392"/>
      <c r="D1470" s="391">
        <f ca="1">IF(D$6=(OFFSET('RFM input'!$G$60,0,'RFM input'!$AA$7)),OFFSET('RFM input'!$K$454,$A1467,0),0)</f>
        <v>0</v>
      </c>
      <c r="E1470" s="394">
        <f ca="1">IF(E$6=(OFFSET('RFM input'!$G$60,0,'RFM input'!$AA$7)),OFFSET('RFM input'!$K$454,$A1467,0),0)</f>
        <v>0</v>
      </c>
      <c r="F1470" s="394">
        <f ca="1">IF(F$6=(OFFSET('RFM input'!$G$60,0,'RFM input'!$AA$7)),OFFSET('RFM input'!$K$454,$A1467,0),0)</f>
        <v>0</v>
      </c>
      <c r="G1470" s="394">
        <f ca="1">IF(G$6=(OFFSET('RFM input'!$G$60,0,'RFM input'!$AA$7)),OFFSET('RFM input'!$K$454,$A1467,0),0)</f>
        <v>0</v>
      </c>
      <c r="H1470" s="394">
        <f ca="1">IF(H$6=(OFFSET('RFM input'!$G$60,0,'RFM input'!$AA$7)),OFFSET('RFM input'!$K$454,$A1467,0),0)</f>
        <v>0</v>
      </c>
      <c r="I1470" s="394">
        <f ca="1">IF(I$6=(OFFSET('RFM input'!$G$60,0,'RFM input'!$AA$7)),OFFSET('RFM input'!$K$454,$A1467,0),0)</f>
        <v>0</v>
      </c>
      <c r="J1470" s="394">
        <f ca="1">IF(J$6=(OFFSET('RFM input'!$G$60,0,'RFM input'!$AA$7)),OFFSET('RFM input'!$K$454,$A1467,0),0)</f>
        <v>0</v>
      </c>
      <c r="K1470" s="394">
        <f ca="1">IF(K$6=(OFFSET('RFM input'!$G$60,0,'RFM input'!$AA$7)),OFFSET('RFM input'!$K$454,$A1467,0),0)</f>
        <v>0</v>
      </c>
      <c r="L1470" s="394">
        <f ca="1">IF(L$6=(OFFSET('RFM input'!$G$60,0,'RFM input'!$AA$7)),OFFSET('RFM input'!$K$454,$A1467,0),0)</f>
        <v>0</v>
      </c>
      <c r="M1470" s="394">
        <f ca="1">IF(M$6=(OFFSET('RFM input'!$G$60,0,'RFM input'!$AA$7)),OFFSET('RFM input'!$K$454,$A1467,0),0)</f>
        <v>0</v>
      </c>
      <c r="N1470" s="394"/>
      <c r="O1470" s="394"/>
      <c r="P1470" s="394"/>
      <c r="Q1470" s="394"/>
      <c r="R1470" s="394"/>
      <c r="S1470" s="394"/>
      <c r="T1470" s="394"/>
      <c r="U1470" s="394"/>
      <c r="V1470" s="394"/>
      <c r="W1470" s="394"/>
      <c r="X1470" s="249"/>
      <c r="Y1470" s="249"/>
      <c r="Z1470" s="249"/>
      <c r="AA1470" s="249"/>
      <c r="AB1470" s="249"/>
    </row>
    <row r="1471" spans="1:28" hidden="1" outlineLevel="1">
      <c r="A1471" s="459">
        <v>-1</v>
      </c>
      <c r="B1471" s="309" t="s">
        <v>303</v>
      </c>
      <c r="C1471" s="395"/>
      <c r="D1471" s="395">
        <f t="shared" ref="D1471" ca="1" si="2109">IF(D1495="n/a",0,IF(AND(D1469=0,C1471=0),0,
IF(AND(D1469&lt;&gt;0,C1471=0),D1469,
IF(AND(D1470&lt;&gt;0,C1471&lt;&gt;0),(C1471-(C1471/C1495))+D1469,
IF(C1495&lt;1,0,(C1471-(C1471/C1495)))))))</f>
        <v>0</v>
      </c>
      <c r="E1471" s="395">
        <f t="shared" ref="E1471" ca="1" si="2110">IF(E1495="n/a",0,IF(AND(E1469=0,D1471=0),0,
IF(AND(E1469&lt;&gt;0,D1471=0),E1469,
IF(AND(E1470&lt;&gt;0,D1471&lt;&gt;0),(D1471-(D1471/D1495))+E1469,
IF(D1495&lt;1,0,(D1471-(D1471/D1495)))))))</f>
        <v>0</v>
      </c>
      <c r="F1471" s="395">
        <f t="shared" ref="F1471" ca="1" si="2111">IF(F1495="n/a",0,IF(AND(F1469=0,E1471=0),0,
IF(AND(F1469&lt;&gt;0,E1471=0),F1469,
IF(AND(F1470&lt;&gt;0,E1471&lt;&gt;0),(E1471-(E1471/E1495))+F1469,
IF(E1495&lt;1,0,(E1471-(E1471/E1495)))))))</f>
        <v>0</v>
      </c>
      <c r="G1471" s="395">
        <f t="shared" ref="G1471" ca="1" si="2112">IF(G1495="n/a",0,IF(AND(G1469=0,F1471=0),0,
IF(AND(G1469&lt;&gt;0,F1471=0),G1469,
IF(AND(G1470&lt;&gt;0,F1471&lt;&gt;0),(F1471-(F1471/F1495))+G1469,
IF(F1495&lt;1,0,(F1471-(F1471/F1495)))))))</f>
        <v>0</v>
      </c>
      <c r="H1471" s="395">
        <f ca="1">IF(H1495="n/a",0,IF(AND(H1469=0,G1471=0),0,
IF(AND(H1469&lt;&gt;0,G1471=0),H1469,
IF(AND(H1470&lt;&gt;0,G1471&lt;&gt;0),(G1471-(G1471/G1495))+H1469,
IF(G1495&lt;1,0,(G1471-(G1471/G1495)))))))</f>
        <v>0</v>
      </c>
      <c r="I1471" s="395">
        <f t="shared" ref="I1471" ca="1" si="2113">IF(I1495="n/a",0,IF(AND(I1469=0,H1471=0),0,
IF(AND(I1469&lt;&gt;0,H1471=0),I1469,
IF(AND(I1470&lt;&gt;0,H1471&lt;&gt;0),(H1471-(H1471/H1495))+I1469,
IF(H1495&lt;1,0,(H1471-(H1471/H1495)))))))</f>
        <v>0</v>
      </c>
      <c r="J1471" s="395">
        <f t="shared" ref="J1471" ca="1" si="2114">IF(J1495="n/a",0,IF(AND(J1469=0,I1471=0),0,
IF(AND(J1469&lt;&gt;0,I1471=0),J1469,
IF(AND(J1470&lt;&gt;0,I1471&lt;&gt;0),(I1471-(I1471/I1495))+J1469,
IF(I1495&lt;1,0,(I1471-(I1471/I1495)))))))</f>
        <v>0</v>
      </c>
      <c r="K1471" s="395">
        <f t="shared" ref="K1471" ca="1" si="2115">IF(K1495="n/a",0,IF(AND(K1469=0,J1471=0),0,
IF(AND(K1469&lt;&gt;0,J1471=0),K1469,
IF(AND(K1470&lt;&gt;0,J1471&lt;&gt;0),(J1471-(J1471/J1495))+K1469,
IF(J1495&lt;1,0,(J1471-(J1471/J1495)))))))</f>
        <v>0</v>
      </c>
      <c r="L1471" s="395">
        <f t="shared" ref="L1471" ca="1" si="2116">IF(L1495="n/a",0,IF(AND(L1469=0,K1471=0),0,
IF(AND(L1469&lt;&gt;0,K1471=0),L1469,
IF(AND(L1470&lt;&gt;0,K1471&lt;&gt;0),(K1471-(K1471/K1495))+L1469,
IF(K1495&lt;1,0,(K1471-(K1471/K1495)))))))</f>
        <v>0</v>
      </c>
      <c r="M1471" s="395">
        <f t="shared" ref="M1471" ca="1" si="2117">IF(M1495="n/a",0,IF(AND(M1469=0,L1471=0),0,
IF(AND(M1469&lt;&gt;0,L1471=0),M1469,
IF(AND(M1470&lt;&gt;0,L1471&lt;&gt;0),(L1471-(L1471/L1495))+M1469,
IF(L1495&lt;1,0,(L1471-(L1471/L1495)))))))</f>
        <v>0</v>
      </c>
      <c r="N1471" s="395">
        <f t="shared" ref="N1471" ca="1" si="2118">IF(N1495="n/a",0,IF(AND(N1469=0,M1471=0),0,
IF(AND(N1469&lt;&gt;0,M1471=0),N1469,
IF(AND(N1470&lt;&gt;0,M1471&lt;&gt;0),(M1471-(M1471/M1495))+N1469,
IF(M1495&lt;1,0,(M1471-(M1471/M1495)))))))</f>
        <v>0</v>
      </c>
      <c r="O1471" s="395">
        <f t="shared" ref="O1471" ca="1" si="2119">IF(O1495="n/a",0,IF(AND(O1469=0,N1471=0),0,
IF(AND(O1469&lt;&gt;0,N1471=0),O1469,
IF(AND(O1470&lt;&gt;0,N1471&lt;&gt;0),(N1471-(N1471/N1495))+O1469,
IF(N1495&lt;1,0,(N1471-(N1471/N1495)))))))</f>
        <v>0</v>
      </c>
      <c r="P1471" s="395">
        <f t="shared" ref="P1471" ca="1" si="2120">IF(P1495="n/a",0,IF(AND(P1469=0,O1471=0),0,
IF(AND(P1469&lt;&gt;0,O1471=0),P1469,
IF(AND(P1470&lt;&gt;0,O1471&lt;&gt;0),(O1471-(O1471/O1495))+P1469,
IF(O1495&lt;1,0,(O1471-(O1471/O1495)))))))</f>
        <v>0</v>
      </c>
      <c r="Q1471" s="395">
        <f t="shared" ref="Q1471" ca="1" si="2121">IF(Q1495="n/a",0,IF(AND(Q1469=0,P1471=0),0,
IF(AND(Q1469&lt;&gt;0,P1471=0),Q1469,
IF(AND(Q1470&lt;&gt;0,P1471&lt;&gt;0),(P1471-(P1471/P1495))+Q1469,
IF(P1495&lt;1,0,(P1471-(P1471/P1495)))))))</f>
        <v>0</v>
      </c>
      <c r="R1471" s="395">
        <f t="shared" ref="R1471" ca="1" si="2122">IF(R1495="n/a",0,IF(AND(R1469=0,Q1471=0),0,
IF(AND(R1469&lt;&gt;0,Q1471=0),R1469,
IF(AND(R1470&lt;&gt;0,Q1471&lt;&gt;0),(Q1471-(Q1471/Q1495))+R1469,
IF(Q1495&lt;1,0,(Q1471-(Q1471/Q1495)))))))</f>
        <v>0</v>
      </c>
      <c r="S1471" s="395">
        <f t="shared" ref="S1471" ca="1" si="2123">IF(S1495="n/a",0,IF(AND(S1469=0,R1471=0),0,
IF(AND(S1469&lt;&gt;0,R1471=0),S1469,
IF(AND(S1470&lt;&gt;0,R1471&lt;&gt;0),(R1471-(R1471/R1495))+S1469,
IF(R1495&lt;1,0,(R1471-(R1471/R1495)))))))</f>
        <v>0</v>
      </c>
      <c r="T1471" s="395">
        <f t="shared" ref="T1471" ca="1" si="2124">IF(T1495="n/a",0,IF(AND(T1469=0,S1471=0),0,
IF(AND(T1469&lt;&gt;0,S1471=0),T1469,
IF(AND(T1470&lt;&gt;0,S1471&lt;&gt;0),(S1471-(S1471/S1495))+T1469,
IF(S1495&lt;1,0,(S1471-(S1471/S1495)))))))</f>
        <v>0</v>
      </c>
      <c r="U1471" s="395">
        <f t="shared" ref="U1471" ca="1" si="2125">IF(U1495="n/a",0,IF(AND(U1469=0,T1471=0),0,
IF(AND(U1469&lt;&gt;0,T1471=0),U1469,
IF(AND(U1470&lt;&gt;0,T1471&lt;&gt;0),(T1471-(T1471/T1495))+U1469,
IF(T1495&lt;1,0,(T1471-(T1471/T1495)))))))</f>
        <v>0</v>
      </c>
      <c r="V1471" s="395">
        <f t="shared" ref="V1471" ca="1" si="2126">IF(V1495="n/a",0,IF(AND(V1469=0,U1471=0),0,
IF(AND(V1469&lt;&gt;0,U1471=0),V1469,
IF(AND(V1470&lt;&gt;0,U1471&lt;&gt;0),(U1471-(U1471/U1495))+V1469,
IF(U1495&lt;1,0,(U1471-(U1471/U1495)))))))</f>
        <v>0</v>
      </c>
      <c r="W1471" s="395">
        <f t="shared" ref="W1471" ca="1" si="2127">IF(W1495="n/a",0,IF(AND(W1469=0,V1471=0),0,
IF(AND(W1469&lt;&gt;0,V1471=0),W1469,
IF(AND(W1470&lt;&gt;0,V1471&lt;&gt;0),(V1471-(V1471/V1495))+W1469,
IF(V1495&lt;1,0,(V1471-(V1471/V1495)))))))</f>
        <v>0</v>
      </c>
      <c r="X1471" s="249"/>
      <c r="Y1471" s="249"/>
      <c r="Z1471" s="249"/>
      <c r="AA1471" s="249"/>
      <c r="AB1471" s="249"/>
    </row>
    <row r="1472" spans="1:28" hidden="1" outlineLevel="1">
      <c r="A1472" s="331">
        <v>0</v>
      </c>
      <c r="B1472" s="309" t="s">
        <v>194</v>
      </c>
      <c r="C1472" s="400">
        <f ca="1">C1467</f>
        <v>0</v>
      </c>
      <c r="D1472" s="395">
        <f ca="1">IF(C1496="n/a",C1472,IFERROR(IF((OFFSET($C1472,0,$A1472))&lt;0,
MIN(0,C1472-(OFFSET($C1472,0,$A1472)/(OFFSET($C1467,-$A1471,$A1472)))),
MAX(0,C1472-(OFFSET($C1472,0,$A1472)/(OFFSET($C1467,-$A1471,$A1472))))),0))</f>
        <v>0</v>
      </c>
      <c r="E1472" s="395">
        <f t="shared" ref="E1472" ca="1" si="2128">IF(D1496="n/a",D1472,IFERROR(IF((OFFSET($C1472,0,$A1472))&lt;0,
MIN(0,D1472-(OFFSET($C1472,0,$A1472)/(OFFSET($C1467,-$A1471,$A1472)))),
MAX(0,D1472-(OFFSET($C1472,0,$A1472)/(OFFSET($C1467,-$A1471,$A1472))))),0))</f>
        <v>0</v>
      </c>
      <c r="F1472" s="395">
        <f t="shared" ref="F1472:F1473" ca="1" si="2129">IF(E1496="n/a",E1472,IFERROR(IF((OFFSET($C1472,0,$A1472))&lt;0,
MIN(0,E1472-(OFFSET($C1472,0,$A1472)/(OFFSET($C1467,-$A1471,$A1472)))),
MAX(0,E1472-(OFFSET($C1472,0,$A1472)/(OFFSET($C1467,-$A1471,$A1472))))),0))</f>
        <v>0</v>
      </c>
      <c r="G1472" s="395">
        <f t="shared" ref="G1472:G1474" ca="1" si="2130">IF(F1496="n/a",F1472,IFERROR(IF((OFFSET($C1472,0,$A1472))&lt;0,
MIN(0,F1472-(OFFSET($C1472,0,$A1472)/(OFFSET($C1467,-$A1471,$A1472)))),
MAX(0,F1472-(OFFSET($C1472,0,$A1472)/(OFFSET($C1467,-$A1471,$A1472))))),0))</f>
        <v>0</v>
      </c>
      <c r="H1472" s="395">
        <f t="shared" ref="H1472:H1475" ca="1" si="2131">IF(G1496="n/a",G1472,IFERROR(IF((OFFSET($C1472,0,$A1472))&lt;0,
MIN(0,G1472-(OFFSET($C1472,0,$A1472)/(OFFSET($C1467,-$A1471,$A1472)))),
MAX(0,G1472-(OFFSET($C1472,0,$A1472)/(OFFSET($C1467,-$A1471,$A1472))))),0))</f>
        <v>0</v>
      </c>
      <c r="I1472" s="395">
        <f t="shared" ref="I1472:I1476" ca="1" si="2132">IF(H1496="n/a",H1472,IFERROR(IF((OFFSET($C1472,0,$A1472))&lt;0,
MIN(0,H1472-(OFFSET($C1472,0,$A1472)/(OFFSET($C1467,-$A1471,$A1472)))),
MAX(0,H1472-(OFFSET($C1472,0,$A1472)/(OFFSET($C1467,-$A1471,$A1472))))),0))</f>
        <v>0</v>
      </c>
      <c r="J1472" s="395">
        <f t="shared" ref="J1472:J1477" ca="1" si="2133">IF(I1496="n/a",I1472,IFERROR(IF((OFFSET($C1472,0,$A1472))&lt;0,
MIN(0,I1472-(OFFSET($C1472,0,$A1472)/(OFFSET($C1467,-$A1471,$A1472)))),
MAX(0,I1472-(OFFSET($C1472,0,$A1472)/(OFFSET($C1467,-$A1471,$A1472))))),0))</f>
        <v>0</v>
      </c>
      <c r="K1472" s="395">
        <f t="shared" ref="K1472:K1478" ca="1" si="2134">IF(J1496="n/a",J1472,IFERROR(IF((OFFSET($C1472,0,$A1472))&lt;0,
MIN(0,J1472-(OFFSET($C1472,0,$A1472)/(OFFSET($C1467,-$A1471,$A1472)))),
MAX(0,J1472-(OFFSET($C1472,0,$A1472)/(OFFSET($C1467,-$A1471,$A1472))))),0))</f>
        <v>0</v>
      </c>
      <c r="L1472" s="395">
        <f t="shared" ref="L1472:L1479" ca="1" si="2135">IF(K1496="n/a",K1472,IFERROR(IF((OFFSET($C1472,0,$A1472))&lt;0,
MIN(0,K1472-(OFFSET($C1472,0,$A1472)/(OFFSET($C1467,-$A1471,$A1472)))),
MAX(0,K1472-(OFFSET($C1472,0,$A1472)/(OFFSET($C1467,-$A1471,$A1472))))),0))</f>
        <v>0</v>
      </c>
      <c r="M1472" s="395">
        <f t="shared" ref="M1472:M1480" ca="1" si="2136">IF(L1496="n/a",L1472,IFERROR(IF((OFFSET($C1472,0,$A1472))&lt;0,
MIN(0,L1472-(OFFSET($C1472,0,$A1472)/(OFFSET($C1467,-$A1471,$A1472)))),
MAX(0,L1472-(OFFSET($C1472,0,$A1472)/(OFFSET($C1467,-$A1471,$A1472))))),0))</f>
        <v>0</v>
      </c>
      <c r="N1472" s="395">
        <f t="shared" ref="N1472:N1481" ca="1" si="2137">IF(M1496="n/a",M1472,IFERROR(IF((OFFSET($C1472,0,$A1472))&lt;0,
MIN(0,M1472-(OFFSET($C1472,0,$A1472)/(OFFSET($C1467,-$A1471,$A1472)))),
MAX(0,M1472-(OFFSET($C1472,0,$A1472)/(OFFSET($C1467,-$A1471,$A1472))))),0))</f>
        <v>0</v>
      </c>
      <c r="O1472" s="395">
        <f t="shared" ref="O1472:O1482" ca="1" si="2138">IF(N1496="n/a",N1472,IFERROR(IF((OFFSET($C1472,0,$A1472))&lt;0,
MIN(0,N1472-(OFFSET($C1472,0,$A1472)/(OFFSET($C1467,-$A1471,$A1472)))),
MAX(0,N1472-(OFFSET($C1472,0,$A1472)/(OFFSET($C1467,-$A1471,$A1472))))),0))</f>
        <v>0</v>
      </c>
      <c r="P1472" s="395">
        <f t="shared" ref="P1472:P1483" ca="1" si="2139">IF(O1496="n/a",O1472,IFERROR(IF((OFFSET($C1472,0,$A1472))&lt;0,
MIN(0,O1472-(OFFSET($C1472,0,$A1472)/(OFFSET($C1467,-$A1471,$A1472)))),
MAX(0,O1472-(OFFSET($C1472,0,$A1472)/(OFFSET($C1467,-$A1471,$A1472))))),0))</f>
        <v>0</v>
      </c>
      <c r="Q1472" s="395">
        <f t="shared" ref="Q1472:Q1484" ca="1" si="2140">IF(P1496="n/a",P1472,IFERROR(IF((OFFSET($C1472,0,$A1472))&lt;0,
MIN(0,P1472-(OFFSET($C1472,0,$A1472)/(OFFSET($C1467,-$A1471,$A1472)))),
MAX(0,P1472-(OFFSET($C1472,0,$A1472)/(OFFSET($C1467,-$A1471,$A1472))))),0))</f>
        <v>0</v>
      </c>
      <c r="R1472" s="395">
        <f t="shared" ref="R1472:R1485" ca="1" si="2141">IF(Q1496="n/a",Q1472,IFERROR(IF((OFFSET($C1472,0,$A1472))&lt;0,
MIN(0,Q1472-(OFFSET($C1472,0,$A1472)/(OFFSET($C1467,-$A1471,$A1472)))),
MAX(0,Q1472-(OFFSET($C1472,0,$A1472)/(OFFSET($C1467,-$A1471,$A1472))))),0))</f>
        <v>0</v>
      </c>
      <c r="S1472" s="395">
        <f t="shared" ref="S1472:S1486" ca="1" si="2142">IF(R1496="n/a",R1472,IFERROR(IF((OFFSET($C1472,0,$A1472))&lt;0,
MIN(0,R1472-(OFFSET($C1472,0,$A1472)/(OFFSET($C1467,-$A1471,$A1472)))),
MAX(0,R1472-(OFFSET($C1472,0,$A1472)/(OFFSET($C1467,-$A1471,$A1472))))),0))</f>
        <v>0</v>
      </c>
      <c r="T1472" s="395">
        <f t="shared" ref="T1472:T1487" ca="1" si="2143">IF(S1496="n/a",S1472,IFERROR(IF((OFFSET($C1472,0,$A1472))&lt;0,
MIN(0,S1472-(OFFSET($C1472,0,$A1472)/(OFFSET($C1467,-$A1471,$A1472)))),
MAX(0,S1472-(OFFSET($C1472,0,$A1472)/(OFFSET($C1467,-$A1471,$A1472))))),0))</f>
        <v>0</v>
      </c>
      <c r="U1472" s="395">
        <f t="shared" ref="U1472:U1488" ca="1" si="2144">IF(T1496="n/a",T1472,IFERROR(IF((OFFSET($C1472,0,$A1472))&lt;0,
MIN(0,T1472-(OFFSET($C1472,0,$A1472)/(OFFSET($C1467,-$A1471,$A1472)))),
MAX(0,T1472-(OFFSET($C1472,0,$A1472)/(OFFSET($C1467,-$A1471,$A1472))))),0))</f>
        <v>0</v>
      </c>
      <c r="V1472" s="395">
        <f t="shared" ref="V1472:V1489" ca="1" si="2145">IF(U1496="n/a",U1472,IFERROR(IF((OFFSET($C1472,0,$A1472))&lt;0,
MIN(0,U1472-(OFFSET($C1472,0,$A1472)/(OFFSET($C1467,-$A1471,$A1472)))),
MAX(0,U1472-(OFFSET($C1472,0,$A1472)/(OFFSET($C1467,-$A1471,$A1472))))),0))</f>
        <v>0</v>
      </c>
      <c r="W1472" s="395">
        <f t="shared" ref="W1472:W1490" ca="1" si="2146">IF(V1496="n/a",V1472,IFERROR(IF((OFFSET($C1472,0,$A1472))&lt;0,
MIN(0,V1472-(OFFSET($C1472,0,$A1472)/(OFFSET($C1467,-$A1471,$A1472)))),
MAX(0,V1472-(OFFSET($C1472,0,$A1472)/(OFFSET($C1467,-$A1471,$A1472))))),0))</f>
        <v>0</v>
      </c>
      <c r="X1472" s="249"/>
      <c r="Y1472" s="249"/>
      <c r="Z1472" s="249"/>
      <c r="AA1472" s="249"/>
      <c r="AB1472" s="249"/>
    </row>
    <row r="1473" spans="1:28" hidden="1" outlineLevel="1">
      <c r="A1473" s="331">
        <v>1</v>
      </c>
      <c r="B1473" s="309" t="str">
        <f t="shared" ref="B1473:B1492" ca="1" si="2147">"Depreciated Net Capex "&amp;OFFSET($C$6,0,A1473)</f>
        <v>Depreciated Net Capex 2013</v>
      </c>
      <c r="C1473" s="396"/>
      <c r="D1473" s="397">
        <f ca="1">D1467</f>
        <v>0</v>
      </c>
      <c r="E1473" s="395">
        <f ca="1">IF(D1497="n/a",D1473,IFERROR(IF((OFFSET($C1473,0,$A1473))&lt;0,
MIN(0,D1473-(OFFSET($C1473,0,$A1473)/(OFFSET($C1468,-$A1472,$A1473)))),
MAX(0,D1473-(OFFSET($C1473,0,$A1473)/(OFFSET($C1468,-$A1472,$A1473))))),0))</f>
        <v>0</v>
      </c>
      <c r="F1473" s="395">
        <f t="shared" ca="1" si="2129"/>
        <v>0</v>
      </c>
      <c r="G1473" s="395">
        <f t="shared" ca="1" si="2130"/>
        <v>0</v>
      </c>
      <c r="H1473" s="395">
        <f t="shared" ca="1" si="2131"/>
        <v>0</v>
      </c>
      <c r="I1473" s="395">
        <f t="shared" ca="1" si="2132"/>
        <v>0</v>
      </c>
      <c r="J1473" s="395">
        <f t="shared" ca="1" si="2133"/>
        <v>0</v>
      </c>
      <c r="K1473" s="395">
        <f t="shared" ca="1" si="2134"/>
        <v>0</v>
      </c>
      <c r="L1473" s="395">
        <f t="shared" ca="1" si="2135"/>
        <v>0</v>
      </c>
      <c r="M1473" s="395">
        <f t="shared" ca="1" si="2136"/>
        <v>0</v>
      </c>
      <c r="N1473" s="395">
        <f t="shared" ca="1" si="2137"/>
        <v>0</v>
      </c>
      <c r="O1473" s="395">
        <f t="shared" ca="1" si="2138"/>
        <v>0</v>
      </c>
      <c r="P1473" s="395">
        <f t="shared" ca="1" si="2139"/>
        <v>0</v>
      </c>
      <c r="Q1473" s="395">
        <f t="shared" ca="1" si="2140"/>
        <v>0</v>
      </c>
      <c r="R1473" s="395">
        <f t="shared" ca="1" si="2141"/>
        <v>0</v>
      </c>
      <c r="S1473" s="395">
        <f t="shared" ca="1" si="2142"/>
        <v>0</v>
      </c>
      <c r="T1473" s="395">
        <f t="shared" ca="1" si="2143"/>
        <v>0</v>
      </c>
      <c r="U1473" s="395">
        <f t="shared" ca="1" si="2144"/>
        <v>0</v>
      </c>
      <c r="V1473" s="395">
        <f t="shared" ca="1" si="2145"/>
        <v>0</v>
      </c>
      <c r="W1473" s="395">
        <f t="shared" ca="1" si="2146"/>
        <v>0</v>
      </c>
      <c r="X1473" s="249"/>
      <c r="Y1473" s="249"/>
      <c r="Z1473" s="249"/>
      <c r="AA1473" s="249"/>
      <c r="AB1473" s="249"/>
    </row>
    <row r="1474" spans="1:28" hidden="1" outlineLevel="1">
      <c r="A1474" s="331">
        <v>2</v>
      </c>
      <c r="B1474" s="309" t="str">
        <f t="shared" ca="1" si="2147"/>
        <v>Depreciated Net Capex 2014</v>
      </c>
      <c r="C1474" s="398"/>
      <c r="D1474" s="399"/>
      <c r="E1474" s="397">
        <f ca="1">E1467</f>
        <v>0</v>
      </c>
      <c r="F1474" s="395">
        <f ca="1">IF(E1498="n/a",E1474,IFERROR(IF((OFFSET($C1474,0,$A1474))&lt;0,
MIN(0,E1474-(OFFSET($C1474,0,$A1474)/(OFFSET($C1469,-$A1473,$A1474)))),
MAX(0,E1474-(OFFSET($C1474,0,$A1474)/(OFFSET($C1469,-$A1473,$A1474))))),0))</f>
        <v>0</v>
      </c>
      <c r="G1474" s="395">
        <f t="shared" ca="1" si="2130"/>
        <v>0</v>
      </c>
      <c r="H1474" s="395">
        <f t="shared" ca="1" si="2131"/>
        <v>0</v>
      </c>
      <c r="I1474" s="395">
        <f t="shared" ca="1" si="2132"/>
        <v>0</v>
      </c>
      <c r="J1474" s="395">
        <f t="shared" ca="1" si="2133"/>
        <v>0</v>
      </c>
      <c r="K1474" s="395">
        <f t="shared" ca="1" si="2134"/>
        <v>0</v>
      </c>
      <c r="L1474" s="395">
        <f t="shared" ca="1" si="2135"/>
        <v>0</v>
      </c>
      <c r="M1474" s="395">
        <f t="shared" ca="1" si="2136"/>
        <v>0</v>
      </c>
      <c r="N1474" s="395">
        <f t="shared" ca="1" si="2137"/>
        <v>0</v>
      </c>
      <c r="O1474" s="395">
        <f t="shared" ca="1" si="2138"/>
        <v>0</v>
      </c>
      <c r="P1474" s="395">
        <f t="shared" ca="1" si="2139"/>
        <v>0</v>
      </c>
      <c r="Q1474" s="395">
        <f t="shared" ca="1" si="2140"/>
        <v>0</v>
      </c>
      <c r="R1474" s="395">
        <f t="shared" ca="1" si="2141"/>
        <v>0</v>
      </c>
      <c r="S1474" s="395">
        <f t="shared" ca="1" si="2142"/>
        <v>0</v>
      </c>
      <c r="T1474" s="395">
        <f t="shared" ca="1" si="2143"/>
        <v>0</v>
      </c>
      <c r="U1474" s="395">
        <f t="shared" ca="1" si="2144"/>
        <v>0</v>
      </c>
      <c r="V1474" s="395">
        <f t="shared" ca="1" si="2145"/>
        <v>0</v>
      </c>
      <c r="W1474" s="395">
        <f t="shared" ca="1" si="2146"/>
        <v>0</v>
      </c>
      <c r="X1474" s="334"/>
      <c r="Y1474" s="249"/>
      <c r="Z1474" s="249"/>
      <c r="AA1474" s="249"/>
      <c r="AB1474" s="249"/>
    </row>
    <row r="1475" spans="1:28" hidden="1" outlineLevel="1">
      <c r="A1475" s="331">
        <v>3</v>
      </c>
      <c r="B1475" s="309" t="str">
        <f t="shared" ca="1" si="2147"/>
        <v>Depreciated Net Capex 2015</v>
      </c>
      <c r="C1475" s="398"/>
      <c r="D1475" s="398"/>
      <c r="E1475" s="399"/>
      <c r="F1475" s="400">
        <f ca="1">F1467</f>
        <v>0</v>
      </c>
      <c r="G1475" s="395">
        <f ca="1">IF(F1499="n/a",F1475,IFERROR(IF((OFFSET($C1475,0,$A1475))&lt;0,
MIN(0,F1475-(OFFSET($C1475,0,$A1475)/(OFFSET($C1470,-$A1474,$A1475)))),
MAX(0,F1475-(OFFSET($C1475,0,$A1475)/(OFFSET($C1470,-$A1474,$A1475))))),0))</f>
        <v>0</v>
      </c>
      <c r="H1475" s="395">
        <f t="shared" ca="1" si="2131"/>
        <v>0</v>
      </c>
      <c r="I1475" s="395">
        <f t="shared" ca="1" si="2132"/>
        <v>0</v>
      </c>
      <c r="J1475" s="395">
        <f t="shared" ca="1" si="2133"/>
        <v>0</v>
      </c>
      <c r="K1475" s="395">
        <f t="shared" ca="1" si="2134"/>
        <v>0</v>
      </c>
      <c r="L1475" s="395">
        <f t="shared" ca="1" si="2135"/>
        <v>0</v>
      </c>
      <c r="M1475" s="395">
        <f t="shared" ca="1" si="2136"/>
        <v>0</v>
      </c>
      <c r="N1475" s="395">
        <f t="shared" ca="1" si="2137"/>
        <v>0</v>
      </c>
      <c r="O1475" s="395">
        <f t="shared" ca="1" si="2138"/>
        <v>0</v>
      </c>
      <c r="P1475" s="395">
        <f t="shared" ca="1" si="2139"/>
        <v>0</v>
      </c>
      <c r="Q1475" s="395">
        <f t="shared" ca="1" si="2140"/>
        <v>0</v>
      </c>
      <c r="R1475" s="395">
        <f t="shared" ca="1" si="2141"/>
        <v>0</v>
      </c>
      <c r="S1475" s="395">
        <f t="shared" ca="1" si="2142"/>
        <v>0</v>
      </c>
      <c r="T1475" s="395">
        <f t="shared" ca="1" si="2143"/>
        <v>0</v>
      </c>
      <c r="U1475" s="395">
        <f t="shared" ca="1" si="2144"/>
        <v>0</v>
      </c>
      <c r="V1475" s="395">
        <f t="shared" ca="1" si="2145"/>
        <v>0</v>
      </c>
      <c r="W1475" s="395">
        <f t="shared" ca="1" si="2146"/>
        <v>0</v>
      </c>
      <c r="X1475" s="334"/>
      <c r="Y1475" s="334"/>
      <c r="Z1475" s="249"/>
      <c r="AA1475" s="249"/>
      <c r="AB1475" s="249"/>
    </row>
    <row r="1476" spans="1:28" hidden="1" outlineLevel="1">
      <c r="A1476" s="331">
        <v>4</v>
      </c>
      <c r="B1476" s="309" t="str">
        <f t="shared" ca="1" si="2147"/>
        <v>Depreciated Net Capex 2016</v>
      </c>
      <c r="C1476" s="398"/>
      <c r="D1476" s="398"/>
      <c r="E1476" s="398"/>
      <c r="F1476" s="399"/>
      <c r="G1476" s="400">
        <f ca="1">G1467</f>
        <v>0</v>
      </c>
      <c r="H1476" s="395">
        <f ca="1">IF(G1500="n/a",G1476,IFERROR(IF((OFFSET($C1476,0,$A1476))&lt;0,
MIN(0,G1476-(OFFSET($C1476,0,$A1476)/(OFFSET($C1471,-$A1475,$A1476)))),
MAX(0,G1476-(OFFSET($C1476,0,$A1476)/(OFFSET($C1471,-$A1475,$A1476))))),0))</f>
        <v>0</v>
      </c>
      <c r="I1476" s="395">
        <f t="shared" ca="1" si="2132"/>
        <v>0</v>
      </c>
      <c r="J1476" s="395">
        <f t="shared" ca="1" si="2133"/>
        <v>0</v>
      </c>
      <c r="K1476" s="395">
        <f t="shared" ca="1" si="2134"/>
        <v>0</v>
      </c>
      <c r="L1476" s="395">
        <f t="shared" ca="1" si="2135"/>
        <v>0</v>
      </c>
      <c r="M1476" s="395">
        <f t="shared" ca="1" si="2136"/>
        <v>0</v>
      </c>
      <c r="N1476" s="395">
        <f t="shared" ca="1" si="2137"/>
        <v>0</v>
      </c>
      <c r="O1476" s="395">
        <f t="shared" ca="1" si="2138"/>
        <v>0</v>
      </c>
      <c r="P1476" s="395">
        <f t="shared" ca="1" si="2139"/>
        <v>0</v>
      </c>
      <c r="Q1476" s="395">
        <f t="shared" ca="1" si="2140"/>
        <v>0</v>
      </c>
      <c r="R1476" s="395">
        <f t="shared" ca="1" si="2141"/>
        <v>0</v>
      </c>
      <c r="S1476" s="395">
        <f t="shared" ca="1" si="2142"/>
        <v>0</v>
      </c>
      <c r="T1476" s="395">
        <f t="shared" ca="1" si="2143"/>
        <v>0</v>
      </c>
      <c r="U1476" s="395">
        <f t="shared" ca="1" si="2144"/>
        <v>0</v>
      </c>
      <c r="V1476" s="395">
        <f t="shared" ca="1" si="2145"/>
        <v>0</v>
      </c>
      <c r="W1476" s="395">
        <f t="shared" ca="1" si="2146"/>
        <v>0</v>
      </c>
      <c r="X1476" s="334"/>
      <c r="Y1476" s="334"/>
      <c r="Z1476" s="334"/>
      <c r="AA1476" s="249"/>
      <c r="AB1476" s="249"/>
    </row>
    <row r="1477" spans="1:28" hidden="1" outlineLevel="1">
      <c r="A1477" s="331">
        <v>5</v>
      </c>
      <c r="B1477" s="309" t="str">
        <f t="shared" ca="1" si="2147"/>
        <v>Depreciated Net Capex 2017</v>
      </c>
      <c r="C1477" s="398"/>
      <c r="D1477" s="398"/>
      <c r="E1477" s="398"/>
      <c r="F1477" s="398"/>
      <c r="G1477" s="399"/>
      <c r="H1477" s="400">
        <f ca="1">H1467</f>
        <v>0</v>
      </c>
      <c r="I1477" s="395">
        <f ca="1">IF(H1501="n/a",H1477,IFERROR(IF((OFFSET($C1477,0,$A1477))&lt;0,
MIN(0,H1477-(OFFSET($C1477,0,$A1477)/(OFFSET($C1472,-$A1476,$A1477)))),
MAX(0,H1477-(OFFSET($C1477,0,$A1477)/(OFFSET($C1472,-$A1476,$A1477))))),0))</f>
        <v>0</v>
      </c>
      <c r="J1477" s="395">
        <f t="shared" ca="1" si="2133"/>
        <v>0</v>
      </c>
      <c r="K1477" s="395">
        <f t="shared" ca="1" si="2134"/>
        <v>0</v>
      </c>
      <c r="L1477" s="395">
        <f t="shared" ca="1" si="2135"/>
        <v>0</v>
      </c>
      <c r="M1477" s="395">
        <f t="shared" ca="1" si="2136"/>
        <v>0</v>
      </c>
      <c r="N1477" s="395">
        <f t="shared" ca="1" si="2137"/>
        <v>0</v>
      </c>
      <c r="O1477" s="395">
        <f t="shared" ca="1" si="2138"/>
        <v>0</v>
      </c>
      <c r="P1477" s="395">
        <f t="shared" ca="1" si="2139"/>
        <v>0</v>
      </c>
      <c r="Q1477" s="395">
        <f t="shared" ca="1" si="2140"/>
        <v>0</v>
      </c>
      <c r="R1477" s="395">
        <f t="shared" ca="1" si="2141"/>
        <v>0</v>
      </c>
      <c r="S1477" s="395">
        <f t="shared" ca="1" si="2142"/>
        <v>0</v>
      </c>
      <c r="T1477" s="395">
        <f t="shared" ca="1" si="2143"/>
        <v>0</v>
      </c>
      <c r="U1477" s="395">
        <f t="shared" ca="1" si="2144"/>
        <v>0</v>
      </c>
      <c r="V1477" s="395">
        <f t="shared" ca="1" si="2145"/>
        <v>0</v>
      </c>
      <c r="W1477" s="395">
        <f t="shared" ca="1" si="2146"/>
        <v>0</v>
      </c>
      <c r="X1477" s="334"/>
      <c r="Y1477" s="334"/>
      <c r="Z1477" s="334"/>
      <c r="AA1477" s="249"/>
      <c r="AB1477" s="249"/>
    </row>
    <row r="1478" spans="1:28" hidden="1" outlineLevel="1">
      <c r="A1478" s="331">
        <v>6</v>
      </c>
      <c r="B1478" s="309" t="str">
        <f t="shared" ca="1" si="2147"/>
        <v>Depreciated Net Capex 2018</v>
      </c>
      <c r="C1478" s="398"/>
      <c r="D1478" s="398"/>
      <c r="E1478" s="398"/>
      <c r="F1478" s="398"/>
      <c r="G1478" s="398"/>
      <c r="H1478" s="399"/>
      <c r="I1478" s="400">
        <f ca="1">I1467</f>
        <v>0</v>
      </c>
      <c r="J1478" s="395">
        <f ca="1">IF(I1502="n/a",I1478,IFERROR(IF((OFFSET($C1478,0,$A1478))&lt;0,
MIN(0,I1478-(OFFSET($C1478,0,$A1478)/(OFFSET($C1473,-$A1477,$A1478)))),
MAX(0,I1478-(OFFSET($C1478,0,$A1478)/(OFFSET($C1473,-$A1477,$A1478))))),0))</f>
        <v>0</v>
      </c>
      <c r="K1478" s="395">
        <f t="shared" ca="1" si="2134"/>
        <v>0</v>
      </c>
      <c r="L1478" s="395">
        <f t="shared" ca="1" si="2135"/>
        <v>0</v>
      </c>
      <c r="M1478" s="395">
        <f t="shared" ca="1" si="2136"/>
        <v>0</v>
      </c>
      <c r="N1478" s="395">
        <f t="shared" ca="1" si="2137"/>
        <v>0</v>
      </c>
      <c r="O1478" s="395">
        <f t="shared" ca="1" si="2138"/>
        <v>0</v>
      </c>
      <c r="P1478" s="395">
        <f t="shared" ca="1" si="2139"/>
        <v>0</v>
      </c>
      <c r="Q1478" s="395">
        <f t="shared" ca="1" si="2140"/>
        <v>0</v>
      </c>
      <c r="R1478" s="395">
        <f t="shared" ca="1" si="2141"/>
        <v>0</v>
      </c>
      <c r="S1478" s="395">
        <f t="shared" ca="1" si="2142"/>
        <v>0</v>
      </c>
      <c r="T1478" s="395">
        <f t="shared" ca="1" si="2143"/>
        <v>0</v>
      </c>
      <c r="U1478" s="395">
        <f t="shared" ca="1" si="2144"/>
        <v>0</v>
      </c>
      <c r="V1478" s="395">
        <f t="shared" ca="1" si="2145"/>
        <v>0</v>
      </c>
      <c r="W1478" s="395">
        <f t="shared" ca="1" si="2146"/>
        <v>0</v>
      </c>
      <c r="X1478" s="334"/>
      <c r="Y1478" s="334"/>
      <c r="Z1478" s="334"/>
      <c r="AA1478" s="249"/>
      <c r="AB1478" s="249"/>
    </row>
    <row r="1479" spans="1:28" hidden="1" outlineLevel="1">
      <c r="A1479" s="331">
        <v>7</v>
      </c>
      <c r="B1479" s="309" t="str">
        <f t="shared" ca="1" si="2147"/>
        <v>Depreciated Net Capex 2019</v>
      </c>
      <c r="C1479" s="398"/>
      <c r="D1479" s="398"/>
      <c r="E1479" s="398"/>
      <c r="F1479" s="398"/>
      <c r="G1479" s="398"/>
      <c r="H1479" s="398"/>
      <c r="I1479" s="399"/>
      <c r="J1479" s="400">
        <f ca="1">J1467</f>
        <v>0</v>
      </c>
      <c r="K1479" s="395">
        <f ca="1">IF(J1503="n/a",J1479,IFERROR(IF((OFFSET($C1479,0,$A1479))&lt;0,
MIN(0,J1479-(OFFSET($C1479,0,$A1479)/(OFFSET($C1474,-$A1478,$A1479)))),
MAX(0,J1479-(OFFSET($C1479,0,$A1479)/(OFFSET($C1474,-$A1478,$A1479))))),0))</f>
        <v>0</v>
      </c>
      <c r="L1479" s="395">
        <f t="shared" ca="1" si="2135"/>
        <v>0</v>
      </c>
      <c r="M1479" s="395">
        <f t="shared" ca="1" si="2136"/>
        <v>0</v>
      </c>
      <c r="N1479" s="395">
        <f t="shared" ca="1" si="2137"/>
        <v>0</v>
      </c>
      <c r="O1479" s="395">
        <f t="shared" ca="1" si="2138"/>
        <v>0</v>
      </c>
      <c r="P1479" s="395">
        <f t="shared" ca="1" si="2139"/>
        <v>0</v>
      </c>
      <c r="Q1479" s="395">
        <f t="shared" ca="1" si="2140"/>
        <v>0</v>
      </c>
      <c r="R1479" s="395">
        <f t="shared" ca="1" si="2141"/>
        <v>0</v>
      </c>
      <c r="S1479" s="395">
        <f t="shared" ca="1" si="2142"/>
        <v>0</v>
      </c>
      <c r="T1479" s="395">
        <f t="shared" ca="1" si="2143"/>
        <v>0</v>
      </c>
      <c r="U1479" s="395">
        <f t="shared" ca="1" si="2144"/>
        <v>0</v>
      </c>
      <c r="V1479" s="395">
        <f t="shared" ca="1" si="2145"/>
        <v>0</v>
      </c>
      <c r="W1479" s="395">
        <f t="shared" ca="1" si="2146"/>
        <v>0</v>
      </c>
      <c r="X1479" s="334"/>
      <c r="Y1479" s="334"/>
      <c r="Z1479" s="334"/>
      <c r="AA1479" s="249"/>
      <c r="AB1479" s="249"/>
    </row>
    <row r="1480" spans="1:28" hidden="1" outlineLevel="1">
      <c r="A1480" s="331">
        <v>8</v>
      </c>
      <c r="B1480" s="309" t="str">
        <f t="shared" ca="1" si="2147"/>
        <v>Depreciated Net Capex 2020</v>
      </c>
      <c r="C1480" s="398"/>
      <c r="D1480" s="398"/>
      <c r="E1480" s="398"/>
      <c r="F1480" s="398"/>
      <c r="G1480" s="398"/>
      <c r="H1480" s="398"/>
      <c r="I1480" s="398"/>
      <c r="J1480" s="399"/>
      <c r="K1480" s="400">
        <f ca="1">K1467</f>
        <v>0</v>
      </c>
      <c r="L1480" s="395">
        <f ca="1">IF(K1504="n/a",K1480,IFERROR(IF((OFFSET($C1480,0,$A1480))&lt;0,
MIN(0,K1480-(OFFSET($C1480,0,$A1480)/(OFFSET($C1475,-$A1479,$A1480)))),
MAX(0,K1480-(OFFSET($C1480,0,$A1480)/(OFFSET($C1475,-$A1479,$A1480))))),0))</f>
        <v>0</v>
      </c>
      <c r="M1480" s="395">
        <f t="shared" ca="1" si="2136"/>
        <v>0</v>
      </c>
      <c r="N1480" s="395">
        <f t="shared" ca="1" si="2137"/>
        <v>0</v>
      </c>
      <c r="O1480" s="395">
        <f t="shared" ca="1" si="2138"/>
        <v>0</v>
      </c>
      <c r="P1480" s="395">
        <f t="shared" ca="1" si="2139"/>
        <v>0</v>
      </c>
      <c r="Q1480" s="395">
        <f t="shared" ca="1" si="2140"/>
        <v>0</v>
      </c>
      <c r="R1480" s="395">
        <f t="shared" ca="1" si="2141"/>
        <v>0</v>
      </c>
      <c r="S1480" s="395">
        <f t="shared" ca="1" si="2142"/>
        <v>0</v>
      </c>
      <c r="T1480" s="395">
        <f t="shared" ca="1" si="2143"/>
        <v>0</v>
      </c>
      <c r="U1480" s="395">
        <f t="shared" ca="1" si="2144"/>
        <v>0</v>
      </c>
      <c r="V1480" s="395">
        <f t="shared" ca="1" si="2145"/>
        <v>0</v>
      </c>
      <c r="W1480" s="395">
        <f t="shared" ca="1" si="2146"/>
        <v>0</v>
      </c>
      <c r="X1480" s="334"/>
      <c r="Y1480" s="334"/>
      <c r="Z1480" s="334"/>
      <c r="AA1480" s="249"/>
      <c r="AB1480" s="249"/>
    </row>
    <row r="1481" spans="1:28" hidden="1" outlineLevel="1">
      <c r="A1481" s="331">
        <v>9</v>
      </c>
      <c r="B1481" s="309" t="str">
        <f t="shared" ca="1" si="2147"/>
        <v>Depreciated Net Capex 2021</v>
      </c>
      <c r="C1481" s="398"/>
      <c r="D1481" s="398"/>
      <c r="E1481" s="398"/>
      <c r="F1481" s="398"/>
      <c r="G1481" s="398"/>
      <c r="H1481" s="398"/>
      <c r="I1481" s="398"/>
      <c r="J1481" s="398"/>
      <c r="K1481" s="399"/>
      <c r="L1481" s="400">
        <f ca="1">L1467</f>
        <v>0</v>
      </c>
      <c r="M1481" s="395">
        <f ca="1">IF(L1505="n/a",L1481,IFERROR(IF((OFFSET($C1481,0,$A1481))&lt;0,
MIN(0,L1481-(OFFSET($C1481,0,$A1481)/(OFFSET($C1476,-$A1480,$A1481)))),
MAX(0,L1481-(OFFSET($C1481,0,$A1481)/(OFFSET($C1476,-$A1480,$A1481))))),0))</f>
        <v>0</v>
      </c>
      <c r="N1481" s="395">
        <f t="shared" ca="1" si="2137"/>
        <v>0</v>
      </c>
      <c r="O1481" s="395">
        <f t="shared" ca="1" si="2138"/>
        <v>0</v>
      </c>
      <c r="P1481" s="395">
        <f t="shared" ca="1" si="2139"/>
        <v>0</v>
      </c>
      <c r="Q1481" s="395">
        <f t="shared" ca="1" si="2140"/>
        <v>0</v>
      </c>
      <c r="R1481" s="395">
        <f t="shared" ca="1" si="2141"/>
        <v>0</v>
      </c>
      <c r="S1481" s="395">
        <f t="shared" ca="1" si="2142"/>
        <v>0</v>
      </c>
      <c r="T1481" s="395">
        <f t="shared" ca="1" si="2143"/>
        <v>0</v>
      </c>
      <c r="U1481" s="395">
        <f t="shared" ca="1" si="2144"/>
        <v>0</v>
      </c>
      <c r="V1481" s="395">
        <f t="shared" ca="1" si="2145"/>
        <v>0</v>
      </c>
      <c r="W1481" s="395">
        <f t="shared" ca="1" si="2146"/>
        <v>0</v>
      </c>
      <c r="X1481" s="334"/>
      <c r="Y1481" s="334"/>
      <c r="Z1481" s="334"/>
      <c r="AA1481" s="249"/>
      <c r="AB1481" s="249"/>
    </row>
    <row r="1482" spans="1:28" hidden="1" outlineLevel="1">
      <c r="A1482" s="331">
        <v>10</v>
      </c>
      <c r="B1482" s="309" t="str">
        <f t="shared" ca="1" si="2147"/>
        <v>Depreciated Net Capex 2022</v>
      </c>
      <c r="C1482" s="398"/>
      <c r="D1482" s="398"/>
      <c r="E1482" s="398"/>
      <c r="F1482" s="398"/>
      <c r="G1482" s="398"/>
      <c r="H1482" s="398"/>
      <c r="I1482" s="398"/>
      <c r="J1482" s="398"/>
      <c r="K1482" s="398"/>
      <c r="L1482" s="399"/>
      <c r="M1482" s="400">
        <f ca="1">M1467</f>
        <v>0</v>
      </c>
      <c r="N1482" s="395">
        <f ca="1">IF(M1506="n/a",M1482,IFERROR(IF((OFFSET($C1482,0,$A1482))&lt;0,
MIN(0,M1482-(OFFSET($C1482,0,$A1482)/(OFFSET($C1477,-$A1481,$A1482)))),
MAX(0,M1482-(OFFSET($C1482,0,$A1482)/(OFFSET($C1477,-$A1481,$A1482))))),0))</f>
        <v>0</v>
      </c>
      <c r="O1482" s="395">
        <f t="shared" ca="1" si="2138"/>
        <v>0</v>
      </c>
      <c r="P1482" s="395">
        <f t="shared" ca="1" si="2139"/>
        <v>0</v>
      </c>
      <c r="Q1482" s="395">
        <f t="shared" ca="1" si="2140"/>
        <v>0</v>
      </c>
      <c r="R1482" s="395">
        <f t="shared" ca="1" si="2141"/>
        <v>0</v>
      </c>
      <c r="S1482" s="395">
        <f t="shared" ca="1" si="2142"/>
        <v>0</v>
      </c>
      <c r="T1482" s="395">
        <f t="shared" ca="1" si="2143"/>
        <v>0</v>
      </c>
      <c r="U1482" s="395">
        <f t="shared" ca="1" si="2144"/>
        <v>0</v>
      </c>
      <c r="V1482" s="395">
        <f t="shared" ca="1" si="2145"/>
        <v>0</v>
      </c>
      <c r="W1482" s="395">
        <f t="shared" ca="1" si="2146"/>
        <v>0</v>
      </c>
      <c r="X1482" s="334"/>
      <c r="Y1482" s="334"/>
      <c r="Z1482" s="334"/>
      <c r="AA1482" s="249"/>
      <c r="AB1482" s="249"/>
    </row>
    <row r="1483" spans="1:28" hidden="1" outlineLevel="1">
      <c r="A1483" s="331">
        <v>11</v>
      </c>
      <c r="B1483" s="309" t="str">
        <f t="shared" ca="1" si="2147"/>
        <v>Depreciated Net Capex 2023</v>
      </c>
      <c r="C1483" s="398"/>
      <c r="D1483" s="398"/>
      <c r="E1483" s="398"/>
      <c r="F1483" s="398"/>
      <c r="G1483" s="398"/>
      <c r="H1483" s="398"/>
      <c r="I1483" s="398"/>
      <c r="J1483" s="398"/>
      <c r="K1483" s="398"/>
      <c r="L1483" s="398"/>
      <c r="M1483" s="399"/>
      <c r="N1483" s="400">
        <f>N1467</f>
        <v>0</v>
      </c>
      <c r="O1483" s="395">
        <f ca="1">IF(N1507="n/a",N1483,IFERROR(IF((OFFSET($C1483,0,$A1483))&lt;0,
MIN(0,N1483-(OFFSET($C1483,0,$A1483)/(OFFSET($C1478,-$A1482,$A1483)))),
MAX(0,N1483-(OFFSET($C1483,0,$A1483)/(OFFSET($C1478,-$A1482,$A1483))))),0))</f>
        <v>0</v>
      </c>
      <c r="P1483" s="395">
        <f t="shared" ca="1" si="2139"/>
        <v>0</v>
      </c>
      <c r="Q1483" s="395">
        <f t="shared" ca="1" si="2140"/>
        <v>0</v>
      </c>
      <c r="R1483" s="395">
        <f t="shared" ca="1" si="2141"/>
        <v>0</v>
      </c>
      <c r="S1483" s="395">
        <f t="shared" ca="1" si="2142"/>
        <v>0</v>
      </c>
      <c r="T1483" s="395">
        <f t="shared" ca="1" si="2143"/>
        <v>0</v>
      </c>
      <c r="U1483" s="395">
        <f t="shared" ca="1" si="2144"/>
        <v>0</v>
      </c>
      <c r="V1483" s="395">
        <f t="shared" ca="1" si="2145"/>
        <v>0</v>
      </c>
      <c r="W1483" s="395">
        <f t="shared" ca="1" si="2146"/>
        <v>0</v>
      </c>
      <c r="X1483" s="334"/>
      <c r="Y1483" s="334"/>
      <c r="Z1483" s="334"/>
      <c r="AA1483" s="249"/>
      <c r="AB1483" s="249"/>
    </row>
    <row r="1484" spans="1:28" hidden="1" outlineLevel="1">
      <c r="A1484" s="331">
        <v>12</v>
      </c>
      <c r="B1484" s="309" t="str">
        <f t="shared" ca="1" si="2147"/>
        <v>Depreciated Net Capex 2024</v>
      </c>
      <c r="C1484" s="398"/>
      <c r="D1484" s="398"/>
      <c r="E1484" s="398"/>
      <c r="F1484" s="398"/>
      <c r="G1484" s="398"/>
      <c r="H1484" s="398"/>
      <c r="I1484" s="398"/>
      <c r="J1484" s="398"/>
      <c r="K1484" s="398"/>
      <c r="L1484" s="398"/>
      <c r="M1484" s="398"/>
      <c r="N1484" s="399"/>
      <c r="O1484" s="400">
        <f>O1467</f>
        <v>0</v>
      </c>
      <c r="P1484" s="395">
        <f ca="1">IF(O1508="n/a",O1484,IFERROR(IF((OFFSET($C1484,0,$A1484))&lt;0,
MIN(0,O1484-(OFFSET($C1484,0,$A1484)/(OFFSET($C1479,-$A1483,$A1484)))),
MAX(0,O1484-(OFFSET($C1484,0,$A1484)/(OFFSET($C1479,-$A1483,$A1484))))),0))</f>
        <v>0</v>
      </c>
      <c r="Q1484" s="395">
        <f t="shared" ca="1" si="2140"/>
        <v>0</v>
      </c>
      <c r="R1484" s="395">
        <f t="shared" ca="1" si="2141"/>
        <v>0</v>
      </c>
      <c r="S1484" s="395">
        <f t="shared" ca="1" si="2142"/>
        <v>0</v>
      </c>
      <c r="T1484" s="395">
        <f t="shared" ca="1" si="2143"/>
        <v>0</v>
      </c>
      <c r="U1484" s="395">
        <f t="shared" ca="1" si="2144"/>
        <v>0</v>
      </c>
      <c r="V1484" s="395">
        <f t="shared" ca="1" si="2145"/>
        <v>0</v>
      </c>
      <c r="W1484" s="395">
        <f t="shared" ca="1" si="2146"/>
        <v>0</v>
      </c>
      <c r="X1484" s="334"/>
      <c r="Y1484" s="334"/>
      <c r="Z1484" s="334"/>
      <c r="AA1484" s="249"/>
      <c r="AB1484" s="249"/>
    </row>
    <row r="1485" spans="1:28" hidden="1" outlineLevel="1">
      <c r="A1485" s="331">
        <v>13</v>
      </c>
      <c r="B1485" s="309" t="str">
        <f t="shared" ca="1" si="2147"/>
        <v>Depreciated Net Capex 2025</v>
      </c>
      <c r="C1485" s="398"/>
      <c r="D1485" s="398"/>
      <c r="E1485" s="398"/>
      <c r="F1485" s="398"/>
      <c r="G1485" s="398"/>
      <c r="H1485" s="398"/>
      <c r="I1485" s="398"/>
      <c r="J1485" s="398"/>
      <c r="K1485" s="398"/>
      <c r="L1485" s="398"/>
      <c r="M1485" s="398"/>
      <c r="N1485" s="398"/>
      <c r="O1485" s="399"/>
      <c r="P1485" s="400">
        <f>P1467</f>
        <v>0</v>
      </c>
      <c r="Q1485" s="395">
        <f ca="1">IF(P1509="n/a",P1485,IFERROR(IF((OFFSET($C1485,0,$A1485))&lt;0,
MIN(0,P1485-(OFFSET($C1485,0,$A1485)/(OFFSET($C1480,-$A1484,$A1485)))),
MAX(0,P1485-(OFFSET($C1485,0,$A1485)/(OFFSET($C1480,-$A1484,$A1485))))),0))</f>
        <v>0</v>
      </c>
      <c r="R1485" s="395">
        <f t="shared" ca="1" si="2141"/>
        <v>0</v>
      </c>
      <c r="S1485" s="395">
        <f t="shared" ca="1" si="2142"/>
        <v>0</v>
      </c>
      <c r="T1485" s="395">
        <f t="shared" ca="1" si="2143"/>
        <v>0</v>
      </c>
      <c r="U1485" s="395">
        <f t="shared" ca="1" si="2144"/>
        <v>0</v>
      </c>
      <c r="V1485" s="395">
        <f t="shared" ca="1" si="2145"/>
        <v>0</v>
      </c>
      <c r="W1485" s="395">
        <f t="shared" ca="1" si="2146"/>
        <v>0</v>
      </c>
      <c r="X1485" s="334"/>
      <c r="Y1485" s="334"/>
      <c r="Z1485" s="334"/>
      <c r="AA1485" s="249"/>
      <c r="AB1485" s="249"/>
    </row>
    <row r="1486" spans="1:28" hidden="1" outlineLevel="1">
      <c r="A1486" s="331">
        <v>14</v>
      </c>
      <c r="B1486" s="309" t="str">
        <f t="shared" ca="1" si="2147"/>
        <v>Depreciated Net Capex 2026</v>
      </c>
      <c r="C1486" s="398"/>
      <c r="D1486" s="398"/>
      <c r="E1486" s="398"/>
      <c r="F1486" s="398"/>
      <c r="G1486" s="398"/>
      <c r="H1486" s="398"/>
      <c r="I1486" s="398"/>
      <c r="J1486" s="398"/>
      <c r="K1486" s="398"/>
      <c r="L1486" s="398"/>
      <c r="M1486" s="398"/>
      <c r="N1486" s="398"/>
      <c r="O1486" s="398"/>
      <c r="P1486" s="399"/>
      <c r="Q1486" s="400">
        <f>Q1467</f>
        <v>0</v>
      </c>
      <c r="R1486" s="395">
        <f ca="1">IF(Q1510="n/a",Q1486,IFERROR(IF((OFFSET($C1486,0,$A1486))&lt;0,
MIN(0,Q1486-(OFFSET($C1486,0,$A1486)/(OFFSET($C1481,-$A1485,$A1486)))),
MAX(0,Q1486-(OFFSET($C1486,0,$A1486)/(OFFSET($C1481,-$A1485,$A1486))))),0))</f>
        <v>0</v>
      </c>
      <c r="S1486" s="395">
        <f t="shared" ca="1" si="2142"/>
        <v>0</v>
      </c>
      <c r="T1486" s="395">
        <f t="shared" ca="1" si="2143"/>
        <v>0</v>
      </c>
      <c r="U1486" s="395">
        <f t="shared" ca="1" si="2144"/>
        <v>0</v>
      </c>
      <c r="V1486" s="395">
        <f t="shared" ca="1" si="2145"/>
        <v>0</v>
      </c>
      <c r="W1486" s="395">
        <f t="shared" ca="1" si="2146"/>
        <v>0</v>
      </c>
      <c r="X1486" s="334"/>
      <c r="Y1486" s="334"/>
      <c r="Z1486" s="334"/>
      <c r="AA1486" s="249"/>
      <c r="AB1486" s="249"/>
    </row>
    <row r="1487" spans="1:28" hidden="1" outlineLevel="1">
      <c r="A1487" s="331">
        <v>15</v>
      </c>
      <c r="B1487" s="309" t="str">
        <f t="shared" ca="1" si="2147"/>
        <v>Depreciated Net Capex 2027</v>
      </c>
      <c r="C1487" s="398"/>
      <c r="D1487" s="398"/>
      <c r="E1487" s="398"/>
      <c r="F1487" s="398"/>
      <c r="G1487" s="398"/>
      <c r="H1487" s="398"/>
      <c r="I1487" s="398"/>
      <c r="J1487" s="398"/>
      <c r="K1487" s="398"/>
      <c r="L1487" s="398"/>
      <c r="M1487" s="398"/>
      <c r="N1487" s="398"/>
      <c r="O1487" s="398"/>
      <c r="P1487" s="398"/>
      <c r="Q1487" s="399"/>
      <c r="R1487" s="400">
        <f>R1467</f>
        <v>0</v>
      </c>
      <c r="S1487" s="395">
        <f ca="1">IF(R1511="n/a",R1487,IFERROR(IF((OFFSET($C1487,0,$A1487))&lt;0,
MIN(0,R1487-(OFFSET($C1487,0,$A1487)/(OFFSET($C1482,-$A1486,$A1487)))),
MAX(0,R1487-(OFFSET($C1487,0,$A1487)/(OFFSET($C1482,-$A1486,$A1487))))),0))</f>
        <v>0</v>
      </c>
      <c r="T1487" s="395">
        <f t="shared" ca="1" si="2143"/>
        <v>0</v>
      </c>
      <c r="U1487" s="395">
        <f t="shared" ca="1" si="2144"/>
        <v>0</v>
      </c>
      <c r="V1487" s="395">
        <f t="shared" ca="1" si="2145"/>
        <v>0</v>
      </c>
      <c r="W1487" s="395">
        <f t="shared" ca="1" si="2146"/>
        <v>0</v>
      </c>
      <c r="X1487" s="334"/>
      <c r="Y1487" s="334"/>
      <c r="Z1487" s="334"/>
      <c r="AA1487" s="249"/>
      <c r="AB1487" s="249"/>
    </row>
    <row r="1488" spans="1:28" hidden="1" outlineLevel="1">
      <c r="A1488" s="331">
        <v>16</v>
      </c>
      <c r="B1488" s="309" t="str">
        <f t="shared" ca="1" si="2147"/>
        <v>Depreciated Net Capex 2028</v>
      </c>
      <c r="C1488" s="398"/>
      <c r="D1488" s="398"/>
      <c r="E1488" s="398"/>
      <c r="F1488" s="398"/>
      <c r="G1488" s="398"/>
      <c r="H1488" s="398"/>
      <c r="I1488" s="398"/>
      <c r="J1488" s="398"/>
      <c r="K1488" s="398"/>
      <c r="L1488" s="398"/>
      <c r="M1488" s="398"/>
      <c r="N1488" s="398"/>
      <c r="O1488" s="398"/>
      <c r="P1488" s="398"/>
      <c r="Q1488" s="398"/>
      <c r="R1488" s="399"/>
      <c r="S1488" s="400">
        <f>S1467</f>
        <v>0</v>
      </c>
      <c r="T1488" s="395">
        <f ca="1">IF(S1512="n/a",S1488,IFERROR(IF((OFFSET($C1488,0,$A1488))&lt;0,
MIN(0,S1488-(OFFSET($C1488,0,$A1488)/(OFFSET($C1483,-$A1487,$A1488)))),
MAX(0,S1488-(OFFSET($C1488,0,$A1488)/(OFFSET($C1483,-$A1487,$A1488))))),0))</f>
        <v>0</v>
      </c>
      <c r="U1488" s="395">
        <f t="shared" ca="1" si="2144"/>
        <v>0</v>
      </c>
      <c r="V1488" s="395">
        <f t="shared" ca="1" si="2145"/>
        <v>0</v>
      </c>
      <c r="W1488" s="395">
        <f t="shared" ca="1" si="2146"/>
        <v>0</v>
      </c>
      <c r="X1488" s="334"/>
      <c r="Y1488" s="334"/>
      <c r="Z1488" s="334"/>
      <c r="AA1488" s="249"/>
      <c r="AB1488" s="249"/>
    </row>
    <row r="1489" spans="1:28" hidden="1" outlineLevel="1">
      <c r="A1489" s="331">
        <v>17</v>
      </c>
      <c r="B1489" s="309" t="str">
        <f t="shared" ca="1" si="2147"/>
        <v>Depreciated Net Capex 2029</v>
      </c>
      <c r="C1489" s="398"/>
      <c r="D1489" s="398"/>
      <c r="E1489" s="398"/>
      <c r="F1489" s="398"/>
      <c r="G1489" s="398"/>
      <c r="H1489" s="398"/>
      <c r="I1489" s="398"/>
      <c r="J1489" s="398"/>
      <c r="K1489" s="398"/>
      <c r="L1489" s="398"/>
      <c r="M1489" s="398"/>
      <c r="N1489" s="398"/>
      <c r="O1489" s="398"/>
      <c r="P1489" s="398"/>
      <c r="Q1489" s="398"/>
      <c r="R1489" s="398"/>
      <c r="S1489" s="399"/>
      <c r="T1489" s="400">
        <f>T1467</f>
        <v>0</v>
      </c>
      <c r="U1489" s="395">
        <f ca="1">IF(T1513="n/a",T1489,IFERROR(IF((OFFSET($C1489,0,$A1489))&lt;0,
MIN(0,T1489-(OFFSET($C1489,0,$A1489)/(OFFSET($C1484,-$A1488,$A1489)))),
MAX(0,T1489-(OFFSET($C1489,0,$A1489)/(OFFSET($C1484,-$A1488,$A1489))))),0))</f>
        <v>0</v>
      </c>
      <c r="V1489" s="395">
        <f t="shared" ca="1" si="2145"/>
        <v>0</v>
      </c>
      <c r="W1489" s="395">
        <f t="shared" ca="1" si="2146"/>
        <v>0</v>
      </c>
      <c r="X1489" s="334"/>
      <c r="Y1489" s="334"/>
      <c r="Z1489" s="334"/>
      <c r="AA1489" s="249"/>
      <c r="AB1489" s="249"/>
    </row>
    <row r="1490" spans="1:28" hidden="1" outlineLevel="1">
      <c r="A1490" s="331">
        <v>18</v>
      </c>
      <c r="B1490" s="309" t="str">
        <f t="shared" ca="1" si="2147"/>
        <v>Depreciated Net Capex 2030</v>
      </c>
      <c r="C1490" s="398"/>
      <c r="D1490" s="398"/>
      <c r="E1490" s="398"/>
      <c r="F1490" s="398"/>
      <c r="G1490" s="398"/>
      <c r="H1490" s="398"/>
      <c r="I1490" s="398"/>
      <c r="J1490" s="398"/>
      <c r="K1490" s="398"/>
      <c r="L1490" s="398"/>
      <c r="M1490" s="398"/>
      <c r="N1490" s="398"/>
      <c r="O1490" s="398"/>
      <c r="P1490" s="398"/>
      <c r="Q1490" s="398"/>
      <c r="R1490" s="398"/>
      <c r="S1490" s="398"/>
      <c r="T1490" s="399"/>
      <c r="U1490" s="400">
        <f>U1467</f>
        <v>0</v>
      </c>
      <c r="V1490" s="395">
        <f ca="1">IF(U1514="n/a",U1490,IFERROR(IF((OFFSET($C1490,0,$A1490))&lt;0,
MIN(0,U1490-(OFFSET($C1490,0,$A1490)/(OFFSET($C1485,-$A1489,$A1490)))),
MAX(0,U1490-(OFFSET($C1490,0,$A1490)/(OFFSET($C1485,-$A1489,$A1490))))),0))</f>
        <v>0</v>
      </c>
      <c r="W1490" s="395">
        <f t="shared" ca="1" si="2146"/>
        <v>0</v>
      </c>
      <c r="X1490" s="334"/>
      <c r="Y1490" s="334"/>
      <c r="Z1490" s="334"/>
      <c r="AA1490" s="249"/>
      <c r="AB1490" s="249"/>
    </row>
    <row r="1491" spans="1:28" hidden="1" outlineLevel="1">
      <c r="A1491" s="331">
        <v>19</v>
      </c>
      <c r="B1491" s="309" t="str">
        <f t="shared" ca="1" si="2147"/>
        <v>Depreciated Net Capex 2031</v>
      </c>
      <c r="C1491" s="398"/>
      <c r="D1491" s="398"/>
      <c r="E1491" s="398"/>
      <c r="F1491" s="398"/>
      <c r="G1491" s="398"/>
      <c r="H1491" s="398"/>
      <c r="I1491" s="398"/>
      <c r="J1491" s="398"/>
      <c r="K1491" s="398"/>
      <c r="L1491" s="398"/>
      <c r="M1491" s="398"/>
      <c r="N1491" s="398"/>
      <c r="O1491" s="398"/>
      <c r="P1491" s="398"/>
      <c r="Q1491" s="398"/>
      <c r="R1491" s="398"/>
      <c r="S1491" s="398"/>
      <c r="T1491" s="398"/>
      <c r="U1491" s="399"/>
      <c r="V1491" s="400">
        <f>V1467</f>
        <v>0</v>
      </c>
      <c r="W1491" s="395">
        <f ca="1">IF(V1515="n/a",V1491,IFERROR(IF((OFFSET($C1491,0,$A1491))&lt;0,
MIN(0,V1491-(OFFSET($C1491,0,$A1491)/(OFFSET($C1486,-$A1490,$A1491)))),
MAX(0,V1491-(OFFSET($C1491,0,$A1491)/(OFFSET($C1486,-$A1490,$A1491))))),0))</f>
        <v>0</v>
      </c>
      <c r="X1491" s="334"/>
      <c r="Y1491" s="334"/>
      <c r="Z1491" s="334"/>
      <c r="AA1491" s="249"/>
      <c r="AB1491" s="249"/>
    </row>
    <row r="1492" spans="1:28" hidden="1" outlineLevel="1">
      <c r="A1492" s="331">
        <v>20</v>
      </c>
      <c r="B1492" s="309" t="str">
        <f t="shared" ca="1" si="2147"/>
        <v>Depreciated Net Capex 2032</v>
      </c>
      <c r="C1492" s="398"/>
      <c r="D1492" s="398"/>
      <c r="E1492" s="398"/>
      <c r="F1492" s="398"/>
      <c r="G1492" s="398"/>
      <c r="H1492" s="398"/>
      <c r="I1492" s="398"/>
      <c r="J1492" s="398"/>
      <c r="K1492" s="398"/>
      <c r="L1492" s="398"/>
      <c r="M1492" s="398"/>
      <c r="N1492" s="398"/>
      <c r="O1492" s="398"/>
      <c r="P1492" s="398"/>
      <c r="Q1492" s="398"/>
      <c r="R1492" s="398"/>
      <c r="S1492" s="398"/>
      <c r="T1492" s="398"/>
      <c r="U1492" s="398"/>
      <c r="V1492" s="399"/>
      <c r="W1492" s="395">
        <f>W1467</f>
        <v>0</v>
      </c>
      <c r="X1492" s="249"/>
      <c r="Y1492" s="249"/>
      <c r="Z1492" s="249"/>
      <c r="AA1492" s="249"/>
      <c r="AB1492" s="249"/>
    </row>
    <row r="1493" spans="1:28" hidden="1" outlineLevel="1">
      <c r="A1493" s="249"/>
      <c r="B1493" s="332"/>
      <c r="C1493" s="395"/>
      <c r="D1493" s="395"/>
      <c r="E1493" s="395"/>
      <c r="F1493" s="395"/>
      <c r="G1493" s="395"/>
      <c r="H1493" s="395"/>
      <c r="I1493" s="395"/>
      <c r="J1493" s="395"/>
      <c r="K1493" s="395"/>
      <c r="L1493" s="395"/>
      <c r="M1493" s="395"/>
      <c r="N1493" s="395"/>
      <c r="O1493" s="395"/>
      <c r="P1493" s="395"/>
      <c r="Q1493" s="395"/>
      <c r="R1493" s="395"/>
      <c r="S1493" s="395"/>
      <c r="T1493" s="395"/>
      <c r="U1493" s="395"/>
      <c r="V1493" s="395"/>
      <c r="W1493" s="395"/>
      <c r="X1493" s="249"/>
      <c r="Y1493" s="249"/>
      <c r="Z1493" s="249"/>
      <c r="AA1493" s="249"/>
      <c r="AB1493" s="249"/>
    </row>
    <row r="1494" spans="1:28" hidden="1" outlineLevel="1">
      <c r="A1494" s="249"/>
      <c r="B1494" s="332"/>
      <c r="C1494" s="395"/>
      <c r="D1494" s="395"/>
      <c r="E1494" s="395"/>
      <c r="F1494" s="395"/>
      <c r="G1494" s="395"/>
      <c r="H1494" s="395"/>
      <c r="I1494" s="395"/>
      <c r="J1494" s="395"/>
      <c r="K1494" s="395"/>
      <c r="L1494" s="395"/>
      <c r="M1494" s="395"/>
      <c r="N1494" s="395"/>
      <c r="O1494" s="395"/>
      <c r="P1494" s="395"/>
      <c r="Q1494" s="395"/>
      <c r="R1494" s="395"/>
      <c r="S1494" s="395"/>
      <c r="T1494" s="395"/>
      <c r="U1494" s="395"/>
      <c r="V1494" s="395"/>
      <c r="W1494" s="395"/>
      <c r="X1494" s="249"/>
      <c r="Y1494" s="249"/>
      <c r="Z1494" s="249"/>
      <c r="AA1494" s="249"/>
      <c r="AB1494" s="249"/>
    </row>
    <row r="1495" spans="1:28" hidden="1" outlineLevel="1">
      <c r="A1495" s="249"/>
      <c r="B1495" s="309" t="s">
        <v>302</v>
      </c>
      <c r="C1495" s="395"/>
      <c r="D1495" s="395">
        <f t="shared" ref="D1495" ca="1" si="2148">IF(C1495="n/a","n/a",IF(AND(C1495&lt;1,D1469=0),0,
IF(D1469=0,C1495-1,
IF(C1495&lt;1,D1470,
(((C1495-1)*(C1471-(C1471/(C1495))))+(D1469*D1470))/(D1471)))))</f>
        <v>0</v>
      </c>
      <c r="E1495" s="395">
        <f t="shared" ref="E1495" ca="1" si="2149">IF(D1495="n/a","n/a",IF(AND(D1495&lt;1,E1469=0),0,
IF(E1469=0,D1495-1,
IF(D1495&lt;1,E1470,
(((D1495-1)*(D1471-(D1471/(D1495))))+(E1469*E1470))/(E1471)))))</f>
        <v>0</v>
      </c>
      <c r="F1495" s="395">
        <f t="shared" ref="F1495" ca="1" si="2150">IF(E1495="n/a","n/a",IF(AND(E1495&lt;1,F1469=0),0,
IF(F1469=0,E1495-1,
IF(E1495&lt;1,F1470,
(((E1495-1)*(E1471-(E1471/(E1495))))+(F1469*F1470))/(F1471)))))</f>
        <v>0</v>
      </c>
      <c r="G1495" s="395">
        <f t="shared" ref="G1495" ca="1" si="2151">IF(F1495="n/a","n/a",IF(AND(F1495&lt;1,G1469=0),0,
IF(G1469=0,F1495-1,
IF(F1495&lt;1,G1470,
(((F1495-1)*(F1471-(F1471/(F1495))))+(G1469*G1470))/(G1471)))))</f>
        <v>0</v>
      </c>
      <c r="H1495" s="395">
        <f t="shared" ref="H1495" ca="1" si="2152">IF(G1495="n/a","n/a",IF(AND(G1495&lt;1,H1469=0),0,
IF(H1469=0,G1495-1,
IF(G1495&lt;1,H1470,
(((G1495-1)*(G1471-(G1471/(G1495))))+(H1469*H1470))/(H1471)))))</f>
        <v>0</v>
      </c>
      <c r="I1495" s="395">
        <f ca="1">IF(H1495="n/a","n/a",IF(AND(H1495&lt;1,I1469=0),0,
IF(I1469=0,H1495-1,
IF(H1495&lt;1,I1470,
(((H1495-1)*(H1471-(H1471/(H1495))))+(I1469*I1470))/(I1471)))))</f>
        <v>0</v>
      </c>
      <c r="J1495" s="395">
        <f t="shared" ref="J1495" ca="1" si="2153">IF(I1495="n/a","n/a",IF(AND(I1495&lt;1,J1469=0),0,
IF(J1469=0,I1495-1,
IF(I1495&lt;1,J1470,
(((I1495-1)*(I1471-(I1471/(I1495))))+(J1469*J1470))/(J1471)))))</f>
        <v>0</v>
      </c>
      <c r="K1495" s="395">
        <f t="shared" ref="K1495" ca="1" si="2154">IF(J1495="n/a","n/a",IF(AND(J1495&lt;1,K1469=0),0,
IF(K1469=0,J1495-1,
IF(J1495&lt;1,K1470,
(((J1495-1)*(J1471-(J1471/(J1495))))+(K1469*K1470))/(K1471)))))</f>
        <v>0</v>
      </c>
      <c r="L1495" s="395">
        <f t="shared" ref="L1495" ca="1" si="2155">IF(K1495="n/a","n/a",IF(AND(K1495&lt;1,L1469=0),0,
IF(L1469=0,K1495-1,
IF(K1495&lt;1,L1470,
(((K1495-1)*(K1471-(K1471/(K1495))))+(L1469*L1470))/(L1471)))))</f>
        <v>0</v>
      </c>
      <c r="M1495" s="395">
        <f t="shared" ref="M1495" ca="1" si="2156">IF(L1495="n/a","n/a",IF(AND(L1495&lt;1,M1469=0),0,
IF(M1469=0,L1495-1,
IF(L1495&lt;1,M1470,
(((L1495-1)*(L1471-(L1471/(L1495))))+(M1469*M1470))/(M1471)))))</f>
        <v>0</v>
      </c>
      <c r="N1495" s="395">
        <f t="shared" ref="N1495" ca="1" si="2157">IF(M1495="n/a","n/a",IF(AND(M1495&lt;1,N1469=0),0,
IF(N1469=0,M1495-1,
IF(M1495&lt;1,N1470,
(((M1495-1)*(M1471-(M1471/(M1495))))+(N1469*N1470))/(N1471)))))</f>
        <v>0</v>
      </c>
      <c r="O1495" s="395">
        <f t="shared" ref="O1495" ca="1" si="2158">IF(N1495="n/a","n/a",IF(AND(N1495&lt;1,O1469=0),0,
IF(O1469=0,N1495-1,
IF(N1495&lt;1,O1470,
(((N1495-1)*(N1471-(N1471/(N1495))))+(O1469*O1470))/(O1471)))))</f>
        <v>0</v>
      </c>
      <c r="P1495" s="395">
        <f t="shared" ref="P1495" ca="1" si="2159">IF(O1495="n/a","n/a",IF(AND(O1495&lt;1,P1469=0),0,
IF(P1469=0,O1495-1,
IF(O1495&lt;1,P1470,
(((O1495-1)*(O1471-(O1471/(O1495))))+(P1469*P1470))/(P1471)))))</f>
        <v>0</v>
      </c>
      <c r="Q1495" s="395">
        <f t="shared" ref="Q1495" ca="1" si="2160">IF(P1495="n/a","n/a",IF(AND(P1495&lt;1,Q1469=0),0,
IF(Q1469=0,P1495-1,
IF(P1495&lt;1,Q1470,
(((P1495-1)*(P1471-(P1471/(P1495))))+(Q1469*Q1470))/(Q1471)))))</f>
        <v>0</v>
      </c>
      <c r="R1495" s="395">
        <f t="shared" ref="R1495" ca="1" si="2161">IF(Q1495="n/a","n/a",IF(AND(Q1495&lt;1,R1469=0),0,
IF(R1469=0,Q1495-1,
IF(Q1495&lt;1,R1470,
(((Q1495-1)*(Q1471-(Q1471/(Q1495))))+(R1469*R1470))/(R1471)))))</f>
        <v>0</v>
      </c>
      <c r="S1495" s="395">
        <f t="shared" ref="S1495" ca="1" si="2162">IF(R1495="n/a","n/a",IF(AND(R1495&lt;1,S1469=0),0,
IF(S1469=0,R1495-1,
IF(R1495&lt;1,S1470,
(((R1495-1)*(R1471-(R1471/(R1495))))+(S1469*S1470))/(S1471)))))</f>
        <v>0</v>
      </c>
      <c r="T1495" s="395">
        <f t="shared" ref="T1495" ca="1" si="2163">IF(S1495="n/a","n/a",IF(AND(S1495&lt;1,T1469=0),0,
IF(T1469=0,S1495-1,
IF(S1495&lt;1,T1470,
(((S1495-1)*(S1471-(S1471/(S1495))))+(T1469*T1470))/(T1471)))))</f>
        <v>0</v>
      </c>
      <c r="U1495" s="395">
        <f t="shared" ref="U1495" ca="1" si="2164">IF(T1495="n/a","n/a",IF(AND(T1495&lt;1,U1469=0),0,
IF(U1469=0,T1495-1,
IF(T1495&lt;1,U1470,
(((T1495-1)*(T1471-(T1471/(T1495))))+(U1469*U1470))/(U1471)))))</f>
        <v>0</v>
      </c>
      <c r="V1495" s="395">
        <f t="shared" ref="V1495" ca="1" si="2165">IF(U1495="n/a","n/a",IF(AND(U1495&lt;1,V1469=0),0,
IF(V1469=0,U1495-1,
IF(U1495&lt;1,V1470,
(((U1495-1)*(U1471-(U1471/(U1495))))+(V1469*V1470))/(V1471)))))</f>
        <v>0</v>
      </c>
      <c r="W1495" s="395">
        <f t="shared" ref="W1495" ca="1" si="2166">IF(V1495="n/a","n/a",IF(AND(V1495&lt;1,W1469=0),0,
IF(W1469=0,V1495-1,
IF(V1495&lt;1,W1470,
(((V1495-1)*(V1471-(V1471/(V1495))))+(W1469*W1470))/(W1471)))))</f>
        <v>0</v>
      </c>
      <c r="X1495" s="249"/>
      <c r="Y1495" s="249"/>
      <c r="Z1495" s="249"/>
      <c r="AA1495" s="249"/>
      <c r="AB1495" s="249"/>
    </row>
    <row r="1496" spans="1:28" hidden="1" outlineLevel="1">
      <c r="A1496" s="249"/>
      <c r="B1496" s="309" t="s">
        <v>301</v>
      </c>
      <c r="C1496" s="400">
        <f ca="1">C1468</f>
        <v>0</v>
      </c>
      <c r="D1496" s="395">
        <f t="shared" ref="D1496" ca="1" si="2167">IF(C1496="n/a","n/a",MAX(0,C1496-1))</f>
        <v>0</v>
      </c>
      <c r="E1496" s="395">
        <f t="shared" ref="E1496:E1497" ca="1" si="2168">IF(D1496="n/a","n/a",MAX(0,D1496-1))</f>
        <v>0</v>
      </c>
      <c r="F1496" s="395">
        <f t="shared" ref="F1496:F1498" ca="1" si="2169">IF(E1496="n/a","n/a",MAX(0,E1496-1))</f>
        <v>0</v>
      </c>
      <c r="G1496" s="395">
        <f t="shared" ref="G1496:G1499" ca="1" si="2170">IF(F1496="n/a","n/a",MAX(0,F1496-1))</f>
        <v>0</v>
      </c>
      <c r="H1496" s="395">
        <f t="shared" ref="H1496:H1500" ca="1" si="2171">IF(G1496="n/a","n/a",MAX(0,G1496-1))</f>
        <v>0</v>
      </c>
      <c r="I1496" s="395">
        <f t="shared" ref="I1496:I1501" ca="1" si="2172">IF(H1496="n/a","n/a",MAX(0,H1496-1))</f>
        <v>0</v>
      </c>
      <c r="J1496" s="395">
        <f t="shared" ref="J1496:J1502" ca="1" si="2173">IF(I1496="n/a","n/a",MAX(0,I1496-1))</f>
        <v>0</v>
      </c>
      <c r="K1496" s="395">
        <f t="shared" ref="K1496:K1503" ca="1" si="2174">IF(J1496="n/a","n/a",MAX(0,J1496-1))</f>
        <v>0</v>
      </c>
      <c r="L1496" s="395">
        <f t="shared" ref="L1496:L1504" ca="1" si="2175">IF(K1496="n/a","n/a",MAX(0,K1496-1))</f>
        <v>0</v>
      </c>
      <c r="M1496" s="395">
        <f t="shared" ref="M1496:M1505" ca="1" si="2176">IF(L1496="n/a","n/a",MAX(0,L1496-1))</f>
        <v>0</v>
      </c>
      <c r="N1496" s="395">
        <f t="shared" ref="N1496:N1506" ca="1" si="2177">IF(M1496="n/a","n/a",MAX(0,M1496-1))</f>
        <v>0</v>
      </c>
      <c r="O1496" s="395">
        <f t="shared" ref="O1496:O1507" ca="1" si="2178">IF(N1496="n/a","n/a",MAX(0,N1496-1))</f>
        <v>0</v>
      </c>
      <c r="P1496" s="395">
        <f t="shared" ref="P1496:P1508" ca="1" si="2179">IF(O1496="n/a","n/a",MAX(0,O1496-1))</f>
        <v>0</v>
      </c>
      <c r="Q1496" s="395">
        <f t="shared" ref="Q1496:Q1509" ca="1" si="2180">IF(P1496="n/a","n/a",MAX(0,P1496-1))</f>
        <v>0</v>
      </c>
      <c r="R1496" s="395">
        <f t="shared" ref="R1496:R1510" ca="1" si="2181">IF(Q1496="n/a","n/a",MAX(0,Q1496-1))</f>
        <v>0</v>
      </c>
      <c r="S1496" s="395">
        <f t="shared" ref="S1496:S1511" ca="1" si="2182">IF(R1496="n/a","n/a",MAX(0,R1496-1))</f>
        <v>0</v>
      </c>
      <c r="T1496" s="395">
        <f t="shared" ref="T1496:T1512" ca="1" si="2183">IF(S1496="n/a","n/a",MAX(0,S1496-1))</f>
        <v>0</v>
      </c>
      <c r="U1496" s="395">
        <f t="shared" ref="U1496:U1513" ca="1" si="2184">IF(T1496="n/a","n/a",MAX(0,T1496-1))</f>
        <v>0</v>
      </c>
      <c r="V1496" s="395">
        <f t="shared" ref="V1496:V1514" ca="1" si="2185">IF(U1496="n/a","n/a",MAX(0,U1496-1))</f>
        <v>0</v>
      </c>
      <c r="W1496" s="395">
        <f t="shared" ref="W1496:W1514" ca="1" si="2186">IF(V1496="n/a","n/a",MAX(0,V1496-1))</f>
        <v>0</v>
      </c>
      <c r="X1496" s="249"/>
      <c r="Y1496" s="249"/>
      <c r="Z1496" s="249"/>
      <c r="AA1496" s="249"/>
      <c r="AB1496" s="249"/>
    </row>
    <row r="1497" spans="1:28" hidden="1" outlineLevel="1">
      <c r="A1497" s="249"/>
      <c r="B1497" s="309" t="str">
        <f t="shared" ref="B1497:B1516" ca="1" si="2187">"RL Capex "&amp;OFFSET($C$6,0,A1473)</f>
        <v>RL Capex 2013</v>
      </c>
      <c r="C1497" s="396"/>
      <c r="D1497" s="400">
        <f ca="1">D1468</f>
        <v>0</v>
      </c>
      <c r="E1497" s="395">
        <f t="shared" ca="1" si="2168"/>
        <v>0</v>
      </c>
      <c r="F1497" s="395">
        <f t="shared" ca="1" si="2169"/>
        <v>0</v>
      </c>
      <c r="G1497" s="395">
        <f t="shared" ca="1" si="2170"/>
        <v>0</v>
      </c>
      <c r="H1497" s="395">
        <f t="shared" ca="1" si="2171"/>
        <v>0</v>
      </c>
      <c r="I1497" s="395">
        <f t="shared" ca="1" si="2172"/>
        <v>0</v>
      </c>
      <c r="J1497" s="395">
        <f t="shared" ca="1" si="2173"/>
        <v>0</v>
      </c>
      <c r="K1497" s="395">
        <f t="shared" ca="1" si="2174"/>
        <v>0</v>
      </c>
      <c r="L1497" s="395">
        <f t="shared" ca="1" si="2175"/>
        <v>0</v>
      </c>
      <c r="M1497" s="395">
        <f t="shared" ca="1" si="2176"/>
        <v>0</v>
      </c>
      <c r="N1497" s="395">
        <f t="shared" ca="1" si="2177"/>
        <v>0</v>
      </c>
      <c r="O1497" s="395">
        <f t="shared" ca="1" si="2178"/>
        <v>0</v>
      </c>
      <c r="P1497" s="395">
        <f t="shared" ca="1" si="2179"/>
        <v>0</v>
      </c>
      <c r="Q1497" s="395">
        <f t="shared" ca="1" si="2180"/>
        <v>0</v>
      </c>
      <c r="R1497" s="395">
        <f t="shared" ca="1" si="2181"/>
        <v>0</v>
      </c>
      <c r="S1497" s="395">
        <f t="shared" ca="1" si="2182"/>
        <v>0</v>
      </c>
      <c r="T1497" s="395">
        <f t="shared" ca="1" si="2183"/>
        <v>0</v>
      </c>
      <c r="U1497" s="395">
        <f t="shared" ca="1" si="2184"/>
        <v>0</v>
      </c>
      <c r="V1497" s="395">
        <f t="shared" ca="1" si="2185"/>
        <v>0</v>
      </c>
      <c r="W1497" s="395">
        <f t="shared" ca="1" si="2186"/>
        <v>0</v>
      </c>
      <c r="X1497" s="249"/>
      <c r="Y1497" s="249"/>
      <c r="Z1497" s="249"/>
      <c r="AA1497" s="249"/>
      <c r="AB1497" s="249"/>
    </row>
    <row r="1498" spans="1:28" hidden="1" outlineLevel="1">
      <c r="A1498" s="249"/>
      <c r="B1498" s="309" t="str">
        <f t="shared" ca="1" si="2187"/>
        <v>RL Capex 2014</v>
      </c>
      <c r="C1498" s="401"/>
      <c r="D1498" s="396"/>
      <c r="E1498" s="400">
        <f ca="1">E1468</f>
        <v>0</v>
      </c>
      <c r="F1498" s="395">
        <f t="shared" ca="1" si="2169"/>
        <v>0</v>
      </c>
      <c r="G1498" s="395">
        <f t="shared" ca="1" si="2170"/>
        <v>0</v>
      </c>
      <c r="H1498" s="395">
        <f t="shared" ca="1" si="2171"/>
        <v>0</v>
      </c>
      <c r="I1498" s="395">
        <f t="shared" ca="1" si="2172"/>
        <v>0</v>
      </c>
      <c r="J1498" s="395">
        <f t="shared" ca="1" si="2173"/>
        <v>0</v>
      </c>
      <c r="K1498" s="395">
        <f t="shared" ca="1" si="2174"/>
        <v>0</v>
      </c>
      <c r="L1498" s="395">
        <f t="shared" ca="1" si="2175"/>
        <v>0</v>
      </c>
      <c r="M1498" s="395">
        <f t="shared" ca="1" si="2176"/>
        <v>0</v>
      </c>
      <c r="N1498" s="395">
        <f t="shared" ca="1" si="2177"/>
        <v>0</v>
      </c>
      <c r="O1498" s="395">
        <f t="shared" ca="1" si="2178"/>
        <v>0</v>
      </c>
      <c r="P1498" s="395">
        <f t="shared" ca="1" si="2179"/>
        <v>0</v>
      </c>
      <c r="Q1498" s="395">
        <f t="shared" ca="1" si="2180"/>
        <v>0</v>
      </c>
      <c r="R1498" s="395">
        <f t="shared" ca="1" si="2181"/>
        <v>0</v>
      </c>
      <c r="S1498" s="395">
        <f t="shared" ca="1" si="2182"/>
        <v>0</v>
      </c>
      <c r="T1498" s="395">
        <f t="shared" ca="1" si="2183"/>
        <v>0</v>
      </c>
      <c r="U1498" s="395">
        <f t="shared" ca="1" si="2184"/>
        <v>0</v>
      </c>
      <c r="V1498" s="395">
        <f t="shared" ca="1" si="2185"/>
        <v>0</v>
      </c>
      <c r="W1498" s="395">
        <f t="shared" ca="1" si="2186"/>
        <v>0</v>
      </c>
      <c r="X1498" s="249"/>
      <c r="Y1498" s="249"/>
      <c r="Z1498" s="249"/>
      <c r="AA1498" s="249"/>
      <c r="AB1498" s="249"/>
    </row>
    <row r="1499" spans="1:28" hidden="1" outlineLevel="1">
      <c r="A1499" s="249"/>
      <c r="B1499" s="309" t="str">
        <f t="shared" ca="1" si="2187"/>
        <v>RL Capex 2015</v>
      </c>
      <c r="C1499" s="401"/>
      <c r="D1499" s="401"/>
      <c r="E1499" s="396"/>
      <c r="F1499" s="400">
        <f ca="1">F1468</f>
        <v>0</v>
      </c>
      <c r="G1499" s="395">
        <f t="shared" ca="1" si="2170"/>
        <v>0</v>
      </c>
      <c r="H1499" s="395">
        <f t="shared" ca="1" si="2171"/>
        <v>0</v>
      </c>
      <c r="I1499" s="395">
        <f t="shared" ca="1" si="2172"/>
        <v>0</v>
      </c>
      <c r="J1499" s="395">
        <f t="shared" ca="1" si="2173"/>
        <v>0</v>
      </c>
      <c r="K1499" s="395">
        <f t="shared" ca="1" si="2174"/>
        <v>0</v>
      </c>
      <c r="L1499" s="395">
        <f t="shared" ca="1" si="2175"/>
        <v>0</v>
      </c>
      <c r="M1499" s="395">
        <f t="shared" ca="1" si="2176"/>
        <v>0</v>
      </c>
      <c r="N1499" s="395">
        <f t="shared" ca="1" si="2177"/>
        <v>0</v>
      </c>
      <c r="O1499" s="395">
        <f t="shared" ca="1" si="2178"/>
        <v>0</v>
      </c>
      <c r="P1499" s="395">
        <f t="shared" ca="1" si="2179"/>
        <v>0</v>
      </c>
      <c r="Q1499" s="395">
        <f t="shared" ca="1" si="2180"/>
        <v>0</v>
      </c>
      <c r="R1499" s="395">
        <f t="shared" ca="1" si="2181"/>
        <v>0</v>
      </c>
      <c r="S1499" s="395">
        <f t="shared" ca="1" si="2182"/>
        <v>0</v>
      </c>
      <c r="T1499" s="395">
        <f t="shared" ca="1" si="2183"/>
        <v>0</v>
      </c>
      <c r="U1499" s="395">
        <f t="shared" ca="1" si="2184"/>
        <v>0</v>
      </c>
      <c r="V1499" s="395">
        <f t="shared" ca="1" si="2185"/>
        <v>0</v>
      </c>
      <c r="W1499" s="395">
        <f t="shared" ca="1" si="2186"/>
        <v>0</v>
      </c>
      <c r="X1499" s="249"/>
      <c r="Y1499" s="249"/>
      <c r="Z1499" s="249"/>
      <c r="AA1499" s="249"/>
      <c r="AB1499" s="249"/>
    </row>
    <row r="1500" spans="1:28" hidden="1" outlineLevel="1">
      <c r="A1500" s="249"/>
      <c r="B1500" s="309" t="str">
        <f t="shared" ca="1" si="2187"/>
        <v>RL Capex 2016</v>
      </c>
      <c r="C1500" s="401"/>
      <c r="D1500" s="401"/>
      <c r="E1500" s="401"/>
      <c r="F1500" s="396"/>
      <c r="G1500" s="400">
        <f ca="1">G1468</f>
        <v>0</v>
      </c>
      <c r="H1500" s="395">
        <f t="shared" ca="1" si="2171"/>
        <v>0</v>
      </c>
      <c r="I1500" s="395">
        <f t="shared" ca="1" si="2172"/>
        <v>0</v>
      </c>
      <c r="J1500" s="395">
        <f t="shared" ca="1" si="2173"/>
        <v>0</v>
      </c>
      <c r="K1500" s="395">
        <f t="shared" ca="1" si="2174"/>
        <v>0</v>
      </c>
      <c r="L1500" s="395">
        <f t="shared" ca="1" si="2175"/>
        <v>0</v>
      </c>
      <c r="M1500" s="395">
        <f t="shared" ca="1" si="2176"/>
        <v>0</v>
      </c>
      <c r="N1500" s="395">
        <f t="shared" ca="1" si="2177"/>
        <v>0</v>
      </c>
      <c r="O1500" s="395">
        <f t="shared" ca="1" si="2178"/>
        <v>0</v>
      </c>
      <c r="P1500" s="395">
        <f t="shared" ca="1" si="2179"/>
        <v>0</v>
      </c>
      <c r="Q1500" s="395">
        <f t="shared" ca="1" si="2180"/>
        <v>0</v>
      </c>
      <c r="R1500" s="395">
        <f t="shared" ca="1" si="2181"/>
        <v>0</v>
      </c>
      <c r="S1500" s="395">
        <f t="shared" ca="1" si="2182"/>
        <v>0</v>
      </c>
      <c r="T1500" s="395">
        <f t="shared" ca="1" si="2183"/>
        <v>0</v>
      </c>
      <c r="U1500" s="395">
        <f t="shared" ca="1" si="2184"/>
        <v>0</v>
      </c>
      <c r="V1500" s="395">
        <f t="shared" ca="1" si="2185"/>
        <v>0</v>
      </c>
      <c r="W1500" s="395">
        <f t="shared" ca="1" si="2186"/>
        <v>0</v>
      </c>
      <c r="X1500" s="249"/>
      <c r="Y1500" s="249"/>
      <c r="Z1500" s="249"/>
      <c r="AA1500" s="249"/>
      <c r="AB1500" s="249"/>
    </row>
    <row r="1501" spans="1:28" hidden="1" outlineLevel="1">
      <c r="A1501" s="249"/>
      <c r="B1501" s="309" t="str">
        <f t="shared" ca="1" si="2187"/>
        <v>RL Capex 2017</v>
      </c>
      <c r="C1501" s="401"/>
      <c r="D1501" s="401"/>
      <c r="E1501" s="401"/>
      <c r="F1501" s="401"/>
      <c r="G1501" s="396"/>
      <c r="H1501" s="400">
        <f ca="1">H1468</f>
        <v>0</v>
      </c>
      <c r="I1501" s="395">
        <f t="shared" ca="1" si="2172"/>
        <v>0</v>
      </c>
      <c r="J1501" s="395">
        <f t="shared" ca="1" si="2173"/>
        <v>0</v>
      </c>
      <c r="K1501" s="395">
        <f t="shared" ca="1" si="2174"/>
        <v>0</v>
      </c>
      <c r="L1501" s="395">
        <f t="shared" ca="1" si="2175"/>
        <v>0</v>
      </c>
      <c r="M1501" s="395">
        <f t="shared" ca="1" si="2176"/>
        <v>0</v>
      </c>
      <c r="N1501" s="395">
        <f t="shared" ca="1" si="2177"/>
        <v>0</v>
      </c>
      <c r="O1501" s="395">
        <f t="shared" ca="1" si="2178"/>
        <v>0</v>
      </c>
      <c r="P1501" s="395">
        <f t="shared" ca="1" si="2179"/>
        <v>0</v>
      </c>
      <c r="Q1501" s="395">
        <f t="shared" ca="1" si="2180"/>
        <v>0</v>
      </c>
      <c r="R1501" s="395">
        <f t="shared" ca="1" si="2181"/>
        <v>0</v>
      </c>
      <c r="S1501" s="395">
        <f t="shared" ca="1" si="2182"/>
        <v>0</v>
      </c>
      <c r="T1501" s="395">
        <f t="shared" ca="1" si="2183"/>
        <v>0</v>
      </c>
      <c r="U1501" s="395">
        <f t="shared" ca="1" si="2184"/>
        <v>0</v>
      </c>
      <c r="V1501" s="395">
        <f t="shared" ca="1" si="2185"/>
        <v>0</v>
      </c>
      <c r="W1501" s="395">
        <f t="shared" ca="1" si="2186"/>
        <v>0</v>
      </c>
      <c r="X1501" s="249"/>
      <c r="Y1501" s="249"/>
      <c r="Z1501" s="249"/>
      <c r="AA1501" s="249"/>
      <c r="AB1501" s="249"/>
    </row>
    <row r="1502" spans="1:28" hidden="1" outlineLevel="1">
      <c r="A1502" s="249"/>
      <c r="B1502" s="309" t="str">
        <f t="shared" ca="1" si="2187"/>
        <v>RL Capex 2018</v>
      </c>
      <c r="C1502" s="401"/>
      <c r="D1502" s="401"/>
      <c r="E1502" s="401"/>
      <c r="F1502" s="401"/>
      <c r="G1502" s="401"/>
      <c r="H1502" s="396"/>
      <c r="I1502" s="400">
        <f ca="1">I1468</f>
        <v>0</v>
      </c>
      <c r="J1502" s="395">
        <f t="shared" ca="1" si="2173"/>
        <v>0</v>
      </c>
      <c r="K1502" s="395">
        <f t="shared" ca="1" si="2174"/>
        <v>0</v>
      </c>
      <c r="L1502" s="395">
        <f t="shared" ca="1" si="2175"/>
        <v>0</v>
      </c>
      <c r="M1502" s="395">
        <f t="shared" ca="1" si="2176"/>
        <v>0</v>
      </c>
      <c r="N1502" s="395">
        <f t="shared" ca="1" si="2177"/>
        <v>0</v>
      </c>
      <c r="O1502" s="395">
        <f t="shared" ca="1" si="2178"/>
        <v>0</v>
      </c>
      <c r="P1502" s="395">
        <f t="shared" ca="1" si="2179"/>
        <v>0</v>
      </c>
      <c r="Q1502" s="395">
        <f t="shared" ca="1" si="2180"/>
        <v>0</v>
      </c>
      <c r="R1502" s="395">
        <f t="shared" ca="1" si="2181"/>
        <v>0</v>
      </c>
      <c r="S1502" s="395">
        <f t="shared" ca="1" si="2182"/>
        <v>0</v>
      </c>
      <c r="T1502" s="395">
        <f t="shared" ca="1" si="2183"/>
        <v>0</v>
      </c>
      <c r="U1502" s="395">
        <f t="shared" ca="1" si="2184"/>
        <v>0</v>
      </c>
      <c r="V1502" s="395">
        <f t="shared" ca="1" si="2185"/>
        <v>0</v>
      </c>
      <c r="W1502" s="395">
        <f t="shared" ca="1" si="2186"/>
        <v>0</v>
      </c>
      <c r="X1502" s="249"/>
      <c r="Y1502" s="249"/>
      <c r="Z1502" s="249"/>
      <c r="AA1502" s="249"/>
      <c r="AB1502" s="249"/>
    </row>
    <row r="1503" spans="1:28" hidden="1" outlineLevel="1">
      <c r="A1503" s="249"/>
      <c r="B1503" s="309" t="str">
        <f t="shared" ca="1" si="2187"/>
        <v>RL Capex 2019</v>
      </c>
      <c r="C1503" s="401"/>
      <c r="D1503" s="401"/>
      <c r="E1503" s="401"/>
      <c r="F1503" s="401"/>
      <c r="G1503" s="401"/>
      <c r="H1503" s="401"/>
      <c r="I1503" s="396"/>
      <c r="J1503" s="400">
        <f ca="1">J1468</f>
        <v>0</v>
      </c>
      <c r="K1503" s="395">
        <f t="shared" ca="1" si="2174"/>
        <v>0</v>
      </c>
      <c r="L1503" s="395">
        <f t="shared" ca="1" si="2175"/>
        <v>0</v>
      </c>
      <c r="M1503" s="395">
        <f t="shared" ca="1" si="2176"/>
        <v>0</v>
      </c>
      <c r="N1503" s="395">
        <f t="shared" ca="1" si="2177"/>
        <v>0</v>
      </c>
      <c r="O1503" s="395">
        <f t="shared" ca="1" si="2178"/>
        <v>0</v>
      </c>
      <c r="P1503" s="395">
        <f t="shared" ca="1" si="2179"/>
        <v>0</v>
      </c>
      <c r="Q1503" s="395">
        <f t="shared" ca="1" si="2180"/>
        <v>0</v>
      </c>
      <c r="R1503" s="395">
        <f t="shared" ca="1" si="2181"/>
        <v>0</v>
      </c>
      <c r="S1503" s="395">
        <f t="shared" ca="1" si="2182"/>
        <v>0</v>
      </c>
      <c r="T1503" s="395">
        <f t="shared" ca="1" si="2183"/>
        <v>0</v>
      </c>
      <c r="U1503" s="395">
        <f t="shared" ca="1" si="2184"/>
        <v>0</v>
      </c>
      <c r="V1503" s="395">
        <f t="shared" ca="1" si="2185"/>
        <v>0</v>
      </c>
      <c r="W1503" s="395">
        <f t="shared" ca="1" si="2186"/>
        <v>0</v>
      </c>
      <c r="X1503" s="249"/>
      <c r="Y1503" s="249"/>
      <c r="Z1503" s="249"/>
      <c r="AA1503" s="249"/>
      <c r="AB1503" s="249"/>
    </row>
    <row r="1504" spans="1:28" hidden="1" outlineLevel="1">
      <c r="A1504" s="249"/>
      <c r="B1504" s="309" t="str">
        <f t="shared" ca="1" si="2187"/>
        <v>RL Capex 2020</v>
      </c>
      <c r="C1504" s="401"/>
      <c r="D1504" s="401"/>
      <c r="E1504" s="401"/>
      <c r="F1504" s="401"/>
      <c r="G1504" s="401"/>
      <c r="H1504" s="401"/>
      <c r="I1504" s="401"/>
      <c r="J1504" s="396"/>
      <c r="K1504" s="400">
        <f ca="1">K1468</f>
        <v>0</v>
      </c>
      <c r="L1504" s="395">
        <f t="shared" ca="1" si="2175"/>
        <v>0</v>
      </c>
      <c r="M1504" s="395">
        <f t="shared" ca="1" si="2176"/>
        <v>0</v>
      </c>
      <c r="N1504" s="395">
        <f t="shared" ca="1" si="2177"/>
        <v>0</v>
      </c>
      <c r="O1504" s="395">
        <f t="shared" ca="1" si="2178"/>
        <v>0</v>
      </c>
      <c r="P1504" s="395">
        <f t="shared" ca="1" si="2179"/>
        <v>0</v>
      </c>
      <c r="Q1504" s="395">
        <f t="shared" ca="1" si="2180"/>
        <v>0</v>
      </c>
      <c r="R1504" s="395">
        <f t="shared" ca="1" si="2181"/>
        <v>0</v>
      </c>
      <c r="S1504" s="395">
        <f t="shared" ca="1" si="2182"/>
        <v>0</v>
      </c>
      <c r="T1504" s="395">
        <f t="shared" ca="1" si="2183"/>
        <v>0</v>
      </c>
      <c r="U1504" s="395">
        <f t="shared" ca="1" si="2184"/>
        <v>0</v>
      </c>
      <c r="V1504" s="395">
        <f t="shared" ca="1" si="2185"/>
        <v>0</v>
      </c>
      <c r="W1504" s="395">
        <f t="shared" ca="1" si="2186"/>
        <v>0</v>
      </c>
      <c r="X1504" s="249"/>
      <c r="Y1504" s="249"/>
      <c r="Z1504" s="249"/>
      <c r="AA1504" s="249"/>
      <c r="AB1504" s="249"/>
    </row>
    <row r="1505" spans="1:28" hidden="1" outlineLevel="1">
      <c r="A1505" s="249"/>
      <c r="B1505" s="309" t="str">
        <f t="shared" ca="1" si="2187"/>
        <v>RL Capex 2021</v>
      </c>
      <c r="C1505" s="401"/>
      <c r="D1505" s="401"/>
      <c r="E1505" s="401"/>
      <c r="F1505" s="401"/>
      <c r="G1505" s="401"/>
      <c r="H1505" s="401"/>
      <c r="I1505" s="401"/>
      <c r="J1505" s="401"/>
      <c r="K1505" s="396"/>
      <c r="L1505" s="400">
        <f ca="1">L1468</f>
        <v>0</v>
      </c>
      <c r="M1505" s="395">
        <f t="shared" ca="1" si="2176"/>
        <v>0</v>
      </c>
      <c r="N1505" s="395">
        <f t="shared" ca="1" si="2177"/>
        <v>0</v>
      </c>
      <c r="O1505" s="395">
        <f t="shared" ca="1" si="2178"/>
        <v>0</v>
      </c>
      <c r="P1505" s="395">
        <f t="shared" ca="1" si="2179"/>
        <v>0</v>
      </c>
      <c r="Q1505" s="395">
        <f t="shared" ca="1" si="2180"/>
        <v>0</v>
      </c>
      <c r="R1505" s="395">
        <f t="shared" ca="1" si="2181"/>
        <v>0</v>
      </c>
      <c r="S1505" s="395">
        <f t="shared" ca="1" si="2182"/>
        <v>0</v>
      </c>
      <c r="T1505" s="395">
        <f t="shared" ca="1" si="2183"/>
        <v>0</v>
      </c>
      <c r="U1505" s="395">
        <f t="shared" ca="1" si="2184"/>
        <v>0</v>
      </c>
      <c r="V1505" s="395">
        <f t="shared" ca="1" si="2185"/>
        <v>0</v>
      </c>
      <c r="W1505" s="395">
        <f t="shared" ca="1" si="2186"/>
        <v>0</v>
      </c>
      <c r="X1505" s="249"/>
      <c r="Y1505" s="249"/>
      <c r="Z1505" s="249"/>
      <c r="AA1505" s="249"/>
      <c r="AB1505" s="249"/>
    </row>
    <row r="1506" spans="1:28" hidden="1" outlineLevel="1">
      <c r="A1506" s="249"/>
      <c r="B1506" s="309" t="str">
        <f t="shared" ca="1" si="2187"/>
        <v>RL Capex 2022</v>
      </c>
      <c r="C1506" s="401"/>
      <c r="D1506" s="401"/>
      <c r="E1506" s="401"/>
      <c r="F1506" s="401"/>
      <c r="G1506" s="401"/>
      <c r="H1506" s="401"/>
      <c r="I1506" s="401"/>
      <c r="J1506" s="401"/>
      <c r="K1506" s="401"/>
      <c r="L1506" s="396"/>
      <c r="M1506" s="400">
        <f ca="1">M1468</f>
        <v>0</v>
      </c>
      <c r="N1506" s="395">
        <f t="shared" ca="1" si="2177"/>
        <v>0</v>
      </c>
      <c r="O1506" s="395">
        <f t="shared" ca="1" si="2178"/>
        <v>0</v>
      </c>
      <c r="P1506" s="395">
        <f t="shared" ca="1" si="2179"/>
        <v>0</v>
      </c>
      <c r="Q1506" s="395">
        <f t="shared" ca="1" si="2180"/>
        <v>0</v>
      </c>
      <c r="R1506" s="395">
        <f t="shared" ca="1" si="2181"/>
        <v>0</v>
      </c>
      <c r="S1506" s="395">
        <f t="shared" ca="1" si="2182"/>
        <v>0</v>
      </c>
      <c r="T1506" s="395">
        <f t="shared" ca="1" si="2183"/>
        <v>0</v>
      </c>
      <c r="U1506" s="395">
        <f t="shared" ca="1" si="2184"/>
        <v>0</v>
      </c>
      <c r="V1506" s="395">
        <f t="shared" ca="1" si="2185"/>
        <v>0</v>
      </c>
      <c r="W1506" s="395">
        <f t="shared" ca="1" si="2186"/>
        <v>0</v>
      </c>
      <c r="X1506" s="249"/>
      <c r="Y1506" s="249"/>
      <c r="Z1506" s="249"/>
      <c r="AA1506" s="249"/>
      <c r="AB1506" s="249"/>
    </row>
    <row r="1507" spans="1:28" hidden="1" outlineLevel="1">
      <c r="A1507" s="249"/>
      <c r="B1507" s="309" t="str">
        <f t="shared" ca="1" si="2187"/>
        <v>RL Capex 2023</v>
      </c>
      <c r="C1507" s="401"/>
      <c r="D1507" s="401"/>
      <c r="E1507" s="401"/>
      <c r="F1507" s="401"/>
      <c r="G1507" s="401"/>
      <c r="H1507" s="401"/>
      <c r="I1507" s="401"/>
      <c r="J1507" s="401"/>
      <c r="K1507" s="401"/>
      <c r="L1507" s="401"/>
      <c r="M1507" s="396"/>
      <c r="N1507" s="400">
        <f>N1468</f>
        <v>0</v>
      </c>
      <c r="O1507" s="395">
        <f t="shared" si="2178"/>
        <v>0</v>
      </c>
      <c r="P1507" s="395">
        <f t="shared" si="2179"/>
        <v>0</v>
      </c>
      <c r="Q1507" s="395">
        <f t="shared" si="2180"/>
        <v>0</v>
      </c>
      <c r="R1507" s="395">
        <f t="shared" si="2181"/>
        <v>0</v>
      </c>
      <c r="S1507" s="395">
        <f t="shared" si="2182"/>
        <v>0</v>
      </c>
      <c r="T1507" s="395">
        <f t="shared" si="2183"/>
        <v>0</v>
      </c>
      <c r="U1507" s="395">
        <f t="shared" si="2184"/>
        <v>0</v>
      </c>
      <c r="V1507" s="395">
        <f t="shared" si="2185"/>
        <v>0</v>
      </c>
      <c r="W1507" s="395">
        <f t="shared" si="2186"/>
        <v>0</v>
      </c>
      <c r="X1507" s="249"/>
      <c r="Y1507" s="249"/>
      <c r="Z1507" s="249"/>
      <c r="AA1507" s="249"/>
      <c r="AB1507" s="249"/>
    </row>
    <row r="1508" spans="1:28" hidden="1" outlineLevel="1">
      <c r="A1508" s="249"/>
      <c r="B1508" s="309" t="str">
        <f t="shared" ca="1" si="2187"/>
        <v>RL Capex 2024</v>
      </c>
      <c r="C1508" s="401"/>
      <c r="D1508" s="401"/>
      <c r="E1508" s="401"/>
      <c r="F1508" s="401"/>
      <c r="G1508" s="401"/>
      <c r="H1508" s="401"/>
      <c r="I1508" s="401"/>
      <c r="J1508" s="401"/>
      <c r="K1508" s="401"/>
      <c r="L1508" s="401"/>
      <c r="M1508" s="401"/>
      <c r="N1508" s="396"/>
      <c r="O1508" s="400">
        <f>O1468</f>
        <v>0</v>
      </c>
      <c r="P1508" s="395">
        <f t="shared" si="2179"/>
        <v>0</v>
      </c>
      <c r="Q1508" s="395">
        <f t="shared" si="2180"/>
        <v>0</v>
      </c>
      <c r="R1508" s="395">
        <f t="shared" si="2181"/>
        <v>0</v>
      </c>
      <c r="S1508" s="395">
        <f t="shared" si="2182"/>
        <v>0</v>
      </c>
      <c r="T1508" s="395">
        <f t="shared" si="2183"/>
        <v>0</v>
      </c>
      <c r="U1508" s="395">
        <f t="shared" si="2184"/>
        <v>0</v>
      </c>
      <c r="V1508" s="395">
        <f t="shared" si="2185"/>
        <v>0</v>
      </c>
      <c r="W1508" s="395">
        <f t="shared" si="2186"/>
        <v>0</v>
      </c>
      <c r="X1508" s="249"/>
      <c r="Y1508" s="249"/>
      <c r="Z1508" s="249"/>
      <c r="AA1508" s="249"/>
      <c r="AB1508" s="249"/>
    </row>
    <row r="1509" spans="1:28" hidden="1" outlineLevel="1">
      <c r="A1509" s="249"/>
      <c r="B1509" s="309" t="str">
        <f t="shared" ca="1" si="2187"/>
        <v>RL Capex 2025</v>
      </c>
      <c r="C1509" s="401"/>
      <c r="D1509" s="401"/>
      <c r="E1509" s="401"/>
      <c r="F1509" s="401"/>
      <c r="G1509" s="401"/>
      <c r="H1509" s="401"/>
      <c r="I1509" s="401"/>
      <c r="J1509" s="401"/>
      <c r="K1509" s="401"/>
      <c r="L1509" s="401"/>
      <c r="M1509" s="401"/>
      <c r="N1509" s="401"/>
      <c r="O1509" s="396"/>
      <c r="P1509" s="400">
        <f>P1468</f>
        <v>0</v>
      </c>
      <c r="Q1509" s="395">
        <f t="shared" si="2180"/>
        <v>0</v>
      </c>
      <c r="R1509" s="395">
        <f t="shared" si="2181"/>
        <v>0</v>
      </c>
      <c r="S1509" s="395">
        <f t="shared" si="2182"/>
        <v>0</v>
      </c>
      <c r="T1509" s="395">
        <f t="shared" si="2183"/>
        <v>0</v>
      </c>
      <c r="U1509" s="395">
        <f t="shared" si="2184"/>
        <v>0</v>
      </c>
      <c r="V1509" s="395">
        <f t="shared" si="2185"/>
        <v>0</v>
      </c>
      <c r="W1509" s="395">
        <f t="shared" si="2186"/>
        <v>0</v>
      </c>
      <c r="X1509" s="249"/>
      <c r="Y1509" s="249"/>
      <c r="Z1509" s="249"/>
      <c r="AA1509" s="249"/>
      <c r="AB1509" s="249"/>
    </row>
    <row r="1510" spans="1:28" hidden="1" outlineLevel="1">
      <c r="A1510" s="249"/>
      <c r="B1510" s="309" t="str">
        <f t="shared" ca="1" si="2187"/>
        <v>RL Capex 2026</v>
      </c>
      <c r="C1510" s="401"/>
      <c r="D1510" s="401"/>
      <c r="E1510" s="401"/>
      <c r="F1510" s="401"/>
      <c r="G1510" s="401"/>
      <c r="H1510" s="401"/>
      <c r="I1510" s="401"/>
      <c r="J1510" s="401"/>
      <c r="K1510" s="401"/>
      <c r="L1510" s="401"/>
      <c r="M1510" s="401"/>
      <c r="N1510" s="401"/>
      <c r="O1510" s="401"/>
      <c r="P1510" s="396"/>
      <c r="Q1510" s="400">
        <f>Q1468</f>
        <v>0</v>
      </c>
      <c r="R1510" s="395">
        <f t="shared" si="2181"/>
        <v>0</v>
      </c>
      <c r="S1510" s="395">
        <f t="shared" si="2182"/>
        <v>0</v>
      </c>
      <c r="T1510" s="395">
        <f t="shared" si="2183"/>
        <v>0</v>
      </c>
      <c r="U1510" s="395">
        <f t="shared" si="2184"/>
        <v>0</v>
      </c>
      <c r="V1510" s="395">
        <f t="shared" si="2185"/>
        <v>0</v>
      </c>
      <c r="W1510" s="395">
        <f t="shared" si="2186"/>
        <v>0</v>
      </c>
      <c r="X1510" s="249"/>
      <c r="Y1510" s="249"/>
      <c r="Z1510" s="249"/>
      <c r="AA1510" s="249"/>
      <c r="AB1510" s="249"/>
    </row>
    <row r="1511" spans="1:28" hidden="1" outlineLevel="1">
      <c r="A1511" s="249"/>
      <c r="B1511" s="309" t="str">
        <f t="shared" ca="1" si="2187"/>
        <v>RL Capex 2027</v>
      </c>
      <c r="C1511" s="401"/>
      <c r="D1511" s="401"/>
      <c r="E1511" s="401"/>
      <c r="F1511" s="401"/>
      <c r="G1511" s="401"/>
      <c r="H1511" s="401"/>
      <c r="I1511" s="401"/>
      <c r="J1511" s="401"/>
      <c r="K1511" s="401"/>
      <c r="L1511" s="401"/>
      <c r="M1511" s="401"/>
      <c r="N1511" s="401"/>
      <c r="O1511" s="401"/>
      <c r="P1511" s="401"/>
      <c r="Q1511" s="396"/>
      <c r="R1511" s="400">
        <f>R1468</f>
        <v>0</v>
      </c>
      <c r="S1511" s="395">
        <f t="shared" si="2182"/>
        <v>0</v>
      </c>
      <c r="T1511" s="395">
        <f t="shared" si="2183"/>
        <v>0</v>
      </c>
      <c r="U1511" s="395">
        <f t="shared" si="2184"/>
        <v>0</v>
      </c>
      <c r="V1511" s="395">
        <f t="shared" si="2185"/>
        <v>0</v>
      </c>
      <c r="W1511" s="395">
        <f t="shared" si="2186"/>
        <v>0</v>
      </c>
      <c r="X1511" s="249"/>
      <c r="Y1511" s="249"/>
      <c r="Z1511" s="249"/>
      <c r="AA1511" s="249"/>
      <c r="AB1511" s="249"/>
    </row>
    <row r="1512" spans="1:28" hidden="1" outlineLevel="1">
      <c r="A1512" s="249"/>
      <c r="B1512" s="309" t="str">
        <f t="shared" ca="1" si="2187"/>
        <v>RL Capex 2028</v>
      </c>
      <c r="C1512" s="401"/>
      <c r="D1512" s="401"/>
      <c r="E1512" s="401"/>
      <c r="F1512" s="401"/>
      <c r="G1512" s="401"/>
      <c r="H1512" s="401"/>
      <c r="I1512" s="401"/>
      <c r="J1512" s="401"/>
      <c r="K1512" s="401"/>
      <c r="L1512" s="401"/>
      <c r="M1512" s="401"/>
      <c r="N1512" s="401"/>
      <c r="O1512" s="401"/>
      <c r="P1512" s="401"/>
      <c r="Q1512" s="401"/>
      <c r="R1512" s="396"/>
      <c r="S1512" s="400">
        <f>S1468</f>
        <v>0</v>
      </c>
      <c r="T1512" s="395">
        <f t="shared" si="2183"/>
        <v>0</v>
      </c>
      <c r="U1512" s="395">
        <f t="shared" si="2184"/>
        <v>0</v>
      </c>
      <c r="V1512" s="395">
        <f t="shared" si="2185"/>
        <v>0</v>
      </c>
      <c r="W1512" s="395">
        <f t="shared" si="2186"/>
        <v>0</v>
      </c>
      <c r="X1512" s="249"/>
      <c r="Y1512" s="249"/>
      <c r="Z1512" s="249"/>
      <c r="AA1512" s="249"/>
      <c r="AB1512" s="249"/>
    </row>
    <row r="1513" spans="1:28" hidden="1" outlineLevel="1">
      <c r="A1513" s="249"/>
      <c r="B1513" s="309" t="str">
        <f t="shared" ca="1" si="2187"/>
        <v>RL Capex 2029</v>
      </c>
      <c r="C1513" s="401"/>
      <c r="D1513" s="401"/>
      <c r="E1513" s="401"/>
      <c r="F1513" s="401"/>
      <c r="G1513" s="401"/>
      <c r="H1513" s="401"/>
      <c r="I1513" s="401"/>
      <c r="J1513" s="401"/>
      <c r="K1513" s="401"/>
      <c r="L1513" s="401"/>
      <c r="M1513" s="401"/>
      <c r="N1513" s="401"/>
      <c r="O1513" s="401"/>
      <c r="P1513" s="401"/>
      <c r="Q1513" s="401"/>
      <c r="R1513" s="401"/>
      <c r="S1513" s="396"/>
      <c r="T1513" s="400">
        <f>T1468</f>
        <v>0</v>
      </c>
      <c r="U1513" s="395">
        <f t="shared" si="2184"/>
        <v>0</v>
      </c>
      <c r="V1513" s="395">
        <f t="shared" si="2185"/>
        <v>0</v>
      </c>
      <c r="W1513" s="395">
        <f t="shared" si="2186"/>
        <v>0</v>
      </c>
      <c r="X1513" s="249"/>
      <c r="Y1513" s="249"/>
      <c r="Z1513" s="249"/>
      <c r="AA1513" s="249"/>
      <c r="AB1513" s="249"/>
    </row>
    <row r="1514" spans="1:28" hidden="1" outlineLevel="1">
      <c r="A1514" s="249"/>
      <c r="B1514" s="309" t="str">
        <f t="shared" ca="1" si="2187"/>
        <v>RL Capex 2030</v>
      </c>
      <c r="C1514" s="401"/>
      <c r="D1514" s="401"/>
      <c r="E1514" s="401"/>
      <c r="F1514" s="401"/>
      <c r="G1514" s="401"/>
      <c r="H1514" s="401"/>
      <c r="I1514" s="401"/>
      <c r="J1514" s="401"/>
      <c r="K1514" s="401"/>
      <c r="L1514" s="401"/>
      <c r="M1514" s="401"/>
      <c r="N1514" s="401"/>
      <c r="O1514" s="401"/>
      <c r="P1514" s="401"/>
      <c r="Q1514" s="401"/>
      <c r="R1514" s="401"/>
      <c r="S1514" s="401"/>
      <c r="T1514" s="396"/>
      <c r="U1514" s="400">
        <f>U1468</f>
        <v>0</v>
      </c>
      <c r="V1514" s="395">
        <f t="shared" si="2185"/>
        <v>0</v>
      </c>
      <c r="W1514" s="395">
        <f t="shared" si="2186"/>
        <v>0</v>
      </c>
      <c r="X1514" s="249"/>
      <c r="Y1514" s="249"/>
      <c r="Z1514" s="249"/>
      <c r="AA1514" s="249"/>
      <c r="AB1514" s="249"/>
    </row>
    <row r="1515" spans="1:28" hidden="1" outlineLevel="1">
      <c r="A1515" s="249"/>
      <c r="B1515" s="309" t="str">
        <f t="shared" ca="1" si="2187"/>
        <v>RL Capex 2031</v>
      </c>
      <c r="C1515" s="401"/>
      <c r="D1515" s="401"/>
      <c r="E1515" s="401"/>
      <c r="F1515" s="401"/>
      <c r="G1515" s="401"/>
      <c r="H1515" s="401"/>
      <c r="I1515" s="401"/>
      <c r="J1515" s="401"/>
      <c r="K1515" s="401"/>
      <c r="L1515" s="401"/>
      <c r="M1515" s="401"/>
      <c r="N1515" s="401"/>
      <c r="O1515" s="401"/>
      <c r="P1515" s="401"/>
      <c r="Q1515" s="401"/>
      <c r="R1515" s="401"/>
      <c r="S1515" s="401"/>
      <c r="T1515" s="401"/>
      <c r="U1515" s="396"/>
      <c r="V1515" s="400">
        <f>V1468</f>
        <v>0</v>
      </c>
      <c r="W1515" s="395">
        <f>IF(V1515="n/a","n/a",MAX(0,V1515-1))</f>
        <v>0</v>
      </c>
      <c r="X1515" s="249"/>
      <c r="Y1515" s="249"/>
      <c r="Z1515" s="249"/>
      <c r="AA1515" s="249"/>
      <c r="AB1515" s="249"/>
    </row>
    <row r="1516" spans="1:28" hidden="1" outlineLevel="1">
      <c r="A1516" s="249"/>
      <c r="B1516" s="309" t="str">
        <f t="shared" ca="1" si="2187"/>
        <v>RL Capex 2032</v>
      </c>
      <c r="C1516" s="401"/>
      <c r="D1516" s="401"/>
      <c r="E1516" s="401"/>
      <c r="F1516" s="401"/>
      <c r="G1516" s="401"/>
      <c r="H1516" s="401"/>
      <c r="I1516" s="401"/>
      <c r="J1516" s="401"/>
      <c r="K1516" s="401"/>
      <c r="L1516" s="401"/>
      <c r="M1516" s="401"/>
      <c r="N1516" s="401"/>
      <c r="O1516" s="401"/>
      <c r="P1516" s="401"/>
      <c r="Q1516" s="401"/>
      <c r="R1516" s="401"/>
      <c r="S1516" s="401"/>
      <c r="T1516" s="401"/>
      <c r="U1516" s="401"/>
      <c r="V1516" s="396"/>
      <c r="W1516" s="395">
        <f>W1468</f>
        <v>0</v>
      </c>
      <c r="X1516" s="249"/>
      <c r="Y1516" s="249"/>
      <c r="Z1516" s="249"/>
      <c r="AA1516" s="249"/>
      <c r="AB1516" s="249"/>
    </row>
    <row r="1517" spans="1:28" hidden="1" outlineLevel="1">
      <c r="A1517" s="249"/>
      <c r="B1517" s="332"/>
      <c r="C1517" s="395"/>
      <c r="D1517" s="395"/>
      <c r="E1517" s="395"/>
      <c r="F1517" s="395"/>
      <c r="G1517" s="395"/>
      <c r="H1517" s="395"/>
      <c r="I1517" s="395"/>
      <c r="J1517" s="395"/>
      <c r="K1517" s="395"/>
      <c r="L1517" s="395"/>
      <c r="M1517" s="395"/>
      <c r="N1517" s="395"/>
      <c r="O1517" s="395"/>
      <c r="P1517" s="395"/>
      <c r="Q1517" s="395"/>
      <c r="R1517" s="395"/>
      <c r="S1517" s="395"/>
      <c r="T1517" s="395"/>
      <c r="U1517" s="395"/>
      <c r="V1517" s="395"/>
      <c r="W1517" s="395"/>
      <c r="X1517" s="249"/>
      <c r="Y1517" s="249"/>
      <c r="Z1517" s="249"/>
      <c r="AA1517" s="249"/>
      <c r="AB1517" s="249"/>
    </row>
    <row r="1518" spans="1:28" collapsed="1">
      <c r="A1518" s="322"/>
      <c r="B1518" s="336" t="s">
        <v>192</v>
      </c>
      <c r="C1518" s="460">
        <f ca="1">(IF(OR($C1468&lt;&gt;"n/a",C1468&lt;&gt;"n/a"),IF(SUM(C1471:C1493)=0,0,IF((SUMPRODUCT(C1471:C1493,C1495:C1517)/SUM(C1471:C1493))&lt;0,1,(SUMPRODUCT(C1471:C1493,C1495:C1517)/SUM(C1471:C1493)))),"n/a"))</f>
        <v>0</v>
      </c>
      <c r="D1518" s="460">
        <f ca="1">(IF(OR($C1468&lt;&gt;"n/a",D1468&lt;&gt;"n/a"),IF(SUM(D1471:D1493)=0,0,IF((SUMPRODUCT(D1471:D1493,D1495:D1517)/SUM(D1471:D1493))&lt;0,1,(SUMPRODUCT(D1471:D1493,D1495:D1517)/SUM(D1471:D1493)))),"n/a"))</f>
        <v>0</v>
      </c>
      <c r="E1518" s="460">
        <f t="shared" ref="E1518:W1518" ca="1" si="2188">(IF(OR($C1468&lt;&gt;"n/a",E1468&lt;&gt;"n/a"),IF(SUM(E1471:E1493)=0,0,IF((SUMPRODUCT(E1471:E1493,E1495:E1517)/SUM(E1471:E1493))&lt;0,1,(SUMPRODUCT(E1471:E1493,E1495:E1517)/SUM(E1471:E1493)))),"n/a"))</f>
        <v>0</v>
      </c>
      <c r="F1518" s="460">
        <f t="shared" ca="1" si="2188"/>
        <v>0</v>
      </c>
      <c r="G1518" s="460">
        <f t="shared" ca="1" si="2188"/>
        <v>0</v>
      </c>
      <c r="H1518" s="460">
        <f t="shared" ca="1" si="2188"/>
        <v>0</v>
      </c>
      <c r="I1518" s="460">
        <f t="shared" ca="1" si="2188"/>
        <v>0</v>
      </c>
      <c r="J1518" s="460">
        <f t="shared" ca="1" si="2188"/>
        <v>0</v>
      </c>
      <c r="K1518" s="460">
        <f t="shared" ca="1" si="2188"/>
        <v>0</v>
      </c>
      <c r="L1518" s="460">
        <f t="shared" ca="1" si="2188"/>
        <v>0</v>
      </c>
      <c r="M1518" s="460">
        <f t="shared" ca="1" si="2188"/>
        <v>0</v>
      </c>
      <c r="N1518" s="460">
        <f t="shared" ca="1" si="2188"/>
        <v>0</v>
      </c>
      <c r="O1518" s="460">
        <f t="shared" ca="1" si="2188"/>
        <v>0</v>
      </c>
      <c r="P1518" s="460">
        <f t="shared" ca="1" si="2188"/>
        <v>0</v>
      </c>
      <c r="Q1518" s="460">
        <f t="shared" ca="1" si="2188"/>
        <v>0</v>
      </c>
      <c r="R1518" s="460">
        <f t="shared" ca="1" si="2188"/>
        <v>0</v>
      </c>
      <c r="S1518" s="460">
        <f t="shared" ca="1" si="2188"/>
        <v>0</v>
      </c>
      <c r="T1518" s="460">
        <f t="shared" ca="1" si="2188"/>
        <v>0</v>
      </c>
      <c r="U1518" s="460">
        <f t="shared" ca="1" si="2188"/>
        <v>0</v>
      </c>
      <c r="V1518" s="460">
        <f t="shared" ca="1" si="2188"/>
        <v>0</v>
      </c>
      <c r="W1518" s="460">
        <f t="shared" ca="1" si="2188"/>
        <v>0</v>
      </c>
      <c r="X1518" s="249"/>
      <c r="Y1518" s="249"/>
      <c r="Z1518" s="249"/>
      <c r="AA1518" s="249"/>
      <c r="AB1518" s="249"/>
    </row>
    <row r="1519" spans="1:28">
      <c r="A1519" s="249"/>
      <c r="B1519" s="249"/>
      <c r="C1519" s="395"/>
      <c r="D1519" s="395"/>
      <c r="E1519" s="395"/>
      <c r="F1519" s="395"/>
      <c r="G1519" s="395"/>
      <c r="H1519" s="395"/>
      <c r="I1519" s="395"/>
      <c r="J1519" s="395"/>
      <c r="K1519" s="395"/>
      <c r="L1519" s="395"/>
      <c r="M1519" s="395"/>
      <c r="N1519" s="395"/>
      <c r="O1519" s="395"/>
      <c r="P1519" s="395"/>
      <c r="Q1519" s="395"/>
      <c r="R1519" s="395"/>
      <c r="S1519" s="395"/>
      <c r="T1519" s="395"/>
      <c r="U1519" s="395"/>
      <c r="V1519" s="395"/>
      <c r="W1519" s="395"/>
      <c r="X1519" s="249"/>
      <c r="Y1519" s="249"/>
      <c r="Z1519" s="249"/>
      <c r="AA1519" s="249"/>
      <c r="AB1519" s="249"/>
    </row>
    <row r="1520" spans="1:28">
      <c r="A1520" s="72" t="s">
        <v>79</v>
      </c>
      <c r="B1520" s="142">
        <f>VLOOKUP($A1520,'RFM input'!$E$7:$F$56,2,FALSE)</f>
        <v>0</v>
      </c>
      <c r="C1520" s="402"/>
      <c r="D1520" s="402"/>
      <c r="E1520" s="403"/>
      <c r="F1520" s="403"/>
      <c r="G1520" s="403"/>
      <c r="H1520" s="403"/>
      <c r="I1520" s="403"/>
      <c r="J1520" s="403"/>
      <c r="K1520" s="403"/>
      <c r="L1520" s="403"/>
      <c r="M1520" s="403"/>
      <c r="N1520" s="403"/>
      <c r="O1520" s="403"/>
      <c r="P1520" s="403"/>
      <c r="Q1520" s="403"/>
      <c r="R1520" s="403"/>
      <c r="S1520" s="403"/>
      <c r="T1520" s="403"/>
      <c r="U1520" s="403"/>
      <c r="V1520" s="403"/>
      <c r="W1520" s="403"/>
      <c r="X1520" s="249"/>
      <c r="Y1520" s="249"/>
      <c r="Z1520" s="249"/>
      <c r="AA1520" s="249"/>
      <c r="AB1520" s="249"/>
    </row>
    <row r="1521" spans="1:28">
      <c r="A1521" s="378">
        <f>VALUE(REPLACE(A1520,1,12,""))</f>
        <v>29</v>
      </c>
      <c r="B1521" s="317" t="s">
        <v>195</v>
      </c>
      <c r="C1521" s="389">
        <f ca="1">OFFSET('TAB roll forward'!$H$7,A1521,0)</f>
        <v>0</v>
      </c>
      <c r="D1521" s="404">
        <f ca="1">'RAB remaining lives'!D1526</f>
        <v>0</v>
      </c>
      <c r="E1521" s="404">
        <f ca="1">'RAB remaining lives'!E1526</f>
        <v>0</v>
      </c>
      <c r="F1521" s="404">
        <f ca="1">'RAB remaining lives'!F1526</f>
        <v>0</v>
      </c>
      <c r="G1521" s="404">
        <f ca="1">'RAB remaining lives'!G1526</f>
        <v>0</v>
      </c>
      <c r="H1521" s="404">
        <f ca="1">'RAB remaining lives'!H1526</f>
        <v>0</v>
      </c>
      <c r="I1521" s="404">
        <f ca="1">'RAB remaining lives'!I1526</f>
        <v>0</v>
      </c>
      <c r="J1521" s="404">
        <f ca="1">'RAB remaining lives'!J1526</f>
        <v>0</v>
      </c>
      <c r="K1521" s="404">
        <f ca="1">'RAB remaining lives'!K1526</f>
        <v>0</v>
      </c>
      <c r="L1521" s="404">
        <f ca="1">'RAB remaining lives'!L1526</f>
        <v>0</v>
      </c>
      <c r="M1521" s="404">
        <f ca="1">'RAB remaining lives'!M1526</f>
        <v>0</v>
      </c>
      <c r="N1521" s="404">
        <f>'RAB remaining lives'!N1526</f>
        <v>0</v>
      </c>
      <c r="O1521" s="404">
        <f>'RAB remaining lives'!O1526</f>
        <v>0</v>
      </c>
      <c r="P1521" s="404">
        <f>'RAB remaining lives'!P1526</f>
        <v>0</v>
      </c>
      <c r="Q1521" s="404">
        <f>'RAB remaining lives'!Q1526</f>
        <v>0</v>
      </c>
      <c r="R1521" s="404">
        <f>'RAB remaining lives'!R1526</f>
        <v>0</v>
      </c>
      <c r="S1521" s="404">
        <f>'RAB remaining lives'!S1526</f>
        <v>0</v>
      </c>
      <c r="T1521" s="404">
        <f>'RAB remaining lives'!T1526</f>
        <v>0</v>
      </c>
      <c r="U1521" s="404">
        <f>'RAB remaining lives'!U1526</f>
        <v>0</v>
      </c>
      <c r="V1521" s="404">
        <f>'RAB remaining lives'!V1526</f>
        <v>0</v>
      </c>
      <c r="W1521" s="404">
        <f>'RAB remaining lives'!W1526</f>
        <v>0</v>
      </c>
      <c r="X1521" s="249"/>
      <c r="Y1521" s="249"/>
      <c r="Z1521" s="249"/>
      <c r="AA1521" s="249"/>
      <c r="AB1521" s="249"/>
    </row>
    <row r="1522" spans="1:28">
      <c r="A1522" s="249"/>
      <c r="B1522" s="249" t="s">
        <v>326</v>
      </c>
      <c r="C1522" s="391">
        <f ca="1">OFFSET('RFM input'!$X$6,$A1521,0)</f>
        <v>0</v>
      </c>
      <c r="D1522" s="390">
        <f ca="1">OFFSET('RFM input'!$Y$6,$A1521,0)</f>
        <v>0</v>
      </c>
      <c r="E1522" s="390">
        <f ca="1">OFFSET('RFM input'!$Y$6,$A1521,0)</f>
        <v>0</v>
      </c>
      <c r="F1522" s="390">
        <f ca="1">OFFSET('RFM input'!$Y$6,$A1521,0)</f>
        <v>0</v>
      </c>
      <c r="G1522" s="390">
        <f ca="1">OFFSET('RFM input'!$Y$6,$A1521,0)</f>
        <v>0</v>
      </c>
      <c r="H1522" s="390">
        <f ca="1">OFFSET('RFM input'!$Y$6,$A1521,0)</f>
        <v>0</v>
      </c>
      <c r="I1522" s="390">
        <f ca="1">OFFSET('RFM input'!$Y$6,'TAB remaining lives'!$A1521,0)</f>
        <v>0</v>
      </c>
      <c r="J1522" s="390">
        <f ca="1">OFFSET('RFM input'!$Y$6,'TAB remaining lives'!$A1521,0)</f>
        <v>0</v>
      </c>
      <c r="K1522" s="390">
        <f ca="1">OFFSET('RFM input'!$Y$6,'TAB remaining lives'!$A1521,0)</f>
        <v>0</v>
      </c>
      <c r="L1522" s="390">
        <f ca="1">OFFSET('RFM input'!$Y$6,'TAB remaining lives'!$A1521,0)</f>
        <v>0</v>
      </c>
      <c r="M1522" s="390">
        <f ca="1">OFFSET('RFM input'!$Y$6,'TAB remaining lives'!$A1521,0)</f>
        <v>0</v>
      </c>
      <c r="N1522" s="390"/>
      <c r="O1522" s="390"/>
      <c r="P1522" s="390"/>
      <c r="Q1522" s="390"/>
      <c r="R1522" s="390"/>
      <c r="S1522" s="390"/>
      <c r="T1522" s="390"/>
      <c r="U1522" s="390"/>
      <c r="V1522" s="390"/>
      <c r="W1522" s="390"/>
      <c r="X1522" s="249"/>
      <c r="Y1522" s="249"/>
      <c r="Z1522" s="249"/>
      <c r="AA1522" s="249"/>
      <c r="AB1522" s="249"/>
    </row>
    <row r="1523" spans="1:28">
      <c r="A1523" s="249"/>
      <c r="B1523" s="317" t="s">
        <v>300</v>
      </c>
      <c r="C1523" s="392"/>
      <c r="D1523" s="393">
        <f ca="1">IF(D$6=(OFFSET('RFM input'!$G$60,0,'RFM input'!$AA$7)),OFFSET('RFM input'!$I$454,$A1521,0),0)</f>
        <v>0</v>
      </c>
      <c r="E1523" s="390">
        <f ca="1">IF(E$6=(OFFSET('RFM input'!$G$60,0,'RFM input'!$AA$7)),OFFSET('RFM input'!$I$454,$A1521,0),0)</f>
        <v>0</v>
      </c>
      <c r="F1523" s="390">
        <f ca="1">IF(F$6=(OFFSET('RFM input'!$G$60,0,'RFM input'!$AA$7)),OFFSET('RFM input'!$I$454,$A1521,0),0)</f>
        <v>0</v>
      </c>
      <c r="G1523" s="390">
        <f ca="1">IF(G$6=(OFFSET('RFM input'!$G$60,0,'RFM input'!$AA$7)),OFFSET('RFM input'!$I$454,$A1521,0),0)</f>
        <v>0</v>
      </c>
      <c r="H1523" s="390">
        <f ca="1">IF(H$6=(OFFSET('RFM input'!$G$60,0,'RFM input'!$AA$7)),OFFSET('RFM input'!$I$454,$A1521,0),0)</f>
        <v>0</v>
      </c>
      <c r="I1523" s="390">
        <f ca="1">IF(I$6=(OFFSET('RFM input'!$G$60,0,'RFM input'!$AA$7)),OFFSET('RFM input'!$I$454,$A1521,0),0)</f>
        <v>0</v>
      </c>
      <c r="J1523" s="390">
        <f ca="1">IF(J$6=(OFFSET('RFM input'!$G$60,0,'RFM input'!$AA$7)),OFFSET('RFM input'!$I$454,$A1521,0),0)</f>
        <v>0</v>
      </c>
      <c r="K1523" s="390">
        <f ca="1">IF(K$6=(OFFSET('RFM input'!$G$60,0,'RFM input'!$AA$7)),OFFSET('RFM input'!$I$454,$A1521,0),0)</f>
        <v>0</v>
      </c>
      <c r="L1523" s="390">
        <f ca="1">IF(L$6=(OFFSET('RFM input'!$G$60,0,'RFM input'!$AA$7)),OFFSET('RFM input'!$I$454,$A1521,0),0)</f>
        <v>0</v>
      </c>
      <c r="M1523" s="390">
        <f ca="1">IF(M$6=(OFFSET('RFM input'!$G$60,0,'RFM input'!$AA$7)),OFFSET('RFM input'!$I$454,$A1521,0),0)</f>
        <v>0</v>
      </c>
      <c r="N1523" s="390"/>
      <c r="O1523" s="390"/>
      <c r="P1523" s="390"/>
      <c r="Q1523" s="390"/>
      <c r="R1523" s="390"/>
      <c r="S1523" s="390"/>
      <c r="T1523" s="390"/>
      <c r="U1523" s="390"/>
      <c r="V1523" s="390"/>
      <c r="W1523" s="390"/>
      <c r="X1523" s="249"/>
      <c r="Y1523" s="249"/>
      <c r="Z1523" s="249"/>
      <c r="AA1523" s="249"/>
      <c r="AB1523" s="249"/>
    </row>
    <row r="1524" spans="1:28">
      <c r="A1524" s="249"/>
      <c r="B1524" s="317" t="s">
        <v>309</v>
      </c>
      <c r="C1524" s="392"/>
      <c r="D1524" s="391">
        <f ca="1">IF(D$6=(OFFSET('RFM input'!$G$60,0,'RFM input'!$AA$7)),OFFSET('RFM input'!$K$454,$A1521,0),0)</f>
        <v>0</v>
      </c>
      <c r="E1524" s="394">
        <f ca="1">IF(E$6=(OFFSET('RFM input'!$G$60,0,'RFM input'!$AA$7)),OFFSET('RFM input'!$K$454,$A1521,0),0)</f>
        <v>0</v>
      </c>
      <c r="F1524" s="394">
        <f ca="1">IF(F$6=(OFFSET('RFM input'!$G$60,0,'RFM input'!$AA$7)),OFFSET('RFM input'!$K$454,$A1521,0),0)</f>
        <v>0</v>
      </c>
      <c r="G1524" s="394">
        <f ca="1">IF(G$6=(OFFSET('RFM input'!$G$60,0,'RFM input'!$AA$7)),OFFSET('RFM input'!$K$454,$A1521,0),0)</f>
        <v>0</v>
      </c>
      <c r="H1524" s="394">
        <f ca="1">IF(H$6=(OFFSET('RFM input'!$G$60,0,'RFM input'!$AA$7)),OFFSET('RFM input'!$K$454,$A1521,0),0)</f>
        <v>0</v>
      </c>
      <c r="I1524" s="394">
        <f ca="1">IF(I$6=(OFFSET('RFM input'!$G$60,0,'RFM input'!$AA$7)),OFFSET('RFM input'!$K$454,$A1521,0),0)</f>
        <v>0</v>
      </c>
      <c r="J1524" s="394">
        <f ca="1">IF(J$6=(OFFSET('RFM input'!$G$60,0,'RFM input'!$AA$7)),OFFSET('RFM input'!$K$454,$A1521,0),0)</f>
        <v>0</v>
      </c>
      <c r="K1524" s="394">
        <f ca="1">IF(K$6=(OFFSET('RFM input'!$G$60,0,'RFM input'!$AA$7)),OFFSET('RFM input'!$K$454,$A1521,0),0)</f>
        <v>0</v>
      </c>
      <c r="L1524" s="394">
        <f ca="1">IF(L$6=(OFFSET('RFM input'!$G$60,0,'RFM input'!$AA$7)),OFFSET('RFM input'!$K$454,$A1521,0),0)</f>
        <v>0</v>
      </c>
      <c r="M1524" s="394">
        <f ca="1">IF(M$6=(OFFSET('RFM input'!$G$60,0,'RFM input'!$AA$7)),OFFSET('RFM input'!$K$454,$A1521,0),0)</f>
        <v>0</v>
      </c>
      <c r="N1524" s="394"/>
      <c r="O1524" s="394"/>
      <c r="P1524" s="394"/>
      <c r="Q1524" s="394"/>
      <c r="R1524" s="394"/>
      <c r="S1524" s="394"/>
      <c r="T1524" s="394"/>
      <c r="U1524" s="394"/>
      <c r="V1524" s="394"/>
      <c r="W1524" s="394"/>
      <c r="X1524" s="249"/>
      <c r="Y1524" s="249"/>
      <c r="Z1524" s="249"/>
      <c r="AA1524" s="249"/>
      <c r="AB1524" s="249"/>
    </row>
    <row r="1525" spans="1:28" hidden="1" outlineLevel="1">
      <c r="A1525" s="459">
        <v>-1</v>
      </c>
      <c r="B1525" s="309" t="s">
        <v>303</v>
      </c>
      <c r="C1525" s="395"/>
      <c r="D1525" s="395">
        <f t="shared" ref="D1525" ca="1" si="2189">IF(D1549="n/a",0,IF(AND(D1523=0,C1525=0),0,
IF(AND(D1523&lt;&gt;0,C1525=0),D1523,
IF(AND(D1524&lt;&gt;0,C1525&lt;&gt;0),(C1525-(C1525/C1549))+D1523,
IF(C1549&lt;1,0,(C1525-(C1525/C1549)))))))</f>
        <v>0</v>
      </c>
      <c r="E1525" s="395">
        <f t="shared" ref="E1525" ca="1" si="2190">IF(E1549="n/a",0,IF(AND(E1523=0,D1525=0),0,
IF(AND(E1523&lt;&gt;0,D1525=0),E1523,
IF(AND(E1524&lt;&gt;0,D1525&lt;&gt;0),(D1525-(D1525/D1549))+E1523,
IF(D1549&lt;1,0,(D1525-(D1525/D1549)))))))</f>
        <v>0</v>
      </c>
      <c r="F1525" s="395">
        <f t="shared" ref="F1525" ca="1" si="2191">IF(F1549="n/a",0,IF(AND(F1523=0,E1525=0),0,
IF(AND(F1523&lt;&gt;0,E1525=0),F1523,
IF(AND(F1524&lt;&gt;0,E1525&lt;&gt;0),(E1525-(E1525/E1549))+F1523,
IF(E1549&lt;1,0,(E1525-(E1525/E1549)))))))</f>
        <v>0</v>
      </c>
      <c r="G1525" s="395">
        <f t="shared" ref="G1525" ca="1" si="2192">IF(G1549="n/a",0,IF(AND(G1523=0,F1525=0),0,
IF(AND(G1523&lt;&gt;0,F1525=0),G1523,
IF(AND(G1524&lt;&gt;0,F1525&lt;&gt;0),(F1525-(F1525/F1549))+G1523,
IF(F1549&lt;1,0,(F1525-(F1525/F1549)))))))</f>
        <v>0</v>
      </c>
      <c r="H1525" s="395">
        <f ca="1">IF(H1549="n/a",0,IF(AND(H1523=0,G1525=0),0,
IF(AND(H1523&lt;&gt;0,G1525=0),H1523,
IF(AND(H1524&lt;&gt;0,G1525&lt;&gt;0),(G1525-(G1525/G1549))+H1523,
IF(G1549&lt;1,0,(G1525-(G1525/G1549)))))))</f>
        <v>0</v>
      </c>
      <c r="I1525" s="395">
        <f t="shared" ref="I1525" ca="1" si="2193">IF(I1549="n/a",0,IF(AND(I1523=0,H1525=0),0,
IF(AND(I1523&lt;&gt;0,H1525=0),I1523,
IF(AND(I1524&lt;&gt;0,H1525&lt;&gt;0),(H1525-(H1525/H1549))+I1523,
IF(H1549&lt;1,0,(H1525-(H1525/H1549)))))))</f>
        <v>0</v>
      </c>
      <c r="J1525" s="395">
        <f t="shared" ref="J1525" ca="1" si="2194">IF(J1549="n/a",0,IF(AND(J1523=0,I1525=0),0,
IF(AND(J1523&lt;&gt;0,I1525=0),J1523,
IF(AND(J1524&lt;&gt;0,I1525&lt;&gt;0),(I1525-(I1525/I1549))+J1523,
IF(I1549&lt;1,0,(I1525-(I1525/I1549)))))))</f>
        <v>0</v>
      </c>
      <c r="K1525" s="395">
        <f t="shared" ref="K1525" ca="1" si="2195">IF(K1549="n/a",0,IF(AND(K1523=0,J1525=0),0,
IF(AND(K1523&lt;&gt;0,J1525=0),K1523,
IF(AND(K1524&lt;&gt;0,J1525&lt;&gt;0),(J1525-(J1525/J1549))+K1523,
IF(J1549&lt;1,0,(J1525-(J1525/J1549)))))))</f>
        <v>0</v>
      </c>
      <c r="L1525" s="395">
        <f t="shared" ref="L1525" ca="1" si="2196">IF(L1549="n/a",0,IF(AND(L1523=0,K1525=0),0,
IF(AND(L1523&lt;&gt;0,K1525=0),L1523,
IF(AND(L1524&lt;&gt;0,K1525&lt;&gt;0),(K1525-(K1525/K1549))+L1523,
IF(K1549&lt;1,0,(K1525-(K1525/K1549)))))))</f>
        <v>0</v>
      </c>
      <c r="M1525" s="395">
        <f t="shared" ref="M1525" ca="1" si="2197">IF(M1549="n/a",0,IF(AND(M1523=0,L1525=0),0,
IF(AND(M1523&lt;&gt;0,L1525=0),M1523,
IF(AND(M1524&lt;&gt;0,L1525&lt;&gt;0),(L1525-(L1525/L1549))+M1523,
IF(L1549&lt;1,0,(L1525-(L1525/L1549)))))))</f>
        <v>0</v>
      </c>
      <c r="N1525" s="395">
        <f t="shared" ref="N1525" ca="1" si="2198">IF(N1549="n/a",0,IF(AND(N1523=0,M1525=0),0,
IF(AND(N1523&lt;&gt;0,M1525=0),N1523,
IF(AND(N1524&lt;&gt;0,M1525&lt;&gt;0),(M1525-(M1525/M1549))+N1523,
IF(M1549&lt;1,0,(M1525-(M1525/M1549)))))))</f>
        <v>0</v>
      </c>
      <c r="O1525" s="395">
        <f t="shared" ref="O1525" ca="1" si="2199">IF(O1549="n/a",0,IF(AND(O1523=0,N1525=0),0,
IF(AND(O1523&lt;&gt;0,N1525=0),O1523,
IF(AND(O1524&lt;&gt;0,N1525&lt;&gt;0),(N1525-(N1525/N1549))+O1523,
IF(N1549&lt;1,0,(N1525-(N1525/N1549)))))))</f>
        <v>0</v>
      </c>
      <c r="P1525" s="395">
        <f t="shared" ref="P1525" ca="1" si="2200">IF(P1549="n/a",0,IF(AND(P1523=0,O1525=0),0,
IF(AND(P1523&lt;&gt;0,O1525=0),P1523,
IF(AND(P1524&lt;&gt;0,O1525&lt;&gt;0),(O1525-(O1525/O1549))+P1523,
IF(O1549&lt;1,0,(O1525-(O1525/O1549)))))))</f>
        <v>0</v>
      </c>
      <c r="Q1525" s="395">
        <f t="shared" ref="Q1525" ca="1" si="2201">IF(Q1549="n/a",0,IF(AND(Q1523=0,P1525=0),0,
IF(AND(Q1523&lt;&gt;0,P1525=0),Q1523,
IF(AND(Q1524&lt;&gt;0,P1525&lt;&gt;0),(P1525-(P1525/P1549))+Q1523,
IF(P1549&lt;1,0,(P1525-(P1525/P1549)))))))</f>
        <v>0</v>
      </c>
      <c r="R1525" s="395">
        <f t="shared" ref="R1525" ca="1" si="2202">IF(R1549="n/a",0,IF(AND(R1523=0,Q1525=0),0,
IF(AND(R1523&lt;&gt;0,Q1525=0),R1523,
IF(AND(R1524&lt;&gt;0,Q1525&lt;&gt;0),(Q1525-(Q1525/Q1549))+R1523,
IF(Q1549&lt;1,0,(Q1525-(Q1525/Q1549)))))))</f>
        <v>0</v>
      </c>
      <c r="S1525" s="395">
        <f t="shared" ref="S1525" ca="1" si="2203">IF(S1549="n/a",0,IF(AND(S1523=0,R1525=0),0,
IF(AND(S1523&lt;&gt;0,R1525=0),S1523,
IF(AND(S1524&lt;&gt;0,R1525&lt;&gt;0),(R1525-(R1525/R1549))+S1523,
IF(R1549&lt;1,0,(R1525-(R1525/R1549)))))))</f>
        <v>0</v>
      </c>
      <c r="T1525" s="395">
        <f t="shared" ref="T1525" ca="1" si="2204">IF(T1549="n/a",0,IF(AND(T1523=0,S1525=0),0,
IF(AND(T1523&lt;&gt;0,S1525=0),T1523,
IF(AND(T1524&lt;&gt;0,S1525&lt;&gt;0),(S1525-(S1525/S1549))+T1523,
IF(S1549&lt;1,0,(S1525-(S1525/S1549)))))))</f>
        <v>0</v>
      </c>
      <c r="U1525" s="395">
        <f t="shared" ref="U1525" ca="1" si="2205">IF(U1549="n/a",0,IF(AND(U1523=0,T1525=0),0,
IF(AND(U1523&lt;&gt;0,T1525=0),U1523,
IF(AND(U1524&lt;&gt;0,T1525&lt;&gt;0),(T1525-(T1525/T1549))+U1523,
IF(T1549&lt;1,0,(T1525-(T1525/T1549)))))))</f>
        <v>0</v>
      </c>
      <c r="V1525" s="395">
        <f t="shared" ref="V1525" ca="1" si="2206">IF(V1549="n/a",0,IF(AND(V1523=0,U1525=0),0,
IF(AND(V1523&lt;&gt;0,U1525=0),V1523,
IF(AND(V1524&lt;&gt;0,U1525&lt;&gt;0),(U1525-(U1525/U1549))+V1523,
IF(U1549&lt;1,0,(U1525-(U1525/U1549)))))))</f>
        <v>0</v>
      </c>
      <c r="W1525" s="395">
        <f t="shared" ref="W1525" ca="1" si="2207">IF(W1549="n/a",0,IF(AND(W1523=0,V1525=0),0,
IF(AND(W1523&lt;&gt;0,V1525=0),W1523,
IF(AND(W1524&lt;&gt;0,V1525&lt;&gt;0),(V1525-(V1525/V1549))+W1523,
IF(V1549&lt;1,0,(V1525-(V1525/V1549)))))))</f>
        <v>0</v>
      </c>
      <c r="X1525" s="249"/>
      <c r="Y1525" s="249"/>
      <c r="Z1525" s="249"/>
      <c r="AA1525" s="249"/>
      <c r="AB1525" s="249"/>
    </row>
    <row r="1526" spans="1:28" hidden="1" outlineLevel="1">
      <c r="A1526" s="331">
        <v>0</v>
      </c>
      <c r="B1526" s="309" t="s">
        <v>194</v>
      </c>
      <c r="C1526" s="400">
        <f ca="1">C1521</f>
        <v>0</v>
      </c>
      <c r="D1526" s="395">
        <f ca="1">IF(C1550="n/a",C1526,IFERROR(IF((OFFSET($C1526,0,$A1526))&lt;0,
MIN(0,C1526-(OFFSET($C1526,0,$A1526)/(OFFSET($C1521,-$A1525,$A1526)))),
MAX(0,C1526-(OFFSET($C1526,0,$A1526)/(OFFSET($C1521,-$A1525,$A1526))))),0))</f>
        <v>0</v>
      </c>
      <c r="E1526" s="395">
        <f t="shared" ref="E1526" ca="1" si="2208">IF(D1550="n/a",D1526,IFERROR(IF((OFFSET($C1526,0,$A1526))&lt;0,
MIN(0,D1526-(OFFSET($C1526,0,$A1526)/(OFFSET($C1521,-$A1525,$A1526)))),
MAX(0,D1526-(OFFSET($C1526,0,$A1526)/(OFFSET($C1521,-$A1525,$A1526))))),0))</f>
        <v>0</v>
      </c>
      <c r="F1526" s="395">
        <f t="shared" ref="F1526:F1527" ca="1" si="2209">IF(E1550="n/a",E1526,IFERROR(IF((OFFSET($C1526,0,$A1526))&lt;0,
MIN(0,E1526-(OFFSET($C1526,0,$A1526)/(OFFSET($C1521,-$A1525,$A1526)))),
MAX(0,E1526-(OFFSET($C1526,0,$A1526)/(OFFSET($C1521,-$A1525,$A1526))))),0))</f>
        <v>0</v>
      </c>
      <c r="G1526" s="395">
        <f t="shared" ref="G1526:G1528" ca="1" si="2210">IF(F1550="n/a",F1526,IFERROR(IF((OFFSET($C1526,0,$A1526))&lt;0,
MIN(0,F1526-(OFFSET($C1526,0,$A1526)/(OFFSET($C1521,-$A1525,$A1526)))),
MAX(0,F1526-(OFFSET($C1526,0,$A1526)/(OFFSET($C1521,-$A1525,$A1526))))),0))</f>
        <v>0</v>
      </c>
      <c r="H1526" s="395">
        <f t="shared" ref="H1526:H1529" ca="1" si="2211">IF(G1550="n/a",G1526,IFERROR(IF((OFFSET($C1526,0,$A1526))&lt;0,
MIN(0,G1526-(OFFSET($C1526,0,$A1526)/(OFFSET($C1521,-$A1525,$A1526)))),
MAX(0,G1526-(OFFSET($C1526,0,$A1526)/(OFFSET($C1521,-$A1525,$A1526))))),0))</f>
        <v>0</v>
      </c>
      <c r="I1526" s="395">
        <f t="shared" ref="I1526:I1530" ca="1" si="2212">IF(H1550="n/a",H1526,IFERROR(IF((OFFSET($C1526,0,$A1526))&lt;0,
MIN(0,H1526-(OFFSET($C1526,0,$A1526)/(OFFSET($C1521,-$A1525,$A1526)))),
MAX(0,H1526-(OFFSET($C1526,0,$A1526)/(OFFSET($C1521,-$A1525,$A1526))))),0))</f>
        <v>0</v>
      </c>
      <c r="J1526" s="395">
        <f t="shared" ref="J1526:J1531" ca="1" si="2213">IF(I1550="n/a",I1526,IFERROR(IF((OFFSET($C1526,0,$A1526))&lt;0,
MIN(0,I1526-(OFFSET($C1526,0,$A1526)/(OFFSET($C1521,-$A1525,$A1526)))),
MAX(0,I1526-(OFFSET($C1526,0,$A1526)/(OFFSET($C1521,-$A1525,$A1526))))),0))</f>
        <v>0</v>
      </c>
      <c r="K1526" s="395">
        <f t="shared" ref="K1526:K1532" ca="1" si="2214">IF(J1550="n/a",J1526,IFERROR(IF((OFFSET($C1526,0,$A1526))&lt;0,
MIN(0,J1526-(OFFSET($C1526,0,$A1526)/(OFFSET($C1521,-$A1525,$A1526)))),
MAX(0,J1526-(OFFSET($C1526,0,$A1526)/(OFFSET($C1521,-$A1525,$A1526))))),0))</f>
        <v>0</v>
      </c>
      <c r="L1526" s="395">
        <f t="shared" ref="L1526:L1533" ca="1" si="2215">IF(K1550="n/a",K1526,IFERROR(IF((OFFSET($C1526,0,$A1526))&lt;0,
MIN(0,K1526-(OFFSET($C1526,0,$A1526)/(OFFSET($C1521,-$A1525,$A1526)))),
MAX(0,K1526-(OFFSET($C1526,0,$A1526)/(OFFSET($C1521,-$A1525,$A1526))))),0))</f>
        <v>0</v>
      </c>
      <c r="M1526" s="395">
        <f t="shared" ref="M1526:M1534" ca="1" si="2216">IF(L1550="n/a",L1526,IFERROR(IF((OFFSET($C1526,0,$A1526))&lt;0,
MIN(0,L1526-(OFFSET($C1526,0,$A1526)/(OFFSET($C1521,-$A1525,$A1526)))),
MAX(0,L1526-(OFFSET($C1526,0,$A1526)/(OFFSET($C1521,-$A1525,$A1526))))),0))</f>
        <v>0</v>
      </c>
      <c r="N1526" s="395">
        <f t="shared" ref="N1526:N1535" ca="1" si="2217">IF(M1550="n/a",M1526,IFERROR(IF((OFFSET($C1526,0,$A1526))&lt;0,
MIN(0,M1526-(OFFSET($C1526,0,$A1526)/(OFFSET($C1521,-$A1525,$A1526)))),
MAX(0,M1526-(OFFSET($C1526,0,$A1526)/(OFFSET($C1521,-$A1525,$A1526))))),0))</f>
        <v>0</v>
      </c>
      <c r="O1526" s="395">
        <f t="shared" ref="O1526:O1536" ca="1" si="2218">IF(N1550="n/a",N1526,IFERROR(IF((OFFSET($C1526,0,$A1526))&lt;0,
MIN(0,N1526-(OFFSET($C1526,0,$A1526)/(OFFSET($C1521,-$A1525,$A1526)))),
MAX(0,N1526-(OFFSET($C1526,0,$A1526)/(OFFSET($C1521,-$A1525,$A1526))))),0))</f>
        <v>0</v>
      </c>
      <c r="P1526" s="395">
        <f t="shared" ref="P1526:P1537" ca="1" si="2219">IF(O1550="n/a",O1526,IFERROR(IF((OFFSET($C1526,0,$A1526))&lt;0,
MIN(0,O1526-(OFFSET($C1526,0,$A1526)/(OFFSET($C1521,-$A1525,$A1526)))),
MAX(0,O1526-(OFFSET($C1526,0,$A1526)/(OFFSET($C1521,-$A1525,$A1526))))),0))</f>
        <v>0</v>
      </c>
      <c r="Q1526" s="395">
        <f t="shared" ref="Q1526:Q1538" ca="1" si="2220">IF(P1550="n/a",P1526,IFERROR(IF((OFFSET($C1526,0,$A1526))&lt;0,
MIN(0,P1526-(OFFSET($C1526,0,$A1526)/(OFFSET($C1521,-$A1525,$A1526)))),
MAX(0,P1526-(OFFSET($C1526,0,$A1526)/(OFFSET($C1521,-$A1525,$A1526))))),0))</f>
        <v>0</v>
      </c>
      <c r="R1526" s="395">
        <f t="shared" ref="R1526:R1539" ca="1" si="2221">IF(Q1550="n/a",Q1526,IFERROR(IF((OFFSET($C1526,0,$A1526))&lt;0,
MIN(0,Q1526-(OFFSET($C1526,0,$A1526)/(OFFSET($C1521,-$A1525,$A1526)))),
MAX(0,Q1526-(OFFSET($C1526,0,$A1526)/(OFFSET($C1521,-$A1525,$A1526))))),0))</f>
        <v>0</v>
      </c>
      <c r="S1526" s="395">
        <f t="shared" ref="S1526:S1540" ca="1" si="2222">IF(R1550="n/a",R1526,IFERROR(IF((OFFSET($C1526,0,$A1526))&lt;0,
MIN(0,R1526-(OFFSET($C1526,0,$A1526)/(OFFSET($C1521,-$A1525,$A1526)))),
MAX(0,R1526-(OFFSET($C1526,0,$A1526)/(OFFSET($C1521,-$A1525,$A1526))))),0))</f>
        <v>0</v>
      </c>
      <c r="T1526" s="395">
        <f t="shared" ref="T1526:T1541" ca="1" si="2223">IF(S1550="n/a",S1526,IFERROR(IF((OFFSET($C1526,0,$A1526))&lt;0,
MIN(0,S1526-(OFFSET($C1526,0,$A1526)/(OFFSET($C1521,-$A1525,$A1526)))),
MAX(0,S1526-(OFFSET($C1526,0,$A1526)/(OFFSET($C1521,-$A1525,$A1526))))),0))</f>
        <v>0</v>
      </c>
      <c r="U1526" s="395">
        <f t="shared" ref="U1526:U1542" ca="1" si="2224">IF(T1550="n/a",T1526,IFERROR(IF((OFFSET($C1526,0,$A1526))&lt;0,
MIN(0,T1526-(OFFSET($C1526,0,$A1526)/(OFFSET($C1521,-$A1525,$A1526)))),
MAX(0,T1526-(OFFSET($C1526,0,$A1526)/(OFFSET($C1521,-$A1525,$A1526))))),0))</f>
        <v>0</v>
      </c>
      <c r="V1526" s="395">
        <f t="shared" ref="V1526:V1543" ca="1" si="2225">IF(U1550="n/a",U1526,IFERROR(IF((OFFSET($C1526,0,$A1526))&lt;0,
MIN(0,U1526-(OFFSET($C1526,0,$A1526)/(OFFSET($C1521,-$A1525,$A1526)))),
MAX(0,U1526-(OFFSET($C1526,0,$A1526)/(OFFSET($C1521,-$A1525,$A1526))))),0))</f>
        <v>0</v>
      </c>
      <c r="W1526" s="395">
        <f t="shared" ref="W1526:W1544" ca="1" si="2226">IF(V1550="n/a",V1526,IFERROR(IF((OFFSET($C1526,0,$A1526))&lt;0,
MIN(0,V1526-(OFFSET($C1526,0,$A1526)/(OFFSET($C1521,-$A1525,$A1526)))),
MAX(0,V1526-(OFFSET($C1526,0,$A1526)/(OFFSET($C1521,-$A1525,$A1526))))),0))</f>
        <v>0</v>
      </c>
      <c r="X1526" s="249"/>
      <c r="Y1526" s="249"/>
      <c r="Z1526" s="249"/>
      <c r="AA1526" s="249"/>
      <c r="AB1526" s="249"/>
    </row>
    <row r="1527" spans="1:28" hidden="1" outlineLevel="1">
      <c r="A1527" s="331">
        <v>1</v>
      </c>
      <c r="B1527" s="309" t="str">
        <f t="shared" ref="B1527:B1546" ca="1" si="2227">"Depreciated Net Capex "&amp;OFFSET($C$6,0,A1527)</f>
        <v>Depreciated Net Capex 2013</v>
      </c>
      <c r="C1527" s="396"/>
      <c r="D1527" s="397">
        <f ca="1">D1521</f>
        <v>0</v>
      </c>
      <c r="E1527" s="395">
        <f ca="1">IF(D1551="n/a",D1527,IFERROR(IF((OFFSET($C1527,0,$A1527))&lt;0,
MIN(0,D1527-(OFFSET($C1527,0,$A1527)/(OFFSET($C1522,-$A1526,$A1527)))),
MAX(0,D1527-(OFFSET($C1527,0,$A1527)/(OFFSET($C1522,-$A1526,$A1527))))),0))</f>
        <v>0</v>
      </c>
      <c r="F1527" s="395">
        <f t="shared" ca="1" si="2209"/>
        <v>0</v>
      </c>
      <c r="G1527" s="395">
        <f t="shared" ca="1" si="2210"/>
        <v>0</v>
      </c>
      <c r="H1527" s="395">
        <f t="shared" ca="1" si="2211"/>
        <v>0</v>
      </c>
      <c r="I1527" s="395">
        <f t="shared" ca="1" si="2212"/>
        <v>0</v>
      </c>
      <c r="J1527" s="395">
        <f t="shared" ca="1" si="2213"/>
        <v>0</v>
      </c>
      <c r="K1527" s="395">
        <f t="shared" ca="1" si="2214"/>
        <v>0</v>
      </c>
      <c r="L1527" s="395">
        <f t="shared" ca="1" si="2215"/>
        <v>0</v>
      </c>
      <c r="M1527" s="395">
        <f t="shared" ca="1" si="2216"/>
        <v>0</v>
      </c>
      <c r="N1527" s="395">
        <f t="shared" ca="1" si="2217"/>
        <v>0</v>
      </c>
      <c r="O1527" s="395">
        <f t="shared" ca="1" si="2218"/>
        <v>0</v>
      </c>
      <c r="P1527" s="395">
        <f t="shared" ca="1" si="2219"/>
        <v>0</v>
      </c>
      <c r="Q1527" s="395">
        <f t="shared" ca="1" si="2220"/>
        <v>0</v>
      </c>
      <c r="R1527" s="395">
        <f t="shared" ca="1" si="2221"/>
        <v>0</v>
      </c>
      <c r="S1527" s="395">
        <f t="shared" ca="1" si="2222"/>
        <v>0</v>
      </c>
      <c r="T1527" s="395">
        <f t="shared" ca="1" si="2223"/>
        <v>0</v>
      </c>
      <c r="U1527" s="395">
        <f t="shared" ca="1" si="2224"/>
        <v>0</v>
      </c>
      <c r="V1527" s="395">
        <f t="shared" ca="1" si="2225"/>
        <v>0</v>
      </c>
      <c r="W1527" s="395">
        <f t="shared" ca="1" si="2226"/>
        <v>0</v>
      </c>
      <c r="X1527" s="249"/>
      <c r="Y1527" s="249"/>
      <c r="Z1527" s="249"/>
      <c r="AA1527" s="249"/>
      <c r="AB1527" s="249"/>
    </row>
    <row r="1528" spans="1:28" hidden="1" outlineLevel="1">
      <c r="A1528" s="331">
        <v>2</v>
      </c>
      <c r="B1528" s="309" t="str">
        <f t="shared" ca="1" si="2227"/>
        <v>Depreciated Net Capex 2014</v>
      </c>
      <c r="C1528" s="398"/>
      <c r="D1528" s="399"/>
      <c r="E1528" s="397">
        <f ca="1">E1521</f>
        <v>0</v>
      </c>
      <c r="F1528" s="395">
        <f ca="1">IF(E1552="n/a",E1528,IFERROR(IF((OFFSET($C1528,0,$A1528))&lt;0,
MIN(0,E1528-(OFFSET($C1528,0,$A1528)/(OFFSET($C1523,-$A1527,$A1528)))),
MAX(0,E1528-(OFFSET($C1528,0,$A1528)/(OFFSET($C1523,-$A1527,$A1528))))),0))</f>
        <v>0</v>
      </c>
      <c r="G1528" s="395">
        <f t="shared" ca="1" si="2210"/>
        <v>0</v>
      </c>
      <c r="H1528" s="395">
        <f t="shared" ca="1" si="2211"/>
        <v>0</v>
      </c>
      <c r="I1528" s="395">
        <f t="shared" ca="1" si="2212"/>
        <v>0</v>
      </c>
      <c r="J1528" s="395">
        <f t="shared" ca="1" si="2213"/>
        <v>0</v>
      </c>
      <c r="K1528" s="395">
        <f t="shared" ca="1" si="2214"/>
        <v>0</v>
      </c>
      <c r="L1528" s="395">
        <f t="shared" ca="1" si="2215"/>
        <v>0</v>
      </c>
      <c r="M1528" s="395">
        <f t="shared" ca="1" si="2216"/>
        <v>0</v>
      </c>
      <c r="N1528" s="395">
        <f t="shared" ca="1" si="2217"/>
        <v>0</v>
      </c>
      <c r="O1528" s="395">
        <f t="shared" ca="1" si="2218"/>
        <v>0</v>
      </c>
      <c r="P1528" s="395">
        <f t="shared" ca="1" si="2219"/>
        <v>0</v>
      </c>
      <c r="Q1528" s="395">
        <f t="shared" ca="1" si="2220"/>
        <v>0</v>
      </c>
      <c r="R1528" s="395">
        <f t="shared" ca="1" si="2221"/>
        <v>0</v>
      </c>
      <c r="S1528" s="395">
        <f t="shared" ca="1" si="2222"/>
        <v>0</v>
      </c>
      <c r="T1528" s="395">
        <f t="shared" ca="1" si="2223"/>
        <v>0</v>
      </c>
      <c r="U1528" s="395">
        <f t="shared" ca="1" si="2224"/>
        <v>0</v>
      </c>
      <c r="V1528" s="395">
        <f t="shared" ca="1" si="2225"/>
        <v>0</v>
      </c>
      <c r="W1528" s="395">
        <f t="shared" ca="1" si="2226"/>
        <v>0</v>
      </c>
      <c r="X1528" s="334"/>
      <c r="Y1528" s="249"/>
      <c r="Z1528" s="249"/>
      <c r="AA1528" s="249"/>
      <c r="AB1528" s="249"/>
    </row>
    <row r="1529" spans="1:28" hidden="1" outlineLevel="1">
      <c r="A1529" s="331">
        <v>3</v>
      </c>
      <c r="B1529" s="309" t="str">
        <f t="shared" ca="1" si="2227"/>
        <v>Depreciated Net Capex 2015</v>
      </c>
      <c r="C1529" s="398"/>
      <c r="D1529" s="398"/>
      <c r="E1529" s="399"/>
      <c r="F1529" s="400">
        <f ca="1">F1521</f>
        <v>0</v>
      </c>
      <c r="G1529" s="395">
        <f ca="1">IF(F1553="n/a",F1529,IFERROR(IF((OFFSET($C1529,0,$A1529))&lt;0,
MIN(0,F1529-(OFFSET($C1529,0,$A1529)/(OFFSET($C1524,-$A1528,$A1529)))),
MAX(0,F1529-(OFFSET($C1529,0,$A1529)/(OFFSET($C1524,-$A1528,$A1529))))),0))</f>
        <v>0</v>
      </c>
      <c r="H1529" s="395">
        <f t="shared" ca="1" si="2211"/>
        <v>0</v>
      </c>
      <c r="I1529" s="395">
        <f t="shared" ca="1" si="2212"/>
        <v>0</v>
      </c>
      <c r="J1529" s="395">
        <f t="shared" ca="1" si="2213"/>
        <v>0</v>
      </c>
      <c r="K1529" s="395">
        <f t="shared" ca="1" si="2214"/>
        <v>0</v>
      </c>
      <c r="L1529" s="395">
        <f t="shared" ca="1" si="2215"/>
        <v>0</v>
      </c>
      <c r="M1529" s="395">
        <f t="shared" ca="1" si="2216"/>
        <v>0</v>
      </c>
      <c r="N1529" s="395">
        <f t="shared" ca="1" si="2217"/>
        <v>0</v>
      </c>
      <c r="O1529" s="395">
        <f t="shared" ca="1" si="2218"/>
        <v>0</v>
      </c>
      <c r="P1529" s="395">
        <f t="shared" ca="1" si="2219"/>
        <v>0</v>
      </c>
      <c r="Q1529" s="395">
        <f t="shared" ca="1" si="2220"/>
        <v>0</v>
      </c>
      <c r="R1529" s="395">
        <f t="shared" ca="1" si="2221"/>
        <v>0</v>
      </c>
      <c r="S1529" s="395">
        <f t="shared" ca="1" si="2222"/>
        <v>0</v>
      </c>
      <c r="T1529" s="395">
        <f t="shared" ca="1" si="2223"/>
        <v>0</v>
      </c>
      <c r="U1529" s="395">
        <f t="shared" ca="1" si="2224"/>
        <v>0</v>
      </c>
      <c r="V1529" s="395">
        <f t="shared" ca="1" si="2225"/>
        <v>0</v>
      </c>
      <c r="W1529" s="395">
        <f t="shared" ca="1" si="2226"/>
        <v>0</v>
      </c>
      <c r="X1529" s="334"/>
      <c r="Y1529" s="334"/>
      <c r="Z1529" s="249"/>
      <c r="AA1529" s="249"/>
      <c r="AB1529" s="249"/>
    </row>
    <row r="1530" spans="1:28" hidden="1" outlineLevel="1">
      <c r="A1530" s="331">
        <v>4</v>
      </c>
      <c r="B1530" s="309" t="str">
        <f t="shared" ca="1" si="2227"/>
        <v>Depreciated Net Capex 2016</v>
      </c>
      <c r="C1530" s="398"/>
      <c r="D1530" s="398"/>
      <c r="E1530" s="398"/>
      <c r="F1530" s="399"/>
      <c r="G1530" s="400">
        <f ca="1">G1521</f>
        <v>0</v>
      </c>
      <c r="H1530" s="395">
        <f ca="1">IF(G1554="n/a",G1530,IFERROR(IF((OFFSET($C1530,0,$A1530))&lt;0,
MIN(0,G1530-(OFFSET($C1530,0,$A1530)/(OFFSET($C1525,-$A1529,$A1530)))),
MAX(0,G1530-(OFFSET($C1530,0,$A1530)/(OFFSET($C1525,-$A1529,$A1530))))),0))</f>
        <v>0</v>
      </c>
      <c r="I1530" s="395">
        <f t="shared" ca="1" si="2212"/>
        <v>0</v>
      </c>
      <c r="J1530" s="395">
        <f t="shared" ca="1" si="2213"/>
        <v>0</v>
      </c>
      <c r="K1530" s="395">
        <f t="shared" ca="1" si="2214"/>
        <v>0</v>
      </c>
      <c r="L1530" s="395">
        <f t="shared" ca="1" si="2215"/>
        <v>0</v>
      </c>
      <c r="M1530" s="395">
        <f t="shared" ca="1" si="2216"/>
        <v>0</v>
      </c>
      <c r="N1530" s="395">
        <f t="shared" ca="1" si="2217"/>
        <v>0</v>
      </c>
      <c r="O1530" s="395">
        <f t="shared" ca="1" si="2218"/>
        <v>0</v>
      </c>
      <c r="P1530" s="395">
        <f t="shared" ca="1" si="2219"/>
        <v>0</v>
      </c>
      <c r="Q1530" s="395">
        <f t="shared" ca="1" si="2220"/>
        <v>0</v>
      </c>
      <c r="R1530" s="395">
        <f t="shared" ca="1" si="2221"/>
        <v>0</v>
      </c>
      <c r="S1530" s="395">
        <f t="shared" ca="1" si="2222"/>
        <v>0</v>
      </c>
      <c r="T1530" s="395">
        <f t="shared" ca="1" si="2223"/>
        <v>0</v>
      </c>
      <c r="U1530" s="395">
        <f t="shared" ca="1" si="2224"/>
        <v>0</v>
      </c>
      <c r="V1530" s="395">
        <f t="shared" ca="1" si="2225"/>
        <v>0</v>
      </c>
      <c r="W1530" s="395">
        <f t="shared" ca="1" si="2226"/>
        <v>0</v>
      </c>
      <c r="X1530" s="334"/>
      <c r="Y1530" s="334"/>
      <c r="Z1530" s="334"/>
      <c r="AA1530" s="249"/>
      <c r="AB1530" s="249"/>
    </row>
    <row r="1531" spans="1:28" hidden="1" outlineLevel="1">
      <c r="A1531" s="331">
        <v>5</v>
      </c>
      <c r="B1531" s="309" t="str">
        <f t="shared" ca="1" si="2227"/>
        <v>Depreciated Net Capex 2017</v>
      </c>
      <c r="C1531" s="398"/>
      <c r="D1531" s="398"/>
      <c r="E1531" s="398"/>
      <c r="F1531" s="398"/>
      <c r="G1531" s="399"/>
      <c r="H1531" s="400">
        <f ca="1">H1521</f>
        <v>0</v>
      </c>
      <c r="I1531" s="395">
        <f ca="1">IF(H1555="n/a",H1531,IFERROR(IF((OFFSET($C1531,0,$A1531))&lt;0,
MIN(0,H1531-(OFFSET($C1531,0,$A1531)/(OFFSET($C1526,-$A1530,$A1531)))),
MAX(0,H1531-(OFFSET($C1531,0,$A1531)/(OFFSET($C1526,-$A1530,$A1531))))),0))</f>
        <v>0</v>
      </c>
      <c r="J1531" s="395">
        <f t="shared" ca="1" si="2213"/>
        <v>0</v>
      </c>
      <c r="K1531" s="395">
        <f t="shared" ca="1" si="2214"/>
        <v>0</v>
      </c>
      <c r="L1531" s="395">
        <f t="shared" ca="1" si="2215"/>
        <v>0</v>
      </c>
      <c r="M1531" s="395">
        <f t="shared" ca="1" si="2216"/>
        <v>0</v>
      </c>
      <c r="N1531" s="395">
        <f t="shared" ca="1" si="2217"/>
        <v>0</v>
      </c>
      <c r="O1531" s="395">
        <f t="shared" ca="1" si="2218"/>
        <v>0</v>
      </c>
      <c r="P1531" s="395">
        <f t="shared" ca="1" si="2219"/>
        <v>0</v>
      </c>
      <c r="Q1531" s="395">
        <f t="shared" ca="1" si="2220"/>
        <v>0</v>
      </c>
      <c r="R1531" s="395">
        <f t="shared" ca="1" si="2221"/>
        <v>0</v>
      </c>
      <c r="S1531" s="395">
        <f t="shared" ca="1" si="2222"/>
        <v>0</v>
      </c>
      <c r="T1531" s="395">
        <f t="shared" ca="1" si="2223"/>
        <v>0</v>
      </c>
      <c r="U1531" s="395">
        <f t="shared" ca="1" si="2224"/>
        <v>0</v>
      </c>
      <c r="V1531" s="395">
        <f t="shared" ca="1" si="2225"/>
        <v>0</v>
      </c>
      <c r="W1531" s="395">
        <f t="shared" ca="1" si="2226"/>
        <v>0</v>
      </c>
      <c r="X1531" s="334"/>
      <c r="Y1531" s="334"/>
      <c r="Z1531" s="334"/>
      <c r="AA1531" s="249"/>
      <c r="AB1531" s="249"/>
    </row>
    <row r="1532" spans="1:28" hidden="1" outlineLevel="1">
      <c r="A1532" s="331">
        <v>6</v>
      </c>
      <c r="B1532" s="309" t="str">
        <f t="shared" ca="1" si="2227"/>
        <v>Depreciated Net Capex 2018</v>
      </c>
      <c r="C1532" s="398"/>
      <c r="D1532" s="398"/>
      <c r="E1532" s="398"/>
      <c r="F1532" s="398"/>
      <c r="G1532" s="398"/>
      <c r="H1532" s="399"/>
      <c r="I1532" s="400">
        <f ca="1">I1521</f>
        <v>0</v>
      </c>
      <c r="J1532" s="395">
        <f ca="1">IF(I1556="n/a",I1532,IFERROR(IF((OFFSET($C1532,0,$A1532))&lt;0,
MIN(0,I1532-(OFFSET($C1532,0,$A1532)/(OFFSET($C1527,-$A1531,$A1532)))),
MAX(0,I1532-(OFFSET($C1532,0,$A1532)/(OFFSET($C1527,-$A1531,$A1532))))),0))</f>
        <v>0</v>
      </c>
      <c r="K1532" s="395">
        <f t="shared" ca="1" si="2214"/>
        <v>0</v>
      </c>
      <c r="L1532" s="395">
        <f t="shared" ca="1" si="2215"/>
        <v>0</v>
      </c>
      <c r="M1532" s="395">
        <f t="shared" ca="1" si="2216"/>
        <v>0</v>
      </c>
      <c r="N1532" s="395">
        <f t="shared" ca="1" si="2217"/>
        <v>0</v>
      </c>
      <c r="O1532" s="395">
        <f t="shared" ca="1" si="2218"/>
        <v>0</v>
      </c>
      <c r="P1532" s="395">
        <f t="shared" ca="1" si="2219"/>
        <v>0</v>
      </c>
      <c r="Q1532" s="395">
        <f t="shared" ca="1" si="2220"/>
        <v>0</v>
      </c>
      <c r="R1532" s="395">
        <f t="shared" ca="1" si="2221"/>
        <v>0</v>
      </c>
      <c r="S1532" s="395">
        <f t="shared" ca="1" si="2222"/>
        <v>0</v>
      </c>
      <c r="T1532" s="395">
        <f t="shared" ca="1" si="2223"/>
        <v>0</v>
      </c>
      <c r="U1532" s="395">
        <f t="shared" ca="1" si="2224"/>
        <v>0</v>
      </c>
      <c r="V1532" s="395">
        <f t="shared" ca="1" si="2225"/>
        <v>0</v>
      </c>
      <c r="W1532" s="395">
        <f t="shared" ca="1" si="2226"/>
        <v>0</v>
      </c>
      <c r="X1532" s="334"/>
      <c r="Y1532" s="334"/>
      <c r="Z1532" s="334"/>
      <c r="AA1532" s="249"/>
      <c r="AB1532" s="249"/>
    </row>
    <row r="1533" spans="1:28" hidden="1" outlineLevel="1">
      <c r="A1533" s="331">
        <v>7</v>
      </c>
      <c r="B1533" s="309" t="str">
        <f t="shared" ca="1" si="2227"/>
        <v>Depreciated Net Capex 2019</v>
      </c>
      <c r="C1533" s="398"/>
      <c r="D1533" s="398"/>
      <c r="E1533" s="398"/>
      <c r="F1533" s="398"/>
      <c r="G1533" s="398"/>
      <c r="H1533" s="398"/>
      <c r="I1533" s="399"/>
      <c r="J1533" s="400">
        <f ca="1">J1521</f>
        <v>0</v>
      </c>
      <c r="K1533" s="395">
        <f ca="1">IF(J1557="n/a",J1533,IFERROR(IF((OFFSET($C1533,0,$A1533))&lt;0,
MIN(0,J1533-(OFFSET($C1533,0,$A1533)/(OFFSET($C1528,-$A1532,$A1533)))),
MAX(0,J1533-(OFFSET($C1533,0,$A1533)/(OFFSET($C1528,-$A1532,$A1533))))),0))</f>
        <v>0</v>
      </c>
      <c r="L1533" s="395">
        <f t="shared" ca="1" si="2215"/>
        <v>0</v>
      </c>
      <c r="M1533" s="395">
        <f t="shared" ca="1" si="2216"/>
        <v>0</v>
      </c>
      <c r="N1533" s="395">
        <f t="shared" ca="1" si="2217"/>
        <v>0</v>
      </c>
      <c r="O1533" s="395">
        <f t="shared" ca="1" si="2218"/>
        <v>0</v>
      </c>
      <c r="P1533" s="395">
        <f t="shared" ca="1" si="2219"/>
        <v>0</v>
      </c>
      <c r="Q1533" s="395">
        <f t="shared" ca="1" si="2220"/>
        <v>0</v>
      </c>
      <c r="R1533" s="395">
        <f t="shared" ca="1" si="2221"/>
        <v>0</v>
      </c>
      <c r="S1533" s="395">
        <f t="shared" ca="1" si="2222"/>
        <v>0</v>
      </c>
      <c r="T1533" s="395">
        <f t="shared" ca="1" si="2223"/>
        <v>0</v>
      </c>
      <c r="U1533" s="395">
        <f t="shared" ca="1" si="2224"/>
        <v>0</v>
      </c>
      <c r="V1533" s="395">
        <f t="shared" ca="1" si="2225"/>
        <v>0</v>
      </c>
      <c r="W1533" s="395">
        <f t="shared" ca="1" si="2226"/>
        <v>0</v>
      </c>
      <c r="X1533" s="334"/>
      <c r="Y1533" s="334"/>
      <c r="Z1533" s="334"/>
      <c r="AA1533" s="249"/>
      <c r="AB1533" s="249"/>
    </row>
    <row r="1534" spans="1:28" hidden="1" outlineLevel="1">
      <c r="A1534" s="331">
        <v>8</v>
      </c>
      <c r="B1534" s="309" t="str">
        <f t="shared" ca="1" si="2227"/>
        <v>Depreciated Net Capex 2020</v>
      </c>
      <c r="C1534" s="398"/>
      <c r="D1534" s="398"/>
      <c r="E1534" s="398"/>
      <c r="F1534" s="398"/>
      <c r="G1534" s="398"/>
      <c r="H1534" s="398"/>
      <c r="I1534" s="398"/>
      <c r="J1534" s="399"/>
      <c r="K1534" s="400">
        <f ca="1">K1521</f>
        <v>0</v>
      </c>
      <c r="L1534" s="395">
        <f ca="1">IF(K1558="n/a",K1534,IFERROR(IF((OFFSET($C1534,0,$A1534))&lt;0,
MIN(0,K1534-(OFFSET($C1534,0,$A1534)/(OFFSET($C1529,-$A1533,$A1534)))),
MAX(0,K1534-(OFFSET($C1534,0,$A1534)/(OFFSET($C1529,-$A1533,$A1534))))),0))</f>
        <v>0</v>
      </c>
      <c r="M1534" s="395">
        <f t="shared" ca="1" si="2216"/>
        <v>0</v>
      </c>
      <c r="N1534" s="395">
        <f t="shared" ca="1" si="2217"/>
        <v>0</v>
      </c>
      <c r="O1534" s="395">
        <f t="shared" ca="1" si="2218"/>
        <v>0</v>
      </c>
      <c r="P1534" s="395">
        <f t="shared" ca="1" si="2219"/>
        <v>0</v>
      </c>
      <c r="Q1534" s="395">
        <f t="shared" ca="1" si="2220"/>
        <v>0</v>
      </c>
      <c r="R1534" s="395">
        <f t="shared" ca="1" si="2221"/>
        <v>0</v>
      </c>
      <c r="S1534" s="395">
        <f t="shared" ca="1" si="2222"/>
        <v>0</v>
      </c>
      <c r="T1534" s="395">
        <f t="shared" ca="1" si="2223"/>
        <v>0</v>
      </c>
      <c r="U1534" s="395">
        <f t="shared" ca="1" si="2224"/>
        <v>0</v>
      </c>
      <c r="V1534" s="395">
        <f t="shared" ca="1" si="2225"/>
        <v>0</v>
      </c>
      <c r="W1534" s="395">
        <f t="shared" ca="1" si="2226"/>
        <v>0</v>
      </c>
      <c r="X1534" s="334"/>
      <c r="Y1534" s="334"/>
      <c r="Z1534" s="334"/>
      <c r="AA1534" s="249"/>
      <c r="AB1534" s="249"/>
    </row>
    <row r="1535" spans="1:28" hidden="1" outlineLevel="1">
      <c r="A1535" s="331">
        <v>9</v>
      </c>
      <c r="B1535" s="309" t="str">
        <f t="shared" ca="1" si="2227"/>
        <v>Depreciated Net Capex 2021</v>
      </c>
      <c r="C1535" s="398"/>
      <c r="D1535" s="398"/>
      <c r="E1535" s="398"/>
      <c r="F1535" s="398"/>
      <c r="G1535" s="398"/>
      <c r="H1535" s="398"/>
      <c r="I1535" s="398"/>
      <c r="J1535" s="398"/>
      <c r="K1535" s="399"/>
      <c r="L1535" s="400">
        <f ca="1">L1521</f>
        <v>0</v>
      </c>
      <c r="M1535" s="395">
        <f ca="1">IF(L1559="n/a",L1535,IFERROR(IF((OFFSET($C1535,0,$A1535))&lt;0,
MIN(0,L1535-(OFFSET($C1535,0,$A1535)/(OFFSET($C1530,-$A1534,$A1535)))),
MAX(0,L1535-(OFFSET($C1535,0,$A1535)/(OFFSET($C1530,-$A1534,$A1535))))),0))</f>
        <v>0</v>
      </c>
      <c r="N1535" s="395">
        <f t="shared" ca="1" si="2217"/>
        <v>0</v>
      </c>
      <c r="O1535" s="395">
        <f t="shared" ca="1" si="2218"/>
        <v>0</v>
      </c>
      <c r="P1535" s="395">
        <f t="shared" ca="1" si="2219"/>
        <v>0</v>
      </c>
      <c r="Q1535" s="395">
        <f t="shared" ca="1" si="2220"/>
        <v>0</v>
      </c>
      <c r="R1535" s="395">
        <f t="shared" ca="1" si="2221"/>
        <v>0</v>
      </c>
      <c r="S1535" s="395">
        <f t="shared" ca="1" si="2222"/>
        <v>0</v>
      </c>
      <c r="T1535" s="395">
        <f t="shared" ca="1" si="2223"/>
        <v>0</v>
      </c>
      <c r="U1535" s="395">
        <f t="shared" ca="1" si="2224"/>
        <v>0</v>
      </c>
      <c r="V1535" s="395">
        <f t="shared" ca="1" si="2225"/>
        <v>0</v>
      </c>
      <c r="W1535" s="395">
        <f t="shared" ca="1" si="2226"/>
        <v>0</v>
      </c>
      <c r="X1535" s="334"/>
      <c r="Y1535" s="334"/>
      <c r="Z1535" s="334"/>
      <c r="AA1535" s="249"/>
      <c r="AB1535" s="249"/>
    </row>
    <row r="1536" spans="1:28" hidden="1" outlineLevel="1">
      <c r="A1536" s="331">
        <v>10</v>
      </c>
      <c r="B1536" s="309" t="str">
        <f t="shared" ca="1" si="2227"/>
        <v>Depreciated Net Capex 2022</v>
      </c>
      <c r="C1536" s="398"/>
      <c r="D1536" s="398"/>
      <c r="E1536" s="398"/>
      <c r="F1536" s="398"/>
      <c r="G1536" s="398"/>
      <c r="H1536" s="398"/>
      <c r="I1536" s="398"/>
      <c r="J1536" s="398"/>
      <c r="K1536" s="398"/>
      <c r="L1536" s="399"/>
      <c r="M1536" s="400">
        <f ca="1">M1521</f>
        <v>0</v>
      </c>
      <c r="N1536" s="395">
        <f ca="1">IF(M1560="n/a",M1536,IFERROR(IF((OFFSET($C1536,0,$A1536))&lt;0,
MIN(0,M1536-(OFFSET($C1536,0,$A1536)/(OFFSET($C1531,-$A1535,$A1536)))),
MAX(0,M1536-(OFFSET($C1536,0,$A1536)/(OFFSET($C1531,-$A1535,$A1536))))),0))</f>
        <v>0</v>
      </c>
      <c r="O1536" s="395">
        <f t="shared" ca="1" si="2218"/>
        <v>0</v>
      </c>
      <c r="P1536" s="395">
        <f t="shared" ca="1" si="2219"/>
        <v>0</v>
      </c>
      <c r="Q1536" s="395">
        <f t="shared" ca="1" si="2220"/>
        <v>0</v>
      </c>
      <c r="R1536" s="395">
        <f t="shared" ca="1" si="2221"/>
        <v>0</v>
      </c>
      <c r="S1536" s="395">
        <f t="shared" ca="1" si="2222"/>
        <v>0</v>
      </c>
      <c r="T1536" s="395">
        <f t="shared" ca="1" si="2223"/>
        <v>0</v>
      </c>
      <c r="U1536" s="395">
        <f t="shared" ca="1" si="2224"/>
        <v>0</v>
      </c>
      <c r="V1536" s="395">
        <f t="shared" ca="1" si="2225"/>
        <v>0</v>
      </c>
      <c r="W1536" s="395">
        <f t="shared" ca="1" si="2226"/>
        <v>0</v>
      </c>
      <c r="X1536" s="334"/>
      <c r="Y1536" s="334"/>
      <c r="Z1536" s="334"/>
      <c r="AA1536" s="249"/>
      <c r="AB1536" s="249"/>
    </row>
    <row r="1537" spans="1:28" hidden="1" outlineLevel="1">
      <c r="A1537" s="331">
        <v>11</v>
      </c>
      <c r="B1537" s="309" t="str">
        <f t="shared" ca="1" si="2227"/>
        <v>Depreciated Net Capex 2023</v>
      </c>
      <c r="C1537" s="398"/>
      <c r="D1537" s="398"/>
      <c r="E1537" s="398"/>
      <c r="F1537" s="398"/>
      <c r="G1537" s="398"/>
      <c r="H1537" s="398"/>
      <c r="I1537" s="398"/>
      <c r="J1537" s="398"/>
      <c r="K1537" s="398"/>
      <c r="L1537" s="398"/>
      <c r="M1537" s="399"/>
      <c r="N1537" s="400">
        <f>N1521</f>
        <v>0</v>
      </c>
      <c r="O1537" s="395">
        <f ca="1">IF(N1561="n/a",N1537,IFERROR(IF((OFFSET($C1537,0,$A1537))&lt;0,
MIN(0,N1537-(OFFSET($C1537,0,$A1537)/(OFFSET($C1532,-$A1536,$A1537)))),
MAX(0,N1537-(OFFSET($C1537,0,$A1537)/(OFFSET($C1532,-$A1536,$A1537))))),0))</f>
        <v>0</v>
      </c>
      <c r="P1537" s="395">
        <f t="shared" ca="1" si="2219"/>
        <v>0</v>
      </c>
      <c r="Q1537" s="395">
        <f t="shared" ca="1" si="2220"/>
        <v>0</v>
      </c>
      <c r="R1537" s="395">
        <f t="shared" ca="1" si="2221"/>
        <v>0</v>
      </c>
      <c r="S1537" s="395">
        <f t="shared" ca="1" si="2222"/>
        <v>0</v>
      </c>
      <c r="T1537" s="395">
        <f t="shared" ca="1" si="2223"/>
        <v>0</v>
      </c>
      <c r="U1537" s="395">
        <f t="shared" ca="1" si="2224"/>
        <v>0</v>
      </c>
      <c r="V1537" s="395">
        <f t="shared" ca="1" si="2225"/>
        <v>0</v>
      </c>
      <c r="W1537" s="395">
        <f t="shared" ca="1" si="2226"/>
        <v>0</v>
      </c>
      <c r="X1537" s="334"/>
      <c r="Y1537" s="334"/>
      <c r="Z1537" s="334"/>
      <c r="AA1537" s="249"/>
      <c r="AB1537" s="249"/>
    </row>
    <row r="1538" spans="1:28" hidden="1" outlineLevel="1">
      <c r="A1538" s="331">
        <v>12</v>
      </c>
      <c r="B1538" s="309" t="str">
        <f t="shared" ca="1" si="2227"/>
        <v>Depreciated Net Capex 2024</v>
      </c>
      <c r="C1538" s="398"/>
      <c r="D1538" s="398"/>
      <c r="E1538" s="398"/>
      <c r="F1538" s="398"/>
      <c r="G1538" s="398"/>
      <c r="H1538" s="398"/>
      <c r="I1538" s="398"/>
      <c r="J1538" s="398"/>
      <c r="K1538" s="398"/>
      <c r="L1538" s="398"/>
      <c r="M1538" s="398"/>
      <c r="N1538" s="399"/>
      <c r="O1538" s="400">
        <f>O1521</f>
        <v>0</v>
      </c>
      <c r="P1538" s="395">
        <f ca="1">IF(O1562="n/a",O1538,IFERROR(IF((OFFSET($C1538,0,$A1538))&lt;0,
MIN(0,O1538-(OFFSET($C1538,0,$A1538)/(OFFSET($C1533,-$A1537,$A1538)))),
MAX(0,O1538-(OFFSET($C1538,0,$A1538)/(OFFSET($C1533,-$A1537,$A1538))))),0))</f>
        <v>0</v>
      </c>
      <c r="Q1538" s="395">
        <f t="shared" ca="1" si="2220"/>
        <v>0</v>
      </c>
      <c r="R1538" s="395">
        <f t="shared" ca="1" si="2221"/>
        <v>0</v>
      </c>
      <c r="S1538" s="395">
        <f t="shared" ca="1" si="2222"/>
        <v>0</v>
      </c>
      <c r="T1538" s="395">
        <f t="shared" ca="1" si="2223"/>
        <v>0</v>
      </c>
      <c r="U1538" s="395">
        <f t="shared" ca="1" si="2224"/>
        <v>0</v>
      </c>
      <c r="V1538" s="395">
        <f t="shared" ca="1" si="2225"/>
        <v>0</v>
      </c>
      <c r="W1538" s="395">
        <f t="shared" ca="1" si="2226"/>
        <v>0</v>
      </c>
      <c r="X1538" s="334"/>
      <c r="Y1538" s="334"/>
      <c r="Z1538" s="334"/>
      <c r="AA1538" s="249"/>
      <c r="AB1538" s="249"/>
    </row>
    <row r="1539" spans="1:28" hidden="1" outlineLevel="1">
      <c r="A1539" s="331">
        <v>13</v>
      </c>
      <c r="B1539" s="309" t="str">
        <f t="shared" ca="1" si="2227"/>
        <v>Depreciated Net Capex 2025</v>
      </c>
      <c r="C1539" s="398"/>
      <c r="D1539" s="398"/>
      <c r="E1539" s="398"/>
      <c r="F1539" s="398"/>
      <c r="G1539" s="398"/>
      <c r="H1539" s="398"/>
      <c r="I1539" s="398"/>
      <c r="J1539" s="398"/>
      <c r="K1539" s="398"/>
      <c r="L1539" s="398"/>
      <c r="M1539" s="398"/>
      <c r="N1539" s="398"/>
      <c r="O1539" s="399"/>
      <c r="P1539" s="400">
        <f>P1521</f>
        <v>0</v>
      </c>
      <c r="Q1539" s="395">
        <f ca="1">IF(P1563="n/a",P1539,IFERROR(IF((OFFSET($C1539,0,$A1539))&lt;0,
MIN(0,P1539-(OFFSET($C1539,0,$A1539)/(OFFSET($C1534,-$A1538,$A1539)))),
MAX(0,P1539-(OFFSET($C1539,0,$A1539)/(OFFSET($C1534,-$A1538,$A1539))))),0))</f>
        <v>0</v>
      </c>
      <c r="R1539" s="395">
        <f t="shared" ca="1" si="2221"/>
        <v>0</v>
      </c>
      <c r="S1539" s="395">
        <f t="shared" ca="1" si="2222"/>
        <v>0</v>
      </c>
      <c r="T1539" s="395">
        <f t="shared" ca="1" si="2223"/>
        <v>0</v>
      </c>
      <c r="U1539" s="395">
        <f t="shared" ca="1" si="2224"/>
        <v>0</v>
      </c>
      <c r="V1539" s="395">
        <f t="shared" ca="1" si="2225"/>
        <v>0</v>
      </c>
      <c r="W1539" s="395">
        <f t="shared" ca="1" si="2226"/>
        <v>0</v>
      </c>
      <c r="X1539" s="334"/>
      <c r="Y1539" s="334"/>
      <c r="Z1539" s="334"/>
      <c r="AA1539" s="249"/>
      <c r="AB1539" s="249"/>
    </row>
    <row r="1540" spans="1:28" hidden="1" outlineLevel="1">
      <c r="A1540" s="331">
        <v>14</v>
      </c>
      <c r="B1540" s="309" t="str">
        <f t="shared" ca="1" si="2227"/>
        <v>Depreciated Net Capex 2026</v>
      </c>
      <c r="C1540" s="398"/>
      <c r="D1540" s="398"/>
      <c r="E1540" s="398"/>
      <c r="F1540" s="398"/>
      <c r="G1540" s="398"/>
      <c r="H1540" s="398"/>
      <c r="I1540" s="398"/>
      <c r="J1540" s="398"/>
      <c r="K1540" s="398"/>
      <c r="L1540" s="398"/>
      <c r="M1540" s="398"/>
      <c r="N1540" s="398"/>
      <c r="O1540" s="398"/>
      <c r="P1540" s="399"/>
      <c r="Q1540" s="400">
        <f>Q1521</f>
        <v>0</v>
      </c>
      <c r="R1540" s="395">
        <f ca="1">IF(Q1564="n/a",Q1540,IFERROR(IF((OFFSET($C1540,0,$A1540))&lt;0,
MIN(0,Q1540-(OFFSET($C1540,0,$A1540)/(OFFSET($C1535,-$A1539,$A1540)))),
MAX(0,Q1540-(OFFSET($C1540,0,$A1540)/(OFFSET($C1535,-$A1539,$A1540))))),0))</f>
        <v>0</v>
      </c>
      <c r="S1540" s="395">
        <f t="shared" ca="1" si="2222"/>
        <v>0</v>
      </c>
      <c r="T1540" s="395">
        <f t="shared" ca="1" si="2223"/>
        <v>0</v>
      </c>
      <c r="U1540" s="395">
        <f t="shared" ca="1" si="2224"/>
        <v>0</v>
      </c>
      <c r="V1540" s="395">
        <f t="shared" ca="1" si="2225"/>
        <v>0</v>
      </c>
      <c r="W1540" s="395">
        <f t="shared" ca="1" si="2226"/>
        <v>0</v>
      </c>
      <c r="X1540" s="334"/>
      <c r="Y1540" s="334"/>
      <c r="Z1540" s="334"/>
      <c r="AA1540" s="249"/>
      <c r="AB1540" s="249"/>
    </row>
    <row r="1541" spans="1:28" hidden="1" outlineLevel="1">
      <c r="A1541" s="331">
        <v>15</v>
      </c>
      <c r="B1541" s="309" t="str">
        <f t="shared" ca="1" si="2227"/>
        <v>Depreciated Net Capex 2027</v>
      </c>
      <c r="C1541" s="398"/>
      <c r="D1541" s="398"/>
      <c r="E1541" s="398"/>
      <c r="F1541" s="398"/>
      <c r="G1541" s="398"/>
      <c r="H1541" s="398"/>
      <c r="I1541" s="398"/>
      <c r="J1541" s="398"/>
      <c r="K1541" s="398"/>
      <c r="L1541" s="398"/>
      <c r="M1541" s="398"/>
      <c r="N1541" s="398"/>
      <c r="O1541" s="398"/>
      <c r="P1541" s="398"/>
      <c r="Q1541" s="399"/>
      <c r="R1541" s="400">
        <f>R1521</f>
        <v>0</v>
      </c>
      <c r="S1541" s="395">
        <f ca="1">IF(R1565="n/a",R1541,IFERROR(IF((OFFSET($C1541,0,$A1541))&lt;0,
MIN(0,R1541-(OFFSET($C1541,0,$A1541)/(OFFSET($C1536,-$A1540,$A1541)))),
MAX(0,R1541-(OFFSET($C1541,0,$A1541)/(OFFSET($C1536,-$A1540,$A1541))))),0))</f>
        <v>0</v>
      </c>
      <c r="T1541" s="395">
        <f t="shared" ca="1" si="2223"/>
        <v>0</v>
      </c>
      <c r="U1541" s="395">
        <f t="shared" ca="1" si="2224"/>
        <v>0</v>
      </c>
      <c r="V1541" s="395">
        <f t="shared" ca="1" si="2225"/>
        <v>0</v>
      </c>
      <c r="W1541" s="395">
        <f t="shared" ca="1" si="2226"/>
        <v>0</v>
      </c>
      <c r="X1541" s="334"/>
      <c r="Y1541" s="334"/>
      <c r="Z1541" s="334"/>
      <c r="AA1541" s="249"/>
      <c r="AB1541" s="249"/>
    </row>
    <row r="1542" spans="1:28" hidden="1" outlineLevel="1">
      <c r="A1542" s="331">
        <v>16</v>
      </c>
      <c r="B1542" s="309" t="str">
        <f t="shared" ca="1" si="2227"/>
        <v>Depreciated Net Capex 2028</v>
      </c>
      <c r="C1542" s="398"/>
      <c r="D1542" s="398"/>
      <c r="E1542" s="398"/>
      <c r="F1542" s="398"/>
      <c r="G1542" s="398"/>
      <c r="H1542" s="398"/>
      <c r="I1542" s="398"/>
      <c r="J1542" s="398"/>
      <c r="K1542" s="398"/>
      <c r="L1542" s="398"/>
      <c r="M1542" s="398"/>
      <c r="N1542" s="398"/>
      <c r="O1542" s="398"/>
      <c r="P1542" s="398"/>
      <c r="Q1542" s="398"/>
      <c r="R1542" s="399"/>
      <c r="S1542" s="400">
        <f>S1521</f>
        <v>0</v>
      </c>
      <c r="T1542" s="395">
        <f ca="1">IF(S1566="n/a",S1542,IFERROR(IF((OFFSET($C1542,0,$A1542))&lt;0,
MIN(0,S1542-(OFFSET($C1542,0,$A1542)/(OFFSET($C1537,-$A1541,$A1542)))),
MAX(0,S1542-(OFFSET($C1542,0,$A1542)/(OFFSET($C1537,-$A1541,$A1542))))),0))</f>
        <v>0</v>
      </c>
      <c r="U1542" s="395">
        <f t="shared" ca="1" si="2224"/>
        <v>0</v>
      </c>
      <c r="V1542" s="395">
        <f t="shared" ca="1" si="2225"/>
        <v>0</v>
      </c>
      <c r="W1542" s="395">
        <f t="shared" ca="1" si="2226"/>
        <v>0</v>
      </c>
      <c r="X1542" s="334"/>
      <c r="Y1542" s="334"/>
      <c r="Z1542" s="334"/>
      <c r="AA1542" s="249"/>
      <c r="AB1542" s="249"/>
    </row>
    <row r="1543" spans="1:28" hidden="1" outlineLevel="1">
      <c r="A1543" s="331">
        <v>17</v>
      </c>
      <c r="B1543" s="309" t="str">
        <f t="shared" ca="1" si="2227"/>
        <v>Depreciated Net Capex 2029</v>
      </c>
      <c r="C1543" s="398"/>
      <c r="D1543" s="398"/>
      <c r="E1543" s="398"/>
      <c r="F1543" s="398"/>
      <c r="G1543" s="398"/>
      <c r="H1543" s="398"/>
      <c r="I1543" s="398"/>
      <c r="J1543" s="398"/>
      <c r="K1543" s="398"/>
      <c r="L1543" s="398"/>
      <c r="M1543" s="398"/>
      <c r="N1543" s="398"/>
      <c r="O1543" s="398"/>
      <c r="P1543" s="398"/>
      <c r="Q1543" s="398"/>
      <c r="R1543" s="398"/>
      <c r="S1543" s="399"/>
      <c r="T1543" s="400">
        <f>T1521</f>
        <v>0</v>
      </c>
      <c r="U1543" s="395">
        <f ca="1">IF(T1567="n/a",T1543,IFERROR(IF((OFFSET($C1543,0,$A1543))&lt;0,
MIN(0,T1543-(OFFSET($C1543,0,$A1543)/(OFFSET($C1538,-$A1542,$A1543)))),
MAX(0,T1543-(OFFSET($C1543,0,$A1543)/(OFFSET($C1538,-$A1542,$A1543))))),0))</f>
        <v>0</v>
      </c>
      <c r="V1543" s="395">
        <f t="shared" ca="1" si="2225"/>
        <v>0</v>
      </c>
      <c r="W1543" s="395">
        <f t="shared" ca="1" si="2226"/>
        <v>0</v>
      </c>
      <c r="X1543" s="334"/>
      <c r="Y1543" s="334"/>
      <c r="Z1543" s="334"/>
      <c r="AA1543" s="249"/>
      <c r="AB1543" s="249"/>
    </row>
    <row r="1544" spans="1:28" hidden="1" outlineLevel="1">
      <c r="A1544" s="331">
        <v>18</v>
      </c>
      <c r="B1544" s="309" t="str">
        <f t="shared" ca="1" si="2227"/>
        <v>Depreciated Net Capex 2030</v>
      </c>
      <c r="C1544" s="398"/>
      <c r="D1544" s="398"/>
      <c r="E1544" s="398"/>
      <c r="F1544" s="398"/>
      <c r="G1544" s="398"/>
      <c r="H1544" s="398"/>
      <c r="I1544" s="398"/>
      <c r="J1544" s="398"/>
      <c r="K1544" s="398"/>
      <c r="L1544" s="398"/>
      <c r="M1544" s="398"/>
      <c r="N1544" s="398"/>
      <c r="O1544" s="398"/>
      <c r="P1544" s="398"/>
      <c r="Q1544" s="398"/>
      <c r="R1544" s="398"/>
      <c r="S1544" s="398"/>
      <c r="T1544" s="399"/>
      <c r="U1544" s="400">
        <f>U1521</f>
        <v>0</v>
      </c>
      <c r="V1544" s="395">
        <f ca="1">IF(U1568="n/a",U1544,IFERROR(IF((OFFSET($C1544,0,$A1544))&lt;0,
MIN(0,U1544-(OFFSET($C1544,0,$A1544)/(OFFSET($C1539,-$A1543,$A1544)))),
MAX(0,U1544-(OFFSET($C1544,0,$A1544)/(OFFSET($C1539,-$A1543,$A1544))))),0))</f>
        <v>0</v>
      </c>
      <c r="W1544" s="395">
        <f t="shared" ca="1" si="2226"/>
        <v>0</v>
      </c>
      <c r="X1544" s="334"/>
      <c r="Y1544" s="334"/>
      <c r="Z1544" s="334"/>
      <c r="AA1544" s="249"/>
      <c r="AB1544" s="249"/>
    </row>
    <row r="1545" spans="1:28" hidden="1" outlineLevel="1">
      <c r="A1545" s="331">
        <v>19</v>
      </c>
      <c r="B1545" s="309" t="str">
        <f t="shared" ca="1" si="2227"/>
        <v>Depreciated Net Capex 2031</v>
      </c>
      <c r="C1545" s="398"/>
      <c r="D1545" s="398"/>
      <c r="E1545" s="398"/>
      <c r="F1545" s="398"/>
      <c r="G1545" s="398"/>
      <c r="H1545" s="398"/>
      <c r="I1545" s="398"/>
      <c r="J1545" s="398"/>
      <c r="K1545" s="398"/>
      <c r="L1545" s="398"/>
      <c r="M1545" s="398"/>
      <c r="N1545" s="398"/>
      <c r="O1545" s="398"/>
      <c r="P1545" s="398"/>
      <c r="Q1545" s="398"/>
      <c r="R1545" s="398"/>
      <c r="S1545" s="398"/>
      <c r="T1545" s="398"/>
      <c r="U1545" s="399"/>
      <c r="V1545" s="400">
        <f>V1521</f>
        <v>0</v>
      </c>
      <c r="W1545" s="395">
        <f ca="1">IF(V1569="n/a",V1545,IFERROR(IF((OFFSET($C1545,0,$A1545))&lt;0,
MIN(0,V1545-(OFFSET($C1545,0,$A1545)/(OFFSET($C1540,-$A1544,$A1545)))),
MAX(0,V1545-(OFFSET($C1545,0,$A1545)/(OFFSET($C1540,-$A1544,$A1545))))),0))</f>
        <v>0</v>
      </c>
      <c r="X1545" s="334"/>
      <c r="Y1545" s="334"/>
      <c r="Z1545" s="334"/>
      <c r="AA1545" s="249"/>
      <c r="AB1545" s="249"/>
    </row>
    <row r="1546" spans="1:28" hidden="1" outlineLevel="1">
      <c r="A1546" s="331">
        <v>20</v>
      </c>
      <c r="B1546" s="309" t="str">
        <f t="shared" ca="1" si="2227"/>
        <v>Depreciated Net Capex 2032</v>
      </c>
      <c r="C1546" s="398"/>
      <c r="D1546" s="398"/>
      <c r="E1546" s="398"/>
      <c r="F1546" s="398"/>
      <c r="G1546" s="398"/>
      <c r="H1546" s="398"/>
      <c r="I1546" s="398"/>
      <c r="J1546" s="398"/>
      <c r="K1546" s="398"/>
      <c r="L1546" s="398"/>
      <c r="M1546" s="398"/>
      <c r="N1546" s="398"/>
      <c r="O1546" s="398"/>
      <c r="P1546" s="398"/>
      <c r="Q1546" s="398"/>
      <c r="R1546" s="398"/>
      <c r="S1546" s="398"/>
      <c r="T1546" s="398"/>
      <c r="U1546" s="398"/>
      <c r="V1546" s="399"/>
      <c r="W1546" s="395">
        <f>W1521</f>
        <v>0</v>
      </c>
      <c r="X1546" s="249"/>
      <c r="Y1546" s="249"/>
      <c r="Z1546" s="249"/>
      <c r="AA1546" s="249"/>
      <c r="AB1546" s="249"/>
    </row>
    <row r="1547" spans="1:28" hidden="1" outlineLevel="1">
      <c r="A1547" s="249"/>
      <c r="B1547" s="332"/>
      <c r="C1547" s="395"/>
      <c r="D1547" s="395"/>
      <c r="E1547" s="395"/>
      <c r="F1547" s="395"/>
      <c r="G1547" s="395"/>
      <c r="H1547" s="395"/>
      <c r="I1547" s="395"/>
      <c r="J1547" s="395"/>
      <c r="K1547" s="395"/>
      <c r="L1547" s="395"/>
      <c r="M1547" s="395"/>
      <c r="N1547" s="395"/>
      <c r="O1547" s="395"/>
      <c r="P1547" s="395"/>
      <c r="Q1547" s="395"/>
      <c r="R1547" s="395"/>
      <c r="S1547" s="395"/>
      <c r="T1547" s="395"/>
      <c r="U1547" s="395"/>
      <c r="V1547" s="395"/>
      <c r="W1547" s="395"/>
      <c r="X1547" s="249"/>
      <c r="Y1547" s="249"/>
      <c r="Z1547" s="249"/>
      <c r="AA1547" s="249"/>
      <c r="AB1547" s="249"/>
    </row>
    <row r="1548" spans="1:28" hidden="1" outlineLevel="1">
      <c r="A1548" s="249"/>
      <c r="B1548" s="332"/>
      <c r="C1548" s="395"/>
      <c r="D1548" s="395"/>
      <c r="E1548" s="395"/>
      <c r="F1548" s="395"/>
      <c r="G1548" s="395"/>
      <c r="H1548" s="395"/>
      <c r="I1548" s="395"/>
      <c r="J1548" s="395"/>
      <c r="K1548" s="395"/>
      <c r="L1548" s="395"/>
      <c r="M1548" s="395"/>
      <c r="N1548" s="395"/>
      <c r="O1548" s="395"/>
      <c r="P1548" s="395"/>
      <c r="Q1548" s="395"/>
      <c r="R1548" s="395"/>
      <c r="S1548" s="395"/>
      <c r="T1548" s="395"/>
      <c r="U1548" s="395"/>
      <c r="V1548" s="395"/>
      <c r="W1548" s="395"/>
      <c r="X1548" s="249"/>
      <c r="Y1548" s="249"/>
      <c r="Z1548" s="249"/>
      <c r="AA1548" s="249"/>
      <c r="AB1548" s="249"/>
    </row>
    <row r="1549" spans="1:28" hidden="1" outlineLevel="1">
      <c r="A1549" s="249"/>
      <c r="B1549" s="309" t="s">
        <v>302</v>
      </c>
      <c r="C1549" s="395"/>
      <c r="D1549" s="395">
        <f t="shared" ref="D1549" ca="1" si="2228">IF(C1549="n/a","n/a",IF(AND(C1549&lt;1,D1523=0),0,
IF(D1523=0,C1549-1,
IF(C1549&lt;1,D1524,
(((C1549-1)*(C1525-(C1525/(C1549))))+(D1523*D1524))/(D1525)))))</f>
        <v>0</v>
      </c>
      <c r="E1549" s="395">
        <f t="shared" ref="E1549" ca="1" si="2229">IF(D1549="n/a","n/a",IF(AND(D1549&lt;1,E1523=0),0,
IF(E1523=0,D1549-1,
IF(D1549&lt;1,E1524,
(((D1549-1)*(D1525-(D1525/(D1549))))+(E1523*E1524))/(E1525)))))</f>
        <v>0</v>
      </c>
      <c r="F1549" s="395">
        <f t="shared" ref="F1549" ca="1" si="2230">IF(E1549="n/a","n/a",IF(AND(E1549&lt;1,F1523=0),0,
IF(F1523=0,E1549-1,
IF(E1549&lt;1,F1524,
(((E1549-1)*(E1525-(E1525/(E1549))))+(F1523*F1524))/(F1525)))))</f>
        <v>0</v>
      </c>
      <c r="G1549" s="395">
        <f t="shared" ref="G1549" ca="1" si="2231">IF(F1549="n/a","n/a",IF(AND(F1549&lt;1,G1523=0),0,
IF(G1523=0,F1549-1,
IF(F1549&lt;1,G1524,
(((F1549-1)*(F1525-(F1525/(F1549))))+(G1523*G1524))/(G1525)))))</f>
        <v>0</v>
      </c>
      <c r="H1549" s="395">
        <f t="shared" ref="H1549" ca="1" si="2232">IF(G1549="n/a","n/a",IF(AND(G1549&lt;1,H1523=0),0,
IF(H1523=0,G1549-1,
IF(G1549&lt;1,H1524,
(((G1549-1)*(G1525-(G1525/(G1549))))+(H1523*H1524))/(H1525)))))</f>
        <v>0</v>
      </c>
      <c r="I1549" s="395">
        <f ca="1">IF(H1549="n/a","n/a",IF(AND(H1549&lt;1,I1523=0),0,
IF(I1523=0,H1549-1,
IF(H1549&lt;1,I1524,
(((H1549-1)*(H1525-(H1525/(H1549))))+(I1523*I1524))/(I1525)))))</f>
        <v>0</v>
      </c>
      <c r="J1549" s="395">
        <f t="shared" ref="J1549" ca="1" si="2233">IF(I1549="n/a","n/a",IF(AND(I1549&lt;1,J1523=0),0,
IF(J1523=0,I1549-1,
IF(I1549&lt;1,J1524,
(((I1549-1)*(I1525-(I1525/(I1549))))+(J1523*J1524))/(J1525)))))</f>
        <v>0</v>
      </c>
      <c r="K1549" s="395">
        <f t="shared" ref="K1549" ca="1" si="2234">IF(J1549="n/a","n/a",IF(AND(J1549&lt;1,K1523=0),0,
IF(K1523=0,J1549-1,
IF(J1549&lt;1,K1524,
(((J1549-1)*(J1525-(J1525/(J1549))))+(K1523*K1524))/(K1525)))))</f>
        <v>0</v>
      </c>
      <c r="L1549" s="395">
        <f t="shared" ref="L1549" ca="1" si="2235">IF(K1549="n/a","n/a",IF(AND(K1549&lt;1,L1523=0),0,
IF(L1523=0,K1549-1,
IF(K1549&lt;1,L1524,
(((K1549-1)*(K1525-(K1525/(K1549))))+(L1523*L1524))/(L1525)))))</f>
        <v>0</v>
      </c>
      <c r="M1549" s="395">
        <f t="shared" ref="M1549" ca="1" si="2236">IF(L1549="n/a","n/a",IF(AND(L1549&lt;1,M1523=0),0,
IF(M1523=0,L1549-1,
IF(L1549&lt;1,M1524,
(((L1549-1)*(L1525-(L1525/(L1549))))+(M1523*M1524))/(M1525)))))</f>
        <v>0</v>
      </c>
      <c r="N1549" s="395">
        <f t="shared" ref="N1549" ca="1" si="2237">IF(M1549="n/a","n/a",IF(AND(M1549&lt;1,N1523=0),0,
IF(N1523=0,M1549-1,
IF(M1549&lt;1,N1524,
(((M1549-1)*(M1525-(M1525/(M1549))))+(N1523*N1524))/(N1525)))))</f>
        <v>0</v>
      </c>
      <c r="O1549" s="395">
        <f t="shared" ref="O1549" ca="1" si="2238">IF(N1549="n/a","n/a",IF(AND(N1549&lt;1,O1523=0),0,
IF(O1523=0,N1549-1,
IF(N1549&lt;1,O1524,
(((N1549-1)*(N1525-(N1525/(N1549))))+(O1523*O1524))/(O1525)))))</f>
        <v>0</v>
      </c>
      <c r="P1549" s="395">
        <f t="shared" ref="P1549" ca="1" si="2239">IF(O1549="n/a","n/a",IF(AND(O1549&lt;1,P1523=0),0,
IF(P1523=0,O1549-1,
IF(O1549&lt;1,P1524,
(((O1549-1)*(O1525-(O1525/(O1549))))+(P1523*P1524))/(P1525)))))</f>
        <v>0</v>
      </c>
      <c r="Q1549" s="395">
        <f t="shared" ref="Q1549" ca="1" si="2240">IF(P1549="n/a","n/a",IF(AND(P1549&lt;1,Q1523=0),0,
IF(Q1523=0,P1549-1,
IF(P1549&lt;1,Q1524,
(((P1549-1)*(P1525-(P1525/(P1549))))+(Q1523*Q1524))/(Q1525)))))</f>
        <v>0</v>
      </c>
      <c r="R1549" s="395">
        <f t="shared" ref="R1549" ca="1" si="2241">IF(Q1549="n/a","n/a",IF(AND(Q1549&lt;1,R1523=0),0,
IF(R1523=0,Q1549-1,
IF(Q1549&lt;1,R1524,
(((Q1549-1)*(Q1525-(Q1525/(Q1549))))+(R1523*R1524))/(R1525)))))</f>
        <v>0</v>
      </c>
      <c r="S1549" s="395">
        <f t="shared" ref="S1549" ca="1" si="2242">IF(R1549="n/a","n/a",IF(AND(R1549&lt;1,S1523=0),0,
IF(S1523=0,R1549-1,
IF(R1549&lt;1,S1524,
(((R1549-1)*(R1525-(R1525/(R1549))))+(S1523*S1524))/(S1525)))))</f>
        <v>0</v>
      </c>
      <c r="T1549" s="395">
        <f t="shared" ref="T1549" ca="1" si="2243">IF(S1549="n/a","n/a",IF(AND(S1549&lt;1,T1523=0),0,
IF(T1523=0,S1549-1,
IF(S1549&lt;1,T1524,
(((S1549-1)*(S1525-(S1525/(S1549))))+(T1523*T1524))/(T1525)))))</f>
        <v>0</v>
      </c>
      <c r="U1549" s="395">
        <f t="shared" ref="U1549" ca="1" si="2244">IF(T1549="n/a","n/a",IF(AND(T1549&lt;1,U1523=0),0,
IF(U1523=0,T1549-1,
IF(T1549&lt;1,U1524,
(((T1549-1)*(T1525-(T1525/(T1549))))+(U1523*U1524))/(U1525)))))</f>
        <v>0</v>
      </c>
      <c r="V1549" s="395">
        <f t="shared" ref="V1549" ca="1" si="2245">IF(U1549="n/a","n/a",IF(AND(U1549&lt;1,V1523=0),0,
IF(V1523=0,U1549-1,
IF(U1549&lt;1,V1524,
(((U1549-1)*(U1525-(U1525/(U1549))))+(V1523*V1524))/(V1525)))))</f>
        <v>0</v>
      </c>
      <c r="W1549" s="395">
        <f t="shared" ref="W1549" ca="1" si="2246">IF(V1549="n/a","n/a",IF(AND(V1549&lt;1,W1523=0),0,
IF(W1523=0,V1549-1,
IF(V1549&lt;1,W1524,
(((V1549-1)*(V1525-(V1525/(V1549))))+(W1523*W1524))/(W1525)))))</f>
        <v>0</v>
      </c>
      <c r="X1549" s="249"/>
      <c r="Y1549" s="249"/>
      <c r="Z1549" s="249"/>
      <c r="AA1549" s="249"/>
      <c r="AB1549" s="249"/>
    </row>
    <row r="1550" spans="1:28" hidden="1" outlineLevel="1">
      <c r="A1550" s="249"/>
      <c r="B1550" s="309" t="s">
        <v>301</v>
      </c>
      <c r="C1550" s="400">
        <f ca="1">C1522</f>
        <v>0</v>
      </c>
      <c r="D1550" s="395">
        <f t="shared" ref="D1550" ca="1" si="2247">IF(C1550="n/a","n/a",MAX(0,C1550-1))</f>
        <v>0</v>
      </c>
      <c r="E1550" s="395">
        <f t="shared" ref="E1550:E1551" ca="1" si="2248">IF(D1550="n/a","n/a",MAX(0,D1550-1))</f>
        <v>0</v>
      </c>
      <c r="F1550" s="395">
        <f t="shared" ref="F1550:F1552" ca="1" si="2249">IF(E1550="n/a","n/a",MAX(0,E1550-1))</f>
        <v>0</v>
      </c>
      <c r="G1550" s="395">
        <f t="shared" ref="G1550:G1553" ca="1" si="2250">IF(F1550="n/a","n/a",MAX(0,F1550-1))</f>
        <v>0</v>
      </c>
      <c r="H1550" s="395">
        <f t="shared" ref="H1550:H1554" ca="1" si="2251">IF(G1550="n/a","n/a",MAX(0,G1550-1))</f>
        <v>0</v>
      </c>
      <c r="I1550" s="395">
        <f t="shared" ref="I1550:I1555" ca="1" si="2252">IF(H1550="n/a","n/a",MAX(0,H1550-1))</f>
        <v>0</v>
      </c>
      <c r="J1550" s="395">
        <f t="shared" ref="J1550:J1556" ca="1" si="2253">IF(I1550="n/a","n/a",MAX(0,I1550-1))</f>
        <v>0</v>
      </c>
      <c r="K1550" s="395">
        <f t="shared" ref="K1550:K1557" ca="1" si="2254">IF(J1550="n/a","n/a",MAX(0,J1550-1))</f>
        <v>0</v>
      </c>
      <c r="L1550" s="395">
        <f t="shared" ref="L1550:L1558" ca="1" si="2255">IF(K1550="n/a","n/a",MAX(0,K1550-1))</f>
        <v>0</v>
      </c>
      <c r="M1550" s="395">
        <f t="shared" ref="M1550:M1559" ca="1" si="2256">IF(L1550="n/a","n/a",MAX(0,L1550-1))</f>
        <v>0</v>
      </c>
      <c r="N1550" s="395">
        <f t="shared" ref="N1550:N1560" ca="1" si="2257">IF(M1550="n/a","n/a",MAX(0,M1550-1))</f>
        <v>0</v>
      </c>
      <c r="O1550" s="395">
        <f t="shared" ref="O1550:O1561" ca="1" si="2258">IF(N1550="n/a","n/a",MAX(0,N1550-1))</f>
        <v>0</v>
      </c>
      <c r="P1550" s="395">
        <f t="shared" ref="P1550:P1562" ca="1" si="2259">IF(O1550="n/a","n/a",MAX(0,O1550-1))</f>
        <v>0</v>
      </c>
      <c r="Q1550" s="395">
        <f t="shared" ref="Q1550:Q1563" ca="1" si="2260">IF(P1550="n/a","n/a",MAX(0,P1550-1))</f>
        <v>0</v>
      </c>
      <c r="R1550" s="395">
        <f t="shared" ref="R1550:R1564" ca="1" si="2261">IF(Q1550="n/a","n/a",MAX(0,Q1550-1))</f>
        <v>0</v>
      </c>
      <c r="S1550" s="395">
        <f t="shared" ref="S1550:S1565" ca="1" si="2262">IF(R1550="n/a","n/a",MAX(0,R1550-1))</f>
        <v>0</v>
      </c>
      <c r="T1550" s="395">
        <f t="shared" ref="T1550:T1566" ca="1" si="2263">IF(S1550="n/a","n/a",MAX(0,S1550-1))</f>
        <v>0</v>
      </c>
      <c r="U1550" s="395">
        <f t="shared" ref="U1550:U1567" ca="1" si="2264">IF(T1550="n/a","n/a",MAX(0,T1550-1))</f>
        <v>0</v>
      </c>
      <c r="V1550" s="395">
        <f t="shared" ref="V1550:V1568" ca="1" si="2265">IF(U1550="n/a","n/a",MAX(0,U1550-1))</f>
        <v>0</v>
      </c>
      <c r="W1550" s="395">
        <f t="shared" ref="W1550:W1568" ca="1" si="2266">IF(V1550="n/a","n/a",MAX(0,V1550-1))</f>
        <v>0</v>
      </c>
      <c r="X1550" s="249"/>
      <c r="Y1550" s="249"/>
      <c r="Z1550" s="249"/>
      <c r="AA1550" s="249"/>
      <c r="AB1550" s="249"/>
    </row>
    <row r="1551" spans="1:28" hidden="1" outlineLevel="1">
      <c r="A1551" s="249"/>
      <c r="B1551" s="309" t="str">
        <f t="shared" ref="B1551:B1570" ca="1" si="2267">"RL Capex "&amp;OFFSET($C$6,0,A1527)</f>
        <v>RL Capex 2013</v>
      </c>
      <c r="C1551" s="396"/>
      <c r="D1551" s="400">
        <f ca="1">D1522</f>
        <v>0</v>
      </c>
      <c r="E1551" s="395">
        <f t="shared" ca="1" si="2248"/>
        <v>0</v>
      </c>
      <c r="F1551" s="395">
        <f t="shared" ca="1" si="2249"/>
        <v>0</v>
      </c>
      <c r="G1551" s="395">
        <f t="shared" ca="1" si="2250"/>
        <v>0</v>
      </c>
      <c r="H1551" s="395">
        <f t="shared" ca="1" si="2251"/>
        <v>0</v>
      </c>
      <c r="I1551" s="395">
        <f t="shared" ca="1" si="2252"/>
        <v>0</v>
      </c>
      <c r="J1551" s="395">
        <f t="shared" ca="1" si="2253"/>
        <v>0</v>
      </c>
      <c r="K1551" s="395">
        <f t="shared" ca="1" si="2254"/>
        <v>0</v>
      </c>
      <c r="L1551" s="395">
        <f t="shared" ca="1" si="2255"/>
        <v>0</v>
      </c>
      <c r="M1551" s="395">
        <f t="shared" ca="1" si="2256"/>
        <v>0</v>
      </c>
      <c r="N1551" s="395">
        <f t="shared" ca="1" si="2257"/>
        <v>0</v>
      </c>
      <c r="O1551" s="395">
        <f t="shared" ca="1" si="2258"/>
        <v>0</v>
      </c>
      <c r="P1551" s="395">
        <f t="shared" ca="1" si="2259"/>
        <v>0</v>
      </c>
      <c r="Q1551" s="395">
        <f t="shared" ca="1" si="2260"/>
        <v>0</v>
      </c>
      <c r="R1551" s="395">
        <f t="shared" ca="1" si="2261"/>
        <v>0</v>
      </c>
      <c r="S1551" s="395">
        <f t="shared" ca="1" si="2262"/>
        <v>0</v>
      </c>
      <c r="T1551" s="395">
        <f t="shared" ca="1" si="2263"/>
        <v>0</v>
      </c>
      <c r="U1551" s="395">
        <f t="shared" ca="1" si="2264"/>
        <v>0</v>
      </c>
      <c r="V1551" s="395">
        <f t="shared" ca="1" si="2265"/>
        <v>0</v>
      </c>
      <c r="W1551" s="395">
        <f t="shared" ca="1" si="2266"/>
        <v>0</v>
      </c>
      <c r="X1551" s="249"/>
      <c r="Y1551" s="249"/>
      <c r="Z1551" s="249"/>
      <c r="AA1551" s="249"/>
      <c r="AB1551" s="249"/>
    </row>
    <row r="1552" spans="1:28" hidden="1" outlineLevel="1">
      <c r="A1552" s="249"/>
      <c r="B1552" s="309" t="str">
        <f t="shared" ca="1" si="2267"/>
        <v>RL Capex 2014</v>
      </c>
      <c r="C1552" s="401"/>
      <c r="D1552" s="396"/>
      <c r="E1552" s="400">
        <f ca="1">E1522</f>
        <v>0</v>
      </c>
      <c r="F1552" s="395">
        <f t="shared" ca="1" si="2249"/>
        <v>0</v>
      </c>
      <c r="G1552" s="395">
        <f t="shared" ca="1" si="2250"/>
        <v>0</v>
      </c>
      <c r="H1552" s="395">
        <f t="shared" ca="1" si="2251"/>
        <v>0</v>
      </c>
      <c r="I1552" s="395">
        <f t="shared" ca="1" si="2252"/>
        <v>0</v>
      </c>
      <c r="J1552" s="395">
        <f t="shared" ca="1" si="2253"/>
        <v>0</v>
      </c>
      <c r="K1552" s="395">
        <f t="shared" ca="1" si="2254"/>
        <v>0</v>
      </c>
      <c r="L1552" s="395">
        <f t="shared" ca="1" si="2255"/>
        <v>0</v>
      </c>
      <c r="M1552" s="395">
        <f t="shared" ca="1" si="2256"/>
        <v>0</v>
      </c>
      <c r="N1552" s="395">
        <f t="shared" ca="1" si="2257"/>
        <v>0</v>
      </c>
      <c r="O1552" s="395">
        <f t="shared" ca="1" si="2258"/>
        <v>0</v>
      </c>
      <c r="P1552" s="395">
        <f t="shared" ca="1" si="2259"/>
        <v>0</v>
      </c>
      <c r="Q1552" s="395">
        <f t="shared" ca="1" si="2260"/>
        <v>0</v>
      </c>
      <c r="R1552" s="395">
        <f t="shared" ca="1" si="2261"/>
        <v>0</v>
      </c>
      <c r="S1552" s="395">
        <f t="shared" ca="1" si="2262"/>
        <v>0</v>
      </c>
      <c r="T1552" s="395">
        <f t="shared" ca="1" si="2263"/>
        <v>0</v>
      </c>
      <c r="U1552" s="395">
        <f t="shared" ca="1" si="2264"/>
        <v>0</v>
      </c>
      <c r="V1552" s="395">
        <f t="shared" ca="1" si="2265"/>
        <v>0</v>
      </c>
      <c r="W1552" s="395">
        <f t="shared" ca="1" si="2266"/>
        <v>0</v>
      </c>
      <c r="X1552" s="249"/>
      <c r="Y1552" s="249"/>
      <c r="Z1552" s="249"/>
      <c r="AA1552" s="249"/>
      <c r="AB1552" s="249"/>
    </row>
    <row r="1553" spans="1:28" hidden="1" outlineLevel="1">
      <c r="A1553" s="249"/>
      <c r="B1553" s="309" t="str">
        <f t="shared" ca="1" si="2267"/>
        <v>RL Capex 2015</v>
      </c>
      <c r="C1553" s="401"/>
      <c r="D1553" s="401"/>
      <c r="E1553" s="396"/>
      <c r="F1553" s="400">
        <f ca="1">F1522</f>
        <v>0</v>
      </c>
      <c r="G1553" s="395">
        <f t="shared" ca="1" si="2250"/>
        <v>0</v>
      </c>
      <c r="H1553" s="395">
        <f t="shared" ca="1" si="2251"/>
        <v>0</v>
      </c>
      <c r="I1553" s="395">
        <f t="shared" ca="1" si="2252"/>
        <v>0</v>
      </c>
      <c r="J1553" s="395">
        <f t="shared" ca="1" si="2253"/>
        <v>0</v>
      </c>
      <c r="K1553" s="395">
        <f t="shared" ca="1" si="2254"/>
        <v>0</v>
      </c>
      <c r="L1553" s="395">
        <f t="shared" ca="1" si="2255"/>
        <v>0</v>
      </c>
      <c r="M1553" s="395">
        <f t="shared" ca="1" si="2256"/>
        <v>0</v>
      </c>
      <c r="N1553" s="395">
        <f t="shared" ca="1" si="2257"/>
        <v>0</v>
      </c>
      <c r="O1553" s="395">
        <f t="shared" ca="1" si="2258"/>
        <v>0</v>
      </c>
      <c r="P1553" s="395">
        <f t="shared" ca="1" si="2259"/>
        <v>0</v>
      </c>
      <c r="Q1553" s="395">
        <f t="shared" ca="1" si="2260"/>
        <v>0</v>
      </c>
      <c r="R1553" s="395">
        <f t="shared" ca="1" si="2261"/>
        <v>0</v>
      </c>
      <c r="S1553" s="395">
        <f t="shared" ca="1" si="2262"/>
        <v>0</v>
      </c>
      <c r="T1553" s="395">
        <f t="shared" ca="1" si="2263"/>
        <v>0</v>
      </c>
      <c r="U1553" s="395">
        <f t="shared" ca="1" si="2264"/>
        <v>0</v>
      </c>
      <c r="V1553" s="395">
        <f t="shared" ca="1" si="2265"/>
        <v>0</v>
      </c>
      <c r="W1553" s="395">
        <f t="shared" ca="1" si="2266"/>
        <v>0</v>
      </c>
      <c r="X1553" s="249"/>
      <c r="Y1553" s="249"/>
      <c r="Z1553" s="249"/>
      <c r="AA1553" s="249"/>
      <c r="AB1553" s="249"/>
    </row>
    <row r="1554" spans="1:28" hidden="1" outlineLevel="1">
      <c r="A1554" s="249"/>
      <c r="B1554" s="309" t="str">
        <f t="shared" ca="1" si="2267"/>
        <v>RL Capex 2016</v>
      </c>
      <c r="C1554" s="401"/>
      <c r="D1554" s="401"/>
      <c r="E1554" s="401"/>
      <c r="F1554" s="396"/>
      <c r="G1554" s="400">
        <f ca="1">G1522</f>
        <v>0</v>
      </c>
      <c r="H1554" s="395">
        <f t="shared" ca="1" si="2251"/>
        <v>0</v>
      </c>
      <c r="I1554" s="395">
        <f t="shared" ca="1" si="2252"/>
        <v>0</v>
      </c>
      <c r="J1554" s="395">
        <f t="shared" ca="1" si="2253"/>
        <v>0</v>
      </c>
      <c r="K1554" s="395">
        <f t="shared" ca="1" si="2254"/>
        <v>0</v>
      </c>
      <c r="L1554" s="395">
        <f t="shared" ca="1" si="2255"/>
        <v>0</v>
      </c>
      <c r="M1554" s="395">
        <f t="shared" ca="1" si="2256"/>
        <v>0</v>
      </c>
      <c r="N1554" s="395">
        <f t="shared" ca="1" si="2257"/>
        <v>0</v>
      </c>
      <c r="O1554" s="395">
        <f t="shared" ca="1" si="2258"/>
        <v>0</v>
      </c>
      <c r="P1554" s="395">
        <f t="shared" ca="1" si="2259"/>
        <v>0</v>
      </c>
      <c r="Q1554" s="395">
        <f t="shared" ca="1" si="2260"/>
        <v>0</v>
      </c>
      <c r="R1554" s="395">
        <f t="shared" ca="1" si="2261"/>
        <v>0</v>
      </c>
      <c r="S1554" s="395">
        <f t="shared" ca="1" si="2262"/>
        <v>0</v>
      </c>
      <c r="T1554" s="395">
        <f t="shared" ca="1" si="2263"/>
        <v>0</v>
      </c>
      <c r="U1554" s="395">
        <f t="shared" ca="1" si="2264"/>
        <v>0</v>
      </c>
      <c r="V1554" s="395">
        <f t="shared" ca="1" si="2265"/>
        <v>0</v>
      </c>
      <c r="W1554" s="395">
        <f t="shared" ca="1" si="2266"/>
        <v>0</v>
      </c>
      <c r="X1554" s="249"/>
      <c r="Y1554" s="249"/>
      <c r="Z1554" s="249"/>
      <c r="AA1554" s="249"/>
      <c r="AB1554" s="249"/>
    </row>
    <row r="1555" spans="1:28" hidden="1" outlineLevel="1">
      <c r="A1555" s="249"/>
      <c r="B1555" s="309" t="str">
        <f t="shared" ca="1" si="2267"/>
        <v>RL Capex 2017</v>
      </c>
      <c r="C1555" s="401"/>
      <c r="D1555" s="401"/>
      <c r="E1555" s="401"/>
      <c r="F1555" s="401"/>
      <c r="G1555" s="396"/>
      <c r="H1555" s="400">
        <f ca="1">H1522</f>
        <v>0</v>
      </c>
      <c r="I1555" s="395">
        <f t="shared" ca="1" si="2252"/>
        <v>0</v>
      </c>
      <c r="J1555" s="395">
        <f t="shared" ca="1" si="2253"/>
        <v>0</v>
      </c>
      <c r="K1555" s="395">
        <f t="shared" ca="1" si="2254"/>
        <v>0</v>
      </c>
      <c r="L1555" s="395">
        <f t="shared" ca="1" si="2255"/>
        <v>0</v>
      </c>
      <c r="M1555" s="395">
        <f t="shared" ca="1" si="2256"/>
        <v>0</v>
      </c>
      <c r="N1555" s="395">
        <f t="shared" ca="1" si="2257"/>
        <v>0</v>
      </c>
      <c r="O1555" s="395">
        <f t="shared" ca="1" si="2258"/>
        <v>0</v>
      </c>
      <c r="P1555" s="395">
        <f t="shared" ca="1" si="2259"/>
        <v>0</v>
      </c>
      <c r="Q1555" s="395">
        <f t="shared" ca="1" si="2260"/>
        <v>0</v>
      </c>
      <c r="R1555" s="395">
        <f t="shared" ca="1" si="2261"/>
        <v>0</v>
      </c>
      <c r="S1555" s="395">
        <f t="shared" ca="1" si="2262"/>
        <v>0</v>
      </c>
      <c r="T1555" s="395">
        <f t="shared" ca="1" si="2263"/>
        <v>0</v>
      </c>
      <c r="U1555" s="395">
        <f t="shared" ca="1" si="2264"/>
        <v>0</v>
      </c>
      <c r="V1555" s="395">
        <f t="shared" ca="1" si="2265"/>
        <v>0</v>
      </c>
      <c r="W1555" s="395">
        <f t="shared" ca="1" si="2266"/>
        <v>0</v>
      </c>
      <c r="X1555" s="249"/>
      <c r="Y1555" s="249"/>
      <c r="Z1555" s="249"/>
      <c r="AA1555" s="249"/>
      <c r="AB1555" s="249"/>
    </row>
    <row r="1556" spans="1:28" hidden="1" outlineLevel="1">
      <c r="A1556" s="249"/>
      <c r="B1556" s="309" t="str">
        <f t="shared" ca="1" si="2267"/>
        <v>RL Capex 2018</v>
      </c>
      <c r="C1556" s="401"/>
      <c r="D1556" s="401"/>
      <c r="E1556" s="401"/>
      <c r="F1556" s="401"/>
      <c r="G1556" s="401"/>
      <c r="H1556" s="396"/>
      <c r="I1556" s="400">
        <f ca="1">I1522</f>
        <v>0</v>
      </c>
      <c r="J1556" s="395">
        <f t="shared" ca="1" si="2253"/>
        <v>0</v>
      </c>
      <c r="K1556" s="395">
        <f t="shared" ca="1" si="2254"/>
        <v>0</v>
      </c>
      <c r="L1556" s="395">
        <f t="shared" ca="1" si="2255"/>
        <v>0</v>
      </c>
      <c r="M1556" s="395">
        <f t="shared" ca="1" si="2256"/>
        <v>0</v>
      </c>
      <c r="N1556" s="395">
        <f t="shared" ca="1" si="2257"/>
        <v>0</v>
      </c>
      <c r="O1556" s="395">
        <f t="shared" ca="1" si="2258"/>
        <v>0</v>
      </c>
      <c r="P1556" s="395">
        <f t="shared" ca="1" si="2259"/>
        <v>0</v>
      </c>
      <c r="Q1556" s="395">
        <f t="shared" ca="1" si="2260"/>
        <v>0</v>
      </c>
      <c r="R1556" s="395">
        <f t="shared" ca="1" si="2261"/>
        <v>0</v>
      </c>
      <c r="S1556" s="395">
        <f t="shared" ca="1" si="2262"/>
        <v>0</v>
      </c>
      <c r="T1556" s="395">
        <f t="shared" ca="1" si="2263"/>
        <v>0</v>
      </c>
      <c r="U1556" s="395">
        <f t="shared" ca="1" si="2264"/>
        <v>0</v>
      </c>
      <c r="V1556" s="395">
        <f t="shared" ca="1" si="2265"/>
        <v>0</v>
      </c>
      <c r="W1556" s="395">
        <f t="shared" ca="1" si="2266"/>
        <v>0</v>
      </c>
      <c r="X1556" s="249"/>
      <c r="Y1556" s="249"/>
      <c r="Z1556" s="249"/>
      <c r="AA1556" s="249"/>
      <c r="AB1556" s="249"/>
    </row>
    <row r="1557" spans="1:28" hidden="1" outlineLevel="1">
      <c r="A1557" s="249"/>
      <c r="B1557" s="309" t="str">
        <f t="shared" ca="1" si="2267"/>
        <v>RL Capex 2019</v>
      </c>
      <c r="C1557" s="401"/>
      <c r="D1557" s="401"/>
      <c r="E1557" s="401"/>
      <c r="F1557" s="401"/>
      <c r="G1557" s="401"/>
      <c r="H1557" s="401"/>
      <c r="I1557" s="396"/>
      <c r="J1557" s="400">
        <f ca="1">J1522</f>
        <v>0</v>
      </c>
      <c r="K1557" s="395">
        <f t="shared" ca="1" si="2254"/>
        <v>0</v>
      </c>
      <c r="L1557" s="395">
        <f t="shared" ca="1" si="2255"/>
        <v>0</v>
      </c>
      <c r="M1557" s="395">
        <f t="shared" ca="1" si="2256"/>
        <v>0</v>
      </c>
      <c r="N1557" s="395">
        <f t="shared" ca="1" si="2257"/>
        <v>0</v>
      </c>
      <c r="O1557" s="395">
        <f t="shared" ca="1" si="2258"/>
        <v>0</v>
      </c>
      <c r="P1557" s="395">
        <f t="shared" ca="1" si="2259"/>
        <v>0</v>
      </c>
      <c r="Q1557" s="395">
        <f t="shared" ca="1" si="2260"/>
        <v>0</v>
      </c>
      <c r="R1557" s="395">
        <f t="shared" ca="1" si="2261"/>
        <v>0</v>
      </c>
      <c r="S1557" s="395">
        <f t="shared" ca="1" si="2262"/>
        <v>0</v>
      </c>
      <c r="T1557" s="395">
        <f t="shared" ca="1" si="2263"/>
        <v>0</v>
      </c>
      <c r="U1557" s="395">
        <f t="shared" ca="1" si="2264"/>
        <v>0</v>
      </c>
      <c r="V1557" s="395">
        <f t="shared" ca="1" si="2265"/>
        <v>0</v>
      </c>
      <c r="W1557" s="395">
        <f t="shared" ca="1" si="2266"/>
        <v>0</v>
      </c>
      <c r="X1557" s="249"/>
      <c r="Y1557" s="249"/>
      <c r="Z1557" s="249"/>
      <c r="AA1557" s="249"/>
      <c r="AB1557" s="249"/>
    </row>
    <row r="1558" spans="1:28" hidden="1" outlineLevel="1">
      <c r="A1558" s="249"/>
      <c r="B1558" s="309" t="str">
        <f t="shared" ca="1" si="2267"/>
        <v>RL Capex 2020</v>
      </c>
      <c r="C1558" s="401"/>
      <c r="D1558" s="401"/>
      <c r="E1558" s="401"/>
      <c r="F1558" s="401"/>
      <c r="G1558" s="401"/>
      <c r="H1558" s="401"/>
      <c r="I1558" s="401"/>
      <c r="J1558" s="396"/>
      <c r="K1558" s="400">
        <f ca="1">K1522</f>
        <v>0</v>
      </c>
      <c r="L1558" s="395">
        <f t="shared" ca="1" si="2255"/>
        <v>0</v>
      </c>
      <c r="M1558" s="395">
        <f t="shared" ca="1" si="2256"/>
        <v>0</v>
      </c>
      <c r="N1558" s="395">
        <f t="shared" ca="1" si="2257"/>
        <v>0</v>
      </c>
      <c r="O1558" s="395">
        <f t="shared" ca="1" si="2258"/>
        <v>0</v>
      </c>
      <c r="P1558" s="395">
        <f t="shared" ca="1" si="2259"/>
        <v>0</v>
      </c>
      <c r="Q1558" s="395">
        <f t="shared" ca="1" si="2260"/>
        <v>0</v>
      </c>
      <c r="R1558" s="395">
        <f t="shared" ca="1" si="2261"/>
        <v>0</v>
      </c>
      <c r="S1558" s="395">
        <f t="shared" ca="1" si="2262"/>
        <v>0</v>
      </c>
      <c r="T1558" s="395">
        <f t="shared" ca="1" si="2263"/>
        <v>0</v>
      </c>
      <c r="U1558" s="395">
        <f t="shared" ca="1" si="2264"/>
        <v>0</v>
      </c>
      <c r="V1558" s="395">
        <f t="shared" ca="1" si="2265"/>
        <v>0</v>
      </c>
      <c r="W1558" s="395">
        <f t="shared" ca="1" si="2266"/>
        <v>0</v>
      </c>
      <c r="X1558" s="249"/>
      <c r="Y1558" s="249"/>
      <c r="Z1558" s="249"/>
      <c r="AA1558" s="249"/>
      <c r="AB1558" s="249"/>
    </row>
    <row r="1559" spans="1:28" hidden="1" outlineLevel="1">
      <c r="A1559" s="249"/>
      <c r="B1559" s="309" t="str">
        <f t="shared" ca="1" si="2267"/>
        <v>RL Capex 2021</v>
      </c>
      <c r="C1559" s="401"/>
      <c r="D1559" s="401"/>
      <c r="E1559" s="401"/>
      <c r="F1559" s="401"/>
      <c r="G1559" s="401"/>
      <c r="H1559" s="401"/>
      <c r="I1559" s="401"/>
      <c r="J1559" s="401"/>
      <c r="K1559" s="396"/>
      <c r="L1559" s="400">
        <f ca="1">L1522</f>
        <v>0</v>
      </c>
      <c r="M1559" s="395">
        <f t="shared" ca="1" si="2256"/>
        <v>0</v>
      </c>
      <c r="N1559" s="395">
        <f t="shared" ca="1" si="2257"/>
        <v>0</v>
      </c>
      <c r="O1559" s="395">
        <f t="shared" ca="1" si="2258"/>
        <v>0</v>
      </c>
      <c r="P1559" s="395">
        <f t="shared" ca="1" si="2259"/>
        <v>0</v>
      </c>
      <c r="Q1559" s="395">
        <f t="shared" ca="1" si="2260"/>
        <v>0</v>
      </c>
      <c r="R1559" s="395">
        <f t="shared" ca="1" si="2261"/>
        <v>0</v>
      </c>
      <c r="S1559" s="395">
        <f t="shared" ca="1" si="2262"/>
        <v>0</v>
      </c>
      <c r="T1559" s="395">
        <f t="shared" ca="1" si="2263"/>
        <v>0</v>
      </c>
      <c r="U1559" s="395">
        <f t="shared" ca="1" si="2264"/>
        <v>0</v>
      </c>
      <c r="V1559" s="395">
        <f t="shared" ca="1" si="2265"/>
        <v>0</v>
      </c>
      <c r="W1559" s="395">
        <f t="shared" ca="1" si="2266"/>
        <v>0</v>
      </c>
      <c r="X1559" s="249"/>
      <c r="Y1559" s="249"/>
      <c r="Z1559" s="249"/>
      <c r="AA1559" s="249"/>
      <c r="AB1559" s="249"/>
    </row>
    <row r="1560" spans="1:28" hidden="1" outlineLevel="1">
      <c r="A1560" s="249"/>
      <c r="B1560" s="309" t="str">
        <f t="shared" ca="1" si="2267"/>
        <v>RL Capex 2022</v>
      </c>
      <c r="C1560" s="401"/>
      <c r="D1560" s="401"/>
      <c r="E1560" s="401"/>
      <c r="F1560" s="401"/>
      <c r="G1560" s="401"/>
      <c r="H1560" s="401"/>
      <c r="I1560" s="401"/>
      <c r="J1560" s="401"/>
      <c r="K1560" s="401"/>
      <c r="L1560" s="396"/>
      <c r="M1560" s="400">
        <f ca="1">M1522</f>
        <v>0</v>
      </c>
      <c r="N1560" s="395">
        <f t="shared" ca="1" si="2257"/>
        <v>0</v>
      </c>
      <c r="O1560" s="395">
        <f t="shared" ca="1" si="2258"/>
        <v>0</v>
      </c>
      <c r="P1560" s="395">
        <f t="shared" ca="1" si="2259"/>
        <v>0</v>
      </c>
      <c r="Q1560" s="395">
        <f t="shared" ca="1" si="2260"/>
        <v>0</v>
      </c>
      <c r="R1560" s="395">
        <f t="shared" ca="1" si="2261"/>
        <v>0</v>
      </c>
      <c r="S1560" s="395">
        <f t="shared" ca="1" si="2262"/>
        <v>0</v>
      </c>
      <c r="T1560" s="395">
        <f t="shared" ca="1" si="2263"/>
        <v>0</v>
      </c>
      <c r="U1560" s="395">
        <f t="shared" ca="1" si="2264"/>
        <v>0</v>
      </c>
      <c r="V1560" s="395">
        <f t="shared" ca="1" si="2265"/>
        <v>0</v>
      </c>
      <c r="W1560" s="395">
        <f t="shared" ca="1" si="2266"/>
        <v>0</v>
      </c>
      <c r="X1560" s="249"/>
      <c r="Y1560" s="249"/>
      <c r="Z1560" s="249"/>
      <c r="AA1560" s="249"/>
      <c r="AB1560" s="249"/>
    </row>
    <row r="1561" spans="1:28" hidden="1" outlineLevel="1">
      <c r="A1561" s="249"/>
      <c r="B1561" s="309" t="str">
        <f t="shared" ca="1" si="2267"/>
        <v>RL Capex 2023</v>
      </c>
      <c r="C1561" s="401"/>
      <c r="D1561" s="401"/>
      <c r="E1561" s="401"/>
      <c r="F1561" s="401"/>
      <c r="G1561" s="401"/>
      <c r="H1561" s="401"/>
      <c r="I1561" s="401"/>
      <c r="J1561" s="401"/>
      <c r="K1561" s="401"/>
      <c r="L1561" s="401"/>
      <c r="M1561" s="396"/>
      <c r="N1561" s="400">
        <f>N1522</f>
        <v>0</v>
      </c>
      <c r="O1561" s="395">
        <f t="shared" si="2258"/>
        <v>0</v>
      </c>
      <c r="P1561" s="395">
        <f t="shared" si="2259"/>
        <v>0</v>
      </c>
      <c r="Q1561" s="395">
        <f t="shared" si="2260"/>
        <v>0</v>
      </c>
      <c r="R1561" s="395">
        <f t="shared" si="2261"/>
        <v>0</v>
      </c>
      <c r="S1561" s="395">
        <f t="shared" si="2262"/>
        <v>0</v>
      </c>
      <c r="T1561" s="395">
        <f t="shared" si="2263"/>
        <v>0</v>
      </c>
      <c r="U1561" s="395">
        <f t="shared" si="2264"/>
        <v>0</v>
      </c>
      <c r="V1561" s="395">
        <f t="shared" si="2265"/>
        <v>0</v>
      </c>
      <c r="W1561" s="395">
        <f t="shared" si="2266"/>
        <v>0</v>
      </c>
      <c r="X1561" s="249"/>
      <c r="Y1561" s="249"/>
      <c r="Z1561" s="249"/>
      <c r="AA1561" s="249"/>
      <c r="AB1561" s="249"/>
    </row>
    <row r="1562" spans="1:28" hidden="1" outlineLevel="1">
      <c r="A1562" s="249"/>
      <c r="B1562" s="309" t="str">
        <f t="shared" ca="1" si="2267"/>
        <v>RL Capex 2024</v>
      </c>
      <c r="C1562" s="401"/>
      <c r="D1562" s="401"/>
      <c r="E1562" s="401"/>
      <c r="F1562" s="401"/>
      <c r="G1562" s="401"/>
      <c r="H1562" s="401"/>
      <c r="I1562" s="401"/>
      <c r="J1562" s="401"/>
      <c r="K1562" s="401"/>
      <c r="L1562" s="401"/>
      <c r="M1562" s="401"/>
      <c r="N1562" s="396"/>
      <c r="O1562" s="400">
        <f>O1522</f>
        <v>0</v>
      </c>
      <c r="P1562" s="395">
        <f t="shared" si="2259"/>
        <v>0</v>
      </c>
      <c r="Q1562" s="395">
        <f t="shared" si="2260"/>
        <v>0</v>
      </c>
      <c r="R1562" s="395">
        <f t="shared" si="2261"/>
        <v>0</v>
      </c>
      <c r="S1562" s="395">
        <f t="shared" si="2262"/>
        <v>0</v>
      </c>
      <c r="T1562" s="395">
        <f t="shared" si="2263"/>
        <v>0</v>
      </c>
      <c r="U1562" s="395">
        <f t="shared" si="2264"/>
        <v>0</v>
      </c>
      <c r="V1562" s="395">
        <f t="shared" si="2265"/>
        <v>0</v>
      </c>
      <c r="W1562" s="395">
        <f t="shared" si="2266"/>
        <v>0</v>
      </c>
      <c r="X1562" s="249"/>
      <c r="Y1562" s="249"/>
      <c r="Z1562" s="249"/>
      <c r="AA1562" s="249"/>
      <c r="AB1562" s="249"/>
    </row>
    <row r="1563" spans="1:28" hidden="1" outlineLevel="1">
      <c r="A1563" s="249"/>
      <c r="B1563" s="309" t="str">
        <f t="shared" ca="1" si="2267"/>
        <v>RL Capex 2025</v>
      </c>
      <c r="C1563" s="401"/>
      <c r="D1563" s="401"/>
      <c r="E1563" s="401"/>
      <c r="F1563" s="401"/>
      <c r="G1563" s="401"/>
      <c r="H1563" s="401"/>
      <c r="I1563" s="401"/>
      <c r="J1563" s="401"/>
      <c r="K1563" s="401"/>
      <c r="L1563" s="401"/>
      <c r="M1563" s="401"/>
      <c r="N1563" s="401"/>
      <c r="O1563" s="396"/>
      <c r="P1563" s="400">
        <f>P1522</f>
        <v>0</v>
      </c>
      <c r="Q1563" s="395">
        <f t="shared" si="2260"/>
        <v>0</v>
      </c>
      <c r="R1563" s="395">
        <f t="shared" si="2261"/>
        <v>0</v>
      </c>
      <c r="S1563" s="395">
        <f t="shared" si="2262"/>
        <v>0</v>
      </c>
      <c r="T1563" s="395">
        <f t="shared" si="2263"/>
        <v>0</v>
      </c>
      <c r="U1563" s="395">
        <f t="shared" si="2264"/>
        <v>0</v>
      </c>
      <c r="V1563" s="395">
        <f t="shared" si="2265"/>
        <v>0</v>
      </c>
      <c r="W1563" s="395">
        <f t="shared" si="2266"/>
        <v>0</v>
      </c>
      <c r="X1563" s="249"/>
      <c r="Y1563" s="249"/>
      <c r="Z1563" s="249"/>
      <c r="AA1563" s="249"/>
      <c r="AB1563" s="249"/>
    </row>
    <row r="1564" spans="1:28" hidden="1" outlineLevel="1">
      <c r="A1564" s="249"/>
      <c r="B1564" s="309" t="str">
        <f t="shared" ca="1" si="2267"/>
        <v>RL Capex 2026</v>
      </c>
      <c r="C1564" s="401"/>
      <c r="D1564" s="401"/>
      <c r="E1564" s="401"/>
      <c r="F1564" s="401"/>
      <c r="G1564" s="401"/>
      <c r="H1564" s="401"/>
      <c r="I1564" s="401"/>
      <c r="J1564" s="401"/>
      <c r="K1564" s="401"/>
      <c r="L1564" s="401"/>
      <c r="M1564" s="401"/>
      <c r="N1564" s="401"/>
      <c r="O1564" s="401"/>
      <c r="P1564" s="396"/>
      <c r="Q1564" s="400">
        <f>Q1522</f>
        <v>0</v>
      </c>
      <c r="R1564" s="395">
        <f t="shared" si="2261"/>
        <v>0</v>
      </c>
      <c r="S1564" s="395">
        <f t="shared" si="2262"/>
        <v>0</v>
      </c>
      <c r="T1564" s="395">
        <f t="shared" si="2263"/>
        <v>0</v>
      </c>
      <c r="U1564" s="395">
        <f t="shared" si="2264"/>
        <v>0</v>
      </c>
      <c r="V1564" s="395">
        <f t="shared" si="2265"/>
        <v>0</v>
      </c>
      <c r="W1564" s="395">
        <f t="shared" si="2266"/>
        <v>0</v>
      </c>
      <c r="X1564" s="249"/>
      <c r="Y1564" s="249"/>
      <c r="Z1564" s="249"/>
      <c r="AA1564" s="249"/>
      <c r="AB1564" s="249"/>
    </row>
    <row r="1565" spans="1:28" hidden="1" outlineLevel="1">
      <c r="A1565" s="249"/>
      <c r="B1565" s="309" t="str">
        <f t="shared" ca="1" si="2267"/>
        <v>RL Capex 2027</v>
      </c>
      <c r="C1565" s="401"/>
      <c r="D1565" s="401"/>
      <c r="E1565" s="401"/>
      <c r="F1565" s="401"/>
      <c r="G1565" s="401"/>
      <c r="H1565" s="401"/>
      <c r="I1565" s="401"/>
      <c r="J1565" s="401"/>
      <c r="K1565" s="401"/>
      <c r="L1565" s="401"/>
      <c r="M1565" s="401"/>
      <c r="N1565" s="401"/>
      <c r="O1565" s="401"/>
      <c r="P1565" s="401"/>
      <c r="Q1565" s="396"/>
      <c r="R1565" s="400">
        <f>R1522</f>
        <v>0</v>
      </c>
      <c r="S1565" s="395">
        <f t="shared" si="2262"/>
        <v>0</v>
      </c>
      <c r="T1565" s="395">
        <f t="shared" si="2263"/>
        <v>0</v>
      </c>
      <c r="U1565" s="395">
        <f t="shared" si="2264"/>
        <v>0</v>
      </c>
      <c r="V1565" s="395">
        <f t="shared" si="2265"/>
        <v>0</v>
      </c>
      <c r="W1565" s="395">
        <f t="shared" si="2266"/>
        <v>0</v>
      </c>
      <c r="X1565" s="249"/>
      <c r="Y1565" s="249"/>
      <c r="Z1565" s="249"/>
      <c r="AA1565" s="249"/>
      <c r="AB1565" s="249"/>
    </row>
    <row r="1566" spans="1:28" hidden="1" outlineLevel="1">
      <c r="A1566" s="249"/>
      <c r="B1566" s="309" t="str">
        <f t="shared" ca="1" si="2267"/>
        <v>RL Capex 2028</v>
      </c>
      <c r="C1566" s="401"/>
      <c r="D1566" s="401"/>
      <c r="E1566" s="401"/>
      <c r="F1566" s="401"/>
      <c r="G1566" s="401"/>
      <c r="H1566" s="401"/>
      <c r="I1566" s="401"/>
      <c r="J1566" s="401"/>
      <c r="K1566" s="401"/>
      <c r="L1566" s="401"/>
      <c r="M1566" s="401"/>
      <c r="N1566" s="401"/>
      <c r="O1566" s="401"/>
      <c r="P1566" s="401"/>
      <c r="Q1566" s="401"/>
      <c r="R1566" s="396"/>
      <c r="S1566" s="400">
        <f>S1522</f>
        <v>0</v>
      </c>
      <c r="T1566" s="395">
        <f t="shared" si="2263"/>
        <v>0</v>
      </c>
      <c r="U1566" s="395">
        <f t="shared" si="2264"/>
        <v>0</v>
      </c>
      <c r="V1566" s="395">
        <f t="shared" si="2265"/>
        <v>0</v>
      </c>
      <c r="W1566" s="395">
        <f t="shared" si="2266"/>
        <v>0</v>
      </c>
      <c r="X1566" s="249"/>
      <c r="Y1566" s="249"/>
      <c r="Z1566" s="249"/>
      <c r="AA1566" s="249"/>
      <c r="AB1566" s="249"/>
    </row>
    <row r="1567" spans="1:28" hidden="1" outlineLevel="1">
      <c r="A1567" s="249"/>
      <c r="B1567" s="309" t="str">
        <f t="shared" ca="1" si="2267"/>
        <v>RL Capex 2029</v>
      </c>
      <c r="C1567" s="401"/>
      <c r="D1567" s="401"/>
      <c r="E1567" s="401"/>
      <c r="F1567" s="401"/>
      <c r="G1567" s="401"/>
      <c r="H1567" s="401"/>
      <c r="I1567" s="401"/>
      <c r="J1567" s="401"/>
      <c r="K1567" s="401"/>
      <c r="L1567" s="401"/>
      <c r="M1567" s="401"/>
      <c r="N1567" s="401"/>
      <c r="O1567" s="401"/>
      <c r="P1567" s="401"/>
      <c r="Q1567" s="401"/>
      <c r="R1567" s="401"/>
      <c r="S1567" s="396"/>
      <c r="T1567" s="400">
        <f>T1522</f>
        <v>0</v>
      </c>
      <c r="U1567" s="395">
        <f t="shared" si="2264"/>
        <v>0</v>
      </c>
      <c r="V1567" s="395">
        <f t="shared" si="2265"/>
        <v>0</v>
      </c>
      <c r="W1567" s="395">
        <f t="shared" si="2266"/>
        <v>0</v>
      </c>
      <c r="X1567" s="249"/>
      <c r="Y1567" s="249"/>
      <c r="Z1567" s="249"/>
      <c r="AA1567" s="249"/>
      <c r="AB1567" s="249"/>
    </row>
    <row r="1568" spans="1:28" hidden="1" outlineLevel="1">
      <c r="A1568" s="249"/>
      <c r="B1568" s="309" t="str">
        <f t="shared" ca="1" si="2267"/>
        <v>RL Capex 2030</v>
      </c>
      <c r="C1568" s="401"/>
      <c r="D1568" s="401"/>
      <c r="E1568" s="401"/>
      <c r="F1568" s="401"/>
      <c r="G1568" s="401"/>
      <c r="H1568" s="401"/>
      <c r="I1568" s="401"/>
      <c r="J1568" s="401"/>
      <c r="K1568" s="401"/>
      <c r="L1568" s="401"/>
      <c r="M1568" s="401"/>
      <c r="N1568" s="401"/>
      <c r="O1568" s="401"/>
      <c r="P1568" s="401"/>
      <c r="Q1568" s="401"/>
      <c r="R1568" s="401"/>
      <c r="S1568" s="401"/>
      <c r="T1568" s="396"/>
      <c r="U1568" s="400">
        <f>U1522</f>
        <v>0</v>
      </c>
      <c r="V1568" s="395">
        <f t="shared" si="2265"/>
        <v>0</v>
      </c>
      <c r="W1568" s="395">
        <f t="shared" si="2266"/>
        <v>0</v>
      </c>
      <c r="X1568" s="249"/>
      <c r="Y1568" s="249"/>
      <c r="Z1568" s="249"/>
      <c r="AA1568" s="249"/>
      <c r="AB1568" s="249"/>
    </row>
    <row r="1569" spans="1:28" hidden="1" outlineLevel="1">
      <c r="A1569" s="249"/>
      <c r="B1569" s="309" t="str">
        <f t="shared" ca="1" si="2267"/>
        <v>RL Capex 2031</v>
      </c>
      <c r="C1569" s="401"/>
      <c r="D1569" s="401"/>
      <c r="E1569" s="401"/>
      <c r="F1569" s="401"/>
      <c r="G1569" s="401"/>
      <c r="H1569" s="401"/>
      <c r="I1569" s="401"/>
      <c r="J1569" s="401"/>
      <c r="K1569" s="401"/>
      <c r="L1569" s="401"/>
      <c r="M1569" s="401"/>
      <c r="N1569" s="401"/>
      <c r="O1569" s="401"/>
      <c r="P1569" s="401"/>
      <c r="Q1569" s="401"/>
      <c r="R1569" s="401"/>
      <c r="S1569" s="401"/>
      <c r="T1569" s="401"/>
      <c r="U1569" s="396"/>
      <c r="V1569" s="400">
        <f>V1522</f>
        <v>0</v>
      </c>
      <c r="W1569" s="395">
        <f>IF(V1569="n/a","n/a",MAX(0,V1569-1))</f>
        <v>0</v>
      </c>
      <c r="X1569" s="249"/>
      <c r="Y1569" s="249"/>
      <c r="Z1569" s="249"/>
      <c r="AA1569" s="249"/>
      <c r="AB1569" s="249"/>
    </row>
    <row r="1570" spans="1:28" hidden="1" outlineLevel="1">
      <c r="A1570" s="249"/>
      <c r="B1570" s="309" t="str">
        <f t="shared" ca="1" si="2267"/>
        <v>RL Capex 2032</v>
      </c>
      <c r="C1570" s="401"/>
      <c r="D1570" s="401"/>
      <c r="E1570" s="401"/>
      <c r="F1570" s="401"/>
      <c r="G1570" s="401"/>
      <c r="H1570" s="401"/>
      <c r="I1570" s="401"/>
      <c r="J1570" s="401"/>
      <c r="K1570" s="401"/>
      <c r="L1570" s="401"/>
      <c r="M1570" s="401"/>
      <c r="N1570" s="401"/>
      <c r="O1570" s="401"/>
      <c r="P1570" s="401"/>
      <c r="Q1570" s="401"/>
      <c r="R1570" s="401"/>
      <c r="S1570" s="401"/>
      <c r="T1570" s="401"/>
      <c r="U1570" s="401"/>
      <c r="V1570" s="396"/>
      <c r="W1570" s="395">
        <f>W1522</f>
        <v>0</v>
      </c>
      <c r="X1570" s="249"/>
      <c r="Y1570" s="249"/>
      <c r="Z1570" s="249"/>
      <c r="AA1570" s="249"/>
      <c r="AB1570" s="249"/>
    </row>
    <row r="1571" spans="1:28" hidden="1" outlineLevel="1">
      <c r="A1571" s="249"/>
      <c r="B1571" s="332"/>
      <c r="C1571" s="395"/>
      <c r="D1571" s="395"/>
      <c r="E1571" s="395"/>
      <c r="F1571" s="395"/>
      <c r="G1571" s="395"/>
      <c r="H1571" s="395"/>
      <c r="I1571" s="395"/>
      <c r="J1571" s="395"/>
      <c r="K1571" s="395"/>
      <c r="L1571" s="395"/>
      <c r="M1571" s="395"/>
      <c r="N1571" s="395"/>
      <c r="O1571" s="395"/>
      <c r="P1571" s="395"/>
      <c r="Q1571" s="395"/>
      <c r="R1571" s="395"/>
      <c r="S1571" s="395"/>
      <c r="T1571" s="395"/>
      <c r="U1571" s="395"/>
      <c r="V1571" s="395"/>
      <c r="W1571" s="395"/>
      <c r="X1571" s="249"/>
      <c r="Y1571" s="249"/>
      <c r="Z1571" s="249"/>
      <c r="AA1571" s="249"/>
      <c r="AB1571" s="249"/>
    </row>
    <row r="1572" spans="1:28" collapsed="1">
      <c r="A1572" s="322"/>
      <c r="B1572" s="336" t="s">
        <v>192</v>
      </c>
      <c r="C1572" s="460">
        <f ca="1">(IF(OR($C1522&lt;&gt;"n/a",C1522&lt;&gt;"n/a"),IF(SUM(C1525:C1547)=0,0,IF((SUMPRODUCT(C1525:C1547,C1549:C1571)/SUM(C1525:C1547))&lt;0,1,(SUMPRODUCT(C1525:C1547,C1549:C1571)/SUM(C1525:C1547)))),"n/a"))</f>
        <v>0</v>
      </c>
      <c r="D1572" s="460">
        <f ca="1">(IF(OR($C1522&lt;&gt;"n/a",D1522&lt;&gt;"n/a"),IF(SUM(D1525:D1547)=0,0,IF((SUMPRODUCT(D1525:D1547,D1549:D1571)/SUM(D1525:D1547))&lt;0,1,(SUMPRODUCT(D1525:D1547,D1549:D1571)/SUM(D1525:D1547)))),"n/a"))</f>
        <v>0</v>
      </c>
      <c r="E1572" s="460">
        <f t="shared" ref="E1572:W1572" ca="1" si="2268">(IF(OR($C1522&lt;&gt;"n/a",E1522&lt;&gt;"n/a"),IF(SUM(E1525:E1547)=0,0,IF((SUMPRODUCT(E1525:E1547,E1549:E1571)/SUM(E1525:E1547))&lt;0,1,(SUMPRODUCT(E1525:E1547,E1549:E1571)/SUM(E1525:E1547)))),"n/a"))</f>
        <v>0</v>
      </c>
      <c r="F1572" s="460">
        <f t="shared" ca="1" si="2268"/>
        <v>0</v>
      </c>
      <c r="G1572" s="460">
        <f t="shared" ca="1" si="2268"/>
        <v>0</v>
      </c>
      <c r="H1572" s="460">
        <f t="shared" ca="1" si="2268"/>
        <v>0</v>
      </c>
      <c r="I1572" s="460">
        <f t="shared" ca="1" si="2268"/>
        <v>0</v>
      </c>
      <c r="J1572" s="460">
        <f t="shared" ca="1" si="2268"/>
        <v>0</v>
      </c>
      <c r="K1572" s="460">
        <f t="shared" ca="1" si="2268"/>
        <v>0</v>
      </c>
      <c r="L1572" s="460">
        <f t="shared" ca="1" si="2268"/>
        <v>0</v>
      </c>
      <c r="M1572" s="460">
        <f t="shared" ca="1" si="2268"/>
        <v>0</v>
      </c>
      <c r="N1572" s="460">
        <f t="shared" ca="1" si="2268"/>
        <v>0</v>
      </c>
      <c r="O1572" s="460">
        <f t="shared" ca="1" si="2268"/>
        <v>0</v>
      </c>
      <c r="P1572" s="460">
        <f t="shared" ca="1" si="2268"/>
        <v>0</v>
      </c>
      <c r="Q1572" s="460">
        <f t="shared" ca="1" si="2268"/>
        <v>0</v>
      </c>
      <c r="R1572" s="460">
        <f t="shared" ca="1" si="2268"/>
        <v>0</v>
      </c>
      <c r="S1572" s="460">
        <f t="shared" ca="1" si="2268"/>
        <v>0</v>
      </c>
      <c r="T1572" s="460">
        <f t="shared" ca="1" si="2268"/>
        <v>0</v>
      </c>
      <c r="U1572" s="460">
        <f t="shared" ca="1" si="2268"/>
        <v>0</v>
      </c>
      <c r="V1572" s="460">
        <f t="shared" ca="1" si="2268"/>
        <v>0</v>
      </c>
      <c r="W1572" s="460">
        <f t="shared" ca="1" si="2268"/>
        <v>0</v>
      </c>
      <c r="X1572" s="249"/>
      <c r="Y1572" s="249"/>
      <c r="Z1572" s="249"/>
      <c r="AA1572" s="249"/>
      <c r="AB1572" s="249"/>
    </row>
    <row r="1573" spans="1:28">
      <c r="A1573" s="249"/>
      <c r="B1573" s="249"/>
      <c r="C1573" s="395"/>
      <c r="D1573" s="395"/>
      <c r="E1573" s="395"/>
      <c r="F1573" s="395"/>
      <c r="G1573" s="395"/>
      <c r="H1573" s="395"/>
      <c r="I1573" s="395"/>
      <c r="J1573" s="395"/>
      <c r="K1573" s="395"/>
      <c r="L1573" s="395"/>
      <c r="M1573" s="395"/>
      <c r="N1573" s="395"/>
      <c r="O1573" s="395"/>
      <c r="P1573" s="395"/>
      <c r="Q1573" s="395"/>
      <c r="R1573" s="395"/>
      <c r="S1573" s="395"/>
      <c r="T1573" s="395"/>
      <c r="U1573" s="395"/>
      <c r="V1573" s="395"/>
      <c r="W1573" s="395"/>
      <c r="X1573" s="249"/>
      <c r="Y1573" s="249"/>
      <c r="Z1573" s="249"/>
      <c r="AA1573" s="249"/>
      <c r="AB1573" s="249"/>
    </row>
    <row r="1574" spans="1:28">
      <c r="A1574" s="72" t="s">
        <v>80</v>
      </c>
      <c r="B1574" s="142">
        <f>VLOOKUP($A1574,'RFM input'!$E$7:$F$56,2,FALSE)</f>
        <v>0</v>
      </c>
      <c r="C1574" s="402"/>
      <c r="D1574" s="402"/>
      <c r="E1574" s="403"/>
      <c r="F1574" s="403"/>
      <c r="G1574" s="403"/>
      <c r="H1574" s="403"/>
      <c r="I1574" s="403"/>
      <c r="J1574" s="403"/>
      <c r="K1574" s="403"/>
      <c r="L1574" s="403"/>
      <c r="M1574" s="403"/>
      <c r="N1574" s="403"/>
      <c r="O1574" s="403"/>
      <c r="P1574" s="403"/>
      <c r="Q1574" s="403"/>
      <c r="R1574" s="403"/>
      <c r="S1574" s="403"/>
      <c r="T1574" s="403"/>
      <c r="U1574" s="403"/>
      <c r="V1574" s="403"/>
      <c r="W1574" s="403"/>
      <c r="X1574" s="249"/>
      <c r="Y1574" s="249"/>
      <c r="Z1574" s="249"/>
      <c r="AA1574" s="249"/>
      <c r="AB1574" s="249"/>
    </row>
    <row r="1575" spans="1:28">
      <c r="A1575" s="378">
        <f>VALUE(REPLACE(A1574,1,12,""))</f>
        <v>30</v>
      </c>
      <c r="B1575" s="317" t="s">
        <v>195</v>
      </c>
      <c r="C1575" s="389">
        <f ca="1">OFFSET('TAB roll forward'!$H$7,A1575,0)</f>
        <v>0</v>
      </c>
      <c r="D1575" s="404">
        <f ca="1">'RAB remaining lives'!D1580</f>
        <v>0</v>
      </c>
      <c r="E1575" s="404">
        <f ca="1">'RAB remaining lives'!E1580</f>
        <v>0</v>
      </c>
      <c r="F1575" s="404">
        <f ca="1">'RAB remaining lives'!F1580</f>
        <v>0</v>
      </c>
      <c r="G1575" s="404">
        <f ca="1">'RAB remaining lives'!G1580</f>
        <v>0</v>
      </c>
      <c r="H1575" s="404">
        <f ca="1">'RAB remaining lives'!H1580</f>
        <v>0</v>
      </c>
      <c r="I1575" s="404">
        <f ca="1">'RAB remaining lives'!I1580</f>
        <v>0</v>
      </c>
      <c r="J1575" s="404">
        <f ca="1">'RAB remaining lives'!J1580</f>
        <v>0</v>
      </c>
      <c r="K1575" s="404">
        <f ca="1">'RAB remaining lives'!K1580</f>
        <v>0</v>
      </c>
      <c r="L1575" s="404">
        <f ca="1">'RAB remaining lives'!L1580</f>
        <v>0</v>
      </c>
      <c r="M1575" s="404">
        <f ca="1">'RAB remaining lives'!M1580</f>
        <v>0</v>
      </c>
      <c r="N1575" s="404">
        <f>'RAB remaining lives'!N1580</f>
        <v>0</v>
      </c>
      <c r="O1575" s="404">
        <f>'RAB remaining lives'!O1580</f>
        <v>0</v>
      </c>
      <c r="P1575" s="404">
        <f>'RAB remaining lives'!P1580</f>
        <v>0</v>
      </c>
      <c r="Q1575" s="404">
        <f>'RAB remaining lives'!Q1580</f>
        <v>0</v>
      </c>
      <c r="R1575" s="404">
        <f>'RAB remaining lives'!R1580</f>
        <v>0</v>
      </c>
      <c r="S1575" s="404">
        <f>'RAB remaining lives'!S1580</f>
        <v>0</v>
      </c>
      <c r="T1575" s="404">
        <f>'RAB remaining lives'!T1580</f>
        <v>0</v>
      </c>
      <c r="U1575" s="404">
        <f>'RAB remaining lives'!U1580</f>
        <v>0</v>
      </c>
      <c r="V1575" s="404">
        <f>'RAB remaining lives'!V1580</f>
        <v>0</v>
      </c>
      <c r="W1575" s="404">
        <f>'RAB remaining lives'!W1580</f>
        <v>0</v>
      </c>
      <c r="X1575" s="249"/>
      <c r="Y1575" s="249"/>
      <c r="Z1575" s="249"/>
      <c r="AA1575" s="249"/>
      <c r="AB1575" s="249"/>
    </row>
    <row r="1576" spans="1:28">
      <c r="A1576" s="249"/>
      <c r="B1576" s="249" t="s">
        <v>326</v>
      </c>
      <c r="C1576" s="391">
        <f ca="1">OFFSET('RFM input'!$X$6,$A1575,0)</f>
        <v>0</v>
      </c>
      <c r="D1576" s="390">
        <f ca="1">OFFSET('RFM input'!$Y$6,$A1575,0)</f>
        <v>0</v>
      </c>
      <c r="E1576" s="390">
        <f ca="1">OFFSET('RFM input'!$Y$6,$A1575,0)</f>
        <v>0</v>
      </c>
      <c r="F1576" s="390">
        <f ca="1">OFFSET('RFM input'!$Y$6,$A1575,0)</f>
        <v>0</v>
      </c>
      <c r="G1576" s="390">
        <f ca="1">OFFSET('RFM input'!$Y$6,$A1575,0)</f>
        <v>0</v>
      </c>
      <c r="H1576" s="390">
        <f ca="1">OFFSET('RFM input'!$Y$6,$A1575,0)</f>
        <v>0</v>
      </c>
      <c r="I1576" s="390">
        <f ca="1">OFFSET('RFM input'!$Y$6,'TAB remaining lives'!$A1575,0)</f>
        <v>0</v>
      </c>
      <c r="J1576" s="390">
        <f ca="1">OFFSET('RFM input'!$Y$6,'TAB remaining lives'!$A1575,0)</f>
        <v>0</v>
      </c>
      <c r="K1576" s="390">
        <f ca="1">OFFSET('RFM input'!$Y$6,'TAB remaining lives'!$A1575,0)</f>
        <v>0</v>
      </c>
      <c r="L1576" s="390">
        <f ca="1">OFFSET('RFM input'!$Y$6,'TAB remaining lives'!$A1575,0)</f>
        <v>0</v>
      </c>
      <c r="M1576" s="390">
        <f ca="1">OFFSET('RFM input'!$Y$6,'TAB remaining lives'!$A1575,0)</f>
        <v>0</v>
      </c>
      <c r="N1576" s="390"/>
      <c r="O1576" s="390"/>
      <c r="P1576" s="390"/>
      <c r="Q1576" s="390"/>
      <c r="R1576" s="390"/>
      <c r="S1576" s="390"/>
      <c r="T1576" s="390"/>
      <c r="U1576" s="390"/>
      <c r="V1576" s="390"/>
      <c r="W1576" s="390"/>
      <c r="X1576" s="249"/>
      <c r="Y1576" s="249"/>
      <c r="Z1576" s="249"/>
      <c r="AA1576" s="249"/>
      <c r="AB1576" s="249"/>
    </row>
    <row r="1577" spans="1:28">
      <c r="A1577" s="249"/>
      <c r="B1577" s="317" t="s">
        <v>300</v>
      </c>
      <c r="C1577" s="392"/>
      <c r="D1577" s="393">
        <f ca="1">IF(D$6=(OFFSET('RFM input'!$G$60,0,'RFM input'!$AA$7)),OFFSET('RFM input'!$I$454,$A1575,0),0)</f>
        <v>0</v>
      </c>
      <c r="E1577" s="390">
        <f ca="1">IF(E$6=(OFFSET('RFM input'!$G$60,0,'RFM input'!$AA$7)),OFFSET('RFM input'!$I$454,$A1575,0),0)</f>
        <v>0</v>
      </c>
      <c r="F1577" s="390">
        <f ca="1">IF(F$6=(OFFSET('RFM input'!$G$60,0,'RFM input'!$AA$7)),OFFSET('RFM input'!$I$454,$A1575,0),0)</f>
        <v>0</v>
      </c>
      <c r="G1577" s="390">
        <f ca="1">IF(G$6=(OFFSET('RFM input'!$G$60,0,'RFM input'!$AA$7)),OFFSET('RFM input'!$I$454,$A1575,0),0)</f>
        <v>0</v>
      </c>
      <c r="H1577" s="390">
        <f ca="1">IF(H$6=(OFFSET('RFM input'!$G$60,0,'RFM input'!$AA$7)),OFFSET('RFM input'!$I$454,$A1575,0),0)</f>
        <v>0</v>
      </c>
      <c r="I1577" s="390">
        <f ca="1">IF(I$6=(OFFSET('RFM input'!$G$60,0,'RFM input'!$AA$7)),OFFSET('RFM input'!$I$454,$A1575,0),0)</f>
        <v>0</v>
      </c>
      <c r="J1577" s="390">
        <f ca="1">IF(J$6=(OFFSET('RFM input'!$G$60,0,'RFM input'!$AA$7)),OFFSET('RFM input'!$I$454,$A1575,0),0)</f>
        <v>0</v>
      </c>
      <c r="K1577" s="390">
        <f ca="1">IF(K$6=(OFFSET('RFM input'!$G$60,0,'RFM input'!$AA$7)),OFFSET('RFM input'!$I$454,$A1575,0),0)</f>
        <v>0</v>
      </c>
      <c r="L1577" s="390">
        <f ca="1">IF(L$6=(OFFSET('RFM input'!$G$60,0,'RFM input'!$AA$7)),OFFSET('RFM input'!$I$454,$A1575,0),0)</f>
        <v>0</v>
      </c>
      <c r="M1577" s="390">
        <f ca="1">IF(M$6=(OFFSET('RFM input'!$G$60,0,'RFM input'!$AA$7)),OFFSET('RFM input'!$I$454,$A1575,0),0)</f>
        <v>0</v>
      </c>
      <c r="N1577" s="390"/>
      <c r="O1577" s="390"/>
      <c r="P1577" s="390"/>
      <c r="Q1577" s="390"/>
      <c r="R1577" s="390"/>
      <c r="S1577" s="390"/>
      <c r="T1577" s="390"/>
      <c r="U1577" s="390"/>
      <c r="V1577" s="390"/>
      <c r="W1577" s="390"/>
      <c r="X1577" s="249"/>
      <c r="Y1577" s="249"/>
      <c r="Z1577" s="249"/>
      <c r="AA1577" s="249"/>
      <c r="AB1577" s="249"/>
    </row>
    <row r="1578" spans="1:28">
      <c r="A1578" s="249"/>
      <c r="B1578" s="317" t="s">
        <v>309</v>
      </c>
      <c r="C1578" s="392"/>
      <c r="D1578" s="391">
        <f ca="1">IF(D$6=(OFFSET('RFM input'!$G$60,0,'RFM input'!$AA$7)),OFFSET('RFM input'!$K$454,$A1575,0),0)</f>
        <v>0</v>
      </c>
      <c r="E1578" s="394">
        <f ca="1">IF(E$6=(OFFSET('RFM input'!$G$60,0,'RFM input'!$AA$7)),OFFSET('RFM input'!$K$454,$A1575,0),0)</f>
        <v>0</v>
      </c>
      <c r="F1578" s="394">
        <f ca="1">IF(F$6=(OFFSET('RFM input'!$G$60,0,'RFM input'!$AA$7)),OFFSET('RFM input'!$K$454,$A1575,0),0)</f>
        <v>0</v>
      </c>
      <c r="G1578" s="394">
        <f ca="1">IF(G$6=(OFFSET('RFM input'!$G$60,0,'RFM input'!$AA$7)),OFFSET('RFM input'!$K$454,$A1575,0),0)</f>
        <v>0</v>
      </c>
      <c r="H1578" s="394">
        <f ca="1">IF(H$6=(OFFSET('RFM input'!$G$60,0,'RFM input'!$AA$7)),OFFSET('RFM input'!$K$454,$A1575,0),0)</f>
        <v>0</v>
      </c>
      <c r="I1578" s="394">
        <f ca="1">IF(I$6=(OFFSET('RFM input'!$G$60,0,'RFM input'!$AA$7)),OFFSET('RFM input'!$K$454,$A1575,0),0)</f>
        <v>0</v>
      </c>
      <c r="J1578" s="394">
        <f ca="1">IF(J$6=(OFFSET('RFM input'!$G$60,0,'RFM input'!$AA$7)),OFFSET('RFM input'!$K$454,$A1575,0),0)</f>
        <v>0</v>
      </c>
      <c r="K1578" s="394">
        <f ca="1">IF(K$6=(OFFSET('RFM input'!$G$60,0,'RFM input'!$AA$7)),OFFSET('RFM input'!$K$454,$A1575,0),0)</f>
        <v>0</v>
      </c>
      <c r="L1578" s="394">
        <f ca="1">IF(L$6=(OFFSET('RFM input'!$G$60,0,'RFM input'!$AA$7)),OFFSET('RFM input'!$K$454,$A1575,0),0)</f>
        <v>0</v>
      </c>
      <c r="M1578" s="394">
        <f ca="1">IF(M$6=(OFFSET('RFM input'!$G$60,0,'RFM input'!$AA$7)),OFFSET('RFM input'!$K$454,$A1575,0),0)</f>
        <v>0</v>
      </c>
      <c r="N1578" s="394"/>
      <c r="O1578" s="394"/>
      <c r="P1578" s="394"/>
      <c r="Q1578" s="394"/>
      <c r="R1578" s="394"/>
      <c r="S1578" s="394"/>
      <c r="T1578" s="394"/>
      <c r="U1578" s="394"/>
      <c r="V1578" s="394"/>
      <c r="W1578" s="394"/>
      <c r="X1578" s="249"/>
      <c r="Y1578" s="249"/>
      <c r="Z1578" s="249"/>
      <c r="AA1578" s="249"/>
      <c r="AB1578" s="249"/>
    </row>
    <row r="1579" spans="1:28" hidden="1" outlineLevel="1">
      <c r="A1579" s="459">
        <v>-1</v>
      </c>
      <c r="B1579" s="309" t="s">
        <v>303</v>
      </c>
      <c r="C1579" s="395"/>
      <c r="D1579" s="395">
        <f t="shared" ref="D1579" ca="1" si="2269">IF(D1603="n/a",0,IF(AND(D1577=0,C1579=0),0,
IF(AND(D1577&lt;&gt;0,C1579=0),D1577,
IF(AND(D1578&lt;&gt;0,C1579&lt;&gt;0),(C1579-(C1579/C1603))+D1577,
IF(C1603&lt;1,0,(C1579-(C1579/C1603)))))))</f>
        <v>0</v>
      </c>
      <c r="E1579" s="395">
        <f t="shared" ref="E1579" ca="1" si="2270">IF(E1603="n/a",0,IF(AND(E1577=0,D1579=0),0,
IF(AND(E1577&lt;&gt;0,D1579=0),E1577,
IF(AND(E1578&lt;&gt;0,D1579&lt;&gt;0),(D1579-(D1579/D1603))+E1577,
IF(D1603&lt;1,0,(D1579-(D1579/D1603)))))))</f>
        <v>0</v>
      </c>
      <c r="F1579" s="395">
        <f t="shared" ref="F1579" ca="1" si="2271">IF(F1603="n/a",0,IF(AND(F1577=0,E1579=0),0,
IF(AND(F1577&lt;&gt;0,E1579=0),F1577,
IF(AND(F1578&lt;&gt;0,E1579&lt;&gt;0),(E1579-(E1579/E1603))+F1577,
IF(E1603&lt;1,0,(E1579-(E1579/E1603)))))))</f>
        <v>0</v>
      </c>
      <c r="G1579" s="395">
        <f t="shared" ref="G1579" ca="1" si="2272">IF(G1603="n/a",0,IF(AND(G1577=0,F1579=0),0,
IF(AND(G1577&lt;&gt;0,F1579=0),G1577,
IF(AND(G1578&lt;&gt;0,F1579&lt;&gt;0),(F1579-(F1579/F1603))+G1577,
IF(F1603&lt;1,0,(F1579-(F1579/F1603)))))))</f>
        <v>0</v>
      </c>
      <c r="H1579" s="395">
        <f ca="1">IF(H1603="n/a",0,IF(AND(H1577=0,G1579=0),0,
IF(AND(H1577&lt;&gt;0,G1579=0),H1577,
IF(AND(H1578&lt;&gt;0,G1579&lt;&gt;0),(G1579-(G1579/G1603))+H1577,
IF(G1603&lt;1,0,(G1579-(G1579/G1603)))))))</f>
        <v>0</v>
      </c>
      <c r="I1579" s="395">
        <f t="shared" ref="I1579" ca="1" si="2273">IF(I1603="n/a",0,IF(AND(I1577=0,H1579=0),0,
IF(AND(I1577&lt;&gt;0,H1579=0),I1577,
IF(AND(I1578&lt;&gt;0,H1579&lt;&gt;0),(H1579-(H1579/H1603))+I1577,
IF(H1603&lt;1,0,(H1579-(H1579/H1603)))))))</f>
        <v>0</v>
      </c>
      <c r="J1579" s="395">
        <f t="shared" ref="J1579" ca="1" si="2274">IF(J1603="n/a",0,IF(AND(J1577=0,I1579=0),0,
IF(AND(J1577&lt;&gt;0,I1579=0),J1577,
IF(AND(J1578&lt;&gt;0,I1579&lt;&gt;0),(I1579-(I1579/I1603))+J1577,
IF(I1603&lt;1,0,(I1579-(I1579/I1603)))))))</f>
        <v>0</v>
      </c>
      <c r="K1579" s="395">
        <f t="shared" ref="K1579" ca="1" si="2275">IF(K1603="n/a",0,IF(AND(K1577=0,J1579=0),0,
IF(AND(K1577&lt;&gt;0,J1579=0),K1577,
IF(AND(K1578&lt;&gt;0,J1579&lt;&gt;0),(J1579-(J1579/J1603))+K1577,
IF(J1603&lt;1,0,(J1579-(J1579/J1603)))))))</f>
        <v>0</v>
      </c>
      <c r="L1579" s="395">
        <f t="shared" ref="L1579" ca="1" si="2276">IF(L1603="n/a",0,IF(AND(L1577=0,K1579=0),0,
IF(AND(L1577&lt;&gt;0,K1579=0),L1577,
IF(AND(L1578&lt;&gt;0,K1579&lt;&gt;0),(K1579-(K1579/K1603))+L1577,
IF(K1603&lt;1,0,(K1579-(K1579/K1603)))))))</f>
        <v>0</v>
      </c>
      <c r="M1579" s="395">
        <f t="shared" ref="M1579" ca="1" si="2277">IF(M1603="n/a",0,IF(AND(M1577=0,L1579=0),0,
IF(AND(M1577&lt;&gt;0,L1579=0),M1577,
IF(AND(M1578&lt;&gt;0,L1579&lt;&gt;0),(L1579-(L1579/L1603))+M1577,
IF(L1603&lt;1,0,(L1579-(L1579/L1603)))))))</f>
        <v>0</v>
      </c>
      <c r="N1579" s="395">
        <f t="shared" ref="N1579" ca="1" si="2278">IF(N1603="n/a",0,IF(AND(N1577=0,M1579=0),0,
IF(AND(N1577&lt;&gt;0,M1579=0),N1577,
IF(AND(N1578&lt;&gt;0,M1579&lt;&gt;0),(M1579-(M1579/M1603))+N1577,
IF(M1603&lt;1,0,(M1579-(M1579/M1603)))))))</f>
        <v>0</v>
      </c>
      <c r="O1579" s="395">
        <f t="shared" ref="O1579" ca="1" si="2279">IF(O1603="n/a",0,IF(AND(O1577=0,N1579=0),0,
IF(AND(O1577&lt;&gt;0,N1579=0),O1577,
IF(AND(O1578&lt;&gt;0,N1579&lt;&gt;0),(N1579-(N1579/N1603))+O1577,
IF(N1603&lt;1,0,(N1579-(N1579/N1603)))))))</f>
        <v>0</v>
      </c>
      <c r="P1579" s="395">
        <f t="shared" ref="P1579" ca="1" si="2280">IF(P1603="n/a",0,IF(AND(P1577=0,O1579=0),0,
IF(AND(P1577&lt;&gt;0,O1579=0),P1577,
IF(AND(P1578&lt;&gt;0,O1579&lt;&gt;0),(O1579-(O1579/O1603))+P1577,
IF(O1603&lt;1,0,(O1579-(O1579/O1603)))))))</f>
        <v>0</v>
      </c>
      <c r="Q1579" s="395">
        <f t="shared" ref="Q1579" ca="1" si="2281">IF(Q1603="n/a",0,IF(AND(Q1577=0,P1579=0),0,
IF(AND(Q1577&lt;&gt;0,P1579=0),Q1577,
IF(AND(Q1578&lt;&gt;0,P1579&lt;&gt;0),(P1579-(P1579/P1603))+Q1577,
IF(P1603&lt;1,0,(P1579-(P1579/P1603)))))))</f>
        <v>0</v>
      </c>
      <c r="R1579" s="395">
        <f t="shared" ref="R1579" ca="1" si="2282">IF(R1603="n/a",0,IF(AND(R1577=0,Q1579=0),0,
IF(AND(R1577&lt;&gt;0,Q1579=0),R1577,
IF(AND(R1578&lt;&gt;0,Q1579&lt;&gt;0),(Q1579-(Q1579/Q1603))+R1577,
IF(Q1603&lt;1,0,(Q1579-(Q1579/Q1603)))))))</f>
        <v>0</v>
      </c>
      <c r="S1579" s="395">
        <f t="shared" ref="S1579" ca="1" si="2283">IF(S1603="n/a",0,IF(AND(S1577=0,R1579=0),0,
IF(AND(S1577&lt;&gt;0,R1579=0),S1577,
IF(AND(S1578&lt;&gt;0,R1579&lt;&gt;0),(R1579-(R1579/R1603))+S1577,
IF(R1603&lt;1,0,(R1579-(R1579/R1603)))))))</f>
        <v>0</v>
      </c>
      <c r="T1579" s="395">
        <f t="shared" ref="T1579" ca="1" si="2284">IF(T1603="n/a",0,IF(AND(T1577=0,S1579=0),0,
IF(AND(T1577&lt;&gt;0,S1579=0),T1577,
IF(AND(T1578&lt;&gt;0,S1579&lt;&gt;0),(S1579-(S1579/S1603))+T1577,
IF(S1603&lt;1,0,(S1579-(S1579/S1603)))))))</f>
        <v>0</v>
      </c>
      <c r="U1579" s="395">
        <f t="shared" ref="U1579" ca="1" si="2285">IF(U1603="n/a",0,IF(AND(U1577=0,T1579=0),0,
IF(AND(U1577&lt;&gt;0,T1579=0),U1577,
IF(AND(U1578&lt;&gt;0,T1579&lt;&gt;0),(T1579-(T1579/T1603))+U1577,
IF(T1603&lt;1,0,(T1579-(T1579/T1603)))))))</f>
        <v>0</v>
      </c>
      <c r="V1579" s="395">
        <f t="shared" ref="V1579" ca="1" si="2286">IF(V1603="n/a",0,IF(AND(V1577=0,U1579=0),0,
IF(AND(V1577&lt;&gt;0,U1579=0),V1577,
IF(AND(V1578&lt;&gt;0,U1579&lt;&gt;0),(U1579-(U1579/U1603))+V1577,
IF(U1603&lt;1,0,(U1579-(U1579/U1603)))))))</f>
        <v>0</v>
      </c>
      <c r="W1579" s="395">
        <f t="shared" ref="W1579" ca="1" si="2287">IF(W1603="n/a",0,IF(AND(W1577=0,V1579=0),0,
IF(AND(W1577&lt;&gt;0,V1579=0),W1577,
IF(AND(W1578&lt;&gt;0,V1579&lt;&gt;0),(V1579-(V1579/V1603))+W1577,
IF(V1603&lt;1,0,(V1579-(V1579/V1603)))))))</f>
        <v>0</v>
      </c>
      <c r="X1579" s="249"/>
      <c r="Y1579" s="249"/>
      <c r="Z1579" s="249"/>
      <c r="AA1579" s="249"/>
      <c r="AB1579" s="249"/>
    </row>
    <row r="1580" spans="1:28" hidden="1" outlineLevel="1">
      <c r="A1580" s="331">
        <v>0</v>
      </c>
      <c r="B1580" s="309" t="s">
        <v>194</v>
      </c>
      <c r="C1580" s="400">
        <f ca="1">C1575</f>
        <v>0</v>
      </c>
      <c r="D1580" s="395">
        <f ca="1">IF(C1604="n/a",C1580,IFERROR(IF((OFFSET($C1580,0,$A1580))&lt;0,
MIN(0,C1580-(OFFSET($C1580,0,$A1580)/(OFFSET($C1575,-$A1579,$A1580)))),
MAX(0,C1580-(OFFSET($C1580,0,$A1580)/(OFFSET($C1575,-$A1579,$A1580))))),0))</f>
        <v>0</v>
      </c>
      <c r="E1580" s="395">
        <f t="shared" ref="E1580" ca="1" si="2288">IF(D1604="n/a",D1580,IFERROR(IF((OFFSET($C1580,0,$A1580))&lt;0,
MIN(0,D1580-(OFFSET($C1580,0,$A1580)/(OFFSET($C1575,-$A1579,$A1580)))),
MAX(0,D1580-(OFFSET($C1580,0,$A1580)/(OFFSET($C1575,-$A1579,$A1580))))),0))</f>
        <v>0</v>
      </c>
      <c r="F1580" s="395">
        <f t="shared" ref="F1580:F1581" ca="1" si="2289">IF(E1604="n/a",E1580,IFERROR(IF((OFFSET($C1580,0,$A1580))&lt;0,
MIN(0,E1580-(OFFSET($C1580,0,$A1580)/(OFFSET($C1575,-$A1579,$A1580)))),
MAX(0,E1580-(OFFSET($C1580,0,$A1580)/(OFFSET($C1575,-$A1579,$A1580))))),0))</f>
        <v>0</v>
      </c>
      <c r="G1580" s="395">
        <f t="shared" ref="G1580:G1582" ca="1" si="2290">IF(F1604="n/a",F1580,IFERROR(IF((OFFSET($C1580,0,$A1580))&lt;0,
MIN(0,F1580-(OFFSET($C1580,0,$A1580)/(OFFSET($C1575,-$A1579,$A1580)))),
MAX(0,F1580-(OFFSET($C1580,0,$A1580)/(OFFSET($C1575,-$A1579,$A1580))))),0))</f>
        <v>0</v>
      </c>
      <c r="H1580" s="395">
        <f t="shared" ref="H1580:H1583" ca="1" si="2291">IF(G1604="n/a",G1580,IFERROR(IF((OFFSET($C1580,0,$A1580))&lt;0,
MIN(0,G1580-(OFFSET($C1580,0,$A1580)/(OFFSET($C1575,-$A1579,$A1580)))),
MAX(0,G1580-(OFFSET($C1580,0,$A1580)/(OFFSET($C1575,-$A1579,$A1580))))),0))</f>
        <v>0</v>
      </c>
      <c r="I1580" s="395">
        <f t="shared" ref="I1580:I1584" ca="1" si="2292">IF(H1604="n/a",H1580,IFERROR(IF((OFFSET($C1580,0,$A1580))&lt;0,
MIN(0,H1580-(OFFSET($C1580,0,$A1580)/(OFFSET($C1575,-$A1579,$A1580)))),
MAX(0,H1580-(OFFSET($C1580,0,$A1580)/(OFFSET($C1575,-$A1579,$A1580))))),0))</f>
        <v>0</v>
      </c>
      <c r="J1580" s="395">
        <f t="shared" ref="J1580:J1585" ca="1" si="2293">IF(I1604="n/a",I1580,IFERROR(IF((OFFSET($C1580,0,$A1580))&lt;0,
MIN(0,I1580-(OFFSET($C1580,0,$A1580)/(OFFSET($C1575,-$A1579,$A1580)))),
MAX(0,I1580-(OFFSET($C1580,0,$A1580)/(OFFSET($C1575,-$A1579,$A1580))))),0))</f>
        <v>0</v>
      </c>
      <c r="K1580" s="395">
        <f t="shared" ref="K1580:K1586" ca="1" si="2294">IF(J1604="n/a",J1580,IFERROR(IF((OFFSET($C1580,0,$A1580))&lt;0,
MIN(0,J1580-(OFFSET($C1580,0,$A1580)/(OFFSET($C1575,-$A1579,$A1580)))),
MAX(0,J1580-(OFFSET($C1580,0,$A1580)/(OFFSET($C1575,-$A1579,$A1580))))),0))</f>
        <v>0</v>
      </c>
      <c r="L1580" s="395">
        <f t="shared" ref="L1580:L1587" ca="1" si="2295">IF(K1604="n/a",K1580,IFERROR(IF((OFFSET($C1580,0,$A1580))&lt;0,
MIN(0,K1580-(OFFSET($C1580,0,$A1580)/(OFFSET($C1575,-$A1579,$A1580)))),
MAX(0,K1580-(OFFSET($C1580,0,$A1580)/(OFFSET($C1575,-$A1579,$A1580))))),0))</f>
        <v>0</v>
      </c>
      <c r="M1580" s="395">
        <f t="shared" ref="M1580:M1588" ca="1" si="2296">IF(L1604="n/a",L1580,IFERROR(IF((OFFSET($C1580,0,$A1580))&lt;0,
MIN(0,L1580-(OFFSET($C1580,0,$A1580)/(OFFSET($C1575,-$A1579,$A1580)))),
MAX(0,L1580-(OFFSET($C1580,0,$A1580)/(OFFSET($C1575,-$A1579,$A1580))))),0))</f>
        <v>0</v>
      </c>
      <c r="N1580" s="395">
        <f t="shared" ref="N1580:N1589" ca="1" si="2297">IF(M1604="n/a",M1580,IFERROR(IF((OFFSET($C1580,0,$A1580))&lt;0,
MIN(0,M1580-(OFFSET($C1580,0,$A1580)/(OFFSET($C1575,-$A1579,$A1580)))),
MAX(0,M1580-(OFFSET($C1580,0,$A1580)/(OFFSET($C1575,-$A1579,$A1580))))),0))</f>
        <v>0</v>
      </c>
      <c r="O1580" s="395">
        <f t="shared" ref="O1580:O1590" ca="1" si="2298">IF(N1604="n/a",N1580,IFERROR(IF((OFFSET($C1580,0,$A1580))&lt;0,
MIN(0,N1580-(OFFSET($C1580,0,$A1580)/(OFFSET($C1575,-$A1579,$A1580)))),
MAX(0,N1580-(OFFSET($C1580,0,$A1580)/(OFFSET($C1575,-$A1579,$A1580))))),0))</f>
        <v>0</v>
      </c>
      <c r="P1580" s="395">
        <f t="shared" ref="P1580:P1591" ca="1" si="2299">IF(O1604="n/a",O1580,IFERROR(IF((OFFSET($C1580,0,$A1580))&lt;0,
MIN(0,O1580-(OFFSET($C1580,0,$A1580)/(OFFSET($C1575,-$A1579,$A1580)))),
MAX(0,O1580-(OFFSET($C1580,0,$A1580)/(OFFSET($C1575,-$A1579,$A1580))))),0))</f>
        <v>0</v>
      </c>
      <c r="Q1580" s="395">
        <f t="shared" ref="Q1580:Q1592" ca="1" si="2300">IF(P1604="n/a",P1580,IFERROR(IF((OFFSET($C1580,0,$A1580))&lt;0,
MIN(0,P1580-(OFFSET($C1580,0,$A1580)/(OFFSET($C1575,-$A1579,$A1580)))),
MAX(0,P1580-(OFFSET($C1580,0,$A1580)/(OFFSET($C1575,-$A1579,$A1580))))),0))</f>
        <v>0</v>
      </c>
      <c r="R1580" s="395">
        <f t="shared" ref="R1580:R1593" ca="1" si="2301">IF(Q1604="n/a",Q1580,IFERROR(IF((OFFSET($C1580,0,$A1580))&lt;0,
MIN(0,Q1580-(OFFSET($C1580,0,$A1580)/(OFFSET($C1575,-$A1579,$A1580)))),
MAX(0,Q1580-(OFFSET($C1580,0,$A1580)/(OFFSET($C1575,-$A1579,$A1580))))),0))</f>
        <v>0</v>
      </c>
      <c r="S1580" s="395">
        <f t="shared" ref="S1580:S1594" ca="1" si="2302">IF(R1604="n/a",R1580,IFERROR(IF((OFFSET($C1580,0,$A1580))&lt;0,
MIN(0,R1580-(OFFSET($C1580,0,$A1580)/(OFFSET($C1575,-$A1579,$A1580)))),
MAX(0,R1580-(OFFSET($C1580,0,$A1580)/(OFFSET($C1575,-$A1579,$A1580))))),0))</f>
        <v>0</v>
      </c>
      <c r="T1580" s="395">
        <f t="shared" ref="T1580:T1595" ca="1" si="2303">IF(S1604="n/a",S1580,IFERROR(IF((OFFSET($C1580,0,$A1580))&lt;0,
MIN(0,S1580-(OFFSET($C1580,0,$A1580)/(OFFSET($C1575,-$A1579,$A1580)))),
MAX(0,S1580-(OFFSET($C1580,0,$A1580)/(OFFSET($C1575,-$A1579,$A1580))))),0))</f>
        <v>0</v>
      </c>
      <c r="U1580" s="395">
        <f t="shared" ref="U1580:U1596" ca="1" si="2304">IF(T1604="n/a",T1580,IFERROR(IF((OFFSET($C1580,0,$A1580))&lt;0,
MIN(0,T1580-(OFFSET($C1580,0,$A1580)/(OFFSET($C1575,-$A1579,$A1580)))),
MAX(0,T1580-(OFFSET($C1580,0,$A1580)/(OFFSET($C1575,-$A1579,$A1580))))),0))</f>
        <v>0</v>
      </c>
      <c r="V1580" s="395">
        <f t="shared" ref="V1580:V1597" ca="1" si="2305">IF(U1604="n/a",U1580,IFERROR(IF((OFFSET($C1580,0,$A1580))&lt;0,
MIN(0,U1580-(OFFSET($C1580,0,$A1580)/(OFFSET($C1575,-$A1579,$A1580)))),
MAX(0,U1580-(OFFSET($C1580,0,$A1580)/(OFFSET($C1575,-$A1579,$A1580))))),0))</f>
        <v>0</v>
      </c>
      <c r="W1580" s="395">
        <f t="shared" ref="W1580:W1598" ca="1" si="2306">IF(V1604="n/a",V1580,IFERROR(IF((OFFSET($C1580,0,$A1580))&lt;0,
MIN(0,V1580-(OFFSET($C1580,0,$A1580)/(OFFSET($C1575,-$A1579,$A1580)))),
MAX(0,V1580-(OFFSET($C1580,0,$A1580)/(OFFSET($C1575,-$A1579,$A1580))))),0))</f>
        <v>0</v>
      </c>
      <c r="X1580" s="249"/>
      <c r="Y1580" s="249"/>
      <c r="Z1580" s="249"/>
      <c r="AA1580" s="249"/>
      <c r="AB1580" s="249"/>
    </row>
    <row r="1581" spans="1:28" hidden="1" outlineLevel="1">
      <c r="A1581" s="331">
        <v>1</v>
      </c>
      <c r="B1581" s="309" t="str">
        <f t="shared" ref="B1581:B1600" ca="1" si="2307">"Depreciated Net Capex "&amp;OFFSET($C$6,0,A1581)</f>
        <v>Depreciated Net Capex 2013</v>
      </c>
      <c r="C1581" s="396"/>
      <c r="D1581" s="397">
        <f ca="1">D1575</f>
        <v>0</v>
      </c>
      <c r="E1581" s="395">
        <f ca="1">IF(D1605="n/a",D1581,IFERROR(IF((OFFSET($C1581,0,$A1581))&lt;0,
MIN(0,D1581-(OFFSET($C1581,0,$A1581)/(OFFSET($C1576,-$A1580,$A1581)))),
MAX(0,D1581-(OFFSET($C1581,0,$A1581)/(OFFSET($C1576,-$A1580,$A1581))))),0))</f>
        <v>0</v>
      </c>
      <c r="F1581" s="395">
        <f t="shared" ca="1" si="2289"/>
        <v>0</v>
      </c>
      <c r="G1581" s="395">
        <f t="shared" ca="1" si="2290"/>
        <v>0</v>
      </c>
      <c r="H1581" s="395">
        <f t="shared" ca="1" si="2291"/>
        <v>0</v>
      </c>
      <c r="I1581" s="395">
        <f t="shared" ca="1" si="2292"/>
        <v>0</v>
      </c>
      <c r="J1581" s="395">
        <f t="shared" ca="1" si="2293"/>
        <v>0</v>
      </c>
      <c r="K1581" s="395">
        <f t="shared" ca="1" si="2294"/>
        <v>0</v>
      </c>
      <c r="L1581" s="395">
        <f t="shared" ca="1" si="2295"/>
        <v>0</v>
      </c>
      <c r="M1581" s="395">
        <f t="shared" ca="1" si="2296"/>
        <v>0</v>
      </c>
      <c r="N1581" s="395">
        <f t="shared" ca="1" si="2297"/>
        <v>0</v>
      </c>
      <c r="O1581" s="395">
        <f t="shared" ca="1" si="2298"/>
        <v>0</v>
      </c>
      <c r="P1581" s="395">
        <f t="shared" ca="1" si="2299"/>
        <v>0</v>
      </c>
      <c r="Q1581" s="395">
        <f t="shared" ca="1" si="2300"/>
        <v>0</v>
      </c>
      <c r="R1581" s="395">
        <f t="shared" ca="1" si="2301"/>
        <v>0</v>
      </c>
      <c r="S1581" s="395">
        <f t="shared" ca="1" si="2302"/>
        <v>0</v>
      </c>
      <c r="T1581" s="395">
        <f t="shared" ca="1" si="2303"/>
        <v>0</v>
      </c>
      <c r="U1581" s="395">
        <f t="shared" ca="1" si="2304"/>
        <v>0</v>
      </c>
      <c r="V1581" s="395">
        <f t="shared" ca="1" si="2305"/>
        <v>0</v>
      </c>
      <c r="W1581" s="395">
        <f t="shared" ca="1" si="2306"/>
        <v>0</v>
      </c>
      <c r="X1581" s="249"/>
      <c r="Y1581" s="249"/>
      <c r="Z1581" s="249"/>
      <c r="AA1581" s="249"/>
      <c r="AB1581" s="249"/>
    </row>
    <row r="1582" spans="1:28" hidden="1" outlineLevel="1">
      <c r="A1582" s="331">
        <v>2</v>
      </c>
      <c r="B1582" s="309" t="str">
        <f t="shared" ca="1" si="2307"/>
        <v>Depreciated Net Capex 2014</v>
      </c>
      <c r="C1582" s="398"/>
      <c r="D1582" s="399"/>
      <c r="E1582" s="397">
        <f ca="1">E1575</f>
        <v>0</v>
      </c>
      <c r="F1582" s="395">
        <f ca="1">IF(E1606="n/a",E1582,IFERROR(IF((OFFSET($C1582,0,$A1582))&lt;0,
MIN(0,E1582-(OFFSET($C1582,0,$A1582)/(OFFSET($C1577,-$A1581,$A1582)))),
MAX(0,E1582-(OFFSET($C1582,0,$A1582)/(OFFSET($C1577,-$A1581,$A1582))))),0))</f>
        <v>0</v>
      </c>
      <c r="G1582" s="395">
        <f t="shared" ca="1" si="2290"/>
        <v>0</v>
      </c>
      <c r="H1582" s="395">
        <f t="shared" ca="1" si="2291"/>
        <v>0</v>
      </c>
      <c r="I1582" s="395">
        <f t="shared" ca="1" si="2292"/>
        <v>0</v>
      </c>
      <c r="J1582" s="395">
        <f t="shared" ca="1" si="2293"/>
        <v>0</v>
      </c>
      <c r="K1582" s="395">
        <f t="shared" ca="1" si="2294"/>
        <v>0</v>
      </c>
      <c r="L1582" s="395">
        <f t="shared" ca="1" si="2295"/>
        <v>0</v>
      </c>
      <c r="M1582" s="395">
        <f t="shared" ca="1" si="2296"/>
        <v>0</v>
      </c>
      <c r="N1582" s="395">
        <f t="shared" ca="1" si="2297"/>
        <v>0</v>
      </c>
      <c r="O1582" s="395">
        <f t="shared" ca="1" si="2298"/>
        <v>0</v>
      </c>
      <c r="P1582" s="395">
        <f t="shared" ca="1" si="2299"/>
        <v>0</v>
      </c>
      <c r="Q1582" s="395">
        <f t="shared" ca="1" si="2300"/>
        <v>0</v>
      </c>
      <c r="R1582" s="395">
        <f t="shared" ca="1" si="2301"/>
        <v>0</v>
      </c>
      <c r="S1582" s="395">
        <f t="shared" ca="1" si="2302"/>
        <v>0</v>
      </c>
      <c r="T1582" s="395">
        <f t="shared" ca="1" si="2303"/>
        <v>0</v>
      </c>
      <c r="U1582" s="395">
        <f t="shared" ca="1" si="2304"/>
        <v>0</v>
      </c>
      <c r="V1582" s="395">
        <f t="shared" ca="1" si="2305"/>
        <v>0</v>
      </c>
      <c r="W1582" s="395">
        <f t="shared" ca="1" si="2306"/>
        <v>0</v>
      </c>
      <c r="X1582" s="334"/>
      <c r="Y1582" s="249"/>
      <c r="Z1582" s="249"/>
      <c r="AA1582" s="249"/>
      <c r="AB1582" s="249"/>
    </row>
    <row r="1583" spans="1:28" hidden="1" outlineLevel="1">
      <c r="A1583" s="331">
        <v>3</v>
      </c>
      <c r="B1583" s="309" t="str">
        <f t="shared" ca="1" si="2307"/>
        <v>Depreciated Net Capex 2015</v>
      </c>
      <c r="C1583" s="398"/>
      <c r="D1583" s="398"/>
      <c r="E1583" s="399"/>
      <c r="F1583" s="400">
        <f ca="1">F1575</f>
        <v>0</v>
      </c>
      <c r="G1583" s="395">
        <f ca="1">IF(F1607="n/a",F1583,IFERROR(IF((OFFSET($C1583,0,$A1583))&lt;0,
MIN(0,F1583-(OFFSET($C1583,0,$A1583)/(OFFSET($C1578,-$A1582,$A1583)))),
MAX(0,F1583-(OFFSET($C1583,0,$A1583)/(OFFSET($C1578,-$A1582,$A1583))))),0))</f>
        <v>0</v>
      </c>
      <c r="H1583" s="395">
        <f t="shared" ca="1" si="2291"/>
        <v>0</v>
      </c>
      <c r="I1583" s="395">
        <f t="shared" ca="1" si="2292"/>
        <v>0</v>
      </c>
      <c r="J1583" s="395">
        <f t="shared" ca="1" si="2293"/>
        <v>0</v>
      </c>
      <c r="K1583" s="395">
        <f t="shared" ca="1" si="2294"/>
        <v>0</v>
      </c>
      <c r="L1583" s="395">
        <f t="shared" ca="1" si="2295"/>
        <v>0</v>
      </c>
      <c r="M1583" s="395">
        <f t="shared" ca="1" si="2296"/>
        <v>0</v>
      </c>
      <c r="N1583" s="395">
        <f t="shared" ca="1" si="2297"/>
        <v>0</v>
      </c>
      <c r="O1583" s="395">
        <f t="shared" ca="1" si="2298"/>
        <v>0</v>
      </c>
      <c r="P1583" s="395">
        <f t="shared" ca="1" si="2299"/>
        <v>0</v>
      </c>
      <c r="Q1583" s="395">
        <f t="shared" ca="1" si="2300"/>
        <v>0</v>
      </c>
      <c r="R1583" s="395">
        <f t="shared" ca="1" si="2301"/>
        <v>0</v>
      </c>
      <c r="S1583" s="395">
        <f t="shared" ca="1" si="2302"/>
        <v>0</v>
      </c>
      <c r="T1583" s="395">
        <f t="shared" ca="1" si="2303"/>
        <v>0</v>
      </c>
      <c r="U1583" s="395">
        <f t="shared" ca="1" si="2304"/>
        <v>0</v>
      </c>
      <c r="V1583" s="395">
        <f t="shared" ca="1" si="2305"/>
        <v>0</v>
      </c>
      <c r="W1583" s="395">
        <f t="shared" ca="1" si="2306"/>
        <v>0</v>
      </c>
      <c r="X1583" s="334"/>
      <c r="Y1583" s="334"/>
      <c r="Z1583" s="249"/>
      <c r="AA1583" s="249"/>
      <c r="AB1583" s="249"/>
    </row>
    <row r="1584" spans="1:28" hidden="1" outlineLevel="1">
      <c r="A1584" s="331">
        <v>4</v>
      </c>
      <c r="B1584" s="309" t="str">
        <f t="shared" ca="1" si="2307"/>
        <v>Depreciated Net Capex 2016</v>
      </c>
      <c r="C1584" s="398"/>
      <c r="D1584" s="398"/>
      <c r="E1584" s="398"/>
      <c r="F1584" s="399"/>
      <c r="G1584" s="400">
        <f ca="1">G1575</f>
        <v>0</v>
      </c>
      <c r="H1584" s="395">
        <f ca="1">IF(G1608="n/a",G1584,IFERROR(IF((OFFSET($C1584,0,$A1584))&lt;0,
MIN(0,G1584-(OFFSET($C1584,0,$A1584)/(OFFSET($C1579,-$A1583,$A1584)))),
MAX(0,G1584-(OFFSET($C1584,0,$A1584)/(OFFSET($C1579,-$A1583,$A1584))))),0))</f>
        <v>0</v>
      </c>
      <c r="I1584" s="395">
        <f t="shared" ca="1" si="2292"/>
        <v>0</v>
      </c>
      <c r="J1584" s="395">
        <f t="shared" ca="1" si="2293"/>
        <v>0</v>
      </c>
      <c r="K1584" s="395">
        <f t="shared" ca="1" si="2294"/>
        <v>0</v>
      </c>
      <c r="L1584" s="395">
        <f t="shared" ca="1" si="2295"/>
        <v>0</v>
      </c>
      <c r="M1584" s="395">
        <f t="shared" ca="1" si="2296"/>
        <v>0</v>
      </c>
      <c r="N1584" s="395">
        <f t="shared" ca="1" si="2297"/>
        <v>0</v>
      </c>
      <c r="O1584" s="395">
        <f t="shared" ca="1" si="2298"/>
        <v>0</v>
      </c>
      <c r="P1584" s="395">
        <f t="shared" ca="1" si="2299"/>
        <v>0</v>
      </c>
      <c r="Q1584" s="395">
        <f t="shared" ca="1" si="2300"/>
        <v>0</v>
      </c>
      <c r="R1584" s="395">
        <f t="shared" ca="1" si="2301"/>
        <v>0</v>
      </c>
      <c r="S1584" s="395">
        <f t="shared" ca="1" si="2302"/>
        <v>0</v>
      </c>
      <c r="T1584" s="395">
        <f t="shared" ca="1" si="2303"/>
        <v>0</v>
      </c>
      <c r="U1584" s="395">
        <f t="shared" ca="1" si="2304"/>
        <v>0</v>
      </c>
      <c r="V1584" s="395">
        <f t="shared" ca="1" si="2305"/>
        <v>0</v>
      </c>
      <c r="W1584" s="395">
        <f t="shared" ca="1" si="2306"/>
        <v>0</v>
      </c>
      <c r="X1584" s="334"/>
      <c r="Y1584" s="334"/>
      <c r="Z1584" s="334"/>
      <c r="AA1584" s="249"/>
      <c r="AB1584" s="249"/>
    </row>
    <row r="1585" spans="1:28" hidden="1" outlineLevel="1">
      <c r="A1585" s="331">
        <v>5</v>
      </c>
      <c r="B1585" s="309" t="str">
        <f t="shared" ca="1" si="2307"/>
        <v>Depreciated Net Capex 2017</v>
      </c>
      <c r="C1585" s="398"/>
      <c r="D1585" s="398"/>
      <c r="E1585" s="398"/>
      <c r="F1585" s="398"/>
      <c r="G1585" s="399"/>
      <c r="H1585" s="400">
        <f ca="1">H1575</f>
        <v>0</v>
      </c>
      <c r="I1585" s="395">
        <f ca="1">IF(H1609="n/a",H1585,IFERROR(IF((OFFSET($C1585,0,$A1585))&lt;0,
MIN(0,H1585-(OFFSET($C1585,0,$A1585)/(OFFSET($C1580,-$A1584,$A1585)))),
MAX(0,H1585-(OFFSET($C1585,0,$A1585)/(OFFSET($C1580,-$A1584,$A1585))))),0))</f>
        <v>0</v>
      </c>
      <c r="J1585" s="395">
        <f t="shared" ca="1" si="2293"/>
        <v>0</v>
      </c>
      <c r="K1585" s="395">
        <f t="shared" ca="1" si="2294"/>
        <v>0</v>
      </c>
      <c r="L1585" s="395">
        <f t="shared" ca="1" si="2295"/>
        <v>0</v>
      </c>
      <c r="M1585" s="395">
        <f t="shared" ca="1" si="2296"/>
        <v>0</v>
      </c>
      <c r="N1585" s="395">
        <f t="shared" ca="1" si="2297"/>
        <v>0</v>
      </c>
      <c r="O1585" s="395">
        <f t="shared" ca="1" si="2298"/>
        <v>0</v>
      </c>
      <c r="P1585" s="395">
        <f t="shared" ca="1" si="2299"/>
        <v>0</v>
      </c>
      <c r="Q1585" s="395">
        <f t="shared" ca="1" si="2300"/>
        <v>0</v>
      </c>
      <c r="R1585" s="395">
        <f t="shared" ca="1" si="2301"/>
        <v>0</v>
      </c>
      <c r="S1585" s="395">
        <f t="shared" ca="1" si="2302"/>
        <v>0</v>
      </c>
      <c r="T1585" s="395">
        <f t="shared" ca="1" si="2303"/>
        <v>0</v>
      </c>
      <c r="U1585" s="395">
        <f t="shared" ca="1" si="2304"/>
        <v>0</v>
      </c>
      <c r="V1585" s="395">
        <f t="shared" ca="1" si="2305"/>
        <v>0</v>
      </c>
      <c r="W1585" s="395">
        <f t="shared" ca="1" si="2306"/>
        <v>0</v>
      </c>
      <c r="X1585" s="334"/>
      <c r="Y1585" s="334"/>
      <c r="Z1585" s="334"/>
      <c r="AA1585" s="249"/>
      <c r="AB1585" s="249"/>
    </row>
    <row r="1586" spans="1:28" hidden="1" outlineLevel="1">
      <c r="A1586" s="331">
        <v>6</v>
      </c>
      <c r="B1586" s="309" t="str">
        <f t="shared" ca="1" si="2307"/>
        <v>Depreciated Net Capex 2018</v>
      </c>
      <c r="C1586" s="398"/>
      <c r="D1586" s="398"/>
      <c r="E1586" s="398"/>
      <c r="F1586" s="398"/>
      <c r="G1586" s="398"/>
      <c r="H1586" s="399"/>
      <c r="I1586" s="400">
        <f ca="1">I1575</f>
        <v>0</v>
      </c>
      <c r="J1586" s="395">
        <f ca="1">IF(I1610="n/a",I1586,IFERROR(IF((OFFSET($C1586,0,$A1586))&lt;0,
MIN(0,I1586-(OFFSET($C1586,0,$A1586)/(OFFSET($C1581,-$A1585,$A1586)))),
MAX(0,I1586-(OFFSET($C1586,0,$A1586)/(OFFSET($C1581,-$A1585,$A1586))))),0))</f>
        <v>0</v>
      </c>
      <c r="K1586" s="395">
        <f t="shared" ca="1" si="2294"/>
        <v>0</v>
      </c>
      <c r="L1586" s="395">
        <f t="shared" ca="1" si="2295"/>
        <v>0</v>
      </c>
      <c r="M1586" s="395">
        <f t="shared" ca="1" si="2296"/>
        <v>0</v>
      </c>
      <c r="N1586" s="395">
        <f t="shared" ca="1" si="2297"/>
        <v>0</v>
      </c>
      <c r="O1586" s="395">
        <f t="shared" ca="1" si="2298"/>
        <v>0</v>
      </c>
      <c r="P1586" s="395">
        <f t="shared" ca="1" si="2299"/>
        <v>0</v>
      </c>
      <c r="Q1586" s="395">
        <f t="shared" ca="1" si="2300"/>
        <v>0</v>
      </c>
      <c r="R1586" s="395">
        <f t="shared" ca="1" si="2301"/>
        <v>0</v>
      </c>
      <c r="S1586" s="395">
        <f t="shared" ca="1" si="2302"/>
        <v>0</v>
      </c>
      <c r="T1586" s="395">
        <f t="shared" ca="1" si="2303"/>
        <v>0</v>
      </c>
      <c r="U1586" s="395">
        <f t="shared" ca="1" si="2304"/>
        <v>0</v>
      </c>
      <c r="V1586" s="395">
        <f t="shared" ca="1" si="2305"/>
        <v>0</v>
      </c>
      <c r="W1586" s="395">
        <f t="shared" ca="1" si="2306"/>
        <v>0</v>
      </c>
      <c r="X1586" s="334"/>
      <c r="Y1586" s="334"/>
      <c r="Z1586" s="334"/>
      <c r="AA1586" s="249"/>
      <c r="AB1586" s="249"/>
    </row>
    <row r="1587" spans="1:28" hidden="1" outlineLevel="1">
      <c r="A1587" s="331">
        <v>7</v>
      </c>
      <c r="B1587" s="309" t="str">
        <f t="shared" ca="1" si="2307"/>
        <v>Depreciated Net Capex 2019</v>
      </c>
      <c r="C1587" s="398"/>
      <c r="D1587" s="398"/>
      <c r="E1587" s="398"/>
      <c r="F1587" s="398"/>
      <c r="G1587" s="398"/>
      <c r="H1587" s="398"/>
      <c r="I1587" s="399"/>
      <c r="J1587" s="400">
        <f ca="1">J1575</f>
        <v>0</v>
      </c>
      <c r="K1587" s="395">
        <f ca="1">IF(J1611="n/a",J1587,IFERROR(IF((OFFSET($C1587,0,$A1587))&lt;0,
MIN(0,J1587-(OFFSET($C1587,0,$A1587)/(OFFSET($C1582,-$A1586,$A1587)))),
MAX(0,J1587-(OFFSET($C1587,0,$A1587)/(OFFSET($C1582,-$A1586,$A1587))))),0))</f>
        <v>0</v>
      </c>
      <c r="L1587" s="395">
        <f t="shared" ca="1" si="2295"/>
        <v>0</v>
      </c>
      <c r="M1587" s="395">
        <f t="shared" ca="1" si="2296"/>
        <v>0</v>
      </c>
      <c r="N1587" s="395">
        <f t="shared" ca="1" si="2297"/>
        <v>0</v>
      </c>
      <c r="O1587" s="395">
        <f t="shared" ca="1" si="2298"/>
        <v>0</v>
      </c>
      <c r="P1587" s="395">
        <f t="shared" ca="1" si="2299"/>
        <v>0</v>
      </c>
      <c r="Q1587" s="395">
        <f t="shared" ca="1" si="2300"/>
        <v>0</v>
      </c>
      <c r="R1587" s="395">
        <f t="shared" ca="1" si="2301"/>
        <v>0</v>
      </c>
      <c r="S1587" s="395">
        <f t="shared" ca="1" si="2302"/>
        <v>0</v>
      </c>
      <c r="T1587" s="395">
        <f t="shared" ca="1" si="2303"/>
        <v>0</v>
      </c>
      <c r="U1587" s="395">
        <f t="shared" ca="1" si="2304"/>
        <v>0</v>
      </c>
      <c r="V1587" s="395">
        <f t="shared" ca="1" si="2305"/>
        <v>0</v>
      </c>
      <c r="W1587" s="395">
        <f t="shared" ca="1" si="2306"/>
        <v>0</v>
      </c>
      <c r="X1587" s="334"/>
      <c r="Y1587" s="334"/>
      <c r="Z1587" s="334"/>
      <c r="AA1587" s="249"/>
      <c r="AB1587" s="249"/>
    </row>
    <row r="1588" spans="1:28" hidden="1" outlineLevel="1">
      <c r="A1588" s="331">
        <v>8</v>
      </c>
      <c r="B1588" s="309" t="str">
        <f t="shared" ca="1" si="2307"/>
        <v>Depreciated Net Capex 2020</v>
      </c>
      <c r="C1588" s="398"/>
      <c r="D1588" s="398"/>
      <c r="E1588" s="398"/>
      <c r="F1588" s="398"/>
      <c r="G1588" s="398"/>
      <c r="H1588" s="398"/>
      <c r="I1588" s="398"/>
      <c r="J1588" s="399"/>
      <c r="K1588" s="400">
        <f ca="1">K1575</f>
        <v>0</v>
      </c>
      <c r="L1588" s="395">
        <f ca="1">IF(K1612="n/a",K1588,IFERROR(IF((OFFSET($C1588,0,$A1588))&lt;0,
MIN(0,K1588-(OFFSET($C1588,0,$A1588)/(OFFSET($C1583,-$A1587,$A1588)))),
MAX(0,K1588-(OFFSET($C1588,0,$A1588)/(OFFSET($C1583,-$A1587,$A1588))))),0))</f>
        <v>0</v>
      </c>
      <c r="M1588" s="395">
        <f t="shared" ca="1" si="2296"/>
        <v>0</v>
      </c>
      <c r="N1588" s="395">
        <f t="shared" ca="1" si="2297"/>
        <v>0</v>
      </c>
      <c r="O1588" s="395">
        <f t="shared" ca="1" si="2298"/>
        <v>0</v>
      </c>
      <c r="P1588" s="395">
        <f t="shared" ca="1" si="2299"/>
        <v>0</v>
      </c>
      <c r="Q1588" s="395">
        <f t="shared" ca="1" si="2300"/>
        <v>0</v>
      </c>
      <c r="R1588" s="395">
        <f t="shared" ca="1" si="2301"/>
        <v>0</v>
      </c>
      <c r="S1588" s="395">
        <f t="shared" ca="1" si="2302"/>
        <v>0</v>
      </c>
      <c r="T1588" s="395">
        <f t="shared" ca="1" si="2303"/>
        <v>0</v>
      </c>
      <c r="U1588" s="395">
        <f t="shared" ca="1" si="2304"/>
        <v>0</v>
      </c>
      <c r="V1588" s="395">
        <f t="shared" ca="1" si="2305"/>
        <v>0</v>
      </c>
      <c r="W1588" s="395">
        <f t="shared" ca="1" si="2306"/>
        <v>0</v>
      </c>
      <c r="X1588" s="334"/>
      <c r="Y1588" s="334"/>
      <c r="Z1588" s="334"/>
      <c r="AA1588" s="249"/>
      <c r="AB1588" s="249"/>
    </row>
    <row r="1589" spans="1:28" hidden="1" outlineLevel="1">
      <c r="A1589" s="331">
        <v>9</v>
      </c>
      <c r="B1589" s="309" t="str">
        <f t="shared" ca="1" si="2307"/>
        <v>Depreciated Net Capex 2021</v>
      </c>
      <c r="C1589" s="398"/>
      <c r="D1589" s="398"/>
      <c r="E1589" s="398"/>
      <c r="F1589" s="398"/>
      <c r="G1589" s="398"/>
      <c r="H1589" s="398"/>
      <c r="I1589" s="398"/>
      <c r="J1589" s="398"/>
      <c r="K1589" s="399"/>
      <c r="L1589" s="400">
        <f ca="1">L1575</f>
        <v>0</v>
      </c>
      <c r="M1589" s="395">
        <f ca="1">IF(L1613="n/a",L1589,IFERROR(IF((OFFSET($C1589,0,$A1589))&lt;0,
MIN(0,L1589-(OFFSET($C1589,0,$A1589)/(OFFSET($C1584,-$A1588,$A1589)))),
MAX(0,L1589-(OFFSET($C1589,0,$A1589)/(OFFSET($C1584,-$A1588,$A1589))))),0))</f>
        <v>0</v>
      </c>
      <c r="N1589" s="395">
        <f t="shared" ca="1" si="2297"/>
        <v>0</v>
      </c>
      <c r="O1589" s="395">
        <f t="shared" ca="1" si="2298"/>
        <v>0</v>
      </c>
      <c r="P1589" s="395">
        <f t="shared" ca="1" si="2299"/>
        <v>0</v>
      </c>
      <c r="Q1589" s="395">
        <f t="shared" ca="1" si="2300"/>
        <v>0</v>
      </c>
      <c r="R1589" s="395">
        <f t="shared" ca="1" si="2301"/>
        <v>0</v>
      </c>
      <c r="S1589" s="395">
        <f t="shared" ca="1" si="2302"/>
        <v>0</v>
      </c>
      <c r="T1589" s="395">
        <f t="shared" ca="1" si="2303"/>
        <v>0</v>
      </c>
      <c r="U1589" s="395">
        <f t="shared" ca="1" si="2304"/>
        <v>0</v>
      </c>
      <c r="V1589" s="395">
        <f t="shared" ca="1" si="2305"/>
        <v>0</v>
      </c>
      <c r="W1589" s="395">
        <f t="shared" ca="1" si="2306"/>
        <v>0</v>
      </c>
      <c r="X1589" s="334"/>
      <c r="Y1589" s="334"/>
      <c r="Z1589" s="334"/>
      <c r="AA1589" s="249"/>
      <c r="AB1589" s="249"/>
    </row>
    <row r="1590" spans="1:28" hidden="1" outlineLevel="1">
      <c r="A1590" s="331">
        <v>10</v>
      </c>
      <c r="B1590" s="309" t="str">
        <f t="shared" ca="1" si="2307"/>
        <v>Depreciated Net Capex 2022</v>
      </c>
      <c r="C1590" s="398"/>
      <c r="D1590" s="398"/>
      <c r="E1590" s="398"/>
      <c r="F1590" s="398"/>
      <c r="G1590" s="398"/>
      <c r="H1590" s="398"/>
      <c r="I1590" s="398"/>
      <c r="J1590" s="398"/>
      <c r="K1590" s="398"/>
      <c r="L1590" s="399"/>
      <c r="M1590" s="400">
        <f ca="1">M1575</f>
        <v>0</v>
      </c>
      <c r="N1590" s="395">
        <f ca="1">IF(M1614="n/a",M1590,IFERROR(IF((OFFSET($C1590,0,$A1590))&lt;0,
MIN(0,M1590-(OFFSET($C1590,0,$A1590)/(OFFSET($C1585,-$A1589,$A1590)))),
MAX(0,M1590-(OFFSET($C1590,0,$A1590)/(OFFSET($C1585,-$A1589,$A1590))))),0))</f>
        <v>0</v>
      </c>
      <c r="O1590" s="395">
        <f t="shared" ca="1" si="2298"/>
        <v>0</v>
      </c>
      <c r="P1590" s="395">
        <f t="shared" ca="1" si="2299"/>
        <v>0</v>
      </c>
      <c r="Q1590" s="395">
        <f t="shared" ca="1" si="2300"/>
        <v>0</v>
      </c>
      <c r="R1590" s="395">
        <f t="shared" ca="1" si="2301"/>
        <v>0</v>
      </c>
      <c r="S1590" s="395">
        <f t="shared" ca="1" si="2302"/>
        <v>0</v>
      </c>
      <c r="T1590" s="395">
        <f t="shared" ca="1" si="2303"/>
        <v>0</v>
      </c>
      <c r="U1590" s="395">
        <f t="shared" ca="1" si="2304"/>
        <v>0</v>
      </c>
      <c r="V1590" s="395">
        <f t="shared" ca="1" si="2305"/>
        <v>0</v>
      </c>
      <c r="W1590" s="395">
        <f t="shared" ca="1" si="2306"/>
        <v>0</v>
      </c>
      <c r="X1590" s="334"/>
      <c r="Y1590" s="334"/>
      <c r="Z1590" s="334"/>
      <c r="AA1590" s="249"/>
      <c r="AB1590" s="249"/>
    </row>
    <row r="1591" spans="1:28" hidden="1" outlineLevel="1">
      <c r="A1591" s="331">
        <v>11</v>
      </c>
      <c r="B1591" s="309" t="str">
        <f t="shared" ca="1" si="2307"/>
        <v>Depreciated Net Capex 2023</v>
      </c>
      <c r="C1591" s="398"/>
      <c r="D1591" s="398"/>
      <c r="E1591" s="398"/>
      <c r="F1591" s="398"/>
      <c r="G1591" s="398"/>
      <c r="H1591" s="398"/>
      <c r="I1591" s="398"/>
      <c r="J1591" s="398"/>
      <c r="K1591" s="398"/>
      <c r="L1591" s="398"/>
      <c r="M1591" s="399"/>
      <c r="N1591" s="400">
        <f>N1575</f>
        <v>0</v>
      </c>
      <c r="O1591" s="395">
        <f ca="1">IF(N1615="n/a",N1591,IFERROR(IF((OFFSET($C1591,0,$A1591))&lt;0,
MIN(0,N1591-(OFFSET($C1591,0,$A1591)/(OFFSET($C1586,-$A1590,$A1591)))),
MAX(0,N1591-(OFFSET($C1591,0,$A1591)/(OFFSET($C1586,-$A1590,$A1591))))),0))</f>
        <v>0</v>
      </c>
      <c r="P1591" s="395">
        <f t="shared" ca="1" si="2299"/>
        <v>0</v>
      </c>
      <c r="Q1591" s="395">
        <f t="shared" ca="1" si="2300"/>
        <v>0</v>
      </c>
      <c r="R1591" s="395">
        <f t="shared" ca="1" si="2301"/>
        <v>0</v>
      </c>
      <c r="S1591" s="395">
        <f t="shared" ca="1" si="2302"/>
        <v>0</v>
      </c>
      <c r="T1591" s="395">
        <f t="shared" ca="1" si="2303"/>
        <v>0</v>
      </c>
      <c r="U1591" s="395">
        <f t="shared" ca="1" si="2304"/>
        <v>0</v>
      </c>
      <c r="V1591" s="395">
        <f t="shared" ca="1" si="2305"/>
        <v>0</v>
      </c>
      <c r="W1591" s="395">
        <f t="shared" ca="1" si="2306"/>
        <v>0</v>
      </c>
      <c r="X1591" s="334"/>
      <c r="Y1591" s="334"/>
      <c r="Z1591" s="334"/>
      <c r="AA1591" s="249"/>
      <c r="AB1591" s="249"/>
    </row>
    <row r="1592" spans="1:28" hidden="1" outlineLevel="1">
      <c r="A1592" s="331">
        <v>12</v>
      </c>
      <c r="B1592" s="309" t="str">
        <f t="shared" ca="1" si="2307"/>
        <v>Depreciated Net Capex 2024</v>
      </c>
      <c r="C1592" s="398"/>
      <c r="D1592" s="398"/>
      <c r="E1592" s="398"/>
      <c r="F1592" s="398"/>
      <c r="G1592" s="398"/>
      <c r="H1592" s="398"/>
      <c r="I1592" s="398"/>
      <c r="J1592" s="398"/>
      <c r="K1592" s="398"/>
      <c r="L1592" s="398"/>
      <c r="M1592" s="398"/>
      <c r="N1592" s="399"/>
      <c r="O1592" s="400">
        <f>O1575</f>
        <v>0</v>
      </c>
      <c r="P1592" s="395">
        <f ca="1">IF(O1616="n/a",O1592,IFERROR(IF((OFFSET($C1592,0,$A1592))&lt;0,
MIN(0,O1592-(OFFSET($C1592,0,$A1592)/(OFFSET($C1587,-$A1591,$A1592)))),
MAX(0,O1592-(OFFSET($C1592,0,$A1592)/(OFFSET($C1587,-$A1591,$A1592))))),0))</f>
        <v>0</v>
      </c>
      <c r="Q1592" s="395">
        <f t="shared" ca="1" si="2300"/>
        <v>0</v>
      </c>
      <c r="R1592" s="395">
        <f t="shared" ca="1" si="2301"/>
        <v>0</v>
      </c>
      <c r="S1592" s="395">
        <f t="shared" ca="1" si="2302"/>
        <v>0</v>
      </c>
      <c r="T1592" s="395">
        <f t="shared" ca="1" si="2303"/>
        <v>0</v>
      </c>
      <c r="U1592" s="395">
        <f t="shared" ca="1" si="2304"/>
        <v>0</v>
      </c>
      <c r="V1592" s="395">
        <f t="shared" ca="1" si="2305"/>
        <v>0</v>
      </c>
      <c r="W1592" s="395">
        <f t="shared" ca="1" si="2306"/>
        <v>0</v>
      </c>
      <c r="X1592" s="334"/>
      <c r="Y1592" s="334"/>
      <c r="Z1592" s="334"/>
      <c r="AA1592" s="249"/>
      <c r="AB1592" s="249"/>
    </row>
    <row r="1593" spans="1:28" hidden="1" outlineLevel="1">
      <c r="A1593" s="331">
        <v>13</v>
      </c>
      <c r="B1593" s="309" t="str">
        <f t="shared" ca="1" si="2307"/>
        <v>Depreciated Net Capex 2025</v>
      </c>
      <c r="C1593" s="398"/>
      <c r="D1593" s="398"/>
      <c r="E1593" s="398"/>
      <c r="F1593" s="398"/>
      <c r="G1593" s="398"/>
      <c r="H1593" s="398"/>
      <c r="I1593" s="398"/>
      <c r="J1593" s="398"/>
      <c r="K1593" s="398"/>
      <c r="L1593" s="398"/>
      <c r="M1593" s="398"/>
      <c r="N1593" s="398"/>
      <c r="O1593" s="399"/>
      <c r="P1593" s="400">
        <f>P1575</f>
        <v>0</v>
      </c>
      <c r="Q1593" s="395">
        <f ca="1">IF(P1617="n/a",P1593,IFERROR(IF((OFFSET($C1593,0,$A1593))&lt;0,
MIN(0,P1593-(OFFSET($C1593,0,$A1593)/(OFFSET($C1588,-$A1592,$A1593)))),
MAX(0,P1593-(OFFSET($C1593,0,$A1593)/(OFFSET($C1588,-$A1592,$A1593))))),0))</f>
        <v>0</v>
      </c>
      <c r="R1593" s="395">
        <f t="shared" ca="1" si="2301"/>
        <v>0</v>
      </c>
      <c r="S1593" s="395">
        <f t="shared" ca="1" si="2302"/>
        <v>0</v>
      </c>
      <c r="T1593" s="395">
        <f t="shared" ca="1" si="2303"/>
        <v>0</v>
      </c>
      <c r="U1593" s="395">
        <f t="shared" ca="1" si="2304"/>
        <v>0</v>
      </c>
      <c r="V1593" s="395">
        <f t="shared" ca="1" si="2305"/>
        <v>0</v>
      </c>
      <c r="W1593" s="395">
        <f t="shared" ca="1" si="2306"/>
        <v>0</v>
      </c>
      <c r="X1593" s="334"/>
      <c r="Y1593" s="334"/>
      <c r="Z1593" s="334"/>
      <c r="AA1593" s="249"/>
      <c r="AB1593" s="249"/>
    </row>
    <row r="1594" spans="1:28" hidden="1" outlineLevel="1">
      <c r="A1594" s="331">
        <v>14</v>
      </c>
      <c r="B1594" s="309" t="str">
        <f t="shared" ca="1" si="2307"/>
        <v>Depreciated Net Capex 2026</v>
      </c>
      <c r="C1594" s="398"/>
      <c r="D1594" s="398"/>
      <c r="E1594" s="398"/>
      <c r="F1594" s="398"/>
      <c r="G1594" s="398"/>
      <c r="H1594" s="398"/>
      <c r="I1594" s="398"/>
      <c r="J1594" s="398"/>
      <c r="K1594" s="398"/>
      <c r="L1594" s="398"/>
      <c r="M1594" s="398"/>
      <c r="N1594" s="398"/>
      <c r="O1594" s="398"/>
      <c r="P1594" s="399"/>
      <c r="Q1594" s="400">
        <f>Q1575</f>
        <v>0</v>
      </c>
      <c r="R1594" s="395">
        <f ca="1">IF(Q1618="n/a",Q1594,IFERROR(IF((OFFSET($C1594,0,$A1594))&lt;0,
MIN(0,Q1594-(OFFSET($C1594,0,$A1594)/(OFFSET($C1589,-$A1593,$A1594)))),
MAX(0,Q1594-(OFFSET($C1594,0,$A1594)/(OFFSET($C1589,-$A1593,$A1594))))),0))</f>
        <v>0</v>
      </c>
      <c r="S1594" s="395">
        <f t="shared" ca="1" si="2302"/>
        <v>0</v>
      </c>
      <c r="T1594" s="395">
        <f t="shared" ca="1" si="2303"/>
        <v>0</v>
      </c>
      <c r="U1594" s="395">
        <f t="shared" ca="1" si="2304"/>
        <v>0</v>
      </c>
      <c r="V1594" s="395">
        <f t="shared" ca="1" si="2305"/>
        <v>0</v>
      </c>
      <c r="W1594" s="395">
        <f t="shared" ca="1" si="2306"/>
        <v>0</v>
      </c>
      <c r="X1594" s="334"/>
      <c r="Y1594" s="334"/>
      <c r="Z1594" s="334"/>
      <c r="AA1594" s="249"/>
      <c r="AB1594" s="249"/>
    </row>
    <row r="1595" spans="1:28" hidden="1" outlineLevel="1">
      <c r="A1595" s="331">
        <v>15</v>
      </c>
      <c r="B1595" s="309" t="str">
        <f t="shared" ca="1" si="2307"/>
        <v>Depreciated Net Capex 2027</v>
      </c>
      <c r="C1595" s="398"/>
      <c r="D1595" s="398"/>
      <c r="E1595" s="398"/>
      <c r="F1595" s="398"/>
      <c r="G1595" s="398"/>
      <c r="H1595" s="398"/>
      <c r="I1595" s="398"/>
      <c r="J1595" s="398"/>
      <c r="K1595" s="398"/>
      <c r="L1595" s="398"/>
      <c r="M1595" s="398"/>
      <c r="N1595" s="398"/>
      <c r="O1595" s="398"/>
      <c r="P1595" s="398"/>
      <c r="Q1595" s="399"/>
      <c r="R1595" s="400">
        <f>R1575</f>
        <v>0</v>
      </c>
      <c r="S1595" s="395">
        <f ca="1">IF(R1619="n/a",R1595,IFERROR(IF((OFFSET($C1595,0,$A1595))&lt;0,
MIN(0,R1595-(OFFSET($C1595,0,$A1595)/(OFFSET($C1590,-$A1594,$A1595)))),
MAX(0,R1595-(OFFSET($C1595,0,$A1595)/(OFFSET($C1590,-$A1594,$A1595))))),0))</f>
        <v>0</v>
      </c>
      <c r="T1595" s="395">
        <f t="shared" ca="1" si="2303"/>
        <v>0</v>
      </c>
      <c r="U1595" s="395">
        <f t="shared" ca="1" si="2304"/>
        <v>0</v>
      </c>
      <c r="V1595" s="395">
        <f t="shared" ca="1" si="2305"/>
        <v>0</v>
      </c>
      <c r="W1595" s="395">
        <f t="shared" ca="1" si="2306"/>
        <v>0</v>
      </c>
      <c r="X1595" s="334"/>
      <c r="Y1595" s="334"/>
      <c r="Z1595" s="334"/>
      <c r="AA1595" s="249"/>
      <c r="AB1595" s="249"/>
    </row>
    <row r="1596" spans="1:28" hidden="1" outlineLevel="1">
      <c r="A1596" s="331">
        <v>16</v>
      </c>
      <c r="B1596" s="309" t="str">
        <f t="shared" ca="1" si="2307"/>
        <v>Depreciated Net Capex 2028</v>
      </c>
      <c r="C1596" s="398"/>
      <c r="D1596" s="398"/>
      <c r="E1596" s="398"/>
      <c r="F1596" s="398"/>
      <c r="G1596" s="398"/>
      <c r="H1596" s="398"/>
      <c r="I1596" s="398"/>
      <c r="J1596" s="398"/>
      <c r="K1596" s="398"/>
      <c r="L1596" s="398"/>
      <c r="M1596" s="398"/>
      <c r="N1596" s="398"/>
      <c r="O1596" s="398"/>
      <c r="P1596" s="398"/>
      <c r="Q1596" s="398"/>
      <c r="R1596" s="399"/>
      <c r="S1596" s="400">
        <f>S1575</f>
        <v>0</v>
      </c>
      <c r="T1596" s="395">
        <f ca="1">IF(S1620="n/a",S1596,IFERROR(IF((OFFSET($C1596,0,$A1596))&lt;0,
MIN(0,S1596-(OFFSET($C1596,0,$A1596)/(OFFSET($C1591,-$A1595,$A1596)))),
MAX(0,S1596-(OFFSET($C1596,0,$A1596)/(OFFSET($C1591,-$A1595,$A1596))))),0))</f>
        <v>0</v>
      </c>
      <c r="U1596" s="395">
        <f t="shared" ca="1" si="2304"/>
        <v>0</v>
      </c>
      <c r="V1596" s="395">
        <f t="shared" ca="1" si="2305"/>
        <v>0</v>
      </c>
      <c r="W1596" s="395">
        <f t="shared" ca="1" si="2306"/>
        <v>0</v>
      </c>
      <c r="X1596" s="334"/>
      <c r="Y1596" s="334"/>
      <c r="Z1596" s="334"/>
      <c r="AA1596" s="249"/>
      <c r="AB1596" s="249"/>
    </row>
    <row r="1597" spans="1:28" hidden="1" outlineLevel="1">
      <c r="A1597" s="331">
        <v>17</v>
      </c>
      <c r="B1597" s="309" t="str">
        <f t="shared" ca="1" si="2307"/>
        <v>Depreciated Net Capex 2029</v>
      </c>
      <c r="C1597" s="398"/>
      <c r="D1597" s="398"/>
      <c r="E1597" s="398"/>
      <c r="F1597" s="398"/>
      <c r="G1597" s="398"/>
      <c r="H1597" s="398"/>
      <c r="I1597" s="398"/>
      <c r="J1597" s="398"/>
      <c r="K1597" s="398"/>
      <c r="L1597" s="398"/>
      <c r="M1597" s="398"/>
      <c r="N1597" s="398"/>
      <c r="O1597" s="398"/>
      <c r="P1597" s="398"/>
      <c r="Q1597" s="398"/>
      <c r="R1597" s="398"/>
      <c r="S1597" s="399"/>
      <c r="T1597" s="400">
        <f>T1575</f>
        <v>0</v>
      </c>
      <c r="U1597" s="395">
        <f ca="1">IF(T1621="n/a",T1597,IFERROR(IF((OFFSET($C1597,0,$A1597))&lt;0,
MIN(0,T1597-(OFFSET($C1597,0,$A1597)/(OFFSET($C1592,-$A1596,$A1597)))),
MAX(0,T1597-(OFFSET($C1597,0,$A1597)/(OFFSET($C1592,-$A1596,$A1597))))),0))</f>
        <v>0</v>
      </c>
      <c r="V1597" s="395">
        <f t="shared" ca="1" si="2305"/>
        <v>0</v>
      </c>
      <c r="W1597" s="395">
        <f t="shared" ca="1" si="2306"/>
        <v>0</v>
      </c>
      <c r="X1597" s="334"/>
      <c r="Y1597" s="334"/>
      <c r="Z1597" s="334"/>
      <c r="AA1597" s="249"/>
      <c r="AB1597" s="249"/>
    </row>
    <row r="1598" spans="1:28" hidden="1" outlineLevel="1">
      <c r="A1598" s="331">
        <v>18</v>
      </c>
      <c r="B1598" s="309" t="str">
        <f t="shared" ca="1" si="2307"/>
        <v>Depreciated Net Capex 2030</v>
      </c>
      <c r="C1598" s="398"/>
      <c r="D1598" s="398"/>
      <c r="E1598" s="398"/>
      <c r="F1598" s="398"/>
      <c r="G1598" s="398"/>
      <c r="H1598" s="398"/>
      <c r="I1598" s="398"/>
      <c r="J1598" s="398"/>
      <c r="K1598" s="398"/>
      <c r="L1598" s="398"/>
      <c r="M1598" s="398"/>
      <c r="N1598" s="398"/>
      <c r="O1598" s="398"/>
      <c r="P1598" s="398"/>
      <c r="Q1598" s="398"/>
      <c r="R1598" s="398"/>
      <c r="S1598" s="398"/>
      <c r="T1598" s="399"/>
      <c r="U1598" s="400">
        <f>U1575</f>
        <v>0</v>
      </c>
      <c r="V1598" s="395">
        <f ca="1">IF(U1622="n/a",U1598,IFERROR(IF((OFFSET($C1598,0,$A1598))&lt;0,
MIN(0,U1598-(OFFSET($C1598,0,$A1598)/(OFFSET($C1593,-$A1597,$A1598)))),
MAX(0,U1598-(OFFSET($C1598,0,$A1598)/(OFFSET($C1593,-$A1597,$A1598))))),0))</f>
        <v>0</v>
      </c>
      <c r="W1598" s="395">
        <f t="shared" ca="1" si="2306"/>
        <v>0</v>
      </c>
      <c r="X1598" s="334"/>
      <c r="Y1598" s="334"/>
      <c r="Z1598" s="334"/>
      <c r="AA1598" s="249"/>
      <c r="AB1598" s="249"/>
    </row>
    <row r="1599" spans="1:28" hidden="1" outlineLevel="1">
      <c r="A1599" s="331">
        <v>19</v>
      </c>
      <c r="B1599" s="309" t="str">
        <f t="shared" ca="1" si="2307"/>
        <v>Depreciated Net Capex 2031</v>
      </c>
      <c r="C1599" s="398"/>
      <c r="D1599" s="398"/>
      <c r="E1599" s="398"/>
      <c r="F1599" s="398"/>
      <c r="G1599" s="398"/>
      <c r="H1599" s="398"/>
      <c r="I1599" s="398"/>
      <c r="J1599" s="398"/>
      <c r="K1599" s="398"/>
      <c r="L1599" s="398"/>
      <c r="M1599" s="398"/>
      <c r="N1599" s="398"/>
      <c r="O1599" s="398"/>
      <c r="P1599" s="398"/>
      <c r="Q1599" s="398"/>
      <c r="R1599" s="398"/>
      <c r="S1599" s="398"/>
      <c r="T1599" s="398"/>
      <c r="U1599" s="399"/>
      <c r="V1599" s="400">
        <f>V1575</f>
        <v>0</v>
      </c>
      <c r="W1599" s="395">
        <f ca="1">IF(V1623="n/a",V1599,IFERROR(IF((OFFSET($C1599,0,$A1599))&lt;0,
MIN(0,V1599-(OFFSET($C1599,0,$A1599)/(OFFSET($C1594,-$A1598,$A1599)))),
MAX(0,V1599-(OFFSET($C1599,0,$A1599)/(OFFSET($C1594,-$A1598,$A1599))))),0))</f>
        <v>0</v>
      </c>
      <c r="X1599" s="334"/>
      <c r="Y1599" s="334"/>
      <c r="Z1599" s="334"/>
      <c r="AA1599" s="249"/>
      <c r="AB1599" s="249"/>
    </row>
    <row r="1600" spans="1:28" hidden="1" outlineLevel="1">
      <c r="A1600" s="331">
        <v>20</v>
      </c>
      <c r="B1600" s="309" t="str">
        <f t="shared" ca="1" si="2307"/>
        <v>Depreciated Net Capex 2032</v>
      </c>
      <c r="C1600" s="398"/>
      <c r="D1600" s="398"/>
      <c r="E1600" s="398"/>
      <c r="F1600" s="398"/>
      <c r="G1600" s="398"/>
      <c r="H1600" s="398"/>
      <c r="I1600" s="398"/>
      <c r="J1600" s="398"/>
      <c r="K1600" s="398"/>
      <c r="L1600" s="398"/>
      <c r="M1600" s="398"/>
      <c r="N1600" s="398"/>
      <c r="O1600" s="398"/>
      <c r="P1600" s="398"/>
      <c r="Q1600" s="398"/>
      <c r="R1600" s="398"/>
      <c r="S1600" s="398"/>
      <c r="T1600" s="398"/>
      <c r="U1600" s="398"/>
      <c r="V1600" s="399"/>
      <c r="W1600" s="395">
        <f>W1575</f>
        <v>0</v>
      </c>
      <c r="X1600" s="249"/>
      <c r="Y1600" s="249"/>
      <c r="Z1600" s="249"/>
      <c r="AA1600" s="249"/>
      <c r="AB1600" s="249"/>
    </row>
    <row r="1601" spans="1:28" hidden="1" outlineLevel="1">
      <c r="A1601" s="249"/>
      <c r="B1601" s="332"/>
      <c r="C1601" s="395"/>
      <c r="D1601" s="395"/>
      <c r="E1601" s="395"/>
      <c r="F1601" s="395"/>
      <c r="G1601" s="395"/>
      <c r="H1601" s="395"/>
      <c r="I1601" s="395"/>
      <c r="J1601" s="395"/>
      <c r="K1601" s="395"/>
      <c r="L1601" s="395"/>
      <c r="M1601" s="395"/>
      <c r="N1601" s="395"/>
      <c r="O1601" s="395"/>
      <c r="P1601" s="395"/>
      <c r="Q1601" s="395"/>
      <c r="R1601" s="395"/>
      <c r="S1601" s="395"/>
      <c r="T1601" s="395"/>
      <c r="U1601" s="395"/>
      <c r="V1601" s="395"/>
      <c r="W1601" s="395"/>
      <c r="X1601" s="249"/>
      <c r="Y1601" s="249"/>
      <c r="Z1601" s="249"/>
      <c r="AA1601" s="249"/>
      <c r="AB1601" s="249"/>
    </row>
    <row r="1602" spans="1:28" hidden="1" outlineLevel="1">
      <c r="A1602" s="249"/>
      <c r="B1602" s="332"/>
      <c r="C1602" s="395"/>
      <c r="D1602" s="395"/>
      <c r="E1602" s="395"/>
      <c r="F1602" s="395"/>
      <c r="G1602" s="395"/>
      <c r="H1602" s="395"/>
      <c r="I1602" s="395"/>
      <c r="J1602" s="395"/>
      <c r="K1602" s="395"/>
      <c r="L1602" s="395"/>
      <c r="M1602" s="395"/>
      <c r="N1602" s="395"/>
      <c r="O1602" s="395"/>
      <c r="P1602" s="395"/>
      <c r="Q1602" s="395"/>
      <c r="R1602" s="395"/>
      <c r="S1602" s="395"/>
      <c r="T1602" s="395"/>
      <c r="U1602" s="395"/>
      <c r="V1602" s="395"/>
      <c r="W1602" s="395"/>
      <c r="X1602" s="249"/>
      <c r="Y1602" s="249"/>
      <c r="Z1602" s="249"/>
      <c r="AA1602" s="249"/>
      <c r="AB1602" s="249"/>
    </row>
    <row r="1603" spans="1:28" hidden="1" outlineLevel="1">
      <c r="A1603" s="249"/>
      <c r="B1603" s="309" t="s">
        <v>302</v>
      </c>
      <c r="C1603" s="395"/>
      <c r="D1603" s="395">
        <f t="shared" ref="D1603" ca="1" si="2308">IF(C1603="n/a","n/a",IF(AND(C1603&lt;1,D1577=0),0,
IF(D1577=0,C1603-1,
IF(C1603&lt;1,D1578,
(((C1603-1)*(C1579-(C1579/(C1603))))+(D1577*D1578))/(D1579)))))</f>
        <v>0</v>
      </c>
      <c r="E1603" s="395">
        <f t="shared" ref="E1603" ca="1" si="2309">IF(D1603="n/a","n/a",IF(AND(D1603&lt;1,E1577=0),0,
IF(E1577=0,D1603-1,
IF(D1603&lt;1,E1578,
(((D1603-1)*(D1579-(D1579/(D1603))))+(E1577*E1578))/(E1579)))))</f>
        <v>0</v>
      </c>
      <c r="F1603" s="395">
        <f t="shared" ref="F1603" ca="1" si="2310">IF(E1603="n/a","n/a",IF(AND(E1603&lt;1,F1577=0),0,
IF(F1577=0,E1603-1,
IF(E1603&lt;1,F1578,
(((E1603-1)*(E1579-(E1579/(E1603))))+(F1577*F1578))/(F1579)))))</f>
        <v>0</v>
      </c>
      <c r="G1603" s="395">
        <f t="shared" ref="G1603" ca="1" si="2311">IF(F1603="n/a","n/a",IF(AND(F1603&lt;1,G1577=0),0,
IF(G1577=0,F1603-1,
IF(F1603&lt;1,G1578,
(((F1603-1)*(F1579-(F1579/(F1603))))+(G1577*G1578))/(G1579)))))</f>
        <v>0</v>
      </c>
      <c r="H1603" s="395">
        <f t="shared" ref="H1603" ca="1" si="2312">IF(G1603="n/a","n/a",IF(AND(G1603&lt;1,H1577=0),0,
IF(H1577=0,G1603-1,
IF(G1603&lt;1,H1578,
(((G1603-1)*(G1579-(G1579/(G1603))))+(H1577*H1578))/(H1579)))))</f>
        <v>0</v>
      </c>
      <c r="I1603" s="395">
        <f ca="1">IF(H1603="n/a","n/a",IF(AND(H1603&lt;1,I1577=0),0,
IF(I1577=0,H1603-1,
IF(H1603&lt;1,I1578,
(((H1603-1)*(H1579-(H1579/(H1603))))+(I1577*I1578))/(I1579)))))</f>
        <v>0</v>
      </c>
      <c r="J1603" s="395">
        <f t="shared" ref="J1603" ca="1" si="2313">IF(I1603="n/a","n/a",IF(AND(I1603&lt;1,J1577=0),0,
IF(J1577=0,I1603-1,
IF(I1603&lt;1,J1578,
(((I1603-1)*(I1579-(I1579/(I1603))))+(J1577*J1578))/(J1579)))))</f>
        <v>0</v>
      </c>
      <c r="K1603" s="395">
        <f t="shared" ref="K1603" ca="1" si="2314">IF(J1603="n/a","n/a",IF(AND(J1603&lt;1,K1577=0),0,
IF(K1577=0,J1603-1,
IF(J1603&lt;1,K1578,
(((J1603-1)*(J1579-(J1579/(J1603))))+(K1577*K1578))/(K1579)))))</f>
        <v>0</v>
      </c>
      <c r="L1603" s="395">
        <f t="shared" ref="L1603" ca="1" si="2315">IF(K1603="n/a","n/a",IF(AND(K1603&lt;1,L1577=0),0,
IF(L1577=0,K1603-1,
IF(K1603&lt;1,L1578,
(((K1603-1)*(K1579-(K1579/(K1603))))+(L1577*L1578))/(L1579)))))</f>
        <v>0</v>
      </c>
      <c r="M1603" s="395">
        <f t="shared" ref="M1603" ca="1" si="2316">IF(L1603="n/a","n/a",IF(AND(L1603&lt;1,M1577=0),0,
IF(M1577=0,L1603-1,
IF(L1603&lt;1,M1578,
(((L1603-1)*(L1579-(L1579/(L1603))))+(M1577*M1578))/(M1579)))))</f>
        <v>0</v>
      </c>
      <c r="N1603" s="395">
        <f t="shared" ref="N1603" ca="1" si="2317">IF(M1603="n/a","n/a",IF(AND(M1603&lt;1,N1577=0),0,
IF(N1577=0,M1603-1,
IF(M1603&lt;1,N1578,
(((M1603-1)*(M1579-(M1579/(M1603))))+(N1577*N1578))/(N1579)))))</f>
        <v>0</v>
      </c>
      <c r="O1603" s="395">
        <f t="shared" ref="O1603" ca="1" si="2318">IF(N1603="n/a","n/a",IF(AND(N1603&lt;1,O1577=0),0,
IF(O1577=0,N1603-1,
IF(N1603&lt;1,O1578,
(((N1603-1)*(N1579-(N1579/(N1603))))+(O1577*O1578))/(O1579)))))</f>
        <v>0</v>
      </c>
      <c r="P1603" s="395">
        <f t="shared" ref="P1603" ca="1" si="2319">IF(O1603="n/a","n/a",IF(AND(O1603&lt;1,P1577=0),0,
IF(P1577=0,O1603-1,
IF(O1603&lt;1,P1578,
(((O1603-1)*(O1579-(O1579/(O1603))))+(P1577*P1578))/(P1579)))))</f>
        <v>0</v>
      </c>
      <c r="Q1603" s="395">
        <f t="shared" ref="Q1603" ca="1" si="2320">IF(P1603="n/a","n/a",IF(AND(P1603&lt;1,Q1577=0),0,
IF(Q1577=0,P1603-1,
IF(P1603&lt;1,Q1578,
(((P1603-1)*(P1579-(P1579/(P1603))))+(Q1577*Q1578))/(Q1579)))))</f>
        <v>0</v>
      </c>
      <c r="R1603" s="395">
        <f t="shared" ref="R1603" ca="1" si="2321">IF(Q1603="n/a","n/a",IF(AND(Q1603&lt;1,R1577=0),0,
IF(R1577=0,Q1603-1,
IF(Q1603&lt;1,R1578,
(((Q1603-1)*(Q1579-(Q1579/(Q1603))))+(R1577*R1578))/(R1579)))))</f>
        <v>0</v>
      </c>
      <c r="S1603" s="395">
        <f t="shared" ref="S1603" ca="1" si="2322">IF(R1603="n/a","n/a",IF(AND(R1603&lt;1,S1577=0),0,
IF(S1577=0,R1603-1,
IF(R1603&lt;1,S1578,
(((R1603-1)*(R1579-(R1579/(R1603))))+(S1577*S1578))/(S1579)))))</f>
        <v>0</v>
      </c>
      <c r="T1603" s="395">
        <f t="shared" ref="T1603" ca="1" si="2323">IF(S1603="n/a","n/a",IF(AND(S1603&lt;1,T1577=0),0,
IF(T1577=0,S1603-1,
IF(S1603&lt;1,T1578,
(((S1603-1)*(S1579-(S1579/(S1603))))+(T1577*T1578))/(T1579)))))</f>
        <v>0</v>
      </c>
      <c r="U1603" s="395">
        <f t="shared" ref="U1603" ca="1" si="2324">IF(T1603="n/a","n/a",IF(AND(T1603&lt;1,U1577=0),0,
IF(U1577=0,T1603-1,
IF(T1603&lt;1,U1578,
(((T1603-1)*(T1579-(T1579/(T1603))))+(U1577*U1578))/(U1579)))))</f>
        <v>0</v>
      </c>
      <c r="V1603" s="395">
        <f t="shared" ref="V1603" ca="1" si="2325">IF(U1603="n/a","n/a",IF(AND(U1603&lt;1,V1577=0),0,
IF(V1577=0,U1603-1,
IF(U1603&lt;1,V1578,
(((U1603-1)*(U1579-(U1579/(U1603))))+(V1577*V1578))/(V1579)))))</f>
        <v>0</v>
      </c>
      <c r="W1603" s="395">
        <f t="shared" ref="W1603" ca="1" si="2326">IF(V1603="n/a","n/a",IF(AND(V1603&lt;1,W1577=0),0,
IF(W1577=0,V1603-1,
IF(V1603&lt;1,W1578,
(((V1603-1)*(V1579-(V1579/(V1603))))+(W1577*W1578))/(W1579)))))</f>
        <v>0</v>
      </c>
      <c r="X1603" s="249"/>
      <c r="Y1603" s="249"/>
      <c r="Z1603" s="249"/>
      <c r="AA1603" s="249"/>
      <c r="AB1603" s="249"/>
    </row>
    <row r="1604" spans="1:28" hidden="1" outlineLevel="1">
      <c r="A1604" s="249"/>
      <c r="B1604" s="309" t="s">
        <v>301</v>
      </c>
      <c r="C1604" s="400">
        <f ca="1">C1576</f>
        <v>0</v>
      </c>
      <c r="D1604" s="395">
        <f t="shared" ref="D1604" ca="1" si="2327">IF(C1604="n/a","n/a",MAX(0,C1604-1))</f>
        <v>0</v>
      </c>
      <c r="E1604" s="395">
        <f t="shared" ref="E1604:E1605" ca="1" si="2328">IF(D1604="n/a","n/a",MAX(0,D1604-1))</f>
        <v>0</v>
      </c>
      <c r="F1604" s="395">
        <f t="shared" ref="F1604:F1606" ca="1" si="2329">IF(E1604="n/a","n/a",MAX(0,E1604-1))</f>
        <v>0</v>
      </c>
      <c r="G1604" s="395">
        <f t="shared" ref="G1604:G1607" ca="1" si="2330">IF(F1604="n/a","n/a",MAX(0,F1604-1))</f>
        <v>0</v>
      </c>
      <c r="H1604" s="395">
        <f t="shared" ref="H1604:H1608" ca="1" si="2331">IF(G1604="n/a","n/a",MAX(0,G1604-1))</f>
        <v>0</v>
      </c>
      <c r="I1604" s="395">
        <f t="shared" ref="I1604:I1609" ca="1" si="2332">IF(H1604="n/a","n/a",MAX(0,H1604-1))</f>
        <v>0</v>
      </c>
      <c r="J1604" s="395">
        <f t="shared" ref="J1604:J1610" ca="1" si="2333">IF(I1604="n/a","n/a",MAX(0,I1604-1))</f>
        <v>0</v>
      </c>
      <c r="K1604" s="395">
        <f t="shared" ref="K1604:K1611" ca="1" si="2334">IF(J1604="n/a","n/a",MAX(0,J1604-1))</f>
        <v>0</v>
      </c>
      <c r="L1604" s="395">
        <f t="shared" ref="L1604:L1612" ca="1" si="2335">IF(K1604="n/a","n/a",MAX(0,K1604-1))</f>
        <v>0</v>
      </c>
      <c r="M1604" s="395">
        <f t="shared" ref="M1604:M1613" ca="1" si="2336">IF(L1604="n/a","n/a",MAX(0,L1604-1))</f>
        <v>0</v>
      </c>
      <c r="N1604" s="395">
        <f t="shared" ref="N1604:N1614" ca="1" si="2337">IF(M1604="n/a","n/a",MAX(0,M1604-1))</f>
        <v>0</v>
      </c>
      <c r="O1604" s="395">
        <f t="shared" ref="O1604:O1615" ca="1" si="2338">IF(N1604="n/a","n/a",MAX(0,N1604-1))</f>
        <v>0</v>
      </c>
      <c r="P1604" s="395">
        <f t="shared" ref="P1604:P1616" ca="1" si="2339">IF(O1604="n/a","n/a",MAX(0,O1604-1))</f>
        <v>0</v>
      </c>
      <c r="Q1604" s="395">
        <f t="shared" ref="Q1604:Q1617" ca="1" si="2340">IF(P1604="n/a","n/a",MAX(0,P1604-1))</f>
        <v>0</v>
      </c>
      <c r="R1604" s="395">
        <f t="shared" ref="R1604:R1618" ca="1" si="2341">IF(Q1604="n/a","n/a",MAX(0,Q1604-1))</f>
        <v>0</v>
      </c>
      <c r="S1604" s="395">
        <f t="shared" ref="S1604:S1619" ca="1" si="2342">IF(R1604="n/a","n/a",MAX(0,R1604-1))</f>
        <v>0</v>
      </c>
      <c r="T1604" s="395">
        <f t="shared" ref="T1604:T1620" ca="1" si="2343">IF(S1604="n/a","n/a",MAX(0,S1604-1))</f>
        <v>0</v>
      </c>
      <c r="U1604" s="395">
        <f t="shared" ref="U1604:U1621" ca="1" si="2344">IF(T1604="n/a","n/a",MAX(0,T1604-1))</f>
        <v>0</v>
      </c>
      <c r="V1604" s="395">
        <f t="shared" ref="V1604:V1622" ca="1" si="2345">IF(U1604="n/a","n/a",MAX(0,U1604-1))</f>
        <v>0</v>
      </c>
      <c r="W1604" s="395">
        <f t="shared" ref="W1604:W1622" ca="1" si="2346">IF(V1604="n/a","n/a",MAX(0,V1604-1))</f>
        <v>0</v>
      </c>
      <c r="X1604" s="249"/>
      <c r="Y1604" s="249"/>
      <c r="Z1604" s="249"/>
      <c r="AA1604" s="249"/>
      <c r="AB1604" s="249"/>
    </row>
    <row r="1605" spans="1:28" hidden="1" outlineLevel="1">
      <c r="A1605" s="249"/>
      <c r="B1605" s="309" t="str">
        <f t="shared" ref="B1605:B1624" ca="1" si="2347">"RL Capex "&amp;OFFSET($C$6,0,A1581)</f>
        <v>RL Capex 2013</v>
      </c>
      <c r="C1605" s="396"/>
      <c r="D1605" s="400">
        <f ca="1">D1576</f>
        <v>0</v>
      </c>
      <c r="E1605" s="395">
        <f t="shared" ca="1" si="2328"/>
        <v>0</v>
      </c>
      <c r="F1605" s="395">
        <f t="shared" ca="1" si="2329"/>
        <v>0</v>
      </c>
      <c r="G1605" s="395">
        <f t="shared" ca="1" si="2330"/>
        <v>0</v>
      </c>
      <c r="H1605" s="395">
        <f t="shared" ca="1" si="2331"/>
        <v>0</v>
      </c>
      <c r="I1605" s="395">
        <f t="shared" ca="1" si="2332"/>
        <v>0</v>
      </c>
      <c r="J1605" s="395">
        <f t="shared" ca="1" si="2333"/>
        <v>0</v>
      </c>
      <c r="K1605" s="395">
        <f t="shared" ca="1" si="2334"/>
        <v>0</v>
      </c>
      <c r="L1605" s="395">
        <f t="shared" ca="1" si="2335"/>
        <v>0</v>
      </c>
      <c r="M1605" s="395">
        <f t="shared" ca="1" si="2336"/>
        <v>0</v>
      </c>
      <c r="N1605" s="395">
        <f t="shared" ca="1" si="2337"/>
        <v>0</v>
      </c>
      <c r="O1605" s="395">
        <f t="shared" ca="1" si="2338"/>
        <v>0</v>
      </c>
      <c r="P1605" s="395">
        <f t="shared" ca="1" si="2339"/>
        <v>0</v>
      </c>
      <c r="Q1605" s="395">
        <f t="shared" ca="1" si="2340"/>
        <v>0</v>
      </c>
      <c r="R1605" s="395">
        <f t="shared" ca="1" si="2341"/>
        <v>0</v>
      </c>
      <c r="S1605" s="395">
        <f t="shared" ca="1" si="2342"/>
        <v>0</v>
      </c>
      <c r="T1605" s="395">
        <f t="shared" ca="1" si="2343"/>
        <v>0</v>
      </c>
      <c r="U1605" s="395">
        <f t="shared" ca="1" si="2344"/>
        <v>0</v>
      </c>
      <c r="V1605" s="395">
        <f t="shared" ca="1" si="2345"/>
        <v>0</v>
      </c>
      <c r="W1605" s="395">
        <f t="shared" ca="1" si="2346"/>
        <v>0</v>
      </c>
      <c r="X1605" s="249"/>
      <c r="Y1605" s="249"/>
      <c r="Z1605" s="249"/>
      <c r="AA1605" s="249"/>
      <c r="AB1605" s="249"/>
    </row>
    <row r="1606" spans="1:28" hidden="1" outlineLevel="1">
      <c r="A1606" s="249"/>
      <c r="B1606" s="309" t="str">
        <f t="shared" ca="1" si="2347"/>
        <v>RL Capex 2014</v>
      </c>
      <c r="C1606" s="401"/>
      <c r="D1606" s="396"/>
      <c r="E1606" s="400">
        <f ca="1">E1576</f>
        <v>0</v>
      </c>
      <c r="F1606" s="395">
        <f t="shared" ca="1" si="2329"/>
        <v>0</v>
      </c>
      <c r="G1606" s="395">
        <f t="shared" ca="1" si="2330"/>
        <v>0</v>
      </c>
      <c r="H1606" s="395">
        <f t="shared" ca="1" si="2331"/>
        <v>0</v>
      </c>
      <c r="I1606" s="395">
        <f t="shared" ca="1" si="2332"/>
        <v>0</v>
      </c>
      <c r="J1606" s="395">
        <f t="shared" ca="1" si="2333"/>
        <v>0</v>
      </c>
      <c r="K1606" s="395">
        <f t="shared" ca="1" si="2334"/>
        <v>0</v>
      </c>
      <c r="L1606" s="395">
        <f t="shared" ca="1" si="2335"/>
        <v>0</v>
      </c>
      <c r="M1606" s="395">
        <f t="shared" ca="1" si="2336"/>
        <v>0</v>
      </c>
      <c r="N1606" s="395">
        <f t="shared" ca="1" si="2337"/>
        <v>0</v>
      </c>
      <c r="O1606" s="395">
        <f t="shared" ca="1" si="2338"/>
        <v>0</v>
      </c>
      <c r="P1606" s="395">
        <f t="shared" ca="1" si="2339"/>
        <v>0</v>
      </c>
      <c r="Q1606" s="395">
        <f t="shared" ca="1" si="2340"/>
        <v>0</v>
      </c>
      <c r="R1606" s="395">
        <f t="shared" ca="1" si="2341"/>
        <v>0</v>
      </c>
      <c r="S1606" s="395">
        <f t="shared" ca="1" si="2342"/>
        <v>0</v>
      </c>
      <c r="T1606" s="395">
        <f t="shared" ca="1" si="2343"/>
        <v>0</v>
      </c>
      <c r="U1606" s="395">
        <f t="shared" ca="1" si="2344"/>
        <v>0</v>
      </c>
      <c r="V1606" s="395">
        <f t="shared" ca="1" si="2345"/>
        <v>0</v>
      </c>
      <c r="W1606" s="395">
        <f t="shared" ca="1" si="2346"/>
        <v>0</v>
      </c>
      <c r="X1606" s="249"/>
      <c r="Y1606" s="249"/>
      <c r="Z1606" s="249"/>
      <c r="AA1606" s="249"/>
      <c r="AB1606" s="249"/>
    </row>
    <row r="1607" spans="1:28" hidden="1" outlineLevel="1">
      <c r="A1607" s="249"/>
      <c r="B1607" s="309" t="str">
        <f t="shared" ca="1" si="2347"/>
        <v>RL Capex 2015</v>
      </c>
      <c r="C1607" s="401"/>
      <c r="D1607" s="401"/>
      <c r="E1607" s="396"/>
      <c r="F1607" s="400">
        <f ca="1">F1576</f>
        <v>0</v>
      </c>
      <c r="G1607" s="395">
        <f t="shared" ca="1" si="2330"/>
        <v>0</v>
      </c>
      <c r="H1607" s="395">
        <f t="shared" ca="1" si="2331"/>
        <v>0</v>
      </c>
      <c r="I1607" s="395">
        <f t="shared" ca="1" si="2332"/>
        <v>0</v>
      </c>
      <c r="J1607" s="395">
        <f t="shared" ca="1" si="2333"/>
        <v>0</v>
      </c>
      <c r="K1607" s="395">
        <f t="shared" ca="1" si="2334"/>
        <v>0</v>
      </c>
      <c r="L1607" s="395">
        <f t="shared" ca="1" si="2335"/>
        <v>0</v>
      </c>
      <c r="M1607" s="395">
        <f t="shared" ca="1" si="2336"/>
        <v>0</v>
      </c>
      <c r="N1607" s="395">
        <f t="shared" ca="1" si="2337"/>
        <v>0</v>
      </c>
      <c r="O1607" s="395">
        <f t="shared" ca="1" si="2338"/>
        <v>0</v>
      </c>
      <c r="P1607" s="395">
        <f t="shared" ca="1" si="2339"/>
        <v>0</v>
      </c>
      <c r="Q1607" s="395">
        <f t="shared" ca="1" si="2340"/>
        <v>0</v>
      </c>
      <c r="R1607" s="395">
        <f t="shared" ca="1" si="2341"/>
        <v>0</v>
      </c>
      <c r="S1607" s="395">
        <f t="shared" ca="1" si="2342"/>
        <v>0</v>
      </c>
      <c r="T1607" s="395">
        <f t="shared" ca="1" si="2343"/>
        <v>0</v>
      </c>
      <c r="U1607" s="395">
        <f t="shared" ca="1" si="2344"/>
        <v>0</v>
      </c>
      <c r="V1607" s="395">
        <f t="shared" ca="1" si="2345"/>
        <v>0</v>
      </c>
      <c r="W1607" s="395">
        <f t="shared" ca="1" si="2346"/>
        <v>0</v>
      </c>
      <c r="X1607" s="249"/>
      <c r="Y1607" s="249"/>
      <c r="Z1607" s="249"/>
      <c r="AA1607" s="249"/>
      <c r="AB1607" s="249"/>
    </row>
    <row r="1608" spans="1:28" hidden="1" outlineLevel="1">
      <c r="A1608" s="249"/>
      <c r="B1608" s="309" t="str">
        <f t="shared" ca="1" si="2347"/>
        <v>RL Capex 2016</v>
      </c>
      <c r="C1608" s="401"/>
      <c r="D1608" s="401"/>
      <c r="E1608" s="401"/>
      <c r="F1608" s="396"/>
      <c r="G1608" s="400">
        <f ca="1">G1576</f>
        <v>0</v>
      </c>
      <c r="H1608" s="395">
        <f t="shared" ca="1" si="2331"/>
        <v>0</v>
      </c>
      <c r="I1608" s="395">
        <f t="shared" ca="1" si="2332"/>
        <v>0</v>
      </c>
      <c r="J1608" s="395">
        <f t="shared" ca="1" si="2333"/>
        <v>0</v>
      </c>
      <c r="K1608" s="395">
        <f t="shared" ca="1" si="2334"/>
        <v>0</v>
      </c>
      <c r="L1608" s="395">
        <f t="shared" ca="1" si="2335"/>
        <v>0</v>
      </c>
      <c r="M1608" s="395">
        <f t="shared" ca="1" si="2336"/>
        <v>0</v>
      </c>
      <c r="N1608" s="395">
        <f t="shared" ca="1" si="2337"/>
        <v>0</v>
      </c>
      <c r="O1608" s="395">
        <f t="shared" ca="1" si="2338"/>
        <v>0</v>
      </c>
      <c r="P1608" s="395">
        <f t="shared" ca="1" si="2339"/>
        <v>0</v>
      </c>
      <c r="Q1608" s="395">
        <f t="shared" ca="1" si="2340"/>
        <v>0</v>
      </c>
      <c r="R1608" s="395">
        <f t="shared" ca="1" si="2341"/>
        <v>0</v>
      </c>
      <c r="S1608" s="395">
        <f t="shared" ca="1" si="2342"/>
        <v>0</v>
      </c>
      <c r="T1608" s="395">
        <f t="shared" ca="1" si="2343"/>
        <v>0</v>
      </c>
      <c r="U1608" s="395">
        <f t="shared" ca="1" si="2344"/>
        <v>0</v>
      </c>
      <c r="V1608" s="395">
        <f t="shared" ca="1" si="2345"/>
        <v>0</v>
      </c>
      <c r="W1608" s="395">
        <f t="shared" ca="1" si="2346"/>
        <v>0</v>
      </c>
      <c r="X1608" s="249"/>
      <c r="Y1608" s="249"/>
      <c r="Z1608" s="249"/>
      <c r="AA1608" s="249"/>
      <c r="AB1608" s="249"/>
    </row>
    <row r="1609" spans="1:28" hidden="1" outlineLevel="1">
      <c r="A1609" s="249"/>
      <c r="B1609" s="309" t="str">
        <f t="shared" ca="1" si="2347"/>
        <v>RL Capex 2017</v>
      </c>
      <c r="C1609" s="401"/>
      <c r="D1609" s="401"/>
      <c r="E1609" s="401"/>
      <c r="F1609" s="401"/>
      <c r="G1609" s="396"/>
      <c r="H1609" s="400">
        <f ca="1">H1576</f>
        <v>0</v>
      </c>
      <c r="I1609" s="395">
        <f t="shared" ca="1" si="2332"/>
        <v>0</v>
      </c>
      <c r="J1609" s="395">
        <f t="shared" ca="1" si="2333"/>
        <v>0</v>
      </c>
      <c r="K1609" s="395">
        <f t="shared" ca="1" si="2334"/>
        <v>0</v>
      </c>
      <c r="L1609" s="395">
        <f t="shared" ca="1" si="2335"/>
        <v>0</v>
      </c>
      <c r="M1609" s="395">
        <f t="shared" ca="1" si="2336"/>
        <v>0</v>
      </c>
      <c r="N1609" s="395">
        <f t="shared" ca="1" si="2337"/>
        <v>0</v>
      </c>
      <c r="O1609" s="395">
        <f t="shared" ca="1" si="2338"/>
        <v>0</v>
      </c>
      <c r="P1609" s="395">
        <f t="shared" ca="1" si="2339"/>
        <v>0</v>
      </c>
      <c r="Q1609" s="395">
        <f t="shared" ca="1" si="2340"/>
        <v>0</v>
      </c>
      <c r="R1609" s="395">
        <f t="shared" ca="1" si="2341"/>
        <v>0</v>
      </c>
      <c r="S1609" s="395">
        <f t="shared" ca="1" si="2342"/>
        <v>0</v>
      </c>
      <c r="T1609" s="395">
        <f t="shared" ca="1" si="2343"/>
        <v>0</v>
      </c>
      <c r="U1609" s="395">
        <f t="shared" ca="1" si="2344"/>
        <v>0</v>
      </c>
      <c r="V1609" s="395">
        <f t="shared" ca="1" si="2345"/>
        <v>0</v>
      </c>
      <c r="W1609" s="395">
        <f t="shared" ca="1" si="2346"/>
        <v>0</v>
      </c>
      <c r="X1609" s="249"/>
      <c r="Y1609" s="249"/>
      <c r="Z1609" s="249"/>
      <c r="AA1609" s="249"/>
      <c r="AB1609" s="249"/>
    </row>
    <row r="1610" spans="1:28" hidden="1" outlineLevel="1">
      <c r="A1610" s="249"/>
      <c r="B1610" s="309" t="str">
        <f t="shared" ca="1" si="2347"/>
        <v>RL Capex 2018</v>
      </c>
      <c r="C1610" s="401"/>
      <c r="D1610" s="401"/>
      <c r="E1610" s="401"/>
      <c r="F1610" s="401"/>
      <c r="G1610" s="401"/>
      <c r="H1610" s="396"/>
      <c r="I1610" s="400">
        <f ca="1">I1576</f>
        <v>0</v>
      </c>
      <c r="J1610" s="395">
        <f t="shared" ca="1" si="2333"/>
        <v>0</v>
      </c>
      <c r="K1610" s="395">
        <f t="shared" ca="1" si="2334"/>
        <v>0</v>
      </c>
      <c r="L1610" s="395">
        <f t="shared" ca="1" si="2335"/>
        <v>0</v>
      </c>
      <c r="M1610" s="395">
        <f t="shared" ca="1" si="2336"/>
        <v>0</v>
      </c>
      <c r="N1610" s="395">
        <f t="shared" ca="1" si="2337"/>
        <v>0</v>
      </c>
      <c r="O1610" s="395">
        <f t="shared" ca="1" si="2338"/>
        <v>0</v>
      </c>
      <c r="P1610" s="395">
        <f t="shared" ca="1" si="2339"/>
        <v>0</v>
      </c>
      <c r="Q1610" s="395">
        <f t="shared" ca="1" si="2340"/>
        <v>0</v>
      </c>
      <c r="R1610" s="395">
        <f t="shared" ca="1" si="2341"/>
        <v>0</v>
      </c>
      <c r="S1610" s="395">
        <f t="shared" ca="1" si="2342"/>
        <v>0</v>
      </c>
      <c r="T1610" s="395">
        <f t="shared" ca="1" si="2343"/>
        <v>0</v>
      </c>
      <c r="U1610" s="395">
        <f t="shared" ca="1" si="2344"/>
        <v>0</v>
      </c>
      <c r="V1610" s="395">
        <f t="shared" ca="1" si="2345"/>
        <v>0</v>
      </c>
      <c r="W1610" s="395">
        <f t="shared" ca="1" si="2346"/>
        <v>0</v>
      </c>
      <c r="X1610" s="249"/>
      <c r="Y1610" s="249"/>
      <c r="Z1610" s="249"/>
      <c r="AA1610" s="249"/>
      <c r="AB1610" s="249"/>
    </row>
    <row r="1611" spans="1:28" hidden="1" outlineLevel="1">
      <c r="A1611" s="249"/>
      <c r="B1611" s="309" t="str">
        <f t="shared" ca="1" si="2347"/>
        <v>RL Capex 2019</v>
      </c>
      <c r="C1611" s="401"/>
      <c r="D1611" s="401"/>
      <c r="E1611" s="401"/>
      <c r="F1611" s="401"/>
      <c r="G1611" s="401"/>
      <c r="H1611" s="401"/>
      <c r="I1611" s="396"/>
      <c r="J1611" s="400">
        <f ca="1">J1576</f>
        <v>0</v>
      </c>
      <c r="K1611" s="395">
        <f t="shared" ca="1" si="2334"/>
        <v>0</v>
      </c>
      <c r="L1611" s="395">
        <f t="shared" ca="1" si="2335"/>
        <v>0</v>
      </c>
      <c r="M1611" s="395">
        <f t="shared" ca="1" si="2336"/>
        <v>0</v>
      </c>
      <c r="N1611" s="395">
        <f t="shared" ca="1" si="2337"/>
        <v>0</v>
      </c>
      <c r="O1611" s="395">
        <f t="shared" ca="1" si="2338"/>
        <v>0</v>
      </c>
      <c r="P1611" s="395">
        <f t="shared" ca="1" si="2339"/>
        <v>0</v>
      </c>
      <c r="Q1611" s="395">
        <f t="shared" ca="1" si="2340"/>
        <v>0</v>
      </c>
      <c r="R1611" s="395">
        <f t="shared" ca="1" si="2341"/>
        <v>0</v>
      </c>
      <c r="S1611" s="395">
        <f t="shared" ca="1" si="2342"/>
        <v>0</v>
      </c>
      <c r="T1611" s="395">
        <f t="shared" ca="1" si="2343"/>
        <v>0</v>
      </c>
      <c r="U1611" s="395">
        <f t="shared" ca="1" si="2344"/>
        <v>0</v>
      </c>
      <c r="V1611" s="395">
        <f t="shared" ca="1" si="2345"/>
        <v>0</v>
      </c>
      <c r="W1611" s="395">
        <f t="shared" ca="1" si="2346"/>
        <v>0</v>
      </c>
      <c r="X1611" s="249"/>
      <c r="Y1611" s="249"/>
      <c r="Z1611" s="249"/>
      <c r="AA1611" s="249"/>
      <c r="AB1611" s="249"/>
    </row>
    <row r="1612" spans="1:28" hidden="1" outlineLevel="1">
      <c r="A1612" s="249"/>
      <c r="B1612" s="309" t="str">
        <f t="shared" ca="1" si="2347"/>
        <v>RL Capex 2020</v>
      </c>
      <c r="C1612" s="401"/>
      <c r="D1612" s="401"/>
      <c r="E1612" s="401"/>
      <c r="F1612" s="401"/>
      <c r="G1612" s="401"/>
      <c r="H1612" s="401"/>
      <c r="I1612" s="401"/>
      <c r="J1612" s="396"/>
      <c r="K1612" s="400">
        <f ca="1">K1576</f>
        <v>0</v>
      </c>
      <c r="L1612" s="395">
        <f t="shared" ca="1" si="2335"/>
        <v>0</v>
      </c>
      <c r="M1612" s="395">
        <f t="shared" ca="1" si="2336"/>
        <v>0</v>
      </c>
      <c r="N1612" s="395">
        <f t="shared" ca="1" si="2337"/>
        <v>0</v>
      </c>
      <c r="O1612" s="395">
        <f t="shared" ca="1" si="2338"/>
        <v>0</v>
      </c>
      <c r="P1612" s="395">
        <f t="shared" ca="1" si="2339"/>
        <v>0</v>
      </c>
      <c r="Q1612" s="395">
        <f t="shared" ca="1" si="2340"/>
        <v>0</v>
      </c>
      <c r="R1612" s="395">
        <f t="shared" ca="1" si="2341"/>
        <v>0</v>
      </c>
      <c r="S1612" s="395">
        <f t="shared" ca="1" si="2342"/>
        <v>0</v>
      </c>
      <c r="T1612" s="395">
        <f t="shared" ca="1" si="2343"/>
        <v>0</v>
      </c>
      <c r="U1612" s="395">
        <f t="shared" ca="1" si="2344"/>
        <v>0</v>
      </c>
      <c r="V1612" s="395">
        <f t="shared" ca="1" si="2345"/>
        <v>0</v>
      </c>
      <c r="W1612" s="395">
        <f t="shared" ca="1" si="2346"/>
        <v>0</v>
      </c>
      <c r="X1612" s="249"/>
      <c r="Y1612" s="249"/>
      <c r="Z1612" s="249"/>
      <c r="AA1612" s="249"/>
      <c r="AB1612" s="249"/>
    </row>
    <row r="1613" spans="1:28" hidden="1" outlineLevel="1">
      <c r="A1613" s="249"/>
      <c r="B1613" s="309" t="str">
        <f t="shared" ca="1" si="2347"/>
        <v>RL Capex 2021</v>
      </c>
      <c r="C1613" s="401"/>
      <c r="D1613" s="401"/>
      <c r="E1613" s="401"/>
      <c r="F1613" s="401"/>
      <c r="G1613" s="401"/>
      <c r="H1613" s="401"/>
      <c r="I1613" s="401"/>
      <c r="J1613" s="401"/>
      <c r="K1613" s="396"/>
      <c r="L1613" s="400">
        <f ca="1">L1576</f>
        <v>0</v>
      </c>
      <c r="M1613" s="395">
        <f t="shared" ca="1" si="2336"/>
        <v>0</v>
      </c>
      <c r="N1613" s="395">
        <f t="shared" ca="1" si="2337"/>
        <v>0</v>
      </c>
      <c r="O1613" s="395">
        <f t="shared" ca="1" si="2338"/>
        <v>0</v>
      </c>
      <c r="P1613" s="395">
        <f t="shared" ca="1" si="2339"/>
        <v>0</v>
      </c>
      <c r="Q1613" s="395">
        <f t="shared" ca="1" si="2340"/>
        <v>0</v>
      </c>
      <c r="R1613" s="395">
        <f t="shared" ca="1" si="2341"/>
        <v>0</v>
      </c>
      <c r="S1613" s="395">
        <f t="shared" ca="1" si="2342"/>
        <v>0</v>
      </c>
      <c r="T1613" s="395">
        <f t="shared" ca="1" si="2343"/>
        <v>0</v>
      </c>
      <c r="U1613" s="395">
        <f t="shared" ca="1" si="2344"/>
        <v>0</v>
      </c>
      <c r="V1613" s="395">
        <f t="shared" ca="1" si="2345"/>
        <v>0</v>
      </c>
      <c r="W1613" s="395">
        <f t="shared" ca="1" si="2346"/>
        <v>0</v>
      </c>
      <c r="X1613" s="249"/>
      <c r="Y1613" s="249"/>
      <c r="Z1613" s="249"/>
      <c r="AA1613" s="249"/>
      <c r="AB1613" s="249"/>
    </row>
    <row r="1614" spans="1:28" hidden="1" outlineLevel="1">
      <c r="A1614" s="249"/>
      <c r="B1614" s="309" t="str">
        <f t="shared" ca="1" si="2347"/>
        <v>RL Capex 2022</v>
      </c>
      <c r="C1614" s="401"/>
      <c r="D1614" s="401"/>
      <c r="E1614" s="401"/>
      <c r="F1614" s="401"/>
      <c r="G1614" s="401"/>
      <c r="H1614" s="401"/>
      <c r="I1614" s="401"/>
      <c r="J1614" s="401"/>
      <c r="K1614" s="401"/>
      <c r="L1614" s="396"/>
      <c r="M1614" s="400">
        <f ca="1">M1576</f>
        <v>0</v>
      </c>
      <c r="N1614" s="395">
        <f t="shared" ca="1" si="2337"/>
        <v>0</v>
      </c>
      <c r="O1614" s="395">
        <f t="shared" ca="1" si="2338"/>
        <v>0</v>
      </c>
      <c r="P1614" s="395">
        <f t="shared" ca="1" si="2339"/>
        <v>0</v>
      </c>
      <c r="Q1614" s="395">
        <f t="shared" ca="1" si="2340"/>
        <v>0</v>
      </c>
      <c r="R1614" s="395">
        <f t="shared" ca="1" si="2341"/>
        <v>0</v>
      </c>
      <c r="S1614" s="395">
        <f t="shared" ca="1" si="2342"/>
        <v>0</v>
      </c>
      <c r="T1614" s="395">
        <f t="shared" ca="1" si="2343"/>
        <v>0</v>
      </c>
      <c r="U1614" s="395">
        <f t="shared" ca="1" si="2344"/>
        <v>0</v>
      </c>
      <c r="V1614" s="395">
        <f t="shared" ca="1" si="2345"/>
        <v>0</v>
      </c>
      <c r="W1614" s="395">
        <f t="shared" ca="1" si="2346"/>
        <v>0</v>
      </c>
      <c r="X1614" s="249"/>
      <c r="Y1614" s="249"/>
      <c r="Z1614" s="249"/>
      <c r="AA1614" s="249"/>
      <c r="AB1614" s="249"/>
    </row>
    <row r="1615" spans="1:28" hidden="1" outlineLevel="1">
      <c r="A1615" s="249"/>
      <c r="B1615" s="309" t="str">
        <f t="shared" ca="1" si="2347"/>
        <v>RL Capex 2023</v>
      </c>
      <c r="C1615" s="401"/>
      <c r="D1615" s="401"/>
      <c r="E1615" s="401"/>
      <c r="F1615" s="401"/>
      <c r="G1615" s="401"/>
      <c r="H1615" s="401"/>
      <c r="I1615" s="401"/>
      <c r="J1615" s="401"/>
      <c r="K1615" s="401"/>
      <c r="L1615" s="401"/>
      <c r="M1615" s="396"/>
      <c r="N1615" s="400">
        <f>N1576</f>
        <v>0</v>
      </c>
      <c r="O1615" s="395">
        <f t="shared" si="2338"/>
        <v>0</v>
      </c>
      <c r="P1615" s="395">
        <f t="shared" si="2339"/>
        <v>0</v>
      </c>
      <c r="Q1615" s="395">
        <f t="shared" si="2340"/>
        <v>0</v>
      </c>
      <c r="R1615" s="395">
        <f t="shared" si="2341"/>
        <v>0</v>
      </c>
      <c r="S1615" s="395">
        <f t="shared" si="2342"/>
        <v>0</v>
      </c>
      <c r="T1615" s="395">
        <f t="shared" si="2343"/>
        <v>0</v>
      </c>
      <c r="U1615" s="395">
        <f t="shared" si="2344"/>
        <v>0</v>
      </c>
      <c r="V1615" s="395">
        <f t="shared" si="2345"/>
        <v>0</v>
      </c>
      <c r="W1615" s="395">
        <f t="shared" si="2346"/>
        <v>0</v>
      </c>
      <c r="X1615" s="249"/>
      <c r="Y1615" s="249"/>
      <c r="Z1615" s="249"/>
      <c r="AA1615" s="249"/>
      <c r="AB1615" s="249"/>
    </row>
    <row r="1616" spans="1:28" hidden="1" outlineLevel="1">
      <c r="A1616" s="249"/>
      <c r="B1616" s="309" t="str">
        <f t="shared" ca="1" si="2347"/>
        <v>RL Capex 2024</v>
      </c>
      <c r="C1616" s="401"/>
      <c r="D1616" s="401"/>
      <c r="E1616" s="401"/>
      <c r="F1616" s="401"/>
      <c r="G1616" s="401"/>
      <c r="H1616" s="401"/>
      <c r="I1616" s="401"/>
      <c r="J1616" s="401"/>
      <c r="K1616" s="401"/>
      <c r="L1616" s="401"/>
      <c r="M1616" s="401"/>
      <c r="N1616" s="396"/>
      <c r="O1616" s="400">
        <f>O1576</f>
        <v>0</v>
      </c>
      <c r="P1616" s="395">
        <f t="shared" si="2339"/>
        <v>0</v>
      </c>
      <c r="Q1616" s="395">
        <f t="shared" si="2340"/>
        <v>0</v>
      </c>
      <c r="R1616" s="395">
        <f t="shared" si="2341"/>
        <v>0</v>
      </c>
      <c r="S1616" s="395">
        <f t="shared" si="2342"/>
        <v>0</v>
      </c>
      <c r="T1616" s="395">
        <f t="shared" si="2343"/>
        <v>0</v>
      </c>
      <c r="U1616" s="395">
        <f t="shared" si="2344"/>
        <v>0</v>
      </c>
      <c r="V1616" s="395">
        <f t="shared" si="2345"/>
        <v>0</v>
      </c>
      <c r="W1616" s="395">
        <f t="shared" si="2346"/>
        <v>0</v>
      </c>
      <c r="X1616" s="249"/>
      <c r="Y1616" s="249"/>
      <c r="Z1616" s="249"/>
      <c r="AA1616" s="249"/>
      <c r="AB1616" s="249"/>
    </row>
    <row r="1617" spans="1:28" hidden="1" outlineLevel="1">
      <c r="A1617" s="249"/>
      <c r="B1617" s="309" t="str">
        <f t="shared" ca="1" si="2347"/>
        <v>RL Capex 2025</v>
      </c>
      <c r="C1617" s="401"/>
      <c r="D1617" s="401"/>
      <c r="E1617" s="401"/>
      <c r="F1617" s="401"/>
      <c r="G1617" s="401"/>
      <c r="H1617" s="401"/>
      <c r="I1617" s="401"/>
      <c r="J1617" s="401"/>
      <c r="K1617" s="401"/>
      <c r="L1617" s="401"/>
      <c r="M1617" s="401"/>
      <c r="N1617" s="401"/>
      <c r="O1617" s="396"/>
      <c r="P1617" s="400">
        <f>P1576</f>
        <v>0</v>
      </c>
      <c r="Q1617" s="395">
        <f t="shared" si="2340"/>
        <v>0</v>
      </c>
      <c r="R1617" s="395">
        <f t="shared" si="2341"/>
        <v>0</v>
      </c>
      <c r="S1617" s="395">
        <f t="shared" si="2342"/>
        <v>0</v>
      </c>
      <c r="T1617" s="395">
        <f t="shared" si="2343"/>
        <v>0</v>
      </c>
      <c r="U1617" s="395">
        <f t="shared" si="2344"/>
        <v>0</v>
      </c>
      <c r="V1617" s="395">
        <f t="shared" si="2345"/>
        <v>0</v>
      </c>
      <c r="W1617" s="395">
        <f t="shared" si="2346"/>
        <v>0</v>
      </c>
      <c r="X1617" s="249"/>
      <c r="Y1617" s="249"/>
      <c r="Z1617" s="249"/>
      <c r="AA1617" s="249"/>
      <c r="AB1617" s="249"/>
    </row>
    <row r="1618" spans="1:28" hidden="1" outlineLevel="1">
      <c r="A1618" s="249"/>
      <c r="B1618" s="309" t="str">
        <f t="shared" ca="1" si="2347"/>
        <v>RL Capex 2026</v>
      </c>
      <c r="C1618" s="401"/>
      <c r="D1618" s="401"/>
      <c r="E1618" s="401"/>
      <c r="F1618" s="401"/>
      <c r="G1618" s="401"/>
      <c r="H1618" s="401"/>
      <c r="I1618" s="401"/>
      <c r="J1618" s="401"/>
      <c r="K1618" s="401"/>
      <c r="L1618" s="401"/>
      <c r="M1618" s="401"/>
      <c r="N1618" s="401"/>
      <c r="O1618" s="401"/>
      <c r="P1618" s="396"/>
      <c r="Q1618" s="400">
        <f>Q1576</f>
        <v>0</v>
      </c>
      <c r="R1618" s="395">
        <f t="shared" si="2341"/>
        <v>0</v>
      </c>
      <c r="S1618" s="395">
        <f t="shared" si="2342"/>
        <v>0</v>
      </c>
      <c r="T1618" s="395">
        <f t="shared" si="2343"/>
        <v>0</v>
      </c>
      <c r="U1618" s="395">
        <f t="shared" si="2344"/>
        <v>0</v>
      </c>
      <c r="V1618" s="395">
        <f t="shared" si="2345"/>
        <v>0</v>
      </c>
      <c r="W1618" s="395">
        <f t="shared" si="2346"/>
        <v>0</v>
      </c>
      <c r="X1618" s="249"/>
      <c r="Y1618" s="249"/>
      <c r="Z1618" s="249"/>
      <c r="AA1618" s="249"/>
      <c r="AB1618" s="249"/>
    </row>
    <row r="1619" spans="1:28" hidden="1" outlineLevel="1">
      <c r="A1619" s="249"/>
      <c r="B1619" s="309" t="str">
        <f t="shared" ca="1" si="2347"/>
        <v>RL Capex 2027</v>
      </c>
      <c r="C1619" s="401"/>
      <c r="D1619" s="401"/>
      <c r="E1619" s="401"/>
      <c r="F1619" s="401"/>
      <c r="G1619" s="401"/>
      <c r="H1619" s="401"/>
      <c r="I1619" s="401"/>
      <c r="J1619" s="401"/>
      <c r="K1619" s="401"/>
      <c r="L1619" s="401"/>
      <c r="M1619" s="401"/>
      <c r="N1619" s="401"/>
      <c r="O1619" s="401"/>
      <c r="P1619" s="401"/>
      <c r="Q1619" s="396"/>
      <c r="R1619" s="400">
        <f>R1576</f>
        <v>0</v>
      </c>
      <c r="S1619" s="395">
        <f t="shared" si="2342"/>
        <v>0</v>
      </c>
      <c r="T1619" s="395">
        <f t="shared" si="2343"/>
        <v>0</v>
      </c>
      <c r="U1619" s="395">
        <f t="shared" si="2344"/>
        <v>0</v>
      </c>
      <c r="V1619" s="395">
        <f t="shared" si="2345"/>
        <v>0</v>
      </c>
      <c r="W1619" s="395">
        <f t="shared" si="2346"/>
        <v>0</v>
      </c>
      <c r="X1619" s="249"/>
      <c r="Y1619" s="249"/>
      <c r="Z1619" s="249"/>
      <c r="AA1619" s="249"/>
      <c r="AB1619" s="249"/>
    </row>
    <row r="1620" spans="1:28" hidden="1" outlineLevel="1">
      <c r="A1620" s="249"/>
      <c r="B1620" s="309" t="str">
        <f t="shared" ca="1" si="2347"/>
        <v>RL Capex 2028</v>
      </c>
      <c r="C1620" s="401"/>
      <c r="D1620" s="401"/>
      <c r="E1620" s="401"/>
      <c r="F1620" s="401"/>
      <c r="G1620" s="401"/>
      <c r="H1620" s="401"/>
      <c r="I1620" s="401"/>
      <c r="J1620" s="401"/>
      <c r="K1620" s="401"/>
      <c r="L1620" s="401"/>
      <c r="M1620" s="401"/>
      <c r="N1620" s="401"/>
      <c r="O1620" s="401"/>
      <c r="P1620" s="401"/>
      <c r="Q1620" s="401"/>
      <c r="R1620" s="396"/>
      <c r="S1620" s="400">
        <f>S1576</f>
        <v>0</v>
      </c>
      <c r="T1620" s="395">
        <f t="shared" si="2343"/>
        <v>0</v>
      </c>
      <c r="U1620" s="395">
        <f t="shared" si="2344"/>
        <v>0</v>
      </c>
      <c r="V1620" s="395">
        <f t="shared" si="2345"/>
        <v>0</v>
      </c>
      <c r="W1620" s="395">
        <f t="shared" si="2346"/>
        <v>0</v>
      </c>
      <c r="X1620" s="249"/>
      <c r="Y1620" s="249"/>
      <c r="Z1620" s="249"/>
      <c r="AA1620" s="249"/>
      <c r="AB1620" s="249"/>
    </row>
    <row r="1621" spans="1:28" hidden="1" outlineLevel="1">
      <c r="A1621" s="249"/>
      <c r="B1621" s="309" t="str">
        <f t="shared" ca="1" si="2347"/>
        <v>RL Capex 2029</v>
      </c>
      <c r="C1621" s="401"/>
      <c r="D1621" s="401"/>
      <c r="E1621" s="401"/>
      <c r="F1621" s="401"/>
      <c r="G1621" s="401"/>
      <c r="H1621" s="401"/>
      <c r="I1621" s="401"/>
      <c r="J1621" s="401"/>
      <c r="K1621" s="401"/>
      <c r="L1621" s="401"/>
      <c r="M1621" s="401"/>
      <c r="N1621" s="401"/>
      <c r="O1621" s="401"/>
      <c r="P1621" s="401"/>
      <c r="Q1621" s="401"/>
      <c r="R1621" s="401"/>
      <c r="S1621" s="396"/>
      <c r="T1621" s="400">
        <f>T1576</f>
        <v>0</v>
      </c>
      <c r="U1621" s="395">
        <f t="shared" si="2344"/>
        <v>0</v>
      </c>
      <c r="V1621" s="395">
        <f t="shared" si="2345"/>
        <v>0</v>
      </c>
      <c r="W1621" s="395">
        <f t="shared" si="2346"/>
        <v>0</v>
      </c>
      <c r="X1621" s="249"/>
      <c r="Y1621" s="249"/>
      <c r="Z1621" s="249"/>
      <c r="AA1621" s="249"/>
      <c r="AB1621" s="249"/>
    </row>
    <row r="1622" spans="1:28" hidden="1" outlineLevel="1">
      <c r="A1622" s="249"/>
      <c r="B1622" s="309" t="str">
        <f t="shared" ca="1" si="2347"/>
        <v>RL Capex 2030</v>
      </c>
      <c r="C1622" s="401"/>
      <c r="D1622" s="401"/>
      <c r="E1622" s="401"/>
      <c r="F1622" s="401"/>
      <c r="G1622" s="401"/>
      <c r="H1622" s="401"/>
      <c r="I1622" s="401"/>
      <c r="J1622" s="401"/>
      <c r="K1622" s="401"/>
      <c r="L1622" s="401"/>
      <c r="M1622" s="401"/>
      <c r="N1622" s="401"/>
      <c r="O1622" s="401"/>
      <c r="P1622" s="401"/>
      <c r="Q1622" s="401"/>
      <c r="R1622" s="401"/>
      <c r="S1622" s="401"/>
      <c r="T1622" s="396"/>
      <c r="U1622" s="400">
        <f>U1576</f>
        <v>0</v>
      </c>
      <c r="V1622" s="395">
        <f t="shared" si="2345"/>
        <v>0</v>
      </c>
      <c r="W1622" s="395">
        <f t="shared" si="2346"/>
        <v>0</v>
      </c>
      <c r="X1622" s="249"/>
      <c r="Y1622" s="249"/>
      <c r="Z1622" s="249"/>
      <c r="AA1622" s="249"/>
      <c r="AB1622" s="249"/>
    </row>
    <row r="1623" spans="1:28" hidden="1" outlineLevel="1">
      <c r="A1623" s="249"/>
      <c r="B1623" s="309" t="str">
        <f t="shared" ca="1" si="2347"/>
        <v>RL Capex 2031</v>
      </c>
      <c r="C1623" s="401"/>
      <c r="D1623" s="401"/>
      <c r="E1623" s="401"/>
      <c r="F1623" s="401"/>
      <c r="G1623" s="401"/>
      <c r="H1623" s="401"/>
      <c r="I1623" s="401"/>
      <c r="J1623" s="401"/>
      <c r="K1623" s="401"/>
      <c r="L1623" s="401"/>
      <c r="M1623" s="401"/>
      <c r="N1623" s="401"/>
      <c r="O1623" s="401"/>
      <c r="P1623" s="401"/>
      <c r="Q1623" s="401"/>
      <c r="R1623" s="401"/>
      <c r="S1623" s="401"/>
      <c r="T1623" s="401"/>
      <c r="U1623" s="396"/>
      <c r="V1623" s="400">
        <f>V1576</f>
        <v>0</v>
      </c>
      <c r="W1623" s="395">
        <f>IF(V1623="n/a","n/a",MAX(0,V1623-1))</f>
        <v>0</v>
      </c>
      <c r="X1623" s="249"/>
      <c r="Y1623" s="249"/>
      <c r="Z1623" s="249"/>
      <c r="AA1623" s="249"/>
      <c r="AB1623" s="249"/>
    </row>
    <row r="1624" spans="1:28" hidden="1" outlineLevel="1">
      <c r="A1624" s="249"/>
      <c r="B1624" s="309" t="str">
        <f t="shared" ca="1" si="2347"/>
        <v>RL Capex 2032</v>
      </c>
      <c r="C1624" s="401"/>
      <c r="D1624" s="401"/>
      <c r="E1624" s="401"/>
      <c r="F1624" s="401"/>
      <c r="G1624" s="401"/>
      <c r="H1624" s="401"/>
      <c r="I1624" s="401"/>
      <c r="J1624" s="401"/>
      <c r="K1624" s="401"/>
      <c r="L1624" s="401"/>
      <c r="M1624" s="401"/>
      <c r="N1624" s="401"/>
      <c r="O1624" s="401"/>
      <c r="P1624" s="401"/>
      <c r="Q1624" s="401"/>
      <c r="R1624" s="401"/>
      <c r="S1624" s="401"/>
      <c r="T1624" s="401"/>
      <c r="U1624" s="401"/>
      <c r="V1624" s="396"/>
      <c r="W1624" s="395">
        <f>W1576</f>
        <v>0</v>
      </c>
      <c r="X1624" s="249"/>
      <c r="Y1624" s="249"/>
      <c r="Z1624" s="249"/>
      <c r="AA1624" s="249"/>
      <c r="AB1624" s="249"/>
    </row>
    <row r="1625" spans="1:28" hidden="1" outlineLevel="1">
      <c r="A1625" s="249"/>
      <c r="B1625" s="332"/>
      <c r="C1625" s="395"/>
      <c r="D1625" s="395"/>
      <c r="E1625" s="395"/>
      <c r="F1625" s="395"/>
      <c r="G1625" s="395"/>
      <c r="H1625" s="395"/>
      <c r="I1625" s="395"/>
      <c r="J1625" s="395"/>
      <c r="K1625" s="395"/>
      <c r="L1625" s="395"/>
      <c r="M1625" s="395"/>
      <c r="N1625" s="395"/>
      <c r="O1625" s="395"/>
      <c r="P1625" s="395"/>
      <c r="Q1625" s="395"/>
      <c r="R1625" s="395"/>
      <c r="S1625" s="395"/>
      <c r="T1625" s="395"/>
      <c r="U1625" s="395"/>
      <c r="V1625" s="395"/>
      <c r="W1625" s="395"/>
      <c r="X1625" s="249"/>
      <c r="Y1625" s="249"/>
      <c r="Z1625" s="249"/>
      <c r="AA1625" s="249"/>
      <c r="AB1625" s="249"/>
    </row>
    <row r="1626" spans="1:28" collapsed="1">
      <c r="A1626" s="322"/>
      <c r="B1626" s="336" t="s">
        <v>192</v>
      </c>
      <c r="C1626" s="460">
        <f ca="1">(IF(OR($C1576&lt;&gt;"n/a",C1576&lt;&gt;"n/a"),IF(SUM(C1579:C1601)=0,0,IF((SUMPRODUCT(C1579:C1601,C1603:C1625)/SUM(C1579:C1601))&lt;0,1,(SUMPRODUCT(C1579:C1601,C1603:C1625)/SUM(C1579:C1601)))),"n/a"))</f>
        <v>0</v>
      </c>
      <c r="D1626" s="460">
        <f ca="1">(IF(OR($C1576&lt;&gt;"n/a",D1576&lt;&gt;"n/a"),IF(SUM(D1579:D1601)=0,0,IF((SUMPRODUCT(D1579:D1601,D1603:D1625)/SUM(D1579:D1601))&lt;0,1,(SUMPRODUCT(D1579:D1601,D1603:D1625)/SUM(D1579:D1601)))),"n/a"))</f>
        <v>0</v>
      </c>
      <c r="E1626" s="460">
        <f t="shared" ref="E1626:W1626" ca="1" si="2348">(IF(OR($C1576&lt;&gt;"n/a",E1576&lt;&gt;"n/a"),IF(SUM(E1579:E1601)=0,0,IF((SUMPRODUCT(E1579:E1601,E1603:E1625)/SUM(E1579:E1601))&lt;0,1,(SUMPRODUCT(E1579:E1601,E1603:E1625)/SUM(E1579:E1601)))),"n/a"))</f>
        <v>0</v>
      </c>
      <c r="F1626" s="460">
        <f t="shared" ca="1" si="2348"/>
        <v>0</v>
      </c>
      <c r="G1626" s="460">
        <f t="shared" ca="1" si="2348"/>
        <v>0</v>
      </c>
      <c r="H1626" s="460">
        <f t="shared" ca="1" si="2348"/>
        <v>0</v>
      </c>
      <c r="I1626" s="460">
        <f t="shared" ca="1" si="2348"/>
        <v>0</v>
      </c>
      <c r="J1626" s="460">
        <f t="shared" ca="1" si="2348"/>
        <v>0</v>
      </c>
      <c r="K1626" s="460">
        <f t="shared" ca="1" si="2348"/>
        <v>0</v>
      </c>
      <c r="L1626" s="460">
        <f t="shared" ca="1" si="2348"/>
        <v>0</v>
      </c>
      <c r="M1626" s="460">
        <f t="shared" ca="1" si="2348"/>
        <v>0</v>
      </c>
      <c r="N1626" s="460">
        <f t="shared" ca="1" si="2348"/>
        <v>0</v>
      </c>
      <c r="O1626" s="460">
        <f t="shared" ca="1" si="2348"/>
        <v>0</v>
      </c>
      <c r="P1626" s="460">
        <f t="shared" ca="1" si="2348"/>
        <v>0</v>
      </c>
      <c r="Q1626" s="460">
        <f t="shared" ca="1" si="2348"/>
        <v>0</v>
      </c>
      <c r="R1626" s="460">
        <f t="shared" ca="1" si="2348"/>
        <v>0</v>
      </c>
      <c r="S1626" s="460">
        <f t="shared" ca="1" si="2348"/>
        <v>0</v>
      </c>
      <c r="T1626" s="460">
        <f t="shared" ca="1" si="2348"/>
        <v>0</v>
      </c>
      <c r="U1626" s="460">
        <f t="shared" ca="1" si="2348"/>
        <v>0</v>
      </c>
      <c r="V1626" s="460">
        <f t="shared" ca="1" si="2348"/>
        <v>0</v>
      </c>
      <c r="W1626" s="460">
        <f t="shared" ca="1" si="2348"/>
        <v>0</v>
      </c>
      <c r="X1626" s="249"/>
      <c r="Y1626" s="249"/>
      <c r="Z1626" s="249"/>
      <c r="AA1626" s="249"/>
      <c r="AB1626" s="249"/>
    </row>
    <row r="1627" spans="1:28">
      <c r="A1627" s="249"/>
      <c r="B1627" s="249"/>
      <c r="C1627" s="395"/>
      <c r="D1627" s="395"/>
      <c r="E1627" s="395"/>
      <c r="F1627" s="395"/>
      <c r="G1627" s="395"/>
      <c r="H1627" s="395"/>
      <c r="I1627" s="395"/>
      <c r="J1627" s="395"/>
      <c r="K1627" s="395"/>
      <c r="L1627" s="395"/>
      <c r="M1627" s="395"/>
      <c r="N1627" s="395"/>
      <c r="O1627" s="395"/>
      <c r="P1627" s="395"/>
      <c r="Q1627" s="395"/>
      <c r="R1627" s="395"/>
      <c r="S1627" s="395"/>
      <c r="T1627" s="395"/>
      <c r="U1627" s="395"/>
      <c r="V1627" s="395"/>
      <c r="W1627" s="395"/>
      <c r="X1627" s="249"/>
      <c r="Y1627" s="249"/>
      <c r="Z1627" s="249"/>
      <c r="AA1627" s="249"/>
      <c r="AB1627" s="249"/>
    </row>
    <row r="1628" spans="1:28">
      <c r="A1628" s="72" t="s">
        <v>134</v>
      </c>
      <c r="B1628" s="142">
        <f>VLOOKUP($A1628,'RFM input'!$E$7:$F$56,2,FALSE)</f>
        <v>0</v>
      </c>
      <c r="C1628" s="402"/>
      <c r="D1628" s="402"/>
      <c r="E1628" s="403"/>
      <c r="F1628" s="403"/>
      <c r="G1628" s="403"/>
      <c r="H1628" s="403"/>
      <c r="I1628" s="403"/>
      <c r="J1628" s="403"/>
      <c r="K1628" s="403"/>
      <c r="L1628" s="403"/>
      <c r="M1628" s="403"/>
      <c r="N1628" s="403"/>
      <c r="O1628" s="403"/>
      <c r="P1628" s="403"/>
      <c r="Q1628" s="403"/>
      <c r="R1628" s="403"/>
      <c r="S1628" s="403"/>
      <c r="T1628" s="403"/>
      <c r="U1628" s="403"/>
      <c r="V1628" s="403"/>
      <c r="W1628" s="403"/>
      <c r="X1628" s="249"/>
      <c r="Y1628" s="249"/>
      <c r="Z1628" s="249"/>
      <c r="AA1628" s="249"/>
      <c r="AB1628" s="249"/>
    </row>
    <row r="1629" spans="1:28">
      <c r="A1629" s="378">
        <f>VALUE(REPLACE(A1628,1,12,""))</f>
        <v>31</v>
      </c>
      <c r="B1629" s="317" t="s">
        <v>195</v>
      </c>
      <c r="C1629" s="389">
        <f ca="1">OFFSET('TAB roll forward'!$H$7,A1629,0)</f>
        <v>0</v>
      </c>
      <c r="D1629" s="404">
        <f ca="1">'RAB remaining lives'!D1634</f>
        <v>0</v>
      </c>
      <c r="E1629" s="404">
        <f ca="1">'RAB remaining lives'!E1634</f>
        <v>0</v>
      </c>
      <c r="F1629" s="404">
        <f ca="1">'RAB remaining lives'!F1634</f>
        <v>0</v>
      </c>
      <c r="G1629" s="404">
        <f ca="1">'RAB remaining lives'!G1634</f>
        <v>0</v>
      </c>
      <c r="H1629" s="404">
        <f ca="1">'RAB remaining lives'!H1634</f>
        <v>0</v>
      </c>
      <c r="I1629" s="404">
        <f ca="1">'RAB remaining lives'!I1634</f>
        <v>0</v>
      </c>
      <c r="J1629" s="404">
        <f ca="1">'RAB remaining lives'!J1634</f>
        <v>0</v>
      </c>
      <c r="K1629" s="404">
        <f ca="1">'RAB remaining lives'!K1634</f>
        <v>0</v>
      </c>
      <c r="L1629" s="404">
        <f ca="1">'RAB remaining lives'!L1634</f>
        <v>0</v>
      </c>
      <c r="M1629" s="404">
        <f ca="1">'RAB remaining lives'!M1634</f>
        <v>0</v>
      </c>
      <c r="N1629" s="404">
        <f>'RAB remaining lives'!N1634</f>
        <v>0</v>
      </c>
      <c r="O1629" s="404">
        <f>'RAB remaining lives'!O1634</f>
        <v>0</v>
      </c>
      <c r="P1629" s="404">
        <f>'RAB remaining lives'!P1634</f>
        <v>0</v>
      </c>
      <c r="Q1629" s="404">
        <f>'RAB remaining lives'!Q1634</f>
        <v>0</v>
      </c>
      <c r="R1629" s="404">
        <f>'RAB remaining lives'!R1634</f>
        <v>0</v>
      </c>
      <c r="S1629" s="404">
        <f>'RAB remaining lives'!S1634</f>
        <v>0</v>
      </c>
      <c r="T1629" s="404">
        <f>'RAB remaining lives'!T1634</f>
        <v>0</v>
      </c>
      <c r="U1629" s="404">
        <f>'RAB remaining lives'!U1634</f>
        <v>0</v>
      </c>
      <c r="V1629" s="404">
        <f>'RAB remaining lives'!V1634</f>
        <v>0</v>
      </c>
      <c r="W1629" s="404">
        <f>'RAB remaining lives'!W1634</f>
        <v>0</v>
      </c>
      <c r="X1629" s="249"/>
      <c r="Y1629" s="249"/>
      <c r="Z1629" s="249"/>
      <c r="AA1629" s="249"/>
      <c r="AB1629" s="249"/>
    </row>
    <row r="1630" spans="1:28">
      <c r="A1630" s="249"/>
      <c r="B1630" s="249" t="s">
        <v>326</v>
      </c>
      <c r="C1630" s="391">
        <f ca="1">OFFSET('RFM input'!$X$6,$A1629,0)</f>
        <v>0</v>
      </c>
      <c r="D1630" s="390">
        <f ca="1">OFFSET('RFM input'!$Y$6,$A1629,0)</f>
        <v>0</v>
      </c>
      <c r="E1630" s="390">
        <f ca="1">OFFSET('RFM input'!$Y$6,$A1629,0)</f>
        <v>0</v>
      </c>
      <c r="F1630" s="390">
        <f ca="1">OFFSET('RFM input'!$Y$6,$A1629,0)</f>
        <v>0</v>
      </c>
      <c r="G1630" s="390">
        <f ca="1">OFFSET('RFM input'!$Y$6,$A1629,0)</f>
        <v>0</v>
      </c>
      <c r="H1630" s="390">
        <f ca="1">OFFSET('RFM input'!$Y$6,$A1629,0)</f>
        <v>0</v>
      </c>
      <c r="I1630" s="390">
        <f ca="1">OFFSET('RFM input'!$Y$6,'TAB remaining lives'!$A1629,0)</f>
        <v>0</v>
      </c>
      <c r="J1630" s="390">
        <f ca="1">OFFSET('RFM input'!$Y$6,'TAB remaining lives'!$A1629,0)</f>
        <v>0</v>
      </c>
      <c r="K1630" s="390">
        <f ca="1">OFFSET('RFM input'!$Y$6,'TAB remaining lives'!$A1629,0)</f>
        <v>0</v>
      </c>
      <c r="L1630" s="390">
        <f ca="1">OFFSET('RFM input'!$Y$6,'TAB remaining lives'!$A1629,0)</f>
        <v>0</v>
      </c>
      <c r="M1630" s="390">
        <f ca="1">OFFSET('RFM input'!$Y$6,'TAB remaining lives'!$A1629,0)</f>
        <v>0</v>
      </c>
      <c r="N1630" s="390"/>
      <c r="O1630" s="390"/>
      <c r="P1630" s="390"/>
      <c r="Q1630" s="390"/>
      <c r="R1630" s="390"/>
      <c r="S1630" s="390"/>
      <c r="T1630" s="390"/>
      <c r="U1630" s="390"/>
      <c r="V1630" s="390"/>
      <c r="W1630" s="390"/>
      <c r="X1630" s="249"/>
      <c r="Y1630" s="249"/>
      <c r="Z1630" s="249"/>
      <c r="AA1630" s="249"/>
      <c r="AB1630" s="249"/>
    </row>
    <row r="1631" spans="1:28">
      <c r="A1631" s="249"/>
      <c r="B1631" s="317" t="s">
        <v>300</v>
      </c>
      <c r="C1631" s="392"/>
      <c r="D1631" s="393">
        <f ca="1">IF(D$6=(OFFSET('RFM input'!$G$60,0,'RFM input'!$AA$7)),OFFSET('RFM input'!$I$454,$A1629,0),0)</f>
        <v>0</v>
      </c>
      <c r="E1631" s="390">
        <f ca="1">IF(E$6=(OFFSET('RFM input'!$G$60,0,'RFM input'!$AA$7)),OFFSET('RFM input'!$I$454,$A1629,0),0)</f>
        <v>0</v>
      </c>
      <c r="F1631" s="390">
        <f ca="1">IF(F$6=(OFFSET('RFM input'!$G$60,0,'RFM input'!$AA$7)),OFFSET('RFM input'!$I$454,$A1629,0),0)</f>
        <v>0</v>
      </c>
      <c r="G1631" s="390">
        <f ca="1">IF(G$6=(OFFSET('RFM input'!$G$60,0,'RFM input'!$AA$7)),OFFSET('RFM input'!$I$454,$A1629,0),0)</f>
        <v>0</v>
      </c>
      <c r="H1631" s="390">
        <f ca="1">IF(H$6=(OFFSET('RFM input'!$G$60,0,'RFM input'!$AA$7)),OFFSET('RFM input'!$I$454,$A1629,0),0)</f>
        <v>0</v>
      </c>
      <c r="I1631" s="390">
        <f ca="1">IF(I$6=(OFFSET('RFM input'!$G$60,0,'RFM input'!$AA$7)),OFFSET('RFM input'!$I$454,$A1629,0),0)</f>
        <v>0</v>
      </c>
      <c r="J1631" s="390">
        <f ca="1">IF(J$6=(OFFSET('RFM input'!$G$60,0,'RFM input'!$AA$7)),OFFSET('RFM input'!$I$454,$A1629,0),0)</f>
        <v>0</v>
      </c>
      <c r="K1631" s="390">
        <f ca="1">IF(K$6=(OFFSET('RFM input'!$G$60,0,'RFM input'!$AA$7)),OFFSET('RFM input'!$I$454,$A1629,0),0)</f>
        <v>0</v>
      </c>
      <c r="L1631" s="390">
        <f ca="1">IF(L$6=(OFFSET('RFM input'!$G$60,0,'RFM input'!$AA$7)),OFFSET('RFM input'!$I$454,$A1629,0),0)</f>
        <v>0</v>
      </c>
      <c r="M1631" s="390">
        <f ca="1">IF(M$6=(OFFSET('RFM input'!$G$60,0,'RFM input'!$AA$7)),OFFSET('RFM input'!$I$454,$A1629,0),0)</f>
        <v>0</v>
      </c>
      <c r="N1631" s="390"/>
      <c r="O1631" s="390"/>
      <c r="P1631" s="390"/>
      <c r="Q1631" s="390"/>
      <c r="R1631" s="390"/>
      <c r="S1631" s="390"/>
      <c r="T1631" s="390"/>
      <c r="U1631" s="390"/>
      <c r="V1631" s="390"/>
      <c r="W1631" s="390"/>
      <c r="X1631" s="249"/>
      <c r="Y1631" s="249"/>
      <c r="Z1631" s="249"/>
      <c r="AA1631" s="249"/>
      <c r="AB1631" s="249"/>
    </row>
    <row r="1632" spans="1:28">
      <c r="A1632" s="249"/>
      <c r="B1632" s="317" t="s">
        <v>309</v>
      </c>
      <c r="C1632" s="392"/>
      <c r="D1632" s="391">
        <f ca="1">IF(D$6=(OFFSET('RFM input'!$G$60,0,'RFM input'!$AA$7)),OFFSET('RFM input'!$K$454,$A1629,0),0)</f>
        <v>0</v>
      </c>
      <c r="E1632" s="394">
        <f ca="1">IF(E$6=(OFFSET('RFM input'!$G$60,0,'RFM input'!$AA$7)),OFFSET('RFM input'!$K$454,$A1629,0),0)</f>
        <v>0</v>
      </c>
      <c r="F1632" s="394">
        <f ca="1">IF(F$6=(OFFSET('RFM input'!$G$60,0,'RFM input'!$AA$7)),OFFSET('RFM input'!$K$454,$A1629,0),0)</f>
        <v>0</v>
      </c>
      <c r="G1632" s="394">
        <f ca="1">IF(G$6=(OFFSET('RFM input'!$G$60,0,'RFM input'!$AA$7)),OFFSET('RFM input'!$K$454,$A1629,0),0)</f>
        <v>0</v>
      </c>
      <c r="H1632" s="394">
        <f ca="1">IF(H$6=(OFFSET('RFM input'!$G$60,0,'RFM input'!$AA$7)),OFFSET('RFM input'!$K$454,$A1629,0),0)</f>
        <v>0</v>
      </c>
      <c r="I1632" s="394">
        <f ca="1">IF(I$6=(OFFSET('RFM input'!$G$60,0,'RFM input'!$AA$7)),OFFSET('RFM input'!$K$454,$A1629,0),0)</f>
        <v>0</v>
      </c>
      <c r="J1632" s="394">
        <f ca="1">IF(J$6=(OFFSET('RFM input'!$G$60,0,'RFM input'!$AA$7)),OFFSET('RFM input'!$K$454,$A1629,0),0)</f>
        <v>0</v>
      </c>
      <c r="K1632" s="394">
        <f ca="1">IF(K$6=(OFFSET('RFM input'!$G$60,0,'RFM input'!$AA$7)),OFFSET('RFM input'!$K$454,$A1629,0),0)</f>
        <v>0</v>
      </c>
      <c r="L1632" s="394">
        <f ca="1">IF(L$6=(OFFSET('RFM input'!$G$60,0,'RFM input'!$AA$7)),OFFSET('RFM input'!$K$454,$A1629,0),0)</f>
        <v>0</v>
      </c>
      <c r="M1632" s="394">
        <f ca="1">IF(M$6=(OFFSET('RFM input'!$G$60,0,'RFM input'!$AA$7)),OFFSET('RFM input'!$K$454,$A1629,0),0)</f>
        <v>0</v>
      </c>
      <c r="N1632" s="394"/>
      <c r="O1632" s="394"/>
      <c r="P1632" s="394"/>
      <c r="Q1632" s="394"/>
      <c r="R1632" s="394"/>
      <c r="S1632" s="394"/>
      <c r="T1632" s="394"/>
      <c r="U1632" s="394"/>
      <c r="V1632" s="394"/>
      <c r="W1632" s="394"/>
      <c r="X1632" s="249"/>
      <c r="Y1632" s="249"/>
      <c r="Z1632" s="249"/>
      <c r="AA1632" s="249"/>
      <c r="AB1632" s="249"/>
    </row>
    <row r="1633" spans="1:28" hidden="1" outlineLevel="1">
      <c r="A1633" s="459">
        <v>-1</v>
      </c>
      <c r="B1633" s="309" t="s">
        <v>303</v>
      </c>
      <c r="C1633" s="395"/>
      <c r="D1633" s="395">
        <f t="shared" ref="D1633" ca="1" si="2349">IF(D1657="n/a",0,IF(AND(D1631=0,C1633=0),0,
IF(AND(D1631&lt;&gt;0,C1633=0),D1631,
IF(AND(D1632&lt;&gt;0,C1633&lt;&gt;0),(C1633-(C1633/C1657))+D1631,
IF(C1657&lt;1,0,(C1633-(C1633/C1657)))))))</f>
        <v>0</v>
      </c>
      <c r="E1633" s="395">
        <f t="shared" ref="E1633" ca="1" si="2350">IF(E1657="n/a",0,IF(AND(E1631=0,D1633=0),0,
IF(AND(E1631&lt;&gt;0,D1633=0),E1631,
IF(AND(E1632&lt;&gt;0,D1633&lt;&gt;0),(D1633-(D1633/D1657))+E1631,
IF(D1657&lt;1,0,(D1633-(D1633/D1657)))))))</f>
        <v>0</v>
      </c>
      <c r="F1633" s="395">
        <f t="shared" ref="F1633" ca="1" si="2351">IF(F1657="n/a",0,IF(AND(F1631=0,E1633=0),0,
IF(AND(F1631&lt;&gt;0,E1633=0),F1631,
IF(AND(F1632&lt;&gt;0,E1633&lt;&gt;0),(E1633-(E1633/E1657))+F1631,
IF(E1657&lt;1,0,(E1633-(E1633/E1657)))))))</f>
        <v>0</v>
      </c>
      <c r="G1633" s="395">
        <f t="shared" ref="G1633" ca="1" si="2352">IF(G1657="n/a",0,IF(AND(G1631=0,F1633=0),0,
IF(AND(G1631&lt;&gt;0,F1633=0),G1631,
IF(AND(G1632&lt;&gt;0,F1633&lt;&gt;0),(F1633-(F1633/F1657))+G1631,
IF(F1657&lt;1,0,(F1633-(F1633/F1657)))))))</f>
        <v>0</v>
      </c>
      <c r="H1633" s="395">
        <f ca="1">IF(H1657="n/a",0,IF(AND(H1631=0,G1633=0),0,
IF(AND(H1631&lt;&gt;0,G1633=0),H1631,
IF(AND(H1632&lt;&gt;0,G1633&lt;&gt;0),(G1633-(G1633/G1657))+H1631,
IF(G1657&lt;1,0,(G1633-(G1633/G1657)))))))</f>
        <v>0</v>
      </c>
      <c r="I1633" s="395">
        <f t="shared" ref="I1633" ca="1" si="2353">IF(I1657="n/a",0,IF(AND(I1631=0,H1633=0),0,
IF(AND(I1631&lt;&gt;0,H1633=0),I1631,
IF(AND(I1632&lt;&gt;0,H1633&lt;&gt;0),(H1633-(H1633/H1657))+I1631,
IF(H1657&lt;1,0,(H1633-(H1633/H1657)))))))</f>
        <v>0</v>
      </c>
      <c r="J1633" s="395">
        <f t="shared" ref="J1633" ca="1" si="2354">IF(J1657="n/a",0,IF(AND(J1631=0,I1633=0),0,
IF(AND(J1631&lt;&gt;0,I1633=0),J1631,
IF(AND(J1632&lt;&gt;0,I1633&lt;&gt;0),(I1633-(I1633/I1657))+J1631,
IF(I1657&lt;1,0,(I1633-(I1633/I1657)))))))</f>
        <v>0</v>
      </c>
      <c r="K1633" s="395">
        <f t="shared" ref="K1633" ca="1" si="2355">IF(K1657="n/a",0,IF(AND(K1631=0,J1633=0),0,
IF(AND(K1631&lt;&gt;0,J1633=0),K1631,
IF(AND(K1632&lt;&gt;0,J1633&lt;&gt;0),(J1633-(J1633/J1657))+K1631,
IF(J1657&lt;1,0,(J1633-(J1633/J1657)))))))</f>
        <v>0</v>
      </c>
      <c r="L1633" s="395">
        <f t="shared" ref="L1633" ca="1" si="2356">IF(L1657="n/a",0,IF(AND(L1631=0,K1633=0),0,
IF(AND(L1631&lt;&gt;0,K1633=0),L1631,
IF(AND(L1632&lt;&gt;0,K1633&lt;&gt;0),(K1633-(K1633/K1657))+L1631,
IF(K1657&lt;1,0,(K1633-(K1633/K1657)))))))</f>
        <v>0</v>
      </c>
      <c r="M1633" s="395">
        <f t="shared" ref="M1633" ca="1" si="2357">IF(M1657="n/a",0,IF(AND(M1631=0,L1633=0),0,
IF(AND(M1631&lt;&gt;0,L1633=0),M1631,
IF(AND(M1632&lt;&gt;0,L1633&lt;&gt;0),(L1633-(L1633/L1657))+M1631,
IF(L1657&lt;1,0,(L1633-(L1633/L1657)))))))</f>
        <v>0</v>
      </c>
      <c r="N1633" s="395">
        <f t="shared" ref="N1633" ca="1" si="2358">IF(N1657="n/a",0,IF(AND(N1631=0,M1633=0),0,
IF(AND(N1631&lt;&gt;0,M1633=0),N1631,
IF(AND(N1632&lt;&gt;0,M1633&lt;&gt;0),(M1633-(M1633/M1657))+N1631,
IF(M1657&lt;1,0,(M1633-(M1633/M1657)))))))</f>
        <v>0</v>
      </c>
      <c r="O1633" s="395">
        <f t="shared" ref="O1633" ca="1" si="2359">IF(O1657="n/a",0,IF(AND(O1631=0,N1633=0),0,
IF(AND(O1631&lt;&gt;0,N1633=0),O1631,
IF(AND(O1632&lt;&gt;0,N1633&lt;&gt;0),(N1633-(N1633/N1657))+O1631,
IF(N1657&lt;1,0,(N1633-(N1633/N1657)))))))</f>
        <v>0</v>
      </c>
      <c r="P1633" s="395">
        <f t="shared" ref="P1633" ca="1" si="2360">IF(P1657="n/a",0,IF(AND(P1631=0,O1633=0),0,
IF(AND(P1631&lt;&gt;0,O1633=0),P1631,
IF(AND(P1632&lt;&gt;0,O1633&lt;&gt;0),(O1633-(O1633/O1657))+P1631,
IF(O1657&lt;1,0,(O1633-(O1633/O1657)))))))</f>
        <v>0</v>
      </c>
      <c r="Q1633" s="395">
        <f t="shared" ref="Q1633" ca="1" si="2361">IF(Q1657="n/a",0,IF(AND(Q1631=0,P1633=0),0,
IF(AND(Q1631&lt;&gt;0,P1633=0),Q1631,
IF(AND(Q1632&lt;&gt;0,P1633&lt;&gt;0),(P1633-(P1633/P1657))+Q1631,
IF(P1657&lt;1,0,(P1633-(P1633/P1657)))))))</f>
        <v>0</v>
      </c>
      <c r="R1633" s="395">
        <f t="shared" ref="R1633" ca="1" si="2362">IF(R1657="n/a",0,IF(AND(R1631=0,Q1633=0),0,
IF(AND(R1631&lt;&gt;0,Q1633=0),R1631,
IF(AND(R1632&lt;&gt;0,Q1633&lt;&gt;0),(Q1633-(Q1633/Q1657))+R1631,
IF(Q1657&lt;1,0,(Q1633-(Q1633/Q1657)))))))</f>
        <v>0</v>
      </c>
      <c r="S1633" s="395">
        <f t="shared" ref="S1633" ca="1" si="2363">IF(S1657="n/a",0,IF(AND(S1631=0,R1633=0),0,
IF(AND(S1631&lt;&gt;0,R1633=0),S1631,
IF(AND(S1632&lt;&gt;0,R1633&lt;&gt;0),(R1633-(R1633/R1657))+S1631,
IF(R1657&lt;1,0,(R1633-(R1633/R1657)))))))</f>
        <v>0</v>
      </c>
      <c r="T1633" s="395">
        <f t="shared" ref="T1633" ca="1" si="2364">IF(T1657="n/a",0,IF(AND(T1631=0,S1633=0),0,
IF(AND(T1631&lt;&gt;0,S1633=0),T1631,
IF(AND(T1632&lt;&gt;0,S1633&lt;&gt;0),(S1633-(S1633/S1657))+T1631,
IF(S1657&lt;1,0,(S1633-(S1633/S1657)))))))</f>
        <v>0</v>
      </c>
      <c r="U1633" s="395">
        <f t="shared" ref="U1633" ca="1" si="2365">IF(U1657="n/a",0,IF(AND(U1631=0,T1633=0),0,
IF(AND(U1631&lt;&gt;0,T1633=0),U1631,
IF(AND(U1632&lt;&gt;0,T1633&lt;&gt;0),(T1633-(T1633/T1657))+U1631,
IF(T1657&lt;1,0,(T1633-(T1633/T1657)))))))</f>
        <v>0</v>
      </c>
      <c r="V1633" s="395">
        <f t="shared" ref="V1633" ca="1" si="2366">IF(V1657="n/a",0,IF(AND(V1631=0,U1633=0),0,
IF(AND(V1631&lt;&gt;0,U1633=0),V1631,
IF(AND(V1632&lt;&gt;0,U1633&lt;&gt;0),(U1633-(U1633/U1657))+V1631,
IF(U1657&lt;1,0,(U1633-(U1633/U1657)))))))</f>
        <v>0</v>
      </c>
      <c r="W1633" s="395">
        <f t="shared" ref="W1633" ca="1" si="2367">IF(W1657="n/a",0,IF(AND(W1631=0,V1633=0),0,
IF(AND(W1631&lt;&gt;0,V1633=0),W1631,
IF(AND(W1632&lt;&gt;0,V1633&lt;&gt;0),(V1633-(V1633/V1657))+W1631,
IF(V1657&lt;1,0,(V1633-(V1633/V1657)))))))</f>
        <v>0</v>
      </c>
      <c r="X1633" s="249"/>
      <c r="Y1633" s="249"/>
      <c r="Z1633" s="249"/>
      <c r="AA1633" s="249"/>
      <c r="AB1633" s="249"/>
    </row>
    <row r="1634" spans="1:28" hidden="1" outlineLevel="1">
      <c r="A1634" s="331">
        <v>0</v>
      </c>
      <c r="B1634" s="309" t="s">
        <v>194</v>
      </c>
      <c r="C1634" s="400">
        <f ca="1">C1629</f>
        <v>0</v>
      </c>
      <c r="D1634" s="395">
        <f ca="1">IF(C1658="n/a",C1634,IFERROR(IF((OFFSET($C1634,0,$A1634))&lt;0,
MIN(0,C1634-(OFFSET($C1634,0,$A1634)/(OFFSET($C1629,-$A1633,$A1634)))),
MAX(0,C1634-(OFFSET($C1634,0,$A1634)/(OFFSET($C1629,-$A1633,$A1634))))),0))</f>
        <v>0</v>
      </c>
      <c r="E1634" s="395">
        <f t="shared" ref="E1634" ca="1" si="2368">IF(D1658="n/a",D1634,IFERROR(IF((OFFSET($C1634,0,$A1634))&lt;0,
MIN(0,D1634-(OFFSET($C1634,0,$A1634)/(OFFSET($C1629,-$A1633,$A1634)))),
MAX(0,D1634-(OFFSET($C1634,0,$A1634)/(OFFSET($C1629,-$A1633,$A1634))))),0))</f>
        <v>0</v>
      </c>
      <c r="F1634" s="395">
        <f t="shared" ref="F1634:F1635" ca="1" si="2369">IF(E1658="n/a",E1634,IFERROR(IF((OFFSET($C1634,0,$A1634))&lt;0,
MIN(0,E1634-(OFFSET($C1634,0,$A1634)/(OFFSET($C1629,-$A1633,$A1634)))),
MAX(0,E1634-(OFFSET($C1634,0,$A1634)/(OFFSET($C1629,-$A1633,$A1634))))),0))</f>
        <v>0</v>
      </c>
      <c r="G1634" s="395">
        <f t="shared" ref="G1634:G1636" ca="1" si="2370">IF(F1658="n/a",F1634,IFERROR(IF((OFFSET($C1634,0,$A1634))&lt;0,
MIN(0,F1634-(OFFSET($C1634,0,$A1634)/(OFFSET($C1629,-$A1633,$A1634)))),
MAX(0,F1634-(OFFSET($C1634,0,$A1634)/(OFFSET($C1629,-$A1633,$A1634))))),0))</f>
        <v>0</v>
      </c>
      <c r="H1634" s="395">
        <f t="shared" ref="H1634:H1637" ca="1" si="2371">IF(G1658="n/a",G1634,IFERROR(IF((OFFSET($C1634,0,$A1634))&lt;0,
MIN(0,G1634-(OFFSET($C1634,0,$A1634)/(OFFSET($C1629,-$A1633,$A1634)))),
MAX(0,G1634-(OFFSET($C1634,0,$A1634)/(OFFSET($C1629,-$A1633,$A1634))))),0))</f>
        <v>0</v>
      </c>
      <c r="I1634" s="395">
        <f t="shared" ref="I1634:I1638" ca="1" si="2372">IF(H1658="n/a",H1634,IFERROR(IF((OFFSET($C1634,0,$A1634))&lt;0,
MIN(0,H1634-(OFFSET($C1634,0,$A1634)/(OFFSET($C1629,-$A1633,$A1634)))),
MAX(0,H1634-(OFFSET($C1634,0,$A1634)/(OFFSET($C1629,-$A1633,$A1634))))),0))</f>
        <v>0</v>
      </c>
      <c r="J1634" s="395">
        <f t="shared" ref="J1634:J1639" ca="1" si="2373">IF(I1658="n/a",I1634,IFERROR(IF((OFFSET($C1634,0,$A1634))&lt;0,
MIN(0,I1634-(OFFSET($C1634,0,$A1634)/(OFFSET($C1629,-$A1633,$A1634)))),
MAX(0,I1634-(OFFSET($C1634,0,$A1634)/(OFFSET($C1629,-$A1633,$A1634))))),0))</f>
        <v>0</v>
      </c>
      <c r="K1634" s="395">
        <f t="shared" ref="K1634:K1640" ca="1" si="2374">IF(J1658="n/a",J1634,IFERROR(IF((OFFSET($C1634,0,$A1634))&lt;0,
MIN(0,J1634-(OFFSET($C1634,0,$A1634)/(OFFSET($C1629,-$A1633,$A1634)))),
MAX(0,J1634-(OFFSET($C1634,0,$A1634)/(OFFSET($C1629,-$A1633,$A1634))))),0))</f>
        <v>0</v>
      </c>
      <c r="L1634" s="395">
        <f t="shared" ref="L1634:L1641" ca="1" si="2375">IF(K1658="n/a",K1634,IFERROR(IF((OFFSET($C1634,0,$A1634))&lt;0,
MIN(0,K1634-(OFFSET($C1634,0,$A1634)/(OFFSET($C1629,-$A1633,$A1634)))),
MAX(0,K1634-(OFFSET($C1634,0,$A1634)/(OFFSET($C1629,-$A1633,$A1634))))),0))</f>
        <v>0</v>
      </c>
      <c r="M1634" s="395">
        <f t="shared" ref="M1634:M1642" ca="1" si="2376">IF(L1658="n/a",L1634,IFERROR(IF((OFFSET($C1634,0,$A1634))&lt;0,
MIN(0,L1634-(OFFSET($C1634,0,$A1634)/(OFFSET($C1629,-$A1633,$A1634)))),
MAX(0,L1634-(OFFSET($C1634,0,$A1634)/(OFFSET($C1629,-$A1633,$A1634))))),0))</f>
        <v>0</v>
      </c>
      <c r="N1634" s="395">
        <f t="shared" ref="N1634:N1643" ca="1" si="2377">IF(M1658="n/a",M1634,IFERROR(IF((OFFSET($C1634,0,$A1634))&lt;0,
MIN(0,M1634-(OFFSET($C1634,0,$A1634)/(OFFSET($C1629,-$A1633,$A1634)))),
MAX(0,M1634-(OFFSET($C1634,0,$A1634)/(OFFSET($C1629,-$A1633,$A1634))))),0))</f>
        <v>0</v>
      </c>
      <c r="O1634" s="395">
        <f t="shared" ref="O1634:O1644" ca="1" si="2378">IF(N1658="n/a",N1634,IFERROR(IF((OFFSET($C1634,0,$A1634))&lt;0,
MIN(0,N1634-(OFFSET($C1634,0,$A1634)/(OFFSET($C1629,-$A1633,$A1634)))),
MAX(0,N1634-(OFFSET($C1634,0,$A1634)/(OFFSET($C1629,-$A1633,$A1634))))),0))</f>
        <v>0</v>
      </c>
      <c r="P1634" s="395">
        <f t="shared" ref="P1634:P1645" ca="1" si="2379">IF(O1658="n/a",O1634,IFERROR(IF((OFFSET($C1634,0,$A1634))&lt;0,
MIN(0,O1634-(OFFSET($C1634,0,$A1634)/(OFFSET($C1629,-$A1633,$A1634)))),
MAX(0,O1634-(OFFSET($C1634,0,$A1634)/(OFFSET($C1629,-$A1633,$A1634))))),0))</f>
        <v>0</v>
      </c>
      <c r="Q1634" s="395">
        <f t="shared" ref="Q1634:Q1646" ca="1" si="2380">IF(P1658="n/a",P1634,IFERROR(IF((OFFSET($C1634,0,$A1634))&lt;0,
MIN(0,P1634-(OFFSET($C1634,0,$A1634)/(OFFSET($C1629,-$A1633,$A1634)))),
MAX(0,P1634-(OFFSET($C1634,0,$A1634)/(OFFSET($C1629,-$A1633,$A1634))))),0))</f>
        <v>0</v>
      </c>
      <c r="R1634" s="395">
        <f t="shared" ref="R1634:R1647" ca="1" si="2381">IF(Q1658="n/a",Q1634,IFERROR(IF((OFFSET($C1634,0,$A1634))&lt;0,
MIN(0,Q1634-(OFFSET($C1634,0,$A1634)/(OFFSET($C1629,-$A1633,$A1634)))),
MAX(0,Q1634-(OFFSET($C1634,0,$A1634)/(OFFSET($C1629,-$A1633,$A1634))))),0))</f>
        <v>0</v>
      </c>
      <c r="S1634" s="395">
        <f t="shared" ref="S1634:S1648" ca="1" si="2382">IF(R1658="n/a",R1634,IFERROR(IF((OFFSET($C1634,0,$A1634))&lt;0,
MIN(0,R1634-(OFFSET($C1634,0,$A1634)/(OFFSET($C1629,-$A1633,$A1634)))),
MAX(0,R1634-(OFFSET($C1634,0,$A1634)/(OFFSET($C1629,-$A1633,$A1634))))),0))</f>
        <v>0</v>
      </c>
      <c r="T1634" s="395">
        <f t="shared" ref="T1634:T1649" ca="1" si="2383">IF(S1658="n/a",S1634,IFERROR(IF((OFFSET($C1634,0,$A1634))&lt;0,
MIN(0,S1634-(OFFSET($C1634,0,$A1634)/(OFFSET($C1629,-$A1633,$A1634)))),
MAX(0,S1634-(OFFSET($C1634,0,$A1634)/(OFFSET($C1629,-$A1633,$A1634))))),0))</f>
        <v>0</v>
      </c>
      <c r="U1634" s="395">
        <f t="shared" ref="U1634:U1650" ca="1" si="2384">IF(T1658="n/a",T1634,IFERROR(IF((OFFSET($C1634,0,$A1634))&lt;0,
MIN(0,T1634-(OFFSET($C1634,0,$A1634)/(OFFSET($C1629,-$A1633,$A1634)))),
MAX(0,T1634-(OFFSET($C1634,0,$A1634)/(OFFSET($C1629,-$A1633,$A1634))))),0))</f>
        <v>0</v>
      </c>
      <c r="V1634" s="395">
        <f t="shared" ref="V1634:V1651" ca="1" si="2385">IF(U1658="n/a",U1634,IFERROR(IF((OFFSET($C1634,0,$A1634))&lt;0,
MIN(0,U1634-(OFFSET($C1634,0,$A1634)/(OFFSET($C1629,-$A1633,$A1634)))),
MAX(0,U1634-(OFFSET($C1634,0,$A1634)/(OFFSET($C1629,-$A1633,$A1634))))),0))</f>
        <v>0</v>
      </c>
      <c r="W1634" s="395">
        <f t="shared" ref="W1634:W1652" ca="1" si="2386">IF(V1658="n/a",V1634,IFERROR(IF((OFFSET($C1634,0,$A1634))&lt;0,
MIN(0,V1634-(OFFSET($C1634,0,$A1634)/(OFFSET($C1629,-$A1633,$A1634)))),
MAX(0,V1634-(OFFSET($C1634,0,$A1634)/(OFFSET($C1629,-$A1633,$A1634))))),0))</f>
        <v>0</v>
      </c>
      <c r="X1634" s="249"/>
      <c r="Y1634" s="249"/>
      <c r="Z1634" s="249"/>
      <c r="AA1634" s="249"/>
      <c r="AB1634" s="249"/>
    </row>
    <row r="1635" spans="1:28" hidden="1" outlineLevel="1">
      <c r="A1635" s="331">
        <v>1</v>
      </c>
      <c r="B1635" s="309" t="str">
        <f t="shared" ref="B1635:B1654" ca="1" si="2387">"Depreciated Net Capex "&amp;OFFSET($C$6,0,A1635)</f>
        <v>Depreciated Net Capex 2013</v>
      </c>
      <c r="C1635" s="396"/>
      <c r="D1635" s="397">
        <f ca="1">D1629</f>
        <v>0</v>
      </c>
      <c r="E1635" s="395">
        <f ca="1">IF(D1659="n/a",D1635,IFERROR(IF((OFFSET($C1635,0,$A1635))&lt;0,
MIN(0,D1635-(OFFSET($C1635,0,$A1635)/(OFFSET($C1630,-$A1634,$A1635)))),
MAX(0,D1635-(OFFSET($C1635,0,$A1635)/(OFFSET($C1630,-$A1634,$A1635))))),0))</f>
        <v>0</v>
      </c>
      <c r="F1635" s="395">
        <f t="shared" ca="1" si="2369"/>
        <v>0</v>
      </c>
      <c r="G1635" s="395">
        <f t="shared" ca="1" si="2370"/>
        <v>0</v>
      </c>
      <c r="H1635" s="395">
        <f t="shared" ca="1" si="2371"/>
        <v>0</v>
      </c>
      <c r="I1635" s="395">
        <f t="shared" ca="1" si="2372"/>
        <v>0</v>
      </c>
      <c r="J1635" s="395">
        <f t="shared" ca="1" si="2373"/>
        <v>0</v>
      </c>
      <c r="K1635" s="395">
        <f t="shared" ca="1" si="2374"/>
        <v>0</v>
      </c>
      <c r="L1635" s="395">
        <f t="shared" ca="1" si="2375"/>
        <v>0</v>
      </c>
      <c r="M1635" s="395">
        <f t="shared" ca="1" si="2376"/>
        <v>0</v>
      </c>
      <c r="N1635" s="395">
        <f t="shared" ca="1" si="2377"/>
        <v>0</v>
      </c>
      <c r="O1635" s="395">
        <f t="shared" ca="1" si="2378"/>
        <v>0</v>
      </c>
      <c r="P1635" s="395">
        <f t="shared" ca="1" si="2379"/>
        <v>0</v>
      </c>
      <c r="Q1635" s="395">
        <f t="shared" ca="1" si="2380"/>
        <v>0</v>
      </c>
      <c r="R1635" s="395">
        <f t="shared" ca="1" si="2381"/>
        <v>0</v>
      </c>
      <c r="S1635" s="395">
        <f t="shared" ca="1" si="2382"/>
        <v>0</v>
      </c>
      <c r="T1635" s="395">
        <f t="shared" ca="1" si="2383"/>
        <v>0</v>
      </c>
      <c r="U1635" s="395">
        <f t="shared" ca="1" si="2384"/>
        <v>0</v>
      </c>
      <c r="V1635" s="395">
        <f t="shared" ca="1" si="2385"/>
        <v>0</v>
      </c>
      <c r="W1635" s="395">
        <f t="shared" ca="1" si="2386"/>
        <v>0</v>
      </c>
      <c r="X1635" s="249"/>
      <c r="Y1635" s="249"/>
      <c r="Z1635" s="249"/>
      <c r="AA1635" s="249"/>
      <c r="AB1635" s="249"/>
    </row>
    <row r="1636" spans="1:28" hidden="1" outlineLevel="1">
      <c r="A1636" s="331">
        <v>2</v>
      </c>
      <c r="B1636" s="309" t="str">
        <f t="shared" ca="1" si="2387"/>
        <v>Depreciated Net Capex 2014</v>
      </c>
      <c r="C1636" s="398"/>
      <c r="D1636" s="399"/>
      <c r="E1636" s="397">
        <f ca="1">E1629</f>
        <v>0</v>
      </c>
      <c r="F1636" s="395">
        <f ca="1">IF(E1660="n/a",E1636,IFERROR(IF((OFFSET($C1636,0,$A1636))&lt;0,
MIN(0,E1636-(OFFSET($C1636,0,$A1636)/(OFFSET($C1631,-$A1635,$A1636)))),
MAX(0,E1636-(OFFSET($C1636,0,$A1636)/(OFFSET($C1631,-$A1635,$A1636))))),0))</f>
        <v>0</v>
      </c>
      <c r="G1636" s="395">
        <f t="shared" ca="1" si="2370"/>
        <v>0</v>
      </c>
      <c r="H1636" s="395">
        <f t="shared" ca="1" si="2371"/>
        <v>0</v>
      </c>
      <c r="I1636" s="395">
        <f t="shared" ca="1" si="2372"/>
        <v>0</v>
      </c>
      <c r="J1636" s="395">
        <f t="shared" ca="1" si="2373"/>
        <v>0</v>
      </c>
      <c r="K1636" s="395">
        <f t="shared" ca="1" si="2374"/>
        <v>0</v>
      </c>
      <c r="L1636" s="395">
        <f t="shared" ca="1" si="2375"/>
        <v>0</v>
      </c>
      <c r="M1636" s="395">
        <f t="shared" ca="1" si="2376"/>
        <v>0</v>
      </c>
      <c r="N1636" s="395">
        <f t="shared" ca="1" si="2377"/>
        <v>0</v>
      </c>
      <c r="O1636" s="395">
        <f t="shared" ca="1" si="2378"/>
        <v>0</v>
      </c>
      <c r="P1636" s="395">
        <f t="shared" ca="1" si="2379"/>
        <v>0</v>
      </c>
      <c r="Q1636" s="395">
        <f t="shared" ca="1" si="2380"/>
        <v>0</v>
      </c>
      <c r="R1636" s="395">
        <f t="shared" ca="1" si="2381"/>
        <v>0</v>
      </c>
      <c r="S1636" s="395">
        <f t="shared" ca="1" si="2382"/>
        <v>0</v>
      </c>
      <c r="T1636" s="395">
        <f t="shared" ca="1" si="2383"/>
        <v>0</v>
      </c>
      <c r="U1636" s="395">
        <f t="shared" ca="1" si="2384"/>
        <v>0</v>
      </c>
      <c r="V1636" s="395">
        <f t="shared" ca="1" si="2385"/>
        <v>0</v>
      </c>
      <c r="W1636" s="395">
        <f t="shared" ca="1" si="2386"/>
        <v>0</v>
      </c>
      <c r="X1636" s="334"/>
      <c r="Y1636" s="249"/>
      <c r="Z1636" s="249"/>
      <c r="AA1636" s="249"/>
      <c r="AB1636" s="249"/>
    </row>
    <row r="1637" spans="1:28" hidden="1" outlineLevel="1">
      <c r="A1637" s="331">
        <v>3</v>
      </c>
      <c r="B1637" s="309" t="str">
        <f t="shared" ca="1" si="2387"/>
        <v>Depreciated Net Capex 2015</v>
      </c>
      <c r="C1637" s="398"/>
      <c r="D1637" s="398"/>
      <c r="E1637" s="399"/>
      <c r="F1637" s="400">
        <f ca="1">F1629</f>
        <v>0</v>
      </c>
      <c r="G1637" s="395">
        <f ca="1">IF(F1661="n/a",F1637,IFERROR(IF((OFFSET($C1637,0,$A1637))&lt;0,
MIN(0,F1637-(OFFSET($C1637,0,$A1637)/(OFFSET($C1632,-$A1636,$A1637)))),
MAX(0,F1637-(OFFSET($C1637,0,$A1637)/(OFFSET($C1632,-$A1636,$A1637))))),0))</f>
        <v>0</v>
      </c>
      <c r="H1637" s="395">
        <f t="shared" ca="1" si="2371"/>
        <v>0</v>
      </c>
      <c r="I1637" s="395">
        <f t="shared" ca="1" si="2372"/>
        <v>0</v>
      </c>
      <c r="J1637" s="395">
        <f t="shared" ca="1" si="2373"/>
        <v>0</v>
      </c>
      <c r="K1637" s="395">
        <f t="shared" ca="1" si="2374"/>
        <v>0</v>
      </c>
      <c r="L1637" s="395">
        <f t="shared" ca="1" si="2375"/>
        <v>0</v>
      </c>
      <c r="M1637" s="395">
        <f t="shared" ca="1" si="2376"/>
        <v>0</v>
      </c>
      <c r="N1637" s="395">
        <f t="shared" ca="1" si="2377"/>
        <v>0</v>
      </c>
      <c r="O1637" s="395">
        <f t="shared" ca="1" si="2378"/>
        <v>0</v>
      </c>
      <c r="P1637" s="395">
        <f t="shared" ca="1" si="2379"/>
        <v>0</v>
      </c>
      <c r="Q1637" s="395">
        <f t="shared" ca="1" si="2380"/>
        <v>0</v>
      </c>
      <c r="R1637" s="395">
        <f t="shared" ca="1" si="2381"/>
        <v>0</v>
      </c>
      <c r="S1637" s="395">
        <f t="shared" ca="1" si="2382"/>
        <v>0</v>
      </c>
      <c r="T1637" s="395">
        <f t="shared" ca="1" si="2383"/>
        <v>0</v>
      </c>
      <c r="U1637" s="395">
        <f t="shared" ca="1" si="2384"/>
        <v>0</v>
      </c>
      <c r="V1637" s="395">
        <f t="shared" ca="1" si="2385"/>
        <v>0</v>
      </c>
      <c r="W1637" s="395">
        <f t="shared" ca="1" si="2386"/>
        <v>0</v>
      </c>
      <c r="X1637" s="334"/>
      <c r="Y1637" s="334"/>
      <c r="Z1637" s="249"/>
      <c r="AA1637" s="249"/>
      <c r="AB1637" s="249"/>
    </row>
    <row r="1638" spans="1:28" hidden="1" outlineLevel="1">
      <c r="A1638" s="331">
        <v>4</v>
      </c>
      <c r="B1638" s="309" t="str">
        <f t="shared" ca="1" si="2387"/>
        <v>Depreciated Net Capex 2016</v>
      </c>
      <c r="C1638" s="398"/>
      <c r="D1638" s="398"/>
      <c r="E1638" s="398"/>
      <c r="F1638" s="399"/>
      <c r="G1638" s="400">
        <f ca="1">G1629</f>
        <v>0</v>
      </c>
      <c r="H1638" s="395">
        <f ca="1">IF(G1662="n/a",G1638,IFERROR(IF((OFFSET($C1638,0,$A1638))&lt;0,
MIN(0,G1638-(OFFSET($C1638,0,$A1638)/(OFFSET($C1633,-$A1637,$A1638)))),
MAX(0,G1638-(OFFSET($C1638,0,$A1638)/(OFFSET($C1633,-$A1637,$A1638))))),0))</f>
        <v>0</v>
      </c>
      <c r="I1638" s="395">
        <f t="shared" ca="1" si="2372"/>
        <v>0</v>
      </c>
      <c r="J1638" s="395">
        <f t="shared" ca="1" si="2373"/>
        <v>0</v>
      </c>
      <c r="K1638" s="395">
        <f t="shared" ca="1" si="2374"/>
        <v>0</v>
      </c>
      <c r="L1638" s="395">
        <f t="shared" ca="1" si="2375"/>
        <v>0</v>
      </c>
      <c r="M1638" s="395">
        <f t="shared" ca="1" si="2376"/>
        <v>0</v>
      </c>
      <c r="N1638" s="395">
        <f t="shared" ca="1" si="2377"/>
        <v>0</v>
      </c>
      <c r="O1638" s="395">
        <f t="shared" ca="1" si="2378"/>
        <v>0</v>
      </c>
      <c r="P1638" s="395">
        <f t="shared" ca="1" si="2379"/>
        <v>0</v>
      </c>
      <c r="Q1638" s="395">
        <f t="shared" ca="1" si="2380"/>
        <v>0</v>
      </c>
      <c r="R1638" s="395">
        <f t="shared" ca="1" si="2381"/>
        <v>0</v>
      </c>
      <c r="S1638" s="395">
        <f t="shared" ca="1" si="2382"/>
        <v>0</v>
      </c>
      <c r="T1638" s="395">
        <f t="shared" ca="1" si="2383"/>
        <v>0</v>
      </c>
      <c r="U1638" s="395">
        <f t="shared" ca="1" si="2384"/>
        <v>0</v>
      </c>
      <c r="V1638" s="395">
        <f t="shared" ca="1" si="2385"/>
        <v>0</v>
      </c>
      <c r="W1638" s="395">
        <f t="shared" ca="1" si="2386"/>
        <v>0</v>
      </c>
      <c r="X1638" s="334"/>
      <c r="Y1638" s="334"/>
      <c r="Z1638" s="334"/>
      <c r="AA1638" s="249"/>
      <c r="AB1638" s="249"/>
    </row>
    <row r="1639" spans="1:28" hidden="1" outlineLevel="1">
      <c r="A1639" s="331">
        <v>5</v>
      </c>
      <c r="B1639" s="309" t="str">
        <f t="shared" ca="1" si="2387"/>
        <v>Depreciated Net Capex 2017</v>
      </c>
      <c r="C1639" s="398"/>
      <c r="D1639" s="398"/>
      <c r="E1639" s="398"/>
      <c r="F1639" s="398"/>
      <c r="G1639" s="399"/>
      <c r="H1639" s="400">
        <f ca="1">H1629</f>
        <v>0</v>
      </c>
      <c r="I1639" s="395">
        <f ca="1">IF(H1663="n/a",H1639,IFERROR(IF((OFFSET($C1639,0,$A1639))&lt;0,
MIN(0,H1639-(OFFSET($C1639,0,$A1639)/(OFFSET($C1634,-$A1638,$A1639)))),
MAX(0,H1639-(OFFSET($C1639,0,$A1639)/(OFFSET($C1634,-$A1638,$A1639))))),0))</f>
        <v>0</v>
      </c>
      <c r="J1639" s="395">
        <f t="shared" ca="1" si="2373"/>
        <v>0</v>
      </c>
      <c r="K1639" s="395">
        <f t="shared" ca="1" si="2374"/>
        <v>0</v>
      </c>
      <c r="L1639" s="395">
        <f t="shared" ca="1" si="2375"/>
        <v>0</v>
      </c>
      <c r="M1639" s="395">
        <f t="shared" ca="1" si="2376"/>
        <v>0</v>
      </c>
      <c r="N1639" s="395">
        <f t="shared" ca="1" si="2377"/>
        <v>0</v>
      </c>
      <c r="O1639" s="395">
        <f t="shared" ca="1" si="2378"/>
        <v>0</v>
      </c>
      <c r="P1639" s="395">
        <f t="shared" ca="1" si="2379"/>
        <v>0</v>
      </c>
      <c r="Q1639" s="395">
        <f t="shared" ca="1" si="2380"/>
        <v>0</v>
      </c>
      <c r="R1639" s="395">
        <f t="shared" ca="1" si="2381"/>
        <v>0</v>
      </c>
      <c r="S1639" s="395">
        <f t="shared" ca="1" si="2382"/>
        <v>0</v>
      </c>
      <c r="T1639" s="395">
        <f t="shared" ca="1" si="2383"/>
        <v>0</v>
      </c>
      <c r="U1639" s="395">
        <f t="shared" ca="1" si="2384"/>
        <v>0</v>
      </c>
      <c r="V1639" s="395">
        <f t="shared" ca="1" si="2385"/>
        <v>0</v>
      </c>
      <c r="W1639" s="395">
        <f t="shared" ca="1" si="2386"/>
        <v>0</v>
      </c>
      <c r="X1639" s="334"/>
      <c r="Y1639" s="334"/>
      <c r="Z1639" s="334"/>
      <c r="AA1639" s="249"/>
      <c r="AB1639" s="249"/>
    </row>
    <row r="1640" spans="1:28" hidden="1" outlineLevel="1">
      <c r="A1640" s="331">
        <v>6</v>
      </c>
      <c r="B1640" s="309" t="str">
        <f t="shared" ca="1" si="2387"/>
        <v>Depreciated Net Capex 2018</v>
      </c>
      <c r="C1640" s="398"/>
      <c r="D1640" s="398"/>
      <c r="E1640" s="398"/>
      <c r="F1640" s="398"/>
      <c r="G1640" s="398"/>
      <c r="H1640" s="399"/>
      <c r="I1640" s="400">
        <f ca="1">I1629</f>
        <v>0</v>
      </c>
      <c r="J1640" s="395">
        <f ca="1">IF(I1664="n/a",I1640,IFERROR(IF((OFFSET($C1640,0,$A1640))&lt;0,
MIN(0,I1640-(OFFSET($C1640,0,$A1640)/(OFFSET($C1635,-$A1639,$A1640)))),
MAX(0,I1640-(OFFSET($C1640,0,$A1640)/(OFFSET($C1635,-$A1639,$A1640))))),0))</f>
        <v>0</v>
      </c>
      <c r="K1640" s="395">
        <f t="shared" ca="1" si="2374"/>
        <v>0</v>
      </c>
      <c r="L1640" s="395">
        <f t="shared" ca="1" si="2375"/>
        <v>0</v>
      </c>
      <c r="M1640" s="395">
        <f t="shared" ca="1" si="2376"/>
        <v>0</v>
      </c>
      <c r="N1640" s="395">
        <f t="shared" ca="1" si="2377"/>
        <v>0</v>
      </c>
      <c r="O1640" s="395">
        <f t="shared" ca="1" si="2378"/>
        <v>0</v>
      </c>
      <c r="P1640" s="395">
        <f t="shared" ca="1" si="2379"/>
        <v>0</v>
      </c>
      <c r="Q1640" s="395">
        <f t="shared" ca="1" si="2380"/>
        <v>0</v>
      </c>
      <c r="R1640" s="395">
        <f t="shared" ca="1" si="2381"/>
        <v>0</v>
      </c>
      <c r="S1640" s="395">
        <f t="shared" ca="1" si="2382"/>
        <v>0</v>
      </c>
      <c r="T1640" s="395">
        <f t="shared" ca="1" si="2383"/>
        <v>0</v>
      </c>
      <c r="U1640" s="395">
        <f t="shared" ca="1" si="2384"/>
        <v>0</v>
      </c>
      <c r="V1640" s="395">
        <f t="shared" ca="1" si="2385"/>
        <v>0</v>
      </c>
      <c r="W1640" s="395">
        <f t="shared" ca="1" si="2386"/>
        <v>0</v>
      </c>
      <c r="X1640" s="334"/>
      <c r="Y1640" s="334"/>
      <c r="Z1640" s="334"/>
      <c r="AA1640" s="249"/>
      <c r="AB1640" s="249"/>
    </row>
    <row r="1641" spans="1:28" hidden="1" outlineLevel="1">
      <c r="A1641" s="331">
        <v>7</v>
      </c>
      <c r="B1641" s="309" t="str">
        <f t="shared" ca="1" si="2387"/>
        <v>Depreciated Net Capex 2019</v>
      </c>
      <c r="C1641" s="398"/>
      <c r="D1641" s="398"/>
      <c r="E1641" s="398"/>
      <c r="F1641" s="398"/>
      <c r="G1641" s="398"/>
      <c r="H1641" s="398"/>
      <c r="I1641" s="399"/>
      <c r="J1641" s="400">
        <f ca="1">J1629</f>
        <v>0</v>
      </c>
      <c r="K1641" s="395">
        <f ca="1">IF(J1665="n/a",J1641,IFERROR(IF((OFFSET($C1641,0,$A1641))&lt;0,
MIN(0,J1641-(OFFSET($C1641,0,$A1641)/(OFFSET($C1636,-$A1640,$A1641)))),
MAX(0,J1641-(OFFSET($C1641,0,$A1641)/(OFFSET($C1636,-$A1640,$A1641))))),0))</f>
        <v>0</v>
      </c>
      <c r="L1641" s="395">
        <f t="shared" ca="1" si="2375"/>
        <v>0</v>
      </c>
      <c r="M1641" s="395">
        <f t="shared" ca="1" si="2376"/>
        <v>0</v>
      </c>
      <c r="N1641" s="395">
        <f t="shared" ca="1" si="2377"/>
        <v>0</v>
      </c>
      <c r="O1641" s="395">
        <f t="shared" ca="1" si="2378"/>
        <v>0</v>
      </c>
      <c r="P1641" s="395">
        <f t="shared" ca="1" si="2379"/>
        <v>0</v>
      </c>
      <c r="Q1641" s="395">
        <f t="shared" ca="1" si="2380"/>
        <v>0</v>
      </c>
      <c r="R1641" s="395">
        <f t="shared" ca="1" si="2381"/>
        <v>0</v>
      </c>
      <c r="S1641" s="395">
        <f t="shared" ca="1" si="2382"/>
        <v>0</v>
      </c>
      <c r="T1641" s="395">
        <f t="shared" ca="1" si="2383"/>
        <v>0</v>
      </c>
      <c r="U1641" s="395">
        <f t="shared" ca="1" si="2384"/>
        <v>0</v>
      </c>
      <c r="V1641" s="395">
        <f t="shared" ca="1" si="2385"/>
        <v>0</v>
      </c>
      <c r="W1641" s="395">
        <f t="shared" ca="1" si="2386"/>
        <v>0</v>
      </c>
      <c r="X1641" s="334"/>
      <c r="Y1641" s="334"/>
      <c r="Z1641" s="334"/>
      <c r="AA1641" s="249"/>
      <c r="AB1641" s="249"/>
    </row>
    <row r="1642" spans="1:28" hidden="1" outlineLevel="1">
      <c r="A1642" s="331">
        <v>8</v>
      </c>
      <c r="B1642" s="309" t="str">
        <f t="shared" ca="1" si="2387"/>
        <v>Depreciated Net Capex 2020</v>
      </c>
      <c r="C1642" s="398"/>
      <c r="D1642" s="398"/>
      <c r="E1642" s="398"/>
      <c r="F1642" s="398"/>
      <c r="G1642" s="398"/>
      <c r="H1642" s="398"/>
      <c r="I1642" s="398"/>
      <c r="J1642" s="399"/>
      <c r="K1642" s="400">
        <f ca="1">K1629</f>
        <v>0</v>
      </c>
      <c r="L1642" s="395">
        <f ca="1">IF(K1666="n/a",K1642,IFERROR(IF((OFFSET($C1642,0,$A1642))&lt;0,
MIN(0,K1642-(OFFSET($C1642,0,$A1642)/(OFFSET($C1637,-$A1641,$A1642)))),
MAX(0,K1642-(OFFSET($C1642,0,$A1642)/(OFFSET($C1637,-$A1641,$A1642))))),0))</f>
        <v>0</v>
      </c>
      <c r="M1642" s="395">
        <f t="shared" ca="1" si="2376"/>
        <v>0</v>
      </c>
      <c r="N1642" s="395">
        <f t="shared" ca="1" si="2377"/>
        <v>0</v>
      </c>
      <c r="O1642" s="395">
        <f t="shared" ca="1" si="2378"/>
        <v>0</v>
      </c>
      <c r="P1642" s="395">
        <f t="shared" ca="1" si="2379"/>
        <v>0</v>
      </c>
      <c r="Q1642" s="395">
        <f t="shared" ca="1" si="2380"/>
        <v>0</v>
      </c>
      <c r="R1642" s="395">
        <f t="shared" ca="1" si="2381"/>
        <v>0</v>
      </c>
      <c r="S1642" s="395">
        <f t="shared" ca="1" si="2382"/>
        <v>0</v>
      </c>
      <c r="T1642" s="395">
        <f t="shared" ca="1" si="2383"/>
        <v>0</v>
      </c>
      <c r="U1642" s="395">
        <f t="shared" ca="1" si="2384"/>
        <v>0</v>
      </c>
      <c r="V1642" s="395">
        <f t="shared" ca="1" si="2385"/>
        <v>0</v>
      </c>
      <c r="W1642" s="395">
        <f t="shared" ca="1" si="2386"/>
        <v>0</v>
      </c>
      <c r="X1642" s="334"/>
      <c r="Y1642" s="334"/>
      <c r="Z1642" s="334"/>
      <c r="AA1642" s="249"/>
      <c r="AB1642" s="249"/>
    </row>
    <row r="1643" spans="1:28" hidden="1" outlineLevel="1">
      <c r="A1643" s="331">
        <v>9</v>
      </c>
      <c r="B1643" s="309" t="str">
        <f t="shared" ca="1" si="2387"/>
        <v>Depreciated Net Capex 2021</v>
      </c>
      <c r="C1643" s="398"/>
      <c r="D1643" s="398"/>
      <c r="E1643" s="398"/>
      <c r="F1643" s="398"/>
      <c r="G1643" s="398"/>
      <c r="H1643" s="398"/>
      <c r="I1643" s="398"/>
      <c r="J1643" s="398"/>
      <c r="K1643" s="399"/>
      <c r="L1643" s="400">
        <f ca="1">L1629</f>
        <v>0</v>
      </c>
      <c r="M1643" s="395">
        <f ca="1">IF(L1667="n/a",L1643,IFERROR(IF((OFFSET($C1643,0,$A1643))&lt;0,
MIN(0,L1643-(OFFSET($C1643,0,$A1643)/(OFFSET($C1638,-$A1642,$A1643)))),
MAX(0,L1643-(OFFSET($C1643,0,$A1643)/(OFFSET($C1638,-$A1642,$A1643))))),0))</f>
        <v>0</v>
      </c>
      <c r="N1643" s="395">
        <f t="shared" ca="1" si="2377"/>
        <v>0</v>
      </c>
      <c r="O1643" s="395">
        <f t="shared" ca="1" si="2378"/>
        <v>0</v>
      </c>
      <c r="P1643" s="395">
        <f t="shared" ca="1" si="2379"/>
        <v>0</v>
      </c>
      <c r="Q1643" s="395">
        <f t="shared" ca="1" si="2380"/>
        <v>0</v>
      </c>
      <c r="R1643" s="395">
        <f t="shared" ca="1" si="2381"/>
        <v>0</v>
      </c>
      <c r="S1643" s="395">
        <f t="shared" ca="1" si="2382"/>
        <v>0</v>
      </c>
      <c r="T1643" s="395">
        <f t="shared" ca="1" si="2383"/>
        <v>0</v>
      </c>
      <c r="U1643" s="395">
        <f t="shared" ca="1" si="2384"/>
        <v>0</v>
      </c>
      <c r="V1643" s="395">
        <f t="shared" ca="1" si="2385"/>
        <v>0</v>
      </c>
      <c r="W1643" s="395">
        <f t="shared" ca="1" si="2386"/>
        <v>0</v>
      </c>
      <c r="X1643" s="334"/>
      <c r="Y1643" s="334"/>
      <c r="Z1643" s="334"/>
      <c r="AA1643" s="249"/>
      <c r="AB1643" s="249"/>
    </row>
    <row r="1644" spans="1:28" hidden="1" outlineLevel="1">
      <c r="A1644" s="331">
        <v>10</v>
      </c>
      <c r="B1644" s="309" t="str">
        <f t="shared" ca="1" si="2387"/>
        <v>Depreciated Net Capex 2022</v>
      </c>
      <c r="C1644" s="398"/>
      <c r="D1644" s="398"/>
      <c r="E1644" s="398"/>
      <c r="F1644" s="398"/>
      <c r="G1644" s="398"/>
      <c r="H1644" s="398"/>
      <c r="I1644" s="398"/>
      <c r="J1644" s="398"/>
      <c r="K1644" s="398"/>
      <c r="L1644" s="399"/>
      <c r="M1644" s="400">
        <f ca="1">M1629</f>
        <v>0</v>
      </c>
      <c r="N1644" s="395">
        <f ca="1">IF(M1668="n/a",M1644,IFERROR(IF((OFFSET($C1644,0,$A1644))&lt;0,
MIN(0,M1644-(OFFSET($C1644,0,$A1644)/(OFFSET($C1639,-$A1643,$A1644)))),
MAX(0,M1644-(OFFSET($C1644,0,$A1644)/(OFFSET($C1639,-$A1643,$A1644))))),0))</f>
        <v>0</v>
      </c>
      <c r="O1644" s="395">
        <f t="shared" ca="1" si="2378"/>
        <v>0</v>
      </c>
      <c r="P1644" s="395">
        <f t="shared" ca="1" si="2379"/>
        <v>0</v>
      </c>
      <c r="Q1644" s="395">
        <f t="shared" ca="1" si="2380"/>
        <v>0</v>
      </c>
      <c r="R1644" s="395">
        <f t="shared" ca="1" si="2381"/>
        <v>0</v>
      </c>
      <c r="S1644" s="395">
        <f t="shared" ca="1" si="2382"/>
        <v>0</v>
      </c>
      <c r="T1644" s="395">
        <f t="shared" ca="1" si="2383"/>
        <v>0</v>
      </c>
      <c r="U1644" s="395">
        <f t="shared" ca="1" si="2384"/>
        <v>0</v>
      </c>
      <c r="V1644" s="395">
        <f t="shared" ca="1" si="2385"/>
        <v>0</v>
      </c>
      <c r="W1644" s="395">
        <f t="shared" ca="1" si="2386"/>
        <v>0</v>
      </c>
      <c r="X1644" s="334"/>
      <c r="Y1644" s="334"/>
      <c r="Z1644" s="334"/>
      <c r="AA1644" s="249"/>
      <c r="AB1644" s="249"/>
    </row>
    <row r="1645" spans="1:28" hidden="1" outlineLevel="1">
      <c r="A1645" s="331">
        <v>11</v>
      </c>
      <c r="B1645" s="309" t="str">
        <f t="shared" ca="1" si="2387"/>
        <v>Depreciated Net Capex 2023</v>
      </c>
      <c r="C1645" s="398"/>
      <c r="D1645" s="398"/>
      <c r="E1645" s="398"/>
      <c r="F1645" s="398"/>
      <c r="G1645" s="398"/>
      <c r="H1645" s="398"/>
      <c r="I1645" s="398"/>
      <c r="J1645" s="398"/>
      <c r="K1645" s="398"/>
      <c r="L1645" s="398"/>
      <c r="M1645" s="399"/>
      <c r="N1645" s="400">
        <f>N1629</f>
        <v>0</v>
      </c>
      <c r="O1645" s="395">
        <f ca="1">IF(N1669="n/a",N1645,IFERROR(IF((OFFSET($C1645,0,$A1645))&lt;0,
MIN(0,N1645-(OFFSET($C1645,0,$A1645)/(OFFSET($C1640,-$A1644,$A1645)))),
MAX(0,N1645-(OFFSET($C1645,0,$A1645)/(OFFSET($C1640,-$A1644,$A1645))))),0))</f>
        <v>0</v>
      </c>
      <c r="P1645" s="395">
        <f t="shared" ca="1" si="2379"/>
        <v>0</v>
      </c>
      <c r="Q1645" s="395">
        <f t="shared" ca="1" si="2380"/>
        <v>0</v>
      </c>
      <c r="R1645" s="395">
        <f t="shared" ca="1" si="2381"/>
        <v>0</v>
      </c>
      <c r="S1645" s="395">
        <f t="shared" ca="1" si="2382"/>
        <v>0</v>
      </c>
      <c r="T1645" s="395">
        <f t="shared" ca="1" si="2383"/>
        <v>0</v>
      </c>
      <c r="U1645" s="395">
        <f t="shared" ca="1" si="2384"/>
        <v>0</v>
      </c>
      <c r="V1645" s="395">
        <f t="shared" ca="1" si="2385"/>
        <v>0</v>
      </c>
      <c r="W1645" s="395">
        <f t="shared" ca="1" si="2386"/>
        <v>0</v>
      </c>
      <c r="X1645" s="334"/>
      <c r="Y1645" s="334"/>
      <c r="Z1645" s="334"/>
      <c r="AA1645" s="249"/>
      <c r="AB1645" s="249"/>
    </row>
    <row r="1646" spans="1:28" hidden="1" outlineLevel="1">
      <c r="A1646" s="331">
        <v>12</v>
      </c>
      <c r="B1646" s="309" t="str">
        <f t="shared" ca="1" si="2387"/>
        <v>Depreciated Net Capex 2024</v>
      </c>
      <c r="C1646" s="398"/>
      <c r="D1646" s="398"/>
      <c r="E1646" s="398"/>
      <c r="F1646" s="398"/>
      <c r="G1646" s="398"/>
      <c r="H1646" s="398"/>
      <c r="I1646" s="398"/>
      <c r="J1646" s="398"/>
      <c r="K1646" s="398"/>
      <c r="L1646" s="398"/>
      <c r="M1646" s="398"/>
      <c r="N1646" s="399"/>
      <c r="O1646" s="400">
        <f>O1629</f>
        <v>0</v>
      </c>
      <c r="P1646" s="395">
        <f ca="1">IF(O1670="n/a",O1646,IFERROR(IF((OFFSET($C1646,0,$A1646))&lt;0,
MIN(0,O1646-(OFFSET($C1646,0,$A1646)/(OFFSET($C1641,-$A1645,$A1646)))),
MAX(0,O1646-(OFFSET($C1646,0,$A1646)/(OFFSET($C1641,-$A1645,$A1646))))),0))</f>
        <v>0</v>
      </c>
      <c r="Q1646" s="395">
        <f t="shared" ca="1" si="2380"/>
        <v>0</v>
      </c>
      <c r="R1646" s="395">
        <f t="shared" ca="1" si="2381"/>
        <v>0</v>
      </c>
      <c r="S1646" s="395">
        <f t="shared" ca="1" si="2382"/>
        <v>0</v>
      </c>
      <c r="T1646" s="395">
        <f t="shared" ca="1" si="2383"/>
        <v>0</v>
      </c>
      <c r="U1646" s="395">
        <f t="shared" ca="1" si="2384"/>
        <v>0</v>
      </c>
      <c r="V1646" s="395">
        <f t="shared" ca="1" si="2385"/>
        <v>0</v>
      </c>
      <c r="W1646" s="395">
        <f t="shared" ca="1" si="2386"/>
        <v>0</v>
      </c>
      <c r="X1646" s="334"/>
      <c r="Y1646" s="334"/>
      <c r="Z1646" s="334"/>
      <c r="AA1646" s="249"/>
      <c r="AB1646" s="249"/>
    </row>
    <row r="1647" spans="1:28" hidden="1" outlineLevel="1">
      <c r="A1647" s="331">
        <v>13</v>
      </c>
      <c r="B1647" s="309" t="str">
        <f t="shared" ca="1" si="2387"/>
        <v>Depreciated Net Capex 2025</v>
      </c>
      <c r="C1647" s="398"/>
      <c r="D1647" s="398"/>
      <c r="E1647" s="398"/>
      <c r="F1647" s="398"/>
      <c r="G1647" s="398"/>
      <c r="H1647" s="398"/>
      <c r="I1647" s="398"/>
      <c r="J1647" s="398"/>
      <c r="K1647" s="398"/>
      <c r="L1647" s="398"/>
      <c r="M1647" s="398"/>
      <c r="N1647" s="398"/>
      <c r="O1647" s="399"/>
      <c r="P1647" s="400">
        <f>P1629</f>
        <v>0</v>
      </c>
      <c r="Q1647" s="395">
        <f ca="1">IF(P1671="n/a",P1647,IFERROR(IF((OFFSET($C1647,0,$A1647))&lt;0,
MIN(0,P1647-(OFFSET($C1647,0,$A1647)/(OFFSET($C1642,-$A1646,$A1647)))),
MAX(0,P1647-(OFFSET($C1647,0,$A1647)/(OFFSET($C1642,-$A1646,$A1647))))),0))</f>
        <v>0</v>
      </c>
      <c r="R1647" s="395">
        <f t="shared" ca="1" si="2381"/>
        <v>0</v>
      </c>
      <c r="S1647" s="395">
        <f t="shared" ca="1" si="2382"/>
        <v>0</v>
      </c>
      <c r="T1647" s="395">
        <f t="shared" ca="1" si="2383"/>
        <v>0</v>
      </c>
      <c r="U1647" s="395">
        <f t="shared" ca="1" si="2384"/>
        <v>0</v>
      </c>
      <c r="V1647" s="395">
        <f t="shared" ca="1" si="2385"/>
        <v>0</v>
      </c>
      <c r="W1647" s="395">
        <f t="shared" ca="1" si="2386"/>
        <v>0</v>
      </c>
      <c r="X1647" s="334"/>
      <c r="Y1647" s="334"/>
      <c r="Z1647" s="334"/>
      <c r="AA1647" s="249"/>
      <c r="AB1647" s="249"/>
    </row>
    <row r="1648" spans="1:28" hidden="1" outlineLevel="1">
      <c r="A1648" s="331">
        <v>14</v>
      </c>
      <c r="B1648" s="309" t="str">
        <f t="shared" ca="1" si="2387"/>
        <v>Depreciated Net Capex 2026</v>
      </c>
      <c r="C1648" s="398"/>
      <c r="D1648" s="398"/>
      <c r="E1648" s="398"/>
      <c r="F1648" s="398"/>
      <c r="G1648" s="398"/>
      <c r="H1648" s="398"/>
      <c r="I1648" s="398"/>
      <c r="J1648" s="398"/>
      <c r="K1648" s="398"/>
      <c r="L1648" s="398"/>
      <c r="M1648" s="398"/>
      <c r="N1648" s="398"/>
      <c r="O1648" s="398"/>
      <c r="P1648" s="399"/>
      <c r="Q1648" s="400">
        <f>Q1629</f>
        <v>0</v>
      </c>
      <c r="R1648" s="395">
        <f ca="1">IF(Q1672="n/a",Q1648,IFERROR(IF((OFFSET($C1648,0,$A1648))&lt;0,
MIN(0,Q1648-(OFFSET($C1648,0,$A1648)/(OFFSET($C1643,-$A1647,$A1648)))),
MAX(0,Q1648-(OFFSET($C1648,0,$A1648)/(OFFSET($C1643,-$A1647,$A1648))))),0))</f>
        <v>0</v>
      </c>
      <c r="S1648" s="395">
        <f t="shared" ca="1" si="2382"/>
        <v>0</v>
      </c>
      <c r="T1648" s="395">
        <f t="shared" ca="1" si="2383"/>
        <v>0</v>
      </c>
      <c r="U1648" s="395">
        <f t="shared" ca="1" si="2384"/>
        <v>0</v>
      </c>
      <c r="V1648" s="395">
        <f t="shared" ca="1" si="2385"/>
        <v>0</v>
      </c>
      <c r="W1648" s="395">
        <f t="shared" ca="1" si="2386"/>
        <v>0</v>
      </c>
      <c r="X1648" s="334"/>
      <c r="Y1648" s="334"/>
      <c r="Z1648" s="334"/>
      <c r="AA1648" s="249"/>
      <c r="AB1648" s="249"/>
    </row>
    <row r="1649" spans="1:28" hidden="1" outlineLevel="1">
      <c r="A1649" s="331">
        <v>15</v>
      </c>
      <c r="B1649" s="309" t="str">
        <f t="shared" ca="1" si="2387"/>
        <v>Depreciated Net Capex 2027</v>
      </c>
      <c r="C1649" s="398"/>
      <c r="D1649" s="398"/>
      <c r="E1649" s="398"/>
      <c r="F1649" s="398"/>
      <c r="G1649" s="398"/>
      <c r="H1649" s="398"/>
      <c r="I1649" s="398"/>
      <c r="J1649" s="398"/>
      <c r="K1649" s="398"/>
      <c r="L1649" s="398"/>
      <c r="M1649" s="398"/>
      <c r="N1649" s="398"/>
      <c r="O1649" s="398"/>
      <c r="P1649" s="398"/>
      <c r="Q1649" s="399"/>
      <c r="R1649" s="400">
        <f>R1629</f>
        <v>0</v>
      </c>
      <c r="S1649" s="395">
        <f ca="1">IF(R1673="n/a",R1649,IFERROR(IF((OFFSET($C1649,0,$A1649))&lt;0,
MIN(0,R1649-(OFFSET($C1649,0,$A1649)/(OFFSET($C1644,-$A1648,$A1649)))),
MAX(0,R1649-(OFFSET($C1649,0,$A1649)/(OFFSET($C1644,-$A1648,$A1649))))),0))</f>
        <v>0</v>
      </c>
      <c r="T1649" s="395">
        <f t="shared" ca="1" si="2383"/>
        <v>0</v>
      </c>
      <c r="U1649" s="395">
        <f t="shared" ca="1" si="2384"/>
        <v>0</v>
      </c>
      <c r="V1649" s="395">
        <f t="shared" ca="1" si="2385"/>
        <v>0</v>
      </c>
      <c r="W1649" s="395">
        <f t="shared" ca="1" si="2386"/>
        <v>0</v>
      </c>
      <c r="X1649" s="334"/>
      <c r="Y1649" s="334"/>
      <c r="Z1649" s="334"/>
      <c r="AA1649" s="249"/>
      <c r="AB1649" s="249"/>
    </row>
    <row r="1650" spans="1:28" hidden="1" outlineLevel="1">
      <c r="A1650" s="331">
        <v>16</v>
      </c>
      <c r="B1650" s="309" t="str">
        <f t="shared" ca="1" si="2387"/>
        <v>Depreciated Net Capex 2028</v>
      </c>
      <c r="C1650" s="398"/>
      <c r="D1650" s="398"/>
      <c r="E1650" s="398"/>
      <c r="F1650" s="398"/>
      <c r="G1650" s="398"/>
      <c r="H1650" s="398"/>
      <c r="I1650" s="398"/>
      <c r="J1650" s="398"/>
      <c r="K1650" s="398"/>
      <c r="L1650" s="398"/>
      <c r="M1650" s="398"/>
      <c r="N1650" s="398"/>
      <c r="O1650" s="398"/>
      <c r="P1650" s="398"/>
      <c r="Q1650" s="398"/>
      <c r="R1650" s="399"/>
      <c r="S1650" s="400">
        <f>S1629</f>
        <v>0</v>
      </c>
      <c r="T1650" s="395">
        <f ca="1">IF(S1674="n/a",S1650,IFERROR(IF((OFFSET($C1650,0,$A1650))&lt;0,
MIN(0,S1650-(OFFSET($C1650,0,$A1650)/(OFFSET($C1645,-$A1649,$A1650)))),
MAX(0,S1650-(OFFSET($C1650,0,$A1650)/(OFFSET($C1645,-$A1649,$A1650))))),0))</f>
        <v>0</v>
      </c>
      <c r="U1650" s="395">
        <f t="shared" ca="1" si="2384"/>
        <v>0</v>
      </c>
      <c r="V1650" s="395">
        <f t="shared" ca="1" si="2385"/>
        <v>0</v>
      </c>
      <c r="W1650" s="395">
        <f t="shared" ca="1" si="2386"/>
        <v>0</v>
      </c>
      <c r="X1650" s="334"/>
      <c r="Y1650" s="334"/>
      <c r="Z1650" s="334"/>
      <c r="AA1650" s="249"/>
      <c r="AB1650" s="249"/>
    </row>
    <row r="1651" spans="1:28" hidden="1" outlineLevel="1">
      <c r="A1651" s="331">
        <v>17</v>
      </c>
      <c r="B1651" s="309" t="str">
        <f t="shared" ca="1" si="2387"/>
        <v>Depreciated Net Capex 2029</v>
      </c>
      <c r="C1651" s="398"/>
      <c r="D1651" s="398"/>
      <c r="E1651" s="398"/>
      <c r="F1651" s="398"/>
      <c r="G1651" s="398"/>
      <c r="H1651" s="398"/>
      <c r="I1651" s="398"/>
      <c r="J1651" s="398"/>
      <c r="K1651" s="398"/>
      <c r="L1651" s="398"/>
      <c r="M1651" s="398"/>
      <c r="N1651" s="398"/>
      <c r="O1651" s="398"/>
      <c r="P1651" s="398"/>
      <c r="Q1651" s="398"/>
      <c r="R1651" s="398"/>
      <c r="S1651" s="399"/>
      <c r="T1651" s="400">
        <f>T1629</f>
        <v>0</v>
      </c>
      <c r="U1651" s="395">
        <f ca="1">IF(T1675="n/a",T1651,IFERROR(IF((OFFSET($C1651,0,$A1651))&lt;0,
MIN(0,T1651-(OFFSET($C1651,0,$A1651)/(OFFSET($C1646,-$A1650,$A1651)))),
MAX(0,T1651-(OFFSET($C1651,0,$A1651)/(OFFSET($C1646,-$A1650,$A1651))))),0))</f>
        <v>0</v>
      </c>
      <c r="V1651" s="395">
        <f t="shared" ca="1" si="2385"/>
        <v>0</v>
      </c>
      <c r="W1651" s="395">
        <f t="shared" ca="1" si="2386"/>
        <v>0</v>
      </c>
      <c r="X1651" s="334"/>
      <c r="Y1651" s="334"/>
      <c r="Z1651" s="334"/>
      <c r="AA1651" s="249"/>
      <c r="AB1651" s="249"/>
    </row>
    <row r="1652" spans="1:28" hidden="1" outlineLevel="1">
      <c r="A1652" s="331">
        <v>18</v>
      </c>
      <c r="B1652" s="309" t="str">
        <f t="shared" ca="1" si="2387"/>
        <v>Depreciated Net Capex 2030</v>
      </c>
      <c r="C1652" s="398"/>
      <c r="D1652" s="398"/>
      <c r="E1652" s="398"/>
      <c r="F1652" s="398"/>
      <c r="G1652" s="398"/>
      <c r="H1652" s="398"/>
      <c r="I1652" s="398"/>
      <c r="J1652" s="398"/>
      <c r="K1652" s="398"/>
      <c r="L1652" s="398"/>
      <c r="M1652" s="398"/>
      <c r="N1652" s="398"/>
      <c r="O1652" s="398"/>
      <c r="P1652" s="398"/>
      <c r="Q1652" s="398"/>
      <c r="R1652" s="398"/>
      <c r="S1652" s="398"/>
      <c r="T1652" s="399"/>
      <c r="U1652" s="400">
        <f>U1629</f>
        <v>0</v>
      </c>
      <c r="V1652" s="395">
        <f ca="1">IF(U1676="n/a",U1652,IFERROR(IF((OFFSET($C1652,0,$A1652))&lt;0,
MIN(0,U1652-(OFFSET($C1652,0,$A1652)/(OFFSET($C1647,-$A1651,$A1652)))),
MAX(0,U1652-(OFFSET($C1652,0,$A1652)/(OFFSET($C1647,-$A1651,$A1652))))),0))</f>
        <v>0</v>
      </c>
      <c r="W1652" s="395">
        <f t="shared" ca="1" si="2386"/>
        <v>0</v>
      </c>
      <c r="X1652" s="334"/>
      <c r="Y1652" s="334"/>
      <c r="Z1652" s="334"/>
      <c r="AA1652" s="249"/>
      <c r="AB1652" s="249"/>
    </row>
    <row r="1653" spans="1:28" hidden="1" outlineLevel="1">
      <c r="A1653" s="331">
        <v>19</v>
      </c>
      <c r="B1653" s="309" t="str">
        <f t="shared" ca="1" si="2387"/>
        <v>Depreciated Net Capex 2031</v>
      </c>
      <c r="C1653" s="398"/>
      <c r="D1653" s="398"/>
      <c r="E1653" s="398"/>
      <c r="F1653" s="398"/>
      <c r="G1653" s="398"/>
      <c r="H1653" s="398"/>
      <c r="I1653" s="398"/>
      <c r="J1653" s="398"/>
      <c r="K1653" s="398"/>
      <c r="L1653" s="398"/>
      <c r="M1653" s="398"/>
      <c r="N1653" s="398"/>
      <c r="O1653" s="398"/>
      <c r="P1653" s="398"/>
      <c r="Q1653" s="398"/>
      <c r="R1653" s="398"/>
      <c r="S1653" s="398"/>
      <c r="T1653" s="398"/>
      <c r="U1653" s="399"/>
      <c r="V1653" s="400">
        <f>V1629</f>
        <v>0</v>
      </c>
      <c r="W1653" s="395">
        <f ca="1">IF(V1677="n/a",V1653,IFERROR(IF((OFFSET($C1653,0,$A1653))&lt;0,
MIN(0,V1653-(OFFSET($C1653,0,$A1653)/(OFFSET($C1648,-$A1652,$A1653)))),
MAX(0,V1653-(OFFSET($C1653,0,$A1653)/(OFFSET($C1648,-$A1652,$A1653))))),0))</f>
        <v>0</v>
      </c>
      <c r="X1653" s="334"/>
      <c r="Y1653" s="334"/>
      <c r="Z1653" s="334"/>
      <c r="AA1653" s="249"/>
      <c r="AB1653" s="249"/>
    </row>
    <row r="1654" spans="1:28" hidden="1" outlineLevel="1">
      <c r="A1654" s="331">
        <v>20</v>
      </c>
      <c r="B1654" s="309" t="str">
        <f t="shared" ca="1" si="2387"/>
        <v>Depreciated Net Capex 2032</v>
      </c>
      <c r="C1654" s="398"/>
      <c r="D1654" s="398"/>
      <c r="E1654" s="398"/>
      <c r="F1654" s="398"/>
      <c r="G1654" s="398"/>
      <c r="H1654" s="398"/>
      <c r="I1654" s="398"/>
      <c r="J1654" s="398"/>
      <c r="K1654" s="398"/>
      <c r="L1654" s="398"/>
      <c r="M1654" s="398"/>
      <c r="N1654" s="398"/>
      <c r="O1654" s="398"/>
      <c r="P1654" s="398"/>
      <c r="Q1654" s="398"/>
      <c r="R1654" s="398"/>
      <c r="S1654" s="398"/>
      <c r="T1654" s="398"/>
      <c r="U1654" s="398"/>
      <c r="V1654" s="399"/>
      <c r="W1654" s="395">
        <f>W1629</f>
        <v>0</v>
      </c>
      <c r="X1654" s="249"/>
      <c r="Y1654" s="249"/>
      <c r="Z1654" s="249"/>
      <c r="AA1654" s="249"/>
      <c r="AB1654" s="249"/>
    </row>
    <row r="1655" spans="1:28" hidden="1" outlineLevel="1">
      <c r="A1655" s="249"/>
      <c r="B1655" s="332"/>
      <c r="C1655" s="395"/>
      <c r="D1655" s="395"/>
      <c r="E1655" s="395"/>
      <c r="F1655" s="395"/>
      <c r="G1655" s="395"/>
      <c r="H1655" s="395"/>
      <c r="I1655" s="395"/>
      <c r="J1655" s="395"/>
      <c r="K1655" s="395"/>
      <c r="L1655" s="395"/>
      <c r="M1655" s="395"/>
      <c r="N1655" s="395"/>
      <c r="O1655" s="395"/>
      <c r="P1655" s="395"/>
      <c r="Q1655" s="395"/>
      <c r="R1655" s="395"/>
      <c r="S1655" s="395"/>
      <c r="T1655" s="395"/>
      <c r="U1655" s="395"/>
      <c r="V1655" s="395"/>
      <c r="W1655" s="395"/>
      <c r="X1655" s="249"/>
      <c r="Y1655" s="249"/>
      <c r="Z1655" s="249"/>
      <c r="AA1655" s="249"/>
      <c r="AB1655" s="249"/>
    </row>
    <row r="1656" spans="1:28" hidden="1" outlineLevel="1">
      <c r="A1656" s="249"/>
      <c r="B1656" s="332"/>
      <c r="C1656" s="395"/>
      <c r="D1656" s="395"/>
      <c r="E1656" s="395"/>
      <c r="F1656" s="395"/>
      <c r="G1656" s="395"/>
      <c r="H1656" s="395"/>
      <c r="I1656" s="395"/>
      <c r="J1656" s="395"/>
      <c r="K1656" s="395"/>
      <c r="L1656" s="395"/>
      <c r="M1656" s="395"/>
      <c r="N1656" s="395"/>
      <c r="O1656" s="395"/>
      <c r="P1656" s="395"/>
      <c r="Q1656" s="395"/>
      <c r="R1656" s="395"/>
      <c r="S1656" s="395"/>
      <c r="T1656" s="395"/>
      <c r="U1656" s="395"/>
      <c r="V1656" s="395"/>
      <c r="W1656" s="395"/>
      <c r="X1656" s="249"/>
      <c r="Y1656" s="249"/>
      <c r="Z1656" s="249"/>
      <c r="AA1656" s="249"/>
      <c r="AB1656" s="249"/>
    </row>
    <row r="1657" spans="1:28" hidden="1" outlineLevel="1">
      <c r="A1657" s="249"/>
      <c r="B1657" s="309" t="s">
        <v>302</v>
      </c>
      <c r="C1657" s="395"/>
      <c r="D1657" s="395">
        <f t="shared" ref="D1657" ca="1" si="2388">IF(C1657="n/a","n/a",IF(AND(C1657&lt;1,D1631=0),0,
IF(D1631=0,C1657-1,
IF(C1657&lt;1,D1632,
(((C1657-1)*(C1633-(C1633/(C1657))))+(D1631*D1632))/(D1633)))))</f>
        <v>0</v>
      </c>
      <c r="E1657" s="395">
        <f t="shared" ref="E1657" ca="1" si="2389">IF(D1657="n/a","n/a",IF(AND(D1657&lt;1,E1631=0),0,
IF(E1631=0,D1657-1,
IF(D1657&lt;1,E1632,
(((D1657-1)*(D1633-(D1633/(D1657))))+(E1631*E1632))/(E1633)))))</f>
        <v>0</v>
      </c>
      <c r="F1657" s="395">
        <f t="shared" ref="F1657" ca="1" si="2390">IF(E1657="n/a","n/a",IF(AND(E1657&lt;1,F1631=0),0,
IF(F1631=0,E1657-1,
IF(E1657&lt;1,F1632,
(((E1657-1)*(E1633-(E1633/(E1657))))+(F1631*F1632))/(F1633)))))</f>
        <v>0</v>
      </c>
      <c r="G1657" s="395">
        <f t="shared" ref="G1657" ca="1" si="2391">IF(F1657="n/a","n/a",IF(AND(F1657&lt;1,G1631=0),0,
IF(G1631=0,F1657-1,
IF(F1657&lt;1,G1632,
(((F1657-1)*(F1633-(F1633/(F1657))))+(G1631*G1632))/(G1633)))))</f>
        <v>0</v>
      </c>
      <c r="H1657" s="395">
        <f t="shared" ref="H1657" ca="1" si="2392">IF(G1657="n/a","n/a",IF(AND(G1657&lt;1,H1631=0),0,
IF(H1631=0,G1657-1,
IF(G1657&lt;1,H1632,
(((G1657-1)*(G1633-(G1633/(G1657))))+(H1631*H1632))/(H1633)))))</f>
        <v>0</v>
      </c>
      <c r="I1657" s="395">
        <f ca="1">IF(H1657="n/a","n/a",IF(AND(H1657&lt;1,I1631=0),0,
IF(I1631=0,H1657-1,
IF(H1657&lt;1,I1632,
(((H1657-1)*(H1633-(H1633/(H1657))))+(I1631*I1632))/(I1633)))))</f>
        <v>0</v>
      </c>
      <c r="J1657" s="395">
        <f t="shared" ref="J1657" ca="1" si="2393">IF(I1657="n/a","n/a",IF(AND(I1657&lt;1,J1631=0),0,
IF(J1631=0,I1657-1,
IF(I1657&lt;1,J1632,
(((I1657-1)*(I1633-(I1633/(I1657))))+(J1631*J1632))/(J1633)))))</f>
        <v>0</v>
      </c>
      <c r="K1657" s="395">
        <f t="shared" ref="K1657" ca="1" si="2394">IF(J1657="n/a","n/a",IF(AND(J1657&lt;1,K1631=0),0,
IF(K1631=0,J1657-1,
IF(J1657&lt;1,K1632,
(((J1657-1)*(J1633-(J1633/(J1657))))+(K1631*K1632))/(K1633)))))</f>
        <v>0</v>
      </c>
      <c r="L1657" s="395">
        <f t="shared" ref="L1657" ca="1" si="2395">IF(K1657="n/a","n/a",IF(AND(K1657&lt;1,L1631=0),0,
IF(L1631=0,K1657-1,
IF(K1657&lt;1,L1632,
(((K1657-1)*(K1633-(K1633/(K1657))))+(L1631*L1632))/(L1633)))))</f>
        <v>0</v>
      </c>
      <c r="M1657" s="395">
        <f t="shared" ref="M1657" ca="1" si="2396">IF(L1657="n/a","n/a",IF(AND(L1657&lt;1,M1631=0),0,
IF(M1631=0,L1657-1,
IF(L1657&lt;1,M1632,
(((L1657-1)*(L1633-(L1633/(L1657))))+(M1631*M1632))/(M1633)))))</f>
        <v>0</v>
      </c>
      <c r="N1657" s="395">
        <f t="shared" ref="N1657" ca="1" si="2397">IF(M1657="n/a","n/a",IF(AND(M1657&lt;1,N1631=0),0,
IF(N1631=0,M1657-1,
IF(M1657&lt;1,N1632,
(((M1657-1)*(M1633-(M1633/(M1657))))+(N1631*N1632))/(N1633)))))</f>
        <v>0</v>
      </c>
      <c r="O1657" s="395">
        <f t="shared" ref="O1657" ca="1" si="2398">IF(N1657="n/a","n/a",IF(AND(N1657&lt;1,O1631=0),0,
IF(O1631=0,N1657-1,
IF(N1657&lt;1,O1632,
(((N1657-1)*(N1633-(N1633/(N1657))))+(O1631*O1632))/(O1633)))))</f>
        <v>0</v>
      </c>
      <c r="P1657" s="395">
        <f t="shared" ref="P1657" ca="1" si="2399">IF(O1657="n/a","n/a",IF(AND(O1657&lt;1,P1631=0),0,
IF(P1631=0,O1657-1,
IF(O1657&lt;1,P1632,
(((O1657-1)*(O1633-(O1633/(O1657))))+(P1631*P1632))/(P1633)))))</f>
        <v>0</v>
      </c>
      <c r="Q1657" s="395">
        <f t="shared" ref="Q1657" ca="1" si="2400">IF(P1657="n/a","n/a",IF(AND(P1657&lt;1,Q1631=0),0,
IF(Q1631=0,P1657-1,
IF(P1657&lt;1,Q1632,
(((P1657-1)*(P1633-(P1633/(P1657))))+(Q1631*Q1632))/(Q1633)))))</f>
        <v>0</v>
      </c>
      <c r="R1657" s="395">
        <f t="shared" ref="R1657" ca="1" si="2401">IF(Q1657="n/a","n/a",IF(AND(Q1657&lt;1,R1631=0),0,
IF(R1631=0,Q1657-1,
IF(Q1657&lt;1,R1632,
(((Q1657-1)*(Q1633-(Q1633/(Q1657))))+(R1631*R1632))/(R1633)))))</f>
        <v>0</v>
      </c>
      <c r="S1657" s="395">
        <f t="shared" ref="S1657" ca="1" si="2402">IF(R1657="n/a","n/a",IF(AND(R1657&lt;1,S1631=0),0,
IF(S1631=0,R1657-1,
IF(R1657&lt;1,S1632,
(((R1657-1)*(R1633-(R1633/(R1657))))+(S1631*S1632))/(S1633)))))</f>
        <v>0</v>
      </c>
      <c r="T1657" s="395">
        <f t="shared" ref="T1657" ca="1" si="2403">IF(S1657="n/a","n/a",IF(AND(S1657&lt;1,T1631=0),0,
IF(T1631=0,S1657-1,
IF(S1657&lt;1,T1632,
(((S1657-1)*(S1633-(S1633/(S1657))))+(T1631*T1632))/(T1633)))))</f>
        <v>0</v>
      </c>
      <c r="U1657" s="395">
        <f t="shared" ref="U1657" ca="1" si="2404">IF(T1657="n/a","n/a",IF(AND(T1657&lt;1,U1631=0),0,
IF(U1631=0,T1657-1,
IF(T1657&lt;1,U1632,
(((T1657-1)*(T1633-(T1633/(T1657))))+(U1631*U1632))/(U1633)))))</f>
        <v>0</v>
      </c>
      <c r="V1657" s="395">
        <f t="shared" ref="V1657" ca="1" si="2405">IF(U1657="n/a","n/a",IF(AND(U1657&lt;1,V1631=0),0,
IF(V1631=0,U1657-1,
IF(U1657&lt;1,V1632,
(((U1657-1)*(U1633-(U1633/(U1657))))+(V1631*V1632))/(V1633)))))</f>
        <v>0</v>
      </c>
      <c r="W1657" s="395">
        <f t="shared" ref="W1657" ca="1" si="2406">IF(V1657="n/a","n/a",IF(AND(V1657&lt;1,W1631=0),0,
IF(W1631=0,V1657-1,
IF(V1657&lt;1,W1632,
(((V1657-1)*(V1633-(V1633/(V1657))))+(W1631*W1632))/(W1633)))))</f>
        <v>0</v>
      </c>
      <c r="X1657" s="249"/>
      <c r="Y1657" s="249"/>
      <c r="Z1657" s="249"/>
      <c r="AA1657" s="249"/>
      <c r="AB1657" s="249"/>
    </row>
    <row r="1658" spans="1:28" hidden="1" outlineLevel="1">
      <c r="A1658" s="249"/>
      <c r="B1658" s="309" t="s">
        <v>301</v>
      </c>
      <c r="C1658" s="400">
        <f ca="1">C1630</f>
        <v>0</v>
      </c>
      <c r="D1658" s="395">
        <f t="shared" ref="D1658" ca="1" si="2407">IF(C1658="n/a","n/a",MAX(0,C1658-1))</f>
        <v>0</v>
      </c>
      <c r="E1658" s="395">
        <f t="shared" ref="E1658:E1659" ca="1" si="2408">IF(D1658="n/a","n/a",MAX(0,D1658-1))</f>
        <v>0</v>
      </c>
      <c r="F1658" s="395">
        <f t="shared" ref="F1658:F1660" ca="1" si="2409">IF(E1658="n/a","n/a",MAX(0,E1658-1))</f>
        <v>0</v>
      </c>
      <c r="G1658" s="395">
        <f t="shared" ref="G1658:G1661" ca="1" si="2410">IF(F1658="n/a","n/a",MAX(0,F1658-1))</f>
        <v>0</v>
      </c>
      <c r="H1658" s="395">
        <f t="shared" ref="H1658:H1662" ca="1" si="2411">IF(G1658="n/a","n/a",MAX(0,G1658-1))</f>
        <v>0</v>
      </c>
      <c r="I1658" s="395">
        <f t="shared" ref="I1658:I1663" ca="1" si="2412">IF(H1658="n/a","n/a",MAX(0,H1658-1))</f>
        <v>0</v>
      </c>
      <c r="J1658" s="395">
        <f t="shared" ref="J1658:J1664" ca="1" si="2413">IF(I1658="n/a","n/a",MAX(0,I1658-1))</f>
        <v>0</v>
      </c>
      <c r="K1658" s="395">
        <f t="shared" ref="K1658:K1665" ca="1" si="2414">IF(J1658="n/a","n/a",MAX(0,J1658-1))</f>
        <v>0</v>
      </c>
      <c r="L1658" s="395">
        <f t="shared" ref="L1658:L1666" ca="1" si="2415">IF(K1658="n/a","n/a",MAX(0,K1658-1))</f>
        <v>0</v>
      </c>
      <c r="M1658" s="395">
        <f t="shared" ref="M1658:M1667" ca="1" si="2416">IF(L1658="n/a","n/a",MAX(0,L1658-1))</f>
        <v>0</v>
      </c>
      <c r="N1658" s="395">
        <f t="shared" ref="N1658:N1668" ca="1" si="2417">IF(M1658="n/a","n/a",MAX(0,M1658-1))</f>
        <v>0</v>
      </c>
      <c r="O1658" s="395">
        <f t="shared" ref="O1658:O1669" ca="1" si="2418">IF(N1658="n/a","n/a",MAX(0,N1658-1))</f>
        <v>0</v>
      </c>
      <c r="P1658" s="395">
        <f t="shared" ref="P1658:P1670" ca="1" si="2419">IF(O1658="n/a","n/a",MAX(0,O1658-1))</f>
        <v>0</v>
      </c>
      <c r="Q1658" s="395">
        <f t="shared" ref="Q1658:Q1671" ca="1" si="2420">IF(P1658="n/a","n/a",MAX(0,P1658-1))</f>
        <v>0</v>
      </c>
      <c r="R1658" s="395">
        <f t="shared" ref="R1658:R1672" ca="1" si="2421">IF(Q1658="n/a","n/a",MAX(0,Q1658-1))</f>
        <v>0</v>
      </c>
      <c r="S1658" s="395">
        <f t="shared" ref="S1658:S1673" ca="1" si="2422">IF(R1658="n/a","n/a",MAX(0,R1658-1))</f>
        <v>0</v>
      </c>
      <c r="T1658" s="395">
        <f t="shared" ref="T1658:T1674" ca="1" si="2423">IF(S1658="n/a","n/a",MAX(0,S1658-1))</f>
        <v>0</v>
      </c>
      <c r="U1658" s="395">
        <f t="shared" ref="U1658:U1675" ca="1" si="2424">IF(T1658="n/a","n/a",MAX(0,T1658-1))</f>
        <v>0</v>
      </c>
      <c r="V1658" s="395">
        <f t="shared" ref="V1658:V1676" ca="1" si="2425">IF(U1658="n/a","n/a",MAX(0,U1658-1))</f>
        <v>0</v>
      </c>
      <c r="W1658" s="395">
        <f t="shared" ref="W1658:W1676" ca="1" si="2426">IF(V1658="n/a","n/a",MAX(0,V1658-1))</f>
        <v>0</v>
      </c>
      <c r="X1658" s="249"/>
      <c r="Y1658" s="249"/>
      <c r="Z1658" s="249"/>
      <c r="AA1658" s="249"/>
      <c r="AB1658" s="249"/>
    </row>
    <row r="1659" spans="1:28" hidden="1" outlineLevel="1">
      <c r="A1659" s="249"/>
      <c r="B1659" s="309" t="str">
        <f t="shared" ref="B1659:B1678" ca="1" si="2427">"RL Capex "&amp;OFFSET($C$6,0,A1635)</f>
        <v>RL Capex 2013</v>
      </c>
      <c r="C1659" s="396"/>
      <c r="D1659" s="400">
        <f ca="1">D1630</f>
        <v>0</v>
      </c>
      <c r="E1659" s="395">
        <f t="shared" ca="1" si="2408"/>
        <v>0</v>
      </c>
      <c r="F1659" s="395">
        <f t="shared" ca="1" si="2409"/>
        <v>0</v>
      </c>
      <c r="G1659" s="395">
        <f t="shared" ca="1" si="2410"/>
        <v>0</v>
      </c>
      <c r="H1659" s="395">
        <f t="shared" ca="1" si="2411"/>
        <v>0</v>
      </c>
      <c r="I1659" s="395">
        <f t="shared" ca="1" si="2412"/>
        <v>0</v>
      </c>
      <c r="J1659" s="395">
        <f t="shared" ca="1" si="2413"/>
        <v>0</v>
      </c>
      <c r="K1659" s="395">
        <f t="shared" ca="1" si="2414"/>
        <v>0</v>
      </c>
      <c r="L1659" s="395">
        <f t="shared" ca="1" si="2415"/>
        <v>0</v>
      </c>
      <c r="M1659" s="395">
        <f t="shared" ca="1" si="2416"/>
        <v>0</v>
      </c>
      <c r="N1659" s="395">
        <f t="shared" ca="1" si="2417"/>
        <v>0</v>
      </c>
      <c r="O1659" s="395">
        <f t="shared" ca="1" si="2418"/>
        <v>0</v>
      </c>
      <c r="P1659" s="395">
        <f t="shared" ca="1" si="2419"/>
        <v>0</v>
      </c>
      <c r="Q1659" s="395">
        <f t="shared" ca="1" si="2420"/>
        <v>0</v>
      </c>
      <c r="R1659" s="395">
        <f t="shared" ca="1" si="2421"/>
        <v>0</v>
      </c>
      <c r="S1659" s="395">
        <f t="shared" ca="1" si="2422"/>
        <v>0</v>
      </c>
      <c r="T1659" s="395">
        <f t="shared" ca="1" si="2423"/>
        <v>0</v>
      </c>
      <c r="U1659" s="395">
        <f t="shared" ca="1" si="2424"/>
        <v>0</v>
      </c>
      <c r="V1659" s="395">
        <f t="shared" ca="1" si="2425"/>
        <v>0</v>
      </c>
      <c r="W1659" s="395">
        <f t="shared" ca="1" si="2426"/>
        <v>0</v>
      </c>
      <c r="X1659" s="249"/>
      <c r="Y1659" s="249"/>
      <c r="Z1659" s="249"/>
      <c r="AA1659" s="249"/>
      <c r="AB1659" s="249"/>
    </row>
    <row r="1660" spans="1:28" hidden="1" outlineLevel="1">
      <c r="A1660" s="249"/>
      <c r="B1660" s="309" t="str">
        <f t="shared" ca="1" si="2427"/>
        <v>RL Capex 2014</v>
      </c>
      <c r="C1660" s="401"/>
      <c r="D1660" s="396"/>
      <c r="E1660" s="400">
        <f ca="1">E1630</f>
        <v>0</v>
      </c>
      <c r="F1660" s="395">
        <f t="shared" ca="1" si="2409"/>
        <v>0</v>
      </c>
      <c r="G1660" s="395">
        <f t="shared" ca="1" si="2410"/>
        <v>0</v>
      </c>
      <c r="H1660" s="395">
        <f t="shared" ca="1" si="2411"/>
        <v>0</v>
      </c>
      <c r="I1660" s="395">
        <f t="shared" ca="1" si="2412"/>
        <v>0</v>
      </c>
      <c r="J1660" s="395">
        <f t="shared" ca="1" si="2413"/>
        <v>0</v>
      </c>
      <c r="K1660" s="395">
        <f t="shared" ca="1" si="2414"/>
        <v>0</v>
      </c>
      <c r="L1660" s="395">
        <f t="shared" ca="1" si="2415"/>
        <v>0</v>
      </c>
      <c r="M1660" s="395">
        <f t="shared" ca="1" si="2416"/>
        <v>0</v>
      </c>
      <c r="N1660" s="395">
        <f t="shared" ca="1" si="2417"/>
        <v>0</v>
      </c>
      <c r="O1660" s="395">
        <f t="shared" ca="1" si="2418"/>
        <v>0</v>
      </c>
      <c r="P1660" s="395">
        <f t="shared" ca="1" si="2419"/>
        <v>0</v>
      </c>
      <c r="Q1660" s="395">
        <f t="shared" ca="1" si="2420"/>
        <v>0</v>
      </c>
      <c r="R1660" s="395">
        <f t="shared" ca="1" si="2421"/>
        <v>0</v>
      </c>
      <c r="S1660" s="395">
        <f t="shared" ca="1" si="2422"/>
        <v>0</v>
      </c>
      <c r="T1660" s="395">
        <f t="shared" ca="1" si="2423"/>
        <v>0</v>
      </c>
      <c r="U1660" s="395">
        <f t="shared" ca="1" si="2424"/>
        <v>0</v>
      </c>
      <c r="V1660" s="395">
        <f t="shared" ca="1" si="2425"/>
        <v>0</v>
      </c>
      <c r="W1660" s="395">
        <f t="shared" ca="1" si="2426"/>
        <v>0</v>
      </c>
      <c r="X1660" s="249"/>
      <c r="Y1660" s="249"/>
      <c r="Z1660" s="249"/>
      <c r="AA1660" s="249"/>
      <c r="AB1660" s="249"/>
    </row>
    <row r="1661" spans="1:28" hidden="1" outlineLevel="1">
      <c r="A1661" s="249"/>
      <c r="B1661" s="309" t="str">
        <f t="shared" ca="1" si="2427"/>
        <v>RL Capex 2015</v>
      </c>
      <c r="C1661" s="401"/>
      <c r="D1661" s="401"/>
      <c r="E1661" s="396"/>
      <c r="F1661" s="400">
        <f ca="1">F1630</f>
        <v>0</v>
      </c>
      <c r="G1661" s="395">
        <f t="shared" ca="1" si="2410"/>
        <v>0</v>
      </c>
      <c r="H1661" s="395">
        <f t="shared" ca="1" si="2411"/>
        <v>0</v>
      </c>
      <c r="I1661" s="395">
        <f t="shared" ca="1" si="2412"/>
        <v>0</v>
      </c>
      <c r="J1661" s="395">
        <f t="shared" ca="1" si="2413"/>
        <v>0</v>
      </c>
      <c r="K1661" s="395">
        <f t="shared" ca="1" si="2414"/>
        <v>0</v>
      </c>
      <c r="L1661" s="395">
        <f t="shared" ca="1" si="2415"/>
        <v>0</v>
      </c>
      <c r="M1661" s="395">
        <f t="shared" ca="1" si="2416"/>
        <v>0</v>
      </c>
      <c r="N1661" s="395">
        <f t="shared" ca="1" si="2417"/>
        <v>0</v>
      </c>
      <c r="O1661" s="395">
        <f t="shared" ca="1" si="2418"/>
        <v>0</v>
      </c>
      <c r="P1661" s="395">
        <f t="shared" ca="1" si="2419"/>
        <v>0</v>
      </c>
      <c r="Q1661" s="395">
        <f t="shared" ca="1" si="2420"/>
        <v>0</v>
      </c>
      <c r="R1661" s="395">
        <f t="shared" ca="1" si="2421"/>
        <v>0</v>
      </c>
      <c r="S1661" s="395">
        <f t="shared" ca="1" si="2422"/>
        <v>0</v>
      </c>
      <c r="T1661" s="395">
        <f t="shared" ca="1" si="2423"/>
        <v>0</v>
      </c>
      <c r="U1661" s="395">
        <f t="shared" ca="1" si="2424"/>
        <v>0</v>
      </c>
      <c r="V1661" s="395">
        <f t="shared" ca="1" si="2425"/>
        <v>0</v>
      </c>
      <c r="W1661" s="395">
        <f t="shared" ca="1" si="2426"/>
        <v>0</v>
      </c>
      <c r="X1661" s="249"/>
      <c r="Y1661" s="249"/>
      <c r="Z1661" s="249"/>
      <c r="AA1661" s="249"/>
      <c r="AB1661" s="249"/>
    </row>
    <row r="1662" spans="1:28" hidden="1" outlineLevel="1">
      <c r="A1662" s="249"/>
      <c r="B1662" s="309" t="str">
        <f t="shared" ca="1" si="2427"/>
        <v>RL Capex 2016</v>
      </c>
      <c r="C1662" s="401"/>
      <c r="D1662" s="401"/>
      <c r="E1662" s="401"/>
      <c r="F1662" s="396"/>
      <c r="G1662" s="400">
        <f ca="1">G1630</f>
        <v>0</v>
      </c>
      <c r="H1662" s="395">
        <f t="shared" ca="1" si="2411"/>
        <v>0</v>
      </c>
      <c r="I1662" s="395">
        <f t="shared" ca="1" si="2412"/>
        <v>0</v>
      </c>
      <c r="J1662" s="395">
        <f t="shared" ca="1" si="2413"/>
        <v>0</v>
      </c>
      <c r="K1662" s="395">
        <f t="shared" ca="1" si="2414"/>
        <v>0</v>
      </c>
      <c r="L1662" s="395">
        <f t="shared" ca="1" si="2415"/>
        <v>0</v>
      </c>
      <c r="M1662" s="395">
        <f t="shared" ca="1" si="2416"/>
        <v>0</v>
      </c>
      <c r="N1662" s="395">
        <f t="shared" ca="1" si="2417"/>
        <v>0</v>
      </c>
      <c r="O1662" s="395">
        <f t="shared" ca="1" si="2418"/>
        <v>0</v>
      </c>
      <c r="P1662" s="395">
        <f t="shared" ca="1" si="2419"/>
        <v>0</v>
      </c>
      <c r="Q1662" s="395">
        <f t="shared" ca="1" si="2420"/>
        <v>0</v>
      </c>
      <c r="R1662" s="395">
        <f t="shared" ca="1" si="2421"/>
        <v>0</v>
      </c>
      <c r="S1662" s="395">
        <f t="shared" ca="1" si="2422"/>
        <v>0</v>
      </c>
      <c r="T1662" s="395">
        <f t="shared" ca="1" si="2423"/>
        <v>0</v>
      </c>
      <c r="U1662" s="395">
        <f t="shared" ca="1" si="2424"/>
        <v>0</v>
      </c>
      <c r="V1662" s="395">
        <f t="shared" ca="1" si="2425"/>
        <v>0</v>
      </c>
      <c r="W1662" s="395">
        <f t="shared" ca="1" si="2426"/>
        <v>0</v>
      </c>
      <c r="X1662" s="249"/>
      <c r="Y1662" s="249"/>
      <c r="Z1662" s="249"/>
      <c r="AA1662" s="249"/>
      <c r="AB1662" s="249"/>
    </row>
    <row r="1663" spans="1:28" hidden="1" outlineLevel="1">
      <c r="A1663" s="249"/>
      <c r="B1663" s="309" t="str">
        <f t="shared" ca="1" si="2427"/>
        <v>RL Capex 2017</v>
      </c>
      <c r="C1663" s="401"/>
      <c r="D1663" s="401"/>
      <c r="E1663" s="401"/>
      <c r="F1663" s="401"/>
      <c r="G1663" s="396"/>
      <c r="H1663" s="400">
        <f ca="1">H1630</f>
        <v>0</v>
      </c>
      <c r="I1663" s="395">
        <f t="shared" ca="1" si="2412"/>
        <v>0</v>
      </c>
      <c r="J1663" s="395">
        <f t="shared" ca="1" si="2413"/>
        <v>0</v>
      </c>
      <c r="K1663" s="395">
        <f t="shared" ca="1" si="2414"/>
        <v>0</v>
      </c>
      <c r="L1663" s="395">
        <f t="shared" ca="1" si="2415"/>
        <v>0</v>
      </c>
      <c r="M1663" s="395">
        <f t="shared" ca="1" si="2416"/>
        <v>0</v>
      </c>
      <c r="N1663" s="395">
        <f t="shared" ca="1" si="2417"/>
        <v>0</v>
      </c>
      <c r="O1663" s="395">
        <f t="shared" ca="1" si="2418"/>
        <v>0</v>
      </c>
      <c r="P1663" s="395">
        <f t="shared" ca="1" si="2419"/>
        <v>0</v>
      </c>
      <c r="Q1663" s="395">
        <f t="shared" ca="1" si="2420"/>
        <v>0</v>
      </c>
      <c r="R1663" s="395">
        <f t="shared" ca="1" si="2421"/>
        <v>0</v>
      </c>
      <c r="S1663" s="395">
        <f t="shared" ca="1" si="2422"/>
        <v>0</v>
      </c>
      <c r="T1663" s="395">
        <f t="shared" ca="1" si="2423"/>
        <v>0</v>
      </c>
      <c r="U1663" s="395">
        <f t="shared" ca="1" si="2424"/>
        <v>0</v>
      </c>
      <c r="V1663" s="395">
        <f t="shared" ca="1" si="2425"/>
        <v>0</v>
      </c>
      <c r="W1663" s="395">
        <f t="shared" ca="1" si="2426"/>
        <v>0</v>
      </c>
      <c r="X1663" s="249"/>
      <c r="Y1663" s="249"/>
      <c r="Z1663" s="249"/>
      <c r="AA1663" s="249"/>
      <c r="AB1663" s="249"/>
    </row>
    <row r="1664" spans="1:28" hidden="1" outlineLevel="1">
      <c r="A1664" s="249"/>
      <c r="B1664" s="309" t="str">
        <f t="shared" ca="1" si="2427"/>
        <v>RL Capex 2018</v>
      </c>
      <c r="C1664" s="401"/>
      <c r="D1664" s="401"/>
      <c r="E1664" s="401"/>
      <c r="F1664" s="401"/>
      <c r="G1664" s="401"/>
      <c r="H1664" s="396"/>
      <c r="I1664" s="400">
        <f ca="1">I1630</f>
        <v>0</v>
      </c>
      <c r="J1664" s="395">
        <f t="shared" ca="1" si="2413"/>
        <v>0</v>
      </c>
      <c r="K1664" s="395">
        <f t="shared" ca="1" si="2414"/>
        <v>0</v>
      </c>
      <c r="L1664" s="395">
        <f t="shared" ca="1" si="2415"/>
        <v>0</v>
      </c>
      <c r="M1664" s="395">
        <f t="shared" ca="1" si="2416"/>
        <v>0</v>
      </c>
      <c r="N1664" s="395">
        <f t="shared" ca="1" si="2417"/>
        <v>0</v>
      </c>
      <c r="O1664" s="395">
        <f t="shared" ca="1" si="2418"/>
        <v>0</v>
      </c>
      <c r="P1664" s="395">
        <f t="shared" ca="1" si="2419"/>
        <v>0</v>
      </c>
      <c r="Q1664" s="395">
        <f t="shared" ca="1" si="2420"/>
        <v>0</v>
      </c>
      <c r="R1664" s="395">
        <f t="shared" ca="1" si="2421"/>
        <v>0</v>
      </c>
      <c r="S1664" s="395">
        <f t="shared" ca="1" si="2422"/>
        <v>0</v>
      </c>
      <c r="T1664" s="395">
        <f t="shared" ca="1" si="2423"/>
        <v>0</v>
      </c>
      <c r="U1664" s="395">
        <f t="shared" ca="1" si="2424"/>
        <v>0</v>
      </c>
      <c r="V1664" s="395">
        <f t="shared" ca="1" si="2425"/>
        <v>0</v>
      </c>
      <c r="W1664" s="395">
        <f t="shared" ca="1" si="2426"/>
        <v>0</v>
      </c>
      <c r="X1664" s="249"/>
      <c r="Y1664" s="249"/>
      <c r="Z1664" s="249"/>
      <c r="AA1664" s="249"/>
      <c r="AB1664" s="249"/>
    </row>
    <row r="1665" spans="1:28" hidden="1" outlineLevel="1">
      <c r="A1665" s="249"/>
      <c r="B1665" s="309" t="str">
        <f t="shared" ca="1" si="2427"/>
        <v>RL Capex 2019</v>
      </c>
      <c r="C1665" s="401"/>
      <c r="D1665" s="401"/>
      <c r="E1665" s="401"/>
      <c r="F1665" s="401"/>
      <c r="G1665" s="401"/>
      <c r="H1665" s="401"/>
      <c r="I1665" s="396"/>
      <c r="J1665" s="400">
        <f ca="1">J1630</f>
        <v>0</v>
      </c>
      <c r="K1665" s="395">
        <f t="shared" ca="1" si="2414"/>
        <v>0</v>
      </c>
      <c r="L1665" s="395">
        <f t="shared" ca="1" si="2415"/>
        <v>0</v>
      </c>
      <c r="M1665" s="395">
        <f t="shared" ca="1" si="2416"/>
        <v>0</v>
      </c>
      <c r="N1665" s="395">
        <f t="shared" ca="1" si="2417"/>
        <v>0</v>
      </c>
      <c r="O1665" s="395">
        <f t="shared" ca="1" si="2418"/>
        <v>0</v>
      </c>
      <c r="P1665" s="395">
        <f t="shared" ca="1" si="2419"/>
        <v>0</v>
      </c>
      <c r="Q1665" s="395">
        <f t="shared" ca="1" si="2420"/>
        <v>0</v>
      </c>
      <c r="R1665" s="395">
        <f t="shared" ca="1" si="2421"/>
        <v>0</v>
      </c>
      <c r="S1665" s="395">
        <f t="shared" ca="1" si="2422"/>
        <v>0</v>
      </c>
      <c r="T1665" s="395">
        <f t="shared" ca="1" si="2423"/>
        <v>0</v>
      </c>
      <c r="U1665" s="395">
        <f t="shared" ca="1" si="2424"/>
        <v>0</v>
      </c>
      <c r="V1665" s="395">
        <f t="shared" ca="1" si="2425"/>
        <v>0</v>
      </c>
      <c r="W1665" s="395">
        <f t="shared" ca="1" si="2426"/>
        <v>0</v>
      </c>
      <c r="X1665" s="249"/>
      <c r="Y1665" s="249"/>
      <c r="Z1665" s="249"/>
      <c r="AA1665" s="249"/>
      <c r="AB1665" s="249"/>
    </row>
    <row r="1666" spans="1:28" hidden="1" outlineLevel="1">
      <c r="A1666" s="249"/>
      <c r="B1666" s="309" t="str">
        <f t="shared" ca="1" si="2427"/>
        <v>RL Capex 2020</v>
      </c>
      <c r="C1666" s="401"/>
      <c r="D1666" s="401"/>
      <c r="E1666" s="401"/>
      <c r="F1666" s="401"/>
      <c r="G1666" s="401"/>
      <c r="H1666" s="401"/>
      <c r="I1666" s="401"/>
      <c r="J1666" s="396"/>
      <c r="K1666" s="400">
        <f ca="1">K1630</f>
        <v>0</v>
      </c>
      <c r="L1666" s="395">
        <f t="shared" ca="1" si="2415"/>
        <v>0</v>
      </c>
      <c r="M1666" s="395">
        <f t="shared" ca="1" si="2416"/>
        <v>0</v>
      </c>
      <c r="N1666" s="395">
        <f t="shared" ca="1" si="2417"/>
        <v>0</v>
      </c>
      <c r="O1666" s="395">
        <f t="shared" ca="1" si="2418"/>
        <v>0</v>
      </c>
      <c r="P1666" s="395">
        <f t="shared" ca="1" si="2419"/>
        <v>0</v>
      </c>
      <c r="Q1666" s="395">
        <f t="shared" ca="1" si="2420"/>
        <v>0</v>
      </c>
      <c r="R1666" s="395">
        <f t="shared" ca="1" si="2421"/>
        <v>0</v>
      </c>
      <c r="S1666" s="395">
        <f t="shared" ca="1" si="2422"/>
        <v>0</v>
      </c>
      <c r="T1666" s="395">
        <f t="shared" ca="1" si="2423"/>
        <v>0</v>
      </c>
      <c r="U1666" s="395">
        <f t="shared" ca="1" si="2424"/>
        <v>0</v>
      </c>
      <c r="V1666" s="395">
        <f t="shared" ca="1" si="2425"/>
        <v>0</v>
      </c>
      <c r="W1666" s="395">
        <f t="shared" ca="1" si="2426"/>
        <v>0</v>
      </c>
      <c r="X1666" s="249"/>
      <c r="Y1666" s="249"/>
      <c r="Z1666" s="249"/>
      <c r="AA1666" s="249"/>
      <c r="AB1666" s="249"/>
    </row>
    <row r="1667" spans="1:28" hidden="1" outlineLevel="1">
      <c r="A1667" s="249"/>
      <c r="B1667" s="309" t="str">
        <f t="shared" ca="1" si="2427"/>
        <v>RL Capex 2021</v>
      </c>
      <c r="C1667" s="401"/>
      <c r="D1667" s="401"/>
      <c r="E1667" s="401"/>
      <c r="F1667" s="401"/>
      <c r="G1667" s="401"/>
      <c r="H1667" s="401"/>
      <c r="I1667" s="401"/>
      <c r="J1667" s="401"/>
      <c r="K1667" s="396"/>
      <c r="L1667" s="400">
        <f ca="1">L1630</f>
        <v>0</v>
      </c>
      <c r="M1667" s="395">
        <f t="shared" ca="1" si="2416"/>
        <v>0</v>
      </c>
      <c r="N1667" s="395">
        <f t="shared" ca="1" si="2417"/>
        <v>0</v>
      </c>
      <c r="O1667" s="395">
        <f t="shared" ca="1" si="2418"/>
        <v>0</v>
      </c>
      <c r="P1667" s="395">
        <f t="shared" ca="1" si="2419"/>
        <v>0</v>
      </c>
      <c r="Q1667" s="395">
        <f t="shared" ca="1" si="2420"/>
        <v>0</v>
      </c>
      <c r="R1667" s="395">
        <f t="shared" ca="1" si="2421"/>
        <v>0</v>
      </c>
      <c r="S1667" s="395">
        <f t="shared" ca="1" si="2422"/>
        <v>0</v>
      </c>
      <c r="T1667" s="395">
        <f t="shared" ca="1" si="2423"/>
        <v>0</v>
      </c>
      <c r="U1667" s="395">
        <f t="shared" ca="1" si="2424"/>
        <v>0</v>
      </c>
      <c r="V1667" s="395">
        <f t="shared" ca="1" si="2425"/>
        <v>0</v>
      </c>
      <c r="W1667" s="395">
        <f t="shared" ca="1" si="2426"/>
        <v>0</v>
      </c>
      <c r="X1667" s="249"/>
      <c r="Y1667" s="249"/>
      <c r="Z1667" s="249"/>
      <c r="AA1667" s="249"/>
      <c r="AB1667" s="249"/>
    </row>
    <row r="1668" spans="1:28" hidden="1" outlineLevel="1">
      <c r="A1668" s="249"/>
      <c r="B1668" s="309" t="str">
        <f t="shared" ca="1" si="2427"/>
        <v>RL Capex 2022</v>
      </c>
      <c r="C1668" s="401"/>
      <c r="D1668" s="401"/>
      <c r="E1668" s="401"/>
      <c r="F1668" s="401"/>
      <c r="G1668" s="401"/>
      <c r="H1668" s="401"/>
      <c r="I1668" s="401"/>
      <c r="J1668" s="401"/>
      <c r="K1668" s="401"/>
      <c r="L1668" s="396"/>
      <c r="M1668" s="400">
        <f ca="1">M1630</f>
        <v>0</v>
      </c>
      <c r="N1668" s="395">
        <f t="shared" ca="1" si="2417"/>
        <v>0</v>
      </c>
      <c r="O1668" s="395">
        <f t="shared" ca="1" si="2418"/>
        <v>0</v>
      </c>
      <c r="P1668" s="395">
        <f t="shared" ca="1" si="2419"/>
        <v>0</v>
      </c>
      <c r="Q1668" s="395">
        <f t="shared" ca="1" si="2420"/>
        <v>0</v>
      </c>
      <c r="R1668" s="395">
        <f t="shared" ca="1" si="2421"/>
        <v>0</v>
      </c>
      <c r="S1668" s="395">
        <f t="shared" ca="1" si="2422"/>
        <v>0</v>
      </c>
      <c r="T1668" s="395">
        <f t="shared" ca="1" si="2423"/>
        <v>0</v>
      </c>
      <c r="U1668" s="395">
        <f t="shared" ca="1" si="2424"/>
        <v>0</v>
      </c>
      <c r="V1668" s="395">
        <f t="shared" ca="1" si="2425"/>
        <v>0</v>
      </c>
      <c r="W1668" s="395">
        <f t="shared" ca="1" si="2426"/>
        <v>0</v>
      </c>
      <c r="X1668" s="249"/>
      <c r="Y1668" s="249"/>
      <c r="Z1668" s="249"/>
      <c r="AA1668" s="249"/>
      <c r="AB1668" s="249"/>
    </row>
    <row r="1669" spans="1:28" hidden="1" outlineLevel="1">
      <c r="A1669" s="249"/>
      <c r="B1669" s="309" t="str">
        <f t="shared" ca="1" si="2427"/>
        <v>RL Capex 2023</v>
      </c>
      <c r="C1669" s="401"/>
      <c r="D1669" s="401"/>
      <c r="E1669" s="401"/>
      <c r="F1669" s="401"/>
      <c r="G1669" s="401"/>
      <c r="H1669" s="401"/>
      <c r="I1669" s="401"/>
      <c r="J1669" s="401"/>
      <c r="K1669" s="401"/>
      <c r="L1669" s="401"/>
      <c r="M1669" s="396"/>
      <c r="N1669" s="400">
        <f>N1630</f>
        <v>0</v>
      </c>
      <c r="O1669" s="395">
        <f t="shared" si="2418"/>
        <v>0</v>
      </c>
      <c r="P1669" s="395">
        <f t="shared" si="2419"/>
        <v>0</v>
      </c>
      <c r="Q1669" s="395">
        <f t="shared" si="2420"/>
        <v>0</v>
      </c>
      <c r="R1669" s="395">
        <f t="shared" si="2421"/>
        <v>0</v>
      </c>
      <c r="S1669" s="395">
        <f t="shared" si="2422"/>
        <v>0</v>
      </c>
      <c r="T1669" s="395">
        <f t="shared" si="2423"/>
        <v>0</v>
      </c>
      <c r="U1669" s="395">
        <f t="shared" si="2424"/>
        <v>0</v>
      </c>
      <c r="V1669" s="395">
        <f t="shared" si="2425"/>
        <v>0</v>
      </c>
      <c r="W1669" s="395">
        <f t="shared" si="2426"/>
        <v>0</v>
      </c>
      <c r="X1669" s="249"/>
      <c r="Y1669" s="249"/>
      <c r="Z1669" s="249"/>
      <c r="AA1669" s="249"/>
      <c r="AB1669" s="249"/>
    </row>
    <row r="1670" spans="1:28" hidden="1" outlineLevel="1">
      <c r="A1670" s="249"/>
      <c r="B1670" s="309" t="str">
        <f t="shared" ca="1" si="2427"/>
        <v>RL Capex 2024</v>
      </c>
      <c r="C1670" s="401"/>
      <c r="D1670" s="401"/>
      <c r="E1670" s="401"/>
      <c r="F1670" s="401"/>
      <c r="G1670" s="401"/>
      <c r="H1670" s="401"/>
      <c r="I1670" s="401"/>
      <c r="J1670" s="401"/>
      <c r="K1670" s="401"/>
      <c r="L1670" s="401"/>
      <c r="M1670" s="401"/>
      <c r="N1670" s="396"/>
      <c r="O1670" s="400">
        <f>O1630</f>
        <v>0</v>
      </c>
      <c r="P1670" s="395">
        <f t="shared" si="2419"/>
        <v>0</v>
      </c>
      <c r="Q1670" s="395">
        <f t="shared" si="2420"/>
        <v>0</v>
      </c>
      <c r="R1670" s="395">
        <f t="shared" si="2421"/>
        <v>0</v>
      </c>
      <c r="S1670" s="395">
        <f t="shared" si="2422"/>
        <v>0</v>
      </c>
      <c r="T1670" s="395">
        <f t="shared" si="2423"/>
        <v>0</v>
      </c>
      <c r="U1670" s="395">
        <f t="shared" si="2424"/>
        <v>0</v>
      </c>
      <c r="V1670" s="395">
        <f t="shared" si="2425"/>
        <v>0</v>
      </c>
      <c r="W1670" s="395">
        <f t="shared" si="2426"/>
        <v>0</v>
      </c>
      <c r="X1670" s="249"/>
      <c r="Y1670" s="249"/>
      <c r="Z1670" s="249"/>
      <c r="AA1670" s="249"/>
      <c r="AB1670" s="249"/>
    </row>
    <row r="1671" spans="1:28" hidden="1" outlineLevel="1">
      <c r="A1671" s="249"/>
      <c r="B1671" s="309" t="str">
        <f t="shared" ca="1" si="2427"/>
        <v>RL Capex 2025</v>
      </c>
      <c r="C1671" s="401"/>
      <c r="D1671" s="401"/>
      <c r="E1671" s="401"/>
      <c r="F1671" s="401"/>
      <c r="G1671" s="401"/>
      <c r="H1671" s="401"/>
      <c r="I1671" s="401"/>
      <c r="J1671" s="401"/>
      <c r="K1671" s="401"/>
      <c r="L1671" s="401"/>
      <c r="M1671" s="401"/>
      <c r="N1671" s="401"/>
      <c r="O1671" s="396"/>
      <c r="P1671" s="400">
        <f>P1630</f>
        <v>0</v>
      </c>
      <c r="Q1671" s="395">
        <f t="shared" si="2420"/>
        <v>0</v>
      </c>
      <c r="R1671" s="395">
        <f t="shared" si="2421"/>
        <v>0</v>
      </c>
      <c r="S1671" s="395">
        <f t="shared" si="2422"/>
        <v>0</v>
      </c>
      <c r="T1671" s="395">
        <f t="shared" si="2423"/>
        <v>0</v>
      </c>
      <c r="U1671" s="395">
        <f t="shared" si="2424"/>
        <v>0</v>
      </c>
      <c r="V1671" s="395">
        <f t="shared" si="2425"/>
        <v>0</v>
      </c>
      <c r="W1671" s="395">
        <f t="shared" si="2426"/>
        <v>0</v>
      </c>
      <c r="X1671" s="249"/>
      <c r="Y1671" s="249"/>
      <c r="Z1671" s="249"/>
      <c r="AA1671" s="249"/>
      <c r="AB1671" s="249"/>
    </row>
    <row r="1672" spans="1:28" hidden="1" outlineLevel="1">
      <c r="A1672" s="249"/>
      <c r="B1672" s="309" t="str">
        <f t="shared" ca="1" si="2427"/>
        <v>RL Capex 2026</v>
      </c>
      <c r="C1672" s="401"/>
      <c r="D1672" s="401"/>
      <c r="E1672" s="401"/>
      <c r="F1672" s="401"/>
      <c r="G1672" s="401"/>
      <c r="H1672" s="401"/>
      <c r="I1672" s="401"/>
      <c r="J1672" s="401"/>
      <c r="K1672" s="401"/>
      <c r="L1672" s="401"/>
      <c r="M1672" s="401"/>
      <c r="N1672" s="401"/>
      <c r="O1672" s="401"/>
      <c r="P1672" s="396"/>
      <c r="Q1672" s="400">
        <f>Q1630</f>
        <v>0</v>
      </c>
      <c r="R1672" s="395">
        <f t="shared" si="2421"/>
        <v>0</v>
      </c>
      <c r="S1672" s="395">
        <f t="shared" si="2422"/>
        <v>0</v>
      </c>
      <c r="T1672" s="395">
        <f t="shared" si="2423"/>
        <v>0</v>
      </c>
      <c r="U1672" s="395">
        <f t="shared" si="2424"/>
        <v>0</v>
      </c>
      <c r="V1672" s="395">
        <f t="shared" si="2425"/>
        <v>0</v>
      </c>
      <c r="W1672" s="395">
        <f t="shared" si="2426"/>
        <v>0</v>
      </c>
      <c r="X1672" s="249"/>
      <c r="Y1672" s="249"/>
      <c r="Z1672" s="249"/>
      <c r="AA1672" s="249"/>
      <c r="AB1672" s="249"/>
    </row>
    <row r="1673" spans="1:28" hidden="1" outlineLevel="1">
      <c r="A1673" s="249"/>
      <c r="B1673" s="309" t="str">
        <f t="shared" ca="1" si="2427"/>
        <v>RL Capex 2027</v>
      </c>
      <c r="C1673" s="401"/>
      <c r="D1673" s="401"/>
      <c r="E1673" s="401"/>
      <c r="F1673" s="401"/>
      <c r="G1673" s="401"/>
      <c r="H1673" s="401"/>
      <c r="I1673" s="401"/>
      <c r="J1673" s="401"/>
      <c r="K1673" s="401"/>
      <c r="L1673" s="401"/>
      <c r="M1673" s="401"/>
      <c r="N1673" s="401"/>
      <c r="O1673" s="401"/>
      <c r="P1673" s="401"/>
      <c r="Q1673" s="396"/>
      <c r="R1673" s="400">
        <f>R1630</f>
        <v>0</v>
      </c>
      <c r="S1673" s="395">
        <f t="shared" si="2422"/>
        <v>0</v>
      </c>
      <c r="T1673" s="395">
        <f t="shared" si="2423"/>
        <v>0</v>
      </c>
      <c r="U1673" s="395">
        <f t="shared" si="2424"/>
        <v>0</v>
      </c>
      <c r="V1673" s="395">
        <f t="shared" si="2425"/>
        <v>0</v>
      </c>
      <c r="W1673" s="395">
        <f t="shared" si="2426"/>
        <v>0</v>
      </c>
      <c r="X1673" s="249"/>
      <c r="Y1673" s="249"/>
      <c r="Z1673" s="249"/>
      <c r="AA1673" s="249"/>
      <c r="AB1673" s="249"/>
    </row>
    <row r="1674" spans="1:28" hidden="1" outlineLevel="1">
      <c r="A1674" s="249"/>
      <c r="B1674" s="309" t="str">
        <f t="shared" ca="1" si="2427"/>
        <v>RL Capex 2028</v>
      </c>
      <c r="C1674" s="401"/>
      <c r="D1674" s="401"/>
      <c r="E1674" s="401"/>
      <c r="F1674" s="401"/>
      <c r="G1674" s="401"/>
      <c r="H1674" s="401"/>
      <c r="I1674" s="401"/>
      <c r="J1674" s="401"/>
      <c r="K1674" s="401"/>
      <c r="L1674" s="401"/>
      <c r="M1674" s="401"/>
      <c r="N1674" s="401"/>
      <c r="O1674" s="401"/>
      <c r="P1674" s="401"/>
      <c r="Q1674" s="401"/>
      <c r="R1674" s="396"/>
      <c r="S1674" s="400">
        <f>S1630</f>
        <v>0</v>
      </c>
      <c r="T1674" s="395">
        <f t="shared" si="2423"/>
        <v>0</v>
      </c>
      <c r="U1674" s="395">
        <f t="shared" si="2424"/>
        <v>0</v>
      </c>
      <c r="V1674" s="395">
        <f t="shared" si="2425"/>
        <v>0</v>
      </c>
      <c r="W1674" s="395">
        <f t="shared" si="2426"/>
        <v>0</v>
      </c>
      <c r="X1674" s="249"/>
      <c r="Y1674" s="249"/>
      <c r="Z1674" s="249"/>
      <c r="AA1674" s="249"/>
      <c r="AB1674" s="249"/>
    </row>
    <row r="1675" spans="1:28" hidden="1" outlineLevel="1">
      <c r="A1675" s="249"/>
      <c r="B1675" s="309" t="str">
        <f t="shared" ca="1" si="2427"/>
        <v>RL Capex 2029</v>
      </c>
      <c r="C1675" s="401"/>
      <c r="D1675" s="401"/>
      <c r="E1675" s="401"/>
      <c r="F1675" s="401"/>
      <c r="G1675" s="401"/>
      <c r="H1675" s="401"/>
      <c r="I1675" s="401"/>
      <c r="J1675" s="401"/>
      <c r="K1675" s="401"/>
      <c r="L1675" s="401"/>
      <c r="M1675" s="401"/>
      <c r="N1675" s="401"/>
      <c r="O1675" s="401"/>
      <c r="P1675" s="401"/>
      <c r="Q1675" s="401"/>
      <c r="R1675" s="401"/>
      <c r="S1675" s="396"/>
      <c r="T1675" s="400">
        <f>T1630</f>
        <v>0</v>
      </c>
      <c r="U1675" s="395">
        <f t="shared" si="2424"/>
        <v>0</v>
      </c>
      <c r="V1675" s="395">
        <f t="shared" si="2425"/>
        <v>0</v>
      </c>
      <c r="W1675" s="395">
        <f t="shared" si="2426"/>
        <v>0</v>
      </c>
      <c r="X1675" s="249"/>
      <c r="Y1675" s="249"/>
      <c r="Z1675" s="249"/>
      <c r="AA1675" s="249"/>
      <c r="AB1675" s="249"/>
    </row>
    <row r="1676" spans="1:28" hidden="1" outlineLevel="1">
      <c r="A1676" s="249"/>
      <c r="B1676" s="309" t="str">
        <f t="shared" ca="1" si="2427"/>
        <v>RL Capex 2030</v>
      </c>
      <c r="C1676" s="401"/>
      <c r="D1676" s="401"/>
      <c r="E1676" s="401"/>
      <c r="F1676" s="401"/>
      <c r="G1676" s="401"/>
      <c r="H1676" s="401"/>
      <c r="I1676" s="401"/>
      <c r="J1676" s="401"/>
      <c r="K1676" s="401"/>
      <c r="L1676" s="401"/>
      <c r="M1676" s="401"/>
      <c r="N1676" s="401"/>
      <c r="O1676" s="401"/>
      <c r="P1676" s="401"/>
      <c r="Q1676" s="401"/>
      <c r="R1676" s="401"/>
      <c r="S1676" s="401"/>
      <c r="T1676" s="396"/>
      <c r="U1676" s="400">
        <f>U1630</f>
        <v>0</v>
      </c>
      <c r="V1676" s="395">
        <f t="shared" si="2425"/>
        <v>0</v>
      </c>
      <c r="W1676" s="395">
        <f t="shared" si="2426"/>
        <v>0</v>
      </c>
      <c r="X1676" s="249"/>
      <c r="Y1676" s="249"/>
      <c r="Z1676" s="249"/>
      <c r="AA1676" s="249"/>
      <c r="AB1676" s="249"/>
    </row>
    <row r="1677" spans="1:28" hidden="1" outlineLevel="1">
      <c r="A1677" s="249"/>
      <c r="B1677" s="309" t="str">
        <f t="shared" ca="1" si="2427"/>
        <v>RL Capex 2031</v>
      </c>
      <c r="C1677" s="401"/>
      <c r="D1677" s="401"/>
      <c r="E1677" s="401"/>
      <c r="F1677" s="401"/>
      <c r="G1677" s="401"/>
      <c r="H1677" s="401"/>
      <c r="I1677" s="401"/>
      <c r="J1677" s="401"/>
      <c r="K1677" s="401"/>
      <c r="L1677" s="401"/>
      <c r="M1677" s="401"/>
      <c r="N1677" s="401"/>
      <c r="O1677" s="401"/>
      <c r="P1677" s="401"/>
      <c r="Q1677" s="401"/>
      <c r="R1677" s="401"/>
      <c r="S1677" s="401"/>
      <c r="T1677" s="401"/>
      <c r="U1677" s="396"/>
      <c r="V1677" s="400">
        <f>V1630</f>
        <v>0</v>
      </c>
      <c r="W1677" s="395">
        <f>IF(V1677="n/a","n/a",MAX(0,V1677-1))</f>
        <v>0</v>
      </c>
      <c r="X1677" s="249"/>
      <c r="Y1677" s="249"/>
      <c r="Z1677" s="249"/>
      <c r="AA1677" s="249"/>
      <c r="AB1677" s="249"/>
    </row>
    <row r="1678" spans="1:28" hidden="1" outlineLevel="1">
      <c r="A1678" s="249"/>
      <c r="B1678" s="309" t="str">
        <f t="shared" ca="1" si="2427"/>
        <v>RL Capex 2032</v>
      </c>
      <c r="C1678" s="401"/>
      <c r="D1678" s="401"/>
      <c r="E1678" s="401"/>
      <c r="F1678" s="401"/>
      <c r="G1678" s="401"/>
      <c r="H1678" s="401"/>
      <c r="I1678" s="401"/>
      <c r="J1678" s="401"/>
      <c r="K1678" s="401"/>
      <c r="L1678" s="401"/>
      <c r="M1678" s="401"/>
      <c r="N1678" s="401"/>
      <c r="O1678" s="401"/>
      <c r="P1678" s="401"/>
      <c r="Q1678" s="401"/>
      <c r="R1678" s="401"/>
      <c r="S1678" s="401"/>
      <c r="T1678" s="401"/>
      <c r="U1678" s="401"/>
      <c r="V1678" s="396"/>
      <c r="W1678" s="395">
        <f>W1630</f>
        <v>0</v>
      </c>
      <c r="X1678" s="249"/>
      <c r="Y1678" s="249"/>
      <c r="Z1678" s="249"/>
      <c r="AA1678" s="249"/>
      <c r="AB1678" s="249"/>
    </row>
    <row r="1679" spans="1:28" hidden="1" outlineLevel="1">
      <c r="A1679" s="249"/>
      <c r="B1679" s="332"/>
      <c r="C1679" s="395"/>
      <c r="D1679" s="395"/>
      <c r="E1679" s="395"/>
      <c r="F1679" s="395"/>
      <c r="G1679" s="395"/>
      <c r="H1679" s="395"/>
      <c r="I1679" s="395"/>
      <c r="J1679" s="395"/>
      <c r="K1679" s="395"/>
      <c r="L1679" s="395"/>
      <c r="M1679" s="395"/>
      <c r="N1679" s="395"/>
      <c r="O1679" s="395"/>
      <c r="P1679" s="395"/>
      <c r="Q1679" s="395"/>
      <c r="R1679" s="395"/>
      <c r="S1679" s="395"/>
      <c r="T1679" s="395"/>
      <c r="U1679" s="395"/>
      <c r="V1679" s="395"/>
      <c r="W1679" s="395"/>
      <c r="X1679" s="249"/>
      <c r="Y1679" s="249"/>
      <c r="Z1679" s="249"/>
      <c r="AA1679" s="249"/>
      <c r="AB1679" s="249"/>
    </row>
    <row r="1680" spans="1:28" collapsed="1">
      <c r="A1680" s="322"/>
      <c r="B1680" s="336" t="s">
        <v>192</v>
      </c>
      <c r="C1680" s="460">
        <f ca="1">(IF(OR($C1630&lt;&gt;"n/a",C1630&lt;&gt;"n/a"),IF(SUM(C1633:C1655)=0,0,IF((SUMPRODUCT(C1633:C1655,C1657:C1679)/SUM(C1633:C1655))&lt;0,1,(SUMPRODUCT(C1633:C1655,C1657:C1679)/SUM(C1633:C1655)))),"n/a"))</f>
        <v>0</v>
      </c>
      <c r="D1680" s="460">
        <f ca="1">(IF(OR($C1630&lt;&gt;"n/a",D1630&lt;&gt;"n/a"),IF(SUM(D1633:D1655)=0,0,IF((SUMPRODUCT(D1633:D1655,D1657:D1679)/SUM(D1633:D1655))&lt;0,1,(SUMPRODUCT(D1633:D1655,D1657:D1679)/SUM(D1633:D1655)))),"n/a"))</f>
        <v>0</v>
      </c>
      <c r="E1680" s="460">
        <f t="shared" ref="E1680:W1680" ca="1" si="2428">(IF(OR($C1630&lt;&gt;"n/a",E1630&lt;&gt;"n/a"),IF(SUM(E1633:E1655)=0,0,IF((SUMPRODUCT(E1633:E1655,E1657:E1679)/SUM(E1633:E1655))&lt;0,1,(SUMPRODUCT(E1633:E1655,E1657:E1679)/SUM(E1633:E1655)))),"n/a"))</f>
        <v>0</v>
      </c>
      <c r="F1680" s="460">
        <f t="shared" ca="1" si="2428"/>
        <v>0</v>
      </c>
      <c r="G1680" s="460">
        <f t="shared" ca="1" si="2428"/>
        <v>0</v>
      </c>
      <c r="H1680" s="460">
        <f t="shared" ca="1" si="2428"/>
        <v>0</v>
      </c>
      <c r="I1680" s="460">
        <f t="shared" ca="1" si="2428"/>
        <v>0</v>
      </c>
      <c r="J1680" s="460">
        <f t="shared" ca="1" si="2428"/>
        <v>0</v>
      </c>
      <c r="K1680" s="460">
        <f t="shared" ca="1" si="2428"/>
        <v>0</v>
      </c>
      <c r="L1680" s="460">
        <f t="shared" ca="1" si="2428"/>
        <v>0</v>
      </c>
      <c r="M1680" s="460">
        <f t="shared" ca="1" si="2428"/>
        <v>0</v>
      </c>
      <c r="N1680" s="460">
        <f t="shared" ca="1" si="2428"/>
        <v>0</v>
      </c>
      <c r="O1680" s="460">
        <f t="shared" ca="1" si="2428"/>
        <v>0</v>
      </c>
      <c r="P1680" s="460">
        <f t="shared" ca="1" si="2428"/>
        <v>0</v>
      </c>
      <c r="Q1680" s="460">
        <f t="shared" ca="1" si="2428"/>
        <v>0</v>
      </c>
      <c r="R1680" s="460">
        <f t="shared" ca="1" si="2428"/>
        <v>0</v>
      </c>
      <c r="S1680" s="460">
        <f t="shared" ca="1" si="2428"/>
        <v>0</v>
      </c>
      <c r="T1680" s="460">
        <f t="shared" ca="1" si="2428"/>
        <v>0</v>
      </c>
      <c r="U1680" s="460">
        <f t="shared" ca="1" si="2428"/>
        <v>0</v>
      </c>
      <c r="V1680" s="460">
        <f t="shared" ca="1" si="2428"/>
        <v>0</v>
      </c>
      <c r="W1680" s="460">
        <f t="shared" ca="1" si="2428"/>
        <v>0</v>
      </c>
      <c r="X1680" s="249"/>
      <c r="Y1680" s="249"/>
      <c r="Z1680" s="249"/>
      <c r="AA1680" s="249"/>
      <c r="AB1680" s="249"/>
    </row>
    <row r="1681" spans="1:28">
      <c r="A1681" s="249"/>
      <c r="B1681" s="249"/>
      <c r="C1681" s="395"/>
      <c r="D1681" s="395"/>
      <c r="E1681" s="395"/>
      <c r="F1681" s="395"/>
      <c r="G1681" s="395"/>
      <c r="H1681" s="395"/>
      <c r="I1681" s="395"/>
      <c r="J1681" s="395"/>
      <c r="K1681" s="395"/>
      <c r="L1681" s="395"/>
      <c r="M1681" s="395"/>
      <c r="N1681" s="395"/>
      <c r="O1681" s="395"/>
      <c r="P1681" s="395"/>
      <c r="Q1681" s="395"/>
      <c r="R1681" s="395"/>
      <c r="S1681" s="395"/>
      <c r="T1681" s="395"/>
      <c r="U1681" s="395"/>
      <c r="V1681" s="395"/>
      <c r="W1681" s="395"/>
      <c r="X1681" s="249"/>
      <c r="Y1681" s="249"/>
      <c r="Z1681" s="249"/>
      <c r="AA1681" s="249"/>
      <c r="AB1681" s="249"/>
    </row>
    <row r="1682" spans="1:28">
      <c r="A1682" s="72" t="s">
        <v>135</v>
      </c>
      <c r="B1682" s="142">
        <f>VLOOKUP($A1682,'RFM input'!$E$7:$F$56,2,FALSE)</f>
        <v>0</v>
      </c>
      <c r="C1682" s="402"/>
      <c r="D1682" s="402"/>
      <c r="E1682" s="403"/>
      <c r="F1682" s="403"/>
      <c r="G1682" s="403"/>
      <c r="H1682" s="403"/>
      <c r="I1682" s="403"/>
      <c r="J1682" s="403"/>
      <c r="K1682" s="403"/>
      <c r="L1682" s="403"/>
      <c r="M1682" s="403"/>
      <c r="N1682" s="403"/>
      <c r="O1682" s="403"/>
      <c r="P1682" s="403"/>
      <c r="Q1682" s="403"/>
      <c r="R1682" s="403"/>
      <c r="S1682" s="403"/>
      <c r="T1682" s="403"/>
      <c r="U1682" s="403"/>
      <c r="V1682" s="403"/>
      <c r="W1682" s="403"/>
      <c r="X1682" s="249"/>
      <c r="Y1682" s="249"/>
      <c r="Z1682" s="249"/>
      <c r="AA1682" s="249"/>
      <c r="AB1682" s="249"/>
    </row>
    <row r="1683" spans="1:28">
      <c r="A1683" s="378">
        <f>VALUE(REPLACE(A1682,1,12,""))</f>
        <v>32</v>
      </c>
      <c r="B1683" s="317" t="s">
        <v>195</v>
      </c>
      <c r="C1683" s="389">
        <f ca="1">OFFSET('TAB roll forward'!$H$7,A1683,0)</f>
        <v>0</v>
      </c>
      <c r="D1683" s="404">
        <f ca="1">'RAB remaining lives'!D1688</f>
        <v>0</v>
      </c>
      <c r="E1683" s="404">
        <f ca="1">'RAB remaining lives'!E1688</f>
        <v>0</v>
      </c>
      <c r="F1683" s="404">
        <f ca="1">'RAB remaining lives'!F1688</f>
        <v>0</v>
      </c>
      <c r="G1683" s="404">
        <f ca="1">'RAB remaining lives'!G1688</f>
        <v>0</v>
      </c>
      <c r="H1683" s="404">
        <f ca="1">'RAB remaining lives'!H1688</f>
        <v>0</v>
      </c>
      <c r="I1683" s="404">
        <f ca="1">'RAB remaining lives'!I1688</f>
        <v>0</v>
      </c>
      <c r="J1683" s="404">
        <f ca="1">'RAB remaining lives'!J1688</f>
        <v>0</v>
      </c>
      <c r="K1683" s="404">
        <f ca="1">'RAB remaining lives'!K1688</f>
        <v>0</v>
      </c>
      <c r="L1683" s="404">
        <f ca="1">'RAB remaining lives'!L1688</f>
        <v>0</v>
      </c>
      <c r="M1683" s="404">
        <f ca="1">'RAB remaining lives'!M1688</f>
        <v>0</v>
      </c>
      <c r="N1683" s="404">
        <f>'RAB remaining lives'!N1688</f>
        <v>0</v>
      </c>
      <c r="O1683" s="404">
        <f>'RAB remaining lives'!O1688</f>
        <v>0</v>
      </c>
      <c r="P1683" s="404">
        <f>'RAB remaining lives'!P1688</f>
        <v>0</v>
      </c>
      <c r="Q1683" s="404">
        <f>'RAB remaining lives'!Q1688</f>
        <v>0</v>
      </c>
      <c r="R1683" s="404">
        <f>'RAB remaining lives'!R1688</f>
        <v>0</v>
      </c>
      <c r="S1683" s="404">
        <f>'RAB remaining lives'!S1688</f>
        <v>0</v>
      </c>
      <c r="T1683" s="404">
        <f>'RAB remaining lives'!T1688</f>
        <v>0</v>
      </c>
      <c r="U1683" s="404">
        <f>'RAB remaining lives'!U1688</f>
        <v>0</v>
      </c>
      <c r="V1683" s="404">
        <f>'RAB remaining lives'!V1688</f>
        <v>0</v>
      </c>
      <c r="W1683" s="404">
        <f>'RAB remaining lives'!W1688</f>
        <v>0</v>
      </c>
      <c r="X1683" s="249"/>
      <c r="Y1683" s="249"/>
      <c r="Z1683" s="249"/>
      <c r="AA1683" s="249"/>
      <c r="AB1683" s="249"/>
    </row>
    <row r="1684" spans="1:28">
      <c r="A1684" s="249"/>
      <c r="B1684" s="249" t="s">
        <v>326</v>
      </c>
      <c r="C1684" s="391">
        <f ca="1">OFFSET('RFM input'!$X$6,$A1683,0)</f>
        <v>0</v>
      </c>
      <c r="D1684" s="390">
        <f ca="1">OFFSET('RFM input'!$Y$6,$A1683,0)</f>
        <v>0</v>
      </c>
      <c r="E1684" s="390">
        <f ca="1">OFFSET('RFM input'!$Y$6,$A1683,0)</f>
        <v>0</v>
      </c>
      <c r="F1684" s="390">
        <f ca="1">OFFSET('RFM input'!$Y$6,$A1683,0)</f>
        <v>0</v>
      </c>
      <c r="G1684" s="390">
        <f ca="1">OFFSET('RFM input'!$Y$6,$A1683,0)</f>
        <v>0</v>
      </c>
      <c r="H1684" s="390">
        <f ca="1">OFFSET('RFM input'!$Y$6,$A1683,0)</f>
        <v>0</v>
      </c>
      <c r="I1684" s="390">
        <f ca="1">OFFSET('RFM input'!$Y$6,'TAB remaining lives'!$A1683,0)</f>
        <v>0</v>
      </c>
      <c r="J1684" s="390">
        <f ca="1">OFFSET('RFM input'!$Y$6,'TAB remaining lives'!$A1683,0)</f>
        <v>0</v>
      </c>
      <c r="K1684" s="390">
        <f ca="1">OFFSET('RFM input'!$Y$6,'TAB remaining lives'!$A1683,0)</f>
        <v>0</v>
      </c>
      <c r="L1684" s="390">
        <f ca="1">OFFSET('RFM input'!$Y$6,'TAB remaining lives'!$A1683,0)</f>
        <v>0</v>
      </c>
      <c r="M1684" s="390">
        <f ca="1">OFFSET('RFM input'!$Y$6,'TAB remaining lives'!$A1683,0)</f>
        <v>0</v>
      </c>
      <c r="N1684" s="390"/>
      <c r="O1684" s="390"/>
      <c r="P1684" s="390"/>
      <c r="Q1684" s="390"/>
      <c r="R1684" s="390"/>
      <c r="S1684" s="390"/>
      <c r="T1684" s="390"/>
      <c r="U1684" s="390"/>
      <c r="V1684" s="390"/>
      <c r="W1684" s="390"/>
      <c r="X1684" s="249"/>
      <c r="Y1684" s="249"/>
      <c r="Z1684" s="249"/>
      <c r="AA1684" s="249"/>
      <c r="AB1684" s="249"/>
    </row>
    <row r="1685" spans="1:28">
      <c r="A1685" s="249"/>
      <c r="B1685" s="317" t="s">
        <v>300</v>
      </c>
      <c r="C1685" s="392"/>
      <c r="D1685" s="393">
        <f ca="1">IF(D$6=(OFFSET('RFM input'!$G$60,0,'RFM input'!$AA$7)),OFFSET('RFM input'!$I$454,$A1683,0),0)</f>
        <v>0</v>
      </c>
      <c r="E1685" s="390">
        <f ca="1">IF(E$6=(OFFSET('RFM input'!$G$60,0,'RFM input'!$AA$7)),OFFSET('RFM input'!$I$454,$A1683,0),0)</f>
        <v>0</v>
      </c>
      <c r="F1685" s="390">
        <f ca="1">IF(F$6=(OFFSET('RFM input'!$G$60,0,'RFM input'!$AA$7)),OFFSET('RFM input'!$I$454,$A1683,0),0)</f>
        <v>0</v>
      </c>
      <c r="G1685" s="390">
        <f ca="1">IF(G$6=(OFFSET('RFM input'!$G$60,0,'RFM input'!$AA$7)),OFFSET('RFM input'!$I$454,$A1683,0),0)</f>
        <v>0</v>
      </c>
      <c r="H1685" s="390">
        <f ca="1">IF(H$6=(OFFSET('RFM input'!$G$60,0,'RFM input'!$AA$7)),OFFSET('RFM input'!$I$454,$A1683,0),0)</f>
        <v>0</v>
      </c>
      <c r="I1685" s="390">
        <f ca="1">IF(I$6=(OFFSET('RFM input'!$G$60,0,'RFM input'!$AA$7)),OFFSET('RFM input'!$I$454,$A1683,0),0)</f>
        <v>0</v>
      </c>
      <c r="J1685" s="390">
        <f ca="1">IF(J$6=(OFFSET('RFM input'!$G$60,0,'RFM input'!$AA$7)),OFFSET('RFM input'!$I$454,$A1683,0),0)</f>
        <v>0</v>
      </c>
      <c r="K1685" s="390">
        <f ca="1">IF(K$6=(OFFSET('RFM input'!$G$60,0,'RFM input'!$AA$7)),OFFSET('RFM input'!$I$454,$A1683,0),0)</f>
        <v>0</v>
      </c>
      <c r="L1685" s="390">
        <f ca="1">IF(L$6=(OFFSET('RFM input'!$G$60,0,'RFM input'!$AA$7)),OFFSET('RFM input'!$I$454,$A1683,0),0)</f>
        <v>0</v>
      </c>
      <c r="M1685" s="390">
        <f ca="1">IF(M$6=(OFFSET('RFM input'!$G$60,0,'RFM input'!$AA$7)),OFFSET('RFM input'!$I$454,$A1683,0),0)</f>
        <v>0</v>
      </c>
      <c r="N1685" s="390"/>
      <c r="O1685" s="390"/>
      <c r="P1685" s="390"/>
      <c r="Q1685" s="390"/>
      <c r="R1685" s="390"/>
      <c r="S1685" s="390"/>
      <c r="T1685" s="390"/>
      <c r="U1685" s="390"/>
      <c r="V1685" s="390"/>
      <c r="W1685" s="390"/>
      <c r="X1685" s="249"/>
      <c r="Y1685" s="249"/>
      <c r="Z1685" s="249"/>
      <c r="AA1685" s="249"/>
      <c r="AB1685" s="249"/>
    </row>
    <row r="1686" spans="1:28">
      <c r="A1686" s="249"/>
      <c r="B1686" s="317" t="s">
        <v>309</v>
      </c>
      <c r="C1686" s="392"/>
      <c r="D1686" s="391">
        <f ca="1">IF(D$6=(OFFSET('RFM input'!$G$60,0,'RFM input'!$AA$7)),OFFSET('RFM input'!$K$454,$A1683,0),0)</f>
        <v>0</v>
      </c>
      <c r="E1686" s="394">
        <f ca="1">IF(E$6=(OFFSET('RFM input'!$G$60,0,'RFM input'!$AA$7)),OFFSET('RFM input'!$K$454,$A1683,0),0)</f>
        <v>0</v>
      </c>
      <c r="F1686" s="394">
        <f ca="1">IF(F$6=(OFFSET('RFM input'!$G$60,0,'RFM input'!$AA$7)),OFFSET('RFM input'!$K$454,$A1683,0),0)</f>
        <v>0</v>
      </c>
      <c r="G1686" s="394">
        <f ca="1">IF(G$6=(OFFSET('RFM input'!$G$60,0,'RFM input'!$AA$7)),OFFSET('RFM input'!$K$454,$A1683,0),0)</f>
        <v>0</v>
      </c>
      <c r="H1686" s="394">
        <f ca="1">IF(H$6=(OFFSET('RFM input'!$G$60,0,'RFM input'!$AA$7)),OFFSET('RFM input'!$K$454,$A1683,0),0)</f>
        <v>0</v>
      </c>
      <c r="I1686" s="394">
        <f ca="1">IF(I$6=(OFFSET('RFM input'!$G$60,0,'RFM input'!$AA$7)),OFFSET('RFM input'!$K$454,$A1683,0),0)</f>
        <v>0</v>
      </c>
      <c r="J1686" s="394">
        <f ca="1">IF(J$6=(OFFSET('RFM input'!$G$60,0,'RFM input'!$AA$7)),OFFSET('RFM input'!$K$454,$A1683,0),0)</f>
        <v>0</v>
      </c>
      <c r="K1686" s="394">
        <f ca="1">IF(K$6=(OFFSET('RFM input'!$G$60,0,'RFM input'!$AA$7)),OFFSET('RFM input'!$K$454,$A1683,0),0)</f>
        <v>0</v>
      </c>
      <c r="L1686" s="394">
        <f ca="1">IF(L$6=(OFFSET('RFM input'!$G$60,0,'RFM input'!$AA$7)),OFFSET('RFM input'!$K$454,$A1683,0),0)</f>
        <v>0</v>
      </c>
      <c r="M1686" s="394">
        <f ca="1">IF(M$6=(OFFSET('RFM input'!$G$60,0,'RFM input'!$AA$7)),OFFSET('RFM input'!$K$454,$A1683,0),0)</f>
        <v>0</v>
      </c>
      <c r="N1686" s="394"/>
      <c r="O1686" s="394"/>
      <c r="P1686" s="394"/>
      <c r="Q1686" s="394"/>
      <c r="R1686" s="394"/>
      <c r="S1686" s="394"/>
      <c r="T1686" s="394"/>
      <c r="U1686" s="394"/>
      <c r="V1686" s="394"/>
      <c r="W1686" s="394"/>
      <c r="X1686" s="249"/>
      <c r="Y1686" s="249"/>
      <c r="Z1686" s="249"/>
      <c r="AA1686" s="249"/>
      <c r="AB1686" s="249"/>
    </row>
    <row r="1687" spans="1:28" hidden="1" outlineLevel="1">
      <c r="A1687" s="459">
        <v>-1</v>
      </c>
      <c r="B1687" s="309" t="s">
        <v>303</v>
      </c>
      <c r="C1687" s="395"/>
      <c r="D1687" s="395">
        <f t="shared" ref="D1687" ca="1" si="2429">IF(D1711="n/a",0,IF(AND(D1685=0,C1687=0),0,
IF(AND(D1685&lt;&gt;0,C1687=0),D1685,
IF(AND(D1686&lt;&gt;0,C1687&lt;&gt;0),(C1687-(C1687/C1711))+D1685,
IF(C1711&lt;1,0,(C1687-(C1687/C1711)))))))</f>
        <v>0</v>
      </c>
      <c r="E1687" s="395">
        <f t="shared" ref="E1687" ca="1" si="2430">IF(E1711="n/a",0,IF(AND(E1685=0,D1687=0),0,
IF(AND(E1685&lt;&gt;0,D1687=0),E1685,
IF(AND(E1686&lt;&gt;0,D1687&lt;&gt;0),(D1687-(D1687/D1711))+E1685,
IF(D1711&lt;1,0,(D1687-(D1687/D1711)))))))</f>
        <v>0</v>
      </c>
      <c r="F1687" s="395">
        <f t="shared" ref="F1687" ca="1" si="2431">IF(F1711="n/a",0,IF(AND(F1685=0,E1687=0),0,
IF(AND(F1685&lt;&gt;0,E1687=0),F1685,
IF(AND(F1686&lt;&gt;0,E1687&lt;&gt;0),(E1687-(E1687/E1711))+F1685,
IF(E1711&lt;1,0,(E1687-(E1687/E1711)))))))</f>
        <v>0</v>
      </c>
      <c r="G1687" s="395">
        <f t="shared" ref="G1687" ca="1" si="2432">IF(G1711="n/a",0,IF(AND(G1685=0,F1687=0),0,
IF(AND(G1685&lt;&gt;0,F1687=0),G1685,
IF(AND(G1686&lt;&gt;0,F1687&lt;&gt;0),(F1687-(F1687/F1711))+G1685,
IF(F1711&lt;1,0,(F1687-(F1687/F1711)))))))</f>
        <v>0</v>
      </c>
      <c r="H1687" s="395">
        <f ca="1">IF(H1711="n/a",0,IF(AND(H1685=0,G1687=0),0,
IF(AND(H1685&lt;&gt;0,G1687=0),H1685,
IF(AND(H1686&lt;&gt;0,G1687&lt;&gt;0),(G1687-(G1687/G1711))+H1685,
IF(G1711&lt;1,0,(G1687-(G1687/G1711)))))))</f>
        <v>0</v>
      </c>
      <c r="I1687" s="395">
        <f t="shared" ref="I1687" ca="1" si="2433">IF(I1711="n/a",0,IF(AND(I1685=0,H1687=0),0,
IF(AND(I1685&lt;&gt;0,H1687=0),I1685,
IF(AND(I1686&lt;&gt;0,H1687&lt;&gt;0),(H1687-(H1687/H1711))+I1685,
IF(H1711&lt;1,0,(H1687-(H1687/H1711)))))))</f>
        <v>0</v>
      </c>
      <c r="J1687" s="395">
        <f t="shared" ref="J1687" ca="1" si="2434">IF(J1711="n/a",0,IF(AND(J1685=0,I1687=0),0,
IF(AND(J1685&lt;&gt;0,I1687=0),J1685,
IF(AND(J1686&lt;&gt;0,I1687&lt;&gt;0),(I1687-(I1687/I1711))+J1685,
IF(I1711&lt;1,0,(I1687-(I1687/I1711)))))))</f>
        <v>0</v>
      </c>
      <c r="K1687" s="395">
        <f t="shared" ref="K1687" ca="1" si="2435">IF(K1711="n/a",0,IF(AND(K1685=0,J1687=0),0,
IF(AND(K1685&lt;&gt;0,J1687=0),K1685,
IF(AND(K1686&lt;&gt;0,J1687&lt;&gt;0),(J1687-(J1687/J1711))+K1685,
IF(J1711&lt;1,0,(J1687-(J1687/J1711)))))))</f>
        <v>0</v>
      </c>
      <c r="L1687" s="395">
        <f t="shared" ref="L1687" ca="1" si="2436">IF(L1711="n/a",0,IF(AND(L1685=0,K1687=0),0,
IF(AND(L1685&lt;&gt;0,K1687=0),L1685,
IF(AND(L1686&lt;&gt;0,K1687&lt;&gt;0),(K1687-(K1687/K1711))+L1685,
IF(K1711&lt;1,0,(K1687-(K1687/K1711)))))))</f>
        <v>0</v>
      </c>
      <c r="M1687" s="395">
        <f t="shared" ref="M1687" ca="1" si="2437">IF(M1711="n/a",0,IF(AND(M1685=0,L1687=0),0,
IF(AND(M1685&lt;&gt;0,L1687=0),M1685,
IF(AND(M1686&lt;&gt;0,L1687&lt;&gt;0),(L1687-(L1687/L1711))+M1685,
IF(L1711&lt;1,0,(L1687-(L1687/L1711)))))))</f>
        <v>0</v>
      </c>
      <c r="N1687" s="395">
        <f t="shared" ref="N1687" ca="1" si="2438">IF(N1711="n/a",0,IF(AND(N1685=0,M1687=0),0,
IF(AND(N1685&lt;&gt;0,M1687=0),N1685,
IF(AND(N1686&lt;&gt;0,M1687&lt;&gt;0),(M1687-(M1687/M1711))+N1685,
IF(M1711&lt;1,0,(M1687-(M1687/M1711)))))))</f>
        <v>0</v>
      </c>
      <c r="O1687" s="395">
        <f t="shared" ref="O1687" ca="1" si="2439">IF(O1711="n/a",0,IF(AND(O1685=0,N1687=0),0,
IF(AND(O1685&lt;&gt;0,N1687=0),O1685,
IF(AND(O1686&lt;&gt;0,N1687&lt;&gt;0),(N1687-(N1687/N1711))+O1685,
IF(N1711&lt;1,0,(N1687-(N1687/N1711)))))))</f>
        <v>0</v>
      </c>
      <c r="P1687" s="395">
        <f t="shared" ref="P1687" ca="1" si="2440">IF(P1711="n/a",0,IF(AND(P1685=0,O1687=0),0,
IF(AND(P1685&lt;&gt;0,O1687=0),P1685,
IF(AND(P1686&lt;&gt;0,O1687&lt;&gt;0),(O1687-(O1687/O1711))+P1685,
IF(O1711&lt;1,0,(O1687-(O1687/O1711)))))))</f>
        <v>0</v>
      </c>
      <c r="Q1687" s="395">
        <f t="shared" ref="Q1687" ca="1" si="2441">IF(Q1711="n/a",0,IF(AND(Q1685=0,P1687=0),0,
IF(AND(Q1685&lt;&gt;0,P1687=0),Q1685,
IF(AND(Q1686&lt;&gt;0,P1687&lt;&gt;0),(P1687-(P1687/P1711))+Q1685,
IF(P1711&lt;1,0,(P1687-(P1687/P1711)))))))</f>
        <v>0</v>
      </c>
      <c r="R1687" s="395">
        <f t="shared" ref="R1687" ca="1" si="2442">IF(R1711="n/a",0,IF(AND(R1685=0,Q1687=0),0,
IF(AND(R1685&lt;&gt;0,Q1687=0),R1685,
IF(AND(R1686&lt;&gt;0,Q1687&lt;&gt;0),(Q1687-(Q1687/Q1711))+R1685,
IF(Q1711&lt;1,0,(Q1687-(Q1687/Q1711)))))))</f>
        <v>0</v>
      </c>
      <c r="S1687" s="395">
        <f t="shared" ref="S1687" ca="1" si="2443">IF(S1711="n/a",0,IF(AND(S1685=0,R1687=0),0,
IF(AND(S1685&lt;&gt;0,R1687=0),S1685,
IF(AND(S1686&lt;&gt;0,R1687&lt;&gt;0),(R1687-(R1687/R1711))+S1685,
IF(R1711&lt;1,0,(R1687-(R1687/R1711)))))))</f>
        <v>0</v>
      </c>
      <c r="T1687" s="395">
        <f t="shared" ref="T1687" ca="1" si="2444">IF(T1711="n/a",0,IF(AND(T1685=0,S1687=0),0,
IF(AND(T1685&lt;&gt;0,S1687=0),T1685,
IF(AND(T1686&lt;&gt;0,S1687&lt;&gt;0),(S1687-(S1687/S1711))+T1685,
IF(S1711&lt;1,0,(S1687-(S1687/S1711)))))))</f>
        <v>0</v>
      </c>
      <c r="U1687" s="395">
        <f t="shared" ref="U1687" ca="1" si="2445">IF(U1711="n/a",0,IF(AND(U1685=0,T1687=0),0,
IF(AND(U1685&lt;&gt;0,T1687=0),U1685,
IF(AND(U1686&lt;&gt;0,T1687&lt;&gt;0),(T1687-(T1687/T1711))+U1685,
IF(T1711&lt;1,0,(T1687-(T1687/T1711)))))))</f>
        <v>0</v>
      </c>
      <c r="V1687" s="395">
        <f t="shared" ref="V1687" ca="1" si="2446">IF(V1711="n/a",0,IF(AND(V1685=0,U1687=0),0,
IF(AND(V1685&lt;&gt;0,U1687=0),V1685,
IF(AND(V1686&lt;&gt;0,U1687&lt;&gt;0),(U1687-(U1687/U1711))+V1685,
IF(U1711&lt;1,0,(U1687-(U1687/U1711)))))))</f>
        <v>0</v>
      </c>
      <c r="W1687" s="395">
        <f t="shared" ref="W1687" ca="1" si="2447">IF(W1711="n/a",0,IF(AND(W1685=0,V1687=0),0,
IF(AND(W1685&lt;&gt;0,V1687=0),W1685,
IF(AND(W1686&lt;&gt;0,V1687&lt;&gt;0),(V1687-(V1687/V1711))+W1685,
IF(V1711&lt;1,0,(V1687-(V1687/V1711)))))))</f>
        <v>0</v>
      </c>
      <c r="X1687" s="249"/>
      <c r="Y1687" s="249"/>
      <c r="Z1687" s="249"/>
      <c r="AA1687" s="249"/>
      <c r="AB1687" s="249"/>
    </row>
    <row r="1688" spans="1:28" hidden="1" outlineLevel="1">
      <c r="A1688" s="331">
        <v>0</v>
      </c>
      <c r="B1688" s="309" t="s">
        <v>194</v>
      </c>
      <c r="C1688" s="400">
        <f ca="1">C1683</f>
        <v>0</v>
      </c>
      <c r="D1688" s="395">
        <f ca="1">IF(C1712="n/a",C1688,IFERROR(IF((OFFSET($C1688,0,$A1688))&lt;0,
MIN(0,C1688-(OFFSET($C1688,0,$A1688)/(OFFSET($C1683,-$A1687,$A1688)))),
MAX(0,C1688-(OFFSET($C1688,0,$A1688)/(OFFSET($C1683,-$A1687,$A1688))))),0))</f>
        <v>0</v>
      </c>
      <c r="E1688" s="395">
        <f t="shared" ref="E1688" ca="1" si="2448">IF(D1712="n/a",D1688,IFERROR(IF((OFFSET($C1688,0,$A1688))&lt;0,
MIN(0,D1688-(OFFSET($C1688,0,$A1688)/(OFFSET($C1683,-$A1687,$A1688)))),
MAX(0,D1688-(OFFSET($C1688,0,$A1688)/(OFFSET($C1683,-$A1687,$A1688))))),0))</f>
        <v>0</v>
      </c>
      <c r="F1688" s="395">
        <f t="shared" ref="F1688:F1689" ca="1" si="2449">IF(E1712="n/a",E1688,IFERROR(IF((OFFSET($C1688,0,$A1688))&lt;0,
MIN(0,E1688-(OFFSET($C1688,0,$A1688)/(OFFSET($C1683,-$A1687,$A1688)))),
MAX(0,E1688-(OFFSET($C1688,0,$A1688)/(OFFSET($C1683,-$A1687,$A1688))))),0))</f>
        <v>0</v>
      </c>
      <c r="G1688" s="395">
        <f t="shared" ref="G1688:G1690" ca="1" si="2450">IF(F1712="n/a",F1688,IFERROR(IF((OFFSET($C1688,0,$A1688))&lt;0,
MIN(0,F1688-(OFFSET($C1688,0,$A1688)/(OFFSET($C1683,-$A1687,$A1688)))),
MAX(0,F1688-(OFFSET($C1688,0,$A1688)/(OFFSET($C1683,-$A1687,$A1688))))),0))</f>
        <v>0</v>
      </c>
      <c r="H1688" s="395">
        <f t="shared" ref="H1688:H1691" ca="1" si="2451">IF(G1712="n/a",G1688,IFERROR(IF((OFFSET($C1688,0,$A1688))&lt;0,
MIN(0,G1688-(OFFSET($C1688,0,$A1688)/(OFFSET($C1683,-$A1687,$A1688)))),
MAX(0,G1688-(OFFSET($C1688,0,$A1688)/(OFFSET($C1683,-$A1687,$A1688))))),0))</f>
        <v>0</v>
      </c>
      <c r="I1688" s="395">
        <f t="shared" ref="I1688:I1692" ca="1" si="2452">IF(H1712="n/a",H1688,IFERROR(IF((OFFSET($C1688,0,$A1688))&lt;0,
MIN(0,H1688-(OFFSET($C1688,0,$A1688)/(OFFSET($C1683,-$A1687,$A1688)))),
MAX(0,H1688-(OFFSET($C1688,0,$A1688)/(OFFSET($C1683,-$A1687,$A1688))))),0))</f>
        <v>0</v>
      </c>
      <c r="J1688" s="395">
        <f t="shared" ref="J1688:J1693" ca="1" si="2453">IF(I1712="n/a",I1688,IFERROR(IF((OFFSET($C1688,0,$A1688))&lt;0,
MIN(0,I1688-(OFFSET($C1688,0,$A1688)/(OFFSET($C1683,-$A1687,$A1688)))),
MAX(0,I1688-(OFFSET($C1688,0,$A1688)/(OFFSET($C1683,-$A1687,$A1688))))),0))</f>
        <v>0</v>
      </c>
      <c r="K1688" s="395">
        <f t="shared" ref="K1688:K1694" ca="1" si="2454">IF(J1712="n/a",J1688,IFERROR(IF((OFFSET($C1688,0,$A1688))&lt;0,
MIN(0,J1688-(OFFSET($C1688,0,$A1688)/(OFFSET($C1683,-$A1687,$A1688)))),
MAX(0,J1688-(OFFSET($C1688,0,$A1688)/(OFFSET($C1683,-$A1687,$A1688))))),0))</f>
        <v>0</v>
      </c>
      <c r="L1688" s="395">
        <f t="shared" ref="L1688:L1695" ca="1" si="2455">IF(K1712="n/a",K1688,IFERROR(IF((OFFSET($C1688,0,$A1688))&lt;0,
MIN(0,K1688-(OFFSET($C1688,0,$A1688)/(OFFSET($C1683,-$A1687,$A1688)))),
MAX(0,K1688-(OFFSET($C1688,0,$A1688)/(OFFSET($C1683,-$A1687,$A1688))))),0))</f>
        <v>0</v>
      </c>
      <c r="M1688" s="395">
        <f t="shared" ref="M1688:M1696" ca="1" si="2456">IF(L1712="n/a",L1688,IFERROR(IF((OFFSET($C1688,0,$A1688))&lt;0,
MIN(0,L1688-(OFFSET($C1688,0,$A1688)/(OFFSET($C1683,-$A1687,$A1688)))),
MAX(0,L1688-(OFFSET($C1688,0,$A1688)/(OFFSET($C1683,-$A1687,$A1688))))),0))</f>
        <v>0</v>
      </c>
      <c r="N1688" s="395">
        <f t="shared" ref="N1688:N1697" ca="1" si="2457">IF(M1712="n/a",M1688,IFERROR(IF((OFFSET($C1688,0,$A1688))&lt;0,
MIN(0,M1688-(OFFSET($C1688,0,$A1688)/(OFFSET($C1683,-$A1687,$A1688)))),
MAX(0,M1688-(OFFSET($C1688,0,$A1688)/(OFFSET($C1683,-$A1687,$A1688))))),0))</f>
        <v>0</v>
      </c>
      <c r="O1688" s="395">
        <f t="shared" ref="O1688:O1698" ca="1" si="2458">IF(N1712="n/a",N1688,IFERROR(IF((OFFSET($C1688,0,$A1688))&lt;0,
MIN(0,N1688-(OFFSET($C1688,0,$A1688)/(OFFSET($C1683,-$A1687,$A1688)))),
MAX(0,N1688-(OFFSET($C1688,0,$A1688)/(OFFSET($C1683,-$A1687,$A1688))))),0))</f>
        <v>0</v>
      </c>
      <c r="P1688" s="395">
        <f t="shared" ref="P1688:P1699" ca="1" si="2459">IF(O1712="n/a",O1688,IFERROR(IF((OFFSET($C1688,0,$A1688))&lt;0,
MIN(0,O1688-(OFFSET($C1688,0,$A1688)/(OFFSET($C1683,-$A1687,$A1688)))),
MAX(0,O1688-(OFFSET($C1688,0,$A1688)/(OFFSET($C1683,-$A1687,$A1688))))),0))</f>
        <v>0</v>
      </c>
      <c r="Q1688" s="395">
        <f t="shared" ref="Q1688:Q1700" ca="1" si="2460">IF(P1712="n/a",P1688,IFERROR(IF((OFFSET($C1688,0,$A1688))&lt;0,
MIN(0,P1688-(OFFSET($C1688,0,$A1688)/(OFFSET($C1683,-$A1687,$A1688)))),
MAX(0,P1688-(OFFSET($C1688,0,$A1688)/(OFFSET($C1683,-$A1687,$A1688))))),0))</f>
        <v>0</v>
      </c>
      <c r="R1688" s="395">
        <f t="shared" ref="R1688:R1701" ca="1" si="2461">IF(Q1712="n/a",Q1688,IFERROR(IF((OFFSET($C1688,0,$A1688))&lt;0,
MIN(0,Q1688-(OFFSET($C1688,0,$A1688)/(OFFSET($C1683,-$A1687,$A1688)))),
MAX(0,Q1688-(OFFSET($C1688,0,$A1688)/(OFFSET($C1683,-$A1687,$A1688))))),0))</f>
        <v>0</v>
      </c>
      <c r="S1688" s="395">
        <f t="shared" ref="S1688:S1702" ca="1" si="2462">IF(R1712="n/a",R1688,IFERROR(IF((OFFSET($C1688,0,$A1688))&lt;0,
MIN(0,R1688-(OFFSET($C1688,0,$A1688)/(OFFSET($C1683,-$A1687,$A1688)))),
MAX(0,R1688-(OFFSET($C1688,0,$A1688)/(OFFSET($C1683,-$A1687,$A1688))))),0))</f>
        <v>0</v>
      </c>
      <c r="T1688" s="395">
        <f t="shared" ref="T1688:T1703" ca="1" si="2463">IF(S1712="n/a",S1688,IFERROR(IF((OFFSET($C1688,0,$A1688))&lt;0,
MIN(0,S1688-(OFFSET($C1688,0,$A1688)/(OFFSET($C1683,-$A1687,$A1688)))),
MAX(0,S1688-(OFFSET($C1688,0,$A1688)/(OFFSET($C1683,-$A1687,$A1688))))),0))</f>
        <v>0</v>
      </c>
      <c r="U1688" s="395">
        <f t="shared" ref="U1688:U1704" ca="1" si="2464">IF(T1712="n/a",T1688,IFERROR(IF((OFFSET($C1688,0,$A1688))&lt;0,
MIN(0,T1688-(OFFSET($C1688,0,$A1688)/(OFFSET($C1683,-$A1687,$A1688)))),
MAX(0,T1688-(OFFSET($C1688,0,$A1688)/(OFFSET($C1683,-$A1687,$A1688))))),0))</f>
        <v>0</v>
      </c>
      <c r="V1688" s="395">
        <f t="shared" ref="V1688:V1705" ca="1" si="2465">IF(U1712="n/a",U1688,IFERROR(IF((OFFSET($C1688,0,$A1688))&lt;0,
MIN(0,U1688-(OFFSET($C1688,0,$A1688)/(OFFSET($C1683,-$A1687,$A1688)))),
MAX(0,U1688-(OFFSET($C1688,0,$A1688)/(OFFSET($C1683,-$A1687,$A1688))))),0))</f>
        <v>0</v>
      </c>
      <c r="W1688" s="395">
        <f t="shared" ref="W1688:W1706" ca="1" si="2466">IF(V1712="n/a",V1688,IFERROR(IF((OFFSET($C1688,0,$A1688))&lt;0,
MIN(0,V1688-(OFFSET($C1688,0,$A1688)/(OFFSET($C1683,-$A1687,$A1688)))),
MAX(0,V1688-(OFFSET($C1688,0,$A1688)/(OFFSET($C1683,-$A1687,$A1688))))),0))</f>
        <v>0</v>
      </c>
      <c r="X1688" s="249"/>
      <c r="Y1688" s="249"/>
      <c r="Z1688" s="249"/>
      <c r="AA1688" s="249"/>
      <c r="AB1688" s="249"/>
    </row>
    <row r="1689" spans="1:28" hidden="1" outlineLevel="1">
      <c r="A1689" s="331">
        <v>1</v>
      </c>
      <c r="B1689" s="309" t="str">
        <f t="shared" ref="B1689:B1708" ca="1" si="2467">"Depreciated Net Capex "&amp;OFFSET($C$6,0,A1689)</f>
        <v>Depreciated Net Capex 2013</v>
      </c>
      <c r="C1689" s="396"/>
      <c r="D1689" s="397">
        <f ca="1">D1683</f>
        <v>0</v>
      </c>
      <c r="E1689" s="395">
        <f ca="1">IF(D1713="n/a",D1689,IFERROR(IF((OFFSET($C1689,0,$A1689))&lt;0,
MIN(0,D1689-(OFFSET($C1689,0,$A1689)/(OFFSET($C1684,-$A1688,$A1689)))),
MAX(0,D1689-(OFFSET($C1689,0,$A1689)/(OFFSET($C1684,-$A1688,$A1689))))),0))</f>
        <v>0</v>
      </c>
      <c r="F1689" s="395">
        <f t="shared" ca="1" si="2449"/>
        <v>0</v>
      </c>
      <c r="G1689" s="395">
        <f t="shared" ca="1" si="2450"/>
        <v>0</v>
      </c>
      <c r="H1689" s="395">
        <f t="shared" ca="1" si="2451"/>
        <v>0</v>
      </c>
      <c r="I1689" s="395">
        <f t="shared" ca="1" si="2452"/>
        <v>0</v>
      </c>
      <c r="J1689" s="395">
        <f t="shared" ca="1" si="2453"/>
        <v>0</v>
      </c>
      <c r="K1689" s="395">
        <f t="shared" ca="1" si="2454"/>
        <v>0</v>
      </c>
      <c r="L1689" s="395">
        <f t="shared" ca="1" si="2455"/>
        <v>0</v>
      </c>
      <c r="M1689" s="395">
        <f t="shared" ca="1" si="2456"/>
        <v>0</v>
      </c>
      <c r="N1689" s="395">
        <f t="shared" ca="1" si="2457"/>
        <v>0</v>
      </c>
      <c r="O1689" s="395">
        <f t="shared" ca="1" si="2458"/>
        <v>0</v>
      </c>
      <c r="P1689" s="395">
        <f t="shared" ca="1" si="2459"/>
        <v>0</v>
      </c>
      <c r="Q1689" s="395">
        <f t="shared" ca="1" si="2460"/>
        <v>0</v>
      </c>
      <c r="R1689" s="395">
        <f t="shared" ca="1" si="2461"/>
        <v>0</v>
      </c>
      <c r="S1689" s="395">
        <f t="shared" ca="1" si="2462"/>
        <v>0</v>
      </c>
      <c r="T1689" s="395">
        <f t="shared" ca="1" si="2463"/>
        <v>0</v>
      </c>
      <c r="U1689" s="395">
        <f t="shared" ca="1" si="2464"/>
        <v>0</v>
      </c>
      <c r="V1689" s="395">
        <f t="shared" ca="1" si="2465"/>
        <v>0</v>
      </c>
      <c r="W1689" s="395">
        <f t="shared" ca="1" si="2466"/>
        <v>0</v>
      </c>
      <c r="X1689" s="249"/>
      <c r="Y1689" s="249"/>
      <c r="Z1689" s="249"/>
      <c r="AA1689" s="249"/>
      <c r="AB1689" s="249"/>
    </row>
    <row r="1690" spans="1:28" hidden="1" outlineLevel="1">
      <c r="A1690" s="331">
        <v>2</v>
      </c>
      <c r="B1690" s="309" t="str">
        <f t="shared" ca="1" si="2467"/>
        <v>Depreciated Net Capex 2014</v>
      </c>
      <c r="C1690" s="398"/>
      <c r="D1690" s="399"/>
      <c r="E1690" s="397">
        <f ca="1">E1683</f>
        <v>0</v>
      </c>
      <c r="F1690" s="395">
        <f ca="1">IF(E1714="n/a",E1690,IFERROR(IF((OFFSET($C1690,0,$A1690))&lt;0,
MIN(0,E1690-(OFFSET($C1690,0,$A1690)/(OFFSET($C1685,-$A1689,$A1690)))),
MAX(0,E1690-(OFFSET($C1690,0,$A1690)/(OFFSET($C1685,-$A1689,$A1690))))),0))</f>
        <v>0</v>
      </c>
      <c r="G1690" s="395">
        <f t="shared" ca="1" si="2450"/>
        <v>0</v>
      </c>
      <c r="H1690" s="395">
        <f t="shared" ca="1" si="2451"/>
        <v>0</v>
      </c>
      <c r="I1690" s="395">
        <f t="shared" ca="1" si="2452"/>
        <v>0</v>
      </c>
      <c r="J1690" s="395">
        <f t="shared" ca="1" si="2453"/>
        <v>0</v>
      </c>
      <c r="K1690" s="395">
        <f t="shared" ca="1" si="2454"/>
        <v>0</v>
      </c>
      <c r="L1690" s="395">
        <f t="shared" ca="1" si="2455"/>
        <v>0</v>
      </c>
      <c r="M1690" s="395">
        <f t="shared" ca="1" si="2456"/>
        <v>0</v>
      </c>
      <c r="N1690" s="395">
        <f t="shared" ca="1" si="2457"/>
        <v>0</v>
      </c>
      <c r="O1690" s="395">
        <f t="shared" ca="1" si="2458"/>
        <v>0</v>
      </c>
      <c r="P1690" s="395">
        <f t="shared" ca="1" si="2459"/>
        <v>0</v>
      </c>
      <c r="Q1690" s="395">
        <f t="shared" ca="1" si="2460"/>
        <v>0</v>
      </c>
      <c r="R1690" s="395">
        <f t="shared" ca="1" si="2461"/>
        <v>0</v>
      </c>
      <c r="S1690" s="395">
        <f t="shared" ca="1" si="2462"/>
        <v>0</v>
      </c>
      <c r="T1690" s="395">
        <f t="shared" ca="1" si="2463"/>
        <v>0</v>
      </c>
      <c r="U1690" s="395">
        <f t="shared" ca="1" si="2464"/>
        <v>0</v>
      </c>
      <c r="V1690" s="395">
        <f t="shared" ca="1" si="2465"/>
        <v>0</v>
      </c>
      <c r="W1690" s="395">
        <f t="shared" ca="1" si="2466"/>
        <v>0</v>
      </c>
      <c r="X1690" s="334"/>
      <c r="Y1690" s="249"/>
      <c r="Z1690" s="249"/>
      <c r="AA1690" s="249"/>
      <c r="AB1690" s="249"/>
    </row>
    <row r="1691" spans="1:28" hidden="1" outlineLevel="1">
      <c r="A1691" s="331">
        <v>3</v>
      </c>
      <c r="B1691" s="309" t="str">
        <f t="shared" ca="1" si="2467"/>
        <v>Depreciated Net Capex 2015</v>
      </c>
      <c r="C1691" s="398"/>
      <c r="D1691" s="398"/>
      <c r="E1691" s="399"/>
      <c r="F1691" s="400">
        <f ca="1">F1683</f>
        <v>0</v>
      </c>
      <c r="G1691" s="395">
        <f ca="1">IF(F1715="n/a",F1691,IFERROR(IF((OFFSET($C1691,0,$A1691))&lt;0,
MIN(0,F1691-(OFFSET($C1691,0,$A1691)/(OFFSET($C1686,-$A1690,$A1691)))),
MAX(0,F1691-(OFFSET($C1691,0,$A1691)/(OFFSET($C1686,-$A1690,$A1691))))),0))</f>
        <v>0</v>
      </c>
      <c r="H1691" s="395">
        <f t="shared" ca="1" si="2451"/>
        <v>0</v>
      </c>
      <c r="I1691" s="395">
        <f t="shared" ca="1" si="2452"/>
        <v>0</v>
      </c>
      <c r="J1691" s="395">
        <f t="shared" ca="1" si="2453"/>
        <v>0</v>
      </c>
      <c r="K1691" s="395">
        <f t="shared" ca="1" si="2454"/>
        <v>0</v>
      </c>
      <c r="L1691" s="395">
        <f t="shared" ca="1" si="2455"/>
        <v>0</v>
      </c>
      <c r="M1691" s="395">
        <f t="shared" ca="1" si="2456"/>
        <v>0</v>
      </c>
      <c r="N1691" s="395">
        <f t="shared" ca="1" si="2457"/>
        <v>0</v>
      </c>
      <c r="O1691" s="395">
        <f t="shared" ca="1" si="2458"/>
        <v>0</v>
      </c>
      <c r="P1691" s="395">
        <f t="shared" ca="1" si="2459"/>
        <v>0</v>
      </c>
      <c r="Q1691" s="395">
        <f t="shared" ca="1" si="2460"/>
        <v>0</v>
      </c>
      <c r="R1691" s="395">
        <f t="shared" ca="1" si="2461"/>
        <v>0</v>
      </c>
      <c r="S1691" s="395">
        <f t="shared" ca="1" si="2462"/>
        <v>0</v>
      </c>
      <c r="T1691" s="395">
        <f t="shared" ca="1" si="2463"/>
        <v>0</v>
      </c>
      <c r="U1691" s="395">
        <f t="shared" ca="1" si="2464"/>
        <v>0</v>
      </c>
      <c r="V1691" s="395">
        <f t="shared" ca="1" si="2465"/>
        <v>0</v>
      </c>
      <c r="W1691" s="395">
        <f t="shared" ca="1" si="2466"/>
        <v>0</v>
      </c>
      <c r="X1691" s="334"/>
      <c r="Y1691" s="334"/>
      <c r="Z1691" s="249"/>
      <c r="AA1691" s="249"/>
      <c r="AB1691" s="249"/>
    </row>
    <row r="1692" spans="1:28" hidden="1" outlineLevel="1">
      <c r="A1692" s="331">
        <v>4</v>
      </c>
      <c r="B1692" s="309" t="str">
        <f t="shared" ca="1" si="2467"/>
        <v>Depreciated Net Capex 2016</v>
      </c>
      <c r="C1692" s="398"/>
      <c r="D1692" s="398"/>
      <c r="E1692" s="398"/>
      <c r="F1692" s="399"/>
      <c r="G1692" s="400">
        <f ca="1">G1683</f>
        <v>0</v>
      </c>
      <c r="H1692" s="395">
        <f ca="1">IF(G1716="n/a",G1692,IFERROR(IF((OFFSET($C1692,0,$A1692))&lt;0,
MIN(0,G1692-(OFFSET($C1692,0,$A1692)/(OFFSET($C1687,-$A1691,$A1692)))),
MAX(0,G1692-(OFFSET($C1692,0,$A1692)/(OFFSET($C1687,-$A1691,$A1692))))),0))</f>
        <v>0</v>
      </c>
      <c r="I1692" s="395">
        <f t="shared" ca="1" si="2452"/>
        <v>0</v>
      </c>
      <c r="J1692" s="395">
        <f t="shared" ca="1" si="2453"/>
        <v>0</v>
      </c>
      <c r="K1692" s="395">
        <f t="shared" ca="1" si="2454"/>
        <v>0</v>
      </c>
      <c r="L1692" s="395">
        <f t="shared" ca="1" si="2455"/>
        <v>0</v>
      </c>
      <c r="M1692" s="395">
        <f t="shared" ca="1" si="2456"/>
        <v>0</v>
      </c>
      <c r="N1692" s="395">
        <f t="shared" ca="1" si="2457"/>
        <v>0</v>
      </c>
      <c r="O1692" s="395">
        <f t="shared" ca="1" si="2458"/>
        <v>0</v>
      </c>
      <c r="P1692" s="395">
        <f t="shared" ca="1" si="2459"/>
        <v>0</v>
      </c>
      <c r="Q1692" s="395">
        <f t="shared" ca="1" si="2460"/>
        <v>0</v>
      </c>
      <c r="R1692" s="395">
        <f t="shared" ca="1" si="2461"/>
        <v>0</v>
      </c>
      <c r="S1692" s="395">
        <f t="shared" ca="1" si="2462"/>
        <v>0</v>
      </c>
      <c r="T1692" s="395">
        <f t="shared" ca="1" si="2463"/>
        <v>0</v>
      </c>
      <c r="U1692" s="395">
        <f t="shared" ca="1" si="2464"/>
        <v>0</v>
      </c>
      <c r="V1692" s="395">
        <f t="shared" ca="1" si="2465"/>
        <v>0</v>
      </c>
      <c r="W1692" s="395">
        <f t="shared" ca="1" si="2466"/>
        <v>0</v>
      </c>
      <c r="X1692" s="334"/>
      <c r="Y1692" s="334"/>
      <c r="Z1692" s="334"/>
      <c r="AA1692" s="249"/>
      <c r="AB1692" s="249"/>
    </row>
    <row r="1693" spans="1:28" hidden="1" outlineLevel="1">
      <c r="A1693" s="331">
        <v>5</v>
      </c>
      <c r="B1693" s="309" t="str">
        <f t="shared" ca="1" si="2467"/>
        <v>Depreciated Net Capex 2017</v>
      </c>
      <c r="C1693" s="398"/>
      <c r="D1693" s="398"/>
      <c r="E1693" s="398"/>
      <c r="F1693" s="398"/>
      <c r="G1693" s="399"/>
      <c r="H1693" s="400">
        <f ca="1">H1683</f>
        <v>0</v>
      </c>
      <c r="I1693" s="395">
        <f ca="1">IF(H1717="n/a",H1693,IFERROR(IF((OFFSET($C1693,0,$A1693))&lt;0,
MIN(0,H1693-(OFFSET($C1693,0,$A1693)/(OFFSET($C1688,-$A1692,$A1693)))),
MAX(0,H1693-(OFFSET($C1693,0,$A1693)/(OFFSET($C1688,-$A1692,$A1693))))),0))</f>
        <v>0</v>
      </c>
      <c r="J1693" s="395">
        <f t="shared" ca="1" si="2453"/>
        <v>0</v>
      </c>
      <c r="K1693" s="395">
        <f t="shared" ca="1" si="2454"/>
        <v>0</v>
      </c>
      <c r="L1693" s="395">
        <f t="shared" ca="1" si="2455"/>
        <v>0</v>
      </c>
      <c r="M1693" s="395">
        <f t="shared" ca="1" si="2456"/>
        <v>0</v>
      </c>
      <c r="N1693" s="395">
        <f t="shared" ca="1" si="2457"/>
        <v>0</v>
      </c>
      <c r="O1693" s="395">
        <f t="shared" ca="1" si="2458"/>
        <v>0</v>
      </c>
      <c r="P1693" s="395">
        <f t="shared" ca="1" si="2459"/>
        <v>0</v>
      </c>
      <c r="Q1693" s="395">
        <f t="shared" ca="1" si="2460"/>
        <v>0</v>
      </c>
      <c r="R1693" s="395">
        <f t="shared" ca="1" si="2461"/>
        <v>0</v>
      </c>
      <c r="S1693" s="395">
        <f t="shared" ca="1" si="2462"/>
        <v>0</v>
      </c>
      <c r="T1693" s="395">
        <f t="shared" ca="1" si="2463"/>
        <v>0</v>
      </c>
      <c r="U1693" s="395">
        <f t="shared" ca="1" si="2464"/>
        <v>0</v>
      </c>
      <c r="V1693" s="395">
        <f t="shared" ca="1" si="2465"/>
        <v>0</v>
      </c>
      <c r="W1693" s="395">
        <f t="shared" ca="1" si="2466"/>
        <v>0</v>
      </c>
      <c r="X1693" s="334"/>
      <c r="Y1693" s="334"/>
      <c r="Z1693" s="334"/>
      <c r="AA1693" s="249"/>
      <c r="AB1693" s="249"/>
    </row>
    <row r="1694" spans="1:28" hidden="1" outlineLevel="1">
      <c r="A1694" s="331">
        <v>6</v>
      </c>
      <c r="B1694" s="309" t="str">
        <f t="shared" ca="1" si="2467"/>
        <v>Depreciated Net Capex 2018</v>
      </c>
      <c r="C1694" s="398"/>
      <c r="D1694" s="398"/>
      <c r="E1694" s="398"/>
      <c r="F1694" s="398"/>
      <c r="G1694" s="398"/>
      <c r="H1694" s="399"/>
      <c r="I1694" s="400">
        <f ca="1">I1683</f>
        <v>0</v>
      </c>
      <c r="J1694" s="395">
        <f ca="1">IF(I1718="n/a",I1694,IFERROR(IF((OFFSET($C1694,0,$A1694))&lt;0,
MIN(0,I1694-(OFFSET($C1694,0,$A1694)/(OFFSET($C1689,-$A1693,$A1694)))),
MAX(0,I1694-(OFFSET($C1694,0,$A1694)/(OFFSET($C1689,-$A1693,$A1694))))),0))</f>
        <v>0</v>
      </c>
      <c r="K1694" s="395">
        <f t="shared" ca="1" si="2454"/>
        <v>0</v>
      </c>
      <c r="L1694" s="395">
        <f t="shared" ca="1" si="2455"/>
        <v>0</v>
      </c>
      <c r="M1694" s="395">
        <f t="shared" ca="1" si="2456"/>
        <v>0</v>
      </c>
      <c r="N1694" s="395">
        <f t="shared" ca="1" si="2457"/>
        <v>0</v>
      </c>
      <c r="O1694" s="395">
        <f t="shared" ca="1" si="2458"/>
        <v>0</v>
      </c>
      <c r="P1694" s="395">
        <f t="shared" ca="1" si="2459"/>
        <v>0</v>
      </c>
      <c r="Q1694" s="395">
        <f t="shared" ca="1" si="2460"/>
        <v>0</v>
      </c>
      <c r="R1694" s="395">
        <f t="shared" ca="1" si="2461"/>
        <v>0</v>
      </c>
      <c r="S1694" s="395">
        <f t="shared" ca="1" si="2462"/>
        <v>0</v>
      </c>
      <c r="T1694" s="395">
        <f t="shared" ca="1" si="2463"/>
        <v>0</v>
      </c>
      <c r="U1694" s="395">
        <f t="shared" ca="1" si="2464"/>
        <v>0</v>
      </c>
      <c r="V1694" s="395">
        <f t="shared" ca="1" si="2465"/>
        <v>0</v>
      </c>
      <c r="W1694" s="395">
        <f t="shared" ca="1" si="2466"/>
        <v>0</v>
      </c>
      <c r="X1694" s="334"/>
      <c r="Y1694" s="334"/>
      <c r="Z1694" s="334"/>
      <c r="AA1694" s="249"/>
      <c r="AB1694" s="249"/>
    </row>
    <row r="1695" spans="1:28" hidden="1" outlineLevel="1">
      <c r="A1695" s="331">
        <v>7</v>
      </c>
      <c r="B1695" s="309" t="str">
        <f t="shared" ca="1" si="2467"/>
        <v>Depreciated Net Capex 2019</v>
      </c>
      <c r="C1695" s="398"/>
      <c r="D1695" s="398"/>
      <c r="E1695" s="398"/>
      <c r="F1695" s="398"/>
      <c r="G1695" s="398"/>
      <c r="H1695" s="398"/>
      <c r="I1695" s="399"/>
      <c r="J1695" s="400">
        <f ca="1">J1683</f>
        <v>0</v>
      </c>
      <c r="K1695" s="395">
        <f ca="1">IF(J1719="n/a",J1695,IFERROR(IF((OFFSET($C1695,0,$A1695))&lt;0,
MIN(0,J1695-(OFFSET($C1695,0,$A1695)/(OFFSET($C1690,-$A1694,$A1695)))),
MAX(0,J1695-(OFFSET($C1695,0,$A1695)/(OFFSET($C1690,-$A1694,$A1695))))),0))</f>
        <v>0</v>
      </c>
      <c r="L1695" s="395">
        <f t="shared" ca="1" si="2455"/>
        <v>0</v>
      </c>
      <c r="M1695" s="395">
        <f t="shared" ca="1" si="2456"/>
        <v>0</v>
      </c>
      <c r="N1695" s="395">
        <f t="shared" ca="1" si="2457"/>
        <v>0</v>
      </c>
      <c r="O1695" s="395">
        <f t="shared" ca="1" si="2458"/>
        <v>0</v>
      </c>
      <c r="P1695" s="395">
        <f t="shared" ca="1" si="2459"/>
        <v>0</v>
      </c>
      <c r="Q1695" s="395">
        <f t="shared" ca="1" si="2460"/>
        <v>0</v>
      </c>
      <c r="R1695" s="395">
        <f t="shared" ca="1" si="2461"/>
        <v>0</v>
      </c>
      <c r="S1695" s="395">
        <f t="shared" ca="1" si="2462"/>
        <v>0</v>
      </c>
      <c r="T1695" s="395">
        <f t="shared" ca="1" si="2463"/>
        <v>0</v>
      </c>
      <c r="U1695" s="395">
        <f t="shared" ca="1" si="2464"/>
        <v>0</v>
      </c>
      <c r="V1695" s="395">
        <f t="shared" ca="1" si="2465"/>
        <v>0</v>
      </c>
      <c r="W1695" s="395">
        <f t="shared" ca="1" si="2466"/>
        <v>0</v>
      </c>
      <c r="X1695" s="334"/>
      <c r="Y1695" s="334"/>
      <c r="Z1695" s="334"/>
      <c r="AA1695" s="249"/>
      <c r="AB1695" s="249"/>
    </row>
    <row r="1696" spans="1:28" hidden="1" outlineLevel="1">
      <c r="A1696" s="331">
        <v>8</v>
      </c>
      <c r="B1696" s="309" t="str">
        <f t="shared" ca="1" si="2467"/>
        <v>Depreciated Net Capex 2020</v>
      </c>
      <c r="C1696" s="398"/>
      <c r="D1696" s="398"/>
      <c r="E1696" s="398"/>
      <c r="F1696" s="398"/>
      <c r="G1696" s="398"/>
      <c r="H1696" s="398"/>
      <c r="I1696" s="398"/>
      <c r="J1696" s="399"/>
      <c r="K1696" s="400">
        <f ca="1">K1683</f>
        <v>0</v>
      </c>
      <c r="L1696" s="395">
        <f ca="1">IF(K1720="n/a",K1696,IFERROR(IF((OFFSET($C1696,0,$A1696))&lt;0,
MIN(0,K1696-(OFFSET($C1696,0,$A1696)/(OFFSET($C1691,-$A1695,$A1696)))),
MAX(0,K1696-(OFFSET($C1696,0,$A1696)/(OFFSET($C1691,-$A1695,$A1696))))),0))</f>
        <v>0</v>
      </c>
      <c r="M1696" s="395">
        <f t="shared" ca="1" si="2456"/>
        <v>0</v>
      </c>
      <c r="N1696" s="395">
        <f t="shared" ca="1" si="2457"/>
        <v>0</v>
      </c>
      <c r="O1696" s="395">
        <f t="shared" ca="1" si="2458"/>
        <v>0</v>
      </c>
      <c r="P1696" s="395">
        <f t="shared" ca="1" si="2459"/>
        <v>0</v>
      </c>
      <c r="Q1696" s="395">
        <f t="shared" ca="1" si="2460"/>
        <v>0</v>
      </c>
      <c r="R1696" s="395">
        <f t="shared" ca="1" si="2461"/>
        <v>0</v>
      </c>
      <c r="S1696" s="395">
        <f t="shared" ca="1" si="2462"/>
        <v>0</v>
      </c>
      <c r="T1696" s="395">
        <f t="shared" ca="1" si="2463"/>
        <v>0</v>
      </c>
      <c r="U1696" s="395">
        <f t="shared" ca="1" si="2464"/>
        <v>0</v>
      </c>
      <c r="V1696" s="395">
        <f t="shared" ca="1" si="2465"/>
        <v>0</v>
      </c>
      <c r="W1696" s="395">
        <f t="shared" ca="1" si="2466"/>
        <v>0</v>
      </c>
      <c r="X1696" s="334"/>
      <c r="Y1696" s="334"/>
      <c r="Z1696" s="334"/>
      <c r="AA1696" s="249"/>
      <c r="AB1696" s="249"/>
    </row>
    <row r="1697" spans="1:28" hidden="1" outlineLevel="1">
      <c r="A1697" s="331">
        <v>9</v>
      </c>
      <c r="B1697" s="309" t="str">
        <f t="shared" ca="1" si="2467"/>
        <v>Depreciated Net Capex 2021</v>
      </c>
      <c r="C1697" s="398"/>
      <c r="D1697" s="398"/>
      <c r="E1697" s="398"/>
      <c r="F1697" s="398"/>
      <c r="G1697" s="398"/>
      <c r="H1697" s="398"/>
      <c r="I1697" s="398"/>
      <c r="J1697" s="398"/>
      <c r="K1697" s="399"/>
      <c r="L1697" s="400">
        <f ca="1">L1683</f>
        <v>0</v>
      </c>
      <c r="M1697" s="395">
        <f ca="1">IF(L1721="n/a",L1697,IFERROR(IF((OFFSET($C1697,0,$A1697))&lt;0,
MIN(0,L1697-(OFFSET($C1697,0,$A1697)/(OFFSET($C1692,-$A1696,$A1697)))),
MAX(0,L1697-(OFFSET($C1697,0,$A1697)/(OFFSET($C1692,-$A1696,$A1697))))),0))</f>
        <v>0</v>
      </c>
      <c r="N1697" s="395">
        <f t="shared" ca="1" si="2457"/>
        <v>0</v>
      </c>
      <c r="O1697" s="395">
        <f t="shared" ca="1" si="2458"/>
        <v>0</v>
      </c>
      <c r="P1697" s="395">
        <f t="shared" ca="1" si="2459"/>
        <v>0</v>
      </c>
      <c r="Q1697" s="395">
        <f t="shared" ca="1" si="2460"/>
        <v>0</v>
      </c>
      <c r="R1697" s="395">
        <f t="shared" ca="1" si="2461"/>
        <v>0</v>
      </c>
      <c r="S1697" s="395">
        <f t="shared" ca="1" si="2462"/>
        <v>0</v>
      </c>
      <c r="T1697" s="395">
        <f t="shared" ca="1" si="2463"/>
        <v>0</v>
      </c>
      <c r="U1697" s="395">
        <f t="shared" ca="1" si="2464"/>
        <v>0</v>
      </c>
      <c r="V1697" s="395">
        <f t="shared" ca="1" si="2465"/>
        <v>0</v>
      </c>
      <c r="W1697" s="395">
        <f t="shared" ca="1" si="2466"/>
        <v>0</v>
      </c>
      <c r="X1697" s="334"/>
      <c r="Y1697" s="334"/>
      <c r="Z1697" s="334"/>
      <c r="AA1697" s="249"/>
      <c r="AB1697" s="249"/>
    </row>
    <row r="1698" spans="1:28" hidden="1" outlineLevel="1">
      <c r="A1698" s="331">
        <v>10</v>
      </c>
      <c r="B1698" s="309" t="str">
        <f t="shared" ca="1" si="2467"/>
        <v>Depreciated Net Capex 2022</v>
      </c>
      <c r="C1698" s="398"/>
      <c r="D1698" s="398"/>
      <c r="E1698" s="398"/>
      <c r="F1698" s="398"/>
      <c r="G1698" s="398"/>
      <c r="H1698" s="398"/>
      <c r="I1698" s="398"/>
      <c r="J1698" s="398"/>
      <c r="K1698" s="398"/>
      <c r="L1698" s="399"/>
      <c r="M1698" s="400">
        <f ca="1">M1683</f>
        <v>0</v>
      </c>
      <c r="N1698" s="395">
        <f ca="1">IF(M1722="n/a",M1698,IFERROR(IF((OFFSET($C1698,0,$A1698))&lt;0,
MIN(0,M1698-(OFFSET($C1698,0,$A1698)/(OFFSET($C1693,-$A1697,$A1698)))),
MAX(0,M1698-(OFFSET($C1698,0,$A1698)/(OFFSET($C1693,-$A1697,$A1698))))),0))</f>
        <v>0</v>
      </c>
      <c r="O1698" s="395">
        <f t="shared" ca="1" si="2458"/>
        <v>0</v>
      </c>
      <c r="P1698" s="395">
        <f t="shared" ca="1" si="2459"/>
        <v>0</v>
      </c>
      <c r="Q1698" s="395">
        <f t="shared" ca="1" si="2460"/>
        <v>0</v>
      </c>
      <c r="R1698" s="395">
        <f t="shared" ca="1" si="2461"/>
        <v>0</v>
      </c>
      <c r="S1698" s="395">
        <f t="shared" ca="1" si="2462"/>
        <v>0</v>
      </c>
      <c r="T1698" s="395">
        <f t="shared" ca="1" si="2463"/>
        <v>0</v>
      </c>
      <c r="U1698" s="395">
        <f t="shared" ca="1" si="2464"/>
        <v>0</v>
      </c>
      <c r="V1698" s="395">
        <f t="shared" ca="1" si="2465"/>
        <v>0</v>
      </c>
      <c r="W1698" s="395">
        <f t="shared" ca="1" si="2466"/>
        <v>0</v>
      </c>
      <c r="X1698" s="334"/>
      <c r="Y1698" s="334"/>
      <c r="Z1698" s="334"/>
      <c r="AA1698" s="249"/>
      <c r="AB1698" s="249"/>
    </row>
    <row r="1699" spans="1:28" hidden="1" outlineLevel="1">
      <c r="A1699" s="331">
        <v>11</v>
      </c>
      <c r="B1699" s="309" t="str">
        <f t="shared" ca="1" si="2467"/>
        <v>Depreciated Net Capex 2023</v>
      </c>
      <c r="C1699" s="398"/>
      <c r="D1699" s="398"/>
      <c r="E1699" s="398"/>
      <c r="F1699" s="398"/>
      <c r="G1699" s="398"/>
      <c r="H1699" s="398"/>
      <c r="I1699" s="398"/>
      <c r="J1699" s="398"/>
      <c r="K1699" s="398"/>
      <c r="L1699" s="398"/>
      <c r="M1699" s="399"/>
      <c r="N1699" s="400">
        <f>N1683</f>
        <v>0</v>
      </c>
      <c r="O1699" s="395">
        <f ca="1">IF(N1723="n/a",N1699,IFERROR(IF((OFFSET($C1699,0,$A1699))&lt;0,
MIN(0,N1699-(OFFSET($C1699,0,$A1699)/(OFFSET($C1694,-$A1698,$A1699)))),
MAX(0,N1699-(OFFSET($C1699,0,$A1699)/(OFFSET($C1694,-$A1698,$A1699))))),0))</f>
        <v>0</v>
      </c>
      <c r="P1699" s="395">
        <f t="shared" ca="1" si="2459"/>
        <v>0</v>
      </c>
      <c r="Q1699" s="395">
        <f t="shared" ca="1" si="2460"/>
        <v>0</v>
      </c>
      <c r="R1699" s="395">
        <f t="shared" ca="1" si="2461"/>
        <v>0</v>
      </c>
      <c r="S1699" s="395">
        <f t="shared" ca="1" si="2462"/>
        <v>0</v>
      </c>
      <c r="T1699" s="395">
        <f t="shared" ca="1" si="2463"/>
        <v>0</v>
      </c>
      <c r="U1699" s="395">
        <f t="shared" ca="1" si="2464"/>
        <v>0</v>
      </c>
      <c r="V1699" s="395">
        <f t="shared" ca="1" si="2465"/>
        <v>0</v>
      </c>
      <c r="W1699" s="395">
        <f t="shared" ca="1" si="2466"/>
        <v>0</v>
      </c>
      <c r="X1699" s="334"/>
      <c r="Y1699" s="334"/>
      <c r="Z1699" s="334"/>
      <c r="AA1699" s="249"/>
      <c r="AB1699" s="249"/>
    </row>
    <row r="1700" spans="1:28" hidden="1" outlineLevel="1">
      <c r="A1700" s="331">
        <v>12</v>
      </c>
      <c r="B1700" s="309" t="str">
        <f t="shared" ca="1" si="2467"/>
        <v>Depreciated Net Capex 2024</v>
      </c>
      <c r="C1700" s="398"/>
      <c r="D1700" s="398"/>
      <c r="E1700" s="398"/>
      <c r="F1700" s="398"/>
      <c r="G1700" s="398"/>
      <c r="H1700" s="398"/>
      <c r="I1700" s="398"/>
      <c r="J1700" s="398"/>
      <c r="K1700" s="398"/>
      <c r="L1700" s="398"/>
      <c r="M1700" s="398"/>
      <c r="N1700" s="399"/>
      <c r="O1700" s="400">
        <f>O1683</f>
        <v>0</v>
      </c>
      <c r="P1700" s="395">
        <f ca="1">IF(O1724="n/a",O1700,IFERROR(IF((OFFSET($C1700,0,$A1700))&lt;0,
MIN(0,O1700-(OFFSET($C1700,0,$A1700)/(OFFSET($C1695,-$A1699,$A1700)))),
MAX(0,O1700-(OFFSET($C1700,0,$A1700)/(OFFSET($C1695,-$A1699,$A1700))))),0))</f>
        <v>0</v>
      </c>
      <c r="Q1700" s="395">
        <f t="shared" ca="1" si="2460"/>
        <v>0</v>
      </c>
      <c r="R1700" s="395">
        <f t="shared" ca="1" si="2461"/>
        <v>0</v>
      </c>
      <c r="S1700" s="395">
        <f t="shared" ca="1" si="2462"/>
        <v>0</v>
      </c>
      <c r="T1700" s="395">
        <f t="shared" ca="1" si="2463"/>
        <v>0</v>
      </c>
      <c r="U1700" s="395">
        <f t="shared" ca="1" si="2464"/>
        <v>0</v>
      </c>
      <c r="V1700" s="395">
        <f t="shared" ca="1" si="2465"/>
        <v>0</v>
      </c>
      <c r="W1700" s="395">
        <f t="shared" ca="1" si="2466"/>
        <v>0</v>
      </c>
      <c r="X1700" s="334"/>
      <c r="Y1700" s="334"/>
      <c r="Z1700" s="334"/>
      <c r="AA1700" s="249"/>
      <c r="AB1700" s="249"/>
    </row>
    <row r="1701" spans="1:28" hidden="1" outlineLevel="1">
      <c r="A1701" s="331">
        <v>13</v>
      </c>
      <c r="B1701" s="309" t="str">
        <f t="shared" ca="1" si="2467"/>
        <v>Depreciated Net Capex 2025</v>
      </c>
      <c r="C1701" s="398"/>
      <c r="D1701" s="398"/>
      <c r="E1701" s="398"/>
      <c r="F1701" s="398"/>
      <c r="G1701" s="398"/>
      <c r="H1701" s="398"/>
      <c r="I1701" s="398"/>
      <c r="J1701" s="398"/>
      <c r="K1701" s="398"/>
      <c r="L1701" s="398"/>
      <c r="M1701" s="398"/>
      <c r="N1701" s="398"/>
      <c r="O1701" s="399"/>
      <c r="P1701" s="400">
        <f>P1683</f>
        <v>0</v>
      </c>
      <c r="Q1701" s="395">
        <f ca="1">IF(P1725="n/a",P1701,IFERROR(IF((OFFSET($C1701,0,$A1701))&lt;0,
MIN(0,P1701-(OFFSET($C1701,0,$A1701)/(OFFSET($C1696,-$A1700,$A1701)))),
MAX(0,P1701-(OFFSET($C1701,0,$A1701)/(OFFSET($C1696,-$A1700,$A1701))))),0))</f>
        <v>0</v>
      </c>
      <c r="R1701" s="395">
        <f t="shared" ca="1" si="2461"/>
        <v>0</v>
      </c>
      <c r="S1701" s="395">
        <f t="shared" ca="1" si="2462"/>
        <v>0</v>
      </c>
      <c r="T1701" s="395">
        <f t="shared" ca="1" si="2463"/>
        <v>0</v>
      </c>
      <c r="U1701" s="395">
        <f t="shared" ca="1" si="2464"/>
        <v>0</v>
      </c>
      <c r="V1701" s="395">
        <f t="shared" ca="1" si="2465"/>
        <v>0</v>
      </c>
      <c r="W1701" s="395">
        <f t="shared" ca="1" si="2466"/>
        <v>0</v>
      </c>
      <c r="X1701" s="334"/>
      <c r="Y1701" s="334"/>
      <c r="Z1701" s="334"/>
      <c r="AA1701" s="249"/>
      <c r="AB1701" s="249"/>
    </row>
    <row r="1702" spans="1:28" hidden="1" outlineLevel="1">
      <c r="A1702" s="331">
        <v>14</v>
      </c>
      <c r="B1702" s="309" t="str">
        <f t="shared" ca="1" si="2467"/>
        <v>Depreciated Net Capex 2026</v>
      </c>
      <c r="C1702" s="398"/>
      <c r="D1702" s="398"/>
      <c r="E1702" s="398"/>
      <c r="F1702" s="398"/>
      <c r="G1702" s="398"/>
      <c r="H1702" s="398"/>
      <c r="I1702" s="398"/>
      <c r="J1702" s="398"/>
      <c r="K1702" s="398"/>
      <c r="L1702" s="398"/>
      <c r="M1702" s="398"/>
      <c r="N1702" s="398"/>
      <c r="O1702" s="398"/>
      <c r="P1702" s="399"/>
      <c r="Q1702" s="400">
        <f>Q1683</f>
        <v>0</v>
      </c>
      <c r="R1702" s="395">
        <f ca="1">IF(Q1726="n/a",Q1702,IFERROR(IF((OFFSET($C1702,0,$A1702))&lt;0,
MIN(0,Q1702-(OFFSET($C1702,0,$A1702)/(OFFSET($C1697,-$A1701,$A1702)))),
MAX(0,Q1702-(OFFSET($C1702,0,$A1702)/(OFFSET($C1697,-$A1701,$A1702))))),0))</f>
        <v>0</v>
      </c>
      <c r="S1702" s="395">
        <f t="shared" ca="1" si="2462"/>
        <v>0</v>
      </c>
      <c r="T1702" s="395">
        <f t="shared" ca="1" si="2463"/>
        <v>0</v>
      </c>
      <c r="U1702" s="395">
        <f t="shared" ca="1" si="2464"/>
        <v>0</v>
      </c>
      <c r="V1702" s="395">
        <f t="shared" ca="1" si="2465"/>
        <v>0</v>
      </c>
      <c r="W1702" s="395">
        <f t="shared" ca="1" si="2466"/>
        <v>0</v>
      </c>
      <c r="X1702" s="334"/>
      <c r="Y1702" s="334"/>
      <c r="Z1702" s="334"/>
      <c r="AA1702" s="249"/>
      <c r="AB1702" s="249"/>
    </row>
    <row r="1703" spans="1:28" hidden="1" outlineLevel="1">
      <c r="A1703" s="331">
        <v>15</v>
      </c>
      <c r="B1703" s="309" t="str">
        <f t="shared" ca="1" si="2467"/>
        <v>Depreciated Net Capex 2027</v>
      </c>
      <c r="C1703" s="398"/>
      <c r="D1703" s="398"/>
      <c r="E1703" s="398"/>
      <c r="F1703" s="398"/>
      <c r="G1703" s="398"/>
      <c r="H1703" s="398"/>
      <c r="I1703" s="398"/>
      <c r="J1703" s="398"/>
      <c r="K1703" s="398"/>
      <c r="L1703" s="398"/>
      <c r="M1703" s="398"/>
      <c r="N1703" s="398"/>
      <c r="O1703" s="398"/>
      <c r="P1703" s="398"/>
      <c r="Q1703" s="399"/>
      <c r="R1703" s="400">
        <f>R1683</f>
        <v>0</v>
      </c>
      <c r="S1703" s="395">
        <f ca="1">IF(R1727="n/a",R1703,IFERROR(IF((OFFSET($C1703,0,$A1703))&lt;0,
MIN(0,R1703-(OFFSET($C1703,0,$A1703)/(OFFSET($C1698,-$A1702,$A1703)))),
MAX(0,R1703-(OFFSET($C1703,0,$A1703)/(OFFSET($C1698,-$A1702,$A1703))))),0))</f>
        <v>0</v>
      </c>
      <c r="T1703" s="395">
        <f t="shared" ca="1" si="2463"/>
        <v>0</v>
      </c>
      <c r="U1703" s="395">
        <f t="shared" ca="1" si="2464"/>
        <v>0</v>
      </c>
      <c r="V1703" s="395">
        <f t="shared" ca="1" si="2465"/>
        <v>0</v>
      </c>
      <c r="W1703" s="395">
        <f t="shared" ca="1" si="2466"/>
        <v>0</v>
      </c>
      <c r="X1703" s="334"/>
      <c r="Y1703" s="334"/>
      <c r="Z1703" s="334"/>
      <c r="AA1703" s="249"/>
      <c r="AB1703" s="249"/>
    </row>
    <row r="1704" spans="1:28" hidden="1" outlineLevel="1">
      <c r="A1704" s="331">
        <v>16</v>
      </c>
      <c r="B1704" s="309" t="str">
        <f t="shared" ca="1" si="2467"/>
        <v>Depreciated Net Capex 2028</v>
      </c>
      <c r="C1704" s="398"/>
      <c r="D1704" s="398"/>
      <c r="E1704" s="398"/>
      <c r="F1704" s="398"/>
      <c r="G1704" s="398"/>
      <c r="H1704" s="398"/>
      <c r="I1704" s="398"/>
      <c r="J1704" s="398"/>
      <c r="K1704" s="398"/>
      <c r="L1704" s="398"/>
      <c r="M1704" s="398"/>
      <c r="N1704" s="398"/>
      <c r="O1704" s="398"/>
      <c r="P1704" s="398"/>
      <c r="Q1704" s="398"/>
      <c r="R1704" s="399"/>
      <c r="S1704" s="400">
        <f>S1683</f>
        <v>0</v>
      </c>
      <c r="T1704" s="395">
        <f ca="1">IF(S1728="n/a",S1704,IFERROR(IF((OFFSET($C1704,0,$A1704))&lt;0,
MIN(0,S1704-(OFFSET($C1704,0,$A1704)/(OFFSET($C1699,-$A1703,$A1704)))),
MAX(0,S1704-(OFFSET($C1704,0,$A1704)/(OFFSET($C1699,-$A1703,$A1704))))),0))</f>
        <v>0</v>
      </c>
      <c r="U1704" s="395">
        <f t="shared" ca="1" si="2464"/>
        <v>0</v>
      </c>
      <c r="V1704" s="395">
        <f t="shared" ca="1" si="2465"/>
        <v>0</v>
      </c>
      <c r="W1704" s="395">
        <f t="shared" ca="1" si="2466"/>
        <v>0</v>
      </c>
      <c r="X1704" s="334"/>
      <c r="Y1704" s="334"/>
      <c r="Z1704" s="334"/>
      <c r="AA1704" s="249"/>
      <c r="AB1704" s="249"/>
    </row>
    <row r="1705" spans="1:28" hidden="1" outlineLevel="1">
      <c r="A1705" s="331">
        <v>17</v>
      </c>
      <c r="B1705" s="309" t="str">
        <f t="shared" ca="1" si="2467"/>
        <v>Depreciated Net Capex 2029</v>
      </c>
      <c r="C1705" s="398"/>
      <c r="D1705" s="398"/>
      <c r="E1705" s="398"/>
      <c r="F1705" s="398"/>
      <c r="G1705" s="398"/>
      <c r="H1705" s="398"/>
      <c r="I1705" s="398"/>
      <c r="J1705" s="398"/>
      <c r="K1705" s="398"/>
      <c r="L1705" s="398"/>
      <c r="M1705" s="398"/>
      <c r="N1705" s="398"/>
      <c r="O1705" s="398"/>
      <c r="P1705" s="398"/>
      <c r="Q1705" s="398"/>
      <c r="R1705" s="398"/>
      <c r="S1705" s="399"/>
      <c r="T1705" s="400">
        <f>T1683</f>
        <v>0</v>
      </c>
      <c r="U1705" s="395">
        <f ca="1">IF(T1729="n/a",T1705,IFERROR(IF((OFFSET($C1705,0,$A1705))&lt;0,
MIN(0,T1705-(OFFSET($C1705,0,$A1705)/(OFFSET($C1700,-$A1704,$A1705)))),
MAX(0,T1705-(OFFSET($C1705,0,$A1705)/(OFFSET($C1700,-$A1704,$A1705))))),0))</f>
        <v>0</v>
      </c>
      <c r="V1705" s="395">
        <f t="shared" ca="1" si="2465"/>
        <v>0</v>
      </c>
      <c r="W1705" s="395">
        <f t="shared" ca="1" si="2466"/>
        <v>0</v>
      </c>
      <c r="X1705" s="334"/>
      <c r="Y1705" s="334"/>
      <c r="Z1705" s="334"/>
      <c r="AA1705" s="249"/>
      <c r="AB1705" s="249"/>
    </row>
    <row r="1706" spans="1:28" hidden="1" outlineLevel="1">
      <c r="A1706" s="331">
        <v>18</v>
      </c>
      <c r="B1706" s="309" t="str">
        <f t="shared" ca="1" si="2467"/>
        <v>Depreciated Net Capex 2030</v>
      </c>
      <c r="C1706" s="398"/>
      <c r="D1706" s="398"/>
      <c r="E1706" s="398"/>
      <c r="F1706" s="398"/>
      <c r="G1706" s="398"/>
      <c r="H1706" s="398"/>
      <c r="I1706" s="398"/>
      <c r="J1706" s="398"/>
      <c r="K1706" s="398"/>
      <c r="L1706" s="398"/>
      <c r="M1706" s="398"/>
      <c r="N1706" s="398"/>
      <c r="O1706" s="398"/>
      <c r="P1706" s="398"/>
      <c r="Q1706" s="398"/>
      <c r="R1706" s="398"/>
      <c r="S1706" s="398"/>
      <c r="T1706" s="399"/>
      <c r="U1706" s="400">
        <f>U1683</f>
        <v>0</v>
      </c>
      <c r="V1706" s="395">
        <f ca="1">IF(U1730="n/a",U1706,IFERROR(IF((OFFSET($C1706,0,$A1706))&lt;0,
MIN(0,U1706-(OFFSET($C1706,0,$A1706)/(OFFSET($C1701,-$A1705,$A1706)))),
MAX(0,U1706-(OFFSET($C1706,0,$A1706)/(OFFSET($C1701,-$A1705,$A1706))))),0))</f>
        <v>0</v>
      </c>
      <c r="W1706" s="395">
        <f t="shared" ca="1" si="2466"/>
        <v>0</v>
      </c>
      <c r="X1706" s="334"/>
      <c r="Y1706" s="334"/>
      <c r="Z1706" s="334"/>
      <c r="AA1706" s="249"/>
      <c r="AB1706" s="249"/>
    </row>
    <row r="1707" spans="1:28" hidden="1" outlineLevel="1">
      <c r="A1707" s="331">
        <v>19</v>
      </c>
      <c r="B1707" s="309" t="str">
        <f t="shared" ca="1" si="2467"/>
        <v>Depreciated Net Capex 2031</v>
      </c>
      <c r="C1707" s="398"/>
      <c r="D1707" s="398"/>
      <c r="E1707" s="398"/>
      <c r="F1707" s="398"/>
      <c r="G1707" s="398"/>
      <c r="H1707" s="398"/>
      <c r="I1707" s="398"/>
      <c r="J1707" s="398"/>
      <c r="K1707" s="398"/>
      <c r="L1707" s="398"/>
      <c r="M1707" s="398"/>
      <c r="N1707" s="398"/>
      <c r="O1707" s="398"/>
      <c r="P1707" s="398"/>
      <c r="Q1707" s="398"/>
      <c r="R1707" s="398"/>
      <c r="S1707" s="398"/>
      <c r="T1707" s="398"/>
      <c r="U1707" s="399"/>
      <c r="V1707" s="400">
        <f>V1683</f>
        <v>0</v>
      </c>
      <c r="W1707" s="395">
        <f ca="1">IF(V1731="n/a",V1707,IFERROR(IF((OFFSET($C1707,0,$A1707))&lt;0,
MIN(0,V1707-(OFFSET($C1707,0,$A1707)/(OFFSET($C1702,-$A1706,$A1707)))),
MAX(0,V1707-(OFFSET($C1707,0,$A1707)/(OFFSET($C1702,-$A1706,$A1707))))),0))</f>
        <v>0</v>
      </c>
      <c r="X1707" s="334"/>
      <c r="Y1707" s="334"/>
      <c r="Z1707" s="334"/>
      <c r="AA1707" s="249"/>
      <c r="AB1707" s="249"/>
    </row>
    <row r="1708" spans="1:28" hidden="1" outlineLevel="1">
      <c r="A1708" s="331">
        <v>20</v>
      </c>
      <c r="B1708" s="309" t="str">
        <f t="shared" ca="1" si="2467"/>
        <v>Depreciated Net Capex 2032</v>
      </c>
      <c r="C1708" s="398"/>
      <c r="D1708" s="398"/>
      <c r="E1708" s="398"/>
      <c r="F1708" s="398"/>
      <c r="G1708" s="398"/>
      <c r="H1708" s="398"/>
      <c r="I1708" s="398"/>
      <c r="J1708" s="398"/>
      <c r="K1708" s="398"/>
      <c r="L1708" s="398"/>
      <c r="M1708" s="398"/>
      <c r="N1708" s="398"/>
      <c r="O1708" s="398"/>
      <c r="P1708" s="398"/>
      <c r="Q1708" s="398"/>
      <c r="R1708" s="398"/>
      <c r="S1708" s="398"/>
      <c r="T1708" s="398"/>
      <c r="U1708" s="398"/>
      <c r="V1708" s="399"/>
      <c r="W1708" s="395">
        <f>W1683</f>
        <v>0</v>
      </c>
      <c r="X1708" s="249"/>
      <c r="Y1708" s="249"/>
      <c r="Z1708" s="249"/>
      <c r="AA1708" s="249"/>
      <c r="AB1708" s="249"/>
    </row>
    <row r="1709" spans="1:28" hidden="1" outlineLevel="1">
      <c r="A1709" s="249"/>
      <c r="B1709" s="332"/>
      <c r="C1709" s="395"/>
      <c r="D1709" s="395"/>
      <c r="E1709" s="395"/>
      <c r="F1709" s="395"/>
      <c r="G1709" s="395"/>
      <c r="H1709" s="395"/>
      <c r="I1709" s="395"/>
      <c r="J1709" s="395"/>
      <c r="K1709" s="395"/>
      <c r="L1709" s="395"/>
      <c r="M1709" s="395"/>
      <c r="N1709" s="395"/>
      <c r="O1709" s="395"/>
      <c r="P1709" s="395"/>
      <c r="Q1709" s="395"/>
      <c r="R1709" s="395"/>
      <c r="S1709" s="395"/>
      <c r="T1709" s="395"/>
      <c r="U1709" s="395"/>
      <c r="V1709" s="395"/>
      <c r="W1709" s="395"/>
      <c r="X1709" s="249"/>
      <c r="Y1709" s="249"/>
      <c r="Z1709" s="249"/>
      <c r="AA1709" s="249"/>
      <c r="AB1709" s="249"/>
    </row>
    <row r="1710" spans="1:28" hidden="1" outlineLevel="1">
      <c r="A1710" s="249"/>
      <c r="B1710" s="332"/>
      <c r="C1710" s="395"/>
      <c r="D1710" s="395"/>
      <c r="E1710" s="395"/>
      <c r="F1710" s="395"/>
      <c r="G1710" s="395"/>
      <c r="H1710" s="395"/>
      <c r="I1710" s="395"/>
      <c r="J1710" s="395"/>
      <c r="K1710" s="395"/>
      <c r="L1710" s="395"/>
      <c r="M1710" s="395"/>
      <c r="N1710" s="395"/>
      <c r="O1710" s="395"/>
      <c r="P1710" s="395"/>
      <c r="Q1710" s="395"/>
      <c r="R1710" s="395"/>
      <c r="S1710" s="395"/>
      <c r="T1710" s="395"/>
      <c r="U1710" s="395"/>
      <c r="V1710" s="395"/>
      <c r="W1710" s="395"/>
      <c r="X1710" s="249"/>
      <c r="Y1710" s="249"/>
      <c r="Z1710" s="249"/>
      <c r="AA1710" s="249"/>
      <c r="AB1710" s="249"/>
    </row>
    <row r="1711" spans="1:28" hidden="1" outlineLevel="1">
      <c r="A1711" s="249"/>
      <c r="B1711" s="309" t="s">
        <v>302</v>
      </c>
      <c r="C1711" s="395"/>
      <c r="D1711" s="395">
        <f t="shared" ref="D1711" ca="1" si="2468">IF(C1711="n/a","n/a",IF(AND(C1711&lt;1,D1685=0),0,
IF(D1685=0,C1711-1,
IF(C1711&lt;1,D1686,
(((C1711-1)*(C1687-(C1687/(C1711))))+(D1685*D1686))/(D1687)))))</f>
        <v>0</v>
      </c>
      <c r="E1711" s="395">
        <f t="shared" ref="E1711" ca="1" si="2469">IF(D1711="n/a","n/a",IF(AND(D1711&lt;1,E1685=0),0,
IF(E1685=0,D1711-1,
IF(D1711&lt;1,E1686,
(((D1711-1)*(D1687-(D1687/(D1711))))+(E1685*E1686))/(E1687)))))</f>
        <v>0</v>
      </c>
      <c r="F1711" s="395">
        <f t="shared" ref="F1711" ca="1" si="2470">IF(E1711="n/a","n/a",IF(AND(E1711&lt;1,F1685=0),0,
IF(F1685=0,E1711-1,
IF(E1711&lt;1,F1686,
(((E1711-1)*(E1687-(E1687/(E1711))))+(F1685*F1686))/(F1687)))))</f>
        <v>0</v>
      </c>
      <c r="G1711" s="395">
        <f t="shared" ref="G1711" ca="1" si="2471">IF(F1711="n/a","n/a",IF(AND(F1711&lt;1,G1685=0),0,
IF(G1685=0,F1711-1,
IF(F1711&lt;1,G1686,
(((F1711-1)*(F1687-(F1687/(F1711))))+(G1685*G1686))/(G1687)))))</f>
        <v>0</v>
      </c>
      <c r="H1711" s="395">
        <f t="shared" ref="H1711" ca="1" si="2472">IF(G1711="n/a","n/a",IF(AND(G1711&lt;1,H1685=0),0,
IF(H1685=0,G1711-1,
IF(G1711&lt;1,H1686,
(((G1711-1)*(G1687-(G1687/(G1711))))+(H1685*H1686))/(H1687)))))</f>
        <v>0</v>
      </c>
      <c r="I1711" s="395">
        <f ca="1">IF(H1711="n/a","n/a",IF(AND(H1711&lt;1,I1685=0),0,
IF(I1685=0,H1711-1,
IF(H1711&lt;1,I1686,
(((H1711-1)*(H1687-(H1687/(H1711))))+(I1685*I1686))/(I1687)))))</f>
        <v>0</v>
      </c>
      <c r="J1711" s="395">
        <f t="shared" ref="J1711" ca="1" si="2473">IF(I1711="n/a","n/a",IF(AND(I1711&lt;1,J1685=0),0,
IF(J1685=0,I1711-1,
IF(I1711&lt;1,J1686,
(((I1711-1)*(I1687-(I1687/(I1711))))+(J1685*J1686))/(J1687)))))</f>
        <v>0</v>
      </c>
      <c r="K1711" s="395">
        <f t="shared" ref="K1711" ca="1" si="2474">IF(J1711="n/a","n/a",IF(AND(J1711&lt;1,K1685=0),0,
IF(K1685=0,J1711-1,
IF(J1711&lt;1,K1686,
(((J1711-1)*(J1687-(J1687/(J1711))))+(K1685*K1686))/(K1687)))))</f>
        <v>0</v>
      </c>
      <c r="L1711" s="395">
        <f t="shared" ref="L1711" ca="1" si="2475">IF(K1711="n/a","n/a",IF(AND(K1711&lt;1,L1685=0),0,
IF(L1685=0,K1711-1,
IF(K1711&lt;1,L1686,
(((K1711-1)*(K1687-(K1687/(K1711))))+(L1685*L1686))/(L1687)))))</f>
        <v>0</v>
      </c>
      <c r="M1711" s="395">
        <f t="shared" ref="M1711" ca="1" si="2476">IF(L1711="n/a","n/a",IF(AND(L1711&lt;1,M1685=0),0,
IF(M1685=0,L1711-1,
IF(L1711&lt;1,M1686,
(((L1711-1)*(L1687-(L1687/(L1711))))+(M1685*M1686))/(M1687)))))</f>
        <v>0</v>
      </c>
      <c r="N1711" s="395">
        <f t="shared" ref="N1711" ca="1" si="2477">IF(M1711="n/a","n/a",IF(AND(M1711&lt;1,N1685=0),0,
IF(N1685=0,M1711-1,
IF(M1711&lt;1,N1686,
(((M1711-1)*(M1687-(M1687/(M1711))))+(N1685*N1686))/(N1687)))))</f>
        <v>0</v>
      </c>
      <c r="O1711" s="395">
        <f t="shared" ref="O1711" ca="1" si="2478">IF(N1711="n/a","n/a",IF(AND(N1711&lt;1,O1685=0),0,
IF(O1685=0,N1711-1,
IF(N1711&lt;1,O1686,
(((N1711-1)*(N1687-(N1687/(N1711))))+(O1685*O1686))/(O1687)))))</f>
        <v>0</v>
      </c>
      <c r="P1711" s="395">
        <f t="shared" ref="P1711" ca="1" si="2479">IF(O1711="n/a","n/a",IF(AND(O1711&lt;1,P1685=0),0,
IF(P1685=0,O1711-1,
IF(O1711&lt;1,P1686,
(((O1711-1)*(O1687-(O1687/(O1711))))+(P1685*P1686))/(P1687)))))</f>
        <v>0</v>
      </c>
      <c r="Q1711" s="395">
        <f t="shared" ref="Q1711" ca="1" si="2480">IF(P1711="n/a","n/a",IF(AND(P1711&lt;1,Q1685=0),0,
IF(Q1685=0,P1711-1,
IF(P1711&lt;1,Q1686,
(((P1711-1)*(P1687-(P1687/(P1711))))+(Q1685*Q1686))/(Q1687)))))</f>
        <v>0</v>
      </c>
      <c r="R1711" s="395">
        <f t="shared" ref="R1711" ca="1" si="2481">IF(Q1711="n/a","n/a",IF(AND(Q1711&lt;1,R1685=0),0,
IF(R1685=0,Q1711-1,
IF(Q1711&lt;1,R1686,
(((Q1711-1)*(Q1687-(Q1687/(Q1711))))+(R1685*R1686))/(R1687)))))</f>
        <v>0</v>
      </c>
      <c r="S1711" s="395">
        <f t="shared" ref="S1711" ca="1" si="2482">IF(R1711="n/a","n/a",IF(AND(R1711&lt;1,S1685=0),0,
IF(S1685=0,R1711-1,
IF(R1711&lt;1,S1686,
(((R1711-1)*(R1687-(R1687/(R1711))))+(S1685*S1686))/(S1687)))))</f>
        <v>0</v>
      </c>
      <c r="T1711" s="395">
        <f t="shared" ref="T1711" ca="1" si="2483">IF(S1711="n/a","n/a",IF(AND(S1711&lt;1,T1685=0),0,
IF(T1685=0,S1711-1,
IF(S1711&lt;1,T1686,
(((S1711-1)*(S1687-(S1687/(S1711))))+(T1685*T1686))/(T1687)))))</f>
        <v>0</v>
      </c>
      <c r="U1711" s="395">
        <f t="shared" ref="U1711" ca="1" si="2484">IF(T1711="n/a","n/a",IF(AND(T1711&lt;1,U1685=0),0,
IF(U1685=0,T1711-1,
IF(T1711&lt;1,U1686,
(((T1711-1)*(T1687-(T1687/(T1711))))+(U1685*U1686))/(U1687)))))</f>
        <v>0</v>
      </c>
      <c r="V1711" s="395">
        <f t="shared" ref="V1711" ca="1" si="2485">IF(U1711="n/a","n/a",IF(AND(U1711&lt;1,V1685=0),0,
IF(V1685=0,U1711-1,
IF(U1711&lt;1,V1686,
(((U1711-1)*(U1687-(U1687/(U1711))))+(V1685*V1686))/(V1687)))))</f>
        <v>0</v>
      </c>
      <c r="W1711" s="395">
        <f t="shared" ref="W1711" ca="1" si="2486">IF(V1711="n/a","n/a",IF(AND(V1711&lt;1,W1685=0),0,
IF(W1685=0,V1711-1,
IF(V1711&lt;1,W1686,
(((V1711-1)*(V1687-(V1687/(V1711))))+(W1685*W1686))/(W1687)))))</f>
        <v>0</v>
      </c>
      <c r="X1711" s="249"/>
      <c r="Y1711" s="249"/>
      <c r="Z1711" s="249"/>
      <c r="AA1711" s="249"/>
      <c r="AB1711" s="249"/>
    </row>
    <row r="1712" spans="1:28" hidden="1" outlineLevel="1">
      <c r="A1712" s="249"/>
      <c r="B1712" s="309" t="s">
        <v>301</v>
      </c>
      <c r="C1712" s="400">
        <f ca="1">C1684</f>
        <v>0</v>
      </c>
      <c r="D1712" s="395">
        <f t="shared" ref="D1712" ca="1" si="2487">IF(C1712="n/a","n/a",MAX(0,C1712-1))</f>
        <v>0</v>
      </c>
      <c r="E1712" s="395">
        <f t="shared" ref="E1712:E1713" ca="1" si="2488">IF(D1712="n/a","n/a",MAX(0,D1712-1))</f>
        <v>0</v>
      </c>
      <c r="F1712" s="395">
        <f t="shared" ref="F1712:F1714" ca="1" si="2489">IF(E1712="n/a","n/a",MAX(0,E1712-1))</f>
        <v>0</v>
      </c>
      <c r="G1712" s="395">
        <f t="shared" ref="G1712:G1715" ca="1" si="2490">IF(F1712="n/a","n/a",MAX(0,F1712-1))</f>
        <v>0</v>
      </c>
      <c r="H1712" s="395">
        <f t="shared" ref="H1712:H1716" ca="1" si="2491">IF(G1712="n/a","n/a",MAX(0,G1712-1))</f>
        <v>0</v>
      </c>
      <c r="I1712" s="395">
        <f t="shared" ref="I1712:I1717" ca="1" si="2492">IF(H1712="n/a","n/a",MAX(0,H1712-1))</f>
        <v>0</v>
      </c>
      <c r="J1712" s="395">
        <f t="shared" ref="J1712:J1718" ca="1" si="2493">IF(I1712="n/a","n/a",MAX(0,I1712-1))</f>
        <v>0</v>
      </c>
      <c r="K1712" s="395">
        <f t="shared" ref="K1712:K1719" ca="1" si="2494">IF(J1712="n/a","n/a",MAX(0,J1712-1))</f>
        <v>0</v>
      </c>
      <c r="L1712" s="395">
        <f t="shared" ref="L1712:L1720" ca="1" si="2495">IF(K1712="n/a","n/a",MAX(0,K1712-1))</f>
        <v>0</v>
      </c>
      <c r="M1712" s="395">
        <f t="shared" ref="M1712:M1721" ca="1" si="2496">IF(L1712="n/a","n/a",MAX(0,L1712-1))</f>
        <v>0</v>
      </c>
      <c r="N1712" s="395">
        <f t="shared" ref="N1712:N1722" ca="1" si="2497">IF(M1712="n/a","n/a",MAX(0,M1712-1))</f>
        <v>0</v>
      </c>
      <c r="O1712" s="395">
        <f t="shared" ref="O1712:O1723" ca="1" si="2498">IF(N1712="n/a","n/a",MAX(0,N1712-1))</f>
        <v>0</v>
      </c>
      <c r="P1712" s="395">
        <f t="shared" ref="P1712:P1724" ca="1" si="2499">IF(O1712="n/a","n/a",MAX(0,O1712-1))</f>
        <v>0</v>
      </c>
      <c r="Q1712" s="395">
        <f t="shared" ref="Q1712:Q1725" ca="1" si="2500">IF(P1712="n/a","n/a",MAX(0,P1712-1))</f>
        <v>0</v>
      </c>
      <c r="R1712" s="395">
        <f t="shared" ref="R1712:R1726" ca="1" si="2501">IF(Q1712="n/a","n/a",MAX(0,Q1712-1))</f>
        <v>0</v>
      </c>
      <c r="S1712" s="395">
        <f t="shared" ref="S1712:S1727" ca="1" si="2502">IF(R1712="n/a","n/a",MAX(0,R1712-1))</f>
        <v>0</v>
      </c>
      <c r="T1712" s="395">
        <f t="shared" ref="T1712:T1728" ca="1" si="2503">IF(S1712="n/a","n/a",MAX(0,S1712-1))</f>
        <v>0</v>
      </c>
      <c r="U1712" s="395">
        <f t="shared" ref="U1712:U1729" ca="1" si="2504">IF(T1712="n/a","n/a",MAX(0,T1712-1))</f>
        <v>0</v>
      </c>
      <c r="V1712" s="395">
        <f t="shared" ref="V1712:V1730" ca="1" si="2505">IF(U1712="n/a","n/a",MAX(0,U1712-1))</f>
        <v>0</v>
      </c>
      <c r="W1712" s="395">
        <f t="shared" ref="W1712:W1730" ca="1" si="2506">IF(V1712="n/a","n/a",MAX(0,V1712-1))</f>
        <v>0</v>
      </c>
      <c r="X1712" s="249"/>
      <c r="Y1712" s="249"/>
      <c r="Z1712" s="249"/>
      <c r="AA1712" s="249"/>
      <c r="AB1712" s="249"/>
    </row>
    <row r="1713" spans="1:28" hidden="1" outlineLevel="1">
      <c r="A1713" s="249"/>
      <c r="B1713" s="309" t="str">
        <f t="shared" ref="B1713:B1732" ca="1" si="2507">"RL Capex "&amp;OFFSET($C$6,0,A1689)</f>
        <v>RL Capex 2013</v>
      </c>
      <c r="C1713" s="396"/>
      <c r="D1713" s="400">
        <f ca="1">D1684</f>
        <v>0</v>
      </c>
      <c r="E1713" s="395">
        <f t="shared" ca="1" si="2488"/>
        <v>0</v>
      </c>
      <c r="F1713" s="395">
        <f t="shared" ca="1" si="2489"/>
        <v>0</v>
      </c>
      <c r="G1713" s="395">
        <f t="shared" ca="1" si="2490"/>
        <v>0</v>
      </c>
      <c r="H1713" s="395">
        <f t="shared" ca="1" si="2491"/>
        <v>0</v>
      </c>
      <c r="I1713" s="395">
        <f t="shared" ca="1" si="2492"/>
        <v>0</v>
      </c>
      <c r="J1713" s="395">
        <f t="shared" ca="1" si="2493"/>
        <v>0</v>
      </c>
      <c r="K1713" s="395">
        <f t="shared" ca="1" si="2494"/>
        <v>0</v>
      </c>
      <c r="L1713" s="395">
        <f t="shared" ca="1" si="2495"/>
        <v>0</v>
      </c>
      <c r="M1713" s="395">
        <f t="shared" ca="1" si="2496"/>
        <v>0</v>
      </c>
      <c r="N1713" s="395">
        <f t="shared" ca="1" si="2497"/>
        <v>0</v>
      </c>
      <c r="O1713" s="395">
        <f t="shared" ca="1" si="2498"/>
        <v>0</v>
      </c>
      <c r="P1713" s="395">
        <f t="shared" ca="1" si="2499"/>
        <v>0</v>
      </c>
      <c r="Q1713" s="395">
        <f t="shared" ca="1" si="2500"/>
        <v>0</v>
      </c>
      <c r="R1713" s="395">
        <f t="shared" ca="1" si="2501"/>
        <v>0</v>
      </c>
      <c r="S1713" s="395">
        <f t="shared" ca="1" si="2502"/>
        <v>0</v>
      </c>
      <c r="T1713" s="395">
        <f t="shared" ca="1" si="2503"/>
        <v>0</v>
      </c>
      <c r="U1713" s="395">
        <f t="shared" ca="1" si="2504"/>
        <v>0</v>
      </c>
      <c r="V1713" s="395">
        <f t="shared" ca="1" si="2505"/>
        <v>0</v>
      </c>
      <c r="W1713" s="395">
        <f t="shared" ca="1" si="2506"/>
        <v>0</v>
      </c>
      <c r="X1713" s="249"/>
      <c r="Y1713" s="249"/>
      <c r="Z1713" s="249"/>
      <c r="AA1713" s="249"/>
      <c r="AB1713" s="249"/>
    </row>
    <row r="1714" spans="1:28" hidden="1" outlineLevel="1">
      <c r="A1714" s="249"/>
      <c r="B1714" s="309" t="str">
        <f t="shared" ca="1" si="2507"/>
        <v>RL Capex 2014</v>
      </c>
      <c r="C1714" s="401"/>
      <c r="D1714" s="396"/>
      <c r="E1714" s="400">
        <f ca="1">E1684</f>
        <v>0</v>
      </c>
      <c r="F1714" s="395">
        <f t="shared" ca="1" si="2489"/>
        <v>0</v>
      </c>
      <c r="G1714" s="395">
        <f t="shared" ca="1" si="2490"/>
        <v>0</v>
      </c>
      <c r="H1714" s="395">
        <f t="shared" ca="1" si="2491"/>
        <v>0</v>
      </c>
      <c r="I1714" s="395">
        <f t="shared" ca="1" si="2492"/>
        <v>0</v>
      </c>
      <c r="J1714" s="395">
        <f t="shared" ca="1" si="2493"/>
        <v>0</v>
      </c>
      <c r="K1714" s="395">
        <f t="shared" ca="1" si="2494"/>
        <v>0</v>
      </c>
      <c r="L1714" s="395">
        <f t="shared" ca="1" si="2495"/>
        <v>0</v>
      </c>
      <c r="M1714" s="395">
        <f t="shared" ca="1" si="2496"/>
        <v>0</v>
      </c>
      <c r="N1714" s="395">
        <f t="shared" ca="1" si="2497"/>
        <v>0</v>
      </c>
      <c r="O1714" s="395">
        <f t="shared" ca="1" si="2498"/>
        <v>0</v>
      </c>
      <c r="P1714" s="395">
        <f t="shared" ca="1" si="2499"/>
        <v>0</v>
      </c>
      <c r="Q1714" s="395">
        <f t="shared" ca="1" si="2500"/>
        <v>0</v>
      </c>
      <c r="R1714" s="395">
        <f t="shared" ca="1" si="2501"/>
        <v>0</v>
      </c>
      <c r="S1714" s="395">
        <f t="shared" ca="1" si="2502"/>
        <v>0</v>
      </c>
      <c r="T1714" s="395">
        <f t="shared" ca="1" si="2503"/>
        <v>0</v>
      </c>
      <c r="U1714" s="395">
        <f t="shared" ca="1" si="2504"/>
        <v>0</v>
      </c>
      <c r="V1714" s="395">
        <f t="shared" ca="1" si="2505"/>
        <v>0</v>
      </c>
      <c r="W1714" s="395">
        <f t="shared" ca="1" si="2506"/>
        <v>0</v>
      </c>
      <c r="X1714" s="249"/>
      <c r="Y1714" s="249"/>
      <c r="Z1714" s="249"/>
      <c r="AA1714" s="249"/>
      <c r="AB1714" s="249"/>
    </row>
    <row r="1715" spans="1:28" hidden="1" outlineLevel="1">
      <c r="A1715" s="249"/>
      <c r="B1715" s="309" t="str">
        <f t="shared" ca="1" si="2507"/>
        <v>RL Capex 2015</v>
      </c>
      <c r="C1715" s="401"/>
      <c r="D1715" s="401"/>
      <c r="E1715" s="396"/>
      <c r="F1715" s="400">
        <f ca="1">F1684</f>
        <v>0</v>
      </c>
      <c r="G1715" s="395">
        <f t="shared" ca="1" si="2490"/>
        <v>0</v>
      </c>
      <c r="H1715" s="395">
        <f t="shared" ca="1" si="2491"/>
        <v>0</v>
      </c>
      <c r="I1715" s="395">
        <f t="shared" ca="1" si="2492"/>
        <v>0</v>
      </c>
      <c r="J1715" s="395">
        <f t="shared" ca="1" si="2493"/>
        <v>0</v>
      </c>
      <c r="K1715" s="395">
        <f t="shared" ca="1" si="2494"/>
        <v>0</v>
      </c>
      <c r="L1715" s="395">
        <f t="shared" ca="1" si="2495"/>
        <v>0</v>
      </c>
      <c r="M1715" s="395">
        <f t="shared" ca="1" si="2496"/>
        <v>0</v>
      </c>
      <c r="N1715" s="395">
        <f t="shared" ca="1" si="2497"/>
        <v>0</v>
      </c>
      <c r="O1715" s="395">
        <f t="shared" ca="1" si="2498"/>
        <v>0</v>
      </c>
      <c r="P1715" s="395">
        <f t="shared" ca="1" si="2499"/>
        <v>0</v>
      </c>
      <c r="Q1715" s="395">
        <f t="shared" ca="1" si="2500"/>
        <v>0</v>
      </c>
      <c r="R1715" s="395">
        <f t="shared" ca="1" si="2501"/>
        <v>0</v>
      </c>
      <c r="S1715" s="395">
        <f t="shared" ca="1" si="2502"/>
        <v>0</v>
      </c>
      <c r="T1715" s="395">
        <f t="shared" ca="1" si="2503"/>
        <v>0</v>
      </c>
      <c r="U1715" s="395">
        <f t="shared" ca="1" si="2504"/>
        <v>0</v>
      </c>
      <c r="V1715" s="395">
        <f t="shared" ca="1" si="2505"/>
        <v>0</v>
      </c>
      <c r="W1715" s="395">
        <f t="shared" ca="1" si="2506"/>
        <v>0</v>
      </c>
      <c r="X1715" s="249"/>
      <c r="Y1715" s="249"/>
      <c r="Z1715" s="249"/>
      <c r="AA1715" s="249"/>
      <c r="AB1715" s="249"/>
    </row>
    <row r="1716" spans="1:28" hidden="1" outlineLevel="1">
      <c r="A1716" s="249"/>
      <c r="B1716" s="309" t="str">
        <f t="shared" ca="1" si="2507"/>
        <v>RL Capex 2016</v>
      </c>
      <c r="C1716" s="401"/>
      <c r="D1716" s="401"/>
      <c r="E1716" s="401"/>
      <c r="F1716" s="396"/>
      <c r="G1716" s="400">
        <f ca="1">G1684</f>
        <v>0</v>
      </c>
      <c r="H1716" s="395">
        <f t="shared" ca="1" si="2491"/>
        <v>0</v>
      </c>
      <c r="I1716" s="395">
        <f t="shared" ca="1" si="2492"/>
        <v>0</v>
      </c>
      <c r="J1716" s="395">
        <f t="shared" ca="1" si="2493"/>
        <v>0</v>
      </c>
      <c r="K1716" s="395">
        <f t="shared" ca="1" si="2494"/>
        <v>0</v>
      </c>
      <c r="L1716" s="395">
        <f t="shared" ca="1" si="2495"/>
        <v>0</v>
      </c>
      <c r="M1716" s="395">
        <f t="shared" ca="1" si="2496"/>
        <v>0</v>
      </c>
      <c r="N1716" s="395">
        <f t="shared" ca="1" si="2497"/>
        <v>0</v>
      </c>
      <c r="O1716" s="395">
        <f t="shared" ca="1" si="2498"/>
        <v>0</v>
      </c>
      <c r="P1716" s="395">
        <f t="shared" ca="1" si="2499"/>
        <v>0</v>
      </c>
      <c r="Q1716" s="395">
        <f t="shared" ca="1" si="2500"/>
        <v>0</v>
      </c>
      <c r="R1716" s="395">
        <f t="shared" ca="1" si="2501"/>
        <v>0</v>
      </c>
      <c r="S1716" s="395">
        <f t="shared" ca="1" si="2502"/>
        <v>0</v>
      </c>
      <c r="T1716" s="395">
        <f t="shared" ca="1" si="2503"/>
        <v>0</v>
      </c>
      <c r="U1716" s="395">
        <f t="shared" ca="1" si="2504"/>
        <v>0</v>
      </c>
      <c r="V1716" s="395">
        <f t="shared" ca="1" si="2505"/>
        <v>0</v>
      </c>
      <c r="W1716" s="395">
        <f t="shared" ca="1" si="2506"/>
        <v>0</v>
      </c>
      <c r="X1716" s="249"/>
      <c r="Y1716" s="249"/>
      <c r="Z1716" s="249"/>
      <c r="AA1716" s="249"/>
      <c r="AB1716" s="249"/>
    </row>
    <row r="1717" spans="1:28" hidden="1" outlineLevel="1">
      <c r="A1717" s="249"/>
      <c r="B1717" s="309" t="str">
        <f t="shared" ca="1" si="2507"/>
        <v>RL Capex 2017</v>
      </c>
      <c r="C1717" s="401"/>
      <c r="D1717" s="401"/>
      <c r="E1717" s="401"/>
      <c r="F1717" s="401"/>
      <c r="G1717" s="396"/>
      <c r="H1717" s="400">
        <f ca="1">H1684</f>
        <v>0</v>
      </c>
      <c r="I1717" s="395">
        <f t="shared" ca="1" si="2492"/>
        <v>0</v>
      </c>
      <c r="J1717" s="395">
        <f t="shared" ca="1" si="2493"/>
        <v>0</v>
      </c>
      <c r="K1717" s="395">
        <f t="shared" ca="1" si="2494"/>
        <v>0</v>
      </c>
      <c r="L1717" s="395">
        <f t="shared" ca="1" si="2495"/>
        <v>0</v>
      </c>
      <c r="M1717" s="395">
        <f t="shared" ca="1" si="2496"/>
        <v>0</v>
      </c>
      <c r="N1717" s="395">
        <f t="shared" ca="1" si="2497"/>
        <v>0</v>
      </c>
      <c r="O1717" s="395">
        <f t="shared" ca="1" si="2498"/>
        <v>0</v>
      </c>
      <c r="P1717" s="395">
        <f t="shared" ca="1" si="2499"/>
        <v>0</v>
      </c>
      <c r="Q1717" s="395">
        <f t="shared" ca="1" si="2500"/>
        <v>0</v>
      </c>
      <c r="R1717" s="395">
        <f t="shared" ca="1" si="2501"/>
        <v>0</v>
      </c>
      <c r="S1717" s="395">
        <f t="shared" ca="1" si="2502"/>
        <v>0</v>
      </c>
      <c r="T1717" s="395">
        <f t="shared" ca="1" si="2503"/>
        <v>0</v>
      </c>
      <c r="U1717" s="395">
        <f t="shared" ca="1" si="2504"/>
        <v>0</v>
      </c>
      <c r="V1717" s="395">
        <f t="shared" ca="1" si="2505"/>
        <v>0</v>
      </c>
      <c r="W1717" s="395">
        <f t="shared" ca="1" si="2506"/>
        <v>0</v>
      </c>
      <c r="X1717" s="249"/>
      <c r="Y1717" s="249"/>
      <c r="Z1717" s="249"/>
      <c r="AA1717" s="249"/>
      <c r="AB1717" s="249"/>
    </row>
    <row r="1718" spans="1:28" hidden="1" outlineLevel="1">
      <c r="A1718" s="249"/>
      <c r="B1718" s="309" t="str">
        <f t="shared" ca="1" si="2507"/>
        <v>RL Capex 2018</v>
      </c>
      <c r="C1718" s="401"/>
      <c r="D1718" s="401"/>
      <c r="E1718" s="401"/>
      <c r="F1718" s="401"/>
      <c r="G1718" s="401"/>
      <c r="H1718" s="396"/>
      <c r="I1718" s="400">
        <f ca="1">I1684</f>
        <v>0</v>
      </c>
      <c r="J1718" s="395">
        <f t="shared" ca="1" si="2493"/>
        <v>0</v>
      </c>
      <c r="K1718" s="395">
        <f t="shared" ca="1" si="2494"/>
        <v>0</v>
      </c>
      <c r="L1718" s="395">
        <f t="shared" ca="1" si="2495"/>
        <v>0</v>
      </c>
      <c r="M1718" s="395">
        <f t="shared" ca="1" si="2496"/>
        <v>0</v>
      </c>
      <c r="N1718" s="395">
        <f t="shared" ca="1" si="2497"/>
        <v>0</v>
      </c>
      <c r="O1718" s="395">
        <f t="shared" ca="1" si="2498"/>
        <v>0</v>
      </c>
      <c r="P1718" s="395">
        <f t="shared" ca="1" si="2499"/>
        <v>0</v>
      </c>
      <c r="Q1718" s="395">
        <f t="shared" ca="1" si="2500"/>
        <v>0</v>
      </c>
      <c r="R1718" s="395">
        <f t="shared" ca="1" si="2501"/>
        <v>0</v>
      </c>
      <c r="S1718" s="395">
        <f t="shared" ca="1" si="2502"/>
        <v>0</v>
      </c>
      <c r="T1718" s="395">
        <f t="shared" ca="1" si="2503"/>
        <v>0</v>
      </c>
      <c r="U1718" s="395">
        <f t="shared" ca="1" si="2504"/>
        <v>0</v>
      </c>
      <c r="V1718" s="395">
        <f t="shared" ca="1" si="2505"/>
        <v>0</v>
      </c>
      <c r="W1718" s="395">
        <f t="shared" ca="1" si="2506"/>
        <v>0</v>
      </c>
      <c r="X1718" s="249"/>
      <c r="Y1718" s="249"/>
      <c r="Z1718" s="249"/>
      <c r="AA1718" s="249"/>
      <c r="AB1718" s="249"/>
    </row>
    <row r="1719" spans="1:28" hidden="1" outlineLevel="1">
      <c r="A1719" s="249"/>
      <c r="B1719" s="309" t="str">
        <f t="shared" ca="1" si="2507"/>
        <v>RL Capex 2019</v>
      </c>
      <c r="C1719" s="401"/>
      <c r="D1719" s="401"/>
      <c r="E1719" s="401"/>
      <c r="F1719" s="401"/>
      <c r="G1719" s="401"/>
      <c r="H1719" s="401"/>
      <c r="I1719" s="396"/>
      <c r="J1719" s="400">
        <f ca="1">J1684</f>
        <v>0</v>
      </c>
      <c r="K1719" s="395">
        <f t="shared" ca="1" si="2494"/>
        <v>0</v>
      </c>
      <c r="L1719" s="395">
        <f t="shared" ca="1" si="2495"/>
        <v>0</v>
      </c>
      <c r="M1719" s="395">
        <f t="shared" ca="1" si="2496"/>
        <v>0</v>
      </c>
      <c r="N1719" s="395">
        <f t="shared" ca="1" si="2497"/>
        <v>0</v>
      </c>
      <c r="O1719" s="395">
        <f t="shared" ca="1" si="2498"/>
        <v>0</v>
      </c>
      <c r="P1719" s="395">
        <f t="shared" ca="1" si="2499"/>
        <v>0</v>
      </c>
      <c r="Q1719" s="395">
        <f t="shared" ca="1" si="2500"/>
        <v>0</v>
      </c>
      <c r="R1719" s="395">
        <f t="shared" ca="1" si="2501"/>
        <v>0</v>
      </c>
      <c r="S1719" s="395">
        <f t="shared" ca="1" si="2502"/>
        <v>0</v>
      </c>
      <c r="T1719" s="395">
        <f t="shared" ca="1" si="2503"/>
        <v>0</v>
      </c>
      <c r="U1719" s="395">
        <f t="shared" ca="1" si="2504"/>
        <v>0</v>
      </c>
      <c r="V1719" s="395">
        <f t="shared" ca="1" si="2505"/>
        <v>0</v>
      </c>
      <c r="W1719" s="395">
        <f t="shared" ca="1" si="2506"/>
        <v>0</v>
      </c>
      <c r="X1719" s="249"/>
      <c r="Y1719" s="249"/>
      <c r="Z1719" s="249"/>
      <c r="AA1719" s="249"/>
      <c r="AB1719" s="249"/>
    </row>
    <row r="1720" spans="1:28" hidden="1" outlineLevel="1">
      <c r="A1720" s="249"/>
      <c r="B1720" s="309" t="str">
        <f t="shared" ca="1" si="2507"/>
        <v>RL Capex 2020</v>
      </c>
      <c r="C1720" s="401"/>
      <c r="D1720" s="401"/>
      <c r="E1720" s="401"/>
      <c r="F1720" s="401"/>
      <c r="G1720" s="401"/>
      <c r="H1720" s="401"/>
      <c r="I1720" s="401"/>
      <c r="J1720" s="396"/>
      <c r="K1720" s="400">
        <f ca="1">K1684</f>
        <v>0</v>
      </c>
      <c r="L1720" s="395">
        <f t="shared" ca="1" si="2495"/>
        <v>0</v>
      </c>
      <c r="M1720" s="395">
        <f t="shared" ca="1" si="2496"/>
        <v>0</v>
      </c>
      <c r="N1720" s="395">
        <f t="shared" ca="1" si="2497"/>
        <v>0</v>
      </c>
      <c r="O1720" s="395">
        <f t="shared" ca="1" si="2498"/>
        <v>0</v>
      </c>
      <c r="P1720" s="395">
        <f t="shared" ca="1" si="2499"/>
        <v>0</v>
      </c>
      <c r="Q1720" s="395">
        <f t="shared" ca="1" si="2500"/>
        <v>0</v>
      </c>
      <c r="R1720" s="395">
        <f t="shared" ca="1" si="2501"/>
        <v>0</v>
      </c>
      <c r="S1720" s="395">
        <f t="shared" ca="1" si="2502"/>
        <v>0</v>
      </c>
      <c r="T1720" s="395">
        <f t="shared" ca="1" si="2503"/>
        <v>0</v>
      </c>
      <c r="U1720" s="395">
        <f t="shared" ca="1" si="2504"/>
        <v>0</v>
      </c>
      <c r="V1720" s="395">
        <f t="shared" ca="1" si="2505"/>
        <v>0</v>
      </c>
      <c r="W1720" s="395">
        <f t="shared" ca="1" si="2506"/>
        <v>0</v>
      </c>
      <c r="X1720" s="249"/>
      <c r="Y1720" s="249"/>
      <c r="Z1720" s="249"/>
      <c r="AA1720" s="249"/>
      <c r="AB1720" s="249"/>
    </row>
    <row r="1721" spans="1:28" hidden="1" outlineLevel="1">
      <c r="A1721" s="249"/>
      <c r="B1721" s="309" t="str">
        <f t="shared" ca="1" si="2507"/>
        <v>RL Capex 2021</v>
      </c>
      <c r="C1721" s="401"/>
      <c r="D1721" s="401"/>
      <c r="E1721" s="401"/>
      <c r="F1721" s="401"/>
      <c r="G1721" s="401"/>
      <c r="H1721" s="401"/>
      <c r="I1721" s="401"/>
      <c r="J1721" s="401"/>
      <c r="K1721" s="396"/>
      <c r="L1721" s="400">
        <f ca="1">L1684</f>
        <v>0</v>
      </c>
      <c r="M1721" s="395">
        <f t="shared" ca="1" si="2496"/>
        <v>0</v>
      </c>
      <c r="N1721" s="395">
        <f t="shared" ca="1" si="2497"/>
        <v>0</v>
      </c>
      <c r="O1721" s="395">
        <f t="shared" ca="1" si="2498"/>
        <v>0</v>
      </c>
      <c r="P1721" s="395">
        <f t="shared" ca="1" si="2499"/>
        <v>0</v>
      </c>
      <c r="Q1721" s="395">
        <f t="shared" ca="1" si="2500"/>
        <v>0</v>
      </c>
      <c r="R1721" s="395">
        <f t="shared" ca="1" si="2501"/>
        <v>0</v>
      </c>
      <c r="S1721" s="395">
        <f t="shared" ca="1" si="2502"/>
        <v>0</v>
      </c>
      <c r="T1721" s="395">
        <f t="shared" ca="1" si="2503"/>
        <v>0</v>
      </c>
      <c r="U1721" s="395">
        <f t="shared" ca="1" si="2504"/>
        <v>0</v>
      </c>
      <c r="V1721" s="395">
        <f t="shared" ca="1" si="2505"/>
        <v>0</v>
      </c>
      <c r="W1721" s="395">
        <f t="shared" ca="1" si="2506"/>
        <v>0</v>
      </c>
      <c r="X1721" s="249"/>
      <c r="Y1721" s="249"/>
      <c r="Z1721" s="249"/>
      <c r="AA1721" s="249"/>
      <c r="AB1721" s="249"/>
    </row>
    <row r="1722" spans="1:28" hidden="1" outlineLevel="1">
      <c r="A1722" s="249"/>
      <c r="B1722" s="309" t="str">
        <f t="shared" ca="1" si="2507"/>
        <v>RL Capex 2022</v>
      </c>
      <c r="C1722" s="401"/>
      <c r="D1722" s="401"/>
      <c r="E1722" s="401"/>
      <c r="F1722" s="401"/>
      <c r="G1722" s="401"/>
      <c r="H1722" s="401"/>
      <c r="I1722" s="401"/>
      <c r="J1722" s="401"/>
      <c r="K1722" s="401"/>
      <c r="L1722" s="396"/>
      <c r="M1722" s="400">
        <f ca="1">M1684</f>
        <v>0</v>
      </c>
      <c r="N1722" s="395">
        <f t="shared" ca="1" si="2497"/>
        <v>0</v>
      </c>
      <c r="O1722" s="395">
        <f t="shared" ca="1" si="2498"/>
        <v>0</v>
      </c>
      <c r="P1722" s="395">
        <f t="shared" ca="1" si="2499"/>
        <v>0</v>
      </c>
      <c r="Q1722" s="395">
        <f t="shared" ca="1" si="2500"/>
        <v>0</v>
      </c>
      <c r="R1722" s="395">
        <f t="shared" ca="1" si="2501"/>
        <v>0</v>
      </c>
      <c r="S1722" s="395">
        <f t="shared" ca="1" si="2502"/>
        <v>0</v>
      </c>
      <c r="T1722" s="395">
        <f t="shared" ca="1" si="2503"/>
        <v>0</v>
      </c>
      <c r="U1722" s="395">
        <f t="shared" ca="1" si="2504"/>
        <v>0</v>
      </c>
      <c r="V1722" s="395">
        <f t="shared" ca="1" si="2505"/>
        <v>0</v>
      </c>
      <c r="W1722" s="395">
        <f t="shared" ca="1" si="2506"/>
        <v>0</v>
      </c>
      <c r="X1722" s="249"/>
      <c r="Y1722" s="249"/>
      <c r="Z1722" s="249"/>
      <c r="AA1722" s="249"/>
      <c r="AB1722" s="249"/>
    </row>
    <row r="1723" spans="1:28" hidden="1" outlineLevel="1">
      <c r="A1723" s="249"/>
      <c r="B1723" s="309" t="str">
        <f t="shared" ca="1" si="2507"/>
        <v>RL Capex 2023</v>
      </c>
      <c r="C1723" s="401"/>
      <c r="D1723" s="401"/>
      <c r="E1723" s="401"/>
      <c r="F1723" s="401"/>
      <c r="G1723" s="401"/>
      <c r="H1723" s="401"/>
      <c r="I1723" s="401"/>
      <c r="J1723" s="401"/>
      <c r="K1723" s="401"/>
      <c r="L1723" s="401"/>
      <c r="M1723" s="396"/>
      <c r="N1723" s="400">
        <f>N1684</f>
        <v>0</v>
      </c>
      <c r="O1723" s="395">
        <f t="shared" si="2498"/>
        <v>0</v>
      </c>
      <c r="P1723" s="395">
        <f t="shared" si="2499"/>
        <v>0</v>
      </c>
      <c r="Q1723" s="395">
        <f t="shared" si="2500"/>
        <v>0</v>
      </c>
      <c r="R1723" s="395">
        <f t="shared" si="2501"/>
        <v>0</v>
      </c>
      <c r="S1723" s="395">
        <f t="shared" si="2502"/>
        <v>0</v>
      </c>
      <c r="T1723" s="395">
        <f t="shared" si="2503"/>
        <v>0</v>
      </c>
      <c r="U1723" s="395">
        <f t="shared" si="2504"/>
        <v>0</v>
      </c>
      <c r="V1723" s="395">
        <f t="shared" si="2505"/>
        <v>0</v>
      </c>
      <c r="W1723" s="395">
        <f t="shared" si="2506"/>
        <v>0</v>
      </c>
      <c r="X1723" s="249"/>
      <c r="Y1723" s="249"/>
      <c r="Z1723" s="249"/>
      <c r="AA1723" s="249"/>
      <c r="AB1723" s="249"/>
    </row>
    <row r="1724" spans="1:28" hidden="1" outlineLevel="1">
      <c r="A1724" s="249"/>
      <c r="B1724" s="309" t="str">
        <f t="shared" ca="1" si="2507"/>
        <v>RL Capex 2024</v>
      </c>
      <c r="C1724" s="401"/>
      <c r="D1724" s="401"/>
      <c r="E1724" s="401"/>
      <c r="F1724" s="401"/>
      <c r="G1724" s="401"/>
      <c r="H1724" s="401"/>
      <c r="I1724" s="401"/>
      <c r="J1724" s="401"/>
      <c r="K1724" s="401"/>
      <c r="L1724" s="401"/>
      <c r="M1724" s="401"/>
      <c r="N1724" s="396"/>
      <c r="O1724" s="400">
        <f>O1684</f>
        <v>0</v>
      </c>
      <c r="P1724" s="395">
        <f t="shared" si="2499"/>
        <v>0</v>
      </c>
      <c r="Q1724" s="395">
        <f t="shared" si="2500"/>
        <v>0</v>
      </c>
      <c r="R1724" s="395">
        <f t="shared" si="2501"/>
        <v>0</v>
      </c>
      <c r="S1724" s="395">
        <f t="shared" si="2502"/>
        <v>0</v>
      </c>
      <c r="T1724" s="395">
        <f t="shared" si="2503"/>
        <v>0</v>
      </c>
      <c r="U1724" s="395">
        <f t="shared" si="2504"/>
        <v>0</v>
      </c>
      <c r="V1724" s="395">
        <f t="shared" si="2505"/>
        <v>0</v>
      </c>
      <c r="W1724" s="395">
        <f t="shared" si="2506"/>
        <v>0</v>
      </c>
      <c r="X1724" s="249"/>
      <c r="Y1724" s="249"/>
      <c r="Z1724" s="249"/>
      <c r="AA1724" s="249"/>
      <c r="AB1724" s="249"/>
    </row>
    <row r="1725" spans="1:28" hidden="1" outlineLevel="1">
      <c r="A1725" s="249"/>
      <c r="B1725" s="309" t="str">
        <f t="shared" ca="1" si="2507"/>
        <v>RL Capex 2025</v>
      </c>
      <c r="C1725" s="401"/>
      <c r="D1725" s="401"/>
      <c r="E1725" s="401"/>
      <c r="F1725" s="401"/>
      <c r="G1725" s="401"/>
      <c r="H1725" s="401"/>
      <c r="I1725" s="401"/>
      <c r="J1725" s="401"/>
      <c r="K1725" s="401"/>
      <c r="L1725" s="401"/>
      <c r="M1725" s="401"/>
      <c r="N1725" s="401"/>
      <c r="O1725" s="396"/>
      <c r="P1725" s="400">
        <f>P1684</f>
        <v>0</v>
      </c>
      <c r="Q1725" s="395">
        <f t="shared" si="2500"/>
        <v>0</v>
      </c>
      <c r="R1725" s="395">
        <f t="shared" si="2501"/>
        <v>0</v>
      </c>
      <c r="S1725" s="395">
        <f t="shared" si="2502"/>
        <v>0</v>
      </c>
      <c r="T1725" s="395">
        <f t="shared" si="2503"/>
        <v>0</v>
      </c>
      <c r="U1725" s="395">
        <f t="shared" si="2504"/>
        <v>0</v>
      </c>
      <c r="V1725" s="395">
        <f t="shared" si="2505"/>
        <v>0</v>
      </c>
      <c r="W1725" s="395">
        <f t="shared" si="2506"/>
        <v>0</v>
      </c>
      <c r="X1725" s="249"/>
      <c r="Y1725" s="249"/>
      <c r="Z1725" s="249"/>
      <c r="AA1725" s="249"/>
      <c r="AB1725" s="249"/>
    </row>
    <row r="1726" spans="1:28" hidden="1" outlineLevel="1">
      <c r="A1726" s="249"/>
      <c r="B1726" s="309" t="str">
        <f t="shared" ca="1" si="2507"/>
        <v>RL Capex 2026</v>
      </c>
      <c r="C1726" s="401"/>
      <c r="D1726" s="401"/>
      <c r="E1726" s="401"/>
      <c r="F1726" s="401"/>
      <c r="G1726" s="401"/>
      <c r="H1726" s="401"/>
      <c r="I1726" s="401"/>
      <c r="J1726" s="401"/>
      <c r="K1726" s="401"/>
      <c r="L1726" s="401"/>
      <c r="M1726" s="401"/>
      <c r="N1726" s="401"/>
      <c r="O1726" s="401"/>
      <c r="P1726" s="396"/>
      <c r="Q1726" s="400">
        <f>Q1684</f>
        <v>0</v>
      </c>
      <c r="R1726" s="395">
        <f t="shared" si="2501"/>
        <v>0</v>
      </c>
      <c r="S1726" s="395">
        <f t="shared" si="2502"/>
        <v>0</v>
      </c>
      <c r="T1726" s="395">
        <f t="shared" si="2503"/>
        <v>0</v>
      </c>
      <c r="U1726" s="395">
        <f t="shared" si="2504"/>
        <v>0</v>
      </c>
      <c r="V1726" s="395">
        <f t="shared" si="2505"/>
        <v>0</v>
      </c>
      <c r="W1726" s="395">
        <f t="shared" si="2506"/>
        <v>0</v>
      </c>
      <c r="X1726" s="249"/>
      <c r="Y1726" s="249"/>
      <c r="Z1726" s="249"/>
      <c r="AA1726" s="249"/>
      <c r="AB1726" s="249"/>
    </row>
    <row r="1727" spans="1:28" hidden="1" outlineLevel="1">
      <c r="A1727" s="249"/>
      <c r="B1727" s="309" t="str">
        <f t="shared" ca="1" si="2507"/>
        <v>RL Capex 2027</v>
      </c>
      <c r="C1727" s="401"/>
      <c r="D1727" s="401"/>
      <c r="E1727" s="401"/>
      <c r="F1727" s="401"/>
      <c r="G1727" s="401"/>
      <c r="H1727" s="401"/>
      <c r="I1727" s="401"/>
      <c r="J1727" s="401"/>
      <c r="K1727" s="401"/>
      <c r="L1727" s="401"/>
      <c r="M1727" s="401"/>
      <c r="N1727" s="401"/>
      <c r="O1727" s="401"/>
      <c r="P1727" s="401"/>
      <c r="Q1727" s="396"/>
      <c r="R1727" s="400">
        <f>R1684</f>
        <v>0</v>
      </c>
      <c r="S1727" s="395">
        <f t="shared" si="2502"/>
        <v>0</v>
      </c>
      <c r="T1727" s="395">
        <f t="shared" si="2503"/>
        <v>0</v>
      </c>
      <c r="U1727" s="395">
        <f t="shared" si="2504"/>
        <v>0</v>
      </c>
      <c r="V1727" s="395">
        <f t="shared" si="2505"/>
        <v>0</v>
      </c>
      <c r="W1727" s="395">
        <f t="shared" si="2506"/>
        <v>0</v>
      </c>
      <c r="X1727" s="249"/>
      <c r="Y1727" s="249"/>
      <c r="Z1727" s="249"/>
      <c r="AA1727" s="249"/>
      <c r="AB1727" s="249"/>
    </row>
    <row r="1728" spans="1:28" hidden="1" outlineLevel="1">
      <c r="A1728" s="249"/>
      <c r="B1728" s="309" t="str">
        <f t="shared" ca="1" si="2507"/>
        <v>RL Capex 2028</v>
      </c>
      <c r="C1728" s="401"/>
      <c r="D1728" s="401"/>
      <c r="E1728" s="401"/>
      <c r="F1728" s="401"/>
      <c r="G1728" s="401"/>
      <c r="H1728" s="401"/>
      <c r="I1728" s="401"/>
      <c r="J1728" s="401"/>
      <c r="K1728" s="401"/>
      <c r="L1728" s="401"/>
      <c r="M1728" s="401"/>
      <c r="N1728" s="401"/>
      <c r="O1728" s="401"/>
      <c r="P1728" s="401"/>
      <c r="Q1728" s="401"/>
      <c r="R1728" s="396"/>
      <c r="S1728" s="400">
        <f>S1684</f>
        <v>0</v>
      </c>
      <c r="T1728" s="395">
        <f t="shared" si="2503"/>
        <v>0</v>
      </c>
      <c r="U1728" s="395">
        <f t="shared" si="2504"/>
        <v>0</v>
      </c>
      <c r="V1728" s="395">
        <f t="shared" si="2505"/>
        <v>0</v>
      </c>
      <c r="W1728" s="395">
        <f t="shared" si="2506"/>
        <v>0</v>
      </c>
      <c r="X1728" s="249"/>
      <c r="Y1728" s="249"/>
      <c r="Z1728" s="249"/>
      <c r="AA1728" s="249"/>
      <c r="AB1728" s="249"/>
    </row>
    <row r="1729" spans="1:28" hidden="1" outlineLevel="1">
      <c r="A1729" s="249"/>
      <c r="B1729" s="309" t="str">
        <f t="shared" ca="1" si="2507"/>
        <v>RL Capex 2029</v>
      </c>
      <c r="C1729" s="401"/>
      <c r="D1729" s="401"/>
      <c r="E1729" s="401"/>
      <c r="F1729" s="401"/>
      <c r="G1729" s="401"/>
      <c r="H1729" s="401"/>
      <c r="I1729" s="401"/>
      <c r="J1729" s="401"/>
      <c r="K1729" s="401"/>
      <c r="L1729" s="401"/>
      <c r="M1729" s="401"/>
      <c r="N1729" s="401"/>
      <c r="O1729" s="401"/>
      <c r="P1729" s="401"/>
      <c r="Q1729" s="401"/>
      <c r="R1729" s="401"/>
      <c r="S1729" s="396"/>
      <c r="T1729" s="400">
        <f>T1684</f>
        <v>0</v>
      </c>
      <c r="U1729" s="395">
        <f t="shared" si="2504"/>
        <v>0</v>
      </c>
      <c r="V1729" s="395">
        <f t="shared" si="2505"/>
        <v>0</v>
      </c>
      <c r="W1729" s="395">
        <f t="shared" si="2506"/>
        <v>0</v>
      </c>
      <c r="X1729" s="249"/>
      <c r="Y1729" s="249"/>
      <c r="Z1729" s="249"/>
      <c r="AA1729" s="249"/>
      <c r="AB1729" s="249"/>
    </row>
    <row r="1730" spans="1:28" hidden="1" outlineLevel="1">
      <c r="A1730" s="249"/>
      <c r="B1730" s="309" t="str">
        <f t="shared" ca="1" si="2507"/>
        <v>RL Capex 2030</v>
      </c>
      <c r="C1730" s="401"/>
      <c r="D1730" s="401"/>
      <c r="E1730" s="401"/>
      <c r="F1730" s="401"/>
      <c r="G1730" s="401"/>
      <c r="H1730" s="401"/>
      <c r="I1730" s="401"/>
      <c r="J1730" s="401"/>
      <c r="K1730" s="401"/>
      <c r="L1730" s="401"/>
      <c r="M1730" s="401"/>
      <c r="N1730" s="401"/>
      <c r="O1730" s="401"/>
      <c r="P1730" s="401"/>
      <c r="Q1730" s="401"/>
      <c r="R1730" s="401"/>
      <c r="S1730" s="401"/>
      <c r="T1730" s="396"/>
      <c r="U1730" s="400">
        <f>U1684</f>
        <v>0</v>
      </c>
      <c r="V1730" s="395">
        <f t="shared" si="2505"/>
        <v>0</v>
      </c>
      <c r="W1730" s="395">
        <f t="shared" si="2506"/>
        <v>0</v>
      </c>
      <c r="X1730" s="249"/>
      <c r="Y1730" s="249"/>
      <c r="Z1730" s="249"/>
      <c r="AA1730" s="249"/>
      <c r="AB1730" s="249"/>
    </row>
    <row r="1731" spans="1:28" hidden="1" outlineLevel="1">
      <c r="A1731" s="249"/>
      <c r="B1731" s="309" t="str">
        <f t="shared" ca="1" si="2507"/>
        <v>RL Capex 2031</v>
      </c>
      <c r="C1731" s="401"/>
      <c r="D1731" s="401"/>
      <c r="E1731" s="401"/>
      <c r="F1731" s="401"/>
      <c r="G1731" s="401"/>
      <c r="H1731" s="401"/>
      <c r="I1731" s="401"/>
      <c r="J1731" s="401"/>
      <c r="K1731" s="401"/>
      <c r="L1731" s="401"/>
      <c r="M1731" s="401"/>
      <c r="N1731" s="401"/>
      <c r="O1731" s="401"/>
      <c r="P1731" s="401"/>
      <c r="Q1731" s="401"/>
      <c r="R1731" s="401"/>
      <c r="S1731" s="401"/>
      <c r="T1731" s="401"/>
      <c r="U1731" s="396"/>
      <c r="V1731" s="400">
        <f>V1684</f>
        <v>0</v>
      </c>
      <c r="W1731" s="395">
        <f>IF(V1731="n/a","n/a",MAX(0,V1731-1))</f>
        <v>0</v>
      </c>
      <c r="X1731" s="249"/>
      <c r="Y1731" s="249"/>
      <c r="Z1731" s="249"/>
      <c r="AA1731" s="249"/>
      <c r="AB1731" s="249"/>
    </row>
    <row r="1732" spans="1:28" hidden="1" outlineLevel="1">
      <c r="A1732" s="249"/>
      <c r="B1732" s="309" t="str">
        <f t="shared" ca="1" si="2507"/>
        <v>RL Capex 2032</v>
      </c>
      <c r="C1732" s="401"/>
      <c r="D1732" s="401"/>
      <c r="E1732" s="401"/>
      <c r="F1732" s="401"/>
      <c r="G1732" s="401"/>
      <c r="H1732" s="401"/>
      <c r="I1732" s="401"/>
      <c r="J1732" s="401"/>
      <c r="K1732" s="401"/>
      <c r="L1732" s="401"/>
      <c r="M1732" s="401"/>
      <c r="N1732" s="401"/>
      <c r="O1732" s="401"/>
      <c r="P1732" s="401"/>
      <c r="Q1732" s="401"/>
      <c r="R1732" s="401"/>
      <c r="S1732" s="401"/>
      <c r="T1732" s="401"/>
      <c r="U1732" s="401"/>
      <c r="V1732" s="396"/>
      <c r="W1732" s="395">
        <f>W1684</f>
        <v>0</v>
      </c>
      <c r="X1732" s="249"/>
      <c r="Y1732" s="249"/>
      <c r="Z1732" s="249"/>
      <c r="AA1732" s="249"/>
      <c r="AB1732" s="249"/>
    </row>
    <row r="1733" spans="1:28" hidden="1" outlineLevel="1">
      <c r="A1733" s="249"/>
      <c r="B1733" s="332"/>
      <c r="C1733" s="395"/>
      <c r="D1733" s="395"/>
      <c r="E1733" s="395"/>
      <c r="F1733" s="395"/>
      <c r="G1733" s="395"/>
      <c r="H1733" s="395"/>
      <c r="I1733" s="395"/>
      <c r="J1733" s="395"/>
      <c r="K1733" s="395"/>
      <c r="L1733" s="395"/>
      <c r="M1733" s="395"/>
      <c r="N1733" s="395"/>
      <c r="O1733" s="395"/>
      <c r="P1733" s="395"/>
      <c r="Q1733" s="395"/>
      <c r="R1733" s="395"/>
      <c r="S1733" s="395"/>
      <c r="T1733" s="395"/>
      <c r="U1733" s="395"/>
      <c r="V1733" s="395"/>
      <c r="W1733" s="395"/>
      <c r="X1733" s="249"/>
      <c r="Y1733" s="249"/>
      <c r="Z1733" s="249"/>
      <c r="AA1733" s="249"/>
      <c r="AB1733" s="249"/>
    </row>
    <row r="1734" spans="1:28" collapsed="1">
      <c r="A1734" s="322"/>
      <c r="B1734" s="336" t="s">
        <v>192</v>
      </c>
      <c r="C1734" s="460">
        <f ca="1">(IF(OR($C1684&lt;&gt;"n/a",C1684&lt;&gt;"n/a"),IF(SUM(C1687:C1709)=0,0,IF((SUMPRODUCT(C1687:C1709,C1711:C1733)/SUM(C1687:C1709))&lt;0,1,(SUMPRODUCT(C1687:C1709,C1711:C1733)/SUM(C1687:C1709)))),"n/a"))</f>
        <v>0</v>
      </c>
      <c r="D1734" s="460">
        <f ca="1">(IF(OR($C1684&lt;&gt;"n/a",D1684&lt;&gt;"n/a"),IF(SUM(D1687:D1709)=0,0,IF((SUMPRODUCT(D1687:D1709,D1711:D1733)/SUM(D1687:D1709))&lt;0,1,(SUMPRODUCT(D1687:D1709,D1711:D1733)/SUM(D1687:D1709)))),"n/a"))</f>
        <v>0</v>
      </c>
      <c r="E1734" s="460">
        <f t="shared" ref="E1734:W1734" ca="1" si="2508">(IF(OR($C1684&lt;&gt;"n/a",E1684&lt;&gt;"n/a"),IF(SUM(E1687:E1709)=0,0,IF((SUMPRODUCT(E1687:E1709,E1711:E1733)/SUM(E1687:E1709))&lt;0,1,(SUMPRODUCT(E1687:E1709,E1711:E1733)/SUM(E1687:E1709)))),"n/a"))</f>
        <v>0</v>
      </c>
      <c r="F1734" s="460">
        <f t="shared" ca="1" si="2508"/>
        <v>0</v>
      </c>
      <c r="G1734" s="460">
        <f t="shared" ca="1" si="2508"/>
        <v>0</v>
      </c>
      <c r="H1734" s="460">
        <f t="shared" ca="1" si="2508"/>
        <v>0</v>
      </c>
      <c r="I1734" s="460">
        <f t="shared" ca="1" si="2508"/>
        <v>0</v>
      </c>
      <c r="J1734" s="460">
        <f t="shared" ca="1" si="2508"/>
        <v>0</v>
      </c>
      <c r="K1734" s="460">
        <f t="shared" ca="1" si="2508"/>
        <v>0</v>
      </c>
      <c r="L1734" s="460">
        <f t="shared" ca="1" si="2508"/>
        <v>0</v>
      </c>
      <c r="M1734" s="460">
        <f t="shared" ca="1" si="2508"/>
        <v>0</v>
      </c>
      <c r="N1734" s="460">
        <f t="shared" ca="1" si="2508"/>
        <v>0</v>
      </c>
      <c r="O1734" s="460">
        <f t="shared" ca="1" si="2508"/>
        <v>0</v>
      </c>
      <c r="P1734" s="460">
        <f t="shared" ca="1" si="2508"/>
        <v>0</v>
      </c>
      <c r="Q1734" s="460">
        <f t="shared" ca="1" si="2508"/>
        <v>0</v>
      </c>
      <c r="R1734" s="460">
        <f t="shared" ca="1" si="2508"/>
        <v>0</v>
      </c>
      <c r="S1734" s="460">
        <f t="shared" ca="1" si="2508"/>
        <v>0</v>
      </c>
      <c r="T1734" s="460">
        <f t="shared" ca="1" si="2508"/>
        <v>0</v>
      </c>
      <c r="U1734" s="460">
        <f t="shared" ca="1" si="2508"/>
        <v>0</v>
      </c>
      <c r="V1734" s="460">
        <f t="shared" ca="1" si="2508"/>
        <v>0</v>
      </c>
      <c r="W1734" s="460">
        <f t="shared" ca="1" si="2508"/>
        <v>0</v>
      </c>
      <c r="X1734" s="249"/>
      <c r="Y1734" s="249"/>
      <c r="Z1734" s="249"/>
      <c r="AA1734" s="249"/>
      <c r="AB1734" s="249"/>
    </row>
    <row r="1735" spans="1:28">
      <c r="A1735" s="249"/>
      <c r="B1735" s="249"/>
      <c r="C1735" s="395"/>
      <c r="D1735" s="395"/>
      <c r="E1735" s="395"/>
      <c r="F1735" s="395"/>
      <c r="G1735" s="395"/>
      <c r="H1735" s="395"/>
      <c r="I1735" s="395"/>
      <c r="J1735" s="395"/>
      <c r="K1735" s="395"/>
      <c r="L1735" s="395"/>
      <c r="M1735" s="395"/>
      <c r="N1735" s="395"/>
      <c r="O1735" s="395"/>
      <c r="P1735" s="395"/>
      <c r="Q1735" s="395"/>
      <c r="R1735" s="395"/>
      <c r="S1735" s="395"/>
      <c r="T1735" s="395"/>
      <c r="U1735" s="395"/>
      <c r="V1735" s="395"/>
      <c r="W1735" s="395"/>
      <c r="X1735" s="249"/>
      <c r="Y1735" s="249"/>
      <c r="Z1735" s="249"/>
      <c r="AA1735" s="249"/>
      <c r="AB1735" s="249"/>
    </row>
    <row r="1736" spans="1:28">
      <c r="A1736" s="72" t="s">
        <v>136</v>
      </c>
      <c r="B1736" s="142">
        <f>VLOOKUP($A1736,'RFM input'!$E$7:$F$56,2,FALSE)</f>
        <v>0</v>
      </c>
      <c r="C1736" s="402"/>
      <c r="D1736" s="402"/>
      <c r="E1736" s="403"/>
      <c r="F1736" s="403"/>
      <c r="G1736" s="403"/>
      <c r="H1736" s="403"/>
      <c r="I1736" s="403"/>
      <c r="J1736" s="403"/>
      <c r="K1736" s="403"/>
      <c r="L1736" s="403"/>
      <c r="M1736" s="403"/>
      <c r="N1736" s="403"/>
      <c r="O1736" s="403"/>
      <c r="P1736" s="403"/>
      <c r="Q1736" s="403"/>
      <c r="R1736" s="403"/>
      <c r="S1736" s="403"/>
      <c r="T1736" s="403"/>
      <c r="U1736" s="403"/>
      <c r="V1736" s="403"/>
      <c r="W1736" s="403"/>
      <c r="X1736" s="249"/>
      <c r="Y1736" s="249"/>
      <c r="Z1736" s="249"/>
      <c r="AA1736" s="249"/>
      <c r="AB1736" s="249"/>
    </row>
    <row r="1737" spans="1:28">
      <c r="A1737" s="378">
        <f>VALUE(REPLACE(A1736,1,12,""))</f>
        <v>33</v>
      </c>
      <c r="B1737" s="317" t="s">
        <v>195</v>
      </c>
      <c r="C1737" s="389">
        <f ca="1">OFFSET('TAB roll forward'!$H$7,A1737,0)</f>
        <v>0</v>
      </c>
      <c r="D1737" s="404">
        <f ca="1">'RAB remaining lives'!D1742</f>
        <v>0</v>
      </c>
      <c r="E1737" s="404">
        <f ca="1">'RAB remaining lives'!E1742</f>
        <v>0</v>
      </c>
      <c r="F1737" s="404">
        <f ca="1">'RAB remaining lives'!F1742</f>
        <v>0</v>
      </c>
      <c r="G1737" s="404">
        <f ca="1">'RAB remaining lives'!G1742</f>
        <v>0</v>
      </c>
      <c r="H1737" s="404">
        <f ca="1">'RAB remaining lives'!H1742</f>
        <v>0</v>
      </c>
      <c r="I1737" s="404">
        <f ca="1">'RAB remaining lives'!I1742</f>
        <v>0</v>
      </c>
      <c r="J1737" s="404">
        <f ca="1">'RAB remaining lives'!J1742</f>
        <v>0</v>
      </c>
      <c r="K1737" s="404">
        <f ca="1">'RAB remaining lives'!K1742</f>
        <v>0</v>
      </c>
      <c r="L1737" s="404">
        <f ca="1">'RAB remaining lives'!L1742</f>
        <v>0</v>
      </c>
      <c r="M1737" s="404">
        <f ca="1">'RAB remaining lives'!M1742</f>
        <v>0</v>
      </c>
      <c r="N1737" s="404">
        <f>'RAB remaining lives'!N1742</f>
        <v>0</v>
      </c>
      <c r="O1737" s="404">
        <f>'RAB remaining lives'!O1742</f>
        <v>0</v>
      </c>
      <c r="P1737" s="404">
        <f>'RAB remaining lives'!P1742</f>
        <v>0</v>
      </c>
      <c r="Q1737" s="404">
        <f>'RAB remaining lives'!Q1742</f>
        <v>0</v>
      </c>
      <c r="R1737" s="404">
        <f>'RAB remaining lives'!R1742</f>
        <v>0</v>
      </c>
      <c r="S1737" s="404">
        <f>'RAB remaining lives'!S1742</f>
        <v>0</v>
      </c>
      <c r="T1737" s="404">
        <f>'RAB remaining lives'!T1742</f>
        <v>0</v>
      </c>
      <c r="U1737" s="404">
        <f>'RAB remaining lives'!U1742</f>
        <v>0</v>
      </c>
      <c r="V1737" s="404">
        <f>'RAB remaining lives'!V1742</f>
        <v>0</v>
      </c>
      <c r="W1737" s="404">
        <f>'RAB remaining lives'!W1742</f>
        <v>0</v>
      </c>
      <c r="X1737" s="249"/>
      <c r="Y1737" s="249"/>
      <c r="Z1737" s="249"/>
      <c r="AA1737" s="249"/>
      <c r="AB1737" s="249"/>
    </row>
    <row r="1738" spans="1:28">
      <c r="A1738" s="249"/>
      <c r="B1738" s="249" t="s">
        <v>326</v>
      </c>
      <c r="C1738" s="391">
        <f ca="1">OFFSET('RFM input'!$X$6,$A1737,0)</f>
        <v>0</v>
      </c>
      <c r="D1738" s="390">
        <f ca="1">OFFSET('RFM input'!$Y$6,$A1737,0)</f>
        <v>0</v>
      </c>
      <c r="E1738" s="390">
        <f ca="1">OFFSET('RFM input'!$Y$6,$A1737,0)</f>
        <v>0</v>
      </c>
      <c r="F1738" s="390">
        <f ca="1">OFFSET('RFM input'!$Y$6,$A1737,0)</f>
        <v>0</v>
      </c>
      <c r="G1738" s="390">
        <f ca="1">OFFSET('RFM input'!$Y$6,$A1737,0)</f>
        <v>0</v>
      </c>
      <c r="H1738" s="390">
        <f ca="1">OFFSET('RFM input'!$Y$6,$A1737,0)</f>
        <v>0</v>
      </c>
      <c r="I1738" s="390">
        <f ca="1">OFFSET('RFM input'!$Y$6,'TAB remaining lives'!$A1737,0)</f>
        <v>0</v>
      </c>
      <c r="J1738" s="390">
        <f ca="1">OFFSET('RFM input'!$Y$6,'TAB remaining lives'!$A1737,0)</f>
        <v>0</v>
      </c>
      <c r="K1738" s="390">
        <f ca="1">OFFSET('RFM input'!$Y$6,'TAB remaining lives'!$A1737,0)</f>
        <v>0</v>
      </c>
      <c r="L1738" s="390">
        <f ca="1">OFFSET('RFM input'!$Y$6,'TAB remaining lives'!$A1737,0)</f>
        <v>0</v>
      </c>
      <c r="M1738" s="390">
        <f ca="1">OFFSET('RFM input'!$Y$6,'TAB remaining lives'!$A1737,0)</f>
        <v>0</v>
      </c>
      <c r="N1738" s="390"/>
      <c r="O1738" s="390"/>
      <c r="P1738" s="390"/>
      <c r="Q1738" s="390"/>
      <c r="R1738" s="390"/>
      <c r="S1738" s="390"/>
      <c r="T1738" s="390"/>
      <c r="U1738" s="390"/>
      <c r="V1738" s="390"/>
      <c r="W1738" s="390"/>
      <c r="X1738" s="249"/>
      <c r="Y1738" s="249"/>
      <c r="Z1738" s="249"/>
      <c r="AA1738" s="249"/>
      <c r="AB1738" s="249"/>
    </row>
    <row r="1739" spans="1:28">
      <c r="A1739" s="249"/>
      <c r="B1739" s="317" t="s">
        <v>300</v>
      </c>
      <c r="C1739" s="392"/>
      <c r="D1739" s="393">
        <f ca="1">IF(D$6=(OFFSET('RFM input'!$G$60,0,'RFM input'!$AA$7)),OFFSET('RFM input'!$I$454,$A1737,0),0)</f>
        <v>0</v>
      </c>
      <c r="E1739" s="390">
        <f ca="1">IF(E$6=(OFFSET('RFM input'!$G$60,0,'RFM input'!$AA$7)),OFFSET('RFM input'!$I$454,$A1737,0),0)</f>
        <v>0</v>
      </c>
      <c r="F1739" s="390">
        <f ca="1">IF(F$6=(OFFSET('RFM input'!$G$60,0,'RFM input'!$AA$7)),OFFSET('RFM input'!$I$454,$A1737,0),0)</f>
        <v>0</v>
      </c>
      <c r="G1739" s="390">
        <f ca="1">IF(G$6=(OFFSET('RFM input'!$G$60,0,'RFM input'!$AA$7)),OFFSET('RFM input'!$I$454,$A1737,0),0)</f>
        <v>0</v>
      </c>
      <c r="H1739" s="390">
        <f ca="1">IF(H$6=(OFFSET('RFM input'!$G$60,0,'RFM input'!$AA$7)),OFFSET('RFM input'!$I$454,$A1737,0),0)</f>
        <v>0</v>
      </c>
      <c r="I1739" s="390">
        <f ca="1">IF(I$6=(OFFSET('RFM input'!$G$60,0,'RFM input'!$AA$7)),OFFSET('RFM input'!$I$454,$A1737,0),0)</f>
        <v>0</v>
      </c>
      <c r="J1739" s="390">
        <f ca="1">IF(J$6=(OFFSET('RFM input'!$G$60,0,'RFM input'!$AA$7)),OFFSET('RFM input'!$I$454,$A1737,0),0)</f>
        <v>0</v>
      </c>
      <c r="K1739" s="390">
        <f ca="1">IF(K$6=(OFFSET('RFM input'!$G$60,0,'RFM input'!$AA$7)),OFFSET('RFM input'!$I$454,$A1737,0),0)</f>
        <v>0</v>
      </c>
      <c r="L1739" s="390">
        <f ca="1">IF(L$6=(OFFSET('RFM input'!$G$60,0,'RFM input'!$AA$7)),OFFSET('RFM input'!$I$454,$A1737,0),0)</f>
        <v>0</v>
      </c>
      <c r="M1739" s="390">
        <f ca="1">IF(M$6=(OFFSET('RFM input'!$G$60,0,'RFM input'!$AA$7)),OFFSET('RFM input'!$I$454,$A1737,0),0)</f>
        <v>0</v>
      </c>
      <c r="N1739" s="390"/>
      <c r="O1739" s="390"/>
      <c r="P1739" s="390"/>
      <c r="Q1739" s="390"/>
      <c r="R1739" s="390"/>
      <c r="S1739" s="390"/>
      <c r="T1739" s="390"/>
      <c r="U1739" s="390"/>
      <c r="V1739" s="390"/>
      <c r="W1739" s="390"/>
      <c r="X1739" s="249"/>
      <c r="Y1739" s="249"/>
      <c r="Z1739" s="249"/>
      <c r="AA1739" s="249"/>
      <c r="AB1739" s="249"/>
    </row>
    <row r="1740" spans="1:28">
      <c r="A1740" s="249"/>
      <c r="B1740" s="317" t="s">
        <v>309</v>
      </c>
      <c r="C1740" s="392"/>
      <c r="D1740" s="391">
        <f ca="1">IF(D$6=(OFFSET('RFM input'!$G$60,0,'RFM input'!$AA$7)),OFFSET('RFM input'!$K$454,$A1737,0),0)</f>
        <v>0</v>
      </c>
      <c r="E1740" s="394">
        <f ca="1">IF(E$6=(OFFSET('RFM input'!$G$60,0,'RFM input'!$AA$7)),OFFSET('RFM input'!$K$454,$A1737,0),0)</f>
        <v>0</v>
      </c>
      <c r="F1740" s="394">
        <f ca="1">IF(F$6=(OFFSET('RFM input'!$G$60,0,'RFM input'!$AA$7)),OFFSET('RFM input'!$K$454,$A1737,0),0)</f>
        <v>0</v>
      </c>
      <c r="G1740" s="394">
        <f ca="1">IF(G$6=(OFFSET('RFM input'!$G$60,0,'RFM input'!$AA$7)),OFFSET('RFM input'!$K$454,$A1737,0),0)</f>
        <v>0</v>
      </c>
      <c r="H1740" s="394">
        <f ca="1">IF(H$6=(OFFSET('RFM input'!$G$60,0,'RFM input'!$AA$7)),OFFSET('RFM input'!$K$454,$A1737,0),0)</f>
        <v>0</v>
      </c>
      <c r="I1740" s="394">
        <f ca="1">IF(I$6=(OFFSET('RFM input'!$G$60,0,'RFM input'!$AA$7)),OFFSET('RFM input'!$K$454,$A1737,0),0)</f>
        <v>0</v>
      </c>
      <c r="J1740" s="394">
        <f ca="1">IF(J$6=(OFFSET('RFM input'!$G$60,0,'RFM input'!$AA$7)),OFFSET('RFM input'!$K$454,$A1737,0),0)</f>
        <v>0</v>
      </c>
      <c r="K1740" s="394">
        <f ca="1">IF(K$6=(OFFSET('RFM input'!$G$60,0,'RFM input'!$AA$7)),OFFSET('RFM input'!$K$454,$A1737,0),0)</f>
        <v>0</v>
      </c>
      <c r="L1740" s="394">
        <f ca="1">IF(L$6=(OFFSET('RFM input'!$G$60,0,'RFM input'!$AA$7)),OFFSET('RFM input'!$K$454,$A1737,0),0)</f>
        <v>0</v>
      </c>
      <c r="M1740" s="394">
        <f ca="1">IF(M$6=(OFFSET('RFM input'!$G$60,0,'RFM input'!$AA$7)),OFFSET('RFM input'!$K$454,$A1737,0),0)</f>
        <v>0</v>
      </c>
      <c r="N1740" s="394"/>
      <c r="O1740" s="394"/>
      <c r="P1740" s="394"/>
      <c r="Q1740" s="394"/>
      <c r="R1740" s="394"/>
      <c r="S1740" s="394"/>
      <c r="T1740" s="394"/>
      <c r="U1740" s="394"/>
      <c r="V1740" s="394"/>
      <c r="W1740" s="394"/>
      <c r="X1740" s="249"/>
      <c r="Y1740" s="249"/>
      <c r="Z1740" s="249"/>
      <c r="AA1740" s="249"/>
      <c r="AB1740" s="249"/>
    </row>
    <row r="1741" spans="1:28" hidden="1" outlineLevel="1">
      <c r="A1741" s="459">
        <v>-1</v>
      </c>
      <c r="B1741" s="309" t="s">
        <v>303</v>
      </c>
      <c r="C1741" s="395"/>
      <c r="D1741" s="395">
        <f t="shared" ref="D1741" ca="1" si="2509">IF(D1765="n/a",0,IF(AND(D1739=0,C1741=0),0,
IF(AND(D1739&lt;&gt;0,C1741=0),D1739,
IF(AND(D1740&lt;&gt;0,C1741&lt;&gt;0),(C1741-(C1741/C1765))+D1739,
IF(C1765&lt;1,0,(C1741-(C1741/C1765)))))))</f>
        <v>0</v>
      </c>
      <c r="E1741" s="395">
        <f t="shared" ref="E1741" ca="1" si="2510">IF(E1765="n/a",0,IF(AND(E1739=0,D1741=0),0,
IF(AND(E1739&lt;&gt;0,D1741=0),E1739,
IF(AND(E1740&lt;&gt;0,D1741&lt;&gt;0),(D1741-(D1741/D1765))+E1739,
IF(D1765&lt;1,0,(D1741-(D1741/D1765)))))))</f>
        <v>0</v>
      </c>
      <c r="F1741" s="395">
        <f t="shared" ref="F1741" ca="1" si="2511">IF(F1765="n/a",0,IF(AND(F1739=0,E1741=0),0,
IF(AND(F1739&lt;&gt;0,E1741=0),F1739,
IF(AND(F1740&lt;&gt;0,E1741&lt;&gt;0),(E1741-(E1741/E1765))+F1739,
IF(E1765&lt;1,0,(E1741-(E1741/E1765)))))))</f>
        <v>0</v>
      </c>
      <c r="G1741" s="395">
        <f t="shared" ref="G1741" ca="1" si="2512">IF(G1765="n/a",0,IF(AND(G1739=0,F1741=0),0,
IF(AND(G1739&lt;&gt;0,F1741=0),G1739,
IF(AND(G1740&lt;&gt;0,F1741&lt;&gt;0),(F1741-(F1741/F1765))+G1739,
IF(F1765&lt;1,0,(F1741-(F1741/F1765)))))))</f>
        <v>0</v>
      </c>
      <c r="H1741" s="395">
        <f ca="1">IF(H1765="n/a",0,IF(AND(H1739=0,G1741=0),0,
IF(AND(H1739&lt;&gt;0,G1741=0),H1739,
IF(AND(H1740&lt;&gt;0,G1741&lt;&gt;0),(G1741-(G1741/G1765))+H1739,
IF(G1765&lt;1,0,(G1741-(G1741/G1765)))))))</f>
        <v>0</v>
      </c>
      <c r="I1741" s="395">
        <f t="shared" ref="I1741" ca="1" si="2513">IF(I1765="n/a",0,IF(AND(I1739=0,H1741=0),0,
IF(AND(I1739&lt;&gt;0,H1741=0),I1739,
IF(AND(I1740&lt;&gt;0,H1741&lt;&gt;0),(H1741-(H1741/H1765))+I1739,
IF(H1765&lt;1,0,(H1741-(H1741/H1765)))))))</f>
        <v>0</v>
      </c>
      <c r="J1741" s="395">
        <f t="shared" ref="J1741" ca="1" si="2514">IF(J1765="n/a",0,IF(AND(J1739=0,I1741=0),0,
IF(AND(J1739&lt;&gt;0,I1741=0),J1739,
IF(AND(J1740&lt;&gt;0,I1741&lt;&gt;0),(I1741-(I1741/I1765))+J1739,
IF(I1765&lt;1,0,(I1741-(I1741/I1765)))))))</f>
        <v>0</v>
      </c>
      <c r="K1741" s="395">
        <f t="shared" ref="K1741" ca="1" si="2515">IF(K1765="n/a",0,IF(AND(K1739=0,J1741=0),0,
IF(AND(K1739&lt;&gt;0,J1741=0),K1739,
IF(AND(K1740&lt;&gt;0,J1741&lt;&gt;0),(J1741-(J1741/J1765))+K1739,
IF(J1765&lt;1,0,(J1741-(J1741/J1765)))))))</f>
        <v>0</v>
      </c>
      <c r="L1741" s="395">
        <f t="shared" ref="L1741" ca="1" si="2516">IF(L1765="n/a",0,IF(AND(L1739=0,K1741=0),0,
IF(AND(L1739&lt;&gt;0,K1741=0),L1739,
IF(AND(L1740&lt;&gt;0,K1741&lt;&gt;0),(K1741-(K1741/K1765))+L1739,
IF(K1765&lt;1,0,(K1741-(K1741/K1765)))))))</f>
        <v>0</v>
      </c>
      <c r="M1741" s="395">
        <f t="shared" ref="M1741" ca="1" si="2517">IF(M1765="n/a",0,IF(AND(M1739=0,L1741=0),0,
IF(AND(M1739&lt;&gt;0,L1741=0),M1739,
IF(AND(M1740&lt;&gt;0,L1741&lt;&gt;0),(L1741-(L1741/L1765))+M1739,
IF(L1765&lt;1,0,(L1741-(L1741/L1765)))))))</f>
        <v>0</v>
      </c>
      <c r="N1741" s="395">
        <f t="shared" ref="N1741" ca="1" si="2518">IF(N1765="n/a",0,IF(AND(N1739=0,M1741=0),0,
IF(AND(N1739&lt;&gt;0,M1741=0),N1739,
IF(AND(N1740&lt;&gt;0,M1741&lt;&gt;0),(M1741-(M1741/M1765))+N1739,
IF(M1765&lt;1,0,(M1741-(M1741/M1765)))))))</f>
        <v>0</v>
      </c>
      <c r="O1741" s="395">
        <f t="shared" ref="O1741" ca="1" si="2519">IF(O1765="n/a",0,IF(AND(O1739=0,N1741=0),0,
IF(AND(O1739&lt;&gt;0,N1741=0),O1739,
IF(AND(O1740&lt;&gt;0,N1741&lt;&gt;0),(N1741-(N1741/N1765))+O1739,
IF(N1765&lt;1,0,(N1741-(N1741/N1765)))))))</f>
        <v>0</v>
      </c>
      <c r="P1741" s="395">
        <f t="shared" ref="P1741" ca="1" si="2520">IF(P1765="n/a",0,IF(AND(P1739=0,O1741=0),0,
IF(AND(P1739&lt;&gt;0,O1741=0),P1739,
IF(AND(P1740&lt;&gt;0,O1741&lt;&gt;0),(O1741-(O1741/O1765))+P1739,
IF(O1765&lt;1,0,(O1741-(O1741/O1765)))))))</f>
        <v>0</v>
      </c>
      <c r="Q1741" s="395">
        <f t="shared" ref="Q1741" ca="1" si="2521">IF(Q1765="n/a",0,IF(AND(Q1739=0,P1741=0),0,
IF(AND(Q1739&lt;&gt;0,P1741=0),Q1739,
IF(AND(Q1740&lt;&gt;0,P1741&lt;&gt;0),(P1741-(P1741/P1765))+Q1739,
IF(P1765&lt;1,0,(P1741-(P1741/P1765)))))))</f>
        <v>0</v>
      </c>
      <c r="R1741" s="395">
        <f t="shared" ref="R1741" ca="1" si="2522">IF(R1765="n/a",0,IF(AND(R1739=0,Q1741=0),0,
IF(AND(R1739&lt;&gt;0,Q1741=0),R1739,
IF(AND(R1740&lt;&gt;0,Q1741&lt;&gt;0),(Q1741-(Q1741/Q1765))+R1739,
IF(Q1765&lt;1,0,(Q1741-(Q1741/Q1765)))))))</f>
        <v>0</v>
      </c>
      <c r="S1741" s="395">
        <f t="shared" ref="S1741" ca="1" si="2523">IF(S1765="n/a",0,IF(AND(S1739=0,R1741=0),0,
IF(AND(S1739&lt;&gt;0,R1741=0),S1739,
IF(AND(S1740&lt;&gt;0,R1741&lt;&gt;0),(R1741-(R1741/R1765))+S1739,
IF(R1765&lt;1,0,(R1741-(R1741/R1765)))))))</f>
        <v>0</v>
      </c>
      <c r="T1741" s="395">
        <f t="shared" ref="T1741" ca="1" si="2524">IF(T1765="n/a",0,IF(AND(T1739=0,S1741=0),0,
IF(AND(T1739&lt;&gt;0,S1741=0),T1739,
IF(AND(T1740&lt;&gt;0,S1741&lt;&gt;0),(S1741-(S1741/S1765))+T1739,
IF(S1765&lt;1,0,(S1741-(S1741/S1765)))))))</f>
        <v>0</v>
      </c>
      <c r="U1741" s="395">
        <f t="shared" ref="U1741" ca="1" si="2525">IF(U1765="n/a",0,IF(AND(U1739=0,T1741=0),0,
IF(AND(U1739&lt;&gt;0,T1741=0),U1739,
IF(AND(U1740&lt;&gt;0,T1741&lt;&gt;0),(T1741-(T1741/T1765))+U1739,
IF(T1765&lt;1,0,(T1741-(T1741/T1765)))))))</f>
        <v>0</v>
      </c>
      <c r="V1741" s="395">
        <f t="shared" ref="V1741" ca="1" si="2526">IF(V1765="n/a",0,IF(AND(V1739=0,U1741=0),0,
IF(AND(V1739&lt;&gt;0,U1741=0),V1739,
IF(AND(V1740&lt;&gt;0,U1741&lt;&gt;0),(U1741-(U1741/U1765))+V1739,
IF(U1765&lt;1,0,(U1741-(U1741/U1765)))))))</f>
        <v>0</v>
      </c>
      <c r="W1741" s="395">
        <f t="shared" ref="W1741" ca="1" si="2527">IF(W1765="n/a",0,IF(AND(W1739=0,V1741=0),0,
IF(AND(W1739&lt;&gt;0,V1741=0),W1739,
IF(AND(W1740&lt;&gt;0,V1741&lt;&gt;0),(V1741-(V1741/V1765))+W1739,
IF(V1765&lt;1,0,(V1741-(V1741/V1765)))))))</f>
        <v>0</v>
      </c>
      <c r="X1741" s="249"/>
      <c r="Y1741" s="249"/>
      <c r="Z1741" s="249"/>
      <c r="AA1741" s="249"/>
      <c r="AB1741" s="249"/>
    </row>
    <row r="1742" spans="1:28" hidden="1" outlineLevel="1">
      <c r="A1742" s="331">
        <v>0</v>
      </c>
      <c r="B1742" s="309" t="s">
        <v>194</v>
      </c>
      <c r="C1742" s="400">
        <f ca="1">C1737</f>
        <v>0</v>
      </c>
      <c r="D1742" s="395">
        <f ca="1">IF(C1766="n/a",C1742,IFERROR(IF((OFFSET($C1742,0,$A1742))&lt;0,
MIN(0,C1742-(OFFSET($C1742,0,$A1742)/(OFFSET($C1737,-$A1741,$A1742)))),
MAX(0,C1742-(OFFSET($C1742,0,$A1742)/(OFFSET($C1737,-$A1741,$A1742))))),0))</f>
        <v>0</v>
      </c>
      <c r="E1742" s="395">
        <f t="shared" ref="E1742" ca="1" si="2528">IF(D1766="n/a",D1742,IFERROR(IF((OFFSET($C1742,0,$A1742))&lt;0,
MIN(0,D1742-(OFFSET($C1742,0,$A1742)/(OFFSET($C1737,-$A1741,$A1742)))),
MAX(0,D1742-(OFFSET($C1742,0,$A1742)/(OFFSET($C1737,-$A1741,$A1742))))),0))</f>
        <v>0</v>
      </c>
      <c r="F1742" s="395">
        <f t="shared" ref="F1742:F1743" ca="1" si="2529">IF(E1766="n/a",E1742,IFERROR(IF((OFFSET($C1742,0,$A1742))&lt;0,
MIN(0,E1742-(OFFSET($C1742,0,$A1742)/(OFFSET($C1737,-$A1741,$A1742)))),
MAX(0,E1742-(OFFSET($C1742,0,$A1742)/(OFFSET($C1737,-$A1741,$A1742))))),0))</f>
        <v>0</v>
      </c>
      <c r="G1742" s="395">
        <f t="shared" ref="G1742:G1744" ca="1" si="2530">IF(F1766="n/a",F1742,IFERROR(IF((OFFSET($C1742,0,$A1742))&lt;0,
MIN(0,F1742-(OFFSET($C1742,0,$A1742)/(OFFSET($C1737,-$A1741,$A1742)))),
MAX(0,F1742-(OFFSET($C1742,0,$A1742)/(OFFSET($C1737,-$A1741,$A1742))))),0))</f>
        <v>0</v>
      </c>
      <c r="H1742" s="395">
        <f t="shared" ref="H1742:H1745" ca="1" si="2531">IF(G1766="n/a",G1742,IFERROR(IF((OFFSET($C1742,0,$A1742))&lt;0,
MIN(0,G1742-(OFFSET($C1742,0,$A1742)/(OFFSET($C1737,-$A1741,$A1742)))),
MAX(0,G1742-(OFFSET($C1742,0,$A1742)/(OFFSET($C1737,-$A1741,$A1742))))),0))</f>
        <v>0</v>
      </c>
      <c r="I1742" s="395">
        <f t="shared" ref="I1742:I1746" ca="1" si="2532">IF(H1766="n/a",H1742,IFERROR(IF((OFFSET($C1742,0,$A1742))&lt;0,
MIN(0,H1742-(OFFSET($C1742,0,$A1742)/(OFFSET($C1737,-$A1741,$A1742)))),
MAX(0,H1742-(OFFSET($C1742,0,$A1742)/(OFFSET($C1737,-$A1741,$A1742))))),0))</f>
        <v>0</v>
      </c>
      <c r="J1742" s="395">
        <f t="shared" ref="J1742:J1747" ca="1" si="2533">IF(I1766="n/a",I1742,IFERROR(IF((OFFSET($C1742,0,$A1742))&lt;0,
MIN(0,I1742-(OFFSET($C1742,0,$A1742)/(OFFSET($C1737,-$A1741,$A1742)))),
MAX(0,I1742-(OFFSET($C1742,0,$A1742)/(OFFSET($C1737,-$A1741,$A1742))))),0))</f>
        <v>0</v>
      </c>
      <c r="K1742" s="395">
        <f t="shared" ref="K1742:K1748" ca="1" si="2534">IF(J1766="n/a",J1742,IFERROR(IF((OFFSET($C1742,0,$A1742))&lt;0,
MIN(0,J1742-(OFFSET($C1742,0,$A1742)/(OFFSET($C1737,-$A1741,$A1742)))),
MAX(0,J1742-(OFFSET($C1742,0,$A1742)/(OFFSET($C1737,-$A1741,$A1742))))),0))</f>
        <v>0</v>
      </c>
      <c r="L1742" s="395">
        <f t="shared" ref="L1742:L1749" ca="1" si="2535">IF(K1766="n/a",K1742,IFERROR(IF((OFFSET($C1742,0,$A1742))&lt;0,
MIN(0,K1742-(OFFSET($C1742,0,$A1742)/(OFFSET($C1737,-$A1741,$A1742)))),
MAX(0,K1742-(OFFSET($C1742,0,$A1742)/(OFFSET($C1737,-$A1741,$A1742))))),0))</f>
        <v>0</v>
      </c>
      <c r="M1742" s="395">
        <f t="shared" ref="M1742:M1750" ca="1" si="2536">IF(L1766="n/a",L1742,IFERROR(IF((OFFSET($C1742,0,$A1742))&lt;0,
MIN(0,L1742-(OFFSET($C1742,0,$A1742)/(OFFSET($C1737,-$A1741,$A1742)))),
MAX(0,L1742-(OFFSET($C1742,0,$A1742)/(OFFSET($C1737,-$A1741,$A1742))))),0))</f>
        <v>0</v>
      </c>
      <c r="N1742" s="395">
        <f t="shared" ref="N1742:N1751" ca="1" si="2537">IF(M1766="n/a",M1742,IFERROR(IF((OFFSET($C1742,0,$A1742))&lt;0,
MIN(0,M1742-(OFFSET($C1742,0,$A1742)/(OFFSET($C1737,-$A1741,$A1742)))),
MAX(0,M1742-(OFFSET($C1742,0,$A1742)/(OFFSET($C1737,-$A1741,$A1742))))),0))</f>
        <v>0</v>
      </c>
      <c r="O1742" s="395">
        <f t="shared" ref="O1742:O1752" ca="1" si="2538">IF(N1766="n/a",N1742,IFERROR(IF((OFFSET($C1742,0,$A1742))&lt;0,
MIN(0,N1742-(OFFSET($C1742,0,$A1742)/(OFFSET($C1737,-$A1741,$A1742)))),
MAX(0,N1742-(OFFSET($C1742,0,$A1742)/(OFFSET($C1737,-$A1741,$A1742))))),0))</f>
        <v>0</v>
      </c>
      <c r="P1742" s="395">
        <f t="shared" ref="P1742:P1753" ca="1" si="2539">IF(O1766="n/a",O1742,IFERROR(IF((OFFSET($C1742,0,$A1742))&lt;0,
MIN(0,O1742-(OFFSET($C1742,0,$A1742)/(OFFSET($C1737,-$A1741,$A1742)))),
MAX(0,O1742-(OFFSET($C1742,0,$A1742)/(OFFSET($C1737,-$A1741,$A1742))))),0))</f>
        <v>0</v>
      </c>
      <c r="Q1742" s="395">
        <f t="shared" ref="Q1742:Q1754" ca="1" si="2540">IF(P1766="n/a",P1742,IFERROR(IF((OFFSET($C1742,0,$A1742))&lt;0,
MIN(0,P1742-(OFFSET($C1742,0,$A1742)/(OFFSET($C1737,-$A1741,$A1742)))),
MAX(0,P1742-(OFFSET($C1742,0,$A1742)/(OFFSET($C1737,-$A1741,$A1742))))),0))</f>
        <v>0</v>
      </c>
      <c r="R1742" s="395">
        <f t="shared" ref="R1742:R1755" ca="1" si="2541">IF(Q1766="n/a",Q1742,IFERROR(IF((OFFSET($C1742,0,$A1742))&lt;0,
MIN(0,Q1742-(OFFSET($C1742,0,$A1742)/(OFFSET($C1737,-$A1741,$A1742)))),
MAX(0,Q1742-(OFFSET($C1742,0,$A1742)/(OFFSET($C1737,-$A1741,$A1742))))),0))</f>
        <v>0</v>
      </c>
      <c r="S1742" s="395">
        <f t="shared" ref="S1742:S1756" ca="1" si="2542">IF(R1766="n/a",R1742,IFERROR(IF((OFFSET($C1742,0,$A1742))&lt;0,
MIN(0,R1742-(OFFSET($C1742,0,$A1742)/(OFFSET($C1737,-$A1741,$A1742)))),
MAX(0,R1742-(OFFSET($C1742,0,$A1742)/(OFFSET($C1737,-$A1741,$A1742))))),0))</f>
        <v>0</v>
      </c>
      <c r="T1742" s="395">
        <f t="shared" ref="T1742:T1757" ca="1" si="2543">IF(S1766="n/a",S1742,IFERROR(IF((OFFSET($C1742,0,$A1742))&lt;0,
MIN(0,S1742-(OFFSET($C1742,0,$A1742)/(OFFSET($C1737,-$A1741,$A1742)))),
MAX(0,S1742-(OFFSET($C1742,0,$A1742)/(OFFSET($C1737,-$A1741,$A1742))))),0))</f>
        <v>0</v>
      </c>
      <c r="U1742" s="395">
        <f t="shared" ref="U1742:U1758" ca="1" si="2544">IF(T1766="n/a",T1742,IFERROR(IF((OFFSET($C1742,0,$A1742))&lt;0,
MIN(0,T1742-(OFFSET($C1742,0,$A1742)/(OFFSET($C1737,-$A1741,$A1742)))),
MAX(0,T1742-(OFFSET($C1742,0,$A1742)/(OFFSET($C1737,-$A1741,$A1742))))),0))</f>
        <v>0</v>
      </c>
      <c r="V1742" s="395">
        <f t="shared" ref="V1742:V1759" ca="1" si="2545">IF(U1766="n/a",U1742,IFERROR(IF((OFFSET($C1742,0,$A1742))&lt;0,
MIN(0,U1742-(OFFSET($C1742,0,$A1742)/(OFFSET($C1737,-$A1741,$A1742)))),
MAX(0,U1742-(OFFSET($C1742,0,$A1742)/(OFFSET($C1737,-$A1741,$A1742))))),0))</f>
        <v>0</v>
      </c>
      <c r="W1742" s="395">
        <f t="shared" ref="W1742:W1760" ca="1" si="2546">IF(V1766="n/a",V1742,IFERROR(IF((OFFSET($C1742,0,$A1742))&lt;0,
MIN(0,V1742-(OFFSET($C1742,0,$A1742)/(OFFSET($C1737,-$A1741,$A1742)))),
MAX(0,V1742-(OFFSET($C1742,0,$A1742)/(OFFSET($C1737,-$A1741,$A1742))))),0))</f>
        <v>0</v>
      </c>
      <c r="X1742" s="249"/>
      <c r="Y1742" s="249"/>
      <c r="Z1742" s="249"/>
      <c r="AA1742" s="249"/>
      <c r="AB1742" s="249"/>
    </row>
    <row r="1743" spans="1:28" hidden="1" outlineLevel="1">
      <c r="A1743" s="331">
        <v>1</v>
      </c>
      <c r="B1743" s="309" t="str">
        <f t="shared" ref="B1743:B1762" ca="1" si="2547">"Depreciated Net Capex "&amp;OFFSET($C$6,0,A1743)</f>
        <v>Depreciated Net Capex 2013</v>
      </c>
      <c r="C1743" s="396"/>
      <c r="D1743" s="397">
        <f ca="1">D1737</f>
        <v>0</v>
      </c>
      <c r="E1743" s="395">
        <f ca="1">IF(D1767="n/a",D1743,IFERROR(IF((OFFSET($C1743,0,$A1743))&lt;0,
MIN(0,D1743-(OFFSET($C1743,0,$A1743)/(OFFSET($C1738,-$A1742,$A1743)))),
MAX(0,D1743-(OFFSET($C1743,0,$A1743)/(OFFSET($C1738,-$A1742,$A1743))))),0))</f>
        <v>0</v>
      </c>
      <c r="F1743" s="395">
        <f t="shared" ca="1" si="2529"/>
        <v>0</v>
      </c>
      <c r="G1743" s="395">
        <f t="shared" ca="1" si="2530"/>
        <v>0</v>
      </c>
      <c r="H1743" s="395">
        <f t="shared" ca="1" si="2531"/>
        <v>0</v>
      </c>
      <c r="I1743" s="395">
        <f t="shared" ca="1" si="2532"/>
        <v>0</v>
      </c>
      <c r="J1743" s="395">
        <f t="shared" ca="1" si="2533"/>
        <v>0</v>
      </c>
      <c r="K1743" s="395">
        <f t="shared" ca="1" si="2534"/>
        <v>0</v>
      </c>
      <c r="L1743" s="395">
        <f t="shared" ca="1" si="2535"/>
        <v>0</v>
      </c>
      <c r="M1743" s="395">
        <f t="shared" ca="1" si="2536"/>
        <v>0</v>
      </c>
      <c r="N1743" s="395">
        <f t="shared" ca="1" si="2537"/>
        <v>0</v>
      </c>
      <c r="O1743" s="395">
        <f t="shared" ca="1" si="2538"/>
        <v>0</v>
      </c>
      <c r="P1743" s="395">
        <f t="shared" ca="1" si="2539"/>
        <v>0</v>
      </c>
      <c r="Q1743" s="395">
        <f t="shared" ca="1" si="2540"/>
        <v>0</v>
      </c>
      <c r="R1743" s="395">
        <f t="shared" ca="1" si="2541"/>
        <v>0</v>
      </c>
      <c r="S1743" s="395">
        <f t="shared" ca="1" si="2542"/>
        <v>0</v>
      </c>
      <c r="T1743" s="395">
        <f t="shared" ca="1" si="2543"/>
        <v>0</v>
      </c>
      <c r="U1743" s="395">
        <f t="shared" ca="1" si="2544"/>
        <v>0</v>
      </c>
      <c r="V1743" s="395">
        <f t="shared" ca="1" si="2545"/>
        <v>0</v>
      </c>
      <c r="W1743" s="395">
        <f t="shared" ca="1" si="2546"/>
        <v>0</v>
      </c>
      <c r="X1743" s="249"/>
      <c r="Y1743" s="249"/>
      <c r="Z1743" s="249"/>
      <c r="AA1743" s="249"/>
      <c r="AB1743" s="249"/>
    </row>
    <row r="1744" spans="1:28" hidden="1" outlineLevel="1">
      <c r="A1744" s="331">
        <v>2</v>
      </c>
      <c r="B1744" s="309" t="str">
        <f t="shared" ca="1" si="2547"/>
        <v>Depreciated Net Capex 2014</v>
      </c>
      <c r="C1744" s="398"/>
      <c r="D1744" s="399"/>
      <c r="E1744" s="397">
        <f ca="1">E1737</f>
        <v>0</v>
      </c>
      <c r="F1744" s="395">
        <f ca="1">IF(E1768="n/a",E1744,IFERROR(IF((OFFSET($C1744,0,$A1744))&lt;0,
MIN(0,E1744-(OFFSET($C1744,0,$A1744)/(OFFSET($C1739,-$A1743,$A1744)))),
MAX(0,E1744-(OFFSET($C1744,0,$A1744)/(OFFSET($C1739,-$A1743,$A1744))))),0))</f>
        <v>0</v>
      </c>
      <c r="G1744" s="395">
        <f t="shared" ca="1" si="2530"/>
        <v>0</v>
      </c>
      <c r="H1744" s="395">
        <f t="shared" ca="1" si="2531"/>
        <v>0</v>
      </c>
      <c r="I1744" s="395">
        <f t="shared" ca="1" si="2532"/>
        <v>0</v>
      </c>
      <c r="J1744" s="395">
        <f t="shared" ca="1" si="2533"/>
        <v>0</v>
      </c>
      <c r="K1744" s="395">
        <f t="shared" ca="1" si="2534"/>
        <v>0</v>
      </c>
      <c r="L1744" s="395">
        <f t="shared" ca="1" si="2535"/>
        <v>0</v>
      </c>
      <c r="M1744" s="395">
        <f t="shared" ca="1" si="2536"/>
        <v>0</v>
      </c>
      <c r="N1744" s="395">
        <f t="shared" ca="1" si="2537"/>
        <v>0</v>
      </c>
      <c r="O1744" s="395">
        <f t="shared" ca="1" si="2538"/>
        <v>0</v>
      </c>
      <c r="P1744" s="395">
        <f t="shared" ca="1" si="2539"/>
        <v>0</v>
      </c>
      <c r="Q1744" s="395">
        <f t="shared" ca="1" si="2540"/>
        <v>0</v>
      </c>
      <c r="R1744" s="395">
        <f t="shared" ca="1" si="2541"/>
        <v>0</v>
      </c>
      <c r="S1744" s="395">
        <f t="shared" ca="1" si="2542"/>
        <v>0</v>
      </c>
      <c r="T1744" s="395">
        <f t="shared" ca="1" si="2543"/>
        <v>0</v>
      </c>
      <c r="U1744" s="395">
        <f t="shared" ca="1" si="2544"/>
        <v>0</v>
      </c>
      <c r="V1744" s="395">
        <f t="shared" ca="1" si="2545"/>
        <v>0</v>
      </c>
      <c r="W1744" s="395">
        <f t="shared" ca="1" si="2546"/>
        <v>0</v>
      </c>
      <c r="X1744" s="334"/>
      <c r="Y1744" s="249"/>
      <c r="Z1744" s="249"/>
      <c r="AA1744" s="249"/>
      <c r="AB1744" s="249"/>
    </row>
    <row r="1745" spans="1:28" hidden="1" outlineLevel="1">
      <c r="A1745" s="331">
        <v>3</v>
      </c>
      <c r="B1745" s="309" t="str">
        <f t="shared" ca="1" si="2547"/>
        <v>Depreciated Net Capex 2015</v>
      </c>
      <c r="C1745" s="398"/>
      <c r="D1745" s="398"/>
      <c r="E1745" s="399"/>
      <c r="F1745" s="400">
        <f ca="1">F1737</f>
        <v>0</v>
      </c>
      <c r="G1745" s="395">
        <f ca="1">IF(F1769="n/a",F1745,IFERROR(IF((OFFSET($C1745,0,$A1745))&lt;0,
MIN(0,F1745-(OFFSET($C1745,0,$A1745)/(OFFSET($C1740,-$A1744,$A1745)))),
MAX(0,F1745-(OFFSET($C1745,0,$A1745)/(OFFSET($C1740,-$A1744,$A1745))))),0))</f>
        <v>0</v>
      </c>
      <c r="H1745" s="395">
        <f t="shared" ca="1" si="2531"/>
        <v>0</v>
      </c>
      <c r="I1745" s="395">
        <f t="shared" ca="1" si="2532"/>
        <v>0</v>
      </c>
      <c r="J1745" s="395">
        <f t="shared" ca="1" si="2533"/>
        <v>0</v>
      </c>
      <c r="K1745" s="395">
        <f t="shared" ca="1" si="2534"/>
        <v>0</v>
      </c>
      <c r="L1745" s="395">
        <f t="shared" ca="1" si="2535"/>
        <v>0</v>
      </c>
      <c r="M1745" s="395">
        <f t="shared" ca="1" si="2536"/>
        <v>0</v>
      </c>
      <c r="N1745" s="395">
        <f t="shared" ca="1" si="2537"/>
        <v>0</v>
      </c>
      <c r="O1745" s="395">
        <f t="shared" ca="1" si="2538"/>
        <v>0</v>
      </c>
      <c r="P1745" s="395">
        <f t="shared" ca="1" si="2539"/>
        <v>0</v>
      </c>
      <c r="Q1745" s="395">
        <f t="shared" ca="1" si="2540"/>
        <v>0</v>
      </c>
      <c r="R1745" s="395">
        <f t="shared" ca="1" si="2541"/>
        <v>0</v>
      </c>
      <c r="S1745" s="395">
        <f t="shared" ca="1" si="2542"/>
        <v>0</v>
      </c>
      <c r="T1745" s="395">
        <f t="shared" ca="1" si="2543"/>
        <v>0</v>
      </c>
      <c r="U1745" s="395">
        <f t="shared" ca="1" si="2544"/>
        <v>0</v>
      </c>
      <c r="V1745" s="395">
        <f t="shared" ca="1" si="2545"/>
        <v>0</v>
      </c>
      <c r="W1745" s="395">
        <f t="shared" ca="1" si="2546"/>
        <v>0</v>
      </c>
      <c r="X1745" s="334"/>
      <c r="Y1745" s="334"/>
      <c r="Z1745" s="249"/>
      <c r="AA1745" s="249"/>
      <c r="AB1745" s="249"/>
    </row>
    <row r="1746" spans="1:28" hidden="1" outlineLevel="1">
      <c r="A1746" s="331">
        <v>4</v>
      </c>
      <c r="B1746" s="309" t="str">
        <f t="shared" ca="1" si="2547"/>
        <v>Depreciated Net Capex 2016</v>
      </c>
      <c r="C1746" s="398"/>
      <c r="D1746" s="398"/>
      <c r="E1746" s="398"/>
      <c r="F1746" s="399"/>
      <c r="G1746" s="400">
        <f ca="1">G1737</f>
        <v>0</v>
      </c>
      <c r="H1746" s="395">
        <f ca="1">IF(G1770="n/a",G1746,IFERROR(IF((OFFSET($C1746,0,$A1746))&lt;0,
MIN(0,G1746-(OFFSET($C1746,0,$A1746)/(OFFSET($C1741,-$A1745,$A1746)))),
MAX(0,G1746-(OFFSET($C1746,0,$A1746)/(OFFSET($C1741,-$A1745,$A1746))))),0))</f>
        <v>0</v>
      </c>
      <c r="I1746" s="395">
        <f t="shared" ca="1" si="2532"/>
        <v>0</v>
      </c>
      <c r="J1746" s="395">
        <f t="shared" ca="1" si="2533"/>
        <v>0</v>
      </c>
      <c r="K1746" s="395">
        <f t="shared" ca="1" si="2534"/>
        <v>0</v>
      </c>
      <c r="L1746" s="395">
        <f t="shared" ca="1" si="2535"/>
        <v>0</v>
      </c>
      <c r="M1746" s="395">
        <f t="shared" ca="1" si="2536"/>
        <v>0</v>
      </c>
      <c r="N1746" s="395">
        <f t="shared" ca="1" si="2537"/>
        <v>0</v>
      </c>
      <c r="O1746" s="395">
        <f t="shared" ca="1" si="2538"/>
        <v>0</v>
      </c>
      <c r="P1746" s="395">
        <f t="shared" ca="1" si="2539"/>
        <v>0</v>
      </c>
      <c r="Q1746" s="395">
        <f t="shared" ca="1" si="2540"/>
        <v>0</v>
      </c>
      <c r="R1746" s="395">
        <f t="shared" ca="1" si="2541"/>
        <v>0</v>
      </c>
      <c r="S1746" s="395">
        <f t="shared" ca="1" si="2542"/>
        <v>0</v>
      </c>
      <c r="T1746" s="395">
        <f t="shared" ca="1" si="2543"/>
        <v>0</v>
      </c>
      <c r="U1746" s="395">
        <f t="shared" ca="1" si="2544"/>
        <v>0</v>
      </c>
      <c r="V1746" s="395">
        <f t="shared" ca="1" si="2545"/>
        <v>0</v>
      </c>
      <c r="W1746" s="395">
        <f t="shared" ca="1" si="2546"/>
        <v>0</v>
      </c>
      <c r="X1746" s="334"/>
      <c r="Y1746" s="334"/>
      <c r="Z1746" s="334"/>
      <c r="AA1746" s="249"/>
      <c r="AB1746" s="249"/>
    </row>
    <row r="1747" spans="1:28" hidden="1" outlineLevel="1">
      <c r="A1747" s="331">
        <v>5</v>
      </c>
      <c r="B1747" s="309" t="str">
        <f t="shared" ca="1" si="2547"/>
        <v>Depreciated Net Capex 2017</v>
      </c>
      <c r="C1747" s="398"/>
      <c r="D1747" s="398"/>
      <c r="E1747" s="398"/>
      <c r="F1747" s="398"/>
      <c r="G1747" s="399"/>
      <c r="H1747" s="400">
        <f ca="1">H1737</f>
        <v>0</v>
      </c>
      <c r="I1747" s="395">
        <f ca="1">IF(H1771="n/a",H1747,IFERROR(IF((OFFSET($C1747,0,$A1747))&lt;0,
MIN(0,H1747-(OFFSET($C1747,0,$A1747)/(OFFSET($C1742,-$A1746,$A1747)))),
MAX(0,H1747-(OFFSET($C1747,0,$A1747)/(OFFSET($C1742,-$A1746,$A1747))))),0))</f>
        <v>0</v>
      </c>
      <c r="J1747" s="395">
        <f t="shared" ca="1" si="2533"/>
        <v>0</v>
      </c>
      <c r="K1747" s="395">
        <f t="shared" ca="1" si="2534"/>
        <v>0</v>
      </c>
      <c r="L1747" s="395">
        <f t="shared" ca="1" si="2535"/>
        <v>0</v>
      </c>
      <c r="M1747" s="395">
        <f t="shared" ca="1" si="2536"/>
        <v>0</v>
      </c>
      <c r="N1747" s="395">
        <f t="shared" ca="1" si="2537"/>
        <v>0</v>
      </c>
      <c r="O1747" s="395">
        <f t="shared" ca="1" si="2538"/>
        <v>0</v>
      </c>
      <c r="P1747" s="395">
        <f t="shared" ca="1" si="2539"/>
        <v>0</v>
      </c>
      <c r="Q1747" s="395">
        <f t="shared" ca="1" si="2540"/>
        <v>0</v>
      </c>
      <c r="R1747" s="395">
        <f t="shared" ca="1" si="2541"/>
        <v>0</v>
      </c>
      <c r="S1747" s="395">
        <f t="shared" ca="1" si="2542"/>
        <v>0</v>
      </c>
      <c r="T1747" s="395">
        <f t="shared" ca="1" si="2543"/>
        <v>0</v>
      </c>
      <c r="U1747" s="395">
        <f t="shared" ca="1" si="2544"/>
        <v>0</v>
      </c>
      <c r="V1747" s="395">
        <f t="shared" ca="1" si="2545"/>
        <v>0</v>
      </c>
      <c r="W1747" s="395">
        <f t="shared" ca="1" si="2546"/>
        <v>0</v>
      </c>
      <c r="X1747" s="334"/>
      <c r="Y1747" s="334"/>
      <c r="Z1747" s="334"/>
      <c r="AA1747" s="249"/>
      <c r="AB1747" s="249"/>
    </row>
    <row r="1748" spans="1:28" hidden="1" outlineLevel="1">
      <c r="A1748" s="331">
        <v>6</v>
      </c>
      <c r="B1748" s="309" t="str">
        <f t="shared" ca="1" si="2547"/>
        <v>Depreciated Net Capex 2018</v>
      </c>
      <c r="C1748" s="398"/>
      <c r="D1748" s="398"/>
      <c r="E1748" s="398"/>
      <c r="F1748" s="398"/>
      <c r="G1748" s="398"/>
      <c r="H1748" s="399"/>
      <c r="I1748" s="400">
        <f ca="1">I1737</f>
        <v>0</v>
      </c>
      <c r="J1748" s="395">
        <f ca="1">IF(I1772="n/a",I1748,IFERROR(IF((OFFSET($C1748,0,$A1748))&lt;0,
MIN(0,I1748-(OFFSET($C1748,0,$A1748)/(OFFSET($C1743,-$A1747,$A1748)))),
MAX(0,I1748-(OFFSET($C1748,0,$A1748)/(OFFSET($C1743,-$A1747,$A1748))))),0))</f>
        <v>0</v>
      </c>
      <c r="K1748" s="395">
        <f t="shared" ca="1" si="2534"/>
        <v>0</v>
      </c>
      <c r="L1748" s="395">
        <f t="shared" ca="1" si="2535"/>
        <v>0</v>
      </c>
      <c r="M1748" s="395">
        <f t="shared" ca="1" si="2536"/>
        <v>0</v>
      </c>
      <c r="N1748" s="395">
        <f t="shared" ca="1" si="2537"/>
        <v>0</v>
      </c>
      <c r="O1748" s="395">
        <f t="shared" ca="1" si="2538"/>
        <v>0</v>
      </c>
      <c r="P1748" s="395">
        <f t="shared" ca="1" si="2539"/>
        <v>0</v>
      </c>
      <c r="Q1748" s="395">
        <f t="shared" ca="1" si="2540"/>
        <v>0</v>
      </c>
      <c r="R1748" s="395">
        <f t="shared" ca="1" si="2541"/>
        <v>0</v>
      </c>
      <c r="S1748" s="395">
        <f t="shared" ca="1" si="2542"/>
        <v>0</v>
      </c>
      <c r="T1748" s="395">
        <f t="shared" ca="1" si="2543"/>
        <v>0</v>
      </c>
      <c r="U1748" s="395">
        <f t="shared" ca="1" si="2544"/>
        <v>0</v>
      </c>
      <c r="V1748" s="395">
        <f t="shared" ca="1" si="2545"/>
        <v>0</v>
      </c>
      <c r="W1748" s="395">
        <f t="shared" ca="1" si="2546"/>
        <v>0</v>
      </c>
      <c r="X1748" s="334"/>
      <c r="Y1748" s="334"/>
      <c r="Z1748" s="334"/>
      <c r="AA1748" s="249"/>
      <c r="AB1748" s="249"/>
    </row>
    <row r="1749" spans="1:28" hidden="1" outlineLevel="1">
      <c r="A1749" s="331">
        <v>7</v>
      </c>
      <c r="B1749" s="309" t="str">
        <f t="shared" ca="1" si="2547"/>
        <v>Depreciated Net Capex 2019</v>
      </c>
      <c r="C1749" s="398"/>
      <c r="D1749" s="398"/>
      <c r="E1749" s="398"/>
      <c r="F1749" s="398"/>
      <c r="G1749" s="398"/>
      <c r="H1749" s="398"/>
      <c r="I1749" s="399"/>
      <c r="J1749" s="400">
        <f ca="1">J1737</f>
        <v>0</v>
      </c>
      <c r="K1749" s="395">
        <f ca="1">IF(J1773="n/a",J1749,IFERROR(IF((OFFSET($C1749,0,$A1749))&lt;0,
MIN(0,J1749-(OFFSET($C1749,0,$A1749)/(OFFSET($C1744,-$A1748,$A1749)))),
MAX(0,J1749-(OFFSET($C1749,0,$A1749)/(OFFSET($C1744,-$A1748,$A1749))))),0))</f>
        <v>0</v>
      </c>
      <c r="L1749" s="395">
        <f t="shared" ca="1" si="2535"/>
        <v>0</v>
      </c>
      <c r="M1749" s="395">
        <f t="shared" ca="1" si="2536"/>
        <v>0</v>
      </c>
      <c r="N1749" s="395">
        <f t="shared" ca="1" si="2537"/>
        <v>0</v>
      </c>
      <c r="O1749" s="395">
        <f t="shared" ca="1" si="2538"/>
        <v>0</v>
      </c>
      <c r="P1749" s="395">
        <f t="shared" ca="1" si="2539"/>
        <v>0</v>
      </c>
      <c r="Q1749" s="395">
        <f t="shared" ca="1" si="2540"/>
        <v>0</v>
      </c>
      <c r="R1749" s="395">
        <f t="shared" ca="1" si="2541"/>
        <v>0</v>
      </c>
      <c r="S1749" s="395">
        <f t="shared" ca="1" si="2542"/>
        <v>0</v>
      </c>
      <c r="T1749" s="395">
        <f t="shared" ca="1" si="2543"/>
        <v>0</v>
      </c>
      <c r="U1749" s="395">
        <f t="shared" ca="1" si="2544"/>
        <v>0</v>
      </c>
      <c r="V1749" s="395">
        <f t="shared" ca="1" si="2545"/>
        <v>0</v>
      </c>
      <c r="W1749" s="395">
        <f t="shared" ca="1" si="2546"/>
        <v>0</v>
      </c>
      <c r="X1749" s="334"/>
      <c r="Y1749" s="334"/>
      <c r="Z1749" s="334"/>
      <c r="AA1749" s="249"/>
      <c r="AB1749" s="249"/>
    </row>
    <row r="1750" spans="1:28" hidden="1" outlineLevel="1">
      <c r="A1750" s="331">
        <v>8</v>
      </c>
      <c r="B1750" s="309" t="str">
        <f t="shared" ca="1" si="2547"/>
        <v>Depreciated Net Capex 2020</v>
      </c>
      <c r="C1750" s="398"/>
      <c r="D1750" s="398"/>
      <c r="E1750" s="398"/>
      <c r="F1750" s="398"/>
      <c r="G1750" s="398"/>
      <c r="H1750" s="398"/>
      <c r="I1750" s="398"/>
      <c r="J1750" s="399"/>
      <c r="K1750" s="400">
        <f ca="1">K1737</f>
        <v>0</v>
      </c>
      <c r="L1750" s="395">
        <f ca="1">IF(K1774="n/a",K1750,IFERROR(IF((OFFSET($C1750,0,$A1750))&lt;0,
MIN(0,K1750-(OFFSET($C1750,0,$A1750)/(OFFSET($C1745,-$A1749,$A1750)))),
MAX(0,K1750-(OFFSET($C1750,0,$A1750)/(OFFSET($C1745,-$A1749,$A1750))))),0))</f>
        <v>0</v>
      </c>
      <c r="M1750" s="395">
        <f t="shared" ca="1" si="2536"/>
        <v>0</v>
      </c>
      <c r="N1750" s="395">
        <f t="shared" ca="1" si="2537"/>
        <v>0</v>
      </c>
      <c r="O1750" s="395">
        <f t="shared" ca="1" si="2538"/>
        <v>0</v>
      </c>
      <c r="P1750" s="395">
        <f t="shared" ca="1" si="2539"/>
        <v>0</v>
      </c>
      <c r="Q1750" s="395">
        <f t="shared" ca="1" si="2540"/>
        <v>0</v>
      </c>
      <c r="R1750" s="395">
        <f t="shared" ca="1" si="2541"/>
        <v>0</v>
      </c>
      <c r="S1750" s="395">
        <f t="shared" ca="1" si="2542"/>
        <v>0</v>
      </c>
      <c r="T1750" s="395">
        <f t="shared" ca="1" si="2543"/>
        <v>0</v>
      </c>
      <c r="U1750" s="395">
        <f t="shared" ca="1" si="2544"/>
        <v>0</v>
      </c>
      <c r="V1750" s="395">
        <f t="shared" ca="1" si="2545"/>
        <v>0</v>
      </c>
      <c r="W1750" s="395">
        <f t="shared" ca="1" si="2546"/>
        <v>0</v>
      </c>
      <c r="X1750" s="334"/>
      <c r="Y1750" s="334"/>
      <c r="Z1750" s="334"/>
      <c r="AA1750" s="249"/>
      <c r="AB1750" s="249"/>
    </row>
    <row r="1751" spans="1:28" hidden="1" outlineLevel="1">
      <c r="A1751" s="331">
        <v>9</v>
      </c>
      <c r="B1751" s="309" t="str">
        <f t="shared" ca="1" si="2547"/>
        <v>Depreciated Net Capex 2021</v>
      </c>
      <c r="C1751" s="398"/>
      <c r="D1751" s="398"/>
      <c r="E1751" s="398"/>
      <c r="F1751" s="398"/>
      <c r="G1751" s="398"/>
      <c r="H1751" s="398"/>
      <c r="I1751" s="398"/>
      <c r="J1751" s="398"/>
      <c r="K1751" s="399"/>
      <c r="L1751" s="400">
        <f ca="1">L1737</f>
        <v>0</v>
      </c>
      <c r="M1751" s="395">
        <f ca="1">IF(L1775="n/a",L1751,IFERROR(IF((OFFSET($C1751,0,$A1751))&lt;0,
MIN(0,L1751-(OFFSET($C1751,0,$A1751)/(OFFSET($C1746,-$A1750,$A1751)))),
MAX(0,L1751-(OFFSET($C1751,0,$A1751)/(OFFSET($C1746,-$A1750,$A1751))))),0))</f>
        <v>0</v>
      </c>
      <c r="N1751" s="395">
        <f t="shared" ca="1" si="2537"/>
        <v>0</v>
      </c>
      <c r="O1751" s="395">
        <f t="shared" ca="1" si="2538"/>
        <v>0</v>
      </c>
      <c r="P1751" s="395">
        <f t="shared" ca="1" si="2539"/>
        <v>0</v>
      </c>
      <c r="Q1751" s="395">
        <f t="shared" ca="1" si="2540"/>
        <v>0</v>
      </c>
      <c r="R1751" s="395">
        <f t="shared" ca="1" si="2541"/>
        <v>0</v>
      </c>
      <c r="S1751" s="395">
        <f t="shared" ca="1" si="2542"/>
        <v>0</v>
      </c>
      <c r="T1751" s="395">
        <f t="shared" ca="1" si="2543"/>
        <v>0</v>
      </c>
      <c r="U1751" s="395">
        <f t="shared" ca="1" si="2544"/>
        <v>0</v>
      </c>
      <c r="V1751" s="395">
        <f t="shared" ca="1" si="2545"/>
        <v>0</v>
      </c>
      <c r="W1751" s="395">
        <f t="shared" ca="1" si="2546"/>
        <v>0</v>
      </c>
      <c r="X1751" s="334"/>
      <c r="Y1751" s="334"/>
      <c r="Z1751" s="334"/>
      <c r="AA1751" s="249"/>
      <c r="AB1751" s="249"/>
    </row>
    <row r="1752" spans="1:28" hidden="1" outlineLevel="1">
      <c r="A1752" s="331">
        <v>10</v>
      </c>
      <c r="B1752" s="309" t="str">
        <f t="shared" ca="1" si="2547"/>
        <v>Depreciated Net Capex 2022</v>
      </c>
      <c r="C1752" s="398"/>
      <c r="D1752" s="398"/>
      <c r="E1752" s="398"/>
      <c r="F1752" s="398"/>
      <c r="G1752" s="398"/>
      <c r="H1752" s="398"/>
      <c r="I1752" s="398"/>
      <c r="J1752" s="398"/>
      <c r="K1752" s="398"/>
      <c r="L1752" s="399"/>
      <c r="M1752" s="400">
        <f ca="1">M1737</f>
        <v>0</v>
      </c>
      <c r="N1752" s="395">
        <f ca="1">IF(M1776="n/a",M1752,IFERROR(IF((OFFSET($C1752,0,$A1752))&lt;0,
MIN(0,M1752-(OFFSET($C1752,0,$A1752)/(OFFSET($C1747,-$A1751,$A1752)))),
MAX(0,M1752-(OFFSET($C1752,0,$A1752)/(OFFSET($C1747,-$A1751,$A1752))))),0))</f>
        <v>0</v>
      </c>
      <c r="O1752" s="395">
        <f t="shared" ca="1" si="2538"/>
        <v>0</v>
      </c>
      <c r="P1752" s="395">
        <f t="shared" ca="1" si="2539"/>
        <v>0</v>
      </c>
      <c r="Q1752" s="395">
        <f t="shared" ca="1" si="2540"/>
        <v>0</v>
      </c>
      <c r="R1752" s="395">
        <f t="shared" ca="1" si="2541"/>
        <v>0</v>
      </c>
      <c r="S1752" s="395">
        <f t="shared" ca="1" si="2542"/>
        <v>0</v>
      </c>
      <c r="T1752" s="395">
        <f t="shared" ca="1" si="2543"/>
        <v>0</v>
      </c>
      <c r="U1752" s="395">
        <f t="shared" ca="1" si="2544"/>
        <v>0</v>
      </c>
      <c r="V1752" s="395">
        <f t="shared" ca="1" si="2545"/>
        <v>0</v>
      </c>
      <c r="W1752" s="395">
        <f t="shared" ca="1" si="2546"/>
        <v>0</v>
      </c>
      <c r="X1752" s="334"/>
      <c r="Y1752" s="334"/>
      <c r="Z1752" s="334"/>
      <c r="AA1752" s="249"/>
      <c r="AB1752" s="249"/>
    </row>
    <row r="1753" spans="1:28" hidden="1" outlineLevel="1">
      <c r="A1753" s="331">
        <v>11</v>
      </c>
      <c r="B1753" s="309" t="str">
        <f t="shared" ca="1" si="2547"/>
        <v>Depreciated Net Capex 2023</v>
      </c>
      <c r="C1753" s="398"/>
      <c r="D1753" s="398"/>
      <c r="E1753" s="398"/>
      <c r="F1753" s="398"/>
      <c r="G1753" s="398"/>
      <c r="H1753" s="398"/>
      <c r="I1753" s="398"/>
      <c r="J1753" s="398"/>
      <c r="K1753" s="398"/>
      <c r="L1753" s="398"/>
      <c r="M1753" s="399"/>
      <c r="N1753" s="400">
        <f>N1737</f>
        <v>0</v>
      </c>
      <c r="O1753" s="395">
        <f ca="1">IF(N1777="n/a",N1753,IFERROR(IF((OFFSET($C1753,0,$A1753))&lt;0,
MIN(0,N1753-(OFFSET($C1753,0,$A1753)/(OFFSET($C1748,-$A1752,$A1753)))),
MAX(0,N1753-(OFFSET($C1753,0,$A1753)/(OFFSET($C1748,-$A1752,$A1753))))),0))</f>
        <v>0</v>
      </c>
      <c r="P1753" s="395">
        <f t="shared" ca="1" si="2539"/>
        <v>0</v>
      </c>
      <c r="Q1753" s="395">
        <f t="shared" ca="1" si="2540"/>
        <v>0</v>
      </c>
      <c r="R1753" s="395">
        <f t="shared" ca="1" si="2541"/>
        <v>0</v>
      </c>
      <c r="S1753" s="395">
        <f t="shared" ca="1" si="2542"/>
        <v>0</v>
      </c>
      <c r="T1753" s="395">
        <f t="shared" ca="1" si="2543"/>
        <v>0</v>
      </c>
      <c r="U1753" s="395">
        <f t="shared" ca="1" si="2544"/>
        <v>0</v>
      </c>
      <c r="V1753" s="395">
        <f t="shared" ca="1" si="2545"/>
        <v>0</v>
      </c>
      <c r="W1753" s="395">
        <f t="shared" ca="1" si="2546"/>
        <v>0</v>
      </c>
      <c r="X1753" s="334"/>
      <c r="Y1753" s="334"/>
      <c r="Z1753" s="334"/>
      <c r="AA1753" s="249"/>
      <c r="AB1753" s="249"/>
    </row>
    <row r="1754" spans="1:28" hidden="1" outlineLevel="1">
      <c r="A1754" s="331">
        <v>12</v>
      </c>
      <c r="B1754" s="309" t="str">
        <f t="shared" ca="1" si="2547"/>
        <v>Depreciated Net Capex 2024</v>
      </c>
      <c r="C1754" s="398"/>
      <c r="D1754" s="398"/>
      <c r="E1754" s="398"/>
      <c r="F1754" s="398"/>
      <c r="G1754" s="398"/>
      <c r="H1754" s="398"/>
      <c r="I1754" s="398"/>
      <c r="J1754" s="398"/>
      <c r="K1754" s="398"/>
      <c r="L1754" s="398"/>
      <c r="M1754" s="398"/>
      <c r="N1754" s="399"/>
      <c r="O1754" s="400">
        <f>O1737</f>
        <v>0</v>
      </c>
      <c r="P1754" s="395">
        <f ca="1">IF(O1778="n/a",O1754,IFERROR(IF((OFFSET($C1754,0,$A1754))&lt;0,
MIN(0,O1754-(OFFSET($C1754,0,$A1754)/(OFFSET($C1749,-$A1753,$A1754)))),
MAX(0,O1754-(OFFSET($C1754,0,$A1754)/(OFFSET($C1749,-$A1753,$A1754))))),0))</f>
        <v>0</v>
      </c>
      <c r="Q1754" s="395">
        <f t="shared" ca="1" si="2540"/>
        <v>0</v>
      </c>
      <c r="R1754" s="395">
        <f t="shared" ca="1" si="2541"/>
        <v>0</v>
      </c>
      <c r="S1754" s="395">
        <f t="shared" ca="1" si="2542"/>
        <v>0</v>
      </c>
      <c r="T1754" s="395">
        <f t="shared" ca="1" si="2543"/>
        <v>0</v>
      </c>
      <c r="U1754" s="395">
        <f t="shared" ca="1" si="2544"/>
        <v>0</v>
      </c>
      <c r="V1754" s="395">
        <f t="shared" ca="1" si="2545"/>
        <v>0</v>
      </c>
      <c r="W1754" s="395">
        <f t="shared" ca="1" si="2546"/>
        <v>0</v>
      </c>
      <c r="X1754" s="334"/>
      <c r="Y1754" s="334"/>
      <c r="Z1754" s="334"/>
      <c r="AA1754" s="249"/>
      <c r="AB1754" s="249"/>
    </row>
    <row r="1755" spans="1:28" hidden="1" outlineLevel="1">
      <c r="A1755" s="331">
        <v>13</v>
      </c>
      <c r="B1755" s="309" t="str">
        <f t="shared" ca="1" si="2547"/>
        <v>Depreciated Net Capex 2025</v>
      </c>
      <c r="C1755" s="398"/>
      <c r="D1755" s="398"/>
      <c r="E1755" s="398"/>
      <c r="F1755" s="398"/>
      <c r="G1755" s="398"/>
      <c r="H1755" s="398"/>
      <c r="I1755" s="398"/>
      <c r="J1755" s="398"/>
      <c r="K1755" s="398"/>
      <c r="L1755" s="398"/>
      <c r="M1755" s="398"/>
      <c r="N1755" s="398"/>
      <c r="O1755" s="399"/>
      <c r="P1755" s="400">
        <f>P1737</f>
        <v>0</v>
      </c>
      <c r="Q1755" s="395">
        <f ca="1">IF(P1779="n/a",P1755,IFERROR(IF((OFFSET($C1755,0,$A1755))&lt;0,
MIN(0,P1755-(OFFSET($C1755,0,$A1755)/(OFFSET($C1750,-$A1754,$A1755)))),
MAX(0,P1755-(OFFSET($C1755,0,$A1755)/(OFFSET($C1750,-$A1754,$A1755))))),0))</f>
        <v>0</v>
      </c>
      <c r="R1755" s="395">
        <f t="shared" ca="1" si="2541"/>
        <v>0</v>
      </c>
      <c r="S1755" s="395">
        <f t="shared" ca="1" si="2542"/>
        <v>0</v>
      </c>
      <c r="T1755" s="395">
        <f t="shared" ca="1" si="2543"/>
        <v>0</v>
      </c>
      <c r="U1755" s="395">
        <f t="shared" ca="1" si="2544"/>
        <v>0</v>
      </c>
      <c r="V1755" s="395">
        <f t="shared" ca="1" si="2545"/>
        <v>0</v>
      </c>
      <c r="W1755" s="395">
        <f t="shared" ca="1" si="2546"/>
        <v>0</v>
      </c>
      <c r="X1755" s="334"/>
      <c r="Y1755" s="334"/>
      <c r="Z1755" s="334"/>
      <c r="AA1755" s="249"/>
      <c r="AB1755" s="249"/>
    </row>
    <row r="1756" spans="1:28" hidden="1" outlineLevel="1">
      <c r="A1756" s="331">
        <v>14</v>
      </c>
      <c r="B1756" s="309" t="str">
        <f t="shared" ca="1" si="2547"/>
        <v>Depreciated Net Capex 2026</v>
      </c>
      <c r="C1756" s="398"/>
      <c r="D1756" s="398"/>
      <c r="E1756" s="398"/>
      <c r="F1756" s="398"/>
      <c r="G1756" s="398"/>
      <c r="H1756" s="398"/>
      <c r="I1756" s="398"/>
      <c r="J1756" s="398"/>
      <c r="K1756" s="398"/>
      <c r="L1756" s="398"/>
      <c r="M1756" s="398"/>
      <c r="N1756" s="398"/>
      <c r="O1756" s="398"/>
      <c r="P1756" s="399"/>
      <c r="Q1756" s="400">
        <f>Q1737</f>
        <v>0</v>
      </c>
      <c r="R1756" s="395">
        <f ca="1">IF(Q1780="n/a",Q1756,IFERROR(IF((OFFSET($C1756,0,$A1756))&lt;0,
MIN(0,Q1756-(OFFSET($C1756,0,$A1756)/(OFFSET($C1751,-$A1755,$A1756)))),
MAX(0,Q1756-(OFFSET($C1756,0,$A1756)/(OFFSET($C1751,-$A1755,$A1756))))),0))</f>
        <v>0</v>
      </c>
      <c r="S1756" s="395">
        <f t="shared" ca="1" si="2542"/>
        <v>0</v>
      </c>
      <c r="T1756" s="395">
        <f t="shared" ca="1" si="2543"/>
        <v>0</v>
      </c>
      <c r="U1756" s="395">
        <f t="shared" ca="1" si="2544"/>
        <v>0</v>
      </c>
      <c r="V1756" s="395">
        <f t="shared" ca="1" si="2545"/>
        <v>0</v>
      </c>
      <c r="W1756" s="395">
        <f t="shared" ca="1" si="2546"/>
        <v>0</v>
      </c>
      <c r="X1756" s="334"/>
      <c r="Y1756" s="334"/>
      <c r="Z1756" s="334"/>
      <c r="AA1756" s="249"/>
      <c r="AB1756" s="249"/>
    </row>
    <row r="1757" spans="1:28" hidden="1" outlineLevel="1">
      <c r="A1757" s="331">
        <v>15</v>
      </c>
      <c r="B1757" s="309" t="str">
        <f t="shared" ca="1" si="2547"/>
        <v>Depreciated Net Capex 2027</v>
      </c>
      <c r="C1757" s="398"/>
      <c r="D1757" s="398"/>
      <c r="E1757" s="398"/>
      <c r="F1757" s="398"/>
      <c r="G1757" s="398"/>
      <c r="H1757" s="398"/>
      <c r="I1757" s="398"/>
      <c r="J1757" s="398"/>
      <c r="K1757" s="398"/>
      <c r="L1757" s="398"/>
      <c r="M1757" s="398"/>
      <c r="N1757" s="398"/>
      <c r="O1757" s="398"/>
      <c r="P1757" s="398"/>
      <c r="Q1757" s="399"/>
      <c r="R1757" s="400">
        <f>R1737</f>
        <v>0</v>
      </c>
      <c r="S1757" s="395">
        <f ca="1">IF(R1781="n/a",R1757,IFERROR(IF((OFFSET($C1757,0,$A1757))&lt;0,
MIN(0,R1757-(OFFSET($C1757,0,$A1757)/(OFFSET($C1752,-$A1756,$A1757)))),
MAX(0,R1757-(OFFSET($C1757,0,$A1757)/(OFFSET($C1752,-$A1756,$A1757))))),0))</f>
        <v>0</v>
      </c>
      <c r="T1757" s="395">
        <f t="shared" ca="1" si="2543"/>
        <v>0</v>
      </c>
      <c r="U1757" s="395">
        <f t="shared" ca="1" si="2544"/>
        <v>0</v>
      </c>
      <c r="V1757" s="395">
        <f t="shared" ca="1" si="2545"/>
        <v>0</v>
      </c>
      <c r="W1757" s="395">
        <f t="shared" ca="1" si="2546"/>
        <v>0</v>
      </c>
      <c r="X1757" s="334"/>
      <c r="Y1757" s="334"/>
      <c r="Z1757" s="334"/>
      <c r="AA1757" s="249"/>
      <c r="AB1757" s="249"/>
    </row>
    <row r="1758" spans="1:28" hidden="1" outlineLevel="1">
      <c r="A1758" s="331">
        <v>16</v>
      </c>
      <c r="B1758" s="309" t="str">
        <f t="shared" ca="1" si="2547"/>
        <v>Depreciated Net Capex 2028</v>
      </c>
      <c r="C1758" s="398"/>
      <c r="D1758" s="398"/>
      <c r="E1758" s="398"/>
      <c r="F1758" s="398"/>
      <c r="G1758" s="398"/>
      <c r="H1758" s="398"/>
      <c r="I1758" s="398"/>
      <c r="J1758" s="398"/>
      <c r="K1758" s="398"/>
      <c r="L1758" s="398"/>
      <c r="M1758" s="398"/>
      <c r="N1758" s="398"/>
      <c r="O1758" s="398"/>
      <c r="P1758" s="398"/>
      <c r="Q1758" s="398"/>
      <c r="R1758" s="399"/>
      <c r="S1758" s="400">
        <f>S1737</f>
        <v>0</v>
      </c>
      <c r="T1758" s="395">
        <f ca="1">IF(S1782="n/a",S1758,IFERROR(IF((OFFSET($C1758,0,$A1758))&lt;0,
MIN(0,S1758-(OFFSET($C1758,0,$A1758)/(OFFSET($C1753,-$A1757,$A1758)))),
MAX(0,S1758-(OFFSET($C1758,0,$A1758)/(OFFSET($C1753,-$A1757,$A1758))))),0))</f>
        <v>0</v>
      </c>
      <c r="U1758" s="395">
        <f t="shared" ca="1" si="2544"/>
        <v>0</v>
      </c>
      <c r="V1758" s="395">
        <f t="shared" ca="1" si="2545"/>
        <v>0</v>
      </c>
      <c r="W1758" s="395">
        <f t="shared" ca="1" si="2546"/>
        <v>0</v>
      </c>
      <c r="X1758" s="334"/>
      <c r="Y1758" s="334"/>
      <c r="Z1758" s="334"/>
      <c r="AA1758" s="249"/>
      <c r="AB1758" s="249"/>
    </row>
    <row r="1759" spans="1:28" hidden="1" outlineLevel="1">
      <c r="A1759" s="331">
        <v>17</v>
      </c>
      <c r="B1759" s="309" t="str">
        <f t="shared" ca="1" si="2547"/>
        <v>Depreciated Net Capex 2029</v>
      </c>
      <c r="C1759" s="398"/>
      <c r="D1759" s="398"/>
      <c r="E1759" s="398"/>
      <c r="F1759" s="398"/>
      <c r="G1759" s="398"/>
      <c r="H1759" s="398"/>
      <c r="I1759" s="398"/>
      <c r="J1759" s="398"/>
      <c r="K1759" s="398"/>
      <c r="L1759" s="398"/>
      <c r="M1759" s="398"/>
      <c r="N1759" s="398"/>
      <c r="O1759" s="398"/>
      <c r="P1759" s="398"/>
      <c r="Q1759" s="398"/>
      <c r="R1759" s="398"/>
      <c r="S1759" s="399"/>
      <c r="T1759" s="400">
        <f>T1737</f>
        <v>0</v>
      </c>
      <c r="U1759" s="395">
        <f ca="1">IF(T1783="n/a",T1759,IFERROR(IF((OFFSET($C1759,0,$A1759))&lt;0,
MIN(0,T1759-(OFFSET($C1759,0,$A1759)/(OFFSET($C1754,-$A1758,$A1759)))),
MAX(0,T1759-(OFFSET($C1759,0,$A1759)/(OFFSET($C1754,-$A1758,$A1759))))),0))</f>
        <v>0</v>
      </c>
      <c r="V1759" s="395">
        <f t="shared" ca="1" si="2545"/>
        <v>0</v>
      </c>
      <c r="W1759" s="395">
        <f t="shared" ca="1" si="2546"/>
        <v>0</v>
      </c>
      <c r="X1759" s="334"/>
      <c r="Y1759" s="334"/>
      <c r="Z1759" s="334"/>
      <c r="AA1759" s="249"/>
      <c r="AB1759" s="249"/>
    </row>
    <row r="1760" spans="1:28" hidden="1" outlineLevel="1">
      <c r="A1760" s="331">
        <v>18</v>
      </c>
      <c r="B1760" s="309" t="str">
        <f t="shared" ca="1" si="2547"/>
        <v>Depreciated Net Capex 2030</v>
      </c>
      <c r="C1760" s="398"/>
      <c r="D1760" s="398"/>
      <c r="E1760" s="398"/>
      <c r="F1760" s="398"/>
      <c r="G1760" s="398"/>
      <c r="H1760" s="398"/>
      <c r="I1760" s="398"/>
      <c r="J1760" s="398"/>
      <c r="K1760" s="398"/>
      <c r="L1760" s="398"/>
      <c r="M1760" s="398"/>
      <c r="N1760" s="398"/>
      <c r="O1760" s="398"/>
      <c r="P1760" s="398"/>
      <c r="Q1760" s="398"/>
      <c r="R1760" s="398"/>
      <c r="S1760" s="398"/>
      <c r="T1760" s="399"/>
      <c r="U1760" s="400">
        <f>U1737</f>
        <v>0</v>
      </c>
      <c r="V1760" s="395">
        <f ca="1">IF(U1784="n/a",U1760,IFERROR(IF((OFFSET($C1760,0,$A1760))&lt;0,
MIN(0,U1760-(OFFSET($C1760,0,$A1760)/(OFFSET($C1755,-$A1759,$A1760)))),
MAX(0,U1760-(OFFSET($C1760,0,$A1760)/(OFFSET($C1755,-$A1759,$A1760))))),0))</f>
        <v>0</v>
      </c>
      <c r="W1760" s="395">
        <f t="shared" ca="1" si="2546"/>
        <v>0</v>
      </c>
      <c r="X1760" s="334"/>
      <c r="Y1760" s="334"/>
      <c r="Z1760" s="334"/>
      <c r="AA1760" s="249"/>
      <c r="AB1760" s="249"/>
    </row>
    <row r="1761" spans="1:28" hidden="1" outlineLevel="1">
      <c r="A1761" s="331">
        <v>19</v>
      </c>
      <c r="B1761" s="309" t="str">
        <f t="shared" ca="1" si="2547"/>
        <v>Depreciated Net Capex 2031</v>
      </c>
      <c r="C1761" s="398"/>
      <c r="D1761" s="398"/>
      <c r="E1761" s="398"/>
      <c r="F1761" s="398"/>
      <c r="G1761" s="398"/>
      <c r="H1761" s="398"/>
      <c r="I1761" s="398"/>
      <c r="J1761" s="398"/>
      <c r="K1761" s="398"/>
      <c r="L1761" s="398"/>
      <c r="M1761" s="398"/>
      <c r="N1761" s="398"/>
      <c r="O1761" s="398"/>
      <c r="P1761" s="398"/>
      <c r="Q1761" s="398"/>
      <c r="R1761" s="398"/>
      <c r="S1761" s="398"/>
      <c r="T1761" s="398"/>
      <c r="U1761" s="399"/>
      <c r="V1761" s="400">
        <f>V1737</f>
        <v>0</v>
      </c>
      <c r="W1761" s="395">
        <f ca="1">IF(V1785="n/a",V1761,IFERROR(IF((OFFSET($C1761,0,$A1761))&lt;0,
MIN(0,V1761-(OFFSET($C1761,0,$A1761)/(OFFSET($C1756,-$A1760,$A1761)))),
MAX(0,V1761-(OFFSET($C1761,0,$A1761)/(OFFSET($C1756,-$A1760,$A1761))))),0))</f>
        <v>0</v>
      </c>
      <c r="X1761" s="334"/>
      <c r="Y1761" s="334"/>
      <c r="Z1761" s="334"/>
      <c r="AA1761" s="249"/>
      <c r="AB1761" s="249"/>
    </row>
    <row r="1762" spans="1:28" hidden="1" outlineLevel="1">
      <c r="A1762" s="331">
        <v>20</v>
      </c>
      <c r="B1762" s="309" t="str">
        <f t="shared" ca="1" si="2547"/>
        <v>Depreciated Net Capex 2032</v>
      </c>
      <c r="C1762" s="398"/>
      <c r="D1762" s="398"/>
      <c r="E1762" s="398"/>
      <c r="F1762" s="398"/>
      <c r="G1762" s="398"/>
      <c r="H1762" s="398"/>
      <c r="I1762" s="398"/>
      <c r="J1762" s="398"/>
      <c r="K1762" s="398"/>
      <c r="L1762" s="398"/>
      <c r="M1762" s="398"/>
      <c r="N1762" s="398"/>
      <c r="O1762" s="398"/>
      <c r="P1762" s="398"/>
      <c r="Q1762" s="398"/>
      <c r="R1762" s="398"/>
      <c r="S1762" s="398"/>
      <c r="T1762" s="398"/>
      <c r="U1762" s="398"/>
      <c r="V1762" s="399"/>
      <c r="W1762" s="395">
        <f>W1737</f>
        <v>0</v>
      </c>
      <c r="X1762" s="249"/>
      <c r="Y1762" s="249"/>
      <c r="Z1762" s="249"/>
      <c r="AA1762" s="249"/>
      <c r="AB1762" s="249"/>
    </row>
    <row r="1763" spans="1:28" hidden="1" outlineLevel="1">
      <c r="A1763" s="249"/>
      <c r="B1763" s="332"/>
      <c r="C1763" s="395"/>
      <c r="D1763" s="395"/>
      <c r="E1763" s="395"/>
      <c r="F1763" s="395"/>
      <c r="G1763" s="395"/>
      <c r="H1763" s="395"/>
      <c r="I1763" s="395"/>
      <c r="J1763" s="395"/>
      <c r="K1763" s="395"/>
      <c r="L1763" s="395"/>
      <c r="M1763" s="395"/>
      <c r="N1763" s="395"/>
      <c r="O1763" s="395"/>
      <c r="P1763" s="395"/>
      <c r="Q1763" s="395"/>
      <c r="R1763" s="395"/>
      <c r="S1763" s="395"/>
      <c r="T1763" s="395"/>
      <c r="U1763" s="395"/>
      <c r="V1763" s="395"/>
      <c r="W1763" s="395"/>
      <c r="X1763" s="249"/>
      <c r="Y1763" s="249"/>
      <c r="Z1763" s="249"/>
      <c r="AA1763" s="249"/>
      <c r="AB1763" s="249"/>
    </row>
    <row r="1764" spans="1:28" hidden="1" outlineLevel="1">
      <c r="A1764" s="249"/>
      <c r="B1764" s="332"/>
      <c r="C1764" s="395"/>
      <c r="D1764" s="395"/>
      <c r="E1764" s="395"/>
      <c r="F1764" s="395"/>
      <c r="G1764" s="395"/>
      <c r="H1764" s="395"/>
      <c r="I1764" s="395"/>
      <c r="J1764" s="395"/>
      <c r="K1764" s="395"/>
      <c r="L1764" s="395"/>
      <c r="M1764" s="395"/>
      <c r="N1764" s="395"/>
      <c r="O1764" s="395"/>
      <c r="P1764" s="395"/>
      <c r="Q1764" s="395"/>
      <c r="R1764" s="395"/>
      <c r="S1764" s="395"/>
      <c r="T1764" s="395"/>
      <c r="U1764" s="395"/>
      <c r="V1764" s="395"/>
      <c r="W1764" s="395"/>
      <c r="X1764" s="249"/>
      <c r="Y1764" s="249"/>
      <c r="Z1764" s="249"/>
      <c r="AA1764" s="249"/>
      <c r="AB1764" s="249"/>
    </row>
    <row r="1765" spans="1:28" hidden="1" outlineLevel="1">
      <c r="A1765" s="249"/>
      <c r="B1765" s="309" t="s">
        <v>302</v>
      </c>
      <c r="C1765" s="395"/>
      <c r="D1765" s="395">
        <f t="shared" ref="D1765" ca="1" si="2548">IF(C1765="n/a","n/a",IF(AND(C1765&lt;1,D1739=0),0,
IF(D1739=0,C1765-1,
IF(C1765&lt;1,D1740,
(((C1765-1)*(C1741-(C1741/(C1765))))+(D1739*D1740))/(D1741)))))</f>
        <v>0</v>
      </c>
      <c r="E1765" s="395">
        <f t="shared" ref="E1765" ca="1" si="2549">IF(D1765="n/a","n/a",IF(AND(D1765&lt;1,E1739=0),0,
IF(E1739=0,D1765-1,
IF(D1765&lt;1,E1740,
(((D1765-1)*(D1741-(D1741/(D1765))))+(E1739*E1740))/(E1741)))))</f>
        <v>0</v>
      </c>
      <c r="F1765" s="395">
        <f t="shared" ref="F1765" ca="1" si="2550">IF(E1765="n/a","n/a",IF(AND(E1765&lt;1,F1739=0),0,
IF(F1739=0,E1765-1,
IF(E1765&lt;1,F1740,
(((E1765-1)*(E1741-(E1741/(E1765))))+(F1739*F1740))/(F1741)))))</f>
        <v>0</v>
      </c>
      <c r="G1765" s="395">
        <f t="shared" ref="G1765" ca="1" si="2551">IF(F1765="n/a","n/a",IF(AND(F1765&lt;1,G1739=0),0,
IF(G1739=0,F1765-1,
IF(F1765&lt;1,G1740,
(((F1765-1)*(F1741-(F1741/(F1765))))+(G1739*G1740))/(G1741)))))</f>
        <v>0</v>
      </c>
      <c r="H1765" s="395">
        <f t="shared" ref="H1765" ca="1" si="2552">IF(G1765="n/a","n/a",IF(AND(G1765&lt;1,H1739=0),0,
IF(H1739=0,G1765-1,
IF(G1765&lt;1,H1740,
(((G1765-1)*(G1741-(G1741/(G1765))))+(H1739*H1740))/(H1741)))))</f>
        <v>0</v>
      </c>
      <c r="I1765" s="395">
        <f ca="1">IF(H1765="n/a","n/a",IF(AND(H1765&lt;1,I1739=0),0,
IF(I1739=0,H1765-1,
IF(H1765&lt;1,I1740,
(((H1765-1)*(H1741-(H1741/(H1765))))+(I1739*I1740))/(I1741)))))</f>
        <v>0</v>
      </c>
      <c r="J1765" s="395">
        <f t="shared" ref="J1765" ca="1" si="2553">IF(I1765="n/a","n/a",IF(AND(I1765&lt;1,J1739=0),0,
IF(J1739=0,I1765-1,
IF(I1765&lt;1,J1740,
(((I1765-1)*(I1741-(I1741/(I1765))))+(J1739*J1740))/(J1741)))))</f>
        <v>0</v>
      </c>
      <c r="K1765" s="395">
        <f t="shared" ref="K1765" ca="1" si="2554">IF(J1765="n/a","n/a",IF(AND(J1765&lt;1,K1739=0),0,
IF(K1739=0,J1765-1,
IF(J1765&lt;1,K1740,
(((J1765-1)*(J1741-(J1741/(J1765))))+(K1739*K1740))/(K1741)))))</f>
        <v>0</v>
      </c>
      <c r="L1765" s="395">
        <f t="shared" ref="L1765" ca="1" si="2555">IF(K1765="n/a","n/a",IF(AND(K1765&lt;1,L1739=0),0,
IF(L1739=0,K1765-1,
IF(K1765&lt;1,L1740,
(((K1765-1)*(K1741-(K1741/(K1765))))+(L1739*L1740))/(L1741)))))</f>
        <v>0</v>
      </c>
      <c r="M1765" s="395">
        <f t="shared" ref="M1765" ca="1" si="2556">IF(L1765="n/a","n/a",IF(AND(L1765&lt;1,M1739=0),0,
IF(M1739=0,L1765-1,
IF(L1765&lt;1,M1740,
(((L1765-1)*(L1741-(L1741/(L1765))))+(M1739*M1740))/(M1741)))))</f>
        <v>0</v>
      </c>
      <c r="N1765" s="395">
        <f t="shared" ref="N1765" ca="1" si="2557">IF(M1765="n/a","n/a",IF(AND(M1765&lt;1,N1739=0),0,
IF(N1739=0,M1765-1,
IF(M1765&lt;1,N1740,
(((M1765-1)*(M1741-(M1741/(M1765))))+(N1739*N1740))/(N1741)))))</f>
        <v>0</v>
      </c>
      <c r="O1765" s="395">
        <f t="shared" ref="O1765" ca="1" si="2558">IF(N1765="n/a","n/a",IF(AND(N1765&lt;1,O1739=0),0,
IF(O1739=0,N1765-1,
IF(N1765&lt;1,O1740,
(((N1765-1)*(N1741-(N1741/(N1765))))+(O1739*O1740))/(O1741)))))</f>
        <v>0</v>
      </c>
      <c r="P1765" s="395">
        <f t="shared" ref="P1765" ca="1" si="2559">IF(O1765="n/a","n/a",IF(AND(O1765&lt;1,P1739=0),0,
IF(P1739=0,O1765-1,
IF(O1765&lt;1,P1740,
(((O1765-1)*(O1741-(O1741/(O1765))))+(P1739*P1740))/(P1741)))))</f>
        <v>0</v>
      </c>
      <c r="Q1765" s="395">
        <f t="shared" ref="Q1765" ca="1" si="2560">IF(P1765="n/a","n/a",IF(AND(P1765&lt;1,Q1739=0),0,
IF(Q1739=0,P1765-1,
IF(P1765&lt;1,Q1740,
(((P1765-1)*(P1741-(P1741/(P1765))))+(Q1739*Q1740))/(Q1741)))))</f>
        <v>0</v>
      </c>
      <c r="R1765" s="395">
        <f t="shared" ref="R1765" ca="1" si="2561">IF(Q1765="n/a","n/a",IF(AND(Q1765&lt;1,R1739=0),0,
IF(R1739=0,Q1765-1,
IF(Q1765&lt;1,R1740,
(((Q1765-1)*(Q1741-(Q1741/(Q1765))))+(R1739*R1740))/(R1741)))))</f>
        <v>0</v>
      </c>
      <c r="S1765" s="395">
        <f t="shared" ref="S1765" ca="1" si="2562">IF(R1765="n/a","n/a",IF(AND(R1765&lt;1,S1739=0),0,
IF(S1739=0,R1765-1,
IF(R1765&lt;1,S1740,
(((R1765-1)*(R1741-(R1741/(R1765))))+(S1739*S1740))/(S1741)))))</f>
        <v>0</v>
      </c>
      <c r="T1765" s="395">
        <f t="shared" ref="T1765" ca="1" si="2563">IF(S1765="n/a","n/a",IF(AND(S1765&lt;1,T1739=0),0,
IF(T1739=0,S1765-1,
IF(S1765&lt;1,T1740,
(((S1765-1)*(S1741-(S1741/(S1765))))+(T1739*T1740))/(T1741)))))</f>
        <v>0</v>
      </c>
      <c r="U1765" s="395">
        <f t="shared" ref="U1765" ca="1" si="2564">IF(T1765="n/a","n/a",IF(AND(T1765&lt;1,U1739=0),0,
IF(U1739=0,T1765-1,
IF(T1765&lt;1,U1740,
(((T1765-1)*(T1741-(T1741/(T1765))))+(U1739*U1740))/(U1741)))))</f>
        <v>0</v>
      </c>
      <c r="V1765" s="395">
        <f t="shared" ref="V1765" ca="1" si="2565">IF(U1765="n/a","n/a",IF(AND(U1765&lt;1,V1739=0),0,
IF(V1739=0,U1765-1,
IF(U1765&lt;1,V1740,
(((U1765-1)*(U1741-(U1741/(U1765))))+(V1739*V1740))/(V1741)))))</f>
        <v>0</v>
      </c>
      <c r="W1765" s="395">
        <f t="shared" ref="W1765" ca="1" si="2566">IF(V1765="n/a","n/a",IF(AND(V1765&lt;1,W1739=0),0,
IF(W1739=0,V1765-1,
IF(V1765&lt;1,W1740,
(((V1765-1)*(V1741-(V1741/(V1765))))+(W1739*W1740))/(W1741)))))</f>
        <v>0</v>
      </c>
      <c r="X1765" s="249"/>
      <c r="Y1765" s="249"/>
      <c r="Z1765" s="249"/>
      <c r="AA1765" s="249"/>
      <c r="AB1765" s="249"/>
    </row>
    <row r="1766" spans="1:28" hidden="1" outlineLevel="1">
      <c r="A1766" s="249"/>
      <c r="B1766" s="309" t="s">
        <v>301</v>
      </c>
      <c r="C1766" s="400">
        <f ca="1">C1738</f>
        <v>0</v>
      </c>
      <c r="D1766" s="395">
        <f t="shared" ref="D1766" ca="1" si="2567">IF(C1766="n/a","n/a",MAX(0,C1766-1))</f>
        <v>0</v>
      </c>
      <c r="E1766" s="395">
        <f t="shared" ref="E1766:E1767" ca="1" si="2568">IF(D1766="n/a","n/a",MAX(0,D1766-1))</f>
        <v>0</v>
      </c>
      <c r="F1766" s="395">
        <f t="shared" ref="F1766:F1768" ca="1" si="2569">IF(E1766="n/a","n/a",MAX(0,E1766-1))</f>
        <v>0</v>
      </c>
      <c r="G1766" s="395">
        <f t="shared" ref="G1766:G1769" ca="1" si="2570">IF(F1766="n/a","n/a",MAX(0,F1766-1))</f>
        <v>0</v>
      </c>
      <c r="H1766" s="395">
        <f t="shared" ref="H1766:H1770" ca="1" si="2571">IF(G1766="n/a","n/a",MAX(0,G1766-1))</f>
        <v>0</v>
      </c>
      <c r="I1766" s="395">
        <f t="shared" ref="I1766:I1771" ca="1" si="2572">IF(H1766="n/a","n/a",MAX(0,H1766-1))</f>
        <v>0</v>
      </c>
      <c r="J1766" s="395">
        <f t="shared" ref="J1766:J1772" ca="1" si="2573">IF(I1766="n/a","n/a",MAX(0,I1766-1))</f>
        <v>0</v>
      </c>
      <c r="K1766" s="395">
        <f t="shared" ref="K1766:K1773" ca="1" si="2574">IF(J1766="n/a","n/a",MAX(0,J1766-1))</f>
        <v>0</v>
      </c>
      <c r="L1766" s="395">
        <f t="shared" ref="L1766:L1774" ca="1" si="2575">IF(K1766="n/a","n/a",MAX(0,K1766-1))</f>
        <v>0</v>
      </c>
      <c r="M1766" s="395">
        <f t="shared" ref="M1766:M1775" ca="1" si="2576">IF(L1766="n/a","n/a",MAX(0,L1766-1))</f>
        <v>0</v>
      </c>
      <c r="N1766" s="395">
        <f t="shared" ref="N1766:N1776" ca="1" si="2577">IF(M1766="n/a","n/a",MAX(0,M1766-1))</f>
        <v>0</v>
      </c>
      <c r="O1766" s="395">
        <f t="shared" ref="O1766:O1777" ca="1" si="2578">IF(N1766="n/a","n/a",MAX(0,N1766-1))</f>
        <v>0</v>
      </c>
      <c r="P1766" s="395">
        <f t="shared" ref="P1766:P1778" ca="1" si="2579">IF(O1766="n/a","n/a",MAX(0,O1766-1))</f>
        <v>0</v>
      </c>
      <c r="Q1766" s="395">
        <f t="shared" ref="Q1766:Q1779" ca="1" si="2580">IF(P1766="n/a","n/a",MAX(0,P1766-1))</f>
        <v>0</v>
      </c>
      <c r="R1766" s="395">
        <f t="shared" ref="R1766:R1780" ca="1" si="2581">IF(Q1766="n/a","n/a",MAX(0,Q1766-1))</f>
        <v>0</v>
      </c>
      <c r="S1766" s="395">
        <f t="shared" ref="S1766:S1781" ca="1" si="2582">IF(R1766="n/a","n/a",MAX(0,R1766-1))</f>
        <v>0</v>
      </c>
      <c r="T1766" s="395">
        <f t="shared" ref="T1766:T1782" ca="1" si="2583">IF(S1766="n/a","n/a",MAX(0,S1766-1))</f>
        <v>0</v>
      </c>
      <c r="U1766" s="395">
        <f t="shared" ref="U1766:U1783" ca="1" si="2584">IF(T1766="n/a","n/a",MAX(0,T1766-1))</f>
        <v>0</v>
      </c>
      <c r="V1766" s="395">
        <f t="shared" ref="V1766:V1784" ca="1" si="2585">IF(U1766="n/a","n/a",MAX(0,U1766-1))</f>
        <v>0</v>
      </c>
      <c r="W1766" s="395">
        <f t="shared" ref="W1766:W1784" ca="1" si="2586">IF(V1766="n/a","n/a",MAX(0,V1766-1))</f>
        <v>0</v>
      </c>
      <c r="X1766" s="249"/>
      <c r="Y1766" s="249"/>
      <c r="Z1766" s="249"/>
      <c r="AA1766" s="249"/>
      <c r="AB1766" s="249"/>
    </row>
    <row r="1767" spans="1:28" hidden="1" outlineLevel="1">
      <c r="A1767" s="249"/>
      <c r="B1767" s="309" t="str">
        <f t="shared" ref="B1767:B1786" ca="1" si="2587">"RL Capex "&amp;OFFSET($C$6,0,A1743)</f>
        <v>RL Capex 2013</v>
      </c>
      <c r="C1767" s="396"/>
      <c r="D1767" s="400">
        <f ca="1">D1738</f>
        <v>0</v>
      </c>
      <c r="E1767" s="395">
        <f t="shared" ca="1" si="2568"/>
        <v>0</v>
      </c>
      <c r="F1767" s="395">
        <f t="shared" ca="1" si="2569"/>
        <v>0</v>
      </c>
      <c r="G1767" s="395">
        <f t="shared" ca="1" si="2570"/>
        <v>0</v>
      </c>
      <c r="H1767" s="395">
        <f t="shared" ca="1" si="2571"/>
        <v>0</v>
      </c>
      <c r="I1767" s="395">
        <f t="shared" ca="1" si="2572"/>
        <v>0</v>
      </c>
      <c r="J1767" s="395">
        <f t="shared" ca="1" si="2573"/>
        <v>0</v>
      </c>
      <c r="K1767" s="395">
        <f t="shared" ca="1" si="2574"/>
        <v>0</v>
      </c>
      <c r="L1767" s="395">
        <f t="shared" ca="1" si="2575"/>
        <v>0</v>
      </c>
      <c r="M1767" s="395">
        <f t="shared" ca="1" si="2576"/>
        <v>0</v>
      </c>
      <c r="N1767" s="395">
        <f t="shared" ca="1" si="2577"/>
        <v>0</v>
      </c>
      <c r="O1767" s="395">
        <f t="shared" ca="1" si="2578"/>
        <v>0</v>
      </c>
      <c r="P1767" s="395">
        <f t="shared" ca="1" si="2579"/>
        <v>0</v>
      </c>
      <c r="Q1767" s="395">
        <f t="shared" ca="1" si="2580"/>
        <v>0</v>
      </c>
      <c r="R1767" s="395">
        <f t="shared" ca="1" si="2581"/>
        <v>0</v>
      </c>
      <c r="S1767" s="395">
        <f t="shared" ca="1" si="2582"/>
        <v>0</v>
      </c>
      <c r="T1767" s="395">
        <f t="shared" ca="1" si="2583"/>
        <v>0</v>
      </c>
      <c r="U1767" s="395">
        <f t="shared" ca="1" si="2584"/>
        <v>0</v>
      </c>
      <c r="V1767" s="395">
        <f t="shared" ca="1" si="2585"/>
        <v>0</v>
      </c>
      <c r="W1767" s="395">
        <f t="shared" ca="1" si="2586"/>
        <v>0</v>
      </c>
      <c r="X1767" s="249"/>
      <c r="Y1767" s="249"/>
      <c r="Z1767" s="249"/>
      <c r="AA1767" s="249"/>
      <c r="AB1767" s="249"/>
    </row>
    <row r="1768" spans="1:28" hidden="1" outlineLevel="1">
      <c r="A1768" s="249"/>
      <c r="B1768" s="309" t="str">
        <f t="shared" ca="1" si="2587"/>
        <v>RL Capex 2014</v>
      </c>
      <c r="C1768" s="401"/>
      <c r="D1768" s="396"/>
      <c r="E1768" s="400">
        <f ca="1">E1738</f>
        <v>0</v>
      </c>
      <c r="F1768" s="395">
        <f t="shared" ca="1" si="2569"/>
        <v>0</v>
      </c>
      <c r="G1768" s="395">
        <f t="shared" ca="1" si="2570"/>
        <v>0</v>
      </c>
      <c r="H1768" s="395">
        <f t="shared" ca="1" si="2571"/>
        <v>0</v>
      </c>
      <c r="I1768" s="395">
        <f t="shared" ca="1" si="2572"/>
        <v>0</v>
      </c>
      <c r="J1768" s="395">
        <f t="shared" ca="1" si="2573"/>
        <v>0</v>
      </c>
      <c r="K1768" s="395">
        <f t="shared" ca="1" si="2574"/>
        <v>0</v>
      </c>
      <c r="L1768" s="395">
        <f t="shared" ca="1" si="2575"/>
        <v>0</v>
      </c>
      <c r="M1768" s="395">
        <f t="shared" ca="1" si="2576"/>
        <v>0</v>
      </c>
      <c r="N1768" s="395">
        <f t="shared" ca="1" si="2577"/>
        <v>0</v>
      </c>
      <c r="O1768" s="395">
        <f t="shared" ca="1" si="2578"/>
        <v>0</v>
      </c>
      <c r="P1768" s="395">
        <f t="shared" ca="1" si="2579"/>
        <v>0</v>
      </c>
      <c r="Q1768" s="395">
        <f t="shared" ca="1" si="2580"/>
        <v>0</v>
      </c>
      <c r="R1768" s="395">
        <f t="shared" ca="1" si="2581"/>
        <v>0</v>
      </c>
      <c r="S1768" s="395">
        <f t="shared" ca="1" si="2582"/>
        <v>0</v>
      </c>
      <c r="T1768" s="395">
        <f t="shared" ca="1" si="2583"/>
        <v>0</v>
      </c>
      <c r="U1768" s="395">
        <f t="shared" ca="1" si="2584"/>
        <v>0</v>
      </c>
      <c r="V1768" s="395">
        <f t="shared" ca="1" si="2585"/>
        <v>0</v>
      </c>
      <c r="W1768" s="395">
        <f t="shared" ca="1" si="2586"/>
        <v>0</v>
      </c>
      <c r="X1768" s="249"/>
      <c r="Y1768" s="249"/>
      <c r="Z1768" s="249"/>
      <c r="AA1768" s="249"/>
      <c r="AB1768" s="249"/>
    </row>
    <row r="1769" spans="1:28" hidden="1" outlineLevel="1">
      <c r="A1769" s="249"/>
      <c r="B1769" s="309" t="str">
        <f t="shared" ca="1" si="2587"/>
        <v>RL Capex 2015</v>
      </c>
      <c r="C1769" s="401"/>
      <c r="D1769" s="401"/>
      <c r="E1769" s="396"/>
      <c r="F1769" s="400">
        <f ca="1">F1738</f>
        <v>0</v>
      </c>
      <c r="G1769" s="395">
        <f t="shared" ca="1" si="2570"/>
        <v>0</v>
      </c>
      <c r="H1769" s="395">
        <f t="shared" ca="1" si="2571"/>
        <v>0</v>
      </c>
      <c r="I1769" s="395">
        <f t="shared" ca="1" si="2572"/>
        <v>0</v>
      </c>
      <c r="J1769" s="395">
        <f t="shared" ca="1" si="2573"/>
        <v>0</v>
      </c>
      <c r="K1769" s="395">
        <f t="shared" ca="1" si="2574"/>
        <v>0</v>
      </c>
      <c r="L1769" s="395">
        <f t="shared" ca="1" si="2575"/>
        <v>0</v>
      </c>
      <c r="M1769" s="395">
        <f t="shared" ca="1" si="2576"/>
        <v>0</v>
      </c>
      <c r="N1769" s="395">
        <f t="shared" ca="1" si="2577"/>
        <v>0</v>
      </c>
      <c r="O1769" s="395">
        <f t="shared" ca="1" si="2578"/>
        <v>0</v>
      </c>
      <c r="P1769" s="395">
        <f t="shared" ca="1" si="2579"/>
        <v>0</v>
      </c>
      <c r="Q1769" s="395">
        <f t="shared" ca="1" si="2580"/>
        <v>0</v>
      </c>
      <c r="R1769" s="395">
        <f t="shared" ca="1" si="2581"/>
        <v>0</v>
      </c>
      <c r="S1769" s="395">
        <f t="shared" ca="1" si="2582"/>
        <v>0</v>
      </c>
      <c r="T1769" s="395">
        <f t="shared" ca="1" si="2583"/>
        <v>0</v>
      </c>
      <c r="U1769" s="395">
        <f t="shared" ca="1" si="2584"/>
        <v>0</v>
      </c>
      <c r="V1769" s="395">
        <f t="shared" ca="1" si="2585"/>
        <v>0</v>
      </c>
      <c r="W1769" s="395">
        <f t="shared" ca="1" si="2586"/>
        <v>0</v>
      </c>
      <c r="X1769" s="249"/>
      <c r="Y1769" s="249"/>
      <c r="Z1769" s="249"/>
      <c r="AA1769" s="249"/>
      <c r="AB1769" s="249"/>
    </row>
    <row r="1770" spans="1:28" hidden="1" outlineLevel="1">
      <c r="A1770" s="249"/>
      <c r="B1770" s="309" t="str">
        <f t="shared" ca="1" si="2587"/>
        <v>RL Capex 2016</v>
      </c>
      <c r="C1770" s="401"/>
      <c r="D1770" s="401"/>
      <c r="E1770" s="401"/>
      <c r="F1770" s="396"/>
      <c r="G1770" s="400">
        <f ca="1">G1738</f>
        <v>0</v>
      </c>
      <c r="H1770" s="395">
        <f t="shared" ca="1" si="2571"/>
        <v>0</v>
      </c>
      <c r="I1770" s="395">
        <f t="shared" ca="1" si="2572"/>
        <v>0</v>
      </c>
      <c r="J1770" s="395">
        <f t="shared" ca="1" si="2573"/>
        <v>0</v>
      </c>
      <c r="K1770" s="395">
        <f t="shared" ca="1" si="2574"/>
        <v>0</v>
      </c>
      <c r="L1770" s="395">
        <f t="shared" ca="1" si="2575"/>
        <v>0</v>
      </c>
      <c r="M1770" s="395">
        <f t="shared" ca="1" si="2576"/>
        <v>0</v>
      </c>
      <c r="N1770" s="395">
        <f t="shared" ca="1" si="2577"/>
        <v>0</v>
      </c>
      <c r="O1770" s="395">
        <f t="shared" ca="1" si="2578"/>
        <v>0</v>
      </c>
      <c r="P1770" s="395">
        <f t="shared" ca="1" si="2579"/>
        <v>0</v>
      </c>
      <c r="Q1770" s="395">
        <f t="shared" ca="1" si="2580"/>
        <v>0</v>
      </c>
      <c r="R1770" s="395">
        <f t="shared" ca="1" si="2581"/>
        <v>0</v>
      </c>
      <c r="S1770" s="395">
        <f t="shared" ca="1" si="2582"/>
        <v>0</v>
      </c>
      <c r="T1770" s="395">
        <f t="shared" ca="1" si="2583"/>
        <v>0</v>
      </c>
      <c r="U1770" s="395">
        <f t="shared" ca="1" si="2584"/>
        <v>0</v>
      </c>
      <c r="V1770" s="395">
        <f t="shared" ca="1" si="2585"/>
        <v>0</v>
      </c>
      <c r="W1770" s="395">
        <f t="shared" ca="1" si="2586"/>
        <v>0</v>
      </c>
      <c r="X1770" s="249"/>
      <c r="Y1770" s="249"/>
      <c r="Z1770" s="249"/>
      <c r="AA1770" s="249"/>
      <c r="AB1770" s="249"/>
    </row>
    <row r="1771" spans="1:28" hidden="1" outlineLevel="1">
      <c r="A1771" s="249"/>
      <c r="B1771" s="309" t="str">
        <f t="shared" ca="1" si="2587"/>
        <v>RL Capex 2017</v>
      </c>
      <c r="C1771" s="401"/>
      <c r="D1771" s="401"/>
      <c r="E1771" s="401"/>
      <c r="F1771" s="401"/>
      <c r="G1771" s="396"/>
      <c r="H1771" s="400">
        <f ca="1">H1738</f>
        <v>0</v>
      </c>
      <c r="I1771" s="395">
        <f t="shared" ca="1" si="2572"/>
        <v>0</v>
      </c>
      <c r="J1771" s="395">
        <f t="shared" ca="1" si="2573"/>
        <v>0</v>
      </c>
      <c r="K1771" s="395">
        <f t="shared" ca="1" si="2574"/>
        <v>0</v>
      </c>
      <c r="L1771" s="395">
        <f t="shared" ca="1" si="2575"/>
        <v>0</v>
      </c>
      <c r="M1771" s="395">
        <f t="shared" ca="1" si="2576"/>
        <v>0</v>
      </c>
      <c r="N1771" s="395">
        <f t="shared" ca="1" si="2577"/>
        <v>0</v>
      </c>
      <c r="O1771" s="395">
        <f t="shared" ca="1" si="2578"/>
        <v>0</v>
      </c>
      <c r="P1771" s="395">
        <f t="shared" ca="1" si="2579"/>
        <v>0</v>
      </c>
      <c r="Q1771" s="395">
        <f t="shared" ca="1" si="2580"/>
        <v>0</v>
      </c>
      <c r="R1771" s="395">
        <f t="shared" ca="1" si="2581"/>
        <v>0</v>
      </c>
      <c r="S1771" s="395">
        <f t="shared" ca="1" si="2582"/>
        <v>0</v>
      </c>
      <c r="T1771" s="395">
        <f t="shared" ca="1" si="2583"/>
        <v>0</v>
      </c>
      <c r="U1771" s="395">
        <f t="shared" ca="1" si="2584"/>
        <v>0</v>
      </c>
      <c r="V1771" s="395">
        <f t="shared" ca="1" si="2585"/>
        <v>0</v>
      </c>
      <c r="W1771" s="395">
        <f t="shared" ca="1" si="2586"/>
        <v>0</v>
      </c>
      <c r="X1771" s="249"/>
      <c r="Y1771" s="249"/>
      <c r="Z1771" s="249"/>
      <c r="AA1771" s="249"/>
      <c r="AB1771" s="249"/>
    </row>
    <row r="1772" spans="1:28" hidden="1" outlineLevel="1">
      <c r="A1772" s="249"/>
      <c r="B1772" s="309" t="str">
        <f t="shared" ca="1" si="2587"/>
        <v>RL Capex 2018</v>
      </c>
      <c r="C1772" s="401"/>
      <c r="D1772" s="401"/>
      <c r="E1772" s="401"/>
      <c r="F1772" s="401"/>
      <c r="G1772" s="401"/>
      <c r="H1772" s="396"/>
      <c r="I1772" s="400">
        <f ca="1">I1738</f>
        <v>0</v>
      </c>
      <c r="J1772" s="395">
        <f t="shared" ca="1" si="2573"/>
        <v>0</v>
      </c>
      <c r="K1772" s="395">
        <f t="shared" ca="1" si="2574"/>
        <v>0</v>
      </c>
      <c r="L1772" s="395">
        <f t="shared" ca="1" si="2575"/>
        <v>0</v>
      </c>
      <c r="M1772" s="395">
        <f t="shared" ca="1" si="2576"/>
        <v>0</v>
      </c>
      <c r="N1772" s="395">
        <f t="shared" ca="1" si="2577"/>
        <v>0</v>
      </c>
      <c r="O1772" s="395">
        <f t="shared" ca="1" si="2578"/>
        <v>0</v>
      </c>
      <c r="P1772" s="395">
        <f t="shared" ca="1" si="2579"/>
        <v>0</v>
      </c>
      <c r="Q1772" s="395">
        <f t="shared" ca="1" si="2580"/>
        <v>0</v>
      </c>
      <c r="R1772" s="395">
        <f t="shared" ca="1" si="2581"/>
        <v>0</v>
      </c>
      <c r="S1772" s="395">
        <f t="shared" ca="1" si="2582"/>
        <v>0</v>
      </c>
      <c r="T1772" s="395">
        <f t="shared" ca="1" si="2583"/>
        <v>0</v>
      </c>
      <c r="U1772" s="395">
        <f t="shared" ca="1" si="2584"/>
        <v>0</v>
      </c>
      <c r="V1772" s="395">
        <f t="shared" ca="1" si="2585"/>
        <v>0</v>
      </c>
      <c r="W1772" s="395">
        <f t="shared" ca="1" si="2586"/>
        <v>0</v>
      </c>
      <c r="X1772" s="249"/>
      <c r="Y1772" s="249"/>
      <c r="Z1772" s="249"/>
      <c r="AA1772" s="249"/>
      <c r="AB1772" s="249"/>
    </row>
    <row r="1773" spans="1:28" hidden="1" outlineLevel="1">
      <c r="A1773" s="249"/>
      <c r="B1773" s="309" t="str">
        <f t="shared" ca="1" si="2587"/>
        <v>RL Capex 2019</v>
      </c>
      <c r="C1773" s="401"/>
      <c r="D1773" s="401"/>
      <c r="E1773" s="401"/>
      <c r="F1773" s="401"/>
      <c r="G1773" s="401"/>
      <c r="H1773" s="401"/>
      <c r="I1773" s="396"/>
      <c r="J1773" s="400">
        <f ca="1">J1738</f>
        <v>0</v>
      </c>
      <c r="K1773" s="395">
        <f t="shared" ca="1" si="2574"/>
        <v>0</v>
      </c>
      <c r="L1773" s="395">
        <f t="shared" ca="1" si="2575"/>
        <v>0</v>
      </c>
      <c r="M1773" s="395">
        <f t="shared" ca="1" si="2576"/>
        <v>0</v>
      </c>
      <c r="N1773" s="395">
        <f t="shared" ca="1" si="2577"/>
        <v>0</v>
      </c>
      <c r="O1773" s="395">
        <f t="shared" ca="1" si="2578"/>
        <v>0</v>
      </c>
      <c r="P1773" s="395">
        <f t="shared" ca="1" si="2579"/>
        <v>0</v>
      </c>
      <c r="Q1773" s="395">
        <f t="shared" ca="1" si="2580"/>
        <v>0</v>
      </c>
      <c r="R1773" s="395">
        <f t="shared" ca="1" si="2581"/>
        <v>0</v>
      </c>
      <c r="S1773" s="395">
        <f t="shared" ca="1" si="2582"/>
        <v>0</v>
      </c>
      <c r="T1773" s="395">
        <f t="shared" ca="1" si="2583"/>
        <v>0</v>
      </c>
      <c r="U1773" s="395">
        <f t="shared" ca="1" si="2584"/>
        <v>0</v>
      </c>
      <c r="V1773" s="395">
        <f t="shared" ca="1" si="2585"/>
        <v>0</v>
      </c>
      <c r="W1773" s="395">
        <f t="shared" ca="1" si="2586"/>
        <v>0</v>
      </c>
      <c r="X1773" s="249"/>
      <c r="Y1773" s="249"/>
      <c r="Z1773" s="249"/>
      <c r="AA1773" s="249"/>
      <c r="AB1773" s="249"/>
    </row>
    <row r="1774" spans="1:28" hidden="1" outlineLevel="1">
      <c r="A1774" s="249"/>
      <c r="B1774" s="309" t="str">
        <f t="shared" ca="1" si="2587"/>
        <v>RL Capex 2020</v>
      </c>
      <c r="C1774" s="401"/>
      <c r="D1774" s="401"/>
      <c r="E1774" s="401"/>
      <c r="F1774" s="401"/>
      <c r="G1774" s="401"/>
      <c r="H1774" s="401"/>
      <c r="I1774" s="401"/>
      <c r="J1774" s="396"/>
      <c r="K1774" s="400">
        <f ca="1">K1738</f>
        <v>0</v>
      </c>
      <c r="L1774" s="395">
        <f t="shared" ca="1" si="2575"/>
        <v>0</v>
      </c>
      <c r="M1774" s="395">
        <f t="shared" ca="1" si="2576"/>
        <v>0</v>
      </c>
      <c r="N1774" s="395">
        <f t="shared" ca="1" si="2577"/>
        <v>0</v>
      </c>
      <c r="O1774" s="395">
        <f t="shared" ca="1" si="2578"/>
        <v>0</v>
      </c>
      <c r="P1774" s="395">
        <f t="shared" ca="1" si="2579"/>
        <v>0</v>
      </c>
      <c r="Q1774" s="395">
        <f t="shared" ca="1" si="2580"/>
        <v>0</v>
      </c>
      <c r="R1774" s="395">
        <f t="shared" ca="1" si="2581"/>
        <v>0</v>
      </c>
      <c r="S1774" s="395">
        <f t="shared" ca="1" si="2582"/>
        <v>0</v>
      </c>
      <c r="T1774" s="395">
        <f t="shared" ca="1" si="2583"/>
        <v>0</v>
      </c>
      <c r="U1774" s="395">
        <f t="shared" ca="1" si="2584"/>
        <v>0</v>
      </c>
      <c r="V1774" s="395">
        <f t="shared" ca="1" si="2585"/>
        <v>0</v>
      </c>
      <c r="W1774" s="395">
        <f t="shared" ca="1" si="2586"/>
        <v>0</v>
      </c>
      <c r="X1774" s="249"/>
      <c r="Y1774" s="249"/>
      <c r="Z1774" s="249"/>
      <c r="AA1774" s="249"/>
      <c r="AB1774" s="249"/>
    </row>
    <row r="1775" spans="1:28" hidden="1" outlineLevel="1">
      <c r="A1775" s="249"/>
      <c r="B1775" s="309" t="str">
        <f t="shared" ca="1" si="2587"/>
        <v>RL Capex 2021</v>
      </c>
      <c r="C1775" s="401"/>
      <c r="D1775" s="401"/>
      <c r="E1775" s="401"/>
      <c r="F1775" s="401"/>
      <c r="G1775" s="401"/>
      <c r="H1775" s="401"/>
      <c r="I1775" s="401"/>
      <c r="J1775" s="401"/>
      <c r="K1775" s="396"/>
      <c r="L1775" s="400">
        <f ca="1">L1738</f>
        <v>0</v>
      </c>
      <c r="M1775" s="395">
        <f t="shared" ca="1" si="2576"/>
        <v>0</v>
      </c>
      <c r="N1775" s="395">
        <f t="shared" ca="1" si="2577"/>
        <v>0</v>
      </c>
      <c r="O1775" s="395">
        <f t="shared" ca="1" si="2578"/>
        <v>0</v>
      </c>
      <c r="P1775" s="395">
        <f t="shared" ca="1" si="2579"/>
        <v>0</v>
      </c>
      <c r="Q1775" s="395">
        <f t="shared" ca="1" si="2580"/>
        <v>0</v>
      </c>
      <c r="R1775" s="395">
        <f t="shared" ca="1" si="2581"/>
        <v>0</v>
      </c>
      <c r="S1775" s="395">
        <f t="shared" ca="1" si="2582"/>
        <v>0</v>
      </c>
      <c r="T1775" s="395">
        <f t="shared" ca="1" si="2583"/>
        <v>0</v>
      </c>
      <c r="U1775" s="395">
        <f t="shared" ca="1" si="2584"/>
        <v>0</v>
      </c>
      <c r="V1775" s="395">
        <f t="shared" ca="1" si="2585"/>
        <v>0</v>
      </c>
      <c r="W1775" s="395">
        <f t="shared" ca="1" si="2586"/>
        <v>0</v>
      </c>
      <c r="X1775" s="249"/>
      <c r="Y1775" s="249"/>
      <c r="Z1775" s="249"/>
      <c r="AA1775" s="249"/>
      <c r="AB1775" s="249"/>
    </row>
    <row r="1776" spans="1:28" hidden="1" outlineLevel="1">
      <c r="A1776" s="249"/>
      <c r="B1776" s="309" t="str">
        <f t="shared" ca="1" si="2587"/>
        <v>RL Capex 2022</v>
      </c>
      <c r="C1776" s="401"/>
      <c r="D1776" s="401"/>
      <c r="E1776" s="401"/>
      <c r="F1776" s="401"/>
      <c r="G1776" s="401"/>
      <c r="H1776" s="401"/>
      <c r="I1776" s="401"/>
      <c r="J1776" s="401"/>
      <c r="K1776" s="401"/>
      <c r="L1776" s="396"/>
      <c r="M1776" s="400">
        <f ca="1">M1738</f>
        <v>0</v>
      </c>
      <c r="N1776" s="395">
        <f t="shared" ca="1" si="2577"/>
        <v>0</v>
      </c>
      <c r="O1776" s="395">
        <f t="shared" ca="1" si="2578"/>
        <v>0</v>
      </c>
      <c r="P1776" s="395">
        <f t="shared" ca="1" si="2579"/>
        <v>0</v>
      </c>
      <c r="Q1776" s="395">
        <f t="shared" ca="1" si="2580"/>
        <v>0</v>
      </c>
      <c r="R1776" s="395">
        <f t="shared" ca="1" si="2581"/>
        <v>0</v>
      </c>
      <c r="S1776" s="395">
        <f t="shared" ca="1" si="2582"/>
        <v>0</v>
      </c>
      <c r="T1776" s="395">
        <f t="shared" ca="1" si="2583"/>
        <v>0</v>
      </c>
      <c r="U1776" s="395">
        <f t="shared" ca="1" si="2584"/>
        <v>0</v>
      </c>
      <c r="V1776" s="395">
        <f t="shared" ca="1" si="2585"/>
        <v>0</v>
      </c>
      <c r="W1776" s="395">
        <f t="shared" ca="1" si="2586"/>
        <v>0</v>
      </c>
      <c r="X1776" s="249"/>
      <c r="Y1776" s="249"/>
      <c r="Z1776" s="249"/>
      <c r="AA1776" s="249"/>
      <c r="AB1776" s="249"/>
    </row>
    <row r="1777" spans="1:28" hidden="1" outlineLevel="1">
      <c r="A1777" s="249"/>
      <c r="B1777" s="309" t="str">
        <f t="shared" ca="1" si="2587"/>
        <v>RL Capex 2023</v>
      </c>
      <c r="C1777" s="401"/>
      <c r="D1777" s="401"/>
      <c r="E1777" s="401"/>
      <c r="F1777" s="401"/>
      <c r="G1777" s="401"/>
      <c r="H1777" s="401"/>
      <c r="I1777" s="401"/>
      <c r="J1777" s="401"/>
      <c r="K1777" s="401"/>
      <c r="L1777" s="401"/>
      <c r="M1777" s="396"/>
      <c r="N1777" s="400">
        <f>N1738</f>
        <v>0</v>
      </c>
      <c r="O1777" s="395">
        <f t="shared" si="2578"/>
        <v>0</v>
      </c>
      <c r="P1777" s="395">
        <f t="shared" si="2579"/>
        <v>0</v>
      </c>
      <c r="Q1777" s="395">
        <f t="shared" si="2580"/>
        <v>0</v>
      </c>
      <c r="R1777" s="395">
        <f t="shared" si="2581"/>
        <v>0</v>
      </c>
      <c r="S1777" s="395">
        <f t="shared" si="2582"/>
        <v>0</v>
      </c>
      <c r="T1777" s="395">
        <f t="shared" si="2583"/>
        <v>0</v>
      </c>
      <c r="U1777" s="395">
        <f t="shared" si="2584"/>
        <v>0</v>
      </c>
      <c r="V1777" s="395">
        <f t="shared" si="2585"/>
        <v>0</v>
      </c>
      <c r="W1777" s="395">
        <f t="shared" si="2586"/>
        <v>0</v>
      </c>
      <c r="X1777" s="249"/>
      <c r="Y1777" s="249"/>
      <c r="Z1777" s="249"/>
      <c r="AA1777" s="249"/>
      <c r="AB1777" s="249"/>
    </row>
    <row r="1778" spans="1:28" hidden="1" outlineLevel="1">
      <c r="A1778" s="249"/>
      <c r="B1778" s="309" t="str">
        <f t="shared" ca="1" si="2587"/>
        <v>RL Capex 2024</v>
      </c>
      <c r="C1778" s="401"/>
      <c r="D1778" s="401"/>
      <c r="E1778" s="401"/>
      <c r="F1778" s="401"/>
      <c r="G1778" s="401"/>
      <c r="H1778" s="401"/>
      <c r="I1778" s="401"/>
      <c r="J1778" s="401"/>
      <c r="K1778" s="401"/>
      <c r="L1778" s="401"/>
      <c r="M1778" s="401"/>
      <c r="N1778" s="396"/>
      <c r="O1778" s="400">
        <f>O1738</f>
        <v>0</v>
      </c>
      <c r="P1778" s="395">
        <f t="shared" si="2579"/>
        <v>0</v>
      </c>
      <c r="Q1778" s="395">
        <f t="shared" si="2580"/>
        <v>0</v>
      </c>
      <c r="R1778" s="395">
        <f t="shared" si="2581"/>
        <v>0</v>
      </c>
      <c r="S1778" s="395">
        <f t="shared" si="2582"/>
        <v>0</v>
      </c>
      <c r="T1778" s="395">
        <f t="shared" si="2583"/>
        <v>0</v>
      </c>
      <c r="U1778" s="395">
        <f t="shared" si="2584"/>
        <v>0</v>
      </c>
      <c r="V1778" s="395">
        <f t="shared" si="2585"/>
        <v>0</v>
      </c>
      <c r="W1778" s="395">
        <f t="shared" si="2586"/>
        <v>0</v>
      </c>
      <c r="X1778" s="249"/>
      <c r="Y1778" s="249"/>
      <c r="Z1778" s="249"/>
      <c r="AA1778" s="249"/>
      <c r="AB1778" s="249"/>
    </row>
    <row r="1779" spans="1:28" hidden="1" outlineLevel="1">
      <c r="A1779" s="249"/>
      <c r="B1779" s="309" t="str">
        <f t="shared" ca="1" si="2587"/>
        <v>RL Capex 2025</v>
      </c>
      <c r="C1779" s="401"/>
      <c r="D1779" s="401"/>
      <c r="E1779" s="401"/>
      <c r="F1779" s="401"/>
      <c r="G1779" s="401"/>
      <c r="H1779" s="401"/>
      <c r="I1779" s="401"/>
      <c r="J1779" s="401"/>
      <c r="K1779" s="401"/>
      <c r="L1779" s="401"/>
      <c r="M1779" s="401"/>
      <c r="N1779" s="401"/>
      <c r="O1779" s="396"/>
      <c r="P1779" s="400">
        <f>P1738</f>
        <v>0</v>
      </c>
      <c r="Q1779" s="395">
        <f t="shared" si="2580"/>
        <v>0</v>
      </c>
      <c r="R1779" s="395">
        <f t="shared" si="2581"/>
        <v>0</v>
      </c>
      <c r="S1779" s="395">
        <f t="shared" si="2582"/>
        <v>0</v>
      </c>
      <c r="T1779" s="395">
        <f t="shared" si="2583"/>
        <v>0</v>
      </c>
      <c r="U1779" s="395">
        <f t="shared" si="2584"/>
        <v>0</v>
      </c>
      <c r="V1779" s="395">
        <f t="shared" si="2585"/>
        <v>0</v>
      </c>
      <c r="W1779" s="395">
        <f t="shared" si="2586"/>
        <v>0</v>
      </c>
      <c r="X1779" s="249"/>
      <c r="Y1779" s="249"/>
      <c r="Z1779" s="249"/>
      <c r="AA1779" s="249"/>
      <c r="AB1779" s="249"/>
    </row>
    <row r="1780" spans="1:28" hidden="1" outlineLevel="1">
      <c r="A1780" s="249"/>
      <c r="B1780" s="309" t="str">
        <f t="shared" ca="1" si="2587"/>
        <v>RL Capex 2026</v>
      </c>
      <c r="C1780" s="401"/>
      <c r="D1780" s="401"/>
      <c r="E1780" s="401"/>
      <c r="F1780" s="401"/>
      <c r="G1780" s="401"/>
      <c r="H1780" s="401"/>
      <c r="I1780" s="401"/>
      <c r="J1780" s="401"/>
      <c r="K1780" s="401"/>
      <c r="L1780" s="401"/>
      <c r="M1780" s="401"/>
      <c r="N1780" s="401"/>
      <c r="O1780" s="401"/>
      <c r="P1780" s="396"/>
      <c r="Q1780" s="400">
        <f>Q1738</f>
        <v>0</v>
      </c>
      <c r="R1780" s="395">
        <f t="shared" si="2581"/>
        <v>0</v>
      </c>
      <c r="S1780" s="395">
        <f t="shared" si="2582"/>
        <v>0</v>
      </c>
      <c r="T1780" s="395">
        <f t="shared" si="2583"/>
        <v>0</v>
      </c>
      <c r="U1780" s="395">
        <f t="shared" si="2584"/>
        <v>0</v>
      </c>
      <c r="V1780" s="395">
        <f t="shared" si="2585"/>
        <v>0</v>
      </c>
      <c r="W1780" s="395">
        <f t="shared" si="2586"/>
        <v>0</v>
      </c>
      <c r="X1780" s="249"/>
      <c r="Y1780" s="249"/>
      <c r="Z1780" s="249"/>
      <c r="AA1780" s="249"/>
      <c r="AB1780" s="249"/>
    </row>
    <row r="1781" spans="1:28" hidden="1" outlineLevel="1">
      <c r="A1781" s="249"/>
      <c r="B1781" s="309" t="str">
        <f t="shared" ca="1" si="2587"/>
        <v>RL Capex 2027</v>
      </c>
      <c r="C1781" s="401"/>
      <c r="D1781" s="401"/>
      <c r="E1781" s="401"/>
      <c r="F1781" s="401"/>
      <c r="G1781" s="401"/>
      <c r="H1781" s="401"/>
      <c r="I1781" s="401"/>
      <c r="J1781" s="401"/>
      <c r="K1781" s="401"/>
      <c r="L1781" s="401"/>
      <c r="M1781" s="401"/>
      <c r="N1781" s="401"/>
      <c r="O1781" s="401"/>
      <c r="P1781" s="401"/>
      <c r="Q1781" s="396"/>
      <c r="R1781" s="400">
        <f>R1738</f>
        <v>0</v>
      </c>
      <c r="S1781" s="395">
        <f t="shared" si="2582"/>
        <v>0</v>
      </c>
      <c r="T1781" s="395">
        <f t="shared" si="2583"/>
        <v>0</v>
      </c>
      <c r="U1781" s="395">
        <f t="shared" si="2584"/>
        <v>0</v>
      </c>
      <c r="V1781" s="395">
        <f t="shared" si="2585"/>
        <v>0</v>
      </c>
      <c r="W1781" s="395">
        <f t="shared" si="2586"/>
        <v>0</v>
      </c>
      <c r="X1781" s="249"/>
      <c r="Y1781" s="249"/>
      <c r="Z1781" s="249"/>
      <c r="AA1781" s="249"/>
      <c r="AB1781" s="249"/>
    </row>
    <row r="1782" spans="1:28" hidden="1" outlineLevel="1">
      <c r="A1782" s="249"/>
      <c r="B1782" s="309" t="str">
        <f t="shared" ca="1" si="2587"/>
        <v>RL Capex 2028</v>
      </c>
      <c r="C1782" s="401"/>
      <c r="D1782" s="401"/>
      <c r="E1782" s="401"/>
      <c r="F1782" s="401"/>
      <c r="G1782" s="401"/>
      <c r="H1782" s="401"/>
      <c r="I1782" s="401"/>
      <c r="J1782" s="401"/>
      <c r="K1782" s="401"/>
      <c r="L1782" s="401"/>
      <c r="M1782" s="401"/>
      <c r="N1782" s="401"/>
      <c r="O1782" s="401"/>
      <c r="P1782" s="401"/>
      <c r="Q1782" s="401"/>
      <c r="R1782" s="396"/>
      <c r="S1782" s="400">
        <f>S1738</f>
        <v>0</v>
      </c>
      <c r="T1782" s="395">
        <f t="shared" si="2583"/>
        <v>0</v>
      </c>
      <c r="U1782" s="395">
        <f t="shared" si="2584"/>
        <v>0</v>
      </c>
      <c r="V1782" s="395">
        <f t="shared" si="2585"/>
        <v>0</v>
      </c>
      <c r="W1782" s="395">
        <f t="shared" si="2586"/>
        <v>0</v>
      </c>
      <c r="X1782" s="249"/>
      <c r="Y1782" s="249"/>
      <c r="Z1782" s="249"/>
      <c r="AA1782" s="249"/>
      <c r="AB1782" s="249"/>
    </row>
    <row r="1783" spans="1:28" hidden="1" outlineLevel="1">
      <c r="A1783" s="249"/>
      <c r="B1783" s="309" t="str">
        <f t="shared" ca="1" si="2587"/>
        <v>RL Capex 2029</v>
      </c>
      <c r="C1783" s="401"/>
      <c r="D1783" s="401"/>
      <c r="E1783" s="401"/>
      <c r="F1783" s="401"/>
      <c r="G1783" s="401"/>
      <c r="H1783" s="401"/>
      <c r="I1783" s="401"/>
      <c r="J1783" s="401"/>
      <c r="K1783" s="401"/>
      <c r="L1783" s="401"/>
      <c r="M1783" s="401"/>
      <c r="N1783" s="401"/>
      <c r="O1783" s="401"/>
      <c r="P1783" s="401"/>
      <c r="Q1783" s="401"/>
      <c r="R1783" s="401"/>
      <c r="S1783" s="396"/>
      <c r="T1783" s="400">
        <f>T1738</f>
        <v>0</v>
      </c>
      <c r="U1783" s="395">
        <f t="shared" si="2584"/>
        <v>0</v>
      </c>
      <c r="V1783" s="395">
        <f t="shared" si="2585"/>
        <v>0</v>
      </c>
      <c r="W1783" s="395">
        <f t="shared" si="2586"/>
        <v>0</v>
      </c>
      <c r="X1783" s="249"/>
      <c r="Y1783" s="249"/>
      <c r="Z1783" s="249"/>
      <c r="AA1783" s="249"/>
      <c r="AB1783" s="249"/>
    </row>
    <row r="1784" spans="1:28" hidden="1" outlineLevel="1">
      <c r="A1784" s="249"/>
      <c r="B1784" s="309" t="str">
        <f t="shared" ca="1" si="2587"/>
        <v>RL Capex 2030</v>
      </c>
      <c r="C1784" s="401"/>
      <c r="D1784" s="401"/>
      <c r="E1784" s="401"/>
      <c r="F1784" s="401"/>
      <c r="G1784" s="401"/>
      <c r="H1784" s="401"/>
      <c r="I1784" s="401"/>
      <c r="J1784" s="401"/>
      <c r="K1784" s="401"/>
      <c r="L1784" s="401"/>
      <c r="M1784" s="401"/>
      <c r="N1784" s="401"/>
      <c r="O1784" s="401"/>
      <c r="P1784" s="401"/>
      <c r="Q1784" s="401"/>
      <c r="R1784" s="401"/>
      <c r="S1784" s="401"/>
      <c r="T1784" s="396"/>
      <c r="U1784" s="400">
        <f>U1738</f>
        <v>0</v>
      </c>
      <c r="V1784" s="395">
        <f t="shared" si="2585"/>
        <v>0</v>
      </c>
      <c r="W1784" s="395">
        <f t="shared" si="2586"/>
        <v>0</v>
      </c>
      <c r="X1784" s="249"/>
      <c r="Y1784" s="249"/>
      <c r="Z1784" s="249"/>
      <c r="AA1784" s="249"/>
      <c r="AB1784" s="249"/>
    </row>
    <row r="1785" spans="1:28" hidden="1" outlineLevel="1">
      <c r="A1785" s="249"/>
      <c r="B1785" s="309" t="str">
        <f t="shared" ca="1" si="2587"/>
        <v>RL Capex 2031</v>
      </c>
      <c r="C1785" s="401"/>
      <c r="D1785" s="401"/>
      <c r="E1785" s="401"/>
      <c r="F1785" s="401"/>
      <c r="G1785" s="401"/>
      <c r="H1785" s="401"/>
      <c r="I1785" s="401"/>
      <c r="J1785" s="401"/>
      <c r="K1785" s="401"/>
      <c r="L1785" s="401"/>
      <c r="M1785" s="401"/>
      <c r="N1785" s="401"/>
      <c r="O1785" s="401"/>
      <c r="P1785" s="401"/>
      <c r="Q1785" s="401"/>
      <c r="R1785" s="401"/>
      <c r="S1785" s="401"/>
      <c r="T1785" s="401"/>
      <c r="U1785" s="396"/>
      <c r="V1785" s="400">
        <f>V1738</f>
        <v>0</v>
      </c>
      <c r="W1785" s="395">
        <f>IF(V1785="n/a","n/a",MAX(0,V1785-1))</f>
        <v>0</v>
      </c>
      <c r="X1785" s="249"/>
      <c r="Y1785" s="249"/>
      <c r="Z1785" s="249"/>
      <c r="AA1785" s="249"/>
      <c r="AB1785" s="249"/>
    </row>
    <row r="1786" spans="1:28" hidden="1" outlineLevel="1">
      <c r="A1786" s="249"/>
      <c r="B1786" s="309" t="str">
        <f t="shared" ca="1" si="2587"/>
        <v>RL Capex 2032</v>
      </c>
      <c r="C1786" s="401"/>
      <c r="D1786" s="401"/>
      <c r="E1786" s="401"/>
      <c r="F1786" s="401"/>
      <c r="G1786" s="401"/>
      <c r="H1786" s="401"/>
      <c r="I1786" s="401"/>
      <c r="J1786" s="401"/>
      <c r="K1786" s="401"/>
      <c r="L1786" s="401"/>
      <c r="M1786" s="401"/>
      <c r="N1786" s="401"/>
      <c r="O1786" s="401"/>
      <c r="P1786" s="401"/>
      <c r="Q1786" s="401"/>
      <c r="R1786" s="401"/>
      <c r="S1786" s="401"/>
      <c r="T1786" s="401"/>
      <c r="U1786" s="401"/>
      <c r="V1786" s="396"/>
      <c r="W1786" s="395">
        <f>W1738</f>
        <v>0</v>
      </c>
      <c r="X1786" s="249"/>
      <c r="Y1786" s="249"/>
      <c r="Z1786" s="249"/>
      <c r="AA1786" s="249"/>
      <c r="AB1786" s="249"/>
    </row>
    <row r="1787" spans="1:28" hidden="1" outlineLevel="1">
      <c r="A1787" s="249"/>
      <c r="B1787" s="332"/>
      <c r="C1787" s="395"/>
      <c r="D1787" s="395"/>
      <c r="E1787" s="395"/>
      <c r="F1787" s="395"/>
      <c r="G1787" s="395"/>
      <c r="H1787" s="395"/>
      <c r="I1787" s="395"/>
      <c r="J1787" s="395"/>
      <c r="K1787" s="395"/>
      <c r="L1787" s="395"/>
      <c r="M1787" s="395"/>
      <c r="N1787" s="395"/>
      <c r="O1787" s="395"/>
      <c r="P1787" s="395"/>
      <c r="Q1787" s="395"/>
      <c r="R1787" s="395"/>
      <c r="S1787" s="395"/>
      <c r="T1787" s="395"/>
      <c r="U1787" s="395"/>
      <c r="V1787" s="395"/>
      <c r="W1787" s="395"/>
      <c r="X1787" s="249"/>
      <c r="Y1787" s="249"/>
      <c r="Z1787" s="249"/>
      <c r="AA1787" s="249"/>
      <c r="AB1787" s="249"/>
    </row>
    <row r="1788" spans="1:28" collapsed="1">
      <c r="A1788" s="322"/>
      <c r="B1788" s="336" t="s">
        <v>192</v>
      </c>
      <c r="C1788" s="460">
        <f ca="1">(IF(OR($C1738&lt;&gt;"n/a",C1738&lt;&gt;"n/a"),IF(SUM(C1741:C1763)=0,0,IF((SUMPRODUCT(C1741:C1763,C1765:C1787)/SUM(C1741:C1763))&lt;0,1,(SUMPRODUCT(C1741:C1763,C1765:C1787)/SUM(C1741:C1763)))),"n/a"))</f>
        <v>0</v>
      </c>
      <c r="D1788" s="460">
        <f ca="1">(IF(OR($C1738&lt;&gt;"n/a",D1738&lt;&gt;"n/a"),IF(SUM(D1741:D1763)=0,0,IF((SUMPRODUCT(D1741:D1763,D1765:D1787)/SUM(D1741:D1763))&lt;0,1,(SUMPRODUCT(D1741:D1763,D1765:D1787)/SUM(D1741:D1763)))),"n/a"))</f>
        <v>0</v>
      </c>
      <c r="E1788" s="460">
        <f t="shared" ref="E1788:W1788" ca="1" si="2588">(IF(OR($C1738&lt;&gt;"n/a",E1738&lt;&gt;"n/a"),IF(SUM(E1741:E1763)=0,0,IF((SUMPRODUCT(E1741:E1763,E1765:E1787)/SUM(E1741:E1763))&lt;0,1,(SUMPRODUCT(E1741:E1763,E1765:E1787)/SUM(E1741:E1763)))),"n/a"))</f>
        <v>0</v>
      </c>
      <c r="F1788" s="460">
        <f t="shared" ca="1" si="2588"/>
        <v>0</v>
      </c>
      <c r="G1788" s="460">
        <f t="shared" ca="1" si="2588"/>
        <v>0</v>
      </c>
      <c r="H1788" s="460">
        <f t="shared" ca="1" si="2588"/>
        <v>0</v>
      </c>
      <c r="I1788" s="460">
        <f t="shared" ca="1" si="2588"/>
        <v>0</v>
      </c>
      <c r="J1788" s="460">
        <f t="shared" ca="1" si="2588"/>
        <v>0</v>
      </c>
      <c r="K1788" s="460">
        <f t="shared" ca="1" si="2588"/>
        <v>0</v>
      </c>
      <c r="L1788" s="460">
        <f t="shared" ca="1" si="2588"/>
        <v>0</v>
      </c>
      <c r="M1788" s="460">
        <f t="shared" ca="1" si="2588"/>
        <v>0</v>
      </c>
      <c r="N1788" s="460">
        <f t="shared" ca="1" si="2588"/>
        <v>0</v>
      </c>
      <c r="O1788" s="460">
        <f t="shared" ca="1" si="2588"/>
        <v>0</v>
      </c>
      <c r="P1788" s="460">
        <f t="shared" ca="1" si="2588"/>
        <v>0</v>
      </c>
      <c r="Q1788" s="460">
        <f t="shared" ca="1" si="2588"/>
        <v>0</v>
      </c>
      <c r="R1788" s="460">
        <f t="shared" ca="1" si="2588"/>
        <v>0</v>
      </c>
      <c r="S1788" s="460">
        <f t="shared" ca="1" si="2588"/>
        <v>0</v>
      </c>
      <c r="T1788" s="460">
        <f t="shared" ca="1" si="2588"/>
        <v>0</v>
      </c>
      <c r="U1788" s="460">
        <f t="shared" ca="1" si="2588"/>
        <v>0</v>
      </c>
      <c r="V1788" s="460">
        <f t="shared" ca="1" si="2588"/>
        <v>0</v>
      </c>
      <c r="W1788" s="460">
        <f t="shared" ca="1" si="2588"/>
        <v>0</v>
      </c>
      <c r="X1788" s="249"/>
      <c r="Y1788" s="249"/>
      <c r="Z1788" s="249"/>
      <c r="AA1788" s="249"/>
      <c r="AB1788" s="249"/>
    </row>
    <row r="1789" spans="1:28">
      <c r="A1789" s="249"/>
      <c r="B1789" s="249"/>
      <c r="C1789" s="395"/>
      <c r="D1789" s="395"/>
      <c r="E1789" s="395"/>
      <c r="F1789" s="395"/>
      <c r="G1789" s="395"/>
      <c r="H1789" s="395"/>
      <c r="I1789" s="395"/>
      <c r="J1789" s="395"/>
      <c r="K1789" s="395"/>
      <c r="L1789" s="395"/>
      <c r="M1789" s="395"/>
      <c r="N1789" s="395"/>
      <c r="O1789" s="395"/>
      <c r="P1789" s="395"/>
      <c r="Q1789" s="395"/>
      <c r="R1789" s="395"/>
      <c r="S1789" s="395"/>
      <c r="T1789" s="395"/>
      <c r="U1789" s="395"/>
      <c r="V1789" s="395"/>
      <c r="W1789" s="395"/>
      <c r="X1789" s="249"/>
      <c r="Y1789" s="249"/>
      <c r="Z1789" s="249"/>
      <c r="AA1789" s="249"/>
      <c r="AB1789" s="249"/>
    </row>
    <row r="1790" spans="1:28">
      <c r="A1790" s="72" t="s">
        <v>137</v>
      </c>
      <c r="B1790" s="142">
        <f>VLOOKUP($A1790,'RFM input'!$E$7:$F$56,2,FALSE)</f>
        <v>0</v>
      </c>
      <c r="C1790" s="402"/>
      <c r="D1790" s="402"/>
      <c r="E1790" s="403"/>
      <c r="F1790" s="403"/>
      <c r="G1790" s="403"/>
      <c r="H1790" s="403"/>
      <c r="I1790" s="403"/>
      <c r="J1790" s="403"/>
      <c r="K1790" s="403"/>
      <c r="L1790" s="403"/>
      <c r="M1790" s="403"/>
      <c r="N1790" s="403"/>
      <c r="O1790" s="403"/>
      <c r="P1790" s="403"/>
      <c r="Q1790" s="403"/>
      <c r="R1790" s="403"/>
      <c r="S1790" s="403"/>
      <c r="T1790" s="403"/>
      <c r="U1790" s="403"/>
      <c r="V1790" s="403"/>
      <c r="W1790" s="403"/>
      <c r="X1790" s="249"/>
      <c r="Y1790" s="249"/>
      <c r="Z1790" s="249"/>
      <c r="AA1790" s="249"/>
      <c r="AB1790" s="249"/>
    </row>
    <row r="1791" spans="1:28">
      <c r="A1791" s="378">
        <f>VALUE(REPLACE(A1790,1,12,""))</f>
        <v>34</v>
      </c>
      <c r="B1791" s="317" t="s">
        <v>195</v>
      </c>
      <c r="C1791" s="389">
        <f ca="1">OFFSET('TAB roll forward'!$H$7,A1791,0)</f>
        <v>0</v>
      </c>
      <c r="D1791" s="404">
        <f ca="1">'RAB remaining lives'!D1796</f>
        <v>0</v>
      </c>
      <c r="E1791" s="404">
        <f ca="1">'RAB remaining lives'!E1796</f>
        <v>0</v>
      </c>
      <c r="F1791" s="404">
        <f ca="1">'RAB remaining lives'!F1796</f>
        <v>0</v>
      </c>
      <c r="G1791" s="404">
        <f ca="1">'RAB remaining lives'!G1796</f>
        <v>0</v>
      </c>
      <c r="H1791" s="404">
        <f ca="1">'RAB remaining lives'!H1796</f>
        <v>0</v>
      </c>
      <c r="I1791" s="404">
        <f ca="1">'RAB remaining lives'!I1796</f>
        <v>0</v>
      </c>
      <c r="J1791" s="404">
        <f ca="1">'RAB remaining lives'!J1796</f>
        <v>0</v>
      </c>
      <c r="K1791" s="404">
        <f ca="1">'RAB remaining lives'!K1796</f>
        <v>0</v>
      </c>
      <c r="L1791" s="404">
        <f ca="1">'RAB remaining lives'!L1796</f>
        <v>0</v>
      </c>
      <c r="M1791" s="404">
        <f ca="1">'RAB remaining lives'!M1796</f>
        <v>0</v>
      </c>
      <c r="N1791" s="404">
        <f>'RAB remaining lives'!N1796</f>
        <v>0</v>
      </c>
      <c r="O1791" s="404">
        <f>'RAB remaining lives'!O1796</f>
        <v>0</v>
      </c>
      <c r="P1791" s="404">
        <f>'RAB remaining lives'!P1796</f>
        <v>0</v>
      </c>
      <c r="Q1791" s="404">
        <f>'RAB remaining lives'!Q1796</f>
        <v>0</v>
      </c>
      <c r="R1791" s="404">
        <f>'RAB remaining lives'!R1796</f>
        <v>0</v>
      </c>
      <c r="S1791" s="404">
        <f>'RAB remaining lives'!S1796</f>
        <v>0</v>
      </c>
      <c r="T1791" s="404">
        <f>'RAB remaining lives'!T1796</f>
        <v>0</v>
      </c>
      <c r="U1791" s="404">
        <f>'RAB remaining lives'!U1796</f>
        <v>0</v>
      </c>
      <c r="V1791" s="404">
        <f>'RAB remaining lives'!V1796</f>
        <v>0</v>
      </c>
      <c r="W1791" s="404">
        <f>'RAB remaining lives'!W1796</f>
        <v>0</v>
      </c>
      <c r="X1791" s="249"/>
      <c r="Y1791" s="249"/>
      <c r="Z1791" s="249"/>
      <c r="AA1791" s="249"/>
      <c r="AB1791" s="249"/>
    </row>
    <row r="1792" spans="1:28">
      <c r="A1792" s="249"/>
      <c r="B1792" s="249" t="s">
        <v>326</v>
      </c>
      <c r="C1792" s="391">
        <f ca="1">OFFSET('RFM input'!$X$6,$A1791,0)</f>
        <v>0</v>
      </c>
      <c r="D1792" s="390">
        <f ca="1">OFFSET('RFM input'!$Y$6,$A1791,0)</f>
        <v>0</v>
      </c>
      <c r="E1792" s="390">
        <f ca="1">OFFSET('RFM input'!$Y$6,$A1791,0)</f>
        <v>0</v>
      </c>
      <c r="F1792" s="390">
        <f ca="1">OFFSET('RFM input'!$Y$6,$A1791,0)</f>
        <v>0</v>
      </c>
      <c r="G1792" s="390">
        <f ca="1">OFFSET('RFM input'!$Y$6,$A1791,0)</f>
        <v>0</v>
      </c>
      <c r="H1792" s="390">
        <f ca="1">OFFSET('RFM input'!$Y$6,$A1791,0)</f>
        <v>0</v>
      </c>
      <c r="I1792" s="390">
        <f ca="1">OFFSET('RFM input'!$Y$6,'TAB remaining lives'!$A1791,0)</f>
        <v>0</v>
      </c>
      <c r="J1792" s="390">
        <f ca="1">OFFSET('RFM input'!$Y$6,'TAB remaining lives'!$A1791,0)</f>
        <v>0</v>
      </c>
      <c r="K1792" s="390">
        <f ca="1">OFFSET('RFM input'!$Y$6,'TAB remaining lives'!$A1791,0)</f>
        <v>0</v>
      </c>
      <c r="L1792" s="390">
        <f ca="1">OFFSET('RFM input'!$Y$6,'TAB remaining lives'!$A1791,0)</f>
        <v>0</v>
      </c>
      <c r="M1792" s="390">
        <f ca="1">OFFSET('RFM input'!$Y$6,'TAB remaining lives'!$A1791,0)</f>
        <v>0</v>
      </c>
      <c r="N1792" s="390"/>
      <c r="O1792" s="390"/>
      <c r="P1792" s="390"/>
      <c r="Q1792" s="390"/>
      <c r="R1792" s="390"/>
      <c r="S1792" s="390"/>
      <c r="T1792" s="390"/>
      <c r="U1792" s="390"/>
      <c r="V1792" s="390"/>
      <c r="W1792" s="390"/>
      <c r="X1792" s="249"/>
      <c r="Y1792" s="249"/>
      <c r="Z1792" s="249"/>
      <c r="AA1792" s="249"/>
      <c r="AB1792" s="249"/>
    </row>
    <row r="1793" spans="1:28">
      <c r="A1793" s="249"/>
      <c r="B1793" s="317" t="s">
        <v>300</v>
      </c>
      <c r="C1793" s="392"/>
      <c r="D1793" s="393">
        <f ca="1">IF(D$6=(OFFSET('RFM input'!$G$60,0,'RFM input'!$AA$7)),OFFSET('RFM input'!$I$454,$A1791,0),0)</f>
        <v>0</v>
      </c>
      <c r="E1793" s="390">
        <f ca="1">IF(E$6=(OFFSET('RFM input'!$G$60,0,'RFM input'!$AA$7)),OFFSET('RFM input'!$I$454,$A1791,0),0)</f>
        <v>0</v>
      </c>
      <c r="F1793" s="390">
        <f ca="1">IF(F$6=(OFFSET('RFM input'!$G$60,0,'RFM input'!$AA$7)),OFFSET('RFM input'!$I$454,$A1791,0),0)</f>
        <v>0</v>
      </c>
      <c r="G1793" s="390">
        <f ca="1">IF(G$6=(OFFSET('RFM input'!$G$60,0,'RFM input'!$AA$7)),OFFSET('RFM input'!$I$454,$A1791,0),0)</f>
        <v>0</v>
      </c>
      <c r="H1793" s="390">
        <f ca="1">IF(H$6=(OFFSET('RFM input'!$G$60,0,'RFM input'!$AA$7)),OFFSET('RFM input'!$I$454,$A1791,0),0)</f>
        <v>0</v>
      </c>
      <c r="I1793" s="390">
        <f ca="1">IF(I$6=(OFFSET('RFM input'!$G$60,0,'RFM input'!$AA$7)),OFFSET('RFM input'!$I$454,$A1791,0),0)</f>
        <v>0</v>
      </c>
      <c r="J1793" s="390">
        <f ca="1">IF(J$6=(OFFSET('RFM input'!$G$60,0,'RFM input'!$AA$7)),OFFSET('RFM input'!$I$454,$A1791,0),0)</f>
        <v>0</v>
      </c>
      <c r="K1793" s="390">
        <f ca="1">IF(K$6=(OFFSET('RFM input'!$G$60,0,'RFM input'!$AA$7)),OFFSET('RFM input'!$I$454,$A1791,0),0)</f>
        <v>0</v>
      </c>
      <c r="L1793" s="390">
        <f ca="1">IF(L$6=(OFFSET('RFM input'!$G$60,0,'RFM input'!$AA$7)),OFFSET('RFM input'!$I$454,$A1791,0),0)</f>
        <v>0</v>
      </c>
      <c r="M1793" s="390">
        <f ca="1">IF(M$6=(OFFSET('RFM input'!$G$60,0,'RFM input'!$AA$7)),OFFSET('RFM input'!$I$454,$A1791,0),0)</f>
        <v>0</v>
      </c>
      <c r="N1793" s="390"/>
      <c r="O1793" s="390"/>
      <c r="P1793" s="390"/>
      <c r="Q1793" s="390"/>
      <c r="R1793" s="390"/>
      <c r="S1793" s="390"/>
      <c r="T1793" s="390"/>
      <c r="U1793" s="390"/>
      <c r="V1793" s="390"/>
      <c r="W1793" s="390"/>
      <c r="X1793" s="249"/>
      <c r="Y1793" s="249"/>
      <c r="Z1793" s="249"/>
      <c r="AA1793" s="249"/>
      <c r="AB1793" s="249"/>
    </row>
    <row r="1794" spans="1:28">
      <c r="A1794" s="249"/>
      <c r="B1794" s="317" t="s">
        <v>309</v>
      </c>
      <c r="C1794" s="392"/>
      <c r="D1794" s="391">
        <f ca="1">IF(D$6=(OFFSET('RFM input'!$G$60,0,'RFM input'!$AA$7)),OFFSET('RFM input'!$K$454,$A1791,0),0)</f>
        <v>0</v>
      </c>
      <c r="E1794" s="394">
        <f ca="1">IF(E$6=(OFFSET('RFM input'!$G$60,0,'RFM input'!$AA$7)),OFFSET('RFM input'!$K$454,$A1791,0),0)</f>
        <v>0</v>
      </c>
      <c r="F1794" s="394">
        <f ca="1">IF(F$6=(OFFSET('RFM input'!$G$60,0,'RFM input'!$AA$7)),OFFSET('RFM input'!$K$454,$A1791,0),0)</f>
        <v>0</v>
      </c>
      <c r="G1794" s="394">
        <f ca="1">IF(G$6=(OFFSET('RFM input'!$G$60,0,'RFM input'!$AA$7)),OFFSET('RFM input'!$K$454,$A1791,0),0)</f>
        <v>0</v>
      </c>
      <c r="H1794" s="394">
        <f ca="1">IF(H$6=(OFFSET('RFM input'!$G$60,0,'RFM input'!$AA$7)),OFFSET('RFM input'!$K$454,$A1791,0),0)</f>
        <v>0</v>
      </c>
      <c r="I1794" s="394">
        <f ca="1">IF(I$6=(OFFSET('RFM input'!$G$60,0,'RFM input'!$AA$7)),OFFSET('RFM input'!$K$454,$A1791,0),0)</f>
        <v>0</v>
      </c>
      <c r="J1794" s="394">
        <f ca="1">IF(J$6=(OFFSET('RFM input'!$G$60,0,'RFM input'!$AA$7)),OFFSET('RFM input'!$K$454,$A1791,0),0)</f>
        <v>0</v>
      </c>
      <c r="K1794" s="394">
        <f ca="1">IF(K$6=(OFFSET('RFM input'!$G$60,0,'RFM input'!$AA$7)),OFFSET('RFM input'!$K$454,$A1791,0),0)</f>
        <v>0</v>
      </c>
      <c r="L1794" s="394">
        <f ca="1">IF(L$6=(OFFSET('RFM input'!$G$60,0,'RFM input'!$AA$7)),OFFSET('RFM input'!$K$454,$A1791,0),0)</f>
        <v>0</v>
      </c>
      <c r="M1794" s="394">
        <f ca="1">IF(M$6=(OFFSET('RFM input'!$G$60,0,'RFM input'!$AA$7)),OFFSET('RFM input'!$K$454,$A1791,0),0)</f>
        <v>0</v>
      </c>
      <c r="N1794" s="394"/>
      <c r="O1794" s="394"/>
      <c r="P1794" s="394"/>
      <c r="Q1794" s="394"/>
      <c r="R1794" s="394"/>
      <c r="S1794" s="394"/>
      <c r="T1794" s="394"/>
      <c r="U1794" s="394"/>
      <c r="V1794" s="394"/>
      <c r="W1794" s="394"/>
      <c r="X1794" s="249"/>
      <c r="Y1794" s="249"/>
      <c r="Z1794" s="249"/>
      <c r="AA1794" s="249"/>
      <c r="AB1794" s="249"/>
    </row>
    <row r="1795" spans="1:28" hidden="1" outlineLevel="1">
      <c r="A1795" s="459">
        <v>-1</v>
      </c>
      <c r="B1795" s="309" t="s">
        <v>303</v>
      </c>
      <c r="C1795" s="395"/>
      <c r="D1795" s="395">
        <f t="shared" ref="D1795" ca="1" si="2589">IF(D1819="n/a",0,IF(AND(D1793=0,C1795=0),0,
IF(AND(D1793&lt;&gt;0,C1795=0),D1793,
IF(AND(D1794&lt;&gt;0,C1795&lt;&gt;0),(C1795-(C1795/C1819))+D1793,
IF(C1819&lt;1,0,(C1795-(C1795/C1819)))))))</f>
        <v>0</v>
      </c>
      <c r="E1795" s="395">
        <f t="shared" ref="E1795" ca="1" si="2590">IF(E1819="n/a",0,IF(AND(E1793=0,D1795=0),0,
IF(AND(E1793&lt;&gt;0,D1795=0),E1793,
IF(AND(E1794&lt;&gt;0,D1795&lt;&gt;0),(D1795-(D1795/D1819))+E1793,
IF(D1819&lt;1,0,(D1795-(D1795/D1819)))))))</f>
        <v>0</v>
      </c>
      <c r="F1795" s="395">
        <f t="shared" ref="F1795" ca="1" si="2591">IF(F1819="n/a",0,IF(AND(F1793=0,E1795=0),0,
IF(AND(F1793&lt;&gt;0,E1795=0),F1793,
IF(AND(F1794&lt;&gt;0,E1795&lt;&gt;0),(E1795-(E1795/E1819))+F1793,
IF(E1819&lt;1,0,(E1795-(E1795/E1819)))))))</f>
        <v>0</v>
      </c>
      <c r="G1795" s="395">
        <f t="shared" ref="G1795" ca="1" si="2592">IF(G1819="n/a",0,IF(AND(G1793=0,F1795=0),0,
IF(AND(G1793&lt;&gt;0,F1795=0),G1793,
IF(AND(G1794&lt;&gt;0,F1795&lt;&gt;0),(F1795-(F1795/F1819))+G1793,
IF(F1819&lt;1,0,(F1795-(F1795/F1819)))))))</f>
        <v>0</v>
      </c>
      <c r="H1795" s="395">
        <f ca="1">IF(H1819="n/a",0,IF(AND(H1793=0,G1795=0),0,
IF(AND(H1793&lt;&gt;0,G1795=0),H1793,
IF(AND(H1794&lt;&gt;0,G1795&lt;&gt;0),(G1795-(G1795/G1819))+H1793,
IF(G1819&lt;1,0,(G1795-(G1795/G1819)))))))</f>
        <v>0</v>
      </c>
      <c r="I1795" s="395">
        <f t="shared" ref="I1795" ca="1" si="2593">IF(I1819="n/a",0,IF(AND(I1793=0,H1795=0),0,
IF(AND(I1793&lt;&gt;0,H1795=0),I1793,
IF(AND(I1794&lt;&gt;0,H1795&lt;&gt;0),(H1795-(H1795/H1819))+I1793,
IF(H1819&lt;1,0,(H1795-(H1795/H1819)))))))</f>
        <v>0</v>
      </c>
      <c r="J1795" s="395">
        <f t="shared" ref="J1795" ca="1" si="2594">IF(J1819="n/a",0,IF(AND(J1793=0,I1795=0),0,
IF(AND(J1793&lt;&gt;0,I1795=0),J1793,
IF(AND(J1794&lt;&gt;0,I1795&lt;&gt;0),(I1795-(I1795/I1819))+J1793,
IF(I1819&lt;1,0,(I1795-(I1795/I1819)))))))</f>
        <v>0</v>
      </c>
      <c r="K1795" s="395">
        <f t="shared" ref="K1795" ca="1" si="2595">IF(K1819="n/a",0,IF(AND(K1793=0,J1795=0),0,
IF(AND(K1793&lt;&gt;0,J1795=0),K1793,
IF(AND(K1794&lt;&gt;0,J1795&lt;&gt;0),(J1795-(J1795/J1819))+K1793,
IF(J1819&lt;1,0,(J1795-(J1795/J1819)))))))</f>
        <v>0</v>
      </c>
      <c r="L1795" s="395">
        <f t="shared" ref="L1795" ca="1" si="2596">IF(L1819="n/a",0,IF(AND(L1793=0,K1795=0),0,
IF(AND(L1793&lt;&gt;0,K1795=0),L1793,
IF(AND(L1794&lt;&gt;0,K1795&lt;&gt;0),(K1795-(K1795/K1819))+L1793,
IF(K1819&lt;1,0,(K1795-(K1795/K1819)))))))</f>
        <v>0</v>
      </c>
      <c r="M1795" s="395">
        <f t="shared" ref="M1795" ca="1" si="2597">IF(M1819="n/a",0,IF(AND(M1793=0,L1795=0),0,
IF(AND(M1793&lt;&gt;0,L1795=0),M1793,
IF(AND(M1794&lt;&gt;0,L1795&lt;&gt;0),(L1795-(L1795/L1819))+M1793,
IF(L1819&lt;1,0,(L1795-(L1795/L1819)))))))</f>
        <v>0</v>
      </c>
      <c r="N1795" s="395">
        <f t="shared" ref="N1795" ca="1" si="2598">IF(N1819="n/a",0,IF(AND(N1793=0,M1795=0),0,
IF(AND(N1793&lt;&gt;0,M1795=0),N1793,
IF(AND(N1794&lt;&gt;0,M1795&lt;&gt;0),(M1795-(M1795/M1819))+N1793,
IF(M1819&lt;1,0,(M1795-(M1795/M1819)))))))</f>
        <v>0</v>
      </c>
      <c r="O1795" s="395">
        <f t="shared" ref="O1795" ca="1" si="2599">IF(O1819="n/a",0,IF(AND(O1793=0,N1795=0),0,
IF(AND(O1793&lt;&gt;0,N1795=0),O1793,
IF(AND(O1794&lt;&gt;0,N1795&lt;&gt;0),(N1795-(N1795/N1819))+O1793,
IF(N1819&lt;1,0,(N1795-(N1795/N1819)))))))</f>
        <v>0</v>
      </c>
      <c r="P1795" s="395">
        <f t="shared" ref="P1795" ca="1" si="2600">IF(P1819="n/a",0,IF(AND(P1793=0,O1795=0),0,
IF(AND(P1793&lt;&gt;0,O1795=0),P1793,
IF(AND(P1794&lt;&gt;0,O1795&lt;&gt;0),(O1795-(O1795/O1819))+P1793,
IF(O1819&lt;1,0,(O1795-(O1795/O1819)))))))</f>
        <v>0</v>
      </c>
      <c r="Q1795" s="395">
        <f t="shared" ref="Q1795" ca="1" si="2601">IF(Q1819="n/a",0,IF(AND(Q1793=0,P1795=0),0,
IF(AND(Q1793&lt;&gt;0,P1795=0),Q1793,
IF(AND(Q1794&lt;&gt;0,P1795&lt;&gt;0),(P1795-(P1795/P1819))+Q1793,
IF(P1819&lt;1,0,(P1795-(P1795/P1819)))))))</f>
        <v>0</v>
      </c>
      <c r="R1795" s="395">
        <f t="shared" ref="R1795" ca="1" si="2602">IF(R1819="n/a",0,IF(AND(R1793=0,Q1795=0),0,
IF(AND(R1793&lt;&gt;0,Q1795=0),R1793,
IF(AND(R1794&lt;&gt;0,Q1795&lt;&gt;0),(Q1795-(Q1795/Q1819))+R1793,
IF(Q1819&lt;1,0,(Q1795-(Q1795/Q1819)))))))</f>
        <v>0</v>
      </c>
      <c r="S1795" s="395">
        <f t="shared" ref="S1795" ca="1" si="2603">IF(S1819="n/a",0,IF(AND(S1793=0,R1795=0),0,
IF(AND(S1793&lt;&gt;0,R1795=0),S1793,
IF(AND(S1794&lt;&gt;0,R1795&lt;&gt;0),(R1795-(R1795/R1819))+S1793,
IF(R1819&lt;1,0,(R1795-(R1795/R1819)))))))</f>
        <v>0</v>
      </c>
      <c r="T1795" s="395">
        <f t="shared" ref="T1795" ca="1" si="2604">IF(T1819="n/a",0,IF(AND(T1793=0,S1795=0),0,
IF(AND(T1793&lt;&gt;0,S1795=0),T1793,
IF(AND(T1794&lt;&gt;0,S1795&lt;&gt;0),(S1795-(S1795/S1819))+T1793,
IF(S1819&lt;1,0,(S1795-(S1795/S1819)))))))</f>
        <v>0</v>
      </c>
      <c r="U1795" s="395">
        <f t="shared" ref="U1795" ca="1" si="2605">IF(U1819="n/a",0,IF(AND(U1793=0,T1795=0),0,
IF(AND(U1793&lt;&gt;0,T1795=0),U1793,
IF(AND(U1794&lt;&gt;0,T1795&lt;&gt;0),(T1795-(T1795/T1819))+U1793,
IF(T1819&lt;1,0,(T1795-(T1795/T1819)))))))</f>
        <v>0</v>
      </c>
      <c r="V1795" s="395">
        <f t="shared" ref="V1795" ca="1" si="2606">IF(V1819="n/a",0,IF(AND(V1793=0,U1795=0),0,
IF(AND(V1793&lt;&gt;0,U1795=0),V1793,
IF(AND(V1794&lt;&gt;0,U1795&lt;&gt;0),(U1795-(U1795/U1819))+V1793,
IF(U1819&lt;1,0,(U1795-(U1795/U1819)))))))</f>
        <v>0</v>
      </c>
      <c r="W1795" s="395">
        <f t="shared" ref="W1795" ca="1" si="2607">IF(W1819="n/a",0,IF(AND(W1793=0,V1795=0),0,
IF(AND(W1793&lt;&gt;0,V1795=0),W1793,
IF(AND(W1794&lt;&gt;0,V1795&lt;&gt;0),(V1795-(V1795/V1819))+W1793,
IF(V1819&lt;1,0,(V1795-(V1795/V1819)))))))</f>
        <v>0</v>
      </c>
      <c r="X1795" s="249"/>
      <c r="Y1795" s="249"/>
      <c r="Z1795" s="249"/>
      <c r="AA1795" s="249"/>
      <c r="AB1795" s="249"/>
    </row>
    <row r="1796" spans="1:28" hidden="1" outlineLevel="1">
      <c r="A1796" s="331">
        <v>0</v>
      </c>
      <c r="B1796" s="309" t="s">
        <v>194</v>
      </c>
      <c r="C1796" s="400">
        <f ca="1">C1791</f>
        <v>0</v>
      </c>
      <c r="D1796" s="395">
        <f ca="1">IF(C1820="n/a",C1796,IFERROR(IF((OFFSET($C1796,0,$A1796))&lt;0,
MIN(0,C1796-(OFFSET($C1796,0,$A1796)/(OFFSET($C1791,-$A1795,$A1796)))),
MAX(0,C1796-(OFFSET($C1796,0,$A1796)/(OFFSET($C1791,-$A1795,$A1796))))),0))</f>
        <v>0</v>
      </c>
      <c r="E1796" s="395">
        <f t="shared" ref="E1796" ca="1" si="2608">IF(D1820="n/a",D1796,IFERROR(IF((OFFSET($C1796,0,$A1796))&lt;0,
MIN(0,D1796-(OFFSET($C1796,0,$A1796)/(OFFSET($C1791,-$A1795,$A1796)))),
MAX(0,D1796-(OFFSET($C1796,0,$A1796)/(OFFSET($C1791,-$A1795,$A1796))))),0))</f>
        <v>0</v>
      </c>
      <c r="F1796" s="395">
        <f t="shared" ref="F1796:F1797" ca="1" si="2609">IF(E1820="n/a",E1796,IFERROR(IF((OFFSET($C1796,0,$A1796))&lt;0,
MIN(0,E1796-(OFFSET($C1796,0,$A1796)/(OFFSET($C1791,-$A1795,$A1796)))),
MAX(0,E1796-(OFFSET($C1796,0,$A1796)/(OFFSET($C1791,-$A1795,$A1796))))),0))</f>
        <v>0</v>
      </c>
      <c r="G1796" s="395">
        <f t="shared" ref="G1796:G1798" ca="1" si="2610">IF(F1820="n/a",F1796,IFERROR(IF((OFFSET($C1796,0,$A1796))&lt;0,
MIN(0,F1796-(OFFSET($C1796,0,$A1796)/(OFFSET($C1791,-$A1795,$A1796)))),
MAX(0,F1796-(OFFSET($C1796,0,$A1796)/(OFFSET($C1791,-$A1795,$A1796))))),0))</f>
        <v>0</v>
      </c>
      <c r="H1796" s="395">
        <f t="shared" ref="H1796:H1799" ca="1" si="2611">IF(G1820="n/a",G1796,IFERROR(IF((OFFSET($C1796,0,$A1796))&lt;0,
MIN(0,G1796-(OFFSET($C1796,0,$A1796)/(OFFSET($C1791,-$A1795,$A1796)))),
MAX(0,G1796-(OFFSET($C1796,0,$A1796)/(OFFSET($C1791,-$A1795,$A1796))))),0))</f>
        <v>0</v>
      </c>
      <c r="I1796" s="395">
        <f t="shared" ref="I1796:I1800" ca="1" si="2612">IF(H1820="n/a",H1796,IFERROR(IF((OFFSET($C1796,0,$A1796))&lt;0,
MIN(0,H1796-(OFFSET($C1796,0,$A1796)/(OFFSET($C1791,-$A1795,$A1796)))),
MAX(0,H1796-(OFFSET($C1796,0,$A1796)/(OFFSET($C1791,-$A1795,$A1796))))),0))</f>
        <v>0</v>
      </c>
      <c r="J1796" s="395">
        <f t="shared" ref="J1796:J1801" ca="1" si="2613">IF(I1820="n/a",I1796,IFERROR(IF((OFFSET($C1796,0,$A1796))&lt;0,
MIN(0,I1796-(OFFSET($C1796,0,$A1796)/(OFFSET($C1791,-$A1795,$A1796)))),
MAX(0,I1796-(OFFSET($C1796,0,$A1796)/(OFFSET($C1791,-$A1795,$A1796))))),0))</f>
        <v>0</v>
      </c>
      <c r="K1796" s="395">
        <f t="shared" ref="K1796:K1802" ca="1" si="2614">IF(J1820="n/a",J1796,IFERROR(IF((OFFSET($C1796,0,$A1796))&lt;0,
MIN(0,J1796-(OFFSET($C1796,0,$A1796)/(OFFSET($C1791,-$A1795,$A1796)))),
MAX(0,J1796-(OFFSET($C1796,0,$A1796)/(OFFSET($C1791,-$A1795,$A1796))))),0))</f>
        <v>0</v>
      </c>
      <c r="L1796" s="395">
        <f t="shared" ref="L1796:L1803" ca="1" si="2615">IF(K1820="n/a",K1796,IFERROR(IF((OFFSET($C1796,0,$A1796))&lt;0,
MIN(0,K1796-(OFFSET($C1796,0,$A1796)/(OFFSET($C1791,-$A1795,$A1796)))),
MAX(0,K1796-(OFFSET($C1796,0,$A1796)/(OFFSET($C1791,-$A1795,$A1796))))),0))</f>
        <v>0</v>
      </c>
      <c r="M1796" s="395">
        <f t="shared" ref="M1796:M1804" ca="1" si="2616">IF(L1820="n/a",L1796,IFERROR(IF((OFFSET($C1796,0,$A1796))&lt;0,
MIN(0,L1796-(OFFSET($C1796,0,$A1796)/(OFFSET($C1791,-$A1795,$A1796)))),
MAX(0,L1796-(OFFSET($C1796,0,$A1796)/(OFFSET($C1791,-$A1795,$A1796))))),0))</f>
        <v>0</v>
      </c>
      <c r="N1796" s="395">
        <f t="shared" ref="N1796:N1805" ca="1" si="2617">IF(M1820="n/a",M1796,IFERROR(IF((OFFSET($C1796,0,$A1796))&lt;0,
MIN(0,M1796-(OFFSET($C1796,0,$A1796)/(OFFSET($C1791,-$A1795,$A1796)))),
MAX(0,M1796-(OFFSET($C1796,0,$A1796)/(OFFSET($C1791,-$A1795,$A1796))))),0))</f>
        <v>0</v>
      </c>
      <c r="O1796" s="395">
        <f t="shared" ref="O1796:O1806" ca="1" si="2618">IF(N1820="n/a",N1796,IFERROR(IF((OFFSET($C1796,0,$A1796))&lt;0,
MIN(0,N1796-(OFFSET($C1796,0,$A1796)/(OFFSET($C1791,-$A1795,$A1796)))),
MAX(0,N1796-(OFFSET($C1796,0,$A1796)/(OFFSET($C1791,-$A1795,$A1796))))),0))</f>
        <v>0</v>
      </c>
      <c r="P1796" s="395">
        <f t="shared" ref="P1796:P1807" ca="1" si="2619">IF(O1820="n/a",O1796,IFERROR(IF((OFFSET($C1796,0,$A1796))&lt;0,
MIN(0,O1796-(OFFSET($C1796,0,$A1796)/(OFFSET($C1791,-$A1795,$A1796)))),
MAX(0,O1796-(OFFSET($C1796,0,$A1796)/(OFFSET($C1791,-$A1795,$A1796))))),0))</f>
        <v>0</v>
      </c>
      <c r="Q1796" s="395">
        <f t="shared" ref="Q1796:Q1808" ca="1" si="2620">IF(P1820="n/a",P1796,IFERROR(IF((OFFSET($C1796,0,$A1796))&lt;0,
MIN(0,P1796-(OFFSET($C1796,0,$A1796)/(OFFSET($C1791,-$A1795,$A1796)))),
MAX(0,P1796-(OFFSET($C1796,0,$A1796)/(OFFSET($C1791,-$A1795,$A1796))))),0))</f>
        <v>0</v>
      </c>
      <c r="R1796" s="395">
        <f t="shared" ref="R1796:R1809" ca="1" si="2621">IF(Q1820="n/a",Q1796,IFERROR(IF((OFFSET($C1796,0,$A1796))&lt;0,
MIN(0,Q1796-(OFFSET($C1796,0,$A1796)/(OFFSET($C1791,-$A1795,$A1796)))),
MAX(0,Q1796-(OFFSET($C1796,0,$A1796)/(OFFSET($C1791,-$A1795,$A1796))))),0))</f>
        <v>0</v>
      </c>
      <c r="S1796" s="395">
        <f t="shared" ref="S1796:S1810" ca="1" si="2622">IF(R1820="n/a",R1796,IFERROR(IF((OFFSET($C1796,0,$A1796))&lt;0,
MIN(0,R1796-(OFFSET($C1796,0,$A1796)/(OFFSET($C1791,-$A1795,$A1796)))),
MAX(0,R1796-(OFFSET($C1796,0,$A1796)/(OFFSET($C1791,-$A1795,$A1796))))),0))</f>
        <v>0</v>
      </c>
      <c r="T1796" s="395">
        <f t="shared" ref="T1796:T1811" ca="1" si="2623">IF(S1820="n/a",S1796,IFERROR(IF((OFFSET($C1796,0,$A1796))&lt;0,
MIN(0,S1796-(OFFSET($C1796,0,$A1796)/(OFFSET($C1791,-$A1795,$A1796)))),
MAX(0,S1796-(OFFSET($C1796,0,$A1796)/(OFFSET($C1791,-$A1795,$A1796))))),0))</f>
        <v>0</v>
      </c>
      <c r="U1796" s="395">
        <f t="shared" ref="U1796:U1812" ca="1" si="2624">IF(T1820="n/a",T1796,IFERROR(IF((OFFSET($C1796,0,$A1796))&lt;0,
MIN(0,T1796-(OFFSET($C1796,0,$A1796)/(OFFSET($C1791,-$A1795,$A1796)))),
MAX(0,T1796-(OFFSET($C1796,0,$A1796)/(OFFSET($C1791,-$A1795,$A1796))))),0))</f>
        <v>0</v>
      </c>
      <c r="V1796" s="395">
        <f t="shared" ref="V1796:V1813" ca="1" si="2625">IF(U1820="n/a",U1796,IFERROR(IF((OFFSET($C1796,0,$A1796))&lt;0,
MIN(0,U1796-(OFFSET($C1796,0,$A1796)/(OFFSET($C1791,-$A1795,$A1796)))),
MAX(0,U1796-(OFFSET($C1796,0,$A1796)/(OFFSET($C1791,-$A1795,$A1796))))),0))</f>
        <v>0</v>
      </c>
      <c r="W1796" s="395">
        <f t="shared" ref="W1796:W1814" ca="1" si="2626">IF(V1820="n/a",V1796,IFERROR(IF((OFFSET($C1796,0,$A1796))&lt;0,
MIN(0,V1796-(OFFSET($C1796,0,$A1796)/(OFFSET($C1791,-$A1795,$A1796)))),
MAX(0,V1796-(OFFSET($C1796,0,$A1796)/(OFFSET($C1791,-$A1795,$A1796))))),0))</f>
        <v>0</v>
      </c>
      <c r="X1796" s="249"/>
      <c r="Y1796" s="249"/>
      <c r="Z1796" s="249"/>
      <c r="AA1796" s="249"/>
      <c r="AB1796" s="249"/>
    </row>
    <row r="1797" spans="1:28" hidden="1" outlineLevel="1">
      <c r="A1797" s="331">
        <v>1</v>
      </c>
      <c r="B1797" s="309" t="str">
        <f t="shared" ref="B1797:B1816" ca="1" si="2627">"Depreciated Net Capex "&amp;OFFSET($C$6,0,A1797)</f>
        <v>Depreciated Net Capex 2013</v>
      </c>
      <c r="C1797" s="396"/>
      <c r="D1797" s="397">
        <f ca="1">D1791</f>
        <v>0</v>
      </c>
      <c r="E1797" s="395">
        <f ca="1">IF(D1821="n/a",D1797,IFERROR(IF((OFFSET($C1797,0,$A1797))&lt;0,
MIN(0,D1797-(OFFSET($C1797,0,$A1797)/(OFFSET($C1792,-$A1796,$A1797)))),
MAX(0,D1797-(OFFSET($C1797,0,$A1797)/(OFFSET($C1792,-$A1796,$A1797))))),0))</f>
        <v>0</v>
      </c>
      <c r="F1797" s="395">
        <f t="shared" ca="1" si="2609"/>
        <v>0</v>
      </c>
      <c r="G1797" s="395">
        <f t="shared" ca="1" si="2610"/>
        <v>0</v>
      </c>
      <c r="H1797" s="395">
        <f t="shared" ca="1" si="2611"/>
        <v>0</v>
      </c>
      <c r="I1797" s="395">
        <f t="shared" ca="1" si="2612"/>
        <v>0</v>
      </c>
      <c r="J1797" s="395">
        <f t="shared" ca="1" si="2613"/>
        <v>0</v>
      </c>
      <c r="K1797" s="395">
        <f t="shared" ca="1" si="2614"/>
        <v>0</v>
      </c>
      <c r="L1797" s="395">
        <f t="shared" ca="1" si="2615"/>
        <v>0</v>
      </c>
      <c r="M1797" s="395">
        <f t="shared" ca="1" si="2616"/>
        <v>0</v>
      </c>
      <c r="N1797" s="395">
        <f t="shared" ca="1" si="2617"/>
        <v>0</v>
      </c>
      <c r="O1797" s="395">
        <f t="shared" ca="1" si="2618"/>
        <v>0</v>
      </c>
      <c r="P1797" s="395">
        <f t="shared" ca="1" si="2619"/>
        <v>0</v>
      </c>
      <c r="Q1797" s="395">
        <f t="shared" ca="1" si="2620"/>
        <v>0</v>
      </c>
      <c r="R1797" s="395">
        <f t="shared" ca="1" si="2621"/>
        <v>0</v>
      </c>
      <c r="S1797" s="395">
        <f t="shared" ca="1" si="2622"/>
        <v>0</v>
      </c>
      <c r="T1797" s="395">
        <f t="shared" ca="1" si="2623"/>
        <v>0</v>
      </c>
      <c r="U1797" s="395">
        <f t="shared" ca="1" si="2624"/>
        <v>0</v>
      </c>
      <c r="V1797" s="395">
        <f t="shared" ca="1" si="2625"/>
        <v>0</v>
      </c>
      <c r="W1797" s="395">
        <f t="shared" ca="1" si="2626"/>
        <v>0</v>
      </c>
      <c r="X1797" s="249"/>
      <c r="Y1797" s="249"/>
      <c r="Z1797" s="249"/>
      <c r="AA1797" s="249"/>
      <c r="AB1797" s="249"/>
    </row>
    <row r="1798" spans="1:28" hidden="1" outlineLevel="1">
      <c r="A1798" s="331">
        <v>2</v>
      </c>
      <c r="B1798" s="309" t="str">
        <f t="shared" ca="1" si="2627"/>
        <v>Depreciated Net Capex 2014</v>
      </c>
      <c r="C1798" s="398"/>
      <c r="D1798" s="399"/>
      <c r="E1798" s="397">
        <f ca="1">E1791</f>
        <v>0</v>
      </c>
      <c r="F1798" s="395">
        <f ca="1">IF(E1822="n/a",E1798,IFERROR(IF((OFFSET($C1798,0,$A1798))&lt;0,
MIN(0,E1798-(OFFSET($C1798,0,$A1798)/(OFFSET($C1793,-$A1797,$A1798)))),
MAX(0,E1798-(OFFSET($C1798,0,$A1798)/(OFFSET($C1793,-$A1797,$A1798))))),0))</f>
        <v>0</v>
      </c>
      <c r="G1798" s="395">
        <f t="shared" ca="1" si="2610"/>
        <v>0</v>
      </c>
      <c r="H1798" s="395">
        <f t="shared" ca="1" si="2611"/>
        <v>0</v>
      </c>
      <c r="I1798" s="395">
        <f t="shared" ca="1" si="2612"/>
        <v>0</v>
      </c>
      <c r="J1798" s="395">
        <f t="shared" ca="1" si="2613"/>
        <v>0</v>
      </c>
      <c r="K1798" s="395">
        <f t="shared" ca="1" si="2614"/>
        <v>0</v>
      </c>
      <c r="L1798" s="395">
        <f t="shared" ca="1" si="2615"/>
        <v>0</v>
      </c>
      <c r="M1798" s="395">
        <f t="shared" ca="1" si="2616"/>
        <v>0</v>
      </c>
      <c r="N1798" s="395">
        <f t="shared" ca="1" si="2617"/>
        <v>0</v>
      </c>
      <c r="O1798" s="395">
        <f t="shared" ca="1" si="2618"/>
        <v>0</v>
      </c>
      <c r="P1798" s="395">
        <f t="shared" ca="1" si="2619"/>
        <v>0</v>
      </c>
      <c r="Q1798" s="395">
        <f t="shared" ca="1" si="2620"/>
        <v>0</v>
      </c>
      <c r="R1798" s="395">
        <f t="shared" ca="1" si="2621"/>
        <v>0</v>
      </c>
      <c r="S1798" s="395">
        <f t="shared" ca="1" si="2622"/>
        <v>0</v>
      </c>
      <c r="T1798" s="395">
        <f t="shared" ca="1" si="2623"/>
        <v>0</v>
      </c>
      <c r="U1798" s="395">
        <f t="shared" ca="1" si="2624"/>
        <v>0</v>
      </c>
      <c r="V1798" s="395">
        <f t="shared" ca="1" si="2625"/>
        <v>0</v>
      </c>
      <c r="W1798" s="395">
        <f t="shared" ca="1" si="2626"/>
        <v>0</v>
      </c>
      <c r="X1798" s="334"/>
      <c r="Y1798" s="249"/>
      <c r="Z1798" s="249"/>
      <c r="AA1798" s="249"/>
      <c r="AB1798" s="249"/>
    </row>
    <row r="1799" spans="1:28" hidden="1" outlineLevel="1">
      <c r="A1799" s="331">
        <v>3</v>
      </c>
      <c r="B1799" s="309" t="str">
        <f t="shared" ca="1" si="2627"/>
        <v>Depreciated Net Capex 2015</v>
      </c>
      <c r="C1799" s="398"/>
      <c r="D1799" s="398"/>
      <c r="E1799" s="399"/>
      <c r="F1799" s="400">
        <f ca="1">F1791</f>
        <v>0</v>
      </c>
      <c r="G1799" s="395">
        <f ca="1">IF(F1823="n/a",F1799,IFERROR(IF((OFFSET($C1799,0,$A1799))&lt;0,
MIN(0,F1799-(OFFSET($C1799,0,$A1799)/(OFFSET($C1794,-$A1798,$A1799)))),
MAX(0,F1799-(OFFSET($C1799,0,$A1799)/(OFFSET($C1794,-$A1798,$A1799))))),0))</f>
        <v>0</v>
      </c>
      <c r="H1799" s="395">
        <f t="shared" ca="1" si="2611"/>
        <v>0</v>
      </c>
      <c r="I1799" s="395">
        <f t="shared" ca="1" si="2612"/>
        <v>0</v>
      </c>
      <c r="J1799" s="395">
        <f t="shared" ca="1" si="2613"/>
        <v>0</v>
      </c>
      <c r="K1799" s="395">
        <f t="shared" ca="1" si="2614"/>
        <v>0</v>
      </c>
      <c r="L1799" s="395">
        <f t="shared" ca="1" si="2615"/>
        <v>0</v>
      </c>
      <c r="M1799" s="395">
        <f t="shared" ca="1" si="2616"/>
        <v>0</v>
      </c>
      <c r="N1799" s="395">
        <f t="shared" ca="1" si="2617"/>
        <v>0</v>
      </c>
      <c r="O1799" s="395">
        <f t="shared" ca="1" si="2618"/>
        <v>0</v>
      </c>
      <c r="P1799" s="395">
        <f t="shared" ca="1" si="2619"/>
        <v>0</v>
      </c>
      <c r="Q1799" s="395">
        <f t="shared" ca="1" si="2620"/>
        <v>0</v>
      </c>
      <c r="R1799" s="395">
        <f t="shared" ca="1" si="2621"/>
        <v>0</v>
      </c>
      <c r="S1799" s="395">
        <f t="shared" ca="1" si="2622"/>
        <v>0</v>
      </c>
      <c r="T1799" s="395">
        <f t="shared" ca="1" si="2623"/>
        <v>0</v>
      </c>
      <c r="U1799" s="395">
        <f t="shared" ca="1" si="2624"/>
        <v>0</v>
      </c>
      <c r="V1799" s="395">
        <f t="shared" ca="1" si="2625"/>
        <v>0</v>
      </c>
      <c r="W1799" s="395">
        <f t="shared" ca="1" si="2626"/>
        <v>0</v>
      </c>
      <c r="X1799" s="334"/>
      <c r="Y1799" s="334"/>
      <c r="Z1799" s="249"/>
      <c r="AA1799" s="249"/>
      <c r="AB1799" s="249"/>
    </row>
    <row r="1800" spans="1:28" hidden="1" outlineLevel="1">
      <c r="A1800" s="331">
        <v>4</v>
      </c>
      <c r="B1800" s="309" t="str">
        <f t="shared" ca="1" si="2627"/>
        <v>Depreciated Net Capex 2016</v>
      </c>
      <c r="C1800" s="398"/>
      <c r="D1800" s="398"/>
      <c r="E1800" s="398"/>
      <c r="F1800" s="399"/>
      <c r="G1800" s="400">
        <f ca="1">G1791</f>
        <v>0</v>
      </c>
      <c r="H1800" s="395">
        <f ca="1">IF(G1824="n/a",G1800,IFERROR(IF((OFFSET($C1800,0,$A1800))&lt;0,
MIN(0,G1800-(OFFSET($C1800,0,$A1800)/(OFFSET($C1795,-$A1799,$A1800)))),
MAX(0,G1800-(OFFSET($C1800,0,$A1800)/(OFFSET($C1795,-$A1799,$A1800))))),0))</f>
        <v>0</v>
      </c>
      <c r="I1800" s="395">
        <f t="shared" ca="1" si="2612"/>
        <v>0</v>
      </c>
      <c r="J1800" s="395">
        <f t="shared" ca="1" si="2613"/>
        <v>0</v>
      </c>
      <c r="K1800" s="395">
        <f t="shared" ca="1" si="2614"/>
        <v>0</v>
      </c>
      <c r="L1800" s="395">
        <f t="shared" ca="1" si="2615"/>
        <v>0</v>
      </c>
      <c r="M1800" s="395">
        <f t="shared" ca="1" si="2616"/>
        <v>0</v>
      </c>
      <c r="N1800" s="395">
        <f t="shared" ca="1" si="2617"/>
        <v>0</v>
      </c>
      <c r="O1800" s="395">
        <f t="shared" ca="1" si="2618"/>
        <v>0</v>
      </c>
      <c r="P1800" s="395">
        <f t="shared" ca="1" si="2619"/>
        <v>0</v>
      </c>
      <c r="Q1800" s="395">
        <f t="shared" ca="1" si="2620"/>
        <v>0</v>
      </c>
      <c r="R1800" s="395">
        <f t="shared" ca="1" si="2621"/>
        <v>0</v>
      </c>
      <c r="S1800" s="395">
        <f t="shared" ca="1" si="2622"/>
        <v>0</v>
      </c>
      <c r="T1800" s="395">
        <f t="shared" ca="1" si="2623"/>
        <v>0</v>
      </c>
      <c r="U1800" s="395">
        <f t="shared" ca="1" si="2624"/>
        <v>0</v>
      </c>
      <c r="V1800" s="395">
        <f t="shared" ca="1" si="2625"/>
        <v>0</v>
      </c>
      <c r="W1800" s="395">
        <f t="shared" ca="1" si="2626"/>
        <v>0</v>
      </c>
      <c r="X1800" s="334"/>
      <c r="Y1800" s="334"/>
      <c r="Z1800" s="334"/>
      <c r="AA1800" s="249"/>
      <c r="AB1800" s="249"/>
    </row>
    <row r="1801" spans="1:28" hidden="1" outlineLevel="1">
      <c r="A1801" s="331">
        <v>5</v>
      </c>
      <c r="B1801" s="309" t="str">
        <f t="shared" ca="1" si="2627"/>
        <v>Depreciated Net Capex 2017</v>
      </c>
      <c r="C1801" s="398"/>
      <c r="D1801" s="398"/>
      <c r="E1801" s="398"/>
      <c r="F1801" s="398"/>
      <c r="G1801" s="399"/>
      <c r="H1801" s="400">
        <f ca="1">H1791</f>
        <v>0</v>
      </c>
      <c r="I1801" s="395">
        <f ca="1">IF(H1825="n/a",H1801,IFERROR(IF((OFFSET($C1801,0,$A1801))&lt;0,
MIN(0,H1801-(OFFSET($C1801,0,$A1801)/(OFFSET($C1796,-$A1800,$A1801)))),
MAX(0,H1801-(OFFSET($C1801,0,$A1801)/(OFFSET($C1796,-$A1800,$A1801))))),0))</f>
        <v>0</v>
      </c>
      <c r="J1801" s="395">
        <f t="shared" ca="1" si="2613"/>
        <v>0</v>
      </c>
      <c r="K1801" s="395">
        <f t="shared" ca="1" si="2614"/>
        <v>0</v>
      </c>
      <c r="L1801" s="395">
        <f t="shared" ca="1" si="2615"/>
        <v>0</v>
      </c>
      <c r="M1801" s="395">
        <f t="shared" ca="1" si="2616"/>
        <v>0</v>
      </c>
      <c r="N1801" s="395">
        <f t="shared" ca="1" si="2617"/>
        <v>0</v>
      </c>
      <c r="O1801" s="395">
        <f t="shared" ca="1" si="2618"/>
        <v>0</v>
      </c>
      <c r="P1801" s="395">
        <f t="shared" ca="1" si="2619"/>
        <v>0</v>
      </c>
      <c r="Q1801" s="395">
        <f t="shared" ca="1" si="2620"/>
        <v>0</v>
      </c>
      <c r="R1801" s="395">
        <f t="shared" ca="1" si="2621"/>
        <v>0</v>
      </c>
      <c r="S1801" s="395">
        <f t="shared" ca="1" si="2622"/>
        <v>0</v>
      </c>
      <c r="T1801" s="395">
        <f t="shared" ca="1" si="2623"/>
        <v>0</v>
      </c>
      <c r="U1801" s="395">
        <f t="shared" ca="1" si="2624"/>
        <v>0</v>
      </c>
      <c r="V1801" s="395">
        <f t="shared" ca="1" si="2625"/>
        <v>0</v>
      </c>
      <c r="W1801" s="395">
        <f t="shared" ca="1" si="2626"/>
        <v>0</v>
      </c>
      <c r="X1801" s="334"/>
      <c r="Y1801" s="334"/>
      <c r="Z1801" s="334"/>
      <c r="AA1801" s="249"/>
      <c r="AB1801" s="249"/>
    </row>
    <row r="1802" spans="1:28" hidden="1" outlineLevel="1">
      <c r="A1802" s="331">
        <v>6</v>
      </c>
      <c r="B1802" s="309" t="str">
        <f t="shared" ca="1" si="2627"/>
        <v>Depreciated Net Capex 2018</v>
      </c>
      <c r="C1802" s="398"/>
      <c r="D1802" s="398"/>
      <c r="E1802" s="398"/>
      <c r="F1802" s="398"/>
      <c r="G1802" s="398"/>
      <c r="H1802" s="399"/>
      <c r="I1802" s="400">
        <f ca="1">I1791</f>
        <v>0</v>
      </c>
      <c r="J1802" s="395">
        <f ca="1">IF(I1826="n/a",I1802,IFERROR(IF((OFFSET($C1802,0,$A1802))&lt;0,
MIN(0,I1802-(OFFSET($C1802,0,$A1802)/(OFFSET($C1797,-$A1801,$A1802)))),
MAX(0,I1802-(OFFSET($C1802,0,$A1802)/(OFFSET($C1797,-$A1801,$A1802))))),0))</f>
        <v>0</v>
      </c>
      <c r="K1802" s="395">
        <f t="shared" ca="1" si="2614"/>
        <v>0</v>
      </c>
      <c r="L1802" s="395">
        <f t="shared" ca="1" si="2615"/>
        <v>0</v>
      </c>
      <c r="M1802" s="395">
        <f t="shared" ca="1" si="2616"/>
        <v>0</v>
      </c>
      <c r="N1802" s="395">
        <f t="shared" ca="1" si="2617"/>
        <v>0</v>
      </c>
      <c r="O1802" s="395">
        <f t="shared" ca="1" si="2618"/>
        <v>0</v>
      </c>
      <c r="P1802" s="395">
        <f t="shared" ca="1" si="2619"/>
        <v>0</v>
      </c>
      <c r="Q1802" s="395">
        <f t="shared" ca="1" si="2620"/>
        <v>0</v>
      </c>
      <c r="R1802" s="395">
        <f t="shared" ca="1" si="2621"/>
        <v>0</v>
      </c>
      <c r="S1802" s="395">
        <f t="shared" ca="1" si="2622"/>
        <v>0</v>
      </c>
      <c r="T1802" s="395">
        <f t="shared" ca="1" si="2623"/>
        <v>0</v>
      </c>
      <c r="U1802" s="395">
        <f t="shared" ca="1" si="2624"/>
        <v>0</v>
      </c>
      <c r="V1802" s="395">
        <f t="shared" ca="1" si="2625"/>
        <v>0</v>
      </c>
      <c r="W1802" s="395">
        <f t="shared" ca="1" si="2626"/>
        <v>0</v>
      </c>
      <c r="X1802" s="334"/>
      <c r="Y1802" s="334"/>
      <c r="Z1802" s="334"/>
      <c r="AA1802" s="249"/>
      <c r="AB1802" s="249"/>
    </row>
    <row r="1803" spans="1:28" hidden="1" outlineLevel="1">
      <c r="A1803" s="331">
        <v>7</v>
      </c>
      <c r="B1803" s="309" t="str">
        <f t="shared" ca="1" si="2627"/>
        <v>Depreciated Net Capex 2019</v>
      </c>
      <c r="C1803" s="398"/>
      <c r="D1803" s="398"/>
      <c r="E1803" s="398"/>
      <c r="F1803" s="398"/>
      <c r="G1803" s="398"/>
      <c r="H1803" s="398"/>
      <c r="I1803" s="399"/>
      <c r="J1803" s="400">
        <f ca="1">J1791</f>
        <v>0</v>
      </c>
      <c r="K1803" s="395">
        <f ca="1">IF(J1827="n/a",J1803,IFERROR(IF((OFFSET($C1803,0,$A1803))&lt;0,
MIN(0,J1803-(OFFSET($C1803,0,$A1803)/(OFFSET($C1798,-$A1802,$A1803)))),
MAX(0,J1803-(OFFSET($C1803,0,$A1803)/(OFFSET($C1798,-$A1802,$A1803))))),0))</f>
        <v>0</v>
      </c>
      <c r="L1803" s="395">
        <f t="shared" ca="1" si="2615"/>
        <v>0</v>
      </c>
      <c r="M1803" s="395">
        <f t="shared" ca="1" si="2616"/>
        <v>0</v>
      </c>
      <c r="N1803" s="395">
        <f t="shared" ca="1" si="2617"/>
        <v>0</v>
      </c>
      <c r="O1803" s="395">
        <f t="shared" ca="1" si="2618"/>
        <v>0</v>
      </c>
      <c r="P1803" s="395">
        <f t="shared" ca="1" si="2619"/>
        <v>0</v>
      </c>
      <c r="Q1803" s="395">
        <f t="shared" ca="1" si="2620"/>
        <v>0</v>
      </c>
      <c r="R1803" s="395">
        <f t="shared" ca="1" si="2621"/>
        <v>0</v>
      </c>
      <c r="S1803" s="395">
        <f t="shared" ca="1" si="2622"/>
        <v>0</v>
      </c>
      <c r="T1803" s="395">
        <f t="shared" ca="1" si="2623"/>
        <v>0</v>
      </c>
      <c r="U1803" s="395">
        <f t="shared" ca="1" si="2624"/>
        <v>0</v>
      </c>
      <c r="V1803" s="395">
        <f t="shared" ca="1" si="2625"/>
        <v>0</v>
      </c>
      <c r="W1803" s="395">
        <f t="shared" ca="1" si="2626"/>
        <v>0</v>
      </c>
      <c r="X1803" s="334"/>
      <c r="Y1803" s="334"/>
      <c r="Z1803" s="334"/>
      <c r="AA1803" s="249"/>
      <c r="AB1803" s="249"/>
    </row>
    <row r="1804" spans="1:28" hidden="1" outlineLevel="1">
      <c r="A1804" s="331">
        <v>8</v>
      </c>
      <c r="B1804" s="309" t="str">
        <f t="shared" ca="1" si="2627"/>
        <v>Depreciated Net Capex 2020</v>
      </c>
      <c r="C1804" s="398"/>
      <c r="D1804" s="398"/>
      <c r="E1804" s="398"/>
      <c r="F1804" s="398"/>
      <c r="G1804" s="398"/>
      <c r="H1804" s="398"/>
      <c r="I1804" s="398"/>
      <c r="J1804" s="399"/>
      <c r="K1804" s="400">
        <f ca="1">K1791</f>
        <v>0</v>
      </c>
      <c r="L1804" s="395">
        <f ca="1">IF(K1828="n/a",K1804,IFERROR(IF((OFFSET($C1804,0,$A1804))&lt;0,
MIN(0,K1804-(OFFSET($C1804,0,$A1804)/(OFFSET($C1799,-$A1803,$A1804)))),
MAX(0,K1804-(OFFSET($C1804,0,$A1804)/(OFFSET($C1799,-$A1803,$A1804))))),0))</f>
        <v>0</v>
      </c>
      <c r="M1804" s="395">
        <f t="shared" ca="1" si="2616"/>
        <v>0</v>
      </c>
      <c r="N1804" s="395">
        <f t="shared" ca="1" si="2617"/>
        <v>0</v>
      </c>
      <c r="O1804" s="395">
        <f t="shared" ca="1" si="2618"/>
        <v>0</v>
      </c>
      <c r="P1804" s="395">
        <f t="shared" ca="1" si="2619"/>
        <v>0</v>
      </c>
      <c r="Q1804" s="395">
        <f t="shared" ca="1" si="2620"/>
        <v>0</v>
      </c>
      <c r="R1804" s="395">
        <f t="shared" ca="1" si="2621"/>
        <v>0</v>
      </c>
      <c r="S1804" s="395">
        <f t="shared" ca="1" si="2622"/>
        <v>0</v>
      </c>
      <c r="T1804" s="395">
        <f t="shared" ca="1" si="2623"/>
        <v>0</v>
      </c>
      <c r="U1804" s="395">
        <f t="shared" ca="1" si="2624"/>
        <v>0</v>
      </c>
      <c r="V1804" s="395">
        <f t="shared" ca="1" si="2625"/>
        <v>0</v>
      </c>
      <c r="W1804" s="395">
        <f t="shared" ca="1" si="2626"/>
        <v>0</v>
      </c>
      <c r="X1804" s="334"/>
      <c r="Y1804" s="334"/>
      <c r="Z1804" s="334"/>
      <c r="AA1804" s="249"/>
      <c r="AB1804" s="249"/>
    </row>
    <row r="1805" spans="1:28" hidden="1" outlineLevel="1">
      <c r="A1805" s="331">
        <v>9</v>
      </c>
      <c r="B1805" s="309" t="str">
        <f t="shared" ca="1" si="2627"/>
        <v>Depreciated Net Capex 2021</v>
      </c>
      <c r="C1805" s="398"/>
      <c r="D1805" s="398"/>
      <c r="E1805" s="398"/>
      <c r="F1805" s="398"/>
      <c r="G1805" s="398"/>
      <c r="H1805" s="398"/>
      <c r="I1805" s="398"/>
      <c r="J1805" s="398"/>
      <c r="K1805" s="399"/>
      <c r="L1805" s="400">
        <f ca="1">L1791</f>
        <v>0</v>
      </c>
      <c r="M1805" s="395">
        <f ca="1">IF(L1829="n/a",L1805,IFERROR(IF((OFFSET($C1805,0,$A1805))&lt;0,
MIN(0,L1805-(OFFSET($C1805,0,$A1805)/(OFFSET($C1800,-$A1804,$A1805)))),
MAX(0,L1805-(OFFSET($C1805,0,$A1805)/(OFFSET($C1800,-$A1804,$A1805))))),0))</f>
        <v>0</v>
      </c>
      <c r="N1805" s="395">
        <f t="shared" ca="1" si="2617"/>
        <v>0</v>
      </c>
      <c r="O1805" s="395">
        <f t="shared" ca="1" si="2618"/>
        <v>0</v>
      </c>
      <c r="P1805" s="395">
        <f t="shared" ca="1" si="2619"/>
        <v>0</v>
      </c>
      <c r="Q1805" s="395">
        <f t="shared" ca="1" si="2620"/>
        <v>0</v>
      </c>
      <c r="R1805" s="395">
        <f t="shared" ca="1" si="2621"/>
        <v>0</v>
      </c>
      <c r="S1805" s="395">
        <f t="shared" ca="1" si="2622"/>
        <v>0</v>
      </c>
      <c r="T1805" s="395">
        <f t="shared" ca="1" si="2623"/>
        <v>0</v>
      </c>
      <c r="U1805" s="395">
        <f t="shared" ca="1" si="2624"/>
        <v>0</v>
      </c>
      <c r="V1805" s="395">
        <f t="shared" ca="1" si="2625"/>
        <v>0</v>
      </c>
      <c r="W1805" s="395">
        <f t="shared" ca="1" si="2626"/>
        <v>0</v>
      </c>
      <c r="X1805" s="334"/>
      <c r="Y1805" s="334"/>
      <c r="Z1805" s="334"/>
      <c r="AA1805" s="249"/>
      <c r="AB1805" s="249"/>
    </row>
    <row r="1806" spans="1:28" hidden="1" outlineLevel="1">
      <c r="A1806" s="331">
        <v>10</v>
      </c>
      <c r="B1806" s="309" t="str">
        <f t="shared" ca="1" si="2627"/>
        <v>Depreciated Net Capex 2022</v>
      </c>
      <c r="C1806" s="398"/>
      <c r="D1806" s="398"/>
      <c r="E1806" s="398"/>
      <c r="F1806" s="398"/>
      <c r="G1806" s="398"/>
      <c r="H1806" s="398"/>
      <c r="I1806" s="398"/>
      <c r="J1806" s="398"/>
      <c r="K1806" s="398"/>
      <c r="L1806" s="399"/>
      <c r="M1806" s="400">
        <f ca="1">M1791</f>
        <v>0</v>
      </c>
      <c r="N1806" s="395">
        <f ca="1">IF(M1830="n/a",M1806,IFERROR(IF((OFFSET($C1806,0,$A1806))&lt;0,
MIN(0,M1806-(OFFSET($C1806,0,$A1806)/(OFFSET($C1801,-$A1805,$A1806)))),
MAX(0,M1806-(OFFSET($C1806,0,$A1806)/(OFFSET($C1801,-$A1805,$A1806))))),0))</f>
        <v>0</v>
      </c>
      <c r="O1806" s="395">
        <f t="shared" ca="1" si="2618"/>
        <v>0</v>
      </c>
      <c r="P1806" s="395">
        <f t="shared" ca="1" si="2619"/>
        <v>0</v>
      </c>
      <c r="Q1806" s="395">
        <f t="shared" ca="1" si="2620"/>
        <v>0</v>
      </c>
      <c r="R1806" s="395">
        <f t="shared" ca="1" si="2621"/>
        <v>0</v>
      </c>
      <c r="S1806" s="395">
        <f t="shared" ca="1" si="2622"/>
        <v>0</v>
      </c>
      <c r="T1806" s="395">
        <f t="shared" ca="1" si="2623"/>
        <v>0</v>
      </c>
      <c r="U1806" s="395">
        <f t="shared" ca="1" si="2624"/>
        <v>0</v>
      </c>
      <c r="V1806" s="395">
        <f t="shared" ca="1" si="2625"/>
        <v>0</v>
      </c>
      <c r="W1806" s="395">
        <f t="shared" ca="1" si="2626"/>
        <v>0</v>
      </c>
      <c r="X1806" s="334"/>
      <c r="Y1806" s="334"/>
      <c r="Z1806" s="334"/>
      <c r="AA1806" s="249"/>
      <c r="AB1806" s="249"/>
    </row>
    <row r="1807" spans="1:28" hidden="1" outlineLevel="1">
      <c r="A1807" s="331">
        <v>11</v>
      </c>
      <c r="B1807" s="309" t="str">
        <f t="shared" ca="1" si="2627"/>
        <v>Depreciated Net Capex 2023</v>
      </c>
      <c r="C1807" s="398"/>
      <c r="D1807" s="398"/>
      <c r="E1807" s="398"/>
      <c r="F1807" s="398"/>
      <c r="G1807" s="398"/>
      <c r="H1807" s="398"/>
      <c r="I1807" s="398"/>
      <c r="J1807" s="398"/>
      <c r="K1807" s="398"/>
      <c r="L1807" s="398"/>
      <c r="M1807" s="399"/>
      <c r="N1807" s="400">
        <f>N1791</f>
        <v>0</v>
      </c>
      <c r="O1807" s="395">
        <f ca="1">IF(N1831="n/a",N1807,IFERROR(IF((OFFSET($C1807,0,$A1807))&lt;0,
MIN(0,N1807-(OFFSET($C1807,0,$A1807)/(OFFSET($C1802,-$A1806,$A1807)))),
MAX(0,N1807-(OFFSET($C1807,0,$A1807)/(OFFSET($C1802,-$A1806,$A1807))))),0))</f>
        <v>0</v>
      </c>
      <c r="P1807" s="395">
        <f t="shared" ca="1" si="2619"/>
        <v>0</v>
      </c>
      <c r="Q1807" s="395">
        <f t="shared" ca="1" si="2620"/>
        <v>0</v>
      </c>
      <c r="R1807" s="395">
        <f t="shared" ca="1" si="2621"/>
        <v>0</v>
      </c>
      <c r="S1807" s="395">
        <f t="shared" ca="1" si="2622"/>
        <v>0</v>
      </c>
      <c r="T1807" s="395">
        <f t="shared" ca="1" si="2623"/>
        <v>0</v>
      </c>
      <c r="U1807" s="395">
        <f t="shared" ca="1" si="2624"/>
        <v>0</v>
      </c>
      <c r="V1807" s="395">
        <f t="shared" ca="1" si="2625"/>
        <v>0</v>
      </c>
      <c r="W1807" s="395">
        <f t="shared" ca="1" si="2626"/>
        <v>0</v>
      </c>
      <c r="X1807" s="334"/>
      <c r="Y1807" s="334"/>
      <c r="Z1807" s="334"/>
      <c r="AA1807" s="249"/>
      <c r="AB1807" s="249"/>
    </row>
    <row r="1808" spans="1:28" hidden="1" outlineLevel="1">
      <c r="A1808" s="331">
        <v>12</v>
      </c>
      <c r="B1808" s="309" t="str">
        <f t="shared" ca="1" si="2627"/>
        <v>Depreciated Net Capex 2024</v>
      </c>
      <c r="C1808" s="398"/>
      <c r="D1808" s="398"/>
      <c r="E1808" s="398"/>
      <c r="F1808" s="398"/>
      <c r="G1808" s="398"/>
      <c r="H1808" s="398"/>
      <c r="I1808" s="398"/>
      <c r="J1808" s="398"/>
      <c r="K1808" s="398"/>
      <c r="L1808" s="398"/>
      <c r="M1808" s="398"/>
      <c r="N1808" s="399"/>
      <c r="O1808" s="400">
        <f>O1791</f>
        <v>0</v>
      </c>
      <c r="P1808" s="395">
        <f ca="1">IF(O1832="n/a",O1808,IFERROR(IF((OFFSET($C1808,0,$A1808))&lt;0,
MIN(0,O1808-(OFFSET($C1808,0,$A1808)/(OFFSET($C1803,-$A1807,$A1808)))),
MAX(0,O1808-(OFFSET($C1808,0,$A1808)/(OFFSET($C1803,-$A1807,$A1808))))),0))</f>
        <v>0</v>
      </c>
      <c r="Q1808" s="395">
        <f t="shared" ca="1" si="2620"/>
        <v>0</v>
      </c>
      <c r="R1808" s="395">
        <f t="shared" ca="1" si="2621"/>
        <v>0</v>
      </c>
      <c r="S1808" s="395">
        <f t="shared" ca="1" si="2622"/>
        <v>0</v>
      </c>
      <c r="T1808" s="395">
        <f t="shared" ca="1" si="2623"/>
        <v>0</v>
      </c>
      <c r="U1808" s="395">
        <f t="shared" ca="1" si="2624"/>
        <v>0</v>
      </c>
      <c r="V1808" s="395">
        <f t="shared" ca="1" si="2625"/>
        <v>0</v>
      </c>
      <c r="W1808" s="395">
        <f t="shared" ca="1" si="2626"/>
        <v>0</v>
      </c>
      <c r="X1808" s="334"/>
      <c r="Y1808" s="334"/>
      <c r="Z1808" s="334"/>
      <c r="AA1808" s="249"/>
      <c r="AB1808" s="249"/>
    </row>
    <row r="1809" spans="1:28" hidden="1" outlineLevel="1">
      <c r="A1809" s="331">
        <v>13</v>
      </c>
      <c r="B1809" s="309" t="str">
        <f t="shared" ca="1" si="2627"/>
        <v>Depreciated Net Capex 2025</v>
      </c>
      <c r="C1809" s="398"/>
      <c r="D1809" s="398"/>
      <c r="E1809" s="398"/>
      <c r="F1809" s="398"/>
      <c r="G1809" s="398"/>
      <c r="H1809" s="398"/>
      <c r="I1809" s="398"/>
      <c r="J1809" s="398"/>
      <c r="K1809" s="398"/>
      <c r="L1809" s="398"/>
      <c r="M1809" s="398"/>
      <c r="N1809" s="398"/>
      <c r="O1809" s="399"/>
      <c r="P1809" s="400">
        <f>P1791</f>
        <v>0</v>
      </c>
      <c r="Q1809" s="395">
        <f ca="1">IF(P1833="n/a",P1809,IFERROR(IF((OFFSET($C1809,0,$A1809))&lt;0,
MIN(0,P1809-(OFFSET($C1809,0,$A1809)/(OFFSET($C1804,-$A1808,$A1809)))),
MAX(0,P1809-(OFFSET($C1809,0,$A1809)/(OFFSET($C1804,-$A1808,$A1809))))),0))</f>
        <v>0</v>
      </c>
      <c r="R1809" s="395">
        <f t="shared" ca="1" si="2621"/>
        <v>0</v>
      </c>
      <c r="S1809" s="395">
        <f t="shared" ca="1" si="2622"/>
        <v>0</v>
      </c>
      <c r="T1809" s="395">
        <f t="shared" ca="1" si="2623"/>
        <v>0</v>
      </c>
      <c r="U1809" s="395">
        <f t="shared" ca="1" si="2624"/>
        <v>0</v>
      </c>
      <c r="V1809" s="395">
        <f t="shared" ca="1" si="2625"/>
        <v>0</v>
      </c>
      <c r="W1809" s="395">
        <f t="shared" ca="1" si="2626"/>
        <v>0</v>
      </c>
      <c r="X1809" s="334"/>
      <c r="Y1809" s="334"/>
      <c r="Z1809" s="334"/>
      <c r="AA1809" s="249"/>
      <c r="AB1809" s="249"/>
    </row>
    <row r="1810" spans="1:28" hidden="1" outlineLevel="1">
      <c r="A1810" s="331">
        <v>14</v>
      </c>
      <c r="B1810" s="309" t="str">
        <f t="shared" ca="1" si="2627"/>
        <v>Depreciated Net Capex 2026</v>
      </c>
      <c r="C1810" s="398"/>
      <c r="D1810" s="398"/>
      <c r="E1810" s="398"/>
      <c r="F1810" s="398"/>
      <c r="G1810" s="398"/>
      <c r="H1810" s="398"/>
      <c r="I1810" s="398"/>
      <c r="J1810" s="398"/>
      <c r="K1810" s="398"/>
      <c r="L1810" s="398"/>
      <c r="M1810" s="398"/>
      <c r="N1810" s="398"/>
      <c r="O1810" s="398"/>
      <c r="P1810" s="399"/>
      <c r="Q1810" s="400">
        <f>Q1791</f>
        <v>0</v>
      </c>
      <c r="R1810" s="395">
        <f ca="1">IF(Q1834="n/a",Q1810,IFERROR(IF((OFFSET($C1810,0,$A1810))&lt;0,
MIN(0,Q1810-(OFFSET($C1810,0,$A1810)/(OFFSET($C1805,-$A1809,$A1810)))),
MAX(0,Q1810-(OFFSET($C1810,0,$A1810)/(OFFSET($C1805,-$A1809,$A1810))))),0))</f>
        <v>0</v>
      </c>
      <c r="S1810" s="395">
        <f t="shared" ca="1" si="2622"/>
        <v>0</v>
      </c>
      <c r="T1810" s="395">
        <f t="shared" ca="1" si="2623"/>
        <v>0</v>
      </c>
      <c r="U1810" s="395">
        <f t="shared" ca="1" si="2624"/>
        <v>0</v>
      </c>
      <c r="V1810" s="395">
        <f t="shared" ca="1" si="2625"/>
        <v>0</v>
      </c>
      <c r="W1810" s="395">
        <f t="shared" ca="1" si="2626"/>
        <v>0</v>
      </c>
      <c r="X1810" s="334"/>
      <c r="Y1810" s="334"/>
      <c r="Z1810" s="334"/>
      <c r="AA1810" s="249"/>
      <c r="AB1810" s="249"/>
    </row>
    <row r="1811" spans="1:28" hidden="1" outlineLevel="1">
      <c r="A1811" s="331">
        <v>15</v>
      </c>
      <c r="B1811" s="309" t="str">
        <f t="shared" ca="1" si="2627"/>
        <v>Depreciated Net Capex 2027</v>
      </c>
      <c r="C1811" s="398"/>
      <c r="D1811" s="398"/>
      <c r="E1811" s="398"/>
      <c r="F1811" s="398"/>
      <c r="G1811" s="398"/>
      <c r="H1811" s="398"/>
      <c r="I1811" s="398"/>
      <c r="J1811" s="398"/>
      <c r="K1811" s="398"/>
      <c r="L1811" s="398"/>
      <c r="M1811" s="398"/>
      <c r="N1811" s="398"/>
      <c r="O1811" s="398"/>
      <c r="P1811" s="398"/>
      <c r="Q1811" s="399"/>
      <c r="R1811" s="400">
        <f>R1791</f>
        <v>0</v>
      </c>
      <c r="S1811" s="395">
        <f ca="1">IF(R1835="n/a",R1811,IFERROR(IF((OFFSET($C1811,0,$A1811))&lt;0,
MIN(0,R1811-(OFFSET($C1811,0,$A1811)/(OFFSET($C1806,-$A1810,$A1811)))),
MAX(0,R1811-(OFFSET($C1811,0,$A1811)/(OFFSET($C1806,-$A1810,$A1811))))),0))</f>
        <v>0</v>
      </c>
      <c r="T1811" s="395">
        <f t="shared" ca="1" si="2623"/>
        <v>0</v>
      </c>
      <c r="U1811" s="395">
        <f t="shared" ca="1" si="2624"/>
        <v>0</v>
      </c>
      <c r="V1811" s="395">
        <f t="shared" ca="1" si="2625"/>
        <v>0</v>
      </c>
      <c r="W1811" s="395">
        <f t="shared" ca="1" si="2626"/>
        <v>0</v>
      </c>
      <c r="X1811" s="334"/>
      <c r="Y1811" s="334"/>
      <c r="Z1811" s="334"/>
      <c r="AA1811" s="249"/>
      <c r="AB1811" s="249"/>
    </row>
    <row r="1812" spans="1:28" hidden="1" outlineLevel="1">
      <c r="A1812" s="331">
        <v>16</v>
      </c>
      <c r="B1812" s="309" t="str">
        <f t="shared" ca="1" si="2627"/>
        <v>Depreciated Net Capex 2028</v>
      </c>
      <c r="C1812" s="398"/>
      <c r="D1812" s="398"/>
      <c r="E1812" s="398"/>
      <c r="F1812" s="398"/>
      <c r="G1812" s="398"/>
      <c r="H1812" s="398"/>
      <c r="I1812" s="398"/>
      <c r="J1812" s="398"/>
      <c r="K1812" s="398"/>
      <c r="L1812" s="398"/>
      <c r="M1812" s="398"/>
      <c r="N1812" s="398"/>
      <c r="O1812" s="398"/>
      <c r="P1812" s="398"/>
      <c r="Q1812" s="398"/>
      <c r="R1812" s="399"/>
      <c r="S1812" s="400">
        <f>S1791</f>
        <v>0</v>
      </c>
      <c r="T1812" s="395">
        <f ca="1">IF(S1836="n/a",S1812,IFERROR(IF((OFFSET($C1812,0,$A1812))&lt;0,
MIN(0,S1812-(OFFSET($C1812,0,$A1812)/(OFFSET($C1807,-$A1811,$A1812)))),
MAX(0,S1812-(OFFSET($C1812,0,$A1812)/(OFFSET($C1807,-$A1811,$A1812))))),0))</f>
        <v>0</v>
      </c>
      <c r="U1812" s="395">
        <f t="shared" ca="1" si="2624"/>
        <v>0</v>
      </c>
      <c r="V1812" s="395">
        <f t="shared" ca="1" si="2625"/>
        <v>0</v>
      </c>
      <c r="W1812" s="395">
        <f t="shared" ca="1" si="2626"/>
        <v>0</v>
      </c>
      <c r="X1812" s="334"/>
      <c r="Y1812" s="334"/>
      <c r="Z1812" s="334"/>
      <c r="AA1812" s="249"/>
      <c r="AB1812" s="249"/>
    </row>
    <row r="1813" spans="1:28" hidden="1" outlineLevel="1">
      <c r="A1813" s="331">
        <v>17</v>
      </c>
      <c r="B1813" s="309" t="str">
        <f t="shared" ca="1" si="2627"/>
        <v>Depreciated Net Capex 2029</v>
      </c>
      <c r="C1813" s="398"/>
      <c r="D1813" s="398"/>
      <c r="E1813" s="398"/>
      <c r="F1813" s="398"/>
      <c r="G1813" s="398"/>
      <c r="H1813" s="398"/>
      <c r="I1813" s="398"/>
      <c r="J1813" s="398"/>
      <c r="K1813" s="398"/>
      <c r="L1813" s="398"/>
      <c r="M1813" s="398"/>
      <c r="N1813" s="398"/>
      <c r="O1813" s="398"/>
      <c r="P1813" s="398"/>
      <c r="Q1813" s="398"/>
      <c r="R1813" s="398"/>
      <c r="S1813" s="399"/>
      <c r="T1813" s="400">
        <f>T1791</f>
        <v>0</v>
      </c>
      <c r="U1813" s="395">
        <f ca="1">IF(T1837="n/a",T1813,IFERROR(IF((OFFSET($C1813,0,$A1813))&lt;0,
MIN(0,T1813-(OFFSET($C1813,0,$A1813)/(OFFSET($C1808,-$A1812,$A1813)))),
MAX(0,T1813-(OFFSET($C1813,0,$A1813)/(OFFSET($C1808,-$A1812,$A1813))))),0))</f>
        <v>0</v>
      </c>
      <c r="V1813" s="395">
        <f t="shared" ca="1" si="2625"/>
        <v>0</v>
      </c>
      <c r="W1813" s="395">
        <f t="shared" ca="1" si="2626"/>
        <v>0</v>
      </c>
      <c r="X1813" s="334"/>
      <c r="Y1813" s="334"/>
      <c r="Z1813" s="334"/>
      <c r="AA1813" s="249"/>
      <c r="AB1813" s="249"/>
    </row>
    <row r="1814" spans="1:28" hidden="1" outlineLevel="1">
      <c r="A1814" s="331">
        <v>18</v>
      </c>
      <c r="B1814" s="309" t="str">
        <f t="shared" ca="1" si="2627"/>
        <v>Depreciated Net Capex 2030</v>
      </c>
      <c r="C1814" s="398"/>
      <c r="D1814" s="398"/>
      <c r="E1814" s="398"/>
      <c r="F1814" s="398"/>
      <c r="G1814" s="398"/>
      <c r="H1814" s="398"/>
      <c r="I1814" s="398"/>
      <c r="J1814" s="398"/>
      <c r="K1814" s="398"/>
      <c r="L1814" s="398"/>
      <c r="M1814" s="398"/>
      <c r="N1814" s="398"/>
      <c r="O1814" s="398"/>
      <c r="P1814" s="398"/>
      <c r="Q1814" s="398"/>
      <c r="R1814" s="398"/>
      <c r="S1814" s="398"/>
      <c r="T1814" s="399"/>
      <c r="U1814" s="400">
        <f>U1791</f>
        <v>0</v>
      </c>
      <c r="V1814" s="395">
        <f ca="1">IF(U1838="n/a",U1814,IFERROR(IF((OFFSET($C1814,0,$A1814))&lt;0,
MIN(0,U1814-(OFFSET($C1814,0,$A1814)/(OFFSET($C1809,-$A1813,$A1814)))),
MAX(0,U1814-(OFFSET($C1814,0,$A1814)/(OFFSET($C1809,-$A1813,$A1814))))),0))</f>
        <v>0</v>
      </c>
      <c r="W1814" s="395">
        <f t="shared" ca="1" si="2626"/>
        <v>0</v>
      </c>
      <c r="X1814" s="334"/>
      <c r="Y1814" s="334"/>
      <c r="Z1814" s="334"/>
      <c r="AA1814" s="249"/>
      <c r="AB1814" s="249"/>
    </row>
    <row r="1815" spans="1:28" hidden="1" outlineLevel="1">
      <c r="A1815" s="331">
        <v>19</v>
      </c>
      <c r="B1815" s="309" t="str">
        <f t="shared" ca="1" si="2627"/>
        <v>Depreciated Net Capex 2031</v>
      </c>
      <c r="C1815" s="398"/>
      <c r="D1815" s="398"/>
      <c r="E1815" s="398"/>
      <c r="F1815" s="398"/>
      <c r="G1815" s="398"/>
      <c r="H1815" s="398"/>
      <c r="I1815" s="398"/>
      <c r="J1815" s="398"/>
      <c r="K1815" s="398"/>
      <c r="L1815" s="398"/>
      <c r="M1815" s="398"/>
      <c r="N1815" s="398"/>
      <c r="O1815" s="398"/>
      <c r="P1815" s="398"/>
      <c r="Q1815" s="398"/>
      <c r="R1815" s="398"/>
      <c r="S1815" s="398"/>
      <c r="T1815" s="398"/>
      <c r="U1815" s="399"/>
      <c r="V1815" s="400">
        <f>V1791</f>
        <v>0</v>
      </c>
      <c r="W1815" s="395">
        <f ca="1">IF(V1839="n/a",V1815,IFERROR(IF((OFFSET($C1815,0,$A1815))&lt;0,
MIN(0,V1815-(OFFSET($C1815,0,$A1815)/(OFFSET($C1810,-$A1814,$A1815)))),
MAX(0,V1815-(OFFSET($C1815,0,$A1815)/(OFFSET($C1810,-$A1814,$A1815))))),0))</f>
        <v>0</v>
      </c>
      <c r="X1815" s="334"/>
      <c r="Y1815" s="334"/>
      <c r="Z1815" s="334"/>
      <c r="AA1815" s="249"/>
      <c r="AB1815" s="249"/>
    </row>
    <row r="1816" spans="1:28" hidden="1" outlineLevel="1">
      <c r="A1816" s="331">
        <v>20</v>
      </c>
      <c r="B1816" s="309" t="str">
        <f t="shared" ca="1" si="2627"/>
        <v>Depreciated Net Capex 2032</v>
      </c>
      <c r="C1816" s="398"/>
      <c r="D1816" s="398"/>
      <c r="E1816" s="398"/>
      <c r="F1816" s="398"/>
      <c r="G1816" s="398"/>
      <c r="H1816" s="398"/>
      <c r="I1816" s="398"/>
      <c r="J1816" s="398"/>
      <c r="K1816" s="398"/>
      <c r="L1816" s="398"/>
      <c r="M1816" s="398"/>
      <c r="N1816" s="398"/>
      <c r="O1816" s="398"/>
      <c r="P1816" s="398"/>
      <c r="Q1816" s="398"/>
      <c r="R1816" s="398"/>
      <c r="S1816" s="398"/>
      <c r="T1816" s="398"/>
      <c r="U1816" s="398"/>
      <c r="V1816" s="399"/>
      <c r="W1816" s="395">
        <f>W1791</f>
        <v>0</v>
      </c>
      <c r="X1816" s="249"/>
      <c r="Y1816" s="249"/>
      <c r="Z1816" s="249"/>
      <c r="AA1816" s="249"/>
      <c r="AB1816" s="249"/>
    </row>
    <row r="1817" spans="1:28" hidden="1" outlineLevel="1">
      <c r="A1817" s="249"/>
      <c r="B1817" s="332"/>
      <c r="C1817" s="395"/>
      <c r="D1817" s="395"/>
      <c r="E1817" s="395"/>
      <c r="F1817" s="395"/>
      <c r="G1817" s="395"/>
      <c r="H1817" s="395"/>
      <c r="I1817" s="395"/>
      <c r="J1817" s="395"/>
      <c r="K1817" s="395"/>
      <c r="L1817" s="395"/>
      <c r="M1817" s="395"/>
      <c r="N1817" s="395"/>
      <c r="O1817" s="395"/>
      <c r="P1817" s="395"/>
      <c r="Q1817" s="395"/>
      <c r="R1817" s="395"/>
      <c r="S1817" s="395"/>
      <c r="T1817" s="395"/>
      <c r="U1817" s="395"/>
      <c r="V1817" s="395"/>
      <c r="W1817" s="395"/>
      <c r="X1817" s="249"/>
      <c r="Y1817" s="249"/>
      <c r="Z1817" s="249"/>
      <c r="AA1817" s="249"/>
      <c r="AB1817" s="249"/>
    </row>
    <row r="1818" spans="1:28" hidden="1" outlineLevel="1">
      <c r="A1818" s="249"/>
      <c r="B1818" s="332"/>
      <c r="C1818" s="395"/>
      <c r="D1818" s="395"/>
      <c r="E1818" s="395"/>
      <c r="F1818" s="395"/>
      <c r="G1818" s="395"/>
      <c r="H1818" s="395"/>
      <c r="I1818" s="395"/>
      <c r="J1818" s="395"/>
      <c r="K1818" s="395"/>
      <c r="L1818" s="395"/>
      <c r="M1818" s="395"/>
      <c r="N1818" s="395"/>
      <c r="O1818" s="395"/>
      <c r="P1818" s="395"/>
      <c r="Q1818" s="395"/>
      <c r="R1818" s="395"/>
      <c r="S1818" s="395"/>
      <c r="T1818" s="395"/>
      <c r="U1818" s="395"/>
      <c r="V1818" s="395"/>
      <c r="W1818" s="395"/>
      <c r="X1818" s="249"/>
      <c r="Y1818" s="249"/>
      <c r="Z1818" s="249"/>
      <c r="AA1818" s="249"/>
      <c r="AB1818" s="249"/>
    </row>
    <row r="1819" spans="1:28" hidden="1" outlineLevel="1">
      <c r="A1819" s="249"/>
      <c r="B1819" s="309" t="s">
        <v>302</v>
      </c>
      <c r="C1819" s="395"/>
      <c r="D1819" s="395">
        <f t="shared" ref="D1819" ca="1" si="2628">IF(C1819="n/a","n/a",IF(AND(C1819&lt;1,D1793=0),0,
IF(D1793=0,C1819-1,
IF(C1819&lt;1,D1794,
(((C1819-1)*(C1795-(C1795/(C1819))))+(D1793*D1794))/(D1795)))))</f>
        <v>0</v>
      </c>
      <c r="E1819" s="395">
        <f t="shared" ref="E1819" ca="1" si="2629">IF(D1819="n/a","n/a",IF(AND(D1819&lt;1,E1793=0),0,
IF(E1793=0,D1819-1,
IF(D1819&lt;1,E1794,
(((D1819-1)*(D1795-(D1795/(D1819))))+(E1793*E1794))/(E1795)))))</f>
        <v>0</v>
      </c>
      <c r="F1819" s="395">
        <f t="shared" ref="F1819" ca="1" si="2630">IF(E1819="n/a","n/a",IF(AND(E1819&lt;1,F1793=0),0,
IF(F1793=0,E1819-1,
IF(E1819&lt;1,F1794,
(((E1819-1)*(E1795-(E1795/(E1819))))+(F1793*F1794))/(F1795)))))</f>
        <v>0</v>
      </c>
      <c r="G1819" s="395">
        <f t="shared" ref="G1819" ca="1" si="2631">IF(F1819="n/a","n/a",IF(AND(F1819&lt;1,G1793=0),0,
IF(G1793=0,F1819-1,
IF(F1819&lt;1,G1794,
(((F1819-1)*(F1795-(F1795/(F1819))))+(G1793*G1794))/(G1795)))))</f>
        <v>0</v>
      </c>
      <c r="H1819" s="395">
        <f t="shared" ref="H1819" ca="1" si="2632">IF(G1819="n/a","n/a",IF(AND(G1819&lt;1,H1793=0),0,
IF(H1793=0,G1819-1,
IF(G1819&lt;1,H1794,
(((G1819-1)*(G1795-(G1795/(G1819))))+(H1793*H1794))/(H1795)))))</f>
        <v>0</v>
      </c>
      <c r="I1819" s="395">
        <f ca="1">IF(H1819="n/a","n/a",IF(AND(H1819&lt;1,I1793=0),0,
IF(I1793=0,H1819-1,
IF(H1819&lt;1,I1794,
(((H1819-1)*(H1795-(H1795/(H1819))))+(I1793*I1794))/(I1795)))))</f>
        <v>0</v>
      </c>
      <c r="J1819" s="395">
        <f t="shared" ref="J1819" ca="1" si="2633">IF(I1819="n/a","n/a",IF(AND(I1819&lt;1,J1793=0),0,
IF(J1793=0,I1819-1,
IF(I1819&lt;1,J1794,
(((I1819-1)*(I1795-(I1795/(I1819))))+(J1793*J1794))/(J1795)))))</f>
        <v>0</v>
      </c>
      <c r="K1819" s="395">
        <f t="shared" ref="K1819" ca="1" si="2634">IF(J1819="n/a","n/a",IF(AND(J1819&lt;1,K1793=0),0,
IF(K1793=0,J1819-1,
IF(J1819&lt;1,K1794,
(((J1819-1)*(J1795-(J1795/(J1819))))+(K1793*K1794))/(K1795)))))</f>
        <v>0</v>
      </c>
      <c r="L1819" s="395">
        <f t="shared" ref="L1819" ca="1" si="2635">IF(K1819="n/a","n/a",IF(AND(K1819&lt;1,L1793=0),0,
IF(L1793=0,K1819-1,
IF(K1819&lt;1,L1794,
(((K1819-1)*(K1795-(K1795/(K1819))))+(L1793*L1794))/(L1795)))))</f>
        <v>0</v>
      </c>
      <c r="M1819" s="395">
        <f t="shared" ref="M1819" ca="1" si="2636">IF(L1819="n/a","n/a",IF(AND(L1819&lt;1,M1793=0),0,
IF(M1793=0,L1819-1,
IF(L1819&lt;1,M1794,
(((L1819-1)*(L1795-(L1795/(L1819))))+(M1793*M1794))/(M1795)))))</f>
        <v>0</v>
      </c>
      <c r="N1819" s="395">
        <f t="shared" ref="N1819" ca="1" si="2637">IF(M1819="n/a","n/a",IF(AND(M1819&lt;1,N1793=0),0,
IF(N1793=0,M1819-1,
IF(M1819&lt;1,N1794,
(((M1819-1)*(M1795-(M1795/(M1819))))+(N1793*N1794))/(N1795)))))</f>
        <v>0</v>
      </c>
      <c r="O1819" s="395">
        <f t="shared" ref="O1819" ca="1" si="2638">IF(N1819="n/a","n/a",IF(AND(N1819&lt;1,O1793=0),0,
IF(O1793=0,N1819-1,
IF(N1819&lt;1,O1794,
(((N1819-1)*(N1795-(N1795/(N1819))))+(O1793*O1794))/(O1795)))))</f>
        <v>0</v>
      </c>
      <c r="P1819" s="395">
        <f t="shared" ref="P1819" ca="1" si="2639">IF(O1819="n/a","n/a",IF(AND(O1819&lt;1,P1793=0),0,
IF(P1793=0,O1819-1,
IF(O1819&lt;1,P1794,
(((O1819-1)*(O1795-(O1795/(O1819))))+(P1793*P1794))/(P1795)))))</f>
        <v>0</v>
      </c>
      <c r="Q1819" s="395">
        <f t="shared" ref="Q1819" ca="1" si="2640">IF(P1819="n/a","n/a",IF(AND(P1819&lt;1,Q1793=0),0,
IF(Q1793=0,P1819-1,
IF(P1819&lt;1,Q1794,
(((P1819-1)*(P1795-(P1795/(P1819))))+(Q1793*Q1794))/(Q1795)))))</f>
        <v>0</v>
      </c>
      <c r="R1819" s="395">
        <f t="shared" ref="R1819" ca="1" si="2641">IF(Q1819="n/a","n/a",IF(AND(Q1819&lt;1,R1793=0),0,
IF(R1793=0,Q1819-1,
IF(Q1819&lt;1,R1794,
(((Q1819-1)*(Q1795-(Q1795/(Q1819))))+(R1793*R1794))/(R1795)))))</f>
        <v>0</v>
      </c>
      <c r="S1819" s="395">
        <f t="shared" ref="S1819" ca="1" si="2642">IF(R1819="n/a","n/a",IF(AND(R1819&lt;1,S1793=0),0,
IF(S1793=0,R1819-1,
IF(R1819&lt;1,S1794,
(((R1819-1)*(R1795-(R1795/(R1819))))+(S1793*S1794))/(S1795)))))</f>
        <v>0</v>
      </c>
      <c r="T1819" s="395">
        <f t="shared" ref="T1819" ca="1" si="2643">IF(S1819="n/a","n/a",IF(AND(S1819&lt;1,T1793=0),0,
IF(T1793=0,S1819-1,
IF(S1819&lt;1,T1794,
(((S1819-1)*(S1795-(S1795/(S1819))))+(T1793*T1794))/(T1795)))))</f>
        <v>0</v>
      </c>
      <c r="U1819" s="395">
        <f t="shared" ref="U1819" ca="1" si="2644">IF(T1819="n/a","n/a",IF(AND(T1819&lt;1,U1793=0),0,
IF(U1793=0,T1819-1,
IF(T1819&lt;1,U1794,
(((T1819-1)*(T1795-(T1795/(T1819))))+(U1793*U1794))/(U1795)))))</f>
        <v>0</v>
      </c>
      <c r="V1819" s="395">
        <f t="shared" ref="V1819" ca="1" si="2645">IF(U1819="n/a","n/a",IF(AND(U1819&lt;1,V1793=0),0,
IF(V1793=0,U1819-1,
IF(U1819&lt;1,V1794,
(((U1819-1)*(U1795-(U1795/(U1819))))+(V1793*V1794))/(V1795)))))</f>
        <v>0</v>
      </c>
      <c r="W1819" s="395">
        <f t="shared" ref="W1819" ca="1" si="2646">IF(V1819="n/a","n/a",IF(AND(V1819&lt;1,W1793=0),0,
IF(W1793=0,V1819-1,
IF(V1819&lt;1,W1794,
(((V1819-1)*(V1795-(V1795/(V1819))))+(W1793*W1794))/(W1795)))))</f>
        <v>0</v>
      </c>
      <c r="X1819" s="249"/>
      <c r="Y1819" s="249"/>
      <c r="Z1819" s="249"/>
      <c r="AA1819" s="249"/>
      <c r="AB1819" s="249"/>
    </row>
    <row r="1820" spans="1:28" hidden="1" outlineLevel="1">
      <c r="A1820" s="249"/>
      <c r="B1820" s="309" t="s">
        <v>301</v>
      </c>
      <c r="C1820" s="400">
        <f ca="1">C1792</f>
        <v>0</v>
      </c>
      <c r="D1820" s="395">
        <f t="shared" ref="D1820" ca="1" si="2647">IF(C1820="n/a","n/a",MAX(0,C1820-1))</f>
        <v>0</v>
      </c>
      <c r="E1820" s="395">
        <f t="shared" ref="E1820:E1821" ca="1" si="2648">IF(D1820="n/a","n/a",MAX(0,D1820-1))</f>
        <v>0</v>
      </c>
      <c r="F1820" s="395">
        <f t="shared" ref="F1820:F1822" ca="1" si="2649">IF(E1820="n/a","n/a",MAX(0,E1820-1))</f>
        <v>0</v>
      </c>
      <c r="G1820" s="395">
        <f t="shared" ref="G1820:G1823" ca="1" si="2650">IF(F1820="n/a","n/a",MAX(0,F1820-1))</f>
        <v>0</v>
      </c>
      <c r="H1820" s="395">
        <f t="shared" ref="H1820:H1824" ca="1" si="2651">IF(G1820="n/a","n/a",MAX(0,G1820-1))</f>
        <v>0</v>
      </c>
      <c r="I1820" s="395">
        <f t="shared" ref="I1820:I1825" ca="1" si="2652">IF(H1820="n/a","n/a",MAX(0,H1820-1))</f>
        <v>0</v>
      </c>
      <c r="J1820" s="395">
        <f t="shared" ref="J1820:J1826" ca="1" si="2653">IF(I1820="n/a","n/a",MAX(0,I1820-1))</f>
        <v>0</v>
      </c>
      <c r="K1820" s="395">
        <f t="shared" ref="K1820:K1827" ca="1" si="2654">IF(J1820="n/a","n/a",MAX(0,J1820-1))</f>
        <v>0</v>
      </c>
      <c r="L1820" s="395">
        <f t="shared" ref="L1820:L1828" ca="1" si="2655">IF(K1820="n/a","n/a",MAX(0,K1820-1))</f>
        <v>0</v>
      </c>
      <c r="M1820" s="395">
        <f t="shared" ref="M1820:M1829" ca="1" si="2656">IF(L1820="n/a","n/a",MAX(0,L1820-1))</f>
        <v>0</v>
      </c>
      <c r="N1820" s="395">
        <f t="shared" ref="N1820:N1830" ca="1" si="2657">IF(M1820="n/a","n/a",MAX(0,M1820-1))</f>
        <v>0</v>
      </c>
      <c r="O1820" s="395">
        <f t="shared" ref="O1820:O1831" ca="1" si="2658">IF(N1820="n/a","n/a",MAX(0,N1820-1))</f>
        <v>0</v>
      </c>
      <c r="P1820" s="395">
        <f t="shared" ref="P1820:P1832" ca="1" si="2659">IF(O1820="n/a","n/a",MAX(0,O1820-1))</f>
        <v>0</v>
      </c>
      <c r="Q1820" s="395">
        <f t="shared" ref="Q1820:Q1833" ca="1" si="2660">IF(P1820="n/a","n/a",MAX(0,P1820-1))</f>
        <v>0</v>
      </c>
      <c r="R1820" s="395">
        <f t="shared" ref="R1820:R1834" ca="1" si="2661">IF(Q1820="n/a","n/a",MAX(0,Q1820-1))</f>
        <v>0</v>
      </c>
      <c r="S1820" s="395">
        <f t="shared" ref="S1820:S1835" ca="1" si="2662">IF(R1820="n/a","n/a",MAX(0,R1820-1))</f>
        <v>0</v>
      </c>
      <c r="T1820" s="395">
        <f t="shared" ref="T1820:T1836" ca="1" si="2663">IF(S1820="n/a","n/a",MAX(0,S1820-1))</f>
        <v>0</v>
      </c>
      <c r="U1820" s="395">
        <f t="shared" ref="U1820:U1837" ca="1" si="2664">IF(T1820="n/a","n/a",MAX(0,T1820-1))</f>
        <v>0</v>
      </c>
      <c r="V1820" s="395">
        <f t="shared" ref="V1820:V1838" ca="1" si="2665">IF(U1820="n/a","n/a",MAX(0,U1820-1))</f>
        <v>0</v>
      </c>
      <c r="W1820" s="395">
        <f t="shared" ref="W1820:W1838" ca="1" si="2666">IF(V1820="n/a","n/a",MAX(0,V1820-1))</f>
        <v>0</v>
      </c>
      <c r="X1820" s="249"/>
      <c r="Y1820" s="249"/>
      <c r="Z1820" s="249"/>
      <c r="AA1820" s="249"/>
      <c r="AB1820" s="249"/>
    </row>
    <row r="1821" spans="1:28" hidden="1" outlineLevel="1">
      <c r="A1821" s="249"/>
      <c r="B1821" s="309" t="str">
        <f t="shared" ref="B1821:B1840" ca="1" si="2667">"RL Capex "&amp;OFFSET($C$6,0,A1797)</f>
        <v>RL Capex 2013</v>
      </c>
      <c r="C1821" s="396"/>
      <c r="D1821" s="400">
        <f ca="1">D1792</f>
        <v>0</v>
      </c>
      <c r="E1821" s="395">
        <f t="shared" ca="1" si="2648"/>
        <v>0</v>
      </c>
      <c r="F1821" s="395">
        <f t="shared" ca="1" si="2649"/>
        <v>0</v>
      </c>
      <c r="G1821" s="395">
        <f t="shared" ca="1" si="2650"/>
        <v>0</v>
      </c>
      <c r="H1821" s="395">
        <f t="shared" ca="1" si="2651"/>
        <v>0</v>
      </c>
      <c r="I1821" s="395">
        <f t="shared" ca="1" si="2652"/>
        <v>0</v>
      </c>
      <c r="J1821" s="395">
        <f t="shared" ca="1" si="2653"/>
        <v>0</v>
      </c>
      <c r="K1821" s="395">
        <f t="shared" ca="1" si="2654"/>
        <v>0</v>
      </c>
      <c r="L1821" s="395">
        <f t="shared" ca="1" si="2655"/>
        <v>0</v>
      </c>
      <c r="M1821" s="395">
        <f t="shared" ca="1" si="2656"/>
        <v>0</v>
      </c>
      <c r="N1821" s="395">
        <f t="shared" ca="1" si="2657"/>
        <v>0</v>
      </c>
      <c r="O1821" s="395">
        <f t="shared" ca="1" si="2658"/>
        <v>0</v>
      </c>
      <c r="P1821" s="395">
        <f t="shared" ca="1" si="2659"/>
        <v>0</v>
      </c>
      <c r="Q1821" s="395">
        <f t="shared" ca="1" si="2660"/>
        <v>0</v>
      </c>
      <c r="R1821" s="395">
        <f t="shared" ca="1" si="2661"/>
        <v>0</v>
      </c>
      <c r="S1821" s="395">
        <f t="shared" ca="1" si="2662"/>
        <v>0</v>
      </c>
      <c r="T1821" s="395">
        <f t="shared" ca="1" si="2663"/>
        <v>0</v>
      </c>
      <c r="U1821" s="395">
        <f t="shared" ca="1" si="2664"/>
        <v>0</v>
      </c>
      <c r="V1821" s="395">
        <f t="shared" ca="1" si="2665"/>
        <v>0</v>
      </c>
      <c r="W1821" s="395">
        <f t="shared" ca="1" si="2666"/>
        <v>0</v>
      </c>
      <c r="X1821" s="249"/>
      <c r="Y1821" s="249"/>
      <c r="Z1821" s="249"/>
      <c r="AA1821" s="249"/>
      <c r="AB1821" s="249"/>
    </row>
    <row r="1822" spans="1:28" hidden="1" outlineLevel="1">
      <c r="A1822" s="249"/>
      <c r="B1822" s="309" t="str">
        <f t="shared" ca="1" si="2667"/>
        <v>RL Capex 2014</v>
      </c>
      <c r="C1822" s="401"/>
      <c r="D1822" s="396"/>
      <c r="E1822" s="400">
        <f ca="1">E1792</f>
        <v>0</v>
      </c>
      <c r="F1822" s="395">
        <f t="shared" ca="1" si="2649"/>
        <v>0</v>
      </c>
      <c r="G1822" s="395">
        <f t="shared" ca="1" si="2650"/>
        <v>0</v>
      </c>
      <c r="H1822" s="395">
        <f t="shared" ca="1" si="2651"/>
        <v>0</v>
      </c>
      <c r="I1822" s="395">
        <f t="shared" ca="1" si="2652"/>
        <v>0</v>
      </c>
      <c r="J1822" s="395">
        <f t="shared" ca="1" si="2653"/>
        <v>0</v>
      </c>
      <c r="K1822" s="395">
        <f t="shared" ca="1" si="2654"/>
        <v>0</v>
      </c>
      <c r="L1822" s="395">
        <f t="shared" ca="1" si="2655"/>
        <v>0</v>
      </c>
      <c r="M1822" s="395">
        <f t="shared" ca="1" si="2656"/>
        <v>0</v>
      </c>
      <c r="N1822" s="395">
        <f t="shared" ca="1" si="2657"/>
        <v>0</v>
      </c>
      <c r="O1822" s="395">
        <f t="shared" ca="1" si="2658"/>
        <v>0</v>
      </c>
      <c r="P1822" s="395">
        <f t="shared" ca="1" si="2659"/>
        <v>0</v>
      </c>
      <c r="Q1822" s="395">
        <f t="shared" ca="1" si="2660"/>
        <v>0</v>
      </c>
      <c r="R1822" s="395">
        <f t="shared" ca="1" si="2661"/>
        <v>0</v>
      </c>
      <c r="S1822" s="395">
        <f t="shared" ca="1" si="2662"/>
        <v>0</v>
      </c>
      <c r="T1822" s="395">
        <f t="shared" ca="1" si="2663"/>
        <v>0</v>
      </c>
      <c r="U1822" s="395">
        <f t="shared" ca="1" si="2664"/>
        <v>0</v>
      </c>
      <c r="V1822" s="395">
        <f t="shared" ca="1" si="2665"/>
        <v>0</v>
      </c>
      <c r="W1822" s="395">
        <f t="shared" ca="1" si="2666"/>
        <v>0</v>
      </c>
      <c r="X1822" s="249"/>
      <c r="Y1822" s="249"/>
      <c r="Z1822" s="249"/>
      <c r="AA1822" s="249"/>
      <c r="AB1822" s="249"/>
    </row>
    <row r="1823" spans="1:28" hidden="1" outlineLevel="1">
      <c r="A1823" s="249"/>
      <c r="B1823" s="309" t="str">
        <f t="shared" ca="1" si="2667"/>
        <v>RL Capex 2015</v>
      </c>
      <c r="C1823" s="401"/>
      <c r="D1823" s="401"/>
      <c r="E1823" s="396"/>
      <c r="F1823" s="400">
        <f ca="1">F1792</f>
        <v>0</v>
      </c>
      <c r="G1823" s="395">
        <f t="shared" ca="1" si="2650"/>
        <v>0</v>
      </c>
      <c r="H1823" s="395">
        <f t="shared" ca="1" si="2651"/>
        <v>0</v>
      </c>
      <c r="I1823" s="395">
        <f t="shared" ca="1" si="2652"/>
        <v>0</v>
      </c>
      <c r="J1823" s="395">
        <f t="shared" ca="1" si="2653"/>
        <v>0</v>
      </c>
      <c r="K1823" s="395">
        <f t="shared" ca="1" si="2654"/>
        <v>0</v>
      </c>
      <c r="L1823" s="395">
        <f t="shared" ca="1" si="2655"/>
        <v>0</v>
      </c>
      <c r="M1823" s="395">
        <f t="shared" ca="1" si="2656"/>
        <v>0</v>
      </c>
      <c r="N1823" s="395">
        <f t="shared" ca="1" si="2657"/>
        <v>0</v>
      </c>
      <c r="O1823" s="395">
        <f t="shared" ca="1" si="2658"/>
        <v>0</v>
      </c>
      <c r="P1823" s="395">
        <f t="shared" ca="1" si="2659"/>
        <v>0</v>
      </c>
      <c r="Q1823" s="395">
        <f t="shared" ca="1" si="2660"/>
        <v>0</v>
      </c>
      <c r="R1823" s="395">
        <f t="shared" ca="1" si="2661"/>
        <v>0</v>
      </c>
      <c r="S1823" s="395">
        <f t="shared" ca="1" si="2662"/>
        <v>0</v>
      </c>
      <c r="T1823" s="395">
        <f t="shared" ca="1" si="2663"/>
        <v>0</v>
      </c>
      <c r="U1823" s="395">
        <f t="shared" ca="1" si="2664"/>
        <v>0</v>
      </c>
      <c r="V1823" s="395">
        <f t="shared" ca="1" si="2665"/>
        <v>0</v>
      </c>
      <c r="W1823" s="395">
        <f t="shared" ca="1" si="2666"/>
        <v>0</v>
      </c>
      <c r="X1823" s="249"/>
      <c r="Y1823" s="249"/>
      <c r="Z1823" s="249"/>
      <c r="AA1823" s="249"/>
      <c r="AB1823" s="249"/>
    </row>
    <row r="1824" spans="1:28" hidden="1" outlineLevel="1">
      <c r="A1824" s="249"/>
      <c r="B1824" s="309" t="str">
        <f t="shared" ca="1" si="2667"/>
        <v>RL Capex 2016</v>
      </c>
      <c r="C1824" s="401"/>
      <c r="D1824" s="401"/>
      <c r="E1824" s="401"/>
      <c r="F1824" s="396"/>
      <c r="G1824" s="400">
        <f ca="1">G1792</f>
        <v>0</v>
      </c>
      <c r="H1824" s="395">
        <f t="shared" ca="1" si="2651"/>
        <v>0</v>
      </c>
      <c r="I1824" s="395">
        <f t="shared" ca="1" si="2652"/>
        <v>0</v>
      </c>
      <c r="J1824" s="395">
        <f t="shared" ca="1" si="2653"/>
        <v>0</v>
      </c>
      <c r="K1824" s="395">
        <f t="shared" ca="1" si="2654"/>
        <v>0</v>
      </c>
      <c r="L1824" s="395">
        <f t="shared" ca="1" si="2655"/>
        <v>0</v>
      </c>
      <c r="M1824" s="395">
        <f t="shared" ca="1" si="2656"/>
        <v>0</v>
      </c>
      <c r="N1824" s="395">
        <f t="shared" ca="1" si="2657"/>
        <v>0</v>
      </c>
      <c r="O1824" s="395">
        <f t="shared" ca="1" si="2658"/>
        <v>0</v>
      </c>
      <c r="P1824" s="395">
        <f t="shared" ca="1" si="2659"/>
        <v>0</v>
      </c>
      <c r="Q1824" s="395">
        <f t="shared" ca="1" si="2660"/>
        <v>0</v>
      </c>
      <c r="R1824" s="395">
        <f t="shared" ca="1" si="2661"/>
        <v>0</v>
      </c>
      <c r="S1824" s="395">
        <f t="shared" ca="1" si="2662"/>
        <v>0</v>
      </c>
      <c r="T1824" s="395">
        <f t="shared" ca="1" si="2663"/>
        <v>0</v>
      </c>
      <c r="U1824" s="395">
        <f t="shared" ca="1" si="2664"/>
        <v>0</v>
      </c>
      <c r="V1824" s="395">
        <f t="shared" ca="1" si="2665"/>
        <v>0</v>
      </c>
      <c r="W1824" s="395">
        <f t="shared" ca="1" si="2666"/>
        <v>0</v>
      </c>
      <c r="X1824" s="249"/>
      <c r="Y1824" s="249"/>
      <c r="Z1824" s="249"/>
      <c r="AA1824" s="249"/>
      <c r="AB1824" s="249"/>
    </row>
    <row r="1825" spans="1:28" hidden="1" outlineLevel="1">
      <c r="A1825" s="249"/>
      <c r="B1825" s="309" t="str">
        <f t="shared" ca="1" si="2667"/>
        <v>RL Capex 2017</v>
      </c>
      <c r="C1825" s="401"/>
      <c r="D1825" s="401"/>
      <c r="E1825" s="401"/>
      <c r="F1825" s="401"/>
      <c r="G1825" s="396"/>
      <c r="H1825" s="400">
        <f ca="1">H1792</f>
        <v>0</v>
      </c>
      <c r="I1825" s="395">
        <f t="shared" ca="1" si="2652"/>
        <v>0</v>
      </c>
      <c r="J1825" s="395">
        <f t="shared" ca="1" si="2653"/>
        <v>0</v>
      </c>
      <c r="K1825" s="395">
        <f t="shared" ca="1" si="2654"/>
        <v>0</v>
      </c>
      <c r="L1825" s="395">
        <f t="shared" ca="1" si="2655"/>
        <v>0</v>
      </c>
      <c r="M1825" s="395">
        <f t="shared" ca="1" si="2656"/>
        <v>0</v>
      </c>
      <c r="N1825" s="395">
        <f t="shared" ca="1" si="2657"/>
        <v>0</v>
      </c>
      <c r="O1825" s="395">
        <f t="shared" ca="1" si="2658"/>
        <v>0</v>
      </c>
      <c r="P1825" s="395">
        <f t="shared" ca="1" si="2659"/>
        <v>0</v>
      </c>
      <c r="Q1825" s="395">
        <f t="shared" ca="1" si="2660"/>
        <v>0</v>
      </c>
      <c r="R1825" s="395">
        <f t="shared" ca="1" si="2661"/>
        <v>0</v>
      </c>
      <c r="S1825" s="395">
        <f t="shared" ca="1" si="2662"/>
        <v>0</v>
      </c>
      <c r="T1825" s="395">
        <f t="shared" ca="1" si="2663"/>
        <v>0</v>
      </c>
      <c r="U1825" s="395">
        <f t="shared" ca="1" si="2664"/>
        <v>0</v>
      </c>
      <c r="V1825" s="395">
        <f t="shared" ca="1" si="2665"/>
        <v>0</v>
      </c>
      <c r="W1825" s="395">
        <f t="shared" ca="1" si="2666"/>
        <v>0</v>
      </c>
      <c r="X1825" s="249"/>
      <c r="Y1825" s="249"/>
      <c r="Z1825" s="249"/>
      <c r="AA1825" s="249"/>
      <c r="AB1825" s="249"/>
    </row>
    <row r="1826" spans="1:28" hidden="1" outlineLevel="1">
      <c r="A1826" s="249"/>
      <c r="B1826" s="309" t="str">
        <f t="shared" ca="1" si="2667"/>
        <v>RL Capex 2018</v>
      </c>
      <c r="C1826" s="401"/>
      <c r="D1826" s="401"/>
      <c r="E1826" s="401"/>
      <c r="F1826" s="401"/>
      <c r="G1826" s="401"/>
      <c r="H1826" s="396"/>
      <c r="I1826" s="400">
        <f ca="1">I1792</f>
        <v>0</v>
      </c>
      <c r="J1826" s="395">
        <f t="shared" ca="1" si="2653"/>
        <v>0</v>
      </c>
      <c r="K1826" s="395">
        <f t="shared" ca="1" si="2654"/>
        <v>0</v>
      </c>
      <c r="L1826" s="395">
        <f t="shared" ca="1" si="2655"/>
        <v>0</v>
      </c>
      <c r="M1826" s="395">
        <f t="shared" ca="1" si="2656"/>
        <v>0</v>
      </c>
      <c r="N1826" s="395">
        <f t="shared" ca="1" si="2657"/>
        <v>0</v>
      </c>
      <c r="O1826" s="395">
        <f t="shared" ca="1" si="2658"/>
        <v>0</v>
      </c>
      <c r="P1826" s="395">
        <f t="shared" ca="1" si="2659"/>
        <v>0</v>
      </c>
      <c r="Q1826" s="395">
        <f t="shared" ca="1" si="2660"/>
        <v>0</v>
      </c>
      <c r="R1826" s="395">
        <f t="shared" ca="1" si="2661"/>
        <v>0</v>
      </c>
      <c r="S1826" s="395">
        <f t="shared" ca="1" si="2662"/>
        <v>0</v>
      </c>
      <c r="T1826" s="395">
        <f t="shared" ca="1" si="2663"/>
        <v>0</v>
      </c>
      <c r="U1826" s="395">
        <f t="shared" ca="1" si="2664"/>
        <v>0</v>
      </c>
      <c r="V1826" s="395">
        <f t="shared" ca="1" si="2665"/>
        <v>0</v>
      </c>
      <c r="W1826" s="395">
        <f t="shared" ca="1" si="2666"/>
        <v>0</v>
      </c>
      <c r="X1826" s="249"/>
      <c r="Y1826" s="249"/>
      <c r="Z1826" s="249"/>
      <c r="AA1826" s="249"/>
      <c r="AB1826" s="249"/>
    </row>
    <row r="1827" spans="1:28" hidden="1" outlineLevel="1">
      <c r="A1827" s="249"/>
      <c r="B1827" s="309" t="str">
        <f t="shared" ca="1" si="2667"/>
        <v>RL Capex 2019</v>
      </c>
      <c r="C1827" s="401"/>
      <c r="D1827" s="401"/>
      <c r="E1827" s="401"/>
      <c r="F1827" s="401"/>
      <c r="G1827" s="401"/>
      <c r="H1827" s="401"/>
      <c r="I1827" s="396"/>
      <c r="J1827" s="400">
        <f ca="1">J1792</f>
        <v>0</v>
      </c>
      <c r="K1827" s="395">
        <f t="shared" ca="1" si="2654"/>
        <v>0</v>
      </c>
      <c r="L1827" s="395">
        <f t="shared" ca="1" si="2655"/>
        <v>0</v>
      </c>
      <c r="M1827" s="395">
        <f t="shared" ca="1" si="2656"/>
        <v>0</v>
      </c>
      <c r="N1827" s="395">
        <f t="shared" ca="1" si="2657"/>
        <v>0</v>
      </c>
      <c r="O1827" s="395">
        <f t="shared" ca="1" si="2658"/>
        <v>0</v>
      </c>
      <c r="P1827" s="395">
        <f t="shared" ca="1" si="2659"/>
        <v>0</v>
      </c>
      <c r="Q1827" s="395">
        <f t="shared" ca="1" si="2660"/>
        <v>0</v>
      </c>
      <c r="R1827" s="395">
        <f t="shared" ca="1" si="2661"/>
        <v>0</v>
      </c>
      <c r="S1827" s="395">
        <f t="shared" ca="1" si="2662"/>
        <v>0</v>
      </c>
      <c r="T1827" s="395">
        <f t="shared" ca="1" si="2663"/>
        <v>0</v>
      </c>
      <c r="U1827" s="395">
        <f t="shared" ca="1" si="2664"/>
        <v>0</v>
      </c>
      <c r="V1827" s="395">
        <f t="shared" ca="1" si="2665"/>
        <v>0</v>
      </c>
      <c r="W1827" s="395">
        <f t="shared" ca="1" si="2666"/>
        <v>0</v>
      </c>
      <c r="X1827" s="249"/>
      <c r="Y1827" s="249"/>
      <c r="Z1827" s="249"/>
      <c r="AA1827" s="249"/>
      <c r="AB1827" s="249"/>
    </row>
    <row r="1828" spans="1:28" hidden="1" outlineLevel="1">
      <c r="A1828" s="249"/>
      <c r="B1828" s="309" t="str">
        <f t="shared" ca="1" si="2667"/>
        <v>RL Capex 2020</v>
      </c>
      <c r="C1828" s="401"/>
      <c r="D1828" s="401"/>
      <c r="E1828" s="401"/>
      <c r="F1828" s="401"/>
      <c r="G1828" s="401"/>
      <c r="H1828" s="401"/>
      <c r="I1828" s="401"/>
      <c r="J1828" s="396"/>
      <c r="K1828" s="400">
        <f ca="1">K1792</f>
        <v>0</v>
      </c>
      <c r="L1828" s="395">
        <f t="shared" ca="1" si="2655"/>
        <v>0</v>
      </c>
      <c r="M1828" s="395">
        <f t="shared" ca="1" si="2656"/>
        <v>0</v>
      </c>
      <c r="N1828" s="395">
        <f t="shared" ca="1" si="2657"/>
        <v>0</v>
      </c>
      <c r="O1828" s="395">
        <f t="shared" ca="1" si="2658"/>
        <v>0</v>
      </c>
      <c r="P1828" s="395">
        <f t="shared" ca="1" si="2659"/>
        <v>0</v>
      </c>
      <c r="Q1828" s="395">
        <f t="shared" ca="1" si="2660"/>
        <v>0</v>
      </c>
      <c r="R1828" s="395">
        <f t="shared" ca="1" si="2661"/>
        <v>0</v>
      </c>
      <c r="S1828" s="395">
        <f t="shared" ca="1" si="2662"/>
        <v>0</v>
      </c>
      <c r="T1828" s="395">
        <f t="shared" ca="1" si="2663"/>
        <v>0</v>
      </c>
      <c r="U1828" s="395">
        <f t="shared" ca="1" si="2664"/>
        <v>0</v>
      </c>
      <c r="V1828" s="395">
        <f t="shared" ca="1" si="2665"/>
        <v>0</v>
      </c>
      <c r="W1828" s="395">
        <f t="shared" ca="1" si="2666"/>
        <v>0</v>
      </c>
      <c r="X1828" s="249"/>
      <c r="Y1828" s="249"/>
      <c r="Z1828" s="249"/>
      <c r="AA1828" s="249"/>
      <c r="AB1828" s="249"/>
    </row>
    <row r="1829" spans="1:28" hidden="1" outlineLevel="1">
      <c r="A1829" s="249"/>
      <c r="B1829" s="309" t="str">
        <f t="shared" ca="1" si="2667"/>
        <v>RL Capex 2021</v>
      </c>
      <c r="C1829" s="401"/>
      <c r="D1829" s="401"/>
      <c r="E1829" s="401"/>
      <c r="F1829" s="401"/>
      <c r="G1829" s="401"/>
      <c r="H1829" s="401"/>
      <c r="I1829" s="401"/>
      <c r="J1829" s="401"/>
      <c r="K1829" s="396"/>
      <c r="L1829" s="400">
        <f ca="1">L1792</f>
        <v>0</v>
      </c>
      <c r="M1829" s="395">
        <f t="shared" ca="1" si="2656"/>
        <v>0</v>
      </c>
      <c r="N1829" s="395">
        <f t="shared" ca="1" si="2657"/>
        <v>0</v>
      </c>
      <c r="O1829" s="395">
        <f t="shared" ca="1" si="2658"/>
        <v>0</v>
      </c>
      <c r="P1829" s="395">
        <f t="shared" ca="1" si="2659"/>
        <v>0</v>
      </c>
      <c r="Q1829" s="395">
        <f t="shared" ca="1" si="2660"/>
        <v>0</v>
      </c>
      <c r="R1829" s="395">
        <f t="shared" ca="1" si="2661"/>
        <v>0</v>
      </c>
      <c r="S1829" s="395">
        <f t="shared" ca="1" si="2662"/>
        <v>0</v>
      </c>
      <c r="T1829" s="395">
        <f t="shared" ca="1" si="2663"/>
        <v>0</v>
      </c>
      <c r="U1829" s="395">
        <f t="shared" ca="1" si="2664"/>
        <v>0</v>
      </c>
      <c r="V1829" s="395">
        <f t="shared" ca="1" si="2665"/>
        <v>0</v>
      </c>
      <c r="W1829" s="395">
        <f t="shared" ca="1" si="2666"/>
        <v>0</v>
      </c>
      <c r="X1829" s="249"/>
      <c r="Y1829" s="249"/>
      <c r="Z1829" s="249"/>
      <c r="AA1829" s="249"/>
      <c r="AB1829" s="249"/>
    </row>
    <row r="1830" spans="1:28" hidden="1" outlineLevel="1">
      <c r="A1830" s="249"/>
      <c r="B1830" s="309" t="str">
        <f t="shared" ca="1" si="2667"/>
        <v>RL Capex 2022</v>
      </c>
      <c r="C1830" s="401"/>
      <c r="D1830" s="401"/>
      <c r="E1830" s="401"/>
      <c r="F1830" s="401"/>
      <c r="G1830" s="401"/>
      <c r="H1830" s="401"/>
      <c r="I1830" s="401"/>
      <c r="J1830" s="401"/>
      <c r="K1830" s="401"/>
      <c r="L1830" s="396"/>
      <c r="M1830" s="400">
        <f ca="1">M1792</f>
        <v>0</v>
      </c>
      <c r="N1830" s="395">
        <f t="shared" ca="1" si="2657"/>
        <v>0</v>
      </c>
      <c r="O1830" s="395">
        <f t="shared" ca="1" si="2658"/>
        <v>0</v>
      </c>
      <c r="P1830" s="395">
        <f t="shared" ca="1" si="2659"/>
        <v>0</v>
      </c>
      <c r="Q1830" s="395">
        <f t="shared" ca="1" si="2660"/>
        <v>0</v>
      </c>
      <c r="R1830" s="395">
        <f t="shared" ca="1" si="2661"/>
        <v>0</v>
      </c>
      <c r="S1830" s="395">
        <f t="shared" ca="1" si="2662"/>
        <v>0</v>
      </c>
      <c r="T1830" s="395">
        <f t="shared" ca="1" si="2663"/>
        <v>0</v>
      </c>
      <c r="U1830" s="395">
        <f t="shared" ca="1" si="2664"/>
        <v>0</v>
      </c>
      <c r="V1830" s="395">
        <f t="shared" ca="1" si="2665"/>
        <v>0</v>
      </c>
      <c r="W1830" s="395">
        <f t="shared" ca="1" si="2666"/>
        <v>0</v>
      </c>
      <c r="X1830" s="249"/>
      <c r="Y1830" s="249"/>
      <c r="Z1830" s="249"/>
      <c r="AA1830" s="249"/>
      <c r="AB1830" s="249"/>
    </row>
    <row r="1831" spans="1:28" hidden="1" outlineLevel="1">
      <c r="A1831" s="249"/>
      <c r="B1831" s="309" t="str">
        <f t="shared" ca="1" si="2667"/>
        <v>RL Capex 2023</v>
      </c>
      <c r="C1831" s="401"/>
      <c r="D1831" s="401"/>
      <c r="E1831" s="401"/>
      <c r="F1831" s="401"/>
      <c r="G1831" s="401"/>
      <c r="H1831" s="401"/>
      <c r="I1831" s="401"/>
      <c r="J1831" s="401"/>
      <c r="K1831" s="401"/>
      <c r="L1831" s="401"/>
      <c r="M1831" s="396"/>
      <c r="N1831" s="400">
        <f>N1792</f>
        <v>0</v>
      </c>
      <c r="O1831" s="395">
        <f t="shared" si="2658"/>
        <v>0</v>
      </c>
      <c r="P1831" s="395">
        <f t="shared" si="2659"/>
        <v>0</v>
      </c>
      <c r="Q1831" s="395">
        <f t="shared" si="2660"/>
        <v>0</v>
      </c>
      <c r="R1831" s="395">
        <f t="shared" si="2661"/>
        <v>0</v>
      </c>
      <c r="S1831" s="395">
        <f t="shared" si="2662"/>
        <v>0</v>
      </c>
      <c r="T1831" s="395">
        <f t="shared" si="2663"/>
        <v>0</v>
      </c>
      <c r="U1831" s="395">
        <f t="shared" si="2664"/>
        <v>0</v>
      </c>
      <c r="V1831" s="395">
        <f t="shared" si="2665"/>
        <v>0</v>
      </c>
      <c r="W1831" s="395">
        <f t="shared" si="2666"/>
        <v>0</v>
      </c>
      <c r="X1831" s="249"/>
      <c r="Y1831" s="249"/>
      <c r="Z1831" s="249"/>
      <c r="AA1831" s="249"/>
      <c r="AB1831" s="249"/>
    </row>
    <row r="1832" spans="1:28" hidden="1" outlineLevel="1">
      <c r="A1832" s="249"/>
      <c r="B1832" s="309" t="str">
        <f t="shared" ca="1" si="2667"/>
        <v>RL Capex 2024</v>
      </c>
      <c r="C1832" s="401"/>
      <c r="D1832" s="401"/>
      <c r="E1832" s="401"/>
      <c r="F1832" s="401"/>
      <c r="G1832" s="401"/>
      <c r="H1832" s="401"/>
      <c r="I1832" s="401"/>
      <c r="J1832" s="401"/>
      <c r="K1832" s="401"/>
      <c r="L1832" s="401"/>
      <c r="M1832" s="401"/>
      <c r="N1832" s="396"/>
      <c r="O1832" s="400">
        <f>O1792</f>
        <v>0</v>
      </c>
      <c r="P1832" s="395">
        <f t="shared" si="2659"/>
        <v>0</v>
      </c>
      <c r="Q1832" s="395">
        <f t="shared" si="2660"/>
        <v>0</v>
      </c>
      <c r="R1832" s="395">
        <f t="shared" si="2661"/>
        <v>0</v>
      </c>
      <c r="S1832" s="395">
        <f t="shared" si="2662"/>
        <v>0</v>
      </c>
      <c r="T1832" s="395">
        <f t="shared" si="2663"/>
        <v>0</v>
      </c>
      <c r="U1832" s="395">
        <f t="shared" si="2664"/>
        <v>0</v>
      </c>
      <c r="V1832" s="395">
        <f t="shared" si="2665"/>
        <v>0</v>
      </c>
      <c r="W1832" s="395">
        <f t="shared" si="2666"/>
        <v>0</v>
      </c>
      <c r="X1832" s="249"/>
      <c r="Y1832" s="249"/>
      <c r="Z1832" s="249"/>
      <c r="AA1832" s="249"/>
      <c r="AB1832" s="249"/>
    </row>
    <row r="1833" spans="1:28" hidden="1" outlineLevel="1">
      <c r="A1833" s="249"/>
      <c r="B1833" s="309" t="str">
        <f t="shared" ca="1" si="2667"/>
        <v>RL Capex 2025</v>
      </c>
      <c r="C1833" s="401"/>
      <c r="D1833" s="401"/>
      <c r="E1833" s="401"/>
      <c r="F1833" s="401"/>
      <c r="G1833" s="401"/>
      <c r="H1833" s="401"/>
      <c r="I1833" s="401"/>
      <c r="J1833" s="401"/>
      <c r="K1833" s="401"/>
      <c r="L1833" s="401"/>
      <c r="M1833" s="401"/>
      <c r="N1833" s="401"/>
      <c r="O1833" s="396"/>
      <c r="P1833" s="400">
        <f>P1792</f>
        <v>0</v>
      </c>
      <c r="Q1833" s="395">
        <f t="shared" si="2660"/>
        <v>0</v>
      </c>
      <c r="R1833" s="395">
        <f t="shared" si="2661"/>
        <v>0</v>
      </c>
      <c r="S1833" s="395">
        <f t="shared" si="2662"/>
        <v>0</v>
      </c>
      <c r="T1833" s="395">
        <f t="shared" si="2663"/>
        <v>0</v>
      </c>
      <c r="U1833" s="395">
        <f t="shared" si="2664"/>
        <v>0</v>
      </c>
      <c r="V1833" s="395">
        <f t="shared" si="2665"/>
        <v>0</v>
      </c>
      <c r="W1833" s="395">
        <f t="shared" si="2666"/>
        <v>0</v>
      </c>
      <c r="X1833" s="249"/>
      <c r="Y1833" s="249"/>
      <c r="Z1833" s="249"/>
      <c r="AA1833" s="249"/>
      <c r="AB1833" s="249"/>
    </row>
    <row r="1834" spans="1:28" hidden="1" outlineLevel="1">
      <c r="A1834" s="249"/>
      <c r="B1834" s="309" t="str">
        <f t="shared" ca="1" si="2667"/>
        <v>RL Capex 2026</v>
      </c>
      <c r="C1834" s="401"/>
      <c r="D1834" s="401"/>
      <c r="E1834" s="401"/>
      <c r="F1834" s="401"/>
      <c r="G1834" s="401"/>
      <c r="H1834" s="401"/>
      <c r="I1834" s="401"/>
      <c r="J1834" s="401"/>
      <c r="K1834" s="401"/>
      <c r="L1834" s="401"/>
      <c r="M1834" s="401"/>
      <c r="N1834" s="401"/>
      <c r="O1834" s="401"/>
      <c r="P1834" s="396"/>
      <c r="Q1834" s="400">
        <f>Q1792</f>
        <v>0</v>
      </c>
      <c r="R1834" s="395">
        <f t="shared" si="2661"/>
        <v>0</v>
      </c>
      <c r="S1834" s="395">
        <f t="shared" si="2662"/>
        <v>0</v>
      </c>
      <c r="T1834" s="395">
        <f t="shared" si="2663"/>
        <v>0</v>
      </c>
      <c r="U1834" s="395">
        <f t="shared" si="2664"/>
        <v>0</v>
      </c>
      <c r="V1834" s="395">
        <f t="shared" si="2665"/>
        <v>0</v>
      </c>
      <c r="W1834" s="395">
        <f t="shared" si="2666"/>
        <v>0</v>
      </c>
      <c r="X1834" s="249"/>
      <c r="Y1834" s="249"/>
      <c r="Z1834" s="249"/>
      <c r="AA1834" s="249"/>
      <c r="AB1834" s="249"/>
    </row>
    <row r="1835" spans="1:28" hidden="1" outlineLevel="1">
      <c r="A1835" s="249"/>
      <c r="B1835" s="309" t="str">
        <f t="shared" ca="1" si="2667"/>
        <v>RL Capex 2027</v>
      </c>
      <c r="C1835" s="401"/>
      <c r="D1835" s="401"/>
      <c r="E1835" s="401"/>
      <c r="F1835" s="401"/>
      <c r="G1835" s="401"/>
      <c r="H1835" s="401"/>
      <c r="I1835" s="401"/>
      <c r="J1835" s="401"/>
      <c r="K1835" s="401"/>
      <c r="L1835" s="401"/>
      <c r="M1835" s="401"/>
      <c r="N1835" s="401"/>
      <c r="O1835" s="401"/>
      <c r="P1835" s="401"/>
      <c r="Q1835" s="396"/>
      <c r="R1835" s="400">
        <f>R1792</f>
        <v>0</v>
      </c>
      <c r="S1835" s="395">
        <f t="shared" si="2662"/>
        <v>0</v>
      </c>
      <c r="T1835" s="395">
        <f t="shared" si="2663"/>
        <v>0</v>
      </c>
      <c r="U1835" s="395">
        <f t="shared" si="2664"/>
        <v>0</v>
      </c>
      <c r="V1835" s="395">
        <f t="shared" si="2665"/>
        <v>0</v>
      </c>
      <c r="W1835" s="395">
        <f t="shared" si="2666"/>
        <v>0</v>
      </c>
      <c r="X1835" s="249"/>
      <c r="Y1835" s="249"/>
      <c r="Z1835" s="249"/>
      <c r="AA1835" s="249"/>
      <c r="AB1835" s="249"/>
    </row>
    <row r="1836" spans="1:28" hidden="1" outlineLevel="1">
      <c r="A1836" s="249"/>
      <c r="B1836" s="309" t="str">
        <f t="shared" ca="1" si="2667"/>
        <v>RL Capex 2028</v>
      </c>
      <c r="C1836" s="401"/>
      <c r="D1836" s="401"/>
      <c r="E1836" s="401"/>
      <c r="F1836" s="401"/>
      <c r="G1836" s="401"/>
      <c r="H1836" s="401"/>
      <c r="I1836" s="401"/>
      <c r="J1836" s="401"/>
      <c r="K1836" s="401"/>
      <c r="L1836" s="401"/>
      <c r="M1836" s="401"/>
      <c r="N1836" s="401"/>
      <c r="O1836" s="401"/>
      <c r="P1836" s="401"/>
      <c r="Q1836" s="401"/>
      <c r="R1836" s="396"/>
      <c r="S1836" s="400">
        <f>S1792</f>
        <v>0</v>
      </c>
      <c r="T1836" s="395">
        <f t="shared" si="2663"/>
        <v>0</v>
      </c>
      <c r="U1836" s="395">
        <f t="shared" si="2664"/>
        <v>0</v>
      </c>
      <c r="V1836" s="395">
        <f t="shared" si="2665"/>
        <v>0</v>
      </c>
      <c r="W1836" s="395">
        <f t="shared" si="2666"/>
        <v>0</v>
      </c>
      <c r="X1836" s="249"/>
      <c r="Y1836" s="249"/>
      <c r="Z1836" s="249"/>
      <c r="AA1836" s="249"/>
      <c r="AB1836" s="249"/>
    </row>
    <row r="1837" spans="1:28" hidden="1" outlineLevel="1">
      <c r="A1837" s="249"/>
      <c r="B1837" s="309" t="str">
        <f t="shared" ca="1" si="2667"/>
        <v>RL Capex 2029</v>
      </c>
      <c r="C1837" s="401"/>
      <c r="D1837" s="401"/>
      <c r="E1837" s="401"/>
      <c r="F1837" s="401"/>
      <c r="G1837" s="401"/>
      <c r="H1837" s="401"/>
      <c r="I1837" s="401"/>
      <c r="J1837" s="401"/>
      <c r="K1837" s="401"/>
      <c r="L1837" s="401"/>
      <c r="M1837" s="401"/>
      <c r="N1837" s="401"/>
      <c r="O1837" s="401"/>
      <c r="P1837" s="401"/>
      <c r="Q1837" s="401"/>
      <c r="R1837" s="401"/>
      <c r="S1837" s="396"/>
      <c r="T1837" s="400">
        <f>T1792</f>
        <v>0</v>
      </c>
      <c r="U1837" s="395">
        <f t="shared" si="2664"/>
        <v>0</v>
      </c>
      <c r="V1837" s="395">
        <f t="shared" si="2665"/>
        <v>0</v>
      </c>
      <c r="W1837" s="395">
        <f t="shared" si="2666"/>
        <v>0</v>
      </c>
      <c r="X1837" s="249"/>
      <c r="Y1837" s="249"/>
      <c r="Z1837" s="249"/>
      <c r="AA1837" s="249"/>
      <c r="AB1837" s="249"/>
    </row>
    <row r="1838" spans="1:28" hidden="1" outlineLevel="1">
      <c r="A1838" s="249"/>
      <c r="B1838" s="309" t="str">
        <f t="shared" ca="1" si="2667"/>
        <v>RL Capex 2030</v>
      </c>
      <c r="C1838" s="401"/>
      <c r="D1838" s="401"/>
      <c r="E1838" s="401"/>
      <c r="F1838" s="401"/>
      <c r="G1838" s="401"/>
      <c r="H1838" s="401"/>
      <c r="I1838" s="401"/>
      <c r="J1838" s="401"/>
      <c r="K1838" s="401"/>
      <c r="L1838" s="401"/>
      <c r="M1838" s="401"/>
      <c r="N1838" s="401"/>
      <c r="O1838" s="401"/>
      <c r="P1838" s="401"/>
      <c r="Q1838" s="401"/>
      <c r="R1838" s="401"/>
      <c r="S1838" s="401"/>
      <c r="T1838" s="396"/>
      <c r="U1838" s="400">
        <f>U1792</f>
        <v>0</v>
      </c>
      <c r="V1838" s="395">
        <f t="shared" si="2665"/>
        <v>0</v>
      </c>
      <c r="W1838" s="395">
        <f t="shared" si="2666"/>
        <v>0</v>
      </c>
      <c r="X1838" s="249"/>
      <c r="Y1838" s="249"/>
      <c r="Z1838" s="249"/>
      <c r="AA1838" s="249"/>
      <c r="AB1838" s="249"/>
    </row>
    <row r="1839" spans="1:28" hidden="1" outlineLevel="1">
      <c r="A1839" s="249"/>
      <c r="B1839" s="309" t="str">
        <f t="shared" ca="1" si="2667"/>
        <v>RL Capex 2031</v>
      </c>
      <c r="C1839" s="401"/>
      <c r="D1839" s="401"/>
      <c r="E1839" s="401"/>
      <c r="F1839" s="401"/>
      <c r="G1839" s="401"/>
      <c r="H1839" s="401"/>
      <c r="I1839" s="401"/>
      <c r="J1839" s="401"/>
      <c r="K1839" s="401"/>
      <c r="L1839" s="401"/>
      <c r="M1839" s="401"/>
      <c r="N1839" s="401"/>
      <c r="O1839" s="401"/>
      <c r="P1839" s="401"/>
      <c r="Q1839" s="401"/>
      <c r="R1839" s="401"/>
      <c r="S1839" s="401"/>
      <c r="T1839" s="401"/>
      <c r="U1839" s="396"/>
      <c r="V1839" s="400">
        <f>V1792</f>
        <v>0</v>
      </c>
      <c r="W1839" s="395">
        <f>IF(V1839="n/a","n/a",MAX(0,V1839-1))</f>
        <v>0</v>
      </c>
      <c r="X1839" s="249"/>
      <c r="Y1839" s="249"/>
      <c r="Z1839" s="249"/>
      <c r="AA1839" s="249"/>
      <c r="AB1839" s="249"/>
    </row>
    <row r="1840" spans="1:28" hidden="1" outlineLevel="1">
      <c r="A1840" s="249"/>
      <c r="B1840" s="309" t="str">
        <f t="shared" ca="1" si="2667"/>
        <v>RL Capex 2032</v>
      </c>
      <c r="C1840" s="401"/>
      <c r="D1840" s="401"/>
      <c r="E1840" s="401"/>
      <c r="F1840" s="401"/>
      <c r="G1840" s="401"/>
      <c r="H1840" s="401"/>
      <c r="I1840" s="401"/>
      <c r="J1840" s="401"/>
      <c r="K1840" s="401"/>
      <c r="L1840" s="401"/>
      <c r="M1840" s="401"/>
      <c r="N1840" s="401"/>
      <c r="O1840" s="401"/>
      <c r="P1840" s="401"/>
      <c r="Q1840" s="401"/>
      <c r="R1840" s="401"/>
      <c r="S1840" s="401"/>
      <c r="T1840" s="401"/>
      <c r="U1840" s="401"/>
      <c r="V1840" s="396"/>
      <c r="W1840" s="395">
        <f>W1792</f>
        <v>0</v>
      </c>
      <c r="X1840" s="249"/>
      <c r="Y1840" s="249"/>
      <c r="Z1840" s="249"/>
      <c r="AA1840" s="249"/>
      <c r="AB1840" s="249"/>
    </row>
    <row r="1841" spans="1:28" hidden="1" outlineLevel="1">
      <c r="A1841" s="249"/>
      <c r="B1841" s="332"/>
      <c r="C1841" s="395"/>
      <c r="D1841" s="395"/>
      <c r="E1841" s="395"/>
      <c r="F1841" s="395"/>
      <c r="G1841" s="395"/>
      <c r="H1841" s="395"/>
      <c r="I1841" s="395"/>
      <c r="J1841" s="395"/>
      <c r="K1841" s="395"/>
      <c r="L1841" s="395"/>
      <c r="M1841" s="395"/>
      <c r="N1841" s="395"/>
      <c r="O1841" s="395"/>
      <c r="P1841" s="395"/>
      <c r="Q1841" s="395"/>
      <c r="R1841" s="395"/>
      <c r="S1841" s="395"/>
      <c r="T1841" s="395"/>
      <c r="U1841" s="395"/>
      <c r="V1841" s="395"/>
      <c r="W1841" s="395"/>
      <c r="X1841" s="249"/>
      <c r="Y1841" s="249"/>
      <c r="Z1841" s="249"/>
      <c r="AA1841" s="249"/>
      <c r="AB1841" s="249"/>
    </row>
    <row r="1842" spans="1:28" collapsed="1">
      <c r="A1842" s="322"/>
      <c r="B1842" s="336" t="s">
        <v>192</v>
      </c>
      <c r="C1842" s="460">
        <f ca="1">(IF(OR($C1792&lt;&gt;"n/a",C1792&lt;&gt;"n/a"),IF(SUM(C1795:C1817)=0,0,IF((SUMPRODUCT(C1795:C1817,C1819:C1841)/SUM(C1795:C1817))&lt;0,1,(SUMPRODUCT(C1795:C1817,C1819:C1841)/SUM(C1795:C1817)))),"n/a"))</f>
        <v>0</v>
      </c>
      <c r="D1842" s="460">
        <f ca="1">(IF(OR($C1792&lt;&gt;"n/a",D1792&lt;&gt;"n/a"),IF(SUM(D1795:D1817)=0,0,IF((SUMPRODUCT(D1795:D1817,D1819:D1841)/SUM(D1795:D1817))&lt;0,1,(SUMPRODUCT(D1795:D1817,D1819:D1841)/SUM(D1795:D1817)))),"n/a"))</f>
        <v>0</v>
      </c>
      <c r="E1842" s="460">
        <f t="shared" ref="E1842:W1842" ca="1" si="2668">(IF(OR($C1792&lt;&gt;"n/a",E1792&lt;&gt;"n/a"),IF(SUM(E1795:E1817)=0,0,IF((SUMPRODUCT(E1795:E1817,E1819:E1841)/SUM(E1795:E1817))&lt;0,1,(SUMPRODUCT(E1795:E1817,E1819:E1841)/SUM(E1795:E1817)))),"n/a"))</f>
        <v>0</v>
      </c>
      <c r="F1842" s="460">
        <f t="shared" ca="1" si="2668"/>
        <v>0</v>
      </c>
      <c r="G1842" s="460">
        <f t="shared" ca="1" si="2668"/>
        <v>0</v>
      </c>
      <c r="H1842" s="460">
        <f t="shared" ca="1" si="2668"/>
        <v>0</v>
      </c>
      <c r="I1842" s="460">
        <f t="shared" ca="1" si="2668"/>
        <v>0</v>
      </c>
      <c r="J1842" s="460">
        <f t="shared" ca="1" si="2668"/>
        <v>0</v>
      </c>
      <c r="K1842" s="460">
        <f t="shared" ca="1" si="2668"/>
        <v>0</v>
      </c>
      <c r="L1842" s="460">
        <f t="shared" ca="1" si="2668"/>
        <v>0</v>
      </c>
      <c r="M1842" s="460">
        <f t="shared" ca="1" si="2668"/>
        <v>0</v>
      </c>
      <c r="N1842" s="460">
        <f t="shared" ca="1" si="2668"/>
        <v>0</v>
      </c>
      <c r="O1842" s="460">
        <f t="shared" ca="1" si="2668"/>
        <v>0</v>
      </c>
      <c r="P1842" s="460">
        <f t="shared" ca="1" si="2668"/>
        <v>0</v>
      </c>
      <c r="Q1842" s="460">
        <f t="shared" ca="1" si="2668"/>
        <v>0</v>
      </c>
      <c r="R1842" s="460">
        <f t="shared" ca="1" si="2668"/>
        <v>0</v>
      </c>
      <c r="S1842" s="460">
        <f t="shared" ca="1" si="2668"/>
        <v>0</v>
      </c>
      <c r="T1842" s="460">
        <f t="shared" ca="1" si="2668"/>
        <v>0</v>
      </c>
      <c r="U1842" s="460">
        <f t="shared" ca="1" si="2668"/>
        <v>0</v>
      </c>
      <c r="V1842" s="460">
        <f t="shared" ca="1" si="2668"/>
        <v>0</v>
      </c>
      <c r="W1842" s="460">
        <f t="shared" ca="1" si="2668"/>
        <v>0</v>
      </c>
      <c r="X1842" s="249"/>
      <c r="Y1842" s="249"/>
      <c r="Z1842" s="249"/>
      <c r="AA1842" s="249"/>
      <c r="AB1842" s="249"/>
    </row>
    <row r="1843" spans="1:28">
      <c r="A1843" s="249"/>
      <c r="B1843" s="249"/>
      <c r="C1843" s="395"/>
      <c r="D1843" s="395"/>
      <c r="E1843" s="395"/>
      <c r="F1843" s="395"/>
      <c r="G1843" s="395"/>
      <c r="H1843" s="395"/>
      <c r="I1843" s="395"/>
      <c r="J1843" s="395"/>
      <c r="K1843" s="395"/>
      <c r="L1843" s="395"/>
      <c r="M1843" s="395"/>
      <c r="N1843" s="395"/>
      <c r="O1843" s="395"/>
      <c r="P1843" s="395"/>
      <c r="Q1843" s="395"/>
      <c r="R1843" s="395"/>
      <c r="S1843" s="395"/>
      <c r="T1843" s="395"/>
      <c r="U1843" s="395"/>
      <c r="V1843" s="395"/>
      <c r="W1843" s="395"/>
      <c r="X1843" s="249"/>
      <c r="Y1843" s="249"/>
      <c r="Z1843" s="249"/>
      <c r="AA1843" s="249"/>
      <c r="AB1843" s="249"/>
    </row>
    <row r="1844" spans="1:28">
      <c r="A1844" s="72" t="s">
        <v>138</v>
      </c>
      <c r="B1844" s="142">
        <f>VLOOKUP($A1844,'RFM input'!$E$7:$F$56,2,FALSE)</f>
        <v>0</v>
      </c>
      <c r="C1844" s="402"/>
      <c r="D1844" s="402"/>
      <c r="E1844" s="403"/>
      <c r="F1844" s="403"/>
      <c r="G1844" s="403"/>
      <c r="H1844" s="403"/>
      <c r="I1844" s="403"/>
      <c r="J1844" s="403"/>
      <c r="K1844" s="403"/>
      <c r="L1844" s="403"/>
      <c r="M1844" s="403"/>
      <c r="N1844" s="403"/>
      <c r="O1844" s="403"/>
      <c r="P1844" s="403"/>
      <c r="Q1844" s="403"/>
      <c r="R1844" s="403"/>
      <c r="S1844" s="403"/>
      <c r="T1844" s="403"/>
      <c r="U1844" s="403"/>
      <c r="V1844" s="403"/>
      <c r="W1844" s="403"/>
      <c r="X1844" s="249"/>
      <c r="Y1844" s="249"/>
      <c r="Z1844" s="249"/>
      <c r="AA1844" s="249"/>
      <c r="AB1844" s="249"/>
    </row>
    <row r="1845" spans="1:28">
      <c r="A1845" s="378">
        <f>VALUE(REPLACE(A1844,1,12,""))</f>
        <v>35</v>
      </c>
      <c r="B1845" s="317" t="s">
        <v>195</v>
      </c>
      <c r="C1845" s="389">
        <f ca="1">OFFSET('TAB roll forward'!$H$7,A1845,0)</f>
        <v>0</v>
      </c>
      <c r="D1845" s="404">
        <f ca="1">'RAB remaining lives'!D1850</f>
        <v>0</v>
      </c>
      <c r="E1845" s="404">
        <f ca="1">'RAB remaining lives'!E1850</f>
        <v>0</v>
      </c>
      <c r="F1845" s="404">
        <f ca="1">'RAB remaining lives'!F1850</f>
        <v>0</v>
      </c>
      <c r="G1845" s="404">
        <f ca="1">'RAB remaining lives'!G1850</f>
        <v>0</v>
      </c>
      <c r="H1845" s="404">
        <f ca="1">'RAB remaining lives'!H1850</f>
        <v>0</v>
      </c>
      <c r="I1845" s="404">
        <f ca="1">'RAB remaining lives'!I1850</f>
        <v>0</v>
      </c>
      <c r="J1845" s="404">
        <f ca="1">'RAB remaining lives'!J1850</f>
        <v>0</v>
      </c>
      <c r="K1845" s="404">
        <f ca="1">'RAB remaining lives'!K1850</f>
        <v>0</v>
      </c>
      <c r="L1845" s="404">
        <f ca="1">'RAB remaining lives'!L1850</f>
        <v>0</v>
      </c>
      <c r="M1845" s="404">
        <f ca="1">'RAB remaining lives'!M1850</f>
        <v>0</v>
      </c>
      <c r="N1845" s="404">
        <f>'RAB remaining lives'!N1850</f>
        <v>0</v>
      </c>
      <c r="O1845" s="404">
        <f>'RAB remaining lives'!O1850</f>
        <v>0</v>
      </c>
      <c r="P1845" s="404">
        <f>'RAB remaining lives'!P1850</f>
        <v>0</v>
      </c>
      <c r="Q1845" s="404">
        <f>'RAB remaining lives'!Q1850</f>
        <v>0</v>
      </c>
      <c r="R1845" s="404">
        <f>'RAB remaining lives'!R1850</f>
        <v>0</v>
      </c>
      <c r="S1845" s="404">
        <f>'RAB remaining lives'!S1850</f>
        <v>0</v>
      </c>
      <c r="T1845" s="404">
        <f>'RAB remaining lives'!T1850</f>
        <v>0</v>
      </c>
      <c r="U1845" s="404">
        <f>'RAB remaining lives'!U1850</f>
        <v>0</v>
      </c>
      <c r="V1845" s="404">
        <f>'RAB remaining lives'!V1850</f>
        <v>0</v>
      </c>
      <c r="W1845" s="404">
        <f>'RAB remaining lives'!W1850</f>
        <v>0</v>
      </c>
      <c r="X1845" s="249"/>
      <c r="Y1845" s="249"/>
      <c r="Z1845" s="249"/>
      <c r="AA1845" s="249"/>
      <c r="AB1845" s="249"/>
    </row>
    <row r="1846" spans="1:28">
      <c r="A1846" s="249"/>
      <c r="B1846" s="249" t="s">
        <v>326</v>
      </c>
      <c r="C1846" s="391">
        <f ca="1">OFFSET('RFM input'!$X$6,$A1845,0)</f>
        <v>0</v>
      </c>
      <c r="D1846" s="390">
        <f ca="1">OFFSET('RFM input'!$Y$6,$A1845,0)</f>
        <v>0</v>
      </c>
      <c r="E1846" s="390">
        <f ca="1">OFFSET('RFM input'!$Y$6,$A1845,0)</f>
        <v>0</v>
      </c>
      <c r="F1846" s="390">
        <f ca="1">OFFSET('RFM input'!$Y$6,$A1845,0)</f>
        <v>0</v>
      </c>
      <c r="G1846" s="390">
        <f ca="1">OFFSET('RFM input'!$Y$6,$A1845,0)</f>
        <v>0</v>
      </c>
      <c r="H1846" s="390">
        <f ca="1">OFFSET('RFM input'!$Y$6,$A1845,0)</f>
        <v>0</v>
      </c>
      <c r="I1846" s="390">
        <f ca="1">OFFSET('RFM input'!$Y$6,'TAB remaining lives'!$A1845,0)</f>
        <v>0</v>
      </c>
      <c r="J1846" s="390">
        <f ca="1">OFFSET('RFM input'!$Y$6,'TAB remaining lives'!$A1845,0)</f>
        <v>0</v>
      </c>
      <c r="K1846" s="390">
        <f ca="1">OFFSET('RFM input'!$Y$6,'TAB remaining lives'!$A1845,0)</f>
        <v>0</v>
      </c>
      <c r="L1846" s="390">
        <f ca="1">OFFSET('RFM input'!$Y$6,'TAB remaining lives'!$A1845,0)</f>
        <v>0</v>
      </c>
      <c r="M1846" s="390">
        <f ca="1">OFFSET('RFM input'!$Y$6,'TAB remaining lives'!$A1845,0)</f>
        <v>0</v>
      </c>
      <c r="N1846" s="390"/>
      <c r="O1846" s="390"/>
      <c r="P1846" s="390"/>
      <c r="Q1846" s="390"/>
      <c r="R1846" s="390"/>
      <c r="S1846" s="390"/>
      <c r="T1846" s="390"/>
      <c r="U1846" s="390"/>
      <c r="V1846" s="390"/>
      <c r="W1846" s="390"/>
      <c r="X1846" s="249"/>
      <c r="Y1846" s="249"/>
      <c r="Z1846" s="249"/>
      <c r="AA1846" s="249"/>
      <c r="AB1846" s="249"/>
    </row>
    <row r="1847" spans="1:28">
      <c r="A1847" s="249"/>
      <c r="B1847" s="317" t="s">
        <v>300</v>
      </c>
      <c r="C1847" s="392"/>
      <c r="D1847" s="393">
        <f ca="1">IF(D$6=(OFFSET('RFM input'!$G$60,0,'RFM input'!$AA$7)),OFFSET('RFM input'!$I$454,$A1845,0),0)</f>
        <v>0</v>
      </c>
      <c r="E1847" s="390">
        <f ca="1">IF(E$6=(OFFSET('RFM input'!$G$60,0,'RFM input'!$AA$7)),OFFSET('RFM input'!$I$454,$A1845,0),0)</f>
        <v>0</v>
      </c>
      <c r="F1847" s="390">
        <f ca="1">IF(F$6=(OFFSET('RFM input'!$G$60,0,'RFM input'!$AA$7)),OFFSET('RFM input'!$I$454,$A1845,0),0)</f>
        <v>0</v>
      </c>
      <c r="G1847" s="390">
        <f ca="1">IF(G$6=(OFFSET('RFM input'!$G$60,0,'RFM input'!$AA$7)),OFFSET('RFM input'!$I$454,$A1845,0),0)</f>
        <v>0</v>
      </c>
      <c r="H1847" s="390">
        <f ca="1">IF(H$6=(OFFSET('RFM input'!$G$60,0,'RFM input'!$AA$7)),OFFSET('RFM input'!$I$454,$A1845,0),0)</f>
        <v>0</v>
      </c>
      <c r="I1847" s="390">
        <f ca="1">IF(I$6=(OFFSET('RFM input'!$G$60,0,'RFM input'!$AA$7)),OFFSET('RFM input'!$I$454,$A1845,0),0)</f>
        <v>0</v>
      </c>
      <c r="J1847" s="390">
        <f ca="1">IF(J$6=(OFFSET('RFM input'!$G$60,0,'RFM input'!$AA$7)),OFFSET('RFM input'!$I$454,$A1845,0),0)</f>
        <v>0</v>
      </c>
      <c r="K1847" s="390">
        <f ca="1">IF(K$6=(OFFSET('RFM input'!$G$60,0,'RFM input'!$AA$7)),OFFSET('RFM input'!$I$454,$A1845,0),0)</f>
        <v>0</v>
      </c>
      <c r="L1847" s="390">
        <f ca="1">IF(L$6=(OFFSET('RFM input'!$G$60,0,'RFM input'!$AA$7)),OFFSET('RFM input'!$I$454,$A1845,0),0)</f>
        <v>0</v>
      </c>
      <c r="M1847" s="390">
        <f ca="1">IF(M$6=(OFFSET('RFM input'!$G$60,0,'RFM input'!$AA$7)),OFFSET('RFM input'!$I$454,$A1845,0),0)</f>
        <v>0</v>
      </c>
      <c r="N1847" s="390"/>
      <c r="O1847" s="390"/>
      <c r="P1847" s="390"/>
      <c r="Q1847" s="390"/>
      <c r="R1847" s="390"/>
      <c r="S1847" s="390"/>
      <c r="T1847" s="390"/>
      <c r="U1847" s="390"/>
      <c r="V1847" s="390"/>
      <c r="W1847" s="390"/>
      <c r="X1847" s="249"/>
      <c r="Y1847" s="249"/>
      <c r="Z1847" s="249"/>
      <c r="AA1847" s="249"/>
      <c r="AB1847" s="249"/>
    </row>
    <row r="1848" spans="1:28">
      <c r="A1848" s="249"/>
      <c r="B1848" s="317" t="s">
        <v>309</v>
      </c>
      <c r="C1848" s="392"/>
      <c r="D1848" s="391">
        <f ca="1">IF(D$6=(OFFSET('RFM input'!$G$60,0,'RFM input'!$AA$7)),OFFSET('RFM input'!$K$454,$A1845,0),0)</f>
        <v>0</v>
      </c>
      <c r="E1848" s="394">
        <f ca="1">IF(E$6=(OFFSET('RFM input'!$G$60,0,'RFM input'!$AA$7)),OFFSET('RFM input'!$K$454,$A1845,0),0)</f>
        <v>0</v>
      </c>
      <c r="F1848" s="394">
        <f ca="1">IF(F$6=(OFFSET('RFM input'!$G$60,0,'RFM input'!$AA$7)),OFFSET('RFM input'!$K$454,$A1845,0),0)</f>
        <v>0</v>
      </c>
      <c r="G1848" s="394">
        <f ca="1">IF(G$6=(OFFSET('RFM input'!$G$60,0,'RFM input'!$AA$7)),OFFSET('RFM input'!$K$454,$A1845,0),0)</f>
        <v>0</v>
      </c>
      <c r="H1848" s="394">
        <f ca="1">IF(H$6=(OFFSET('RFM input'!$G$60,0,'RFM input'!$AA$7)),OFFSET('RFM input'!$K$454,$A1845,0),0)</f>
        <v>0</v>
      </c>
      <c r="I1848" s="394">
        <f ca="1">IF(I$6=(OFFSET('RFM input'!$G$60,0,'RFM input'!$AA$7)),OFFSET('RFM input'!$K$454,$A1845,0),0)</f>
        <v>0</v>
      </c>
      <c r="J1848" s="394">
        <f ca="1">IF(J$6=(OFFSET('RFM input'!$G$60,0,'RFM input'!$AA$7)),OFFSET('RFM input'!$K$454,$A1845,0),0)</f>
        <v>0</v>
      </c>
      <c r="K1848" s="394">
        <f ca="1">IF(K$6=(OFFSET('RFM input'!$G$60,0,'RFM input'!$AA$7)),OFFSET('RFM input'!$K$454,$A1845,0),0)</f>
        <v>0</v>
      </c>
      <c r="L1848" s="394">
        <f ca="1">IF(L$6=(OFFSET('RFM input'!$G$60,0,'RFM input'!$AA$7)),OFFSET('RFM input'!$K$454,$A1845,0),0)</f>
        <v>0</v>
      </c>
      <c r="M1848" s="394">
        <f ca="1">IF(M$6=(OFFSET('RFM input'!$G$60,0,'RFM input'!$AA$7)),OFFSET('RFM input'!$K$454,$A1845,0),0)</f>
        <v>0</v>
      </c>
      <c r="N1848" s="394"/>
      <c r="O1848" s="394"/>
      <c r="P1848" s="394"/>
      <c r="Q1848" s="394"/>
      <c r="R1848" s="394"/>
      <c r="S1848" s="394"/>
      <c r="T1848" s="394"/>
      <c r="U1848" s="394"/>
      <c r="V1848" s="394"/>
      <c r="W1848" s="394"/>
      <c r="X1848" s="249"/>
      <c r="Y1848" s="249"/>
      <c r="Z1848" s="249"/>
      <c r="AA1848" s="249"/>
      <c r="AB1848" s="249"/>
    </row>
    <row r="1849" spans="1:28" hidden="1" outlineLevel="1">
      <c r="A1849" s="459">
        <v>-1</v>
      </c>
      <c r="B1849" s="309" t="s">
        <v>303</v>
      </c>
      <c r="C1849" s="395"/>
      <c r="D1849" s="395">
        <f t="shared" ref="D1849" ca="1" si="2669">IF(D1873="n/a",0,IF(AND(D1847=0,C1849=0),0,
IF(AND(D1847&lt;&gt;0,C1849=0),D1847,
IF(AND(D1848&lt;&gt;0,C1849&lt;&gt;0),(C1849-(C1849/C1873))+D1847,
IF(C1873&lt;1,0,(C1849-(C1849/C1873)))))))</f>
        <v>0</v>
      </c>
      <c r="E1849" s="395">
        <f t="shared" ref="E1849" ca="1" si="2670">IF(E1873="n/a",0,IF(AND(E1847=0,D1849=0),0,
IF(AND(E1847&lt;&gt;0,D1849=0),E1847,
IF(AND(E1848&lt;&gt;0,D1849&lt;&gt;0),(D1849-(D1849/D1873))+E1847,
IF(D1873&lt;1,0,(D1849-(D1849/D1873)))))))</f>
        <v>0</v>
      </c>
      <c r="F1849" s="395">
        <f t="shared" ref="F1849" ca="1" si="2671">IF(F1873="n/a",0,IF(AND(F1847=0,E1849=0),0,
IF(AND(F1847&lt;&gt;0,E1849=0),F1847,
IF(AND(F1848&lt;&gt;0,E1849&lt;&gt;0),(E1849-(E1849/E1873))+F1847,
IF(E1873&lt;1,0,(E1849-(E1849/E1873)))))))</f>
        <v>0</v>
      </c>
      <c r="G1849" s="395">
        <f t="shared" ref="G1849" ca="1" si="2672">IF(G1873="n/a",0,IF(AND(G1847=0,F1849=0),0,
IF(AND(G1847&lt;&gt;0,F1849=0),G1847,
IF(AND(G1848&lt;&gt;0,F1849&lt;&gt;0),(F1849-(F1849/F1873))+G1847,
IF(F1873&lt;1,0,(F1849-(F1849/F1873)))))))</f>
        <v>0</v>
      </c>
      <c r="H1849" s="395">
        <f ca="1">IF(H1873="n/a",0,IF(AND(H1847=0,G1849=0),0,
IF(AND(H1847&lt;&gt;0,G1849=0),H1847,
IF(AND(H1848&lt;&gt;0,G1849&lt;&gt;0),(G1849-(G1849/G1873))+H1847,
IF(G1873&lt;1,0,(G1849-(G1849/G1873)))))))</f>
        <v>0</v>
      </c>
      <c r="I1849" s="395">
        <f t="shared" ref="I1849" ca="1" si="2673">IF(I1873="n/a",0,IF(AND(I1847=0,H1849=0),0,
IF(AND(I1847&lt;&gt;0,H1849=0),I1847,
IF(AND(I1848&lt;&gt;0,H1849&lt;&gt;0),(H1849-(H1849/H1873))+I1847,
IF(H1873&lt;1,0,(H1849-(H1849/H1873)))))))</f>
        <v>0</v>
      </c>
      <c r="J1849" s="395">
        <f t="shared" ref="J1849" ca="1" si="2674">IF(J1873="n/a",0,IF(AND(J1847=0,I1849=0),0,
IF(AND(J1847&lt;&gt;0,I1849=0),J1847,
IF(AND(J1848&lt;&gt;0,I1849&lt;&gt;0),(I1849-(I1849/I1873))+J1847,
IF(I1873&lt;1,0,(I1849-(I1849/I1873)))))))</f>
        <v>0</v>
      </c>
      <c r="K1849" s="395">
        <f t="shared" ref="K1849" ca="1" si="2675">IF(K1873="n/a",0,IF(AND(K1847=0,J1849=0),0,
IF(AND(K1847&lt;&gt;0,J1849=0),K1847,
IF(AND(K1848&lt;&gt;0,J1849&lt;&gt;0),(J1849-(J1849/J1873))+K1847,
IF(J1873&lt;1,0,(J1849-(J1849/J1873)))))))</f>
        <v>0</v>
      </c>
      <c r="L1849" s="395">
        <f t="shared" ref="L1849" ca="1" si="2676">IF(L1873="n/a",0,IF(AND(L1847=0,K1849=0),0,
IF(AND(L1847&lt;&gt;0,K1849=0),L1847,
IF(AND(L1848&lt;&gt;0,K1849&lt;&gt;0),(K1849-(K1849/K1873))+L1847,
IF(K1873&lt;1,0,(K1849-(K1849/K1873)))))))</f>
        <v>0</v>
      </c>
      <c r="M1849" s="395">
        <f t="shared" ref="M1849" ca="1" si="2677">IF(M1873="n/a",0,IF(AND(M1847=0,L1849=0),0,
IF(AND(M1847&lt;&gt;0,L1849=0),M1847,
IF(AND(M1848&lt;&gt;0,L1849&lt;&gt;0),(L1849-(L1849/L1873))+M1847,
IF(L1873&lt;1,0,(L1849-(L1849/L1873)))))))</f>
        <v>0</v>
      </c>
      <c r="N1849" s="395">
        <f t="shared" ref="N1849" ca="1" si="2678">IF(N1873="n/a",0,IF(AND(N1847=0,M1849=0),0,
IF(AND(N1847&lt;&gt;0,M1849=0),N1847,
IF(AND(N1848&lt;&gt;0,M1849&lt;&gt;0),(M1849-(M1849/M1873))+N1847,
IF(M1873&lt;1,0,(M1849-(M1849/M1873)))))))</f>
        <v>0</v>
      </c>
      <c r="O1849" s="395">
        <f t="shared" ref="O1849" ca="1" si="2679">IF(O1873="n/a",0,IF(AND(O1847=0,N1849=0),0,
IF(AND(O1847&lt;&gt;0,N1849=0),O1847,
IF(AND(O1848&lt;&gt;0,N1849&lt;&gt;0),(N1849-(N1849/N1873))+O1847,
IF(N1873&lt;1,0,(N1849-(N1849/N1873)))))))</f>
        <v>0</v>
      </c>
      <c r="P1849" s="395">
        <f t="shared" ref="P1849" ca="1" si="2680">IF(P1873="n/a",0,IF(AND(P1847=0,O1849=0),0,
IF(AND(P1847&lt;&gt;0,O1849=0),P1847,
IF(AND(P1848&lt;&gt;0,O1849&lt;&gt;0),(O1849-(O1849/O1873))+P1847,
IF(O1873&lt;1,0,(O1849-(O1849/O1873)))))))</f>
        <v>0</v>
      </c>
      <c r="Q1849" s="395">
        <f t="shared" ref="Q1849" ca="1" si="2681">IF(Q1873="n/a",0,IF(AND(Q1847=0,P1849=0),0,
IF(AND(Q1847&lt;&gt;0,P1849=0),Q1847,
IF(AND(Q1848&lt;&gt;0,P1849&lt;&gt;0),(P1849-(P1849/P1873))+Q1847,
IF(P1873&lt;1,0,(P1849-(P1849/P1873)))))))</f>
        <v>0</v>
      </c>
      <c r="R1849" s="395">
        <f t="shared" ref="R1849" ca="1" si="2682">IF(R1873="n/a",0,IF(AND(R1847=0,Q1849=0),0,
IF(AND(R1847&lt;&gt;0,Q1849=0),R1847,
IF(AND(R1848&lt;&gt;0,Q1849&lt;&gt;0),(Q1849-(Q1849/Q1873))+R1847,
IF(Q1873&lt;1,0,(Q1849-(Q1849/Q1873)))))))</f>
        <v>0</v>
      </c>
      <c r="S1849" s="395">
        <f t="shared" ref="S1849" ca="1" si="2683">IF(S1873="n/a",0,IF(AND(S1847=0,R1849=0),0,
IF(AND(S1847&lt;&gt;0,R1849=0),S1847,
IF(AND(S1848&lt;&gt;0,R1849&lt;&gt;0),(R1849-(R1849/R1873))+S1847,
IF(R1873&lt;1,0,(R1849-(R1849/R1873)))))))</f>
        <v>0</v>
      </c>
      <c r="T1849" s="395">
        <f t="shared" ref="T1849" ca="1" si="2684">IF(T1873="n/a",0,IF(AND(T1847=0,S1849=0),0,
IF(AND(T1847&lt;&gt;0,S1849=0),T1847,
IF(AND(T1848&lt;&gt;0,S1849&lt;&gt;0),(S1849-(S1849/S1873))+T1847,
IF(S1873&lt;1,0,(S1849-(S1849/S1873)))))))</f>
        <v>0</v>
      </c>
      <c r="U1849" s="395">
        <f t="shared" ref="U1849" ca="1" si="2685">IF(U1873="n/a",0,IF(AND(U1847=0,T1849=0),0,
IF(AND(U1847&lt;&gt;0,T1849=0),U1847,
IF(AND(U1848&lt;&gt;0,T1849&lt;&gt;0),(T1849-(T1849/T1873))+U1847,
IF(T1873&lt;1,0,(T1849-(T1849/T1873)))))))</f>
        <v>0</v>
      </c>
      <c r="V1849" s="395">
        <f t="shared" ref="V1849" ca="1" si="2686">IF(V1873="n/a",0,IF(AND(V1847=0,U1849=0),0,
IF(AND(V1847&lt;&gt;0,U1849=0),V1847,
IF(AND(V1848&lt;&gt;0,U1849&lt;&gt;0),(U1849-(U1849/U1873))+V1847,
IF(U1873&lt;1,0,(U1849-(U1849/U1873)))))))</f>
        <v>0</v>
      </c>
      <c r="W1849" s="395">
        <f t="shared" ref="W1849" ca="1" si="2687">IF(W1873="n/a",0,IF(AND(W1847=0,V1849=0),0,
IF(AND(W1847&lt;&gt;0,V1849=0),W1847,
IF(AND(W1848&lt;&gt;0,V1849&lt;&gt;0),(V1849-(V1849/V1873))+W1847,
IF(V1873&lt;1,0,(V1849-(V1849/V1873)))))))</f>
        <v>0</v>
      </c>
      <c r="X1849" s="249"/>
      <c r="Y1849" s="249"/>
      <c r="Z1849" s="249"/>
      <c r="AA1849" s="249"/>
      <c r="AB1849" s="249"/>
    </row>
    <row r="1850" spans="1:28" hidden="1" outlineLevel="1">
      <c r="A1850" s="331">
        <v>0</v>
      </c>
      <c r="B1850" s="309" t="s">
        <v>194</v>
      </c>
      <c r="C1850" s="400">
        <f ca="1">C1845</f>
        <v>0</v>
      </c>
      <c r="D1850" s="395">
        <f ca="1">IF(C1874="n/a",C1850,IFERROR(IF((OFFSET($C1850,0,$A1850))&lt;0,
MIN(0,C1850-(OFFSET($C1850,0,$A1850)/(OFFSET($C1845,-$A1849,$A1850)))),
MAX(0,C1850-(OFFSET($C1850,0,$A1850)/(OFFSET($C1845,-$A1849,$A1850))))),0))</f>
        <v>0</v>
      </c>
      <c r="E1850" s="395">
        <f t="shared" ref="E1850" ca="1" si="2688">IF(D1874="n/a",D1850,IFERROR(IF((OFFSET($C1850,0,$A1850))&lt;0,
MIN(0,D1850-(OFFSET($C1850,0,$A1850)/(OFFSET($C1845,-$A1849,$A1850)))),
MAX(0,D1850-(OFFSET($C1850,0,$A1850)/(OFFSET($C1845,-$A1849,$A1850))))),0))</f>
        <v>0</v>
      </c>
      <c r="F1850" s="395">
        <f t="shared" ref="F1850:F1851" ca="1" si="2689">IF(E1874="n/a",E1850,IFERROR(IF((OFFSET($C1850,0,$A1850))&lt;0,
MIN(0,E1850-(OFFSET($C1850,0,$A1850)/(OFFSET($C1845,-$A1849,$A1850)))),
MAX(0,E1850-(OFFSET($C1850,0,$A1850)/(OFFSET($C1845,-$A1849,$A1850))))),0))</f>
        <v>0</v>
      </c>
      <c r="G1850" s="395">
        <f t="shared" ref="G1850:G1852" ca="1" si="2690">IF(F1874="n/a",F1850,IFERROR(IF((OFFSET($C1850,0,$A1850))&lt;0,
MIN(0,F1850-(OFFSET($C1850,0,$A1850)/(OFFSET($C1845,-$A1849,$A1850)))),
MAX(0,F1850-(OFFSET($C1850,0,$A1850)/(OFFSET($C1845,-$A1849,$A1850))))),0))</f>
        <v>0</v>
      </c>
      <c r="H1850" s="395">
        <f t="shared" ref="H1850:H1853" ca="1" si="2691">IF(G1874="n/a",G1850,IFERROR(IF((OFFSET($C1850,0,$A1850))&lt;0,
MIN(0,G1850-(OFFSET($C1850,0,$A1850)/(OFFSET($C1845,-$A1849,$A1850)))),
MAX(0,G1850-(OFFSET($C1850,0,$A1850)/(OFFSET($C1845,-$A1849,$A1850))))),0))</f>
        <v>0</v>
      </c>
      <c r="I1850" s="395">
        <f t="shared" ref="I1850:I1854" ca="1" si="2692">IF(H1874="n/a",H1850,IFERROR(IF((OFFSET($C1850,0,$A1850))&lt;0,
MIN(0,H1850-(OFFSET($C1850,0,$A1850)/(OFFSET($C1845,-$A1849,$A1850)))),
MAX(0,H1850-(OFFSET($C1850,0,$A1850)/(OFFSET($C1845,-$A1849,$A1850))))),0))</f>
        <v>0</v>
      </c>
      <c r="J1850" s="395">
        <f t="shared" ref="J1850:J1855" ca="1" si="2693">IF(I1874="n/a",I1850,IFERROR(IF((OFFSET($C1850,0,$A1850))&lt;0,
MIN(0,I1850-(OFFSET($C1850,0,$A1850)/(OFFSET($C1845,-$A1849,$A1850)))),
MAX(0,I1850-(OFFSET($C1850,0,$A1850)/(OFFSET($C1845,-$A1849,$A1850))))),0))</f>
        <v>0</v>
      </c>
      <c r="K1850" s="395">
        <f t="shared" ref="K1850:K1856" ca="1" si="2694">IF(J1874="n/a",J1850,IFERROR(IF((OFFSET($C1850,0,$A1850))&lt;0,
MIN(0,J1850-(OFFSET($C1850,0,$A1850)/(OFFSET($C1845,-$A1849,$A1850)))),
MAX(0,J1850-(OFFSET($C1850,0,$A1850)/(OFFSET($C1845,-$A1849,$A1850))))),0))</f>
        <v>0</v>
      </c>
      <c r="L1850" s="395">
        <f t="shared" ref="L1850:L1857" ca="1" si="2695">IF(K1874="n/a",K1850,IFERROR(IF((OFFSET($C1850,0,$A1850))&lt;0,
MIN(0,K1850-(OFFSET($C1850,0,$A1850)/(OFFSET($C1845,-$A1849,$A1850)))),
MAX(0,K1850-(OFFSET($C1850,0,$A1850)/(OFFSET($C1845,-$A1849,$A1850))))),0))</f>
        <v>0</v>
      </c>
      <c r="M1850" s="395">
        <f t="shared" ref="M1850:M1858" ca="1" si="2696">IF(L1874="n/a",L1850,IFERROR(IF((OFFSET($C1850,0,$A1850))&lt;0,
MIN(0,L1850-(OFFSET($C1850,0,$A1850)/(OFFSET($C1845,-$A1849,$A1850)))),
MAX(0,L1850-(OFFSET($C1850,0,$A1850)/(OFFSET($C1845,-$A1849,$A1850))))),0))</f>
        <v>0</v>
      </c>
      <c r="N1850" s="395">
        <f t="shared" ref="N1850:N1859" ca="1" si="2697">IF(M1874="n/a",M1850,IFERROR(IF((OFFSET($C1850,0,$A1850))&lt;0,
MIN(0,M1850-(OFFSET($C1850,0,$A1850)/(OFFSET($C1845,-$A1849,$A1850)))),
MAX(0,M1850-(OFFSET($C1850,0,$A1850)/(OFFSET($C1845,-$A1849,$A1850))))),0))</f>
        <v>0</v>
      </c>
      <c r="O1850" s="395">
        <f t="shared" ref="O1850:O1860" ca="1" si="2698">IF(N1874="n/a",N1850,IFERROR(IF((OFFSET($C1850,0,$A1850))&lt;0,
MIN(0,N1850-(OFFSET($C1850,0,$A1850)/(OFFSET($C1845,-$A1849,$A1850)))),
MAX(0,N1850-(OFFSET($C1850,0,$A1850)/(OFFSET($C1845,-$A1849,$A1850))))),0))</f>
        <v>0</v>
      </c>
      <c r="P1850" s="395">
        <f t="shared" ref="P1850:P1861" ca="1" si="2699">IF(O1874="n/a",O1850,IFERROR(IF((OFFSET($C1850,0,$A1850))&lt;0,
MIN(0,O1850-(OFFSET($C1850,0,$A1850)/(OFFSET($C1845,-$A1849,$A1850)))),
MAX(0,O1850-(OFFSET($C1850,0,$A1850)/(OFFSET($C1845,-$A1849,$A1850))))),0))</f>
        <v>0</v>
      </c>
      <c r="Q1850" s="395">
        <f t="shared" ref="Q1850:Q1862" ca="1" si="2700">IF(P1874="n/a",P1850,IFERROR(IF((OFFSET($C1850,0,$A1850))&lt;0,
MIN(0,P1850-(OFFSET($C1850,0,$A1850)/(OFFSET($C1845,-$A1849,$A1850)))),
MAX(0,P1850-(OFFSET($C1850,0,$A1850)/(OFFSET($C1845,-$A1849,$A1850))))),0))</f>
        <v>0</v>
      </c>
      <c r="R1850" s="395">
        <f t="shared" ref="R1850:R1863" ca="1" si="2701">IF(Q1874="n/a",Q1850,IFERROR(IF((OFFSET($C1850,0,$A1850))&lt;0,
MIN(0,Q1850-(OFFSET($C1850,0,$A1850)/(OFFSET($C1845,-$A1849,$A1850)))),
MAX(0,Q1850-(OFFSET($C1850,0,$A1850)/(OFFSET($C1845,-$A1849,$A1850))))),0))</f>
        <v>0</v>
      </c>
      <c r="S1850" s="395">
        <f t="shared" ref="S1850:S1864" ca="1" si="2702">IF(R1874="n/a",R1850,IFERROR(IF((OFFSET($C1850,0,$A1850))&lt;0,
MIN(0,R1850-(OFFSET($C1850,0,$A1850)/(OFFSET($C1845,-$A1849,$A1850)))),
MAX(0,R1850-(OFFSET($C1850,0,$A1850)/(OFFSET($C1845,-$A1849,$A1850))))),0))</f>
        <v>0</v>
      </c>
      <c r="T1850" s="395">
        <f t="shared" ref="T1850:T1865" ca="1" si="2703">IF(S1874="n/a",S1850,IFERROR(IF((OFFSET($C1850,0,$A1850))&lt;0,
MIN(0,S1850-(OFFSET($C1850,0,$A1850)/(OFFSET($C1845,-$A1849,$A1850)))),
MAX(0,S1850-(OFFSET($C1850,0,$A1850)/(OFFSET($C1845,-$A1849,$A1850))))),0))</f>
        <v>0</v>
      </c>
      <c r="U1850" s="395">
        <f t="shared" ref="U1850:U1866" ca="1" si="2704">IF(T1874="n/a",T1850,IFERROR(IF((OFFSET($C1850,0,$A1850))&lt;0,
MIN(0,T1850-(OFFSET($C1850,0,$A1850)/(OFFSET($C1845,-$A1849,$A1850)))),
MAX(0,T1850-(OFFSET($C1850,0,$A1850)/(OFFSET($C1845,-$A1849,$A1850))))),0))</f>
        <v>0</v>
      </c>
      <c r="V1850" s="395">
        <f t="shared" ref="V1850:V1867" ca="1" si="2705">IF(U1874="n/a",U1850,IFERROR(IF((OFFSET($C1850,0,$A1850))&lt;0,
MIN(0,U1850-(OFFSET($C1850,0,$A1850)/(OFFSET($C1845,-$A1849,$A1850)))),
MAX(0,U1850-(OFFSET($C1850,0,$A1850)/(OFFSET($C1845,-$A1849,$A1850))))),0))</f>
        <v>0</v>
      </c>
      <c r="W1850" s="395">
        <f t="shared" ref="W1850:W1868" ca="1" si="2706">IF(V1874="n/a",V1850,IFERROR(IF((OFFSET($C1850,0,$A1850))&lt;0,
MIN(0,V1850-(OFFSET($C1850,0,$A1850)/(OFFSET($C1845,-$A1849,$A1850)))),
MAX(0,V1850-(OFFSET($C1850,0,$A1850)/(OFFSET($C1845,-$A1849,$A1850))))),0))</f>
        <v>0</v>
      </c>
      <c r="X1850" s="249"/>
      <c r="Y1850" s="249"/>
      <c r="Z1850" s="249"/>
      <c r="AA1850" s="249"/>
      <c r="AB1850" s="249"/>
    </row>
    <row r="1851" spans="1:28" hidden="1" outlineLevel="1">
      <c r="A1851" s="331">
        <v>1</v>
      </c>
      <c r="B1851" s="309" t="str">
        <f t="shared" ref="B1851:B1870" ca="1" si="2707">"Depreciated Net Capex "&amp;OFFSET($C$6,0,A1851)</f>
        <v>Depreciated Net Capex 2013</v>
      </c>
      <c r="C1851" s="396"/>
      <c r="D1851" s="397">
        <f ca="1">D1845</f>
        <v>0</v>
      </c>
      <c r="E1851" s="395">
        <f ca="1">IF(D1875="n/a",D1851,IFERROR(IF((OFFSET($C1851,0,$A1851))&lt;0,
MIN(0,D1851-(OFFSET($C1851,0,$A1851)/(OFFSET($C1846,-$A1850,$A1851)))),
MAX(0,D1851-(OFFSET($C1851,0,$A1851)/(OFFSET($C1846,-$A1850,$A1851))))),0))</f>
        <v>0</v>
      </c>
      <c r="F1851" s="395">
        <f t="shared" ca="1" si="2689"/>
        <v>0</v>
      </c>
      <c r="G1851" s="395">
        <f t="shared" ca="1" si="2690"/>
        <v>0</v>
      </c>
      <c r="H1851" s="395">
        <f t="shared" ca="1" si="2691"/>
        <v>0</v>
      </c>
      <c r="I1851" s="395">
        <f t="shared" ca="1" si="2692"/>
        <v>0</v>
      </c>
      <c r="J1851" s="395">
        <f t="shared" ca="1" si="2693"/>
        <v>0</v>
      </c>
      <c r="K1851" s="395">
        <f t="shared" ca="1" si="2694"/>
        <v>0</v>
      </c>
      <c r="L1851" s="395">
        <f t="shared" ca="1" si="2695"/>
        <v>0</v>
      </c>
      <c r="M1851" s="395">
        <f t="shared" ca="1" si="2696"/>
        <v>0</v>
      </c>
      <c r="N1851" s="395">
        <f t="shared" ca="1" si="2697"/>
        <v>0</v>
      </c>
      <c r="O1851" s="395">
        <f t="shared" ca="1" si="2698"/>
        <v>0</v>
      </c>
      <c r="P1851" s="395">
        <f t="shared" ca="1" si="2699"/>
        <v>0</v>
      </c>
      <c r="Q1851" s="395">
        <f t="shared" ca="1" si="2700"/>
        <v>0</v>
      </c>
      <c r="R1851" s="395">
        <f t="shared" ca="1" si="2701"/>
        <v>0</v>
      </c>
      <c r="S1851" s="395">
        <f t="shared" ca="1" si="2702"/>
        <v>0</v>
      </c>
      <c r="T1851" s="395">
        <f t="shared" ca="1" si="2703"/>
        <v>0</v>
      </c>
      <c r="U1851" s="395">
        <f t="shared" ca="1" si="2704"/>
        <v>0</v>
      </c>
      <c r="V1851" s="395">
        <f t="shared" ca="1" si="2705"/>
        <v>0</v>
      </c>
      <c r="W1851" s="395">
        <f t="shared" ca="1" si="2706"/>
        <v>0</v>
      </c>
      <c r="X1851" s="249"/>
      <c r="Y1851" s="249"/>
      <c r="Z1851" s="249"/>
      <c r="AA1851" s="249"/>
      <c r="AB1851" s="249"/>
    </row>
    <row r="1852" spans="1:28" hidden="1" outlineLevel="1">
      <c r="A1852" s="331">
        <v>2</v>
      </c>
      <c r="B1852" s="309" t="str">
        <f t="shared" ca="1" si="2707"/>
        <v>Depreciated Net Capex 2014</v>
      </c>
      <c r="C1852" s="398"/>
      <c r="D1852" s="399"/>
      <c r="E1852" s="397">
        <f ca="1">E1845</f>
        <v>0</v>
      </c>
      <c r="F1852" s="395">
        <f ca="1">IF(E1876="n/a",E1852,IFERROR(IF((OFFSET($C1852,0,$A1852))&lt;0,
MIN(0,E1852-(OFFSET($C1852,0,$A1852)/(OFFSET($C1847,-$A1851,$A1852)))),
MAX(0,E1852-(OFFSET($C1852,0,$A1852)/(OFFSET($C1847,-$A1851,$A1852))))),0))</f>
        <v>0</v>
      </c>
      <c r="G1852" s="395">
        <f t="shared" ca="1" si="2690"/>
        <v>0</v>
      </c>
      <c r="H1852" s="395">
        <f t="shared" ca="1" si="2691"/>
        <v>0</v>
      </c>
      <c r="I1852" s="395">
        <f t="shared" ca="1" si="2692"/>
        <v>0</v>
      </c>
      <c r="J1852" s="395">
        <f t="shared" ca="1" si="2693"/>
        <v>0</v>
      </c>
      <c r="K1852" s="395">
        <f t="shared" ca="1" si="2694"/>
        <v>0</v>
      </c>
      <c r="L1852" s="395">
        <f t="shared" ca="1" si="2695"/>
        <v>0</v>
      </c>
      <c r="M1852" s="395">
        <f t="shared" ca="1" si="2696"/>
        <v>0</v>
      </c>
      <c r="N1852" s="395">
        <f t="shared" ca="1" si="2697"/>
        <v>0</v>
      </c>
      <c r="O1852" s="395">
        <f t="shared" ca="1" si="2698"/>
        <v>0</v>
      </c>
      <c r="P1852" s="395">
        <f t="shared" ca="1" si="2699"/>
        <v>0</v>
      </c>
      <c r="Q1852" s="395">
        <f t="shared" ca="1" si="2700"/>
        <v>0</v>
      </c>
      <c r="R1852" s="395">
        <f t="shared" ca="1" si="2701"/>
        <v>0</v>
      </c>
      <c r="S1852" s="395">
        <f t="shared" ca="1" si="2702"/>
        <v>0</v>
      </c>
      <c r="T1852" s="395">
        <f t="shared" ca="1" si="2703"/>
        <v>0</v>
      </c>
      <c r="U1852" s="395">
        <f t="shared" ca="1" si="2704"/>
        <v>0</v>
      </c>
      <c r="V1852" s="395">
        <f t="shared" ca="1" si="2705"/>
        <v>0</v>
      </c>
      <c r="W1852" s="395">
        <f t="shared" ca="1" si="2706"/>
        <v>0</v>
      </c>
      <c r="X1852" s="334"/>
      <c r="Y1852" s="249"/>
      <c r="Z1852" s="249"/>
      <c r="AA1852" s="249"/>
      <c r="AB1852" s="249"/>
    </row>
    <row r="1853" spans="1:28" hidden="1" outlineLevel="1">
      <c r="A1853" s="331">
        <v>3</v>
      </c>
      <c r="B1853" s="309" t="str">
        <f t="shared" ca="1" si="2707"/>
        <v>Depreciated Net Capex 2015</v>
      </c>
      <c r="C1853" s="398"/>
      <c r="D1853" s="398"/>
      <c r="E1853" s="399"/>
      <c r="F1853" s="400">
        <f ca="1">F1845</f>
        <v>0</v>
      </c>
      <c r="G1853" s="395">
        <f ca="1">IF(F1877="n/a",F1853,IFERROR(IF((OFFSET($C1853,0,$A1853))&lt;0,
MIN(0,F1853-(OFFSET($C1853,0,$A1853)/(OFFSET($C1848,-$A1852,$A1853)))),
MAX(0,F1853-(OFFSET($C1853,0,$A1853)/(OFFSET($C1848,-$A1852,$A1853))))),0))</f>
        <v>0</v>
      </c>
      <c r="H1853" s="395">
        <f t="shared" ca="1" si="2691"/>
        <v>0</v>
      </c>
      <c r="I1853" s="395">
        <f t="shared" ca="1" si="2692"/>
        <v>0</v>
      </c>
      <c r="J1853" s="395">
        <f t="shared" ca="1" si="2693"/>
        <v>0</v>
      </c>
      <c r="K1853" s="395">
        <f t="shared" ca="1" si="2694"/>
        <v>0</v>
      </c>
      <c r="L1853" s="395">
        <f t="shared" ca="1" si="2695"/>
        <v>0</v>
      </c>
      <c r="M1853" s="395">
        <f t="shared" ca="1" si="2696"/>
        <v>0</v>
      </c>
      <c r="N1853" s="395">
        <f t="shared" ca="1" si="2697"/>
        <v>0</v>
      </c>
      <c r="O1853" s="395">
        <f t="shared" ca="1" si="2698"/>
        <v>0</v>
      </c>
      <c r="P1853" s="395">
        <f t="shared" ca="1" si="2699"/>
        <v>0</v>
      </c>
      <c r="Q1853" s="395">
        <f t="shared" ca="1" si="2700"/>
        <v>0</v>
      </c>
      <c r="R1853" s="395">
        <f t="shared" ca="1" si="2701"/>
        <v>0</v>
      </c>
      <c r="S1853" s="395">
        <f t="shared" ca="1" si="2702"/>
        <v>0</v>
      </c>
      <c r="T1853" s="395">
        <f t="shared" ca="1" si="2703"/>
        <v>0</v>
      </c>
      <c r="U1853" s="395">
        <f t="shared" ca="1" si="2704"/>
        <v>0</v>
      </c>
      <c r="V1853" s="395">
        <f t="shared" ca="1" si="2705"/>
        <v>0</v>
      </c>
      <c r="W1853" s="395">
        <f t="shared" ca="1" si="2706"/>
        <v>0</v>
      </c>
      <c r="X1853" s="334"/>
      <c r="Y1853" s="334"/>
      <c r="Z1853" s="249"/>
      <c r="AA1853" s="249"/>
      <c r="AB1853" s="249"/>
    </row>
    <row r="1854" spans="1:28" hidden="1" outlineLevel="1">
      <c r="A1854" s="331">
        <v>4</v>
      </c>
      <c r="B1854" s="309" t="str">
        <f t="shared" ca="1" si="2707"/>
        <v>Depreciated Net Capex 2016</v>
      </c>
      <c r="C1854" s="398"/>
      <c r="D1854" s="398"/>
      <c r="E1854" s="398"/>
      <c r="F1854" s="399"/>
      <c r="G1854" s="400">
        <f ca="1">G1845</f>
        <v>0</v>
      </c>
      <c r="H1854" s="395">
        <f ca="1">IF(G1878="n/a",G1854,IFERROR(IF((OFFSET($C1854,0,$A1854))&lt;0,
MIN(0,G1854-(OFFSET($C1854,0,$A1854)/(OFFSET($C1849,-$A1853,$A1854)))),
MAX(0,G1854-(OFFSET($C1854,0,$A1854)/(OFFSET($C1849,-$A1853,$A1854))))),0))</f>
        <v>0</v>
      </c>
      <c r="I1854" s="395">
        <f t="shared" ca="1" si="2692"/>
        <v>0</v>
      </c>
      <c r="J1854" s="395">
        <f t="shared" ca="1" si="2693"/>
        <v>0</v>
      </c>
      <c r="K1854" s="395">
        <f t="shared" ca="1" si="2694"/>
        <v>0</v>
      </c>
      <c r="L1854" s="395">
        <f t="shared" ca="1" si="2695"/>
        <v>0</v>
      </c>
      <c r="M1854" s="395">
        <f t="shared" ca="1" si="2696"/>
        <v>0</v>
      </c>
      <c r="N1854" s="395">
        <f t="shared" ca="1" si="2697"/>
        <v>0</v>
      </c>
      <c r="O1854" s="395">
        <f t="shared" ca="1" si="2698"/>
        <v>0</v>
      </c>
      <c r="P1854" s="395">
        <f t="shared" ca="1" si="2699"/>
        <v>0</v>
      </c>
      <c r="Q1854" s="395">
        <f t="shared" ca="1" si="2700"/>
        <v>0</v>
      </c>
      <c r="R1854" s="395">
        <f t="shared" ca="1" si="2701"/>
        <v>0</v>
      </c>
      <c r="S1854" s="395">
        <f t="shared" ca="1" si="2702"/>
        <v>0</v>
      </c>
      <c r="T1854" s="395">
        <f t="shared" ca="1" si="2703"/>
        <v>0</v>
      </c>
      <c r="U1854" s="395">
        <f t="shared" ca="1" si="2704"/>
        <v>0</v>
      </c>
      <c r="V1854" s="395">
        <f t="shared" ca="1" si="2705"/>
        <v>0</v>
      </c>
      <c r="W1854" s="395">
        <f t="shared" ca="1" si="2706"/>
        <v>0</v>
      </c>
      <c r="X1854" s="334"/>
      <c r="Y1854" s="334"/>
      <c r="Z1854" s="334"/>
      <c r="AA1854" s="249"/>
      <c r="AB1854" s="249"/>
    </row>
    <row r="1855" spans="1:28" hidden="1" outlineLevel="1">
      <c r="A1855" s="331">
        <v>5</v>
      </c>
      <c r="B1855" s="309" t="str">
        <f t="shared" ca="1" si="2707"/>
        <v>Depreciated Net Capex 2017</v>
      </c>
      <c r="C1855" s="398"/>
      <c r="D1855" s="398"/>
      <c r="E1855" s="398"/>
      <c r="F1855" s="398"/>
      <c r="G1855" s="399"/>
      <c r="H1855" s="400">
        <f ca="1">H1845</f>
        <v>0</v>
      </c>
      <c r="I1855" s="395">
        <f ca="1">IF(H1879="n/a",H1855,IFERROR(IF((OFFSET($C1855,0,$A1855))&lt;0,
MIN(0,H1855-(OFFSET($C1855,0,$A1855)/(OFFSET($C1850,-$A1854,$A1855)))),
MAX(0,H1855-(OFFSET($C1855,0,$A1855)/(OFFSET($C1850,-$A1854,$A1855))))),0))</f>
        <v>0</v>
      </c>
      <c r="J1855" s="395">
        <f t="shared" ca="1" si="2693"/>
        <v>0</v>
      </c>
      <c r="K1855" s="395">
        <f t="shared" ca="1" si="2694"/>
        <v>0</v>
      </c>
      <c r="L1855" s="395">
        <f t="shared" ca="1" si="2695"/>
        <v>0</v>
      </c>
      <c r="M1855" s="395">
        <f t="shared" ca="1" si="2696"/>
        <v>0</v>
      </c>
      <c r="N1855" s="395">
        <f t="shared" ca="1" si="2697"/>
        <v>0</v>
      </c>
      <c r="O1855" s="395">
        <f t="shared" ca="1" si="2698"/>
        <v>0</v>
      </c>
      <c r="P1855" s="395">
        <f t="shared" ca="1" si="2699"/>
        <v>0</v>
      </c>
      <c r="Q1855" s="395">
        <f t="shared" ca="1" si="2700"/>
        <v>0</v>
      </c>
      <c r="R1855" s="395">
        <f t="shared" ca="1" si="2701"/>
        <v>0</v>
      </c>
      <c r="S1855" s="395">
        <f t="shared" ca="1" si="2702"/>
        <v>0</v>
      </c>
      <c r="T1855" s="395">
        <f t="shared" ca="1" si="2703"/>
        <v>0</v>
      </c>
      <c r="U1855" s="395">
        <f t="shared" ca="1" si="2704"/>
        <v>0</v>
      </c>
      <c r="V1855" s="395">
        <f t="shared" ca="1" si="2705"/>
        <v>0</v>
      </c>
      <c r="W1855" s="395">
        <f t="shared" ca="1" si="2706"/>
        <v>0</v>
      </c>
      <c r="X1855" s="334"/>
      <c r="Y1855" s="334"/>
      <c r="Z1855" s="334"/>
      <c r="AA1855" s="249"/>
      <c r="AB1855" s="249"/>
    </row>
    <row r="1856" spans="1:28" hidden="1" outlineLevel="1">
      <c r="A1856" s="331">
        <v>6</v>
      </c>
      <c r="B1856" s="309" t="str">
        <f t="shared" ca="1" si="2707"/>
        <v>Depreciated Net Capex 2018</v>
      </c>
      <c r="C1856" s="398"/>
      <c r="D1856" s="398"/>
      <c r="E1856" s="398"/>
      <c r="F1856" s="398"/>
      <c r="G1856" s="398"/>
      <c r="H1856" s="399"/>
      <c r="I1856" s="400">
        <f ca="1">I1845</f>
        <v>0</v>
      </c>
      <c r="J1856" s="395">
        <f ca="1">IF(I1880="n/a",I1856,IFERROR(IF((OFFSET($C1856,0,$A1856))&lt;0,
MIN(0,I1856-(OFFSET($C1856,0,$A1856)/(OFFSET($C1851,-$A1855,$A1856)))),
MAX(0,I1856-(OFFSET($C1856,0,$A1856)/(OFFSET($C1851,-$A1855,$A1856))))),0))</f>
        <v>0</v>
      </c>
      <c r="K1856" s="395">
        <f t="shared" ca="1" si="2694"/>
        <v>0</v>
      </c>
      <c r="L1856" s="395">
        <f t="shared" ca="1" si="2695"/>
        <v>0</v>
      </c>
      <c r="M1856" s="395">
        <f t="shared" ca="1" si="2696"/>
        <v>0</v>
      </c>
      <c r="N1856" s="395">
        <f t="shared" ca="1" si="2697"/>
        <v>0</v>
      </c>
      <c r="O1856" s="395">
        <f t="shared" ca="1" si="2698"/>
        <v>0</v>
      </c>
      <c r="P1856" s="395">
        <f t="shared" ca="1" si="2699"/>
        <v>0</v>
      </c>
      <c r="Q1856" s="395">
        <f t="shared" ca="1" si="2700"/>
        <v>0</v>
      </c>
      <c r="R1856" s="395">
        <f t="shared" ca="1" si="2701"/>
        <v>0</v>
      </c>
      <c r="S1856" s="395">
        <f t="shared" ca="1" si="2702"/>
        <v>0</v>
      </c>
      <c r="T1856" s="395">
        <f t="shared" ca="1" si="2703"/>
        <v>0</v>
      </c>
      <c r="U1856" s="395">
        <f t="shared" ca="1" si="2704"/>
        <v>0</v>
      </c>
      <c r="V1856" s="395">
        <f t="shared" ca="1" si="2705"/>
        <v>0</v>
      </c>
      <c r="W1856" s="395">
        <f t="shared" ca="1" si="2706"/>
        <v>0</v>
      </c>
      <c r="X1856" s="334"/>
      <c r="Y1856" s="334"/>
      <c r="Z1856" s="334"/>
      <c r="AA1856" s="249"/>
      <c r="AB1856" s="249"/>
    </row>
    <row r="1857" spans="1:28" hidden="1" outlineLevel="1">
      <c r="A1857" s="331">
        <v>7</v>
      </c>
      <c r="B1857" s="309" t="str">
        <f t="shared" ca="1" si="2707"/>
        <v>Depreciated Net Capex 2019</v>
      </c>
      <c r="C1857" s="398"/>
      <c r="D1857" s="398"/>
      <c r="E1857" s="398"/>
      <c r="F1857" s="398"/>
      <c r="G1857" s="398"/>
      <c r="H1857" s="398"/>
      <c r="I1857" s="399"/>
      <c r="J1857" s="400">
        <f ca="1">J1845</f>
        <v>0</v>
      </c>
      <c r="K1857" s="395">
        <f ca="1">IF(J1881="n/a",J1857,IFERROR(IF((OFFSET($C1857,0,$A1857))&lt;0,
MIN(0,J1857-(OFFSET($C1857,0,$A1857)/(OFFSET($C1852,-$A1856,$A1857)))),
MAX(0,J1857-(OFFSET($C1857,0,$A1857)/(OFFSET($C1852,-$A1856,$A1857))))),0))</f>
        <v>0</v>
      </c>
      <c r="L1857" s="395">
        <f t="shared" ca="1" si="2695"/>
        <v>0</v>
      </c>
      <c r="M1857" s="395">
        <f t="shared" ca="1" si="2696"/>
        <v>0</v>
      </c>
      <c r="N1857" s="395">
        <f t="shared" ca="1" si="2697"/>
        <v>0</v>
      </c>
      <c r="O1857" s="395">
        <f t="shared" ca="1" si="2698"/>
        <v>0</v>
      </c>
      <c r="P1857" s="395">
        <f t="shared" ca="1" si="2699"/>
        <v>0</v>
      </c>
      <c r="Q1857" s="395">
        <f t="shared" ca="1" si="2700"/>
        <v>0</v>
      </c>
      <c r="R1857" s="395">
        <f t="shared" ca="1" si="2701"/>
        <v>0</v>
      </c>
      <c r="S1857" s="395">
        <f t="shared" ca="1" si="2702"/>
        <v>0</v>
      </c>
      <c r="T1857" s="395">
        <f t="shared" ca="1" si="2703"/>
        <v>0</v>
      </c>
      <c r="U1857" s="395">
        <f t="shared" ca="1" si="2704"/>
        <v>0</v>
      </c>
      <c r="V1857" s="395">
        <f t="shared" ca="1" si="2705"/>
        <v>0</v>
      </c>
      <c r="W1857" s="395">
        <f t="shared" ca="1" si="2706"/>
        <v>0</v>
      </c>
      <c r="X1857" s="334"/>
      <c r="Y1857" s="334"/>
      <c r="Z1857" s="334"/>
      <c r="AA1857" s="249"/>
      <c r="AB1857" s="249"/>
    </row>
    <row r="1858" spans="1:28" hidden="1" outlineLevel="1">
      <c r="A1858" s="331">
        <v>8</v>
      </c>
      <c r="B1858" s="309" t="str">
        <f t="shared" ca="1" si="2707"/>
        <v>Depreciated Net Capex 2020</v>
      </c>
      <c r="C1858" s="398"/>
      <c r="D1858" s="398"/>
      <c r="E1858" s="398"/>
      <c r="F1858" s="398"/>
      <c r="G1858" s="398"/>
      <c r="H1858" s="398"/>
      <c r="I1858" s="398"/>
      <c r="J1858" s="399"/>
      <c r="K1858" s="400">
        <f ca="1">K1845</f>
        <v>0</v>
      </c>
      <c r="L1858" s="395">
        <f ca="1">IF(K1882="n/a",K1858,IFERROR(IF((OFFSET($C1858,0,$A1858))&lt;0,
MIN(0,K1858-(OFFSET($C1858,0,$A1858)/(OFFSET($C1853,-$A1857,$A1858)))),
MAX(0,K1858-(OFFSET($C1858,0,$A1858)/(OFFSET($C1853,-$A1857,$A1858))))),0))</f>
        <v>0</v>
      </c>
      <c r="M1858" s="395">
        <f t="shared" ca="1" si="2696"/>
        <v>0</v>
      </c>
      <c r="N1858" s="395">
        <f t="shared" ca="1" si="2697"/>
        <v>0</v>
      </c>
      <c r="O1858" s="395">
        <f t="shared" ca="1" si="2698"/>
        <v>0</v>
      </c>
      <c r="P1858" s="395">
        <f t="shared" ca="1" si="2699"/>
        <v>0</v>
      </c>
      <c r="Q1858" s="395">
        <f t="shared" ca="1" si="2700"/>
        <v>0</v>
      </c>
      <c r="R1858" s="395">
        <f t="shared" ca="1" si="2701"/>
        <v>0</v>
      </c>
      <c r="S1858" s="395">
        <f t="shared" ca="1" si="2702"/>
        <v>0</v>
      </c>
      <c r="T1858" s="395">
        <f t="shared" ca="1" si="2703"/>
        <v>0</v>
      </c>
      <c r="U1858" s="395">
        <f t="shared" ca="1" si="2704"/>
        <v>0</v>
      </c>
      <c r="V1858" s="395">
        <f t="shared" ca="1" si="2705"/>
        <v>0</v>
      </c>
      <c r="W1858" s="395">
        <f t="shared" ca="1" si="2706"/>
        <v>0</v>
      </c>
      <c r="X1858" s="334"/>
      <c r="Y1858" s="334"/>
      <c r="Z1858" s="334"/>
      <c r="AA1858" s="249"/>
      <c r="AB1858" s="249"/>
    </row>
    <row r="1859" spans="1:28" hidden="1" outlineLevel="1">
      <c r="A1859" s="331">
        <v>9</v>
      </c>
      <c r="B1859" s="309" t="str">
        <f t="shared" ca="1" si="2707"/>
        <v>Depreciated Net Capex 2021</v>
      </c>
      <c r="C1859" s="398"/>
      <c r="D1859" s="398"/>
      <c r="E1859" s="398"/>
      <c r="F1859" s="398"/>
      <c r="G1859" s="398"/>
      <c r="H1859" s="398"/>
      <c r="I1859" s="398"/>
      <c r="J1859" s="398"/>
      <c r="K1859" s="399"/>
      <c r="L1859" s="400">
        <f ca="1">L1845</f>
        <v>0</v>
      </c>
      <c r="M1859" s="395">
        <f ca="1">IF(L1883="n/a",L1859,IFERROR(IF((OFFSET($C1859,0,$A1859))&lt;0,
MIN(0,L1859-(OFFSET($C1859,0,$A1859)/(OFFSET($C1854,-$A1858,$A1859)))),
MAX(0,L1859-(OFFSET($C1859,0,$A1859)/(OFFSET($C1854,-$A1858,$A1859))))),0))</f>
        <v>0</v>
      </c>
      <c r="N1859" s="395">
        <f t="shared" ca="1" si="2697"/>
        <v>0</v>
      </c>
      <c r="O1859" s="395">
        <f t="shared" ca="1" si="2698"/>
        <v>0</v>
      </c>
      <c r="P1859" s="395">
        <f t="shared" ca="1" si="2699"/>
        <v>0</v>
      </c>
      <c r="Q1859" s="395">
        <f t="shared" ca="1" si="2700"/>
        <v>0</v>
      </c>
      <c r="R1859" s="395">
        <f t="shared" ca="1" si="2701"/>
        <v>0</v>
      </c>
      <c r="S1859" s="395">
        <f t="shared" ca="1" si="2702"/>
        <v>0</v>
      </c>
      <c r="T1859" s="395">
        <f t="shared" ca="1" si="2703"/>
        <v>0</v>
      </c>
      <c r="U1859" s="395">
        <f t="shared" ca="1" si="2704"/>
        <v>0</v>
      </c>
      <c r="V1859" s="395">
        <f t="shared" ca="1" si="2705"/>
        <v>0</v>
      </c>
      <c r="W1859" s="395">
        <f t="shared" ca="1" si="2706"/>
        <v>0</v>
      </c>
      <c r="X1859" s="334"/>
      <c r="Y1859" s="334"/>
      <c r="Z1859" s="334"/>
      <c r="AA1859" s="249"/>
      <c r="AB1859" s="249"/>
    </row>
    <row r="1860" spans="1:28" hidden="1" outlineLevel="1">
      <c r="A1860" s="331">
        <v>10</v>
      </c>
      <c r="B1860" s="309" t="str">
        <f t="shared" ca="1" si="2707"/>
        <v>Depreciated Net Capex 2022</v>
      </c>
      <c r="C1860" s="398"/>
      <c r="D1860" s="398"/>
      <c r="E1860" s="398"/>
      <c r="F1860" s="398"/>
      <c r="G1860" s="398"/>
      <c r="H1860" s="398"/>
      <c r="I1860" s="398"/>
      <c r="J1860" s="398"/>
      <c r="K1860" s="398"/>
      <c r="L1860" s="399"/>
      <c r="M1860" s="400">
        <f ca="1">M1845</f>
        <v>0</v>
      </c>
      <c r="N1860" s="395">
        <f ca="1">IF(M1884="n/a",M1860,IFERROR(IF((OFFSET($C1860,0,$A1860))&lt;0,
MIN(0,M1860-(OFFSET($C1860,0,$A1860)/(OFFSET($C1855,-$A1859,$A1860)))),
MAX(0,M1860-(OFFSET($C1860,0,$A1860)/(OFFSET($C1855,-$A1859,$A1860))))),0))</f>
        <v>0</v>
      </c>
      <c r="O1860" s="395">
        <f t="shared" ca="1" si="2698"/>
        <v>0</v>
      </c>
      <c r="P1860" s="395">
        <f t="shared" ca="1" si="2699"/>
        <v>0</v>
      </c>
      <c r="Q1860" s="395">
        <f t="shared" ca="1" si="2700"/>
        <v>0</v>
      </c>
      <c r="R1860" s="395">
        <f t="shared" ca="1" si="2701"/>
        <v>0</v>
      </c>
      <c r="S1860" s="395">
        <f t="shared" ca="1" si="2702"/>
        <v>0</v>
      </c>
      <c r="T1860" s="395">
        <f t="shared" ca="1" si="2703"/>
        <v>0</v>
      </c>
      <c r="U1860" s="395">
        <f t="shared" ca="1" si="2704"/>
        <v>0</v>
      </c>
      <c r="V1860" s="395">
        <f t="shared" ca="1" si="2705"/>
        <v>0</v>
      </c>
      <c r="W1860" s="395">
        <f t="shared" ca="1" si="2706"/>
        <v>0</v>
      </c>
      <c r="X1860" s="334"/>
      <c r="Y1860" s="334"/>
      <c r="Z1860" s="334"/>
      <c r="AA1860" s="249"/>
      <c r="AB1860" s="249"/>
    </row>
    <row r="1861" spans="1:28" hidden="1" outlineLevel="1">
      <c r="A1861" s="331">
        <v>11</v>
      </c>
      <c r="B1861" s="309" t="str">
        <f t="shared" ca="1" si="2707"/>
        <v>Depreciated Net Capex 2023</v>
      </c>
      <c r="C1861" s="398"/>
      <c r="D1861" s="398"/>
      <c r="E1861" s="398"/>
      <c r="F1861" s="398"/>
      <c r="G1861" s="398"/>
      <c r="H1861" s="398"/>
      <c r="I1861" s="398"/>
      <c r="J1861" s="398"/>
      <c r="K1861" s="398"/>
      <c r="L1861" s="398"/>
      <c r="M1861" s="399"/>
      <c r="N1861" s="400">
        <f>N1845</f>
        <v>0</v>
      </c>
      <c r="O1861" s="395">
        <f ca="1">IF(N1885="n/a",N1861,IFERROR(IF((OFFSET($C1861,0,$A1861))&lt;0,
MIN(0,N1861-(OFFSET($C1861,0,$A1861)/(OFFSET($C1856,-$A1860,$A1861)))),
MAX(0,N1861-(OFFSET($C1861,0,$A1861)/(OFFSET($C1856,-$A1860,$A1861))))),0))</f>
        <v>0</v>
      </c>
      <c r="P1861" s="395">
        <f t="shared" ca="1" si="2699"/>
        <v>0</v>
      </c>
      <c r="Q1861" s="395">
        <f t="shared" ca="1" si="2700"/>
        <v>0</v>
      </c>
      <c r="R1861" s="395">
        <f t="shared" ca="1" si="2701"/>
        <v>0</v>
      </c>
      <c r="S1861" s="395">
        <f t="shared" ca="1" si="2702"/>
        <v>0</v>
      </c>
      <c r="T1861" s="395">
        <f t="shared" ca="1" si="2703"/>
        <v>0</v>
      </c>
      <c r="U1861" s="395">
        <f t="shared" ca="1" si="2704"/>
        <v>0</v>
      </c>
      <c r="V1861" s="395">
        <f t="shared" ca="1" si="2705"/>
        <v>0</v>
      </c>
      <c r="W1861" s="395">
        <f t="shared" ca="1" si="2706"/>
        <v>0</v>
      </c>
      <c r="X1861" s="334"/>
      <c r="Y1861" s="334"/>
      <c r="Z1861" s="334"/>
      <c r="AA1861" s="249"/>
      <c r="AB1861" s="249"/>
    </row>
    <row r="1862" spans="1:28" hidden="1" outlineLevel="1">
      <c r="A1862" s="331">
        <v>12</v>
      </c>
      <c r="B1862" s="309" t="str">
        <f t="shared" ca="1" si="2707"/>
        <v>Depreciated Net Capex 2024</v>
      </c>
      <c r="C1862" s="398"/>
      <c r="D1862" s="398"/>
      <c r="E1862" s="398"/>
      <c r="F1862" s="398"/>
      <c r="G1862" s="398"/>
      <c r="H1862" s="398"/>
      <c r="I1862" s="398"/>
      <c r="J1862" s="398"/>
      <c r="K1862" s="398"/>
      <c r="L1862" s="398"/>
      <c r="M1862" s="398"/>
      <c r="N1862" s="399"/>
      <c r="O1862" s="400">
        <f>O1845</f>
        <v>0</v>
      </c>
      <c r="P1862" s="395">
        <f ca="1">IF(O1886="n/a",O1862,IFERROR(IF((OFFSET($C1862,0,$A1862))&lt;0,
MIN(0,O1862-(OFFSET($C1862,0,$A1862)/(OFFSET($C1857,-$A1861,$A1862)))),
MAX(0,O1862-(OFFSET($C1862,0,$A1862)/(OFFSET($C1857,-$A1861,$A1862))))),0))</f>
        <v>0</v>
      </c>
      <c r="Q1862" s="395">
        <f t="shared" ca="1" si="2700"/>
        <v>0</v>
      </c>
      <c r="R1862" s="395">
        <f t="shared" ca="1" si="2701"/>
        <v>0</v>
      </c>
      <c r="S1862" s="395">
        <f t="shared" ca="1" si="2702"/>
        <v>0</v>
      </c>
      <c r="T1862" s="395">
        <f t="shared" ca="1" si="2703"/>
        <v>0</v>
      </c>
      <c r="U1862" s="395">
        <f t="shared" ca="1" si="2704"/>
        <v>0</v>
      </c>
      <c r="V1862" s="395">
        <f t="shared" ca="1" si="2705"/>
        <v>0</v>
      </c>
      <c r="W1862" s="395">
        <f t="shared" ca="1" si="2706"/>
        <v>0</v>
      </c>
      <c r="X1862" s="334"/>
      <c r="Y1862" s="334"/>
      <c r="Z1862" s="334"/>
      <c r="AA1862" s="249"/>
      <c r="AB1862" s="249"/>
    </row>
    <row r="1863" spans="1:28" hidden="1" outlineLevel="1">
      <c r="A1863" s="331">
        <v>13</v>
      </c>
      <c r="B1863" s="309" t="str">
        <f t="shared" ca="1" si="2707"/>
        <v>Depreciated Net Capex 2025</v>
      </c>
      <c r="C1863" s="398"/>
      <c r="D1863" s="398"/>
      <c r="E1863" s="398"/>
      <c r="F1863" s="398"/>
      <c r="G1863" s="398"/>
      <c r="H1863" s="398"/>
      <c r="I1863" s="398"/>
      <c r="J1863" s="398"/>
      <c r="K1863" s="398"/>
      <c r="L1863" s="398"/>
      <c r="M1863" s="398"/>
      <c r="N1863" s="398"/>
      <c r="O1863" s="399"/>
      <c r="P1863" s="400">
        <f>P1845</f>
        <v>0</v>
      </c>
      <c r="Q1863" s="395">
        <f ca="1">IF(P1887="n/a",P1863,IFERROR(IF((OFFSET($C1863,0,$A1863))&lt;0,
MIN(0,P1863-(OFFSET($C1863,0,$A1863)/(OFFSET($C1858,-$A1862,$A1863)))),
MAX(0,P1863-(OFFSET($C1863,0,$A1863)/(OFFSET($C1858,-$A1862,$A1863))))),0))</f>
        <v>0</v>
      </c>
      <c r="R1863" s="395">
        <f t="shared" ca="1" si="2701"/>
        <v>0</v>
      </c>
      <c r="S1863" s="395">
        <f t="shared" ca="1" si="2702"/>
        <v>0</v>
      </c>
      <c r="T1863" s="395">
        <f t="shared" ca="1" si="2703"/>
        <v>0</v>
      </c>
      <c r="U1863" s="395">
        <f t="shared" ca="1" si="2704"/>
        <v>0</v>
      </c>
      <c r="V1863" s="395">
        <f t="shared" ca="1" si="2705"/>
        <v>0</v>
      </c>
      <c r="W1863" s="395">
        <f t="shared" ca="1" si="2706"/>
        <v>0</v>
      </c>
      <c r="X1863" s="334"/>
      <c r="Y1863" s="334"/>
      <c r="Z1863" s="334"/>
      <c r="AA1863" s="249"/>
      <c r="AB1863" s="249"/>
    </row>
    <row r="1864" spans="1:28" hidden="1" outlineLevel="1">
      <c r="A1864" s="331">
        <v>14</v>
      </c>
      <c r="B1864" s="309" t="str">
        <f t="shared" ca="1" si="2707"/>
        <v>Depreciated Net Capex 2026</v>
      </c>
      <c r="C1864" s="398"/>
      <c r="D1864" s="398"/>
      <c r="E1864" s="398"/>
      <c r="F1864" s="398"/>
      <c r="G1864" s="398"/>
      <c r="H1864" s="398"/>
      <c r="I1864" s="398"/>
      <c r="J1864" s="398"/>
      <c r="K1864" s="398"/>
      <c r="L1864" s="398"/>
      <c r="M1864" s="398"/>
      <c r="N1864" s="398"/>
      <c r="O1864" s="398"/>
      <c r="P1864" s="399"/>
      <c r="Q1864" s="400">
        <f>Q1845</f>
        <v>0</v>
      </c>
      <c r="R1864" s="395">
        <f ca="1">IF(Q1888="n/a",Q1864,IFERROR(IF((OFFSET($C1864,0,$A1864))&lt;0,
MIN(0,Q1864-(OFFSET($C1864,0,$A1864)/(OFFSET($C1859,-$A1863,$A1864)))),
MAX(0,Q1864-(OFFSET($C1864,0,$A1864)/(OFFSET($C1859,-$A1863,$A1864))))),0))</f>
        <v>0</v>
      </c>
      <c r="S1864" s="395">
        <f t="shared" ca="1" si="2702"/>
        <v>0</v>
      </c>
      <c r="T1864" s="395">
        <f t="shared" ca="1" si="2703"/>
        <v>0</v>
      </c>
      <c r="U1864" s="395">
        <f t="shared" ca="1" si="2704"/>
        <v>0</v>
      </c>
      <c r="V1864" s="395">
        <f t="shared" ca="1" si="2705"/>
        <v>0</v>
      </c>
      <c r="W1864" s="395">
        <f t="shared" ca="1" si="2706"/>
        <v>0</v>
      </c>
      <c r="X1864" s="334"/>
      <c r="Y1864" s="334"/>
      <c r="Z1864" s="334"/>
      <c r="AA1864" s="249"/>
      <c r="AB1864" s="249"/>
    </row>
    <row r="1865" spans="1:28" hidden="1" outlineLevel="1">
      <c r="A1865" s="331">
        <v>15</v>
      </c>
      <c r="B1865" s="309" t="str">
        <f t="shared" ca="1" si="2707"/>
        <v>Depreciated Net Capex 2027</v>
      </c>
      <c r="C1865" s="398"/>
      <c r="D1865" s="398"/>
      <c r="E1865" s="398"/>
      <c r="F1865" s="398"/>
      <c r="G1865" s="398"/>
      <c r="H1865" s="398"/>
      <c r="I1865" s="398"/>
      <c r="J1865" s="398"/>
      <c r="K1865" s="398"/>
      <c r="L1865" s="398"/>
      <c r="M1865" s="398"/>
      <c r="N1865" s="398"/>
      <c r="O1865" s="398"/>
      <c r="P1865" s="398"/>
      <c r="Q1865" s="399"/>
      <c r="R1865" s="400">
        <f>R1845</f>
        <v>0</v>
      </c>
      <c r="S1865" s="395">
        <f ca="1">IF(R1889="n/a",R1865,IFERROR(IF((OFFSET($C1865,0,$A1865))&lt;0,
MIN(0,R1865-(OFFSET($C1865,0,$A1865)/(OFFSET($C1860,-$A1864,$A1865)))),
MAX(0,R1865-(OFFSET($C1865,0,$A1865)/(OFFSET($C1860,-$A1864,$A1865))))),0))</f>
        <v>0</v>
      </c>
      <c r="T1865" s="395">
        <f t="shared" ca="1" si="2703"/>
        <v>0</v>
      </c>
      <c r="U1865" s="395">
        <f t="shared" ca="1" si="2704"/>
        <v>0</v>
      </c>
      <c r="V1865" s="395">
        <f t="shared" ca="1" si="2705"/>
        <v>0</v>
      </c>
      <c r="W1865" s="395">
        <f t="shared" ca="1" si="2706"/>
        <v>0</v>
      </c>
      <c r="X1865" s="334"/>
      <c r="Y1865" s="334"/>
      <c r="Z1865" s="334"/>
      <c r="AA1865" s="249"/>
      <c r="AB1865" s="249"/>
    </row>
    <row r="1866" spans="1:28" hidden="1" outlineLevel="1">
      <c r="A1866" s="331">
        <v>16</v>
      </c>
      <c r="B1866" s="309" t="str">
        <f t="shared" ca="1" si="2707"/>
        <v>Depreciated Net Capex 2028</v>
      </c>
      <c r="C1866" s="398"/>
      <c r="D1866" s="398"/>
      <c r="E1866" s="398"/>
      <c r="F1866" s="398"/>
      <c r="G1866" s="398"/>
      <c r="H1866" s="398"/>
      <c r="I1866" s="398"/>
      <c r="J1866" s="398"/>
      <c r="K1866" s="398"/>
      <c r="L1866" s="398"/>
      <c r="M1866" s="398"/>
      <c r="N1866" s="398"/>
      <c r="O1866" s="398"/>
      <c r="P1866" s="398"/>
      <c r="Q1866" s="398"/>
      <c r="R1866" s="399"/>
      <c r="S1866" s="400">
        <f>S1845</f>
        <v>0</v>
      </c>
      <c r="T1866" s="395">
        <f ca="1">IF(S1890="n/a",S1866,IFERROR(IF((OFFSET($C1866,0,$A1866))&lt;0,
MIN(0,S1866-(OFFSET($C1866,0,$A1866)/(OFFSET($C1861,-$A1865,$A1866)))),
MAX(0,S1866-(OFFSET($C1866,0,$A1866)/(OFFSET($C1861,-$A1865,$A1866))))),0))</f>
        <v>0</v>
      </c>
      <c r="U1866" s="395">
        <f t="shared" ca="1" si="2704"/>
        <v>0</v>
      </c>
      <c r="V1866" s="395">
        <f t="shared" ca="1" si="2705"/>
        <v>0</v>
      </c>
      <c r="W1866" s="395">
        <f t="shared" ca="1" si="2706"/>
        <v>0</v>
      </c>
      <c r="X1866" s="334"/>
      <c r="Y1866" s="334"/>
      <c r="Z1866" s="334"/>
      <c r="AA1866" s="249"/>
      <c r="AB1866" s="249"/>
    </row>
    <row r="1867" spans="1:28" hidden="1" outlineLevel="1">
      <c r="A1867" s="331">
        <v>17</v>
      </c>
      <c r="B1867" s="309" t="str">
        <f t="shared" ca="1" si="2707"/>
        <v>Depreciated Net Capex 2029</v>
      </c>
      <c r="C1867" s="398"/>
      <c r="D1867" s="398"/>
      <c r="E1867" s="398"/>
      <c r="F1867" s="398"/>
      <c r="G1867" s="398"/>
      <c r="H1867" s="398"/>
      <c r="I1867" s="398"/>
      <c r="J1867" s="398"/>
      <c r="K1867" s="398"/>
      <c r="L1867" s="398"/>
      <c r="M1867" s="398"/>
      <c r="N1867" s="398"/>
      <c r="O1867" s="398"/>
      <c r="P1867" s="398"/>
      <c r="Q1867" s="398"/>
      <c r="R1867" s="398"/>
      <c r="S1867" s="399"/>
      <c r="T1867" s="400">
        <f>T1845</f>
        <v>0</v>
      </c>
      <c r="U1867" s="395">
        <f ca="1">IF(T1891="n/a",T1867,IFERROR(IF((OFFSET($C1867,0,$A1867))&lt;0,
MIN(0,T1867-(OFFSET($C1867,0,$A1867)/(OFFSET($C1862,-$A1866,$A1867)))),
MAX(0,T1867-(OFFSET($C1867,0,$A1867)/(OFFSET($C1862,-$A1866,$A1867))))),0))</f>
        <v>0</v>
      </c>
      <c r="V1867" s="395">
        <f t="shared" ca="1" si="2705"/>
        <v>0</v>
      </c>
      <c r="W1867" s="395">
        <f t="shared" ca="1" si="2706"/>
        <v>0</v>
      </c>
      <c r="X1867" s="334"/>
      <c r="Y1867" s="334"/>
      <c r="Z1867" s="334"/>
      <c r="AA1867" s="249"/>
      <c r="AB1867" s="249"/>
    </row>
    <row r="1868" spans="1:28" hidden="1" outlineLevel="1">
      <c r="A1868" s="331">
        <v>18</v>
      </c>
      <c r="B1868" s="309" t="str">
        <f t="shared" ca="1" si="2707"/>
        <v>Depreciated Net Capex 2030</v>
      </c>
      <c r="C1868" s="398"/>
      <c r="D1868" s="398"/>
      <c r="E1868" s="398"/>
      <c r="F1868" s="398"/>
      <c r="G1868" s="398"/>
      <c r="H1868" s="398"/>
      <c r="I1868" s="398"/>
      <c r="J1868" s="398"/>
      <c r="K1868" s="398"/>
      <c r="L1868" s="398"/>
      <c r="M1868" s="398"/>
      <c r="N1868" s="398"/>
      <c r="O1868" s="398"/>
      <c r="P1868" s="398"/>
      <c r="Q1868" s="398"/>
      <c r="R1868" s="398"/>
      <c r="S1868" s="398"/>
      <c r="T1868" s="399"/>
      <c r="U1868" s="400">
        <f>U1845</f>
        <v>0</v>
      </c>
      <c r="V1868" s="395">
        <f ca="1">IF(U1892="n/a",U1868,IFERROR(IF((OFFSET($C1868,0,$A1868))&lt;0,
MIN(0,U1868-(OFFSET($C1868,0,$A1868)/(OFFSET($C1863,-$A1867,$A1868)))),
MAX(0,U1868-(OFFSET($C1868,0,$A1868)/(OFFSET($C1863,-$A1867,$A1868))))),0))</f>
        <v>0</v>
      </c>
      <c r="W1868" s="395">
        <f t="shared" ca="1" si="2706"/>
        <v>0</v>
      </c>
      <c r="X1868" s="334"/>
      <c r="Y1868" s="334"/>
      <c r="Z1868" s="334"/>
      <c r="AA1868" s="249"/>
      <c r="AB1868" s="249"/>
    </row>
    <row r="1869" spans="1:28" hidden="1" outlineLevel="1">
      <c r="A1869" s="331">
        <v>19</v>
      </c>
      <c r="B1869" s="309" t="str">
        <f t="shared" ca="1" si="2707"/>
        <v>Depreciated Net Capex 2031</v>
      </c>
      <c r="C1869" s="398"/>
      <c r="D1869" s="398"/>
      <c r="E1869" s="398"/>
      <c r="F1869" s="398"/>
      <c r="G1869" s="398"/>
      <c r="H1869" s="398"/>
      <c r="I1869" s="398"/>
      <c r="J1869" s="398"/>
      <c r="K1869" s="398"/>
      <c r="L1869" s="398"/>
      <c r="M1869" s="398"/>
      <c r="N1869" s="398"/>
      <c r="O1869" s="398"/>
      <c r="P1869" s="398"/>
      <c r="Q1869" s="398"/>
      <c r="R1869" s="398"/>
      <c r="S1869" s="398"/>
      <c r="T1869" s="398"/>
      <c r="U1869" s="399"/>
      <c r="V1869" s="400">
        <f>V1845</f>
        <v>0</v>
      </c>
      <c r="W1869" s="395">
        <f ca="1">IF(V1893="n/a",V1869,IFERROR(IF((OFFSET($C1869,0,$A1869))&lt;0,
MIN(0,V1869-(OFFSET($C1869,0,$A1869)/(OFFSET($C1864,-$A1868,$A1869)))),
MAX(0,V1869-(OFFSET($C1869,0,$A1869)/(OFFSET($C1864,-$A1868,$A1869))))),0))</f>
        <v>0</v>
      </c>
      <c r="X1869" s="334"/>
      <c r="Y1869" s="334"/>
      <c r="Z1869" s="334"/>
      <c r="AA1869" s="249"/>
      <c r="AB1869" s="249"/>
    </row>
    <row r="1870" spans="1:28" hidden="1" outlineLevel="1">
      <c r="A1870" s="331">
        <v>20</v>
      </c>
      <c r="B1870" s="309" t="str">
        <f t="shared" ca="1" si="2707"/>
        <v>Depreciated Net Capex 2032</v>
      </c>
      <c r="C1870" s="398"/>
      <c r="D1870" s="398"/>
      <c r="E1870" s="398"/>
      <c r="F1870" s="398"/>
      <c r="G1870" s="398"/>
      <c r="H1870" s="398"/>
      <c r="I1870" s="398"/>
      <c r="J1870" s="398"/>
      <c r="K1870" s="398"/>
      <c r="L1870" s="398"/>
      <c r="M1870" s="398"/>
      <c r="N1870" s="398"/>
      <c r="O1870" s="398"/>
      <c r="P1870" s="398"/>
      <c r="Q1870" s="398"/>
      <c r="R1870" s="398"/>
      <c r="S1870" s="398"/>
      <c r="T1870" s="398"/>
      <c r="U1870" s="398"/>
      <c r="V1870" s="399"/>
      <c r="W1870" s="395">
        <f>W1845</f>
        <v>0</v>
      </c>
      <c r="X1870" s="249"/>
      <c r="Y1870" s="249"/>
      <c r="Z1870" s="249"/>
      <c r="AA1870" s="249"/>
      <c r="AB1870" s="249"/>
    </row>
    <row r="1871" spans="1:28" hidden="1" outlineLevel="1">
      <c r="A1871" s="249"/>
      <c r="B1871" s="332"/>
      <c r="C1871" s="395"/>
      <c r="D1871" s="395"/>
      <c r="E1871" s="395"/>
      <c r="F1871" s="395"/>
      <c r="G1871" s="395"/>
      <c r="H1871" s="395"/>
      <c r="I1871" s="395"/>
      <c r="J1871" s="395"/>
      <c r="K1871" s="395"/>
      <c r="L1871" s="395"/>
      <c r="M1871" s="395"/>
      <c r="N1871" s="395"/>
      <c r="O1871" s="395"/>
      <c r="P1871" s="395"/>
      <c r="Q1871" s="395"/>
      <c r="R1871" s="395"/>
      <c r="S1871" s="395"/>
      <c r="T1871" s="395"/>
      <c r="U1871" s="395"/>
      <c r="V1871" s="395"/>
      <c r="W1871" s="395"/>
      <c r="X1871" s="249"/>
      <c r="Y1871" s="249"/>
      <c r="Z1871" s="249"/>
      <c r="AA1871" s="249"/>
      <c r="AB1871" s="249"/>
    </row>
    <row r="1872" spans="1:28" hidden="1" outlineLevel="1">
      <c r="A1872" s="249"/>
      <c r="B1872" s="332"/>
      <c r="C1872" s="395"/>
      <c r="D1872" s="395"/>
      <c r="E1872" s="395"/>
      <c r="F1872" s="395"/>
      <c r="G1872" s="395"/>
      <c r="H1872" s="395"/>
      <c r="I1872" s="395"/>
      <c r="J1872" s="395"/>
      <c r="K1872" s="395"/>
      <c r="L1872" s="395"/>
      <c r="M1872" s="395"/>
      <c r="N1872" s="395"/>
      <c r="O1872" s="395"/>
      <c r="P1872" s="395"/>
      <c r="Q1872" s="395"/>
      <c r="R1872" s="395"/>
      <c r="S1872" s="395"/>
      <c r="T1872" s="395"/>
      <c r="U1872" s="395"/>
      <c r="V1872" s="395"/>
      <c r="W1872" s="395"/>
      <c r="X1872" s="249"/>
      <c r="Y1872" s="249"/>
      <c r="Z1872" s="249"/>
      <c r="AA1872" s="249"/>
      <c r="AB1872" s="249"/>
    </row>
    <row r="1873" spans="1:28" hidden="1" outlineLevel="1">
      <c r="A1873" s="249"/>
      <c r="B1873" s="309" t="s">
        <v>302</v>
      </c>
      <c r="C1873" s="395"/>
      <c r="D1873" s="395">
        <f t="shared" ref="D1873" ca="1" si="2708">IF(C1873="n/a","n/a",IF(AND(C1873&lt;1,D1847=0),0,
IF(D1847=0,C1873-1,
IF(C1873&lt;1,D1848,
(((C1873-1)*(C1849-(C1849/(C1873))))+(D1847*D1848))/(D1849)))))</f>
        <v>0</v>
      </c>
      <c r="E1873" s="395">
        <f t="shared" ref="E1873" ca="1" si="2709">IF(D1873="n/a","n/a",IF(AND(D1873&lt;1,E1847=0),0,
IF(E1847=0,D1873-1,
IF(D1873&lt;1,E1848,
(((D1873-1)*(D1849-(D1849/(D1873))))+(E1847*E1848))/(E1849)))))</f>
        <v>0</v>
      </c>
      <c r="F1873" s="395">
        <f t="shared" ref="F1873" ca="1" si="2710">IF(E1873="n/a","n/a",IF(AND(E1873&lt;1,F1847=0),0,
IF(F1847=0,E1873-1,
IF(E1873&lt;1,F1848,
(((E1873-1)*(E1849-(E1849/(E1873))))+(F1847*F1848))/(F1849)))))</f>
        <v>0</v>
      </c>
      <c r="G1873" s="395">
        <f t="shared" ref="G1873" ca="1" si="2711">IF(F1873="n/a","n/a",IF(AND(F1873&lt;1,G1847=0),0,
IF(G1847=0,F1873-1,
IF(F1873&lt;1,G1848,
(((F1873-1)*(F1849-(F1849/(F1873))))+(G1847*G1848))/(G1849)))))</f>
        <v>0</v>
      </c>
      <c r="H1873" s="395">
        <f t="shared" ref="H1873" ca="1" si="2712">IF(G1873="n/a","n/a",IF(AND(G1873&lt;1,H1847=0),0,
IF(H1847=0,G1873-1,
IF(G1873&lt;1,H1848,
(((G1873-1)*(G1849-(G1849/(G1873))))+(H1847*H1848))/(H1849)))))</f>
        <v>0</v>
      </c>
      <c r="I1873" s="395">
        <f ca="1">IF(H1873="n/a","n/a",IF(AND(H1873&lt;1,I1847=0),0,
IF(I1847=0,H1873-1,
IF(H1873&lt;1,I1848,
(((H1873-1)*(H1849-(H1849/(H1873))))+(I1847*I1848))/(I1849)))))</f>
        <v>0</v>
      </c>
      <c r="J1873" s="395">
        <f t="shared" ref="J1873" ca="1" si="2713">IF(I1873="n/a","n/a",IF(AND(I1873&lt;1,J1847=0),0,
IF(J1847=0,I1873-1,
IF(I1873&lt;1,J1848,
(((I1873-1)*(I1849-(I1849/(I1873))))+(J1847*J1848))/(J1849)))))</f>
        <v>0</v>
      </c>
      <c r="K1873" s="395">
        <f t="shared" ref="K1873" ca="1" si="2714">IF(J1873="n/a","n/a",IF(AND(J1873&lt;1,K1847=0),0,
IF(K1847=0,J1873-1,
IF(J1873&lt;1,K1848,
(((J1873-1)*(J1849-(J1849/(J1873))))+(K1847*K1848))/(K1849)))))</f>
        <v>0</v>
      </c>
      <c r="L1873" s="395">
        <f t="shared" ref="L1873" ca="1" si="2715">IF(K1873="n/a","n/a",IF(AND(K1873&lt;1,L1847=0),0,
IF(L1847=0,K1873-1,
IF(K1873&lt;1,L1848,
(((K1873-1)*(K1849-(K1849/(K1873))))+(L1847*L1848))/(L1849)))))</f>
        <v>0</v>
      </c>
      <c r="M1873" s="395">
        <f t="shared" ref="M1873" ca="1" si="2716">IF(L1873="n/a","n/a",IF(AND(L1873&lt;1,M1847=0),0,
IF(M1847=0,L1873-1,
IF(L1873&lt;1,M1848,
(((L1873-1)*(L1849-(L1849/(L1873))))+(M1847*M1848))/(M1849)))))</f>
        <v>0</v>
      </c>
      <c r="N1873" s="395">
        <f t="shared" ref="N1873" ca="1" si="2717">IF(M1873="n/a","n/a",IF(AND(M1873&lt;1,N1847=0),0,
IF(N1847=0,M1873-1,
IF(M1873&lt;1,N1848,
(((M1873-1)*(M1849-(M1849/(M1873))))+(N1847*N1848))/(N1849)))))</f>
        <v>0</v>
      </c>
      <c r="O1873" s="395">
        <f t="shared" ref="O1873" ca="1" si="2718">IF(N1873="n/a","n/a",IF(AND(N1873&lt;1,O1847=0),0,
IF(O1847=0,N1873-1,
IF(N1873&lt;1,O1848,
(((N1873-1)*(N1849-(N1849/(N1873))))+(O1847*O1848))/(O1849)))))</f>
        <v>0</v>
      </c>
      <c r="P1873" s="395">
        <f t="shared" ref="P1873" ca="1" si="2719">IF(O1873="n/a","n/a",IF(AND(O1873&lt;1,P1847=0),0,
IF(P1847=0,O1873-1,
IF(O1873&lt;1,P1848,
(((O1873-1)*(O1849-(O1849/(O1873))))+(P1847*P1848))/(P1849)))))</f>
        <v>0</v>
      </c>
      <c r="Q1873" s="395">
        <f t="shared" ref="Q1873" ca="1" si="2720">IF(P1873="n/a","n/a",IF(AND(P1873&lt;1,Q1847=0),0,
IF(Q1847=0,P1873-1,
IF(P1873&lt;1,Q1848,
(((P1873-1)*(P1849-(P1849/(P1873))))+(Q1847*Q1848))/(Q1849)))))</f>
        <v>0</v>
      </c>
      <c r="R1873" s="395">
        <f t="shared" ref="R1873" ca="1" si="2721">IF(Q1873="n/a","n/a",IF(AND(Q1873&lt;1,R1847=0),0,
IF(R1847=0,Q1873-1,
IF(Q1873&lt;1,R1848,
(((Q1873-1)*(Q1849-(Q1849/(Q1873))))+(R1847*R1848))/(R1849)))))</f>
        <v>0</v>
      </c>
      <c r="S1873" s="395">
        <f t="shared" ref="S1873" ca="1" si="2722">IF(R1873="n/a","n/a",IF(AND(R1873&lt;1,S1847=0),0,
IF(S1847=0,R1873-1,
IF(R1873&lt;1,S1848,
(((R1873-1)*(R1849-(R1849/(R1873))))+(S1847*S1848))/(S1849)))))</f>
        <v>0</v>
      </c>
      <c r="T1873" s="395">
        <f t="shared" ref="T1873" ca="1" si="2723">IF(S1873="n/a","n/a",IF(AND(S1873&lt;1,T1847=0),0,
IF(T1847=0,S1873-1,
IF(S1873&lt;1,T1848,
(((S1873-1)*(S1849-(S1849/(S1873))))+(T1847*T1848))/(T1849)))))</f>
        <v>0</v>
      </c>
      <c r="U1873" s="395">
        <f t="shared" ref="U1873" ca="1" si="2724">IF(T1873="n/a","n/a",IF(AND(T1873&lt;1,U1847=0),0,
IF(U1847=0,T1873-1,
IF(T1873&lt;1,U1848,
(((T1873-1)*(T1849-(T1849/(T1873))))+(U1847*U1848))/(U1849)))))</f>
        <v>0</v>
      </c>
      <c r="V1873" s="395">
        <f t="shared" ref="V1873" ca="1" si="2725">IF(U1873="n/a","n/a",IF(AND(U1873&lt;1,V1847=0),0,
IF(V1847=0,U1873-1,
IF(U1873&lt;1,V1848,
(((U1873-1)*(U1849-(U1849/(U1873))))+(V1847*V1848))/(V1849)))))</f>
        <v>0</v>
      </c>
      <c r="W1873" s="395">
        <f t="shared" ref="W1873" ca="1" si="2726">IF(V1873="n/a","n/a",IF(AND(V1873&lt;1,W1847=0),0,
IF(W1847=0,V1873-1,
IF(V1873&lt;1,W1848,
(((V1873-1)*(V1849-(V1849/(V1873))))+(W1847*W1848))/(W1849)))))</f>
        <v>0</v>
      </c>
      <c r="X1873" s="249"/>
      <c r="Y1873" s="249"/>
      <c r="Z1873" s="249"/>
      <c r="AA1873" s="249"/>
      <c r="AB1873" s="249"/>
    </row>
    <row r="1874" spans="1:28" hidden="1" outlineLevel="1">
      <c r="A1874" s="249"/>
      <c r="B1874" s="309" t="s">
        <v>301</v>
      </c>
      <c r="C1874" s="400">
        <f ca="1">C1846</f>
        <v>0</v>
      </c>
      <c r="D1874" s="395">
        <f t="shared" ref="D1874" ca="1" si="2727">IF(C1874="n/a","n/a",MAX(0,C1874-1))</f>
        <v>0</v>
      </c>
      <c r="E1874" s="395">
        <f t="shared" ref="E1874:E1875" ca="1" si="2728">IF(D1874="n/a","n/a",MAX(0,D1874-1))</f>
        <v>0</v>
      </c>
      <c r="F1874" s="395">
        <f t="shared" ref="F1874:F1876" ca="1" si="2729">IF(E1874="n/a","n/a",MAX(0,E1874-1))</f>
        <v>0</v>
      </c>
      <c r="G1874" s="395">
        <f t="shared" ref="G1874:G1877" ca="1" si="2730">IF(F1874="n/a","n/a",MAX(0,F1874-1))</f>
        <v>0</v>
      </c>
      <c r="H1874" s="395">
        <f t="shared" ref="H1874:H1878" ca="1" si="2731">IF(G1874="n/a","n/a",MAX(0,G1874-1))</f>
        <v>0</v>
      </c>
      <c r="I1874" s="395">
        <f t="shared" ref="I1874:I1879" ca="1" si="2732">IF(H1874="n/a","n/a",MAX(0,H1874-1))</f>
        <v>0</v>
      </c>
      <c r="J1874" s="395">
        <f t="shared" ref="J1874:J1880" ca="1" si="2733">IF(I1874="n/a","n/a",MAX(0,I1874-1))</f>
        <v>0</v>
      </c>
      <c r="K1874" s="395">
        <f t="shared" ref="K1874:K1881" ca="1" si="2734">IF(J1874="n/a","n/a",MAX(0,J1874-1))</f>
        <v>0</v>
      </c>
      <c r="L1874" s="395">
        <f t="shared" ref="L1874:L1882" ca="1" si="2735">IF(K1874="n/a","n/a",MAX(0,K1874-1))</f>
        <v>0</v>
      </c>
      <c r="M1874" s="395">
        <f t="shared" ref="M1874:M1883" ca="1" si="2736">IF(L1874="n/a","n/a",MAX(0,L1874-1))</f>
        <v>0</v>
      </c>
      <c r="N1874" s="395">
        <f t="shared" ref="N1874:N1884" ca="1" si="2737">IF(M1874="n/a","n/a",MAX(0,M1874-1))</f>
        <v>0</v>
      </c>
      <c r="O1874" s="395">
        <f t="shared" ref="O1874:O1885" ca="1" si="2738">IF(N1874="n/a","n/a",MAX(0,N1874-1))</f>
        <v>0</v>
      </c>
      <c r="P1874" s="395">
        <f t="shared" ref="P1874:P1886" ca="1" si="2739">IF(O1874="n/a","n/a",MAX(0,O1874-1))</f>
        <v>0</v>
      </c>
      <c r="Q1874" s="395">
        <f t="shared" ref="Q1874:Q1887" ca="1" si="2740">IF(P1874="n/a","n/a",MAX(0,P1874-1))</f>
        <v>0</v>
      </c>
      <c r="R1874" s="395">
        <f t="shared" ref="R1874:R1888" ca="1" si="2741">IF(Q1874="n/a","n/a",MAX(0,Q1874-1))</f>
        <v>0</v>
      </c>
      <c r="S1874" s="395">
        <f t="shared" ref="S1874:S1889" ca="1" si="2742">IF(R1874="n/a","n/a",MAX(0,R1874-1))</f>
        <v>0</v>
      </c>
      <c r="T1874" s="395">
        <f t="shared" ref="T1874:T1890" ca="1" si="2743">IF(S1874="n/a","n/a",MAX(0,S1874-1))</f>
        <v>0</v>
      </c>
      <c r="U1874" s="395">
        <f t="shared" ref="U1874:U1891" ca="1" si="2744">IF(T1874="n/a","n/a",MAX(0,T1874-1))</f>
        <v>0</v>
      </c>
      <c r="V1874" s="395">
        <f t="shared" ref="V1874:V1892" ca="1" si="2745">IF(U1874="n/a","n/a",MAX(0,U1874-1))</f>
        <v>0</v>
      </c>
      <c r="W1874" s="395">
        <f t="shared" ref="W1874:W1892" ca="1" si="2746">IF(V1874="n/a","n/a",MAX(0,V1874-1))</f>
        <v>0</v>
      </c>
      <c r="X1874" s="249"/>
      <c r="Y1874" s="249"/>
      <c r="Z1874" s="249"/>
      <c r="AA1874" s="249"/>
      <c r="AB1874" s="249"/>
    </row>
    <row r="1875" spans="1:28" hidden="1" outlineLevel="1">
      <c r="A1875" s="249"/>
      <c r="B1875" s="309" t="str">
        <f t="shared" ref="B1875:B1894" ca="1" si="2747">"RL Capex "&amp;OFFSET($C$6,0,A1851)</f>
        <v>RL Capex 2013</v>
      </c>
      <c r="C1875" s="396"/>
      <c r="D1875" s="400">
        <f ca="1">D1846</f>
        <v>0</v>
      </c>
      <c r="E1875" s="395">
        <f t="shared" ca="1" si="2728"/>
        <v>0</v>
      </c>
      <c r="F1875" s="395">
        <f t="shared" ca="1" si="2729"/>
        <v>0</v>
      </c>
      <c r="G1875" s="395">
        <f t="shared" ca="1" si="2730"/>
        <v>0</v>
      </c>
      <c r="H1875" s="395">
        <f t="shared" ca="1" si="2731"/>
        <v>0</v>
      </c>
      <c r="I1875" s="395">
        <f t="shared" ca="1" si="2732"/>
        <v>0</v>
      </c>
      <c r="J1875" s="395">
        <f t="shared" ca="1" si="2733"/>
        <v>0</v>
      </c>
      <c r="K1875" s="395">
        <f t="shared" ca="1" si="2734"/>
        <v>0</v>
      </c>
      <c r="L1875" s="395">
        <f t="shared" ca="1" si="2735"/>
        <v>0</v>
      </c>
      <c r="M1875" s="395">
        <f t="shared" ca="1" si="2736"/>
        <v>0</v>
      </c>
      <c r="N1875" s="395">
        <f t="shared" ca="1" si="2737"/>
        <v>0</v>
      </c>
      <c r="O1875" s="395">
        <f t="shared" ca="1" si="2738"/>
        <v>0</v>
      </c>
      <c r="P1875" s="395">
        <f t="shared" ca="1" si="2739"/>
        <v>0</v>
      </c>
      <c r="Q1875" s="395">
        <f t="shared" ca="1" si="2740"/>
        <v>0</v>
      </c>
      <c r="R1875" s="395">
        <f t="shared" ca="1" si="2741"/>
        <v>0</v>
      </c>
      <c r="S1875" s="395">
        <f t="shared" ca="1" si="2742"/>
        <v>0</v>
      </c>
      <c r="T1875" s="395">
        <f t="shared" ca="1" si="2743"/>
        <v>0</v>
      </c>
      <c r="U1875" s="395">
        <f t="shared" ca="1" si="2744"/>
        <v>0</v>
      </c>
      <c r="V1875" s="395">
        <f t="shared" ca="1" si="2745"/>
        <v>0</v>
      </c>
      <c r="W1875" s="395">
        <f t="shared" ca="1" si="2746"/>
        <v>0</v>
      </c>
      <c r="X1875" s="249"/>
      <c r="Y1875" s="249"/>
      <c r="Z1875" s="249"/>
      <c r="AA1875" s="249"/>
      <c r="AB1875" s="249"/>
    </row>
    <row r="1876" spans="1:28" hidden="1" outlineLevel="1">
      <c r="A1876" s="249"/>
      <c r="B1876" s="309" t="str">
        <f t="shared" ca="1" si="2747"/>
        <v>RL Capex 2014</v>
      </c>
      <c r="C1876" s="401"/>
      <c r="D1876" s="396"/>
      <c r="E1876" s="400">
        <f ca="1">E1846</f>
        <v>0</v>
      </c>
      <c r="F1876" s="395">
        <f t="shared" ca="1" si="2729"/>
        <v>0</v>
      </c>
      <c r="G1876" s="395">
        <f t="shared" ca="1" si="2730"/>
        <v>0</v>
      </c>
      <c r="H1876" s="395">
        <f t="shared" ca="1" si="2731"/>
        <v>0</v>
      </c>
      <c r="I1876" s="395">
        <f t="shared" ca="1" si="2732"/>
        <v>0</v>
      </c>
      <c r="J1876" s="395">
        <f t="shared" ca="1" si="2733"/>
        <v>0</v>
      </c>
      <c r="K1876" s="395">
        <f t="shared" ca="1" si="2734"/>
        <v>0</v>
      </c>
      <c r="L1876" s="395">
        <f t="shared" ca="1" si="2735"/>
        <v>0</v>
      </c>
      <c r="M1876" s="395">
        <f t="shared" ca="1" si="2736"/>
        <v>0</v>
      </c>
      <c r="N1876" s="395">
        <f t="shared" ca="1" si="2737"/>
        <v>0</v>
      </c>
      <c r="O1876" s="395">
        <f t="shared" ca="1" si="2738"/>
        <v>0</v>
      </c>
      <c r="P1876" s="395">
        <f t="shared" ca="1" si="2739"/>
        <v>0</v>
      </c>
      <c r="Q1876" s="395">
        <f t="shared" ca="1" si="2740"/>
        <v>0</v>
      </c>
      <c r="R1876" s="395">
        <f t="shared" ca="1" si="2741"/>
        <v>0</v>
      </c>
      <c r="S1876" s="395">
        <f t="shared" ca="1" si="2742"/>
        <v>0</v>
      </c>
      <c r="T1876" s="395">
        <f t="shared" ca="1" si="2743"/>
        <v>0</v>
      </c>
      <c r="U1876" s="395">
        <f t="shared" ca="1" si="2744"/>
        <v>0</v>
      </c>
      <c r="V1876" s="395">
        <f t="shared" ca="1" si="2745"/>
        <v>0</v>
      </c>
      <c r="W1876" s="395">
        <f t="shared" ca="1" si="2746"/>
        <v>0</v>
      </c>
      <c r="X1876" s="249"/>
      <c r="Y1876" s="249"/>
      <c r="Z1876" s="249"/>
      <c r="AA1876" s="249"/>
      <c r="AB1876" s="249"/>
    </row>
    <row r="1877" spans="1:28" hidden="1" outlineLevel="1">
      <c r="A1877" s="249"/>
      <c r="B1877" s="309" t="str">
        <f t="shared" ca="1" si="2747"/>
        <v>RL Capex 2015</v>
      </c>
      <c r="C1877" s="401"/>
      <c r="D1877" s="401"/>
      <c r="E1877" s="396"/>
      <c r="F1877" s="400">
        <f ca="1">F1846</f>
        <v>0</v>
      </c>
      <c r="G1877" s="395">
        <f t="shared" ca="1" si="2730"/>
        <v>0</v>
      </c>
      <c r="H1877" s="395">
        <f t="shared" ca="1" si="2731"/>
        <v>0</v>
      </c>
      <c r="I1877" s="395">
        <f t="shared" ca="1" si="2732"/>
        <v>0</v>
      </c>
      <c r="J1877" s="395">
        <f t="shared" ca="1" si="2733"/>
        <v>0</v>
      </c>
      <c r="K1877" s="395">
        <f t="shared" ca="1" si="2734"/>
        <v>0</v>
      </c>
      <c r="L1877" s="395">
        <f t="shared" ca="1" si="2735"/>
        <v>0</v>
      </c>
      <c r="M1877" s="395">
        <f t="shared" ca="1" si="2736"/>
        <v>0</v>
      </c>
      <c r="N1877" s="395">
        <f t="shared" ca="1" si="2737"/>
        <v>0</v>
      </c>
      <c r="O1877" s="395">
        <f t="shared" ca="1" si="2738"/>
        <v>0</v>
      </c>
      <c r="P1877" s="395">
        <f t="shared" ca="1" si="2739"/>
        <v>0</v>
      </c>
      <c r="Q1877" s="395">
        <f t="shared" ca="1" si="2740"/>
        <v>0</v>
      </c>
      <c r="R1877" s="395">
        <f t="shared" ca="1" si="2741"/>
        <v>0</v>
      </c>
      <c r="S1877" s="395">
        <f t="shared" ca="1" si="2742"/>
        <v>0</v>
      </c>
      <c r="T1877" s="395">
        <f t="shared" ca="1" si="2743"/>
        <v>0</v>
      </c>
      <c r="U1877" s="395">
        <f t="shared" ca="1" si="2744"/>
        <v>0</v>
      </c>
      <c r="V1877" s="395">
        <f t="shared" ca="1" si="2745"/>
        <v>0</v>
      </c>
      <c r="W1877" s="395">
        <f t="shared" ca="1" si="2746"/>
        <v>0</v>
      </c>
      <c r="X1877" s="249"/>
      <c r="Y1877" s="249"/>
      <c r="Z1877" s="249"/>
      <c r="AA1877" s="249"/>
      <c r="AB1877" s="249"/>
    </row>
    <row r="1878" spans="1:28" hidden="1" outlineLevel="1">
      <c r="A1878" s="249"/>
      <c r="B1878" s="309" t="str">
        <f t="shared" ca="1" si="2747"/>
        <v>RL Capex 2016</v>
      </c>
      <c r="C1878" s="401"/>
      <c r="D1878" s="401"/>
      <c r="E1878" s="401"/>
      <c r="F1878" s="396"/>
      <c r="G1878" s="400">
        <f ca="1">G1846</f>
        <v>0</v>
      </c>
      <c r="H1878" s="395">
        <f t="shared" ca="1" si="2731"/>
        <v>0</v>
      </c>
      <c r="I1878" s="395">
        <f t="shared" ca="1" si="2732"/>
        <v>0</v>
      </c>
      <c r="J1878" s="395">
        <f t="shared" ca="1" si="2733"/>
        <v>0</v>
      </c>
      <c r="K1878" s="395">
        <f t="shared" ca="1" si="2734"/>
        <v>0</v>
      </c>
      <c r="L1878" s="395">
        <f t="shared" ca="1" si="2735"/>
        <v>0</v>
      </c>
      <c r="M1878" s="395">
        <f t="shared" ca="1" si="2736"/>
        <v>0</v>
      </c>
      <c r="N1878" s="395">
        <f t="shared" ca="1" si="2737"/>
        <v>0</v>
      </c>
      <c r="O1878" s="395">
        <f t="shared" ca="1" si="2738"/>
        <v>0</v>
      </c>
      <c r="P1878" s="395">
        <f t="shared" ca="1" si="2739"/>
        <v>0</v>
      </c>
      <c r="Q1878" s="395">
        <f t="shared" ca="1" si="2740"/>
        <v>0</v>
      </c>
      <c r="R1878" s="395">
        <f t="shared" ca="1" si="2741"/>
        <v>0</v>
      </c>
      <c r="S1878" s="395">
        <f t="shared" ca="1" si="2742"/>
        <v>0</v>
      </c>
      <c r="T1878" s="395">
        <f t="shared" ca="1" si="2743"/>
        <v>0</v>
      </c>
      <c r="U1878" s="395">
        <f t="shared" ca="1" si="2744"/>
        <v>0</v>
      </c>
      <c r="V1878" s="395">
        <f t="shared" ca="1" si="2745"/>
        <v>0</v>
      </c>
      <c r="W1878" s="395">
        <f t="shared" ca="1" si="2746"/>
        <v>0</v>
      </c>
      <c r="X1878" s="249"/>
      <c r="Y1878" s="249"/>
      <c r="Z1878" s="249"/>
      <c r="AA1878" s="249"/>
      <c r="AB1878" s="249"/>
    </row>
    <row r="1879" spans="1:28" hidden="1" outlineLevel="1">
      <c r="A1879" s="249"/>
      <c r="B1879" s="309" t="str">
        <f t="shared" ca="1" si="2747"/>
        <v>RL Capex 2017</v>
      </c>
      <c r="C1879" s="401"/>
      <c r="D1879" s="401"/>
      <c r="E1879" s="401"/>
      <c r="F1879" s="401"/>
      <c r="G1879" s="396"/>
      <c r="H1879" s="400">
        <f ca="1">H1846</f>
        <v>0</v>
      </c>
      <c r="I1879" s="395">
        <f t="shared" ca="1" si="2732"/>
        <v>0</v>
      </c>
      <c r="J1879" s="395">
        <f t="shared" ca="1" si="2733"/>
        <v>0</v>
      </c>
      <c r="K1879" s="395">
        <f t="shared" ca="1" si="2734"/>
        <v>0</v>
      </c>
      <c r="L1879" s="395">
        <f t="shared" ca="1" si="2735"/>
        <v>0</v>
      </c>
      <c r="M1879" s="395">
        <f t="shared" ca="1" si="2736"/>
        <v>0</v>
      </c>
      <c r="N1879" s="395">
        <f t="shared" ca="1" si="2737"/>
        <v>0</v>
      </c>
      <c r="O1879" s="395">
        <f t="shared" ca="1" si="2738"/>
        <v>0</v>
      </c>
      <c r="P1879" s="395">
        <f t="shared" ca="1" si="2739"/>
        <v>0</v>
      </c>
      <c r="Q1879" s="395">
        <f t="shared" ca="1" si="2740"/>
        <v>0</v>
      </c>
      <c r="R1879" s="395">
        <f t="shared" ca="1" si="2741"/>
        <v>0</v>
      </c>
      <c r="S1879" s="395">
        <f t="shared" ca="1" si="2742"/>
        <v>0</v>
      </c>
      <c r="T1879" s="395">
        <f t="shared" ca="1" si="2743"/>
        <v>0</v>
      </c>
      <c r="U1879" s="395">
        <f t="shared" ca="1" si="2744"/>
        <v>0</v>
      </c>
      <c r="V1879" s="395">
        <f t="shared" ca="1" si="2745"/>
        <v>0</v>
      </c>
      <c r="W1879" s="395">
        <f t="shared" ca="1" si="2746"/>
        <v>0</v>
      </c>
      <c r="X1879" s="249"/>
      <c r="Y1879" s="249"/>
      <c r="Z1879" s="249"/>
      <c r="AA1879" s="249"/>
      <c r="AB1879" s="249"/>
    </row>
    <row r="1880" spans="1:28" hidden="1" outlineLevel="1">
      <c r="A1880" s="249"/>
      <c r="B1880" s="309" t="str">
        <f t="shared" ca="1" si="2747"/>
        <v>RL Capex 2018</v>
      </c>
      <c r="C1880" s="401"/>
      <c r="D1880" s="401"/>
      <c r="E1880" s="401"/>
      <c r="F1880" s="401"/>
      <c r="G1880" s="401"/>
      <c r="H1880" s="396"/>
      <c r="I1880" s="400">
        <f ca="1">I1846</f>
        <v>0</v>
      </c>
      <c r="J1880" s="395">
        <f t="shared" ca="1" si="2733"/>
        <v>0</v>
      </c>
      <c r="K1880" s="395">
        <f t="shared" ca="1" si="2734"/>
        <v>0</v>
      </c>
      <c r="L1880" s="395">
        <f t="shared" ca="1" si="2735"/>
        <v>0</v>
      </c>
      <c r="M1880" s="395">
        <f t="shared" ca="1" si="2736"/>
        <v>0</v>
      </c>
      <c r="N1880" s="395">
        <f t="shared" ca="1" si="2737"/>
        <v>0</v>
      </c>
      <c r="O1880" s="395">
        <f t="shared" ca="1" si="2738"/>
        <v>0</v>
      </c>
      <c r="P1880" s="395">
        <f t="shared" ca="1" si="2739"/>
        <v>0</v>
      </c>
      <c r="Q1880" s="395">
        <f t="shared" ca="1" si="2740"/>
        <v>0</v>
      </c>
      <c r="R1880" s="395">
        <f t="shared" ca="1" si="2741"/>
        <v>0</v>
      </c>
      <c r="S1880" s="395">
        <f t="shared" ca="1" si="2742"/>
        <v>0</v>
      </c>
      <c r="T1880" s="395">
        <f t="shared" ca="1" si="2743"/>
        <v>0</v>
      </c>
      <c r="U1880" s="395">
        <f t="shared" ca="1" si="2744"/>
        <v>0</v>
      </c>
      <c r="V1880" s="395">
        <f t="shared" ca="1" si="2745"/>
        <v>0</v>
      </c>
      <c r="W1880" s="395">
        <f t="shared" ca="1" si="2746"/>
        <v>0</v>
      </c>
      <c r="X1880" s="249"/>
      <c r="Y1880" s="249"/>
      <c r="Z1880" s="249"/>
      <c r="AA1880" s="249"/>
      <c r="AB1880" s="249"/>
    </row>
    <row r="1881" spans="1:28" hidden="1" outlineLevel="1">
      <c r="A1881" s="249"/>
      <c r="B1881" s="309" t="str">
        <f t="shared" ca="1" si="2747"/>
        <v>RL Capex 2019</v>
      </c>
      <c r="C1881" s="401"/>
      <c r="D1881" s="401"/>
      <c r="E1881" s="401"/>
      <c r="F1881" s="401"/>
      <c r="G1881" s="401"/>
      <c r="H1881" s="401"/>
      <c r="I1881" s="396"/>
      <c r="J1881" s="400">
        <f ca="1">J1846</f>
        <v>0</v>
      </c>
      <c r="K1881" s="395">
        <f t="shared" ca="1" si="2734"/>
        <v>0</v>
      </c>
      <c r="L1881" s="395">
        <f t="shared" ca="1" si="2735"/>
        <v>0</v>
      </c>
      <c r="M1881" s="395">
        <f t="shared" ca="1" si="2736"/>
        <v>0</v>
      </c>
      <c r="N1881" s="395">
        <f t="shared" ca="1" si="2737"/>
        <v>0</v>
      </c>
      <c r="O1881" s="395">
        <f t="shared" ca="1" si="2738"/>
        <v>0</v>
      </c>
      <c r="P1881" s="395">
        <f t="shared" ca="1" si="2739"/>
        <v>0</v>
      </c>
      <c r="Q1881" s="395">
        <f t="shared" ca="1" si="2740"/>
        <v>0</v>
      </c>
      <c r="R1881" s="395">
        <f t="shared" ca="1" si="2741"/>
        <v>0</v>
      </c>
      <c r="S1881" s="395">
        <f t="shared" ca="1" si="2742"/>
        <v>0</v>
      </c>
      <c r="T1881" s="395">
        <f t="shared" ca="1" si="2743"/>
        <v>0</v>
      </c>
      <c r="U1881" s="395">
        <f t="shared" ca="1" si="2744"/>
        <v>0</v>
      </c>
      <c r="V1881" s="395">
        <f t="shared" ca="1" si="2745"/>
        <v>0</v>
      </c>
      <c r="W1881" s="395">
        <f t="shared" ca="1" si="2746"/>
        <v>0</v>
      </c>
      <c r="X1881" s="249"/>
      <c r="Y1881" s="249"/>
      <c r="Z1881" s="249"/>
      <c r="AA1881" s="249"/>
      <c r="AB1881" s="249"/>
    </row>
    <row r="1882" spans="1:28" hidden="1" outlineLevel="1">
      <c r="A1882" s="249"/>
      <c r="B1882" s="309" t="str">
        <f t="shared" ca="1" si="2747"/>
        <v>RL Capex 2020</v>
      </c>
      <c r="C1882" s="401"/>
      <c r="D1882" s="401"/>
      <c r="E1882" s="401"/>
      <c r="F1882" s="401"/>
      <c r="G1882" s="401"/>
      <c r="H1882" s="401"/>
      <c r="I1882" s="401"/>
      <c r="J1882" s="396"/>
      <c r="K1882" s="400">
        <f ca="1">K1846</f>
        <v>0</v>
      </c>
      <c r="L1882" s="395">
        <f t="shared" ca="1" si="2735"/>
        <v>0</v>
      </c>
      <c r="M1882" s="395">
        <f t="shared" ca="1" si="2736"/>
        <v>0</v>
      </c>
      <c r="N1882" s="395">
        <f t="shared" ca="1" si="2737"/>
        <v>0</v>
      </c>
      <c r="O1882" s="395">
        <f t="shared" ca="1" si="2738"/>
        <v>0</v>
      </c>
      <c r="P1882" s="395">
        <f t="shared" ca="1" si="2739"/>
        <v>0</v>
      </c>
      <c r="Q1882" s="395">
        <f t="shared" ca="1" si="2740"/>
        <v>0</v>
      </c>
      <c r="R1882" s="395">
        <f t="shared" ca="1" si="2741"/>
        <v>0</v>
      </c>
      <c r="S1882" s="395">
        <f t="shared" ca="1" si="2742"/>
        <v>0</v>
      </c>
      <c r="T1882" s="395">
        <f t="shared" ca="1" si="2743"/>
        <v>0</v>
      </c>
      <c r="U1882" s="395">
        <f t="shared" ca="1" si="2744"/>
        <v>0</v>
      </c>
      <c r="V1882" s="395">
        <f t="shared" ca="1" si="2745"/>
        <v>0</v>
      </c>
      <c r="W1882" s="395">
        <f t="shared" ca="1" si="2746"/>
        <v>0</v>
      </c>
      <c r="X1882" s="249"/>
      <c r="Y1882" s="249"/>
      <c r="Z1882" s="249"/>
      <c r="AA1882" s="249"/>
      <c r="AB1882" s="249"/>
    </row>
    <row r="1883" spans="1:28" hidden="1" outlineLevel="1">
      <c r="A1883" s="249"/>
      <c r="B1883" s="309" t="str">
        <f t="shared" ca="1" si="2747"/>
        <v>RL Capex 2021</v>
      </c>
      <c r="C1883" s="401"/>
      <c r="D1883" s="401"/>
      <c r="E1883" s="401"/>
      <c r="F1883" s="401"/>
      <c r="G1883" s="401"/>
      <c r="H1883" s="401"/>
      <c r="I1883" s="401"/>
      <c r="J1883" s="401"/>
      <c r="K1883" s="396"/>
      <c r="L1883" s="400">
        <f ca="1">L1846</f>
        <v>0</v>
      </c>
      <c r="M1883" s="395">
        <f t="shared" ca="1" si="2736"/>
        <v>0</v>
      </c>
      <c r="N1883" s="395">
        <f t="shared" ca="1" si="2737"/>
        <v>0</v>
      </c>
      <c r="O1883" s="395">
        <f t="shared" ca="1" si="2738"/>
        <v>0</v>
      </c>
      <c r="P1883" s="395">
        <f t="shared" ca="1" si="2739"/>
        <v>0</v>
      </c>
      <c r="Q1883" s="395">
        <f t="shared" ca="1" si="2740"/>
        <v>0</v>
      </c>
      <c r="R1883" s="395">
        <f t="shared" ca="1" si="2741"/>
        <v>0</v>
      </c>
      <c r="S1883" s="395">
        <f t="shared" ca="1" si="2742"/>
        <v>0</v>
      </c>
      <c r="T1883" s="395">
        <f t="shared" ca="1" si="2743"/>
        <v>0</v>
      </c>
      <c r="U1883" s="395">
        <f t="shared" ca="1" si="2744"/>
        <v>0</v>
      </c>
      <c r="V1883" s="395">
        <f t="shared" ca="1" si="2745"/>
        <v>0</v>
      </c>
      <c r="W1883" s="395">
        <f t="shared" ca="1" si="2746"/>
        <v>0</v>
      </c>
      <c r="X1883" s="249"/>
      <c r="Y1883" s="249"/>
      <c r="Z1883" s="249"/>
      <c r="AA1883" s="249"/>
      <c r="AB1883" s="249"/>
    </row>
    <row r="1884" spans="1:28" hidden="1" outlineLevel="1">
      <c r="A1884" s="249"/>
      <c r="B1884" s="309" t="str">
        <f t="shared" ca="1" si="2747"/>
        <v>RL Capex 2022</v>
      </c>
      <c r="C1884" s="401"/>
      <c r="D1884" s="401"/>
      <c r="E1884" s="401"/>
      <c r="F1884" s="401"/>
      <c r="G1884" s="401"/>
      <c r="H1884" s="401"/>
      <c r="I1884" s="401"/>
      <c r="J1884" s="401"/>
      <c r="K1884" s="401"/>
      <c r="L1884" s="396"/>
      <c r="M1884" s="400">
        <f ca="1">M1846</f>
        <v>0</v>
      </c>
      <c r="N1884" s="395">
        <f t="shared" ca="1" si="2737"/>
        <v>0</v>
      </c>
      <c r="O1884" s="395">
        <f t="shared" ca="1" si="2738"/>
        <v>0</v>
      </c>
      <c r="P1884" s="395">
        <f t="shared" ca="1" si="2739"/>
        <v>0</v>
      </c>
      <c r="Q1884" s="395">
        <f t="shared" ca="1" si="2740"/>
        <v>0</v>
      </c>
      <c r="R1884" s="395">
        <f t="shared" ca="1" si="2741"/>
        <v>0</v>
      </c>
      <c r="S1884" s="395">
        <f t="shared" ca="1" si="2742"/>
        <v>0</v>
      </c>
      <c r="T1884" s="395">
        <f t="shared" ca="1" si="2743"/>
        <v>0</v>
      </c>
      <c r="U1884" s="395">
        <f t="shared" ca="1" si="2744"/>
        <v>0</v>
      </c>
      <c r="V1884" s="395">
        <f t="shared" ca="1" si="2745"/>
        <v>0</v>
      </c>
      <c r="W1884" s="395">
        <f t="shared" ca="1" si="2746"/>
        <v>0</v>
      </c>
      <c r="X1884" s="249"/>
      <c r="Y1884" s="249"/>
      <c r="Z1884" s="249"/>
      <c r="AA1884" s="249"/>
      <c r="AB1884" s="249"/>
    </row>
    <row r="1885" spans="1:28" hidden="1" outlineLevel="1">
      <c r="A1885" s="249"/>
      <c r="B1885" s="309" t="str">
        <f t="shared" ca="1" si="2747"/>
        <v>RL Capex 2023</v>
      </c>
      <c r="C1885" s="401"/>
      <c r="D1885" s="401"/>
      <c r="E1885" s="401"/>
      <c r="F1885" s="401"/>
      <c r="G1885" s="401"/>
      <c r="H1885" s="401"/>
      <c r="I1885" s="401"/>
      <c r="J1885" s="401"/>
      <c r="K1885" s="401"/>
      <c r="L1885" s="401"/>
      <c r="M1885" s="396"/>
      <c r="N1885" s="400">
        <f>N1846</f>
        <v>0</v>
      </c>
      <c r="O1885" s="395">
        <f t="shared" si="2738"/>
        <v>0</v>
      </c>
      <c r="P1885" s="395">
        <f t="shared" si="2739"/>
        <v>0</v>
      </c>
      <c r="Q1885" s="395">
        <f t="shared" si="2740"/>
        <v>0</v>
      </c>
      <c r="R1885" s="395">
        <f t="shared" si="2741"/>
        <v>0</v>
      </c>
      <c r="S1885" s="395">
        <f t="shared" si="2742"/>
        <v>0</v>
      </c>
      <c r="T1885" s="395">
        <f t="shared" si="2743"/>
        <v>0</v>
      </c>
      <c r="U1885" s="395">
        <f t="shared" si="2744"/>
        <v>0</v>
      </c>
      <c r="V1885" s="395">
        <f t="shared" si="2745"/>
        <v>0</v>
      </c>
      <c r="W1885" s="395">
        <f t="shared" si="2746"/>
        <v>0</v>
      </c>
      <c r="X1885" s="249"/>
      <c r="Y1885" s="249"/>
      <c r="Z1885" s="249"/>
      <c r="AA1885" s="249"/>
      <c r="AB1885" s="249"/>
    </row>
    <row r="1886" spans="1:28" hidden="1" outlineLevel="1">
      <c r="A1886" s="249"/>
      <c r="B1886" s="309" t="str">
        <f t="shared" ca="1" si="2747"/>
        <v>RL Capex 2024</v>
      </c>
      <c r="C1886" s="401"/>
      <c r="D1886" s="401"/>
      <c r="E1886" s="401"/>
      <c r="F1886" s="401"/>
      <c r="G1886" s="401"/>
      <c r="H1886" s="401"/>
      <c r="I1886" s="401"/>
      <c r="J1886" s="401"/>
      <c r="K1886" s="401"/>
      <c r="L1886" s="401"/>
      <c r="M1886" s="401"/>
      <c r="N1886" s="396"/>
      <c r="O1886" s="400">
        <f>O1846</f>
        <v>0</v>
      </c>
      <c r="P1886" s="395">
        <f t="shared" si="2739"/>
        <v>0</v>
      </c>
      <c r="Q1886" s="395">
        <f t="shared" si="2740"/>
        <v>0</v>
      </c>
      <c r="R1886" s="395">
        <f t="shared" si="2741"/>
        <v>0</v>
      </c>
      <c r="S1886" s="395">
        <f t="shared" si="2742"/>
        <v>0</v>
      </c>
      <c r="T1886" s="395">
        <f t="shared" si="2743"/>
        <v>0</v>
      </c>
      <c r="U1886" s="395">
        <f t="shared" si="2744"/>
        <v>0</v>
      </c>
      <c r="V1886" s="395">
        <f t="shared" si="2745"/>
        <v>0</v>
      </c>
      <c r="W1886" s="395">
        <f t="shared" si="2746"/>
        <v>0</v>
      </c>
      <c r="X1886" s="249"/>
      <c r="Y1886" s="249"/>
      <c r="Z1886" s="249"/>
      <c r="AA1886" s="249"/>
      <c r="AB1886" s="249"/>
    </row>
    <row r="1887" spans="1:28" hidden="1" outlineLevel="1">
      <c r="A1887" s="249"/>
      <c r="B1887" s="309" t="str">
        <f t="shared" ca="1" si="2747"/>
        <v>RL Capex 2025</v>
      </c>
      <c r="C1887" s="401"/>
      <c r="D1887" s="401"/>
      <c r="E1887" s="401"/>
      <c r="F1887" s="401"/>
      <c r="G1887" s="401"/>
      <c r="H1887" s="401"/>
      <c r="I1887" s="401"/>
      <c r="J1887" s="401"/>
      <c r="K1887" s="401"/>
      <c r="L1887" s="401"/>
      <c r="M1887" s="401"/>
      <c r="N1887" s="401"/>
      <c r="O1887" s="396"/>
      <c r="P1887" s="400">
        <f>P1846</f>
        <v>0</v>
      </c>
      <c r="Q1887" s="395">
        <f t="shared" si="2740"/>
        <v>0</v>
      </c>
      <c r="R1887" s="395">
        <f t="shared" si="2741"/>
        <v>0</v>
      </c>
      <c r="S1887" s="395">
        <f t="shared" si="2742"/>
        <v>0</v>
      </c>
      <c r="T1887" s="395">
        <f t="shared" si="2743"/>
        <v>0</v>
      </c>
      <c r="U1887" s="395">
        <f t="shared" si="2744"/>
        <v>0</v>
      </c>
      <c r="V1887" s="395">
        <f t="shared" si="2745"/>
        <v>0</v>
      </c>
      <c r="W1887" s="395">
        <f t="shared" si="2746"/>
        <v>0</v>
      </c>
      <c r="X1887" s="249"/>
      <c r="Y1887" s="249"/>
      <c r="Z1887" s="249"/>
      <c r="AA1887" s="249"/>
      <c r="AB1887" s="249"/>
    </row>
    <row r="1888" spans="1:28" hidden="1" outlineLevel="1">
      <c r="A1888" s="249"/>
      <c r="B1888" s="309" t="str">
        <f t="shared" ca="1" si="2747"/>
        <v>RL Capex 2026</v>
      </c>
      <c r="C1888" s="401"/>
      <c r="D1888" s="401"/>
      <c r="E1888" s="401"/>
      <c r="F1888" s="401"/>
      <c r="G1888" s="401"/>
      <c r="H1888" s="401"/>
      <c r="I1888" s="401"/>
      <c r="J1888" s="401"/>
      <c r="K1888" s="401"/>
      <c r="L1888" s="401"/>
      <c r="M1888" s="401"/>
      <c r="N1888" s="401"/>
      <c r="O1888" s="401"/>
      <c r="P1888" s="396"/>
      <c r="Q1888" s="400">
        <f>Q1846</f>
        <v>0</v>
      </c>
      <c r="R1888" s="395">
        <f t="shared" si="2741"/>
        <v>0</v>
      </c>
      <c r="S1888" s="395">
        <f t="shared" si="2742"/>
        <v>0</v>
      </c>
      <c r="T1888" s="395">
        <f t="shared" si="2743"/>
        <v>0</v>
      </c>
      <c r="U1888" s="395">
        <f t="shared" si="2744"/>
        <v>0</v>
      </c>
      <c r="V1888" s="395">
        <f t="shared" si="2745"/>
        <v>0</v>
      </c>
      <c r="W1888" s="395">
        <f t="shared" si="2746"/>
        <v>0</v>
      </c>
      <c r="X1888" s="249"/>
      <c r="Y1888" s="249"/>
      <c r="Z1888" s="249"/>
      <c r="AA1888" s="249"/>
      <c r="AB1888" s="249"/>
    </row>
    <row r="1889" spans="1:28" hidden="1" outlineLevel="1">
      <c r="A1889" s="249"/>
      <c r="B1889" s="309" t="str">
        <f t="shared" ca="1" si="2747"/>
        <v>RL Capex 2027</v>
      </c>
      <c r="C1889" s="401"/>
      <c r="D1889" s="401"/>
      <c r="E1889" s="401"/>
      <c r="F1889" s="401"/>
      <c r="G1889" s="401"/>
      <c r="H1889" s="401"/>
      <c r="I1889" s="401"/>
      <c r="J1889" s="401"/>
      <c r="K1889" s="401"/>
      <c r="L1889" s="401"/>
      <c r="M1889" s="401"/>
      <c r="N1889" s="401"/>
      <c r="O1889" s="401"/>
      <c r="P1889" s="401"/>
      <c r="Q1889" s="396"/>
      <c r="R1889" s="400">
        <f>R1846</f>
        <v>0</v>
      </c>
      <c r="S1889" s="395">
        <f t="shared" si="2742"/>
        <v>0</v>
      </c>
      <c r="T1889" s="395">
        <f t="shared" si="2743"/>
        <v>0</v>
      </c>
      <c r="U1889" s="395">
        <f t="shared" si="2744"/>
        <v>0</v>
      </c>
      <c r="V1889" s="395">
        <f t="shared" si="2745"/>
        <v>0</v>
      </c>
      <c r="W1889" s="395">
        <f t="shared" si="2746"/>
        <v>0</v>
      </c>
      <c r="X1889" s="249"/>
      <c r="Y1889" s="249"/>
      <c r="Z1889" s="249"/>
      <c r="AA1889" s="249"/>
      <c r="AB1889" s="249"/>
    </row>
    <row r="1890" spans="1:28" hidden="1" outlineLevel="1">
      <c r="A1890" s="249"/>
      <c r="B1890" s="309" t="str">
        <f t="shared" ca="1" si="2747"/>
        <v>RL Capex 2028</v>
      </c>
      <c r="C1890" s="401"/>
      <c r="D1890" s="401"/>
      <c r="E1890" s="401"/>
      <c r="F1890" s="401"/>
      <c r="G1890" s="401"/>
      <c r="H1890" s="401"/>
      <c r="I1890" s="401"/>
      <c r="J1890" s="401"/>
      <c r="K1890" s="401"/>
      <c r="L1890" s="401"/>
      <c r="M1890" s="401"/>
      <c r="N1890" s="401"/>
      <c r="O1890" s="401"/>
      <c r="P1890" s="401"/>
      <c r="Q1890" s="401"/>
      <c r="R1890" s="396"/>
      <c r="S1890" s="400">
        <f>S1846</f>
        <v>0</v>
      </c>
      <c r="T1890" s="395">
        <f t="shared" si="2743"/>
        <v>0</v>
      </c>
      <c r="U1890" s="395">
        <f t="shared" si="2744"/>
        <v>0</v>
      </c>
      <c r="V1890" s="395">
        <f t="shared" si="2745"/>
        <v>0</v>
      </c>
      <c r="W1890" s="395">
        <f t="shared" si="2746"/>
        <v>0</v>
      </c>
      <c r="X1890" s="249"/>
      <c r="Y1890" s="249"/>
      <c r="Z1890" s="249"/>
      <c r="AA1890" s="249"/>
      <c r="AB1890" s="249"/>
    </row>
    <row r="1891" spans="1:28" hidden="1" outlineLevel="1">
      <c r="A1891" s="249"/>
      <c r="B1891" s="309" t="str">
        <f t="shared" ca="1" si="2747"/>
        <v>RL Capex 2029</v>
      </c>
      <c r="C1891" s="401"/>
      <c r="D1891" s="401"/>
      <c r="E1891" s="401"/>
      <c r="F1891" s="401"/>
      <c r="G1891" s="401"/>
      <c r="H1891" s="401"/>
      <c r="I1891" s="401"/>
      <c r="J1891" s="401"/>
      <c r="K1891" s="401"/>
      <c r="L1891" s="401"/>
      <c r="M1891" s="401"/>
      <c r="N1891" s="401"/>
      <c r="O1891" s="401"/>
      <c r="P1891" s="401"/>
      <c r="Q1891" s="401"/>
      <c r="R1891" s="401"/>
      <c r="S1891" s="396"/>
      <c r="T1891" s="400">
        <f>T1846</f>
        <v>0</v>
      </c>
      <c r="U1891" s="395">
        <f t="shared" si="2744"/>
        <v>0</v>
      </c>
      <c r="V1891" s="395">
        <f t="shared" si="2745"/>
        <v>0</v>
      </c>
      <c r="W1891" s="395">
        <f t="shared" si="2746"/>
        <v>0</v>
      </c>
      <c r="X1891" s="249"/>
      <c r="Y1891" s="249"/>
      <c r="Z1891" s="249"/>
      <c r="AA1891" s="249"/>
      <c r="AB1891" s="249"/>
    </row>
    <row r="1892" spans="1:28" hidden="1" outlineLevel="1">
      <c r="A1892" s="249"/>
      <c r="B1892" s="309" t="str">
        <f t="shared" ca="1" si="2747"/>
        <v>RL Capex 2030</v>
      </c>
      <c r="C1892" s="401"/>
      <c r="D1892" s="401"/>
      <c r="E1892" s="401"/>
      <c r="F1892" s="401"/>
      <c r="G1892" s="401"/>
      <c r="H1892" s="401"/>
      <c r="I1892" s="401"/>
      <c r="J1892" s="401"/>
      <c r="K1892" s="401"/>
      <c r="L1892" s="401"/>
      <c r="M1892" s="401"/>
      <c r="N1892" s="401"/>
      <c r="O1892" s="401"/>
      <c r="P1892" s="401"/>
      <c r="Q1892" s="401"/>
      <c r="R1892" s="401"/>
      <c r="S1892" s="401"/>
      <c r="T1892" s="396"/>
      <c r="U1892" s="400">
        <f>U1846</f>
        <v>0</v>
      </c>
      <c r="V1892" s="395">
        <f t="shared" si="2745"/>
        <v>0</v>
      </c>
      <c r="W1892" s="395">
        <f t="shared" si="2746"/>
        <v>0</v>
      </c>
      <c r="X1892" s="249"/>
      <c r="Y1892" s="249"/>
      <c r="Z1892" s="249"/>
      <c r="AA1892" s="249"/>
      <c r="AB1892" s="249"/>
    </row>
    <row r="1893" spans="1:28" hidden="1" outlineLevel="1">
      <c r="A1893" s="249"/>
      <c r="B1893" s="309" t="str">
        <f t="shared" ca="1" si="2747"/>
        <v>RL Capex 2031</v>
      </c>
      <c r="C1893" s="401"/>
      <c r="D1893" s="401"/>
      <c r="E1893" s="401"/>
      <c r="F1893" s="401"/>
      <c r="G1893" s="401"/>
      <c r="H1893" s="401"/>
      <c r="I1893" s="401"/>
      <c r="J1893" s="401"/>
      <c r="K1893" s="401"/>
      <c r="L1893" s="401"/>
      <c r="M1893" s="401"/>
      <c r="N1893" s="401"/>
      <c r="O1893" s="401"/>
      <c r="P1893" s="401"/>
      <c r="Q1893" s="401"/>
      <c r="R1893" s="401"/>
      <c r="S1893" s="401"/>
      <c r="T1893" s="401"/>
      <c r="U1893" s="396"/>
      <c r="V1893" s="400">
        <f>V1846</f>
        <v>0</v>
      </c>
      <c r="W1893" s="395">
        <f>IF(V1893="n/a","n/a",MAX(0,V1893-1))</f>
        <v>0</v>
      </c>
      <c r="X1893" s="249"/>
      <c r="Y1893" s="249"/>
      <c r="Z1893" s="249"/>
      <c r="AA1893" s="249"/>
      <c r="AB1893" s="249"/>
    </row>
    <row r="1894" spans="1:28" hidden="1" outlineLevel="1">
      <c r="A1894" s="249"/>
      <c r="B1894" s="309" t="str">
        <f t="shared" ca="1" si="2747"/>
        <v>RL Capex 2032</v>
      </c>
      <c r="C1894" s="401"/>
      <c r="D1894" s="401"/>
      <c r="E1894" s="401"/>
      <c r="F1894" s="401"/>
      <c r="G1894" s="401"/>
      <c r="H1894" s="401"/>
      <c r="I1894" s="401"/>
      <c r="J1894" s="401"/>
      <c r="K1894" s="401"/>
      <c r="L1894" s="401"/>
      <c r="M1894" s="401"/>
      <c r="N1894" s="401"/>
      <c r="O1894" s="401"/>
      <c r="P1894" s="401"/>
      <c r="Q1894" s="401"/>
      <c r="R1894" s="401"/>
      <c r="S1894" s="401"/>
      <c r="T1894" s="401"/>
      <c r="U1894" s="401"/>
      <c r="V1894" s="396"/>
      <c r="W1894" s="395">
        <f>W1846</f>
        <v>0</v>
      </c>
      <c r="X1894" s="249"/>
      <c r="Y1894" s="249"/>
      <c r="Z1894" s="249"/>
      <c r="AA1894" s="249"/>
      <c r="AB1894" s="249"/>
    </row>
    <row r="1895" spans="1:28" hidden="1" outlineLevel="1">
      <c r="A1895" s="249"/>
      <c r="B1895" s="332"/>
      <c r="C1895" s="395"/>
      <c r="D1895" s="395"/>
      <c r="E1895" s="395"/>
      <c r="F1895" s="395"/>
      <c r="G1895" s="395"/>
      <c r="H1895" s="395"/>
      <c r="I1895" s="395"/>
      <c r="J1895" s="395"/>
      <c r="K1895" s="395"/>
      <c r="L1895" s="395"/>
      <c r="M1895" s="395"/>
      <c r="N1895" s="395"/>
      <c r="O1895" s="395"/>
      <c r="P1895" s="395"/>
      <c r="Q1895" s="395"/>
      <c r="R1895" s="395"/>
      <c r="S1895" s="395"/>
      <c r="T1895" s="395"/>
      <c r="U1895" s="395"/>
      <c r="V1895" s="395"/>
      <c r="W1895" s="395"/>
      <c r="X1895" s="249"/>
      <c r="Y1895" s="249"/>
      <c r="Z1895" s="249"/>
      <c r="AA1895" s="249"/>
      <c r="AB1895" s="249"/>
    </row>
    <row r="1896" spans="1:28" collapsed="1">
      <c r="A1896" s="322"/>
      <c r="B1896" s="336" t="s">
        <v>192</v>
      </c>
      <c r="C1896" s="460">
        <f ca="1">(IF(OR($C1846&lt;&gt;"n/a",C1846&lt;&gt;"n/a"),IF(SUM(C1849:C1871)=0,0,IF((SUMPRODUCT(C1849:C1871,C1873:C1895)/SUM(C1849:C1871))&lt;0,1,(SUMPRODUCT(C1849:C1871,C1873:C1895)/SUM(C1849:C1871)))),"n/a"))</f>
        <v>0</v>
      </c>
      <c r="D1896" s="460">
        <f ca="1">(IF(OR($C1846&lt;&gt;"n/a",D1846&lt;&gt;"n/a"),IF(SUM(D1849:D1871)=0,0,IF((SUMPRODUCT(D1849:D1871,D1873:D1895)/SUM(D1849:D1871))&lt;0,1,(SUMPRODUCT(D1849:D1871,D1873:D1895)/SUM(D1849:D1871)))),"n/a"))</f>
        <v>0</v>
      </c>
      <c r="E1896" s="460">
        <f t="shared" ref="E1896:W1896" ca="1" si="2748">(IF(OR($C1846&lt;&gt;"n/a",E1846&lt;&gt;"n/a"),IF(SUM(E1849:E1871)=0,0,IF((SUMPRODUCT(E1849:E1871,E1873:E1895)/SUM(E1849:E1871))&lt;0,1,(SUMPRODUCT(E1849:E1871,E1873:E1895)/SUM(E1849:E1871)))),"n/a"))</f>
        <v>0</v>
      </c>
      <c r="F1896" s="460">
        <f t="shared" ca="1" si="2748"/>
        <v>0</v>
      </c>
      <c r="G1896" s="460">
        <f t="shared" ca="1" si="2748"/>
        <v>0</v>
      </c>
      <c r="H1896" s="460">
        <f t="shared" ca="1" si="2748"/>
        <v>0</v>
      </c>
      <c r="I1896" s="460">
        <f t="shared" ca="1" si="2748"/>
        <v>0</v>
      </c>
      <c r="J1896" s="460">
        <f t="shared" ca="1" si="2748"/>
        <v>0</v>
      </c>
      <c r="K1896" s="460">
        <f t="shared" ca="1" si="2748"/>
        <v>0</v>
      </c>
      <c r="L1896" s="460">
        <f t="shared" ca="1" si="2748"/>
        <v>0</v>
      </c>
      <c r="M1896" s="460">
        <f t="shared" ca="1" si="2748"/>
        <v>0</v>
      </c>
      <c r="N1896" s="460">
        <f t="shared" ca="1" si="2748"/>
        <v>0</v>
      </c>
      <c r="O1896" s="460">
        <f t="shared" ca="1" si="2748"/>
        <v>0</v>
      </c>
      <c r="P1896" s="460">
        <f t="shared" ca="1" si="2748"/>
        <v>0</v>
      </c>
      <c r="Q1896" s="460">
        <f t="shared" ca="1" si="2748"/>
        <v>0</v>
      </c>
      <c r="R1896" s="460">
        <f t="shared" ca="1" si="2748"/>
        <v>0</v>
      </c>
      <c r="S1896" s="460">
        <f t="shared" ca="1" si="2748"/>
        <v>0</v>
      </c>
      <c r="T1896" s="460">
        <f t="shared" ca="1" si="2748"/>
        <v>0</v>
      </c>
      <c r="U1896" s="460">
        <f t="shared" ca="1" si="2748"/>
        <v>0</v>
      </c>
      <c r="V1896" s="460">
        <f t="shared" ca="1" si="2748"/>
        <v>0</v>
      </c>
      <c r="W1896" s="460">
        <f t="shared" ca="1" si="2748"/>
        <v>0</v>
      </c>
      <c r="X1896" s="249"/>
      <c r="Y1896" s="249"/>
      <c r="Z1896" s="249"/>
      <c r="AA1896" s="249"/>
      <c r="AB1896" s="249"/>
    </row>
    <row r="1897" spans="1:28">
      <c r="A1897" s="249"/>
      <c r="B1897" s="249"/>
      <c r="C1897" s="395"/>
      <c r="D1897" s="395"/>
      <c r="E1897" s="395"/>
      <c r="F1897" s="395"/>
      <c r="G1897" s="395"/>
      <c r="H1897" s="395"/>
      <c r="I1897" s="395"/>
      <c r="J1897" s="395"/>
      <c r="K1897" s="395"/>
      <c r="L1897" s="395"/>
      <c r="M1897" s="395"/>
      <c r="N1897" s="395"/>
      <c r="O1897" s="395"/>
      <c r="P1897" s="395"/>
      <c r="Q1897" s="395"/>
      <c r="R1897" s="395"/>
      <c r="S1897" s="395"/>
      <c r="T1897" s="395"/>
      <c r="U1897" s="395"/>
      <c r="V1897" s="395"/>
      <c r="W1897" s="395"/>
      <c r="X1897" s="249"/>
      <c r="Y1897" s="249"/>
      <c r="Z1897" s="249"/>
      <c r="AA1897" s="249"/>
      <c r="AB1897" s="249"/>
    </row>
    <row r="1898" spans="1:28">
      <c r="A1898" s="72" t="s">
        <v>139</v>
      </c>
      <c r="B1898" s="142">
        <f>VLOOKUP($A1898,'RFM input'!$E$7:$F$56,2,FALSE)</f>
        <v>0</v>
      </c>
      <c r="C1898" s="402"/>
      <c r="D1898" s="402"/>
      <c r="E1898" s="403"/>
      <c r="F1898" s="403"/>
      <c r="G1898" s="403"/>
      <c r="H1898" s="403"/>
      <c r="I1898" s="403"/>
      <c r="J1898" s="403"/>
      <c r="K1898" s="403"/>
      <c r="L1898" s="403"/>
      <c r="M1898" s="403"/>
      <c r="N1898" s="403"/>
      <c r="O1898" s="403"/>
      <c r="P1898" s="403"/>
      <c r="Q1898" s="403"/>
      <c r="R1898" s="403"/>
      <c r="S1898" s="403"/>
      <c r="T1898" s="403"/>
      <c r="U1898" s="403"/>
      <c r="V1898" s="403"/>
      <c r="W1898" s="403"/>
      <c r="X1898" s="249"/>
      <c r="Y1898" s="249"/>
      <c r="Z1898" s="249"/>
      <c r="AA1898" s="249"/>
      <c r="AB1898" s="249"/>
    </row>
    <row r="1899" spans="1:28">
      <c r="A1899" s="378">
        <f>VALUE(REPLACE(A1898,1,12,""))</f>
        <v>36</v>
      </c>
      <c r="B1899" s="317" t="s">
        <v>195</v>
      </c>
      <c r="C1899" s="389">
        <f ca="1">OFFSET('TAB roll forward'!$H$7,A1899,0)</f>
        <v>0</v>
      </c>
      <c r="D1899" s="404">
        <f ca="1">'RAB remaining lives'!D1904</f>
        <v>0</v>
      </c>
      <c r="E1899" s="404">
        <f ca="1">'RAB remaining lives'!E1904</f>
        <v>0</v>
      </c>
      <c r="F1899" s="404">
        <f ca="1">'RAB remaining lives'!F1904</f>
        <v>0</v>
      </c>
      <c r="G1899" s="404">
        <f ca="1">'RAB remaining lives'!G1904</f>
        <v>0</v>
      </c>
      <c r="H1899" s="404">
        <f ca="1">'RAB remaining lives'!H1904</f>
        <v>0</v>
      </c>
      <c r="I1899" s="404">
        <f ca="1">'RAB remaining lives'!I1904</f>
        <v>0</v>
      </c>
      <c r="J1899" s="404">
        <f ca="1">'RAB remaining lives'!J1904</f>
        <v>0</v>
      </c>
      <c r="K1899" s="404">
        <f ca="1">'RAB remaining lives'!K1904</f>
        <v>0</v>
      </c>
      <c r="L1899" s="404">
        <f ca="1">'RAB remaining lives'!L1904</f>
        <v>0</v>
      </c>
      <c r="M1899" s="404">
        <f ca="1">'RAB remaining lives'!M1904</f>
        <v>0</v>
      </c>
      <c r="N1899" s="404">
        <f>'RAB remaining lives'!N1904</f>
        <v>0</v>
      </c>
      <c r="O1899" s="404">
        <f>'RAB remaining lives'!O1904</f>
        <v>0</v>
      </c>
      <c r="P1899" s="404">
        <f>'RAB remaining lives'!P1904</f>
        <v>0</v>
      </c>
      <c r="Q1899" s="404">
        <f>'RAB remaining lives'!Q1904</f>
        <v>0</v>
      </c>
      <c r="R1899" s="404">
        <f>'RAB remaining lives'!R1904</f>
        <v>0</v>
      </c>
      <c r="S1899" s="404">
        <f>'RAB remaining lives'!S1904</f>
        <v>0</v>
      </c>
      <c r="T1899" s="404">
        <f>'RAB remaining lives'!T1904</f>
        <v>0</v>
      </c>
      <c r="U1899" s="404">
        <f>'RAB remaining lives'!U1904</f>
        <v>0</v>
      </c>
      <c r="V1899" s="404">
        <f>'RAB remaining lives'!V1904</f>
        <v>0</v>
      </c>
      <c r="W1899" s="404">
        <f>'RAB remaining lives'!W1904</f>
        <v>0</v>
      </c>
      <c r="X1899" s="249"/>
      <c r="Y1899" s="249"/>
      <c r="Z1899" s="249"/>
      <c r="AA1899" s="249"/>
      <c r="AB1899" s="249"/>
    </row>
    <row r="1900" spans="1:28">
      <c r="A1900" s="249"/>
      <c r="B1900" s="249" t="s">
        <v>326</v>
      </c>
      <c r="C1900" s="391">
        <f ca="1">OFFSET('RFM input'!$X$6,$A1899,0)</f>
        <v>0</v>
      </c>
      <c r="D1900" s="390">
        <f ca="1">OFFSET('RFM input'!$Y$6,$A1899,0)</f>
        <v>0</v>
      </c>
      <c r="E1900" s="390">
        <f ca="1">OFFSET('RFM input'!$Y$6,$A1899,0)</f>
        <v>0</v>
      </c>
      <c r="F1900" s="390">
        <f ca="1">OFFSET('RFM input'!$Y$6,$A1899,0)</f>
        <v>0</v>
      </c>
      <c r="G1900" s="390">
        <f ca="1">OFFSET('RFM input'!$Y$6,$A1899,0)</f>
        <v>0</v>
      </c>
      <c r="H1900" s="390">
        <f ca="1">OFFSET('RFM input'!$Y$6,$A1899,0)</f>
        <v>0</v>
      </c>
      <c r="I1900" s="390">
        <f ca="1">OFFSET('RFM input'!$Y$6,'TAB remaining lives'!$A1899,0)</f>
        <v>0</v>
      </c>
      <c r="J1900" s="390">
        <f ca="1">OFFSET('RFM input'!$Y$6,'TAB remaining lives'!$A1899,0)</f>
        <v>0</v>
      </c>
      <c r="K1900" s="390">
        <f ca="1">OFFSET('RFM input'!$Y$6,'TAB remaining lives'!$A1899,0)</f>
        <v>0</v>
      </c>
      <c r="L1900" s="390">
        <f ca="1">OFFSET('RFM input'!$Y$6,'TAB remaining lives'!$A1899,0)</f>
        <v>0</v>
      </c>
      <c r="M1900" s="390">
        <f ca="1">OFFSET('RFM input'!$Y$6,'TAB remaining lives'!$A1899,0)</f>
        <v>0</v>
      </c>
      <c r="N1900" s="390"/>
      <c r="O1900" s="390"/>
      <c r="P1900" s="390"/>
      <c r="Q1900" s="390"/>
      <c r="R1900" s="390"/>
      <c r="S1900" s="390"/>
      <c r="T1900" s="390"/>
      <c r="U1900" s="390"/>
      <c r="V1900" s="390"/>
      <c r="W1900" s="390"/>
      <c r="X1900" s="249"/>
      <c r="Y1900" s="249"/>
      <c r="Z1900" s="249"/>
      <c r="AA1900" s="249"/>
      <c r="AB1900" s="249"/>
    </row>
    <row r="1901" spans="1:28">
      <c r="A1901" s="249"/>
      <c r="B1901" s="317" t="s">
        <v>300</v>
      </c>
      <c r="C1901" s="392"/>
      <c r="D1901" s="393">
        <f ca="1">IF(D$6=(OFFSET('RFM input'!$G$60,0,'RFM input'!$AA$7)),OFFSET('RFM input'!$I$454,$A1899,0),0)</f>
        <v>0</v>
      </c>
      <c r="E1901" s="390">
        <f ca="1">IF(E$6=(OFFSET('RFM input'!$G$60,0,'RFM input'!$AA$7)),OFFSET('RFM input'!$I$454,$A1899,0),0)</f>
        <v>0</v>
      </c>
      <c r="F1901" s="390">
        <f ca="1">IF(F$6=(OFFSET('RFM input'!$G$60,0,'RFM input'!$AA$7)),OFFSET('RFM input'!$I$454,$A1899,0),0)</f>
        <v>0</v>
      </c>
      <c r="G1901" s="390">
        <f ca="1">IF(G$6=(OFFSET('RFM input'!$G$60,0,'RFM input'!$AA$7)),OFFSET('RFM input'!$I$454,$A1899,0),0)</f>
        <v>0</v>
      </c>
      <c r="H1901" s="390">
        <f ca="1">IF(H$6=(OFFSET('RFM input'!$G$60,0,'RFM input'!$AA$7)),OFFSET('RFM input'!$I$454,$A1899,0),0)</f>
        <v>0</v>
      </c>
      <c r="I1901" s="390">
        <f ca="1">IF(I$6=(OFFSET('RFM input'!$G$60,0,'RFM input'!$AA$7)),OFFSET('RFM input'!$I$454,$A1899,0),0)</f>
        <v>0</v>
      </c>
      <c r="J1901" s="390">
        <f ca="1">IF(J$6=(OFFSET('RFM input'!$G$60,0,'RFM input'!$AA$7)),OFFSET('RFM input'!$I$454,$A1899,0),0)</f>
        <v>0</v>
      </c>
      <c r="K1901" s="390">
        <f ca="1">IF(K$6=(OFFSET('RFM input'!$G$60,0,'RFM input'!$AA$7)),OFFSET('RFM input'!$I$454,$A1899,0),0)</f>
        <v>0</v>
      </c>
      <c r="L1901" s="390">
        <f ca="1">IF(L$6=(OFFSET('RFM input'!$G$60,0,'RFM input'!$AA$7)),OFFSET('RFM input'!$I$454,$A1899,0),0)</f>
        <v>0</v>
      </c>
      <c r="M1901" s="390">
        <f ca="1">IF(M$6=(OFFSET('RFM input'!$G$60,0,'RFM input'!$AA$7)),OFFSET('RFM input'!$I$454,$A1899,0),0)</f>
        <v>0</v>
      </c>
      <c r="N1901" s="390"/>
      <c r="O1901" s="390"/>
      <c r="P1901" s="390"/>
      <c r="Q1901" s="390"/>
      <c r="R1901" s="390"/>
      <c r="S1901" s="390"/>
      <c r="T1901" s="390"/>
      <c r="U1901" s="390"/>
      <c r="V1901" s="390"/>
      <c r="W1901" s="390"/>
      <c r="X1901" s="249"/>
      <c r="Y1901" s="249"/>
      <c r="Z1901" s="249"/>
      <c r="AA1901" s="249"/>
      <c r="AB1901" s="249"/>
    </row>
    <row r="1902" spans="1:28">
      <c r="A1902" s="249"/>
      <c r="B1902" s="317" t="s">
        <v>309</v>
      </c>
      <c r="C1902" s="392"/>
      <c r="D1902" s="391">
        <f ca="1">IF(D$6=(OFFSET('RFM input'!$G$60,0,'RFM input'!$AA$7)),OFFSET('RFM input'!$K$454,$A1899,0),0)</f>
        <v>0</v>
      </c>
      <c r="E1902" s="394">
        <f ca="1">IF(E$6=(OFFSET('RFM input'!$G$60,0,'RFM input'!$AA$7)),OFFSET('RFM input'!$K$454,$A1899,0),0)</f>
        <v>0</v>
      </c>
      <c r="F1902" s="394">
        <f ca="1">IF(F$6=(OFFSET('RFM input'!$G$60,0,'RFM input'!$AA$7)),OFFSET('RFM input'!$K$454,$A1899,0),0)</f>
        <v>0</v>
      </c>
      <c r="G1902" s="394">
        <f ca="1">IF(G$6=(OFFSET('RFM input'!$G$60,0,'RFM input'!$AA$7)),OFFSET('RFM input'!$K$454,$A1899,0),0)</f>
        <v>0</v>
      </c>
      <c r="H1902" s="394">
        <f ca="1">IF(H$6=(OFFSET('RFM input'!$G$60,0,'RFM input'!$AA$7)),OFFSET('RFM input'!$K$454,$A1899,0),0)</f>
        <v>0</v>
      </c>
      <c r="I1902" s="394">
        <f ca="1">IF(I$6=(OFFSET('RFM input'!$G$60,0,'RFM input'!$AA$7)),OFFSET('RFM input'!$K$454,$A1899,0),0)</f>
        <v>0</v>
      </c>
      <c r="J1902" s="394">
        <f ca="1">IF(J$6=(OFFSET('RFM input'!$G$60,0,'RFM input'!$AA$7)),OFFSET('RFM input'!$K$454,$A1899,0),0)</f>
        <v>0</v>
      </c>
      <c r="K1902" s="394">
        <f ca="1">IF(K$6=(OFFSET('RFM input'!$G$60,0,'RFM input'!$AA$7)),OFFSET('RFM input'!$K$454,$A1899,0),0)</f>
        <v>0</v>
      </c>
      <c r="L1902" s="394">
        <f ca="1">IF(L$6=(OFFSET('RFM input'!$G$60,0,'RFM input'!$AA$7)),OFFSET('RFM input'!$K$454,$A1899,0),0)</f>
        <v>0</v>
      </c>
      <c r="M1902" s="394">
        <f ca="1">IF(M$6=(OFFSET('RFM input'!$G$60,0,'RFM input'!$AA$7)),OFFSET('RFM input'!$K$454,$A1899,0),0)</f>
        <v>0</v>
      </c>
      <c r="N1902" s="394"/>
      <c r="O1902" s="394"/>
      <c r="P1902" s="394"/>
      <c r="Q1902" s="394"/>
      <c r="R1902" s="394"/>
      <c r="S1902" s="394"/>
      <c r="T1902" s="394"/>
      <c r="U1902" s="394"/>
      <c r="V1902" s="394"/>
      <c r="W1902" s="394"/>
      <c r="X1902" s="249"/>
      <c r="Y1902" s="249"/>
      <c r="Z1902" s="249"/>
      <c r="AA1902" s="249"/>
      <c r="AB1902" s="249"/>
    </row>
    <row r="1903" spans="1:28" hidden="1" outlineLevel="1">
      <c r="A1903" s="459">
        <v>-1</v>
      </c>
      <c r="B1903" s="309" t="s">
        <v>303</v>
      </c>
      <c r="C1903" s="395"/>
      <c r="D1903" s="395">
        <f t="shared" ref="D1903" ca="1" si="2749">IF(D1927="n/a",0,IF(AND(D1901=0,C1903=0),0,
IF(AND(D1901&lt;&gt;0,C1903=0),D1901,
IF(AND(D1902&lt;&gt;0,C1903&lt;&gt;0),(C1903-(C1903/C1927))+D1901,
IF(C1927&lt;1,0,(C1903-(C1903/C1927)))))))</f>
        <v>0</v>
      </c>
      <c r="E1903" s="395">
        <f t="shared" ref="E1903" ca="1" si="2750">IF(E1927="n/a",0,IF(AND(E1901=0,D1903=0),0,
IF(AND(E1901&lt;&gt;0,D1903=0),E1901,
IF(AND(E1902&lt;&gt;0,D1903&lt;&gt;0),(D1903-(D1903/D1927))+E1901,
IF(D1927&lt;1,0,(D1903-(D1903/D1927)))))))</f>
        <v>0</v>
      </c>
      <c r="F1903" s="395">
        <f t="shared" ref="F1903" ca="1" si="2751">IF(F1927="n/a",0,IF(AND(F1901=0,E1903=0),0,
IF(AND(F1901&lt;&gt;0,E1903=0),F1901,
IF(AND(F1902&lt;&gt;0,E1903&lt;&gt;0),(E1903-(E1903/E1927))+F1901,
IF(E1927&lt;1,0,(E1903-(E1903/E1927)))))))</f>
        <v>0</v>
      </c>
      <c r="G1903" s="395">
        <f t="shared" ref="G1903" ca="1" si="2752">IF(G1927="n/a",0,IF(AND(G1901=0,F1903=0),0,
IF(AND(G1901&lt;&gt;0,F1903=0),G1901,
IF(AND(G1902&lt;&gt;0,F1903&lt;&gt;0),(F1903-(F1903/F1927))+G1901,
IF(F1927&lt;1,0,(F1903-(F1903/F1927)))))))</f>
        <v>0</v>
      </c>
      <c r="H1903" s="395">
        <f ca="1">IF(H1927="n/a",0,IF(AND(H1901=0,G1903=0),0,
IF(AND(H1901&lt;&gt;0,G1903=0),H1901,
IF(AND(H1902&lt;&gt;0,G1903&lt;&gt;0),(G1903-(G1903/G1927))+H1901,
IF(G1927&lt;1,0,(G1903-(G1903/G1927)))))))</f>
        <v>0</v>
      </c>
      <c r="I1903" s="395">
        <f t="shared" ref="I1903" ca="1" si="2753">IF(I1927="n/a",0,IF(AND(I1901=0,H1903=0),0,
IF(AND(I1901&lt;&gt;0,H1903=0),I1901,
IF(AND(I1902&lt;&gt;0,H1903&lt;&gt;0),(H1903-(H1903/H1927))+I1901,
IF(H1927&lt;1,0,(H1903-(H1903/H1927)))))))</f>
        <v>0</v>
      </c>
      <c r="J1903" s="395">
        <f t="shared" ref="J1903" ca="1" si="2754">IF(J1927="n/a",0,IF(AND(J1901=0,I1903=0),0,
IF(AND(J1901&lt;&gt;0,I1903=0),J1901,
IF(AND(J1902&lt;&gt;0,I1903&lt;&gt;0),(I1903-(I1903/I1927))+J1901,
IF(I1927&lt;1,0,(I1903-(I1903/I1927)))))))</f>
        <v>0</v>
      </c>
      <c r="K1903" s="395">
        <f t="shared" ref="K1903" ca="1" si="2755">IF(K1927="n/a",0,IF(AND(K1901=0,J1903=0),0,
IF(AND(K1901&lt;&gt;0,J1903=0),K1901,
IF(AND(K1902&lt;&gt;0,J1903&lt;&gt;0),(J1903-(J1903/J1927))+K1901,
IF(J1927&lt;1,0,(J1903-(J1903/J1927)))))))</f>
        <v>0</v>
      </c>
      <c r="L1903" s="395">
        <f t="shared" ref="L1903" ca="1" si="2756">IF(L1927="n/a",0,IF(AND(L1901=0,K1903=0),0,
IF(AND(L1901&lt;&gt;0,K1903=0),L1901,
IF(AND(L1902&lt;&gt;0,K1903&lt;&gt;0),(K1903-(K1903/K1927))+L1901,
IF(K1927&lt;1,0,(K1903-(K1903/K1927)))))))</f>
        <v>0</v>
      </c>
      <c r="M1903" s="395">
        <f t="shared" ref="M1903" ca="1" si="2757">IF(M1927="n/a",0,IF(AND(M1901=0,L1903=0),0,
IF(AND(M1901&lt;&gt;0,L1903=0),M1901,
IF(AND(M1902&lt;&gt;0,L1903&lt;&gt;0),(L1903-(L1903/L1927))+M1901,
IF(L1927&lt;1,0,(L1903-(L1903/L1927)))))))</f>
        <v>0</v>
      </c>
      <c r="N1903" s="395">
        <f t="shared" ref="N1903" ca="1" si="2758">IF(N1927="n/a",0,IF(AND(N1901=0,M1903=0),0,
IF(AND(N1901&lt;&gt;0,M1903=0),N1901,
IF(AND(N1902&lt;&gt;0,M1903&lt;&gt;0),(M1903-(M1903/M1927))+N1901,
IF(M1927&lt;1,0,(M1903-(M1903/M1927)))))))</f>
        <v>0</v>
      </c>
      <c r="O1903" s="395">
        <f t="shared" ref="O1903" ca="1" si="2759">IF(O1927="n/a",0,IF(AND(O1901=0,N1903=0),0,
IF(AND(O1901&lt;&gt;0,N1903=0),O1901,
IF(AND(O1902&lt;&gt;0,N1903&lt;&gt;0),(N1903-(N1903/N1927))+O1901,
IF(N1927&lt;1,0,(N1903-(N1903/N1927)))))))</f>
        <v>0</v>
      </c>
      <c r="P1903" s="395">
        <f t="shared" ref="P1903" ca="1" si="2760">IF(P1927="n/a",0,IF(AND(P1901=0,O1903=0),0,
IF(AND(P1901&lt;&gt;0,O1903=0),P1901,
IF(AND(P1902&lt;&gt;0,O1903&lt;&gt;0),(O1903-(O1903/O1927))+P1901,
IF(O1927&lt;1,0,(O1903-(O1903/O1927)))))))</f>
        <v>0</v>
      </c>
      <c r="Q1903" s="395">
        <f t="shared" ref="Q1903" ca="1" si="2761">IF(Q1927="n/a",0,IF(AND(Q1901=0,P1903=0),0,
IF(AND(Q1901&lt;&gt;0,P1903=0),Q1901,
IF(AND(Q1902&lt;&gt;0,P1903&lt;&gt;0),(P1903-(P1903/P1927))+Q1901,
IF(P1927&lt;1,0,(P1903-(P1903/P1927)))))))</f>
        <v>0</v>
      </c>
      <c r="R1903" s="395">
        <f t="shared" ref="R1903" ca="1" si="2762">IF(R1927="n/a",0,IF(AND(R1901=0,Q1903=0),0,
IF(AND(R1901&lt;&gt;0,Q1903=0),R1901,
IF(AND(R1902&lt;&gt;0,Q1903&lt;&gt;0),(Q1903-(Q1903/Q1927))+R1901,
IF(Q1927&lt;1,0,(Q1903-(Q1903/Q1927)))))))</f>
        <v>0</v>
      </c>
      <c r="S1903" s="395">
        <f t="shared" ref="S1903" ca="1" si="2763">IF(S1927="n/a",0,IF(AND(S1901=0,R1903=0),0,
IF(AND(S1901&lt;&gt;0,R1903=0),S1901,
IF(AND(S1902&lt;&gt;0,R1903&lt;&gt;0),(R1903-(R1903/R1927))+S1901,
IF(R1927&lt;1,0,(R1903-(R1903/R1927)))))))</f>
        <v>0</v>
      </c>
      <c r="T1903" s="395">
        <f t="shared" ref="T1903" ca="1" si="2764">IF(T1927="n/a",0,IF(AND(T1901=0,S1903=0),0,
IF(AND(T1901&lt;&gt;0,S1903=0),T1901,
IF(AND(T1902&lt;&gt;0,S1903&lt;&gt;0),(S1903-(S1903/S1927))+T1901,
IF(S1927&lt;1,0,(S1903-(S1903/S1927)))))))</f>
        <v>0</v>
      </c>
      <c r="U1903" s="395">
        <f t="shared" ref="U1903" ca="1" si="2765">IF(U1927="n/a",0,IF(AND(U1901=0,T1903=0),0,
IF(AND(U1901&lt;&gt;0,T1903=0),U1901,
IF(AND(U1902&lt;&gt;0,T1903&lt;&gt;0),(T1903-(T1903/T1927))+U1901,
IF(T1927&lt;1,0,(T1903-(T1903/T1927)))))))</f>
        <v>0</v>
      </c>
      <c r="V1903" s="395">
        <f t="shared" ref="V1903" ca="1" si="2766">IF(V1927="n/a",0,IF(AND(V1901=0,U1903=0),0,
IF(AND(V1901&lt;&gt;0,U1903=0),V1901,
IF(AND(V1902&lt;&gt;0,U1903&lt;&gt;0),(U1903-(U1903/U1927))+V1901,
IF(U1927&lt;1,0,(U1903-(U1903/U1927)))))))</f>
        <v>0</v>
      </c>
      <c r="W1903" s="395">
        <f t="shared" ref="W1903" ca="1" si="2767">IF(W1927="n/a",0,IF(AND(W1901=0,V1903=0),0,
IF(AND(W1901&lt;&gt;0,V1903=0),W1901,
IF(AND(W1902&lt;&gt;0,V1903&lt;&gt;0),(V1903-(V1903/V1927))+W1901,
IF(V1927&lt;1,0,(V1903-(V1903/V1927)))))))</f>
        <v>0</v>
      </c>
      <c r="X1903" s="249"/>
      <c r="Y1903" s="249"/>
      <c r="Z1903" s="249"/>
      <c r="AA1903" s="249"/>
      <c r="AB1903" s="249"/>
    </row>
    <row r="1904" spans="1:28" hidden="1" outlineLevel="1">
      <c r="A1904" s="331">
        <v>0</v>
      </c>
      <c r="B1904" s="309" t="s">
        <v>194</v>
      </c>
      <c r="C1904" s="400">
        <f ca="1">C1899</f>
        <v>0</v>
      </c>
      <c r="D1904" s="395">
        <f ca="1">IF(C1928="n/a",C1904,IFERROR(IF((OFFSET($C1904,0,$A1904))&lt;0,
MIN(0,C1904-(OFFSET($C1904,0,$A1904)/(OFFSET($C1899,-$A1903,$A1904)))),
MAX(0,C1904-(OFFSET($C1904,0,$A1904)/(OFFSET($C1899,-$A1903,$A1904))))),0))</f>
        <v>0</v>
      </c>
      <c r="E1904" s="395">
        <f t="shared" ref="E1904" ca="1" si="2768">IF(D1928="n/a",D1904,IFERROR(IF((OFFSET($C1904,0,$A1904))&lt;0,
MIN(0,D1904-(OFFSET($C1904,0,$A1904)/(OFFSET($C1899,-$A1903,$A1904)))),
MAX(0,D1904-(OFFSET($C1904,0,$A1904)/(OFFSET($C1899,-$A1903,$A1904))))),0))</f>
        <v>0</v>
      </c>
      <c r="F1904" s="395">
        <f t="shared" ref="F1904:F1905" ca="1" si="2769">IF(E1928="n/a",E1904,IFERROR(IF((OFFSET($C1904,0,$A1904))&lt;0,
MIN(0,E1904-(OFFSET($C1904,0,$A1904)/(OFFSET($C1899,-$A1903,$A1904)))),
MAX(0,E1904-(OFFSET($C1904,0,$A1904)/(OFFSET($C1899,-$A1903,$A1904))))),0))</f>
        <v>0</v>
      </c>
      <c r="G1904" s="395">
        <f t="shared" ref="G1904:G1906" ca="1" si="2770">IF(F1928="n/a",F1904,IFERROR(IF((OFFSET($C1904,0,$A1904))&lt;0,
MIN(0,F1904-(OFFSET($C1904,0,$A1904)/(OFFSET($C1899,-$A1903,$A1904)))),
MAX(0,F1904-(OFFSET($C1904,0,$A1904)/(OFFSET($C1899,-$A1903,$A1904))))),0))</f>
        <v>0</v>
      </c>
      <c r="H1904" s="395">
        <f t="shared" ref="H1904:H1907" ca="1" si="2771">IF(G1928="n/a",G1904,IFERROR(IF((OFFSET($C1904,0,$A1904))&lt;0,
MIN(0,G1904-(OFFSET($C1904,0,$A1904)/(OFFSET($C1899,-$A1903,$A1904)))),
MAX(0,G1904-(OFFSET($C1904,0,$A1904)/(OFFSET($C1899,-$A1903,$A1904))))),0))</f>
        <v>0</v>
      </c>
      <c r="I1904" s="395">
        <f t="shared" ref="I1904:I1908" ca="1" si="2772">IF(H1928="n/a",H1904,IFERROR(IF((OFFSET($C1904,0,$A1904))&lt;0,
MIN(0,H1904-(OFFSET($C1904,0,$A1904)/(OFFSET($C1899,-$A1903,$A1904)))),
MAX(0,H1904-(OFFSET($C1904,0,$A1904)/(OFFSET($C1899,-$A1903,$A1904))))),0))</f>
        <v>0</v>
      </c>
      <c r="J1904" s="395">
        <f t="shared" ref="J1904:J1909" ca="1" si="2773">IF(I1928="n/a",I1904,IFERROR(IF((OFFSET($C1904,0,$A1904))&lt;0,
MIN(0,I1904-(OFFSET($C1904,0,$A1904)/(OFFSET($C1899,-$A1903,$A1904)))),
MAX(0,I1904-(OFFSET($C1904,0,$A1904)/(OFFSET($C1899,-$A1903,$A1904))))),0))</f>
        <v>0</v>
      </c>
      <c r="K1904" s="395">
        <f t="shared" ref="K1904:K1910" ca="1" si="2774">IF(J1928="n/a",J1904,IFERROR(IF((OFFSET($C1904,0,$A1904))&lt;0,
MIN(0,J1904-(OFFSET($C1904,0,$A1904)/(OFFSET($C1899,-$A1903,$A1904)))),
MAX(0,J1904-(OFFSET($C1904,0,$A1904)/(OFFSET($C1899,-$A1903,$A1904))))),0))</f>
        <v>0</v>
      </c>
      <c r="L1904" s="395">
        <f t="shared" ref="L1904:L1911" ca="1" si="2775">IF(K1928="n/a",K1904,IFERROR(IF((OFFSET($C1904,0,$A1904))&lt;0,
MIN(0,K1904-(OFFSET($C1904,0,$A1904)/(OFFSET($C1899,-$A1903,$A1904)))),
MAX(0,K1904-(OFFSET($C1904,0,$A1904)/(OFFSET($C1899,-$A1903,$A1904))))),0))</f>
        <v>0</v>
      </c>
      <c r="M1904" s="395">
        <f t="shared" ref="M1904:M1912" ca="1" si="2776">IF(L1928="n/a",L1904,IFERROR(IF((OFFSET($C1904,0,$A1904))&lt;0,
MIN(0,L1904-(OFFSET($C1904,0,$A1904)/(OFFSET($C1899,-$A1903,$A1904)))),
MAX(0,L1904-(OFFSET($C1904,0,$A1904)/(OFFSET($C1899,-$A1903,$A1904))))),0))</f>
        <v>0</v>
      </c>
      <c r="N1904" s="395">
        <f t="shared" ref="N1904:N1913" ca="1" si="2777">IF(M1928="n/a",M1904,IFERROR(IF((OFFSET($C1904,0,$A1904))&lt;0,
MIN(0,M1904-(OFFSET($C1904,0,$A1904)/(OFFSET($C1899,-$A1903,$A1904)))),
MAX(0,M1904-(OFFSET($C1904,0,$A1904)/(OFFSET($C1899,-$A1903,$A1904))))),0))</f>
        <v>0</v>
      </c>
      <c r="O1904" s="395">
        <f t="shared" ref="O1904:O1914" ca="1" si="2778">IF(N1928="n/a",N1904,IFERROR(IF((OFFSET($C1904,0,$A1904))&lt;0,
MIN(0,N1904-(OFFSET($C1904,0,$A1904)/(OFFSET($C1899,-$A1903,$A1904)))),
MAX(0,N1904-(OFFSET($C1904,0,$A1904)/(OFFSET($C1899,-$A1903,$A1904))))),0))</f>
        <v>0</v>
      </c>
      <c r="P1904" s="395">
        <f t="shared" ref="P1904:P1915" ca="1" si="2779">IF(O1928="n/a",O1904,IFERROR(IF((OFFSET($C1904,0,$A1904))&lt;0,
MIN(0,O1904-(OFFSET($C1904,0,$A1904)/(OFFSET($C1899,-$A1903,$A1904)))),
MAX(0,O1904-(OFFSET($C1904,0,$A1904)/(OFFSET($C1899,-$A1903,$A1904))))),0))</f>
        <v>0</v>
      </c>
      <c r="Q1904" s="395">
        <f t="shared" ref="Q1904:Q1916" ca="1" si="2780">IF(P1928="n/a",P1904,IFERROR(IF((OFFSET($C1904,0,$A1904))&lt;0,
MIN(0,P1904-(OFFSET($C1904,0,$A1904)/(OFFSET($C1899,-$A1903,$A1904)))),
MAX(0,P1904-(OFFSET($C1904,0,$A1904)/(OFFSET($C1899,-$A1903,$A1904))))),0))</f>
        <v>0</v>
      </c>
      <c r="R1904" s="395">
        <f t="shared" ref="R1904:R1917" ca="1" si="2781">IF(Q1928="n/a",Q1904,IFERROR(IF((OFFSET($C1904,0,$A1904))&lt;0,
MIN(0,Q1904-(OFFSET($C1904,0,$A1904)/(OFFSET($C1899,-$A1903,$A1904)))),
MAX(0,Q1904-(OFFSET($C1904,0,$A1904)/(OFFSET($C1899,-$A1903,$A1904))))),0))</f>
        <v>0</v>
      </c>
      <c r="S1904" s="395">
        <f t="shared" ref="S1904:S1918" ca="1" si="2782">IF(R1928="n/a",R1904,IFERROR(IF((OFFSET($C1904,0,$A1904))&lt;0,
MIN(0,R1904-(OFFSET($C1904,0,$A1904)/(OFFSET($C1899,-$A1903,$A1904)))),
MAX(0,R1904-(OFFSET($C1904,0,$A1904)/(OFFSET($C1899,-$A1903,$A1904))))),0))</f>
        <v>0</v>
      </c>
      <c r="T1904" s="395">
        <f t="shared" ref="T1904:T1919" ca="1" si="2783">IF(S1928="n/a",S1904,IFERROR(IF((OFFSET($C1904,0,$A1904))&lt;0,
MIN(0,S1904-(OFFSET($C1904,0,$A1904)/(OFFSET($C1899,-$A1903,$A1904)))),
MAX(0,S1904-(OFFSET($C1904,0,$A1904)/(OFFSET($C1899,-$A1903,$A1904))))),0))</f>
        <v>0</v>
      </c>
      <c r="U1904" s="395">
        <f t="shared" ref="U1904:U1920" ca="1" si="2784">IF(T1928="n/a",T1904,IFERROR(IF((OFFSET($C1904,0,$A1904))&lt;0,
MIN(0,T1904-(OFFSET($C1904,0,$A1904)/(OFFSET($C1899,-$A1903,$A1904)))),
MAX(0,T1904-(OFFSET($C1904,0,$A1904)/(OFFSET($C1899,-$A1903,$A1904))))),0))</f>
        <v>0</v>
      </c>
      <c r="V1904" s="395">
        <f t="shared" ref="V1904:V1921" ca="1" si="2785">IF(U1928="n/a",U1904,IFERROR(IF((OFFSET($C1904,0,$A1904))&lt;0,
MIN(0,U1904-(OFFSET($C1904,0,$A1904)/(OFFSET($C1899,-$A1903,$A1904)))),
MAX(0,U1904-(OFFSET($C1904,0,$A1904)/(OFFSET($C1899,-$A1903,$A1904))))),0))</f>
        <v>0</v>
      </c>
      <c r="W1904" s="395">
        <f t="shared" ref="W1904:W1922" ca="1" si="2786">IF(V1928="n/a",V1904,IFERROR(IF((OFFSET($C1904,0,$A1904))&lt;0,
MIN(0,V1904-(OFFSET($C1904,0,$A1904)/(OFFSET($C1899,-$A1903,$A1904)))),
MAX(0,V1904-(OFFSET($C1904,0,$A1904)/(OFFSET($C1899,-$A1903,$A1904))))),0))</f>
        <v>0</v>
      </c>
      <c r="X1904" s="249"/>
      <c r="Y1904" s="249"/>
      <c r="Z1904" s="249"/>
      <c r="AA1904" s="249"/>
      <c r="AB1904" s="249"/>
    </row>
    <row r="1905" spans="1:28" hidden="1" outlineLevel="1">
      <c r="A1905" s="331">
        <v>1</v>
      </c>
      <c r="B1905" s="309" t="str">
        <f t="shared" ref="B1905:B1924" ca="1" si="2787">"Depreciated Net Capex "&amp;OFFSET($C$6,0,A1905)</f>
        <v>Depreciated Net Capex 2013</v>
      </c>
      <c r="C1905" s="396"/>
      <c r="D1905" s="397">
        <f ca="1">D1899</f>
        <v>0</v>
      </c>
      <c r="E1905" s="395">
        <f ca="1">IF(D1929="n/a",D1905,IFERROR(IF((OFFSET($C1905,0,$A1905))&lt;0,
MIN(0,D1905-(OFFSET($C1905,0,$A1905)/(OFFSET($C1900,-$A1904,$A1905)))),
MAX(0,D1905-(OFFSET($C1905,0,$A1905)/(OFFSET($C1900,-$A1904,$A1905))))),0))</f>
        <v>0</v>
      </c>
      <c r="F1905" s="395">
        <f t="shared" ca="1" si="2769"/>
        <v>0</v>
      </c>
      <c r="G1905" s="395">
        <f t="shared" ca="1" si="2770"/>
        <v>0</v>
      </c>
      <c r="H1905" s="395">
        <f t="shared" ca="1" si="2771"/>
        <v>0</v>
      </c>
      <c r="I1905" s="395">
        <f t="shared" ca="1" si="2772"/>
        <v>0</v>
      </c>
      <c r="J1905" s="395">
        <f t="shared" ca="1" si="2773"/>
        <v>0</v>
      </c>
      <c r="K1905" s="395">
        <f t="shared" ca="1" si="2774"/>
        <v>0</v>
      </c>
      <c r="L1905" s="395">
        <f t="shared" ca="1" si="2775"/>
        <v>0</v>
      </c>
      <c r="M1905" s="395">
        <f t="shared" ca="1" si="2776"/>
        <v>0</v>
      </c>
      <c r="N1905" s="395">
        <f t="shared" ca="1" si="2777"/>
        <v>0</v>
      </c>
      <c r="O1905" s="395">
        <f t="shared" ca="1" si="2778"/>
        <v>0</v>
      </c>
      <c r="P1905" s="395">
        <f t="shared" ca="1" si="2779"/>
        <v>0</v>
      </c>
      <c r="Q1905" s="395">
        <f t="shared" ca="1" si="2780"/>
        <v>0</v>
      </c>
      <c r="R1905" s="395">
        <f t="shared" ca="1" si="2781"/>
        <v>0</v>
      </c>
      <c r="S1905" s="395">
        <f t="shared" ca="1" si="2782"/>
        <v>0</v>
      </c>
      <c r="T1905" s="395">
        <f t="shared" ca="1" si="2783"/>
        <v>0</v>
      </c>
      <c r="U1905" s="395">
        <f t="shared" ca="1" si="2784"/>
        <v>0</v>
      </c>
      <c r="V1905" s="395">
        <f t="shared" ca="1" si="2785"/>
        <v>0</v>
      </c>
      <c r="W1905" s="395">
        <f t="shared" ca="1" si="2786"/>
        <v>0</v>
      </c>
      <c r="X1905" s="249"/>
      <c r="Y1905" s="249"/>
      <c r="Z1905" s="249"/>
      <c r="AA1905" s="249"/>
      <c r="AB1905" s="249"/>
    </row>
    <row r="1906" spans="1:28" hidden="1" outlineLevel="1">
      <c r="A1906" s="331">
        <v>2</v>
      </c>
      <c r="B1906" s="309" t="str">
        <f t="shared" ca="1" si="2787"/>
        <v>Depreciated Net Capex 2014</v>
      </c>
      <c r="C1906" s="398"/>
      <c r="D1906" s="399"/>
      <c r="E1906" s="397">
        <f ca="1">E1899</f>
        <v>0</v>
      </c>
      <c r="F1906" s="395">
        <f ca="1">IF(E1930="n/a",E1906,IFERROR(IF((OFFSET($C1906,0,$A1906))&lt;0,
MIN(0,E1906-(OFFSET($C1906,0,$A1906)/(OFFSET($C1901,-$A1905,$A1906)))),
MAX(0,E1906-(OFFSET($C1906,0,$A1906)/(OFFSET($C1901,-$A1905,$A1906))))),0))</f>
        <v>0</v>
      </c>
      <c r="G1906" s="395">
        <f t="shared" ca="1" si="2770"/>
        <v>0</v>
      </c>
      <c r="H1906" s="395">
        <f t="shared" ca="1" si="2771"/>
        <v>0</v>
      </c>
      <c r="I1906" s="395">
        <f t="shared" ca="1" si="2772"/>
        <v>0</v>
      </c>
      <c r="J1906" s="395">
        <f t="shared" ca="1" si="2773"/>
        <v>0</v>
      </c>
      <c r="K1906" s="395">
        <f t="shared" ca="1" si="2774"/>
        <v>0</v>
      </c>
      <c r="L1906" s="395">
        <f t="shared" ca="1" si="2775"/>
        <v>0</v>
      </c>
      <c r="M1906" s="395">
        <f t="shared" ca="1" si="2776"/>
        <v>0</v>
      </c>
      <c r="N1906" s="395">
        <f t="shared" ca="1" si="2777"/>
        <v>0</v>
      </c>
      <c r="O1906" s="395">
        <f t="shared" ca="1" si="2778"/>
        <v>0</v>
      </c>
      <c r="P1906" s="395">
        <f t="shared" ca="1" si="2779"/>
        <v>0</v>
      </c>
      <c r="Q1906" s="395">
        <f t="shared" ca="1" si="2780"/>
        <v>0</v>
      </c>
      <c r="R1906" s="395">
        <f t="shared" ca="1" si="2781"/>
        <v>0</v>
      </c>
      <c r="S1906" s="395">
        <f t="shared" ca="1" si="2782"/>
        <v>0</v>
      </c>
      <c r="T1906" s="395">
        <f t="shared" ca="1" si="2783"/>
        <v>0</v>
      </c>
      <c r="U1906" s="395">
        <f t="shared" ca="1" si="2784"/>
        <v>0</v>
      </c>
      <c r="V1906" s="395">
        <f t="shared" ca="1" si="2785"/>
        <v>0</v>
      </c>
      <c r="W1906" s="395">
        <f t="shared" ca="1" si="2786"/>
        <v>0</v>
      </c>
      <c r="X1906" s="334"/>
      <c r="Y1906" s="249"/>
      <c r="Z1906" s="249"/>
      <c r="AA1906" s="249"/>
      <c r="AB1906" s="249"/>
    </row>
    <row r="1907" spans="1:28" hidden="1" outlineLevel="1">
      <c r="A1907" s="331">
        <v>3</v>
      </c>
      <c r="B1907" s="309" t="str">
        <f t="shared" ca="1" si="2787"/>
        <v>Depreciated Net Capex 2015</v>
      </c>
      <c r="C1907" s="398"/>
      <c r="D1907" s="398"/>
      <c r="E1907" s="399"/>
      <c r="F1907" s="400">
        <f ca="1">F1899</f>
        <v>0</v>
      </c>
      <c r="G1907" s="395">
        <f ca="1">IF(F1931="n/a",F1907,IFERROR(IF((OFFSET($C1907,0,$A1907))&lt;0,
MIN(0,F1907-(OFFSET($C1907,0,$A1907)/(OFFSET($C1902,-$A1906,$A1907)))),
MAX(0,F1907-(OFFSET($C1907,0,$A1907)/(OFFSET($C1902,-$A1906,$A1907))))),0))</f>
        <v>0</v>
      </c>
      <c r="H1907" s="395">
        <f t="shared" ca="1" si="2771"/>
        <v>0</v>
      </c>
      <c r="I1907" s="395">
        <f t="shared" ca="1" si="2772"/>
        <v>0</v>
      </c>
      <c r="J1907" s="395">
        <f t="shared" ca="1" si="2773"/>
        <v>0</v>
      </c>
      <c r="K1907" s="395">
        <f t="shared" ca="1" si="2774"/>
        <v>0</v>
      </c>
      <c r="L1907" s="395">
        <f t="shared" ca="1" si="2775"/>
        <v>0</v>
      </c>
      <c r="M1907" s="395">
        <f t="shared" ca="1" si="2776"/>
        <v>0</v>
      </c>
      <c r="N1907" s="395">
        <f t="shared" ca="1" si="2777"/>
        <v>0</v>
      </c>
      <c r="O1907" s="395">
        <f t="shared" ca="1" si="2778"/>
        <v>0</v>
      </c>
      <c r="P1907" s="395">
        <f t="shared" ca="1" si="2779"/>
        <v>0</v>
      </c>
      <c r="Q1907" s="395">
        <f t="shared" ca="1" si="2780"/>
        <v>0</v>
      </c>
      <c r="R1907" s="395">
        <f t="shared" ca="1" si="2781"/>
        <v>0</v>
      </c>
      <c r="S1907" s="395">
        <f t="shared" ca="1" si="2782"/>
        <v>0</v>
      </c>
      <c r="T1907" s="395">
        <f t="shared" ca="1" si="2783"/>
        <v>0</v>
      </c>
      <c r="U1907" s="395">
        <f t="shared" ca="1" si="2784"/>
        <v>0</v>
      </c>
      <c r="V1907" s="395">
        <f t="shared" ca="1" si="2785"/>
        <v>0</v>
      </c>
      <c r="W1907" s="395">
        <f t="shared" ca="1" si="2786"/>
        <v>0</v>
      </c>
      <c r="X1907" s="334"/>
      <c r="Y1907" s="334"/>
      <c r="Z1907" s="249"/>
      <c r="AA1907" s="249"/>
      <c r="AB1907" s="249"/>
    </row>
    <row r="1908" spans="1:28" hidden="1" outlineLevel="1">
      <c r="A1908" s="331">
        <v>4</v>
      </c>
      <c r="B1908" s="309" t="str">
        <f t="shared" ca="1" si="2787"/>
        <v>Depreciated Net Capex 2016</v>
      </c>
      <c r="C1908" s="398"/>
      <c r="D1908" s="398"/>
      <c r="E1908" s="398"/>
      <c r="F1908" s="399"/>
      <c r="G1908" s="400">
        <f ca="1">G1899</f>
        <v>0</v>
      </c>
      <c r="H1908" s="395">
        <f ca="1">IF(G1932="n/a",G1908,IFERROR(IF((OFFSET($C1908,0,$A1908))&lt;0,
MIN(0,G1908-(OFFSET($C1908,0,$A1908)/(OFFSET($C1903,-$A1907,$A1908)))),
MAX(0,G1908-(OFFSET($C1908,0,$A1908)/(OFFSET($C1903,-$A1907,$A1908))))),0))</f>
        <v>0</v>
      </c>
      <c r="I1908" s="395">
        <f t="shared" ca="1" si="2772"/>
        <v>0</v>
      </c>
      <c r="J1908" s="395">
        <f t="shared" ca="1" si="2773"/>
        <v>0</v>
      </c>
      <c r="K1908" s="395">
        <f t="shared" ca="1" si="2774"/>
        <v>0</v>
      </c>
      <c r="L1908" s="395">
        <f t="shared" ca="1" si="2775"/>
        <v>0</v>
      </c>
      <c r="M1908" s="395">
        <f t="shared" ca="1" si="2776"/>
        <v>0</v>
      </c>
      <c r="N1908" s="395">
        <f t="shared" ca="1" si="2777"/>
        <v>0</v>
      </c>
      <c r="O1908" s="395">
        <f t="shared" ca="1" si="2778"/>
        <v>0</v>
      </c>
      <c r="P1908" s="395">
        <f t="shared" ca="1" si="2779"/>
        <v>0</v>
      </c>
      <c r="Q1908" s="395">
        <f t="shared" ca="1" si="2780"/>
        <v>0</v>
      </c>
      <c r="R1908" s="395">
        <f t="shared" ca="1" si="2781"/>
        <v>0</v>
      </c>
      <c r="S1908" s="395">
        <f t="shared" ca="1" si="2782"/>
        <v>0</v>
      </c>
      <c r="T1908" s="395">
        <f t="shared" ca="1" si="2783"/>
        <v>0</v>
      </c>
      <c r="U1908" s="395">
        <f t="shared" ca="1" si="2784"/>
        <v>0</v>
      </c>
      <c r="V1908" s="395">
        <f t="shared" ca="1" si="2785"/>
        <v>0</v>
      </c>
      <c r="W1908" s="395">
        <f t="shared" ca="1" si="2786"/>
        <v>0</v>
      </c>
      <c r="X1908" s="334"/>
      <c r="Y1908" s="334"/>
      <c r="Z1908" s="334"/>
      <c r="AA1908" s="249"/>
      <c r="AB1908" s="249"/>
    </row>
    <row r="1909" spans="1:28" hidden="1" outlineLevel="1">
      <c r="A1909" s="331">
        <v>5</v>
      </c>
      <c r="B1909" s="309" t="str">
        <f t="shared" ca="1" si="2787"/>
        <v>Depreciated Net Capex 2017</v>
      </c>
      <c r="C1909" s="398"/>
      <c r="D1909" s="398"/>
      <c r="E1909" s="398"/>
      <c r="F1909" s="398"/>
      <c r="G1909" s="399"/>
      <c r="H1909" s="400">
        <f ca="1">H1899</f>
        <v>0</v>
      </c>
      <c r="I1909" s="395">
        <f ca="1">IF(H1933="n/a",H1909,IFERROR(IF((OFFSET($C1909,0,$A1909))&lt;0,
MIN(0,H1909-(OFFSET($C1909,0,$A1909)/(OFFSET($C1904,-$A1908,$A1909)))),
MAX(0,H1909-(OFFSET($C1909,0,$A1909)/(OFFSET($C1904,-$A1908,$A1909))))),0))</f>
        <v>0</v>
      </c>
      <c r="J1909" s="395">
        <f t="shared" ca="1" si="2773"/>
        <v>0</v>
      </c>
      <c r="K1909" s="395">
        <f t="shared" ca="1" si="2774"/>
        <v>0</v>
      </c>
      <c r="L1909" s="395">
        <f t="shared" ca="1" si="2775"/>
        <v>0</v>
      </c>
      <c r="M1909" s="395">
        <f t="shared" ca="1" si="2776"/>
        <v>0</v>
      </c>
      <c r="N1909" s="395">
        <f t="shared" ca="1" si="2777"/>
        <v>0</v>
      </c>
      <c r="O1909" s="395">
        <f t="shared" ca="1" si="2778"/>
        <v>0</v>
      </c>
      <c r="P1909" s="395">
        <f t="shared" ca="1" si="2779"/>
        <v>0</v>
      </c>
      <c r="Q1909" s="395">
        <f t="shared" ca="1" si="2780"/>
        <v>0</v>
      </c>
      <c r="R1909" s="395">
        <f t="shared" ca="1" si="2781"/>
        <v>0</v>
      </c>
      <c r="S1909" s="395">
        <f t="shared" ca="1" si="2782"/>
        <v>0</v>
      </c>
      <c r="T1909" s="395">
        <f t="shared" ca="1" si="2783"/>
        <v>0</v>
      </c>
      <c r="U1909" s="395">
        <f t="shared" ca="1" si="2784"/>
        <v>0</v>
      </c>
      <c r="V1909" s="395">
        <f t="shared" ca="1" si="2785"/>
        <v>0</v>
      </c>
      <c r="W1909" s="395">
        <f t="shared" ca="1" si="2786"/>
        <v>0</v>
      </c>
      <c r="X1909" s="334"/>
      <c r="Y1909" s="334"/>
      <c r="Z1909" s="334"/>
      <c r="AA1909" s="249"/>
      <c r="AB1909" s="249"/>
    </row>
    <row r="1910" spans="1:28" hidden="1" outlineLevel="1">
      <c r="A1910" s="331">
        <v>6</v>
      </c>
      <c r="B1910" s="309" t="str">
        <f t="shared" ca="1" si="2787"/>
        <v>Depreciated Net Capex 2018</v>
      </c>
      <c r="C1910" s="398"/>
      <c r="D1910" s="398"/>
      <c r="E1910" s="398"/>
      <c r="F1910" s="398"/>
      <c r="G1910" s="398"/>
      <c r="H1910" s="399"/>
      <c r="I1910" s="400">
        <f ca="1">I1899</f>
        <v>0</v>
      </c>
      <c r="J1910" s="395">
        <f ca="1">IF(I1934="n/a",I1910,IFERROR(IF((OFFSET($C1910,0,$A1910))&lt;0,
MIN(0,I1910-(OFFSET($C1910,0,$A1910)/(OFFSET($C1905,-$A1909,$A1910)))),
MAX(0,I1910-(OFFSET($C1910,0,$A1910)/(OFFSET($C1905,-$A1909,$A1910))))),0))</f>
        <v>0</v>
      </c>
      <c r="K1910" s="395">
        <f t="shared" ca="1" si="2774"/>
        <v>0</v>
      </c>
      <c r="L1910" s="395">
        <f t="shared" ca="1" si="2775"/>
        <v>0</v>
      </c>
      <c r="M1910" s="395">
        <f t="shared" ca="1" si="2776"/>
        <v>0</v>
      </c>
      <c r="N1910" s="395">
        <f t="shared" ca="1" si="2777"/>
        <v>0</v>
      </c>
      <c r="O1910" s="395">
        <f t="shared" ca="1" si="2778"/>
        <v>0</v>
      </c>
      <c r="P1910" s="395">
        <f t="shared" ca="1" si="2779"/>
        <v>0</v>
      </c>
      <c r="Q1910" s="395">
        <f t="shared" ca="1" si="2780"/>
        <v>0</v>
      </c>
      <c r="R1910" s="395">
        <f t="shared" ca="1" si="2781"/>
        <v>0</v>
      </c>
      <c r="S1910" s="395">
        <f t="shared" ca="1" si="2782"/>
        <v>0</v>
      </c>
      <c r="T1910" s="395">
        <f t="shared" ca="1" si="2783"/>
        <v>0</v>
      </c>
      <c r="U1910" s="395">
        <f t="shared" ca="1" si="2784"/>
        <v>0</v>
      </c>
      <c r="V1910" s="395">
        <f t="shared" ca="1" si="2785"/>
        <v>0</v>
      </c>
      <c r="W1910" s="395">
        <f t="shared" ca="1" si="2786"/>
        <v>0</v>
      </c>
      <c r="X1910" s="334"/>
      <c r="Y1910" s="334"/>
      <c r="Z1910" s="334"/>
      <c r="AA1910" s="249"/>
      <c r="AB1910" s="249"/>
    </row>
    <row r="1911" spans="1:28" hidden="1" outlineLevel="1">
      <c r="A1911" s="331">
        <v>7</v>
      </c>
      <c r="B1911" s="309" t="str">
        <f t="shared" ca="1" si="2787"/>
        <v>Depreciated Net Capex 2019</v>
      </c>
      <c r="C1911" s="398"/>
      <c r="D1911" s="398"/>
      <c r="E1911" s="398"/>
      <c r="F1911" s="398"/>
      <c r="G1911" s="398"/>
      <c r="H1911" s="398"/>
      <c r="I1911" s="399"/>
      <c r="J1911" s="400">
        <f ca="1">J1899</f>
        <v>0</v>
      </c>
      <c r="K1911" s="395">
        <f ca="1">IF(J1935="n/a",J1911,IFERROR(IF((OFFSET($C1911,0,$A1911))&lt;0,
MIN(0,J1911-(OFFSET($C1911,0,$A1911)/(OFFSET($C1906,-$A1910,$A1911)))),
MAX(0,J1911-(OFFSET($C1911,0,$A1911)/(OFFSET($C1906,-$A1910,$A1911))))),0))</f>
        <v>0</v>
      </c>
      <c r="L1911" s="395">
        <f t="shared" ca="1" si="2775"/>
        <v>0</v>
      </c>
      <c r="M1911" s="395">
        <f t="shared" ca="1" si="2776"/>
        <v>0</v>
      </c>
      <c r="N1911" s="395">
        <f t="shared" ca="1" si="2777"/>
        <v>0</v>
      </c>
      <c r="O1911" s="395">
        <f t="shared" ca="1" si="2778"/>
        <v>0</v>
      </c>
      <c r="P1911" s="395">
        <f t="shared" ca="1" si="2779"/>
        <v>0</v>
      </c>
      <c r="Q1911" s="395">
        <f t="shared" ca="1" si="2780"/>
        <v>0</v>
      </c>
      <c r="R1911" s="395">
        <f t="shared" ca="1" si="2781"/>
        <v>0</v>
      </c>
      <c r="S1911" s="395">
        <f t="shared" ca="1" si="2782"/>
        <v>0</v>
      </c>
      <c r="T1911" s="395">
        <f t="shared" ca="1" si="2783"/>
        <v>0</v>
      </c>
      <c r="U1911" s="395">
        <f t="shared" ca="1" si="2784"/>
        <v>0</v>
      </c>
      <c r="V1911" s="395">
        <f t="shared" ca="1" si="2785"/>
        <v>0</v>
      </c>
      <c r="W1911" s="395">
        <f t="shared" ca="1" si="2786"/>
        <v>0</v>
      </c>
      <c r="X1911" s="334"/>
      <c r="Y1911" s="334"/>
      <c r="Z1911" s="334"/>
      <c r="AA1911" s="249"/>
      <c r="AB1911" s="249"/>
    </row>
    <row r="1912" spans="1:28" hidden="1" outlineLevel="1">
      <c r="A1912" s="331">
        <v>8</v>
      </c>
      <c r="B1912" s="309" t="str">
        <f t="shared" ca="1" si="2787"/>
        <v>Depreciated Net Capex 2020</v>
      </c>
      <c r="C1912" s="398"/>
      <c r="D1912" s="398"/>
      <c r="E1912" s="398"/>
      <c r="F1912" s="398"/>
      <c r="G1912" s="398"/>
      <c r="H1912" s="398"/>
      <c r="I1912" s="398"/>
      <c r="J1912" s="399"/>
      <c r="K1912" s="400">
        <f ca="1">K1899</f>
        <v>0</v>
      </c>
      <c r="L1912" s="395">
        <f ca="1">IF(K1936="n/a",K1912,IFERROR(IF((OFFSET($C1912,0,$A1912))&lt;0,
MIN(0,K1912-(OFFSET($C1912,0,$A1912)/(OFFSET($C1907,-$A1911,$A1912)))),
MAX(0,K1912-(OFFSET($C1912,0,$A1912)/(OFFSET($C1907,-$A1911,$A1912))))),0))</f>
        <v>0</v>
      </c>
      <c r="M1912" s="395">
        <f t="shared" ca="1" si="2776"/>
        <v>0</v>
      </c>
      <c r="N1912" s="395">
        <f t="shared" ca="1" si="2777"/>
        <v>0</v>
      </c>
      <c r="O1912" s="395">
        <f t="shared" ca="1" si="2778"/>
        <v>0</v>
      </c>
      <c r="P1912" s="395">
        <f t="shared" ca="1" si="2779"/>
        <v>0</v>
      </c>
      <c r="Q1912" s="395">
        <f t="shared" ca="1" si="2780"/>
        <v>0</v>
      </c>
      <c r="R1912" s="395">
        <f t="shared" ca="1" si="2781"/>
        <v>0</v>
      </c>
      <c r="S1912" s="395">
        <f t="shared" ca="1" si="2782"/>
        <v>0</v>
      </c>
      <c r="T1912" s="395">
        <f t="shared" ca="1" si="2783"/>
        <v>0</v>
      </c>
      <c r="U1912" s="395">
        <f t="shared" ca="1" si="2784"/>
        <v>0</v>
      </c>
      <c r="V1912" s="395">
        <f t="shared" ca="1" si="2785"/>
        <v>0</v>
      </c>
      <c r="W1912" s="395">
        <f t="shared" ca="1" si="2786"/>
        <v>0</v>
      </c>
      <c r="X1912" s="334"/>
      <c r="Y1912" s="334"/>
      <c r="Z1912" s="334"/>
      <c r="AA1912" s="249"/>
      <c r="AB1912" s="249"/>
    </row>
    <row r="1913" spans="1:28" hidden="1" outlineLevel="1">
      <c r="A1913" s="331">
        <v>9</v>
      </c>
      <c r="B1913" s="309" t="str">
        <f t="shared" ca="1" si="2787"/>
        <v>Depreciated Net Capex 2021</v>
      </c>
      <c r="C1913" s="398"/>
      <c r="D1913" s="398"/>
      <c r="E1913" s="398"/>
      <c r="F1913" s="398"/>
      <c r="G1913" s="398"/>
      <c r="H1913" s="398"/>
      <c r="I1913" s="398"/>
      <c r="J1913" s="398"/>
      <c r="K1913" s="399"/>
      <c r="L1913" s="400">
        <f ca="1">L1899</f>
        <v>0</v>
      </c>
      <c r="M1913" s="395">
        <f ca="1">IF(L1937="n/a",L1913,IFERROR(IF((OFFSET($C1913,0,$A1913))&lt;0,
MIN(0,L1913-(OFFSET($C1913,0,$A1913)/(OFFSET($C1908,-$A1912,$A1913)))),
MAX(0,L1913-(OFFSET($C1913,0,$A1913)/(OFFSET($C1908,-$A1912,$A1913))))),0))</f>
        <v>0</v>
      </c>
      <c r="N1913" s="395">
        <f t="shared" ca="1" si="2777"/>
        <v>0</v>
      </c>
      <c r="O1913" s="395">
        <f t="shared" ca="1" si="2778"/>
        <v>0</v>
      </c>
      <c r="P1913" s="395">
        <f t="shared" ca="1" si="2779"/>
        <v>0</v>
      </c>
      <c r="Q1913" s="395">
        <f t="shared" ca="1" si="2780"/>
        <v>0</v>
      </c>
      <c r="R1913" s="395">
        <f t="shared" ca="1" si="2781"/>
        <v>0</v>
      </c>
      <c r="S1913" s="395">
        <f t="shared" ca="1" si="2782"/>
        <v>0</v>
      </c>
      <c r="T1913" s="395">
        <f t="shared" ca="1" si="2783"/>
        <v>0</v>
      </c>
      <c r="U1913" s="395">
        <f t="shared" ca="1" si="2784"/>
        <v>0</v>
      </c>
      <c r="V1913" s="395">
        <f t="shared" ca="1" si="2785"/>
        <v>0</v>
      </c>
      <c r="W1913" s="395">
        <f t="shared" ca="1" si="2786"/>
        <v>0</v>
      </c>
      <c r="X1913" s="334"/>
      <c r="Y1913" s="334"/>
      <c r="Z1913" s="334"/>
      <c r="AA1913" s="249"/>
      <c r="AB1913" s="249"/>
    </row>
    <row r="1914" spans="1:28" hidden="1" outlineLevel="1">
      <c r="A1914" s="331">
        <v>10</v>
      </c>
      <c r="B1914" s="309" t="str">
        <f t="shared" ca="1" si="2787"/>
        <v>Depreciated Net Capex 2022</v>
      </c>
      <c r="C1914" s="398"/>
      <c r="D1914" s="398"/>
      <c r="E1914" s="398"/>
      <c r="F1914" s="398"/>
      <c r="G1914" s="398"/>
      <c r="H1914" s="398"/>
      <c r="I1914" s="398"/>
      <c r="J1914" s="398"/>
      <c r="K1914" s="398"/>
      <c r="L1914" s="399"/>
      <c r="M1914" s="400">
        <f ca="1">M1899</f>
        <v>0</v>
      </c>
      <c r="N1914" s="395">
        <f ca="1">IF(M1938="n/a",M1914,IFERROR(IF((OFFSET($C1914,0,$A1914))&lt;0,
MIN(0,M1914-(OFFSET($C1914,0,$A1914)/(OFFSET($C1909,-$A1913,$A1914)))),
MAX(0,M1914-(OFFSET($C1914,0,$A1914)/(OFFSET($C1909,-$A1913,$A1914))))),0))</f>
        <v>0</v>
      </c>
      <c r="O1914" s="395">
        <f t="shared" ca="1" si="2778"/>
        <v>0</v>
      </c>
      <c r="P1914" s="395">
        <f t="shared" ca="1" si="2779"/>
        <v>0</v>
      </c>
      <c r="Q1914" s="395">
        <f t="shared" ca="1" si="2780"/>
        <v>0</v>
      </c>
      <c r="R1914" s="395">
        <f t="shared" ca="1" si="2781"/>
        <v>0</v>
      </c>
      <c r="S1914" s="395">
        <f t="shared" ca="1" si="2782"/>
        <v>0</v>
      </c>
      <c r="T1914" s="395">
        <f t="shared" ca="1" si="2783"/>
        <v>0</v>
      </c>
      <c r="U1914" s="395">
        <f t="shared" ca="1" si="2784"/>
        <v>0</v>
      </c>
      <c r="V1914" s="395">
        <f t="shared" ca="1" si="2785"/>
        <v>0</v>
      </c>
      <c r="W1914" s="395">
        <f t="shared" ca="1" si="2786"/>
        <v>0</v>
      </c>
      <c r="X1914" s="334"/>
      <c r="Y1914" s="334"/>
      <c r="Z1914" s="334"/>
      <c r="AA1914" s="249"/>
      <c r="AB1914" s="249"/>
    </row>
    <row r="1915" spans="1:28" hidden="1" outlineLevel="1">
      <c r="A1915" s="331">
        <v>11</v>
      </c>
      <c r="B1915" s="309" t="str">
        <f t="shared" ca="1" si="2787"/>
        <v>Depreciated Net Capex 2023</v>
      </c>
      <c r="C1915" s="398"/>
      <c r="D1915" s="398"/>
      <c r="E1915" s="398"/>
      <c r="F1915" s="398"/>
      <c r="G1915" s="398"/>
      <c r="H1915" s="398"/>
      <c r="I1915" s="398"/>
      <c r="J1915" s="398"/>
      <c r="K1915" s="398"/>
      <c r="L1915" s="398"/>
      <c r="M1915" s="399"/>
      <c r="N1915" s="400">
        <f>N1899</f>
        <v>0</v>
      </c>
      <c r="O1915" s="395">
        <f ca="1">IF(N1939="n/a",N1915,IFERROR(IF((OFFSET($C1915,0,$A1915))&lt;0,
MIN(0,N1915-(OFFSET($C1915,0,$A1915)/(OFFSET($C1910,-$A1914,$A1915)))),
MAX(0,N1915-(OFFSET($C1915,0,$A1915)/(OFFSET($C1910,-$A1914,$A1915))))),0))</f>
        <v>0</v>
      </c>
      <c r="P1915" s="395">
        <f t="shared" ca="1" si="2779"/>
        <v>0</v>
      </c>
      <c r="Q1915" s="395">
        <f t="shared" ca="1" si="2780"/>
        <v>0</v>
      </c>
      <c r="R1915" s="395">
        <f t="shared" ca="1" si="2781"/>
        <v>0</v>
      </c>
      <c r="S1915" s="395">
        <f t="shared" ca="1" si="2782"/>
        <v>0</v>
      </c>
      <c r="T1915" s="395">
        <f t="shared" ca="1" si="2783"/>
        <v>0</v>
      </c>
      <c r="U1915" s="395">
        <f t="shared" ca="1" si="2784"/>
        <v>0</v>
      </c>
      <c r="V1915" s="395">
        <f t="shared" ca="1" si="2785"/>
        <v>0</v>
      </c>
      <c r="W1915" s="395">
        <f t="shared" ca="1" si="2786"/>
        <v>0</v>
      </c>
      <c r="X1915" s="334"/>
      <c r="Y1915" s="334"/>
      <c r="Z1915" s="334"/>
      <c r="AA1915" s="249"/>
      <c r="AB1915" s="249"/>
    </row>
    <row r="1916" spans="1:28" hidden="1" outlineLevel="1">
      <c r="A1916" s="331">
        <v>12</v>
      </c>
      <c r="B1916" s="309" t="str">
        <f t="shared" ca="1" si="2787"/>
        <v>Depreciated Net Capex 2024</v>
      </c>
      <c r="C1916" s="398"/>
      <c r="D1916" s="398"/>
      <c r="E1916" s="398"/>
      <c r="F1916" s="398"/>
      <c r="G1916" s="398"/>
      <c r="H1916" s="398"/>
      <c r="I1916" s="398"/>
      <c r="J1916" s="398"/>
      <c r="K1916" s="398"/>
      <c r="L1916" s="398"/>
      <c r="M1916" s="398"/>
      <c r="N1916" s="399"/>
      <c r="O1916" s="400">
        <f>O1899</f>
        <v>0</v>
      </c>
      <c r="P1916" s="395">
        <f ca="1">IF(O1940="n/a",O1916,IFERROR(IF((OFFSET($C1916,0,$A1916))&lt;0,
MIN(0,O1916-(OFFSET($C1916,0,$A1916)/(OFFSET($C1911,-$A1915,$A1916)))),
MAX(0,O1916-(OFFSET($C1916,0,$A1916)/(OFFSET($C1911,-$A1915,$A1916))))),0))</f>
        <v>0</v>
      </c>
      <c r="Q1916" s="395">
        <f t="shared" ca="1" si="2780"/>
        <v>0</v>
      </c>
      <c r="R1916" s="395">
        <f t="shared" ca="1" si="2781"/>
        <v>0</v>
      </c>
      <c r="S1916" s="395">
        <f t="shared" ca="1" si="2782"/>
        <v>0</v>
      </c>
      <c r="T1916" s="395">
        <f t="shared" ca="1" si="2783"/>
        <v>0</v>
      </c>
      <c r="U1916" s="395">
        <f t="shared" ca="1" si="2784"/>
        <v>0</v>
      </c>
      <c r="V1916" s="395">
        <f t="shared" ca="1" si="2785"/>
        <v>0</v>
      </c>
      <c r="W1916" s="395">
        <f t="shared" ca="1" si="2786"/>
        <v>0</v>
      </c>
      <c r="X1916" s="334"/>
      <c r="Y1916" s="334"/>
      <c r="Z1916" s="334"/>
      <c r="AA1916" s="249"/>
      <c r="AB1916" s="249"/>
    </row>
    <row r="1917" spans="1:28" hidden="1" outlineLevel="1">
      <c r="A1917" s="331">
        <v>13</v>
      </c>
      <c r="B1917" s="309" t="str">
        <f t="shared" ca="1" si="2787"/>
        <v>Depreciated Net Capex 2025</v>
      </c>
      <c r="C1917" s="398"/>
      <c r="D1917" s="398"/>
      <c r="E1917" s="398"/>
      <c r="F1917" s="398"/>
      <c r="G1917" s="398"/>
      <c r="H1917" s="398"/>
      <c r="I1917" s="398"/>
      <c r="J1917" s="398"/>
      <c r="K1917" s="398"/>
      <c r="L1917" s="398"/>
      <c r="M1917" s="398"/>
      <c r="N1917" s="398"/>
      <c r="O1917" s="399"/>
      <c r="P1917" s="400">
        <f>P1899</f>
        <v>0</v>
      </c>
      <c r="Q1917" s="395">
        <f ca="1">IF(P1941="n/a",P1917,IFERROR(IF((OFFSET($C1917,0,$A1917))&lt;0,
MIN(0,P1917-(OFFSET($C1917,0,$A1917)/(OFFSET($C1912,-$A1916,$A1917)))),
MAX(0,P1917-(OFFSET($C1917,0,$A1917)/(OFFSET($C1912,-$A1916,$A1917))))),0))</f>
        <v>0</v>
      </c>
      <c r="R1917" s="395">
        <f t="shared" ca="1" si="2781"/>
        <v>0</v>
      </c>
      <c r="S1917" s="395">
        <f t="shared" ca="1" si="2782"/>
        <v>0</v>
      </c>
      <c r="T1917" s="395">
        <f t="shared" ca="1" si="2783"/>
        <v>0</v>
      </c>
      <c r="U1917" s="395">
        <f t="shared" ca="1" si="2784"/>
        <v>0</v>
      </c>
      <c r="V1917" s="395">
        <f t="shared" ca="1" si="2785"/>
        <v>0</v>
      </c>
      <c r="W1917" s="395">
        <f t="shared" ca="1" si="2786"/>
        <v>0</v>
      </c>
      <c r="X1917" s="334"/>
      <c r="Y1917" s="334"/>
      <c r="Z1917" s="334"/>
      <c r="AA1917" s="249"/>
      <c r="AB1917" s="249"/>
    </row>
    <row r="1918" spans="1:28" hidden="1" outlineLevel="1">
      <c r="A1918" s="331">
        <v>14</v>
      </c>
      <c r="B1918" s="309" t="str">
        <f t="shared" ca="1" si="2787"/>
        <v>Depreciated Net Capex 2026</v>
      </c>
      <c r="C1918" s="398"/>
      <c r="D1918" s="398"/>
      <c r="E1918" s="398"/>
      <c r="F1918" s="398"/>
      <c r="G1918" s="398"/>
      <c r="H1918" s="398"/>
      <c r="I1918" s="398"/>
      <c r="J1918" s="398"/>
      <c r="K1918" s="398"/>
      <c r="L1918" s="398"/>
      <c r="M1918" s="398"/>
      <c r="N1918" s="398"/>
      <c r="O1918" s="398"/>
      <c r="P1918" s="399"/>
      <c r="Q1918" s="400">
        <f>Q1899</f>
        <v>0</v>
      </c>
      <c r="R1918" s="395">
        <f ca="1">IF(Q1942="n/a",Q1918,IFERROR(IF((OFFSET($C1918,0,$A1918))&lt;0,
MIN(0,Q1918-(OFFSET($C1918,0,$A1918)/(OFFSET($C1913,-$A1917,$A1918)))),
MAX(0,Q1918-(OFFSET($C1918,0,$A1918)/(OFFSET($C1913,-$A1917,$A1918))))),0))</f>
        <v>0</v>
      </c>
      <c r="S1918" s="395">
        <f t="shared" ca="1" si="2782"/>
        <v>0</v>
      </c>
      <c r="T1918" s="395">
        <f t="shared" ca="1" si="2783"/>
        <v>0</v>
      </c>
      <c r="U1918" s="395">
        <f t="shared" ca="1" si="2784"/>
        <v>0</v>
      </c>
      <c r="V1918" s="395">
        <f t="shared" ca="1" si="2785"/>
        <v>0</v>
      </c>
      <c r="W1918" s="395">
        <f t="shared" ca="1" si="2786"/>
        <v>0</v>
      </c>
      <c r="X1918" s="334"/>
      <c r="Y1918" s="334"/>
      <c r="Z1918" s="334"/>
      <c r="AA1918" s="249"/>
      <c r="AB1918" s="249"/>
    </row>
    <row r="1919" spans="1:28" hidden="1" outlineLevel="1">
      <c r="A1919" s="331">
        <v>15</v>
      </c>
      <c r="B1919" s="309" t="str">
        <f t="shared" ca="1" si="2787"/>
        <v>Depreciated Net Capex 2027</v>
      </c>
      <c r="C1919" s="398"/>
      <c r="D1919" s="398"/>
      <c r="E1919" s="398"/>
      <c r="F1919" s="398"/>
      <c r="G1919" s="398"/>
      <c r="H1919" s="398"/>
      <c r="I1919" s="398"/>
      <c r="J1919" s="398"/>
      <c r="K1919" s="398"/>
      <c r="L1919" s="398"/>
      <c r="M1919" s="398"/>
      <c r="N1919" s="398"/>
      <c r="O1919" s="398"/>
      <c r="P1919" s="398"/>
      <c r="Q1919" s="399"/>
      <c r="R1919" s="400">
        <f>R1899</f>
        <v>0</v>
      </c>
      <c r="S1919" s="395">
        <f ca="1">IF(R1943="n/a",R1919,IFERROR(IF((OFFSET($C1919,0,$A1919))&lt;0,
MIN(0,R1919-(OFFSET($C1919,0,$A1919)/(OFFSET($C1914,-$A1918,$A1919)))),
MAX(0,R1919-(OFFSET($C1919,0,$A1919)/(OFFSET($C1914,-$A1918,$A1919))))),0))</f>
        <v>0</v>
      </c>
      <c r="T1919" s="395">
        <f t="shared" ca="1" si="2783"/>
        <v>0</v>
      </c>
      <c r="U1919" s="395">
        <f t="shared" ca="1" si="2784"/>
        <v>0</v>
      </c>
      <c r="V1919" s="395">
        <f t="shared" ca="1" si="2785"/>
        <v>0</v>
      </c>
      <c r="W1919" s="395">
        <f t="shared" ca="1" si="2786"/>
        <v>0</v>
      </c>
      <c r="X1919" s="334"/>
      <c r="Y1919" s="334"/>
      <c r="Z1919" s="334"/>
      <c r="AA1919" s="249"/>
      <c r="AB1919" s="249"/>
    </row>
    <row r="1920" spans="1:28" hidden="1" outlineLevel="1">
      <c r="A1920" s="331">
        <v>16</v>
      </c>
      <c r="B1920" s="309" t="str">
        <f t="shared" ca="1" si="2787"/>
        <v>Depreciated Net Capex 2028</v>
      </c>
      <c r="C1920" s="398"/>
      <c r="D1920" s="398"/>
      <c r="E1920" s="398"/>
      <c r="F1920" s="398"/>
      <c r="G1920" s="398"/>
      <c r="H1920" s="398"/>
      <c r="I1920" s="398"/>
      <c r="J1920" s="398"/>
      <c r="K1920" s="398"/>
      <c r="L1920" s="398"/>
      <c r="M1920" s="398"/>
      <c r="N1920" s="398"/>
      <c r="O1920" s="398"/>
      <c r="P1920" s="398"/>
      <c r="Q1920" s="398"/>
      <c r="R1920" s="399"/>
      <c r="S1920" s="400">
        <f>S1899</f>
        <v>0</v>
      </c>
      <c r="T1920" s="395">
        <f ca="1">IF(S1944="n/a",S1920,IFERROR(IF((OFFSET($C1920,0,$A1920))&lt;0,
MIN(0,S1920-(OFFSET($C1920,0,$A1920)/(OFFSET($C1915,-$A1919,$A1920)))),
MAX(0,S1920-(OFFSET($C1920,0,$A1920)/(OFFSET($C1915,-$A1919,$A1920))))),0))</f>
        <v>0</v>
      </c>
      <c r="U1920" s="395">
        <f t="shared" ca="1" si="2784"/>
        <v>0</v>
      </c>
      <c r="V1920" s="395">
        <f t="shared" ca="1" si="2785"/>
        <v>0</v>
      </c>
      <c r="W1920" s="395">
        <f t="shared" ca="1" si="2786"/>
        <v>0</v>
      </c>
      <c r="X1920" s="334"/>
      <c r="Y1920" s="334"/>
      <c r="Z1920" s="334"/>
      <c r="AA1920" s="249"/>
      <c r="AB1920" s="249"/>
    </row>
    <row r="1921" spans="1:28" hidden="1" outlineLevel="1">
      <c r="A1921" s="331">
        <v>17</v>
      </c>
      <c r="B1921" s="309" t="str">
        <f t="shared" ca="1" si="2787"/>
        <v>Depreciated Net Capex 2029</v>
      </c>
      <c r="C1921" s="398"/>
      <c r="D1921" s="398"/>
      <c r="E1921" s="398"/>
      <c r="F1921" s="398"/>
      <c r="G1921" s="398"/>
      <c r="H1921" s="398"/>
      <c r="I1921" s="398"/>
      <c r="J1921" s="398"/>
      <c r="K1921" s="398"/>
      <c r="L1921" s="398"/>
      <c r="M1921" s="398"/>
      <c r="N1921" s="398"/>
      <c r="O1921" s="398"/>
      <c r="P1921" s="398"/>
      <c r="Q1921" s="398"/>
      <c r="R1921" s="398"/>
      <c r="S1921" s="399"/>
      <c r="T1921" s="400">
        <f>T1899</f>
        <v>0</v>
      </c>
      <c r="U1921" s="395">
        <f ca="1">IF(T1945="n/a",T1921,IFERROR(IF((OFFSET($C1921,0,$A1921))&lt;0,
MIN(0,T1921-(OFFSET($C1921,0,$A1921)/(OFFSET($C1916,-$A1920,$A1921)))),
MAX(0,T1921-(OFFSET($C1921,0,$A1921)/(OFFSET($C1916,-$A1920,$A1921))))),0))</f>
        <v>0</v>
      </c>
      <c r="V1921" s="395">
        <f t="shared" ca="1" si="2785"/>
        <v>0</v>
      </c>
      <c r="W1921" s="395">
        <f t="shared" ca="1" si="2786"/>
        <v>0</v>
      </c>
      <c r="X1921" s="334"/>
      <c r="Y1921" s="334"/>
      <c r="Z1921" s="334"/>
      <c r="AA1921" s="249"/>
      <c r="AB1921" s="249"/>
    </row>
    <row r="1922" spans="1:28" hidden="1" outlineLevel="1">
      <c r="A1922" s="331">
        <v>18</v>
      </c>
      <c r="B1922" s="309" t="str">
        <f t="shared" ca="1" si="2787"/>
        <v>Depreciated Net Capex 2030</v>
      </c>
      <c r="C1922" s="398"/>
      <c r="D1922" s="398"/>
      <c r="E1922" s="398"/>
      <c r="F1922" s="398"/>
      <c r="G1922" s="398"/>
      <c r="H1922" s="398"/>
      <c r="I1922" s="398"/>
      <c r="J1922" s="398"/>
      <c r="K1922" s="398"/>
      <c r="L1922" s="398"/>
      <c r="M1922" s="398"/>
      <c r="N1922" s="398"/>
      <c r="O1922" s="398"/>
      <c r="P1922" s="398"/>
      <c r="Q1922" s="398"/>
      <c r="R1922" s="398"/>
      <c r="S1922" s="398"/>
      <c r="T1922" s="399"/>
      <c r="U1922" s="400">
        <f>U1899</f>
        <v>0</v>
      </c>
      <c r="V1922" s="395">
        <f ca="1">IF(U1946="n/a",U1922,IFERROR(IF((OFFSET($C1922,0,$A1922))&lt;0,
MIN(0,U1922-(OFFSET($C1922,0,$A1922)/(OFFSET($C1917,-$A1921,$A1922)))),
MAX(0,U1922-(OFFSET($C1922,0,$A1922)/(OFFSET($C1917,-$A1921,$A1922))))),0))</f>
        <v>0</v>
      </c>
      <c r="W1922" s="395">
        <f t="shared" ca="1" si="2786"/>
        <v>0</v>
      </c>
      <c r="X1922" s="334"/>
      <c r="Y1922" s="334"/>
      <c r="Z1922" s="334"/>
      <c r="AA1922" s="249"/>
      <c r="AB1922" s="249"/>
    </row>
    <row r="1923" spans="1:28" hidden="1" outlineLevel="1">
      <c r="A1923" s="331">
        <v>19</v>
      </c>
      <c r="B1923" s="309" t="str">
        <f t="shared" ca="1" si="2787"/>
        <v>Depreciated Net Capex 2031</v>
      </c>
      <c r="C1923" s="398"/>
      <c r="D1923" s="398"/>
      <c r="E1923" s="398"/>
      <c r="F1923" s="398"/>
      <c r="G1923" s="398"/>
      <c r="H1923" s="398"/>
      <c r="I1923" s="398"/>
      <c r="J1923" s="398"/>
      <c r="K1923" s="398"/>
      <c r="L1923" s="398"/>
      <c r="M1923" s="398"/>
      <c r="N1923" s="398"/>
      <c r="O1923" s="398"/>
      <c r="P1923" s="398"/>
      <c r="Q1923" s="398"/>
      <c r="R1923" s="398"/>
      <c r="S1923" s="398"/>
      <c r="T1923" s="398"/>
      <c r="U1923" s="399"/>
      <c r="V1923" s="400">
        <f>V1899</f>
        <v>0</v>
      </c>
      <c r="W1923" s="395">
        <f ca="1">IF(V1947="n/a",V1923,IFERROR(IF((OFFSET($C1923,0,$A1923))&lt;0,
MIN(0,V1923-(OFFSET($C1923,0,$A1923)/(OFFSET($C1918,-$A1922,$A1923)))),
MAX(0,V1923-(OFFSET($C1923,0,$A1923)/(OFFSET($C1918,-$A1922,$A1923))))),0))</f>
        <v>0</v>
      </c>
      <c r="X1923" s="334"/>
      <c r="Y1923" s="334"/>
      <c r="Z1923" s="334"/>
      <c r="AA1923" s="249"/>
      <c r="AB1923" s="249"/>
    </row>
    <row r="1924" spans="1:28" hidden="1" outlineLevel="1">
      <c r="A1924" s="331">
        <v>20</v>
      </c>
      <c r="B1924" s="309" t="str">
        <f t="shared" ca="1" si="2787"/>
        <v>Depreciated Net Capex 2032</v>
      </c>
      <c r="C1924" s="398"/>
      <c r="D1924" s="398"/>
      <c r="E1924" s="398"/>
      <c r="F1924" s="398"/>
      <c r="G1924" s="398"/>
      <c r="H1924" s="398"/>
      <c r="I1924" s="398"/>
      <c r="J1924" s="398"/>
      <c r="K1924" s="398"/>
      <c r="L1924" s="398"/>
      <c r="M1924" s="398"/>
      <c r="N1924" s="398"/>
      <c r="O1924" s="398"/>
      <c r="P1924" s="398"/>
      <c r="Q1924" s="398"/>
      <c r="R1924" s="398"/>
      <c r="S1924" s="398"/>
      <c r="T1924" s="398"/>
      <c r="U1924" s="398"/>
      <c r="V1924" s="399"/>
      <c r="W1924" s="395">
        <f>W1899</f>
        <v>0</v>
      </c>
      <c r="X1924" s="249"/>
      <c r="Y1924" s="249"/>
      <c r="Z1924" s="249"/>
      <c r="AA1924" s="249"/>
      <c r="AB1924" s="249"/>
    </row>
    <row r="1925" spans="1:28" hidden="1" outlineLevel="1">
      <c r="A1925" s="249"/>
      <c r="B1925" s="332"/>
      <c r="C1925" s="395"/>
      <c r="D1925" s="395"/>
      <c r="E1925" s="395"/>
      <c r="F1925" s="395"/>
      <c r="G1925" s="395"/>
      <c r="H1925" s="395"/>
      <c r="I1925" s="395"/>
      <c r="J1925" s="395"/>
      <c r="K1925" s="395"/>
      <c r="L1925" s="395"/>
      <c r="M1925" s="395"/>
      <c r="N1925" s="395"/>
      <c r="O1925" s="395"/>
      <c r="P1925" s="395"/>
      <c r="Q1925" s="395"/>
      <c r="R1925" s="395"/>
      <c r="S1925" s="395"/>
      <c r="T1925" s="395"/>
      <c r="U1925" s="395"/>
      <c r="V1925" s="395"/>
      <c r="W1925" s="395"/>
      <c r="X1925" s="249"/>
      <c r="Y1925" s="249"/>
      <c r="Z1925" s="249"/>
      <c r="AA1925" s="249"/>
      <c r="AB1925" s="249"/>
    </row>
    <row r="1926" spans="1:28" hidden="1" outlineLevel="1">
      <c r="A1926" s="249"/>
      <c r="B1926" s="332"/>
      <c r="C1926" s="395"/>
      <c r="D1926" s="395"/>
      <c r="E1926" s="395"/>
      <c r="F1926" s="395"/>
      <c r="G1926" s="395"/>
      <c r="H1926" s="395"/>
      <c r="I1926" s="395"/>
      <c r="J1926" s="395"/>
      <c r="K1926" s="395"/>
      <c r="L1926" s="395"/>
      <c r="M1926" s="395"/>
      <c r="N1926" s="395"/>
      <c r="O1926" s="395"/>
      <c r="P1926" s="395"/>
      <c r="Q1926" s="395"/>
      <c r="R1926" s="395"/>
      <c r="S1926" s="395"/>
      <c r="T1926" s="395"/>
      <c r="U1926" s="395"/>
      <c r="V1926" s="395"/>
      <c r="W1926" s="395"/>
      <c r="X1926" s="249"/>
      <c r="Y1926" s="249"/>
      <c r="Z1926" s="249"/>
      <c r="AA1926" s="249"/>
      <c r="AB1926" s="249"/>
    </row>
    <row r="1927" spans="1:28" hidden="1" outlineLevel="1">
      <c r="A1927" s="249"/>
      <c r="B1927" s="309" t="s">
        <v>302</v>
      </c>
      <c r="C1927" s="395"/>
      <c r="D1927" s="395">
        <f t="shared" ref="D1927" ca="1" si="2788">IF(C1927="n/a","n/a",IF(AND(C1927&lt;1,D1901=0),0,
IF(D1901=0,C1927-1,
IF(C1927&lt;1,D1902,
(((C1927-1)*(C1903-(C1903/(C1927))))+(D1901*D1902))/(D1903)))))</f>
        <v>0</v>
      </c>
      <c r="E1927" s="395">
        <f t="shared" ref="E1927" ca="1" si="2789">IF(D1927="n/a","n/a",IF(AND(D1927&lt;1,E1901=0),0,
IF(E1901=0,D1927-1,
IF(D1927&lt;1,E1902,
(((D1927-1)*(D1903-(D1903/(D1927))))+(E1901*E1902))/(E1903)))))</f>
        <v>0</v>
      </c>
      <c r="F1927" s="395">
        <f t="shared" ref="F1927" ca="1" si="2790">IF(E1927="n/a","n/a",IF(AND(E1927&lt;1,F1901=0),0,
IF(F1901=0,E1927-1,
IF(E1927&lt;1,F1902,
(((E1927-1)*(E1903-(E1903/(E1927))))+(F1901*F1902))/(F1903)))))</f>
        <v>0</v>
      </c>
      <c r="G1927" s="395">
        <f t="shared" ref="G1927" ca="1" si="2791">IF(F1927="n/a","n/a",IF(AND(F1927&lt;1,G1901=0),0,
IF(G1901=0,F1927-1,
IF(F1927&lt;1,G1902,
(((F1927-1)*(F1903-(F1903/(F1927))))+(G1901*G1902))/(G1903)))))</f>
        <v>0</v>
      </c>
      <c r="H1927" s="395">
        <f t="shared" ref="H1927" ca="1" si="2792">IF(G1927="n/a","n/a",IF(AND(G1927&lt;1,H1901=0),0,
IF(H1901=0,G1927-1,
IF(G1927&lt;1,H1902,
(((G1927-1)*(G1903-(G1903/(G1927))))+(H1901*H1902))/(H1903)))))</f>
        <v>0</v>
      </c>
      <c r="I1927" s="395">
        <f ca="1">IF(H1927="n/a","n/a",IF(AND(H1927&lt;1,I1901=0),0,
IF(I1901=0,H1927-1,
IF(H1927&lt;1,I1902,
(((H1927-1)*(H1903-(H1903/(H1927))))+(I1901*I1902))/(I1903)))))</f>
        <v>0</v>
      </c>
      <c r="J1927" s="395">
        <f t="shared" ref="J1927" ca="1" si="2793">IF(I1927="n/a","n/a",IF(AND(I1927&lt;1,J1901=0),0,
IF(J1901=0,I1927-1,
IF(I1927&lt;1,J1902,
(((I1927-1)*(I1903-(I1903/(I1927))))+(J1901*J1902))/(J1903)))))</f>
        <v>0</v>
      </c>
      <c r="K1927" s="395">
        <f t="shared" ref="K1927" ca="1" si="2794">IF(J1927="n/a","n/a",IF(AND(J1927&lt;1,K1901=0),0,
IF(K1901=0,J1927-1,
IF(J1927&lt;1,K1902,
(((J1927-1)*(J1903-(J1903/(J1927))))+(K1901*K1902))/(K1903)))))</f>
        <v>0</v>
      </c>
      <c r="L1927" s="395">
        <f t="shared" ref="L1927" ca="1" si="2795">IF(K1927="n/a","n/a",IF(AND(K1927&lt;1,L1901=0),0,
IF(L1901=0,K1927-1,
IF(K1927&lt;1,L1902,
(((K1927-1)*(K1903-(K1903/(K1927))))+(L1901*L1902))/(L1903)))))</f>
        <v>0</v>
      </c>
      <c r="M1927" s="395">
        <f t="shared" ref="M1927" ca="1" si="2796">IF(L1927="n/a","n/a",IF(AND(L1927&lt;1,M1901=0),0,
IF(M1901=0,L1927-1,
IF(L1927&lt;1,M1902,
(((L1927-1)*(L1903-(L1903/(L1927))))+(M1901*M1902))/(M1903)))))</f>
        <v>0</v>
      </c>
      <c r="N1927" s="395">
        <f t="shared" ref="N1927" ca="1" si="2797">IF(M1927="n/a","n/a",IF(AND(M1927&lt;1,N1901=0),0,
IF(N1901=0,M1927-1,
IF(M1927&lt;1,N1902,
(((M1927-1)*(M1903-(M1903/(M1927))))+(N1901*N1902))/(N1903)))))</f>
        <v>0</v>
      </c>
      <c r="O1927" s="395">
        <f t="shared" ref="O1927" ca="1" si="2798">IF(N1927="n/a","n/a",IF(AND(N1927&lt;1,O1901=0),0,
IF(O1901=0,N1927-1,
IF(N1927&lt;1,O1902,
(((N1927-1)*(N1903-(N1903/(N1927))))+(O1901*O1902))/(O1903)))))</f>
        <v>0</v>
      </c>
      <c r="P1927" s="395">
        <f t="shared" ref="P1927" ca="1" si="2799">IF(O1927="n/a","n/a",IF(AND(O1927&lt;1,P1901=0),0,
IF(P1901=0,O1927-1,
IF(O1927&lt;1,P1902,
(((O1927-1)*(O1903-(O1903/(O1927))))+(P1901*P1902))/(P1903)))))</f>
        <v>0</v>
      </c>
      <c r="Q1927" s="395">
        <f t="shared" ref="Q1927" ca="1" si="2800">IF(P1927="n/a","n/a",IF(AND(P1927&lt;1,Q1901=0),0,
IF(Q1901=0,P1927-1,
IF(P1927&lt;1,Q1902,
(((P1927-1)*(P1903-(P1903/(P1927))))+(Q1901*Q1902))/(Q1903)))))</f>
        <v>0</v>
      </c>
      <c r="R1927" s="395">
        <f t="shared" ref="R1927" ca="1" si="2801">IF(Q1927="n/a","n/a",IF(AND(Q1927&lt;1,R1901=0),0,
IF(R1901=0,Q1927-1,
IF(Q1927&lt;1,R1902,
(((Q1927-1)*(Q1903-(Q1903/(Q1927))))+(R1901*R1902))/(R1903)))))</f>
        <v>0</v>
      </c>
      <c r="S1927" s="395">
        <f t="shared" ref="S1927" ca="1" si="2802">IF(R1927="n/a","n/a",IF(AND(R1927&lt;1,S1901=0),0,
IF(S1901=0,R1927-1,
IF(R1927&lt;1,S1902,
(((R1927-1)*(R1903-(R1903/(R1927))))+(S1901*S1902))/(S1903)))))</f>
        <v>0</v>
      </c>
      <c r="T1927" s="395">
        <f t="shared" ref="T1927" ca="1" si="2803">IF(S1927="n/a","n/a",IF(AND(S1927&lt;1,T1901=0),0,
IF(T1901=0,S1927-1,
IF(S1927&lt;1,T1902,
(((S1927-1)*(S1903-(S1903/(S1927))))+(T1901*T1902))/(T1903)))))</f>
        <v>0</v>
      </c>
      <c r="U1927" s="395">
        <f t="shared" ref="U1927" ca="1" si="2804">IF(T1927="n/a","n/a",IF(AND(T1927&lt;1,U1901=0),0,
IF(U1901=0,T1927-1,
IF(T1927&lt;1,U1902,
(((T1927-1)*(T1903-(T1903/(T1927))))+(U1901*U1902))/(U1903)))))</f>
        <v>0</v>
      </c>
      <c r="V1927" s="395">
        <f t="shared" ref="V1927" ca="1" si="2805">IF(U1927="n/a","n/a",IF(AND(U1927&lt;1,V1901=0),0,
IF(V1901=0,U1927-1,
IF(U1927&lt;1,V1902,
(((U1927-1)*(U1903-(U1903/(U1927))))+(V1901*V1902))/(V1903)))))</f>
        <v>0</v>
      </c>
      <c r="W1927" s="395">
        <f t="shared" ref="W1927" ca="1" si="2806">IF(V1927="n/a","n/a",IF(AND(V1927&lt;1,W1901=0),0,
IF(W1901=0,V1927-1,
IF(V1927&lt;1,W1902,
(((V1927-1)*(V1903-(V1903/(V1927))))+(W1901*W1902))/(W1903)))))</f>
        <v>0</v>
      </c>
      <c r="X1927" s="249"/>
      <c r="Y1927" s="249"/>
      <c r="Z1927" s="249"/>
      <c r="AA1927" s="249"/>
      <c r="AB1927" s="249"/>
    </row>
    <row r="1928" spans="1:28" hidden="1" outlineLevel="1">
      <c r="A1928" s="249"/>
      <c r="B1928" s="309" t="s">
        <v>301</v>
      </c>
      <c r="C1928" s="400">
        <f ca="1">C1900</f>
        <v>0</v>
      </c>
      <c r="D1928" s="395">
        <f t="shared" ref="D1928" ca="1" si="2807">IF(C1928="n/a","n/a",MAX(0,C1928-1))</f>
        <v>0</v>
      </c>
      <c r="E1928" s="395">
        <f t="shared" ref="E1928:E1929" ca="1" si="2808">IF(D1928="n/a","n/a",MAX(0,D1928-1))</f>
        <v>0</v>
      </c>
      <c r="F1928" s="395">
        <f t="shared" ref="F1928:F1930" ca="1" si="2809">IF(E1928="n/a","n/a",MAX(0,E1928-1))</f>
        <v>0</v>
      </c>
      <c r="G1928" s="395">
        <f t="shared" ref="G1928:G1931" ca="1" si="2810">IF(F1928="n/a","n/a",MAX(0,F1928-1))</f>
        <v>0</v>
      </c>
      <c r="H1928" s="395">
        <f t="shared" ref="H1928:H1932" ca="1" si="2811">IF(G1928="n/a","n/a",MAX(0,G1928-1))</f>
        <v>0</v>
      </c>
      <c r="I1928" s="395">
        <f t="shared" ref="I1928:I1933" ca="1" si="2812">IF(H1928="n/a","n/a",MAX(0,H1928-1))</f>
        <v>0</v>
      </c>
      <c r="J1928" s="395">
        <f t="shared" ref="J1928:J1934" ca="1" si="2813">IF(I1928="n/a","n/a",MAX(0,I1928-1))</f>
        <v>0</v>
      </c>
      <c r="K1928" s="395">
        <f t="shared" ref="K1928:K1935" ca="1" si="2814">IF(J1928="n/a","n/a",MAX(0,J1928-1))</f>
        <v>0</v>
      </c>
      <c r="L1928" s="395">
        <f t="shared" ref="L1928:L1936" ca="1" si="2815">IF(K1928="n/a","n/a",MAX(0,K1928-1))</f>
        <v>0</v>
      </c>
      <c r="M1928" s="395">
        <f t="shared" ref="M1928:M1937" ca="1" si="2816">IF(L1928="n/a","n/a",MAX(0,L1928-1))</f>
        <v>0</v>
      </c>
      <c r="N1928" s="395">
        <f t="shared" ref="N1928:N1938" ca="1" si="2817">IF(M1928="n/a","n/a",MAX(0,M1928-1))</f>
        <v>0</v>
      </c>
      <c r="O1928" s="395">
        <f t="shared" ref="O1928:O1939" ca="1" si="2818">IF(N1928="n/a","n/a",MAX(0,N1928-1))</f>
        <v>0</v>
      </c>
      <c r="P1928" s="395">
        <f t="shared" ref="P1928:P1940" ca="1" si="2819">IF(O1928="n/a","n/a",MAX(0,O1928-1))</f>
        <v>0</v>
      </c>
      <c r="Q1928" s="395">
        <f t="shared" ref="Q1928:Q1941" ca="1" si="2820">IF(P1928="n/a","n/a",MAX(0,P1928-1))</f>
        <v>0</v>
      </c>
      <c r="R1928" s="395">
        <f t="shared" ref="R1928:R1942" ca="1" si="2821">IF(Q1928="n/a","n/a",MAX(0,Q1928-1))</f>
        <v>0</v>
      </c>
      <c r="S1928" s="395">
        <f t="shared" ref="S1928:S1943" ca="1" si="2822">IF(R1928="n/a","n/a",MAX(0,R1928-1))</f>
        <v>0</v>
      </c>
      <c r="T1928" s="395">
        <f t="shared" ref="T1928:T1944" ca="1" si="2823">IF(S1928="n/a","n/a",MAX(0,S1928-1))</f>
        <v>0</v>
      </c>
      <c r="U1928" s="395">
        <f t="shared" ref="U1928:U1945" ca="1" si="2824">IF(T1928="n/a","n/a",MAX(0,T1928-1))</f>
        <v>0</v>
      </c>
      <c r="V1928" s="395">
        <f t="shared" ref="V1928:V1946" ca="1" si="2825">IF(U1928="n/a","n/a",MAX(0,U1928-1))</f>
        <v>0</v>
      </c>
      <c r="W1928" s="395">
        <f t="shared" ref="W1928:W1946" ca="1" si="2826">IF(V1928="n/a","n/a",MAX(0,V1928-1))</f>
        <v>0</v>
      </c>
      <c r="X1928" s="249"/>
      <c r="Y1928" s="249"/>
      <c r="Z1928" s="249"/>
      <c r="AA1928" s="249"/>
      <c r="AB1928" s="249"/>
    </row>
    <row r="1929" spans="1:28" hidden="1" outlineLevel="1">
      <c r="A1929" s="249"/>
      <c r="B1929" s="309" t="str">
        <f t="shared" ref="B1929:B1948" ca="1" si="2827">"RL Capex "&amp;OFFSET($C$6,0,A1905)</f>
        <v>RL Capex 2013</v>
      </c>
      <c r="C1929" s="396"/>
      <c r="D1929" s="400">
        <f ca="1">D1900</f>
        <v>0</v>
      </c>
      <c r="E1929" s="395">
        <f t="shared" ca="1" si="2808"/>
        <v>0</v>
      </c>
      <c r="F1929" s="395">
        <f t="shared" ca="1" si="2809"/>
        <v>0</v>
      </c>
      <c r="G1929" s="395">
        <f t="shared" ca="1" si="2810"/>
        <v>0</v>
      </c>
      <c r="H1929" s="395">
        <f t="shared" ca="1" si="2811"/>
        <v>0</v>
      </c>
      <c r="I1929" s="395">
        <f t="shared" ca="1" si="2812"/>
        <v>0</v>
      </c>
      <c r="J1929" s="395">
        <f t="shared" ca="1" si="2813"/>
        <v>0</v>
      </c>
      <c r="K1929" s="395">
        <f t="shared" ca="1" si="2814"/>
        <v>0</v>
      </c>
      <c r="L1929" s="395">
        <f t="shared" ca="1" si="2815"/>
        <v>0</v>
      </c>
      <c r="M1929" s="395">
        <f t="shared" ca="1" si="2816"/>
        <v>0</v>
      </c>
      <c r="N1929" s="395">
        <f t="shared" ca="1" si="2817"/>
        <v>0</v>
      </c>
      <c r="O1929" s="395">
        <f t="shared" ca="1" si="2818"/>
        <v>0</v>
      </c>
      <c r="P1929" s="395">
        <f t="shared" ca="1" si="2819"/>
        <v>0</v>
      </c>
      <c r="Q1929" s="395">
        <f t="shared" ca="1" si="2820"/>
        <v>0</v>
      </c>
      <c r="R1929" s="395">
        <f t="shared" ca="1" si="2821"/>
        <v>0</v>
      </c>
      <c r="S1929" s="395">
        <f t="shared" ca="1" si="2822"/>
        <v>0</v>
      </c>
      <c r="T1929" s="395">
        <f t="shared" ca="1" si="2823"/>
        <v>0</v>
      </c>
      <c r="U1929" s="395">
        <f t="shared" ca="1" si="2824"/>
        <v>0</v>
      </c>
      <c r="V1929" s="395">
        <f t="shared" ca="1" si="2825"/>
        <v>0</v>
      </c>
      <c r="W1929" s="395">
        <f t="shared" ca="1" si="2826"/>
        <v>0</v>
      </c>
      <c r="X1929" s="249"/>
      <c r="Y1929" s="249"/>
      <c r="Z1929" s="249"/>
      <c r="AA1929" s="249"/>
      <c r="AB1929" s="249"/>
    </row>
    <row r="1930" spans="1:28" hidden="1" outlineLevel="1">
      <c r="A1930" s="249"/>
      <c r="B1930" s="309" t="str">
        <f t="shared" ca="1" si="2827"/>
        <v>RL Capex 2014</v>
      </c>
      <c r="C1930" s="401"/>
      <c r="D1930" s="396"/>
      <c r="E1930" s="400">
        <f ca="1">E1900</f>
        <v>0</v>
      </c>
      <c r="F1930" s="395">
        <f t="shared" ca="1" si="2809"/>
        <v>0</v>
      </c>
      <c r="G1930" s="395">
        <f t="shared" ca="1" si="2810"/>
        <v>0</v>
      </c>
      <c r="H1930" s="395">
        <f t="shared" ca="1" si="2811"/>
        <v>0</v>
      </c>
      <c r="I1930" s="395">
        <f t="shared" ca="1" si="2812"/>
        <v>0</v>
      </c>
      <c r="J1930" s="395">
        <f t="shared" ca="1" si="2813"/>
        <v>0</v>
      </c>
      <c r="K1930" s="395">
        <f t="shared" ca="1" si="2814"/>
        <v>0</v>
      </c>
      <c r="L1930" s="395">
        <f t="shared" ca="1" si="2815"/>
        <v>0</v>
      </c>
      <c r="M1930" s="395">
        <f t="shared" ca="1" si="2816"/>
        <v>0</v>
      </c>
      <c r="N1930" s="395">
        <f t="shared" ca="1" si="2817"/>
        <v>0</v>
      </c>
      <c r="O1930" s="395">
        <f t="shared" ca="1" si="2818"/>
        <v>0</v>
      </c>
      <c r="P1930" s="395">
        <f t="shared" ca="1" si="2819"/>
        <v>0</v>
      </c>
      <c r="Q1930" s="395">
        <f t="shared" ca="1" si="2820"/>
        <v>0</v>
      </c>
      <c r="R1930" s="395">
        <f t="shared" ca="1" si="2821"/>
        <v>0</v>
      </c>
      <c r="S1930" s="395">
        <f t="shared" ca="1" si="2822"/>
        <v>0</v>
      </c>
      <c r="T1930" s="395">
        <f t="shared" ca="1" si="2823"/>
        <v>0</v>
      </c>
      <c r="U1930" s="395">
        <f t="shared" ca="1" si="2824"/>
        <v>0</v>
      </c>
      <c r="V1930" s="395">
        <f t="shared" ca="1" si="2825"/>
        <v>0</v>
      </c>
      <c r="W1930" s="395">
        <f t="shared" ca="1" si="2826"/>
        <v>0</v>
      </c>
      <c r="X1930" s="249"/>
      <c r="Y1930" s="249"/>
      <c r="Z1930" s="249"/>
      <c r="AA1930" s="249"/>
      <c r="AB1930" s="249"/>
    </row>
    <row r="1931" spans="1:28" hidden="1" outlineLevel="1">
      <c r="A1931" s="249"/>
      <c r="B1931" s="309" t="str">
        <f t="shared" ca="1" si="2827"/>
        <v>RL Capex 2015</v>
      </c>
      <c r="C1931" s="401"/>
      <c r="D1931" s="401"/>
      <c r="E1931" s="396"/>
      <c r="F1931" s="400">
        <f ca="1">F1900</f>
        <v>0</v>
      </c>
      <c r="G1931" s="395">
        <f t="shared" ca="1" si="2810"/>
        <v>0</v>
      </c>
      <c r="H1931" s="395">
        <f t="shared" ca="1" si="2811"/>
        <v>0</v>
      </c>
      <c r="I1931" s="395">
        <f t="shared" ca="1" si="2812"/>
        <v>0</v>
      </c>
      <c r="J1931" s="395">
        <f t="shared" ca="1" si="2813"/>
        <v>0</v>
      </c>
      <c r="K1931" s="395">
        <f t="shared" ca="1" si="2814"/>
        <v>0</v>
      </c>
      <c r="L1931" s="395">
        <f t="shared" ca="1" si="2815"/>
        <v>0</v>
      </c>
      <c r="M1931" s="395">
        <f t="shared" ca="1" si="2816"/>
        <v>0</v>
      </c>
      <c r="N1931" s="395">
        <f t="shared" ca="1" si="2817"/>
        <v>0</v>
      </c>
      <c r="O1931" s="395">
        <f t="shared" ca="1" si="2818"/>
        <v>0</v>
      </c>
      <c r="P1931" s="395">
        <f t="shared" ca="1" si="2819"/>
        <v>0</v>
      </c>
      <c r="Q1931" s="395">
        <f t="shared" ca="1" si="2820"/>
        <v>0</v>
      </c>
      <c r="R1931" s="395">
        <f t="shared" ca="1" si="2821"/>
        <v>0</v>
      </c>
      <c r="S1931" s="395">
        <f t="shared" ca="1" si="2822"/>
        <v>0</v>
      </c>
      <c r="T1931" s="395">
        <f t="shared" ca="1" si="2823"/>
        <v>0</v>
      </c>
      <c r="U1931" s="395">
        <f t="shared" ca="1" si="2824"/>
        <v>0</v>
      </c>
      <c r="V1931" s="395">
        <f t="shared" ca="1" si="2825"/>
        <v>0</v>
      </c>
      <c r="W1931" s="395">
        <f t="shared" ca="1" si="2826"/>
        <v>0</v>
      </c>
      <c r="X1931" s="249"/>
      <c r="Y1931" s="249"/>
      <c r="Z1931" s="249"/>
      <c r="AA1931" s="249"/>
      <c r="AB1931" s="249"/>
    </row>
    <row r="1932" spans="1:28" hidden="1" outlineLevel="1">
      <c r="A1932" s="249"/>
      <c r="B1932" s="309" t="str">
        <f t="shared" ca="1" si="2827"/>
        <v>RL Capex 2016</v>
      </c>
      <c r="C1932" s="401"/>
      <c r="D1932" s="401"/>
      <c r="E1932" s="401"/>
      <c r="F1932" s="396"/>
      <c r="G1932" s="400">
        <f ca="1">G1900</f>
        <v>0</v>
      </c>
      <c r="H1932" s="395">
        <f t="shared" ca="1" si="2811"/>
        <v>0</v>
      </c>
      <c r="I1932" s="395">
        <f t="shared" ca="1" si="2812"/>
        <v>0</v>
      </c>
      <c r="J1932" s="395">
        <f t="shared" ca="1" si="2813"/>
        <v>0</v>
      </c>
      <c r="K1932" s="395">
        <f t="shared" ca="1" si="2814"/>
        <v>0</v>
      </c>
      <c r="L1932" s="395">
        <f t="shared" ca="1" si="2815"/>
        <v>0</v>
      </c>
      <c r="M1932" s="395">
        <f t="shared" ca="1" si="2816"/>
        <v>0</v>
      </c>
      <c r="N1932" s="395">
        <f t="shared" ca="1" si="2817"/>
        <v>0</v>
      </c>
      <c r="O1932" s="395">
        <f t="shared" ca="1" si="2818"/>
        <v>0</v>
      </c>
      <c r="P1932" s="395">
        <f t="shared" ca="1" si="2819"/>
        <v>0</v>
      </c>
      <c r="Q1932" s="395">
        <f t="shared" ca="1" si="2820"/>
        <v>0</v>
      </c>
      <c r="R1932" s="395">
        <f t="shared" ca="1" si="2821"/>
        <v>0</v>
      </c>
      <c r="S1932" s="395">
        <f t="shared" ca="1" si="2822"/>
        <v>0</v>
      </c>
      <c r="T1932" s="395">
        <f t="shared" ca="1" si="2823"/>
        <v>0</v>
      </c>
      <c r="U1932" s="395">
        <f t="shared" ca="1" si="2824"/>
        <v>0</v>
      </c>
      <c r="V1932" s="395">
        <f t="shared" ca="1" si="2825"/>
        <v>0</v>
      </c>
      <c r="W1932" s="395">
        <f t="shared" ca="1" si="2826"/>
        <v>0</v>
      </c>
      <c r="X1932" s="249"/>
      <c r="Y1932" s="249"/>
      <c r="Z1932" s="249"/>
      <c r="AA1932" s="249"/>
      <c r="AB1932" s="249"/>
    </row>
    <row r="1933" spans="1:28" hidden="1" outlineLevel="1">
      <c r="A1933" s="249"/>
      <c r="B1933" s="309" t="str">
        <f t="shared" ca="1" si="2827"/>
        <v>RL Capex 2017</v>
      </c>
      <c r="C1933" s="401"/>
      <c r="D1933" s="401"/>
      <c r="E1933" s="401"/>
      <c r="F1933" s="401"/>
      <c r="G1933" s="396"/>
      <c r="H1933" s="400">
        <f ca="1">H1900</f>
        <v>0</v>
      </c>
      <c r="I1933" s="395">
        <f t="shared" ca="1" si="2812"/>
        <v>0</v>
      </c>
      <c r="J1933" s="395">
        <f t="shared" ca="1" si="2813"/>
        <v>0</v>
      </c>
      <c r="K1933" s="395">
        <f t="shared" ca="1" si="2814"/>
        <v>0</v>
      </c>
      <c r="L1933" s="395">
        <f t="shared" ca="1" si="2815"/>
        <v>0</v>
      </c>
      <c r="M1933" s="395">
        <f t="shared" ca="1" si="2816"/>
        <v>0</v>
      </c>
      <c r="N1933" s="395">
        <f t="shared" ca="1" si="2817"/>
        <v>0</v>
      </c>
      <c r="O1933" s="395">
        <f t="shared" ca="1" si="2818"/>
        <v>0</v>
      </c>
      <c r="P1933" s="395">
        <f t="shared" ca="1" si="2819"/>
        <v>0</v>
      </c>
      <c r="Q1933" s="395">
        <f t="shared" ca="1" si="2820"/>
        <v>0</v>
      </c>
      <c r="R1933" s="395">
        <f t="shared" ca="1" si="2821"/>
        <v>0</v>
      </c>
      <c r="S1933" s="395">
        <f t="shared" ca="1" si="2822"/>
        <v>0</v>
      </c>
      <c r="T1933" s="395">
        <f t="shared" ca="1" si="2823"/>
        <v>0</v>
      </c>
      <c r="U1933" s="395">
        <f t="shared" ca="1" si="2824"/>
        <v>0</v>
      </c>
      <c r="V1933" s="395">
        <f t="shared" ca="1" si="2825"/>
        <v>0</v>
      </c>
      <c r="W1933" s="395">
        <f t="shared" ca="1" si="2826"/>
        <v>0</v>
      </c>
      <c r="X1933" s="249"/>
      <c r="Y1933" s="249"/>
      <c r="Z1933" s="249"/>
      <c r="AA1933" s="249"/>
      <c r="AB1933" s="249"/>
    </row>
    <row r="1934" spans="1:28" hidden="1" outlineLevel="1">
      <c r="A1934" s="249"/>
      <c r="B1934" s="309" t="str">
        <f t="shared" ca="1" si="2827"/>
        <v>RL Capex 2018</v>
      </c>
      <c r="C1934" s="401"/>
      <c r="D1934" s="401"/>
      <c r="E1934" s="401"/>
      <c r="F1934" s="401"/>
      <c r="G1934" s="401"/>
      <c r="H1934" s="396"/>
      <c r="I1934" s="400">
        <f ca="1">I1900</f>
        <v>0</v>
      </c>
      <c r="J1934" s="395">
        <f t="shared" ca="1" si="2813"/>
        <v>0</v>
      </c>
      <c r="K1934" s="395">
        <f t="shared" ca="1" si="2814"/>
        <v>0</v>
      </c>
      <c r="L1934" s="395">
        <f t="shared" ca="1" si="2815"/>
        <v>0</v>
      </c>
      <c r="M1934" s="395">
        <f t="shared" ca="1" si="2816"/>
        <v>0</v>
      </c>
      <c r="N1934" s="395">
        <f t="shared" ca="1" si="2817"/>
        <v>0</v>
      </c>
      <c r="O1934" s="395">
        <f t="shared" ca="1" si="2818"/>
        <v>0</v>
      </c>
      <c r="P1934" s="395">
        <f t="shared" ca="1" si="2819"/>
        <v>0</v>
      </c>
      <c r="Q1934" s="395">
        <f t="shared" ca="1" si="2820"/>
        <v>0</v>
      </c>
      <c r="R1934" s="395">
        <f t="shared" ca="1" si="2821"/>
        <v>0</v>
      </c>
      <c r="S1934" s="395">
        <f t="shared" ca="1" si="2822"/>
        <v>0</v>
      </c>
      <c r="T1934" s="395">
        <f t="shared" ca="1" si="2823"/>
        <v>0</v>
      </c>
      <c r="U1934" s="395">
        <f t="shared" ca="1" si="2824"/>
        <v>0</v>
      </c>
      <c r="V1934" s="395">
        <f t="shared" ca="1" si="2825"/>
        <v>0</v>
      </c>
      <c r="W1934" s="395">
        <f t="shared" ca="1" si="2826"/>
        <v>0</v>
      </c>
      <c r="X1934" s="249"/>
      <c r="Y1934" s="249"/>
      <c r="Z1934" s="249"/>
      <c r="AA1934" s="249"/>
      <c r="AB1934" s="249"/>
    </row>
    <row r="1935" spans="1:28" hidden="1" outlineLevel="1">
      <c r="A1935" s="249"/>
      <c r="B1935" s="309" t="str">
        <f t="shared" ca="1" si="2827"/>
        <v>RL Capex 2019</v>
      </c>
      <c r="C1935" s="401"/>
      <c r="D1935" s="401"/>
      <c r="E1935" s="401"/>
      <c r="F1935" s="401"/>
      <c r="G1935" s="401"/>
      <c r="H1935" s="401"/>
      <c r="I1935" s="396"/>
      <c r="J1935" s="400">
        <f ca="1">J1900</f>
        <v>0</v>
      </c>
      <c r="K1935" s="395">
        <f t="shared" ca="1" si="2814"/>
        <v>0</v>
      </c>
      <c r="L1935" s="395">
        <f t="shared" ca="1" si="2815"/>
        <v>0</v>
      </c>
      <c r="M1935" s="395">
        <f t="shared" ca="1" si="2816"/>
        <v>0</v>
      </c>
      <c r="N1935" s="395">
        <f t="shared" ca="1" si="2817"/>
        <v>0</v>
      </c>
      <c r="O1935" s="395">
        <f t="shared" ca="1" si="2818"/>
        <v>0</v>
      </c>
      <c r="P1935" s="395">
        <f t="shared" ca="1" si="2819"/>
        <v>0</v>
      </c>
      <c r="Q1935" s="395">
        <f t="shared" ca="1" si="2820"/>
        <v>0</v>
      </c>
      <c r="R1935" s="395">
        <f t="shared" ca="1" si="2821"/>
        <v>0</v>
      </c>
      <c r="S1935" s="395">
        <f t="shared" ca="1" si="2822"/>
        <v>0</v>
      </c>
      <c r="T1935" s="395">
        <f t="shared" ca="1" si="2823"/>
        <v>0</v>
      </c>
      <c r="U1935" s="395">
        <f t="shared" ca="1" si="2824"/>
        <v>0</v>
      </c>
      <c r="V1935" s="395">
        <f t="shared" ca="1" si="2825"/>
        <v>0</v>
      </c>
      <c r="W1935" s="395">
        <f t="shared" ca="1" si="2826"/>
        <v>0</v>
      </c>
      <c r="X1935" s="249"/>
      <c r="Y1935" s="249"/>
      <c r="Z1935" s="249"/>
      <c r="AA1935" s="249"/>
      <c r="AB1935" s="249"/>
    </row>
    <row r="1936" spans="1:28" hidden="1" outlineLevel="1">
      <c r="A1936" s="249"/>
      <c r="B1936" s="309" t="str">
        <f t="shared" ca="1" si="2827"/>
        <v>RL Capex 2020</v>
      </c>
      <c r="C1936" s="401"/>
      <c r="D1936" s="401"/>
      <c r="E1936" s="401"/>
      <c r="F1936" s="401"/>
      <c r="G1936" s="401"/>
      <c r="H1936" s="401"/>
      <c r="I1936" s="401"/>
      <c r="J1936" s="396"/>
      <c r="K1936" s="400">
        <f ca="1">K1900</f>
        <v>0</v>
      </c>
      <c r="L1936" s="395">
        <f t="shared" ca="1" si="2815"/>
        <v>0</v>
      </c>
      <c r="M1936" s="395">
        <f t="shared" ca="1" si="2816"/>
        <v>0</v>
      </c>
      <c r="N1936" s="395">
        <f t="shared" ca="1" si="2817"/>
        <v>0</v>
      </c>
      <c r="O1936" s="395">
        <f t="shared" ca="1" si="2818"/>
        <v>0</v>
      </c>
      <c r="P1936" s="395">
        <f t="shared" ca="1" si="2819"/>
        <v>0</v>
      </c>
      <c r="Q1936" s="395">
        <f t="shared" ca="1" si="2820"/>
        <v>0</v>
      </c>
      <c r="R1936" s="395">
        <f t="shared" ca="1" si="2821"/>
        <v>0</v>
      </c>
      <c r="S1936" s="395">
        <f t="shared" ca="1" si="2822"/>
        <v>0</v>
      </c>
      <c r="T1936" s="395">
        <f t="shared" ca="1" si="2823"/>
        <v>0</v>
      </c>
      <c r="U1936" s="395">
        <f t="shared" ca="1" si="2824"/>
        <v>0</v>
      </c>
      <c r="V1936" s="395">
        <f t="shared" ca="1" si="2825"/>
        <v>0</v>
      </c>
      <c r="W1936" s="395">
        <f t="shared" ca="1" si="2826"/>
        <v>0</v>
      </c>
      <c r="X1936" s="249"/>
      <c r="Y1936" s="249"/>
      <c r="Z1936" s="249"/>
      <c r="AA1936" s="249"/>
      <c r="AB1936" s="249"/>
    </row>
    <row r="1937" spans="1:28" hidden="1" outlineLevel="1">
      <c r="A1937" s="249"/>
      <c r="B1937" s="309" t="str">
        <f t="shared" ca="1" si="2827"/>
        <v>RL Capex 2021</v>
      </c>
      <c r="C1937" s="401"/>
      <c r="D1937" s="401"/>
      <c r="E1937" s="401"/>
      <c r="F1937" s="401"/>
      <c r="G1937" s="401"/>
      <c r="H1937" s="401"/>
      <c r="I1937" s="401"/>
      <c r="J1937" s="401"/>
      <c r="K1937" s="396"/>
      <c r="L1937" s="400">
        <f ca="1">L1900</f>
        <v>0</v>
      </c>
      <c r="M1937" s="395">
        <f t="shared" ca="1" si="2816"/>
        <v>0</v>
      </c>
      <c r="N1937" s="395">
        <f t="shared" ca="1" si="2817"/>
        <v>0</v>
      </c>
      <c r="O1937" s="395">
        <f t="shared" ca="1" si="2818"/>
        <v>0</v>
      </c>
      <c r="P1937" s="395">
        <f t="shared" ca="1" si="2819"/>
        <v>0</v>
      </c>
      <c r="Q1937" s="395">
        <f t="shared" ca="1" si="2820"/>
        <v>0</v>
      </c>
      <c r="R1937" s="395">
        <f t="shared" ca="1" si="2821"/>
        <v>0</v>
      </c>
      <c r="S1937" s="395">
        <f t="shared" ca="1" si="2822"/>
        <v>0</v>
      </c>
      <c r="T1937" s="395">
        <f t="shared" ca="1" si="2823"/>
        <v>0</v>
      </c>
      <c r="U1937" s="395">
        <f t="shared" ca="1" si="2824"/>
        <v>0</v>
      </c>
      <c r="V1937" s="395">
        <f t="shared" ca="1" si="2825"/>
        <v>0</v>
      </c>
      <c r="W1937" s="395">
        <f t="shared" ca="1" si="2826"/>
        <v>0</v>
      </c>
      <c r="X1937" s="249"/>
      <c r="Y1937" s="249"/>
      <c r="Z1937" s="249"/>
      <c r="AA1937" s="249"/>
      <c r="AB1937" s="249"/>
    </row>
    <row r="1938" spans="1:28" hidden="1" outlineLevel="1">
      <c r="A1938" s="249"/>
      <c r="B1938" s="309" t="str">
        <f t="shared" ca="1" si="2827"/>
        <v>RL Capex 2022</v>
      </c>
      <c r="C1938" s="401"/>
      <c r="D1938" s="401"/>
      <c r="E1938" s="401"/>
      <c r="F1938" s="401"/>
      <c r="G1938" s="401"/>
      <c r="H1938" s="401"/>
      <c r="I1938" s="401"/>
      <c r="J1938" s="401"/>
      <c r="K1938" s="401"/>
      <c r="L1938" s="396"/>
      <c r="M1938" s="400">
        <f ca="1">M1900</f>
        <v>0</v>
      </c>
      <c r="N1938" s="395">
        <f t="shared" ca="1" si="2817"/>
        <v>0</v>
      </c>
      <c r="O1938" s="395">
        <f t="shared" ca="1" si="2818"/>
        <v>0</v>
      </c>
      <c r="P1938" s="395">
        <f t="shared" ca="1" si="2819"/>
        <v>0</v>
      </c>
      <c r="Q1938" s="395">
        <f t="shared" ca="1" si="2820"/>
        <v>0</v>
      </c>
      <c r="R1938" s="395">
        <f t="shared" ca="1" si="2821"/>
        <v>0</v>
      </c>
      <c r="S1938" s="395">
        <f t="shared" ca="1" si="2822"/>
        <v>0</v>
      </c>
      <c r="T1938" s="395">
        <f t="shared" ca="1" si="2823"/>
        <v>0</v>
      </c>
      <c r="U1938" s="395">
        <f t="shared" ca="1" si="2824"/>
        <v>0</v>
      </c>
      <c r="V1938" s="395">
        <f t="shared" ca="1" si="2825"/>
        <v>0</v>
      </c>
      <c r="W1938" s="395">
        <f t="shared" ca="1" si="2826"/>
        <v>0</v>
      </c>
      <c r="X1938" s="249"/>
      <c r="Y1938" s="249"/>
      <c r="Z1938" s="249"/>
      <c r="AA1938" s="249"/>
      <c r="AB1938" s="249"/>
    </row>
    <row r="1939" spans="1:28" hidden="1" outlineLevel="1">
      <c r="A1939" s="249"/>
      <c r="B1939" s="309" t="str">
        <f t="shared" ca="1" si="2827"/>
        <v>RL Capex 2023</v>
      </c>
      <c r="C1939" s="401"/>
      <c r="D1939" s="401"/>
      <c r="E1939" s="401"/>
      <c r="F1939" s="401"/>
      <c r="G1939" s="401"/>
      <c r="H1939" s="401"/>
      <c r="I1939" s="401"/>
      <c r="J1939" s="401"/>
      <c r="K1939" s="401"/>
      <c r="L1939" s="401"/>
      <c r="M1939" s="396"/>
      <c r="N1939" s="400">
        <f>N1900</f>
        <v>0</v>
      </c>
      <c r="O1939" s="395">
        <f t="shared" si="2818"/>
        <v>0</v>
      </c>
      <c r="P1939" s="395">
        <f t="shared" si="2819"/>
        <v>0</v>
      </c>
      <c r="Q1939" s="395">
        <f t="shared" si="2820"/>
        <v>0</v>
      </c>
      <c r="R1939" s="395">
        <f t="shared" si="2821"/>
        <v>0</v>
      </c>
      <c r="S1939" s="395">
        <f t="shared" si="2822"/>
        <v>0</v>
      </c>
      <c r="T1939" s="395">
        <f t="shared" si="2823"/>
        <v>0</v>
      </c>
      <c r="U1939" s="395">
        <f t="shared" si="2824"/>
        <v>0</v>
      </c>
      <c r="V1939" s="395">
        <f t="shared" si="2825"/>
        <v>0</v>
      </c>
      <c r="W1939" s="395">
        <f t="shared" si="2826"/>
        <v>0</v>
      </c>
      <c r="X1939" s="249"/>
      <c r="Y1939" s="249"/>
      <c r="Z1939" s="249"/>
      <c r="AA1939" s="249"/>
      <c r="AB1939" s="249"/>
    </row>
    <row r="1940" spans="1:28" hidden="1" outlineLevel="1">
      <c r="A1940" s="249"/>
      <c r="B1940" s="309" t="str">
        <f t="shared" ca="1" si="2827"/>
        <v>RL Capex 2024</v>
      </c>
      <c r="C1940" s="401"/>
      <c r="D1940" s="401"/>
      <c r="E1940" s="401"/>
      <c r="F1940" s="401"/>
      <c r="G1940" s="401"/>
      <c r="H1940" s="401"/>
      <c r="I1940" s="401"/>
      <c r="J1940" s="401"/>
      <c r="K1940" s="401"/>
      <c r="L1940" s="401"/>
      <c r="M1940" s="401"/>
      <c r="N1940" s="396"/>
      <c r="O1940" s="400">
        <f>O1900</f>
        <v>0</v>
      </c>
      <c r="P1940" s="395">
        <f t="shared" si="2819"/>
        <v>0</v>
      </c>
      <c r="Q1940" s="395">
        <f t="shared" si="2820"/>
        <v>0</v>
      </c>
      <c r="R1940" s="395">
        <f t="shared" si="2821"/>
        <v>0</v>
      </c>
      <c r="S1940" s="395">
        <f t="shared" si="2822"/>
        <v>0</v>
      </c>
      <c r="T1940" s="395">
        <f t="shared" si="2823"/>
        <v>0</v>
      </c>
      <c r="U1940" s="395">
        <f t="shared" si="2824"/>
        <v>0</v>
      </c>
      <c r="V1940" s="395">
        <f t="shared" si="2825"/>
        <v>0</v>
      </c>
      <c r="W1940" s="395">
        <f t="shared" si="2826"/>
        <v>0</v>
      </c>
      <c r="X1940" s="249"/>
      <c r="Y1940" s="249"/>
      <c r="Z1940" s="249"/>
      <c r="AA1940" s="249"/>
      <c r="AB1940" s="249"/>
    </row>
    <row r="1941" spans="1:28" hidden="1" outlineLevel="1">
      <c r="A1941" s="249"/>
      <c r="B1941" s="309" t="str">
        <f t="shared" ca="1" si="2827"/>
        <v>RL Capex 2025</v>
      </c>
      <c r="C1941" s="401"/>
      <c r="D1941" s="401"/>
      <c r="E1941" s="401"/>
      <c r="F1941" s="401"/>
      <c r="G1941" s="401"/>
      <c r="H1941" s="401"/>
      <c r="I1941" s="401"/>
      <c r="J1941" s="401"/>
      <c r="K1941" s="401"/>
      <c r="L1941" s="401"/>
      <c r="M1941" s="401"/>
      <c r="N1941" s="401"/>
      <c r="O1941" s="396"/>
      <c r="P1941" s="400">
        <f>P1900</f>
        <v>0</v>
      </c>
      <c r="Q1941" s="395">
        <f t="shared" si="2820"/>
        <v>0</v>
      </c>
      <c r="R1941" s="395">
        <f t="shared" si="2821"/>
        <v>0</v>
      </c>
      <c r="S1941" s="395">
        <f t="shared" si="2822"/>
        <v>0</v>
      </c>
      <c r="T1941" s="395">
        <f t="shared" si="2823"/>
        <v>0</v>
      </c>
      <c r="U1941" s="395">
        <f t="shared" si="2824"/>
        <v>0</v>
      </c>
      <c r="V1941" s="395">
        <f t="shared" si="2825"/>
        <v>0</v>
      </c>
      <c r="W1941" s="395">
        <f t="shared" si="2826"/>
        <v>0</v>
      </c>
      <c r="X1941" s="249"/>
      <c r="Y1941" s="249"/>
      <c r="Z1941" s="249"/>
      <c r="AA1941" s="249"/>
      <c r="AB1941" s="249"/>
    </row>
    <row r="1942" spans="1:28" hidden="1" outlineLevel="1">
      <c r="A1942" s="249"/>
      <c r="B1942" s="309" t="str">
        <f t="shared" ca="1" si="2827"/>
        <v>RL Capex 2026</v>
      </c>
      <c r="C1942" s="401"/>
      <c r="D1942" s="401"/>
      <c r="E1942" s="401"/>
      <c r="F1942" s="401"/>
      <c r="G1942" s="401"/>
      <c r="H1942" s="401"/>
      <c r="I1942" s="401"/>
      <c r="J1942" s="401"/>
      <c r="K1942" s="401"/>
      <c r="L1942" s="401"/>
      <c r="M1942" s="401"/>
      <c r="N1942" s="401"/>
      <c r="O1942" s="401"/>
      <c r="P1942" s="396"/>
      <c r="Q1942" s="400">
        <f>Q1900</f>
        <v>0</v>
      </c>
      <c r="R1942" s="395">
        <f t="shared" si="2821"/>
        <v>0</v>
      </c>
      <c r="S1942" s="395">
        <f t="shared" si="2822"/>
        <v>0</v>
      </c>
      <c r="T1942" s="395">
        <f t="shared" si="2823"/>
        <v>0</v>
      </c>
      <c r="U1942" s="395">
        <f t="shared" si="2824"/>
        <v>0</v>
      </c>
      <c r="V1942" s="395">
        <f t="shared" si="2825"/>
        <v>0</v>
      </c>
      <c r="W1942" s="395">
        <f t="shared" si="2826"/>
        <v>0</v>
      </c>
      <c r="X1942" s="249"/>
      <c r="Y1942" s="249"/>
      <c r="Z1942" s="249"/>
      <c r="AA1942" s="249"/>
      <c r="AB1942" s="249"/>
    </row>
    <row r="1943" spans="1:28" hidden="1" outlineLevel="1">
      <c r="A1943" s="249"/>
      <c r="B1943" s="309" t="str">
        <f t="shared" ca="1" si="2827"/>
        <v>RL Capex 2027</v>
      </c>
      <c r="C1943" s="401"/>
      <c r="D1943" s="401"/>
      <c r="E1943" s="401"/>
      <c r="F1943" s="401"/>
      <c r="G1943" s="401"/>
      <c r="H1943" s="401"/>
      <c r="I1943" s="401"/>
      <c r="J1943" s="401"/>
      <c r="K1943" s="401"/>
      <c r="L1943" s="401"/>
      <c r="M1943" s="401"/>
      <c r="N1943" s="401"/>
      <c r="O1943" s="401"/>
      <c r="P1943" s="401"/>
      <c r="Q1943" s="396"/>
      <c r="R1943" s="400">
        <f>R1900</f>
        <v>0</v>
      </c>
      <c r="S1943" s="395">
        <f t="shared" si="2822"/>
        <v>0</v>
      </c>
      <c r="T1943" s="395">
        <f t="shared" si="2823"/>
        <v>0</v>
      </c>
      <c r="U1943" s="395">
        <f t="shared" si="2824"/>
        <v>0</v>
      </c>
      <c r="V1943" s="395">
        <f t="shared" si="2825"/>
        <v>0</v>
      </c>
      <c r="W1943" s="395">
        <f t="shared" si="2826"/>
        <v>0</v>
      </c>
      <c r="X1943" s="249"/>
      <c r="Y1943" s="249"/>
      <c r="Z1943" s="249"/>
      <c r="AA1943" s="249"/>
      <c r="AB1943" s="249"/>
    </row>
    <row r="1944" spans="1:28" hidden="1" outlineLevel="1">
      <c r="A1944" s="249"/>
      <c r="B1944" s="309" t="str">
        <f t="shared" ca="1" si="2827"/>
        <v>RL Capex 2028</v>
      </c>
      <c r="C1944" s="401"/>
      <c r="D1944" s="401"/>
      <c r="E1944" s="401"/>
      <c r="F1944" s="401"/>
      <c r="G1944" s="401"/>
      <c r="H1944" s="401"/>
      <c r="I1944" s="401"/>
      <c r="J1944" s="401"/>
      <c r="K1944" s="401"/>
      <c r="L1944" s="401"/>
      <c r="M1944" s="401"/>
      <c r="N1944" s="401"/>
      <c r="O1944" s="401"/>
      <c r="P1944" s="401"/>
      <c r="Q1944" s="401"/>
      <c r="R1944" s="396"/>
      <c r="S1944" s="400">
        <f>S1900</f>
        <v>0</v>
      </c>
      <c r="T1944" s="395">
        <f t="shared" si="2823"/>
        <v>0</v>
      </c>
      <c r="U1944" s="395">
        <f t="shared" si="2824"/>
        <v>0</v>
      </c>
      <c r="V1944" s="395">
        <f t="shared" si="2825"/>
        <v>0</v>
      </c>
      <c r="W1944" s="395">
        <f t="shared" si="2826"/>
        <v>0</v>
      </c>
      <c r="X1944" s="249"/>
      <c r="Y1944" s="249"/>
      <c r="Z1944" s="249"/>
      <c r="AA1944" s="249"/>
      <c r="AB1944" s="249"/>
    </row>
    <row r="1945" spans="1:28" hidden="1" outlineLevel="1">
      <c r="A1945" s="249"/>
      <c r="B1945" s="309" t="str">
        <f t="shared" ca="1" si="2827"/>
        <v>RL Capex 2029</v>
      </c>
      <c r="C1945" s="401"/>
      <c r="D1945" s="401"/>
      <c r="E1945" s="401"/>
      <c r="F1945" s="401"/>
      <c r="G1945" s="401"/>
      <c r="H1945" s="401"/>
      <c r="I1945" s="401"/>
      <c r="J1945" s="401"/>
      <c r="K1945" s="401"/>
      <c r="L1945" s="401"/>
      <c r="M1945" s="401"/>
      <c r="N1945" s="401"/>
      <c r="O1945" s="401"/>
      <c r="P1945" s="401"/>
      <c r="Q1945" s="401"/>
      <c r="R1945" s="401"/>
      <c r="S1945" s="396"/>
      <c r="T1945" s="400">
        <f>T1900</f>
        <v>0</v>
      </c>
      <c r="U1945" s="395">
        <f t="shared" si="2824"/>
        <v>0</v>
      </c>
      <c r="V1945" s="395">
        <f t="shared" si="2825"/>
        <v>0</v>
      </c>
      <c r="W1945" s="395">
        <f t="shared" si="2826"/>
        <v>0</v>
      </c>
      <c r="X1945" s="249"/>
      <c r="Y1945" s="249"/>
      <c r="Z1945" s="249"/>
      <c r="AA1945" s="249"/>
      <c r="AB1945" s="249"/>
    </row>
    <row r="1946" spans="1:28" hidden="1" outlineLevel="1">
      <c r="A1946" s="249"/>
      <c r="B1946" s="309" t="str">
        <f t="shared" ca="1" si="2827"/>
        <v>RL Capex 2030</v>
      </c>
      <c r="C1946" s="401"/>
      <c r="D1946" s="401"/>
      <c r="E1946" s="401"/>
      <c r="F1946" s="401"/>
      <c r="G1946" s="401"/>
      <c r="H1946" s="401"/>
      <c r="I1946" s="401"/>
      <c r="J1946" s="401"/>
      <c r="K1946" s="401"/>
      <c r="L1946" s="401"/>
      <c r="M1946" s="401"/>
      <c r="N1946" s="401"/>
      <c r="O1946" s="401"/>
      <c r="P1946" s="401"/>
      <c r="Q1946" s="401"/>
      <c r="R1946" s="401"/>
      <c r="S1946" s="401"/>
      <c r="T1946" s="396"/>
      <c r="U1946" s="400">
        <f>U1900</f>
        <v>0</v>
      </c>
      <c r="V1946" s="395">
        <f t="shared" si="2825"/>
        <v>0</v>
      </c>
      <c r="W1946" s="395">
        <f t="shared" si="2826"/>
        <v>0</v>
      </c>
      <c r="X1946" s="249"/>
      <c r="Y1946" s="249"/>
      <c r="Z1946" s="249"/>
      <c r="AA1946" s="249"/>
      <c r="AB1946" s="249"/>
    </row>
    <row r="1947" spans="1:28" hidden="1" outlineLevel="1">
      <c r="A1947" s="249"/>
      <c r="B1947" s="309" t="str">
        <f t="shared" ca="1" si="2827"/>
        <v>RL Capex 2031</v>
      </c>
      <c r="C1947" s="401"/>
      <c r="D1947" s="401"/>
      <c r="E1947" s="401"/>
      <c r="F1947" s="401"/>
      <c r="G1947" s="401"/>
      <c r="H1947" s="401"/>
      <c r="I1947" s="401"/>
      <c r="J1947" s="401"/>
      <c r="K1947" s="401"/>
      <c r="L1947" s="401"/>
      <c r="M1947" s="401"/>
      <c r="N1947" s="401"/>
      <c r="O1947" s="401"/>
      <c r="P1947" s="401"/>
      <c r="Q1947" s="401"/>
      <c r="R1947" s="401"/>
      <c r="S1947" s="401"/>
      <c r="T1947" s="401"/>
      <c r="U1947" s="396"/>
      <c r="V1947" s="400">
        <f>V1900</f>
        <v>0</v>
      </c>
      <c r="W1947" s="395">
        <f>IF(V1947="n/a","n/a",MAX(0,V1947-1))</f>
        <v>0</v>
      </c>
      <c r="X1947" s="249"/>
      <c r="Y1947" s="249"/>
      <c r="Z1947" s="249"/>
      <c r="AA1947" s="249"/>
      <c r="AB1947" s="249"/>
    </row>
    <row r="1948" spans="1:28" hidden="1" outlineLevel="1">
      <c r="A1948" s="249"/>
      <c r="B1948" s="309" t="str">
        <f t="shared" ca="1" si="2827"/>
        <v>RL Capex 2032</v>
      </c>
      <c r="C1948" s="401"/>
      <c r="D1948" s="401"/>
      <c r="E1948" s="401"/>
      <c r="F1948" s="401"/>
      <c r="G1948" s="401"/>
      <c r="H1948" s="401"/>
      <c r="I1948" s="401"/>
      <c r="J1948" s="401"/>
      <c r="K1948" s="401"/>
      <c r="L1948" s="401"/>
      <c r="M1948" s="401"/>
      <c r="N1948" s="401"/>
      <c r="O1948" s="401"/>
      <c r="P1948" s="401"/>
      <c r="Q1948" s="401"/>
      <c r="R1948" s="401"/>
      <c r="S1948" s="401"/>
      <c r="T1948" s="401"/>
      <c r="U1948" s="401"/>
      <c r="V1948" s="396"/>
      <c r="W1948" s="395">
        <f>W1900</f>
        <v>0</v>
      </c>
      <c r="X1948" s="249"/>
      <c r="Y1948" s="249"/>
      <c r="Z1948" s="249"/>
      <c r="AA1948" s="249"/>
      <c r="AB1948" s="249"/>
    </row>
    <row r="1949" spans="1:28" hidden="1" outlineLevel="1">
      <c r="A1949" s="249"/>
      <c r="B1949" s="332"/>
      <c r="C1949" s="395"/>
      <c r="D1949" s="395"/>
      <c r="E1949" s="395"/>
      <c r="F1949" s="395"/>
      <c r="G1949" s="395"/>
      <c r="H1949" s="395"/>
      <c r="I1949" s="395"/>
      <c r="J1949" s="395"/>
      <c r="K1949" s="395"/>
      <c r="L1949" s="395"/>
      <c r="M1949" s="395"/>
      <c r="N1949" s="395"/>
      <c r="O1949" s="395"/>
      <c r="P1949" s="395"/>
      <c r="Q1949" s="395"/>
      <c r="R1949" s="395"/>
      <c r="S1949" s="395"/>
      <c r="T1949" s="395"/>
      <c r="U1949" s="395"/>
      <c r="V1949" s="395"/>
      <c r="W1949" s="395"/>
      <c r="X1949" s="249"/>
      <c r="Y1949" s="249"/>
      <c r="Z1949" s="249"/>
      <c r="AA1949" s="249"/>
      <c r="AB1949" s="249"/>
    </row>
    <row r="1950" spans="1:28" collapsed="1">
      <c r="A1950" s="322"/>
      <c r="B1950" s="336" t="s">
        <v>192</v>
      </c>
      <c r="C1950" s="460">
        <f ca="1">(IF(OR($C1900&lt;&gt;"n/a",C1900&lt;&gt;"n/a"),IF(SUM(C1903:C1925)=0,0,IF((SUMPRODUCT(C1903:C1925,C1927:C1949)/SUM(C1903:C1925))&lt;0,1,(SUMPRODUCT(C1903:C1925,C1927:C1949)/SUM(C1903:C1925)))),"n/a"))</f>
        <v>0</v>
      </c>
      <c r="D1950" s="460">
        <f ca="1">(IF(OR($C1900&lt;&gt;"n/a",D1900&lt;&gt;"n/a"),IF(SUM(D1903:D1925)=0,0,IF((SUMPRODUCT(D1903:D1925,D1927:D1949)/SUM(D1903:D1925))&lt;0,1,(SUMPRODUCT(D1903:D1925,D1927:D1949)/SUM(D1903:D1925)))),"n/a"))</f>
        <v>0</v>
      </c>
      <c r="E1950" s="460">
        <f t="shared" ref="E1950:W1950" ca="1" si="2828">(IF(OR($C1900&lt;&gt;"n/a",E1900&lt;&gt;"n/a"),IF(SUM(E1903:E1925)=0,0,IF((SUMPRODUCT(E1903:E1925,E1927:E1949)/SUM(E1903:E1925))&lt;0,1,(SUMPRODUCT(E1903:E1925,E1927:E1949)/SUM(E1903:E1925)))),"n/a"))</f>
        <v>0</v>
      </c>
      <c r="F1950" s="460">
        <f t="shared" ca="1" si="2828"/>
        <v>0</v>
      </c>
      <c r="G1950" s="460">
        <f t="shared" ca="1" si="2828"/>
        <v>0</v>
      </c>
      <c r="H1950" s="460">
        <f t="shared" ca="1" si="2828"/>
        <v>0</v>
      </c>
      <c r="I1950" s="460">
        <f t="shared" ca="1" si="2828"/>
        <v>0</v>
      </c>
      <c r="J1950" s="460">
        <f t="shared" ca="1" si="2828"/>
        <v>0</v>
      </c>
      <c r="K1950" s="460">
        <f t="shared" ca="1" si="2828"/>
        <v>0</v>
      </c>
      <c r="L1950" s="460">
        <f t="shared" ca="1" si="2828"/>
        <v>0</v>
      </c>
      <c r="M1950" s="460">
        <f t="shared" ca="1" si="2828"/>
        <v>0</v>
      </c>
      <c r="N1950" s="460">
        <f t="shared" ca="1" si="2828"/>
        <v>0</v>
      </c>
      <c r="O1950" s="460">
        <f t="shared" ca="1" si="2828"/>
        <v>0</v>
      </c>
      <c r="P1950" s="460">
        <f t="shared" ca="1" si="2828"/>
        <v>0</v>
      </c>
      <c r="Q1950" s="460">
        <f t="shared" ca="1" si="2828"/>
        <v>0</v>
      </c>
      <c r="R1950" s="460">
        <f t="shared" ca="1" si="2828"/>
        <v>0</v>
      </c>
      <c r="S1950" s="460">
        <f t="shared" ca="1" si="2828"/>
        <v>0</v>
      </c>
      <c r="T1950" s="460">
        <f t="shared" ca="1" si="2828"/>
        <v>0</v>
      </c>
      <c r="U1950" s="460">
        <f t="shared" ca="1" si="2828"/>
        <v>0</v>
      </c>
      <c r="V1950" s="460">
        <f t="shared" ca="1" si="2828"/>
        <v>0</v>
      </c>
      <c r="W1950" s="460">
        <f t="shared" ca="1" si="2828"/>
        <v>0</v>
      </c>
      <c r="X1950" s="249"/>
      <c r="Y1950" s="249"/>
      <c r="Z1950" s="249"/>
      <c r="AA1950" s="249"/>
      <c r="AB1950" s="249"/>
    </row>
    <row r="1951" spans="1:28">
      <c r="A1951" s="249"/>
      <c r="B1951" s="249"/>
      <c r="C1951" s="395"/>
      <c r="D1951" s="395"/>
      <c r="E1951" s="395"/>
      <c r="F1951" s="395"/>
      <c r="G1951" s="395"/>
      <c r="H1951" s="395"/>
      <c r="I1951" s="395"/>
      <c r="J1951" s="395"/>
      <c r="K1951" s="395"/>
      <c r="L1951" s="395"/>
      <c r="M1951" s="395"/>
      <c r="N1951" s="395"/>
      <c r="O1951" s="395"/>
      <c r="P1951" s="395"/>
      <c r="Q1951" s="395"/>
      <c r="R1951" s="395"/>
      <c r="S1951" s="395"/>
      <c r="T1951" s="395"/>
      <c r="U1951" s="395"/>
      <c r="V1951" s="395"/>
      <c r="W1951" s="395"/>
      <c r="X1951" s="249"/>
      <c r="Y1951" s="249"/>
      <c r="Z1951" s="249"/>
      <c r="AA1951" s="249"/>
      <c r="AB1951" s="249"/>
    </row>
    <row r="1952" spans="1:28">
      <c r="A1952" s="72" t="s">
        <v>140</v>
      </c>
      <c r="B1952" s="142">
        <f>VLOOKUP($A1952,'RFM input'!$E$7:$F$56,2,FALSE)</f>
        <v>0</v>
      </c>
      <c r="C1952" s="402"/>
      <c r="D1952" s="402"/>
      <c r="E1952" s="403"/>
      <c r="F1952" s="403"/>
      <c r="G1952" s="403"/>
      <c r="H1952" s="403"/>
      <c r="I1952" s="403"/>
      <c r="J1952" s="403"/>
      <c r="K1952" s="403"/>
      <c r="L1952" s="403"/>
      <c r="M1952" s="403"/>
      <c r="N1952" s="403"/>
      <c r="O1952" s="403"/>
      <c r="P1952" s="403"/>
      <c r="Q1952" s="403"/>
      <c r="R1952" s="403"/>
      <c r="S1952" s="403"/>
      <c r="T1952" s="403"/>
      <c r="U1952" s="403"/>
      <c r="V1952" s="403"/>
      <c r="W1952" s="403"/>
      <c r="X1952" s="249"/>
      <c r="Y1952" s="249"/>
      <c r="Z1952" s="249"/>
      <c r="AA1952" s="249"/>
      <c r="AB1952" s="249"/>
    </row>
    <row r="1953" spans="1:28">
      <c r="A1953" s="378">
        <f>VALUE(REPLACE(A1952,1,12,""))</f>
        <v>37</v>
      </c>
      <c r="B1953" s="317" t="s">
        <v>195</v>
      </c>
      <c r="C1953" s="389">
        <f ca="1">OFFSET('TAB roll forward'!$H$7,A1953,0)</f>
        <v>0</v>
      </c>
      <c r="D1953" s="404">
        <f ca="1">'RAB remaining lives'!D1958</f>
        <v>0</v>
      </c>
      <c r="E1953" s="404">
        <f ca="1">'RAB remaining lives'!E1958</f>
        <v>0</v>
      </c>
      <c r="F1953" s="404">
        <f ca="1">'RAB remaining lives'!F1958</f>
        <v>0</v>
      </c>
      <c r="G1953" s="404">
        <f ca="1">'RAB remaining lives'!G1958</f>
        <v>0</v>
      </c>
      <c r="H1953" s="404">
        <f ca="1">'RAB remaining lives'!H1958</f>
        <v>0</v>
      </c>
      <c r="I1953" s="404">
        <f ca="1">'RAB remaining lives'!I1958</f>
        <v>0</v>
      </c>
      <c r="J1953" s="404">
        <f ca="1">'RAB remaining lives'!J1958</f>
        <v>0</v>
      </c>
      <c r="K1953" s="404">
        <f ca="1">'RAB remaining lives'!K1958</f>
        <v>0</v>
      </c>
      <c r="L1953" s="404">
        <f ca="1">'RAB remaining lives'!L1958</f>
        <v>0</v>
      </c>
      <c r="M1953" s="404">
        <f ca="1">'RAB remaining lives'!M1958</f>
        <v>0</v>
      </c>
      <c r="N1953" s="404">
        <f>'RAB remaining lives'!N1958</f>
        <v>0</v>
      </c>
      <c r="O1953" s="404">
        <f>'RAB remaining lives'!O1958</f>
        <v>0</v>
      </c>
      <c r="P1953" s="404">
        <f>'RAB remaining lives'!P1958</f>
        <v>0</v>
      </c>
      <c r="Q1953" s="404">
        <f>'RAB remaining lives'!Q1958</f>
        <v>0</v>
      </c>
      <c r="R1953" s="404">
        <f>'RAB remaining lives'!R1958</f>
        <v>0</v>
      </c>
      <c r="S1953" s="404">
        <f>'RAB remaining lives'!S1958</f>
        <v>0</v>
      </c>
      <c r="T1953" s="404">
        <f>'RAB remaining lives'!T1958</f>
        <v>0</v>
      </c>
      <c r="U1953" s="404">
        <f>'RAB remaining lives'!U1958</f>
        <v>0</v>
      </c>
      <c r="V1953" s="404">
        <f>'RAB remaining lives'!V1958</f>
        <v>0</v>
      </c>
      <c r="W1953" s="404">
        <f>'RAB remaining lives'!W1958</f>
        <v>0</v>
      </c>
      <c r="X1953" s="249"/>
      <c r="Y1953" s="249"/>
      <c r="Z1953" s="249"/>
      <c r="AA1953" s="249"/>
      <c r="AB1953" s="249"/>
    </row>
    <row r="1954" spans="1:28">
      <c r="A1954" s="249"/>
      <c r="B1954" s="249" t="s">
        <v>326</v>
      </c>
      <c r="C1954" s="391">
        <f ca="1">OFFSET('RFM input'!$X$6,$A1953,0)</f>
        <v>0</v>
      </c>
      <c r="D1954" s="390">
        <f ca="1">OFFSET('RFM input'!$Y$6,$A1953,0)</f>
        <v>0</v>
      </c>
      <c r="E1954" s="390">
        <f ca="1">OFFSET('RFM input'!$Y$6,$A1953,0)</f>
        <v>0</v>
      </c>
      <c r="F1954" s="390">
        <f ca="1">OFFSET('RFM input'!$Y$6,$A1953,0)</f>
        <v>0</v>
      </c>
      <c r="G1954" s="390">
        <f ca="1">OFFSET('RFM input'!$Y$6,$A1953,0)</f>
        <v>0</v>
      </c>
      <c r="H1954" s="390">
        <f ca="1">OFFSET('RFM input'!$Y$6,$A1953,0)</f>
        <v>0</v>
      </c>
      <c r="I1954" s="390">
        <f ca="1">OFFSET('RFM input'!$Y$6,'TAB remaining lives'!$A1953,0)</f>
        <v>0</v>
      </c>
      <c r="J1954" s="390">
        <f ca="1">OFFSET('RFM input'!$Y$6,'TAB remaining lives'!$A1953,0)</f>
        <v>0</v>
      </c>
      <c r="K1954" s="390">
        <f ca="1">OFFSET('RFM input'!$Y$6,'TAB remaining lives'!$A1953,0)</f>
        <v>0</v>
      </c>
      <c r="L1954" s="390">
        <f ca="1">OFFSET('RFM input'!$Y$6,'TAB remaining lives'!$A1953,0)</f>
        <v>0</v>
      </c>
      <c r="M1954" s="390">
        <f ca="1">OFFSET('RFM input'!$Y$6,'TAB remaining lives'!$A1953,0)</f>
        <v>0</v>
      </c>
      <c r="N1954" s="390"/>
      <c r="O1954" s="390"/>
      <c r="P1954" s="390"/>
      <c r="Q1954" s="390"/>
      <c r="R1954" s="390"/>
      <c r="S1954" s="390"/>
      <c r="T1954" s="390"/>
      <c r="U1954" s="390"/>
      <c r="V1954" s="390"/>
      <c r="W1954" s="390"/>
      <c r="X1954" s="249"/>
      <c r="Y1954" s="249"/>
      <c r="Z1954" s="249"/>
      <c r="AA1954" s="249"/>
      <c r="AB1954" s="249"/>
    </row>
    <row r="1955" spans="1:28">
      <c r="A1955" s="249"/>
      <c r="B1955" s="317" t="s">
        <v>300</v>
      </c>
      <c r="C1955" s="392"/>
      <c r="D1955" s="393">
        <f ca="1">IF(D$6=(OFFSET('RFM input'!$G$60,0,'RFM input'!$AA$7)),OFFSET('RFM input'!$I$454,$A1953,0),0)</f>
        <v>0</v>
      </c>
      <c r="E1955" s="390">
        <f ca="1">IF(E$6=(OFFSET('RFM input'!$G$60,0,'RFM input'!$AA$7)),OFFSET('RFM input'!$I$454,$A1953,0),0)</f>
        <v>0</v>
      </c>
      <c r="F1955" s="390">
        <f ca="1">IF(F$6=(OFFSET('RFM input'!$G$60,0,'RFM input'!$AA$7)),OFFSET('RFM input'!$I$454,$A1953,0),0)</f>
        <v>0</v>
      </c>
      <c r="G1955" s="390">
        <f ca="1">IF(G$6=(OFFSET('RFM input'!$G$60,0,'RFM input'!$AA$7)),OFFSET('RFM input'!$I$454,$A1953,0),0)</f>
        <v>0</v>
      </c>
      <c r="H1955" s="390">
        <f ca="1">IF(H$6=(OFFSET('RFM input'!$G$60,0,'RFM input'!$AA$7)),OFFSET('RFM input'!$I$454,$A1953,0),0)</f>
        <v>0</v>
      </c>
      <c r="I1955" s="390">
        <f ca="1">IF(I$6=(OFFSET('RFM input'!$G$60,0,'RFM input'!$AA$7)),OFFSET('RFM input'!$I$454,$A1953,0),0)</f>
        <v>0</v>
      </c>
      <c r="J1955" s="390">
        <f ca="1">IF(J$6=(OFFSET('RFM input'!$G$60,0,'RFM input'!$AA$7)),OFFSET('RFM input'!$I$454,$A1953,0),0)</f>
        <v>0</v>
      </c>
      <c r="K1955" s="390">
        <f ca="1">IF(K$6=(OFFSET('RFM input'!$G$60,0,'RFM input'!$AA$7)),OFFSET('RFM input'!$I$454,$A1953,0),0)</f>
        <v>0</v>
      </c>
      <c r="L1955" s="390">
        <f ca="1">IF(L$6=(OFFSET('RFM input'!$G$60,0,'RFM input'!$AA$7)),OFFSET('RFM input'!$I$454,$A1953,0),0)</f>
        <v>0</v>
      </c>
      <c r="M1955" s="390">
        <f ca="1">IF(M$6=(OFFSET('RFM input'!$G$60,0,'RFM input'!$AA$7)),OFFSET('RFM input'!$I$454,$A1953,0),0)</f>
        <v>0</v>
      </c>
      <c r="N1955" s="390"/>
      <c r="O1955" s="390"/>
      <c r="P1955" s="390"/>
      <c r="Q1955" s="390"/>
      <c r="R1955" s="390"/>
      <c r="S1955" s="390"/>
      <c r="T1955" s="390"/>
      <c r="U1955" s="390"/>
      <c r="V1955" s="390"/>
      <c r="W1955" s="390"/>
      <c r="X1955" s="249"/>
      <c r="Y1955" s="249"/>
      <c r="Z1955" s="249"/>
      <c r="AA1955" s="249"/>
      <c r="AB1955" s="249"/>
    </row>
    <row r="1956" spans="1:28">
      <c r="A1956" s="249"/>
      <c r="B1956" s="317" t="s">
        <v>309</v>
      </c>
      <c r="C1956" s="392"/>
      <c r="D1956" s="391">
        <f ca="1">IF(D$6=(OFFSET('RFM input'!$G$60,0,'RFM input'!$AA$7)),OFFSET('RFM input'!$K$454,$A1953,0),0)</f>
        <v>0</v>
      </c>
      <c r="E1956" s="394">
        <f ca="1">IF(E$6=(OFFSET('RFM input'!$G$60,0,'RFM input'!$AA$7)),OFFSET('RFM input'!$K$454,$A1953,0),0)</f>
        <v>0</v>
      </c>
      <c r="F1956" s="394">
        <f ca="1">IF(F$6=(OFFSET('RFM input'!$G$60,0,'RFM input'!$AA$7)),OFFSET('RFM input'!$K$454,$A1953,0),0)</f>
        <v>0</v>
      </c>
      <c r="G1956" s="394">
        <f ca="1">IF(G$6=(OFFSET('RFM input'!$G$60,0,'RFM input'!$AA$7)),OFFSET('RFM input'!$K$454,$A1953,0),0)</f>
        <v>0</v>
      </c>
      <c r="H1956" s="394">
        <f ca="1">IF(H$6=(OFFSET('RFM input'!$G$60,0,'RFM input'!$AA$7)),OFFSET('RFM input'!$K$454,$A1953,0),0)</f>
        <v>0</v>
      </c>
      <c r="I1956" s="394">
        <f ca="1">IF(I$6=(OFFSET('RFM input'!$G$60,0,'RFM input'!$AA$7)),OFFSET('RFM input'!$K$454,$A1953,0),0)</f>
        <v>0</v>
      </c>
      <c r="J1956" s="394">
        <f ca="1">IF(J$6=(OFFSET('RFM input'!$G$60,0,'RFM input'!$AA$7)),OFFSET('RFM input'!$K$454,$A1953,0),0)</f>
        <v>0</v>
      </c>
      <c r="K1956" s="394">
        <f ca="1">IF(K$6=(OFFSET('RFM input'!$G$60,0,'RFM input'!$AA$7)),OFFSET('RFM input'!$K$454,$A1953,0),0)</f>
        <v>0</v>
      </c>
      <c r="L1956" s="394">
        <f ca="1">IF(L$6=(OFFSET('RFM input'!$G$60,0,'RFM input'!$AA$7)),OFFSET('RFM input'!$K$454,$A1953,0),0)</f>
        <v>0</v>
      </c>
      <c r="M1956" s="394">
        <f ca="1">IF(M$6=(OFFSET('RFM input'!$G$60,0,'RFM input'!$AA$7)),OFFSET('RFM input'!$K$454,$A1953,0),0)</f>
        <v>0</v>
      </c>
      <c r="N1956" s="394"/>
      <c r="O1956" s="394"/>
      <c r="P1956" s="394"/>
      <c r="Q1956" s="394"/>
      <c r="R1956" s="394"/>
      <c r="S1956" s="394"/>
      <c r="T1956" s="394"/>
      <c r="U1956" s="394"/>
      <c r="V1956" s="394"/>
      <c r="W1956" s="394"/>
      <c r="X1956" s="249"/>
      <c r="Y1956" s="249"/>
      <c r="Z1956" s="249"/>
      <c r="AA1956" s="249"/>
      <c r="AB1956" s="249"/>
    </row>
    <row r="1957" spans="1:28" hidden="1" outlineLevel="1">
      <c r="A1957" s="459">
        <v>-1</v>
      </c>
      <c r="B1957" s="309" t="s">
        <v>303</v>
      </c>
      <c r="C1957" s="395"/>
      <c r="D1957" s="395">
        <f t="shared" ref="D1957" ca="1" si="2829">IF(D1981="n/a",0,IF(AND(D1955=0,C1957=0),0,
IF(AND(D1955&lt;&gt;0,C1957=0),D1955,
IF(AND(D1956&lt;&gt;0,C1957&lt;&gt;0),(C1957-(C1957/C1981))+D1955,
IF(C1981&lt;1,0,(C1957-(C1957/C1981)))))))</f>
        <v>0</v>
      </c>
      <c r="E1957" s="395">
        <f t="shared" ref="E1957" ca="1" si="2830">IF(E1981="n/a",0,IF(AND(E1955=0,D1957=0),0,
IF(AND(E1955&lt;&gt;0,D1957=0),E1955,
IF(AND(E1956&lt;&gt;0,D1957&lt;&gt;0),(D1957-(D1957/D1981))+E1955,
IF(D1981&lt;1,0,(D1957-(D1957/D1981)))))))</f>
        <v>0</v>
      </c>
      <c r="F1957" s="395">
        <f t="shared" ref="F1957" ca="1" si="2831">IF(F1981="n/a",0,IF(AND(F1955=0,E1957=0),0,
IF(AND(F1955&lt;&gt;0,E1957=0),F1955,
IF(AND(F1956&lt;&gt;0,E1957&lt;&gt;0),(E1957-(E1957/E1981))+F1955,
IF(E1981&lt;1,0,(E1957-(E1957/E1981)))))))</f>
        <v>0</v>
      </c>
      <c r="G1957" s="395">
        <f t="shared" ref="G1957" ca="1" si="2832">IF(G1981="n/a",0,IF(AND(G1955=0,F1957=0),0,
IF(AND(G1955&lt;&gt;0,F1957=0),G1955,
IF(AND(G1956&lt;&gt;0,F1957&lt;&gt;0),(F1957-(F1957/F1981))+G1955,
IF(F1981&lt;1,0,(F1957-(F1957/F1981)))))))</f>
        <v>0</v>
      </c>
      <c r="H1957" s="395">
        <f ca="1">IF(H1981="n/a",0,IF(AND(H1955=0,G1957=0),0,
IF(AND(H1955&lt;&gt;0,G1957=0),H1955,
IF(AND(H1956&lt;&gt;0,G1957&lt;&gt;0),(G1957-(G1957/G1981))+H1955,
IF(G1981&lt;1,0,(G1957-(G1957/G1981)))))))</f>
        <v>0</v>
      </c>
      <c r="I1957" s="395">
        <f t="shared" ref="I1957" ca="1" si="2833">IF(I1981="n/a",0,IF(AND(I1955=0,H1957=0),0,
IF(AND(I1955&lt;&gt;0,H1957=0),I1955,
IF(AND(I1956&lt;&gt;0,H1957&lt;&gt;0),(H1957-(H1957/H1981))+I1955,
IF(H1981&lt;1,0,(H1957-(H1957/H1981)))))))</f>
        <v>0</v>
      </c>
      <c r="J1957" s="395">
        <f t="shared" ref="J1957" ca="1" si="2834">IF(J1981="n/a",0,IF(AND(J1955=0,I1957=0),0,
IF(AND(J1955&lt;&gt;0,I1957=0),J1955,
IF(AND(J1956&lt;&gt;0,I1957&lt;&gt;0),(I1957-(I1957/I1981))+J1955,
IF(I1981&lt;1,0,(I1957-(I1957/I1981)))))))</f>
        <v>0</v>
      </c>
      <c r="K1957" s="395">
        <f t="shared" ref="K1957" ca="1" si="2835">IF(K1981="n/a",0,IF(AND(K1955=0,J1957=0),0,
IF(AND(K1955&lt;&gt;0,J1957=0),K1955,
IF(AND(K1956&lt;&gt;0,J1957&lt;&gt;0),(J1957-(J1957/J1981))+K1955,
IF(J1981&lt;1,0,(J1957-(J1957/J1981)))))))</f>
        <v>0</v>
      </c>
      <c r="L1957" s="395">
        <f t="shared" ref="L1957" ca="1" si="2836">IF(L1981="n/a",0,IF(AND(L1955=0,K1957=0),0,
IF(AND(L1955&lt;&gt;0,K1957=0),L1955,
IF(AND(L1956&lt;&gt;0,K1957&lt;&gt;0),(K1957-(K1957/K1981))+L1955,
IF(K1981&lt;1,0,(K1957-(K1957/K1981)))))))</f>
        <v>0</v>
      </c>
      <c r="M1957" s="395">
        <f t="shared" ref="M1957" ca="1" si="2837">IF(M1981="n/a",0,IF(AND(M1955=0,L1957=0),0,
IF(AND(M1955&lt;&gt;0,L1957=0),M1955,
IF(AND(M1956&lt;&gt;0,L1957&lt;&gt;0),(L1957-(L1957/L1981))+M1955,
IF(L1981&lt;1,0,(L1957-(L1957/L1981)))))))</f>
        <v>0</v>
      </c>
      <c r="N1957" s="395">
        <f t="shared" ref="N1957" ca="1" si="2838">IF(N1981="n/a",0,IF(AND(N1955=0,M1957=0),0,
IF(AND(N1955&lt;&gt;0,M1957=0),N1955,
IF(AND(N1956&lt;&gt;0,M1957&lt;&gt;0),(M1957-(M1957/M1981))+N1955,
IF(M1981&lt;1,0,(M1957-(M1957/M1981)))))))</f>
        <v>0</v>
      </c>
      <c r="O1957" s="395">
        <f t="shared" ref="O1957" ca="1" si="2839">IF(O1981="n/a",0,IF(AND(O1955=0,N1957=0),0,
IF(AND(O1955&lt;&gt;0,N1957=0),O1955,
IF(AND(O1956&lt;&gt;0,N1957&lt;&gt;0),(N1957-(N1957/N1981))+O1955,
IF(N1981&lt;1,0,(N1957-(N1957/N1981)))))))</f>
        <v>0</v>
      </c>
      <c r="P1957" s="395">
        <f t="shared" ref="P1957" ca="1" si="2840">IF(P1981="n/a",0,IF(AND(P1955=0,O1957=0),0,
IF(AND(P1955&lt;&gt;0,O1957=0),P1955,
IF(AND(P1956&lt;&gt;0,O1957&lt;&gt;0),(O1957-(O1957/O1981))+P1955,
IF(O1981&lt;1,0,(O1957-(O1957/O1981)))))))</f>
        <v>0</v>
      </c>
      <c r="Q1957" s="395">
        <f t="shared" ref="Q1957" ca="1" si="2841">IF(Q1981="n/a",0,IF(AND(Q1955=0,P1957=0),0,
IF(AND(Q1955&lt;&gt;0,P1957=0),Q1955,
IF(AND(Q1956&lt;&gt;0,P1957&lt;&gt;0),(P1957-(P1957/P1981))+Q1955,
IF(P1981&lt;1,0,(P1957-(P1957/P1981)))))))</f>
        <v>0</v>
      </c>
      <c r="R1957" s="395">
        <f t="shared" ref="R1957" ca="1" si="2842">IF(R1981="n/a",0,IF(AND(R1955=0,Q1957=0),0,
IF(AND(R1955&lt;&gt;0,Q1957=0),R1955,
IF(AND(R1956&lt;&gt;0,Q1957&lt;&gt;0),(Q1957-(Q1957/Q1981))+R1955,
IF(Q1981&lt;1,0,(Q1957-(Q1957/Q1981)))))))</f>
        <v>0</v>
      </c>
      <c r="S1957" s="395">
        <f t="shared" ref="S1957" ca="1" si="2843">IF(S1981="n/a",0,IF(AND(S1955=0,R1957=0),0,
IF(AND(S1955&lt;&gt;0,R1957=0),S1955,
IF(AND(S1956&lt;&gt;0,R1957&lt;&gt;0),(R1957-(R1957/R1981))+S1955,
IF(R1981&lt;1,0,(R1957-(R1957/R1981)))))))</f>
        <v>0</v>
      </c>
      <c r="T1957" s="395">
        <f t="shared" ref="T1957" ca="1" si="2844">IF(T1981="n/a",0,IF(AND(T1955=0,S1957=0),0,
IF(AND(T1955&lt;&gt;0,S1957=0),T1955,
IF(AND(T1956&lt;&gt;0,S1957&lt;&gt;0),(S1957-(S1957/S1981))+T1955,
IF(S1981&lt;1,0,(S1957-(S1957/S1981)))))))</f>
        <v>0</v>
      </c>
      <c r="U1957" s="395">
        <f t="shared" ref="U1957" ca="1" si="2845">IF(U1981="n/a",0,IF(AND(U1955=0,T1957=0),0,
IF(AND(U1955&lt;&gt;0,T1957=0),U1955,
IF(AND(U1956&lt;&gt;0,T1957&lt;&gt;0),(T1957-(T1957/T1981))+U1955,
IF(T1981&lt;1,0,(T1957-(T1957/T1981)))))))</f>
        <v>0</v>
      </c>
      <c r="V1957" s="395">
        <f t="shared" ref="V1957" ca="1" si="2846">IF(V1981="n/a",0,IF(AND(V1955=0,U1957=0),0,
IF(AND(V1955&lt;&gt;0,U1957=0),V1955,
IF(AND(V1956&lt;&gt;0,U1957&lt;&gt;0),(U1957-(U1957/U1981))+V1955,
IF(U1981&lt;1,0,(U1957-(U1957/U1981)))))))</f>
        <v>0</v>
      </c>
      <c r="W1957" s="395">
        <f t="shared" ref="W1957" ca="1" si="2847">IF(W1981="n/a",0,IF(AND(W1955=0,V1957=0),0,
IF(AND(W1955&lt;&gt;0,V1957=0),W1955,
IF(AND(W1956&lt;&gt;0,V1957&lt;&gt;0),(V1957-(V1957/V1981))+W1955,
IF(V1981&lt;1,0,(V1957-(V1957/V1981)))))))</f>
        <v>0</v>
      </c>
      <c r="X1957" s="249"/>
      <c r="Y1957" s="249"/>
      <c r="Z1957" s="249"/>
      <c r="AA1957" s="249"/>
      <c r="AB1957" s="249"/>
    </row>
    <row r="1958" spans="1:28" hidden="1" outlineLevel="1">
      <c r="A1958" s="331">
        <v>0</v>
      </c>
      <c r="B1958" s="309" t="s">
        <v>194</v>
      </c>
      <c r="C1958" s="400">
        <f ca="1">C1953</f>
        <v>0</v>
      </c>
      <c r="D1958" s="395">
        <f ca="1">IF(C1982="n/a",C1958,IFERROR(IF((OFFSET($C1958,0,$A1958))&lt;0,
MIN(0,C1958-(OFFSET($C1958,0,$A1958)/(OFFSET($C1953,-$A1957,$A1958)))),
MAX(0,C1958-(OFFSET($C1958,0,$A1958)/(OFFSET($C1953,-$A1957,$A1958))))),0))</f>
        <v>0</v>
      </c>
      <c r="E1958" s="395">
        <f t="shared" ref="E1958" ca="1" si="2848">IF(D1982="n/a",D1958,IFERROR(IF((OFFSET($C1958,0,$A1958))&lt;0,
MIN(0,D1958-(OFFSET($C1958,0,$A1958)/(OFFSET($C1953,-$A1957,$A1958)))),
MAX(0,D1958-(OFFSET($C1958,0,$A1958)/(OFFSET($C1953,-$A1957,$A1958))))),0))</f>
        <v>0</v>
      </c>
      <c r="F1958" s="395">
        <f t="shared" ref="F1958:F1959" ca="1" si="2849">IF(E1982="n/a",E1958,IFERROR(IF((OFFSET($C1958,0,$A1958))&lt;0,
MIN(0,E1958-(OFFSET($C1958,0,$A1958)/(OFFSET($C1953,-$A1957,$A1958)))),
MAX(0,E1958-(OFFSET($C1958,0,$A1958)/(OFFSET($C1953,-$A1957,$A1958))))),0))</f>
        <v>0</v>
      </c>
      <c r="G1958" s="395">
        <f t="shared" ref="G1958:G1960" ca="1" si="2850">IF(F1982="n/a",F1958,IFERROR(IF((OFFSET($C1958,0,$A1958))&lt;0,
MIN(0,F1958-(OFFSET($C1958,0,$A1958)/(OFFSET($C1953,-$A1957,$A1958)))),
MAX(0,F1958-(OFFSET($C1958,0,$A1958)/(OFFSET($C1953,-$A1957,$A1958))))),0))</f>
        <v>0</v>
      </c>
      <c r="H1958" s="395">
        <f t="shared" ref="H1958:H1961" ca="1" si="2851">IF(G1982="n/a",G1958,IFERROR(IF((OFFSET($C1958,0,$A1958))&lt;0,
MIN(0,G1958-(OFFSET($C1958,0,$A1958)/(OFFSET($C1953,-$A1957,$A1958)))),
MAX(0,G1958-(OFFSET($C1958,0,$A1958)/(OFFSET($C1953,-$A1957,$A1958))))),0))</f>
        <v>0</v>
      </c>
      <c r="I1958" s="395">
        <f t="shared" ref="I1958:I1962" ca="1" si="2852">IF(H1982="n/a",H1958,IFERROR(IF((OFFSET($C1958,0,$A1958))&lt;0,
MIN(0,H1958-(OFFSET($C1958,0,$A1958)/(OFFSET($C1953,-$A1957,$A1958)))),
MAX(0,H1958-(OFFSET($C1958,0,$A1958)/(OFFSET($C1953,-$A1957,$A1958))))),0))</f>
        <v>0</v>
      </c>
      <c r="J1958" s="395">
        <f t="shared" ref="J1958:J1963" ca="1" si="2853">IF(I1982="n/a",I1958,IFERROR(IF((OFFSET($C1958,0,$A1958))&lt;0,
MIN(0,I1958-(OFFSET($C1958,0,$A1958)/(OFFSET($C1953,-$A1957,$A1958)))),
MAX(0,I1958-(OFFSET($C1958,0,$A1958)/(OFFSET($C1953,-$A1957,$A1958))))),0))</f>
        <v>0</v>
      </c>
      <c r="K1958" s="395">
        <f t="shared" ref="K1958:K1964" ca="1" si="2854">IF(J1982="n/a",J1958,IFERROR(IF((OFFSET($C1958,0,$A1958))&lt;0,
MIN(0,J1958-(OFFSET($C1958,0,$A1958)/(OFFSET($C1953,-$A1957,$A1958)))),
MAX(0,J1958-(OFFSET($C1958,0,$A1958)/(OFFSET($C1953,-$A1957,$A1958))))),0))</f>
        <v>0</v>
      </c>
      <c r="L1958" s="395">
        <f t="shared" ref="L1958:L1965" ca="1" si="2855">IF(K1982="n/a",K1958,IFERROR(IF((OFFSET($C1958,0,$A1958))&lt;0,
MIN(0,K1958-(OFFSET($C1958,0,$A1958)/(OFFSET($C1953,-$A1957,$A1958)))),
MAX(0,K1958-(OFFSET($C1958,0,$A1958)/(OFFSET($C1953,-$A1957,$A1958))))),0))</f>
        <v>0</v>
      </c>
      <c r="M1958" s="395">
        <f t="shared" ref="M1958:M1966" ca="1" si="2856">IF(L1982="n/a",L1958,IFERROR(IF((OFFSET($C1958,0,$A1958))&lt;0,
MIN(0,L1958-(OFFSET($C1958,0,$A1958)/(OFFSET($C1953,-$A1957,$A1958)))),
MAX(0,L1958-(OFFSET($C1958,0,$A1958)/(OFFSET($C1953,-$A1957,$A1958))))),0))</f>
        <v>0</v>
      </c>
      <c r="N1958" s="395">
        <f t="shared" ref="N1958:N1967" ca="1" si="2857">IF(M1982="n/a",M1958,IFERROR(IF((OFFSET($C1958,0,$A1958))&lt;0,
MIN(0,M1958-(OFFSET($C1958,0,$A1958)/(OFFSET($C1953,-$A1957,$A1958)))),
MAX(0,M1958-(OFFSET($C1958,0,$A1958)/(OFFSET($C1953,-$A1957,$A1958))))),0))</f>
        <v>0</v>
      </c>
      <c r="O1958" s="395">
        <f t="shared" ref="O1958:O1968" ca="1" si="2858">IF(N1982="n/a",N1958,IFERROR(IF((OFFSET($C1958,0,$A1958))&lt;0,
MIN(0,N1958-(OFFSET($C1958,0,$A1958)/(OFFSET($C1953,-$A1957,$A1958)))),
MAX(0,N1958-(OFFSET($C1958,0,$A1958)/(OFFSET($C1953,-$A1957,$A1958))))),0))</f>
        <v>0</v>
      </c>
      <c r="P1958" s="395">
        <f t="shared" ref="P1958:P1969" ca="1" si="2859">IF(O1982="n/a",O1958,IFERROR(IF((OFFSET($C1958,0,$A1958))&lt;0,
MIN(0,O1958-(OFFSET($C1958,0,$A1958)/(OFFSET($C1953,-$A1957,$A1958)))),
MAX(0,O1958-(OFFSET($C1958,0,$A1958)/(OFFSET($C1953,-$A1957,$A1958))))),0))</f>
        <v>0</v>
      </c>
      <c r="Q1958" s="395">
        <f t="shared" ref="Q1958:Q1970" ca="1" si="2860">IF(P1982="n/a",P1958,IFERROR(IF((OFFSET($C1958,0,$A1958))&lt;0,
MIN(0,P1958-(OFFSET($C1958,0,$A1958)/(OFFSET($C1953,-$A1957,$A1958)))),
MAX(0,P1958-(OFFSET($C1958,0,$A1958)/(OFFSET($C1953,-$A1957,$A1958))))),0))</f>
        <v>0</v>
      </c>
      <c r="R1958" s="395">
        <f t="shared" ref="R1958:R1971" ca="1" si="2861">IF(Q1982="n/a",Q1958,IFERROR(IF((OFFSET($C1958,0,$A1958))&lt;0,
MIN(0,Q1958-(OFFSET($C1958,0,$A1958)/(OFFSET($C1953,-$A1957,$A1958)))),
MAX(0,Q1958-(OFFSET($C1958,0,$A1958)/(OFFSET($C1953,-$A1957,$A1958))))),0))</f>
        <v>0</v>
      </c>
      <c r="S1958" s="395">
        <f t="shared" ref="S1958:S1972" ca="1" si="2862">IF(R1982="n/a",R1958,IFERROR(IF((OFFSET($C1958,0,$A1958))&lt;0,
MIN(0,R1958-(OFFSET($C1958,0,$A1958)/(OFFSET($C1953,-$A1957,$A1958)))),
MAX(0,R1958-(OFFSET($C1958,0,$A1958)/(OFFSET($C1953,-$A1957,$A1958))))),0))</f>
        <v>0</v>
      </c>
      <c r="T1958" s="395">
        <f t="shared" ref="T1958:T1973" ca="1" si="2863">IF(S1982="n/a",S1958,IFERROR(IF((OFFSET($C1958,0,$A1958))&lt;0,
MIN(0,S1958-(OFFSET($C1958,0,$A1958)/(OFFSET($C1953,-$A1957,$A1958)))),
MAX(0,S1958-(OFFSET($C1958,0,$A1958)/(OFFSET($C1953,-$A1957,$A1958))))),0))</f>
        <v>0</v>
      </c>
      <c r="U1958" s="395">
        <f t="shared" ref="U1958:U1974" ca="1" si="2864">IF(T1982="n/a",T1958,IFERROR(IF((OFFSET($C1958,0,$A1958))&lt;0,
MIN(0,T1958-(OFFSET($C1958,0,$A1958)/(OFFSET($C1953,-$A1957,$A1958)))),
MAX(0,T1958-(OFFSET($C1958,0,$A1958)/(OFFSET($C1953,-$A1957,$A1958))))),0))</f>
        <v>0</v>
      </c>
      <c r="V1958" s="395">
        <f t="shared" ref="V1958:V1975" ca="1" si="2865">IF(U1982="n/a",U1958,IFERROR(IF((OFFSET($C1958,0,$A1958))&lt;0,
MIN(0,U1958-(OFFSET($C1958,0,$A1958)/(OFFSET($C1953,-$A1957,$A1958)))),
MAX(0,U1958-(OFFSET($C1958,0,$A1958)/(OFFSET($C1953,-$A1957,$A1958))))),0))</f>
        <v>0</v>
      </c>
      <c r="W1958" s="395">
        <f t="shared" ref="W1958:W1976" ca="1" si="2866">IF(V1982="n/a",V1958,IFERROR(IF((OFFSET($C1958,0,$A1958))&lt;0,
MIN(0,V1958-(OFFSET($C1958,0,$A1958)/(OFFSET($C1953,-$A1957,$A1958)))),
MAX(0,V1958-(OFFSET($C1958,0,$A1958)/(OFFSET($C1953,-$A1957,$A1958))))),0))</f>
        <v>0</v>
      </c>
      <c r="X1958" s="249"/>
      <c r="Y1958" s="249"/>
      <c r="Z1958" s="249"/>
      <c r="AA1958" s="249"/>
      <c r="AB1958" s="249"/>
    </row>
    <row r="1959" spans="1:28" hidden="1" outlineLevel="1">
      <c r="A1959" s="331">
        <v>1</v>
      </c>
      <c r="B1959" s="309" t="str">
        <f t="shared" ref="B1959:B1978" ca="1" si="2867">"Depreciated Net Capex "&amp;OFFSET($C$6,0,A1959)</f>
        <v>Depreciated Net Capex 2013</v>
      </c>
      <c r="C1959" s="396"/>
      <c r="D1959" s="397">
        <f ca="1">D1953</f>
        <v>0</v>
      </c>
      <c r="E1959" s="395">
        <f ca="1">IF(D1983="n/a",D1959,IFERROR(IF((OFFSET($C1959,0,$A1959))&lt;0,
MIN(0,D1959-(OFFSET($C1959,0,$A1959)/(OFFSET($C1954,-$A1958,$A1959)))),
MAX(0,D1959-(OFFSET($C1959,0,$A1959)/(OFFSET($C1954,-$A1958,$A1959))))),0))</f>
        <v>0</v>
      </c>
      <c r="F1959" s="395">
        <f t="shared" ca="1" si="2849"/>
        <v>0</v>
      </c>
      <c r="G1959" s="395">
        <f t="shared" ca="1" si="2850"/>
        <v>0</v>
      </c>
      <c r="H1959" s="395">
        <f t="shared" ca="1" si="2851"/>
        <v>0</v>
      </c>
      <c r="I1959" s="395">
        <f t="shared" ca="1" si="2852"/>
        <v>0</v>
      </c>
      <c r="J1959" s="395">
        <f t="shared" ca="1" si="2853"/>
        <v>0</v>
      </c>
      <c r="K1959" s="395">
        <f t="shared" ca="1" si="2854"/>
        <v>0</v>
      </c>
      <c r="L1959" s="395">
        <f t="shared" ca="1" si="2855"/>
        <v>0</v>
      </c>
      <c r="M1959" s="395">
        <f t="shared" ca="1" si="2856"/>
        <v>0</v>
      </c>
      <c r="N1959" s="395">
        <f t="shared" ca="1" si="2857"/>
        <v>0</v>
      </c>
      <c r="O1959" s="395">
        <f t="shared" ca="1" si="2858"/>
        <v>0</v>
      </c>
      <c r="P1959" s="395">
        <f t="shared" ca="1" si="2859"/>
        <v>0</v>
      </c>
      <c r="Q1959" s="395">
        <f t="shared" ca="1" si="2860"/>
        <v>0</v>
      </c>
      <c r="R1959" s="395">
        <f t="shared" ca="1" si="2861"/>
        <v>0</v>
      </c>
      <c r="S1959" s="395">
        <f t="shared" ca="1" si="2862"/>
        <v>0</v>
      </c>
      <c r="T1959" s="395">
        <f t="shared" ca="1" si="2863"/>
        <v>0</v>
      </c>
      <c r="U1959" s="395">
        <f t="shared" ca="1" si="2864"/>
        <v>0</v>
      </c>
      <c r="V1959" s="395">
        <f t="shared" ca="1" si="2865"/>
        <v>0</v>
      </c>
      <c r="W1959" s="395">
        <f t="shared" ca="1" si="2866"/>
        <v>0</v>
      </c>
      <c r="X1959" s="249"/>
      <c r="Y1959" s="249"/>
      <c r="Z1959" s="249"/>
      <c r="AA1959" s="249"/>
      <c r="AB1959" s="249"/>
    </row>
    <row r="1960" spans="1:28" hidden="1" outlineLevel="1">
      <c r="A1960" s="331">
        <v>2</v>
      </c>
      <c r="B1960" s="309" t="str">
        <f t="shared" ca="1" si="2867"/>
        <v>Depreciated Net Capex 2014</v>
      </c>
      <c r="C1960" s="398"/>
      <c r="D1960" s="399"/>
      <c r="E1960" s="397">
        <f ca="1">E1953</f>
        <v>0</v>
      </c>
      <c r="F1960" s="395">
        <f ca="1">IF(E1984="n/a",E1960,IFERROR(IF((OFFSET($C1960,0,$A1960))&lt;0,
MIN(0,E1960-(OFFSET($C1960,0,$A1960)/(OFFSET($C1955,-$A1959,$A1960)))),
MAX(0,E1960-(OFFSET($C1960,0,$A1960)/(OFFSET($C1955,-$A1959,$A1960))))),0))</f>
        <v>0</v>
      </c>
      <c r="G1960" s="395">
        <f t="shared" ca="1" si="2850"/>
        <v>0</v>
      </c>
      <c r="H1960" s="395">
        <f t="shared" ca="1" si="2851"/>
        <v>0</v>
      </c>
      <c r="I1960" s="395">
        <f t="shared" ca="1" si="2852"/>
        <v>0</v>
      </c>
      <c r="J1960" s="395">
        <f t="shared" ca="1" si="2853"/>
        <v>0</v>
      </c>
      <c r="K1960" s="395">
        <f t="shared" ca="1" si="2854"/>
        <v>0</v>
      </c>
      <c r="L1960" s="395">
        <f t="shared" ca="1" si="2855"/>
        <v>0</v>
      </c>
      <c r="M1960" s="395">
        <f t="shared" ca="1" si="2856"/>
        <v>0</v>
      </c>
      <c r="N1960" s="395">
        <f t="shared" ca="1" si="2857"/>
        <v>0</v>
      </c>
      <c r="O1960" s="395">
        <f t="shared" ca="1" si="2858"/>
        <v>0</v>
      </c>
      <c r="P1960" s="395">
        <f t="shared" ca="1" si="2859"/>
        <v>0</v>
      </c>
      <c r="Q1960" s="395">
        <f t="shared" ca="1" si="2860"/>
        <v>0</v>
      </c>
      <c r="R1960" s="395">
        <f t="shared" ca="1" si="2861"/>
        <v>0</v>
      </c>
      <c r="S1960" s="395">
        <f t="shared" ca="1" si="2862"/>
        <v>0</v>
      </c>
      <c r="T1960" s="395">
        <f t="shared" ca="1" si="2863"/>
        <v>0</v>
      </c>
      <c r="U1960" s="395">
        <f t="shared" ca="1" si="2864"/>
        <v>0</v>
      </c>
      <c r="V1960" s="395">
        <f t="shared" ca="1" si="2865"/>
        <v>0</v>
      </c>
      <c r="W1960" s="395">
        <f t="shared" ca="1" si="2866"/>
        <v>0</v>
      </c>
      <c r="X1960" s="334"/>
      <c r="Y1960" s="249"/>
      <c r="Z1960" s="249"/>
      <c r="AA1960" s="249"/>
      <c r="AB1960" s="249"/>
    </row>
    <row r="1961" spans="1:28" hidden="1" outlineLevel="1">
      <c r="A1961" s="331">
        <v>3</v>
      </c>
      <c r="B1961" s="309" t="str">
        <f t="shared" ca="1" si="2867"/>
        <v>Depreciated Net Capex 2015</v>
      </c>
      <c r="C1961" s="398"/>
      <c r="D1961" s="398"/>
      <c r="E1961" s="399"/>
      <c r="F1961" s="400">
        <f ca="1">F1953</f>
        <v>0</v>
      </c>
      <c r="G1961" s="395">
        <f ca="1">IF(F1985="n/a",F1961,IFERROR(IF((OFFSET($C1961,0,$A1961))&lt;0,
MIN(0,F1961-(OFFSET($C1961,0,$A1961)/(OFFSET($C1956,-$A1960,$A1961)))),
MAX(0,F1961-(OFFSET($C1961,0,$A1961)/(OFFSET($C1956,-$A1960,$A1961))))),0))</f>
        <v>0</v>
      </c>
      <c r="H1961" s="395">
        <f t="shared" ca="1" si="2851"/>
        <v>0</v>
      </c>
      <c r="I1961" s="395">
        <f t="shared" ca="1" si="2852"/>
        <v>0</v>
      </c>
      <c r="J1961" s="395">
        <f t="shared" ca="1" si="2853"/>
        <v>0</v>
      </c>
      <c r="K1961" s="395">
        <f t="shared" ca="1" si="2854"/>
        <v>0</v>
      </c>
      <c r="L1961" s="395">
        <f t="shared" ca="1" si="2855"/>
        <v>0</v>
      </c>
      <c r="M1961" s="395">
        <f t="shared" ca="1" si="2856"/>
        <v>0</v>
      </c>
      <c r="N1961" s="395">
        <f t="shared" ca="1" si="2857"/>
        <v>0</v>
      </c>
      <c r="O1961" s="395">
        <f t="shared" ca="1" si="2858"/>
        <v>0</v>
      </c>
      <c r="P1961" s="395">
        <f t="shared" ca="1" si="2859"/>
        <v>0</v>
      </c>
      <c r="Q1961" s="395">
        <f t="shared" ca="1" si="2860"/>
        <v>0</v>
      </c>
      <c r="R1961" s="395">
        <f t="shared" ca="1" si="2861"/>
        <v>0</v>
      </c>
      <c r="S1961" s="395">
        <f t="shared" ca="1" si="2862"/>
        <v>0</v>
      </c>
      <c r="T1961" s="395">
        <f t="shared" ca="1" si="2863"/>
        <v>0</v>
      </c>
      <c r="U1961" s="395">
        <f t="shared" ca="1" si="2864"/>
        <v>0</v>
      </c>
      <c r="V1961" s="395">
        <f t="shared" ca="1" si="2865"/>
        <v>0</v>
      </c>
      <c r="W1961" s="395">
        <f t="shared" ca="1" si="2866"/>
        <v>0</v>
      </c>
      <c r="X1961" s="334"/>
      <c r="Y1961" s="334"/>
      <c r="Z1961" s="249"/>
      <c r="AA1961" s="249"/>
      <c r="AB1961" s="249"/>
    </row>
    <row r="1962" spans="1:28" hidden="1" outlineLevel="1">
      <c r="A1962" s="331">
        <v>4</v>
      </c>
      <c r="B1962" s="309" t="str">
        <f t="shared" ca="1" si="2867"/>
        <v>Depreciated Net Capex 2016</v>
      </c>
      <c r="C1962" s="398"/>
      <c r="D1962" s="398"/>
      <c r="E1962" s="398"/>
      <c r="F1962" s="399"/>
      <c r="G1962" s="400">
        <f ca="1">G1953</f>
        <v>0</v>
      </c>
      <c r="H1962" s="395">
        <f ca="1">IF(G1986="n/a",G1962,IFERROR(IF((OFFSET($C1962,0,$A1962))&lt;0,
MIN(0,G1962-(OFFSET($C1962,0,$A1962)/(OFFSET($C1957,-$A1961,$A1962)))),
MAX(0,G1962-(OFFSET($C1962,0,$A1962)/(OFFSET($C1957,-$A1961,$A1962))))),0))</f>
        <v>0</v>
      </c>
      <c r="I1962" s="395">
        <f t="shared" ca="1" si="2852"/>
        <v>0</v>
      </c>
      <c r="J1962" s="395">
        <f t="shared" ca="1" si="2853"/>
        <v>0</v>
      </c>
      <c r="K1962" s="395">
        <f t="shared" ca="1" si="2854"/>
        <v>0</v>
      </c>
      <c r="L1962" s="395">
        <f t="shared" ca="1" si="2855"/>
        <v>0</v>
      </c>
      <c r="M1962" s="395">
        <f t="shared" ca="1" si="2856"/>
        <v>0</v>
      </c>
      <c r="N1962" s="395">
        <f t="shared" ca="1" si="2857"/>
        <v>0</v>
      </c>
      <c r="O1962" s="395">
        <f t="shared" ca="1" si="2858"/>
        <v>0</v>
      </c>
      <c r="P1962" s="395">
        <f t="shared" ca="1" si="2859"/>
        <v>0</v>
      </c>
      <c r="Q1962" s="395">
        <f t="shared" ca="1" si="2860"/>
        <v>0</v>
      </c>
      <c r="R1962" s="395">
        <f t="shared" ca="1" si="2861"/>
        <v>0</v>
      </c>
      <c r="S1962" s="395">
        <f t="shared" ca="1" si="2862"/>
        <v>0</v>
      </c>
      <c r="T1962" s="395">
        <f t="shared" ca="1" si="2863"/>
        <v>0</v>
      </c>
      <c r="U1962" s="395">
        <f t="shared" ca="1" si="2864"/>
        <v>0</v>
      </c>
      <c r="V1962" s="395">
        <f t="shared" ca="1" si="2865"/>
        <v>0</v>
      </c>
      <c r="W1962" s="395">
        <f t="shared" ca="1" si="2866"/>
        <v>0</v>
      </c>
      <c r="X1962" s="334"/>
      <c r="Y1962" s="334"/>
      <c r="Z1962" s="334"/>
      <c r="AA1962" s="249"/>
      <c r="AB1962" s="249"/>
    </row>
    <row r="1963" spans="1:28" hidden="1" outlineLevel="1">
      <c r="A1963" s="331">
        <v>5</v>
      </c>
      <c r="B1963" s="309" t="str">
        <f t="shared" ca="1" si="2867"/>
        <v>Depreciated Net Capex 2017</v>
      </c>
      <c r="C1963" s="398"/>
      <c r="D1963" s="398"/>
      <c r="E1963" s="398"/>
      <c r="F1963" s="398"/>
      <c r="G1963" s="399"/>
      <c r="H1963" s="400">
        <f ca="1">H1953</f>
        <v>0</v>
      </c>
      <c r="I1963" s="395">
        <f ca="1">IF(H1987="n/a",H1963,IFERROR(IF((OFFSET($C1963,0,$A1963))&lt;0,
MIN(0,H1963-(OFFSET($C1963,0,$A1963)/(OFFSET($C1958,-$A1962,$A1963)))),
MAX(0,H1963-(OFFSET($C1963,0,$A1963)/(OFFSET($C1958,-$A1962,$A1963))))),0))</f>
        <v>0</v>
      </c>
      <c r="J1963" s="395">
        <f t="shared" ca="1" si="2853"/>
        <v>0</v>
      </c>
      <c r="K1963" s="395">
        <f t="shared" ca="1" si="2854"/>
        <v>0</v>
      </c>
      <c r="L1963" s="395">
        <f t="shared" ca="1" si="2855"/>
        <v>0</v>
      </c>
      <c r="M1963" s="395">
        <f t="shared" ca="1" si="2856"/>
        <v>0</v>
      </c>
      <c r="N1963" s="395">
        <f t="shared" ca="1" si="2857"/>
        <v>0</v>
      </c>
      <c r="O1963" s="395">
        <f t="shared" ca="1" si="2858"/>
        <v>0</v>
      </c>
      <c r="P1963" s="395">
        <f t="shared" ca="1" si="2859"/>
        <v>0</v>
      </c>
      <c r="Q1963" s="395">
        <f t="shared" ca="1" si="2860"/>
        <v>0</v>
      </c>
      <c r="R1963" s="395">
        <f t="shared" ca="1" si="2861"/>
        <v>0</v>
      </c>
      <c r="S1963" s="395">
        <f t="shared" ca="1" si="2862"/>
        <v>0</v>
      </c>
      <c r="T1963" s="395">
        <f t="shared" ca="1" si="2863"/>
        <v>0</v>
      </c>
      <c r="U1963" s="395">
        <f t="shared" ca="1" si="2864"/>
        <v>0</v>
      </c>
      <c r="V1963" s="395">
        <f t="shared" ca="1" si="2865"/>
        <v>0</v>
      </c>
      <c r="W1963" s="395">
        <f t="shared" ca="1" si="2866"/>
        <v>0</v>
      </c>
      <c r="X1963" s="334"/>
      <c r="Y1963" s="334"/>
      <c r="Z1963" s="334"/>
      <c r="AA1963" s="249"/>
      <c r="AB1963" s="249"/>
    </row>
    <row r="1964" spans="1:28" hidden="1" outlineLevel="1">
      <c r="A1964" s="331">
        <v>6</v>
      </c>
      <c r="B1964" s="309" t="str">
        <f t="shared" ca="1" si="2867"/>
        <v>Depreciated Net Capex 2018</v>
      </c>
      <c r="C1964" s="398"/>
      <c r="D1964" s="398"/>
      <c r="E1964" s="398"/>
      <c r="F1964" s="398"/>
      <c r="G1964" s="398"/>
      <c r="H1964" s="399"/>
      <c r="I1964" s="400">
        <f ca="1">I1953</f>
        <v>0</v>
      </c>
      <c r="J1964" s="395">
        <f ca="1">IF(I1988="n/a",I1964,IFERROR(IF((OFFSET($C1964,0,$A1964))&lt;0,
MIN(0,I1964-(OFFSET($C1964,0,$A1964)/(OFFSET($C1959,-$A1963,$A1964)))),
MAX(0,I1964-(OFFSET($C1964,0,$A1964)/(OFFSET($C1959,-$A1963,$A1964))))),0))</f>
        <v>0</v>
      </c>
      <c r="K1964" s="395">
        <f t="shared" ca="1" si="2854"/>
        <v>0</v>
      </c>
      <c r="L1964" s="395">
        <f t="shared" ca="1" si="2855"/>
        <v>0</v>
      </c>
      <c r="M1964" s="395">
        <f t="shared" ca="1" si="2856"/>
        <v>0</v>
      </c>
      <c r="N1964" s="395">
        <f t="shared" ca="1" si="2857"/>
        <v>0</v>
      </c>
      <c r="O1964" s="395">
        <f t="shared" ca="1" si="2858"/>
        <v>0</v>
      </c>
      <c r="P1964" s="395">
        <f t="shared" ca="1" si="2859"/>
        <v>0</v>
      </c>
      <c r="Q1964" s="395">
        <f t="shared" ca="1" si="2860"/>
        <v>0</v>
      </c>
      <c r="R1964" s="395">
        <f t="shared" ca="1" si="2861"/>
        <v>0</v>
      </c>
      <c r="S1964" s="395">
        <f t="shared" ca="1" si="2862"/>
        <v>0</v>
      </c>
      <c r="T1964" s="395">
        <f t="shared" ca="1" si="2863"/>
        <v>0</v>
      </c>
      <c r="U1964" s="395">
        <f t="shared" ca="1" si="2864"/>
        <v>0</v>
      </c>
      <c r="V1964" s="395">
        <f t="shared" ca="1" si="2865"/>
        <v>0</v>
      </c>
      <c r="W1964" s="395">
        <f t="shared" ca="1" si="2866"/>
        <v>0</v>
      </c>
      <c r="X1964" s="334"/>
      <c r="Y1964" s="334"/>
      <c r="Z1964" s="334"/>
      <c r="AA1964" s="249"/>
      <c r="AB1964" s="249"/>
    </row>
    <row r="1965" spans="1:28" hidden="1" outlineLevel="1">
      <c r="A1965" s="331">
        <v>7</v>
      </c>
      <c r="B1965" s="309" t="str">
        <f t="shared" ca="1" si="2867"/>
        <v>Depreciated Net Capex 2019</v>
      </c>
      <c r="C1965" s="398"/>
      <c r="D1965" s="398"/>
      <c r="E1965" s="398"/>
      <c r="F1965" s="398"/>
      <c r="G1965" s="398"/>
      <c r="H1965" s="398"/>
      <c r="I1965" s="399"/>
      <c r="J1965" s="400">
        <f ca="1">J1953</f>
        <v>0</v>
      </c>
      <c r="K1965" s="395">
        <f ca="1">IF(J1989="n/a",J1965,IFERROR(IF((OFFSET($C1965,0,$A1965))&lt;0,
MIN(0,J1965-(OFFSET($C1965,0,$A1965)/(OFFSET($C1960,-$A1964,$A1965)))),
MAX(0,J1965-(OFFSET($C1965,0,$A1965)/(OFFSET($C1960,-$A1964,$A1965))))),0))</f>
        <v>0</v>
      </c>
      <c r="L1965" s="395">
        <f t="shared" ca="1" si="2855"/>
        <v>0</v>
      </c>
      <c r="M1965" s="395">
        <f t="shared" ca="1" si="2856"/>
        <v>0</v>
      </c>
      <c r="N1965" s="395">
        <f t="shared" ca="1" si="2857"/>
        <v>0</v>
      </c>
      <c r="O1965" s="395">
        <f t="shared" ca="1" si="2858"/>
        <v>0</v>
      </c>
      <c r="P1965" s="395">
        <f t="shared" ca="1" si="2859"/>
        <v>0</v>
      </c>
      <c r="Q1965" s="395">
        <f t="shared" ca="1" si="2860"/>
        <v>0</v>
      </c>
      <c r="R1965" s="395">
        <f t="shared" ca="1" si="2861"/>
        <v>0</v>
      </c>
      <c r="S1965" s="395">
        <f t="shared" ca="1" si="2862"/>
        <v>0</v>
      </c>
      <c r="T1965" s="395">
        <f t="shared" ca="1" si="2863"/>
        <v>0</v>
      </c>
      <c r="U1965" s="395">
        <f t="shared" ca="1" si="2864"/>
        <v>0</v>
      </c>
      <c r="V1965" s="395">
        <f t="shared" ca="1" si="2865"/>
        <v>0</v>
      </c>
      <c r="W1965" s="395">
        <f t="shared" ca="1" si="2866"/>
        <v>0</v>
      </c>
      <c r="X1965" s="334"/>
      <c r="Y1965" s="334"/>
      <c r="Z1965" s="334"/>
      <c r="AA1965" s="249"/>
      <c r="AB1965" s="249"/>
    </row>
    <row r="1966" spans="1:28" hidden="1" outlineLevel="1">
      <c r="A1966" s="331">
        <v>8</v>
      </c>
      <c r="B1966" s="309" t="str">
        <f t="shared" ca="1" si="2867"/>
        <v>Depreciated Net Capex 2020</v>
      </c>
      <c r="C1966" s="398"/>
      <c r="D1966" s="398"/>
      <c r="E1966" s="398"/>
      <c r="F1966" s="398"/>
      <c r="G1966" s="398"/>
      <c r="H1966" s="398"/>
      <c r="I1966" s="398"/>
      <c r="J1966" s="399"/>
      <c r="K1966" s="400">
        <f ca="1">K1953</f>
        <v>0</v>
      </c>
      <c r="L1966" s="395">
        <f ca="1">IF(K1990="n/a",K1966,IFERROR(IF((OFFSET($C1966,0,$A1966))&lt;0,
MIN(0,K1966-(OFFSET($C1966,0,$A1966)/(OFFSET($C1961,-$A1965,$A1966)))),
MAX(0,K1966-(OFFSET($C1966,0,$A1966)/(OFFSET($C1961,-$A1965,$A1966))))),0))</f>
        <v>0</v>
      </c>
      <c r="M1966" s="395">
        <f t="shared" ca="1" si="2856"/>
        <v>0</v>
      </c>
      <c r="N1966" s="395">
        <f t="shared" ca="1" si="2857"/>
        <v>0</v>
      </c>
      <c r="O1966" s="395">
        <f t="shared" ca="1" si="2858"/>
        <v>0</v>
      </c>
      <c r="P1966" s="395">
        <f t="shared" ca="1" si="2859"/>
        <v>0</v>
      </c>
      <c r="Q1966" s="395">
        <f t="shared" ca="1" si="2860"/>
        <v>0</v>
      </c>
      <c r="R1966" s="395">
        <f t="shared" ca="1" si="2861"/>
        <v>0</v>
      </c>
      <c r="S1966" s="395">
        <f t="shared" ca="1" si="2862"/>
        <v>0</v>
      </c>
      <c r="T1966" s="395">
        <f t="shared" ca="1" si="2863"/>
        <v>0</v>
      </c>
      <c r="U1966" s="395">
        <f t="shared" ca="1" si="2864"/>
        <v>0</v>
      </c>
      <c r="V1966" s="395">
        <f t="shared" ca="1" si="2865"/>
        <v>0</v>
      </c>
      <c r="W1966" s="395">
        <f t="shared" ca="1" si="2866"/>
        <v>0</v>
      </c>
      <c r="X1966" s="334"/>
      <c r="Y1966" s="334"/>
      <c r="Z1966" s="334"/>
      <c r="AA1966" s="249"/>
      <c r="AB1966" s="249"/>
    </row>
    <row r="1967" spans="1:28" hidden="1" outlineLevel="1">
      <c r="A1967" s="331">
        <v>9</v>
      </c>
      <c r="B1967" s="309" t="str">
        <f t="shared" ca="1" si="2867"/>
        <v>Depreciated Net Capex 2021</v>
      </c>
      <c r="C1967" s="398"/>
      <c r="D1967" s="398"/>
      <c r="E1967" s="398"/>
      <c r="F1967" s="398"/>
      <c r="G1967" s="398"/>
      <c r="H1967" s="398"/>
      <c r="I1967" s="398"/>
      <c r="J1967" s="398"/>
      <c r="K1967" s="399"/>
      <c r="L1967" s="400">
        <f ca="1">L1953</f>
        <v>0</v>
      </c>
      <c r="M1967" s="395">
        <f ca="1">IF(L1991="n/a",L1967,IFERROR(IF((OFFSET($C1967,0,$A1967))&lt;0,
MIN(0,L1967-(OFFSET($C1967,0,$A1967)/(OFFSET($C1962,-$A1966,$A1967)))),
MAX(0,L1967-(OFFSET($C1967,0,$A1967)/(OFFSET($C1962,-$A1966,$A1967))))),0))</f>
        <v>0</v>
      </c>
      <c r="N1967" s="395">
        <f t="shared" ca="1" si="2857"/>
        <v>0</v>
      </c>
      <c r="O1967" s="395">
        <f t="shared" ca="1" si="2858"/>
        <v>0</v>
      </c>
      <c r="P1967" s="395">
        <f t="shared" ca="1" si="2859"/>
        <v>0</v>
      </c>
      <c r="Q1967" s="395">
        <f t="shared" ca="1" si="2860"/>
        <v>0</v>
      </c>
      <c r="R1967" s="395">
        <f t="shared" ca="1" si="2861"/>
        <v>0</v>
      </c>
      <c r="S1967" s="395">
        <f t="shared" ca="1" si="2862"/>
        <v>0</v>
      </c>
      <c r="T1967" s="395">
        <f t="shared" ca="1" si="2863"/>
        <v>0</v>
      </c>
      <c r="U1967" s="395">
        <f t="shared" ca="1" si="2864"/>
        <v>0</v>
      </c>
      <c r="V1967" s="395">
        <f t="shared" ca="1" si="2865"/>
        <v>0</v>
      </c>
      <c r="W1967" s="395">
        <f t="shared" ca="1" si="2866"/>
        <v>0</v>
      </c>
      <c r="X1967" s="334"/>
      <c r="Y1967" s="334"/>
      <c r="Z1967" s="334"/>
      <c r="AA1967" s="249"/>
      <c r="AB1967" s="249"/>
    </row>
    <row r="1968" spans="1:28" hidden="1" outlineLevel="1">
      <c r="A1968" s="331">
        <v>10</v>
      </c>
      <c r="B1968" s="309" t="str">
        <f t="shared" ca="1" si="2867"/>
        <v>Depreciated Net Capex 2022</v>
      </c>
      <c r="C1968" s="398"/>
      <c r="D1968" s="398"/>
      <c r="E1968" s="398"/>
      <c r="F1968" s="398"/>
      <c r="G1968" s="398"/>
      <c r="H1968" s="398"/>
      <c r="I1968" s="398"/>
      <c r="J1968" s="398"/>
      <c r="K1968" s="398"/>
      <c r="L1968" s="399"/>
      <c r="M1968" s="400">
        <f ca="1">M1953</f>
        <v>0</v>
      </c>
      <c r="N1968" s="395">
        <f ca="1">IF(M1992="n/a",M1968,IFERROR(IF((OFFSET($C1968,0,$A1968))&lt;0,
MIN(0,M1968-(OFFSET($C1968,0,$A1968)/(OFFSET($C1963,-$A1967,$A1968)))),
MAX(0,M1968-(OFFSET($C1968,0,$A1968)/(OFFSET($C1963,-$A1967,$A1968))))),0))</f>
        <v>0</v>
      </c>
      <c r="O1968" s="395">
        <f t="shared" ca="1" si="2858"/>
        <v>0</v>
      </c>
      <c r="P1968" s="395">
        <f t="shared" ca="1" si="2859"/>
        <v>0</v>
      </c>
      <c r="Q1968" s="395">
        <f t="shared" ca="1" si="2860"/>
        <v>0</v>
      </c>
      <c r="R1968" s="395">
        <f t="shared" ca="1" si="2861"/>
        <v>0</v>
      </c>
      <c r="S1968" s="395">
        <f t="shared" ca="1" si="2862"/>
        <v>0</v>
      </c>
      <c r="T1968" s="395">
        <f t="shared" ca="1" si="2863"/>
        <v>0</v>
      </c>
      <c r="U1968" s="395">
        <f t="shared" ca="1" si="2864"/>
        <v>0</v>
      </c>
      <c r="V1968" s="395">
        <f t="shared" ca="1" si="2865"/>
        <v>0</v>
      </c>
      <c r="W1968" s="395">
        <f t="shared" ca="1" si="2866"/>
        <v>0</v>
      </c>
      <c r="X1968" s="334"/>
      <c r="Y1968" s="334"/>
      <c r="Z1968" s="334"/>
      <c r="AA1968" s="249"/>
      <c r="AB1968" s="249"/>
    </row>
    <row r="1969" spans="1:28" hidden="1" outlineLevel="1">
      <c r="A1969" s="331">
        <v>11</v>
      </c>
      <c r="B1969" s="309" t="str">
        <f t="shared" ca="1" si="2867"/>
        <v>Depreciated Net Capex 2023</v>
      </c>
      <c r="C1969" s="398"/>
      <c r="D1969" s="398"/>
      <c r="E1969" s="398"/>
      <c r="F1969" s="398"/>
      <c r="G1969" s="398"/>
      <c r="H1969" s="398"/>
      <c r="I1969" s="398"/>
      <c r="J1969" s="398"/>
      <c r="K1969" s="398"/>
      <c r="L1969" s="398"/>
      <c r="M1969" s="399"/>
      <c r="N1969" s="400">
        <f>N1953</f>
        <v>0</v>
      </c>
      <c r="O1969" s="395">
        <f ca="1">IF(N1993="n/a",N1969,IFERROR(IF((OFFSET($C1969,0,$A1969))&lt;0,
MIN(0,N1969-(OFFSET($C1969,0,$A1969)/(OFFSET($C1964,-$A1968,$A1969)))),
MAX(0,N1969-(OFFSET($C1969,0,$A1969)/(OFFSET($C1964,-$A1968,$A1969))))),0))</f>
        <v>0</v>
      </c>
      <c r="P1969" s="395">
        <f t="shared" ca="1" si="2859"/>
        <v>0</v>
      </c>
      <c r="Q1969" s="395">
        <f t="shared" ca="1" si="2860"/>
        <v>0</v>
      </c>
      <c r="R1969" s="395">
        <f t="shared" ca="1" si="2861"/>
        <v>0</v>
      </c>
      <c r="S1969" s="395">
        <f t="shared" ca="1" si="2862"/>
        <v>0</v>
      </c>
      <c r="T1969" s="395">
        <f t="shared" ca="1" si="2863"/>
        <v>0</v>
      </c>
      <c r="U1969" s="395">
        <f t="shared" ca="1" si="2864"/>
        <v>0</v>
      </c>
      <c r="V1969" s="395">
        <f t="shared" ca="1" si="2865"/>
        <v>0</v>
      </c>
      <c r="W1969" s="395">
        <f t="shared" ca="1" si="2866"/>
        <v>0</v>
      </c>
      <c r="X1969" s="334"/>
      <c r="Y1969" s="334"/>
      <c r="Z1969" s="334"/>
      <c r="AA1969" s="249"/>
      <c r="AB1969" s="249"/>
    </row>
    <row r="1970" spans="1:28" hidden="1" outlineLevel="1">
      <c r="A1970" s="331">
        <v>12</v>
      </c>
      <c r="B1970" s="309" t="str">
        <f t="shared" ca="1" si="2867"/>
        <v>Depreciated Net Capex 2024</v>
      </c>
      <c r="C1970" s="398"/>
      <c r="D1970" s="398"/>
      <c r="E1970" s="398"/>
      <c r="F1970" s="398"/>
      <c r="G1970" s="398"/>
      <c r="H1970" s="398"/>
      <c r="I1970" s="398"/>
      <c r="J1970" s="398"/>
      <c r="K1970" s="398"/>
      <c r="L1970" s="398"/>
      <c r="M1970" s="398"/>
      <c r="N1970" s="399"/>
      <c r="O1970" s="400">
        <f>O1953</f>
        <v>0</v>
      </c>
      <c r="P1970" s="395">
        <f ca="1">IF(O1994="n/a",O1970,IFERROR(IF((OFFSET($C1970,0,$A1970))&lt;0,
MIN(0,O1970-(OFFSET($C1970,0,$A1970)/(OFFSET($C1965,-$A1969,$A1970)))),
MAX(0,O1970-(OFFSET($C1970,0,$A1970)/(OFFSET($C1965,-$A1969,$A1970))))),0))</f>
        <v>0</v>
      </c>
      <c r="Q1970" s="395">
        <f t="shared" ca="1" si="2860"/>
        <v>0</v>
      </c>
      <c r="R1970" s="395">
        <f t="shared" ca="1" si="2861"/>
        <v>0</v>
      </c>
      <c r="S1970" s="395">
        <f t="shared" ca="1" si="2862"/>
        <v>0</v>
      </c>
      <c r="T1970" s="395">
        <f t="shared" ca="1" si="2863"/>
        <v>0</v>
      </c>
      <c r="U1970" s="395">
        <f t="shared" ca="1" si="2864"/>
        <v>0</v>
      </c>
      <c r="V1970" s="395">
        <f t="shared" ca="1" si="2865"/>
        <v>0</v>
      </c>
      <c r="W1970" s="395">
        <f t="shared" ca="1" si="2866"/>
        <v>0</v>
      </c>
      <c r="X1970" s="334"/>
      <c r="Y1970" s="334"/>
      <c r="Z1970" s="334"/>
      <c r="AA1970" s="249"/>
      <c r="AB1970" s="249"/>
    </row>
    <row r="1971" spans="1:28" hidden="1" outlineLevel="1">
      <c r="A1971" s="331">
        <v>13</v>
      </c>
      <c r="B1971" s="309" t="str">
        <f t="shared" ca="1" si="2867"/>
        <v>Depreciated Net Capex 2025</v>
      </c>
      <c r="C1971" s="398"/>
      <c r="D1971" s="398"/>
      <c r="E1971" s="398"/>
      <c r="F1971" s="398"/>
      <c r="G1971" s="398"/>
      <c r="H1971" s="398"/>
      <c r="I1971" s="398"/>
      <c r="J1971" s="398"/>
      <c r="K1971" s="398"/>
      <c r="L1971" s="398"/>
      <c r="M1971" s="398"/>
      <c r="N1971" s="398"/>
      <c r="O1971" s="399"/>
      <c r="P1971" s="400">
        <f>P1953</f>
        <v>0</v>
      </c>
      <c r="Q1971" s="395">
        <f ca="1">IF(P1995="n/a",P1971,IFERROR(IF((OFFSET($C1971,0,$A1971))&lt;0,
MIN(0,P1971-(OFFSET($C1971,0,$A1971)/(OFFSET($C1966,-$A1970,$A1971)))),
MAX(0,P1971-(OFFSET($C1971,0,$A1971)/(OFFSET($C1966,-$A1970,$A1971))))),0))</f>
        <v>0</v>
      </c>
      <c r="R1971" s="395">
        <f t="shared" ca="1" si="2861"/>
        <v>0</v>
      </c>
      <c r="S1971" s="395">
        <f t="shared" ca="1" si="2862"/>
        <v>0</v>
      </c>
      <c r="T1971" s="395">
        <f t="shared" ca="1" si="2863"/>
        <v>0</v>
      </c>
      <c r="U1971" s="395">
        <f t="shared" ca="1" si="2864"/>
        <v>0</v>
      </c>
      <c r="V1971" s="395">
        <f t="shared" ca="1" si="2865"/>
        <v>0</v>
      </c>
      <c r="W1971" s="395">
        <f t="shared" ca="1" si="2866"/>
        <v>0</v>
      </c>
      <c r="X1971" s="334"/>
      <c r="Y1971" s="334"/>
      <c r="Z1971" s="334"/>
      <c r="AA1971" s="249"/>
      <c r="AB1971" s="249"/>
    </row>
    <row r="1972" spans="1:28" hidden="1" outlineLevel="1">
      <c r="A1972" s="331">
        <v>14</v>
      </c>
      <c r="B1972" s="309" t="str">
        <f t="shared" ca="1" si="2867"/>
        <v>Depreciated Net Capex 2026</v>
      </c>
      <c r="C1972" s="398"/>
      <c r="D1972" s="398"/>
      <c r="E1972" s="398"/>
      <c r="F1972" s="398"/>
      <c r="G1972" s="398"/>
      <c r="H1972" s="398"/>
      <c r="I1972" s="398"/>
      <c r="J1972" s="398"/>
      <c r="K1972" s="398"/>
      <c r="L1972" s="398"/>
      <c r="M1972" s="398"/>
      <c r="N1972" s="398"/>
      <c r="O1972" s="398"/>
      <c r="P1972" s="399"/>
      <c r="Q1972" s="400">
        <f>Q1953</f>
        <v>0</v>
      </c>
      <c r="R1972" s="395">
        <f ca="1">IF(Q1996="n/a",Q1972,IFERROR(IF((OFFSET($C1972,0,$A1972))&lt;0,
MIN(0,Q1972-(OFFSET($C1972,0,$A1972)/(OFFSET($C1967,-$A1971,$A1972)))),
MAX(0,Q1972-(OFFSET($C1972,0,$A1972)/(OFFSET($C1967,-$A1971,$A1972))))),0))</f>
        <v>0</v>
      </c>
      <c r="S1972" s="395">
        <f t="shared" ca="1" si="2862"/>
        <v>0</v>
      </c>
      <c r="T1972" s="395">
        <f t="shared" ca="1" si="2863"/>
        <v>0</v>
      </c>
      <c r="U1972" s="395">
        <f t="shared" ca="1" si="2864"/>
        <v>0</v>
      </c>
      <c r="V1972" s="395">
        <f t="shared" ca="1" si="2865"/>
        <v>0</v>
      </c>
      <c r="W1972" s="395">
        <f t="shared" ca="1" si="2866"/>
        <v>0</v>
      </c>
      <c r="X1972" s="334"/>
      <c r="Y1972" s="334"/>
      <c r="Z1972" s="334"/>
      <c r="AA1972" s="249"/>
      <c r="AB1972" s="249"/>
    </row>
    <row r="1973" spans="1:28" hidden="1" outlineLevel="1">
      <c r="A1973" s="331">
        <v>15</v>
      </c>
      <c r="B1973" s="309" t="str">
        <f t="shared" ca="1" si="2867"/>
        <v>Depreciated Net Capex 2027</v>
      </c>
      <c r="C1973" s="398"/>
      <c r="D1973" s="398"/>
      <c r="E1973" s="398"/>
      <c r="F1973" s="398"/>
      <c r="G1973" s="398"/>
      <c r="H1973" s="398"/>
      <c r="I1973" s="398"/>
      <c r="J1973" s="398"/>
      <c r="K1973" s="398"/>
      <c r="L1973" s="398"/>
      <c r="M1973" s="398"/>
      <c r="N1973" s="398"/>
      <c r="O1973" s="398"/>
      <c r="P1973" s="398"/>
      <c r="Q1973" s="399"/>
      <c r="R1973" s="400">
        <f>R1953</f>
        <v>0</v>
      </c>
      <c r="S1973" s="395">
        <f ca="1">IF(R1997="n/a",R1973,IFERROR(IF((OFFSET($C1973,0,$A1973))&lt;0,
MIN(0,R1973-(OFFSET($C1973,0,$A1973)/(OFFSET($C1968,-$A1972,$A1973)))),
MAX(0,R1973-(OFFSET($C1973,0,$A1973)/(OFFSET($C1968,-$A1972,$A1973))))),0))</f>
        <v>0</v>
      </c>
      <c r="T1973" s="395">
        <f t="shared" ca="1" si="2863"/>
        <v>0</v>
      </c>
      <c r="U1973" s="395">
        <f t="shared" ca="1" si="2864"/>
        <v>0</v>
      </c>
      <c r="V1973" s="395">
        <f t="shared" ca="1" si="2865"/>
        <v>0</v>
      </c>
      <c r="W1973" s="395">
        <f t="shared" ca="1" si="2866"/>
        <v>0</v>
      </c>
      <c r="X1973" s="334"/>
      <c r="Y1973" s="334"/>
      <c r="Z1973" s="334"/>
      <c r="AA1973" s="249"/>
      <c r="AB1973" s="249"/>
    </row>
    <row r="1974" spans="1:28" hidden="1" outlineLevel="1">
      <c r="A1974" s="331">
        <v>16</v>
      </c>
      <c r="B1974" s="309" t="str">
        <f t="shared" ca="1" si="2867"/>
        <v>Depreciated Net Capex 2028</v>
      </c>
      <c r="C1974" s="398"/>
      <c r="D1974" s="398"/>
      <c r="E1974" s="398"/>
      <c r="F1974" s="398"/>
      <c r="G1974" s="398"/>
      <c r="H1974" s="398"/>
      <c r="I1974" s="398"/>
      <c r="J1974" s="398"/>
      <c r="K1974" s="398"/>
      <c r="L1974" s="398"/>
      <c r="M1974" s="398"/>
      <c r="N1974" s="398"/>
      <c r="O1974" s="398"/>
      <c r="P1974" s="398"/>
      <c r="Q1974" s="398"/>
      <c r="R1974" s="399"/>
      <c r="S1974" s="400">
        <f>S1953</f>
        <v>0</v>
      </c>
      <c r="T1974" s="395">
        <f ca="1">IF(S1998="n/a",S1974,IFERROR(IF((OFFSET($C1974,0,$A1974))&lt;0,
MIN(0,S1974-(OFFSET($C1974,0,$A1974)/(OFFSET($C1969,-$A1973,$A1974)))),
MAX(0,S1974-(OFFSET($C1974,0,$A1974)/(OFFSET($C1969,-$A1973,$A1974))))),0))</f>
        <v>0</v>
      </c>
      <c r="U1974" s="395">
        <f t="shared" ca="1" si="2864"/>
        <v>0</v>
      </c>
      <c r="V1974" s="395">
        <f t="shared" ca="1" si="2865"/>
        <v>0</v>
      </c>
      <c r="W1974" s="395">
        <f t="shared" ca="1" si="2866"/>
        <v>0</v>
      </c>
      <c r="X1974" s="334"/>
      <c r="Y1974" s="334"/>
      <c r="Z1974" s="334"/>
      <c r="AA1974" s="249"/>
      <c r="AB1974" s="249"/>
    </row>
    <row r="1975" spans="1:28" hidden="1" outlineLevel="1">
      <c r="A1975" s="331">
        <v>17</v>
      </c>
      <c r="B1975" s="309" t="str">
        <f t="shared" ca="1" si="2867"/>
        <v>Depreciated Net Capex 2029</v>
      </c>
      <c r="C1975" s="398"/>
      <c r="D1975" s="398"/>
      <c r="E1975" s="398"/>
      <c r="F1975" s="398"/>
      <c r="G1975" s="398"/>
      <c r="H1975" s="398"/>
      <c r="I1975" s="398"/>
      <c r="J1975" s="398"/>
      <c r="K1975" s="398"/>
      <c r="L1975" s="398"/>
      <c r="M1975" s="398"/>
      <c r="N1975" s="398"/>
      <c r="O1975" s="398"/>
      <c r="P1975" s="398"/>
      <c r="Q1975" s="398"/>
      <c r="R1975" s="398"/>
      <c r="S1975" s="399"/>
      <c r="T1975" s="400">
        <f>T1953</f>
        <v>0</v>
      </c>
      <c r="U1975" s="395">
        <f ca="1">IF(T1999="n/a",T1975,IFERROR(IF((OFFSET($C1975,0,$A1975))&lt;0,
MIN(0,T1975-(OFFSET($C1975,0,$A1975)/(OFFSET($C1970,-$A1974,$A1975)))),
MAX(0,T1975-(OFFSET($C1975,0,$A1975)/(OFFSET($C1970,-$A1974,$A1975))))),0))</f>
        <v>0</v>
      </c>
      <c r="V1975" s="395">
        <f t="shared" ca="1" si="2865"/>
        <v>0</v>
      </c>
      <c r="W1975" s="395">
        <f t="shared" ca="1" si="2866"/>
        <v>0</v>
      </c>
      <c r="X1975" s="334"/>
      <c r="Y1975" s="334"/>
      <c r="Z1975" s="334"/>
      <c r="AA1975" s="249"/>
      <c r="AB1975" s="249"/>
    </row>
    <row r="1976" spans="1:28" hidden="1" outlineLevel="1">
      <c r="A1976" s="331">
        <v>18</v>
      </c>
      <c r="B1976" s="309" t="str">
        <f t="shared" ca="1" si="2867"/>
        <v>Depreciated Net Capex 2030</v>
      </c>
      <c r="C1976" s="398"/>
      <c r="D1976" s="398"/>
      <c r="E1976" s="398"/>
      <c r="F1976" s="398"/>
      <c r="G1976" s="398"/>
      <c r="H1976" s="398"/>
      <c r="I1976" s="398"/>
      <c r="J1976" s="398"/>
      <c r="K1976" s="398"/>
      <c r="L1976" s="398"/>
      <c r="M1976" s="398"/>
      <c r="N1976" s="398"/>
      <c r="O1976" s="398"/>
      <c r="P1976" s="398"/>
      <c r="Q1976" s="398"/>
      <c r="R1976" s="398"/>
      <c r="S1976" s="398"/>
      <c r="T1976" s="399"/>
      <c r="U1976" s="400">
        <f>U1953</f>
        <v>0</v>
      </c>
      <c r="V1976" s="395">
        <f ca="1">IF(U2000="n/a",U1976,IFERROR(IF((OFFSET($C1976,0,$A1976))&lt;0,
MIN(0,U1976-(OFFSET($C1976,0,$A1976)/(OFFSET($C1971,-$A1975,$A1976)))),
MAX(0,U1976-(OFFSET($C1976,0,$A1976)/(OFFSET($C1971,-$A1975,$A1976))))),0))</f>
        <v>0</v>
      </c>
      <c r="W1976" s="395">
        <f t="shared" ca="1" si="2866"/>
        <v>0</v>
      </c>
      <c r="X1976" s="334"/>
      <c r="Y1976" s="334"/>
      <c r="Z1976" s="334"/>
      <c r="AA1976" s="249"/>
      <c r="AB1976" s="249"/>
    </row>
    <row r="1977" spans="1:28" hidden="1" outlineLevel="1">
      <c r="A1977" s="331">
        <v>19</v>
      </c>
      <c r="B1977" s="309" t="str">
        <f t="shared" ca="1" si="2867"/>
        <v>Depreciated Net Capex 2031</v>
      </c>
      <c r="C1977" s="398"/>
      <c r="D1977" s="398"/>
      <c r="E1977" s="398"/>
      <c r="F1977" s="398"/>
      <c r="G1977" s="398"/>
      <c r="H1977" s="398"/>
      <c r="I1977" s="398"/>
      <c r="J1977" s="398"/>
      <c r="K1977" s="398"/>
      <c r="L1977" s="398"/>
      <c r="M1977" s="398"/>
      <c r="N1977" s="398"/>
      <c r="O1977" s="398"/>
      <c r="P1977" s="398"/>
      <c r="Q1977" s="398"/>
      <c r="R1977" s="398"/>
      <c r="S1977" s="398"/>
      <c r="T1977" s="398"/>
      <c r="U1977" s="399"/>
      <c r="V1977" s="400">
        <f>V1953</f>
        <v>0</v>
      </c>
      <c r="W1977" s="395">
        <f ca="1">IF(V2001="n/a",V1977,IFERROR(IF((OFFSET($C1977,0,$A1977))&lt;0,
MIN(0,V1977-(OFFSET($C1977,0,$A1977)/(OFFSET($C1972,-$A1976,$A1977)))),
MAX(0,V1977-(OFFSET($C1977,0,$A1977)/(OFFSET($C1972,-$A1976,$A1977))))),0))</f>
        <v>0</v>
      </c>
      <c r="X1977" s="334"/>
      <c r="Y1977" s="334"/>
      <c r="Z1977" s="334"/>
      <c r="AA1977" s="249"/>
      <c r="AB1977" s="249"/>
    </row>
    <row r="1978" spans="1:28" hidden="1" outlineLevel="1">
      <c r="A1978" s="331">
        <v>20</v>
      </c>
      <c r="B1978" s="309" t="str">
        <f t="shared" ca="1" si="2867"/>
        <v>Depreciated Net Capex 2032</v>
      </c>
      <c r="C1978" s="398"/>
      <c r="D1978" s="398"/>
      <c r="E1978" s="398"/>
      <c r="F1978" s="398"/>
      <c r="G1978" s="398"/>
      <c r="H1978" s="398"/>
      <c r="I1978" s="398"/>
      <c r="J1978" s="398"/>
      <c r="K1978" s="398"/>
      <c r="L1978" s="398"/>
      <c r="M1978" s="398"/>
      <c r="N1978" s="398"/>
      <c r="O1978" s="398"/>
      <c r="P1978" s="398"/>
      <c r="Q1978" s="398"/>
      <c r="R1978" s="398"/>
      <c r="S1978" s="398"/>
      <c r="T1978" s="398"/>
      <c r="U1978" s="398"/>
      <c r="V1978" s="399"/>
      <c r="W1978" s="395">
        <f>W1953</f>
        <v>0</v>
      </c>
      <c r="X1978" s="249"/>
      <c r="Y1978" s="249"/>
      <c r="Z1978" s="249"/>
      <c r="AA1978" s="249"/>
      <c r="AB1978" s="249"/>
    </row>
    <row r="1979" spans="1:28" hidden="1" outlineLevel="1">
      <c r="A1979" s="249"/>
      <c r="B1979" s="332"/>
      <c r="C1979" s="395"/>
      <c r="D1979" s="395"/>
      <c r="E1979" s="395"/>
      <c r="F1979" s="395"/>
      <c r="G1979" s="395"/>
      <c r="H1979" s="395"/>
      <c r="I1979" s="395"/>
      <c r="J1979" s="395"/>
      <c r="K1979" s="395"/>
      <c r="L1979" s="395"/>
      <c r="M1979" s="395"/>
      <c r="N1979" s="395"/>
      <c r="O1979" s="395"/>
      <c r="P1979" s="395"/>
      <c r="Q1979" s="395"/>
      <c r="R1979" s="395"/>
      <c r="S1979" s="395"/>
      <c r="T1979" s="395"/>
      <c r="U1979" s="395"/>
      <c r="V1979" s="395"/>
      <c r="W1979" s="395"/>
      <c r="X1979" s="249"/>
      <c r="Y1979" s="249"/>
      <c r="Z1979" s="249"/>
      <c r="AA1979" s="249"/>
      <c r="AB1979" s="249"/>
    </row>
    <row r="1980" spans="1:28" hidden="1" outlineLevel="1">
      <c r="A1980" s="249"/>
      <c r="B1980" s="332"/>
      <c r="C1980" s="395"/>
      <c r="D1980" s="395"/>
      <c r="E1980" s="395"/>
      <c r="F1980" s="395"/>
      <c r="G1980" s="395"/>
      <c r="H1980" s="395"/>
      <c r="I1980" s="395"/>
      <c r="J1980" s="395"/>
      <c r="K1980" s="395"/>
      <c r="L1980" s="395"/>
      <c r="M1980" s="395"/>
      <c r="N1980" s="395"/>
      <c r="O1980" s="395"/>
      <c r="P1980" s="395"/>
      <c r="Q1980" s="395"/>
      <c r="R1980" s="395"/>
      <c r="S1980" s="395"/>
      <c r="T1980" s="395"/>
      <c r="U1980" s="395"/>
      <c r="V1980" s="395"/>
      <c r="W1980" s="395"/>
      <c r="X1980" s="249"/>
      <c r="Y1980" s="249"/>
      <c r="Z1980" s="249"/>
      <c r="AA1980" s="249"/>
      <c r="AB1980" s="249"/>
    </row>
    <row r="1981" spans="1:28" hidden="1" outlineLevel="1">
      <c r="A1981" s="249"/>
      <c r="B1981" s="309" t="s">
        <v>302</v>
      </c>
      <c r="C1981" s="395"/>
      <c r="D1981" s="395">
        <f t="shared" ref="D1981" ca="1" si="2868">IF(C1981="n/a","n/a",IF(AND(C1981&lt;1,D1955=0),0,
IF(D1955=0,C1981-1,
IF(C1981&lt;1,D1956,
(((C1981-1)*(C1957-(C1957/(C1981))))+(D1955*D1956))/(D1957)))))</f>
        <v>0</v>
      </c>
      <c r="E1981" s="395">
        <f t="shared" ref="E1981" ca="1" si="2869">IF(D1981="n/a","n/a",IF(AND(D1981&lt;1,E1955=0),0,
IF(E1955=0,D1981-1,
IF(D1981&lt;1,E1956,
(((D1981-1)*(D1957-(D1957/(D1981))))+(E1955*E1956))/(E1957)))))</f>
        <v>0</v>
      </c>
      <c r="F1981" s="395">
        <f t="shared" ref="F1981" ca="1" si="2870">IF(E1981="n/a","n/a",IF(AND(E1981&lt;1,F1955=0),0,
IF(F1955=0,E1981-1,
IF(E1981&lt;1,F1956,
(((E1981-1)*(E1957-(E1957/(E1981))))+(F1955*F1956))/(F1957)))))</f>
        <v>0</v>
      </c>
      <c r="G1981" s="395">
        <f t="shared" ref="G1981" ca="1" si="2871">IF(F1981="n/a","n/a",IF(AND(F1981&lt;1,G1955=0),0,
IF(G1955=0,F1981-1,
IF(F1981&lt;1,G1956,
(((F1981-1)*(F1957-(F1957/(F1981))))+(G1955*G1956))/(G1957)))))</f>
        <v>0</v>
      </c>
      <c r="H1981" s="395">
        <f t="shared" ref="H1981" ca="1" si="2872">IF(G1981="n/a","n/a",IF(AND(G1981&lt;1,H1955=0),0,
IF(H1955=0,G1981-1,
IF(G1981&lt;1,H1956,
(((G1981-1)*(G1957-(G1957/(G1981))))+(H1955*H1956))/(H1957)))))</f>
        <v>0</v>
      </c>
      <c r="I1981" s="395">
        <f ca="1">IF(H1981="n/a","n/a",IF(AND(H1981&lt;1,I1955=0),0,
IF(I1955=0,H1981-1,
IF(H1981&lt;1,I1956,
(((H1981-1)*(H1957-(H1957/(H1981))))+(I1955*I1956))/(I1957)))))</f>
        <v>0</v>
      </c>
      <c r="J1981" s="395">
        <f t="shared" ref="J1981" ca="1" si="2873">IF(I1981="n/a","n/a",IF(AND(I1981&lt;1,J1955=0),0,
IF(J1955=0,I1981-1,
IF(I1981&lt;1,J1956,
(((I1981-1)*(I1957-(I1957/(I1981))))+(J1955*J1956))/(J1957)))))</f>
        <v>0</v>
      </c>
      <c r="K1981" s="395">
        <f t="shared" ref="K1981" ca="1" si="2874">IF(J1981="n/a","n/a",IF(AND(J1981&lt;1,K1955=0),0,
IF(K1955=0,J1981-1,
IF(J1981&lt;1,K1956,
(((J1981-1)*(J1957-(J1957/(J1981))))+(K1955*K1956))/(K1957)))))</f>
        <v>0</v>
      </c>
      <c r="L1981" s="395">
        <f t="shared" ref="L1981" ca="1" si="2875">IF(K1981="n/a","n/a",IF(AND(K1981&lt;1,L1955=0),0,
IF(L1955=0,K1981-1,
IF(K1981&lt;1,L1956,
(((K1981-1)*(K1957-(K1957/(K1981))))+(L1955*L1956))/(L1957)))))</f>
        <v>0</v>
      </c>
      <c r="M1981" s="395">
        <f t="shared" ref="M1981" ca="1" si="2876">IF(L1981="n/a","n/a",IF(AND(L1981&lt;1,M1955=0),0,
IF(M1955=0,L1981-1,
IF(L1981&lt;1,M1956,
(((L1981-1)*(L1957-(L1957/(L1981))))+(M1955*M1956))/(M1957)))))</f>
        <v>0</v>
      </c>
      <c r="N1981" s="395">
        <f t="shared" ref="N1981" ca="1" si="2877">IF(M1981="n/a","n/a",IF(AND(M1981&lt;1,N1955=0),0,
IF(N1955=0,M1981-1,
IF(M1981&lt;1,N1956,
(((M1981-1)*(M1957-(M1957/(M1981))))+(N1955*N1956))/(N1957)))))</f>
        <v>0</v>
      </c>
      <c r="O1981" s="395">
        <f t="shared" ref="O1981" ca="1" si="2878">IF(N1981="n/a","n/a",IF(AND(N1981&lt;1,O1955=0),0,
IF(O1955=0,N1981-1,
IF(N1981&lt;1,O1956,
(((N1981-1)*(N1957-(N1957/(N1981))))+(O1955*O1956))/(O1957)))))</f>
        <v>0</v>
      </c>
      <c r="P1981" s="395">
        <f t="shared" ref="P1981" ca="1" si="2879">IF(O1981="n/a","n/a",IF(AND(O1981&lt;1,P1955=0),0,
IF(P1955=0,O1981-1,
IF(O1981&lt;1,P1956,
(((O1981-1)*(O1957-(O1957/(O1981))))+(P1955*P1956))/(P1957)))))</f>
        <v>0</v>
      </c>
      <c r="Q1981" s="395">
        <f t="shared" ref="Q1981" ca="1" si="2880">IF(P1981="n/a","n/a",IF(AND(P1981&lt;1,Q1955=0),0,
IF(Q1955=0,P1981-1,
IF(P1981&lt;1,Q1956,
(((P1981-1)*(P1957-(P1957/(P1981))))+(Q1955*Q1956))/(Q1957)))))</f>
        <v>0</v>
      </c>
      <c r="R1981" s="395">
        <f t="shared" ref="R1981" ca="1" si="2881">IF(Q1981="n/a","n/a",IF(AND(Q1981&lt;1,R1955=0),0,
IF(R1955=0,Q1981-1,
IF(Q1981&lt;1,R1956,
(((Q1981-1)*(Q1957-(Q1957/(Q1981))))+(R1955*R1956))/(R1957)))))</f>
        <v>0</v>
      </c>
      <c r="S1981" s="395">
        <f t="shared" ref="S1981" ca="1" si="2882">IF(R1981="n/a","n/a",IF(AND(R1981&lt;1,S1955=0),0,
IF(S1955=0,R1981-1,
IF(R1981&lt;1,S1956,
(((R1981-1)*(R1957-(R1957/(R1981))))+(S1955*S1956))/(S1957)))))</f>
        <v>0</v>
      </c>
      <c r="T1981" s="395">
        <f t="shared" ref="T1981" ca="1" si="2883">IF(S1981="n/a","n/a",IF(AND(S1981&lt;1,T1955=0),0,
IF(T1955=0,S1981-1,
IF(S1981&lt;1,T1956,
(((S1981-1)*(S1957-(S1957/(S1981))))+(T1955*T1956))/(T1957)))))</f>
        <v>0</v>
      </c>
      <c r="U1981" s="395">
        <f t="shared" ref="U1981" ca="1" si="2884">IF(T1981="n/a","n/a",IF(AND(T1981&lt;1,U1955=0),0,
IF(U1955=0,T1981-1,
IF(T1981&lt;1,U1956,
(((T1981-1)*(T1957-(T1957/(T1981))))+(U1955*U1956))/(U1957)))))</f>
        <v>0</v>
      </c>
      <c r="V1981" s="395">
        <f t="shared" ref="V1981" ca="1" si="2885">IF(U1981="n/a","n/a",IF(AND(U1981&lt;1,V1955=0),0,
IF(V1955=0,U1981-1,
IF(U1981&lt;1,V1956,
(((U1981-1)*(U1957-(U1957/(U1981))))+(V1955*V1956))/(V1957)))))</f>
        <v>0</v>
      </c>
      <c r="W1981" s="395">
        <f t="shared" ref="W1981" ca="1" si="2886">IF(V1981="n/a","n/a",IF(AND(V1981&lt;1,W1955=0),0,
IF(W1955=0,V1981-1,
IF(V1981&lt;1,W1956,
(((V1981-1)*(V1957-(V1957/(V1981))))+(W1955*W1956))/(W1957)))))</f>
        <v>0</v>
      </c>
      <c r="X1981" s="249"/>
      <c r="Y1981" s="249"/>
      <c r="Z1981" s="249"/>
      <c r="AA1981" s="249"/>
      <c r="AB1981" s="249"/>
    </row>
    <row r="1982" spans="1:28" hidden="1" outlineLevel="1">
      <c r="A1982" s="249"/>
      <c r="B1982" s="309" t="s">
        <v>301</v>
      </c>
      <c r="C1982" s="400">
        <f ca="1">C1954</f>
        <v>0</v>
      </c>
      <c r="D1982" s="395">
        <f t="shared" ref="D1982" ca="1" si="2887">IF(C1982="n/a","n/a",MAX(0,C1982-1))</f>
        <v>0</v>
      </c>
      <c r="E1982" s="395">
        <f t="shared" ref="E1982:E1983" ca="1" si="2888">IF(D1982="n/a","n/a",MAX(0,D1982-1))</f>
        <v>0</v>
      </c>
      <c r="F1982" s="395">
        <f t="shared" ref="F1982:F1984" ca="1" si="2889">IF(E1982="n/a","n/a",MAX(0,E1982-1))</f>
        <v>0</v>
      </c>
      <c r="G1982" s="395">
        <f t="shared" ref="G1982:G1985" ca="1" si="2890">IF(F1982="n/a","n/a",MAX(0,F1982-1))</f>
        <v>0</v>
      </c>
      <c r="H1982" s="395">
        <f t="shared" ref="H1982:H1986" ca="1" si="2891">IF(G1982="n/a","n/a",MAX(0,G1982-1))</f>
        <v>0</v>
      </c>
      <c r="I1982" s="395">
        <f t="shared" ref="I1982:I1987" ca="1" si="2892">IF(H1982="n/a","n/a",MAX(0,H1982-1))</f>
        <v>0</v>
      </c>
      <c r="J1982" s="395">
        <f t="shared" ref="J1982:J1988" ca="1" si="2893">IF(I1982="n/a","n/a",MAX(0,I1982-1))</f>
        <v>0</v>
      </c>
      <c r="K1982" s="395">
        <f t="shared" ref="K1982:K1989" ca="1" si="2894">IF(J1982="n/a","n/a",MAX(0,J1982-1))</f>
        <v>0</v>
      </c>
      <c r="L1982" s="395">
        <f t="shared" ref="L1982:L1990" ca="1" si="2895">IF(K1982="n/a","n/a",MAX(0,K1982-1))</f>
        <v>0</v>
      </c>
      <c r="M1982" s="395">
        <f t="shared" ref="M1982:M1991" ca="1" si="2896">IF(L1982="n/a","n/a",MAX(0,L1982-1))</f>
        <v>0</v>
      </c>
      <c r="N1982" s="395">
        <f t="shared" ref="N1982:N1992" ca="1" si="2897">IF(M1982="n/a","n/a",MAX(0,M1982-1))</f>
        <v>0</v>
      </c>
      <c r="O1982" s="395">
        <f t="shared" ref="O1982:O1993" ca="1" si="2898">IF(N1982="n/a","n/a",MAX(0,N1982-1))</f>
        <v>0</v>
      </c>
      <c r="P1982" s="395">
        <f t="shared" ref="P1982:P1994" ca="1" si="2899">IF(O1982="n/a","n/a",MAX(0,O1982-1))</f>
        <v>0</v>
      </c>
      <c r="Q1982" s="395">
        <f t="shared" ref="Q1982:Q1995" ca="1" si="2900">IF(P1982="n/a","n/a",MAX(0,P1982-1))</f>
        <v>0</v>
      </c>
      <c r="R1982" s="395">
        <f t="shared" ref="R1982:R1996" ca="1" si="2901">IF(Q1982="n/a","n/a",MAX(0,Q1982-1))</f>
        <v>0</v>
      </c>
      <c r="S1982" s="395">
        <f t="shared" ref="S1982:S1997" ca="1" si="2902">IF(R1982="n/a","n/a",MAX(0,R1982-1))</f>
        <v>0</v>
      </c>
      <c r="T1982" s="395">
        <f t="shared" ref="T1982:T1998" ca="1" si="2903">IF(S1982="n/a","n/a",MAX(0,S1982-1))</f>
        <v>0</v>
      </c>
      <c r="U1982" s="395">
        <f t="shared" ref="U1982:U1999" ca="1" si="2904">IF(T1982="n/a","n/a",MAX(0,T1982-1))</f>
        <v>0</v>
      </c>
      <c r="V1982" s="395">
        <f t="shared" ref="V1982:V2000" ca="1" si="2905">IF(U1982="n/a","n/a",MAX(0,U1982-1))</f>
        <v>0</v>
      </c>
      <c r="W1982" s="395">
        <f t="shared" ref="W1982:W2000" ca="1" si="2906">IF(V1982="n/a","n/a",MAX(0,V1982-1))</f>
        <v>0</v>
      </c>
      <c r="X1982" s="249"/>
      <c r="Y1982" s="249"/>
      <c r="Z1982" s="249"/>
      <c r="AA1982" s="249"/>
      <c r="AB1982" s="249"/>
    </row>
    <row r="1983" spans="1:28" hidden="1" outlineLevel="1">
      <c r="A1983" s="249"/>
      <c r="B1983" s="309" t="str">
        <f t="shared" ref="B1983:B2002" ca="1" si="2907">"RL Capex "&amp;OFFSET($C$6,0,A1959)</f>
        <v>RL Capex 2013</v>
      </c>
      <c r="C1983" s="396"/>
      <c r="D1983" s="400">
        <f ca="1">D1954</f>
        <v>0</v>
      </c>
      <c r="E1983" s="395">
        <f t="shared" ca="1" si="2888"/>
        <v>0</v>
      </c>
      <c r="F1983" s="395">
        <f t="shared" ca="1" si="2889"/>
        <v>0</v>
      </c>
      <c r="G1983" s="395">
        <f t="shared" ca="1" si="2890"/>
        <v>0</v>
      </c>
      <c r="H1983" s="395">
        <f t="shared" ca="1" si="2891"/>
        <v>0</v>
      </c>
      <c r="I1983" s="395">
        <f t="shared" ca="1" si="2892"/>
        <v>0</v>
      </c>
      <c r="J1983" s="395">
        <f t="shared" ca="1" si="2893"/>
        <v>0</v>
      </c>
      <c r="K1983" s="395">
        <f t="shared" ca="1" si="2894"/>
        <v>0</v>
      </c>
      <c r="L1983" s="395">
        <f t="shared" ca="1" si="2895"/>
        <v>0</v>
      </c>
      <c r="M1983" s="395">
        <f t="shared" ca="1" si="2896"/>
        <v>0</v>
      </c>
      <c r="N1983" s="395">
        <f t="shared" ca="1" si="2897"/>
        <v>0</v>
      </c>
      <c r="O1983" s="395">
        <f t="shared" ca="1" si="2898"/>
        <v>0</v>
      </c>
      <c r="P1983" s="395">
        <f t="shared" ca="1" si="2899"/>
        <v>0</v>
      </c>
      <c r="Q1983" s="395">
        <f t="shared" ca="1" si="2900"/>
        <v>0</v>
      </c>
      <c r="R1983" s="395">
        <f t="shared" ca="1" si="2901"/>
        <v>0</v>
      </c>
      <c r="S1983" s="395">
        <f t="shared" ca="1" si="2902"/>
        <v>0</v>
      </c>
      <c r="T1983" s="395">
        <f t="shared" ca="1" si="2903"/>
        <v>0</v>
      </c>
      <c r="U1983" s="395">
        <f t="shared" ca="1" si="2904"/>
        <v>0</v>
      </c>
      <c r="V1983" s="395">
        <f t="shared" ca="1" si="2905"/>
        <v>0</v>
      </c>
      <c r="W1983" s="395">
        <f t="shared" ca="1" si="2906"/>
        <v>0</v>
      </c>
      <c r="X1983" s="249"/>
      <c r="Y1983" s="249"/>
      <c r="Z1983" s="249"/>
      <c r="AA1983" s="249"/>
      <c r="AB1983" s="249"/>
    </row>
    <row r="1984" spans="1:28" hidden="1" outlineLevel="1">
      <c r="A1984" s="249"/>
      <c r="B1984" s="309" t="str">
        <f t="shared" ca="1" si="2907"/>
        <v>RL Capex 2014</v>
      </c>
      <c r="C1984" s="401"/>
      <c r="D1984" s="396"/>
      <c r="E1984" s="400">
        <f ca="1">E1954</f>
        <v>0</v>
      </c>
      <c r="F1984" s="395">
        <f t="shared" ca="1" si="2889"/>
        <v>0</v>
      </c>
      <c r="G1984" s="395">
        <f t="shared" ca="1" si="2890"/>
        <v>0</v>
      </c>
      <c r="H1984" s="395">
        <f t="shared" ca="1" si="2891"/>
        <v>0</v>
      </c>
      <c r="I1984" s="395">
        <f t="shared" ca="1" si="2892"/>
        <v>0</v>
      </c>
      <c r="J1984" s="395">
        <f t="shared" ca="1" si="2893"/>
        <v>0</v>
      </c>
      <c r="K1984" s="395">
        <f t="shared" ca="1" si="2894"/>
        <v>0</v>
      </c>
      <c r="L1984" s="395">
        <f t="shared" ca="1" si="2895"/>
        <v>0</v>
      </c>
      <c r="M1984" s="395">
        <f t="shared" ca="1" si="2896"/>
        <v>0</v>
      </c>
      <c r="N1984" s="395">
        <f t="shared" ca="1" si="2897"/>
        <v>0</v>
      </c>
      <c r="O1984" s="395">
        <f t="shared" ca="1" si="2898"/>
        <v>0</v>
      </c>
      <c r="P1984" s="395">
        <f t="shared" ca="1" si="2899"/>
        <v>0</v>
      </c>
      <c r="Q1984" s="395">
        <f t="shared" ca="1" si="2900"/>
        <v>0</v>
      </c>
      <c r="R1984" s="395">
        <f t="shared" ca="1" si="2901"/>
        <v>0</v>
      </c>
      <c r="S1984" s="395">
        <f t="shared" ca="1" si="2902"/>
        <v>0</v>
      </c>
      <c r="T1984" s="395">
        <f t="shared" ca="1" si="2903"/>
        <v>0</v>
      </c>
      <c r="U1984" s="395">
        <f t="shared" ca="1" si="2904"/>
        <v>0</v>
      </c>
      <c r="V1984" s="395">
        <f t="shared" ca="1" si="2905"/>
        <v>0</v>
      </c>
      <c r="W1984" s="395">
        <f t="shared" ca="1" si="2906"/>
        <v>0</v>
      </c>
      <c r="X1984" s="249"/>
      <c r="Y1984" s="249"/>
      <c r="Z1984" s="249"/>
      <c r="AA1984" s="249"/>
      <c r="AB1984" s="249"/>
    </row>
    <row r="1985" spans="1:28" hidden="1" outlineLevel="1">
      <c r="A1985" s="249"/>
      <c r="B1985" s="309" t="str">
        <f t="shared" ca="1" si="2907"/>
        <v>RL Capex 2015</v>
      </c>
      <c r="C1985" s="401"/>
      <c r="D1985" s="401"/>
      <c r="E1985" s="396"/>
      <c r="F1985" s="400">
        <f ca="1">F1954</f>
        <v>0</v>
      </c>
      <c r="G1985" s="395">
        <f t="shared" ca="1" si="2890"/>
        <v>0</v>
      </c>
      <c r="H1985" s="395">
        <f t="shared" ca="1" si="2891"/>
        <v>0</v>
      </c>
      <c r="I1985" s="395">
        <f t="shared" ca="1" si="2892"/>
        <v>0</v>
      </c>
      <c r="J1985" s="395">
        <f t="shared" ca="1" si="2893"/>
        <v>0</v>
      </c>
      <c r="K1985" s="395">
        <f t="shared" ca="1" si="2894"/>
        <v>0</v>
      </c>
      <c r="L1985" s="395">
        <f t="shared" ca="1" si="2895"/>
        <v>0</v>
      </c>
      <c r="M1985" s="395">
        <f t="shared" ca="1" si="2896"/>
        <v>0</v>
      </c>
      <c r="N1985" s="395">
        <f t="shared" ca="1" si="2897"/>
        <v>0</v>
      </c>
      <c r="O1985" s="395">
        <f t="shared" ca="1" si="2898"/>
        <v>0</v>
      </c>
      <c r="P1985" s="395">
        <f t="shared" ca="1" si="2899"/>
        <v>0</v>
      </c>
      <c r="Q1985" s="395">
        <f t="shared" ca="1" si="2900"/>
        <v>0</v>
      </c>
      <c r="R1985" s="395">
        <f t="shared" ca="1" si="2901"/>
        <v>0</v>
      </c>
      <c r="S1985" s="395">
        <f t="shared" ca="1" si="2902"/>
        <v>0</v>
      </c>
      <c r="T1985" s="395">
        <f t="shared" ca="1" si="2903"/>
        <v>0</v>
      </c>
      <c r="U1985" s="395">
        <f t="shared" ca="1" si="2904"/>
        <v>0</v>
      </c>
      <c r="V1985" s="395">
        <f t="shared" ca="1" si="2905"/>
        <v>0</v>
      </c>
      <c r="W1985" s="395">
        <f t="shared" ca="1" si="2906"/>
        <v>0</v>
      </c>
      <c r="X1985" s="249"/>
      <c r="Y1985" s="249"/>
      <c r="Z1985" s="249"/>
      <c r="AA1985" s="249"/>
      <c r="AB1985" s="249"/>
    </row>
    <row r="1986" spans="1:28" hidden="1" outlineLevel="1">
      <c r="A1986" s="249"/>
      <c r="B1986" s="309" t="str">
        <f t="shared" ca="1" si="2907"/>
        <v>RL Capex 2016</v>
      </c>
      <c r="C1986" s="401"/>
      <c r="D1986" s="401"/>
      <c r="E1986" s="401"/>
      <c r="F1986" s="396"/>
      <c r="G1986" s="400">
        <f ca="1">G1954</f>
        <v>0</v>
      </c>
      <c r="H1986" s="395">
        <f t="shared" ca="1" si="2891"/>
        <v>0</v>
      </c>
      <c r="I1986" s="395">
        <f t="shared" ca="1" si="2892"/>
        <v>0</v>
      </c>
      <c r="J1986" s="395">
        <f t="shared" ca="1" si="2893"/>
        <v>0</v>
      </c>
      <c r="K1986" s="395">
        <f t="shared" ca="1" si="2894"/>
        <v>0</v>
      </c>
      <c r="L1986" s="395">
        <f t="shared" ca="1" si="2895"/>
        <v>0</v>
      </c>
      <c r="M1986" s="395">
        <f t="shared" ca="1" si="2896"/>
        <v>0</v>
      </c>
      <c r="N1986" s="395">
        <f t="shared" ca="1" si="2897"/>
        <v>0</v>
      </c>
      <c r="O1986" s="395">
        <f t="shared" ca="1" si="2898"/>
        <v>0</v>
      </c>
      <c r="P1986" s="395">
        <f t="shared" ca="1" si="2899"/>
        <v>0</v>
      </c>
      <c r="Q1986" s="395">
        <f t="shared" ca="1" si="2900"/>
        <v>0</v>
      </c>
      <c r="R1986" s="395">
        <f t="shared" ca="1" si="2901"/>
        <v>0</v>
      </c>
      <c r="S1986" s="395">
        <f t="shared" ca="1" si="2902"/>
        <v>0</v>
      </c>
      <c r="T1986" s="395">
        <f t="shared" ca="1" si="2903"/>
        <v>0</v>
      </c>
      <c r="U1986" s="395">
        <f t="shared" ca="1" si="2904"/>
        <v>0</v>
      </c>
      <c r="V1986" s="395">
        <f t="shared" ca="1" si="2905"/>
        <v>0</v>
      </c>
      <c r="W1986" s="395">
        <f t="shared" ca="1" si="2906"/>
        <v>0</v>
      </c>
      <c r="X1986" s="249"/>
      <c r="Y1986" s="249"/>
      <c r="Z1986" s="249"/>
      <c r="AA1986" s="249"/>
      <c r="AB1986" s="249"/>
    </row>
    <row r="1987" spans="1:28" hidden="1" outlineLevel="1">
      <c r="A1987" s="249"/>
      <c r="B1987" s="309" t="str">
        <f t="shared" ca="1" si="2907"/>
        <v>RL Capex 2017</v>
      </c>
      <c r="C1987" s="401"/>
      <c r="D1987" s="401"/>
      <c r="E1987" s="401"/>
      <c r="F1987" s="401"/>
      <c r="G1987" s="396"/>
      <c r="H1987" s="400">
        <f ca="1">H1954</f>
        <v>0</v>
      </c>
      <c r="I1987" s="395">
        <f t="shared" ca="1" si="2892"/>
        <v>0</v>
      </c>
      <c r="J1987" s="395">
        <f t="shared" ca="1" si="2893"/>
        <v>0</v>
      </c>
      <c r="K1987" s="395">
        <f t="shared" ca="1" si="2894"/>
        <v>0</v>
      </c>
      <c r="L1987" s="395">
        <f t="shared" ca="1" si="2895"/>
        <v>0</v>
      </c>
      <c r="M1987" s="395">
        <f t="shared" ca="1" si="2896"/>
        <v>0</v>
      </c>
      <c r="N1987" s="395">
        <f t="shared" ca="1" si="2897"/>
        <v>0</v>
      </c>
      <c r="O1987" s="395">
        <f t="shared" ca="1" si="2898"/>
        <v>0</v>
      </c>
      <c r="P1987" s="395">
        <f t="shared" ca="1" si="2899"/>
        <v>0</v>
      </c>
      <c r="Q1987" s="395">
        <f t="shared" ca="1" si="2900"/>
        <v>0</v>
      </c>
      <c r="R1987" s="395">
        <f t="shared" ca="1" si="2901"/>
        <v>0</v>
      </c>
      <c r="S1987" s="395">
        <f t="shared" ca="1" si="2902"/>
        <v>0</v>
      </c>
      <c r="T1987" s="395">
        <f t="shared" ca="1" si="2903"/>
        <v>0</v>
      </c>
      <c r="U1987" s="395">
        <f t="shared" ca="1" si="2904"/>
        <v>0</v>
      </c>
      <c r="V1987" s="395">
        <f t="shared" ca="1" si="2905"/>
        <v>0</v>
      </c>
      <c r="W1987" s="395">
        <f t="shared" ca="1" si="2906"/>
        <v>0</v>
      </c>
      <c r="X1987" s="249"/>
      <c r="Y1987" s="249"/>
      <c r="Z1987" s="249"/>
      <c r="AA1987" s="249"/>
      <c r="AB1987" s="249"/>
    </row>
    <row r="1988" spans="1:28" hidden="1" outlineLevel="1">
      <c r="A1988" s="249"/>
      <c r="B1988" s="309" t="str">
        <f t="shared" ca="1" si="2907"/>
        <v>RL Capex 2018</v>
      </c>
      <c r="C1988" s="401"/>
      <c r="D1988" s="401"/>
      <c r="E1988" s="401"/>
      <c r="F1988" s="401"/>
      <c r="G1988" s="401"/>
      <c r="H1988" s="396"/>
      <c r="I1988" s="400">
        <f ca="1">I1954</f>
        <v>0</v>
      </c>
      <c r="J1988" s="395">
        <f t="shared" ca="1" si="2893"/>
        <v>0</v>
      </c>
      <c r="K1988" s="395">
        <f t="shared" ca="1" si="2894"/>
        <v>0</v>
      </c>
      <c r="L1988" s="395">
        <f t="shared" ca="1" si="2895"/>
        <v>0</v>
      </c>
      <c r="M1988" s="395">
        <f t="shared" ca="1" si="2896"/>
        <v>0</v>
      </c>
      <c r="N1988" s="395">
        <f t="shared" ca="1" si="2897"/>
        <v>0</v>
      </c>
      <c r="O1988" s="395">
        <f t="shared" ca="1" si="2898"/>
        <v>0</v>
      </c>
      <c r="P1988" s="395">
        <f t="shared" ca="1" si="2899"/>
        <v>0</v>
      </c>
      <c r="Q1988" s="395">
        <f t="shared" ca="1" si="2900"/>
        <v>0</v>
      </c>
      <c r="R1988" s="395">
        <f t="shared" ca="1" si="2901"/>
        <v>0</v>
      </c>
      <c r="S1988" s="395">
        <f t="shared" ca="1" si="2902"/>
        <v>0</v>
      </c>
      <c r="T1988" s="395">
        <f t="shared" ca="1" si="2903"/>
        <v>0</v>
      </c>
      <c r="U1988" s="395">
        <f t="shared" ca="1" si="2904"/>
        <v>0</v>
      </c>
      <c r="V1988" s="395">
        <f t="shared" ca="1" si="2905"/>
        <v>0</v>
      </c>
      <c r="W1988" s="395">
        <f t="shared" ca="1" si="2906"/>
        <v>0</v>
      </c>
      <c r="X1988" s="249"/>
      <c r="Y1988" s="249"/>
      <c r="Z1988" s="249"/>
      <c r="AA1988" s="249"/>
      <c r="AB1988" s="249"/>
    </row>
    <row r="1989" spans="1:28" hidden="1" outlineLevel="1">
      <c r="A1989" s="249"/>
      <c r="B1989" s="309" t="str">
        <f t="shared" ca="1" si="2907"/>
        <v>RL Capex 2019</v>
      </c>
      <c r="C1989" s="401"/>
      <c r="D1989" s="401"/>
      <c r="E1989" s="401"/>
      <c r="F1989" s="401"/>
      <c r="G1989" s="401"/>
      <c r="H1989" s="401"/>
      <c r="I1989" s="396"/>
      <c r="J1989" s="400">
        <f ca="1">J1954</f>
        <v>0</v>
      </c>
      <c r="K1989" s="395">
        <f t="shared" ca="1" si="2894"/>
        <v>0</v>
      </c>
      <c r="L1989" s="395">
        <f t="shared" ca="1" si="2895"/>
        <v>0</v>
      </c>
      <c r="M1989" s="395">
        <f t="shared" ca="1" si="2896"/>
        <v>0</v>
      </c>
      <c r="N1989" s="395">
        <f t="shared" ca="1" si="2897"/>
        <v>0</v>
      </c>
      <c r="O1989" s="395">
        <f t="shared" ca="1" si="2898"/>
        <v>0</v>
      </c>
      <c r="P1989" s="395">
        <f t="shared" ca="1" si="2899"/>
        <v>0</v>
      </c>
      <c r="Q1989" s="395">
        <f t="shared" ca="1" si="2900"/>
        <v>0</v>
      </c>
      <c r="R1989" s="395">
        <f t="shared" ca="1" si="2901"/>
        <v>0</v>
      </c>
      <c r="S1989" s="395">
        <f t="shared" ca="1" si="2902"/>
        <v>0</v>
      </c>
      <c r="T1989" s="395">
        <f t="shared" ca="1" si="2903"/>
        <v>0</v>
      </c>
      <c r="U1989" s="395">
        <f t="shared" ca="1" si="2904"/>
        <v>0</v>
      </c>
      <c r="V1989" s="395">
        <f t="shared" ca="1" si="2905"/>
        <v>0</v>
      </c>
      <c r="W1989" s="395">
        <f t="shared" ca="1" si="2906"/>
        <v>0</v>
      </c>
      <c r="X1989" s="249"/>
      <c r="Y1989" s="249"/>
      <c r="Z1989" s="249"/>
      <c r="AA1989" s="249"/>
      <c r="AB1989" s="249"/>
    </row>
    <row r="1990" spans="1:28" hidden="1" outlineLevel="1">
      <c r="A1990" s="249"/>
      <c r="B1990" s="309" t="str">
        <f t="shared" ca="1" si="2907"/>
        <v>RL Capex 2020</v>
      </c>
      <c r="C1990" s="401"/>
      <c r="D1990" s="401"/>
      <c r="E1990" s="401"/>
      <c r="F1990" s="401"/>
      <c r="G1990" s="401"/>
      <c r="H1990" s="401"/>
      <c r="I1990" s="401"/>
      <c r="J1990" s="396"/>
      <c r="K1990" s="400">
        <f ca="1">K1954</f>
        <v>0</v>
      </c>
      <c r="L1990" s="395">
        <f t="shared" ca="1" si="2895"/>
        <v>0</v>
      </c>
      <c r="M1990" s="395">
        <f t="shared" ca="1" si="2896"/>
        <v>0</v>
      </c>
      <c r="N1990" s="395">
        <f t="shared" ca="1" si="2897"/>
        <v>0</v>
      </c>
      <c r="O1990" s="395">
        <f t="shared" ca="1" si="2898"/>
        <v>0</v>
      </c>
      <c r="P1990" s="395">
        <f t="shared" ca="1" si="2899"/>
        <v>0</v>
      </c>
      <c r="Q1990" s="395">
        <f t="shared" ca="1" si="2900"/>
        <v>0</v>
      </c>
      <c r="R1990" s="395">
        <f t="shared" ca="1" si="2901"/>
        <v>0</v>
      </c>
      <c r="S1990" s="395">
        <f t="shared" ca="1" si="2902"/>
        <v>0</v>
      </c>
      <c r="T1990" s="395">
        <f t="shared" ca="1" si="2903"/>
        <v>0</v>
      </c>
      <c r="U1990" s="395">
        <f t="shared" ca="1" si="2904"/>
        <v>0</v>
      </c>
      <c r="V1990" s="395">
        <f t="shared" ca="1" si="2905"/>
        <v>0</v>
      </c>
      <c r="W1990" s="395">
        <f t="shared" ca="1" si="2906"/>
        <v>0</v>
      </c>
      <c r="X1990" s="249"/>
      <c r="Y1990" s="249"/>
      <c r="Z1990" s="249"/>
      <c r="AA1990" s="249"/>
      <c r="AB1990" s="249"/>
    </row>
    <row r="1991" spans="1:28" hidden="1" outlineLevel="1">
      <c r="A1991" s="249"/>
      <c r="B1991" s="309" t="str">
        <f t="shared" ca="1" si="2907"/>
        <v>RL Capex 2021</v>
      </c>
      <c r="C1991" s="401"/>
      <c r="D1991" s="401"/>
      <c r="E1991" s="401"/>
      <c r="F1991" s="401"/>
      <c r="G1991" s="401"/>
      <c r="H1991" s="401"/>
      <c r="I1991" s="401"/>
      <c r="J1991" s="401"/>
      <c r="K1991" s="396"/>
      <c r="L1991" s="400">
        <f ca="1">L1954</f>
        <v>0</v>
      </c>
      <c r="M1991" s="395">
        <f t="shared" ca="1" si="2896"/>
        <v>0</v>
      </c>
      <c r="N1991" s="395">
        <f t="shared" ca="1" si="2897"/>
        <v>0</v>
      </c>
      <c r="O1991" s="395">
        <f t="shared" ca="1" si="2898"/>
        <v>0</v>
      </c>
      <c r="P1991" s="395">
        <f t="shared" ca="1" si="2899"/>
        <v>0</v>
      </c>
      <c r="Q1991" s="395">
        <f t="shared" ca="1" si="2900"/>
        <v>0</v>
      </c>
      <c r="R1991" s="395">
        <f t="shared" ca="1" si="2901"/>
        <v>0</v>
      </c>
      <c r="S1991" s="395">
        <f t="shared" ca="1" si="2902"/>
        <v>0</v>
      </c>
      <c r="T1991" s="395">
        <f t="shared" ca="1" si="2903"/>
        <v>0</v>
      </c>
      <c r="U1991" s="395">
        <f t="shared" ca="1" si="2904"/>
        <v>0</v>
      </c>
      <c r="V1991" s="395">
        <f t="shared" ca="1" si="2905"/>
        <v>0</v>
      </c>
      <c r="W1991" s="395">
        <f t="shared" ca="1" si="2906"/>
        <v>0</v>
      </c>
      <c r="X1991" s="249"/>
      <c r="Y1991" s="249"/>
      <c r="Z1991" s="249"/>
      <c r="AA1991" s="249"/>
      <c r="AB1991" s="249"/>
    </row>
    <row r="1992" spans="1:28" hidden="1" outlineLevel="1">
      <c r="A1992" s="249"/>
      <c r="B1992" s="309" t="str">
        <f t="shared" ca="1" si="2907"/>
        <v>RL Capex 2022</v>
      </c>
      <c r="C1992" s="401"/>
      <c r="D1992" s="401"/>
      <c r="E1992" s="401"/>
      <c r="F1992" s="401"/>
      <c r="G1992" s="401"/>
      <c r="H1992" s="401"/>
      <c r="I1992" s="401"/>
      <c r="J1992" s="401"/>
      <c r="K1992" s="401"/>
      <c r="L1992" s="396"/>
      <c r="M1992" s="400">
        <f ca="1">M1954</f>
        <v>0</v>
      </c>
      <c r="N1992" s="395">
        <f t="shared" ca="1" si="2897"/>
        <v>0</v>
      </c>
      <c r="O1992" s="395">
        <f t="shared" ca="1" si="2898"/>
        <v>0</v>
      </c>
      <c r="P1992" s="395">
        <f t="shared" ca="1" si="2899"/>
        <v>0</v>
      </c>
      <c r="Q1992" s="395">
        <f t="shared" ca="1" si="2900"/>
        <v>0</v>
      </c>
      <c r="R1992" s="395">
        <f t="shared" ca="1" si="2901"/>
        <v>0</v>
      </c>
      <c r="S1992" s="395">
        <f t="shared" ca="1" si="2902"/>
        <v>0</v>
      </c>
      <c r="T1992" s="395">
        <f t="shared" ca="1" si="2903"/>
        <v>0</v>
      </c>
      <c r="U1992" s="395">
        <f t="shared" ca="1" si="2904"/>
        <v>0</v>
      </c>
      <c r="V1992" s="395">
        <f t="shared" ca="1" si="2905"/>
        <v>0</v>
      </c>
      <c r="W1992" s="395">
        <f t="shared" ca="1" si="2906"/>
        <v>0</v>
      </c>
      <c r="X1992" s="249"/>
      <c r="Y1992" s="249"/>
      <c r="Z1992" s="249"/>
      <c r="AA1992" s="249"/>
      <c r="AB1992" s="249"/>
    </row>
    <row r="1993" spans="1:28" hidden="1" outlineLevel="1">
      <c r="A1993" s="249"/>
      <c r="B1993" s="309" t="str">
        <f t="shared" ca="1" si="2907"/>
        <v>RL Capex 2023</v>
      </c>
      <c r="C1993" s="401"/>
      <c r="D1993" s="401"/>
      <c r="E1993" s="401"/>
      <c r="F1993" s="401"/>
      <c r="G1993" s="401"/>
      <c r="H1993" s="401"/>
      <c r="I1993" s="401"/>
      <c r="J1993" s="401"/>
      <c r="K1993" s="401"/>
      <c r="L1993" s="401"/>
      <c r="M1993" s="396"/>
      <c r="N1993" s="400">
        <f>N1954</f>
        <v>0</v>
      </c>
      <c r="O1993" s="395">
        <f t="shared" si="2898"/>
        <v>0</v>
      </c>
      <c r="P1993" s="395">
        <f t="shared" si="2899"/>
        <v>0</v>
      </c>
      <c r="Q1993" s="395">
        <f t="shared" si="2900"/>
        <v>0</v>
      </c>
      <c r="R1993" s="395">
        <f t="shared" si="2901"/>
        <v>0</v>
      </c>
      <c r="S1993" s="395">
        <f t="shared" si="2902"/>
        <v>0</v>
      </c>
      <c r="T1993" s="395">
        <f t="shared" si="2903"/>
        <v>0</v>
      </c>
      <c r="U1993" s="395">
        <f t="shared" si="2904"/>
        <v>0</v>
      </c>
      <c r="V1993" s="395">
        <f t="shared" si="2905"/>
        <v>0</v>
      </c>
      <c r="W1993" s="395">
        <f t="shared" si="2906"/>
        <v>0</v>
      </c>
      <c r="X1993" s="249"/>
      <c r="Y1993" s="249"/>
      <c r="Z1993" s="249"/>
      <c r="AA1993" s="249"/>
      <c r="AB1993" s="249"/>
    </row>
    <row r="1994" spans="1:28" hidden="1" outlineLevel="1">
      <c r="A1994" s="249"/>
      <c r="B1994" s="309" t="str">
        <f t="shared" ca="1" si="2907"/>
        <v>RL Capex 2024</v>
      </c>
      <c r="C1994" s="401"/>
      <c r="D1994" s="401"/>
      <c r="E1994" s="401"/>
      <c r="F1994" s="401"/>
      <c r="G1994" s="401"/>
      <c r="H1994" s="401"/>
      <c r="I1994" s="401"/>
      <c r="J1994" s="401"/>
      <c r="K1994" s="401"/>
      <c r="L1994" s="401"/>
      <c r="M1994" s="401"/>
      <c r="N1994" s="396"/>
      <c r="O1994" s="400">
        <f>O1954</f>
        <v>0</v>
      </c>
      <c r="P1994" s="395">
        <f t="shared" si="2899"/>
        <v>0</v>
      </c>
      <c r="Q1994" s="395">
        <f t="shared" si="2900"/>
        <v>0</v>
      </c>
      <c r="R1994" s="395">
        <f t="shared" si="2901"/>
        <v>0</v>
      </c>
      <c r="S1994" s="395">
        <f t="shared" si="2902"/>
        <v>0</v>
      </c>
      <c r="T1994" s="395">
        <f t="shared" si="2903"/>
        <v>0</v>
      </c>
      <c r="U1994" s="395">
        <f t="shared" si="2904"/>
        <v>0</v>
      </c>
      <c r="V1994" s="395">
        <f t="shared" si="2905"/>
        <v>0</v>
      </c>
      <c r="W1994" s="395">
        <f t="shared" si="2906"/>
        <v>0</v>
      </c>
      <c r="X1994" s="249"/>
      <c r="Y1994" s="249"/>
      <c r="Z1994" s="249"/>
      <c r="AA1994" s="249"/>
      <c r="AB1994" s="249"/>
    </row>
    <row r="1995" spans="1:28" hidden="1" outlineLevel="1">
      <c r="A1995" s="249"/>
      <c r="B1995" s="309" t="str">
        <f t="shared" ca="1" si="2907"/>
        <v>RL Capex 2025</v>
      </c>
      <c r="C1995" s="401"/>
      <c r="D1995" s="401"/>
      <c r="E1995" s="401"/>
      <c r="F1995" s="401"/>
      <c r="G1995" s="401"/>
      <c r="H1995" s="401"/>
      <c r="I1995" s="401"/>
      <c r="J1995" s="401"/>
      <c r="K1995" s="401"/>
      <c r="L1995" s="401"/>
      <c r="M1995" s="401"/>
      <c r="N1995" s="401"/>
      <c r="O1995" s="396"/>
      <c r="P1995" s="400">
        <f>P1954</f>
        <v>0</v>
      </c>
      <c r="Q1995" s="395">
        <f t="shared" si="2900"/>
        <v>0</v>
      </c>
      <c r="R1995" s="395">
        <f t="shared" si="2901"/>
        <v>0</v>
      </c>
      <c r="S1995" s="395">
        <f t="shared" si="2902"/>
        <v>0</v>
      </c>
      <c r="T1995" s="395">
        <f t="shared" si="2903"/>
        <v>0</v>
      </c>
      <c r="U1995" s="395">
        <f t="shared" si="2904"/>
        <v>0</v>
      </c>
      <c r="V1995" s="395">
        <f t="shared" si="2905"/>
        <v>0</v>
      </c>
      <c r="W1995" s="395">
        <f t="shared" si="2906"/>
        <v>0</v>
      </c>
      <c r="X1995" s="249"/>
      <c r="Y1995" s="249"/>
      <c r="Z1995" s="249"/>
      <c r="AA1995" s="249"/>
      <c r="AB1995" s="249"/>
    </row>
    <row r="1996" spans="1:28" hidden="1" outlineLevel="1">
      <c r="A1996" s="249"/>
      <c r="B1996" s="309" t="str">
        <f t="shared" ca="1" si="2907"/>
        <v>RL Capex 2026</v>
      </c>
      <c r="C1996" s="401"/>
      <c r="D1996" s="401"/>
      <c r="E1996" s="401"/>
      <c r="F1996" s="401"/>
      <c r="G1996" s="401"/>
      <c r="H1996" s="401"/>
      <c r="I1996" s="401"/>
      <c r="J1996" s="401"/>
      <c r="K1996" s="401"/>
      <c r="L1996" s="401"/>
      <c r="M1996" s="401"/>
      <c r="N1996" s="401"/>
      <c r="O1996" s="401"/>
      <c r="P1996" s="396"/>
      <c r="Q1996" s="400">
        <f>Q1954</f>
        <v>0</v>
      </c>
      <c r="R1996" s="395">
        <f t="shared" si="2901"/>
        <v>0</v>
      </c>
      <c r="S1996" s="395">
        <f t="shared" si="2902"/>
        <v>0</v>
      </c>
      <c r="T1996" s="395">
        <f t="shared" si="2903"/>
        <v>0</v>
      </c>
      <c r="U1996" s="395">
        <f t="shared" si="2904"/>
        <v>0</v>
      </c>
      <c r="V1996" s="395">
        <f t="shared" si="2905"/>
        <v>0</v>
      </c>
      <c r="W1996" s="395">
        <f t="shared" si="2906"/>
        <v>0</v>
      </c>
      <c r="X1996" s="249"/>
      <c r="Y1996" s="249"/>
      <c r="Z1996" s="249"/>
      <c r="AA1996" s="249"/>
      <c r="AB1996" s="249"/>
    </row>
    <row r="1997" spans="1:28" hidden="1" outlineLevel="1">
      <c r="A1997" s="249"/>
      <c r="B1997" s="309" t="str">
        <f t="shared" ca="1" si="2907"/>
        <v>RL Capex 2027</v>
      </c>
      <c r="C1997" s="401"/>
      <c r="D1997" s="401"/>
      <c r="E1997" s="401"/>
      <c r="F1997" s="401"/>
      <c r="G1997" s="401"/>
      <c r="H1997" s="401"/>
      <c r="I1997" s="401"/>
      <c r="J1997" s="401"/>
      <c r="K1997" s="401"/>
      <c r="L1997" s="401"/>
      <c r="M1997" s="401"/>
      <c r="N1997" s="401"/>
      <c r="O1997" s="401"/>
      <c r="P1997" s="401"/>
      <c r="Q1997" s="396"/>
      <c r="R1997" s="400">
        <f>R1954</f>
        <v>0</v>
      </c>
      <c r="S1997" s="395">
        <f t="shared" si="2902"/>
        <v>0</v>
      </c>
      <c r="T1997" s="395">
        <f t="shared" si="2903"/>
        <v>0</v>
      </c>
      <c r="U1997" s="395">
        <f t="shared" si="2904"/>
        <v>0</v>
      </c>
      <c r="V1997" s="395">
        <f t="shared" si="2905"/>
        <v>0</v>
      </c>
      <c r="W1997" s="395">
        <f t="shared" si="2906"/>
        <v>0</v>
      </c>
      <c r="X1997" s="249"/>
      <c r="Y1997" s="249"/>
      <c r="Z1997" s="249"/>
      <c r="AA1997" s="249"/>
      <c r="AB1997" s="249"/>
    </row>
    <row r="1998" spans="1:28" hidden="1" outlineLevel="1">
      <c r="A1998" s="249"/>
      <c r="B1998" s="309" t="str">
        <f t="shared" ca="1" si="2907"/>
        <v>RL Capex 2028</v>
      </c>
      <c r="C1998" s="401"/>
      <c r="D1998" s="401"/>
      <c r="E1998" s="401"/>
      <c r="F1998" s="401"/>
      <c r="G1998" s="401"/>
      <c r="H1998" s="401"/>
      <c r="I1998" s="401"/>
      <c r="J1998" s="401"/>
      <c r="K1998" s="401"/>
      <c r="L1998" s="401"/>
      <c r="M1998" s="401"/>
      <c r="N1998" s="401"/>
      <c r="O1998" s="401"/>
      <c r="P1998" s="401"/>
      <c r="Q1998" s="401"/>
      <c r="R1998" s="396"/>
      <c r="S1998" s="400">
        <f>S1954</f>
        <v>0</v>
      </c>
      <c r="T1998" s="395">
        <f t="shared" si="2903"/>
        <v>0</v>
      </c>
      <c r="U1998" s="395">
        <f t="shared" si="2904"/>
        <v>0</v>
      </c>
      <c r="V1998" s="395">
        <f t="shared" si="2905"/>
        <v>0</v>
      </c>
      <c r="W1998" s="395">
        <f t="shared" si="2906"/>
        <v>0</v>
      </c>
      <c r="X1998" s="249"/>
      <c r="Y1998" s="249"/>
      <c r="Z1998" s="249"/>
      <c r="AA1998" s="249"/>
      <c r="AB1998" s="249"/>
    </row>
    <row r="1999" spans="1:28" hidden="1" outlineLevel="1">
      <c r="A1999" s="249"/>
      <c r="B1999" s="309" t="str">
        <f t="shared" ca="1" si="2907"/>
        <v>RL Capex 2029</v>
      </c>
      <c r="C1999" s="401"/>
      <c r="D1999" s="401"/>
      <c r="E1999" s="401"/>
      <c r="F1999" s="401"/>
      <c r="G1999" s="401"/>
      <c r="H1999" s="401"/>
      <c r="I1999" s="401"/>
      <c r="J1999" s="401"/>
      <c r="K1999" s="401"/>
      <c r="L1999" s="401"/>
      <c r="M1999" s="401"/>
      <c r="N1999" s="401"/>
      <c r="O1999" s="401"/>
      <c r="P1999" s="401"/>
      <c r="Q1999" s="401"/>
      <c r="R1999" s="401"/>
      <c r="S1999" s="396"/>
      <c r="T1999" s="400">
        <f>T1954</f>
        <v>0</v>
      </c>
      <c r="U1999" s="395">
        <f t="shared" si="2904"/>
        <v>0</v>
      </c>
      <c r="V1999" s="395">
        <f t="shared" si="2905"/>
        <v>0</v>
      </c>
      <c r="W1999" s="395">
        <f t="shared" si="2906"/>
        <v>0</v>
      </c>
      <c r="X1999" s="249"/>
      <c r="Y1999" s="249"/>
      <c r="Z1999" s="249"/>
      <c r="AA1999" s="249"/>
      <c r="AB1999" s="249"/>
    </row>
    <row r="2000" spans="1:28" hidden="1" outlineLevel="1">
      <c r="A2000" s="249"/>
      <c r="B2000" s="309" t="str">
        <f t="shared" ca="1" si="2907"/>
        <v>RL Capex 2030</v>
      </c>
      <c r="C2000" s="401"/>
      <c r="D2000" s="401"/>
      <c r="E2000" s="401"/>
      <c r="F2000" s="401"/>
      <c r="G2000" s="401"/>
      <c r="H2000" s="401"/>
      <c r="I2000" s="401"/>
      <c r="J2000" s="401"/>
      <c r="K2000" s="401"/>
      <c r="L2000" s="401"/>
      <c r="M2000" s="401"/>
      <c r="N2000" s="401"/>
      <c r="O2000" s="401"/>
      <c r="P2000" s="401"/>
      <c r="Q2000" s="401"/>
      <c r="R2000" s="401"/>
      <c r="S2000" s="401"/>
      <c r="T2000" s="396"/>
      <c r="U2000" s="400">
        <f>U1954</f>
        <v>0</v>
      </c>
      <c r="V2000" s="395">
        <f t="shared" si="2905"/>
        <v>0</v>
      </c>
      <c r="W2000" s="395">
        <f t="shared" si="2906"/>
        <v>0</v>
      </c>
      <c r="X2000" s="249"/>
      <c r="Y2000" s="249"/>
      <c r="Z2000" s="249"/>
      <c r="AA2000" s="249"/>
      <c r="AB2000" s="249"/>
    </row>
    <row r="2001" spans="1:28" hidden="1" outlineLevel="1">
      <c r="A2001" s="249"/>
      <c r="B2001" s="309" t="str">
        <f t="shared" ca="1" si="2907"/>
        <v>RL Capex 2031</v>
      </c>
      <c r="C2001" s="401"/>
      <c r="D2001" s="401"/>
      <c r="E2001" s="401"/>
      <c r="F2001" s="401"/>
      <c r="G2001" s="401"/>
      <c r="H2001" s="401"/>
      <c r="I2001" s="401"/>
      <c r="J2001" s="401"/>
      <c r="K2001" s="401"/>
      <c r="L2001" s="401"/>
      <c r="M2001" s="401"/>
      <c r="N2001" s="401"/>
      <c r="O2001" s="401"/>
      <c r="P2001" s="401"/>
      <c r="Q2001" s="401"/>
      <c r="R2001" s="401"/>
      <c r="S2001" s="401"/>
      <c r="T2001" s="401"/>
      <c r="U2001" s="396"/>
      <c r="V2001" s="400">
        <f>V1954</f>
        <v>0</v>
      </c>
      <c r="W2001" s="395">
        <f>IF(V2001="n/a","n/a",MAX(0,V2001-1))</f>
        <v>0</v>
      </c>
      <c r="X2001" s="249"/>
      <c r="Y2001" s="249"/>
      <c r="Z2001" s="249"/>
      <c r="AA2001" s="249"/>
      <c r="AB2001" s="249"/>
    </row>
    <row r="2002" spans="1:28" hidden="1" outlineLevel="1">
      <c r="A2002" s="249"/>
      <c r="B2002" s="309" t="str">
        <f t="shared" ca="1" si="2907"/>
        <v>RL Capex 2032</v>
      </c>
      <c r="C2002" s="401"/>
      <c r="D2002" s="401"/>
      <c r="E2002" s="401"/>
      <c r="F2002" s="401"/>
      <c r="G2002" s="401"/>
      <c r="H2002" s="401"/>
      <c r="I2002" s="401"/>
      <c r="J2002" s="401"/>
      <c r="K2002" s="401"/>
      <c r="L2002" s="401"/>
      <c r="M2002" s="401"/>
      <c r="N2002" s="401"/>
      <c r="O2002" s="401"/>
      <c r="P2002" s="401"/>
      <c r="Q2002" s="401"/>
      <c r="R2002" s="401"/>
      <c r="S2002" s="401"/>
      <c r="T2002" s="401"/>
      <c r="U2002" s="401"/>
      <c r="V2002" s="396"/>
      <c r="W2002" s="395">
        <f>W1954</f>
        <v>0</v>
      </c>
      <c r="X2002" s="249"/>
      <c r="Y2002" s="249"/>
      <c r="Z2002" s="249"/>
      <c r="AA2002" s="249"/>
      <c r="AB2002" s="249"/>
    </row>
    <row r="2003" spans="1:28" hidden="1" outlineLevel="1">
      <c r="A2003" s="249"/>
      <c r="B2003" s="332"/>
      <c r="C2003" s="395"/>
      <c r="D2003" s="395"/>
      <c r="E2003" s="395"/>
      <c r="F2003" s="395"/>
      <c r="G2003" s="395"/>
      <c r="H2003" s="395"/>
      <c r="I2003" s="395"/>
      <c r="J2003" s="395"/>
      <c r="K2003" s="395"/>
      <c r="L2003" s="395"/>
      <c r="M2003" s="395"/>
      <c r="N2003" s="395"/>
      <c r="O2003" s="395"/>
      <c r="P2003" s="395"/>
      <c r="Q2003" s="395"/>
      <c r="R2003" s="395"/>
      <c r="S2003" s="395"/>
      <c r="T2003" s="395"/>
      <c r="U2003" s="395"/>
      <c r="V2003" s="395"/>
      <c r="W2003" s="395"/>
      <c r="X2003" s="249"/>
      <c r="Y2003" s="249"/>
      <c r="Z2003" s="249"/>
      <c r="AA2003" s="249"/>
      <c r="AB2003" s="249"/>
    </row>
    <row r="2004" spans="1:28" collapsed="1">
      <c r="A2004" s="322"/>
      <c r="B2004" s="336" t="s">
        <v>192</v>
      </c>
      <c r="C2004" s="460">
        <f ca="1">(IF(OR($C1954&lt;&gt;"n/a",C1954&lt;&gt;"n/a"),IF(SUM(C1957:C1979)=0,0,IF((SUMPRODUCT(C1957:C1979,C1981:C2003)/SUM(C1957:C1979))&lt;0,1,(SUMPRODUCT(C1957:C1979,C1981:C2003)/SUM(C1957:C1979)))),"n/a"))</f>
        <v>0</v>
      </c>
      <c r="D2004" s="460">
        <f ca="1">(IF(OR($C1954&lt;&gt;"n/a",D1954&lt;&gt;"n/a"),IF(SUM(D1957:D1979)=0,0,IF((SUMPRODUCT(D1957:D1979,D1981:D2003)/SUM(D1957:D1979))&lt;0,1,(SUMPRODUCT(D1957:D1979,D1981:D2003)/SUM(D1957:D1979)))),"n/a"))</f>
        <v>0</v>
      </c>
      <c r="E2004" s="460">
        <f t="shared" ref="E2004:W2004" ca="1" si="2908">(IF(OR($C1954&lt;&gt;"n/a",E1954&lt;&gt;"n/a"),IF(SUM(E1957:E1979)=0,0,IF((SUMPRODUCT(E1957:E1979,E1981:E2003)/SUM(E1957:E1979))&lt;0,1,(SUMPRODUCT(E1957:E1979,E1981:E2003)/SUM(E1957:E1979)))),"n/a"))</f>
        <v>0</v>
      </c>
      <c r="F2004" s="460">
        <f t="shared" ca="1" si="2908"/>
        <v>0</v>
      </c>
      <c r="G2004" s="460">
        <f t="shared" ca="1" si="2908"/>
        <v>0</v>
      </c>
      <c r="H2004" s="460">
        <f t="shared" ca="1" si="2908"/>
        <v>0</v>
      </c>
      <c r="I2004" s="460">
        <f t="shared" ca="1" si="2908"/>
        <v>0</v>
      </c>
      <c r="J2004" s="460">
        <f t="shared" ca="1" si="2908"/>
        <v>0</v>
      </c>
      <c r="K2004" s="460">
        <f t="shared" ca="1" si="2908"/>
        <v>0</v>
      </c>
      <c r="L2004" s="460">
        <f t="shared" ca="1" si="2908"/>
        <v>0</v>
      </c>
      <c r="M2004" s="460">
        <f t="shared" ca="1" si="2908"/>
        <v>0</v>
      </c>
      <c r="N2004" s="460">
        <f t="shared" ca="1" si="2908"/>
        <v>0</v>
      </c>
      <c r="O2004" s="460">
        <f t="shared" ca="1" si="2908"/>
        <v>0</v>
      </c>
      <c r="P2004" s="460">
        <f t="shared" ca="1" si="2908"/>
        <v>0</v>
      </c>
      <c r="Q2004" s="460">
        <f t="shared" ca="1" si="2908"/>
        <v>0</v>
      </c>
      <c r="R2004" s="460">
        <f t="shared" ca="1" si="2908"/>
        <v>0</v>
      </c>
      <c r="S2004" s="460">
        <f t="shared" ca="1" si="2908"/>
        <v>0</v>
      </c>
      <c r="T2004" s="460">
        <f t="shared" ca="1" si="2908"/>
        <v>0</v>
      </c>
      <c r="U2004" s="460">
        <f t="shared" ca="1" si="2908"/>
        <v>0</v>
      </c>
      <c r="V2004" s="460">
        <f t="shared" ca="1" si="2908"/>
        <v>0</v>
      </c>
      <c r="W2004" s="460">
        <f t="shared" ca="1" si="2908"/>
        <v>0</v>
      </c>
      <c r="X2004" s="249"/>
      <c r="Y2004" s="249"/>
      <c r="Z2004" s="249"/>
      <c r="AA2004" s="249"/>
      <c r="AB2004" s="249"/>
    </row>
    <row r="2005" spans="1:28">
      <c r="A2005" s="249"/>
      <c r="B2005" s="249"/>
      <c r="C2005" s="395"/>
      <c r="D2005" s="395"/>
      <c r="E2005" s="395"/>
      <c r="F2005" s="395"/>
      <c r="G2005" s="395"/>
      <c r="H2005" s="395"/>
      <c r="I2005" s="395"/>
      <c r="J2005" s="395"/>
      <c r="K2005" s="395"/>
      <c r="L2005" s="395"/>
      <c r="M2005" s="395"/>
      <c r="N2005" s="395"/>
      <c r="O2005" s="395"/>
      <c r="P2005" s="395"/>
      <c r="Q2005" s="395"/>
      <c r="R2005" s="395"/>
      <c r="S2005" s="395"/>
      <c r="T2005" s="395"/>
      <c r="U2005" s="395"/>
      <c r="V2005" s="395"/>
      <c r="W2005" s="395"/>
      <c r="X2005" s="249"/>
      <c r="Y2005" s="249"/>
      <c r="Z2005" s="249"/>
      <c r="AA2005" s="249"/>
      <c r="AB2005" s="249"/>
    </row>
    <row r="2006" spans="1:28">
      <c r="A2006" s="72" t="s">
        <v>141</v>
      </c>
      <c r="B2006" s="142">
        <f>VLOOKUP($A2006,'RFM input'!$E$7:$F$56,2,FALSE)</f>
        <v>0</v>
      </c>
      <c r="C2006" s="402"/>
      <c r="D2006" s="402"/>
      <c r="E2006" s="403"/>
      <c r="F2006" s="403"/>
      <c r="G2006" s="403"/>
      <c r="H2006" s="403"/>
      <c r="I2006" s="403"/>
      <c r="J2006" s="403"/>
      <c r="K2006" s="403"/>
      <c r="L2006" s="403"/>
      <c r="M2006" s="403"/>
      <c r="N2006" s="403"/>
      <c r="O2006" s="403"/>
      <c r="P2006" s="403"/>
      <c r="Q2006" s="403"/>
      <c r="R2006" s="403"/>
      <c r="S2006" s="403"/>
      <c r="T2006" s="403"/>
      <c r="U2006" s="403"/>
      <c r="V2006" s="403"/>
      <c r="W2006" s="403"/>
      <c r="X2006" s="249"/>
      <c r="Y2006" s="249"/>
      <c r="Z2006" s="249"/>
      <c r="AA2006" s="249"/>
      <c r="AB2006" s="249"/>
    </row>
    <row r="2007" spans="1:28">
      <c r="A2007" s="378">
        <f>VALUE(REPLACE(A2006,1,12,""))</f>
        <v>38</v>
      </c>
      <c r="B2007" s="317" t="s">
        <v>195</v>
      </c>
      <c r="C2007" s="389">
        <f ca="1">OFFSET('TAB roll forward'!$H$7,A2007,0)</f>
        <v>0</v>
      </c>
      <c r="D2007" s="404">
        <f ca="1">'RAB remaining lives'!D2012</f>
        <v>0</v>
      </c>
      <c r="E2007" s="404">
        <f ca="1">'RAB remaining lives'!E2012</f>
        <v>0</v>
      </c>
      <c r="F2007" s="404">
        <f ca="1">'RAB remaining lives'!F2012</f>
        <v>0</v>
      </c>
      <c r="G2007" s="404">
        <f ca="1">'RAB remaining lives'!G2012</f>
        <v>0</v>
      </c>
      <c r="H2007" s="404">
        <f ca="1">'RAB remaining lives'!H2012</f>
        <v>0</v>
      </c>
      <c r="I2007" s="404">
        <f ca="1">'RAB remaining lives'!I2012</f>
        <v>0</v>
      </c>
      <c r="J2007" s="404">
        <f ca="1">'RAB remaining lives'!J2012</f>
        <v>0</v>
      </c>
      <c r="K2007" s="404">
        <f ca="1">'RAB remaining lives'!K2012</f>
        <v>0</v>
      </c>
      <c r="L2007" s="404">
        <f ca="1">'RAB remaining lives'!L2012</f>
        <v>0</v>
      </c>
      <c r="M2007" s="404">
        <f ca="1">'RAB remaining lives'!M2012</f>
        <v>0</v>
      </c>
      <c r="N2007" s="404">
        <f>'RAB remaining lives'!N2012</f>
        <v>0</v>
      </c>
      <c r="O2007" s="404">
        <f>'RAB remaining lives'!O2012</f>
        <v>0</v>
      </c>
      <c r="P2007" s="404">
        <f>'RAB remaining lives'!P2012</f>
        <v>0</v>
      </c>
      <c r="Q2007" s="404">
        <f>'RAB remaining lives'!Q2012</f>
        <v>0</v>
      </c>
      <c r="R2007" s="404">
        <f>'RAB remaining lives'!R2012</f>
        <v>0</v>
      </c>
      <c r="S2007" s="404">
        <f>'RAB remaining lives'!S2012</f>
        <v>0</v>
      </c>
      <c r="T2007" s="404">
        <f>'RAB remaining lives'!T2012</f>
        <v>0</v>
      </c>
      <c r="U2007" s="404">
        <f>'RAB remaining lives'!U2012</f>
        <v>0</v>
      </c>
      <c r="V2007" s="404">
        <f>'RAB remaining lives'!V2012</f>
        <v>0</v>
      </c>
      <c r="W2007" s="404">
        <f>'RAB remaining lives'!W2012</f>
        <v>0</v>
      </c>
      <c r="X2007" s="249"/>
      <c r="Y2007" s="249"/>
      <c r="Z2007" s="249"/>
      <c r="AA2007" s="249"/>
      <c r="AB2007" s="249"/>
    </row>
    <row r="2008" spans="1:28">
      <c r="A2008" s="249"/>
      <c r="B2008" s="249" t="s">
        <v>326</v>
      </c>
      <c r="C2008" s="391">
        <f ca="1">OFFSET('RFM input'!$X$6,$A2007,0)</f>
        <v>0</v>
      </c>
      <c r="D2008" s="390">
        <f ca="1">OFFSET('RFM input'!$Y$6,$A2007,0)</f>
        <v>0</v>
      </c>
      <c r="E2008" s="390">
        <f ca="1">OFFSET('RFM input'!$Y$6,$A2007,0)</f>
        <v>0</v>
      </c>
      <c r="F2008" s="390">
        <f ca="1">OFFSET('RFM input'!$Y$6,$A2007,0)</f>
        <v>0</v>
      </c>
      <c r="G2008" s="390">
        <f ca="1">OFFSET('RFM input'!$Y$6,$A2007,0)</f>
        <v>0</v>
      </c>
      <c r="H2008" s="390">
        <f ca="1">OFFSET('RFM input'!$Y$6,$A2007,0)</f>
        <v>0</v>
      </c>
      <c r="I2008" s="390">
        <f ca="1">OFFSET('RFM input'!$Y$6,'TAB remaining lives'!$A2007,0)</f>
        <v>0</v>
      </c>
      <c r="J2008" s="390">
        <f ca="1">OFFSET('RFM input'!$Y$6,'TAB remaining lives'!$A2007,0)</f>
        <v>0</v>
      </c>
      <c r="K2008" s="390">
        <f ca="1">OFFSET('RFM input'!$Y$6,'TAB remaining lives'!$A2007,0)</f>
        <v>0</v>
      </c>
      <c r="L2008" s="390">
        <f ca="1">OFFSET('RFM input'!$Y$6,'TAB remaining lives'!$A2007,0)</f>
        <v>0</v>
      </c>
      <c r="M2008" s="390">
        <f ca="1">OFFSET('RFM input'!$Y$6,'TAB remaining lives'!$A2007,0)</f>
        <v>0</v>
      </c>
      <c r="N2008" s="390"/>
      <c r="O2008" s="390"/>
      <c r="P2008" s="390"/>
      <c r="Q2008" s="390"/>
      <c r="R2008" s="390"/>
      <c r="S2008" s="390"/>
      <c r="T2008" s="390"/>
      <c r="U2008" s="390"/>
      <c r="V2008" s="390"/>
      <c r="W2008" s="390"/>
      <c r="X2008" s="249"/>
      <c r="Y2008" s="249"/>
      <c r="Z2008" s="249"/>
      <c r="AA2008" s="249"/>
      <c r="AB2008" s="249"/>
    </row>
    <row r="2009" spans="1:28">
      <c r="A2009" s="249"/>
      <c r="B2009" s="317" t="s">
        <v>300</v>
      </c>
      <c r="C2009" s="392"/>
      <c r="D2009" s="393">
        <f ca="1">IF(D$6=(OFFSET('RFM input'!$G$60,0,'RFM input'!$AA$7)),OFFSET('RFM input'!$I$454,$A2007,0),0)</f>
        <v>0</v>
      </c>
      <c r="E2009" s="390">
        <f ca="1">IF(E$6=(OFFSET('RFM input'!$G$60,0,'RFM input'!$AA$7)),OFFSET('RFM input'!$I$454,$A2007,0),0)</f>
        <v>0</v>
      </c>
      <c r="F2009" s="390">
        <f ca="1">IF(F$6=(OFFSET('RFM input'!$G$60,0,'RFM input'!$AA$7)),OFFSET('RFM input'!$I$454,$A2007,0),0)</f>
        <v>0</v>
      </c>
      <c r="G2009" s="390">
        <f ca="1">IF(G$6=(OFFSET('RFM input'!$G$60,0,'RFM input'!$AA$7)),OFFSET('RFM input'!$I$454,$A2007,0),0)</f>
        <v>0</v>
      </c>
      <c r="H2009" s="390">
        <f ca="1">IF(H$6=(OFFSET('RFM input'!$G$60,0,'RFM input'!$AA$7)),OFFSET('RFM input'!$I$454,$A2007,0),0)</f>
        <v>0</v>
      </c>
      <c r="I2009" s="390">
        <f ca="1">IF(I$6=(OFFSET('RFM input'!$G$60,0,'RFM input'!$AA$7)),OFFSET('RFM input'!$I$454,$A2007,0),0)</f>
        <v>0</v>
      </c>
      <c r="J2009" s="390">
        <f ca="1">IF(J$6=(OFFSET('RFM input'!$G$60,0,'RFM input'!$AA$7)),OFFSET('RFM input'!$I$454,$A2007,0),0)</f>
        <v>0</v>
      </c>
      <c r="K2009" s="390">
        <f ca="1">IF(K$6=(OFFSET('RFM input'!$G$60,0,'RFM input'!$AA$7)),OFFSET('RFM input'!$I$454,$A2007,0),0)</f>
        <v>0</v>
      </c>
      <c r="L2009" s="390">
        <f ca="1">IF(L$6=(OFFSET('RFM input'!$G$60,0,'RFM input'!$AA$7)),OFFSET('RFM input'!$I$454,$A2007,0),0)</f>
        <v>0</v>
      </c>
      <c r="M2009" s="390">
        <f ca="1">IF(M$6=(OFFSET('RFM input'!$G$60,0,'RFM input'!$AA$7)),OFFSET('RFM input'!$I$454,$A2007,0),0)</f>
        <v>0</v>
      </c>
      <c r="N2009" s="390"/>
      <c r="O2009" s="390"/>
      <c r="P2009" s="390"/>
      <c r="Q2009" s="390"/>
      <c r="R2009" s="390"/>
      <c r="S2009" s="390"/>
      <c r="T2009" s="390"/>
      <c r="U2009" s="390"/>
      <c r="V2009" s="390"/>
      <c r="W2009" s="390"/>
      <c r="X2009" s="249"/>
      <c r="Y2009" s="249"/>
      <c r="Z2009" s="249"/>
      <c r="AA2009" s="249"/>
      <c r="AB2009" s="249"/>
    </row>
    <row r="2010" spans="1:28">
      <c r="A2010" s="249"/>
      <c r="B2010" s="317" t="s">
        <v>309</v>
      </c>
      <c r="C2010" s="392"/>
      <c r="D2010" s="391">
        <f ca="1">IF(D$6=(OFFSET('RFM input'!$G$60,0,'RFM input'!$AA$7)),OFFSET('RFM input'!$K$454,$A2007,0),0)</f>
        <v>0</v>
      </c>
      <c r="E2010" s="394">
        <f ca="1">IF(E$6=(OFFSET('RFM input'!$G$60,0,'RFM input'!$AA$7)),OFFSET('RFM input'!$K$454,$A2007,0),0)</f>
        <v>0</v>
      </c>
      <c r="F2010" s="394">
        <f ca="1">IF(F$6=(OFFSET('RFM input'!$G$60,0,'RFM input'!$AA$7)),OFFSET('RFM input'!$K$454,$A2007,0),0)</f>
        <v>0</v>
      </c>
      <c r="G2010" s="394">
        <f ca="1">IF(G$6=(OFFSET('RFM input'!$G$60,0,'RFM input'!$AA$7)),OFFSET('RFM input'!$K$454,$A2007,0),0)</f>
        <v>0</v>
      </c>
      <c r="H2010" s="394">
        <f ca="1">IF(H$6=(OFFSET('RFM input'!$G$60,0,'RFM input'!$AA$7)),OFFSET('RFM input'!$K$454,$A2007,0),0)</f>
        <v>0</v>
      </c>
      <c r="I2010" s="394">
        <f ca="1">IF(I$6=(OFFSET('RFM input'!$G$60,0,'RFM input'!$AA$7)),OFFSET('RFM input'!$K$454,$A2007,0),0)</f>
        <v>0</v>
      </c>
      <c r="J2010" s="394">
        <f ca="1">IF(J$6=(OFFSET('RFM input'!$G$60,0,'RFM input'!$AA$7)),OFFSET('RFM input'!$K$454,$A2007,0),0)</f>
        <v>0</v>
      </c>
      <c r="K2010" s="394">
        <f ca="1">IF(K$6=(OFFSET('RFM input'!$G$60,0,'RFM input'!$AA$7)),OFFSET('RFM input'!$K$454,$A2007,0),0)</f>
        <v>0</v>
      </c>
      <c r="L2010" s="394">
        <f ca="1">IF(L$6=(OFFSET('RFM input'!$G$60,0,'RFM input'!$AA$7)),OFFSET('RFM input'!$K$454,$A2007,0),0)</f>
        <v>0</v>
      </c>
      <c r="M2010" s="394">
        <f ca="1">IF(M$6=(OFFSET('RFM input'!$G$60,0,'RFM input'!$AA$7)),OFFSET('RFM input'!$K$454,$A2007,0),0)</f>
        <v>0</v>
      </c>
      <c r="N2010" s="394"/>
      <c r="O2010" s="394"/>
      <c r="P2010" s="394"/>
      <c r="Q2010" s="394"/>
      <c r="R2010" s="394"/>
      <c r="S2010" s="394"/>
      <c r="T2010" s="394"/>
      <c r="U2010" s="394"/>
      <c r="V2010" s="394"/>
      <c r="W2010" s="394"/>
      <c r="X2010" s="249"/>
      <c r="Y2010" s="249"/>
      <c r="Z2010" s="249"/>
      <c r="AA2010" s="249"/>
      <c r="AB2010" s="249"/>
    </row>
    <row r="2011" spans="1:28" hidden="1" outlineLevel="1">
      <c r="A2011" s="459">
        <v>-1</v>
      </c>
      <c r="B2011" s="309" t="s">
        <v>303</v>
      </c>
      <c r="C2011" s="395"/>
      <c r="D2011" s="395">
        <f t="shared" ref="D2011" ca="1" si="2909">IF(D2035="n/a",0,IF(AND(D2009=0,C2011=0),0,
IF(AND(D2009&lt;&gt;0,C2011=0),D2009,
IF(AND(D2010&lt;&gt;0,C2011&lt;&gt;0),(C2011-(C2011/C2035))+D2009,
IF(C2035&lt;1,0,(C2011-(C2011/C2035)))))))</f>
        <v>0</v>
      </c>
      <c r="E2011" s="395">
        <f t="shared" ref="E2011" ca="1" si="2910">IF(E2035="n/a",0,IF(AND(E2009=0,D2011=0),0,
IF(AND(E2009&lt;&gt;0,D2011=0),E2009,
IF(AND(E2010&lt;&gt;0,D2011&lt;&gt;0),(D2011-(D2011/D2035))+E2009,
IF(D2035&lt;1,0,(D2011-(D2011/D2035)))))))</f>
        <v>0</v>
      </c>
      <c r="F2011" s="395">
        <f t="shared" ref="F2011" ca="1" si="2911">IF(F2035="n/a",0,IF(AND(F2009=0,E2011=0),0,
IF(AND(F2009&lt;&gt;0,E2011=0),F2009,
IF(AND(F2010&lt;&gt;0,E2011&lt;&gt;0),(E2011-(E2011/E2035))+F2009,
IF(E2035&lt;1,0,(E2011-(E2011/E2035)))))))</f>
        <v>0</v>
      </c>
      <c r="G2011" s="395">
        <f t="shared" ref="G2011" ca="1" si="2912">IF(G2035="n/a",0,IF(AND(G2009=0,F2011=0),0,
IF(AND(G2009&lt;&gt;0,F2011=0),G2009,
IF(AND(G2010&lt;&gt;0,F2011&lt;&gt;0),(F2011-(F2011/F2035))+G2009,
IF(F2035&lt;1,0,(F2011-(F2011/F2035)))))))</f>
        <v>0</v>
      </c>
      <c r="H2011" s="395">
        <f ca="1">IF(H2035="n/a",0,IF(AND(H2009=0,G2011=0),0,
IF(AND(H2009&lt;&gt;0,G2011=0),H2009,
IF(AND(H2010&lt;&gt;0,G2011&lt;&gt;0),(G2011-(G2011/G2035))+H2009,
IF(G2035&lt;1,0,(G2011-(G2011/G2035)))))))</f>
        <v>0</v>
      </c>
      <c r="I2011" s="395">
        <f t="shared" ref="I2011" ca="1" si="2913">IF(I2035="n/a",0,IF(AND(I2009=0,H2011=0),0,
IF(AND(I2009&lt;&gt;0,H2011=0),I2009,
IF(AND(I2010&lt;&gt;0,H2011&lt;&gt;0),(H2011-(H2011/H2035))+I2009,
IF(H2035&lt;1,0,(H2011-(H2011/H2035)))))))</f>
        <v>0</v>
      </c>
      <c r="J2011" s="395">
        <f t="shared" ref="J2011" ca="1" si="2914">IF(J2035="n/a",0,IF(AND(J2009=0,I2011=0),0,
IF(AND(J2009&lt;&gt;0,I2011=0),J2009,
IF(AND(J2010&lt;&gt;0,I2011&lt;&gt;0),(I2011-(I2011/I2035))+J2009,
IF(I2035&lt;1,0,(I2011-(I2011/I2035)))))))</f>
        <v>0</v>
      </c>
      <c r="K2011" s="395">
        <f t="shared" ref="K2011" ca="1" si="2915">IF(K2035="n/a",0,IF(AND(K2009=0,J2011=0),0,
IF(AND(K2009&lt;&gt;0,J2011=0),K2009,
IF(AND(K2010&lt;&gt;0,J2011&lt;&gt;0),(J2011-(J2011/J2035))+K2009,
IF(J2035&lt;1,0,(J2011-(J2011/J2035)))))))</f>
        <v>0</v>
      </c>
      <c r="L2011" s="395">
        <f t="shared" ref="L2011" ca="1" si="2916">IF(L2035="n/a",0,IF(AND(L2009=0,K2011=0),0,
IF(AND(L2009&lt;&gt;0,K2011=0),L2009,
IF(AND(L2010&lt;&gt;0,K2011&lt;&gt;0),(K2011-(K2011/K2035))+L2009,
IF(K2035&lt;1,0,(K2011-(K2011/K2035)))))))</f>
        <v>0</v>
      </c>
      <c r="M2011" s="395">
        <f t="shared" ref="M2011" ca="1" si="2917">IF(M2035="n/a",0,IF(AND(M2009=0,L2011=0),0,
IF(AND(M2009&lt;&gt;0,L2011=0),M2009,
IF(AND(M2010&lt;&gt;0,L2011&lt;&gt;0),(L2011-(L2011/L2035))+M2009,
IF(L2035&lt;1,0,(L2011-(L2011/L2035)))))))</f>
        <v>0</v>
      </c>
      <c r="N2011" s="395">
        <f t="shared" ref="N2011" ca="1" si="2918">IF(N2035="n/a",0,IF(AND(N2009=0,M2011=0),0,
IF(AND(N2009&lt;&gt;0,M2011=0),N2009,
IF(AND(N2010&lt;&gt;0,M2011&lt;&gt;0),(M2011-(M2011/M2035))+N2009,
IF(M2035&lt;1,0,(M2011-(M2011/M2035)))))))</f>
        <v>0</v>
      </c>
      <c r="O2011" s="395">
        <f t="shared" ref="O2011" ca="1" si="2919">IF(O2035="n/a",0,IF(AND(O2009=0,N2011=0),0,
IF(AND(O2009&lt;&gt;0,N2011=0),O2009,
IF(AND(O2010&lt;&gt;0,N2011&lt;&gt;0),(N2011-(N2011/N2035))+O2009,
IF(N2035&lt;1,0,(N2011-(N2011/N2035)))))))</f>
        <v>0</v>
      </c>
      <c r="P2011" s="395">
        <f t="shared" ref="P2011" ca="1" si="2920">IF(P2035="n/a",0,IF(AND(P2009=0,O2011=0),0,
IF(AND(P2009&lt;&gt;0,O2011=0),P2009,
IF(AND(P2010&lt;&gt;0,O2011&lt;&gt;0),(O2011-(O2011/O2035))+P2009,
IF(O2035&lt;1,0,(O2011-(O2011/O2035)))))))</f>
        <v>0</v>
      </c>
      <c r="Q2011" s="395">
        <f t="shared" ref="Q2011" ca="1" si="2921">IF(Q2035="n/a",0,IF(AND(Q2009=0,P2011=0),0,
IF(AND(Q2009&lt;&gt;0,P2011=0),Q2009,
IF(AND(Q2010&lt;&gt;0,P2011&lt;&gt;0),(P2011-(P2011/P2035))+Q2009,
IF(P2035&lt;1,0,(P2011-(P2011/P2035)))))))</f>
        <v>0</v>
      </c>
      <c r="R2011" s="395">
        <f t="shared" ref="R2011" ca="1" si="2922">IF(R2035="n/a",0,IF(AND(R2009=0,Q2011=0),0,
IF(AND(R2009&lt;&gt;0,Q2011=0),R2009,
IF(AND(R2010&lt;&gt;0,Q2011&lt;&gt;0),(Q2011-(Q2011/Q2035))+R2009,
IF(Q2035&lt;1,0,(Q2011-(Q2011/Q2035)))))))</f>
        <v>0</v>
      </c>
      <c r="S2011" s="395">
        <f t="shared" ref="S2011" ca="1" si="2923">IF(S2035="n/a",0,IF(AND(S2009=0,R2011=0),0,
IF(AND(S2009&lt;&gt;0,R2011=0),S2009,
IF(AND(S2010&lt;&gt;0,R2011&lt;&gt;0),(R2011-(R2011/R2035))+S2009,
IF(R2035&lt;1,0,(R2011-(R2011/R2035)))))))</f>
        <v>0</v>
      </c>
      <c r="T2011" s="395">
        <f t="shared" ref="T2011" ca="1" si="2924">IF(T2035="n/a",0,IF(AND(T2009=0,S2011=0),0,
IF(AND(T2009&lt;&gt;0,S2011=0),T2009,
IF(AND(T2010&lt;&gt;0,S2011&lt;&gt;0),(S2011-(S2011/S2035))+T2009,
IF(S2035&lt;1,0,(S2011-(S2011/S2035)))))))</f>
        <v>0</v>
      </c>
      <c r="U2011" s="395">
        <f t="shared" ref="U2011" ca="1" si="2925">IF(U2035="n/a",0,IF(AND(U2009=0,T2011=0),0,
IF(AND(U2009&lt;&gt;0,T2011=0),U2009,
IF(AND(U2010&lt;&gt;0,T2011&lt;&gt;0),(T2011-(T2011/T2035))+U2009,
IF(T2035&lt;1,0,(T2011-(T2011/T2035)))))))</f>
        <v>0</v>
      </c>
      <c r="V2011" s="395">
        <f t="shared" ref="V2011" ca="1" si="2926">IF(V2035="n/a",0,IF(AND(V2009=0,U2011=0),0,
IF(AND(V2009&lt;&gt;0,U2011=0),V2009,
IF(AND(V2010&lt;&gt;0,U2011&lt;&gt;0),(U2011-(U2011/U2035))+V2009,
IF(U2035&lt;1,0,(U2011-(U2011/U2035)))))))</f>
        <v>0</v>
      </c>
      <c r="W2011" s="395">
        <f t="shared" ref="W2011" ca="1" si="2927">IF(W2035="n/a",0,IF(AND(W2009=0,V2011=0),0,
IF(AND(W2009&lt;&gt;0,V2011=0),W2009,
IF(AND(W2010&lt;&gt;0,V2011&lt;&gt;0),(V2011-(V2011/V2035))+W2009,
IF(V2035&lt;1,0,(V2011-(V2011/V2035)))))))</f>
        <v>0</v>
      </c>
      <c r="X2011" s="249"/>
      <c r="Y2011" s="249"/>
      <c r="Z2011" s="249"/>
      <c r="AA2011" s="249"/>
      <c r="AB2011" s="249"/>
    </row>
    <row r="2012" spans="1:28" hidden="1" outlineLevel="1">
      <c r="A2012" s="331">
        <v>0</v>
      </c>
      <c r="B2012" s="309" t="s">
        <v>194</v>
      </c>
      <c r="C2012" s="400">
        <f ca="1">C2007</f>
        <v>0</v>
      </c>
      <c r="D2012" s="395">
        <f ca="1">IF(C2036="n/a",C2012,IFERROR(IF((OFFSET($C2012,0,$A2012))&lt;0,
MIN(0,C2012-(OFFSET($C2012,0,$A2012)/(OFFSET($C2007,-$A2011,$A2012)))),
MAX(0,C2012-(OFFSET($C2012,0,$A2012)/(OFFSET($C2007,-$A2011,$A2012))))),0))</f>
        <v>0</v>
      </c>
      <c r="E2012" s="395">
        <f t="shared" ref="E2012" ca="1" si="2928">IF(D2036="n/a",D2012,IFERROR(IF((OFFSET($C2012,0,$A2012))&lt;0,
MIN(0,D2012-(OFFSET($C2012,0,$A2012)/(OFFSET($C2007,-$A2011,$A2012)))),
MAX(0,D2012-(OFFSET($C2012,0,$A2012)/(OFFSET($C2007,-$A2011,$A2012))))),0))</f>
        <v>0</v>
      </c>
      <c r="F2012" s="395">
        <f t="shared" ref="F2012:F2013" ca="1" si="2929">IF(E2036="n/a",E2012,IFERROR(IF((OFFSET($C2012,0,$A2012))&lt;0,
MIN(0,E2012-(OFFSET($C2012,0,$A2012)/(OFFSET($C2007,-$A2011,$A2012)))),
MAX(0,E2012-(OFFSET($C2012,0,$A2012)/(OFFSET($C2007,-$A2011,$A2012))))),0))</f>
        <v>0</v>
      </c>
      <c r="G2012" s="395">
        <f t="shared" ref="G2012:G2014" ca="1" si="2930">IF(F2036="n/a",F2012,IFERROR(IF((OFFSET($C2012,0,$A2012))&lt;0,
MIN(0,F2012-(OFFSET($C2012,0,$A2012)/(OFFSET($C2007,-$A2011,$A2012)))),
MAX(0,F2012-(OFFSET($C2012,0,$A2012)/(OFFSET($C2007,-$A2011,$A2012))))),0))</f>
        <v>0</v>
      </c>
      <c r="H2012" s="395">
        <f t="shared" ref="H2012:H2015" ca="1" si="2931">IF(G2036="n/a",G2012,IFERROR(IF((OFFSET($C2012,0,$A2012))&lt;0,
MIN(0,G2012-(OFFSET($C2012,0,$A2012)/(OFFSET($C2007,-$A2011,$A2012)))),
MAX(0,G2012-(OFFSET($C2012,0,$A2012)/(OFFSET($C2007,-$A2011,$A2012))))),0))</f>
        <v>0</v>
      </c>
      <c r="I2012" s="395">
        <f t="shared" ref="I2012:I2016" ca="1" si="2932">IF(H2036="n/a",H2012,IFERROR(IF((OFFSET($C2012,0,$A2012))&lt;0,
MIN(0,H2012-(OFFSET($C2012,0,$A2012)/(OFFSET($C2007,-$A2011,$A2012)))),
MAX(0,H2012-(OFFSET($C2012,0,$A2012)/(OFFSET($C2007,-$A2011,$A2012))))),0))</f>
        <v>0</v>
      </c>
      <c r="J2012" s="395">
        <f t="shared" ref="J2012:J2017" ca="1" si="2933">IF(I2036="n/a",I2012,IFERROR(IF((OFFSET($C2012,0,$A2012))&lt;0,
MIN(0,I2012-(OFFSET($C2012,0,$A2012)/(OFFSET($C2007,-$A2011,$A2012)))),
MAX(0,I2012-(OFFSET($C2012,0,$A2012)/(OFFSET($C2007,-$A2011,$A2012))))),0))</f>
        <v>0</v>
      </c>
      <c r="K2012" s="395">
        <f t="shared" ref="K2012:K2018" ca="1" si="2934">IF(J2036="n/a",J2012,IFERROR(IF((OFFSET($C2012,0,$A2012))&lt;0,
MIN(0,J2012-(OFFSET($C2012,0,$A2012)/(OFFSET($C2007,-$A2011,$A2012)))),
MAX(0,J2012-(OFFSET($C2012,0,$A2012)/(OFFSET($C2007,-$A2011,$A2012))))),0))</f>
        <v>0</v>
      </c>
      <c r="L2012" s="395">
        <f t="shared" ref="L2012:L2019" ca="1" si="2935">IF(K2036="n/a",K2012,IFERROR(IF((OFFSET($C2012,0,$A2012))&lt;0,
MIN(0,K2012-(OFFSET($C2012,0,$A2012)/(OFFSET($C2007,-$A2011,$A2012)))),
MAX(0,K2012-(OFFSET($C2012,0,$A2012)/(OFFSET($C2007,-$A2011,$A2012))))),0))</f>
        <v>0</v>
      </c>
      <c r="M2012" s="395">
        <f t="shared" ref="M2012:M2020" ca="1" si="2936">IF(L2036="n/a",L2012,IFERROR(IF((OFFSET($C2012,0,$A2012))&lt;0,
MIN(0,L2012-(OFFSET($C2012,0,$A2012)/(OFFSET($C2007,-$A2011,$A2012)))),
MAX(0,L2012-(OFFSET($C2012,0,$A2012)/(OFFSET($C2007,-$A2011,$A2012))))),0))</f>
        <v>0</v>
      </c>
      <c r="N2012" s="395">
        <f t="shared" ref="N2012:N2021" ca="1" si="2937">IF(M2036="n/a",M2012,IFERROR(IF((OFFSET($C2012,0,$A2012))&lt;0,
MIN(0,M2012-(OFFSET($C2012,0,$A2012)/(OFFSET($C2007,-$A2011,$A2012)))),
MAX(0,M2012-(OFFSET($C2012,0,$A2012)/(OFFSET($C2007,-$A2011,$A2012))))),0))</f>
        <v>0</v>
      </c>
      <c r="O2012" s="395">
        <f t="shared" ref="O2012:O2022" ca="1" si="2938">IF(N2036="n/a",N2012,IFERROR(IF((OFFSET($C2012,0,$A2012))&lt;0,
MIN(0,N2012-(OFFSET($C2012,0,$A2012)/(OFFSET($C2007,-$A2011,$A2012)))),
MAX(0,N2012-(OFFSET($C2012,0,$A2012)/(OFFSET($C2007,-$A2011,$A2012))))),0))</f>
        <v>0</v>
      </c>
      <c r="P2012" s="395">
        <f t="shared" ref="P2012:P2023" ca="1" si="2939">IF(O2036="n/a",O2012,IFERROR(IF((OFFSET($C2012,0,$A2012))&lt;0,
MIN(0,O2012-(OFFSET($C2012,0,$A2012)/(OFFSET($C2007,-$A2011,$A2012)))),
MAX(0,O2012-(OFFSET($C2012,0,$A2012)/(OFFSET($C2007,-$A2011,$A2012))))),0))</f>
        <v>0</v>
      </c>
      <c r="Q2012" s="395">
        <f t="shared" ref="Q2012:Q2024" ca="1" si="2940">IF(P2036="n/a",P2012,IFERROR(IF((OFFSET($C2012,0,$A2012))&lt;0,
MIN(0,P2012-(OFFSET($C2012,0,$A2012)/(OFFSET($C2007,-$A2011,$A2012)))),
MAX(0,P2012-(OFFSET($C2012,0,$A2012)/(OFFSET($C2007,-$A2011,$A2012))))),0))</f>
        <v>0</v>
      </c>
      <c r="R2012" s="395">
        <f t="shared" ref="R2012:R2025" ca="1" si="2941">IF(Q2036="n/a",Q2012,IFERROR(IF((OFFSET($C2012,0,$A2012))&lt;0,
MIN(0,Q2012-(OFFSET($C2012,0,$A2012)/(OFFSET($C2007,-$A2011,$A2012)))),
MAX(0,Q2012-(OFFSET($C2012,0,$A2012)/(OFFSET($C2007,-$A2011,$A2012))))),0))</f>
        <v>0</v>
      </c>
      <c r="S2012" s="395">
        <f t="shared" ref="S2012:S2026" ca="1" si="2942">IF(R2036="n/a",R2012,IFERROR(IF((OFFSET($C2012,0,$A2012))&lt;0,
MIN(0,R2012-(OFFSET($C2012,0,$A2012)/(OFFSET($C2007,-$A2011,$A2012)))),
MAX(0,R2012-(OFFSET($C2012,0,$A2012)/(OFFSET($C2007,-$A2011,$A2012))))),0))</f>
        <v>0</v>
      </c>
      <c r="T2012" s="395">
        <f t="shared" ref="T2012:T2027" ca="1" si="2943">IF(S2036="n/a",S2012,IFERROR(IF((OFFSET($C2012,0,$A2012))&lt;0,
MIN(0,S2012-(OFFSET($C2012,0,$A2012)/(OFFSET($C2007,-$A2011,$A2012)))),
MAX(0,S2012-(OFFSET($C2012,0,$A2012)/(OFFSET($C2007,-$A2011,$A2012))))),0))</f>
        <v>0</v>
      </c>
      <c r="U2012" s="395">
        <f t="shared" ref="U2012:U2028" ca="1" si="2944">IF(T2036="n/a",T2012,IFERROR(IF((OFFSET($C2012,0,$A2012))&lt;0,
MIN(0,T2012-(OFFSET($C2012,0,$A2012)/(OFFSET($C2007,-$A2011,$A2012)))),
MAX(0,T2012-(OFFSET($C2012,0,$A2012)/(OFFSET($C2007,-$A2011,$A2012))))),0))</f>
        <v>0</v>
      </c>
      <c r="V2012" s="395">
        <f t="shared" ref="V2012:V2029" ca="1" si="2945">IF(U2036="n/a",U2012,IFERROR(IF((OFFSET($C2012,0,$A2012))&lt;0,
MIN(0,U2012-(OFFSET($C2012,0,$A2012)/(OFFSET($C2007,-$A2011,$A2012)))),
MAX(0,U2012-(OFFSET($C2012,0,$A2012)/(OFFSET($C2007,-$A2011,$A2012))))),0))</f>
        <v>0</v>
      </c>
      <c r="W2012" s="395">
        <f t="shared" ref="W2012:W2030" ca="1" si="2946">IF(V2036="n/a",V2012,IFERROR(IF((OFFSET($C2012,0,$A2012))&lt;0,
MIN(0,V2012-(OFFSET($C2012,0,$A2012)/(OFFSET($C2007,-$A2011,$A2012)))),
MAX(0,V2012-(OFFSET($C2012,0,$A2012)/(OFFSET($C2007,-$A2011,$A2012))))),0))</f>
        <v>0</v>
      </c>
      <c r="X2012" s="249"/>
      <c r="Y2012" s="249"/>
      <c r="Z2012" s="249"/>
      <c r="AA2012" s="249"/>
      <c r="AB2012" s="249"/>
    </row>
    <row r="2013" spans="1:28" hidden="1" outlineLevel="1">
      <c r="A2013" s="331">
        <v>1</v>
      </c>
      <c r="B2013" s="309" t="str">
        <f t="shared" ref="B2013:B2032" ca="1" si="2947">"Depreciated Net Capex "&amp;OFFSET($C$6,0,A2013)</f>
        <v>Depreciated Net Capex 2013</v>
      </c>
      <c r="C2013" s="396"/>
      <c r="D2013" s="397">
        <f ca="1">D2007</f>
        <v>0</v>
      </c>
      <c r="E2013" s="395">
        <f ca="1">IF(D2037="n/a",D2013,IFERROR(IF((OFFSET($C2013,0,$A2013))&lt;0,
MIN(0,D2013-(OFFSET($C2013,0,$A2013)/(OFFSET($C2008,-$A2012,$A2013)))),
MAX(0,D2013-(OFFSET($C2013,0,$A2013)/(OFFSET($C2008,-$A2012,$A2013))))),0))</f>
        <v>0</v>
      </c>
      <c r="F2013" s="395">
        <f t="shared" ca="1" si="2929"/>
        <v>0</v>
      </c>
      <c r="G2013" s="395">
        <f t="shared" ca="1" si="2930"/>
        <v>0</v>
      </c>
      <c r="H2013" s="395">
        <f t="shared" ca="1" si="2931"/>
        <v>0</v>
      </c>
      <c r="I2013" s="395">
        <f t="shared" ca="1" si="2932"/>
        <v>0</v>
      </c>
      <c r="J2013" s="395">
        <f t="shared" ca="1" si="2933"/>
        <v>0</v>
      </c>
      <c r="K2013" s="395">
        <f t="shared" ca="1" si="2934"/>
        <v>0</v>
      </c>
      <c r="L2013" s="395">
        <f t="shared" ca="1" si="2935"/>
        <v>0</v>
      </c>
      <c r="M2013" s="395">
        <f t="shared" ca="1" si="2936"/>
        <v>0</v>
      </c>
      <c r="N2013" s="395">
        <f t="shared" ca="1" si="2937"/>
        <v>0</v>
      </c>
      <c r="O2013" s="395">
        <f t="shared" ca="1" si="2938"/>
        <v>0</v>
      </c>
      <c r="P2013" s="395">
        <f t="shared" ca="1" si="2939"/>
        <v>0</v>
      </c>
      <c r="Q2013" s="395">
        <f t="shared" ca="1" si="2940"/>
        <v>0</v>
      </c>
      <c r="R2013" s="395">
        <f t="shared" ca="1" si="2941"/>
        <v>0</v>
      </c>
      <c r="S2013" s="395">
        <f t="shared" ca="1" si="2942"/>
        <v>0</v>
      </c>
      <c r="T2013" s="395">
        <f t="shared" ca="1" si="2943"/>
        <v>0</v>
      </c>
      <c r="U2013" s="395">
        <f t="shared" ca="1" si="2944"/>
        <v>0</v>
      </c>
      <c r="V2013" s="395">
        <f t="shared" ca="1" si="2945"/>
        <v>0</v>
      </c>
      <c r="W2013" s="395">
        <f t="shared" ca="1" si="2946"/>
        <v>0</v>
      </c>
      <c r="X2013" s="249"/>
      <c r="Y2013" s="249"/>
      <c r="Z2013" s="249"/>
      <c r="AA2013" s="249"/>
      <c r="AB2013" s="249"/>
    </row>
    <row r="2014" spans="1:28" hidden="1" outlineLevel="1">
      <c r="A2014" s="331">
        <v>2</v>
      </c>
      <c r="B2014" s="309" t="str">
        <f t="shared" ca="1" si="2947"/>
        <v>Depreciated Net Capex 2014</v>
      </c>
      <c r="C2014" s="398"/>
      <c r="D2014" s="399"/>
      <c r="E2014" s="397">
        <f ca="1">E2007</f>
        <v>0</v>
      </c>
      <c r="F2014" s="395">
        <f ca="1">IF(E2038="n/a",E2014,IFERROR(IF((OFFSET($C2014,0,$A2014))&lt;0,
MIN(0,E2014-(OFFSET($C2014,0,$A2014)/(OFFSET($C2009,-$A2013,$A2014)))),
MAX(0,E2014-(OFFSET($C2014,0,$A2014)/(OFFSET($C2009,-$A2013,$A2014))))),0))</f>
        <v>0</v>
      </c>
      <c r="G2014" s="395">
        <f t="shared" ca="1" si="2930"/>
        <v>0</v>
      </c>
      <c r="H2014" s="395">
        <f t="shared" ca="1" si="2931"/>
        <v>0</v>
      </c>
      <c r="I2014" s="395">
        <f t="shared" ca="1" si="2932"/>
        <v>0</v>
      </c>
      <c r="J2014" s="395">
        <f t="shared" ca="1" si="2933"/>
        <v>0</v>
      </c>
      <c r="K2014" s="395">
        <f t="shared" ca="1" si="2934"/>
        <v>0</v>
      </c>
      <c r="L2014" s="395">
        <f t="shared" ca="1" si="2935"/>
        <v>0</v>
      </c>
      <c r="M2014" s="395">
        <f t="shared" ca="1" si="2936"/>
        <v>0</v>
      </c>
      <c r="N2014" s="395">
        <f t="shared" ca="1" si="2937"/>
        <v>0</v>
      </c>
      <c r="O2014" s="395">
        <f t="shared" ca="1" si="2938"/>
        <v>0</v>
      </c>
      <c r="P2014" s="395">
        <f t="shared" ca="1" si="2939"/>
        <v>0</v>
      </c>
      <c r="Q2014" s="395">
        <f t="shared" ca="1" si="2940"/>
        <v>0</v>
      </c>
      <c r="R2014" s="395">
        <f t="shared" ca="1" si="2941"/>
        <v>0</v>
      </c>
      <c r="S2014" s="395">
        <f t="shared" ca="1" si="2942"/>
        <v>0</v>
      </c>
      <c r="T2014" s="395">
        <f t="shared" ca="1" si="2943"/>
        <v>0</v>
      </c>
      <c r="U2014" s="395">
        <f t="shared" ca="1" si="2944"/>
        <v>0</v>
      </c>
      <c r="V2014" s="395">
        <f t="shared" ca="1" si="2945"/>
        <v>0</v>
      </c>
      <c r="W2014" s="395">
        <f t="shared" ca="1" si="2946"/>
        <v>0</v>
      </c>
      <c r="X2014" s="334"/>
      <c r="Y2014" s="249"/>
      <c r="Z2014" s="249"/>
      <c r="AA2014" s="249"/>
      <c r="AB2014" s="249"/>
    </row>
    <row r="2015" spans="1:28" hidden="1" outlineLevel="1">
      <c r="A2015" s="331">
        <v>3</v>
      </c>
      <c r="B2015" s="309" t="str">
        <f t="shared" ca="1" si="2947"/>
        <v>Depreciated Net Capex 2015</v>
      </c>
      <c r="C2015" s="398"/>
      <c r="D2015" s="398"/>
      <c r="E2015" s="399"/>
      <c r="F2015" s="400">
        <f ca="1">F2007</f>
        <v>0</v>
      </c>
      <c r="G2015" s="395">
        <f ca="1">IF(F2039="n/a",F2015,IFERROR(IF((OFFSET($C2015,0,$A2015))&lt;0,
MIN(0,F2015-(OFFSET($C2015,0,$A2015)/(OFFSET($C2010,-$A2014,$A2015)))),
MAX(0,F2015-(OFFSET($C2015,0,$A2015)/(OFFSET($C2010,-$A2014,$A2015))))),0))</f>
        <v>0</v>
      </c>
      <c r="H2015" s="395">
        <f t="shared" ca="1" si="2931"/>
        <v>0</v>
      </c>
      <c r="I2015" s="395">
        <f t="shared" ca="1" si="2932"/>
        <v>0</v>
      </c>
      <c r="J2015" s="395">
        <f t="shared" ca="1" si="2933"/>
        <v>0</v>
      </c>
      <c r="K2015" s="395">
        <f t="shared" ca="1" si="2934"/>
        <v>0</v>
      </c>
      <c r="L2015" s="395">
        <f t="shared" ca="1" si="2935"/>
        <v>0</v>
      </c>
      <c r="M2015" s="395">
        <f t="shared" ca="1" si="2936"/>
        <v>0</v>
      </c>
      <c r="N2015" s="395">
        <f t="shared" ca="1" si="2937"/>
        <v>0</v>
      </c>
      <c r="O2015" s="395">
        <f t="shared" ca="1" si="2938"/>
        <v>0</v>
      </c>
      <c r="P2015" s="395">
        <f t="shared" ca="1" si="2939"/>
        <v>0</v>
      </c>
      <c r="Q2015" s="395">
        <f t="shared" ca="1" si="2940"/>
        <v>0</v>
      </c>
      <c r="R2015" s="395">
        <f t="shared" ca="1" si="2941"/>
        <v>0</v>
      </c>
      <c r="S2015" s="395">
        <f t="shared" ca="1" si="2942"/>
        <v>0</v>
      </c>
      <c r="T2015" s="395">
        <f t="shared" ca="1" si="2943"/>
        <v>0</v>
      </c>
      <c r="U2015" s="395">
        <f t="shared" ca="1" si="2944"/>
        <v>0</v>
      </c>
      <c r="V2015" s="395">
        <f t="shared" ca="1" si="2945"/>
        <v>0</v>
      </c>
      <c r="W2015" s="395">
        <f t="shared" ca="1" si="2946"/>
        <v>0</v>
      </c>
      <c r="X2015" s="334"/>
      <c r="Y2015" s="334"/>
      <c r="Z2015" s="249"/>
      <c r="AA2015" s="249"/>
      <c r="AB2015" s="249"/>
    </row>
    <row r="2016" spans="1:28" hidden="1" outlineLevel="1">
      <c r="A2016" s="331">
        <v>4</v>
      </c>
      <c r="B2016" s="309" t="str">
        <f t="shared" ca="1" si="2947"/>
        <v>Depreciated Net Capex 2016</v>
      </c>
      <c r="C2016" s="398"/>
      <c r="D2016" s="398"/>
      <c r="E2016" s="398"/>
      <c r="F2016" s="399"/>
      <c r="G2016" s="400">
        <f ca="1">G2007</f>
        <v>0</v>
      </c>
      <c r="H2016" s="395">
        <f ca="1">IF(G2040="n/a",G2016,IFERROR(IF((OFFSET($C2016,0,$A2016))&lt;0,
MIN(0,G2016-(OFFSET($C2016,0,$A2016)/(OFFSET($C2011,-$A2015,$A2016)))),
MAX(0,G2016-(OFFSET($C2016,0,$A2016)/(OFFSET($C2011,-$A2015,$A2016))))),0))</f>
        <v>0</v>
      </c>
      <c r="I2016" s="395">
        <f t="shared" ca="1" si="2932"/>
        <v>0</v>
      </c>
      <c r="J2016" s="395">
        <f t="shared" ca="1" si="2933"/>
        <v>0</v>
      </c>
      <c r="K2016" s="395">
        <f t="shared" ca="1" si="2934"/>
        <v>0</v>
      </c>
      <c r="L2016" s="395">
        <f t="shared" ca="1" si="2935"/>
        <v>0</v>
      </c>
      <c r="M2016" s="395">
        <f t="shared" ca="1" si="2936"/>
        <v>0</v>
      </c>
      <c r="N2016" s="395">
        <f t="shared" ca="1" si="2937"/>
        <v>0</v>
      </c>
      <c r="O2016" s="395">
        <f t="shared" ca="1" si="2938"/>
        <v>0</v>
      </c>
      <c r="P2016" s="395">
        <f t="shared" ca="1" si="2939"/>
        <v>0</v>
      </c>
      <c r="Q2016" s="395">
        <f t="shared" ca="1" si="2940"/>
        <v>0</v>
      </c>
      <c r="R2016" s="395">
        <f t="shared" ca="1" si="2941"/>
        <v>0</v>
      </c>
      <c r="S2016" s="395">
        <f t="shared" ca="1" si="2942"/>
        <v>0</v>
      </c>
      <c r="T2016" s="395">
        <f t="shared" ca="1" si="2943"/>
        <v>0</v>
      </c>
      <c r="U2016" s="395">
        <f t="shared" ca="1" si="2944"/>
        <v>0</v>
      </c>
      <c r="V2016" s="395">
        <f t="shared" ca="1" si="2945"/>
        <v>0</v>
      </c>
      <c r="W2016" s="395">
        <f t="shared" ca="1" si="2946"/>
        <v>0</v>
      </c>
      <c r="X2016" s="334"/>
      <c r="Y2016" s="334"/>
      <c r="Z2016" s="334"/>
      <c r="AA2016" s="249"/>
      <c r="AB2016" s="249"/>
    </row>
    <row r="2017" spans="1:28" hidden="1" outlineLevel="1">
      <c r="A2017" s="331">
        <v>5</v>
      </c>
      <c r="B2017" s="309" t="str">
        <f t="shared" ca="1" si="2947"/>
        <v>Depreciated Net Capex 2017</v>
      </c>
      <c r="C2017" s="398"/>
      <c r="D2017" s="398"/>
      <c r="E2017" s="398"/>
      <c r="F2017" s="398"/>
      <c r="G2017" s="399"/>
      <c r="H2017" s="400">
        <f ca="1">H2007</f>
        <v>0</v>
      </c>
      <c r="I2017" s="395">
        <f ca="1">IF(H2041="n/a",H2017,IFERROR(IF((OFFSET($C2017,0,$A2017))&lt;0,
MIN(0,H2017-(OFFSET($C2017,0,$A2017)/(OFFSET($C2012,-$A2016,$A2017)))),
MAX(0,H2017-(OFFSET($C2017,0,$A2017)/(OFFSET($C2012,-$A2016,$A2017))))),0))</f>
        <v>0</v>
      </c>
      <c r="J2017" s="395">
        <f t="shared" ca="1" si="2933"/>
        <v>0</v>
      </c>
      <c r="K2017" s="395">
        <f t="shared" ca="1" si="2934"/>
        <v>0</v>
      </c>
      <c r="L2017" s="395">
        <f t="shared" ca="1" si="2935"/>
        <v>0</v>
      </c>
      <c r="M2017" s="395">
        <f t="shared" ca="1" si="2936"/>
        <v>0</v>
      </c>
      <c r="N2017" s="395">
        <f t="shared" ca="1" si="2937"/>
        <v>0</v>
      </c>
      <c r="O2017" s="395">
        <f t="shared" ca="1" si="2938"/>
        <v>0</v>
      </c>
      <c r="P2017" s="395">
        <f t="shared" ca="1" si="2939"/>
        <v>0</v>
      </c>
      <c r="Q2017" s="395">
        <f t="shared" ca="1" si="2940"/>
        <v>0</v>
      </c>
      <c r="R2017" s="395">
        <f t="shared" ca="1" si="2941"/>
        <v>0</v>
      </c>
      <c r="S2017" s="395">
        <f t="shared" ca="1" si="2942"/>
        <v>0</v>
      </c>
      <c r="T2017" s="395">
        <f t="shared" ca="1" si="2943"/>
        <v>0</v>
      </c>
      <c r="U2017" s="395">
        <f t="shared" ca="1" si="2944"/>
        <v>0</v>
      </c>
      <c r="V2017" s="395">
        <f t="shared" ca="1" si="2945"/>
        <v>0</v>
      </c>
      <c r="W2017" s="395">
        <f t="shared" ca="1" si="2946"/>
        <v>0</v>
      </c>
      <c r="X2017" s="334"/>
      <c r="Y2017" s="334"/>
      <c r="Z2017" s="334"/>
      <c r="AA2017" s="249"/>
      <c r="AB2017" s="249"/>
    </row>
    <row r="2018" spans="1:28" hidden="1" outlineLevel="1">
      <c r="A2018" s="331">
        <v>6</v>
      </c>
      <c r="B2018" s="309" t="str">
        <f t="shared" ca="1" si="2947"/>
        <v>Depreciated Net Capex 2018</v>
      </c>
      <c r="C2018" s="398"/>
      <c r="D2018" s="398"/>
      <c r="E2018" s="398"/>
      <c r="F2018" s="398"/>
      <c r="G2018" s="398"/>
      <c r="H2018" s="399"/>
      <c r="I2018" s="400">
        <f ca="1">I2007</f>
        <v>0</v>
      </c>
      <c r="J2018" s="395">
        <f ca="1">IF(I2042="n/a",I2018,IFERROR(IF((OFFSET($C2018,0,$A2018))&lt;0,
MIN(0,I2018-(OFFSET($C2018,0,$A2018)/(OFFSET($C2013,-$A2017,$A2018)))),
MAX(0,I2018-(OFFSET($C2018,0,$A2018)/(OFFSET($C2013,-$A2017,$A2018))))),0))</f>
        <v>0</v>
      </c>
      <c r="K2018" s="395">
        <f t="shared" ca="1" si="2934"/>
        <v>0</v>
      </c>
      <c r="L2018" s="395">
        <f t="shared" ca="1" si="2935"/>
        <v>0</v>
      </c>
      <c r="M2018" s="395">
        <f t="shared" ca="1" si="2936"/>
        <v>0</v>
      </c>
      <c r="N2018" s="395">
        <f t="shared" ca="1" si="2937"/>
        <v>0</v>
      </c>
      <c r="O2018" s="395">
        <f t="shared" ca="1" si="2938"/>
        <v>0</v>
      </c>
      <c r="P2018" s="395">
        <f t="shared" ca="1" si="2939"/>
        <v>0</v>
      </c>
      <c r="Q2018" s="395">
        <f t="shared" ca="1" si="2940"/>
        <v>0</v>
      </c>
      <c r="R2018" s="395">
        <f t="shared" ca="1" si="2941"/>
        <v>0</v>
      </c>
      <c r="S2018" s="395">
        <f t="shared" ca="1" si="2942"/>
        <v>0</v>
      </c>
      <c r="T2018" s="395">
        <f t="shared" ca="1" si="2943"/>
        <v>0</v>
      </c>
      <c r="U2018" s="395">
        <f t="shared" ca="1" si="2944"/>
        <v>0</v>
      </c>
      <c r="V2018" s="395">
        <f t="shared" ca="1" si="2945"/>
        <v>0</v>
      </c>
      <c r="W2018" s="395">
        <f t="shared" ca="1" si="2946"/>
        <v>0</v>
      </c>
      <c r="X2018" s="334"/>
      <c r="Y2018" s="334"/>
      <c r="Z2018" s="334"/>
      <c r="AA2018" s="249"/>
      <c r="AB2018" s="249"/>
    </row>
    <row r="2019" spans="1:28" hidden="1" outlineLevel="1">
      <c r="A2019" s="331">
        <v>7</v>
      </c>
      <c r="B2019" s="309" t="str">
        <f t="shared" ca="1" si="2947"/>
        <v>Depreciated Net Capex 2019</v>
      </c>
      <c r="C2019" s="398"/>
      <c r="D2019" s="398"/>
      <c r="E2019" s="398"/>
      <c r="F2019" s="398"/>
      <c r="G2019" s="398"/>
      <c r="H2019" s="398"/>
      <c r="I2019" s="399"/>
      <c r="J2019" s="400">
        <f ca="1">J2007</f>
        <v>0</v>
      </c>
      <c r="K2019" s="395">
        <f ca="1">IF(J2043="n/a",J2019,IFERROR(IF((OFFSET($C2019,0,$A2019))&lt;0,
MIN(0,J2019-(OFFSET($C2019,0,$A2019)/(OFFSET($C2014,-$A2018,$A2019)))),
MAX(0,J2019-(OFFSET($C2019,0,$A2019)/(OFFSET($C2014,-$A2018,$A2019))))),0))</f>
        <v>0</v>
      </c>
      <c r="L2019" s="395">
        <f t="shared" ca="1" si="2935"/>
        <v>0</v>
      </c>
      <c r="M2019" s="395">
        <f t="shared" ca="1" si="2936"/>
        <v>0</v>
      </c>
      <c r="N2019" s="395">
        <f t="shared" ca="1" si="2937"/>
        <v>0</v>
      </c>
      <c r="O2019" s="395">
        <f t="shared" ca="1" si="2938"/>
        <v>0</v>
      </c>
      <c r="P2019" s="395">
        <f t="shared" ca="1" si="2939"/>
        <v>0</v>
      </c>
      <c r="Q2019" s="395">
        <f t="shared" ca="1" si="2940"/>
        <v>0</v>
      </c>
      <c r="R2019" s="395">
        <f t="shared" ca="1" si="2941"/>
        <v>0</v>
      </c>
      <c r="S2019" s="395">
        <f t="shared" ca="1" si="2942"/>
        <v>0</v>
      </c>
      <c r="T2019" s="395">
        <f t="shared" ca="1" si="2943"/>
        <v>0</v>
      </c>
      <c r="U2019" s="395">
        <f t="shared" ca="1" si="2944"/>
        <v>0</v>
      </c>
      <c r="V2019" s="395">
        <f t="shared" ca="1" si="2945"/>
        <v>0</v>
      </c>
      <c r="W2019" s="395">
        <f t="shared" ca="1" si="2946"/>
        <v>0</v>
      </c>
      <c r="X2019" s="334"/>
      <c r="Y2019" s="334"/>
      <c r="Z2019" s="334"/>
      <c r="AA2019" s="249"/>
      <c r="AB2019" s="249"/>
    </row>
    <row r="2020" spans="1:28" hidden="1" outlineLevel="1">
      <c r="A2020" s="331">
        <v>8</v>
      </c>
      <c r="B2020" s="309" t="str">
        <f t="shared" ca="1" si="2947"/>
        <v>Depreciated Net Capex 2020</v>
      </c>
      <c r="C2020" s="398"/>
      <c r="D2020" s="398"/>
      <c r="E2020" s="398"/>
      <c r="F2020" s="398"/>
      <c r="G2020" s="398"/>
      <c r="H2020" s="398"/>
      <c r="I2020" s="398"/>
      <c r="J2020" s="399"/>
      <c r="K2020" s="400">
        <f ca="1">K2007</f>
        <v>0</v>
      </c>
      <c r="L2020" s="395">
        <f ca="1">IF(K2044="n/a",K2020,IFERROR(IF((OFFSET($C2020,0,$A2020))&lt;0,
MIN(0,K2020-(OFFSET($C2020,0,$A2020)/(OFFSET($C2015,-$A2019,$A2020)))),
MAX(0,K2020-(OFFSET($C2020,0,$A2020)/(OFFSET($C2015,-$A2019,$A2020))))),0))</f>
        <v>0</v>
      </c>
      <c r="M2020" s="395">
        <f t="shared" ca="1" si="2936"/>
        <v>0</v>
      </c>
      <c r="N2020" s="395">
        <f t="shared" ca="1" si="2937"/>
        <v>0</v>
      </c>
      <c r="O2020" s="395">
        <f t="shared" ca="1" si="2938"/>
        <v>0</v>
      </c>
      <c r="P2020" s="395">
        <f t="shared" ca="1" si="2939"/>
        <v>0</v>
      </c>
      <c r="Q2020" s="395">
        <f t="shared" ca="1" si="2940"/>
        <v>0</v>
      </c>
      <c r="R2020" s="395">
        <f t="shared" ca="1" si="2941"/>
        <v>0</v>
      </c>
      <c r="S2020" s="395">
        <f t="shared" ca="1" si="2942"/>
        <v>0</v>
      </c>
      <c r="T2020" s="395">
        <f t="shared" ca="1" si="2943"/>
        <v>0</v>
      </c>
      <c r="U2020" s="395">
        <f t="shared" ca="1" si="2944"/>
        <v>0</v>
      </c>
      <c r="V2020" s="395">
        <f t="shared" ca="1" si="2945"/>
        <v>0</v>
      </c>
      <c r="W2020" s="395">
        <f t="shared" ca="1" si="2946"/>
        <v>0</v>
      </c>
      <c r="X2020" s="334"/>
      <c r="Y2020" s="334"/>
      <c r="Z2020" s="334"/>
      <c r="AA2020" s="249"/>
      <c r="AB2020" s="249"/>
    </row>
    <row r="2021" spans="1:28" hidden="1" outlineLevel="1">
      <c r="A2021" s="331">
        <v>9</v>
      </c>
      <c r="B2021" s="309" t="str">
        <f t="shared" ca="1" si="2947"/>
        <v>Depreciated Net Capex 2021</v>
      </c>
      <c r="C2021" s="398"/>
      <c r="D2021" s="398"/>
      <c r="E2021" s="398"/>
      <c r="F2021" s="398"/>
      <c r="G2021" s="398"/>
      <c r="H2021" s="398"/>
      <c r="I2021" s="398"/>
      <c r="J2021" s="398"/>
      <c r="K2021" s="399"/>
      <c r="L2021" s="400">
        <f ca="1">L2007</f>
        <v>0</v>
      </c>
      <c r="M2021" s="395">
        <f ca="1">IF(L2045="n/a",L2021,IFERROR(IF((OFFSET($C2021,0,$A2021))&lt;0,
MIN(0,L2021-(OFFSET($C2021,0,$A2021)/(OFFSET($C2016,-$A2020,$A2021)))),
MAX(0,L2021-(OFFSET($C2021,0,$A2021)/(OFFSET($C2016,-$A2020,$A2021))))),0))</f>
        <v>0</v>
      </c>
      <c r="N2021" s="395">
        <f t="shared" ca="1" si="2937"/>
        <v>0</v>
      </c>
      <c r="O2021" s="395">
        <f t="shared" ca="1" si="2938"/>
        <v>0</v>
      </c>
      <c r="P2021" s="395">
        <f t="shared" ca="1" si="2939"/>
        <v>0</v>
      </c>
      <c r="Q2021" s="395">
        <f t="shared" ca="1" si="2940"/>
        <v>0</v>
      </c>
      <c r="R2021" s="395">
        <f t="shared" ca="1" si="2941"/>
        <v>0</v>
      </c>
      <c r="S2021" s="395">
        <f t="shared" ca="1" si="2942"/>
        <v>0</v>
      </c>
      <c r="T2021" s="395">
        <f t="shared" ca="1" si="2943"/>
        <v>0</v>
      </c>
      <c r="U2021" s="395">
        <f t="shared" ca="1" si="2944"/>
        <v>0</v>
      </c>
      <c r="V2021" s="395">
        <f t="shared" ca="1" si="2945"/>
        <v>0</v>
      </c>
      <c r="W2021" s="395">
        <f t="shared" ca="1" si="2946"/>
        <v>0</v>
      </c>
      <c r="X2021" s="334"/>
      <c r="Y2021" s="334"/>
      <c r="Z2021" s="334"/>
      <c r="AA2021" s="249"/>
      <c r="AB2021" s="249"/>
    </row>
    <row r="2022" spans="1:28" hidden="1" outlineLevel="1">
      <c r="A2022" s="331">
        <v>10</v>
      </c>
      <c r="B2022" s="309" t="str">
        <f t="shared" ca="1" si="2947"/>
        <v>Depreciated Net Capex 2022</v>
      </c>
      <c r="C2022" s="398"/>
      <c r="D2022" s="398"/>
      <c r="E2022" s="398"/>
      <c r="F2022" s="398"/>
      <c r="G2022" s="398"/>
      <c r="H2022" s="398"/>
      <c r="I2022" s="398"/>
      <c r="J2022" s="398"/>
      <c r="K2022" s="398"/>
      <c r="L2022" s="399"/>
      <c r="M2022" s="400">
        <f ca="1">M2007</f>
        <v>0</v>
      </c>
      <c r="N2022" s="395">
        <f ca="1">IF(M2046="n/a",M2022,IFERROR(IF((OFFSET($C2022,0,$A2022))&lt;0,
MIN(0,M2022-(OFFSET($C2022,0,$A2022)/(OFFSET($C2017,-$A2021,$A2022)))),
MAX(0,M2022-(OFFSET($C2022,0,$A2022)/(OFFSET($C2017,-$A2021,$A2022))))),0))</f>
        <v>0</v>
      </c>
      <c r="O2022" s="395">
        <f t="shared" ca="1" si="2938"/>
        <v>0</v>
      </c>
      <c r="P2022" s="395">
        <f t="shared" ca="1" si="2939"/>
        <v>0</v>
      </c>
      <c r="Q2022" s="395">
        <f t="shared" ca="1" si="2940"/>
        <v>0</v>
      </c>
      <c r="R2022" s="395">
        <f t="shared" ca="1" si="2941"/>
        <v>0</v>
      </c>
      <c r="S2022" s="395">
        <f t="shared" ca="1" si="2942"/>
        <v>0</v>
      </c>
      <c r="T2022" s="395">
        <f t="shared" ca="1" si="2943"/>
        <v>0</v>
      </c>
      <c r="U2022" s="395">
        <f t="shared" ca="1" si="2944"/>
        <v>0</v>
      </c>
      <c r="V2022" s="395">
        <f t="shared" ca="1" si="2945"/>
        <v>0</v>
      </c>
      <c r="W2022" s="395">
        <f t="shared" ca="1" si="2946"/>
        <v>0</v>
      </c>
      <c r="X2022" s="334"/>
      <c r="Y2022" s="334"/>
      <c r="Z2022" s="334"/>
      <c r="AA2022" s="249"/>
      <c r="AB2022" s="249"/>
    </row>
    <row r="2023" spans="1:28" hidden="1" outlineLevel="1">
      <c r="A2023" s="331">
        <v>11</v>
      </c>
      <c r="B2023" s="309" t="str">
        <f t="shared" ca="1" si="2947"/>
        <v>Depreciated Net Capex 2023</v>
      </c>
      <c r="C2023" s="398"/>
      <c r="D2023" s="398"/>
      <c r="E2023" s="398"/>
      <c r="F2023" s="398"/>
      <c r="G2023" s="398"/>
      <c r="H2023" s="398"/>
      <c r="I2023" s="398"/>
      <c r="J2023" s="398"/>
      <c r="K2023" s="398"/>
      <c r="L2023" s="398"/>
      <c r="M2023" s="399"/>
      <c r="N2023" s="400">
        <f>N2007</f>
        <v>0</v>
      </c>
      <c r="O2023" s="395">
        <f ca="1">IF(N2047="n/a",N2023,IFERROR(IF((OFFSET($C2023,0,$A2023))&lt;0,
MIN(0,N2023-(OFFSET($C2023,0,$A2023)/(OFFSET($C2018,-$A2022,$A2023)))),
MAX(0,N2023-(OFFSET($C2023,0,$A2023)/(OFFSET($C2018,-$A2022,$A2023))))),0))</f>
        <v>0</v>
      </c>
      <c r="P2023" s="395">
        <f t="shared" ca="1" si="2939"/>
        <v>0</v>
      </c>
      <c r="Q2023" s="395">
        <f t="shared" ca="1" si="2940"/>
        <v>0</v>
      </c>
      <c r="R2023" s="395">
        <f t="shared" ca="1" si="2941"/>
        <v>0</v>
      </c>
      <c r="S2023" s="395">
        <f t="shared" ca="1" si="2942"/>
        <v>0</v>
      </c>
      <c r="T2023" s="395">
        <f t="shared" ca="1" si="2943"/>
        <v>0</v>
      </c>
      <c r="U2023" s="395">
        <f t="shared" ca="1" si="2944"/>
        <v>0</v>
      </c>
      <c r="V2023" s="395">
        <f t="shared" ca="1" si="2945"/>
        <v>0</v>
      </c>
      <c r="W2023" s="395">
        <f t="shared" ca="1" si="2946"/>
        <v>0</v>
      </c>
      <c r="X2023" s="334"/>
      <c r="Y2023" s="334"/>
      <c r="Z2023" s="334"/>
      <c r="AA2023" s="249"/>
      <c r="AB2023" s="249"/>
    </row>
    <row r="2024" spans="1:28" hidden="1" outlineLevel="1">
      <c r="A2024" s="331">
        <v>12</v>
      </c>
      <c r="B2024" s="309" t="str">
        <f t="shared" ca="1" si="2947"/>
        <v>Depreciated Net Capex 2024</v>
      </c>
      <c r="C2024" s="398"/>
      <c r="D2024" s="398"/>
      <c r="E2024" s="398"/>
      <c r="F2024" s="398"/>
      <c r="G2024" s="398"/>
      <c r="H2024" s="398"/>
      <c r="I2024" s="398"/>
      <c r="J2024" s="398"/>
      <c r="K2024" s="398"/>
      <c r="L2024" s="398"/>
      <c r="M2024" s="398"/>
      <c r="N2024" s="399"/>
      <c r="O2024" s="400">
        <f>O2007</f>
        <v>0</v>
      </c>
      <c r="P2024" s="395">
        <f ca="1">IF(O2048="n/a",O2024,IFERROR(IF((OFFSET($C2024,0,$A2024))&lt;0,
MIN(0,O2024-(OFFSET($C2024,0,$A2024)/(OFFSET($C2019,-$A2023,$A2024)))),
MAX(0,O2024-(OFFSET($C2024,0,$A2024)/(OFFSET($C2019,-$A2023,$A2024))))),0))</f>
        <v>0</v>
      </c>
      <c r="Q2024" s="395">
        <f t="shared" ca="1" si="2940"/>
        <v>0</v>
      </c>
      <c r="R2024" s="395">
        <f t="shared" ca="1" si="2941"/>
        <v>0</v>
      </c>
      <c r="S2024" s="395">
        <f t="shared" ca="1" si="2942"/>
        <v>0</v>
      </c>
      <c r="T2024" s="395">
        <f t="shared" ca="1" si="2943"/>
        <v>0</v>
      </c>
      <c r="U2024" s="395">
        <f t="shared" ca="1" si="2944"/>
        <v>0</v>
      </c>
      <c r="V2024" s="395">
        <f t="shared" ca="1" si="2945"/>
        <v>0</v>
      </c>
      <c r="W2024" s="395">
        <f t="shared" ca="1" si="2946"/>
        <v>0</v>
      </c>
      <c r="X2024" s="334"/>
      <c r="Y2024" s="334"/>
      <c r="Z2024" s="334"/>
      <c r="AA2024" s="249"/>
      <c r="AB2024" s="249"/>
    </row>
    <row r="2025" spans="1:28" hidden="1" outlineLevel="1">
      <c r="A2025" s="331">
        <v>13</v>
      </c>
      <c r="B2025" s="309" t="str">
        <f t="shared" ca="1" si="2947"/>
        <v>Depreciated Net Capex 2025</v>
      </c>
      <c r="C2025" s="398"/>
      <c r="D2025" s="398"/>
      <c r="E2025" s="398"/>
      <c r="F2025" s="398"/>
      <c r="G2025" s="398"/>
      <c r="H2025" s="398"/>
      <c r="I2025" s="398"/>
      <c r="J2025" s="398"/>
      <c r="K2025" s="398"/>
      <c r="L2025" s="398"/>
      <c r="M2025" s="398"/>
      <c r="N2025" s="398"/>
      <c r="O2025" s="399"/>
      <c r="P2025" s="400">
        <f>P2007</f>
        <v>0</v>
      </c>
      <c r="Q2025" s="395">
        <f ca="1">IF(P2049="n/a",P2025,IFERROR(IF((OFFSET($C2025,0,$A2025))&lt;0,
MIN(0,P2025-(OFFSET($C2025,0,$A2025)/(OFFSET($C2020,-$A2024,$A2025)))),
MAX(0,P2025-(OFFSET($C2025,0,$A2025)/(OFFSET($C2020,-$A2024,$A2025))))),0))</f>
        <v>0</v>
      </c>
      <c r="R2025" s="395">
        <f t="shared" ca="1" si="2941"/>
        <v>0</v>
      </c>
      <c r="S2025" s="395">
        <f t="shared" ca="1" si="2942"/>
        <v>0</v>
      </c>
      <c r="T2025" s="395">
        <f t="shared" ca="1" si="2943"/>
        <v>0</v>
      </c>
      <c r="U2025" s="395">
        <f t="shared" ca="1" si="2944"/>
        <v>0</v>
      </c>
      <c r="V2025" s="395">
        <f t="shared" ca="1" si="2945"/>
        <v>0</v>
      </c>
      <c r="W2025" s="395">
        <f t="shared" ca="1" si="2946"/>
        <v>0</v>
      </c>
      <c r="X2025" s="334"/>
      <c r="Y2025" s="334"/>
      <c r="Z2025" s="334"/>
      <c r="AA2025" s="249"/>
      <c r="AB2025" s="249"/>
    </row>
    <row r="2026" spans="1:28" hidden="1" outlineLevel="1">
      <c r="A2026" s="331">
        <v>14</v>
      </c>
      <c r="B2026" s="309" t="str">
        <f t="shared" ca="1" si="2947"/>
        <v>Depreciated Net Capex 2026</v>
      </c>
      <c r="C2026" s="398"/>
      <c r="D2026" s="398"/>
      <c r="E2026" s="398"/>
      <c r="F2026" s="398"/>
      <c r="G2026" s="398"/>
      <c r="H2026" s="398"/>
      <c r="I2026" s="398"/>
      <c r="J2026" s="398"/>
      <c r="K2026" s="398"/>
      <c r="L2026" s="398"/>
      <c r="M2026" s="398"/>
      <c r="N2026" s="398"/>
      <c r="O2026" s="398"/>
      <c r="P2026" s="399"/>
      <c r="Q2026" s="400">
        <f>Q2007</f>
        <v>0</v>
      </c>
      <c r="R2026" s="395">
        <f ca="1">IF(Q2050="n/a",Q2026,IFERROR(IF((OFFSET($C2026,0,$A2026))&lt;0,
MIN(0,Q2026-(OFFSET($C2026,0,$A2026)/(OFFSET($C2021,-$A2025,$A2026)))),
MAX(0,Q2026-(OFFSET($C2026,0,$A2026)/(OFFSET($C2021,-$A2025,$A2026))))),0))</f>
        <v>0</v>
      </c>
      <c r="S2026" s="395">
        <f t="shared" ca="1" si="2942"/>
        <v>0</v>
      </c>
      <c r="T2026" s="395">
        <f t="shared" ca="1" si="2943"/>
        <v>0</v>
      </c>
      <c r="U2026" s="395">
        <f t="shared" ca="1" si="2944"/>
        <v>0</v>
      </c>
      <c r="V2026" s="395">
        <f t="shared" ca="1" si="2945"/>
        <v>0</v>
      </c>
      <c r="W2026" s="395">
        <f t="shared" ca="1" si="2946"/>
        <v>0</v>
      </c>
      <c r="X2026" s="334"/>
      <c r="Y2026" s="334"/>
      <c r="Z2026" s="334"/>
      <c r="AA2026" s="249"/>
      <c r="AB2026" s="249"/>
    </row>
    <row r="2027" spans="1:28" hidden="1" outlineLevel="1">
      <c r="A2027" s="331">
        <v>15</v>
      </c>
      <c r="B2027" s="309" t="str">
        <f t="shared" ca="1" si="2947"/>
        <v>Depreciated Net Capex 2027</v>
      </c>
      <c r="C2027" s="398"/>
      <c r="D2027" s="398"/>
      <c r="E2027" s="398"/>
      <c r="F2027" s="398"/>
      <c r="G2027" s="398"/>
      <c r="H2027" s="398"/>
      <c r="I2027" s="398"/>
      <c r="J2027" s="398"/>
      <c r="K2027" s="398"/>
      <c r="L2027" s="398"/>
      <c r="M2027" s="398"/>
      <c r="N2027" s="398"/>
      <c r="O2027" s="398"/>
      <c r="P2027" s="398"/>
      <c r="Q2027" s="399"/>
      <c r="R2027" s="400">
        <f>R2007</f>
        <v>0</v>
      </c>
      <c r="S2027" s="395">
        <f ca="1">IF(R2051="n/a",R2027,IFERROR(IF((OFFSET($C2027,0,$A2027))&lt;0,
MIN(0,R2027-(OFFSET($C2027,0,$A2027)/(OFFSET($C2022,-$A2026,$A2027)))),
MAX(0,R2027-(OFFSET($C2027,0,$A2027)/(OFFSET($C2022,-$A2026,$A2027))))),0))</f>
        <v>0</v>
      </c>
      <c r="T2027" s="395">
        <f t="shared" ca="1" si="2943"/>
        <v>0</v>
      </c>
      <c r="U2027" s="395">
        <f t="shared" ca="1" si="2944"/>
        <v>0</v>
      </c>
      <c r="V2027" s="395">
        <f t="shared" ca="1" si="2945"/>
        <v>0</v>
      </c>
      <c r="W2027" s="395">
        <f t="shared" ca="1" si="2946"/>
        <v>0</v>
      </c>
      <c r="X2027" s="334"/>
      <c r="Y2027" s="334"/>
      <c r="Z2027" s="334"/>
      <c r="AA2027" s="249"/>
      <c r="AB2027" s="249"/>
    </row>
    <row r="2028" spans="1:28" hidden="1" outlineLevel="1">
      <c r="A2028" s="331">
        <v>16</v>
      </c>
      <c r="B2028" s="309" t="str">
        <f t="shared" ca="1" si="2947"/>
        <v>Depreciated Net Capex 2028</v>
      </c>
      <c r="C2028" s="398"/>
      <c r="D2028" s="398"/>
      <c r="E2028" s="398"/>
      <c r="F2028" s="398"/>
      <c r="G2028" s="398"/>
      <c r="H2028" s="398"/>
      <c r="I2028" s="398"/>
      <c r="J2028" s="398"/>
      <c r="K2028" s="398"/>
      <c r="L2028" s="398"/>
      <c r="M2028" s="398"/>
      <c r="N2028" s="398"/>
      <c r="O2028" s="398"/>
      <c r="P2028" s="398"/>
      <c r="Q2028" s="398"/>
      <c r="R2028" s="399"/>
      <c r="S2028" s="400">
        <f>S2007</f>
        <v>0</v>
      </c>
      <c r="T2028" s="395">
        <f ca="1">IF(S2052="n/a",S2028,IFERROR(IF((OFFSET($C2028,0,$A2028))&lt;0,
MIN(0,S2028-(OFFSET($C2028,0,$A2028)/(OFFSET($C2023,-$A2027,$A2028)))),
MAX(0,S2028-(OFFSET($C2028,0,$A2028)/(OFFSET($C2023,-$A2027,$A2028))))),0))</f>
        <v>0</v>
      </c>
      <c r="U2028" s="395">
        <f t="shared" ca="1" si="2944"/>
        <v>0</v>
      </c>
      <c r="V2028" s="395">
        <f t="shared" ca="1" si="2945"/>
        <v>0</v>
      </c>
      <c r="W2028" s="395">
        <f t="shared" ca="1" si="2946"/>
        <v>0</v>
      </c>
      <c r="X2028" s="334"/>
      <c r="Y2028" s="334"/>
      <c r="Z2028" s="334"/>
      <c r="AA2028" s="249"/>
      <c r="AB2028" s="249"/>
    </row>
    <row r="2029" spans="1:28" hidden="1" outlineLevel="1">
      <c r="A2029" s="331">
        <v>17</v>
      </c>
      <c r="B2029" s="309" t="str">
        <f t="shared" ca="1" si="2947"/>
        <v>Depreciated Net Capex 2029</v>
      </c>
      <c r="C2029" s="398"/>
      <c r="D2029" s="398"/>
      <c r="E2029" s="398"/>
      <c r="F2029" s="398"/>
      <c r="G2029" s="398"/>
      <c r="H2029" s="398"/>
      <c r="I2029" s="398"/>
      <c r="J2029" s="398"/>
      <c r="K2029" s="398"/>
      <c r="L2029" s="398"/>
      <c r="M2029" s="398"/>
      <c r="N2029" s="398"/>
      <c r="O2029" s="398"/>
      <c r="P2029" s="398"/>
      <c r="Q2029" s="398"/>
      <c r="R2029" s="398"/>
      <c r="S2029" s="399"/>
      <c r="T2029" s="400">
        <f>T2007</f>
        <v>0</v>
      </c>
      <c r="U2029" s="395">
        <f ca="1">IF(T2053="n/a",T2029,IFERROR(IF((OFFSET($C2029,0,$A2029))&lt;0,
MIN(0,T2029-(OFFSET($C2029,0,$A2029)/(OFFSET($C2024,-$A2028,$A2029)))),
MAX(0,T2029-(OFFSET($C2029,0,$A2029)/(OFFSET($C2024,-$A2028,$A2029))))),0))</f>
        <v>0</v>
      </c>
      <c r="V2029" s="395">
        <f t="shared" ca="1" si="2945"/>
        <v>0</v>
      </c>
      <c r="W2029" s="395">
        <f t="shared" ca="1" si="2946"/>
        <v>0</v>
      </c>
      <c r="X2029" s="334"/>
      <c r="Y2029" s="334"/>
      <c r="Z2029" s="334"/>
      <c r="AA2029" s="249"/>
      <c r="AB2029" s="249"/>
    </row>
    <row r="2030" spans="1:28" hidden="1" outlineLevel="1">
      <c r="A2030" s="331">
        <v>18</v>
      </c>
      <c r="B2030" s="309" t="str">
        <f t="shared" ca="1" si="2947"/>
        <v>Depreciated Net Capex 2030</v>
      </c>
      <c r="C2030" s="398"/>
      <c r="D2030" s="398"/>
      <c r="E2030" s="398"/>
      <c r="F2030" s="398"/>
      <c r="G2030" s="398"/>
      <c r="H2030" s="398"/>
      <c r="I2030" s="398"/>
      <c r="J2030" s="398"/>
      <c r="K2030" s="398"/>
      <c r="L2030" s="398"/>
      <c r="M2030" s="398"/>
      <c r="N2030" s="398"/>
      <c r="O2030" s="398"/>
      <c r="P2030" s="398"/>
      <c r="Q2030" s="398"/>
      <c r="R2030" s="398"/>
      <c r="S2030" s="398"/>
      <c r="T2030" s="399"/>
      <c r="U2030" s="400">
        <f>U2007</f>
        <v>0</v>
      </c>
      <c r="V2030" s="395">
        <f ca="1">IF(U2054="n/a",U2030,IFERROR(IF((OFFSET($C2030,0,$A2030))&lt;0,
MIN(0,U2030-(OFFSET($C2030,0,$A2030)/(OFFSET($C2025,-$A2029,$A2030)))),
MAX(0,U2030-(OFFSET($C2030,0,$A2030)/(OFFSET($C2025,-$A2029,$A2030))))),0))</f>
        <v>0</v>
      </c>
      <c r="W2030" s="395">
        <f t="shared" ca="1" si="2946"/>
        <v>0</v>
      </c>
      <c r="X2030" s="334"/>
      <c r="Y2030" s="334"/>
      <c r="Z2030" s="334"/>
      <c r="AA2030" s="249"/>
      <c r="AB2030" s="249"/>
    </row>
    <row r="2031" spans="1:28" hidden="1" outlineLevel="1">
      <c r="A2031" s="331">
        <v>19</v>
      </c>
      <c r="B2031" s="309" t="str">
        <f t="shared" ca="1" si="2947"/>
        <v>Depreciated Net Capex 2031</v>
      </c>
      <c r="C2031" s="398"/>
      <c r="D2031" s="398"/>
      <c r="E2031" s="398"/>
      <c r="F2031" s="398"/>
      <c r="G2031" s="398"/>
      <c r="H2031" s="398"/>
      <c r="I2031" s="398"/>
      <c r="J2031" s="398"/>
      <c r="K2031" s="398"/>
      <c r="L2031" s="398"/>
      <c r="M2031" s="398"/>
      <c r="N2031" s="398"/>
      <c r="O2031" s="398"/>
      <c r="P2031" s="398"/>
      <c r="Q2031" s="398"/>
      <c r="R2031" s="398"/>
      <c r="S2031" s="398"/>
      <c r="T2031" s="398"/>
      <c r="U2031" s="399"/>
      <c r="V2031" s="400">
        <f>V2007</f>
        <v>0</v>
      </c>
      <c r="W2031" s="395">
        <f ca="1">IF(V2055="n/a",V2031,IFERROR(IF((OFFSET($C2031,0,$A2031))&lt;0,
MIN(0,V2031-(OFFSET($C2031,0,$A2031)/(OFFSET($C2026,-$A2030,$A2031)))),
MAX(0,V2031-(OFFSET($C2031,0,$A2031)/(OFFSET($C2026,-$A2030,$A2031))))),0))</f>
        <v>0</v>
      </c>
      <c r="X2031" s="334"/>
      <c r="Y2031" s="334"/>
      <c r="Z2031" s="334"/>
      <c r="AA2031" s="249"/>
      <c r="AB2031" s="249"/>
    </row>
    <row r="2032" spans="1:28" hidden="1" outlineLevel="1">
      <c r="A2032" s="331">
        <v>20</v>
      </c>
      <c r="B2032" s="309" t="str">
        <f t="shared" ca="1" si="2947"/>
        <v>Depreciated Net Capex 2032</v>
      </c>
      <c r="C2032" s="398"/>
      <c r="D2032" s="398"/>
      <c r="E2032" s="398"/>
      <c r="F2032" s="398"/>
      <c r="G2032" s="398"/>
      <c r="H2032" s="398"/>
      <c r="I2032" s="398"/>
      <c r="J2032" s="398"/>
      <c r="K2032" s="398"/>
      <c r="L2032" s="398"/>
      <c r="M2032" s="398"/>
      <c r="N2032" s="398"/>
      <c r="O2032" s="398"/>
      <c r="P2032" s="398"/>
      <c r="Q2032" s="398"/>
      <c r="R2032" s="398"/>
      <c r="S2032" s="398"/>
      <c r="T2032" s="398"/>
      <c r="U2032" s="398"/>
      <c r="V2032" s="399"/>
      <c r="W2032" s="395">
        <f>W2007</f>
        <v>0</v>
      </c>
      <c r="X2032" s="249"/>
      <c r="Y2032" s="249"/>
      <c r="Z2032" s="249"/>
      <c r="AA2032" s="249"/>
      <c r="AB2032" s="249"/>
    </row>
    <row r="2033" spans="1:28" hidden="1" outlineLevel="1">
      <c r="A2033" s="249"/>
      <c r="B2033" s="332"/>
      <c r="C2033" s="395"/>
      <c r="D2033" s="395"/>
      <c r="E2033" s="395"/>
      <c r="F2033" s="395"/>
      <c r="G2033" s="395"/>
      <c r="H2033" s="395"/>
      <c r="I2033" s="395"/>
      <c r="J2033" s="395"/>
      <c r="K2033" s="395"/>
      <c r="L2033" s="395"/>
      <c r="M2033" s="395"/>
      <c r="N2033" s="395"/>
      <c r="O2033" s="395"/>
      <c r="P2033" s="395"/>
      <c r="Q2033" s="395"/>
      <c r="R2033" s="395"/>
      <c r="S2033" s="395"/>
      <c r="T2033" s="395"/>
      <c r="U2033" s="395"/>
      <c r="V2033" s="395"/>
      <c r="W2033" s="395"/>
      <c r="X2033" s="249"/>
      <c r="Y2033" s="249"/>
      <c r="Z2033" s="249"/>
      <c r="AA2033" s="249"/>
      <c r="AB2033" s="249"/>
    </row>
    <row r="2034" spans="1:28" hidden="1" outlineLevel="1">
      <c r="A2034" s="249"/>
      <c r="B2034" s="332"/>
      <c r="C2034" s="395"/>
      <c r="D2034" s="395"/>
      <c r="E2034" s="395"/>
      <c r="F2034" s="395"/>
      <c r="G2034" s="395"/>
      <c r="H2034" s="395"/>
      <c r="I2034" s="395"/>
      <c r="J2034" s="395"/>
      <c r="K2034" s="395"/>
      <c r="L2034" s="395"/>
      <c r="M2034" s="395"/>
      <c r="N2034" s="395"/>
      <c r="O2034" s="395"/>
      <c r="P2034" s="395"/>
      <c r="Q2034" s="395"/>
      <c r="R2034" s="395"/>
      <c r="S2034" s="395"/>
      <c r="T2034" s="395"/>
      <c r="U2034" s="395"/>
      <c r="V2034" s="395"/>
      <c r="W2034" s="395"/>
      <c r="X2034" s="249"/>
      <c r="Y2034" s="249"/>
      <c r="Z2034" s="249"/>
      <c r="AA2034" s="249"/>
      <c r="AB2034" s="249"/>
    </row>
    <row r="2035" spans="1:28" hidden="1" outlineLevel="1">
      <c r="A2035" s="249"/>
      <c r="B2035" s="309" t="s">
        <v>302</v>
      </c>
      <c r="C2035" s="395"/>
      <c r="D2035" s="395">
        <f t="shared" ref="D2035" ca="1" si="2948">IF(C2035="n/a","n/a",IF(AND(C2035&lt;1,D2009=0),0,
IF(D2009=0,C2035-1,
IF(C2035&lt;1,D2010,
(((C2035-1)*(C2011-(C2011/(C2035))))+(D2009*D2010))/(D2011)))))</f>
        <v>0</v>
      </c>
      <c r="E2035" s="395">
        <f t="shared" ref="E2035" ca="1" si="2949">IF(D2035="n/a","n/a",IF(AND(D2035&lt;1,E2009=0),0,
IF(E2009=0,D2035-1,
IF(D2035&lt;1,E2010,
(((D2035-1)*(D2011-(D2011/(D2035))))+(E2009*E2010))/(E2011)))))</f>
        <v>0</v>
      </c>
      <c r="F2035" s="395">
        <f t="shared" ref="F2035" ca="1" si="2950">IF(E2035="n/a","n/a",IF(AND(E2035&lt;1,F2009=0),0,
IF(F2009=0,E2035-1,
IF(E2035&lt;1,F2010,
(((E2035-1)*(E2011-(E2011/(E2035))))+(F2009*F2010))/(F2011)))))</f>
        <v>0</v>
      </c>
      <c r="G2035" s="395">
        <f t="shared" ref="G2035" ca="1" si="2951">IF(F2035="n/a","n/a",IF(AND(F2035&lt;1,G2009=0),0,
IF(G2009=0,F2035-1,
IF(F2035&lt;1,G2010,
(((F2035-1)*(F2011-(F2011/(F2035))))+(G2009*G2010))/(G2011)))))</f>
        <v>0</v>
      </c>
      <c r="H2035" s="395">
        <f t="shared" ref="H2035" ca="1" si="2952">IF(G2035="n/a","n/a",IF(AND(G2035&lt;1,H2009=0),0,
IF(H2009=0,G2035-1,
IF(G2035&lt;1,H2010,
(((G2035-1)*(G2011-(G2011/(G2035))))+(H2009*H2010))/(H2011)))))</f>
        <v>0</v>
      </c>
      <c r="I2035" s="395">
        <f ca="1">IF(H2035="n/a","n/a",IF(AND(H2035&lt;1,I2009=0),0,
IF(I2009=0,H2035-1,
IF(H2035&lt;1,I2010,
(((H2035-1)*(H2011-(H2011/(H2035))))+(I2009*I2010))/(I2011)))))</f>
        <v>0</v>
      </c>
      <c r="J2035" s="395">
        <f t="shared" ref="J2035" ca="1" si="2953">IF(I2035="n/a","n/a",IF(AND(I2035&lt;1,J2009=0),0,
IF(J2009=0,I2035-1,
IF(I2035&lt;1,J2010,
(((I2035-1)*(I2011-(I2011/(I2035))))+(J2009*J2010))/(J2011)))))</f>
        <v>0</v>
      </c>
      <c r="K2035" s="395">
        <f t="shared" ref="K2035" ca="1" si="2954">IF(J2035="n/a","n/a",IF(AND(J2035&lt;1,K2009=0),0,
IF(K2009=0,J2035-1,
IF(J2035&lt;1,K2010,
(((J2035-1)*(J2011-(J2011/(J2035))))+(K2009*K2010))/(K2011)))))</f>
        <v>0</v>
      </c>
      <c r="L2035" s="395">
        <f t="shared" ref="L2035" ca="1" si="2955">IF(K2035="n/a","n/a",IF(AND(K2035&lt;1,L2009=0),0,
IF(L2009=0,K2035-1,
IF(K2035&lt;1,L2010,
(((K2035-1)*(K2011-(K2011/(K2035))))+(L2009*L2010))/(L2011)))))</f>
        <v>0</v>
      </c>
      <c r="M2035" s="395">
        <f t="shared" ref="M2035" ca="1" si="2956">IF(L2035="n/a","n/a",IF(AND(L2035&lt;1,M2009=0),0,
IF(M2009=0,L2035-1,
IF(L2035&lt;1,M2010,
(((L2035-1)*(L2011-(L2011/(L2035))))+(M2009*M2010))/(M2011)))))</f>
        <v>0</v>
      </c>
      <c r="N2035" s="395">
        <f t="shared" ref="N2035" ca="1" si="2957">IF(M2035="n/a","n/a",IF(AND(M2035&lt;1,N2009=0),0,
IF(N2009=0,M2035-1,
IF(M2035&lt;1,N2010,
(((M2035-1)*(M2011-(M2011/(M2035))))+(N2009*N2010))/(N2011)))))</f>
        <v>0</v>
      </c>
      <c r="O2035" s="395">
        <f t="shared" ref="O2035" ca="1" si="2958">IF(N2035="n/a","n/a",IF(AND(N2035&lt;1,O2009=0),0,
IF(O2009=0,N2035-1,
IF(N2035&lt;1,O2010,
(((N2035-1)*(N2011-(N2011/(N2035))))+(O2009*O2010))/(O2011)))))</f>
        <v>0</v>
      </c>
      <c r="P2035" s="395">
        <f t="shared" ref="P2035" ca="1" si="2959">IF(O2035="n/a","n/a",IF(AND(O2035&lt;1,P2009=0),0,
IF(P2009=0,O2035-1,
IF(O2035&lt;1,P2010,
(((O2035-1)*(O2011-(O2011/(O2035))))+(P2009*P2010))/(P2011)))))</f>
        <v>0</v>
      </c>
      <c r="Q2035" s="395">
        <f t="shared" ref="Q2035" ca="1" si="2960">IF(P2035="n/a","n/a",IF(AND(P2035&lt;1,Q2009=0),0,
IF(Q2009=0,P2035-1,
IF(P2035&lt;1,Q2010,
(((P2035-1)*(P2011-(P2011/(P2035))))+(Q2009*Q2010))/(Q2011)))))</f>
        <v>0</v>
      </c>
      <c r="R2035" s="395">
        <f t="shared" ref="R2035" ca="1" si="2961">IF(Q2035="n/a","n/a",IF(AND(Q2035&lt;1,R2009=0),0,
IF(R2009=0,Q2035-1,
IF(Q2035&lt;1,R2010,
(((Q2035-1)*(Q2011-(Q2011/(Q2035))))+(R2009*R2010))/(R2011)))))</f>
        <v>0</v>
      </c>
      <c r="S2035" s="395">
        <f t="shared" ref="S2035" ca="1" si="2962">IF(R2035="n/a","n/a",IF(AND(R2035&lt;1,S2009=0),0,
IF(S2009=0,R2035-1,
IF(R2035&lt;1,S2010,
(((R2035-1)*(R2011-(R2011/(R2035))))+(S2009*S2010))/(S2011)))))</f>
        <v>0</v>
      </c>
      <c r="T2035" s="395">
        <f t="shared" ref="T2035" ca="1" si="2963">IF(S2035="n/a","n/a",IF(AND(S2035&lt;1,T2009=0),0,
IF(T2009=0,S2035-1,
IF(S2035&lt;1,T2010,
(((S2035-1)*(S2011-(S2011/(S2035))))+(T2009*T2010))/(T2011)))))</f>
        <v>0</v>
      </c>
      <c r="U2035" s="395">
        <f t="shared" ref="U2035" ca="1" si="2964">IF(T2035="n/a","n/a",IF(AND(T2035&lt;1,U2009=0),0,
IF(U2009=0,T2035-1,
IF(T2035&lt;1,U2010,
(((T2035-1)*(T2011-(T2011/(T2035))))+(U2009*U2010))/(U2011)))))</f>
        <v>0</v>
      </c>
      <c r="V2035" s="395">
        <f t="shared" ref="V2035" ca="1" si="2965">IF(U2035="n/a","n/a",IF(AND(U2035&lt;1,V2009=0),0,
IF(V2009=0,U2035-1,
IF(U2035&lt;1,V2010,
(((U2035-1)*(U2011-(U2011/(U2035))))+(V2009*V2010))/(V2011)))))</f>
        <v>0</v>
      </c>
      <c r="W2035" s="395">
        <f t="shared" ref="W2035" ca="1" si="2966">IF(V2035="n/a","n/a",IF(AND(V2035&lt;1,W2009=0),0,
IF(W2009=0,V2035-1,
IF(V2035&lt;1,W2010,
(((V2035-1)*(V2011-(V2011/(V2035))))+(W2009*W2010))/(W2011)))))</f>
        <v>0</v>
      </c>
      <c r="X2035" s="249"/>
      <c r="Y2035" s="249"/>
      <c r="Z2035" s="249"/>
      <c r="AA2035" s="249"/>
      <c r="AB2035" s="249"/>
    </row>
    <row r="2036" spans="1:28" hidden="1" outlineLevel="1">
      <c r="A2036" s="249"/>
      <c r="B2036" s="309" t="s">
        <v>301</v>
      </c>
      <c r="C2036" s="400">
        <f ca="1">C2008</f>
        <v>0</v>
      </c>
      <c r="D2036" s="395">
        <f t="shared" ref="D2036" ca="1" si="2967">IF(C2036="n/a","n/a",MAX(0,C2036-1))</f>
        <v>0</v>
      </c>
      <c r="E2036" s="395">
        <f t="shared" ref="E2036:E2037" ca="1" si="2968">IF(D2036="n/a","n/a",MAX(0,D2036-1))</f>
        <v>0</v>
      </c>
      <c r="F2036" s="395">
        <f t="shared" ref="F2036:F2038" ca="1" si="2969">IF(E2036="n/a","n/a",MAX(0,E2036-1))</f>
        <v>0</v>
      </c>
      <c r="G2036" s="395">
        <f t="shared" ref="G2036:G2039" ca="1" si="2970">IF(F2036="n/a","n/a",MAX(0,F2036-1))</f>
        <v>0</v>
      </c>
      <c r="H2036" s="395">
        <f t="shared" ref="H2036:H2040" ca="1" si="2971">IF(G2036="n/a","n/a",MAX(0,G2036-1))</f>
        <v>0</v>
      </c>
      <c r="I2036" s="395">
        <f t="shared" ref="I2036:I2041" ca="1" si="2972">IF(H2036="n/a","n/a",MAX(0,H2036-1))</f>
        <v>0</v>
      </c>
      <c r="J2036" s="395">
        <f t="shared" ref="J2036:J2042" ca="1" si="2973">IF(I2036="n/a","n/a",MAX(0,I2036-1))</f>
        <v>0</v>
      </c>
      <c r="K2036" s="395">
        <f t="shared" ref="K2036:K2043" ca="1" si="2974">IF(J2036="n/a","n/a",MAX(0,J2036-1))</f>
        <v>0</v>
      </c>
      <c r="L2036" s="395">
        <f t="shared" ref="L2036:L2044" ca="1" si="2975">IF(K2036="n/a","n/a",MAX(0,K2036-1))</f>
        <v>0</v>
      </c>
      <c r="M2036" s="395">
        <f t="shared" ref="M2036:M2045" ca="1" si="2976">IF(L2036="n/a","n/a",MAX(0,L2036-1))</f>
        <v>0</v>
      </c>
      <c r="N2036" s="395">
        <f t="shared" ref="N2036:N2046" ca="1" si="2977">IF(M2036="n/a","n/a",MAX(0,M2036-1))</f>
        <v>0</v>
      </c>
      <c r="O2036" s="395">
        <f t="shared" ref="O2036:O2047" ca="1" si="2978">IF(N2036="n/a","n/a",MAX(0,N2036-1))</f>
        <v>0</v>
      </c>
      <c r="P2036" s="395">
        <f t="shared" ref="P2036:P2048" ca="1" si="2979">IF(O2036="n/a","n/a",MAX(0,O2036-1))</f>
        <v>0</v>
      </c>
      <c r="Q2036" s="395">
        <f t="shared" ref="Q2036:Q2049" ca="1" si="2980">IF(P2036="n/a","n/a",MAX(0,P2036-1))</f>
        <v>0</v>
      </c>
      <c r="R2036" s="395">
        <f t="shared" ref="R2036:R2050" ca="1" si="2981">IF(Q2036="n/a","n/a",MAX(0,Q2036-1))</f>
        <v>0</v>
      </c>
      <c r="S2036" s="395">
        <f t="shared" ref="S2036:S2051" ca="1" si="2982">IF(R2036="n/a","n/a",MAX(0,R2036-1))</f>
        <v>0</v>
      </c>
      <c r="T2036" s="395">
        <f t="shared" ref="T2036:T2052" ca="1" si="2983">IF(S2036="n/a","n/a",MAX(0,S2036-1))</f>
        <v>0</v>
      </c>
      <c r="U2036" s="395">
        <f t="shared" ref="U2036:U2053" ca="1" si="2984">IF(T2036="n/a","n/a",MAX(0,T2036-1))</f>
        <v>0</v>
      </c>
      <c r="V2036" s="395">
        <f t="shared" ref="V2036:V2054" ca="1" si="2985">IF(U2036="n/a","n/a",MAX(0,U2036-1))</f>
        <v>0</v>
      </c>
      <c r="W2036" s="395">
        <f t="shared" ref="W2036:W2054" ca="1" si="2986">IF(V2036="n/a","n/a",MAX(0,V2036-1))</f>
        <v>0</v>
      </c>
      <c r="X2036" s="249"/>
      <c r="Y2036" s="249"/>
      <c r="Z2036" s="249"/>
      <c r="AA2036" s="249"/>
      <c r="AB2036" s="249"/>
    </row>
    <row r="2037" spans="1:28" hidden="1" outlineLevel="1">
      <c r="A2037" s="249"/>
      <c r="B2037" s="309" t="str">
        <f t="shared" ref="B2037:B2056" ca="1" si="2987">"RL Capex "&amp;OFFSET($C$6,0,A2013)</f>
        <v>RL Capex 2013</v>
      </c>
      <c r="C2037" s="396"/>
      <c r="D2037" s="400">
        <f ca="1">D2008</f>
        <v>0</v>
      </c>
      <c r="E2037" s="395">
        <f t="shared" ca="1" si="2968"/>
        <v>0</v>
      </c>
      <c r="F2037" s="395">
        <f t="shared" ca="1" si="2969"/>
        <v>0</v>
      </c>
      <c r="G2037" s="395">
        <f t="shared" ca="1" si="2970"/>
        <v>0</v>
      </c>
      <c r="H2037" s="395">
        <f t="shared" ca="1" si="2971"/>
        <v>0</v>
      </c>
      <c r="I2037" s="395">
        <f t="shared" ca="1" si="2972"/>
        <v>0</v>
      </c>
      <c r="J2037" s="395">
        <f t="shared" ca="1" si="2973"/>
        <v>0</v>
      </c>
      <c r="K2037" s="395">
        <f t="shared" ca="1" si="2974"/>
        <v>0</v>
      </c>
      <c r="L2037" s="395">
        <f t="shared" ca="1" si="2975"/>
        <v>0</v>
      </c>
      <c r="M2037" s="395">
        <f t="shared" ca="1" si="2976"/>
        <v>0</v>
      </c>
      <c r="N2037" s="395">
        <f t="shared" ca="1" si="2977"/>
        <v>0</v>
      </c>
      <c r="O2037" s="395">
        <f t="shared" ca="1" si="2978"/>
        <v>0</v>
      </c>
      <c r="P2037" s="395">
        <f t="shared" ca="1" si="2979"/>
        <v>0</v>
      </c>
      <c r="Q2037" s="395">
        <f t="shared" ca="1" si="2980"/>
        <v>0</v>
      </c>
      <c r="R2037" s="395">
        <f t="shared" ca="1" si="2981"/>
        <v>0</v>
      </c>
      <c r="S2037" s="395">
        <f t="shared" ca="1" si="2982"/>
        <v>0</v>
      </c>
      <c r="T2037" s="395">
        <f t="shared" ca="1" si="2983"/>
        <v>0</v>
      </c>
      <c r="U2037" s="395">
        <f t="shared" ca="1" si="2984"/>
        <v>0</v>
      </c>
      <c r="V2037" s="395">
        <f t="shared" ca="1" si="2985"/>
        <v>0</v>
      </c>
      <c r="W2037" s="395">
        <f t="shared" ca="1" si="2986"/>
        <v>0</v>
      </c>
      <c r="X2037" s="249"/>
      <c r="Y2037" s="249"/>
      <c r="Z2037" s="249"/>
      <c r="AA2037" s="249"/>
      <c r="AB2037" s="249"/>
    </row>
    <row r="2038" spans="1:28" hidden="1" outlineLevel="1">
      <c r="A2038" s="249"/>
      <c r="B2038" s="309" t="str">
        <f t="shared" ca="1" si="2987"/>
        <v>RL Capex 2014</v>
      </c>
      <c r="C2038" s="401"/>
      <c r="D2038" s="396"/>
      <c r="E2038" s="400">
        <f ca="1">E2008</f>
        <v>0</v>
      </c>
      <c r="F2038" s="395">
        <f t="shared" ca="1" si="2969"/>
        <v>0</v>
      </c>
      <c r="G2038" s="395">
        <f t="shared" ca="1" si="2970"/>
        <v>0</v>
      </c>
      <c r="H2038" s="395">
        <f t="shared" ca="1" si="2971"/>
        <v>0</v>
      </c>
      <c r="I2038" s="395">
        <f t="shared" ca="1" si="2972"/>
        <v>0</v>
      </c>
      <c r="J2038" s="395">
        <f t="shared" ca="1" si="2973"/>
        <v>0</v>
      </c>
      <c r="K2038" s="395">
        <f t="shared" ca="1" si="2974"/>
        <v>0</v>
      </c>
      <c r="L2038" s="395">
        <f t="shared" ca="1" si="2975"/>
        <v>0</v>
      </c>
      <c r="M2038" s="395">
        <f t="shared" ca="1" si="2976"/>
        <v>0</v>
      </c>
      <c r="N2038" s="395">
        <f t="shared" ca="1" si="2977"/>
        <v>0</v>
      </c>
      <c r="O2038" s="395">
        <f t="shared" ca="1" si="2978"/>
        <v>0</v>
      </c>
      <c r="P2038" s="395">
        <f t="shared" ca="1" si="2979"/>
        <v>0</v>
      </c>
      <c r="Q2038" s="395">
        <f t="shared" ca="1" si="2980"/>
        <v>0</v>
      </c>
      <c r="R2038" s="395">
        <f t="shared" ca="1" si="2981"/>
        <v>0</v>
      </c>
      <c r="S2038" s="395">
        <f t="shared" ca="1" si="2982"/>
        <v>0</v>
      </c>
      <c r="T2038" s="395">
        <f t="shared" ca="1" si="2983"/>
        <v>0</v>
      </c>
      <c r="U2038" s="395">
        <f t="shared" ca="1" si="2984"/>
        <v>0</v>
      </c>
      <c r="V2038" s="395">
        <f t="shared" ca="1" si="2985"/>
        <v>0</v>
      </c>
      <c r="W2038" s="395">
        <f t="shared" ca="1" si="2986"/>
        <v>0</v>
      </c>
      <c r="X2038" s="249"/>
      <c r="Y2038" s="249"/>
      <c r="Z2038" s="249"/>
      <c r="AA2038" s="249"/>
      <c r="AB2038" s="249"/>
    </row>
    <row r="2039" spans="1:28" hidden="1" outlineLevel="1">
      <c r="A2039" s="249"/>
      <c r="B2039" s="309" t="str">
        <f t="shared" ca="1" si="2987"/>
        <v>RL Capex 2015</v>
      </c>
      <c r="C2039" s="401"/>
      <c r="D2039" s="401"/>
      <c r="E2039" s="396"/>
      <c r="F2039" s="400">
        <f ca="1">F2008</f>
        <v>0</v>
      </c>
      <c r="G2039" s="395">
        <f t="shared" ca="1" si="2970"/>
        <v>0</v>
      </c>
      <c r="H2039" s="395">
        <f t="shared" ca="1" si="2971"/>
        <v>0</v>
      </c>
      <c r="I2039" s="395">
        <f t="shared" ca="1" si="2972"/>
        <v>0</v>
      </c>
      <c r="J2039" s="395">
        <f t="shared" ca="1" si="2973"/>
        <v>0</v>
      </c>
      <c r="K2039" s="395">
        <f t="shared" ca="1" si="2974"/>
        <v>0</v>
      </c>
      <c r="L2039" s="395">
        <f t="shared" ca="1" si="2975"/>
        <v>0</v>
      </c>
      <c r="M2039" s="395">
        <f t="shared" ca="1" si="2976"/>
        <v>0</v>
      </c>
      <c r="N2039" s="395">
        <f t="shared" ca="1" si="2977"/>
        <v>0</v>
      </c>
      <c r="O2039" s="395">
        <f t="shared" ca="1" si="2978"/>
        <v>0</v>
      </c>
      <c r="P2039" s="395">
        <f t="shared" ca="1" si="2979"/>
        <v>0</v>
      </c>
      <c r="Q2039" s="395">
        <f t="shared" ca="1" si="2980"/>
        <v>0</v>
      </c>
      <c r="R2039" s="395">
        <f t="shared" ca="1" si="2981"/>
        <v>0</v>
      </c>
      <c r="S2039" s="395">
        <f t="shared" ca="1" si="2982"/>
        <v>0</v>
      </c>
      <c r="T2039" s="395">
        <f t="shared" ca="1" si="2983"/>
        <v>0</v>
      </c>
      <c r="U2039" s="395">
        <f t="shared" ca="1" si="2984"/>
        <v>0</v>
      </c>
      <c r="V2039" s="395">
        <f t="shared" ca="1" si="2985"/>
        <v>0</v>
      </c>
      <c r="W2039" s="395">
        <f t="shared" ca="1" si="2986"/>
        <v>0</v>
      </c>
      <c r="X2039" s="249"/>
      <c r="Y2039" s="249"/>
      <c r="Z2039" s="249"/>
      <c r="AA2039" s="249"/>
      <c r="AB2039" s="249"/>
    </row>
    <row r="2040" spans="1:28" hidden="1" outlineLevel="1">
      <c r="A2040" s="249"/>
      <c r="B2040" s="309" t="str">
        <f t="shared" ca="1" si="2987"/>
        <v>RL Capex 2016</v>
      </c>
      <c r="C2040" s="401"/>
      <c r="D2040" s="401"/>
      <c r="E2040" s="401"/>
      <c r="F2040" s="396"/>
      <c r="G2040" s="400">
        <f ca="1">G2008</f>
        <v>0</v>
      </c>
      <c r="H2040" s="395">
        <f t="shared" ca="1" si="2971"/>
        <v>0</v>
      </c>
      <c r="I2040" s="395">
        <f t="shared" ca="1" si="2972"/>
        <v>0</v>
      </c>
      <c r="J2040" s="395">
        <f t="shared" ca="1" si="2973"/>
        <v>0</v>
      </c>
      <c r="K2040" s="395">
        <f t="shared" ca="1" si="2974"/>
        <v>0</v>
      </c>
      <c r="L2040" s="395">
        <f t="shared" ca="1" si="2975"/>
        <v>0</v>
      </c>
      <c r="M2040" s="395">
        <f t="shared" ca="1" si="2976"/>
        <v>0</v>
      </c>
      <c r="N2040" s="395">
        <f t="shared" ca="1" si="2977"/>
        <v>0</v>
      </c>
      <c r="O2040" s="395">
        <f t="shared" ca="1" si="2978"/>
        <v>0</v>
      </c>
      <c r="P2040" s="395">
        <f t="shared" ca="1" si="2979"/>
        <v>0</v>
      </c>
      <c r="Q2040" s="395">
        <f t="shared" ca="1" si="2980"/>
        <v>0</v>
      </c>
      <c r="R2040" s="395">
        <f t="shared" ca="1" si="2981"/>
        <v>0</v>
      </c>
      <c r="S2040" s="395">
        <f t="shared" ca="1" si="2982"/>
        <v>0</v>
      </c>
      <c r="T2040" s="395">
        <f t="shared" ca="1" si="2983"/>
        <v>0</v>
      </c>
      <c r="U2040" s="395">
        <f t="shared" ca="1" si="2984"/>
        <v>0</v>
      </c>
      <c r="V2040" s="395">
        <f t="shared" ca="1" si="2985"/>
        <v>0</v>
      </c>
      <c r="W2040" s="395">
        <f t="shared" ca="1" si="2986"/>
        <v>0</v>
      </c>
      <c r="X2040" s="249"/>
      <c r="Y2040" s="249"/>
      <c r="Z2040" s="249"/>
      <c r="AA2040" s="249"/>
      <c r="AB2040" s="249"/>
    </row>
    <row r="2041" spans="1:28" hidden="1" outlineLevel="1">
      <c r="A2041" s="249"/>
      <c r="B2041" s="309" t="str">
        <f t="shared" ca="1" si="2987"/>
        <v>RL Capex 2017</v>
      </c>
      <c r="C2041" s="401"/>
      <c r="D2041" s="401"/>
      <c r="E2041" s="401"/>
      <c r="F2041" s="401"/>
      <c r="G2041" s="396"/>
      <c r="H2041" s="400">
        <f ca="1">H2008</f>
        <v>0</v>
      </c>
      <c r="I2041" s="395">
        <f t="shared" ca="1" si="2972"/>
        <v>0</v>
      </c>
      <c r="J2041" s="395">
        <f t="shared" ca="1" si="2973"/>
        <v>0</v>
      </c>
      <c r="K2041" s="395">
        <f t="shared" ca="1" si="2974"/>
        <v>0</v>
      </c>
      <c r="L2041" s="395">
        <f t="shared" ca="1" si="2975"/>
        <v>0</v>
      </c>
      <c r="M2041" s="395">
        <f t="shared" ca="1" si="2976"/>
        <v>0</v>
      </c>
      <c r="N2041" s="395">
        <f t="shared" ca="1" si="2977"/>
        <v>0</v>
      </c>
      <c r="O2041" s="395">
        <f t="shared" ca="1" si="2978"/>
        <v>0</v>
      </c>
      <c r="P2041" s="395">
        <f t="shared" ca="1" si="2979"/>
        <v>0</v>
      </c>
      <c r="Q2041" s="395">
        <f t="shared" ca="1" si="2980"/>
        <v>0</v>
      </c>
      <c r="R2041" s="395">
        <f t="shared" ca="1" si="2981"/>
        <v>0</v>
      </c>
      <c r="S2041" s="395">
        <f t="shared" ca="1" si="2982"/>
        <v>0</v>
      </c>
      <c r="T2041" s="395">
        <f t="shared" ca="1" si="2983"/>
        <v>0</v>
      </c>
      <c r="U2041" s="395">
        <f t="shared" ca="1" si="2984"/>
        <v>0</v>
      </c>
      <c r="V2041" s="395">
        <f t="shared" ca="1" si="2985"/>
        <v>0</v>
      </c>
      <c r="W2041" s="395">
        <f t="shared" ca="1" si="2986"/>
        <v>0</v>
      </c>
      <c r="X2041" s="249"/>
      <c r="Y2041" s="249"/>
      <c r="Z2041" s="249"/>
      <c r="AA2041" s="249"/>
      <c r="AB2041" s="249"/>
    </row>
    <row r="2042" spans="1:28" hidden="1" outlineLevel="1">
      <c r="A2042" s="249"/>
      <c r="B2042" s="309" t="str">
        <f t="shared" ca="1" si="2987"/>
        <v>RL Capex 2018</v>
      </c>
      <c r="C2042" s="401"/>
      <c r="D2042" s="401"/>
      <c r="E2042" s="401"/>
      <c r="F2042" s="401"/>
      <c r="G2042" s="401"/>
      <c r="H2042" s="396"/>
      <c r="I2042" s="400">
        <f ca="1">I2008</f>
        <v>0</v>
      </c>
      <c r="J2042" s="395">
        <f t="shared" ca="1" si="2973"/>
        <v>0</v>
      </c>
      <c r="K2042" s="395">
        <f t="shared" ca="1" si="2974"/>
        <v>0</v>
      </c>
      <c r="L2042" s="395">
        <f t="shared" ca="1" si="2975"/>
        <v>0</v>
      </c>
      <c r="M2042" s="395">
        <f t="shared" ca="1" si="2976"/>
        <v>0</v>
      </c>
      <c r="N2042" s="395">
        <f t="shared" ca="1" si="2977"/>
        <v>0</v>
      </c>
      <c r="O2042" s="395">
        <f t="shared" ca="1" si="2978"/>
        <v>0</v>
      </c>
      <c r="P2042" s="395">
        <f t="shared" ca="1" si="2979"/>
        <v>0</v>
      </c>
      <c r="Q2042" s="395">
        <f t="shared" ca="1" si="2980"/>
        <v>0</v>
      </c>
      <c r="R2042" s="395">
        <f t="shared" ca="1" si="2981"/>
        <v>0</v>
      </c>
      <c r="S2042" s="395">
        <f t="shared" ca="1" si="2982"/>
        <v>0</v>
      </c>
      <c r="T2042" s="395">
        <f t="shared" ca="1" si="2983"/>
        <v>0</v>
      </c>
      <c r="U2042" s="395">
        <f t="shared" ca="1" si="2984"/>
        <v>0</v>
      </c>
      <c r="V2042" s="395">
        <f t="shared" ca="1" si="2985"/>
        <v>0</v>
      </c>
      <c r="W2042" s="395">
        <f t="shared" ca="1" si="2986"/>
        <v>0</v>
      </c>
      <c r="X2042" s="249"/>
      <c r="Y2042" s="249"/>
      <c r="Z2042" s="249"/>
      <c r="AA2042" s="249"/>
      <c r="AB2042" s="249"/>
    </row>
    <row r="2043" spans="1:28" hidden="1" outlineLevel="1">
      <c r="A2043" s="249"/>
      <c r="B2043" s="309" t="str">
        <f t="shared" ca="1" si="2987"/>
        <v>RL Capex 2019</v>
      </c>
      <c r="C2043" s="401"/>
      <c r="D2043" s="401"/>
      <c r="E2043" s="401"/>
      <c r="F2043" s="401"/>
      <c r="G2043" s="401"/>
      <c r="H2043" s="401"/>
      <c r="I2043" s="396"/>
      <c r="J2043" s="400">
        <f ca="1">J2008</f>
        <v>0</v>
      </c>
      <c r="K2043" s="395">
        <f t="shared" ca="1" si="2974"/>
        <v>0</v>
      </c>
      <c r="L2043" s="395">
        <f t="shared" ca="1" si="2975"/>
        <v>0</v>
      </c>
      <c r="M2043" s="395">
        <f t="shared" ca="1" si="2976"/>
        <v>0</v>
      </c>
      <c r="N2043" s="395">
        <f t="shared" ca="1" si="2977"/>
        <v>0</v>
      </c>
      <c r="O2043" s="395">
        <f t="shared" ca="1" si="2978"/>
        <v>0</v>
      </c>
      <c r="P2043" s="395">
        <f t="shared" ca="1" si="2979"/>
        <v>0</v>
      </c>
      <c r="Q2043" s="395">
        <f t="shared" ca="1" si="2980"/>
        <v>0</v>
      </c>
      <c r="R2043" s="395">
        <f t="shared" ca="1" si="2981"/>
        <v>0</v>
      </c>
      <c r="S2043" s="395">
        <f t="shared" ca="1" si="2982"/>
        <v>0</v>
      </c>
      <c r="T2043" s="395">
        <f t="shared" ca="1" si="2983"/>
        <v>0</v>
      </c>
      <c r="U2043" s="395">
        <f t="shared" ca="1" si="2984"/>
        <v>0</v>
      </c>
      <c r="V2043" s="395">
        <f t="shared" ca="1" si="2985"/>
        <v>0</v>
      </c>
      <c r="W2043" s="395">
        <f t="shared" ca="1" si="2986"/>
        <v>0</v>
      </c>
      <c r="X2043" s="249"/>
      <c r="Y2043" s="249"/>
      <c r="Z2043" s="249"/>
      <c r="AA2043" s="249"/>
      <c r="AB2043" s="249"/>
    </row>
    <row r="2044" spans="1:28" hidden="1" outlineLevel="1">
      <c r="A2044" s="249"/>
      <c r="B2044" s="309" t="str">
        <f t="shared" ca="1" si="2987"/>
        <v>RL Capex 2020</v>
      </c>
      <c r="C2044" s="401"/>
      <c r="D2044" s="401"/>
      <c r="E2044" s="401"/>
      <c r="F2044" s="401"/>
      <c r="G2044" s="401"/>
      <c r="H2044" s="401"/>
      <c r="I2044" s="401"/>
      <c r="J2044" s="396"/>
      <c r="K2044" s="400">
        <f ca="1">K2008</f>
        <v>0</v>
      </c>
      <c r="L2044" s="395">
        <f t="shared" ca="1" si="2975"/>
        <v>0</v>
      </c>
      <c r="M2044" s="395">
        <f t="shared" ca="1" si="2976"/>
        <v>0</v>
      </c>
      <c r="N2044" s="395">
        <f t="shared" ca="1" si="2977"/>
        <v>0</v>
      </c>
      <c r="O2044" s="395">
        <f t="shared" ca="1" si="2978"/>
        <v>0</v>
      </c>
      <c r="P2044" s="395">
        <f t="shared" ca="1" si="2979"/>
        <v>0</v>
      </c>
      <c r="Q2044" s="395">
        <f t="shared" ca="1" si="2980"/>
        <v>0</v>
      </c>
      <c r="R2044" s="395">
        <f t="shared" ca="1" si="2981"/>
        <v>0</v>
      </c>
      <c r="S2044" s="395">
        <f t="shared" ca="1" si="2982"/>
        <v>0</v>
      </c>
      <c r="T2044" s="395">
        <f t="shared" ca="1" si="2983"/>
        <v>0</v>
      </c>
      <c r="U2044" s="395">
        <f t="shared" ca="1" si="2984"/>
        <v>0</v>
      </c>
      <c r="V2044" s="395">
        <f t="shared" ca="1" si="2985"/>
        <v>0</v>
      </c>
      <c r="W2044" s="395">
        <f t="shared" ca="1" si="2986"/>
        <v>0</v>
      </c>
      <c r="X2044" s="249"/>
      <c r="Y2044" s="249"/>
      <c r="Z2044" s="249"/>
      <c r="AA2044" s="249"/>
      <c r="AB2044" s="249"/>
    </row>
    <row r="2045" spans="1:28" hidden="1" outlineLevel="1">
      <c r="A2045" s="249"/>
      <c r="B2045" s="309" t="str">
        <f t="shared" ca="1" si="2987"/>
        <v>RL Capex 2021</v>
      </c>
      <c r="C2045" s="401"/>
      <c r="D2045" s="401"/>
      <c r="E2045" s="401"/>
      <c r="F2045" s="401"/>
      <c r="G2045" s="401"/>
      <c r="H2045" s="401"/>
      <c r="I2045" s="401"/>
      <c r="J2045" s="401"/>
      <c r="K2045" s="396"/>
      <c r="L2045" s="400">
        <f ca="1">L2008</f>
        <v>0</v>
      </c>
      <c r="M2045" s="395">
        <f t="shared" ca="1" si="2976"/>
        <v>0</v>
      </c>
      <c r="N2045" s="395">
        <f t="shared" ca="1" si="2977"/>
        <v>0</v>
      </c>
      <c r="O2045" s="395">
        <f t="shared" ca="1" si="2978"/>
        <v>0</v>
      </c>
      <c r="P2045" s="395">
        <f t="shared" ca="1" si="2979"/>
        <v>0</v>
      </c>
      <c r="Q2045" s="395">
        <f t="shared" ca="1" si="2980"/>
        <v>0</v>
      </c>
      <c r="R2045" s="395">
        <f t="shared" ca="1" si="2981"/>
        <v>0</v>
      </c>
      <c r="S2045" s="395">
        <f t="shared" ca="1" si="2982"/>
        <v>0</v>
      </c>
      <c r="T2045" s="395">
        <f t="shared" ca="1" si="2983"/>
        <v>0</v>
      </c>
      <c r="U2045" s="395">
        <f t="shared" ca="1" si="2984"/>
        <v>0</v>
      </c>
      <c r="V2045" s="395">
        <f t="shared" ca="1" si="2985"/>
        <v>0</v>
      </c>
      <c r="W2045" s="395">
        <f t="shared" ca="1" si="2986"/>
        <v>0</v>
      </c>
      <c r="X2045" s="249"/>
      <c r="Y2045" s="249"/>
      <c r="Z2045" s="249"/>
      <c r="AA2045" s="249"/>
      <c r="AB2045" s="249"/>
    </row>
    <row r="2046" spans="1:28" hidden="1" outlineLevel="1">
      <c r="A2046" s="249"/>
      <c r="B2046" s="309" t="str">
        <f t="shared" ca="1" si="2987"/>
        <v>RL Capex 2022</v>
      </c>
      <c r="C2046" s="401"/>
      <c r="D2046" s="401"/>
      <c r="E2046" s="401"/>
      <c r="F2046" s="401"/>
      <c r="G2046" s="401"/>
      <c r="H2046" s="401"/>
      <c r="I2046" s="401"/>
      <c r="J2046" s="401"/>
      <c r="K2046" s="401"/>
      <c r="L2046" s="396"/>
      <c r="M2046" s="400">
        <f ca="1">M2008</f>
        <v>0</v>
      </c>
      <c r="N2046" s="395">
        <f t="shared" ca="1" si="2977"/>
        <v>0</v>
      </c>
      <c r="O2046" s="395">
        <f t="shared" ca="1" si="2978"/>
        <v>0</v>
      </c>
      <c r="P2046" s="395">
        <f t="shared" ca="1" si="2979"/>
        <v>0</v>
      </c>
      <c r="Q2046" s="395">
        <f t="shared" ca="1" si="2980"/>
        <v>0</v>
      </c>
      <c r="R2046" s="395">
        <f t="shared" ca="1" si="2981"/>
        <v>0</v>
      </c>
      <c r="S2046" s="395">
        <f t="shared" ca="1" si="2982"/>
        <v>0</v>
      </c>
      <c r="T2046" s="395">
        <f t="shared" ca="1" si="2983"/>
        <v>0</v>
      </c>
      <c r="U2046" s="395">
        <f t="shared" ca="1" si="2984"/>
        <v>0</v>
      </c>
      <c r="V2046" s="395">
        <f t="shared" ca="1" si="2985"/>
        <v>0</v>
      </c>
      <c r="W2046" s="395">
        <f t="shared" ca="1" si="2986"/>
        <v>0</v>
      </c>
      <c r="X2046" s="249"/>
      <c r="Y2046" s="249"/>
      <c r="Z2046" s="249"/>
      <c r="AA2046" s="249"/>
      <c r="AB2046" s="249"/>
    </row>
    <row r="2047" spans="1:28" hidden="1" outlineLevel="1">
      <c r="A2047" s="249"/>
      <c r="B2047" s="309" t="str">
        <f t="shared" ca="1" si="2987"/>
        <v>RL Capex 2023</v>
      </c>
      <c r="C2047" s="401"/>
      <c r="D2047" s="401"/>
      <c r="E2047" s="401"/>
      <c r="F2047" s="401"/>
      <c r="G2047" s="401"/>
      <c r="H2047" s="401"/>
      <c r="I2047" s="401"/>
      <c r="J2047" s="401"/>
      <c r="K2047" s="401"/>
      <c r="L2047" s="401"/>
      <c r="M2047" s="396"/>
      <c r="N2047" s="400">
        <f>N2008</f>
        <v>0</v>
      </c>
      <c r="O2047" s="395">
        <f t="shared" si="2978"/>
        <v>0</v>
      </c>
      <c r="P2047" s="395">
        <f t="shared" si="2979"/>
        <v>0</v>
      </c>
      <c r="Q2047" s="395">
        <f t="shared" si="2980"/>
        <v>0</v>
      </c>
      <c r="R2047" s="395">
        <f t="shared" si="2981"/>
        <v>0</v>
      </c>
      <c r="S2047" s="395">
        <f t="shared" si="2982"/>
        <v>0</v>
      </c>
      <c r="T2047" s="395">
        <f t="shared" si="2983"/>
        <v>0</v>
      </c>
      <c r="U2047" s="395">
        <f t="shared" si="2984"/>
        <v>0</v>
      </c>
      <c r="V2047" s="395">
        <f t="shared" si="2985"/>
        <v>0</v>
      </c>
      <c r="W2047" s="395">
        <f t="shared" si="2986"/>
        <v>0</v>
      </c>
      <c r="X2047" s="249"/>
      <c r="Y2047" s="249"/>
      <c r="Z2047" s="249"/>
      <c r="AA2047" s="249"/>
      <c r="AB2047" s="249"/>
    </row>
    <row r="2048" spans="1:28" hidden="1" outlineLevel="1">
      <c r="A2048" s="249"/>
      <c r="B2048" s="309" t="str">
        <f t="shared" ca="1" si="2987"/>
        <v>RL Capex 2024</v>
      </c>
      <c r="C2048" s="401"/>
      <c r="D2048" s="401"/>
      <c r="E2048" s="401"/>
      <c r="F2048" s="401"/>
      <c r="G2048" s="401"/>
      <c r="H2048" s="401"/>
      <c r="I2048" s="401"/>
      <c r="J2048" s="401"/>
      <c r="K2048" s="401"/>
      <c r="L2048" s="401"/>
      <c r="M2048" s="401"/>
      <c r="N2048" s="396"/>
      <c r="O2048" s="400">
        <f>O2008</f>
        <v>0</v>
      </c>
      <c r="P2048" s="395">
        <f t="shared" si="2979"/>
        <v>0</v>
      </c>
      <c r="Q2048" s="395">
        <f t="shared" si="2980"/>
        <v>0</v>
      </c>
      <c r="R2048" s="395">
        <f t="shared" si="2981"/>
        <v>0</v>
      </c>
      <c r="S2048" s="395">
        <f t="shared" si="2982"/>
        <v>0</v>
      </c>
      <c r="T2048" s="395">
        <f t="shared" si="2983"/>
        <v>0</v>
      </c>
      <c r="U2048" s="395">
        <f t="shared" si="2984"/>
        <v>0</v>
      </c>
      <c r="V2048" s="395">
        <f t="shared" si="2985"/>
        <v>0</v>
      </c>
      <c r="W2048" s="395">
        <f t="shared" si="2986"/>
        <v>0</v>
      </c>
      <c r="X2048" s="249"/>
      <c r="Y2048" s="249"/>
      <c r="Z2048" s="249"/>
      <c r="AA2048" s="249"/>
      <c r="AB2048" s="249"/>
    </row>
    <row r="2049" spans="1:28" hidden="1" outlineLevel="1">
      <c r="A2049" s="249"/>
      <c r="B2049" s="309" t="str">
        <f t="shared" ca="1" si="2987"/>
        <v>RL Capex 2025</v>
      </c>
      <c r="C2049" s="401"/>
      <c r="D2049" s="401"/>
      <c r="E2049" s="401"/>
      <c r="F2049" s="401"/>
      <c r="G2049" s="401"/>
      <c r="H2049" s="401"/>
      <c r="I2049" s="401"/>
      <c r="J2049" s="401"/>
      <c r="K2049" s="401"/>
      <c r="L2049" s="401"/>
      <c r="M2049" s="401"/>
      <c r="N2049" s="401"/>
      <c r="O2049" s="396"/>
      <c r="P2049" s="400">
        <f>P2008</f>
        <v>0</v>
      </c>
      <c r="Q2049" s="395">
        <f t="shared" si="2980"/>
        <v>0</v>
      </c>
      <c r="R2049" s="395">
        <f t="shared" si="2981"/>
        <v>0</v>
      </c>
      <c r="S2049" s="395">
        <f t="shared" si="2982"/>
        <v>0</v>
      </c>
      <c r="T2049" s="395">
        <f t="shared" si="2983"/>
        <v>0</v>
      </c>
      <c r="U2049" s="395">
        <f t="shared" si="2984"/>
        <v>0</v>
      </c>
      <c r="V2049" s="395">
        <f t="shared" si="2985"/>
        <v>0</v>
      </c>
      <c r="W2049" s="395">
        <f t="shared" si="2986"/>
        <v>0</v>
      </c>
      <c r="X2049" s="249"/>
      <c r="Y2049" s="249"/>
      <c r="Z2049" s="249"/>
      <c r="AA2049" s="249"/>
      <c r="AB2049" s="249"/>
    </row>
    <row r="2050" spans="1:28" hidden="1" outlineLevel="1">
      <c r="A2050" s="249"/>
      <c r="B2050" s="309" t="str">
        <f t="shared" ca="1" si="2987"/>
        <v>RL Capex 2026</v>
      </c>
      <c r="C2050" s="401"/>
      <c r="D2050" s="401"/>
      <c r="E2050" s="401"/>
      <c r="F2050" s="401"/>
      <c r="G2050" s="401"/>
      <c r="H2050" s="401"/>
      <c r="I2050" s="401"/>
      <c r="J2050" s="401"/>
      <c r="K2050" s="401"/>
      <c r="L2050" s="401"/>
      <c r="M2050" s="401"/>
      <c r="N2050" s="401"/>
      <c r="O2050" s="401"/>
      <c r="P2050" s="396"/>
      <c r="Q2050" s="400">
        <f>Q2008</f>
        <v>0</v>
      </c>
      <c r="R2050" s="395">
        <f t="shared" si="2981"/>
        <v>0</v>
      </c>
      <c r="S2050" s="395">
        <f t="shared" si="2982"/>
        <v>0</v>
      </c>
      <c r="T2050" s="395">
        <f t="shared" si="2983"/>
        <v>0</v>
      </c>
      <c r="U2050" s="395">
        <f t="shared" si="2984"/>
        <v>0</v>
      </c>
      <c r="V2050" s="395">
        <f t="shared" si="2985"/>
        <v>0</v>
      </c>
      <c r="W2050" s="395">
        <f t="shared" si="2986"/>
        <v>0</v>
      </c>
      <c r="X2050" s="249"/>
      <c r="Y2050" s="249"/>
      <c r="Z2050" s="249"/>
      <c r="AA2050" s="249"/>
      <c r="AB2050" s="249"/>
    </row>
    <row r="2051" spans="1:28" hidden="1" outlineLevel="1">
      <c r="A2051" s="249"/>
      <c r="B2051" s="309" t="str">
        <f t="shared" ca="1" si="2987"/>
        <v>RL Capex 2027</v>
      </c>
      <c r="C2051" s="401"/>
      <c r="D2051" s="401"/>
      <c r="E2051" s="401"/>
      <c r="F2051" s="401"/>
      <c r="G2051" s="401"/>
      <c r="H2051" s="401"/>
      <c r="I2051" s="401"/>
      <c r="J2051" s="401"/>
      <c r="K2051" s="401"/>
      <c r="L2051" s="401"/>
      <c r="M2051" s="401"/>
      <c r="N2051" s="401"/>
      <c r="O2051" s="401"/>
      <c r="P2051" s="401"/>
      <c r="Q2051" s="396"/>
      <c r="R2051" s="400">
        <f>R2008</f>
        <v>0</v>
      </c>
      <c r="S2051" s="395">
        <f t="shared" si="2982"/>
        <v>0</v>
      </c>
      <c r="T2051" s="395">
        <f t="shared" si="2983"/>
        <v>0</v>
      </c>
      <c r="U2051" s="395">
        <f t="shared" si="2984"/>
        <v>0</v>
      </c>
      <c r="V2051" s="395">
        <f t="shared" si="2985"/>
        <v>0</v>
      </c>
      <c r="W2051" s="395">
        <f t="shared" si="2986"/>
        <v>0</v>
      </c>
      <c r="X2051" s="249"/>
      <c r="Y2051" s="249"/>
      <c r="Z2051" s="249"/>
      <c r="AA2051" s="249"/>
      <c r="AB2051" s="249"/>
    </row>
    <row r="2052" spans="1:28" hidden="1" outlineLevel="1">
      <c r="A2052" s="249"/>
      <c r="B2052" s="309" t="str">
        <f t="shared" ca="1" si="2987"/>
        <v>RL Capex 2028</v>
      </c>
      <c r="C2052" s="401"/>
      <c r="D2052" s="401"/>
      <c r="E2052" s="401"/>
      <c r="F2052" s="401"/>
      <c r="G2052" s="401"/>
      <c r="H2052" s="401"/>
      <c r="I2052" s="401"/>
      <c r="J2052" s="401"/>
      <c r="K2052" s="401"/>
      <c r="L2052" s="401"/>
      <c r="M2052" s="401"/>
      <c r="N2052" s="401"/>
      <c r="O2052" s="401"/>
      <c r="P2052" s="401"/>
      <c r="Q2052" s="401"/>
      <c r="R2052" s="396"/>
      <c r="S2052" s="400">
        <f>S2008</f>
        <v>0</v>
      </c>
      <c r="T2052" s="395">
        <f t="shared" si="2983"/>
        <v>0</v>
      </c>
      <c r="U2052" s="395">
        <f t="shared" si="2984"/>
        <v>0</v>
      </c>
      <c r="V2052" s="395">
        <f t="shared" si="2985"/>
        <v>0</v>
      </c>
      <c r="W2052" s="395">
        <f t="shared" si="2986"/>
        <v>0</v>
      </c>
      <c r="X2052" s="249"/>
      <c r="Y2052" s="249"/>
      <c r="Z2052" s="249"/>
      <c r="AA2052" s="249"/>
      <c r="AB2052" s="249"/>
    </row>
    <row r="2053" spans="1:28" hidden="1" outlineLevel="1">
      <c r="A2053" s="249"/>
      <c r="B2053" s="309" t="str">
        <f t="shared" ca="1" si="2987"/>
        <v>RL Capex 2029</v>
      </c>
      <c r="C2053" s="401"/>
      <c r="D2053" s="401"/>
      <c r="E2053" s="401"/>
      <c r="F2053" s="401"/>
      <c r="G2053" s="401"/>
      <c r="H2053" s="401"/>
      <c r="I2053" s="401"/>
      <c r="J2053" s="401"/>
      <c r="K2053" s="401"/>
      <c r="L2053" s="401"/>
      <c r="M2053" s="401"/>
      <c r="N2053" s="401"/>
      <c r="O2053" s="401"/>
      <c r="P2053" s="401"/>
      <c r="Q2053" s="401"/>
      <c r="R2053" s="401"/>
      <c r="S2053" s="396"/>
      <c r="T2053" s="400">
        <f>T2008</f>
        <v>0</v>
      </c>
      <c r="U2053" s="395">
        <f t="shared" si="2984"/>
        <v>0</v>
      </c>
      <c r="V2053" s="395">
        <f t="shared" si="2985"/>
        <v>0</v>
      </c>
      <c r="W2053" s="395">
        <f t="shared" si="2986"/>
        <v>0</v>
      </c>
      <c r="X2053" s="249"/>
      <c r="Y2053" s="249"/>
      <c r="Z2053" s="249"/>
      <c r="AA2053" s="249"/>
      <c r="AB2053" s="249"/>
    </row>
    <row r="2054" spans="1:28" hidden="1" outlineLevel="1">
      <c r="A2054" s="249"/>
      <c r="B2054" s="309" t="str">
        <f t="shared" ca="1" si="2987"/>
        <v>RL Capex 2030</v>
      </c>
      <c r="C2054" s="401"/>
      <c r="D2054" s="401"/>
      <c r="E2054" s="401"/>
      <c r="F2054" s="401"/>
      <c r="G2054" s="401"/>
      <c r="H2054" s="401"/>
      <c r="I2054" s="401"/>
      <c r="J2054" s="401"/>
      <c r="K2054" s="401"/>
      <c r="L2054" s="401"/>
      <c r="M2054" s="401"/>
      <c r="N2054" s="401"/>
      <c r="O2054" s="401"/>
      <c r="P2054" s="401"/>
      <c r="Q2054" s="401"/>
      <c r="R2054" s="401"/>
      <c r="S2054" s="401"/>
      <c r="T2054" s="396"/>
      <c r="U2054" s="400">
        <f>U2008</f>
        <v>0</v>
      </c>
      <c r="V2054" s="395">
        <f t="shared" si="2985"/>
        <v>0</v>
      </c>
      <c r="W2054" s="395">
        <f t="shared" si="2986"/>
        <v>0</v>
      </c>
      <c r="X2054" s="249"/>
      <c r="Y2054" s="249"/>
      <c r="Z2054" s="249"/>
      <c r="AA2054" s="249"/>
      <c r="AB2054" s="249"/>
    </row>
    <row r="2055" spans="1:28" hidden="1" outlineLevel="1">
      <c r="A2055" s="249"/>
      <c r="B2055" s="309" t="str">
        <f t="shared" ca="1" si="2987"/>
        <v>RL Capex 2031</v>
      </c>
      <c r="C2055" s="401"/>
      <c r="D2055" s="401"/>
      <c r="E2055" s="401"/>
      <c r="F2055" s="401"/>
      <c r="G2055" s="401"/>
      <c r="H2055" s="401"/>
      <c r="I2055" s="401"/>
      <c r="J2055" s="401"/>
      <c r="K2055" s="401"/>
      <c r="L2055" s="401"/>
      <c r="M2055" s="401"/>
      <c r="N2055" s="401"/>
      <c r="O2055" s="401"/>
      <c r="P2055" s="401"/>
      <c r="Q2055" s="401"/>
      <c r="R2055" s="401"/>
      <c r="S2055" s="401"/>
      <c r="T2055" s="401"/>
      <c r="U2055" s="396"/>
      <c r="V2055" s="400">
        <f>V2008</f>
        <v>0</v>
      </c>
      <c r="W2055" s="395">
        <f>IF(V2055="n/a","n/a",MAX(0,V2055-1))</f>
        <v>0</v>
      </c>
      <c r="X2055" s="249"/>
      <c r="Y2055" s="249"/>
      <c r="Z2055" s="249"/>
      <c r="AA2055" s="249"/>
      <c r="AB2055" s="249"/>
    </row>
    <row r="2056" spans="1:28" hidden="1" outlineLevel="1">
      <c r="A2056" s="249"/>
      <c r="B2056" s="309" t="str">
        <f t="shared" ca="1" si="2987"/>
        <v>RL Capex 2032</v>
      </c>
      <c r="C2056" s="401"/>
      <c r="D2056" s="401"/>
      <c r="E2056" s="401"/>
      <c r="F2056" s="401"/>
      <c r="G2056" s="401"/>
      <c r="H2056" s="401"/>
      <c r="I2056" s="401"/>
      <c r="J2056" s="401"/>
      <c r="K2056" s="401"/>
      <c r="L2056" s="401"/>
      <c r="M2056" s="401"/>
      <c r="N2056" s="401"/>
      <c r="O2056" s="401"/>
      <c r="P2056" s="401"/>
      <c r="Q2056" s="401"/>
      <c r="R2056" s="401"/>
      <c r="S2056" s="401"/>
      <c r="T2056" s="401"/>
      <c r="U2056" s="401"/>
      <c r="V2056" s="396"/>
      <c r="W2056" s="395">
        <f>W2008</f>
        <v>0</v>
      </c>
      <c r="X2056" s="249"/>
      <c r="Y2056" s="249"/>
      <c r="Z2056" s="249"/>
      <c r="AA2056" s="249"/>
      <c r="AB2056" s="249"/>
    </row>
    <row r="2057" spans="1:28" hidden="1" outlineLevel="1">
      <c r="A2057" s="249"/>
      <c r="B2057" s="332"/>
      <c r="C2057" s="395"/>
      <c r="D2057" s="395"/>
      <c r="E2057" s="395"/>
      <c r="F2057" s="395"/>
      <c r="G2057" s="395"/>
      <c r="H2057" s="395"/>
      <c r="I2057" s="395"/>
      <c r="J2057" s="395"/>
      <c r="K2057" s="395"/>
      <c r="L2057" s="395"/>
      <c r="M2057" s="395"/>
      <c r="N2057" s="395"/>
      <c r="O2057" s="395"/>
      <c r="P2057" s="395"/>
      <c r="Q2057" s="395"/>
      <c r="R2057" s="395"/>
      <c r="S2057" s="395"/>
      <c r="T2057" s="395"/>
      <c r="U2057" s="395"/>
      <c r="V2057" s="395"/>
      <c r="W2057" s="395"/>
      <c r="X2057" s="249"/>
      <c r="Y2057" s="249"/>
      <c r="Z2057" s="249"/>
      <c r="AA2057" s="249"/>
      <c r="AB2057" s="249"/>
    </row>
    <row r="2058" spans="1:28" collapsed="1">
      <c r="A2058" s="322"/>
      <c r="B2058" s="336" t="s">
        <v>192</v>
      </c>
      <c r="C2058" s="460">
        <f ca="1">(IF(OR($C2008&lt;&gt;"n/a",C2008&lt;&gt;"n/a"),IF(SUM(C2011:C2033)=0,0,IF((SUMPRODUCT(C2011:C2033,C2035:C2057)/SUM(C2011:C2033))&lt;0,1,(SUMPRODUCT(C2011:C2033,C2035:C2057)/SUM(C2011:C2033)))),"n/a"))</f>
        <v>0</v>
      </c>
      <c r="D2058" s="460">
        <f ca="1">(IF(OR($C2008&lt;&gt;"n/a",D2008&lt;&gt;"n/a"),IF(SUM(D2011:D2033)=0,0,IF((SUMPRODUCT(D2011:D2033,D2035:D2057)/SUM(D2011:D2033))&lt;0,1,(SUMPRODUCT(D2011:D2033,D2035:D2057)/SUM(D2011:D2033)))),"n/a"))</f>
        <v>0</v>
      </c>
      <c r="E2058" s="460">
        <f t="shared" ref="E2058:W2058" ca="1" si="2988">(IF(OR($C2008&lt;&gt;"n/a",E2008&lt;&gt;"n/a"),IF(SUM(E2011:E2033)=0,0,IF((SUMPRODUCT(E2011:E2033,E2035:E2057)/SUM(E2011:E2033))&lt;0,1,(SUMPRODUCT(E2011:E2033,E2035:E2057)/SUM(E2011:E2033)))),"n/a"))</f>
        <v>0</v>
      </c>
      <c r="F2058" s="460">
        <f t="shared" ca="1" si="2988"/>
        <v>0</v>
      </c>
      <c r="G2058" s="460">
        <f t="shared" ca="1" si="2988"/>
        <v>0</v>
      </c>
      <c r="H2058" s="460">
        <f t="shared" ca="1" si="2988"/>
        <v>0</v>
      </c>
      <c r="I2058" s="460">
        <f t="shared" ca="1" si="2988"/>
        <v>0</v>
      </c>
      <c r="J2058" s="460">
        <f t="shared" ca="1" si="2988"/>
        <v>0</v>
      </c>
      <c r="K2058" s="460">
        <f t="shared" ca="1" si="2988"/>
        <v>0</v>
      </c>
      <c r="L2058" s="460">
        <f t="shared" ca="1" si="2988"/>
        <v>0</v>
      </c>
      <c r="M2058" s="460">
        <f t="shared" ca="1" si="2988"/>
        <v>0</v>
      </c>
      <c r="N2058" s="460">
        <f t="shared" ca="1" si="2988"/>
        <v>0</v>
      </c>
      <c r="O2058" s="460">
        <f t="shared" ca="1" si="2988"/>
        <v>0</v>
      </c>
      <c r="P2058" s="460">
        <f t="shared" ca="1" si="2988"/>
        <v>0</v>
      </c>
      <c r="Q2058" s="460">
        <f t="shared" ca="1" si="2988"/>
        <v>0</v>
      </c>
      <c r="R2058" s="460">
        <f t="shared" ca="1" si="2988"/>
        <v>0</v>
      </c>
      <c r="S2058" s="460">
        <f t="shared" ca="1" si="2988"/>
        <v>0</v>
      </c>
      <c r="T2058" s="460">
        <f t="shared" ca="1" si="2988"/>
        <v>0</v>
      </c>
      <c r="U2058" s="460">
        <f t="shared" ca="1" si="2988"/>
        <v>0</v>
      </c>
      <c r="V2058" s="460">
        <f t="shared" ca="1" si="2988"/>
        <v>0</v>
      </c>
      <c r="W2058" s="460">
        <f t="shared" ca="1" si="2988"/>
        <v>0</v>
      </c>
      <c r="X2058" s="249"/>
      <c r="Y2058" s="249"/>
      <c r="Z2058" s="249"/>
      <c r="AA2058" s="249"/>
      <c r="AB2058" s="249"/>
    </row>
    <row r="2059" spans="1:28">
      <c r="A2059" s="249"/>
      <c r="B2059" s="249"/>
      <c r="C2059" s="395"/>
      <c r="D2059" s="395"/>
      <c r="E2059" s="395"/>
      <c r="F2059" s="395"/>
      <c r="G2059" s="395"/>
      <c r="H2059" s="395"/>
      <c r="I2059" s="395"/>
      <c r="J2059" s="395"/>
      <c r="K2059" s="395"/>
      <c r="L2059" s="395"/>
      <c r="M2059" s="395"/>
      <c r="N2059" s="395"/>
      <c r="O2059" s="395"/>
      <c r="P2059" s="395"/>
      <c r="Q2059" s="395"/>
      <c r="R2059" s="395"/>
      <c r="S2059" s="395"/>
      <c r="T2059" s="395"/>
      <c r="U2059" s="395"/>
      <c r="V2059" s="395"/>
      <c r="W2059" s="395"/>
      <c r="X2059" s="249"/>
      <c r="Y2059" s="249"/>
      <c r="Z2059" s="249"/>
      <c r="AA2059" s="249"/>
      <c r="AB2059" s="249"/>
    </row>
    <row r="2060" spans="1:28">
      <c r="A2060" s="72" t="s">
        <v>142</v>
      </c>
      <c r="B2060" s="142">
        <f>VLOOKUP($A2060,'RFM input'!$E$7:$F$56,2,FALSE)</f>
        <v>0</v>
      </c>
      <c r="C2060" s="402"/>
      <c r="D2060" s="402"/>
      <c r="E2060" s="403"/>
      <c r="F2060" s="403"/>
      <c r="G2060" s="403"/>
      <c r="H2060" s="403"/>
      <c r="I2060" s="403"/>
      <c r="J2060" s="403"/>
      <c r="K2060" s="403"/>
      <c r="L2060" s="403"/>
      <c r="M2060" s="403"/>
      <c r="N2060" s="403"/>
      <c r="O2060" s="403"/>
      <c r="P2060" s="403"/>
      <c r="Q2060" s="403"/>
      <c r="R2060" s="403"/>
      <c r="S2060" s="403"/>
      <c r="T2060" s="403"/>
      <c r="U2060" s="403"/>
      <c r="V2060" s="403"/>
      <c r="W2060" s="403"/>
      <c r="X2060" s="249"/>
      <c r="Y2060" s="249"/>
      <c r="Z2060" s="249"/>
      <c r="AA2060" s="249"/>
      <c r="AB2060" s="249"/>
    </row>
    <row r="2061" spans="1:28">
      <c r="A2061" s="378">
        <f>VALUE(REPLACE(A2060,1,12,""))</f>
        <v>39</v>
      </c>
      <c r="B2061" s="317" t="s">
        <v>195</v>
      </c>
      <c r="C2061" s="389">
        <f ca="1">OFFSET('TAB roll forward'!$H$7,A2061,0)</f>
        <v>0</v>
      </c>
      <c r="D2061" s="404">
        <f ca="1">'RAB remaining lives'!D2066</f>
        <v>0</v>
      </c>
      <c r="E2061" s="404">
        <f ca="1">'RAB remaining lives'!E2066</f>
        <v>0</v>
      </c>
      <c r="F2061" s="404">
        <f ca="1">'RAB remaining lives'!F2066</f>
        <v>0</v>
      </c>
      <c r="G2061" s="404">
        <f ca="1">'RAB remaining lives'!G2066</f>
        <v>0</v>
      </c>
      <c r="H2061" s="404">
        <f ca="1">'RAB remaining lives'!H2066</f>
        <v>0</v>
      </c>
      <c r="I2061" s="404">
        <f ca="1">'RAB remaining lives'!I2066</f>
        <v>0</v>
      </c>
      <c r="J2061" s="404">
        <f ca="1">'RAB remaining lives'!J2066</f>
        <v>0</v>
      </c>
      <c r="K2061" s="404">
        <f ca="1">'RAB remaining lives'!K2066</f>
        <v>0</v>
      </c>
      <c r="L2061" s="404">
        <f ca="1">'RAB remaining lives'!L2066</f>
        <v>0</v>
      </c>
      <c r="M2061" s="404">
        <f ca="1">'RAB remaining lives'!M2066</f>
        <v>0</v>
      </c>
      <c r="N2061" s="404">
        <f>'RAB remaining lives'!N2066</f>
        <v>0</v>
      </c>
      <c r="O2061" s="404">
        <f>'RAB remaining lives'!O2066</f>
        <v>0</v>
      </c>
      <c r="P2061" s="404">
        <f>'RAB remaining lives'!P2066</f>
        <v>0</v>
      </c>
      <c r="Q2061" s="404">
        <f>'RAB remaining lives'!Q2066</f>
        <v>0</v>
      </c>
      <c r="R2061" s="404">
        <f>'RAB remaining lives'!R2066</f>
        <v>0</v>
      </c>
      <c r="S2061" s="404">
        <f>'RAB remaining lives'!S2066</f>
        <v>0</v>
      </c>
      <c r="T2061" s="404">
        <f>'RAB remaining lives'!T2066</f>
        <v>0</v>
      </c>
      <c r="U2061" s="404">
        <f>'RAB remaining lives'!U2066</f>
        <v>0</v>
      </c>
      <c r="V2061" s="404">
        <f>'RAB remaining lives'!V2066</f>
        <v>0</v>
      </c>
      <c r="W2061" s="404">
        <f>'RAB remaining lives'!W2066</f>
        <v>0</v>
      </c>
      <c r="X2061" s="249"/>
      <c r="Y2061" s="249"/>
      <c r="Z2061" s="249"/>
      <c r="AA2061" s="249"/>
      <c r="AB2061" s="249"/>
    </row>
    <row r="2062" spans="1:28">
      <c r="A2062" s="249"/>
      <c r="B2062" s="249" t="s">
        <v>326</v>
      </c>
      <c r="C2062" s="391">
        <f ca="1">OFFSET('RFM input'!$X$6,$A2061,0)</f>
        <v>0</v>
      </c>
      <c r="D2062" s="390">
        <f ca="1">OFFSET('RFM input'!$Y$6,$A2061,0)</f>
        <v>0</v>
      </c>
      <c r="E2062" s="390">
        <f ca="1">OFFSET('RFM input'!$Y$6,$A2061,0)</f>
        <v>0</v>
      </c>
      <c r="F2062" s="390">
        <f ca="1">OFFSET('RFM input'!$Y$6,$A2061,0)</f>
        <v>0</v>
      </c>
      <c r="G2062" s="390">
        <f ca="1">OFFSET('RFM input'!$Y$6,$A2061,0)</f>
        <v>0</v>
      </c>
      <c r="H2062" s="390">
        <f ca="1">OFFSET('RFM input'!$Y$6,$A2061,0)</f>
        <v>0</v>
      </c>
      <c r="I2062" s="390">
        <f ca="1">OFFSET('RFM input'!$Y$6,'TAB remaining lives'!$A2061,0)</f>
        <v>0</v>
      </c>
      <c r="J2062" s="390">
        <f ca="1">OFFSET('RFM input'!$Y$6,'TAB remaining lives'!$A2061,0)</f>
        <v>0</v>
      </c>
      <c r="K2062" s="390">
        <f ca="1">OFFSET('RFM input'!$Y$6,'TAB remaining lives'!$A2061,0)</f>
        <v>0</v>
      </c>
      <c r="L2062" s="390">
        <f ca="1">OFFSET('RFM input'!$Y$6,'TAB remaining lives'!$A2061,0)</f>
        <v>0</v>
      </c>
      <c r="M2062" s="390">
        <f ca="1">OFFSET('RFM input'!$Y$6,'TAB remaining lives'!$A2061,0)</f>
        <v>0</v>
      </c>
      <c r="N2062" s="390"/>
      <c r="O2062" s="390"/>
      <c r="P2062" s="390"/>
      <c r="Q2062" s="390"/>
      <c r="R2062" s="390"/>
      <c r="S2062" s="390"/>
      <c r="T2062" s="390"/>
      <c r="U2062" s="390"/>
      <c r="V2062" s="390"/>
      <c r="W2062" s="390"/>
      <c r="X2062" s="249"/>
      <c r="Y2062" s="249"/>
      <c r="Z2062" s="249"/>
      <c r="AA2062" s="249"/>
      <c r="AB2062" s="249"/>
    </row>
    <row r="2063" spans="1:28">
      <c r="A2063" s="249"/>
      <c r="B2063" s="317" t="s">
        <v>300</v>
      </c>
      <c r="C2063" s="392"/>
      <c r="D2063" s="393">
        <f ca="1">IF(D$6=(OFFSET('RFM input'!$G$60,0,'RFM input'!$AA$7)),OFFSET('RFM input'!$I$454,$A2061,0),0)</f>
        <v>0</v>
      </c>
      <c r="E2063" s="390">
        <f ca="1">IF(E$6=(OFFSET('RFM input'!$G$60,0,'RFM input'!$AA$7)),OFFSET('RFM input'!$I$454,$A2061,0),0)</f>
        <v>0</v>
      </c>
      <c r="F2063" s="390">
        <f ca="1">IF(F$6=(OFFSET('RFM input'!$G$60,0,'RFM input'!$AA$7)),OFFSET('RFM input'!$I$454,$A2061,0),0)</f>
        <v>0</v>
      </c>
      <c r="G2063" s="390">
        <f ca="1">IF(G$6=(OFFSET('RFM input'!$G$60,0,'RFM input'!$AA$7)),OFFSET('RFM input'!$I$454,$A2061,0),0)</f>
        <v>0</v>
      </c>
      <c r="H2063" s="390">
        <f ca="1">IF(H$6=(OFFSET('RFM input'!$G$60,0,'RFM input'!$AA$7)),OFFSET('RFM input'!$I$454,$A2061,0),0)</f>
        <v>0</v>
      </c>
      <c r="I2063" s="390">
        <f ca="1">IF(I$6=(OFFSET('RFM input'!$G$60,0,'RFM input'!$AA$7)),OFFSET('RFM input'!$I$454,$A2061,0),0)</f>
        <v>0</v>
      </c>
      <c r="J2063" s="390">
        <f ca="1">IF(J$6=(OFFSET('RFM input'!$G$60,0,'RFM input'!$AA$7)),OFFSET('RFM input'!$I$454,$A2061,0),0)</f>
        <v>0</v>
      </c>
      <c r="K2063" s="390">
        <f ca="1">IF(K$6=(OFFSET('RFM input'!$G$60,0,'RFM input'!$AA$7)),OFFSET('RFM input'!$I$454,$A2061,0),0)</f>
        <v>0</v>
      </c>
      <c r="L2063" s="390">
        <f ca="1">IF(L$6=(OFFSET('RFM input'!$G$60,0,'RFM input'!$AA$7)),OFFSET('RFM input'!$I$454,$A2061,0),0)</f>
        <v>0</v>
      </c>
      <c r="M2063" s="390">
        <f ca="1">IF(M$6=(OFFSET('RFM input'!$G$60,0,'RFM input'!$AA$7)),OFFSET('RFM input'!$I$454,$A2061,0),0)</f>
        <v>0</v>
      </c>
      <c r="N2063" s="390"/>
      <c r="O2063" s="390"/>
      <c r="P2063" s="390"/>
      <c r="Q2063" s="390"/>
      <c r="R2063" s="390"/>
      <c r="S2063" s="390"/>
      <c r="T2063" s="390"/>
      <c r="U2063" s="390"/>
      <c r="V2063" s="390"/>
      <c r="W2063" s="390"/>
      <c r="X2063" s="249"/>
      <c r="Y2063" s="249"/>
      <c r="Z2063" s="249"/>
      <c r="AA2063" s="249"/>
      <c r="AB2063" s="249"/>
    </row>
    <row r="2064" spans="1:28">
      <c r="A2064" s="249"/>
      <c r="B2064" s="317" t="s">
        <v>309</v>
      </c>
      <c r="C2064" s="392"/>
      <c r="D2064" s="391">
        <f ca="1">IF(D$6=(OFFSET('RFM input'!$G$60,0,'RFM input'!$AA$7)),OFFSET('RFM input'!$K$454,$A2061,0),0)</f>
        <v>0</v>
      </c>
      <c r="E2064" s="394">
        <f ca="1">IF(E$6=(OFFSET('RFM input'!$G$60,0,'RFM input'!$AA$7)),OFFSET('RFM input'!$K$454,$A2061,0),0)</f>
        <v>0</v>
      </c>
      <c r="F2064" s="394">
        <f ca="1">IF(F$6=(OFFSET('RFM input'!$G$60,0,'RFM input'!$AA$7)),OFFSET('RFM input'!$K$454,$A2061,0),0)</f>
        <v>0</v>
      </c>
      <c r="G2064" s="394">
        <f ca="1">IF(G$6=(OFFSET('RFM input'!$G$60,0,'RFM input'!$AA$7)),OFFSET('RFM input'!$K$454,$A2061,0),0)</f>
        <v>0</v>
      </c>
      <c r="H2064" s="394">
        <f ca="1">IF(H$6=(OFFSET('RFM input'!$G$60,0,'RFM input'!$AA$7)),OFFSET('RFM input'!$K$454,$A2061,0),0)</f>
        <v>0</v>
      </c>
      <c r="I2064" s="394">
        <f ca="1">IF(I$6=(OFFSET('RFM input'!$G$60,0,'RFM input'!$AA$7)),OFFSET('RFM input'!$K$454,$A2061,0),0)</f>
        <v>0</v>
      </c>
      <c r="J2064" s="394">
        <f ca="1">IF(J$6=(OFFSET('RFM input'!$G$60,0,'RFM input'!$AA$7)),OFFSET('RFM input'!$K$454,$A2061,0),0)</f>
        <v>0</v>
      </c>
      <c r="K2064" s="394">
        <f ca="1">IF(K$6=(OFFSET('RFM input'!$G$60,0,'RFM input'!$AA$7)),OFFSET('RFM input'!$K$454,$A2061,0),0)</f>
        <v>0</v>
      </c>
      <c r="L2064" s="394">
        <f ca="1">IF(L$6=(OFFSET('RFM input'!$G$60,0,'RFM input'!$AA$7)),OFFSET('RFM input'!$K$454,$A2061,0),0)</f>
        <v>0</v>
      </c>
      <c r="M2064" s="394">
        <f ca="1">IF(M$6=(OFFSET('RFM input'!$G$60,0,'RFM input'!$AA$7)),OFFSET('RFM input'!$K$454,$A2061,0),0)</f>
        <v>0</v>
      </c>
      <c r="N2064" s="394"/>
      <c r="O2064" s="394"/>
      <c r="P2064" s="394"/>
      <c r="Q2064" s="394"/>
      <c r="R2064" s="394"/>
      <c r="S2064" s="394"/>
      <c r="T2064" s="394"/>
      <c r="U2064" s="394"/>
      <c r="V2064" s="394"/>
      <c r="W2064" s="394"/>
      <c r="X2064" s="249"/>
      <c r="Y2064" s="249"/>
      <c r="Z2064" s="249"/>
      <c r="AA2064" s="249"/>
      <c r="AB2064" s="249"/>
    </row>
    <row r="2065" spans="1:28" hidden="1" outlineLevel="1">
      <c r="A2065" s="459">
        <v>-1</v>
      </c>
      <c r="B2065" s="309" t="s">
        <v>303</v>
      </c>
      <c r="C2065" s="395"/>
      <c r="D2065" s="395">
        <f t="shared" ref="D2065" ca="1" si="2989">IF(D2089="n/a",0,IF(AND(D2063=0,C2065=0),0,
IF(AND(D2063&lt;&gt;0,C2065=0),D2063,
IF(AND(D2064&lt;&gt;0,C2065&lt;&gt;0),(C2065-(C2065/C2089))+D2063,
IF(C2089&lt;1,0,(C2065-(C2065/C2089)))))))</f>
        <v>0</v>
      </c>
      <c r="E2065" s="395">
        <f t="shared" ref="E2065" ca="1" si="2990">IF(E2089="n/a",0,IF(AND(E2063=0,D2065=0),0,
IF(AND(E2063&lt;&gt;0,D2065=0),E2063,
IF(AND(E2064&lt;&gt;0,D2065&lt;&gt;0),(D2065-(D2065/D2089))+E2063,
IF(D2089&lt;1,0,(D2065-(D2065/D2089)))))))</f>
        <v>0</v>
      </c>
      <c r="F2065" s="395">
        <f t="shared" ref="F2065" ca="1" si="2991">IF(F2089="n/a",0,IF(AND(F2063=0,E2065=0),0,
IF(AND(F2063&lt;&gt;0,E2065=0),F2063,
IF(AND(F2064&lt;&gt;0,E2065&lt;&gt;0),(E2065-(E2065/E2089))+F2063,
IF(E2089&lt;1,0,(E2065-(E2065/E2089)))))))</f>
        <v>0</v>
      </c>
      <c r="G2065" s="395">
        <f t="shared" ref="G2065" ca="1" si="2992">IF(G2089="n/a",0,IF(AND(G2063=0,F2065=0),0,
IF(AND(G2063&lt;&gt;0,F2065=0),G2063,
IF(AND(G2064&lt;&gt;0,F2065&lt;&gt;0),(F2065-(F2065/F2089))+G2063,
IF(F2089&lt;1,0,(F2065-(F2065/F2089)))))))</f>
        <v>0</v>
      </c>
      <c r="H2065" s="395">
        <f ca="1">IF(H2089="n/a",0,IF(AND(H2063=0,G2065=0),0,
IF(AND(H2063&lt;&gt;0,G2065=0),H2063,
IF(AND(H2064&lt;&gt;0,G2065&lt;&gt;0),(G2065-(G2065/G2089))+H2063,
IF(G2089&lt;1,0,(G2065-(G2065/G2089)))))))</f>
        <v>0</v>
      </c>
      <c r="I2065" s="395">
        <f t="shared" ref="I2065" ca="1" si="2993">IF(I2089="n/a",0,IF(AND(I2063=0,H2065=0),0,
IF(AND(I2063&lt;&gt;0,H2065=0),I2063,
IF(AND(I2064&lt;&gt;0,H2065&lt;&gt;0),(H2065-(H2065/H2089))+I2063,
IF(H2089&lt;1,0,(H2065-(H2065/H2089)))))))</f>
        <v>0</v>
      </c>
      <c r="J2065" s="395">
        <f t="shared" ref="J2065" ca="1" si="2994">IF(J2089="n/a",0,IF(AND(J2063=0,I2065=0),0,
IF(AND(J2063&lt;&gt;0,I2065=0),J2063,
IF(AND(J2064&lt;&gt;0,I2065&lt;&gt;0),(I2065-(I2065/I2089))+J2063,
IF(I2089&lt;1,0,(I2065-(I2065/I2089)))))))</f>
        <v>0</v>
      </c>
      <c r="K2065" s="395">
        <f t="shared" ref="K2065" ca="1" si="2995">IF(K2089="n/a",0,IF(AND(K2063=0,J2065=0),0,
IF(AND(K2063&lt;&gt;0,J2065=0),K2063,
IF(AND(K2064&lt;&gt;0,J2065&lt;&gt;0),(J2065-(J2065/J2089))+K2063,
IF(J2089&lt;1,0,(J2065-(J2065/J2089)))))))</f>
        <v>0</v>
      </c>
      <c r="L2065" s="395">
        <f t="shared" ref="L2065" ca="1" si="2996">IF(L2089="n/a",0,IF(AND(L2063=0,K2065=0),0,
IF(AND(L2063&lt;&gt;0,K2065=0),L2063,
IF(AND(L2064&lt;&gt;0,K2065&lt;&gt;0),(K2065-(K2065/K2089))+L2063,
IF(K2089&lt;1,0,(K2065-(K2065/K2089)))))))</f>
        <v>0</v>
      </c>
      <c r="M2065" s="395">
        <f t="shared" ref="M2065" ca="1" si="2997">IF(M2089="n/a",0,IF(AND(M2063=0,L2065=0),0,
IF(AND(M2063&lt;&gt;0,L2065=0),M2063,
IF(AND(M2064&lt;&gt;0,L2065&lt;&gt;0),(L2065-(L2065/L2089))+M2063,
IF(L2089&lt;1,0,(L2065-(L2065/L2089)))))))</f>
        <v>0</v>
      </c>
      <c r="N2065" s="395">
        <f t="shared" ref="N2065" ca="1" si="2998">IF(N2089="n/a",0,IF(AND(N2063=0,M2065=0),0,
IF(AND(N2063&lt;&gt;0,M2065=0),N2063,
IF(AND(N2064&lt;&gt;0,M2065&lt;&gt;0),(M2065-(M2065/M2089))+N2063,
IF(M2089&lt;1,0,(M2065-(M2065/M2089)))))))</f>
        <v>0</v>
      </c>
      <c r="O2065" s="395">
        <f t="shared" ref="O2065" ca="1" si="2999">IF(O2089="n/a",0,IF(AND(O2063=0,N2065=0),0,
IF(AND(O2063&lt;&gt;0,N2065=0),O2063,
IF(AND(O2064&lt;&gt;0,N2065&lt;&gt;0),(N2065-(N2065/N2089))+O2063,
IF(N2089&lt;1,0,(N2065-(N2065/N2089)))))))</f>
        <v>0</v>
      </c>
      <c r="P2065" s="395">
        <f t="shared" ref="P2065" ca="1" si="3000">IF(P2089="n/a",0,IF(AND(P2063=0,O2065=0),0,
IF(AND(P2063&lt;&gt;0,O2065=0),P2063,
IF(AND(P2064&lt;&gt;0,O2065&lt;&gt;0),(O2065-(O2065/O2089))+P2063,
IF(O2089&lt;1,0,(O2065-(O2065/O2089)))))))</f>
        <v>0</v>
      </c>
      <c r="Q2065" s="395">
        <f t="shared" ref="Q2065" ca="1" si="3001">IF(Q2089="n/a",0,IF(AND(Q2063=0,P2065=0),0,
IF(AND(Q2063&lt;&gt;0,P2065=0),Q2063,
IF(AND(Q2064&lt;&gt;0,P2065&lt;&gt;0),(P2065-(P2065/P2089))+Q2063,
IF(P2089&lt;1,0,(P2065-(P2065/P2089)))))))</f>
        <v>0</v>
      </c>
      <c r="R2065" s="395">
        <f t="shared" ref="R2065" ca="1" si="3002">IF(R2089="n/a",0,IF(AND(R2063=0,Q2065=0),0,
IF(AND(R2063&lt;&gt;0,Q2065=0),R2063,
IF(AND(R2064&lt;&gt;0,Q2065&lt;&gt;0),(Q2065-(Q2065/Q2089))+R2063,
IF(Q2089&lt;1,0,(Q2065-(Q2065/Q2089)))))))</f>
        <v>0</v>
      </c>
      <c r="S2065" s="395">
        <f t="shared" ref="S2065" ca="1" si="3003">IF(S2089="n/a",0,IF(AND(S2063=0,R2065=0),0,
IF(AND(S2063&lt;&gt;0,R2065=0),S2063,
IF(AND(S2064&lt;&gt;0,R2065&lt;&gt;0),(R2065-(R2065/R2089))+S2063,
IF(R2089&lt;1,0,(R2065-(R2065/R2089)))))))</f>
        <v>0</v>
      </c>
      <c r="T2065" s="395">
        <f t="shared" ref="T2065" ca="1" si="3004">IF(T2089="n/a",0,IF(AND(T2063=0,S2065=0),0,
IF(AND(T2063&lt;&gt;0,S2065=0),T2063,
IF(AND(T2064&lt;&gt;0,S2065&lt;&gt;0),(S2065-(S2065/S2089))+T2063,
IF(S2089&lt;1,0,(S2065-(S2065/S2089)))))))</f>
        <v>0</v>
      </c>
      <c r="U2065" s="395">
        <f t="shared" ref="U2065" ca="1" si="3005">IF(U2089="n/a",0,IF(AND(U2063=0,T2065=0),0,
IF(AND(U2063&lt;&gt;0,T2065=0),U2063,
IF(AND(U2064&lt;&gt;0,T2065&lt;&gt;0),(T2065-(T2065/T2089))+U2063,
IF(T2089&lt;1,0,(T2065-(T2065/T2089)))))))</f>
        <v>0</v>
      </c>
      <c r="V2065" s="395">
        <f t="shared" ref="V2065" ca="1" si="3006">IF(V2089="n/a",0,IF(AND(V2063=0,U2065=0),0,
IF(AND(V2063&lt;&gt;0,U2065=0),V2063,
IF(AND(V2064&lt;&gt;0,U2065&lt;&gt;0),(U2065-(U2065/U2089))+V2063,
IF(U2089&lt;1,0,(U2065-(U2065/U2089)))))))</f>
        <v>0</v>
      </c>
      <c r="W2065" s="395">
        <f t="shared" ref="W2065" ca="1" si="3007">IF(W2089="n/a",0,IF(AND(W2063=0,V2065=0),0,
IF(AND(W2063&lt;&gt;0,V2065=0),W2063,
IF(AND(W2064&lt;&gt;0,V2065&lt;&gt;0),(V2065-(V2065/V2089))+W2063,
IF(V2089&lt;1,0,(V2065-(V2065/V2089)))))))</f>
        <v>0</v>
      </c>
      <c r="X2065" s="249"/>
      <c r="Y2065" s="249"/>
      <c r="Z2065" s="249"/>
      <c r="AA2065" s="249"/>
      <c r="AB2065" s="249"/>
    </row>
    <row r="2066" spans="1:28" hidden="1" outlineLevel="1">
      <c r="A2066" s="331">
        <v>0</v>
      </c>
      <c r="B2066" s="309" t="s">
        <v>194</v>
      </c>
      <c r="C2066" s="400">
        <f ca="1">C2061</f>
        <v>0</v>
      </c>
      <c r="D2066" s="395">
        <f ca="1">IF(C2090="n/a",C2066,IFERROR(IF((OFFSET($C2066,0,$A2066))&lt;0,
MIN(0,C2066-(OFFSET($C2066,0,$A2066)/(OFFSET($C2061,-$A2065,$A2066)))),
MAX(0,C2066-(OFFSET($C2066,0,$A2066)/(OFFSET($C2061,-$A2065,$A2066))))),0))</f>
        <v>0</v>
      </c>
      <c r="E2066" s="395">
        <f t="shared" ref="E2066" ca="1" si="3008">IF(D2090="n/a",D2066,IFERROR(IF((OFFSET($C2066,0,$A2066))&lt;0,
MIN(0,D2066-(OFFSET($C2066,0,$A2066)/(OFFSET($C2061,-$A2065,$A2066)))),
MAX(0,D2066-(OFFSET($C2066,0,$A2066)/(OFFSET($C2061,-$A2065,$A2066))))),0))</f>
        <v>0</v>
      </c>
      <c r="F2066" s="395">
        <f t="shared" ref="F2066:F2067" ca="1" si="3009">IF(E2090="n/a",E2066,IFERROR(IF((OFFSET($C2066,0,$A2066))&lt;0,
MIN(0,E2066-(OFFSET($C2066,0,$A2066)/(OFFSET($C2061,-$A2065,$A2066)))),
MAX(0,E2066-(OFFSET($C2066,0,$A2066)/(OFFSET($C2061,-$A2065,$A2066))))),0))</f>
        <v>0</v>
      </c>
      <c r="G2066" s="395">
        <f t="shared" ref="G2066:G2068" ca="1" si="3010">IF(F2090="n/a",F2066,IFERROR(IF((OFFSET($C2066,0,$A2066))&lt;0,
MIN(0,F2066-(OFFSET($C2066,0,$A2066)/(OFFSET($C2061,-$A2065,$A2066)))),
MAX(0,F2066-(OFFSET($C2066,0,$A2066)/(OFFSET($C2061,-$A2065,$A2066))))),0))</f>
        <v>0</v>
      </c>
      <c r="H2066" s="395">
        <f t="shared" ref="H2066:H2069" ca="1" si="3011">IF(G2090="n/a",G2066,IFERROR(IF((OFFSET($C2066,0,$A2066))&lt;0,
MIN(0,G2066-(OFFSET($C2066,0,$A2066)/(OFFSET($C2061,-$A2065,$A2066)))),
MAX(0,G2066-(OFFSET($C2066,0,$A2066)/(OFFSET($C2061,-$A2065,$A2066))))),0))</f>
        <v>0</v>
      </c>
      <c r="I2066" s="395">
        <f t="shared" ref="I2066:I2070" ca="1" si="3012">IF(H2090="n/a",H2066,IFERROR(IF((OFFSET($C2066,0,$A2066))&lt;0,
MIN(0,H2066-(OFFSET($C2066,0,$A2066)/(OFFSET($C2061,-$A2065,$A2066)))),
MAX(0,H2066-(OFFSET($C2066,0,$A2066)/(OFFSET($C2061,-$A2065,$A2066))))),0))</f>
        <v>0</v>
      </c>
      <c r="J2066" s="395">
        <f t="shared" ref="J2066:J2071" ca="1" si="3013">IF(I2090="n/a",I2066,IFERROR(IF((OFFSET($C2066,0,$A2066))&lt;0,
MIN(0,I2066-(OFFSET($C2066,0,$A2066)/(OFFSET($C2061,-$A2065,$A2066)))),
MAX(0,I2066-(OFFSET($C2066,0,$A2066)/(OFFSET($C2061,-$A2065,$A2066))))),0))</f>
        <v>0</v>
      </c>
      <c r="K2066" s="395">
        <f t="shared" ref="K2066:K2072" ca="1" si="3014">IF(J2090="n/a",J2066,IFERROR(IF((OFFSET($C2066,0,$A2066))&lt;0,
MIN(0,J2066-(OFFSET($C2066,0,$A2066)/(OFFSET($C2061,-$A2065,$A2066)))),
MAX(0,J2066-(OFFSET($C2066,0,$A2066)/(OFFSET($C2061,-$A2065,$A2066))))),0))</f>
        <v>0</v>
      </c>
      <c r="L2066" s="395">
        <f t="shared" ref="L2066:L2073" ca="1" si="3015">IF(K2090="n/a",K2066,IFERROR(IF((OFFSET($C2066,0,$A2066))&lt;0,
MIN(0,K2066-(OFFSET($C2066,0,$A2066)/(OFFSET($C2061,-$A2065,$A2066)))),
MAX(0,K2066-(OFFSET($C2066,0,$A2066)/(OFFSET($C2061,-$A2065,$A2066))))),0))</f>
        <v>0</v>
      </c>
      <c r="M2066" s="395">
        <f t="shared" ref="M2066:M2074" ca="1" si="3016">IF(L2090="n/a",L2066,IFERROR(IF((OFFSET($C2066,0,$A2066))&lt;0,
MIN(0,L2066-(OFFSET($C2066,0,$A2066)/(OFFSET($C2061,-$A2065,$A2066)))),
MAX(0,L2066-(OFFSET($C2066,0,$A2066)/(OFFSET($C2061,-$A2065,$A2066))))),0))</f>
        <v>0</v>
      </c>
      <c r="N2066" s="395">
        <f t="shared" ref="N2066:N2075" ca="1" si="3017">IF(M2090="n/a",M2066,IFERROR(IF((OFFSET($C2066,0,$A2066))&lt;0,
MIN(0,M2066-(OFFSET($C2066,0,$A2066)/(OFFSET($C2061,-$A2065,$A2066)))),
MAX(0,M2066-(OFFSET($C2066,0,$A2066)/(OFFSET($C2061,-$A2065,$A2066))))),0))</f>
        <v>0</v>
      </c>
      <c r="O2066" s="395">
        <f t="shared" ref="O2066:O2076" ca="1" si="3018">IF(N2090="n/a",N2066,IFERROR(IF((OFFSET($C2066,0,$A2066))&lt;0,
MIN(0,N2066-(OFFSET($C2066,0,$A2066)/(OFFSET($C2061,-$A2065,$A2066)))),
MAX(0,N2066-(OFFSET($C2066,0,$A2066)/(OFFSET($C2061,-$A2065,$A2066))))),0))</f>
        <v>0</v>
      </c>
      <c r="P2066" s="395">
        <f t="shared" ref="P2066:P2077" ca="1" si="3019">IF(O2090="n/a",O2066,IFERROR(IF((OFFSET($C2066,0,$A2066))&lt;0,
MIN(0,O2066-(OFFSET($C2066,0,$A2066)/(OFFSET($C2061,-$A2065,$A2066)))),
MAX(0,O2066-(OFFSET($C2066,0,$A2066)/(OFFSET($C2061,-$A2065,$A2066))))),0))</f>
        <v>0</v>
      </c>
      <c r="Q2066" s="395">
        <f t="shared" ref="Q2066:Q2078" ca="1" si="3020">IF(P2090="n/a",P2066,IFERROR(IF((OFFSET($C2066,0,$A2066))&lt;0,
MIN(0,P2066-(OFFSET($C2066,0,$A2066)/(OFFSET($C2061,-$A2065,$A2066)))),
MAX(0,P2066-(OFFSET($C2066,0,$A2066)/(OFFSET($C2061,-$A2065,$A2066))))),0))</f>
        <v>0</v>
      </c>
      <c r="R2066" s="395">
        <f t="shared" ref="R2066:R2079" ca="1" si="3021">IF(Q2090="n/a",Q2066,IFERROR(IF((OFFSET($C2066,0,$A2066))&lt;0,
MIN(0,Q2066-(OFFSET($C2066,0,$A2066)/(OFFSET($C2061,-$A2065,$A2066)))),
MAX(0,Q2066-(OFFSET($C2066,0,$A2066)/(OFFSET($C2061,-$A2065,$A2066))))),0))</f>
        <v>0</v>
      </c>
      <c r="S2066" s="395">
        <f t="shared" ref="S2066:S2080" ca="1" si="3022">IF(R2090="n/a",R2066,IFERROR(IF((OFFSET($C2066,0,$A2066))&lt;0,
MIN(0,R2066-(OFFSET($C2066,0,$A2066)/(OFFSET($C2061,-$A2065,$A2066)))),
MAX(0,R2066-(OFFSET($C2066,0,$A2066)/(OFFSET($C2061,-$A2065,$A2066))))),0))</f>
        <v>0</v>
      </c>
      <c r="T2066" s="395">
        <f t="shared" ref="T2066:T2081" ca="1" si="3023">IF(S2090="n/a",S2066,IFERROR(IF((OFFSET($C2066,0,$A2066))&lt;0,
MIN(0,S2066-(OFFSET($C2066,0,$A2066)/(OFFSET($C2061,-$A2065,$A2066)))),
MAX(0,S2066-(OFFSET($C2066,0,$A2066)/(OFFSET($C2061,-$A2065,$A2066))))),0))</f>
        <v>0</v>
      </c>
      <c r="U2066" s="395">
        <f t="shared" ref="U2066:U2082" ca="1" si="3024">IF(T2090="n/a",T2066,IFERROR(IF((OFFSET($C2066,0,$A2066))&lt;0,
MIN(0,T2066-(OFFSET($C2066,0,$A2066)/(OFFSET($C2061,-$A2065,$A2066)))),
MAX(0,T2066-(OFFSET($C2066,0,$A2066)/(OFFSET($C2061,-$A2065,$A2066))))),0))</f>
        <v>0</v>
      </c>
      <c r="V2066" s="395">
        <f t="shared" ref="V2066:V2083" ca="1" si="3025">IF(U2090="n/a",U2066,IFERROR(IF((OFFSET($C2066,0,$A2066))&lt;0,
MIN(0,U2066-(OFFSET($C2066,0,$A2066)/(OFFSET($C2061,-$A2065,$A2066)))),
MAX(0,U2066-(OFFSET($C2066,0,$A2066)/(OFFSET($C2061,-$A2065,$A2066))))),0))</f>
        <v>0</v>
      </c>
      <c r="W2066" s="395">
        <f t="shared" ref="W2066:W2084" ca="1" si="3026">IF(V2090="n/a",V2066,IFERROR(IF((OFFSET($C2066,0,$A2066))&lt;0,
MIN(0,V2066-(OFFSET($C2066,0,$A2066)/(OFFSET($C2061,-$A2065,$A2066)))),
MAX(0,V2066-(OFFSET($C2066,0,$A2066)/(OFFSET($C2061,-$A2065,$A2066))))),0))</f>
        <v>0</v>
      </c>
      <c r="X2066" s="249"/>
      <c r="Y2066" s="249"/>
      <c r="Z2066" s="249"/>
      <c r="AA2066" s="249"/>
      <c r="AB2066" s="249"/>
    </row>
    <row r="2067" spans="1:28" hidden="1" outlineLevel="1">
      <c r="A2067" s="331">
        <v>1</v>
      </c>
      <c r="B2067" s="309" t="str">
        <f t="shared" ref="B2067:B2086" ca="1" si="3027">"Depreciated Net Capex "&amp;OFFSET($C$6,0,A2067)</f>
        <v>Depreciated Net Capex 2013</v>
      </c>
      <c r="C2067" s="396"/>
      <c r="D2067" s="397">
        <f ca="1">D2061</f>
        <v>0</v>
      </c>
      <c r="E2067" s="395">
        <f ca="1">IF(D2091="n/a",D2067,IFERROR(IF((OFFSET($C2067,0,$A2067))&lt;0,
MIN(0,D2067-(OFFSET($C2067,0,$A2067)/(OFFSET($C2062,-$A2066,$A2067)))),
MAX(0,D2067-(OFFSET($C2067,0,$A2067)/(OFFSET($C2062,-$A2066,$A2067))))),0))</f>
        <v>0</v>
      </c>
      <c r="F2067" s="395">
        <f t="shared" ca="1" si="3009"/>
        <v>0</v>
      </c>
      <c r="G2067" s="395">
        <f t="shared" ca="1" si="3010"/>
        <v>0</v>
      </c>
      <c r="H2067" s="395">
        <f t="shared" ca="1" si="3011"/>
        <v>0</v>
      </c>
      <c r="I2067" s="395">
        <f t="shared" ca="1" si="3012"/>
        <v>0</v>
      </c>
      <c r="J2067" s="395">
        <f t="shared" ca="1" si="3013"/>
        <v>0</v>
      </c>
      <c r="K2067" s="395">
        <f t="shared" ca="1" si="3014"/>
        <v>0</v>
      </c>
      <c r="L2067" s="395">
        <f t="shared" ca="1" si="3015"/>
        <v>0</v>
      </c>
      <c r="M2067" s="395">
        <f t="shared" ca="1" si="3016"/>
        <v>0</v>
      </c>
      <c r="N2067" s="395">
        <f t="shared" ca="1" si="3017"/>
        <v>0</v>
      </c>
      <c r="O2067" s="395">
        <f t="shared" ca="1" si="3018"/>
        <v>0</v>
      </c>
      <c r="P2067" s="395">
        <f t="shared" ca="1" si="3019"/>
        <v>0</v>
      </c>
      <c r="Q2067" s="395">
        <f t="shared" ca="1" si="3020"/>
        <v>0</v>
      </c>
      <c r="R2067" s="395">
        <f t="shared" ca="1" si="3021"/>
        <v>0</v>
      </c>
      <c r="S2067" s="395">
        <f t="shared" ca="1" si="3022"/>
        <v>0</v>
      </c>
      <c r="T2067" s="395">
        <f t="shared" ca="1" si="3023"/>
        <v>0</v>
      </c>
      <c r="U2067" s="395">
        <f t="shared" ca="1" si="3024"/>
        <v>0</v>
      </c>
      <c r="V2067" s="395">
        <f t="shared" ca="1" si="3025"/>
        <v>0</v>
      </c>
      <c r="W2067" s="395">
        <f t="shared" ca="1" si="3026"/>
        <v>0</v>
      </c>
      <c r="X2067" s="249"/>
      <c r="Y2067" s="249"/>
      <c r="Z2067" s="249"/>
      <c r="AA2067" s="249"/>
      <c r="AB2067" s="249"/>
    </row>
    <row r="2068" spans="1:28" hidden="1" outlineLevel="1">
      <c r="A2068" s="331">
        <v>2</v>
      </c>
      <c r="B2068" s="309" t="str">
        <f t="shared" ca="1" si="3027"/>
        <v>Depreciated Net Capex 2014</v>
      </c>
      <c r="C2068" s="398"/>
      <c r="D2068" s="399"/>
      <c r="E2068" s="397">
        <f ca="1">E2061</f>
        <v>0</v>
      </c>
      <c r="F2068" s="395">
        <f ca="1">IF(E2092="n/a",E2068,IFERROR(IF((OFFSET($C2068,0,$A2068))&lt;0,
MIN(0,E2068-(OFFSET($C2068,0,$A2068)/(OFFSET($C2063,-$A2067,$A2068)))),
MAX(0,E2068-(OFFSET($C2068,0,$A2068)/(OFFSET($C2063,-$A2067,$A2068))))),0))</f>
        <v>0</v>
      </c>
      <c r="G2068" s="395">
        <f t="shared" ca="1" si="3010"/>
        <v>0</v>
      </c>
      <c r="H2068" s="395">
        <f t="shared" ca="1" si="3011"/>
        <v>0</v>
      </c>
      <c r="I2068" s="395">
        <f t="shared" ca="1" si="3012"/>
        <v>0</v>
      </c>
      <c r="J2068" s="395">
        <f t="shared" ca="1" si="3013"/>
        <v>0</v>
      </c>
      <c r="K2068" s="395">
        <f t="shared" ca="1" si="3014"/>
        <v>0</v>
      </c>
      <c r="L2068" s="395">
        <f t="shared" ca="1" si="3015"/>
        <v>0</v>
      </c>
      <c r="M2068" s="395">
        <f t="shared" ca="1" si="3016"/>
        <v>0</v>
      </c>
      <c r="N2068" s="395">
        <f t="shared" ca="1" si="3017"/>
        <v>0</v>
      </c>
      <c r="O2068" s="395">
        <f t="shared" ca="1" si="3018"/>
        <v>0</v>
      </c>
      <c r="P2068" s="395">
        <f t="shared" ca="1" si="3019"/>
        <v>0</v>
      </c>
      <c r="Q2068" s="395">
        <f t="shared" ca="1" si="3020"/>
        <v>0</v>
      </c>
      <c r="R2068" s="395">
        <f t="shared" ca="1" si="3021"/>
        <v>0</v>
      </c>
      <c r="S2068" s="395">
        <f t="shared" ca="1" si="3022"/>
        <v>0</v>
      </c>
      <c r="T2068" s="395">
        <f t="shared" ca="1" si="3023"/>
        <v>0</v>
      </c>
      <c r="U2068" s="395">
        <f t="shared" ca="1" si="3024"/>
        <v>0</v>
      </c>
      <c r="V2068" s="395">
        <f t="shared" ca="1" si="3025"/>
        <v>0</v>
      </c>
      <c r="W2068" s="395">
        <f t="shared" ca="1" si="3026"/>
        <v>0</v>
      </c>
      <c r="X2068" s="334"/>
      <c r="Y2068" s="249"/>
      <c r="Z2068" s="249"/>
      <c r="AA2068" s="249"/>
      <c r="AB2068" s="249"/>
    </row>
    <row r="2069" spans="1:28" hidden="1" outlineLevel="1">
      <c r="A2069" s="331">
        <v>3</v>
      </c>
      <c r="B2069" s="309" t="str">
        <f t="shared" ca="1" si="3027"/>
        <v>Depreciated Net Capex 2015</v>
      </c>
      <c r="C2069" s="398"/>
      <c r="D2069" s="398"/>
      <c r="E2069" s="399"/>
      <c r="F2069" s="400">
        <f ca="1">F2061</f>
        <v>0</v>
      </c>
      <c r="G2069" s="395">
        <f ca="1">IF(F2093="n/a",F2069,IFERROR(IF((OFFSET($C2069,0,$A2069))&lt;0,
MIN(0,F2069-(OFFSET($C2069,0,$A2069)/(OFFSET($C2064,-$A2068,$A2069)))),
MAX(0,F2069-(OFFSET($C2069,0,$A2069)/(OFFSET($C2064,-$A2068,$A2069))))),0))</f>
        <v>0</v>
      </c>
      <c r="H2069" s="395">
        <f t="shared" ca="1" si="3011"/>
        <v>0</v>
      </c>
      <c r="I2069" s="395">
        <f t="shared" ca="1" si="3012"/>
        <v>0</v>
      </c>
      <c r="J2069" s="395">
        <f t="shared" ca="1" si="3013"/>
        <v>0</v>
      </c>
      <c r="K2069" s="395">
        <f t="shared" ca="1" si="3014"/>
        <v>0</v>
      </c>
      <c r="L2069" s="395">
        <f t="shared" ca="1" si="3015"/>
        <v>0</v>
      </c>
      <c r="M2069" s="395">
        <f t="shared" ca="1" si="3016"/>
        <v>0</v>
      </c>
      <c r="N2069" s="395">
        <f t="shared" ca="1" si="3017"/>
        <v>0</v>
      </c>
      <c r="O2069" s="395">
        <f t="shared" ca="1" si="3018"/>
        <v>0</v>
      </c>
      <c r="P2069" s="395">
        <f t="shared" ca="1" si="3019"/>
        <v>0</v>
      </c>
      <c r="Q2069" s="395">
        <f t="shared" ca="1" si="3020"/>
        <v>0</v>
      </c>
      <c r="R2069" s="395">
        <f t="shared" ca="1" si="3021"/>
        <v>0</v>
      </c>
      <c r="S2069" s="395">
        <f t="shared" ca="1" si="3022"/>
        <v>0</v>
      </c>
      <c r="T2069" s="395">
        <f t="shared" ca="1" si="3023"/>
        <v>0</v>
      </c>
      <c r="U2069" s="395">
        <f t="shared" ca="1" si="3024"/>
        <v>0</v>
      </c>
      <c r="V2069" s="395">
        <f t="shared" ca="1" si="3025"/>
        <v>0</v>
      </c>
      <c r="W2069" s="395">
        <f t="shared" ca="1" si="3026"/>
        <v>0</v>
      </c>
      <c r="X2069" s="334"/>
      <c r="Y2069" s="334"/>
      <c r="Z2069" s="249"/>
      <c r="AA2069" s="249"/>
      <c r="AB2069" s="249"/>
    </row>
    <row r="2070" spans="1:28" hidden="1" outlineLevel="1">
      <c r="A2070" s="331">
        <v>4</v>
      </c>
      <c r="B2070" s="309" t="str">
        <f t="shared" ca="1" si="3027"/>
        <v>Depreciated Net Capex 2016</v>
      </c>
      <c r="C2070" s="398"/>
      <c r="D2070" s="398"/>
      <c r="E2070" s="398"/>
      <c r="F2070" s="399"/>
      <c r="G2070" s="400">
        <f ca="1">G2061</f>
        <v>0</v>
      </c>
      <c r="H2070" s="395">
        <f ca="1">IF(G2094="n/a",G2070,IFERROR(IF((OFFSET($C2070,0,$A2070))&lt;0,
MIN(0,G2070-(OFFSET($C2070,0,$A2070)/(OFFSET($C2065,-$A2069,$A2070)))),
MAX(0,G2070-(OFFSET($C2070,0,$A2070)/(OFFSET($C2065,-$A2069,$A2070))))),0))</f>
        <v>0</v>
      </c>
      <c r="I2070" s="395">
        <f t="shared" ca="1" si="3012"/>
        <v>0</v>
      </c>
      <c r="J2070" s="395">
        <f t="shared" ca="1" si="3013"/>
        <v>0</v>
      </c>
      <c r="K2070" s="395">
        <f t="shared" ca="1" si="3014"/>
        <v>0</v>
      </c>
      <c r="L2070" s="395">
        <f t="shared" ca="1" si="3015"/>
        <v>0</v>
      </c>
      <c r="M2070" s="395">
        <f t="shared" ca="1" si="3016"/>
        <v>0</v>
      </c>
      <c r="N2070" s="395">
        <f t="shared" ca="1" si="3017"/>
        <v>0</v>
      </c>
      <c r="O2070" s="395">
        <f t="shared" ca="1" si="3018"/>
        <v>0</v>
      </c>
      <c r="P2070" s="395">
        <f t="shared" ca="1" si="3019"/>
        <v>0</v>
      </c>
      <c r="Q2070" s="395">
        <f t="shared" ca="1" si="3020"/>
        <v>0</v>
      </c>
      <c r="R2070" s="395">
        <f t="shared" ca="1" si="3021"/>
        <v>0</v>
      </c>
      <c r="S2070" s="395">
        <f t="shared" ca="1" si="3022"/>
        <v>0</v>
      </c>
      <c r="T2070" s="395">
        <f t="shared" ca="1" si="3023"/>
        <v>0</v>
      </c>
      <c r="U2070" s="395">
        <f t="shared" ca="1" si="3024"/>
        <v>0</v>
      </c>
      <c r="V2070" s="395">
        <f t="shared" ca="1" si="3025"/>
        <v>0</v>
      </c>
      <c r="W2070" s="395">
        <f t="shared" ca="1" si="3026"/>
        <v>0</v>
      </c>
      <c r="X2070" s="334"/>
      <c r="Y2070" s="334"/>
      <c r="Z2070" s="334"/>
      <c r="AA2070" s="249"/>
      <c r="AB2070" s="249"/>
    </row>
    <row r="2071" spans="1:28" hidden="1" outlineLevel="1">
      <c r="A2071" s="331">
        <v>5</v>
      </c>
      <c r="B2071" s="309" t="str">
        <f t="shared" ca="1" si="3027"/>
        <v>Depreciated Net Capex 2017</v>
      </c>
      <c r="C2071" s="398"/>
      <c r="D2071" s="398"/>
      <c r="E2071" s="398"/>
      <c r="F2071" s="398"/>
      <c r="G2071" s="399"/>
      <c r="H2071" s="400">
        <f ca="1">H2061</f>
        <v>0</v>
      </c>
      <c r="I2071" s="395">
        <f ca="1">IF(H2095="n/a",H2071,IFERROR(IF((OFFSET($C2071,0,$A2071))&lt;0,
MIN(0,H2071-(OFFSET($C2071,0,$A2071)/(OFFSET($C2066,-$A2070,$A2071)))),
MAX(0,H2071-(OFFSET($C2071,0,$A2071)/(OFFSET($C2066,-$A2070,$A2071))))),0))</f>
        <v>0</v>
      </c>
      <c r="J2071" s="395">
        <f t="shared" ca="1" si="3013"/>
        <v>0</v>
      </c>
      <c r="K2071" s="395">
        <f t="shared" ca="1" si="3014"/>
        <v>0</v>
      </c>
      <c r="L2071" s="395">
        <f t="shared" ca="1" si="3015"/>
        <v>0</v>
      </c>
      <c r="M2071" s="395">
        <f t="shared" ca="1" si="3016"/>
        <v>0</v>
      </c>
      <c r="N2071" s="395">
        <f t="shared" ca="1" si="3017"/>
        <v>0</v>
      </c>
      <c r="O2071" s="395">
        <f t="shared" ca="1" si="3018"/>
        <v>0</v>
      </c>
      <c r="P2071" s="395">
        <f t="shared" ca="1" si="3019"/>
        <v>0</v>
      </c>
      <c r="Q2071" s="395">
        <f t="shared" ca="1" si="3020"/>
        <v>0</v>
      </c>
      <c r="R2071" s="395">
        <f t="shared" ca="1" si="3021"/>
        <v>0</v>
      </c>
      <c r="S2071" s="395">
        <f t="shared" ca="1" si="3022"/>
        <v>0</v>
      </c>
      <c r="T2071" s="395">
        <f t="shared" ca="1" si="3023"/>
        <v>0</v>
      </c>
      <c r="U2071" s="395">
        <f t="shared" ca="1" si="3024"/>
        <v>0</v>
      </c>
      <c r="V2071" s="395">
        <f t="shared" ca="1" si="3025"/>
        <v>0</v>
      </c>
      <c r="W2071" s="395">
        <f t="shared" ca="1" si="3026"/>
        <v>0</v>
      </c>
      <c r="X2071" s="334"/>
      <c r="Y2071" s="334"/>
      <c r="Z2071" s="334"/>
      <c r="AA2071" s="249"/>
      <c r="AB2071" s="249"/>
    </row>
    <row r="2072" spans="1:28" hidden="1" outlineLevel="1">
      <c r="A2072" s="331">
        <v>6</v>
      </c>
      <c r="B2072" s="309" t="str">
        <f t="shared" ca="1" si="3027"/>
        <v>Depreciated Net Capex 2018</v>
      </c>
      <c r="C2072" s="398"/>
      <c r="D2072" s="398"/>
      <c r="E2072" s="398"/>
      <c r="F2072" s="398"/>
      <c r="G2072" s="398"/>
      <c r="H2072" s="399"/>
      <c r="I2072" s="400">
        <f ca="1">I2061</f>
        <v>0</v>
      </c>
      <c r="J2072" s="395">
        <f ca="1">IF(I2096="n/a",I2072,IFERROR(IF((OFFSET($C2072,0,$A2072))&lt;0,
MIN(0,I2072-(OFFSET($C2072,0,$A2072)/(OFFSET($C2067,-$A2071,$A2072)))),
MAX(0,I2072-(OFFSET($C2072,0,$A2072)/(OFFSET($C2067,-$A2071,$A2072))))),0))</f>
        <v>0</v>
      </c>
      <c r="K2072" s="395">
        <f t="shared" ca="1" si="3014"/>
        <v>0</v>
      </c>
      <c r="L2072" s="395">
        <f t="shared" ca="1" si="3015"/>
        <v>0</v>
      </c>
      <c r="M2072" s="395">
        <f t="shared" ca="1" si="3016"/>
        <v>0</v>
      </c>
      <c r="N2072" s="395">
        <f t="shared" ca="1" si="3017"/>
        <v>0</v>
      </c>
      <c r="O2072" s="395">
        <f t="shared" ca="1" si="3018"/>
        <v>0</v>
      </c>
      <c r="P2072" s="395">
        <f t="shared" ca="1" si="3019"/>
        <v>0</v>
      </c>
      <c r="Q2072" s="395">
        <f t="shared" ca="1" si="3020"/>
        <v>0</v>
      </c>
      <c r="R2072" s="395">
        <f t="shared" ca="1" si="3021"/>
        <v>0</v>
      </c>
      <c r="S2072" s="395">
        <f t="shared" ca="1" si="3022"/>
        <v>0</v>
      </c>
      <c r="T2072" s="395">
        <f t="shared" ca="1" si="3023"/>
        <v>0</v>
      </c>
      <c r="U2072" s="395">
        <f t="shared" ca="1" si="3024"/>
        <v>0</v>
      </c>
      <c r="V2072" s="395">
        <f t="shared" ca="1" si="3025"/>
        <v>0</v>
      </c>
      <c r="W2072" s="395">
        <f t="shared" ca="1" si="3026"/>
        <v>0</v>
      </c>
      <c r="X2072" s="334"/>
      <c r="Y2072" s="334"/>
      <c r="Z2072" s="334"/>
      <c r="AA2072" s="249"/>
      <c r="AB2072" s="249"/>
    </row>
    <row r="2073" spans="1:28" hidden="1" outlineLevel="1">
      <c r="A2073" s="331">
        <v>7</v>
      </c>
      <c r="B2073" s="309" t="str">
        <f t="shared" ca="1" si="3027"/>
        <v>Depreciated Net Capex 2019</v>
      </c>
      <c r="C2073" s="398"/>
      <c r="D2073" s="398"/>
      <c r="E2073" s="398"/>
      <c r="F2073" s="398"/>
      <c r="G2073" s="398"/>
      <c r="H2073" s="398"/>
      <c r="I2073" s="399"/>
      <c r="J2073" s="400">
        <f ca="1">J2061</f>
        <v>0</v>
      </c>
      <c r="K2073" s="395">
        <f ca="1">IF(J2097="n/a",J2073,IFERROR(IF((OFFSET($C2073,0,$A2073))&lt;0,
MIN(0,J2073-(OFFSET($C2073,0,$A2073)/(OFFSET($C2068,-$A2072,$A2073)))),
MAX(0,J2073-(OFFSET($C2073,0,$A2073)/(OFFSET($C2068,-$A2072,$A2073))))),0))</f>
        <v>0</v>
      </c>
      <c r="L2073" s="395">
        <f t="shared" ca="1" si="3015"/>
        <v>0</v>
      </c>
      <c r="M2073" s="395">
        <f t="shared" ca="1" si="3016"/>
        <v>0</v>
      </c>
      <c r="N2073" s="395">
        <f t="shared" ca="1" si="3017"/>
        <v>0</v>
      </c>
      <c r="O2073" s="395">
        <f t="shared" ca="1" si="3018"/>
        <v>0</v>
      </c>
      <c r="P2073" s="395">
        <f t="shared" ca="1" si="3019"/>
        <v>0</v>
      </c>
      <c r="Q2073" s="395">
        <f t="shared" ca="1" si="3020"/>
        <v>0</v>
      </c>
      <c r="R2073" s="395">
        <f t="shared" ca="1" si="3021"/>
        <v>0</v>
      </c>
      <c r="S2073" s="395">
        <f t="shared" ca="1" si="3022"/>
        <v>0</v>
      </c>
      <c r="T2073" s="395">
        <f t="shared" ca="1" si="3023"/>
        <v>0</v>
      </c>
      <c r="U2073" s="395">
        <f t="shared" ca="1" si="3024"/>
        <v>0</v>
      </c>
      <c r="V2073" s="395">
        <f t="shared" ca="1" si="3025"/>
        <v>0</v>
      </c>
      <c r="W2073" s="395">
        <f t="shared" ca="1" si="3026"/>
        <v>0</v>
      </c>
      <c r="X2073" s="334"/>
      <c r="Y2073" s="334"/>
      <c r="Z2073" s="334"/>
      <c r="AA2073" s="249"/>
      <c r="AB2073" s="249"/>
    </row>
    <row r="2074" spans="1:28" hidden="1" outlineLevel="1">
      <c r="A2074" s="331">
        <v>8</v>
      </c>
      <c r="B2074" s="309" t="str">
        <f t="shared" ca="1" si="3027"/>
        <v>Depreciated Net Capex 2020</v>
      </c>
      <c r="C2074" s="398"/>
      <c r="D2074" s="398"/>
      <c r="E2074" s="398"/>
      <c r="F2074" s="398"/>
      <c r="G2074" s="398"/>
      <c r="H2074" s="398"/>
      <c r="I2074" s="398"/>
      <c r="J2074" s="399"/>
      <c r="K2074" s="400">
        <f ca="1">K2061</f>
        <v>0</v>
      </c>
      <c r="L2074" s="395">
        <f ca="1">IF(K2098="n/a",K2074,IFERROR(IF((OFFSET($C2074,0,$A2074))&lt;0,
MIN(0,K2074-(OFFSET($C2074,0,$A2074)/(OFFSET($C2069,-$A2073,$A2074)))),
MAX(0,K2074-(OFFSET($C2074,0,$A2074)/(OFFSET($C2069,-$A2073,$A2074))))),0))</f>
        <v>0</v>
      </c>
      <c r="M2074" s="395">
        <f t="shared" ca="1" si="3016"/>
        <v>0</v>
      </c>
      <c r="N2074" s="395">
        <f t="shared" ca="1" si="3017"/>
        <v>0</v>
      </c>
      <c r="O2074" s="395">
        <f t="shared" ca="1" si="3018"/>
        <v>0</v>
      </c>
      <c r="P2074" s="395">
        <f t="shared" ca="1" si="3019"/>
        <v>0</v>
      </c>
      <c r="Q2074" s="395">
        <f t="shared" ca="1" si="3020"/>
        <v>0</v>
      </c>
      <c r="R2074" s="395">
        <f t="shared" ca="1" si="3021"/>
        <v>0</v>
      </c>
      <c r="S2074" s="395">
        <f t="shared" ca="1" si="3022"/>
        <v>0</v>
      </c>
      <c r="T2074" s="395">
        <f t="shared" ca="1" si="3023"/>
        <v>0</v>
      </c>
      <c r="U2074" s="395">
        <f t="shared" ca="1" si="3024"/>
        <v>0</v>
      </c>
      <c r="V2074" s="395">
        <f t="shared" ca="1" si="3025"/>
        <v>0</v>
      </c>
      <c r="W2074" s="395">
        <f t="shared" ca="1" si="3026"/>
        <v>0</v>
      </c>
      <c r="X2074" s="334"/>
      <c r="Y2074" s="334"/>
      <c r="Z2074" s="334"/>
      <c r="AA2074" s="249"/>
      <c r="AB2074" s="249"/>
    </row>
    <row r="2075" spans="1:28" hidden="1" outlineLevel="1">
      <c r="A2075" s="331">
        <v>9</v>
      </c>
      <c r="B2075" s="309" t="str">
        <f t="shared" ca="1" si="3027"/>
        <v>Depreciated Net Capex 2021</v>
      </c>
      <c r="C2075" s="398"/>
      <c r="D2075" s="398"/>
      <c r="E2075" s="398"/>
      <c r="F2075" s="398"/>
      <c r="G2075" s="398"/>
      <c r="H2075" s="398"/>
      <c r="I2075" s="398"/>
      <c r="J2075" s="398"/>
      <c r="K2075" s="399"/>
      <c r="L2075" s="400">
        <f ca="1">L2061</f>
        <v>0</v>
      </c>
      <c r="M2075" s="395">
        <f ca="1">IF(L2099="n/a",L2075,IFERROR(IF((OFFSET($C2075,0,$A2075))&lt;0,
MIN(0,L2075-(OFFSET($C2075,0,$A2075)/(OFFSET($C2070,-$A2074,$A2075)))),
MAX(0,L2075-(OFFSET($C2075,0,$A2075)/(OFFSET($C2070,-$A2074,$A2075))))),0))</f>
        <v>0</v>
      </c>
      <c r="N2075" s="395">
        <f t="shared" ca="1" si="3017"/>
        <v>0</v>
      </c>
      <c r="O2075" s="395">
        <f t="shared" ca="1" si="3018"/>
        <v>0</v>
      </c>
      <c r="P2075" s="395">
        <f t="shared" ca="1" si="3019"/>
        <v>0</v>
      </c>
      <c r="Q2075" s="395">
        <f t="shared" ca="1" si="3020"/>
        <v>0</v>
      </c>
      <c r="R2075" s="395">
        <f t="shared" ca="1" si="3021"/>
        <v>0</v>
      </c>
      <c r="S2075" s="395">
        <f t="shared" ca="1" si="3022"/>
        <v>0</v>
      </c>
      <c r="T2075" s="395">
        <f t="shared" ca="1" si="3023"/>
        <v>0</v>
      </c>
      <c r="U2075" s="395">
        <f t="shared" ca="1" si="3024"/>
        <v>0</v>
      </c>
      <c r="V2075" s="395">
        <f t="shared" ca="1" si="3025"/>
        <v>0</v>
      </c>
      <c r="W2075" s="395">
        <f t="shared" ca="1" si="3026"/>
        <v>0</v>
      </c>
      <c r="X2075" s="334"/>
      <c r="Y2075" s="334"/>
      <c r="Z2075" s="334"/>
      <c r="AA2075" s="249"/>
      <c r="AB2075" s="249"/>
    </row>
    <row r="2076" spans="1:28" hidden="1" outlineLevel="1">
      <c r="A2076" s="331">
        <v>10</v>
      </c>
      <c r="B2076" s="309" t="str">
        <f t="shared" ca="1" si="3027"/>
        <v>Depreciated Net Capex 2022</v>
      </c>
      <c r="C2076" s="398"/>
      <c r="D2076" s="398"/>
      <c r="E2076" s="398"/>
      <c r="F2076" s="398"/>
      <c r="G2076" s="398"/>
      <c r="H2076" s="398"/>
      <c r="I2076" s="398"/>
      <c r="J2076" s="398"/>
      <c r="K2076" s="398"/>
      <c r="L2076" s="399"/>
      <c r="M2076" s="400">
        <f ca="1">M2061</f>
        <v>0</v>
      </c>
      <c r="N2076" s="395">
        <f ca="1">IF(M2100="n/a",M2076,IFERROR(IF((OFFSET($C2076,0,$A2076))&lt;0,
MIN(0,M2076-(OFFSET($C2076,0,$A2076)/(OFFSET($C2071,-$A2075,$A2076)))),
MAX(0,M2076-(OFFSET($C2076,0,$A2076)/(OFFSET($C2071,-$A2075,$A2076))))),0))</f>
        <v>0</v>
      </c>
      <c r="O2076" s="395">
        <f t="shared" ca="1" si="3018"/>
        <v>0</v>
      </c>
      <c r="P2076" s="395">
        <f t="shared" ca="1" si="3019"/>
        <v>0</v>
      </c>
      <c r="Q2076" s="395">
        <f t="shared" ca="1" si="3020"/>
        <v>0</v>
      </c>
      <c r="R2076" s="395">
        <f t="shared" ca="1" si="3021"/>
        <v>0</v>
      </c>
      <c r="S2076" s="395">
        <f t="shared" ca="1" si="3022"/>
        <v>0</v>
      </c>
      <c r="T2076" s="395">
        <f t="shared" ca="1" si="3023"/>
        <v>0</v>
      </c>
      <c r="U2076" s="395">
        <f t="shared" ca="1" si="3024"/>
        <v>0</v>
      </c>
      <c r="V2076" s="395">
        <f t="shared" ca="1" si="3025"/>
        <v>0</v>
      </c>
      <c r="W2076" s="395">
        <f t="shared" ca="1" si="3026"/>
        <v>0</v>
      </c>
      <c r="X2076" s="334"/>
      <c r="Y2076" s="334"/>
      <c r="Z2076" s="334"/>
      <c r="AA2076" s="249"/>
      <c r="AB2076" s="249"/>
    </row>
    <row r="2077" spans="1:28" hidden="1" outlineLevel="1">
      <c r="A2077" s="331">
        <v>11</v>
      </c>
      <c r="B2077" s="309" t="str">
        <f t="shared" ca="1" si="3027"/>
        <v>Depreciated Net Capex 2023</v>
      </c>
      <c r="C2077" s="398"/>
      <c r="D2077" s="398"/>
      <c r="E2077" s="398"/>
      <c r="F2077" s="398"/>
      <c r="G2077" s="398"/>
      <c r="H2077" s="398"/>
      <c r="I2077" s="398"/>
      <c r="J2077" s="398"/>
      <c r="K2077" s="398"/>
      <c r="L2077" s="398"/>
      <c r="M2077" s="399"/>
      <c r="N2077" s="400">
        <f>N2061</f>
        <v>0</v>
      </c>
      <c r="O2077" s="395">
        <f ca="1">IF(N2101="n/a",N2077,IFERROR(IF((OFFSET($C2077,0,$A2077))&lt;0,
MIN(0,N2077-(OFFSET($C2077,0,$A2077)/(OFFSET($C2072,-$A2076,$A2077)))),
MAX(0,N2077-(OFFSET($C2077,0,$A2077)/(OFFSET($C2072,-$A2076,$A2077))))),0))</f>
        <v>0</v>
      </c>
      <c r="P2077" s="395">
        <f t="shared" ca="1" si="3019"/>
        <v>0</v>
      </c>
      <c r="Q2077" s="395">
        <f t="shared" ca="1" si="3020"/>
        <v>0</v>
      </c>
      <c r="R2077" s="395">
        <f t="shared" ca="1" si="3021"/>
        <v>0</v>
      </c>
      <c r="S2077" s="395">
        <f t="shared" ca="1" si="3022"/>
        <v>0</v>
      </c>
      <c r="T2077" s="395">
        <f t="shared" ca="1" si="3023"/>
        <v>0</v>
      </c>
      <c r="U2077" s="395">
        <f t="shared" ca="1" si="3024"/>
        <v>0</v>
      </c>
      <c r="V2077" s="395">
        <f t="shared" ca="1" si="3025"/>
        <v>0</v>
      </c>
      <c r="W2077" s="395">
        <f t="shared" ca="1" si="3026"/>
        <v>0</v>
      </c>
      <c r="X2077" s="334"/>
      <c r="Y2077" s="334"/>
      <c r="Z2077" s="334"/>
      <c r="AA2077" s="249"/>
      <c r="AB2077" s="249"/>
    </row>
    <row r="2078" spans="1:28" hidden="1" outlineLevel="1">
      <c r="A2078" s="331">
        <v>12</v>
      </c>
      <c r="B2078" s="309" t="str">
        <f t="shared" ca="1" si="3027"/>
        <v>Depreciated Net Capex 2024</v>
      </c>
      <c r="C2078" s="398"/>
      <c r="D2078" s="398"/>
      <c r="E2078" s="398"/>
      <c r="F2078" s="398"/>
      <c r="G2078" s="398"/>
      <c r="H2078" s="398"/>
      <c r="I2078" s="398"/>
      <c r="J2078" s="398"/>
      <c r="K2078" s="398"/>
      <c r="L2078" s="398"/>
      <c r="M2078" s="398"/>
      <c r="N2078" s="399"/>
      <c r="O2078" s="400">
        <f>O2061</f>
        <v>0</v>
      </c>
      <c r="P2078" s="395">
        <f ca="1">IF(O2102="n/a",O2078,IFERROR(IF((OFFSET($C2078,0,$A2078))&lt;0,
MIN(0,O2078-(OFFSET($C2078,0,$A2078)/(OFFSET($C2073,-$A2077,$A2078)))),
MAX(0,O2078-(OFFSET($C2078,0,$A2078)/(OFFSET($C2073,-$A2077,$A2078))))),0))</f>
        <v>0</v>
      </c>
      <c r="Q2078" s="395">
        <f t="shared" ca="1" si="3020"/>
        <v>0</v>
      </c>
      <c r="R2078" s="395">
        <f t="shared" ca="1" si="3021"/>
        <v>0</v>
      </c>
      <c r="S2078" s="395">
        <f t="shared" ca="1" si="3022"/>
        <v>0</v>
      </c>
      <c r="T2078" s="395">
        <f t="shared" ca="1" si="3023"/>
        <v>0</v>
      </c>
      <c r="U2078" s="395">
        <f t="shared" ca="1" si="3024"/>
        <v>0</v>
      </c>
      <c r="V2078" s="395">
        <f t="shared" ca="1" si="3025"/>
        <v>0</v>
      </c>
      <c r="W2078" s="395">
        <f t="shared" ca="1" si="3026"/>
        <v>0</v>
      </c>
      <c r="X2078" s="334"/>
      <c r="Y2078" s="334"/>
      <c r="Z2078" s="334"/>
      <c r="AA2078" s="249"/>
      <c r="AB2078" s="249"/>
    </row>
    <row r="2079" spans="1:28" hidden="1" outlineLevel="1">
      <c r="A2079" s="331">
        <v>13</v>
      </c>
      <c r="B2079" s="309" t="str">
        <f t="shared" ca="1" si="3027"/>
        <v>Depreciated Net Capex 2025</v>
      </c>
      <c r="C2079" s="398"/>
      <c r="D2079" s="398"/>
      <c r="E2079" s="398"/>
      <c r="F2079" s="398"/>
      <c r="G2079" s="398"/>
      <c r="H2079" s="398"/>
      <c r="I2079" s="398"/>
      <c r="J2079" s="398"/>
      <c r="K2079" s="398"/>
      <c r="L2079" s="398"/>
      <c r="M2079" s="398"/>
      <c r="N2079" s="398"/>
      <c r="O2079" s="399"/>
      <c r="P2079" s="400">
        <f>P2061</f>
        <v>0</v>
      </c>
      <c r="Q2079" s="395">
        <f ca="1">IF(P2103="n/a",P2079,IFERROR(IF((OFFSET($C2079,0,$A2079))&lt;0,
MIN(0,P2079-(OFFSET($C2079,0,$A2079)/(OFFSET($C2074,-$A2078,$A2079)))),
MAX(0,P2079-(OFFSET($C2079,0,$A2079)/(OFFSET($C2074,-$A2078,$A2079))))),0))</f>
        <v>0</v>
      </c>
      <c r="R2079" s="395">
        <f t="shared" ca="1" si="3021"/>
        <v>0</v>
      </c>
      <c r="S2079" s="395">
        <f t="shared" ca="1" si="3022"/>
        <v>0</v>
      </c>
      <c r="T2079" s="395">
        <f t="shared" ca="1" si="3023"/>
        <v>0</v>
      </c>
      <c r="U2079" s="395">
        <f t="shared" ca="1" si="3024"/>
        <v>0</v>
      </c>
      <c r="V2079" s="395">
        <f t="shared" ca="1" si="3025"/>
        <v>0</v>
      </c>
      <c r="W2079" s="395">
        <f t="shared" ca="1" si="3026"/>
        <v>0</v>
      </c>
      <c r="X2079" s="334"/>
      <c r="Y2079" s="334"/>
      <c r="Z2079" s="334"/>
      <c r="AA2079" s="249"/>
      <c r="AB2079" s="249"/>
    </row>
    <row r="2080" spans="1:28" hidden="1" outlineLevel="1">
      <c r="A2080" s="331">
        <v>14</v>
      </c>
      <c r="B2080" s="309" t="str">
        <f t="shared" ca="1" si="3027"/>
        <v>Depreciated Net Capex 2026</v>
      </c>
      <c r="C2080" s="398"/>
      <c r="D2080" s="398"/>
      <c r="E2080" s="398"/>
      <c r="F2080" s="398"/>
      <c r="G2080" s="398"/>
      <c r="H2080" s="398"/>
      <c r="I2080" s="398"/>
      <c r="J2080" s="398"/>
      <c r="K2080" s="398"/>
      <c r="L2080" s="398"/>
      <c r="M2080" s="398"/>
      <c r="N2080" s="398"/>
      <c r="O2080" s="398"/>
      <c r="P2080" s="399"/>
      <c r="Q2080" s="400">
        <f>Q2061</f>
        <v>0</v>
      </c>
      <c r="R2080" s="395">
        <f ca="1">IF(Q2104="n/a",Q2080,IFERROR(IF((OFFSET($C2080,0,$A2080))&lt;0,
MIN(0,Q2080-(OFFSET($C2080,0,$A2080)/(OFFSET($C2075,-$A2079,$A2080)))),
MAX(0,Q2080-(OFFSET($C2080,0,$A2080)/(OFFSET($C2075,-$A2079,$A2080))))),0))</f>
        <v>0</v>
      </c>
      <c r="S2080" s="395">
        <f t="shared" ca="1" si="3022"/>
        <v>0</v>
      </c>
      <c r="T2080" s="395">
        <f t="shared" ca="1" si="3023"/>
        <v>0</v>
      </c>
      <c r="U2080" s="395">
        <f t="shared" ca="1" si="3024"/>
        <v>0</v>
      </c>
      <c r="V2080" s="395">
        <f t="shared" ca="1" si="3025"/>
        <v>0</v>
      </c>
      <c r="W2080" s="395">
        <f t="shared" ca="1" si="3026"/>
        <v>0</v>
      </c>
      <c r="X2080" s="334"/>
      <c r="Y2080" s="334"/>
      <c r="Z2080" s="334"/>
      <c r="AA2080" s="249"/>
      <c r="AB2080" s="249"/>
    </row>
    <row r="2081" spans="1:28" hidden="1" outlineLevel="1">
      <c r="A2081" s="331">
        <v>15</v>
      </c>
      <c r="B2081" s="309" t="str">
        <f t="shared" ca="1" si="3027"/>
        <v>Depreciated Net Capex 2027</v>
      </c>
      <c r="C2081" s="398"/>
      <c r="D2081" s="398"/>
      <c r="E2081" s="398"/>
      <c r="F2081" s="398"/>
      <c r="G2081" s="398"/>
      <c r="H2081" s="398"/>
      <c r="I2081" s="398"/>
      <c r="J2081" s="398"/>
      <c r="K2081" s="398"/>
      <c r="L2081" s="398"/>
      <c r="M2081" s="398"/>
      <c r="N2081" s="398"/>
      <c r="O2081" s="398"/>
      <c r="P2081" s="398"/>
      <c r="Q2081" s="399"/>
      <c r="R2081" s="400">
        <f>R2061</f>
        <v>0</v>
      </c>
      <c r="S2081" s="395">
        <f ca="1">IF(R2105="n/a",R2081,IFERROR(IF((OFFSET($C2081,0,$A2081))&lt;0,
MIN(0,R2081-(OFFSET($C2081,0,$A2081)/(OFFSET($C2076,-$A2080,$A2081)))),
MAX(0,R2081-(OFFSET($C2081,0,$A2081)/(OFFSET($C2076,-$A2080,$A2081))))),0))</f>
        <v>0</v>
      </c>
      <c r="T2081" s="395">
        <f t="shared" ca="1" si="3023"/>
        <v>0</v>
      </c>
      <c r="U2081" s="395">
        <f t="shared" ca="1" si="3024"/>
        <v>0</v>
      </c>
      <c r="V2081" s="395">
        <f t="shared" ca="1" si="3025"/>
        <v>0</v>
      </c>
      <c r="W2081" s="395">
        <f t="shared" ca="1" si="3026"/>
        <v>0</v>
      </c>
      <c r="X2081" s="334"/>
      <c r="Y2081" s="334"/>
      <c r="Z2081" s="334"/>
      <c r="AA2081" s="249"/>
      <c r="AB2081" s="249"/>
    </row>
    <row r="2082" spans="1:28" hidden="1" outlineLevel="1">
      <c r="A2082" s="331">
        <v>16</v>
      </c>
      <c r="B2082" s="309" t="str">
        <f t="shared" ca="1" si="3027"/>
        <v>Depreciated Net Capex 2028</v>
      </c>
      <c r="C2082" s="398"/>
      <c r="D2082" s="398"/>
      <c r="E2082" s="398"/>
      <c r="F2082" s="398"/>
      <c r="G2082" s="398"/>
      <c r="H2082" s="398"/>
      <c r="I2082" s="398"/>
      <c r="J2082" s="398"/>
      <c r="K2082" s="398"/>
      <c r="L2082" s="398"/>
      <c r="M2082" s="398"/>
      <c r="N2082" s="398"/>
      <c r="O2082" s="398"/>
      <c r="P2082" s="398"/>
      <c r="Q2082" s="398"/>
      <c r="R2082" s="399"/>
      <c r="S2082" s="400">
        <f>S2061</f>
        <v>0</v>
      </c>
      <c r="T2082" s="395">
        <f ca="1">IF(S2106="n/a",S2082,IFERROR(IF((OFFSET($C2082,0,$A2082))&lt;0,
MIN(0,S2082-(OFFSET($C2082,0,$A2082)/(OFFSET($C2077,-$A2081,$A2082)))),
MAX(0,S2082-(OFFSET($C2082,0,$A2082)/(OFFSET($C2077,-$A2081,$A2082))))),0))</f>
        <v>0</v>
      </c>
      <c r="U2082" s="395">
        <f t="shared" ca="1" si="3024"/>
        <v>0</v>
      </c>
      <c r="V2082" s="395">
        <f t="shared" ca="1" si="3025"/>
        <v>0</v>
      </c>
      <c r="W2082" s="395">
        <f t="shared" ca="1" si="3026"/>
        <v>0</v>
      </c>
      <c r="X2082" s="334"/>
      <c r="Y2082" s="334"/>
      <c r="Z2082" s="334"/>
      <c r="AA2082" s="249"/>
      <c r="AB2082" s="249"/>
    </row>
    <row r="2083" spans="1:28" hidden="1" outlineLevel="1">
      <c r="A2083" s="331">
        <v>17</v>
      </c>
      <c r="B2083" s="309" t="str">
        <f t="shared" ca="1" si="3027"/>
        <v>Depreciated Net Capex 2029</v>
      </c>
      <c r="C2083" s="398"/>
      <c r="D2083" s="398"/>
      <c r="E2083" s="398"/>
      <c r="F2083" s="398"/>
      <c r="G2083" s="398"/>
      <c r="H2083" s="398"/>
      <c r="I2083" s="398"/>
      <c r="J2083" s="398"/>
      <c r="K2083" s="398"/>
      <c r="L2083" s="398"/>
      <c r="M2083" s="398"/>
      <c r="N2083" s="398"/>
      <c r="O2083" s="398"/>
      <c r="P2083" s="398"/>
      <c r="Q2083" s="398"/>
      <c r="R2083" s="398"/>
      <c r="S2083" s="399"/>
      <c r="T2083" s="400">
        <f>T2061</f>
        <v>0</v>
      </c>
      <c r="U2083" s="395">
        <f ca="1">IF(T2107="n/a",T2083,IFERROR(IF((OFFSET($C2083,0,$A2083))&lt;0,
MIN(0,T2083-(OFFSET($C2083,0,$A2083)/(OFFSET($C2078,-$A2082,$A2083)))),
MAX(0,T2083-(OFFSET($C2083,0,$A2083)/(OFFSET($C2078,-$A2082,$A2083))))),0))</f>
        <v>0</v>
      </c>
      <c r="V2083" s="395">
        <f t="shared" ca="1" si="3025"/>
        <v>0</v>
      </c>
      <c r="W2083" s="395">
        <f t="shared" ca="1" si="3026"/>
        <v>0</v>
      </c>
      <c r="X2083" s="334"/>
      <c r="Y2083" s="334"/>
      <c r="Z2083" s="334"/>
      <c r="AA2083" s="249"/>
      <c r="AB2083" s="249"/>
    </row>
    <row r="2084" spans="1:28" hidden="1" outlineLevel="1">
      <c r="A2084" s="331">
        <v>18</v>
      </c>
      <c r="B2084" s="309" t="str">
        <f t="shared" ca="1" si="3027"/>
        <v>Depreciated Net Capex 2030</v>
      </c>
      <c r="C2084" s="398"/>
      <c r="D2084" s="398"/>
      <c r="E2084" s="398"/>
      <c r="F2084" s="398"/>
      <c r="G2084" s="398"/>
      <c r="H2084" s="398"/>
      <c r="I2084" s="398"/>
      <c r="J2084" s="398"/>
      <c r="K2084" s="398"/>
      <c r="L2084" s="398"/>
      <c r="M2084" s="398"/>
      <c r="N2084" s="398"/>
      <c r="O2084" s="398"/>
      <c r="P2084" s="398"/>
      <c r="Q2084" s="398"/>
      <c r="R2084" s="398"/>
      <c r="S2084" s="398"/>
      <c r="T2084" s="399"/>
      <c r="U2084" s="400">
        <f>U2061</f>
        <v>0</v>
      </c>
      <c r="V2084" s="395">
        <f ca="1">IF(U2108="n/a",U2084,IFERROR(IF((OFFSET($C2084,0,$A2084))&lt;0,
MIN(0,U2084-(OFFSET($C2084,0,$A2084)/(OFFSET($C2079,-$A2083,$A2084)))),
MAX(0,U2084-(OFFSET($C2084,0,$A2084)/(OFFSET($C2079,-$A2083,$A2084))))),0))</f>
        <v>0</v>
      </c>
      <c r="W2084" s="395">
        <f t="shared" ca="1" si="3026"/>
        <v>0</v>
      </c>
      <c r="X2084" s="334"/>
      <c r="Y2084" s="334"/>
      <c r="Z2084" s="334"/>
      <c r="AA2084" s="249"/>
      <c r="AB2084" s="249"/>
    </row>
    <row r="2085" spans="1:28" hidden="1" outlineLevel="1">
      <c r="A2085" s="331">
        <v>19</v>
      </c>
      <c r="B2085" s="309" t="str">
        <f t="shared" ca="1" si="3027"/>
        <v>Depreciated Net Capex 2031</v>
      </c>
      <c r="C2085" s="398"/>
      <c r="D2085" s="398"/>
      <c r="E2085" s="398"/>
      <c r="F2085" s="398"/>
      <c r="G2085" s="398"/>
      <c r="H2085" s="398"/>
      <c r="I2085" s="398"/>
      <c r="J2085" s="398"/>
      <c r="K2085" s="398"/>
      <c r="L2085" s="398"/>
      <c r="M2085" s="398"/>
      <c r="N2085" s="398"/>
      <c r="O2085" s="398"/>
      <c r="P2085" s="398"/>
      <c r="Q2085" s="398"/>
      <c r="R2085" s="398"/>
      <c r="S2085" s="398"/>
      <c r="T2085" s="398"/>
      <c r="U2085" s="399"/>
      <c r="V2085" s="400">
        <f>V2061</f>
        <v>0</v>
      </c>
      <c r="W2085" s="395">
        <f ca="1">IF(V2109="n/a",V2085,IFERROR(IF((OFFSET($C2085,0,$A2085))&lt;0,
MIN(0,V2085-(OFFSET($C2085,0,$A2085)/(OFFSET($C2080,-$A2084,$A2085)))),
MAX(0,V2085-(OFFSET($C2085,0,$A2085)/(OFFSET($C2080,-$A2084,$A2085))))),0))</f>
        <v>0</v>
      </c>
      <c r="X2085" s="334"/>
      <c r="Y2085" s="334"/>
      <c r="Z2085" s="334"/>
      <c r="AA2085" s="249"/>
      <c r="AB2085" s="249"/>
    </row>
    <row r="2086" spans="1:28" hidden="1" outlineLevel="1">
      <c r="A2086" s="331">
        <v>20</v>
      </c>
      <c r="B2086" s="309" t="str">
        <f t="shared" ca="1" si="3027"/>
        <v>Depreciated Net Capex 2032</v>
      </c>
      <c r="C2086" s="398"/>
      <c r="D2086" s="398"/>
      <c r="E2086" s="398"/>
      <c r="F2086" s="398"/>
      <c r="G2086" s="398"/>
      <c r="H2086" s="398"/>
      <c r="I2086" s="398"/>
      <c r="J2086" s="398"/>
      <c r="K2086" s="398"/>
      <c r="L2086" s="398"/>
      <c r="M2086" s="398"/>
      <c r="N2086" s="398"/>
      <c r="O2086" s="398"/>
      <c r="P2086" s="398"/>
      <c r="Q2086" s="398"/>
      <c r="R2086" s="398"/>
      <c r="S2086" s="398"/>
      <c r="T2086" s="398"/>
      <c r="U2086" s="398"/>
      <c r="V2086" s="399"/>
      <c r="W2086" s="395">
        <f>W2061</f>
        <v>0</v>
      </c>
      <c r="X2086" s="249"/>
      <c r="Y2086" s="249"/>
      <c r="Z2086" s="249"/>
      <c r="AA2086" s="249"/>
      <c r="AB2086" s="249"/>
    </row>
    <row r="2087" spans="1:28" hidden="1" outlineLevel="1">
      <c r="A2087" s="249"/>
      <c r="B2087" s="332"/>
      <c r="C2087" s="395"/>
      <c r="D2087" s="395"/>
      <c r="E2087" s="395"/>
      <c r="F2087" s="395"/>
      <c r="G2087" s="395"/>
      <c r="H2087" s="395"/>
      <c r="I2087" s="395"/>
      <c r="J2087" s="395"/>
      <c r="K2087" s="395"/>
      <c r="L2087" s="395"/>
      <c r="M2087" s="395"/>
      <c r="N2087" s="395"/>
      <c r="O2087" s="395"/>
      <c r="P2087" s="395"/>
      <c r="Q2087" s="395"/>
      <c r="R2087" s="395"/>
      <c r="S2087" s="395"/>
      <c r="T2087" s="395"/>
      <c r="U2087" s="395"/>
      <c r="V2087" s="395"/>
      <c r="W2087" s="395"/>
      <c r="X2087" s="249"/>
      <c r="Y2087" s="249"/>
      <c r="Z2087" s="249"/>
      <c r="AA2087" s="249"/>
      <c r="AB2087" s="249"/>
    </row>
    <row r="2088" spans="1:28" hidden="1" outlineLevel="1">
      <c r="A2088" s="249"/>
      <c r="B2088" s="332"/>
      <c r="C2088" s="395"/>
      <c r="D2088" s="395"/>
      <c r="E2088" s="395"/>
      <c r="F2088" s="395"/>
      <c r="G2088" s="395"/>
      <c r="H2088" s="395"/>
      <c r="I2088" s="395"/>
      <c r="J2088" s="395"/>
      <c r="K2088" s="395"/>
      <c r="L2088" s="395"/>
      <c r="M2088" s="395"/>
      <c r="N2088" s="395"/>
      <c r="O2088" s="395"/>
      <c r="P2088" s="395"/>
      <c r="Q2088" s="395"/>
      <c r="R2088" s="395"/>
      <c r="S2088" s="395"/>
      <c r="T2088" s="395"/>
      <c r="U2088" s="395"/>
      <c r="V2088" s="395"/>
      <c r="W2088" s="395"/>
      <c r="X2088" s="249"/>
      <c r="Y2088" s="249"/>
      <c r="Z2088" s="249"/>
      <c r="AA2088" s="249"/>
      <c r="AB2088" s="249"/>
    </row>
    <row r="2089" spans="1:28" hidden="1" outlineLevel="1">
      <c r="A2089" s="249"/>
      <c r="B2089" s="309" t="s">
        <v>302</v>
      </c>
      <c r="C2089" s="395"/>
      <c r="D2089" s="395">
        <f t="shared" ref="D2089" ca="1" si="3028">IF(C2089="n/a","n/a",IF(AND(C2089&lt;1,D2063=0),0,
IF(D2063=0,C2089-1,
IF(C2089&lt;1,D2064,
(((C2089-1)*(C2065-(C2065/(C2089))))+(D2063*D2064))/(D2065)))))</f>
        <v>0</v>
      </c>
      <c r="E2089" s="395">
        <f t="shared" ref="E2089" ca="1" si="3029">IF(D2089="n/a","n/a",IF(AND(D2089&lt;1,E2063=0),0,
IF(E2063=0,D2089-1,
IF(D2089&lt;1,E2064,
(((D2089-1)*(D2065-(D2065/(D2089))))+(E2063*E2064))/(E2065)))))</f>
        <v>0</v>
      </c>
      <c r="F2089" s="395">
        <f t="shared" ref="F2089" ca="1" si="3030">IF(E2089="n/a","n/a",IF(AND(E2089&lt;1,F2063=0),0,
IF(F2063=0,E2089-1,
IF(E2089&lt;1,F2064,
(((E2089-1)*(E2065-(E2065/(E2089))))+(F2063*F2064))/(F2065)))))</f>
        <v>0</v>
      </c>
      <c r="G2089" s="395">
        <f t="shared" ref="G2089" ca="1" si="3031">IF(F2089="n/a","n/a",IF(AND(F2089&lt;1,G2063=0),0,
IF(G2063=0,F2089-1,
IF(F2089&lt;1,G2064,
(((F2089-1)*(F2065-(F2065/(F2089))))+(G2063*G2064))/(G2065)))))</f>
        <v>0</v>
      </c>
      <c r="H2089" s="395">
        <f t="shared" ref="H2089" ca="1" si="3032">IF(G2089="n/a","n/a",IF(AND(G2089&lt;1,H2063=0),0,
IF(H2063=0,G2089-1,
IF(G2089&lt;1,H2064,
(((G2089-1)*(G2065-(G2065/(G2089))))+(H2063*H2064))/(H2065)))))</f>
        <v>0</v>
      </c>
      <c r="I2089" s="395">
        <f ca="1">IF(H2089="n/a","n/a",IF(AND(H2089&lt;1,I2063=0),0,
IF(I2063=0,H2089-1,
IF(H2089&lt;1,I2064,
(((H2089-1)*(H2065-(H2065/(H2089))))+(I2063*I2064))/(I2065)))))</f>
        <v>0</v>
      </c>
      <c r="J2089" s="395">
        <f t="shared" ref="J2089" ca="1" si="3033">IF(I2089="n/a","n/a",IF(AND(I2089&lt;1,J2063=0),0,
IF(J2063=0,I2089-1,
IF(I2089&lt;1,J2064,
(((I2089-1)*(I2065-(I2065/(I2089))))+(J2063*J2064))/(J2065)))))</f>
        <v>0</v>
      </c>
      <c r="K2089" s="395">
        <f t="shared" ref="K2089" ca="1" si="3034">IF(J2089="n/a","n/a",IF(AND(J2089&lt;1,K2063=0),0,
IF(K2063=0,J2089-1,
IF(J2089&lt;1,K2064,
(((J2089-1)*(J2065-(J2065/(J2089))))+(K2063*K2064))/(K2065)))))</f>
        <v>0</v>
      </c>
      <c r="L2089" s="395">
        <f t="shared" ref="L2089" ca="1" si="3035">IF(K2089="n/a","n/a",IF(AND(K2089&lt;1,L2063=0),0,
IF(L2063=0,K2089-1,
IF(K2089&lt;1,L2064,
(((K2089-1)*(K2065-(K2065/(K2089))))+(L2063*L2064))/(L2065)))))</f>
        <v>0</v>
      </c>
      <c r="M2089" s="395">
        <f t="shared" ref="M2089" ca="1" si="3036">IF(L2089="n/a","n/a",IF(AND(L2089&lt;1,M2063=0),0,
IF(M2063=0,L2089-1,
IF(L2089&lt;1,M2064,
(((L2089-1)*(L2065-(L2065/(L2089))))+(M2063*M2064))/(M2065)))))</f>
        <v>0</v>
      </c>
      <c r="N2089" s="395">
        <f t="shared" ref="N2089" ca="1" si="3037">IF(M2089="n/a","n/a",IF(AND(M2089&lt;1,N2063=0),0,
IF(N2063=0,M2089-1,
IF(M2089&lt;1,N2064,
(((M2089-1)*(M2065-(M2065/(M2089))))+(N2063*N2064))/(N2065)))))</f>
        <v>0</v>
      </c>
      <c r="O2089" s="395">
        <f t="shared" ref="O2089" ca="1" si="3038">IF(N2089="n/a","n/a",IF(AND(N2089&lt;1,O2063=0),0,
IF(O2063=0,N2089-1,
IF(N2089&lt;1,O2064,
(((N2089-1)*(N2065-(N2065/(N2089))))+(O2063*O2064))/(O2065)))))</f>
        <v>0</v>
      </c>
      <c r="P2089" s="395">
        <f t="shared" ref="P2089" ca="1" si="3039">IF(O2089="n/a","n/a",IF(AND(O2089&lt;1,P2063=0),0,
IF(P2063=0,O2089-1,
IF(O2089&lt;1,P2064,
(((O2089-1)*(O2065-(O2065/(O2089))))+(P2063*P2064))/(P2065)))))</f>
        <v>0</v>
      </c>
      <c r="Q2089" s="395">
        <f t="shared" ref="Q2089" ca="1" si="3040">IF(P2089="n/a","n/a",IF(AND(P2089&lt;1,Q2063=0),0,
IF(Q2063=0,P2089-1,
IF(P2089&lt;1,Q2064,
(((P2089-1)*(P2065-(P2065/(P2089))))+(Q2063*Q2064))/(Q2065)))))</f>
        <v>0</v>
      </c>
      <c r="R2089" s="395">
        <f t="shared" ref="R2089" ca="1" si="3041">IF(Q2089="n/a","n/a",IF(AND(Q2089&lt;1,R2063=0),0,
IF(R2063=0,Q2089-1,
IF(Q2089&lt;1,R2064,
(((Q2089-1)*(Q2065-(Q2065/(Q2089))))+(R2063*R2064))/(R2065)))))</f>
        <v>0</v>
      </c>
      <c r="S2089" s="395">
        <f t="shared" ref="S2089" ca="1" si="3042">IF(R2089="n/a","n/a",IF(AND(R2089&lt;1,S2063=0),0,
IF(S2063=0,R2089-1,
IF(R2089&lt;1,S2064,
(((R2089-1)*(R2065-(R2065/(R2089))))+(S2063*S2064))/(S2065)))))</f>
        <v>0</v>
      </c>
      <c r="T2089" s="395">
        <f t="shared" ref="T2089" ca="1" si="3043">IF(S2089="n/a","n/a",IF(AND(S2089&lt;1,T2063=0),0,
IF(T2063=0,S2089-1,
IF(S2089&lt;1,T2064,
(((S2089-1)*(S2065-(S2065/(S2089))))+(T2063*T2064))/(T2065)))))</f>
        <v>0</v>
      </c>
      <c r="U2089" s="395">
        <f t="shared" ref="U2089" ca="1" si="3044">IF(T2089="n/a","n/a",IF(AND(T2089&lt;1,U2063=0),0,
IF(U2063=0,T2089-1,
IF(T2089&lt;1,U2064,
(((T2089-1)*(T2065-(T2065/(T2089))))+(U2063*U2064))/(U2065)))))</f>
        <v>0</v>
      </c>
      <c r="V2089" s="395">
        <f t="shared" ref="V2089" ca="1" si="3045">IF(U2089="n/a","n/a",IF(AND(U2089&lt;1,V2063=0),0,
IF(V2063=0,U2089-1,
IF(U2089&lt;1,V2064,
(((U2089-1)*(U2065-(U2065/(U2089))))+(V2063*V2064))/(V2065)))))</f>
        <v>0</v>
      </c>
      <c r="W2089" s="395">
        <f t="shared" ref="W2089" ca="1" si="3046">IF(V2089="n/a","n/a",IF(AND(V2089&lt;1,W2063=0),0,
IF(W2063=0,V2089-1,
IF(V2089&lt;1,W2064,
(((V2089-1)*(V2065-(V2065/(V2089))))+(W2063*W2064))/(W2065)))))</f>
        <v>0</v>
      </c>
      <c r="X2089" s="249"/>
      <c r="Y2089" s="249"/>
      <c r="Z2089" s="249"/>
      <c r="AA2089" s="249"/>
      <c r="AB2089" s="249"/>
    </row>
    <row r="2090" spans="1:28" hidden="1" outlineLevel="1">
      <c r="A2090" s="249"/>
      <c r="B2090" s="309" t="s">
        <v>301</v>
      </c>
      <c r="C2090" s="400">
        <f ca="1">C2062</f>
        <v>0</v>
      </c>
      <c r="D2090" s="395">
        <f t="shared" ref="D2090" ca="1" si="3047">IF(C2090="n/a","n/a",MAX(0,C2090-1))</f>
        <v>0</v>
      </c>
      <c r="E2090" s="395">
        <f t="shared" ref="E2090:E2091" ca="1" si="3048">IF(D2090="n/a","n/a",MAX(0,D2090-1))</f>
        <v>0</v>
      </c>
      <c r="F2090" s="395">
        <f t="shared" ref="F2090:F2092" ca="1" si="3049">IF(E2090="n/a","n/a",MAX(0,E2090-1))</f>
        <v>0</v>
      </c>
      <c r="G2090" s="395">
        <f t="shared" ref="G2090:G2093" ca="1" si="3050">IF(F2090="n/a","n/a",MAX(0,F2090-1))</f>
        <v>0</v>
      </c>
      <c r="H2090" s="395">
        <f t="shared" ref="H2090:H2094" ca="1" si="3051">IF(G2090="n/a","n/a",MAX(0,G2090-1))</f>
        <v>0</v>
      </c>
      <c r="I2090" s="395">
        <f t="shared" ref="I2090:I2095" ca="1" si="3052">IF(H2090="n/a","n/a",MAX(0,H2090-1))</f>
        <v>0</v>
      </c>
      <c r="J2090" s="395">
        <f t="shared" ref="J2090:J2096" ca="1" si="3053">IF(I2090="n/a","n/a",MAX(0,I2090-1))</f>
        <v>0</v>
      </c>
      <c r="K2090" s="395">
        <f t="shared" ref="K2090:K2097" ca="1" si="3054">IF(J2090="n/a","n/a",MAX(0,J2090-1))</f>
        <v>0</v>
      </c>
      <c r="L2090" s="395">
        <f t="shared" ref="L2090:L2098" ca="1" si="3055">IF(K2090="n/a","n/a",MAX(0,K2090-1))</f>
        <v>0</v>
      </c>
      <c r="M2090" s="395">
        <f t="shared" ref="M2090:M2099" ca="1" si="3056">IF(L2090="n/a","n/a",MAX(0,L2090-1))</f>
        <v>0</v>
      </c>
      <c r="N2090" s="395">
        <f t="shared" ref="N2090:N2100" ca="1" si="3057">IF(M2090="n/a","n/a",MAX(0,M2090-1))</f>
        <v>0</v>
      </c>
      <c r="O2090" s="395">
        <f t="shared" ref="O2090:O2101" ca="1" si="3058">IF(N2090="n/a","n/a",MAX(0,N2090-1))</f>
        <v>0</v>
      </c>
      <c r="P2090" s="395">
        <f t="shared" ref="P2090:P2102" ca="1" si="3059">IF(O2090="n/a","n/a",MAX(0,O2090-1))</f>
        <v>0</v>
      </c>
      <c r="Q2090" s="395">
        <f t="shared" ref="Q2090:Q2103" ca="1" si="3060">IF(P2090="n/a","n/a",MAX(0,P2090-1))</f>
        <v>0</v>
      </c>
      <c r="R2090" s="395">
        <f t="shared" ref="R2090:R2104" ca="1" si="3061">IF(Q2090="n/a","n/a",MAX(0,Q2090-1))</f>
        <v>0</v>
      </c>
      <c r="S2090" s="395">
        <f t="shared" ref="S2090:S2105" ca="1" si="3062">IF(R2090="n/a","n/a",MAX(0,R2090-1))</f>
        <v>0</v>
      </c>
      <c r="T2090" s="395">
        <f t="shared" ref="T2090:T2106" ca="1" si="3063">IF(S2090="n/a","n/a",MAX(0,S2090-1))</f>
        <v>0</v>
      </c>
      <c r="U2090" s="395">
        <f t="shared" ref="U2090:U2107" ca="1" si="3064">IF(T2090="n/a","n/a",MAX(0,T2090-1))</f>
        <v>0</v>
      </c>
      <c r="V2090" s="395">
        <f t="shared" ref="V2090:V2108" ca="1" si="3065">IF(U2090="n/a","n/a",MAX(0,U2090-1))</f>
        <v>0</v>
      </c>
      <c r="W2090" s="395">
        <f t="shared" ref="W2090:W2108" ca="1" si="3066">IF(V2090="n/a","n/a",MAX(0,V2090-1))</f>
        <v>0</v>
      </c>
      <c r="X2090" s="249"/>
      <c r="Y2090" s="249"/>
      <c r="Z2090" s="249"/>
      <c r="AA2090" s="249"/>
      <c r="AB2090" s="249"/>
    </row>
    <row r="2091" spans="1:28" hidden="1" outlineLevel="1">
      <c r="A2091" s="249"/>
      <c r="B2091" s="309" t="str">
        <f t="shared" ref="B2091:B2110" ca="1" si="3067">"RL Capex "&amp;OFFSET($C$6,0,A2067)</f>
        <v>RL Capex 2013</v>
      </c>
      <c r="C2091" s="396"/>
      <c r="D2091" s="400">
        <f ca="1">D2062</f>
        <v>0</v>
      </c>
      <c r="E2091" s="395">
        <f t="shared" ca="1" si="3048"/>
        <v>0</v>
      </c>
      <c r="F2091" s="395">
        <f t="shared" ca="1" si="3049"/>
        <v>0</v>
      </c>
      <c r="G2091" s="395">
        <f t="shared" ca="1" si="3050"/>
        <v>0</v>
      </c>
      <c r="H2091" s="395">
        <f t="shared" ca="1" si="3051"/>
        <v>0</v>
      </c>
      <c r="I2091" s="395">
        <f t="shared" ca="1" si="3052"/>
        <v>0</v>
      </c>
      <c r="J2091" s="395">
        <f t="shared" ca="1" si="3053"/>
        <v>0</v>
      </c>
      <c r="K2091" s="395">
        <f t="shared" ca="1" si="3054"/>
        <v>0</v>
      </c>
      <c r="L2091" s="395">
        <f t="shared" ca="1" si="3055"/>
        <v>0</v>
      </c>
      <c r="M2091" s="395">
        <f t="shared" ca="1" si="3056"/>
        <v>0</v>
      </c>
      <c r="N2091" s="395">
        <f t="shared" ca="1" si="3057"/>
        <v>0</v>
      </c>
      <c r="O2091" s="395">
        <f t="shared" ca="1" si="3058"/>
        <v>0</v>
      </c>
      <c r="P2091" s="395">
        <f t="shared" ca="1" si="3059"/>
        <v>0</v>
      </c>
      <c r="Q2091" s="395">
        <f t="shared" ca="1" si="3060"/>
        <v>0</v>
      </c>
      <c r="R2091" s="395">
        <f t="shared" ca="1" si="3061"/>
        <v>0</v>
      </c>
      <c r="S2091" s="395">
        <f t="shared" ca="1" si="3062"/>
        <v>0</v>
      </c>
      <c r="T2091" s="395">
        <f t="shared" ca="1" si="3063"/>
        <v>0</v>
      </c>
      <c r="U2091" s="395">
        <f t="shared" ca="1" si="3064"/>
        <v>0</v>
      </c>
      <c r="V2091" s="395">
        <f t="shared" ca="1" si="3065"/>
        <v>0</v>
      </c>
      <c r="W2091" s="395">
        <f t="shared" ca="1" si="3066"/>
        <v>0</v>
      </c>
      <c r="X2091" s="249"/>
      <c r="Y2091" s="249"/>
      <c r="Z2091" s="249"/>
      <c r="AA2091" s="249"/>
      <c r="AB2091" s="249"/>
    </row>
    <row r="2092" spans="1:28" hidden="1" outlineLevel="1">
      <c r="A2092" s="249"/>
      <c r="B2092" s="309" t="str">
        <f t="shared" ca="1" si="3067"/>
        <v>RL Capex 2014</v>
      </c>
      <c r="C2092" s="401"/>
      <c r="D2092" s="396"/>
      <c r="E2092" s="400">
        <f ca="1">E2062</f>
        <v>0</v>
      </c>
      <c r="F2092" s="395">
        <f t="shared" ca="1" si="3049"/>
        <v>0</v>
      </c>
      <c r="G2092" s="395">
        <f t="shared" ca="1" si="3050"/>
        <v>0</v>
      </c>
      <c r="H2092" s="395">
        <f t="shared" ca="1" si="3051"/>
        <v>0</v>
      </c>
      <c r="I2092" s="395">
        <f t="shared" ca="1" si="3052"/>
        <v>0</v>
      </c>
      <c r="J2092" s="395">
        <f t="shared" ca="1" si="3053"/>
        <v>0</v>
      </c>
      <c r="K2092" s="395">
        <f t="shared" ca="1" si="3054"/>
        <v>0</v>
      </c>
      <c r="L2092" s="395">
        <f t="shared" ca="1" si="3055"/>
        <v>0</v>
      </c>
      <c r="M2092" s="395">
        <f t="shared" ca="1" si="3056"/>
        <v>0</v>
      </c>
      <c r="N2092" s="395">
        <f t="shared" ca="1" si="3057"/>
        <v>0</v>
      </c>
      <c r="O2092" s="395">
        <f t="shared" ca="1" si="3058"/>
        <v>0</v>
      </c>
      <c r="P2092" s="395">
        <f t="shared" ca="1" si="3059"/>
        <v>0</v>
      </c>
      <c r="Q2092" s="395">
        <f t="shared" ca="1" si="3060"/>
        <v>0</v>
      </c>
      <c r="R2092" s="395">
        <f t="shared" ca="1" si="3061"/>
        <v>0</v>
      </c>
      <c r="S2092" s="395">
        <f t="shared" ca="1" si="3062"/>
        <v>0</v>
      </c>
      <c r="T2092" s="395">
        <f t="shared" ca="1" si="3063"/>
        <v>0</v>
      </c>
      <c r="U2092" s="395">
        <f t="shared" ca="1" si="3064"/>
        <v>0</v>
      </c>
      <c r="V2092" s="395">
        <f t="shared" ca="1" si="3065"/>
        <v>0</v>
      </c>
      <c r="W2092" s="395">
        <f t="shared" ca="1" si="3066"/>
        <v>0</v>
      </c>
      <c r="X2092" s="249"/>
      <c r="Y2092" s="249"/>
      <c r="Z2092" s="249"/>
      <c r="AA2092" s="249"/>
      <c r="AB2092" s="249"/>
    </row>
    <row r="2093" spans="1:28" hidden="1" outlineLevel="1">
      <c r="A2093" s="249"/>
      <c r="B2093" s="309" t="str">
        <f t="shared" ca="1" si="3067"/>
        <v>RL Capex 2015</v>
      </c>
      <c r="C2093" s="401"/>
      <c r="D2093" s="401"/>
      <c r="E2093" s="396"/>
      <c r="F2093" s="400">
        <f ca="1">F2062</f>
        <v>0</v>
      </c>
      <c r="G2093" s="395">
        <f t="shared" ca="1" si="3050"/>
        <v>0</v>
      </c>
      <c r="H2093" s="395">
        <f t="shared" ca="1" si="3051"/>
        <v>0</v>
      </c>
      <c r="I2093" s="395">
        <f t="shared" ca="1" si="3052"/>
        <v>0</v>
      </c>
      <c r="J2093" s="395">
        <f t="shared" ca="1" si="3053"/>
        <v>0</v>
      </c>
      <c r="K2093" s="395">
        <f t="shared" ca="1" si="3054"/>
        <v>0</v>
      </c>
      <c r="L2093" s="395">
        <f t="shared" ca="1" si="3055"/>
        <v>0</v>
      </c>
      <c r="M2093" s="395">
        <f t="shared" ca="1" si="3056"/>
        <v>0</v>
      </c>
      <c r="N2093" s="395">
        <f t="shared" ca="1" si="3057"/>
        <v>0</v>
      </c>
      <c r="O2093" s="395">
        <f t="shared" ca="1" si="3058"/>
        <v>0</v>
      </c>
      <c r="P2093" s="395">
        <f t="shared" ca="1" si="3059"/>
        <v>0</v>
      </c>
      <c r="Q2093" s="395">
        <f t="shared" ca="1" si="3060"/>
        <v>0</v>
      </c>
      <c r="R2093" s="395">
        <f t="shared" ca="1" si="3061"/>
        <v>0</v>
      </c>
      <c r="S2093" s="395">
        <f t="shared" ca="1" si="3062"/>
        <v>0</v>
      </c>
      <c r="T2093" s="395">
        <f t="shared" ca="1" si="3063"/>
        <v>0</v>
      </c>
      <c r="U2093" s="395">
        <f t="shared" ca="1" si="3064"/>
        <v>0</v>
      </c>
      <c r="V2093" s="395">
        <f t="shared" ca="1" si="3065"/>
        <v>0</v>
      </c>
      <c r="W2093" s="395">
        <f t="shared" ca="1" si="3066"/>
        <v>0</v>
      </c>
      <c r="X2093" s="249"/>
      <c r="Y2093" s="249"/>
      <c r="Z2093" s="249"/>
      <c r="AA2093" s="249"/>
      <c r="AB2093" s="249"/>
    </row>
    <row r="2094" spans="1:28" hidden="1" outlineLevel="1">
      <c r="A2094" s="249"/>
      <c r="B2094" s="309" t="str">
        <f t="shared" ca="1" si="3067"/>
        <v>RL Capex 2016</v>
      </c>
      <c r="C2094" s="401"/>
      <c r="D2094" s="401"/>
      <c r="E2094" s="401"/>
      <c r="F2094" s="396"/>
      <c r="G2094" s="400">
        <f ca="1">G2062</f>
        <v>0</v>
      </c>
      <c r="H2094" s="395">
        <f t="shared" ca="1" si="3051"/>
        <v>0</v>
      </c>
      <c r="I2094" s="395">
        <f t="shared" ca="1" si="3052"/>
        <v>0</v>
      </c>
      <c r="J2094" s="395">
        <f t="shared" ca="1" si="3053"/>
        <v>0</v>
      </c>
      <c r="K2094" s="395">
        <f t="shared" ca="1" si="3054"/>
        <v>0</v>
      </c>
      <c r="L2094" s="395">
        <f t="shared" ca="1" si="3055"/>
        <v>0</v>
      </c>
      <c r="M2094" s="395">
        <f t="shared" ca="1" si="3056"/>
        <v>0</v>
      </c>
      <c r="N2094" s="395">
        <f t="shared" ca="1" si="3057"/>
        <v>0</v>
      </c>
      <c r="O2094" s="395">
        <f t="shared" ca="1" si="3058"/>
        <v>0</v>
      </c>
      <c r="P2094" s="395">
        <f t="shared" ca="1" si="3059"/>
        <v>0</v>
      </c>
      <c r="Q2094" s="395">
        <f t="shared" ca="1" si="3060"/>
        <v>0</v>
      </c>
      <c r="R2094" s="395">
        <f t="shared" ca="1" si="3061"/>
        <v>0</v>
      </c>
      <c r="S2094" s="395">
        <f t="shared" ca="1" si="3062"/>
        <v>0</v>
      </c>
      <c r="T2094" s="395">
        <f t="shared" ca="1" si="3063"/>
        <v>0</v>
      </c>
      <c r="U2094" s="395">
        <f t="shared" ca="1" si="3064"/>
        <v>0</v>
      </c>
      <c r="V2094" s="395">
        <f t="shared" ca="1" si="3065"/>
        <v>0</v>
      </c>
      <c r="W2094" s="395">
        <f t="shared" ca="1" si="3066"/>
        <v>0</v>
      </c>
      <c r="X2094" s="249"/>
      <c r="Y2094" s="249"/>
      <c r="Z2094" s="249"/>
      <c r="AA2094" s="249"/>
      <c r="AB2094" s="249"/>
    </row>
    <row r="2095" spans="1:28" hidden="1" outlineLevel="1">
      <c r="A2095" s="249"/>
      <c r="B2095" s="309" t="str">
        <f t="shared" ca="1" si="3067"/>
        <v>RL Capex 2017</v>
      </c>
      <c r="C2095" s="401"/>
      <c r="D2095" s="401"/>
      <c r="E2095" s="401"/>
      <c r="F2095" s="401"/>
      <c r="G2095" s="396"/>
      <c r="H2095" s="400">
        <f ca="1">H2062</f>
        <v>0</v>
      </c>
      <c r="I2095" s="395">
        <f t="shared" ca="1" si="3052"/>
        <v>0</v>
      </c>
      <c r="J2095" s="395">
        <f t="shared" ca="1" si="3053"/>
        <v>0</v>
      </c>
      <c r="K2095" s="395">
        <f t="shared" ca="1" si="3054"/>
        <v>0</v>
      </c>
      <c r="L2095" s="395">
        <f t="shared" ca="1" si="3055"/>
        <v>0</v>
      </c>
      <c r="M2095" s="395">
        <f t="shared" ca="1" si="3056"/>
        <v>0</v>
      </c>
      <c r="N2095" s="395">
        <f t="shared" ca="1" si="3057"/>
        <v>0</v>
      </c>
      <c r="O2095" s="395">
        <f t="shared" ca="1" si="3058"/>
        <v>0</v>
      </c>
      <c r="P2095" s="395">
        <f t="shared" ca="1" si="3059"/>
        <v>0</v>
      </c>
      <c r="Q2095" s="395">
        <f t="shared" ca="1" si="3060"/>
        <v>0</v>
      </c>
      <c r="R2095" s="395">
        <f t="shared" ca="1" si="3061"/>
        <v>0</v>
      </c>
      <c r="S2095" s="395">
        <f t="shared" ca="1" si="3062"/>
        <v>0</v>
      </c>
      <c r="T2095" s="395">
        <f t="shared" ca="1" si="3063"/>
        <v>0</v>
      </c>
      <c r="U2095" s="395">
        <f t="shared" ca="1" si="3064"/>
        <v>0</v>
      </c>
      <c r="V2095" s="395">
        <f t="shared" ca="1" si="3065"/>
        <v>0</v>
      </c>
      <c r="W2095" s="395">
        <f t="shared" ca="1" si="3066"/>
        <v>0</v>
      </c>
      <c r="X2095" s="249"/>
      <c r="Y2095" s="249"/>
      <c r="Z2095" s="249"/>
      <c r="AA2095" s="249"/>
      <c r="AB2095" s="249"/>
    </row>
    <row r="2096" spans="1:28" hidden="1" outlineLevel="1">
      <c r="A2096" s="249"/>
      <c r="B2096" s="309" t="str">
        <f t="shared" ca="1" si="3067"/>
        <v>RL Capex 2018</v>
      </c>
      <c r="C2096" s="401"/>
      <c r="D2096" s="401"/>
      <c r="E2096" s="401"/>
      <c r="F2096" s="401"/>
      <c r="G2096" s="401"/>
      <c r="H2096" s="396"/>
      <c r="I2096" s="400">
        <f ca="1">I2062</f>
        <v>0</v>
      </c>
      <c r="J2096" s="395">
        <f t="shared" ca="1" si="3053"/>
        <v>0</v>
      </c>
      <c r="K2096" s="395">
        <f t="shared" ca="1" si="3054"/>
        <v>0</v>
      </c>
      <c r="L2096" s="395">
        <f t="shared" ca="1" si="3055"/>
        <v>0</v>
      </c>
      <c r="M2096" s="395">
        <f t="shared" ca="1" si="3056"/>
        <v>0</v>
      </c>
      <c r="N2096" s="395">
        <f t="shared" ca="1" si="3057"/>
        <v>0</v>
      </c>
      <c r="O2096" s="395">
        <f t="shared" ca="1" si="3058"/>
        <v>0</v>
      </c>
      <c r="P2096" s="395">
        <f t="shared" ca="1" si="3059"/>
        <v>0</v>
      </c>
      <c r="Q2096" s="395">
        <f t="shared" ca="1" si="3060"/>
        <v>0</v>
      </c>
      <c r="R2096" s="395">
        <f t="shared" ca="1" si="3061"/>
        <v>0</v>
      </c>
      <c r="S2096" s="395">
        <f t="shared" ca="1" si="3062"/>
        <v>0</v>
      </c>
      <c r="T2096" s="395">
        <f t="shared" ca="1" si="3063"/>
        <v>0</v>
      </c>
      <c r="U2096" s="395">
        <f t="shared" ca="1" si="3064"/>
        <v>0</v>
      </c>
      <c r="V2096" s="395">
        <f t="shared" ca="1" si="3065"/>
        <v>0</v>
      </c>
      <c r="W2096" s="395">
        <f t="shared" ca="1" si="3066"/>
        <v>0</v>
      </c>
      <c r="X2096" s="249"/>
      <c r="Y2096" s="249"/>
      <c r="Z2096" s="249"/>
      <c r="AA2096" s="249"/>
      <c r="AB2096" s="249"/>
    </row>
    <row r="2097" spans="1:28" hidden="1" outlineLevel="1">
      <c r="A2097" s="249"/>
      <c r="B2097" s="309" t="str">
        <f t="shared" ca="1" si="3067"/>
        <v>RL Capex 2019</v>
      </c>
      <c r="C2097" s="401"/>
      <c r="D2097" s="401"/>
      <c r="E2097" s="401"/>
      <c r="F2097" s="401"/>
      <c r="G2097" s="401"/>
      <c r="H2097" s="401"/>
      <c r="I2097" s="396"/>
      <c r="J2097" s="400">
        <f ca="1">J2062</f>
        <v>0</v>
      </c>
      <c r="K2097" s="395">
        <f t="shared" ca="1" si="3054"/>
        <v>0</v>
      </c>
      <c r="L2097" s="395">
        <f t="shared" ca="1" si="3055"/>
        <v>0</v>
      </c>
      <c r="M2097" s="395">
        <f t="shared" ca="1" si="3056"/>
        <v>0</v>
      </c>
      <c r="N2097" s="395">
        <f t="shared" ca="1" si="3057"/>
        <v>0</v>
      </c>
      <c r="O2097" s="395">
        <f t="shared" ca="1" si="3058"/>
        <v>0</v>
      </c>
      <c r="P2097" s="395">
        <f t="shared" ca="1" si="3059"/>
        <v>0</v>
      </c>
      <c r="Q2097" s="395">
        <f t="shared" ca="1" si="3060"/>
        <v>0</v>
      </c>
      <c r="R2097" s="395">
        <f t="shared" ca="1" si="3061"/>
        <v>0</v>
      </c>
      <c r="S2097" s="395">
        <f t="shared" ca="1" si="3062"/>
        <v>0</v>
      </c>
      <c r="T2097" s="395">
        <f t="shared" ca="1" si="3063"/>
        <v>0</v>
      </c>
      <c r="U2097" s="395">
        <f t="shared" ca="1" si="3064"/>
        <v>0</v>
      </c>
      <c r="V2097" s="395">
        <f t="shared" ca="1" si="3065"/>
        <v>0</v>
      </c>
      <c r="W2097" s="395">
        <f t="shared" ca="1" si="3066"/>
        <v>0</v>
      </c>
      <c r="X2097" s="249"/>
      <c r="Y2097" s="249"/>
      <c r="Z2097" s="249"/>
      <c r="AA2097" s="249"/>
      <c r="AB2097" s="249"/>
    </row>
    <row r="2098" spans="1:28" hidden="1" outlineLevel="1">
      <c r="A2098" s="249"/>
      <c r="B2098" s="309" t="str">
        <f t="shared" ca="1" si="3067"/>
        <v>RL Capex 2020</v>
      </c>
      <c r="C2098" s="401"/>
      <c r="D2098" s="401"/>
      <c r="E2098" s="401"/>
      <c r="F2098" s="401"/>
      <c r="G2098" s="401"/>
      <c r="H2098" s="401"/>
      <c r="I2098" s="401"/>
      <c r="J2098" s="396"/>
      <c r="K2098" s="400">
        <f ca="1">K2062</f>
        <v>0</v>
      </c>
      <c r="L2098" s="395">
        <f t="shared" ca="1" si="3055"/>
        <v>0</v>
      </c>
      <c r="M2098" s="395">
        <f t="shared" ca="1" si="3056"/>
        <v>0</v>
      </c>
      <c r="N2098" s="395">
        <f t="shared" ca="1" si="3057"/>
        <v>0</v>
      </c>
      <c r="O2098" s="395">
        <f t="shared" ca="1" si="3058"/>
        <v>0</v>
      </c>
      <c r="P2098" s="395">
        <f t="shared" ca="1" si="3059"/>
        <v>0</v>
      </c>
      <c r="Q2098" s="395">
        <f t="shared" ca="1" si="3060"/>
        <v>0</v>
      </c>
      <c r="R2098" s="395">
        <f t="shared" ca="1" si="3061"/>
        <v>0</v>
      </c>
      <c r="S2098" s="395">
        <f t="shared" ca="1" si="3062"/>
        <v>0</v>
      </c>
      <c r="T2098" s="395">
        <f t="shared" ca="1" si="3063"/>
        <v>0</v>
      </c>
      <c r="U2098" s="395">
        <f t="shared" ca="1" si="3064"/>
        <v>0</v>
      </c>
      <c r="V2098" s="395">
        <f t="shared" ca="1" si="3065"/>
        <v>0</v>
      </c>
      <c r="W2098" s="395">
        <f t="shared" ca="1" si="3066"/>
        <v>0</v>
      </c>
      <c r="X2098" s="249"/>
      <c r="Y2098" s="249"/>
      <c r="Z2098" s="249"/>
      <c r="AA2098" s="249"/>
      <c r="AB2098" s="249"/>
    </row>
    <row r="2099" spans="1:28" hidden="1" outlineLevel="1">
      <c r="A2099" s="249"/>
      <c r="B2099" s="309" t="str">
        <f t="shared" ca="1" si="3067"/>
        <v>RL Capex 2021</v>
      </c>
      <c r="C2099" s="401"/>
      <c r="D2099" s="401"/>
      <c r="E2099" s="401"/>
      <c r="F2099" s="401"/>
      <c r="G2099" s="401"/>
      <c r="H2099" s="401"/>
      <c r="I2099" s="401"/>
      <c r="J2099" s="401"/>
      <c r="K2099" s="396"/>
      <c r="L2099" s="400">
        <f ca="1">L2062</f>
        <v>0</v>
      </c>
      <c r="M2099" s="395">
        <f t="shared" ca="1" si="3056"/>
        <v>0</v>
      </c>
      <c r="N2099" s="395">
        <f t="shared" ca="1" si="3057"/>
        <v>0</v>
      </c>
      <c r="O2099" s="395">
        <f t="shared" ca="1" si="3058"/>
        <v>0</v>
      </c>
      <c r="P2099" s="395">
        <f t="shared" ca="1" si="3059"/>
        <v>0</v>
      </c>
      <c r="Q2099" s="395">
        <f t="shared" ca="1" si="3060"/>
        <v>0</v>
      </c>
      <c r="R2099" s="395">
        <f t="shared" ca="1" si="3061"/>
        <v>0</v>
      </c>
      <c r="S2099" s="395">
        <f t="shared" ca="1" si="3062"/>
        <v>0</v>
      </c>
      <c r="T2099" s="395">
        <f t="shared" ca="1" si="3063"/>
        <v>0</v>
      </c>
      <c r="U2099" s="395">
        <f t="shared" ca="1" si="3064"/>
        <v>0</v>
      </c>
      <c r="V2099" s="395">
        <f t="shared" ca="1" si="3065"/>
        <v>0</v>
      </c>
      <c r="W2099" s="395">
        <f t="shared" ca="1" si="3066"/>
        <v>0</v>
      </c>
      <c r="X2099" s="249"/>
      <c r="Y2099" s="249"/>
      <c r="Z2099" s="249"/>
      <c r="AA2099" s="249"/>
      <c r="AB2099" s="249"/>
    </row>
    <row r="2100" spans="1:28" hidden="1" outlineLevel="1">
      <c r="A2100" s="249"/>
      <c r="B2100" s="309" t="str">
        <f t="shared" ca="1" si="3067"/>
        <v>RL Capex 2022</v>
      </c>
      <c r="C2100" s="401"/>
      <c r="D2100" s="401"/>
      <c r="E2100" s="401"/>
      <c r="F2100" s="401"/>
      <c r="G2100" s="401"/>
      <c r="H2100" s="401"/>
      <c r="I2100" s="401"/>
      <c r="J2100" s="401"/>
      <c r="K2100" s="401"/>
      <c r="L2100" s="396"/>
      <c r="M2100" s="400">
        <f ca="1">M2062</f>
        <v>0</v>
      </c>
      <c r="N2100" s="395">
        <f t="shared" ca="1" si="3057"/>
        <v>0</v>
      </c>
      <c r="O2100" s="395">
        <f t="shared" ca="1" si="3058"/>
        <v>0</v>
      </c>
      <c r="P2100" s="395">
        <f t="shared" ca="1" si="3059"/>
        <v>0</v>
      </c>
      <c r="Q2100" s="395">
        <f t="shared" ca="1" si="3060"/>
        <v>0</v>
      </c>
      <c r="R2100" s="395">
        <f t="shared" ca="1" si="3061"/>
        <v>0</v>
      </c>
      <c r="S2100" s="395">
        <f t="shared" ca="1" si="3062"/>
        <v>0</v>
      </c>
      <c r="T2100" s="395">
        <f t="shared" ca="1" si="3063"/>
        <v>0</v>
      </c>
      <c r="U2100" s="395">
        <f t="shared" ca="1" si="3064"/>
        <v>0</v>
      </c>
      <c r="V2100" s="395">
        <f t="shared" ca="1" si="3065"/>
        <v>0</v>
      </c>
      <c r="W2100" s="395">
        <f t="shared" ca="1" si="3066"/>
        <v>0</v>
      </c>
      <c r="X2100" s="249"/>
      <c r="Y2100" s="249"/>
      <c r="Z2100" s="249"/>
      <c r="AA2100" s="249"/>
      <c r="AB2100" s="249"/>
    </row>
    <row r="2101" spans="1:28" hidden="1" outlineLevel="1">
      <c r="A2101" s="249"/>
      <c r="B2101" s="309" t="str">
        <f t="shared" ca="1" si="3067"/>
        <v>RL Capex 2023</v>
      </c>
      <c r="C2101" s="401"/>
      <c r="D2101" s="401"/>
      <c r="E2101" s="401"/>
      <c r="F2101" s="401"/>
      <c r="G2101" s="401"/>
      <c r="H2101" s="401"/>
      <c r="I2101" s="401"/>
      <c r="J2101" s="401"/>
      <c r="K2101" s="401"/>
      <c r="L2101" s="401"/>
      <c r="M2101" s="396"/>
      <c r="N2101" s="400">
        <f>N2062</f>
        <v>0</v>
      </c>
      <c r="O2101" s="395">
        <f t="shared" si="3058"/>
        <v>0</v>
      </c>
      <c r="P2101" s="395">
        <f t="shared" si="3059"/>
        <v>0</v>
      </c>
      <c r="Q2101" s="395">
        <f t="shared" si="3060"/>
        <v>0</v>
      </c>
      <c r="R2101" s="395">
        <f t="shared" si="3061"/>
        <v>0</v>
      </c>
      <c r="S2101" s="395">
        <f t="shared" si="3062"/>
        <v>0</v>
      </c>
      <c r="T2101" s="395">
        <f t="shared" si="3063"/>
        <v>0</v>
      </c>
      <c r="U2101" s="395">
        <f t="shared" si="3064"/>
        <v>0</v>
      </c>
      <c r="V2101" s="395">
        <f t="shared" si="3065"/>
        <v>0</v>
      </c>
      <c r="W2101" s="395">
        <f t="shared" si="3066"/>
        <v>0</v>
      </c>
      <c r="X2101" s="249"/>
      <c r="Y2101" s="249"/>
      <c r="Z2101" s="249"/>
      <c r="AA2101" s="249"/>
      <c r="AB2101" s="249"/>
    </row>
    <row r="2102" spans="1:28" hidden="1" outlineLevel="1">
      <c r="A2102" s="249"/>
      <c r="B2102" s="309" t="str">
        <f t="shared" ca="1" si="3067"/>
        <v>RL Capex 2024</v>
      </c>
      <c r="C2102" s="401"/>
      <c r="D2102" s="401"/>
      <c r="E2102" s="401"/>
      <c r="F2102" s="401"/>
      <c r="G2102" s="401"/>
      <c r="H2102" s="401"/>
      <c r="I2102" s="401"/>
      <c r="J2102" s="401"/>
      <c r="K2102" s="401"/>
      <c r="L2102" s="401"/>
      <c r="M2102" s="401"/>
      <c r="N2102" s="396"/>
      <c r="O2102" s="400">
        <f>O2062</f>
        <v>0</v>
      </c>
      <c r="P2102" s="395">
        <f t="shared" si="3059"/>
        <v>0</v>
      </c>
      <c r="Q2102" s="395">
        <f t="shared" si="3060"/>
        <v>0</v>
      </c>
      <c r="R2102" s="395">
        <f t="shared" si="3061"/>
        <v>0</v>
      </c>
      <c r="S2102" s="395">
        <f t="shared" si="3062"/>
        <v>0</v>
      </c>
      <c r="T2102" s="395">
        <f t="shared" si="3063"/>
        <v>0</v>
      </c>
      <c r="U2102" s="395">
        <f t="shared" si="3064"/>
        <v>0</v>
      </c>
      <c r="V2102" s="395">
        <f t="shared" si="3065"/>
        <v>0</v>
      </c>
      <c r="W2102" s="395">
        <f t="shared" si="3066"/>
        <v>0</v>
      </c>
      <c r="X2102" s="249"/>
      <c r="Y2102" s="249"/>
      <c r="Z2102" s="249"/>
      <c r="AA2102" s="249"/>
      <c r="AB2102" s="249"/>
    </row>
    <row r="2103" spans="1:28" hidden="1" outlineLevel="1">
      <c r="A2103" s="249"/>
      <c r="B2103" s="309" t="str">
        <f t="shared" ca="1" si="3067"/>
        <v>RL Capex 2025</v>
      </c>
      <c r="C2103" s="401"/>
      <c r="D2103" s="401"/>
      <c r="E2103" s="401"/>
      <c r="F2103" s="401"/>
      <c r="G2103" s="401"/>
      <c r="H2103" s="401"/>
      <c r="I2103" s="401"/>
      <c r="J2103" s="401"/>
      <c r="K2103" s="401"/>
      <c r="L2103" s="401"/>
      <c r="M2103" s="401"/>
      <c r="N2103" s="401"/>
      <c r="O2103" s="396"/>
      <c r="P2103" s="400">
        <f>P2062</f>
        <v>0</v>
      </c>
      <c r="Q2103" s="395">
        <f t="shared" si="3060"/>
        <v>0</v>
      </c>
      <c r="R2103" s="395">
        <f t="shared" si="3061"/>
        <v>0</v>
      </c>
      <c r="S2103" s="395">
        <f t="shared" si="3062"/>
        <v>0</v>
      </c>
      <c r="T2103" s="395">
        <f t="shared" si="3063"/>
        <v>0</v>
      </c>
      <c r="U2103" s="395">
        <f t="shared" si="3064"/>
        <v>0</v>
      </c>
      <c r="V2103" s="395">
        <f t="shared" si="3065"/>
        <v>0</v>
      </c>
      <c r="W2103" s="395">
        <f t="shared" si="3066"/>
        <v>0</v>
      </c>
      <c r="X2103" s="249"/>
      <c r="Y2103" s="249"/>
      <c r="Z2103" s="249"/>
      <c r="AA2103" s="249"/>
      <c r="AB2103" s="249"/>
    </row>
    <row r="2104" spans="1:28" hidden="1" outlineLevel="1">
      <c r="A2104" s="249"/>
      <c r="B2104" s="309" t="str">
        <f t="shared" ca="1" si="3067"/>
        <v>RL Capex 2026</v>
      </c>
      <c r="C2104" s="401"/>
      <c r="D2104" s="401"/>
      <c r="E2104" s="401"/>
      <c r="F2104" s="401"/>
      <c r="G2104" s="401"/>
      <c r="H2104" s="401"/>
      <c r="I2104" s="401"/>
      <c r="J2104" s="401"/>
      <c r="K2104" s="401"/>
      <c r="L2104" s="401"/>
      <c r="M2104" s="401"/>
      <c r="N2104" s="401"/>
      <c r="O2104" s="401"/>
      <c r="P2104" s="396"/>
      <c r="Q2104" s="400">
        <f>Q2062</f>
        <v>0</v>
      </c>
      <c r="R2104" s="395">
        <f t="shared" si="3061"/>
        <v>0</v>
      </c>
      <c r="S2104" s="395">
        <f t="shared" si="3062"/>
        <v>0</v>
      </c>
      <c r="T2104" s="395">
        <f t="shared" si="3063"/>
        <v>0</v>
      </c>
      <c r="U2104" s="395">
        <f t="shared" si="3064"/>
        <v>0</v>
      </c>
      <c r="V2104" s="395">
        <f t="shared" si="3065"/>
        <v>0</v>
      </c>
      <c r="W2104" s="395">
        <f t="shared" si="3066"/>
        <v>0</v>
      </c>
      <c r="X2104" s="249"/>
      <c r="Y2104" s="249"/>
      <c r="Z2104" s="249"/>
      <c r="AA2104" s="249"/>
      <c r="AB2104" s="249"/>
    </row>
    <row r="2105" spans="1:28" hidden="1" outlineLevel="1">
      <c r="A2105" s="249"/>
      <c r="B2105" s="309" t="str">
        <f t="shared" ca="1" si="3067"/>
        <v>RL Capex 2027</v>
      </c>
      <c r="C2105" s="401"/>
      <c r="D2105" s="401"/>
      <c r="E2105" s="401"/>
      <c r="F2105" s="401"/>
      <c r="G2105" s="401"/>
      <c r="H2105" s="401"/>
      <c r="I2105" s="401"/>
      <c r="J2105" s="401"/>
      <c r="K2105" s="401"/>
      <c r="L2105" s="401"/>
      <c r="M2105" s="401"/>
      <c r="N2105" s="401"/>
      <c r="O2105" s="401"/>
      <c r="P2105" s="401"/>
      <c r="Q2105" s="396"/>
      <c r="R2105" s="400">
        <f>R2062</f>
        <v>0</v>
      </c>
      <c r="S2105" s="395">
        <f t="shared" si="3062"/>
        <v>0</v>
      </c>
      <c r="T2105" s="395">
        <f t="shared" si="3063"/>
        <v>0</v>
      </c>
      <c r="U2105" s="395">
        <f t="shared" si="3064"/>
        <v>0</v>
      </c>
      <c r="V2105" s="395">
        <f t="shared" si="3065"/>
        <v>0</v>
      </c>
      <c r="W2105" s="395">
        <f t="shared" si="3066"/>
        <v>0</v>
      </c>
      <c r="X2105" s="249"/>
      <c r="Y2105" s="249"/>
      <c r="Z2105" s="249"/>
      <c r="AA2105" s="249"/>
      <c r="AB2105" s="249"/>
    </row>
    <row r="2106" spans="1:28" hidden="1" outlineLevel="1">
      <c r="A2106" s="249"/>
      <c r="B2106" s="309" t="str">
        <f t="shared" ca="1" si="3067"/>
        <v>RL Capex 2028</v>
      </c>
      <c r="C2106" s="401"/>
      <c r="D2106" s="401"/>
      <c r="E2106" s="401"/>
      <c r="F2106" s="401"/>
      <c r="G2106" s="401"/>
      <c r="H2106" s="401"/>
      <c r="I2106" s="401"/>
      <c r="J2106" s="401"/>
      <c r="K2106" s="401"/>
      <c r="L2106" s="401"/>
      <c r="M2106" s="401"/>
      <c r="N2106" s="401"/>
      <c r="O2106" s="401"/>
      <c r="P2106" s="401"/>
      <c r="Q2106" s="401"/>
      <c r="R2106" s="396"/>
      <c r="S2106" s="400">
        <f>S2062</f>
        <v>0</v>
      </c>
      <c r="T2106" s="395">
        <f t="shared" si="3063"/>
        <v>0</v>
      </c>
      <c r="U2106" s="395">
        <f t="shared" si="3064"/>
        <v>0</v>
      </c>
      <c r="V2106" s="395">
        <f t="shared" si="3065"/>
        <v>0</v>
      </c>
      <c r="W2106" s="395">
        <f t="shared" si="3066"/>
        <v>0</v>
      </c>
      <c r="X2106" s="249"/>
      <c r="Y2106" s="249"/>
      <c r="Z2106" s="249"/>
      <c r="AA2106" s="249"/>
      <c r="AB2106" s="249"/>
    </row>
    <row r="2107" spans="1:28" hidden="1" outlineLevel="1">
      <c r="A2107" s="249"/>
      <c r="B2107" s="309" t="str">
        <f t="shared" ca="1" si="3067"/>
        <v>RL Capex 2029</v>
      </c>
      <c r="C2107" s="401"/>
      <c r="D2107" s="401"/>
      <c r="E2107" s="401"/>
      <c r="F2107" s="401"/>
      <c r="G2107" s="401"/>
      <c r="H2107" s="401"/>
      <c r="I2107" s="401"/>
      <c r="J2107" s="401"/>
      <c r="K2107" s="401"/>
      <c r="L2107" s="401"/>
      <c r="M2107" s="401"/>
      <c r="N2107" s="401"/>
      <c r="O2107" s="401"/>
      <c r="P2107" s="401"/>
      <c r="Q2107" s="401"/>
      <c r="R2107" s="401"/>
      <c r="S2107" s="396"/>
      <c r="T2107" s="400">
        <f>T2062</f>
        <v>0</v>
      </c>
      <c r="U2107" s="395">
        <f t="shared" si="3064"/>
        <v>0</v>
      </c>
      <c r="V2107" s="395">
        <f t="shared" si="3065"/>
        <v>0</v>
      </c>
      <c r="W2107" s="395">
        <f t="shared" si="3066"/>
        <v>0</v>
      </c>
      <c r="X2107" s="249"/>
      <c r="Y2107" s="249"/>
      <c r="Z2107" s="249"/>
      <c r="AA2107" s="249"/>
      <c r="AB2107" s="249"/>
    </row>
    <row r="2108" spans="1:28" hidden="1" outlineLevel="1">
      <c r="A2108" s="249"/>
      <c r="B2108" s="309" t="str">
        <f t="shared" ca="1" si="3067"/>
        <v>RL Capex 2030</v>
      </c>
      <c r="C2108" s="401"/>
      <c r="D2108" s="401"/>
      <c r="E2108" s="401"/>
      <c r="F2108" s="401"/>
      <c r="G2108" s="401"/>
      <c r="H2108" s="401"/>
      <c r="I2108" s="401"/>
      <c r="J2108" s="401"/>
      <c r="K2108" s="401"/>
      <c r="L2108" s="401"/>
      <c r="M2108" s="401"/>
      <c r="N2108" s="401"/>
      <c r="O2108" s="401"/>
      <c r="P2108" s="401"/>
      <c r="Q2108" s="401"/>
      <c r="R2108" s="401"/>
      <c r="S2108" s="401"/>
      <c r="T2108" s="396"/>
      <c r="U2108" s="400">
        <f>U2062</f>
        <v>0</v>
      </c>
      <c r="V2108" s="395">
        <f t="shared" si="3065"/>
        <v>0</v>
      </c>
      <c r="W2108" s="395">
        <f t="shared" si="3066"/>
        <v>0</v>
      </c>
      <c r="X2108" s="249"/>
      <c r="Y2108" s="249"/>
      <c r="Z2108" s="249"/>
      <c r="AA2108" s="249"/>
      <c r="AB2108" s="249"/>
    </row>
    <row r="2109" spans="1:28" hidden="1" outlineLevel="1">
      <c r="A2109" s="249"/>
      <c r="B2109" s="309" t="str">
        <f t="shared" ca="1" si="3067"/>
        <v>RL Capex 2031</v>
      </c>
      <c r="C2109" s="401"/>
      <c r="D2109" s="401"/>
      <c r="E2109" s="401"/>
      <c r="F2109" s="401"/>
      <c r="G2109" s="401"/>
      <c r="H2109" s="401"/>
      <c r="I2109" s="401"/>
      <c r="J2109" s="401"/>
      <c r="K2109" s="401"/>
      <c r="L2109" s="401"/>
      <c r="M2109" s="401"/>
      <c r="N2109" s="401"/>
      <c r="O2109" s="401"/>
      <c r="P2109" s="401"/>
      <c r="Q2109" s="401"/>
      <c r="R2109" s="401"/>
      <c r="S2109" s="401"/>
      <c r="T2109" s="401"/>
      <c r="U2109" s="396"/>
      <c r="V2109" s="400">
        <f>V2062</f>
        <v>0</v>
      </c>
      <c r="W2109" s="395">
        <f>IF(V2109="n/a","n/a",MAX(0,V2109-1))</f>
        <v>0</v>
      </c>
      <c r="X2109" s="249"/>
      <c r="Y2109" s="249"/>
      <c r="Z2109" s="249"/>
      <c r="AA2109" s="249"/>
      <c r="AB2109" s="249"/>
    </row>
    <row r="2110" spans="1:28" hidden="1" outlineLevel="1">
      <c r="A2110" s="249"/>
      <c r="B2110" s="309" t="str">
        <f t="shared" ca="1" si="3067"/>
        <v>RL Capex 2032</v>
      </c>
      <c r="C2110" s="401"/>
      <c r="D2110" s="401"/>
      <c r="E2110" s="401"/>
      <c r="F2110" s="401"/>
      <c r="G2110" s="401"/>
      <c r="H2110" s="401"/>
      <c r="I2110" s="401"/>
      <c r="J2110" s="401"/>
      <c r="K2110" s="401"/>
      <c r="L2110" s="401"/>
      <c r="M2110" s="401"/>
      <c r="N2110" s="401"/>
      <c r="O2110" s="401"/>
      <c r="P2110" s="401"/>
      <c r="Q2110" s="401"/>
      <c r="R2110" s="401"/>
      <c r="S2110" s="401"/>
      <c r="T2110" s="401"/>
      <c r="U2110" s="401"/>
      <c r="V2110" s="396"/>
      <c r="W2110" s="395">
        <f>W2062</f>
        <v>0</v>
      </c>
      <c r="X2110" s="249"/>
      <c r="Y2110" s="249"/>
      <c r="Z2110" s="249"/>
      <c r="AA2110" s="249"/>
      <c r="AB2110" s="249"/>
    </row>
    <row r="2111" spans="1:28" hidden="1" outlineLevel="1">
      <c r="A2111" s="249"/>
      <c r="B2111" s="332"/>
      <c r="C2111" s="395"/>
      <c r="D2111" s="395"/>
      <c r="E2111" s="395"/>
      <c r="F2111" s="395"/>
      <c r="G2111" s="395"/>
      <c r="H2111" s="395"/>
      <c r="I2111" s="395"/>
      <c r="J2111" s="395"/>
      <c r="K2111" s="395"/>
      <c r="L2111" s="395"/>
      <c r="M2111" s="395"/>
      <c r="N2111" s="395"/>
      <c r="O2111" s="395"/>
      <c r="P2111" s="395"/>
      <c r="Q2111" s="395"/>
      <c r="R2111" s="395"/>
      <c r="S2111" s="395"/>
      <c r="T2111" s="395"/>
      <c r="U2111" s="395"/>
      <c r="V2111" s="395"/>
      <c r="W2111" s="395"/>
      <c r="X2111" s="249"/>
      <c r="Y2111" s="249"/>
      <c r="Z2111" s="249"/>
      <c r="AA2111" s="249"/>
      <c r="AB2111" s="249"/>
    </row>
    <row r="2112" spans="1:28" collapsed="1">
      <c r="A2112" s="322"/>
      <c r="B2112" s="336" t="s">
        <v>192</v>
      </c>
      <c r="C2112" s="460">
        <f ca="1">(IF(OR($C2062&lt;&gt;"n/a",C2062&lt;&gt;"n/a"),IF(SUM(C2065:C2087)=0,0,IF((SUMPRODUCT(C2065:C2087,C2089:C2111)/SUM(C2065:C2087))&lt;0,1,(SUMPRODUCT(C2065:C2087,C2089:C2111)/SUM(C2065:C2087)))),"n/a"))</f>
        <v>0</v>
      </c>
      <c r="D2112" s="460">
        <f ca="1">(IF(OR($C2062&lt;&gt;"n/a",D2062&lt;&gt;"n/a"),IF(SUM(D2065:D2087)=0,0,IF((SUMPRODUCT(D2065:D2087,D2089:D2111)/SUM(D2065:D2087))&lt;0,1,(SUMPRODUCT(D2065:D2087,D2089:D2111)/SUM(D2065:D2087)))),"n/a"))</f>
        <v>0</v>
      </c>
      <c r="E2112" s="460">
        <f t="shared" ref="E2112:W2112" ca="1" si="3068">(IF(OR($C2062&lt;&gt;"n/a",E2062&lt;&gt;"n/a"),IF(SUM(E2065:E2087)=0,0,IF((SUMPRODUCT(E2065:E2087,E2089:E2111)/SUM(E2065:E2087))&lt;0,1,(SUMPRODUCT(E2065:E2087,E2089:E2111)/SUM(E2065:E2087)))),"n/a"))</f>
        <v>0</v>
      </c>
      <c r="F2112" s="460">
        <f t="shared" ca="1" si="3068"/>
        <v>0</v>
      </c>
      <c r="G2112" s="460">
        <f t="shared" ca="1" si="3068"/>
        <v>0</v>
      </c>
      <c r="H2112" s="460">
        <f t="shared" ca="1" si="3068"/>
        <v>0</v>
      </c>
      <c r="I2112" s="460">
        <f t="shared" ca="1" si="3068"/>
        <v>0</v>
      </c>
      <c r="J2112" s="460">
        <f t="shared" ca="1" si="3068"/>
        <v>0</v>
      </c>
      <c r="K2112" s="460">
        <f t="shared" ca="1" si="3068"/>
        <v>0</v>
      </c>
      <c r="L2112" s="460">
        <f t="shared" ca="1" si="3068"/>
        <v>0</v>
      </c>
      <c r="M2112" s="460">
        <f t="shared" ca="1" si="3068"/>
        <v>0</v>
      </c>
      <c r="N2112" s="460">
        <f t="shared" ca="1" si="3068"/>
        <v>0</v>
      </c>
      <c r="O2112" s="460">
        <f t="shared" ca="1" si="3068"/>
        <v>0</v>
      </c>
      <c r="P2112" s="460">
        <f t="shared" ca="1" si="3068"/>
        <v>0</v>
      </c>
      <c r="Q2112" s="460">
        <f t="shared" ca="1" si="3068"/>
        <v>0</v>
      </c>
      <c r="R2112" s="460">
        <f t="shared" ca="1" si="3068"/>
        <v>0</v>
      </c>
      <c r="S2112" s="460">
        <f t="shared" ca="1" si="3068"/>
        <v>0</v>
      </c>
      <c r="T2112" s="460">
        <f t="shared" ca="1" si="3068"/>
        <v>0</v>
      </c>
      <c r="U2112" s="460">
        <f t="shared" ca="1" si="3068"/>
        <v>0</v>
      </c>
      <c r="V2112" s="460">
        <f t="shared" ca="1" si="3068"/>
        <v>0</v>
      </c>
      <c r="W2112" s="460">
        <f t="shared" ca="1" si="3068"/>
        <v>0</v>
      </c>
      <c r="X2112" s="249"/>
      <c r="Y2112" s="249"/>
      <c r="Z2112" s="249"/>
      <c r="AA2112" s="249"/>
      <c r="AB2112" s="249"/>
    </row>
    <row r="2113" spans="1:28">
      <c r="A2113" s="249"/>
      <c r="B2113" s="249"/>
      <c r="C2113" s="395"/>
      <c r="D2113" s="395"/>
      <c r="E2113" s="395"/>
      <c r="F2113" s="395"/>
      <c r="G2113" s="395"/>
      <c r="H2113" s="395"/>
      <c r="I2113" s="395"/>
      <c r="J2113" s="395"/>
      <c r="K2113" s="395"/>
      <c r="L2113" s="395"/>
      <c r="M2113" s="395"/>
      <c r="N2113" s="395"/>
      <c r="O2113" s="395"/>
      <c r="P2113" s="395"/>
      <c r="Q2113" s="395"/>
      <c r="R2113" s="395"/>
      <c r="S2113" s="395"/>
      <c r="T2113" s="395"/>
      <c r="U2113" s="395"/>
      <c r="V2113" s="395"/>
      <c r="W2113" s="395"/>
      <c r="X2113" s="249"/>
      <c r="Y2113" s="249"/>
      <c r="Z2113" s="249"/>
      <c r="AA2113" s="249"/>
      <c r="AB2113" s="249"/>
    </row>
    <row r="2114" spans="1:28">
      <c r="A2114" s="72" t="s">
        <v>143</v>
      </c>
      <c r="B2114" s="142">
        <f>VLOOKUP($A2114,'RFM input'!$E$7:$F$56,2,FALSE)</f>
        <v>0</v>
      </c>
      <c r="C2114" s="402"/>
      <c r="D2114" s="402"/>
      <c r="E2114" s="403"/>
      <c r="F2114" s="403"/>
      <c r="G2114" s="403"/>
      <c r="H2114" s="403"/>
      <c r="I2114" s="403"/>
      <c r="J2114" s="403"/>
      <c r="K2114" s="403"/>
      <c r="L2114" s="403"/>
      <c r="M2114" s="403"/>
      <c r="N2114" s="403"/>
      <c r="O2114" s="403"/>
      <c r="P2114" s="403"/>
      <c r="Q2114" s="403"/>
      <c r="R2114" s="403"/>
      <c r="S2114" s="403"/>
      <c r="T2114" s="403"/>
      <c r="U2114" s="403"/>
      <c r="V2114" s="403"/>
      <c r="W2114" s="403"/>
      <c r="X2114" s="249"/>
      <c r="Y2114" s="249"/>
      <c r="Z2114" s="249"/>
      <c r="AA2114" s="249"/>
      <c r="AB2114" s="249"/>
    </row>
    <row r="2115" spans="1:28">
      <c r="A2115" s="378">
        <f>VALUE(REPLACE(A2114,1,12,""))</f>
        <v>40</v>
      </c>
      <c r="B2115" s="317" t="s">
        <v>195</v>
      </c>
      <c r="C2115" s="389">
        <f ca="1">OFFSET('TAB roll forward'!$H$7,A2115,0)</f>
        <v>0</v>
      </c>
      <c r="D2115" s="404">
        <f ca="1">'RAB remaining lives'!D2120</f>
        <v>0</v>
      </c>
      <c r="E2115" s="404">
        <f ca="1">'RAB remaining lives'!E2120</f>
        <v>0</v>
      </c>
      <c r="F2115" s="404">
        <f ca="1">'RAB remaining lives'!F2120</f>
        <v>0</v>
      </c>
      <c r="G2115" s="404">
        <f ca="1">'RAB remaining lives'!G2120</f>
        <v>0</v>
      </c>
      <c r="H2115" s="404">
        <f ca="1">'RAB remaining lives'!H2120</f>
        <v>0</v>
      </c>
      <c r="I2115" s="404">
        <f ca="1">'RAB remaining lives'!I2120</f>
        <v>0</v>
      </c>
      <c r="J2115" s="404">
        <f ca="1">'RAB remaining lives'!J2120</f>
        <v>0</v>
      </c>
      <c r="K2115" s="404">
        <f ca="1">'RAB remaining lives'!K2120</f>
        <v>0</v>
      </c>
      <c r="L2115" s="404">
        <f ca="1">'RAB remaining lives'!L2120</f>
        <v>0</v>
      </c>
      <c r="M2115" s="404">
        <f ca="1">'RAB remaining lives'!M2120</f>
        <v>0</v>
      </c>
      <c r="N2115" s="404">
        <f>'RAB remaining lives'!N2120</f>
        <v>0</v>
      </c>
      <c r="O2115" s="404">
        <f>'RAB remaining lives'!O2120</f>
        <v>0</v>
      </c>
      <c r="P2115" s="404">
        <f>'RAB remaining lives'!P2120</f>
        <v>0</v>
      </c>
      <c r="Q2115" s="404">
        <f>'RAB remaining lives'!Q2120</f>
        <v>0</v>
      </c>
      <c r="R2115" s="404">
        <f>'RAB remaining lives'!R2120</f>
        <v>0</v>
      </c>
      <c r="S2115" s="404">
        <f>'RAB remaining lives'!S2120</f>
        <v>0</v>
      </c>
      <c r="T2115" s="404">
        <f>'RAB remaining lives'!T2120</f>
        <v>0</v>
      </c>
      <c r="U2115" s="404">
        <f>'RAB remaining lives'!U2120</f>
        <v>0</v>
      </c>
      <c r="V2115" s="404">
        <f>'RAB remaining lives'!V2120</f>
        <v>0</v>
      </c>
      <c r="W2115" s="404">
        <f>'RAB remaining lives'!W2120</f>
        <v>0</v>
      </c>
      <c r="X2115" s="249"/>
      <c r="Y2115" s="249"/>
      <c r="Z2115" s="249"/>
      <c r="AA2115" s="249"/>
      <c r="AB2115" s="249"/>
    </row>
    <row r="2116" spans="1:28">
      <c r="A2116" s="249"/>
      <c r="B2116" s="249" t="s">
        <v>326</v>
      </c>
      <c r="C2116" s="391">
        <f ca="1">OFFSET('RFM input'!$X$6,$A2115,0)</f>
        <v>0</v>
      </c>
      <c r="D2116" s="390">
        <f ca="1">OFFSET('RFM input'!$Y$6,$A2115,0)</f>
        <v>0</v>
      </c>
      <c r="E2116" s="390">
        <f ca="1">OFFSET('RFM input'!$Y$6,$A2115,0)</f>
        <v>0</v>
      </c>
      <c r="F2116" s="390">
        <f ca="1">OFFSET('RFM input'!$Y$6,$A2115,0)</f>
        <v>0</v>
      </c>
      <c r="G2116" s="390">
        <f ca="1">OFFSET('RFM input'!$Y$6,$A2115,0)</f>
        <v>0</v>
      </c>
      <c r="H2116" s="390">
        <f ca="1">OFFSET('RFM input'!$Y$6,$A2115,0)</f>
        <v>0</v>
      </c>
      <c r="I2116" s="390">
        <f ca="1">OFFSET('RFM input'!$Y$6,'TAB remaining lives'!$A2115,0)</f>
        <v>0</v>
      </c>
      <c r="J2116" s="390">
        <f ca="1">OFFSET('RFM input'!$Y$6,'TAB remaining lives'!$A2115,0)</f>
        <v>0</v>
      </c>
      <c r="K2116" s="390">
        <f ca="1">OFFSET('RFM input'!$Y$6,'TAB remaining lives'!$A2115,0)</f>
        <v>0</v>
      </c>
      <c r="L2116" s="390">
        <f ca="1">OFFSET('RFM input'!$Y$6,'TAB remaining lives'!$A2115,0)</f>
        <v>0</v>
      </c>
      <c r="M2116" s="390">
        <f ca="1">OFFSET('RFM input'!$Y$6,'TAB remaining lives'!$A2115,0)</f>
        <v>0</v>
      </c>
      <c r="N2116" s="390"/>
      <c r="O2116" s="390"/>
      <c r="P2116" s="390"/>
      <c r="Q2116" s="390"/>
      <c r="R2116" s="390"/>
      <c r="S2116" s="390"/>
      <c r="T2116" s="390"/>
      <c r="U2116" s="390"/>
      <c r="V2116" s="390"/>
      <c r="W2116" s="390"/>
      <c r="X2116" s="249"/>
      <c r="Y2116" s="249"/>
      <c r="Z2116" s="249"/>
      <c r="AA2116" s="249"/>
      <c r="AB2116" s="249"/>
    </row>
    <row r="2117" spans="1:28">
      <c r="A2117" s="249"/>
      <c r="B2117" s="317" t="s">
        <v>300</v>
      </c>
      <c r="C2117" s="392"/>
      <c r="D2117" s="393">
        <f ca="1">IF(D$6=(OFFSET('RFM input'!$G$60,0,'RFM input'!$AA$7)),OFFSET('RFM input'!$I$454,$A2115,0),0)</f>
        <v>0</v>
      </c>
      <c r="E2117" s="390">
        <f ca="1">IF(E$6=(OFFSET('RFM input'!$G$60,0,'RFM input'!$AA$7)),OFFSET('RFM input'!$I$454,$A2115,0),0)</f>
        <v>0</v>
      </c>
      <c r="F2117" s="390">
        <f ca="1">IF(F$6=(OFFSET('RFM input'!$G$60,0,'RFM input'!$AA$7)),OFFSET('RFM input'!$I$454,$A2115,0),0)</f>
        <v>0</v>
      </c>
      <c r="G2117" s="390">
        <f ca="1">IF(G$6=(OFFSET('RFM input'!$G$60,0,'RFM input'!$AA$7)),OFFSET('RFM input'!$I$454,$A2115,0),0)</f>
        <v>0</v>
      </c>
      <c r="H2117" s="390">
        <f ca="1">IF(H$6=(OFFSET('RFM input'!$G$60,0,'RFM input'!$AA$7)),OFFSET('RFM input'!$I$454,$A2115,0),0)</f>
        <v>0</v>
      </c>
      <c r="I2117" s="390">
        <f ca="1">IF(I$6=(OFFSET('RFM input'!$G$60,0,'RFM input'!$AA$7)),OFFSET('RFM input'!$I$454,$A2115,0),0)</f>
        <v>0</v>
      </c>
      <c r="J2117" s="390">
        <f ca="1">IF(J$6=(OFFSET('RFM input'!$G$60,0,'RFM input'!$AA$7)),OFFSET('RFM input'!$I$454,$A2115,0),0)</f>
        <v>0</v>
      </c>
      <c r="K2117" s="390">
        <f ca="1">IF(K$6=(OFFSET('RFM input'!$G$60,0,'RFM input'!$AA$7)),OFFSET('RFM input'!$I$454,$A2115,0),0)</f>
        <v>0</v>
      </c>
      <c r="L2117" s="390">
        <f ca="1">IF(L$6=(OFFSET('RFM input'!$G$60,0,'RFM input'!$AA$7)),OFFSET('RFM input'!$I$454,$A2115,0),0)</f>
        <v>0</v>
      </c>
      <c r="M2117" s="390">
        <f ca="1">IF(M$6=(OFFSET('RFM input'!$G$60,0,'RFM input'!$AA$7)),OFFSET('RFM input'!$I$454,$A2115,0),0)</f>
        <v>0</v>
      </c>
      <c r="N2117" s="390"/>
      <c r="O2117" s="390"/>
      <c r="P2117" s="390"/>
      <c r="Q2117" s="390"/>
      <c r="R2117" s="390"/>
      <c r="S2117" s="390"/>
      <c r="T2117" s="390"/>
      <c r="U2117" s="390"/>
      <c r="V2117" s="390"/>
      <c r="W2117" s="390"/>
      <c r="X2117" s="249"/>
      <c r="Y2117" s="249"/>
      <c r="Z2117" s="249"/>
      <c r="AA2117" s="249"/>
      <c r="AB2117" s="249"/>
    </row>
    <row r="2118" spans="1:28">
      <c r="A2118" s="249"/>
      <c r="B2118" s="317" t="s">
        <v>309</v>
      </c>
      <c r="C2118" s="392"/>
      <c r="D2118" s="391">
        <f ca="1">IF(D$6=(OFFSET('RFM input'!$G$60,0,'RFM input'!$AA$7)),OFFSET('RFM input'!$K$454,$A2115,0),0)</f>
        <v>0</v>
      </c>
      <c r="E2118" s="394">
        <f ca="1">IF(E$6=(OFFSET('RFM input'!$G$60,0,'RFM input'!$AA$7)),OFFSET('RFM input'!$K$454,$A2115,0),0)</f>
        <v>0</v>
      </c>
      <c r="F2118" s="394">
        <f ca="1">IF(F$6=(OFFSET('RFM input'!$G$60,0,'RFM input'!$AA$7)),OFFSET('RFM input'!$K$454,$A2115,0),0)</f>
        <v>0</v>
      </c>
      <c r="G2118" s="394">
        <f ca="1">IF(G$6=(OFFSET('RFM input'!$G$60,0,'RFM input'!$AA$7)),OFFSET('RFM input'!$K$454,$A2115,0),0)</f>
        <v>0</v>
      </c>
      <c r="H2118" s="394">
        <f ca="1">IF(H$6=(OFFSET('RFM input'!$G$60,0,'RFM input'!$AA$7)),OFFSET('RFM input'!$K$454,$A2115,0),0)</f>
        <v>0</v>
      </c>
      <c r="I2118" s="394">
        <f ca="1">IF(I$6=(OFFSET('RFM input'!$G$60,0,'RFM input'!$AA$7)),OFFSET('RFM input'!$K$454,$A2115,0),0)</f>
        <v>0</v>
      </c>
      <c r="J2118" s="394">
        <f ca="1">IF(J$6=(OFFSET('RFM input'!$G$60,0,'RFM input'!$AA$7)),OFFSET('RFM input'!$K$454,$A2115,0),0)</f>
        <v>0</v>
      </c>
      <c r="K2118" s="394">
        <f ca="1">IF(K$6=(OFFSET('RFM input'!$G$60,0,'RFM input'!$AA$7)),OFFSET('RFM input'!$K$454,$A2115,0),0)</f>
        <v>0</v>
      </c>
      <c r="L2118" s="394">
        <f ca="1">IF(L$6=(OFFSET('RFM input'!$G$60,0,'RFM input'!$AA$7)),OFFSET('RFM input'!$K$454,$A2115,0),0)</f>
        <v>0</v>
      </c>
      <c r="M2118" s="394">
        <f ca="1">IF(M$6=(OFFSET('RFM input'!$G$60,0,'RFM input'!$AA$7)),OFFSET('RFM input'!$K$454,$A2115,0),0)</f>
        <v>0</v>
      </c>
      <c r="N2118" s="394"/>
      <c r="O2118" s="394"/>
      <c r="P2118" s="394"/>
      <c r="Q2118" s="394"/>
      <c r="R2118" s="394"/>
      <c r="S2118" s="394"/>
      <c r="T2118" s="394"/>
      <c r="U2118" s="394"/>
      <c r="V2118" s="394"/>
      <c r="W2118" s="394"/>
      <c r="X2118" s="249"/>
      <c r="Y2118" s="249"/>
      <c r="Z2118" s="249"/>
      <c r="AA2118" s="249"/>
      <c r="AB2118" s="249"/>
    </row>
    <row r="2119" spans="1:28" hidden="1" outlineLevel="1">
      <c r="A2119" s="459">
        <v>-1</v>
      </c>
      <c r="B2119" s="309" t="s">
        <v>303</v>
      </c>
      <c r="C2119" s="395"/>
      <c r="D2119" s="395">
        <f t="shared" ref="D2119" ca="1" si="3069">IF(D2143="n/a",0,IF(AND(D2117=0,C2119=0),0,
IF(AND(D2117&lt;&gt;0,C2119=0),D2117,
IF(AND(D2118&lt;&gt;0,C2119&lt;&gt;0),(C2119-(C2119/C2143))+D2117,
IF(C2143&lt;1,0,(C2119-(C2119/C2143)))))))</f>
        <v>0</v>
      </c>
      <c r="E2119" s="395">
        <f t="shared" ref="E2119" ca="1" si="3070">IF(E2143="n/a",0,IF(AND(E2117=0,D2119=0),0,
IF(AND(E2117&lt;&gt;0,D2119=0),E2117,
IF(AND(E2118&lt;&gt;0,D2119&lt;&gt;0),(D2119-(D2119/D2143))+E2117,
IF(D2143&lt;1,0,(D2119-(D2119/D2143)))))))</f>
        <v>0</v>
      </c>
      <c r="F2119" s="395">
        <f t="shared" ref="F2119" ca="1" si="3071">IF(F2143="n/a",0,IF(AND(F2117=0,E2119=0),0,
IF(AND(F2117&lt;&gt;0,E2119=0),F2117,
IF(AND(F2118&lt;&gt;0,E2119&lt;&gt;0),(E2119-(E2119/E2143))+F2117,
IF(E2143&lt;1,0,(E2119-(E2119/E2143)))))))</f>
        <v>0</v>
      </c>
      <c r="G2119" s="395">
        <f t="shared" ref="G2119" ca="1" si="3072">IF(G2143="n/a",0,IF(AND(G2117=0,F2119=0),0,
IF(AND(G2117&lt;&gt;0,F2119=0),G2117,
IF(AND(G2118&lt;&gt;0,F2119&lt;&gt;0),(F2119-(F2119/F2143))+G2117,
IF(F2143&lt;1,0,(F2119-(F2119/F2143)))))))</f>
        <v>0</v>
      </c>
      <c r="H2119" s="395">
        <f ca="1">IF(H2143="n/a",0,IF(AND(H2117=0,G2119=0),0,
IF(AND(H2117&lt;&gt;0,G2119=0),H2117,
IF(AND(H2118&lt;&gt;0,G2119&lt;&gt;0),(G2119-(G2119/G2143))+H2117,
IF(G2143&lt;1,0,(G2119-(G2119/G2143)))))))</f>
        <v>0</v>
      </c>
      <c r="I2119" s="395">
        <f t="shared" ref="I2119" ca="1" si="3073">IF(I2143="n/a",0,IF(AND(I2117=0,H2119=0),0,
IF(AND(I2117&lt;&gt;0,H2119=0),I2117,
IF(AND(I2118&lt;&gt;0,H2119&lt;&gt;0),(H2119-(H2119/H2143))+I2117,
IF(H2143&lt;1,0,(H2119-(H2119/H2143)))))))</f>
        <v>0</v>
      </c>
      <c r="J2119" s="395">
        <f t="shared" ref="J2119" ca="1" si="3074">IF(J2143="n/a",0,IF(AND(J2117=0,I2119=0),0,
IF(AND(J2117&lt;&gt;0,I2119=0),J2117,
IF(AND(J2118&lt;&gt;0,I2119&lt;&gt;0),(I2119-(I2119/I2143))+J2117,
IF(I2143&lt;1,0,(I2119-(I2119/I2143)))))))</f>
        <v>0</v>
      </c>
      <c r="K2119" s="395">
        <f t="shared" ref="K2119" ca="1" si="3075">IF(K2143="n/a",0,IF(AND(K2117=0,J2119=0),0,
IF(AND(K2117&lt;&gt;0,J2119=0),K2117,
IF(AND(K2118&lt;&gt;0,J2119&lt;&gt;0),(J2119-(J2119/J2143))+K2117,
IF(J2143&lt;1,0,(J2119-(J2119/J2143)))))))</f>
        <v>0</v>
      </c>
      <c r="L2119" s="395">
        <f t="shared" ref="L2119" ca="1" si="3076">IF(L2143="n/a",0,IF(AND(L2117=0,K2119=0),0,
IF(AND(L2117&lt;&gt;0,K2119=0),L2117,
IF(AND(L2118&lt;&gt;0,K2119&lt;&gt;0),(K2119-(K2119/K2143))+L2117,
IF(K2143&lt;1,0,(K2119-(K2119/K2143)))))))</f>
        <v>0</v>
      </c>
      <c r="M2119" s="395">
        <f t="shared" ref="M2119" ca="1" si="3077">IF(M2143="n/a",0,IF(AND(M2117=0,L2119=0),0,
IF(AND(M2117&lt;&gt;0,L2119=0),M2117,
IF(AND(M2118&lt;&gt;0,L2119&lt;&gt;0),(L2119-(L2119/L2143))+M2117,
IF(L2143&lt;1,0,(L2119-(L2119/L2143)))))))</f>
        <v>0</v>
      </c>
      <c r="N2119" s="395">
        <f t="shared" ref="N2119" ca="1" si="3078">IF(N2143="n/a",0,IF(AND(N2117=0,M2119=0),0,
IF(AND(N2117&lt;&gt;0,M2119=0),N2117,
IF(AND(N2118&lt;&gt;0,M2119&lt;&gt;0),(M2119-(M2119/M2143))+N2117,
IF(M2143&lt;1,0,(M2119-(M2119/M2143)))))))</f>
        <v>0</v>
      </c>
      <c r="O2119" s="395">
        <f t="shared" ref="O2119" ca="1" si="3079">IF(O2143="n/a",0,IF(AND(O2117=0,N2119=0),0,
IF(AND(O2117&lt;&gt;0,N2119=0),O2117,
IF(AND(O2118&lt;&gt;0,N2119&lt;&gt;0),(N2119-(N2119/N2143))+O2117,
IF(N2143&lt;1,0,(N2119-(N2119/N2143)))))))</f>
        <v>0</v>
      </c>
      <c r="P2119" s="395">
        <f t="shared" ref="P2119" ca="1" si="3080">IF(P2143="n/a",0,IF(AND(P2117=0,O2119=0),0,
IF(AND(P2117&lt;&gt;0,O2119=0),P2117,
IF(AND(P2118&lt;&gt;0,O2119&lt;&gt;0),(O2119-(O2119/O2143))+P2117,
IF(O2143&lt;1,0,(O2119-(O2119/O2143)))))))</f>
        <v>0</v>
      </c>
      <c r="Q2119" s="395">
        <f t="shared" ref="Q2119" ca="1" si="3081">IF(Q2143="n/a",0,IF(AND(Q2117=0,P2119=0),0,
IF(AND(Q2117&lt;&gt;0,P2119=0),Q2117,
IF(AND(Q2118&lt;&gt;0,P2119&lt;&gt;0),(P2119-(P2119/P2143))+Q2117,
IF(P2143&lt;1,0,(P2119-(P2119/P2143)))))))</f>
        <v>0</v>
      </c>
      <c r="R2119" s="395">
        <f t="shared" ref="R2119" ca="1" si="3082">IF(R2143="n/a",0,IF(AND(R2117=0,Q2119=0),0,
IF(AND(R2117&lt;&gt;0,Q2119=0),R2117,
IF(AND(R2118&lt;&gt;0,Q2119&lt;&gt;0),(Q2119-(Q2119/Q2143))+R2117,
IF(Q2143&lt;1,0,(Q2119-(Q2119/Q2143)))))))</f>
        <v>0</v>
      </c>
      <c r="S2119" s="395">
        <f t="shared" ref="S2119" ca="1" si="3083">IF(S2143="n/a",0,IF(AND(S2117=0,R2119=0),0,
IF(AND(S2117&lt;&gt;0,R2119=0),S2117,
IF(AND(S2118&lt;&gt;0,R2119&lt;&gt;0),(R2119-(R2119/R2143))+S2117,
IF(R2143&lt;1,0,(R2119-(R2119/R2143)))))))</f>
        <v>0</v>
      </c>
      <c r="T2119" s="395">
        <f t="shared" ref="T2119" ca="1" si="3084">IF(T2143="n/a",0,IF(AND(T2117=0,S2119=0),0,
IF(AND(T2117&lt;&gt;0,S2119=0),T2117,
IF(AND(T2118&lt;&gt;0,S2119&lt;&gt;0),(S2119-(S2119/S2143))+T2117,
IF(S2143&lt;1,0,(S2119-(S2119/S2143)))))))</f>
        <v>0</v>
      </c>
      <c r="U2119" s="395">
        <f t="shared" ref="U2119" ca="1" si="3085">IF(U2143="n/a",0,IF(AND(U2117=0,T2119=0),0,
IF(AND(U2117&lt;&gt;0,T2119=0),U2117,
IF(AND(U2118&lt;&gt;0,T2119&lt;&gt;0),(T2119-(T2119/T2143))+U2117,
IF(T2143&lt;1,0,(T2119-(T2119/T2143)))))))</f>
        <v>0</v>
      </c>
      <c r="V2119" s="395">
        <f t="shared" ref="V2119" ca="1" si="3086">IF(V2143="n/a",0,IF(AND(V2117=0,U2119=0),0,
IF(AND(V2117&lt;&gt;0,U2119=0),V2117,
IF(AND(V2118&lt;&gt;0,U2119&lt;&gt;0),(U2119-(U2119/U2143))+V2117,
IF(U2143&lt;1,0,(U2119-(U2119/U2143)))))))</f>
        <v>0</v>
      </c>
      <c r="W2119" s="395">
        <f t="shared" ref="W2119" ca="1" si="3087">IF(W2143="n/a",0,IF(AND(W2117=0,V2119=0),0,
IF(AND(W2117&lt;&gt;0,V2119=0),W2117,
IF(AND(W2118&lt;&gt;0,V2119&lt;&gt;0),(V2119-(V2119/V2143))+W2117,
IF(V2143&lt;1,0,(V2119-(V2119/V2143)))))))</f>
        <v>0</v>
      </c>
      <c r="X2119" s="249"/>
      <c r="Y2119" s="249"/>
      <c r="Z2119" s="249"/>
      <c r="AA2119" s="249"/>
      <c r="AB2119" s="249"/>
    </row>
    <row r="2120" spans="1:28" hidden="1" outlineLevel="1">
      <c r="A2120" s="331">
        <v>0</v>
      </c>
      <c r="B2120" s="309" t="s">
        <v>194</v>
      </c>
      <c r="C2120" s="400">
        <f ca="1">C2115</f>
        <v>0</v>
      </c>
      <c r="D2120" s="395">
        <f ca="1">IF(C2144="n/a",C2120,IFERROR(IF((OFFSET($C2120,0,$A2120))&lt;0,
MIN(0,C2120-(OFFSET($C2120,0,$A2120)/(OFFSET($C2115,-$A2119,$A2120)))),
MAX(0,C2120-(OFFSET($C2120,0,$A2120)/(OFFSET($C2115,-$A2119,$A2120))))),0))</f>
        <v>0</v>
      </c>
      <c r="E2120" s="395">
        <f t="shared" ref="E2120" ca="1" si="3088">IF(D2144="n/a",D2120,IFERROR(IF((OFFSET($C2120,0,$A2120))&lt;0,
MIN(0,D2120-(OFFSET($C2120,0,$A2120)/(OFFSET($C2115,-$A2119,$A2120)))),
MAX(0,D2120-(OFFSET($C2120,0,$A2120)/(OFFSET($C2115,-$A2119,$A2120))))),0))</f>
        <v>0</v>
      </c>
      <c r="F2120" s="395">
        <f t="shared" ref="F2120:F2121" ca="1" si="3089">IF(E2144="n/a",E2120,IFERROR(IF((OFFSET($C2120,0,$A2120))&lt;0,
MIN(0,E2120-(OFFSET($C2120,0,$A2120)/(OFFSET($C2115,-$A2119,$A2120)))),
MAX(0,E2120-(OFFSET($C2120,0,$A2120)/(OFFSET($C2115,-$A2119,$A2120))))),0))</f>
        <v>0</v>
      </c>
      <c r="G2120" s="395">
        <f t="shared" ref="G2120:G2122" ca="1" si="3090">IF(F2144="n/a",F2120,IFERROR(IF((OFFSET($C2120,0,$A2120))&lt;0,
MIN(0,F2120-(OFFSET($C2120,0,$A2120)/(OFFSET($C2115,-$A2119,$A2120)))),
MAX(0,F2120-(OFFSET($C2120,0,$A2120)/(OFFSET($C2115,-$A2119,$A2120))))),0))</f>
        <v>0</v>
      </c>
      <c r="H2120" s="395">
        <f t="shared" ref="H2120:H2123" ca="1" si="3091">IF(G2144="n/a",G2120,IFERROR(IF((OFFSET($C2120,0,$A2120))&lt;0,
MIN(0,G2120-(OFFSET($C2120,0,$A2120)/(OFFSET($C2115,-$A2119,$A2120)))),
MAX(0,G2120-(OFFSET($C2120,0,$A2120)/(OFFSET($C2115,-$A2119,$A2120))))),0))</f>
        <v>0</v>
      </c>
      <c r="I2120" s="395">
        <f t="shared" ref="I2120:I2124" ca="1" si="3092">IF(H2144="n/a",H2120,IFERROR(IF((OFFSET($C2120,0,$A2120))&lt;0,
MIN(0,H2120-(OFFSET($C2120,0,$A2120)/(OFFSET($C2115,-$A2119,$A2120)))),
MAX(0,H2120-(OFFSET($C2120,0,$A2120)/(OFFSET($C2115,-$A2119,$A2120))))),0))</f>
        <v>0</v>
      </c>
      <c r="J2120" s="395">
        <f t="shared" ref="J2120:J2125" ca="1" si="3093">IF(I2144="n/a",I2120,IFERROR(IF((OFFSET($C2120,0,$A2120))&lt;0,
MIN(0,I2120-(OFFSET($C2120,0,$A2120)/(OFFSET($C2115,-$A2119,$A2120)))),
MAX(0,I2120-(OFFSET($C2120,0,$A2120)/(OFFSET($C2115,-$A2119,$A2120))))),0))</f>
        <v>0</v>
      </c>
      <c r="K2120" s="395">
        <f t="shared" ref="K2120:K2126" ca="1" si="3094">IF(J2144="n/a",J2120,IFERROR(IF((OFFSET($C2120,0,$A2120))&lt;0,
MIN(0,J2120-(OFFSET($C2120,0,$A2120)/(OFFSET($C2115,-$A2119,$A2120)))),
MAX(0,J2120-(OFFSET($C2120,0,$A2120)/(OFFSET($C2115,-$A2119,$A2120))))),0))</f>
        <v>0</v>
      </c>
      <c r="L2120" s="395">
        <f t="shared" ref="L2120:L2127" ca="1" si="3095">IF(K2144="n/a",K2120,IFERROR(IF((OFFSET($C2120,0,$A2120))&lt;0,
MIN(0,K2120-(OFFSET($C2120,0,$A2120)/(OFFSET($C2115,-$A2119,$A2120)))),
MAX(0,K2120-(OFFSET($C2120,0,$A2120)/(OFFSET($C2115,-$A2119,$A2120))))),0))</f>
        <v>0</v>
      </c>
      <c r="M2120" s="395">
        <f t="shared" ref="M2120:M2128" ca="1" si="3096">IF(L2144="n/a",L2120,IFERROR(IF((OFFSET($C2120,0,$A2120))&lt;0,
MIN(0,L2120-(OFFSET($C2120,0,$A2120)/(OFFSET($C2115,-$A2119,$A2120)))),
MAX(0,L2120-(OFFSET($C2120,0,$A2120)/(OFFSET($C2115,-$A2119,$A2120))))),0))</f>
        <v>0</v>
      </c>
      <c r="N2120" s="395">
        <f t="shared" ref="N2120:N2129" ca="1" si="3097">IF(M2144="n/a",M2120,IFERROR(IF((OFFSET($C2120,0,$A2120))&lt;0,
MIN(0,M2120-(OFFSET($C2120,0,$A2120)/(OFFSET($C2115,-$A2119,$A2120)))),
MAX(0,M2120-(OFFSET($C2120,0,$A2120)/(OFFSET($C2115,-$A2119,$A2120))))),0))</f>
        <v>0</v>
      </c>
      <c r="O2120" s="395">
        <f t="shared" ref="O2120:O2130" ca="1" si="3098">IF(N2144="n/a",N2120,IFERROR(IF((OFFSET($C2120,0,$A2120))&lt;0,
MIN(0,N2120-(OFFSET($C2120,0,$A2120)/(OFFSET($C2115,-$A2119,$A2120)))),
MAX(0,N2120-(OFFSET($C2120,0,$A2120)/(OFFSET($C2115,-$A2119,$A2120))))),0))</f>
        <v>0</v>
      </c>
      <c r="P2120" s="395">
        <f t="shared" ref="P2120:P2131" ca="1" si="3099">IF(O2144="n/a",O2120,IFERROR(IF((OFFSET($C2120,0,$A2120))&lt;0,
MIN(0,O2120-(OFFSET($C2120,0,$A2120)/(OFFSET($C2115,-$A2119,$A2120)))),
MAX(0,O2120-(OFFSET($C2120,0,$A2120)/(OFFSET($C2115,-$A2119,$A2120))))),0))</f>
        <v>0</v>
      </c>
      <c r="Q2120" s="395">
        <f t="shared" ref="Q2120:Q2132" ca="1" si="3100">IF(P2144="n/a",P2120,IFERROR(IF((OFFSET($C2120,0,$A2120))&lt;0,
MIN(0,P2120-(OFFSET($C2120,0,$A2120)/(OFFSET($C2115,-$A2119,$A2120)))),
MAX(0,P2120-(OFFSET($C2120,0,$A2120)/(OFFSET($C2115,-$A2119,$A2120))))),0))</f>
        <v>0</v>
      </c>
      <c r="R2120" s="395">
        <f t="shared" ref="R2120:R2133" ca="1" si="3101">IF(Q2144="n/a",Q2120,IFERROR(IF((OFFSET($C2120,0,$A2120))&lt;0,
MIN(0,Q2120-(OFFSET($C2120,0,$A2120)/(OFFSET($C2115,-$A2119,$A2120)))),
MAX(0,Q2120-(OFFSET($C2120,0,$A2120)/(OFFSET($C2115,-$A2119,$A2120))))),0))</f>
        <v>0</v>
      </c>
      <c r="S2120" s="395">
        <f t="shared" ref="S2120:S2134" ca="1" si="3102">IF(R2144="n/a",R2120,IFERROR(IF((OFFSET($C2120,0,$A2120))&lt;0,
MIN(0,R2120-(OFFSET($C2120,0,$A2120)/(OFFSET($C2115,-$A2119,$A2120)))),
MAX(0,R2120-(OFFSET($C2120,0,$A2120)/(OFFSET($C2115,-$A2119,$A2120))))),0))</f>
        <v>0</v>
      </c>
      <c r="T2120" s="395">
        <f t="shared" ref="T2120:T2135" ca="1" si="3103">IF(S2144="n/a",S2120,IFERROR(IF((OFFSET($C2120,0,$A2120))&lt;0,
MIN(0,S2120-(OFFSET($C2120,0,$A2120)/(OFFSET($C2115,-$A2119,$A2120)))),
MAX(0,S2120-(OFFSET($C2120,0,$A2120)/(OFFSET($C2115,-$A2119,$A2120))))),0))</f>
        <v>0</v>
      </c>
      <c r="U2120" s="395">
        <f t="shared" ref="U2120:U2136" ca="1" si="3104">IF(T2144="n/a",T2120,IFERROR(IF((OFFSET($C2120,0,$A2120))&lt;0,
MIN(0,T2120-(OFFSET($C2120,0,$A2120)/(OFFSET($C2115,-$A2119,$A2120)))),
MAX(0,T2120-(OFFSET($C2120,0,$A2120)/(OFFSET($C2115,-$A2119,$A2120))))),0))</f>
        <v>0</v>
      </c>
      <c r="V2120" s="395">
        <f t="shared" ref="V2120:V2137" ca="1" si="3105">IF(U2144="n/a",U2120,IFERROR(IF((OFFSET($C2120,0,$A2120))&lt;0,
MIN(0,U2120-(OFFSET($C2120,0,$A2120)/(OFFSET($C2115,-$A2119,$A2120)))),
MAX(0,U2120-(OFFSET($C2120,0,$A2120)/(OFFSET($C2115,-$A2119,$A2120))))),0))</f>
        <v>0</v>
      </c>
      <c r="W2120" s="395">
        <f t="shared" ref="W2120:W2138" ca="1" si="3106">IF(V2144="n/a",V2120,IFERROR(IF((OFFSET($C2120,0,$A2120))&lt;0,
MIN(0,V2120-(OFFSET($C2120,0,$A2120)/(OFFSET($C2115,-$A2119,$A2120)))),
MAX(0,V2120-(OFFSET($C2120,0,$A2120)/(OFFSET($C2115,-$A2119,$A2120))))),0))</f>
        <v>0</v>
      </c>
      <c r="X2120" s="249"/>
      <c r="Y2120" s="249"/>
      <c r="Z2120" s="249"/>
      <c r="AA2120" s="249"/>
      <c r="AB2120" s="249"/>
    </row>
    <row r="2121" spans="1:28" hidden="1" outlineLevel="1">
      <c r="A2121" s="331">
        <v>1</v>
      </c>
      <c r="B2121" s="309" t="str">
        <f t="shared" ref="B2121:B2140" ca="1" si="3107">"Depreciated Net Capex "&amp;OFFSET($C$6,0,A2121)</f>
        <v>Depreciated Net Capex 2013</v>
      </c>
      <c r="C2121" s="396"/>
      <c r="D2121" s="397">
        <f ca="1">D2115</f>
        <v>0</v>
      </c>
      <c r="E2121" s="395">
        <f ca="1">IF(D2145="n/a",D2121,IFERROR(IF((OFFSET($C2121,0,$A2121))&lt;0,
MIN(0,D2121-(OFFSET($C2121,0,$A2121)/(OFFSET($C2116,-$A2120,$A2121)))),
MAX(0,D2121-(OFFSET($C2121,0,$A2121)/(OFFSET($C2116,-$A2120,$A2121))))),0))</f>
        <v>0</v>
      </c>
      <c r="F2121" s="395">
        <f t="shared" ca="1" si="3089"/>
        <v>0</v>
      </c>
      <c r="G2121" s="395">
        <f t="shared" ca="1" si="3090"/>
        <v>0</v>
      </c>
      <c r="H2121" s="395">
        <f t="shared" ca="1" si="3091"/>
        <v>0</v>
      </c>
      <c r="I2121" s="395">
        <f t="shared" ca="1" si="3092"/>
        <v>0</v>
      </c>
      <c r="J2121" s="395">
        <f t="shared" ca="1" si="3093"/>
        <v>0</v>
      </c>
      <c r="K2121" s="395">
        <f t="shared" ca="1" si="3094"/>
        <v>0</v>
      </c>
      <c r="L2121" s="395">
        <f t="shared" ca="1" si="3095"/>
        <v>0</v>
      </c>
      <c r="M2121" s="395">
        <f t="shared" ca="1" si="3096"/>
        <v>0</v>
      </c>
      <c r="N2121" s="395">
        <f t="shared" ca="1" si="3097"/>
        <v>0</v>
      </c>
      <c r="O2121" s="395">
        <f t="shared" ca="1" si="3098"/>
        <v>0</v>
      </c>
      <c r="P2121" s="395">
        <f t="shared" ca="1" si="3099"/>
        <v>0</v>
      </c>
      <c r="Q2121" s="395">
        <f t="shared" ca="1" si="3100"/>
        <v>0</v>
      </c>
      <c r="R2121" s="395">
        <f t="shared" ca="1" si="3101"/>
        <v>0</v>
      </c>
      <c r="S2121" s="395">
        <f t="shared" ca="1" si="3102"/>
        <v>0</v>
      </c>
      <c r="T2121" s="395">
        <f t="shared" ca="1" si="3103"/>
        <v>0</v>
      </c>
      <c r="U2121" s="395">
        <f t="shared" ca="1" si="3104"/>
        <v>0</v>
      </c>
      <c r="V2121" s="395">
        <f t="shared" ca="1" si="3105"/>
        <v>0</v>
      </c>
      <c r="W2121" s="395">
        <f t="shared" ca="1" si="3106"/>
        <v>0</v>
      </c>
      <c r="X2121" s="249"/>
      <c r="Y2121" s="249"/>
      <c r="Z2121" s="249"/>
      <c r="AA2121" s="249"/>
      <c r="AB2121" s="249"/>
    </row>
    <row r="2122" spans="1:28" hidden="1" outlineLevel="1">
      <c r="A2122" s="331">
        <v>2</v>
      </c>
      <c r="B2122" s="309" t="str">
        <f t="shared" ca="1" si="3107"/>
        <v>Depreciated Net Capex 2014</v>
      </c>
      <c r="C2122" s="398"/>
      <c r="D2122" s="399"/>
      <c r="E2122" s="397">
        <f ca="1">E2115</f>
        <v>0</v>
      </c>
      <c r="F2122" s="395">
        <f ca="1">IF(E2146="n/a",E2122,IFERROR(IF((OFFSET($C2122,0,$A2122))&lt;0,
MIN(0,E2122-(OFFSET($C2122,0,$A2122)/(OFFSET($C2117,-$A2121,$A2122)))),
MAX(0,E2122-(OFFSET($C2122,0,$A2122)/(OFFSET($C2117,-$A2121,$A2122))))),0))</f>
        <v>0</v>
      </c>
      <c r="G2122" s="395">
        <f t="shared" ca="1" si="3090"/>
        <v>0</v>
      </c>
      <c r="H2122" s="395">
        <f t="shared" ca="1" si="3091"/>
        <v>0</v>
      </c>
      <c r="I2122" s="395">
        <f t="shared" ca="1" si="3092"/>
        <v>0</v>
      </c>
      <c r="J2122" s="395">
        <f t="shared" ca="1" si="3093"/>
        <v>0</v>
      </c>
      <c r="K2122" s="395">
        <f t="shared" ca="1" si="3094"/>
        <v>0</v>
      </c>
      <c r="L2122" s="395">
        <f t="shared" ca="1" si="3095"/>
        <v>0</v>
      </c>
      <c r="M2122" s="395">
        <f t="shared" ca="1" si="3096"/>
        <v>0</v>
      </c>
      <c r="N2122" s="395">
        <f t="shared" ca="1" si="3097"/>
        <v>0</v>
      </c>
      <c r="O2122" s="395">
        <f t="shared" ca="1" si="3098"/>
        <v>0</v>
      </c>
      <c r="P2122" s="395">
        <f t="shared" ca="1" si="3099"/>
        <v>0</v>
      </c>
      <c r="Q2122" s="395">
        <f t="shared" ca="1" si="3100"/>
        <v>0</v>
      </c>
      <c r="R2122" s="395">
        <f t="shared" ca="1" si="3101"/>
        <v>0</v>
      </c>
      <c r="S2122" s="395">
        <f t="shared" ca="1" si="3102"/>
        <v>0</v>
      </c>
      <c r="T2122" s="395">
        <f t="shared" ca="1" si="3103"/>
        <v>0</v>
      </c>
      <c r="U2122" s="395">
        <f t="shared" ca="1" si="3104"/>
        <v>0</v>
      </c>
      <c r="V2122" s="395">
        <f t="shared" ca="1" si="3105"/>
        <v>0</v>
      </c>
      <c r="W2122" s="395">
        <f t="shared" ca="1" si="3106"/>
        <v>0</v>
      </c>
      <c r="X2122" s="334"/>
      <c r="Y2122" s="249"/>
      <c r="Z2122" s="249"/>
      <c r="AA2122" s="249"/>
      <c r="AB2122" s="249"/>
    </row>
    <row r="2123" spans="1:28" hidden="1" outlineLevel="1">
      <c r="A2123" s="331">
        <v>3</v>
      </c>
      <c r="B2123" s="309" t="str">
        <f t="shared" ca="1" si="3107"/>
        <v>Depreciated Net Capex 2015</v>
      </c>
      <c r="C2123" s="398"/>
      <c r="D2123" s="398"/>
      <c r="E2123" s="399"/>
      <c r="F2123" s="400">
        <f ca="1">F2115</f>
        <v>0</v>
      </c>
      <c r="G2123" s="395">
        <f ca="1">IF(F2147="n/a",F2123,IFERROR(IF((OFFSET($C2123,0,$A2123))&lt;0,
MIN(0,F2123-(OFFSET($C2123,0,$A2123)/(OFFSET($C2118,-$A2122,$A2123)))),
MAX(0,F2123-(OFFSET($C2123,0,$A2123)/(OFFSET($C2118,-$A2122,$A2123))))),0))</f>
        <v>0</v>
      </c>
      <c r="H2123" s="395">
        <f t="shared" ca="1" si="3091"/>
        <v>0</v>
      </c>
      <c r="I2123" s="395">
        <f t="shared" ca="1" si="3092"/>
        <v>0</v>
      </c>
      <c r="J2123" s="395">
        <f t="shared" ca="1" si="3093"/>
        <v>0</v>
      </c>
      <c r="K2123" s="395">
        <f t="shared" ca="1" si="3094"/>
        <v>0</v>
      </c>
      <c r="L2123" s="395">
        <f t="shared" ca="1" si="3095"/>
        <v>0</v>
      </c>
      <c r="M2123" s="395">
        <f t="shared" ca="1" si="3096"/>
        <v>0</v>
      </c>
      <c r="N2123" s="395">
        <f t="shared" ca="1" si="3097"/>
        <v>0</v>
      </c>
      <c r="O2123" s="395">
        <f t="shared" ca="1" si="3098"/>
        <v>0</v>
      </c>
      <c r="P2123" s="395">
        <f t="shared" ca="1" si="3099"/>
        <v>0</v>
      </c>
      <c r="Q2123" s="395">
        <f t="shared" ca="1" si="3100"/>
        <v>0</v>
      </c>
      <c r="R2123" s="395">
        <f t="shared" ca="1" si="3101"/>
        <v>0</v>
      </c>
      <c r="S2123" s="395">
        <f t="shared" ca="1" si="3102"/>
        <v>0</v>
      </c>
      <c r="T2123" s="395">
        <f t="shared" ca="1" si="3103"/>
        <v>0</v>
      </c>
      <c r="U2123" s="395">
        <f t="shared" ca="1" si="3104"/>
        <v>0</v>
      </c>
      <c r="V2123" s="395">
        <f t="shared" ca="1" si="3105"/>
        <v>0</v>
      </c>
      <c r="W2123" s="395">
        <f t="shared" ca="1" si="3106"/>
        <v>0</v>
      </c>
      <c r="X2123" s="334"/>
      <c r="Y2123" s="334"/>
      <c r="Z2123" s="249"/>
      <c r="AA2123" s="249"/>
      <c r="AB2123" s="249"/>
    </row>
    <row r="2124" spans="1:28" hidden="1" outlineLevel="1">
      <c r="A2124" s="331">
        <v>4</v>
      </c>
      <c r="B2124" s="309" t="str">
        <f t="shared" ca="1" si="3107"/>
        <v>Depreciated Net Capex 2016</v>
      </c>
      <c r="C2124" s="398"/>
      <c r="D2124" s="398"/>
      <c r="E2124" s="398"/>
      <c r="F2124" s="399"/>
      <c r="G2124" s="400">
        <f ca="1">G2115</f>
        <v>0</v>
      </c>
      <c r="H2124" s="395">
        <f ca="1">IF(G2148="n/a",G2124,IFERROR(IF((OFFSET($C2124,0,$A2124))&lt;0,
MIN(0,G2124-(OFFSET($C2124,0,$A2124)/(OFFSET($C2119,-$A2123,$A2124)))),
MAX(0,G2124-(OFFSET($C2124,0,$A2124)/(OFFSET($C2119,-$A2123,$A2124))))),0))</f>
        <v>0</v>
      </c>
      <c r="I2124" s="395">
        <f t="shared" ca="1" si="3092"/>
        <v>0</v>
      </c>
      <c r="J2124" s="395">
        <f t="shared" ca="1" si="3093"/>
        <v>0</v>
      </c>
      <c r="K2124" s="395">
        <f t="shared" ca="1" si="3094"/>
        <v>0</v>
      </c>
      <c r="L2124" s="395">
        <f t="shared" ca="1" si="3095"/>
        <v>0</v>
      </c>
      <c r="M2124" s="395">
        <f t="shared" ca="1" si="3096"/>
        <v>0</v>
      </c>
      <c r="N2124" s="395">
        <f t="shared" ca="1" si="3097"/>
        <v>0</v>
      </c>
      <c r="O2124" s="395">
        <f t="shared" ca="1" si="3098"/>
        <v>0</v>
      </c>
      <c r="P2124" s="395">
        <f t="shared" ca="1" si="3099"/>
        <v>0</v>
      </c>
      <c r="Q2124" s="395">
        <f t="shared" ca="1" si="3100"/>
        <v>0</v>
      </c>
      <c r="R2124" s="395">
        <f t="shared" ca="1" si="3101"/>
        <v>0</v>
      </c>
      <c r="S2124" s="395">
        <f t="shared" ca="1" si="3102"/>
        <v>0</v>
      </c>
      <c r="T2124" s="395">
        <f t="shared" ca="1" si="3103"/>
        <v>0</v>
      </c>
      <c r="U2124" s="395">
        <f t="shared" ca="1" si="3104"/>
        <v>0</v>
      </c>
      <c r="V2124" s="395">
        <f t="shared" ca="1" si="3105"/>
        <v>0</v>
      </c>
      <c r="W2124" s="395">
        <f t="shared" ca="1" si="3106"/>
        <v>0</v>
      </c>
      <c r="X2124" s="334"/>
      <c r="Y2124" s="334"/>
      <c r="Z2124" s="334"/>
      <c r="AA2124" s="249"/>
      <c r="AB2124" s="249"/>
    </row>
    <row r="2125" spans="1:28" hidden="1" outlineLevel="1">
      <c r="A2125" s="331">
        <v>5</v>
      </c>
      <c r="B2125" s="309" t="str">
        <f t="shared" ca="1" si="3107"/>
        <v>Depreciated Net Capex 2017</v>
      </c>
      <c r="C2125" s="398"/>
      <c r="D2125" s="398"/>
      <c r="E2125" s="398"/>
      <c r="F2125" s="398"/>
      <c r="G2125" s="399"/>
      <c r="H2125" s="400">
        <f ca="1">H2115</f>
        <v>0</v>
      </c>
      <c r="I2125" s="395">
        <f ca="1">IF(H2149="n/a",H2125,IFERROR(IF((OFFSET($C2125,0,$A2125))&lt;0,
MIN(0,H2125-(OFFSET($C2125,0,$A2125)/(OFFSET($C2120,-$A2124,$A2125)))),
MAX(0,H2125-(OFFSET($C2125,0,$A2125)/(OFFSET($C2120,-$A2124,$A2125))))),0))</f>
        <v>0</v>
      </c>
      <c r="J2125" s="395">
        <f t="shared" ca="1" si="3093"/>
        <v>0</v>
      </c>
      <c r="K2125" s="395">
        <f t="shared" ca="1" si="3094"/>
        <v>0</v>
      </c>
      <c r="L2125" s="395">
        <f t="shared" ca="1" si="3095"/>
        <v>0</v>
      </c>
      <c r="M2125" s="395">
        <f t="shared" ca="1" si="3096"/>
        <v>0</v>
      </c>
      <c r="N2125" s="395">
        <f t="shared" ca="1" si="3097"/>
        <v>0</v>
      </c>
      <c r="O2125" s="395">
        <f t="shared" ca="1" si="3098"/>
        <v>0</v>
      </c>
      <c r="P2125" s="395">
        <f t="shared" ca="1" si="3099"/>
        <v>0</v>
      </c>
      <c r="Q2125" s="395">
        <f t="shared" ca="1" si="3100"/>
        <v>0</v>
      </c>
      <c r="R2125" s="395">
        <f t="shared" ca="1" si="3101"/>
        <v>0</v>
      </c>
      <c r="S2125" s="395">
        <f t="shared" ca="1" si="3102"/>
        <v>0</v>
      </c>
      <c r="T2125" s="395">
        <f t="shared" ca="1" si="3103"/>
        <v>0</v>
      </c>
      <c r="U2125" s="395">
        <f t="shared" ca="1" si="3104"/>
        <v>0</v>
      </c>
      <c r="V2125" s="395">
        <f t="shared" ca="1" si="3105"/>
        <v>0</v>
      </c>
      <c r="W2125" s="395">
        <f t="shared" ca="1" si="3106"/>
        <v>0</v>
      </c>
      <c r="X2125" s="334"/>
      <c r="Y2125" s="334"/>
      <c r="Z2125" s="334"/>
      <c r="AA2125" s="249"/>
      <c r="AB2125" s="249"/>
    </row>
    <row r="2126" spans="1:28" hidden="1" outlineLevel="1">
      <c r="A2126" s="331">
        <v>6</v>
      </c>
      <c r="B2126" s="309" t="str">
        <f t="shared" ca="1" si="3107"/>
        <v>Depreciated Net Capex 2018</v>
      </c>
      <c r="C2126" s="398"/>
      <c r="D2126" s="398"/>
      <c r="E2126" s="398"/>
      <c r="F2126" s="398"/>
      <c r="G2126" s="398"/>
      <c r="H2126" s="399"/>
      <c r="I2126" s="400">
        <f ca="1">I2115</f>
        <v>0</v>
      </c>
      <c r="J2126" s="395">
        <f ca="1">IF(I2150="n/a",I2126,IFERROR(IF((OFFSET($C2126,0,$A2126))&lt;0,
MIN(0,I2126-(OFFSET($C2126,0,$A2126)/(OFFSET($C2121,-$A2125,$A2126)))),
MAX(0,I2126-(OFFSET($C2126,0,$A2126)/(OFFSET($C2121,-$A2125,$A2126))))),0))</f>
        <v>0</v>
      </c>
      <c r="K2126" s="395">
        <f t="shared" ca="1" si="3094"/>
        <v>0</v>
      </c>
      <c r="L2126" s="395">
        <f t="shared" ca="1" si="3095"/>
        <v>0</v>
      </c>
      <c r="M2126" s="395">
        <f t="shared" ca="1" si="3096"/>
        <v>0</v>
      </c>
      <c r="N2126" s="395">
        <f t="shared" ca="1" si="3097"/>
        <v>0</v>
      </c>
      <c r="O2126" s="395">
        <f t="shared" ca="1" si="3098"/>
        <v>0</v>
      </c>
      <c r="P2126" s="395">
        <f t="shared" ca="1" si="3099"/>
        <v>0</v>
      </c>
      <c r="Q2126" s="395">
        <f t="shared" ca="1" si="3100"/>
        <v>0</v>
      </c>
      <c r="R2126" s="395">
        <f t="shared" ca="1" si="3101"/>
        <v>0</v>
      </c>
      <c r="S2126" s="395">
        <f t="shared" ca="1" si="3102"/>
        <v>0</v>
      </c>
      <c r="T2126" s="395">
        <f t="shared" ca="1" si="3103"/>
        <v>0</v>
      </c>
      <c r="U2126" s="395">
        <f t="shared" ca="1" si="3104"/>
        <v>0</v>
      </c>
      <c r="V2126" s="395">
        <f t="shared" ca="1" si="3105"/>
        <v>0</v>
      </c>
      <c r="W2126" s="395">
        <f t="shared" ca="1" si="3106"/>
        <v>0</v>
      </c>
      <c r="X2126" s="334"/>
      <c r="Y2126" s="334"/>
      <c r="Z2126" s="334"/>
      <c r="AA2126" s="249"/>
      <c r="AB2126" s="249"/>
    </row>
    <row r="2127" spans="1:28" hidden="1" outlineLevel="1">
      <c r="A2127" s="331">
        <v>7</v>
      </c>
      <c r="B2127" s="309" t="str">
        <f t="shared" ca="1" si="3107"/>
        <v>Depreciated Net Capex 2019</v>
      </c>
      <c r="C2127" s="398"/>
      <c r="D2127" s="398"/>
      <c r="E2127" s="398"/>
      <c r="F2127" s="398"/>
      <c r="G2127" s="398"/>
      <c r="H2127" s="398"/>
      <c r="I2127" s="399"/>
      <c r="J2127" s="400">
        <f ca="1">J2115</f>
        <v>0</v>
      </c>
      <c r="K2127" s="395">
        <f ca="1">IF(J2151="n/a",J2127,IFERROR(IF((OFFSET($C2127,0,$A2127))&lt;0,
MIN(0,J2127-(OFFSET($C2127,0,$A2127)/(OFFSET($C2122,-$A2126,$A2127)))),
MAX(0,J2127-(OFFSET($C2127,0,$A2127)/(OFFSET($C2122,-$A2126,$A2127))))),0))</f>
        <v>0</v>
      </c>
      <c r="L2127" s="395">
        <f t="shared" ca="1" si="3095"/>
        <v>0</v>
      </c>
      <c r="M2127" s="395">
        <f t="shared" ca="1" si="3096"/>
        <v>0</v>
      </c>
      <c r="N2127" s="395">
        <f t="shared" ca="1" si="3097"/>
        <v>0</v>
      </c>
      <c r="O2127" s="395">
        <f t="shared" ca="1" si="3098"/>
        <v>0</v>
      </c>
      <c r="P2127" s="395">
        <f t="shared" ca="1" si="3099"/>
        <v>0</v>
      </c>
      <c r="Q2127" s="395">
        <f t="shared" ca="1" si="3100"/>
        <v>0</v>
      </c>
      <c r="R2127" s="395">
        <f t="shared" ca="1" si="3101"/>
        <v>0</v>
      </c>
      <c r="S2127" s="395">
        <f t="shared" ca="1" si="3102"/>
        <v>0</v>
      </c>
      <c r="T2127" s="395">
        <f t="shared" ca="1" si="3103"/>
        <v>0</v>
      </c>
      <c r="U2127" s="395">
        <f t="shared" ca="1" si="3104"/>
        <v>0</v>
      </c>
      <c r="V2127" s="395">
        <f t="shared" ca="1" si="3105"/>
        <v>0</v>
      </c>
      <c r="W2127" s="395">
        <f t="shared" ca="1" si="3106"/>
        <v>0</v>
      </c>
      <c r="X2127" s="334"/>
      <c r="Y2127" s="334"/>
      <c r="Z2127" s="334"/>
      <c r="AA2127" s="249"/>
      <c r="AB2127" s="249"/>
    </row>
    <row r="2128" spans="1:28" hidden="1" outlineLevel="1">
      <c r="A2128" s="331">
        <v>8</v>
      </c>
      <c r="B2128" s="309" t="str">
        <f t="shared" ca="1" si="3107"/>
        <v>Depreciated Net Capex 2020</v>
      </c>
      <c r="C2128" s="398"/>
      <c r="D2128" s="398"/>
      <c r="E2128" s="398"/>
      <c r="F2128" s="398"/>
      <c r="G2128" s="398"/>
      <c r="H2128" s="398"/>
      <c r="I2128" s="398"/>
      <c r="J2128" s="399"/>
      <c r="K2128" s="400">
        <f ca="1">K2115</f>
        <v>0</v>
      </c>
      <c r="L2128" s="395">
        <f ca="1">IF(K2152="n/a",K2128,IFERROR(IF((OFFSET($C2128,0,$A2128))&lt;0,
MIN(0,K2128-(OFFSET($C2128,0,$A2128)/(OFFSET($C2123,-$A2127,$A2128)))),
MAX(0,K2128-(OFFSET($C2128,0,$A2128)/(OFFSET($C2123,-$A2127,$A2128))))),0))</f>
        <v>0</v>
      </c>
      <c r="M2128" s="395">
        <f t="shared" ca="1" si="3096"/>
        <v>0</v>
      </c>
      <c r="N2128" s="395">
        <f t="shared" ca="1" si="3097"/>
        <v>0</v>
      </c>
      <c r="O2128" s="395">
        <f t="shared" ca="1" si="3098"/>
        <v>0</v>
      </c>
      <c r="P2128" s="395">
        <f t="shared" ca="1" si="3099"/>
        <v>0</v>
      </c>
      <c r="Q2128" s="395">
        <f t="shared" ca="1" si="3100"/>
        <v>0</v>
      </c>
      <c r="R2128" s="395">
        <f t="shared" ca="1" si="3101"/>
        <v>0</v>
      </c>
      <c r="S2128" s="395">
        <f t="shared" ca="1" si="3102"/>
        <v>0</v>
      </c>
      <c r="T2128" s="395">
        <f t="shared" ca="1" si="3103"/>
        <v>0</v>
      </c>
      <c r="U2128" s="395">
        <f t="shared" ca="1" si="3104"/>
        <v>0</v>
      </c>
      <c r="V2128" s="395">
        <f t="shared" ca="1" si="3105"/>
        <v>0</v>
      </c>
      <c r="W2128" s="395">
        <f t="shared" ca="1" si="3106"/>
        <v>0</v>
      </c>
      <c r="X2128" s="334"/>
      <c r="Y2128" s="334"/>
      <c r="Z2128" s="334"/>
      <c r="AA2128" s="249"/>
      <c r="AB2128" s="249"/>
    </row>
    <row r="2129" spans="1:28" hidden="1" outlineLevel="1">
      <c r="A2129" s="331">
        <v>9</v>
      </c>
      <c r="B2129" s="309" t="str">
        <f t="shared" ca="1" si="3107"/>
        <v>Depreciated Net Capex 2021</v>
      </c>
      <c r="C2129" s="398"/>
      <c r="D2129" s="398"/>
      <c r="E2129" s="398"/>
      <c r="F2129" s="398"/>
      <c r="G2129" s="398"/>
      <c r="H2129" s="398"/>
      <c r="I2129" s="398"/>
      <c r="J2129" s="398"/>
      <c r="K2129" s="399"/>
      <c r="L2129" s="400">
        <f ca="1">L2115</f>
        <v>0</v>
      </c>
      <c r="M2129" s="395">
        <f ca="1">IF(L2153="n/a",L2129,IFERROR(IF((OFFSET($C2129,0,$A2129))&lt;0,
MIN(0,L2129-(OFFSET($C2129,0,$A2129)/(OFFSET($C2124,-$A2128,$A2129)))),
MAX(0,L2129-(OFFSET($C2129,0,$A2129)/(OFFSET($C2124,-$A2128,$A2129))))),0))</f>
        <v>0</v>
      </c>
      <c r="N2129" s="395">
        <f t="shared" ca="1" si="3097"/>
        <v>0</v>
      </c>
      <c r="O2129" s="395">
        <f t="shared" ca="1" si="3098"/>
        <v>0</v>
      </c>
      <c r="P2129" s="395">
        <f t="shared" ca="1" si="3099"/>
        <v>0</v>
      </c>
      <c r="Q2129" s="395">
        <f t="shared" ca="1" si="3100"/>
        <v>0</v>
      </c>
      <c r="R2129" s="395">
        <f t="shared" ca="1" si="3101"/>
        <v>0</v>
      </c>
      <c r="S2129" s="395">
        <f t="shared" ca="1" si="3102"/>
        <v>0</v>
      </c>
      <c r="T2129" s="395">
        <f t="shared" ca="1" si="3103"/>
        <v>0</v>
      </c>
      <c r="U2129" s="395">
        <f t="shared" ca="1" si="3104"/>
        <v>0</v>
      </c>
      <c r="V2129" s="395">
        <f t="shared" ca="1" si="3105"/>
        <v>0</v>
      </c>
      <c r="W2129" s="395">
        <f t="shared" ca="1" si="3106"/>
        <v>0</v>
      </c>
      <c r="X2129" s="334"/>
      <c r="Y2129" s="334"/>
      <c r="Z2129" s="334"/>
      <c r="AA2129" s="249"/>
      <c r="AB2129" s="249"/>
    </row>
    <row r="2130" spans="1:28" hidden="1" outlineLevel="1">
      <c r="A2130" s="331">
        <v>10</v>
      </c>
      <c r="B2130" s="309" t="str">
        <f t="shared" ca="1" si="3107"/>
        <v>Depreciated Net Capex 2022</v>
      </c>
      <c r="C2130" s="398"/>
      <c r="D2130" s="398"/>
      <c r="E2130" s="398"/>
      <c r="F2130" s="398"/>
      <c r="G2130" s="398"/>
      <c r="H2130" s="398"/>
      <c r="I2130" s="398"/>
      <c r="J2130" s="398"/>
      <c r="K2130" s="398"/>
      <c r="L2130" s="399"/>
      <c r="M2130" s="400">
        <f ca="1">M2115</f>
        <v>0</v>
      </c>
      <c r="N2130" s="395">
        <f ca="1">IF(M2154="n/a",M2130,IFERROR(IF((OFFSET($C2130,0,$A2130))&lt;0,
MIN(0,M2130-(OFFSET($C2130,0,$A2130)/(OFFSET($C2125,-$A2129,$A2130)))),
MAX(0,M2130-(OFFSET($C2130,0,$A2130)/(OFFSET($C2125,-$A2129,$A2130))))),0))</f>
        <v>0</v>
      </c>
      <c r="O2130" s="395">
        <f t="shared" ca="1" si="3098"/>
        <v>0</v>
      </c>
      <c r="P2130" s="395">
        <f t="shared" ca="1" si="3099"/>
        <v>0</v>
      </c>
      <c r="Q2130" s="395">
        <f t="shared" ca="1" si="3100"/>
        <v>0</v>
      </c>
      <c r="R2130" s="395">
        <f t="shared" ca="1" si="3101"/>
        <v>0</v>
      </c>
      <c r="S2130" s="395">
        <f t="shared" ca="1" si="3102"/>
        <v>0</v>
      </c>
      <c r="T2130" s="395">
        <f t="shared" ca="1" si="3103"/>
        <v>0</v>
      </c>
      <c r="U2130" s="395">
        <f t="shared" ca="1" si="3104"/>
        <v>0</v>
      </c>
      <c r="V2130" s="395">
        <f t="shared" ca="1" si="3105"/>
        <v>0</v>
      </c>
      <c r="W2130" s="395">
        <f t="shared" ca="1" si="3106"/>
        <v>0</v>
      </c>
      <c r="X2130" s="334"/>
      <c r="Y2130" s="334"/>
      <c r="Z2130" s="334"/>
      <c r="AA2130" s="249"/>
      <c r="AB2130" s="249"/>
    </row>
    <row r="2131" spans="1:28" hidden="1" outlineLevel="1">
      <c r="A2131" s="331">
        <v>11</v>
      </c>
      <c r="B2131" s="309" t="str">
        <f t="shared" ca="1" si="3107"/>
        <v>Depreciated Net Capex 2023</v>
      </c>
      <c r="C2131" s="398"/>
      <c r="D2131" s="398"/>
      <c r="E2131" s="398"/>
      <c r="F2131" s="398"/>
      <c r="G2131" s="398"/>
      <c r="H2131" s="398"/>
      <c r="I2131" s="398"/>
      <c r="J2131" s="398"/>
      <c r="K2131" s="398"/>
      <c r="L2131" s="398"/>
      <c r="M2131" s="399"/>
      <c r="N2131" s="400">
        <f>N2115</f>
        <v>0</v>
      </c>
      <c r="O2131" s="395">
        <f ca="1">IF(N2155="n/a",N2131,IFERROR(IF((OFFSET($C2131,0,$A2131))&lt;0,
MIN(0,N2131-(OFFSET($C2131,0,$A2131)/(OFFSET($C2126,-$A2130,$A2131)))),
MAX(0,N2131-(OFFSET($C2131,0,$A2131)/(OFFSET($C2126,-$A2130,$A2131))))),0))</f>
        <v>0</v>
      </c>
      <c r="P2131" s="395">
        <f t="shared" ca="1" si="3099"/>
        <v>0</v>
      </c>
      <c r="Q2131" s="395">
        <f t="shared" ca="1" si="3100"/>
        <v>0</v>
      </c>
      <c r="R2131" s="395">
        <f t="shared" ca="1" si="3101"/>
        <v>0</v>
      </c>
      <c r="S2131" s="395">
        <f t="shared" ca="1" si="3102"/>
        <v>0</v>
      </c>
      <c r="T2131" s="395">
        <f t="shared" ca="1" si="3103"/>
        <v>0</v>
      </c>
      <c r="U2131" s="395">
        <f t="shared" ca="1" si="3104"/>
        <v>0</v>
      </c>
      <c r="V2131" s="395">
        <f t="shared" ca="1" si="3105"/>
        <v>0</v>
      </c>
      <c r="W2131" s="395">
        <f t="shared" ca="1" si="3106"/>
        <v>0</v>
      </c>
      <c r="X2131" s="334"/>
      <c r="Y2131" s="334"/>
      <c r="Z2131" s="334"/>
      <c r="AA2131" s="249"/>
      <c r="AB2131" s="249"/>
    </row>
    <row r="2132" spans="1:28" hidden="1" outlineLevel="1">
      <c r="A2132" s="331">
        <v>12</v>
      </c>
      <c r="B2132" s="309" t="str">
        <f t="shared" ca="1" si="3107"/>
        <v>Depreciated Net Capex 2024</v>
      </c>
      <c r="C2132" s="398"/>
      <c r="D2132" s="398"/>
      <c r="E2132" s="398"/>
      <c r="F2132" s="398"/>
      <c r="G2132" s="398"/>
      <c r="H2132" s="398"/>
      <c r="I2132" s="398"/>
      <c r="J2132" s="398"/>
      <c r="K2132" s="398"/>
      <c r="L2132" s="398"/>
      <c r="M2132" s="398"/>
      <c r="N2132" s="399"/>
      <c r="O2132" s="400">
        <f>O2115</f>
        <v>0</v>
      </c>
      <c r="P2132" s="395">
        <f ca="1">IF(O2156="n/a",O2132,IFERROR(IF((OFFSET($C2132,0,$A2132))&lt;0,
MIN(0,O2132-(OFFSET($C2132,0,$A2132)/(OFFSET($C2127,-$A2131,$A2132)))),
MAX(0,O2132-(OFFSET($C2132,0,$A2132)/(OFFSET($C2127,-$A2131,$A2132))))),0))</f>
        <v>0</v>
      </c>
      <c r="Q2132" s="395">
        <f t="shared" ca="1" si="3100"/>
        <v>0</v>
      </c>
      <c r="R2132" s="395">
        <f t="shared" ca="1" si="3101"/>
        <v>0</v>
      </c>
      <c r="S2132" s="395">
        <f t="shared" ca="1" si="3102"/>
        <v>0</v>
      </c>
      <c r="T2132" s="395">
        <f t="shared" ca="1" si="3103"/>
        <v>0</v>
      </c>
      <c r="U2132" s="395">
        <f t="shared" ca="1" si="3104"/>
        <v>0</v>
      </c>
      <c r="V2132" s="395">
        <f t="shared" ca="1" si="3105"/>
        <v>0</v>
      </c>
      <c r="W2132" s="395">
        <f t="shared" ca="1" si="3106"/>
        <v>0</v>
      </c>
      <c r="X2132" s="334"/>
      <c r="Y2132" s="334"/>
      <c r="Z2132" s="334"/>
      <c r="AA2132" s="249"/>
      <c r="AB2132" s="249"/>
    </row>
    <row r="2133" spans="1:28" hidden="1" outlineLevel="1">
      <c r="A2133" s="331">
        <v>13</v>
      </c>
      <c r="B2133" s="309" t="str">
        <f t="shared" ca="1" si="3107"/>
        <v>Depreciated Net Capex 2025</v>
      </c>
      <c r="C2133" s="398"/>
      <c r="D2133" s="398"/>
      <c r="E2133" s="398"/>
      <c r="F2133" s="398"/>
      <c r="G2133" s="398"/>
      <c r="H2133" s="398"/>
      <c r="I2133" s="398"/>
      <c r="J2133" s="398"/>
      <c r="K2133" s="398"/>
      <c r="L2133" s="398"/>
      <c r="M2133" s="398"/>
      <c r="N2133" s="398"/>
      <c r="O2133" s="399"/>
      <c r="P2133" s="400">
        <f>P2115</f>
        <v>0</v>
      </c>
      <c r="Q2133" s="395">
        <f ca="1">IF(P2157="n/a",P2133,IFERROR(IF((OFFSET($C2133,0,$A2133))&lt;0,
MIN(0,P2133-(OFFSET($C2133,0,$A2133)/(OFFSET($C2128,-$A2132,$A2133)))),
MAX(0,P2133-(OFFSET($C2133,0,$A2133)/(OFFSET($C2128,-$A2132,$A2133))))),0))</f>
        <v>0</v>
      </c>
      <c r="R2133" s="395">
        <f t="shared" ca="1" si="3101"/>
        <v>0</v>
      </c>
      <c r="S2133" s="395">
        <f t="shared" ca="1" si="3102"/>
        <v>0</v>
      </c>
      <c r="T2133" s="395">
        <f t="shared" ca="1" si="3103"/>
        <v>0</v>
      </c>
      <c r="U2133" s="395">
        <f t="shared" ca="1" si="3104"/>
        <v>0</v>
      </c>
      <c r="V2133" s="395">
        <f t="shared" ca="1" si="3105"/>
        <v>0</v>
      </c>
      <c r="W2133" s="395">
        <f t="shared" ca="1" si="3106"/>
        <v>0</v>
      </c>
      <c r="X2133" s="334"/>
      <c r="Y2133" s="334"/>
      <c r="Z2133" s="334"/>
      <c r="AA2133" s="249"/>
      <c r="AB2133" s="249"/>
    </row>
    <row r="2134" spans="1:28" hidden="1" outlineLevel="1">
      <c r="A2134" s="331">
        <v>14</v>
      </c>
      <c r="B2134" s="309" t="str">
        <f t="shared" ca="1" si="3107"/>
        <v>Depreciated Net Capex 2026</v>
      </c>
      <c r="C2134" s="398"/>
      <c r="D2134" s="398"/>
      <c r="E2134" s="398"/>
      <c r="F2134" s="398"/>
      <c r="G2134" s="398"/>
      <c r="H2134" s="398"/>
      <c r="I2134" s="398"/>
      <c r="J2134" s="398"/>
      <c r="K2134" s="398"/>
      <c r="L2134" s="398"/>
      <c r="M2134" s="398"/>
      <c r="N2134" s="398"/>
      <c r="O2134" s="398"/>
      <c r="P2134" s="399"/>
      <c r="Q2134" s="400">
        <f>Q2115</f>
        <v>0</v>
      </c>
      <c r="R2134" s="395">
        <f ca="1">IF(Q2158="n/a",Q2134,IFERROR(IF((OFFSET($C2134,0,$A2134))&lt;0,
MIN(0,Q2134-(OFFSET($C2134,0,$A2134)/(OFFSET($C2129,-$A2133,$A2134)))),
MAX(0,Q2134-(OFFSET($C2134,0,$A2134)/(OFFSET($C2129,-$A2133,$A2134))))),0))</f>
        <v>0</v>
      </c>
      <c r="S2134" s="395">
        <f t="shared" ca="1" si="3102"/>
        <v>0</v>
      </c>
      <c r="T2134" s="395">
        <f t="shared" ca="1" si="3103"/>
        <v>0</v>
      </c>
      <c r="U2134" s="395">
        <f t="shared" ca="1" si="3104"/>
        <v>0</v>
      </c>
      <c r="V2134" s="395">
        <f t="shared" ca="1" si="3105"/>
        <v>0</v>
      </c>
      <c r="W2134" s="395">
        <f t="shared" ca="1" si="3106"/>
        <v>0</v>
      </c>
      <c r="X2134" s="334"/>
      <c r="Y2134" s="334"/>
      <c r="Z2134" s="334"/>
      <c r="AA2134" s="249"/>
      <c r="AB2134" s="249"/>
    </row>
    <row r="2135" spans="1:28" hidden="1" outlineLevel="1">
      <c r="A2135" s="331">
        <v>15</v>
      </c>
      <c r="B2135" s="309" t="str">
        <f t="shared" ca="1" si="3107"/>
        <v>Depreciated Net Capex 2027</v>
      </c>
      <c r="C2135" s="398"/>
      <c r="D2135" s="398"/>
      <c r="E2135" s="398"/>
      <c r="F2135" s="398"/>
      <c r="G2135" s="398"/>
      <c r="H2135" s="398"/>
      <c r="I2135" s="398"/>
      <c r="J2135" s="398"/>
      <c r="K2135" s="398"/>
      <c r="L2135" s="398"/>
      <c r="M2135" s="398"/>
      <c r="N2135" s="398"/>
      <c r="O2135" s="398"/>
      <c r="P2135" s="398"/>
      <c r="Q2135" s="399"/>
      <c r="R2135" s="400">
        <f>R2115</f>
        <v>0</v>
      </c>
      <c r="S2135" s="395">
        <f ca="1">IF(R2159="n/a",R2135,IFERROR(IF((OFFSET($C2135,0,$A2135))&lt;0,
MIN(0,R2135-(OFFSET($C2135,0,$A2135)/(OFFSET($C2130,-$A2134,$A2135)))),
MAX(0,R2135-(OFFSET($C2135,0,$A2135)/(OFFSET($C2130,-$A2134,$A2135))))),0))</f>
        <v>0</v>
      </c>
      <c r="T2135" s="395">
        <f t="shared" ca="1" si="3103"/>
        <v>0</v>
      </c>
      <c r="U2135" s="395">
        <f t="shared" ca="1" si="3104"/>
        <v>0</v>
      </c>
      <c r="V2135" s="395">
        <f t="shared" ca="1" si="3105"/>
        <v>0</v>
      </c>
      <c r="W2135" s="395">
        <f t="shared" ca="1" si="3106"/>
        <v>0</v>
      </c>
      <c r="X2135" s="334"/>
      <c r="Y2135" s="334"/>
      <c r="Z2135" s="334"/>
      <c r="AA2135" s="249"/>
      <c r="AB2135" s="249"/>
    </row>
    <row r="2136" spans="1:28" hidden="1" outlineLevel="1">
      <c r="A2136" s="331">
        <v>16</v>
      </c>
      <c r="B2136" s="309" t="str">
        <f t="shared" ca="1" si="3107"/>
        <v>Depreciated Net Capex 2028</v>
      </c>
      <c r="C2136" s="398"/>
      <c r="D2136" s="398"/>
      <c r="E2136" s="398"/>
      <c r="F2136" s="398"/>
      <c r="G2136" s="398"/>
      <c r="H2136" s="398"/>
      <c r="I2136" s="398"/>
      <c r="J2136" s="398"/>
      <c r="K2136" s="398"/>
      <c r="L2136" s="398"/>
      <c r="M2136" s="398"/>
      <c r="N2136" s="398"/>
      <c r="O2136" s="398"/>
      <c r="P2136" s="398"/>
      <c r="Q2136" s="398"/>
      <c r="R2136" s="399"/>
      <c r="S2136" s="400">
        <f>S2115</f>
        <v>0</v>
      </c>
      <c r="T2136" s="395">
        <f ca="1">IF(S2160="n/a",S2136,IFERROR(IF((OFFSET($C2136,0,$A2136))&lt;0,
MIN(0,S2136-(OFFSET($C2136,0,$A2136)/(OFFSET($C2131,-$A2135,$A2136)))),
MAX(0,S2136-(OFFSET($C2136,0,$A2136)/(OFFSET($C2131,-$A2135,$A2136))))),0))</f>
        <v>0</v>
      </c>
      <c r="U2136" s="395">
        <f t="shared" ca="1" si="3104"/>
        <v>0</v>
      </c>
      <c r="V2136" s="395">
        <f t="shared" ca="1" si="3105"/>
        <v>0</v>
      </c>
      <c r="W2136" s="395">
        <f t="shared" ca="1" si="3106"/>
        <v>0</v>
      </c>
      <c r="X2136" s="334"/>
      <c r="Y2136" s="334"/>
      <c r="Z2136" s="334"/>
      <c r="AA2136" s="249"/>
      <c r="AB2136" s="249"/>
    </row>
    <row r="2137" spans="1:28" hidden="1" outlineLevel="1">
      <c r="A2137" s="331">
        <v>17</v>
      </c>
      <c r="B2137" s="309" t="str">
        <f t="shared" ca="1" si="3107"/>
        <v>Depreciated Net Capex 2029</v>
      </c>
      <c r="C2137" s="398"/>
      <c r="D2137" s="398"/>
      <c r="E2137" s="398"/>
      <c r="F2137" s="398"/>
      <c r="G2137" s="398"/>
      <c r="H2137" s="398"/>
      <c r="I2137" s="398"/>
      <c r="J2137" s="398"/>
      <c r="K2137" s="398"/>
      <c r="L2137" s="398"/>
      <c r="M2137" s="398"/>
      <c r="N2137" s="398"/>
      <c r="O2137" s="398"/>
      <c r="P2137" s="398"/>
      <c r="Q2137" s="398"/>
      <c r="R2137" s="398"/>
      <c r="S2137" s="399"/>
      <c r="T2137" s="400">
        <f>T2115</f>
        <v>0</v>
      </c>
      <c r="U2137" s="395">
        <f ca="1">IF(T2161="n/a",T2137,IFERROR(IF((OFFSET($C2137,0,$A2137))&lt;0,
MIN(0,T2137-(OFFSET($C2137,0,$A2137)/(OFFSET($C2132,-$A2136,$A2137)))),
MAX(0,T2137-(OFFSET($C2137,0,$A2137)/(OFFSET($C2132,-$A2136,$A2137))))),0))</f>
        <v>0</v>
      </c>
      <c r="V2137" s="395">
        <f t="shared" ca="1" si="3105"/>
        <v>0</v>
      </c>
      <c r="W2137" s="395">
        <f t="shared" ca="1" si="3106"/>
        <v>0</v>
      </c>
      <c r="X2137" s="334"/>
      <c r="Y2137" s="334"/>
      <c r="Z2137" s="334"/>
      <c r="AA2137" s="249"/>
      <c r="AB2137" s="249"/>
    </row>
    <row r="2138" spans="1:28" hidden="1" outlineLevel="1">
      <c r="A2138" s="331">
        <v>18</v>
      </c>
      <c r="B2138" s="309" t="str">
        <f t="shared" ca="1" si="3107"/>
        <v>Depreciated Net Capex 2030</v>
      </c>
      <c r="C2138" s="398"/>
      <c r="D2138" s="398"/>
      <c r="E2138" s="398"/>
      <c r="F2138" s="398"/>
      <c r="G2138" s="398"/>
      <c r="H2138" s="398"/>
      <c r="I2138" s="398"/>
      <c r="J2138" s="398"/>
      <c r="K2138" s="398"/>
      <c r="L2138" s="398"/>
      <c r="M2138" s="398"/>
      <c r="N2138" s="398"/>
      <c r="O2138" s="398"/>
      <c r="P2138" s="398"/>
      <c r="Q2138" s="398"/>
      <c r="R2138" s="398"/>
      <c r="S2138" s="398"/>
      <c r="T2138" s="399"/>
      <c r="U2138" s="400">
        <f>U2115</f>
        <v>0</v>
      </c>
      <c r="V2138" s="395">
        <f ca="1">IF(U2162="n/a",U2138,IFERROR(IF((OFFSET($C2138,0,$A2138))&lt;0,
MIN(0,U2138-(OFFSET($C2138,0,$A2138)/(OFFSET($C2133,-$A2137,$A2138)))),
MAX(0,U2138-(OFFSET($C2138,0,$A2138)/(OFFSET($C2133,-$A2137,$A2138))))),0))</f>
        <v>0</v>
      </c>
      <c r="W2138" s="395">
        <f t="shared" ca="1" si="3106"/>
        <v>0</v>
      </c>
      <c r="X2138" s="334"/>
      <c r="Y2138" s="334"/>
      <c r="Z2138" s="334"/>
      <c r="AA2138" s="249"/>
      <c r="AB2138" s="249"/>
    </row>
    <row r="2139" spans="1:28" hidden="1" outlineLevel="1">
      <c r="A2139" s="331">
        <v>19</v>
      </c>
      <c r="B2139" s="309" t="str">
        <f t="shared" ca="1" si="3107"/>
        <v>Depreciated Net Capex 2031</v>
      </c>
      <c r="C2139" s="398"/>
      <c r="D2139" s="398"/>
      <c r="E2139" s="398"/>
      <c r="F2139" s="398"/>
      <c r="G2139" s="398"/>
      <c r="H2139" s="398"/>
      <c r="I2139" s="398"/>
      <c r="J2139" s="398"/>
      <c r="K2139" s="398"/>
      <c r="L2139" s="398"/>
      <c r="M2139" s="398"/>
      <c r="N2139" s="398"/>
      <c r="O2139" s="398"/>
      <c r="P2139" s="398"/>
      <c r="Q2139" s="398"/>
      <c r="R2139" s="398"/>
      <c r="S2139" s="398"/>
      <c r="T2139" s="398"/>
      <c r="U2139" s="399"/>
      <c r="V2139" s="400">
        <f>V2115</f>
        <v>0</v>
      </c>
      <c r="W2139" s="395">
        <f ca="1">IF(V2163="n/a",V2139,IFERROR(IF((OFFSET($C2139,0,$A2139))&lt;0,
MIN(0,V2139-(OFFSET($C2139,0,$A2139)/(OFFSET($C2134,-$A2138,$A2139)))),
MAX(0,V2139-(OFFSET($C2139,0,$A2139)/(OFFSET($C2134,-$A2138,$A2139))))),0))</f>
        <v>0</v>
      </c>
      <c r="X2139" s="334"/>
      <c r="Y2139" s="334"/>
      <c r="Z2139" s="334"/>
      <c r="AA2139" s="249"/>
      <c r="AB2139" s="249"/>
    </row>
    <row r="2140" spans="1:28" hidden="1" outlineLevel="1">
      <c r="A2140" s="331">
        <v>20</v>
      </c>
      <c r="B2140" s="309" t="str">
        <f t="shared" ca="1" si="3107"/>
        <v>Depreciated Net Capex 2032</v>
      </c>
      <c r="C2140" s="398"/>
      <c r="D2140" s="398"/>
      <c r="E2140" s="398"/>
      <c r="F2140" s="398"/>
      <c r="G2140" s="398"/>
      <c r="H2140" s="398"/>
      <c r="I2140" s="398"/>
      <c r="J2140" s="398"/>
      <c r="K2140" s="398"/>
      <c r="L2140" s="398"/>
      <c r="M2140" s="398"/>
      <c r="N2140" s="398"/>
      <c r="O2140" s="398"/>
      <c r="P2140" s="398"/>
      <c r="Q2140" s="398"/>
      <c r="R2140" s="398"/>
      <c r="S2140" s="398"/>
      <c r="T2140" s="398"/>
      <c r="U2140" s="398"/>
      <c r="V2140" s="399"/>
      <c r="W2140" s="395">
        <f>W2115</f>
        <v>0</v>
      </c>
      <c r="X2140" s="249"/>
      <c r="Y2140" s="249"/>
      <c r="Z2140" s="249"/>
      <c r="AA2140" s="249"/>
      <c r="AB2140" s="249"/>
    </row>
    <row r="2141" spans="1:28" hidden="1" outlineLevel="1">
      <c r="A2141" s="249"/>
      <c r="B2141" s="332"/>
      <c r="C2141" s="395"/>
      <c r="D2141" s="395"/>
      <c r="E2141" s="395"/>
      <c r="F2141" s="395"/>
      <c r="G2141" s="395"/>
      <c r="H2141" s="395"/>
      <c r="I2141" s="395"/>
      <c r="J2141" s="395"/>
      <c r="K2141" s="395"/>
      <c r="L2141" s="395"/>
      <c r="M2141" s="395"/>
      <c r="N2141" s="395"/>
      <c r="O2141" s="395"/>
      <c r="P2141" s="395"/>
      <c r="Q2141" s="395"/>
      <c r="R2141" s="395"/>
      <c r="S2141" s="395"/>
      <c r="T2141" s="395"/>
      <c r="U2141" s="395"/>
      <c r="V2141" s="395"/>
      <c r="W2141" s="395"/>
      <c r="X2141" s="249"/>
      <c r="Y2141" s="249"/>
      <c r="Z2141" s="249"/>
      <c r="AA2141" s="249"/>
      <c r="AB2141" s="249"/>
    </row>
    <row r="2142" spans="1:28" hidden="1" outlineLevel="1">
      <c r="A2142" s="249"/>
      <c r="B2142" s="332"/>
      <c r="C2142" s="395"/>
      <c r="D2142" s="395"/>
      <c r="E2142" s="395"/>
      <c r="F2142" s="395"/>
      <c r="G2142" s="395"/>
      <c r="H2142" s="395"/>
      <c r="I2142" s="395"/>
      <c r="J2142" s="395"/>
      <c r="K2142" s="395"/>
      <c r="L2142" s="395"/>
      <c r="M2142" s="395"/>
      <c r="N2142" s="395"/>
      <c r="O2142" s="395"/>
      <c r="P2142" s="395"/>
      <c r="Q2142" s="395"/>
      <c r="R2142" s="395"/>
      <c r="S2142" s="395"/>
      <c r="T2142" s="395"/>
      <c r="U2142" s="395"/>
      <c r="V2142" s="395"/>
      <c r="W2142" s="395"/>
      <c r="X2142" s="249"/>
      <c r="Y2142" s="249"/>
      <c r="Z2142" s="249"/>
      <c r="AA2142" s="249"/>
      <c r="AB2142" s="249"/>
    </row>
    <row r="2143" spans="1:28" hidden="1" outlineLevel="1">
      <c r="A2143" s="249"/>
      <c r="B2143" s="309" t="s">
        <v>302</v>
      </c>
      <c r="C2143" s="395"/>
      <c r="D2143" s="395">
        <f t="shared" ref="D2143" ca="1" si="3108">IF(C2143="n/a","n/a",IF(AND(C2143&lt;1,D2117=0),0,
IF(D2117=0,C2143-1,
IF(C2143&lt;1,D2118,
(((C2143-1)*(C2119-(C2119/(C2143))))+(D2117*D2118))/(D2119)))))</f>
        <v>0</v>
      </c>
      <c r="E2143" s="395">
        <f t="shared" ref="E2143" ca="1" si="3109">IF(D2143="n/a","n/a",IF(AND(D2143&lt;1,E2117=0),0,
IF(E2117=0,D2143-1,
IF(D2143&lt;1,E2118,
(((D2143-1)*(D2119-(D2119/(D2143))))+(E2117*E2118))/(E2119)))))</f>
        <v>0</v>
      </c>
      <c r="F2143" s="395">
        <f t="shared" ref="F2143" ca="1" si="3110">IF(E2143="n/a","n/a",IF(AND(E2143&lt;1,F2117=0),0,
IF(F2117=0,E2143-1,
IF(E2143&lt;1,F2118,
(((E2143-1)*(E2119-(E2119/(E2143))))+(F2117*F2118))/(F2119)))))</f>
        <v>0</v>
      </c>
      <c r="G2143" s="395">
        <f t="shared" ref="G2143" ca="1" si="3111">IF(F2143="n/a","n/a",IF(AND(F2143&lt;1,G2117=0),0,
IF(G2117=0,F2143-1,
IF(F2143&lt;1,G2118,
(((F2143-1)*(F2119-(F2119/(F2143))))+(G2117*G2118))/(G2119)))))</f>
        <v>0</v>
      </c>
      <c r="H2143" s="395">
        <f t="shared" ref="H2143" ca="1" si="3112">IF(G2143="n/a","n/a",IF(AND(G2143&lt;1,H2117=0),0,
IF(H2117=0,G2143-1,
IF(G2143&lt;1,H2118,
(((G2143-1)*(G2119-(G2119/(G2143))))+(H2117*H2118))/(H2119)))))</f>
        <v>0</v>
      </c>
      <c r="I2143" s="395">
        <f ca="1">IF(H2143="n/a","n/a",IF(AND(H2143&lt;1,I2117=0),0,
IF(I2117=0,H2143-1,
IF(H2143&lt;1,I2118,
(((H2143-1)*(H2119-(H2119/(H2143))))+(I2117*I2118))/(I2119)))))</f>
        <v>0</v>
      </c>
      <c r="J2143" s="395">
        <f t="shared" ref="J2143" ca="1" si="3113">IF(I2143="n/a","n/a",IF(AND(I2143&lt;1,J2117=0),0,
IF(J2117=0,I2143-1,
IF(I2143&lt;1,J2118,
(((I2143-1)*(I2119-(I2119/(I2143))))+(J2117*J2118))/(J2119)))))</f>
        <v>0</v>
      </c>
      <c r="K2143" s="395">
        <f t="shared" ref="K2143" ca="1" si="3114">IF(J2143="n/a","n/a",IF(AND(J2143&lt;1,K2117=0),0,
IF(K2117=0,J2143-1,
IF(J2143&lt;1,K2118,
(((J2143-1)*(J2119-(J2119/(J2143))))+(K2117*K2118))/(K2119)))))</f>
        <v>0</v>
      </c>
      <c r="L2143" s="395">
        <f t="shared" ref="L2143" ca="1" si="3115">IF(K2143="n/a","n/a",IF(AND(K2143&lt;1,L2117=0),0,
IF(L2117=0,K2143-1,
IF(K2143&lt;1,L2118,
(((K2143-1)*(K2119-(K2119/(K2143))))+(L2117*L2118))/(L2119)))))</f>
        <v>0</v>
      </c>
      <c r="M2143" s="395">
        <f t="shared" ref="M2143" ca="1" si="3116">IF(L2143="n/a","n/a",IF(AND(L2143&lt;1,M2117=0),0,
IF(M2117=0,L2143-1,
IF(L2143&lt;1,M2118,
(((L2143-1)*(L2119-(L2119/(L2143))))+(M2117*M2118))/(M2119)))))</f>
        <v>0</v>
      </c>
      <c r="N2143" s="395">
        <f t="shared" ref="N2143" ca="1" si="3117">IF(M2143="n/a","n/a",IF(AND(M2143&lt;1,N2117=0),0,
IF(N2117=0,M2143-1,
IF(M2143&lt;1,N2118,
(((M2143-1)*(M2119-(M2119/(M2143))))+(N2117*N2118))/(N2119)))))</f>
        <v>0</v>
      </c>
      <c r="O2143" s="395">
        <f t="shared" ref="O2143" ca="1" si="3118">IF(N2143="n/a","n/a",IF(AND(N2143&lt;1,O2117=0),0,
IF(O2117=0,N2143-1,
IF(N2143&lt;1,O2118,
(((N2143-1)*(N2119-(N2119/(N2143))))+(O2117*O2118))/(O2119)))))</f>
        <v>0</v>
      </c>
      <c r="P2143" s="395">
        <f t="shared" ref="P2143" ca="1" si="3119">IF(O2143="n/a","n/a",IF(AND(O2143&lt;1,P2117=0),0,
IF(P2117=0,O2143-1,
IF(O2143&lt;1,P2118,
(((O2143-1)*(O2119-(O2119/(O2143))))+(P2117*P2118))/(P2119)))))</f>
        <v>0</v>
      </c>
      <c r="Q2143" s="395">
        <f t="shared" ref="Q2143" ca="1" si="3120">IF(P2143="n/a","n/a",IF(AND(P2143&lt;1,Q2117=0),0,
IF(Q2117=0,P2143-1,
IF(P2143&lt;1,Q2118,
(((P2143-1)*(P2119-(P2119/(P2143))))+(Q2117*Q2118))/(Q2119)))))</f>
        <v>0</v>
      </c>
      <c r="R2143" s="395">
        <f t="shared" ref="R2143" ca="1" si="3121">IF(Q2143="n/a","n/a",IF(AND(Q2143&lt;1,R2117=0),0,
IF(R2117=0,Q2143-1,
IF(Q2143&lt;1,R2118,
(((Q2143-1)*(Q2119-(Q2119/(Q2143))))+(R2117*R2118))/(R2119)))))</f>
        <v>0</v>
      </c>
      <c r="S2143" s="395">
        <f t="shared" ref="S2143" ca="1" si="3122">IF(R2143="n/a","n/a",IF(AND(R2143&lt;1,S2117=0),0,
IF(S2117=0,R2143-1,
IF(R2143&lt;1,S2118,
(((R2143-1)*(R2119-(R2119/(R2143))))+(S2117*S2118))/(S2119)))))</f>
        <v>0</v>
      </c>
      <c r="T2143" s="395">
        <f t="shared" ref="T2143" ca="1" si="3123">IF(S2143="n/a","n/a",IF(AND(S2143&lt;1,T2117=0),0,
IF(T2117=0,S2143-1,
IF(S2143&lt;1,T2118,
(((S2143-1)*(S2119-(S2119/(S2143))))+(T2117*T2118))/(T2119)))))</f>
        <v>0</v>
      </c>
      <c r="U2143" s="395">
        <f t="shared" ref="U2143" ca="1" si="3124">IF(T2143="n/a","n/a",IF(AND(T2143&lt;1,U2117=0),0,
IF(U2117=0,T2143-1,
IF(T2143&lt;1,U2118,
(((T2143-1)*(T2119-(T2119/(T2143))))+(U2117*U2118))/(U2119)))))</f>
        <v>0</v>
      </c>
      <c r="V2143" s="395">
        <f t="shared" ref="V2143" ca="1" si="3125">IF(U2143="n/a","n/a",IF(AND(U2143&lt;1,V2117=0),0,
IF(V2117=0,U2143-1,
IF(U2143&lt;1,V2118,
(((U2143-1)*(U2119-(U2119/(U2143))))+(V2117*V2118))/(V2119)))))</f>
        <v>0</v>
      </c>
      <c r="W2143" s="395">
        <f t="shared" ref="W2143" ca="1" si="3126">IF(V2143="n/a","n/a",IF(AND(V2143&lt;1,W2117=0),0,
IF(W2117=0,V2143-1,
IF(V2143&lt;1,W2118,
(((V2143-1)*(V2119-(V2119/(V2143))))+(W2117*W2118))/(W2119)))))</f>
        <v>0</v>
      </c>
      <c r="X2143" s="249"/>
      <c r="Y2143" s="249"/>
      <c r="Z2143" s="249"/>
      <c r="AA2143" s="249"/>
      <c r="AB2143" s="249"/>
    </row>
    <row r="2144" spans="1:28" hidden="1" outlineLevel="1">
      <c r="A2144" s="249"/>
      <c r="B2144" s="309" t="s">
        <v>301</v>
      </c>
      <c r="C2144" s="400">
        <f ca="1">C2116</f>
        <v>0</v>
      </c>
      <c r="D2144" s="395">
        <f t="shared" ref="D2144" ca="1" si="3127">IF(C2144="n/a","n/a",MAX(0,C2144-1))</f>
        <v>0</v>
      </c>
      <c r="E2144" s="395">
        <f t="shared" ref="E2144:E2145" ca="1" si="3128">IF(D2144="n/a","n/a",MAX(0,D2144-1))</f>
        <v>0</v>
      </c>
      <c r="F2144" s="395">
        <f t="shared" ref="F2144:F2146" ca="1" si="3129">IF(E2144="n/a","n/a",MAX(0,E2144-1))</f>
        <v>0</v>
      </c>
      <c r="G2144" s="395">
        <f t="shared" ref="G2144:G2147" ca="1" si="3130">IF(F2144="n/a","n/a",MAX(0,F2144-1))</f>
        <v>0</v>
      </c>
      <c r="H2144" s="395">
        <f t="shared" ref="H2144:H2148" ca="1" si="3131">IF(G2144="n/a","n/a",MAX(0,G2144-1))</f>
        <v>0</v>
      </c>
      <c r="I2144" s="395">
        <f t="shared" ref="I2144:I2149" ca="1" si="3132">IF(H2144="n/a","n/a",MAX(0,H2144-1))</f>
        <v>0</v>
      </c>
      <c r="J2144" s="395">
        <f t="shared" ref="J2144:J2150" ca="1" si="3133">IF(I2144="n/a","n/a",MAX(0,I2144-1))</f>
        <v>0</v>
      </c>
      <c r="K2144" s="395">
        <f t="shared" ref="K2144:K2151" ca="1" si="3134">IF(J2144="n/a","n/a",MAX(0,J2144-1))</f>
        <v>0</v>
      </c>
      <c r="L2144" s="395">
        <f t="shared" ref="L2144:L2152" ca="1" si="3135">IF(K2144="n/a","n/a",MAX(0,K2144-1))</f>
        <v>0</v>
      </c>
      <c r="M2144" s="395">
        <f t="shared" ref="M2144:M2153" ca="1" si="3136">IF(L2144="n/a","n/a",MAX(0,L2144-1))</f>
        <v>0</v>
      </c>
      <c r="N2144" s="395">
        <f t="shared" ref="N2144:N2154" ca="1" si="3137">IF(M2144="n/a","n/a",MAX(0,M2144-1))</f>
        <v>0</v>
      </c>
      <c r="O2144" s="395">
        <f t="shared" ref="O2144:O2155" ca="1" si="3138">IF(N2144="n/a","n/a",MAX(0,N2144-1))</f>
        <v>0</v>
      </c>
      <c r="P2144" s="395">
        <f t="shared" ref="P2144:P2156" ca="1" si="3139">IF(O2144="n/a","n/a",MAX(0,O2144-1))</f>
        <v>0</v>
      </c>
      <c r="Q2144" s="395">
        <f t="shared" ref="Q2144:Q2157" ca="1" si="3140">IF(P2144="n/a","n/a",MAX(0,P2144-1))</f>
        <v>0</v>
      </c>
      <c r="R2144" s="395">
        <f t="shared" ref="R2144:R2158" ca="1" si="3141">IF(Q2144="n/a","n/a",MAX(0,Q2144-1))</f>
        <v>0</v>
      </c>
      <c r="S2144" s="395">
        <f t="shared" ref="S2144:S2159" ca="1" si="3142">IF(R2144="n/a","n/a",MAX(0,R2144-1))</f>
        <v>0</v>
      </c>
      <c r="T2144" s="395">
        <f t="shared" ref="T2144:T2160" ca="1" si="3143">IF(S2144="n/a","n/a",MAX(0,S2144-1))</f>
        <v>0</v>
      </c>
      <c r="U2144" s="395">
        <f t="shared" ref="U2144:U2161" ca="1" si="3144">IF(T2144="n/a","n/a",MAX(0,T2144-1))</f>
        <v>0</v>
      </c>
      <c r="V2144" s="395">
        <f t="shared" ref="V2144:V2162" ca="1" si="3145">IF(U2144="n/a","n/a",MAX(0,U2144-1))</f>
        <v>0</v>
      </c>
      <c r="W2144" s="395">
        <f t="shared" ref="W2144:W2162" ca="1" si="3146">IF(V2144="n/a","n/a",MAX(0,V2144-1))</f>
        <v>0</v>
      </c>
      <c r="X2144" s="249"/>
      <c r="Y2144" s="249"/>
      <c r="Z2144" s="249"/>
      <c r="AA2144" s="249"/>
      <c r="AB2144" s="249"/>
    </row>
    <row r="2145" spans="1:28" hidden="1" outlineLevel="1">
      <c r="A2145" s="249"/>
      <c r="B2145" s="309" t="str">
        <f t="shared" ref="B2145:B2164" ca="1" si="3147">"RL Capex "&amp;OFFSET($C$6,0,A2121)</f>
        <v>RL Capex 2013</v>
      </c>
      <c r="C2145" s="396"/>
      <c r="D2145" s="400">
        <f ca="1">D2116</f>
        <v>0</v>
      </c>
      <c r="E2145" s="395">
        <f t="shared" ca="1" si="3128"/>
        <v>0</v>
      </c>
      <c r="F2145" s="395">
        <f t="shared" ca="1" si="3129"/>
        <v>0</v>
      </c>
      <c r="G2145" s="395">
        <f t="shared" ca="1" si="3130"/>
        <v>0</v>
      </c>
      <c r="H2145" s="395">
        <f t="shared" ca="1" si="3131"/>
        <v>0</v>
      </c>
      <c r="I2145" s="395">
        <f t="shared" ca="1" si="3132"/>
        <v>0</v>
      </c>
      <c r="J2145" s="395">
        <f t="shared" ca="1" si="3133"/>
        <v>0</v>
      </c>
      <c r="K2145" s="395">
        <f t="shared" ca="1" si="3134"/>
        <v>0</v>
      </c>
      <c r="L2145" s="395">
        <f t="shared" ca="1" si="3135"/>
        <v>0</v>
      </c>
      <c r="M2145" s="395">
        <f t="shared" ca="1" si="3136"/>
        <v>0</v>
      </c>
      <c r="N2145" s="395">
        <f t="shared" ca="1" si="3137"/>
        <v>0</v>
      </c>
      <c r="O2145" s="395">
        <f t="shared" ca="1" si="3138"/>
        <v>0</v>
      </c>
      <c r="P2145" s="395">
        <f t="shared" ca="1" si="3139"/>
        <v>0</v>
      </c>
      <c r="Q2145" s="395">
        <f t="shared" ca="1" si="3140"/>
        <v>0</v>
      </c>
      <c r="R2145" s="395">
        <f t="shared" ca="1" si="3141"/>
        <v>0</v>
      </c>
      <c r="S2145" s="395">
        <f t="shared" ca="1" si="3142"/>
        <v>0</v>
      </c>
      <c r="T2145" s="395">
        <f t="shared" ca="1" si="3143"/>
        <v>0</v>
      </c>
      <c r="U2145" s="395">
        <f t="shared" ca="1" si="3144"/>
        <v>0</v>
      </c>
      <c r="V2145" s="395">
        <f t="shared" ca="1" si="3145"/>
        <v>0</v>
      </c>
      <c r="W2145" s="395">
        <f t="shared" ca="1" si="3146"/>
        <v>0</v>
      </c>
      <c r="X2145" s="249"/>
      <c r="Y2145" s="249"/>
      <c r="Z2145" s="249"/>
      <c r="AA2145" s="249"/>
      <c r="AB2145" s="249"/>
    </row>
    <row r="2146" spans="1:28" hidden="1" outlineLevel="1">
      <c r="A2146" s="249"/>
      <c r="B2146" s="309" t="str">
        <f t="shared" ca="1" si="3147"/>
        <v>RL Capex 2014</v>
      </c>
      <c r="C2146" s="401"/>
      <c r="D2146" s="396"/>
      <c r="E2146" s="400">
        <f ca="1">E2116</f>
        <v>0</v>
      </c>
      <c r="F2146" s="395">
        <f t="shared" ca="1" si="3129"/>
        <v>0</v>
      </c>
      <c r="G2146" s="395">
        <f t="shared" ca="1" si="3130"/>
        <v>0</v>
      </c>
      <c r="H2146" s="395">
        <f t="shared" ca="1" si="3131"/>
        <v>0</v>
      </c>
      <c r="I2146" s="395">
        <f t="shared" ca="1" si="3132"/>
        <v>0</v>
      </c>
      <c r="J2146" s="395">
        <f t="shared" ca="1" si="3133"/>
        <v>0</v>
      </c>
      <c r="K2146" s="395">
        <f t="shared" ca="1" si="3134"/>
        <v>0</v>
      </c>
      <c r="L2146" s="395">
        <f t="shared" ca="1" si="3135"/>
        <v>0</v>
      </c>
      <c r="M2146" s="395">
        <f t="shared" ca="1" si="3136"/>
        <v>0</v>
      </c>
      <c r="N2146" s="395">
        <f t="shared" ca="1" si="3137"/>
        <v>0</v>
      </c>
      <c r="O2146" s="395">
        <f t="shared" ca="1" si="3138"/>
        <v>0</v>
      </c>
      <c r="P2146" s="395">
        <f t="shared" ca="1" si="3139"/>
        <v>0</v>
      </c>
      <c r="Q2146" s="395">
        <f t="shared" ca="1" si="3140"/>
        <v>0</v>
      </c>
      <c r="R2146" s="395">
        <f t="shared" ca="1" si="3141"/>
        <v>0</v>
      </c>
      <c r="S2146" s="395">
        <f t="shared" ca="1" si="3142"/>
        <v>0</v>
      </c>
      <c r="T2146" s="395">
        <f t="shared" ca="1" si="3143"/>
        <v>0</v>
      </c>
      <c r="U2146" s="395">
        <f t="shared" ca="1" si="3144"/>
        <v>0</v>
      </c>
      <c r="V2146" s="395">
        <f t="shared" ca="1" si="3145"/>
        <v>0</v>
      </c>
      <c r="W2146" s="395">
        <f t="shared" ca="1" si="3146"/>
        <v>0</v>
      </c>
      <c r="X2146" s="249"/>
      <c r="Y2146" s="249"/>
      <c r="Z2146" s="249"/>
      <c r="AA2146" s="249"/>
      <c r="AB2146" s="249"/>
    </row>
    <row r="2147" spans="1:28" hidden="1" outlineLevel="1">
      <c r="A2147" s="249"/>
      <c r="B2147" s="309" t="str">
        <f t="shared" ca="1" si="3147"/>
        <v>RL Capex 2015</v>
      </c>
      <c r="C2147" s="401"/>
      <c r="D2147" s="401"/>
      <c r="E2147" s="396"/>
      <c r="F2147" s="400">
        <f ca="1">F2116</f>
        <v>0</v>
      </c>
      <c r="G2147" s="395">
        <f t="shared" ca="1" si="3130"/>
        <v>0</v>
      </c>
      <c r="H2147" s="395">
        <f t="shared" ca="1" si="3131"/>
        <v>0</v>
      </c>
      <c r="I2147" s="395">
        <f t="shared" ca="1" si="3132"/>
        <v>0</v>
      </c>
      <c r="J2147" s="395">
        <f t="shared" ca="1" si="3133"/>
        <v>0</v>
      </c>
      <c r="K2147" s="395">
        <f t="shared" ca="1" si="3134"/>
        <v>0</v>
      </c>
      <c r="L2147" s="395">
        <f t="shared" ca="1" si="3135"/>
        <v>0</v>
      </c>
      <c r="M2147" s="395">
        <f t="shared" ca="1" si="3136"/>
        <v>0</v>
      </c>
      <c r="N2147" s="395">
        <f t="shared" ca="1" si="3137"/>
        <v>0</v>
      </c>
      <c r="O2147" s="395">
        <f t="shared" ca="1" si="3138"/>
        <v>0</v>
      </c>
      <c r="P2147" s="395">
        <f t="shared" ca="1" si="3139"/>
        <v>0</v>
      </c>
      <c r="Q2147" s="395">
        <f t="shared" ca="1" si="3140"/>
        <v>0</v>
      </c>
      <c r="R2147" s="395">
        <f t="shared" ca="1" si="3141"/>
        <v>0</v>
      </c>
      <c r="S2147" s="395">
        <f t="shared" ca="1" si="3142"/>
        <v>0</v>
      </c>
      <c r="T2147" s="395">
        <f t="shared" ca="1" si="3143"/>
        <v>0</v>
      </c>
      <c r="U2147" s="395">
        <f t="shared" ca="1" si="3144"/>
        <v>0</v>
      </c>
      <c r="V2147" s="395">
        <f t="shared" ca="1" si="3145"/>
        <v>0</v>
      </c>
      <c r="W2147" s="395">
        <f t="shared" ca="1" si="3146"/>
        <v>0</v>
      </c>
      <c r="X2147" s="249"/>
      <c r="Y2147" s="249"/>
      <c r="Z2147" s="249"/>
      <c r="AA2147" s="249"/>
      <c r="AB2147" s="249"/>
    </row>
    <row r="2148" spans="1:28" hidden="1" outlineLevel="1">
      <c r="A2148" s="249"/>
      <c r="B2148" s="309" t="str">
        <f t="shared" ca="1" si="3147"/>
        <v>RL Capex 2016</v>
      </c>
      <c r="C2148" s="401"/>
      <c r="D2148" s="401"/>
      <c r="E2148" s="401"/>
      <c r="F2148" s="396"/>
      <c r="G2148" s="400">
        <f ca="1">G2116</f>
        <v>0</v>
      </c>
      <c r="H2148" s="395">
        <f t="shared" ca="1" si="3131"/>
        <v>0</v>
      </c>
      <c r="I2148" s="395">
        <f t="shared" ca="1" si="3132"/>
        <v>0</v>
      </c>
      <c r="J2148" s="395">
        <f t="shared" ca="1" si="3133"/>
        <v>0</v>
      </c>
      <c r="K2148" s="395">
        <f t="shared" ca="1" si="3134"/>
        <v>0</v>
      </c>
      <c r="L2148" s="395">
        <f t="shared" ca="1" si="3135"/>
        <v>0</v>
      </c>
      <c r="M2148" s="395">
        <f t="shared" ca="1" si="3136"/>
        <v>0</v>
      </c>
      <c r="N2148" s="395">
        <f t="shared" ca="1" si="3137"/>
        <v>0</v>
      </c>
      <c r="O2148" s="395">
        <f t="shared" ca="1" si="3138"/>
        <v>0</v>
      </c>
      <c r="P2148" s="395">
        <f t="shared" ca="1" si="3139"/>
        <v>0</v>
      </c>
      <c r="Q2148" s="395">
        <f t="shared" ca="1" si="3140"/>
        <v>0</v>
      </c>
      <c r="R2148" s="395">
        <f t="shared" ca="1" si="3141"/>
        <v>0</v>
      </c>
      <c r="S2148" s="395">
        <f t="shared" ca="1" si="3142"/>
        <v>0</v>
      </c>
      <c r="T2148" s="395">
        <f t="shared" ca="1" si="3143"/>
        <v>0</v>
      </c>
      <c r="U2148" s="395">
        <f t="shared" ca="1" si="3144"/>
        <v>0</v>
      </c>
      <c r="V2148" s="395">
        <f t="shared" ca="1" si="3145"/>
        <v>0</v>
      </c>
      <c r="W2148" s="395">
        <f t="shared" ca="1" si="3146"/>
        <v>0</v>
      </c>
      <c r="X2148" s="249"/>
      <c r="Y2148" s="249"/>
      <c r="Z2148" s="249"/>
      <c r="AA2148" s="249"/>
      <c r="AB2148" s="249"/>
    </row>
    <row r="2149" spans="1:28" hidden="1" outlineLevel="1">
      <c r="A2149" s="249"/>
      <c r="B2149" s="309" t="str">
        <f t="shared" ca="1" si="3147"/>
        <v>RL Capex 2017</v>
      </c>
      <c r="C2149" s="401"/>
      <c r="D2149" s="401"/>
      <c r="E2149" s="401"/>
      <c r="F2149" s="401"/>
      <c r="G2149" s="396"/>
      <c r="H2149" s="400">
        <f ca="1">H2116</f>
        <v>0</v>
      </c>
      <c r="I2149" s="395">
        <f t="shared" ca="1" si="3132"/>
        <v>0</v>
      </c>
      <c r="J2149" s="395">
        <f t="shared" ca="1" si="3133"/>
        <v>0</v>
      </c>
      <c r="K2149" s="395">
        <f t="shared" ca="1" si="3134"/>
        <v>0</v>
      </c>
      <c r="L2149" s="395">
        <f t="shared" ca="1" si="3135"/>
        <v>0</v>
      </c>
      <c r="M2149" s="395">
        <f t="shared" ca="1" si="3136"/>
        <v>0</v>
      </c>
      <c r="N2149" s="395">
        <f t="shared" ca="1" si="3137"/>
        <v>0</v>
      </c>
      <c r="O2149" s="395">
        <f t="shared" ca="1" si="3138"/>
        <v>0</v>
      </c>
      <c r="P2149" s="395">
        <f t="shared" ca="1" si="3139"/>
        <v>0</v>
      </c>
      <c r="Q2149" s="395">
        <f t="shared" ca="1" si="3140"/>
        <v>0</v>
      </c>
      <c r="R2149" s="395">
        <f t="shared" ca="1" si="3141"/>
        <v>0</v>
      </c>
      <c r="S2149" s="395">
        <f t="shared" ca="1" si="3142"/>
        <v>0</v>
      </c>
      <c r="T2149" s="395">
        <f t="shared" ca="1" si="3143"/>
        <v>0</v>
      </c>
      <c r="U2149" s="395">
        <f t="shared" ca="1" si="3144"/>
        <v>0</v>
      </c>
      <c r="V2149" s="395">
        <f t="shared" ca="1" si="3145"/>
        <v>0</v>
      </c>
      <c r="W2149" s="395">
        <f t="shared" ca="1" si="3146"/>
        <v>0</v>
      </c>
      <c r="X2149" s="249"/>
      <c r="Y2149" s="249"/>
      <c r="Z2149" s="249"/>
      <c r="AA2149" s="249"/>
      <c r="AB2149" s="249"/>
    </row>
    <row r="2150" spans="1:28" hidden="1" outlineLevel="1">
      <c r="A2150" s="249"/>
      <c r="B2150" s="309" t="str">
        <f t="shared" ca="1" si="3147"/>
        <v>RL Capex 2018</v>
      </c>
      <c r="C2150" s="401"/>
      <c r="D2150" s="401"/>
      <c r="E2150" s="401"/>
      <c r="F2150" s="401"/>
      <c r="G2150" s="401"/>
      <c r="H2150" s="396"/>
      <c r="I2150" s="400">
        <f ca="1">I2116</f>
        <v>0</v>
      </c>
      <c r="J2150" s="395">
        <f t="shared" ca="1" si="3133"/>
        <v>0</v>
      </c>
      <c r="K2150" s="395">
        <f t="shared" ca="1" si="3134"/>
        <v>0</v>
      </c>
      <c r="L2150" s="395">
        <f t="shared" ca="1" si="3135"/>
        <v>0</v>
      </c>
      <c r="M2150" s="395">
        <f t="shared" ca="1" si="3136"/>
        <v>0</v>
      </c>
      <c r="N2150" s="395">
        <f t="shared" ca="1" si="3137"/>
        <v>0</v>
      </c>
      <c r="O2150" s="395">
        <f t="shared" ca="1" si="3138"/>
        <v>0</v>
      </c>
      <c r="P2150" s="395">
        <f t="shared" ca="1" si="3139"/>
        <v>0</v>
      </c>
      <c r="Q2150" s="395">
        <f t="shared" ca="1" si="3140"/>
        <v>0</v>
      </c>
      <c r="R2150" s="395">
        <f t="shared" ca="1" si="3141"/>
        <v>0</v>
      </c>
      <c r="S2150" s="395">
        <f t="shared" ca="1" si="3142"/>
        <v>0</v>
      </c>
      <c r="T2150" s="395">
        <f t="shared" ca="1" si="3143"/>
        <v>0</v>
      </c>
      <c r="U2150" s="395">
        <f t="shared" ca="1" si="3144"/>
        <v>0</v>
      </c>
      <c r="V2150" s="395">
        <f t="shared" ca="1" si="3145"/>
        <v>0</v>
      </c>
      <c r="W2150" s="395">
        <f t="shared" ca="1" si="3146"/>
        <v>0</v>
      </c>
      <c r="X2150" s="249"/>
      <c r="Y2150" s="249"/>
      <c r="Z2150" s="249"/>
      <c r="AA2150" s="249"/>
      <c r="AB2150" s="249"/>
    </row>
    <row r="2151" spans="1:28" hidden="1" outlineLevel="1">
      <c r="A2151" s="249"/>
      <c r="B2151" s="309" t="str">
        <f t="shared" ca="1" si="3147"/>
        <v>RL Capex 2019</v>
      </c>
      <c r="C2151" s="401"/>
      <c r="D2151" s="401"/>
      <c r="E2151" s="401"/>
      <c r="F2151" s="401"/>
      <c r="G2151" s="401"/>
      <c r="H2151" s="401"/>
      <c r="I2151" s="396"/>
      <c r="J2151" s="400">
        <f ca="1">J2116</f>
        <v>0</v>
      </c>
      <c r="K2151" s="395">
        <f t="shared" ca="1" si="3134"/>
        <v>0</v>
      </c>
      <c r="L2151" s="395">
        <f t="shared" ca="1" si="3135"/>
        <v>0</v>
      </c>
      <c r="M2151" s="395">
        <f t="shared" ca="1" si="3136"/>
        <v>0</v>
      </c>
      <c r="N2151" s="395">
        <f t="shared" ca="1" si="3137"/>
        <v>0</v>
      </c>
      <c r="O2151" s="395">
        <f t="shared" ca="1" si="3138"/>
        <v>0</v>
      </c>
      <c r="P2151" s="395">
        <f t="shared" ca="1" si="3139"/>
        <v>0</v>
      </c>
      <c r="Q2151" s="395">
        <f t="shared" ca="1" si="3140"/>
        <v>0</v>
      </c>
      <c r="R2151" s="395">
        <f t="shared" ca="1" si="3141"/>
        <v>0</v>
      </c>
      <c r="S2151" s="395">
        <f t="shared" ca="1" si="3142"/>
        <v>0</v>
      </c>
      <c r="T2151" s="395">
        <f t="shared" ca="1" si="3143"/>
        <v>0</v>
      </c>
      <c r="U2151" s="395">
        <f t="shared" ca="1" si="3144"/>
        <v>0</v>
      </c>
      <c r="V2151" s="395">
        <f t="shared" ca="1" si="3145"/>
        <v>0</v>
      </c>
      <c r="W2151" s="395">
        <f t="shared" ca="1" si="3146"/>
        <v>0</v>
      </c>
      <c r="X2151" s="249"/>
      <c r="Y2151" s="249"/>
      <c r="Z2151" s="249"/>
      <c r="AA2151" s="249"/>
      <c r="AB2151" s="249"/>
    </row>
    <row r="2152" spans="1:28" hidden="1" outlineLevel="1">
      <c r="A2152" s="249"/>
      <c r="B2152" s="309" t="str">
        <f t="shared" ca="1" si="3147"/>
        <v>RL Capex 2020</v>
      </c>
      <c r="C2152" s="401"/>
      <c r="D2152" s="401"/>
      <c r="E2152" s="401"/>
      <c r="F2152" s="401"/>
      <c r="G2152" s="401"/>
      <c r="H2152" s="401"/>
      <c r="I2152" s="401"/>
      <c r="J2152" s="396"/>
      <c r="K2152" s="400">
        <f ca="1">K2116</f>
        <v>0</v>
      </c>
      <c r="L2152" s="395">
        <f t="shared" ca="1" si="3135"/>
        <v>0</v>
      </c>
      <c r="M2152" s="395">
        <f t="shared" ca="1" si="3136"/>
        <v>0</v>
      </c>
      <c r="N2152" s="395">
        <f t="shared" ca="1" si="3137"/>
        <v>0</v>
      </c>
      <c r="O2152" s="395">
        <f t="shared" ca="1" si="3138"/>
        <v>0</v>
      </c>
      <c r="P2152" s="395">
        <f t="shared" ca="1" si="3139"/>
        <v>0</v>
      </c>
      <c r="Q2152" s="395">
        <f t="shared" ca="1" si="3140"/>
        <v>0</v>
      </c>
      <c r="R2152" s="395">
        <f t="shared" ca="1" si="3141"/>
        <v>0</v>
      </c>
      <c r="S2152" s="395">
        <f t="shared" ca="1" si="3142"/>
        <v>0</v>
      </c>
      <c r="T2152" s="395">
        <f t="shared" ca="1" si="3143"/>
        <v>0</v>
      </c>
      <c r="U2152" s="395">
        <f t="shared" ca="1" si="3144"/>
        <v>0</v>
      </c>
      <c r="V2152" s="395">
        <f t="shared" ca="1" si="3145"/>
        <v>0</v>
      </c>
      <c r="W2152" s="395">
        <f t="shared" ca="1" si="3146"/>
        <v>0</v>
      </c>
      <c r="X2152" s="249"/>
      <c r="Y2152" s="249"/>
      <c r="Z2152" s="249"/>
      <c r="AA2152" s="249"/>
      <c r="AB2152" s="249"/>
    </row>
    <row r="2153" spans="1:28" hidden="1" outlineLevel="1">
      <c r="A2153" s="249"/>
      <c r="B2153" s="309" t="str">
        <f t="shared" ca="1" si="3147"/>
        <v>RL Capex 2021</v>
      </c>
      <c r="C2153" s="401"/>
      <c r="D2153" s="401"/>
      <c r="E2153" s="401"/>
      <c r="F2153" s="401"/>
      <c r="G2153" s="401"/>
      <c r="H2153" s="401"/>
      <c r="I2153" s="401"/>
      <c r="J2153" s="401"/>
      <c r="K2153" s="396"/>
      <c r="L2153" s="400">
        <f ca="1">L2116</f>
        <v>0</v>
      </c>
      <c r="M2153" s="395">
        <f t="shared" ca="1" si="3136"/>
        <v>0</v>
      </c>
      <c r="N2153" s="395">
        <f t="shared" ca="1" si="3137"/>
        <v>0</v>
      </c>
      <c r="O2153" s="395">
        <f t="shared" ca="1" si="3138"/>
        <v>0</v>
      </c>
      <c r="P2153" s="395">
        <f t="shared" ca="1" si="3139"/>
        <v>0</v>
      </c>
      <c r="Q2153" s="395">
        <f t="shared" ca="1" si="3140"/>
        <v>0</v>
      </c>
      <c r="R2153" s="395">
        <f t="shared" ca="1" si="3141"/>
        <v>0</v>
      </c>
      <c r="S2153" s="395">
        <f t="shared" ca="1" si="3142"/>
        <v>0</v>
      </c>
      <c r="T2153" s="395">
        <f t="shared" ca="1" si="3143"/>
        <v>0</v>
      </c>
      <c r="U2153" s="395">
        <f t="shared" ca="1" si="3144"/>
        <v>0</v>
      </c>
      <c r="V2153" s="395">
        <f t="shared" ca="1" si="3145"/>
        <v>0</v>
      </c>
      <c r="W2153" s="395">
        <f t="shared" ca="1" si="3146"/>
        <v>0</v>
      </c>
      <c r="X2153" s="249"/>
      <c r="Y2153" s="249"/>
      <c r="Z2153" s="249"/>
      <c r="AA2153" s="249"/>
      <c r="AB2153" s="249"/>
    </row>
    <row r="2154" spans="1:28" hidden="1" outlineLevel="1">
      <c r="A2154" s="249"/>
      <c r="B2154" s="309" t="str">
        <f t="shared" ca="1" si="3147"/>
        <v>RL Capex 2022</v>
      </c>
      <c r="C2154" s="401"/>
      <c r="D2154" s="401"/>
      <c r="E2154" s="401"/>
      <c r="F2154" s="401"/>
      <c r="G2154" s="401"/>
      <c r="H2154" s="401"/>
      <c r="I2154" s="401"/>
      <c r="J2154" s="401"/>
      <c r="K2154" s="401"/>
      <c r="L2154" s="396"/>
      <c r="M2154" s="400">
        <f ca="1">M2116</f>
        <v>0</v>
      </c>
      <c r="N2154" s="395">
        <f t="shared" ca="1" si="3137"/>
        <v>0</v>
      </c>
      <c r="O2154" s="395">
        <f t="shared" ca="1" si="3138"/>
        <v>0</v>
      </c>
      <c r="P2154" s="395">
        <f t="shared" ca="1" si="3139"/>
        <v>0</v>
      </c>
      <c r="Q2154" s="395">
        <f t="shared" ca="1" si="3140"/>
        <v>0</v>
      </c>
      <c r="R2154" s="395">
        <f t="shared" ca="1" si="3141"/>
        <v>0</v>
      </c>
      <c r="S2154" s="395">
        <f t="shared" ca="1" si="3142"/>
        <v>0</v>
      </c>
      <c r="T2154" s="395">
        <f t="shared" ca="1" si="3143"/>
        <v>0</v>
      </c>
      <c r="U2154" s="395">
        <f t="shared" ca="1" si="3144"/>
        <v>0</v>
      </c>
      <c r="V2154" s="395">
        <f t="shared" ca="1" si="3145"/>
        <v>0</v>
      </c>
      <c r="W2154" s="395">
        <f t="shared" ca="1" si="3146"/>
        <v>0</v>
      </c>
      <c r="X2154" s="249"/>
      <c r="Y2154" s="249"/>
      <c r="Z2154" s="249"/>
      <c r="AA2154" s="249"/>
      <c r="AB2154" s="249"/>
    </row>
    <row r="2155" spans="1:28" hidden="1" outlineLevel="1">
      <c r="A2155" s="249"/>
      <c r="B2155" s="309" t="str">
        <f t="shared" ca="1" si="3147"/>
        <v>RL Capex 2023</v>
      </c>
      <c r="C2155" s="401"/>
      <c r="D2155" s="401"/>
      <c r="E2155" s="401"/>
      <c r="F2155" s="401"/>
      <c r="G2155" s="401"/>
      <c r="H2155" s="401"/>
      <c r="I2155" s="401"/>
      <c r="J2155" s="401"/>
      <c r="K2155" s="401"/>
      <c r="L2155" s="401"/>
      <c r="M2155" s="396"/>
      <c r="N2155" s="400">
        <f>N2116</f>
        <v>0</v>
      </c>
      <c r="O2155" s="395">
        <f t="shared" si="3138"/>
        <v>0</v>
      </c>
      <c r="P2155" s="395">
        <f t="shared" si="3139"/>
        <v>0</v>
      </c>
      <c r="Q2155" s="395">
        <f t="shared" si="3140"/>
        <v>0</v>
      </c>
      <c r="R2155" s="395">
        <f t="shared" si="3141"/>
        <v>0</v>
      </c>
      <c r="S2155" s="395">
        <f t="shared" si="3142"/>
        <v>0</v>
      </c>
      <c r="T2155" s="395">
        <f t="shared" si="3143"/>
        <v>0</v>
      </c>
      <c r="U2155" s="395">
        <f t="shared" si="3144"/>
        <v>0</v>
      </c>
      <c r="V2155" s="395">
        <f t="shared" si="3145"/>
        <v>0</v>
      </c>
      <c r="W2155" s="395">
        <f t="shared" si="3146"/>
        <v>0</v>
      </c>
      <c r="X2155" s="249"/>
      <c r="Y2155" s="249"/>
      <c r="Z2155" s="249"/>
      <c r="AA2155" s="249"/>
      <c r="AB2155" s="249"/>
    </row>
    <row r="2156" spans="1:28" hidden="1" outlineLevel="1">
      <c r="A2156" s="249"/>
      <c r="B2156" s="309" t="str">
        <f t="shared" ca="1" si="3147"/>
        <v>RL Capex 2024</v>
      </c>
      <c r="C2156" s="401"/>
      <c r="D2156" s="401"/>
      <c r="E2156" s="401"/>
      <c r="F2156" s="401"/>
      <c r="G2156" s="401"/>
      <c r="H2156" s="401"/>
      <c r="I2156" s="401"/>
      <c r="J2156" s="401"/>
      <c r="K2156" s="401"/>
      <c r="L2156" s="401"/>
      <c r="M2156" s="401"/>
      <c r="N2156" s="396"/>
      <c r="O2156" s="400">
        <f>O2116</f>
        <v>0</v>
      </c>
      <c r="P2156" s="395">
        <f t="shared" si="3139"/>
        <v>0</v>
      </c>
      <c r="Q2156" s="395">
        <f t="shared" si="3140"/>
        <v>0</v>
      </c>
      <c r="R2156" s="395">
        <f t="shared" si="3141"/>
        <v>0</v>
      </c>
      <c r="S2156" s="395">
        <f t="shared" si="3142"/>
        <v>0</v>
      </c>
      <c r="T2156" s="395">
        <f t="shared" si="3143"/>
        <v>0</v>
      </c>
      <c r="U2156" s="395">
        <f t="shared" si="3144"/>
        <v>0</v>
      </c>
      <c r="V2156" s="395">
        <f t="shared" si="3145"/>
        <v>0</v>
      </c>
      <c r="W2156" s="395">
        <f t="shared" si="3146"/>
        <v>0</v>
      </c>
      <c r="X2156" s="249"/>
      <c r="Y2156" s="249"/>
      <c r="Z2156" s="249"/>
      <c r="AA2156" s="249"/>
      <c r="AB2156" s="249"/>
    </row>
    <row r="2157" spans="1:28" hidden="1" outlineLevel="1">
      <c r="A2157" s="249"/>
      <c r="B2157" s="309" t="str">
        <f t="shared" ca="1" si="3147"/>
        <v>RL Capex 2025</v>
      </c>
      <c r="C2157" s="401"/>
      <c r="D2157" s="401"/>
      <c r="E2157" s="401"/>
      <c r="F2157" s="401"/>
      <c r="G2157" s="401"/>
      <c r="H2157" s="401"/>
      <c r="I2157" s="401"/>
      <c r="J2157" s="401"/>
      <c r="K2157" s="401"/>
      <c r="L2157" s="401"/>
      <c r="M2157" s="401"/>
      <c r="N2157" s="401"/>
      <c r="O2157" s="396"/>
      <c r="P2157" s="400">
        <f>P2116</f>
        <v>0</v>
      </c>
      <c r="Q2157" s="395">
        <f t="shared" si="3140"/>
        <v>0</v>
      </c>
      <c r="R2157" s="395">
        <f t="shared" si="3141"/>
        <v>0</v>
      </c>
      <c r="S2157" s="395">
        <f t="shared" si="3142"/>
        <v>0</v>
      </c>
      <c r="T2157" s="395">
        <f t="shared" si="3143"/>
        <v>0</v>
      </c>
      <c r="U2157" s="395">
        <f t="shared" si="3144"/>
        <v>0</v>
      </c>
      <c r="V2157" s="395">
        <f t="shared" si="3145"/>
        <v>0</v>
      </c>
      <c r="W2157" s="395">
        <f t="shared" si="3146"/>
        <v>0</v>
      </c>
      <c r="X2157" s="249"/>
      <c r="Y2157" s="249"/>
      <c r="Z2157" s="249"/>
      <c r="AA2157" s="249"/>
      <c r="AB2157" s="249"/>
    </row>
    <row r="2158" spans="1:28" hidden="1" outlineLevel="1">
      <c r="A2158" s="249"/>
      <c r="B2158" s="309" t="str">
        <f t="shared" ca="1" si="3147"/>
        <v>RL Capex 2026</v>
      </c>
      <c r="C2158" s="401"/>
      <c r="D2158" s="401"/>
      <c r="E2158" s="401"/>
      <c r="F2158" s="401"/>
      <c r="G2158" s="401"/>
      <c r="H2158" s="401"/>
      <c r="I2158" s="401"/>
      <c r="J2158" s="401"/>
      <c r="K2158" s="401"/>
      <c r="L2158" s="401"/>
      <c r="M2158" s="401"/>
      <c r="N2158" s="401"/>
      <c r="O2158" s="401"/>
      <c r="P2158" s="396"/>
      <c r="Q2158" s="400">
        <f>Q2116</f>
        <v>0</v>
      </c>
      <c r="R2158" s="395">
        <f t="shared" si="3141"/>
        <v>0</v>
      </c>
      <c r="S2158" s="395">
        <f t="shared" si="3142"/>
        <v>0</v>
      </c>
      <c r="T2158" s="395">
        <f t="shared" si="3143"/>
        <v>0</v>
      </c>
      <c r="U2158" s="395">
        <f t="shared" si="3144"/>
        <v>0</v>
      </c>
      <c r="V2158" s="395">
        <f t="shared" si="3145"/>
        <v>0</v>
      </c>
      <c r="W2158" s="395">
        <f t="shared" si="3146"/>
        <v>0</v>
      </c>
      <c r="X2158" s="249"/>
      <c r="Y2158" s="249"/>
      <c r="Z2158" s="249"/>
      <c r="AA2158" s="249"/>
      <c r="AB2158" s="249"/>
    </row>
    <row r="2159" spans="1:28" hidden="1" outlineLevel="1">
      <c r="A2159" s="249"/>
      <c r="B2159" s="309" t="str">
        <f t="shared" ca="1" si="3147"/>
        <v>RL Capex 2027</v>
      </c>
      <c r="C2159" s="401"/>
      <c r="D2159" s="401"/>
      <c r="E2159" s="401"/>
      <c r="F2159" s="401"/>
      <c r="G2159" s="401"/>
      <c r="H2159" s="401"/>
      <c r="I2159" s="401"/>
      <c r="J2159" s="401"/>
      <c r="K2159" s="401"/>
      <c r="L2159" s="401"/>
      <c r="M2159" s="401"/>
      <c r="N2159" s="401"/>
      <c r="O2159" s="401"/>
      <c r="P2159" s="401"/>
      <c r="Q2159" s="396"/>
      <c r="R2159" s="400">
        <f>R2116</f>
        <v>0</v>
      </c>
      <c r="S2159" s="395">
        <f t="shared" si="3142"/>
        <v>0</v>
      </c>
      <c r="T2159" s="395">
        <f t="shared" si="3143"/>
        <v>0</v>
      </c>
      <c r="U2159" s="395">
        <f t="shared" si="3144"/>
        <v>0</v>
      </c>
      <c r="V2159" s="395">
        <f t="shared" si="3145"/>
        <v>0</v>
      </c>
      <c r="W2159" s="395">
        <f t="shared" si="3146"/>
        <v>0</v>
      </c>
      <c r="X2159" s="249"/>
      <c r="Y2159" s="249"/>
      <c r="Z2159" s="249"/>
      <c r="AA2159" s="249"/>
      <c r="AB2159" s="249"/>
    </row>
    <row r="2160" spans="1:28" hidden="1" outlineLevel="1">
      <c r="A2160" s="249"/>
      <c r="B2160" s="309" t="str">
        <f t="shared" ca="1" si="3147"/>
        <v>RL Capex 2028</v>
      </c>
      <c r="C2160" s="401"/>
      <c r="D2160" s="401"/>
      <c r="E2160" s="401"/>
      <c r="F2160" s="401"/>
      <c r="G2160" s="401"/>
      <c r="H2160" s="401"/>
      <c r="I2160" s="401"/>
      <c r="J2160" s="401"/>
      <c r="K2160" s="401"/>
      <c r="L2160" s="401"/>
      <c r="M2160" s="401"/>
      <c r="N2160" s="401"/>
      <c r="O2160" s="401"/>
      <c r="P2160" s="401"/>
      <c r="Q2160" s="401"/>
      <c r="R2160" s="396"/>
      <c r="S2160" s="400">
        <f>S2116</f>
        <v>0</v>
      </c>
      <c r="T2160" s="395">
        <f t="shared" si="3143"/>
        <v>0</v>
      </c>
      <c r="U2160" s="395">
        <f t="shared" si="3144"/>
        <v>0</v>
      </c>
      <c r="V2160" s="395">
        <f t="shared" si="3145"/>
        <v>0</v>
      </c>
      <c r="W2160" s="395">
        <f t="shared" si="3146"/>
        <v>0</v>
      </c>
      <c r="X2160" s="249"/>
      <c r="Y2160" s="249"/>
      <c r="Z2160" s="249"/>
      <c r="AA2160" s="249"/>
      <c r="AB2160" s="249"/>
    </row>
    <row r="2161" spans="1:28" hidden="1" outlineLevel="1">
      <c r="A2161" s="249"/>
      <c r="B2161" s="309" t="str">
        <f t="shared" ca="1" si="3147"/>
        <v>RL Capex 2029</v>
      </c>
      <c r="C2161" s="401"/>
      <c r="D2161" s="401"/>
      <c r="E2161" s="401"/>
      <c r="F2161" s="401"/>
      <c r="G2161" s="401"/>
      <c r="H2161" s="401"/>
      <c r="I2161" s="401"/>
      <c r="J2161" s="401"/>
      <c r="K2161" s="401"/>
      <c r="L2161" s="401"/>
      <c r="M2161" s="401"/>
      <c r="N2161" s="401"/>
      <c r="O2161" s="401"/>
      <c r="P2161" s="401"/>
      <c r="Q2161" s="401"/>
      <c r="R2161" s="401"/>
      <c r="S2161" s="396"/>
      <c r="T2161" s="400">
        <f>T2116</f>
        <v>0</v>
      </c>
      <c r="U2161" s="395">
        <f t="shared" si="3144"/>
        <v>0</v>
      </c>
      <c r="V2161" s="395">
        <f t="shared" si="3145"/>
        <v>0</v>
      </c>
      <c r="W2161" s="395">
        <f t="shared" si="3146"/>
        <v>0</v>
      </c>
      <c r="X2161" s="249"/>
      <c r="Y2161" s="249"/>
      <c r="Z2161" s="249"/>
      <c r="AA2161" s="249"/>
      <c r="AB2161" s="249"/>
    </row>
    <row r="2162" spans="1:28" hidden="1" outlineLevel="1">
      <c r="A2162" s="249"/>
      <c r="B2162" s="309" t="str">
        <f t="shared" ca="1" si="3147"/>
        <v>RL Capex 2030</v>
      </c>
      <c r="C2162" s="401"/>
      <c r="D2162" s="401"/>
      <c r="E2162" s="401"/>
      <c r="F2162" s="401"/>
      <c r="G2162" s="401"/>
      <c r="H2162" s="401"/>
      <c r="I2162" s="401"/>
      <c r="J2162" s="401"/>
      <c r="K2162" s="401"/>
      <c r="L2162" s="401"/>
      <c r="M2162" s="401"/>
      <c r="N2162" s="401"/>
      <c r="O2162" s="401"/>
      <c r="P2162" s="401"/>
      <c r="Q2162" s="401"/>
      <c r="R2162" s="401"/>
      <c r="S2162" s="401"/>
      <c r="T2162" s="396"/>
      <c r="U2162" s="400">
        <f>U2116</f>
        <v>0</v>
      </c>
      <c r="V2162" s="395">
        <f t="shared" si="3145"/>
        <v>0</v>
      </c>
      <c r="W2162" s="395">
        <f t="shared" si="3146"/>
        <v>0</v>
      </c>
      <c r="X2162" s="249"/>
      <c r="Y2162" s="249"/>
      <c r="Z2162" s="249"/>
      <c r="AA2162" s="249"/>
      <c r="AB2162" s="249"/>
    </row>
    <row r="2163" spans="1:28" hidden="1" outlineLevel="1">
      <c r="A2163" s="249"/>
      <c r="B2163" s="309" t="str">
        <f t="shared" ca="1" si="3147"/>
        <v>RL Capex 2031</v>
      </c>
      <c r="C2163" s="401"/>
      <c r="D2163" s="401"/>
      <c r="E2163" s="401"/>
      <c r="F2163" s="401"/>
      <c r="G2163" s="401"/>
      <c r="H2163" s="401"/>
      <c r="I2163" s="401"/>
      <c r="J2163" s="401"/>
      <c r="K2163" s="401"/>
      <c r="L2163" s="401"/>
      <c r="M2163" s="401"/>
      <c r="N2163" s="401"/>
      <c r="O2163" s="401"/>
      <c r="P2163" s="401"/>
      <c r="Q2163" s="401"/>
      <c r="R2163" s="401"/>
      <c r="S2163" s="401"/>
      <c r="T2163" s="401"/>
      <c r="U2163" s="396"/>
      <c r="V2163" s="400">
        <f>V2116</f>
        <v>0</v>
      </c>
      <c r="W2163" s="395">
        <f>IF(V2163="n/a","n/a",MAX(0,V2163-1))</f>
        <v>0</v>
      </c>
      <c r="X2163" s="249"/>
      <c r="Y2163" s="249"/>
      <c r="Z2163" s="249"/>
      <c r="AA2163" s="249"/>
      <c r="AB2163" s="249"/>
    </row>
    <row r="2164" spans="1:28" hidden="1" outlineLevel="1">
      <c r="A2164" s="249"/>
      <c r="B2164" s="309" t="str">
        <f t="shared" ca="1" si="3147"/>
        <v>RL Capex 2032</v>
      </c>
      <c r="C2164" s="401"/>
      <c r="D2164" s="401"/>
      <c r="E2164" s="401"/>
      <c r="F2164" s="401"/>
      <c r="G2164" s="401"/>
      <c r="H2164" s="401"/>
      <c r="I2164" s="401"/>
      <c r="J2164" s="401"/>
      <c r="K2164" s="401"/>
      <c r="L2164" s="401"/>
      <c r="M2164" s="401"/>
      <c r="N2164" s="401"/>
      <c r="O2164" s="401"/>
      <c r="P2164" s="401"/>
      <c r="Q2164" s="401"/>
      <c r="R2164" s="401"/>
      <c r="S2164" s="401"/>
      <c r="T2164" s="401"/>
      <c r="U2164" s="401"/>
      <c r="V2164" s="396"/>
      <c r="W2164" s="395">
        <f>W2116</f>
        <v>0</v>
      </c>
      <c r="X2164" s="249"/>
      <c r="Y2164" s="249"/>
      <c r="Z2164" s="249"/>
      <c r="AA2164" s="249"/>
      <c r="AB2164" s="249"/>
    </row>
    <row r="2165" spans="1:28" hidden="1" outlineLevel="1">
      <c r="A2165" s="249"/>
      <c r="B2165" s="332"/>
      <c r="C2165" s="395"/>
      <c r="D2165" s="395"/>
      <c r="E2165" s="395"/>
      <c r="F2165" s="395"/>
      <c r="G2165" s="395"/>
      <c r="H2165" s="395"/>
      <c r="I2165" s="395"/>
      <c r="J2165" s="395"/>
      <c r="K2165" s="395"/>
      <c r="L2165" s="395"/>
      <c r="M2165" s="395"/>
      <c r="N2165" s="395"/>
      <c r="O2165" s="395"/>
      <c r="P2165" s="395"/>
      <c r="Q2165" s="395"/>
      <c r="R2165" s="395"/>
      <c r="S2165" s="395"/>
      <c r="T2165" s="395"/>
      <c r="U2165" s="395"/>
      <c r="V2165" s="395"/>
      <c r="W2165" s="395"/>
      <c r="X2165" s="249"/>
      <c r="Y2165" s="249"/>
      <c r="Z2165" s="249"/>
      <c r="AA2165" s="249"/>
      <c r="AB2165" s="249"/>
    </row>
    <row r="2166" spans="1:28" collapsed="1">
      <c r="A2166" s="322"/>
      <c r="B2166" s="336" t="s">
        <v>192</v>
      </c>
      <c r="C2166" s="460">
        <f ca="1">(IF(OR($C2116&lt;&gt;"n/a",C2116&lt;&gt;"n/a"),IF(SUM(C2119:C2141)=0,0,IF((SUMPRODUCT(C2119:C2141,C2143:C2165)/SUM(C2119:C2141))&lt;0,1,(SUMPRODUCT(C2119:C2141,C2143:C2165)/SUM(C2119:C2141)))),"n/a"))</f>
        <v>0</v>
      </c>
      <c r="D2166" s="460">
        <f ca="1">(IF(OR($C2116&lt;&gt;"n/a",D2116&lt;&gt;"n/a"),IF(SUM(D2119:D2141)=0,0,IF((SUMPRODUCT(D2119:D2141,D2143:D2165)/SUM(D2119:D2141))&lt;0,1,(SUMPRODUCT(D2119:D2141,D2143:D2165)/SUM(D2119:D2141)))),"n/a"))</f>
        <v>0</v>
      </c>
      <c r="E2166" s="460">
        <f t="shared" ref="E2166:W2166" ca="1" si="3148">(IF(OR($C2116&lt;&gt;"n/a",E2116&lt;&gt;"n/a"),IF(SUM(E2119:E2141)=0,0,IF((SUMPRODUCT(E2119:E2141,E2143:E2165)/SUM(E2119:E2141))&lt;0,1,(SUMPRODUCT(E2119:E2141,E2143:E2165)/SUM(E2119:E2141)))),"n/a"))</f>
        <v>0</v>
      </c>
      <c r="F2166" s="460">
        <f t="shared" ca="1" si="3148"/>
        <v>0</v>
      </c>
      <c r="G2166" s="460">
        <f t="shared" ca="1" si="3148"/>
        <v>0</v>
      </c>
      <c r="H2166" s="460">
        <f t="shared" ca="1" si="3148"/>
        <v>0</v>
      </c>
      <c r="I2166" s="460">
        <f t="shared" ca="1" si="3148"/>
        <v>0</v>
      </c>
      <c r="J2166" s="460">
        <f t="shared" ca="1" si="3148"/>
        <v>0</v>
      </c>
      <c r="K2166" s="460">
        <f t="shared" ca="1" si="3148"/>
        <v>0</v>
      </c>
      <c r="L2166" s="460">
        <f t="shared" ca="1" si="3148"/>
        <v>0</v>
      </c>
      <c r="M2166" s="460">
        <f t="shared" ca="1" si="3148"/>
        <v>0</v>
      </c>
      <c r="N2166" s="460">
        <f t="shared" ca="1" si="3148"/>
        <v>0</v>
      </c>
      <c r="O2166" s="460">
        <f t="shared" ca="1" si="3148"/>
        <v>0</v>
      </c>
      <c r="P2166" s="460">
        <f t="shared" ca="1" si="3148"/>
        <v>0</v>
      </c>
      <c r="Q2166" s="460">
        <f t="shared" ca="1" si="3148"/>
        <v>0</v>
      </c>
      <c r="R2166" s="460">
        <f t="shared" ca="1" si="3148"/>
        <v>0</v>
      </c>
      <c r="S2166" s="460">
        <f t="shared" ca="1" si="3148"/>
        <v>0</v>
      </c>
      <c r="T2166" s="460">
        <f t="shared" ca="1" si="3148"/>
        <v>0</v>
      </c>
      <c r="U2166" s="460">
        <f t="shared" ca="1" si="3148"/>
        <v>0</v>
      </c>
      <c r="V2166" s="460">
        <f t="shared" ca="1" si="3148"/>
        <v>0</v>
      </c>
      <c r="W2166" s="460">
        <f t="shared" ca="1" si="3148"/>
        <v>0</v>
      </c>
      <c r="X2166" s="249"/>
      <c r="Y2166" s="249"/>
      <c r="Z2166" s="249"/>
      <c r="AA2166" s="249"/>
      <c r="AB2166" s="249"/>
    </row>
    <row r="2167" spans="1:28">
      <c r="A2167" s="249"/>
      <c r="B2167" s="249"/>
      <c r="C2167" s="395"/>
      <c r="D2167" s="395"/>
      <c r="E2167" s="395"/>
      <c r="F2167" s="395"/>
      <c r="G2167" s="395"/>
      <c r="H2167" s="395"/>
      <c r="I2167" s="395"/>
      <c r="J2167" s="395"/>
      <c r="K2167" s="395"/>
      <c r="L2167" s="395"/>
      <c r="M2167" s="395"/>
      <c r="N2167" s="395"/>
      <c r="O2167" s="395"/>
      <c r="P2167" s="395"/>
      <c r="Q2167" s="395"/>
      <c r="R2167" s="395"/>
      <c r="S2167" s="395"/>
      <c r="T2167" s="395"/>
      <c r="U2167" s="395"/>
      <c r="V2167" s="395"/>
      <c r="W2167" s="395"/>
      <c r="X2167" s="249"/>
      <c r="Y2167" s="249"/>
      <c r="Z2167" s="249"/>
      <c r="AA2167" s="249"/>
      <c r="AB2167" s="249"/>
    </row>
    <row r="2168" spans="1:28">
      <c r="A2168" s="72" t="s">
        <v>144</v>
      </c>
      <c r="B2168" s="142">
        <f>VLOOKUP($A2168,'RFM input'!$E$7:$F$56,2,FALSE)</f>
        <v>0</v>
      </c>
      <c r="C2168" s="402"/>
      <c r="D2168" s="402"/>
      <c r="E2168" s="403"/>
      <c r="F2168" s="403"/>
      <c r="G2168" s="403"/>
      <c r="H2168" s="403"/>
      <c r="I2168" s="403"/>
      <c r="J2168" s="403"/>
      <c r="K2168" s="403"/>
      <c r="L2168" s="403"/>
      <c r="M2168" s="403"/>
      <c r="N2168" s="403"/>
      <c r="O2168" s="403"/>
      <c r="P2168" s="403"/>
      <c r="Q2168" s="403"/>
      <c r="R2168" s="403"/>
      <c r="S2168" s="403"/>
      <c r="T2168" s="403"/>
      <c r="U2168" s="403"/>
      <c r="V2168" s="403"/>
      <c r="W2168" s="403"/>
      <c r="X2168" s="249"/>
      <c r="Y2168" s="249"/>
      <c r="Z2168" s="249"/>
      <c r="AA2168" s="249"/>
      <c r="AB2168" s="249"/>
    </row>
    <row r="2169" spans="1:28">
      <c r="A2169" s="378">
        <f>VALUE(REPLACE(A2168,1,12,""))</f>
        <v>41</v>
      </c>
      <c r="B2169" s="317" t="s">
        <v>195</v>
      </c>
      <c r="C2169" s="389">
        <f ca="1">OFFSET('TAB roll forward'!$H$7,A2169,0)</f>
        <v>0</v>
      </c>
      <c r="D2169" s="404">
        <f ca="1">'RAB remaining lives'!D2174</f>
        <v>0</v>
      </c>
      <c r="E2169" s="404">
        <f ca="1">'RAB remaining lives'!E2174</f>
        <v>0</v>
      </c>
      <c r="F2169" s="404">
        <f ca="1">'RAB remaining lives'!F2174</f>
        <v>0</v>
      </c>
      <c r="G2169" s="404">
        <f ca="1">'RAB remaining lives'!G2174</f>
        <v>0</v>
      </c>
      <c r="H2169" s="404">
        <f ca="1">'RAB remaining lives'!H2174</f>
        <v>0</v>
      </c>
      <c r="I2169" s="404">
        <f ca="1">'RAB remaining lives'!I2174</f>
        <v>0</v>
      </c>
      <c r="J2169" s="404">
        <f ca="1">'RAB remaining lives'!J2174</f>
        <v>0</v>
      </c>
      <c r="K2169" s="404">
        <f ca="1">'RAB remaining lives'!K2174</f>
        <v>0</v>
      </c>
      <c r="L2169" s="404">
        <f ca="1">'RAB remaining lives'!L2174</f>
        <v>0</v>
      </c>
      <c r="M2169" s="404">
        <f ca="1">'RAB remaining lives'!M2174</f>
        <v>0</v>
      </c>
      <c r="N2169" s="404">
        <f>'RAB remaining lives'!N2174</f>
        <v>0</v>
      </c>
      <c r="O2169" s="404">
        <f>'RAB remaining lives'!O2174</f>
        <v>0</v>
      </c>
      <c r="P2169" s="404">
        <f>'RAB remaining lives'!P2174</f>
        <v>0</v>
      </c>
      <c r="Q2169" s="404">
        <f>'RAB remaining lives'!Q2174</f>
        <v>0</v>
      </c>
      <c r="R2169" s="404">
        <f>'RAB remaining lives'!R2174</f>
        <v>0</v>
      </c>
      <c r="S2169" s="404">
        <f>'RAB remaining lives'!S2174</f>
        <v>0</v>
      </c>
      <c r="T2169" s="404">
        <f>'RAB remaining lives'!T2174</f>
        <v>0</v>
      </c>
      <c r="U2169" s="404">
        <f>'RAB remaining lives'!U2174</f>
        <v>0</v>
      </c>
      <c r="V2169" s="404">
        <f>'RAB remaining lives'!V2174</f>
        <v>0</v>
      </c>
      <c r="W2169" s="404">
        <f>'RAB remaining lives'!W2174</f>
        <v>0</v>
      </c>
      <c r="X2169" s="249"/>
      <c r="Y2169" s="249"/>
      <c r="Z2169" s="249"/>
      <c r="AA2169" s="249"/>
      <c r="AB2169" s="249"/>
    </row>
    <row r="2170" spans="1:28">
      <c r="A2170" s="249"/>
      <c r="B2170" s="249" t="s">
        <v>326</v>
      </c>
      <c r="C2170" s="391">
        <f ca="1">OFFSET('RFM input'!$X$6,$A2169,0)</f>
        <v>0</v>
      </c>
      <c r="D2170" s="390">
        <f ca="1">OFFSET('RFM input'!$Y$6,$A2169,0)</f>
        <v>0</v>
      </c>
      <c r="E2170" s="390">
        <f ca="1">OFFSET('RFM input'!$Y$6,$A2169,0)</f>
        <v>0</v>
      </c>
      <c r="F2170" s="390">
        <f ca="1">OFFSET('RFM input'!$Y$6,$A2169,0)</f>
        <v>0</v>
      </c>
      <c r="G2170" s="390">
        <f ca="1">OFFSET('RFM input'!$Y$6,$A2169,0)</f>
        <v>0</v>
      </c>
      <c r="H2170" s="390">
        <f ca="1">OFFSET('RFM input'!$Y$6,$A2169,0)</f>
        <v>0</v>
      </c>
      <c r="I2170" s="390">
        <f ca="1">OFFSET('RFM input'!$Y$6,'TAB remaining lives'!$A2169,0)</f>
        <v>0</v>
      </c>
      <c r="J2170" s="390">
        <f ca="1">OFFSET('RFM input'!$Y$6,'TAB remaining lives'!$A2169,0)</f>
        <v>0</v>
      </c>
      <c r="K2170" s="390">
        <f ca="1">OFFSET('RFM input'!$Y$6,'TAB remaining lives'!$A2169,0)</f>
        <v>0</v>
      </c>
      <c r="L2170" s="390">
        <f ca="1">OFFSET('RFM input'!$Y$6,'TAB remaining lives'!$A2169,0)</f>
        <v>0</v>
      </c>
      <c r="M2170" s="390">
        <f ca="1">OFFSET('RFM input'!$Y$6,'TAB remaining lives'!$A2169,0)</f>
        <v>0</v>
      </c>
      <c r="N2170" s="390"/>
      <c r="O2170" s="390"/>
      <c r="P2170" s="390"/>
      <c r="Q2170" s="390"/>
      <c r="R2170" s="390"/>
      <c r="S2170" s="390"/>
      <c r="T2170" s="390"/>
      <c r="U2170" s="390"/>
      <c r="V2170" s="390"/>
      <c r="W2170" s="390"/>
      <c r="X2170" s="249"/>
      <c r="Y2170" s="249"/>
      <c r="Z2170" s="249"/>
      <c r="AA2170" s="249"/>
      <c r="AB2170" s="249"/>
    </row>
    <row r="2171" spans="1:28">
      <c r="A2171" s="249"/>
      <c r="B2171" s="317" t="s">
        <v>300</v>
      </c>
      <c r="C2171" s="392"/>
      <c r="D2171" s="393">
        <f ca="1">IF(D$6=(OFFSET('RFM input'!$G$60,0,'RFM input'!$AA$7)),OFFSET('RFM input'!$I$454,$A2169,0),0)</f>
        <v>0</v>
      </c>
      <c r="E2171" s="390">
        <f ca="1">IF(E$6=(OFFSET('RFM input'!$G$60,0,'RFM input'!$AA$7)),OFFSET('RFM input'!$I$454,$A2169,0),0)</f>
        <v>0</v>
      </c>
      <c r="F2171" s="390">
        <f ca="1">IF(F$6=(OFFSET('RFM input'!$G$60,0,'RFM input'!$AA$7)),OFFSET('RFM input'!$I$454,$A2169,0),0)</f>
        <v>0</v>
      </c>
      <c r="G2171" s="390">
        <f ca="1">IF(G$6=(OFFSET('RFM input'!$G$60,0,'RFM input'!$AA$7)),OFFSET('RFM input'!$I$454,$A2169,0),0)</f>
        <v>0</v>
      </c>
      <c r="H2171" s="390">
        <f ca="1">IF(H$6=(OFFSET('RFM input'!$G$60,0,'RFM input'!$AA$7)),OFFSET('RFM input'!$I$454,$A2169,0),0)</f>
        <v>0</v>
      </c>
      <c r="I2171" s="390">
        <f ca="1">IF(I$6=(OFFSET('RFM input'!$G$60,0,'RFM input'!$AA$7)),OFFSET('RFM input'!$I$454,$A2169,0),0)</f>
        <v>0</v>
      </c>
      <c r="J2171" s="390">
        <f ca="1">IF(J$6=(OFFSET('RFM input'!$G$60,0,'RFM input'!$AA$7)),OFFSET('RFM input'!$I$454,$A2169,0),0)</f>
        <v>0</v>
      </c>
      <c r="K2171" s="390">
        <f ca="1">IF(K$6=(OFFSET('RFM input'!$G$60,0,'RFM input'!$AA$7)),OFFSET('RFM input'!$I$454,$A2169,0),0)</f>
        <v>0</v>
      </c>
      <c r="L2171" s="390">
        <f ca="1">IF(L$6=(OFFSET('RFM input'!$G$60,0,'RFM input'!$AA$7)),OFFSET('RFM input'!$I$454,$A2169,0),0)</f>
        <v>0</v>
      </c>
      <c r="M2171" s="390">
        <f ca="1">IF(M$6=(OFFSET('RFM input'!$G$60,0,'RFM input'!$AA$7)),OFFSET('RFM input'!$I$454,$A2169,0),0)</f>
        <v>0</v>
      </c>
      <c r="N2171" s="390"/>
      <c r="O2171" s="390"/>
      <c r="P2171" s="390"/>
      <c r="Q2171" s="390"/>
      <c r="R2171" s="390"/>
      <c r="S2171" s="390"/>
      <c r="T2171" s="390"/>
      <c r="U2171" s="390"/>
      <c r="V2171" s="390"/>
      <c r="W2171" s="390"/>
      <c r="X2171" s="249"/>
      <c r="Y2171" s="249"/>
      <c r="Z2171" s="249"/>
      <c r="AA2171" s="249"/>
      <c r="AB2171" s="249"/>
    </row>
    <row r="2172" spans="1:28">
      <c r="A2172" s="249"/>
      <c r="B2172" s="317" t="s">
        <v>309</v>
      </c>
      <c r="C2172" s="392"/>
      <c r="D2172" s="391">
        <f ca="1">IF(D$6=(OFFSET('RFM input'!$G$60,0,'RFM input'!$AA$7)),OFFSET('RFM input'!$K$454,$A2169,0),0)</f>
        <v>0</v>
      </c>
      <c r="E2172" s="394">
        <f ca="1">IF(E$6=(OFFSET('RFM input'!$G$60,0,'RFM input'!$AA$7)),OFFSET('RFM input'!$K$454,$A2169,0),0)</f>
        <v>0</v>
      </c>
      <c r="F2172" s="394">
        <f ca="1">IF(F$6=(OFFSET('RFM input'!$G$60,0,'RFM input'!$AA$7)),OFFSET('RFM input'!$K$454,$A2169,0),0)</f>
        <v>0</v>
      </c>
      <c r="G2172" s="394">
        <f ca="1">IF(G$6=(OFFSET('RFM input'!$G$60,0,'RFM input'!$AA$7)),OFFSET('RFM input'!$K$454,$A2169,0),0)</f>
        <v>0</v>
      </c>
      <c r="H2172" s="394">
        <f ca="1">IF(H$6=(OFFSET('RFM input'!$G$60,0,'RFM input'!$AA$7)),OFFSET('RFM input'!$K$454,$A2169,0),0)</f>
        <v>0</v>
      </c>
      <c r="I2172" s="394">
        <f ca="1">IF(I$6=(OFFSET('RFM input'!$G$60,0,'RFM input'!$AA$7)),OFFSET('RFM input'!$K$454,$A2169,0),0)</f>
        <v>0</v>
      </c>
      <c r="J2172" s="394">
        <f ca="1">IF(J$6=(OFFSET('RFM input'!$G$60,0,'RFM input'!$AA$7)),OFFSET('RFM input'!$K$454,$A2169,0),0)</f>
        <v>0</v>
      </c>
      <c r="K2172" s="394">
        <f ca="1">IF(K$6=(OFFSET('RFM input'!$G$60,0,'RFM input'!$AA$7)),OFFSET('RFM input'!$K$454,$A2169,0),0)</f>
        <v>0</v>
      </c>
      <c r="L2172" s="394">
        <f ca="1">IF(L$6=(OFFSET('RFM input'!$G$60,0,'RFM input'!$AA$7)),OFFSET('RFM input'!$K$454,$A2169,0),0)</f>
        <v>0</v>
      </c>
      <c r="M2172" s="394">
        <f ca="1">IF(M$6=(OFFSET('RFM input'!$G$60,0,'RFM input'!$AA$7)),OFFSET('RFM input'!$K$454,$A2169,0),0)</f>
        <v>0</v>
      </c>
      <c r="N2172" s="394"/>
      <c r="O2172" s="394"/>
      <c r="P2172" s="394"/>
      <c r="Q2172" s="394"/>
      <c r="R2172" s="394"/>
      <c r="S2172" s="394"/>
      <c r="T2172" s="394"/>
      <c r="U2172" s="394"/>
      <c r="V2172" s="394"/>
      <c r="W2172" s="394"/>
      <c r="X2172" s="249"/>
      <c r="Y2172" s="249"/>
      <c r="Z2172" s="249"/>
      <c r="AA2172" s="249"/>
      <c r="AB2172" s="249"/>
    </row>
    <row r="2173" spans="1:28" hidden="1" outlineLevel="1">
      <c r="A2173" s="459">
        <v>-1</v>
      </c>
      <c r="B2173" s="309" t="s">
        <v>303</v>
      </c>
      <c r="C2173" s="395"/>
      <c r="D2173" s="395">
        <f t="shared" ref="D2173" ca="1" si="3149">IF(D2197="n/a",0,IF(AND(D2171=0,C2173=0),0,
IF(AND(D2171&lt;&gt;0,C2173=0),D2171,
IF(AND(D2172&lt;&gt;0,C2173&lt;&gt;0),(C2173-(C2173/C2197))+D2171,
IF(C2197&lt;1,0,(C2173-(C2173/C2197)))))))</f>
        <v>0</v>
      </c>
      <c r="E2173" s="395">
        <f t="shared" ref="E2173" ca="1" si="3150">IF(E2197="n/a",0,IF(AND(E2171=0,D2173=0),0,
IF(AND(E2171&lt;&gt;0,D2173=0),E2171,
IF(AND(E2172&lt;&gt;0,D2173&lt;&gt;0),(D2173-(D2173/D2197))+E2171,
IF(D2197&lt;1,0,(D2173-(D2173/D2197)))))))</f>
        <v>0</v>
      </c>
      <c r="F2173" s="395">
        <f t="shared" ref="F2173" ca="1" si="3151">IF(F2197="n/a",0,IF(AND(F2171=0,E2173=0),0,
IF(AND(F2171&lt;&gt;0,E2173=0),F2171,
IF(AND(F2172&lt;&gt;0,E2173&lt;&gt;0),(E2173-(E2173/E2197))+F2171,
IF(E2197&lt;1,0,(E2173-(E2173/E2197)))))))</f>
        <v>0</v>
      </c>
      <c r="G2173" s="395">
        <f t="shared" ref="G2173" ca="1" si="3152">IF(G2197="n/a",0,IF(AND(G2171=0,F2173=0),0,
IF(AND(G2171&lt;&gt;0,F2173=0),G2171,
IF(AND(G2172&lt;&gt;0,F2173&lt;&gt;0),(F2173-(F2173/F2197))+G2171,
IF(F2197&lt;1,0,(F2173-(F2173/F2197)))))))</f>
        <v>0</v>
      </c>
      <c r="H2173" s="395">
        <f ca="1">IF(H2197="n/a",0,IF(AND(H2171=0,G2173=0),0,
IF(AND(H2171&lt;&gt;0,G2173=0),H2171,
IF(AND(H2172&lt;&gt;0,G2173&lt;&gt;0),(G2173-(G2173/G2197))+H2171,
IF(G2197&lt;1,0,(G2173-(G2173/G2197)))))))</f>
        <v>0</v>
      </c>
      <c r="I2173" s="395">
        <f t="shared" ref="I2173" ca="1" si="3153">IF(I2197="n/a",0,IF(AND(I2171=0,H2173=0),0,
IF(AND(I2171&lt;&gt;0,H2173=0),I2171,
IF(AND(I2172&lt;&gt;0,H2173&lt;&gt;0),(H2173-(H2173/H2197))+I2171,
IF(H2197&lt;1,0,(H2173-(H2173/H2197)))))))</f>
        <v>0</v>
      </c>
      <c r="J2173" s="395">
        <f t="shared" ref="J2173" ca="1" si="3154">IF(J2197="n/a",0,IF(AND(J2171=0,I2173=0),0,
IF(AND(J2171&lt;&gt;0,I2173=0),J2171,
IF(AND(J2172&lt;&gt;0,I2173&lt;&gt;0),(I2173-(I2173/I2197))+J2171,
IF(I2197&lt;1,0,(I2173-(I2173/I2197)))))))</f>
        <v>0</v>
      </c>
      <c r="K2173" s="395">
        <f t="shared" ref="K2173" ca="1" si="3155">IF(K2197="n/a",0,IF(AND(K2171=0,J2173=0),0,
IF(AND(K2171&lt;&gt;0,J2173=0),K2171,
IF(AND(K2172&lt;&gt;0,J2173&lt;&gt;0),(J2173-(J2173/J2197))+K2171,
IF(J2197&lt;1,0,(J2173-(J2173/J2197)))))))</f>
        <v>0</v>
      </c>
      <c r="L2173" s="395">
        <f t="shared" ref="L2173" ca="1" si="3156">IF(L2197="n/a",0,IF(AND(L2171=0,K2173=0),0,
IF(AND(L2171&lt;&gt;0,K2173=0),L2171,
IF(AND(L2172&lt;&gt;0,K2173&lt;&gt;0),(K2173-(K2173/K2197))+L2171,
IF(K2197&lt;1,0,(K2173-(K2173/K2197)))))))</f>
        <v>0</v>
      </c>
      <c r="M2173" s="395">
        <f t="shared" ref="M2173" ca="1" si="3157">IF(M2197="n/a",0,IF(AND(M2171=0,L2173=0),0,
IF(AND(M2171&lt;&gt;0,L2173=0),M2171,
IF(AND(M2172&lt;&gt;0,L2173&lt;&gt;0),(L2173-(L2173/L2197))+M2171,
IF(L2197&lt;1,0,(L2173-(L2173/L2197)))))))</f>
        <v>0</v>
      </c>
      <c r="N2173" s="395">
        <f t="shared" ref="N2173" ca="1" si="3158">IF(N2197="n/a",0,IF(AND(N2171=0,M2173=0),0,
IF(AND(N2171&lt;&gt;0,M2173=0),N2171,
IF(AND(N2172&lt;&gt;0,M2173&lt;&gt;0),(M2173-(M2173/M2197))+N2171,
IF(M2197&lt;1,0,(M2173-(M2173/M2197)))))))</f>
        <v>0</v>
      </c>
      <c r="O2173" s="395">
        <f t="shared" ref="O2173" ca="1" si="3159">IF(O2197="n/a",0,IF(AND(O2171=0,N2173=0),0,
IF(AND(O2171&lt;&gt;0,N2173=0),O2171,
IF(AND(O2172&lt;&gt;0,N2173&lt;&gt;0),(N2173-(N2173/N2197))+O2171,
IF(N2197&lt;1,0,(N2173-(N2173/N2197)))))))</f>
        <v>0</v>
      </c>
      <c r="P2173" s="395">
        <f t="shared" ref="P2173" ca="1" si="3160">IF(P2197="n/a",0,IF(AND(P2171=0,O2173=0),0,
IF(AND(P2171&lt;&gt;0,O2173=0),P2171,
IF(AND(P2172&lt;&gt;0,O2173&lt;&gt;0),(O2173-(O2173/O2197))+P2171,
IF(O2197&lt;1,0,(O2173-(O2173/O2197)))))))</f>
        <v>0</v>
      </c>
      <c r="Q2173" s="395">
        <f t="shared" ref="Q2173" ca="1" si="3161">IF(Q2197="n/a",0,IF(AND(Q2171=0,P2173=0),0,
IF(AND(Q2171&lt;&gt;0,P2173=0),Q2171,
IF(AND(Q2172&lt;&gt;0,P2173&lt;&gt;0),(P2173-(P2173/P2197))+Q2171,
IF(P2197&lt;1,0,(P2173-(P2173/P2197)))))))</f>
        <v>0</v>
      </c>
      <c r="R2173" s="395">
        <f t="shared" ref="R2173" ca="1" si="3162">IF(R2197="n/a",0,IF(AND(R2171=0,Q2173=0),0,
IF(AND(R2171&lt;&gt;0,Q2173=0),R2171,
IF(AND(R2172&lt;&gt;0,Q2173&lt;&gt;0),(Q2173-(Q2173/Q2197))+R2171,
IF(Q2197&lt;1,0,(Q2173-(Q2173/Q2197)))))))</f>
        <v>0</v>
      </c>
      <c r="S2173" s="395">
        <f t="shared" ref="S2173" ca="1" si="3163">IF(S2197="n/a",0,IF(AND(S2171=0,R2173=0),0,
IF(AND(S2171&lt;&gt;0,R2173=0),S2171,
IF(AND(S2172&lt;&gt;0,R2173&lt;&gt;0),(R2173-(R2173/R2197))+S2171,
IF(R2197&lt;1,0,(R2173-(R2173/R2197)))))))</f>
        <v>0</v>
      </c>
      <c r="T2173" s="395">
        <f t="shared" ref="T2173" ca="1" si="3164">IF(T2197="n/a",0,IF(AND(T2171=0,S2173=0),0,
IF(AND(T2171&lt;&gt;0,S2173=0),T2171,
IF(AND(T2172&lt;&gt;0,S2173&lt;&gt;0),(S2173-(S2173/S2197))+T2171,
IF(S2197&lt;1,0,(S2173-(S2173/S2197)))))))</f>
        <v>0</v>
      </c>
      <c r="U2173" s="395">
        <f t="shared" ref="U2173" ca="1" si="3165">IF(U2197="n/a",0,IF(AND(U2171=0,T2173=0),0,
IF(AND(U2171&lt;&gt;0,T2173=0),U2171,
IF(AND(U2172&lt;&gt;0,T2173&lt;&gt;0),(T2173-(T2173/T2197))+U2171,
IF(T2197&lt;1,0,(T2173-(T2173/T2197)))))))</f>
        <v>0</v>
      </c>
      <c r="V2173" s="395">
        <f t="shared" ref="V2173" ca="1" si="3166">IF(V2197="n/a",0,IF(AND(V2171=0,U2173=0),0,
IF(AND(V2171&lt;&gt;0,U2173=0),V2171,
IF(AND(V2172&lt;&gt;0,U2173&lt;&gt;0),(U2173-(U2173/U2197))+V2171,
IF(U2197&lt;1,0,(U2173-(U2173/U2197)))))))</f>
        <v>0</v>
      </c>
      <c r="W2173" s="395">
        <f t="shared" ref="W2173" ca="1" si="3167">IF(W2197="n/a",0,IF(AND(W2171=0,V2173=0),0,
IF(AND(W2171&lt;&gt;0,V2173=0),W2171,
IF(AND(W2172&lt;&gt;0,V2173&lt;&gt;0),(V2173-(V2173/V2197))+W2171,
IF(V2197&lt;1,0,(V2173-(V2173/V2197)))))))</f>
        <v>0</v>
      </c>
      <c r="X2173" s="249"/>
      <c r="Y2173" s="249"/>
      <c r="Z2173" s="249"/>
      <c r="AA2173" s="249"/>
      <c r="AB2173" s="249"/>
    </row>
    <row r="2174" spans="1:28" hidden="1" outlineLevel="1">
      <c r="A2174" s="331">
        <v>0</v>
      </c>
      <c r="B2174" s="309" t="s">
        <v>194</v>
      </c>
      <c r="C2174" s="400">
        <f ca="1">C2169</f>
        <v>0</v>
      </c>
      <c r="D2174" s="395">
        <f ca="1">IF(C2198="n/a",C2174,IFERROR(IF((OFFSET($C2174,0,$A2174))&lt;0,
MIN(0,C2174-(OFFSET($C2174,0,$A2174)/(OFFSET($C2169,-$A2173,$A2174)))),
MAX(0,C2174-(OFFSET($C2174,0,$A2174)/(OFFSET($C2169,-$A2173,$A2174))))),0))</f>
        <v>0</v>
      </c>
      <c r="E2174" s="395">
        <f t="shared" ref="E2174" ca="1" si="3168">IF(D2198="n/a",D2174,IFERROR(IF((OFFSET($C2174,0,$A2174))&lt;0,
MIN(0,D2174-(OFFSET($C2174,0,$A2174)/(OFFSET($C2169,-$A2173,$A2174)))),
MAX(0,D2174-(OFFSET($C2174,0,$A2174)/(OFFSET($C2169,-$A2173,$A2174))))),0))</f>
        <v>0</v>
      </c>
      <c r="F2174" s="395">
        <f t="shared" ref="F2174:F2175" ca="1" si="3169">IF(E2198="n/a",E2174,IFERROR(IF((OFFSET($C2174,0,$A2174))&lt;0,
MIN(0,E2174-(OFFSET($C2174,0,$A2174)/(OFFSET($C2169,-$A2173,$A2174)))),
MAX(0,E2174-(OFFSET($C2174,0,$A2174)/(OFFSET($C2169,-$A2173,$A2174))))),0))</f>
        <v>0</v>
      </c>
      <c r="G2174" s="395">
        <f t="shared" ref="G2174:G2176" ca="1" si="3170">IF(F2198="n/a",F2174,IFERROR(IF((OFFSET($C2174,0,$A2174))&lt;0,
MIN(0,F2174-(OFFSET($C2174,0,$A2174)/(OFFSET($C2169,-$A2173,$A2174)))),
MAX(0,F2174-(OFFSET($C2174,0,$A2174)/(OFFSET($C2169,-$A2173,$A2174))))),0))</f>
        <v>0</v>
      </c>
      <c r="H2174" s="395">
        <f t="shared" ref="H2174:H2177" ca="1" si="3171">IF(G2198="n/a",G2174,IFERROR(IF((OFFSET($C2174,0,$A2174))&lt;0,
MIN(0,G2174-(OFFSET($C2174,0,$A2174)/(OFFSET($C2169,-$A2173,$A2174)))),
MAX(0,G2174-(OFFSET($C2174,0,$A2174)/(OFFSET($C2169,-$A2173,$A2174))))),0))</f>
        <v>0</v>
      </c>
      <c r="I2174" s="395">
        <f t="shared" ref="I2174:I2178" ca="1" si="3172">IF(H2198="n/a",H2174,IFERROR(IF((OFFSET($C2174,0,$A2174))&lt;0,
MIN(0,H2174-(OFFSET($C2174,0,$A2174)/(OFFSET($C2169,-$A2173,$A2174)))),
MAX(0,H2174-(OFFSET($C2174,0,$A2174)/(OFFSET($C2169,-$A2173,$A2174))))),0))</f>
        <v>0</v>
      </c>
      <c r="J2174" s="395">
        <f t="shared" ref="J2174:J2179" ca="1" si="3173">IF(I2198="n/a",I2174,IFERROR(IF((OFFSET($C2174,0,$A2174))&lt;0,
MIN(0,I2174-(OFFSET($C2174,0,$A2174)/(OFFSET($C2169,-$A2173,$A2174)))),
MAX(0,I2174-(OFFSET($C2174,0,$A2174)/(OFFSET($C2169,-$A2173,$A2174))))),0))</f>
        <v>0</v>
      </c>
      <c r="K2174" s="395">
        <f t="shared" ref="K2174:K2180" ca="1" si="3174">IF(J2198="n/a",J2174,IFERROR(IF((OFFSET($C2174,0,$A2174))&lt;0,
MIN(0,J2174-(OFFSET($C2174,0,$A2174)/(OFFSET($C2169,-$A2173,$A2174)))),
MAX(0,J2174-(OFFSET($C2174,0,$A2174)/(OFFSET($C2169,-$A2173,$A2174))))),0))</f>
        <v>0</v>
      </c>
      <c r="L2174" s="395">
        <f t="shared" ref="L2174:L2181" ca="1" si="3175">IF(K2198="n/a",K2174,IFERROR(IF((OFFSET($C2174,0,$A2174))&lt;0,
MIN(0,K2174-(OFFSET($C2174,0,$A2174)/(OFFSET($C2169,-$A2173,$A2174)))),
MAX(0,K2174-(OFFSET($C2174,0,$A2174)/(OFFSET($C2169,-$A2173,$A2174))))),0))</f>
        <v>0</v>
      </c>
      <c r="M2174" s="395">
        <f t="shared" ref="M2174:M2182" ca="1" si="3176">IF(L2198="n/a",L2174,IFERROR(IF((OFFSET($C2174,0,$A2174))&lt;0,
MIN(0,L2174-(OFFSET($C2174,0,$A2174)/(OFFSET($C2169,-$A2173,$A2174)))),
MAX(0,L2174-(OFFSET($C2174,0,$A2174)/(OFFSET($C2169,-$A2173,$A2174))))),0))</f>
        <v>0</v>
      </c>
      <c r="N2174" s="395">
        <f t="shared" ref="N2174:N2183" ca="1" si="3177">IF(M2198="n/a",M2174,IFERROR(IF((OFFSET($C2174,0,$A2174))&lt;0,
MIN(0,M2174-(OFFSET($C2174,0,$A2174)/(OFFSET($C2169,-$A2173,$A2174)))),
MAX(0,M2174-(OFFSET($C2174,0,$A2174)/(OFFSET($C2169,-$A2173,$A2174))))),0))</f>
        <v>0</v>
      </c>
      <c r="O2174" s="395">
        <f t="shared" ref="O2174:O2184" ca="1" si="3178">IF(N2198="n/a",N2174,IFERROR(IF((OFFSET($C2174,0,$A2174))&lt;0,
MIN(0,N2174-(OFFSET($C2174,0,$A2174)/(OFFSET($C2169,-$A2173,$A2174)))),
MAX(0,N2174-(OFFSET($C2174,0,$A2174)/(OFFSET($C2169,-$A2173,$A2174))))),0))</f>
        <v>0</v>
      </c>
      <c r="P2174" s="395">
        <f t="shared" ref="P2174:P2185" ca="1" si="3179">IF(O2198="n/a",O2174,IFERROR(IF((OFFSET($C2174,0,$A2174))&lt;0,
MIN(0,O2174-(OFFSET($C2174,0,$A2174)/(OFFSET($C2169,-$A2173,$A2174)))),
MAX(0,O2174-(OFFSET($C2174,0,$A2174)/(OFFSET($C2169,-$A2173,$A2174))))),0))</f>
        <v>0</v>
      </c>
      <c r="Q2174" s="395">
        <f t="shared" ref="Q2174:Q2186" ca="1" si="3180">IF(P2198="n/a",P2174,IFERROR(IF((OFFSET($C2174,0,$A2174))&lt;0,
MIN(0,P2174-(OFFSET($C2174,0,$A2174)/(OFFSET($C2169,-$A2173,$A2174)))),
MAX(0,P2174-(OFFSET($C2174,0,$A2174)/(OFFSET($C2169,-$A2173,$A2174))))),0))</f>
        <v>0</v>
      </c>
      <c r="R2174" s="395">
        <f t="shared" ref="R2174:R2187" ca="1" si="3181">IF(Q2198="n/a",Q2174,IFERROR(IF((OFFSET($C2174,0,$A2174))&lt;0,
MIN(0,Q2174-(OFFSET($C2174,0,$A2174)/(OFFSET($C2169,-$A2173,$A2174)))),
MAX(0,Q2174-(OFFSET($C2174,0,$A2174)/(OFFSET($C2169,-$A2173,$A2174))))),0))</f>
        <v>0</v>
      </c>
      <c r="S2174" s="395">
        <f t="shared" ref="S2174:S2188" ca="1" si="3182">IF(R2198="n/a",R2174,IFERROR(IF((OFFSET($C2174,0,$A2174))&lt;0,
MIN(0,R2174-(OFFSET($C2174,0,$A2174)/(OFFSET($C2169,-$A2173,$A2174)))),
MAX(0,R2174-(OFFSET($C2174,0,$A2174)/(OFFSET($C2169,-$A2173,$A2174))))),0))</f>
        <v>0</v>
      </c>
      <c r="T2174" s="395">
        <f t="shared" ref="T2174:T2189" ca="1" si="3183">IF(S2198="n/a",S2174,IFERROR(IF((OFFSET($C2174,0,$A2174))&lt;0,
MIN(0,S2174-(OFFSET($C2174,0,$A2174)/(OFFSET($C2169,-$A2173,$A2174)))),
MAX(0,S2174-(OFFSET($C2174,0,$A2174)/(OFFSET($C2169,-$A2173,$A2174))))),0))</f>
        <v>0</v>
      </c>
      <c r="U2174" s="395">
        <f t="shared" ref="U2174:U2190" ca="1" si="3184">IF(T2198="n/a",T2174,IFERROR(IF((OFFSET($C2174,0,$A2174))&lt;0,
MIN(0,T2174-(OFFSET($C2174,0,$A2174)/(OFFSET($C2169,-$A2173,$A2174)))),
MAX(0,T2174-(OFFSET($C2174,0,$A2174)/(OFFSET($C2169,-$A2173,$A2174))))),0))</f>
        <v>0</v>
      </c>
      <c r="V2174" s="395">
        <f t="shared" ref="V2174:V2191" ca="1" si="3185">IF(U2198="n/a",U2174,IFERROR(IF((OFFSET($C2174,0,$A2174))&lt;0,
MIN(0,U2174-(OFFSET($C2174,0,$A2174)/(OFFSET($C2169,-$A2173,$A2174)))),
MAX(0,U2174-(OFFSET($C2174,0,$A2174)/(OFFSET($C2169,-$A2173,$A2174))))),0))</f>
        <v>0</v>
      </c>
      <c r="W2174" s="395">
        <f t="shared" ref="W2174:W2192" ca="1" si="3186">IF(V2198="n/a",V2174,IFERROR(IF((OFFSET($C2174,0,$A2174))&lt;0,
MIN(0,V2174-(OFFSET($C2174,0,$A2174)/(OFFSET($C2169,-$A2173,$A2174)))),
MAX(0,V2174-(OFFSET($C2174,0,$A2174)/(OFFSET($C2169,-$A2173,$A2174))))),0))</f>
        <v>0</v>
      </c>
      <c r="X2174" s="249"/>
      <c r="Y2174" s="249"/>
      <c r="Z2174" s="249"/>
      <c r="AA2174" s="249"/>
      <c r="AB2174" s="249"/>
    </row>
    <row r="2175" spans="1:28" hidden="1" outlineLevel="1">
      <c r="A2175" s="331">
        <v>1</v>
      </c>
      <c r="B2175" s="309" t="str">
        <f t="shared" ref="B2175:B2194" ca="1" si="3187">"Depreciated Net Capex "&amp;OFFSET($C$6,0,A2175)</f>
        <v>Depreciated Net Capex 2013</v>
      </c>
      <c r="C2175" s="396"/>
      <c r="D2175" s="397">
        <f ca="1">D2169</f>
        <v>0</v>
      </c>
      <c r="E2175" s="395">
        <f ca="1">IF(D2199="n/a",D2175,IFERROR(IF((OFFSET($C2175,0,$A2175))&lt;0,
MIN(0,D2175-(OFFSET($C2175,0,$A2175)/(OFFSET($C2170,-$A2174,$A2175)))),
MAX(0,D2175-(OFFSET($C2175,0,$A2175)/(OFFSET($C2170,-$A2174,$A2175))))),0))</f>
        <v>0</v>
      </c>
      <c r="F2175" s="395">
        <f t="shared" ca="1" si="3169"/>
        <v>0</v>
      </c>
      <c r="G2175" s="395">
        <f t="shared" ca="1" si="3170"/>
        <v>0</v>
      </c>
      <c r="H2175" s="395">
        <f t="shared" ca="1" si="3171"/>
        <v>0</v>
      </c>
      <c r="I2175" s="395">
        <f t="shared" ca="1" si="3172"/>
        <v>0</v>
      </c>
      <c r="J2175" s="395">
        <f t="shared" ca="1" si="3173"/>
        <v>0</v>
      </c>
      <c r="K2175" s="395">
        <f t="shared" ca="1" si="3174"/>
        <v>0</v>
      </c>
      <c r="L2175" s="395">
        <f t="shared" ca="1" si="3175"/>
        <v>0</v>
      </c>
      <c r="M2175" s="395">
        <f t="shared" ca="1" si="3176"/>
        <v>0</v>
      </c>
      <c r="N2175" s="395">
        <f t="shared" ca="1" si="3177"/>
        <v>0</v>
      </c>
      <c r="O2175" s="395">
        <f t="shared" ca="1" si="3178"/>
        <v>0</v>
      </c>
      <c r="P2175" s="395">
        <f t="shared" ca="1" si="3179"/>
        <v>0</v>
      </c>
      <c r="Q2175" s="395">
        <f t="shared" ca="1" si="3180"/>
        <v>0</v>
      </c>
      <c r="R2175" s="395">
        <f t="shared" ca="1" si="3181"/>
        <v>0</v>
      </c>
      <c r="S2175" s="395">
        <f t="shared" ca="1" si="3182"/>
        <v>0</v>
      </c>
      <c r="T2175" s="395">
        <f t="shared" ca="1" si="3183"/>
        <v>0</v>
      </c>
      <c r="U2175" s="395">
        <f t="shared" ca="1" si="3184"/>
        <v>0</v>
      </c>
      <c r="V2175" s="395">
        <f t="shared" ca="1" si="3185"/>
        <v>0</v>
      </c>
      <c r="W2175" s="395">
        <f t="shared" ca="1" si="3186"/>
        <v>0</v>
      </c>
      <c r="X2175" s="249"/>
      <c r="Y2175" s="249"/>
      <c r="Z2175" s="249"/>
      <c r="AA2175" s="249"/>
      <c r="AB2175" s="249"/>
    </row>
    <row r="2176" spans="1:28" hidden="1" outlineLevel="1">
      <c r="A2176" s="331">
        <v>2</v>
      </c>
      <c r="B2176" s="309" t="str">
        <f t="shared" ca="1" si="3187"/>
        <v>Depreciated Net Capex 2014</v>
      </c>
      <c r="C2176" s="398"/>
      <c r="D2176" s="399"/>
      <c r="E2176" s="397">
        <f ca="1">E2169</f>
        <v>0</v>
      </c>
      <c r="F2176" s="395">
        <f ca="1">IF(E2200="n/a",E2176,IFERROR(IF((OFFSET($C2176,0,$A2176))&lt;0,
MIN(0,E2176-(OFFSET($C2176,0,$A2176)/(OFFSET($C2171,-$A2175,$A2176)))),
MAX(0,E2176-(OFFSET($C2176,0,$A2176)/(OFFSET($C2171,-$A2175,$A2176))))),0))</f>
        <v>0</v>
      </c>
      <c r="G2176" s="395">
        <f t="shared" ca="1" si="3170"/>
        <v>0</v>
      </c>
      <c r="H2176" s="395">
        <f t="shared" ca="1" si="3171"/>
        <v>0</v>
      </c>
      <c r="I2176" s="395">
        <f t="shared" ca="1" si="3172"/>
        <v>0</v>
      </c>
      <c r="J2176" s="395">
        <f t="shared" ca="1" si="3173"/>
        <v>0</v>
      </c>
      <c r="K2176" s="395">
        <f t="shared" ca="1" si="3174"/>
        <v>0</v>
      </c>
      <c r="L2176" s="395">
        <f t="shared" ca="1" si="3175"/>
        <v>0</v>
      </c>
      <c r="M2176" s="395">
        <f t="shared" ca="1" si="3176"/>
        <v>0</v>
      </c>
      <c r="N2176" s="395">
        <f t="shared" ca="1" si="3177"/>
        <v>0</v>
      </c>
      <c r="O2176" s="395">
        <f t="shared" ca="1" si="3178"/>
        <v>0</v>
      </c>
      <c r="P2176" s="395">
        <f t="shared" ca="1" si="3179"/>
        <v>0</v>
      </c>
      <c r="Q2176" s="395">
        <f t="shared" ca="1" si="3180"/>
        <v>0</v>
      </c>
      <c r="R2176" s="395">
        <f t="shared" ca="1" si="3181"/>
        <v>0</v>
      </c>
      <c r="S2176" s="395">
        <f t="shared" ca="1" si="3182"/>
        <v>0</v>
      </c>
      <c r="T2176" s="395">
        <f t="shared" ca="1" si="3183"/>
        <v>0</v>
      </c>
      <c r="U2176" s="395">
        <f t="shared" ca="1" si="3184"/>
        <v>0</v>
      </c>
      <c r="V2176" s="395">
        <f t="shared" ca="1" si="3185"/>
        <v>0</v>
      </c>
      <c r="W2176" s="395">
        <f t="shared" ca="1" si="3186"/>
        <v>0</v>
      </c>
      <c r="X2176" s="334"/>
      <c r="Y2176" s="249"/>
      <c r="Z2176" s="249"/>
      <c r="AA2176" s="249"/>
      <c r="AB2176" s="249"/>
    </row>
    <row r="2177" spans="1:28" hidden="1" outlineLevel="1">
      <c r="A2177" s="331">
        <v>3</v>
      </c>
      <c r="B2177" s="309" t="str">
        <f t="shared" ca="1" si="3187"/>
        <v>Depreciated Net Capex 2015</v>
      </c>
      <c r="C2177" s="398"/>
      <c r="D2177" s="398"/>
      <c r="E2177" s="399"/>
      <c r="F2177" s="400">
        <f ca="1">F2169</f>
        <v>0</v>
      </c>
      <c r="G2177" s="395">
        <f ca="1">IF(F2201="n/a",F2177,IFERROR(IF((OFFSET($C2177,0,$A2177))&lt;0,
MIN(0,F2177-(OFFSET($C2177,0,$A2177)/(OFFSET($C2172,-$A2176,$A2177)))),
MAX(0,F2177-(OFFSET($C2177,0,$A2177)/(OFFSET($C2172,-$A2176,$A2177))))),0))</f>
        <v>0</v>
      </c>
      <c r="H2177" s="395">
        <f t="shared" ca="1" si="3171"/>
        <v>0</v>
      </c>
      <c r="I2177" s="395">
        <f t="shared" ca="1" si="3172"/>
        <v>0</v>
      </c>
      <c r="J2177" s="395">
        <f t="shared" ca="1" si="3173"/>
        <v>0</v>
      </c>
      <c r="K2177" s="395">
        <f t="shared" ca="1" si="3174"/>
        <v>0</v>
      </c>
      <c r="L2177" s="395">
        <f t="shared" ca="1" si="3175"/>
        <v>0</v>
      </c>
      <c r="M2177" s="395">
        <f t="shared" ca="1" si="3176"/>
        <v>0</v>
      </c>
      <c r="N2177" s="395">
        <f t="shared" ca="1" si="3177"/>
        <v>0</v>
      </c>
      <c r="O2177" s="395">
        <f t="shared" ca="1" si="3178"/>
        <v>0</v>
      </c>
      <c r="P2177" s="395">
        <f t="shared" ca="1" si="3179"/>
        <v>0</v>
      </c>
      <c r="Q2177" s="395">
        <f t="shared" ca="1" si="3180"/>
        <v>0</v>
      </c>
      <c r="R2177" s="395">
        <f t="shared" ca="1" si="3181"/>
        <v>0</v>
      </c>
      <c r="S2177" s="395">
        <f t="shared" ca="1" si="3182"/>
        <v>0</v>
      </c>
      <c r="T2177" s="395">
        <f t="shared" ca="1" si="3183"/>
        <v>0</v>
      </c>
      <c r="U2177" s="395">
        <f t="shared" ca="1" si="3184"/>
        <v>0</v>
      </c>
      <c r="V2177" s="395">
        <f t="shared" ca="1" si="3185"/>
        <v>0</v>
      </c>
      <c r="W2177" s="395">
        <f t="shared" ca="1" si="3186"/>
        <v>0</v>
      </c>
      <c r="X2177" s="334"/>
      <c r="Y2177" s="334"/>
      <c r="Z2177" s="249"/>
      <c r="AA2177" s="249"/>
      <c r="AB2177" s="249"/>
    </row>
    <row r="2178" spans="1:28" hidden="1" outlineLevel="1">
      <c r="A2178" s="331">
        <v>4</v>
      </c>
      <c r="B2178" s="309" t="str">
        <f t="shared" ca="1" si="3187"/>
        <v>Depreciated Net Capex 2016</v>
      </c>
      <c r="C2178" s="398"/>
      <c r="D2178" s="398"/>
      <c r="E2178" s="398"/>
      <c r="F2178" s="399"/>
      <c r="G2178" s="400">
        <f ca="1">G2169</f>
        <v>0</v>
      </c>
      <c r="H2178" s="395">
        <f ca="1">IF(G2202="n/a",G2178,IFERROR(IF((OFFSET($C2178,0,$A2178))&lt;0,
MIN(0,G2178-(OFFSET($C2178,0,$A2178)/(OFFSET($C2173,-$A2177,$A2178)))),
MAX(0,G2178-(OFFSET($C2178,0,$A2178)/(OFFSET($C2173,-$A2177,$A2178))))),0))</f>
        <v>0</v>
      </c>
      <c r="I2178" s="395">
        <f t="shared" ca="1" si="3172"/>
        <v>0</v>
      </c>
      <c r="J2178" s="395">
        <f t="shared" ca="1" si="3173"/>
        <v>0</v>
      </c>
      <c r="K2178" s="395">
        <f t="shared" ca="1" si="3174"/>
        <v>0</v>
      </c>
      <c r="L2178" s="395">
        <f t="shared" ca="1" si="3175"/>
        <v>0</v>
      </c>
      <c r="M2178" s="395">
        <f t="shared" ca="1" si="3176"/>
        <v>0</v>
      </c>
      <c r="N2178" s="395">
        <f t="shared" ca="1" si="3177"/>
        <v>0</v>
      </c>
      <c r="O2178" s="395">
        <f t="shared" ca="1" si="3178"/>
        <v>0</v>
      </c>
      <c r="P2178" s="395">
        <f t="shared" ca="1" si="3179"/>
        <v>0</v>
      </c>
      <c r="Q2178" s="395">
        <f t="shared" ca="1" si="3180"/>
        <v>0</v>
      </c>
      <c r="R2178" s="395">
        <f t="shared" ca="1" si="3181"/>
        <v>0</v>
      </c>
      <c r="S2178" s="395">
        <f t="shared" ca="1" si="3182"/>
        <v>0</v>
      </c>
      <c r="T2178" s="395">
        <f t="shared" ca="1" si="3183"/>
        <v>0</v>
      </c>
      <c r="U2178" s="395">
        <f t="shared" ca="1" si="3184"/>
        <v>0</v>
      </c>
      <c r="V2178" s="395">
        <f t="shared" ca="1" si="3185"/>
        <v>0</v>
      </c>
      <c r="W2178" s="395">
        <f t="shared" ca="1" si="3186"/>
        <v>0</v>
      </c>
      <c r="X2178" s="334"/>
      <c r="Y2178" s="334"/>
      <c r="Z2178" s="334"/>
      <c r="AA2178" s="249"/>
      <c r="AB2178" s="249"/>
    </row>
    <row r="2179" spans="1:28" hidden="1" outlineLevel="1">
      <c r="A2179" s="331">
        <v>5</v>
      </c>
      <c r="B2179" s="309" t="str">
        <f t="shared" ca="1" si="3187"/>
        <v>Depreciated Net Capex 2017</v>
      </c>
      <c r="C2179" s="398"/>
      <c r="D2179" s="398"/>
      <c r="E2179" s="398"/>
      <c r="F2179" s="398"/>
      <c r="G2179" s="399"/>
      <c r="H2179" s="400">
        <f ca="1">H2169</f>
        <v>0</v>
      </c>
      <c r="I2179" s="395">
        <f ca="1">IF(H2203="n/a",H2179,IFERROR(IF((OFFSET($C2179,0,$A2179))&lt;0,
MIN(0,H2179-(OFFSET($C2179,0,$A2179)/(OFFSET($C2174,-$A2178,$A2179)))),
MAX(0,H2179-(OFFSET($C2179,0,$A2179)/(OFFSET($C2174,-$A2178,$A2179))))),0))</f>
        <v>0</v>
      </c>
      <c r="J2179" s="395">
        <f t="shared" ca="1" si="3173"/>
        <v>0</v>
      </c>
      <c r="K2179" s="395">
        <f t="shared" ca="1" si="3174"/>
        <v>0</v>
      </c>
      <c r="L2179" s="395">
        <f t="shared" ca="1" si="3175"/>
        <v>0</v>
      </c>
      <c r="M2179" s="395">
        <f t="shared" ca="1" si="3176"/>
        <v>0</v>
      </c>
      <c r="N2179" s="395">
        <f t="shared" ca="1" si="3177"/>
        <v>0</v>
      </c>
      <c r="O2179" s="395">
        <f t="shared" ca="1" si="3178"/>
        <v>0</v>
      </c>
      <c r="P2179" s="395">
        <f t="shared" ca="1" si="3179"/>
        <v>0</v>
      </c>
      <c r="Q2179" s="395">
        <f t="shared" ca="1" si="3180"/>
        <v>0</v>
      </c>
      <c r="R2179" s="395">
        <f t="shared" ca="1" si="3181"/>
        <v>0</v>
      </c>
      <c r="S2179" s="395">
        <f t="shared" ca="1" si="3182"/>
        <v>0</v>
      </c>
      <c r="T2179" s="395">
        <f t="shared" ca="1" si="3183"/>
        <v>0</v>
      </c>
      <c r="U2179" s="395">
        <f t="shared" ca="1" si="3184"/>
        <v>0</v>
      </c>
      <c r="V2179" s="395">
        <f t="shared" ca="1" si="3185"/>
        <v>0</v>
      </c>
      <c r="W2179" s="395">
        <f t="shared" ca="1" si="3186"/>
        <v>0</v>
      </c>
      <c r="X2179" s="334"/>
      <c r="Y2179" s="334"/>
      <c r="Z2179" s="334"/>
      <c r="AA2179" s="249"/>
      <c r="AB2179" s="249"/>
    </row>
    <row r="2180" spans="1:28" hidden="1" outlineLevel="1">
      <c r="A2180" s="331">
        <v>6</v>
      </c>
      <c r="B2180" s="309" t="str">
        <f t="shared" ca="1" si="3187"/>
        <v>Depreciated Net Capex 2018</v>
      </c>
      <c r="C2180" s="398"/>
      <c r="D2180" s="398"/>
      <c r="E2180" s="398"/>
      <c r="F2180" s="398"/>
      <c r="G2180" s="398"/>
      <c r="H2180" s="399"/>
      <c r="I2180" s="400">
        <f ca="1">I2169</f>
        <v>0</v>
      </c>
      <c r="J2180" s="395">
        <f ca="1">IF(I2204="n/a",I2180,IFERROR(IF((OFFSET($C2180,0,$A2180))&lt;0,
MIN(0,I2180-(OFFSET($C2180,0,$A2180)/(OFFSET($C2175,-$A2179,$A2180)))),
MAX(0,I2180-(OFFSET($C2180,0,$A2180)/(OFFSET($C2175,-$A2179,$A2180))))),0))</f>
        <v>0</v>
      </c>
      <c r="K2180" s="395">
        <f t="shared" ca="1" si="3174"/>
        <v>0</v>
      </c>
      <c r="L2180" s="395">
        <f t="shared" ca="1" si="3175"/>
        <v>0</v>
      </c>
      <c r="M2180" s="395">
        <f t="shared" ca="1" si="3176"/>
        <v>0</v>
      </c>
      <c r="N2180" s="395">
        <f t="shared" ca="1" si="3177"/>
        <v>0</v>
      </c>
      <c r="O2180" s="395">
        <f t="shared" ca="1" si="3178"/>
        <v>0</v>
      </c>
      <c r="P2180" s="395">
        <f t="shared" ca="1" si="3179"/>
        <v>0</v>
      </c>
      <c r="Q2180" s="395">
        <f t="shared" ca="1" si="3180"/>
        <v>0</v>
      </c>
      <c r="R2180" s="395">
        <f t="shared" ca="1" si="3181"/>
        <v>0</v>
      </c>
      <c r="S2180" s="395">
        <f t="shared" ca="1" si="3182"/>
        <v>0</v>
      </c>
      <c r="T2180" s="395">
        <f t="shared" ca="1" si="3183"/>
        <v>0</v>
      </c>
      <c r="U2180" s="395">
        <f t="shared" ca="1" si="3184"/>
        <v>0</v>
      </c>
      <c r="V2180" s="395">
        <f t="shared" ca="1" si="3185"/>
        <v>0</v>
      </c>
      <c r="W2180" s="395">
        <f t="shared" ca="1" si="3186"/>
        <v>0</v>
      </c>
      <c r="X2180" s="334"/>
      <c r="Y2180" s="334"/>
      <c r="Z2180" s="334"/>
      <c r="AA2180" s="249"/>
      <c r="AB2180" s="249"/>
    </row>
    <row r="2181" spans="1:28" hidden="1" outlineLevel="1">
      <c r="A2181" s="331">
        <v>7</v>
      </c>
      <c r="B2181" s="309" t="str">
        <f t="shared" ca="1" si="3187"/>
        <v>Depreciated Net Capex 2019</v>
      </c>
      <c r="C2181" s="398"/>
      <c r="D2181" s="398"/>
      <c r="E2181" s="398"/>
      <c r="F2181" s="398"/>
      <c r="G2181" s="398"/>
      <c r="H2181" s="398"/>
      <c r="I2181" s="399"/>
      <c r="J2181" s="400">
        <f ca="1">J2169</f>
        <v>0</v>
      </c>
      <c r="K2181" s="395">
        <f ca="1">IF(J2205="n/a",J2181,IFERROR(IF((OFFSET($C2181,0,$A2181))&lt;0,
MIN(0,J2181-(OFFSET($C2181,0,$A2181)/(OFFSET($C2176,-$A2180,$A2181)))),
MAX(0,J2181-(OFFSET($C2181,0,$A2181)/(OFFSET($C2176,-$A2180,$A2181))))),0))</f>
        <v>0</v>
      </c>
      <c r="L2181" s="395">
        <f t="shared" ca="1" si="3175"/>
        <v>0</v>
      </c>
      <c r="M2181" s="395">
        <f t="shared" ca="1" si="3176"/>
        <v>0</v>
      </c>
      <c r="N2181" s="395">
        <f t="shared" ca="1" si="3177"/>
        <v>0</v>
      </c>
      <c r="O2181" s="395">
        <f t="shared" ca="1" si="3178"/>
        <v>0</v>
      </c>
      <c r="P2181" s="395">
        <f t="shared" ca="1" si="3179"/>
        <v>0</v>
      </c>
      <c r="Q2181" s="395">
        <f t="shared" ca="1" si="3180"/>
        <v>0</v>
      </c>
      <c r="R2181" s="395">
        <f t="shared" ca="1" si="3181"/>
        <v>0</v>
      </c>
      <c r="S2181" s="395">
        <f t="shared" ca="1" si="3182"/>
        <v>0</v>
      </c>
      <c r="T2181" s="395">
        <f t="shared" ca="1" si="3183"/>
        <v>0</v>
      </c>
      <c r="U2181" s="395">
        <f t="shared" ca="1" si="3184"/>
        <v>0</v>
      </c>
      <c r="V2181" s="395">
        <f t="shared" ca="1" si="3185"/>
        <v>0</v>
      </c>
      <c r="W2181" s="395">
        <f t="shared" ca="1" si="3186"/>
        <v>0</v>
      </c>
      <c r="X2181" s="334"/>
      <c r="Y2181" s="334"/>
      <c r="Z2181" s="334"/>
      <c r="AA2181" s="249"/>
      <c r="AB2181" s="249"/>
    </row>
    <row r="2182" spans="1:28" hidden="1" outlineLevel="1">
      <c r="A2182" s="331">
        <v>8</v>
      </c>
      <c r="B2182" s="309" t="str">
        <f t="shared" ca="1" si="3187"/>
        <v>Depreciated Net Capex 2020</v>
      </c>
      <c r="C2182" s="398"/>
      <c r="D2182" s="398"/>
      <c r="E2182" s="398"/>
      <c r="F2182" s="398"/>
      <c r="G2182" s="398"/>
      <c r="H2182" s="398"/>
      <c r="I2182" s="398"/>
      <c r="J2182" s="399"/>
      <c r="K2182" s="400">
        <f ca="1">K2169</f>
        <v>0</v>
      </c>
      <c r="L2182" s="395">
        <f ca="1">IF(K2206="n/a",K2182,IFERROR(IF((OFFSET($C2182,0,$A2182))&lt;0,
MIN(0,K2182-(OFFSET($C2182,0,$A2182)/(OFFSET($C2177,-$A2181,$A2182)))),
MAX(0,K2182-(OFFSET($C2182,0,$A2182)/(OFFSET($C2177,-$A2181,$A2182))))),0))</f>
        <v>0</v>
      </c>
      <c r="M2182" s="395">
        <f t="shared" ca="1" si="3176"/>
        <v>0</v>
      </c>
      <c r="N2182" s="395">
        <f t="shared" ca="1" si="3177"/>
        <v>0</v>
      </c>
      <c r="O2182" s="395">
        <f t="shared" ca="1" si="3178"/>
        <v>0</v>
      </c>
      <c r="P2182" s="395">
        <f t="shared" ca="1" si="3179"/>
        <v>0</v>
      </c>
      <c r="Q2182" s="395">
        <f t="shared" ca="1" si="3180"/>
        <v>0</v>
      </c>
      <c r="R2182" s="395">
        <f t="shared" ca="1" si="3181"/>
        <v>0</v>
      </c>
      <c r="S2182" s="395">
        <f t="shared" ca="1" si="3182"/>
        <v>0</v>
      </c>
      <c r="T2182" s="395">
        <f t="shared" ca="1" si="3183"/>
        <v>0</v>
      </c>
      <c r="U2182" s="395">
        <f t="shared" ca="1" si="3184"/>
        <v>0</v>
      </c>
      <c r="V2182" s="395">
        <f t="shared" ca="1" si="3185"/>
        <v>0</v>
      </c>
      <c r="W2182" s="395">
        <f t="shared" ca="1" si="3186"/>
        <v>0</v>
      </c>
      <c r="X2182" s="334"/>
      <c r="Y2182" s="334"/>
      <c r="Z2182" s="334"/>
      <c r="AA2182" s="249"/>
      <c r="AB2182" s="249"/>
    </row>
    <row r="2183" spans="1:28" hidden="1" outlineLevel="1">
      <c r="A2183" s="331">
        <v>9</v>
      </c>
      <c r="B2183" s="309" t="str">
        <f t="shared" ca="1" si="3187"/>
        <v>Depreciated Net Capex 2021</v>
      </c>
      <c r="C2183" s="398"/>
      <c r="D2183" s="398"/>
      <c r="E2183" s="398"/>
      <c r="F2183" s="398"/>
      <c r="G2183" s="398"/>
      <c r="H2183" s="398"/>
      <c r="I2183" s="398"/>
      <c r="J2183" s="398"/>
      <c r="K2183" s="399"/>
      <c r="L2183" s="400">
        <f ca="1">L2169</f>
        <v>0</v>
      </c>
      <c r="M2183" s="395">
        <f ca="1">IF(L2207="n/a",L2183,IFERROR(IF((OFFSET($C2183,0,$A2183))&lt;0,
MIN(0,L2183-(OFFSET($C2183,0,$A2183)/(OFFSET($C2178,-$A2182,$A2183)))),
MAX(0,L2183-(OFFSET($C2183,0,$A2183)/(OFFSET($C2178,-$A2182,$A2183))))),0))</f>
        <v>0</v>
      </c>
      <c r="N2183" s="395">
        <f t="shared" ca="1" si="3177"/>
        <v>0</v>
      </c>
      <c r="O2183" s="395">
        <f t="shared" ca="1" si="3178"/>
        <v>0</v>
      </c>
      <c r="P2183" s="395">
        <f t="shared" ca="1" si="3179"/>
        <v>0</v>
      </c>
      <c r="Q2183" s="395">
        <f t="shared" ca="1" si="3180"/>
        <v>0</v>
      </c>
      <c r="R2183" s="395">
        <f t="shared" ca="1" si="3181"/>
        <v>0</v>
      </c>
      <c r="S2183" s="395">
        <f t="shared" ca="1" si="3182"/>
        <v>0</v>
      </c>
      <c r="T2183" s="395">
        <f t="shared" ca="1" si="3183"/>
        <v>0</v>
      </c>
      <c r="U2183" s="395">
        <f t="shared" ca="1" si="3184"/>
        <v>0</v>
      </c>
      <c r="V2183" s="395">
        <f t="shared" ca="1" si="3185"/>
        <v>0</v>
      </c>
      <c r="W2183" s="395">
        <f t="shared" ca="1" si="3186"/>
        <v>0</v>
      </c>
      <c r="X2183" s="334"/>
      <c r="Y2183" s="334"/>
      <c r="Z2183" s="334"/>
      <c r="AA2183" s="249"/>
      <c r="AB2183" s="249"/>
    </row>
    <row r="2184" spans="1:28" hidden="1" outlineLevel="1">
      <c r="A2184" s="331">
        <v>10</v>
      </c>
      <c r="B2184" s="309" t="str">
        <f t="shared" ca="1" si="3187"/>
        <v>Depreciated Net Capex 2022</v>
      </c>
      <c r="C2184" s="398"/>
      <c r="D2184" s="398"/>
      <c r="E2184" s="398"/>
      <c r="F2184" s="398"/>
      <c r="G2184" s="398"/>
      <c r="H2184" s="398"/>
      <c r="I2184" s="398"/>
      <c r="J2184" s="398"/>
      <c r="K2184" s="398"/>
      <c r="L2184" s="399"/>
      <c r="M2184" s="400">
        <f ca="1">M2169</f>
        <v>0</v>
      </c>
      <c r="N2184" s="395">
        <f ca="1">IF(M2208="n/a",M2184,IFERROR(IF((OFFSET($C2184,0,$A2184))&lt;0,
MIN(0,M2184-(OFFSET($C2184,0,$A2184)/(OFFSET($C2179,-$A2183,$A2184)))),
MAX(0,M2184-(OFFSET($C2184,0,$A2184)/(OFFSET($C2179,-$A2183,$A2184))))),0))</f>
        <v>0</v>
      </c>
      <c r="O2184" s="395">
        <f t="shared" ca="1" si="3178"/>
        <v>0</v>
      </c>
      <c r="P2184" s="395">
        <f t="shared" ca="1" si="3179"/>
        <v>0</v>
      </c>
      <c r="Q2184" s="395">
        <f t="shared" ca="1" si="3180"/>
        <v>0</v>
      </c>
      <c r="R2184" s="395">
        <f t="shared" ca="1" si="3181"/>
        <v>0</v>
      </c>
      <c r="S2184" s="395">
        <f t="shared" ca="1" si="3182"/>
        <v>0</v>
      </c>
      <c r="T2184" s="395">
        <f t="shared" ca="1" si="3183"/>
        <v>0</v>
      </c>
      <c r="U2184" s="395">
        <f t="shared" ca="1" si="3184"/>
        <v>0</v>
      </c>
      <c r="V2184" s="395">
        <f t="shared" ca="1" si="3185"/>
        <v>0</v>
      </c>
      <c r="W2184" s="395">
        <f t="shared" ca="1" si="3186"/>
        <v>0</v>
      </c>
      <c r="X2184" s="334"/>
      <c r="Y2184" s="334"/>
      <c r="Z2184" s="334"/>
      <c r="AA2184" s="249"/>
      <c r="AB2184" s="249"/>
    </row>
    <row r="2185" spans="1:28" hidden="1" outlineLevel="1">
      <c r="A2185" s="331">
        <v>11</v>
      </c>
      <c r="B2185" s="309" t="str">
        <f t="shared" ca="1" si="3187"/>
        <v>Depreciated Net Capex 2023</v>
      </c>
      <c r="C2185" s="398"/>
      <c r="D2185" s="398"/>
      <c r="E2185" s="398"/>
      <c r="F2185" s="398"/>
      <c r="G2185" s="398"/>
      <c r="H2185" s="398"/>
      <c r="I2185" s="398"/>
      <c r="J2185" s="398"/>
      <c r="K2185" s="398"/>
      <c r="L2185" s="398"/>
      <c r="M2185" s="399"/>
      <c r="N2185" s="400">
        <f>N2169</f>
        <v>0</v>
      </c>
      <c r="O2185" s="395">
        <f ca="1">IF(N2209="n/a",N2185,IFERROR(IF((OFFSET($C2185,0,$A2185))&lt;0,
MIN(0,N2185-(OFFSET($C2185,0,$A2185)/(OFFSET($C2180,-$A2184,$A2185)))),
MAX(0,N2185-(OFFSET($C2185,0,$A2185)/(OFFSET($C2180,-$A2184,$A2185))))),0))</f>
        <v>0</v>
      </c>
      <c r="P2185" s="395">
        <f t="shared" ca="1" si="3179"/>
        <v>0</v>
      </c>
      <c r="Q2185" s="395">
        <f t="shared" ca="1" si="3180"/>
        <v>0</v>
      </c>
      <c r="R2185" s="395">
        <f t="shared" ca="1" si="3181"/>
        <v>0</v>
      </c>
      <c r="S2185" s="395">
        <f t="shared" ca="1" si="3182"/>
        <v>0</v>
      </c>
      <c r="T2185" s="395">
        <f t="shared" ca="1" si="3183"/>
        <v>0</v>
      </c>
      <c r="U2185" s="395">
        <f t="shared" ca="1" si="3184"/>
        <v>0</v>
      </c>
      <c r="V2185" s="395">
        <f t="shared" ca="1" si="3185"/>
        <v>0</v>
      </c>
      <c r="W2185" s="395">
        <f t="shared" ca="1" si="3186"/>
        <v>0</v>
      </c>
      <c r="X2185" s="334"/>
      <c r="Y2185" s="334"/>
      <c r="Z2185" s="334"/>
      <c r="AA2185" s="249"/>
      <c r="AB2185" s="249"/>
    </row>
    <row r="2186" spans="1:28" hidden="1" outlineLevel="1">
      <c r="A2186" s="331">
        <v>12</v>
      </c>
      <c r="B2186" s="309" t="str">
        <f t="shared" ca="1" si="3187"/>
        <v>Depreciated Net Capex 2024</v>
      </c>
      <c r="C2186" s="398"/>
      <c r="D2186" s="398"/>
      <c r="E2186" s="398"/>
      <c r="F2186" s="398"/>
      <c r="G2186" s="398"/>
      <c r="H2186" s="398"/>
      <c r="I2186" s="398"/>
      <c r="J2186" s="398"/>
      <c r="K2186" s="398"/>
      <c r="L2186" s="398"/>
      <c r="M2186" s="398"/>
      <c r="N2186" s="399"/>
      <c r="O2186" s="400">
        <f>O2169</f>
        <v>0</v>
      </c>
      <c r="P2186" s="395">
        <f ca="1">IF(O2210="n/a",O2186,IFERROR(IF((OFFSET($C2186,0,$A2186))&lt;0,
MIN(0,O2186-(OFFSET($C2186,0,$A2186)/(OFFSET($C2181,-$A2185,$A2186)))),
MAX(0,O2186-(OFFSET($C2186,0,$A2186)/(OFFSET($C2181,-$A2185,$A2186))))),0))</f>
        <v>0</v>
      </c>
      <c r="Q2186" s="395">
        <f t="shared" ca="1" si="3180"/>
        <v>0</v>
      </c>
      <c r="R2186" s="395">
        <f t="shared" ca="1" si="3181"/>
        <v>0</v>
      </c>
      <c r="S2186" s="395">
        <f t="shared" ca="1" si="3182"/>
        <v>0</v>
      </c>
      <c r="T2186" s="395">
        <f t="shared" ca="1" si="3183"/>
        <v>0</v>
      </c>
      <c r="U2186" s="395">
        <f t="shared" ca="1" si="3184"/>
        <v>0</v>
      </c>
      <c r="V2186" s="395">
        <f t="shared" ca="1" si="3185"/>
        <v>0</v>
      </c>
      <c r="W2186" s="395">
        <f t="shared" ca="1" si="3186"/>
        <v>0</v>
      </c>
      <c r="X2186" s="334"/>
      <c r="Y2186" s="334"/>
      <c r="Z2186" s="334"/>
      <c r="AA2186" s="249"/>
      <c r="AB2186" s="249"/>
    </row>
    <row r="2187" spans="1:28" hidden="1" outlineLevel="1">
      <c r="A2187" s="331">
        <v>13</v>
      </c>
      <c r="B2187" s="309" t="str">
        <f t="shared" ca="1" si="3187"/>
        <v>Depreciated Net Capex 2025</v>
      </c>
      <c r="C2187" s="398"/>
      <c r="D2187" s="398"/>
      <c r="E2187" s="398"/>
      <c r="F2187" s="398"/>
      <c r="G2187" s="398"/>
      <c r="H2187" s="398"/>
      <c r="I2187" s="398"/>
      <c r="J2187" s="398"/>
      <c r="K2187" s="398"/>
      <c r="L2187" s="398"/>
      <c r="M2187" s="398"/>
      <c r="N2187" s="398"/>
      <c r="O2187" s="399"/>
      <c r="P2187" s="400">
        <f>P2169</f>
        <v>0</v>
      </c>
      <c r="Q2187" s="395">
        <f ca="1">IF(P2211="n/a",P2187,IFERROR(IF((OFFSET($C2187,0,$A2187))&lt;0,
MIN(0,P2187-(OFFSET($C2187,0,$A2187)/(OFFSET($C2182,-$A2186,$A2187)))),
MAX(0,P2187-(OFFSET($C2187,0,$A2187)/(OFFSET($C2182,-$A2186,$A2187))))),0))</f>
        <v>0</v>
      </c>
      <c r="R2187" s="395">
        <f t="shared" ca="1" si="3181"/>
        <v>0</v>
      </c>
      <c r="S2187" s="395">
        <f t="shared" ca="1" si="3182"/>
        <v>0</v>
      </c>
      <c r="T2187" s="395">
        <f t="shared" ca="1" si="3183"/>
        <v>0</v>
      </c>
      <c r="U2187" s="395">
        <f t="shared" ca="1" si="3184"/>
        <v>0</v>
      </c>
      <c r="V2187" s="395">
        <f t="shared" ca="1" si="3185"/>
        <v>0</v>
      </c>
      <c r="W2187" s="395">
        <f t="shared" ca="1" si="3186"/>
        <v>0</v>
      </c>
      <c r="X2187" s="334"/>
      <c r="Y2187" s="334"/>
      <c r="Z2187" s="334"/>
      <c r="AA2187" s="249"/>
      <c r="AB2187" s="249"/>
    </row>
    <row r="2188" spans="1:28" hidden="1" outlineLevel="1">
      <c r="A2188" s="331">
        <v>14</v>
      </c>
      <c r="B2188" s="309" t="str">
        <f t="shared" ca="1" si="3187"/>
        <v>Depreciated Net Capex 2026</v>
      </c>
      <c r="C2188" s="398"/>
      <c r="D2188" s="398"/>
      <c r="E2188" s="398"/>
      <c r="F2188" s="398"/>
      <c r="G2188" s="398"/>
      <c r="H2188" s="398"/>
      <c r="I2188" s="398"/>
      <c r="J2188" s="398"/>
      <c r="K2188" s="398"/>
      <c r="L2188" s="398"/>
      <c r="M2188" s="398"/>
      <c r="N2188" s="398"/>
      <c r="O2188" s="398"/>
      <c r="P2188" s="399"/>
      <c r="Q2188" s="400">
        <f>Q2169</f>
        <v>0</v>
      </c>
      <c r="R2188" s="395">
        <f ca="1">IF(Q2212="n/a",Q2188,IFERROR(IF((OFFSET($C2188,0,$A2188))&lt;0,
MIN(0,Q2188-(OFFSET($C2188,0,$A2188)/(OFFSET($C2183,-$A2187,$A2188)))),
MAX(0,Q2188-(OFFSET($C2188,0,$A2188)/(OFFSET($C2183,-$A2187,$A2188))))),0))</f>
        <v>0</v>
      </c>
      <c r="S2188" s="395">
        <f t="shared" ca="1" si="3182"/>
        <v>0</v>
      </c>
      <c r="T2188" s="395">
        <f t="shared" ca="1" si="3183"/>
        <v>0</v>
      </c>
      <c r="U2188" s="395">
        <f t="shared" ca="1" si="3184"/>
        <v>0</v>
      </c>
      <c r="V2188" s="395">
        <f t="shared" ca="1" si="3185"/>
        <v>0</v>
      </c>
      <c r="W2188" s="395">
        <f t="shared" ca="1" si="3186"/>
        <v>0</v>
      </c>
      <c r="X2188" s="334"/>
      <c r="Y2188" s="334"/>
      <c r="Z2188" s="334"/>
      <c r="AA2188" s="249"/>
      <c r="AB2188" s="249"/>
    </row>
    <row r="2189" spans="1:28" hidden="1" outlineLevel="1">
      <c r="A2189" s="331">
        <v>15</v>
      </c>
      <c r="B2189" s="309" t="str">
        <f t="shared" ca="1" si="3187"/>
        <v>Depreciated Net Capex 2027</v>
      </c>
      <c r="C2189" s="398"/>
      <c r="D2189" s="398"/>
      <c r="E2189" s="398"/>
      <c r="F2189" s="398"/>
      <c r="G2189" s="398"/>
      <c r="H2189" s="398"/>
      <c r="I2189" s="398"/>
      <c r="J2189" s="398"/>
      <c r="K2189" s="398"/>
      <c r="L2189" s="398"/>
      <c r="M2189" s="398"/>
      <c r="N2189" s="398"/>
      <c r="O2189" s="398"/>
      <c r="P2189" s="398"/>
      <c r="Q2189" s="399"/>
      <c r="R2189" s="400">
        <f>R2169</f>
        <v>0</v>
      </c>
      <c r="S2189" s="395">
        <f ca="1">IF(R2213="n/a",R2189,IFERROR(IF((OFFSET($C2189,0,$A2189))&lt;0,
MIN(0,R2189-(OFFSET($C2189,0,$A2189)/(OFFSET($C2184,-$A2188,$A2189)))),
MAX(0,R2189-(OFFSET($C2189,0,$A2189)/(OFFSET($C2184,-$A2188,$A2189))))),0))</f>
        <v>0</v>
      </c>
      <c r="T2189" s="395">
        <f t="shared" ca="1" si="3183"/>
        <v>0</v>
      </c>
      <c r="U2189" s="395">
        <f t="shared" ca="1" si="3184"/>
        <v>0</v>
      </c>
      <c r="V2189" s="395">
        <f t="shared" ca="1" si="3185"/>
        <v>0</v>
      </c>
      <c r="W2189" s="395">
        <f t="shared" ca="1" si="3186"/>
        <v>0</v>
      </c>
      <c r="X2189" s="334"/>
      <c r="Y2189" s="334"/>
      <c r="Z2189" s="334"/>
      <c r="AA2189" s="249"/>
      <c r="AB2189" s="249"/>
    </row>
    <row r="2190" spans="1:28" hidden="1" outlineLevel="1">
      <c r="A2190" s="331">
        <v>16</v>
      </c>
      <c r="B2190" s="309" t="str">
        <f t="shared" ca="1" si="3187"/>
        <v>Depreciated Net Capex 2028</v>
      </c>
      <c r="C2190" s="398"/>
      <c r="D2190" s="398"/>
      <c r="E2190" s="398"/>
      <c r="F2190" s="398"/>
      <c r="G2190" s="398"/>
      <c r="H2190" s="398"/>
      <c r="I2190" s="398"/>
      <c r="J2190" s="398"/>
      <c r="K2190" s="398"/>
      <c r="L2190" s="398"/>
      <c r="M2190" s="398"/>
      <c r="N2190" s="398"/>
      <c r="O2190" s="398"/>
      <c r="P2190" s="398"/>
      <c r="Q2190" s="398"/>
      <c r="R2190" s="399"/>
      <c r="S2190" s="400">
        <f>S2169</f>
        <v>0</v>
      </c>
      <c r="T2190" s="395">
        <f ca="1">IF(S2214="n/a",S2190,IFERROR(IF((OFFSET($C2190,0,$A2190))&lt;0,
MIN(0,S2190-(OFFSET($C2190,0,$A2190)/(OFFSET($C2185,-$A2189,$A2190)))),
MAX(0,S2190-(OFFSET($C2190,0,$A2190)/(OFFSET($C2185,-$A2189,$A2190))))),0))</f>
        <v>0</v>
      </c>
      <c r="U2190" s="395">
        <f t="shared" ca="1" si="3184"/>
        <v>0</v>
      </c>
      <c r="V2190" s="395">
        <f t="shared" ca="1" si="3185"/>
        <v>0</v>
      </c>
      <c r="W2190" s="395">
        <f t="shared" ca="1" si="3186"/>
        <v>0</v>
      </c>
      <c r="X2190" s="334"/>
      <c r="Y2190" s="334"/>
      <c r="Z2190" s="334"/>
      <c r="AA2190" s="249"/>
      <c r="AB2190" s="249"/>
    </row>
    <row r="2191" spans="1:28" hidden="1" outlineLevel="1">
      <c r="A2191" s="331">
        <v>17</v>
      </c>
      <c r="B2191" s="309" t="str">
        <f t="shared" ca="1" si="3187"/>
        <v>Depreciated Net Capex 2029</v>
      </c>
      <c r="C2191" s="398"/>
      <c r="D2191" s="398"/>
      <c r="E2191" s="398"/>
      <c r="F2191" s="398"/>
      <c r="G2191" s="398"/>
      <c r="H2191" s="398"/>
      <c r="I2191" s="398"/>
      <c r="J2191" s="398"/>
      <c r="K2191" s="398"/>
      <c r="L2191" s="398"/>
      <c r="M2191" s="398"/>
      <c r="N2191" s="398"/>
      <c r="O2191" s="398"/>
      <c r="P2191" s="398"/>
      <c r="Q2191" s="398"/>
      <c r="R2191" s="398"/>
      <c r="S2191" s="399"/>
      <c r="T2191" s="400">
        <f>T2169</f>
        <v>0</v>
      </c>
      <c r="U2191" s="395">
        <f ca="1">IF(T2215="n/a",T2191,IFERROR(IF((OFFSET($C2191,0,$A2191))&lt;0,
MIN(0,T2191-(OFFSET($C2191,0,$A2191)/(OFFSET($C2186,-$A2190,$A2191)))),
MAX(0,T2191-(OFFSET($C2191,0,$A2191)/(OFFSET($C2186,-$A2190,$A2191))))),0))</f>
        <v>0</v>
      </c>
      <c r="V2191" s="395">
        <f t="shared" ca="1" si="3185"/>
        <v>0</v>
      </c>
      <c r="W2191" s="395">
        <f t="shared" ca="1" si="3186"/>
        <v>0</v>
      </c>
      <c r="X2191" s="334"/>
      <c r="Y2191" s="334"/>
      <c r="Z2191" s="334"/>
      <c r="AA2191" s="249"/>
      <c r="AB2191" s="249"/>
    </row>
    <row r="2192" spans="1:28" hidden="1" outlineLevel="1">
      <c r="A2192" s="331">
        <v>18</v>
      </c>
      <c r="B2192" s="309" t="str">
        <f t="shared" ca="1" si="3187"/>
        <v>Depreciated Net Capex 2030</v>
      </c>
      <c r="C2192" s="398"/>
      <c r="D2192" s="398"/>
      <c r="E2192" s="398"/>
      <c r="F2192" s="398"/>
      <c r="G2192" s="398"/>
      <c r="H2192" s="398"/>
      <c r="I2192" s="398"/>
      <c r="J2192" s="398"/>
      <c r="K2192" s="398"/>
      <c r="L2192" s="398"/>
      <c r="M2192" s="398"/>
      <c r="N2192" s="398"/>
      <c r="O2192" s="398"/>
      <c r="P2192" s="398"/>
      <c r="Q2192" s="398"/>
      <c r="R2192" s="398"/>
      <c r="S2192" s="398"/>
      <c r="T2192" s="399"/>
      <c r="U2192" s="400">
        <f>U2169</f>
        <v>0</v>
      </c>
      <c r="V2192" s="395">
        <f ca="1">IF(U2216="n/a",U2192,IFERROR(IF((OFFSET($C2192,0,$A2192))&lt;0,
MIN(0,U2192-(OFFSET($C2192,0,$A2192)/(OFFSET($C2187,-$A2191,$A2192)))),
MAX(0,U2192-(OFFSET($C2192,0,$A2192)/(OFFSET($C2187,-$A2191,$A2192))))),0))</f>
        <v>0</v>
      </c>
      <c r="W2192" s="395">
        <f t="shared" ca="1" si="3186"/>
        <v>0</v>
      </c>
      <c r="X2192" s="334"/>
      <c r="Y2192" s="334"/>
      <c r="Z2192" s="334"/>
      <c r="AA2192" s="249"/>
      <c r="AB2192" s="249"/>
    </row>
    <row r="2193" spans="1:28" hidden="1" outlineLevel="1">
      <c r="A2193" s="331">
        <v>19</v>
      </c>
      <c r="B2193" s="309" t="str">
        <f t="shared" ca="1" si="3187"/>
        <v>Depreciated Net Capex 2031</v>
      </c>
      <c r="C2193" s="398"/>
      <c r="D2193" s="398"/>
      <c r="E2193" s="398"/>
      <c r="F2193" s="398"/>
      <c r="G2193" s="398"/>
      <c r="H2193" s="398"/>
      <c r="I2193" s="398"/>
      <c r="J2193" s="398"/>
      <c r="K2193" s="398"/>
      <c r="L2193" s="398"/>
      <c r="M2193" s="398"/>
      <c r="N2193" s="398"/>
      <c r="O2193" s="398"/>
      <c r="P2193" s="398"/>
      <c r="Q2193" s="398"/>
      <c r="R2193" s="398"/>
      <c r="S2193" s="398"/>
      <c r="T2193" s="398"/>
      <c r="U2193" s="399"/>
      <c r="V2193" s="400">
        <f>V2169</f>
        <v>0</v>
      </c>
      <c r="W2193" s="395">
        <f ca="1">IF(V2217="n/a",V2193,IFERROR(IF((OFFSET($C2193,0,$A2193))&lt;0,
MIN(0,V2193-(OFFSET($C2193,0,$A2193)/(OFFSET($C2188,-$A2192,$A2193)))),
MAX(0,V2193-(OFFSET($C2193,0,$A2193)/(OFFSET($C2188,-$A2192,$A2193))))),0))</f>
        <v>0</v>
      </c>
      <c r="X2193" s="334"/>
      <c r="Y2193" s="334"/>
      <c r="Z2193" s="334"/>
      <c r="AA2193" s="249"/>
      <c r="AB2193" s="249"/>
    </row>
    <row r="2194" spans="1:28" hidden="1" outlineLevel="1">
      <c r="A2194" s="331">
        <v>20</v>
      </c>
      <c r="B2194" s="309" t="str">
        <f t="shared" ca="1" si="3187"/>
        <v>Depreciated Net Capex 2032</v>
      </c>
      <c r="C2194" s="398"/>
      <c r="D2194" s="398"/>
      <c r="E2194" s="398"/>
      <c r="F2194" s="398"/>
      <c r="G2194" s="398"/>
      <c r="H2194" s="398"/>
      <c r="I2194" s="398"/>
      <c r="J2194" s="398"/>
      <c r="K2194" s="398"/>
      <c r="L2194" s="398"/>
      <c r="M2194" s="398"/>
      <c r="N2194" s="398"/>
      <c r="O2194" s="398"/>
      <c r="P2194" s="398"/>
      <c r="Q2194" s="398"/>
      <c r="R2194" s="398"/>
      <c r="S2194" s="398"/>
      <c r="T2194" s="398"/>
      <c r="U2194" s="398"/>
      <c r="V2194" s="399"/>
      <c r="W2194" s="395">
        <f>W2169</f>
        <v>0</v>
      </c>
      <c r="X2194" s="249"/>
      <c r="Y2194" s="249"/>
      <c r="Z2194" s="249"/>
      <c r="AA2194" s="249"/>
      <c r="AB2194" s="249"/>
    </row>
    <row r="2195" spans="1:28" hidden="1" outlineLevel="1">
      <c r="A2195" s="249"/>
      <c r="B2195" s="332"/>
      <c r="C2195" s="395"/>
      <c r="D2195" s="395"/>
      <c r="E2195" s="395"/>
      <c r="F2195" s="395"/>
      <c r="G2195" s="395"/>
      <c r="H2195" s="395"/>
      <c r="I2195" s="395"/>
      <c r="J2195" s="395"/>
      <c r="K2195" s="395"/>
      <c r="L2195" s="395"/>
      <c r="M2195" s="395"/>
      <c r="N2195" s="395"/>
      <c r="O2195" s="395"/>
      <c r="P2195" s="395"/>
      <c r="Q2195" s="395"/>
      <c r="R2195" s="395"/>
      <c r="S2195" s="395"/>
      <c r="T2195" s="395"/>
      <c r="U2195" s="395"/>
      <c r="V2195" s="395"/>
      <c r="W2195" s="395"/>
      <c r="X2195" s="249"/>
      <c r="Y2195" s="249"/>
      <c r="Z2195" s="249"/>
      <c r="AA2195" s="249"/>
      <c r="AB2195" s="249"/>
    </row>
    <row r="2196" spans="1:28" hidden="1" outlineLevel="1">
      <c r="A2196" s="249"/>
      <c r="B2196" s="332"/>
      <c r="C2196" s="395"/>
      <c r="D2196" s="395"/>
      <c r="E2196" s="395"/>
      <c r="F2196" s="395"/>
      <c r="G2196" s="395"/>
      <c r="H2196" s="395"/>
      <c r="I2196" s="395"/>
      <c r="J2196" s="395"/>
      <c r="K2196" s="395"/>
      <c r="L2196" s="395"/>
      <c r="M2196" s="395"/>
      <c r="N2196" s="395"/>
      <c r="O2196" s="395"/>
      <c r="P2196" s="395"/>
      <c r="Q2196" s="395"/>
      <c r="R2196" s="395"/>
      <c r="S2196" s="395"/>
      <c r="T2196" s="395"/>
      <c r="U2196" s="395"/>
      <c r="V2196" s="395"/>
      <c r="W2196" s="395"/>
      <c r="X2196" s="249"/>
      <c r="Y2196" s="249"/>
      <c r="Z2196" s="249"/>
      <c r="AA2196" s="249"/>
      <c r="AB2196" s="249"/>
    </row>
    <row r="2197" spans="1:28" hidden="1" outlineLevel="1">
      <c r="A2197" s="249"/>
      <c r="B2197" s="309" t="s">
        <v>302</v>
      </c>
      <c r="C2197" s="395"/>
      <c r="D2197" s="395">
        <f t="shared" ref="D2197" ca="1" si="3188">IF(C2197="n/a","n/a",IF(AND(C2197&lt;1,D2171=0),0,
IF(D2171=0,C2197-1,
IF(C2197&lt;1,D2172,
(((C2197-1)*(C2173-(C2173/(C2197))))+(D2171*D2172))/(D2173)))))</f>
        <v>0</v>
      </c>
      <c r="E2197" s="395">
        <f t="shared" ref="E2197" ca="1" si="3189">IF(D2197="n/a","n/a",IF(AND(D2197&lt;1,E2171=0),0,
IF(E2171=0,D2197-1,
IF(D2197&lt;1,E2172,
(((D2197-1)*(D2173-(D2173/(D2197))))+(E2171*E2172))/(E2173)))))</f>
        <v>0</v>
      </c>
      <c r="F2197" s="395">
        <f t="shared" ref="F2197" ca="1" si="3190">IF(E2197="n/a","n/a",IF(AND(E2197&lt;1,F2171=0),0,
IF(F2171=0,E2197-1,
IF(E2197&lt;1,F2172,
(((E2197-1)*(E2173-(E2173/(E2197))))+(F2171*F2172))/(F2173)))))</f>
        <v>0</v>
      </c>
      <c r="G2197" s="395">
        <f t="shared" ref="G2197" ca="1" si="3191">IF(F2197="n/a","n/a",IF(AND(F2197&lt;1,G2171=0),0,
IF(G2171=0,F2197-1,
IF(F2197&lt;1,G2172,
(((F2197-1)*(F2173-(F2173/(F2197))))+(G2171*G2172))/(G2173)))))</f>
        <v>0</v>
      </c>
      <c r="H2197" s="395">
        <f t="shared" ref="H2197" ca="1" si="3192">IF(G2197="n/a","n/a",IF(AND(G2197&lt;1,H2171=0),0,
IF(H2171=0,G2197-1,
IF(G2197&lt;1,H2172,
(((G2197-1)*(G2173-(G2173/(G2197))))+(H2171*H2172))/(H2173)))))</f>
        <v>0</v>
      </c>
      <c r="I2197" s="395">
        <f ca="1">IF(H2197="n/a","n/a",IF(AND(H2197&lt;1,I2171=0),0,
IF(I2171=0,H2197-1,
IF(H2197&lt;1,I2172,
(((H2197-1)*(H2173-(H2173/(H2197))))+(I2171*I2172))/(I2173)))))</f>
        <v>0</v>
      </c>
      <c r="J2197" s="395">
        <f t="shared" ref="J2197" ca="1" si="3193">IF(I2197="n/a","n/a",IF(AND(I2197&lt;1,J2171=0),0,
IF(J2171=0,I2197-1,
IF(I2197&lt;1,J2172,
(((I2197-1)*(I2173-(I2173/(I2197))))+(J2171*J2172))/(J2173)))))</f>
        <v>0</v>
      </c>
      <c r="K2197" s="395">
        <f t="shared" ref="K2197" ca="1" si="3194">IF(J2197="n/a","n/a",IF(AND(J2197&lt;1,K2171=0),0,
IF(K2171=0,J2197-1,
IF(J2197&lt;1,K2172,
(((J2197-1)*(J2173-(J2173/(J2197))))+(K2171*K2172))/(K2173)))))</f>
        <v>0</v>
      </c>
      <c r="L2197" s="395">
        <f t="shared" ref="L2197" ca="1" si="3195">IF(K2197="n/a","n/a",IF(AND(K2197&lt;1,L2171=0),0,
IF(L2171=0,K2197-1,
IF(K2197&lt;1,L2172,
(((K2197-1)*(K2173-(K2173/(K2197))))+(L2171*L2172))/(L2173)))))</f>
        <v>0</v>
      </c>
      <c r="M2197" s="395">
        <f t="shared" ref="M2197" ca="1" si="3196">IF(L2197="n/a","n/a",IF(AND(L2197&lt;1,M2171=0),0,
IF(M2171=0,L2197-1,
IF(L2197&lt;1,M2172,
(((L2197-1)*(L2173-(L2173/(L2197))))+(M2171*M2172))/(M2173)))))</f>
        <v>0</v>
      </c>
      <c r="N2197" s="395">
        <f t="shared" ref="N2197" ca="1" si="3197">IF(M2197="n/a","n/a",IF(AND(M2197&lt;1,N2171=0),0,
IF(N2171=0,M2197-1,
IF(M2197&lt;1,N2172,
(((M2197-1)*(M2173-(M2173/(M2197))))+(N2171*N2172))/(N2173)))))</f>
        <v>0</v>
      </c>
      <c r="O2197" s="395">
        <f t="shared" ref="O2197" ca="1" si="3198">IF(N2197="n/a","n/a",IF(AND(N2197&lt;1,O2171=0),0,
IF(O2171=0,N2197-1,
IF(N2197&lt;1,O2172,
(((N2197-1)*(N2173-(N2173/(N2197))))+(O2171*O2172))/(O2173)))))</f>
        <v>0</v>
      </c>
      <c r="P2197" s="395">
        <f t="shared" ref="P2197" ca="1" si="3199">IF(O2197="n/a","n/a",IF(AND(O2197&lt;1,P2171=0),0,
IF(P2171=0,O2197-1,
IF(O2197&lt;1,P2172,
(((O2197-1)*(O2173-(O2173/(O2197))))+(P2171*P2172))/(P2173)))))</f>
        <v>0</v>
      </c>
      <c r="Q2197" s="395">
        <f t="shared" ref="Q2197" ca="1" si="3200">IF(P2197="n/a","n/a",IF(AND(P2197&lt;1,Q2171=0),0,
IF(Q2171=0,P2197-1,
IF(P2197&lt;1,Q2172,
(((P2197-1)*(P2173-(P2173/(P2197))))+(Q2171*Q2172))/(Q2173)))))</f>
        <v>0</v>
      </c>
      <c r="R2197" s="395">
        <f t="shared" ref="R2197" ca="1" si="3201">IF(Q2197="n/a","n/a",IF(AND(Q2197&lt;1,R2171=0),0,
IF(R2171=0,Q2197-1,
IF(Q2197&lt;1,R2172,
(((Q2197-1)*(Q2173-(Q2173/(Q2197))))+(R2171*R2172))/(R2173)))))</f>
        <v>0</v>
      </c>
      <c r="S2197" s="395">
        <f t="shared" ref="S2197" ca="1" si="3202">IF(R2197="n/a","n/a",IF(AND(R2197&lt;1,S2171=0),0,
IF(S2171=0,R2197-1,
IF(R2197&lt;1,S2172,
(((R2197-1)*(R2173-(R2173/(R2197))))+(S2171*S2172))/(S2173)))))</f>
        <v>0</v>
      </c>
      <c r="T2197" s="395">
        <f t="shared" ref="T2197" ca="1" si="3203">IF(S2197="n/a","n/a",IF(AND(S2197&lt;1,T2171=0),0,
IF(T2171=0,S2197-1,
IF(S2197&lt;1,T2172,
(((S2197-1)*(S2173-(S2173/(S2197))))+(T2171*T2172))/(T2173)))))</f>
        <v>0</v>
      </c>
      <c r="U2197" s="395">
        <f t="shared" ref="U2197" ca="1" si="3204">IF(T2197="n/a","n/a",IF(AND(T2197&lt;1,U2171=0),0,
IF(U2171=0,T2197-1,
IF(T2197&lt;1,U2172,
(((T2197-1)*(T2173-(T2173/(T2197))))+(U2171*U2172))/(U2173)))))</f>
        <v>0</v>
      </c>
      <c r="V2197" s="395">
        <f t="shared" ref="V2197" ca="1" si="3205">IF(U2197="n/a","n/a",IF(AND(U2197&lt;1,V2171=0),0,
IF(V2171=0,U2197-1,
IF(U2197&lt;1,V2172,
(((U2197-1)*(U2173-(U2173/(U2197))))+(V2171*V2172))/(V2173)))))</f>
        <v>0</v>
      </c>
      <c r="W2197" s="395">
        <f t="shared" ref="W2197" ca="1" si="3206">IF(V2197="n/a","n/a",IF(AND(V2197&lt;1,W2171=0),0,
IF(W2171=0,V2197-1,
IF(V2197&lt;1,W2172,
(((V2197-1)*(V2173-(V2173/(V2197))))+(W2171*W2172))/(W2173)))))</f>
        <v>0</v>
      </c>
      <c r="X2197" s="249"/>
      <c r="Y2197" s="249"/>
      <c r="Z2197" s="249"/>
      <c r="AA2197" s="249"/>
      <c r="AB2197" s="249"/>
    </row>
    <row r="2198" spans="1:28" hidden="1" outlineLevel="1">
      <c r="A2198" s="249"/>
      <c r="B2198" s="309" t="s">
        <v>301</v>
      </c>
      <c r="C2198" s="400">
        <f ca="1">C2170</f>
        <v>0</v>
      </c>
      <c r="D2198" s="395">
        <f t="shared" ref="D2198" ca="1" si="3207">IF(C2198="n/a","n/a",MAX(0,C2198-1))</f>
        <v>0</v>
      </c>
      <c r="E2198" s="395">
        <f t="shared" ref="E2198:E2199" ca="1" si="3208">IF(D2198="n/a","n/a",MAX(0,D2198-1))</f>
        <v>0</v>
      </c>
      <c r="F2198" s="395">
        <f t="shared" ref="F2198:F2200" ca="1" si="3209">IF(E2198="n/a","n/a",MAX(0,E2198-1))</f>
        <v>0</v>
      </c>
      <c r="G2198" s="395">
        <f t="shared" ref="G2198:G2201" ca="1" si="3210">IF(F2198="n/a","n/a",MAX(0,F2198-1))</f>
        <v>0</v>
      </c>
      <c r="H2198" s="395">
        <f t="shared" ref="H2198:H2202" ca="1" si="3211">IF(G2198="n/a","n/a",MAX(0,G2198-1))</f>
        <v>0</v>
      </c>
      <c r="I2198" s="395">
        <f t="shared" ref="I2198:I2203" ca="1" si="3212">IF(H2198="n/a","n/a",MAX(0,H2198-1))</f>
        <v>0</v>
      </c>
      <c r="J2198" s="395">
        <f t="shared" ref="J2198:J2204" ca="1" si="3213">IF(I2198="n/a","n/a",MAX(0,I2198-1))</f>
        <v>0</v>
      </c>
      <c r="K2198" s="395">
        <f t="shared" ref="K2198:K2205" ca="1" si="3214">IF(J2198="n/a","n/a",MAX(0,J2198-1))</f>
        <v>0</v>
      </c>
      <c r="L2198" s="395">
        <f t="shared" ref="L2198:L2206" ca="1" si="3215">IF(K2198="n/a","n/a",MAX(0,K2198-1))</f>
        <v>0</v>
      </c>
      <c r="M2198" s="395">
        <f t="shared" ref="M2198:M2207" ca="1" si="3216">IF(L2198="n/a","n/a",MAX(0,L2198-1))</f>
        <v>0</v>
      </c>
      <c r="N2198" s="395">
        <f t="shared" ref="N2198:N2208" ca="1" si="3217">IF(M2198="n/a","n/a",MAX(0,M2198-1))</f>
        <v>0</v>
      </c>
      <c r="O2198" s="395">
        <f t="shared" ref="O2198:O2209" ca="1" si="3218">IF(N2198="n/a","n/a",MAX(0,N2198-1))</f>
        <v>0</v>
      </c>
      <c r="P2198" s="395">
        <f t="shared" ref="P2198:P2210" ca="1" si="3219">IF(O2198="n/a","n/a",MAX(0,O2198-1))</f>
        <v>0</v>
      </c>
      <c r="Q2198" s="395">
        <f t="shared" ref="Q2198:Q2211" ca="1" si="3220">IF(P2198="n/a","n/a",MAX(0,P2198-1))</f>
        <v>0</v>
      </c>
      <c r="R2198" s="395">
        <f t="shared" ref="R2198:R2212" ca="1" si="3221">IF(Q2198="n/a","n/a",MAX(0,Q2198-1))</f>
        <v>0</v>
      </c>
      <c r="S2198" s="395">
        <f t="shared" ref="S2198:S2213" ca="1" si="3222">IF(R2198="n/a","n/a",MAX(0,R2198-1))</f>
        <v>0</v>
      </c>
      <c r="T2198" s="395">
        <f t="shared" ref="T2198:T2214" ca="1" si="3223">IF(S2198="n/a","n/a",MAX(0,S2198-1))</f>
        <v>0</v>
      </c>
      <c r="U2198" s="395">
        <f t="shared" ref="U2198:U2215" ca="1" si="3224">IF(T2198="n/a","n/a",MAX(0,T2198-1))</f>
        <v>0</v>
      </c>
      <c r="V2198" s="395">
        <f t="shared" ref="V2198:V2216" ca="1" si="3225">IF(U2198="n/a","n/a",MAX(0,U2198-1))</f>
        <v>0</v>
      </c>
      <c r="W2198" s="395">
        <f t="shared" ref="W2198:W2216" ca="1" si="3226">IF(V2198="n/a","n/a",MAX(0,V2198-1))</f>
        <v>0</v>
      </c>
      <c r="X2198" s="249"/>
      <c r="Y2198" s="249"/>
      <c r="Z2198" s="249"/>
      <c r="AA2198" s="249"/>
      <c r="AB2198" s="249"/>
    </row>
    <row r="2199" spans="1:28" hidden="1" outlineLevel="1">
      <c r="A2199" s="249"/>
      <c r="B2199" s="309" t="str">
        <f t="shared" ref="B2199:B2218" ca="1" si="3227">"RL Capex "&amp;OFFSET($C$6,0,A2175)</f>
        <v>RL Capex 2013</v>
      </c>
      <c r="C2199" s="396"/>
      <c r="D2199" s="400">
        <f ca="1">D2170</f>
        <v>0</v>
      </c>
      <c r="E2199" s="395">
        <f t="shared" ca="1" si="3208"/>
        <v>0</v>
      </c>
      <c r="F2199" s="395">
        <f t="shared" ca="1" si="3209"/>
        <v>0</v>
      </c>
      <c r="G2199" s="395">
        <f t="shared" ca="1" si="3210"/>
        <v>0</v>
      </c>
      <c r="H2199" s="395">
        <f t="shared" ca="1" si="3211"/>
        <v>0</v>
      </c>
      <c r="I2199" s="395">
        <f t="shared" ca="1" si="3212"/>
        <v>0</v>
      </c>
      <c r="J2199" s="395">
        <f t="shared" ca="1" si="3213"/>
        <v>0</v>
      </c>
      <c r="K2199" s="395">
        <f t="shared" ca="1" si="3214"/>
        <v>0</v>
      </c>
      <c r="L2199" s="395">
        <f t="shared" ca="1" si="3215"/>
        <v>0</v>
      </c>
      <c r="M2199" s="395">
        <f t="shared" ca="1" si="3216"/>
        <v>0</v>
      </c>
      <c r="N2199" s="395">
        <f t="shared" ca="1" si="3217"/>
        <v>0</v>
      </c>
      <c r="O2199" s="395">
        <f t="shared" ca="1" si="3218"/>
        <v>0</v>
      </c>
      <c r="P2199" s="395">
        <f t="shared" ca="1" si="3219"/>
        <v>0</v>
      </c>
      <c r="Q2199" s="395">
        <f t="shared" ca="1" si="3220"/>
        <v>0</v>
      </c>
      <c r="R2199" s="395">
        <f t="shared" ca="1" si="3221"/>
        <v>0</v>
      </c>
      <c r="S2199" s="395">
        <f t="shared" ca="1" si="3222"/>
        <v>0</v>
      </c>
      <c r="T2199" s="395">
        <f t="shared" ca="1" si="3223"/>
        <v>0</v>
      </c>
      <c r="U2199" s="395">
        <f t="shared" ca="1" si="3224"/>
        <v>0</v>
      </c>
      <c r="V2199" s="395">
        <f t="shared" ca="1" si="3225"/>
        <v>0</v>
      </c>
      <c r="W2199" s="395">
        <f t="shared" ca="1" si="3226"/>
        <v>0</v>
      </c>
      <c r="X2199" s="249"/>
      <c r="Y2199" s="249"/>
      <c r="Z2199" s="249"/>
      <c r="AA2199" s="249"/>
      <c r="AB2199" s="249"/>
    </row>
    <row r="2200" spans="1:28" hidden="1" outlineLevel="1">
      <c r="A2200" s="249"/>
      <c r="B2200" s="309" t="str">
        <f t="shared" ca="1" si="3227"/>
        <v>RL Capex 2014</v>
      </c>
      <c r="C2200" s="401"/>
      <c r="D2200" s="396"/>
      <c r="E2200" s="400">
        <f ca="1">E2170</f>
        <v>0</v>
      </c>
      <c r="F2200" s="395">
        <f t="shared" ca="1" si="3209"/>
        <v>0</v>
      </c>
      <c r="G2200" s="395">
        <f t="shared" ca="1" si="3210"/>
        <v>0</v>
      </c>
      <c r="H2200" s="395">
        <f t="shared" ca="1" si="3211"/>
        <v>0</v>
      </c>
      <c r="I2200" s="395">
        <f t="shared" ca="1" si="3212"/>
        <v>0</v>
      </c>
      <c r="J2200" s="395">
        <f t="shared" ca="1" si="3213"/>
        <v>0</v>
      </c>
      <c r="K2200" s="395">
        <f t="shared" ca="1" si="3214"/>
        <v>0</v>
      </c>
      <c r="L2200" s="395">
        <f t="shared" ca="1" si="3215"/>
        <v>0</v>
      </c>
      <c r="M2200" s="395">
        <f t="shared" ca="1" si="3216"/>
        <v>0</v>
      </c>
      <c r="N2200" s="395">
        <f t="shared" ca="1" si="3217"/>
        <v>0</v>
      </c>
      <c r="O2200" s="395">
        <f t="shared" ca="1" si="3218"/>
        <v>0</v>
      </c>
      <c r="P2200" s="395">
        <f t="shared" ca="1" si="3219"/>
        <v>0</v>
      </c>
      <c r="Q2200" s="395">
        <f t="shared" ca="1" si="3220"/>
        <v>0</v>
      </c>
      <c r="R2200" s="395">
        <f t="shared" ca="1" si="3221"/>
        <v>0</v>
      </c>
      <c r="S2200" s="395">
        <f t="shared" ca="1" si="3222"/>
        <v>0</v>
      </c>
      <c r="T2200" s="395">
        <f t="shared" ca="1" si="3223"/>
        <v>0</v>
      </c>
      <c r="U2200" s="395">
        <f t="shared" ca="1" si="3224"/>
        <v>0</v>
      </c>
      <c r="V2200" s="395">
        <f t="shared" ca="1" si="3225"/>
        <v>0</v>
      </c>
      <c r="W2200" s="395">
        <f t="shared" ca="1" si="3226"/>
        <v>0</v>
      </c>
      <c r="X2200" s="249"/>
      <c r="Y2200" s="249"/>
      <c r="Z2200" s="249"/>
      <c r="AA2200" s="249"/>
      <c r="AB2200" s="249"/>
    </row>
    <row r="2201" spans="1:28" hidden="1" outlineLevel="1">
      <c r="A2201" s="249"/>
      <c r="B2201" s="309" t="str">
        <f t="shared" ca="1" si="3227"/>
        <v>RL Capex 2015</v>
      </c>
      <c r="C2201" s="401"/>
      <c r="D2201" s="401"/>
      <c r="E2201" s="396"/>
      <c r="F2201" s="400">
        <f ca="1">F2170</f>
        <v>0</v>
      </c>
      <c r="G2201" s="395">
        <f t="shared" ca="1" si="3210"/>
        <v>0</v>
      </c>
      <c r="H2201" s="395">
        <f t="shared" ca="1" si="3211"/>
        <v>0</v>
      </c>
      <c r="I2201" s="395">
        <f t="shared" ca="1" si="3212"/>
        <v>0</v>
      </c>
      <c r="J2201" s="395">
        <f t="shared" ca="1" si="3213"/>
        <v>0</v>
      </c>
      <c r="K2201" s="395">
        <f t="shared" ca="1" si="3214"/>
        <v>0</v>
      </c>
      <c r="L2201" s="395">
        <f t="shared" ca="1" si="3215"/>
        <v>0</v>
      </c>
      <c r="M2201" s="395">
        <f t="shared" ca="1" si="3216"/>
        <v>0</v>
      </c>
      <c r="N2201" s="395">
        <f t="shared" ca="1" si="3217"/>
        <v>0</v>
      </c>
      <c r="O2201" s="395">
        <f t="shared" ca="1" si="3218"/>
        <v>0</v>
      </c>
      <c r="P2201" s="395">
        <f t="shared" ca="1" si="3219"/>
        <v>0</v>
      </c>
      <c r="Q2201" s="395">
        <f t="shared" ca="1" si="3220"/>
        <v>0</v>
      </c>
      <c r="R2201" s="395">
        <f t="shared" ca="1" si="3221"/>
        <v>0</v>
      </c>
      <c r="S2201" s="395">
        <f t="shared" ca="1" si="3222"/>
        <v>0</v>
      </c>
      <c r="T2201" s="395">
        <f t="shared" ca="1" si="3223"/>
        <v>0</v>
      </c>
      <c r="U2201" s="395">
        <f t="shared" ca="1" si="3224"/>
        <v>0</v>
      </c>
      <c r="V2201" s="395">
        <f t="shared" ca="1" si="3225"/>
        <v>0</v>
      </c>
      <c r="W2201" s="395">
        <f t="shared" ca="1" si="3226"/>
        <v>0</v>
      </c>
      <c r="X2201" s="249"/>
      <c r="Y2201" s="249"/>
      <c r="Z2201" s="249"/>
      <c r="AA2201" s="249"/>
      <c r="AB2201" s="249"/>
    </row>
    <row r="2202" spans="1:28" hidden="1" outlineLevel="1">
      <c r="A2202" s="249"/>
      <c r="B2202" s="309" t="str">
        <f t="shared" ca="1" si="3227"/>
        <v>RL Capex 2016</v>
      </c>
      <c r="C2202" s="401"/>
      <c r="D2202" s="401"/>
      <c r="E2202" s="401"/>
      <c r="F2202" s="396"/>
      <c r="G2202" s="400">
        <f ca="1">G2170</f>
        <v>0</v>
      </c>
      <c r="H2202" s="395">
        <f t="shared" ca="1" si="3211"/>
        <v>0</v>
      </c>
      <c r="I2202" s="395">
        <f t="shared" ca="1" si="3212"/>
        <v>0</v>
      </c>
      <c r="J2202" s="395">
        <f t="shared" ca="1" si="3213"/>
        <v>0</v>
      </c>
      <c r="K2202" s="395">
        <f t="shared" ca="1" si="3214"/>
        <v>0</v>
      </c>
      <c r="L2202" s="395">
        <f t="shared" ca="1" si="3215"/>
        <v>0</v>
      </c>
      <c r="M2202" s="395">
        <f t="shared" ca="1" si="3216"/>
        <v>0</v>
      </c>
      <c r="N2202" s="395">
        <f t="shared" ca="1" si="3217"/>
        <v>0</v>
      </c>
      <c r="O2202" s="395">
        <f t="shared" ca="1" si="3218"/>
        <v>0</v>
      </c>
      <c r="P2202" s="395">
        <f t="shared" ca="1" si="3219"/>
        <v>0</v>
      </c>
      <c r="Q2202" s="395">
        <f t="shared" ca="1" si="3220"/>
        <v>0</v>
      </c>
      <c r="R2202" s="395">
        <f t="shared" ca="1" si="3221"/>
        <v>0</v>
      </c>
      <c r="S2202" s="395">
        <f t="shared" ca="1" si="3222"/>
        <v>0</v>
      </c>
      <c r="T2202" s="395">
        <f t="shared" ca="1" si="3223"/>
        <v>0</v>
      </c>
      <c r="U2202" s="395">
        <f t="shared" ca="1" si="3224"/>
        <v>0</v>
      </c>
      <c r="V2202" s="395">
        <f t="shared" ca="1" si="3225"/>
        <v>0</v>
      </c>
      <c r="W2202" s="395">
        <f t="shared" ca="1" si="3226"/>
        <v>0</v>
      </c>
      <c r="X2202" s="249"/>
      <c r="Y2202" s="249"/>
      <c r="Z2202" s="249"/>
      <c r="AA2202" s="249"/>
      <c r="AB2202" s="249"/>
    </row>
    <row r="2203" spans="1:28" hidden="1" outlineLevel="1">
      <c r="A2203" s="249"/>
      <c r="B2203" s="309" t="str">
        <f t="shared" ca="1" si="3227"/>
        <v>RL Capex 2017</v>
      </c>
      <c r="C2203" s="401"/>
      <c r="D2203" s="401"/>
      <c r="E2203" s="401"/>
      <c r="F2203" s="401"/>
      <c r="G2203" s="396"/>
      <c r="H2203" s="400">
        <f ca="1">H2170</f>
        <v>0</v>
      </c>
      <c r="I2203" s="395">
        <f t="shared" ca="1" si="3212"/>
        <v>0</v>
      </c>
      <c r="J2203" s="395">
        <f t="shared" ca="1" si="3213"/>
        <v>0</v>
      </c>
      <c r="K2203" s="395">
        <f t="shared" ca="1" si="3214"/>
        <v>0</v>
      </c>
      <c r="L2203" s="395">
        <f t="shared" ca="1" si="3215"/>
        <v>0</v>
      </c>
      <c r="M2203" s="395">
        <f t="shared" ca="1" si="3216"/>
        <v>0</v>
      </c>
      <c r="N2203" s="395">
        <f t="shared" ca="1" si="3217"/>
        <v>0</v>
      </c>
      <c r="O2203" s="395">
        <f t="shared" ca="1" si="3218"/>
        <v>0</v>
      </c>
      <c r="P2203" s="395">
        <f t="shared" ca="1" si="3219"/>
        <v>0</v>
      </c>
      <c r="Q2203" s="395">
        <f t="shared" ca="1" si="3220"/>
        <v>0</v>
      </c>
      <c r="R2203" s="395">
        <f t="shared" ca="1" si="3221"/>
        <v>0</v>
      </c>
      <c r="S2203" s="395">
        <f t="shared" ca="1" si="3222"/>
        <v>0</v>
      </c>
      <c r="T2203" s="395">
        <f t="shared" ca="1" si="3223"/>
        <v>0</v>
      </c>
      <c r="U2203" s="395">
        <f t="shared" ca="1" si="3224"/>
        <v>0</v>
      </c>
      <c r="V2203" s="395">
        <f t="shared" ca="1" si="3225"/>
        <v>0</v>
      </c>
      <c r="W2203" s="395">
        <f t="shared" ca="1" si="3226"/>
        <v>0</v>
      </c>
      <c r="X2203" s="249"/>
      <c r="Y2203" s="249"/>
      <c r="Z2203" s="249"/>
      <c r="AA2203" s="249"/>
      <c r="AB2203" s="249"/>
    </row>
    <row r="2204" spans="1:28" hidden="1" outlineLevel="1">
      <c r="A2204" s="249"/>
      <c r="B2204" s="309" t="str">
        <f t="shared" ca="1" si="3227"/>
        <v>RL Capex 2018</v>
      </c>
      <c r="C2204" s="401"/>
      <c r="D2204" s="401"/>
      <c r="E2204" s="401"/>
      <c r="F2204" s="401"/>
      <c r="G2204" s="401"/>
      <c r="H2204" s="396"/>
      <c r="I2204" s="400">
        <f ca="1">I2170</f>
        <v>0</v>
      </c>
      <c r="J2204" s="395">
        <f t="shared" ca="1" si="3213"/>
        <v>0</v>
      </c>
      <c r="K2204" s="395">
        <f t="shared" ca="1" si="3214"/>
        <v>0</v>
      </c>
      <c r="L2204" s="395">
        <f t="shared" ca="1" si="3215"/>
        <v>0</v>
      </c>
      <c r="M2204" s="395">
        <f t="shared" ca="1" si="3216"/>
        <v>0</v>
      </c>
      <c r="N2204" s="395">
        <f t="shared" ca="1" si="3217"/>
        <v>0</v>
      </c>
      <c r="O2204" s="395">
        <f t="shared" ca="1" si="3218"/>
        <v>0</v>
      </c>
      <c r="P2204" s="395">
        <f t="shared" ca="1" si="3219"/>
        <v>0</v>
      </c>
      <c r="Q2204" s="395">
        <f t="shared" ca="1" si="3220"/>
        <v>0</v>
      </c>
      <c r="R2204" s="395">
        <f t="shared" ca="1" si="3221"/>
        <v>0</v>
      </c>
      <c r="S2204" s="395">
        <f t="shared" ca="1" si="3222"/>
        <v>0</v>
      </c>
      <c r="T2204" s="395">
        <f t="shared" ca="1" si="3223"/>
        <v>0</v>
      </c>
      <c r="U2204" s="395">
        <f t="shared" ca="1" si="3224"/>
        <v>0</v>
      </c>
      <c r="V2204" s="395">
        <f t="shared" ca="1" si="3225"/>
        <v>0</v>
      </c>
      <c r="W2204" s="395">
        <f t="shared" ca="1" si="3226"/>
        <v>0</v>
      </c>
      <c r="X2204" s="249"/>
      <c r="Y2204" s="249"/>
      <c r="Z2204" s="249"/>
      <c r="AA2204" s="249"/>
      <c r="AB2204" s="249"/>
    </row>
    <row r="2205" spans="1:28" hidden="1" outlineLevel="1">
      <c r="A2205" s="249"/>
      <c r="B2205" s="309" t="str">
        <f t="shared" ca="1" si="3227"/>
        <v>RL Capex 2019</v>
      </c>
      <c r="C2205" s="401"/>
      <c r="D2205" s="401"/>
      <c r="E2205" s="401"/>
      <c r="F2205" s="401"/>
      <c r="G2205" s="401"/>
      <c r="H2205" s="401"/>
      <c r="I2205" s="396"/>
      <c r="J2205" s="400">
        <f ca="1">J2170</f>
        <v>0</v>
      </c>
      <c r="K2205" s="395">
        <f t="shared" ca="1" si="3214"/>
        <v>0</v>
      </c>
      <c r="L2205" s="395">
        <f t="shared" ca="1" si="3215"/>
        <v>0</v>
      </c>
      <c r="M2205" s="395">
        <f t="shared" ca="1" si="3216"/>
        <v>0</v>
      </c>
      <c r="N2205" s="395">
        <f t="shared" ca="1" si="3217"/>
        <v>0</v>
      </c>
      <c r="O2205" s="395">
        <f t="shared" ca="1" si="3218"/>
        <v>0</v>
      </c>
      <c r="P2205" s="395">
        <f t="shared" ca="1" si="3219"/>
        <v>0</v>
      </c>
      <c r="Q2205" s="395">
        <f t="shared" ca="1" si="3220"/>
        <v>0</v>
      </c>
      <c r="R2205" s="395">
        <f t="shared" ca="1" si="3221"/>
        <v>0</v>
      </c>
      <c r="S2205" s="395">
        <f t="shared" ca="1" si="3222"/>
        <v>0</v>
      </c>
      <c r="T2205" s="395">
        <f t="shared" ca="1" si="3223"/>
        <v>0</v>
      </c>
      <c r="U2205" s="395">
        <f t="shared" ca="1" si="3224"/>
        <v>0</v>
      </c>
      <c r="V2205" s="395">
        <f t="shared" ca="1" si="3225"/>
        <v>0</v>
      </c>
      <c r="W2205" s="395">
        <f t="shared" ca="1" si="3226"/>
        <v>0</v>
      </c>
      <c r="X2205" s="249"/>
      <c r="Y2205" s="249"/>
      <c r="Z2205" s="249"/>
      <c r="AA2205" s="249"/>
      <c r="AB2205" s="249"/>
    </row>
    <row r="2206" spans="1:28" hidden="1" outlineLevel="1">
      <c r="A2206" s="249"/>
      <c r="B2206" s="309" t="str">
        <f t="shared" ca="1" si="3227"/>
        <v>RL Capex 2020</v>
      </c>
      <c r="C2206" s="401"/>
      <c r="D2206" s="401"/>
      <c r="E2206" s="401"/>
      <c r="F2206" s="401"/>
      <c r="G2206" s="401"/>
      <c r="H2206" s="401"/>
      <c r="I2206" s="401"/>
      <c r="J2206" s="396"/>
      <c r="K2206" s="400">
        <f ca="1">K2170</f>
        <v>0</v>
      </c>
      <c r="L2206" s="395">
        <f t="shared" ca="1" si="3215"/>
        <v>0</v>
      </c>
      <c r="M2206" s="395">
        <f t="shared" ca="1" si="3216"/>
        <v>0</v>
      </c>
      <c r="N2206" s="395">
        <f t="shared" ca="1" si="3217"/>
        <v>0</v>
      </c>
      <c r="O2206" s="395">
        <f t="shared" ca="1" si="3218"/>
        <v>0</v>
      </c>
      <c r="P2206" s="395">
        <f t="shared" ca="1" si="3219"/>
        <v>0</v>
      </c>
      <c r="Q2206" s="395">
        <f t="shared" ca="1" si="3220"/>
        <v>0</v>
      </c>
      <c r="R2206" s="395">
        <f t="shared" ca="1" si="3221"/>
        <v>0</v>
      </c>
      <c r="S2206" s="395">
        <f t="shared" ca="1" si="3222"/>
        <v>0</v>
      </c>
      <c r="T2206" s="395">
        <f t="shared" ca="1" si="3223"/>
        <v>0</v>
      </c>
      <c r="U2206" s="395">
        <f t="shared" ca="1" si="3224"/>
        <v>0</v>
      </c>
      <c r="V2206" s="395">
        <f t="shared" ca="1" si="3225"/>
        <v>0</v>
      </c>
      <c r="W2206" s="395">
        <f t="shared" ca="1" si="3226"/>
        <v>0</v>
      </c>
      <c r="X2206" s="249"/>
      <c r="Y2206" s="249"/>
      <c r="Z2206" s="249"/>
      <c r="AA2206" s="249"/>
      <c r="AB2206" s="249"/>
    </row>
    <row r="2207" spans="1:28" hidden="1" outlineLevel="1">
      <c r="A2207" s="249"/>
      <c r="B2207" s="309" t="str">
        <f t="shared" ca="1" si="3227"/>
        <v>RL Capex 2021</v>
      </c>
      <c r="C2207" s="401"/>
      <c r="D2207" s="401"/>
      <c r="E2207" s="401"/>
      <c r="F2207" s="401"/>
      <c r="G2207" s="401"/>
      <c r="H2207" s="401"/>
      <c r="I2207" s="401"/>
      <c r="J2207" s="401"/>
      <c r="K2207" s="396"/>
      <c r="L2207" s="400">
        <f ca="1">L2170</f>
        <v>0</v>
      </c>
      <c r="M2207" s="395">
        <f t="shared" ca="1" si="3216"/>
        <v>0</v>
      </c>
      <c r="N2207" s="395">
        <f t="shared" ca="1" si="3217"/>
        <v>0</v>
      </c>
      <c r="O2207" s="395">
        <f t="shared" ca="1" si="3218"/>
        <v>0</v>
      </c>
      <c r="P2207" s="395">
        <f t="shared" ca="1" si="3219"/>
        <v>0</v>
      </c>
      <c r="Q2207" s="395">
        <f t="shared" ca="1" si="3220"/>
        <v>0</v>
      </c>
      <c r="R2207" s="395">
        <f t="shared" ca="1" si="3221"/>
        <v>0</v>
      </c>
      <c r="S2207" s="395">
        <f t="shared" ca="1" si="3222"/>
        <v>0</v>
      </c>
      <c r="T2207" s="395">
        <f t="shared" ca="1" si="3223"/>
        <v>0</v>
      </c>
      <c r="U2207" s="395">
        <f t="shared" ca="1" si="3224"/>
        <v>0</v>
      </c>
      <c r="V2207" s="395">
        <f t="shared" ca="1" si="3225"/>
        <v>0</v>
      </c>
      <c r="W2207" s="395">
        <f t="shared" ca="1" si="3226"/>
        <v>0</v>
      </c>
      <c r="X2207" s="249"/>
      <c r="Y2207" s="249"/>
      <c r="Z2207" s="249"/>
      <c r="AA2207" s="249"/>
      <c r="AB2207" s="249"/>
    </row>
    <row r="2208" spans="1:28" hidden="1" outlineLevel="1">
      <c r="A2208" s="249"/>
      <c r="B2208" s="309" t="str">
        <f t="shared" ca="1" si="3227"/>
        <v>RL Capex 2022</v>
      </c>
      <c r="C2208" s="401"/>
      <c r="D2208" s="401"/>
      <c r="E2208" s="401"/>
      <c r="F2208" s="401"/>
      <c r="G2208" s="401"/>
      <c r="H2208" s="401"/>
      <c r="I2208" s="401"/>
      <c r="J2208" s="401"/>
      <c r="K2208" s="401"/>
      <c r="L2208" s="396"/>
      <c r="M2208" s="400">
        <f ca="1">M2170</f>
        <v>0</v>
      </c>
      <c r="N2208" s="395">
        <f t="shared" ca="1" si="3217"/>
        <v>0</v>
      </c>
      <c r="O2208" s="395">
        <f t="shared" ca="1" si="3218"/>
        <v>0</v>
      </c>
      <c r="P2208" s="395">
        <f t="shared" ca="1" si="3219"/>
        <v>0</v>
      </c>
      <c r="Q2208" s="395">
        <f t="shared" ca="1" si="3220"/>
        <v>0</v>
      </c>
      <c r="R2208" s="395">
        <f t="shared" ca="1" si="3221"/>
        <v>0</v>
      </c>
      <c r="S2208" s="395">
        <f t="shared" ca="1" si="3222"/>
        <v>0</v>
      </c>
      <c r="T2208" s="395">
        <f t="shared" ca="1" si="3223"/>
        <v>0</v>
      </c>
      <c r="U2208" s="395">
        <f t="shared" ca="1" si="3224"/>
        <v>0</v>
      </c>
      <c r="V2208" s="395">
        <f t="shared" ca="1" si="3225"/>
        <v>0</v>
      </c>
      <c r="W2208" s="395">
        <f t="shared" ca="1" si="3226"/>
        <v>0</v>
      </c>
      <c r="X2208" s="249"/>
      <c r="Y2208" s="249"/>
      <c r="Z2208" s="249"/>
      <c r="AA2208" s="249"/>
      <c r="AB2208" s="249"/>
    </row>
    <row r="2209" spans="1:28" hidden="1" outlineLevel="1">
      <c r="A2209" s="249"/>
      <c r="B2209" s="309" t="str">
        <f t="shared" ca="1" si="3227"/>
        <v>RL Capex 2023</v>
      </c>
      <c r="C2209" s="401"/>
      <c r="D2209" s="401"/>
      <c r="E2209" s="401"/>
      <c r="F2209" s="401"/>
      <c r="G2209" s="401"/>
      <c r="H2209" s="401"/>
      <c r="I2209" s="401"/>
      <c r="J2209" s="401"/>
      <c r="K2209" s="401"/>
      <c r="L2209" s="401"/>
      <c r="M2209" s="396"/>
      <c r="N2209" s="400">
        <f>N2170</f>
        <v>0</v>
      </c>
      <c r="O2209" s="395">
        <f t="shared" si="3218"/>
        <v>0</v>
      </c>
      <c r="P2209" s="395">
        <f t="shared" si="3219"/>
        <v>0</v>
      </c>
      <c r="Q2209" s="395">
        <f t="shared" si="3220"/>
        <v>0</v>
      </c>
      <c r="R2209" s="395">
        <f t="shared" si="3221"/>
        <v>0</v>
      </c>
      <c r="S2209" s="395">
        <f t="shared" si="3222"/>
        <v>0</v>
      </c>
      <c r="T2209" s="395">
        <f t="shared" si="3223"/>
        <v>0</v>
      </c>
      <c r="U2209" s="395">
        <f t="shared" si="3224"/>
        <v>0</v>
      </c>
      <c r="V2209" s="395">
        <f t="shared" si="3225"/>
        <v>0</v>
      </c>
      <c r="W2209" s="395">
        <f t="shared" si="3226"/>
        <v>0</v>
      </c>
      <c r="X2209" s="249"/>
      <c r="Y2209" s="249"/>
      <c r="Z2209" s="249"/>
      <c r="AA2209" s="249"/>
      <c r="AB2209" s="249"/>
    </row>
    <row r="2210" spans="1:28" hidden="1" outlineLevel="1">
      <c r="A2210" s="249"/>
      <c r="B2210" s="309" t="str">
        <f t="shared" ca="1" si="3227"/>
        <v>RL Capex 2024</v>
      </c>
      <c r="C2210" s="401"/>
      <c r="D2210" s="401"/>
      <c r="E2210" s="401"/>
      <c r="F2210" s="401"/>
      <c r="G2210" s="401"/>
      <c r="H2210" s="401"/>
      <c r="I2210" s="401"/>
      <c r="J2210" s="401"/>
      <c r="K2210" s="401"/>
      <c r="L2210" s="401"/>
      <c r="M2210" s="401"/>
      <c r="N2210" s="396"/>
      <c r="O2210" s="400">
        <f>O2170</f>
        <v>0</v>
      </c>
      <c r="P2210" s="395">
        <f t="shared" si="3219"/>
        <v>0</v>
      </c>
      <c r="Q2210" s="395">
        <f t="shared" si="3220"/>
        <v>0</v>
      </c>
      <c r="R2210" s="395">
        <f t="shared" si="3221"/>
        <v>0</v>
      </c>
      <c r="S2210" s="395">
        <f t="shared" si="3222"/>
        <v>0</v>
      </c>
      <c r="T2210" s="395">
        <f t="shared" si="3223"/>
        <v>0</v>
      </c>
      <c r="U2210" s="395">
        <f t="shared" si="3224"/>
        <v>0</v>
      </c>
      <c r="V2210" s="395">
        <f t="shared" si="3225"/>
        <v>0</v>
      </c>
      <c r="W2210" s="395">
        <f t="shared" si="3226"/>
        <v>0</v>
      </c>
      <c r="X2210" s="249"/>
      <c r="Y2210" s="249"/>
      <c r="Z2210" s="249"/>
      <c r="AA2210" s="249"/>
      <c r="AB2210" s="249"/>
    </row>
    <row r="2211" spans="1:28" hidden="1" outlineLevel="1">
      <c r="A2211" s="249"/>
      <c r="B2211" s="309" t="str">
        <f t="shared" ca="1" si="3227"/>
        <v>RL Capex 2025</v>
      </c>
      <c r="C2211" s="401"/>
      <c r="D2211" s="401"/>
      <c r="E2211" s="401"/>
      <c r="F2211" s="401"/>
      <c r="G2211" s="401"/>
      <c r="H2211" s="401"/>
      <c r="I2211" s="401"/>
      <c r="J2211" s="401"/>
      <c r="K2211" s="401"/>
      <c r="L2211" s="401"/>
      <c r="M2211" s="401"/>
      <c r="N2211" s="401"/>
      <c r="O2211" s="396"/>
      <c r="P2211" s="400">
        <f>P2170</f>
        <v>0</v>
      </c>
      <c r="Q2211" s="395">
        <f t="shared" si="3220"/>
        <v>0</v>
      </c>
      <c r="R2211" s="395">
        <f t="shared" si="3221"/>
        <v>0</v>
      </c>
      <c r="S2211" s="395">
        <f t="shared" si="3222"/>
        <v>0</v>
      </c>
      <c r="T2211" s="395">
        <f t="shared" si="3223"/>
        <v>0</v>
      </c>
      <c r="U2211" s="395">
        <f t="shared" si="3224"/>
        <v>0</v>
      </c>
      <c r="V2211" s="395">
        <f t="shared" si="3225"/>
        <v>0</v>
      </c>
      <c r="W2211" s="395">
        <f t="shared" si="3226"/>
        <v>0</v>
      </c>
      <c r="X2211" s="249"/>
      <c r="Y2211" s="249"/>
      <c r="Z2211" s="249"/>
      <c r="AA2211" s="249"/>
      <c r="AB2211" s="249"/>
    </row>
    <row r="2212" spans="1:28" hidden="1" outlineLevel="1">
      <c r="A2212" s="249"/>
      <c r="B2212" s="309" t="str">
        <f t="shared" ca="1" si="3227"/>
        <v>RL Capex 2026</v>
      </c>
      <c r="C2212" s="401"/>
      <c r="D2212" s="401"/>
      <c r="E2212" s="401"/>
      <c r="F2212" s="401"/>
      <c r="G2212" s="401"/>
      <c r="H2212" s="401"/>
      <c r="I2212" s="401"/>
      <c r="J2212" s="401"/>
      <c r="K2212" s="401"/>
      <c r="L2212" s="401"/>
      <c r="M2212" s="401"/>
      <c r="N2212" s="401"/>
      <c r="O2212" s="401"/>
      <c r="P2212" s="396"/>
      <c r="Q2212" s="400">
        <f>Q2170</f>
        <v>0</v>
      </c>
      <c r="R2212" s="395">
        <f t="shared" si="3221"/>
        <v>0</v>
      </c>
      <c r="S2212" s="395">
        <f t="shared" si="3222"/>
        <v>0</v>
      </c>
      <c r="T2212" s="395">
        <f t="shared" si="3223"/>
        <v>0</v>
      </c>
      <c r="U2212" s="395">
        <f t="shared" si="3224"/>
        <v>0</v>
      </c>
      <c r="V2212" s="395">
        <f t="shared" si="3225"/>
        <v>0</v>
      </c>
      <c r="W2212" s="395">
        <f t="shared" si="3226"/>
        <v>0</v>
      </c>
      <c r="X2212" s="249"/>
      <c r="Y2212" s="249"/>
      <c r="Z2212" s="249"/>
      <c r="AA2212" s="249"/>
      <c r="AB2212" s="249"/>
    </row>
    <row r="2213" spans="1:28" hidden="1" outlineLevel="1">
      <c r="A2213" s="249"/>
      <c r="B2213" s="309" t="str">
        <f t="shared" ca="1" si="3227"/>
        <v>RL Capex 2027</v>
      </c>
      <c r="C2213" s="401"/>
      <c r="D2213" s="401"/>
      <c r="E2213" s="401"/>
      <c r="F2213" s="401"/>
      <c r="G2213" s="401"/>
      <c r="H2213" s="401"/>
      <c r="I2213" s="401"/>
      <c r="J2213" s="401"/>
      <c r="K2213" s="401"/>
      <c r="L2213" s="401"/>
      <c r="M2213" s="401"/>
      <c r="N2213" s="401"/>
      <c r="O2213" s="401"/>
      <c r="P2213" s="401"/>
      <c r="Q2213" s="396"/>
      <c r="R2213" s="400">
        <f>R2170</f>
        <v>0</v>
      </c>
      <c r="S2213" s="395">
        <f t="shared" si="3222"/>
        <v>0</v>
      </c>
      <c r="T2213" s="395">
        <f t="shared" si="3223"/>
        <v>0</v>
      </c>
      <c r="U2213" s="395">
        <f t="shared" si="3224"/>
        <v>0</v>
      </c>
      <c r="V2213" s="395">
        <f t="shared" si="3225"/>
        <v>0</v>
      </c>
      <c r="W2213" s="395">
        <f t="shared" si="3226"/>
        <v>0</v>
      </c>
      <c r="X2213" s="249"/>
      <c r="Y2213" s="249"/>
      <c r="Z2213" s="249"/>
      <c r="AA2213" s="249"/>
      <c r="AB2213" s="249"/>
    </row>
    <row r="2214" spans="1:28" hidden="1" outlineLevel="1">
      <c r="A2214" s="249"/>
      <c r="B2214" s="309" t="str">
        <f t="shared" ca="1" si="3227"/>
        <v>RL Capex 2028</v>
      </c>
      <c r="C2214" s="401"/>
      <c r="D2214" s="401"/>
      <c r="E2214" s="401"/>
      <c r="F2214" s="401"/>
      <c r="G2214" s="401"/>
      <c r="H2214" s="401"/>
      <c r="I2214" s="401"/>
      <c r="J2214" s="401"/>
      <c r="K2214" s="401"/>
      <c r="L2214" s="401"/>
      <c r="M2214" s="401"/>
      <c r="N2214" s="401"/>
      <c r="O2214" s="401"/>
      <c r="P2214" s="401"/>
      <c r="Q2214" s="401"/>
      <c r="R2214" s="396"/>
      <c r="S2214" s="400">
        <f>S2170</f>
        <v>0</v>
      </c>
      <c r="T2214" s="395">
        <f t="shared" si="3223"/>
        <v>0</v>
      </c>
      <c r="U2214" s="395">
        <f t="shared" si="3224"/>
        <v>0</v>
      </c>
      <c r="V2214" s="395">
        <f t="shared" si="3225"/>
        <v>0</v>
      </c>
      <c r="W2214" s="395">
        <f t="shared" si="3226"/>
        <v>0</v>
      </c>
      <c r="X2214" s="249"/>
      <c r="Y2214" s="249"/>
      <c r="Z2214" s="249"/>
      <c r="AA2214" s="249"/>
      <c r="AB2214" s="249"/>
    </row>
    <row r="2215" spans="1:28" hidden="1" outlineLevel="1">
      <c r="A2215" s="249"/>
      <c r="B2215" s="309" t="str">
        <f t="shared" ca="1" si="3227"/>
        <v>RL Capex 2029</v>
      </c>
      <c r="C2215" s="401"/>
      <c r="D2215" s="401"/>
      <c r="E2215" s="401"/>
      <c r="F2215" s="401"/>
      <c r="G2215" s="401"/>
      <c r="H2215" s="401"/>
      <c r="I2215" s="401"/>
      <c r="J2215" s="401"/>
      <c r="K2215" s="401"/>
      <c r="L2215" s="401"/>
      <c r="M2215" s="401"/>
      <c r="N2215" s="401"/>
      <c r="O2215" s="401"/>
      <c r="P2215" s="401"/>
      <c r="Q2215" s="401"/>
      <c r="R2215" s="401"/>
      <c r="S2215" s="396"/>
      <c r="T2215" s="400">
        <f>T2170</f>
        <v>0</v>
      </c>
      <c r="U2215" s="395">
        <f t="shared" si="3224"/>
        <v>0</v>
      </c>
      <c r="V2215" s="395">
        <f t="shared" si="3225"/>
        <v>0</v>
      </c>
      <c r="W2215" s="395">
        <f t="shared" si="3226"/>
        <v>0</v>
      </c>
      <c r="X2215" s="249"/>
      <c r="Y2215" s="249"/>
      <c r="Z2215" s="249"/>
      <c r="AA2215" s="249"/>
      <c r="AB2215" s="249"/>
    </row>
    <row r="2216" spans="1:28" hidden="1" outlineLevel="1">
      <c r="A2216" s="249"/>
      <c r="B2216" s="309" t="str">
        <f t="shared" ca="1" si="3227"/>
        <v>RL Capex 2030</v>
      </c>
      <c r="C2216" s="401"/>
      <c r="D2216" s="401"/>
      <c r="E2216" s="401"/>
      <c r="F2216" s="401"/>
      <c r="G2216" s="401"/>
      <c r="H2216" s="401"/>
      <c r="I2216" s="401"/>
      <c r="J2216" s="401"/>
      <c r="K2216" s="401"/>
      <c r="L2216" s="401"/>
      <c r="M2216" s="401"/>
      <c r="N2216" s="401"/>
      <c r="O2216" s="401"/>
      <c r="P2216" s="401"/>
      <c r="Q2216" s="401"/>
      <c r="R2216" s="401"/>
      <c r="S2216" s="401"/>
      <c r="T2216" s="396"/>
      <c r="U2216" s="400">
        <f>U2170</f>
        <v>0</v>
      </c>
      <c r="V2216" s="395">
        <f t="shared" si="3225"/>
        <v>0</v>
      </c>
      <c r="W2216" s="395">
        <f t="shared" si="3226"/>
        <v>0</v>
      </c>
      <c r="X2216" s="249"/>
      <c r="Y2216" s="249"/>
      <c r="Z2216" s="249"/>
      <c r="AA2216" s="249"/>
      <c r="AB2216" s="249"/>
    </row>
    <row r="2217" spans="1:28" hidden="1" outlineLevel="1">
      <c r="A2217" s="249"/>
      <c r="B2217" s="309" t="str">
        <f t="shared" ca="1" si="3227"/>
        <v>RL Capex 2031</v>
      </c>
      <c r="C2217" s="401"/>
      <c r="D2217" s="401"/>
      <c r="E2217" s="401"/>
      <c r="F2217" s="401"/>
      <c r="G2217" s="401"/>
      <c r="H2217" s="401"/>
      <c r="I2217" s="401"/>
      <c r="J2217" s="401"/>
      <c r="K2217" s="401"/>
      <c r="L2217" s="401"/>
      <c r="M2217" s="401"/>
      <c r="N2217" s="401"/>
      <c r="O2217" s="401"/>
      <c r="P2217" s="401"/>
      <c r="Q2217" s="401"/>
      <c r="R2217" s="401"/>
      <c r="S2217" s="401"/>
      <c r="T2217" s="401"/>
      <c r="U2217" s="396"/>
      <c r="V2217" s="400">
        <f>V2170</f>
        <v>0</v>
      </c>
      <c r="W2217" s="395">
        <f>IF(V2217="n/a","n/a",MAX(0,V2217-1))</f>
        <v>0</v>
      </c>
      <c r="X2217" s="249"/>
      <c r="Y2217" s="249"/>
      <c r="Z2217" s="249"/>
      <c r="AA2217" s="249"/>
      <c r="AB2217" s="249"/>
    </row>
    <row r="2218" spans="1:28" hidden="1" outlineLevel="1">
      <c r="A2218" s="249"/>
      <c r="B2218" s="309" t="str">
        <f t="shared" ca="1" si="3227"/>
        <v>RL Capex 2032</v>
      </c>
      <c r="C2218" s="401"/>
      <c r="D2218" s="401"/>
      <c r="E2218" s="401"/>
      <c r="F2218" s="401"/>
      <c r="G2218" s="401"/>
      <c r="H2218" s="401"/>
      <c r="I2218" s="401"/>
      <c r="J2218" s="401"/>
      <c r="K2218" s="401"/>
      <c r="L2218" s="401"/>
      <c r="M2218" s="401"/>
      <c r="N2218" s="401"/>
      <c r="O2218" s="401"/>
      <c r="P2218" s="401"/>
      <c r="Q2218" s="401"/>
      <c r="R2218" s="401"/>
      <c r="S2218" s="401"/>
      <c r="T2218" s="401"/>
      <c r="U2218" s="401"/>
      <c r="V2218" s="396"/>
      <c r="W2218" s="395">
        <f>W2170</f>
        <v>0</v>
      </c>
      <c r="X2218" s="249"/>
      <c r="Y2218" s="249"/>
      <c r="Z2218" s="249"/>
      <c r="AA2218" s="249"/>
      <c r="AB2218" s="249"/>
    </row>
    <row r="2219" spans="1:28" hidden="1" outlineLevel="1">
      <c r="A2219" s="249"/>
      <c r="B2219" s="332"/>
      <c r="C2219" s="395"/>
      <c r="D2219" s="395"/>
      <c r="E2219" s="395"/>
      <c r="F2219" s="395"/>
      <c r="G2219" s="395"/>
      <c r="H2219" s="395"/>
      <c r="I2219" s="395"/>
      <c r="J2219" s="395"/>
      <c r="K2219" s="395"/>
      <c r="L2219" s="395"/>
      <c r="M2219" s="395"/>
      <c r="N2219" s="395"/>
      <c r="O2219" s="395"/>
      <c r="P2219" s="395"/>
      <c r="Q2219" s="395"/>
      <c r="R2219" s="395"/>
      <c r="S2219" s="395"/>
      <c r="T2219" s="395"/>
      <c r="U2219" s="395"/>
      <c r="V2219" s="395"/>
      <c r="W2219" s="395"/>
      <c r="X2219" s="249"/>
      <c r="Y2219" s="249"/>
      <c r="Z2219" s="249"/>
      <c r="AA2219" s="249"/>
      <c r="AB2219" s="249"/>
    </row>
    <row r="2220" spans="1:28" collapsed="1">
      <c r="A2220" s="322"/>
      <c r="B2220" s="336" t="s">
        <v>192</v>
      </c>
      <c r="C2220" s="460">
        <f ca="1">(IF(OR($C2170&lt;&gt;"n/a",C2170&lt;&gt;"n/a"),IF(SUM(C2173:C2195)=0,0,IF((SUMPRODUCT(C2173:C2195,C2197:C2219)/SUM(C2173:C2195))&lt;0,1,(SUMPRODUCT(C2173:C2195,C2197:C2219)/SUM(C2173:C2195)))),"n/a"))</f>
        <v>0</v>
      </c>
      <c r="D2220" s="460">
        <f ca="1">(IF(OR($C2170&lt;&gt;"n/a",D2170&lt;&gt;"n/a"),IF(SUM(D2173:D2195)=0,0,IF((SUMPRODUCT(D2173:D2195,D2197:D2219)/SUM(D2173:D2195))&lt;0,1,(SUMPRODUCT(D2173:D2195,D2197:D2219)/SUM(D2173:D2195)))),"n/a"))</f>
        <v>0</v>
      </c>
      <c r="E2220" s="460">
        <f t="shared" ref="E2220:W2220" ca="1" si="3228">(IF(OR($C2170&lt;&gt;"n/a",E2170&lt;&gt;"n/a"),IF(SUM(E2173:E2195)=0,0,IF((SUMPRODUCT(E2173:E2195,E2197:E2219)/SUM(E2173:E2195))&lt;0,1,(SUMPRODUCT(E2173:E2195,E2197:E2219)/SUM(E2173:E2195)))),"n/a"))</f>
        <v>0</v>
      </c>
      <c r="F2220" s="460">
        <f t="shared" ca="1" si="3228"/>
        <v>0</v>
      </c>
      <c r="G2220" s="460">
        <f t="shared" ca="1" si="3228"/>
        <v>0</v>
      </c>
      <c r="H2220" s="460">
        <f t="shared" ca="1" si="3228"/>
        <v>0</v>
      </c>
      <c r="I2220" s="460">
        <f t="shared" ca="1" si="3228"/>
        <v>0</v>
      </c>
      <c r="J2220" s="460">
        <f t="shared" ca="1" si="3228"/>
        <v>0</v>
      </c>
      <c r="K2220" s="460">
        <f t="shared" ca="1" si="3228"/>
        <v>0</v>
      </c>
      <c r="L2220" s="460">
        <f t="shared" ca="1" si="3228"/>
        <v>0</v>
      </c>
      <c r="M2220" s="460">
        <f t="shared" ca="1" si="3228"/>
        <v>0</v>
      </c>
      <c r="N2220" s="460">
        <f t="shared" ca="1" si="3228"/>
        <v>0</v>
      </c>
      <c r="O2220" s="460">
        <f t="shared" ca="1" si="3228"/>
        <v>0</v>
      </c>
      <c r="P2220" s="460">
        <f t="shared" ca="1" si="3228"/>
        <v>0</v>
      </c>
      <c r="Q2220" s="460">
        <f t="shared" ca="1" si="3228"/>
        <v>0</v>
      </c>
      <c r="R2220" s="460">
        <f t="shared" ca="1" si="3228"/>
        <v>0</v>
      </c>
      <c r="S2220" s="460">
        <f t="shared" ca="1" si="3228"/>
        <v>0</v>
      </c>
      <c r="T2220" s="460">
        <f t="shared" ca="1" si="3228"/>
        <v>0</v>
      </c>
      <c r="U2220" s="460">
        <f t="shared" ca="1" si="3228"/>
        <v>0</v>
      </c>
      <c r="V2220" s="460">
        <f t="shared" ca="1" si="3228"/>
        <v>0</v>
      </c>
      <c r="W2220" s="460">
        <f t="shared" ca="1" si="3228"/>
        <v>0</v>
      </c>
      <c r="X2220" s="249"/>
      <c r="Y2220" s="249"/>
      <c r="Z2220" s="249"/>
      <c r="AA2220" s="249"/>
      <c r="AB2220" s="249"/>
    </row>
    <row r="2221" spans="1:28">
      <c r="A2221" s="249"/>
      <c r="B2221" s="249"/>
      <c r="C2221" s="395"/>
      <c r="D2221" s="395"/>
      <c r="E2221" s="395"/>
      <c r="F2221" s="395"/>
      <c r="G2221" s="395"/>
      <c r="H2221" s="395"/>
      <c r="I2221" s="395"/>
      <c r="J2221" s="395"/>
      <c r="K2221" s="395"/>
      <c r="L2221" s="395"/>
      <c r="M2221" s="395"/>
      <c r="N2221" s="395"/>
      <c r="O2221" s="395"/>
      <c r="P2221" s="395"/>
      <c r="Q2221" s="395"/>
      <c r="R2221" s="395"/>
      <c r="S2221" s="395"/>
      <c r="T2221" s="395"/>
      <c r="U2221" s="395"/>
      <c r="V2221" s="395"/>
      <c r="W2221" s="395"/>
      <c r="X2221" s="249"/>
      <c r="Y2221" s="249"/>
      <c r="Z2221" s="249"/>
      <c r="AA2221" s="249"/>
      <c r="AB2221" s="249"/>
    </row>
    <row r="2222" spans="1:28">
      <c r="A2222" s="72" t="s">
        <v>145</v>
      </c>
      <c r="B2222" s="142">
        <f>VLOOKUP($A2222,'RFM input'!$E$7:$F$56,2,FALSE)</f>
        <v>0</v>
      </c>
      <c r="C2222" s="402"/>
      <c r="D2222" s="402"/>
      <c r="E2222" s="403"/>
      <c r="F2222" s="403"/>
      <c r="G2222" s="403"/>
      <c r="H2222" s="403"/>
      <c r="I2222" s="403"/>
      <c r="J2222" s="403"/>
      <c r="K2222" s="403"/>
      <c r="L2222" s="403"/>
      <c r="M2222" s="403"/>
      <c r="N2222" s="403"/>
      <c r="O2222" s="403"/>
      <c r="P2222" s="403"/>
      <c r="Q2222" s="403"/>
      <c r="R2222" s="403"/>
      <c r="S2222" s="403"/>
      <c r="T2222" s="403"/>
      <c r="U2222" s="403"/>
      <c r="V2222" s="403"/>
      <c r="W2222" s="403"/>
      <c r="X2222" s="249"/>
      <c r="Y2222" s="249"/>
      <c r="Z2222" s="249"/>
      <c r="AA2222" s="249"/>
      <c r="AB2222" s="249"/>
    </row>
    <row r="2223" spans="1:28">
      <c r="A2223" s="378">
        <f>VALUE(REPLACE(A2222,1,12,""))</f>
        <v>42</v>
      </c>
      <c r="B2223" s="317" t="s">
        <v>195</v>
      </c>
      <c r="C2223" s="389">
        <f ca="1">OFFSET('TAB roll forward'!$H$7,A2223,0)</f>
        <v>0</v>
      </c>
      <c r="D2223" s="404">
        <f ca="1">'RAB remaining lives'!D2228</f>
        <v>0</v>
      </c>
      <c r="E2223" s="404">
        <f ca="1">'RAB remaining lives'!E2228</f>
        <v>0</v>
      </c>
      <c r="F2223" s="404">
        <f ca="1">'RAB remaining lives'!F2228</f>
        <v>0</v>
      </c>
      <c r="G2223" s="404">
        <f ca="1">'RAB remaining lives'!G2228</f>
        <v>0</v>
      </c>
      <c r="H2223" s="404">
        <f ca="1">'RAB remaining lives'!H2228</f>
        <v>0</v>
      </c>
      <c r="I2223" s="404">
        <f ca="1">'RAB remaining lives'!I2228</f>
        <v>0</v>
      </c>
      <c r="J2223" s="404">
        <f ca="1">'RAB remaining lives'!J2228</f>
        <v>0</v>
      </c>
      <c r="K2223" s="404">
        <f ca="1">'RAB remaining lives'!K2228</f>
        <v>0</v>
      </c>
      <c r="L2223" s="404">
        <f ca="1">'RAB remaining lives'!L2228</f>
        <v>0</v>
      </c>
      <c r="M2223" s="404">
        <f ca="1">'RAB remaining lives'!M2228</f>
        <v>0</v>
      </c>
      <c r="N2223" s="404">
        <f>'RAB remaining lives'!N2228</f>
        <v>0</v>
      </c>
      <c r="O2223" s="404">
        <f>'RAB remaining lives'!O2228</f>
        <v>0</v>
      </c>
      <c r="P2223" s="404">
        <f>'RAB remaining lives'!P2228</f>
        <v>0</v>
      </c>
      <c r="Q2223" s="404">
        <f>'RAB remaining lives'!Q2228</f>
        <v>0</v>
      </c>
      <c r="R2223" s="404">
        <f>'RAB remaining lives'!R2228</f>
        <v>0</v>
      </c>
      <c r="S2223" s="404">
        <f>'RAB remaining lives'!S2228</f>
        <v>0</v>
      </c>
      <c r="T2223" s="404">
        <f>'RAB remaining lives'!T2228</f>
        <v>0</v>
      </c>
      <c r="U2223" s="404">
        <f>'RAB remaining lives'!U2228</f>
        <v>0</v>
      </c>
      <c r="V2223" s="404">
        <f>'RAB remaining lives'!V2228</f>
        <v>0</v>
      </c>
      <c r="W2223" s="404">
        <f>'RAB remaining lives'!W2228</f>
        <v>0</v>
      </c>
      <c r="X2223" s="249"/>
      <c r="Y2223" s="249"/>
      <c r="Z2223" s="249"/>
      <c r="AA2223" s="249"/>
      <c r="AB2223" s="249"/>
    </row>
    <row r="2224" spans="1:28">
      <c r="A2224" s="249"/>
      <c r="B2224" s="249" t="s">
        <v>326</v>
      </c>
      <c r="C2224" s="391">
        <f ca="1">OFFSET('RFM input'!$X$6,$A2223,0)</f>
        <v>0</v>
      </c>
      <c r="D2224" s="390">
        <f ca="1">OFFSET('RFM input'!$Y$6,$A2223,0)</f>
        <v>0</v>
      </c>
      <c r="E2224" s="390">
        <f ca="1">OFFSET('RFM input'!$Y$6,$A2223,0)</f>
        <v>0</v>
      </c>
      <c r="F2224" s="390">
        <f ca="1">OFFSET('RFM input'!$Y$6,$A2223,0)</f>
        <v>0</v>
      </c>
      <c r="G2224" s="390">
        <f ca="1">OFFSET('RFM input'!$Y$6,$A2223,0)</f>
        <v>0</v>
      </c>
      <c r="H2224" s="390">
        <f ca="1">OFFSET('RFM input'!$Y$6,$A2223,0)</f>
        <v>0</v>
      </c>
      <c r="I2224" s="390">
        <f ca="1">OFFSET('RFM input'!$Y$6,'TAB remaining lives'!$A2223,0)</f>
        <v>0</v>
      </c>
      <c r="J2224" s="390">
        <f ca="1">OFFSET('RFM input'!$Y$6,'TAB remaining lives'!$A2223,0)</f>
        <v>0</v>
      </c>
      <c r="K2224" s="390">
        <f ca="1">OFFSET('RFM input'!$Y$6,'TAB remaining lives'!$A2223,0)</f>
        <v>0</v>
      </c>
      <c r="L2224" s="390">
        <f ca="1">OFFSET('RFM input'!$Y$6,'TAB remaining lives'!$A2223,0)</f>
        <v>0</v>
      </c>
      <c r="M2224" s="390">
        <f ca="1">OFFSET('RFM input'!$Y$6,'TAB remaining lives'!$A2223,0)</f>
        <v>0</v>
      </c>
      <c r="N2224" s="390"/>
      <c r="O2224" s="390"/>
      <c r="P2224" s="390"/>
      <c r="Q2224" s="390"/>
      <c r="R2224" s="390"/>
      <c r="S2224" s="390"/>
      <c r="T2224" s="390"/>
      <c r="U2224" s="390"/>
      <c r="V2224" s="390"/>
      <c r="W2224" s="390"/>
      <c r="X2224" s="249"/>
      <c r="Y2224" s="249"/>
      <c r="Z2224" s="249"/>
      <c r="AA2224" s="249"/>
      <c r="AB2224" s="249"/>
    </row>
    <row r="2225" spans="1:28">
      <c r="A2225" s="249"/>
      <c r="B2225" s="317" t="s">
        <v>300</v>
      </c>
      <c r="C2225" s="392"/>
      <c r="D2225" s="393">
        <f ca="1">IF(D$6=(OFFSET('RFM input'!$G$60,0,'RFM input'!$AA$7)),OFFSET('RFM input'!$I$454,$A2223,0),0)</f>
        <v>0</v>
      </c>
      <c r="E2225" s="390">
        <f ca="1">IF(E$6=(OFFSET('RFM input'!$G$60,0,'RFM input'!$AA$7)),OFFSET('RFM input'!$I$454,$A2223,0),0)</f>
        <v>0</v>
      </c>
      <c r="F2225" s="390">
        <f ca="1">IF(F$6=(OFFSET('RFM input'!$G$60,0,'RFM input'!$AA$7)),OFFSET('RFM input'!$I$454,$A2223,0),0)</f>
        <v>0</v>
      </c>
      <c r="G2225" s="390">
        <f ca="1">IF(G$6=(OFFSET('RFM input'!$G$60,0,'RFM input'!$AA$7)),OFFSET('RFM input'!$I$454,$A2223,0),0)</f>
        <v>0</v>
      </c>
      <c r="H2225" s="390">
        <f ca="1">IF(H$6=(OFFSET('RFM input'!$G$60,0,'RFM input'!$AA$7)),OFFSET('RFM input'!$I$454,$A2223,0),0)</f>
        <v>0</v>
      </c>
      <c r="I2225" s="390">
        <f ca="1">IF(I$6=(OFFSET('RFM input'!$G$60,0,'RFM input'!$AA$7)),OFFSET('RFM input'!$I$454,$A2223,0),0)</f>
        <v>0</v>
      </c>
      <c r="J2225" s="390">
        <f ca="1">IF(J$6=(OFFSET('RFM input'!$G$60,0,'RFM input'!$AA$7)),OFFSET('RFM input'!$I$454,$A2223,0),0)</f>
        <v>0</v>
      </c>
      <c r="K2225" s="390">
        <f ca="1">IF(K$6=(OFFSET('RFM input'!$G$60,0,'RFM input'!$AA$7)),OFFSET('RFM input'!$I$454,$A2223,0),0)</f>
        <v>0</v>
      </c>
      <c r="L2225" s="390">
        <f ca="1">IF(L$6=(OFFSET('RFM input'!$G$60,0,'RFM input'!$AA$7)),OFFSET('RFM input'!$I$454,$A2223,0),0)</f>
        <v>0</v>
      </c>
      <c r="M2225" s="390">
        <f ca="1">IF(M$6=(OFFSET('RFM input'!$G$60,0,'RFM input'!$AA$7)),OFFSET('RFM input'!$I$454,$A2223,0),0)</f>
        <v>0</v>
      </c>
      <c r="N2225" s="390"/>
      <c r="O2225" s="390"/>
      <c r="P2225" s="390"/>
      <c r="Q2225" s="390"/>
      <c r="R2225" s="390"/>
      <c r="S2225" s="390"/>
      <c r="T2225" s="390"/>
      <c r="U2225" s="390"/>
      <c r="V2225" s="390"/>
      <c r="W2225" s="390"/>
      <c r="X2225" s="249"/>
      <c r="Y2225" s="249"/>
      <c r="Z2225" s="249"/>
      <c r="AA2225" s="249"/>
      <c r="AB2225" s="249"/>
    </row>
    <row r="2226" spans="1:28">
      <c r="A2226" s="249"/>
      <c r="B2226" s="317" t="s">
        <v>309</v>
      </c>
      <c r="C2226" s="392"/>
      <c r="D2226" s="391">
        <f ca="1">IF(D$6=(OFFSET('RFM input'!$G$60,0,'RFM input'!$AA$7)),OFFSET('RFM input'!$K$454,$A2223,0),0)</f>
        <v>0</v>
      </c>
      <c r="E2226" s="394">
        <f ca="1">IF(E$6=(OFFSET('RFM input'!$G$60,0,'RFM input'!$AA$7)),OFFSET('RFM input'!$K$454,$A2223,0),0)</f>
        <v>0</v>
      </c>
      <c r="F2226" s="394">
        <f ca="1">IF(F$6=(OFFSET('RFM input'!$G$60,0,'RFM input'!$AA$7)),OFFSET('RFM input'!$K$454,$A2223,0),0)</f>
        <v>0</v>
      </c>
      <c r="G2226" s="394">
        <f ca="1">IF(G$6=(OFFSET('RFM input'!$G$60,0,'RFM input'!$AA$7)),OFFSET('RFM input'!$K$454,$A2223,0),0)</f>
        <v>0</v>
      </c>
      <c r="H2226" s="394">
        <f ca="1">IF(H$6=(OFFSET('RFM input'!$G$60,0,'RFM input'!$AA$7)),OFFSET('RFM input'!$K$454,$A2223,0),0)</f>
        <v>0</v>
      </c>
      <c r="I2226" s="394">
        <f ca="1">IF(I$6=(OFFSET('RFM input'!$G$60,0,'RFM input'!$AA$7)),OFFSET('RFM input'!$K$454,$A2223,0),0)</f>
        <v>0</v>
      </c>
      <c r="J2226" s="394">
        <f ca="1">IF(J$6=(OFFSET('RFM input'!$G$60,0,'RFM input'!$AA$7)),OFFSET('RFM input'!$K$454,$A2223,0),0)</f>
        <v>0</v>
      </c>
      <c r="K2226" s="394">
        <f ca="1">IF(K$6=(OFFSET('RFM input'!$G$60,0,'RFM input'!$AA$7)),OFFSET('RFM input'!$K$454,$A2223,0),0)</f>
        <v>0</v>
      </c>
      <c r="L2226" s="394">
        <f ca="1">IF(L$6=(OFFSET('RFM input'!$G$60,0,'RFM input'!$AA$7)),OFFSET('RFM input'!$K$454,$A2223,0),0)</f>
        <v>0</v>
      </c>
      <c r="M2226" s="394">
        <f ca="1">IF(M$6=(OFFSET('RFM input'!$G$60,0,'RFM input'!$AA$7)),OFFSET('RFM input'!$K$454,$A2223,0),0)</f>
        <v>0</v>
      </c>
      <c r="N2226" s="394"/>
      <c r="O2226" s="394"/>
      <c r="P2226" s="394"/>
      <c r="Q2226" s="394"/>
      <c r="R2226" s="394"/>
      <c r="S2226" s="394"/>
      <c r="T2226" s="394"/>
      <c r="U2226" s="394"/>
      <c r="V2226" s="394"/>
      <c r="W2226" s="394"/>
      <c r="X2226" s="249"/>
      <c r="Y2226" s="249"/>
      <c r="Z2226" s="249"/>
      <c r="AA2226" s="249"/>
      <c r="AB2226" s="249"/>
    </row>
    <row r="2227" spans="1:28" hidden="1" outlineLevel="1">
      <c r="A2227" s="459">
        <v>-1</v>
      </c>
      <c r="B2227" s="309" t="s">
        <v>303</v>
      </c>
      <c r="C2227" s="395"/>
      <c r="D2227" s="395">
        <f t="shared" ref="D2227" ca="1" si="3229">IF(D2251="n/a",0,IF(AND(D2225=0,C2227=0),0,
IF(AND(D2225&lt;&gt;0,C2227=0),D2225,
IF(AND(D2226&lt;&gt;0,C2227&lt;&gt;0),(C2227-(C2227/C2251))+D2225,
IF(C2251&lt;1,0,(C2227-(C2227/C2251)))))))</f>
        <v>0</v>
      </c>
      <c r="E2227" s="395">
        <f t="shared" ref="E2227" ca="1" si="3230">IF(E2251="n/a",0,IF(AND(E2225=0,D2227=0),0,
IF(AND(E2225&lt;&gt;0,D2227=0),E2225,
IF(AND(E2226&lt;&gt;0,D2227&lt;&gt;0),(D2227-(D2227/D2251))+E2225,
IF(D2251&lt;1,0,(D2227-(D2227/D2251)))))))</f>
        <v>0</v>
      </c>
      <c r="F2227" s="395">
        <f t="shared" ref="F2227" ca="1" si="3231">IF(F2251="n/a",0,IF(AND(F2225=0,E2227=0),0,
IF(AND(F2225&lt;&gt;0,E2227=0),F2225,
IF(AND(F2226&lt;&gt;0,E2227&lt;&gt;0),(E2227-(E2227/E2251))+F2225,
IF(E2251&lt;1,0,(E2227-(E2227/E2251)))))))</f>
        <v>0</v>
      </c>
      <c r="G2227" s="395">
        <f t="shared" ref="G2227" ca="1" si="3232">IF(G2251="n/a",0,IF(AND(G2225=0,F2227=0),0,
IF(AND(G2225&lt;&gt;0,F2227=0),G2225,
IF(AND(G2226&lt;&gt;0,F2227&lt;&gt;0),(F2227-(F2227/F2251))+G2225,
IF(F2251&lt;1,0,(F2227-(F2227/F2251)))))))</f>
        <v>0</v>
      </c>
      <c r="H2227" s="395">
        <f ca="1">IF(H2251="n/a",0,IF(AND(H2225=0,G2227=0),0,
IF(AND(H2225&lt;&gt;0,G2227=0),H2225,
IF(AND(H2226&lt;&gt;0,G2227&lt;&gt;0),(G2227-(G2227/G2251))+H2225,
IF(G2251&lt;1,0,(G2227-(G2227/G2251)))))))</f>
        <v>0</v>
      </c>
      <c r="I2227" s="395">
        <f t="shared" ref="I2227" ca="1" si="3233">IF(I2251="n/a",0,IF(AND(I2225=0,H2227=0),0,
IF(AND(I2225&lt;&gt;0,H2227=0),I2225,
IF(AND(I2226&lt;&gt;0,H2227&lt;&gt;0),(H2227-(H2227/H2251))+I2225,
IF(H2251&lt;1,0,(H2227-(H2227/H2251)))))))</f>
        <v>0</v>
      </c>
      <c r="J2227" s="395">
        <f t="shared" ref="J2227" ca="1" si="3234">IF(J2251="n/a",0,IF(AND(J2225=0,I2227=0),0,
IF(AND(J2225&lt;&gt;0,I2227=0),J2225,
IF(AND(J2226&lt;&gt;0,I2227&lt;&gt;0),(I2227-(I2227/I2251))+J2225,
IF(I2251&lt;1,0,(I2227-(I2227/I2251)))))))</f>
        <v>0</v>
      </c>
      <c r="K2227" s="395">
        <f t="shared" ref="K2227" ca="1" si="3235">IF(K2251="n/a",0,IF(AND(K2225=0,J2227=0),0,
IF(AND(K2225&lt;&gt;0,J2227=0),K2225,
IF(AND(K2226&lt;&gt;0,J2227&lt;&gt;0),(J2227-(J2227/J2251))+K2225,
IF(J2251&lt;1,0,(J2227-(J2227/J2251)))))))</f>
        <v>0</v>
      </c>
      <c r="L2227" s="395">
        <f t="shared" ref="L2227" ca="1" si="3236">IF(L2251="n/a",0,IF(AND(L2225=0,K2227=0),0,
IF(AND(L2225&lt;&gt;0,K2227=0),L2225,
IF(AND(L2226&lt;&gt;0,K2227&lt;&gt;0),(K2227-(K2227/K2251))+L2225,
IF(K2251&lt;1,0,(K2227-(K2227/K2251)))))))</f>
        <v>0</v>
      </c>
      <c r="M2227" s="395">
        <f t="shared" ref="M2227" ca="1" si="3237">IF(M2251="n/a",0,IF(AND(M2225=0,L2227=0),0,
IF(AND(M2225&lt;&gt;0,L2227=0),M2225,
IF(AND(M2226&lt;&gt;0,L2227&lt;&gt;0),(L2227-(L2227/L2251))+M2225,
IF(L2251&lt;1,0,(L2227-(L2227/L2251)))))))</f>
        <v>0</v>
      </c>
      <c r="N2227" s="395">
        <f t="shared" ref="N2227" ca="1" si="3238">IF(N2251="n/a",0,IF(AND(N2225=0,M2227=0),0,
IF(AND(N2225&lt;&gt;0,M2227=0),N2225,
IF(AND(N2226&lt;&gt;0,M2227&lt;&gt;0),(M2227-(M2227/M2251))+N2225,
IF(M2251&lt;1,0,(M2227-(M2227/M2251)))))))</f>
        <v>0</v>
      </c>
      <c r="O2227" s="395">
        <f t="shared" ref="O2227" ca="1" si="3239">IF(O2251="n/a",0,IF(AND(O2225=0,N2227=0),0,
IF(AND(O2225&lt;&gt;0,N2227=0),O2225,
IF(AND(O2226&lt;&gt;0,N2227&lt;&gt;0),(N2227-(N2227/N2251))+O2225,
IF(N2251&lt;1,0,(N2227-(N2227/N2251)))))))</f>
        <v>0</v>
      </c>
      <c r="P2227" s="395">
        <f t="shared" ref="P2227" ca="1" si="3240">IF(P2251="n/a",0,IF(AND(P2225=0,O2227=0),0,
IF(AND(P2225&lt;&gt;0,O2227=0),P2225,
IF(AND(P2226&lt;&gt;0,O2227&lt;&gt;0),(O2227-(O2227/O2251))+P2225,
IF(O2251&lt;1,0,(O2227-(O2227/O2251)))))))</f>
        <v>0</v>
      </c>
      <c r="Q2227" s="395">
        <f t="shared" ref="Q2227" ca="1" si="3241">IF(Q2251="n/a",0,IF(AND(Q2225=0,P2227=0),0,
IF(AND(Q2225&lt;&gt;0,P2227=0),Q2225,
IF(AND(Q2226&lt;&gt;0,P2227&lt;&gt;0),(P2227-(P2227/P2251))+Q2225,
IF(P2251&lt;1,0,(P2227-(P2227/P2251)))))))</f>
        <v>0</v>
      </c>
      <c r="R2227" s="395">
        <f t="shared" ref="R2227" ca="1" si="3242">IF(R2251="n/a",0,IF(AND(R2225=0,Q2227=0),0,
IF(AND(R2225&lt;&gt;0,Q2227=0),R2225,
IF(AND(R2226&lt;&gt;0,Q2227&lt;&gt;0),(Q2227-(Q2227/Q2251))+R2225,
IF(Q2251&lt;1,0,(Q2227-(Q2227/Q2251)))))))</f>
        <v>0</v>
      </c>
      <c r="S2227" s="395">
        <f t="shared" ref="S2227" ca="1" si="3243">IF(S2251="n/a",0,IF(AND(S2225=0,R2227=0),0,
IF(AND(S2225&lt;&gt;0,R2227=0),S2225,
IF(AND(S2226&lt;&gt;0,R2227&lt;&gt;0),(R2227-(R2227/R2251))+S2225,
IF(R2251&lt;1,0,(R2227-(R2227/R2251)))))))</f>
        <v>0</v>
      </c>
      <c r="T2227" s="395">
        <f t="shared" ref="T2227" ca="1" si="3244">IF(T2251="n/a",0,IF(AND(T2225=0,S2227=0),0,
IF(AND(T2225&lt;&gt;0,S2227=0),T2225,
IF(AND(T2226&lt;&gt;0,S2227&lt;&gt;0),(S2227-(S2227/S2251))+T2225,
IF(S2251&lt;1,0,(S2227-(S2227/S2251)))))))</f>
        <v>0</v>
      </c>
      <c r="U2227" s="395">
        <f t="shared" ref="U2227" ca="1" si="3245">IF(U2251="n/a",0,IF(AND(U2225=0,T2227=0),0,
IF(AND(U2225&lt;&gt;0,T2227=0),U2225,
IF(AND(U2226&lt;&gt;0,T2227&lt;&gt;0),(T2227-(T2227/T2251))+U2225,
IF(T2251&lt;1,0,(T2227-(T2227/T2251)))))))</f>
        <v>0</v>
      </c>
      <c r="V2227" s="395">
        <f t="shared" ref="V2227" ca="1" si="3246">IF(V2251="n/a",0,IF(AND(V2225=0,U2227=0),0,
IF(AND(V2225&lt;&gt;0,U2227=0),V2225,
IF(AND(V2226&lt;&gt;0,U2227&lt;&gt;0),(U2227-(U2227/U2251))+V2225,
IF(U2251&lt;1,0,(U2227-(U2227/U2251)))))))</f>
        <v>0</v>
      </c>
      <c r="W2227" s="395">
        <f t="shared" ref="W2227" ca="1" si="3247">IF(W2251="n/a",0,IF(AND(W2225=0,V2227=0),0,
IF(AND(W2225&lt;&gt;0,V2227=0),W2225,
IF(AND(W2226&lt;&gt;0,V2227&lt;&gt;0),(V2227-(V2227/V2251))+W2225,
IF(V2251&lt;1,0,(V2227-(V2227/V2251)))))))</f>
        <v>0</v>
      </c>
      <c r="X2227" s="249"/>
      <c r="Y2227" s="249"/>
      <c r="Z2227" s="249"/>
      <c r="AA2227" s="249"/>
      <c r="AB2227" s="249"/>
    </row>
    <row r="2228" spans="1:28" hidden="1" outlineLevel="1">
      <c r="A2228" s="331">
        <v>0</v>
      </c>
      <c r="B2228" s="309" t="s">
        <v>194</v>
      </c>
      <c r="C2228" s="400">
        <f ca="1">C2223</f>
        <v>0</v>
      </c>
      <c r="D2228" s="395">
        <f ca="1">IF(C2252="n/a",C2228,IFERROR(IF((OFFSET($C2228,0,$A2228))&lt;0,
MIN(0,C2228-(OFFSET($C2228,0,$A2228)/(OFFSET($C2223,-$A2227,$A2228)))),
MAX(0,C2228-(OFFSET($C2228,0,$A2228)/(OFFSET($C2223,-$A2227,$A2228))))),0))</f>
        <v>0</v>
      </c>
      <c r="E2228" s="395">
        <f t="shared" ref="E2228" ca="1" si="3248">IF(D2252="n/a",D2228,IFERROR(IF((OFFSET($C2228,0,$A2228))&lt;0,
MIN(0,D2228-(OFFSET($C2228,0,$A2228)/(OFFSET($C2223,-$A2227,$A2228)))),
MAX(0,D2228-(OFFSET($C2228,0,$A2228)/(OFFSET($C2223,-$A2227,$A2228))))),0))</f>
        <v>0</v>
      </c>
      <c r="F2228" s="395">
        <f t="shared" ref="F2228:F2229" ca="1" si="3249">IF(E2252="n/a",E2228,IFERROR(IF((OFFSET($C2228,0,$A2228))&lt;0,
MIN(0,E2228-(OFFSET($C2228,0,$A2228)/(OFFSET($C2223,-$A2227,$A2228)))),
MAX(0,E2228-(OFFSET($C2228,0,$A2228)/(OFFSET($C2223,-$A2227,$A2228))))),0))</f>
        <v>0</v>
      </c>
      <c r="G2228" s="395">
        <f t="shared" ref="G2228:G2230" ca="1" si="3250">IF(F2252="n/a",F2228,IFERROR(IF((OFFSET($C2228,0,$A2228))&lt;0,
MIN(0,F2228-(OFFSET($C2228,0,$A2228)/(OFFSET($C2223,-$A2227,$A2228)))),
MAX(0,F2228-(OFFSET($C2228,0,$A2228)/(OFFSET($C2223,-$A2227,$A2228))))),0))</f>
        <v>0</v>
      </c>
      <c r="H2228" s="395">
        <f t="shared" ref="H2228:H2231" ca="1" si="3251">IF(G2252="n/a",G2228,IFERROR(IF((OFFSET($C2228,0,$A2228))&lt;0,
MIN(0,G2228-(OFFSET($C2228,0,$A2228)/(OFFSET($C2223,-$A2227,$A2228)))),
MAX(0,G2228-(OFFSET($C2228,0,$A2228)/(OFFSET($C2223,-$A2227,$A2228))))),0))</f>
        <v>0</v>
      </c>
      <c r="I2228" s="395">
        <f t="shared" ref="I2228:I2232" ca="1" si="3252">IF(H2252="n/a",H2228,IFERROR(IF((OFFSET($C2228,0,$A2228))&lt;0,
MIN(0,H2228-(OFFSET($C2228,0,$A2228)/(OFFSET($C2223,-$A2227,$A2228)))),
MAX(0,H2228-(OFFSET($C2228,0,$A2228)/(OFFSET($C2223,-$A2227,$A2228))))),0))</f>
        <v>0</v>
      </c>
      <c r="J2228" s="395">
        <f t="shared" ref="J2228:J2233" ca="1" si="3253">IF(I2252="n/a",I2228,IFERROR(IF((OFFSET($C2228,0,$A2228))&lt;0,
MIN(0,I2228-(OFFSET($C2228,0,$A2228)/(OFFSET($C2223,-$A2227,$A2228)))),
MAX(0,I2228-(OFFSET($C2228,0,$A2228)/(OFFSET($C2223,-$A2227,$A2228))))),0))</f>
        <v>0</v>
      </c>
      <c r="K2228" s="395">
        <f t="shared" ref="K2228:K2234" ca="1" si="3254">IF(J2252="n/a",J2228,IFERROR(IF((OFFSET($C2228,0,$A2228))&lt;0,
MIN(0,J2228-(OFFSET($C2228,0,$A2228)/(OFFSET($C2223,-$A2227,$A2228)))),
MAX(0,J2228-(OFFSET($C2228,0,$A2228)/(OFFSET($C2223,-$A2227,$A2228))))),0))</f>
        <v>0</v>
      </c>
      <c r="L2228" s="395">
        <f t="shared" ref="L2228:L2235" ca="1" si="3255">IF(K2252="n/a",K2228,IFERROR(IF((OFFSET($C2228,0,$A2228))&lt;0,
MIN(0,K2228-(OFFSET($C2228,0,$A2228)/(OFFSET($C2223,-$A2227,$A2228)))),
MAX(0,K2228-(OFFSET($C2228,0,$A2228)/(OFFSET($C2223,-$A2227,$A2228))))),0))</f>
        <v>0</v>
      </c>
      <c r="M2228" s="395">
        <f t="shared" ref="M2228:M2236" ca="1" si="3256">IF(L2252="n/a",L2228,IFERROR(IF((OFFSET($C2228,0,$A2228))&lt;0,
MIN(0,L2228-(OFFSET($C2228,0,$A2228)/(OFFSET($C2223,-$A2227,$A2228)))),
MAX(0,L2228-(OFFSET($C2228,0,$A2228)/(OFFSET($C2223,-$A2227,$A2228))))),0))</f>
        <v>0</v>
      </c>
      <c r="N2228" s="395">
        <f t="shared" ref="N2228:N2237" ca="1" si="3257">IF(M2252="n/a",M2228,IFERROR(IF((OFFSET($C2228,0,$A2228))&lt;0,
MIN(0,M2228-(OFFSET($C2228,0,$A2228)/(OFFSET($C2223,-$A2227,$A2228)))),
MAX(0,M2228-(OFFSET($C2228,0,$A2228)/(OFFSET($C2223,-$A2227,$A2228))))),0))</f>
        <v>0</v>
      </c>
      <c r="O2228" s="395">
        <f t="shared" ref="O2228:O2238" ca="1" si="3258">IF(N2252="n/a",N2228,IFERROR(IF((OFFSET($C2228,0,$A2228))&lt;0,
MIN(0,N2228-(OFFSET($C2228,0,$A2228)/(OFFSET($C2223,-$A2227,$A2228)))),
MAX(0,N2228-(OFFSET($C2228,0,$A2228)/(OFFSET($C2223,-$A2227,$A2228))))),0))</f>
        <v>0</v>
      </c>
      <c r="P2228" s="395">
        <f t="shared" ref="P2228:P2239" ca="1" si="3259">IF(O2252="n/a",O2228,IFERROR(IF((OFFSET($C2228,0,$A2228))&lt;0,
MIN(0,O2228-(OFFSET($C2228,0,$A2228)/(OFFSET($C2223,-$A2227,$A2228)))),
MAX(0,O2228-(OFFSET($C2228,0,$A2228)/(OFFSET($C2223,-$A2227,$A2228))))),0))</f>
        <v>0</v>
      </c>
      <c r="Q2228" s="395">
        <f t="shared" ref="Q2228:Q2240" ca="1" si="3260">IF(P2252="n/a",P2228,IFERROR(IF((OFFSET($C2228,0,$A2228))&lt;0,
MIN(0,P2228-(OFFSET($C2228,0,$A2228)/(OFFSET($C2223,-$A2227,$A2228)))),
MAX(0,P2228-(OFFSET($C2228,0,$A2228)/(OFFSET($C2223,-$A2227,$A2228))))),0))</f>
        <v>0</v>
      </c>
      <c r="R2228" s="395">
        <f t="shared" ref="R2228:R2241" ca="1" si="3261">IF(Q2252="n/a",Q2228,IFERROR(IF((OFFSET($C2228,0,$A2228))&lt;0,
MIN(0,Q2228-(OFFSET($C2228,0,$A2228)/(OFFSET($C2223,-$A2227,$A2228)))),
MAX(0,Q2228-(OFFSET($C2228,0,$A2228)/(OFFSET($C2223,-$A2227,$A2228))))),0))</f>
        <v>0</v>
      </c>
      <c r="S2228" s="395">
        <f t="shared" ref="S2228:S2242" ca="1" si="3262">IF(R2252="n/a",R2228,IFERROR(IF((OFFSET($C2228,0,$A2228))&lt;0,
MIN(0,R2228-(OFFSET($C2228,0,$A2228)/(OFFSET($C2223,-$A2227,$A2228)))),
MAX(0,R2228-(OFFSET($C2228,0,$A2228)/(OFFSET($C2223,-$A2227,$A2228))))),0))</f>
        <v>0</v>
      </c>
      <c r="T2228" s="395">
        <f t="shared" ref="T2228:T2243" ca="1" si="3263">IF(S2252="n/a",S2228,IFERROR(IF((OFFSET($C2228,0,$A2228))&lt;0,
MIN(0,S2228-(OFFSET($C2228,0,$A2228)/(OFFSET($C2223,-$A2227,$A2228)))),
MAX(0,S2228-(OFFSET($C2228,0,$A2228)/(OFFSET($C2223,-$A2227,$A2228))))),0))</f>
        <v>0</v>
      </c>
      <c r="U2228" s="395">
        <f t="shared" ref="U2228:U2244" ca="1" si="3264">IF(T2252="n/a",T2228,IFERROR(IF((OFFSET($C2228,0,$A2228))&lt;0,
MIN(0,T2228-(OFFSET($C2228,0,$A2228)/(OFFSET($C2223,-$A2227,$A2228)))),
MAX(0,T2228-(OFFSET($C2228,0,$A2228)/(OFFSET($C2223,-$A2227,$A2228))))),0))</f>
        <v>0</v>
      </c>
      <c r="V2228" s="395">
        <f t="shared" ref="V2228:V2245" ca="1" si="3265">IF(U2252="n/a",U2228,IFERROR(IF((OFFSET($C2228,0,$A2228))&lt;0,
MIN(0,U2228-(OFFSET($C2228,0,$A2228)/(OFFSET($C2223,-$A2227,$A2228)))),
MAX(0,U2228-(OFFSET($C2228,0,$A2228)/(OFFSET($C2223,-$A2227,$A2228))))),0))</f>
        <v>0</v>
      </c>
      <c r="W2228" s="395">
        <f t="shared" ref="W2228:W2246" ca="1" si="3266">IF(V2252="n/a",V2228,IFERROR(IF((OFFSET($C2228,0,$A2228))&lt;0,
MIN(0,V2228-(OFFSET($C2228,0,$A2228)/(OFFSET($C2223,-$A2227,$A2228)))),
MAX(0,V2228-(OFFSET($C2228,0,$A2228)/(OFFSET($C2223,-$A2227,$A2228))))),0))</f>
        <v>0</v>
      </c>
      <c r="X2228" s="249"/>
      <c r="Y2228" s="249"/>
      <c r="Z2228" s="249"/>
      <c r="AA2228" s="249"/>
      <c r="AB2228" s="249"/>
    </row>
    <row r="2229" spans="1:28" hidden="1" outlineLevel="1">
      <c r="A2229" s="331">
        <v>1</v>
      </c>
      <c r="B2229" s="309" t="str">
        <f t="shared" ref="B2229:B2248" ca="1" si="3267">"Depreciated Net Capex "&amp;OFFSET($C$6,0,A2229)</f>
        <v>Depreciated Net Capex 2013</v>
      </c>
      <c r="C2229" s="396"/>
      <c r="D2229" s="397">
        <f ca="1">D2223</f>
        <v>0</v>
      </c>
      <c r="E2229" s="395">
        <f ca="1">IF(D2253="n/a",D2229,IFERROR(IF((OFFSET($C2229,0,$A2229))&lt;0,
MIN(0,D2229-(OFFSET($C2229,0,$A2229)/(OFFSET($C2224,-$A2228,$A2229)))),
MAX(0,D2229-(OFFSET($C2229,0,$A2229)/(OFFSET($C2224,-$A2228,$A2229))))),0))</f>
        <v>0</v>
      </c>
      <c r="F2229" s="395">
        <f t="shared" ca="1" si="3249"/>
        <v>0</v>
      </c>
      <c r="G2229" s="395">
        <f t="shared" ca="1" si="3250"/>
        <v>0</v>
      </c>
      <c r="H2229" s="395">
        <f t="shared" ca="1" si="3251"/>
        <v>0</v>
      </c>
      <c r="I2229" s="395">
        <f t="shared" ca="1" si="3252"/>
        <v>0</v>
      </c>
      <c r="J2229" s="395">
        <f t="shared" ca="1" si="3253"/>
        <v>0</v>
      </c>
      <c r="K2229" s="395">
        <f t="shared" ca="1" si="3254"/>
        <v>0</v>
      </c>
      <c r="L2229" s="395">
        <f t="shared" ca="1" si="3255"/>
        <v>0</v>
      </c>
      <c r="M2229" s="395">
        <f t="shared" ca="1" si="3256"/>
        <v>0</v>
      </c>
      <c r="N2229" s="395">
        <f t="shared" ca="1" si="3257"/>
        <v>0</v>
      </c>
      <c r="O2229" s="395">
        <f t="shared" ca="1" si="3258"/>
        <v>0</v>
      </c>
      <c r="P2229" s="395">
        <f t="shared" ca="1" si="3259"/>
        <v>0</v>
      </c>
      <c r="Q2229" s="395">
        <f t="shared" ca="1" si="3260"/>
        <v>0</v>
      </c>
      <c r="R2229" s="395">
        <f t="shared" ca="1" si="3261"/>
        <v>0</v>
      </c>
      <c r="S2229" s="395">
        <f t="shared" ca="1" si="3262"/>
        <v>0</v>
      </c>
      <c r="T2229" s="395">
        <f t="shared" ca="1" si="3263"/>
        <v>0</v>
      </c>
      <c r="U2229" s="395">
        <f t="shared" ca="1" si="3264"/>
        <v>0</v>
      </c>
      <c r="V2229" s="395">
        <f t="shared" ca="1" si="3265"/>
        <v>0</v>
      </c>
      <c r="W2229" s="395">
        <f t="shared" ca="1" si="3266"/>
        <v>0</v>
      </c>
      <c r="X2229" s="249"/>
      <c r="Y2229" s="249"/>
      <c r="Z2229" s="249"/>
      <c r="AA2229" s="249"/>
      <c r="AB2229" s="249"/>
    </row>
    <row r="2230" spans="1:28" hidden="1" outlineLevel="1">
      <c r="A2230" s="331">
        <v>2</v>
      </c>
      <c r="B2230" s="309" t="str">
        <f t="shared" ca="1" si="3267"/>
        <v>Depreciated Net Capex 2014</v>
      </c>
      <c r="C2230" s="398"/>
      <c r="D2230" s="399"/>
      <c r="E2230" s="397">
        <f ca="1">E2223</f>
        <v>0</v>
      </c>
      <c r="F2230" s="395">
        <f ca="1">IF(E2254="n/a",E2230,IFERROR(IF((OFFSET($C2230,0,$A2230))&lt;0,
MIN(0,E2230-(OFFSET($C2230,0,$A2230)/(OFFSET($C2225,-$A2229,$A2230)))),
MAX(0,E2230-(OFFSET($C2230,0,$A2230)/(OFFSET($C2225,-$A2229,$A2230))))),0))</f>
        <v>0</v>
      </c>
      <c r="G2230" s="395">
        <f t="shared" ca="1" si="3250"/>
        <v>0</v>
      </c>
      <c r="H2230" s="395">
        <f t="shared" ca="1" si="3251"/>
        <v>0</v>
      </c>
      <c r="I2230" s="395">
        <f t="shared" ca="1" si="3252"/>
        <v>0</v>
      </c>
      <c r="J2230" s="395">
        <f t="shared" ca="1" si="3253"/>
        <v>0</v>
      </c>
      <c r="K2230" s="395">
        <f t="shared" ca="1" si="3254"/>
        <v>0</v>
      </c>
      <c r="L2230" s="395">
        <f t="shared" ca="1" si="3255"/>
        <v>0</v>
      </c>
      <c r="M2230" s="395">
        <f t="shared" ca="1" si="3256"/>
        <v>0</v>
      </c>
      <c r="N2230" s="395">
        <f t="shared" ca="1" si="3257"/>
        <v>0</v>
      </c>
      <c r="O2230" s="395">
        <f t="shared" ca="1" si="3258"/>
        <v>0</v>
      </c>
      <c r="P2230" s="395">
        <f t="shared" ca="1" si="3259"/>
        <v>0</v>
      </c>
      <c r="Q2230" s="395">
        <f t="shared" ca="1" si="3260"/>
        <v>0</v>
      </c>
      <c r="R2230" s="395">
        <f t="shared" ca="1" si="3261"/>
        <v>0</v>
      </c>
      <c r="S2230" s="395">
        <f t="shared" ca="1" si="3262"/>
        <v>0</v>
      </c>
      <c r="T2230" s="395">
        <f t="shared" ca="1" si="3263"/>
        <v>0</v>
      </c>
      <c r="U2230" s="395">
        <f t="shared" ca="1" si="3264"/>
        <v>0</v>
      </c>
      <c r="V2230" s="395">
        <f t="shared" ca="1" si="3265"/>
        <v>0</v>
      </c>
      <c r="W2230" s="395">
        <f t="shared" ca="1" si="3266"/>
        <v>0</v>
      </c>
      <c r="X2230" s="334"/>
      <c r="Y2230" s="249"/>
      <c r="Z2230" s="249"/>
      <c r="AA2230" s="249"/>
      <c r="AB2230" s="249"/>
    </row>
    <row r="2231" spans="1:28" hidden="1" outlineLevel="1">
      <c r="A2231" s="331">
        <v>3</v>
      </c>
      <c r="B2231" s="309" t="str">
        <f t="shared" ca="1" si="3267"/>
        <v>Depreciated Net Capex 2015</v>
      </c>
      <c r="C2231" s="398"/>
      <c r="D2231" s="398"/>
      <c r="E2231" s="399"/>
      <c r="F2231" s="400">
        <f ca="1">F2223</f>
        <v>0</v>
      </c>
      <c r="G2231" s="395">
        <f ca="1">IF(F2255="n/a",F2231,IFERROR(IF((OFFSET($C2231,0,$A2231))&lt;0,
MIN(0,F2231-(OFFSET($C2231,0,$A2231)/(OFFSET($C2226,-$A2230,$A2231)))),
MAX(0,F2231-(OFFSET($C2231,0,$A2231)/(OFFSET($C2226,-$A2230,$A2231))))),0))</f>
        <v>0</v>
      </c>
      <c r="H2231" s="395">
        <f t="shared" ca="1" si="3251"/>
        <v>0</v>
      </c>
      <c r="I2231" s="395">
        <f t="shared" ca="1" si="3252"/>
        <v>0</v>
      </c>
      <c r="J2231" s="395">
        <f t="shared" ca="1" si="3253"/>
        <v>0</v>
      </c>
      <c r="K2231" s="395">
        <f t="shared" ca="1" si="3254"/>
        <v>0</v>
      </c>
      <c r="L2231" s="395">
        <f t="shared" ca="1" si="3255"/>
        <v>0</v>
      </c>
      <c r="M2231" s="395">
        <f t="shared" ca="1" si="3256"/>
        <v>0</v>
      </c>
      <c r="N2231" s="395">
        <f t="shared" ca="1" si="3257"/>
        <v>0</v>
      </c>
      <c r="O2231" s="395">
        <f t="shared" ca="1" si="3258"/>
        <v>0</v>
      </c>
      <c r="P2231" s="395">
        <f t="shared" ca="1" si="3259"/>
        <v>0</v>
      </c>
      <c r="Q2231" s="395">
        <f t="shared" ca="1" si="3260"/>
        <v>0</v>
      </c>
      <c r="R2231" s="395">
        <f t="shared" ca="1" si="3261"/>
        <v>0</v>
      </c>
      <c r="S2231" s="395">
        <f t="shared" ca="1" si="3262"/>
        <v>0</v>
      </c>
      <c r="T2231" s="395">
        <f t="shared" ca="1" si="3263"/>
        <v>0</v>
      </c>
      <c r="U2231" s="395">
        <f t="shared" ca="1" si="3264"/>
        <v>0</v>
      </c>
      <c r="V2231" s="395">
        <f t="shared" ca="1" si="3265"/>
        <v>0</v>
      </c>
      <c r="W2231" s="395">
        <f t="shared" ca="1" si="3266"/>
        <v>0</v>
      </c>
      <c r="X2231" s="334"/>
      <c r="Y2231" s="334"/>
      <c r="Z2231" s="249"/>
      <c r="AA2231" s="249"/>
      <c r="AB2231" s="249"/>
    </row>
    <row r="2232" spans="1:28" hidden="1" outlineLevel="1">
      <c r="A2232" s="331">
        <v>4</v>
      </c>
      <c r="B2232" s="309" t="str">
        <f t="shared" ca="1" si="3267"/>
        <v>Depreciated Net Capex 2016</v>
      </c>
      <c r="C2232" s="398"/>
      <c r="D2232" s="398"/>
      <c r="E2232" s="398"/>
      <c r="F2232" s="399"/>
      <c r="G2232" s="400">
        <f ca="1">G2223</f>
        <v>0</v>
      </c>
      <c r="H2232" s="395">
        <f ca="1">IF(G2256="n/a",G2232,IFERROR(IF((OFFSET($C2232,0,$A2232))&lt;0,
MIN(0,G2232-(OFFSET($C2232,0,$A2232)/(OFFSET($C2227,-$A2231,$A2232)))),
MAX(0,G2232-(OFFSET($C2232,0,$A2232)/(OFFSET($C2227,-$A2231,$A2232))))),0))</f>
        <v>0</v>
      </c>
      <c r="I2232" s="395">
        <f t="shared" ca="1" si="3252"/>
        <v>0</v>
      </c>
      <c r="J2232" s="395">
        <f t="shared" ca="1" si="3253"/>
        <v>0</v>
      </c>
      <c r="K2232" s="395">
        <f t="shared" ca="1" si="3254"/>
        <v>0</v>
      </c>
      <c r="L2232" s="395">
        <f t="shared" ca="1" si="3255"/>
        <v>0</v>
      </c>
      <c r="M2232" s="395">
        <f t="shared" ca="1" si="3256"/>
        <v>0</v>
      </c>
      <c r="N2232" s="395">
        <f t="shared" ca="1" si="3257"/>
        <v>0</v>
      </c>
      <c r="O2232" s="395">
        <f t="shared" ca="1" si="3258"/>
        <v>0</v>
      </c>
      <c r="P2232" s="395">
        <f t="shared" ca="1" si="3259"/>
        <v>0</v>
      </c>
      <c r="Q2232" s="395">
        <f t="shared" ca="1" si="3260"/>
        <v>0</v>
      </c>
      <c r="R2232" s="395">
        <f t="shared" ca="1" si="3261"/>
        <v>0</v>
      </c>
      <c r="S2232" s="395">
        <f t="shared" ca="1" si="3262"/>
        <v>0</v>
      </c>
      <c r="T2232" s="395">
        <f t="shared" ca="1" si="3263"/>
        <v>0</v>
      </c>
      <c r="U2232" s="395">
        <f t="shared" ca="1" si="3264"/>
        <v>0</v>
      </c>
      <c r="V2232" s="395">
        <f t="shared" ca="1" si="3265"/>
        <v>0</v>
      </c>
      <c r="W2232" s="395">
        <f t="shared" ca="1" si="3266"/>
        <v>0</v>
      </c>
      <c r="X2232" s="334"/>
      <c r="Y2232" s="334"/>
      <c r="Z2232" s="334"/>
      <c r="AA2232" s="249"/>
      <c r="AB2232" s="249"/>
    </row>
    <row r="2233" spans="1:28" hidden="1" outlineLevel="1">
      <c r="A2233" s="331">
        <v>5</v>
      </c>
      <c r="B2233" s="309" t="str">
        <f t="shared" ca="1" si="3267"/>
        <v>Depreciated Net Capex 2017</v>
      </c>
      <c r="C2233" s="398"/>
      <c r="D2233" s="398"/>
      <c r="E2233" s="398"/>
      <c r="F2233" s="398"/>
      <c r="G2233" s="399"/>
      <c r="H2233" s="400">
        <f ca="1">H2223</f>
        <v>0</v>
      </c>
      <c r="I2233" s="395">
        <f ca="1">IF(H2257="n/a",H2233,IFERROR(IF((OFFSET($C2233,0,$A2233))&lt;0,
MIN(0,H2233-(OFFSET($C2233,0,$A2233)/(OFFSET($C2228,-$A2232,$A2233)))),
MAX(0,H2233-(OFFSET($C2233,0,$A2233)/(OFFSET($C2228,-$A2232,$A2233))))),0))</f>
        <v>0</v>
      </c>
      <c r="J2233" s="395">
        <f t="shared" ca="1" si="3253"/>
        <v>0</v>
      </c>
      <c r="K2233" s="395">
        <f t="shared" ca="1" si="3254"/>
        <v>0</v>
      </c>
      <c r="L2233" s="395">
        <f t="shared" ca="1" si="3255"/>
        <v>0</v>
      </c>
      <c r="M2233" s="395">
        <f t="shared" ca="1" si="3256"/>
        <v>0</v>
      </c>
      <c r="N2233" s="395">
        <f t="shared" ca="1" si="3257"/>
        <v>0</v>
      </c>
      <c r="O2233" s="395">
        <f t="shared" ca="1" si="3258"/>
        <v>0</v>
      </c>
      <c r="P2233" s="395">
        <f t="shared" ca="1" si="3259"/>
        <v>0</v>
      </c>
      <c r="Q2233" s="395">
        <f t="shared" ca="1" si="3260"/>
        <v>0</v>
      </c>
      <c r="R2233" s="395">
        <f t="shared" ca="1" si="3261"/>
        <v>0</v>
      </c>
      <c r="S2233" s="395">
        <f t="shared" ca="1" si="3262"/>
        <v>0</v>
      </c>
      <c r="T2233" s="395">
        <f t="shared" ca="1" si="3263"/>
        <v>0</v>
      </c>
      <c r="U2233" s="395">
        <f t="shared" ca="1" si="3264"/>
        <v>0</v>
      </c>
      <c r="V2233" s="395">
        <f t="shared" ca="1" si="3265"/>
        <v>0</v>
      </c>
      <c r="W2233" s="395">
        <f t="shared" ca="1" si="3266"/>
        <v>0</v>
      </c>
      <c r="X2233" s="334"/>
      <c r="Y2233" s="334"/>
      <c r="Z2233" s="334"/>
      <c r="AA2233" s="249"/>
      <c r="AB2233" s="249"/>
    </row>
    <row r="2234" spans="1:28" hidden="1" outlineLevel="1">
      <c r="A2234" s="331">
        <v>6</v>
      </c>
      <c r="B2234" s="309" t="str">
        <f t="shared" ca="1" si="3267"/>
        <v>Depreciated Net Capex 2018</v>
      </c>
      <c r="C2234" s="398"/>
      <c r="D2234" s="398"/>
      <c r="E2234" s="398"/>
      <c r="F2234" s="398"/>
      <c r="G2234" s="398"/>
      <c r="H2234" s="399"/>
      <c r="I2234" s="400">
        <f ca="1">I2223</f>
        <v>0</v>
      </c>
      <c r="J2234" s="395">
        <f ca="1">IF(I2258="n/a",I2234,IFERROR(IF((OFFSET($C2234,0,$A2234))&lt;0,
MIN(0,I2234-(OFFSET($C2234,0,$A2234)/(OFFSET($C2229,-$A2233,$A2234)))),
MAX(0,I2234-(OFFSET($C2234,0,$A2234)/(OFFSET($C2229,-$A2233,$A2234))))),0))</f>
        <v>0</v>
      </c>
      <c r="K2234" s="395">
        <f t="shared" ca="1" si="3254"/>
        <v>0</v>
      </c>
      <c r="L2234" s="395">
        <f t="shared" ca="1" si="3255"/>
        <v>0</v>
      </c>
      <c r="M2234" s="395">
        <f t="shared" ca="1" si="3256"/>
        <v>0</v>
      </c>
      <c r="N2234" s="395">
        <f t="shared" ca="1" si="3257"/>
        <v>0</v>
      </c>
      <c r="O2234" s="395">
        <f t="shared" ca="1" si="3258"/>
        <v>0</v>
      </c>
      <c r="P2234" s="395">
        <f t="shared" ca="1" si="3259"/>
        <v>0</v>
      </c>
      <c r="Q2234" s="395">
        <f t="shared" ca="1" si="3260"/>
        <v>0</v>
      </c>
      <c r="R2234" s="395">
        <f t="shared" ca="1" si="3261"/>
        <v>0</v>
      </c>
      <c r="S2234" s="395">
        <f t="shared" ca="1" si="3262"/>
        <v>0</v>
      </c>
      <c r="T2234" s="395">
        <f t="shared" ca="1" si="3263"/>
        <v>0</v>
      </c>
      <c r="U2234" s="395">
        <f t="shared" ca="1" si="3264"/>
        <v>0</v>
      </c>
      <c r="V2234" s="395">
        <f t="shared" ca="1" si="3265"/>
        <v>0</v>
      </c>
      <c r="W2234" s="395">
        <f t="shared" ca="1" si="3266"/>
        <v>0</v>
      </c>
      <c r="X2234" s="334"/>
      <c r="Y2234" s="334"/>
      <c r="Z2234" s="334"/>
      <c r="AA2234" s="249"/>
      <c r="AB2234" s="249"/>
    </row>
    <row r="2235" spans="1:28" hidden="1" outlineLevel="1">
      <c r="A2235" s="331">
        <v>7</v>
      </c>
      <c r="B2235" s="309" t="str">
        <f t="shared" ca="1" si="3267"/>
        <v>Depreciated Net Capex 2019</v>
      </c>
      <c r="C2235" s="398"/>
      <c r="D2235" s="398"/>
      <c r="E2235" s="398"/>
      <c r="F2235" s="398"/>
      <c r="G2235" s="398"/>
      <c r="H2235" s="398"/>
      <c r="I2235" s="399"/>
      <c r="J2235" s="400">
        <f ca="1">J2223</f>
        <v>0</v>
      </c>
      <c r="K2235" s="395">
        <f ca="1">IF(J2259="n/a",J2235,IFERROR(IF((OFFSET($C2235,0,$A2235))&lt;0,
MIN(0,J2235-(OFFSET($C2235,0,$A2235)/(OFFSET($C2230,-$A2234,$A2235)))),
MAX(0,J2235-(OFFSET($C2235,0,$A2235)/(OFFSET($C2230,-$A2234,$A2235))))),0))</f>
        <v>0</v>
      </c>
      <c r="L2235" s="395">
        <f t="shared" ca="1" si="3255"/>
        <v>0</v>
      </c>
      <c r="M2235" s="395">
        <f t="shared" ca="1" si="3256"/>
        <v>0</v>
      </c>
      <c r="N2235" s="395">
        <f t="shared" ca="1" si="3257"/>
        <v>0</v>
      </c>
      <c r="O2235" s="395">
        <f t="shared" ca="1" si="3258"/>
        <v>0</v>
      </c>
      <c r="P2235" s="395">
        <f t="shared" ca="1" si="3259"/>
        <v>0</v>
      </c>
      <c r="Q2235" s="395">
        <f t="shared" ca="1" si="3260"/>
        <v>0</v>
      </c>
      <c r="R2235" s="395">
        <f t="shared" ca="1" si="3261"/>
        <v>0</v>
      </c>
      <c r="S2235" s="395">
        <f t="shared" ca="1" si="3262"/>
        <v>0</v>
      </c>
      <c r="T2235" s="395">
        <f t="shared" ca="1" si="3263"/>
        <v>0</v>
      </c>
      <c r="U2235" s="395">
        <f t="shared" ca="1" si="3264"/>
        <v>0</v>
      </c>
      <c r="V2235" s="395">
        <f t="shared" ca="1" si="3265"/>
        <v>0</v>
      </c>
      <c r="W2235" s="395">
        <f t="shared" ca="1" si="3266"/>
        <v>0</v>
      </c>
      <c r="X2235" s="334"/>
      <c r="Y2235" s="334"/>
      <c r="Z2235" s="334"/>
      <c r="AA2235" s="249"/>
      <c r="AB2235" s="249"/>
    </row>
    <row r="2236" spans="1:28" hidden="1" outlineLevel="1">
      <c r="A2236" s="331">
        <v>8</v>
      </c>
      <c r="B2236" s="309" t="str">
        <f t="shared" ca="1" si="3267"/>
        <v>Depreciated Net Capex 2020</v>
      </c>
      <c r="C2236" s="398"/>
      <c r="D2236" s="398"/>
      <c r="E2236" s="398"/>
      <c r="F2236" s="398"/>
      <c r="G2236" s="398"/>
      <c r="H2236" s="398"/>
      <c r="I2236" s="398"/>
      <c r="J2236" s="399"/>
      <c r="K2236" s="400">
        <f ca="1">K2223</f>
        <v>0</v>
      </c>
      <c r="L2236" s="395">
        <f ca="1">IF(K2260="n/a",K2236,IFERROR(IF((OFFSET($C2236,0,$A2236))&lt;0,
MIN(0,K2236-(OFFSET($C2236,0,$A2236)/(OFFSET($C2231,-$A2235,$A2236)))),
MAX(0,K2236-(OFFSET($C2236,0,$A2236)/(OFFSET($C2231,-$A2235,$A2236))))),0))</f>
        <v>0</v>
      </c>
      <c r="M2236" s="395">
        <f t="shared" ca="1" si="3256"/>
        <v>0</v>
      </c>
      <c r="N2236" s="395">
        <f t="shared" ca="1" si="3257"/>
        <v>0</v>
      </c>
      <c r="O2236" s="395">
        <f t="shared" ca="1" si="3258"/>
        <v>0</v>
      </c>
      <c r="P2236" s="395">
        <f t="shared" ca="1" si="3259"/>
        <v>0</v>
      </c>
      <c r="Q2236" s="395">
        <f t="shared" ca="1" si="3260"/>
        <v>0</v>
      </c>
      <c r="R2236" s="395">
        <f t="shared" ca="1" si="3261"/>
        <v>0</v>
      </c>
      <c r="S2236" s="395">
        <f t="shared" ca="1" si="3262"/>
        <v>0</v>
      </c>
      <c r="T2236" s="395">
        <f t="shared" ca="1" si="3263"/>
        <v>0</v>
      </c>
      <c r="U2236" s="395">
        <f t="shared" ca="1" si="3264"/>
        <v>0</v>
      </c>
      <c r="V2236" s="395">
        <f t="shared" ca="1" si="3265"/>
        <v>0</v>
      </c>
      <c r="W2236" s="395">
        <f t="shared" ca="1" si="3266"/>
        <v>0</v>
      </c>
      <c r="X2236" s="334"/>
      <c r="Y2236" s="334"/>
      <c r="Z2236" s="334"/>
      <c r="AA2236" s="249"/>
      <c r="AB2236" s="249"/>
    </row>
    <row r="2237" spans="1:28" hidden="1" outlineLevel="1">
      <c r="A2237" s="331">
        <v>9</v>
      </c>
      <c r="B2237" s="309" t="str">
        <f t="shared" ca="1" si="3267"/>
        <v>Depreciated Net Capex 2021</v>
      </c>
      <c r="C2237" s="398"/>
      <c r="D2237" s="398"/>
      <c r="E2237" s="398"/>
      <c r="F2237" s="398"/>
      <c r="G2237" s="398"/>
      <c r="H2237" s="398"/>
      <c r="I2237" s="398"/>
      <c r="J2237" s="398"/>
      <c r="K2237" s="399"/>
      <c r="L2237" s="400">
        <f ca="1">L2223</f>
        <v>0</v>
      </c>
      <c r="M2237" s="395">
        <f ca="1">IF(L2261="n/a",L2237,IFERROR(IF((OFFSET($C2237,0,$A2237))&lt;0,
MIN(0,L2237-(OFFSET($C2237,0,$A2237)/(OFFSET($C2232,-$A2236,$A2237)))),
MAX(0,L2237-(OFFSET($C2237,0,$A2237)/(OFFSET($C2232,-$A2236,$A2237))))),0))</f>
        <v>0</v>
      </c>
      <c r="N2237" s="395">
        <f t="shared" ca="1" si="3257"/>
        <v>0</v>
      </c>
      <c r="O2237" s="395">
        <f t="shared" ca="1" si="3258"/>
        <v>0</v>
      </c>
      <c r="P2237" s="395">
        <f t="shared" ca="1" si="3259"/>
        <v>0</v>
      </c>
      <c r="Q2237" s="395">
        <f t="shared" ca="1" si="3260"/>
        <v>0</v>
      </c>
      <c r="R2237" s="395">
        <f t="shared" ca="1" si="3261"/>
        <v>0</v>
      </c>
      <c r="S2237" s="395">
        <f t="shared" ca="1" si="3262"/>
        <v>0</v>
      </c>
      <c r="T2237" s="395">
        <f t="shared" ca="1" si="3263"/>
        <v>0</v>
      </c>
      <c r="U2237" s="395">
        <f t="shared" ca="1" si="3264"/>
        <v>0</v>
      </c>
      <c r="V2237" s="395">
        <f t="shared" ca="1" si="3265"/>
        <v>0</v>
      </c>
      <c r="W2237" s="395">
        <f t="shared" ca="1" si="3266"/>
        <v>0</v>
      </c>
      <c r="X2237" s="334"/>
      <c r="Y2237" s="334"/>
      <c r="Z2237" s="334"/>
      <c r="AA2237" s="249"/>
      <c r="AB2237" s="249"/>
    </row>
    <row r="2238" spans="1:28" hidden="1" outlineLevel="1">
      <c r="A2238" s="331">
        <v>10</v>
      </c>
      <c r="B2238" s="309" t="str">
        <f t="shared" ca="1" si="3267"/>
        <v>Depreciated Net Capex 2022</v>
      </c>
      <c r="C2238" s="398"/>
      <c r="D2238" s="398"/>
      <c r="E2238" s="398"/>
      <c r="F2238" s="398"/>
      <c r="G2238" s="398"/>
      <c r="H2238" s="398"/>
      <c r="I2238" s="398"/>
      <c r="J2238" s="398"/>
      <c r="K2238" s="398"/>
      <c r="L2238" s="399"/>
      <c r="M2238" s="400">
        <f ca="1">M2223</f>
        <v>0</v>
      </c>
      <c r="N2238" s="395">
        <f ca="1">IF(M2262="n/a",M2238,IFERROR(IF((OFFSET($C2238,0,$A2238))&lt;0,
MIN(0,M2238-(OFFSET($C2238,0,$A2238)/(OFFSET($C2233,-$A2237,$A2238)))),
MAX(0,M2238-(OFFSET($C2238,0,$A2238)/(OFFSET($C2233,-$A2237,$A2238))))),0))</f>
        <v>0</v>
      </c>
      <c r="O2238" s="395">
        <f t="shared" ca="1" si="3258"/>
        <v>0</v>
      </c>
      <c r="P2238" s="395">
        <f t="shared" ca="1" si="3259"/>
        <v>0</v>
      </c>
      <c r="Q2238" s="395">
        <f t="shared" ca="1" si="3260"/>
        <v>0</v>
      </c>
      <c r="R2238" s="395">
        <f t="shared" ca="1" si="3261"/>
        <v>0</v>
      </c>
      <c r="S2238" s="395">
        <f t="shared" ca="1" si="3262"/>
        <v>0</v>
      </c>
      <c r="T2238" s="395">
        <f t="shared" ca="1" si="3263"/>
        <v>0</v>
      </c>
      <c r="U2238" s="395">
        <f t="shared" ca="1" si="3264"/>
        <v>0</v>
      </c>
      <c r="V2238" s="395">
        <f t="shared" ca="1" si="3265"/>
        <v>0</v>
      </c>
      <c r="W2238" s="395">
        <f t="shared" ca="1" si="3266"/>
        <v>0</v>
      </c>
      <c r="X2238" s="334"/>
      <c r="Y2238" s="334"/>
      <c r="Z2238" s="334"/>
      <c r="AA2238" s="249"/>
      <c r="AB2238" s="249"/>
    </row>
    <row r="2239" spans="1:28" hidden="1" outlineLevel="1">
      <c r="A2239" s="331">
        <v>11</v>
      </c>
      <c r="B2239" s="309" t="str">
        <f t="shared" ca="1" si="3267"/>
        <v>Depreciated Net Capex 2023</v>
      </c>
      <c r="C2239" s="398"/>
      <c r="D2239" s="398"/>
      <c r="E2239" s="398"/>
      <c r="F2239" s="398"/>
      <c r="G2239" s="398"/>
      <c r="H2239" s="398"/>
      <c r="I2239" s="398"/>
      <c r="J2239" s="398"/>
      <c r="K2239" s="398"/>
      <c r="L2239" s="398"/>
      <c r="M2239" s="399"/>
      <c r="N2239" s="400">
        <f>N2223</f>
        <v>0</v>
      </c>
      <c r="O2239" s="395">
        <f ca="1">IF(N2263="n/a",N2239,IFERROR(IF((OFFSET($C2239,0,$A2239))&lt;0,
MIN(0,N2239-(OFFSET($C2239,0,$A2239)/(OFFSET($C2234,-$A2238,$A2239)))),
MAX(0,N2239-(OFFSET($C2239,0,$A2239)/(OFFSET($C2234,-$A2238,$A2239))))),0))</f>
        <v>0</v>
      </c>
      <c r="P2239" s="395">
        <f t="shared" ca="1" si="3259"/>
        <v>0</v>
      </c>
      <c r="Q2239" s="395">
        <f t="shared" ca="1" si="3260"/>
        <v>0</v>
      </c>
      <c r="R2239" s="395">
        <f t="shared" ca="1" si="3261"/>
        <v>0</v>
      </c>
      <c r="S2239" s="395">
        <f t="shared" ca="1" si="3262"/>
        <v>0</v>
      </c>
      <c r="T2239" s="395">
        <f t="shared" ca="1" si="3263"/>
        <v>0</v>
      </c>
      <c r="U2239" s="395">
        <f t="shared" ca="1" si="3264"/>
        <v>0</v>
      </c>
      <c r="V2239" s="395">
        <f t="shared" ca="1" si="3265"/>
        <v>0</v>
      </c>
      <c r="W2239" s="395">
        <f t="shared" ca="1" si="3266"/>
        <v>0</v>
      </c>
      <c r="X2239" s="334"/>
      <c r="Y2239" s="334"/>
      <c r="Z2239" s="334"/>
      <c r="AA2239" s="249"/>
      <c r="AB2239" s="249"/>
    </row>
    <row r="2240" spans="1:28" hidden="1" outlineLevel="1">
      <c r="A2240" s="331">
        <v>12</v>
      </c>
      <c r="B2240" s="309" t="str">
        <f t="shared" ca="1" si="3267"/>
        <v>Depreciated Net Capex 2024</v>
      </c>
      <c r="C2240" s="398"/>
      <c r="D2240" s="398"/>
      <c r="E2240" s="398"/>
      <c r="F2240" s="398"/>
      <c r="G2240" s="398"/>
      <c r="H2240" s="398"/>
      <c r="I2240" s="398"/>
      <c r="J2240" s="398"/>
      <c r="K2240" s="398"/>
      <c r="L2240" s="398"/>
      <c r="M2240" s="398"/>
      <c r="N2240" s="399"/>
      <c r="O2240" s="400">
        <f>O2223</f>
        <v>0</v>
      </c>
      <c r="P2240" s="395">
        <f ca="1">IF(O2264="n/a",O2240,IFERROR(IF((OFFSET($C2240,0,$A2240))&lt;0,
MIN(0,O2240-(OFFSET($C2240,0,$A2240)/(OFFSET($C2235,-$A2239,$A2240)))),
MAX(0,O2240-(OFFSET($C2240,0,$A2240)/(OFFSET($C2235,-$A2239,$A2240))))),0))</f>
        <v>0</v>
      </c>
      <c r="Q2240" s="395">
        <f t="shared" ca="1" si="3260"/>
        <v>0</v>
      </c>
      <c r="R2240" s="395">
        <f t="shared" ca="1" si="3261"/>
        <v>0</v>
      </c>
      <c r="S2240" s="395">
        <f t="shared" ca="1" si="3262"/>
        <v>0</v>
      </c>
      <c r="T2240" s="395">
        <f t="shared" ca="1" si="3263"/>
        <v>0</v>
      </c>
      <c r="U2240" s="395">
        <f t="shared" ca="1" si="3264"/>
        <v>0</v>
      </c>
      <c r="V2240" s="395">
        <f t="shared" ca="1" si="3265"/>
        <v>0</v>
      </c>
      <c r="W2240" s="395">
        <f t="shared" ca="1" si="3266"/>
        <v>0</v>
      </c>
      <c r="X2240" s="334"/>
      <c r="Y2240" s="334"/>
      <c r="Z2240" s="334"/>
      <c r="AA2240" s="249"/>
      <c r="AB2240" s="249"/>
    </row>
    <row r="2241" spans="1:28" hidden="1" outlineLevel="1">
      <c r="A2241" s="331">
        <v>13</v>
      </c>
      <c r="B2241" s="309" t="str">
        <f t="shared" ca="1" si="3267"/>
        <v>Depreciated Net Capex 2025</v>
      </c>
      <c r="C2241" s="398"/>
      <c r="D2241" s="398"/>
      <c r="E2241" s="398"/>
      <c r="F2241" s="398"/>
      <c r="G2241" s="398"/>
      <c r="H2241" s="398"/>
      <c r="I2241" s="398"/>
      <c r="J2241" s="398"/>
      <c r="K2241" s="398"/>
      <c r="L2241" s="398"/>
      <c r="M2241" s="398"/>
      <c r="N2241" s="398"/>
      <c r="O2241" s="399"/>
      <c r="P2241" s="400">
        <f>P2223</f>
        <v>0</v>
      </c>
      <c r="Q2241" s="395">
        <f ca="1">IF(P2265="n/a",P2241,IFERROR(IF((OFFSET($C2241,0,$A2241))&lt;0,
MIN(0,P2241-(OFFSET($C2241,0,$A2241)/(OFFSET($C2236,-$A2240,$A2241)))),
MAX(0,P2241-(OFFSET($C2241,0,$A2241)/(OFFSET($C2236,-$A2240,$A2241))))),0))</f>
        <v>0</v>
      </c>
      <c r="R2241" s="395">
        <f t="shared" ca="1" si="3261"/>
        <v>0</v>
      </c>
      <c r="S2241" s="395">
        <f t="shared" ca="1" si="3262"/>
        <v>0</v>
      </c>
      <c r="T2241" s="395">
        <f t="shared" ca="1" si="3263"/>
        <v>0</v>
      </c>
      <c r="U2241" s="395">
        <f t="shared" ca="1" si="3264"/>
        <v>0</v>
      </c>
      <c r="V2241" s="395">
        <f t="shared" ca="1" si="3265"/>
        <v>0</v>
      </c>
      <c r="W2241" s="395">
        <f t="shared" ca="1" si="3266"/>
        <v>0</v>
      </c>
      <c r="X2241" s="334"/>
      <c r="Y2241" s="334"/>
      <c r="Z2241" s="334"/>
      <c r="AA2241" s="249"/>
      <c r="AB2241" s="249"/>
    </row>
    <row r="2242" spans="1:28" hidden="1" outlineLevel="1">
      <c r="A2242" s="331">
        <v>14</v>
      </c>
      <c r="B2242" s="309" t="str">
        <f t="shared" ca="1" si="3267"/>
        <v>Depreciated Net Capex 2026</v>
      </c>
      <c r="C2242" s="398"/>
      <c r="D2242" s="398"/>
      <c r="E2242" s="398"/>
      <c r="F2242" s="398"/>
      <c r="G2242" s="398"/>
      <c r="H2242" s="398"/>
      <c r="I2242" s="398"/>
      <c r="J2242" s="398"/>
      <c r="K2242" s="398"/>
      <c r="L2242" s="398"/>
      <c r="M2242" s="398"/>
      <c r="N2242" s="398"/>
      <c r="O2242" s="398"/>
      <c r="P2242" s="399"/>
      <c r="Q2242" s="400">
        <f>Q2223</f>
        <v>0</v>
      </c>
      <c r="R2242" s="395">
        <f ca="1">IF(Q2266="n/a",Q2242,IFERROR(IF((OFFSET($C2242,0,$A2242))&lt;0,
MIN(0,Q2242-(OFFSET($C2242,0,$A2242)/(OFFSET($C2237,-$A2241,$A2242)))),
MAX(0,Q2242-(OFFSET($C2242,0,$A2242)/(OFFSET($C2237,-$A2241,$A2242))))),0))</f>
        <v>0</v>
      </c>
      <c r="S2242" s="395">
        <f t="shared" ca="1" si="3262"/>
        <v>0</v>
      </c>
      <c r="T2242" s="395">
        <f t="shared" ca="1" si="3263"/>
        <v>0</v>
      </c>
      <c r="U2242" s="395">
        <f t="shared" ca="1" si="3264"/>
        <v>0</v>
      </c>
      <c r="V2242" s="395">
        <f t="shared" ca="1" si="3265"/>
        <v>0</v>
      </c>
      <c r="W2242" s="395">
        <f t="shared" ca="1" si="3266"/>
        <v>0</v>
      </c>
      <c r="X2242" s="334"/>
      <c r="Y2242" s="334"/>
      <c r="Z2242" s="334"/>
      <c r="AA2242" s="249"/>
      <c r="AB2242" s="249"/>
    </row>
    <row r="2243" spans="1:28" hidden="1" outlineLevel="1">
      <c r="A2243" s="331">
        <v>15</v>
      </c>
      <c r="B2243" s="309" t="str">
        <f t="shared" ca="1" si="3267"/>
        <v>Depreciated Net Capex 2027</v>
      </c>
      <c r="C2243" s="398"/>
      <c r="D2243" s="398"/>
      <c r="E2243" s="398"/>
      <c r="F2243" s="398"/>
      <c r="G2243" s="398"/>
      <c r="H2243" s="398"/>
      <c r="I2243" s="398"/>
      <c r="J2243" s="398"/>
      <c r="K2243" s="398"/>
      <c r="L2243" s="398"/>
      <c r="M2243" s="398"/>
      <c r="N2243" s="398"/>
      <c r="O2243" s="398"/>
      <c r="P2243" s="398"/>
      <c r="Q2243" s="399"/>
      <c r="R2243" s="400">
        <f>R2223</f>
        <v>0</v>
      </c>
      <c r="S2243" s="395">
        <f ca="1">IF(R2267="n/a",R2243,IFERROR(IF((OFFSET($C2243,0,$A2243))&lt;0,
MIN(0,R2243-(OFFSET($C2243,0,$A2243)/(OFFSET($C2238,-$A2242,$A2243)))),
MAX(0,R2243-(OFFSET($C2243,0,$A2243)/(OFFSET($C2238,-$A2242,$A2243))))),0))</f>
        <v>0</v>
      </c>
      <c r="T2243" s="395">
        <f t="shared" ca="1" si="3263"/>
        <v>0</v>
      </c>
      <c r="U2243" s="395">
        <f t="shared" ca="1" si="3264"/>
        <v>0</v>
      </c>
      <c r="V2243" s="395">
        <f t="shared" ca="1" si="3265"/>
        <v>0</v>
      </c>
      <c r="W2243" s="395">
        <f t="shared" ca="1" si="3266"/>
        <v>0</v>
      </c>
      <c r="X2243" s="334"/>
      <c r="Y2243" s="334"/>
      <c r="Z2243" s="334"/>
      <c r="AA2243" s="249"/>
      <c r="AB2243" s="249"/>
    </row>
    <row r="2244" spans="1:28" hidden="1" outlineLevel="1">
      <c r="A2244" s="331">
        <v>16</v>
      </c>
      <c r="B2244" s="309" t="str">
        <f t="shared" ca="1" si="3267"/>
        <v>Depreciated Net Capex 2028</v>
      </c>
      <c r="C2244" s="398"/>
      <c r="D2244" s="398"/>
      <c r="E2244" s="398"/>
      <c r="F2244" s="398"/>
      <c r="G2244" s="398"/>
      <c r="H2244" s="398"/>
      <c r="I2244" s="398"/>
      <c r="J2244" s="398"/>
      <c r="K2244" s="398"/>
      <c r="L2244" s="398"/>
      <c r="M2244" s="398"/>
      <c r="N2244" s="398"/>
      <c r="O2244" s="398"/>
      <c r="P2244" s="398"/>
      <c r="Q2244" s="398"/>
      <c r="R2244" s="399"/>
      <c r="S2244" s="400">
        <f>S2223</f>
        <v>0</v>
      </c>
      <c r="T2244" s="395">
        <f ca="1">IF(S2268="n/a",S2244,IFERROR(IF((OFFSET($C2244,0,$A2244))&lt;0,
MIN(0,S2244-(OFFSET($C2244,0,$A2244)/(OFFSET($C2239,-$A2243,$A2244)))),
MAX(0,S2244-(OFFSET($C2244,0,$A2244)/(OFFSET($C2239,-$A2243,$A2244))))),0))</f>
        <v>0</v>
      </c>
      <c r="U2244" s="395">
        <f t="shared" ca="1" si="3264"/>
        <v>0</v>
      </c>
      <c r="V2244" s="395">
        <f t="shared" ca="1" si="3265"/>
        <v>0</v>
      </c>
      <c r="W2244" s="395">
        <f t="shared" ca="1" si="3266"/>
        <v>0</v>
      </c>
      <c r="X2244" s="334"/>
      <c r="Y2244" s="334"/>
      <c r="Z2244" s="334"/>
      <c r="AA2244" s="249"/>
      <c r="AB2244" s="249"/>
    </row>
    <row r="2245" spans="1:28" hidden="1" outlineLevel="1">
      <c r="A2245" s="331">
        <v>17</v>
      </c>
      <c r="B2245" s="309" t="str">
        <f t="shared" ca="1" si="3267"/>
        <v>Depreciated Net Capex 2029</v>
      </c>
      <c r="C2245" s="398"/>
      <c r="D2245" s="398"/>
      <c r="E2245" s="398"/>
      <c r="F2245" s="398"/>
      <c r="G2245" s="398"/>
      <c r="H2245" s="398"/>
      <c r="I2245" s="398"/>
      <c r="J2245" s="398"/>
      <c r="K2245" s="398"/>
      <c r="L2245" s="398"/>
      <c r="M2245" s="398"/>
      <c r="N2245" s="398"/>
      <c r="O2245" s="398"/>
      <c r="P2245" s="398"/>
      <c r="Q2245" s="398"/>
      <c r="R2245" s="398"/>
      <c r="S2245" s="399"/>
      <c r="T2245" s="400">
        <f>T2223</f>
        <v>0</v>
      </c>
      <c r="U2245" s="395">
        <f ca="1">IF(T2269="n/a",T2245,IFERROR(IF((OFFSET($C2245,0,$A2245))&lt;0,
MIN(0,T2245-(OFFSET($C2245,0,$A2245)/(OFFSET($C2240,-$A2244,$A2245)))),
MAX(0,T2245-(OFFSET($C2245,0,$A2245)/(OFFSET($C2240,-$A2244,$A2245))))),0))</f>
        <v>0</v>
      </c>
      <c r="V2245" s="395">
        <f t="shared" ca="1" si="3265"/>
        <v>0</v>
      </c>
      <c r="W2245" s="395">
        <f t="shared" ca="1" si="3266"/>
        <v>0</v>
      </c>
      <c r="X2245" s="334"/>
      <c r="Y2245" s="334"/>
      <c r="Z2245" s="334"/>
      <c r="AA2245" s="249"/>
      <c r="AB2245" s="249"/>
    </row>
    <row r="2246" spans="1:28" hidden="1" outlineLevel="1">
      <c r="A2246" s="331">
        <v>18</v>
      </c>
      <c r="B2246" s="309" t="str">
        <f t="shared" ca="1" si="3267"/>
        <v>Depreciated Net Capex 2030</v>
      </c>
      <c r="C2246" s="398"/>
      <c r="D2246" s="398"/>
      <c r="E2246" s="398"/>
      <c r="F2246" s="398"/>
      <c r="G2246" s="398"/>
      <c r="H2246" s="398"/>
      <c r="I2246" s="398"/>
      <c r="J2246" s="398"/>
      <c r="K2246" s="398"/>
      <c r="L2246" s="398"/>
      <c r="M2246" s="398"/>
      <c r="N2246" s="398"/>
      <c r="O2246" s="398"/>
      <c r="P2246" s="398"/>
      <c r="Q2246" s="398"/>
      <c r="R2246" s="398"/>
      <c r="S2246" s="398"/>
      <c r="T2246" s="399"/>
      <c r="U2246" s="400">
        <f>U2223</f>
        <v>0</v>
      </c>
      <c r="V2246" s="395">
        <f ca="1">IF(U2270="n/a",U2246,IFERROR(IF((OFFSET($C2246,0,$A2246))&lt;0,
MIN(0,U2246-(OFFSET($C2246,0,$A2246)/(OFFSET($C2241,-$A2245,$A2246)))),
MAX(0,U2246-(OFFSET($C2246,0,$A2246)/(OFFSET($C2241,-$A2245,$A2246))))),0))</f>
        <v>0</v>
      </c>
      <c r="W2246" s="395">
        <f t="shared" ca="1" si="3266"/>
        <v>0</v>
      </c>
      <c r="X2246" s="334"/>
      <c r="Y2246" s="334"/>
      <c r="Z2246" s="334"/>
      <c r="AA2246" s="249"/>
      <c r="AB2246" s="249"/>
    </row>
    <row r="2247" spans="1:28" hidden="1" outlineLevel="1">
      <c r="A2247" s="331">
        <v>19</v>
      </c>
      <c r="B2247" s="309" t="str">
        <f t="shared" ca="1" si="3267"/>
        <v>Depreciated Net Capex 2031</v>
      </c>
      <c r="C2247" s="398"/>
      <c r="D2247" s="398"/>
      <c r="E2247" s="398"/>
      <c r="F2247" s="398"/>
      <c r="G2247" s="398"/>
      <c r="H2247" s="398"/>
      <c r="I2247" s="398"/>
      <c r="J2247" s="398"/>
      <c r="K2247" s="398"/>
      <c r="L2247" s="398"/>
      <c r="M2247" s="398"/>
      <c r="N2247" s="398"/>
      <c r="O2247" s="398"/>
      <c r="P2247" s="398"/>
      <c r="Q2247" s="398"/>
      <c r="R2247" s="398"/>
      <c r="S2247" s="398"/>
      <c r="T2247" s="398"/>
      <c r="U2247" s="399"/>
      <c r="V2247" s="400">
        <f>V2223</f>
        <v>0</v>
      </c>
      <c r="W2247" s="395">
        <f ca="1">IF(V2271="n/a",V2247,IFERROR(IF((OFFSET($C2247,0,$A2247))&lt;0,
MIN(0,V2247-(OFFSET($C2247,0,$A2247)/(OFFSET($C2242,-$A2246,$A2247)))),
MAX(0,V2247-(OFFSET($C2247,0,$A2247)/(OFFSET($C2242,-$A2246,$A2247))))),0))</f>
        <v>0</v>
      </c>
      <c r="X2247" s="334"/>
      <c r="Y2247" s="334"/>
      <c r="Z2247" s="334"/>
      <c r="AA2247" s="249"/>
      <c r="AB2247" s="249"/>
    </row>
    <row r="2248" spans="1:28" hidden="1" outlineLevel="1">
      <c r="A2248" s="331">
        <v>20</v>
      </c>
      <c r="B2248" s="309" t="str">
        <f t="shared" ca="1" si="3267"/>
        <v>Depreciated Net Capex 2032</v>
      </c>
      <c r="C2248" s="398"/>
      <c r="D2248" s="398"/>
      <c r="E2248" s="398"/>
      <c r="F2248" s="398"/>
      <c r="G2248" s="398"/>
      <c r="H2248" s="398"/>
      <c r="I2248" s="398"/>
      <c r="J2248" s="398"/>
      <c r="K2248" s="398"/>
      <c r="L2248" s="398"/>
      <c r="M2248" s="398"/>
      <c r="N2248" s="398"/>
      <c r="O2248" s="398"/>
      <c r="P2248" s="398"/>
      <c r="Q2248" s="398"/>
      <c r="R2248" s="398"/>
      <c r="S2248" s="398"/>
      <c r="T2248" s="398"/>
      <c r="U2248" s="398"/>
      <c r="V2248" s="399"/>
      <c r="W2248" s="395">
        <f>W2223</f>
        <v>0</v>
      </c>
      <c r="X2248" s="249"/>
      <c r="Y2248" s="249"/>
      <c r="Z2248" s="249"/>
      <c r="AA2248" s="249"/>
      <c r="AB2248" s="249"/>
    </row>
    <row r="2249" spans="1:28" hidden="1" outlineLevel="1">
      <c r="A2249" s="249"/>
      <c r="B2249" s="332"/>
      <c r="C2249" s="395"/>
      <c r="D2249" s="395"/>
      <c r="E2249" s="395"/>
      <c r="F2249" s="395"/>
      <c r="G2249" s="395"/>
      <c r="H2249" s="395"/>
      <c r="I2249" s="395"/>
      <c r="J2249" s="395"/>
      <c r="K2249" s="395"/>
      <c r="L2249" s="395"/>
      <c r="M2249" s="395"/>
      <c r="N2249" s="395"/>
      <c r="O2249" s="395"/>
      <c r="P2249" s="395"/>
      <c r="Q2249" s="395"/>
      <c r="R2249" s="395"/>
      <c r="S2249" s="395"/>
      <c r="T2249" s="395"/>
      <c r="U2249" s="395"/>
      <c r="V2249" s="395"/>
      <c r="W2249" s="395"/>
      <c r="X2249" s="249"/>
      <c r="Y2249" s="249"/>
      <c r="Z2249" s="249"/>
      <c r="AA2249" s="249"/>
      <c r="AB2249" s="249"/>
    </row>
    <row r="2250" spans="1:28" hidden="1" outlineLevel="1">
      <c r="A2250" s="249"/>
      <c r="B2250" s="332"/>
      <c r="C2250" s="395"/>
      <c r="D2250" s="395"/>
      <c r="E2250" s="395"/>
      <c r="F2250" s="395"/>
      <c r="G2250" s="395"/>
      <c r="H2250" s="395"/>
      <c r="I2250" s="395"/>
      <c r="J2250" s="395"/>
      <c r="K2250" s="395"/>
      <c r="L2250" s="395"/>
      <c r="M2250" s="395"/>
      <c r="N2250" s="395"/>
      <c r="O2250" s="395"/>
      <c r="P2250" s="395"/>
      <c r="Q2250" s="395"/>
      <c r="R2250" s="395"/>
      <c r="S2250" s="395"/>
      <c r="T2250" s="395"/>
      <c r="U2250" s="395"/>
      <c r="V2250" s="395"/>
      <c r="W2250" s="395"/>
      <c r="X2250" s="249"/>
      <c r="Y2250" s="249"/>
      <c r="Z2250" s="249"/>
      <c r="AA2250" s="249"/>
      <c r="AB2250" s="249"/>
    </row>
    <row r="2251" spans="1:28" hidden="1" outlineLevel="1">
      <c r="A2251" s="249"/>
      <c r="B2251" s="309" t="s">
        <v>302</v>
      </c>
      <c r="C2251" s="395"/>
      <c r="D2251" s="395">
        <f t="shared" ref="D2251" ca="1" si="3268">IF(C2251="n/a","n/a",IF(AND(C2251&lt;1,D2225=0),0,
IF(D2225=0,C2251-1,
IF(C2251&lt;1,D2226,
(((C2251-1)*(C2227-(C2227/(C2251))))+(D2225*D2226))/(D2227)))))</f>
        <v>0</v>
      </c>
      <c r="E2251" s="395">
        <f t="shared" ref="E2251" ca="1" si="3269">IF(D2251="n/a","n/a",IF(AND(D2251&lt;1,E2225=0),0,
IF(E2225=0,D2251-1,
IF(D2251&lt;1,E2226,
(((D2251-1)*(D2227-(D2227/(D2251))))+(E2225*E2226))/(E2227)))))</f>
        <v>0</v>
      </c>
      <c r="F2251" s="395">
        <f t="shared" ref="F2251" ca="1" si="3270">IF(E2251="n/a","n/a",IF(AND(E2251&lt;1,F2225=0),0,
IF(F2225=0,E2251-1,
IF(E2251&lt;1,F2226,
(((E2251-1)*(E2227-(E2227/(E2251))))+(F2225*F2226))/(F2227)))))</f>
        <v>0</v>
      </c>
      <c r="G2251" s="395">
        <f t="shared" ref="G2251" ca="1" si="3271">IF(F2251="n/a","n/a",IF(AND(F2251&lt;1,G2225=0),0,
IF(G2225=0,F2251-1,
IF(F2251&lt;1,G2226,
(((F2251-1)*(F2227-(F2227/(F2251))))+(G2225*G2226))/(G2227)))))</f>
        <v>0</v>
      </c>
      <c r="H2251" s="395">
        <f t="shared" ref="H2251" ca="1" si="3272">IF(G2251="n/a","n/a",IF(AND(G2251&lt;1,H2225=0),0,
IF(H2225=0,G2251-1,
IF(G2251&lt;1,H2226,
(((G2251-1)*(G2227-(G2227/(G2251))))+(H2225*H2226))/(H2227)))))</f>
        <v>0</v>
      </c>
      <c r="I2251" s="395">
        <f ca="1">IF(H2251="n/a","n/a",IF(AND(H2251&lt;1,I2225=0),0,
IF(I2225=0,H2251-1,
IF(H2251&lt;1,I2226,
(((H2251-1)*(H2227-(H2227/(H2251))))+(I2225*I2226))/(I2227)))))</f>
        <v>0</v>
      </c>
      <c r="J2251" s="395">
        <f t="shared" ref="J2251" ca="1" si="3273">IF(I2251="n/a","n/a",IF(AND(I2251&lt;1,J2225=0),0,
IF(J2225=0,I2251-1,
IF(I2251&lt;1,J2226,
(((I2251-1)*(I2227-(I2227/(I2251))))+(J2225*J2226))/(J2227)))))</f>
        <v>0</v>
      </c>
      <c r="K2251" s="395">
        <f t="shared" ref="K2251" ca="1" si="3274">IF(J2251="n/a","n/a",IF(AND(J2251&lt;1,K2225=0),0,
IF(K2225=0,J2251-1,
IF(J2251&lt;1,K2226,
(((J2251-1)*(J2227-(J2227/(J2251))))+(K2225*K2226))/(K2227)))))</f>
        <v>0</v>
      </c>
      <c r="L2251" s="395">
        <f t="shared" ref="L2251" ca="1" si="3275">IF(K2251="n/a","n/a",IF(AND(K2251&lt;1,L2225=0),0,
IF(L2225=0,K2251-1,
IF(K2251&lt;1,L2226,
(((K2251-1)*(K2227-(K2227/(K2251))))+(L2225*L2226))/(L2227)))))</f>
        <v>0</v>
      </c>
      <c r="M2251" s="395">
        <f t="shared" ref="M2251" ca="1" si="3276">IF(L2251="n/a","n/a",IF(AND(L2251&lt;1,M2225=0),0,
IF(M2225=0,L2251-1,
IF(L2251&lt;1,M2226,
(((L2251-1)*(L2227-(L2227/(L2251))))+(M2225*M2226))/(M2227)))))</f>
        <v>0</v>
      </c>
      <c r="N2251" s="395">
        <f t="shared" ref="N2251" ca="1" si="3277">IF(M2251="n/a","n/a",IF(AND(M2251&lt;1,N2225=0),0,
IF(N2225=0,M2251-1,
IF(M2251&lt;1,N2226,
(((M2251-1)*(M2227-(M2227/(M2251))))+(N2225*N2226))/(N2227)))))</f>
        <v>0</v>
      </c>
      <c r="O2251" s="395">
        <f t="shared" ref="O2251" ca="1" si="3278">IF(N2251="n/a","n/a",IF(AND(N2251&lt;1,O2225=0),0,
IF(O2225=0,N2251-1,
IF(N2251&lt;1,O2226,
(((N2251-1)*(N2227-(N2227/(N2251))))+(O2225*O2226))/(O2227)))))</f>
        <v>0</v>
      </c>
      <c r="P2251" s="395">
        <f t="shared" ref="P2251" ca="1" si="3279">IF(O2251="n/a","n/a",IF(AND(O2251&lt;1,P2225=0),0,
IF(P2225=0,O2251-1,
IF(O2251&lt;1,P2226,
(((O2251-1)*(O2227-(O2227/(O2251))))+(P2225*P2226))/(P2227)))))</f>
        <v>0</v>
      </c>
      <c r="Q2251" s="395">
        <f t="shared" ref="Q2251" ca="1" si="3280">IF(P2251="n/a","n/a",IF(AND(P2251&lt;1,Q2225=0),0,
IF(Q2225=0,P2251-1,
IF(P2251&lt;1,Q2226,
(((P2251-1)*(P2227-(P2227/(P2251))))+(Q2225*Q2226))/(Q2227)))))</f>
        <v>0</v>
      </c>
      <c r="R2251" s="395">
        <f t="shared" ref="R2251" ca="1" si="3281">IF(Q2251="n/a","n/a",IF(AND(Q2251&lt;1,R2225=0),0,
IF(R2225=0,Q2251-1,
IF(Q2251&lt;1,R2226,
(((Q2251-1)*(Q2227-(Q2227/(Q2251))))+(R2225*R2226))/(R2227)))))</f>
        <v>0</v>
      </c>
      <c r="S2251" s="395">
        <f t="shared" ref="S2251" ca="1" si="3282">IF(R2251="n/a","n/a",IF(AND(R2251&lt;1,S2225=0),0,
IF(S2225=0,R2251-1,
IF(R2251&lt;1,S2226,
(((R2251-1)*(R2227-(R2227/(R2251))))+(S2225*S2226))/(S2227)))))</f>
        <v>0</v>
      </c>
      <c r="T2251" s="395">
        <f t="shared" ref="T2251" ca="1" si="3283">IF(S2251="n/a","n/a",IF(AND(S2251&lt;1,T2225=0),0,
IF(T2225=0,S2251-1,
IF(S2251&lt;1,T2226,
(((S2251-1)*(S2227-(S2227/(S2251))))+(T2225*T2226))/(T2227)))))</f>
        <v>0</v>
      </c>
      <c r="U2251" s="395">
        <f t="shared" ref="U2251" ca="1" si="3284">IF(T2251="n/a","n/a",IF(AND(T2251&lt;1,U2225=0),0,
IF(U2225=0,T2251-1,
IF(T2251&lt;1,U2226,
(((T2251-1)*(T2227-(T2227/(T2251))))+(U2225*U2226))/(U2227)))))</f>
        <v>0</v>
      </c>
      <c r="V2251" s="395">
        <f t="shared" ref="V2251" ca="1" si="3285">IF(U2251="n/a","n/a",IF(AND(U2251&lt;1,V2225=0),0,
IF(V2225=0,U2251-1,
IF(U2251&lt;1,V2226,
(((U2251-1)*(U2227-(U2227/(U2251))))+(V2225*V2226))/(V2227)))))</f>
        <v>0</v>
      </c>
      <c r="W2251" s="395">
        <f t="shared" ref="W2251" ca="1" si="3286">IF(V2251="n/a","n/a",IF(AND(V2251&lt;1,W2225=0),0,
IF(W2225=0,V2251-1,
IF(V2251&lt;1,W2226,
(((V2251-1)*(V2227-(V2227/(V2251))))+(W2225*W2226))/(W2227)))))</f>
        <v>0</v>
      </c>
      <c r="X2251" s="249"/>
      <c r="Y2251" s="249"/>
      <c r="Z2251" s="249"/>
      <c r="AA2251" s="249"/>
      <c r="AB2251" s="249"/>
    </row>
    <row r="2252" spans="1:28" hidden="1" outlineLevel="1">
      <c r="A2252" s="249"/>
      <c r="B2252" s="309" t="s">
        <v>301</v>
      </c>
      <c r="C2252" s="400">
        <f ca="1">C2224</f>
        <v>0</v>
      </c>
      <c r="D2252" s="395">
        <f t="shared" ref="D2252" ca="1" si="3287">IF(C2252="n/a","n/a",MAX(0,C2252-1))</f>
        <v>0</v>
      </c>
      <c r="E2252" s="395">
        <f t="shared" ref="E2252:E2253" ca="1" si="3288">IF(D2252="n/a","n/a",MAX(0,D2252-1))</f>
        <v>0</v>
      </c>
      <c r="F2252" s="395">
        <f t="shared" ref="F2252:F2254" ca="1" si="3289">IF(E2252="n/a","n/a",MAX(0,E2252-1))</f>
        <v>0</v>
      </c>
      <c r="G2252" s="395">
        <f t="shared" ref="G2252:G2255" ca="1" si="3290">IF(F2252="n/a","n/a",MAX(0,F2252-1))</f>
        <v>0</v>
      </c>
      <c r="H2252" s="395">
        <f t="shared" ref="H2252:H2256" ca="1" si="3291">IF(G2252="n/a","n/a",MAX(0,G2252-1))</f>
        <v>0</v>
      </c>
      <c r="I2252" s="395">
        <f t="shared" ref="I2252:I2257" ca="1" si="3292">IF(H2252="n/a","n/a",MAX(0,H2252-1))</f>
        <v>0</v>
      </c>
      <c r="J2252" s="395">
        <f t="shared" ref="J2252:J2258" ca="1" si="3293">IF(I2252="n/a","n/a",MAX(0,I2252-1))</f>
        <v>0</v>
      </c>
      <c r="K2252" s="395">
        <f t="shared" ref="K2252:K2259" ca="1" si="3294">IF(J2252="n/a","n/a",MAX(0,J2252-1))</f>
        <v>0</v>
      </c>
      <c r="L2252" s="395">
        <f t="shared" ref="L2252:L2260" ca="1" si="3295">IF(K2252="n/a","n/a",MAX(0,K2252-1))</f>
        <v>0</v>
      </c>
      <c r="M2252" s="395">
        <f t="shared" ref="M2252:M2261" ca="1" si="3296">IF(L2252="n/a","n/a",MAX(0,L2252-1))</f>
        <v>0</v>
      </c>
      <c r="N2252" s="395">
        <f t="shared" ref="N2252:N2262" ca="1" si="3297">IF(M2252="n/a","n/a",MAX(0,M2252-1))</f>
        <v>0</v>
      </c>
      <c r="O2252" s="395">
        <f t="shared" ref="O2252:O2263" ca="1" si="3298">IF(N2252="n/a","n/a",MAX(0,N2252-1))</f>
        <v>0</v>
      </c>
      <c r="P2252" s="395">
        <f t="shared" ref="P2252:P2264" ca="1" si="3299">IF(O2252="n/a","n/a",MAX(0,O2252-1))</f>
        <v>0</v>
      </c>
      <c r="Q2252" s="395">
        <f t="shared" ref="Q2252:Q2265" ca="1" si="3300">IF(P2252="n/a","n/a",MAX(0,P2252-1))</f>
        <v>0</v>
      </c>
      <c r="R2252" s="395">
        <f t="shared" ref="R2252:R2266" ca="1" si="3301">IF(Q2252="n/a","n/a",MAX(0,Q2252-1))</f>
        <v>0</v>
      </c>
      <c r="S2252" s="395">
        <f t="shared" ref="S2252:S2267" ca="1" si="3302">IF(R2252="n/a","n/a",MAX(0,R2252-1))</f>
        <v>0</v>
      </c>
      <c r="T2252" s="395">
        <f t="shared" ref="T2252:T2268" ca="1" si="3303">IF(S2252="n/a","n/a",MAX(0,S2252-1))</f>
        <v>0</v>
      </c>
      <c r="U2252" s="395">
        <f t="shared" ref="U2252:U2269" ca="1" si="3304">IF(T2252="n/a","n/a",MAX(0,T2252-1))</f>
        <v>0</v>
      </c>
      <c r="V2252" s="395">
        <f t="shared" ref="V2252:V2270" ca="1" si="3305">IF(U2252="n/a","n/a",MAX(0,U2252-1))</f>
        <v>0</v>
      </c>
      <c r="W2252" s="395">
        <f t="shared" ref="W2252:W2270" ca="1" si="3306">IF(V2252="n/a","n/a",MAX(0,V2252-1))</f>
        <v>0</v>
      </c>
      <c r="X2252" s="249"/>
      <c r="Y2252" s="249"/>
      <c r="Z2252" s="249"/>
      <c r="AA2252" s="249"/>
      <c r="AB2252" s="249"/>
    </row>
    <row r="2253" spans="1:28" hidden="1" outlineLevel="1">
      <c r="A2253" s="249"/>
      <c r="B2253" s="309" t="str">
        <f t="shared" ref="B2253:B2272" ca="1" si="3307">"RL Capex "&amp;OFFSET($C$6,0,A2229)</f>
        <v>RL Capex 2013</v>
      </c>
      <c r="C2253" s="396"/>
      <c r="D2253" s="400">
        <f ca="1">D2224</f>
        <v>0</v>
      </c>
      <c r="E2253" s="395">
        <f t="shared" ca="1" si="3288"/>
        <v>0</v>
      </c>
      <c r="F2253" s="395">
        <f t="shared" ca="1" si="3289"/>
        <v>0</v>
      </c>
      <c r="G2253" s="395">
        <f t="shared" ca="1" si="3290"/>
        <v>0</v>
      </c>
      <c r="H2253" s="395">
        <f t="shared" ca="1" si="3291"/>
        <v>0</v>
      </c>
      <c r="I2253" s="395">
        <f t="shared" ca="1" si="3292"/>
        <v>0</v>
      </c>
      <c r="J2253" s="395">
        <f t="shared" ca="1" si="3293"/>
        <v>0</v>
      </c>
      <c r="K2253" s="395">
        <f t="shared" ca="1" si="3294"/>
        <v>0</v>
      </c>
      <c r="L2253" s="395">
        <f t="shared" ca="1" si="3295"/>
        <v>0</v>
      </c>
      <c r="M2253" s="395">
        <f t="shared" ca="1" si="3296"/>
        <v>0</v>
      </c>
      <c r="N2253" s="395">
        <f t="shared" ca="1" si="3297"/>
        <v>0</v>
      </c>
      <c r="O2253" s="395">
        <f t="shared" ca="1" si="3298"/>
        <v>0</v>
      </c>
      <c r="P2253" s="395">
        <f t="shared" ca="1" si="3299"/>
        <v>0</v>
      </c>
      <c r="Q2253" s="395">
        <f t="shared" ca="1" si="3300"/>
        <v>0</v>
      </c>
      <c r="R2253" s="395">
        <f t="shared" ca="1" si="3301"/>
        <v>0</v>
      </c>
      <c r="S2253" s="395">
        <f t="shared" ca="1" si="3302"/>
        <v>0</v>
      </c>
      <c r="T2253" s="395">
        <f t="shared" ca="1" si="3303"/>
        <v>0</v>
      </c>
      <c r="U2253" s="395">
        <f t="shared" ca="1" si="3304"/>
        <v>0</v>
      </c>
      <c r="V2253" s="395">
        <f t="shared" ca="1" si="3305"/>
        <v>0</v>
      </c>
      <c r="W2253" s="395">
        <f t="shared" ca="1" si="3306"/>
        <v>0</v>
      </c>
      <c r="X2253" s="249"/>
      <c r="Y2253" s="249"/>
      <c r="Z2253" s="249"/>
      <c r="AA2253" s="249"/>
      <c r="AB2253" s="249"/>
    </row>
    <row r="2254" spans="1:28" hidden="1" outlineLevel="1">
      <c r="A2254" s="249"/>
      <c r="B2254" s="309" t="str">
        <f t="shared" ca="1" si="3307"/>
        <v>RL Capex 2014</v>
      </c>
      <c r="C2254" s="401"/>
      <c r="D2254" s="396"/>
      <c r="E2254" s="400">
        <f ca="1">E2224</f>
        <v>0</v>
      </c>
      <c r="F2254" s="395">
        <f t="shared" ca="1" si="3289"/>
        <v>0</v>
      </c>
      <c r="G2254" s="395">
        <f t="shared" ca="1" si="3290"/>
        <v>0</v>
      </c>
      <c r="H2254" s="395">
        <f t="shared" ca="1" si="3291"/>
        <v>0</v>
      </c>
      <c r="I2254" s="395">
        <f t="shared" ca="1" si="3292"/>
        <v>0</v>
      </c>
      <c r="J2254" s="395">
        <f t="shared" ca="1" si="3293"/>
        <v>0</v>
      </c>
      <c r="K2254" s="395">
        <f t="shared" ca="1" si="3294"/>
        <v>0</v>
      </c>
      <c r="L2254" s="395">
        <f t="shared" ca="1" si="3295"/>
        <v>0</v>
      </c>
      <c r="M2254" s="395">
        <f t="shared" ca="1" si="3296"/>
        <v>0</v>
      </c>
      <c r="N2254" s="395">
        <f t="shared" ca="1" si="3297"/>
        <v>0</v>
      </c>
      <c r="O2254" s="395">
        <f t="shared" ca="1" si="3298"/>
        <v>0</v>
      </c>
      <c r="P2254" s="395">
        <f t="shared" ca="1" si="3299"/>
        <v>0</v>
      </c>
      <c r="Q2254" s="395">
        <f t="shared" ca="1" si="3300"/>
        <v>0</v>
      </c>
      <c r="R2254" s="395">
        <f t="shared" ca="1" si="3301"/>
        <v>0</v>
      </c>
      <c r="S2254" s="395">
        <f t="shared" ca="1" si="3302"/>
        <v>0</v>
      </c>
      <c r="T2254" s="395">
        <f t="shared" ca="1" si="3303"/>
        <v>0</v>
      </c>
      <c r="U2254" s="395">
        <f t="shared" ca="1" si="3304"/>
        <v>0</v>
      </c>
      <c r="V2254" s="395">
        <f t="shared" ca="1" si="3305"/>
        <v>0</v>
      </c>
      <c r="W2254" s="395">
        <f t="shared" ca="1" si="3306"/>
        <v>0</v>
      </c>
      <c r="X2254" s="249"/>
      <c r="Y2254" s="249"/>
      <c r="Z2254" s="249"/>
      <c r="AA2254" s="249"/>
      <c r="AB2254" s="249"/>
    </row>
    <row r="2255" spans="1:28" hidden="1" outlineLevel="1">
      <c r="A2255" s="249"/>
      <c r="B2255" s="309" t="str">
        <f t="shared" ca="1" si="3307"/>
        <v>RL Capex 2015</v>
      </c>
      <c r="C2255" s="401"/>
      <c r="D2255" s="401"/>
      <c r="E2255" s="396"/>
      <c r="F2255" s="400">
        <f ca="1">F2224</f>
        <v>0</v>
      </c>
      <c r="G2255" s="395">
        <f t="shared" ca="1" si="3290"/>
        <v>0</v>
      </c>
      <c r="H2255" s="395">
        <f t="shared" ca="1" si="3291"/>
        <v>0</v>
      </c>
      <c r="I2255" s="395">
        <f t="shared" ca="1" si="3292"/>
        <v>0</v>
      </c>
      <c r="J2255" s="395">
        <f t="shared" ca="1" si="3293"/>
        <v>0</v>
      </c>
      <c r="K2255" s="395">
        <f t="shared" ca="1" si="3294"/>
        <v>0</v>
      </c>
      <c r="L2255" s="395">
        <f t="shared" ca="1" si="3295"/>
        <v>0</v>
      </c>
      <c r="M2255" s="395">
        <f t="shared" ca="1" si="3296"/>
        <v>0</v>
      </c>
      <c r="N2255" s="395">
        <f t="shared" ca="1" si="3297"/>
        <v>0</v>
      </c>
      <c r="O2255" s="395">
        <f t="shared" ca="1" si="3298"/>
        <v>0</v>
      </c>
      <c r="P2255" s="395">
        <f t="shared" ca="1" si="3299"/>
        <v>0</v>
      </c>
      <c r="Q2255" s="395">
        <f t="shared" ca="1" si="3300"/>
        <v>0</v>
      </c>
      <c r="R2255" s="395">
        <f t="shared" ca="1" si="3301"/>
        <v>0</v>
      </c>
      <c r="S2255" s="395">
        <f t="shared" ca="1" si="3302"/>
        <v>0</v>
      </c>
      <c r="T2255" s="395">
        <f t="shared" ca="1" si="3303"/>
        <v>0</v>
      </c>
      <c r="U2255" s="395">
        <f t="shared" ca="1" si="3304"/>
        <v>0</v>
      </c>
      <c r="V2255" s="395">
        <f t="shared" ca="1" si="3305"/>
        <v>0</v>
      </c>
      <c r="W2255" s="395">
        <f t="shared" ca="1" si="3306"/>
        <v>0</v>
      </c>
      <c r="X2255" s="249"/>
      <c r="Y2255" s="249"/>
      <c r="Z2255" s="249"/>
      <c r="AA2255" s="249"/>
      <c r="AB2255" s="249"/>
    </row>
    <row r="2256" spans="1:28" hidden="1" outlineLevel="1">
      <c r="A2256" s="249"/>
      <c r="B2256" s="309" t="str">
        <f t="shared" ca="1" si="3307"/>
        <v>RL Capex 2016</v>
      </c>
      <c r="C2256" s="401"/>
      <c r="D2256" s="401"/>
      <c r="E2256" s="401"/>
      <c r="F2256" s="396"/>
      <c r="G2256" s="400">
        <f ca="1">G2224</f>
        <v>0</v>
      </c>
      <c r="H2256" s="395">
        <f t="shared" ca="1" si="3291"/>
        <v>0</v>
      </c>
      <c r="I2256" s="395">
        <f t="shared" ca="1" si="3292"/>
        <v>0</v>
      </c>
      <c r="J2256" s="395">
        <f t="shared" ca="1" si="3293"/>
        <v>0</v>
      </c>
      <c r="K2256" s="395">
        <f t="shared" ca="1" si="3294"/>
        <v>0</v>
      </c>
      <c r="L2256" s="395">
        <f t="shared" ca="1" si="3295"/>
        <v>0</v>
      </c>
      <c r="M2256" s="395">
        <f t="shared" ca="1" si="3296"/>
        <v>0</v>
      </c>
      <c r="N2256" s="395">
        <f t="shared" ca="1" si="3297"/>
        <v>0</v>
      </c>
      <c r="O2256" s="395">
        <f t="shared" ca="1" si="3298"/>
        <v>0</v>
      </c>
      <c r="P2256" s="395">
        <f t="shared" ca="1" si="3299"/>
        <v>0</v>
      </c>
      <c r="Q2256" s="395">
        <f t="shared" ca="1" si="3300"/>
        <v>0</v>
      </c>
      <c r="R2256" s="395">
        <f t="shared" ca="1" si="3301"/>
        <v>0</v>
      </c>
      <c r="S2256" s="395">
        <f t="shared" ca="1" si="3302"/>
        <v>0</v>
      </c>
      <c r="T2256" s="395">
        <f t="shared" ca="1" si="3303"/>
        <v>0</v>
      </c>
      <c r="U2256" s="395">
        <f t="shared" ca="1" si="3304"/>
        <v>0</v>
      </c>
      <c r="V2256" s="395">
        <f t="shared" ca="1" si="3305"/>
        <v>0</v>
      </c>
      <c r="W2256" s="395">
        <f t="shared" ca="1" si="3306"/>
        <v>0</v>
      </c>
      <c r="X2256" s="249"/>
      <c r="Y2256" s="249"/>
      <c r="Z2256" s="249"/>
      <c r="AA2256" s="249"/>
      <c r="AB2256" s="249"/>
    </row>
    <row r="2257" spans="1:28" hidden="1" outlineLevel="1">
      <c r="A2257" s="249"/>
      <c r="B2257" s="309" t="str">
        <f t="shared" ca="1" si="3307"/>
        <v>RL Capex 2017</v>
      </c>
      <c r="C2257" s="401"/>
      <c r="D2257" s="401"/>
      <c r="E2257" s="401"/>
      <c r="F2257" s="401"/>
      <c r="G2257" s="396"/>
      <c r="H2257" s="400">
        <f ca="1">H2224</f>
        <v>0</v>
      </c>
      <c r="I2257" s="395">
        <f t="shared" ca="1" si="3292"/>
        <v>0</v>
      </c>
      <c r="J2257" s="395">
        <f t="shared" ca="1" si="3293"/>
        <v>0</v>
      </c>
      <c r="K2257" s="395">
        <f t="shared" ca="1" si="3294"/>
        <v>0</v>
      </c>
      <c r="L2257" s="395">
        <f t="shared" ca="1" si="3295"/>
        <v>0</v>
      </c>
      <c r="M2257" s="395">
        <f t="shared" ca="1" si="3296"/>
        <v>0</v>
      </c>
      <c r="N2257" s="395">
        <f t="shared" ca="1" si="3297"/>
        <v>0</v>
      </c>
      <c r="O2257" s="395">
        <f t="shared" ca="1" si="3298"/>
        <v>0</v>
      </c>
      <c r="P2257" s="395">
        <f t="shared" ca="1" si="3299"/>
        <v>0</v>
      </c>
      <c r="Q2257" s="395">
        <f t="shared" ca="1" si="3300"/>
        <v>0</v>
      </c>
      <c r="R2257" s="395">
        <f t="shared" ca="1" si="3301"/>
        <v>0</v>
      </c>
      <c r="S2257" s="395">
        <f t="shared" ca="1" si="3302"/>
        <v>0</v>
      </c>
      <c r="T2257" s="395">
        <f t="shared" ca="1" si="3303"/>
        <v>0</v>
      </c>
      <c r="U2257" s="395">
        <f t="shared" ca="1" si="3304"/>
        <v>0</v>
      </c>
      <c r="V2257" s="395">
        <f t="shared" ca="1" si="3305"/>
        <v>0</v>
      </c>
      <c r="W2257" s="395">
        <f t="shared" ca="1" si="3306"/>
        <v>0</v>
      </c>
      <c r="X2257" s="249"/>
      <c r="Y2257" s="249"/>
      <c r="Z2257" s="249"/>
      <c r="AA2257" s="249"/>
      <c r="AB2257" s="249"/>
    </row>
    <row r="2258" spans="1:28" hidden="1" outlineLevel="1">
      <c r="A2258" s="249"/>
      <c r="B2258" s="309" t="str">
        <f t="shared" ca="1" si="3307"/>
        <v>RL Capex 2018</v>
      </c>
      <c r="C2258" s="401"/>
      <c r="D2258" s="401"/>
      <c r="E2258" s="401"/>
      <c r="F2258" s="401"/>
      <c r="G2258" s="401"/>
      <c r="H2258" s="396"/>
      <c r="I2258" s="400">
        <f ca="1">I2224</f>
        <v>0</v>
      </c>
      <c r="J2258" s="395">
        <f t="shared" ca="1" si="3293"/>
        <v>0</v>
      </c>
      <c r="K2258" s="395">
        <f t="shared" ca="1" si="3294"/>
        <v>0</v>
      </c>
      <c r="L2258" s="395">
        <f t="shared" ca="1" si="3295"/>
        <v>0</v>
      </c>
      <c r="M2258" s="395">
        <f t="shared" ca="1" si="3296"/>
        <v>0</v>
      </c>
      <c r="N2258" s="395">
        <f t="shared" ca="1" si="3297"/>
        <v>0</v>
      </c>
      <c r="O2258" s="395">
        <f t="shared" ca="1" si="3298"/>
        <v>0</v>
      </c>
      <c r="P2258" s="395">
        <f t="shared" ca="1" si="3299"/>
        <v>0</v>
      </c>
      <c r="Q2258" s="395">
        <f t="shared" ca="1" si="3300"/>
        <v>0</v>
      </c>
      <c r="R2258" s="395">
        <f t="shared" ca="1" si="3301"/>
        <v>0</v>
      </c>
      <c r="S2258" s="395">
        <f t="shared" ca="1" si="3302"/>
        <v>0</v>
      </c>
      <c r="T2258" s="395">
        <f t="shared" ca="1" si="3303"/>
        <v>0</v>
      </c>
      <c r="U2258" s="395">
        <f t="shared" ca="1" si="3304"/>
        <v>0</v>
      </c>
      <c r="V2258" s="395">
        <f t="shared" ca="1" si="3305"/>
        <v>0</v>
      </c>
      <c r="W2258" s="395">
        <f t="shared" ca="1" si="3306"/>
        <v>0</v>
      </c>
      <c r="X2258" s="249"/>
      <c r="Y2258" s="249"/>
      <c r="Z2258" s="249"/>
      <c r="AA2258" s="249"/>
      <c r="AB2258" s="249"/>
    </row>
    <row r="2259" spans="1:28" hidden="1" outlineLevel="1">
      <c r="A2259" s="249"/>
      <c r="B2259" s="309" t="str">
        <f t="shared" ca="1" si="3307"/>
        <v>RL Capex 2019</v>
      </c>
      <c r="C2259" s="401"/>
      <c r="D2259" s="401"/>
      <c r="E2259" s="401"/>
      <c r="F2259" s="401"/>
      <c r="G2259" s="401"/>
      <c r="H2259" s="401"/>
      <c r="I2259" s="396"/>
      <c r="J2259" s="400">
        <f ca="1">J2224</f>
        <v>0</v>
      </c>
      <c r="K2259" s="395">
        <f t="shared" ca="1" si="3294"/>
        <v>0</v>
      </c>
      <c r="L2259" s="395">
        <f t="shared" ca="1" si="3295"/>
        <v>0</v>
      </c>
      <c r="M2259" s="395">
        <f t="shared" ca="1" si="3296"/>
        <v>0</v>
      </c>
      <c r="N2259" s="395">
        <f t="shared" ca="1" si="3297"/>
        <v>0</v>
      </c>
      <c r="O2259" s="395">
        <f t="shared" ca="1" si="3298"/>
        <v>0</v>
      </c>
      <c r="P2259" s="395">
        <f t="shared" ca="1" si="3299"/>
        <v>0</v>
      </c>
      <c r="Q2259" s="395">
        <f t="shared" ca="1" si="3300"/>
        <v>0</v>
      </c>
      <c r="R2259" s="395">
        <f t="shared" ca="1" si="3301"/>
        <v>0</v>
      </c>
      <c r="S2259" s="395">
        <f t="shared" ca="1" si="3302"/>
        <v>0</v>
      </c>
      <c r="T2259" s="395">
        <f t="shared" ca="1" si="3303"/>
        <v>0</v>
      </c>
      <c r="U2259" s="395">
        <f t="shared" ca="1" si="3304"/>
        <v>0</v>
      </c>
      <c r="V2259" s="395">
        <f t="shared" ca="1" si="3305"/>
        <v>0</v>
      </c>
      <c r="W2259" s="395">
        <f t="shared" ca="1" si="3306"/>
        <v>0</v>
      </c>
      <c r="X2259" s="249"/>
      <c r="Y2259" s="249"/>
      <c r="Z2259" s="249"/>
      <c r="AA2259" s="249"/>
      <c r="AB2259" s="249"/>
    </row>
    <row r="2260" spans="1:28" hidden="1" outlineLevel="1">
      <c r="A2260" s="249"/>
      <c r="B2260" s="309" t="str">
        <f t="shared" ca="1" si="3307"/>
        <v>RL Capex 2020</v>
      </c>
      <c r="C2260" s="401"/>
      <c r="D2260" s="401"/>
      <c r="E2260" s="401"/>
      <c r="F2260" s="401"/>
      <c r="G2260" s="401"/>
      <c r="H2260" s="401"/>
      <c r="I2260" s="401"/>
      <c r="J2260" s="396"/>
      <c r="K2260" s="400">
        <f ca="1">K2224</f>
        <v>0</v>
      </c>
      <c r="L2260" s="395">
        <f t="shared" ca="1" si="3295"/>
        <v>0</v>
      </c>
      <c r="M2260" s="395">
        <f t="shared" ca="1" si="3296"/>
        <v>0</v>
      </c>
      <c r="N2260" s="395">
        <f t="shared" ca="1" si="3297"/>
        <v>0</v>
      </c>
      <c r="O2260" s="395">
        <f t="shared" ca="1" si="3298"/>
        <v>0</v>
      </c>
      <c r="P2260" s="395">
        <f t="shared" ca="1" si="3299"/>
        <v>0</v>
      </c>
      <c r="Q2260" s="395">
        <f t="shared" ca="1" si="3300"/>
        <v>0</v>
      </c>
      <c r="R2260" s="395">
        <f t="shared" ca="1" si="3301"/>
        <v>0</v>
      </c>
      <c r="S2260" s="395">
        <f t="shared" ca="1" si="3302"/>
        <v>0</v>
      </c>
      <c r="T2260" s="395">
        <f t="shared" ca="1" si="3303"/>
        <v>0</v>
      </c>
      <c r="U2260" s="395">
        <f t="shared" ca="1" si="3304"/>
        <v>0</v>
      </c>
      <c r="V2260" s="395">
        <f t="shared" ca="1" si="3305"/>
        <v>0</v>
      </c>
      <c r="W2260" s="395">
        <f t="shared" ca="1" si="3306"/>
        <v>0</v>
      </c>
      <c r="X2260" s="249"/>
      <c r="Y2260" s="249"/>
      <c r="Z2260" s="249"/>
      <c r="AA2260" s="249"/>
      <c r="AB2260" s="249"/>
    </row>
    <row r="2261" spans="1:28" hidden="1" outlineLevel="1">
      <c r="A2261" s="249"/>
      <c r="B2261" s="309" t="str">
        <f t="shared" ca="1" si="3307"/>
        <v>RL Capex 2021</v>
      </c>
      <c r="C2261" s="401"/>
      <c r="D2261" s="401"/>
      <c r="E2261" s="401"/>
      <c r="F2261" s="401"/>
      <c r="G2261" s="401"/>
      <c r="H2261" s="401"/>
      <c r="I2261" s="401"/>
      <c r="J2261" s="401"/>
      <c r="K2261" s="396"/>
      <c r="L2261" s="400">
        <f ca="1">L2224</f>
        <v>0</v>
      </c>
      <c r="M2261" s="395">
        <f t="shared" ca="1" si="3296"/>
        <v>0</v>
      </c>
      <c r="N2261" s="395">
        <f t="shared" ca="1" si="3297"/>
        <v>0</v>
      </c>
      <c r="O2261" s="395">
        <f t="shared" ca="1" si="3298"/>
        <v>0</v>
      </c>
      <c r="P2261" s="395">
        <f t="shared" ca="1" si="3299"/>
        <v>0</v>
      </c>
      <c r="Q2261" s="395">
        <f t="shared" ca="1" si="3300"/>
        <v>0</v>
      </c>
      <c r="R2261" s="395">
        <f t="shared" ca="1" si="3301"/>
        <v>0</v>
      </c>
      <c r="S2261" s="395">
        <f t="shared" ca="1" si="3302"/>
        <v>0</v>
      </c>
      <c r="T2261" s="395">
        <f t="shared" ca="1" si="3303"/>
        <v>0</v>
      </c>
      <c r="U2261" s="395">
        <f t="shared" ca="1" si="3304"/>
        <v>0</v>
      </c>
      <c r="V2261" s="395">
        <f t="shared" ca="1" si="3305"/>
        <v>0</v>
      </c>
      <c r="W2261" s="395">
        <f t="shared" ca="1" si="3306"/>
        <v>0</v>
      </c>
      <c r="X2261" s="249"/>
      <c r="Y2261" s="249"/>
      <c r="Z2261" s="249"/>
      <c r="AA2261" s="249"/>
      <c r="AB2261" s="249"/>
    </row>
    <row r="2262" spans="1:28" hidden="1" outlineLevel="1">
      <c r="A2262" s="249"/>
      <c r="B2262" s="309" t="str">
        <f t="shared" ca="1" si="3307"/>
        <v>RL Capex 2022</v>
      </c>
      <c r="C2262" s="401"/>
      <c r="D2262" s="401"/>
      <c r="E2262" s="401"/>
      <c r="F2262" s="401"/>
      <c r="G2262" s="401"/>
      <c r="H2262" s="401"/>
      <c r="I2262" s="401"/>
      <c r="J2262" s="401"/>
      <c r="K2262" s="401"/>
      <c r="L2262" s="396"/>
      <c r="M2262" s="400">
        <f ca="1">M2224</f>
        <v>0</v>
      </c>
      <c r="N2262" s="395">
        <f t="shared" ca="1" si="3297"/>
        <v>0</v>
      </c>
      <c r="O2262" s="395">
        <f t="shared" ca="1" si="3298"/>
        <v>0</v>
      </c>
      <c r="P2262" s="395">
        <f t="shared" ca="1" si="3299"/>
        <v>0</v>
      </c>
      <c r="Q2262" s="395">
        <f t="shared" ca="1" si="3300"/>
        <v>0</v>
      </c>
      <c r="R2262" s="395">
        <f t="shared" ca="1" si="3301"/>
        <v>0</v>
      </c>
      <c r="S2262" s="395">
        <f t="shared" ca="1" si="3302"/>
        <v>0</v>
      </c>
      <c r="T2262" s="395">
        <f t="shared" ca="1" si="3303"/>
        <v>0</v>
      </c>
      <c r="U2262" s="395">
        <f t="shared" ca="1" si="3304"/>
        <v>0</v>
      </c>
      <c r="V2262" s="395">
        <f t="shared" ca="1" si="3305"/>
        <v>0</v>
      </c>
      <c r="W2262" s="395">
        <f t="shared" ca="1" si="3306"/>
        <v>0</v>
      </c>
      <c r="X2262" s="249"/>
      <c r="Y2262" s="249"/>
      <c r="Z2262" s="249"/>
      <c r="AA2262" s="249"/>
      <c r="AB2262" s="249"/>
    </row>
    <row r="2263" spans="1:28" hidden="1" outlineLevel="1">
      <c r="A2263" s="249"/>
      <c r="B2263" s="309" t="str">
        <f t="shared" ca="1" si="3307"/>
        <v>RL Capex 2023</v>
      </c>
      <c r="C2263" s="401"/>
      <c r="D2263" s="401"/>
      <c r="E2263" s="401"/>
      <c r="F2263" s="401"/>
      <c r="G2263" s="401"/>
      <c r="H2263" s="401"/>
      <c r="I2263" s="401"/>
      <c r="J2263" s="401"/>
      <c r="K2263" s="401"/>
      <c r="L2263" s="401"/>
      <c r="M2263" s="396"/>
      <c r="N2263" s="400">
        <f>N2224</f>
        <v>0</v>
      </c>
      <c r="O2263" s="395">
        <f t="shared" si="3298"/>
        <v>0</v>
      </c>
      <c r="P2263" s="395">
        <f t="shared" si="3299"/>
        <v>0</v>
      </c>
      <c r="Q2263" s="395">
        <f t="shared" si="3300"/>
        <v>0</v>
      </c>
      <c r="R2263" s="395">
        <f t="shared" si="3301"/>
        <v>0</v>
      </c>
      <c r="S2263" s="395">
        <f t="shared" si="3302"/>
        <v>0</v>
      </c>
      <c r="T2263" s="395">
        <f t="shared" si="3303"/>
        <v>0</v>
      </c>
      <c r="U2263" s="395">
        <f t="shared" si="3304"/>
        <v>0</v>
      </c>
      <c r="V2263" s="395">
        <f t="shared" si="3305"/>
        <v>0</v>
      </c>
      <c r="W2263" s="395">
        <f t="shared" si="3306"/>
        <v>0</v>
      </c>
      <c r="X2263" s="249"/>
      <c r="Y2263" s="249"/>
      <c r="Z2263" s="249"/>
      <c r="AA2263" s="249"/>
      <c r="AB2263" s="249"/>
    </row>
    <row r="2264" spans="1:28" hidden="1" outlineLevel="1">
      <c r="A2264" s="249"/>
      <c r="B2264" s="309" t="str">
        <f t="shared" ca="1" si="3307"/>
        <v>RL Capex 2024</v>
      </c>
      <c r="C2264" s="401"/>
      <c r="D2264" s="401"/>
      <c r="E2264" s="401"/>
      <c r="F2264" s="401"/>
      <c r="G2264" s="401"/>
      <c r="H2264" s="401"/>
      <c r="I2264" s="401"/>
      <c r="J2264" s="401"/>
      <c r="K2264" s="401"/>
      <c r="L2264" s="401"/>
      <c r="M2264" s="401"/>
      <c r="N2264" s="396"/>
      <c r="O2264" s="400">
        <f>O2224</f>
        <v>0</v>
      </c>
      <c r="P2264" s="395">
        <f t="shared" si="3299"/>
        <v>0</v>
      </c>
      <c r="Q2264" s="395">
        <f t="shared" si="3300"/>
        <v>0</v>
      </c>
      <c r="R2264" s="395">
        <f t="shared" si="3301"/>
        <v>0</v>
      </c>
      <c r="S2264" s="395">
        <f t="shared" si="3302"/>
        <v>0</v>
      </c>
      <c r="T2264" s="395">
        <f t="shared" si="3303"/>
        <v>0</v>
      </c>
      <c r="U2264" s="395">
        <f t="shared" si="3304"/>
        <v>0</v>
      </c>
      <c r="V2264" s="395">
        <f t="shared" si="3305"/>
        <v>0</v>
      </c>
      <c r="W2264" s="395">
        <f t="shared" si="3306"/>
        <v>0</v>
      </c>
      <c r="X2264" s="249"/>
      <c r="Y2264" s="249"/>
      <c r="Z2264" s="249"/>
      <c r="AA2264" s="249"/>
      <c r="AB2264" s="249"/>
    </row>
    <row r="2265" spans="1:28" hidden="1" outlineLevel="1">
      <c r="A2265" s="249"/>
      <c r="B2265" s="309" t="str">
        <f t="shared" ca="1" si="3307"/>
        <v>RL Capex 2025</v>
      </c>
      <c r="C2265" s="401"/>
      <c r="D2265" s="401"/>
      <c r="E2265" s="401"/>
      <c r="F2265" s="401"/>
      <c r="G2265" s="401"/>
      <c r="H2265" s="401"/>
      <c r="I2265" s="401"/>
      <c r="J2265" s="401"/>
      <c r="K2265" s="401"/>
      <c r="L2265" s="401"/>
      <c r="M2265" s="401"/>
      <c r="N2265" s="401"/>
      <c r="O2265" s="396"/>
      <c r="P2265" s="400">
        <f>P2224</f>
        <v>0</v>
      </c>
      <c r="Q2265" s="395">
        <f t="shared" si="3300"/>
        <v>0</v>
      </c>
      <c r="R2265" s="395">
        <f t="shared" si="3301"/>
        <v>0</v>
      </c>
      <c r="S2265" s="395">
        <f t="shared" si="3302"/>
        <v>0</v>
      </c>
      <c r="T2265" s="395">
        <f t="shared" si="3303"/>
        <v>0</v>
      </c>
      <c r="U2265" s="395">
        <f t="shared" si="3304"/>
        <v>0</v>
      </c>
      <c r="V2265" s="395">
        <f t="shared" si="3305"/>
        <v>0</v>
      </c>
      <c r="W2265" s="395">
        <f t="shared" si="3306"/>
        <v>0</v>
      </c>
      <c r="X2265" s="249"/>
      <c r="Y2265" s="249"/>
      <c r="Z2265" s="249"/>
      <c r="AA2265" s="249"/>
      <c r="AB2265" s="249"/>
    </row>
    <row r="2266" spans="1:28" hidden="1" outlineLevel="1">
      <c r="A2266" s="249"/>
      <c r="B2266" s="309" t="str">
        <f t="shared" ca="1" si="3307"/>
        <v>RL Capex 2026</v>
      </c>
      <c r="C2266" s="401"/>
      <c r="D2266" s="401"/>
      <c r="E2266" s="401"/>
      <c r="F2266" s="401"/>
      <c r="G2266" s="401"/>
      <c r="H2266" s="401"/>
      <c r="I2266" s="401"/>
      <c r="J2266" s="401"/>
      <c r="K2266" s="401"/>
      <c r="L2266" s="401"/>
      <c r="M2266" s="401"/>
      <c r="N2266" s="401"/>
      <c r="O2266" s="401"/>
      <c r="P2266" s="396"/>
      <c r="Q2266" s="400">
        <f>Q2224</f>
        <v>0</v>
      </c>
      <c r="R2266" s="395">
        <f t="shared" si="3301"/>
        <v>0</v>
      </c>
      <c r="S2266" s="395">
        <f t="shared" si="3302"/>
        <v>0</v>
      </c>
      <c r="T2266" s="395">
        <f t="shared" si="3303"/>
        <v>0</v>
      </c>
      <c r="U2266" s="395">
        <f t="shared" si="3304"/>
        <v>0</v>
      </c>
      <c r="V2266" s="395">
        <f t="shared" si="3305"/>
        <v>0</v>
      </c>
      <c r="W2266" s="395">
        <f t="shared" si="3306"/>
        <v>0</v>
      </c>
      <c r="X2266" s="249"/>
      <c r="Y2266" s="249"/>
      <c r="Z2266" s="249"/>
      <c r="AA2266" s="249"/>
      <c r="AB2266" s="249"/>
    </row>
    <row r="2267" spans="1:28" hidden="1" outlineLevel="1">
      <c r="A2267" s="249"/>
      <c r="B2267" s="309" t="str">
        <f t="shared" ca="1" si="3307"/>
        <v>RL Capex 2027</v>
      </c>
      <c r="C2267" s="401"/>
      <c r="D2267" s="401"/>
      <c r="E2267" s="401"/>
      <c r="F2267" s="401"/>
      <c r="G2267" s="401"/>
      <c r="H2267" s="401"/>
      <c r="I2267" s="401"/>
      <c r="J2267" s="401"/>
      <c r="K2267" s="401"/>
      <c r="L2267" s="401"/>
      <c r="M2267" s="401"/>
      <c r="N2267" s="401"/>
      <c r="O2267" s="401"/>
      <c r="P2267" s="401"/>
      <c r="Q2267" s="396"/>
      <c r="R2267" s="400">
        <f>R2224</f>
        <v>0</v>
      </c>
      <c r="S2267" s="395">
        <f t="shared" si="3302"/>
        <v>0</v>
      </c>
      <c r="T2267" s="395">
        <f t="shared" si="3303"/>
        <v>0</v>
      </c>
      <c r="U2267" s="395">
        <f t="shared" si="3304"/>
        <v>0</v>
      </c>
      <c r="V2267" s="395">
        <f t="shared" si="3305"/>
        <v>0</v>
      </c>
      <c r="W2267" s="395">
        <f t="shared" si="3306"/>
        <v>0</v>
      </c>
      <c r="X2267" s="249"/>
      <c r="Y2267" s="249"/>
      <c r="Z2267" s="249"/>
      <c r="AA2267" s="249"/>
      <c r="AB2267" s="249"/>
    </row>
    <row r="2268" spans="1:28" hidden="1" outlineLevel="1">
      <c r="A2268" s="249"/>
      <c r="B2268" s="309" t="str">
        <f t="shared" ca="1" si="3307"/>
        <v>RL Capex 2028</v>
      </c>
      <c r="C2268" s="401"/>
      <c r="D2268" s="401"/>
      <c r="E2268" s="401"/>
      <c r="F2268" s="401"/>
      <c r="G2268" s="401"/>
      <c r="H2268" s="401"/>
      <c r="I2268" s="401"/>
      <c r="J2268" s="401"/>
      <c r="K2268" s="401"/>
      <c r="L2268" s="401"/>
      <c r="M2268" s="401"/>
      <c r="N2268" s="401"/>
      <c r="O2268" s="401"/>
      <c r="P2268" s="401"/>
      <c r="Q2268" s="401"/>
      <c r="R2268" s="396"/>
      <c r="S2268" s="400">
        <f>S2224</f>
        <v>0</v>
      </c>
      <c r="T2268" s="395">
        <f t="shared" si="3303"/>
        <v>0</v>
      </c>
      <c r="U2268" s="395">
        <f t="shared" si="3304"/>
        <v>0</v>
      </c>
      <c r="V2268" s="395">
        <f t="shared" si="3305"/>
        <v>0</v>
      </c>
      <c r="W2268" s="395">
        <f t="shared" si="3306"/>
        <v>0</v>
      </c>
      <c r="X2268" s="249"/>
      <c r="Y2268" s="249"/>
      <c r="Z2268" s="249"/>
      <c r="AA2268" s="249"/>
      <c r="AB2268" s="249"/>
    </row>
    <row r="2269" spans="1:28" hidden="1" outlineLevel="1">
      <c r="A2269" s="249"/>
      <c r="B2269" s="309" t="str">
        <f t="shared" ca="1" si="3307"/>
        <v>RL Capex 2029</v>
      </c>
      <c r="C2269" s="401"/>
      <c r="D2269" s="401"/>
      <c r="E2269" s="401"/>
      <c r="F2269" s="401"/>
      <c r="G2269" s="401"/>
      <c r="H2269" s="401"/>
      <c r="I2269" s="401"/>
      <c r="J2269" s="401"/>
      <c r="K2269" s="401"/>
      <c r="L2269" s="401"/>
      <c r="M2269" s="401"/>
      <c r="N2269" s="401"/>
      <c r="O2269" s="401"/>
      <c r="P2269" s="401"/>
      <c r="Q2269" s="401"/>
      <c r="R2269" s="401"/>
      <c r="S2269" s="396"/>
      <c r="T2269" s="400">
        <f>T2224</f>
        <v>0</v>
      </c>
      <c r="U2269" s="395">
        <f t="shared" si="3304"/>
        <v>0</v>
      </c>
      <c r="V2269" s="395">
        <f t="shared" si="3305"/>
        <v>0</v>
      </c>
      <c r="W2269" s="395">
        <f t="shared" si="3306"/>
        <v>0</v>
      </c>
      <c r="X2269" s="249"/>
      <c r="Y2269" s="249"/>
      <c r="Z2269" s="249"/>
      <c r="AA2269" s="249"/>
      <c r="AB2269" s="249"/>
    </row>
    <row r="2270" spans="1:28" hidden="1" outlineLevel="1">
      <c r="A2270" s="249"/>
      <c r="B2270" s="309" t="str">
        <f t="shared" ca="1" si="3307"/>
        <v>RL Capex 2030</v>
      </c>
      <c r="C2270" s="401"/>
      <c r="D2270" s="401"/>
      <c r="E2270" s="401"/>
      <c r="F2270" s="401"/>
      <c r="G2270" s="401"/>
      <c r="H2270" s="401"/>
      <c r="I2270" s="401"/>
      <c r="J2270" s="401"/>
      <c r="K2270" s="401"/>
      <c r="L2270" s="401"/>
      <c r="M2270" s="401"/>
      <c r="N2270" s="401"/>
      <c r="O2270" s="401"/>
      <c r="P2270" s="401"/>
      <c r="Q2270" s="401"/>
      <c r="R2270" s="401"/>
      <c r="S2270" s="401"/>
      <c r="T2270" s="396"/>
      <c r="U2270" s="400">
        <f>U2224</f>
        <v>0</v>
      </c>
      <c r="V2270" s="395">
        <f t="shared" si="3305"/>
        <v>0</v>
      </c>
      <c r="W2270" s="395">
        <f t="shared" si="3306"/>
        <v>0</v>
      </c>
      <c r="X2270" s="249"/>
      <c r="Y2270" s="249"/>
      <c r="Z2270" s="249"/>
      <c r="AA2270" s="249"/>
      <c r="AB2270" s="249"/>
    </row>
    <row r="2271" spans="1:28" hidden="1" outlineLevel="1">
      <c r="A2271" s="249"/>
      <c r="B2271" s="309" t="str">
        <f t="shared" ca="1" si="3307"/>
        <v>RL Capex 2031</v>
      </c>
      <c r="C2271" s="401"/>
      <c r="D2271" s="401"/>
      <c r="E2271" s="401"/>
      <c r="F2271" s="401"/>
      <c r="G2271" s="401"/>
      <c r="H2271" s="401"/>
      <c r="I2271" s="401"/>
      <c r="J2271" s="401"/>
      <c r="K2271" s="401"/>
      <c r="L2271" s="401"/>
      <c r="M2271" s="401"/>
      <c r="N2271" s="401"/>
      <c r="O2271" s="401"/>
      <c r="P2271" s="401"/>
      <c r="Q2271" s="401"/>
      <c r="R2271" s="401"/>
      <c r="S2271" s="401"/>
      <c r="T2271" s="401"/>
      <c r="U2271" s="396"/>
      <c r="V2271" s="400">
        <f>V2224</f>
        <v>0</v>
      </c>
      <c r="W2271" s="395">
        <f>IF(V2271="n/a","n/a",MAX(0,V2271-1))</f>
        <v>0</v>
      </c>
      <c r="X2271" s="249"/>
      <c r="Y2271" s="249"/>
      <c r="Z2271" s="249"/>
      <c r="AA2271" s="249"/>
      <c r="AB2271" s="249"/>
    </row>
    <row r="2272" spans="1:28" hidden="1" outlineLevel="1">
      <c r="A2272" s="249"/>
      <c r="B2272" s="309" t="str">
        <f t="shared" ca="1" si="3307"/>
        <v>RL Capex 2032</v>
      </c>
      <c r="C2272" s="401"/>
      <c r="D2272" s="401"/>
      <c r="E2272" s="401"/>
      <c r="F2272" s="401"/>
      <c r="G2272" s="401"/>
      <c r="H2272" s="401"/>
      <c r="I2272" s="401"/>
      <c r="J2272" s="401"/>
      <c r="K2272" s="401"/>
      <c r="L2272" s="401"/>
      <c r="M2272" s="401"/>
      <c r="N2272" s="401"/>
      <c r="O2272" s="401"/>
      <c r="P2272" s="401"/>
      <c r="Q2272" s="401"/>
      <c r="R2272" s="401"/>
      <c r="S2272" s="401"/>
      <c r="T2272" s="401"/>
      <c r="U2272" s="401"/>
      <c r="V2272" s="396"/>
      <c r="W2272" s="395">
        <f>W2224</f>
        <v>0</v>
      </c>
      <c r="X2272" s="249"/>
      <c r="Y2272" s="249"/>
      <c r="Z2272" s="249"/>
      <c r="AA2272" s="249"/>
      <c r="AB2272" s="249"/>
    </row>
    <row r="2273" spans="1:28" hidden="1" outlineLevel="1">
      <c r="A2273" s="249"/>
      <c r="B2273" s="332"/>
      <c r="C2273" s="395"/>
      <c r="D2273" s="395"/>
      <c r="E2273" s="395"/>
      <c r="F2273" s="395"/>
      <c r="G2273" s="395"/>
      <c r="H2273" s="395"/>
      <c r="I2273" s="395"/>
      <c r="J2273" s="395"/>
      <c r="K2273" s="395"/>
      <c r="L2273" s="395"/>
      <c r="M2273" s="395"/>
      <c r="N2273" s="395"/>
      <c r="O2273" s="395"/>
      <c r="P2273" s="395"/>
      <c r="Q2273" s="395"/>
      <c r="R2273" s="395"/>
      <c r="S2273" s="395"/>
      <c r="T2273" s="395"/>
      <c r="U2273" s="395"/>
      <c r="V2273" s="395"/>
      <c r="W2273" s="395"/>
      <c r="X2273" s="249"/>
      <c r="Y2273" s="249"/>
      <c r="Z2273" s="249"/>
      <c r="AA2273" s="249"/>
      <c r="AB2273" s="249"/>
    </row>
    <row r="2274" spans="1:28" collapsed="1">
      <c r="A2274" s="322"/>
      <c r="B2274" s="336" t="s">
        <v>192</v>
      </c>
      <c r="C2274" s="460">
        <f ca="1">(IF(OR($C2224&lt;&gt;"n/a",C2224&lt;&gt;"n/a"),IF(SUM(C2227:C2249)=0,0,IF((SUMPRODUCT(C2227:C2249,C2251:C2273)/SUM(C2227:C2249))&lt;0,1,(SUMPRODUCT(C2227:C2249,C2251:C2273)/SUM(C2227:C2249)))),"n/a"))</f>
        <v>0</v>
      </c>
      <c r="D2274" s="460">
        <f ca="1">(IF(OR($C2224&lt;&gt;"n/a",D2224&lt;&gt;"n/a"),IF(SUM(D2227:D2249)=0,0,IF((SUMPRODUCT(D2227:D2249,D2251:D2273)/SUM(D2227:D2249))&lt;0,1,(SUMPRODUCT(D2227:D2249,D2251:D2273)/SUM(D2227:D2249)))),"n/a"))</f>
        <v>0</v>
      </c>
      <c r="E2274" s="460">
        <f t="shared" ref="E2274:W2274" ca="1" si="3308">(IF(OR($C2224&lt;&gt;"n/a",E2224&lt;&gt;"n/a"),IF(SUM(E2227:E2249)=0,0,IF((SUMPRODUCT(E2227:E2249,E2251:E2273)/SUM(E2227:E2249))&lt;0,1,(SUMPRODUCT(E2227:E2249,E2251:E2273)/SUM(E2227:E2249)))),"n/a"))</f>
        <v>0</v>
      </c>
      <c r="F2274" s="460">
        <f t="shared" ca="1" si="3308"/>
        <v>0</v>
      </c>
      <c r="G2274" s="460">
        <f t="shared" ca="1" si="3308"/>
        <v>0</v>
      </c>
      <c r="H2274" s="460">
        <f t="shared" ca="1" si="3308"/>
        <v>0</v>
      </c>
      <c r="I2274" s="460">
        <f t="shared" ca="1" si="3308"/>
        <v>0</v>
      </c>
      <c r="J2274" s="460">
        <f t="shared" ca="1" si="3308"/>
        <v>0</v>
      </c>
      <c r="K2274" s="460">
        <f t="shared" ca="1" si="3308"/>
        <v>0</v>
      </c>
      <c r="L2274" s="460">
        <f t="shared" ca="1" si="3308"/>
        <v>0</v>
      </c>
      <c r="M2274" s="460">
        <f t="shared" ca="1" si="3308"/>
        <v>0</v>
      </c>
      <c r="N2274" s="460">
        <f t="shared" ca="1" si="3308"/>
        <v>0</v>
      </c>
      <c r="O2274" s="460">
        <f t="shared" ca="1" si="3308"/>
        <v>0</v>
      </c>
      <c r="P2274" s="460">
        <f t="shared" ca="1" si="3308"/>
        <v>0</v>
      </c>
      <c r="Q2274" s="460">
        <f t="shared" ca="1" si="3308"/>
        <v>0</v>
      </c>
      <c r="R2274" s="460">
        <f t="shared" ca="1" si="3308"/>
        <v>0</v>
      </c>
      <c r="S2274" s="460">
        <f t="shared" ca="1" si="3308"/>
        <v>0</v>
      </c>
      <c r="T2274" s="460">
        <f t="shared" ca="1" si="3308"/>
        <v>0</v>
      </c>
      <c r="U2274" s="460">
        <f t="shared" ca="1" si="3308"/>
        <v>0</v>
      </c>
      <c r="V2274" s="460">
        <f t="shared" ca="1" si="3308"/>
        <v>0</v>
      </c>
      <c r="W2274" s="460">
        <f t="shared" ca="1" si="3308"/>
        <v>0</v>
      </c>
      <c r="X2274" s="249"/>
      <c r="Y2274" s="249"/>
      <c r="Z2274" s="249"/>
      <c r="AA2274" s="249"/>
      <c r="AB2274" s="249"/>
    </row>
    <row r="2275" spans="1:28">
      <c r="A2275" s="249"/>
      <c r="B2275" s="249"/>
      <c r="C2275" s="395"/>
      <c r="D2275" s="395"/>
      <c r="E2275" s="395"/>
      <c r="F2275" s="395"/>
      <c r="G2275" s="395"/>
      <c r="H2275" s="395"/>
      <c r="I2275" s="395"/>
      <c r="J2275" s="395"/>
      <c r="K2275" s="395"/>
      <c r="L2275" s="395"/>
      <c r="M2275" s="395"/>
      <c r="N2275" s="395"/>
      <c r="O2275" s="395"/>
      <c r="P2275" s="395"/>
      <c r="Q2275" s="395"/>
      <c r="R2275" s="395"/>
      <c r="S2275" s="395"/>
      <c r="T2275" s="395"/>
      <c r="U2275" s="395"/>
      <c r="V2275" s="395"/>
      <c r="W2275" s="395"/>
      <c r="X2275" s="249"/>
      <c r="Y2275" s="249"/>
      <c r="Z2275" s="249"/>
      <c r="AA2275" s="249"/>
      <c r="AB2275" s="249"/>
    </row>
    <row r="2276" spans="1:28">
      <c r="A2276" s="72" t="s">
        <v>146</v>
      </c>
      <c r="B2276" s="142">
        <f>VLOOKUP($A2276,'RFM input'!$E$7:$F$56,2,FALSE)</f>
        <v>0</v>
      </c>
      <c r="C2276" s="402"/>
      <c r="D2276" s="402"/>
      <c r="E2276" s="403"/>
      <c r="F2276" s="403"/>
      <c r="G2276" s="403"/>
      <c r="H2276" s="403"/>
      <c r="I2276" s="403"/>
      <c r="J2276" s="403"/>
      <c r="K2276" s="403"/>
      <c r="L2276" s="403"/>
      <c r="M2276" s="403"/>
      <c r="N2276" s="403"/>
      <c r="O2276" s="403"/>
      <c r="P2276" s="403"/>
      <c r="Q2276" s="403"/>
      <c r="R2276" s="403"/>
      <c r="S2276" s="403"/>
      <c r="T2276" s="403"/>
      <c r="U2276" s="403"/>
      <c r="V2276" s="403"/>
      <c r="W2276" s="403"/>
      <c r="X2276" s="249"/>
      <c r="Y2276" s="249"/>
      <c r="Z2276" s="249"/>
      <c r="AA2276" s="249"/>
      <c r="AB2276" s="249"/>
    </row>
    <row r="2277" spans="1:28">
      <c r="A2277" s="378">
        <f>VALUE(REPLACE(A2276,1,12,""))</f>
        <v>43</v>
      </c>
      <c r="B2277" s="317" t="s">
        <v>195</v>
      </c>
      <c r="C2277" s="389">
        <f ca="1">OFFSET('TAB roll forward'!$H$7,A2277,0)</f>
        <v>0</v>
      </c>
      <c r="D2277" s="404">
        <f ca="1">'RAB remaining lives'!D2282</f>
        <v>0</v>
      </c>
      <c r="E2277" s="404">
        <f ca="1">'RAB remaining lives'!E2282</f>
        <v>0</v>
      </c>
      <c r="F2277" s="404">
        <f ca="1">'RAB remaining lives'!F2282</f>
        <v>0</v>
      </c>
      <c r="G2277" s="404">
        <f ca="1">'RAB remaining lives'!G2282</f>
        <v>0</v>
      </c>
      <c r="H2277" s="404">
        <f ca="1">'RAB remaining lives'!H2282</f>
        <v>0</v>
      </c>
      <c r="I2277" s="404">
        <f ca="1">'RAB remaining lives'!I2282</f>
        <v>0</v>
      </c>
      <c r="J2277" s="404">
        <f ca="1">'RAB remaining lives'!J2282</f>
        <v>0</v>
      </c>
      <c r="K2277" s="404">
        <f ca="1">'RAB remaining lives'!K2282</f>
        <v>0</v>
      </c>
      <c r="L2277" s="404">
        <f ca="1">'RAB remaining lives'!L2282</f>
        <v>0</v>
      </c>
      <c r="M2277" s="404">
        <f ca="1">'RAB remaining lives'!M2282</f>
        <v>0</v>
      </c>
      <c r="N2277" s="404">
        <f>'RAB remaining lives'!N2282</f>
        <v>0</v>
      </c>
      <c r="O2277" s="404">
        <f>'RAB remaining lives'!O2282</f>
        <v>0</v>
      </c>
      <c r="P2277" s="404">
        <f>'RAB remaining lives'!P2282</f>
        <v>0</v>
      </c>
      <c r="Q2277" s="404">
        <f>'RAB remaining lives'!Q2282</f>
        <v>0</v>
      </c>
      <c r="R2277" s="404">
        <f>'RAB remaining lives'!R2282</f>
        <v>0</v>
      </c>
      <c r="S2277" s="404">
        <f>'RAB remaining lives'!S2282</f>
        <v>0</v>
      </c>
      <c r="T2277" s="404">
        <f>'RAB remaining lives'!T2282</f>
        <v>0</v>
      </c>
      <c r="U2277" s="404">
        <f>'RAB remaining lives'!U2282</f>
        <v>0</v>
      </c>
      <c r="V2277" s="404">
        <f>'RAB remaining lives'!V2282</f>
        <v>0</v>
      </c>
      <c r="W2277" s="404">
        <f>'RAB remaining lives'!W2282</f>
        <v>0</v>
      </c>
      <c r="X2277" s="249"/>
      <c r="Y2277" s="249"/>
      <c r="Z2277" s="249"/>
      <c r="AA2277" s="249"/>
      <c r="AB2277" s="249"/>
    </row>
    <row r="2278" spans="1:28">
      <c r="A2278" s="249"/>
      <c r="B2278" s="249" t="s">
        <v>326</v>
      </c>
      <c r="C2278" s="391">
        <f ca="1">OFFSET('RFM input'!$X$6,$A2277,0)</f>
        <v>0</v>
      </c>
      <c r="D2278" s="390">
        <f ca="1">OFFSET('RFM input'!$Y$6,$A2277,0)</f>
        <v>0</v>
      </c>
      <c r="E2278" s="390">
        <f ca="1">OFFSET('RFM input'!$Y$6,$A2277,0)</f>
        <v>0</v>
      </c>
      <c r="F2278" s="390">
        <f ca="1">OFFSET('RFM input'!$Y$6,$A2277,0)</f>
        <v>0</v>
      </c>
      <c r="G2278" s="390">
        <f ca="1">OFFSET('RFM input'!$Y$6,$A2277,0)</f>
        <v>0</v>
      </c>
      <c r="H2278" s="390">
        <f ca="1">OFFSET('RFM input'!$Y$6,$A2277,0)</f>
        <v>0</v>
      </c>
      <c r="I2278" s="390">
        <f ca="1">OFFSET('RFM input'!$Y$6,'TAB remaining lives'!$A2277,0)</f>
        <v>0</v>
      </c>
      <c r="J2278" s="390">
        <f ca="1">OFFSET('RFM input'!$Y$6,'TAB remaining lives'!$A2277,0)</f>
        <v>0</v>
      </c>
      <c r="K2278" s="390">
        <f ca="1">OFFSET('RFM input'!$Y$6,'TAB remaining lives'!$A2277,0)</f>
        <v>0</v>
      </c>
      <c r="L2278" s="390">
        <f ca="1">OFFSET('RFM input'!$Y$6,'TAB remaining lives'!$A2277,0)</f>
        <v>0</v>
      </c>
      <c r="M2278" s="390">
        <f ca="1">OFFSET('RFM input'!$Y$6,'TAB remaining lives'!$A2277,0)</f>
        <v>0</v>
      </c>
      <c r="N2278" s="390"/>
      <c r="O2278" s="390"/>
      <c r="P2278" s="390"/>
      <c r="Q2278" s="390"/>
      <c r="R2278" s="390"/>
      <c r="S2278" s="390"/>
      <c r="T2278" s="390"/>
      <c r="U2278" s="390"/>
      <c r="V2278" s="390"/>
      <c r="W2278" s="390"/>
      <c r="X2278" s="249"/>
      <c r="Y2278" s="249"/>
      <c r="Z2278" s="249"/>
      <c r="AA2278" s="249"/>
      <c r="AB2278" s="249"/>
    </row>
    <row r="2279" spans="1:28">
      <c r="A2279" s="249"/>
      <c r="B2279" s="317" t="s">
        <v>300</v>
      </c>
      <c r="C2279" s="392"/>
      <c r="D2279" s="393">
        <f ca="1">IF(D$6=(OFFSET('RFM input'!$G$60,0,'RFM input'!$AA$7)),OFFSET('RFM input'!$I$454,$A2277,0),0)</f>
        <v>0</v>
      </c>
      <c r="E2279" s="390">
        <f ca="1">IF(E$6=(OFFSET('RFM input'!$G$60,0,'RFM input'!$AA$7)),OFFSET('RFM input'!$I$454,$A2277,0),0)</f>
        <v>0</v>
      </c>
      <c r="F2279" s="390">
        <f ca="1">IF(F$6=(OFFSET('RFM input'!$G$60,0,'RFM input'!$AA$7)),OFFSET('RFM input'!$I$454,$A2277,0),0)</f>
        <v>0</v>
      </c>
      <c r="G2279" s="390">
        <f ca="1">IF(G$6=(OFFSET('RFM input'!$G$60,0,'RFM input'!$AA$7)),OFFSET('RFM input'!$I$454,$A2277,0),0)</f>
        <v>0</v>
      </c>
      <c r="H2279" s="390">
        <f ca="1">IF(H$6=(OFFSET('RFM input'!$G$60,0,'RFM input'!$AA$7)),OFFSET('RFM input'!$I$454,$A2277,0),0)</f>
        <v>0</v>
      </c>
      <c r="I2279" s="390">
        <f ca="1">IF(I$6=(OFFSET('RFM input'!$G$60,0,'RFM input'!$AA$7)),OFFSET('RFM input'!$I$454,$A2277,0),0)</f>
        <v>0</v>
      </c>
      <c r="J2279" s="390">
        <f ca="1">IF(J$6=(OFFSET('RFM input'!$G$60,0,'RFM input'!$AA$7)),OFFSET('RFM input'!$I$454,$A2277,0),0)</f>
        <v>0</v>
      </c>
      <c r="K2279" s="390">
        <f ca="1">IF(K$6=(OFFSET('RFM input'!$G$60,0,'RFM input'!$AA$7)),OFFSET('RFM input'!$I$454,$A2277,0),0)</f>
        <v>0</v>
      </c>
      <c r="L2279" s="390">
        <f ca="1">IF(L$6=(OFFSET('RFM input'!$G$60,0,'RFM input'!$AA$7)),OFFSET('RFM input'!$I$454,$A2277,0),0)</f>
        <v>0</v>
      </c>
      <c r="M2279" s="390">
        <f ca="1">IF(M$6=(OFFSET('RFM input'!$G$60,0,'RFM input'!$AA$7)),OFFSET('RFM input'!$I$454,$A2277,0),0)</f>
        <v>0</v>
      </c>
      <c r="N2279" s="390"/>
      <c r="O2279" s="390"/>
      <c r="P2279" s="390"/>
      <c r="Q2279" s="390"/>
      <c r="R2279" s="390"/>
      <c r="S2279" s="390"/>
      <c r="T2279" s="390"/>
      <c r="U2279" s="390"/>
      <c r="V2279" s="390"/>
      <c r="W2279" s="390"/>
      <c r="X2279" s="249"/>
      <c r="Y2279" s="249"/>
      <c r="Z2279" s="249"/>
      <c r="AA2279" s="249"/>
      <c r="AB2279" s="249"/>
    </row>
    <row r="2280" spans="1:28">
      <c r="A2280" s="249"/>
      <c r="B2280" s="317" t="s">
        <v>309</v>
      </c>
      <c r="C2280" s="392"/>
      <c r="D2280" s="391">
        <f ca="1">IF(D$6=(OFFSET('RFM input'!$G$60,0,'RFM input'!$AA$7)),OFFSET('RFM input'!$K$454,$A2277,0),0)</f>
        <v>0</v>
      </c>
      <c r="E2280" s="394">
        <f ca="1">IF(E$6=(OFFSET('RFM input'!$G$60,0,'RFM input'!$AA$7)),OFFSET('RFM input'!$K$454,$A2277,0),0)</f>
        <v>0</v>
      </c>
      <c r="F2280" s="394">
        <f ca="1">IF(F$6=(OFFSET('RFM input'!$G$60,0,'RFM input'!$AA$7)),OFFSET('RFM input'!$K$454,$A2277,0),0)</f>
        <v>0</v>
      </c>
      <c r="G2280" s="394">
        <f ca="1">IF(G$6=(OFFSET('RFM input'!$G$60,0,'RFM input'!$AA$7)),OFFSET('RFM input'!$K$454,$A2277,0),0)</f>
        <v>0</v>
      </c>
      <c r="H2280" s="394">
        <f ca="1">IF(H$6=(OFFSET('RFM input'!$G$60,0,'RFM input'!$AA$7)),OFFSET('RFM input'!$K$454,$A2277,0),0)</f>
        <v>0</v>
      </c>
      <c r="I2280" s="394">
        <f ca="1">IF(I$6=(OFFSET('RFM input'!$G$60,0,'RFM input'!$AA$7)),OFFSET('RFM input'!$K$454,$A2277,0),0)</f>
        <v>0</v>
      </c>
      <c r="J2280" s="394">
        <f ca="1">IF(J$6=(OFFSET('RFM input'!$G$60,0,'RFM input'!$AA$7)),OFFSET('RFM input'!$K$454,$A2277,0),0)</f>
        <v>0</v>
      </c>
      <c r="K2280" s="394">
        <f ca="1">IF(K$6=(OFFSET('RFM input'!$G$60,0,'RFM input'!$AA$7)),OFFSET('RFM input'!$K$454,$A2277,0),0)</f>
        <v>0</v>
      </c>
      <c r="L2280" s="394">
        <f ca="1">IF(L$6=(OFFSET('RFM input'!$G$60,0,'RFM input'!$AA$7)),OFFSET('RFM input'!$K$454,$A2277,0),0)</f>
        <v>0</v>
      </c>
      <c r="M2280" s="394">
        <f ca="1">IF(M$6=(OFFSET('RFM input'!$G$60,0,'RFM input'!$AA$7)),OFFSET('RFM input'!$K$454,$A2277,0),0)</f>
        <v>0</v>
      </c>
      <c r="N2280" s="394"/>
      <c r="O2280" s="394"/>
      <c r="P2280" s="394"/>
      <c r="Q2280" s="394"/>
      <c r="R2280" s="394"/>
      <c r="S2280" s="394"/>
      <c r="T2280" s="394"/>
      <c r="U2280" s="394"/>
      <c r="V2280" s="394"/>
      <c r="W2280" s="394"/>
      <c r="X2280" s="249"/>
      <c r="Y2280" s="249"/>
      <c r="Z2280" s="249"/>
      <c r="AA2280" s="249"/>
      <c r="AB2280" s="249"/>
    </row>
    <row r="2281" spans="1:28" hidden="1" outlineLevel="1">
      <c r="A2281" s="459">
        <v>-1</v>
      </c>
      <c r="B2281" s="309" t="s">
        <v>303</v>
      </c>
      <c r="C2281" s="395"/>
      <c r="D2281" s="395">
        <f t="shared" ref="D2281" ca="1" si="3309">IF(D2305="n/a",0,IF(AND(D2279=0,C2281=0),0,
IF(AND(D2279&lt;&gt;0,C2281=0),D2279,
IF(AND(D2280&lt;&gt;0,C2281&lt;&gt;0),(C2281-(C2281/C2305))+D2279,
IF(C2305&lt;1,0,(C2281-(C2281/C2305)))))))</f>
        <v>0</v>
      </c>
      <c r="E2281" s="395">
        <f t="shared" ref="E2281" ca="1" si="3310">IF(E2305="n/a",0,IF(AND(E2279=0,D2281=0),0,
IF(AND(E2279&lt;&gt;0,D2281=0),E2279,
IF(AND(E2280&lt;&gt;0,D2281&lt;&gt;0),(D2281-(D2281/D2305))+E2279,
IF(D2305&lt;1,0,(D2281-(D2281/D2305)))))))</f>
        <v>0</v>
      </c>
      <c r="F2281" s="395">
        <f t="shared" ref="F2281" ca="1" si="3311">IF(F2305="n/a",0,IF(AND(F2279=0,E2281=0),0,
IF(AND(F2279&lt;&gt;0,E2281=0),F2279,
IF(AND(F2280&lt;&gt;0,E2281&lt;&gt;0),(E2281-(E2281/E2305))+F2279,
IF(E2305&lt;1,0,(E2281-(E2281/E2305)))))))</f>
        <v>0</v>
      </c>
      <c r="G2281" s="395">
        <f t="shared" ref="G2281" ca="1" si="3312">IF(G2305="n/a",0,IF(AND(G2279=0,F2281=0),0,
IF(AND(G2279&lt;&gt;0,F2281=0),G2279,
IF(AND(G2280&lt;&gt;0,F2281&lt;&gt;0),(F2281-(F2281/F2305))+G2279,
IF(F2305&lt;1,0,(F2281-(F2281/F2305)))))))</f>
        <v>0</v>
      </c>
      <c r="H2281" s="395">
        <f ca="1">IF(H2305="n/a",0,IF(AND(H2279=0,G2281=0),0,
IF(AND(H2279&lt;&gt;0,G2281=0),H2279,
IF(AND(H2280&lt;&gt;0,G2281&lt;&gt;0),(G2281-(G2281/G2305))+H2279,
IF(G2305&lt;1,0,(G2281-(G2281/G2305)))))))</f>
        <v>0</v>
      </c>
      <c r="I2281" s="395">
        <f t="shared" ref="I2281" ca="1" si="3313">IF(I2305="n/a",0,IF(AND(I2279=0,H2281=0),0,
IF(AND(I2279&lt;&gt;0,H2281=0),I2279,
IF(AND(I2280&lt;&gt;0,H2281&lt;&gt;0),(H2281-(H2281/H2305))+I2279,
IF(H2305&lt;1,0,(H2281-(H2281/H2305)))))))</f>
        <v>0</v>
      </c>
      <c r="J2281" s="395">
        <f t="shared" ref="J2281" ca="1" si="3314">IF(J2305="n/a",0,IF(AND(J2279=0,I2281=0),0,
IF(AND(J2279&lt;&gt;0,I2281=0),J2279,
IF(AND(J2280&lt;&gt;0,I2281&lt;&gt;0),(I2281-(I2281/I2305))+J2279,
IF(I2305&lt;1,0,(I2281-(I2281/I2305)))))))</f>
        <v>0</v>
      </c>
      <c r="K2281" s="395">
        <f t="shared" ref="K2281" ca="1" si="3315">IF(K2305="n/a",0,IF(AND(K2279=0,J2281=0),0,
IF(AND(K2279&lt;&gt;0,J2281=0),K2279,
IF(AND(K2280&lt;&gt;0,J2281&lt;&gt;0),(J2281-(J2281/J2305))+K2279,
IF(J2305&lt;1,0,(J2281-(J2281/J2305)))))))</f>
        <v>0</v>
      </c>
      <c r="L2281" s="395">
        <f t="shared" ref="L2281" ca="1" si="3316">IF(L2305="n/a",0,IF(AND(L2279=0,K2281=0),0,
IF(AND(L2279&lt;&gt;0,K2281=0),L2279,
IF(AND(L2280&lt;&gt;0,K2281&lt;&gt;0),(K2281-(K2281/K2305))+L2279,
IF(K2305&lt;1,0,(K2281-(K2281/K2305)))))))</f>
        <v>0</v>
      </c>
      <c r="M2281" s="395">
        <f t="shared" ref="M2281" ca="1" si="3317">IF(M2305="n/a",0,IF(AND(M2279=0,L2281=0),0,
IF(AND(M2279&lt;&gt;0,L2281=0),M2279,
IF(AND(M2280&lt;&gt;0,L2281&lt;&gt;0),(L2281-(L2281/L2305))+M2279,
IF(L2305&lt;1,0,(L2281-(L2281/L2305)))))))</f>
        <v>0</v>
      </c>
      <c r="N2281" s="395">
        <f t="shared" ref="N2281" ca="1" si="3318">IF(N2305="n/a",0,IF(AND(N2279=0,M2281=0),0,
IF(AND(N2279&lt;&gt;0,M2281=0),N2279,
IF(AND(N2280&lt;&gt;0,M2281&lt;&gt;0),(M2281-(M2281/M2305))+N2279,
IF(M2305&lt;1,0,(M2281-(M2281/M2305)))))))</f>
        <v>0</v>
      </c>
      <c r="O2281" s="395">
        <f t="shared" ref="O2281" ca="1" si="3319">IF(O2305="n/a",0,IF(AND(O2279=0,N2281=0),0,
IF(AND(O2279&lt;&gt;0,N2281=0),O2279,
IF(AND(O2280&lt;&gt;0,N2281&lt;&gt;0),(N2281-(N2281/N2305))+O2279,
IF(N2305&lt;1,0,(N2281-(N2281/N2305)))))))</f>
        <v>0</v>
      </c>
      <c r="P2281" s="395">
        <f t="shared" ref="P2281" ca="1" si="3320">IF(P2305="n/a",0,IF(AND(P2279=0,O2281=0),0,
IF(AND(P2279&lt;&gt;0,O2281=0),P2279,
IF(AND(P2280&lt;&gt;0,O2281&lt;&gt;0),(O2281-(O2281/O2305))+P2279,
IF(O2305&lt;1,0,(O2281-(O2281/O2305)))))))</f>
        <v>0</v>
      </c>
      <c r="Q2281" s="395">
        <f t="shared" ref="Q2281" ca="1" si="3321">IF(Q2305="n/a",0,IF(AND(Q2279=0,P2281=0),0,
IF(AND(Q2279&lt;&gt;0,P2281=0),Q2279,
IF(AND(Q2280&lt;&gt;0,P2281&lt;&gt;0),(P2281-(P2281/P2305))+Q2279,
IF(P2305&lt;1,0,(P2281-(P2281/P2305)))))))</f>
        <v>0</v>
      </c>
      <c r="R2281" s="395">
        <f t="shared" ref="R2281" ca="1" si="3322">IF(R2305="n/a",0,IF(AND(R2279=0,Q2281=0),0,
IF(AND(R2279&lt;&gt;0,Q2281=0),R2279,
IF(AND(R2280&lt;&gt;0,Q2281&lt;&gt;0),(Q2281-(Q2281/Q2305))+R2279,
IF(Q2305&lt;1,0,(Q2281-(Q2281/Q2305)))))))</f>
        <v>0</v>
      </c>
      <c r="S2281" s="395">
        <f t="shared" ref="S2281" ca="1" si="3323">IF(S2305="n/a",0,IF(AND(S2279=0,R2281=0),0,
IF(AND(S2279&lt;&gt;0,R2281=0),S2279,
IF(AND(S2280&lt;&gt;0,R2281&lt;&gt;0),(R2281-(R2281/R2305))+S2279,
IF(R2305&lt;1,0,(R2281-(R2281/R2305)))))))</f>
        <v>0</v>
      </c>
      <c r="T2281" s="395">
        <f t="shared" ref="T2281" ca="1" si="3324">IF(T2305="n/a",0,IF(AND(T2279=0,S2281=0),0,
IF(AND(T2279&lt;&gt;0,S2281=0),T2279,
IF(AND(T2280&lt;&gt;0,S2281&lt;&gt;0),(S2281-(S2281/S2305))+T2279,
IF(S2305&lt;1,0,(S2281-(S2281/S2305)))))))</f>
        <v>0</v>
      </c>
      <c r="U2281" s="395">
        <f t="shared" ref="U2281" ca="1" si="3325">IF(U2305="n/a",0,IF(AND(U2279=0,T2281=0),0,
IF(AND(U2279&lt;&gt;0,T2281=0),U2279,
IF(AND(U2280&lt;&gt;0,T2281&lt;&gt;0),(T2281-(T2281/T2305))+U2279,
IF(T2305&lt;1,0,(T2281-(T2281/T2305)))))))</f>
        <v>0</v>
      </c>
      <c r="V2281" s="395">
        <f t="shared" ref="V2281" ca="1" si="3326">IF(V2305="n/a",0,IF(AND(V2279=0,U2281=0),0,
IF(AND(V2279&lt;&gt;0,U2281=0),V2279,
IF(AND(V2280&lt;&gt;0,U2281&lt;&gt;0),(U2281-(U2281/U2305))+V2279,
IF(U2305&lt;1,0,(U2281-(U2281/U2305)))))))</f>
        <v>0</v>
      </c>
      <c r="W2281" s="395">
        <f t="shared" ref="W2281" ca="1" si="3327">IF(W2305="n/a",0,IF(AND(W2279=0,V2281=0),0,
IF(AND(W2279&lt;&gt;0,V2281=0),W2279,
IF(AND(W2280&lt;&gt;0,V2281&lt;&gt;0),(V2281-(V2281/V2305))+W2279,
IF(V2305&lt;1,0,(V2281-(V2281/V2305)))))))</f>
        <v>0</v>
      </c>
      <c r="X2281" s="249"/>
      <c r="Y2281" s="249"/>
      <c r="Z2281" s="249"/>
      <c r="AA2281" s="249"/>
      <c r="AB2281" s="249"/>
    </row>
    <row r="2282" spans="1:28" hidden="1" outlineLevel="1">
      <c r="A2282" s="331">
        <v>0</v>
      </c>
      <c r="B2282" s="309" t="s">
        <v>194</v>
      </c>
      <c r="C2282" s="400">
        <f ca="1">C2277</f>
        <v>0</v>
      </c>
      <c r="D2282" s="395">
        <f ca="1">IF(C2306="n/a",C2282,IFERROR(IF((OFFSET($C2282,0,$A2282))&lt;0,
MIN(0,C2282-(OFFSET($C2282,0,$A2282)/(OFFSET($C2277,-$A2281,$A2282)))),
MAX(0,C2282-(OFFSET($C2282,0,$A2282)/(OFFSET($C2277,-$A2281,$A2282))))),0))</f>
        <v>0</v>
      </c>
      <c r="E2282" s="395">
        <f t="shared" ref="E2282" ca="1" si="3328">IF(D2306="n/a",D2282,IFERROR(IF((OFFSET($C2282,0,$A2282))&lt;0,
MIN(0,D2282-(OFFSET($C2282,0,$A2282)/(OFFSET($C2277,-$A2281,$A2282)))),
MAX(0,D2282-(OFFSET($C2282,0,$A2282)/(OFFSET($C2277,-$A2281,$A2282))))),0))</f>
        <v>0</v>
      </c>
      <c r="F2282" s="395">
        <f t="shared" ref="F2282:F2283" ca="1" si="3329">IF(E2306="n/a",E2282,IFERROR(IF((OFFSET($C2282,0,$A2282))&lt;0,
MIN(0,E2282-(OFFSET($C2282,0,$A2282)/(OFFSET($C2277,-$A2281,$A2282)))),
MAX(0,E2282-(OFFSET($C2282,0,$A2282)/(OFFSET($C2277,-$A2281,$A2282))))),0))</f>
        <v>0</v>
      </c>
      <c r="G2282" s="395">
        <f t="shared" ref="G2282:G2284" ca="1" si="3330">IF(F2306="n/a",F2282,IFERROR(IF((OFFSET($C2282,0,$A2282))&lt;0,
MIN(0,F2282-(OFFSET($C2282,0,$A2282)/(OFFSET($C2277,-$A2281,$A2282)))),
MAX(0,F2282-(OFFSET($C2282,0,$A2282)/(OFFSET($C2277,-$A2281,$A2282))))),0))</f>
        <v>0</v>
      </c>
      <c r="H2282" s="395">
        <f t="shared" ref="H2282:H2285" ca="1" si="3331">IF(G2306="n/a",G2282,IFERROR(IF((OFFSET($C2282,0,$A2282))&lt;0,
MIN(0,G2282-(OFFSET($C2282,0,$A2282)/(OFFSET($C2277,-$A2281,$A2282)))),
MAX(0,G2282-(OFFSET($C2282,0,$A2282)/(OFFSET($C2277,-$A2281,$A2282))))),0))</f>
        <v>0</v>
      </c>
      <c r="I2282" s="395">
        <f t="shared" ref="I2282:I2286" ca="1" si="3332">IF(H2306="n/a",H2282,IFERROR(IF((OFFSET($C2282,0,$A2282))&lt;0,
MIN(0,H2282-(OFFSET($C2282,0,$A2282)/(OFFSET($C2277,-$A2281,$A2282)))),
MAX(0,H2282-(OFFSET($C2282,0,$A2282)/(OFFSET($C2277,-$A2281,$A2282))))),0))</f>
        <v>0</v>
      </c>
      <c r="J2282" s="395">
        <f t="shared" ref="J2282:J2287" ca="1" si="3333">IF(I2306="n/a",I2282,IFERROR(IF((OFFSET($C2282,0,$A2282))&lt;0,
MIN(0,I2282-(OFFSET($C2282,0,$A2282)/(OFFSET($C2277,-$A2281,$A2282)))),
MAX(0,I2282-(OFFSET($C2282,0,$A2282)/(OFFSET($C2277,-$A2281,$A2282))))),0))</f>
        <v>0</v>
      </c>
      <c r="K2282" s="395">
        <f t="shared" ref="K2282:K2288" ca="1" si="3334">IF(J2306="n/a",J2282,IFERROR(IF((OFFSET($C2282,0,$A2282))&lt;0,
MIN(0,J2282-(OFFSET($C2282,0,$A2282)/(OFFSET($C2277,-$A2281,$A2282)))),
MAX(0,J2282-(OFFSET($C2282,0,$A2282)/(OFFSET($C2277,-$A2281,$A2282))))),0))</f>
        <v>0</v>
      </c>
      <c r="L2282" s="395">
        <f t="shared" ref="L2282:L2289" ca="1" si="3335">IF(K2306="n/a",K2282,IFERROR(IF((OFFSET($C2282,0,$A2282))&lt;0,
MIN(0,K2282-(OFFSET($C2282,0,$A2282)/(OFFSET($C2277,-$A2281,$A2282)))),
MAX(0,K2282-(OFFSET($C2282,0,$A2282)/(OFFSET($C2277,-$A2281,$A2282))))),0))</f>
        <v>0</v>
      </c>
      <c r="M2282" s="395">
        <f t="shared" ref="M2282:M2290" ca="1" si="3336">IF(L2306="n/a",L2282,IFERROR(IF((OFFSET($C2282,0,$A2282))&lt;0,
MIN(0,L2282-(OFFSET($C2282,0,$A2282)/(OFFSET($C2277,-$A2281,$A2282)))),
MAX(0,L2282-(OFFSET($C2282,0,$A2282)/(OFFSET($C2277,-$A2281,$A2282))))),0))</f>
        <v>0</v>
      </c>
      <c r="N2282" s="395">
        <f t="shared" ref="N2282:N2291" ca="1" si="3337">IF(M2306="n/a",M2282,IFERROR(IF((OFFSET($C2282,0,$A2282))&lt;0,
MIN(0,M2282-(OFFSET($C2282,0,$A2282)/(OFFSET($C2277,-$A2281,$A2282)))),
MAX(0,M2282-(OFFSET($C2282,0,$A2282)/(OFFSET($C2277,-$A2281,$A2282))))),0))</f>
        <v>0</v>
      </c>
      <c r="O2282" s="395">
        <f t="shared" ref="O2282:O2292" ca="1" si="3338">IF(N2306="n/a",N2282,IFERROR(IF((OFFSET($C2282,0,$A2282))&lt;0,
MIN(0,N2282-(OFFSET($C2282,0,$A2282)/(OFFSET($C2277,-$A2281,$A2282)))),
MAX(0,N2282-(OFFSET($C2282,0,$A2282)/(OFFSET($C2277,-$A2281,$A2282))))),0))</f>
        <v>0</v>
      </c>
      <c r="P2282" s="395">
        <f t="shared" ref="P2282:P2293" ca="1" si="3339">IF(O2306="n/a",O2282,IFERROR(IF((OFFSET($C2282,0,$A2282))&lt;0,
MIN(0,O2282-(OFFSET($C2282,0,$A2282)/(OFFSET($C2277,-$A2281,$A2282)))),
MAX(0,O2282-(OFFSET($C2282,0,$A2282)/(OFFSET($C2277,-$A2281,$A2282))))),0))</f>
        <v>0</v>
      </c>
      <c r="Q2282" s="395">
        <f t="shared" ref="Q2282:Q2294" ca="1" si="3340">IF(P2306="n/a",P2282,IFERROR(IF((OFFSET($C2282,0,$A2282))&lt;0,
MIN(0,P2282-(OFFSET($C2282,0,$A2282)/(OFFSET($C2277,-$A2281,$A2282)))),
MAX(0,P2282-(OFFSET($C2282,0,$A2282)/(OFFSET($C2277,-$A2281,$A2282))))),0))</f>
        <v>0</v>
      </c>
      <c r="R2282" s="395">
        <f t="shared" ref="R2282:R2295" ca="1" si="3341">IF(Q2306="n/a",Q2282,IFERROR(IF((OFFSET($C2282,0,$A2282))&lt;0,
MIN(0,Q2282-(OFFSET($C2282,0,$A2282)/(OFFSET($C2277,-$A2281,$A2282)))),
MAX(0,Q2282-(OFFSET($C2282,0,$A2282)/(OFFSET($C2277,-$A2281,$A2282))))),0))</f>
        <v>0</v>
      </c>
      <c r="S2282" s="395">
        <f t="shared" ref="S2282:S2296" ca="1" si="3342">IF(R2306="n/a",R2282,IFERROR(IF((OFFSET($C2282,0,$A2282))&lt;0,
MIN(0,R2282-(OFFSET($C2282,0,$A2282)/(OFFSET($C2277,-$A2281,$A2282)))),
MAX(0,R2282-(OFFSET($C2282,0,$A2282)/(OFFSET($C2277,-$A2281,$A2282))))),0))</f>
        <v>0</v>
      </c>
      <c r="T2282" s="395">
        <f t="shared" ref="T2282:T2297" ca="1" si="3343">IF(S2306="n/a",S2282,IFERROR(IF((OFFSET($C2282,0,$A2282))&lt;0,
MIN(0,S2282-(OFFSET($C2282,0,$A2282)/(OFFSET($C2277,-$A2281,$A2282)))),
MAX(0,S2282-(OFFSET($C2282,0,$A2282)/(OFFSET($C2277,-$A2281,$A2282))))),0))</f>
        <v>0</v>
      </c>
      <c r="U2282" s="395">
        <f t="shared" ref="U2282:U2298" ca="1" si="3344">IF(T2306="n/a",T2282,IFERROR(IF((OFFSET($C2282,0,$A2282))&lt;0,
MIN(0,T2282-(OFFSET($C2282,0,$A2282)/(OFFSET($C2277,-$A2281,$A2282)))),
MAX(0,T2282-(OFFSET($C2282,0,$A2282)/(OFFSET($C2277,-$A2281,$A2282))))),0))</f>
        <v>0</v>
      </c>
      <c r="V2282" s="395">
        <f t="shared" ref="V2282:V2299" ca="1" si="3345">IF(U2306="n/a",U2282,IFERROR(IF((OFFSET($C2282,0,$A2282))&lt;0,
MIN(0,U2282-(OFFSET($C2282,0,$A2282)/(OFFSET($C2277,-$A2281,$A2282)))),
MAX(0,U2282-(OFFSET($C2282,0,$A2282)/(OFFSET($C2277,-$A2281,$A2282))))),0))</f>
        <v>0</v>
      </c>
      <c r="W2282" s="395">
        <f t="shared" ref="W2282:W2300" ca="1" si="3346">IF(V2306="n/a",V2282,IFERROR(IF((OFFSET($C2282,0,$A2282))&lt;0,
MIN(0,V2282-(OFFSET($C2282,0,$A2282)/(OFFSET($C2277,-$A2281,$A2282)))),
MAX(0,V2282-(OFFSET($C2282,0,$A2282)/(OFFSET($C2277,-$A2281,$A2282))))),0))</f>
        <v>0</v>
      </c>
      <c r="X2282" s="249"/>
      <c r="Y2282" s="249"/>
      <c r="Z2282" s="249"/>
      <c r="AA2282" s="249"/>
      <c r="AB2282" s="249"/>
    </row>
    <row r="2283" spans="1:28" hidden="1" outlineLevel="1">
      <c r="A2283" s="331">
        <v>1</v>
      </c>
      <c r="B2283" s="309" t="str">
        <f t="shared" ref="B2283:B2302" ca="1" si="3347">"Depreciated Net Capex "&amp;OFFSET($C$6,0,A2283)</f>
        <v>Depreciated Net Capex 2013</v>
      </c>
      <c r="C2283" s="396"/>
      <c r="D2283" s="397">
        <f ca="1">D2277</f>
        <v>0</v>
      </c>
      <c r="E2283" s="395">
        <f ca="1">IF(D2307="n/a",D2283,IFERROR(IF((OFFSET($C2283,0,$A2283))&lt;0,
MIN(0,D2283-(OFFSET($C2283,0,$A2283)/(OFFSET($C2278,-$A2282,$A2283)))),
MAX(0,D2283-(OFFSET($C2283,0,$A2283)/(OFFSET($C2278,-$A2282,$A2283))))),0))</f>
        <v>0</v>
      </c>
      <c r="F2283" s="395">
        <f t="shared" ca="1" si="3329"/>
        <v>0</v>
      </c>
      <c r="G2283" s="395">
        <f t="shared" ca="1" si="3330"/>
        <v>0</v>
      </c>
      <c r="H2283" s="395">
        <f t="shared" ca="1" si="3331"/>
        <v>0</v>
      </c>
      <c r="I2283" s="395">
        <f t="shared" ca="1" si="3332"/>
        <v>0</v>
      </c>
      <c r="J2283" s="395">
        <f t="shared" ca="1" si="3333"/>
        <v>0</v>
      </c>
      <c r="K2283" s="395">
        <f t="shared" ca="1" si="3334"/>
        <v>0</v>
      </c>
      <c r="L2283" s="395">
        <f t="shared" ca="1" si="3335"/>
        <v>0</v>
      </c>
      <c r="M2283" s="395">
        <f t="shared" ca="1" si="3336"/>
        <v>0</v>
      </c>
      <c r="N2283" s="395">
        <f t="shared" ca="1" si="3337"/>
        <v>0</v>
      </c>
      <c r="O2283" s="395">
        <f t="shared" ca="1" si="3338"/>
        <v>0</v>
      </c>
      <c r="P2283" s="395">
        <f t="shared" ca="1" si="3339"/>
        <v>0</v>
      </c>
      <c r="Q2283" s="395">
        <f t="shared" ca="1" si="3340"/>
        <v>0</v>
      </c>
      <c r="R2283" s="395">
        <f t="shared" ca="1" si="3341"/>
        <v>0</v>
      </c>
      <c r="S2283" s="395">
        <f t="shared" ca="1" si="3342"/>
        <v>0</v>
      </c>
      <c r="T2283" s="395">
        <f t="shared" ca="1" si="3343"/>
        <v>0</v>
      </c>
      <c r="U2283" s="395">
        <f t="shared" ca="1" si="3344"/>
        <v>0</v>
      </c>
      <c r="V2283" s="395">
        <f t="shared" ca="1" si="3345"/>
        <v>0</v>
      </c>
      <c r="W2283" s="395">
        <f t="shared" ca="1" si="3346"/>
        <v>0</v>
      </c>
      <c r="X2283" s="249"/>
      <c r="Y2283" s="249"/>
      <c r="Z2283" s="249"/>
      <c r="AA2283" s="249"/>
      <c r="AB2283" s="249"/>
    </row>
    <row r="2284" spans="1:28" hidden="1" outlineLevel="1">
      <c r="A2284" s="331">
        <v>2</v>
      </c>
      <c r="B2284" s="309" t="str">
        <f t="shared" ca="1" si="3347"/>
        <v>Depreciated Net Capex 2014</v>
      </c>
      <c r="C2284" s="398"/>
      <c r="D2284" s="399"/>
      <c r="E2284" s="397">
        <f ca="1">E2277</f>
        <v>0</v>
      </c>
      <c r="F2284" s="395">
        <f ca="1">IF(E2308="n/a",E2284,IFERROR(IF((OFFSET($C2284,0,$A2284))&lt;0,
MIN(0,E2284-(OFFSET($C2284,0,$A2284)/(OFFSET($C2279,-$A2283,$A2284)))),
MAX(0,E2284-(OFFSET($C2284,0,$A2284)/(OFFSET($C2279,-$A2283,$A2284))))),0))</f>
        <v>0</v>
      </c>
      <c r="G2284" s="395">
        <f t="shared" ca="1" si="3330"/>
        <v>0</v>
      </c>
      <c r="H2284" s="395">
        <f t="shared" ca="1" si="3331"/>
        <v>0</v>
      </c>
      <c r="I2284" s="395">
        <f t="shared" ca="1" si="3332"/>
        <v>0</v>
      </c>
      <c r="J2284" s="395">
        <f t="shared" ca="1" si="3333"/>
        <v>0</v>
      </c>
      <c r="K2284" s="395">
        <f t="shared" ca="1" si="3334"/>
        <v>0</v>
      </c>
      <c r="L2284" s="395">
        <f t="shared" ca="1" si="3335"/>
        <v>0</v>
      </c>
      <c r="M2284" s="395">
        <f t="shared" ca="1" si="3336"/>
        <v>0</v>
      </c>
      <c r="N2284" s="395">
        <f t="shared" ca="1" si="3337"/>
        <v>0</v>
      </c>
      <c r="O2284" s="395">
        <f t="shared" ca="1" si="3338"/>
        <v>0</v>
      </c>
      <c r="P2284" s="395">
        <f t="shared" ca="1" si="3339"/>
        <v>0</v>
      </c>
      <c r="Q2284" s="395">
        <f t="shared" ca="1" si="3340"/>
        <v>0</v>
      </c>
      <c r="R2284" s="395">
        <f t="shared" ca="1" si="3341"/>
        <v>0</v>
      </c>
      <c r="S2284" s="395">
        <f t="shared" ca="1" si="3342"/>
        <v>0</v>
      </c>
      <c r="T2284" s="395">
        <f t="shared" ca="1" si="3343"/>
        <v>0</v>
      </c>
      <c r="U2284" s="395">
        <f t="shared" ca="1" si="3344"/>
        <v>0</v>
      </c>
      <c r="V2284" s="395">
        <f t="shared" ca="1" si="3345"/>
        <v>0</v>
      </c>
      <c r="W2284" s="395">
        <f t="shared" ca="1" si="3346"/>
        <v>0</v>
      </c>
      <c r="X2284" s="334"/>
      <c r="Y2284" s="249"/>
      <c r="Z2284" s="249"/>
      <c r="AA2284" s="249"/>
      <c r="AB2284" s="249"/>
    </row>
    <row r="2285" spans="1:28" hidden="1" outlineLevel="1">
      <c r="A2285" s="331">
        <v>3</v>
      </c>
      <c r="B2285" s="309" t="str">
        <f t="shared" ca="1" si="3347"/>
        <v>Depreciated Net Capex 2015</v>
      </c>
      <c r="C2285" s="398"/>
      <c r="D2285" s="398"/>
      <c r="E2285" s="399"/>
      <c r="F2285" s="400">
        <f ca="1">F2277</f>
        <v>0</v>
      </c>
      <c r="G2285" s="395">
        <f ca="1">IF(F2309="n/a",F2285,IFERROR(IF((OFFSET($C2285,0,$A2285))&lt;0,
MIN(0,F2285-(OFFSET($C2285,0,$A2285)/(OFFSET($C2280,-$A2284,$A2285)))),
MAX(0,F2285-(OFFSET($C2285,0,$A2285)/(OFFSET($C2280,-$A2284,$A2285))))),0))</f>
        <v>0</v>
      </c>
      <c r="H2285" s="395">
        <f t="shared" ca="1" si="3331"/>
        <v>0</v>
      </c>
      <c r="I2285" s="395">
        <f t="shared" ca="1" si="3332"/>
        <v>0</v>
      </c>
      <c r="J2285" s="395">
        <f t="shared" ca="1" si="3333"/>
        <v>0</v>
      </c>
      <c r="K2285" s="395">
        <f t="shared" ca="1" si="3334"/>
        <v>0</v>
      </c>
      <c r="L2285" s="395">
        <f t="shared" ca="1" si="3335"/>
        <v>0</v>
      </c>
      <c r="M2285" s="395">
        <f t="shared" ca="1" si="3336"/>
        <v>0</v>
      </c>
      <c r="N2285" s="395">
        <f t="shared" ca="1" si="3337"/>
        <v>0</v>
      </c>
      <c r="O2285" s="395">
        <f t="shared" ca="1" si="3338"/>
        <v>0</v>
      </c>
      <c r="P2285" s="395">
        <f t="shared" ca="1" si="3339"/>
        <v>0</v>
      </c>
      <c r="Q2285" s="395">
        <f t="shared" ca="1" si="3340"/>
        <v>0</v>
      </c>
      <c r="R2285" s="395">
        <f t="shared" ca="1" si="3341"/>
        <v>0</v>
      </c>
      <c r="S2285" s="395">
        <f t="shared" ca="1" si="3342"/>
        <v>0</v>
      </c>
      <c r="T2285" s="395">
        <f t="shared" ca="1" si="3343"/>
        <v>0</v>
      </c>
      <c r="U2285" s="395">
        <f t="shared" ca="1" si="3344"/>
        <v>0</v>
      </c>
      <c r="V2285" s="395">
        <f t="shared" ca="1" si="3345"/>
        <v>0</v>
      </c>
      <c r="W2285" s="395">
        <f t="shared" ca="1" si="3346"/>
        <v>0</v>
      </c>
      <c r="X2285" s="334"/>
      <c r="Y2285" s="334"/>
      <c r="Z2285" s="249"/>
      <c r="AA2285" s="249"/>
      <c r="AB2285" s="249"/>
    </row>
    <row r="2286" spans="1:28" hidden="1" outlineLevel="1">
      <c r="A2286" s="331">
        <v>4</v>
      </c>
      <c r="B2286" s="309" t="str">
        <f t="shared" ca="1" si="3347"/>
        <v>Depreciated Net Capex 2016</v>
      </c>
      <c r="C2286" s="398"/>
      <c r="D2286" s="398"/>
      <c r="E2286" s="398"/>
      <c r="F2286" s="399"/>
      <c r="G2286" s="400">
        <f ca="1">G2277</f>
        <v>0</v>
      </c>
      <c r="H2286" s="395">
        <f ca="1">IF(G2310="n/a",G2286,IFERROR(IF((OFFSET($C2286,0,$A2286))&lt;0,
MIN(0,G2286-(OFFSET($C2286,0,$A2286)/(OFFSET($C2281,-$A2285,$A2286)))),
MAX(0,G2286-(OFFSET($C2286,0,$A2286)/(OFFSET($C2281,-$A2285,$A2286))))),0))</f>
        <v>0</v>
      </c>
      <c r="I2286" s="395">
        <f t="shared" ca="1" si="3332"/>
        <v>0</v>
      </c>
      <c r="J2286" s="395">
        <f t="shared" ca="1" si="3333"/>
        <v>0</v>
      </c>
      <c r="K2286" s="395">
        <f t="shared" ca="1" si="3334"/>
        <v>0</v>
      </c>
      <c r="L2286" s="395">
        <f t="shared" ca="1" si="3335"/>
        <v>0</v>
      </c>
      <c r="M2286" s="395">
        <f t="shared" ca="1" si="3336"/>
        <v>0</v>
      </c>
      <c r="N2286" s="395">
        <f t="shared" ca="1" si="3337"/>
        <v>0</v>
      </c>
      <c r="O2286" s="395">
        <f t="shared" ca="1" si="3338"/>
        <v>0</v>
      </c>
      <c r="P2286" s="395">
        <f t="shared" ca="1" si="3339"/>
        <v>0</v>
      </c>
      <c r="Q2286" s="395">
        <f t="shared" ca="1" si="3340"/>
        <v>0</v>
      </c>
      <c r="R2286" s="395">
        <f t="shared" ca="1" si="3341"/>
        <v>0</v>
      </c>
      <c r="S2286" s="395">
        <f t="shared" ca="1" si="3342"/>
        <v>0</v>
      </c>
      <c r="T2286" s="395">
        <f t="shared" ca="1" si="3343"/>
        <v>0</v>
      </c>
      <c r="U2286" s="395">
        <f t="shared" ca="1" si="3344"/>
        <v>0</v>
      </c>
      <c r="V2286" s="395">
        <f t="shared" ca="1" si="3345"/>
        <v>0</v>
      </c>
      <c r="W2286" s="395">
        <f t="shared" ca="1" si="3346"/>
        <v>0</v>
      </c>
      <c r="X2286" s="334"/>
      <c r="Y2286" s="334"/>
      <c r="Z2286" s="334"/>
      <c r="AA2286" s="249"/>
      <c r="AB2286" s="249"/>
    </row>
    <row r="2287" spans="1:28" hidden="1" outlineLevel="1">
      <c r="A2287" s="331">
        <v>5</v>
      </c>
      <c r="B2287" s="309" t="str">
        <f t="shared" ca="1" si="3347"/>
        <v>Depreciated Net Capex 2017</v>
      </c>
      <c r="C2287" s="398"/>
      <c r="D2287" s="398"/>
      <c r="E2287" s="398"/>
      <c r="F2287" s="398"/>
      <c r="G2287" s="399"/>
      <c r="H2287" s="400">
        <f ca="1">H2277</f>
        <v>0</v>
      </c>
      <c r="I2287" s="395">
        <f ca="1">IF(H2311="n/a",H2287,IFERROR(IF((OFFSET($C2287,0,$A2287))&lt;0,
MIN(0,H2287-(OFFSET($C2287,0,$A2287)/(OFFSET($C2282,-$A2286,$A2287)))),
MAX(0,H2287-(OFFSET($C2287,0,$A2287)/(OFFSET($C2282,-$A2286,$A2287))))),0))</f>
        <v>0</v>
      </c>
      <c r="J2287" s="395">
        <f t="shared" ca="1" si="3333"/>
        <v>0</v>
      </c>
      <c r="K2287" s="395">
        <f t="shared" ca="1" si="3334"/>
        <v>0</v>
      </c>
      <c r="L2287" s="395">
        <f t="shared" ca="1" si="3335"/>
        <v>0</v>
      </c>
      <c r="M2287" s="395">
        <f t="shared" ca="1" si="3336"/>
        <v>0</v>
      </c>
      <c r="N2287" s="395">
        <f t="shared" ca="1" si="3337"/>
        <v>0</v>
      </c>
      <c r="O2287" s="395">
        <f t="shared" ca="1" si="3338"/>
        <v>0</v>
      </c>
      <c r="P2287" s="395">
        <f t="shared" ca="1" si="3339"/>
        <v>0</v>
      </c>
      <c r="Q2287" s="395">
        <f t="shared" ca="1" si="3340"/>
        <v>0</v>
      </c>
      <c r="R2287" s="395">
        <f t="shared" ca="1" si="3341"/>
        <v>0</v>
      </c>
      <c r="S2287" s="395">
        <f t="shared" ca="1" si="3342"/>
        <v>0</v>
      </c>
      <c r="T2287" s="395">
        <f t="shared" ca="1" si="3343"/>
        <v>0</v>
      </c>
      <c r="U2287" s="395">
        <f t="shared" ca="1" si="3344"/>
        <v>0</v>
      </c>
      <c r="V2287" s="395">
        <f t="shared" ca="1" si="3345"/>
        <v>0</v>
      </c>
      <c r="W2287" s="395">
        <f t="shared" ca="1" si="3346"/>
        <v>0</v>
      </c>
      <c r="X2287" s="334"/>
      <c r="Y2287" s="334"/>
      <c r="Z2287" s="334"/>
      <c r="AA2287" s="249"/>
      <c r="AB2287" s="249"/>
    </row>
    <row r="2288" spans="1:28" hidden="1" outlineLevel="1">
      <c r="A2288" s="331">
        <v>6</v>
      </c>
      <c r="B2288" s="309" t="str">
        <f t="shared" ca="1" si="3347"/>
        <v>Depreciated Net Capex 2018</v>
      </c>
      <c r="C2288" s="398"/>
      <c r="D2288" s="398"/>
      <c r="E2288" s="398"/>
      <c r="F2288" s="398"/>
      <c r="G2288" s="398"/>
      <c r="H2288" s="399"/>
      <c r="I2288" s="400">
        <f ca="1">I2277</f>
        <v>0</v>
      </c>
      <c r="J2288" s="395">
        <f ca="1">IF(I2312="n/a",I2288,IFERROR(IF((OFFSET($C2288,0,$A2288))&lt;0,
MIN(0,I2288-(OFFSET($C2288,0,$A2288)/(OFFSET($C2283,-$A2287,$A2288)))),
MAX(0,I2288-(OFFSET($C2288,0,$A2288)/(OFFSET($C2283,-$A2287,$A2288))))),0))</f>
        <v>0</v>
      </c>
      <c r="K2288" s="395">
        <f t="shared" ca="1" si="3334"/>
        <v>0</v>
      </c>
      <c r="L2288" s="395">
        <f t="shared" ca="1" si="3335"/>
        <v>0</v>
      </c>
      <c r="M2288" s="395">
        <f t="shared" ca="1" si="3336"/>
        <v>0</v>
      </c>
      <c r="N2288" s="395">
        <f t="shared" ca="1" si="3337"/>
        <v>0</v>
      </c>
      <c r="O2288" s="395">
        <f t="shared" ca="1" si="3338"/>
        <v>0</v>
      </c>
      <c r="P2288" s="395">
        <f t="shared" ca="1" si="3339"/>
        <v>0</v>
      </c>
      <c r="Q2288" s="395">
        <f t="shared" ca="1" si="3340"/>
        <v>0</v>
      </c>
      <c r="R2288" s="395">
        <f t="shared" ca="1" si="3341"/>
        <v>0</v>
      </c>
      <c r="S2288" s="395">
        <f t="shared" ca="1" si="3342"/>
        <v>0</v>
      </c>
      <c r="T2288" s="395">
        <f t="shared" ca="1" si="3343"/>
        <v>0</v>
      </c>
      <c r="U2288" s="395">
        <f t="shared" ca="1" si="3344"/>
        <v>0</v>
      </c>
      <c r="V2288" s="395">
        <f t="shared" ca="1" si="3345"/>
        <v>0</v>
      </c>
      <c r="W2288" s="395">
        <f t="shared" ca="1" si="3346"/>
        <v>0</v>
      </c>
      <c r="X2288" s="334"/>
      <c r="Y2288" s="334"/>
      <c r="Z2288" s="334"/>
      <c r="AA2288" s="249"/>
      <c r="AB2288" s="249"/>
    </row>
    <row r="2289" spans="1:28" hidden="1" outlineLevel="1">
      <c r="A2289" s="331">
        <v>7</v>
      </c>
      <c r="B2289" s="309" t="str">
        <f t="shared" ca="1" si="3347"/>
        <v>Depreciated Net Capex 2019</v>
      </c>
      <c r="C2289" s="398"/>
      <c r="D2289" s="398"/>
      <c r="E2289" s="398"/>
      <c r="F2289" s="398"/>
      <c r="G2289" s="398"/>
      <c r="H2289" s="398"/>
      <c r="I2289" s="399"/>
      <c r="J2289" s="400">
        <f ca="1">J2277</f>
        <v>0</v>
      </c>
      <c r="K2289" s="395">
        <f ca="1">IF(J2313="n/a",J2289,IFERROR(IF((OFFSET($C2289,0,$A2289))&lt;0,
MIN(0,J2289-(OFFSET($C2289,0,$A2289)/(OFFSET($C2284,-$A2288,$A2289)))),
MAX(0,J2289-(OFFSET($C2289,0,$A2289)/(OFFSET($C2284,-$A2288,$A2289))))),0))</f>
        <v>0</v>
      </c>
      <c r="L2289" s="395">
        <f t="shared" ca="1" si="3335"/>
        <v>0</v>
      </c>
      <c r="M2289" s="395">
        <f t="shared" ca="1" si="3336"/>
        <v>0</v>
      </c>
      <c r="N2289" s="395">
        <f t="shared" ca="1" si="3337"/>
        <v>0</v>
      </c>
      <c r="O2289" s="395">
        <f t="shared" ca="1" si="3338"/>
        <v>0</v>
      </c>
      <c r="P2289" s="395">
        <f t="shared" ca="1" si="3339"/>
        <v>0</v>
      </c>
      <c r="Q2289" s="395">
        <f t="shared" ca="1" si="3340"/>
        <v>0</v>
      </c>
      <c r="R2289" s="395">
        <f t="shared" ca="1" si="3341"/>
        <v>0</v>
      </c>
      <c r="S2289" s="395">
        <f t="shared" ca="1" si="3342"/>
        <v>0</v>
      </c>
      <c r="T2289" s="395">
        <f t="shared" ca="1" si="3343"/>
        <v>0</v>
      </c>
      <c r="U2289" s="395">
        <f t="shared" ca="1" si="3344"/>
        <v>0</v>
      </c>
      <c r="V2289" s="395">
        <f t="shared" ca="1" si="3345"/>
        <v>0</v>
      </c>
      <c r="W2289" s="395">
        <f t="shared" ca="1" si="3346"/>
        <v>0</v>
      </c>
      <c r="X2289" s="334"/>
      <c r="Y2289" s="334"/>
      <c r="Z2289" s="334"/>
      <c r="AA2289" s="249"/>
      <c r="AB2289" s="249"/>
    </row>
    <row r="2290" spans="1:28" hidden="1" outlineLevel="1">
      <c r="A2290" s="331">
        <v>8</v>
      </c>
      <c r="B2290" s="309" t="str">
        <f t="shared" ca="1" si="3347"/>
        <v>Depreciated Net Capex 2020</v>
      </c>
      <c r="C2290" s="398"/>
      <c r="D2290" s="398"/>
      <c r="E2290" s="398"/>
      <c r="F2290" s="398"/>
      <c r="G2290" s="398"/>
      <c r="H2290" s="398"/>
      <c r="I2290" s="398"/>
      <c r="J2290" s="399"/>
      <c r="K2290" s="400">
        <f ca="1">K2277</f>
        <v>0</v>
      </c>
      <c r="L2290" s="395">
        <f ca="1">IF(K2314="n/a",K2290,IFERROR(IF((OFFSET($C2290,0,$A2290))&lt;0,
MIN(0,K2290-(OFFSET($C2290,0,$A2290)/(OFFSET($C2285,-$A2289,$A2290)))),
MAX(0,K2290-(OFFSET($C2290,0,$A2290)/(OFFSET($C2285,-$A2289,$A2290))))),0))</f>
        <v>0</v>
      </c>
      <c r="M2290" s="395">
        <f t="shared" ca="1" si="3336"/>
        <v>0</v>
      </c>
      <c r="N2290" s="395">
        <f t="shared" ca="1" si="3337"/>
        <v>0</v>
      </c>
      <c r="O2290" s="395">
        <f t="shared" ca="1" si="3338"/>
        <v>0</v>
      </c>
      <c r="P2290" s="395">
        <f t="shared" ca="1" si="3339"/>
        <v>0</v>
      </c>
      <c r="Q2290" s="395">
        <f t="shared" ca="1" si="3340"/>
        <v>0</v>
      </c>
      <c r="R2290" s="395">
        <f t="shared" ca="1" si="3341"/>
        <v>0</v>
      </c>
      <c r="S2290" s="395">
        <f t="shared" ca="1" si="3342"/>
        <v>0</v>
      </c>
      <c r="T2290" s="395">
        <f t="shared" ca="1" si="3343"/>
        <v>0</v>
      </c>
      <c r="U2290" s="395">
        <f t="shared" ca="1" si="3344"/>
        <v>0</v>
      </c>
      <c r="V2290" s="395">
        <f t="shared" ca="1" si="3345"/>
        <v>0</v>
      </c>
      <c r="W2290" s="395">
        <f t="shared" ca="1" si="3346"/>
        <v>0</v>
      </c>
      <c r="X2290" s="334"/>
      <c r="Y2290" s="334"/>
      <c r="Z2290" s="334"/>
      <c r="AA2290" s="249"/>
      <c r="AB2290" s="249"/>
    </row>
    <row r="2291" spans="1:28" hidden="1" outlineLevel="1">
      <c r="A2291" s="331">
        <v>9</v>
      </c>
      <c r="B2291" s="309" t="str">
        <f t="shared" ca="1" si="3347"/>
        <v>Depreciated Net Capex 2021</v>
      </c>
      <c r="C2291" s="398"/>
      <c r="D2291" s="398"/>
      <c r="E2291" s="398"/>
      <c r="F2291" s="398"/>
      <c r="G2291" s="398"/>
      <c r="H2291" s="398"/>
      <c r="I2291" s="398"/>
      <c r="J2291" s="398"/>
      <c r="K2291" s="399"/>
      <c r="L2291" s="400">
        <f ca="1">L2277</f>
        <v>0</v>
      </c>
      <c r="M2291" s="395">
        <f ca="1">IF(L2315="n/a",L2291,IFERROR(IF((OFFSET($C2291,0,$A2291))&lt;0,
MIN(0,L2291-(OFFSET($C2291,0,$A2291)/(OFFSET($C2286,-$A2290,$A2291)))),
MAX(0,L2291-(OFFSET($C2291,0,$A2291)/(OFFSET($C2286,-$A2290,$A2291))))),0))</f>
        <v>0</v>
      </c>
      <c r="N2291" s="395">
        <f t="shared" ca="1" si="3337"/>
        <v>0</v>
      </c>
      <c r="O2291" s="395">
        <f t="shared" ca="1" si="3338"/>
        <v>0</v>
      </c>
      <c r="P2291" s="395">
        <f t="shared" ca="1" si="3339"/>
        <v>0</v>
      </c>
      <c r="Q2291" s="395">
        <f t="shared" ca="1" si="3340"/>
        <v>0</v>
      </c>
      <c r="R2291" s="395">
        <f t="shared" ca="1" si="3341"/>
        <v>0</v>
      </c>
      <c r="S2291" s="395">
        <f t="shared" ca="1" si="3342"/>
        <v>0</v>
      </c>
      <c r="T2291" s="395">
        <f t="shared" ca="1" si="3343"/>
        <v>0</v>
      </c>
      <c r="U2291" s="395">
        <f t="shared" ca="1" si="3344"/>
        <v>0</v>
      </c>
      <c r="V2291" s="395">
        <f t="shared" ca="1" si="3345"/>
        <v>0</v>
      </c>
      <c r="W2291" s="395">
        <f t="shared" ca="1" si="3346"/>
        <v>0</v>
      </c>
      <c r="X2291" s="334"/>
      <c r="Y2291" s="334"/>
      <c r="Z2291" s="334"/>
      <c r="AA2291" s="249"/>
      <c r="AB2291" s="249"/>
    </row>
    <row r="2292" spans="1:28" hidden="1" outlineLevel="1">
      <c r="A2292" s="331">
        <v>10</v>
      </c>
      <c r="B2292" s="309" t="str">
        <f t="shared" ca="1" si="3347"/>
        <v>Depreciated Net Capex 2022</v>
      </c>
      <c r="C2292" s="398"/>
      <c r="D2292" s="398"/>
      <c r="E2292" s="398"/>
      <c r="F2292" s="398"/>
      <c r="G2292" s="398"/>
      <c r="H2292" s="398"/>
      <c r="I2292" s="398"/>
      <c r="J2292" s="398"/>
      <c r="K2292" s="398"/>
      <c r="L2292" s="399"/>
      <c r="M2292" s="400">
        <f ca="1">M2277</f>
        <v>0</v>
      </c>
      <c r="N2292" s="395">
        <f ca="1">IF(M2316="n/a",M2292,IFERROR(IF((OFFSET($C2292,0,$A2292))&lt;0,
MIN(0,M2292-(OFFSET($C2292,0,$A2292)/(OFFSET($C2287,-$A2291,$A2292)))),
MAX(0,M2292-(OFFSET($C2292,0,$A2292)/(OFFSET($C2287,-$A2291,$A2292))))),0))</f>
        <v>0</v>
      </c>
      <c r="O2292" s="395">
        <f t="shared" ca="1" si="3338"/>
        <v>0</v>
      </c>
      <c r="P2292" s="395">
        <f t="shared" ca="1" si="3339"/>
        <v>0</v>
      </c>
      <c r="Q2292" s="395">
        <f t="shared" ca="1" si="3340"/>
        <v>0</v>
      </c>
      <c r="R2292" s="395">
        <f t="shared" ca="1" si="3341"/>
        <v>0</v>
      </c>
      <c r="S2292" s="395">
        <f t="shared" ca="1" si="3342"/>
        <v>0</v>
      </c>
      <c r="T2292" s="395">
        <f t="shared" ca="1" si="3343"/>
        <v>0</v>
      </c>
      <c r="U2292" s="395">
        <f t="shared" ca="1" si="3344"/>
        <v>0</v>
      </c>
      <c r="V2292" s="395">
        <f t="shared" ca="1" si="3345"/>
        <v>0</v>
      </c>
      <c r="W2292" s="395">
        <f t="shared" ca="1" si="3346"/>
        <v>0</v>
      </c>
      <c r="X2292" s="334"/>
      <c r="Y2292" s="334"/>
      <c r="Z2292" s="334"/>
      <c r="AA2292" s="249"/>
      <c r="AB2292" s="249"/>
    </row>
    <row r="2293" spans="1:28" hidden="1" outlineLevel="1">
      <c r="A2293" s="331">
        <v>11</v>
      </c>
      <c r="B2293" s="309" t="str">
        <f t="shared" ca="1" si="3347"/>
        <v>Depreciated Net Capex 2023</v>
      </c>
      <c r="C2293" s="398"/>
      <c r="D2293" s="398"/>
      <c r="E2293" s="398"/>
      <c r="F2293" s="398"/>
      <c r="G2293" s="398"/>
      <c r="H2293" s="398"/>
      <c r="I2293" s="398"/>
      <c r="J2293" s="398"/>
      <c r="K2293" s="398"/>
      <c r="L2293" s="398"/>
      <c r="M2293" s="399"/>
      <c r="N2293" s="400">
        <f>N2277</f>
        <v>0</v>
      </c>
      <c r="O2293" s="395">
        <f ca="1">IF(N2317="n/a",N2293,IFERROR(IF((OFFSET($C2293,0,$A2293))&lt;0,
MIN(0,N2293-(OFFSET($C2293,0,$A2293)/(OFFSET($C2288,-$A2292,$A2293)))),
MAX(0,N2293-(OFFSET($C2293,0,$A2293)/(OFFSET($C2288,-$A2292,$A2293))))),0))</f>
        <v>0</v>
      </c>
      <c r="P2293" s="395">
        <f t="shared" ca="1" si="3339"/>
        <v>0</v>
      </c>
      <c r="Q2293" s="395">
        <f t="shared" ca="1" si="3340"/>
        <v>0</v>
      </c>
      <c r="R2293" s="395">
        <f t="shared" ca="1" si="3341"/>
        <v>0</v>
      </c>
      <c r="S2293" s="395">
        <f t="shared" ca="1" si="3342"/>
        <v>0</v>
      </c>
      <c r="T2293" s="395">
        <f t="shared" ca="1" si="3343"/>
        <v>0</v>
      </c>
      <c r="U2293" s="395">
        <f t="shared" ca="1" si="3344"/>
        <v>0</v>
      </c>
      <c r="V2293" s="395">
        <f t="shared" ca="1" si="3345"/>
        <v>0</v>
      </c>
      <c r="W2293" s="395">
        <f t="shared" ca="1" si="3346"/>
        <v>0</v>
      </c>
      <c r="X2293" s="334"/>
      <c r="Y2293" s="334"/>
      <c r="Z2293" s="334"/>
      <c r="AA2293" s="249"/>
      <c r="AB2293" s="249"/>
    </row>
    <row r="2294" spans="1:28" hidden="1" outlineLevel="1">
      <c r="A2294" s="331">
        <v>12</v>
      </c>
      <c r="B2294" s="309" t="str">
        <f t="shared" ca="1" si="3347"/>
        <v>Depreciated Net Capex 2024</v>
      </c>
      <c r="C2294" s="398"/>
      <c r="D2294" s="398"/>
      <c r="E2294" s="398"/>
      <c r="F2294" s="398"/>
      <c r="G2294" s="398"/>
      <c r="H2294" s="398"/>
      <c r="I2294" s="398"/>
      <c r="J2294" s="398"/>
      <c r="K2294" s="398"/>
      <c r="L2294" s="398"/>
      <c r="M2294" s="398"/>
      <c r="N2294" s="399"/>
      <c r="O2294" s="400">
        <f>O2277</f>
        <v>0</v>
      </c>
      <c r="P2294" s="395">
        <f ca="1">IF(O2318="n/a",O2294,IFERROR(IF((OFFSET($C2294,0,$A2294))&lt;0,
MIN(0,O2294-(OFFSET($C2294,0,$A2294)/(OFFSET($C2289,-$A2293,$A2294)))),
MAX(0,O2294-(OFFSET($C2294,0,$A2294)/(OFFSET($C2289,-$A2293,$A2294))))),0))</f>
        <v>0</v>
      </c>
      <c r="Q2294" s="395">
        <f t="shared" ca="1" si="3340"/>
        <v>0</v>
      </c>
      <c r="R2294" s="395">
        <f t="shared" ca="1" si="3341"/>
        <v>0</v>
      </c>
      <c r="S2294" s="395">
        <f t="shared" ca="1" si="3342"/>
        <v>0</v>
      </c>
      <c r="T2294" s="395">
        <f t="shared" ca="1" si="3343"/>
        <v>0</v>
      </c>
      <c r="U2294" s="395">
        <f t="shared" ca="1" si="3344"/>
        <v>0</v>
      </c>
      <c r="V2294" s="395">
        <f t="shared" ca="1" si="3345"/>
        <v>0</v>
      </c>
      <c r="W2294" s="395">
        <f t="shared" ca="1" si="3346"/>
        <v>0</v>
      </c>
      <c r="X2294" s="334"/>
      <c r="Y2294" s="334"/>
      <c r="Z2294" s="334"/>
      <c r="AA2294" s="249"/>
      <c r="AB2294" s="249"/>
    </row>
    <row r="2295" spans="1:28" hidden="1" outlineLevel="1">
      <c r="A2295" s="331">
        <v>13</v>
      </c>
      <c r="B2295" s="309" t="str">
        <f t="shared" ca="1" si="3347"/>
        <v>Depreciated Net Capex 2025</v>
      </c>
      <c r="C2295" s="398"/>
      <c r="D2295" s="398"/>
      <c r="E2295" s="398"/>
      <c r="F2295" s="398"/>
      <c r="G2295" s="398"/>
      <c r="H2295" s="398"/>
      <c r="I2295" s="398"/>
      <c r="J2295" s="398"/>
      <c r="K2295" s="398"/>
      <c r="L2295" s="398"/>
      <c r="M2295" s="398"/>
      <c r="N2295" s="398"/>
      <c r="O2295" s="399"/>
      <c r="P2295" s="400">
        <f>P2277</f>
        <v>0</v>
      </c>
      <c r="Q2295" s="395">
        <f ca="1">IF(P2319="n/a",P2295,IFERROR(IF((OFFSET($C2295,0,$A2295))&lt;0,
MIN(0,P2295-(OFFSET($C2295,0,$A2295)/(OFFSET($C2290,-$A2294,$A2295)))),
MAX(0,P2295-(OFFSET($C2295,0,$A2295)/(OFFSET($C2290,-$A2294,$A2295))))),0))</f>
        <v>0</v>
      </c>
      <c r="R2295" s="395">
        <f t="shared" ca="1" si="3341"/>
        <v>0</v>
      </c>
      <c r="S2295" s="395">
        <f t="shared" ca="1" si="3342"/>
        <v>0</v>
      </c>
      <c r="T2295" s="395">
        <f t="shared" ca="1" si="3343"/>
        <v>0</v>
      </c>
      <c r="U2295" s="395">
        <f t="shared" ca="1" si="3344"/>
        <v>0</v>
      </c>
      <c r="V2295" s="395">
        <f t="shared" ca="1" si="3345"/>
        <v>0</v>
      </c>
      <c r="W2295" s="395">
        <f t="shared" ca="1" si="3346"/>
        <v>0</v>
      </c>
      <c r="X2295" s="334"/>
      <c r="Y2295" s="334"/>
      <c r="Z2295" s="334"/>
      <c r="AA2295" s="249"/>
      <c r="AB2295" s="249"/>
    </row>
    <row r="2296" spans="1:28" hidden="1" outlineLevel="1">
      <c r="A2296" s="331">
        <v>14</v>
      </c>
      <c r="B2296" s="309" t="str">
        <f t="shared" ca="1" si="3347"/>
        <v>Depreciated Net Capex 2026</v>
      </c>
      <c r="C2296" s="398"/>
      <c r="D2296" s="398"/>
      <c r="E2296" s="398"/>
      <c r="F2296" s="398"/>
      <c r="G2296" s="398"/>
      <c r="H2296" s="398"/>
      <c r="I2296" s="398"/>
      <c r="J2296" s="398"/>
      <c r="K2296" s="398"/>
      <c r="L2296" s="398"/>
      <c r="M2296" s="398"/>
      <c r="N2296" s="398"/>
      <c r="O2296" s="398"/>
      <c r="P2296" s="399"/>
      <c r="Q2296" s="400">
        <f>Q2277</f>
        <v>0</v>
      </c>
      <c r="R2296" s="395">
        <f ca="1">IF(Q2320="n/a",Q2296,IFERROR(IF((OFFSET($C2296,0,$A2296))&lt;0,
MIN(0,Q2296-(OFFSET($C2296,0,$A2296)/(OFFSET($C2291,-$A2295,$A2296)))),
MAX(0,Q2296-(OFFSET($C2296,0,$A2296)/(OFFSET($C2291,-$A2295,$A2296))))),0))</f>
        <v>0</v>
      </c>
      <c r="S2296" s="395">
        <f t="shared" ca="1" si="3342"/>
        <v>0</v>
      </c>
      <c r="T2296" s="395">
        <f t="shared" ca="1" si="3343"/>
        <v>0</v>
      </c>
      <c r="U2296" s="395">
        <f t="shared" ca="1" si="3344"/>
        <v>0</v>
      </c>
      <c r="V2296" s="395">
        <f t="shared" ca="1" si="3345"/>
        <v>0</v>
      </c>
      <c r="W2296" s="395">
        <f t="shared" ca="1" si="3346"/>
        <v>0</v>
      </c>
      <c r="X2296" s="334"/>
      <c r="Y2296" s="334"/>
      <c r="Z2296" s="334"/>
      <c r="AA2296" s="249"/>
      <c r="AB2296" s="249"/>
    </row>
    <row r="2297" spans="1:28" hidden="1" outlineLevel="1">
      <c r="A2297" s="331">
        <v>15</v>
      </c>
      <c r="B2297" s="309" t="str">
        <f t="shared" ca="1" si="3347"/>
        <v>Depreciated Net Capex 2027</v>
      </c>
      <c r="C2297" s="398"/>
      <c r="D2297" s="398"/>
      <c r="E2297" s="398"/>
      <c r="F2297" s="398"/>
      <c r="G2297" s="398"/>
      <c r="H2297" s="398"/>
      <c r="I2297" s="398"/>
      <c r="J2297" s="398"/>
      <c r="K2297" s="398"/>
      <c r="L2297" s="398"/>
      <c r="M2297" s="398"/>
      <c r="N2297" s="398"/>
      <c r="O2297" s="398"/>
      <c r="P2297" s="398"/>
      <c r="Q2297" s="399"/>
      <c r="R2297" s="400">
        <f>R2277</f>
        <v>0</v>
      </c>
      <c r="S2297" s="395">
        <f ca="1">IF(R2321="n/a",R2297,IFERROR(IF((OFFSET($C2297,0,$A2297))&lt;0,
MIN(0,R2297-(OFFSET($C2297,0,$A2297)/(OFFSET($C2292,-$A2296,$A2297)))),
MAX(0,R2297-(OFFSET($C2297,0,$A2297)/(OFFSET($C2292,-$A2296,$A2297))))),0))</f>
        <v>0</v>
      </c>
      <c r="T2297" s="395">
        <f t="shared" ca="1" si="3343"/>
        <v>0</v>
      </c>
      <c r="U2297" s="395">
        <f t="shared" ca="1" si="3344"/>
        <v>0</v>
      </c>
      <c r="V2297" s="395">
        <f t="shared" ca="1" si="3345"/>
        <v>0</v>
      </c>
      <c r="W2297" s="395">
        <f t="shared" ca="1" si="3346"/>
        <v>0</v>
      </c>
      <c r="X2297" s="334"/>
      <c r="Y2297" s="334"/>
      <c r="Z2297" s="334"/>
      <c r="AA2297" s="249"/>
      <c r="AB2297" s="249"/>
    </row>
    <row r="2298" spans="1:28" hidden="1" outlineLevel="1">
      <c r="A2298" s="331">
        <v>16</v>
      </c>
      <c r="B2298" s="309" t="str">
        <f t="shared" ca="1" si="3347"/>
        <v>Depreciated Net Capex 2028</v>
      </c>
      <c r="C2298" s="398"/>
      <c r="D2298" s="398"/>
      <c r="E2298" s="398"/>
      <c r="F2298" s="398"/>
      <c r="G2298" s="398"/>
      <c r="H2298" s="398"/>
      <c r="I2298" s="398"/>
      <c r="J2298" s="398"/>
      <c r="K2298" s="398"/>
      <c r="L2298" s="398"/>
      <c r="M2298" s="398"/>
      <c r="N2298" s="398"/>
      <c r="O2298" s="398"/>
      <c r="P2298" s="398"/>
      <c r="Q2298" s="398"/>
      <c r="R2298" s="399"/>
      <c r="S2298" s="400">
        <f>S2277</f>
        <v>0</v>
      </c>
      <c r="T2298" s="395">
        <f ca="1">IF(S2322="n/a",S2298,IFERROR(IF((OFFSET($C2298,0,$A2298))&lt;0,
MIN(0,S2298-(OFFSET($C2298,0,$A2298)/(OFFSET($C2293,-$A2297,$A2298)))),
MAX(0,S2298-(OFFSET($C2298,0,$A2298)/(OFFSET($C2293,-$A2297,$A2298))))),0))</f>
        <v>0</v>
      </c>
      <c r="U2298" s="395">
        <f t="shared" ca="1" si="3344"/>
        <v>0</v>
      </c>
      <c r="V2298" s="395">
        <f t="shared" ca="1" si="3345"/>
        <v>0</v>
      </c>
      <c r="W2298" s="395">
        <f t="shared" ca="1" si="3346"/>
        <v>0</v>
      </c>
      <c r="X2298" s="334"/>
      <c r="Y2298" s="334"/>
      <c r="Z2298" s="334"/>
      <c r="AA2298" s="249"/>
      <c r="AB2298" s="249"/>
    </row>
    <row r="2299" spans="1:28" hidden="1" outlineLevel="1">
      <c r="A2299" s="331">
        <v>17</v>
      </c>
      <c r="B2299" s="309" t="str">
        <f t="shared" ca="1" si="3347"/>
        <v>Depreciated Net Capex 2029</v>
      </c>
      <c r="C2299" s="398"/>
      <c r="D2299" s="398"/>
      <c r="E2299" s="398"/>
      <c r="F2299" s="398"/>
      <c r="G2299" s="398"/>
      <c r="H2299" s="398"/>
      <c r="I2299" s="398"/>
      <c r="J2299" s="398"/>
      <c r="K2299" s="398"/>
      <c r="L2299" s="398"/>
      <c r="M2299" s="398"/>
      <c r="N2299" s="398"/>
      <c r="O2299" s="398"/>
      <c r="P2299" s="398"/>
      <c r="Q2299" s="398"/>
      <c r="R2299" s="398"/>
      <c r="S2299" s="399"/>
      <c r="T2299" s="400">
        <f>T2277</f>
        <v>0</v>
      </c>
      <c r="U2299" s="395">
        <f ca="1">IF(T2323="n/a",T2299,IFERROR(IF((OFFSET($C2299,0,$A2299))&lt;0,
MIN(0,T2299-(OFFSET($C2299,0,$A2299)/(OFFSET($C2294,-$A2298,$A2299)))),
MAX(0,T2299-(OFFSET($C2299,0,$A2299)/(OFFSET($C2294,-$A2298,$A2299))))),0))</f>
        <v>0</v>
      </c>
      <c r="V2299" s="395">
        <f t="shared" ca="1" si="3345"/>
        <v>0</v>
      </c>
      <c r="W2299" s="395">
        <f t="shared" ca="1" si="3346"/>
        <v>0</v>
      </c>
      <c r="X2299" s="334"/>
      <c r="Y2299" s="334"/>
      <c r="Z2299" s="334"/>
      <c r="AA2299" s="249"/>
      <c r="AB2299" s="249"/>
    </row>
    <row r="2300" spans="1:28" hidden="1" outlineLevel="1">
      <c r="A2300" s="331">
        <v>18</v>
      </c>
      <c r="B2300" s="309" t="str">
        <f t="shared" ca="1" si="3347"/>
        <v>Depreciated Net Capex 2030</v>
      </c>
      <c r="C2300" s="398"/>
      <c r="D2300" s="398"/>
      <c r="E2300" s="398"/>
      <c r="F2300" s="398"/>
      <c r="G2300" s="398"/>
      <c r="H2300" s="398"/>
      <c r="I2300" s="398"/>
      <c r="J2300" s="398"/>
      <c r="K2300" s="398"/>
      <c r="L2300" s="398"/>
      <c r="M2300" s="398"/>
      <c r="N2300" s="398"/>
      <c r="O2300" s="398"/>
      <c r="P2300" s="398"/>
      <c r="Q2300" s="398"/>
      <c r="R2300" s="398"/>
      <c r="S2300" s="398"/>
      <c r="T2300" s="399"/>
      <c r="U2300" s="400">
        <f>U2277</f>
        <v>0</v>
      </c>
      <c r="V2300" s="395">
        <f ca="1">IF(U2324="n/a",U2300,IFERROR(IF((OFFSET($C2300,0,$A2300))&lt;0,
MIN(0,U2300-(OFFSET($C2300,0,$A2300)/(OFFSET($C2295,-$A2299,$A2300)))),
MAX(0,U2300-(OFFSET($C2300,0,$A2300)/(OFFSET($C2295,-$A2299,$A2300))))),0))</f>
        <v>0</v>
      </c>
      <c r="W2300" s="395">
        <f t="shared" ca="1" si="3346"/>
        <v>0</v>
      </c>
      <c r="X2300" s="334"/>
      <c r="Y2300" s="334"/>
      <c r="Z2300" s="334"/>
      <c r="AA2300" s="249"/>
      <c r="AB2300" s="249"/>
    </row>
    <row r="2301" spans="1:28" hidden="1" outlineLevel="1">
      <c r="A2301" s="331">
        <v>19</v>
      </c>
      <c r="B2301" s="309" t="str">
        <f t="shared" ca="1" si="3347"/>
        <v>Depreciated Net Capex 2031</v>
      </c>
      <c r="C2301" s="398"/>
      <c r="D2301" s="398"/>
      <c r="E2301" s="398"/>
      <c r="F2301" s="398"/>
      <c r="G2301" s="398"/>
      <c r="H2301" s="398"/>
      <c r="I2301" s="398"/>
      <c r="J2301" s="398"/>
      <c r="K2301" s="398"/>
      <c r="L2301" s="398"/>
      <c r="M2301" s="398"/>
      <c r="N2301" s="398"/>
      <c r="O2301" s="398"/>
      <c r="P2301" s="398"/>
      <c r="Q2301" s="398"/>
      <c r="R2301" s="398"/>
      <c r="S2301" s="398"/>
      <c r="T2301" s="398"/>
      <c r="U2301" s="399"/>
      <c r="V2301" s="400">
        <f>V2277</f>
        <v>0</v>
      </c>
      <c r="W2301" s="395">
        <f ca="1">IF(V2325="n/a",V2301,IFERROR(IF((OFFSET($C2301,0,$A2301))&lt;0,
MIN(0,V2301-(OFFSET($C2301,0,$A2301)/(OFFSET($C2296,-$A2300,$A2301)))),
MAX(0,V2301-(OFFSET($C2301,0,$A2301)/(OFFSET($C2296,-$A2300,$A2301))))),0))</f>
        <v>0</v>
      </c>
      <c r="X2301" s="334"/>
      <c r="Y2301" s="334"/>
      <c r="Z2301" s="334"/>
      <c r="AA2301" s="249"/>
      <c r="AB2301" s="249"/>
    </row>
    <row r="2302" spans="1:28" hidden="1" outlineLevel="1">
      <c r="A2302" s="331">
        <v>20</v>
      </c>
      <c r="B2302" s="309" t="str">
        <f t="shared" ca="1" si="3347"/>
        <v>Depreciated Net Capex 2032</v>
      </c>
      <c r="C2302" s="398"/>
      <c r="D2302" s="398"/>
      <c r="E2302" s="398"/>
      <c r="F2302" s="398"/>
      <c r="G2302" s="398"/>
      <c r="H2302" s="398"/>
      <c r="I2302" s="398"/>
      <c r="J2302" s="398"/>
      <c r="K2302" s="398"/>
      <c r="L2302" s="398"/>
      <c r="M2302" s="398"/>
      <c r="N2302" s="398"/>
      <c r="O2302" s="398"/>
      <c r="P2302" s="398"/>
      <c r="Q2302" s="398"/>
      <c r="R2302" s="398"/>
      <c r="S2302" s="398"/>
      <c r="T2302" s="398"/>
      <c r="U2302" s="398"/>
      <c r="V2302" s="399"/>
      <c r="W2302" s="395">
        <f>W2277</f>
        <v>0</v>
      </c>
      <c r="X2302" s="249"/>
      <c r="Y2302" s="249"/>
      <c r="Z2302" s="249"/>
      <c r="AA2302" s="249"/>
      <c r="AB2302" s="249"/>
    </row>
    <row r="2303" spans="1:28" hidden="1" outlineLevel="1">
      <c r="A2303" s="249"/>
      <c r="B2303" s="332"/>
      <c r="C2303" s="395"/>
      <c r="D2303" s="395"/>
      <c r="E2303" s="395"/>
      <c r="F2303" s="395"/>
      <c r="G2303" s="395"/>
      <c r="H2303" s="395"/>
      <c r="I2303" s="395"/>
      <c r="J2303" s="395"/>
      <c r="K2303" s="395"/>
      <c r="L2303" s="395"/>
      <c r="M2303" s="395"/>
      <c r="N2303" s="395"/>
      <c r="O2303" s="395"/>
      <c r="P2303" s="395"/>
      <c r="Q2303" s="395"/>
      <c r="R2303" s="395"/>
      <c r="S2303" s="395"/>
      <c r="T2303" s="395"/>
      <c r="U2303" s="395"/>
      <c r="V2303" s="395"/>
      <c r="W2303" s="395"/>
      <c r="X2303" s="249"/>
      <c r="Y2303" s="249"/>
      <c r="Z2303" s="249"/>
      <c r="AA2303" s="249"/>
      <c r="AB2303" s="249"/>
    </row>
    <row r="2304" spans="1:28" hidden="1" outlineLevel="1">
      <c r="A2304" s="249"/>
      <c r="B2304" s="332"/>
      <c r="C2304" s="395"/>
      <c r="D2304" s="395"/>
      <c r="E2304" s="395"/>
      <c r="F2304" s="395"/>
      <c r="G2304" s="395"/>
      <c r="H2304" s="395"/>
      <c r="I2304" s="395"/>
      <c r="J2304" s="395"/>
      <c r="K2304" s="395"/>
      <c r="L2304" s="395"/>
      <c r="M2304" s="395"/>
      <c r="N2304" s="395"/>
      <c r="O2304" s="395"/>
      <c r="P2304" s="395"/>
      <c r="Q2304" s="395"/>
      <c r="R2304" s="395"/>
      <c r="S2304" s="395"/>
      <c r="T2304" s="395"/>
      <c r="U2304" s="395"/>
      <c r="V2304" s="395"/>
      <c r="W2304" s="395"/>
      <c r="X2304" s="249"/>
      <c r="Y2304" s="249"/>
      <c r="Z2304" s="249"/>
      <c r="AA2304" s="249"/>
      <c r="AB2304" s="249"/>
    </row>
    <row r="2305" spans="1:28" hidden="1" outlineLevel="1">
      <c r="A2305" s="249"/>
      <c r="B2305" s="309" t="s">
        <v>302</v>
      </c>
      <c r="C2305" s="395"/>
      <c r="D2305" s="395">
        <f t="shared" ref="D2305" ca="1" si="3348">IF(C2305="n/a","n/a",IF(AND(C2305&lt;1,D2279=0),0,
IF(D2279=0,C2305-1,
IF(C2305&lt;1,D2280,
(((C2305-1)*(C2281-(C2281/(C2305))))+(D2279*D2280))/(D2281)))))</f>
        <v>0</v>
      </c>
      <c r="E2305" s="395">
        <f t="shared" ref="E2305" ca="1" si="3349">IF(D2305="n/a","n/a",IF(AND(D2305&lt;1,E2279=0),0,
IF(E2279=0,D2305-1,
IF(D2305&lt;1,E2280,
(((D2305-1)*(D2281-(D2281/(D2305))))+(E2279*E2280))/(E2281)))))</f>
        <v>0</v>
      </c>
      <c r="F2305" s="395">
        <f t="shared" ref="F2305" ca="1" si="3350">IF(E2305="n/a","n/a",IF(AND(E2305&lt;1,F2279=0),0,
IF(F2279=0,E2305-1,
IF(E2305&lt;1,F2280,
(((E2305-1)*(E2281-(E2281/(E2305))))+(F2279*F2280))/(F2281)))))</f>
        <v>0</v>
      </c>
      <c r="G2305" s="395">
        <f t="shared" ref="G2305" ca="1" si="3351">IF(F2305="n/a","n/a",IF(AND(F2305&lt;1,G2279=0),0,
IF(G2279=0,F2305-1,
IF(F2305&lt;1,G2280,
(((F2305-1)*(F2281-(F2281/(F2305))))+(G2279*G2280))/(G2281)))))</f>
        <v>0</v>
      </c>
      <c r="H2305" s="395">
        <f t="shared" ref="H2305" ca="1" si="3352">IF(G2305="n/a","n/a",IF(AND(G2305&lt;1,H2279=0),0,
IF(H2279=0,G2305-1,
IF(G2305&lt;1,H2280,
(((G2305-1)*(G2281-(G2281/(G2305))))+(H2279*H2280))/(H2281)))))</f>
        <v>0</v>
      </c>
      <c r="I2305" s="395">
        <f ca="1">IF(H2305="n/a","n/a",IF(AND(H2305&lt;1,I2279=0),0,
IF(I2279=0,H2305-1,
IF(H2305&lt;1,I2280,
(((H2305-1)*(H2281-(H2281/(H2305))))+(I2279*I2280))/(I2281)))))</f>
        <v>0</v>
      </c>
      <c r="J2305" s="395">
        <f t="shared" ref="J2305" ca="1" si="3353">IF(I2305="n/a","n/a",IF(AND(I2305&lt;1,J2279=0),0,
IF(J2279=0,I2305-1,
IF(I2305&lt;1,J2280,
(((I2305-1)*(I2281-(I2281/(I2305))))+(J2279*J2280))/(J2281)))))</f>
        <v>0</v>
      </c>
      <c r="K2305" s="395">
        <f t="shared" ref="K2305" ca="1" si="3354">IF(J2305="n/a","n/a",IF(AND(J2305&lt;1,K2279=0),0,
IF(K2279=0,J2305-1,
IF(J2305&lt;1,K2280,
(((J2305-1)*(J2281-(J2281/(J2305))))+(K2279*K2280))/(K2281)))))</f>
        <v>0</v>
      </c>
      <c r="L2305" s="395">
        <f t="shared" ref="L2305" ca="1" si="3355">IF(K2305="n/a","n/a",IF(AND(K2305&lt;1,L2279=0),0,
IF(L2279=0,K2305-1,
IF(K2305&lt;1,L2280,
(((K2305-1)*(K2281-(K2281/(K2305))))+(L2279*L2280))/(L2281)))))</f>
        <v>0</v>
      </c>
      <c r="M2305" s="395">
        <f t="shared" ref="M2305" ca="1" si="3356">IF(L2305="n/a","n/a",IF(AND(L2305&lt;1,M2279=0),0,
IF(M2279=0,L2305-1,
IF(L2305&lt;1,M2280,
(((L2305-1)*(L2281-(L2281/(L2305))))+(M2279*M2280))/(M2281)))))</f>
        <v>0</v>
      </c>
      <c r="N2305" s="395">
        <f t="shared" ref="N2305" ca="1" si="3357">IF(M2305="n/a","n/a",IF(AND(M2305&lt;1,N2279=0),0,
IF(N2279=0,M2305-1,
IF(M2305&lt;1,N2280,
(((M2305-1)*(M2281-(M2281/(M2305))))+(N2279*N2280))/(N2281)))))</f>
        <v>0</v>
      </c>
      <c r="O2305" s="395">
        <f t="shared" ref="O2305" ca="1" si="3358">IF(N2305="n/a","n/a",IF(AND(N2305&lt;1,O2279=0),0,
IF(O2279=0,N2305-1,
IF(N2305&lt;1,O2280,
(((N2305-1)*(N2281-(N2281/(N2305))))+(O2279*O2280))/(O2281)))))</f>
        <v>0</v>
      </c>
      <c r="P2305" s="395">
        <f t="shared" ref="P2305" ca="1" si="3359">IF(O2305="n/a","n/a",IF(AND(O2305&lt;1,P2279=0),0,
IF(P2279=0,O2305-1,
IF(O2305&lt;1,P2280,
(((O2305-1)*(O2281-(O2281/(O2305))))+(P2279*P2280))/(P2281)))))</f>
        <v>0</v>
      </c>
      <c r="Q2305" s="395">
        <f t="shared" ref="Q2305" ca="1" si="3360">IF(P2305="n/a","n/a",IF(AND(P2305&lt;1,Q2279=0),0,
IF(Q2279=0,P2305-1,
IF(P2305&lt;1,Q2280,
(((P2305-1)*(P2281-(P2281/(P2305))))+(Q2279*Q2280))/(Q2281)))))</f>
        <v>0</v>
      </c>
      <c r="R2305" s="395">
        <f t="shared" ref="R2305" ca="1" si="3361">IF(Q2305="n/a","n/a",IF(AND(Q2305&lt;1,R2279=0),0,
IF(R2279=0,Q2305-1,
IF(Q2305&lt;1,R2280,
(((Q2305-1)*(Q2281-(Q2281/(Q2305))))+(R2279*R2280))/(R2281)))))</f>
        <v>0</v>
      </c>
      <c r="S2305" s="395">
        <f t="shared" ref="S2305" ca="1" si="3362">IF(R2305="n/a","n/a",IF(AND(R2305&lt;1,S2279=0),0,
IF(S2279=0,R2305-1,
IF(R2305&lt;1,S2280,
(((R2305-1)*(R2281-(R2281/(R2305))))+(S2279*S2280))/(S2281)))))</f>
        <v>0</v>
      </c>
      <c r="T2305" s="395">
        <f t="shared" ref="T2305" ca="1" si="3363">IF(S2305="n/a","n/a",IF(AND(S2305&lt;1,T2279=0),0,
IF(T2279=0,S2305-1,
IF(S2305&lt;1,T2280,
(((S2305-1)*(S2281-(S2281/(S2305))))+(T2279*T2280))/(T2281)))))</f>
        <v>0</v>
      </c>
      <c r="U2305" s="395">
        <f t="shared" ref="U2305" ca="1" si="3364">IF(T2305="n/a","n/a",IF(AND(T2305&lt;1,U2279=0),0,
IF(U2279=0,T2305-1,
IF(T2305&lt;1,U2280,
(((T2305-1)*(T2281-(T2281/(T2305))))+(U2279*U2280))/(U2281)))))</f>
        <v>0</v>
      </c>
      <c r="V2305" s="395">
        <f t="shared" ref="V2305" ca="1" si="3365">IF(U2305="n/a","n/a",IF(AND(U2305&lt;1,V2279=0),0,
IF(V2279=0,U2305-1,
IF(U2305&lt;1,V2280,
(((U2305-1)*(U2281-(U2281/(U2305))))+(V2279*V2280))/(V2281)))))</f>
        <v>0</v>
      </c>
      <c r="W2305" s="395">
        <f t="shared" ref="W2305" ca="1" si="3366">IF(V2305="n/a","n/a",IF(AND(V2305&lt;1,W2279=0),0,
IF(W2279=0,V2305-1,
IF(V2305&lt;1,W2280,
(((V2305-1)*(V2281-(V2281/(V2305))))+(W2279*W2280))/(W2281)))))</f>
        <v>0</v>
      </c>
      <c r="X2305" s="249"/>
      <c r="Y2305" s="249"/>
      <c r="Z2305" s="249"/>
      <c r="AA2305" s="249"/>
      <c r="AB2305" s="249"/>
    </row>
    <row r="2306" spans="1:28" hidden="1" outlineLevel="1">
      <c r="A2306" s="249"/>
      <c r="B2306" s="309" t="s">
        <v>301</v>
      </c>
      <c r="C2306" s="400">
        <f ca="1">C2278</f>
        <v>0</v>
      </c>
      <c r="D2306" s="395">
        <f t="shared" ref="D2306" ca="1" si="3367">IF(C2306="n/a","n/a",MAX(0,C2306-1))</f>
        <v>0</v>
      </c>
      <c r="E2306" s="395">
        <f t="shared" ref="E2306:E2307" ca="1" si="3368">IF(D2306="n/a","n/a",MAX(0,D2306-1))</f>
        <v>0</v>
      </c>
      <c r="F2306" s="395">
        <f t="shared" ref="F2306:F2308" ca="1" si="3369">IF(E2306="n/a","n/a",MAX(0,E2306-1))</f>
        <v>0</v>
      </c>
      <c r="G2306" s="395">
        <f t="shared" ref="G2306:G2309" ca="1" si="3370">IF(F2306="n/a","n/a",MAX(0,F2306-1))</f>
        <v>0</v>
      </c>
      <c r="H2306" s="395">
        <f t="shared" ref="H2306:H2310" ca="1" si="3371">IF(G2306="n/a","n/a",MAX(0,G2306-1))</f>
        <v>0</v>
      </c>
      <c r="I2306" s="395">
        <f t="shared" ref="I2306:I2311" ca="1" si="3372">IF(H2306="n/a","n/a",MAX(0,H2306-1))</f>
        <v>0</v>
      </c>
      <c r="J2306" s="395">
        <f t="shared" ref="J2306:J2312" ca="1" si="3373">IF(I2306="n/a","n/a",MAX(0,I2306-1))</f>
        <v>0</v>
      </c>
      <c r="K2306" s="395">
        <f t="shared" ref="K2306:K2313" ca="1" si="3374">IF(J2306="n/a","n/a",MAX(0,J2306-1))</f>
        <v>0</v>
      </c>
      <c r="L2306" s="395">
        <f t="shared" ref="L2306:L2314" ca="1" si="3375">IF(K2306="n/a","n/a",MAX(0,K2306-1))</f>
        <v>0</v>
      </c>
      <c r="M2306" s="395">
        <f t="shared" ref="M2306:M2315" ca="1" si="3376">IF(L2306="n/a","n/a",MAX(0,L2306-1))</f>
        <v>0</v>
      </c>
      <c r="N2306" s="395">
        <f t="shared" ref="N2306:N2316" ca="1" si="3377">IF(M2306="n/a","n/a",MAX(0,M2306-1))</f>
        <v>0</v>
      </c>
      <c r="O2306" s="395">
        <f t="shared" ref="O2306:O2317" ca="1" si="3378">IF(N2306="n/a","n/a",MAX(0,N2306-1))</f>
        <v>0</v>
      </c>
      <c r="P2306" s="395">
        <f t="shared" ref="P2306:P2318" ca="1" si="3379">IF(O2306="n/a","n/a",MAX(0,O2306-1))</f>
        <v>0</v>
      </c>
      <c r="Q2306" s="395">
        <f t="shared" ref="Q2306:Q2319" ca="1" si="3380">IF(P2306="n/a","n/a",MAX(0,P2306-1))</f>
        <v>0</v>
      </c>
      <c r="R2306" s="395">
        <f t="shared" ref="R2306:R2320" ca="1" si="3381">IF(Q2306="n/a","n/a",MAX(0,Q2306-1))</f>
        <v>0</v>
      </c>
      <c r="S2306" s="395">
        <f t="shared" ref="S2306:S2321" ca="1" si="3382">IF(R2306="n/a","n/a",MAX(0,R2306-1))</f>
        <v>0</v>
      </c>
      <c r="T2306" s="395">
        <f t="shared" ref="T2306:T2322" ca="1" si="3383">IF(S2306="n/a","n/a",MAX(0,S2306-1))</f>
        <v>0</v>
      </c>
      <c r="U2306" s="395">
        <f t="shared" ref="U2306:U2323" ca="1" si="3384">IF(T2306="n/a","n/a",MAX(0,T2306-1))</f>
        <v>0</v>
      </c>
      <c r="V2306" s="395">
        <f t="shared" ref="V2306:V2324" ca="1" si="3385">IF(U2306="n/a","n/a",MAX(0,U2306-1))</f>
        <v>0</v>
      </c>
      <c r="W2306" s="395">
        <f t="shared" ref="W2306:W2324" ca="1" si="3386">IF(V2306="n/a","n/a",MAX(0,V2306-1))</f>
        <v>0</v>
      </c>
      <c r="X2306" s="249"/>
      <c r="Y2306" s="249"/>
      <c r="Z2306" s="249"/>
      <c r="AA2306" s="249"/>
      <c r="AB2306" s="249"/>
    </row>
    <row r="2307" spans="1:28" hidden="1" outlineLevel="1">
      <c r="A2307" s="249"/>
      <c r="B2307" s="309" t="str">
        <f t="shared" ref="B2307:B2326" ca="1" si="3387">"RL Capex "&amp;OFFSET($C$6,0,A2283)</f>
        <v>RL Capex 2013</v>
      </c>
      <c r="C2307" s="396"/>
      <c r="D2307" s="400">
        <f ca="1">D2278</f>
        <v>0</v>
      </c>
      <c r="E2307" s="395">
        <f t="shared" ca="1" si="3368"/>
        <v>0</v>
      </c>
      <c r="F2307" s="395">
        <f t="shared" ca="1" si="3369"/>
        <v>0</v>
      </c>
      <c r="G2307" s="395">
        <f t="shared" ca="1" si="3370"/>
        <v>0</v>
      </c>
      <c r="H2307" s="395">
        <f t="shared" ca="1" si="3371"/>
        <v>0</v>
      </c>
      <c r="I2307" s="395">
        <f t="shared" ca="1" si="3372"/>
        <v>0</v>
      </c>
      <c r="J2307" s="395">
        <f t="shared" ca="1" si="3373"/>
        <v>0</v>
      </c>
      <c r="K2307" s="395">
        <f t="shared" ca="1" si="3374"/>
        <v>0</v>
      </c>
      <c r="L2307" s="395">
        <f t="shared" ca="1" si="3375"/>
        <v>0</v>
      </c>
      <c r="M2307" s="395">
        <f t="shared" ca="1" si="3376"/>
        <v>0</v>
      </c>
      <c r="N2307" s="395">
        <f t="shared" ca="1" si="3377"/>
        <v>0</v>
      </c>
      <c r="O2307" s="395">
        <f t="shared" ca="1" si="3378"/>
        <v>0</v>
      </c>
      <c r="P2307" s="395">
        <f t="shared" ca="1" si="3379"/>
        <v>0</v>
      </c>
      <c r="Q2307" s="395">
        <f t="shared" ca="1" si="3380"/>
        <v>0</v>
      </c>
      <c r="R2307" s="395">
        <f t="shared" ca="1" si="3381"/>
        <v>0</v>
      </c>
      <c r="S2307" s="395">
        <f t="shared" ca="1" si="3382"/>
        <v>0</v>
      </c>
      <c r="T2307" s="395">
        <f t="shared" ca="1" si="3383"/>
        <v>0</v>
      </c>
      <c r="U2307" s="395">
        <f t="shared" ca="1" si="3384"/>
        <v>0</v>
      </c>
      <c r="V2307" s="395">
        <f t="shared" ca="1" si="3385"/>
        <v>0</v>
      </c>
      <c r="W2307" s="395">
        <f t="shared" ca="1" si="3386"/>
        <v>0</v>
      </c>
      <c r="X2307" s="249"/>
      <c r="Y2307" s="249"/>
      <c r="Z2307" s="249"/>
      <c r="AA2307" s="249"/>
      <c r="AB2307" s="249"/>
    </row>
    <row r="2308" spans="1:28" hidden="1" outlineLevel="1">
      <c r="A2308" s="249"/>
      <c r="B2308" s="309" t="str">
        <f t="shared" ca="1" si="3387"/>
        <v>RL Capex 2014</v>
      </c>
      <c r="C2308" s="401"/>
      <c r="D2308" s="396"/>
      <c r="E2308" s="400">
        <f ca="1">E2278</f>
        <v>0</v>
      </c>
      <c r="F2308" s="395">
        <f t="shared" ca="1" si="3369"/>
        <v>0</v>
      </c>
      <c r="G2308" s="395">
        <f t="shared" ca="1" si="3370"/>
        <v>0</v>
      </c>
      <c r="H2308" s="395">
        <f t="shared" ca="1" si="3371"/>
        <v>0</v>
      </c>
      <c r="I2308" s="395">
        <f t="shared" ca="1" si="3372"/>
        <v>0</v>
      </c>
      <c r="J2308" s="395">
        <f t="shared" ca="1" si="3373"/>
        <v>0</v>
      </c>
      <c r="K2308" s="395">
        <f t="shared" ca="1" si="3374"/>
        <v>0</v>
      </c>
      <c r="L2308" s="395">
        <f t="shared" ca="1" si="3375"/>
        <v>0</v>
      </c>
      <c r="M2308" s="395">
        <f t="shared" ca="1" si="3376"/>
        <v>0</v>
      </c>
      <c r="N2308" s="395">
        <f t="shared" ca="1" si="3377"/>
        <v>0</v>
      </c>
      <c r="O2308" s="395">
        <f t="shared" ca="1" si="3378"/>
        <v>0</v>
      </c>
      <c r="P2308" s="395">
        <f t="shared" ca="1" si="3379"/>
        <v>0</v>
      </c>
      <c r="Q2308" s="395">
        <f t="shared" ca="1" si="3380"/>
        <v>0</v>
      </c>
      <c r="R2308" s="395">
        <f t="shared" ca="1" si="3381"/>
        <v>0</v>
      </c>
      <c r="S2308" s="395">
        <f t="shared" ca="1" si="3382"/>
        <v>0</v>
      </c>
      <c r="T2308" s="395">
        <f t="shared" ca="1" si="3383"/>
        <v>0</v>
      </c>
      <c r="U2308" s="395">
        <f t="shared" ca="1" si="3384"/>
        <v>0</v>
      </c>
      <c r="V2308" s="395">
        <f t="shared" ca="1" si="3385"/>
        <v>0</v>
      </c>
      <c r="W2308" s="395">
        <f t="shared" ca="1" si="3386"/>
        <v>0</v>
      </c>
      <c r="X2308" s="249"/>
      <c r="Y2308" s="249"/>
      <c r="Z2308" s="249"/>
      <c r="AA2308" s="249"/>
      <c r="AB2308" s="249"/>
    </row>
    <row r="2309" spans="1:28" hidden="1" outlineLevel="1">
      <c r="A2309" s="249"/>
      <c r="B2309" s="309" t="str">
        <f t="shared" ca="1" si="3387"/>
        <v>RL Capex 2015</v>
      </c>
      <c r="C2309" s="401"/>
      <c r="D2309" s="401"/>
      <c r="E2309" s="396"/>
      <c r="F2309" s="400">
        <f ca="1">F2278</f>
        <v>0</v>
      </c>
      <c r="G2309" s="395">
        <f t="shared" ca="1" si="3370"/>
        <v>0</v>
      </c>
      <c r="H2309" s="395">
        <f t="shared" ca="1" si="3371"/>
        <v>0</v>
      </c>
      <c r="I2309" s="395">
        <f t="shared" ca="1" si="3372"/>
        <v>0</v>
      </c>
      <c r="J2309" s="395">
        <f t="shared" ca="1" si="3373"/>
        <v>0</v>
      </c>
      <c r="K2309" s="395">
        <f t="shared" ca="1" si="3374"/>
        <v>0</v>
      </c>
      <c r="L2309" s="395">
        <f t="shared" ca="1" si="3375"/>
        <v>0</v>
      </c>
      <c r="M2309" s="395">
        <f t="shared" ca="1" si="3376"/>
        <v>0</v>
      </c>
      <c r="N2309" s="395">
        <f t="shared" ca="1" si="3377"/>
        <v>0</v>
      </c>
      <c r="O2309" s="395">
        <f t="shared" ca="1" si="3378"/>
        <v>0</v>
      </c>
      <c r="P2309" s="395">
        <f t="shared" ca="1" si="3379"/>
        <v>0</v>
      </c>
      <c r="Q2309" s="395">
        <f t="shared" ca="1" si="3380"/>
        <v>0</v>
      </c>
      <c r="R2309" s="395">
        <f t="shared" ca="1" si="3381"/>
        <v>0</v>
      </c>
      <c r="S2309" s="395">
        <f t="shared" ca="1" si="3382"/>
        <v>0</v>
      </c>
      <c r="T2309" s="395">
        <f t="shared" ca="1" si="3383"/>
        <v>0</v>
      </c>
      <c r="U2309" s="395">
        <f t="shared" ca="1" si="3384"/>
        <v>0</v>
      </c>
      <c r="V2309" s="395">
        <f t="shared" ca="1" si="3385"/>
        <v>0</v>
      </c>
      <c r="W2309" s="395">
        <f t="shared" ca="1" si="3386"/>
        <v>0</v>
      </c>
      <c r="X2309" s="249"/>
      <c r="Y2309" s="249"/>
      <c r="Z2309" s="249"/>
      <c r="AA2309" s="249"/>
      <c r="AB2309" s="249"/>
    </row>
    <row r="2310" spans="1:28" hidden="1" outlineLevel="1">
      <c r="A2310" s="249"/>
      <c r="B2310" s="309" t="str">
        <f t="shared" ca="1" si="3387"/>
        <v>RL Capex 2016</v>
      </c>
      <c r="C2310" s="401"/>
      <c r="D2310" s="401"/>
      <c r="E2310" s="401"/>
      <c r="F2310" s="396"/>
      <c r="G2310" s="400">
        <f ca="1">G2278</f>
        <v>0</v>
      </c>
      <c r="H2310" s="395">
        <f t="shared" ca="1" si="3371"/>
        <v>0</v>
      </c>
      <c r="I2310" s="395">
        <f t="shared" ca="1" si="3372"/>
        <v>0</v>
      </c>
      <c r="J2310" s="395">
        <f t="shared" ca="1" si="3373"/>
        <v>0</v>
      </c>
      <c r="K2310" s="395">
        <f t="shared" ca="1" si="3374"/>
        <v>0</v>
      </c>
      <c r="L2310" s="395">
        <f t="shared" ca="1" si="3375"/>
        <v>0</v>
      </c>
      <c r="M2310" s="395">
        <f t="shared" ca="1" si="3376"/>
        <v>0</v>
      </c>
      <c r="N2310" s="395">
        <f t="shared" ca="1" si="3377"/>
        <v>0</v>
      </c>
      <c r="O2310" s="395">
        <f t="shared" ca="1" si="3378"/>
        <v>0</v>
      </c>
      <c r="P2310" s="395">
        <f t="shared" ca="1" si="3379"/>
        <v>0</v>
      </c>
      <c r="Q2310" s="395">
        <f t="shared" ca="1" si="3380"/>
        <v>0</v>
      </c>
      <c r="R2310" s="395">
        <f t="shared" ca="1" si="3381"/>
        <v>0</v>
      </c>
      <c r="S2310" s="395">
        <f t="shared" ca="1" si="3382"/>
        <v>0</v>
      </c>
      <c r="T2310" s="395">
        <f t="shared" ca="1" si="3383"/>
        <v>0</v>
      </c>
      <c r="U2310" s="395">
        <f t="shared" ca="1" si="3384"/>
        <v>0</v>
      </c>
      <c r="V2310" s="395">
        <f t="shared" ca="1" si="3385"/>
        <v>0</v>
      </c>
      <c r="W2310" s="395">
        <f t="shared" ca="1" si="3386"/>
        <v>0</v>
      </c>
      <c r="X2310" s="249"/>
      <c r="Y2310" s="249"/>
      <c r="Z2310" s="249"/>
      <c r="AA2310" s="249"/>
      <c r="AB2310" s="249"/>
    </row>
    <row r="2311" spans="1:28" hidden="1" outlineLevel="1">
      <c r="A2311" s="249"/>
      <c r="B2311" s="309" t="str">
        <f t="shared" ca="1" si="3387"/>
        <v>RL Capex 2017</v>
      </c>
      <c r="C2311" s="401"/>
      <c r="D2311" s="401"/>
      <c r="E2311" s="401"/>
      <c r="F2311" s="401"/>
      <c r="G2311" s="396"/>
      <c r="H2311" s="400">
        <f ca="1">H2278</f>
        <v>0</v>
      </c>
      <c r="I2311" s="395">
        <f t="shared" ca="1" si="3372"/>
        <v>0</v>
      </c>
      <c r="J2311" s="395">
        <f t="shared" ca="1" si="3373"/>
        <v>0</v>
      </c>
      <c r="K2311" s="395">
        <f t="shared" ca="1" si="3374"/>
        <v>0</v>
      </c>
      <c r="L2311" s="395">
        <f t="shared" ca="1" si="3375"/>
        <v>0</v>
      </c>
      <c r="M2311" s="395">
        <f t="shared" ca="1" si="3376"/>
        <v>0</v>
      </c>
      <c r="N2311" s="395">
        <f t="shared" ca="1" si="3377"/>
        <v>0</v>
      </c>
      <c r="O2311" s="395">
        <f t="shared" ca="1" si="3378"/>
        <v>0</v>
      </c>
      <c r="P2311" s="395">
        <f t="shared" ca="1" si="3379"/>
        <v>0</v>
      </c>
      <c r="Q2311" s="395">
        <f t="shared" ca="1" si="3380"/>
        <v>0</v>
      </c>
      <c r="R2311" s="395">
        <f t="shared" ca="1" si="3381"/>
        <v>0</v>
      </c>
      <c r="S2311" s="395">
        <f t="shared" ca="1" si="3382"/>
        <v>0</v>
      </c>
      <c r="T2311" s="395">
        <f t="shared" ca="1" si="3383"/>
        <v>0</v>
      </c>
      <c r="U2311" s="395">
        <f t="shared" ca="1" si="3384"/>
        <v>0</v>
      </c>
      <c r="V2311" s="395">
        <f t="shared" ca="1" si="3385"/>
        <v>0</v>
      </c>
      <c r="W2311" s="395">
        <f t="shared" ca="1" si="3386"/>
        <v>0</v>
      </c>
      <c r="X2311" s="249"/>
      <c r="Y2311" s="249"/>
      <c r="Z2311" s="249"/>
      <c r="AA2311" s="249"/>
      <c r="AB2311" s="249"/>
    </row>
    <row r="2312" spans="1:28" hidden="1" outlineLevel="1">
      <c r="A2312" s="249"/>
      <c r="B2312" s="309" t="str">
        <f t="shared" ca="1" si="3387"/>
        <v>RL Capex 2018</v>
      </c>
      <c r="C2312" s="401"/>
      <c r="D2312" s="401"/>
      <c r="E2312" s="401"/>
      <c r="F2312" s="401"/>
      <c r="G2312" s="401"/>
      <c r="H2312" s="396"/>
      <c r="I2312" s="400">
        <f ca="1">I2278</f>
        <v>0</v>
      </c>
      <c r="J2312" s="395">
        <f t="shared" ca="1" si="3373"/>
        <v>0</v>
      </c>
      <c r="K2312" s="395">
        <f t="shared" ca="1" si="3374"/>
        <v>0</v>
      </c>
      <c r="L2312" s="395">
        <f t="shared" ca="1" si="3375"/>
        <v>0</v>
      </c>
      <c r="M2312" s="395">
        <f t="shared" ca="1" si="3376"/>
        <v>0</v>
      </c>
      <c r="N2312" s="395">
        <f t="shared" ca="1" si="3377"/>
        <v>0</v>
      </c>
      <c r="O2312" s="395">
        <f t="shared" ca="1" si="3378"/>
        <v>0</v>
      </c>
      <c r="P2312" s="395">
        <f t="shared" ca="1" si="3379"/>
        <v>0</v>
      </c>
      <c r="Q2312" s="395">
        <f t="shared" ca="1" si="3380"/>
        <v>0</v>
      </c>
      <c r="R2312" s="395">
        <f t="shared" ca="1" si="3381"/>
        <v>0</v>
      </c>
      <c r="S2312" s="395">
        <f t="shared" ca="1" si="3382"/>
        <v>0</v>
      </c>
      <c r="T2312" s="395">
        <f t="shared" ca="1" si="3383"/>
        <v>0</v>
      </c>
      <c r="U2312" s="395">
        <f t="shared" ca="1" si="3384"/>
        <v>0</v>
      </c>
      <c r="V2312" s="395">
        <f t="shared" ca="1" si="3385"/>
        <v>0</v>
      </c>
      <c r="W2312" s="395">
        <f t="shared" ca="1" si="3386"/>
        <v>0</v>
      </c>
      <c r="X2312" s="249"/>
      <c r="Y2312" s="249"/>
      <c r="Z2312" s="249"/>
      <c r="AA2312" s="249"/>
      <c r="AB2312" s="249"/>
    </row>
    <row r="2313" spans="1:28" hidden="1" outlineLevel="1">
      <c r="A2313" s="249"/>
      <c r="B2313" s="309" t="str">
        <f t="shared" ca="1" si="3387"/>
        <v>RL Capex 2019</v>
      </c>
      <c r="C2313" s="401"/>
      <c r="D2313" s="401"/>
      <c r="E2313" s="401"/>
      <c r="F2313" s="401"/>
      <c r="G2313" s="401"/>
      <c r="H2313" s="401"/>
      <c r="I2313" s="396"/>
      <c r="J2313" s="400">
        <f ca="1">J2278</f>
        <v>0</v>
      </c>
      <c r="K2313" s="395">
        <f t="shared" ca="1" si="3374"/>
        <v>0</v>
      </c>
      <c r="L2313" s="395">
        <f t="shared" ca="1" si="3375"/>
        <v>0</v>
      </c>
      <c r="M2313" s="395">
        <f t="shared" ca="1" si="3376"/>
        <v>0</v>
      </c>
      <c r="N2313" s="395">
        <f t="shared" ca="1" si="3377"/>
        <v>0</v>
      </c>
      <c r="O2313" s="395">
        <f t="shared" ca="1" si="3378"/>
        <v>0</v>
      </c>
      <c r="P2313" s="395">
        <f t="shared" ca="1" si="3379"/>
        <v>0</v>
      </c>
      <c r="Q2313" s="395">
        <f t="shared" ca="1" si="3380"/>
        <v>0</v>
      </c>
      <c r="R2313" s="395">
        <f t="shared" ca="1" si="3381"/>
        <v>0</v>
      </c>
      <c r="S2313" s="395">
        <f t="shared" ca="1" si="3382"/>
        <v>0</v>
      </c>
      <c r="T2313" s="395">
        <f t="shared" ca="1" si="3383"/>
        <v>0</v>
      </c>
      <c r="U2313" s="395">
        <f t="shared" ca="1" si="3384"/>
        <v>0</v>
      </c>
      <c r="V2313" s="395">
        <f t="shared" ca="1" si="3385"/>
        <v>0</v>
      </c>
      <c r="W2313" s="395">
        <f t="shared" ca="1" si="3386"/>
        <v>0</v>
      </c>
      <c r="X2313" s="249"/>
      <c r="Y2313" s="249"/>
      <c r="Z2313" s="249"/>
      <c r="AA2313" s="249"/>
      <c r="AB2313" s="249"/>
    </row>
    <row r="2314" spans="1:28" hidden="1" outlineLevel="1">
      <c r="A2314" s="249"/>
      <c r="B2314" s="309" t="str">
        <f t="shared" ca="1" si="3387"/>
        <v>RL Capex 2020</v>
      </c>
      <c r="C2314" s="401"/>
      <c r="D2314" s="401"/>
      <c r="E2314" s="401"/>
      <c r="F2314" s="401"/>
      <c r="G2314" s="401"/>
      <c r="H2314" s="401"/>
      <c r="I2314" s="401"/>
      <c r="J2314" s="396"/>
      <c r="K2314" s="400">
        <f ca="1">K2278</f>
        <v>0</v>
      </c>
      <c r="L2314" s="395">
        <f t="shared" ca="1" si="3375"/>
        <v>0</v>
      </c>
      <c r="M2314" s="395">
        <f t="shared" ca="1" si="3376"/>
        <v>0</v>
      </c>
      <c r="N2314" s="395">
        <f t="shared" ca="1" si="3377"/>
        <v>0</v>
      </c>
      <c r="O2314" s="395">
        <f t="shared" ca="1" si="3378"/>
        <v>0</v>
      </c>
      <c r="P2314" s="395">
        <f t="shared" ca="1" si="3379"/>
        <v>0</v>
      </c>
      <c r="Q2314" s="395">
        <f t="shared" ca="1" si="3380"/>
        <v>0</v>
      </c>
      <c r="R2314" s="395">
        <f t="shared" ca="1" si="3381"/>
        <v>0</v>
      </c>
      <c r="S2314" s="395">
        <f t="shared" ca="1" si="3382"/>
        <v>0</v>
      </c>
      <c r="T2314" s="395">
        <f t="shared" ca="1" si="3383"/>
        <v>0</v>
      </c>
      <c r="U2314" s="395">
        <f t="shared" ca="1" si="3384"/>
        <v>0</v>
      </c>
      <c r="V2314" s="395">
        <f t="shared" ca="1" si="3385"/>
        <v>0</v>
      </c>
      <c r="W2314" s="395">
        <f t="shared" ca="1" si="3386"/>
        <v>0</v>
      </c>
      <c r="X2314" s="249"/>
      <c r="Y2314" s="249"/>
      <c r="Z2314" s="249"/>
      <c r="AA2314" s="249"/>
      <c r="AB2314" s="249"/>
    </row>
    <row r="2315" spans="1:28" hidden="1" outlineLevel="1">
      <c r="A2315" s="249"/>
      <c r="B2315" s="309" t="str">
        <f t="shared" ca="1" si="3387"/>
        <v>RL Capex 2021</v>
      </c>
      <c r="C2315" s="401"/>
      <c r="D2315" s="401"/>
      <c r="E2315" s="401"/>
      <c r="F2315" s="401"/>
      <c r="G2315" s="401"/>
      <c r="H2315" s="401"/>
      <c r="I2315" s="401"/>
      <c r="J2315" s="401"/>
      <c r="K2315" s="396"/>
      <c r="L2315" s="400">
        <f ca="1">L2278</f>
        <v>0</v>
      </c>
      <c r="M2315" s="395">
        <f t="shared" ca="1" si="3376"/>
        <v>0</v>
      </c>
      <c r="N2315" s="395">
        <f t="shared" ca="1" si="3377"/>
        <v>0</v>
      </c>
      <c r="O2315" s="395">
        <f t="shared" ca="1" si="3378"/>
        <v>0</v>
      </c>
      <c r="P2315" s="395">
        <f t="shared" ca="1" si="3379"/>
        <v>0</v>
      </c>
      <c r="Q2315" s="395">
        <f t="shared" ca="1" si="3380"/>
        <v>0</v>
      </c>
      <c r="R2315" s="395">
        <f t="shared" ca="1" si="3381"/>
        <v>0</v>
      </c>
      <c r="S2315" s="395">
        <f t="shared" ca="1" si="3382"/>
        <v>0</v>
      </c>
      <c r="T2315" s="395">
        <f t="shared" ca="1" si="3383"/>
        <v>0</v>
      </c>
      <c r="U2315" s="395">
        <f t="shared" ca="1" si="3384"/>
        <v>0</v>
      </c>
      <c r="V2315" s="395">
        <f t="shared" ca="1" si="3385"/>
        <v>0</v>
      </c>
      <c r="W2315" s="395">
        <f t="shared" ca="1" si="3386"/>
        <v>0</v>
      </c>
      <c r="X2315" s="249"/>
      <c r="Y2315" s="249"/>
      <c r="Z2315" s="249"/>
      <c r="AA2315" s="249"/>
      <c r="AB2315" s="249"/>
    </row>
    <row r="2316" spans="1:28" hidden="1" outlineLevel="1">
      <c r="A2316" s="249"/>
      <c r="B2316" s="309" t="str">
        <f t="shared" ca="1" si="3387"/>
        <v>RL Capex 2022</v>
      </c>
      <c r="C2316" s="401"/>
      <c r="D2316" s="401"/>
      <c r="E2316" s="401"/>
      <c r="F2316" s="401"/>
      <c r="G2316" s="401"/>
      <c r="H2316" s="401"/>
      <c r="I2316" s="401"/>
      <c r="J2316" s="401"/>
      <c r="K2316" s="401"/>
      <c r="L2316" s="396"/>
      <c r="M2316" s="400">
        <f ca="1">M2278</f>
        <v>0</v>
      </c>
      <c r="N2316" s="395">
        <f t="shared" ca="1" si="3377"/>
        <v>0</v>
      </c>
      <c r="O2316" s="395">
        <f t="shared" ca="1" si="3378"/>
        <v>0</v>
      </c>
      <c r="P2316" s="395">
        <f t="shared" ca="1" si="3379"/>
        <v>0</v>
      </c>
      <c r="Q2316" s="395">
        <f t="shared" ca="1" si="3380"/>
        <v>0</v>
      </c>
      <c r="R2316" s="395">
        <f t="shared" ca="1" si="3381"/>
        <v>0</v>
      </c>
      <c r="S2316" s="395">
        <f t="shared" ca="1" si="3382"/>
        <v>0</v>
      </c>
      <c r="T2316" s="395">
        <f t="shared" ca="1" si="3383"/>
        <v>0</v>
      </c>
      <c r="U2316" s="395">
        <f t="shared" ca="1" si="3384"/>
        <v>0</v>
      </c>
      <c r="V2316" s="395">
        <f t="shared" ca="1" si="3385"/>
        <v>0</v>
      </c>
      <c r="W2316" s="395">
        <f t="shared" ca="1" si="3386"/>
        <v>0</v>
      </c>
      <c r="X2316" s="249"/>
      <c r="Y2316" s="249"/>
      <c r="Z2316" s="249"/>
      <c r="AA2316" s="249"/>
      <c r="AB2316" s="249"/>
    </row>
    <row r="2317" spans="1:28" hidden="1" outlineLevel="1">
      <c r="A2317" s="249"/>
      <c r="B2317" s="309" t="str">
        <f t="shared" ca="1" si="3387"/>
        <v>RL Capex 2023</v>
      </c>
      <c r="C2317" s="401"/>
      <c r="D2317" s="401"/>
      <c r="E2317" s="401"/>
      <c r="F2317" s="401"/>
      <c r="G2317" s="401"/>
      <c r="H2317" s="401"/>
      <c r="I2317" s="401"/>
      <c r="J2317" s="401"/>
      <c r="K2317" s="401"/>
      <c r="L2317" s="401"/>
      <c r="M2317" s="396"/>
      <c r="N2317" s="400">
        <f>N2278</f>
        <v>0</v>
      </c>
      <c r="O2317" s="395">
        <f t="shared" si="3378"/>
        <v>0</v>
      </c>
      <c r="P2317" s="395">
        <f t="shared" si="3379"/>
        <v>0</v>
      </c>
      <c r="Q2317" s="395">
        <f t="shared" si="3380"/>
        <v>0</v>
      </c>
      <c r="R2317" s="395">
        <f t="shared" si="3381"/>
        <v>0</v>
      </c>
      <c r="S2317" s="395">
        <f t="shared" si="3382"/>
        <v>0</v>
      </c>
      <c r="T2317" s="395">
        <f t="shared" si="3383"/>
        <v>0</v>
      </c>
      <c r="U2317" s="395">
        <f t="shared" si="3384"/>
        <v>0</v>
      </c>
      <c r="V2317" s="395">
        <f t="shared" si="3385"/>
        <v>0</v>
      </c>
      <c r="W2317" s="395">
        <f t="shared" si="3386"/>
        <v>0</v>
      </c>
      <c r="X2317" s="249"/>
      <c r="Y2317" s="249"/>
      <c r="Z2317" s="249"/>
      <c r="AA2317" s="249"/>
      <c r="AB2317" s="249"/>
    </row>
    <row r="2318" spans="1:28" hidden="1" outlineLevel="1">
      <c r="A2318" s="249"/>
      <c r="B2318" s="309" t="str">
        <f t="shared" ca="1" si="3387"/>
        <v>RL Capex 2024</v>
      </c>
      <c r="C2318" s="401"/>
      <c r="D2318" s="401"/>
      <c r="E2318" s="401"/>
      <c r="F2318" s="401"/>
      <c r="G2318" s="401"/>
      <c r="H2318" s="401"/>
      <c r="I2318" s="401"/>
      <c r="J2318" s="401"/>
      <c r="K2318" s="401"/>
      <c r="L2318" s="401"/>
      <c r="M2318" s="401"/>
      <c r="N2318" s="396"/>
      <c r="O2318" s="400">
        <f>O2278</f>
        <v>0</v>
      </c>
      <c r="P2318" s="395">
        <f t="shared" si="3379"/>
        <v>0</v>
      </c>
      <c r="Q2318" s="395">
        <f t="shared" si="3380"/>
        <v>0</v>
      </c>
      <c r="R2318" s="395">
        <f t="shared" si="3381"/>
        <v>0</v>
      </c>
      <c r="S2318" s="395">
        <f t="shared" si="3382"/>
        <v>0</v>
      </c>
      <c r="T2318" s="395">
        <f t="shared" si="3383"/>
        <v>0</v>
      </c>
      <c r="U2318" s="395">
        <f t="shared" si="3384"/>
        <v>0</v>
      </c>
      <c r="V2318" s="395">
        <f t="shared" si="3385"/>
        <v>0</v>
      </c>
      <c r="W2318" s="395">
        <f t="shared" si="3386"/>
        <v>0</v>
      </c>
      <c r="X2318" s="249"/>
      <c r="Y2318" s="249"/>
      <c r="Z2318" s="249"/>
      <c r="AA2318" s="249"/>
      <c r="AB2318" s="249"/>
    </row>
    <row r="2319" spans="1:28" hidden="1" outlineLevel="1">
      <c r="A2319" s="249"/>
      <c r="B2319" s="309" t="str">
        <f t="shared" ca="1" si="3387"/>
        <v>RL Capex 2025</v>
      </c>
      <c r="C2319" s="401"/>
      <c r="D2319" s="401"/>
      <c r="E2319" s="401"/>
      <c r="F2319" s="401"/>
      <c r="G2319" s="401"/>
      <c r="H2319" s="401"/>
      <c r="I2319" s="401"/>
      <c r="J2319" s="401"/>
      <c r="K2319" s="401"/>
      <c r="L2319" s="401"/>
      <c r="M2319" s="401"/>
      <c r="N2319" s="401"/>
      <c r="O2319" s="396"/>
      <c r="P2319" s="400">
        <f>P2278</f>
        <v>0</v>
      </c>
      <c r="Q2319" s="395">
        <f t="shared" si="3380"/>
        <v>0</v>
      </c>
      <c r="R2319" s="395">
        <f t="shared" si="3381"/>
        <v>0</v>
      </c>
      <c r="S2319" s="395">
        <f t="shared" si="3382"/>
        <v>0</v>
      </c>
      <c r="T2319" s="395">
        <f t="shared" si="3383"/>
        <v>0</v>
      </c>
      <c r="U2319" s="395">
        <f t="shared" si="3384"/>
        <v>0</v>
      </c>
      <c r="V2319" s="395">
        <f t="shared" si="3385"/>
        <v>0</v>
      </c>
      <c r="W2319" s="395">
        <f t="shared" si="3386"/>
        <v>0</v>
      </c>
      <c r="X2319" s="249"/>
      <c r="Y2319" s="249"/>
      <c r="Z2319" s="249"/>
      <c r="AA2319" s="249"/>
      <c r="AB2319" s="249"/>
    </row>
    <row r="2320" spans="1:28" hidden="1" outlineLevel="1">
      <c r="A2320" s="249"/>
      <c r="B2320" s="309" t="str">
        <f t="shared" ca="1" si="3387"/>
        <v>RL Capex 2026</v>
      </c>
      <c r="C2320" s="401"/>
      <c r="D2320" s="401"/>
      <c r="E2320" s="401"/>
      <c r="F2320" s="401"/>
      <c r="G2320" s="401"/>
      <c r="H2320" s="401"/>
      <c r="I2320" s="401"/>
      <c r="J2320" s="401"/>
      <c r="K2320" s="401"/>
      <c r="L2320" s="401"/>
      <c r="M2320" s="401"/>
      <c r="N2320" s="401"/>
      <c r="O2320" s="401"/>
      <c r="P2320" s="396"/>
      <c r="Q2320" s="400">
        <f>Q2278</f>
        <v>0</v>
      </c>
      <c r="R2320" s="395">
        <f t="shared" si="3381"/>
        <v>0</v>
      </c>
      <c r="S2320" s="395">
        <f t="shared" si="3382"/>
        <v>0</v>
      </c>
      <c r="T2320" s="395">
        <f t="shared" si="3383"/>
        <v>0</v>
      </c>
      <c r="U2320" s="395">
        <f t="shared" si="3384"/>
        <v>0</v>
      </c>
      <c r="V2320" s="395">
        <f t="shared" si="3385"/>
        <v>0</v>
      </c>
      <c r="W2320" s="395">
        <f t="shared" si="3386"/>
        <v>0</v>
      </c>
      <c r="X2320" s="249"/>
      <c r="Y2320" s="249"/>
      <c r="Z2320" s="249"/>
      <c r="AA2320" s="249"/>
      <c r="AB2320" s="249"/>
    </row>
    <row r="2321" spans="1:28" hidden="1" outlineLevel="1">
      <c r="A2321" s="249"/>
      <c r="B2321" s="309" t="str">
        <f t="shared" ca="1" si="3387"/>
        <v>RL Capex 2027</v>
      </c>
      <c r="C2321" s="401"/>
      <c r="D2321" s="401"/>
      <c r="E2321" s="401"/>
      <c r="F2321" s="401"/>
      <c r="G2321" s="401"/>
      <c r="H2321" s="401"/>
      <c r="I2321" s="401"/>
      <c r="J2321" s="401"/>
      <c r="K2321" s="401"/>
      <c r="L2321" s="401"/>
      <c r="M2321" s="401"/>
      <c r="N2321" s="401"/>
      <c r="O2321" s="401"/>
      <c r="P2321" s="401"/>
      <c r="Q2321" s="396"/>
      <c r="R2321" s="400">
        <f>R2278</f>
        <v>0</v>
      </c>
      <c r="S2321" s="395">
        <f t="shared" si="3382"/>
        <v>0</v>
      </c>
      <c r="T2321" s="395">
        <f t="shared" si="3383"/>
        <v>0</v>
      </c>
      <c r="U2321" s="395">
        <f t="shared" si="3384"/>
        <v>0</v>
      </c>
      <c r="V2321" s="395">
        <f t="shared" si="3385"/>
        <v>0</v>
      </c>
      <c r="W2321" s="395">
        <f t="shared" si="3386"/>
        <v>0</v>
      </c>
      <c r="X2321" s="249"/>
      <c r="Y2321" s="249"/>
      <c r="Z2321" s="249"/>
      <c r="AA2321" s="249"/>
      <c r="AB2321" s="249"/>
    </row>
    <row r="2322" spans="1:28" hidden="1" outlineLevel="1">
      <c r="A2322" s="249"/>
      <c r="B2322" s="309" t="str">
        <f t="shared" ca="1" si="3387"/>
        <v>RL Capex 2028</v>
      </c>
      <c r="C2322" s="401"/>
      <c r="D2322" s="401"/>
      <c r="E2322" s="401"/>
      <c r="F2322" s="401"/>
      <c r="G2322" s="401"/>
      <c r="H2322" s="401"/>
      <c r="I2322" s="401"/>
      <c r="J2322" s="401"/>
      <c r="K2322" s="401"/>
      <c r="L2322" s="401"/>
      <c r="M2322" s="401"/>
      <c r="N2322" s="401"/>
      <c r="O2322" s="401"/>
      <c r="P2322" s="401"/>
      <c r="Q2322" s="401"/>
      <c r="R2322" s="396"/>
      <c r="S2322" s="400">
        <f>S2278</f>
        <v>0</v>
      </c>
      <c r="T2322" s="395">
        <f t="shared" si="3383"/>
        <v>0</v>
      </c>
      <c r="U2322" s="395">
        <f t="shared" si="3384"/>
        <v>0</v>
      </c>
      <c r="V2322" s="395">
        <f t="shared" si="3385"/>
        <v>0</v>
      </c>
      <c r="W2322" s="395">
        <f t="shared" si="3386"/>
        <v>0</v>
      </c>
      <c r="X2322" s="249"/>
      <c r="Y2322" s="249"/>
      <c r="Z2322" s="249"/>
      <c r="AA2322" s="249"/>
      <c r="AB2322" s="249"/>
    </row>
    <row r="2323" spans="1:28" hidden="1" outlineLevel="1">
      <c r="A2323" s="249"/>
      <c r="B2323" s="309" t="str">
        <f t="shared" ca="1" si="3387"/>
        <v>RL Capex 2029</v>
      </c>
      <c r="C2323" s="401"/>
      <c r="D2323" s="401"/>
      <c r="E2323" s="401"/>
      <c r="F2323" s="401"/>
      <c r="G2323" s="401"/>
      <c r="H2323" s="401"/>
      <c r="I2323" s="401"/>
      <c r="J2323" s="401"/>
      <c r="K2323" s="401"/>
      <c r="L2323" s="401"/>
      <c r="M2323" s="401"/>
      <c r="N2323" s="401"/>
      <c r="O2323" s="401"/>
      <c r="P2323" s="401"/>
      <c r="Q2323" s="401"/>
      <c r="R2323" s="401"/>
      <c r="S2323" s="396"/>
      <c r="T2323" s="400">
        <f>T2278</f>
        <v>0</v>
      </c>
      <c r="U2323" s="395">
        <f t="shared" si="3384"/>
        <v>0</v>
      </c>
      <c r="V2323" s="395">
        <f t="shared" si="3385"/>
        <v>0</v>
      </c>
      <c r="W2323" s="395">
        <f t="shared" si="3386"/>
        <v>0</v>
      </c>
      <c r="X2323" s="249"/>
      <c r="Y2323" s="249"/>
      <c r="Z2323" s="249"/>
      <c r="AA2323" s="249"/>
      <c r="AB2323" s="249"/>
    </row>
    <row r="2324" spans="1:28" hidden="1" outlineLevel="1">
      <c r="A2324" s="249"/>
      <c r="B2324" s="309" t="str">
        <f t="shared" ca="1" si="3387"/>
        <v>RL Capex 2030</v>
      </c>
      <c r="C2324" s="401"/>
      <c r="D2324" s="401"/>
      <c r="E2324" s="401"/>
      <c r="F2324" s="401"/>
      <c r="G2324" s="401"/>
      <c r="H2324" s="401"/>
      <c r="I2324" s="401"/>
      <c r="J2324" s="401"/>
      <c r="K2324" s="401"/>
      <c r="L2324" s="401"/>
      <c r="M2324" s="401"/>
      <c r="N2324" s="401"/>
      <c r="O2324" s="401"/>
      <c r="P2324" s="401"/>
      <c r="Q2324" s="401"/>
      <c r="R2324" s="401"/>
      <c r="S2324" s="401"/>
      <c r="T2324" s="396"/>
      <c r="U2324" s="400">
        <f>U2278</f>
        <v>0</v>
      </c>
      <c r="V2324" s="395">
        <f t="shared" si="3385"/>
        <v>0</v>
      </c>
      <c r="W2324" s="395">
        <f t="shared" si="3386"/>
        <v>0</v>
      </c>
      <c r="X2324" s="249"/>
      <c r="Y2324" s="249"/>
      <c r="Z2324" s="249"/>
      <c r="AA2324" s="249"/>
      <c r="AB2324" s="249"/>
    </row>
    <row r="2325" spans="1:28" hidden="1" outlineLevel="1">
      <c r="A2325" s="249"/>
      <c r="B2325" s="309" t="str">
        <f t="shared" ca="1" si="3387"/>
        <v>RL Capex 2031</v>
      </c>
      <c r="C2325" s="401"/>
      <c r="D2325" s="401"/>
      <c r="E2325" s="401"/>
      <c r="F2325" s="401"/>
      <c r="G2325" s="401"/>
      <c r="H2325" s="401"/>
      <c r="I2325" s="401"/>
      <c r="J2325" s="401"/>
      <c r="K2325" s="401"/>
      <c r="L2325" s="401"/>
      <c r="M2325" s="401"/>
      <c r="N2325" s="401"/>
      <c r="O2325" s="401"/>
      <c r="P2325" s="401"/>
      <c r="Q2325" s="401"/>
      <c r="R2325" s="401"/>
      <c r="S2325" s="401"/>
      <c r="T2325" s="401"/>
      <c r="U2325" s="396"/>
      <c r="V2325" s="400">
        <f>V2278</f>
        <v>0</v>
      </c>
      <c r="W2325" s="395">
        <f>IF(V2325="n/a","n/a",MAX(0,V2325-1))</f>
        <v>0</v>
      </c>
      <c r="X2325" s="249"/>
      <c r="Y2325" s="249"/>
      <c r="Z2325" s="249"/>
      <c r="AA2325" s="249"/>
      <c r="AB2325" s="249"/>
    </row>
    <row r="2326" spans="1:28" hidden="1" outlineLevel="1">
      <c r="A2326" s="249"/>
      <c r="B2326" s="309" t="str">
        <f t="shared" ca="1" si="3387"/>
        <v>RL Capex 2032</v>
      </c>
      <c r="C2326" s="401"/>
      <c r="D2326" s="401"/>
      <c r="E2326" s="401"/>
      <c r="F2326" s="401"/>
      <c r="G2326" s="401"/>
      <c r="H2326" s="401"/>
      <c r="I2326" s="401"/>
      <c r="J2326" s="401"/>
      <c r="K2326" s="401"/>
      <c r="L2326" s="401"/>
      <c r="M2326" s="401"/>
      <c r="N2326" s="401"/>
      <c r="O2326" s="401"/>
      <c r="P2326" s="401"/>
      <c r="Q2326" s="401"/>
      <c r="R2326" s="401"/>
      <c r="S2326" s="401"/>
      <c r="T2326" s="401"/>
      <c r="U2326" s="401"/>
      <c r="V2326" s="396"/>
      <c r="W2326" s="395">
        <f>W2278</f>
        <v>0</v>
      </c>
      <c r="X2326" s="249"/>
      <c r="Y2326" s="249"/>
      <c r="Z2326" s="249"/>
      <c r="AA2326" s="249"/>
      <c r="AB2326" s="249"/>
    </row>
    <row r="2327" spans="1:28" hidden="1" outlineLevel="1">
      <c r="A2327" s="249"/>
      <c r="B2327" s="332"/>
      <c r="C2327" s="395"/>
      <c r="D2327" s="395"/>
      <c r="E2327" s="395"/>
      <c r="F2327" s="395"/>
      <c r="G2327" s="395"/>
      <c r="H2327" s="395"/>
      <c r="I2327" s="395"/>
      <c r="J2327" s="395"/>
      <c r="K2327" s="395"/>
      <c r="L2327" s="395"/>
      <c r="M2327" s="395"/>
      <c r="N2327" s="395"/>
      <c r="O2327" s="395"/>
      <c r="P2327" s="395"/>
      <c r="Q2327" s="395"/>
      <c r="R2327" s="395"/>
      <c r="S2327" s="395"/>
      <c r="T2327" s="395"/>
      <c r="U2327" s="395"/>
      <c r="V2327" s="395"/>
      <c r="W2327" s="395"/>
      <c r="X2327" s="249"/>
      <c r="Y2327" s="249"/>
      <c r="Z2327" s="249"/>
      <c r="AA2327" s="249"/>
      <c r="AB2327" s="249"/>
    </row>
    <row r="2328" spans="1:28" collapsed="1">
      <c r="A2328" s="322"/>
      <c r="B2328" s="336" t="s">
        <v>192</v>
      </c>
      <c r="C2328" s="460">
        <f ca="1">(IF(OR($C2278&lt;&gt;"n/a",C2278&lt;&gt;"n/a"),IF(SUM(C2281:C2303)=0,0,IF((SUMPRODUCT(C2281:C2303,C2305:C2327)/SUM(C2281:C2303))&lt;0,1,(SUMPRODUCT(C2281:C2303,C2305:C2327)/SUM(C2281:C2303)))),"n/a"))</f>
        <v>0</v>
      </c>
      <c r="D2328" s="460">
        <f ca="1">(IF(OR($C2278&lt;&gt;"n/a",D2278&lt;&gt;"n/a"),IF(SUM(D2281:D2303)=0,0,IF((SUMPRODUCT(D2281:D2303,D2305:D2327)/SUM(D2281:D2303))&lt;0,1,(SUMPRODUCT(D2281:D2303,D2305:D2327)/SUM(D2281:D2303)))),"n/a"))</f>
        <v>0</v>
      </c>
      <c r="E2328" s="460">
        <f t="shared" ref="E2328:W2328" ca="1" si="3388">(IF(OR($C2278&lt;&gt;"n/a",E2278&lt;&gt;"n/a"),IF(SUM(E2281:E2303)=0,0,IF((SUMPRODUCT(E2281:E2303,E2305:E2327)/SUM(E2281:E2303))&lt;0,1,(SUMPRODUCT(E2281:E2303,E2305:E2327)/SUM(E2281:E2303)))),"n/a"))</f>
        <v>0</v>
      </c>
      <c r="F2328" s="460">
        <f t="shared" ca="1" si="3388"/>
        <v>0</v>
      </c>
      <c r="G2328" s="460">
        <f t="shared" ca="1" si="3388"/>
        <v>0</v>
      </c>
      <c r="H2328" s="460">
        <f t="shared" ca="1" si="3388"/>
        <v>0</v>
      </c>
      <c r="I2328" s="460">
        <f t="shared" ca="1" si="3388"/>
        <v>0</v>
      </c>
      <c r="J2328" s="460">
        <f t="shared" ca="1" si="3388"/>
        <v>0</v>
      </c>
      <c r="K2328" s="460">
        <f t="shared" ca="1" si="3388"/>
        <v>0</v>
      </c>
      <c r="L2328" s="460">
        <f t="shared" ca="1" si="3388"/>
        <v>0</v>
      </c>
      <c r="M2328" s="460">
        <f t="shared" ca="1" si="3388"/>
        <v>0</v>
      </c>
      <c r="N2328" s="460">
        <f t="shared" ca="1" si="3388"/>
        <v>0</v>
      </c>
      <c r="O2328" s="460">
        <f t="shared" ca="1" si="3388"/>
        <v>0</v>
      </c>
      <c r="P2328" s="460">
        <f t="shared" ca="1" si="3388"/>
        <v>0</v>
      </c>
      <c r="Q2328" s="460">
        <f t="shared" ca="1" si="3388"/>
        <v>0</v>
      </c>
      <c r="R2328" s="460">
        <f t="shared" ca="1" si="3388"/>
        <v>0</v>
      </c>
      <c r="S2328" s="460">
        <f t="shared" ca="1" si="3388"/>
        <v>0</v>
      </c>
      <c r="T2328" s="460">
        <f t="shared" ca="1" si="3388"/>
        <v>0</v>
      </c>
      <c r="U2328" s="460">
        <f t="shared" ca="1" si="3388"/>
        <v>0</v>
      </c>
      <c r="V2328" s="460">
        <f t="shared" ca="1" si="3388"/>
        <v>0</v>
      </c>
      <c r="W2328" s="460">
        <f t="shared" ca="1" si="3388"/>
        <v>0</v>
      </c>
      <c r="X2328" s="249"/>
      <c r="Y2328" s="249"/>
      <c r="Z2328" s="249"/>
      <c r="AA2328" s="249"/>
      <c r="AB2328" s="249"/>
    </row>
    <row r="2329" spans="1:28">
      <c r="A2329" s="249"/>
      <c r="B2329" s="249"/>
      <c r="C2329" s="395"/>
      <c r="D2329" s="395"/>
      <c r="E2329" s="395"/>
      <c r="F2329" s="395"/>
      <c r="G2329" s="395"/>
      <c r="H2329" s="395"/>
      <c r="I2329" s="395"/>
      <c r="J2329" s="395"/>
      <c r="K2329" s="395"/>
      <c r="L2329" s="395"/>
      <c r="M2329" s="395"/>
      <c r="N2329" s="395"/>
      <c r="O2329" s="395"/>
      <c r="P2329" s="395"/>
      <c r="Q2329" s="395"/>
      <c r="R2329" s="395"/>
      <c r="S2329" s="395"/>
      <c r="T2329" s="395"/>
      <c r="U2329" s="395"/>
      <c r="V2329" s="395"/>
      <c r="W2329" s="395"/>
      <c r="X2329" s="249"/>
      <c r="Y2329" s="249"/>
      <c r="Z2329" s="249"/>
      <c r="AA2329" s="249"/>
      <c r="AB2329" s="249"/>
    </row>
    <row r="2330" spans="1:28">
      <c r="A2330" s="72" t="s">
        <v>147</v>
      </c>
      <c r="B2330" s="142">
        <f>VLOOKUP($A2330,'RFM input'!$E$7:$F$56,2,FALSE)</f>
        <v>0</v>
      </c>
      <c r="C2330" s="402"/>
      <c r="D2330" s="402"/>
      <c r="E2330" s="403"/>
      <c r="F2330" s="403"/>
      <c r="G2330" s="403"/>
      <c r="H2330" s="403"/>
      <c r="I2330" s="403"/>
      <c r="J2330" s="403"/>
      <c r="K2330" s="403"/>
      <c r="L2330" s="403"/>
      <c r="M2330" s="403"/>
      <c r="N2330" s="403"/>
      <c r="O2330" s="403"/>
      <c r="P2330" s="403"/>
      <c r="Q2330" s="403"/>
      <c r="R2330" s="403"/>
      <c r="S2330" s="403"/>
      <c r="T2330" s="403"/>
      <c r="U2330" s="403"/>
      <c r="V2330" s="403"/>
      <c r="W2330" s="403"/>
      <c r="X2330" s="249"/>
      <c r="Y2330" s="249"/>
      <c r="Z2330" s="249"/>
      <c r="AA2330" s="249"/>
      <c r="AB2330" s="249"/>
    </row>
    <row r="2331" spans="1:28">
      <c r="A2331" s="378">
        <f>VALUE(REPLACE(A2330,1,12,""))</f>
        <v>44</v>
      </c>
      <c r="B2331" s="317" t="s">
        <v>195</v>
      </c>
      <c r="C2331" s="389">
        <f ca="1">OFFSET('TAB roll forward'!$H$7,A2331,0)</f>
        <v>0</v>
      </c>
      <c r="D2331" s="404">
        <f ca="1">'RAB remaining lives'!D2336</f>
        <v>0</v>
      </c>
      <c r="E2331" s="404">
        <f ca="1">'RAB remaining lives'!E2336</f>
        <v>0</v>
      </c>
      <c r="F2331" s="404">
        <f ca="1">'RAB remaining lives'!F2336</f>
        <v>0</v>
      </c>
      <c r="G2331" s="404">
        <f ca="1">'RAB remaining lives'!G2336</f>
        <v>0</v>
      </c>
      <c r="H2331" s="404">
        <f ca="1">'RAB remaining lives'!H2336</f>
        <v>0</v>
      </c>
      <c r="I2331" s="404">
        <f ca="1">'RAB remaining lives'!I2336</f>
        <v>0</v>
      </c>
      <c r="J2331" s="404">
        <f ca="1">'RAB remaining lives'!J2336</f>
        <v>0</v>
      </c>
      <c r="K2331" s="404">
        <f ca="1">'RAB remaining lives'!K2336</f>
        <v>0</v>
      </c>
      <c r="L2331" s="404">
        <f ca="1">'RAB remaining lives'!L2336</f>
        <v>0</v>
      </c>
      <c r="M2331" s="404">
        <f ca="1">'RAB remaining lives'!M2336</f>
        <v>0</v>
      </c>
      <c r="N2331" s="404">
        <f>'RAB remaining lives'!N2336</f>
        <v>0</v>
      </c>
      <c r="O2331" s="404">
        <f>'RAB remaining lives'!O2336</f>
        <v>0</v>
      </c>
      <c r="P2331" s="404">
        <f>'RAB remaining lives'!P2336</f>
        <v>0</v>
      </c>
      <c r="Q2331" s="404">
        <f>'RAB remaining lives'!Q2336</f>
        <v>0</v>
      </c>
      <c r="R2331" s="404">
        <f>'RAB remaining lives'!R2336</f>
        <v>0</v>
      </c>
      <c r="S2331" s="404">
        <f>'RAB remaining lives'!S2336</f>
        <v>0</v>
      </c>
      <c r="T2331" s="404">
        <f>'RAB remaining lives'!T2336</f>
        <v>0</v>
      </c>
      <c r="U2331" s="404">
        <f>'RAB remaining lives'!U2336</f>
        <v>0</v>
      </c>
      <c r="V2331" s="404">
        <f>'RAB remaining lives'!V2336</f>
        <v>0</v>
      </c>
      <c r="W2331" s="404">
        <f>'RAB remaining lives'!W2336</f>
        <v>0</v>
      </c>
      <c r="X2331" s="249"/>
      <c r="Y2331" s="249"/>
      <c r="Z2331" s="249"/>
      <c r="AA2331" s="249"/>
      <c r="AB2331" s="249"/>
    </row>
    <row r="2332" spans="1:28">
      <c r="A2332" s="249"/>
      <c r="B2332" s="249" t="s">
        <v>326</v>
      </c>
      <c r="C2332" s="391">
        <f ca="1">OFFSET('RFM input'!$X$6,$A2331,0)</f>
        <v>0</v>
      </c>
      <c r="D2332" s="390">
        <f ca="1">OFFSET('RFM input'!$Y$6,$A2331,0)</f>
        <v>0</v>
      </c>
      <c r="E2332" s="390">
        <f ca="1">OFFSET('RFM input'!$Y$6,$A2331,0)</f>
        <v>0</v>
      </c>
      <c r="F2332" s="390">
        <f ca="1">OFFSET('RFM input'!$Y$6,$A2331,0)</f>
        <v>0</v>
      </c>
      <c r="G2332" s="390">
        <f ca="1">OFFSET('RFM input'!$Y$6,$A2331,0)</f>
        <v>0</v>
      </c>
      <c r="H2332" s="390">
        <f ca="1">OFFSET('RFM input'!$Y$6,$A2331,0)</f>
        <v>0</v>
      </c>
      <c r="I2332" s="390">
        <f ca="1">OFFSET('RFM input'!$Y$6,'TAB remaining lives'!$A2331,0)</f>
        <v>0</v>
      </c>
      <c r="J2332" s="390">
        <f ca="1">OFFSET('RFM input'!$Y$6,'TAB remaining lives'!$A2331,0)</f>
        <v>0</v>
      </c>
      <c r="K2332" s="390">
        <f ca="1">OFFSET('RFM input'!$Y$6,'TAB remaining lives'!$A2331,0)</f>
        <v>0</v>
      </c>
      <c r="L2332" s="390">
        <f ca="1">OFFSET('RFM input'!$Y$6,'TAB remaining lives'!$A2331,0)</f>
        <v>0</v>
      </c>
      <c r="M2332" s="390">
        <f ca="1">OFFSET('RFM input'!$Y$6,'TAB remaining lives'!$A2331,0)</f>
        <v>0</v>
      </c>
      <c r="N2332" s="390"/>
      <c r="O2332" s="390"/>
      <c r="P2332" s="390"/>
      <c r="Q2332" s="390"/>
      <c r="R2332" s="390"/>
      <c r="S2332" s="390"/>
      <c r="T2332" s="390"/>
      <c r="U2332" s="390"/>
      <c r="V2332" s="390"/>
      <c r="W2332" s="390"/>
      <c r="X2332" s="249"/>
      <c r="Y2332" s="249"/>
      <c r="Z2332" s="249"/>
      <c r="AA2332" s="249"/>
      <c r="AB2332" s="249"/>
    </row>
    <row r="2333" spans="1:28">
      <c r="A2333" s="249"/>
      <c r="B2333" s="317" t="s">
        <v>300</v>
      </c>
      <c r="C2333" s="392"/>
      <c r="D2333" s="393">
        <f ca="1">IF(D$6=(OFFSET('RFM input'!$G$60,0,'RFM input'!$AA$7)),OFFSET('RFM input'!$I$454,$A2331,0),0)</f>
        <v>0</v>
      </c>
      <c r="E2333" s="390">
        <f ca="1">IF(E$6=(OFFSET('RFM input'!$G$60,0,'RFM input'!$AA$7)),OFFSET('RFM input'!$I$454,$A2331,0),0)</f>
        <v>0</v>
      </c>
      <c r="F2333" s="390">
        <f ca="1">IF(F$6=(OFFSET('RFM input'!$G$60,0,'RFM input'!$AA$7)),OFFSET('RFM input'!$I$454,$A2331,0),0)</f>
        <v>0</v>
      </c>
      <c r="G2333" s="390">
        <f ca="1">IF(G$6=(OFFSET('RFM input'!$G$60,0,'RFM input'!$AA$7)),OFFSET('RFM input'!$I$454,$A2331,0),0)</f>
        <v>0</v>
      </c>
      <c r="H2333" s="390">
        <f ca="1">IF(H$6=(OFFSET('RFM input'!$G$60,0,'RFM input'!$AA$7)),OFFSET('RFM input'!$I$454,$A2331,0),0)</f>
        <v>0</v>
      </c>
      <c r="I2333" s="390">
        <f ca="1">IF(I$6=(OFFSET('RFM input'!$G$60,0,'RFM input'!$AA$7)),OFFSET('RFM input'!$I$454,$A2331,0),0)</f>
        <v>0</v>
      </c>
      <c r="J2333" s="390">
        <f ca="1">IF(J$6=(OFFSET('RFM input'!$G$60,0,'RFM input'!$AA$7)),OFFSET('RFM input'!$I$454,$A2331,0),0)</f>
        <v>0</v>
      </c>
      <c r="K2333" s="390">
        <f ca="1">IF(K$6=(OFFSET('RFM input'!$G$60,0,'RFM input'!$AA$7)),OFFSET('RFM input'!$I$454,$A2331,0),0)</f>
        <v>0</v>
      </c>
      <c r="L2333" s="390">
        <f ca="1">IF(L$6=(OFFSET('RFM input'!$G$60,0,'RFM input'!$AA$7)),OFFSET('RFM input'!$I$454,$A2331,0),0)</f>
        <v>0</v>
      </c>
      <c r="M2333" s="390">
        <f ca="1">IF(M$6=(OFFSET('RFM input'!$G$60,0,'RFM input'!$AA$7)),OFFSET('RFM input'!$I$454,$A2331,0),0)</f>
        <v>0</v>
      </c>
      <c r="N2333" s="390"/>
      <c r="O2333" s="390"/>
      <c r="P2333" s="390"/>
      <c r="Q2333" s="390"/>
      <c r="R2333" s="390"/>
      <c r="S2333" s="390"/>
      <c r="T2333" s="390"/>
      <c r="U2333" s="390"/>
      <c r="V2333" s="390"/>
      <c r="W2333" s="390"/>
      <c r="X2333" s="249"/>
      <c r="Y2333" s="249"/>
      <c r="Z2333" s="249"/>
      <c r="AA2333" s="249"/>
      <c r="AB2333" s="249"/>
    </row>
    <row r="2334" spans="1:28">
      <c r="A2334" s="249"/>
      <c r="B2334" s="317" t="s">
        <v>309</v>
      </c>
      <c r="C2334" s="392"/>
      <c r="D2334" s="391">
        <f ca="1">IF(D$6=(OFFSET('RFM input'!$G$60,0,'RFM input'!$AA$7)),OFFSET('RFM input'!$K$454,$A2331,0),0)</f>
        <v>0</v>
      </c>
      <c r="E2334" s="394">
        <f ca="1">IF(E$6=(OFFSET('RFM input'!$G$60,0,'RFM input'!$AA$7)),OFFSET('RFM input'!$K$454,$A2331,0),0)</f>
        <v>0</v>
      </c>
      <c r="F2334" s="394">
        <f ca="1">IF(F$6=(OFFSET('RFM input'!$G$60,0,'RFM input'!$AA$7)),OFFSET('RFM input'!$K$454,$A2331,0),0)</f>
        <v>0</v>
      </c>
      <c r="G2334" s="394">
        <f ca="1">IF(G$6=(OFFSET('RFM input'!$G$60,0,'RFM input'!$AA$7)),OFFSET('RFM input'!$K$454,$A2331,0),0)</f>
        <v>0</v>
      </c>
      <c r="H2334" s="394">
        <f ca="1">IF(H$6=(OFFSET('RFM input'!$G$60,0,'RFM input'!$AA$7)),OFFSET('RFM input'!$K$454,$A2331,0),0)</f>
        <v>0</v>
      </c>
      <c r="I2334" s="394">
        <f ca="1">IF(I$6=(OFFSET('RFM input'!$G$60,0,'RFM input'!$AA$7)),OFFSET('RFM input'!$K$454,$A2331,0),0)</f>
        <v>0</v>
      </c>
      <c r="J2334" s="394">
        <f ca="1">IF(J$6=(OFFSET('RFM input'!$G$60,0,'RFM input'!$AA$7)),OFFSET('RFM input'!$K$454,$A2331,0),0)</f>
        <v>0</v>
      </c>
      <c r="K2334" s="394">
        <f ca="1">IF(K$6=(OFFSET('RFM input'!$G$60,0,'RFM input'!$AA$7)),OFFSET('RFM input'!$K$454,$A2331,0),0)</f>
        <v>0</v>
      </c>
      <c r="L2334" s="394">
        <f ca="1">IF(L$6=(OFFSET('RFM input'!$G$60,0,'RFM input'!$AA$7)),OFFSET('RFM input'!$K$454,$A2331,0),0)</f>
        <v>0</v>
      </c>
      <c r="M2334" s="394">
        <f ca="1">IF(M$6=(OFFSET('RFM input'!$G$60,0,'RFM input'!$AA$7)),OFFSET('RFM input'!$K$454,$A2331,0),0)</f>
        <v>0</v>
      </c>
      <c r="N2334" s="394"/>
      <c r="O2334" s="394"/>
      <c r="P2334" s="394"/>
      <c r="Q2334" s="394"/>
      <c r="R2334" s="394"/>
      <c r="S2334" s="394"/>
      <c r="T2334" s="394"/>
      <c r="U2334" s="394"/>
      <c r="V2334" s="394"/>
      <c r="W2334" s="394"/>
      <c r="X2334" s="249"/>
      <c r="Y2334" s="249"/>
      <c r="Z2334" s="249"/>
      <c r="AA2334" s="249"/>
      <c r="AB2334" s="249"/>
    </row>
    <row r="2335" spans="1:28" hidden="1" outlineLevel="1">
      <c r="A2335" s="459">
        <v>-1</v>
      </c>
      <c r="B2335" s="309" t="s">
        <v>303</v>
      </c>
      <c r="C2335" s="395"/>
      <c r="D2335" s="395">
        <f t="shared" ref="D2335" ca="1" si="3389">IF(D2359="n/a",0,IF(AND(D2333=0,C2335=0),0,
IF(AND(D2333&lt;&gt;0,C2335=0),D2333,
IF(AND(D2334&lt;&gt;0,C2335&lt;&gt;0),(C2335-(C2335/C2359))+D2333,
IF(C2359&lt;1,0,(C2335-(C2335/C2359)))))))</f>
        <v>0</v>
      </c>
      <c r="E2335" s="395">
        <f t="shared" ref="E2335" ca="1" si="3390">IF(E2359="n/a",0,IF(AND(E2333=0,D2335=0),0,
IF(AND(E2333&lt;&gt;0,D2335=0),E2333,
IF(AND(E2334&lt;&gt;0,D2335&lt;&gt;0),(D2335-(D2335/D2359))+E2333,
IF(D2359&lt;1,0,(D2335-(D2335/D2359)))))))</f>
        <v>0</v>
      </c>
      <c r="F2335" s="395">
        <f t="shared" ref="F2335" ca="1" si="3391">IF(F2359="n/a",0,IF(AND(F2333=0,E2335=0),0,
IF(AND(F2333&lt;&gt;0,E2335=0),F2333,
IF(AND(F2334&lt;&gt;0,E2335&lt;&gt;0),(E2335-(E2335/E2359))+F2333,
IF(E2359&lt;1,0,(E2335-(E2335/E2359)))))))</f>
        <v>0</v>
      </c>
      <c r="G2335" s="395">
        <f t="shared" ref="G2335" ca="1" si="3392">IF(G2359="n/a",0,IF(AND(G2333=0,F2335=0),0,
IF(AND(G2333&lt;&gt;0,F2335=0),G2333,
IF(AND(G2334&lt;&gt;0,F2335&lt;&gt;0),(F2335-(F2335/F2359))+G2333,
IF(F2359&lt;1,0,(F2335-(F2335/F2359)))))))</f>
        <v>0</v>
      </c>
      <c r="H2335" s="395">
        <f ca="1">IF(H2359="n/a",0,IF(AND(H2333=0,G2335=0),0,
IF(AND(H2333&lt;&gt;0,G2335=0),H2333,
IF(AND(H2334&lt;&gt;0,G2335&lt;&gt;0),(G2335-(G2335/G2359))+H2333,
IF(G2359&lt;1,0,(G2335-(G2335/G2359)))))))</f>
        <v>0</v>
      </c>
      <c r="I2335" s="395">
        <f t="shared" ref="I2335" ca="1" si="3393">IF(I2359="n/a",0,IF(AND(I2333=0,H2335=0),0,
IF(AND(I2333&lt;&gt;0,H2335=0),I2333,
IF(AND(I2334&lt;&gt;0,H2335&lt;&gt;0),(H2335-(H2335/H2359))+I2333,
IF(H2359&lt;1,0,(H2335-(H2335/H2359)))))))</f>
        <v>0</v>
      </c>
      <c r="J2335" s="395">
        <f t="shared" ref="J2335" ca="1" si="3394">IF(J2359="n/a",0,IF(AND(J2333=0,I2335=0),0,
IF(AND(J2333&lt;&gt;0,I2335=0),J2333,
IF(AND(J2334&lt;&gt;0,I2335&lt;&gt;0),(I2335-(I2335/I2359))+J2333,
IF(I2359&lt;1,0,(I2335-(I2335/I2359)))))))</f>
        <v>0</v>
      </c>
      <c r="K2335" s="395">
        <f t="shared" ref="K2335" ca="1" si="3395">IF(K2359="n/a",0,IF(AND(K2333=0,J2335=0),0,
IF(AND(K2333&lt;&gt;0,J2335=0),K2333,
IF(AND(K2334&lt;&gt;0,J2335&lt;&gt;0),(J2335-(J2335/J2359))+K2333,
IF(J2359&lt;1,0,(J2335-(J2335/J2359)))))))</f>
        <v>0</v>
      </c>
      <c r="L2335" s="395">
        <f t="shared" ref="L2335" ca="1" si="3396">IF(L2359="n/a",0,IF(AND(L2333=0,K2335=0),0,
IF(AND(L2333&lt;&gt;0,K2335=0),L2333,
IF(AND(L2334&lt;&gt;0,K2335&lt;&gt;0),(K2335-(K2335/K2359))+L2333,
IF(K2359&lt;1,0,(K2335-(K2335/K2359)))))))</f>
        <v>0</v>
      </c>
      <c r="M2335" s="395">
        <f t="shared" ref="M2335" ca="1" si="3397">IF(M2359="n/a",0,IF(AND(M2333=0,L2335=0),0,
IF(AND(M2333&lt;&gt;0,L2335=0),M2333,
IF(AND(M2334&lt;&gt;0,L2335&lt;&gt;0),(L2335-(L2335/L2359))+M2333,
IF(L2359&lt;1,0,(L2335-(L2335/L2359)))))))</f>
        <v>0</v>
      </c>
      <c r="N2335" s="395">
        <f t="shared" ref="N2335" ca="1" si="3398">IF(N2359="n/a",0,IF(AND(N2333=0,M2335=0),0,
IF(AND(N2333&lt;&gt;0,M2335=0),N2333,
IF(AND(N2334&lt;&gt;0,M2335&lt;&gt;0),(M2335-(M2335/M2359))+N2333,
IF(M2359&lt;1,0,(M2335-(M2335/M2359)))))))</f>
        <v>0</v>
      </c>
      <c r="O2335" s="395">
        <f t="shared" ref="O2335" ca="1" si="3399">IF(O2359="n/a",0,IF(AND(O2333=0,N2335=0),0,
IF(AND(O2333&lt;&gt;0,N2335=0),O2333,
IF(AND(O2334&lt;&gt;0,N2335&lt;&gt;0),(N2335-(N2335/N2359))+O2333,
IF(N2359&lt;1,0,(N2335-(N2335/N2359)))))))</f>
        <v>0</v>
      </c>
      <c r="P2335" s="395">
        <f t="shared" ref="P2335" ca="1" si="3400">IF(P2359="n/a",0,IF(AND(P2333=0,O2335=0),0,
IF(AND(P2333&lt;&gt;0,O2335=0),P2333,
IF(AND(P2334&lt;&gt;0,O2335&lt;&gt;0),(O2335-(O2335/O2359))+P2333,
IF(O2359&lt;1,0,(O2335-(O2335/O2359)))))))</f>
        <v>0</v>
      </c>
      <c r="Q2335" s="395">
        <f t="shared" ref="Q2335" ca="1" si="3401">IF(Q2359="n/a",0,IF(AND(Q2333=0,P2335=0),0,
IF(AND(Q2333&lt;&gt;0,P2335=0),Q2333,
IF(AND(Q2334&lt;&gt;0,P2335&lt;&gt;0),(P2335-(P2335/P2359))+Q2333,
IF(P2359&lt;1,0,(P2335-(P2335/P2359)))))))</f>
        <v>0</v>
      </c>
      <c r="R2335" s="395">
        <f t="shared" ref="R2335" ca="1" si="3402">IF(R2359="n/a",0,IF(AND(R2333=0,Q2335=0),0,
IF(AND(R2333&lt;&gt;0,Q2335=0),R2333,
IF(AND(R2334&lt;&gt;0,Q2335&lt;&gt;0),(Q2335-(Q2335/Q2359))+R2333,
IF(Q2359&lt;1,0,(Q2335-(Q2335/Q2359)))))))</f>
        <v>0</v>
      </c>
      <c r="S2335" s="395">
        <f t="shared" ref="S2335" ca="1" si="3403">IF(S2359="n/a",0,IF(AND(S2333=0,R2335=0),0,
IF(AND(S2333&lt;&gt;0,R2335=0),S2333,
IF(AND(S2334&lt;&gt;0,R2335&lt;&gt;0),(R2335-(R2335/R2359))+S2333,
IF(R2359&lt;1,0,(R2335-(R2335/R2359)))))))</f>
        <v>0</v>
      </c>
      <c r="T2335" s="395">
        <f t="shared" ref="T2335" ca="1" si="3404">IF(T2359="n/a",0,IF(AND(T2333=0,S2335=0),0,
IF(AND(T2333&lt;&gt;0,S2335=0),T2333,
IF(AND(T2334&lt;&gt;0,S2335&lt;&gt;0),(S2335-(S2335/S2359))+T2333,
IF(S2359&lt;1,0,(S2335-(S2335/S2359)))))))</f>
        <v>0</v>
      </c>
      <c r="U2335" s="395">
        <f t="shared" ref="U2335" ca="1" si="3405">IF(U2359="n/a",0,IF(AND(U2333=0,T2335=0),0,
IF(AND(U2333&lt;&gt;0,T2335=0),U2333,
IF(AND(U2334&lt;&gt;0,T2335&lt;&gt;0),(T2335-(T2335/T2359))+U2333,
IF(T2359&lt;1,0,(T2335-(T2335/T2359)))))))</f>
        <v>0</v>
      </c>
      <c r="V2335" s="395">
        <f t="shared" ref="V2335" ca="1" si="3406">IF(V2359="n/a",0,IF(AND(V2333=0,U2335=0),0,
IF(AND(V2333&lt;&gt;0,U2335=0),V2333,
IF(AND(V2334&lt;&gt;0,U2335&lt;&gt;0),(U2335-(U2335/U2359))+V2333,
IF(U2359&lt;1,0,(U2335-(U2335/U2359)))))))</f>
        <v>0</v>
      </c>
      <c r="W2335" s="395">
        <f t="shared" ref="W2335" ca="1" si="3407">IF(W2359="n/a",0,IF(AND(W2333=0,V2335=0),0,
IF(AND(W2333&lt;&gt;0,V2335=0),W2333,
IF(AND(W2334&lt;&gt;0,V2335&lt;&gt;0),(V2335-(V2335/V2359))+W2333,
IF(V2359&lt;1,0,(V2335-(V2335/V2359)))))))</f>
        <v>0</v>
      </c>
      <c r="X2335" s="249"/>
      <c r="Y2335" s="249"/>
      <c r="Z2335" s="249"/>
      <c r="AA2335" s="249"/>
      <c r="AB2335" s="249"/>
    </row>
    <row r="2336" spans="1:28" hidden="1" outlineLevel="1">
      <c r="A2336" s="331">
        <v>0</v>
      </c>
      <c r="B2336" s="309" t="s">
        <v>194</v>
      </c>
      <c r="C2336" s="400">
        <f ca="1">C2331</f>
        <v>0</v>
      </c>
      <c r="D2336" s="395">
        <f ca="1">IF(C2360="n/a",C2336,IFERROR(IF((OFFSET($C2336,0,$A2336))&lt;0,
MIN(0,C2336-(OFFSET($C2336,0,$A2336)/(OFFSET($C2331,-$A2335,$A2336)))),
MAX(0,C2336-(OFFSET($C2336,0,$A2336)/(OFFSET($C2331,-$A2335,$A2336))))),0))</f>
        <v>0</v>
      </c>
      <c r="E2336" s="395">
        <f t="shared" ref="E2336" ca="1" si="3408">IF(D2360="n/a",D2336,IFERROR(IF((OFFSET($C2336,0,$A2336))&lt;0,
MIN(0,D2336-(OFFSET($C2336,0,$A2336)/(OFFSET($C2331,-$A2335,$A2336)))),
MAX(0,D2336-(OFFSET($C2336,0,$A2336)/(OFFSET($C2331,-$A2335,$A2336))))),0))</f>
        <v>0</v>
      </c>
      <c r="F2336" s="395">
        <f t="shared" ref="F2336:F2337" ca="1" si="3409">IF(E2360="n/a",E2336,IFERROR(IF((OFFSET($C2336,0,$A2336))&lt;0,
MIN(0,E2336-(OFFSET($C2336,0,$A2336)/(OFFSET($C2331,-$A2335,$A2336)))),
MAX(0,E2336-(OFFSET($C2336,0,$A2336)/(OFFSET($C2331,-$A2335,$A2336))))),0))</f>
        <v>0</v>
      </c>
      <c r="G2336" s="395">
        <f t="shared" ref="G2336:G2338" ca="1" si="3410">IF(F2360="n/a",F2336,IFERROR(IF((OFFSET($C2336,0,$A2336))&lt;0,
MIN(0,F2336-(OFFSET($C2336,0,$A2336)/(OFFSET($C2331,-$A2335,$A2336)))),
MAX(0,F2336-(OFFSET($C2336,0,$A2336)/(OFFSET($C2331,-$A2335,$A2336))))),0))</f>
        <v>0</v>
      </c>
      <c r="H2336" s="395">
        <f t="shared" ref="H2336:H2339" ca="1" si="3411">IF(G2360="n/a",G2336,IFERROR(IF((OFFSET($C2336,0,$A2336))&lt;0,
MIN(0,G2336-(OFFSET($C2336,0,$A2336)/(OFFSET($C2331,-$A2335,$A2336)))),
MAX(0,G2336-(OFFSET($C2336,0,$A2336)/(OFFSET($C2331,-$A2335,$A2336))))),0))</f>
        <v>0</v>
      </c>
      <c r="I2336" s="395">
        <f t="shared" ref="I2336:I2340" ca="1" si="3412">IF(H2360="n/a",H2336,IFERROR(IF((OFFSET($C2336,0,$A2336))&lt;0,
MIN(0,H2336-(OFFSET($C2336,0,$A2336)/(OFFSET($C2331,-$A2335,$A2336)))),
MAX(0,H2336-(OFFSET($C2336,0,$A2336)/(OFFSET($C2331,-$A2335,$A2336))))),0))</f>
        <v>0</v>
      </c>
      <c r="J2336" s="395">
        <f t="shared" ref="J2336:J2341" ca="1" si="3413">IF(I2360="n/a",I2336,IFERROR(IF((OFFSET($C2336,0,$A2336))&lt;0,
MIN(0,I2336-(OFFSET($C2336,0,$A2336)/(OFFSET($C2331,-$A2335,$A2336)))),
MAX(0,I2336-(OFFSET($C2336,0,$A2336)/(OFFSET($C2331,-$A2335,$A2336))))),0))</f>
        <v>0</v>
      </c>
      <c r="K2336" s="395">
        <f t="shared" ref="K2336:K2342" ca="1" si="3414">IF(J2360="n/a",J2336,IFERROR(IF((OFFSET($C2336,0,$A2336))&lt;0,
MIN(0,J2336-(OFFSET($C2336,0,$A2336)/(OFFSET($C2331,-$A2335,$A2336)))),
MAX(0,J2336-(OFFSET($C2336,0,$A2336)/(OFFSET($C2331,-$A2335,$A2336))))),0))</f>
        <v>0</v>
      </c>
      <c r="L2336" s="395">
        <f t="shared" ref="L2336:L2343" ca="1" si="3415">IF(K2360="n/a",K2336,IFERROR(IF((OFFSET($C2336,0,$A2336))&lt;0,
MIN(0,K2336-(OFFSET($C2336,0,$A2336)/(OFFSET($C2331,-$A2335,$A2336)))),
MAX(0,K2336-(OFFSET($C2336,0,$A2336)/(OFFSET($C2331,-$A2335,$A2336))))),0))</f>
        <v>0</v>
      </c>
      <c r="M2336" s="395">
        <f t="shared" ref="M2336:M2344" ca="1" si="3416">IF(L2360="n/a",L2336,IFERROR(IF((OFFSET($C2336,0,$A2336))&lt;0,
MIN(0,L2336-(OFFSET($C2336,0,$A2336)/(OFFSET($C2331,-$A2335,$A2336)))),
MAX(0,L2336-(OFFSET($C2336,0,$A2336)/(OFFSET($C2331,-$A2335,$A2336))))),0))</f>
        <v>0</v>
      </c>
      <c r="N2336" s="395">
        <f t="shared" ref="N2336:N2345" ca="1" si="3417">IF(M2360="n/a",M2336,IFERROR(IF((OFFSET($C2336,0,$A2336))&lt;0,
MIN(0,M2336-(OFFSET($C2336,0,$A2336)/(OFFSET($C2331,-$A2335,$A2336)))),
MAX(0,M2336-(OFFSET($C2336,0,$A2336)/(OFFSET($C2331,-$A2335,$A2336))))),0))</f>
        <v>0</v>
      </c>
      <c r="O2336" s="395">
        <f t="shared" ref="O2336:O2346" ca="1" si="3418">IF(N2360="n/a",N2336,IFERROR(IF((OFFSET($C2336,0,$A2336))&lt;0,
MIN(0,N2336-(OFFSET($C2336,0,$A2336)/(OFFSET($C2331,-$A2335,$A2336)))),
MAX(0,N2336-(OFFSET($C2336,0,$A2336)/(OFFSET($C2331,-$A2335,$A2336))))),0))</f>
        <v>0</v>
      </c>
      <c r="P2336" s="395">
        <f t="shared" ref="P2336:P2347" ca="1" si="3419">IF(O2360="n/a",O2336,IFERROR(IF((OFFSET($C2336,0,$A2336))&lt;0,
MIN(0,O2336-(OFFSET($C2336,0,$A2336)/(OFFSET($C2331,-$A2335,$A2336)))),
MAX(0,O2336-(OFFSET($C2336,0,$A2336)/(OFFSET($C2331,-$A2335,$A2336))))),0))</f>
        <v>0</v>
      </c>
      <c r="Q2336" s="395">
        <f t="shared" ref="Q2336:Q2348" ca="1" si="3420">IF(P2360="n/a",P2336,IFERROR(IF((OFFSET($C2336,0,$A2336))&lt;0,
MIN(0,P2336-(OFFSET($C2336,0,$A2336)/(OFFSET($C2331,-$A2335,$A2336)))),
MAX(0,P2336-(OFFSET($C2336,0,$A2336)/(OFFSET($C2331,-$A2335,$A2336))))),0))</f>
        <v>0</v>
      </c>
      <c r="R2336" s="395">
        <f t="shared" ref="R2336:R2349" ca="1" si="3421">IF(Q2360="n/a",Q2336,IFERROR(IF((OFFSET($C2336,0,$A2336))&lt;0,
MIN(0,Q2336-(OFFSET($C2336,0,$A2336)/(OFFSET($C2331,-$A2335,$A2336)))),
MAX(0,Q2336-(OFFSET($C2336,0,$A2336)/(OFFSET($C2331,-$A2335,$A2336))))),0))</f>
        <v>0</v>
      </c>
      <c r="S2336" s="395">
        <f t="shared" ref="S2336:S2350" ca="1" si="3422">IF(R2360="n/a",R2336,IFERROR(IF((OFFSET($C2336,0,$A2336))&lt;0,
MIN(0,R2336-(OFFSET($C2336,0,$A2336)/(OFFSET($C2331,-$A2335,$A2336)))),
MAX(0,R2336-(OFFSET($C2336,0,$A2336)/(OFFSET($C2331,-$A2335,$A2336))))),0))</f>
        <v>0</v>
      </c>
      <c r="T2336" s="395">
        <f t="shared" ref="T2336:T2351" ca="1" si="3423">IF(S2360="n/a",S2336,IFERROR(IF((OFFSET($C2336,0,$A2336))&lt;0,
MIN(0,S2336-(OFFSET($C2336,0,$A2336)/(OFFSET($C2331,-$A2335,$A2336)))),
MAX(0,S2336-(OFFSET($C2336,0,$A2336)/(OFFSET($C2331,-$A2335,$A2336))))),0))</f>
        <v>0</v>
      </c>
      <c r="U2336" s="395">
        <f t="shared" ref="U2336:U2352" ca="1" si="3424">IF(T2360="n/a",T2336,IFERROR(IF((OFFSET($C2336,0,$A2336))&lt;0,
MIN(0,T2336-(OFFSET($C2336,0,$A2336)/(OFFSET($C2331,-$A2335,$A2336)))),
MAX(0,T2336-(OFFSET($C2336,0,$A2336)/(OFFSET($C2331,-$A2335,$A2336))))),0))</f>
        <v>0</v>
      </c>
      <c r="V2336" s="395">
        <f t="shared" ref="V2336:V2353" ca="1" si="3425">IF(U2360="n/a",U2336,IFERROR(IF((OFFSET($C2336,0,$A2336))&lt;0,
MIN(0,U2336-(OFFSET($C2336,0,$A2336)/(OFFSET($C2331,-$A2335,$A2336)))),
MAX(0,U2336-(OFFSET($C2336,0,$A2336)/(OFFSET($C2331,-$A2335,$A2336))))),0))</f>
        <v>0</v>
      </c>
      <c r="W2336" s="395">
        <f t="shared" ref="W2336:W2354" ca="1" si="3426">IF(V2360="n/a",V2336,IFERROR(IF((OFFSET($C2336,0,$A2336))&lt;0,
MIN(0,V2336-(OFFSET($C2336,0,$A2336)/(OFFSET($C2331,-$A2335,$A2336)))),
MAX(0,V2336-(OFFSET($C2336,0,$A2336)/(OFFSET($C2331,-$A2335,$A2336))))),0))</f>
        <v>0</v>
      </c>
      <c r="X2336" s="249"/>
      <c r="Y2336" s="249"/>
      <c r="Z2336" s="249"/>
      <c r="AA2336" s="249"/>
      <c r="AB2336" s="249"/>
    </row>
    <row r="2337" spans="1:28" hidden="1" outlineLevel="1">
      <c r="A2337" s="331">
        <v>1</v>
      </c>
      <c r="B2337" s="309" t="str">
        <f t="shared" ref="B2337:B2356" ca="1" si="3427">"Depreciated Net Capex "&amp;OFFSET($C$6,0,A2337)</f>
        <v>Depreciated Net Capex 2013</v>
      </c>
      <c r="C2337" s="396"/>
      <c r="D2337" s="397">
        <f ca="1">D2331</f>
        <v>0</v>
      </c>
      <c r="E2337" s="395">
        <f ca="1">IF(D2361="n/a",D2337,IFERROR(IF((OFFSET($C2337,0,$A2337))&lt;0,
MIN(0,D2337-(OFFSET($C2337,0,$A2337)/(OFFSET($C2332,-$A2336,$A2337)))),
MAX(0,D2337-(OFFSET($C2337,0,$A2337)/(OFFSET($C2332,-$A2336,$A2337))))),0))</f>
        <v>0</v>
      </c>
      <c r="F2337" s="395">
        <f t="shared" ca="1" si="3409"/>
        <v>0</v>
      </c>
      <c r="G2337" s="395">
        <f t="shared" ca="1" si="3410"/>
        <v>0</v>
      </c>
      <c r="H2337" s="395">
        <f t="shared" ca="1" si="3411"/>
        <v>0</v>
      </c>
      <c r="I2337" s="395">
        <f t="shared" ca="1" si="3412"/>
        <v>0</v>
      </c>
      <c r="J2337" s="395">
        <f t="shared" ca="1" si="3413"/>
        <v>0</v>
      </c>
      <c r="K2337" s="395">
        <f t="shared" ca="1" si="3414"/>
        <v>0</v>
      </c>
      <c r="L2337" s="395">
        <f t="shared" ca="1" si="3415"/>
        <v>0</v>
      </c>
      <c r="M2337" s="395">
        <f t="shared" ca="1" si="3416"/>
        <v>0</v>
      </c>
      <c r="N2337" s="395">
        <f t="shared" ca="1" si="3417"/>
        <v>0</v>
      </c>
      <c r="O2337" s="395">
        <f t="shared" ca="1" si="3418"/>
        <v>0</v>
      </c>
      <c r="P2337" s="395">
        <f t="shared" ca="1" si="3419"/>
        <v>0</v>
      </c>
      <c r="Q2337" s="395">
        <f t="shared" ca="1" si="3420"/>
        <v>0</v>
      </c>
      <c r="R2337" s="395">
        <f t="shared" ca="1" si="3421"/>
        <v>0</v>
      </c>
      <c r="S2337" s="395">
        <f t="shared" ca="1" si="3422"/>
        <v>0</v>
      </c>
      <c r="T2337" s="395">
        <f t="shared" ca="1" si="3423"/>
        <v>0</v>
      </c>
      <c r="U2337" s="395">
        <f t="shared" ca="1" si="3424"/>
        <v>0</v>
      </c>
      <c r="V2337" s="395">
        <f t="shared" ca="1" si="3425"/>
        <v>0</v>
      </c>
      <c r="W2337" s="395">
        <f t="shared" ca="1" si="3426"/>
        <v>0</v>
      </c>
      <c r="X2337" s="249"/>
      <c r="Y2337" s="249"/>
      <c r="Z2337" s="249"/>
      <c r="AA2337" s="249"/>
      <c r="AB2337" s="249"/>
    </row>
    <row r="2338" spans="1:28" hidden="1" outlineLevel="1">
      <c r="A2338" s="331">
        <v>2</v>
      </c>
      <c r="B2338" s="309" t="str">
        <f t="shared" ca="1" si="3427"/>
        <v>Depreciated Net Capex 2014</v>
      </c>
      <c r="C2338" s="398"/>
      <c r="D2338" s="399"/>
      <c r="E2338" s="397">
        <f ca="1">E2331</f>
        <v>0</v>
      </c>
      <c r="F2338" s="395">
        <f ca="1">IF(E2362="n/a",E2338,IFERROR(IF((OFFSET($C2338,0,$A2338))&lt;0,
MIN(0,E2338-(OFFSET($C2338,0,$A2338)/(OFFSET($C2333,-$A2337,$A2338)))),
MAX(0,E2338-(OFFSET($C2338,0,$A2338)/(OFFSET($C2333,-$A2337,$A2338))))),0))</f>
        <v>0</v>
      </c>
      <c r="G2338" s="395">
        <f t="shared" ca="1" si="3410"/>
        <v>0</v>
      </c>
      <c r="H2338" s="395">
        <f t="shared" ca="1" si="3411"/>
        <v>0</v>
      </c>
      <c r="I2338" s="395">
        <f t="shared" ca="1" si="3412"/>
        <v>0</v>
      </c>
      <c r="J2338" s="395">
        <f t="shared" ca="1" si="3413"/>
        <v>0</v>
      </c>
      <c r="K2338" s="395">
        <f t="shared" ca="1" si="3414"/>
        <v>0</v>
      </c>
      <c r="L2338" s="395">
        <f t="shared" ca="1" si="3415"/>
        <v>0</v>
      </c>
      <c r="M2338" s="395">
        <f t="shared" ca="1" si="3416"/>
        <v>0</v>
      </c>
      <c r="N2338" s="395">
        <f t="shared" ca="1" si="3417"/>
        <v>0</v>
      </c>
      <c r="O2338" s="395">
        <f t="shared" ca="1" si="3418"/>
        <v>0</v>
      </c>
      <c r="P2338" s="395">
        <f t="shared" ca="1" si="3419"/>
        <v>0</v>
      </c>
      <c r="Q2338" s="395">
        <f t="shared" ca="1" si="3420"/>
        <v>0</v>
      </c>
      <c r="R2338" s="395">
        <f t="shared" ca="1" si="3421"/>
        <v>0</v>
      </c>
      <c r="S2338" s="395">
        <f t="shared" ca="1" si="3422"/>
        <v>0</v>
      </c>
      <c r="T2338" s="395">
        <f t="shared" ca="1" si="3423"/>
        <v>0</v>
      </c>
      <c r="U2338" s="395">
        <f t="shared" ca="1" si="3424"/>
        <v>0</v>
      </c>
      <c r="V2338" s="395">
        <f t="shared" ca="1" si="3425"/>
        <v>0</v>
      </c>
      <c r="W2338" s="395">
        <f t="shared" ca="1" si="3426"/>
        <v>0</v>
      </c>
      <c r="X2338" s="334"/>
      <c r="Y2338" s="249"/>
      <c r="Z2338" s="249"/>
      <c r="AA2338" s="249"/>
      <c r="AB2338" s="249"/>
    </row>
    <row r="2339" spans="1:28" hidden="1" outlineLevel="1">
      <c r="A2339" s="331">
        <v>3</v>
      </c>
      <c r="B2339" s="309" t="str">
        <f t="shared" ca="1" si="3427"/>
        <v>Depreciated Net Capex 2015</v>
      </c>
      <c r="C2339" s="398"/>
      <c r="D2339" s="398"/>
      <c r="E2339" s="399"/>
      <c r="F2339" s="400">
        <f ca="1">F2331</f>
        <v>0</v>
      </c>
      <c r="G2339" s="395">
        <f ca="1">IF(F2363="n/a",F2339,IFERROR(IF((OFFSET($C2339,0,$A2339))&lt;0,
MIN(0,F2339-(OFFSET($C2339,0,$A2339)/(OFFSET($C2334,-$A2338,$A2339)))),
MAX(0,F2339-(OFFSET($C2339,0,$A2339)/(OFFSET($C2334,-$A2338,$A2339))))),0))</f>
        <v>0</v>
      </c>
      <c r="H2339" s="395">
        <f t="shared" ca="1" si="3411"/>
        <v>0</v>
      </c>
      <c r="I2339" s="395">
        <f t="shared" ca="1" si="3412"/>
        <v>0</v>
      </c>
      <c r="J2339" s="395">
        <f t="shared" ca="1" si="3413"/>
        <v>0</v>
      </c>
      <c r="K2339" s="395">
        <f t="shared" ca="1" si="3414"/>
        <v>0</v>
      </c>
      <c r="L2339" s="395">
        <f t="shared" ca="1" si="3415"/>
        <v>0</v>
      </c>
      <c r="M2339" s="395">
        <f t="shared" ca="1" si="3416"/>
        <v>0</v>
      </c>
      <c r="N2339" s="395">
        <f t="shared" ca="1" si="3417"/>
        <v>0</v>
      </c>
      <c r="O2339" s="395">
        <f t="shared" ca="1" si="3418"/>
        <v>0</v>
      </c>
      <c r="P2339" s="395">
        <f t="shared" ca="1" si="3419"/>
        <v>0</v>
      </c>
      <c r="Q2339" s="395">
        <f t="shared" ca="1" si="3420"/>
        <v>0</v>
      </c>
      <c r="R2339" s="395">
        <f t="shared" ca="1" si="3421"/>
        <v>0</v>
      </c>
      <c r="S2339" s="395">
        <f t="shared" ca="1" si="3422"/>
        <v>0</v>
      </c>
      <c r="T2339" s="395">
        <f t="shared" ca="1" si="3423"/>
        <v>0</v>
      </c>
      <c r="U2339" s="395">
        <f t="shared" ca="1" si="3424"/>
        <v>0</v>
      </c>
      <c r="V2339" s="395">
        <f t="shared" ca="1" si="3425"/>
        <v>0</v>
      </c>
      <c r="W2339" s="395">
        <f t="shared" ca="1" si="3426"/>
        <v>0</v>
      </c>
      <c r="X2339" s="334"/>
      <c r="Y2339" s="334"/>
      <c r="Z2339" s="249"/>
      <c r="AA2339" s="249"/>
      <c r="AB2339" s="249"/>
    </row>
    <row r="2340" spans="1:28" hidden="1" outlineLevel="1">
      <c r="A2340" s="331">
        <v>4</v>
      </c>
      <c r="B2340" s="309" t="str">
        <f t="shared" ca="1" si="3427"/>
        <v>Depreciated Net Capex 2016</v>
      </c>
      <c r="C2340" s="398"/>
      <c r="D2340" s="398"/>
      <c r="E2340" s="398"/>
      <c r="F2340" s="399"/>
      <c r="G2340" s="400">
        <f ca="1">G2331</f>
        <v>0</v>
      </c>
      <c r="H2340" s="395">
        <f ca="1">IF(G2364="n/a",G2340,IFERROR(IF((OFFSET($C2340,0,$A2340))&lt;0,
MIN(0,G2340-(OFFSET($C2340,0,$A2340)/(OFFSET($C2335,-$A2339,$A2340)))),
MAX(0,G2340-(OFFSET($C2340,0,$A2340)/(OFFSET($C2335,-$A2339,$A2340))))),0))</f>
        <v>0</v>
      </c>
      <c r="I2340" s="395">
        <f t="shared" ca="1" si="3412"/>
        <v>0</v>
      </c>
      <c r="J2340" s="395">
        <f t="shared" ca="1" si="3413"/>
        <v>0</v>
      </c>
      <c r="K2340" s="395">
        <f t="shared" ca="1" si="3414"/>
        <v>0</v>
      </c>
      <c r="L2340" s="395">
        <f t="shared" ca="1" si="3415"/>
        <v>0</v>
      </c>
      <c r="M2340" s="395">
        <f t="shared" ca="1" si="3416"/>
        <v>0</v>
      </c>
      <c r="N2340" s="395">
        <f t="shared" ca="1" si="3417"/>
        <v>0</v>
      </c>
      <c r="O2340" s="395">
        <f t="shared" ca="1" si="3418"/>
        <v>0</v>
      </c>
      <c r="P2340" s="395">
        <f t="shared" ca="1" si="3419"/>
        <v>0</v>
      </c>
      <c r="Q2340" s="395">
        <f t="shared" ca="1" si="3420"/>
        <v>0</v>
      </c>
      <c r="R2340" s="395">
        <f t="shared" ca="1" si="3421"/>
        <v>0</v>
      </c>
      <c r="S2340" s="395">
        <f t="shared" ca="1" si="3422"/>
        <v>0</v>
      </c>
      <c r="T2340" s="395">
        <f t="shared" ca="1" si="3423"/>
        <v>0</v>
      </c>
      <c r="U2340" s="395">
        <f t="shared" ca="1" si="3424"/>
        <v>0</v>
      </c>
      <c r="V2340" s="395">
        <f t="shared" ca="1" si="3425"/>
        <v>0</v>
      </c>
      <c r="W2340" s="395">
        <f t="shared" ca="1" si="3426"/>
        <v>0</v>
      </c>
      <c r="X2340" s="334"/>
      <c r="Y2340" s="334"/>
      <c r="Z2340" s="334"/>
      <c r="AA2340" s="249"/>
      <c r="AB2340" s="249"/>
    </row>
    <row r="2341" spans="1:28" hidden="1" outlineLevel="1">
      <c r="A2341" s="331">
        <v>5</v>
      </c>
      <c r="B2341" s="309" t="str">
        <f t="shared" ca="1" si="3427"/>
        <v>Depreciated Net Capex 2017</v>
      </c>
      <c r="C2341" s="398"/>
      <c r="D2341" s="398"/>
      <c r="E2341" s="398"/>
      <c r="F2341" s="398"/>
      <c r="G2341" s="399"/>
      <c r="H2341" s="400">
        <f ca="1">H2331</f>
        <v>0</v>
      </c>
      <c r="I2341" s="395">
        <f ca="1">IF(H2365="n/a",H2341,IFERROR(IF((OFFSET($C2341,0,$A2341))&lt;0,
MIN(0,H2341-(OFFSET($C2341,0,$A2341)/(OFFSET($C2336,-$A2340,$A2341)))),
MAX(0,H2341-(OFFSET($C2341,0,$A2341)/(OFFSET($C2336,-$A2340,$A2341))))),0))</f>
        <v>0</v>
      </c>
      <c r="J2341" s="395">
        <f t="shared" ca="1" si="3413"/>
        <v>0</v>
      </c>
      <c r="K2341" s="395">
        <f t="shared" ca="1" si="3414"/>
        <v>0</v>
      </c>
      <c r="L2341" s="395">
        <f t="shared" ca="1" si="3415"/>
        <v>0</v>
      </c>
      <c r="M2341" s="395">
        <f t="shared" ca="1" si="3416"/>
        <v>0</v>
      </c>
      <c r="N2341" s="395">
        <f t="shared" ca="1" si="3417"/>
        <v>0</v>
      </c>
      <c r="O2341" s="395">
        <f t="shared" ca="1" si="3418"/>
        <v>0</v>
      </c>
      <c r="P2341" s="395">
        <f t="shared" ca="1" si="3419"/>
        <v>0</v>
      </c>
      <c r="Q2341" s="395">
        <f t="shared" ca="1" si="3420"/>
        <v>0</v>
      </c>
      <c r="R2341" s="395">
        <f t="shared" ca="1" si="3421"/>
        <v>0</v>
      </c>
      <c r="S2341" s="395">
        <f t="shared" ca="1" si="3422"/>
        <v>0</v>
      </c>
      <c r="T2341" s="395">
        <f t="shared" ca="1" si="3423"/>
        <v>0</v>
      </c>
      <c r="U2341" s="395">
        <f t="shared" ca="1" si="3424"/>
        <v>0</v>
      </c>
      <c r="V2341" s="395">
        <f t="shared" ca="1" si="3425"/>
        <v>0</v>
      </c>
      <c r="W2341" s="395">
        <f t="shared" ca="1" si="3426"/>
        <v>0</v>
      </c>
      <c r="X2341" s="334"/>
      <c r="Y2341" s="334"/>
      <c r="Z2341" s="334"/>
      <c r="AA2341" s="249"/>
      <c r="AB2341" s="249"/>
    </row>
    <row r="2342" spans="1:28" hidden="1" outlineLevel="1">
      <c r="A2342" s="331">
        <v>6</v>
      </c>
      <c r="B2342" s="309" t="str">
        <f t="shared" ca="1" si="3427"/>
        <v>Depreciated Net Capex 2018</v>
      </c>
      <c r="C2342" s="398"/>
      <c r="D2342" s="398"/>
      <c r="E2342" s="398"/>
      <c r="F2342" s="398"/>
      <c r="G2342" s="398"/>
      <c r="H2342" s="399"/>
      <c r="I2342" s="400">
        <f ca="1">I2331</f>
        <v>0</v>
      </c>
      <c r="J2342" s="395">
        <f ca="1">IF(I2366="n/a",I2342,IFERROR(IF((OFFSET($C2342,0,$A2342))&lt;0,
MIN(0,I2342-(OFFSET($C2342,0,$A2342)/(OFFSET($C2337,-$A2341,$A2342)))),
MAX(0,I2342-(OFFSET($C2342,0,$A2342)/(OFFSET($C2337,-$A2341,$A2342))))),0))</f>
        <v>0</v>
      </c>
      <c r="K2342" s="395">
        <f t="shared" ca="1" si="3414"/>
        <v>0</v>
      </c>
      <c r="L2342" s="395">
        <f t="shared" ca="1" si="3415"/>
        <v>0</v>
      </c>
      <c r="M2342" s="395">
        <f t="shared" ca="1" si="3416"/>
        <v>0</v>
      </c>
      <c r="N2342" s="395">
        <f t="shared" ca="1" si="3417"/>
        <v>0</v>
      </c>
      <c r="O2342" s="395">
        <f t="shared" ca="1" si="3418"/>
        <v>0</v>
      </c>
      <c r="P2342" s="395">
        <f t="shared" ca="1" si="3419"/>
        <v>0</v>
      </c>
      <c r="Q2342" s="395">
        <f t="shared" ca="1" si="3420"/>
        <v>0</v>
      </c>
      <c r="R2342" s="395">
        <f t="shared" ca="1" si="3421"/>
        <v>0</v>
      </c>
      <c r="S2342" s="395">
        <f t="shared" ca="1" si="3422"/>
        <v>0</v>
      </c>
      <c r="T2342" s="395">
        <f t="shared" ca="1" si="3423"/>
        <v>0</v>
      </c>
      <c r="U2342" s="395">
        <f t="shared" ca="1" si="3424"/>
        <v>0</v>
      </c>
      <c r="V2342" s="395">
        <f t="shared" ca="1" si="3425"/>
        <v>0</v>
      </c>
      <c r="W2342" s="395">
        <f t="shared" ca="1" si="3426"/>
        <v>0</v>
      </c>
      <c r="X2342" s="334"/>
      <c r="Y2342" s="334"/>
      <c r="Z2342" s="334"/>
      <c r="AA2342" s="249"/>
      <c r="AB2342" s="249"/>
    </row>
    <row r="2343" spans="1:28" hidden="1" outlineLevel="1">
      <c r="A2343" s="331">
        <v>7</v>
      </c>
      <c r="B2343" s="309" t="str">
        <f t="shared" ca="1" si="3427"/>
        <v>Depreciated Net Capex 2019</v>
      </c>
      <c r="C2343" s="398"/>
      <c r="D2343" s="398"/>
      <c r="E2343" s="398"/>
      <c r="F2343" s="398"/>
      <c r="G2343" s="398"/>
      <c r="H2343" s="398"/>
      <c r="I2343" s="399"/>
      <c r="J2343" s="400">
        <f ca="1">J2331</f>
        <v>0</v>
      </c>
      <c r="K2343" s="395">
        <f ca="1">IF(J2367="n/a",J2343,IFERROR(IF((OFFSET($C2343,0,$A2343))&lt;0,
MIN(0,J2343-(OFFSET($C2343,0,$A2343)/(OFFSET($C2338,-$A2342,$A2343)))),
MAX(0,J2343-(OFFSET($C2343,0,$A2343)/(OFFSET($C2338,-$A2342,$A2343))))),0))</f>
        <v>0</v>
      </c>
      <c r="L2343" s="395">
        <f t="shared" ca="1" si="3415"/>
        <v>0</v>
      </c>
      <c r="M2343" s="395">
        <f t="shared" ca="1" si="3416"/>
        <v>0</v>
      </c>
      <c r="N2343" s="395">
        <f t="shared" ca="1" si="3417"/>
        <v>0</v>
      </c>
      <c r="O2343" s="395">
        <f t="shared" ca="1" si="3418"/>
        <v>0</v>
      </c>
      <c r="P2343" s="395">
        <f t="shared" ca="1" si="3419"/>
        <v>0</v>
      </c>
      <c r="Q2343" s="395">
        <f t="shared" ca="1" si="3420"/>
        <v>0</v>
      </c>
      <c r="R2343" s="395">
        <f t="shared" ca="1" si="3421"/>
        <v>0</v>
      </c>
      <c r="S2343" s="395">
        <f t="shared" ca="1" si="3422"/>
        <v>0</v>
      </c>
      <c r="T2343" s="395">
        <f t="shared" ca="1" si="3423"/>
        <v>0</v>
      </c>
      <c r="U2343" s="395">
        <f t="shared" ca="1" si="3424"/>
        <v>0</v>
      </c>
      <c r="V2343" s="395">
        <f t="shared" ca="1" si="3425"/>
        <v>0</v>
      </c>
      <c r="W2343" s="395">
        <f t="shared" ca="1" si="3426"/>
        <v>0</v>
      </c>
      <c r="X2343" s="334"/>
      <c r="Y2343" s="334"/>
      <c r="Z2343" s="334"/>
      <c r="AA2343" s="249"/>
      <c r="AB2343" s="249"/>
    </row>
    <row r="2344" spans="1:28" hidden="1" outlineLevel="1">
      <c r="A2344" s="331">
        <v>8</v>
      </c>
      <c r="B2344" s="309" t="str">
        <f t="shared" ca="1" si="3427"/>
        <v>Depreciated Net Capex 2020</v>
      </c>
      <c r="C2344" s="398"/>
      <c r="D2344" s="398"/>
      <c r="E2344" s="398"/>
      <c r="F2344" s="398"/>
      <c r="G2344" s="398"/>
      <c r="H2344" s="398"/>
      <c r="I2344" s="398"/>
      <c r="J2344" s="399"/>
      <c r="K2344" s="400">
        <f ca="1">K2331</f>
        <v>0</v>
      </c>
      <c r="L2344" s="395">
        <f ca="1">IF(K2368="n/a",K2344,IFERROR(IF((OFFSET($C2344,0,$A2344))&lt;0,
MIN(0,K2344-(OFFSET($C2344,0,$A2344)/(OFFSET($C2339,-$A2343,$A2344)))),
MAX(0,K2344-(OFFSET($C2344,0,$A2344)/(OFFSET($C2339,-$A2343,$A2344))))),0))</f>
        <v>0</v>
      </c>
      <c r="M2344" s="395">
        <f t="shared" ca="1" si="3416"/>
        <v>0</v>
      </c>
      <c r="N2344" s="395">
        <f t="shared" ca="1" si="3417"/>
        <v>0</v>
      </c>
      <c r="O2344" s="395">
        <f t="shared" ca="1" si="3418"/>
        <v>0</v>
      </c>
      <c r="P2344" s="395">
        <f t="shared" ca="1" si="3419"/>
        <v>0</v>
      </c>
      <c r="Q2344" s="395">
        <f t="shared" ca="1" si="3420"/>
        <v>0</v>
      </c>
      <c r="R2344" s="395">
        <f t="shared" ca="1" si="3421"/>
        <v>0</v>
      </c>
      <c r="S2344" s="395">
        <f t="shared" ca="1" si="3422"/>
        <v>0</v>
      </c>
      <c r="T2344" s="395">
        <f t="shared" ca="1" si="3423"/>
        <v>0</v>
      </c>
      <c r="U2344" s="395">
        <f t="shared" ca="1" si="3424"/>
        <v>0</v>
      </c>
      <c r="V2344" s="395">
        <f t="shared" ca="1" si="3425"/>
        <v>0</v>
      </c>
      <c r="W2344" s="395">
        <f t="shared" ca="1" si="3426"/>
        <v>0</v>
      </c>
      <c r="X2344" s="334"/>
      <c r="Y2344" s="334"/>
      <c r="Z2344" s="334"/>
      <c r="AA2344" s="249"/>
      <c r="AB2344" s="249"/>
    </row>
    <row r="2345" spans="1:28" hidden="1" outlineLevel="1">
      <c r="A2345" s="331">
        <v>9</v>
      </c>
      <c r="B2345" s="309" t="str">
        <f t="shared" ca="1" si="3427"/>
        <v>Depreciated Net Capex 2021</v>
      </c>
      <c r="C2345" s="398"/>
      <c r="D2345" s="398"/>
      <c r="E2345" s="398"/>
      <c r="F2345" s="398"/>
      <c r="G2345" s="398"/>
      <c r="H2345" s="398"/>
      <c r="I2345" s="398"/>
      <c r="J2345" s="398"/>
      <c r="K2345" s="399"/>
      <c r="L2345" s="400">
        <f ca="1">L2331</f>
        <v>0</v>
      </c>
      <c r="M2345" s="395">
        <f ca="1">IF(L2369="n/a",L2345,IFERROR(IF((OFFSET($C2345,0,$A2345))&lt;0,
MIN(0,L2345-(OFFSET($C2345,0,$A2345)/(OFFSET($C2340,-$A2344,$A2345)))),
MAX(0,L2345-(OFFSET($C2345,0,$A2345)/(OFFSET($C2340,-$A2344,$A2345))))),0))</f>
        <v>0</v>
      </c>
      <c r="N2345" s="395">
        <f t="shared" ca="1" si="3417"/>
        <v>0</v>
      </c>
      <c r="O2345" s="395">
        <f t="shared" ca="1" si="3418"/>
        <v>0</v>
      </c>
      <c r="P2345" s="395">
        <f t="shared" ca="1" si="3419"/>
        <v>0</v>
      </c>
      <c r="Q2345" s="395">
        <f t="shared" ca="1" si="3420"/>
        <v>0</v>
      </c>
      <c r="R2345" s="395">
        <f t="shared" ca="1" si="3421"/>
        <v>0</v>
      </c>
      <c r="S2345" s="395">
        <f t="shared" ca="1" si="3422"/>
        <v>0</v>
      </c>
      <c r="T2345" s="395">
        <f t="shared" ca="1" si="3423"/>
        <v>0</v>
      </c>
      <c r="U2345" s="395">
        <f t="shared" ca="1" si="3424"/>
        <v>0</v>
      </c>
      <c r="V2345" s="395">
        <f t="shared" ca="1" si="3425"/>
        <v>0</v>
      </c>
      <c r="W2345" s="395">
        <f t="shared" ca="1" si="3426"/>
        <v>0</v>
      </c>
      <c r="X2345" s="334"/>
      <c r="Y2345" s="334"/>
      <c r="Z2345" s="334"/>
      <c r="AA2345" s="249"/>
      <c r="AB2345" s="249"/>
    </row>
    <row r="2346" spans="1:28" hidden="1" outlineLevel="1">
      <c r="A2346" s="331">
        <v>10</v>
      </c>
      <c r="B2346" s="309" t="str">
        <f t="shared" ca="1" si="3427"/>
        <v>Depreciated Net Capex 2022</v>
      </c>
      <c r="C2346" s="398"/>
      <c r="D2346" s="398"/>
      <c r="E2346" s="398"/>
      <c r="F2346" s="398"/>
      <c r="G2346" s="398"/>
      <c r="H2346" s="398"/>
      <c r="I2346" s="398"/>
      <c r="J2346" s="398"/>
      <c r="K2346" s="398"/>
      <c r="L2346" s="399"/>
      <c r="M2346" s="400">
        <f ca="1">M2331</f>
        <v>0</v>
      </c>
      <c r="N2346" s="395">
        <f ca="1">IF(M2370="n/a",M2346,IFERROR(IF((OFFSET($C2346,0,$A2346))&lt;0,
MIN(0,M2346-(OFFSET($C2346,0,$A2346)/(OFFSET($C2341,-$A2345,$A2346)))),
MAX(0,M2346-(OFFSET($C2346,0,$A2346)/(OFFSET($C2341,-$A2345,$A2346))))),0))</f>
        <v>0</v>
      </c>
      <c r="O2346" s="395">
        <f t="shared" ca="1" si="3418"/>
        <v>0</v>
      </c>
      <c r="P2346" s="395">
        <f t="shared" ca="1" si="3419"/>
        <v>0</v>
      </c>
      <c r="Q2346" s="395">
        <f t="shared" ca="1" si="3420"/>
        <v>0</v>
      </c>
      <c r="R2346" s="395">
        <f t="shared" ca="1" si="3421"/>
        <v>0</v>
      </c>
      <c r="S2346" s="395">
        <f t="shared" ca="1" si="3422"/>
        <v>0</v>
      </c>
      <c r="T2346" s="395">
        <f t="shared" ca="1" si="3423"/>
        <v>0</v>
      </c>
      <c r="U2346" s="395">
        <f t="shared" ca="1" si="3424"/>
        <v>0</v>
      </c>
      <c r="V2346" s="395">
        <f t="shared" ca="1" si="3425"/>
        <v>0</v>
      </c>
      <c r="W2346" s="395">
        <f t="shared" ca="1" si="3426"/>
        <v>0</v>
      </c>
      <c r="X2346" s="334"/>
      <c r="Y2346" s="334"/>
      <c r="Z2346" s="334"/>
      <c r="AA2346" s="249"/>
      <c r="AB2346" s="249"/>
    </row>
    <row r="2347" spans="1:28" hidden="1" outlineLevel="1">
      <c r="A2347" s="331">
        <v>11</v>
      </c>
      <c r="B2347" s="309" t="str">
        <f t="shared" ca="1" si="3427"/>
        <v>Depreciated Net Capex 2023</v>
      </c>
      <c r="C2347" s="398"/>
      <c r="D2347" s="398"/>
      <c r="E2347" s="398"/>
      <c r="F2347" s="398"/>
      <c r="G2347" s="398"/>
      <c r="H2347" s="398"/>
      <c r="I2347" s="398"/>
      <c r="J2347" s="398"/>
      <c r="K2347" s="398"/>
      <c r="L2347" s="398"/>
      <c r="M2347" s="399"/>
      <c r="N2347" s="400">
        <f>N2331</f>
        <v>0</v>
      </c>
      <c r="O2347" s="395">
        <f ca="1">IF(N2371="n/a",N2347,IFERROR(IF((OFFSET($C2347,0,$A2347))&lt;0,
MIN(0,N2347-(OFFSET($C2347,0,$A2347)/(OFFSET($C2342,-$A2346,$A2347)))),
MAX(0,N2347-(OFFSET($C2347,0,$A2347)/(OFFSET($C2342,-$A2346,$A2347))))),0))</f>
        <v>0</v>
      </c>
      <c r="P2347" s="395">
        <f t="shared" ca="1" si="3419"/>
        <v>0</v>
      </c>
      <c r="Q2347" s="395">
        <f t="shared" ca="1" si="3420"/>
        <v>0</v>
      </c>
      <c r="R2347" s="395">
        <f t="shared" ca="1" si="3421"/>
        <v>0</v>
      </c>
      <c r="S2347" s="395">
        <f t="shared" ca="1" si="3422"/>
        <v>0</v>
      </c>
      <c r="T2347" s="395">
        <f t="shared" ca="1" si="3423"/>
        <v>0</v>
      </c>
      <c r="U2347" s="395">
        <f t="shared" ca="1" si="3424"/>
        <v>0</v>
      </c>
      <c r="V2347" s="395">
        <f t="shared" ca="1" si="3425"/>
        <v>0</v>
      </c>
      <c r="W2347" s="395">
        <f t="shared" ca="1" si="3426"/>
        <v>0</v>
      </c>
      <c r="X2347" s="334"/>
      <c r="Y2347" s="334"/>
      <c r="Z2347" s="334"/>
      <c r="AA2347" s="249"/>
      <c r="AB2347" s="249"/>
    </row>
    <row r="2348" spans="1:28" hidden="1" outlineLevel="1">
      <c r="A2348" s="331">
        <v>12</v>
      </c>
      <c r="B2348" s="309" t="str">
        <f t="shared" ca="1" si="3427"/>
        <v>Depreciated Net Capex 2024</v>
      </c>
      <c r="C2348" s="398"/>
      <c r="D2348" s="398"/>
      <c r="E2348" s="398"/>
      <c r="F2348" s="398"/>
      <c r="G2348" s="398"/>
      <c r="H2348" s="398"/>
      <c r="I2348" s="398"/>
      <c r="J2348" s="398"/>
      <c r="K2348" s="398"/>
      <c r="L2348" s="398"/>
      <c r="M2348" s="398"/>
      <c r="N2348" s="399"/>
      <c r="O2348" s="400">
        <f>O2331</f>
        <v>0</v>
      </c>
      <c r="P2348" s="395">
        <f ca="1">IF(O2372="n/a",O2348,IFERROR(IF((OFFSET($C2348,0,$A2348))&lt;0,
MIN(0,O2348-(OFFSET($C2348,0,$A2348)/(OFFSET($C2343,-$A2347,$A2348)))),
MAX(0,O2348-(OFFSET($C2348,0,$A2348)/(OFFSET($C2343,-$A2347,$A2348))))),0))</f>
        <v>0</v>
      </c>
      <c r="Q2348" s="395">
        <f t="shared" ca="1" si="3420"/>
        <v>0</v>
      </c>
      <c r="R2348" s="395">
        <f t="shared" ca="1" si="3421"/>
        <v>0</v>
      </c>
      <c r="S2348" s="395">
        <f t="shared" ca="1" si="3422"/>
        <v>0</v>
      </c>
      <c r="T2348" s="395">
        <f t="shared" ca="1" si="3423"/>
        <v>0</v>
      </c>
      <c r="U2348" s="395">
        <f t="shared" ca="1" si="3424"/>
        <v>0</v>
      </c>
      <c r="V2348" s="395">
        <f t="shared" ca="1" si="3425"/>
        <v>0</v>
      </c>
      <c r="W2348" s="395">
        <f t="shared" ca="1" si="3426"/>
        <v>0</v>
      </c>
      <c r="X2348" s="334"/>
      <c r="Y2348" s="334"/>
      <c r="Z2348" s="334"/>
      <c r="AA2348" s="249"/>
      <c r="AB2348" s="249"/>
    </row>
    <row r="2349" spans="1:28" hidden="1" outlineLevel="1">
      <c r="A2349" s="331">
        <v>13</v>
      </c>
      <c r="B2349" s="309" t="str">
        <f t="shared" ca="1" si="3427"/>
        <v>Depreciated Net Capex 2025</v>
      </c>
      <c r="C2349" s="398"/>
      <c r="D2349" s="398"/>
      <c r="E2349" s="398"/>
      <c r="F2349" s="398"/>
      <c r="G2349" s="398"/>
      <c r="H2349" s="398"/>
      <c r="I2349" s="398"/>
      <c r="J2349" s="398"/>
      <c r="K2349" s="398"/>
      <c r="L2349" s="398"/>
      <c r="M2349" s="398"/>
      <c r="N2349" s="398"/>
      <c r="O2349" s="399"/>
      <c r="P2349" s="400">
        <f>P2331</f>
        <v>0</v>
      </c>
      <c r="Q2349" s="395">
        <f ca="1">IF(P2373="n/a",P2349,IFERROR(IF((OFFSET($C2349,0,$A2349))&lt;0,
MIN(0,P2349-(OFFSET($C2349,0,$A2349)/(OFFSET($C2344,-$A2348,$A2349)))),
MAX(0,P2349-(OFFSET($C2349,0,$A2349)/(OFFSET($C2344,-$A2348,$A2349))))),0))</f>
        <v>0</v>
      </c>
      <c r="R2349" s="395">
        <f t="shared" ca="1" si="3421"/>
        <v>0</v>
      </c>
      <c r="S2349" s="395">
        <f t="shared" ca="1" si="3422"/>
        <v>0</v>
      </c>
      <c r="T2349" s="395">
        <f t="shared" ca="1" si="3423"/>
        <v>0</v>
      </c>
      <c r="U2349" s="395">
        <f t="shared" ca="1" si="3424"/>
        <v>0</v>
      </c>
      <c r="V2349" s="395">
        <f t="shared" ca="1" si="3425"/>
        <v>0</v>
      </c>
      <c r="W2349" s="395">
        <f t="shared" ca="1" si="3426"/>
        <v>0</v>
      </c>
      <c r="X2349" s="334"/>
      <c r="Y2349" s="334"/>
      <c r="Z2349" s="334"/>
      <c r="AA2349" s="249"/>
      <c r="AB2349" s="249"/>
    </row>
    <row r="2350" spans="1:28" hidden="1" outlineLevel="1">
      <c r="A2350" s="331">
        <v>14</v>
      </c>
      <c r="B2350" s="309" t="str">
        <f t="shared" ca="1" si="3427"/>
        <v>Depreciated Net Capex 2026</v>
      </c>
      <c r="C2350" s="398"/>
      <c r="D2350" s="398"/>
      <c r="E2350" s="398"/>
      <c r="F2350" s="398"/>
      <c r="G2350" s="398"/>
      <c r="H2350" s="398"/>
      <c r="I2350" s="398"/>
      <c r="J2350" s="398"/>
      <c r="K2350" s="398"/>
      <c r="L2350" s="398"/>
      <c r="M2350" s="398"/>
      <c r="N2350" s="398"/>
      <c r="O2350" s="398"/>
      <c r="P2350" s="399"/>
      <c r="Q2350" s="400">
        <f>Q2331</f>
        <v>0</v>
      </c>
      <c r="R2350" s="395">
        <f ca="1">IF(Q2374="n/a",Q2350,IFERROR(IF((OFFSET($C2350,0,$A2350))&lt;0,
MIN(0,Q2350-(OFFSET($C2350,0,$A2350)/(OFFSET($C2345,-$A2349,$A2350)))),
MAX(0,Q2350-(OFFSET($C2350,0,$A2350)/(OFFSET($C2345,-$A2349,$A2350))))),0))</f>
        <v>0</v>
      </c>
      <c r="S2350" s="395">
        <f t="shared" ca="1" si="3422"/>
        <v>0</v>
      </c>
      <c r="T2350" s="395">
        <f t="shared" ca="1" si="3423"/>
        <v>0</v>
      </c>
      <c r="U2350" s="395">
        <f t="shared" ca="1" si="3424"/>
        <v>0</v>
      </c>
      <c r="V2350" s="395">
        <f t="shared" ca="1" si="3425"/>
        <v>0</v>
      </c>
      <c r="W2350" s="395">
        <f t="shared" ca="1" si="3426"/>
        <v>0</v>
      </c>
      <c r="X2350" s="334"/>
      <c r="Y2350" s="334"/>
      <c r="Z2350" s="334"/>
      <c r="AA2350" s="249"/>
      <c r="AB2350" s="249"/>
    </row>
    <row r="2351" spans="1:28" hidden="1" outlineLevel="1">
      <c r="A2351" s="331">
        <v>15</v>
      </c>
      <c r="B2351" s="309" t="str">
        <f t="shared" ca="1" si="3427"/>
        <v>Depreciated Net Capex 2027</v>
      </c>
      <c r="C2351" s="398"/>
      <c r="D2351" s="398"/>
      <c r="E2351" s="398"/>
      <c r="F2351" s="398"/>
      <c r="G2351" s="398"/>
      <c r="H2351" s="398"/>
      <c r="I2351" s="398"/>
      <c r="J2351" s="398"/>
      <c r="K2351" s="398"/>
      <c r="L2351" s="398"/>
      <c r="M2351" s="398"/>
      <c r="N2351" s="398"/>
      <c r="O2351" s="398"/>
      <c r="P2351" s="398"/>
      <c r="Q2351" s="399"/>
      <c r="R2351" s="400">
        <f>R2331</f>
        <v>0</v>
      </c>
      <c r="S2351" s="395">
        <f ca="1">IF(R2375="n/a",R2351,IFERROR(IF((OFFSET($C2351,0,$A2351))&lt;0,
MIN(0,R2351-(OFFSET($C2351,0,$A2351)/(OFFSET($C2346,-$A2350,$A2351)))),
MAX(0,R2351-(OFFSET($C2351,0,$A2351)/(OFFSET($C2346,-$A2350,$A2351))))),0))</f>
        <v>0</v>
      </c>
      <c r="T2351" s="395">
        <f t="shared" ca="1" si="3423"/>
        <v>0</v>
      </c>
      <c r="U2351" s="395">
        <f t="shared" ca="1" si="3424"/>
        <v>0</v>
      </c>
      <c r="V2351" s="395">
        <f t="shared" ca="1" si="3425"/>
        <v>0</v>
      </c>
      <c r="W2351" s="395">
        <f t="shared" ca="1" si="3426"/>
        <v>0</v>
      </c>
      <c r="X2351" s="334"/>
      <c r="Y2351" s="334"/>
      <c r="Z2351" s="334"/>
      <c r="AA2351" s="249"/>
      <c r="AB2351" s="249"/>
    </row>
    <row r="2352" spans="1:28" hidden="1" outlineLevel="1">
      <c r="A2352" s="331">
        <v>16</v>
      </c>
      <c r="B2352" s="309" t="str">
        <f t="shared" ca="1" si="3427"/>
        <v>Depreciated Net Capex 2028</v>
      </c>
      <c r="C2352" s="398"/>
      <c r="D2352" s="398"/>
      <c r="E2352" s="398"/>
      <c r="F2352" s="398"/>
      <c r="G2352" s="398"/>
      <c r="H2352" s="398"/>
      <c r="I2352" s="398"/>
      <c r="J2352" s="398"/>
      <c r="K2352" s="398"/>
      <c r="L2352" s="398"/>
      <c r="M2352" s="398"/>
      <c r="N2352" s="398"/>
      <c r="O2352" s="398"/>
      <c r="P2352" s="398"/>
      <c r="Q2352" s="398"/>
      <c r="R2352" s="399"/>
      <c r="S2352" s="400">
        <f>S2331</f>
        <v>0</v>
      </c>
      <c r="T2352" s="395">
        <f ca="1">IF(S2376="n/a",S2352,IFERROR(IF((OFFSET($C2352,0,$A2352))&lt;0,
MIN(0,S2352-(OFFSET($C2352,0,$A2352)/(OFFSET($C2347,-$A2351,$A2352)))),
MAX(0,S2352-(OFFSET($C2352,0,$A2352)/(OFFSET($C2347,-$A2351,$A2352))))),0))</f>
        <v>0</v>
      </c>
      <c r="U2352" s="395">
        <f t="shared" ca="1" si="3424"/>
        <v>0</v>
      </c>
      <c r="V2352" s="395">
        <f t="shared" ca="1" si="3425"/>
        <v>0</v>
      </c>
      <c r="W2352" s="395">
        <f t="shared" ca="1" si="3426"/>
        <v>0</v>
      </c>
      <c r="X2352" s="334"/>
      <c r="Y2352" s="334"/>
      <c r="Z2352" s="334"/>
      <c r="AA2352" s="249"/>
      <c r="AB2352" s="249"/>
    </row>
    <row r="2353" spans="1:28" hidden="1" outlineLevel="1">
      <c r="A2353" s="331">
        <v>17</v>
      </c>
      <c r="B2353" s="309" t="str">
        <f t="shared" ca="1" si="3427"/>
        <v>Depreciated Net Capex 2029</v>
      </c>
      <c r="C2353" s="398"/>
      <c r="D2353" s="398"/>
      <c r="E2353" s="398"/>
      <c r="F2353" s="398"/>
      <c r="G2353" s="398"/>
      <c r="H2353" s="398"/>
      <c r="I2353" s="398"/>
      <c r="J2353" s="398"/>
      <c r="K2353" s="398"/>
      <c r="L2353" s="398"/>
      <c r="M2353" s="398"/>
      <c r="N2353" s="398"/>
      <c r="O2353" s="398"/>
      <c r="P2353" s="398"/>
      <c r="Q2353" s="398"/>
      <c r="R2353" s="398"/>
      <c r="S2353" s="399"/>
      <c r="T2353" s="400">
        <f>T2331</f>
        <v>0</v>
      </c>
      <c r="U2353" s="395">
        <f ca="1">IF(T2377="n/a",T2353,IFERROR(IF((OFFSET($C2353,0,$A2353))&lt;0,
MIN(0,T2353-(OFFSET($C2353,0,$A2353)/(OFFSET($C2348,-$A2352,$A2353)))),
MAX(0,T2353-(OFFSET($C2353,0,$A2353)/(OFFSET($C2348,-$A2352,$A2353))))),0))</f>
        <v>0</v>
      </c>
      <c r="V2353" s="395">
        <f t="shared" ca="1" si="3425"/>
        <v>0</v>
      </c>
      <c r="W2353" s="395">
        <f t="shared" ca="1" si="3426"/>
        <v>0</v>
      </c>
      <c r="X2353" s="334"/>
      <c r="Y2353" s="334"/>
      <c r="Z2353" s="334"/>
      <c r="AA2353" s="249"/>
      <c r="AB2353" s="249"/>
    </row>
    <row r="2354" spans="1:28" hidden="1" outlineLevel="1">
      <c r="A2354" s="331">
        <v>18</v>
      </c>
      <c r="B2354" s="309" t="str">
        <f t="shared" ca="1" si="3427"/>
        <v>Depreciated Net Capex 2030</v>
      </c>
      <c r="C2354" s="398"/>
      <c r="D2354" s="398"/>
      <c r="E2354" s="398"/>
      <c r="F2354" s="398"/>
      <c r="G2354" s="398"/>
      <c r="H2354" s="398"/>
      <c r="I2354" s="398"/>
      <c r="J2354" s="398"/>
      <c r="K2354" s="398"/>
      <c r="L2354" s="398"/>
      <c r="M2354" s="398"/>
      <c r="N2354" s="398"/>
      <c r="O2354" s="398"/>
      <c r="P2354" s="398"/>
      <c r="Q2354" s="398"/>
      <c r="R2354" s="398"/>
      <c r="S2354" s="398"/>
      <c r="T2354" s="399"/>
      <c r="U2354" s="400">
        <f>U2331</f>
        <v>0</v>
      </c>
      <c r="V2354" s="395">
        <f ca="1">IF(U2378="n/a",U2354,IFERROR(IF((OFFSET($C2354,0,$A2354))&lt;0,
MIN(0,U2354-(OFFSET($C2354,0,$A2354)/(OFFSET($C2349,-$A2353,$A2354)))),
MAX(0,U2354-(OFFSET($C2354,0,$A2354)/(OFFSET($C2349,-$A2353,$A2354))))),0))</f>
        <v>0</v>
      </c>
      <c r="W2354" s="395">
        <f t="shared" ca="1" si="3426"/>
        <v>0</v>
      </c>
      <c r="X2354" s="334"/>
      <c r="Y2354" s="334"/>
      <c r="Z2354" s="334"/>
      <c r="AA2354" s="249"/>
      <c r="AB2354" s="249"/>
    </row>
    <row r="2355" spans="1:28" hidden="1" outlineLevel="1">
      <c r="A2355" s="331">
        <v>19</v>
      </c>
      <c r="B2355" s="309" t="str">
        <f t="shared" ca="1" si="3427"/>
        <v>Depreciated Net Capex 2031</v>
      </c>
      <c r="C2355" s="398"/>
      <c r="D2355" s="398"/>
      <c r="E2355" s="398"/>
      <c r="F2355" s="398"/>
      <c r="G2355" s="398"/>
      <c r="H2355" s="398"/>
      <c r="I2355" s="398"/>
      <c r="J2355" s="398"/>
      <c r="K2355" s="398"/>
      <c r="L2355" s="398"/>
      <c r="M2355" s="398"/>
      <c r="N2355" s="398"/>
      <c r="O2355" s="398"/>
      <c r="P2355" s="398"/>
      <c r="Q2355" s="398"/>
      <c r="R2355" s="398"/>
      <c r="S2355" s="398"/>
      <c r="T2355" s="398"/>
      <c r="U2355" s="399"/>
      <c r="V2355" s="400">
        <f>V2331</f>
        <v>0</v>
      </c>
      <c r="W2355" s="395">
        <f ca="1">IF(V2379="n/a",V2355,IFERROR(IF((OFFSET($C2355,0,$A2355))&lt;0,
MIN(0,V2355-(OFFSET($C2355,0,$A2355)/(OFFSET($C2350,-$A2354,$A2355)))),
MAX(0,V2355-(OFFSET($C2355,0,$A2355)/(OFFSET($C2350,-$A2354,$A2355))))),0))</f>
        <v>0</v>
      </c>
      <c r="X2355" s="334"/>
      <c r="Y2355" s="334"/>
      <c r="Z2355" s="334"/>
      <c r="AA2355" s="249"/>
      <c r="AB2355" s="249"/>
    </row>
    <row r="2356" spans="1:28" hidden="1" outlineLevel="1">
      <c r="A2356" s="331">
        <v>20</v>
      </c>
      <c r="B2356" s="309" t="str">
        <f t="shared" ca="1" si="3427"/>
        <v>Depreciated Net Capex 2032</v>
      </c>
      <c r="C2356" s="398"/>
      <c r="D2356" s="398"/>
      <c r="E2356" s="398"/>
      <c r="F2356" s="398"/>
      <c r="G2356" s="398"/>
      <c r="H2356" s="398"/>
      <c r="I2356" s="398"/>
      <c r="J2356" s="398"/>
      <c r="K2356" s="398"/>
      <c r="L2356" s="398"/>
      <c r="M2356" s="398"/>
      <c r="N2356" s="398"/>
      <c r="O2356" s="398"/>
      <c r="P2356" s="398"/>
      <c r="Q2356" s="398"/>
      <c r="R2356" s="398"/>
      <c r="S2356" s="398"/>
      <c r="T2356" s="398"/>
      <c r="U2356" s="398"/>
      <c r="V2356" s="399"/>
      <c r="W2356" s="395">
        <f>W2331</f>
        <v>0</v>
      </c>
      <c r="X2356" s="249"/>
      <c r="Y2356" s="249"/>
      <c r="Z2356" s="249"/>
      <c r="AA2356" s="249"/>
      <c r="AB2356" s="249"/>
    </row>
    <row r="2357" spans="1:28" hidden="1" outlineLevel="1">
      <c r="A2357" s="249"/>
      <c r="B2357" s="332"/>
      <c r="C2357" s="395"/>
      <c r="D2357" s="395"/>
      <c r="E2357" s="395"/>
      <c r="F2357" s="395"/>
      <c r="G2357" s="395"/>
      <c r="H2357" s="395"/>
      <c r="I2357" s="395"/>
      <c r="J2357" s="395"/>
      <c r="K2357" s="395"/>
      <c r="L2357" s="395"/>
      <c r="M2357" s="395"/>
      <c r="N2357" s="395"/>
      <c r="O2357" s="395"/>
      <c r="P2357" s="395"/>
      <c r="Q2357" s="395"/>
      <c r="R2357" s="395"/>
      <c r="S2357" s="395"/>
      <c r="T2357" s="395"/>
      <c r="U2357" s="395"/>
      <c r="V2357" s="395"/>
      <c r="W2357" s="395"/>
      <c r="X2357" s="249"/>
      <c r="Y2357" s="249"/>
      <c r="Z2357" s="249"/>
      <c r="AA2357" s="249"/>
      <c r="AB2357" s="249"/>
    </row>
    <row r="2358" spans="1:28" hidden="1" outlineLevel="1">
      <c r="A2358" s="249"/>
      <c r="B2358" s="332"/>
      <c r="C2358" s="395"/>
      <c r="D2358" s="395"/>
      <c r="E2358" s="395"/>
      <c r="F2358" s="395"/>
      <c r="G2358" s="395"/>
      <c r="H2358" s="395"/>
      <c r="I2358" s="395"/>
      <c r="J2358" s="395"/>
      <c r="K2358" s="395"/>
      <c r="L2358" s="395"/>
      <c r="M2358" s="395"/>
      <c r="N2358" s="395"/>
      <c r="O2358" s="395"/>
      <c r="P2358" s="395"/>
      <c r="Q2358" s="395"/>
      <c r="R2358" s="395"/>
      <c r="S2358" s="395"/>
      <c r="T2358" s="395"/>
      <c r="U2358" s="395"/>
      <c r="V2358" s="395"/>
      <c r="W2358" s="395"/>
      <c r="X2358" s="249"/>
      <c r="Y2358" s="249"/>
      <c r="Z2358" s="249"/>
      <c r="AA2358" s="249"/>
      <c r="AB2358" s="249"/>
    </row>
    <row r="2359" spans="1:28" hidden="1" outlineLevel="1">
      <c r="A2359" s="249"/>
      <c r="B2359" s="309" t="s">
        <v>302</v>
      </c>
      <c r="C2359" s="395"/>
      <c r="D2359" s="395">
        <f t="shared" ref="D2359" ca="1" si="3428">IF(C2359="n/a","n/a",IF(AND(C2359&lt;1,D2333=0),0,
IF(D2333=0,C2359-1,
IF(C2359&lt;1,D2334,
(((C2359-1)*(C2335-(C2335/(C2359))))+(D2333*D2334))/(D2335)))))</f>
        <v>0</v>
      </c>
      <c r="E2359" s="395">
        <f t="shared" ref="E2359" ca="1" si="3429">IF(D2359="n/a","n/a",IF(AND(D2359&lt;1,E2333=0),0,
IF(E2333=0,D2359-1,
IF(D2359&lt;1,E2334,
(((D2359-1)*(D2335-(D2335/(D2359))))+(E2333*E2334))/(E2335)))))</f>
        <v>0</v>
      </c>
      <c r="F2359" s="395">
        <f t="shared" ref="F2359" ca="1" si="3430">IF(E2359="n/a","n/a",IF(AND(E2359&lt;1,F2333=0),0,
IF(F2333=0,E2359-1,
IF(E2359&lt;1,F2334,
(((E2359-1)*(E2335-(E2335/(E2359))))+(F2333*F2334))/(F2335)))))</f>
        <v>0</v>
      </c>
      <c r="G2359" s="395">
        <f t="shared" ref="G2359" ca="1" si="3431">IF(F2359="n/a","n/a",IF(AND(F2359&lt;1,G2333=0),0,
IF(G2333=0,F2359-1,
IF(F2359&lt;1,G2334,
(((F2359-1)*(F2335-(F2335/(F2359))))+(G2333*G2334))/(G2335)))))</f>
        <v>0</v>
      </c>
      <c r="H2359" s="395">
        <f t="shared" ref="H2359" ca="1" si="3432">IF(G2359="n/a","n/a",IF(AND(G2359&lt;1,H2333=0),0,
IF(H2333=0,G2359-1,
IF(G2359&lt;1,H2334,
(((G2359-1)*(G2335-(G2335/(G2359))))+(H2333*H2334))/(H2335)))))</f>
        <v>0</v>
      </c>
      <c r="I2359" s="395">
        <f ca="1">IF(H2359="n/a","n/a",IF(AND(H2359&lt;1,I2333=0),0,
IF(I2333=0,H2359-1,
IF(H2359&lt;1,I2334,
(((H2359-1)*(H2335-(H2335/(H2359))))+(I2333*I2334))/(I2335)))))</f>
        <v>0</v>
      </c>
      <c r="J2359" s="395">
        <f t="shared" ref="J2359" ca="1" si="3433">IF(I2359="n/a","n/a",IF(AND(I2359&lt;1,J2333=0),0,
IF(J2333=0,I2359-1,
IF(I2359&lt;1,J2334,
(((I2359-1)*(I2335-(I2335/(I2359))))+(J2333*J2334))/(J2335)))))</f>
        <v>0</v>
      </c>
      <c r="K2359" s="395">
        <f t="shared" ref="K2359" ca="1" si="3434">IF(J2359="n/a","n/a",IF(AND(J2359&lt;1,K2333=0),0,
IF(K2333=0,J2359-1,
IF(J2359&lt;1,K2334,
(((J2359-1)*(J2335-(J2335/(J2359))))+(K2333*K2334))/(K2335)))))</f>
        <v>0</v>
      </c>
      <c r="L2359" s="395">
        <f t="shared" ref="L2359" ca="1" si="3435">IF(K2359="n/a","n/a",IF(AND(K2359&lt;1,L2333=0),0,
IF(L2333=0,K2359-1,
IF(K2359&lt;1,L2334,
(((K2359-1)*(K2335-(K2335/(K2359))))+(L2333*L2334))/(L2335)))))</f>
        <v>0</v>
      </c>
      <c r="M2359" s="395">
        <f t="shared" ref="M2359" ca="1" si="3436">IF(L2359="n/a","n/a",IF(AND(L2359&lt;1,M2333=0),0,
IF(M2333=0,L2359-1,
IF(L2359&lt;1,M2334,
(((L2359-1)*(L2335-(L2335/(L2359))))+(M2333*M2334))/(M2335)))))</f>
        <v>0</v>
      </c>
      <c r="N2359" s="395">
        <f t="shared" ref="N2359" ca="1" si="3437">IF(M2359="n/a","n/a",IF(AND(M2359&lt;1,N2333=0),0,
IF(N2333=0,M2359-1,
IF(M2359&lt;1,N2334,
(((M2359-1)*(M2335-(M2335/(M2359))))+(N2333*N2334))/(N2335)))))</f>
        <v>0</v>
      </c>
      <c r="O2359" s="395">
        <f t="shared" ref="O2359" ca="1" si="3438">IF(N2359="n/a","n/a",IF(AND(N2359&lt;1,O2333=0),0,
IF(O2333=0,N2359-1,
IF(N2359&lt;1,O2334,
(((N2359-1)*(N2335-(N2335/(N2359))))+(O2333*O2334))/(O2335)))))</f>
        <v>0</v>
      </c>
      <c r="P2359" s="395">
        <f t="shared" ref="P2359" ca="1" si="3439">IF(O2359="n/a","n/a",IF(AND(O2359&lt;1,P2333=0),0,
IF(P2333=0,O2359-1,
IF(O2359&lt;1,P2334,
(((O2359-1)*(O2335-(O2335/(O2359))))+(P2333*P2334))/(P2335)))))</f>
        <v>0</v>
      </c>
      <c r="Q2359" s="395">
        <f t="shared" ref="Q2359" ca="1" si="3440">IF(P2359="n/a","n/a",IF(AND(P2359&lt;1,Q2333=0),0,
IF(Q2333=0,P2359-1,
IF(P2359&lt;1,Q2334,
(((P2359-1)*(P2335-(P2335/(P2359))))+(Q2333*Q2334))/(Q2335)))))</f>
        <v>0</v>
      </c>
      <c r="R2359" s="395">
        <f t="shared" ref="R2359" ca="1" si="3441">IF(Q2359="n/a","n/a",IF(AND(Q2359&lt;1,R2333=0),0,
IF(R2333=0,Q2359-1,
IF(Q2359&lt;1,R2334,
(((Q2359-1)*(Q2335-(Q2335/(Q2359))))+(R2333*R2334))/(R2335)))))</f>
        <v>0</v>
      </c>
      <c r="S2359" s="395">
        <f t="shared" ref="S2359" ca="1" si="3442">IF(R2359="n/a","n/a",IF(AND(R2359&lt;1,S2333=0),0,
IF(S2333=0,R2359-1,
IF(R2359&lt;1,S2334,
(((R2359-1)*(R2335-(R2335/(R2359))))+(S2333*S2334))/(S2335)))))</f>
        <v>0</v>
      </c>
      <c r="T2359" s="395">
        <f t="shared" ref="T2359" ca="1" si="3443">IF(S2359="n/a","n/a",IF(AND(S2359&lt;1,T2333=0),0,
IF(T2333=0,S2359-1,
IF(S2359&lt;1,T2334,
(((S2359-1)*(S2335-(S2335/(S2359))))+(T2333*T2334))/(T2335)))))</f>
        <v>0</v>
      </c>
      <c r="U2359" s="395">
        <f t="shared" ref="U2359" ca="1" si="3444">IF(T2359="n/a","n/a",IF(AND(T2359&lt;1,U2333=0),0,
IF(U2333=0,T2359-1,
IF(T2359&lt;1,U2334,
(((T2359-1)*(T2335-(T2335/(T2359))))+(U2333*U2334))/(U2335)))))</f>
        <v>0</v>
      </c>
      <c r="V2359" s="395">
        <f t="shared" ref="V2359" ca="1" si="3445">IF(U2359="n/a","n/a",IF(AND(U2359&lt;1,V2333=0),0,
IF(V2333=0,U2359-1,
IF(U2359&lt;1,V2334,
(((U2359-1)*(U2335-(U2335/(U2359))))+(V2333*V2334))/(V2335)))))</f>
        <v>0</v>
      </c>
      <c r="W2359" s="395">
        <f t="shared" ref="W2359" ca="1" si="3446">IF(V2359="n/a","n/a",IF(AND(V2359&lt;1,W2333=0),0,
IF(W2333=0,V2359-1,
IF(V2359&lt;1,W2334,
(((V2359-1)*(V2335-(V2335/(V2359))))+(W2333*W2334))/(W2335)))))</f>
        <v>0</v>
      </c>
      <c r="X2359" s="249"/>
      <c r="Y2359" s="249"/>
      <c r="Z2359" s="249"/>
      <c r="AA2359" s="249"/>
      <c r="AB2359" s="249"/>
    </row>
    <row r="2360" spans="1:28" hidden="1" outlineLevel="1">
      <c r="A2360" s="249"/>
      <c r="B2360" s="309" t="s">
        <v>301</v>
      </c>
      <c r="C2360" s="400">
        <f ca="1">C2332</f>
        <v>0</v>
      </c>
      <c r="D2360" s="395">
        <f t="shared" ref="D2360" ca="1" si="3447">IF(C2360="n/a","n/a",MAX(0,C2360-1))</f>
        <v>0</v>
      </c>
      <c r="E2360" s="395">
        <f t="shared" ref="E2360:E2361" ca="1" si="3448">IF(D2360="n/a","n/a",MAX(0,D2360-1))</f>
        <v>0</v>
      </c>
      <c r="F2360" s="395">
        <f t="shared" ref="F2360:F2362" ca="1" si="3449">IF(E2360="n/a","n/a",MAX(0,E2360-1))</f>
        <v>0</v>
      </c>
      <c r="G2360" s="395">
        <f t="shared" ref="G2360:G2363" ca="1" si="3450">IF(F2360="n/a","n/a",MAX(0,F2360-1))</f>
        <v>0</v>
      </c>
      <c r="H2360" s="395">
        <f t="shared" ref="H2360:H2364" ca="1" si="3451">IF(G2360="n/a","n/a",MAX(0,G2360-1))</f>
        <v>0</v>
      </c>
      <c r="I2360" s="395">
        <f t="shared" ref="I2360:I2365" ca="1" si="3452">IF(H2360="n/a","n/a",MAX(0,H2360-1))</f>
        <v>0</v>
      </c>
      <c r="J2360" s="395">
        <f t="shared" ref="J2360:J2366" ca="1" si="3453">IF(I2360="n/a","n/a",MAX(0,I2360-1))</f>
        <v>0</v>
      </c>
      <c r="K2360" s="395">
        <f t="shared" ref="K2360:K2367" ca="1" si="3454">IF(J2360="n/a","n/a",MAX(0,J2360-1))</f>
        <v>0</v>
      </c>
      <c r="L2360" s="395">
        <f t="shared" ref="L2360:L2368" ca="1" si="3455">IF(K2360="n/a","n/a",MAX(0,K2360-1))</f>
        <v>0</v>
      </c>
      <c r="M2360" s="395">
        <f t="shared" ref="M2360:M2369" ca="1" si="3456">IF(L2360="n/a","n/a",MAX(0,L2360-1))</f>
        <v>0</v>
      </c>
      <c r="N2360" s="395">
        <f t="shared" ref="N2360:N2370" ca="1" si="3457">IF(M2360="n/a","n/a",MAX(0,M2360-1))</f>
        <v>0</v>
      </c>
      <c r="O2360" s="395">
        <f t="shared" ref="O2360:O2371" ca="1" si="3458">IF(N2360="n/a","n/a",MAX(0,N2360-1))</f>
        <v>0</v>
      </c>
      <c r="P2360" s="395">
        <f t="shared" ref="P2360:P2372" ca="1" si="3459">IF(O2360="n/a","n/a",MAX(0,O2360-1))</f>
        <v>0</v>
      </c>
      <c r="Q2360" s="395">
        <f t="shared" ref="Q2360:Q2373" ca="1" si="3460">IF(P2360="n/a","n/a",MAX(0,P2360-1))</f>
        <v>0</v>
      </c>
      <c r="R2360" s="395">
        <f t="shared" ref="R2360:R2374" ca="1" si="3461">IF(Q2360="n/a","n/a",MAX(0,Q2360-1))</f>
        <v>0</v>
      </c>
      <c r="S2360" s="395">
        <f t="shared" ref="S2360:S2375" ca="1" si="3462">IF(R2360="n/a","n/a",MAX(0,R2360-1))</f>
        <v>0</v>
      </c>
      <c r="T2360" s="395">
        <f t="shared" ref="T2360:T2376" ca="1" si="3463">IF(S2360="n/a","n/a",MAX(0,S2360-1))</f>
        <v>0</v>
      </c>
      <c r="U2360" s="395">
        <f t="shared" ref="U2360:U2377" ca="1" si="3464">IF(T2360="n/a","n/a",MAX(0,T2360-1))</f>
        <v>0</v>
      </c>
      <c r="V2360" s="395">
        <f t="shared" ref="V2360:V2378" ca="1" si="3465">IF(U2360="n/a","n/a",MAX(0,U2360-1))</f>
        <v>0</v>
      </c>
      <c r="W2360" s="395">
        <f t="shared" ref="W2360:W2378" ca="1" si="3466">IF(V2360="n/a","n/a",MAX(0,V2360-1))</f>
        <v>0</v>
      </c>
      <c r="X2360" s="249"/>
      <c r="Y2360" s="249"/>
      <c r="Z2360" s="249"/>
      <c r="AA2360" s="249"/>
      <c r="AB2360" s="249"/>
    </row>
    <row r="2361" spans="1:28" hidden="1" outlineLevel="1">
      <c r="A2361" s="249"/>
      <c r="B2361" s="309" t="str">
        <f t="shared" ref="B2361:B2380" ca="1" si="3467">"RL Capex "&amp;OFFSET($C$6,0,A2337)</f>
        <v>RL Capex 2013</v>
      </c>
      <c r="C2361" s="396"/>
      <c r="D2361" s="400">
        <f ca="1">D2332</f>
        <v>0</v>
      </c>
      <c r="E2361" s="395">
        <f t="shared" ca="1" si="3448"/>
        <v>0</v>
      </c>
      <c r="F2361" s="395">
        <f t="shared" ca="1" si="3449"/>
        <v>0</v>
      </c>
      <c r="G2361" s="395">
        <f t="shared" ca="1" si="3450"/>
        <v>0</v>
      </c>
      <c r="H2361" s="395">
        <f t="shared" ca="1" si="3451"/>
        <v>0</v>
      </c>
      <c r="I2361" s="395">
        <f t="shared" ca="1" si="3452"/>
        <v>0</v>
      </c>
      <c r="J2361" s="395">
        <f t="shared" ca="1" si="3453"/>
        <v>0</v>
      </c>
      <c r="K2361" s="395">
        <f t="shared" ca="1" si="3454"/>
        <v>0</v>
      </c>
      <c r="L2361" s="395">
        <f t="shared" ca="1" si="3455"/>
        <v>0</v>
      </c>
      <c r="M2361" s="395">
        <f t="shared" ca="1" si="3456"/>
        <v>0</v>
      </c>
      <c r="N2361" s="395">
        <f t="shared" ca="1" si="3457"/>
        <v>0</v>
      </c>
      <c r="O2361" s="395">
        <f t="shared" ca="1" si="3458"/>
        <v>0</v>
      </c>
      <c r="P2361" s="395">
        <f t="shared" ca="1" si="3459"/>
        <v>0</v>
      </c>
      <c r="Q2361" s="395">
        <f t="shared" ca="1" si="3460"/>
        <v>0</v>
      </c>
      <c r="R2361" s="395">
        <f t="shared" ca="1" si="3461"/>
        <v>0</v>
      </c>
      <c r="S2361" s="395">
        <f t="shared" ca="1" si="3462"/>
        <v>0</v>
      </c>
      <c r="T2361" s="395">
        <f t="shared" ca="1" si="3463"/>
        <v>0</v>
      </c>
      <c r="U2361" s="395">
        <f t="shared" ca="1" si="3464"/>
        <v>0</v>
      </c>
      <c r="V2361" s="395">
        <f t="shared" ca="1" si="3465"/>
        <v>0</v>
      </c>
      <c r="W2361" s="395">
        <f t="shared" ca="1" si="3466"/>
        <v>0</v>
      </c>
      <c r="X2361" s="249"/>
      <c r="Y2361" s="249"/>
      <c r="Z2361" s="249"/>
      <c r="AA2361" s="249"/>
      <c r="AB2361" s="249"/>
    </row>
    <row r="2362" spans="1:28" hidden="1" outlineLevel="1">
      <c r="A2362" s="249"/>
      <c r="B2362" s="309" t="str">
        <f t="shared" ca="1" si="3467"/>
        <v>RL Capex 2014</v>
      </c>
      <c r="C2362" s="401"/>
      <c r="D2362" s="396"/>
      <c r="E2362" s="400">
        <f ca="1">E2332</f>
        <v>0</v>
      </c>
      <c r="F2362" s="395">
        <f t="shared" ca="1" si="3449"/>
        <v>0</v>
      </c>
      <c r="G2362" s="395">
        <f t="shared" ca="1" si="3450"/>
        <v>0</v>
      </c>
      <c r="H2362" s="395">
        <f t="shared" ca="1" si="3451"/>
        <v>0</v>
      </c>
      <c r="I2362" s="395">
        <f t="shared" ca="1" si="3452"/>
        <v>0</v>
      </c>
      <c r="J2362" s="395">
        <f t="shared" ca="1" si="3453"/>
        <v>0</v>
      </c>
      <c r="K2362" s="395">
        <f t="shared" ca="1" si="3454"/>
        <v>0</v>
      </c>
      <c r="L2362" s="395">
        <f t="shared" ca="1" si="3455"/>
        <v>0</v>
      </c>
      <c r="M2362" s="395">
        <f t="shared" ca="1" si="3456"/>
        <v>0</v>
      </c>
      <c r="N2362" s="395">
        <f t="shared" ca="1" si="3457"/>
        <v>0</v>
      </c>
      <c r="O2362" s="395">
        <f t="shared" ca="1" si="3458"/>
        <v>0</v>
      </c>
      <c r="P2362" s="395">
        <f t="shared" ca="1" si="3459"/>
        <v>0</v>
      </c>
      <c r="Q2362" s="395">
        <f t="shared" ca="1" si="3460"/>
        <v>0</v>
      </c>
      <c r="R2362" s="395">
        <f t="shared" ca="1" si="3461"/>
        <v>0</v>
      </c>
      <c r="S2362" s="395">
        <f t="shared" ca="1" si="3462"/>
        <v>0</v>
      </c>
      <c r="T2362" s="395">
        <f t="shared" ca="1" si="3463"/>
        <v>0</v>
      </c>
      <c r="U2362" s="395">
        <f t="shared" ca="1" si="3464"/>
        <v>0</v>
      </c>
      <c r="V2362" s="395">
        <f t="shared" ca="1" si="3465"/>
        <v>0</v>
      </c>
      <c r="W2362" s="395">
        <f t="shared" ca="1" si="3466"/>
        <v>0</v>
      </c>
      <c r="X2362" s="249"/>
      <c r="Y2362" s="249"/>
      <c r="Z2362" s="249"/>
      <c r="AA2362" s="249"/>
      <c r="AB2362" s="249"/>
    </row>
    <row r="2363" spans="1:28" hidden="1" outlineLevel="1">
      <c r="A2363" s="249"/>
      <c r="B2363" s="309" t="str">
        <f t="shared" ca="1" si="3467"/>
        <v>RL Capex 2015</v>
      </c>
      <c r="C2363" s="401"/>
      <c r="D2363" s="401"/>
      <c r="E2363" s="396"/>
      <c r="F2363" s="400">
        <f ca="1">F2332</f>
        <v>0</v>
      </c>
      <c r="G2363" s="395">
        <f t="shared" ca="1" si="3450"/>
        <v>0</v>
      </c>
      <c r="H2363" s="395">
        <f t="shared" ca="1" si="3451"/>
        <v>0</v>
      </c>
      <c r="I2363" s="395">
        <f t="shared" ca="1" si="3452"/>
        <v>0</v>
      </c>
      <c r="J2363" s="395">
        <f t="shared" ca="1" si="3453"/>
        <v>0</v>
      </c>
      <c r="K2363" s="395">
        <f t="shared" ca="1" si="3454"/>
        <v>0</v>
      </c>
      <c r="L2363" s="395">
        <f t="shared" ca="1" si="3455"/>
        <v>0</v>
      </c>
      <c r="M2363" s="395">
        <f t="shared" ca="1" si="3456"/>
        <v>0</v>
      </c>
      <c r="N2363" s="395">
        <f t="shared" ca="1" si="3457"/>
        <v>0</v>
      </c>
      <c r="O2363" s="395">
        <f t="shared" ca="1" si="3458"/>
        <v>0</v>
      </c>
      <c r="P2363" s="395">
        <f t="shared" ca="1" si="3459"/>
        <v>0</v>
      </c>
      <c r="Q2363" s="395">
        <f t="shared" ca="1" si="3460"/>
        <v>0</v>
      </c>
      <c r="R2363" s="395">
        <f t="shared" ca="1" si="3461"/>
        <v>0</v>
      </c>
      <c r="S2363" s="395">
        <f t="shared" ca="1" si="3462"/>
        <v>0</v>
      </c>
      <c r="T2363" s="395">
        <f t="shared" ca="1" si="3463"/>
        <v>0</v>
      </c>
      <c r="U2363" s="395">
        <f t="shared" ca="1" si="3464"/>
        <v>0</v>
      </c>
      <c r="V2363" s="395">
        <f t="shared" ca="1" si="3465"/>
        <v>0</v>
      </c>
      <c r="W2363" s="395">
        <f t="shared" ca="1" si="3466"/>
        <v>0</v>
      </c>
      <c r="X2363" s="249"/>
      <c r="Y2363" s="249"/>
      <c r="Z2363" s="249"/>
      <c r="AA2363" s="249"/>
      <c r="AB2363" s="249"/>
    </row>
    <row r="2364" spans="1:28" hidden="1" outlineLevel="1">
      <c r="A2364" s="249"/>
      <c r="B2364" s="309" t="str">
        <f t="shared" ca="1" si="3467"/>
        <v>RL Capex 2016</v>
      </c>
      <c r="C2364" s="401"/>
      <c r="D2364" s="401"/>
      <c r="E2364" s="401"/>
      <c r="F2364" s="396"/>
      <c r="G2364" s="400">
        <f ca="1">G2332</f>
        <v>0</v>
      </c>
      <c r="H2364" s="395">
        <f t="shared" ca="1" si="3451"/>
        <v>0</v>
      </c>
      <c r="I2364" s="395">
        <f t="shared" ca="1" si="3452"/>
        <v>0</v>
      </c>
      <c r="J2364" s="395">
        <f t="shared" ca="1" si="3453"/>
        <v>0</v>
      </c>
      <c r="K2364" s="395">
        <f t="shared" ca="1" si="3454"/>
        <v>0</v>
      </c>
      <c r="L2364" s="395">
        <f t="shared" ca="1" si="3455"/>
        <v>0</v>
      </c>
      <c r="M2364" s="395">
        <f t="shared" ca="1" si="3456"/>
        <v>0</v>
      </c>
      <c r="N2364" s="395">
        <f t="shared" ca="1" si="3457"/>
        <v>0</v>
      </c>
      <c r="O2364" s="395">
        <f t="shared" ca="1" si="3458"/>
        <v>0</v>
      </c>
      <c r="P2364" s="395">
        <f t="shared" ca="1" si="3459"/>
        <v>0</v>
      </c>
      <c r="Q2364" s="395">
        <f t="shared" ca="1" si="3460"/>
        <v>0</v>
      </c>
      <c r="R2364" s="395">
        <f t="shared" ca="1" si="3461"/>
        <v>0</v>
      </c>
      <c r="S2364" s="395">
        <f t="shared" ca="1" si="3462"/>
        <v>0</v>
      </c>
      <c r="T2364" s="395">
        <f t="shared" ca="1" si="3463"/>
        <v>0</v>
      </c>
      <c r="U2364" s="395">
        <f t="shared" ca="1" si="3464"/>
        <v>0</v>
      </c>
      <c r="V2364" s="395">
        <f t="shared" ca="1" si="3465"/>
        <v>0</v>
      </c>
      <c r="W2364" s="395">
        <f t="shared" ca="1" si="3466"/>
        <v>0</v>
      </c>
      <c r="X2364" s="249"/>
      <c r="Y2364" s="249"/>
      <c r="Z2364" s="249"/>
      <c r="AA2364" s="249"/>
      <c r="AB2364" s="249"/>
    </row>
    <row r="2365" spans="1:28" hidden="1" outlineLevel="1">
      <c r="A2365" s="249"/>
      <c r="B2365" s="309" t="str">
        <f t="shared" ca="1" si="3467"/>
        <v>RL Capex 2017</v>
      </c>
      <c r="C2365" s="401"/>
      <c r="D2365" s="401"/>
      <c r="E2365" s="401"/>
      <c r="F2365" s="401"/>
      <c r="G2365" s="396"/>
      <c r="H2365" s="400">
        <f ca="1">H2332</f>
        <v>0</v>
      </c>
      <c r="I2365" s="395">
        <f t="shared" ca="1" si="3452"/>
        <v>0</v>
      </c>
      <c r="J2365" s="395">
        <f t="shared" ca="1" si="3453"/>
        <v>0</v>
      </c>
      <c r="K2365" s="395">
        <f t="shared" ca="1" si="3454"/>
        <v>0</v>
      </c>
      <c r="L2365" s="395">
        <f t="shared" ca="1" si="3455"/>
        <v>0</v>
      </c>
      <c r="M2365" s="395">
        <f t="shared" ca="1" si="3456"/>
        <v>0</v>
      </c>
      <c r="N2365" s="395">
        <f t="shared" ca="1" si="3457"/>
        <v>0</v>
      </c>
      <c r="O2365" s="395">
        <f t="shared" ca="1" si="3458"/>
        <v>0</v>
      </c>
      <c r="P2365" s="395">
        <f t="shared" ca="1" si="3459"/>
        <v>0</v>
      </c>
      <c r="Q2365" s="395">
        <f t="shared" ca="1" si="3460"/>
        <v>0</v>
      </c>
      <c r="R2365" s="395">
        <f t="shared" ca="1" si="3461"/>
        <v>0</v>
      </c>
      <c r="S2365" s="395">
        <f t="shared" ca="1" si="3462"/>
        <v>0</v>
      </c>
      <c r="T2365" s="395">
        <f t="shared" ca="1" si="3463"/>
        <v>0</v>
      </c>
      <c r="U2365" s="395">
        <f t="shared" ca="1" si="3464"/>
        <v>0</v>
      </c>
      <c r="V2365" s="395">
        <f t="shared" ca="1" si="3465"/>
        <v>0</v>
      </c>
      <c r="W2365" s="395">
        <f t="shared" ca="1" si="3466"/>
        <v>0</v>
      </c>
      <c r="X2365" s="249"/>
      <c r="Y2365" s="249"/>
      <c r="Z2365" s="249"/>
      <c r="AA2365" s="249"/>
      <c r="AB2365" s="249"/>
    </row>
    <row r="2366" spans="1:28" hidden="1" outlineLevel="1">
      <c r="A2366" s="249"/>
      <c r="B2366" s="309" t="str">
        <f t="shared" ca="1" si="3467"/>
        <v>RL Capex 2018</v>
      </c>
      <c r="C2366" s="401"/>
      <c r="D2366" s="401"/>
      <c r="E2366" s="401"/>
      <c r="F2366" s="401"/>
      <c r="G2366" s="401"/>
      <c r="H2366" s="396"/>
      <c r="I2366" s="400">
        <f ca="1">I2332</f>
        <v>0</v>
      </c>
      <c r="J2366" s="395">
        <f t="shared" ca="1" si="3453"/>
        <v>0</v>
      </c>
      <c r="K2366" s="395">
        <f t="shared" ca="1" si="3454"/>
        <v>0</v>
      </c>
      <c r="L2366" s="395">
        <f t="shared" ca="1" si="3455"/>
        <v>0</v>
      </c>
      <c r="M2366" s="395">
        <f t="shared" ca="1" si="3456"/>
        <v>0</v>
      </c>
      <c r="N2366" s="395">
        <f t="shared" ca="1" si="3457"/>
        <v>0</v>
      </c>
      <c r="O2366" s="395">
        <f t="shared" ca="1" si="3458"/>
        <v>0</v>
      </c>
      <c r="P2366" s="395">
        <f t="shared" ca="1" si="3459"/>
        <v>0</v>
      </c>
      <c r="Q2366" s="395">
        <f t="shared" ca="1" si="3460"/>
        <v>0</v>
      </c>
      <c r="R2366" s="395">
        <f t="shared" ca="1" si="3461"/>
        <v>0</v>
      </c>
      <c r="S2366" s="395">
        <f t="shared" ca="1" si="3462"/>
        <v>0</v>
      </c>
      <c r="T2366" s="395">
        <f t="shared" ca="1" si="3463"/>
        <v>0</v>
      </c>
      <c r="U2366" s="395">
        <f t="shared" ca="1" si="3464"/>
        <v>0</v>
      </c>
      <c r="V2366" s="395">
        <f t="shared" ca="1" si="3465"/>
        <v>0</v>
      </c>
      <c r="W2366" s="395">
        <f t="shared" ca="1" si="3466"/>
        <v>0</v>
      </c>
      <c r="X2366" s="249"/>
      <c r="Y2366" s="249"/>
      <c r="Z2366" s="249"/>
      <c r="AA2366" s="249"/>
      <c r="AB2366" s="249"/>
    </row>
    <row r="2367" spans="1:28" hidden="1" outlineLevel="1">
      <c r="A2367" s="249"/>
      <c r="B2367" s="309" t="str">
        <f t="shared" ca="1" si="3467"/>
        <v>RL Capex 2019</v>
      </c>
      <c r="C2367" s="401"/>
      <c r="D2367" s="401"/>
      <c r="E2367" s="401"/>
      <c r="F2367" s="401"/>
      <c r="G2367" s="401"/>
      <c r="H2367" s="401"/>
      <c r="I2367" s="396"/>
      <c r="J2367" s="400">
        <f ca="1">J2332</f>
        <v>0</v>
      </c>
      <c r="K2367" s="395">
        <f t="shared" ca="1" si="3454"/>
        <v>0</v>
      </c>
      <c r="L2367" s="395">
        <f t="shared" ca="1" si="3455"/>
        <v>0</v>
      </c>
      <c r="M2367" s="395">
        <f t="shared" ca="1" si="3456"/>
        <v>0</v>
      </c>
      <c r="N2367" s="395">
        <f t="shared" ca="1" si="3457"/>
        <v>0</v>
      </c>
      <c r="O2367" s="395">
        <f t="shared" ca="1" si="3458"/>
        <v>0</v>
      </c>
      <c r="P2367" s="395">
        <f t="shared" ca="1" si="3459"/>
        <v>0</v>
      </c>
      <c r="Q2367" s="395">
        <f t="shared" ca="1" si="3460"/>
        <v>0</v>
      </c>
      <c r="R2367" s="395">
        <f t="shared" ca="1" si="3461"/>
        <v>0</v>
      </c>
      <c r="S2367" s="395">
        <f t="shared" ca="1" si="3462"/>
        <v>0</v>
      </c>
      <c r="T2367" s="395">
        <f t="shared" ca="1" si="3463"/>
        <v>0</v>
      </c>
      <c r="U2367" s="395">
        <f t="shared" ca="1" si="3464"/>
        <v>0</v>
      </c>
      <c r="V2367" s="395">
        <f t="shared" ca="1" si="3465"/>
        <v>0</v>
      </c>
      <c r="W2367" s="395">
        <f t="shared" ca="1" si="3466"/>
        <v>0</v>
      </c>
      <c r="X2367" s="249"/>
      <c r="Y2367" s="249"/>
      <c r="Z2367" s="249"/>
      <c r="AA2367" s="249"/>
      <c r="AB2367" s="249"/>
    </row>
    <row r="2368" spans="1:28" hidden="1" outlineLevel="1">
      <c r="A2368" s="249"/>
      <c r="B2368" s="309" t="str">
        <f t="shared" ca="1" si="3467"/>
        <v>RL Capex 2020</v>
      </c>
      <c r="C2368" s="401"/>
      <c r="D2368" s="401"/>
      <c r="E2368" s="401"/>
      <c r="F2368" s="401"/>
      <c r="G2368" s="401"/>
      <c r="H2368" s="401"/>
      <c r="I2368" s="401"/>
      <c r="J2368" s="396"/>
      <c r="K2368" s="400">
        <f ca="1">K2332</f>
        <v>0</v>
      </c>
      <c r="L2368" s="395">
        <f t="shared" ca="1" si="3455"/>
        <v>0</v>
      </c>
      <c r="M2368" s="395">
        <f t="shared" ca="1" si="3456"/>
        <v>0</v>
      </c>
      <c r="N2368" s="395">
        <f t="shared" ca="1" si="3457"/>
        <v>0</v>
      </c>
      <c r="O2368" s="395">
        <f t="shared" ca="1" si="3458"/>
        <v>0</v>
      </c>
      <c r="P2368" s="395">
        <f t="shared" ca="1" si="3459"/>
        <v>0</v>
      </c>
      <c r="Q2368" s="395">
        <f t="shared" ca="1" si="3460"/>
        <v>0</v>
      </c>
      <c r="R2368" s="395">
        <f t="shared" ca="1" si="3461"/>
        <v>0</v>
      </c>
      <c r="S2368" s="395">
        <f t="shared" ca="1" si="3462"/>
        <v>0</v>
      </c>
      <c r="T2368" s="395">
        <f t="shared" ca="1" si="3463"/>
        <v>0</v>
      </c>
      <c r="U2368" s="395">
        <f t="shared" ca="1" si="3464"/>
        <v>0</v>
      </c>
      <c r="V2368" s="395">
        <f t="shared" ca="1" si="3465"/>
        <v>0</v>
      </c>
      <c r="W2368" s="395">
        <f t="shared" ca="1" si="3466"/>
        <v>0</v>
      </c>
      <c r="X2368" s="249"/>
      <c r="Y2368" s="249"/>
      <c r="Z2368" s="249"/>
      <c r="AA2368" s="249"/>
      <c r="AB2368" s="249"/>
    </row>
    <row r="2369" spans="1:28" hidden="1" outlineLevel="1">
      <c r="A2369" s="249"/>
      <c r="B2369" s="309" t="str">
        <f t="shared" ca="1" si="3467"/>
        <v>RL Capex 2021</v>
      </c>
      <c r="C2369" s="401"/>
      <c r="D2369" s="401"/>
      <c r="E2369" s="401"/>
      <c r="F2369" s="401"/>
      <c r="G2369" s="401"/>
      <c r="H2369" s="401"/>
      <c r="I2369" s="401"/>
      <c r="J2369" s="401"/>
      <c r="K2369" s="396"/>
      <c r="L2369" s="400">
        <f ca="1">L2332</f>
        <v>0</v>
      </c>
      <c r="M2369" s="395">
        <f t="shared" ca="1" si="3456"/>
        <v>0</v>
      </c>
      <c r="N2369" s="395">
        <f t="shared" ca="1" si="3457"/>
        <v>0</v>
      </c>
      <c r="O2369" s="395">
        <f t="shared" ca="1" si="3458"/>
        <v>0</v>
      </c>
      <c r="P2369" s="395">
        <f t="shared" ca="1" si="3459"/>
        <v>0</v>
      </c>
      <c r="Q2369" s="395">
        <f t="shared" ca="1" si="3460"/>
        <v>0</v>
      </c>
      <c r="R2369" s="395">
        <f t="shared" ca="1" si="3461"/>
        <v>0</v>
      </c>
      <c r="S2369" s="395">
        <f t="shared" ca="1" si="3462"/>
        <v>0</v>
      </c>
      <c r="T2369" s="395">
        <f t="shared" ca="1" si="3463"/>
        <v>0</v>
      </c>
      <c r="U2369" s="395">
        <f t="shared" ca="1" si="3464"/>
        <v>0</v>
      </c>
      <c r="V2369" s="395">
        <f t="shared" ca="1" si="3465"/>
        <v>0</v>
      </c>
      <c r="W2369" s="395">
        <f t="shared" ca="1" si="3466"/>
        <v>0</v>
      </c>
      <c r="X2369" s="249"/>
      <c r="Y2369" s="249"/>
      <c r="Z2369" s="249"/>
      <c r="AA2369" s="249"/>
      <c r="AB2369" s="249"/>
    </row>
    <row r="2370" spans="1:28" hidden="1" outlineLevel="1">
      <c r="A2370" s="249"/>
      <c r="B2370" s="309" t="str">
        <f t="shared" ca="1" si="3467"/>
        <v>RL Capex 2022</v>
      </c>
      <c r="C2370" s="401"/>
      <c r="D2370" s="401"/>
      <c r="E2370" s="401"/>
      <c r="F2370" s="401"/>
      <c r="G2370" s="401"/>
      <c r="H2370" s="401"/>
      <c r="I2370" s="401"/>
      <c r="J2370" s="401"/>
      <c r="K2370" s="401"/>
      <c r="L2370" s="396"/>
      <c r="M2370" s="400">
        <f ca="1">M2332</f>
        <v>0</v>
      </c>
      <c r="N2370" s="395">
        <f t="shared" ca="1" si="3457"/>
        <v>0</v>
      </c>
      <c r="O2370" s="395">
        <f t="shared" ca="1" si="3458"/>
        <v>0</v>
      </c>
      <c r="P2370" s="395">
        <f t="shared" ca="1" si="3459"/>
        <v>0</v>
      </c>
      <c r="Q2370" s="395">
        <f t="shared" ca="1" si="3460"/>
        <v>0</v>
      </c>
      <c r="R2370" s="395">
        <f t="shared" ca="1" si="3461"/>
        <v>0</v>
      </c>
      <c r="S2370" s="395">
        <f t="shared" ca="1" si="3462"/>
        <v>0</v>
      </c>
      <c r="T2370" s="395">
        <f t="shared" ca="1" si="3463"/>
        <v>0</v>
      </c>
      <c r="U2370" s="395">
        <f t="shared" ca="1" si="3464"/>
        <v>0</v>
      </c>
      <c r="V2370" s="395">
        <f t="shared" ca="1" si="3465"/>
        <v>0</v>
      </c>
      <c r="W2370" s="395">
        <f t="shared" ca="1" si="3466"/>
        <v>0</v>
      </c>
      <c r="X2370" s="249"/>
      <c r="Y2370" s="249"/>
      <c r="Z2370" s="249"/>
      <c r="AA2370" s="249"/>
      <c r="AB2370" s="249"/>
    </row>
    <row r="2371" spans="1:28" hidden="1" outlineLevel="1">
      <c r="A2371" s="249"/>
      <c r="B2371" s="309" t="str">
        <f t="shared" ca="1" si="3467"/>
        <v>RL Capex 2023</v>
      </c>
      <c r="C2371" s="401"/>
      <c r="D2371" s="401"/>
      <c r="E2371" s="401"/>
      <c r="F2371" s="401"/>
      <c r="G2371" s="401"/>
      <c r="H2371" s="401"/>
      <c r="I2371" s="401"/>
      <c r="J2371" s="401"/>
      <c r="K2371" s="401"/>
      <c r="L2371" s="401"/>
      <c r="M2371" s="396"/>
      <c r="N2371" s="400">
        <f>N2332</f>
        <v>0</v>
      </c>
      <c r="O2371" s="395">
        <f t="shared" si="3458"/>
        <v>0</v>
      </c>
      <c r="P2371" s="395">
        <f t="shared" si="3459"/>
        <v>0</v>
      </c>
      <c r="Q2371" s="395">
        <f t="shared" si="3460"/>
        <v>0</v>
      </c>
      <c r="R2371" s="395">
        <f t="shared" si="3461"/>
        <v>0</v>
      </c>
      <c r="S2371" s="395">
        <f t="shared" si="3462"/>
        <v>0</v>
      </c>
      <c r="T2371" s="395">
        <f t="shared" si="3463"/>
        <v>0</v>
      </c>
      <c r="U2371" s="395">
        <f t="shared" si="3464"/>
        <v>0</v>
      </c>
      <c r="V2371" s="395">
        <f t="shared" si="3465"/>
        <v>0</v>
      </c>
      <c r="W2371" s="395">
        <f t="shared" si="3466"/>
        <v>0</v>
      </c>
      <c r="X2371" s="249"/>
      <c r="Y2371" s="249"/>
      <c r="Z2371" s="249"/>
      <c r="AA2371" s="249"/>
      <c r="AB2371" s="249"/>
    </row>
    <row r="2372" spans="1:28" hidden="1" outlineLevel="1">
      <c r="A2372" s="249"/>
      <c r="B2372" s="309" t="str">
        <f t="shared" ca="1" si="3467"/>
        <v>RL Capex 2024</v>
      </c>
      <c r="C2372" s="401"/>
      <c r="D2372" s="401"/>
      <c r="E2372" s="401"/>
      <c r="F2372" s="401"/>
      <c r="G2372" s="401"/>
      <c r="H2372" s="401"/>
      <c r="I2372" s="401"/>
      <c r="J2372" s="401"/>
      <c r="K2372" s="401"/>
      <c r="L2372" s="401"/>
      <c r="M2372" s="401"/>
      <c r="N2372" s="396"/>
      <c r="O2372" s="400">
        <f>O2332</f>
        <v>0</v>
      </c>
      <c r="P2372" s="395">
        <f t="shared" si="3459"/>
        <v>0</v>
      </c>
      <c r="Q2372" s="395">
        <f t="shared" si="3460"/>
        <v>0</v>
      </c>
      <c r="R2372" s="395">
        <f t="shared" si="3461"/>
        <v>0</v>
      </c>
      <c r="S2372" s="395">
        <f t="shared" si="3462"/>
        <v>0</v>
      </c>
      <c r="T2372" s="395">
        <f t="shared" si="3463"/>
        <v>0</v>
      </c>
      <c r="U2372" s="395">
        <f t="shared" si="3464"/>
        <v>0</v>
      </c>
      <c r="V2372" s="395">
        <f t="shared" si="3465"/>
        <v>0</v>
      </c>
      <c r="W2372" s="395">
        <f t="shared" si="3466"/>
        <v>0</v>
      </c>
      <c r="X2372" s="249"/>
      <c r="Y2372" s="249"/>
      <c r="Z2372" s="249"/>
      <c r="AA2372" s="249"/>
      <c r="AB2372" s="249"/>
    </row>
    <row r="2373" spans="1:28" hidden="1" outlineLevel="1">
      <c r="A2373" s="249"/>
      <c r="B2373" s="309" t="str">
        <f t="shared" ca="1" si="3467"/>
        <v>RL Capex 2025</v>
      </c>
      <c r="C2373" s="401"/>
      <c r="D2373" s="401"/>
      <c r="E2373" s="401"/>
      <c r="F2373" s="401"/>
      <c r="G2373" s="401"/>
      <c r="H2373" s="401"/>
      <c r="I2373" s="401"/>
      <c r="J2373" s="401"/>
      <c r="K2373" s="401"/>
      <c r="L2373" s="401"/>
      <c r="M2373" s="401"/>
      <c r="N2373" s="401"/>
      <c r="O2373" s="396"/>
      <c r="P2373" s="400">
        <f>P2332</f>
        <v>0</v>
      </c>
      <c r="Q2373" s="395">
        <f t="shared" si="3460"/>
        <v>0</v>
      </c>
      <c r="R2373" s="395">
        <f t="shared" si="3461"/>
        <v>0</v>
      </c>
      <c r="S2373" s="395">
        <f t="shared" si="3462"/>
        <v>0</v>
      </c>
      <c r="T2373" s="395">
        <f t="shared" si="3463"/>
        <v>0</v>
      </c>
      <c r="U2373" s="395">
        <f t="shared" si="3464"/>
        <v>0</v>
      </c>
      <c r="V2373" s="395">
        <f t="shared" si="3465"/>
        <v>0</v>
      </c>
      <c r="W2373" s="395">
        <f t="shared" si="3466"/>
        <v>0</v>
      </c>
      <c r="X2373" s="249"/>
      <c r="Y2373" s="249"/>
      <c r="Z2373" s="249"/>
      <c r="AA2373" s="249"/>
      <c r="AB2373" s="249"/>
    </row>
    <row r="2374" spans="1:28" hidden="1" outlineLevel="1">
      <c r="A2374" s="249"/>
      <c r="B2374" s="309" t="str">
        <f t="shared" ca="1" si="3467"/>
        <v>RL Capex 2026</v>
      </c>
      <c r="C2374" s="401"/>
      <c r="D2374" s="401"/>
      <c r="E2374" s="401"/>
      <c r="F2374" s="401"/>
      <c r="G2374" s="401"/>
      <c r="H2374" s="401"/>
      <c r="I2374" s="401"/>
      <c r="J2374" s="401"/>
      <c r="K2374" s="401"/>
      <c r="L2374" s="401"/>
      <c r="M2374" s="401"/>
      <c r="N2374" s="401"/>
      <c r="O2374" s="401"/>
      <c r="P2374" s="396"/>
      <c r="Q2374" s="400">
        <f>Q2332</f>
        <v>0</v>
      </c>
      <c r="R2374" s="395">
        <f t="shared" si="3461"/>
        <v>0</v>
      </c>
      <c r="S2374" s="395">
        <f t="shared" si="3462"/>
        <v>0</v>
      </c>
      <c r="T2374" s="395">
        <f t="shared" si="3463"/>
        <v>0</v>
      </c>
      <c r="U2374" s="395">
        <f t="shared" si="3464"/>
        <v>0</v>
      </c>
      <c r="V2374" s="395">
        <f t="shared" si="3465"/>
        <v>0</v>
      </c>
      <c r="W2374" s="395">
        <f t="shared" si="3466"/>
        <v>0</v>
      </c>
      <c r="X2374" s="249"/>
      <c r="Y2374" s="249"/>
      <c r="Z2374" s="249"/>
      <c r="AA2374" s="249"/>
      <c r="AB2374" s="249"/>
    </row>
    <row r="2375" spans="1:28" hidden="1" outlineLevel="1">
      <c r="A2375" s="249"/>
      <c r="B2375" s="309" t="str">
        <f t="shared" ca="1" si="3467"/>
        <v>RL Capex 2027</v>
      </c>
      <c r="C2375" s="401"/>
      <c r="D2375" s="401"/>
      <c r="E2375" s="401"/>
      <c r="F2375" s="401"/>
      <c r="G2375" s="401"/>
      <c r="H2375" s="401"/>
      <c r="I2375" s="401"/>
      <c r="J2375" s="401"/>
      <c r="K2375" s="401"/>
      <c r="L2375" s="401"/>
      <c r="M2375" s="401"/>
      <c r="N2375" s="401"/>
      <c r="O2375" s="401"/>
      <c r="P2375" s="401"/>
      <c r="Q2375" s="396"/>
      <c r="R2375" s="400">
        <f>R2332</f>
        <v>0</v>
      </c>
      <c r="S2375" s="395">
        <f t="shared" si="3462"/>
        <v>0</v>
      </c>
      <c r="T2375" s="395">
        <f t="shared" si="3463"/>
        <v>0</v>
      </c>
      <c r="U2375" s="395">
        <f t="shared" si="3464"/>
        <v>0</v>
      </c>
      <c r="V2375" s="395">
        <f t="shared" si="3465"/>
        <v>0</v>
      </c>
      <c r="W2375" s="395">
        <f t="shared" si="3466"/>
        <v>0</v>
      </c>
      <c r="X2375" s="249"/>
      <c r="Y2375" s="249"/>
      <c r="Z2375" s="249"/>
      <c r="AA2375" s="249"/>
      <c r="AB2375" s="249"/>
    </row>
    <row r="2376" spans="1:28" hidden="1" outlineLevel="1">
      <c r="A2376" s="249"/>
      <c r="B2376" s="309" t="str">
        <f t="shared" ca="1" si="3467"/>
        <v>RL Capex 2028</v>
      </c>
      <c r="C2376" s="401"/>
      <c r="D2376" s="401"/>
      <c r="E2376" s="401"/>
      <c r="F2376" s="401"/>
      <c r="G2376" s="401"/>
      <c r="H2376" s="401"/>
      <c r="I2376" s="401"/>
      <c r="J2376" s="401"/>
      <c r="K2376" s="401"/>
      <c r="L2376" s="401"/>
      <c r="M2376" s="401"/>
      <c r="N2376" s="401"/>
      <c r="O2376" s="401"/>
      <c r="P2376" s="401"/>
      <c r="Q2376" s="401"/>
      <c r="R2376" s="396"/>
      <c r="S2376" s="400">
        <f>S2332</f>
        <v>0</v>
      </c>
      <c r="T2376" s="395">
        <f t="shared" si="3463"/>
        <v>0</v>
      </c>
      <c r="U2376" s="395">
        <f t="shared" si="3464"/>
        <v>0</v>
      </c>
      <c r="V2376" s="395">
        <f t="shared" si="3465"/>
        <v>0</v>
      </c>
      <c r="W2376" s="395">
        <f t="shared" si="3466"/>
        <v>0</v>
      </c>
      <c r="X2376" s="249"/>
      <c r="Y2376" s="249"/>
      <c r="Z2376" s="249"/>
      <c r="AA2376" s="249"/>
      <c r="AB2376" s="249"/>
    </row>
    <row r="2377" spans="1:28" hidden="1" outlineLevel="1">
      <c r="A2377" s="249"/>
      <c r="B2377" s="309" t="str">
        <f t="shared" ca="1" si="3467"/>
        <v>RL Capex 2029</v>
      </c>
      <c r="C2377" s="401"/>
      <c r="D2377" s="401"/>
      <c r="E2377" s="401"/>
      <c r="F2377" s="401"/>
      <c r="G2377" s="401"/>
      <c r="H2377" s="401"/>
      <c r="I2377" s="401"/>
      <c r="J2377" s="401"/>
      <c r="K2377" s="401"/>
      <c r="L2377" s="401"/>
      <c r="M2377" s="401"/>
      <c r="N2377" s="401"/>
      <c r="O2377" s="401"/>
      <c r="P2377" s="401"/>
      <c r="Q2377" s="401"/>
      <c r="R2377" s="401"/>
      <c r="S2377" s="396"/>
      <c r="T2377" s="400">
        <f>T2332</f>
        <v>0</v>
      </c>
      <c r="U2377" s="395">
        <f t="shared" si="3464"/>
        <v>0</v>
      </c>
      <c r="V2377" s="395">
        <f t="shared" si="3465"/>
        <v>0</v>
      </c>
      <c r="W2377" s="395">
        <f t="shared" si="3466"/>
        <v>0</v>
      </c>
      <c r="X2377" s="249"/>
      <c r="Y2377" s="249"/>
      <c r="Z2377" s="249"/>
      <c r="AA2377" s="249"/>
      <c r="AB2377" s="249"/>
    </row>
    <row r="2378" spans="1:28" hidden="1" outlineLevel="1">
      <c r="A2378" s="249"/>
      <c r="B2378" s="309" t="str">
        <f t="shared" ca="1" si="3467"/>
        <v>RL Capex 2030</v>
      </c>
      <c r="C2378" s="401"/>
      <c r="D2378" s="401"/>
      <c r="E2378" s="401"/>
      <c r="F2378" s="401"/>
      <c r="G2378" s="401"/>
      <c r="H2378" s="401"/>
      <c r="I2378" s="401"/>
      <c r="J2378" s="401"/>
      <c r="K2378" s="401"/>
      <c r="L2378" s="401"/>
      <c r="M2378" s="401"/>
      <c r="N2378" s="401"/>
      <c r="O2378" s="401"/>
      <c r="P2378" s="401"/>
      <c r="Q2378" s="401"/>
      <c r="R2378" s="401"/>
      <c r="S2378" s="401"/>
      <c r="T2378" s="396"/>
      <c r="U2378" s="400">
        <f>U2332</f>
        <v>0</v>
      </c>
      <c r="V2378" s="395">
        <f t="shared" si="3465"/>
        <v>0</v>
      </c>
      <c r="W2378" s="395">
        <f t="shared" si="3466"/>
        <v>0</v>
      </c>
      <c r="X2378" s="249"/>
      <c r="Y2378" s="249"/>
      <c r="Z2378" s="249"/>
      <c r="AA2378" s="249"/>
      <c r="AB2378" s="249"/>
    </row>
    <row r="2379" spans="1:28" hidden="1" outlineLevel="1">
      <c r="A2379" s="249"/>
      <c r="B2379" s="309" t="str">
        <f t="shared" ca="1" si="3467"/>
        <v>RL Capex 2031</v>
      </c>
      <c r="C2379" s="401"/>
      <c r="D2379" s="401"/>
      <c r="E2379" s="401"/>
      <c r="F2379" s="401"/>
      <c r="G2379" s="401"/>
      <c r="H2379" s="401"/>
      <c r="I2379" s="401"/>
      <c r="J2379" s="401"/>
      <c r="K2379" s="401"/>
      <c r="L2379" s="401"/>
      <c r="M2379" s="401"/>
      <c r="N2379" s="401"/>
      <c r="O2379" s="401"/>
      <c r="P2379" s="401"/>
      <c r="Q2379" s="401"/>
      <c r="R2379" s="401"/>
      <c r="S2379" s="401"/>
      <c r="T2379" s="401"/>
      <c r="U2379" s="396"/>
      <c r="V2379" s="400">
        <f>V2332</f>
        <v>0</v>
      </c>
      <c r="W2379" s="395">
        <f>IF(V2379="n/a","n/a",MAX(0,V2379-1))</f>
        <v>0</v>
      </c>
      <c r="X2379" s="249"/>
      <c r="Y2379" s="249"/>
      <c r="Z2379" s="249"/>
      <c r="AA2379" s="249"/>
      <c r="AB2379" s="249"/>
    </row>
    <row r="2380" spans="1:28" hidden="1" outlineLevel="1">
      <c r="A2380" s="249"/>
      <c r="B2380" s="309" t="str">
        <f t="shared" ca="1" si="3467"/>
        <v>RL Capex 2032</v>
      </c>
      <c r="C2380" s="401"/>
      <c r="D2380" s="401"/>
      <c r="E2380" s="401"/>
      <c r="F2380" s="401"/>
      <c r="G2380" s="401"/>
      <c r="H2380" s="401"/>
      <c r="I2380" s="401"/>
      <c r="J2380" s="401"/>
      <c r="K2380" s="401"/>
      <c r="L2380" s="401"/>
      <c r="M2380" s="401"/>
      <c r="N2380" s="401"/>
      <c r="O2380" s="401"/>
      <c r="P2380" s="401"/>
      <c r="Q2380" s="401"/>
      <c r="R2380" s="401"/>
      <c r="S2380" s="401"/>
      <c r="T2380" s="401"/>
      <c r="U2380" s="401"/>
      <c r="V2380" s="396"/>
      <c r="W2380" s="395">
        <f>W2332</f>
        <v>0</v>
      </c>
      <c r="X2380" s="249"/>
      <c r="Y2380" s="249"/>
      <c r="Z2380" s="249"/>
      <c r="AA2380" s="249"/>
      <c r="AB2380" s="249"/>
    </row>
    <row r="2381" spans="1:28" hidden="1" outlineLevel="1">
      <c r="A2381" s="249"/>
      <c r="B2381" s="332"/>
      <c r="C2381" s="395"/>
      <c r="D2381" s="395"/>
      <c r="E2381" s="395"/>
      <c r="F2381" s="395"/>
      <c r="G2381" s="395"/>
      <c r="H2381" s="395"/>
      <c r="I2381" s="395"/>
      <c r="J2381" s="395"/>
      <c r="K2381" s="395"/>
      <c r="L2381" s="395"/>
      <c r="M2381" s="395"/>
      <c r="N2381" s="395"/>
      <c r="O2381" s="395"/>
      <c r="P2381" s="395"/>
      <c r="Q2381" s="395"/>
      <c r="R2381" s="395"/>
      <c r="S2381" s="395"/>
      <c r="T2381" s="395"/>
      <c r="U2381" s="395"/>
      <c r="V2381" s="395"/>
      <c r="W2381" s="395"/>
      <c r="X2381" s="249"/>
      <c r="Y2381" s="249"/>
      <c r="Z2381" s="249"/>
      <c r="AA2381" s="249"/>
      <c r="AB2381" s="249"/>
    </row>
    <row r="2382" spans="1:28" collapsed="1">
      <c r="A2382" s="322"/>
      <c r="B2382" s="336" t="s">
        <v>192</v>
      </c>
      <c r="C2382" s="460">
        <f ca="1">(IF(OR($C2332&lt;&gt;"n/a",C2332&lt;&gt;"n/a"),IF(SUM(C2335:C2357)=0,0,IF((SUMPRODUCT(C2335:C2357,C2359:C2381)/SUM(C2335:C2357))&lt;0,1,(SUMPRODUCT(C2335:C2357,C2359:C2381)/SUM(C2335:C2357)))),"n/a"))</f>
        <v>0</v>
      </c>
      <c r="D2382" s="460">
        <f ca="1">(IF(OR($C2332&lt;&gt;"n/a",D2332&lt;&gt;"n/a"),IF(SUM(D2335:D2357)=0,0,IF((SUMPRODUCT(D2335:D2357,D2359:D2381)/SUM(D2335:D2357))&lt;0,1,(SUMPRODUCT(D2335:D2357,D2359:D2381)/SUM(D2335:D2357)))),"n/a"))</f>
        <v>0</v>
      </c>
      <c r="E2382" s="460">
        <f t="shared" ref="E2382:W2382" ca="1" si="3468">(IF(OR($C2332&lt;&gt;"n/a",E2332&lt;&gt;"n/a"),IF(SUM(E2335:E2357)=0,0,IF((SUMPRODUCT(E2335:E2357,E2359:E2381)/SUM(E2335:E2357))&lt;0,1,(SUMPRODUCT(E2335:E2357,E2359:E2381)/SUM(E2335:E2357)))),"n/a"))</f>
        <v>0</v>
      </c>
      <c r="F2382" s="460">
        <f t="shared" ca="1" si="3468"/>
        <v>0</v>
      </c>
      <c r="G2382" s="460">
        <f t="shared" ca="1" si="3468"/>
        <v>0</v>
      </c>
      <c r="H2382" s="460">
        <f t="shared" ca="1" si="3468"/>
        <v>0</v>
      </c>
      <c r="I2382" s="460">
        <f t="shared" ca="1" si="3468"/>
        <v>0</v>
      </c>
      <c r="J2382" s="460">
        <f t="shared" ca="1" si="3468"/>
        <v>0</v>
      </c>
      <c r="K2382" s="460">
        <f t="shared" ca="1" si="3468"/>
        <v>0</v>
      </c>
      <c r="L2382" s="460">
        <f t="shared" ca="1" si="3468"/>
        <v>0</v>
      </c>
      <c r="M2382" s="460">
        <f t="shared" ca="1" si="3468"/>
        <v>0</v>
      </c>
      <c r="N2382" s="460">
        <f t="shared" ca="1" si="3468"/>
        <v>0</v>
      </c>
      <c r="O2382" s="460">
        <f t="shared" ca="1" si="3468"/>
        <v>0</v>
      </c>
      <c r="P2382" s="460">
        <f t="shared" ca="1" si="3468"/>
        <v>0</v>
      </c>
      <c r="Q2382" s="460">
        <f t="shared" ca="1" si="3468"/>
        <v>0</v>
      </c>
      <c r="R2382" s="460">
        <f t="shared" ca="1" si="3468"/>
        <v>0</v>
      </c>
      <c r="S2382" s="460">
        <f t="shared" ca="1" si="3468"/>
        <v>0</v>
      </c>
      <c r="T2382" s="460">
        <f t="shared" ca="1" si="3468"/>
        <v>0</v>
      </c>
      <c r="U2382" s="460">
        <f t="shared" ca="1" si="3468"/>
        <v>0</v>
      </c>
      <c r="V2382" s="460">
        <f t="shared" ca="1" si="3468"/>
        <v>0</v>
      </c>
      <c r="W2382" s="460">
        <f t="shared" ca="1" si="3468"/>
        <v>0</v>
      </c>
      <c r="X2382" s="249"/>
      <c r="Y2382" s="249"/>
      <c r="Z2382" s="249"/>
      <c r="AA2382" s="249"/>
      <c r="AB2382" s="249"/>
    </row>
    <row r="2383" spans="1:28">
      <c r="A2383" s="249"/>
      <c r="B2383" s="249"/>
      <c r="C2383" s="395"/>
      <c r="D2383" s="395"/>
      <c r="E2383" s="395"/>
      <c r="F2383" s="395"/>
      <c r="G2383" s="395"/>
      <c r="H2383" s="395"/>
      <c r="I2383" s="395"/>
      <c r="J2383" s="395"/>
      <c r="K2383" s="395"/>
      <c r="L2383" s="395"/>
      <c r="M2383" s="395"/>
      <c r="N2383" s="395"/>
      <c r="O2383" s="395"/>
      <c r="P2383" s="395"/>
      <c r="Q2383" s="395"/>
      <c r="R2383" s="395"/>
      <c r="S2383" s="395"/>
      <c r="T2383" s="395"/>
      <c r="U2383" s="395"/>
      <c r="V2383" s="395"/>
      <c r="W2383" s="395"/>
      <c r="X2383" s="249"/>
      <c r="Y2383" s="249"/>
      <c r="Z2383" s="249"/>
      <c r="AA2383" s="249"/>
      <c r="AB2383" s="249"/>
    </row>
    <row r="2384" spans="1:28">
      <c r="A2384" s="72" t="s">
        <v>148</v>
      </c>
      <c r="B2384" s="142">
        <f>VLOOKUP($A2384,'RFM input'!$E$7:$F$56,2,FALSE)</f>
        <v>0</v>
      </c>
      <c r="C2384" s="402"/>
      <c r="D2384" s="402"/>
      <c r="E2384" s="403"/>
      <c r="F2384" s="403"/>
      <c r="G2384" s="403"/>
      <c r="H2384" s="403"/>
      <c r="I2384" s="403"/>
      <c r="J2384" s="403"/>
      <c r="K2384" s="403"/>
      <c r="L2384" s="403"/>
      <c r="M2384" s="403"/>
      <c r="N2384" s="403"/>
      <c r="O2384" s="403"/>
      <c r="P2384" s="403"/>
      <c r="Q2384" s="403"/>
      <c r="R2384" s="403"/>
      <c r="S2384" s="403"/>
      <c r="T2384" s="403"/>
      <c r="U2384" s="403"/>
      <c r="V2384" s="403"/>
      <c r="W2384" s="403"/>
      <c r="X2384" s="249"/>
      <c r="Y2384" s="249"/>
      <c r="Z2384" s="249"/>
      <c r="AA2384" s="249"/>
      <c r="AB2384" s="249"/>
    </row>
    <row r="2385" spans="1:28">
      <c r="A2385" s="378">
        <f>VALUE(REPLACE(A2384,1,12,""))</f>
        <v>45</v>
      </c>
      <c r="B2385" s="317" t="s">
        <v>195</v>
      </c>
      <c r="C2385" s="389">
        <f ca="1">OFFSET('TAB roll forward'!$H$7,A2385,0)</f>
        <v>0</v>
      </c>
      <c r="D2385" s="404">
        <f ca="1">'RAB remaining lives'!D2390</f>
        <v>0</v>
      </c>
      <c r="E2385" s="404">
        <f ca="1">'RAB remaining lives'!E2390</f>
        <v>0</v>
      </c>
      <c r="F2385" s="404">
        <f ca="1">'RAB remaining lives'!F2390</f>
        <v>0</v>
      </c>
      <c r="G2385" s="404">
        <f ca="1">'RAB remaining lives'!G2390</f>
        <v>0</v>
      </c>
      <c r="H2385" s="404">
        <f ca="1">'RAB remaining lives'!H2390</f>
        <v>0</v>
      </c>
      <c r="I2385" s="404">
        <f ca="1">'RAB remaining lives'!I2390</f>
        <v>0</v>
      </c>
      <c r="J2385" s="404">
        <f ca="1">'RAB remaining lives'!J2390</f>
        <v>0</v>
      </c>
      <c r="K2385" s="404">
        <f ca="1">'RAB remaining lives'!K2390</f>
        <v>0</v>
      </c>
      <c r="L2385" s="404">
        <f ca="1">'RAB remaining lives'!L2390</f>
        <v>0</v>
      </c>
      <c r="M2385" s="404">
        <f ca="1">'RAB remaining lives'!M2390</f>
        <v>0</v>
      </c>
      <c r="N2385" s="404">
        <f>'RAB remaining lives'!N2390</f>
        <v>0</v>
      </c>
      <c r="O2385" s="404">
        <f>'RAB remaining lives'!O2390</f>
        <v>0</v>
      </c>
      <c r="P2385" s="404">
        <f>'RAB remaining lives'!P2390</f>
        <v>0</v>
      </c>
      <c r="Q2385" s="404">
        <f>'RAB remaining lives'!Q2390</f>
        <v>0</v>
      </c>
      <c r="R2385" s="404">
        <f>'RAB remaining lives'!R2390</f>
        <v>0</v>
      </c>
      <c r="S2385" s="404">
        <f>'RAB remaining lives'!S2390</f>
        <v>0</v>
      </c>
      <c r="T2385" s="404">
        <f>'RAB remaining lives'!T2390</f>
        <v>0</v>
      </c>
      <c r="U2385" s="404">
        <f>'RAB remaining lives'!U2390</f>
        <v>0</v>
      </c>
      <c r="V2385" s="404">
        <f>'RAB remaining lives'!V2390</f>
        <v>0</v>
      </c>
      <c r="W2385" s="404">
        <f>'RAB remaining lives'!W2390</f>
        <v>0</v>
      </c>
      <c r="X2385" s="249"/>
      <c r="Y2385" s="249"/>
      <c r="Z2385" s="249"/>
      <c r="AA2385" s="249"/>
      <c r="AB2385" s="249"/>
    </row>
    <row r="2386" spans="1:28">
      <c r="A2386" s="249"/>
      <c r="B2386" s="249" t="s">
        <v>326</v>
      </c>
      <c r="C2386" s="391">
        <f ca="1">OFFSET('RFM input'!$X$6,$A2385,0)</f>
        <v>0</v>
      </c>
      <c r="D2386" s="390">
        <f ca="1">OFFSET('RFM input'!$Y$6,$A2385,0)</f>
        <v>0</v>
      </c>
      <c r="E2386" s="390">
        <f ca="1">OFFSET('RFM input'!$Y$6,$A2385,0)</f>
        <v>0</v>
      </c>
      <c r="F2386" s="390">
        <f ca="1">OFFSET('RFM input'!$Y$6,$A2385,0)</f>
        <v>0</v>
      </c>
      <c r="G2386" s="390">
        <f ca="1">OFFSET('RFM input'!$Y$6,$A2385,0)</f>
        <v>0</v>
      </c>
      <c r="H2386" s="390">
        <f ca="1">OFFSET('RFM input'!$Y$6,$A2385,0)</f>
        <v>0</v>
      </c>
      <c r="I2386" s="390">
        <f ca="1">OFFSET('RFM input'!$Y$6,'TAB remaining lives'!$A2385,0)</f>
        <v>0</v>
      </c>
      <c r="J2386" s="390">
        <f ca="1">OFFSET('RFM input'!$Y$6,'TAB remaining lives'!$A2385,0)</f>
        <v>0</v>
      </c>
      <c r="K2386" s="390">
        <f ca="1">OFFSET('RFM input'!$Y$6,'TAB remaining lives'!$A2385,0)</f>
        <v>0</v>
      </c>
      <c r="L2386" s="390">
        <f ca="1">OFFSET('RFM input'!$Y$6,'TAB remaining lives'!$A2385,0)</f>
        <v>0</v>
      </c>
      <c r="M2386" s="390">
        <f ca="1">OFFSET('RFM input'!$Y$6,'TAB remaining lives'!$A2385,0)</f>
        <v>0</v>
      </c>
      <c r="N2386" s="390"/>
      <c r="O2386" s="390"/>
      <c r="P2386" s="390"/>
      <c r="Q2386" s="390"/>
      <c r="R2386" s="390"/>
      <c r="S2386" s="390"/>
      <c r="T2386" s="390"/>
      <c r="U2386" s="390"/>
      <c r="V2386" s="390"/>
      <c r="W2386" s="390"/>
      <c r="X2386" s="249"/>
      <c r="Y2386" s="249"/>
      <c r="Z2386" s="249"/>
      <c r="AA2386" s="249"/>
      <c r="AB2386" s="249"/>
    </row>
    <row r="2387" spans="1:28">
      <c r="A2387" s="249"/>
      <c r="B2387" s="317" t="s">
        <v>300</v>
      </c>
      <c r="C2387" s="392"/>
      <c r="D2387" s="393">
        <f ca="1">IF(D$6=(OFFSET('RFM input'!$G$60,0,'RFM input'!$AA$7)),OFFSET('RFM input'!$I$454,$A2385,0),0)</f>
        <v>0</v>
      </c>
      <c r="E2387" s="390">
        <f ca="1">IF(E$6=(OFFSET('RFM input'!$G$60,0,'RFM input'!$AA$7)),OFFSET('RFM input'!$I$454,$A2385,0),0)</f>
        <v>0</v>
      </c>
      <c r="F2387" s="390">
        <f ca="1">IF(F$6=(OFFSET('RFM input'!$G$60,0,'RFM input'!$AA$7)),OFFSET('RFM input'!$I$454,$A2385,0),0)</f>
        <v>0</v>
      </c>
      <c r="G2387" s="390">
        <f ca="1">IF(G$6=(OFFSET('RFM input'!$G$60,0,'RFM input'!$AA$7)),OFFSET('RFM input'!$I$454,$A2385,0),0)</f>
        <v>0</v>
      </c>
      <c r="H2387" s="390">
        <f ca="1">IF(H$6=(OFFSET('RFM input'!$G$60,0,'RFM input'!$AA$7)),OFFSET('RFM input'!$I$454,$A2385,0),0)</f>
        <v>0</v>
      </c>
      <c r="I2387" s="390">
        <f ca="1">IF(I$6=(OFFSET('RFM input'!$G$60,0,'RFM input'!$AA$7)),OFFSET('RFM input'!$I$454,$A2385,0),0)</f>
        <v>0</v>
      </c>
      <c r="J2387" s="390">
        <f ca="1">IF(J$6=(OFFSET('RFM input'!$G$60,0,'RFM input'!$AA$7)),OFFSET('RFM input'!$I$454,$A2385,0),0)</f>
        <v>0</v>
      </c>
      <c r="K2387" s="390">
        <f ca="1">IF(K$6=(OFFSET('RFM input'!$G$60,0,'RFM input'!$AA$7)),OFFSET('RFM input'!$I$454,$A2385,0),0)</f>
        <v>0</v>
      </c>
      <c r="L2387" s="390">
        <f ca="1">IF(L$6=(OFFSET('RFM input'!$G$60,0,'RFM input'!$AA$7)),OFFSET('RFM input'!$I$454,$A2385,0),0)</f>
        <v>0</v>
      </c>
      <c r="M2387" s="390">
        <f ca="1">IF(M$6=(OFFSET('RFM input'!$G$60,0,'RFM input'!$AA$7)),OFFSET('RFM input'!$I$454,$A2385,0),0)</f>
        <v>0</v>
      </c>
      <c r="N2387" s="390"/>
      <c r="O2387" s="390"/>
      <c r="P2387" s="390"/>
      <c r="Q2387" s="390"/>
      <c r="R2387" s="390"/>
      <c r="S2387" s="390"/>
      <c r="T2387" s="390"/>
      <c r="U2387" s="390"/>
      <c r="V2387" s="390"/>
      <c r="W2387" s="390"/>
      <c r="X2387" s="249"/>
      <c r="Y2387" s="249"/>
      <c r="Z2387" s="249"/>
      <c r="AA2387" s="249"/>
      <c r="AB2387" s="249"/>
    </row>
    <row r="2388" spans="1:28">
      <c r="A2388" s="249"/>
      <c r="B2388" s="317" t="s">
        <v>309</v>
      </c>
      <c r="C2388" s="392"/>
      <c r="D2388" s="391">
        <f ca="1">IF(D$6=(OFFSET('RFM input'!$G$60,0,'RFM input'!$AA$7)),OFFSET('RFM input'!$K$454,$A2385,0),0)</f>
        <v>0</v>
      </c>
      <c r="E2388" s="394">
        <f ca="1">IF(E$6=(OFFSET('RFM input'!$G$60,0,'RFM input'!$AA$7)),OFFSET('RFM input'!$K$454,$A2385,0),0)</f>
        <v>0</v>
      </c>
      <c r="F2388" s="394">
        <f ca="1">IF(F$6=(OFFSET('RFM input'!$G$60,0,'RFM input'!$AA$7)),OFFSET('RFM input'!$K$454,$A2385,0),0)</f>
        <v>0</v>
      </c>
      <c r="G2388" s="394">
        <f ca="1">IF(G$6=(OFFSET('RFM input'!$G$60,0,'RFM input'!$AA$7)),OFFSET('RFM input'!$K$454,$A2385,0),0)</f>
        <v>0</v>
      </c>
      <c r="H2388" s="394">
        <f ca="1">IF(H$6=(OFFSET('RFM input'!$G$60,0,'RFM input'!$AA$7)),OFFSET('RFM input'!$K$454,$A2385,0),0)</f>
        <v>0</v>
      </c>
      <c r="I2388" s="394">
        <f ca="1">IF(I$6=(OFFSET('RFM input'!$G$60,0,'RFM input'!$AA$7)),OFFSET('RFM input'!$K$454,$A2385,0),0)</f>
        <v>0</v>
      </c>
      <c r="J2388" s="394">
        <f ca="1">IF(J$6=(OFFSET('RFM input'!$G$60,0,'RFM input'!$AA$7)),OFFSET('RFM input'!$K$454,$A2385,0),0)</f>
        <v>0</v>
      </c>
      <c r="K2388" s="394">
        <f ca="1">IF(K$6=(OFFSET('RFM input'!$G$60,0,'RFM input'!$AA$7)),OFFSET('RFM input'!$K$454,$A2385,0),0)</f>
        <v>0</v>
      </c>
      <c r="L2388" s="394">
        <f ca="1">IF(L$6=(OFFSET('RFM input'!$G$60,0,'RFM input'!$AA$7)),OFFSET('RFM input'!$K$454,$A2385,0),0)</f>
        <v>0</v>
      </c>
      <c r="M2388" s="394">
        <f ca="1">IF(M$6=(OFFSET('RFM input'!$G$60,0,'RFM input'!$AA$7)),OFFSET('RFM input'!$K$454,$A2385,0),0)</f>
        <v>0</v>
      </c>
      <c r="N2388" s="394"/>
      <c r="O2388" s="394"/>
      <c r="P2388" s="394"/>
      <c r="Q2388" s="394"/>
      <c r="R2388" s="394"/>
      <c r="S2388" s="394"/>
      <c r="T2388" s="394"/>
      <c r="U2388" s="394"/>
      <c r="V2388" s="394"/>
      <c r="W2388" s="394"/>
      <c r="X2388" s="249"/>
      <c r="Y2388" s="249"/>
      <c r="Z2388" s="249"/>
      <c r="AA2388" s="249"/>
      <c r="AB2388" s="249"/>
    </row>
    <row r="2389" spans="1:28" hidden="1" outlineLevel="1">
      <c r="A2389" s="459">
        <v>-1</v>
      </c>
      <c r="B2389" s="309" t="s">
        <v>303</v>
      </c>
      <c r="C2389" s="395"/>
      <c r="D2389" s="395">
        <f t="shared" ref="D2389" ca="1" si="3469">IF(D2413="n/a",0,IF(AND(D2387=0,C2389=0),0,
IF(AND(D2387&lt;&gt;0,C2389=0),D2387,
IF(AND(D2388&lt;&gt;0,C2389&lt;&gt;0),(C2389-(C2389/C2413))+D2387,
IF(C2413&lt;1,0,(C2389-(C2389/C2413)))))))</f>
        <v>0</v>
      </c>
      <c r="E2389" s="395">
        <f t="shared" ref="E2389" ca="1" si="3470">IF(E2413="n/a",0,IF(AND(E2387=0,D2389=0),0,
IF(AND(E2387&lt;&gt;0,D2389=0),E2387,
IF(AND(E2388&lt;&gt;0,D2389&lt;&gt;0),(D2389-(D2389/D2413))+E2387,
IF(D2413&lt;1,0,(D2389-(D2389/D2413)))))))</f>
        <v>0</v>
      </c>
      <c r="F2389" s="395">
        <f t="shared" ref="F2389" ca="1" si="3471">IF(F2413="n/a",0,IF(AND(F2387=0,E2389=0),0,
IF(AND(F2387&lt;&gt;0,E2389=0),F2387,
IF(AND(F2388&lt;&gt;0,E2389&lt;&gt;0),(E2389-(E2389/E2413))+F2387,
IF(E2413&lt;1,0,(E2389-(E2389/E2413)))))))</f>
        <v>0</v>
      </c>
      <c r="G2389" s="395">
        <f t="shared" ref="G2389" ca="1" si="3472">IF(G2413="n/a",0,IF(AND(G2387=0,F2389=0),0,
IF(AND(G2387&lt;&gt;0,F2389=0),G2387,
IF(AND(G2388&lt;&gt;0,F2389&lt;&gt;0),(F2389-(F2389/F2413))+G2387,
IF(F2413&lt;1,0,(F2389-(F2389/F2413)))))))</f>
        <v>0</v>
      </c>
      <c r="H2389" s="395">
        <f ca="1">IF(H2413="n/a",0,IF(AND(H2387=0,G2389=0),0,
IF(AND(H2387&lt;&gt;0,G2389=0),H2387,
IF(AND(H2388&lt;&gt;0,G2389&lt;&gt;0),(G2389-(G2389/G2413))+H2387,
IF(G2413&lt;1,0,(G2389-(G2389/G2413)))))))</f>
        <v>0</v>
      </c>
      <c r="I2389" s="395">
        <f t="shared" ref="I2389" ca="1" si="3473">IF(I2413="n/a",0,IF(AND(I2387=0,H2389=0),0,
IF(AND(I2387&lt;&gt;0,H2389=0),I2387,
IF(AND(I2388&lt;&gt;0,H2389&lt;&gt;0),(H2389-(H2389/H2413))+I2387,
IF(H2413&lt;1,0,(H2389-(H2389/H2413)))))))</f>
        <v>0</v>
      </c>
      <c r="J2389" s="395">
        <f t="shared" ref="J2389" ca="1" si="3474">IF(J2413="n/a",0,IF(AND(J2387=0,I2389=0),0,
IF(AND(J2387&lt;&gt;0,I2389=0),J2387,
IF(AND(J2388&lt;&gt;0,I2389&lt;&gt;0),(I2389-(I2389/I2413))+J2387,
IF(I2413&lt;1,0,(I2389-(I2389/I2413)))))))</f>
        <v>0</v>
      </c>
      <c r="K2389" s="395">
        <f t="shared" ref="K2389" ca="1" si="3475">IF(K2413="n/a",0,IF(AND(K2387=0,J2389=0),0,
IF(AND(K2387&lt;&gt;0,J2389=0),K2387,
IF(AND(K2388&lt;&gt;0,J2389&lt;&gt;0),(J2389-(J2389/J2413))+K2387,
IF(J2413&lt;1,0,(J2389-(J2389/J2413)))))))</f>
        <v>0</v>
      </c>
      <c r="L2389" s="395">
        <f t="shared" ref="L2389" ca="1" si="3476">IF(L2413="n/a",0,IF(AND(L2387=0,K2389=0),0,
IF(AND(L2387&lt;&gt;0,K2389=0),L2387,
IF(AND(L2388&lt;&gt;0,K2389&lt;&gt;0),(K2389-(K2389/K2413))+L2387,
IF(K2413&lt;1,0,(K2389-(K2389/K2413)))))))</f>
        <v>0</v>
      </c>
      <c r="M2389" s="395">
        <f t="shared" ref="M2389" ca="1" si="3477">IF(M2413="n/a",0,IF(AND(M2387=0,L2389=0),0,
IF(AND(M2387&lt;&gt;0,L2389=0),M2387,
IF(AND(M2388&lt;&gt;0,L2389&lt;&gt;0),(L2389-(L2389/L2413))+M2387,
IF(L2413&lt;1,0,(L2389-(L2389/L2413)))))))</f>
        <v>0</v>
      </c>
      <c r="N2389" s="395">
        <f t="shared" ref="N2389" ca="1" si="3478">IF(N2413="n/a",0,IF(AND(N2387=0,M2389=0),0,
IF(AND(N2387&lt;&gt;0,M2389=0),N2387,
IF(AND(N2388&lt;&gt;0,M2389&lt;&gt;0),(M2389-(M2389/M2413))+N2387,
IF(M2413&lt;1,0,(M2389-(M2389/M2413)))))))</f>
        <v>0</v>
      </c>
      <c r="O2389" s="395">
        <f t="shared" ref="O2389" ca="1" si="3479">IF(O2413="n/a",0,IF(AND(O2387=0,N2389=0),0,
IF(AND(O2387&lt;&gt;0,N2389=0),O2387,
IF(AND(O2388&lt;&gt;0,N2389&lt;&gt;0),(N2389-(N2389/N2413))+O2387,
IF(N2413&lt;1,0,(N2389-(N2389/N2413)))))))</f>
        <v>0</v>
      </c>
      <c r="P2389" s="395">
        <f t="shared" ref="P2389" ca="1" si="3480">IF(P2413="n/a",0,IF(AND(P2387=0,O2389=0),0,
IF(AND(P2387&lt;&gt;0,O2389=0),P2387,
IF(AND(P2388&lt;&gt;0,O2389&lt;&gt;0),(O2389-(O2389/O2413))+P2387,
IF(O2413&lt;1,0,(O2389-(O2389/O2413)))))))</f>
        <v>0</v>
      </c>
      <c r="Q2389" s="395">
        <f t="shared" ref="Q2389" ca="1" si="3481">IF(Q2413="n/a",0,IF(AND(Q2387=0,P2389=0),0,
IF(AND(Q2387&lt;&gt;0,P2389=0),Q2387,
IF(AND(Q2388&lt;&gt;0,P2389&lt;&gt;0),(P2389-(P2389/P2413))+Q2387,
IF(P2413&lt;1,0,(P2389-(P2389/P2413)))))))</f>
        <v>0</v>
      </c>
      <c r="R2389" s="395">
        <f t="shared" ref="R2389" ca="1" si="3482">IF(R2413="n/a",0,IF(AND(R2387=0,Q2389=0),0,
IF(AND(R2387&lt;&gt;0,Q2389=0),R2387,
IF(AND(R2388&lt;&gt;0,Q2389&lt;&gt;0),(Q2389-(Q2389/Q2413))+R2387,
IF(Q2413&lt;1,0,(Q2389-(Q2389/Q2413)))))))</f>
        <v>0</v>
      </c>
      <c r="S2389" s="395">
        <f t="shared" ref="S2389" ca="1" si="3483">IF(S2413="n/a",0,IF(AND(S2387=0,R2389=0),0,
IF(AND(S2387&lt;&gt;0,R2389=0),S2387,
IF(AND(S2388&lt;&gt;0,R2389&lt;&gt;0),(R2389-(R2389/R2413))+S2387,
IF(R2413&lt;1,0,(R2389-(R2389/R2413)))))))</f>
        <v>0</v>
      </c>
      <c r="T2389" s="395">
        <f t="shared" ref="T2389" ca="1" si="3484">IF(T2413="n/a",0,IF(AND(T2387=0,S2389=0),0,
IF(AND(T2387&lt;&gt;0,S2389=0),T2387,
IF(AND(T2388&lt;&gt;0,S2389&lt;&gt;0),(S2389-(S2389/S2413))+T2387,
IF(S2413&lt;1,0,(S2389-(S2389/S2413)))))))</f>
        <v>0</v>
      </c>
      <c r="U2389" s="395">
        <f t="shared" ref="U2389" ca="1" si="3485">IF(U2413="n/a",0,IF(AND(U2387=0,T2389=0),0,
IF(AND(U2387&lt;&gt;0,T2389=0),U2387,
IF(AND(U2388&lt;&gt;0,T2389&lt;&gt;0),(T2389-(T2389/T2413))+U2387,
IF(T2413&lt;1,0,(T2389-(T2389/T2413)))))))</f>
        <v>0</v>
      </c>
      <c r="V2389" s="395">
        <f t="shared" ref="V2389" ca="1" si="3486">IF(V2413="n/a",0,IF(AND(V2387=0,U2389=0),0,
IF(AND(V2387&lt;&gt;0,U2389=0),V2387,
IF(AND(V2388&lt;&gt;0,U2389&lt;&gt;0),(U2389-(U2389/U2413))+V2387,
IF(U2413&lt;1,0,(U2389-(U2389/U2413)))))))</f>
        <v>0</v>
      </c>
      <c r="W2389" s="395">
        <f t="shared" ref="W2389" ca="1" si="3487">IF(W2413="n/a",0,IF(AND(W2387=0,V2389=0),0,
IF(AND(W2387&lt;&gt;0,V2389=0),W2387,
IF(AND(W2388&lt;&gt;0,V2389&lt;&gt;0),(V2389-(V2389/V2413))+W2387,
IF(V2413&lt;1,0,(V2389-(V2389/V2413)))))))</f>
        <v>0</v>
      </c>
      <c r="X2389" s="249"/>
      <c r="Y2389" s="249"/>
      <c r="Z2389" s="249"/>
      <c r="AA2389" s="249"/>
      <c r="AB2389" s="249"/>
    </row>
    <row r="2390" spans="1:28" hidden="1" outlineLevel="1">
      <c r="A2390" s="331">
        <v>0</v>
      </c>
      <c r="B2390" s="309" t="s">
        <v>194</v>
      </c>
      <c r="C2390" s="400">
        <f ca="1">C2385</f>
        <v>0</v>
      </c>
      <c r="D2390" s="395">
        <f ca="1">IF(C2414="n/a",C2390,IFERROR(IF((OFFSET($C2390,0,$A2390))&lt;0,
MIN(0,C2390-(OFFSET($C2390,0,$A2390)/(OFFSET($C2385,-$A2389,$A2390)))),
MAX(0,C2390-(OFFSET($C2390,0,$A2390)/(OFFSET($C2385,-$A2389,$A2390))))),0))</f>
        <v>0</v>
      </c>
      <c r="E2390" s="395">
        <f t="shared" ref="E2390" ca="1" si="3488">IF(D2414="n/a",D2390,IFERROR(IF((OFFSET($C2390,0,$A2390))&lt;0,
MIN(0,D2390-(OFFSET($C2390,0,$A2390)/(OFFSET($C2385,-$A2389,$A2390)))),
MAX(0,D2390-(OFFSET($C2390,0,$A2390)/(OFFSET($C2385,-$A2389,$A2390))))),0))</f>
        <v>0</v>
      </c>
      <c r="F2390" s="395">
        <f t="shared" ref="F2390:F2391" ca="1" si="3489">IF(E2414="n/a",E2390,IFERROR(IF((OFFSET($C2390,0,$A2390))&lt;0,
MIN(0,E2390-(OFFSET($C2390,0,$A2390)/(OFFSET($C2385,-$A2389,$A2390)))),
MAX(0,E2390-(OFFSET($C2390,0,$A2390)/(OFFSET($C2385,-$A2389,$A2390))))),0))</f>
        <v>0</v>
      </c>
      <c r="G2390" s="395">
        <f t="shared" ref="G2390:G2392" ca="1" si="3490">IF(F2414="n/a",F2390,IFERROR(IF((OFFSET($C2390,0,$A2390))&lt;0,
MIN(0,F2390-(OFFSET($C2390,0,$A2390)/(OFFSET($C2385,-$A2389,$A2390)))),
MAX(0,F2390-(OFFSET($C2390,0,$A2390)/(OFFSET($C2385,-$A2389,$A2390))))),0))</f>
        <v>0</v>
      </c>
      <c r="H2390" s="395">
        <f t="shared" ref="H2390:H2393" ca="1" si="3491">IF(G2414="n/a",G2390,IFERROR(IF((OFFSET($C2390,0,$A2390))&lt;0,
MIN(0,G2390-(OFFSET($C2390,0,$A2390)/(OFFSET($C2385,-$A2389,$A2390)))),
MAX(0,G2390-(OFFSET($C2390,0,$A2390)/(OFFSET($C2385,-$A2389,$A2390))))),0))</f>
        <v>0</v>
      </c>
      <c r="I2390" s="395">
        <f t="shared" ref="I2390:I2394" ca="1" si="3492">IF(H2414="n/a",H2390,IFERROR(IF((OFFSET($C2390,0,$A2390))&lt;0,
MIN(0,H2390-(OFFSET($C2390,0,$A2390)/(OFFSET($C2385,-$A2389,$A2390)))),
MAX(0,H2390-(OFFSET($C2390,0,$A2390)/(OFFSET($C2385,-$A2389,$A2390))))),0))</f>
        <v>0</v>
      </c>
      <c r="J2390" s="395">
        <f t="shared" ref="J2390:J2395" ca="1" si="3493">IF(I2414="n/a",I2390,IFERROR(IF((OFFSET($C2390,0,$A2390))&lt;0,
MIN(0,I2390-(OFFSET($C2390,0,$A2390)/(OFFSET($C2385,-$A2389,$A2390)))),
MAX(0,I2390-(OFFSET($C2390,0,$A2390)/(OFFSET($C2385,-$A2389,$A2390))))),0))</f>
        <v>0</v>
      </c>
      <c r="K2390" s="395">
        <f t="shared" ref="K2390:K2396" ca="1" si="3494">IF(J2414="n/a",J2390,IFERROR(IF((OFFSET($C2390,0,$A2390))&lt;0,
MIN(0,J2390-(OFFSET($C2390,0,$A2390)/(OFFSET($C2385,-$A2389,$A2390)))),
MAX(0,J2390-(OFFSET($C2390,0,$A2390)/(OFFSET($C2385,-$A2389,$A2390))))),0))</f>
        <v>0</v>
      </c>
      <c r="L2390" s="395">
        <f t="shared" ref="L2390:L2397" ca="1" si="3495">IF(K2414="n/a",K2390,IFERROR(IF((OFFSET($C2390,0,$A2390))&lt;0,
MIN(0,K2390-(OFFSET($C2390,0,$A2390)/(OFFSET($C2385,-$A2389,$A2390)))),
MAX(0,K2390-(OFFSET($C2390,0,$A2390)/(OFFSET($C2385,-$A2389,$A2390))))),0))</f>
        <v>0</v>
      </c>
      <c r="M2390" s="395">
        <f t="shared" ref="M2390:M2398" ca="1" si="3496">IF(L2414="n/a",L2390,IFERROR(IF((OFFSET($C2390,0,$A2390))&lt;0,
MIN(0,L2390-(OFFSET($C2390,0,$A2390)/(OFFSET($C2385,-$A2389,$A2390)))),
MAX(0,L2390-(OFFSET($C2390,0,$A2390)/(OFFSET($C2385,-$A2389,$A2390))))),0))</f>
        <v>0</v>
      </c>
      <c r="N2390" s="395">
        <f t="shared" ref="N2390:N2399" ca="1" si="3497">IF(M2414="n/a",M2390,IFERROR(IF((OFFSET($C2390,0,$A2390))&lt;0,
MIN(0,M2390-(OFFSET($C2390,0,$A2390)/(OFFSET($C2385,-$A2389,$A2390)))),
MAX(0,M2390-(OFFSET($C2390,0,$A2390)/(OFFSET($C2385,-$A2389,$A2390))))),0))</f>
        <v>0</v>
      </c>
      <c r="O2390" s="395">
        <f t="shared" ref="O2390:O2400" ca="1" si="3498">IF(N2414="n/a",N2390,IFERROR(IF((OFFSET($C2390,0,$A2390))&lt;0,
MIN(0,N2390-(OFFSET($C2390,0,$A2390)/(OFFSET($C2385,-$A2389,$A2390)))),
MAX(0,N2390-(OFFSET($C2390,0,$A2390)/(OFFSET($C2385,-$A2389,$A2390))))),0))</f>
        <v>0</v>
      </c>
      <c r="P2390" s="395">
        <f t="shared" ref="P2390:P2401" ca="1" si="3499">IF(O2414="n/a",O2390,IFERROR(IF((OFFSET($C2390,0,$A2390))&lt;0,
MIN(0,O2390-(OFFSET($C2390,0,$A2390)/(OFFSET($C2385,-$A2389,$A2390)))),
MAX(0,O2390-(OFFSET($C2390,0,$A2390)/(OFFSET($C2385,-$A2389,$A2390))))),0))</f>
        <v>0</v>
      </c>
      <c r="Q2390" s="395">
        <f t="shared" ref="Q2390:Q2402" ca="1" si="3500">IF(P2414="n/a",P2390,IFERROR(IF((OFFSET($C2390,0,$A2390))&lt;0,
MIN(0,P2390-(OFFSET($C2390,0,$A2390)/(OFFSET($C2385,-$A2389,$A2390)))),
MAX(0,P2390-(OFFSET($C2390,0,$A2390)/(OFFSET($C2385,-$A2389,$A2390))))),0))</f>
        <v>0</v>
      </c>
      <c r="R2390" s="395">
        <f t="shared" ref="R2390:R2403" ca="1" si="3501">IF(Q2414="n/a",Q2390,IFERROR(IF((OFFSET($C2390,0,$A2390))&lt;0,
MIN(0,Q2390-(OFFSET($C2390,0,$A2390)/(OFFSET($C2385,-$A2389,$A2390)))),
MAX(0,Q2390-(OFFSET($C2390,0,$A2390)/(OFFSET($C2385,-$A2389,$A2390))))),0))</f>
        <v>0</v>
      </c>
      <c r="S2390" s="395">
        <f t="shared" ref="S2390:S2404" ca="1" si="3502">IF(R2414="n/a",R2390,IFERROR(IF((OFFSET($C2390,0,$A2390))&lt;0,
MIN(0,R2390-(OFFSET($C2390,0,$A2390)/(OFFSET($C2385,-$A2389,$A2390)))),
MAX(0,R2390-(OFFSET($C2390,0,$A2390)/(OFFSET($C2385,-$A2389,$A2390))))),0))</f>
        <v>0</v>
      </c>
      <c r="T2390" s="395">
        <f t="shared" ref="T2390:T2405" ca="1" si="3503">IF(S2414="n/a",S2390,IFERROR(IF((OFFSET($C2390,0,$A2390))&lt;0,
MIN(0,S2390-(OFFSET($C2390,0,$A2390)/(OFFSET($C2385,-$A2389,$A2390)))),
MAX(0,S2390-(OFFSET($C2390,0,$A2390)/(OFFSET($C2385,-$A2389,$A2390))))),0))</f>
        <v>0</v>
      </c>
      <c r="U2390" s="395">
        <f t="shared" ref="U2390:U2406" ca="1" si="3504">IF(T2414="n/a",T2390,IFERROR(IF((OFFSET($C2390,0,$A2390))&lt;0,
MIN(0,T2390-(OFFSET($C2390,0,$A2390)/(OFFSET($C2385,-$A2389,$A2390)))),
MAX(0,T2390-(OFFSET($C2390,0,$A2390)/(OFFSET($C2385,-$A2389,$A2390))))),0))</f>
        <v>0</v>
      </c>
      <c r="V2390" s="395">
        <f t="shared" ref="V2390:V2407" ca="1" si="3505">IF(U2414="n/a",U2390,IFERROR(IF((OFFSET($C2390,0,$A2390))&lt;0,
MIN(0,U2390-(OFFSET($C2390,0,$A2390)/(OFFSET($C2385,-$A2389,$A2390)))),
MAX(0,U2390-(OFFSET($C2390,0,$A2390)/(OFFSET($C2385,-$A2389,$A2390))))),0))</f>
        <v>0</v>
      </c>
      <c r="W2390" s="395">
        <f t="shared" ref="W2390:W2408" ca="1" si="3506">IF(V2414="n/a",V2390,IFERROR(IF((OFFSET($C2390,0,$A2390))&lt;0,
MIN(0,V2390-(OFFSET($C2390,0,$A2390)/(OFFSET($C2385,-$A2389,$A2390)))),
MAX(0,V2390-(OFFSET($C2390,0,$A2390)/(OFFSET($C2385,-$A2389,$A2390))))),0))</f>
        <v>0</v>
      </c>
      <c r="X2390" s="249"/>
      <c r="Y2390" s="249"/>
      <c r="Z2390" s="249"/>
      <c r="AA2390" s="249"/>
      <c r="AB2390" s="249"/>
    </row>
    <row r="2391" spans="1:28" hidden="1" outlineLevel="1">
      <c r="A2391" s="331">
        <v>1</v>
      </c>
      <c r="B2391" s="309" t="str">
        <f t="shared" ref="B2391:B2410" ca="1" si="3507">"Depreciated Net Capex "&amp;OFFSET($C$6,0,A2391)</f>
        <v>Depreciated Net Capex 2013</v>
      </c>
      <c r="C2391" s="396"/>
      <c r="D2391" s="397">
        <f ca="1">D2385</f>
        <v>0</v>
      </c>
      <c r="E2391" s="395">
        <f ca="1">IF(D2415="n/a",D2391,IFERROR(IF((OFFSET($C2391,0,$A2391))&lt;0,
MIN(0,D2391-(OFFSET($C2391,0,$A2391)/(OFFSET($C2386,-$A2390,$A2391)))),
MAX(0,D2391-(OFFSET($C2391,0,$A2391)/(OFFSET($C2386,-$A2390,$A2391))))),0))</f>
        <v>0</v>
      </c>
      <c r="F2391" s="395">
        <f t="shared" ca="1" si="3489"/>
        <v>0</v>
      </c>
      <c r="G2391" s="395">
        <f t="shared" ca="1" si="3490"/>
        <v>0</v>
      </c>
      <c r="H2391" s="395">
        <f t="shared" ca="1" si="3491"/>
        <v>0</v>
      </c>
      <c r="I2391" s="395">
        <f t="shared" ca="1" si="3492"/>
        <v>0</v>
      </c>
      <c r="J2391" s="395">
        <f t="shared" ca="1" si="3493"/>
        <v>0</v>
      </c>
      <c r="K2391" s="395">
        <f t="shared" ca="1" si="3494"/>
        <v>0</v>
      </c>
      <c r="L2391" s="395">
        <f t="shared" ca="1" si="3495"/>
        <v>0</v>
      </c>
      <c r="M2391" s="395">
        <f t="shared" ca="1" si="3496"/>
        <v>0</v>
      </c>
      <c r="N2391" s="395">
        <f t="shared" ca="1" si="3497"/>
        <v>0</v>
      </c>
      <c r="O2391" s="395">
        <f t="shared" ca="1" si="3498"/>
        <v>0</v>
      </c>
      <c r="P2391" s="395">
        <f t="shared" ca="1" si="3499"/>
        <v>0</v>
      </c>
      <c r="Q2391" s="395">
        <f t="shared" ca="1" si="3500"/>
        <v>0</v>
      </c>
      <c r="R2391" s="395">
        <f t="shared" ca="1" si="3501"/>
        <v>0</v>
      </c>
      <c r="S2391" s="395">
        <f t="shared" ca="1" si="3502"/>
        <v>0</v>
      </c>
      <c r="T2391" s="395">
        <f t="shared" ca="1" si="3503"/>
        <v>0</v>
      </c>
      <c r="U2391" s="395">
        <f t="shared" ca="1" si="3504"/>
        <v>0</v>
      </c>
      <c r="V2391" s="395">
        <f t="shared" ca="1" si="3505"/>
        <v>0</v>
      </c>
      <c r="W2391" s="395">
        <f t="shared" ca="1" si="3506"/>
        <v>0</v>
      </c>
      <c r="X2391" s="249"/>
      <c r="Y2391" s="249"/>
      <c r="Z2391" s="249"/>
      <c r="AA2391" s="249"/>
      <c r="AB2391" s="249"/>
    </row>
    <row r="2392" spans="1:28" hidden="1" outlineLevel="1">
      <c r="A2392" s="331">
        <v>2</v>
      </c>
      <c r="B2392" s="309" t="str">
        <f t="shared" ca="1" si="3507"/>
        <v>Depreciated Net Capex 2014</v>
      </c>
      <c r="C2392" s="398"/>
      <c r="D2392" s="399"/>
      <c r="E2392" s="397">
        <f ca="1">E2385</f>
        <v>0</v>
      </c>
      <c r="F2392" s="395">
        <f ca="1">IF(E2416="n/a",E2392,IFERROR(IF((OFFSET($C2392,0,$A2392))&lt;0,
MIN(0,E2392-(OFFSET($C2392,0,$A2392)/(OFFSET($C2387,-$A2391,$A2392)))),
MAX(0,E2392-(OFFSET($C2392,0,$A2392)/(OFFSET($C2387,-$A2391,$A2392))))),0))</f>
        <v>0</v>
      </c>
      <c r="G2392" s="395">
        <f t="shared" ca="1" si="3490"/>
        <v>0</v>
      </c>
      <c r="H2392" s="395">
        <f t="shared" ca="1" si="3491"/>
        <v>0</v>
      </c>
      <c r="I2392" s="395">
        <f t="shared" ca="1" si="3492"/>
        <v>0</v>
      </c>
      <c r="J2392" s="395">
        <f t="shared" ca="1" si="3493"/>
        <v>0</v>
      </c>
      <c r="K2392" s="395">
        <f t="shared" ca="1" si="3494"/>
        <v>0</v>
      </c>
      <c r="L2392" s="395">
        <f t="shared" ca="1" si="3495"/>
        <v>0</v>
      </c>
      <c r="M2392" s="395">
        <f t="shared" ca="1" si="3496"/>
        <v>0</v>
      </c>
      <c r="N2392" s="395">
        <f t="shared" ca="1" si="3497"/>
        <v>0</v>
      </c>
      <c r="O2392" s="395">
        <f t="shared" ca="1" si="3498"/>
        <v>0</v>
      </c>
      <c r="P2392" s="395">
        <f t="shared" ca="1" si="3499"/>
        <v>0</v>
      </c>
      <c r="Q2392" s="395">
        <f t="shared" ca="1" si="3500"/>
        <v>0</v>
      </c>
      <c r="R2392" s="395">
        <f t="shared" ca="1" si="3501"/>
        <v>0</v>
      </c>
      <c r="S2392" s="395">
        <f t="shared" ca="1" si="3502"/>
        <v>0</v>
      </c>
      <c r="T2392" s="395">
        <f t="shared" ca="1" si="3503"/>
        <v>0</v>
      </c>
      <c r="U2392" s="395">
        <f t="shared" ca="1" si="3504"/>
        <v>0</v>
      </c>
      <c r="V2392" s="395">
        <f t="shared" ca="1" si="3505"/>
        <v>0</v>
      </c>
      <c r="W2392" s="395">
        <f t="shared" ca="1" si="3506"/>
        <v>0</v>
      </c>
      <c r="X2392" s="334"/>
      <c r="Y2392" s="249"/>
      <c r="Z2392" s="249"/>
      <c r="AA2392" s="249"/>
      <c r="AB2392" s="249"/>
    </row>
    <row r="2393" spans="1:28" hidden="1" outlineLevel="1">
      <c r="A2393" s="331">
        <v>3</v>
      </c>
      <c r="B2393" s="309" t="str">
        <f t="shared" ca="1" si="3507"/>
        <v>Depreciated Net Capex 2015</v>
      </c>
      <c r="C2393" s="398"/>
      <c r="D2393" s="398"/>
      <c r="E2393" s="399"/>
      <c r="F2393" s="400">
        <f ca="1">F2385</f>
        <v>0</v>
      </c>
      <c r="G2393" s="395">
        <f ca="1">IF(F2417="n/a",F2393,IFERROR(IF((OFFSET($C2393,0,$A2393))&lt;0,
MIN(0,F2393-(OFFSET($C2393,0,$A2393)/(OFFSET($C2388,-$A2392,$A2393)))),
MAX(0,F2393-(OFFSET($C2393,0,$A2393)/(OFFSET($C2388,-$A2392,$A2393))))),0))</f>
        <v>0</v>
      </c>
      <c r="H2393" s="395">
        <f t="shared" ca="1" si="3491"/>
        <v>0</v>
      </c>
      <c r="I2393" s="395">
        <f t="shared" ca="1" si="3492"/>
        <v>0</v>
      </c>
      <c r="J2393" s="395">
        <f t="shared" ca="1" si="3493"/>
        <v>0</v>
      </c>
      <c r="K2393" s="395">
        <f t="shared" ca="1" si="3494"/>
        <v>0</v>
      </c>
      <c r="L2393" s="395">
        <f t="shared" ca="1" si="3495"/>
        <v>0</v>
      </c>
      <c r="M2393" s="395">
        <f t="shared" ca="1" si="3496"/>
        <v>0</v>
      </c>
      <c r="N2393" s="395">
        <f t="shared" ca="1" si="3497"/>
        <v>0</v>
      </c>
      <c r="O2393" s="395">
        <f t="shared" ca="1" si="3498"/>
        <v>0</v>
      </c>
      <c r="P2393" s="395">
        <f t="shared" ca="1" si="3499"/>
        <v>0</v>
      </c>
      <c r="Q2393" s="395">
        <f t="shared" ca="1" si="3500"/>
        <v>0</v>
      </c>
      <c r="R2393" s="395">
        <f t="shared" ca="1" si="3501"/>
        <v>0</v>
      </c>
      <c r="S2393" s="395">
        <f t="shared" ca="1" si="3502"/>
        <v>0</v>
      </c>
      <c r="T2393" s="395">
        <f t="shared" ca="1" si="3503"/>
        <v>0</v>
      </c>
      <c r="U2393" s="395">
        <f t="shared" ca="1" si="3504"/>
        <v>0</v>
      </c>
      <c r="V2393" s="395">
        <f t="shared" ca="1" si="3505"/>
        <v>0</v>
      </c>
      <c r="W2393" s="395">
        <f t="shared" ca="1" si="3506"/>
        <v>0</v>
      </c>
      <c r="X2393" s="334"/>
      <c r="Y2393" s="334"/>
      <c r="Z2393" s="249"/>
      <c r="AA2393" s="249"/>
      <c r="AB2393" s="249"/>
    </row>
    <row r="2394" spans="1:28" hidden="1" outlineLevel="1">
      <c r="A2394" s="331">
        <v>4</v>
      </c>
      <c r="B2394" s="309" t="str">
        <f t="shared" ca="1" si="3507"/>
        <v>Depreciated Net Capex 2016</v>
      </c>
      <c r="C2394" s="398"/>
      <c r="D2394" s="398"/>
      <c r="E2394" s="398"/>
      <c r="F2394" s="399"/>
      <c r="G2394" s="400">
        <f ca="1">G2385</f>
        <v>0</v>
      </c>
      <c r="H2394" s="395">
        <f ca="1">IF(G2418="n/a",G2394,IFERROR(IF((OFFSET($C2394,0,$A2394))&lt;0,
MIN(0,G2394-(OFFSET($C2394,0,$A2394)/(OFFSET($C2389,-$A2393,$A2394)))),
MAX(0,G2394-(OFFSET($C2394,0,$A2394)/(OFFSET($C2389,-$A2393,$A2394))))),0))</f>
        <v>0</v>
      </c>
      <c r="I2394" s="395">
        <f t="shared" ca="1" si="3492"/>
        <v>0</v>
      </c>
      <c r="J2394" s="395">
        <f t="shared" ca="1" si="3493"/>
        <v>0</v>
      </c>
      <c r="K2394" s="395">
        <f t="shared" ca="1" si="3494"/>
        <v>0</v>
      </c>
      <c r="L2394" s="395">
        <f t="shared" ca="1" si="3495"/>
        <v>0</v>
      </c>
      <c r="M2394" s="395">
        <f t="shared" ca="1" si="3496"/>
        <v>0</v>
      </c>
      <c r="N2394" s="395">
        <f t="shared" ca="1" si="3497"/>
        <v>0</v>
      </c>
      <c r="O2394" s="395">
        <f t="shared" ca="1" si="3498"/>
        <v>0</v>
      </c>
      <c r="P2394" s="395">
        <f t="shared" ca="1" si="3499"/>
        <v>0</v>
      </c>
      <c r="Q2394" s="395">
        <f t="shared" ca="1" si="3500"/>
        <v>0</v>
      </c>
      <c r="R2394" s="395">
        <f t="shared" ca="1" si="3501"/>
        <v>0</v>
      </c>
      <c r="S2394" s="395">
        <f t="shared" ca="1" si="3502"/>
        <v>0</v>
      </c>
      <c r="T2394" s="395">
        <f t="shared" ca="1" si="3503"/>
        <v>0</v>
      </c>
      <c r="U2394" s="395">
        <f t="shared" ca="1" si="3504"/>
        <v>0</v>
      </c>
      <c r="V2394" s="395">
        <f t="shared" ca="1" si="3505"/>
        <v>0</v>
      </c>
      <c r="W2394" s="395">
        <f t="shared" ca="1" si="3506"/>
        <v>0</v>
      </c>
      <c r="X2394" s="334"/>
      <c r="Y2394" s="334"/>
      <c r="Z2394" s="334"/>
      <c r="AA2394" s="249"/>
      <c r="AB2394" s="249"/>
    </row>
    <row r="2395" spans="1:28" hidden="1" outlineLevel="1">
      <c r="A2395" s="331">
        <v>5</v>
      </c>
      <c r="B2395" s="309" t="str">
        <f t="shared" ca="1" si="3507"/>
        <v>Depreciated Net Capex 2017</v>
      </c>
      <c r="C2395" s="398"/>
      <c r="D2395" s="398"/>
      <c r="E2395" s="398"/>
      <c r="F2395" s="398"/>
      <c r="G2395" s="399"/>
      <c r="H2395" s="400">
        <f ca="1">H2385</f>
        <v>0</v>
      </c>
      <c r="I2395" s="395">
        <f ca="1">IF(H2419="n/a",H2395,IFERROR(IF((OFFSET($C2395,0,$A2395))&lt;0,
MIN(0,H2395-(OFFSET($C2395,0,$A2395)/(OFFSET($C2390,-$A2394,$A2395)))),
MAX(0,H2395-(OFFSET($C2395,0,$A2395)/(OFFSET($C2390,-$A2394,$A2395))))),0))</f>
        <v>0</v>
      </c>
      <c r="J2395" s="395">
        <f t="shared" ca="1" si="3493"/>
        <v>0</v>
      </c>
      <c r="K2395" s="395">
        <f t="shared" ca="1" si="3494"/>
        <v>0</v>
      </c>
      <c r="L2395" s="395">
        <f t="shared" ca="1" si="3495"/>
        <v>0</v>
      </c>
      <c r="M2395" s="395">
        <f t="shared" ca="1" si="3496"/>
        <v>0</v>
      </c>
      <c r="N2395" s="395">
        <f t="shared" ca="1" si="3497"/>
        <v>0</v>
      </c>
      <c r="O2395" s="395">
        <f t="shared" ca="1" si="3498"/>
        <v>0</v>
      </c>
      <c r="P2395" s="395">
        <f t="shared" ca="1" si="3499"/>
        <v>0</v>
      </c>
      <c r="Q2395" s="395">
        <f t="shared" ca="1" si="3500"/>
        <v>0</v>
      </c>
      <c r="R2395" s="395">
        <f t="shared" ca="1" si="3501"/>
        <v>0</v>
      </c>
      <c r="S2395" s="395">
        <f t="shared" ca="1" si="3502"/>
        <v>0</v>
      </c>
      <c r="T2395" s="395">
        <f t="shared" ca="1" si="3503"/>
        <v>0</v>
      </c>
      <c r="U2395" s="395">
        <f t="shared" ca="1" si="3504"/>
        <v>0</v>
      </c>
      <c r="V2395" s="395">
        <f t="shared" ca="1" si="3505"/>
        <v>0</v>
      </c>
      <c r="W2395" s="395">
        <f t="shared" ca="1" si="3506"/>
        <v>0</v>
      </c>
      <c r="X2395" s="334"/>
      <c r="Y2395" s="334"/>
      <c r="Z2395" s="334"/>
      <c r="AA2395" s="249"/>
      <c r="AB2395" s="249"/>
    </row>
    <row r="2396" spans="1:28" hidden="1" outlineLevel="1">
      <c r="A2396" s="331">
        <v>6</v>
      </c>
      <c r="B2396" s="309" t="str">
        <f t="shared" ca="1" si="3507"/>
        <v>Depreciated Net Capex 2018</v>
      </c>
      <c r="C2396" s="398"/>
      <c r="D2396" s="398"/>
      <c r="E2396" s="398"/>
      <c r="F2396" s="398"/>
      <c r="G2396" s="398"/>
      <c r="H2396" s="399"/>
      <c r="I2396" s="400">
        <f ca="1">I2385</f>
        <v>0</v>
      </c>
      <c r="J2396" s="395">
        <f ca="1">IF(I2420="n/a",I2396,IFERROR(IF((OFFSET($C2396,0,$A2396))&lt;0,
MIN(0,I2396-(OFFSET($C2396,0,$A2396)/(OFFSET($C2391,-$A2395,$A2396)))),
MAX(0,I2396-(OFFSET($C2396,0,$A2396)/(OFFSET($C2391,-$A2395,$A2396))))),0))</f>
        <v>0</v>
      </c>
      <c r="K2396" s="395">
        <f t="shared" ca="1" si="3494"/>
        <v>0</v>
      </c>
      <c r="L2396" s="395">
        <f t="shared" ca="1" si="3495"/>
        <v>0</v>
      </c>
      <c r="M2396" s="395">
        <f t="shared" ca="1" si="3496"/>
        <v>0</v>
      </c>
      <c r="N2396" s="395">
        <f t="shared" ca="1" si="3497"/>
        <v>0</v>
      </c>
      <c r="O2396" s="395">
        <f t="shared" ca="1" si="3498"/>
        <v>0</v>
      </c>
      <c r="P2396" s="395">
        <f t="shared" ca="1" si="3499"/>
        <v>0</v>
      </c>
      <c r="Q2396" s="395">
        <f t="shared" ca="1" si="3500"/>
        <v>0</v>
      </c>
      <c r="R2396" s="395">
        <f t="shared" ca="1" si="3501"/>
        <v>0</v>
      </c>
      <c r="S2396" s="395">
        <f t="shared" ca="1" si="3502"/>
        <v>0</v>
      </c>
      <c r="T2396" s="395">
        <f t="shared" ca="1" si="3503"/>
        <v>0</v>
      </c>
      <c r="U2396" s="395">
        <f t="shared" ca="1" si="3504"/>
        <v>0</v>
      </c>
      <c r="V2396" s="395">
        <f t="shared" ca="1" si="3505"/>
        <v>0</v>
      </c>
      <c r="W2396" s="395">
        <f t="shared" ca="1" si="3506"/>
        <v>0</v>
      </c>
      <c r="X2396" s="334"/>
      <c r="Y2396" s="334"/>
      <c r="Z2396" s="334"/>
      <c r="AA2396" s="249"/>
      <c r="AB2396" s="249"/>
    </row>
    <row r="2397" spans="1:28" hidden="1" outlineLevel="1">
      <c r="A2397" s="331">
        <v>7</v>
      </c>
      <c r="B2397" s="309" t="str">
        <f t="shared" ca="1" si="3507"/>
        <v>Depreciated Net Capex 2019</v>
      </c>
      <c r="C2397" s="398"/>
      <c r="D2397" s="398"/>
      <c r="E2397" s="398"/>
      <c r="F2397" s="398"/>
      <c r="G2397" s="398"/>
      <c r="H2397" s="398"/>
      <c r="I2397" s="399"/>
      <c r="J2397" s="400">
        <f ca="1">J2385</f>
        <v>0</v>
      </c>
      <c r="K2397" s="395">
        <f ca="1">IF(J2421="n/a",J2397,IFERROR(IF((OFFSET($C2397,0,$A2397))&lt;0,
MIN(0,J2397-(OFFSET($C2397,0,$A2397)/(OFFSET($C2392,-$A2396,$A2397)))),
MAX(0,J2397-(OFFSET($C2397,0,$A2397)/(OFFSET($C2392,-$A2396,$A2397))))),0))</f>
        <v>0</v>
      </c>
      <c r="L2397" s="395">
        <f t="shared" ca="1" si="3495"/>
        <v>0</v>
      </c>
      <c r="M2397" s="395">
        <f t="shared" ca="1" si="3496"/>
        <v>0</v>
      </c>
      <c r="N2397" s="395">
        <f t="shared" ca="1" si="3497"/>
        <v>0</v>
      </c>
      <c r="O2397" s="395">
        <f t="shared" ca="1" si="3498"/>
        <v>0</v>
      </c>
      <c r="P2397" s="395">
        <f t="shared" ca="1" si="3499"/>
        <v>0</v>
      </c>
      <c r="Q2397" s="395">
        <f t="shared" ca="1" si="3500"/>
        <v>0</v>
      </c>
      <c r="R2397" s="395">
        <f t="shared" ca="1" si="3501"/>
        <v>0</v>
      </c>
      <c r="S2397" s="395">
        <f t="shared" ca="1" si="3502"/>
        <v>0</v>
      </c>
      <c r="T2397" s="395">
        <f t="shared" ca="1" si="3503"/>
        <v>0</v>
      </c>
      <c r="U2397" s="395">
        <f t="shared" ca="1" si="3504"/>
        <v>0</v>
      </c>
      <c r="V2397" s="395">
        <f t="shared" ca="1" si="3505"/>
        <v>0</v>
      </c>
      <c r="W2397" s="395">
        <f t="shared" ca="1" si="3506"/>
        <v>0</v>
      </c>
      <c r="X2397" s="334"/>
      <c r="Y2397" s="334"/>
      <c r="Z2397" s="334"/>
      <c r="AA2397" s="249"/>
      <c r="AB2397" s="249"/>
    </row>
    <row r="2398" spans="1:28" hidden="1" outlineLevel="1">
      <c r="A2398" s="331">
        <v>8</v>
      </c>
      <c r="B2398" s="309" t="str">
        <f t="shared" ca="1" si="3507"/>
        <v>Depreciated Net Capex 2020</v>
      </c>
      <c r="C2398" s="398"/>
      <c r="D2398" s="398"/>
      <c r="E2398" s="398"/>
      <c r="F2398" s="398"/>
      <c r="G2398" s="398"/>
      <c r="H2398" s="398"/>
      <c r="I2398" s="398"/>
      <c r="J2398" s="399"/>
      <c r="K2398" s="400">
        <f ca="1">K2385</f>
        <v>0</v>
      </c>
      <c r="L2398" s="395">
        <f ca="1">IF(K2422="n/a",K2398,IFERROR(IF((OFFSET($C2398,0,$A2398))&lt;0,
MIN(0,K2398-(OFFSET($C2398,0,$A2398)/(OFFSET($C2393,-$A2397,$A2398)))),
MAX(0,K2398-(OFFSET($C2398,0,$A2398)/(OFFSET($C2393,-$A2397,$A2398))))),0))</f>
        <v>0</v>
      </c>
      <c r="M2398" s="395">
        <f t="shared" ca="1" si="3496"/>
        <v>0</v>
      </c>
      <c r="N2398" s="395">
        <f t="shared" ca="1" si="3497"/>
        <v>0</v>
      </c>
      <c r="O2398" s="395">
        <f t="shared" ca="1" si="3498"/>
        <v>0</v>
      </c>
      <c r="P2398" s="395">
        <f t="shared" ca="1" si="3499"/>
        <v>0</v>
      </c>
      <c r="Q2398" s="395">
        <f t="shared" ca="1" si="3500"/>
        <v>0</v>
      </c>
      <c r="R2398" s="395">
        <f t="shared" ca="1" si="3501"/>
        <v>0</v>
      </c>
      <c r="S2398" s="395">
        <f t="shared" ca="1" si="3502"/>
        <v>0</v>
      </c>
      <c r="T2398" s="395">
        <f t="shared" ca="1" si="3503"/>
        <v>0</v>
      </c>
      <c r="U2398" s="395">
        <f t="shared" ca="1" si="3504"/>
        <v>0</v>
      </c>
      <c r="V2398" s="395">
        <f t="shared" ca="1" si="3505"/>
        <v>0</v>
      </c>
      <c r="W2398" s="395">
        <f t="shared" ca="1" si="3506"/>
        <v>0</v>
      </c>
      <c r="X2398" s="334"/>
      <c r="Y2398" s="334"/>
      <c r="Z2398" s="334"/>
      <c r="AA2398" s="249"/>
      <c r="AB2398" s="249"/>
    </row>
    <row r="2399" spans="1:28" hidden="1" outlineLevel="1">
      <c r="A2399" s="331">
        <v>9</v>
      </c>
      <c r="B2399" s="309" t="str">
        <f t="shared" ca="1" si="3507"/>
        <v>Depreciated Net Capex 2021</v>
      </c>
      <c r="C2399" s="398"/>
      <c r="D2399" s="398"/>
      <c r="E2399" s="398"/>
      <c r="F2399" s="398"/>
      <c r="G2399" s="398"/>
      <c r="H2399" s="398"/>
      <c r="I2399" s="398"/>
      <c r="J2399" s="398"/>
      <c r="K2399" s="399"/>
      <c r="L2399" s="400">
        <f ca="1">L2385</f>
        <v>0</v>
      </c>
      <c r="M2399" s="395">
        <f ca="1">IF(L2423="n/a",L2399,IFERROR(IF((OFFSET($C2399,0,$A2399))&lt;0,
MIN(0,L2399-(OFFSET($C2399,0,$A2399)/(OFFSET($C2394,-$A2398,$A2399)))),
MAX(0,L2399-(OFFSET($C2399,0,$A2399)/(OFFSET($C2394,-$A2398,$A2399))))),0))</f>
        <v>0</v>
      </c>
      <c r="N2399" s="395">
        <f t="shared" ca="1" si="3497"/>
        <v>0</v>
      </c>
      <c r="O2399" s="395">
        <f t="shared" ca="1" si="3498"/>
        <v>0</v>
      </c>
      <c r="P2399" s="395">
        <f t="shared" ca="1" si="3499"/>
        <v>0</v>
      </c>
      <c r="Q2399" s="395">
        <f t="shared" ca="1" si="3500"/>
        <v>0</v>
      </c>
      <c r="R2399" s="395">
        <f t="shared" ca="1" si="3501"/>
        <v>0</v>
      </c>
      <c r="S2399" s="395">
        <f t="shared" ca="1" si="3502"/>
        <v>0</v>
      </c>
      <c r="T2399" s="395">
        <f t="shared" ca="1" si="3503"/>
        <v>0</v>
      </c>
      <c r="U2399" s="395">
        <f t="shared" ca="1" si="3504"/>
        <v>0</v>
      </c>
      <c r="V2399" s="395">
        <f t="shared" ca="1" si="3505"/>
        <v>0</v>
      </c>
      <c r="W2399" s="395">
        <f t="shared" ca="1" si="3506"/>
        <v>0</v>
      </c>
      <c r="X2399" s="334"/>
      <c r="Y2399" s="334"/>
      <c r="Z2399" s="334"/>
      <c r="AA2399" s="249"/>
      <c r="AB2399" s="249"/>
    </row>
    <row r="2400" spans="1:28" hidden="1" outlineLevel="1">
      <c r="A2400" s="331">
        <v>10</v>
      </c>
      <c r="B2400" s="309" t="str">
        <f t="shared" ca="1" si="3507"/>
        <v>Depreciated Net Capex 2022</v>
      </c>
      <c r="C2400" s="398"/>
      <c r="D2400" s="398"/>
      <c r="E2400" s="398"/>
      <c r="F2400" s="398"/>
      <c r="G2400" s="398"/>
      <c r="H2400" s="398"/>
      <c r="I2400" s="398"/>
      <c r="J2400" s="398"/>
      <c r="K2400" s="398"/>
      <c r="L2400" s="399"/>
      <c r="M2400" s="400">
        <f ca="1">M2385</f>
        <v>0</v>
      </c>
      <c r="N2400" s="395">
        <f ca="1">IF(M2424="n/a",M2400,IFERROR(IF((OFFSET($C2400,0,$A2400))&lt;0,
MIN(0,M2400-(OFFSET($C2400,0,$A2400)/(OFFSET($C2395,-$A2399,$A2400)))),
MAX(0,M2400-(OFFSET($C2400,0,$A2400)/(OFFSET($C2395,-$A2399,$A2400))))),0))</f>
        <v>0</v>
      </c>
      <c r="O2400" s="395">
        <f t="shared" ca="1" si="3498"/>
        <v>0</v>
      </c>
      <c r="P2400" s="395">
        <f t="shared" ca="1" si="3499"/>
        <v>0</v>
      </c>
      <c r="Q2400" s="395">
        <f t="shared" ca="1" si="3500"/>
        <v>0</v>
      </c>
      <c r="R2400" s="395">
        <f t="shared" ca="1" si="3501"/>
        <v>0</v>
      </c>
      <c r="S2400" s="395">
        <f t="shared" ca="1" si="3502"/>
        <v>0</v>
      </c>
      <c r="T2400" s="395">
        <f t="shared" ca="1" si="3503"/>
        <v>0</v>
      </c>
      <c r="U2400" s="395">
        <f t="shared" ca="1" si="3504"/>
        <v>0</v>
      </c>
      <c r="V2400" s="395">
        <f t="shared" ca="1" si="3505"/>
        <v>0</v>
      </c>
      <c r="W2400" s="395">
        <f t="shared" ca="1" si="3506"/>
        <v>0</v>
      </c>
      <c r="X2400" s="334"/>
      <c r="Y2400" s="334"/>
      <c r="Z2400" s="334"/>
      <c r="AA2400" s="249"/>
      <c r="AB2400" s="249"/>
    </row>
    <row r="2401" spans="1:28" hidden="1" outlineLevel="1">
      <c r="A2401" s="331">
        <v>11</v>
      </c>
      <c r="B2401" s="309" t="str">
        <f t="shared" ca="1" si="3507"/>
        <v>Depreciated Net Capex 2023</v>
      </c>
      <c r="C2401" s="398"/>
      <c r="D2401" s="398"/>
      <c r="E2401" s="398"/>
      <c r="F2401" s="398"/>
      <c r="G2401" s="398"/>
      <c r="H2401" s="398"/>
      <c r="I2401" s="398"/>
      <c r="J2401" s="398"/>
      <c r="K2401" s="398"/>
      <c r="L2401" s="398"/>
      <c r="M2401" s="399"/>
      <c r="N2401" s="400">
        <f>N2385</f>
        <v>0</v>
      </c>
      <c r="O2401" s="395">
        <f ca="1">IF(N2425="n/a",N2401,IFERROR(IF((OFFSET($C2401,0,$A2401))&lt;0,
MIN(0,N2401-(OFFSET($C2401,0,$A2401)/(OFFSET($C2396,-$A2400,$A2401)))),
MAX(0,N2401-(OFFSET($C2401,0,$A2401)/(OFFSET($C2396,-$A2400,$A2401))))),0))</f>
        <v>0</v>
      </c>
      <c r="P2401" s="395">
        <f t="shared" ca="1" si="3499"/>
        <v>0</v>
      </c>
      <c r="Q2401" s="395">
        <f t="shared" ca="1" si="3500"/>
        <v>0</v>
      </c>
      <c r="R2401" s="395">
        <f t="shared" ca="1" si="3501"/>
        <v>0</v>
      </c>
      <c r="S2401" s="395">
        <f t="shared" ca="1" si="3502"/>
        <v>0</v>
      </c>
      <c r="T2401" s="395">
        <f t="shared" ca="1" si="3503"/>
        <v>0</v>
      </c>
      <c r="U2401" s="395">
        <f t="shared" ca="1" si="3504"/>
        <v>0</v>
      </c>
      <c r="V2401" s="395">
        <f t="shared" ca="1" si="3505"/>
        <v>0</v>
      </c>
      <c r="W2401" s="395">
        <f t="shared" ca="1" si="3506"/>
        <v>0</v>
      </c>
      <c r="X2401" s="334"/>
      <c r="Y2401" s="334"/>
      <c r="Z2401" s="334"/>
      <c r="AA2401" s="249"/>
      <c r="AB2401" s="249"/>
    </row>
    <row r="2402" spans="1:28" hidden="1" outlineLevel="1">
      <c r="A2402" s="331">
        <v>12</v>
      </c>
      <c r="B2402" s="309" t="str">
        <f t="shared" ca="1" si="3507"/>
        <v>Depreciated Net Capex 2024</v>
      </c>
      <c r="C2402" s="398"/>
      <c r="D2402" s="398"/>
      <c r="E2402" s="398"/>
      <c r="F2402" s="398"/>
      <c r="G2402" s="398"/>
      <c r="H2402" s="398"/>
      <c r="I2402" s="398"/>
      <c r="J2402" s="398"/>
      <c r="K2402" s="398"/>
      <c r="L2402" s="398"/>
      <c r="M2402" s="398"/>
      <c r="N2402" s="399"/>
      <c r="O2402" s="400">
        <f>O2385</f>
        <v>0</v>
      </c>
      <c r="P2402" s="395">
        <f ca="1">IF(O2426="n/a",O2402,IFERROR(IF((OFFSET($C2402,0,$A2402))&lt;0,
MIN(0,O2402-(OFFSET($C2402,0,$A2402)/(OFFSET($C2397,-$A2401,$A2402)))),
MAX(0,O2402-(OFFSET($C2402,0,$A2402)/(OFFSET($C2397,-$A2401,$A2402))))),0))</f>
        <v>0</v>
      </c>
      <c r="Q2402" s="395">
        <f t="shared" ca="1" si="3500"/>
        <v>0</v>
      </c>
      <c r="R2402" s="395">
        <f t="shared" ca="1" si="3501"/>
        <v>0</v>
      </c>
      <c r="S2402" s="395">
        <f t="shared" ca="1" si="3502"/>
        <v>0</v>
      </c>
      <c r="T2402" s="395">
        <f t="shared" ca="1" si="3503"/>
        <v>0</v>
      </c>
      <c r="U2402" s="395">
        <f t="shared" ca="1" si="3504"/>
        <v>0</v>
      </c>
      <c r="V2402" s="395">
        <f t="shared" ca="1" si="3505"/>
        <v>0</v>
      </c>
      <c r="W2402" s="395">
        <f t="shared" ca="1" si="3506"/>
        <v>0</v>
      </c>
      <c r="X2402" s="334"/>
      <c r="Y2402" s="334"/>
      <c r="Z2402" s="334"/>
      <c r="AA2402" s="249"/>
      <c r="AB2402" s="249"/>
    </row>
    <row r="2403" spans="1:28" hidden="1" outlineLevel="1">
      <c r="A2403" s="331">
        <v>13</v>
      </c>
      <c r="B2403" s="309" t="str">
        <f t="shared" ca="1" si="3507"/>
        <v>Depreciated Net Capex 2025</v>
      </c>
      <c r="C2403" s="398"/>
      <c r="D2403" s="398"/>
      <c r="E2403" s="398"/>
      <c r="F2403" s="398"/>
      <c r="G2403" s="398"/>
      <c r="H2403" s="398"/>
      <c r="I2403" s="398"/>
      <c r="J2403" s="398"/>
      <c r="K2403" s="398"/>
      <c r="L2403" s="398"/>
      <c r="M2403" s="398"/>
      <c r="N2403" s="398"/>
      <c r="O2403" s="399"/>
      <c r="P2403" s="400">
        <f>P2385</f>
        <v>0</v>
      </c>
      <c r="Q2403" s="395">
        <f ca="1">IF(P2427="n/a",P2403,IFERROR(IF((OFFSET($C2403,0,$A2403))&lt;0,
MIN(0,P2403-(OFFSET($C2403,0,$A2403)/(OFFSET($C2398,-$A2402,$A2403)))),
MAX(0,P2403-(OFFSET($C2403,0,$A2403)/(OFFSET($C2398,-$A2402,$A2403))))),0))</f>
        <v>0</v>
      </c>
      <c r="R2403" s="395">
        <f t="shared" ca="1" si="3501"/>
        <v>0</v>
      </c>
      <c r="S2403" s="395">
        <f t="shared" ca="1" si="3502"/>
        <v>0</v>
      </c>
      <c r="T2403" s="395">
        <f t="shared" ca="1" si="3503"/>
        <v>0</v>
      </c>
      <c r="U2403" s="395">
        <f t="shared" ca="1" si="3504"/>
        <v>0</v>
      </c>
      <c r="V2403" s="395">
        <f t="shared" ca="1" si="3505"/>
        <v>0</v>
      </c>
      <c r="W2403" s="395">
        <f t="shared" ca="1" si="3506"/>
        <v>0</v>
      </c>
      <c r="X2403" s="334"/>
      <c r="Y2403" s="334"/>
      <c r="Z2403" s="334"/>
      <c r="AA2403" s="249"/>
      <c r="AB2403" s="249"/>
    </row>
    <row r="2404" spans="1:28" hidden="1" outlineLevel="1">
      <c r="A2404" s="331">
        <v>14</v>
      </c>
      <c r="B2404" s="309" t="str">
        <f t="shared" ca="1" si="3507"/>
        <v>Depreciated Net Capex 2026</v>
      </c>
      <c r="C2404" s="398"/>
      <c r="D2404" s="398"/>
      <c r="E2404" s="398"/>
      <c r="F2404" s="398"/>
      <c r="G2404" s="398"/>
      <c r="H2404" s="398"/>
      <c r="I2404" s="398"/>
      <c r="J2404" s="398"/>
      <c r="K2404" s="398"/>
      <c r="L2404" s="398"/>
      <c r="M2404" s="398"/>
      <c r="N2404" s="398"/>
      <c r="O2404" s="398"/>
      <c r="P2404" s="399"/>
      <c r="Q2404" s="400">
        <f>Q2385</f>
        <v>0</v>
      </c>
      <c r="R2404" s="395">
        <f ca="1">IF(Q2428="n/a",Q2404,IFERROR(IF((OFFSET($C2404,0,$A2404))&lt;0,
MIN(0,Q2404-(OFFSET($C2404,0,$A2404)/(OFFSET($C2399,-$A2403,$A2404)))),
MAX(0,Q2404-(OFFSET($C2404,0,$A2404)/(OFFSET($C2399,-$A2403,$A2404))))),0))</f>
        <v>0</v>
      </c>
      <c r="S2404" s="395">
        <f t="shared" ca="1" si="3502"/>
        <v>0</v>
      </c>
      <c r="T2404" s="395">
        <f t="shared" ca="1" si="3503"/>
        <v>0</v>
      </c>
      <c r="U2404" s="395">
        <f t="shared" ca="1" si="3504"/>
        <v>0</v>
      </c>
      <c r="V2404" s="395">
        <f t="shared" ca="1" si="3505"/>
        <v>0</v>
      </c>
      <c r="W2404" s="395">
        <f t="shared" ca="1" si="3506"/>
        <v>0</v>
      </c>
      <c r="X2404" s="334"/>
      <c r="Y2404" s="334"/>
      <c r="Z2404" s="334"/>
      <c r="AA2404" s="249"/>
      <c r="AB2404" s="249"/>
    </row>
    <row r="2405" spans="1:28" hidden="1" outlineLevel="1">
      <c r="A2405" s="331">
        <v>15</v>
      </c>
      <c r="B2405" s="309" t="str">
        <f t="shared" ca="1" si="3507"/>
        <v>Depreciated Net Capex 2027</v>
      </c>
      <c r="C2405" s="398"/>
      <c r="D2405" s="398"/>
      <c r="E2405" s="398"/>
      <c r="F2405" s="398"/>
      <c r="G2405" s="398"/>
      <c r="H2405" s="398"/>
      <c r="I2405" s="398"/>
      <c r="J2405" s="398"/>
      <c r="K2405" s="398"/>
      <c r="L2405" s="398"/>
      <c r="M2405" s="398"/>
      <c r="N2405" s="398"/>
      <c r="O2405" s="398"/>
      <c r="P2405" s="398"/>
      <c r="Q2405" s="399"/>
      <c r="R2405" s="400">
        <f>R2385</f>
        <v>0</v>
      </c>
      <c r="S2405" s="395">
        <f ca="1">IF(R2429="n/a",R2405,IFERROR(IF((OFFSET($C2405,0,$A2405))&lt;0,
MIN(0,R2405-(OFFSET($C2405,0,$A2405)/(OFFSET($C2400,-$A2404,$A2405)))),
MAX(0,R2405-(OFFSET($C2405,0,$A2405)/(OFFSET($C2400,-$A2404,$A2405))))),0))</f>
        <v>0</v>
      </c>
      <c r="T2405" s="395">
        <f t="shared" ca="1" si="3503"/>
        <v>0</v>
      </c>
      <c r="U2405" s="395">
        <f t="shared" ca="1" si="3504"/>
        <v>0</v>
      </c>
      <c r="V2405" s="395">
        <f t="shared" ca="1" si="3505"/>
        <v>0</v>
      </c>
      <c r="W2405" s="395">
        <f t="shared" ca="1" si="3506"/>
        <v>0</v>
      </c>
      <c r="X2405" s="334"/>
      <c r="Y2405" s="334"/>
      <c r="Z2405" s="334"/>
      <c r="AA2405" s="249"/>
      <c r="AB2405" s="249"/>
    </row>
    <row r="2406" spans="1:28" hidden="1" outlineLevel="1">
      <c r="A2406" s="331">
        <v>16</v>
      </c>
      <c r="B2406" s="309" t="str">
        <f t="shared" ca="1" si="3507"/>
        <v>Depreciated Net Capex 2028</v>
      </c>
      <c r="C2406" s="398"/>
      <c r="D2406" s="398"/>
      <c r="E2406" s="398"/>
      <c r="F2406" s="398"/>
      <c r="G2406" s="398"/>
      <c r="H2406" s="398"/>
      <c r="I2406" s="398"/>
      <c r="J2406" s="398"/>
      <c r="K2406" s="398"/>
      <c r="L2406" s="398"/>
      <c r="M2406" s="398"/>
      <c r="N2406" s="398"/>
      <c r="O2406" s="398"/>
      <c r="P2406" s="398"/>
      <c r="Q2406" s="398"/>
      <c r="R2406" s="399"/>
      <c r="S2406" s="400">
        <f>S2385</f>
        <v>0</v>
      </c>
      <c r="T2406" s="395">
        <f ca="1">IF(S2430="n/a",S2406,IFERROR(IF((OFFSET($C2406,0,$A2406))&lt;0,
MIN(0,S2406-(OFFSET($C2406,0,$A2406)/(OFFSET($C2401,-$A2405,$A2406)))),
MAX(0,S2406-(OFFSET($C2406,0,$A2406)/(OFFSET($C2401,-$A2405,$A2406))))),0))</f>
        <v>0</v>
      </c>
      <c r="U2406" s="395">
        <f t="shared" ca="1" si="3504"/>
        <v>0</v>
      </c>
      <c r="V2406" s="395">
        <f t="shared" ca="1" si="3505"/>
        <v>0</v>
      </c>
      <c r="W2406" s="395">
        <f t="shared" ca="1" si="3506"/>
        <v>0</v>
      </c>
      <c r="X2406" s="334"/>
      <c r="Y2406" s="334"/>
      <c r="Z2406" s="334"/>
      <c r="AA2406" s="249"/>
      <c r="AB2406" s="249"/>
    </row>
    <row r="2407" spans="1:28" hidden="1" outlineLevel="1">
      <c r="A2407" s="331">
        <v>17</v>
      </c>
      <c r="B2407" s="309" t="str">
        <f t="shared" ca="1" si="3507"/>
        <v>Depreciated Net Capex 2029</v>
      </c>
      <c r="C2407" s="398"/>
      <c r="D2407" s="398"/>
      <c r="E2407" s="398"/>
      <c r="F2407" s="398"/>
      <c r="G2407" s="398"/>
      <c r="H2407" s="398"/>
      <c r="I2407" s="398"/>
      <c r="J2407" s="398"/>
      <c r="K2407" s="398"/>
      <c r="L2407" s="398"/>
      <c r="M2407" s="398"/>
      <c r="N2407" s="398"/>
      <c r="O2407" s="398"/>
      <c r="P2407" s="398"/>
      <c r="Q2407" s="398"/>
      <c r="R2407" s="398"/>
      <c r="S2407" s="399"/>
      <c r="T2407" s="400">
        <f>T2385</f>
        <v>0</v>
      </c>
      <c r="U2407" s="395">
        <f ca="1">IF(T2431="n/a",T2407,IFERROR(IF((OFFSET($C2407,0,$A2407))&lt;0,
MIN(0,T2407-(OFFSET($C2407,0,$A2407)/(OFFSET($C2402,-$A2406,$A2407)))),
MAX(0,T2407-(OFFSET($C2407,0,$A2407)/(OFFSET($C2402,-$A2406,$A2407))))),0))</f>
        <v>0</v>
      </c>
      <c r="V2407" s="395">
        <f t="shared" ca="1" si="3505"/>
        <v>0</v>
      </c>
      <c r="W2407" s="395">
        <f t="shared" ca="1" si="3506"/>
        <v>0</v>
      </c>
      <c r="X2407" s="334"/>
      <c r="Y2407" s="334"/>
      <c r="Z2407" s="334"/>
      <c r="AA2407" s="249"/>
      <c r="AB2407" s="249"/>
    </row>
    <row r="2408" spans="1:28" hidden="1" outlineLevel="1">
      <c r="A2408" s="331">
        <v>18</v>
      </c>
      <c r="B2408" s="309" t="str">
        <f t="shared" ca="1" si="3507"/>
        <v>Depreciated Net Capex 2030</v>
      </c>
      <c r="C2408" s="398"/>
      <c r="D2408" s="398"/>
      <c r="E2408" s="398"/>
      <c r="F2408" s="398"/>
      <c r="G2408" s="398"/>
      <c r="H2408" s="398"/>
      <c r="I2408" s="398"/>
      <c r="J2408" s="398"/>
      <c r="K2408" s="398"/>
      <c r="L2408" s="398"/>
      <c r="M2408" s="398"/>
      <c r="N2408" s="398"/>
      <c r="O2408" s="398"/>
      <c r="P2408" s="398"/>
      <c r="Q2408" s="398"/>
      <c r="R2408" s="398"/>
      <c r="S2408" s="398"/>
      <c r="T2408" s="399"/>
      <c r="U2408" s="400">
        <f>U2385</f>
        <v>0</v>
      </c>
      <c r="V2408" s="395">
        <f ca="1">IF(U2432="n/a",U2408,IFERROR(IF((OFFSET($C2408,0,$A2408))&lt;0,
MIN(0,U2408-(OFFSET($C2408,0,$A2408)/(OFFSET($C2403,-$A2407,$A2408)))),
MAX(0,U2408-(OFFSET($C2408,0,$A2408)/(OFFSET($C2403,-$A2407,$A2408))))),0))</f>
        <v>0</v>
      </c>
      <c r="W2408" s="395">
        <f t="shared" ca="1" si="3506"/>
        <v>0</v>
      </c>
      <c r="X2408" s="334"/>
      <c r="Y2408" s="334"/>
      <c r="Z2408" s="334"/>
      <c r="AA2408" s="249"/>
      <c r="AB2408" s="249"/>
    </row>
    <row r="2409" spans="1:28" hidden="1" outlineLevel="1">
      <c r="A2409" s="331">
        <v>19</v>
      </c>
      <c r="B2409" s="309" t="str">
        <f t="shared" ca="1" si="3507"/>
        <v>Depreciated Net Capex 2031</v>
      </c>
      <c r="C2409" s="398"/>
      <c r="D2409" s="398"/>
      <c r="E2409" s="398"/>
      <c r="F2409" s="398"/>
      <c r="G2409" s="398"/>
      <c r="H2409" s="398"/>
      <c r="I2409" s="398"/>
      <c r="J2409" s="398"/>
      <c r="K2409" s="398"/>
      <c r="L2409" s="398"/>
      <c r="M2409" s="398"/>
      <c r="N2409" s="398"/>
      <c r="O2409" s="398"/>
      <c r="P2409" s="398"/>
      <c r="Q2409" s="398"/>
      <c r="R2409" s="398"/>
      <c r="S2409" s="398"/>
      <c r="T2409" s="398"/>
      <c r="U2409" s="399"/>
      <c r="V2409" s="400">
        <f>V2385</f>
        <v>0</v>
      </c>
      <c r="W2409" s="395">
        <f ca="1">IF(V2433="n/a",V2409,IFERROR(IF((OFFSET($C2409,0,$A2409))&lt;0,
MIN(0,V2409-(OFFSET($C2409,0,$A2409)/(OFFSET($C2404,-$A2408,$A2409)))),
MAX(0,V2409-(OFFSET($C2409,0,$A2409)/(OFFSET($C2404,-$A2408,$A2409))))),0))</f>
        <v>0</v>
      </c>
      <c r="X2409" s="334"/>
      <c r="Y2409" s="334"/>
      <c r="Z2409" s="334"/>
      <c r="AA2409" s="249"/>
      <c r="AB2409" s="249"/>
    </row>
    <row r="2410" spans="1:28" hidden="1" outlineLevel="1">
      <c r="A2410" s="331">
        <v>20</v>
      </c>
      <c r="B2410" s="309" t="str">
        <f t="shared" ca="1" si="3507"/>
        <v>Depreciated Net Capex 2032</v>
      </c>
      <c r="C2410" s="398"/>
      <c r="D2410" s="398"/>
      <c r="E2410" s="398"/>
      <c r="F2410" s="398"/>
      <c r="G2410" s="398"/>
      <c r="H2410" s="398"/>
      <c r="I2410" s="398"/>
      <c r="J2410" s="398"/>
      <c r="K2410" s="398"/>
      <c r="L2410" s="398"/>
      <c r="M2410" s="398"/>
      <c r="N2410" s="398"/>
      <c r="O2410" s="398"/>
      <c r="P2410" s="398"/>
      <c r="Q2410" s="398"/>
      <c r="R2410" s="398"/>
      <c r="S2410" s="398"/>
      <c r="T2410" s="398"/>
      <c r="U2410" s="398"/>
      <c r="V2410" s="399"/>
      <c r="W2410" s="395">
        <f>W2385</f>
        <v>0</v>
      </c>
      <c r="X2410" s="249"/>
      <c r="Y2410" s="249"/>
      <c r="Z2410" s="249"/>
      <c r="AA2410" s="249"/>
      <c r="AB2410" s="249"/>
    </row>
    <row r="2411" spans="1:28" hidden="1" outlineLevel="1">
      <c r="A2411" s="249"/>
      <c r="B2411" s="332"/>
      <c r="C2411" s="395"/>
      <c r="D2411" s="395"/>
      <c r="E2411" s="395"/>
      <c r="F2411" s="395"/>
      <c r="G2411" s="395"/>
      <c r="H2411" s="395"/>
      <c r="I2411" s="395"/>
      <c r="J2411" s="395"/>
      <c r="K2411" s="395"/>
      <c r="L2411" s="395"/>
      <c r="M2411" s="395"/>
      <c r="N2411" s="395"/>
      <c r="O2411" s="395"/>
      <c r="P2411" s="395"/>
      <c r="Q2411" s="395"/>
      <c r="R2411" s="395"/>
      <c r="S2411" s="395"/>
      <c r="T2411" s="395"/>
      <c r="U2411" s="395"/>
      <c r="V2411" s="395"/>
      <c r="W2411" s="395"/>
      <c r="X2411" s="249"/>
      <c r="Y2411" s="249"/>
      <c r="Z2411" s="249"/>
      <c r="AA2411" s="249"/>
      <c r="AB2411" s="249"/>
    </row>
    <row r="2412" spans="1:28" hidden="1" outlineLevel="1">
      <c r="A2412" s="249"/>
      <c r="B2412" s="332"/>
      <c r="C2412" s="395"/>
      <c r="D2412" s="395"/>
      <c r="E2412" s="395"/>
      <c r="F2412" s="395"/>
      <c r="G2412" s="395"/>
      <c r="H2412" s="395"/>
      <c r="I2412" s="395"/>
      <c r="J2412" s="395"/>
      <c r="K2412" s="395"/>
      <c r="L2412" s="395"/>
      <c r="M2412" s="395"/>
      <c r="N2412" s="395"/>
      <c r="O2412" s="395"/>
      <c r="P2412" s="395"/>
      <c r="Q2412" s="395"/>
      <c r="R2412" s="395"/>
      <c r="S2412" s="395"/>
      <c r="T2412" s="395"/>
      <c r="U2412" s="395"/>
      <c r="V2412" s="395"/>
      <c r="W2412" s="395"/>
      <c r="X2412" s="249"/>
      <c r="Y2412" s="249"/>
      <c r="Z2412" s="249"/>
      <c r="AA2412" s="249"/>
      <c r="AB2412" s="249"/>
    </row>
    <row r="2413" spans="1:28" hidden="1" outlineLevel="1">
      <c r="A2413" s="249"/>
      <c r="B2413" s="309" t="s">
        <v>302</v>
      </c>
      <c r="C2413" s="395"/>
      <c r="D2413" s="395">
        <f t="shared" ref="D2413" ca="1" si="3508">IF(C2413="n/a","n/a",IF(AND(C2413&lt;1,D2387=0),0,
IF(D2387=0,C2413-1,
IF(C2413&lt;1,D2388,
(((C2413-1)*(C2389-(C2389/(C2413))))+(D2387*D2388))/(D2389)))))</f>
        <v>0</v>
      </c>
      <c r="E2413" s="395">
        <f t="shared" ref="E2413" ca="1" si="3509">IF(D2413="n/a","n/a",IF(AND(D2413&lt;1,E2387=0),0,
IF(E2387=0,D2413-1,
IF(D2413&lt;1,E2388,
(((D2413-1)*(D2389-(D2389/(D2413))))+(E2387*E2388))/(E2389)))))</f>
        <v>0</v>
      </c>
      <c r="F2413" s="395">
        <f t="shared" ref="F2413" ca="1" si="3510">IF(E2413="n/a","n/a",IF(AND(E2413&lt;1,F2387=0),0,
IF(F2387=0,E2413-1,
IF(E2413&lt;1,F2388,
(((E2413-1)*(E2389-(E2389/(E2413))))+(F2387*F2388))/(F2389)))))</f>
        <v>0</v>
      </c>
      <c r="G2413" s="395">
        <f t="shared" ref="G2413" ca="1" si="3511">IF(F2413="n/a","n/a",IF(AND(F2413&lt;1,G2387=0),0,
IF(G2387=0,F2413-1,
IF(F2413&lt;1,G2388,
(((F2413-1)*(F2389-(F2389/(F2413))))+(G2387*G2388))/(G2389)))))</f>
        <v>0</v>
      </c>
      <c r="H2413" s="395">
        <f t="shared" ref="H2413" ca="1" si="3512">IF(G2413="n/a","n/a",IF(AND(G2413&lt;1,H2387=0),0,
IF(H2387=0,G2413-1,
IF(G2413&lt;1,H2388,
(((G2413-1)*(G2389-(G2389/(G2413))))+(H2387*H2388))/(H2389)))))</f>
        <v>0</v>
      </c>
      <c r="I2413" s="395">
        <f ca="1">IF(H2413="n/a","n/a",IF(AND(H2413&lt;1,I2387=0),0,
IF(I2387=0,H2413-1,
IF(H2413&lt;1,I2388,
(((H2413-1)*(H2389-(H2389/(H2413))))+(I2387*I2388))/(I2389)))))</f>
        <v>0</v>
      </c>
      <c r="J2413" s="395">
        <f t="shared" ref="J2413" ca="1" si="3513">IF(I2413="n/a","n/a",IF(AND(I2413&lt;1,J2387=0),0,
IF(J2387=0,I2413-1,
IF(I2413&lt;1,J2388,
(((I2413-1)*(I2389-(I2389/(I2413))))+(J2387*J2388))/(J2389)))))</f>
        <v>0</v>
      </c>
      <c r="K2413" s="395">
        <f t="shared" ref="K2413" ca="1" si="3514">IF(J2413="n/a","n/a",IF(AND(J2413&lt;1,K2387=0),0,
IF(K2387=0,J2413-1,
IF(J2413&lt;1,K2388,
(((J2413-1)*(J2389-(J2389/(J2413))))+(K2387*K2388))/(K2389)))))</f>
        <v>0</v>
      </c>
      <c r="L2413" s="395">
        <f t="shared" ref="L2413" ca="1" si="3515">IF(K2413="n/a","n/a",IF(AND(K2413&lt;1,L2387=0),0,
IF(L2387=0,K2413-1,
IF(K2413&lt;1,L2388,
(((K2413-1)*(K2389-(K2389/(K2413))))+(L2387*L2388))/(L2389)))))</f>
        <v>0</v>
      </c>
      <c r="M2413" s="395">
        <f t="shared" ref="M2413" ca="1" si="3516">IF(L2413="n/a","n/a",IF(AND(L2413&lt;1,M2387=0),0,
IF(M2387=0,L2413-1,
IF(L2413&lt;1,M2388,
(((L2413-1)*(L2389-(L2389/(L2413))))+(M2387*M2388))/(M2389)))))</f>
        <v>0</v>
      </c>
      <c r="N2413" s="395">
        <f t="shared" ref="N2413" ca="1" si="3517">IF(M2413="n/a","n/a",IF(AND(M2413&lt;1,N2387=0),0,
IF(N2387=0,M2413-1,
IF(M2413&lt;1,N2388,
(((M2413-1)*(M2389-(M2389/(M2413))))+(N2387*N2388))/(N2389)))))</f>
        <v>0</v>
      </c>
      <c r="O2413" s="395">
        <f t="shared" ref="O2413" ca="1" si="3518">IF(N2413="n/a","n/a",IF(AND(N2413&lt;1,O2387=0),0,
IF(O2387=0,N2413-1,
IF(N2413&lt;1,O2388,
(((N2413-1)*(N2389-(N2389/(N2413))))+(O2387*O2388))/(O2389)))))</f>
        <v>0</v>
      </c>
      <c r="P2413" s="395">
        <f t="shared" ref="P2413" ca="1" si="3519">IF(O2413="n/a","n/a",IF(AND(O2413&lt;1,P2387=0),0,
IF(P2387=0,O2413-1,
IF(O2413&lt;1,P2388,
(((O2413-1)*(O2389-(O2389/(O2413))))+(P2387*P2388))/(P2389)))))</f>
        <v>0</v>
      </c>
      <c r="Q2413" s="395">
        <f t="shared" ref="Q2413" ca="1" si="3520">IF(P2413="n/a","n/a",IF(AND(P2413&lt;1,Q2387=0),0,
IF(Q2387=0,P2413-1,
IF(P2413&lt;1,Q2388,
(((P2413-1)*(P2389-(P2389/(P2413))))+(Q2387*Q2388))/(Q2389)))))</f>
        <v>0</v>
      </c>
      <c r="R2413" s="395">
        <f t="shared" ref="R2413" ca="1" si="3521">IF(Q2413="n/a","n/a",IF(AND(Q2413&lt;1,R2387=0),0,
IF(R2387=0,Q2413-1,
IF(Q2413&lt;1,R2388,
(((Q2413-1)*(Q2389-(Q2389/(Q2413))))+(R2387*R2388))/(R2389)))))</f>
        <v>0</v>
      </c>
      <c r="S2413" s="395">
        <f t="shared" ref="S2413" ca="1" si="3522">IF(R2413="n/a","n/a",IF(AND(R2413&lt;1,S2387=0),0,
IF(S2387=0,R2413-1,
IF(R2413&lt;1,S2388,
(((R2413-1)*(R2389-(R2389/(R2413))))+(S2387*S2388))/(S2389)))))</f>
        <v>0</v>
      </c>
      <c r="T2413" s="395">
        <f t="shared" ref="T2413" ca="1" si="3523">IF(S2413="n/a","n/a",IF(AND(S2413&lt;1,T2387=0),0,
IF(T2387=0,S2413-1,
IF(S2413&lt;1,T2388,
(((S2413-1)*(S2389-(S2389/(S2413))))+(T2387*T2388))/(T2389)))))</f>
        <v>0</v>
      </c>
      <c r="U2413" s="395">
        <f t="shared" ref="U2413" ca="1" si="3524">IF(T2413="n/a","n/a",IF(AND(T2413&lt;1,U2387=0),0,
IF(U2387=0,T2413-1,
IF(T2413&lt;1,U2388,
(((T2413-1)*(T2389-(T2389/(T2413))))+(U2387*U2388))/(U2389)))))</f>
        <v>0</v>
      </c>
      <c r="V2413" s="395">
        <f t="shared" ref="V2413" ca="1" si="3525">IF(U2413="n/a","n/a",IF(AND(U2413&lt;1,V2387=0),0,
IF(V2387=0,U2413-1,
IF(U2413&lt;1,V2388,
(((U2413-1)*(U2389-(U2389/(U2413))))+(V2387*V2388))/(V2389)))))</f>
        <v>0</v>
      </c>
      <c r="W2413" s="395">
        <f t="shared" ref="W2413" ca="1" si="3526">IF(V2413="n/a","n/a",IF(AND(V2413&lt;1,W2387=0),0,
IF(W2387=0,V2413-1,
IF(V2413&lt;1,W2388,
(((V2413-1)*(V2389-(V2389/(V2413))))+(W2387*W2388))/(W2389)))))</f>
        <v>0</v>
      </c>
      <c r="X2413" s="249"/>
      <c r="Y2413" s="249"/>
      <c r="Z2413" s="249"/>
      <c r="AA2413" s="249"/>
      <c r="AB2413" s="249"/>
    </row>
    <row r="2414" spans="1:28" hidden="1" outlineLevel="1">
      <c r="A2414" s="249"/>
      <c r="B2414" s="309" t="s">
        <v>301</v>
      </c>
      <c r="C2414" s="400">
        <f ca="1">C2386</f>
        <v>0</v>
      </c>
      <c r="D2414" s="395">
        <f t="shared" ref="D2414" ca="1" si="3527">IF(C2414="n/a","n/a",MAX(0,C2414-1))</f>
        <v>0</v>
      </c>
      <c r="E2414" s="395">
        <f t="shared" ref="E2414:E2415" ca="1" si="3528">IF(D2414="n/a","n/a",MAX(0,D2414-1))</f>
        <v>0</v>
      </c>
      <c r="F2414" s="395">
        <f t="shared" ref="F2414:F2416" ca="1" si="3529">IF(E2414="n/a","n/a",MAX(0,E2414-1))</f>
        <v>0</v>
      </c>
      <c r="G2414" s="395">
        <f t="shared" ref="G2414:G2417" ca="1" si="3530">IF(F2414="n/a","n/a",MAX(0,F2414-1))</f>
        <v>0</v>
      </c>
      <c r="H2414" s="395">
        <f t="shared" ref="H2414:H2418" ca="1" si="3531">IF(G2414="n/a","n/a",MAX(0,G2414-1))</f>
        <v>0</v>
      </c>
      <c r="I2414" s="395">
        <f t="shared" ref="I2414:I2419" ca="1" si="3532">IF(H2414="n/a","n/a",MAX(0,H2414-1))</f>
        <v>0</v>
      </c>
      <c r="J2414" s="395">
        <f t="shared" ref="J2414:J2420" ca="1" si="3533">IF(I2414="n/a","n/a",MAX(0,I2414-1))</f>
        <v>0</v>
      </c>
      <c r="K2414" s="395">
        <f t="shared" ref="K2414:K2421" ca="1" si="3534">IF(J2414="n/a","n/a",MAX(0,J2414-1))</f>
        <v>0</v>
      </c>
      <c r="L2414" s="395">
        <f t="shared" ref="L2414:L2422" ca="1" si="3535">IF(K2414="n/a","n/a",MAX(0,K2414-1))</f>
        <v>0</v>
      </c>
      <c r="M2414" s="395">
        <f t="shared" ref="M2414:M2423" ca="1" si="3536">IF(L2414="n/a","n/a",MAX(0,L2414-1))</f>
        <v>0</v>
      </c>
      <c r="N2414" s="395">
        <f t="shared" ref="N2414:N2424" ca="1" si="3537">IF(M2414="n/a","n/a",MAX(0,M2414-1))</f>
        <v>0</v>
      </c>
      <c r="O2414" s="395">
        <f t="shared" ref="O2414:O2425" ca="1" si="3538">IF(N2414="n/a","n/a",MAX(0,N2414-1))</f>
        <v>0</v>
      </c>
      <c r="P2414" s="395">
        <f t="shared" ref="P2414:P2426" ca="1" si="3539">IF(O2414="n/a","n/a",MAX(0,O2414-1))</f>
        <v>0</v>
      </c>
      <c r="Q2414" s="395">
        <f t="shared" ref="Q2414:Q2427" ca="1" si="3540">IF(P2414="n/a","n/a",MAX(0,P2414-1))</f>
        <v>0</v>
      </c>
      <c r="R2414" s="395">
        <f t="shared" ref="R2414:R2428" ca="1" si="3541">IF(Q2414="n/a","n/a",MAX(0,Q2414-1))</f>
        <v>0</v>
      </c>
      <c r="S2414" s="395">
        <f t="shared" ref="S2414:S2429" ca="1" si="3542">IF(R2414="n/a","n/a",MAX(0,R2414-1))</f>
        <v>0</v>
      </c>
      <c r="T2414" s="395">
        <f t="shared" ref="T2414:T2430" ca="1" si="3543">IF(S2414="n/a","n/a",MAX(0,S2414-1))</f>
        <v>0</v>
      </c>
      <c r="U2414" s="395">
        <f t="shared" ref="U2414:U2431" ca="1" si="3544">IF(T2414="n/a","n/a",MAX(0,T2414-1))</f>
        <v>0</v>
      </c>
      <c r="V2414" s="395">
        <f t="shared" ref="V2414:V2432" ca="1" si="3545">IF(U2414="n/a","n/a",MAX(0,U2414-1))</f>
        <v>0</v>
      </c>
      <c r="W2414" s="395">
        <f t="shared" ref="W2414:W2432" ca="1" si="3546">IF(V2414="n/a","n/a",MAX(0,V2414-1))</f>
        <v>0</v>
      </c>
      <c r="X2414" s="249"/>
      <c r="Y2414" s="249"/>
      <c r="Z2414" s="249"/>
      <c r="AA2414" s="249"/>
      <c r="AB2414" s="249"/>
    </row>
    <row r="2415" spans="1:28" hidden="1" outlineLevel="1">
      <c r="A2415" s="249"/>
      <c r="B2415" s="309" t="str">
        <f t="shared" ref="B2415:B2434" ca="1" si="3547">"RL Capex "&amp;OFFSET($C$6,0,A2391)</f>
        <v>RL Capex 2013</v>
      </c>
      <c r="C2415" s="396"/>
      <c r="D2415" s="400">
        <f ca="1">D2386</f>
        <v>0</v>
      </c>
      <c r="E2415" s="395">
        <f t="shared" ca="1" si="3528"/>
        <v>0</v>
      </c>
      <c r="F2415" s="395">
        <f t="shared" ca="1" si="3529"/>
        <v>0</v>
      </c>
      <c r="G2415" s="395">
        <f t="shared" ca="1" si="3530"/>
        <v>0</v>
      </c>
      <c r="H2415" s="395">
        <f t="shared" ca="1" si="3531"/>
        <v>0</v>
      </c>
      <c r="I2415" s="395">
        <f t="shared" ca="1" si="3532"/>
        <v>0</v>
      </c>
      <c r="J2415" s="395">
        <f t="shared" ca="1" si="3533"/>
        <v>0</v>
      </c>
      <c r="K2415" s="395">
        <f t="shared" ca="1" si="3534"/>
        <v>0</v>
      </c>
      <c r="L2415" s="395">
        <f t="shared" ca="1" si="3535"/>
        <v>0</v>
      </c>
      <c r="M2415" s="395">
        <f t="shared" ca="1" si="3536"/>
        <v>0</v>
      </c>
      <c r="N2415" s="395">
        <f t="shared" ca="1" si="3537"/>
        <v>0</v>
      </c>
      <c r="O2415" s="395">
        <f t="shared" ca="1" si="3538"/>
        <v>0</v>
      </c>
      <c r="P2415" s="395">
        <f t="shared" ca="1" si="3539"/>
        <v>0</v>
      </c>
      <c r="Q2415" s="395">
        <f t="shared" ca="1" si="3540"/>
        <v>0</v>
      </c>
      <c r="R2415" s="395">
        <f t="shared" ca="1" si="3541"/>
        <v>0</v>
      </c>
      <c r="S2415" s="395">
        <f t="shared" ca="1" si="3542"/>
        <v>0</v>
      </c>
      <c r="T2415" s="395">
        <f t="shared" ca="1" si="3543"/>
        <v>0</v>
      </c>
      <c r="U2415" s="395">
        <f t="shared" ca="1" si="3544"/>
        <v>0</v>
      </c>
      <c r="V2415" s="395">
        <f t="shared" ca="1" si="3545"/>
        <v>0</v>
      </c>
      <c r="W2415" s="395">
        <f t="shared" ca="1" si="3546"/>
        <v>0</v>
      </c>
      <c r="X2415" s="249"/>
      <c r="Y2415" s="249"/>
      <c r="Z2415" s="249"/>
      <c r="AA2415" s="249"/>
      <c r="AB2415" s="249"/>
    </row>
    <row r="2416" spans="1:28" hidden="1" outlineLevel="1">
      <c r="A2416" s="249"/>
      <c r="B2416" s="309" t="str">
        <f t="shared" ca="1" si="3547"/>
        <v>RL Capex 2014</v>
      </c>
      <c r="C2416" s="401"/>
      <c r="D2416" s="396"/>
      <c r="E2416" s="400">
        <f ca="1">E2386</f>
        <v>0</v>
      </c>
      <c r="F2416" s="395">
        <f t="shared" ca="1" si="3529"/>
        <v>0</v>
      </c>
      <c r="G2416" s="395">
        <f t="shared" ca="1" si="3530"/>
        <v>0</v>
      </c>
      <c r="H2416" s="395">
        <f t="shared" ca="1" si="3531"/>
        <v>0</v>
      </c>
      <c r="I2416" s="395">
        <f t="shared" ca="1" si="3532"/>
        <v>0</v>
      </c>
      <c r="J2416" s="395">
        <f t="shared" ca="1" si="3533"/>
        <v>0</v>
      </c>
      <c r="K2416" s="395">
        <f t="shared" ca="1" si="3534"/>
        <v>0</v>
      </c>
      <c r="L2416" s="395">
        <f t="shared" ca="1" si="3535"/>
        <v>0</v>
      </c>
      <c r="M2416" s="395">
        <f t="shared" ca="1" si="3536"/>
        <v>0</v>
      </c>
      <c r="N2416" s="395">
        <f t="shared" ca="1" si="3537"/>
        <v>0</v>
      </c>
      <c r="O2416" s="395">
        <f t="shared" ca="1" si="3538"/>
        <v>0</v>
      </c>
      <c r="P2416" s="395">
        <f t="shared" ca="1" si="3539"/>
        <v>0</v>
      </c>
      <c r="Q2416" s="395">
        <f t="shared" ca="1" si="3540"/>
        <v>0</v>
      </c>
      <c r="R2416" s="395">
        <f t="shared" ca="1" si="3541"/>
        <v>0</v>
      </c>
      <c r="S2416" s="395">
        <f t="shared" ca="1" si="3542"/>
        <v>0</v>
      </c>
      <c r="T2416" s="395">
        <f t="shared" ca="1" si="3543"/>
        <v>0</v>
      </c>
      <c r="U2416" s="395">
        <f t="shared" ca="1" si="3544"/>
        <v>0</v>
      </c>
      <c r="V2416" s="395">
        <f t="shared" ca="1" si="3545"/>
        <v>0</v>
      </c>
      <c r="W2416" s="395">
        <f t="shared" ca="1" si="3546"/>
        <v>0</v>
      </c>
      <c r="X2416" s="249"/>
      <c r="Y2416" s="249"/>
      <c r="Z2416" s="249"/>
      <c r="AA2416" s="249"/>
      <c r="AB2416" s="249"/>
    </row>
    <row r="2417" spans="1:28" hidden="1" outlineLevel="1">
      <c r="A2417" s="249"/>
      <c r="B2417" s="309" t="str">
        <f t="shared" ca="1" si="3547"/>
        <v>RL Capex 2015</v>
      </c>
      <c r="C2417" s="401"/>
      <c r="D2417" s="401"/>
      <c r="E2417" s="396"/>
      <c r="F2417" s="400">
        <f ca="1">F2386</f>
        <v>0</v>
      </c>
      <c r="G2417" s="395">
        <f t="shared" ca="1" si="3530"/>
        <v>0</v>
      </c>
      <c r="H2417" s="395">
        <f t="shared" ca="1" si="3531"/>
        <v>0</v>
      </c>
      <c r="I2417" s="395">
        <f t="shared" ca="1" si="3532"/>
        <v>0</v>
      </c>
      <c r="J2417" s="395">
        <f t="shared" ca="1" si="3533"/>
        <v>0</v>
      </c>
      <c r="K2417" s="395">
        <f t="shared" ca="1" si="3534"/>
        <v>0</v>
      </c>
      <c r="L2417" s="395">
        <f t="shared" ca="1" si="3535"/>
        <v>0</v>
      </c>
      <c r="M2417" s="395">
        <f t="shared" ca="1" si="3536"/>
        <v>0</v>
      </c>
      <c r="N2417" s="395">
        <f t="shared" ca="1" si="3537"/>
        <v>0</v>
      </c>
      <c r="O2417" s="395">
        <f t="shared" ca="1" si="3538"/>
        <v>0</v>
      </c>
      <c r="P2417" s="395">
        <f t="shared" ca="1" si="3539"/>
        <v>0</v>
      </c>
      <c r="Q2417" s="395">
        <f t="shared" ca="1" si="3540"/>
        <v>0</v>
      </c>
      <c r="R2417" s="395">
        <f t="shared" ca="1" si="3541"/>
        <v>0</v>
      </c>
      <c r="S2417" s="395">
        <f t="shared" ca="1" si="3542"/>
        <v>0</v>
      </c>
      <c r="T2417" s="395">
        <f t="shared" ca="1" si="3543"/>
        <v>0</v>
      </c>
      <c r="U2417" s="395">
        <f t="shared" ca="1" si="3544"/>
        <v>0</v>
      </c>
      <c r="V2417" s="395">
        <f t="shared" ca="1" si="3545"/>
        <v>0</v>
      </c>
      <c r="W2417" s="395">
        <f t="shared" ca="1" si="3546"/>
        <v>0</v>
      </c>
      <c r="X2417" s="249"/>
      <c r="Y2417" s="249"/>
      <c r="Z2417" s="249"/>
      <c r="AA2417" s="249"/>
      <c r="AB2417" s="249"/>
    </row>
    <row r="2418" spans="1:28" hidden="1" outlineLevel="1">
      <c r="A2418" s="249"/>
      <c r="B2418" s="309" t="str">
        <f t="shared" ca="1" si="3547"/>
        <v>RL Capex 2016</v>
      </c>
      <c r="C2418" s="401"/>
      <c r="D2418" s="401"/>
      <c r="E2418" s="401"/>
      <c r="F2418" s="396"/>
      <c r="G2418" s="400">
        <f ca="1">G2386</f>
        <v>0</v>
      </c>
      <c r="H2418" s="395">
        <f t="shared" ca="1" si="3531"/>
        <v>0</v>
      </c>
      <c r="I2418" s="395">
        <f t="shared" ca="1" si="3532"/>
        <v>0</v>
      </c>
      <c r="J2418" s="395">
        <f t="shared" ca="1" si="3533"/>
        <v>0</v>
      </c>
      <c r="K2418" s="395">
        <f t="shared" ca="1" si="3534"/>
        <v>0</v>
      </c>
      <c r="L2418" s="395">
        <f t="shared" ca="1" si="3535"/>
        <v>0</v>
      </c>
      <c r="M2418" s="395">
        <f t="shared" ca="1" si="3536"/>
        <v>0</v>
      </c>
      <c r="N2418" s="395">
        <f t="shared" ca="1" si="3537"/>
        <v>0</v>
      </c>
      <c r="O2418" s="395">
        <f t="shared" ca="1" si="3538"/>
        <v>0</v>
      </c>
      <c r="P2418" s="395">
        <f t="shared" ca="1" si="3539"/>
        <v>0</v>
      </c>
      <c r="Q2418" s="395">
        <f t="shared" ca="1" si="3540"/>
        <v>0</v>
      </c>
      <c r="R2418" s="395">
        <f t="shared" ca="1" si="3541"/>
        <v>0</v>
      </c>
      <c r="S2418" s="395">
        <f t="shared" ca="1" si="3542"/>
        <v>0</v>
      </c>
      <c r="T2418" s="395">
        <f t="shared" ca="1" si="3543"/>
        <v>0</v>
      </c>
      <c r="U2418" s="395">
        <f t="shared" ca="1" si="3544"/>
        <v>0</v>
      </c>
      <c r="V2418" s="395">
        <f t="shared" ca="1" si="3545"/>
        <v>0</v>
      </c>
      <c r="W2418" s="395">
        <f t="shared" ca="1" si="3546"/>
        <v>0</v>
      </c>
      <c r="X2418" s="249"/>
      <c r="Y2418" s="249"/>
      <c r="Z2418" s="249"/>
      <c r="AA2418" s="249"/>
      <c r="AB2418" s="249"/>
    </row>
    <row r="2419" spans="1:28" hidden="1" outlineLevel="1">
      <c r="A2419" s="249"/>
      <c r="B2419" s="309" t="str">
        <f t="shared" ca="1" si="3547"/>
        <v>RL Capex 2017</v>
      </c>
      <c r="C2419" s="401"/>
      <c r="D2419" s="401"/>
      <c r="E2419" s="401"/>
      <c r="F2419" s="401"/>
      <c r="G2419" s="396"/>
      <c r="H2419" s="400">
        <f ca="1">H2386</f>
        <v>0</v>
      </c>
      <c r="I2419" s="395">
        <f t="shared" ca="1" si="3532"/>
        <v>0</v>
      </c>
      <c r="J2419" s="395">
        <f t="shared" ca="1" si="3533"/>
        <v>0</v>
      </c>
      <c r="K2419" s="395">
        <f t="shared" ca="1" si="3534"/>
        <v>0</v>
      </c>
      <c r="L2419" s="395">
        <f t="shared" ca="1" si="3535"/>
        <v>0</v>
      </c>
      <c r="M2419" s="395">
        <f t="shared" ca="1" si="3536"/>
        <v>0</v>
      </c>
      <c r="N2419" s="395">
        <f t="shared" ca="1" si="3537"/>
        <v>0</v>
      </c>
      <c r="O2419" s="395">
        <f t="shared" ca="1" si="3538"/>
        <v>0</v>
      </c>
      <c r="P2419" s="395">
        <f t="shared" ca="1" si="3539"/>
        <v>0</v>
      </c>
      <c r="Q2419" s="395">
        <f t="shared" ca="1" si="3540"/>
        <v>0</v>
      </c>
      <c r="R2419" s="395">
        <f t="shared" ca="1" si="3541"/>
        <v>0</v>
      </c>
      <c r="S2419" s="395">
        <f t="shared" ca="1" si="3542"/>
        <v>0</v>
      </c>
      <c r="T2419" s="395">
        <f t="shared" ca="1" si="3543"/>
        <v>0</v>
      </c>
      <c r="U2419" s="395">
        <f t="shared" ca="1" si="3544"/>
        <v>0</v>
      </c>
      <c r="V2419" s="395">
        <f t="shared" ca="1" si="3545"/>
        <v>0</v>
      </c>
      <c r="W2419" s="395">
        <f t="shared" ca="1" si="3546"/>
        <v>0</v>
      </c>
      <c r="X2419" s="249"/>
      <c r="Y2419" s="249"/>
      <c r="Z2419" s="249"/>
      <c r="AA2419" s="249"/>
      <c r="AB2419" s="249"/>
    </row>
    <row r="2420" spans="1:28" hidden="1" outlineLevel="1">
      <c r="A2420" s="249"/>
      <c r="B2420" s="309" t="str">
        <f t="shared" ca="1" si="3547"/>
        <v>RL Capex 2018</v>
      </c>
      <c r="C2420" s="401"/>
      <c r="D2420" s="401"/>
      <c r="E2420" s="401"/>
      <c r="F2420" s="401"/>
      <c r="G2420" s="401"/>
      <c r="H2420" s="396"/>
      <c r="I2420" s="400">
        <f ca="1">I2386</f>
        <v>0</v>
      </c>
      <c r="J2420" s="395">
        <f t="shared" ca="1" si="3533"/>
        <v>0</v>
      </c>
      <c r="K2420" s="395">
        <f t="shared" ca="1" si="3534"/>
        <v>0</v>
      </c>
      <c r="L2420" s="395">
        <f t="shared" ca="1" si="3535"/>
        <v>0</v>
      </c>
      <c r="M2420" s="395">
        <f t="shared" ca="1" si="3536"/>
        <v>0</v>
      </c>
      <c r="N2420" s="395">
        <f t="shared" ca="1" si="3537"/>
        <v>0</v>
      </c>
      <c r="O2420" s="395">
        <f t="shared" ca="1" si="3538"/>
        <v>0</v>
      </c>
      <c r="P2420" s="395">
        <f t="shared" ca="1" si="3539"/>
        <v>0</v>
      </c>
      <c r="Q2420" s="395">
        <f t="shared" ca="1" si="3540"/>
        <v>0</v>
      </c>
      <c r="R2420" s="395">
        <f t="shared" ca="1" si="3541"/>
        <v>0</v>
      </c>
      <c r="S2420" s="395">
        <f t="shared" ca="1" si="3542"/>
        <v>0</v>
      </c>
      <c r="T2420" s="395">
        <f t="shared" ca="1" si="3543"/>
        <v>0</v>
      </c>
      <c r="U2420" s="395">
        <f t="shared" ca="1" si="3544"/>
        <v>0</v>
      </c>
      <c r="V2420" s="395">
        <f t="shared" ca="1" si="3545"/>
        <v>0</v>
      </c>
      <c r="W2420" s="395">
        <f t="shared" ca="1" si="3546"/>
        <v>0</v>
      </c>
      <c r="X2420" s="249"/>
      <c r="Y2420" s="249"/>
      <c r="Z2420" s="249"/>
      <c r="AA2420" s="249"/>
      <c r="AB2420" s="249"/>
    </row>
    <row r="2421" spans="1:28" hidden="1" outlineLevel="1">
      <c r="A2421" s="249"/>
      <c r="B2421" s="309" t="str">
        <f t="shared" ca="1" si="3547"/>
        <v>RL Capex 2019</v>
      </c>
      <c r="C2421" s="401"/>
      <c r="D2421" s="401"/>
      <c r="E2421" s="401"/>
      <c r="F2421" s="401"/>
      <c r="G2421" s="401"/>
      <c r="H2421" s="401"/>
      <c r="I2421" s="396"/>
      <c r="J2421" s="400">
        <f ca="1">J2386</f>
        <v>0</v>
      </c>
      <c r="K2421" s="395">
        <f t="shared" ca="1" si="3534"/>
        <v>0</v>
      </c>
      <c r="L2421" s="395">
        <f t="shared" ca="1" si="3535"/>
        <v>0</v>
      </c>
      <c r="M2421" s="395">
        <f t="shared" ca="1" si="3536"/>
        <v>0</v>
      </c>
      <c r="N2421" s="395">
        <f t="shared" ca="1" si="3537"/>
        <v>0</v>
      </c>
      <c r="O2421" s="395">
        <f t="shared" ca="1" si="3538"/>
        <v>0</v>
      </c>
      <c r="P2421" s="395">
        <f t="shared" ca="1" si="3539"/>
        <v>0</v>
      </c>
      <c r="Q2421" s="395">
        <f t="shared" ca="1" si="3540"/>
        <v>0</v>
      </c>
      <c r="R2421" s="395">
        <f t="shared" ca="1" si="3541"/>
        <v>0</v>
      </c>
      <c r="S2421" s="395">
        <f t="shared" ca="1" si="3542"/>
        <v>0</v>
      </c>
      <c r="T2421" s="395">
        <f t="shared" ca="1" si="3543"/>
        <v>0</v>
      </c>
      <c r="U2421" s="395">
        <f t="shared" ca="1" si="3544"/>
        <v>0</v>
      </c>
      <c r="V2421" s="395">
        <f t="shared" ca="1" si="3545"/>
        <v>0</v>
      </c>
      <c r="W2421" s="395">
        <f t="shared" ca="1" si="3546"/>
        <v>0</v>
      </c>
      <c r="X2421" s="249"/>
      <c r="Y2421" s="249"/>
      <c r="Z2421" s="249"/>
      <c r="AA2421" s="249"/>
      <c r="AB2421" s="249"/>
    </row>
    <row r="2422" spans="1:28" hidden="1" outlineLevel="1">
      <c r="A2422" s="249"/>
      <c r="B2422" s="309" t="str">
        <f t="shared" ca="1" si="3547"/>
        <v>RL Capex 2020</v>
      </c>
      <c r="C2422" s="401"/>
      <c r="D2422" s="401"/>
      <c r="E2422" s="401"/>
      <c r="F2422" s="401"/>
      <c r="G2422" s="401"/>
      <c r="H2422" s="401"/>
      <c r="I2422" s="401"/>
      <c r="J2422" s="396"/>
      <c r="K2422" s="400">
        <f ca="1">K2386</f>
        <v>0</v>
      </c>
      <c r="L2422" s="395">
        <f t="shared" ca="1" si="3535"/>
        <v>0</v>
      </c>
      <c r="M2422" s="395">
        <f t="shared" ca="1" si="3536"/>
        <v>0</v>
      </c>
      <c r="N2422" s="395">
        <f t="shared" ca="1" si="3537"/>
        <v>0</v>
      </c>
      <c r="O2422" s="395">
        <f t="shared" ca="1" si="3538"/>
        <v>0</v>
      </c>
      <c r="P2422" s="395">
        <f t="shared" ca="1" si="3539"/>
        <v>0</v>
      </c>
      <c r="Q2422" s="395">
        <f t="shared" ca="1" si="3540"/>
        <v>0</v>
      </c>
      <c r="R2422" s="395">
        <f t="shared" ca="1" si="3541"/>
        <v>0</v>
      </c>
      <c r="S2422" s="395">
        <f t="shared" ca="1" si="3542"/>
        <v>0</v>
      </c>
      <c r="T2422" s="395">
        <f t="shared" ca="1" si="3543"/>
        <v>0</v>
      </c>
      <c r="U2422" s="395">
        <f t="shared" ca="1" si="3544"/>
        <v>0</v>
      </c>
      <c r="V2422" s="395">
        <f t="shared" ca="1" si="3545"/>
        <v>0</v>
      </c>
      <c r="W2422" s="395">
        <f t="shared" ca="1" si="3546"/>
        <v>0</v>
      </c>
      <c r="X2422" s="249"/>
      <c r="Y2422" s="249"/>
      <c r="Z2422" s="249"/>
      <c r="AA2422" s="249"/>
      <c r="AB2422" s="249"/>
    </row>
    <row r="2423" spans="1:28" hidden="1" outlineLevel="1">
      <c r="A2423" s="249"/>
      <c r="B2423" s="309" t="str">
        <f t="shared" ca="1" si="3547"/>
        <v>RL Capex 2021</v>
      </c>
      <c r="C2423" s="401"/>
      <c r="D2423" s="401"/>
      <c r="E2423" s="401"/>
      <c r="F2423" s="401"/>
      <c r="G2423" s="401"/>
      <c r="H2423" s="401"/>
      <c r="I2423" s="401"/>
      <c r="J2423" s="401"/>
      <c r="K2423" s="396"/>
      <c r="L2423" s="400">
        <f ca="1">L2386</f>
        <v>0</v>
      </c>
      <c r="M2423" s="395">
        <f t="shared" ca="1" si="3536"/>
        <v>0</v>
      </c>
      <c r="N2423" s="395">
        <f t="shared" ca="1" si="3537"/>
        <v>0</v>
      </c>
      <c r="O2423" s="395">
        <f t="shared" ca="1" si="3538"/>
        <v>0</v>
      </c>
      <c r="P2423" s="395">
        <f t="shared" ca="1" si="3539"/>
        <v>0</v>
      </c>
      <c r="Q2423" s="395">
        <f t="shared" ca="1" si="3540"/>
        <v>0</v>
      </c>
      <c r="R2423" s="395">
        <f t="shared" ca="1" si="3541"/>
        <v>0</v>
      </c>
      <c r="S2423" s="395">
        <f t="shared" ca="1" si="3542"/>
        <v>0</v>
      </c>
      <c r="T2423" s="395">
        <f t="shared" ca="1" si="3543"/>
        <v>0</v>
      </c>
      <c r="U2423" s="395">
        <f t="shared" ca="1" si="3544"/>
        <v>0</v>
      </c>
      <c r="V2423" s="395">
        <f t="shared" ca="1" si="3545"/>
        <v>0</v>
      </c>
      <c r="W2423" s="395">
        <f t="shared" ca="1" si="3546"/>
        <v>0</v>
      </c>
      <c r="X2423" s="249"/>
      <c r="Y2423" s="249"/>
      <c r="Z2423" s="249"/>
      <c r="AA2423" s="249"/>
      <c r="AB2423" s="249"/>
    </row>
    <row r="2424" spans="1:28" hidden="1" outlineLevel="1">
      <c r="A2424" s="249"/>
      <c r="B2424" s="309" t="str">
        <f t="shared" ca="1" si="3547"/>
        <v>RL Capex 2022</v>
      </c>
      <c r="C2424" s="401"/>
      <c r="D2424" s="401"/>
      <c r="E2424" s="401"/>
      <c r="F2424" s="401"/>
      <c r="G2424" s="401"/>
      <c r="H2424" s="401"/>
      <c r="I2424" s="401"/>
      <c r="J2424" s="401"/>
      <c r="K2424" s="401"/>
      <c r="L2424" s="396"/>
      <c r="M2424" s="400">
        <f ca="1">M2386</f>
        <v>0</v>
      </c>
      <c r="N2424" s="395">
        <f t="shared" ca="1" si="3537"/>
        <v>0</v>
      </c>
      <c r="O2424" s="395">
        <f t="shared" ca="1" si="3538"/>
        <v>0</v>
      </c>
      <c r="P2424" s="395">
        <f t="shared" ca="1" si="3539"/>
        <v>0</v>
      </c>
      <c r="Q2424" s="395">
        <f t="shared" ca="1" si="3540"/>
        <v>0</v>
      </c>
      <c r="R2424" s="395">
        <f t="shared" ca="1" si="3541"/>
        <v>0</v>
      </c>
      <c r="S2424" s="395">
        <f t="shared" ca="1" si="3542"/>
        <v>0</v>
      </c>
      <c r="T2424" s="395">
        <f t="shared" ca="1" si="3543"/>
        <v>0</v>
      </c>
      <c r="U2424" s="395">
        <f t="shared" ca="1" si="3544"/>
        <v>0</v>
      </c>
      <c r="V2424" s="395">
        <f t="shared" ca="1" si="3545"/>
        <v>0</v>
      </c>
      <c r="W2424" s="395">
        <f t="shared" ca="1" si="3546"/>
        <v>0</v>
      </c>
      <c r="X2424" s="249"/>
      <c r="Y2424" s="249"/>
      <c r="Z2424" s="249"/>
      <c r="AA2424" s="249"/>
      <c r="AB2424" s="249"/>
    </row>
    <row r="2425" spans="1:28" hidden="1" outlineLevel="1">
      <c r="A2425" s="249"/>
      <c r="B2425" s="309" t="str">
        <f t="shared" ca="1" si="3547"/>
        <v>RL Capex 2023</v>
      </c>
      <c r="C2425" s="401"/>
      <c r="D2425" s="401"/>
      <c r="E2425" s="401"/>
      <c r="F2425" s="401"/>
      <c r="G2425" s="401"/>
      <c r="H2425" s="401"/>
      <c r="I2425" s="401"/>
      <c r="J2425" s="401"/>
      <c r="K2425" s="401"/>
      <c r="L2425" s="401"/>
      <c r="M2425" s="396"/>
      <c r="N2425" s="400">
        <f>N2386</f>
        <v>0</v>
      </c>
      <c r="O2425" s="395">
        <f t="shared" si="3538"/>
        <v>0</v>
      </c>
      <c r="P2425" s="395">
        <f t="shared" si="3539"/>
        <v>0</v>
      </c>
      <c r="Q2425" s="395">
        <f t="shared" si="3540"/>
        <v>0</v>
      </c>
      <c r="R2425" s="395">
        <f t="shared" si="3541"/>
        <v>0</v>
      </c>
      <c r="S2425" s="395">
        <f t="shared" si="3542"/>
        <v>0</v>
      </c>
      <c r="T2425" s="395">
        <f t="shared" si="3543"/>
        <v>0</v>
      </c>
      <c r="U2425" s="395">
        <f t="shared" si="3544"/>
        <v>0</v>
      </c>
      <c r="V2425" s="395">
        <f t="shared" si="3545"/>
        <v>0</v>
      </c>
      <c r="W2425" s="395">
        <f t="shared" si="3546"/>
        <v>0</v>
      </c>
      <c r="X2425" s="249"/>
      <c r="Y2425" s="249"/>
      <c r="Z2425" s="249"/>
      <c r="AA2425" s="249"/>
      <c r="AB2425" s="249"/>
    </row>
    <row r="2426" spans="1:28" hidden="1" outlineLevel="1">
      <c r="A2426" s="249"/>
      <c r="B2426" s="309" t="str">
        <f t="shared" ca="1" si="3547"/>
        <v>RL Capex 2024</v>
      </c>
      <c r="C2426" s="401"/>
      <c r="D2426" s="401"/>
      <c r="E2426" s="401"/>
      <c r="F2426" s="401"/>
      <c r="G2426" s="401"/>
      <c r="H2426" s="401"/>
      <c r="I2426" s="401"/>
      <c r="J2426" s="401"/>
      <c r="K2426" s="401"/>
      <c r="L2426" s="401"/>
      <c r="M2426" s="401"/>
      <c r="N2426" s="396"/>
      <c r="O2426" s="400">
        <f>O2386</f>
        <v>0</v>
      </c>
      <c r="P2426" s="395">
        <f t="shared" si="3539"/>
        <v>0</v>
      </c>
      <c r="Q2426" s="395">
        <f t="shared" si="3540"/>
        <v>0</v>
      </c>
      <c r="R2426" s="395">
        <f t="shared" si="3541"/>
        <v>0</v>
      </c>
      <c r="S2426" s="395">
        <f t="shared" si="3542"/>
        <v>0</v>
      </c>
      <c r="T2426" s="395">
        <f t="shared" si="3543"/>
        <v>0</v>
      </c>
      <c r="U2426" s="395">
        <f t="shared" si="3544"/>
        <v>0</v>
      </c>
      <c r="V2426" s="395">
        <f t="shared" si="3545"/>
        <v>0</v>
      </c>
      <c r="W2426" s="395">
        <f t="shared" si="3546"/>
        <v>0</v>
      </c>
      <c r="X2426" s="249"/>
      <c r="Y2426" s="249"/>
      <c r="Z2426" s="249"/>
      <c r="AA2426" s="249"/>
      <c r="AB2426" s="249"/>
    </row>
    <row r="2427" spans="1:28" hidden="1" outlineLevel="1">
      <c r="A2427" s="249"/>
      <c r="B2427" s="309" t="str">
        <f t="shared" ca="1" si="3547"/>
        <v>RL Capex 2025</v>
      </c>
      <c r="C2427" s="401"/>
      <c r="D2427" s="401"/>
      <c r="E2427" s="401"/>
      <c r="F2427" s="401"/>
      <c r="G2427" s="401"/>
      <c r="H2427" s="401"/>
      <c r="I2427" s="401"/>
      <c r="J2427" s="401"/>
      <c r="K2427" s="401"/>
      <c r="L2427" s="401"/>
      <c r="M2427" s="401"/>
      <c r="N2427" s="401"/>
      <c r="O2427" s="396"/>
      <c r="P2427" s="400">
        <f>P2386</f>
        <v>0</v>
      </c>
      <c r="Q2427" s="395">
        <f t="shared" si="3540"/>
        <v>0</v>
      </c>
      <c r="R2427" s="395">
        <f t="shared" si="3541"/>
        <v>0</v>
      </c>
      <c r="S2427" s="395">
        <f t="shared" si="3542"/>
        <v>0</v>
      </c>
      <c r="T2427" s="395">
        <f t="shared" si="3543"/>
        <v>0</v>
      </c>
      <c r="U2427" s="395">
        <f t="shared" si="3544"/>
        <v>0</v>
      </c>
      <c r="V2427" s="395">
        <f t="shared" si="3545"/>
        <v>0</v>
      </c>
      <c r="W2427" s="395">
        <f t="shared" si="3546"/>
        <v>0</v>
      </c>
      <c r="X2427" s="249"/>
      <c r="Y2427" s="249"/>
      <c r="Z2427" s="249"/>
      <c r="AA2427" s="249"/>
      <c r="AB2427" s="249"/>
    </row>
    <row r="2428" spans="1:28" hidden="1" outlineLevel="1">
      <c r="A2428" s="249"/>
      <c r="B2428" s="309" t="str">
        <f t="shared" ca="1" si="3547"/>
        <v>RL Capex 2026</v>
      </c>
      <c r="C2428" s="401"/>
      <c r="D2428" s="401"/>
      <c r="E2428" s="401"/>
      <c r="F2428" s="401"/>
      <c r="G2428" s="401"/>
      <c r="H2428" s="401"/>
      <c r="I2428" s="401"/>
      <c r="J2428" s="401"/>
      <c r="K2428" s="401"/>
      <c r="L2428" s="401"/>
      <c r="M2428" s="401"/>
      <c r="N2428" s="401"/>
      <c r="O2428" s="401"/>
      <c r="P2428" s="396"/>
      <c r="Q2428" s="400">
        <f>Q2386</f>
        <v>0</v>
      </c>
      <c r="R2428" s="395">
        <f t="shared" si="3541"/>
        <v>0</v>
      </c>
      <c r="S2428" s="395">
        <f t="shared" si="3542"/>
        <v>0</v>
      </c>
      <c r="T2428" s="395">
        <f t="shared" si="3543"/>
        <v>0</v>
      </c>
      <c r="U2428" s="395">
        <f t="shared" si="3544"/>
        <v>0</v>
      </c>
      <c r="V2428" s="395">
        <f t="shared" si="3545"/>
        <v>0</v>
      </c>
      <c r="W2428" s="395">
        <f t="shared" si="3546"/>
        <v>0</v>
      </c>
      <c r="X2428" s="249"/>
      <c r="Y2428" s="249"/>
      <c r="Z2428" s="249"/>
      <c r="AA2428" s="249"/>
      <c r="AB2428" s="249"/>
    </row>
    <row r="2429" spans="1:28" hidden="1" outlineLevel="1">
      <c r="A2429" s="249"/>
      <c r="B2429" s="309" t="str">
        <f t="shared" ca="1" si="3547"/>
        <v>RL Capex 2027</v>
      </c>
      <c r="C2429" s="401"/>
      <c r="D2429" s="401"/>
      <c r="E2429" s="401"/>
      <c r="F2429" s="401"/>
      <c r="G2429" s="401"/>
      <c r="H2429" s="401"/>
      <c r="I2429" s="401"/>
      <c r="J2429" s="401"/>
      <c r="K2429" s="401"/>
      <c r="L2429" s="401"/>
      <c r="M2429" s="401"/>
      <c r="N2429" s="401"/>
      <c r="O2429" s="401"/>
      <c r="P2429" s="401"/>
      <c r="Q2429" s="396"/>
      <c r="R2429" s="400">
        <f>R2386</f>
        <v>0</v>
      </c>
      <c r="S2429" s="395">
        <f t="shared" si="3542"/>
        <v>0</v>
      </c>
      <c r="T2429" s="395">
        <f t="shared" si="3543"/>
        <v>0</v>
      </c>
      <c r="U2429" s="395">
        <f t="shared" si="3544"/>
        <v>0</v>
      </c>
      <c r="V2429" s="395">
        <f t="shared" si="3545"/>
        <v>0</v>
      </c>
      <c r="W2429" s="395">
        <f t="shared" si="3546"/>
        <v>0</v>
      </c>
      <c r="X2429" s="249"/>
      <c r="Y2429" s="249"/>
      <c r="Z2429" s="249"/>
      <c r="AA2429" s="249"/>
      <c r="AB2429" s="249"/>
    </row>
    <row r="2430" spans="1:28" hidden="1" outlineLevel="1">
      <c r="A2430" s="249"/>
      <c r="B2430" s="309" t="str">
        <f t="shared" ca="1" si="3547"/>
        <v>RL Capex 2028</v>
      </c>
      <c r="C2430" s="401"/>
      <c r="D2430" s="401"/>
      <c r="E2430" s="401"/>
      <c r="F2430" s="401"/>
      <c r="G2430" s="401"/>
      <c r="H2430" s="401"/>
      <c r="I2430" s="401"/>
      <c r="J2430" s="401"/>
      <c r="K2430" s="401"/>
      <c r="L2430" s="401"/>
      <c r="M2430" s="401"/>
      <c r="N2430" s="401"/>
      <c r="O2430" s="401"/>
      <c r="P2430" s="401"/>
      <c r="Q2430" s="401"/>
      <c r="R2430" s="396"/>
      <c r="S2430" s="400">
        <f>S2386</f>
        <v>0</v>
      </c>
      <c r="T2430" s="395">
        <f t="shared" si="3543"/>
        <v>0</v>
      </c>
      <c r="U2430" s="395">
        <f t="shared" si="3544"/>
        <v>0</v>
      </c>
      <c r="V2430" s="395">
        <f t="shared" si="3545"/>
        <v>0</v>
      </c>
      <c r="W2430" s="395">
        <f t="shared" si="3546"/>
        <v>0</v>
      </c>
      <c r="X2430" s="249"/>
      <c r="Y2430" s="249"/>
      <c r="Z2430" s="249"/>
      <c r="AA2430" s="249"/>
      <c r="AB2430" s="249"/>
    </row>
    <row r="2431" spans="1:28" hidden="1" outlineLevel="1">
      <c r="A2431" s="249"/>
      <c r="B2431" s="309" t="str">
        <f t="shared" ca="1" si="3547"/>
        <v>RL Capex 2029</v>
      </c>
      <c r="C2431" s="401"/>
      <c r="D2431" s="401"/>
      <c r="E2431" s="401"/>
      <c r="F2431" s="401"/>
      <c r="G2431" s="401"/>
      <c r="H2431" s="401"/>
      <c r="I2431" s="401"/>
      <c r="J2431" s="401"/>
      <c r="K2431" s="401"/>
      <c r="L2431" s="401"/>
      <c r="M2431" s="401"/>
      <c r="N2431" s="401"/>
      <c r="O2431" s="401"/>
      <c r="P2431" s="401"/>
      <c r="Q2431" s="401"/>
      <c r="R2431" s="401"/>
      <c r="S2431" s="396"/>
      <c r="T2431" s="400">
        <f>T2386</f>
        <v>0</v>
      </c>
      <c r="U2431" s="395">
        <f t="shared" si="3544"/>
        <v>0</v>
      </c>
      <c r="V2431" s="395">
        <f t="shared" si="3545"/>
        <v>0</v>
      </c>
      <c r="W2431" s="395">
        <f t="shared" si="3546"/>
        <v>0</v>
      </c>
      <c r="X2431" s="249"/>
      <c r="Y2431" s="249"/>
      <c r="Z2431" s="249"/>
      <c r="AA2431" s="249"/>
      <c r="AB2431" s="249"/>
    </row>
    <row r="2432" spans="1:28" hidden="1" outlineLevel="1">
      <c r="A2432" s="249"/>
      <c r="B2432" s="309" t="str">
        <f t="shared" ca="1" si="3547"/>
        <v>RL Capex 2030</v>
      </c>
      <c r="C2432" s="401"/>
      <c r="D2432" s="401"/>
      <c r="E2432" s="401"/>
      <c r="F2432" s="401"/>
      <c r="G2432" s="401"/>
      <c r="H2432" s="401"/>
      <c r="I2432" s="401"/>
      <c r="J2432" s="401"/>
      <c r="K2432" s="401"/>
      <c r="L2432" s="401"/>
      <c r="M2432" s="401"/>
      <c r="N2432" s="401"/>
      <c r="O2432" s="401"/>
      <c r="P2432" s="401"/>
      <c r="Q2432" s="401"/>
      <c r="R2432" s="401"/>
      <c r="S2432" s="401"/>
      <c r="T2432" s="396"/>
      <c r="U2432" s="400">
        <f>U2386</f>
        <v>0</v>
      </c>
      <c r="V2432" s="395">
        <f t="shared" si="3545"/>
        <v>0</v>
      </c>
      <c r="W2432" s="395">
        <f t="shared" si="3546"/>
        <v>0</v>
      </c>
      <c r="X2432" s="249"/>
      <c r="Y2432" s="249"/>
      <c r="Z2432" s="249"/>
      <c r="AA2432" s="249"/>
      <c r="AB2432" s="249"/>
    </row>
    <row r="2433" spans="1:28" hidden="1" outlineLevel="1">
      <c r="A2433" s="249"/>
      <c r="B2433" s="309" t="str">
        <f t="shared" ca="1" si="3547"/>
        <v>RL Capex 2031</v>
      </c>
      <c r="C2433" s="401"/>
      <c r="D2433" s="401"/>
      <c r="E2433" s="401"/>
      <c r="F2433" s="401"/>
      <c r="G2433" s="401"/>
      <c r="H2433" s="401"/>
      <c r="I2433" s="401"/>
      <c r="J2433" s="401"/>
      <c r="K2433" s="401"/>
      <c r="L2433" s="401"/>
      <c r="M2433" s="401"/>
      <c r="N2433" s="401"/>
      <c r="O2433" s="401"/>
      <c r="P2433" s="401"/>
      <c r="Q2433" s="401"/>
      <c r="R2433" s="401"/>
      <c r="S2433" s="401"/>
      <c r="T2433" s="401"/>
      <c r="U2433" s="396"/>
      <c r="V2433" s="400">
        <f>V2386</f>
        <v>0</v>
      </c>
      <c r="W2433" s="395">
        <f>IF(V2433="n/a","n/a",MAX(0,V2433-1))</f>
        <v>0</v>
      </c>
      <c r="X2433" s="249"/>
      <c r="Y2433" s="249"/>
      <c r="Z2433" s="249"/>
      <c r="AA2433" s="249"/>
      <c r="AB2433" s="249"/>
    </row>
    <row r="2434" spans="1:28" hidden="1" outlineLevel="1">
      <c r="A2434" s="249"/>
      <c r="B2434" s="309" t="str">
        <f t="shared" ca="1" si="3547"/>
        <v>RL Capex 2032</v>
      </c>
      <c r="C2434" s="401"/>
      <c r="D2434" s="401"/>
      <c r="E2434" s="401"/>
      <c r="F2434" s="401"/>
      <c r="G2434" s="401"/>
      <c r="H2434" s="401"/>
      <c r="I2434" s="401"/>
      <c r="J2434" s="401"/>
      <c r="K2434" s="401"/>
      <c r="L2434" s="401"/>
      <c r="M2434" s="401"/>
      <c r="N2434" s="401"/>
      <c r="O2434" s="401"/>
      <c r="P2434" s="401"/>
      <c r="Q2434" s="401"/>
      <c r="R2434" s="401"/>
      <c r="S2434" s="401"/>
      <c r="T2434" s="401"/>
      <c r="U2434" s="401"/>
      <c r="V2434" s="396"/>
      <c r="W2434" s="395">
        <f>W2386</f>
        <v>0</v>
      </c>
      <c r="X2434" s="249"/>
      <c r="Y2434" s="249"/>
      <c r="Z2434" s="249"/>
      <c r="AA2434" s="249"/>
      <c r="AB2434" s="249"/>
    </row>
    <row r="2435" spans="1:28" hidden="1" outlineLevel="1">
      <c r="A2435" s="249"/>
      <c r="B2435" s="332"/>
      <c r="C2435" s="395"/>
      <c r="D2435" s="395"/>
      <c r="E2435" s="395"/>
      <c r="F2435" s="395"/>
      <c r="G2435" s="395"/>
      <c r="H2435" s="395"/>
      <c r="I2435" s="395"/>
      <c r="J2435" s="395"/>
      <c r="K2435" s="395"/>
      <c r="L2435" s="395"/>
      <c r="M2435" s="395"/>
      <c r="N2435" s="395"/>
      <c r="O2435" s="395"/>
      <c r="P2435" s="395"/>
      <c r="Q2435" s="395"/>
      <c r="R2435" s="395"/>
      <c r="S2435" s="395"/>
      <c r="T2435" s="395"/>
      <c r="U2435" s="395"/>
      <c r="V2435" s="395"/>
      <c r="W2435" s="395"/>
      <c r="X2435" s="249"/>
      <c r="Y2435" s="249"/>
      <c r="Z2435" s="249"/>
      <c r="AA2435" s="249"/>
      <c r="AB2435" s="249"/>
    </row>
    <row r="2436" spans="1:28" collapsed="1">
      <c r="A2436" s="322"/>
      <c r="B2436" s="336" t="s">
        <v>192</v>
      </c>
      <c r="C2436" s="460">
        <f ca="1">(IF(OR($C2386&lt;&gt;"n/a",C2386&lt;&gt;"n/a"),IF(SUM(C2389:C2411)=0,0,IF((SUMPRODUCT(C2389:C2411,C2413:C2435)/SUM(C2389:C2411))&lt;0,1,(SUMPRODUCT(C2389:C2411,C2413:C2435)/SUM(C2389:C2411)))),"n/a"))</f>
        <v>0</v>
      </c>
      <c r="D2436" s="460">
        <f ca="1">(IF(OR($C2386&lt;&gt;"n/a",D2386&lt;&gt;"n/a"),IF(SUM(D2389:D2411)=0,0,IF((SUMPRODUCT(D2389:D2411,D2413:D2435)/SUM(D2389:D2411))&lt;0,1,(SUMPRODUCT(D2389:D2411,D2413:D2435)/SUM(D2389:D2411)))),"n/a"))</f>
        <v>0</v>
      </c>
      <c r="E2436" s="460">
        <f t="shared" ref="E2436:W2436" ca="1" si="3548">(IF(OR($C2386&lt;&gt;"n/a",E2386&lt;&gt;"n/a"),IF(SUM(E2389:E2411)=0,0,IF((SUMPRODUCT(E2389:E2411,E2413:E2435)/SUM(E2389:E2411))&lt;0,1,(SUMPRODUCT(E2389:E2411,E2413:E2435)/SUM(E2389:E2411)))),"n/a"))</f>
        <v>0</v>
      </c>
      <c r="F2436" s="460">
        <f t="shared" ca="1" si="3548"/>
        <v>0</v>
      </c>
      <c r="G2436" s="460">
        <f t="shared" ca="1" si="3548"/>
        <v>0</v>
      </c>
      <c r="H2436" s="460">
        <f t="shared" ca="1" si="3548"/>
        <v>0</v>
      </c>
      <c r="I2436" s="460">
        <f t="shared" ca="1" si="3548"/>
        <v>0</v>
      </c>
      <c r="J2436" s="460">
        <f t="shared" ca="1" si="3548"/>
        <v>0</v>
      </c>
      <c r="K2436" s="460">
        <f t="shared" ca="1" si="3548"/>
        <v>0</v>
      </c>
      <c r="L2436" s="460">
        <f t="shared" ca="1" si="3548"/>
        <v>0</v>
      </c>
      <c r="M2436" s="460">
        <f t="shared" ca="1" si="3548"/>
        <v>0</v>
      </c>
      <c r="N2436" s="460">
        <f t="shared" ca="1" si="3548"/>
        <v>0</v>
      </c>
      <c r="O2436" s="460">
        <f t="shared" ca="1" si="3548"/>
        <v>0</v>
      </c>
      <c r="P2436" s="460">
        <f t="shared" ca="1" si="3548"/>
        <v>0</v>
      </c>
      <c r="Q2436" s="460">
        <f t="shared" ca="1" si="3548"/>
        <v>0</v>
      </c>
      <c r="R2436" s="460">
        <f t="shared" ca="1" si="3548"/>
        <v>0</v>
      </c>
      <c r="S2436" s="460">
        <f t="shared" ca="1" si="3548"/>
        <v>0</v>
      </c>
      <c r="T2436" s="460">
        <f t="shared" ca="1" si="3548"/>
        <v>0</v>
      </c>
      <c r="U2436" s="460">
        <f t="shared" ca="1" si="3548"/>
        <v>0</v>
      </c>
      <c r="V2436" s="460">
        <f t="shared" ca="1" si="3548"/>
        <v>0</v>
      </c>
      <c r="W2436" s="460">
        <f t="shared" ca="1" si="3548"/>
        <v>0</v>
      </c>
      <c r="X2436" s="249"/>
      <c r="Y2436" s="249"/>
      <c r="Z2436" s="249"/>
      <c r="AA2436" s="249"/>
      <c r="AB2436" s="249"/>
    </row>
    <row r="2437" spans="1:28">
      <c r="A2437" s="249"/>
      <c r="B2437" s="249"/>
      <c r="C2437" s="395"/>
      <c r="D2437" s="395"/>
      <c r="E2437" s="395"/>
      <c r="F2437" s="395"/>
      <c r="G2437" s="395"/>
      <c r="H2437" s="395"/>
      <c r="I2437" s="395"/>
      <c r="J2437" s="395"/>
      <c r="K2437" s="395"/>
      <c r="L2437" s="395"/>
      <c r="M2437" s="395"/>
      <c r="N2437" s="395"/>
      <c r="O2437" s="395"/>
      <c r="P2437" s="395"/>
      <c r="Q2437" s="395"/>
      <c r="R2437" s="395"/>
      <c r="S2437" s="395"/>
      <c r="T2437" s="395"/>
      <c r="U2437" s="395"/>
      <c r="V2437" s="395"/>
      <c r="W2437" s="395"/>
      <c r="X2437" s="249"/>
      <c r="Y2437" s="249"/>
      <c r="Z2437" s="249"/>
      <c r="AA2437" s="249"/>
      <c r="AB2437" s="249"/>
    </row>
    <row r="2438" spans="1:28">
      <c r="A2438" s="72" t="s">
        <v>149</v>
      </c>
      <c r="B2438" s="142">
        <f>VLOOKUP($A2438,'RFM input'!$E$7:$F$56,2,FALSE)</f>
        <v>0</v>
      </c>
      <c r="C2438" s="402"/>
      <c r="D2438" s="402"/>
      <c r="E2438" s="403"/>
      <c r="F2438" s="403"/>
      <c r="G2438" s="403"/>
      <c r="H2438" s="403"/>
      <c r="I2438" s="403"/>
      <c r="J2438" s="403"/>
      <c r="K2438" s="403"/>
      <c r="L2438" s="403"/>
      <c r="M2438" s="403"/>
      <c r="N2438" s="403"/>
      <c r="O2438" s="403"/>
      <c r="P2438" s="403"/>
      <c r="Q2438" s="403"/>
      <c r="R2438" s="403"/>
      <c r="S2438" s="403"/>
      <c r="T2438" s="403"/>
      <c r="U2438" s="403"/>
      <c r="V2438" s="403"/>
      <c r="W2438" s="403"/>
      <c r="X2438" s="249"/>
      <c r="Y2438" s="249"/>
      <c r="Z2438" s="249"/>
      <c r="AA2438" s="249"/>
      <c r="AB2438" s="249"/>
    </row>
    <row r="2439" spans="1:28">
      <c r="A2439" s="378">
        <f>VALUE(REPLACE(A2438,1,12,""))</f>
        <v>46</v>
      </c>
      <c r="B2439" s="317" t="s">
        <v>195</v>
      </c>
      <c r="C2439" s="389">
        <f ca="1">OFFSET('TAB roll forward'!$H$7,A2439,0)</f>
        <v>0</v>
      </c>
      <c r="D2439" s="404">
        <f ca="1">'RAB remaining lives'!D2444</f>
        <v>0</v>
      </c>
      <c r="E2439" s="404">
        <f ca="1">'RAB remaining lives'!E2444</f>
        <v>0</v>
      </c>
      <c r="F2439" s="404">
        <f ca="1">'RAB remaining lives'!F2444</f>
        <v>0</v>
      </c>
      <c r="G2439" s="404">
        <f ca="1">'RAB remaining lives'!G2444</f>
        <v>0</v>
      </c>
      <c r="H2439" s="404">
        <f ca="1">'RAB remaining lives'!H2444</f>
        <v>0</v>
      </c>
      <c r="I2439" s="404">
        <f ca="1">'RAB remaining lives'!I2444</f>
        <v>0</v>
      </c>
      <c r="J2439" s="404">
        <f ca="1">'RAB remaining lives'!J2444</f>
        <v>0</v>
      </c>
      <c r="K2439" s="404">
        <f ca="1">'RAB remaining lives'!K2444</f>
        <v>0</v>
      </c>
      <c r="L2439" s="404">
        <f ca="1">'RAB remaining lives'!L2444</f>
        <v>0</v>
      </c>
      <c r="M2439" s="404">
        <f ca="1">'RAB remaining lives'!M2444</f>
        <v>0</v>
      </c>
      <c r="N2439" s="404">
        <f>'RAB remaining lives'!N2444</f>
        <v>0</v>
      </c>
      <c r="O2439" s="404">
        <f>'RAB remaining lives'!O2444</f>
        <v>0</v>
      </c>
      <c r="P2439" s="404">
        <f>'RAB remaining lives'!P2444</f>
        <v>0</v>
      </c>
      <c r="Q2439" s="404">
        <f>'RAB remaining lives'!Q2444</f>
        <v>0</v>
      </c>
      <c r="R2439" s="404">
        <f>'RAB remaining lives'!R2444</f>
        <v>0</v>
      </c>
      <c r="S2439" s="404">
        <f>'RAB remaining lives'!S2444</f>
        <v>0</v>
      </c>
      <c r="T2439" s="404">
        <f>'RAB remaining lives'!T2444</f>
        <v>0</v>
      </c>
      <c r="U2439" s="404">
        <f>'RAB remaining lives'!U2444</f>
        <v>0</v>
      </c>
      <c r="V2439" s="404">
        <f>'RAB remaining lives'!V2444</f>
        <v>0</v>
      </c>
      <c r="W2439" s="404">
        <f>'RAB remaining lives'!W2444</f>
        <v>0</v>
      </c>
      <c r="X2439" s="249"/>
      <c r="Y2439" s="249"/>
      <c r="Z2439" s="249"/>
      <c r="AA2439" s="249"/>
      <c r="AB2439" s="249"/>
    </row>
    <row r="2440" spans="1:28">
      <c r="A2440" s="249"/>
      <c r="B2440" s="249" t="s">
        <v>326</v>
      </c>
      <c r="C2440" s="391">
        <f ca="1">OFFSET('RFM input'!$X$6,$A2439,0)</f>
        <v>0</v>
      </c>
      <c r="D2440" s="390">
        <f ca="1">OFFSET('RFM input'!$Y$6,$A2439,0)</f>
        <v>0</v>
      </c>
      <c r="E2440" s="390">
        <f ca="1">OFFSET('RFM input'!$Y$6,$A2439,0)</f>
        <v>0</v>
      </c>
      <c r="F2440" s="390">
        <f ca="1">OFFSET('RFM input'!$Y$6,$A2439,0)</f>
        <v>0</v>
      </c>
      <c r="G2440" s="390">
        <f ca="1">OFFSET('RFM input'!$Y$6,$A2439,0)</f>
        <v>0</v>
      </c>
      <c r="H2440" s="390">
        <f ca="1">OFFSET('RFM input'!$Y$6,$A2439,0)</f>
        <v>0</v>
      </c>
      <c r="I2440" s="390">
        <f ca="1">OFFSET('RFM input'!$Y$6,'TAB remaining lives'!$A2439,0)</f>
        <v>0</v>
      </c>
      <c r="J2440" s="390">
        <f ca="1">OFFSET('RFM input'!$Y$6,'TAB remaining lives'!$A2439,0)</f>
        <v>0</v>
      </c>
      <c r="K2440" s="390">
        <f ca="1">OFFSET('RFM input'!$Y$6,'TAB remaining lives'!$A2439,0)</f>
        <v>0</v>
      </c>
      <c r="L2440" s="390">
        <f ca="1">OFFSET('RFM input'!$Y$6,'TAB remaining lives'!$A2439,0)</f>
        <v>0</v>
      </c>
      <c r="M2440" s="390">
        <f ca="1">OFFSET('RFM input'!$Y$6,'TAB remaining lives'!$A2439,0)</f>
        <v>0</v>
      </c>
      <c r="N2440" s="390"/>
      <c r="O2440" s="390"/>
      <c r="P2440" s="390"/>
      <c r="Q2440" s="390"/>
      <c r="R2440" s="390"/>
      <c r="S2440" s="390"/>
      <c r="T2440" s="390"/>
      <c r="U2440" s="390"/>
      <c r="V2440" s="390"/>
      <c r="W2440" s="390"/>
      <c r="X2440" s="249"/>
      <c r="Y2440" s="249"/>
      <c r="Z2440" s="249"/>
      <c r="AA2440" s="249"/>
      <c r="AB2440" s="249"/>
    </row>
    <row r="2441" spans="1:28">
      <c r="A2441" s="249"/>
      <c r="B2441" s="317" t="s">
        <v>300</v>
      </c>
      <c r="C2441" s="392"/>
      <c r="D2441" s="393">
        <f ca="1">IF(D$6=(OFFSET('RFM input'!$G$60,0,'RFM input'!$AA$7)),OFFSET('RFM input'!$I$454,$A2439,0),0)</f>
        <v>0</v>
      </c>
      <c r="E2441" s="390">
        <f ca="1">IF(E$6=(OFFSET('RFM input'!$G$60,0,'RFM input'!$AA$7)),OFFSET('RFM input'!$I$454,$A2439,0),0)</f>
        <v>0</v>
      </c>
      <c r="F2441" s="390">
        <f ca="1">IF(F$6=(OFFSET('RFM input'!$G$60,0,'RFM input'!$AA$7)),OFFSET('RFM input'!$I$454,$A2439,0),0)</f>
        <v>0</v>
      </c>
      <c r="G2441" s="390">
        <f ca="1">IF(G$6=(OFFSET('RFM input'!$G$60,0,'RFM input'!$AA$7)),OFFSET('RFM input'!$I$454,$A2439,0),0)</f>
        <v>0</v>
      </c>
      <c r="H2441" s="390">
        <f ca="1">IF(H$6=(OFFSET('RFM input'!$G$60,0,'RFM input'!$AA$7)),OFFSET('RFM input'!$I$454,$A2439,0),0)</f>
        <v>0</v>
      </c>
      <c r="I2441" s="390">
        <f ca="1">IF(I$6=(OFFSET('RFM input'!$G$60,0,'RFM input'!$AA$7)),OFFSET('RFM input'!$I$454,$A2439,0),0)</f>
        <v>0</v>
      </c>
      <c r="J2441" s="390">
        <f ca="1">IF(J$6=(OFFSET('RFM input'!$G$60,0,'RFM input'!$AA$7)),OFFSET('RFM input'!$I$454,$A2439,0),0)</f>
        <v>0</v>
      </c>
      <c r="K2441" s="390">
        <f ca="1">IF(K$6=(OFFSET('RFM input'!$G$60,0,'RFM input'!$AA$7)),OFFSET('RFM input'!$I$454,$A2439,0),0)</f>
        <v>0</v>
      </c>
      <c r="L2441" s="390">
        <f ca="1">IF(L$6=(OFFSET('RFM input'!$G$60,0,'RFM input'!$AA$7)),OFFSET('RFM input'!$I$454,$A2439,0),0)</f>
        <v>0</v>
      </c>
      <c r="M2441" s="390">
        <f ca="1">IF(M$6=(OFFSET('RFM input'!$G$60,0,'RFM input'!$AA$7)),OFFSET('RFM input'!$I$454,$A2439,0),0)</f>
        <v>0</v>
      </c>
      <c r="N2441" s="390"/>
      <c r="O2441" s="390"/>
      <c r="P2441" s="390"/>
      <c r="Q2441" s="390"/>
      <c r="R2441" s="390"/>
      <c r="S2441" s="390"/>
      <c r="T2441" s="390"/>
      <c r="U2441" s="390"/>
      <c r="V2441" s="390"/>
      <c r="W2441" s="390"/>
      <c r="X2441" s="249"/>
      <c r="Y2441" s="249"/>
      <c r="Z2441" s="249"/>
      <c r="AA2441" s="249"/>
      <c r="AB2441" s="249"/>
    </row>
    <row r="2442" spans="1:28">
      <c r="A2442" s="249"/>
      <c r="B2442" s="317" t="s">
        <v>309</v>
      </c>
      <c r="C2442" s="392"/>
      <c r="D2442" s="391">
        <f ca="1">IF(D$6=(OFFSET('RFM input'!$G$60,0,'RFM input'!$AA$7)),OFFSET('RFM input'!$K$454,$A2439,0),0)</f>
        <v>0</v>
      </c>
      <c r="E2442" s="394">
        <f ca="1">IF(E$6=(OFFSET('RFM input'!$G$60,0,'RFM input'!$AA$7)),OFFSET('RFM input'!$K$454,$A2439,0),0)</f>
        <v>0</v>
      </c>
      <c r="F2442" s="394">
        <f ca="1">IF(F$6=(OFFSET('RFM input'!$G$60,0,'RFM input'!$AA$7)),OFFSET('RFM input'!$K$454,$A2439,0),0)</f>
        <v>0</v>
      </c>
      <c r="G2442" s="394">
        <f ca="1">IF(G$6=(OFFSET('RFM input'!$G$60,0,'RFM input'!$AA$7)),OFFSET('RFM input'!$K$454,$A2439,0),0)</f>
        <v>0</v>
      </c>
      <c r="H2442" s="394">
        <f ca="1">IF(H$6=(OFFSET('RFM input'!$G$60,0,'RFM input'!$AA$7)),OFFSET('RFM input'!$K$454,$A2439,0),0)</f>
        <v>0</v>
      </c>
      <c r="I2442" s="394">
        <f ca="1">IF(I$6=(OFFSET('RFM input'!$G$60,0,'RFM input'!$AA$7)),OFFSET('RFM input'!$K$454,$A2439,0),0)</f>
        <v>0</v>
      </c>
      <c r="J2442" s="394">
        <f ca="1">IF(J$6=(OFFSET('RFM input'!$G$60,0,'RFM input'!$AA$7)),OFFSET('RFM input'!$K$454,$A2439,0),0)</f>
        <v>0</v>
      </c>
      <c r="K2442" s="394">
        <f ca="1">IF(K$6=(OFFSET('RFM input'!$G$60,0,'RFM input'!$AA$7)),OFFSET('RFM input'!$K$454,$A2439,0),0)</f>
        <v>0</v>
      </c>
      <c r="L2442" s="394">
        <f ca="1">IF(L$6=(OFFSET('RFM input'!$G$60,0,'RFM input'!$AA$7)),OFFSET('RFM input'!$K$454,$A2439,0),0)</f>
        <v>0</v>
      </c>
      <c r="M2442" s="394">
        <f ca="1">IF(M$6=(OFFSET('RFM input'!$G$60,0,'RFM input'!$AA$7)),OFFSET('RFM input'!$K$454,$A2439,0),0)</f>
        <v>0</v>
      </c>
      <c r="N2442" s="394"/>
      <c r="O2442" s="394"/>
      <c r="P2442" s="394"/>
      <c r="Q2442" s="394"/>
      <c r="R2442" s="394"/>
      <c r="S2442" s="394"/>
      <c r="T2442" s="394"/>
      <c r="U2442" s="394"/>
      <c r="V2442" s="394"/>
      <c r="W2442" s="394"/>
      <c r="X2442" s="249"/>
      <c r="Y2442" s="249"/>
      <c r="Z2442" s="249"/>
      <c r="AA2442" s="249"/>
      <c r="AB2442" s="249"/>
    </row>
    <row r="2443" spans="1:28" hidden="1" outlineLevel="1">
      <c r="A2443" s="459">
        <v>-1</v>
      </c>
      <c r="B2443" s="309" t="s">
        <v>303</v>
      </c>
      <c r="C2443" s="395"/>
      <c r="D2443" s="395">
        <f t="shared" ref="D2443" ca="1" si="3549">IF(D2467="n/a",0,IF(AND(D2441=0,C2443=0),0,
IF(AND(D2441&lt;&gt;0,C2443=0),D2441,
IF(AND(D2442&lt;&gt;0,C2443&lt;&gt;0),(C2443-(C2443/C2467))+D2441,
IF(C2467&lt;1,0,(C2443-(C2443/C2467)))))))</f>
        <v>0</v>
      </c>
      <c r="E2443" s="395">
        <f t="shared" ref="E2443" ca="1" si="3550">IF(E2467="n/a",0,IF(AND(E2441=0,D2443=0),0,
IF(AND(E2441&lt;&gt;0,D2443=0),E2441,
IF(AND(E2442&lt;&gt;0,D2443&lt;&gt;0),(D2443-(D2443/D2467))+E2441,
IF(D2467&lt;1,0,(D2443-(D2443/D2467)))))))</f>
        <v>0</v>
      </c>
      <c r="F2443" s="395">
        <f t="shared" ref="F2443" ca="1" si="3551">IF(F2467="n/a",0,IF(AND(F2441=0,E2443=0),0,
IF(AND(F2441&lt;&gt;0,E2443=0),F2441,
IF(AND(F2442&lt;&gt;0,E2443&lt;&gt;0),(E2443-(E2443/E2467))+F2441,
IF(E2467&lt;1,0,(E2443-(E2443/E2467)))))))</f>
        <v>0</v>
      </c>
      <c r="G2443" s="395">
        <f t="shared" ref="G2443" ca="1" si="3552">IF(G2467="n/a",0,IF(AND(G2441=0,F2443=0),0,
IF(AND(G2441&lt;&gt;0,F2443=0),G2441,
IF(AND(G2442&lt;&gt;0,F2443&lt;&gt;0),(F2443-(F2443/F2467))+G2441,
IF(F2467&lt;1,0,(F2443-(F2443/F2467)))))))</f>
        <v>0</v>
      </c>
      <c r="H2443" s="395">
        <f ca="1">IF(H2467="n/a",0,IF(AND(H2441=0,G2443=0),0,
IF(AND(H2441&lt;&gt;0,G2443=0),H2441,
IF(AND(H2442&lt;&gt;0,G2443&lt;&gt;0),(G2443-(G2443/G2467))+H2441,
IF(G2467&lt;1,0,(G2443-(G2443/G2467)))))))</f>
        <v>0</v>
      </c>
      <c r="I2443" s="395">
        <f t="shared" ref="I2443" ca="1" si="3553">IF(I2467="n/a",0,IF(AND(I2441=0,H2443=0),0,
IF(AND(I2441&lt;&gt;0,H2443=0),I2441,
IF(AND(I2442&lt;&gt;0,H2443&lt;&gt;0),(H2443-(H2443/H2467))+I2441,
IF(H2467&lt;1,0,(H2443-(H2443/H2467)))))))</f>
        <v>0</v>
      </c>
      <c r="J2443" s="395">
        <f t="shared" ref="J2443" ca="1" si="3554">IF(J2467="n/a",0,IF(AND(J2441=0,I2443=0),0,
IF(AND(J2441&lt;&gt;0,I2443=0),J2441,
IF(AND(J2442&lt;&gt;0,I2443&lt;&gt;0),(I2443-(I2443/I2467))+J2441,
IF(I2467&lt;1,0,(I2443-(I2443/I2467)))))))</f>
        <v>0</v>
      </c>
      <c r="K2443" s="395">
        <f t="shared" ref="K2443" ca="1" si="3555">IF(K2467="n/a",0,IF(AND(K2441=0,J2443=0),0,
IF(AND(K2441&lt;&gt;0,J2443=0),K2441,
IF(AND(K2442&lt;&gt;0,J2443&lt;&gt;0),(J2443-(J2443/J2467))+K2441,
IF(J2467&lt;1,0,(J2443-(J2443/J2467)))))))</f>
        <v>0</v>
      </c>
      <c r="L2443" s="395">
        <f t="shared" ref="L2443" ca="1" si="3556">IF(L2467="n/a",0,IF(AND(L2441=0,K2443=0),0,
IF(AND(L2441&lt;&gt;0,K2443=0),L2441,
IF(AND(L2442&lt;&gt;0,K2443&lt;&gt;0),(K2443-(K2443/K2467))+L2441,
IF(K2467&lt;1,0,(K2443-(K2443/K2467)))))))</f>
        <v>0</v>
      </c>
      <c r="M2443" s="395">
        <f t="shared" ref="M2443" ca="1" si="3557">IF(M2467="n/a",0,IF(AND(M2441=0,L2443=0),0,
IF(AND(M2441&lt;&gt;0,L2443=0),M2441,
IF(AND(M2442&lt;&gt;0,L2443&lt;&gt;0),(L2443-(L2443/L2467))+M2441,
IF(L2467&lt;1,0,(L2443-(L2443/L2467)))))))</f>
        <v>0</v>
      </c>
      <c r="N2443" s="395">
        <f t="shared" ref="N2443" ca="1" si="3558">IF(N2467="n/a",0,IF(AND(N2441=0,M2443=0),0,
IF(AND(N2441&lt;&gt;0,M2443=0),N2441,
IF(AND(N2442&lt;&gt;0,M2443&lt;&gt;0),(M2443-(M2443/M2467))+N2441,
IF(M2467&lt;1,0,(M2443-(M2443/M2467)))))))</f>
        <v>0</v>
      </c>
      <c r="O2443" s="395">
        <f t="shared" ref="O2443" ca="1" si="3559">IF(O2467="n/a",0,IF(AND(O2441=0,N2443=0),0,
IF(AND(O2441&lt;&gt;0,N2443=0),O2441,
IF(AND(O2442&lt;&gt;0,N2443&lt;&gt;0),(N2443-(N2443/N2467))+O2441,
IF(N2467&lt;1,0,(N2443-(N2443/N2467)))))))</f>
        <v>0</v>
      </c>
      <c r="P2443" s="395">
        <f t="shared" ref="P2443" ca="1" si="3560">IF(P2467="n/a",0,IF(AND(P2441=0,O2443=0),0,
IF(AND(P2441&lt;&gt;0,O2443=0),P2441,
IF(AND(P2442&lt;&gt;0,O2443&lt;&gt;0),(O2443-(O2443/O2467))+P2441,
IF(O2467&lt;1,0,(O2443-(O2443/O2467)))))))</f>
        <v>0</v>
      </c>
      <c r="Q2443" s="395">
        <f t="shared" ref="Q2443" ca="1" si="3561">IF(Q2467="n/a",0,IF(AND(Q2441=0,P2443=0),0,
IF(AND(Q2441&lt;&gt;0,P2443=0),Q2441,
IF(AND(Q2442&lt;&gt;0,P2443&lt;&gt;0),(P2443-(P2443/P2467))+Q2441,
IF(P2467&lt;1,0,(P2443-(P2443/P2467)))))))</f>
        <v>0</v>
      </c>
      <c r="R2443" s="395">
        <f t="shared" ref="R2443" ca="1" si="3562">IF(R2467="n/a",0,IF(AND(R2441=0,Q2443=0),0,
IF(AND(R2441&lt;&gt;0,Q2443=0),R2441,
IF(AND(R2442&lt;&gt;0,Q2443&lt;&gt;0),(Q2443-(Q2443/Q2467))+R2441,
IF(Q2467&lt;1,0,(Q2443-(Q2443/Q2467)))))))</f>
        <v>0</v>
      </c>
      <c r="S2443" s="395">
        <f t="shared" ref="S2443" ca="1" si="3563">IF(S2467="n/a",0,IF(AND(S2441=0,R2443=0),0,
IF(AND(S2441&lt;&gt;0,R2443=0),S2441,
IF(AND(S2442&lt;&gt;0,R2443&lt;&gt;0),(R2443-(R2443/R2467))+S2441,
IF(R2467&lt;1,0,(R2443-(R2443/R2467)))))))</f>
        <v>0</v>
      </c>
      <c r="T2443" s="395">
        <f t="shared" ref="T2443" ca="1" si="3564">IF(T2467="n/a",0,IF(AND(T2441=0,S2443=0),0,
IF(AND(T2441&lt;&gt;0,S2443=0),T2441,
IF(AND(T2442&lt;&gt;0,S2443&lt;&gt;0),(S2443-(S2443/S2467))+T2441,
IF(S2467&lt;1,0,(S2443-(S2443/S2467)))))))</f>
        <v>0</v>
      </c>
      <c r="U2443" s="395">
        <f t="shared" ref="U2443" ca="1" si="3565">IF(U2467="n/a",0,IF(AND(U2441=0,T2443=0),0,
IF(AND(U2441&lt;&gt;0,T2443=0),U2441,
IF(AND(U2442&lt;&gt;0,T2443&lt;&gt;0),(T2443-(T2443/T2467))+U2441,
IF(T2467&lt;1,0,(T2443-(T2443/T2467)))))))</f>
        <v>0</v>
      </c>
      <c r="V2443" s="395">
        <f t="shared" ref="V2443" ca="1" si="3566">IF(V2467="n/a",0,IF(AND(V2441=0,U2443=0),0,
IF(AND(V2441&lt;&gt;0,U2443=0),V2441,
IF(AND(V2442&lt;&gt;0,U2443&lt;&gt;0),(U2443-(U2443/U2467))+V2441,
IF(U2467&lt;1,0,(U2443-(U2443/U2467)))))))</f>
        <v>0</v>
      </c>
      <c r="W2443" s="395">
        <f t="shared" ref="W2443" ca="1" si="3567">IF(W2467="n/a",0,IF(AND(W2441=0,V2443=0),0,
IF(AND(W2441&lt;&gt;0,V2443=0),W2441,
IF(AND(W2442&lt;&gt;0,V2443&lt;&gt;0),(V2443-(V2443/V2467))+W2441,
IF(V2467&lt;1,0,(V2443-(V2443/V2467)))))))</f>
        <v>0</v>
      </c>
      <c r="X2443" s="249"/>
      <c r="Y2443" s="249"/>
      <c r="Z2443" s="249"/>
      <c r="AA2443" s="249"/>
      <c r="AB2443" s="249"/>
    </row>
    <row r="2444" spans="1:28" hidden="1" outlineLevel="1">
      <c r="A2444" s="331">
        <v>0</v>
      </c>
      <c r="B2444" s="309" t="s">
        <v>194</v>
      </c>
      <c r="C2444" s="400">
        <f ca="1">C2439</f>
        <v>0</v>
      </c>
      <c r="D2444" s="395">
        <f ca="1">IF(C2468="n/a",C2444,IFERROR(IF((OFFSET($C2444,0,$A2444))&lt;0,
MIN(0,C2444-(OFFSET($C2444,0,$A2444)/(OFFSET($C2439,-$A2443,$A2444)))),
MAX(0,C2444-(OFFSET($C2444,0,$A2444)/(OFFSET($C2439,-$A2443,$A2444))))),0))</f>
        <v>0</v>
      </c>
      <c r="E2444" s="395">
        <f t="shared" ref="E2444" ca="1" si="3568">IF(D2468="n/a",D2444,IFERROR(IF((OFFSET($C2444,0,$A2444))&lt;0,
MIN(0,D2444-(OFFSET($C2444,0,$A2444)/(OFFSET($C2439,-$A2443,$A2444)))),
MAX(0,D2444-(OFFSET($C2444,0,$A2444)/(OFFSET($C2439,-$A2443,$A2444))))),0))</f>
        <v>0</v>
      </c>
      <c r="F2444" s="395">
        <f t="shared" ref="F2444:F2445" ca="1" si="3569">IF(E2468="n/a",E2444,IFERROR(IF((OFFSET($C2444,0,$A2444))&lt;0,
MIN(0,E2444-(OFFSET($C2444,0,$A2444)/(OFFSET($C2439,-$A2443,$A2444)))),
MAX(0,E2444-(OFFSET($C2444,0,$A2444)/(OFFSET($C2439,-$A2443,$A2444))))),0))</f>
        <v>0</v>
      </c>
      <c r="G2444" s="395">
        <f t="shared" ref="G2444:G2446" ca="1" si="3570">IF(F2468="n/a",F2444,IFERROR(IF((OFFSET($C2444,0,$A2444))&lt;0,
MIN(0,F2444-(OFFSET($C2444,0,$A2444)/(OFFSET($C2439,-$A2443,$A2444)))),
MAX(0,F2444-(OFFSET($C2444,0,$A2444)/(OFFSET($C2439,-$A2443,$A2444))))),0))</f>
        <v>0</v>
      </c>
      <c r="H2444" s="395">
        <f t="shared" ref="H2444:H2447" ca="1" si="3571">IF(G2468="n/a",G2444,IFERROR(IF((OFFSET($C2444,0,$A2444))&lt;0,
MIN(0,G2444-(OFFSET($C2444,0,$A2444)/(OFFSET($C2439,-$A2443,$A2444)))),
MAX(0,G2444-(OFFSET($C2444,0,$A2444)/(OFFSET($C2439,-$A2443,$A2444))))),0))</f>
        <v>0</v>
      </c>
      <c r="I2444" s="395">
        <f t="shared" ref="I2444:I2448" ca="1" si="3572">IF(H2468="n/a",H2444,IFERROR(IF((OFFSET($C2444,0,$A2444))&lt;0,
MIN(0,H2444-(OFFSET($C2444,0,$A2444)/(OFFSET($C2439,-$A2443,$A2444)))),
MAX(0,H2444-(OFFSET($C2444,0,$A2444)/(OFFSET($C2439,-$A2443,$A2444))))),0))</f>
        <v>0</v>
      </c>
      <c r="J2444" s="395">
        <f t="shared" ref="J2444:J2449" ca="1" si="3573">IF(I2468="n/a",I2444,IFERROR(IF((OFFSET($C2444,0,$A2444))&lt;0,
MIN(0,I2444-(OFFSET($C2444,0,$A2444)/(OFFSET($C2439,-$A2443,$A2444)))),
MAX(0,I2444-(OFFSET($C2444,0,$A2444)/(OFFSET($C2439,-$A2443,$A2444))))),0))</f>
        <v>0</v>
      </c>
      <c r="K2444" s="395">
        <f t="shared" ref="K2444:K2450" ca="1" si="3574">IF(J2468="n/a",J2444,IFERROR(IF((OFFSET($C2444,0,$A2444))&lt;0,
MIN(0,J2444-(OFFSET($C2444,0,$A2444)/(OFFSET($C2439,-$A2443,$A2444)))),
MAX(0,J2444-(OFFSET($C2444,0,$A2444)/(OFFSET($C2439,-$A2443,$A2444))))),0))</f>
        <v>0</v>
      </c>
      <c r="L2444" s="395">
        <f t="shared" ref="L2444:L2451" ca="1" si="3575">IF(K2468="n/a",K2444,IFERROR(IF((OFFSET($C2444,0,$A2444))&lt;0,
MIN(0,K2444-(OFFSET($C2444,0,$A2444)/(OFFSET($C2439,-$A2443,$A2444)))),
MAX(0,K2444-(OFFSET($C2444,0,$A2444)/(OFFSET($C2439,-$A2443,$A2444))))),0))</f>
        <v>0</v>
      </c>
      <c r="M2444" s="395">
        <f t="shared" ref="M2444:M2452" ca="1" si="3576">IF(L2468="n/a",L2444,IFERROR(IF((OFFSET($C2444,0,$A2444))&lt;0,
MIN(0,L2444-(OFFSET($C2444,0,$A2444)/(OFFSET($C2439,-$A2443,$A2444)))),
MAX(0,L2444-(OFFSET($C2444,0,$A2444)/(OFFSET($C2439,-$A2443,$A2444))))),0))</f>
        <v>0</v>
      </c>
      <c r="N2444" s="395">
        <f t="shared" ref="N2444:N2453" ca="1" si="3577">IF(M2468="n/a",M2444,IFERROR(IF((OFFSET($C2444,0,$A2444))&lt;0,
MIN(0,M2444-(OFFSET($C2444,0,$A2444)/(OFFSET($C2439,-$A2443,$A2444)))),
MAX(0,M2444-(OFFSET($C2444,0,$A2444)/(OFFSET($C2439,-$A2443,$A2444))))),0))</f>
        <v>0</v>
      </c>
      <c r="O2444" s="395">
        <f t="shared" ref="O2444:O2454" ca="1" si="3578">IF(N2468="n/a",N2444,IFERROR(IF((OFFSET($C2444,0,$A2444))&lt;0,
MIN(0,N2444-(OFFSET($C2444,0,$A2444)/(OFFSET($C2439,-$A2443,$A2444)))),
MAX(0,N2444-(OFFSET($C2444,0,$A2444)/(OFFSET($C2439,-$A2443,$A2444))))),0))</f>
        <v>0</v>
      </c>
      <c r="P2444" s="395">
        <f t="shared" ref="P2444:P2455" ca="1" si="3579">IF(O2468="n/a",O2444,IFERROR(IF((OFFSET($C2444,0,$A2444))&lt;0,
MIN(0,O2444-(OFFSET($C2444,0,$A2444)/(OFFSET($C2439,-$A2443,$A2444)))),
MAX(0,O2444-(OFFSET($C2444,0,$A2444)/(OFFSET($C2439,-$A2443,$A2444))))),0))</f>
        <v>0</v>
      </c>
      <c r="Q2444" s="395">
        <f t="shared" ref="Q2444:Q2456" ca="1" si="3580">IF(P2468="n/a",P2444,IFERROR(IF((OFFSET($C2444,0,$A2444))&lt;0,
MIN(0,P2444-(OFFSET($C2444,0,$A2444)/(OFFSET($C2439,-$A2443,$A2444)))),
MAX(0,P2444-(OFFSET($C2444,0,$A2444)/(OFFSET($C2439,-$A2443,$A2444))))),0))</f>
        <v>0</v>
      </c>
      <c r="R2444" s="395">
        <f t="shared" ref="R2444:R2457" ca="1" si="3581">IF(Q2468="n/a",Q2444,IFERROR(IF((OFFSET($C2444,0,$A2444))&lt;0,
MIN(0,Q2444-(OFFSET($C2444,0,$A2444)/(OFFSET($C2439,-$A2443,$A2444)))),
MAX(0,Q2444-(OFFSET($C2444,0,$A2444)/(OFFSET($C2439,-$A2443,$A2444))))),0))</f>
        <v>0</v>
      </c>
      <c r="S2444" s="395">
        <f t="shared" ref="S2444:S2458" ca="1" si="3582">IF(R2468="n/a",R2444,IFERROR(IF((OFFSET($C2444,0,$A2444))&lt;0,
MIN(0,R2444-(OFFSET($C2444,0,$A2444)/(OFFSET($C2439,-$A2443,$A2444)))),
MAX(0,R2444-(OFFSET($C2444,0,$A2444)/(OFFSET($C2439,-$A2443,$A2444))))),0))</f>
        <v>0</v>
      </c>
      <c r="T2444" s="395">
        <f t="shared" ref="T2444:T2459" ca="1" si="3583">IF(S2468="n/a",S2444,IFERROR(IF((OFFSET($C2444,0,$A2444))&lt;0,
MIN(0,S2444-(OFFSET($C2444,0,$A2444)/(OFFSET($C2439,-$A2443,$A2444)))),
MAX(0,S2444-(OFFSET($C2444,0,$A2444)/(OFFSET($C2439,-$A2443,$A2444))))),0))</f>
        <v>0</v>
      </c>
      <c r="U2444" s="395">
        <f t="shared" ref="U2444:U2460" ca="1" si="3584">IF(T2468="n/a",T2444,IFERROR(IF((OFFSET($C2444,0,$A2444))&lt;0,
MIN(0,T2444-(OFFSET($C2444,0,$A2444)/(OFFSET($C2439,-$A2443,$A2444)))),
MAX(0,T2444-(OFFSET($C2444,0,$A2444)/(OFFSET($C2439,-$A2443,$A2444))))),0))</f>
        <v>0</v>
      </c>
      <c r="V2444" s="395">
        <f t="shared" ref="V2444:V2461" ca="1" si="3585">IF(U2468="n/a",U2444,IFERROR(IF((OFFSET($C2444,0,$A2444))&lt;0,
MIN(0,U2444-(OFFSET($C2444,0,$A2444)/(OFFSET($C2439,-$A2443,$A2444)))),
MAX(0,U2444-(OFFSET($C2444,0,$A2444)/(OFFSET($C2439,-$A2443,$A2444))))),0))</f>
        <v>0</v>
      </c>
      <c r="W2444" s="395">
        <f t="shared" ref="W2444:W2462" ca="1" si="3586">IF(V2468="n/a",V2444,IFERROR(IF((OFFSET($C2444,0,$A2444))&lt;0,
MIN(0,V2444-(OFFSET($C2444,0,$A2444)/(OFFSET($C2439,-$A2443,$A2444)))),
MAX(0,V2444-(OFFSET($C2444,0,$A2444)/(OFFSET($C2439,-$A2443,$A2444))))),0))</f>
        <v>0</v>
      </c>
      <c r="X2444" s="249"/>
      <c r="Y2444" s="249"/>
      <c r="Z2444" s="249"/>
      <c r="AA2444" s="249"/>
      <c r="AB2444" s="249"/>
    </row>
    <row r="2445" spans="1:28" hidden="1" outlineLevel="1">
      <c r="A2445" s="331">
        <v>1</v>
      </c>
      <c r="B2445" s="309" t="str">
        <f t="shared" ref="B2445:B2464" ca="1" si="3587">"Depreciated Net Capex "&amp;OFFSET($C$6,0,A2445)</f>
        <v>Depreciated Net Capex 2013</v>
      </c>
      <c r="C2445" s="396"/>
      <c r="D2445" s="397">
        <f ca="1">D2439</f>
        <v>0</v>
      </c>
      <c r="E2445" s="395">
        <f ca="1">IF(D2469="n/a",D2445,IFERROR(IF((OFFSET($C2445,0,$A2445))&lt;0,
MIN(0,D2445-(OFFSET($C2445,0,$A2445)/(OFFSET($C2440,-$A2444,$A2445)))),
MAX(0,D2445-(OFFSET($C2445,0,$A2445)/(OFFSET($C2440,-$A2444,$A2445))))),0))</f>
        <v>0</v>
      </c>
      <c r="F2445" s="395">
        <f t="shared" ca="1" si="3569"/>
        <v>0</v>
      </c>
      <c r="G2445" s="395">
        <f t="shared" ca="1" si="3570"/>
        <v>0</v>
      </c>
      <c r="H2445" s="395">
        <f t="shared" ca="1" si="3571"/>
        <v>0</v>
      </c>
      <c r="I2445" s="395">
        <f t="shared" ca="1" si="3572"/>
        <v>0</v>
      </c>
      <c r="J2445" s="395">
        <f t="shared" ca="1" si="3573"/>
        <v>0</v>
      </c>
      <c r="K2445" s="395">
        <f t="shared" ca="1" si="3574"/>
        <v>0</v>
      </c>
      <c r="L2445" s="395">
        <f t="shared" ca="1" si="3575"/>
        <v>0</v>
      </c>
      <c r="M2445" s="395">
        <f t="shared" ca="1" si="3576"/>
        <v>0</v>
      </c>
      <c r="N2445" s="395">
        <f t="shared" ca="1" si="3577"/>
        <v>0</v>
      </c>
      <c r="O2445" s="395">
        <f t="shared" ca="1" si="3578"/>
        <v>0</v>
      </c>
      <c r="P2445" s="395">
        <f t="shared" ca="1" si="3579"/>
        <v>0</v>
      </c>
      <c r="Q2445" s="395">
        <f t="shared" ca="1" si="3580"/>
        <v>0</v>
      </c>
      <c r="R2445" s="395">
        <f t="shared" ca="1" si="3581"/>
        <v>0</v>
      </c>
      <c r="S2445" s="395">
        <f t="shared" ca="1" si="3582"/>
        <v>0</v>
      </c>
      <c r="T2445" s="395">
        <f t="shared" ca="1" si="3583"/>
        <v>0</v>
      </c>
      <c r="U2445" s="395">
        <f t="shared" ca="1" si="3584"/>
        <v>0</v>
      </c>
      <c r="V2445" s="395">
        <f t="shared" ca="1" si="3585"/>
        <v>0</v>
      </c>
      <c r="W2445" s="395">
        <f t="shared" ca="1" si="3586"/>
        <v>0</v>
      </c>
      <c r="X2445" s="249"/>
      <c r="Y2445" s="249"/>
      <c r="Z2445" s="249"/>
      <c r="AA2445" s="249"/>
      <c r="AB2445" s="249"/>
    </row>
    <row r="2446" spans="1:28" hidden="1" outlineLevel="1">
      <c r="A2446" s="331">
        <v>2</v>
      </c>
      <c r="B2446" s="309" t="str">
        <f t="shared" ca="1" si="3587"/>
        <v>Depreciated Net Capex 2014</v>
      </c>
      <c r="C2446" s="398"/>
      <c r="D2446" s="399"/>
      <c r="E2446" s="397">
        <f ca="1">E2439</f>
        <v>0</v>
      </c>
      <c r="F2446" s="395">
        <f ca="1">IF(E2470="n/a",E2446,IFERROR(IF((OFFSET($C2446,0,$A2446))&lt;0,
MIN(0,E2446-(OFFSET($C2446,0,$A2446)/(OFFSET($C2441,-$A2445,$A2446)))),
MAX(0,E2446-(OFFSET($C2446,0,$A2446)/(OFFSET($C2441,-$A2445,$A2446))))),0))</f>
        <v>0</v>
      </c>
      <c r="G2446" s="395">
        <f t="shared" ca="1" si="3570"/>
        <v>0</v>
      </c>
      <c r="H2446" s="395">
        <f t="shared" ca="1" si="3571"/>
        <v>0</v>
      </c>
      <c r="I2446" s="395">
        <f t="shared" ca="1" si="3572"/>
        <v>0</v>
      </c>
      <c r="J2446" s="395">
        <f t="shared" ca="1" si="3573"/>
        <v>0</v>
      </c>
      <c r="K2446" s="395">
        <f t="shared" ca="1" si="3574"/>
        <v>0</v>
      </c>
      <c r="L2446" s="395">
        <f t="shared" ca="1" si="3575"/>
        <v>0</v>
      </c>
      <c r="M2446" s="395">
        <f t="shared" ca="1" si="3576"/>
        <v>0</v>
      </c>
      <c r="N2446" s="395">
        <f t="shared" ca="1" si="3577"/>
        <v>0</v>
      </c>
      <c r="O2446" s="395">
        <f t="shared" ca="1" si="3578"/>
        <v>0</v>
      </c>
      <c r="P2446" s="395">
        <f t="shared" ca="1" si="3579"/>
        <v>0</v>
      </c>
      <c r="Q2446" s="395">
        <f t="shared" ca="1" si="3580"/>
        <v>0</v>
      </c>
      <c r="R2446" s="395">
        <f t="shared" ca="1" si="3581"/>
        <v>0</v>
      </c>
      <c r="S2446" s="395">
        <f t="shared" ca="1" si="3582"/>
        <v>0</v>
      </c>
      <c r="T2446" s="395">
        <f t="shared" ca="1" si="3583"/>
        <v>0</v>
      </c>
      <c r="U2446" s="395">
        <f t="shared" ca="1" si="3584"/>
        <v>0</v>
      </c>
      <c r="V2446" s="395">
        <f t="shared" ca="1" si="3585"/>
        <v>0</v>
      </c>
      <c r="W2446" s="395">
        <f t="shared" ca="1" si="3586"/>
        <v>0</v>
      </c>
      <c r="X2446" s="334"/>
      <c r="Y2446" s="249"/>
      <c r="Z2446" s="249"/>
      <c r="AA2446" s="249"/>
      <c r="AB2446" s="249"/>
    </row>
    <row r="2447" spans="1:28" hidden="1" outlineLevel="1">
      <c r="A2447" s="331">
        <v>3</v>
      </c>
      <c r="B2447" s="309" t="str">
        <f t="shared" ca="1" si="3587"/>
        <v>Depreciated Net Capex 2015</v>
      </c>
      <c r="C2447" s="398"/>
      <c r="D2447" s="398"/>
      <c r="E2447" s="399"/>
      <c r="F2447" s="400">
        <f ca="1">F2439</f>
        <v>0</v>
      </c>
      <c r="G2447" s="395">
        <f ca="1">IF(F2471="n/a",F2447,IFERROR(IF((OFFSET($C2447,0,$A2447))&lt;0,
MIN(0,F2447-(OFFSET($C2447,0,$A2447)/(OFFSET($C2442,-$A2446,$A2447)))),
MAX(0,F2447-(OFFSET($C2447,0,$A2447)/(OFFSET($C2442,-$A2446,$A2447))))),0))</f>
        <v>0</v>
      </c>
      <c r="H2447" s="395">
        <f t="shared" ca="1" si="3571"/>
        <v>0</v>
      </c>
      <c r="I2447" s="395">
        <f t="shared" ca="1" si="3572"/>
        <v>0</v>
      </c>
      <c r="J2447" s="395">
        <f t="shared" ca="1" si="3573"/>
        <v>0</v>
      </c>
      <c r="K2447" s="395">
        <f t="shared" ca="1" si="3574"/>
        <v>0</v>
      </c>
      <c r="L2447" s="395">
        <f t="shared" ca="1" si="3575"/>
        <v>0</v>
      </c>
      <c r="M2447" s="395">
        <f t="shared" ca="1" si="3576"/>
        <v>0</v>
      </c>
      <c r="N2447" s="395">
        <f t="shared" ca="1" si="3577"/>
        <v>0</v>
      </c>
      <c r="O2447" s="395">
        <f t="shared" ca="1" si="3578"/>
        <v>0</v>
      </c>
      <c r="P2447" s="395">
        <f t="shared" ca="1" si="3579"/>
        <v>0</v>
      </c>
      <c r="Q2447" s="395">
        <f t="shared" ca="1" si="3580"/>
        <v>0</v>
      </c>
      <c r="R2447" s="395">
        <f t="shared" ca="1" si="3581"/>
        <v>0</v>
      </c>
      <c r="S2447" s="395">
        <f t="shared" ca="1" si="3582"/>
        <v>0</v>
      </c>
      <c r="T2447" s="395">
        <f t="shared" ca="1" si="3583"/>
        <v>0</v>
      </c>
      <c r="U2447" s="395">
        <f t="shared" ca="1" si="3584"/>
        <v>0</v>
      </c>
      <c r="V2447" s="395">
        <f t="shared" ca="1" si="3585"/>
        <v>0</v>
      </c>
      <c r="W2447" s="395">
        <f t="shared" ca="1" si="3586"/>
        <v>0</v>
      </c>
      <c r="X2447" s="334"/>
      <c r="Y2447" s="334"/>
      <c r="Z2447" s="249"/>
      <c r="AA2447" s="249"/>
      <c r="AB2447" s="249"/>
    </row>
    <row r="2448" spans="1:28" hidden="1" outlineLevel="1">
      <c r="A2448" s="331">
        <v>4</v>
      </c>
      <c r="B2448" s="309" t="str">
        <f t="shared" ca="1" si="3587"/>
        <v>Depreciated Net Capex 2016</v>
      </c>
      <c r="C2448" s="398"/>
      <c r="D2448" s="398"/>
      <c r="E2448" s="398"/>
      <c r="F2448" s="399"/>
      <c r="G2448" s="400">
        <f ca="1">G2439</f>
        <v>0</v>
      </c>
      <c r="H2448" s="395">
        <f ca="1">IF(G2472="n/a",G2448,IFERROR(IF((OFFSET($C2448,0,$A2448))&lt;0,
MIN(0,G2448-(OFFSET($C2448,0,$A2448)/(OFFSET($C2443,-$A2447,$A2448)))),
MAX(0,G2448-(OFFSET($C2448,0,$A2448)/(OFFSET($C2443,-$A2447,$A2448))))),0))</f>
        <v>0</v>
      </c>
      <c r="I2448" s="395">
        <f t="shared" ca="1" si="3572"/>
        <v>0</v>
      </c>
      <c r="J2448" s="395">
        <f t="shared" ca="1" si="3573"/>
        <v>0</v>
      </c>
      <c r="K2448" s="395">
        <f t="shared" ca="1" si="3574"/>
        <v>0</v>
      </c>
      <c r="L2448" s="395">
        <f t="shared" ca="1" si="3575"/>
        <v>0</v>
      </c>
      <c r="M2448" s="395">
        <f t="shared" ca="1" si="3576"/>
        <v>0</v>
      </c>
      <c r="N2448" s="395">
        <f t="shared" ca="1" si="3577"/>
        <v>0</v>
      </c>
      <c r="O2448" s="395">
        <f t="shared" ca="1" si="3578"/>
        <v>0</v>
      </c>
      <c r="P2448" s="395">
        <f t="shared" ca="1" si="3579"/>
        <v>0</v>
      </c>
      <c r="Q2448" s="395">
        <f t="shared" ca="1" si="3580"/>
        <v>0</v>
      </c>
      <c r="R2448" s="395">
        <f t="shared" ca="1" si="3581"/>
        <v>0</v>
      </c>
      <c r="S2448" s="395">
        <f t="shared" ca="1" si="3582"/>
        <v>0</v>
      </c>
      <c r="T2448" s="395">
        <f t="shared" ca="1" si="3583"/>
        <v>0</v>
      </c>
      <c r="U2448" s="395">
        <f t="shared" ca="1" si="3584"/>
        <v>0</v>
      </c>
      <c r="V2448" s="395">
        <f t="shared" ca="1" si="3585"/>
        <v>0</v>
      </c>
      <c r="W2448" s="395">
        <f t="shared" ca="1" si="3586"/>
        <v>0</v>
      </c>
      <c r="X2448" s="334"/>
      <c r="Y2448" s="334"/>
      <c r="Z2448" s="334"/>
      <c r="AA2448" s="249"/>
      <c r="AB2448" s="249"/>
    </row>
    <row r="2449" spans="1:28" hidden="1" outlineLevel="1">
      <c r="A2449" s="331">
        <v>5</v>
      </c>
      <c r="B2449" s="309" t="str">
        <f t="shared" ca="1" si="3587"/>
        <v>Depreciated Net Capex 2017</v>
      </c>
      <c r="C2449" s="398"/>
      <c r="D2449" s="398"/>
      <c r="E2449" s="398"/>
      <c r="F2449" s="398"/>
      <c r="G2449" s="399"/>
      <c r="H2449" s="400">
        <f ca="1">H2439</f>
        <v>0</v>
      </c>
      <c r="I2449" s="395">
        <f ca="1">IF(H2473="n/a",H2449,IFERROR(IF((OFFSET($C2449,0,$A2449))&lt;0,
MIN(0,H2449-(OFFSET($C2449,0,$A2449)/(OFFSET($C2444,-$A2448,$A2449)))),
MAX(0,H2449-(OFFSET($C2449,0,$A2449)/(OFFSET($C2444,-$A2448,$A2449))))),0))</f>
        <v>0</v>
      </c>
      <c r="J2449" s="395">
        <f t="shared" ca="1" si="3573"/>
        <v>0</v>
      </c>
      <c r="K2449" s="395">
        <f t="shared" ca="1" si="3574"/>
        <v>0</v>
      </c>
      <c r="L2449" s="395">
        <f t="shared" ca="1" si="3575"/>
        <v>0</v>
      </c>
      <c r="M2449" s="395">
        <f t="shared" ca="1" si="3576"/>
        <v>0</v>
      </c>
      <c r="N2449" s="395">
        <f t="shared" ca="1" si="3577"/>
        <v>0</v>
      </c>
      <c r="O2449" s="395">
        <f t="shared" ca="1" si="3578"/>
        <v>0</v>
      </c>
      <c r="P2449" s="395">
        <f t="shared" ca="1" si="3579"/>
        <v>0</v>
      </c>
      <c r="Q2449" s="395">
        <f t="shared" ca="1" si="3580"/>
        <v>0</v>
      </c>
      <c r="R2449" s="395">
        <f t="shared" ca="1" si="3581"/>
        <v>0</v>
      </c>
      <c r="S2449" s="395">
        <f t="shared" ca="1" si="3582"/>
        <v>0</v>
      </c>
      <c r="T2449" s="395">
        <f t="shared" ca="1" si="3583"/>
        <v>0</v>
      </c>
      <c r="U2449" s="395">
        <f t="shared" ca="1" si="3584"/>
        <v>0</v>
      </c>
      <c r="V2449" s="395">
        <f t="shared" ca="1" si="3585"/>
        <v>0</v>
      </c>
      <c r="W2449" s="395">
        <f t="shared" ca="1" si="3586"/>
        <v>0</v>
      </c>
      <c r="X2449" s="334"/>
      <c r="Y2449" s="334"/>
      <c r="Z2449" s="334"/>
      <c r="AA2449" s="249"/>
      <c r="AB2449" s="249"/>
    </row>
    <row r="2450" spans="1:28" hidden="1" outlineLevel="1">
      <c r="A2450" s="331">
        <v>6</v>
      </c>
      <c r="B2450" s="309" t="str">
        <f t="shared" ca="1" si="3587"/>
        <v>Depreciated Net Capex 2018</v>
      </c>
      <c r="C2450" s="398"/>
      <c r="D2450" s="398"/>
      <c r="E2450" s="398"/>
      <c r="F2450" s="398"/>
      <c r="G2450" s="398"/>
      <c r="H2450" s="399"/>
      <c r="I2450" s="400">
        <f ca="1">I2439</f>
        <v>0</v>
      </c>
      <c r="J2450" s="395">
        <f ca="1">IF(I2474="n/a",I2450,IFERROR(IF((OFFSET($C2450,0,$A2450))&lt;0,
MIN(0,I2450-(OFFSET($C2450,0,$A2450)/(OFFSET($C2445,-$A2449,$A2450)))),
MAX(0,I2450-(OFFSET($C2450,0,$A2450)/(OFFSET($C2445,-$A2449,$A2450))))),0))</f>
        <v>0</v>
      </c>
      <c r="K2450" s="395">
        <f t="shared" ca="1" si="3574"/>
        <v>0</v>
      </c>
      <c r="L2450" s="395">
        <f t="shared" ca="1" si="3575"/>
        <v>0</v>
      </c>
      <c r="M2450" s="395">
        <f t="shared" ca="1" si="3576"/>
        <v>0</v>
      </c>
      <c r="N2450" s="395">
        <f t="shared" ca="1" si="3577"/>
        <v>0</v>
      </c>
      <c r="O2450" s="395">
        <f t="shared" ca="1" si="3578"/>
        <v>0</v>
      </c>
      <c r="P2450" s="395">
        <f t="shared" ca="1" si="3579"/>
        <v>0</v>
      </c>
      <c r="Q2450" s="395">
        <f t="shared" ca="1" si="3580"/>
        <v>0</v>
      </c>
      <c r="R2450" s="395">
        <f t="shared" ca="1" si="3581"/>
        <v>0</v>
      </c>
      <c r="S2450" s="395">
        <f t="shared" ca="1" si="3582"/>
        <v>0</v>
      </c>
      <c r="T2450" s="395">
        <f t="shared" ca="1" si="3583"/>
        <v>0</v>
      </c>
      <c r="U2450" s="395">
        <f t="shared" ca="1" si="3584"/>
        <v>0</v>
      </c>
      <c r="V2450" s="395">
        <f t="shared" ca="1" si="3585"/>
        <v>0</v>
      </c>
      <c r="W2450" s="395">
        <f t="shared" ca="1" si="3586"/>
        <v>0</v>
      </c>
      <c r="X2450" s="334"/>
      <c r="Y2450" s="334"/>
      <c r="Z2450" s="334"/>
      <c r="AA2450" s="249"/>
      <c r="AB2450" s="249"/>
    </row>
    <row r="2451" spans="1:28" hidden="1" outlineLevel="1">
      <c r="A2451" s="331">
        <v>7</v>
      </c>
      <c r="B2451" s="309" t="str">
        <f t="shared" ca="1" si="3587"/>
        <v>Depreciated Net Capex 2019</v>
      </c>
      <c r="C2451" s="398"/>
      <c r="D2451" s="398"/>
      <c r="E2451" s="398"/>
      <c r="F2451" s="398"/>
      <c r="G2451" s="398"/>
      <c r="H2451" s="398"/>
      <c r="I2451" s="399"/>
      <c r="J2451" s="400">
        <f ca="1">J2439</f>
        <v>0</v>
      </c>
      <c r="K2451" s="395">
        <f ca="1">IF(J2475="n/a",J2451,IFERROR(IF((OFFSET($C2451,0,$A2451))&lt;0,
MIN(0,J2451-(OFFSET($C2451,0,$A2451)/(OFFSET($C2446,-$A2450,$A2451)))),
MAX(0,J2451-(OFFSET($C2451,0,$A2451)/(OFFSET($C2446,-$A2450,$A2451))))),0))</f>
        <v>0</v>
      </c>
      <c r="L2451" s="395">
        <f t="shared" ca="1" si="3575"/>
        <v>0</v>
      </c>
      <c r="M2451" s="395">
        <f t="shared" ca="1" si="3576"/>
        <v>0</v>
      </c>
      <c r="N2451" s="395">
        <f t="shared" ca="1" si="3577"/>
        <v>0</v>
      </c>
      <c r="O2451" s="395">
        <f t="shared" ca="1" si="3578"/>
        <v>0</v>
      </c>
      <c r="P2451" s="395">
        <f t="shared" ca="1" si="3579"/>
        <v>0</v>
      </c>
      <c r="Q2451" s="395">
        <f t="shared" ca="1" si="3580"/>
        <v>0</v>
      </c>
      <c r="R2451" s="395">
        <f t="shared" ca="1" si="3581"/>
        <v>0</v>
      </c>
      <c r="S2451" s="395">
        <f t="shared" ca="1" si="3582"/>
        <v>0</v>
      </c>
      <c r="T2451" s="395">
        <f t="shared" ca="1" si="3583"/>
        <v>0</v>
      </c>
      <c r="U2451" s="395">
        <f t="shared" ca="1" si="3584"/>
        <v>0</v>
      </c>
      <c r="V2451" s="395">
        <f t="shared" ca="1" si="3585"/>
        <v>0</v>
      </c>
      <c r="W2451" s="395">
        <f t="shared" ca="1" si="3586"/>
        <v>0</v>
      </c>
      <c r="X2451" s="334"/>
      <c r="Y2451" s="334"/>
      <c r="Z2451" s="334"/>
      <c r="AA2451" s="249"/>
      <c r="AB2451" s="249"/>
    </row>
    <row r="2452" spans="1:28" hidden="1" outlineLevel="1">
      <c r="A2452" s="331">
        <v>8</v>
      </c>
      <c r="B2452" s="309" t="str">
        <f t="shared" ca="1" si="3587"/>
        <v>Depreciated Net Capex 2020</v>
      </c>
      <c r="C2452" s="398"/>
      <c r="D2452" s="398"/>
      <c r="E2452" s="398"/>
      <c r="F2452" s="398"/>
      <c r="G2452" s="398"/>
      <c r="H2452" s="398"/>
      <c r="I2452" s="398"/>
      <c r="J2452" s="399"/>
      <c r="K2452" s="400">
        <f ca="1">K2439</f>
        <v>0</v>
      </c>
      <c r="L2452" s="395">
        <f ca="1">IF(K2476="n/a",K2452,IFERROR(IF((OFFSET($C2452,0,$A2452))&lt;0,
MIN(0,K2452-(OFFSET($C2452,0,$A2452)/(OFFSET($C2447,-$A2451,$A2452)))),
MAX(0,K2452-(OFFSET($C2452,0,$A2452)/(OFFSET($C2447,-$A2451,$A2452))))),0))</f>
        <v>0</v>
      </c>
      <c r="M2452" s="395">
        <f t="shared" ca="1" si="3576"/>
        <v>0</v>
      </c>
      <c r="N2452" s="395">
        <f t="shared" ca="1" si="3577"/>
        <v>0</v>
      </c>
      <c r="O2452" s="395">
        <f t="shared" ca="1" si="3578"/>
        <v>0</v>
      </c>
      <c r="P2452" s="395">
        <f t="shared" ca="1" si="3579"/>
        <v>0</v>
      </c>
      <c r="Q2452" s="395">
        <f t="shared" ca="1" si="3580"/>
        <v>0</v>
      </c>
      <c r="R2452" s="395">
        <f t="shared" ca="1" si="3581"/>
        <v>0</v>
      </c>
      <c r="S2452" s="395">
        <f t="shared" ca="1" si="3582"/>
        <v>0</v>
      </c>
      <c r="T2452" s="395">
        <f t="shared" ca="1" si="3583"/>
        <v>0</v>
      </c>
      <c r="U2452" s="395">
        <f t="shared" ca="1" si="3584"/>
        <v>0</v>
      </c>
      <c r="V2452" s="395">
        <f t="shared" ca="1" si="3585"/>
        <v>0</v>
      </c>
      <c r="W2452" s="395">
        <f t="shared" ca="1" si="3586"/>
        <v>0</v>
      </c>
      <c r="X2452" s="334"/>
      <c r="Y2452" s="334"/>
      <c r="Z2452" s="334"/>
      <c r="AA2452" s="249"/>
      <c r="AB2452" s="249"/>
    </row>
    <row r="2453" spans="1:28" hidden="1" outlineLevel="1">
      <c r="A2453" s="331">
        <v>9</v>
      </c>
      <c r="B2453" s="309" t="str">
        <f t="shared" ca="1" si="3587"/>
        <v>Depreciated Net Capex 2021</v>
      </c>
      <c r="C2453" s="398"/>
      <c r="D2453" s="398"/>
      <c r="E2453" s="398"/>
      <c r="F2453" s="398"/>
      <c r="G2453" s="398"/>
      <c r="H2453" s="398"/>
      <c r="I2453" s="398"/>
      <c r="J2453" s="398"/>
      <c r="K2453" s="399"/>
      <c r="L2453" s="400">
        <f ca="1">L2439</f>
        <v>0</v>
      </c>
      <c r="M2453" s="395">
        <f ca="1">IF(L2477="n/a",L2453,IFERROR(IF((OFFSET($C2453,0,$A2453))&lt;0,
MIN(0,L2453-(OFFSET($C2453,0,$A2453)/(OFFSET($C2448,-$A2452,$A2453)))),
MAX(0,L2453-(OFFSET($C2453,0,$A2453)/(OFFSET($C2448,-$A2452,$A2453))))),0))</f>
        <v>0</v>
      </c>
      <c r="N2453" s="395">
        <f t="shared" ca="1" si="3577"/>
        <v>0</v>
      </c>
      <c r="O2453" s="395">
        <f t="shared" ca="1" si="3578"/>
        <v>0</v>
      </c>
      <c r="P2453" s="395">
        <f t="shared" ca="1" si="3579"/>
        <v>0</v>
      </c>
      <c r="Q2453" s="395">
        <f t="shared" ca="1" si="3580"/>
        <v>0</v>
      </c>
      <c r="R2453" s="395">
        <f t="shared" ca="1" si="3581"/>
        <v>0</v>
      </c>
      <c r="S2453" s="395">
        <f t="shared" ca="1" si="3582"/>
        <v>0</v>
      </c>
      <c r="T2453" s="395">
        <f t="shared" ca="1" si="3583"/>
        <v>0</v>
      </c>
      <c r="U2453" s="395">
        <f t="shared" ca="1" si="3584"/>
        <v>0</v>
      </c>
      <c r="V2453" s="395">
        <f t="shared" ca="1" si="3585"/>
        <v>0</v>
      </c>
      <c r="W2453" s="395">
        <f t="shared" ca="1" si="3586"/>
        <v>0</v>
      </c>
      <c r="X2453" s="334"/>
      <c r="Y2453" s="334"/>
      <c r="Z2453" s="334"/>
      <c r="AA2453" s="249"/>
      <c r="AB2453" s="249"/>
    </row>
    <row r="2454" spans="1:28" hidden="1" outlineLevel="1">
      <c r="A2454" s="331">
        <v>10</v>
      </c>
      <c r="B2454" s="309" t="str">
        <f t="shared" ca="1" si="3587"/>
        <v>Depreciated Net Capex 2022</v>
      </c>
      <c r="C2454" s="398"/>
      <c r="D2454" s="398"/>
      <c r="E2454" s="398"/>
      <c r="F2454" s="398"/>
      <c r="G2454" s="398"/>
      <c r="H2454" s="398"/>
      <c r="I2454" s="398"/>
      <c r="J2454" s="398"/>
      <c r="K2454" s="398"/>
      <c r="L2454" s="399"/>
      <c r="M2454" s="400">
        <f ca="1">M2439</f>
        <v>0</v>
      </c>
      <c r="N2454" s="395">
        <f ca="1">IF(M2478="n/a",M2454,IFERROR(IF((OFFSET($C2454,0,$A2454))&lt;0,
MIN(0,M2454-(OFFSET($C2454,0,$A2454)/(OFFSET($C2449,-$A2453,$A2454)))),
MAX(0,M2454-(OFFSET($C2454,0,$A2454)/(OFFSET($C2449,-$A2453,$A2454))))),0))</f>
        <v>0</v>
      </c>
      <c r="O2454" s="395">
        <f t="shared" ca="1" si="3578"/>
        <v>0</v>
      </c>
      <c r="P2454" s="395">
        <f t="shared" ca="1" si="3579"/>
        <v>0</v>
      </c>
      <c r="Q2454" s="395">
        <f t="shared" ca="1" si="3580"/>
        <v>0</v>
      </c>
      <c r="R2454" s="395">
        <f t="shared" ca="1" si="3581"/>
        <v>0</v>
      </c>
      <c r="S2454" s="395">
        <f t="shared" ca="1" si="3582"/>
        <v>0</v>
      </c>
      <c r="T2454" s="395">
        <f t="shared" ca="1" si="3583"/>
        <v>0</v>
      </c>
      <c r="U2454" s="395">
        <f t="shared" ca="1" si="3584"/>
        <v>0</v>
      </c>
      <c r="V2454" s="395">
        <f t="shared" ca="1" si="3585"/>
        <v>0</v>
      </c>
      <c r="W2454" s="395">
        <f t="shared" ca="1" si="3586"/>
        <v>0</v>
      </c>
      <c r="X2454" s="334"/>
      <c r="Y2454" s="334"/>
      <c r="Z2454" s="334"/>
      <c r="AA2454" s="249"/>
      <c r="AB2454" s="249"/>
    </row>
    <row r="2455" spans="1:28" hidden="1" outlineLevel="1">
      <c r="A2455" s="331">
        <v>11</v>
      </c>
      <c r="B2455" s="309" t="str">
        <f t="shared" ca="1" si="3587"/>
        <v>Depreciated Net Capex 2023</v>
      </c>
      <c r="C2455" s="398"/>
      <c r="D2455" s="398"/>
      <c r="E2455" s="398"/>
      <c r="F2455" s="398"/>
      <c r="G2455" s="398"/>
      <c r="H2455" s="398"/>
      <c r="I2455" s="398"/>
      <c r="J2455" s="398"/>
      <c r="K2455" s="398"/>
      <c r="L2455" s="398"/>
      <c r="M2455" s="399"/>
      <c r="N2455" s="400">
        <f>N2439</f>
        <v>0</v>
      </c>
      <c r="O2455" s="395">
        <f ca="1">IF(N2479="n/a",N2455,IFERROR(IF((OFFSET($C2455,0,$A2455))&lt;0,
MIN(0,N2455-(OFFSET($C2455,0,$A2455)/(OFFSET($C2450,-$A2454,$A2455)))),
MAX(0,N2455-(OFFSET($C2455,0,$A2455)/(OFFSET($C2450,-$A2454,$A2455))))),0))</f>
        <v>0</v>
      </c>
      <c r="P2455" s="395">
        <f t="shared" ca="1" si="3579"/>
        <v>0</v>
      </c>
      <c r="Q2455" s="395">
        <f t="shared" ca="1" si="3580"/>
        <v>0</v>
      </c>
      <c r="R2455" s="395">
        <f t="shared" ca="1" si="3581"/>
        <v>0</v>
      </c>
      <c r="S2455" s="395">
        <f t="shared" ca="1" si="3582"/>
        <v>0</v>
      </c>
      <c r="T2455" s="395">
        <f t="shared" ca="1" si="3583"/>
        <v>0</v>
      </c>
      <c r="U2455" s="395">
        <f t="shared" ca="1" si="3584"/>
        <v>0</v>
      </c>
      <c r="V2455" s="395">
        <f t="shared" ca="1" si="3585"/>
        <v>0</v>
      </c>
      <c r="W2455" s="395">
        <f t="shared" ca="1" si="3586"/>
        <v>0</v>
      </c>
      <c r="X2455" s="334"/>
      <c r="Y2455" s="334"/>
      <c r="Z2455" s="334"/>
      <c r="AA2455" s="249"/>
      <c r="AB2455" s="249"/>
    </row>
    <row r="2456" spans="1:28" hidden="1" outlineLevel="1">
      <c r="A2456" s="331">
        <v>12</v>
      </c>
      <c r="B2456" s="309" t="str">
        <f t="shared" ca="1" si="3587"/>
        <v>Depreciated Net Capex 2024</v>
      </c>
      <c r="C2456" s="398"/>
      <c r="D2456" s="398"/>
      <c r="E2456" s="398"/>
      <c r="F2456" s="398"/>
      <c r="G2456" s="398"/>
      <c r="H2456" s="398"/>
      <c r="I2456" s="398"/>
      <c r="J2456" s="398"/>
      <c r="K2456" s="398"/>
      <c r="L2456" s="398"/>
      <c r="M2456" s="398"/>
      <c r="N2456" s="399"/>
      <c r="O2456" s="400">
        <f>O2439</f>
        <v>0</v>
      </c>
      <c r="P2456" s="395">
        <f ca="1">IF(O2480="n/a",O2456,IFERROR(IF((OFFSET($C2456,0,$A2456))&lt;0,
MIN(0,O2456-(OFFSET($C2456,0,$A2456)/(OFFSET($C2451,-$A2455,$A2456)))),
MAX(0,O2456-(OFFSET($C2456,0,$A2456)/(OFFSET($C2451,-$A2455,$A2456))))),0))</f>
        <v>0</v>
      </c>
      <c r="Q2456" s="395">
        <f t="shared" ca="1" si="3580"/>
        <v>0</v>
      </c>
      <c r="R2456" s="395">
        <f t="shared" ca="1" si="3581"/>
        <v>0</v>
      </c>
      <c r="S2456" s="395">
        <f t="shared" ca="1" si="3582"/>
        <v>0</v>
      </c>
      <c r="T2456" s="395">
        <f t="shared" ca="1" si="3583"/>
        <v>0</v>
      </c>
      <c r="U2456" s="395">
        <f t="shared" ca="1" si="3584"/>
        <v>0</v>
      </c>
      <c r="V2456" s="395">
        <f t="shared" ca="1" si="3585"/>
        <v>0</v>
      </c>
      <c r="W2456" s="395">
        <f t="shared" ca="1" si="3586"/>
        <v>0</v>
      </c>
      <c r="X2456" s="334"/>
      <c r="Y2456" s="334"/>
      <c r="Z2456" s="334"/>
      <c r="AA2456" s="249"/>
      <c r="AB2456" s="249"/>
    </row>
    <row r="2457" spans="1:28" hidden="1" outlineLevel="1">
      <c r="A2457" s="331">
        <v>13</v>
      </c>
      <c r="B2457" s="309" t="str">
        <f t="shared" ca="1" si="3587"/>
        <v>Depreciated Net Capex 2025</v>
      </c>
      <c r="C2457" s="398"/>
      <c r="D2457" s="398"/>
      <c r="E2457" s="398"/>
      <c r="F2457" s="398"/>
      <c r="G2457" s="398"/>
      <c r="H2457" s="398"/>
      <c r="I2457" s="398"/>
      <c r="J2457" s="398"/>
      <c r="K2457" s="398"/>
      <c r="L2457" s="398"/>
      <c r="M2457" s="398"/>
      <c r="N2457" s="398"/>
      <c r="O2457" s="399"/>
      <c r="P2457" s="400">
        <f>P2439</f>
        <v>0</v>
      </c>
      <c r="Q2457" s="395">
        <f ca="1">IF(P2481="n/a",P2457,IFERROR(IF((OFFSET($C2457,0,$A2457))&lt;0,
MIN(0,P2457-(OFFSET($C2457,0,$A2457)/(OFFSET($C2452,-$A2456,$A2457)))),
MAX(0,P2457-(OFFSET($C2457,0,$A2457)/(OFFSET($C2452,-$A2456,$A2457))))),0))</f>
        <v>0</v>
      </c>
      <c r="R2457" s="395">
        <f t="shared" ca="1" si="3581"/>
        <v>0</v>
      </c>
      <c r="S2457" s="395">
        <f t="shared" ca="1" si="3582"/>
        <v>0</v>
      </c>
      <c r="T2457" s="395">
        <f t="shared" ca="1" si="3583"/>
        <v>0</v>
      </c>
      <c r="U2457" s="395">
        <f t="shared" ca="1" si="3584"/>
        <v>0</v>
      </c>
      <c r="V2457" s="395">
        <f t="shared" ca="1" si="3585"/>
        <v>0</v>
      </c>
      <c r="W2457" s="395">
        <f t="shared" ca="1" si="3586"/>
        <v>0</v>
      </c>
      <c r="X2457" s="334"/>
      <c r="Y2457" s="334"/>
      <c r="Z2457" s="334"/>
      <c r="AA2457" s="249"/>
      <c r="AB2457" s="249"/>
    </row>
    <row r="2458" spans="1:28" hidden="1" outlineLevel="1">
      <c r="A2458" s="331">
        <v>14</v>
      </c>
      <c r="B2458" s="309" t="str">
        <f t="shared" ca="1" si="3587"/>
        <v>Depreciated Net Capex 2026</v>
      </c>
      <c r="C2458" s="398"/>
      <c r="D2458" s="398"/>
      <c r="E2458" s="398"/>
      <c r="F2458" s="398"/>
      <c r="G2458" s="398"/>
      <c r="H2458" s="398"/>
      <c r="I2458" s="398"/>
      <c r="J2458" s="398"/>
      <c r="K2458" s="398"/>
      <c r="L2458" s="398"/>
      <c r="M2458" s="398"/>
      <c r="N2458" s="398"/>
      <c r="O2458" s="398"/>
      <c r="P2458" s="399"/>
      <c r="Q2458" s="400">
        <f>Q2439</f>
        <v>0</v>
      </c>
      <c r="R2458" s="395">
        <f ca="1">IF(Q2482="n/a",Q2458,IFERROR(IF((OFFSET($C2458,0,$A2458))&lt;0,
MIN(0,Q2458-(OFFSET($C2458,0,$A2458)/(OFFSET($C2453,-$A2457,$A2458)))),
MAX(0,Q2458-(OFFSET($C2458,0,$A2458)/(OFFSET($C2453,-$A2457,$A2458))))),0))</f>
        <v>0</v>
      </c>
      <c r="S2458" s="395">
        <f t="shared" ca="1" si="3582"/>
        <v>0</v>
      </c>
      <c r="T2458" s="395">
        <f t="shared" ca="1" si="3583"/>
        <v>0</v>
      </c>
      <c r="U2458" s="395">
        <f t="shared" ca="1" si="3584"/>
        <v>0</v>
      </c>
      <c r="V2458" s="395">
        <f t="shared" ca="1" si="3585"/>
        <v>0</v>
      </c>
      <c r="W2458" s="395">
        <f t="shared" ca="1" si="3586"/>
        <v>0</v>
      </c>
      <c r="X2458" s="334"/>
      <c r="Y2458" s="334"/>
      <c r="Z2458" s="334"/>
      <c r="AA2458" s="249"/>
      <c r="AB2458" s="249"/>
    </row>
    <row r="2459" spans="1:28" hidden="1" outlineLevel="1">
      <c r="A2459" s="331">
        <v>15</v>
      </c>
      <c r="B2459" s="309" t="str">
        <f t="shared" ca="1" si="3587"/>
        <v>Depreciated Net Capex 2027</v>
      </c>
      <c r="C2459" s="398"/>
      <c r="D2459" s="398"/>
      <c r="E2459" s="398"/>
      <c r="F2459" s="398"/>
      <c r="G2459" s="398"/>
      <c r="H2459" s="398"/>
      <c r="I2459" s="398"/>
      <c r="J2459" s="398"/>
      <c r="K2459" s="398"/>
      <c r="L2459" s="398"/>
      <c r="M2459" s="398"/>
      <c r="N2459" s="398"/>
      <c r="O2459" s="398"/>
      <c r="P2459" s="398"/>
      <c r="Q2459" s="399"/>
      <c r="R2459" s="400">
        <f>R2439</f>
        <v>0</v>
      </c>
      <c r="S2459" s="395">
        <f ca="1">IF(R2483="n/a",R2459,IFERROR(IF((OFFSET($C2459,0,$A2459))&lt;0,
MIN(0,R2459-(OFFSET($C2459,0,$A2459)/(OFFSET($C2454,-$A2458,$A2459)))),
MAX(0,R2459-(OFFSET($C2459,0,$A2459)/(OFFSET($C2454,-$A2458,$A2459))))),0))</f>
        <v>0</v>
      </c>
      <c r="T2459" s="395">
        <f t="shared" ca="1" si="3583"/>
        <v>0</v>
      </c>
      <c r="U2459" s="395">
        <f t="shared" ca="1" si="3584"/>
        <v>0</v>
      </c>
      <c r="V2459" s="395">
        <f t="shared" ca="1" si="3585"/>
        <v>0</v>
      </c>
      <c r="W2459" s="395">
        <f t="shared" ca="1" si="3586"/>
        <v>0</v>
      </c>
      <c r="X2459" s="334"/>
      <c r="Y2459" s="334"/>
      <c r="Z2459" s="334"/>
      <c r="AA2459" s="249"/>
      <c r="AB2459" s="249"/>
    </row>
    <row r="2460" spans="1:28" hidden="1" outlineLevel="1">
      <c r="A2460" s="331">
        <v>16</v>
      </c>
      <c r="B2460" s="309" t="str">
        <f t="shared" ca="1" si="3587"/>
        <v>Depreciated Net Capex 2028</v>
      </c>
      <c r="C2460" s="398"/>
      <c r="D2460" s="398"/>
      <c r="E2460" s="398"/>
      <c r="F2460" s="398"/>
      <c r="G2460" s="398"/>
      <c r="H2460" s="398"/>
      <c r="I2460" s="398"/>
      <c r="J2460" s="398"/>
      <c r="K2460" s="398"/>
      <c r="L2460" s="398"/>
      <c r="M2460" s="398"/>
      <c r="N2460" s="398"/>
      <c r="O2460" s="398"/>
      <c r="P2460" s="398"/>
      <c r="Q2460" s="398"/>
      <c r="R2460" s="399"/>
      <c r="S2460" s="400">
        <f>S2439</f>
        <v>0</v>
      </c>
      <c r="T2460" s="395">
        <f ca="1">IF(S2484="n/a",S2460,IFERROR(IF((OFFSET($C2460,0,$A2460))&lt;0,
MIN(0,S2460-(OFFSET($C2460,0,$A2460)/(OFFSET($C2455,-$A2459,$A2460)))),
MAX(0,S2460-(OFFSET($C2460,0,$A2460)/(OFFSET($C2455,-$A2459,$A2460))))),0))</f>
        <v>0</v>
      </c>
      <c r="U2460" s="395">
        <f t="shared" ca="1" si="3584"/>
        <v>0</v>
      </c>
      <c r="V2460" s="395">
        <f t="shared" ca="1" si="3585"/>
        <v>0</v>
      </c>
      <c r="W2460" s="395">
        <f t="shared" ca="1" si="3586"/>
        <v>0</v>
      </c>
      <c r="X2460" s="334"/>
      <c r="Y2460" s="334"/>
      <c r="Z2460" s="334"/>
      <c r="AA2460" s="249"/>
      <c r="AB2460" s="249"/>
    </row>
    <row r="2461" spans="1:28" hidden="1" outlineLevel="1">
      <c r="A2461" s="331">
        <v>17</v>
      </c>
      <c r="B2461" s="309" t="str">
        <f t="shared" ca="1" si="3587"/>
        <v>Depreciated Net Capex 2029</v>
      </c>
      <c r="C2461" s="398"/>
      <c r="D2461" s="398"/>
      <c r="E2461" s="398"/>
      <c r="F2461" s="398"/>
      <c r="G2461" s="398"/>
      <c r="H2461" s="398"/>
      <c r="I2461" s="398"/>
      <c r="J2461" s="398"/>
      <c r="K2461" s="398"/>
      <c r="L2461" s="398"/>
      <c r="M2461" s="398"/>
      <c r="N2461" s="398"/>
      <c r="O2461" s="398"/>
      <c r="P2461" s="398"/>
      <c r="Q2461" s="398"/>
      <c r="R2461" s="398"/>
      <c r="S2461" s="399"/>
      <c r="T2461" s="400">
        <f>T2439</f>
        <v>0</v>
      </c>
      <c r="U2461" s="395">
        <f ca="1">IF(T2485="n/a",T2461,IFERROR(IF((OFFSET($C2461,0,$A2461))&lt;0,
MIN(0,T2461-(OFFSET($C2461,0,$A2461)/(OFFSET($C2456,-$A2460,$A2461)))),
MAX(0,T2461-(OFFSET($C2461,0,$A2461)/(OFFSET($C2456,-$A2460,$A2461))))),0))</f>
        <v>0</v>
      </c>
      <c r="V2461" s="395">
        <f t="shared" ca="1" si="3585"/>
        <v>0</v>
      </c>
      <c r="W2461" s="395">
        <f t="shared" ca="1" si="3586"/>
        <v>0</v>
      </c>
      <c r="X2461" s="334"/>
      <c r="Y2461" s="334"/>
      <c r="Z2461" s="334"/>
      <c r="AA2461" s="249"/>
      <c r="AB2461" s="249"/>
    </row>
    <row r="2462" spans="1:28" hidden="1" outlineLevel="1">
      <c r="A2462" s="331">
        <v>18</v>
      </c>
      <c r="B2462" s="309" t="str">
        <f t="shared" ca="1" si="3587"/>
        <v>Depreciated Net Capex 2030</v>
      </c>
      <c r="C2462" s="398"/>
      <c r="D2462" s="398"/>
      <c r="E2462" s="398"/>
      <c r="F2462" s="398"/>
      <c r="G2462" s="398"/>
      <c r="H2462" s="398"/>
      <c r="I2462" s="398"/>
      <c r="J2462" s="398"/>
      <c r="K2462" s="398"/>
      <c r="L2462" s="398"/>
      <c r="M2462" s="398"/>
      <c r="N2462" s="398"/>
      <c r="O2462" s="398"/>
      <c r="P2462" s="398"/>
      <c r="Q2462" s="398"/>
      <c r="R2462" s="398"/>
      <c r="S2462" s="398"/>
      <c r="T2462" s="399"/>
      <c r="U2462" s="400">
        <f>U2439</f>
        <v>0</v>
      </c>
      <c r="V2462" s="395">
        <f ca="1">IF(U2486="n/a",U2462,IFERROR(IF((OFFSET($C2462,0,$A2462))&lt;0,
MIN(0,U2462-(OFFSET($C2462,0,$A2462)/(OFFSET($C2457,-$A2461,$A2462)))),
MAX(0,U2462-(OFFSET($C2462,0,$A2462)/(OFFSET($C2457,-$A2461,$A2462))))),0))</f>
        <v>0</v>
      </c>
      <c r="W2462" s="395">
        <f t="shared" ca="1" si="3586"/>
        <v>0</v>
      </c>
      <c r="X2462" s="334"/>
      <c r="Y2462" s="334"/>
      <c r="Z2462" s="334"/>
      <c r="AA2462" s="249"/>
      <c r="AB2462" s="249"/>
    </row>
    <row r="2463" spans="1:28" hidden="1" outlineLevel="1">
      <c r="A2463" s="331">
        <v>19</v>
      </c>
      <c r="B2463" s="309" t="str">
        <f t="shared" ca="1" si="3587"/>
        <v>Depreciated Net Capex 2031</v>
      </c>
      <c r="C2463" s="398"/>
      <c r="D2463" s="398"/>
      <c r="E2463" s="398"/>
      <c r="F2463" s="398"/>
      <c r="G2463" s="398"/>
      <c r="H2463" s="398"/>
      <c r="I2463" s="398"/>
      <c r="J2463" s="398"/>
      <c r="K2463" s="398"/>
      <c r="L2463" s="398"/>
      <c r="M2463" s="398"/>
      <c r="N2463" s="398"/>
      <c r="O2463" s="398"/>
      <c r="P2463" s="398"/>
      <c r="Q2463" s="398"/>
      <c r="R2463" s="398"/>
      <c r="S2463" s="398"/>
      <c r="T2463" s="398"/>
      <c r="U2463" s="399"/>
      <c r="V2463" s="400">
        <f>V2439</f>
        <v>0</v>
      </c>
      <c r="W2463" s="395">
        <f ca="1">IF(V2487="n/a",V2463,IFERROR(IF((OFFSET($C2463,0,$A2463))&lt;0,
MIN(0,V2463-(OFFSET($C2463,0,$A2463)/(OFFSET($C2458,-$A2462,$A2463)))),
MAX(0,V2463-(OFFSET($C2463,0,$A2463)/(OFFSET($C2458,-$A2462,$A2463))))),0))</f>
        <v>0</v>
      </c>
      <c r="X2463" s="334"/>
      <c r="Y2463" s="334"/>
      <c r="Z2463" s="334"/>
      <c r="AA2463" s="249"/>
      <c r="AB2463" s="249"/>
    </row>
    <row r="2464" spans="1:28" hidden="1" outlineLevel="1">
      <c r="A2464" s="331">
        <v>20</v>
      </c>
      <c r="B2464" s="309" t="str">
        <f t="shared" ca="1" si="3587"/>
        <v>Depreciated Net Capex 2032</v>
      </c>
      <c r="C2464" s="398"/>
      <c r="D2464" s="398"/>
      <c r="E2464" s="398"/>
      <c r="F2464" s="398"/>
      <c r="G2464" s="398"/>
      <c r="H2464" s="398"/>
      <c r="I2464" s="398"/>
      <c r="J2464" s="398"/>
      <c r="K2464" s="398"/>
      <c r="L2464" s="398"/>
      <c r="M2464" s="398"/>
      <c r="N2464" s="398"/>
      <c r="O2464" s="398"/>
      <c r="P2464" s="398"/>
      <c r="Q2464" s="398"/>
      <c r="R2464" s="398"/>
      <c r="S2464" s="398"/>
      <c r="T2464" s="398"/>
      <c r="U2464" s="398"/>
      <c r="V2464" s="399"/>
      <c r="W2464" s="395">
        <f>W2439</f>
        <v>0</v>
      </c>
      <c r="X2464" s="249"/>
      <c r="Y2464" s="249"/>
      <c r="Z2464" s="249"/>
      <c r="AA2464" s="249"/>
      <c r="AB2464" s="249"/>
    </row>
    <row r="2465" spans="1:28" hidden="1" outlineLevel="1">
      <c r="A2465" s="249"/>
      <c r="B2465" s="332"/>
      <c r="C2465" s="395"/>
      <c r="D2465" s="395"/>
      <c r="E2465" s="395"/>
      <c r="F2465" s="395"/>
      <c r="G2465" s="395"/>
      <c r="H2465" s="395"/>
      <c r="I2465" s="395"/>
      <c r="J2465" s="395"/>
      <c r="K2465" s="395"/>
      <c r="L2465" s="395"/>
      <c r="M2465" s="395"/>
      <c r="N2465" s="395"/>
      <c r="O2465" s="395"/>
      <c r="P2465" s="395"/>
      <c r="Q2465" s="395"/>
      <c r="R2465" s="395"/>
      <c r="S2465" s="395"/>
      <c r="T2465" s="395"/>
      <c r="U2465" s="395"/>
      <c r="V2465" s="395"/>
      <c r="W2465" s="395"/>
      <c r="X2465" s="249"/>
      <c r="Y2465" s="249"/>
      <c r="Z2465" s="249"/>
      <c r="AA2465" s="249"/>
      <c r="AB2465" s="249"/>
    </row>
    <row r="2466" spans="1:28" hidden="1" outlineLevel="1">
      <c r="A2466" s="249"/>
      <c r="B2466" s="332"/>
      <c r="C2466" s="395"/>
      <c r="D2466" s="395"/>
      <c r="E2466" s="395"/>
      <c r="F2466" s="395"/>
      <c r="G2466" s="395"/>
      <c r="H2466" s="395"/>
      <c r="I2466" s="395"/>
      <c r="J2466" s="395"/>
      <c r="K2466" s="395"/>
      <c r="L2466" s="395"/>
      <c r="M2466" s="395"/>
      <c r="N2466" s="395"/>
      <c r="O2466" s="395"/>
      <c r="P2466" s="395"/>
      <c r="Q2466" s="395"/>
      <c r="R2466" s="395"/>
      <c r="S2466" s="395"/>
      <c r="T2466" s="395"/>
      <c r="U2466" s="395"/>
      <c r="V2466" s="395"/>
      <c r="W2466" s="395"/>
      <c r="X2466" s="249"/>
      <c r="Y2466" s="249"/>
      <c r="Z2466" s="249"/>
      <c r="AA2466" s="249"/>
      <c r="AB2466" s="249"/>
    </row>
    <row r="2467" spans="1:28" hidden="1" outlineLevel="1">
      <c r="A2467" s="249"/>
      <c r="B2467" s="309" t="s">
        <v>302</v>
      </c>
      <c r="C2467" s="395"/>
      <c r="D2467" s="395">
        <f t="shared" ref="D2467" ca="1" si="3588">IF(C2467="n/a","n/a",IF(AND(C2467&lt;1,D2441=0),0,
IF(D2441=0,C2467-1,
IF(C2467&lt;1,D2442,
(((C2467-1)*(C2443-(C2443/(C2467))))+(D2441*D2442))/(D2443)))))</f>
        <v>0</v>
      </c>
      <c r="E2467" s="395">
        <f t="shared" ref="E2467" ca="1" si="3589">IF(D2467="n/a","n/a",IF(AND(D2467&lt;1,E2441=0),0,
IF(E2441=0,D2467-1,
IF(D2467&lt;1,E2442,
(((D2467-1)*(D2443-(D2443/(D2467))))+(E2441*E2442))/(E2443)))))</f>
        <v>0</v>
      </c>
      <c r="F2467" s="395">
        <f t="shared" ref="F2467" ca="1" si="3590">IF(E2467="n/a","n/a",IF(AND(E2467&lt;1,F2441=0),0,
IF(F2441=0,E2467-1,
IF(E2467&lt;1,F2442,
(((E2467-1)*(E2443-(E2443/(E2467))))+(F2441*F2442))/(F2443)))))</f>
        <v>0</v>
      </c>
      <c r="G2467" s="395">
        <f t="shared" ref="G2467" ca="1" si="3591">IF(F2467="n/a","n/a",IF(AND(F2467&lt;1,G2441=0),0,
IF(G2441=0,F2467-1,
IF(F2467&lt;1,G2442,
(((F2467-1)*(F2443-(F2443/(F2467))))+(G2441*G2442))/(G2443)))))</f>
        <v>0</v>
      </c>
      <c r="H2467" s="395">
        <f t="shared" ref="H2467" ca="1" si="3592">IF(G2467="n/a","n/a",IF(AND(G2467&lt;1,H2441=0),0,
IF(H2441=0,G2467-1,
IF(G2467&lt;1,H2442,
(((G2467-1)*(G2443-(G2443/(G2467))))+(H2441*H2442))/(H2443)))))</f>
        <v>0</v>
      </c>
      <c r="I2467" s="395">
        <f ca="1">IF(H2467="n/a","n/a",IF(AND(H2467&lt;1,I2441=0),0,
IF(I2441=0,H2467-1,
IF(H2467&lt;1,I2442,
(((H2467-1)*(H2443-(H2443/(H2467))))+(I2441*I2442))/(I2443)))))</f>
        <v>0</v>
      </c>
      <c r="J2467" s="395">
        <f t="shared" ref="J2467" ca="1" si="3593">IF(I2467="n/a","n/a",IF(AND(I2467&lt;1,J2441=0),0,
IF(J2441=0,I2467-1,
IF(I2467&lt;1,J2442,
(((I2467-1)*(I2443-(I2443/(I2467))))+(J2441*J2442))/(J2443)))))</f>
        <v>0</v>
      </c>
      <c r="K2467" s="395">
        <f t="shared" ref="K2467" ca="1" si="3594">IF(J2467="n/a","n/a",IF(AND(J2467&lt;1,K2441=0),0,
IF(K2441=0,J2467-1,
IF(J2467&lt;1,K2442,
(((J2467-1)*(J2443-(J2443/(J2467))))+(K2441*K2442))/(K2443)))))</f>
        <v>0</v>
      </c>
      <c r="L2467" s="395">
        <f t="shared" ref="L2467" ca="1" si="3595">IF(K2467="n/a","n/a",IF(AND(K2467&lt;1,L2441=0),0,
IF(L2441=0,K2467-1,
IF(K2467&lt;1,L2442,
(((K2467-1)*(K2443-(K2443/(K2467))))+(L2441*L2442))/(L2443)))))</f>
        <v>0</v>
      </c>
      <c r="M2467" s="395">
        <f t="shared" ref="M2467" ca="1" si="3596">IF(L2467="n/a","n/a",IF(AND(L2467&lt;1,M2441=0),0,
IF(M2441=0,L2467-1,
IF(L2467&lt;1,M2442,
(((L2467-1)*(L2443-(L2443/(L2467))))+(M2441*M2442))/(M2443)))))</f>
        <v>0</v>
      </c>
      <c r="N2467" s="395">
        <f t="shared" ref="N2467" ca="1" si="3597">IF(M2467="n/a","n/a",IF(AND(M2467&lt;1,N2441=0),0,
IF(N2441=0,M2467-1,
IF(M2467&lt;1,N2442,
(((M2467-1)*(M2443-(M2443/(M2467))))+(N2441*N2442))/(N2443)))))</f>
        <v>0</v>
      </c>
      <c r="O2467" s="395">
        <f t="shared" ref="O2467" ca="1" si="3598">IF(N2467="n/a","n/a",IF(AND(N2467&lt;1,O2441=0),0,
IF(O2441=0,N2467-1,
IF(N2467&lt;1,O2442,
(((N2467-1)*(N2443-(N2443/(N2467))))+(O2441*O2442))/(O2443)))))</f>
        <v>0</v>
      </c>
      <c r="P2467" s="395">
        <f t="shared" ref="P2467" ca="1" si="3599">IF(O2467="n/a","n/a",IF(AND(O2467&lt;1,P2441=0),0,
IF(P2441=0,O2467-1,
IF(O2467&lt;1,P2442,
(((O2467-1)*(O2443-(O2443/(O2467))))+(P2441*P2442))/(P2443)))))</f>
        <v>0</v>
      </c>
      <c r="Q2467" s="395">
        <f t="shared" ref="Q2467" ca="1" si="3600">IF(P2467="n/a","n/a",IF(AND(P2467&lt;1,Q2441=0),0,
IF(Q2441=0,P2467-1,
IF(P2467&lt;1,Q2442,
(((P2467-1)*(P2443-(P2443/(P2467))))+(Q2441*Q2442))/(Q2443)))))</f>
        <v>0</v>
      </c>
      <c r="R2467" s="395">
        <f t="shared" ref="R2467" ca="1" si="3601">IF(Q2467="n/a","n/a",IF(AND(Q2467&lt;1,R2441=0),0,
IF(R2441=0,Q2467-1,
IF(Q2467&lt;1,R2442,
(((Q2467-1)*(Q2443-(Q2443/(Q2467))))+(R2441*R2442))/(R2443)))))</f>
        <v>0</v>
      </c>
      <c r="S2467" s="395">
        <f t="shared" ref="S2467" ca="1" si="3602">IF(R2467="n/a","n/a",IF(AND(R2467&lt;1,S2441=0),0,
IF(S2441=0,R2467-1,
IF(R2467&lt;1,S2442,
(((R2467-1)*(R2443-(R2443/(R2467))))+(S2441*S2442))/(S2443)))))</f>
        <v>0</v>
      </c>
      <c r="T2467" s="395">
        <f t="shared" ref="T2467" ca="1" si="3603">IF(S2467="n/a","n/a",IF(AND(S2467&lt;1,T2441=0),0,
IF(T2441=0,S2467-1,
IF(S2467&lt;1,T2442,
(((S2467-1)*(S2443-(S2443/(S2467))))+(T2441*T2442))/(T2443)))))</f>
        <v>0</v>
      </c>
      <c r="U2467" s="395">
        <f t="shared" ref="U2467" ca="1" si="3604">IF(T2467="n/a","n/a",IF(AND(T2467&lt;1,U2441=0),0,
IF(U2441=0,T2467-1,
IF(T2467&lt;1,U2442,
(((T2467-1)*(T2443-(T2443/(T2467))))+(U2441*U2442))/(U2443)))))</f>
        <v>0</v>
      </c>
      <c r="V2467" s="395">
        <f t="shared" ref="V2467" ca="1" si="3605">IF(U2467="n/a","n/a",IF(AND(U2467&lt;1,V2441=0),0,
IF(V2441=0,U2467-1,
IF(U2467&lt;1,V2442,
(((U2467-1)*(U2443-(U2443/(U2467))))+(V2441*V2442))/(V2443)))))</f>
        <v>0</v>
      </c>
      <c r="W2467" s="395">
        <f t="shared" ref="W2467" ca="1" si="3606">IF(V2467="n/a","n/a",IF(AND(V2467&lt;1,W2441=0),0,
IF(W2441=0,V2467-1,
IF(V2467&lt;1,W2442,
(((V2467-1)*(V2443-(V2443/(V2467))))+(W2441*W2442))/(W2443)))))</f>
        <v>0</v>
      </c>
      <c r="X2467" s="249"/>
      <c r="Y2467" s="249"/>
      <c r="Z2467" s="249"/>
      <c r="AA2467" s="249"/>
      <c r="AB2467" s="249"/>
    </row>
    <row r="2468" spans="1:28" hidden="1" outlineLevel="1">
      <c r="A2468" s="249"/>
      <c r="B2468" s="309" t="s">
        <v>301</v>
      </c>
      <c r="C2468" s="400">
        <f ca="1">C2440</f>
        <v>0</v>
      </c>
      <c r="D2468" s="395">
        <f t="shared" ref="D2468" ca="1" si="3607">IF(C2468="n/a","n/a",MAX(0,C2468-1))</f>
        <v>0</v>
      </c>
      <c r="E2468" s="395">
        <f t="shared" ref="E2468:E2469" ca="1" si="3608">IF(D2468="n/a","n/a",MAX(0,D2468-1))</f>
        <v>0</v>
      </c>
      <c r="F2468" s="395">
        <f t="shared" ref="F2468:F2470" ca="1" si="3609">IF(E2468="n/a","n/a",MAX(0,E2468-1))</f>
        <v>0</v>
      </c>
      <c r="G2468" s="395">
        <f t="shared" ref="G2468:G2471" ca="1" si="3610">IF(F2468="n/a","n/a",MAX(0,F2468-1))</f>
        <v>0</v>
      </c>
      <c r="H2468" s="395">
        <f t="shared" ref="H2468:H2472" ca="1" si="3611">IF(G2468="n/a","n/a",MAX(0,G2468-1))</f>
        <v>0</v>
      </c>
      <c r="I2468" s="395">
        <f t="shared" ref="I2468:I2473" ca="1" si="3612">IF(H2468="n/a","n/a",MAX(0,H2468-1))</f>
        <v>0</v>
      </c>
      <c r="J2468" s="395">
        <f t="shared" ref="J2468:J2474" ca="1" si="3613">IF(I2468="n/a","n/a",MAX(0,I2468-1))</f>
        <v>0</v>
      </c>
      <c r="K2468" s="395">
        <f t="shared" ref="K2468:K2475" ca="1" si="3614">IF(J2468="n/a","n/a",MAX(0,J2468-1))</f>
        <v>0</v>
      </c>
      <c r="L2468" s="395">
        <f t="shared" ref="L2468:L2476" ca="1" si="3615">IF(K2468="n/a","n/a",MAX(0,K2468-1))</f>
        <v>0</v>
      </c>
      <c r="M2468" s="395">
        <f t="shared" ref="M2468:M2477" ca="1" si="3616">IF(L2468="n/a","n/a",MAX(0,L2468-1))</f>
        <v>0</v>
      </c>
      <c r="N2468" s="395">
        <f t="shared" ref="N2468:N2478" ca="1" si="3617">IF(M2468="n/a","n/a",MAX(0,M2468-1))</f>
        <v>0</v>
      </c>
      <c r="O2468" s="395">
        <f t="shared" ref="O2468:O2479" ca="1" si="3618">IF(N2468="n/a","n/a",MAX(0,N2468-1))</f>
        <v>0</v>
      </c>
      <c r="P2468" s="395">
        <f t="shared" ref="P2468:P2480" ca="1" si="3619">IF(O2468="n/a","n/a",MAX(0,O2468-1))</f>
        <v>0</v>
      </c>
      <c r="Q2468" s="395">
        <f t="shared" ref="Q2468:Q2481" ca="1" si="3620">IF(P2468="n/a","n/a",MAX(0,P2468-1))</f>
        <v>0</v>
      </c>
      <c r="R2468" s="395">
        <f t="shared" ref="R2468:R2482" ca="1" si="3621">IF(Q2468="n/a","n/a",MAX(0,Q2468-1))</f>
        <v>0</v>
      </c>
      <c r="S2468" s="395">
        <f t="shared" ref="S2468:S2483" ca="1" si="3622">IF(R2468="n/a","n/a",MAX(0,R2468-1))</f>
        <v>0</v>
      </c>
      <c r="T2468" s="395">
        <f t="shared" ref="T2468:T2484" ca="1" si="3623">IF(S2468="n/a","n/a",MAX(0,S2468-1))</f>
        <v>0</v>
      </c>
      <c r="U2468" s="395">
        <f t="shared" ref="U2468:U2485" ca="1" si="3624">IF(T2468="n/a","n/a",MAX(0,T2468-1))</f>
        <v>0</v>
      </c>
      <c r="V2468" s="395">
        <f t="shared" ref="V2468:V2486" ca="1" si="3625">IF(U2468="n/a","n/a",MAX(0,U2468-1))</f>
        <v>0</v>
      </c>
      <c r="W2468" s="395">
        <f t="shared" ref="W2468:W2486" ca="1" si="3626">IF(V2468="n/a","n/a",MAX(0,V2468-1))</f>
        <v>0</v>
      </c>
      <c r="X2468" s="249"/>
      <c r="Y2468" s="249"/>
      <c r="Z2468" s="249"/>
      <c r="AA2468" s="249"/>
      <c r="AB2468" s="249"/>
    </row>
    <row r="2469" spans="1:28" hidden="1" outlineLevel="1">
      <c r="A2469" s="249"/>
      <c r="B2469" s="309" t="str">
        <f t="shared" ref="B2469:B2488" ca="1" si="3627">"RL Capex "&amp;OFFSET($C$6,0,A2445)</f>
        <v>RL Capex 2013</v>
      </c>
      <c r="C2469" s="396"/>
      <c r="D2469" s="400">
        <f ca="1">D2440</f>
        <v>0</v>
      </c>
      <c r="E2469" s="395">
        <f t="shared" ca="1" si="3608"/>
        <v>0</v>
      </c>
      <c r="F2469" s="395">
        <f t="shared" ca="1" si="3609"/>
        <v>0</v>
      </c>
      <c r="G2469" s="395">
        <f t="shared" ca="1" si="3610"/>
        <v>0</v>
      </c>
      <c r="H2469" s="395">
        <f t="shared" ca="1" si="3611"/>
        <v>0</v>
      </c>
      <c r="I2469" s="395">
        <f t="shared" ca="1" si="3612"/>
        <v>0</v>
      </c>
      <c r="J2469" s="395">
        <f t="shared" ca="1" si="3613"/>
        <v>0</v>
      </c>
      <c r="K2469" s="395">
        <f t="shared" ca="1" si="3614"/>
        <v>0</v>
      </c>
      <c r="L2469" s="395">
        <f t="shared" ca="1" si="3615"/>
        <v>0</v>
      </c>
      <c r="M2469" s="395">
        <f t="shared" ca="1" si="3616"/>
        <v>0</v>
      </c>
      <c r="N2469" s="395">
        <f t="shared" ca="1" si="3617"/>
        <v>0</v>
      </c>
      <c r="O2469" s="395">
        <f t="shared" ca="1" si="3618"/>
        <v>0</v>
      </c>
      <c r="P2469" s="395">
        <f t="shared" ca="1" si="3619"/>
        <v>0</v>
      </c>
      <c r="Q2469" s="395">
        <f t="shared" ca="1" si="3620"/>
        <v>0</v>
      </c>
      <c r="R2469" s="395">
        <f t="shared" ca="1" si="3621"/>
        <v>0</v>
      </c>
      <c r="S2469" s="395">
        <f t="shared" ca="1" si="3622"/>
        <v>0</v>
      </c>
      <c r="T2469" s="395">
        <f t="shared" ca="1" si="3623"/>
        <v>0</v>
      </c>
      <c r="U2469" s="395">
        <f t="shared" ca="1" si="3624"/>
        <v>0</v>
      </c>
      <c r="V2469" s="395">
        <f t="shared" ca="1" si="3625"/>
        <v>0</v>
      </c>
      <c r="W2469" s="395">
        <f t="shared" ca="1" si="3626"/>
        <v>0</v>
      </c>
      <c r="X2469" s="249"/>
      <c r="Y2469" s="249"/>
      <c r="Z2469" s="249"/>
      <c r="AA2469" s="249"/>
      <c r="AB2469" s="249"/>
    </row>
    <row r="2470" spans="1:28" hidden="1" outlineLevel="1">
      <c r="A2470" s="249"/>
      <c r="B2470" s="309" t="str">
        <f t="shared" ca="1" si="3627"/>
        <v>RL Capex 2014</v>
      </c>
      <c r="C2470" s="401"/>
      <c r="D2470" s="396"/>
      <c r="E2470" s="400">
        <f ca="1">E2440</f>
        <v>0</v>
      </c>
      <c r="F2470" s="395">
        <f t="shared" ca="1" si="3609"/>
        <v>0</v>
      </c>
      <c r="G2470" s="395">
        <f t="shared" ca="1" si="3610"/>
        <v>0</v>
      </c>
      <c r="H2470" s="395">
        <f t="shared" ca="1" si="3611"/>
        <v>0</v>
      </c>
      <c r="I2470" s="395">
        <f t="shared" ca="1" si="3612"/>
        <v>0</v>
      </c>
      <c r="J2470" s="395">
        <f t="shared" ca="1" si="3613"/>
        <v>0</v>
      </c>
      <c r="K2470" s="395">
        <f t="shared" ca="1" si="3614"/>
        <v>0</v>
      </c>
      <c r="L2470" s="395">
        <f t="shared" ca="1" si="3615"/>
        <v>0</v>
      </c>
      <c r="M2470" s="395">
        <f t="shared" ca="1" si="3616"/>
        <v>0</v>
      </c>
      <c r="N2470" s="395">
        <f t="shared" ca="1" si="3617"/>
        <v>0</v>
      </c>
      <c r="O2470" s="395">
        <f t="shared" ca="1" si="3618"/>
        <v>0</v>
      </c>
      <c r="P2470" s="395">
        <f t="shared" ca="1" si="3619"/>
        <v>0</v>
      </c>
      <c r="Q2470" s="395">
        <f t="shared" ca="1" si="3620"/>
        <v>0</v>
      </c>
      <c r="R2470" s="395">
        <f t="shared" ca="1" si="3621"/>
        <v>0</v>
      </c>
      <c r="S2470" s="395">
        <f t="shared" ca="1" si="3622"/>
        <v>0</v>
      </c>
      <c r="T2470" s="395">
        <f t="shared" ca="1" si="3623"/>
        <v>0</v>
      </c>
      <c r="U2470" s="395">
        <f t="shared" ca="1" si="3624"/>
        <v>0</v>
      </c>
      <c r="V2470" s="395">
        <f t="shared" ca="1" si="3625"/>
        <v>0</v>
      </c>
      <c r="W2470" s="395">
        <f t="shared" ca="1" si="3626"/>
        <v>0</v>
      </c>
      <c r="X2470" s="249"/>
      <c r="Y2470" s="249"/>
      <c r="Z2470" s="249"/>
      <c r="AA2470" s="249"/>
      <c r="AB2470" s="249"/>
    </row>
    <row r="2471" spans="1:28" hidden="1" outlineLevel="1">
      <c r="A2471" s="249"/>
      <c r="B2471" s="309" t="str">
        <f t="shared" ca="1" si="3627"/>
        <v>RL Capex 2015</v>
      </c>
      <c r="C2471" s="401"/>
      <c r="D2471" s="401"/>
      <c r="E2471" s="396"/>
      <c r="F2471" s="400">
        <f ca="1">F2440</f>
        <v>0</v>
      </c>
      <c r="G2471" s="395">
        <f t="shared" ca="1" si="3610"/>
        <v>0</v>
      </c>
      <c r="H2471" s="395">
        <f t="shared" ca="1" si="3611"/>
        <v>0</v>
      </c>
      <c r="I2471" s="395">
        <f t="shared" ca="1" si="3612"/>
        <v>0</v>
      </c>
      <c r="J2471" s="395">
        <f t="shared" ca="1" si="3613"/>
        <v>0</v>
      </c>
      <c r="K2471" s="395">
        <f t="shared" ca="1" si="3614"/>
        <v>0</v>
      </c>
      <c r="L2471" s="395">
        <f t="shared" ca="1" si="3615"/>
        <v>0</v>
      </c>
      <c r="M2471" s="395">
        <f t="shared" ca="1" si="3616"/>
        <v>0</v>
      </c>
      <c r="N2471" s="395">
        <f t="shared" ca="1" si="3617"/>
        <v>0</v>
      </c>
      <c r="O2471" s="395">
        <f t="shared" ca="1" si="3618"/>
        <v>0</v>
      </c>
      <c r="P2471" s="395">
        <f t="shared" ca="1" si="3619"/>
        <v>0</v>
      </c>
      <c r="Q2471" s="395">
        <f t="shared" ca="1" si="3620"/>
        <v>0</v>
      </c>
      <c r="R2471" s="395">
        <f t="shared" ca="1" si="3621"/>
        <v>0</v>
      </c>
      <c r="S2471" s="395">
        <f t="shared" ca="1" si="3622"/>
        <v>0</v>
      </c>
      <c r="T2471" s="395">
        <f t="shared" ca="1" si="3623"/>
        <v>0</v>
      </c>
      <c r="U2471" s="395">
        <f t="shared" ca="1" si="3624"/>
        <v>0</v>
      </c>
      <c r="V2471" s="395">
        <f t="shared" ca="1" si="3625"/>
        <v>0</v>
      </c>
      <c r="W2471" s="395">
        <f t="shared" ca="1" si="3626"/>
        <v>0</v>
      </c>
      <c r="X2471" s="249"/>
      <c r="Y2471" s="249"/>
      <c r="Z2471" s="249"/>
      <c r="AA2471" s="249"/>
      <c r="AB2471" s="249"/>
    </row>
    <row r="2472" spans="1:28" hidden="1" outlineLevel="1">
      <c r="A2472" s="249"/>
      <c r="B2472" s="309" t="str">
        <f t="shared" ca="1" si="3627"/>
        <v>RL Capex 2016</v>
      </c>
      <c r="C2472" s="401"/>
      <c r="D2472" s="401"/>
      <c r="E2472" s="401"/>
      <c r="F2472" s="396"/>
      <c r="G2472" s="400">
        <f ca="1">G2440</f>
        <v>0</v>
      </c>
      <c r="H2472" s="395">
        <f t="shared" ca="1" si="3611"/>
        <v>0</v>
      </c>
      <c r="I2472" s="395">
        <f t="shared" ca="1" si="3612"/>
        <v>0</v>
      </c>
      <c r="J2472" s="395">
        <f t="shared" ca="1" si="3613"/>
        <v>0</v>
      </c>
      <c r="K2472" s="395">
        <f t="shared" ca="1" si="3614"/>
        <v>0</v>
      </c>
      <c r="L2472" s="395">
        <f t="shared" ca="1" si="3615"/>
        <v>0</v>
      </c>
      <c r="M2472" s="395">
        <f t="shared" ca="1" si="3616"/>
        <v>0</v>
      </c>
      <c r="N2472" s="395">
        <f t="shared" ca="1" si="3617"/>
        <v>0</v>
      </c>
      <c r="O2472" s="395">
        <f t="shared" ca="1" si="3618"/>
        <v>0</v>
      </c>
      <c r="P2472" s="395">
        <f t="shared" ca="1" si="3619"/>
        <v>0</v>
      </c>
      <c r="Q2472" s="395">
        <f t="shared" ca="1" si="3620"/>
        <v>0</v>
      </c>
      <c r="R2472" s="395">
        <f t="shared" ca="1" si="3621"/>
        <v>0</v>
      </c>
      <c r="S2472" s="395">
        <f t="shared" ca="1" si="3622"/>
        <v>0</v>
      </c>
      <c r="T2472" s="395">
        <f t="shared" ca="1" si="3623"/>
        <v>0</v>
      </c>
      <c r="U2472" s="395">
        <f t="shared" ca="1" si="3624"/>
        <v>0</v>
      </c>
      <c r="V2472" s="395">
        <f t="shared" ca="1" si="3625"/>
        <v>0</v>
      </c>
      <c r="W2472" s="395">
        <f t="shared" ca="1" si="3626"/>
        <v>0</v>
      </c>
      <c r="X2472" s="249"/>
      <c r="Y2472" s="249"/>
      <c r="Z2472" s="249"/>
      <c r="AA2472" s="249"/>
      <c r="AB2472" s="249"/>
    </row>
    <row r="2473" spans="1:28" hidden="1" outlineLevel="1">
      <c r="A2473" s="249"/>
      <c r="B2473" s="309" t="str">
        <f t="shared" ca="1" si="3627"/>
        <v>RL Capex 2017</v>
      </c>
      <c r="C2473" s="401"/>
      <c r="D2473" s="401"/>
      <c r="E2473" s="401"/>
      <c r="F2473" s="401"/>
      <c r="G2473" s="396"/>
      <c r="H2473" s="400">
        <f ca="1">H2440</f>
        <v>0</v>
      </c>
      <c r="I2473" s="395">
        <f t="shared" ca="1" si="3612"/>
        <v>0</v>
      </c>
      <c r="J2473" s="395">
        <f t="shared" ca="1" si="3613"/>
        <v>0</v>
      </c>
      <c r="K2473" s="395">
        <f t="shared" ca="1" si="3614"/>
        <v>0</v>
      </c>
      <c r="L2473" s="395">
        <f t="shared" ca="1" si="3615"/>
        <v>0</v>
      </c>
      <c r="M2473" s="395">
        <f t="shared" ca="1" si="3616"/>
        <v>0</v>
      </c>
      <c r="N2473" s="395">
        <f t="shared" ca="1" si="3617"/>
        <v>0</v>
      </c>
      <c r="O2473" s="395">
        <f t="shared" ca="1" si="3618"/>
        <v>0</v>
      </c>
      <c r="P2473" s="395">
        <f t="shared" ca="1" si="3619"/>
        <v>0</v>
      </c>
      <c r="Q2473" s="395">
        <f t="shared" ca="1" si="3620"/>
        <v>0</v>
      </c>
      <c r="R2473" s="395">
        <f t="shared" ca="1" si="3621"/>
        <v>0</v>
      </c>
      <c r="S2473" s="395">
        <f t="shared" ca="1" si="3622"/>
        <v>0</v>
      </c>
      <c r="T2473" s="395">
        <f t="shared" ca="1" si="3623"/>
        <v>0</v>
      </c>
      <c r="U2473" s="395">
        <f t="shared" ca="1" si="3624"/>
        <v>0</v>
      </c>
      <c r="V2473" s="395">
        <f t="shared" ca="1" si="3625"/>
        <v>0</v>
      </c>
      <c r="W2473" s="395">
        <f t="shared" ca="1" si="3626"/>
        <v>0</v>
      </c>
      <c r="X2473" s="249"/>
      <c r="Y2473" s="249"/>
      <c r="Z2473" s="249"/>
      <c r="AA2473" s="249"/>
      <c r="AB2473" s="249"/>
    </row>
    <row r="2474" spans="1:28" hidden="1" outlineLevel="1">
      <c r="A2474" s="249"/>
      <c r="B2474" s="309" t="str">
        <f t="shared" ca="1" si="3627"/>
        <v>RL Capex 2018</v>
      </c>
      <c r="C2474" s="401"/>
      <c r="D2474" s="401"/>
      <c r="E2474" s="401"/>
      <c r="F2474" s="401"/>
      <c r="G2474" s="401"/>
      <c r="H2474" s="396"/>
      <c r="I2474" s="400">
        <f ca="1">I2440</f>
        <v>0</v>
      </c>
      <c r="J2474" s="395">
        <f t="shared" ca="1" si="3613"/>
        <v>0</v>
      </c>
      <c r="K2474" s="395">
        <f t="shared" ca="1" si="3614"/>
        <v>0</v>
      </c>
      <c r="L2474" s="395">
        <f t="shared" ca="1" si="3615"/>
        <v>0</v>
      </c>
      <c r="M2474" s="395">
        <f t="shared" ca="1" si="3616"/>
        <v>0</v>
      </c>
      <c r="N2474" s="395">
        <f t="shared" ca="1" si="3617"/>
        <v>0</v>
      </c>
      <c r="O2474" s="395">
        <f t="shared" ca="1" si="3618"/>
        <v>0</v>
      </c>
      <c r="P2474" s="395">
        <f t="shared" ca="1" si="3619"/>
        <v>0</v>
      </c>
      <c r="Q2474" s="395">
        <f t="shared" ca="1" si="3620"/>
        <v>0</v>
      </c>
      <c r="R2474" s="395">
        <f t="shared" ca="1" si="3621"/>
        <v>0</v>
      </c>
      <c r="S2474" s="395">
        <f t="shared" ca="1" si="3622"/>
        <v>0</v>
      </c>
      <c r="T2474" s="395">
        <f t="shared" ca="1" si="3623"/>
        <v>0</v>
      </c>
      <c r="U2474" s="395">
        <f t="shared" ca="1" si="3624"/>
        <v>0</v>
      </c>
      <c r="V2474" s="395">
        <f t="shared" ca="1" si="3625"/>
        <v>0</v>
      </c>
      <c r="W2474" s="395">
        <f t="shared" ca="1" si="3626"/>
        <v>0</v>
      </c>
      <c r="X2474" s="249"/>
      <c r="Y2474" s="249"/>
      <c r="Z2474" s="249"/>
      <c r="AA2474" s="249"/>
      <c r="AB2474" s="249"/>
    </row>
    <row r="2475" spans="1:28" hidden="1" outlineLevel="1">
      <c r="A2475" s="249"/>
      <c r="B2475" s="309" t="str">
        <f t="shared" ca="1" si="3627"/>
        <v>RL Capex 2019</v>
      </c>
      <c r="C2475" s="401"/>
      <c r="D2475" s="401"/>
      <c r="E2475" s="401"/>
      <c r="F2475" s="401"/>
      <c r="G2475" s="401"/>
      <c r="H2475" s="401"/>
      <c r="I2475" s="396"/>
      <c r="J2475" s="400">
        <f ca="1">J2440</f>
        <v>0</v>
      </c>
      <c r="K2475" s="395">
        <f t="shared" ca="1" si="3614"/>
        <v>0</v>
      </c>
      <c r="L2475" s="395">
        <f t="shared" ca="1" si="3615"/>
        <v>0</v>
      </c>
      <c r="M2475" s="395">
        <f t="shared" ca="1" si="3616"/>
        <v>0</v>
      </c>
      <c r="N2475" s="395">
        <f t="shared" ca="1" si="3617"/>
        <v>0</v>
      </c>
      <c r="O2475" s="395">
        <f t="shared" ca="1" si="3618"/>
        <v>0</v>
      </c>
      <c r="P2475" s="395">
        <f t="shared" ca="1" si="3619"/>
        <v>0</v>
      </c>
      <c r="Q2475" s="395">
        <f t="shared" ca="1" si="3620"/>
        <v>0</v>
      </c>
      <c r="R2475" s="395">
        <f t="shared" ca="1" si="3621"/>
        <v>0</v>
      </c>
      <c r="S2475" s="395">
        <f t="shared" ca="1" si="3622"/>
        <v>0</v>
      </c>
      <c r="T2475" s="395">
        <f t="shared" ca="1" si="3623"/>
        <v>0</v>
      </c>
      <c r="U2475" s="395">
        <f t="shared" ca="1" si="3624"/>
        <v>0</v>
      </c>
      <c r="V2475" s="395">
        <f t="shared" ca="1" si="3625"/>
        <v>0</v>
      </c>
      <c r="W2475" s="395">
        <f t="shared" ca="1" si="3626"/>
        <v>0</v>
      </c>
      <c r="X2475" s="249"/>
      <c r="Y2475" s="249"/>
      <c r="Z2475" s="249"/>
      <c r="AA2475" s="249"/>
      <c r="AB2475" s="249"/>
    </row>
    <row r="2476" spans="1:28" hidden="1" outlineLevel="1">
      <c r="A2476" s="249"/>
      <c r="B2476" s="309" t="str">
        <f t="shared" ca="1" si="3627"/>
        <v>RL Capex 2020</v>
      </c>
      <c r="C2476" s="401"/>
      <c r="D2476" s="401"/>
      <c r="E2476" s="401"/>
      <c r="F2476" s="401"/>
      <c r="G2476" s="401"/>
      <c r="H2476" s="401"/>
      <c r="I2476" s="401"/>
      <c r="J2476" s="396"/>
      <c r="K2476" s="400">
        <f ca="1">K2440</f>
        <v>0</v>
      </c>
      <c r="L2476" s="395">
        <f t="shared" ca="1" si="3615"/>
        <v>0</v>
      </c>
      <c r="M2476" s="395">
        <f t="shared" ca="1" si="3616"/>
        <v>0</v>
      </c>
      <c r="N2476" s="395">
        <f t="shared" ca="1" si="3617"/>
        <v>0</v>
      </c>
      <c r="O2476" s="395">
        <f t="shared" ca="1" si="3618"/>
        <v>0</v>
      </c>
      <c r="P2476" s="395">
        <f t="shared" ca="1" si="3619"/>
        <v>0</v>
      </c>
      <c r="Q2476" s="395">
        <f t="shared" ca="1" si="3620"/>
        <v>0</v>
      </c>
      <c r="R2476" s="395">
        <f t="shared" ca="1" si="3621"/>
        <v>0</v>
      </c>
      <c r="S2476" s="395">
        <f t="shared" ca="1" si="3622"/>
        <v>0</v>
      </c>
      <c r="T2476" s="395">
        <f t="shared" ca="1" si="3623"/>
        <v>0</v>
      </c>
      <c r="U2476" s="395">
        <f t="shared" ca="1" si="3624"/>
        <v>0</v>
      </c>
      <c r="V2476" s="395">
        <f t="shared" ca="1" si="3625"/>
        <v>0</v>
      </c>
      <c r="W2476" s="395">
        <f t="shared" ca="1" si="3626"/>
        <v>0</v>
      </c>
      <c r="X2476" s="249"/>
      <c r="Y2476" s="249"/>
      <c r="Z2476" s="249"/>
      <c r="AA2476" s="249"/>
      <c r="AB2476" s="249"/>
    </row>
    <row r="2477" spans="1:28" hidden="1" outlineLevel="1">
      <c r="A2477" s="249"/>
      <c r="B2477" s="309" t="str">
        <f t="shared" ca="1" si="3627"/>
        <v>RL Capex 2021</v>
      </c>
      <c r="C2477" s="401"/>
      <c r="D2477" s="401"/>
      <c r="E2477" s="401"/>
      <c r="F2477" s="401"/>
      <c r="G2477" s="401"/>
      <c r="H2477" s="401"/>
      <c r="I2477" s="401"/>
      <c r="J2477" s="401"/>
      <c r="K2477" s="396"/>
      <c r="L2477" s="400">
        <f ca="1">L2440</f>
        <v>0</v>
      </c>
      <c r="M2477" s="395">
        <f t="shared" ca="1" si="3616"/>
        <v>0</v>
      </c>
      <c r="N2477" s="395">
        <f t="shared" ca="1" si="3617"/>
        <v>0</v>
      </c>
      <c r="O2477" s="395">
        <f t="shared" ca="1" si="3618"/>
        <v>0</v>
      </c>
      <c r="P2477" s="395">
        <f t="shared" ca="1" si="3619"/>
        <v>0</v>
      </c>
      <c r="Q2477" s="395">
        <f t="shared" ca="1" si="3620"/>
        <v>0</v>
      </c>
      <c r="R2477" s="395">
        <f t="shared" ca="1" si="3621"/>
        <v>0</v>
      </c>
      <c r="S2477" s="395">
        <f t="shared" ca="1" si="3622"/>
        <v>0</v>
      </c>
      <c r="T2477" s="395">
        <f t="shared" ca="1" si="3623"/>
        <v>0</v>
      </c>
      <c r="U2477" s="395">
        <f t="shared" ca="1" si="3624"/>
        <v>0</v>
      </c>
      <c r="V2477" s="395">
        <f t="shared" ca="1" si="3625"/>
        <v>0</v>
      </c>
      <c r="W2477" s="395">
        <f t="shared" ca="1" si="3626"/>
        <v>0</v>
      </c>
      <c r="X2477" s="249"/>
      <c r="Y2477" s="249"/>
      <c r="Z2477" s="249"/>
      <c r="AA2477" s="249"/>
      <c r="AB2477" s="249"/>
    </row>
    <row r="2478" spans="1:28" hidden="1" outlineLevel="1">
      <c r="A2478" s="249"/>
      <c r="B2478" s="309" t="str">
        <f t="shared" ca="1" si="3627"/>
        <v>RL Capex 2022</v>
      </c>
      <c r="C2478" s="401"/>
      <c r="D2478" s="401"/>
      <c r="E2478" s="401"/>
      <c r="F2478" s="401"/>
      <c r="G2478" s="401"/>
      <c r="H2478" s="401"/>
      <c r="I2478" s="401"/>
      <c r="J2478" s="401"/>
      <c r="K2478" s="401"/>
      <c r="L2478" s="396"/>
      <c r="M2478" s="400">
        <f ca="1">M2440</f>
        <v>0</v>
      </c>
      <c r="N2478" s="395">
        <f t="shared" ca="1" si="3617"/>
        <v>0</v>
      </c>
      <c r="O2478" s="395">
        <f t="shared" ca="1" si="3618"/>
        <v>0</v>
      </c>
      <c r="P2478" s="395">
        <f t="shared" ca="1" si="3619"/>
        <v>0</v>
      </c>
      <c r="Q2478" s="395">
        <f t="shared" ca="1" si="3620"/>
        <v>0</v>
      </c>
      <c r="R2478" s="395">
        <f t="shared" ca="1" si="3621"/>
        <v>0</v>
      </c>
      <c r="S2478" s="395">
        <f t="shared" ca="1" si="3622"/>
        <v>0</v>
      </c>
      <c r="T2478" s="395">
        <f t="shared" ca="1" si="3623"/>
        <v>0</v>
      </c>
      <c r="U2478" s="395">
        <f t="shared" ca="1" si="3624"/>
        <v>0</v>
      </c>
      <c r="V2478" s="395">
        <f t="shared" ca="1" si="3625"/>
        <v>0</v>
      </c>
      <c r="W2478" s="395">
        <f t="shared" ca="1" si="3626"/>
        <v>0</v>
      </c>
      <c r="X2478" s="249"/>
      <c r="Y2478" s="249"/>
      <c r="Z2478" s="249"/>
      <c r="AA2478" s="249"/>
      <c r="AB2478" s="249"/>
    </row>
    <row r="2479" spans="1:28" hidden="1" outlineLevel="1">
      <c r="A2479" s="249"/>
      <c r="B2479" s="309" t="str">
        <f t="shared" ca="1" si="3627"/>
        <v>RL Capex 2023</v>
      </c>
      <c r="C2479" s="401"/>
      <c r="D2479" s="401"/>
      <c r="E2479" s="401"/>
      <c r="F2479" s="401"/>
      <c r="G2479" s="401"/>
      <c r="H2479" s="401"/>
      <c r="I2479" s="401"/>
      <c r="J2479" s="401"/>
      <c r="K2479" s="401"/>
      <c r="L2479" s="401"/>
      <c r="M2479" s="396"/>
      <c r="N2479" s="400">
        <f>N2440</f>
        <v>0</v>
      </c>
      <c r="O2479" s="395">
        <f t="shared" si="3618"/>
        <v>0</v>
      </c>
      <c r="P2479" s="395">
        <f t="shared" si="3619"/>
        <v>0</v>
      </c>
      <c r="Q2479" s="395">
        <f t="shared" si="3620"/>
        <v>0</v>
      </c>
      <c r="R2479" s="395">
        <f t="shared" si="3621"/>
        <v>0</v>
      </c>
      <c r="S2479" s="395">
        <f t="shared" si="3622"/>
        <v>0</v>
      </c>
      <c r="T2479" s="395">
        <f t="shared" si="3623"/>
        <v>0</v>
      </c>
      <c r="U2479" s="395">
        <f t="shared" si="3624"/>
        <v>0</v>
      </c>
      <c r="V2479" s="395">
        <f t="shared" si="3625"/>
        <v>0</v>
      </c>
      <c r="W2479" s="395">
        <f t="shared" si="3626"/>
        <v>0</v>
      </c>
      <c r="X2479" s="249"/>
      <c r="Y2479" s="249"/>
      <c r="Z2479" s="249"/>
      <c r="AA2479" s="249"/>
      <c r="AB2479" s="249"/>
    </row>
    <row r="2480" spans="1:28" hidden="1" outlineLevel="1">
      <c r="A2480" s="249"/>
      <c r="B2480" s="309" t="str">
        <f t="shared" ca="1" si="3627"/>
        <v>RL Capex 2024</v>
      </c>
      <c r="C2480" s="401"/>
      <c r="D2480" s="401"/>
      <c r="E2480" s="401"/>
      <c r="F2480" s="401"/>
      <c r="G2480" s="401"/>
      <c r="H2480" s="401"/>
      <c r="I2480" s="401"/>
      <c r="J2480" s="401"/>
      <c r="K2480" s="401"/>
      <c r="L2480" s="401"/>
      <c r="M2480" s="401"/>
      <c r="N2480" s="396"/>
      <c r="O2480" s="400">
        <f>O2440</f>
        <v>0</v>
      </c>
      <c r="P2480" s="395">
        <f t="shared" si="3619"/>
        <v>0</v>
      </c>
      <c r="Q2480" s="395">
        <f t="shared" si="3620"/>
        <v>0</v>
      </c>
      <c r="R2480" s="395">
        <f t="shared" si="3621"/>
        <v>0</v>
      </c>
      <c r="S2480" s="395">
        <f t="shared" si="3622"/>
        <v>0</v>
      </c>
      <c r="T2480" s="395">
        <f t="shared" si="3623"/>
        <v>0</v>
      </c>
      <c r="U2480" s="395">
        <f t="shared" si="3624"/>
        <v>0</v>
      </c>
      <c r="V2480" s="395">
        <f t="shared" si="3625"/>
        <v>0</v>
      </c>
      <c r="W2480" s="395">
        <f t="shared" si="3626"/>
        <v>0</v>
      </c>
      <c r="X2480" s="249"/>
      <c r="Y2480" s="249"/>
      <c r="Z2480" s="249"/>
      <c r="AA2480" s="249"/>
      <c r="AB2480" s="249"/>
    </row>
    <row r="2481" spans="1:28" hidden="1" outlineLevel="1">
      <c r="A2481" s="249"/>
      <c r="B2481" s="309" t="str">
        <f t="shared" ca="1" si="3627"/>
        <v>RL Capex 2025</v>
      </c>
      <c r="C2481" s="401"/>
      <c r="D2481" s="401"/>
      <c r="E2481" s="401"/>
      <c r="F2481" s="401"/>
      <c r="G2481" s="401"/>
      <c r="H2481" s="401"/>
      <c r="I2481" s="401"/>
      <c r="J2481" s="401"/>
      <c r="K2481" s="401"/>
      <c r="L2481" s="401"/>
      <c r="M2481" s="401"/>
      <c r="N2481" s="401"/>
      <c r="O2481" s="396"/>
      <c r="P2481" s="400">
        <f>P2440</f>
        <v>0</v>
      </c>
      <c r="Q2481" s="395">
        <f t="shared" si="3620"/>
        <v>0</v>
      </c>
      <c r="R2481" s="395">
        <f t="shared" si="3621"/>
        <v>0</v>
      </c>
      <c r="S2481" s="395">
        <f t="shared" si="3622"/>
        <v>0</v>
      </c>
      <c r="T2481" s="395">
        <f t="shared" si="3623"/>
        <v>0</v>
      </c>
      <c r="U2481" s="395">
        <f t="shared" si="3624"/>
        <v>0</v>
      </c>
      <c r="V2481" s="395">
        <f t="shared" si="3625"/>
        <v>0</v>
      </c>
      <c r="W2481" s="395">
        <f t="shared" si="3626"/>
        <v>0</v>
      </c>
      <c r="X2481" s="249"/>
      <c r="Y2481" s="249"/>
      <c r="Z2481" s="249"/>
      <c r="AA2481" s="249"/>
      <c r="AB2481" s="249"/>
    </row>
    <row r="2482" spans="1:28" hidden="1" outlineLevel="1">
      <c r="A2482" s="249"/>
      <c r="B2482" s="309" t="str">
        <f t="shared" ca="1" si="3627"/>
        <v>RL Capex 2026</v>
      </c>
      <c r="C2482" s="401"/>
      <c r="D2482" s="401"/>
      <c r="E2482" s="401"/>
      <c r="F2482" s="401"/>
      <c r="G2482" s="401"/>
      <c r="H2482" s="401"/>
      <c r="I2482" s="401"/>
      <c r="J2482" s="401"/>
      <c r="K2482" s="401"/>
      <c r="L2482" s="401"/>
      <c r="M2482" s="401"/>
      <c r="N2482" s="401"/>
      <c r="O2482" s="401"/>
      <c r="P2482" s="396"/>
      <c r="Q2482" s="400">
        <f>Q2440</f>
        <v>0</v>
      </c>
      <c r="R2482" s="395">
        <f t="shared" si="3621"/>
        <v>0</v>
      </c>
      <c r="S2482" s="395">
        <f t="shared" si="3622"/>
        <v>0</v>
      </c>
      <c r="T2482" s="395">
        <f t="shared" si="3623"/>
        <v>0</v>
      </c>
      <c r="U2482" s="395">
        <f t="shared" si="3624"/>
        <v>0</v>
      </c>
      <c r="V2482" s="395">
        <f t="shared" si="3625"/>
        <v>0</v>
      </c>
      <c r="W2482" s="395">
        <f t="shared" si="3626"/>
        <v>0</v>
      </c>
      <c r="X2482" s="249"/>
      <c r="Y2482" s="249"/>
      <c r="Z2482" s="249"/>
      <c r="AA2482" s="249"/>
      <c r="AB2482" s="249"/>
    </row>
    <row r="2483" spans="1:28" hidden="1" outlineLevel="1">
      <c r="A2483" s="249"/>
      <c r="B2483" s="309" t="str">
        <f t="shared" ca="1" si="3627"/>
        <v>RL Capex 2027</v>
      </c>
      <c r="C2483" s="401"/>
      <c r="D2483" s="401"/>
      <c r="E2483" s="401"/>
      <c r="F2483" s="401"/>
      <c r="G2483" s="401"/>
      <c r="H2483" s="401"/>
      <c r="I2483" s="401"/>
      <c r="J2483" s="401"/>
      <c r="K2483" s="401"/>
      <c r="L2483" s="401"/>
      <c r="M2483" s="401"/>
      <c r="N2483" s="401"/>
      <c r="O2483" s="401"/>
      <c r="P2483" s="401"/>
      <c r="Q2483" s="396"/>
      <c r="R2483" s="400">
        <f>R2440</f>
        <v>0</v>
      </c>
      <c r="S2483" s="395">
        <f t="shared" si="3622"/>
        <v>0</v>
      </c>
      <c r="T2483" s="395">
        <f t="shared" si="3623"/>
        <v>0</v>
      </c>
      <c r="U2483" s="395">
        <f t="shared" si="3624"/>
        <v>0</v>
      </c>
      <c r="V2483" s="395">
        <f t="shared" si="3625"/>
        <v>0</v>
      </c>
      <c r="W2483" s="395">
        <f t="shared" si="3626"/>
        <v>0</v>
      </c>
      <c r="X2483" s="249"/>
      <c r="Y2483" s="249"/>
      <c r="Z2483" s="249"/>
      <c r="AA2483" s="249"/>
      <c r="AB2483" s="249"/>
    </row>
    <row r="2484" spans="1:28" hidden="1" outlineLevel="1">
      <c r="A2484" s="249"/>
      <c r="B2484" s="309" t="str">
        <f t="shared" ca="1" si="3627"/>
        <v>RL Capex 2028</v>
      </c>
      <c r="C2484" s="401"/>
      <c r="D2484" s="401"/>
      <c r="E2484" s="401"/>
      <c r="F2484" s="401"/>
      <c r="G2484" s="401"/>
      <c r="H2484" s="401"/>
      <c r="I2484" s="401"/>
      <c r="J2484" s="401"/>
      <c r="K2484" s="401"/>
      <c r="L2484" s="401"/>
      <c r="M2484" s="401"/>
      <c r="N2484" s="401"/>
      <c r="O2484" s="401"/>
      <c r="P2484" s="401"/>
      <c r="Q2484" s="401"/>
      <c r="R2484" s="396"/>
      <c r="S2484" s="400">
        <f>S2440</f>
        <v>0</v>
      </c>
      <c r="T2484" s="395">
        <f t="shared" si="3623"/>
        <v>0</v>
      </c>
      <c r="U2484" s="395">
        <f t="shared" si="3624"/>
        <v>0</v>
      </c>
      <c r="V2484" s="395">
        <f t="shared" si="3625"/>
        <v>0</v>
      </c>
      <c r="W2484" s="395">
        <f t="shared" si="3626"/>
        <v>0</v>
      </c>
      <c r="X2484" s="249"/>
      <c r="Y2484" s="249"/>
      <c r="Z2484" s="249"/>
      <c r="AA2484" s="249"/>
      <c r="AB2484" s="249"/>
    </row>
    <row r="2485" spans="1:28" hidden="1" outlineLevel="1">
      <c r="A2485" s="249"/>
      <c r="B2485" s="309" t="str">
        <f t="shared" ca="1" si="3627"/>
        <v>RL Capex 2029</v>
      </c>
      <c r="C2485" s="401"/>
      <c r="D2485" s="401"/>
      <c r="E2485" s="401"/>
      <c r="F2485" s="401"/>
      <c r="G2485" s="401"/>
      <c r="H2485" s="401"/>
      <c r="I2485" s="401"/>
      <c r="J2485" s="401"/>
      <c r="K2485" s="401"/>
      <c r="L2485" s="401"/>
      <c r="M2485" s="401"/>
      <c r="N2485" s="401"/>
      <c r="O2485" s="401"/>
      <c r="P2485" s="401"/>
      <c r="Q2485" s="401"/>
      <c r="R2485" s="401"/>
      <c r="S2485" s="396"/>
      <c r="T2485" s="400">
        <f>T2440</f>
        <v>0</v>
      </c>
      <c r="U2485" s="395">
        <f t="shared" si="3624"/>
        <v>0</v>
      </c>
      <c r="V2485" s="395">
        <f t="shared" si="3625"/>
        <v>0</v>
      </c>
      <c r="W2485" s="395">
        <f t="shared" si="3626"/>
        <v>0</v>
      </c>
      <c r="X2485" s="249"/>
      <c r="Y2485" s="249"/>
      <c r="Z2485" s="249"/>
      <c r="AA2485" s="249"/>
      <c r="AB2485" s="249"/>
    </row>
    <row r="2486" spans="1:28" hidden="1" outlineLevel="1">
      <c r="A2486" s="249"/>
      <c r="B2486" s="309" t="str">
        <f t="shared" ca="1" si="3627"/>
        <v>RL Capex 2030</v>
      </c>
      <c r="C2486" s="401"/>
      <c r="D2486" s="401"/>
      <c r="E2486" s="401"/>
      <c r="F2486" s="401"/>
      <c r="G2486" s="401"/>
      <c r="H2486" s="401"/>
      <c r="I2486" s="401"/>
      <c r="J2486" s="401"/>
      <c r="K2486" s="401"/>
      <c r="L2486" s="401"/>
      <c r="M2486" s="401"/>
      <c r="N2486" s="401"/>
      <c r="O2486" s="401"/>
      <c r="P2486" s="401"/>
      <c r="Q2486" s="401"/>
      <c r="R2486" s="401"/>
      <c r="S2486" s="401"/>
      <c r="T2486" s="396"/>
      <c r="U2486" s="400">
        <f>U2440</f>
        <v>0</v>
      </c>
      <c r="V2486" s="395">
        <f t="shared" si="3625"/>
        <v>0</v>
      </c>
      <c r="W2486" s="395">
        <f t="shared" si="3626"/>
        <v>0</v>
      </c>
      <c r="X2486" s="249"/>
      <c r="Y2486" s="249"/>
      <c r="Z2486" s="249"/>
      <c r="AA2486" s="249"/>
      <c r="AB2486" s="249"/>
    </row>
    <row r="2487" spans="1:28" hidden="1" outlineLevel="1">
      <c r="A2487" s="249"/>
      <c r="B2487" s="309" t="str">
        <f t="shared" ca="1" si="3627"/>
        <v>RL Capex 2031</v>
      </c>
      <c r="C2487" s="401"/>
      <c r="D2487" s="401"/>
      <c r="E2487" s="401"/>
      <c r="F2487" s="401"/>
      <c r="G2487" s="401"/>
      <c r="H2487" s="401"/>
      <c r="I2487" s="401"/>
      <c r="J2487" s="401"/>
      <c r="K2487" s="401"/>
      <c r="L2487" s="401"/>
      <c r="M2487" s="401"/>
      <c r="N2487" s="401"/>
      <c r="O2487" s="401"/>
      <c r="P2487" s="401"/>
      <c r="Q2487" s="401"/>
      <c r="R2487" s="401"/>
      <c r="S2487" s="401"/>
      <c r="T2487" s="401"/>
      <c r="U2487" s="396"/>
      <c r="V2487" s="400">
        <f>V2440</f>
        <v>0</v>
      </c>
      <c r="W2487" s="395">
        <f>IF(V2487="n/a","n/a",MAX(0,V2487-1))</f>
        <v>0</v>
      </c>
      <c r="X2487" s="249"/>
      <c r="Y2487" s="249"/>
      <c r="Z2487" s="249"/>
      <c r="AA2487" s="249"/>
      <c r="AB2487" s="249"/>
    </row>
    <row r="2488" spans="1:28" hidden="1" outlineLevel="1">
      <c r="A2488" s="249"/>
      <c r="B2488" s="309" t="str">
        <f t="shared" ca="1" si="3627"/>
        <v>RL Capex 2032</v>
      </c>
      <c r="C2488" s="401"/>
      <c r="D2488" s="401"/>
      <c r="E2488" s="401"/>
      <c r="F2488" s="401"/>
      <c r="G2488" s="401"/>
      <c r="H2488" s="401"/>
      <c r="I2488" s="401"/>
      <c r="J2488" s="401"/>
      <c r="K2488" s="401"/>
      <c r="L2488" s="401"/>
      <c r="M2488" s="401"/>
      <c r="N2488" s="401"/>
      <c r="O2488" s="401"/>
      <c r="P2488" s="401"/>
      <c r="Q2488" s="401"/>
      <c r="R2488" s="401"/>
      <c r="S2488" s="401"/>
      <c r="T2488" s="401"/>
      <c r="U2488" s="401"/>
      <c r="V2488" s="396"/>
      <c r="W2488" s="395">
        <f>W2440</f>
        <v>0</v>
      </c>
      <c r="X2488" s="249"/>
      <c r="Y2488" s="249"/>
      <c r="Z2488" s="249"/>
      <c r="AA2488" s="249"/>
      <c r="AB2488" s="249"/>
    </row>
    <row r="2489" spans="1:28" hidden="1" outlineLevel="1">
      <c r="A2489" s="249"/>
      <c r="B2489" s="332"/>
      <c r="C2489" s="395"/>
      <c r="D2489" s="395"/>
      <c r="E2489" s="395"/>
      <c r="F2489" s="395"/>
      <c r="G2489" s="395"/>
      <c r="H2489" s="395"/>
      <c r="I2489" s="395"/>
      <c r="J2489" s="395"/>
      <c r="K2489" s="395"/>
      <c r="L2489" s="395"/>
      <c r="M2489" s="395"/>
      <c r="N2489" s="395"/>
      <c r="O2489" s="395"/>
      <c r="P2489" s="395"/>
      <c r="Q2489" s="395"/>
      <c r="R2489" s="395"/>
      <c r="S2489" s="395"/>
      <c r="T2489" s="395"/>
      <c r="U2489" s="395"/>
      <c r="V2489" s="395"/>
      <c r="W2489" s="395"/>
      <c r="X2489" s="249"/>
      <c r="Y2489" s="249"/>
      <c r="Z2489" s="249"/>
      <c r="AA2489" s="249"/>
      <c r="AB2489" s="249"/>
    </row>
    <row r="2490" spans="1:28" collapsed="1">
      <c r="A2490" s="322"/>
      <c r="B2490" s="336" t="s">
        <v>192</v>
      </c>
      <c r="C2490" s="460">
        <f ca="1">(IF(OR($C2440&lt;&gt;"n/a",C2440&lt;&gt;"n/a"),IF(SUM(C2443:C2465)=0,0,IF((SUMPRODUCT(C2443:C2465,C2467:C2489)/SUM(C2443:C2465))&lt;0,1,(SUMPRODUCT(C2443:C2465,C2467:C2489)/SUM(C2443:C2465)))),"n/a"))</f>
        <v>0</v>
      </c>
      <c r="D2490" s="460">
        <f ca="1">(IF(OR($C2440&lt;&gt;"n/a",D2440&lt;&gt;"n/a"),IF(SUM(D2443:D2465)=0,0,IF((SUMPRODUCT(D2443:D2465,D2467:D2489)/SUM(D2443:D2465))&lt;0,1,(SUMPRODUCT(D2443:D2465,D2467:D2489)/SUM(D2443:D2465)))),"n/a"))</f>
        <v>0</v>
      </c>
      <c r="E2490" s="460">
        <f t="shared" ref="E2490:W2490" ca="1" si="3628">(IF(OR($C2440&lt;&gt;"n/a",E2440&lt;&gt;"n/a"),IF(SUM(E2443:E2465)=0,0,IF((SUMPRODUCT(E2443:E2465,E2467:E2489)/SUM(E2443:E2465))&lt;0,1,(SUMPRODUCT(E2443:E2465,E2467:E2489)/SUM(E2443:E2465)))),"n/a"))</f>
        <v>0</v>
      </c>
      <c r="F2490" s="460">
        <f t="shared" ca="1" si="3628"/>
        <v>0</v>
      </c>
      <c r="G2490" s="460">
        <f t="shared" ca="1" si="3628"/>
        <v>0</v>
      </c>
      <c r="H2490" s="460">
        <f t="shared" ca="1" si="3628"/>
        <v>0</v>
      </c>
      <c r="I2490" s="460">
        <f t="shared" ca="1" si="3628"/>
        <v>0</v>
      </c>
      <c r="J2490" s="460">
        <f t="shared" ca="1" si="3628"/>
        <v>0</v>
      </c>
      <c r="K2490" s="460">
        <f t="shared" ca="1" si="3628"/>
        <v>0</v>
      </c>
      <c r="L2490" s="460">
        <f t="shared" ca="1" si="3628"/>
        <v>0</v>
      </c>
      <c r="M2490" s="460">
        <f t="shared" ca="1" si="3628"/>
        <v>0</v>
      </c>
      <c r="N2490" s="460">
        <f t="shared" ca="1" si="3628"/>
        <v>0</v>
      </c>
      <c r="O2490" s="460">
        <f t="shared" ca="1" si="3628"/>
        <v>0</v>
      </c>
      <c r="P2490" s="460">
        <f t="shared" ca="1" si="3628"/>
        <v>0</v>
      </c>
      <c r="Q2490" s="460">
        <f t="shared" ca="1" si="3628"/>
        <v>0</v>
      </c>
      <c r="R2490" s="460">
        <f t="shared" ca="1" si="3628"/>
        <v>0</v>
      </c>
      <c r="S2490" s="460">
        <f t="shared" ca="1" si="3628"/>
        <v>0</v>
      </c>
      <c r="T2490" s="460">
        <f t="shared" ca="1" si="3628"/>
        <v>0</v>
      </c>
      <c r="U2490" s="460">
        <f t="shared" ca="1" si="3628"/>
        <v>0</v>
      </c>
      <c r="V2490" s="460">
        <f t="shared" ca="1" si="3628"/>
        <v>0</v>
      </c>
      <c r="W2490" s="460">
        <f t="shared" ca="1" si="3628"/>
        <v>0</v>
      </c>
      <c r="X2490" s="249"/>
      <c r="Y2490" s="249"/>
      <c r="Z2490" s="249"/>
      <c r="AA2490" s="249"/>
      <c r="AB2490" s="249"/>
    </row>
    <row r="2491" spans="1:28">
      <c r="A2491" s="249"/>
      <c r="B2491" s="249"/>
      <c r="C2491" s="395"/>
      <c r="D2491" s="395"/>
      <c r="E2491" s="395"/>
      <c r="F2491" s="395"/>
      <c r="G2491" s="395"/>
      <c r="H2491" s="395"/>
      <c r="I2491" s="395"/>
      <c r="J2491" s="395"/>
      <c r="K2491" s="395"/>
      <c r="L2491" s="395"/>
      <c r="M2491" s="395"/>
      <c r="N2491" s="395"/>
      <c r="O2491" s="395"/>
      <c r="P2491" s="395"/>
      <c r="Q2491" s="395"/>
      <c r="R2491" s="395"/>
      <c r="S2491" s="395"/>
      <c r="T2491" s="395"/>
      <c r="U2491" s="395"/>
      <c r="V2491" s="395"/>
      <c r="W2491" s="395"/>
      <c r="X2491" s="249"/>
      <c r="Y2491" s="249"/>
      <c r="Z2491" s="249"/>
      <c r="AA2491" s="249"/>
      <c r="AB2491" s="249"/>
    </row>
    <row r="2492" spans="1:28">
      <c r="A2492" s="72" t="s">
        <v>150</v>
      </c>
      <c r="B2492" s="142">
        <f>VLOOKUP($A2492,'RFM input'!$E$7:$F$56,2,FALSE)</f>
        <v>0</v>
      </c>
      <c r="C2492" s="402"/>
      <c r="D2492" s="402"/>
      <c r="E2492" s="403"/>
      <c r="F2492" s="403"/>
      <c r="G2492" s="403"/>
      <c r="H2492" s="403"/>
      <c r="I2492" s="403"/>
      <c r="J2492" s="403"/>
      <c r="K2492" s="403"/>
      <c r="L2492" s="403"/>
      <c r="M2492" s="403"/>
      <c r="N2492" s="403"/>
      <c r="O2492" s="403"/>
      <c r="P2492" s="403"/>
      <c r="Q2492" s="403"/>
      <c r="R2492" s="403"/>
      <c r="S2492" s="403"/>
      <c r="T2492" s="403"/>
      <c r="U2492" s="403"/>
      <c r="V2492" s="403"/>
      <c r="W2492" s="403"/>
      <c r="X2492" s="249"/>
      <c r="Y2492" s="249"/>
      <c r="Z2492" s="249"/>
      <c r="AA2492" s="249"/>
      <c r="AB2492" s="249"/>
    </row>
    <row r="2493" spans="1:28">
      <c r="A2493" s="378">
        <f>VALUE(REPLACE(A2492,1,12,""))</f>
        <v>47</v>
      </c>
      <c r="B2493" s="317" t="s">
        <v>195</v>
      </c>
      <c r="C2493" s="389">
        <f ca="1">OFFSET('TAB roll forward'!$H$7,A2493,0)</f>
        <v>0</v>
      </c>
      <c r="D2493" s="404">
        <f ca="1">'RAB remaining lives'!D2498</f>
        <v>0</v>
      </c>
      <c r="E2493" s="404">
        <f ca="1">'RAB remaining lives'!E2498</f>
        <v>0</v>
      </c>
      <c r="F2493" s="404">
        <f ca="1">'RAB remaining lives'!F2498</f>
        <v>0</v>
      </c>
      <c r="G2493" s="404">
        <f ca="1">'RAB remaining lives'!G2498</f>
        <v>0</v>
      </c>
      <c r="H2493" s="404">
        <f ca="1">'RAB remaining lives'!H2498</f>
        <v>0</v>
      </c>
      <c r="I2493" s="404">
        <f ca="1">'RAB remaining lives'!I2498</f>
        <v>0</v>
      </c>
      <c r="J2493" s="404">
        <f ca="1">'RAB remaining lives'!J2498</f>
        <v>0</v>
      </c>
      <c r="K2493" s="404">
        <f ca="1">'RAB remaining lives'!K2498</f>
        <v>0</v>
      </c>
      <c r="L2493" s="404">
        <f ca="1">'RAB remaining lives'!L2498</f>
        <v>0</v>
      </c>
      <c r="M2493" s="404">
        <f ca="1">'RAB remaining lives'!M2498</f>
        <v>0</v>
      </c>
      <c r="N2493" s="404">
        <f>'RAB remaining lives'!N2498</f>
        <v>0</v>
      </c>
      <c r="O2493" s="404">
        <f>'RAB remaining lives'!O2498</f>
        <v>0</v>
      </c>
      <c r="P2493" s="404">
        <f>'RAB remaining lives'!P2498</f>
        <v>0</v>
      </c>
      <c r="Q2493" s="404">
        <f>'RAB remaining lives'!Q2498</f>
        <v>0</v>
      </c>
      <c r="R2493" s="404">
        <f>'RAB remaining lives'!R2498</f>
        <v>0</v>
      </c>
      <c r="S2493" s="404">
        <f>'RAB remaining lives'!S2498</f>
        <v>0</v>
      </c>
      <c r="T2493" s="404">
        <f>'RAB remaining lives'!T2498</f>
        <v>0</v>
      </c>
      <c r="U2493" s="404">
        <f>'RAB remaining lives'!U2498</f>
        <v>0</v>
      </c>
      <c r="V2493" s="404">
        <f>'RAB remaining lives'!V2498</f>
        <v>0</v>
      </c>
      <c r="W2493" s="404">
        <f>'RAB remaining lives'!W2498</f>
        <v>0</v>
      </c>
      <c r="X2493" s="249"/>
      <c r="Y2493" s="249"/>
      <c r="Z2493" s="249"/>
      <c r="AA2493" s="249"/>
      <c r="AB2493" s="249"/>
    </row>
    <row r="2494" spans="1:28">
      <c r="A2494" s="249"/>
      <c r="B2494" s="249" t="s">
        <v>326</v>
      </c>
      <c r="C2494" s="391">
        <f ca="1">OFFSET('RFM input'!$X$6,$A2493,0)</f>
        <v>0</v>
      </c>
      <c r="D2494" s="390">
        <f ca="1">OFFSET('RFM input'!$Y$6,$A2493,0)</f>
        <v>0</v>
      </c>
      <c r="E2494" s="390">
        <f ca="1">OFFSET('RFM input'!$Y$6,$A2493,0)</f>
        <v>0</v>
      </c>
      <c r="F2494" s="390">
        <f ca="1">OFFSET('RFM input'!$Y$6,$A2493,0)</f>
        <v>0</v>
      </c>
      <c r="G2494" s="390">
        <f ca="1">OFFSET('RFM input'!$Y$6,$A2493,0)</f>
        <v>0</v>
      </c>
      <c r="H2494" s="390">
        <f ca="1">OFFSET('RFM input'!$Y$6,$A2493,0)</f>
        <v>0</v>
      </c>
      <c r="I2494" s="390">
        <f ca="1">OFFSET('RFM input'!$Y$6,'TAB remaining lives'!$A2493,0)</f>
        <v>0</v>
      </c>
      <c r="J2494" s="390">
        <f ca="1">OFFSET('RFM input'!$Y$6,'TAB remaining lives'!$A2493,0)</f>
        <v>0</v>
      </c>
      <c r="K2494" s="390">
        <f ca="1">OFFSET('RFM input'!$Y$6,'TAB remaining lives'!$A2493,0)</f>
        <v>0</v>
      </c>
      <c r="L2494" s="390">
        <f ca="1">OFFSET('RFM input'!$Y$6,'TAB remaining lives'!$A2493,0)</f>
        <v>0</v>
      </c>
      <c r="M2494" s="390">
        <f ca="1">OFFSET('RFM input'!$Y$6,'TAB remaining lives'!$A2493,0)</f>
        <v>0</v>
      </c>
      <c r="N2494" s="390"/>
      <c r="O2494" s="390"/>
      <c r="P2494" s="390"/>
      <c r="Q2494" s="390"/>
      <c r="R2494" s="390"/>
      <c r="S2494" s="390"/>
      <c r="T2494" s="390"/>
      <c r="U2494" s="390"/>
      <c r="V2494" s="390"/>
      <c r="W2494" s="390"/>
      <c r="X2494" s="249"/>
      <c r="Y2494" s="249"/>
      <c r="Z2494" s="249"/>
      <c r="AA2494" s="249"/>
      <c r="AB2494" s="249"/>
    </row>
    <row r="2495" spans="1:28">
      <c r="A2495" s="249"/>
      <c r="B2495" s="317" t="s">
        <v>300</v>
      </c>
      <c r="C2495" s="392"/>
      <c r="D2495" s="393">
        <f ca="1">IF(D$6=(OFFSET('RFM input'!$G$60,0,'RFM input'!$AA$7)),OFFSET('RFM input'!$I$454,$A2493,0),0)</f>
        <v>0</v>
      </c>
      <c r="E2495" s="390">
        <f ca="1">IF(E$6=(OFFSET('RFM input'!$G$60,0,'RFM input'!$AA$7)),OFFSET('RFM input'!$I$454,$A2493,0),0)</f>
        <v>0</v>
      </c>
      <c r="F2495" s="390">
        <f ca="1">IF(F$6=(OFFSET('RFM input'!$G$60,0,'RFM input'!$AA$7)),OFFSET('RFM input'!$I$454,$A2493,0),0)</f>
        <v>0</v>
      </c>
      <c r="G2495" s="390">
        <f ca="1">IF(G$6=(OFFSET('RFM input'!$G$60,0,'RFM input'!$AA$7)),OFFSET('RFM input'!$I$454,$A2493,0),0)</f>
        <v>0</v>
      </c>
      <c r="H2495" s="390">
        <f ca="1">IF(H$6=(OFFSET('RFM input'!$G$60,0,'RFM input'!$AA$7)),OFFSET('RFM input'!$I$454,$A2493,0),0)</f>
        <v>0</v>
      </c>
      <c r="I2495" s="390">
        <f ca="1">IF(I$6=(OFFSET('RFM input'!$G$60,0,'RFM input'!$AA$7)),OFFSET('RFM input'!$I$454,$A2493,0),0)</f>
        <v>0</v>
      </c>
      <c r="J2495" s="390">
        <f ca="1">IF(J$6=(OFFSET('RFM input'!$G$60,0,'RFM input'!$AA$7)),OFFSET('RFM input'!$I$454,$A2493,0),0)</f>
        <v>0</v>
      </c>
      <c r="K2495" s="390">
        <f ca="1">IF(K$6=(OFFSET('RFM input'!$G$60,0,'RFM input'!$AA$7)),OFFSET('RFM input'!$I$454,$A2493,0),0)</f>
        <v>0</v>
      </c>
      <c r="L2495" s="390">
        <f ca="1">IF(L$6=(OFFSET('RFM input'!$G$60,0,'RFM input'!$AA$7)),OFFSET('RFM input'!$I$454,$A2493,0),0)</f>
        <v>0</v>
      </c>
      <c r="M2495" s="390">
        <f ca="1">IF(M$6=(OFFSET('RFM input'!$G$60,0,'RFM input'!$AA$7)),OFFSET('RFM input'!$I$454,$A2493,0),0)</f>
        <v>0</v>
      </c>
      <c r="N2495" s="390"/>
      <c r="O2495" s="390"/>
      <c r="P2495" s="390"/>
      <c r="Q2495" s="390"/>
      <c r="R2495" s="390"/>
      <c r="S2495" s="390"/>
      <c r="T2495" s="390"/>
      <c r="U2495" s="390"/>
      <c r="V2495" s="390"/>
      <c r="W2495" s="390"/>
      <c r="X2495" s="249"/>
      <c r="Y2495" s="249"/>
      <c r="Z2495" s="249"/>
      <c r="AA2495" s="249"/>
      <c r="AB2495" s="249"/>
    </row>
    <row r="2496" spans="1:28">
      <c r="A2496" s="249"/>
      <c r="B2496" s="317" t="s">
        <v>309</v>
      </c>
      <c r="C2496" s="392"/>
      <c r="D2496" s="391">
        <f ca="1">IF(D$6=(OFFSET('RFM input'!$G$60,0,'RFM input'!$AA$7)),OFFSET('RFM input'!$K$454,$A2493,0),0)</f>
        <v>0</v>
      </c>
      <c r="E2496" s="394">
        <f ca="1">IF(E$6=(OFFSET('RFM input'!$G$60,0,'RFM input'!$AA$7)),OFFSET('RFM input'!$K$454,$A2493,0),0)</f>
        <v>0</v>
      </c>
      <c r="F2496" s="394">
        <f ca="1">IF(F$6=(OFFSET('RFM input'!$G$60,0,'RFM input'!$AA$7)),OFFSET('RFM input'!$K$454,$A2493,0),0)</f>
        <v>0</v>
      </c>
      <c r="G2496" s="394">
        <f ca="1">IF(G$6=(OFFSET('RFM input'!$G$60,0,'RFM input'!$AA$7)),OFFSET('RFM input'!$K$454,$A2493,0),0)</f>
        <v>0</v>
      </c>
      <c r="H2496" s="394">
        <f ca="1">IF(H$6=(OFFSET('RFM input'!$G$60,0,'RFM input'!$AA$7)),OFFSET('RFM input'!$K$454,$A2493,0),0)</f>
        <v>0</v>
      </c>
      <c r="I2496" s="394">
        <f ca="1">IF(I$6=(OFFSET('RFM input'!$G$60,0,'RFM input'!$AA$7)),OFFSET('RFM input'!$K$454,$A2493,0),0)</f>
        <v>0</v>
      </c>
      <c r="J2496" s="394">
        <f ca="1">IF(J$6=(OFFSET('RFM input'!$G$60,0,'RFM input'!$AA$7)),OFFSET('RFM input'!$K$454,$A2493,0),0)</f>
        <v>0</v>
      </c>
      <c r="K2496" s="394">
        <f ca="1">IF(K$6=(OFFSET('RFM input'!$G$60,0,'RFM input'!$AA$7)),OFFSET('RFM input'!$K$454,$A2493,0),0)</f>
        <v>0</v>
      </c>
      <c r="L2496" s="394">
        <f ca="1">IF(L$6=(OFFSET('RFM input'!$G$60,0,'RFM input'!$AA$7)),OFFSET('RFM input'!$K$454,$A2493,0),0)</f>
        <v>0</v>
      </c>
      <c r="M2496" s="394">
        <f ca="1">IF(M$6=(OFFSET('RFM input'!$G$60,0,'RFM input'!$AA$7)),OFFSET('RFM input'!$K$454,$A2493,0),0)</f>
        <v>0</v>
      </c>
      <c r="N2496" s="394"/>
      <c r="O2496" s="394"/>
      <c r="P2496" s="394"/>
      <c r="Q2496" s="394"/>
      <c r="R2496" s="394"/>
      <c r="S2496" s="394"/>
      <c r="T2496" s="394"/>
      <c r="U2496" s="394"/>
      <c r="V2496" s="394"/>
      <c r="W2496" s="394"/>
      <c r="X2496" s="249"/>
      <c r="Y2496" s="249"/>
      <c r="Z2496" s="249"/>
      <c r="AA2496" s="249"/>
      <c r="AB2496" s="249"/>
    </row>
    <row r="2497" spans="1:28" hidden="1" outlineLevel="1">
      <c r="A2497" s="459">
        <v>-1</v>
      </c>
      <c r="B2497" s="309" t="s">
        <v>303</v>
      </c>
      <c r="C2497" s="395"/>
      <c r="D2497" s="395">
        <f t="shared" ref="D2497" ca="1" si="3629">IF(D2521="n/a",0,IF(AND(D2495=0,C2497=0),0,
IF(AND(D2495&lt;&gt;0,C2497=0),D2495,
IF(AND(D2496&lt;&gt;0,C2497&lt;&gt;0),(C2497-(C2497/C2521))+D2495,
IF(C2521&lt;1,0,(C2497-(C2497/C2521)))))))</f>
        <v>0</v>
      </c>
      <c r="E2497" s="395">
        <f t="shared" ref="E2497" ca="1" si="3630">IF(E2521="n/a",0,IF(AND(E2495=0,D2497=0),0,
IF(AND(E2495&lt;&gt;0,D2497=0),E2495,
IF(AND(E2496&lt;&gt;0,D2497&lt;&gt;0),(D2497-(D2497/D2521))+E2495,
IF(D2521&lt;1,0,(D2497-(D2497/D2521)))))))</f>
        <v>0</v>
      </c>
      <c r="F2497" s="395">
        <f t="shared" ref="F2497" ca="1" si="3631">IF(F2521="n/a",0,IF(AND(F2495=0,E2497=0),0,
IF(AND(F2495&lt;&gt;0,E2497=0),F2495,
IF(AND(F2496&lt;&gt;0,E2497&lt;&gt;0),(E2497-(E2497/E2521))+F2495,
IF(E2521&lt;1,0,(E2497-(E2497/E2521)))))))</f>
        <v>0</v>
      </c>
      <c r="G2497" s="395">
        <f t="shared" ref="G2497" ca="1" si="3632">IF(G2521="n/a",0,IF(AND(G2495=0,F2497=0),0,
IF(AND(G2495&lt;&gt;0,F2497=0),G2495,
IF(AND(G2496&lt;&gt;0,F2497&lt;&gt;0),(F2497-(F2497/F2521))+G2495,
IF(F2521&lt;1,0,(F2497-(F2497/F2521)))))))</f>
        <v>0</v>
      </c>
      <c r="H2497" s="395">
        <f ca="1">IF(H2521="n/a",0,IF(AND(H2495=0,G2497=0),0,
IF(AND(H2495&lt;&gt;0,G2497=0),H2495,
IF(AND(H2496&lt;&gt;0,G2497&lt;&gt;0),(G2497-(G2497/G2521))+H2495,
IF(G2521&lt;1,0,(G2497-(G2497/G2521)))))))</f>
        <v>0</v>
      </c>
      <c r="I2497" s="395">
        <f t="shared" ref="I2497" ca="1" si="3633">IF(I2521="n/a",0,IF(AND(I2495=0,H2497=0),0,
IF(AND(I2495&lt;&gt;0,H2497=0),I2495,
IF(AND(I2496&lt;&gt;0,H2497&lt;&gt;0),(H2497-(H2497/H2521))+I2495,
IF(H2521&lt;1,0,(H2497-(H2497/H2521)))))))</f>
        <v>0</v>
      </c>
      <c r="J2497" s="395">
        <f t="shared" ref="J2497" ca="1" si="3634">IF(J2521="n/a",0,IF(AND(J2495=0,I2497=0),0,
IF(AND(J2495&lt;&gt;0,I2497=0),J2495,
IF(AND(J2496&lt;&gt;0,I2497&lt;&gt;0),(I2497-(I2497/I2521))+J2495,
IF(I2521&lt;1,0,(I2497-(I2497/I2521)))))))</f>
        <v>0</v>
      </c>
      <c r="K2497" s="395">
        <f t="shared" ref="K2497" ca="1" si="3635">IF(K2521="n/a",0,IF(AND(K2495=0,J2497=0),0,
IF(AND(K2495&lt;&gt;0,J2497=0),K2495,
IF(AND(K2496&lt;&gt;0,J2497&lt;&gt;0),(J2497-(J2497/J2521))+K2495,
IF(J2521&lt;1,0,(J2497-(J2497/J2521)))))))</f>
        <v>0</v>
      </c>
      <c r="L2497" s="395">
        <f t="shared" ref="L2497" ca="1" si="3636">IF(L2521="n/a",0,IF(AND(L2495=0,K2497=0),0,
IF(AND(L2495&lt;&gt;0,K2497=0),L2495,
IF(AND(L2496&lt;&gt;0,K2497&lt;&gt;0),(K2497-(K2497/K2521))+L2495,
IF(K2521&lt;1,0,(K2497-(K2497/K2521)))))))</f>
        <v>0</v>
      </c>
      <c r="M2497" s="395">
        <f t="shared" ref="M2497" ca="1" si="3637">IF(M2521="n/a",0,IF(AND(M2495=0,L2497=0),0,
IF(AND(M2495&lt;&gt;0,L2497=0),M2495,
IF(AND(M2496&lt;&gt;0,L2497&lt;&gt;0),(L2497-(L2497/L2521))+M2495,
IF(L2521&lt;1,0,(L2497-(L2497/L2521)))))))</f>
        <v>0</v>
      </c>
      <c r="N2497" s="395">
        <f t="shared" ref="N2497" ca="1" si="3638">IF(N2521="n/a",0,IF(AND(N2495=0,M2497=0),0,
IF(AND(N2495&lt;&gt;0,M2497=0),N2495,
IF(AND(N2496&lt;&gt;0,M2497&lt;&gt;0),(M2497-(M2497/M2521))+N2495,
IF(M2521&lt;1,0,(M2497-(M2497/M2521)))))))</f>
        <v>0</v>
      </c>
      <c r="O2497" s="395">
        <f t="shared" ref="O2497" ca="1" si="3639">IF(O2521="n/a",0,IF(AND(O2495=0,N2497=0),0,
IF(AND(O2495&lt;&gt;0,N2497=0),O2495,
IF(AND(O2496&lt;&gt;0,N2497&lt;&gt;0),(N2497-(N2497/N2521))+O2495,
IF(N2521&lt;1,0,(N2497-(N2497/N2521)))))))</f>
        <v>0</v>
      </c>
      <c r="P2497" s="395">
        <f t="shared" ref="P2497" ca="1" si="3640">IF(P2521="n/a",0,IF(AND(P2495=0,O2497=0),0,
IF(AND(P2495&lt;&gt;0,O2497=0),P2495,
IF(AND(P2496&lt;&gt;0,O2497&lt;&gt;0),(O2497-(O2497/O2521))+P2495,
IF(O2521&lt;1,0,(O2497-(O2497/O2521)))))))</f>
        <v>0</v>
      </c>
      <c r="Q2497" s="395">
        <f t="shared" ref="Q2497" ca="1" si="3641">IF(Q2521="n/a",0,IF(AND(Q2495=0,P2497=0),0,
IF(AND(Q2495&lt;&gt;0,P2497=0),Q2495,
IF(AND(Q2496&lt;&gt;0,P2497&lt;&gt;0),(P2497-(P2497/P2521))+Q2495,
IF(P2521&lt;1,0,(P2497-(P2497/P2521)))))))</f>
        <v>0</v>
      </c>
      <c r="R2497" s="395">
        <f t="shared" ref="R2497" ca="1" si="3642">IF(R2521="n/a",0,IF(AND(R2495=0,Q2497=0),0,
IF(AND(R2495&lt;&gt;0,Q2497=0),R2495,
IF(AND(R2496&lt;&gt;0,Q2497&lt;&gt;0),(Q2497-(Q2497/Q2521))+R2495,
IF(Q2521&lt;1,0,(Q2497-(Q2497/Q2521)))))))</f>
        <v>0</v>
      </c>
      <c r="S2497" s="395">
        <f t="shared" ref="S2497" ca="1" si="3643">IF(S2521="n/a",0,IF(AND(S2495=0,R2497=0),0,
IF(AND(S2495&lt;&gt;0,R2497=0),S2495,
IF(AND(S2496&lt;&gt;0,R2497&lt;&gt;0),(R2497-(R2497/R2521))+S2495,
IF(R2521&lt;1,0,(R2497-(R2497/R2521)))))))</f>
        <v>0</v>
      </c>
      <c r="T2497" s="395">
        <f t="shared" ref="T2497" ca="1" si="3644">IF(T2521="n/a",0,IF(AND(T2495=0,S2497=0),0,
IF(AND(T2495&lt;&gt;0,S2497=0),T2495,
IF(AND(T2496&lt;&gt;0,S2497&lt;&gt;0),(S2497-(S2497/S2521))+T2495,
IF(S2521&lt;1,0,(S2497-(S2497/S2521)))))))</f>
        <v>0</v>
      </c>
      <c r="U2497" s="395">
        <f t="shared" ref="U2497" ca="1" si="3645">IF(U2521="n/a",0,IF(AND(U2495=0,T2497=0),0,
IF(AND(U2495&lt;&gt;0,T2497=0),U2495,
IF(AND(U2496&lt;&gt;0,T2497&lt;&gt;0),(T2497-(T2497/T2521))+U2495,
IF(T2521&lt;1,0,(T2497-(T2497/T2521)))))))</f>
        <v>0</v>
      </c>
      <c r="V2497" s="395">
        <f t="shared" ref="V2497" ca="1" si="3646">IF(V2521="n/a",0,IF(AND(V2495=0,U2497=0),0,
IF(AND(V2495&lt;&gt;0,U2497=0),V2495,
IF(AND(V2496&lt;&gt;0,U2497&lt;&gt;0),(U2497-(U2497/U2521))+V2495,
IF(U2521&lt;1,0,(U2497-(U2497/U2521)))))))</f>
        <v>0</v>
      </c>
      <c r="W2497" s="395">
        <f t="shared" ref="W2497" ca="1" si="3647">IF(W2521="n/a",0,IF(AND(W2495=0,V2497=0),0,
IF(AND(W2495&lt;&gt;0,V2497=0),W2495,
IF(AND(W2496&lt;&gt;0,V2497&lt;&gt;0),(V2497-(V2497/V2521))+W2495,
IF(V2521&lt;1,0,(V2497-(V2497/V2521)))))))</f>
        <v>0</v>
      </c>
      <c r="X2497" s="249"/>
      <c r="Y2497" s="249"/>
      <c r="Z2497" s="249"/>
      <c r="AA2497" s="249"/>
      <c r="AB2497" s="249"/>
    </row>
    <row r="2498" spans="1:28" hidden="1" outlineLevel="1">
      <c r="A2498" s="331">
        <v>0</v>
      </c>
      <c r="B2498" s="309" t="s">
        <v>194</v>
      </c>
      <c r="C2498" s="400">
        <f ca="1">C2493</f>
        <v>0</v>
      </c>
      <c r="D2498" s="395">
        <f ca="1">IF(C2522="n/a",C2498,IFERROR(IF((OFFSET($C2498,0,$A2498))&lt;0,
MIN(0,C2498-(OFFSET($C2498,0,$A2498)/(OFFSET($C2493,-$A2497,$A2498)))),
MAX(0,C2498-(OFFSET($C2498,0,$A2498)/(OFFSET($C2493,-$A2497,$A2498))))),0))</f>
        <v>0</v>
      </c>
      <c r="E2498" s="395">
        <f t="shared" ref="E2498" ca="1" si="3648">IF(D2522="n/a",D2498,IFERROR(IF((OFFSET($C2498,0,$A2498))&lt;0,
MIN(0,D2498-(OFFSET($C2498,0,$A2498)/(OFFSET($C2493,-$A2497,$A2498)))),
MAX(0,D2498-(OFFSET($C2498,0,$A2498)/(OFFSET($C2493,-$A2497,$A2498))))),0))</f>
        <v>0</v>
      </c>
      <c r="F2498" s="395">
        <f t="shared" ref="F2498:F2499" ca="1" si="3649">IF(E2522="n/a",E2498,IFERROR(IF((OFFSET($C2498,0,$A2498))&lt;0,
MIN(0,E2498-(OFFSET($C2498,0,$A2498)/(OFFSET($C2493,-$A2497,$A2498)))),
MAX(0,E2498-(OFFSET($C2498,0,$A2498)/(OFFSET($C2493,-$A2497,$A2498))))),0))</f>
        <v>0</v>
      </c>
      <c r="G2498" s="395">
        <f t="shared" ref="G2498:G2500" ca="1" si="3650">IF(F2522="n/a",F2498,IFERROR(IF((OFFSET($C2498,0,$A2498))&lt;0,
MIN(0,F2498-(OFFSET($C2498,0,$A2498)/(OFFSET($C2493,-$A2497,$A2498)))),
MAX(0,F2498-(OFFSET($C2498,0,$A2498)/(OFFSET($C2493,-$A2497,$A2498))))),0))</f>
        <v>0</v>
      </c>
      <c r="H2498" s="395">
        <f t="shared" ref="H2498:H2501" ca="1" si="3651">IF(G2522="n/a",G2498,IFERROR(IF((OFFSET($C2498,0,$A2498))&lt;0,
MIN(0,G2498-(OFFSET($C2498,0,$A2498)/(OFFSET($C2493,-$A2497,$A2498)))),
MAX(0,G2498-(OFFSET($C2498,0,$A2498)/(OFFSET($C2493,-$A2497,$A2498))))),0))</f>
        <v>0</v>
      </c>
      <c r="I2498" s="395">
        <f t="shared" ref="I2498:I2502" ca="1" si="3652">IF(H2522="n/a",H2498,IFERROR(IF((OFFSET($C2498,0,$A2498))&lt;0,
MIN(0,H2498-(OFFSET($C2498,0,$A2498)/(OFFSET($C2493,-$A2497,$A2498)))),
MAX(0,H2498-(OFFSET($C2498,0,$A2498)/(OFFSET($C2493,-$A2497,$A2498))))),0))</f>
        <v>0</v>
      </c>
      <c r="J2498" s="395">
        <f t="shared" ref="J2498:J2503" ca="1" si="3653">IF(I2522="n/a",I2498,IFERROR(IF((OFFSET($C2498,0,$A2498))&lt;0,
MIN(0,I2498-(OFFSET($C2498,0,$A2498)/(OFFSET($C2493,-$A2497,$A2498)))),
MAX(0,I2498-(OFFSET($C2498,0,$A2498)/(OFFSET($C2493,-$A2497,$A2498))))),0))</f>
        <v>0</v>
      </c>
      <c r="K2498" s="395">
        <f t="shared" ref="K2498:K2504" ca="1" si="3654">IF(J2522="n/a",J2498,IFERROR(IF((OFFSET($C2498,0,$A2498))&lt;0,
MIN(0,J2498-(OFFSET($C2498,0,$A2498)/(OFFSET($C2493,-$A2497,$A2498)))),
MAX(0,J2498-(OFFSET($C2498,0,$A2498)/(OFFSET($C2493,-$A2497,$A2498))))),0))</f>
        <v>0</v>
      </c>
      <c r="L2498" s="395">
        <f t="shared" ref="L2498:L2505" ca="1" si="3655">IF(K2522="n/a",K2498,IFERROR(IF((OFFSET($C2498,0,$A2498))&lt;0,
MIN(0,K2498-(OFFSET($C2498,0,$A2498)/(OFFSET($C2493,-$A2497,$A2498)))),
MAX(0,K2498-(OFFSET($C2498,0,$A2498)/(OFFSET($C2493,-$A2497,$A2498))))),0))</f>
        <v>0</v>
      </c>
      <c r="M2498" s="395">
        <f t="shared" ref="M2498:M2506" ca="1" si="3656">IF(L2522="n/a",L2498,IFERROR(IF((OFFSET($C2498,0,$A2498))&lt;0,
MIN(0,L2498-(OFFSET($C2498,0,$A2498)/(OFFSET($C2493,-$A2497,$A2498)))),
MAX(0,L2498-(OFFSET($C2498,0,$A2498)/(OFFSET($C2493,-$A2497,$A2498))))),0))</f>
        <v>0</v>
      </c>
      <c r="N2498" s="395">
        <f t="shared" ref="N2498:N2507" ca="1" si="3657">IF(M2522="n/a",M2498,IFERROR(IF((OFFSET($C2498,0,$A2498))&lt;0,
MIN(0,M2498-(OFFSET($C2498,0,$A2498)/(OFFSET($C2493,-$A2497,$A2498)))),
MAX(0,M2498-(OFFSET($C2498,0,$A2498)/(OFFSET($C2493,-$A2497,$A2498))))),0))</f>
        <v>0</v>
      </c>
      <c r="O2498" s="395">
        <f t="shared" ref="O2498:O2508" ca="1" si="3658">IF(N2522="n/a",N2498,IFERROR(IF((OFFSET($C2498,0,$A2498))&lt;0,
MIN(0,N2498-(OFFSET($C2498,0,$A2498)/(OFFSET($C2493,-$A2497,$A2498)))),
MAX(0,N2498-(OFFSET($C2498,0,$A2498)/(OFFSET($C2493,-$A2497,$A2498))))),0))</f>
        <v>0</v>
      </c>
      <c r="P2498" s="395">
        <f t="shared" ref="P2498:P2509" ca="1" si="3659">IF(O2522="n/a",O2498,IFERROR(IF((OFFSET($C2498,0,$A2498))&lt;0,
MIN(0,O2498-(OFFSET($C2498,0,$A2498)/(OFFSET($C2493,-$A2497,$A2498)))),
MAX(0,O2498-(OFFSET($C2498,0,$A2498)/(OFFSET($C2493,-$A2497,$A2498))))),0))</f>
        <v>0</v>
      </c>
      <c r="Q2498" s="395">
        <f t="shared" ref="Q2498:Q2510" ca="1" si="3660">IF(P2522="n/a",P2498,IFERROR(IF((OFFSET($C2498,0,$A2498))&lt;0,
MIN(0,P2498-(OFFSET($C2498,0,$A2498)/(OFFSET($C2493,-$A2497,$A2498)))),
MAX(0,P2498-(OFFSET($C2498,0,$A2498)/(OFFSET($C2493,-$A2497,$A2498))))),0))</f>
        <v>0</v>
      </c>
      <c r="R2498" s="395">
        <f t="shared" ref="R2498:R2511" ca="1" si="3661">IF(Q2522="n/a",Q2498,IFERROR(IF((OFFSET($C2498,0,$A2498))&lt;0,
MIN(0,Q2498-(OFFSET($C2498,0,$A2498)/(OFFSET($C2493,-$A2497,$A2498)))),
MAX(0,Q2498-(OFFSET($C2498,0,$A2498)/(OFFSET($C2493,-$A2497,$A2498))))),0))</f>
        <v>0</v>
      </c>
      <c r="S2498" s="395">
        <f t="shared" ref="S2498:S2512" ca="1" si="3662">IF(R2522="n/a",R2498,IFERROR(IF((OFFSET($C2498,0,$A2498))&lt;0,
MIN(0,R2498-(OFFSET($C2498,0,$A2498)/(OFFSET($C2493,-$A2497,$A2498)))),
MAX(0,R2498-(OFFSET($C2498,0,$A2498)/(OFFSET($C2493,-$A2497,$A2498))))),0))</f>
        <v>0</v>
      </c>
      <c r="T2498" s="395">
        <f t="shared" ref="T2498:T2513" ca="1" si="3663">IF(S2522="n/a",S2498,IFERROR(IF((OFFSET($C2498,0,$A2498))&lt;0,
MIN(0,S2498-(OFFSET($C2498,0,$A2498)/(OFFSET($C2493,-$A2497,$A2498)))),
MAX(0,S2498-(OFFSET($C2498,0,$A2498)/(OFFSET($C2493,-$A2497,$A2498))))),0))</f>
        <v>0</v>
      </c>
      <c r="U2498" s="395">
        <f t="shared" ref="U2498:U2514" ca="1" si="3664">IF(T2522="n/a",T2498,IFERROR(IF((OFFSET($C2498,0,$A2498))&lt;0,
MIN(0,T2498-(OFFSET($C2498,0,$A2498)/(OFFSET($C2493,-$A2497,$A2498)))),
MAX(0,T2498-(OFFSET($C2498,0,$A2498)/(OFFSET($C2493,-$A2497,$A2498))))),0))</f>
        <v>0</v>
      </c>
      <c r="V2498" s="395">
        <f t="shared" ref="V2498:V2515" ca="1" si="3665">IF(U2522="n/a",U2498,IFERROR(IF((OFFSET($C2498,0,$A2498))&lt;0,
MIN(0,U2498-(OFFSET($C2498,0,$A2498)/(OFFSET($C2493,-$A2497,$A2498)))),
MAX(0,U2498-(OFFSET($C2498,0,$A2498)/(OFFSET($C2493,-$A2497,$A2498))))),0))</f>
        <v>0</v>
      </c>
      <c r="W2498" s="395">
        <f t="shared" ref="W2498:W2516" ca="1" si="3666">IF(V2522="n/a",V2498,IFERROR(IF((OFFSET($C2498,0,$A2498))&lt;0,
MIN(0,V2498-(OFFSET($C2498,0,$A2498)/(OFFSET($C2493,-$A2497,$A2498)))),
MAX(0,V2498-(OFFSET($C2498,0,$A2498)/(OFFSET($C2493,-$A2497,$A2498))))),0))</f>
        <v>0</v>
      </c>
      <c r="X2498" s="249"/>
      <c r="Y2498" s="249"/>
      <c r="Z2498" s="249"/>
      <c r="AA2498" s="249"/>
      <c r="AB2498" s="249"/>
    </row>
    <row r="2499" spans="1:28" hidden="1" outlineLevel="1">
      <c r="A2499" s="331">
        <v>1</v>
      </c>
      <c r="B2499" s="309" t="str">
        <f t="shared" ref="B2499:B2518" ca="1" si="3667">"Depreciated Net Capex "&amp;OFFSET($C$6,0,A2499)</f>
        <v>Depreciated Net Capex 2013</v>
      </c>
      <c r="C2499" s="396"/>
      <c r="D2499" s="397">
        <f ca="1">D2493</f>
        <v>0</v>
      </c>
      <c r="E2499" s="395">
        <f ca="1">IF(D2523="n/a",D2499,IFERROR(IF((OFFSET($C2499,0,$A2499))&lt;0,
MIN(0,D2499-(OFFSET($C2499,0,$A2499)/(OFFSET($C2494,-$A2498,$A2499)))),
MAX(0,D2499-(OFFSET($C2499,0,$A2499)/(OFFSET($C2494,-$A2498,$A2499))))),0))</f>
        <v>0</v>
      </c>
      <c r="F2499" s="395">
        <f t="shared" ca="1" si="3649"/>
        <v>0</v>
      </c>
      <c r="G2499" s="395">
        <f t="shared" ca="1" si="3650"/>
        <v>0</v>
      </c>
      <c r="H2499" s="395">
        <f t="shared" ca="1" si="3651"/>
        <v>0</v>
      </c>
      <c r="I2499" s="395">
        <f t="shared" ca="1" si="3652"/>
        <v>0</v>
      </c>
      <c r="J2499" s="395">
        <f t="shared" ca="1" si="3653"/>
        <v>0</v>
      </c>
      <c r="K2499" s="395">
        <f t="shared" ca="1" si="3654"/>
        <v>0</v>
      </c>
      <c r="L2499" s="395">
        <f t="shared" ca="1" si="3655"/>
        <v>0</v>
      </c>
      <c r="M2499" s="395">
        <f t="shared" ca="1" si="3656"/>
        <v>0</v>
      </c>
      <c r="N2499" s="395">
        <f t="shared" ca="1" si="3657"/>
        <v>0</v>
      </c>
      <c r="O2499" s="395">
        <f t="shared" ca="1" si="3658"/>
        <v>0</v>
      </c>
      <c r="P2499" s="395">
        <f t="shared" ca="1" si="3659"/>
        <v>0</v>
      </c>
      <c r="Q2499" s="395">
        <f t="shared" ca="1" si="3660"/>
        <v>0</v>
      </c>
      <c r="R2499" s="395">
        <f t="shared" ca="1" si="3661"/>
        <v>0</v>
      </c>
      <c r="S2499" s="395">
        <f t="shared" ca="1" si="3662"/>
        <v>0</v>
      </c>
      <c r="T2499" s="395">
        <f t="shared" ca="1" si="3663"/>
        <v>0</v>
      </c>
      <c r="U2499" s="395">
        <f t="shared" ca="1" si="3664"/>
        <v>0</v>
      </c>
      <c r="V2499" s="395">
        <f t="shared" ca="1" si="3665"/>
        <v>0</v>
      </c>
      <c r="W2499" s="395">
        <f t="shared" ca="1" si="3666"/>
        <v>0</v>
      </c>
      <c r="X2499" s="249"/>
      <c r="Y2499" s="249"/>
      <c r="Z2499" s="249"/>
      <c r="AA2499" s="249"/>
      <c r="AB2499" s="249"/>
    </row>
    <row r="2500" spans="1:28" hidden="1" outlineLevel="1">
      <c r="A2500" s="331">
        <v>2</v>
      </c>
      <c r="B2500" s="309" t="str">
        <f t="shared" ca="1" si="3667"/>
        <v>Depreciated Net Capex 2014</v>
      </c>
      <c r="C2500" s="398"/>
      <c r="D2500" s="399"/>
      <c r="E2500" s="397">
        <f ca="1">E2493</f>
        <v>0</v>
      </c>
      <c r="F2500" s="395">
        <f ca="1">IF(E2524="n/a",E2500,IFERROR(IF((OFFSET($C2500,0,$A2500))&lt;0,
MIN(0,E2500-(OFFSET($C2500,0,$A2500)/(OFFSET($C2495,-$A2499,$A2500)))),
MAX(0,E2500-(OFFSET($C2500,0,$A2500)/(OFFSET($C2495,-$A2499,$A2500))))),0))</f>
        <v>0</v>
      </c>
      <c r="G2500" s="395">
        <f t="shared" ca="1" si="3650"/>
        <v>0</v>
      </c>
      <c r="H2500" s="395">
        <f t="shared" ca="1" si="3651"/>
        <v>0</v>
      </c>
      <c r="I2500" s="395">
        <f t="shared" ca="1" si="3652"/>
        <v>0</v>
      </c>
      <c r="J2500" s="395">
        <f t="shared" ca="1" si="3653"/>
        <v>0</v>
      </c>
      <c r="K2500" s="395">
        <f t="shared" ca="1" si="3654"/>
        <v>0</v>
      </c>
      <c r="L2500" s="395">
        <f t="shared" ca="1" si="3655"/>
        <v>0</v>
      </c>
      <c r="M2500" s="395">
        <f t="shared" ca="1" si="3656"/>
        <v>0</v>
      </c>
      <c r="N2500" s="395">
        <f t="shared" ca="1" si="3657"/>
        <v>0</v>
      </c>
      <c r="O2500" s="395">
        <f t="shared" ca="1" si="3658"/>
        <v>0</v>
      </c>
      <c r="P2500" s="395">
        <f t="shared" ca="1" si="3659"/>
        <v>0</v>
      </c>
      <c r="Q2500" s="395">
        <f t="shared" ca="1" si="3660"/>
        <v>0</v>
      </c>
      <c r="R2500" s="395">
        <f t="shared" ca="1" si="3661"/>
        <v>0</v>
      </c>
      <c r="S2500" s="395">
        <f t="shared" ca="1" si="3662"/>
        <v>0</v>
      </c>
      <c r="T2500" s="395">
        <f t="shared" ca="1" si="3663"/>
        <v>0</v>
      </c>
      <c r="U2500" s="395">
        <f t="shared" ca="1" si="3664"/>
        <v>0</v>
      </c>
      <c r="V2500" s="395">
        <f t="shared" ca="1" si="3665"/>
        <v>0</v>
      </c>
      <c r="W2500" s="395">
        <f t="shared" ca="1" si="3666"/>
        <v>0</v>
      </c>
      <c r="X2500" s="334"/>
      <c r="Y2500" s="249"/>
      <c r="Z2500" s="249"/>
      <c r="AA2500" s="249"/>
      <c r="AB2500" s="249"/>
    </row>
    <row r="2501" spans="1:28" hidden="1" outlineLevel="1">
      <c r="A2501" s="331">
        <v>3</v>
      </c>
      <c r="B2501" s="309" t="str">
        <f t="shared" ca="1" si="3667"/>
        <v>Depreciated Net Capex 2015</v>
      </c>
      <c r="C2501" s="398"/>
      <c r="D2501" s="398"/>
      <c r="E2501" s="399"/>
      <c r="F2501" s="400">
        <f ca="1">F2493</f>
        <v>0</v>
      </c>
      <c r="G2501" s="395">
        <f ca="1">IF(F2525="n/a",F2501,IFERROR(IF((OFFSET($C2501,0,$A2501))&lt;0,
MIN(0,F2501-(OFFSET($C2501,0,$A2501)/(OFFSET($C2496,-$A2500,$A2501)))),
MAX(0,F2501-(OFFSET($C2501,0,$A2501)/(OFFSET($C2496,-$A2500,$A2501))))),0))</f>
        <v>0</v>
      </c>
      <c r="H2501" s="395">
        <f t="shared" ca="1" si="3651"/>
        <v>0</v>
      </c>
      <c r="I2501" s="395">
        <f t="shared" ca="1" si="3652"/>
        <v>0</v>
      </c>
      <c r="J2501" s="395">
        <f t="shared" ca="1" si="3653"/>
        <v>0</v>
      </c>
      <c r="K2501" s="395">
        <f t="shared" ca="1" si="3654"/>
        <v>0</v>
      </c>
      <c r="L2501" s="395">
        <f t="shared" ca="1" si="3655"/>
        <v>0</v>
      </c>
      <c r="M2501" s="395">
        <f t="shared" ca="1" si="3656"/>
        <v>0</v>
      </c>
      <c r="N2501" s="395">
        <f t="shared" ca="1" si="3657"/>
        <v>0</v>
      </c>
      <c r="O2501" s="395">
        <f t="shared" ca="1" si="3658"/>
        <v>0</v>
      </c>
      <c r="P2501" s="395">
        <f t="shared" ca="1" si="3659"/>
        <v>0</v>
      </c>
      <c r="Q2501" s="395">
        <f t="shared" ca="1" si="3660"/>
        <v>0</v>
      </c>
      <c r="R2501" s="395">
        <f t="shared" ca="1" si="3661"/>
        <v>0</v>
      </c>
      <c r="S2501" s="395">
        <f t="shared" ca="1" si="3662"/>
        <v>0</v>
      </c>
      <c r="T2501" s="395">
        <f t="shared" ca="1" si="3663"/>
        <v>0</v>
      </c>
      <c r="U2501" s="395">
        <f t="shared" ca="1" si="3664"/>
        <v>0</v>
      </c>
      <c r="V2501" s="395">
        <f t="shared" ca="1" si="3665"/>
        <v>0</v>
      </c>
      <c r="W2501" s="395">
        <f t="shared" ca="1" si="3666"/>
        <v>0</v>
      </c>
      <c r="X2501" s="334"/>
      <c r="Y2501" s="334"/>
      <c r="Z2501" s="249"/>
      <c r="AA2501" s="249"/>
      <c r="AB2501" s="249"/>
    </row>
    <row r="2502" spans="1:28" hidden="1" outlineLevel="1">
      <c r="A2502" s="331">
        <v>4</v>
      </c>
      <c r="B2502" s="309" t="str">
        <f t="shared" ca="1" si="3667"/>
        <v>Depreciated Net Capex 2016</v>
      </c>
      <c r="C2502" s="398"/>
      <c r="D2502" s="398"/>
      <c r="E2502" s="398"/>
      <c r="F2502" s="399"/>
      <c r="G2502" s="400">
        <f ca="1">G2493</f>
        <v>0</v>
      </c>
      <c r="H2502" s="395">
        <f ca="1">IF(G2526="n/a",G2502,IFERROR(IF((OFFSET($C2502,0,$A2502))&lt;0,
MIN(0,G2502-(OFFSET($C2502,0,$A2502)/(OFFSET($C2497,-$A2501,$A2502)))),
MAX(0,G2502-(OFFSET($C2502,0,$A2502)/(OFFSET($C2497,-$A2501,$A2502))))),0))</f>
        <v>0</v>
      </c>
      <c r="I2502" s="395">
        <f t="shared" ca="1" si="3652"/>
        <v>0</v>
      </c>
      <c r="J2502" s="395">
        <f t="shared" ca="1" si="3653"/>
        <v>0</v>
      </c>
      <c r="K2502" s="395">
        <f t="shared" ca="1" si="3654"/>
        <v>0</v>
      </c>
      <c r="L2502" s="395">
        <f t="shared" ca="1" si="3655"/>
        <v>0</v>
      </c>
      <c r="M2502" s="395">
        <f t="shared" ca="1" si="3656"/>
        <v>0</v>
      </c>
      <c r="N2502" s="395">
        <f t="shared" ca="1" si="3657"/>
        <v>0</v>
      </c>
      <c r="O2502" s="395">
        <f t="shared" ca="1" si="3658"/>
        <v>0</v>
      </c>
      <c r="P2502" s="395">
        <f t="shared" ca="1" si="3659"/>
        <v>0</v>
      </c>
      <c r="Q2502" s="395">
        <f t="shared" ca="1" si="3660"/>
        <v>0</v>
      </c>
      <c r="R2502" s="395">
        <f t="shared" ca="1" si="3661"/>
        <v>0</v>
      </c>
      <c r="S2502" s="395">
        <f t="shared" ca="1" si="3662"/>
        <v>0</v>
      </c>
      <c r="T2502" s="395">
        <f t="shared" ca="1" si="3663"/>
        <v>0</v>
      </c>
      <c r="U2502" s="395">
        <f t="shared" ca="1" si="3664"/>
        <v>0</v>
      </c>
      <c r="V2502" s="395">
        <f t="shared" ca="1" si="3665"/>
        <v>0</v>
      </c>
      <c r="W2502" s="395">
        <f t="shared" ca="1" si="3666"/>
        <v>0</v>
      </c>
      <c r="X2502" s="334"/>
      <c r="Y2502" s="334"/>
      <c r="Z2502" s="334"/>
      <c r="AA2502" s="249"/>
      <c r="AB2502" s="249"/>
    </row>
    <row r="2503" spans="1:28" hidden="1" outlineLevel="1">
      <c r="A2503" s="331">
        <v>5</v>
      </c>
      <c r="B2503" s="309" t="str">
        <f t="shared" ca="1" si="3667"/>
        <v>Depreciated Net Capex 2017</v>
      </c>
      <c r="C2503" s="398"/>
      <c r="D2503" s="398"/>
      <c r="E2503" s="398"/>
      <c r="F2503" s="398"/>
      <c r="G2503" s="399"/>
      <c r="H2503" s="400">
        <f ca="1">H2493</f>
        <v>0</v>
      </c>
      <c r="I2503" s="395">
        <f ca="1">IF(H2527="n/a",H2503,IFERROR(IF((OFFSET($C2503,0,$A2503))&lt;0,
MIN(0,H2503-(OFFSET($C2503,0,$A2503)/(OFFSET($C2498,-$A2502,$A2503)))),
MAX(0,H2503-(OFFSET($C2503,0,$A2503)/(OFFSET($C2498,-$A2502,$A2503))))),0))</f>
        <v>0</v>
      </c>
      <c r="J2503" s="395">
        <f t="shared" ca="1" si="3653"/>
        <v>0</v>
      </c>
      <c r="K2503" s="395">
        <f t="shared" ca="1" si="3654"/>
        <v>0</v>
      </c>
      <c r="L2503" s="395">
        <f t="shared" ca="1" si="3655"/>
        <v>0</v>
      </c>
      <c r="M2503" s="395">
        <f t="shared" ca="1" si="3656"/>
        <v>0</v>
      </c>
      <c r="N2503" s="395">
        <f t="shared" ca="1" si="3657"/>
        <v>0</v>
      </c>
      <c r="O2503" s="395">
        <f t="shared" ca="1" si="3658"/>
        <v>0</v>
      </c>
      <c r="P2503" s="395">
        <f t="shared" ca="1" si="3659"/>
        <v>0</v>
      </c>
      <c r="Q2503" s="395">
        <f t="shared" ca="1" si="3660"/>
        <v>0</v>
      </c>
      <c r="R2503" s="395">
        <f t="shared" ca="1" si="3661"/>
        <v>0</v>
      </c>
      <c r="S2503" s="395">
        <f t="shared" ca="1" si="3662"/>
        <v>0</v>
      </c>
      <c r="T2503" s="395">
        <f t="shared" ca="1" si="3663"/>
        <v>0</v>
      </c>
      <c r="U2503" s="395">
        <f t="shared" ca="1" si="3664"/>
        <v>0</v>
      </c>
      <c r="V2503" s="395">
        <f t="shared" ca="1" si="3665"/>
        <v>0</v>
      </c>
      <c r="W2503" s="395">
        <f t="shared" ca="1" si="3666"/>
        <v>0</v>
      </c>
      <c r="X2503" s="334"/>
      <c r="Y2503" s="334"/>
      <c r="Z2503" s="334"/>
      <c r="AA2503" s="249"/>
      <c r="AB2503" s="249"/>
    </row>
    <row r="2504" spans="1:28" hidden="1" outlineLevel="1">
      <c r="A2504" s="331">
        <v>6</v>
      </c>
      <c r="B2504" s="309" t="str">
        <f t="shared" ca="1" si="3667"/>
        <v>Depreciated Net Capex 2018</v>
      </c>
      <c r="C2504" s="398"/>
      <c r="D2504" s="398"/>
      <c r="E2504" s="398"/>
      <c r="F2504" s="398"/>
      <c r="G2504" s="398"/>
      <c r="H2504" s="399"/>
      <c r="I2504" s="400">
        <f ca="1">I2493</f>
        <v>0</v>
      </c>
      <c r="J2504" s="395">
        <f ca="1">IF(I2528="n/a",I2504,IFERROR(IF((OFFSET($C2504,0,$A2504))&lt;0,
MIN(0,I2504-(OFFSET($C2504,0,$A2504)/(OFFSET($C2499,-$A2503,$A2504)))),
MAX(0,I2504-(OFFSET($C2504,0,$A2504)/(OFFSET($C2499,-$A2503,$A2504))))),0))</f>
        <v>0</v>
      </c>
      <c r="K2504" s="395">
        <f t="shared" ca="1" si="3654"/>
        <v>0</v>
      </c>
      <c r="L2504" s="395">
        <f t="shared" ca="1" si="3655"/>
        <v>0</v>
      </c>
      <c r="M2504" s="395">
        <f t="shared" ca="1" si="3656"/>
        <v>0</v>
      </c>
      <c r="N2504" s="395">
        <f t="shared" ca="1" si="3657"/>
        <v>0</v>
      </c>
      <c r="O2504" s="395">
        <f t="shared" ca="1" si="3658"/>
        <v>0</v>
      </c>
      <c r="P2504" s="395">
        <f t="shared" ca="1" si="3659"/>
        <v>0</v>
      </c>
      <c r="Q2504" s="395">
        <f t="shared" ca="1" si="3660"/>
        <v>0</v>
      </c>
      <c r="R2504" s="395">
        <f t="shared" ca="1" si="3661"/>
        <v>0</v>
      </c>
      <c r="S2504" s="395">
        <f t="shared" ca="1" si="3662"/>
        <v>0</v>
      </c>
      <c r="T2504" s="395">
        <f t="shared" ca="1" si="3663"/>
        <v>0</v>
      </c>
      <c r="U2504" s="395">
        <f t="shared" ca="1" si="3664"/>
        <v>0</v>
      </c>
      <c r="V2504" s="395">
        <f t="shared" ca="1" si="3665"/>
        <v>0</v>
      </c>
      <c r="W2504" s="395">
        <f t="shared" ca="1" si="3666"/>
        <v>0</v>
      </c>
      <c r="X2504" s="334"/>
      <c r="Y2504" s="334"/>
      <c r="Z2504" s="334"/>
      <c r="AA2504" s="249"/>
      <c r="AB2504" s="249"/>
    </row>
    <row r="2505" spans="1:28" hidden="1" outlineLevel="1">
      <c r="A2505" s="331">
        <v>7</v>
      </c>
      <c r="B2505" s="309" t="str">
        <f t="shared" ca="1" si="3667"/>
        <v>Depreciated Net Capex 2019</v>
      </c>
      <c r="C2505" s="398"/>
      <c r="D2505" s="398"/>
      <c r="E2505" s="398"/>
      <c r="F2505" s="398"/>
      <c r="G2505" s="398"/>
      <c r="H2505" s="398"/>
      <c r="I2505" s="399"/>
      <c r="J2505" s="400">
        <f ca="1">J2493</f>
        <v>0</v>
      </c>
      <c r="K2505" s="395">
        <f ca="1">IF(J2529="n/a",J2505,IFERROR(IF((OFFSET($C2505,0,$A2505))&lt;0,
MIN(0,J2505-(OFFSET($C2505,0,$A2505)/(OFFSET($C2500,-$A2504,$A2505)))),
MAX(0,J2505-(OFFSET($C2505,0,$A2505)/(OFFSET($C2500,-$A2504,$A2505))))),0))</f>
        <v>0</v>
      </c>
      <c r="L2505" s="395">
        <f t="shared" ca="1" si="3655"/>
        <v>0</v>
      </c>
      <c r="M2505" s="395">
        <f t="shared" ca="1" si="3656"/>
        <v>0</v>
      </c>
      <c r="N2505" s="395">
        <f t="shared" ca="1" si="3657"/>
        <v>0</v>
      </c>
      <c r="O2505" s="395">
        <f t="shared" ca="1" si="3658"/>
        <v>0</v>
      </c>
      <c r="P2505" s="395">
        <f t="shared" ca="1" si="3659"/>
        <v>0</v>
      </c>
      <c r="Q2505" s="395">
        <f t="shared" ca="1" si="3660"/>
        <v>0</v>
      </c>
      <c r="R2505" s="395">
        <f t="shared" ca="1" si="3661"/>
        <v>0</v>
      </c>
      <c r="S2505" s="395">
        <f t="shared" ca="1" si="3662"/>
        <v>0</v>
      </c>
      <c r="T2505" s="395">
        <f t="shared" ca="1" si="3663"/>
        <v>0</v>
      </c>
      <c r="U2505" s="395">
        <f t="shared" ca="1" si="3664"/>
        <v>0</v>
      </c>
      <c r="V2505" s="395">
        <f t="shared" ca="1" si="3665"/>
        <v>0</v>
      </c>
      <c r="W2505" s="395">
        <f t="shared" ca="1" si="3666"/>
        <v>0</v>
      </c>
      <c r="X2505" s="334"/>
      <c r="Y2505" s="334"/>
      <c r="Z2505" s="334"/>
      <c r="AA2505" s="249"/>
      <c r="AB2505" s="249"/>
    </row>
    <row r="2506" spans="1:28" hidden="1" outlineLevel="1">
      <c r="A2506" s="331">
        <v>8</v>
      </c>
      <c r="B2506" s="309" t="str">
        <f t="shared" ca="1" si="3667"/>
        <v>Depreciated Net Capex 2020</v>
      </c>
      <c r="C2506" s="398"/>
      <c r="D2506" s="398"/>
      <c r="E2506" s="398"/>
      <c r="F2506" s="398"/>
      <c r="G2506" s="398"/>
      <c r="H2506" s="398"/>
      <c r="I2506" s="398"/>
      <c r="J2506" s="399"/>
      <c r="K2506" s="400">
        <f ca="1">K2493</f>
        <v>0</v>
      </c>
      <c r="L2506" s="395">
        <f ca="1">IF(K2530="n/a",K2506,IFERROR(IF((OFFSET($C2506,0,$A2506))&lt;0,
MIN(0,K2506-(OFFSET($C2506,0,$A2506)/(OFFSET($C2501,-$A2505,$A2506)))),
MAX(0,K2506-(OFFSET($C2506,0,$A2506)/(OFFSET($C2501,-$A2505,$A2506))))),0))</f>
        <v>0</v>
      </c>
      <c r="M2506" s="395">
        <f t="shared" ca="1" si="3656"/>
        <v>0</v>
      </c>
      <c r="N2506" s="395">
        <f t="shared" ca="1" si="3657"/>
        <v>0</v>
      </c>
      <c r="O2506" s="395">
        <f t="shared" ca="1" si="3658"/>
        <v>0</v>
      </c>
      <c r="P2506" s="395">
        <f t="shared" ca="1" si="3659"/>
        <v>0</v>
      </c>
      <c r="Q2506" s="395">
        <f t="shared" ca="1" si="3660"/>
        <v>0</v>
      </c>
      <c r="R2506" s="395">
        <f t="shared" ca="1" si="3661"/>
        <v>0</v>
      </c>
      <c r="S2506" s="395">
        <f t="shared" ca="1" si="3662"/>
        <v>0</v>
      </c>
      <c r="T2506" s="395">
        <f t="shared" ca="1" si="3663"/>
        <v>0</v>
      </c>
      <c r="U2506" s="395">
        <f t="shared" ca="1" si="3664"/>
        <v>0</v>
      </c>
      <c r="V2506" s="395">
        <f t="shared" ca="1" si="3665"/>
        <v>0</v>
      </c>
      <c r="W2506" s="395">
        <f t="shared" ca="1" si="3666"/>
        <v>0</v>
      </c>
      <c r="X2506" s="334"/>
      <c r="Y2506" s="334"/>
      <c r="Z2506" s="334"/>
      <c r="AA2506" s="249"/>
      <c r="AB2506" s="249"/>
    </row>
    <row r="2507" spans="1:28" hidden="1" outlineLevel="1">
      <c r="A2507" s="331">
        <v>9</v>
      </c>
      <c r="B2507" s="309" t="str">
        <f t="shared" ca="1" si="3667"/>
        <v>Depreciated Net Capex 2021</v>
      </c>
      <c r="C2507" s="398"/>
      <c r="D2507" s="398"/>
      <c r="E2507" s="398"/>
      <c r="F2507" s="398"/>
      <c r="G2507" s="398"/>
      <c r="H2507" s="398"/>
      <c r="I2507" s="398"/>
      <c r="J2507" s="398"/>
      <c r="K2507" s="399"/>
      <c r="L2507" s="400">
        <f ca="1">L2493</f>
        <v>0</v>
      </c>
      <c r="M2507" s="395">
        <f ca="1">IF(L2531="n/a",L2507,IFERROR(IF((OFFSET($C2507,0,$A2507))&lt;0,
MIN(0,L2507-(OFFSET($C2507,0,$A2507)/(OFFSET($C2502,-$A2506,$A2507)))),
MAX(0,L2507-(OFFSET($C2507,0,$A2507)/(OFFSET($C2502,-$A2506,$A2507))))),0))</f>
        <v>0</v>
      </c>
      <c r="N2507" s="395">
        <f t="shared" ca="1" si="3657"/>
        <v>0</v>
      </c>
      <c r="O2507" s="395">
        <f t="shared" ca="1" si="3658"/>
        <v>0</v>
      </c>
      <c r="P2507" s="395">
        <f t="shared" ca="1" si="3659"/>
        <v>0</v>
      </c>
      <c r="Q2507" s="395">
        <f t="shared" ca="1" si="3660"/>
        <v>0</v>
      </c>
      <c r="R2507" s="395">
        <f t="shared" ca="1" si="3661"/>
        <v>0</v>
      </c>
      <c r="S2507" s="395">
        <f t="shared" ca="1" si="3662"/>
        <v>0</v>
      </c>
      <c r="T2507" s="395">
        <f t="shared" ca="1" si="3663"/>
        <v>0</v>
      </c>
      <c r="U2507" s="395">
        <f t="shared" ca="1" si="3664"/>
        <v>0</v>
      </c>
      <c r="V2507" s="395">
        <f t="shared" ca="1" si="3665"/>
        <v>0</v>
      </c>
      <c r="W2507" s="395">
        <f t="shared" ca="1" si="3666"/>
        <v>0</v>
      </c>
      <c r="X2507" s="334"/>
      <c r="Y2507" s="334"/>
      <c r="Z2507" s="334"/>
      <c r="AA2507" s="249"/>
      <c r="AB2507" s="249"/>
    </row>
    <row r="2508" spans="1:28" hidden="1" outlineLevel="1">
      <c r="A2508" s="331">
        <v>10</v>
      </c>
      <c r="B2508" s="309" t="str">
        <f t="shared" ca="1" si="3667"/>
        <v>Depreciated Net Capex 2022</v>
      </c>
      <c r="C2508" s="398"/>
      <c r="D2508" s="398"/>
      <c r="E2508" s="398"/>
      <c r="F2508" s="398"/>
      <c r="G2508" s="398"/>
      <c r="H2508" s="398"/>
      <c r="I2508" s="398"/>
      <c r="J2508" s="398"/>
      <c r="K2508" s="398"/>
      <c r="L2508" s="399"/>
      <c r="M2508" s="400">
        <f ca="1">M2493</f>
        <v>0</v>
      </c>
      <c r="N2508" s="395">
        <f ca="1">IF(M2532="n/a",M2508,IFERROR(IF((OFFSET($C2508,0,$A2508))&lt;0,
MIN(0,M2508-(OFFSET($C2508,0,$A2508)/(OFFSET($C2503,-$A2507,$A2508)))),
MAX(0,M2508-(OFFSET($C2508,0,$A2508)/(OFFSET($C2503,-$A2507,$A2508))))),0))</f>
        <v>0</v>
      </c>
      <c r="O2508" s="395">
        <f t="shared" ca="1" si="3658"/>
        <v>0</v>
      </c>
      <c r="P2508" s="395">
        <f t="shared" ca="1" si="3659"/>
        <v>0</v>
      </c>
      <c r="Q2508" s="395">
        <f t="shared" ca="1" si="3660"/>
        <v>0</v>
      </c>
      <c r="R2508" s="395">
        <f t="shared" ca="1" si="3661"/>
        <v>0</v>
      </c>
      <c r="S2508" s="395">
        <f t="shared" ca="1" si="3662"/>
        <v>0</v>
      </c>
      <c r="T2508" s="395">
        <f t="shared" ca="1" si="3663"/>
        <v>0</v>
      </c>
      <c r="U2508" s="395">
        <f t="shared" ca="1" si="3664"/>
        <v>0</v>
      </c>
      <c r="V2508" s="395">
        <f t="shared" ca="1" si="3665"/>
        <v>0</v>
      </c>
      <c r="W2508" s="395">
        <f t="shared" ca="1" si="3666"/>
        <v>0</v>
      </c>
      <c r="X2508" s="334"/>
      <c r="Y2508" s="334"/>
      <c r="Z2508" s="334"/>
      <c r="AA2508" s="249"/>
      <c r="AB2508" s="249"/>
    </row>
    <row r="2509" spans="1:28" hidden="1" outlineLevel="1">
      <c r="A2509" s="331">
        <v>11</v>
      </c>
      <c r="B2509" s="309" t="str">
        <f t="shared" ca="1" si="3667"/>
        <v>Depreciated Net Capex 2023</v>
      </c>
      <c r="C2509" s="398"/>
      <c r="D2509" s="398"/>
      <c r="E2509" s="398"/>
      <c r="F2509" s="398"/>
      <c r="G2509" s="398"/>
      <c r="H2509" s="398"/>
      <c r="I2509" s="398"/>
      <c r="J2509" s="398"/>
      <c r="K2509" s="398"/>
      <c r="L2509" s="398"/>
      <c r="M2509" s="399"/>
      <c r="N2509" s="400">
        <f>N2493</f>
        <v>0</v>
      </c>
      <c r="O2509" s="395">
        <f ca="1">IF(N2533="n/a",N2509,IFERROR(IF((OFFSET($C2509,0,$A2509))&lt;0,
MIN(0,N2509-(OFFSET($C2509,0,$A2509)/(OFFSET($C2504,-$A2508,$A2509)))),
MAX(0,N2509-(OFFSET($C2509,0,$A2509)/(OFFSET($C2504,-$A2508,$A2509))))),0))</f>
        <v>0</v>
      </c>
      <c r="P2509" s="395">
        <f t="shared" ca="1" si="3659"/>
        <v>0</v>
      </c>
      <c r="Q2509" s="395">
        <f t="shared" ca="1" si="3660"/>
        <v>0</v>
      </c>
      <c r="R2509" s="395">
        <f t="shared" ca="1" si="3661"/>
        <v>0</v>
      </c>
      <c r="S2509" s="395">
        <f t="shared" ca="1" si="3662"/>
        <v>0</v>
      </c>
      <c r="T2509" s="395">
        <f t="shared" ca="1" si="3663"/>
        <v>0</v>
      </c>
      <c r="U2509" s="395">
        <f t="shared" ca="1" si="3664"/>
        <v>0</v>
      </c>
      <c r="V2509" s="395">
        <f t="shared" ca="1" si="3665"/>
        <v>0</v>
      </c>
      <c r="W2509" s="395">
        <f t="shared" ca="1" si="3666"/>
        <v>0</v>
      </c>
      <c r="X2509" s="334"/>
      <c r="Y2509" s="334"/>
      <c r="Z2509" s="334"/>
      <c r="AA2509" s="249"/>
      <c r="AB2509" s="249"/>
    </row>
    <row r="2510" spans="1:28" hidden="1" outlineLevel="1">
      <c r="A2510" s="331">
        <v>12</v>
      </c>
      <c r="B2510" s="309" t="str">
        <f t="shared" ca="1" si="3667"/>
        <v>Depreciated Net Capex 2024</v>
      </c>
      <c r="C2510" s="398"/>
      <c r="D2510" s="398"/>
      <c r="E2510" s="398"/>
      <c r="F2510" s="398"/>
      <c r="G2510" s="398"/>
      <c r="H2510" s="398"/>
      <c r="I2510" s="398"/>
      <c r="J2510" s="398"/>
      <c r="K2510" s="398"/>
      <c r="L2510" s="398"/>
      <c r="M2510" s="398"/>
      <c r="N2510" s="399"/>
      <c r="O2510" s="400">
        <f>O2493</f>
        <v>0</v>
      </c>
      <c r="P2510" s="395">
        <f ca="1">IF(O2534="n/a",O2510,IFERROR(IF((OFFSET($C2510,0,$A2510))&lt;0,
MIN(0,O2510-(OFFSET($C2510,0,$A2510)/(OFFSET($C2505,-$A2509,$A2510)))),
MAX(0,O2510-(OFFSET($C2510,0,$A2510)/(OFFSET($C2505,-$A2509,$A2510))))),0))</f>
        <v>0</v>
      </c>
      <c r="Q2510" s="395">
        <f t="shared" ca="1" si="3660"/>
        <v>0</v>
      </c>
      <c r="R2510" s="395">
        <f t="shared" ca="1" si="3661"/>
        <v>0</v>
      </c>
      <c r="S2510" s="395">
        <f t="shared" ca="1" si="3662"/>
        <v>0</v>
      </c>
      <c r="T2510" s="395">
        <f t="shared" ca="1" si="3663"/>
        <v>0</v>
      </c>
      <c r="U2510" s="395">
        <f t="shared" ca="1" si="3664"/>
        <v>0</v>
      </c>
      <c r="V2510" s="395">
        <f t="shared" ca="1" si="3665"/>
        <v>0</v>
      </c>
      <c r="W2510" s="395">
        <f t="shared" ca="1" si="3666"/>
        <v>0</v>
      </c>
      <c r="X2510" s="334"/>
      <c r="Y2510" s="334"/>
      <c r="Z2510" s="334"/>
      <c r="AA2510" s="249"/>
      <c r="AB2510" s="249"/>
    </row>
    <row r="2511" spans="1:28" hidden="1" outlineLevel="1">
      <c r="A2511" s="331">
        <v>13</v>
      </c>
      <c r="B2511" s="309" t="str">
        <f t="shared" ca="1" si="3667"/>
        <v>Depreciated Net Capex 2025</v>
      </c>
      <c r="C2511" s="398"/>
      <c r="D2511" s="398"/>
      <c r="E2511" s="398"/>
      <c r="F2511" s="398"/>
      <c r="G2511" s="398"/>
      <c r="H2511" s="398"/>
      <c r="I2511" s="398"/>
      <c r="J2511" s="398"/>
      <c r="K2511" s="398"/>
      <c r="L2511" s="398"/>
      <c r="M2511" s="398"/>
      <c r="N2511" s="398"/>
      <c r="O2511" s="399"/>
      <c r="P2511" s="400">
        <f>P2493</f>
        <v>0</v>
      </c>
      <c r="Q2511" s="395">
        <f ca="1">IF(P2535="n/a",P2511,IFERROR(IF((OFFSET($C2511,0,$A2511))&lt;0,
MIN(0,P2511-(OFFSET($C2511,0,$A2511)/(OFFSET($C2506,-$A2510,$A2511)))),
MAX(0,P2511-(OFFSET($C2511,0,$A2511)/(OFFSET($C2506,-$A2510,$A2511))))),0))</f>
        <v>0</v>
      </c>
      <c r="R2511" s="395">
        <f t="shared" ca="1" si="3661"/>
        <v>0</v>
      </c>
      <c r="S2511" s="395">
        <f t="shared" ca="1" si="3662"/>
        <v>0</v>
      </c>
      <c r="T2511" s="395">
        <f t="shared" ca="1" si="3663"/>
        <v>0</v>
      </c>
      <c r="U2511" s="395">
        <f t="shared" ca="1" si="3664"/>
        <v>0</v>
      </c>
      <c r="V2511" s="395">
        <f t="shared" ca="1" si="3665"/>
        <v>0</v>
      </c>
      <c r="W2511" s="395">
        <f t="shared" ca="1" si="3666"/>
        <v>0</v>
      </c>
      <c r="X2511" s="334"/>
      <c r="Y2511" s="334"/>
      <c r="Z2511" s="334"/>
      <c r="AA2511" s="249"/>
      <c r="AB2511" s="249"/>
    </row>
    <row r="2512" spans="1:28" hidden="1" outlineLevel="1">
      <c r="A2512" s="331">
        <v>14</v>
      </c>
      <c r="B2512" s="309" t="str">
        <f t="shared" ca="1" si="3667"/>
        <v>Depreciated Net Capex 2026</v>
      </c>
      <c r="C2512" s="398"/>
      <c r="D2512" s="398"/>
      <c r="E2512" s="398"/>
      <c r="F2512" s="398"/>
      <c r="G2512" s="398"/>
      <c r="H2512" s="398"/>
      <c r="I2512" s="398"/>
      <c r="J2512" s="398"/>
      <c r="K2512" s="398"/>
      <c r="L2512" s="398"/>
      <c r="M2512" s="398"/>
      <c r="N2512" s="398"/>
      <c r="O2512" s="398"/>
      <c r="P2512" s="399"/>
      <c r="Q2512" s="400">
        <f>Q2493</f>
        <v>0</v>
      </c>
      <c r="R2512" s="395">
        <f ca="1">IF(Q2536="n/a",Q2512,IFERROR(IF((OFFSET($C2512,0,$A2512))&lt;0,
MIN(0,Q2512-(OFFSET($C2512,0,$A2512)/(OFFSET($C2507,-$A2511,$A2512)))),
MAX(0,Q2512-(OFFSET($C2512,0,$A2512)/(OFFSET($C2507,-$A2511,$A2512))))),0))</f>
        <v>0</v>
      </c>
      <c r="S2512" s="395">
        <f t="shared" ca="1" si="3662"/>
        <v>0</v>
      </c>
      <c r="T2512" s="395">
        <f t="shared" ca="1" si="3663"/>
        <v>0</v>
      </c>
      <c r="U2512" s="395">
        <f t="shared" ca="1" si="3664"/>
        <v>0</v>
      </c>
      <c r="V2512" s="395">
        <f t="shared" ca="1" si="3665"/>
        <v>0</v>
      </c>
      <c r="W2512" s="395">
        <f t="shared" ca="1" si="3666"/>
        <v>0</v>
      </c>
      <c r="X2512" s="334"/>
      <c r="Y2512" s="334"/>
      <c r="Z2512" s="334"/>
      <c r="AA2512" s="249"/>
      <c r="AB2512" s="249"/>
    </row>
    <row r="2513" spans="1:28" hidden="1" outlineLevel="1">
      <c r="A2513" s="331">
        <v>15</v>
      </c>
      <c r="B2513" s="309" t="str">
        <f t="shared" ca="1" si="3667"/>
        <v>Depreciated Net Capex 2027</v>
      </c>
      <c r="C2513" s="398"/>
      <c r="D2513" s="398"/>
      <c r="E2513" s="398"/>
      <c r="F2513" s="398"/>
      <c r="G2513" s="398"/>
      <c r="H2513" s="398"/>
      <c r="I2513" s="398"/>
      <c r="J2513" s="398"/>
      <c r="K2513" s="398"/>
      <c r="L2513" s="398"/>
      <c r="M2513" s="398"/>
      <c r="N2513" s="398"/>
      <c r="O2513" s="398"/>
      <c r="P2513" s="398"/>
      <c r="Q2513" s="399"/>
      <c r="R2513" s="400">
        <f>R2493</f>
        <v>0</v>
      </c>
      <c r="S2513" s="395">
        <f ca="1">IF(R2537="n/a",R2513,IFERROR(IF((OFFSET($C2513,0,$A2513))&lt;0,
MIN(0,R2513-(OFFSET($C2513,0,$A2513)/(OFFSET($C2508,-$A2512,$A2513)))),
MAX(0,R2513-(OFFSET($C2513,0,$A2513)/(OFFSET($C2508,-$A2512,$A2513))))),0))</f>
        <v>0</v>
      </c>
      <c r="T2513" s="395">
        <f t="shared" ca="1" si="3663"/>
        <v>0</v>
      </c>
      <c r="U2513" s="395">
        <f t="shared" ca="1" si="3664"/>
        <v>0</v>
      </c>
      <c r="V2513" s="395">
        <f t="shared" ca="1" si="3665"/>
        <v>0</v>
      </c>
      <c r="W2513" s="395">
        <f t="shared" ca="1" si="3666"/>
        <v>0</v>
      </c>
      <c r="X2513" s="334"/>
      <c r="Y2513" s="334"/>
      <c r="Z2513" s="334"/>
      <c r="AA2513" s="249"/>
      <c r="AB2513" s="249"/>
    </row>
    <row r="2514" spans="1:28" hidden="1" outlineLevel="1">
      <c r="A2514" s="331">
        <v>16</v>
      </c>
      <c r="B2514" s="309" t="str">
        <f t="shared" ca="1" si="3667"/>
        <v>Depreciated Net Capex 2028</v>
      </c>
      <c r="C2514" s="398"/>
      <c r="D2514" s="398"/>
      <c r="E2514" s="398"/>
      <c r="F2514" s="398"/>
      <c r="G2514" s="398"/>
      <c r="H2514" s="398"/>
      <c r="I2514" s="398"/>
      <c r="J2514" s="398"/>
      <c r="K2514" s="398"/>
      <c r="L2514" s="398"/>
      <c r="M2514" s="398"/>
      <c r="N2514" s="398"/>
      <c r="O2514" s="398"/>
      <c r="P2514" s="398"/>
      <c r="Q2514" s="398"/>
      <c r="R2514" s="399"/>
      <c r="S2514" s="400">
        <f>S2493</f>
        <v>0</v>
      </c>
      <c r="T2514" s="395">
        <f ca="1">IF(S2538="n/a",S2514,IFERROR(IF((OFFSET($C2514,0,$A2514))&lt;0,
MIN(0,S2514-(OFFSET($C2514,0,$A2514)/(OFFSET($C2509,-$A2513,$A2514)))),
MAX(0,S2514-(OFFSET($C2514,0,$A2514)/(OFFSET($C2509,-$A2513,$A2514))))),0))</f>
        <v>0</v>
      </c>
      <c r="U2514" s="395">
        <f t="shared" ca="1" si="3664"/>
        <v>0</v>
      </c>
      <c r="V2514" s="395">
        <f t="shared" ca="1" si="3665"/>
        <v>0</v>
      </c>
      <c r="W2514" s="395">
        <f t="shared" ca="1" si="3666"/>
        <v>0</v>
      </c>
      <c r="X2514" s="334"/>
      <c r="Y2514" s="334"/>
      <c r="Z2514" s="334"/>
      <c r="AA2514" s="249"/>
      <c r="AB2514" s="249"/>
    </row>
    <row r="2515" spans="1:28" hidden="1" outlineLevel="1">
      <c r="A2515" s="331">
        <v>17</v>
      </c>
      <c r="B2515" s="309" t="str">
        <f t="shared" ca="1" si="3667"/>
        <v>Depreciated Net Capex 2029</v>
      </c>
      <c r="C2515" s="398"/>
      <c r="D2515" s="398"/>
      <c r="E2515" s="398"/>
      <c r="F2515" s="398"/>
      <c r="G2515" s="398"/>
      <c r="H2515" s="398"/>
      <c r="I2515" s="398"/>
      <c r="J2515" s="398"/>
      <c r="K2515" s="398"/>
      <c r="L2515" s="398"/>
      <c r="M2515" s="398"/>
      <c r="N2515" s="398"/>
      <c r="O2515" s="398"/>
      <c r="P2515" s="398"/>
      <c r="Q2515" s="398"/>
      <c r="R2515" s="398"/>
      <c r="S2515" s="399"/>
      <c r="T2515" s="400">
        <f>T2493</f>
        <v>0</v>
      </c>
      <c r="U2515" s="395">
        <f ca="1">IF(T2539="n/a",T2515,IFERROR(IF((OFFSET($C2515,0,$A2515))&lt;0,
MIN(0,T2515-(OFFSET($C2515,0,$A2515)/(OFFSET($C2510,-$A2514,$A2515)))),
MAX(0,T2515-(OFFSET($C2515,0,$A2515)/(OFFSET($C2510,-$A2514,$A2515))))),0))</f>
        <v>0</v>
      </c>
      <c r="V2515" s="395">
        <f t="shared" ca="1" si="3665"/>
        <v>0</v>
      </c>
      <c r="W2515" s="395">
        <f t="shared" ca="1" si="3666"/>
        <v>0</v>
      </c>
      <c r="X2515" s="334"/>
      <c r="Y2515" s="334"/>
      <c r="Z2515" s="334"/>
      <c r="AA2515" s="249"/>
      <c r="AB2515" s="249"/>
    </row>
    <row r="2516" spans="1:28" hidden="1" outlineLevel="1">
      <c r="A2516" s="331">
        <v>18</v>
      </c>
      <c r="B2516" s="309" t="str">
        <f t="shared" ca="1" si="3667"/>
        <v>Depreciated Net Capex 2030</v>
      </c>
      <c r="C2516" s="398"/>
      <c r="D2516" s="398"/>
      <c r="E2516" s="398"/>
      <c r="F2516" s="398"/>
      <c r="G2516" s="398"/>
      <c r="H2516" s="398"/>
      <c r="I2516" s="398"/>
      <c r="J2516" s="398"/>
      <c r="K2516" s="398"/>
      <c r="L2516" s="398"/>
      <c r="M2516" s="398"/>
      <c r="N2516" s="398"/>
      <c r="O2516" s="398"/>
      <c r="P2516" s="398"/>
      <c r="Q2516" s="398"/>
      <c r="R2516" s="398"/>
      <c r="S2516" s="398"/>
      <c r="T2516" s="399"/>
      <c r="U2516" s="400">
        <f>U2493</f>
        <v>0</v>
      </c>
      <c r="V2516" s="395">
        <f ca="1">IF(U2540="n/a",U2516,IFERROR(IF((OFFSET($C2516,0,$A2516))&lt;0,
MIN(0,U2516-(OFFSET($C2516,0,$A2516)/(OFFSET($C2511,-$A2515,$A2516)))),
MAX(0,U2516-(OFFSET($C2516,0,$A2516)/(OFFSET($C2511,-$A2515,$A2516))))),0))</f>
        <v>0</v>
      </c>
      <c r="W2516" s="395">
        <f t="shared" ca="1" si="3666"/>
        <v>0</v>
      </c>
      <c r="X2516" s="334"/>
      <c r="Y2516" s="334"/>
      <c r="Z2516" s="334"/>
      <c r="AA2516" s="249"/>
      <c r="AB2516" s="249"/>
    </row>
    <row r="2517" spans="1:28" hidden="1" outlineLevel="1">
      <c r="A2517" s="331">
        <v>19</v>
      </c>
      <c r="B2517" s="309" t="str">
        <f t="shared" ca="1" si="3667"/>
        <v>Depreciated Net Capex 2031</v>
      </c>
      <c r="C2517" s="398"/>
      <c r="D2517" s="398"/>
      <c r="E2517" s="398"/>
      <c r="F2517" s="398"/>
      <c r="G2517" s="398"/>
      <c r="H2517" s="398"/>
      <c r="I2517" s="398"/>
      <c r="J2517" s="398"/>
      <c r="K2517" s="398"/>
      <c r="L2517" s="398"/>
      <c r="M2517" s="398"/>
      <c r="N2517" s="398"/>
      <c r="O2517" s="398"/>
      <c r="P2517" s="398"/>
      <c r="Q2517" s="398"/>
      <c r="R2517" s="398"/>
      <c r="S2517" s="398"/>
      <c r="T2517" s="398"/>
      <c r="U2517" s="399"/>
      <c r="V2517" s="400">
        <f>V2493</f>
        <v>0</v>
      </c>
      <c r="W2517" s="395">
        <f ca="1">IF(V2541="n/a",V2517,IFERROR(IF((OFFSET($C2517,0,$A2517))&lt;0,
MIN(0,V2517-(OFFSET($C2517,0,$A2517)/(OFFSET($C2512,-$A2516,$A2517)))),
MAX(0,V2517-(OFFSET($C2517,0,$A2517)/(OFFSET($C2512,-$A2516,$A2517))))),0))</f>
        <v>0</v>
      </c>
      <c r="X2517" s="334"/>
      <c r="Y2517" s="334"/>
      <c r="Z2517" s="334"/>
      <c r="AA2517" s="249"/>
      <c r="AB2517" s="249"/>
    </row>
    <row r="2518" spans="1:28" hidden="1" outlineLevel="1">
      <c r="A2518" s="331">
        <v>20</v>
      </c>
      <c r="B2518" s="309" t="str">
        <f t="shared" ca="1" si="3667"/>
        <v>Depreciated Net Capex 2032</v>
      </c>
      <c r="C2518" s="398"/>
      <c r="D2518" s="398"/>
      <c r="E2518" s="398"/>
      <c r="F2518" s="398"/>
      <c r="G2518" s="398"/>
      <c r="H2518" s="398"/>
      <c r="I2518" s="398"/>
      <c r="J2518" s="398"/>
      <c r="K2518" s="398"/>
      <c r="L2518" s="398"/>
      <c r="M2518" s="398"/>
      <c r="N2518" s="398"/>
      <c r="O2518" s="398"/>
      <c r="P2518" s="398"/>
      <c r="Q2518" s="398"/>
      <c r="R2518" s="398"/>
      <c r="S2518" s="398"/>
      <c r="T2518" s="398"/>
      <c r="U2518" s="398"/>
      <c r="V2518" s="399"/>
      <c r="W2518" s="395">
        <f>W2493</f>
        <v>0</v>
      </c>
      <c r="X2518" s="249"/>
      <c r="Y2518" s="249"/>
      <c r="Z2518" s="249"/>
      <c r="AA2518" s="249"/>
      <c r="AB2518" s="249"/>
    </row>
    <row r="2519" spans="1:28" hidden="1" outlineLevel="1">
      <c r="A2519" s="249"/>
      <c r="B2519" s="332"/>
      <c r="C2519" s="395"/>
      <c r="D2519" s="395"/>
      <c r="E2519" s="395"/>
      <c r="F2519" s="395"/>
      <c r="G2519" s="395"/>
      <c r="H2519" s="395"/>
      <c r="I2519" s="395"/>
      <c r="J2519" s="395"/>
      <c r="K2519" s="395"/>
      <c r="L2519" s="395"/>
      <c r="M2519" s="395"/>
      <c r="N2519" s="395"/>
      <c r="O2519" s="395"/>
      <c r="P2519" s="395"/>
      <c r="Q2519" s="395"/>
      <c r="R2519" s="395"/>
      <c r="S2519" s="395"/>
      <c r="T2519" s="395"/>
      <c r="U2519" s="395"/>
      <c r="V2519" s="395"/>
      <c r="W2519" s="395"/>
      <c r="X2519" s="249"/>
      <c r="Y2519" s="249"/>
      <c r="Z2519" s="249"/>
      <c r="AA2519" s="249"/>
      <c r="AB2519" s="249"/>
    </row>
    <row r="2520" spans="1:28" hidden="1" outlineLevel="1">
      <c r="A2520" s="249"/>
      <c r="B2520" s="332"/>
      <c r="C2520" s="395"/>
      <c r="D2520" s="395"/>
      <c r="E2520" s="395"/>
      <c r="F2520" s="395"/>
      <c r="G2520" s="395"/>
      <c r="H2520" s="395"/>
      <c r="I2520" s="395"/>
      <c r="J2520" s="395"/>
      <c r="K2520" s="395"/>
      <c r="L2520" s="395"/>
      <c r="M2520" s="395"/>
      <c r="N2520" s="395"/>
      <c r="O2520" s="395"/>
      <c r="P2520" s="395"/>
      <c r="Q2520" s="395"/>
      <c r="R2520" s="395"/>
      <c r="S2520" s="395"/>
      <c r="T2520" s="395"/>
      <c r="U2520" s="395"/>
      <c r="V2520" s="395"/>
      <c r="W2520" s="395"/>
      <c r="X2520" s="249"/>
      <c r="Y2520" s="249"/>
      <c r="Z2520" s="249"/>
      <c r="AA2520" s="249"/>
      <c r="AB2520" s="249"/>
    </row>
    <row r="2521" spans="1:28" hidden="1" outlineLevel="1">
      <c r="A2521" s="249"/>
      <c r="B2521" s="309" t="s">
        <v>302</v>
      </c>
      <c r="C2521" s="395"/>
      <c r="D2521" s="395">
        <f t="shared" ref="D2521" ca="1" si="3668">IF(C2521="n/a","n/a",IF(AND(C2521&lt;1,D2495=0),0,
IF(D2495=0,C2521-1,
IF(C2521&lt;1,D2496,
(((C2521-1)*(C2497-(C2497/(C2521))))+(D2495*D2496))/(D2497)))))</f>
        <v>0</v>
      </c>
      <c r="E2521" s="395">
        <f t="shared" ref="E2521" ca="1" si="3669">IF(D2521="n/a","n/a",IF(AND(D2521&lt;1,E2495=0),0,
IF(E2495=0,D2521-1,
IF(D2521&lt;1,E2496,
(((D2521-1)*(D2497-(D2497/(D2521))))+(E2495*E2496))/(E2497)))))</f>
        <v>0</v>
      </c>
      <c r="F2521" s="395">
        <f t="shared" ref="F2521" ca="1" si="3670">IF(E2521="n/a","n/a",IF(AND(E2521&lt;1,F2495=0),0,
IF(F2495=0,E2521-1,
IF(E2521&lt;1,F2496,
(((E2521-1)*(E2497-(E2497/(E2521))))+(F2495*F2496))/(F2497)))))</f>
        <v>0</v>
      </c>
      <c r="G2521" s="395">
        <f t="shared" ref="G2521" ca="1" si="3671">IF(F2521="n/a","n/a",IF(AND(F2521&lt;1,G2495=0),0,
IF(G2495=0,F2521-1,
IF(F2521&lt;1,G2496,
(((F2521-1)*(F2497-(F2497/(F2521))))+(G2495*G2496))/(G2497)))))</f>
        <v>0</v>
      </c>
      <c r="H2521" s="395">
        <f t="shared" ref="H2521" ca="1" si="3672">IF(G2521="n/a","n/a",IF(AND(G2521&lt;1,H2495=0),0,
IF(H2495=0,G2521-1,
IF(G2521&lt;1,H2496,
(((G2521-1)*(G2497-(G2497/(G2521))))+(H2495*H2496))/(H2497)))))</f>
        <v>0</v>
      </c>
      <c r="I2521" s="395">
        <f ca="1">IF(H2521="n/a","n/a",IF(AND(H2521&lt;1,I2495=0),0,
IF(I2495=0,H2521-1,
IF(H2521&lt;1,I2496,
(((H2521-1)*(H2497-(H2497/(H2521))))+(I2495*I2496))/(I2497)))))</f>
        <v>0</v>
      </c>
      <c r="J2521" s="395">
        <f t="shared" ref="J2521" ca="1" si="3673">IF(I2521="n/a","n/a",IF(AND(I2521&lt;1,J2495=0),0,
IF(J2495=0,I2521-1,
IF(I2521&lt;1,J2496,
(((I2521-1)*(I2497-(I2497/(I2521))))+(J2495*J2496))/(J2497)))))</f>
        <v>0</v>
      </c>
      <c r="K2521" s="395">
        <f t="shared" ref="K2521" ca="1" si="3674">IF(J2521="n/a","n/a",IF(AND(J2521&lt;1,K2495=0),0,
IF(K2495=0,J2521-1,
IF(J2521&lt;1,K2496,
(((J2521-1)*(J2497-(J2497/(J2521))))+(K2495*K2496))/(K2497)))))</f>
        <v>0</v>
      </c>
      <c r="L2521" s="395">
        <f t="shared" ref="L2521" ca="1" si="3675">IF(K2521="n/a","n/a",IF(AND(K2521&lt;1,L2495=0),0,
IF(L2495=0,K2521-1,
IF(K2521&lt;1,L2496,
(((K2521-1)*(K2497-(K2497/(K2521))))+(L2495*L2496))/(L2497)))))</f>
        <v>0</v>
      </c>
      <c r="M2521" s="395">
        <f t="shared" ref="M2521" ca="1" si="3676">IF(L2521="n/a","n/a",IF(AND(L2521&lt;1,M2495=0),0,
IF(M2495=0,L2521-1,
IF(L2521&lt;1,M2496,
(((L2521-1)*(L2497-(L2497/(L2521))))+(M2495*M2496))/(M2497)))))</f>
        <v>0</v>
      </c>
      <c r="N2521" s="395">
        <f t="shared" ref="N2521" ca="1" si="3677">IF(M2521="n/a","n/a",IF(AND(M2521&lt;1,N2495=0),0,
IF(N2495=0,M2521-1,
IF(M2521&lt;1,N2496,
(((M2521-1)*(M2497-(M2497/(M2521))))+(N2495*N2496))/(N2497)))))</f>
        <v>0</v>
      </c>
      <c r="O2521" s="395">
        <f t="shared" ref="O2521" ca="1" si="3678">IF(N2521="n/a","n/a",IF(AND(N2521&lt;1,O2495=0),0,
IF(O2495=0,N2521-1,
IF(N2521&lt;1,O2496,
(((N2521-1)*(N2497-(N2497/(N2521))))+(O2495*O2496))/(O2497)))))</f>
        <v>0</v>
      </c>
      <c r="P2521" s="395">
        <f t="shared" ref="P2521" ca="1" si="3679">IF(O2521="n/a","n/a",IF(AND(O2521&lt;1,P2495=0),0,
IF(P2495=0,O2521-1,
IF(O2521&lt;1,P2496,
(((O2521-1)*(O2497-(O2497/(O2521))))+(P2495*P2496))/(P2497)))))</f>
        <v>0</v>
      </c>
      <c r="Q2521" s="395">
        <f t="shared" ref="Q2521" ca="1" si="3680">IF(P2521="n/a","n/a",IF(AND(P2521&lt;1,Q2495=0),0,
IF(Q2495=0,P2521-1,
IF(P2521&lt;1,Q2496,
(((P2521-1)*(P2497-(P2497/(P2521))))+(Q2495*Q2496))/(Q2497)))))</f>
        <v>0</v>
      </c>
      <c r="R2521" s="395">
        <f t="shared" ref="R2521" ca="1" si="3681">IF(Q2521="n/a","n/a",IF(AND(Q2521&lt;1,R2495=0),0,
IF(R2495=0,Q2521-1,
IF(Q2521&lt;1,R2496,
(((Q2521-1)*(Q2497-(Q2497/(Q2521))))+(R2495*R2496))/(R2497)))))</f>
        <v>0</v>
      </c>
      <c r="S2521" s="395">
        <f t="shared" ref="S2521" ca="1" si="3682">IF(R2521="n/a","n/a",IF(AND(R2521&lt;1,S2495=0),0,
IF(S2495=0,R2521-1,
IF(R2521&lt;1,S2496,
(((R2521-1)*(R2497-(R2497/(R2521))))+(S2495*S2496))/(S2497)))))</f>
        <v>0</v>
      </c>
      <c r="T2521" s="395">
        <f t="shared" ref="T2521" ca="1" si="3683">IF(S2521="n/a","n/a",IF(AND(S2521&lt;1,T2495=0),0,
IF(T2495=0,S2521-1,
IF(S2521&lt;1,T2496,
(((S2521-1)*(S2497-(S2497/(S2521))))+(T2495*T2496))/(T2497)))))</f>
        <v>0</v>
      </c>
      <c r="U2521" s="395">
        <f t="shared" ref="U2521" ca="1" si="3684">IF(T2521="n/a","n/a",IF(AND(T2521&lt;1,U2495=0),0,
IF(U2495=0,T2521-1,
IF(T2521&lt;1,U2496,
(((T2521-1)*(T2497-(T2497/(T2521))))+(U2495*U2496))/(U2497)))))</f>
        <v>0</v>
      </c>
      <c r="V2521" s="395">
        <f t="shared" ref="V2521" ca="1" si="3685">IF(U2521="n/a","n/a",IF(AND(U2521&lt;1,V2495=0),0,
IF(V2495=0,U2521-1,
IF(U2521&lt;1,V2496,
(((U2521-1)*(U2497-(U2497/(U2521))))+(V2495*V2496))/(V2497)))))</f>
        <v>0</v>
      </c>
      <c r="W2521" s="395">
        <f t="shared" ref="W2521" ca="1" si="3686">IF(V2521="n/a","n/a",IF(AND(V2521&lt;1,W2495=0),0,
IF(W2495=0,V2521-1,
IF(V2521&lt;1,W2496,
(((V2521-1)*(V2497-(V2497/(V2521))))+(W2495*W2496))/(W2497)))))</f>
        <v>0</v>
      </c>
      <c r="X2521" s="249"/>
      <c r="Y2521" s="249"/>
      <c r="Z2521" s="249"/>
      <c r="AA2521" s="249"/>
      <c r="AB2521" s="249"/>
    </row>
    <row r="2522" spans="1:28" hidden="1" outlineLevel="1">
      <c r="A2522" s="249"/>
      <c r="B2522" s="309" t="s">
        <v>301</v>
      </c>
      <c r="C2522" s="400">
        <f ca="1">C2494</f>
        <v>0</v>
      </c>
      <c r="D2522" s="395">
        <f t="shared" ref="D2522" ca="1" si="3687">IF(C2522="n/a","n/a",MAX(0,C2522-1))</f>
        <v>0</v>
      </c>
      <c r="E2522" s="395">
        <f t="shared" ref="E2522:E2523" ca="1" si="3688">IF(D2522="n/a","n/a",MAX(0,D2522-1))</f>
        <v>0</v>
      </c>
      <c r="F2522" s="395">
        <f t="shared" ref="F2522:F2524" ca="1" si="3689">IF(E2522="n/a","n/a",MAX(0,E2522-1))</f>
        <v>0</v>
      </c>
      <c r="G2522" s="395">
        <f t="shared" ref="G2522:G2525" ca="1" si="3690">IF(F2522="n/a","n/a",MAX(0,F2522-1))</f>
        <v>0</v>
      </c>
      <c r="H2522" s="395">
        <f t="shared" ref="H2522:H2526" ca="1" si="3691">IF(G2522="n/a","n/a",MAX(0,G2522-1))</f>
        <v>0</v>
      </c>
      <c r="I2522" s="395">
        <f t="shared" ref="I2522:I2527" ca="1" si="3692">IF(H2522="n/a","n/a",MAX(0,H2522-1))</f>
        <v>0</v>
      </c>
      <c r="J2522" s="395">
        <f t="shared" ref="J2522:J2528" ca="1" si="3693">IF(I2522="n/a","n/a",MAX(0,I2522-1))</f>
        <v>0</v>
      </c>
      <c r="K2522" s="395">
        <f t="shared" ref="K2522:K2529" ca="1" si="3694">IF(J2522="n/a","n/a",MAX(0,J2522-1))</f>
        <v>0</v>
      </c>
      <c r="L2522" s="395">
        <f t="shared" ref="L2522:L2530" ca="1" si="3695">IF(K2522="n/a","n/a",MAX(0,K2522-1))</f>
        <v>0</v>
      </c>
      <c r="M2522" s="395">
        <f t="shared" ref="M2522:M2531" ca="1" si="3696">IF(L2522="n/a","n/a",MAX(0,L2522-1))</f>
        <v>0</v>
      </c>
      <c r="N2522" s="395">
        <f t="shared" ref="N2522:N2532" ca="1" si="3697">IF(M2522="n/a","n/a",MAX(0,M2522-1))</f>
        <v>0</v>
      </c>
      <c r="O2522" s="395">
        <f t="shared" ref="O2522:O2533" ca="1" si="3698">IF(N2522="n/a","n/a",MAX(0,N2522-1))</f>
        <v>0</v>
      </c>
      <c r="P2522" s="395">
        <f t="shared" ref="P2522:P2534" ca="1" si="3699">IF(O2522="n/a","n/a",MAX(0,O2522-1))</f>
        <v>0</v>
      </c>
      <c r="Q2522" s="395">
        <f t="shared" ref="Q2522:Q2535" ca="1" si="3700">IF(P2522="n/a","n/a",MAX(0,P2522-1))</f>
        <v>0</v>
      </c>
      <c r="R2522" s="395">
        <f t="shared" ref="R2522:R2536" ca="1" si="3701">IF(Q2522="n/a","n/a",MAX(0,Q2522-1))</f>
        <v>0</v>
      </c>
      <c r="S2522" s="395">
        <f t="shared" ref="S2522:S2537" ca="1" si="3702">IF(R2522="n/a","n/a",MAX(0,R2522-1))</f>
        <v>0</v>
      </c>
      <c r="T2522" s="395">
        <f t="shared" ref="T2522:T2538" ca="1" si="3703">IF(S2522="n/a","n/a",MAX(0,S2522-1))</f>
        <v>0</v>
      </c>
      <c r="U2522" s="395">
        <f t="shared" ref="U2522:U2539" ca="1" si="3704">IF(T2522="n/a","n/a",MAX(0,T2522-1))</f>
        <v>0</v>
      </c>
      <c r="V2522" s="395">
        <f t="shared" ref="V2522:V2540" ca="1" si="3705">IF(U2522="n/a","n/a",MAX(0,U2522-1))</f>
        <v>0</v>
      </c>
      <c r="W2522" s="395">
        <f t="shared" ref="W2522:W2540" ca="1" si="3706">IF(V2522="n/a","n/a",MAX(0,V2522-1))</f>
        <v>0</v>
      </c>
      <c r="X2522" s="249"/>
      <c r="Y2522" s="249"/>
      <c r="Z2522" s="249"/>
      <c r="AA2522" s="249"/>
      <c r="AB2522" s="249"/>
    </row>
    <row r="2523" spans="1:28" hidden="1" outlineLevel="1">
      <c r="A2523" s="249"/>
      <c r="B2523" s="309" t="str">
        <f t="shared" ref="B2523:B2542" ca="1" si="3707">"RL Capex "&amp;OFFSET($C$6,0,A2499)</f>
        <v>RL Capex 2013</v>
      </c>
      <c r="C2523" s="396"/>
      <c r="D2523" s="400">
        <f ca="1">D2494</f>
        <v>0</v>
      </c>
      <c r="E2523" s="395">
        <f t="shared" ca="1" si="3688"/>
        <v>0</v>
      </c>
      <c r="F2523" s="395">
        <f t="shared" ca="1" si="3689"/>
        <v>0</v>
      </c>
      <c r="G2523" s="395">
        <f t="shared" ca="1" si="3690"/>
        <v>0</v>
      </c>
      <c r="H2523" s="395">
        <f t="shared" ca="1" si="3691"/>
        <v>0</v>
      </c>
      <c r="I2523" s="395">
        <f t="shared" ca="1" si="3692"/>
        <v>0</v>
      </c>
      <c r="J2523" s="395">
        <f t="shared" ca="1" si="3693"/>
        <v>0</v>
      </c>
      <c r="K2523" s="395">
        <f t="shared" ca="1" si="3694"/>
        <v>0</v>
      </c>
      <c r="L2523" s="395">
        <f t="shared" ca="1" si="3695"/>
        <v>0</v>
      </c>
      <c r="M2523" s="395">
        <f t="shared" ca="1" si="3696"/>
        <v>0</v>
      </c>
      <c r="N2523" s="395">
        <f t="shared" ca="1" si="3697"/>
        <v>0</v>
      </c>
      <c r="O2523" s="395">
        <f t="shared" ca="1" si="3698"/>
        <v>0</v>
      </c>
      <c r="P2523" s="395">
        <f t="shared" ca="1" si="3699"/>
        <v>0</v>
      </c>
      <c r="Q2523" s="395">
        <f t="shared" ca="1" si="3700"/>
        <v>0</v>
      </c>
      <c r="R2523" s="395">
        <f t="shared" ca="1" si="3701"/>
        <v>0</v>
      </c>
      <c r="S2523" s="395">
        <f t="shared" ca="1" si="3702"/>
        <v>0</v>
      </c>
      <c r="T2523" s="395">
        <f t="shared" ca="1" si="3703"/>
        <v>0</v>
      </c>
      <c r="U2523" s="395">
        <f t="shared" ca="1" si="3704"/>
        <v>0</v>
      </c>
      <c r="V2523" s="395">
        <f t="shared" ca="1" si="3705"/>
        <v>0</v>
      </c>
      <c r="W2523" s="395">
        <f t="shared" ca="1" si="3706"/>
        <v>0</v>
      </c>
      <c r="X2523" s="249"/>
      <c r="Y2523" s="249"/>
      <c r="Z2523" s="249"/>
      <c r="AA2523" s="249"/>
      <c r="AB2523" s="249"/>
    </row>
    <row r="2524" spans="1:28" hidden="1" outlineLevel="1">
      <c r="A2524" s="249"/>
      <c r="B2524" s="309" t="str">
        <f t="shared" ca="1" si="3707"/>
        <v>RL Capex 2014</v>
      </c>
      <c r="C2524" s="401"/>
      <c r="D2524" s="396"/>
      <c r="E2524" s="400">
        <f ca="1">E2494</f>
        <v>0</v>
      </c>
      <c r="F2524" s="395">
        <f t="shared" ca="1" si="3689"/>
        <v>0</v>
      </c>
      <c r="G2524" s="395">
        <f t="shared" ca="1" si="3690"/>
        <v>0</v>
      </c>
      <c r="H2524" s="395">
        <f t="shared" ca="1" si="3691"/>
        <v>0</v>
      </c>
      <c r="I2524" s="395">
        <f t="shared" ca="1" si="3692"/>
        <v>0</v>
      </c>
      <c r="J2524" s="395">
        <f t="shared" ca="1" si="3693"/>
        <v>0</v>
      </c>
      <c r="K2524" s="395">
        <f t="shared" ca="1" si="3694"/>
        <v>0</v>
      </c>
      <c r="L2524" s="395">
        <f t="shared" ca="1" si="3695"/>
        <v>0</v>
      </c>
      <c r="M2524" s="395">
        <f t="shared" ca="1" si="3696"/>
        <v>0</v>
      </c>
      <c r="N2524" s="395">
        <f t="shared" ca="1" si="3697"/>
        <v>0</v>
      </c>
      <c r="O2524" s="395">
        <f t="shared" ca="1" si="3698"/>
        <v>0</v>
      </c>
      <c r="P2524" s="395">
        <f t="shared" ca="1" si="3699"/>
        <v>0</v>
      </c>
      <c r="Q2524" s="395">
        <f t="shared" ca="1" si="3700"/>
        <v>0</v>
      </c>
      <c r="R2524" s="395">
        <f t="shared" ca="1" si="3701"/>
        <v>0</v>
      </c>
      <c r="S2524" s="395">
        <f t="shared" ca="1" si="3702"/>
        <v>0</v>
      </c>
      <c r="T2524" s="395">
        <f t="shared" ca="1" si="3703"/>
        <v>0</v>
      </c>
      <c r="U2524" s="395">
        <f t="shared" ca="1" si="3704"/>
        <v>0</v>
      </c>
      <c r="V2524" s="395">
        <f t="shared" ca="1" si="3705"/>
        <v>0</v>
      </c>
      <c r="W2524" s="395">
        <f t="shared" ca="1" si="3706"/>
        <v>0</v>
      </c>
      <c r="X2524" s="249"/>
      <c r="Y2524" s="249"/>
      <c r="Z2524" s="249"/>
      <c r="AA2524" s="249"/>
      <c r="AB2524" s="249"/>
    </row>
    <row r="2525" spans="1:28" hidden="1" outlineLevel="1">
      <c r="A2525" s="249"/>
      <c r="B2525" s="309" t="str">
        <f t="shared" ca="1" si="3707"/>
        <v>RL Capex 2015</v>
      </c>
      <c r="C2525" s="401"/>
      <c r="D2525" s="401"/>
      <c r="E2525" s="396"/>
      <c r="F2525" s="400">
        <f ca="1">F2494</f>
        <v>0</v>
      </c>
      <c r="G2525" s="395">
        <f t="shared" ca="1" si="3690"/>
        <v>0</v>
      </c>
      <c r="H2525" s="395">
        <f t="shared" ca="1" si="3691"/>
        <v>0</v>
      </c>
      <c r="I2525" s="395">
        <f t="shared" ca="1" si="3692"/>
        <v>0</v>
      </c>
      <c r="J2525" s="395">
        <f t="shared" ca="1" si="3693"/>
        <v>0</v>
      </c>
      <c r="K2525" s="395">
        <f t="shared" ca="1" si="3694"/>
        <v>0</v>
      </c>
      <c r="L2525" s="395">
        <f t="shared" ca="1" si="3695"/>
        <v>0</v>
      </c>
      <c r="M2525" s="395">
        <f t="shared" ca="1" si="3696"/>
        <v>0</v>
      </c>
      <c r="N2525" s="395">
        <f t="shared" ca="1" si="3697"/>
        <v>0</v>
      </c>
      <c r="O2525" s="395">
        <f t="shared" ca="1" si="3698"/>
        <v>0</v>
      </c>
      <c r="P2525" s="395">
        <f t="shared" ca="1" si="3699"/>
        <v>0</v>
      </c>
      <c r="Q2525" s="395">
        <f t="shared" ca="1" si="3700"/>
        <v>0</v>
      </c>
      <c r="R2525" s="395">
        <f t="shared" ca="1" si="3701"/>
        <v>0</v>
      </c>
      <c r="S2525" s="395">
        <f t="shared" ca="1" si="3702"/>
        <v>0</v>
      </c>
      <c r="T2525" s="395">
        <f t="shared" ca="1" si="3703"/>
        <v>0</v>
      </c>
      <c r="U2525" s="395">
        <f t="shared" ca="1" si="3704"/>
        <v>0</v>
      </c>
      <c r="V2525" s="395">
        <f t="shared" ca="1" si="3705"/>
        <v>0</v>
      </c>
      <c r="W2525" s="395">
        <f t="shared" ca="1" si="3706"/>
        <v>0</v>
      </c>
      <c r="X2525" s="249"/>
      <c r="Y2525" s="249"/>
      <c r="Z2525" s="249"/>
      <c r="AA2525" s="249"/>
      <c r="AB2525" s="249"/>
    </row>
    <row r="2526" spans="1:28" hidden="1" outlineLevel="1">
      <c r="A2526" s="249"/>
      <c r="B2526" s="309" t="str">
        <f t="shared" ca="1" si="3707"/>
        <v>RL Capex 2016</v>
      </c>
      <c r="C2526" s="401"/>
      <c r="D2526" s="401"/>
      <c r="E2526" s="401"/>
      <c r="F2526" s="396"/>
      <c r="G2526" s="400">
        <f ca="1">G2494</f>
        <v>0</v>
      </c>
      <c r="H2526" s="395">
        <f t="shared" ca="1" si="3691"/>
        <v>0</v>
      </c>
      <c r="I2526" s="395">
        <f t="shared" ca="1" si="3692"/>
        <v>0</v>
      </c>
      <c r="J2526" s="395">
        <f t="shared" ca="1" si="3693"/>
        <v>0</v>
      </c>
      <c r="K2526" s="395">
        <f t="shared" ca="1" si="3694"/>
        <v>0</v>
      </c>
      <c r="L2526" s="395">
        <f t="shared" ca="1" si="3695"/>
        <v>0</v>
      </c>
      <c r="M2526" s="395">
        <f t="shared" ca="1" si="3696"/>
        <v>0</v>
      </c>
      <c r="N2526" s="395">
        <f t="shared" ca="1" si="3697"/>
        <v>0</v>
      </c>
      <c r="O2526" s="395">
        <f t="shared" ca="1" si="3698"/>
        <v>0</v>
      </c>
      <c r="P2526" s="395">
        <f t="shared" ca="1" si="3699"/>
        <v>0</v>
      </c>
      <c r="Q2526" s="395">
        <f t="shared" ca="1" si="3700"/>
        <v>0</v>
      </c>
      <c r="R2526" s="395">
        <f t="shared" ca="1" si="3701"/>
        <v>0</v>
      </c>
      <c r="S2526" s="395">
        <f t="shared" ca="1" si="3702"/>
        <v>0</v>
      </c>
      <c r="T2526" s="395">
        <f t="shared" ca="1" si="3703"/>
        <v>0</v>
      </c>
      <c r="U2526" s="395">
        <f t="shared" ca="1" si="3704"/>
        <v>0</v>
      </c>
      <c r="V2526" s="395">
        <f t="shared" ca="1" si="3705"/>
        <v>0</v>
      </c>
      <c r="W2526" s="395">
        <f t="shared" ca="1" si="3706"/>
        <v>0</v>
      </c>
      <c r="X2526" s="249"/>
      <c r="Y2526" s="249"/>
      <c r="Z2526" s="249"/>
      <c r="AA2526" s="249"/>
      <c r="AB2526" s="249"/>
    </row>
    <row r="2527" spans="1:28" hidden="1" outlineLevel="1">
      <c r="A2527" s="249"/>
      <c r="B2527" s="309" t="str">
        <f t="shared" ca="1" si="3707"/>
        <v>RL Capex 2017</v>
      </c>
      <c r="C2527" s="401"/>
      <c r="D2527" s="401"/>
      <c r="E2527" s="401"/>
      <c r="F2527" s="401"/>
      <c r="G2527" s="396"/>
      <c r="H2527" s="400">
        <f ca="1">H2494</f>
        <v>0</v>
      </c>
      <c r="I2527" s="395">
        <f t="shared" ca="1" si="3692"/>
        <v>0</v>
      </c>
      <c r="J2527" s="395">
        <f t="shared" ca="1" si="3693"/>
        <v>0</v>
      </c>
      <c r="K2527" s="395">
        <f t="shared" ca="1" si="3694"/>
        <v>0</v>
      </c>
      <c r="L2527" s="395">
        <f t="shared" ca="1" si="3695"/>
        <v>0</v>
      </c>
      <c r="M2527" s="395">
        <f t="shared" ca="1" si="3696"/>
        <v>0</v>
      </c>
      <c r="N2527" s="395">
        <f t="shared" ca="1" si="3697"/>
        <v>0</v>
      </c>
      <c r="O2527" s="395">
        <f t="shared" ca="1" si="3698"/>
        <v>0</v>
      </c>
      <c r="P2527" s="395">
        <f t="shared" ca="1" si="3699"/>
        <v>0</v>
      </c>
      <c r="Q2527" s="395">
        <f t="shared" ca="1" si="3700"/>
        <v>0</v>
      </c>
      <c r="R2527" s="395">
        <f t="shared" ca="1" si="3701"/>
        <v>0</v>
      </c>
      <c r="S2527" s="395">
        <f t="shared" ca="1" si="3702"/>
        <v>0</v>
      </c>
      <c r="T2527" s="395">
        <f t="shared" ca="1" si="3703"/>
        <v>0</v>
      </c>
      <c r="U2527" s="395">
        <f t="shared" ca="1" si="3704"/>
        <v>0</v>
      </c>
      <c r="V2527" s="395">
        <f t="shared" ca="1" si="3705"/>
        <v>0</v>
      </c>
      <c r="W2527" s="395">
        <f t="shared" ca="1" si="3706"/>
        <v>0</v>
      </c>
      <c r="X2527" s="249"/>
      <c r="Y2527" s="249"/>
      <c r="Z2527" s="249"/>
      <c r="AA2527" s="249"/>
      <c r="AB2527" s="249"/>
    </row>
    <row r="2528" spans="1:28" hidden="1" outlineLevel="1">
      <c r="A2528" s="249"/>
      <c r="B2528" s="309" t="str">
        <f t="shared" ca="1" si="3707"/>
        <v>RL Capex 2018</v>
      </c>
      <c r="C2528" s="401"/>
      <c r="D2528" s="401"/>
      <c r="E2528" s="401"/>
      <c r="F2528" s="401"/>
      <c r="G2528" s="401"/>
      <c r="H2528" s="396"/>
      <c r="I2528" s="400">
        <f ca="1">I2494</f>
        <v>0</v>
      </c>
      <c r="J2528" s="395">
        <f t="shared" ca="1" si="3693"/>
        <v>0</v>
      </c>
      <c r="K2528" s="395">
        <f t="shared" ca="1" si="3694"/>
        <v>0</v>
      </c>
      <c r="L2528" s="395">
        <f t="shared" ca="1" si="3695"/>
        <v>0</v>
      </c>
      <c r="M2528" s="395">
        <f t="shared" ca="1" si="3696"/>
        <v>0</v>
      </c>
      <c r="N2528" s="395">
        <f t="shared" ca="1" si="3697"/>
        <v>0</v>
      </c>
      <c r="O2528" s="395">
        <f t="shared" ca="1" si="3698"/>
        <v>0</v>
      </c>
      <c r="P2528" s="395">
        <f t="shared" ca="1" si="3699"/>
        <v>0</v>
      </c>
      <c r="Q2528" s="395">
        <f t="shared" ca="1" si="3700"/>
        <v>0</v>
      </c>
      <c r="R2528" s="395">
        <f t="shared" ca="1" si="3701"/>
        <v>0</v>
      </c>
      <c r="S2528" s="395">
        <f t="shared" ca="1" si="3702"/>
        <v>0</v>
      </c>
      <c r="T2528" s="395">
        <f t="shared" ca="1" si="3703"/>
        <v>0</v>
      </c>
      <c r="U2528" s="395">
        <f t="shared" ca="1" si="3704"/>
        <v>0</v>
      </c>
      <c r="V2528" s="395">
        <f t="shared" ca="1" si="3705"/>
        <v>0</v>
      </c>
      <c r="W2528" s="395">
        <f t="shared" ca="1" si="3706"/>
        <v>0</v>
      </c>
      <c r="X2528" s="249"/>
      <c r="Y2528" s="249"/>
      <c r="Z2528" s="249"/>
      <c r="AA2528" s="249"/>
      <c r="AB2528" s="249"/>
    </row>
    <row r="2529" spans="1:28" hidden="1" outlineLevel="1">
      <c r="A2529" s="249"/>
      <c r="B2529" s="309" t="str">
        <f t="shared" ca="1" si="3707"/>
        <v>RL Capex 2019</v>
      </c>
      <c r="C2529" s="401"/>
      <c r="D2529" s="401"/>
      <c r="E2529" s="401"/>
      <c r="F2529" s="401"/>
      <c r="G2529" s="401"/>
      <c r="H2529" s="401"/>
      <c r="I2529" s="396"/>
      <c r="J2529" s="400">
        <f ca="1">J2494</f>
        <v>0</v>
      </c>
      <c r="K2529" s="395">
        <f t="shared" ca="1" si="3694"/>
        <v>0</v>
      </c>
      <c r="L2529" s="395">
        <f t="shared" ca="1" si="3695"/>
        <v>0</v>
      </c>
      <c r="M2529" s="395">
        <f t="shared" ca="1" si="3696"/>
        <v>0</v>
      </c>
      <c r="N2529" s="395">
        <f t="shared" ca="1" si="3697"/>
        <v>0</v>
      </c>
      <c r="O2529" s="395">
        <f t="shared" ca="1" si="3698"/>
        <v>0</v>
      </c>
      <c r="P2529" s="395">
        <f t="shared" ca="1" si="3699"/>
        <v>0</v>
      </c>
      <c r="Q2529" s="395">
        <f t="shared" ca="1" si="3700"/>
        <v>0</v>
      </c>
      <c r="R2529" s="395">
        <f t="shared" ca="1" si="3701"/>
        <v>0</v>
      </c>
      <c r="S2529" s="395">
        <f t="shared" ca="1" si="3702"/>
        <v>0</v>
      </c>
      <c r="T2529" s="395">
        <f t="shared" ca="1" si="3703"/>
        <v>0</v>
      </c>
      <c r="U2529" s="395">
        <f t="shared" ca="1" si="3704"/>
        <v>0</v>
      </c>
      <c r="V2529" s="395">
        <f t="shared" ca="1" si="3705"/>
        <v>0</v>
      </c>
      <c r="W2529" s="395">
        <f t="shared" ca="1" si="3706"/>
        <v>0</v>
      </c>
      <c r="X2529" s="249"/>
      <c r="Y2529" s="249"/>
      <c r="Z2529" s="249"/>
      <c r="AA2529" s="249"/>
      <c r="AB2529" s="249"/>
    </row>
    <row r="2530" spans="1:28" hidden="1" outlineLevel="1">
      <c r="A2530" s="249"/>
      <c r="B2530" s="309" t="str">
        <f t="shared" ca="1" si="3707"/>
        <v>RL Capex 2020</v>
      </c>
      <c r="C2530" s="401"/>
      <c r="D2530" s="401"/>
      <c r="E2530" s="401"/>
      <c r="F2530" s="401"/>
      <c r="G2530" s="401"/>
      <c r="H2530" s="401"/>
      <c r="I2530" s="401"/>
      <c r="J2530" s="396"/>
      <c r="K2530" s="400">
        <f ca="1">K2494</f>
        <v>0</v>
      </c>
      <c r="L2530" s="395">
        <f t="shared" ca="1" si="3695"/>
        <v>0</v>
      </c>
      <c r="M2530" s="395">
        <f t="shared" ca="1" si="3696"/>
        <v>0</v>
      </c>
      <c r="N2530" s="395">
        <f t="shared" ca="1" si="3697"/>
        <v>0</v>
      </c>
      <c r="O2530" s="395">
        <f t="shared" ca="1" si="3698"/>
        <v>0</v>
      </c>
      <c r="P2530" s="395">
        <f t="shared" ca="1" si="3699"/>
        <v>0</v>
      </c>
      <c r="Q2530" s="395">
        <f t="shared" ca="1" si="3700"/>
        <v>0</v>
      </c>
      <c r="R2530" s="395">
        <f t="shared" ca="1" si="3701"/>
        <v>0</v>
      </c>
      <c r="S2530" s="395">
        <f t="shared" ca="1" si="3702"/>
        <v>0</v>
      </c>
      <c r="T2530" s="395">
        <f t="shared" ca="1" si="3703"/>
        <v>0</v>
      </c>
      <c r="U2530" s="395">
        <f t="shared" ca="1" si="3704"/>
        <v>0</v>
      </c>
      <c r="V2530" s="395">
        <f t="shared" ca="1" si="3705"/>
        <v>0</v>
      </c>
      <c r="W2530" s="395">
        <f t="shared" ca="1" si="3706"/>
        <v>0</v>
      </c>
      <c r="X2530" s="249"/>
      <c r="Y2530" s="249"/>
      <c r="Z2530" s="249"/>
      <c r="AA2530" s="249"/>
      <c r="AB2530" s="249"/>
    </row>
    <row r="2531" spans="1:28" hidden="1" outlineLevel="1">
      <c r="A2531" s="249"/>
      <c r="B2531" s="309" t="str">
        <f t="shared" ca="1" si="3707"/>
        <v>RL Capex 2021</v>
      </c>
      <c r="C2531" s="401"/>
      <c r="D2531" s="401"/>
      <c r="E2531" s="401"/>
      <c r="F2531" s="401"/>
      <c r="G2531" s="401"/>
      <c r="H2531" s="401"/>
      <c r="I2531" s="401"/>
      <c r="J2531" s="401"/>
      <c r="K2531" s="396"/>
      <c r="L2531" s="400">
        <f ca="1">L2494</f>
        <v>0</v>
      </c>
      <c r="M2531" s="395">
        <f t="shared" ca="1" si="3696"/>
        <v>0</v>
      </c>
      <c r="N2531" s="395">
        <f t="shared" ca="1" si="3697"/>
        <v>0</v>
      </c>
      <c r="O2531" s="395">
        <f t="shared" ca="1" si="3698"/>
        <v>0</v>
      </c>
      <c r="P2531" s="395">
        <f t="shared" ca="1" si="3699"/>
        <v>0</v>
      </c>
      <c r="Q2531" s="395">
        <f t="shared" ca="1" si="3700"/>
        <v>0</v>
      </c>
      <c r="R2531" s="395">
        <f t="shared" ca="1" si="3701"/>
        <v>0</v>
      </c>
      <c r="S2531" s="395">
        <f t="shared" ca="1" si="3702"/>
        <v>0</v>
      </c>
      <c r="T2531" s="395">
        <f t="shared" ca="1" si="3703"/>
        <v>0</v>
      </c>
      <c r="U2531" s="395">
        <f t="shared" ca="1" si="3704"/>
        <v>0</v>
      </c>
      <c r="V2531" s="395">
        <f t="shared" ca="1" si="3705"/>
        <v>0</v>
      </c>
      <c r="W2531" s="395">
        <f t="shared" ca="1" si="3706"/>
        <v>0</v>
      </c>
      <c r="X2531" s="249"/>
      <c r="Y2531" s="249"/>
      <c r="Z2531" s="249"/>
      <c r="AA2531" s="249"/>
      <c r="AB2531" s="249"/>
    </row>
    <row r="2532" spans="1:28" hidden="1" outlineLevel="1">
      <c r="A2532" s="249"/>
      <c r="B2532" s="309" t="str">
        <f t="shared" ca="1" si="3707"/>
        <v>RL Capex 2022</v>
      </c>
      <c r="C2532" s="401"/>
      <c r="D2532" s="401"/>
      <c r="E2532" s="401"/>
      <c r="F2532" s="401"/>
      <c r="G2532" s="401"/>
      <c r="H2532" s="401"/>
      <c r="I2532" s="401"/>
      <c r="J2532" s="401"/>
      <c r="K2532" s="401"/>
      <c r="L2532" s="396"/>
      <c r="M2532" s="400">
        <f ca="1">M2494</f>
        <v>0</v>
      </c>
      <c r="N2532" s="395">
        <f t="shared" ca="1" si="3697"/>
        <v>0</v>
      </c>
      <c r="O2532" s="395">
        <f t="shared" ca="1" si="3698"/>
        <v>0</v>
      </c>
      <c r="P2532" s="395">
        <f t="shared" ca="1" si="3699"/>
        <v>0</v>
      </c>
      <c r="Q2532" s="395">
        <f t="shared" ca="1" si="3700"/>
        <v>0</v>
      </c>
      <c r="R2532" s="395">
        <f t="shared" ca="1" si="3701"/>
        <v>0</v>
      </c>
      <c r="S2532" s="395">
        <f t="shared" ca="1" si="3702"/>
        <v>0</v>
      </c>
      <c r="T2532" s="395">
        <f t="shared" ca="1" si="3703"/>
        <v>0</v>
      </c>
      <c r="U2532" s="395">
        <f t="shared" ca="1" si="3704"/>
        <v>0</v>
      </c>
      <c r="V2532" s="395">
        <f t="shared" ca="1" si="3705"/>
        <v>0</v>
      </c>
      <c r="W2532" s="395">
        <f t="shared" ca="1" si="3706"/>
        <v>0</v>
      </c>
      <c r="X2532" s="249"/>
      <c r="Y2532" s="249"/>
      <c r="Z2532" s="249"/>
      <c r="AA2532" s="249"/>
      <c r="AB2532" s="249"/>
    </row>
    <row r="2533" spans="1:28" hidden="1" outlineLevel="1">
      <c r="A2533" s="249"/>
      <c r="B2533" s="309" t="str">
        <f t="shared" ca="1" si="3707"/>
        <v>RL Capex 2023</v>
      </c>
      <c r="C2533" s="401"/>
      <c r="D2533" s="401"/>
      <c r="E2533" s="401"/>
      <c r="F2533" s="401"/>
      <c r="G2533" s="401"/>
      <c r="H2533" s="401"/>
      <c r="I2533" s="401"/>
      <c r="J2533" s="401"/>
      <c r="K2533" s="401"/>
      <c r="L2533" s="401"/>
      <c r="M2533" s="396"/>
      <c r="N2533" s="400">
        <f>N2494</f>
        <v>0</v>
      </c>
      <c r="O2533" s="395">
        <f t="shared" si="3698"/>
        <v>0</v>
      </c>
      <c r="P2533" s="395">
        <f t="shared" si="3699"/>
        <v>0</v>
      </c>
      <c r="Q2533" s="395">
        <f t="shared" si="3700"/>
        <v>0</v>
      </c>
      <c r="R2533" s="395">
        <f t="shared" si="3701"/>
        <v>0</v>
      </c>
      <c r="S2533" s="395">
        <f t="shared" si="3702"/>
        <v>0</v>
      </c>
      <c r="T2533" s="395">
        <f t="shared" si="3703"/>
        <v>0</v>
      </c>
      <c r="U2533" s="395">
        <f t="shared" si="3704"/>
        <v>0</v>
      </c>
      <c r="V2533" s="395">
        <f t="shared" si="3705"/>
        <v>0</v>
      </c>
      <c r="W2533" s="395">
        <f t="shared" si="3706"/>
        <v>0</v>
      </c>
      <c r="X2533" s="249"/>
      <c r="Y2533" s="249"/>
      <c r="Z2533" s="249"/>
      <c r="AA2533" s="249"/>
      <c r="AB2533" s="249"/>
    </row>
    <row r="2534" spans="1:28" hidden="1" outlineLevel="1">
      <c r="A2534" s="249"/>
      <c r="B2534" s="309" t="str">
        <f t="shared" ca="1" si="3707"/>
        <v>RL Capex 2024</v>
      </c>
      <c r="C2534" s="401"/>
      <c r="D2534" s="401"/>
      <c r="E2534" s="401"/>
      <c r="F2534" s="401"/>
      <c r="G2534" s="401"/>
      <c r="H2534" s="401"/>
      <c r="I2534" s="401"/>
      <c r="J2534" s="401"/>
      <c r="K2534" s="401"/>
      <c r="L2534" s="401"/>
      <c r="M2534" s="401"/>
      <c r="N2534" s="396"/>
      <c r="O2534" s="400">
        <f>O2494</f>
        <v>0</v>
      </c>
      <c r="P2534" s="395">
        <f t="shared" si="3699"/>
        <v>0</v>
      </c>
      <c r="Q2534" s="395">
        <f t="shared" si="3700"/>
        <v>0</v>
      </c>
      <c r="R2534" s="395">
        <f t="shared" si="3701"/>
        <v>0</v>
      </c>
      <c r="S2534" s="395">
        <f t="shared" si="3702"/>
        <v>0</v>
      </c>
      <c r="T2534" s="395">
        <f t="shared" si="3703"/>
        <v>0</v>
      </c>
      <c r="U2534" s="395">
        <f t="shared" si="3704"/>
        <v>0</v>
      </c>
      <c r="V2534" s="395">
        <f t="shared" si="3705"/>
        <v>0</v>
      </c>
      <c r="W2534" s="395">
        <f t="shared" si="3706"/>
        <v>0</v>
      </c>
      <c r="X2534" s="249"/>
      <c r="Y2534" s="249"/>
      <c r="Z2534" s="249"/>
      <c r="AA2534" s="249"/>
      <c r="AB2534" s="249"/>
    </row>
    <row r="2535" spans="1:28" hidden="1" outlineLevel="1">
      <c r="A2535" s="249"/>
      <c r="B2535" s="309" t="str">
        <f t="shared" ca="1" si="3707"/>
        <v>RL Capex 2025</v>
      </c>
      <c r="C2535" s="401"/>
      <c r="D2535" s="401"/>
      <c r="E2535" s="401"/>
      <c r="F2535" s="401"/>
      <c r="G2535" s="401"/>
      <c r="H2535" s="401"/>
      <c r="I2535" s="401"/>
      <c r="J2535" s="401"/>
      <c r="K2535" s="401"/>
      <c r="L2535" s="401"/>
      <c r="M2535" s="401"/>
      <c r="N2535" s="401"/>
      <c r="O2535" s="396"/>
      <c r="P2535" s="400">
        <f>P2494</f>
        <v>0</v>
      </c>
      <c r="Q2535" s="395">
        <f t="shared" si="3700"/>
        <v>0</v>
      </c>
      <c r="R2535" s="395">
        <f t="shared" si="3701"/>
        <v>0</v>
      </c>
      <c r="S2535" s="395">
        <f t="shared" si="3702"/>
        <v>0</v>
      </c>
      <c r="T2535" s="395">
        <f t="shared" si="3703"/>
        <v>0</v>
      </c>
      <c r="U2535" s="395">
        <f t="shared" si="3704"/>
        <v>0</v>
      </c>
      <c r="V2535" s="395">
        <f t="shared" si="3705"/>
        <v>0</v>
      </c>
      <c r="W2535" s="395">
        <f t="shared" si="3706"/>
        <v>0</v>
      </c>
      <c r="X2535" s="249"/>
      <c r="Y2535" s="249"/>
      <c r="Z2535" s="249"/>
      <c r="AA2535" s="249"/>
      <c r="AB2535" s="249"/>
    </row>
    <row r="2536" spans="1:28" hidden="1" outlineLevel="1">
      <c r="A2536" s="249"/>
      <c r="B2536" s="309" t="str">
        <f t="shared" ca="1" si="3707"/>
        <v>RL Capex 2026</v>
      </c>
      <c r="C2536" s="401"/>
      <c r="D2536" s="401"/>
      <c r="E2536" s="401"/>
      <c r="F2536" s="401"/>
      <c r="G2536" s="401"/>
      <c r="H2536" s="401"/>
      <c r="I2536" s="401"/>
      <c r="J2536" s="401"/>
      <c r="K2536" s="401"/>
      <c r="L2536" s="401"/>
      <c r="M2536" s="401"/>
      <c r="N2536" s="401"/>
      <c r="O2536" s="401"/>
      <c r="P2536" s="396"/>
      <c r="Q2536" s="400">
        <f>Q2494</f>
        <v>0</v>
      </c>
      <c r="R2536" s="395">
        <f t="shared" si="3701"/>
        <v>0</v>
      </c>
      <c r="S2536" s="395">
        <f t="shared" si="3702"/>
        <v>0</v>
      </c>
      <c r="T2536" s="395">
        <f t="shared" si="3703"/>
        <v>0</v>
      </c>
      <c r="U2536" s="395">
        <f t="shared" si="3704"/>
        <v>0</v>
      </c>
      <c r="V2536" s="395">
        <f t="shared" si="3705"/>
        <v>0</v>
      </c>
      <c r="W2536" s="395">
        <f t="shared" si="3706"/>
        <v>0</v>
      </c>
      <c r="X2536" s="249"/>
      <c r="Y2536" s="249"/>
      <c r="Z2536" s="249"/>
      <c r="AA2536" s="249"/>
      <c r="AB2536" s="249"/>
    </row>
    <row r="2537" spans="1:28" hidden="1" outlineLevel="1">
      <c r="A2537" s="249"/>
      <c r="B2537" s="309" t="str">
        <f t="shared" ca="1" si="3707"/>
        <v>RL Capex 2027</v>
      </c>
      <c r="C2537" s="401"/>
      <c r="D2537" s="401"/>
      <c r="E2537" s="401"/>
      <c r="F2537" s="401"/>
      <c r="G2537" s="401"/>
      <c r="H2537" s="401"/>
      <c r="I2537" s="401"/>
      <c r="J2537" s="401"/>
      <c r="K2537" s="401"/>
      <c r="L2537" s="401"/>
      <c r="M2537" s="401"/>
      <c r="N2537" s="401"/>
      <c r="O2537" s="401"/>
      <c r="P2537" s="401"/>
      <c r="Q2537" s="396"/>
      <c r="R2537" s="400">
        <f>R2494</f>
        <v>0</v>
      </c>
      <c r="S2537" s="395">
        <f t="shared" si="3702"/>
        <v>0</v>
      </c>
      <c r="T2537" s="395">
        <f t="shared" si="3703"/>
        <v>0</v>
      </c>
      <c r="U2537" s="395">
        <f t="shared" si="3704"/>
        <v>0</v>
      </c>
      <c r="V2537" s="395">
        <f t="shared" si="3705"/>
        <v>0</v>
      </c>
      <c r="W2537" s="395">
        <f t="shared" si="3706"/>
        <v>0</v>
      </c>
      <c r="X2537" s="249"/>
      <c r="Y2537" s="249"/>
      <c r="Z2537" s="249"/>
      <c r="AA2537" s="249"/>
      <c r="AB2537" s="249"/>
    </row>
    <row r="2538" spans="1:28" hidden="1" outlineLevel="1">
      <c r="A2538" s="249"/>
      <c r="B2538" s="309" t="str">
        <f t="shared" ca="1" si="3707"/>
        <v>RL Capex 2028</v>
      </c>
      <c r="C2538" s="401"/>
      <c r="D2538" s="401"/>
      <c r="E2538" s="401"/>
      <c r="F2538" s="401"/>
      <c r="G2538" s="401"/>
      <c r="H2538" s="401"/>
      <c r="I2538" s="401"/>
      <c r="J2538" s="401"/>
      <c r="K2538" s="401"/>
      <c r="L2538" s="401"/>
      <c r="M2538" s="401"/>
      <c r="N2538" s="401"/>
      <c r="O2538" s="401"/>
      <c r="P2538" s="401"/>
      <c r="Q2538" s="401"/>
      <c r="R2538" s="396"/>
      <c r="S2538" s="400">
        <f>S2494</f>
        <v>0</v>
      </c>
      <c r="T2538" s="395">
        <f t="shared" si="3703"/>
        <v>0</v>
      </c>
      <c r="U2538" s="395">
        <f t="shared" si="3704"/>
        <v>0</v>
      </c>
      <c r="V2538" s="395">
        <f t="shared" si="3705"/>
        <v>0</v>
      </c>
      <c r="W2538" s="395">
        <f t="shared" si="3706"/>
        <v>0</v>
      </c>
      <c r="X2538" s="249"/>
      <c r="Y2538" s="249"/>
      <c r="Z2538" s="249"/>
      <c r="AA2538" s="249"/>
      <c r="AB2538" s="249"/>
    </row>
    <row r="2539" spans="1:28" hidden="1" outlineLevel="1">
      <c r="A2539" s="249"/>
      <c r="B2539" s="309" t="str">
        <f t="shared" ca="1" si="3707"/>
        <v>RL Capex 2029</v>
      </c>
      <c r="C2539" s="401"/>
      <c r="D2539" s="401"/>
      <c r="E2539" s="401"/>
      <c r="F2539" s="401"/>
      <c r="G2539" s="401"/>
      <c r="H2539" s="401"/>
      <c r="I2539" s="401"/>
      <c r="J2539" s="401"/>
      <c r="K2539" s="401"/>
      <c r="L2539" s="401"/>
      <c r="M2539" s="401"/>
      <c r="N2539" s="401"/>
      <c r="O2539" s="401"/>
      <c r="P2539" s="401"/>
      <c r="Q2539" s="401"/>
      <c r="R2539" s="401"/>
      <c r="S2539" s="396"/>
      <c r="T2539" s="400">
        <f>T2494</f>
        <v>0</v>
      </c>
      <c r="U2539" s="395">
        <f t="shared" si="3704"/>
        <v>0</v>
      </c>
      <c r="V2539" s="395">
        <f t="shared" si="3705"/>
        <v>0</v>
      </c>
      <c r="W2539" s="395">
        <f t="shared" si="3706"/>
        <v>0</v>
      </c>
      <c r="X2539" s="249"/>
      <c r="Y2539" s="249"/>
      <c r="Z2539" s="249"/>
      <c r="AA2539" s="249"/>
      <c r="AB2539" s="249"/>
    </row>
    <row r="2540" spans="1:28" hidden="1" outlineLevel="1">
      <c r="A2540" s="249"/>
      <c r="B2540" s="309" t="str">
        <f t="shared" ca="1" si="3707"/>
        <v>RL Capex 2030</v>
      </c>
      <c r="C2540" s="401"/>
      <c r="D2540" s="401"/>
      <c r="E2540" s="401"/>
      <c r="F2540" s="401"/>
      <c r="G2540" s="401"/>
      <c r="H2540" s="401"/>
      <c r="I2540" s="401"/>
      <c r="J2540" s="401"/>
      <c r="K2540" s="401"/>
      <c r="L2540" s="401"/>
      <c r="M2540" s="401"/>
      <c r="N2540" s="401"/>
      <c r="O2540" s="401"/>
      <c r="P2540" s="401"/>
      <c r="Q2540" s="401"/>
      <c r="R2540" s="401"/>
      <c r="S2540" s="401"/>
      <c r="T2540" s="396"/>
      <c r="U2540" s="400">
        <f>U2494</f>
        <v>0</v>
      </c>
      <c r="V2540" s="395">
        <f t="shared" si="3705"/>
        <v>0</v>
      </c>
      <c r="W2540" s="395">
        <f t="shared" si="3706"/>
        <v>0</v>
      </c>
      <c r="X2540" s="249"/>
      <c r="Y2540" s="249"/>
      <c r="Z2540" s="249"/>
      <c r="AA2540" s="249"/>
      <c r="AB2540" s="249"/>
    </row>
    <row r="2541" spans="1:28" hidden="1" outlineLevel="1">
      <c r="A2541" s="249"/>
      <c r="B2541" s="309" t="str">
        <f t="shared" ca="1" si="3707"/>
        <v>RL Capex 2031</v>
      </c>
      <c r="C2541" s="401"/>
      <c r="D2541" s="401"/>
      <c r="E2541" s="401"/>
      <c r="F2541" s="401"/>
      <c r="G2541" s="401"/>
      <c r="H2541" s="401"/>
      <c r="I2541" s="401"/>
      <c r="J2541" s="401"/>
      <c r="K2541" s="401"/>
      <c r="L2541" s="401"/>
      <c r="M2541" s="401"/>
      <c r="N2541" s="401"/>
      <c r="O2541" s="401"/>
      <c r="P2541" s="401"/>
      <c r="Q2541" s="401"/>
      <c r="R2541" s="401"/>
      <c r="S2541" s="401"/>
      <c r="T2541" s="401"/>
      <c r="U2541" s="396"/>
      <c r="V2541" s="400">
        <f>V2494</f>
        <v>0</v>
      </c>
      <c r="W2541" s="395">
        <f>IF(V2541="n/a","n/a",MAX(0,V2541-1))</f>
        <v>0</v>
      </c>
      <c r="X2541" s="249"/>
      <c r="Y2541" s="249"/>
      <c r="Z2541" s="249"/>
      <c r="AA2541" s="249"/>
      <c r="AB2541" s="249"/>
    </row>
    <row r="2542" spans="1:28" hidden="1" outlineLevel="1">
      <c r="A2542" s="249"/>
      <c r="B2542" s="309" t="str">
        <f t="shared" ca="1" si="3707"/>
        <v>RL Capex 2032</v>
      </c>
      <c r="C2542" s="401"/>
      <c r="D2542" s="401"/>
      <c r="E2542" s="401"/>
      <c r="F2542" s="401"/>
      <c r="G2542" s="401"/>
      <c r="H2542" s="401"/>
      <c r="I2542" s="401"/>
      <c r="J2542" s="401"/>
      <c r="K2542" s="401"/>
      <c r="L2542" s="401"/>
      <c r="M2542" s="401"/>
      <c r="N2542" s="401"/>
      <c r="O2542" s="401"/>
      <c r="P2542" s="401"/>
      <c r="Q2542" s="401"/>
      <c r="R2542" s="401"/>
      <c r="S2542" s="401"/>
      <c r="T2542" s="401"/>
      <c r="U2542" s="401"/>
      <c r="V2542" s="396"/>
      <c r="W2542" s="395">
        <f>W2494</f>
        <v>0</v>
      </c>
      <c r="X2542" s="249"/>
      <c r="Y2542" s="249"/>
      <c r="Z2542" s="249"/>
      <c r="AA2542" s="249"/>
      <c r="AB2542" s="249"/>
    </row>
    <row r="2543" spans="1:28" hidden="1" outlineLevel="1">
      <c r="A2543" s="249"/>
      <c r="B2543" s="332"/>
      <c r="C2543" s="395"/>
      <c r="D2543" s="395"/>
      <c r="E2543" s="395"/>
      <c r="F2543" s="395"/>
      <c r="G2543" s="395"/>
      <c r="H2543" s="395"/>
      <c r="I2543" s="395"/>
      <c r="J2543" s="395"/>
      <c r="K2543" s="395"/>
      <c r="L2543" s="395"/>
      <c r="M2543" s="395"/>
      <c r="N2543" s="395"/>
      <c r="O2543" s="395"/>
      <c r="P2543" s="395"/>
      <c r="Q2543" s="395"/>
      <c r="R2543" s="395"/>
      <c r="S2543" s="395"/>
      <c r="T2543" s="395"/>
      <c r="U2543" s="395"/>
      <c r="V2543" s="395"/>
      <c r="W2543" s="395"/>
      <c r="X2543" s="249"/>
      <c r="Y2543" s="249"/>
      <c r="Z2543" s="249"/>
      <c r="AA2543" s="249"/>
      <c r="AB2543" s="249"/>
    </row>
    <row r="2544" spans="1:28" collapsed="1">
      <c r="A2544" s="322"/>
      <c r="B2544" s="336" t="s">
        <v>192</v>
      </c>
      <c r="C2544" s="460">
        <f ca="1">(IF(OR($C2494&lt;&gt;"n/a",C2494&lt;&gt;"n/a"),IF(SUM(C2497:C2519)=0,0,IF((SUMPRODUCT(C2497:C2519,C2521:C2543)/SUM(C2497:C2519))&lt;0,1,(SUMPRODUCT(C2497:C2519,C2521:C2543)/SUM(C2497:C2519)))),"n/a"))</f>
        <v>0</v>
      </c>
      <c r="D2544" s="460">
        <f ca="1">(IF(OR($C2494&lt;&gt;"n/a",D2494&lt;&gt;"n/a"),IF(SUM(D2497:D2519)=0,0,IF((SUMPRODUCT(D2497:D2519,D2521:D2543)/SUM(D2497:D2519))&lt;0,1,(SUMPRODUCT(D2497:D2519,D2521:D2543)/SUM(D2497:D2519)))),"n/a"))</f>
        <v>0</v>
      </c>
      <c r="E2544" s="460">
        <f t="shared" ref="E2544:W2544" ca="1" si="3708">(IF(OR($C2494&lt;&gt;"n/a",E2494&lt;&gt;"n/a"),IF(SUM(E2497:E2519)=0,0,IF((SUMPRODUCT(E2497:E2519,E2521:E2543)/SUM(E2497:E2519))&lt;0,1,(SUMPRODUCT(E2497:E2519,E2521:E2543)/SUM(E2497:E2519)))),"n/a"))</f>
        <v>0</v>
      </c>
      <c r="F2544" s="460">
        <f t="shared" ca="1" si="3708"/>
        <v>0</v>
      </c>
      <c r="G2544" s="460">
        <f t="shared" ca="1" si="3708"/>
        <v>0</v>
      </c>
      <c r="H2544" s="460">
        <f t="shared" ca="1" si="3708"/>
        <v>0</v>
      </c>
      <c r="I2544" s="460">
        <f t="shared" ca="1" si="3708"/>
        <v>0</v>
      </c>
      <c r="J2544" s="460">
        <f t="shared" ca="1" si="3708"/>
        <v>0</v>
      </c>
      <c r="K2544" s="460">
        <f t="shared" ca="1" si="3708"/>
        <v>0</v>
      </c>
      <c r="L2544" s="460">
        <f t="shared" ca="1" si="3708"/>
        <v>0</v>
      </c>
      <c r="M2544" s="460">
        <f t="shared" ca="1" si="3708"/>
        <v>0</v>
      </c>
      <c r="N2544" s="460">
        <f t="shared" ca="1" si="3708"/>
        <v>0</v>
      </c>
      <c r="O2544" s="460">
        <f t="shared" ca="1" si="3708"/>
        <v>0</v>
      </c>
      <c r="P2544" s="460">
        <f t="shared" ca="1" si="3708"/>
        <v>0</v>
      </c>
      <c r="Q2544" s="460">
        <f t="shared" ca="1" si="3708"/>
        <v>0</v>
      </c>
      <c r="R2544" s="460">
        <f t="shared" ca="1" si="3708"/>
        <v>0</v>
      </c>
      <c r="S2544" s="460">
        <f t="shared" ca="1" si="3708"/>
        <v>0</v>
      </c>
      <c r="T2544" s="460">
        <f t="shared" ca="1" si="3708"/>
        <v>0</v>
      </c>
      <c r="U2544" s="460">
        <f t="shared" ca="1" si="3708"/>
        <v>0</v>
      </c>
      <c r="V2544" s="460">
        <f t="shared" ca="1" si="3708"/>
        <v>0</v>
      </c>
      <c r="W2544" s="460">
        <f t="shared" ca="1" si="3708"/>
        <v>0</v>
      </c>
      <c r="X2544" s="249"/>
      <c r="Y2544" s="249"/>
      <c r="Z2544" s="249"/>
      <c r="AA2544" s="249"/>
      <c r="AB2544" s="249"/>
    </row>
    <row r="2545" spans="1:28">
      <c r="A2545" s="249"/>
      <c r="B2545" s="249"/>
      <c r="C2545" s="395"/>
      <c r="D2545" s="395"/>
      <c r="E2545" s="395"/>
      <c r="F2545" s="395"/>
      <c r="G2545" s="395"/>
      <c r="H2545" s="395"/>
      <c r="I2545" s="395"/>
      <c r="J2545" s="395"/>
      <c r="K2545" s="395"/>
      <c r="L2545" s="395"/>
      <c r="M2545" s="395"/>
      <c r="N2545" s="395"/>
      <c r="O2545" s="395"/>
      <c r="P2545" s="395"/>
      <c r="Q2545" s="395"/>
      <c r="R2545" s="395"/>
      <c r="S2545" s="395"/>
      <c r="T2545" s="395"/>
      <c r="U2545" s="395"/>
      <c r="V2545" s="395"/>
      <c r="W2545" s="395"/>
      <c r="X2545" s="249"/>
      <c r="Y2545" s="249"/>
      <c r="Z2545" s="249"/>
      <c r="AA2545" s="249"/>
      <c r="AB2545" s="249"/>
    </row>
    <row r="2546" spans="1:28">
      <c r="A2546" s="72" t="s">
        <v>151</v>
      </c>
      <c r="B2546" s="142">
        <f>VLOOKUP($A2546,'RFM input'!$E$7:$F$56,2,FALSE)</f>
        <v>0</v>
      </c>
      <c r="C2546" s="402"/>
      <c r="D2546" s="402"/>
      <c r="E2546" s="403"/>
      <c r="F2546" s="403"/>
      <c r="G2546" s="403"/>
      <c r="H2546" s="403"/>
      <c r="I2546" s="403"/>
      <c r="J2546" s="403"/>
      <c r="K2546" s="403"/>
      <c r="L2546" s="403"/>
      <c r="M2546" s="403"/>
      <c r="N2546" s="403"/>
      <c r="O2546" s="403"/>
      <c r="P2546" s="403"/>
      <c r="Q2546" s="403"/>
      <c r="R2546" s="403"/>
      <c r="S2546" s="403"/>
      <c r="T2546" s="403"/>
      <c r="U2546" s="403"/>
      <c r="V2546" s="403"/>
      <c r="W2546" s="403"/>
      <c r="X2546" s="249"/>
      <c r="Y2546" s="249"/>
      <c r="Z2546" s="249"/>
      <c r="AA2546" s="249"/>
      <c r="AB2546" s="249"/>
    </row>
    <row r="2547" spans="1:28">
      <c r="A2547" s="378">
        <f>VALUE(REPLACE(A2546,1,12,""))</f>
        <v>48</v>
      </c>
      <c r="B2547" s="317" t="s">
        <v>195</v>
      </c>
      <c r="C2547" s="389">
        <f ca="1">OFFSET('TAB roll forward'!$H$7,A2547,0)</f>
        <v>0</v>
      </c>
      <c r="D2547" s="404">
        <f ca="1">'RAB remaining lives'!D2552</f>
        <v>0</v>
      </c>
      <c r="E2547" s="404">
        <f ca="1">'RAB remaining lives'!E2552</f>
        <v>0</v>
      </c>
      <c r="F2547" s="404">
        <f ca="1">'RAB remaining lives'!F2552</f>
        <v>0</v>
      </c>
      <c r="G2547" s="404">
        <f ca="1">'RAB remaining lives'!G2552</f>
        <v>0</v>
      </c>
      <c r="H2547" s="404">
        <f ca="1">'RAB remaining lives'!H2552</f>
        <v>0</v>
      </c>
      <c r="I2547" s="404">
        <f ca="1">'RAB remaining lives'!I2552</f>
        <v>0</v>
      </c>
      <c r="J2547" s="404">
        <f ca="1">'RAB remaining lives'!J2552</f>
        <v>0</v>
      </c>
      <c r="K2547" s="404">
        <f ca="1">'RAB remaining lives'!K2552</f>
        <v>0</v>
      </c>
      <c r="L2547" s="404">
        <f ca="1">'RAB remaining lives'!L2552</f>
        <v>0</v>
      </c>
      <c r="M2547" s="404">
        <f ca="1">'RAB remaining lives'!M2552</f>
        <v>0</v>
      </c>
      <c r="N2547" s="404">
        <f>'RAB remaining lives'!N2552</f>
        <v>0</v>
      </c>
      <c r="O2547" s="404">
        <f>'RAB remaining lives'!O2552</f>
        <v>0</v>
      </c>
      <c r="P2547" s="404">
        <f>'RAB remaining lives'!P2552</f>
        <v>0</v>
      </c>
      <c r="Q2547" s="404">
        <f>'RAB remaining lives'!Q2552</f>
        <v>0</v>
      </c>
      <c r="R2547" s="404">
        <f>'RAB remaining lives'!R2552</f>
        <v>0</v>
      </c>
      <c r="S2547" s="404">
        <f>'RAB remaining lives'!S2552</f>
        <v>0</v>
      </c>
      <c r="T2547" s="404">
        <f>'RAB remaining lives'!T2552</f>
        <v>0</v>
      </c>
      <c r="U2547" s="404">
        <f>'RAB remaining lives'!U2552</f>
        <v>0</v>
      </c>
      <c r="V2547" s="404">
        <f>'RAB remaining lives'!V2552</f>
        <v>0</v>
      </c>
      <c r="W2547" s="404">
        <f>'RAB remaining lives'!W2552</f>
        <v>0</v>
      </c>
      <c r="X2547" s="249"/>
      <c r="Y2547" s="249"/>
      <c r="Z2547" s="249"/>
      <c r="AA2547" s="249"/>
      <c r="AB2547" s="249"/>
    </row>
    <row r="2548" spans="1:28">
      <c r="A2548" s="249"/>
      <c r="B2548" s="249" t="s">
        <v>326</v>
      </c>
      <c r="C2548" s="391">
        <f ca="1">OFFSET('RFM input'!$X$6,$A2547,0)</f>
        <v>0</v>
      </c>
      <c r="D2548" s="390">
        <f ca="1">OFFSET('RFM input'!$Y$6,$A2547,0)</f>
        <v>0</v>
      </c>
      <c r="E2548" s="390">
        <f ca="1">OFFSET('RFM input'!$Y$6,$A2547,0)</f>
        <v>0</v>
      </c>
      <c r="F2548" s="390">
        <f ca="1">OFFSET('RFM input'!$Y$6,$A2547,0)</f>
        <v>0</v>
      </c>
      <c r="G2548" s="390">
        <f ca="1">OFFSET('RFM input'!$Y$6,$A2547,0)</f>
        <v>0</v>
      </c>
      <c r="H2548" s="390">
        <f ca="1">OFFSET('RFM input'!$Y$6,$A2547,0)</f>
        <v>0</v>
      </c>
      <c r="I2548" s="390">
        <f ca="1">OFFSET('RFM input'!$Y$6,'TAB remaining lives'!$A2547,0)</f>
        <v>0</v>
      </c>
      <c r="J2548" s="390">
        <f ca="1">OFFSET('RFM input'!$Y$6,'TAB remaining lives'!$A2547,0)</f>
        <v>0</v>
      </c>
      <c r="K2548" s="390">
        <f ca="1">OFFSET('RFM input'!$Y$6,'TAB remaining lives'!$A2547,0)</f>
        <v>0</v>
      </c>
      <c r="L2548" s="390">
        <f ca="1">OFFSET('RFM input'!$Y$6,'TAB remaining lives'!$A2547,0)</f>
        <v>0</v>
      </c>
      <c r="M2548" s="390">
        <f ca="1">OFFSET('RFM input'!$Y$6,'TAB remaining lives'!$A2547,0)</f>
        <v>0</v>
      </c>
      <c r="N2548" s="390"/>
      <c r="O2548" s="390"/>
      <c r="P2548" s="390"/>
      <c r="Q2548" s="390"/>
      <c r="R2548" s="390"/>
      <c r="S2548" s="390"/>
      <c r="T2548" s="390"/>
      <c r="U2548" s="390"/>
      <c r="V2548" s="390"/>
      <c r="W2548" s="390"/>
      <c r="X2548" s="249"/>
      <c r="Y2548" s="249"/>
      <c r="Z2548" s="249"/>
      <c r="AA2548" s="249"/>
      <c r="AB2548" s="249"/>
    </row>
    <row r="2549" spans="1:28">
      <c r="A2549" s="249"/>
      <c r="B2549" s="317" t="s">
        <v>300</v>
      </c>
      <c r="C2549" s="392"/>
      <c r="D2549" s="393">
        <f ca="1">IF(D$6=(OFFSET('RFM input'!$G$60,0,'RFM input'!$AA$7)),OFFSET('RFM input'!$I$454,$A2547,0),0)</f>
        <v>0</v>
      </c>
      <c r="E2549" s="390">
        <f ca="1">IF(E$6=(OFFSET('RFM input'!$G$60,0,'RFM input'!$AA$7)),OFFSET('RFM input'!$I$454,$A2547,0),0)</f>
        <v>0</v>
      </c>
      <c r="F2549" s="390">
        <f ca="1">IF(F$6=(OFFSET('RFM input'!$G$60,0,'RFM input'!$AA$7)),OFFSET('RFM input'!$I$454,$A2547,0),0)</f>
        <v>0</v>
      </c>
      <c r="G2549" s="390">
        <f ca="1">IF(G$6=(OFFSET('RFM input'!$G$60,0,'RFM input'!$AA$7)),OFFSET('RFM input'!$I$454,$A2547,0),0)</f>
        <v>0</v>
      </c>
      <c r="H2549" s="390">
        <f ca="1">IF(H$6=(OFFSET('RFM input'!$G$60,0,'RFM input'!$AA$7)),OFFSET('RFM input'!$I$454,$A2547,0),0)</f>
        <v>0</v>
      </c>
      <c r="I2549" s="390">
        <f ca="1">IF(I$6=(OFFSET('RFM input'!$G$60,0,'RFM input'!$AA$7)),OFFSET('RFM input'!$I$454,$A2547,0),0)</f>
        <v>0</v>
      </c>
      <c r="J2549" s="390">
        <f ca="1">IF(J$6=(OFFSET('RFM input'!$G$60,0,'RFM input'!$AA$7)),OFFSET('RFM input'!$I$454,$A2547,0),0)</f>
        <v>0</v>
      </c>
      <c r="K2549" s="390">
        <f ca="1">IF(K$6=(OFFSET('RFM input'!$G$60,0,'RFM input'!$AA$7)),OFFSET('RFM input'!$I$454,$A2547,0),0)</f>
        <v>0</v>
      </c>
      <c r="L2549" s="390">
        <f ca="1">IF(L$6=(OFFSET('RFM input'!$G$60,0,'RFM input'!$AA$7)),OFFSET('RFM input'!$I$454,$A2547,0),0)</f>
        <v>0</v>
      </c>
      <c r="M2549" s="390">
        <f ca="1">IF(M$6=(OFFSET('RFM input'!$G$60,0,'RFM input'!$AA$7)),OFFSET('RFM input'!$I$454,$A2547,0),0)</f>
        <v>0</v>
      </c>
      <c r="N2549" s="390"/>
      <c r="O2549" s="390"/>
      <c r="P2549" s="390"/>
      <c r="Q2549" s="390"/>
      <c r="R2549" s="390"/>
      <c r="S2549" s="390"/>
      <c r="T2549" s="390"/>
      <c r="U2549" s="390"/>
      <c r="V2549" s="390"/>
      <c r="W2549" s="390"/>
      <c r="X2549" s="249"/>
      <c r="Y2549" s="249"/>
      <c r="Z2549" s="249"/>
      <c r="AA2549" s="249"/>
      <c r="AB2549" s="249"/>
    </row>
    <row r="2550" spans="1:28">
      <c r="A2550" s="249"/>
      <c r="B2550" s="317" t="s">
        <v>309</v>
      </c>
      <c r="C2550" s="392"/>
      <c r="D2550" s="391">
        <f ca="1">IF(D$6=(OFFSET('RFM input'!$G$60,0,'RFM input'!$AA$7)),OFFSET('RFM input'!$K$454,$A2547,0),0)</f>
        <v>0</v>
      </c>
      <c r="E2550" s="394">
        <f ca="1">IF(E$6=(OFFSET('RFM input'!$G$60,0,'RFM input'!$AA$7)),OFFSET('RFM input'!$K$454,$A2547,0),0)</f>
        <v>0</v>
      </c>
      <c r="F2550" s="394">
        <f ca="1">IF(F$6=(OFFSET('RFM input'!$G$60,0,'RFM input'!$AA$7)),OFFSET('RFM input'!$K$454,$A2547,0),0)</f>
        <v>0</v>
      </c>
      <c r="G2550" s="394">
        <f ca="1">IF(G$6=(OFFSET('RFM input'!$G$60,0,'RFM input'!$AA$7)),OFFSET('RFM input'!$K$454,$A2547,0),0)</f>
        <v>0</v>
      </c>
      <c r="H2550" s="394">
        <f ca="1">IF(H$6=(OFFSET('RFM input'!$G$60,0,'RFM input'!$AA$7)),OFFSET('RFM input'!$K$454,$A2547,0),0)</f>
        <v>0</v>
      </c>
      <c r="I2550" s="394">
        <f ca="1">IF(I$6=(OFFSET('RFM input'!$G$60,0,'RFM input'!$AA$7)),OFFSET('RFM input'!$K$454,$A2547,0),0)</f>
        <v>0</v>
      </c>
      <c r="J2550" s="394">
        <f ca="1">IF(J$6=(OFFSET('RFM input'!$G$60,0,'RFM input'!$AA$7)),OFFSET('RFM input'!$K$454,$A2547,0),0)</f>
        <v>0</v>
      </c>
      <c r="K2550" s="394">
        <f ca="1">IF(K$6=(OFFSET('RFM input'!$G$60,0,'RFM input'!$AA$7)),OFFSET('RFM input'!$K$454,$A2547,0),0)</f>
        <v>0</v>
      </c>
      <c r="L2550" s="394">
        <f ca="1">IF(L$6=(OFFSET('RFM input'!$G$60,0,'RFM input'!$AA$7)),OFFSET('RFM input'!$K$454,$A2547,0),0)</f>
        <v>0</v>
      </c>
      <c r="M2550" s="394">
        <f ca="1">IF(M$6=(OFFSET('RFM input'!$G$60,0,'RFM input'!$AA$7)),OFFSET('RFM input'!$K$454,$A2547,0),0)</f>
        <v>0</v>
      </c>
      <c r="N2550" s="394"/>
      <c r="O2550" s="394"/>
      <c r="P2550" s="394"/>
      <c r="Q2550" s="394"/>
      <c r="R2550" s="394"/>
      <c r="S2550" s="394"/>
      <c r="T2550" s="394"/>
      <c r="U2550" s="394"/>
      <c r="V2550" s="394"/>
      <c r="W2550" s="394"/>
      <c r="X2550" s="249"/>
      <c r="Y2550" s="249"/>
      <c r="Z2550" s="249"/>
      <c r="AA2550" s="249"/>
      <c r="AB2550" s="249"/>
    </row>
    <row r="2551" spans="1:28" hidden="1" outlineLevel="1">
      <c r="A2551" s="459">
        <v>-1</v>
      </c>
      <c r="B2551" s="309" t="s">
        <v>303</v>
      </c>
      <c r="C2551" s="395"/>
      <c r="D2551" s="395">
        <f t="shared" ref="D2551" ca="1" si="3709">IF(D2575="n/a",0,IF(AND(D2549=0,C2551=0),0,
IF(AND(D2549&lt;&gt;0,C2551=0),D2549,
IF(AND(D2550&lt;&gt;0,C2551&lt;&gt;0),(C2551-(C2551/C2575))+D2549,
IF(C2575&lt;1,0,(C2551-(C2551/C2575)))))))</f>
        <v>0</v>
      </c>
      <c r="E2551" s="395">
        <f t="shared" ref="E2551" ca="1" si="3710">IF(E2575="n/a",0,IF(AND(E2549=0,D2551=0),0,
IF(AND(E2549&lt;&gt;0,D2551=0),E2549,
IF(AND(E2550&lt;&gt;0,D2551&lt;&gt;0),(D2551-(D2551/D2575))+E2549,
IF(D2575&lt;1,0,(D2551-(D2551/D2575)))))))</f>
        <v>0</v>
      </c>
      <c r="F2551" s="395">
        <f t="shared" ref="F2551" ca="1" si="3711">IF(F2575="n/a",0,IF(AND(F2549=0,E2551=0),0,
IF(AND(F2549&lt;&gt;0,E2551=0),F2549,
IF(AND(F2550&lt;&gt;0,E2551&lt;&gt;0),(E2551-(E2551/E2575))+F2549,
IF(E2575&lt;1,0,(E2551-(E2551/E2575)))))))</f>
        <v>0</v>
      </c>
      <c r="G2551" s="395">
        <f t="shared" ref="G2551" ca="1" si="3712">IF(G2575="n/a",0,IF(AND(G2549=0,F2551=0),0,
IF(AND(G2549&lt;&gt;0,F2551=0),G2549,
IF(AND(G2550&lt;&gt;0,F2551&lt;&gt;0),(F2551-(F2551/F2575))+G2549,
IF(F2575&lt;1,0,(F2551-(F2551/F2575)))))))</f>
        <v>0</v>
      </c>
      <c r="H2551" s="395">
        <f ca="1">IF(H2575="n/a",0,IF(AND(H2549=0,G2551=0),0,
IF(AND(H2549&lt;&gt;0,G2551=0),H2549,
IF(AND(H2550&lt;&gt;0,G2551&lt;&gt;0),(G2551-(G2551/G2575))+H2549,
IF(G2575&lt;1,0,(G2551-(G2551/G2575)))))))</f>
        <v>0</v>
      </c>
      <c r="I2551" s="395">
        <f t="shared" ref="I2551" ca="1" si="3713">IF(I2575="n/a",0,IF(AND(I2549=0,H2551=0),0,
IF(AND(I2549&lt;&gt;0,H2551=0),I2549,
IF(AND(I2550&lt;&gt;0,H2551&lt;&gt;0),(H2551-(H2551/H2575))+I2549,
IF(H2575&lt;1,0,(H2551-(H2551/H2575)))))))</f>
        <v>0</v>
      </c>
      <c r="J2551" s="395">
        <f t="shared" ref="J2551" ca="1" si="3714">IF(J2575="n/a",0,IF(AND(J2549=0,I2551=0),0,
IF(AND(J2549&lt;&gt;0,I2551=0),J2549,
IF(AND(J2550&lt;&gt;0,I2551&lt;&gt;0),(I2551-(I2551/I2575))+J2549,
IF(I2575&lt;1,0,(I2551-(I2551/I2575)))))))</f>
        <v>0</v>
      </c>
      <c r="K2551" s="395">
        <f t="shared" ref="K2551" ca="1" si="3715">IF(K2575="n/a",0,IF(AND(K2549=0,J2551=0),0,
IF(AND(K2549&lt;&gt;0,J2551=0),K2549,
IF(AND(K2550&lt;&gt;0,J2551&lt;&gt;0),(J2551-(J2551/J2575))+K2549,
IF(J2575&lt;1,0,(J2551-(J2551/J2575)))))))</f>
        <v>0</v>
      </c>
      <c r="L2551" s="395">
        <f t="shared" ref="L2551" ca="1" si="3716">IF(L2575="n/a",0,IF(AND(L2549=0,K2551=0),0,
IF(AND(L2549&lt;&gt;0,K2551=0),L2549,
IF(AND(L2550&lt;&gt;0,K2551&lt;&gt;0),(K2551-(K2551/K2575))+L2549,
IF(K2575&lt;1,0,(K2551-(K2551/K2575)))))))</f>
        <v>0</v>
      </c>
      <c r="M2551" s="395">
        <f t="shared" ref="M2551" ca="1" si="3717">IF(M2575="n/a",0,IF(AND(M2549=0,L2551=0),0,
IF(AND(M2549&lt;&gt;0,L2551=0),M2549,
IF(AND(M2550&lt;&gt;0,L2551&lt;&gt;0),(L2551-(L2551/L2575))+M2549,
IF(L2575&lt;1,0,(L2551-(L2551/L2575)))))))</f>
        <v>0</v>
      </c>
      <c r="N2551" s="395">
        <f t="shared" ref="N2551" ca="1" si="3718">IF(N2575="n/a",0,IF(AND(N2549=0,M2551=0),0,
IF(AND(N2549&lt;&gt;0,M2551=0),N2549,
IF(AND(N2550&lt;&gt;0,M2551&lt;&gt;0),(M2551-(M2551/M2575))+N2549,
IF(M2575&lt;1,0,(M2551-(M2551/M2575)))))))</f>
        <v>0</v>
      </c>
      <c r="O2551" s="395">
        <f t="shared" ref="O2551" ca="1" si="3719">IF(O2575="n/a",0,IF(AND(O2549=0,N2551=0),0,
IF(AND(O2549&lt;&gt;0,N2551=0),O2549,
IF(AND(O2550&lt;&gt;0,N2551&lt;&gt;0),(N2551-(N2551/N2575))+O2549,
IF(N2575&lt;1,0,(N2551-(N2551/N2575)))))))</f>
        <v>0</v>
      </c>
      <c r="P2551" s="395">
        <f t="shared" ref="P2551" ca="1" si="3720">IF(P2575="n/a",0,IF(AND(P2549=0,O2551=0),0,
IF(AND(P2549&lt;&gt;0,O2551=0),P2549,
IF(AND(P2550&lt;&gt;0,O2551&lt;&gt;0),(O2551-(O2551/O2575))+P2549,
IF(O2575&lt;1,0,(O2551-(O2551/O2575)))))))</f>
        <v>0</v>
      </c>
      <c r="Q2551" s="395">
        <f t="shared" ref="Q2551" ca="1" si="3721">IF(Q2575="n/a",0,IF(AND(Q2549=0,P2551=0),0,
IF(AND(Q2549&lt;&gt;0,P2551=0),Q2549,
IF(AND(Q2550&lt;&gt;0,P2551&lt;&gt;0),(P2551-(P2551/P2575))+Q2549,
IF(P2575&lt;1,0,(P2551-(P2551/P2575)))))))</f>
        <v>0</v>
      </c>
      <c r="R2551" s="395">
        <f t="shared" ref="R2551" ca="1" si="3722">IF(R2575="n/a",0,IF(AND(R2549=0,Q2551=0),0,
IF(AND(R2549&lt;&gt;0,Q2551=0),R2549,
IF(AND(R2550&lt;&gt;0,Q2551&lt;&gt;0),(Q2551-(Q2551/Q2575))+R2549,
IF(Q2575&lt;1,0,(Q2551-(Q2551/Q2575)))))))</f>
        <v>0</v>
      </c>
      <c r="S2551" s="395">
        <f t="shared" ref="S2551" ca="1" si="3723">IF(S2575="n/a",0,IF(AND(S2549=0,R2551=0),0,
IF(AND(S2549&lt;&gt;0,R2551=0),S2549,
IF(AND(S2550&lt;&gt;0,R2551&lt;&gt;0),(R2551-(R2551/R2575))+S2549,
IF(R2575&lt;1,0,(R2551-(R2551/R2575)))))))</f>
        <v>0</v>
      </c>
      <c r="T2551" s="395">
        <f t="shared" ref="T2551" ca="1" si="3724">IF(T2575="n/a",0,IF(AND(T2549=0,S2551=0),0,
IF(AND(T2549&lt;&gt;0,S2551=0),T2549,
IF(AND(T2550&lt;&gt;0,S2551&lt;&gt;0),(S2551-(S2551/S2575))+T2549,
IF(S2575&lt;1,0,(S2551-(S2551/S2575)))))))</f>
        <v>0</v>
      </c>
      <c r="U2551" s="395">
        <f t="shared" ref="U2551" ca="1" si="3725">IF(U2575="n/a",0,IF(AND(U2549=0,T2551=0),0,
IF(AND(U2549&lt;&gt;0,T2551=0),U2549,
IF(AND(U2550&lt;&gt;0,T2551&lt;&gt;0),(T2551-(T2551/T2575))+U2549,
IF(T2575&lt;1,0,(T2551-(T2551/T2575)))))))</f>
        <v>0</v>
      </c>
      <c r="V2551" s="395">
        <f t="shared" ref="V2551" ca="1" si="3726">IF(V2575="n/a",0,IF(AND(V2549=0,U2551=0),0,
IF(AND(V2549&lt;&gt;0,U2551=0),V2549,
IF(AND(V2550&lt;&gt;0,U2551&lt;&gt;0),(U2551-(U2551/U2575))+V2549,
IF(U2575&lt;1,0,(U2551-(U2551/U2575)))))))</f>
        <v>0</v>
      </c>
      <c r="W2551" s="395">
        <f t="shared" ref="W2551" ca="1" si="3727">IF(W2575="n/a",0,IF(AND(W2549=0,V2551=0),0,
IF(AND(W2549&lt;&gt;0,V2551=0),W2549,
IF(AND(W2550&lt;&gt;0,V2551&lt;&gt;0),(V2551-(V2551/V2575))+W2549,
IF(V2575&lt;1,0,(V2551-(V2551/V2575)))))))</f>
        <v>0</v>
      </c>
      <c r="X2551" s="249"/>
      <c r="Y2551" s="249"/>
      <c r="Z2551" s="249"/>
      <c r="AA2551" s="249"/>
      <c r="AB2551" s="249"/>
    </row>
    <row r="2552" spans="1:28" hidden="1" outlineLevel="1">
      <c r="A2552" s="331">
        <v>0</v>
      </c>
      <c r="B2552" s="309" t="s">
        <v>194</v>
      </c>
      <c r="C2552" s="400">
        <f ca="1">C2547</f>
        <v>0</v>
      </c>
      <c r="D2552" s="395">
        <f ca="1">IF(C2576="n/a",C2552,IFERROR(IF((OFFSET($C2552,0,$A2552))&lt;0,
MIN(0,C2552-(OFFSET($C2552,0,$A2552)/(OFFSET($C2547,-$A2551,$A2552)))),
MAX(0,C2552-(OFFSET($C2552,0,$A2552)/(OFFSET($C2547,-$A2551,$A2552))))),0))</f>
        <v>0</v>
      </c>
      <c r="E2552" s="395">
        <f t="shared" ref="E2552" ca="1" si="3728">IF(D2576="n/a",D2552,IFERROR(IF((OFFSET($C2552,0,$A2552))&lt;0,
MIN(0,D2552-(OFFSET($C2552,0,$A2552)/(OFFSET($C2547,-$A2551,$A2552)))),
MAX(0,D2552-(OFFSET($C2552,0,$A2552)/(OFFSET($C2547,-$A2551,$A2552))))),0))</f>
        <v>0</v>
      </c>
      <c r="F2552" s="395">
        <f t="shared" ref="F2552:F2553" ca="1" si="3729">IF(E2576="n/a",E2552,IFERROR(IF((OFFSET($C2552,0,$A2552))&lt;0,
MIN(0,E2552-(OFFSET($C2552,0,$A2552)/(OFFSET($C2547,-$A2551,$A2552)))),
MAX(0,E2552-(OFFSET($C2552,0,$A2552)/(OFFSET($C2547,-$A2551,$A2552))))),0))</f>
        <v>0</v>
      </c>
      <c r="G2552" s="395">
        <f t="shared" ref="G2552:G2554" ca="1" si="3730">IF(F2576="n/a",F2552,IFERROR(IF((OFFSET($C2552,0,$A2552))&lt;0,
MIN(0,F2552-(OFFSET($C2552,0,$A2552)/(OFFSET($C2547,-$A2551,$A2552)))),
MAX(0,F2552-(OFFSET($C2552,0,$A2552)/(OFFSET($C2547,-$A2551,$A2552))))),0))</f>
        <v>0</v>
      </c>
      <c r="H2552" s="395">
        <f t="shared" ref="H2552:H2555" ca="1" si="3731">IF(G2576="n/a",G2552,IFERROR(IF((OFFSET($C2552,0,$A2552))&lt;0,
MIN(0,G2552-(OFFSET($C2552,0,$A2552)/(OFFSET($C2547,-$A2551,$A2552)))),
MAX(0,G2552-(OFFSET($C2552,0,$A2552)/(OFFSET($C2547,-$A2551,$A2552))))),0))</f>
        <v>0</v>
      </c>
      <c r="I2552" s="395">
        <f t="shared" ref="I2552:I2556" ca="1" si="3732">IF(H2576="n/a",H2552,IFERROR(IF((OFFSET($C2552,0,$A2552))&lt;0,
MIN(0,H2552-(OFFSET($C2552,0,$A2552)/(OFFSET($C2547,-$A2551,$A2552)))),
MAX(0,H2552-(OFFSET($C2552,0,$A2552)/(OFFSET($C2547,-$A2551,$A2552))))),0))</f>
        <v>0</v>
      </c>
      <c r="J2552" s="395">
        <f t="shared" ref="J2552:J2557" ca="1" si="3733">IF(I2576="n/a",I2552,IFERROR(IF((OFFSET($C2552,0,$A2552))&lt;0,
MIN(0,I2552-(OFFSET($C2552,0,$A2552)/(OFFSET($C2547,-$A2551,$A2552)))),
MAX(0,I2552-(OFFSET($C2552,0,$A2552)/(OFFSET($C2547,-$A2551,$A2552))))),0))</f>
        <v>0</v>
      </c>
      <c r="K2552" s="395">
        <f t="shared" ref="K2552:K2558" ca="1" si="3734">IF(J2576="n/a",J2552,IFERROR(IF((OFFSET($C2552,0,$A2552))&lt;0,
MIN(0,J2552-(OFFSET($C2552,0,$A2552)/(OFFSET($C2547,-$A2551,$A2552)))),
MAX(0,J2552-(OFFSET($C2552,0,$A2552)/(OFFSET($C2547,-$A2551,$A2552))))),0))</f>
        <v>0</v>
      </c>
      <c r="L2552" s="395">
        <f t="shared" ref="L2552:L2559" ca="1" si="3735">IF(K2576="n/a",K2552,IFERROR(IF((OFFSET($C2552,0,$A2552))&lt;0,
MIN(0,K2552-(OFFSET($C2552,0,$A2552)/(OFFSET($C2547,-$A2551,$A2552)))),
MAX(0,K2552-(OFFSET($C2552,0,$A2552)/(OFFSET($C2547,-$A2551,$A2552))))),0))</f>
        <v>0</v>
      </c>
      <c r="M2552" s="395">
        <f t="shared" ref="M2552:M2560" ca="1" si="3736">IF(L2576="n/a",L2552,IFERROR(IF((OFFSET($C2552,0,$A2552))&lt;0,
MIN(0,L2552-(OFFSET($C2552,0,$A2552)/(OFFSET($C2547,-$A2551,$A2552)))),
MAX(0,L2552-(OFFSET($C2552,0,$A2552)/(OFFSET($C2547,-$A2551,$A2552))))),0))</f>
        <v>0</v>
      </c>
      <c r="N2552" s="395">
        <f t="shared" ref="N2552:N2561" ca="1" si="3737">IF(M2576="n/a",M2552,IFERROR(IF((OFFSET($C2552,0,$A2552))&lt;0,
MIN(0,M2552-(OFFSET($C2552,0,$A2552)/(OFFSET($C2547,-$A2551,$A2552)))),
MAX(0,M2552-(OFFSET($C2552,0,$A2552)/(OFFSET($C2547,-$A2551,$A2552))))),0))</f>
        <v>0</v>
      </c>
      <c r="O2552" s="395">
        <f t="shared" ref="O2552:O2562" ca="1" si="3738">IF(N2576="n/a",N2552,IFERROR(IF((OFFSET($C2552,0,$A2552))&lt;0,
MIN(0,N2552-(OFFSET($C2552,0,$A2552)/(OFFSET($C2547,-$A2551,$A2552)))),
MAX(0,N2552-(OFFSET($C2552,0,$A2552)/(OFFSET($C2547,-$A2551,$A2552))))),0))</f>
        <v>0</v>
      </c>
      <c r="P2552" s="395">
        <f t="shared" ref="P2552:P2563" ca="1" si="3739">IF(O2576="n/a",O2552,IFERROR(IF((OFFSET($C2552,0,$A2552))&lt;0,
MIN(0,O2552-(OFFSET($C2552,0,$A2552)/(OFFSET($C2547,-$A2551,$A2552)))),
MAX(0,O2552-(OFFSET($C2552,0,$A2552)/(OFFSET($C2547,-$A2551,$A2552))))),0))</f>
        <v>0</v>
      </c>
      <c r="Q2552" s="395">
        <f t="shared" ref="Q2552:Q2564" ca="1" si="3740">IF(P2576="n/a",P2552,IFERROR(IF((OFFSET($C2552,0,$A2552))&lt;0,
MIN(0,P2552-(OFFSET($C2552,0,$A2552)/(OFFSET($C2547,-$A2551,$A2552)))),
MAX(0,P2552-(OFFSET($C2552,0,$A2552)/(OFFSET($C2547,-$A2551,$A2552))))),0))</f>
        <v>0</v>
      </c>
      <c r="R2552" s="395">
        <f t="shared" ref="R2552:R2565" ca="1" si="3741">IF(Q2576="n/a",Q2552,IFERROR(IF((OFFSET($C2552,0,$A2552))&lt;0,
MIN(0,Q2552-(OFFSET($C2552,0,$A2552)/(OFFSET($C2547,-$A2551,$A2552)))),
MAX(0,Q2552-(OFFSET($C2552,0,$A2552)/(OFFSET($C2547,-$A2551,$A2552))))),0))</f>
        <v>0</v>
      </c>
      <c r="S2552" s="395">
        <f t="shared" ref="S2552:S2566" ca="1" si="3742">IF(R2576="n/a",R2552,IFERROR(IF((OFFSET($C2552,0,$A2552))&lt;0,
MIN(0,R2552-(OFFSET($C2552,0,$A2552)/(OFFSET($C2547,-$A2551,$A2552)))),
MAX(0,R2552-(OFFSET($C2552,0,$A2552)/(OFFSET($C2547,-$A2551,$A2552))))),0))</f>
        <v>0</v>
      </c>
      <c r="T2552" s="395">
        <f t="shared" ref="T2552:T2567" ca="1" si="3743">IF(S2576="n/a",S2552,IFERROR(IF((OFFSET($C2552,0,$A2552))&lt;0,
MIN(0,S2552-(OFFSET($C2552,0,$A2552)/(OFFSET($C2547,-$A2551,$A2552)))),
MAX(0,S2552-(OFFSET($C2552,0,$A2552)/(OFFSET($C2547,-$A2551,$A2552))))),0))</f>
        <v>0</v>
      </c>
      <c r="U2552" s="395">
        <f t="shared" ref="U2552:U2568" ca="1" si="3744">IF(T2576="n/a",T2552,IFERROR(IF((OFFSET($C2552,0,$A2552))&lt;0,
MIN(0,T2552-(OFFSET($C2552,0,$A2552)/(OFFSET($C2547,-$A2551,$A2552)))),
MAX(0,T2552-(OFFSET($C2552,0,$A2552)/(OFFSET($C2547,-$A2551,$A2552))))),0))</f>
        <v>0</v>
      </c>
      <c r="V2552" s="395">
        <f t="shared" ref="V2552:V2569" ca="1" si="3745">IF(U2576="n/a",U2552,IFERROR(IF((OFFSET($C2552,0,$A2552))&lt;0,
MIN(0,U2552-(OFFSET($C2552,0,$A2552)/(OFFSET($C2547,-$A2551,$A2552)))),
MAX(0,U2552-(OFFSET($C2552,0,$A2552)/(OFFSET($C2547,-$A2551,$A2552))))),0))</f>
        <v>0</v>
      </c>
      <c r="W2552" s="395">
        <f t="shared" ref="W2552:W2570" ca="1" si="3746">IF(V2576="n/a",V2552,IFERROR(IF((OFFSET($C2552,0,$A2552))&lt;0,
MIN(0,V2552-(OFFSET($C2552,0,$A2552)/(OFFSET($C2547,-$A2551,$A2552)))),
MAX(0,V2552-(OFFSET($C2552,0,$A2552)/(OFFSET($C2547,-$A2551,$A2552))))),0))</f>
        <v>0</v>
      </c>
      <c r="X2552" s="249"/>
      <c r="Y2552" s="249"/>
      <c r="Z2552" s="249"/>
      <c r="AA2552" s="249"/>
      <c r="AB2552" s="249"/>
    </row>
    <row r="2553" spans="1:28" hidden="1" outlineLevel="1">
      <c r="A2553" s="331">
        <v>1</v>
      </c>
      <c r="B2553" s="309" t="str">
        <f t="shared" ref="B2553:B2572" ca="1" si="3747">"Depreciated Net Capex "&amp;OFFSET($C$6,0,A2553)</f>
        <v>Depreciated Net Capex 2013</v>
      </c>
      <c r="C2553" s="396"/>
      <c r="D2553" s="397">
        <f ca="1">D2547</f>
        <v>0</v>
      </c>
      <c r="E2553" s="395">
        <f ca="1">IF(D2577="n/a",D2553,IFERROR(IF((OFFSET($C2553,0,$A2553))&lt;0,
MIN(0,D2553-(OFFSET($C2553,0,$A2553)/(OFFSET($C2548,-$A2552,$A2553)))),
MAX(0,D2553-(OFFSET($C2553,0,$A2553)/(OFFSET($C2548,-$A2552,$A2553))))),0))</f>
        <v>0</v>
      </c>
      <c r="F2553" s="395">
        <f t="shared" ca="1" si="3729"/>
        <v>0</v>
      </c>
      <c r="G2553" s="395">
        <f t="shared" ca="1" si="3730"/>
        <v>0</v>
      </c>
      <c r="H2553" s="395">
        <f t="shared" ca="1" si="3731"/>
        <v>0</v>
      </c>
      <c r="I2553" s="395">
        <f t="shared" ca="1" si="3732"/>
        <v>0</v>
      </c>
      <c r="J2553" s="395">
        <f t="shared" ca="1" si="3733"/>
        <v>0</v>
      </c>
      <c r="K2553" s="395">
        <f t="shared" ca="1" si="3734"/>
        <v>0</v>
      </c>
      <c r="L2553" s="395">
        <f t="shared" ca="1" si="3735"/>
        <v>0</v>
      </c>
      <c r="M2553" s="395">
        <f t="shared" ca="1" si="3736"/>
        <v>0</v>
      </c>
      <c r="N2553" s="395">
        <f t="shared" ca="1" si="3737"/>
        <v>0</v>
      </c>
      <c r="O2553" s="395">
        <f t="shared" ca="1" si="3738"/>
        <v>0</v>
      </c>
      <c r="P2553" s="395">
        <f t="shared" ca="1" si="3739"/>
        <v>0</v>
      </c>
      <c r="Q2553" s="395">
        <f t="shared" ca="1" si="3740"/>
        <v>0</v>
      </c>
      <c r="R2553" s="395">
        <f t="shared" ca="1" si="3741"/>
        <v>0</v>
      </c>
      <c r="S2553" s="395">
        <f t="shared" ca="1" si="3742"/>
        <v>0</v>
      </c>
      <c r="T2553" s="395">
        <f t="shared" ca="1" si="3743"/>
        <v>0</v>
      </c>
      <c r="U2553" s="395">
        <f t="shared" ca="1" si="3744"/>
        <v>0</v>
      </c>
      <c r="V2553" s="395">
        <f t="shared" ca="1" si="3745"/>
        <v>0</v>
      </c>
      <c r="W2553" s="395">
        <f t="shared" ca="1" si="3746"/>
        <v>0</v>
      </c>
      <c r="X2553" s="249"/>
      <c r="Y2553" s="249"/>
      <c r="Z2553" s="249"/>
      <c r="AA2553" s="249"/>
      <c r="AB2553" s="249"/>
    </row>
    <row r="2554" spans="1:28" hidden="1" outlineLevel="1">
      <c r="A2554" s="331">
        <v>2</v>
      </c>
      <c r="B2554" s="309" t="str">
        <f t="shared" ca="1" si="3747"/>
        <v>Depreciated Net Capex 2014</v>
      </c>
      <c r="C2554" s="398"/>
      <c r="D2554" s="399"/>
      <c r="E2554" s="397">
        <f ca="1">E2547</f>
        <v>0</v>
      </c>
      <c r="F2554" s="395">
        <f ca="1">IF(E2578="n/a",E2554,IFERROR(IF((OFFSET($C2554,0,$A2554))&lt;0,
MIN(0,E2554-(OFFSET($C2554,0,$A2554)/(OFFSET($C2549,-$A2553,$A2554)))),
MAX(0,E2554-(OFFSET($C2554,0,$A2554)/(OFFSET($C2549,-$A2553,$A2554))))),0))</f>
        <v>0</v>
      </c>
      <c r="G2554" s="395">
        <f t="shared" ca="1" si="3730"/>
        <v>0</v>
      </c>
      <c r="H2554" s="395">
        <f t="shared" ca="1" si="3731"/>
        <v>0</v>
      </c>
      <c r="I2554" s="395">
        <f t="shared" ca="1" si="3732"/>
        <v>0</v>
      </c>
      <c r="J2554" s="395">
        <f t="shared" ca="1" si="3733"/>
        <v>0</v>
      </c>
      <c r="K2554" s="395">
        <f t="shared" ca="1" si="3734"/>
        <v>0</v>
      </c>
      <c r="L2554" s="395">
        <f t="shared" ca="1" si="3735"/>
        <v>0</v>
      </c>
      <c r="M2554" s="395">
        <f t="shared" ca="1" si="3736"/>
        <v>0</v>
      </c>
      <c r="N2554" s="395">
        <f t="shared" ca="1" si="3737"/>
        <v>0</v>
      </c>
      <c r="O2554" s="395">
        <f t="shared" ca="1" si="3738"/>
        <v>0</v>
      </c>
      <c r="P2554" s="395">
        <f t="shared" ca="1" si="3739"/>
        <v>0</v>
      </c>
      <c r="Q2554" s="395">
        <f t="shared" ca="1" si="3740"/>
        <v>0</v>
      </c>
      <c r="R2554" s="395">
        <f t="shared" ca="1" si="3741"/>
        <v>0</v>
      </c>
      <c r="S2554" s="395">
        <f t="shared" ca="1" si="3742"/>
        <v>0</v>
      </c>
      <c r="T2554" s="395">
        <f t="shared" ca="1" si="3743"/>
        <v>0</v>
      </c>
      <c r="U2554" s="395">
        <f t="shared" ca="1" si="3744"/>
        <v>0</v>
      </c>
      <c r="V2554" s="395">
        <f t="shared" ca="1" si="3745"/>
        <v>0</v>
      </c>
      <c r="W2554" s="395">
        <f t="shared" ca="1" si="3746"/>
        <v>0</v>
      </c>
      <c r="X2554" s="334"/>
      <c r="Y2554" s="249"/>
      <c r="Z2554" s="249"/>
      <c r="AA2554" s="249"/>
      <c r="AB2554" s="249"/>
    </row>
    <row r="2555" spans="1:28" hidden="1" outlineLevel="1">
      <c r="A2555" s="331">
        <v>3</v>
      </c>
      <c r="B2555" s="309" t="str">
        <f t="shared" ca="1" si="3747"/>
        <v>Depreciated Net Capex 2015</v>
      </c>
      <c r="C2555" s="398"/>
      <c r="D2555" s="398"/>
      <c r="E2555" s="399"/>
      <c r="F2555" s="400">
        <f ca="1">F2547</f>
        <v>0</v>
      </c>
      <c r="G2555" s="395">
        <f ca="1">IF(F2579="n/a",F2555,IFERROR(IF((OFFSET($C2555,0,$A2555))&lt;0,
MIN(0,F2555-(OFFSET($C2555,0,$A2555)/(OFFSET($C2550,-$A2554,$A2555)))),
MAX(0,F2555-(OFFSET($C2555,0,$A2555)/(OFFSET($C2550,-$A2554,$A2555))))),0))</f>
        <v>0</v>
      </c>
      <c r="H2555" s="395">
        <f t="shared" ca="1" si="3731"/>
        <v>0</v>
      </c>
      <c r="I2555" s="395">
        <f t="shared" ca="1" si="3732"/>
        <v>0</v>
      </c>
      <c r="J2555" s="395">
        <f t="shared" ca="1" si="3733"/>
        <v>0</v>
      </c>
      <c r="K2555" s="395">
        <f t="shared" ca="1" si="3734"/>
        <v>0</v>
      </c>
      <c r="L2555" s="395">
        <f t="shared" ca="1" si="3735"/>
        <v>0</v>
      </c>
      <c r="M2555" s="395">
        <f t="shared" ca="1" si="3736"/>
        <v>0</v>
      </c>
      <c r="N2555" s="395">
        <f t="shared" ca="1" si="3737"/>
        <v>0</v>
      </c>
      <c r="O2555" s="395">
        <f t="shared" ca="1" si="3738"/>
        <v>0</v>
      </c>
      <c r="P2555" s="395">
        <f t="shared" ca="1" si="3739"/>
        <v>0</v>
      </c>
      <c r="Q2555" s="395">
        <f t="shared" ca="1" si="3740"/>
        <v>0</v>
      </c>
      <c r="R2555" s="395">
        <f t="shared" ca="1" si="3741"/>
        <v>0</v>
      </c>
      <c r="S2555" s="395">
        <f t="shared" ca="1" si="3742"/>
        <v>0</v>
      </c>
      <c r="T2555" s="395">
        <f t="shared" ca="1" si="3743"/>
        <v>0</v>
      </c>
      <c r="U2555" s="395">
        <f t="shared" ca="1" si="3744"/>
        <v>0</v>
      </c>
      <c r="V2555" s="395">
        <f t="shared" ca="1" si="3745"/>
        <v>0</v>
      </c>
      <c r="W2555" s="395">
        <f t="shared" ca="1" si="3746"/>
        <v>0</v>
      </c>
      <c r="X2555" s="334"/>
      <c r="Y2555" s="334"/>
      <c r="Z2555" s="249"/>
      <c r="AA2555" s="249"/>
      <c r="AB2555" s="249"/>
    </row>
    <row r="2556" spans="1:28" hidden="1" outlineLevel="1">
      <c r="A2556" s="331">
        <v>4</v>
      </c>
      <c r="B2556" s="309" t="str">
        <f t="shared" ca="1" si="3747"/>
        <v>Depreciated Net Capex 2016</v>
      </c>
      <c r="C2556" s="398"/>
      <c r="D2556" s="398"/>
      <c r="E2556" s="398"/>
      <c r="F2556" s="399"/>
      <c r="G2556" s="400">
        <f ca="1">G2547</f>
        <v>0</v>
      </c>
      <c r="H2556" s="395">
        <f ca="1">IF(G2580="n/a",G2556,IFERROR(IF((OFFSET($C2556,0,$A2556))&lt;0,
MIN(0,G2556-(OFFSET($C2556,0,$A2556)/(OFFSET($C2551,-$A2555,$A2556)))),
MAX(0,G2556-(OFFSET($C2556,0,$A2556)/(OFFSET($C2551,-$A2555,$A2556))))),0))</f>
        <v>0</v>
      </c>
      <c r="I2556" s="395">
        <f t="shared" ca="1" si="3732"/>
        <v>0</v>
      </c>
      <c r="J2556" s="395">
        <f t="shared" ca="1" si="3733"/>
        <v>0</v>
      </c>
      <c r="K2556" s="395">
        <f t="shared" ca="1" si="3734"/>
        <v>0</v>
      </c>
      <c r="L2556" s="395">
        <f t="shared" ca="1" si="3735"/>
        <v>0</v>
      </c>
      <c r="M2556" s="395">
        <f t="shared" ca="1" si="3736"/>
        <v>0</v>
      </c>
      <c r="N2556" s="395">
        <f t="shared" ca="1" si="3737"/>
        <v>0</v>
      </c>
      <c r="O2556" s="395">
        <f t="shared" ca="1" si="3738"/>
        <v>0</v>
      </c>
      <c r="P2556" s="395">
        <f t="shared" ca="1" si="3739"/>
        <v>0</v>
      </c>
      <c r="Q2556" s="395">
        <f t="shared" ca="1" si="3740"/>
        <v>0</v>
      </c>
      <c r="R2556" s="395">
        <f t="shared" ca="1" si="3741"/>
        <v>0</v>
      </c>
      <c r="S2556" s="395">
        <f t="shared" ca="1" si="3742"/>
        <v>0</v>
      </c>
      <c r="T2556" s="395">
        <f t="shared" ca="1" si="3743"/>
        <v>0</v>
      </c>
      <c r="U2556" s="395">
        <f t="shared" ca="1" si="3744"/>
        <v>0</v>
      </c>
      <c r="V2556" s="395">
        <f t="shared" ca="1" si="3745"/>
        <v>0</v>
      </c>
      <c r="W2556" s="395">
        <f t="shared" ca="1" si="3746"/>
        <v>0</v>
      </c>
      <c r="X2556" s="334"/>
      <c r="Y2556" s="334"/>
      <c r="Z2556" s="334"/>
      <c r="AA2556" s="249"/>
      <c r="AB2556" s="249"/>
    </row>
    <row r="2557" spans="1:28" hidden="1" outlineLevel="1">
      <c r="A2557" s="331">
        <v>5</v>
      </c>
      <c r="B2557" s="309" t="str">
        <f t="shared" ca="1" si="3747"/>
        <v>Depreciated Net Capex 2017</v>
      </c>
      <c r="C2557" s="398"/>
      <c r="D2557" s="398"/>
      <c r="E2557" s="398"/>
      <c r="F2557" s="398"/>
      <c r="G2557" s="399"/>
      <c r="H2557" s="400">
        <f ca="1">H2547</f>
        <v>0</v>
      </c>
      <c r="I2557" s="395">
        <f ca="1">IF(H2581="n/a",H2557,IFERROR(IF((OFFSET($C2557,0,$A2557))&lt;0,
MIN(0,H2557-(OFFSET($C2557,0,$A2557)/(OFFSET($C2552,-$A2556,$A2557)))),
MAX(0,H2557-(OFFSET($C2557,0,$A2557)/(OFFSET($C2552,-$A2556,$A2557))))),0))</f>
        <v>0</v>
      </c>
      <c r="J2557" s="395">
        <f t="shared" ca="1" si="3733"/>
        <v>0</v>
      </c>
      <c r="K2557" s="395">
        <f t="shared" ca="1" si="3734"/>
        <v>0</v>
      </c>
      <c r="L2557" s="395">
        <f t="shared" ca="1" si="3735"/>
        <v>0</v>
      </c>
      <c r="M2557" s="395">
        <f t="shared" ca="1" si="3736"/>
        <v>0</v>
      </c>
      <c r="N2557" s="395">
        <f t="shared" ca="1" si="3737"/>
        <v>0</v>
      </c>
      <c r="O2557" s="395">
        <f t="shared" ca="1" si="3738"/>
        <v>0</v>
      </c>
      <c r="P2557" s="395">
        <f t="shared" ca="1" si="3739"/>
        <v>0</v>
      </c>
      <c r="Q2557" s="395">
        <f t="shared" ca="1" si="3740"/>
        <v>0</v>
      </c>
      <c r="R2557" s="395">
        <f t="shared" ca="1" si="3741"/>
        <v>0</v>
      </c>
      <c r="S2557" s="395">
        <f t="shared" ca="1" si="3742"/>
        <v>0</v>
      </c>
      <c r="T2557" s="395">
        <f t="shared" ca="1" si="3743"/>
        <v>0</v>
      </c>
      <c r="U2557" s="395">
        <f t="shared" ca="1" si="3744"/>
        <v>0</v>
      </c>
      <c r="V2557" s="395">
        <f t="shared" ca="1" si="3745"/>
        <v>0</v>
      </c>
      <c r="W2557" s="395">
        <f t="shared" ca="1" si="3746"/>
        <v>0</v>
      </c>
      <c r="X2557" s="334"/>
      <c r="Y2557" s="334"/>
      <c r="Z2557" s="334"/>
      <c r="AA2557" s="249"/>
      <c r="AB2557" s="249"/>
    </row>
    <row r="2558" spans="1:28" hidden="1" outlineLevel="1">
      <c r="A2558" s="331">
        <v>6</v>
      </c>
      <c r="B2558" s="309" t="str">
        <f t="shared" ca="1" si="3747"/>
        <v>Depreciated Net Capex 2018</v>
      </c>
      <c r="C2558" s="398"/>
      <c r="D2558" s="398"/>
      <c r="E2558" s="398"/>
      <c r="F2558" s="398"/>
      <c r="G2558" s="398"/>
      <c r="H2558" s="399"/>
      <c r="I2558" s="400">
        <f ca="1">I2547</f>
        <v>0</v>
      </c>
      <c r="J2558" s="395">
        <f ca="1">IF(I2582="n/a",I2558,IFERROR(IF((OFFSET($C2558,0,$A2558))&lt;0,
MIN(0,I2558-(OFFSET($C2558,0,$A2558)/(OFFSET($C2553,-$A2557,$A2558)))),
MAX(0,I2558-(OFFSET($C2558,0,$A2558)/(OFFSET($C2553,-$A2557,$A2558))))),0))</f>
        <v>0</v>
      </c>
      <c r="K2558" s="395">
        <f t="shared" ca="1" si="3734"/>
        <v>0</v>
      </c>
      <c r="L2558" s="395">
        <f t="shared" ca="1" si="3735"/>
        <v>0</v>
      </c>
      <c r="M2558" s="395">
        <f t="shared" ca="1" si="3736"/>
        <v>0</v>
      </c>
      <c r="N2558" s="395">
        <f t="shared" ca="1" si="3737"/>
        <v>0</v>
      </c>
      <c r="O2558" s="395">
        <f t="shared" ca="1" si="3738"/>
        <v>0</v>
      </c>
      <c r="P2558" s="395">
        <f t="shared" ca="1" si="3739"/>
        <v>0</v>
      </c>
      <c r="Q2558" s="395">
        <f t="shared" ca="1" si="3740"/>
        <v>0</v>
      </c>
      <c r="R2558" s="395">
        <f t="shared" ca="1" si="3741"/>
        <v>0</v>
      </c>
      <c r="S2558" s="395">
        <f t="shared" ca="1" si="3742"/>
        <v>0</v>
      </c>
      <c r="T2558" s="395">
        <f t="shared" ca="1" si="3743"/>
        <v>0</v>
      </c>
      <c r="U2558" s="395">
        <f t="shared" ca="1" si="3744"/>
        <v>0</v>
      </c>
      <c r="V2558" s="395">
        <f t="shared" ca="1" si="3745"/>
        <v>0</v>
      </c>
      <c r="W2558" s="395">
        <f t="shared" ca="1" si="3746"/>
        <v>0</v>
      </c>
      <c r="X2558" s="334"/>
      <c r="Y2558" s="334"/>
      <c r="Z2558" s="334"/>
      <c r="AA2558" s="249"/>
      <c r="AB2558" s="249"/>
    </row>
    <row r="2559" spans="1:28" hidden="1" outlineLevel="1">
      <c r="A2559" s="331">
        <v>7</v>
      </c>
      <c r="B2559" s="309" t="str">
        <f t="shared" ca="1" si="3747"/>
        <v>Depreciated Net Capex 2019</v>
      </c>
      <c r="C2559" s="398"/>
      <c r="D2559" s="398"/>
      <c r="E2559" s="398"/>
      <c r="F2559" s="398"/>
      <c r="G2559" s="398"/>
      <c r="H2559" s="398"/>
      <c r="I2559" s="399"/>
      <c r="J2559" s="400">
        <f ca="1">J2547</f>
        <v>0</v>
      </c>
      <c r="K2559" s="395">
        <f ca="1">IF(J2583="n/a",J2559,IFERROR(IF((OFFSET($C2559,0,$A2559))&lt;0,
MIN(0,J2559-(OFFSET($C2559,0,$A2559)/(OFFSET($C2554,-$A2558,$A2559)))),
MAX(0,J2559-(OFFSET($C2559,0,$A2559)/(OFFSET($C2554,-$A2558,$A2559))))),0))</f>
        <v>0</v>
      </c>
      <c r="L2559" s="395">
        <f t="shared" ca="1" si="3735"/>
        <v>0</v>
      </c>
      <c r="M2559" s="395">
        <f t="shared" ca="1" si="3736"/>
        <v>0</v>
      </c>
      <c r="N2559" s="395">
        <f t="shared" ca="1" si="3737"/>
        <v>0</v>
      </c>
      <c r="O2559" s="395">
        <f t="shared" ca="1" si="3738"/>
        <v>0</v>
      </c>
      <c r="P2559" s="395">
        <f t="shared" ca="1" si="3739"/>
        <v>0</v>
      </c>
      <c r="Q2559" s="395">
        <f t="shared" ca="1" si="3740"/>
        <v>0</v>
      </c>
      <c r="R2559" s="395">
        <f t="shared" ca="1" si="3741"/>
        <v>0</v>
      </c>
      <c r="S2559" s="395">
        <f t="shared" ca="1" si="3742"/>
        <v>0</v>
      </c>
      <c r="T2559" s="395">
        <f t="shared" ca="1" si="3743"/>
        <v>0</v>
      </c>
      <c r="U2559" s="395">
        <f t="shared" ca="1" si="3744"/>
        <v>0</v>
      </c>
      <c r="V2559" s="395">
        <f t="shared" ca="1" si="3745"/>
        <v>0</v>
      </c>
      <c r="W2559" s="395">
        <f t="shared" ca="1" si="3746"/>
        <v>0</v>
      </c>
      <c r="X2559" s="334"/>
      <c r="Y2559" s="334"/>
      <c r="Z2559" s="334"/>
      <c r="AA2559" s="249"/>
      <c r="AB2559" s="249"/>
    </row>
    <row r="2560" spans="1:28" hidden="1" outlineLevel="1">
      <c r="A2560" s="331">
        <v>8</v>
      </c>
      <c r="B2560" s="309" t="str">
        <f t="shared" ca="1" si="3747"/>
        <v>Depreciated Net Capex 2020</v>
      </c>
      <c r="C2560" s="398"/>
      <c r="D2560" s="398"/>
      <c r="E2560" s="398"/>
      <c r="F2560" s="398"/>
      <c r="G2560" s="398"/>
      <c r="H2560" s="398"/>
      <c r="I2560" s="398"/>
      <c r="J2560" s="399"/>
      <c r="K2560" s="400">
        <f ca="1">K2547</f>
        <v>0</v>
      </c>
      <c r="L2560" s="395">
        <f ca="1">IF(K2584="n/a",K2560,IFERROR(IF((OFFSET($C2560,0,$A2560))&lt;0,
MIN(0,K2560-(OFFSET($C2560,0,$A2560)/(OFFSET($C2555,-$A2559,$A2560)))),
MAX(0,K2560-(OFFSET($C2560,0,$A2560)/(OFFSET($C2555,-$A2559,$A2560))))),0))</f>
        <v>0</v>
      </c>
      <c r="M2560" s="395">
        <f t="shared" ca="1" si="3736"/>
        <v>0</v>
      </c>
      <c r="N2560" s="395">
        <f t="shared" ca="1" si="3737"/>
        <v>0</v>
      </c>
      <c r="O2560" s="395">
        <f t="shared" ca="1" si="3738"/>
        <v>0</v>
      </c>
      <c r="P2560" s="395">
        <f t="shared" ca="1" si="3739"/>
        <v>0</v>
      </c>
      <c r="Q2560" s="395">
        <f t="shared" ca="1" si="3740"/>
        <v>0</v>
      </c>
      <c r="R2560" s="395">
        <f t="shared" ca="1" si="3741"/>
        <v>0</v>
      </c>
      <c r="S2560" s="395">
        <f t="shared" ca="1" si="3742"/>
        <v>0</v>
      </c>
      <c r="T2560" s="395">
        <f t="shared" ca="1" si="3743"/>
        <v>0</v>
      </c>
      <c r="U2560" s="395">
        <f t="shared" ca="1" si="3744"/>
        <v>0</v>
      </c>
      <c r="V2560" s="395">
        <f t="shared" ca="1" si="3745"/>
        <v>0</v>
      </c>
      <c r="W2560" s="395">
        <f t="shared" ca="1" si="3746"/>
        <v>0</v>
      </c>
      <c r="X2560" s="334"/>
      <c r="Y2560" s="334"/>
      <c r="Z2560" s="334"/>
      <c r="AA2560" s="249"/>
      <c r="AB2560" s="249"/>
    </row>
    <row r="2561" spans="1:28" hidden="1" outlineLevel="1">
      <c r="A2561" s="331">
        <v>9</v>
      </c>
      <c r="B2561" s="309" t="str">
        <f t="shared" ca="1" si="3747"/>
        <v>Depreciated Net Capex 2021</v>
      </c>
      <c r="C2561" s="398"/>
      <c r="D2561" s="398"/>
      <c r="E2561" s="398"/>
      <c r="F2561" s="398"/>
      <c r="G2561" s="398"/>
      <c r="H2561" s="398"/>
      <c r="I2561" s="398"/>
      <c r="J2561" s="398"/>
      <c r="K2561" s="399"/>
      <c r="L2561" s="400">
        <f ca="1">L2547</f>
        <v>0</v>
      </c>
      <c r="M2561" s="395">
        <f ca="1">IF(L2585="n/a",L2561,IFERROR(IF((OFFSET($C2561,0,$A2561))&lt;0,
MIN(0,L2561-(OFFSET($C2561,0,$A2561)/(OFFSET($C2556,-$A2560,$A2561)))),
MAX(0,L2561-(OFFSET($C2561,0,$A2561)/(OFFSET($C2556,-$A2560,$A2561))))),0))</f>
        <v>0</v>
      </c>
      <c r="N2561" s="395">
        <f t="shared" ca="1" si="3737"/>
        <v>0</v>
      </c>
      <c r="O2561" s="395">
        <f t="shared" ca="1" si="3738"/>
        <v>0</v>
      </c>
      <c r="P2561" s="395">
        <f t="shared" ca="1" si="3739"/>
        <v>0</v>
      </c>
      <c r="Q2561" s="395">
        <f t="shared" ca="1" si="3740"/>
        <v>0</v>
      </c>
      <c r="R2561" s="395">
        <f t="shared" ca="1" si="3741"/>
        <v>0</v>
      </c>
      <c r="S2561" s="395">
        <f t="shared" ca="1" si="3742"/>
        <v>0</v>
      </c>
      <c r="T2561" s="395">
        <f t="shared" ca="1" si="3743"/>
        <v>0</v>
      </c>
      <c r="U2561" s="395">
        <f t="shared" ca="1" si="3744"/>
        <v>0</v>
      </c>
      <c r="V2561" s="395">
        <f t="shared" ca="1" si="3745"/>
        <v>0</v>
      </c>
      <c r="W2561" s="395">
        <f t="shared" ca="1" si="3746"/>
        <v>0</v>
      </c>
      <c r="X2561" s="334"/>
      <c r="Y2561" s="334"/>
      <c r="Z2561" s="334"/>
      <c r="AA2561" s="249"/>
      <c r="AB2561" s="249"/>
    </row>
    <row r="2562" spans="1:28" hidden="1" outlineLevel="1">
      <c r="A2562" s="331">
        <v>10</v>
      </c>
      <c r="B2562" s="309" t="str">
        <f t="shared" ca="1" si="3747"/>
        <v>Depreciated Net Capex 2022</v>
      </c>
      <c r="C2562" s="398"/>
      <c r="D2562" s="398"/>
      <c r="E2562" s="398"/>
      <c r="F2562" s="398"/>
      <c r="G2562" s="398"/>
      <c r="H2562" s="398"/>
      <c r="I2562" s="398"/>
      <c r="J2562" s="398"/>
      <c r="K2562" s="398"/>
      <c r="L2562" s="399"/>
      <c r="M2562" s="400">
        <f ca="1">M2547</f>
        <v>0</v>
      </c>
      <c r="N2562" s="395">
        <f ca="1">IF(M2586="n/a",M2562,IFERROR(IF((OFFSET($C2562,0,$A2562))&lt;0,
MIN(0,M2562-(OFFSET($C2562,0,$A2562)/(OFFSET($C2557,-$A2561,$A2562)))),
MAX(0,M2562-(OFFSET($C2562,0,$A2562)/(OFFSET($C2557,-$A2561,$A2562))))),0))</f>
        <v>0</v>
      </c>
      <c r="O2562" s="395">
        <f t="shared" ca="1" si="3738"/>
        <v>0</v>
      </c>
      <c r="P2562" s="395">
        <f t="shared" ca="1" si="3739"/>
        <v>0</v>
      </c>
      <c r="Q2562" s="395">
        <f t="shared" ca="1" si="3740"/>
        <v>0</v>
      </c>
      <c r="R2562" s="395">
        <f t="shared" ca="1" si="3741"/>
        <v>0</v>
      </c>
      <c r="S2562" s="395">
        <f t="shared" ca="1" si="3742"/>
        <v>0</v>
      </c>
      <c r="T2562" s="395">
        <f t="shared" ca="1" si="3743"/>
        <v>0</v>
      </c>
      <c r="U2562" s="395">
        <f t="shared" ca="1" si="3744"/>
        <v>0</v>
      </c>
      <c r="V2562" s="395">
        <f t="shared" ca="1" si="3745"/>
        <v>0</v>
      </c>
      <c r="W2562" s="395">
        <f t="shared" ca="1" si="3746"/>
        <v>0</v>
      </c>
      <c r="X2562" s="334"/>
      <c r="Y2562" s="334"/>
      <c r="Z2562" s="334"/>
      <c r="AA2562" s="249"/>
      <c r="AB2562" s="249"/>
    </row>
    <row r="2563" spans="1:28" hidden="1" outlineLevel="1">
      <c r="A2563" s="331">
        <v>11</v>
      </c>
      <c r="B2563" s="309" t="str">
        <f t="shared" ca="1" si="3747"/>
        <v>Depreciated Net Capex 2023</v>
      </c>
      <c r="C2563" s="398"/>
      <c r="D2563" s="398"/>
      <c r="E2563" s="398"/>
      <c r="F2563" s="398"/>
      <c r="G2563" s="398"/>
      <c r="H2563" s="398"/>
      <c r="I2563" s="398"/>
      <c r="J2563" s="398"/>
      <c r="K2563" s="398"/>
      <c r="L2563" s="398"/>
      <c r="M2563" s="399"/>
      <c r="N2563" s="400">
        <f>N2547</f>
        <v>0</v>
      </c>
      <c r="O2563" s="395">
        <f ca="1">IF(N2587="n/a",N2563,IFERROR(IF((OFFSET($C2563,0,$A2563))&lt;0,
MIN(0,N2563-(OFFSET($C2563,0,$A2563)/(OFFSET($C2558,-$A2562,$A2563)))),
MAX(0,N2563-(OFFSET($C2563,0,$A2563)/(OFFSET($C2558,-$A2562,$A2563))))),0))</f>
        <v>0</v>
      </c>
      <c r="P2563" s="395">
        <f t="shared" ca="1" si="3739"/>
        <v>0</v>
      </c>
      <c r="Q2563" s="395">
        <f t="shared" ca="1" si="3740"/>
        <v>0</v>
      </c>
      <c r="R2563" s="395">
        <f t="shared" ca="1" si="3741"/>
        <v>0</v>
      </c>
      <c r="S2563" s="395">
        <f t="shared" ca="1" si="3742"/>
        <v>0</v>
      </c>
      <c r="T2563" s="395">
        <f t="shared" ca="1" si="3743"/>
        <v>0</v>
      </c>
      <c r="U2563" s="395">
        <f t="shared" ca="1" si="3744"/>
        <v>0</v>
      </c>
      <c r="V2563" s="395">
        <f t="shared" ca="1" si="3745"/>
        <v>0</v>
      </c>
      <c r="W2563" s="395">
        <f t="shared" ca="1" si="3746"/>
        <v>0</v>
      </c>
      <c r="X2563" s="334"/>
      <c r="Y2563" s="334"/>
      <c r="Z2563" s="334"/>
      <c r="AA2563" s="249"/>
      <c r="AB2563" s="249"/>
    </row>
    <row r="2564" spans="1:28" hidden="1" outlineLevel="1">
      <c r="A2564" s="331">
        <v>12</v>
      </c>
      <c r="B2564" s="309" t="str">
        <f t="shared" ca="1" si="3747"/>
        <v>Depreciated Net Capex 2024</v>
      </c>
      <c r="C2564" s="398"/>
      <c r="D2564" s="398"/>
      <c r="E2564" s="398"/>
      <c r="F2564" s="398"/>
      <c r="G2564" s="398"/>
      <c r="H2564" s="398"/>
      <c r="I2564" s="398"/>
      <c r="J2564" s="398"/>
      <c r="K2564" s="398"/>
      <c r="L2564" s="398"/>
      <c r="M2564" s="398"/>
      <c r="N2564" s="399"/>
      <c r="O2564" s="400">
        <f>O2547</f>
        <v>0</v>
      </c>
      <c r="P2564" s="395">
        <f ca="1">IF(O2588="n/a",O2564,IFERROR(IF((OFFSET($C2564,0,$A2564))&lt;0,
MIN(0,O2564-(OFFSET($C2564,0,$A2564)/(OFFSET($C2559,-$A2563,$A2564)))),
MAX(0,O2564-(OFFSET($C2564,0,$A2564)/(OFFSET($C2559,-$A2563,$A2564))))),0))</f>
        <v>0</v>
      </c>
      <c r="Q2564" s="395">
        <f t="shared" ca="1" si="3740"/>
        <v>0</v>
      </c>
      <c r="R2564" s="395">
        <f t="shared" ca="1" si="3741"/>
        <v>0</v>
      </c>
      <c r="S2564" s="395">
        <f t="shared" ca="1" si="3742"/>
        <v>0</v>
      </c>
      <c r="T2564" s="395">
        <f t="shared" ca="1" si="3743"/>
        <v>0</v>
      </c>
      <c r="U2564" s="395">
        <f t="shared" ca="1" si="3744"/>
        <v>0</v>
      </c>
      <c r="V2564" s="395">
        <f t="shared" ca="1" si="3745"/>
        <v>0</v>
      </c>
      <c r="W2564" s="395">
        <f t="shared" ca="1" si="3746"/>
        <v>0</v>
      </c>
      <c r="X2564" s="334"/>
      <c r="Y2564" s="334"/>
      <c r="Z2564" s="334"/>
      <c r="AA2564" s="249"/>
      <c r="AB2564" s="249"/>
    </row>
    <row r="2565" spans="1:28" hidden="1" outlineLevel="1">
      <c r="A2565" s="331">
        <v>13</v>
      </c>
      <c r="B2565" s="309" t="str">
        <f t="shared" ca="1" si="3747"/>
        <v>Depreciated Net Capex 2025</v>
      </c>
      <c r="C2565" s="398"/>
      <c r="D2565" s="398"/>
      <c r="E2565" s="398"/>
      <c r="F2565" s="398"/>
      <c r="G2565" s="398"/>
      <c r="H2565" s="398"/>
      <c r="I2565" s="398"/>
      <c r="J2565" s="398"/>
      <c r="K2565" s="398"/>
      <c r="L2565" s="398"/>
      <c r="M2565" s="398"/>
      <c r="N2565" s="398"/>
      <c r="O2565" s="399"/>
      <c r="P2565" s="400">
        <f>P2547</f>
        <v>0</v>
      </c>
      <c r="Q2565" s="395">
        <f ca="1">IF(P2589="n/a",P2565,IFERROR(IF((OFFSET($C2565,0,$A2565))&lt;0,
MIN(0,P2565-(OFFSET($C2565,0,$A2565)/(OFFSET($C2560,-$A2564,$A2565)))),
MAX(0,P2565-(OFFSET($C2565,0,$A2565)/(OFFSET($C2560,-$A2564,$A2565))))),0))</f>
        <v>0</v>
      </c>
      <c r="R2565" s="395">
        <f t="shared" ca="1" si="3741"/>
        <v>0</v>
      </c>
      <c r="S2565" s="395">
        <f t="shared" ca="1" si="3742"/>
        <v>0</v>
      </c>
      <c r="T2565" s="395">
        <f t="shared" ca="1" si="3743"/>
        <v>0</v>
      </c>
      <c r="U2565" s="395">
        <f t="shared" ca="1" si="3744"/>
        <v>0</v>
      </c>
      <c r="V2565" s="395">
        <f t="shared" ca="1" si="3745"/>
        <v>0</v>
      </c>
      <c r="W2565" s="395">
        <f t="shared" ca="1" si="3746"/>
        <v>0</v>
      </c>
      <c r="X2565" s="334"/>
      <c r="Y2565" s="334"/>
      <c r="Z2565" s="334"/>
      <c r="AA2565" s="249"/>
      <c r="AB2565" s="249"/>
    </row>
    <row r="2566" spans="1:28" hidden="1" outlineLevel="1">
      <c r="A2566" s="331">
        <v>14</v>
      </c>
      <c r="B2566" s="309" t="str">
        <f t="shared" ca="1" si="3747"/>
        <v>Depreciated Net Capex 2026</v>
      </c>
      <c r="C2566" s="398"/>
      <c r="D2566" s="398"/>
      <c r="E2566" s="398"/>
      <c r="F2566" s="398"/>
      <c r="G2566" s="398"/>
      <c r="H2566" s="398"/>
      <c r="I2566" s="398"/>
      <c r="J2566" s="398"/>
      <c r="K2566" s="398"/>
      <c r="L2566" s="398"/>
      <c r="M2566" s="398"/>
      <c r="N2566" s="398"/>
      <c r="O2566" s="398"/>
      <c r="P2566" s="399"/>
      <c r="Q2566" s="400">
        <f>Q2547</f>
        <v>0</v>
      </c>
      <c r="R2566" s="395">
        <f ca="1">IF(Q2590="n/a",Q2566,IFERROR(IF((OFFSET($C2566,0,$A2566))&lt;0,
MIN(0,Q2566-(OFFSET($C2566,0,$A2566)/(OFFSET($C2561,-$A2565,$A2566)))),
MAX(0,Q2566-(OFFSET($C2566,0,$A2566)/(OFFSET($C2561,-$A2565,$A2566))))),0))</f>
        <v>0</v>
      </c>
      <c r="S2566" s="395">
        <f t="shared" ca="1" si="3742"/>
        <v>0</v>
      </c>
      <c r="T2566" s="395">
        <f t="shared" ca="1" si="3743"/>
        <v>0</v>
      </c>
      <c r="U2566" s="395">
        <f t="shared" ca="1" si="3744"/>
        <v>0</v>
      </c>
      <c r="V2566" s="395">
        <f t="shared" ca="1" si="3745"/>
        <v>0</v>
      </c>
      <c r="W2566" s="395">
        <f t="shared" ca="1" si="3746"/>
        <v>0</v>
      </c>
      <c r="X2566" s="334"/>
      <c r="Y2566" s="334"/>
      <c r="Z2566" s="334"/>
      <c r="AA2566" s="249"/>
      <c r="AB2566" s="249"/>
    </row>
    <row r="2567" spans="1:28" hidden="1" outlineLevel="1">
      <c r="A2567" s="331">
        <v>15</v>
      </c>
      <c r="B2567" s="309" t="str">
        <f t="shared" ca="1" si="3747"/>
        <v>Depreciated Net Capex 2027</v>
      </c>
      <c r="C2567" s="398"/>
      <c r="D2567" s="398"/>
      <c r="E2567" s="398"/>
      <c r="F2567" s="398"/>
      <c r="G2567" s="398"/>
      <c r="H2567" s="398"/>
      <c r="I2567" s="398"/>
      <c r="J2567" s="398"/>
      <c r="K2567" s="398"/>
      <c r="L2567" s="398"/>
      <c r="M2567" s="398"/>
      <c r="N2567" s="398"/>
      <c r="O2567" s="398"/>
      <c r="P2567" s="398"/>
      <c r="Q2567" s="399"/>
      <c r="R2567" s="400">
        <f>R2547</f>
        <v>0</v>
      </c>
      <c r="S2567" s="395">
        <f ca="1">IF(R2591="n/a",R2567,IFERROR(IF((OFFSET($C2567,0,$A2567))&lt;0,
MIN(0,R2567-(OFFSET($C2567,0,$A2567)/(OFFSET($C2562,-$A2566,$A2567)))),
MAX(0,R2567-(OFFSET($C2567,0,$A2567)/(OFFSET($C2562,-$A2566,$A2567))))),0))</f>
        <v>0</v>
      </c>
      <c r="T2567" s="395">
        <f t="shared" ca="1" si="3743"/>
        <v>0</v>
      </c>
      <c r="U2567" s="395">
        <f t="shared" ca="1" si="3744"/>
        <v>0</v>
      </c>
      <c r="V2567" s="395">
        <f t="shared" ca="1" si="3745"/>
        <v>0</v>
      </c>
      <c r="W2567" s="395">
        <f t="shared" ca="1" si="3746"/>
        <v>0</v>
      </c>
      <c r="X2567" s="334"/>
      <c r="Y2567" s="334"/>
      <c r="Z2567" s="334"/>
      <c r="AA2567" s="249"/>
      <c r="AB2567" s="249"/>
    </row>
    <row r="2568" spans="1:28" hidden="1" outlineLevel="1">
      <c r="A2568" s="331">
        <v>16</v>
      </c>
      <c r="B2568" s="309" t="str">
        <f t="shared" ca="1" si="3747"/>
        <v>Depreciated Net Capex 2028</v>
      </c>
      <c r="C2568" s="398"/>
      <c r="D2568" s="398"/>
      <c r="E2568" s="398"/>
      <c r="F2568" s="398"/>
      <c r="G2568" s="398"/>
      <c r="H2568" s="398"/>
      <c r="I2568" s="398"/>
      <c r="J2568" s="398"/>
      <c r="K2568" s="398"/>
      <c r="L2568" s="398"/>
      <c r="M2568" s="398"/>
      <c r="N2568" s="398"/>
      <c r="O2568" s="398"/>
      <c r="P2568" s="398"/>
      <c r="Q2568" s="398"/>
      <c r="R2568" s="399"/>
      <c r="S2568" s="400">
        <f>S2547</f>
        <v>0</v>
      </c>
      <c r="T2568" s="395">
        <f ca="1">IF(S2592="n/a",S2568,IFERROR(IF((OFFSET($C2568,0,$A2568))&lt;0,
MIN(0,S2568-(OFFSET($C2568,0,$A2568)/(OFFSET($C2563,-$A2567,$A2568)))),
MAX(0,S2568-(OFFSET($C2568,0,$A2568)/(OFFSET($C2563,-$A2567,$A2568))))),0))</f>
        <v>0</v>
      </c>
      <c r="U2568" s="395">
        <f t="shared" ca="1" si="3744"/>
        <v>0</v>
      </c>
      <c r="V2568" s="395">
        <f t="shared" ca="1" si="3745"/>
        <v>0</v>
      </c>
      <c r="W2568" s="395">
        <f t="shared" ca="1" si="3746"/>
        <v>0</v>
      </c>
      <c r="X2568" s="334"/>
      <c r="Y2568" s="334"/>
      <c r="Z2568" s="334"/>
      <c r="AA2568" s="249"/>
      <c r="AB2568" s="249"/>
    </row>
    <row r="2569" spans="1:28" hidden="1" outlineLevel="1">
      <c r="A2569" s="331">
        <v>17</v>
      </c>
      <c r="B2569" s="309" t="str">
        <f t="shared" ca="1" si="3747"/>
        <v>Depreciated Net Capex 2029</v>
      </c>
      <c r="C2569" s="398"/>
      <c r="D2569" s="398"/>
      <c r="E2569" s="398"/>
      <c r="F2569" s="398"/>
      <c r="G2569" s="398"/>
      <c r="H2569" s="398"/>
      <c r="I2569" s="398"/>
      <c r="J2569" s="398"/>
      <c r="K2569" s="398"/>
      <c r="L2569" s="398"/>
      <c r="M2569" s="398"/>
      <c r="N2569" s="398"/>
      <c r="O2569" s="398"/>
      <c r="P2569" s="398"/>
      <c r="Q2569" s="398"/>
      <c r="R2569" s="398"/>
      <c r="S2569" s="399"/>
      <c r="T2569" s="400">
        <f>T2547</f>
        <v>0</v>
      </c>
      <c r="U2569" s="395">
        <f ca="1">IF(T2593="n/a",T2569,IFERROR(IF((OFFSET($C2569,0,$A2569))&lt;0,
MIN(0,T2569-(OFFSET($C2569,0,$A2569)/(OFFSET($C2564,-$A2568,$A2569)))),
MAX(0,T2569-(OFFSET($C2569,0,$A2569)/(OFFSET($C2564,-$A2568,$A2569))))),0))</f>
        <v>0</v>
      </c>
      <c r="V2569" s="395">
        <f t="shared" ca="1" si="3745"/>
        <v>0</v>
      </c>
      <c r="W2569" s="395">
        <f t="shared" ca="1" si="3746"/>
        <v>0</v>
      </c>
      <c r="X2569" s="334"/>
      <c r="Y2569" s="334"/>
      <c r="Z2569" s="334"/>
      <c r="AA2569" s="249"/>
      <c r="AB2569" s="249"/>
    </row>
    <row r="2570" spans="1:28" hidden="1" outlineLevel="1">
      <c r="A2570" s="331">
        <v>18</v>
      </c>
      <c r="B2570" s="309" t="str">
        <f t="shared" ca="1" si="3747"/>
        <v>Depreciated Net Capex 2030</v>
      </c>
      <c r="C2570" s="398"/>
      <c r="D2570" s="398"/>
      <c r="E2570" s="398"/>
      <c r="F2570" s="398"/>
      <c r="G2570" s="398"/>
      <c r="H2570" s="398"/>
      <c r="I2570" s="398"/>
      <c r="J2570" s="398"/>
      <c r="K2570" s="398"/>
      <c r="L2570" s="398"/>
      <c r="M2570" s="398"/>
      <c r="N2570" s="398"/>
      <c r="O2570" s="398"/>
      <c r="P2570" s="398"/>
      <c r="Q2570" s="398"/>
      <c r="R2570" s="398"/>
      <c r="S2570" s="398"/>
      <c r="T2570" s="399"/>
      <c r="U2570" s="400">
        <f>U2547</f>
        <v>0</v>
      </c>
      <c r="V2570" s="395">
        <f ca="1">IF(U2594="n/a",U2570,IFERROR(IF((OFFSET($C2570,0,$A2570))&lt;0,
MIN(0,U2570-(OFFSET($C2570,0,$A2570)/(OFFSET($C2565,-$A2569,$A2570)))),
MAX(0,U2570-(OFFSET($C2570,0,$A2570)/(OFFSET($C2565,-$A2569,$A2570))))),0))</f>
        <v>0</v>
      </c>
      <c r="W2570" s="395">
        <f t="shared" ca="1" si="3746"/>
        <v>0</v>
      </c>
      <c r="X2570" s="334"/>
      <c r="Y2570" s="334"/>
      <c r="Z2570" s="334"/>
      <c r="AA2570" s="249"/>
      <c r="AB2570" s="249"/>
    </row>
    <row r="2571" spans="1:28" hidden="1" outlineLevel="1">
      <c r="A2571" s="331">
        <v>19</v>
      </c>
      <c r="B2571" s="309" t="str">
        <f t="shared" ca="1" si="3747"/>
        <v>Depreciated Net Capex 2031</v>
      </c>
      <c r="C2571" s="398"/>
      <c r="D2571" s="398"/>
      <c r="E2571" s="398"/>
      <c r="F2571" s="398"/>
      <c r="G2571" s="398"/>
      <c r="H2571" s="398"/>
      <c r="I2571" s="398"/>
      <c r="J2571" s="398"/>
      <c r="K2571" s="398"/>
      <c r="L2571" s="398"/>
      <c r="M2571" s="398"/>
      <c r="N2571" s="398"/>
      <c r="O2571" s="398"/>
      <c r="P2571" s="398"/>
      <c r="Q2571" s="398"/>
      <c r="R2571" s="398"/>
      <c r="S2571" s="398"/>
      <c r="T2571" s="398"/>
      <c r="U2571" s="399"/>
      <c r="V2571" s="400">
        <f>V2547</f>
        <v>0</v>
      </c>
      <c r="W2571" s="395">
        <f ca="1">IF(V2595="n/a",V2571,IFERROR(IF((OFFSET($C2571,0,$A2571))&lt;0,
MIN(0,V2571-(OFFSET($C2571,0,$A2571)/(OFFSET($C2566,-$A2570,$A2571)))),
MAX(0,V2571-(OFFSET($C2571,0,$A2571)/(OFFSET($C2566,-$A2570,$A2571))))),0))</f>
        <v>0</v>
      </c>
      <c r="X2571" s="334"/>
      <c r="Y2571" s="334"/>
      <c r="Z2571" s="334"/>
      <c r="AA2571" s="249"/>
      <c r="AB2571" s="249"/>
    </row>
    <row r="2572" spans="1:28" hidden="1" outlineLevel="1">
      <c r="A2572" s="331">
        <v>20</v>
      </c>
      <c r="B2572" s="309" t="str">
        <f t="shared" ca="1" si="3747"/>
        <v>Depreciated Net Capex 2032</v>
      </c>
      <c r="C2572" s="398"/>
      <c r="D2572" s="398"/>
      <c r="E2572" s="398"/>
      <c r="F2572" s="398"/>
      <c r="G2572" s="398"/>
      <c r="H2572" s="398"/>
      <c r="I2572" s="398"/>
      <c r="J2572" s="398"/>
      <c r="K2572" s="398"/>
      <c r="L2572" s="398"/>
      <c r="M2572" s="398"/>
      <c r="N2572" s="398"/>
      <c r="O2572" s="398"/>
      <c r="P2572" s="398"/>
      <c r="Q2572" s="398"/>
      <c r="R2572" s="398"/>
      <c r="S2572" s="398"/>
      <c r="T2572" s="398"/>
      <c r="U2572" s="398"/>
      <c r="V2572" s="399"/>
      <c r="W2572" s="395">
        <f>W2547</f>
        <v>0</v>
      </c>
      <c r="X2572" s="249"/>
      <c r="Y2572" s="249"/>
      <c r="Z2572" s="249"/>
      <c r="AA2572" s="249"/>
      <c r="AB2572" s="249"/>
    </row>
    <row r="2573" spans="1:28" hidden="1" outlineLevel="1">
      <c r="A2573" s="249"/>
      <c r="B2573" s="332"/>
      <c r="C2573" s="395"/>
      <c r="D2573" s="395"/>
      <c r="E2573" s="395"/>
      <c r="F2573" s="395"/>
      <c r="G2573" s="395"/>
      <c r="H2573" s="395"/>
      <c r="I2573" s="395"/>
      <c r="J2573" s="395"/>
      <c r="K2573" s="395"/>
      <c r="L2573" s="395"/>
      <c r="M2573" s="395"/>
      <c r="N2573" s="395"/>
      <c r="O2573" s="395"/>
      <c r="P2573" s="395"/>
      <c r="Q2573" s="395"/>
      <c r="R2573" s="395"/>
      <c r="S2573" s="395"/>
      <c r="T2573" s="395"/>
      <c r="U2573" s="395"/>
      <c r="V2573" s="395"/>
      <c r="W2573" s="395"/>
      <c r="X2573" s="249"/>
      <c r="Y2573" s="249"/>
      <c r="Z2573" s="249"/>
      <c r="AA2573" s="249"/>
      <c r="AB2573" s="249"/>
    </row>
    <row r="2574" spans="1:28" hidden="1" outlineLevel="1">
      <c r="A2574" s="249"/>
      <c r="B2574" s="332"/>
      <c r="C2574" s="395"/>
      <c r="D2574" s="395"/>
      <c r="E2574" s="395"/>
      <c r="F2574" s="395"/>
      <c r="G2574" s="395"/>
      <c r="H2574" s="395"/>
      <c r="I2574" s="395"/>
      <c r="J2574" s="395"/>
      <c r="K2574" s="395"/>
      <c r="L2574" s="395"/>
      <c r="M2574" s="395"/>
      <c r="N2574" s="395"/>
      <c r="O2574" s="395"/>
      <c r="P2574" s="395"/>
      <c r="Q2574" s="395"/>
      <c r="R2574" s="395"/>
      <c r="S2574" s="395"/>
      <c r="T2574" s="395"/>
      <c r="U2574" s="395"/>
      <c r="V2574" s="395"/>
      <c r="W2574" s="395"/>
      <c r="X2574" s="249"/>
      <c r="Y2574" s="249"/>
      <c r="Z2574" s="249"/>
      <c r="AA2574" s="249"/>
      <c r="AB2574" s="249"/>
    </row>
    <row r="2575" spans="1:28" hidden="1" outlineLevel="1">
      <c r="A2575" s="249"/>
      <c r="B2575" s="309" t="s">
        <v>302</v>
      </c>
      <c r="C2575" s="395"/>
      <c r="D2575" s="395">
        <f t="shared" ref="D2575" ca="1" si="3748">IF(C2575="n/a","n/a",IF(AND(C2575&lt;1,D2549=0),0,
IF(D2549=0,C2575-1,
IF(C2575&lt;1,D2550,
(((C2575-1)*(C2551-(C2551/(C2575))))+(D2549*D2550))/(D2551)))))</f>
        <v>0</v>
      </c>
      <c r="E2575" s="395">
        <f t="shared" ref="E2575" ca="1" si="3749">IF(D2575="n/a","n/a",IF(AND(D2575&lt;1,E2549=0),0,
IF(E2549=0,D2575-1,
IF(D2575&lt;1,E2550,
(((D2575-1)*(D2551-(D2551/(D2575))))+(E2549*E2550))/(E2551)))))</f>
        <v>0</v>
      </c>
      <c r="F2575" s="395">
        <f t="shared" ref="F2575" ca="1" si="3750">IF(E2575="n/a","n/a",IF(AND(E2575&lt;1,F2549=0),0,
IF(F2549=0,E2575-1,
IF(E2575&lt;1,F2550,
(((E2575-1)*(E2551-(E2551/(E2575))))+(F2549*F2550))/(F2551)))))</f>
        <v>0</v>
      </c>
      <c r="G2575" s="395">
        <f t="shared" ref="G2575" ca="1" si="3751">IF(F2575="n/a","n/a",IF(AND(F2575&lt;1,G2549=0),0,
IF(G2549=0,F2575-1,
IF(F2575&lt;1,G2550,
(((F2575-1)*(F2551-(F2551/(F2575))))+(G2549*G2550))/(G2551)))))</f>
        <v>0</v>
      </c>
      <c r="H2575" s="395">
        <f t="shared" ref="H2575" ca="1" si="3752">IF(G2575="n/a","n/a",IF(AND(G2575&lt;1,H2549=0),0,
IF(H2549=0,G2575-1,
IF(G2575&lt;1,H2550,
(((G2575-1)*(G2551-(G2551/(G2575))))+(H2549*H2550))/(H2551)))))</f>
        <v>0</v>
      </c>
      <c r="I2575" s="395">
        <f ca="1">IF(H2575="n/a","n/a",IF(AND(H2575&lt;1,I2549=0),0,
IF(I2549=0,H2575-1,
IF(H2575&lt;1,I2550,
(((H2575-1)*(H2551-(H2551/(H2575))))+(I2549*I2550))/(I2551)))))</f>
        <v>0</v>
      </c>
      <c r="J2575" s="395">
        <f t="shared" ref="J2575" ca="1" si="3753">IF(I2575="n/a","n/a",IF(AND(I2575&lt;1,J2549=0),0,
IF(J2549=0,I2575-1,
IF(I2575&lt;1,J2550,
(((I2575-1)*(I2551-(I2551/(I2575))))+(J2549*J2550))/(J2551)))))</f>
        <v>0</v>
      </c>
      <c r="K2575" s="395">
        <f t="shared" ref="K2575" ca="1" si="3754">IF(J2575="n/a","n/a",IF(AND(J2575&lt;1,K2549=0),0,
IF(K2549=0,J2575-1,
IF(J2575&lt;1,K2550,
(((J2575-1)*(J2551-(J2551/(J2575))))+(K2549*K2550))/(K2551)))))</f>
        <v>0</v>
      </c>
      <c r="L2575" s="395">
        <f t="shared" ref="L2575" ca="1" si="3755">IF(K2575="n/a","n/a",IF(AND(K2575&lt;1,L2549=0),0,
IF(L2549=0,K2575-1,
IF(K2575&lt;1,L2550,
(((K2575-1)*(K2551-(K2551/(K2575))))+(L2549*L2550))/(L2551)))))</f>
        <v>0</v>
      </c>
      <c r="M2575" s="395">
        <f t="shared" ref="M2575" ca="1" si="3756">IF(L2575="n/a","n/a",IF(AND(L2575&lt;1,M2549=0),0,
IF(M2549=0,L2575-1,
IF(L2575&lt;1,M2550,
(((L2575-1)*(L2551-(L2551/(L2575))))+(M2549*M2550))/(M2551)))))</f>
        <v>0</v>
      </c>
      <c r="N2575" s="395">
        <f t="shared" ref="N2575" ca="1" si="3757">IF(M2575="n/a","n/a",IF(AND(M2575&lt;1,N2549=0),0,
IF(N2549=0,M2575-1,
IF(M2575&lt;1,N2550,
(((M2575-1)*(M2551-(M2551/(M2575))))+(N2549*N2550))/(N2551)))))</f>
        <v>0</v>
      </c>
      <c r="O2575" s="395">
        <f t="shared" ref="O2575" ca="1" si="3758">IF(N2575="n/a","n/a",IF(AND(N2575&lt;1,O2549=0),0,
IF(O2549=0,N2575-1,
IF(N2575&lt;1,O2550,
(((N2575-1)*(N2551-(N2551/(N2575))))+(O2549*O2550))/(O2551)))))</f>
        <v>0</v>
      </c>
      <c r="P2575" s="395">
        <f t="shared" ref="P2575" ca="1" si="3759">IF(O2575="n/a","n/a",IF(AND(O2575&lt;1,P2549=0),0,
IF(P2549=0,O2575-1,
IF(O2575&lt;1,P2550,
(((O2575-1)*(O2551-(O2551/(O2575))))+(P2549*P2550))/(P2551)))))</f>
        <v>0</v>
      </c>
      <c r="Q2575" s="395">
        <f t="shared" ref="Q2575" ca="1" si="3760">IF(P2575="n/a","n/a",IF(AND(P2575&lt;1,Q2549=0),0,
IF(Q2549=0,P2575-1,
IF(P2575&lt;1,Q2550,
(((P2575-1)*(P2551-(P2551/(P2575))))+(Q2549*Q2550))/(Q2551)))))</f>
        <v>0</v>
      </c>
      <c r="R2575" s="395">
        <f t="shared" ref="R2575" ca="1" si="3761">IF(Q2575="n/a","n/a",IF(AND(Q2575&lt;1,R2549=0),0,
IF(R2549=0,Q2575-1,
IF(Q2575&lt;1,R2550,
(((Q2575-1)*(Q2551-(Q2551/(Q2575))))+(R2549*R2550))/(R2551)))))</f>
        <v>0</v>
      </c>
      <c r="S2575" s="395">
        <f t="shared" ref="S2575" ca="1" si="3762">IF(R2575="n/a","n/a",IF(AND(R2575&lt;1,S2549=0),0,
IF(S2549=0,R2575-1,
IF(R2575&lt;1,S2550,
(((R2575-1)*(R2551-(R2551/(R2575))))+(S2549*S2550))/(S2551)))))</f>
        <v>0</v>
      </c>
      <c r="T2575" s="395">
        <f t="shared" ref="T2575" ca="1" si="3763">IF(S2575="n/a","n/a",IF(AND(S2575&lt;1,T2549=0),0,
IF(T2549=0,S2575-1,
IF(S2575&lt;1,T2550,
(((S2575-1)*(S2551-(S2551/(S2575))))+(T2549*T2550))/(T2551)))))</f>
        <v>0</v>
      </c>
      <c r="U2575" s="395">
        <f t="shared" ref="U2575" ca="1" si="3764">IF(T2575="n/a","n/a",IF(AND(T2575&lt;1,U2549=0),0,
IF(U2549=0,T2575-1,
IF(T2575&lt;1,U2550,
(((T2575-1)*(T2551-(T2551/(T2575))))+(U2549*U2550))/(U2551)))))</f>
        <v>0</v>
      </c>
      <c r="V2575" s="395">
        <f t="shared" ref="V2575" ca="1" si="3765">IF(U2575="n/a","n/a",IF(AND(U2575&lt;1,V2549=0),0,
IF(V2549=0,U2575-1,
IF(U2575&lt;1,V2550,
(((U2575-1)*(U2551-(U2551/(U2575))))+(V2549*V2550))/(V2551)))))</f>
        <v>0</v>
      </c>
      <c r="W2575" s="395">
        <f t="shared" ref="W2575" ca="1" si="3766">IF(V2575="n/a","n/a",IF(AND(V2575&lt;1,W2549=0),0,
IF(W2549=0,V2575-1,
IF(V2575&lt;1,W2550,
(((V2575-1)*(V2551-(V2551/(V2575))))+(W2549*W2550))/(W2551)))))</f>
        <v>0</v>
      </c>
      <c r="X2575" s="249"/>
      <c r="Y2575" s="249"/>
      <c r="Z2575" s="249"/>
      <c r="AA2575" s="249"/>
      <c r="AB2575" s="249"/>
    </row>
    <row r="2576" spans="1:28" hidden="1" outlineLevel="1">
      <c r="A2576" s="249"/>
      <c r="B2576" s="309" t="s">
        <v>301</v>
      </c>
      <c r="C2576" s="400">
        <f ca="1">C2548</f>
        <v>0</v>
      </c>
      <c r="D2576" s="395">
        <f t="shared" ref="D2576" ca="1" si="3767">IF(C2576="n/a","n/a",MAX(0,C2576-1))</f>
        <v>0</v>
      </c>
      <c r="E2576" s="395">
        <f t="shared" ref="E2576:E2577" ca="1" si="3768">IF(D2576="n/a","n/a",MAX(0,D2576-1))</f>
        <v>0</v>
      </c>
      <c r="F2576" s="395">
        <f t="shared" ref="F2576:F2578" ca="1" si="3769">IF(E2576="n/a","n/a",MAX(0,E2576-1))</f>
        <v>0</v>
      </c>
      <c r="G2576" s="395">
        <f t="shared" ref="G2576:G2579" ca="1" si="3770">IF(F2576="n/a","n/a",MAX(0,F2576-1))</f>
        <v>0</v>
      </c>
      <c r="H2576" s="395">
        <f t="shared" ref="H2576:H2580" ca="1" si="3771">IF(G2576="n/a","n/a",MAX(0,G2576-1))</f>
        <v>0</v>
      </c>
      <c r="I2576" s="395">
        <f t="shared" ref="I2576:I2581" ca="1" si="3772">IF(H2576="n/a","n/a",MAX(0,H2576-1))</f>
        <v>0</v>
      </c>
      <c r="J2576" s="395">
        <f t="shared" ref="J2576:J2582" ca="1" si="3773">IF(I2576="n/a","n/a",MAX(0,I2576-1))</f>
        <v>0</v>
      </c>
      <c r="K2576" s="395">
        <f t="shared" ref="K2576:K2583" ca="1" si="3774">IF(J2576="n/a","n/a",MAX(0,J2576-1))</f>
        <v>0</v>
      </c>
      <c r="L2576" s="395">
        <f t="shared" ref="L2576:L2584" ca="1" si="3775">IF(K2576="n/a","n/a",MAX(0,K2576-1))</f>
        <v>0</v>
      </c>
      <c r="M2576" s="395">
        <f t="shared" ref="M2576:M2585" ca="1" si="3776">IF(L2576="n/a","n/a",MAX(0,L2576-1))</f>
        <v>0</v>
      </c>
      <c r="N2576" s="395">
        <f t="shared" ref="N2576:N2586" ca="1" si="3777">IF(M2576="n/a","n/a",MAX(0,M2576-1))</f>
        <v>0</v>
      </c>
      <c r="O2576" s="395">
        <f t="shared" ref="O2576:O2587" ca="1" si="3778">IF(N2576="n/a","n/a",MAX(0,N2576-1))</f>
        <v>0</v>
      </c>
      <c r="P2576" s="395">
        <f t="shared" ref="P2576:P2588" ca="1" si="3779">IF(O2576="n/a","n/a",MAX(0,O2576-1))</f>
        <v>0</v>
      </c>
      <c r="Q2576" s="395">
        <f t="shared" ref="Q2576:Q2589" ca="1" si="3780">IF(P2576="n/a","n/a",MAX(0,P2576-1))</f>
        <v>0</v>
      </c>
      <c r="R2576" s="395">
        <f t="shared" ref="R2576:R2590" ca="1" si="3781">IF(Q2576="n/a","n/a",MAX(0,Q2576-1))</f>
        <v>0</v>
      </c>
      <c r="S2576" s="395">
        <f t="shared" ref="S2576:S2591" ca="1" si="3782">IF(R2576="n/a","n/a",MAX(0,R2576-1))</f>
        <v>0</v>
      </c>
      <c r="T2576" s="395">
        <f t="shared" ref="T2576:T2592" ca="1" si="3783">IF(S2576="n/a","n/a",MAX(0,S2576-1))</f>
        <v>0</v>
      </c>
      <c r="U2576" s="395">
        <f t="shared" ref="U2576:U2593" ca="1" si="3784">IF(T2576="n/a","n/a",MAX(0,T2576-1))</f>
        <v>0</v>
      </c>
      <c r="V2576" s="395">
        <f t="shared" ref="V2576:V2594" ca="1" si="3785">IF(U2576="n/a","n/a",MAX(0,U2576-1))</f>
        <v>0</v>
      </c>
      <c r="W2576" s="395">
        <f t="shared" ref="W2576:W2594" ca="1" si="3786">IF(V2576="n/a","n/a",MAX(0,V2576-1))</f>
        <v>0</v>
      </c>
      <c r="X2576" s="249"/>
      <c r="Y2576" s="249"/>
      <c r="Z2576" s="249"/>
      <c r="AA2576" s="249"/>
      <c r="AB2576" s="249"/>
    </row>
    <row r="2577" spans="1:28" hidden="1" outlineLevel="1">
      <c r="A2577" s="249"/>
      <c r="B2577" s="309" t="str">
        <f t="shared" ref="B2577:B2596" ca="1" si="3787">"RL Capex "&amp;OFFSET($C$6,0,A2553)</f>
        <v>RL Capex 2013</v>
      </c>
      <c r="C2577" s="396"/>
      <c r="D2577" s="400">
        <f ca="1">D2548</f>
        <v>0</v>
      </c>
      <c r="E2577" s="395">
        <f t="shared" ca="1" si="3768"/>
        <v>0</v>
      </c>
      <c r="F2577" s="395">
        <f t="shared" ca="1" si="3769"/>
        <v>0</v>
      </c>
      <c r="G2577" s="395">
        <f t="shared" ca="1" si="3770"/>
        <v>0</v>
      </c>
      <c r="H2577" s="395">
        <f t="shared" ca="1" si="3771"/>
        <v>0</v>
      </c>
      <c r="I2577" s="395">
        <f t="shared" ca="1" si="3772"/>
        <v>0</v>
      </c>
      <c r="J2577" s="395">
        <f t="shared" ca="1" si="3773"/>
        <v>0</v>
      </c>
      <c r="K2577" s="395">
        <f t="shared" ca="1" si="3774"/>
        <v>0</v>
      </c>
      <c r="L2577" s="395">
        <f t="shared" ca="1" si="3775"/>
        <v>0</v>
      </c>
      <c r="M2577" s="395">
        <f t="shared" ca="1" si="3776"/>
        <v>0</v>
      </c>
      <c r="N2577" s="395">
        <f t="shared" ca="1" si="3777"/>
        <v>0</v>
      </c>
      <c r="O2577" s="395">
        <f t="shared" ca="1" si="3778"/>
        <v>0</v>
      </c>
      <c r="P2577" s="395">
        <f t="shared" ca="1" si="3779"/>
        <v>0</v>
      </c>
      <c r="Q2577" s="395">
        <f t="shared" ca="1" si="3780"/>
        <v>0</v>
      </c>
      <c r="R2577" s="395">
        <f t="shared" ca="1" si="3781"/>
        <v>0</v>
      </c>
      <c r="S2577" s="395">
        <f t="shared" ca="1" si="3782"/>
        <v>0</v>
      </c>
      <c r="T2577" s="395">
        <f t="shared" ca="1" si="3783"/>
        <v>0</v>
      </c>
      <c r="U2577" s="395">
        <f t="shared" ca="1" si="3784"/>
        <v>0</v>
      </c>
      <c r="V2577" s="395">
        <f t="shared" ca="1" si="3785"/>
        <v>0</v>
      </c>
      <c r="W2577" s="395">
        <f t="shared" ca="1" si="3786"/>
        <v>0</v>
      </c>
      <c r="X2577" s="249"/>
      <c r="Y2577" s="249"/>
      <c r="Z2577" s="249"/>
      <c r="AA2577" s="249"/>
      <c r="AB2577" s="249"/>
    </row>
    <row r="2578" spans="1:28" hidden="1" outlineLevel="1">
      <c r="A2578" s="249"/>
      <c r="B2578" s="309" t="str">
        <f t="shared" ca="1" si="3787"/>
        <v>RL Capex 2014</v>
      </c>
      <c r="C2578" s="401"/>
      <c r="D2578" s="396"/>
      <c r="E2578" s="400">
        <f ca="1">E2548</f>
        <v>0</v>
      </c>
      <c r="F2578" s="395">
        <f t="shared" ca="1" si="3769"/>
        <v>0</v>
      </c>
      <c r="G2578" s="395">
        <f t="shared" ca="1" si="3770"/>
        <v>0</v>
      </c>
      <c r="H2578" s="395">
        <f t="shared" ca="1" si="3771"/>
        <v>0</v>
      </c>
      <c r="I2578" s="395">
        <f t="shared" ca="1" si="3772"/>
        <v>0</v>
      </c>
      <c r="J2578" s="395">
        <f t="shared" ca="1" si="3773"/>
        <v>0</v>
      </c>
      <c r="K2578" s="395">
        <f t="shared" ca="1" si="3774"/>
        <v>0</v>
      </c>
      <c r="L2578" s="395">
        <f t="shared" ca="1" si="3775"/>
        <v>0</v>
      </c>
      <c r="M2578" s="395">
        <f t="shared" ca="1" si="3776"/>
        <v>0</v>
      </c>
      <c r="N2578" s="395">
        <f t="shared" ca="1" si="3777"/>
        <v>0</v>
      </c>
      <c r="O2578" s="395">
        <f t="shared" ca="1" si="3778"/>
        <v>0</v>
      </c>
      <c r="P2578" s="395">
        <f t="shared" ca="1" si="3779"/>
        <v>0</v>
      </c>
      <c r="Q2578" s="395">
        <f t="shared" ca="1" si="3780"/>
        <v>0</v>
      </c>
      <c r="R2578" s="395">
        <f t="shared" ca="1" si="3781"/>
        <v>0</v>
      </c>
      <c r="S2578" s="395">
        <f t="shared" ca="1" si="3782"/>
        <v>0</v>
      </c>
      <c r="T2578" s="395">
        <f t="shared" ca="1" si="3783"/>
        <v>0</v>
      </c>
      <c r="U2578" s="395">
        <f t="shared" ca="1" si="3784"/>
        <v>0</v>
      </c>
      <c r="V2578" s="395">
        <f t="shared" ca="1" si="3785"/>
        <v>0</v>
      </c>
      <c r="W2578" s="395">
        <f t="shared" ca="1" si="3786"/>
        <v>0</v>
      </c>
      <c r="X2578" s="249"/>
      <c r="Y2578" s="249"/>
      <c r="Z2578" s="249"/>
      <c r="AA2578" s="249"/>
      <c r="AB2578" s="249"/>
    </row>
    <row r="2579" spans="1:28" hidden="1" outlineLevel="1">
      <c r="A2579" s="249"/>
      <c r="B2579" s="309" t="str">
        <f t="shared" ca="1" si="3787"/>
        <v>RL Capex 2015</v>
      </c>
      <c r="C2579" s="401"/>
      <c r="D2579" s="401"/>
      <c r="E2579" s="396"/>
      <c r="F2579" s="400">
        <f ca="1">F2548</f>
        <v>0</v>
      </c>
      <c r="G2579" s="395">
        <f t="shared" ca="1" si="3770"/>
        <v>0</v>
      </c>
      <c r="H2579" s="395">
        <f t="shared" ca="1" si="3771"/>
        <v>0</v>
      </c>
      <c r="I2579" s="395">
        <f t="shared" ca="1" si="3772"/>
        <v>0</v>
      </c>
      <c r="J2579" s="395">
        <f t="shared" ca="1" si="3773"/>
        <v>0</v>
      </c>
      <c r="K2579" s="395">
        <f t="shared" ca="1" si="3774"/>
        <v>0</v>
      </c>
      <c r="L2579" s="395">
        <f t="shared" ca="1" si="3775"/>
        <v>0</v>
      </c>
      <c r="M2579" s="395">
        <f t="shared" ca="1" si="3776"/>
        <v>0</v>
      </c>
      <c r="N2579" s="395">
        <f t="shared" ca="1" si="3777"/>
        <v>0</v>
      </c>
      <c r="O2579" s="395">
        <f t="shared" ca="1" si="3778"/>
        <v>0</v>
      </c>
      <c r="P2579" s="395">
        <f t="shared" ca="1" si="3779"/>
        <v>0</v>
      </c>
      <c r="Q2579" s="395">
        <f t="shared" ca="1" si="3780"/>
        <v>0</v>
      </c>
      <c r="R2579" s="395">
        <f t="shared" ca="1" si="3781"/>
        <v>0</v>
      </c>
      <c r="S2579" s="395">
        <f t="shared" ca="1" si="3782"/>
        <v>0</v>
      </c>
      <c r="T2579" s="395">
        <f t="shared" ca="1" si="3783"/>
        <v>0</v>
      </c>
      <c r="U2579" s="395">
        <f t="shared" ca="1" si="3784"/>
        <v>0</v>
      </c>
      <c r="V2579" s="395">
        <f t="shared" ca="1" si="3785"/>
        <v>0</v>
      </c>
      <c r="W2579" s="395">
        <f t="shared" ca="1" si="3786"/>
        <v>0</v>
      </c>
      <c r="X2579" s="249"/>
      <c r="Y2579" s="249"/>
      <c r="Z2579" s="249"/>
      <c r="AA2579" s="249"/>
      <c r="AB2579" s="249"/>
    </row>
    <row r="2580" spans="1:28" hidden="1" outlineLevel="1">
      <c r="A2580" s="249"/>
      <c r="B2580" s="309" t="str">
        <f t="shared" ca="1" si="3787"/>
        <v>RL Capex 2016</v>
      </c>
      <c r="C2580" s="401"/>
      <c r="D2580" s="401"/>
      <c r="E2580" s="401"/>
      <c r="F2580" s="396"/>
      <c r="G2580" s="400">
        <f ca="1">G2548</f>
        <v>0</v>
      </c>
      <c r="H2580" s="395">
        <f t="shared" ca="1" si="3771"/>
        <v>0</v>
      </c>
      <c r="I2580" s="395">
        <f t="shared" ca="1" si="3772"/>
        <v>0</v>
      </c>
      <c r="J2580" s="395">
        <f t="shared" ca="1" si="3773"/>
        <v>0</v>
      </c>
      <c r="K2580" s="395">
        <f t="shared" ca="1" si="3774"/>
        <v>0</v>
      </c>
      <c r="L2580" s="395">
        <f t="shared" ca="1" si="3775"/>
        <v>0</v>
      </c>
      <c r="M2580" s="395">
        <f t="shared" ca="1" si="3776"/>
        <v>0</v>
      </c>
      <c r="N2580" s="395">
        <f t="shared" ca="1" si="3777"/>
        <v>0</v>
      </c>
      <c r="O2580" s="395">
        <f t="shared" ca="1" si="3778"/>
        <v>0</v>
      </c>
      <c r="P2580" s="395">
        <f t="shared" ca="1" si="3779"/>
        <v>0</v>
      </c>
      <c r="Q2580" s="395">
        <f t="shared" ca="1" si="3780"/>
        <v>0</v>
      </c>
      <c r="R2580" s="395">
        <f t="shared" ca="1" si="3781"/>
        <v>0</v>
      </c>
      <c r="S2580" s="395">
        <f t="shared" ca="1" si="3782"/>
        <v>0</v>
      </c>
      <c r="T2580" s="395">
        <f t="shared" ca="1" si="3783"/>
        <v>0</v>
      </c>
      <c r="U2580" s="395">
        <f t="shared" ca="1" si="3784"/>
        <v>0</v>
      </c>
      <c r="V2580" s="395">
        <f t="shared" ca="1" si="3785"/>
        <v>0</v>
      </c>
      <c r="W2580" s="395">
        <f t="shared" ca="1" si="3786"/>
        <v>0</v>
      </c>
      <c r="X2580" s="249"/>
      <c r="Y2580" s="249"/>
      <c r="Z2580" s="249"/>
      <c r="AA2580" s="249"/>
      <c r="AB2580" s="249"/>
    </row>
    <row r="2581" spans="1:28" hidden="1" outlineLevel="1">
      <c r="A2581" s="249"/>
      <c r="B2581" s="309" t="str">
        <f t="shared" ca="1" si="3787"/>
        <v>RL Capex 2017</v>
      </c>
      <c r="C2581" s="401"/>
      <c r="D2581" s="401"/>
      <c r="E2581" s="401"/>
      <c r="F2581" s="401"/>
      <c r="G2581" s="396"/>
      <c r="H2581" s="400">
        <f ca="1">H2548</f>
        <v>0</v>
      </c>
      <c r="I2581" s="395">
        <f t="shared" ca="1" si="3772"/>
        <v>0</v>
      </c>
      <c r="J2581" s="395">
        <f t="shared" ca="1" si="3773"/>
        <v>0</v>
      </c>
      <c r="K2581" s="395">
        <f t="shared" ca="1" si="3774"/>
        <v>0</v>
      </c>
      <c r="L2581" s="395">
        <f t="shared" ca="1" si="3775"/>
        <v>0</v>
      </c>
      <c r="M2581" s="395">
        <f t="shared" ca="1" si="3776"/>
        <v>0</v>
      </c>
      <c r="N2581" s="395">
        <f t="shared" ca="1" si="3777"/>
        <v>0</v>
      </c>
      <c r="O2581" s="395">
        <f t="shared" ca="1" si="3778"/>
        <v>0</v>
      </c>
      <c r="P2581" s="395">
        <f t="shared" ca="1" si="3779"/>
        <v>0</v>
      </c>
      <c r="Q2581" s="395">
        <f t="shared" ca="1" si="3780"/>
        <v>0</v>
      </c>
      <c r="R2581" s="395">
        <f t="shared" ca="1" si="3781"/>
        <v>0</v>
      </c>
      <c r="S2581" s="395">
        <f t="shared" ca="1" si="3782"/>
        <v>0</v>
      </c>
      <c r="T2581" s="395">
        <f t="shared" ca="1" si="3783"/>
        <v>0</v>
      </c>
      <c r="U2581" s="395">
        <f t="shared" ca="1" si="3784"/>
        <v>0</v>
      </c>
      <c r="V2581" s="395">
        <f t="shared" ca="1" si="3785"/>
        <v>0</v>
      </c>
      <c r="W2581" s="395">
        <f t="shared" ca="1" si="3786"/>
        <v>0</v>
      </c>
      <c r="X2581" s="249"/>
      <c r="Y2581" s="249"/>
      <c r="Z2581" s="249"/>
      <c r="AA2581" s="249"/>
      <c r="AB2581" s="249"/>
    </row>
    <row r="2582" spans="1:28" hidden="1" outlineLevel="1">
      <c r="A2582" s="249"/>
      <c r="B2582" s="309" t="str">
        <f t="shared" ca="1" si="3787"/>
        <v>RL Capex 2018</v>
      </c>
      <c r="C2582" s="401"/>
      <c r="D2582" s="401"/>
      <c r="E2582" s="401"/>
      <c r="F2582" s="401"/>
      <c r="G2582" s="401"/>
      <c r="H2582" s="396"/>
      <c r="I2582" s="400">
        <f ca="1">I2548</f>
        <v>0</v>
      </c>
      <c r="J2582" s="395">
        <f t="shared" ca="1" si="3773"/>
        <v>0</v>
      </c>
      <c r="K2582" s="395">
        <f t="shared" ca="1" si="3774"/>
        <v>0</v>
      </c>
      <c r="L2582" s="395">
        <f t="shared" ca="1" si="3775"/>
        <v>0</v>
      </c>
      <c r="M2582" s="395">
        <f t="shared" ca="1" si="3776"/>
        <v>0</v>
      </c>
      <c r="N2582" s="395">
        <f t="shared" ca="1" si="3777"/>
        <v>0</v>
      </c>
      <c r="O2582" s="395">
        <f t="shared" ca="1" si="3778"/>
        <v>0</v>
      </c>
      <c r="P2582" s="395">
        <f t="shared" ca="1" si="3779"/>
        <v>0</v>
      </c>
      <c r="Q2582" s="395">
        <f t="shared" ca="1" si="3780"/>
        <v>0</v>
      </c>
      <c r="R2582" s="395">
        <f t="shared" ca="1" si="3781"/>
        <v>0</v>
      </c>
      <c r="S2582" s="395">
        <f t="shared" ca="1" si="3782"/>
        <v>0</v>
      </c>
      <c r="T2582" s="395">
        <f t="shared" ca="1" si="3783"/>
        <v>0</v>
      </c>
      <c r="U2582" s="395">
        <f t="shared" ca="1" si="3784"/>
        <v>0</v>
      </c>
      <c r="V2582" s="395">
        <f t="shared" ca="1" si="3785"/>
        <v>0</v>
      </c>
      <c r="W2582" s="395">
        <f t="shared" ca="1" si="3786"/>
        <v>0</v>
      </c>
      <c r="X2582" s="249"/>
      <c r="Y2582" s="249"/>
      <c r="Z2582" s="249"/>
      <c r="AA2582" s="249"/>
      <c r="AB2582" s="249"/>
    </row>
    <row r="2583" spans="1:28" hidden="1" outlineLevel="1">
      <c r="A2583" s="249"/>
      <c r="B2583" s="309" t="str">
        <f t="shared" ca="1" si="3787"/>
        <v>RL Capex 2019</v>
      </c>
      <c r="C2583" s="401"/>
      <c r="D2583" s="401"/>
      <c r="E2583" s="401"/>
      <c r="F2583" s="401"/>
      <c r="G2583" s="401"/>
      <c r="H2583" s="401"/>
      <c r="I2583" s="396"/>
      <c r="J2583" s="400">
        <f ca="1">J2548</f>
        <v>0</v>
      </c>
      <c r="K2583" s="395">
        <f t="shared" ca="1" si="3774"/>
        <v>0</v>
      </c>
      <c r="L2583" s="395">
        <f t="shared" ca="1" si="3775"/>
        <v>0</v>
      </c>
      <c r="M2583" s="395">
        <f t="shared" ca="1" si="3776"/>
        <v>0</v>
      </c>
      <c r="N2583" s="395">
        <f t="shared" ca="1" si="3777"/>
        <v>0</v>
      </c>
      <c r="O2583" s="395">
        <f t="shared" ca="1" si="3778"/>
        <v>0</v>
      </c>
      <c r="P2583" s="395">
        <f t="shared" ca="1" si="3779"/>
        <v>0</v>
      </c>
      <c r="Q2583" s="395">
        <f t="shared" ca="1" si="3780"/>
        <v>0</v>
      </c>
      <c r="R2583" s="395">
        <f t="shared" ca="1" si="3781"/>
        <v>0</v>
      </c>
      <c r="S2583" s="395">
        <f t="shared" ca="1" si="3782"/>
        <v>0</v>
      </c>
      <c r="T2583" s="395">
        <f t="shared" ca="1" si="3783"/>
        <v>0</v>
      </c>
      <c r="U2583" s="395">
        <f t="shared" ca="1" si="3784"/>
        <v>0</v>
      </c>
      <c r="V2583" s="395">
        <f t="shared" ca="1" si="3785"/>
        <v>0</v>
      </c>
      <c r="W2583" s="395">
        <f t="shared" ca="1" si="3786"/>
        <v>0</v>
      </c>
      <c r="X2583" s="249"/>
      <c r="Y2583" s="249"/>
      <c r="Z2583" s="249"/>
      <c r="AA2583" s="249"/>
      <c r="AB2583" s="249"/>
    </row>
    <row r="2584" spans="1:28" hidden="1" outlineLevel="1">
      <c r="A2584" s="249"/>
      <c r="B2584" s="309" t="str">
        <f t="shared" ca="1" si="3787"/>
        <v>RL Capex 2020</v>
      </c>
      <c r="C2584" s="401"/>
      <c r="D2584" s="401"/>
      <c r="E2584" s="401"/>
      <c r="F2584" s="401"/>
      <c r="G2584" s="401"/>
      <c r="H2584" s="401"/>
      <c r="I2584" s="401"/>
      <c r="J2584" s="396"/>
      <c r="K2584" s="400">
        <f ca="1">K2548</f>
        <v>0</v>
      </c>
      <c r="L2584" s="395">
        <f t="shared" ca="1" si="3775"/>
        <v>0</v>
      </c>
      <c r="M2584" s="395">
        <f t="shared" ca="1" si="3776"/>
        <v>0</v>
      </c>
      <c r="N2584" s="395">
        <f t="shared" ca="1" si="3777"/>
        <v>0</v>
      </c>
      <c r="O2584" s="395">
        <f t="shared" ca="1" si="3778"/>
        <v>0</v>
      </c>
      <c r="P2584" s="395">
        <f t="shared" ca="1" si="3779"/>
        <v>0</v>
      </c>
      <c r="Q2584" s="395">
        <f t="shared" ca="1" si="3780"/>
        <v>0</v>
      </c>
      <c r="R2584" s="395">
        <f t="shared" ca="1" si="3781"/>
        <v>0</v>
      </c>
      <c r="S2584" s="395">
        <f t="shared" ca="1" si="3782"/>
        <v>0</v>
      </c>
      <c r="T2584" s="395">
        <f t="shared" ca="1" si="3783"/>
        <v>0</v>
      </c>
      <c r="U2584" s="395">
        <f t="shared" ca="1" si="3784"/>
        <v>0</v>
      </c>
      <c r="V2584" s="395">
        <f t="shared" ca="1" si="3785"/>
        <v>0</v>
      </c>
      <c r="W2584" s="395">
        <f t="shared" ca="1" si="3786"/>
        <v>0</v>
      </c>
      <c r="X2584" s="249"/>
      <c r="Y2584" s="249"/>
      <c r="Z2584" s="249"/>
      <c r="AA2584" s="249"/>
      <c r="AB2584" s="249"/>
    </row>
    <row r="2585" spans="1:28" hidden="1" outlineLevel="1">
      <c r="A2585" s="249"/>
      <c r="B2585" s="309" t="str">
        <f t="shared" ca="1" si="3787"/>
        <v>RL Capex 2021</v>
      </c>
      <c r="C2585" s="401"/>
      <c r="D2585" s="401"/>
      <c r="E2585" s="401"/>
      <c r="F2585" s="401"/>
      <c r="G2585" s="401"/>
      <c r="H2585" s="401"/>
      <c r="I2585" s="401"/>
      <c r="J2585" s="401"/>
      <c r="K2585" s="396"/>
      <c r="L2585" s="400">
        <f ca="1">L2548</f>
        <v>0</v>
      </c>
      <c r="M2585" s="395">
        <f t="shared" ca="1" si="3776"/>
        <v>0</v>
      </c>
      <c r="N2585" s="395">
        <f t="shared" ca="1" si="3777"/>
        <v>0</v>
      </c>
      <c r="O2585" s="395">
        <f t="shared" ca="1" si="3778"/>
        <v>0</v>
      </c>
      <c r="P2585" s="395">
        <f t="shared" ca="1" si="3779"/>
        <v>0</v>
      </c>
      <c r="Q2585" s="395">
        <f t="shared" ca="1" si="3780"/>
        <v>0</v>
      </c>
      <c r="R2585" s="395">
        <f t="shared" ca="1" si="3781"/>
        <v>0</v>
      </c>
      <c r="S2585" s="395">
        <f t="shared" ca="1" si="3782"/>
        <v>0</v>
      </c>
      <c r="T2585" s="395">
        <f t="shared" ca="1" si="3783"/>
        <v>0</v>
      </c>
      <c r="U2585" s="395">
        <f t="shared" ca="1" si="3784"/>
        <v>0</v>
      </c>
      <c r="V2585" s="395">
        <f t="shared" ca="1" si="3785"/>
        <v>0</v>
      </c>
      <c r="W2585" s="395">
        <f t="shared" ca="1" si="3786"/>
        <v>0</v>
      </c>
      <c r="X2585" s="249"/>
      <c r="Y2585" s="249"/>
      <c r="Z2585" s="249"/>
      <c r="AA2585" s="249"/>
      <c r="AB2585" s="249"/>
    </row>
    <row r="2586" spans="1:28" hidden="1" outlineLevel="1">
      <c r="A2586" s="249"/>
      <c r="B2586" s="309" t="str">
        <f t="shared" ca="1" si="3787"/>
        <v>RL Capex 2022</v>
      </c>
      <c r="C2586" s="401"/>
      <c r="D2586" s="401"/>
      <c r="E2586" s="401"/>
      <c r="F2586" s="401"/>
      <c r="G2586" s="401"/>
      <c r="H2586" s="401"/>
      <c r="I2586" s="401"/>
      <c r="J2586" s="401"/>
      <c r="K2586" s="401"/>
      <c r="L2586" s="396"/>
      <c r="M2586" s="400">
        <f ca="1">M2548</f>
        <v>0</v>
      </c>
      <c r="N2586" s="395">
        <f t="shared" ca="1" si="3777"/>
        <v>0</v>
      </c>
      <c r="O2586" s="395">
        <f t="shared" ca="1" si="3778"/>
        <v>0</v>
      </c>
      <c r="P2586" s="395">
        <f t="shared" ca="1" si="3779"/>
        <v>0</v>
      </c>
      <c r="Q2586" s="395">
        <f t="shared" ca="1" si="3780"/>
        <v>0</v>
      </c>
      <c r="R2586" s="395">
        <f t="shared" ca="1" si="3781"/>
        <v>0</v>
      </c>
      <c r="S2586" s="395">
        <f t="shared" ca="1" si="3782"/>
        <v>0</v>
      </c>
      <c r="T2586" s="395">
        <f t="shared" ca="1" si="3783"/>
        <v>0</v>
      </c>
      <c r="U2586" s="395">
        <f t="shared" ca="1" si="3784"/>
        <v>0</v>
      </c>
      <c r="V2586" s="395">
        <f t="shared" ca="1" si="3785"/>
        <v>0</v>
      </c>
      <c r="W2586" s="395">
        <f t="shared" ca="1" si="3786"/>
        <v>0</v>
      </c>
      <c r="X2586" s="249"/>
      <c r="Y2586" s="249"/>
      <c r="Z2586" s="249"/>
      <c r="AA2586" s="249"/>
      <c r="AB2586" s="249"/>
    </row>
    <row r="2587" spans="1:28" hidden="1" outlineLevel="1">
      <c r="A2587" s="249"/>
      <c r="B2587" s="309" t="str">
        <f t="shared" ca="1" si="3787"/>
        <v>RL Capex 2023</v>
      </c>
      <c r="C2587" s="401"/>
      <c r="D2587" s="401"/>
      <c r="E2587" s="401"/>
      <c r="F2587" s="401"/>
      <c r="G2587" s="401"/>
      <c r="H2587" s="401"/>
      <c r="I2587" s="401"/>
      <c r="J2587" s="401"/>
      <c r="K2587" s="401"/>
      <c r="L2587" s="401"/>
      <c r="M2587" s="396"/>
      <c r="N2587" s="400">
        <f>N2548</f>
        <v>0</v>
      </c>
      <c r="O2587" s="395">
        <f t="shared" si="3778"/>
        <v>0</v>
      </c>
      <c r="P2587" s="395">
        <f t="shared" si="3779"/>
        <v>0</v>
      </c>
      <c r="Q2587" s="395">
        <f t="shared" si="3780"/>
        <v>0</v>
      </c>
      <c r="R2587" s="395">
        <f t="shared" si="3781"/>
        <v>0</v>
      </c>
      <c r="S2587" s="395">
        <f t="shared" si="3782"/>
        <v>0</v>
      </c>
      <c r="T2587" s="395">
        <f t="shared" si="3783"/>
        <v>0</v>
      </c>
      <c r="U2587" s="395">
        <f t="shared" si="3784"/>
        <v>0</v>
      </c>
      <c r="V2587" s="395">
        <f t="shared" si="3785"/>
        <v>0</v>
      </c>
      <c r="W2587" s="395">
        <f t="shared" si="3786"/>
        <v>0</v>
      </c>
      <c r="X2587" s="249"/>
      <c r="Y2587" s="249"/>
      <c r="Z2587" s="249"/>
      <c r="AA2587" s="249"/>
      <c r="AB2587" s="249"/>
    </row>
    <row r="2588" spans="1:28" hidden="1" outlineLevel="1">
      <c r="A2588" s="249"/>
      <c r="B2588" s="309" t="str">
        <f t="shared" ca="1" si="3787"/>
        <v>RL Capex 2024</v>
      </c>
      <c r="C2588" s="401"/>
      <c r="D2588" s="401"/>
      <c r="E2588" s="401"/>
      <c r="F2588" s="401"/>
      <c r="G2588" s="401"/>
      <c r="H2588" s="401"/>
      <c r="I2588" s="401"/>
      <c r="J2588" s="401"/>
      <c r="K2588" s="401"/>
      <c r="L2588" s="401"/>
      <c r="M2588" s="401"/>
      <c r="N2588" s="396"/>
      <c r="O2588" s="400">
        <f>O2548</f>
        <v>0</v>
      </c>
      <c r="P2588" s="395">
        <f t="shared" si="3779"/>
        <v>0</v>
      </c>
      <c r="Q2588" s="395">
        <f t="shared" si="3780"/>
        <v>0</v>
      </c>
      <c r="R2588" s="395">
        <f t="shared" si="3781"/>
        <v>0</v>
      </c>
      <c r="S2588" s="395">
        <f t="shared" si="3782"/>
        <v>0</v>
      </c>
      <c r="T2588" s="395">
        <f t="shared" si="3783"/>
        <v>0</v>
      </c>
      <c r="U2588" s="395">
        <f t="shared" si="3784"/>
        <v>0</v>
      </c>
      <c r="V2588" s="395">
        <f t="shared" si="3785"/>
        <v>0</v>
      </c>
      <c r="W2588" s="395">
        <f t="shared" si="3786"/>
        <v>0</v>
      </c>
      <c r="X2588" s="249"/>
      <c r="Y2588" s="249"/>
      <c r="Z2588" s="249"/>
      <c r="AA2588" s="249"/>
      <c r="AB2588" s="249"/>
    </row>
    <row r="2589" spans="1:28" hidden="1" outlineLevel="1">
      <c r="A2589" s="249"/>
      <c r="B2589" s="309" t="str">
        <f t="shared" ca="1" si="3787"/>
        <v>RL Capex 2025</v>
      </c>
      <c r="C2589" s="401"/>
      <c r="D2589" s="401"/>
      <c r="E2589" s="401"/>
      <c r="F2589" s="401"/>
      <c r="G2589" s="401"/>
      <c r="H2589" s="401"/>
      <c r="I2589" s="401"/>
      <c r="J2589" s="401"/>
      <c r="K2589" s="401"/>
      <c r="L2589" s="401"/>
      <c r="M2589" s="401"/>
      <c r="N2589" s="401"/>
      <c r="O2589" s="396"/>
      <c r="P2589" s="400">
        <f>P2548</f>
        <v>0</v>
      </c>
      <c r="Q2589" s="395">
        <f t="shared" si="3780"/>
        <v>0</v>
      </c>
      <c r="R2589" s="395">
        <f t="shared" si="3781"/>
        <v>0</v>
      </c>
      <c r="S2589" s="395">
        <f t="shared" si="3782"/>
        <v>0</v>
      </c>
      <c r="T2589" s="395">
        <f t="shared" si="3783"/>
        <v>0</v>
      </c>
      <c r="U2589" s="395">
        <f t="shared" si="3784"/>
        <v>0</v>
      </c>
      <c r="V2589" s="395">
        <f t="shared" si="3785"/>
        <v>0</v>
      </c>
      <c r="W2589" s="395">
        <f t="shared" si="3786"/>
        <v>0</v>
      </c>
      <c r="X2589" s="249"/>
      <c r="Y2589" s="249"/>
      <c r="Z2589" s="249"/>
      <c r="AA2589" s="249"/>
      <c r="AB2589" s="249"/>
    </row>
    <row r="2590" spans="1:28" hidden="1" outlineLevel="1">
      <c r="A2590" s="249"/>
      <c r="B2590" s="309" t="str">
        <f t="shared" ca="1" si="3787"/>
        <v>RL Capex 2026</v>
      </c>
      <c r="C2590" s="401"/>
      <c r="D2590" s="401"/>
      <c r="E2590" s="401"/>
      <c r="F2590" s="401"/>
      <c r="G2590" s="401"/>
      <c r="H2590" s="401"/>
      <c r="I2590" s="401"/>
      <c r="J2590" s="401"/>
      <c r="K2590" s="401"/>
      <c r="L2590" s="401"/>
      <c r="M2590" s="401"/>
      <c r="N2590" s="401"/>
      <c r="O2590" s="401"/>
      <c r="P2590" s="396"/>
      <c r="Q2590" s="400">
        <f>Q2548</f>
        <v>0</v>
      </c>
      <c r="R2590" s="395">
        <f t="shared" si="3781"/>
        <v>0</v>
      </c>
      <c r="S2590" s="395">
        <f t="shared" si="3782"/>
        <v>0</v>
      </c>
      <c r="T2590" s="395">
        <f t="shared" si="3783"/>
        <v>0</v>
      </c>
      <c r="U2590" s="395">
        <f t="shared" si="3784"/>
        <v>0</v>
      </c>
      <c r="V2590" s="395">
        <f t="shared" si="3785"/>
        <v>0</v>
      </c>
      <c r="W2590" s="395">
        <f t="shared" si="3786"/>
        <v>0</v>
      </c>
      <c r="X2590" s="249"/>
      <c r="Y2590" s="249"/>
      <c r="Z2590" s="249"/>
      <c r="AA2590" s="249"/>
      <c r="AB2590" s="249"/>
    </row>
    <row r="2591" spans="1:28" hidden="1" outlineLevel="1">
      <c r="A2591" s="249"/>
      <c r="B2591" s="309" t="str">
        <f t="shared" ca="1" si="3787"/>
        <v>RL Capex 2027</v>
      </c>
      <c r="C2591" s="401"/>
      <c r="D2591" s="401"/>
      <c r="E2591" s="401"/>
      <c r="F2591" s="401"/>
      <c r="G2591" s="401"/>
      <c r="H2591" s="401"/>
      <c r="I2591" s="401"/>
      <c r="J2591" s="401"/>
      <c r="K2591" s="401"/>
      <c r="L2591" s="401"/>
      <c r="M2591" s="401"/>
      <c r="N2591" s="401"/>
      <c r="O2591" s="401"/>
      <c r="P2591" s="401"/>
      <c r="Q2591" s="396"/>
      <c r="R2591" s="400">
        <f>R2548</f>
        <v>0</v>
      </c>
      <c r="S2591" s="395">
        <f t="shared" si="3782"/>
        <v>0</v>
      </c>
      <c r="T2591" s="395">
        <f t="shared" si="3783"/>
        <v>0</v>
      </c>
      <c r="U2591" s="395">
        <f t="shared" si="3784"/>
        <v>0</v>
      </c>
      <c r="V2591" s="395">
        <f t="shared" si="3785"/>
        <v>0</v>
      </c>
      <c r="W2591" s="395">
        <f t="shared" si="3786"/>
        <v>0</v>
      </c>
      <c r="X2591" s="249"/>
      <c r="Y2591" s="249"/>
      <c r="Z2591" s="249"/>
      <c r="AA2591" s="249"/>
      <c r="AB2591" s="249"/>
    </row>
    <row r="2592" spans="1:28" hidden="1" outlineLevel="1">
      <c r="A2592" s="249"/>
      <c r="B2592" s="309" t="str">
        <f t="shared" ca="1" si="3787"/>
        <v>RL Capex 2028</v>
      </c>
      <c r="C2592" s="401"/>
      <c r="D2592" s="401"/>
      <c r="E2592" s="401"/>
      <c r="F2592" s="401"/>
      <c r="G2592" s="401"/>
      <c r="H2592" s="401"/>
      <c r="I2592" s="401"/>
      <c r="J2592" s="401"/>
      <c r="K2592" s="401"/>
      <c r="L2592" s="401"/>
      <c r="M2592" s="401"/>
      <c r="N2592" s="401"/>
      <c r="O2592" s="401"/>
      <c r="P2592" s="401"/>
      <c r="Q2592" s="401"/>
      <c r="R2592" s="396"/>
      <c r="S2592" s="400">
        <f>S2548</f>
        <v>0</v>
      </c>
      <c r="T2592" s="395">
        <f t="shared" si="3783"/>
        <v>0</v>
      </c>
      <c r="U2592" s="395">
        <f t="shared" si="3784"/>
        <v>0</v>
      </c>
      <c r="V2592" s="395">
        <f t="shared" si="3785"/>
        <v>0</v>
      </c>
      <c r="W2592" s="395">
        <f t="shared" si="3786"/>
        <v>0</v>
      </c>
      <c r="X2592" s="249"/>
      <c r="Y2592" s="249"/>
      <c r="Z2592" s="249"/>
      <c r="AA2592" s="249"/>
      <c r="AB2592" s="249"/>
    </row>
    <row r="2593" spans="1:28" hidden="1" outlineLevel="1">
      <c r="A2593" s="249"/>
      <c r="B2593" s="309" t="str">
        <f t="shared" ca="1" si="3787"/>
        <v>RL Capex 2029</v>
      </c>
      <c r="C2593" s="401"/>
      <c r="D2593" s="401"/>
      <c r="E2593" s="401"/>
      <c r="F2593" s="401"/>
      <c r="G2593" s="401"/>
      <c r="H2593" s="401"/>
      <c r="I2593" s="401"/>
      <c r="J2593" s="401"/>
      <c r="K2593" s="401"/>
      <c r="L2593" s="401"/>
      <c r="M2593" s="401"/>
      <c r="N2593" s="401"/>
      <c r="O2593" s="401"/>
      <c r="P2593" s="401"/>
      <c r="Q2593" s="401"/>
      <c r="R2593" s="401"/>
      <c r="S2593" s="396"/>
      <c r="T2593" s="400">
        <f>T2548</f>
        <v>0</v>
      </c>
      <c r="U2593" s="395">
        <f t="shared" si="3784"/>
        <v>0</v>
      </c>
      <c r="V2593" s="395">
        <f t="shared" si="3785"/>
        <v>0</v>
      </c>
      <c r="W2593" s="395">
        <f t="shared" si="3786"/>
        <v>0</v>
      </c>
      <c r="X2593" s="249"/>
      <c r="Y2593" s="249"/>
      <c r="Z2593" s="249"/>
      <c r="AA2593" s="249"/>
      <c r="AB2593" s="249"/>
    </row>
    <row r="2594" spans="1:28" hidden="1" outlineLevel="1">
      <c r="A2594" s="249"/>
      <c r="B2594" s="309" t="str">
        <f t="shared" ca="1" si="3787"/>
        <v>RL Capex 2030</v>
      </c>
      <c r="C2594" s="401"/>
      <c r="D2594" s="401"/>
      <c r="E2594" s="401"/>
      <c r="F2594" s="401"/>
      <c r="G2594" s="401"/>
      <c r="H2594" s="401"/>
      <c r="I2594" s="401"/>
      <c r="J2594" s="401"/>
      <c r="K2594" s="401"/>
      <c r="L2594" s="401"/>
      <c r="M2594" s="401"/>
      <c r="N2594" s="401"/>
      <c r="O2594" s="401"/>
      <c r="P2594" s="401"/>
      <c r="Q2594" s="401"/>
      <c r="R2594" s="401"/>
      <c r="S2594" s="401"/>
      <c r="T2594" s="396"/>
      <c r="U2594" s="400">
        <f>U2548</f>
        <v>0</v>
      </c>
      <c r="V2594" s="395">
        <f t="shared" si="3785"/>
        <v>0</v>
      </c>
      <c r="W2594" s="395">
        <f t="shared" si="3786"/>
        <v>0</v>
      </c>
      <c r="X2594" s="249"/>
      <c r="Y2594" s="249"/>
      <c r="Z2594" s="249"/>
      <c r="AA2594" s="249"/>
      <c r="AB2594" s="249"/>
    </row>
    <row r="2595" spans="1:28" hidden="1" outlineLevel="1">
      <c r="A2595" s="249"/>
      <c r="B2595" s="309" t="str">
        <f t="shared" ca="1" si="3787"/>
        <v>RL Capex 2031</v>
      </c>
      <c r="C2595" s="401"/>
      <c r="D2595" s="401"/>
      <c r="E2595" s="401"/>
      <c r="F2595" s="401"/>
      <c r="G2595" s="401"/>
      <c r="H2595" s="401"/>
      <c r="I2595" s="401"/>
      <c r="J2595" s="401"/>
      <c r="K2595" s="401"/>
      <c r="L2595" s="401"/>
      <c r="M2595" s="401"/>
      <c r="N2595" s="401"/>
      <c r="O2595" s="401"/>
      <c r="P2595" s="401"/>
      <c r="Q2595" s="401"/>
      <c r="R2595" s="401"/>
      <c r="S2595" s="401"/>
      <c r="T2595" s="401"/>
      <c r="U2595" s="396"/>
      <c r="V2595" s="400">
        <f>V2548</f>
        <v>0</v>
      </c>
      <c r="W2595" s="395">
        <f>IF(V2595="n/a","n/a",MAX(0,V2595-1))</f>
        <v>0</v>
      </c>
      <c r="X2595" s="249"/>
      <c r="Y2595" s="249"/>
      <c r="Z2595" s="249"/>
      <c r="AA2595" s="249"/>
      <c r="AB2595" s="249"/>
    </row>
    <row r="2596" spans="1:28" hidden="1" outlineLevel="1">
      <c r="A2596" s="249"/>
      <c r="B2596" s="309" t="str">
        <f t="shared" ca="1" si="3787"/>
        <v>RL Capex 2032</v>
      </c>
      <c r="C2596" s="401"/>
      <c r="D2596" s="401"/>
      <c r="E2596" s="401"/>
      <c r="F2596" s="401"/>
      <c r="G2596" s="401"/>
      <c r="H2596" s="401"/>
      <c r="I2596" s="401"/>
      <c r="J2596" s="401"/>
      <c r="K2596" s="401"/>
      <c r="L2596" s="401"/>
      <c r="M2596" s="401"/>
      <c r="N2596" s="401"/>
      <c r="O2596" s="401"/>
      <c r="P2596" s="401"/>
      <c r="Q2596" s="401"/>
      <c r="R2596" s="401"/>
      <c r="S2596" s="401"/>
      <c r="T2596" s="401"/>
      <c r="U2596" s="401"/>
      <c r="V2596" s="396"/>
      <c r="W2596" s="395">
        <f>W2548</f>
        <v>0</v>
      </c>
      <c r="X2596" s="249"/>
      <c r="Y2596" s="249"/>
      <c r="Z2596" s="249"/>
      <c r="AA2596" s="249"/>
      <c r="AB2596" s="249"/>
    </row>
    <row r="2597" spans="1:28" hidden="1" outlineLevel="1">
      <c r="A2597" s="249"/>
      <c r="B2597" s="332"/>
      <c r="C2597" s="395"/>
      <c r="D2597" s="395"/>
      <c r="E2597" s="395"/>
      <c r="F2597" s="395"/>
      <c r="G2597" s="395"/>
      <c r="H2597" s="395"/>
      <c r="I2597" s="395"/>
      <c r="J2597" s="395"/>
      <c r="K2597" s="395"/>
      <c r="L2597" s="395"/>
      <c r="M2597" s="395"/>
      <c r="N2597" s="395"/>
      <c r="O2597" s="395"/>
      <c r="P2597" s="395"/>
      <c r="Q2597" s="395"/>
      <c r="R2597" s="395"/>
      <c r="S2597" s="395"/>
      <c r="T2597" s="395"/>
      <c r="U2597" s="395"/>
      <c r="V2597" s="395"/>
      <c r="W2597" s="395"/>
      <c r="X2597" s="249"/>
      <c r="Y2597" s="249"/>
      <c r="Z2597" s="249"/>
      <c r="AA2597" s="249"/>
      <c r="AB2597" s="249"/>
    </row>
    <row r="2598" spans="1:28" collapsed="1">
      <c r="A2598" s="322"/>
      <c r="B2598" s="336" t="s">
        <v>192</v>
      </c>
      <c r="C2598" s="460">
        <f ca="1">(IF(OR($C2548&lt;&gt;"n/a",C2548&lt;&gt;"n/a"),IF(SUM(C2551:C2573)=0,0,IF((SUMPRODUCT(C2551:C2573,C2575:C2597)/SUM(C2551:C2573))&lt;0,1,(SUMPRODUCT(C2551:C2573,C2575:C2597)/SUM(C2551:C2573)))),"n/a"))</f>
        <v>0</v>
      </c>
      <c r="D2598" s="460">
        <f ca="1">(IF(OR($C2548&lt;&gt;"n/a",D2548&lt;&gt;"n/a"),IF(SUM(D2551:D2573)=0,0,IF((SUMPRODUCT(D2551:D2573,D2575:D2597)/SUM(D2551:D2573))&lt;0,1,(SUMPRODUCT(D2551:D2573,D2575:D2597)/SUM(D2551:D2573)))),"n/a"))</f>
        <v>0</v>
      </c>
      <c r="E2598" s="460">
        <f t="shared" ref="E2598:W2598" ca="1" si="3788">(IF(OR($C2548&lt;&gt;"n/a",E2548&lt;&gt;"n/a"),IF(SUM(E2551:E2573)=0,0,IF((SUMPRODUCT(E2551:E2573,E2575:E2597)/SUM(E2551:E2573))&lt;0,1,(SUMPRODUCT(E2551:E2573,E2575:E2597)/SUM(E2551:E2573)))),"n/a"))</f>
        <v>0</v>
      </c>
      <c r="F2598" s="460">
        <f t="shared" ca="1" si="3788"/>
        <v>0</v>
      </c>
      <c r="G2598" s="460">
        <f t="shared" ca="1" si="3788"/>
        <v>0</v>
      </c>
      <c r="H2598" s="460">
        <f t="shared" ca="1" si="3788"/>
        <v>0</v>
      </c>
      <c r="I2598" s="460">
        <f t="shared" ca="1" si="3788"/>
        <v>0</v>
      </c>
      <c r="J2598" s="460">
        <f t="shared" ca="1" si="3788"/>
        <v>0</v>
      </c>
      <c r="K2598" s="460">
        <f t="shared" ca="1" si="3788"/>
        <v>0</v>
      </c>
      <c r="L2598" s="460">
        <f t="shared" ca="1" si="3788"/>
        <v>0</v>
      </c>
      <c r="M2598" s="460">
        <f t="shared" ca="1" si="3788"/>
        <v>0</v>
      </c>
      <c r="N2598" s="460">
        <f t="shared" ca="1" si="3788"/>
        <v>0</v>
      </c>
      <c r="O2598" s="460">
        <f t="shared" ca="1" si="3788"/>
        <v>0</v>
      </c>
      <c r="P2598" s="460">
        <f t="shared" ca="1" si="3788"/>
        <v>0</v>
      </c>
      <c r="Q2598" s="460">
        <f t="shared" ca="1" si="3788"/>
        <v>0</v>
      </c>
      <c r="R2598" s="460">
        <f t="shared" ca="1" si="3788"/>
        <v>0</v>
      </c>
      <c r="S2598" s="460">
        <f t="shared" ca="1" si="3788"/>
        <v>0</v>
      </c>
      <c r="T2598" s="460">
        <f t="shared" ca="1" si="3788"/>
        <v>0</v>
      </c>
      <c r="U2598" s="460">
        <f t="shared" ca="1" si="3788"/>
        <v>0</v>
      </c>
      <c r="V2598" s="460">
        <f t="shared" ca="1" si="3788"/>
        <v>0</v>
      </c>
      <c r="W2598" s="460">
        <f t="shared" ca="1" si="3788"/>
        <v>0</v>
      </c>
      <c r="X2598" s="249"/>
      <c r="Y2598" s="249"/>
      <c r="Z2598" s="249"/>
      <c r="AA2598" s="249"/>
      <c r="AB2598" s="249"/>
    </row>
    <row r="2599" spans="1:28">
      <c r="A2599" s="249"/>
      <c r="B2599" s="249"/>
      <c r="C2599" s="395"/>
      <c r="D2599" s="395"/>
      <c r="E2599" s="395"/>
      <c r="F2599" s="395"/>
      <c r="G2599" s="395"/>
      <c r="H2599" s="395"/>
      <c r="I2599" s="395"/>
      <c r="J2599" s="395"/>
      <c r="K2599" s="395"/>
      <c r="L2599" s="395"/>
      <c r="M2599" s="395"/>
      <c r="N2599" s="395"/>
      <c r="O2599" s="395"/>
      <c r="P2599" s="395"/>
      <c r="Q2599" s="395"/>
      <c r="R2599" s="395"/>
      <c r="S2599" s="395"/>
      <c r="T2599" s="395"/>
      <c r="U2599" s="395"/>
      <c r="V2599" s="395"/>
      <c r="W2599" s="395"/>
      <c r="X2599" s="249"/>
      <c r="Y2599" s="249"/>
      <c r="Z2599" s="249"/>
      <c r="AA2599" s="249"/>
      <c r="AB2599" s="249"/>
    </row>
    <row r="2600" spans="1:28">
      <c r="A2600" s="72" t="s">
        <v>152</v>
      </c>
      <c r="B2600" s="142">
        <f>VLOOKUP($A2600,'RFM input'!$E$7:$F$56,2,FALSE)</f>
        <v>0</v>
      </c>
      <c r="C2600" s="402"/>
      <c r="D2600" s="402"/>
      <c r="E2600" s="403"/>
      <c r="F2600" s="403"/>
      <c r="G2600" s="403"/>
      <c r="H2600" s="403"/>
      <c r="I2600" s="403"/>
      <c r="J2600" s="403"/>
      <c r="K2600" s="403"/>
      <c r="L2600" s="403"/>
      <c r="M2600" s="403"/>
      <c r="N2600" s="403"/>
      <c r="O2600" s="403"/>
      <c r="P2600" s="403"/>
      <c r="Q2600" s="403"/>
      <c r="R2600" s="403"/>
      <c r="S2600" s="403"/>
      <c r="T2600" s="403"/>
      <c r="U2600" s="403"/>
      <c r="V2600" s="403"/>
      <c r="W2600" s="403"/>
      <c r="X2600" s="249"/>
      <c r="Y2600" s="249"/>
      <c r="Z2600" s="249"/>
      <c r="AA2600" s="249"/>
      <c r="AB2600" s="249"/>
    </row>
    <row r="2601" spans="1:28">
      <c r="A2601" s="378">
        <f>VALUE(REPLACE(A2600,1,12,""))</f>
        <v>49</v>
      </c>
      <c r="B2601" s="317" t="s">
        <v>195</v>
      </c>
      <c r="C2601" s="389">
        <f ca="1">OFFSET('TAB roll forward'!$H$7,A2601,0)</f>
        <v>0</v>
      </c>
      <c r="D2601" s="404">
        <f ca="1">'RAB remaining lives'!D2606</f>
        <v>0</v>
      </c>
      <c r="E2601" s="404">
        <f ca="1">'RAB remaining lives'!E2606</f>
        <v>0</v>
      </c>
      <c r="F2601" s="404">
        <f ca="1">'RAB remaining lives'!F2606</f>
        <v>0</v>
      </c>
      <c r="G2601" s="404">
        <f ca="1">'RAB remaining lives'!G2606</f>
        <v>0</v>
      </c>
      <c r="H2601" s="404">
        <f ca="1">'RAB remaining lives'!H2606</f>
        <v>0</v>
      </c>
      <c r="I2601" s="404">
        <f ca="1">'RAB remaining lives'!I2606</f>
        <v>0</v>
      </c>
      <c r="J2601" s="404">
        <f ca="1">'RAB remaining lives'!J2606</f>
        <v>0</v>
      </c>
      <c r="K2601" s="404">
        <f ca="1">'RAB remaining lives'!K2606</f>
        <v>0</v>
      </c>
      <c r="L2601" s="404">
        <f ca="1">'RAB remaining lives'!L2606</f>
        <v>0</v>
      </c>
      <c r="M2601" s="404">
        <f ca="1">'RAB remaining lives'!M2606</f>
        <v>0</v>
      </c>
      <c r="N2601" s="404">
        <f>'RAB remaining lives'!N2606</f>
        <v>0</v>
      </c>
      <c r="O2601" s="404">
        <f>'RAB remaining lives'!O2606</f>
        <v>0</v>
      </c>
      <c r="P2601" s="404">
        <f>'RAB remaining lives'!P2606</f>
        <v>0</v>
      </c>
      <c r="Q2601" s="404">
        <f>'RAB remaining lives'!Q2606</f>
        <v>0</v>
      </c>
      <c r="R2601" s="404">
        <f>'RAB remaining lives'!R2606</f>
        <v>0</v>
      </c>
      <c r="S2601" s="404">
        <f>'RAB remaining lives'!S2606</f>
        <v>0</v>
      </c>
      <c r="T2601" s="404">
        <f>'RAB remaining lives'!T2606</f>
        <v>0</v>
      </c>
      <c r="U2601" s="404">
        <f>'RAB remaining lives'!U2606</f>
        <v>0</v>
      </c>
      <c r="V2601" s="404">
        <f>'RAB remaining lives'!V2606</f>
        <v>0</v>
      </c>
      <c r="W2601" s="404">
        <f>'RAB remaining lives'!W2606</f>
        <v>0</v>
      </c>
      <c r="X2601" s="249"/>
      <c r="Y2601" s="249"/>
      <c r="Z2601" s="249"/>
      <c r="AA2601" s="249"/>
      <c r="AB2601" s="249"/>
    </row>
    <row r="2602" spans="1:28">
      <c r="A2602" s="249"/>
      <c r="B2602" s="249" t="s">
        <v>326</v>
      </c>
      <c r="C2602" s="391">
        <f ca="1">OFFSET('RFM input'!$X$6,$A2601,0)</f>
        <v>0</v>
      </c>
      <c r="D2602" s="390">
        <f ca="1">OFFSET('RFM input'!$Y$6,$A2601,0)</f>
        <v>0</v>
      </c>
      <c r="E2602" s="390">
        <f ca="1">OFFSET('RFM input'!$Y$6,$A2601,0)</f>
        <v>0</v>
      </c>
      <c r="F2602" s="390">
        <f ca="1">OFFSET('RFM input'!$Y$6,$A2601,0)</f>
        <v>0</v>
      </c>
      <c r="G2602" s="390">
        <f ca="1">OFFSET('RFM input'!$Y$6,$A2601,0)</f>
        <v>0</v>
      </c>
      <c r="H2602" s="390">
        <f ca="1">OFFSET('RFM input'!$Y$6,$A2601,0)</f>
        <v>0</v>
      </c>
      <c r="I2602" s="390">
        <f ca="1">OFFSET('RFM input'!$Y$6,'TAB remaining lives'!$A2601,0)</f>
        <v>0</v>
      </c>
      <c r="J2602" s="390">
        <f ca="1">OFFSET('RFM input'!$Y$6,'TAB remaining lives'!$A2601,0)</f>
        <v>0</v>
      </c>
      <c r="K2602" s="390">
        <f ca="1">OFFSET('RFM input'!$Y$6,'TAB remaining lives'!$A2601,0)</f>
        <v>0</v>
      </c>
      <c r="L2602" s="390">
        <f ca="1">OFFSET('RFM input'!$Y$6,'TAB remaining lives'!$A2601,0)</f>
        <v>0</v>
      </c>
      <c r="M2602" s="390">
        <f ca="1">OFFSET('RFM input'!$Y$6,'TAB remaining lives'!$A2601,0)</f>
        <v>0</v>
      </c>
      <c r="N2602" s="390"/>
      <c r="O2602" s="390"/>
      <c r="P2602" s="390"/>
      <c r="Q2602" s="390"/>
      <c r="R2602" s="390"/>
      <c r="S2602" s="390"/>
      <c r="T2602" s="390"/>
      <c r="U2602" s="390"/>
      <c r="V2602" s="390"/>
      <c r="W2602" s="390"/>
      <c r="X2602" s="249"/>
      <c r="Y2602" s="249"/>
      <c r="Z2602" s="249"/>
      <c r="AA2602" s="249"/>
      <c r="AB2602" s="249"/>
    </row>
    <row r="2603" spans="1:28">
      <c r="A2603" s="249"/>
      <c r="B2603" s="317" t="s">
        <v>300</v>
      </c>
      <c r="C2603" s="392"/>
      <c r="D2603" s="393">
        <f ca="1">IF(D$6=(OFFSET('RFM input'!$G$60,0,'RFM input'!$AA$7)),OFFSET('RFM input'!$I$454,$A2601,0),0)</f>
        <v>0</v>
      </c>
      <c r="E2603" s="390">
        <f ca="1">IF(E$6=(OFFSET('RFM input'!$G$60,0,'RFM input'!$AA$7)),OFFSET('RFM input'!$I$454,$A2601,0),0)</f>
        <v>0</v>
      </c>
      <c r="F2603" s="390">
        <f ca="1">IF(F$6=(OFFSET('RFM input'!$G$60,0,'RFM input'!$AA$7)),OFFSET('RFM input'!$I$454,$A2601,0),0)</f>
        <v>0</v>
      </c>
      <c r="G2603" s="390">
        <f ca="1">IF(G$6=(OFFSET('RFM input'!$G$60,0,'RFM input'!$AA$7)),OFFSET('RFM input'!$I$454,$A2601,0),0)</f>
        <v>0</v>
      </c>
      <c r="H2603" s="390">
        <f ca="1">IF(H$6=(OFFSET('RFM input'!$G$60,0,'RFM input'!$AA$7)),OFFSET('RFM input'!$I$454,$A2601,0),0)</f>
        <v>0</v>
      </c>
      <c r="I2603" s="390">
        <f ca="1">IF(I$6=(OFFSET('RFM input'!$G$60,0,'RFM input'!$AA$7)),OFFSET('RFM input'!$I$454,$A2601,0),0)</f>
        <v>0</v>
      </c>
      <c r="J2603" s="390">
        <f ca="1">IF(J$6=(OFFSET('RFM input'!$G$60,0,'RFM input'!$AA$7)),OFFSET('RFM input'!$I$454,$A2601,0),0)</f>
        <v>0</v>
      </c>
      <c r="K2603" s="390">
        <f ca="1">IF(K$6=(OFFSET('RFM input'!$G$60,0,'RFM input'!$AA$7)),OFFSET('RFM input'!$I$454,$A2601,0),0)</f>
        <v>0</v>
      </c>
      <c r="L2603" s="390">
        <f ca="1">IF(L$6=(OFFSET('RFM input'!$G$60,0,'RFM input'!$AA$7)),OFFSET('RFM input'!$I$454,$A2601,0),0)</f>
        <v>0</v>
      </c>
      <c r="M2603" s="390">
        <f ca="1">IF(M$6=(OFFSET('RFM input'!$G$60,0,'RFM input'!$AA$7)),OFFSET('RFM input'!$I$454,$A2601,0),0)</f>
        <v>0</v>
      </c>
      <c r="N2603" s="390"/>
      <c r="O2603" s="390"/>
      <c r="P2603" s="390"/>
      <c r="Q2603" s="390"/>
      <c r="R2603" s="390"/>
      <c r="S2603" s="390"/>
      <c r="T2603" s="390"/>
      <c r="U2603" s="390"/>
      <c r="V2603" s="390"/>
      <c r="W2603" s="390"/>
      <c r="X2603" s="249"/>
      <c r="Y2603" s="249"/>
      <c r="Z2603" s="249"/>
      <c r="AA2603" s="249"/>
      <c r="AB2603" s="249"/>
    </row>
    <row r="2604" spans="1:28">
      <c r="A2604" s="249"/>
      <c r="B2604" s="317" t="s">
        <v>309</v>
      </c>
      <c r="C2604" s="392"/>
      <c r="D2604" s="391">
        <f ca="1">IF(D$6=(OFFSET('RFM input'!$G$60,0,'RFM input'!$AA$7)),OFFSET('RFM input'!$K$454,$A2601,0),0)</f>
        <v>0</v>
      </c>
      <c r="E2604" s="394">
        <f ca="1">IF(E$6=(OFFSET('RFM input'!$G$60,0,'RFM input'!$AA$7)),OFFSET('RFM input'!$K$454,$A2601,0),0)</f>
        <v>0</v>
      </c>
      <c r="F2604" s="394">
        <f ca="1">IF(F$6=(OFFSET('RFM input'!$G$60,0,'RFM input'!$AA$7)),OFFSET('RFM input'!$K$454,$A2601,0),0)</f>
        <v>0</v>
      </c>
      <c r="G2604" s="394">
        <f ca="1">IF(G$6=(OFFSET('RFM input'!$G$60,0,'RFM input'!$AA$7)),OFFSET('RFM input'!$K$454,$A2601,0),0)</f>
        <v>0</v>
      </c>
      <c r="H2604" s="394">
        <f ca="1">IF(H$6=(OFFSET('RFM input'!$G$60,0,'RFM input'!$AA$7)),OFFSET('RFM input'!$K$454,$A2601,0),0)</f>
        <v>0</v>
      </c>
      <c r="I2604" s="394">
        <f ca="1">IF(I$6=(OFFSET('RFM input'!$G$60,0,'RFM input'!$AA$7)),OFFSET('RFM input'!$K$454,$A2601,0),0)</f>
        <v>0</v>
      </c>
      <c r="J2604" s="394">
        <f ca="1">IF(J$6=(OFFSET('RFM input'!$G$60,0,'RFM input'!$AA$7)),OFFSET('RFM input'!$K$454,$A2601,0),0)</f>
        <v>0</v>
      </c>
      <c r="K2604" s="394">
        <f ca="1">IF(K$6=(OFFSET('RFM input'!$G$60,0,'RFM input'!$AA$7)),OFFSET('RFM input'!$K$454,$A2601,0),0)</f>
        <v>0</v>
      </c>
      <c r="L2604" s="394">
        <f ca="1">IF(L$6=(OFFSET('RFM input'!$G$60,0,'RFM input'!$AA$7)),OFFSET('RFM input'!$K$454,$A2601,0),0)</f>
        <v>0</v>
      </c>
      <c r="M2604" s="394">
        <f ca="1">IF(M$6=(OFFSET('RFM input'!$G$60,0,'RFM input'!$AA$7)),OFFSET('RFM input'!$K$454,$A2601,0),0)</f>
        <v>0</v>
      </c>
      <c r="N2604" s="394"/>
      <c r="O2604" s="394"/>
      <c r="P2604" s="394"/>
      <c r="Q2604" s="394"/>
      <c r="R2604" s="394"/>
      <c r="S2604" s="394"/>
      <c r="T2604" s="394"/>
      <c r="U2604" s="394"/>
      <c r="V2604" s="394"/>
      <c r="W2604" s="394"/>
      <c r="X2604" s="249"/>
      <c r="Y2604" s="249"/>
      <c r="Z2604" s="249"/>
      <c r="AA2604" s="249"/>
      <c r="AB2604" s="249"/>
    </row>
    <row r="2605" spans="1:28" hidden="1" outlineLevel="1">
      <c r="A2605" s="459">
        <v>-1</v>
      </c>
      <c r="B2605" s="309" t="s">
        <v>303</v>
      </c>
      <c r="C2605" s="395"/>
      <c r="D2605" s="395">
        <f t="shared" ref="D2605" ca="1" si="3789">IF(D2629="n/a",0,IF(AND(D2603=0,C2605=0),0,
IF(AND(D2603&lt;&gt;0,C2605=0),D2603,
IF(AND(D2604&lt;&gt;0,C2605&lt;&gt;0),(C2605-(C2605/C2629))+D2603,
IF(C2629&lt;1,0,(C2605-(C2605/C2629)))))))</f>
        <v>0</v>
      </c>
      <c r="E2605" s="395">
        <f t="shared" ref="E2605" ca="1" si="3790">IF(E2629="n/a",0,IF(AND(E2603=0,D2605=0),0,
IF(AND(E2603&lt;&gt;0,D2605=0),E2603,
IF(AND(E2604&lt;&gt;0,D2605&lt;&gt;0),(D2605-(D2605/D2629))+E2603,
IF(D2629&lt;1,0,(D2605-(D2605/D2629)))))))</f>
        <v>0</v>
      </c>
      <c r="F2605" s="395">
        <f t="shared" ref="F2605" ca="1" si="3791">IF(F2629="n/a",0,IF(AND(F2603=0,E2605=0),0,
IF(AND(F2603&lt;&gt;0,E2605=0),F2603,
IF(AND(F2604&lt;&gt;0,E2605&lt;&gt;0),(E2605-(E2605/E2629))+F2603,
IF(E2629&lt;1,0,(E2605-(E2605/E2629)))))))</f>
        <v>0</v>
      </c>
      <c r="G2605" s="395">
        <f t="shared" ref="G2605" ca="1" si="3792">IF(G2629="n/a",0,IF(AND(G2603=0,F2605=0),0,
IF(AND(G2603&lt;&gt;0,F2605=0),G2603,
IF(AND(G2604&lt;&gt;0,F2605&lt;&gt;0),(F2605-(F2605/F2629))+G2603,
IF(F2629&lt;1,0,(F2605-(F2605/F2629)))))))</f>
        <v>0</v>
      </c>
      <c r="H2605" s="395">
        <f ca="1">IF(H2629="n/a",0,IF(AND(H2603=0,G2605=0),0,
IF(AND(H2603&lt;&gt;0,G2605=0),H2603,
IF(AND(H2604&lt;&gt;0,G2605&lt;&gt;0),(G2605-(G2605/G2629))+H2603,
IF(G2629&lt;1,0,(G2605-(G2605/G2629)))))))</f>
        <v>0</v>
      </c>
      <c r="I2605" s="395">
        <f t="shared" ref="I2605" ca="1" si="3793">IF(I2629="n/a",0,IF(AND(I2603=0,H2605=0),0,
IF(AND(I2603&lt;&gt;0,H2605=0),I2603,
IF(AND(I2604&lt;&gt;0,H2605&lt;&gt;0),(H2605-(H2605/H2629))+I2603,
IF(H2629&lt;1,0,(H2605-(H2605/H2629)))))))</f>
        <v>0</v>
      </c>
      <c r="J2605" s="395">
        <f t="shared" ref="J2605" ca="1" si="3794">IF(J2629="n/a",0,IF(AND(J2603=0,I2605=0),0,
IF(AND(J2603&lt;&gt;0,I2605=0),J2603,
IF(AND(J2604&lt;&gt;0,I2605&lt;&gt;0),(I2605-(I2605/I2629))+J2603,
IF(I2629&lt;1,0,(I2605-(I2605/I2629)))))))</f>
        <v>0</v>
      </c>
      <c r="K2605" s="395">
        <f t="shared" ref="K2605" ca="1" si="3795">IF(K2629="n/a",0,IF(AND(K2603=0,J2605=0),0,
IF(AND(K2603&lt;&gt;0,J2605=0),K2603,
IF(AND(K2604&lt;&gt;0,J2605&lt;&gt;0),(J2605-(J2605/J2629))+K2603,
IF(J2629&lt;1,0,(J2605-(J2605/J2629)))))))</f>
        <v>0</v>
      </c>
      <c r="L2605" s="395">
        <f t="shared" ref="L2605" ca="1" si="3796">IF(L2629="n/a",0,IF(AND(L2603=0,K2605=0),0,
IF(AND(L2603&lt;&gt;0,K2605=0),L2603,
IF(AND(L2604&lt;&gt;0,K2605&lt;&gt;0),(K2605-(K2605/K2629))+L2603,
IF(K2629&lt;1,0,(K2605-(K2605/K2629)))))))</f>
        <v>0</v>
      </c>
      <c r="M2605" s="395">
        <f t="shared" ref="M2605" ca="1" si="3797">IF(M2629="n/a",0,IF(AND(M2603=0,L2605=0),0,
IF(AND(M2603&lt;&gt;0,L2605=0),M2603,
IF(AND(M2604&lt;&gt;0,L2605&lt;&gt;0),(L2605-(L2605/L2629))+M2603,
IF(L2629&lt;1,0,(L2605-(L2605/L2629)))))))</f>
        <v>0</v>
      </c>
      <c r="N2605" s="395">
        <f t="shared" ref="N2605" ca="1" si="3798">IF(N2629="n/a",0,IF(AND(N2603=0,M2605=0),0,
IF(AND(N2603&lt;&gt;0,M2605=0),N2603,
IF(AND(N2604&lt;&gt;0,M2605&lt;&gt;0),(M2605-(M2605/M2629))+N2603,
IF(M2629&lt;1,0,(M2605-(M2605/M2629)))))))</f>
        <v>0</v>
      </c>
      <c r="O2605" s="395">
        <f t="shared" ref="O2605" ca="1" si="3799">IF(O2629="n/a",0,IF(AND(O2603=0,N2605=0),0,
IF(AND(O2603&lt;&gt;0,N2605=0),O2603,
IF(AND(O2604&lt;&gt;0,N2605&lt;&gt;0),(N2605-(N2605/N2629))+O2603,
IF(N2629&lt;1,0,(N2605-(N2605/N2629)))))))</f>
        <v>0</v>
      </c>
      <c r="P2605" s="395">
        <f t="shared" ref="P2605" ca="1" si="3800">IF(P2629="n/a",0,IF(AND(P2603=0,O2605=0),0,
IF(AND(P2603&lt;&gt;0,O2605=0),P2603,
IF(AND(P2604&lt;&gt;0,O2605&lt;&gt;0),(O2605-(O2605/O2629))+P2603,
IF(O2629&lt;1,0,(O2605-(O2605/O2629)))))))</f>
        <v>0</v>
      </c>
      <c r="Q2605" s="395">
        <f t="shared" ref="Q2605" ca="1" si="3801">IF(Q2629="n/a",0,IF(AND(Q2603=0,P2605=0),0,
IF(AND(Q2603&lt;&gt;0,P2605=0),Q2603,
IF(AND(Q2604&lt;&gt;0,P2605&lt;&gt;0),(P2605-(P2605/P2629))+Q2603,
IF(P2629&lt;1,0,(P2605-(P2605/P2629)))))))</f>
        <v>0</v>
      </c>
      <c r="R2605" s="395">
        <f t="shared" ref="R2605" ca="1" si="3802">IF(R2629="n/a",0,IF(AND(R2603=0,Q2605=0),0,
IF(AND(R2603&lt;&gt;0,Q2605=0),R2603,
IF(AND(R2604&lt;&gt;0,Q2605&lt;&gt;0),(Q2605-(Q2605/Q2629))+R2603,
IF(Q2629&lt;1,0,(Q2605-(Q2605/Q2629)))))))</f>
        <v>0</v>
      </c>
      <c r="S2605" s="395">
        <f t="shared" ref="S2605" ca="1" si="3803">IF(S2629="n/a",0,IF(AND(S2603=0,R2605=0),0,
IF(AND(S2603&lt;&gt;0,R2605=0),S2603,
IF(AND(S2604&lt;&gt;0,R2605&lt;&gt;0),(R2605-(R2605/R2629))+S2603,
IF(R2629&lt;1,0,(R2605-(R2605/R2629)))))))</f>
        <v>0</v>
      </c>
      <c r="T2605" s="395">
        <f t="shared" ref="T2605" ca="1" si="3804">IF(T2629="n/a",0,IF(AND(T2603=0,S2605=0),0,
IF(AND(T2603&lt;&gt;0,S2605=0),T2603,
IF(AND(T2604&lt;&gt;0,S2605&lt;&gt;0),(S2605-(S2605/S2629))+T2603,
IF(S2629&lt;1,0,(S2605-(S2605/S2629)))))))</f>
        <v>0</v>
      </c>
      <c r="U2605" s="395">
        <f t="shared" ref="U2605" ca="1" si="3805">IF(U2629="n/a",0,IF(AND(U2603=0,T2605=0),0,
IF(AND(U2603&lt;&gt;0,T2605=0),U2603,
IF(AND(U2604&lt;&gt;0,T2605&lt;&gt;0),(T2605-(T2605/T2629))+U2603,
IF(T2629&lt;1,0,(T2605-(T2605/T2629)))))))</f>
        <v>0</v>
      </c>
      <c r="V2605" s="395">
        <f t="shared" ref="V2605" ca="1" si="3806">IF(V2629="n/a",0,IF(AND(V2603=0,U2605=0),0,
IF(AND(V2603&lt;&gt;0,U2605=0),V2603,
IF(AND(V2604&lt;&gt;0,U2605&lt;&gt;0),(U2605-(U2605/U2629))+V2603,
IF(U2629&lt;1,0,(U2605-(U2605/U2629)))))))</f>
        <v>0</v>
      </c>
      <c r="W2605" s="395">
        <f t="shared" ref="W2605" ca="1" si="3807">IF(W2629="n/a",0,IF(AND(W2603=0,V2605=0),0,
IF(AND(W2603&lt;&gt;0,V2605=0),W2603,
IF(AND(W2604&lt;&gt;0,V2605&lt;&gt;0),(V2605-(V2605/V2629))+W2603,
IF(V2629&lt;1,0,(V2605-(V2605/V2629)))))))</f>
        <v>0</v>
      </c>
      <c r="X2605" s="249"/>
      <c r="Y2605" s="249"/>
      <c r="Z2605" s="249"/>
      <c r="AA2605" s="249"/>
      <c r="AB2605" s="249"/>
    </row>
    <row r="2606" spans="1:28" hidden="1" outlineLevel="1">
      <c r="A2606" s="331">
        <v>0</v>
      </c>
      <c r="B2606" s="309" t="s">
        <v>194</v>
      </c>
      <c r="C2606" s="400">
        <f ca="1">C2601</f>
        <v>0</v>
      </c>
      <c r="D2606" s="395">
        <f ca="1">IF(C2630="n/a",C2606,IFERROR(IF((OFFSET($C2606,0,$A2606))&lt;0,
MIN(0,C2606-(OFFSET($C2606,0,$A2606)/(OFFSET($C2601,-$A2605,$A2606)))),
MAX(0,C2606-(OFFSET($C2606,0,$A2606)/(OFFSET($C2601,-$A2605,$A2606))))),0))</f>
        <v>0</v>
      </c>
      <c r="E2606" s="395">
        <f t="shared" ref="E2606" ca="1" si="3808">IF(D2630="n/a",D2606,IFERROR(IF((OFFSET($C2606,0,$A2606))&lt;0,
MIN(0,D2606-(OFFSET($C2606,0,$A2606)/(OFFSET($C2601,-$A2605,$A2606)))),
MAX(0,D2606-(OFFSET($C2606,0,$A2606)/(OFFSET($C2601,-$A2605,$A2606))))),0))</f>
        <v>0</v>
      </c>
      <c r="F2606" s="395">
        <f t="shared" ref="F2606:F2607" ca="1" si="3809">IF(E2630="n/a",E2606,IFERROR(IF((OFFSET($C2606,0,$A2606))&lt;0,
MIN(0,E2606-(OFFSET($C2606,0,$A2606)/(OFFSET($C2601,-$A2605,$A2606)))),
MAX(0,E2606-(OFFSET($C2606,0,$A2606)/(OFFSET($C2601,-$A2605,$A2606))))),0))</f>
        <v>0</v>
      </c>
      <c r="G2606" s="395">
        <f t="shared" ref="G2606:G2608" ca="1" si="3810">IF(F2630="n/a",F2606,IFERROR(IF((OFFSET($C2606,0,$A2606))&lt;0,
MIN(0,F2606-(OFFSET($C2606,0,$A2606)/(OFFSET($C2601,-$A2605,$A2606)))),
MAX(0,F2606-(OFFSET($C2606,0,$A2606)/(OFFSET($C2601,-$A2605,$A2606))))),0))</f>
        <v>0</v>
      </c>
      <c r="H2606" s="395">
        <f t="shared" ref="H2606:H2609" ca="1" si="3811">IF(G2630="n/a",G2606,IFERROR(IF((OFFSET($C2606,0,$A2606))&lt;0,
MIN(0,G2606-(OFFSET($C2606,0,$A2606)/(OFFSET($C2601,-$A2605,$A2606)))),
MAX(0,G2606-(OFFSET($C2606,0,$A2606)/(OFFSET($C2601,-$A2605,$A2606))))),0))</f>
        <v>0</v>
      </c>
      <c r="I2606" s="395">
        <f t="shared" ref="I2606:I2610" ca="1" si="3812">IF(H2630="n/a",H2606,IFERROR(IF((OFFSET($C2606,0,$A2606))&lt;0,
MIN(0,H2606-(OFFSET($C2606,0,$A2606)/(OFFSET($C2601,-$A2605,$A2606)))),
MAX(0,H2606-(OFFSET($C2606,0,$A2606)/(OFFSET($C2601,-$A2605,$A2606))))),0))</f>
        <v>0</v>
      </c>
      <c r="J2606" s="395">
        <f t="shared" ref="J2606:J2611" ca="1" si="3813">IF(I2630="n/a",I2606,IFERROR(IF((OFFSET($C2606,0,$A2606))&lt;0,
MIN(0,I2606-(OFFSET($C2606,0,$A2606)/(OFFSET($C2601,-$A2605,$A2606)))),
MAX(0,I2606-(OFFSET($C2606,0,$A2606)/(OFFSET($C2601,-$A2605,$A2606))))),0))</f>
        <v>0</v>
      </c>
      <c r="K2606" s="395">
        <f t="shared" ref="K2606:K2612" ca="1" si="3814">IF(J2630="n/a",J2606,IFERROR(IF((OFFSET($C2606,0,$A2606))&lt;0,
MIN(0,J2606-(OFFSET($C2606,0,$A2606)/(OFFSET($C2601,-$A2605,$A2606)))),
MAX(0,J2606-(OFFSET($C2606,0,$A2606)/(OFFSET($C2601,-$A2605,$A2606))))),0))</f>
        <v>0</v>
      </c>
      <c r="L2606" s="395">
        <f t="shared" ref="L2606:L2613" ca="1" si="3815">IF(K2630="n/a",K2606,IFERROR(IF((OFFSET($C2606,0,$A2606))&lt;0,
MIN(0,K2606-(OFFSET($C2606,0,$A2606)/(OFFSET($C2601,-$A2605,$A2606)))),
MAX(0,K2606-(OFFSET($C2606,0,$A2606)/(OFFSET($C2601,-$A2605,$A2606))))),0))</f>
        <v>0</v>
      </c>
      <c r="M2606" s="395">
        <f t="shared" ref="M2606:M2614" ca="1" si="3816">IF(L2630="n/a",L2606,IFERROR(IF((OFFSET($C2606,0,$A2606))&lt;0,
MIN(0,L2606-(OFFSET($C2606,0,$A2606)/(OFFSET($C2601,-$A2605,$A2606)))),
MAX(0,L2606-(OFFSET($C2606,0,$A2606)/(OFFSET($C2601,-$A2605,$A2606))))),0))</f>
        <v>0</v>
      </c>
      <c r="N2606" s="395">
        <f t="shared" ref="N2606:N2615" ca="1" si="3817">IF(M2630="n/a",M2606,IFERROR(IF((OFFSET($C2606,0,$A2606))&lt;0,
MIN(0,M2606-(OFFSET($C2606,0,$A2606)/(OFFSET($C2601,-$A2605,$A2606)))),
MAX(0,M2606-(OFFSET($C2606,0,$A2606)/(OFFSET($C2601,-$A2605,$A2606))))),0))</f>
        <v>0</v>
      </c>
      <c r="O2606" s="395">
        <f t="shared" ref="O2606:O2616" ca="1" si="3818">IF(N2630="n/a",N2606,IFERROR(IF((OFFSET($C2606,0,$A2606))&lt;0,
MIN(0,N2606-(OFFSET($C2606,0,$A2606)/(OFFSET($C2601,-$A2605,$A2606)))),
MAX(0,N2606-(OFFSET($C2606,0,$A2606)/(OFFSET($C2601,-$A2605,$A2606))))),0))</f>
        <v>0</v>
      </c>
      <c r="P2606" s="395">
        <f t="shared" ref="P2606:P2617" ca="1" si="3819">IF(O2630="n/a",O2606,IFERROR(IF((OFFSET($C2606,0,$A2606))&lt;0,
MIN(0,O2606-(OFFSET($C2606,0,$A2606)/(OFFSET($C2601,-$A2605,$A2606)))),
MAX(0,O2606-(OFFSET($C2606,0,$A2606)/(OFFSET($C2601,-$A2605,$A2606))))),0))</f>
        <v>0</v>
      </c>
      <c r="Q2606" s="395">
        <f t="shared" ref="Q2606:Q2618" ca="1" si="3820">IF(P2630="n/a",P2606,IFERROR(IF((OFFSET($C2606,0,$A2606))&lt;0,
MIN(0,P2606-(OFFSET($C2606,0,$A2606)/(OFFSET($C2601,-$A2605,$A2606)))),
MAX(0,P2606-(OFFSET($C2606,0,$A2606)/(OFFSET($C2601,-$A2605,$A2606))))),0))</f>
        <v>0</v>
      </c>
      <c r="R2606" s="395">
        <f t="shared" ref="R2606:R2619" ca="1" si="3821">IF(Q2630="n/a",Q2606,IFERROR(IF((OFFSET($C2606,0,$A2606))&lt;0,
MIN(0,Q2606-(OFFSET($C2606,0,$A2606)/(OFFSET($C2601,-$A2605,$A2606)))),
MAX(0,Q2606-(OFFSET($C2606,0,$A2606)/(OFFSET($C2601,-$A2605,$A2606))))),0))</f>
        <v>0</v>
      </c>
      <c r="S2606" s="395">
        <f t="shared" ref="S2606:S2620" ca="1" si="3822">IF(R2630="n/a",R2606,IFERROR(IF((OFFSET($C2606,0,$A2606))&lt;0,
MIN(0,R2606-(OFFSET($C2606,0,$A2606)/(OFFSET($C2601,-$A2605,$A2606)))),
MAX(0,R2606-(OFFSET($C2606,0,$A2606)/(OFFSET($C2601,-$A2605,$A2606))))),0))</f>
        <v>0</v>
      </c>
      <c r="T2606" s="395">
        <f t="shared" ref="T2606:T2621" ca="1" si="3823">IF(S2630="n/a",S2606,IFERROR(IF((OFFSET($C2606,0,$A2606))&lt;0,
MIN(0,S2606-(OFFSET($C2606,0,$A2606)/(OFFSET($C2601,-$A2605,$A2606)))),
MAX(0,S2606-(OFFSET($C2606,0,$A2606)/(OFFSET($C2601,-$A2605,$A2606))))),0))</f>
        <v>0</v>
      </c>
      <c r="U2606" s="395">
        <f t="shared" ref="U2606:U2622" ca="1" si="3824">IF(T2630="n/a",T2606,IFERROR(IF((OFFSET($C2606,0,$A2606))&lt;0,
MIN(0,T2606-(OFFSET($C2606,0,$A2606)/(OFFSET($C2601,-$A2605,$A2606)))),
MAX(0,T2606-(OFFSET($C2606,0,$A2606)/(OFFSET($C2601,-$A2605,$A2606))))),0))</f>
        <v>0</v>
      </c>
      <c r="V2606" s="395">
        <f t="shared" ref="V2606:V2623" ca="1" si="3825">IF(U2630="n/a",U2606,IFERROR(IF((OFFSET($C2606,0,$A2606))&lt;0,
MIN(0,U2606-(OFFSET($C2606,0,$A2606)/(OFFSET($C2601,-$A2605,$A2606)))),
MAX(0,U2606-(OFFSET($C2606,0,$A2606)/(OFFSET($C2601,-$A2605,$A2606))))),0))</f>
        <v>0</v>
      </c>
      <c r="W2606" s="395">
        <f t="shared" ref="W2606:W2624" ca="1" si="3826">IF(V2630="n/a",V2606,IFERROR(IF((OFFSET($C2606,0,$A2606))&lt;0,
MIN(0,V2606-(OFFSET($C2606,0,$A2606)/(OFFSET($C2601,-$A2605,$A2606)))),
MAX(0,V2606-(OFFSET($C2606,0,$A2606)/(OFFSET($C2601,-$A2605,$A2606))))),0))</f>
        <v>0</v>
      </c>
      <c r="X2606" s="249"/>
      <c r="Y2606" s="249"/>
      <c r="Z2606" s="249"/>
      <c r="AA2606" s="249"/>
      <c r="AB2606" s="249"/>
    </row>
    <row r="2607" spans="1:28" hidden="1" outlineLevel="1">
      <c r="A2607" s="331">
        <v>1</v>
      </c>
      <c r="B2607" s="309" t="str">
        <f t="shared" ref="B2607:B2626" ca="1" si="3827">"Depreciated Net Capex "&amp;OFFSET($C$6,0,A2607)</f>
        <v>Depreciated Net Capex 2013</v>
      </c>
      <c r="C2607" s="396"/>
      <c r="D2607" s="397">
        <f ca="1">D2601</f>
        <v>0</v>
      </c>
      <c r="E2607" s="395">
        <f ca="1">IF(D2631="n/a",D2607,IFERROR(IF((OFFSET($C2607,0,$A2607))&lt;0,
MIN(0,D2607-(OFFSET($C2607,0,$A2607)/(OFFSET($C2602,-$A2606,$A2607)))),
MAX(0,D2607-(OFFSET($C2607,0,$A2607)/(OFFSET($C2602,-$A2606,$A2607))))),0))</f>
        <v>0</v>
      </c>
      <c r="F2607" s="395">
        <f t="shared" ca="1" si="3809"/>
        <v>0</v>
      </c>
      <c r="G2607" s="395">
        <f t="shared" ca="1" si="3810"/>
        <v>0</v>
      </c>
      <c r="H2607" s="395">
        <f t="shared" ca="1" si="3811"/>
        <v>0</v>
      </c>
      <c r="I2607" s="395">
        <f t="shared" ca="1" si="3812"/>
        <v>0</v>
      </c>
      <c r="J2607" s="395">
        <f t="shared" ca="1" si="3813"/>
        <v>0</v>
      </c>
      <c r="K2607" s="395">
        <f t="shared" ca="1" si="3814"/>
        <v>0</v>
      </c>
      <c r="L2607" s="395">
        <f t="shared" ca="1" si="3815"/>
        <v>0</v>
      </c>
      <c r="M2607" s="395">
        <f t="shared" ca="1" si="3816"/>
        <v>0</v>
      </c>
      <c r="N2607" s="395">
        <f t="shared" ca="1" si="3817"/>
        <v>0</v>
      </c>
      <c r="O2607" s="395">
        <f t="shared" ca="1" si="3818"/>
        <v>0</v>
      </c>
      <c r="P2607" s="395">
        <f t="shared" ca="1" si="3819"/>
        <v>0</v>
      </c>
      <c r="Q2607" s="395">
        <f t="shared" ca="1" si="3820"/>
        <v>0</v>
      </c>
      <c r="R2607" s="395">
        <f t="shared" ca="1" si="3821"/>
        <v>0</v>
      </c>
      <c r="S2607" s="395">
        <f t="shared" ca="1" si="3822"/>
        <v>0</v>
      </c>
      <c r="T2607" s="395">
        <f t="shared" ca="1" si="3823"/>
        <v>0</v>
      </c>
      <c r="U2607" s="395">
        <f t="shared" ca="1" si="3824"/>
        <v>0</v>
      </c>
      <c r="V2607" s="395">
        <f t="shared" ca="1" si="3825"/>
        <v>0</v>
      </c>
      <c r="W2607" s="395">
        <f t="shared" ca="1" si="3826"/>
        <v>0</v>
      </c>
      <c r="X2607" s="249"/>
      <c r="Y2607" s="249"/>
      <c r="Z2607" s="249"/>
      <c r="AA2607" s="249"/>
      <c r="AB2607" s="249"/>
    </row>
    <row r="2608" spans="1:28" hidden="1" outlineLevel="1">
      <c r="A2608" s="331">
        <v>2</v>
      </c>
      <c r="B2608" s="309" t="str">
        <f t="shared" ca="1" si="3827"/>
        <v>Depreciated Net Capex 2014</v>
      </c>
      <c r="C2608" s="398"/>
      <c r="D2608" s="399"/>
      <c r="E2608" s="397">
        <f ca="1">E2601</f>
        <v>0</v>
      </c>
      <c r="F2608" s="395">
        <f ca="1">IF(E2632="n/a",E2608,IFERROR(IF((OFFSET($C2608,0,$A2608))&lt;0,
MIN(0,E2608-(OFFSET($C2608,0,$A2608)/(OFFSET($C2603,-$A2607,$A2608)))),
MAX(0,E2608-(OFFSET($C2608,0,$A2608)/(OFFSET($C2603,-$A2607,$A2608))))),0))</f>
        <v>0</v>
      </c>
      <c r="G2608" s="395">
        <f t="shared" ca="1" si="3810"/>
        <v>0</v>
      </c>
      <c r="H2608" s="395">
        <f t="shared" ca="1" si="3811"/>
        <v>0</v>
      </c>
      <c r="I2608" s="395">
        <f t="shared" ca="1" si="3812"/>
        <v>0</v>
      </c>
      <c r="J2608" s="395">
        <f t="shared" ca="1" si="3813"/>
        <v>0</v>
      </c>
      <c r="K2608" s="395">
        <f t="shared" ca="1" si="3814"/>
        <v>0</v>
      </c>
      <c r="L2608" s="395">
        <f t="shared" ca="1" si="3815"/>
        <v>0</v>
      </c>
      <c r="M2608" s="395">
        <f t="shared" ca="1" si="3816"/>
        <v>0</v>
      </c>
      <c r="N2608" s="395">
        <f t="shared" ca="1" si="3817"/>
        <v>0</v>
      </c>
      <c r="O2608" s="395">
        <f t="shared" ca="1" si="3818"/>
        <v>0</v>
      </c>
      <c r="P2608" s="395">
        <f t="shared" ca="1" si="3819"/>
        <v>0</v>
      </c>
      <c r="Q2608" s="395">
        <f t="shared" ca="1" si="3820"/>
        <v>0</v>
      </c>
      <c r="R2608" s="395">
        <f t="shared" ca="1" si="3821"/>
        <v>0</v>
      </c>
      <c r="S2608" s="395">
        <f t="shared" ca="1" si="3822"/>
        <v>0</v>
      </c>
      <c r="T2608" s="395">
        <f t="shared" ca="1" si="3823"/>
        <v>0</v>
      </c>
      <c r="U2608" s="395">
        <f t="shared" ca="1" si="3824"/>
        <v>0</v>
      </c>
      <c r="V2608" s="395">
        <f t="shared" ca="1" si="3825"/>
        <v>0</v>
      </c>
      <c r="W2608" s="395">
        <f t="shared" ca="1" si="3826"/>
        <v>0</v>
      </c>
      <c r="X2608" s="334"/>
      <c r="Y2608" s="249"/>
      <c r="Z2608" s="249"/>
      <c r="AA2608" s="249"/>
      <c r="AB2608" s="249"/>
    </row>
    <row r="2609" spans="1:28" hidden="1" outlineLevel="1">
      <c r="A2609" s="331">
        <v>3</v>
      </c>
      <c r="B2609" s="309" t="str">
        <f t="shared" ca="1" si="3827"/>
        <v>Depreciated Net Capex 2015</v>
      </c>
      <c r="C2609" s="398"/>
      <c r="D2609" s="398"/>
      <c r="E2609" s="399"/>
      <c r="F2609" s="400">
        <f ca="1">F2601</f>
        <v>0</v>
      </c>
      <c r="G2609" s="395">
        <f ca="1">IF(F2633="n/a",F2609,IFERROR(IF((OFFSET($C2609,0,$A2609))&lt;0,
MIN(0,F2609-(OFFSET($C2609,0,$A2609)/(OFFSET($C2604,-$A2608,$A2609)))),
MAX(0,F2609-(OFFSET($C2609,0,$A2609)/(OFFSET($C2604,-$A2608,$A2609))))),0))</f>
        <v>0</v>
      </c>
      <c r="H2609" s="395">
        <f t="shared" ca="1" si="3811"/>
        <v>0</v>
      </c>
      <c r="I2609" s="395">
        <f t="shared" ca="1" si="3812"/>
        <v>0</v>
      </c>
      <c r="J2609" s="395">
        <f t="shared" ca="1" si="3813"/>
        <v>0</v>
      </c>
      <c r="K2609" s="395">
        <f t="shared" ca="1" si="3814"/>
        <v>0</v>
      </c>
      <c r="L2609" s="395">
        <f t="shared" ca="1" si="3815"/>
        <v>0</v>
      </c>
      <c r="M2609" s="395">
        <f t="shared" ca="1" si="3816"/>
        <v>0</v>
      </c>
      <c r="N2609" s="395">
        <f t="shared" ca="1" si="3817"/>
        <v>0</v>
      </c>
      <c r="O2609" s="395">
        <f t="shared" ca="1" si="3818"/>
        <v>0</v>
      </c>
      <c r="P2609" s="395">
        <f t="shared" ca="1" si="3819"/>
        <v>0</v>
      </c>
      <c r="Q2609" s="395">
        <f t="shared" ca="1" si="3820"/>
        <v>0</v>
      </c>
      <c r="R2609" s="395">
        <f t="shared" ca="1" si="3821"/>
        <v>0</v>
      </c>
      <c r="S2609" s="395">
        <f t="shared" ca="1" si="3822"/>
        <v>0</v>
      </c>
      <c r="T2609" s="395">
        <f t="shared" ca="1" si="3823"/>
        <v>0</v>
      </c>
      <c r="U2609" s="395">
        <f t="shared" ca="1" si="3824"/>
        <v>0</v>
      </c>
      <c r="V2609" s="395">
        <f t="shared" ca="1" si="3825"/>
        <v>0</v>
      </c>
      <c r="W2609" s="395">
        <f t="shared" ca="1" si="3826"/>
        <v>0</v>
      </c>
      <c r="X2609" s="334"/>
      <c r="Y2609" s="334"/>
      <c r="Z2609" s="249"/>
      <c r="AA2609" s="249"/>
      <c r="AB2609" s="249"/>
    </row>
    <row r="2610" spans="1:28" hidden="1" outlineLevel="1">
      <c r="A2610" s="331">
        <v>4</v>
      </c>
      <c r="B2610" s="309" t="str">
        <f t="shared" ca="1" si="3827"/>
        <v>Depreciated Net Capex 2016</v>
      </c>
      <c r="C2610" s="398"/>
      <c r="D2610" s="398"/>
      <c r="E2610" s="398"/>
      <c r="F2610" s="399"/>
      <c r="G2610" s="400">
        <f ca="1">G2601</f>
        <v>0</v>
      </c>
      <c r="H2610" s="395">
        <f ca="1">IF(G2634="n/a",G2610,IFERROR(IF((OFFSET($C2610,0,$A2610))&lt;0,
MIN(0,G2610-(OFFSET($C2610,0,$A2610)/(OFFSET($C2605,-$A2609,$A2610)))),
MAX(0,G2610-(OFFSET($C2610,0,$A2610)/(OFFSET($C2605,-$A2609,$A2610))))),0))</f>
        <v>0</v>
      </c>
      <c r="I2610" s="395">
        <f t="shared" ca="1" si="3812"/>
        <v>0</v>
      </c>
      <c r="J2610" s="395">
        <f t="shared" ca="1" si="3813"/>
        <v>0</v>
      </c>
      <c r="K2610" s="395">
        <f t="shared" ca="1" si="3814"/>
        <v>0</v>
      </c>
      <c r="L2610" s="395">
        <f t="shared" ca="1" si="3815"/>
        <v>0</v>
      </c>
      <c r="M2610" s="395">
        <f t="shared" ca="1" si="3816"/>
        <v>0</v>
      </c>
      <c r="N2610" s="395">
        <f t="shared" ca="1" si="3817"/>
        <v>0</v>
      </c>
      <c r="O2610" s="395">
        <f t="shared" ca="1" si="3818"/>
        <v>0</v>
      </c>
      <c r="P2610" s="395">
        <f t="shared" ca="1" si="3819"/>
        <v>0</v>
      </c>
      <c r="Q2610" s="395">
        <f t="shared" ca="1" si="3820"/>
        <v>0</v>
      </c>
      <c r="R2610" s="395">
        <f t="shared" ca="1" si="3821"/>
        <v>0</v>
      </c>
      <c r="S2610" s="395">
        <f t="shared" ca="1" si="3822"/>
        <v>0</v>
      </c>
      <c r="T2610" s="395">
        <f t="shared" ca="1" si="3823"/>
        <v>0</v>
      </c>
      <c r="U2610" s="395">
        <f t="shared" ca="1" si="3824"/>
        <v>0</v>
      </c>
      <c r="V2610" s="395">
        <f t="shared" ca="1" si="3825"/>
        <v>0</v>
      </c>
      <c r="W2610" s="395">
        <f t="shared" ca="1" si="3826"/>
        <v>0</v>
      </c>
      <c r="X2610" s="334"/>
      <c r="Y2610" s="334"/>
      <c r="Z2610" s="334"/>
      <c r="AA2610" s="249"/>
      <c r="AB2610" s="249"/>
    </row>
    <row r="2611" spans="1:28" hidden="1" outlineLevel="1">
      <c r="A2611" s="331">
        <v>5</v>
      </c>
      <c r="B2611" s="309" t="str">
        <f t="shared" ca="1" si="3827"/>
        <v>Depreciated Net Capex 2017</v>
      </c>
      <c r="C2611" s="398"/>
      <c r="D2611" s="398"/>
      <c r="E2611" s="398"/>
      <c r="F2611" s="398"/>
      <c r="G2611" s="399"/>
      <c r="H2611" s="400">
        <f ca="1">H2601</f>
        <v>0</v>
      </c>
      <c r="I2611" s="395">
        <f ca="1">IF(H2635="n/a",H2611,IFERROR(IF((OFFSET($C2611,0,$A2611))&lt;0,
MIN(0,H2611-(OFFSET($C2611,0,$A2611)/(OFFSET($C2606,-$A2610,$A2611)))),
MAX(0,H2611-(OFFSET($C2611,0,$A2611)/(OFFSET($C2606,-$A2610,$A2611))))),0))</f>
        <v>0</v>
      </c>
      <c r="J2611" s="395">
        <f t="shared" ca="1" si="3813"/>
        <v>0</v>
      </c>
      <c r="K2611" s="395">
        <f t="shared" ca="1" si="3814"/>
        <v>0</v>
      </c>
      <c r="L2611" s="395">
        <f t="shared" ca="1" si="3815"/>
        <v>0</v>
      </c>
      <c r="M2611" s="395">
        <f t="shared" ca="1" si="3816"/>
        <v>0</v>
      </c>
      <c r="N2611" s="395">
        <f t="shared" ca="1" si="3817"/>
        <v>0</v>
      </c>
      <c r="O2611" s="395">
        <f t="shared" ca="1" si="3818"/>
        <v>0</v>
      </c>
      <c r="P2611" s="395">
        <f t="shared" ca="1" si="3819"/>
        <v>0</v>
      </c>
      <c r="Q2611" s="395">
        <f t="shared" ca="1" si="3820"/>
        <v>0</v>
      </c>
      <c r="R2611" s="395">
        <f t="shared" ca="1" si="3821"/>
        <v>0</v>
      </c>
      <c r="S2611" s="395">
        <f t="shared" ca="1" si="3822"/>
        <v>0</v>
      </c>
      <c r="T2611" s="395">
        <f t="shared" ca="1" si="3823"/>
        <v>0</v>
      </c>
      <c r="U2611" s="395">
        <f t="shared" ca="1" si="3824"/>
        <v>0</v>
      </c>
      <c r="V2611" s="395">
        <f t="shared" ca="1" si="3825"/>
        <v>0</v>
      </c>
      <c r="W2611" s="395">
        <f t="shared" ca="1" si="3826"/>
        <v>0</v>
      </c>
      <c r="X2611" s="334"/>
      <c r="Y2611" s="334"/>
      <c r="Z2611" s="334"/>
      <c r="AA2611" s="249"/>
      <c r="AB2611" s="249"/>
    </row>
    <row r="2612" spans="1:28" hidden="1" outlineLevel="1">
      <c r="A2612" s="331">
        <v>6</v>
      </c>
      <c r="B2612" s="309" t="str">
        <f t="shared" ca="1" si="3827"/>
        <v>Depreciated Net Capex 2018</v>
      </c>
      <c r="C2612" s="398"/>
      <c r="D2612" s="398"/>
      <c r="E2612" s="398"/>
      <c r="F2612" s="398"/>
      <c r="G2612" s="398"/>
      <c r="H2612" s="399"/>
      <c r="I2612" s="400">
        <f ca="1">I2601</f>
        <v>0</v>
      </c>
      <c r="J2612" s="395">
        <f ca="1">IF(I2636="n/a",I2612,IFERROR(IF((OFFSET($C2612,0,$A2612))&lt;0,
MIN(0,I2612-(OFFSET($C2612,0,$A2612)/(OFFSET($C2607,-$A2611,$A2612)))),
MAX(0,I2612-(OFFSET($C2612,0,$A2612)/(OFFSET($C2607,-$A2611,$A2612))))),0))</f>
        <v>0</v>
      </c>
      <c r="K2612" s="395">
        <f t="shared" ca="1" si="3814"/>
        <v>0</v>
      </c>
      <c r="L2612" s="395">
        <f t="shared" ca="1" si="3815"/>
        <v>0</v>
      </c>
      <c r="M2612" s="395">
        <f t="shared" ca="1" si="3816"/>
        <v>0</v>
      </c>
      <c r="N2612" s="395">
        <f t="shared" ca="1" si="3817"/>
        <v>0</v>
      </c>
      <c r="O2612" s="395">
        <f t="shared" ca="1" si="3818"/>
        <v>0</v>
      </c>
      <c r="P2612" s="395">
        <f t="shared" ca="1" si="3819"/>
        <v>0</v>
      </c>
      <c r="Q2612" s="395">
        <f t="shared" ca="1" si="3820"/>
        <v>0</v>
      </c>
      <c r="R2612" s="395">
        <f t="shared" ca="1" si="3821"/>
        <v>0</v>
      </c>
      <c r="S2612" s="395">
        <f t="shared" ca="1" si="3822"/>
        <v>0</v>
      </c>
      <c r="T2612" s="395">
        <f t="shared" ca="1" si="3823"/>
        <v>0</v>
      </c>
      <c r="U2612" s="395">
        <f t="shared" ca="1" si="3824"/>
        <v>0</v>
      </c>
      <c r="V2612" s="395">
        <f t="shared" ca="1" si="3825"/>
        <v>0</v>
      </c>
      <c r="W2612" s="395">
        <f t="shared" ca="1" si="3826"/>
        <v>0</v>
      </c>
      <c r="X2612" s="334"/>
      <c r="Y2612" s="334"/>
      <c r="Z2612" s="334"/>
      <c r="AA2612" s="249"/>
      <c r="AB2612" s="249"/>
    </row>
    <row r="2613" spans="1:28" hidden="1" outlineLevel="1">
      <c r="A2613" s="331">
        <v>7</v>
      </c>
      <c r="B2613" s="309" t="str">
        <f t="shared" ca="1" si="3827"/>
        <v>Depreciated Net Capex 2019</v>
      </c>
      <c r="C2613" s="398"/>
      <c r="D2613" s="398"/>
      <c r="E2613" s="398"/>
      <c r="F2613" s="398"/>
      <c r="G2613" s="398"/>
      <c r="H2613" s="398"/>
      <c r="I2613" s="399"/>
      <c r="J2613" s="400">
        <f ca="1">J2601</f>
        <v>0</v>
      </c>
      <c r="K2613" s="395">
        <f ca="1">IF(J2637="n/a",J2613,IFERROR(IF((OFFSET($C2613,0,$A2613))&lt;0,
MIN(0,J2613-(OFFSET($C2613,0,$A2613)/(OFFSET($C2608,-$A2612,$A2613)))),
MAX(0,J2613-(OFFSET($C2613,0,$A2613)/(OFFSET($C2608,-$A2612,$A2613))))),0))</f>
        <v>0</v>
      </c>
      <c r="L2613" s="395">
        <f t="shared" ca="1" si="3815"/>
        <v>0</v>
      </c>
      <c r="M2613" s="395">
        <f t="shared" ca="1" si="3816"/>
        <v>0</v>
      </c>
      <c r="N2613" s="395">
        <f t="shared" ca="1" si="3817"/>
        <v>0</v>
      </c>
      <c r="O2613" s="395">
        <f t="shared" ca="1" si="3818"/>
        <v>0</v>
      </c>
      <c r="P2613" s="395">
        <f t="shared" ca="1" si="3819"/>
        <v>0</v>
      </c>
      <c r="Q2613" s="395">
        <f t="shared" ca="1" si="3820"/>
        <v>0</v>
      </c>
      <c r="R2613" s="395">
        <f t="shared" ca="1" si="3821"/>
        <v>0</v>
      </c>
      <c r="S2613" s="395">
        <f t="shared" ca="1" si="3822"/>
        <v>0</v>
      </c>
      <c r="T2613" s="395">
        <f t="shared" ca="1" si="3823"/>
        <v>0</v>
      </c>
      <c r="U2613" s="395">
        <f t="shared" ca="1" si="3824"/>
        <v>0</v>
      </c>
      <c r="V2613" s="395">
        <f t="shared" ca="1" si="3825"/>
        <v>0</v>
      </c>
      <c r="W2613" s="395">
        <f t="shared" ca="1" si="3826"/>
        <v>0</v>
      </c>
      <c r="X2613" s="334"/>
      <c r="Y2613" s="334"/>
      <c r="Z2613" s="334"/>
      <c r="AA2613" s="249"/>
      <c r="AB2613" s="249"/>
    </row>
    <row r="2614" spans="1:28" hidden="1" outlineLevel="1">
      <c r="A2614" s="331">
        <v>8</v>
      </c>
      <c r="B2614" s="309" t="str">
        <f t="shared" ca="1" si="3827"/>
        <v>Depreciated Net Capex 2020</v>
      </c>
      <c r="C2614" s="398"/>
      <c r="D2614" s="398"/>
      <c r="E2614" s="398"/>
      <c r="F2614" s="398"/>
      <c r="G2614" s="398"/>
      <c r="H2614" s="398"/>
      <c r="I2614" s="398"/>
      <c r="J2614" s="399"/>
      <c r="K2614" s="400">
        <f ca="1">K2601</f>
        <v>0</v>
      </c>
      <c r="L2614" s="395">
        <f ca="1">IF(K2638="n/a",K2614,IFERROR(IF((OFFSET($C2614,0,$A2614))&lt;0,
MIN(0,K2614-(OFFSET($C2614,0,$A2614)/(OFFSET($C2609,-$A2613,$A2614)))),
MAX(0,K2614-(OFFSET($C2614,0,$A2614)/(OFFSET($C2609,-$A2613,$A2614))))),0))</f>
        <v>0</v>
      </c>
      <c r="M2614" s="395">
        <f t="shared" ca="1" si="3816"/>
        <v>0</v>
      </c>
      <c r="N2614" s="395">
        <f t="shared" ca="1" si="3817"/>
        <v>0</v>
      </c>
      <c r="O2614" s="395">
        <f t="shared" ca="1" si="3818"/>
        <v>0</v>
      </c>
      <c r="P2614" s="395">
        <f t="shared" ca="1" si="3819"/>
        <v>0</v>
      </c>
      <c r="Q2614" s="395">
        <f t="shared" ca="1" si="3820"/>
        <v>0</v>
      </c>
      <c r="R2614" s="395">
        <f t="shared" ca="1" si="3821"/>
        <v>0</v>
      </c>
      <c r="S2614" s="395">
        <f t="shared" ca="1" si="3822"/>
        <v>0</v>
      </c>
      <c r="T2614" s="395">
        <f t="shared" ca="1" si="3823"/>
        <v>0</v>
      </c>
      <c r="U2614" s="395">
        <f t="shared" ca="1" si="3824"/>
        <v>0</v>
      </c>
      <c r="V2614" s="395">
        <f t="shared" ca="1" si="3825"/>
        <v>0</v>
      </c>
      <c r="W2614" s="395">
        <f t="shared" ca="1" si="3826"/>
        <v>0</v>
      </c>
      <c r="X2614" s="334"/>
      <c r="Y2614" s="334"/>
      <c r="Z2614" s="334"/>
      <c r="AA2614" s="249"/>
      <c r="AB2614" s="249"/>
    </row>
    <row r="2615" spans="1:28" hidden="1" outlineLevel="1">
      <c r="A2615" s="331">
        <v>9</v>
      </c>
      <c r="B2615" s="309" t="str">
        <f t="shared" ca="1" si="3827"/>
        <v>Depreciated Net Capex 2021</v>
      </c>
      <c r="C2615" s="398"/>
      <c r="D2615" s="398"/>
      <c r="E2615" s="398"/>
      <c r="F2615" s="398"/>
      <c r="G2615" s="398"/>
      <c r="H2615" s="398"/>
      <c r="I2615" s="398"/>
      <c r="J2615" s="398"/>
      <c r="K2615" s="399"/>
      <c r="L2615" s="400">
        <f ca="1">L2601</f>
        <v>0</v>
      </c>
      <c r="M2615" s="395">
        <f ca="1">IF(L2639="n/a",L2615,IFERROR(IF((OFFSET($C2615,0,$A2615))&lt;0,
MIN(0,L2615-(OFFSET($C2615,0,$A2615)/(OFFSET($C2610,-$A2614,$A2615)))),
MAX(0,L2615-(OFFSET($C2615,0,$A2615)/(OFFSET($C2610,-$A2614,$A2615))))),0))</f>
        <v>0</v>
      </c>
      <c r="N2615" s="395">
        <f t="shared" ca="1" si="3817"/>
        <v>0</v>
      </c>
      <c r="O2615" s="395">
        <f t="shared" ca="1" si="3818"/>
        <v>0</v>
      </c>
      <c r="P2615" s="395">
        <f t="shared" ca="1" si="3819"/>
        <v>0</v>
      </c>
      <c r="Q2615" s="395">
        <f t="shared" ca="1" si="3820"/>
        <v>0</v>
      </c>
      <c r="R2615" s="395">
        <f t="shared" ca="1" si="3821"/>
        <v>0</v>
      </c>
      <c r="S2615" s="395">
        <f t="shared" ca="1" si="3822"/>
        <v>0</v>
      </c>
      <c r="T2615" s="395">
        <f t="shared" ca="1" si="3823"/>
        <v>0</v>
      </c>
      <c r="U2615" s="395">
        <f t="shared" ca="1" si="3824"/>
        <v>0</v>
      </c>
      <c r="V2615" s="395">
        <f t="shared" ca="1" si="3825"/>
        <v>0</v>
      </c>
      <c r="W2615" s="395">
        <f t="shared" ca="1" si="3826"/>
        <v>0</v>
      </c>
      <c r="X2615" s="334"/>
      <c r="Y2615" s="334"/>
      <c r="Z2615" s="334"/>
      <c r="AA2615" s="249"/>
      <c r="AB2615" s="249"/>
    </row>
    <row r="2616" spans="1:28" hidden="1" outlineLevel="1">
      <c r="A2616" s="331">
        <v>10</v>
      </c>
      <c r="B2616" s="309" t="str">
        <f t="shared" ca="1" si="3827"/>
        <v>Depreciated Net Capex 2022</v>
      </c>
      <c r="C2616" s="398"/>
      <c r="D2616" s="398"/>
      <c r="E2616" s="398"/>
      <c r="F2616" s="398"/>
      <c r="G2616" s="398"/>
      <c r="H2616" s="398"/>
      <c r="I2616" s="398"/>
      <c r="J2616" s="398"/>
      <c r="K2616" s="398"/>
      <c r="L2616" s="399"/>
      <c r="M2616" s="400">
        <f ca="1">M2601</f>
        <v>0</v>
      </c>
      <c r="N2616" s="395">
        <f ca="1">IF(M2640="n/a",M2616,IFERROR(IF((OFFSET($C2616,0,$A2616))&lt;0,
MIN(0,M2616-(OFFSET($C2616,0,$A2616)/(OFFSET($C2611,-$A2615,$A2616)))),
MAX(0,M2616-(OFFSET($C2616,0,$A2616)/(OFFSET($C2611,-$A2615,$A2616))))),0))</f>
        <v>0</v>
      </c>
      <c r="O2616" s="395">
        <f t="shared" ca="1" si="3818"/>
        <v>0</v>
      </c>
      <c r="P2616" s="395">
        <f t="shared" ca="1" si="3819"/>
        <v>0</v>
      </c>
      <c r="Q2616" s="395">
        <f t="shared" ca="1" si="3820"/>
        <v>0</v>
      </c>
      <c r="R2616" s="395">
        <f t="shared" ca="1" si="3821"/>
        <v>0</v>
      </c>
      <c r="S2616" s="395">
        <f t="shared" ca="1" si="3822"/>
        <v>0</v>
      </c>
      <c r="T2616" s="395">
        <f t="shared" ca="1" si="3823"/>
        <v>0</v>
      </c>
      <c r="U2616" s="395">
        <f t="shared" ca="1" si="3824"/>
        <v>0</v>
      </c>
      <c r="V2616" s="395">
        <f t="shared" ca="1" si="3825"/>
        <v>0</v>
      </c>
      <c r="W2616" s="395">
        <f t="shared" ca="1" si="3826"/>
        <v>0</v>
      </c>
      <c r="X2616" s="334"/>
      <c r="Y2616" s="334"/>
      <c r="Z2616" s="334"/>
      <c r="AA2616" s="249"/>
      <c r="AB2616" s="249"/>
    </row>
    <row r="2617" spans="1:28" hidden="1" outlineLevel="1">
      <c r="A2617" s="331">
        <v>11</v>
      </c>
      <c r="B2617" s="309" t="str">
        <f t="shared" ca="1" si="3827"/>
        <v>Depreciated Net Capex 2023</v>
      </c>
      <c r="C2617" s="398"/>
      <c r="D2617" s="398"/>
      <c r="E2617" s="398"/>
      <c r="F2617" s="398"/>
      <c r="G2617" s="398"/>
      <c r="H2617" s="398"/>
      <c r="I2617" s="398"/>
      <c r="J2617" s="398"/>
      <c r="K2617" s="398"/>
      <c r="L2617" s="398"/>
      <c r="M2617" s="399"/>
      <c r="N2617" s="400">
        <f>N2601</f>
        <v>0</v>
      </c>
      <c r="O2617" s="395">
        <f ca="1">IF(N2641="n/a",N2617,IFERROR(IF((OFFSET($C2617,0,$A2617))&lt;0,
MIN(0,N2617-(OFFSET($C2617,0,$A2617)/(OFFSET($C2612,-$A2616,$A2617)))),
MAX(0,N2617-(OFFSET($C2617,0,$A2617)/(OFFSET($C2612,-$A2616,$A2617))))),0))</f>
        <v>0</v>
      </c>
      <c r="P2617" s="395">
        <f t="shared" ca="1" si="3819"/>
        <v>0</v>
      </c>
      <c r="Q2617" s="395">
        <f t="shared" ca="1" si="3820"/>
        <v>0</v>
      </c>
      <c r="R2617" s="395">
        <f t="shared" ca="1" si="3821"/>
        <v>0</v>
      </c>
      <c r="S2617" s="395">
        <f t="shared" ca="1" si="3822"/>
        <v>0</v>
      </c>
      <c r="T2617" s="395">
        <f t="shared" ca="1" si="3823"/>
        <v>0</v>
      </c>
      <c r="U2617" s="395">
        <f t="shared" ca="1" si="3824"/>
        <v>0</v>
      </c>
      <c r="V2617" s="395">
        <f t="shared" ca="1" si="3825"/>
        <v>0</v>
      </c>
      <c r="W2617" s="395">
        <f t="shared" ca="1" si="3826"/>
        <v>0</v>
      </c>
      <c r="X2617" s="334"/>
      <c r="Y2617" s="334"/>
      <c r="Z2617" s="334"/>
      <c r="AA2617" s="249"/>
      <c r="AB2617" s="249"/>
    </row>
    <row r="2618" spans="1:28" hidden="1" outlineLevel="1">
      <c r="A2618" s="331">
        <v>12</v>
      </c>
      <c r="B2618" s="309" t="str">
        <f t="shared" ca="1" si="3827"/>
        <v>Depreciated Net Capex 2024</v>
      </c>
      <c r="C2618" s="398"/>
      <c r="D2618" s="398"/>
      <c r="E2618" s="398"/>
      <c r="F2618" s="398"/>
      <c r="G2618" s="398"/>
      <c r="H2618" s="398"/>
      <c r="I2618" s="398"/>
      <c r="J2618" s="398"/>
      <c r="K2618" s="398"/>
      <c r="L2618" s="398"/>
      <c r="M2618" s="398"/>
      <c r="N2618" s="399"/>
      <c r="O2618" s="400">
        <f>O2601</f>
        <v>0</v>
      </c>
      <c r="P2618" s="395">
        <f ca="1">IF(O2642="n/a",O2618,IFERROR(IF((OFFSET($C2618,0,$A2618))&lt;0,
MIN(0,O2618-(OFFSET($C2618,0,$A2618)/(OFFSET($C2613,-$A2617,$A2618)))),
MAX(0,O2618-(OFFSET($C2618,0,$A2618)/(OFFSET($C2613,-$A2617,$A2618))))),0))</f>
        <v>0</v>
      </c>
      <c r="Q2618" s="395">
        <f t="shared" ca="1" si="3820"/>
        <v>0</v>
      </c>
      <c r="R2618" s="395">
        <f t="shared" ca="1" si="3821"/>
        <v>0</v>
      </c>
      <c r="S2618" s="395">
        <f t="shared" ca="1" si="3822"/>
        <v>0</v>
      </c>
      <c r="T2618" s="395">
        <f t="shared" ca="1" si="3823"/>
        <v>0</v>
      </c>
      <c r="U2618" s="395">
        <f t="shared" ca="1" si="3824"/>
        <v>0</v>
      </c>
      <c r="V2618" s="395">
        <f t="shared" ca="1" si="3825"/>
        <v>0</v>
      </c>
      <c r="W2618" s="395">
        <f t="shared" ca="1" si="3826"/>
        <v>0</v>
      </c>
      <c r="X2618" s="334"/>
      <c r="Y2618" s="334"/>
      <c r="Z2618" s="334"/>
      <c r="AA2618" s="249"/>
      <c r="AB2618" s="249"/>
    </row>
    <row r="2619" spans="1:28" hidden="1" outlineLevel="1">
      <c r="A2619" s="331">
        <v>13</v>
      </c>
      <c r="B2619" s="309" t="str">
        <f t="shared" ca="1" si="3827"/>
        <v>Depreciated Net Capex 2025</v>
      </c>
      <c r="C2619" s="398"/>
      <c r="D2619" s="398"/>
      <c r="E2619" s="398"/>
      <c r="F2619" s="398"/>
      <c r="G2619" s="398"/>
      <c r="H2619" s="398"/>
      <c r="I2619" s="398"/>
      <c r="J2619" s="398"/>
      <c r="K2619" s="398"/>
      <c r="L2619" s="398"/>
      <c r="M2619" s="398"/>
      <c r="N2619" s="398"/>
      <c r="O2619" s="399"/>
      <c r="P2619" s="400">
        <f>P2601</f>
        <v>0</v>
      </c>
      <c r="Q2619" s="395">
        <f ca="1">IF(P2643="n/a",P2619,IFERROR(IF((OFFSET($C2619,0,$A2619))&lt;0,
MIN(0,P2619-(OFFSET($C2619,0,$A2619)/(OFFSET($C2614,-$A2618,$A2619)))),
MAX(0,P2619-(OFFSET($C2619,0,$A2619)/(OFFSET($C2614,-$A2618,$A2619))))),0))</f>
        <v>0</v>
      </c>
      <c r="R2619" s="395">
        <f t="shared" ca="1" si="3821"/>
        <v>0</v>
      </c>
      <c r="S2619" s="395">
        <f t="shared" ca="1" si="3822"/>
        <v>0</v>
      </c>
      <c r="T2619" s="395">
        <f t="shared" ca="1" si="3823"/>
        <v>0</v>
      </c>
      <c r="U2619" s="395">
        <f t="shared" ca="1" si="3824"/>
        <v>0</v>
      </c>
      <c r="V2619" s="395">
        <f t="shared" ca="1" si="3825"/>
        <v>0</v>
      </c>
      <c r="W2619" s="395">
        <f t="shared" ca="1" si="3826"/>
        <v>0</v>
      </c>
      <c r="X2619" s="334"/>
      <c r="Y2619" s="334"/>
      <c r="Z2619" s="334"/>
      <c r="AA2619" s="249"/>
      <c r="AB2619" s="249"/>
    </row>
    <row r="2620" spans="1:28" hidden="1" outlineLevel="1">
      <c r="A2620" s="331">
        <v>14</v>
      </c>
      <c r="B2620" s="309" t="str">
        <f t="shared" ca="1" si="3827"/>
        <v>Depreciated Net Capex 2026</v>
      </c>
      <c r="C2620" s="398"/>
      <c r="D2620" s="398"/>
      <c r="E2620" s="398"/>
      <c r="F2620" s="398"/>
      <c r="G2620" s="398"/>
      <c r="H2620" s="398"/>
      <c r="I2620" s="398"/>
      <c r="J2620" s="398"/>
      <c r="K2620" s="398"/>
      <c r="L2620" s="398"/>
      <c r="M2620" s="398"/>
      <c r="N2620" s="398"/>
      <c r="O2620" s="398"/>
      <c r="P2620" s="399"/>
      <c r="Q2620" s="400">
        <f>Q2601</f>
        <v>0</v>
      </c>
      <c r="R2620" s="395">
        <f ca="1">IF(Q2644="n/a",Q2620,IFERROR(IF((OFFSET($C2620,0,$A2620))&lt;0,
MIN(0,Q2620-(OFFSET($C2620,0,$A2620)/(OFFSET($C2615,-$A2619,$A2620)))),
MAX(0,Q2620-(OFFSET($C2620,0,$A2620)/(OFFSET($C2615,-$A2619,$A2620))))),0))</f>
        <v>0</v>
      </c>
      <c r="S2620" s="395">
        <f t="shared" ca="1" si="3822"/>
        <v>0</v>
      </c>
      <c r="T2620" s="395">
        <f t="shared" ca="1" si="3823"/>
        <v>0</v>
      </c>
      <c r="U2620" s="395">
        <f t="shared" ca="1" si="3824"/>
        <v>0</v>
      </c>
      <c r="V2620" s="395">
        <f t="shared" ca="1" si="3825"/>
        <v>0</v>
      </c>
      <c r="W2620" s="395">
        <f t="shared" ca="1" si="3826"/>
        <v>0</v>
      </c>
      <c r="X2620" s="334"/>
      <c r="Y2620" s="334"/>
      <c r="Z2620" s="334"/>
      <c r="AA2620" s="249"/>
      <c r="AB2620" s="249"/>
    </row>
    <row r="2621" spans="1:28" hidden="1" outlineLevel="1">
      <c r="A2621" s="331">
        <v>15</v>
      </c>
      <c r="B2621" s="309" t="str">
        <f t="shared" ca="1" si="3827"/>
        <v>Depreciated Net Capex 2027</v>
      </c>
      <c r="C2621" s="398"/>
      <c r="D2621" s="398"/>
      <c r="E2621" s="398"/>
      <c r="F2621" s="398"/>
      <c r="G2621" s="398"/>
      <c r="H2621" s="398"/>
      <c r="I2621" s="398"/>
      <c r="J2621" s="398"/>
      <c r="K2621" s="398"/>
      <c r="L2621" s="398"/>
      <c r="M2621" s="398"/>
      <c r="N2621" s="398"/>
      <c r="O2621" s="398"/>
      <c r="P2621" s="398"/>
      <c r="Q2621" s="399"/>
      <c r="R2621" s="400">
        <f>R2601</f>
        <v>0</v>
      </c>
      <c r="S2621" s="395">
        <f ca="1">IF(R2645="n/a",R2621,IFERROR(IF((OFFSET($C2621,0,$A2621))&lt;0,
MIN(0,R2621-(OFFSET($C2621,0,$A2621)/(OFFSET($C2616,-$A2620,$A2621)))),
MAX(0,R2621-(OFFSET($C2621,0,$A2621)/(OFFSET($C2616,-$A2620,$A2621))))),0))</f>
        <v>0</v>
      </c>
      <c r="T2621" s="395">
        <f t="shared" ca="1" si="3823"/>
        <v>0</v>
      </c>
      <c r="U2621" s="395">
        <f t="shared" ca="1" si="3824"/>
        <v>0</v>
      </c>
      <c r="V2621" s="395">
        <f t="shared" ca="1" si="3825"/>
        <v>0</v>
      </c>
      <c r="W2621" s="395">
        <f t="shared" ca="1" si="3826"/>
        <v>0</v>
      </c>
      <c r="X2621" s="334"/>
      <c r="Y2621" s="334"/>
      <c r="Z2621" s="334"/>
      <c r="AA2621" s="249"/>
      <c r="AB2621" s="249"/>
    </row>
    <row r="2622" spans="1:28" hidden="1" outlineLevel="1">
      <c r="A2622" s="331">
        <v>16</v>
      </c>
      <c r="B2622" s="309" t="str">
        <f t="shared" ca="1" si="3827"/>
        <v>Depreciated Net Capex 2028</v>
      </c>
      <c r="C2622" s="398"/>
      <c r="D2622" s="398"/>
      <c r="E2622" s="398"/>
      <c r="F2622" s="398"/>
      <c r="G2622" s="398"/>
      <c r="H2622" s="398"/>
      <c r="I2622" s="398"/>
      <c r="J2622" s="398"/>
      <c r="K2622" s="398"/>
      <c r="L2622" s="398"/>
      <c r="M2622" s="398"/>
      <c r="N2622" s="398"/>
      <c r="O2622" s="398"/>
      <c r="P2622" s="398"/>
      <c r="Q2622" s="398"/>
      <c r="R2622" s="399"/>
      <c r="S2622" s="400">
        <f>S2601</f>
        <v>0</v>
      </c>
      <c r="T2622" s="395">
        <f ca="1">IF(S2646="n/a",S2622,IFERROR(IF((OFFSET($C2622,0,$A2622))&lt;0,
MIN(0,S2622-(OFFSET($C2622,0,$A2622)/(OFFSET($C2617,-$A2621,$A2622)))),
MAX(0,S2622-(OFFSET($C2622,0,$A2622)/(OFFSET($C2617,-$A2621,$A2622))))),0))</f>
        <v>0</v>
      </c>
      <c r="U2622" s="395">
        <f t="shared" ca="1" si="3824"/>
        <v>0</v>
      </c>
      <c r="V2622" s="395">
        <f t="shared" ca="1" si="3825"/>
        <v>0</v>
      </c>
      <c r="W2622" s="395">
        <f t="shared" ca="1" si="3826"/>
        <v>0</v>
      </c>
      <c r="X2622" s="334"/>
      <c r="Y2622" s="334"/>
      <c r="Z2622" s="334"/>
      <c r="AA2622" s="249"/>
      <c r="AB2622" s="249"/>
    </row>
    <row r="2623" spans="1:28" hidden="1" outlineLevel="1">
      <c r="A2623" s="331">
        <v>17</v>
      </c>
      <c r="B2623" s="309" t="str">
        <f t="shared" ca="1" si="3827"/>
        <v>Depreciated Net Capex 2029</v>
      </c>
      <c r="C2623" s="398"/>
      <c r="D2623" s="398"/>
      <c r="E2623" s="398"/>
      <c r="F2623" s="398"/>
      <c r="G2623" s="398"/>
      <c r="H2623" s="398"/>
      <c r="I2623" s="398"/>
      <c r="J2623" s="398"/>
      <c r="K2623" s="398"/>
      <c r="L2623" s="398"/>
      <c r="M2623" s="398"/>
      <c r="N2623" s="398"/>
      <c r="O2623" s="398"/>
      <c r="P2623" s="398"/>
      <c r="Q2623" s="398"/>
      <c r="R2623" s="398"/>
      <c r="S2623" s="399"/>
      <c r="T2623" s="400">
        <f>T2601</f>
        <v>0</v>
      </c>
      <c r="U2623" s="395">
        <f ca="1">IF(T2647="n/a",T2623,IFERROR(IF((OFFSET($C2623,0,$A2623))&lt;0,
MIN(0,T2623-(OFFSET($C2623,0,$A2623)/(OFFSET($C2618,-$A2622,$A2623)))),
MAX(0,T2623-(OFFSET($C2623,0,$A2623)/(OFFSET($C2618,-$A2622,$A2623))))),0))</f>
        <v>0</v>
      </c>
      <c r="V2623" s="395">
        <f t="shared" ca="1" si="3825"/>
        <v>0</v>
      </c>
      <c r="W2623" s="395">
        <f t="shared" ca="1" si="3826"/>
        <v>0</v>
      </c>
      <c r="X2623" s="334"/>
      <c r="Y2623" s="334"/>
      <c r="Z2623" s="334"/>
      <c r="AA2623" s="249"/>
      <c r="AB2623" s="249"/>
    </row>
    <row r="2624" spans="1:28" hidden="1" outlineLevel="1">
      <c r="A2624" s="331">
        <v>18</v>
      </c>
      <c r="B2624" s="309" t="str">
        <f t="shared" ca="1" si="3827"/>
        <v>Depreciated Net Capex 2030</v>
      </c>
      <c r="C2624" s="398"/>
      <c r="D2624" s="398"/>
      <c r="E2624" s="398"/>
      <c r="F2624" s="398"/>
      <c r="G2624" s="398"/>
      <c r="H2624" s="398"/>
      <c r="I2624" s="398"/>
      <c r="J2624" s="398"/>
      <c r="K2624" s="398"/>
      <c r="L2624" s="398"/>
      <c r="M2624" s="398"/>
      <c r="N2624" s="398"/>
      <c r="O2624" s="398"/>
      <c r="P2624" s="398"/>
      <c r="Q2624" s="398"/>
      <c r="R2624" s="398"/>
      <c r="S2624" s="398"/>
      <c r="T2624" s="399"/>
      <c r="U2624" s="400">
        <f>U2601</f>
        <v>0</v>
      </c>
      <c r="V2624" s="395">
        <f ca="1">IF(U2648="n/a",U2624,IFERROR(IF((OFFSET($C2624,0,$A2624))&lt;0,
MIN(0,U2624-(OFFSET($C2624,0,$A2624)/(OFFSET($C2619,-$A2623,$A2624)))),
MAX(0,U2624-(OFFSET($C2624,0,$A2624)/(OFFSET($C2619,-$A2623,$A2624))))),0))</f>
        <v>0</v>
      </c>
      <c r="W2624" s="395">
        <f t="shared" ca="1" si="3826"/>
        <v>0</v>
      </c>
      <c r="X2624" s="334"/>
      <c r="Y2624" s="334"/>
      <c r="Z2624" s="334"/>
      <c r="AA2624" s="249"/>
      <c r="AB2624" s="249"/>
    </row>
    <row r="2625" spans="1:28" hidden="1" outlineLevel="1">
      <c r="A2625" s="331">
        <v>19</v>
      </c>
      <c r="B2625" s="309" t="str">
        <f t="shared" ca="1" si="3827"/>
        <v>Depreciated Net Capex 2031</v>
      </c>
      <c r="C2625" s="398"/>
      <c r="D2625" s="398"/>
      <c r="E2625" s="398"/>
      <c r="F2625" s="398"/>
      <c r="G2625" s="398"/>
      <c r="H2625" s="398"/>
      <c r="I2625" s="398"/>
      <c r="J2625" s="398"/>
      <c r="K2625" s="398"/>
      <c r="L2625" s="398"/>
      <c r="M2625" s="398"/>
      <c r="N2625" s="398"/>
      <c r="O2625" s="398"/>
      <c r="P2625" s="398"/>
      <c r="Q2625" s="398"/>
      <c r="R2625" s="398"/>
      <c r="S2625" s="398"/>
      <c r="T2625" s="398"/>
      <c r="U2625" s="399"/>
      <c r="V2625" s="400">
        <f>V2601</f>
        <v>0</v>
      </c>
      <c r="W2625" s="395">
        <f ca="1">IF(V2649="n/a",V2625,IFERROR(IF((OFFSET($C2625,0,$A2625))&lt;0,
MIN(0,V2625-(OFFSET($C2625,0,$A2625)/(OFFSET($C2620,-$A2624,$A2625)))),
MAX(0,V2625-(OFFSET($C2625,0,$A2625)/(OFFSET($C2620,-$A2624,$A2625))))),0))</f>
        <v>0</v>
      </c>
      <c r="X2625" s="334"/>
      <c r="Y2625" s="334"/>
      <c r="Z2625" s="334"/>
      <c r="AA2625" s="249"/>
      <c r="AB2625" s="249"/>
    </row>
    <row r="2626" spans="1:28" hidden="1" outlineLevel="1">
      <c r="A2626" s="331">
        <v>20</v>
      </c>
      <c r="B2626" s="309" t="str">
        <f t="shared" ca="1" si="3827"/>
        <v>Depreciated Net Capex 2032</v>
      </c>
      <c r="C2626" s="398"/>
      <c r="D2626" s="398"/>
      <c r="E2626" s="398"/>
      <c r="F2626" s="398"/>
      <c r="G2626" s="398"/>
      <c r="H2626" s="398"/>
      <c r="I2626" s="398"/>
      <c r="J2626" s="398"/>
      <c r="K2626" s="398"/>
      <c r="L2626" s="398"/>
      <c r="M2626" s="398"/>
      <c r="N2626" s="398"/>
      <c r="O2626" s="398"/>
      <c r="P2626" s="398"/>
      <c r="Q2626" s="398"/>
      <c r="R2626" s="398"/>
      <c r="S2626" s="398"/>
      <c r="T2626" s="398"/>
      <c r="U2626" s="398"/>
      <c r="V2626" s="399"/>
      <c r="W2626" s="395">
        <f>W2601</f>
        <v>0</v>
      </c>
      <c r="X2626" s="249"/>
      <c r="Y2626" s="249"/>
      <c r="Z2626" s="249"/>
      <c r="AA2626" s="249"/>
      <c r="AB2626" s="249"/>
    </row>
    <row r="2627" spans="1:28" hidden="1" outlineLevel="1">
      <c r="A2627" s="249"/>
      <c r="B2627" s="332"/>
      <c r="C2627" s="395"/>
      <c r="D2627" s="395"/>
      <c r="E2627" s="395"/>
      <c r="F2627" s="395"/>
      <c r="G2627" s="395"/>
      <c r="H2627" s="395"/>
      <c r="I2627" s="395"/>
      <c r="J2627" s="395"/>
      <c r="K2627" s="395"/>
      <c r="L2627" s="395"/>
      <c r="M2627" s="395"/>
      <c r="N2627" s="395"/>
      <c r="O2627" s="395"/>
      <c r="P2627" s="395"/>
      <c r="Q2627" s="395"/>
      <c r="R2627" s="395"/>
      <c r="S2627" s="395"/>
      <c r="T2627" s="395"/>
      <c r="U2627" s="395"/>
      <c r="V2627" s="395"/>
      <c r="W2627" s="395"/>
      <c r="X2627" s="249"/>
      <c r="Y2627" s="249"/>
      <c r="Z2627" s="249"/>
      <c r="AA2627" s="249"/>
      <c r="AB2627" s="249"/>
    </row>
    <row r="2628" spans="1:28" hidden="1" outlineLevel="1">
      <c r="A2628" s="249"/>
      <c r="B2628" s="332"/>
      <c r="C2628" s="395"/>
      <c r="D2628" s="395"/>
      <c r="E2628" s="395"/>
      <c r="F2628" s="395"/>
      <c r="G2628" s="395"/>
      <c r="H2628" s="395"/>
      <c r="I2628" s="395"/>
      <c r="J2628" s="395"/>
      <c r="K2628" s="395"/>
      <c r="L2628" s="395"/>
      <c r="M2628" s="395"/>
      <c r="N2628" s="395"/>
      <c r="O2628" s="395"/>
      <c r="P2628" s="395"/>
      <c r="Q2628" s="395"/>
      <c r="R2628" s="395"/>
      <c r="S2628" s="395"/>
      <c r="T2628" s="395"/>
      <c r="U2628" s="395"/>
      <c r="V2628" s="395"/>
      <c r="W2628" s="395"/>
      <c r="X2628" s="249"/>
      <c r="Y2628" s="249"/>
      <c r="Z2628" s="249"/>
      <c r="AA2628" s="249"/>
      <c r="AB2628" s="249"/>
    </row>
    <row r="2629" spans="1:28" hidden="1" outlineLevel="1">
      <c r="A2629" s="249"/>
      <c r="B2629" s="309" t="s">
        <v>302</v>
      </c>
      <c r="C2629" s="395"/>
      <c r="D2629" s="395">
        <f t="shared" ref="D2629" ca="1" si="3828">IF(C2629="n/a","n/a",IF(AND(C2629&lt;1,D2603=0),0,
IF(D2603=0,C2629-1,
IF(C2629&lt;1,D2604,
(((C2629-1)*(C2605-(C2605/(C2629))))+(D2603*D2604))/(D2605)))))</f>
        <v>0</v>
      </c>
      <c r="E2629" s="395">
        <f t="shared" ref="E2629" ca="1" si="3829">IF(D2629="n/a","n/a",IF(AND(D2629&lt;1,E2603=0),0,
IF(E2603=0,D2629-1,
IF(D2629&lt;1,E2604,
(((D2629-1)*(D2605-(D2605/(D2629))))+(E2603*E2604))/(E2605)))))</f>
        <v>0</v>
      </c>
      <c r="F2629" s="395">
        <f t="shared" ref="F2629" ca="1" si="3830">IF(E2629="n/a","n/a",IF(AND(E2629&lt;1,F2603=0),0,
IF(F2603=0,E2629-1,
IF(E2629&lt;1,F2604,
(((E2629-1)*(E2605-(E2605/(E2629))))+(F2603*F2604))/(F2605)))))</f>
        <v>0</v>
      </c>
      <c r="G2629" s="395">
        <f t="shared" ref="G2629" ca="1" si="3831">IF(F2629="n/a","n/a",IF(AND(F2629&lt;1,G2603=0),0,
IF(G2603=0,F2629-1,
IF(F2629&lt;1,G2604,
(((F2629-1)*(F2605-(F2605/(F2629))))+(G2603*G2604))/(G2605)))))</f>
        <v>0</v>
      </c>
      <c r="H2629" s="395">
        <f t="shared" ref="H2629" ca="1" si="3832">IF(G2629="n/a","n/a",IF(AND(G2629&lt;1,H2603=0),0,
IF(H2603=0,G2629-1,
IF(G2629&lt;1,H2604,
(((G2629-1)*(G2605-(G2605/(G2629))))+(H2603*H2604))/(H2605)))))</f>
        <v>0</v>
      </c>
      <c r="I2629" s="395">
        <f ca="1">IF(H2629="n/a","n/a",IF(AND(H2629&lt;1,I2603=0),0,
IF(I2603=0,H2629-1,
IF(H2629&lt;1,I2604,
(((H2629-1)*(H2605-(H2605/(H2629))))+(I2603*I2604))/(I2605)))))</f>
        <v>0</v>
      </c>
      <c r="J2629" s="395">
        <f t="shared" ref="J2629" ca="1" si="3833">IF(I2629="n/a","n/a",IF(AND(I2629&lt;1,J2603=0),0,
IF(J2603=0,I2629-1,
IF(I2629&lt;1,J2604,
(((I2629-1)*(I2605-(I2605/(I2629))))+(J2603*J2604))/(J2605)))))</f>
        <v>0</v>
      </c>
      <c r="K2629" s="395">
        <f t="shared" ref="K2629" ca="1" si="3834">IF(J2629="n/a","n/a",IF(AND(J2629&lt;1,K2603=0),0,
IF(K2603=0,J2629-1,
IF(J2629&lt;1,K2604,
(((J2629-1)*(J2605-(J2605/(J2629))))+(K2603*K2604))/(K2605)))))</f>
        <v>0</v>
      </c>
      <c r="L2629" s="395">
        <f t="shared" ref="L2629" ca="1" si="3835">IF(K2629="n/a","n/a",IF(AND(K2629&lt;1,L2603=0),0,
IF(L2603=0,K2629-1,
IF(K2629&lt;1,L2604,
(((K2629-1)*(K2605-(K2605/(K2629))))+(L2603*L2604))/(L2605)))))</f>
        <v>0</v>
      </c>
      <c r="M2629" s="395">
        <f t="shared" ref="M2629" ca="1" si="3836">IF(L2629="n/a","n/a",IF(AND(L2629&lt;1,M2603=0),0,
IF(M2603=0,L2629-1,
IF(L2629&lt;1,M2604,
(((L2629-1)*(L2605-(L2605/(L2629))))+(M2603*M2604))/(M2605)))))</f>
        <v>0</v>
      </c>
      <c r="N2629" s="395">
        <f t="shared" ref="N2629" ca="1" si="3837">IF(M2629="n/a","n/a",IF(AND(M2629&lt;1,N2603=0),0,
IF(N2603=0,M2629-1,
IF(M2629&lt;1,N2604,
(((M2629-1)*(M2605-(M2605/(M2629))))+(N2603*N2604))/(N2605)))))</f>
        <v>0</v>
      </c>
      <c r="O2629" s="395">
        <f t="shared" ref="O2629" ca="1" si="3838">IF(N2629="n/a","n/a",IF(AND(N2629&lt;1,O2603=0),0,
IF(O2603=0,N2629-1,
IF(N2629&lt;1,O2604,
(((N2629-1)*(N2605-(N2605/(N2629))))+(O2603*O2604))/(O2605)))))</f>
        <v>0</v>
      </c>
      <c r="P2629" s="395">
        <f t="shared" ref="P2629" ca="1" si="3839">IF(O2629="n/a","n/a",IF(AND(O2629&lt;1,P2603=0),0,
IF(P2603=0,O2629-1,
IF(O2629&lt;1,P2604,
(((O2629-1)*(O2605-(O2605/(O2629))))+(P2603*P2604))/(P2605)))))</f>
        <v>0</v>
      </c>
      <c r="Q2629" s="395">
        <f t="shared" ref="Q2629" ca="1" si="3840">IF(P2629="n/a","n/a",IF(AND(P2629&lt;1,Q2603=0),0,
IF(Q2603=0,P2629-1,
IF(P2629&lt;1,Q2604,
(((P2629-1)*(P2605-(P2605/(P2629))))+(Q2603*Q2604))/(Q2605)))))</f>
        <v>0</v>
      </c>
      <c r="R2629" s="395">
        <f t="shared" ref="R2629" ca="1" si="3841">IF(Q2629="n/a","n/a",IF(AND(Q2629&lt;1,R2603=0),0,
IF(R2603=0,Q2629-1,
IF(Q2629&lt;1,R2604,
(((Q2629-1)*(Q2605-(Q2605/(Q2629))))+(R2603*R2604))/(R2605)))))</f>
        <v>0</v>
      </c>
      <c r="S2629" s="395">
        <f t="shared" ref="S2629" ca="1" si="3842">IF(R2629="n/a","n/a",IF(AND(R2629&lt;1,S2603=0),0,
IF(S2603=0,R2629-1,
IF(R2629&lt;1,S2604,
(((R2629-1)*(R2605-(R2605/(R2629))))+(S2603*S2604))/(S2605)))))</f>
        <v>0</v>
      </c>
      <c r="T2629" s="395">
        <f t="shared" ref="T2629" ca="1" si="3843">IF(S2629="n/a","n/a",IF(AND(S2629&lt;1,T2603=0),0,
IF(T2603=0,S2629-1,
IF(S2629&lt;1,T2604,
(((S2629-1)*(S2605-(S2605/(S2629))))+(T2603*T2604))/(T2605)))))</f>
        <v>0</v>
      </c>
      <c r="U2629" s="395">
        <f t="shared" ref="U2629" ca="1" si="3844">IF(T2629="n/a","n/a",IF(AND(T2629&lt;1,U2603=0),0,
IF(U2603=0,T2629-1,
IF(T2629&lt;1,U2604,
(((T2629-1)*(T2605-(T2605/(T2629))))+(U2603*U2604))/(U2605)))))</f>
        <v>0</v>
      </c>
      <c r="V2629" s="395">
        <f t="shared" ref="V2629" ca="1" si="3845">IF(U2629="n/a","n/a",IF(AND(U2629&lt;1,V2603=0),0,
IF(V2603=0,U2629-1,
IF(U2629&lt;1,V2604,
(((U2629-1)*(U2605-(U2605/(U2629))))+(V2603*V2604))/(V2605)))))</f>
        <v>0</v>
      </c>
      <c r="W2629" s="395">
        <f t="shared" ref="W2629" ca="1" si="3846">IF(V2629="n/a","n/a",IF(AND(V2629&lt;1,W2603=0),0,
IF(W2603=0,V2629-1,
IF(V2629&lt;1,W2604,
(((V2629-1)*(V2605-(V2605/(V2629))))+(W2603*W2604))/(W2605)))))</f>
        <v>0</v>
      </c>
      <c r="X2629" s="249"/>
      <c r="Y2629" s="249"/>
      <c r="Z2629" s="249"/>
      <c r="AA2629" s="249"/>
      <c r="AB2629" s="249"/>
    </row>
    <row r="2630" spans="1:28" hidden="1" outlineLevel="1">
      <c r="A2630" s="249"/>
      <c r="B2630" s="309" t="s">
        <v>301</v>
      </c>
      <c r="C2630" s="400">
        <f ca="1">C2602</f>
        <v>0</v>
      </c>
      <c r="D2630" s="395">
        <f t="shared" ref="D2630" ca="1" si="3847">IF(C2630="n/a","n/a",MAX(0,C2630-1))</f>
        <v>0</v>
      </c>
      <c r="E2630" s="395">
        <f t="shared" ref="E2630:E2631" ca="1" si="3848">IF(D2630="n/a","n/a",MAX(0,D2630-1))</f>
        <v>0</v>
      </c>
      <c r="F2630" s="395">
        <f t="shared" ref="F2630:F2632" ca="1" si="3849">IF(E2630="n/a","n/a",MAX(0,E2630-1))</f>
        <v>0</v>
      </c>
      <c r="G2630" s="395">
        <f t="shared" ref="G2630:G2633" ca="1" si="3850">IF(F2630="n/a","n/a",MAX(0,F2630-1))</f>
        <v>0</v>
      </c>
      <c r="H2630" s="395">
        <f t="shared" ref="H2630:H2634" ca="1" si="3851">IF(G2630="n/a","n/a",MAX(0,G2630-1))</f>
        <v>0</v>
      </c>
      <c r="I2630" s="395">
        <f t="shared" ref="I2630:I2635" ca="1" si="3852">IF(H2630="n/a","n/a",MAX(0,H2630-1))</f>
        <v>0</v>
      </c>
      <c r="J2630" s="395">
        <f t="shared" ref="J2630:J2636" ca="1" si="3853">IF(I2630="n/a","n/a",MAX(0,I2630-1))</f>
        <v>0</v>
      </c>
      <c r="K2630" s="395">
        <f t="shared" ref="K2630:K2637" ca="1" si="3854">IF(J2630="n/a","n/a",MAX(0,J2630-1))</f>
        <v>0</v>
      </c>
      <c r="L2630" s="395">
        <f t="shared" ref="L2630:L2638" ca="1" si="3855">IF(K2630="n/a","n/a",MAX(0,K2630-1))</f>
        <v>0</v>
      </c>
      <c r="M2630" s="395">
        <f t="shared" ref="M2630:M2639" ca="1" si="3856">IF(L2630="n/a","n/a",MAX(0,L2630-1))</f>
        <v>0</v>
      </c>
      <c r="N2630" s="395">
        <f t="shared" ref="N2630:N2640" ca="1" si="3857">IF(M2630="n/a","n/a",MAX(0,M2630-1))</f>
        <v>0</v>
      </c>
      <c r="O2630" s="395">
        <f t="shared" ref="O2630:O2641" ca="1" si="3858">IF(N2630="n/a","n/a",MAX(0,N2630-1))</f>
        <v>0</v>
      </c>
      <c r="P2630" s="395">
        <f t="shared" ref="P2630:P2642" ca="1" si="3859">IF(O2630="n/a","n/a",MAX(0,O2630-1))</f>
        <v>0</v>
      </c>
      <c r="Q2630" s="395">
        <f t="shared" ref="Q2630:Q2643" ca="1" si="3860">IF(P2630="n/a","n/a",MAX(0,P2630-1))</f>
        <v>0</v>
      </c>
      <c r="R2630" s="395">
        <f t="shared" ref="R2630:R2644" ca="1" si="3861">IF(Q2630="n/a","n/a",MAX(0,Q2630-1))</f>
        <v>0</v>
      </c>
      <c r="S2630" s="395">
        <f t="shared" ref="S2630:S2645" ca="1" si="3862">IF(R2630="n/a","n/a",MAX(0,R2630-1))</f>
        <v>0</v>
      </c>
      <c r="T2630" s="395">
        <f t="shared" ref="T2630:T2646" ca="1" si="3863">IF(S2630="n/a","n/a",MAX(0,S2630-1))</f>
        <v>0</v>
      </c>
      <c r="U2630" s="395">
        <f t="shared" ref="U2630:U2647" ca="1" si="3864">IF(T2630="n/a","n/a",MAX(0,T2630-1))</f>
        <v>0</v>
      </c>
      <c r="V2630" s="395">
        <f t="shared" ref="V2630:V2648" ca="1" si="3865">IF(U2630="n/a","n/a",MAX(0,U2630-1))</f>
        <v>0</v>
      </c>
      <c r="W2630" s="395">
        <f t="shared" ref="W2630:W2648" ca="1" si="3866">IF(V2630="n/a","n/a",MAX(0,V2630-1))</f>
        <v>0</v>
      </c>
      <c r="X2630" s="249"/>
      <c r="Y2630" s="249"/>
      <c r="Z2630" s="249"/>
      <c r="AA2630" s="249"/>
      <c r="AB2630" s="249"/>
    </row>
    <row r="2631" spans="1:28" hidden="1" outlineLevel="1">
      <c r="A2631" s="249"/>
      <c r="B2631" s="309" t="str">
        <f t="shared" ref="B2631:B2650" ca="1" si="3867">"RL Capex "&amp;OFFSET($C$6,0,A2607)</f>
        <v>RL Capex 2013</v>
      </c>
      <c r="C2631" s="396"/>
      <c r="D2631" s="400">
        <f ca="1">D2602</f>
        <v>0</v>
      </c>
      <c r="E2631" s="395">
        <f t="shared" ca="1" si="3848"/>
        <v>0</v>
      </c>
      <c r="F2631" s="395">
        <f t="shared" ca="1" si="3849"/>
        <v>0</v>
      </c>
      <c r="G2631" s="395">
        <f t="shared" ca="1" si="3850"/>
        <v>0</v>
      </c>
      <c r="H2631" s="395">
        <f t="shared" ca="1" si="3851"/>
        <v>0</v>
      </c>
      <c r="I2631" s="395">
        <f t="shared" ca="1" si="3852"/>
        <v>0</v>
      </c>
      <c r="J2631" s="395">
        <f t="shared" ca="1" si="3853"/>
        <v>0</v>
      </c>
      <c r="K2631" s="395">
        <f t="shared" ca="1" si="3854"/>
        <v>0</v>
      </c>
      <c r="L2631" s="395">
        <f t="shared" ca="1" si="3855"/>
        <v>0</v>
      </c>
      <c r="M2631" s="395">
        <f t="shared" ca="1" si="3856"/>
        <v>0</v>
      </c>
      <c r="N2631" s="395">
        <f t="shared" ca="1" si="3857"/>
        <v>0</v>
      </c>
      <c r="O2631" s="395">
        <f t="shared" ca="1" si="3858"/>
        <v>0</v>
      </c>
      <c r="P2631" s="395">
        <f t="shared" ca="1" si="3859"/>
        <v>0</v>
      </c>
      <c r="Q2631" s="395">
        <f t="shared" ca="1" si="3860"/>
        <v>0</v>
      </c>
      <c r="R2631" s="395">
        <f t="shared" ca="1" si="3861"/>
        <v>0</v>
      </c>
      <c r="S2631" s="395">
        <f t="shared" ca="1" si="3862"/>
        <v>0</v>
      </c>
      <c r="T2631" s="395">
        <f t="shared" ca="1" si="3863"/>
        <v>0</v>
      </c>
      <c r="U2631" s="395">
        <f t="shared" ca="1" si="3864"/>
        <v>0</v>
      </c>
      <c r="V2631" s="395">
        <f t="shared" ca="1" si="3865"/>
        <v>0</v>
      </c>
      <c r="W2631" s="395">
        <f t="shared" ca="1" si="3866"/>
        <v>0</v>
      </c>
      <c r="X2631" s="249"/>
      <c r="Y2631" s="249"/>
      <c r="Z2631" s="249"/>
      <c r="AA2631" s="249"/>
      <c r="AB2631" s="249"/>
    </row>
    <row r="2632" spans="1:28" hidden="1" outlineLevel="1">
      <c r="A2632" s="249"/>
      <c r="B2632" s="309" t="str">
        <f t="shared" ca="1" si="3867"/>
        <v>RL Capex 2014</v>
      </c>
      <c r="C2632" s="401"/>
      <c r="D2632" s="396"/>
      <c r="E2632" s="400">
        <f ca="1">E2602</f>
        <v>0</v>
      </c>
      <c r="F2632" s="395">
        <f t="shared" ca="1" si="3849"/>
        <v>0</v>
      </c>
      <c r="G2632" s="395">
        <f t="shared" ca="1" si="3850"/>
        <v>0</v>
      </c>
      <c r="H2632" s="395">
        <f t="shared" ca="1" si="3851"/>
        <v>0</v>
      </c>
      <c r="I2632" s="395">
        <f t="shared" ca="1" si="3852"/>
        <v>0</v>
      </c>
      <c r="J2632" s="395">
        <f t="shared" ca="1" si="3853"/>
        <v>0</v>
      </c>
      <c r="K2632" s="395">
        <f t="shared" ca="1" si="3854"/>
        <v>0</v>
      </c>
      <c r="L2632" s="395">
        <f t="shared" ca="1" si="3855"/>
        <v>0</v>
      </c>
      <c r="M2632" s="395">
        <f t="shared" ca="1" si="3856"/>
        <v>0</v>
      </c>
      <c r="N2632" s="395">
        <f t="shared" ca="1" si="3857"/>
        <v>0</v>
      </c>
      <c r="O2632" s="395">
        <f t="shared" ca="1" si="3858"/>
        <v>0</v>
      </c>
      <c r="P2632" s="395">
        <f t="shared" ca="1" si="3859"/>
        <v>0</v>
      </c>
      <c r="Q2632" s="395">
        <f t="shared" ca="1" si="3860"/>
        <v>0</v>
      </c>
      <c r="R2632" s="395">
        <f t="shared" ca="1" si="3861"/>
        <v>0</v>
      </c>
      <c r="S2632" s="395">
        <f t="shared" ca="1" si="3862"/>
        <v>0</v>
      </c>
      <c r="T2632" s="395">
        <f t="shared" ca="1" si="3863"/>
        <v>0</v>
      </c>
      <c r="U2632" s="395">
        <f t="shared" ca="1" si="3864"/>
        <v>0</v>
      </c>
      <c r="V2632" s="395">
        <f t="shared" ca="1" si="3865"/>
        <v>0</v>
      </c>
      <c r="W2632" s="395">
        <f t="shared" ca="1" si="3866"/>
        <v>0</v>
      </c>
      <c r="X2632" s="249"/>
      <c r="Y2632" s="249"/>
      <c r="Z2632" s="249"/>
      <c r="AA2632" s="249"/>
      <c r="AB2632" s="249"/>
    </row>
    <row r="2633" spans="1:28" hidden="1" outlineLevel="1">
      <c r="A2633" s="249"/>
      <c r="B2633" s="309" t="str">
        <f t="shared" ca="1" si="3867"/>
        <v>RL Capex 2015</v>
      </c>
      <c r="C2633" s="401"/>
      <c r="D2633" s="401"/>
      <c r="E2633" s="396"/>
      <c r="F2633" s="400">
        <f ca="1">F2602</f>
        <v>0</v>
      </c>
      <c r="G2633" s="395">
        <f t="shared" ca="1" si="3850"/>
        <v>0</v>
      </c>
      <c r="H2633" s="395">
        <f t="shared" ca="1" si="3851"/>
        <v>0</v>
      </c>
      <c r="I2633" s="395">
        <f t="shared" ca="1" si="3852"/>
        <v>0</v>
      </c>
      <c r="J2633" s="395">
        <f t="shared" ca="1" si="3853"/>
        <v>0</v>
      </c>
      <c r="K2633" s="395">
        <f t="shared" ca="1" si="3854"/>
        <v>0</v>
      </c>
      <c r="L2633" s="395">
        <f t="shared" ca="1" si="3855"/>
        <v>0</v>
      </c>
      <c r="M2633" s="395">
        <f t="shared" ca="1" si="3856"/>
        <v>0</v>
      </c>
      <c r="N2633" s="395">
        <f t="shared" ca="1" si="3857"/>
        <v>0</v>
      </c>
      <c r="O2633" s="395">
        <f t="shared" ca="1" si="3858"/>
        <v>0</v>
      </c>
      <c r="P2633" s="395">
        <f t="shared" ca="1" si="3859"/>
        <v>0</v>
      </c>
      <c r="Q2633" s="395">
        <f t="shared" ca="1" si="3860"/>
        <v>0</v>
      </c>
      <c r="R2633" s="395">
        <f t="shared" ca="1" si="3861"/>
        <v>0</v>
      </c>
      <c r="S2633" s="395">
        <f t="shared" ca="1" si="3862"/>
        <v>0</v>
      </c>
      <c r="T2633" s="395">
        <f t="shared" ca="1" si="3863"/>
        <v>0</v>
      </c>
      <c r="U2633" s="395">
        <f t="shared" ca="1" si="3864"/>
        <v>0</v>
      </c>
      <c r="V2633" s="395">
        <f t="shared" ca="1" si="3865"/>
        <v>0</v>
      </c>
      <c r="W2633" s="395">
        <f t="shared" ca="1" si="3866"/>
        <v>0</v>
      </c>
      <c r="X2633" s="249"/>
      <c r="Y2633" s="249"/>
      <c r="Z2633" s="249"/>
      <c r="AA2633" s="249"/>
      <c r="AB2633" s="249"/>
    </row>
    <row r="2634" spans="1:28" hidden="1" outlineLevel="1">
      <c r="A2634" s="249"/>
      <c r="B2634" s="309" t="str">
        <f t="shared" ca="1" si="3867"/>
        <v>RL Capex 2016</v>
      </c>
      <c r="C2634" s="401"/>
      <c r="D2634" s="401"/>
      <c r="E2634" s="401"/>
      <c r="F2634" s="396"/>
      <c r="G2634" s="400">
        <f ca="1">G2602</f>
        <v>0</v>
      </c>
      <c r="H2634" s="395">
        <f t="shared" ca="1" si="3851"/>
        <v>0</v>
      </c>
      <c r="I2634" s="395">
        <f t="shared" ca="1" si="3852"/>
        <v>0</v>
      </c>
      <c r="J2634" s="395">
        <f t="shared" ca="1" si="3853"/>
        <v>0</v>
      </c>
      <c r="K2634" s="395">
        <f t="shared" ca="1" si="3854"/>
        <v>0</v>
      </c>
      <c r="L2634" s="395">
        <f t="shared" ca="1" si="3855"/>
        <v>0</v>
      </c>
      <c r="M2634" s="395">
        <f t="shared" ca="1" si="3856"/>
        <v>0</v>
      </c>
      <c r="N2634" s="395">
        <f t="shared" ca="1" si="3857"/>
        <v>0</v>
      </c>
      <c r="O2634" s="395">
        <f t="shared" ca="1" si="3858"/>
        <v>0</v>
      </c>
      <c r="P2634" s="395">
        <f t="shared" ca="1" si="3859"/>
        <v>0</v>
      </c>
      <c r="Q2634" s="395">
        <f t="shared" ca="1" si="3860"/>
        <v>0</v>
      </c>
      <c r="R2634" s="395">
        <f t="shared" ca="1" si="3861"/>
        <v>0</v>
      </c>
      <c r="S2634" s="395">
        <f t="shared" ca="1" si="3862"/>
        <v>0</v>
      </c>
      <c r="T2634" s="395">
        <f t="shared" ca="1" si="3863"/>
        <v>0</v>
      </c>
      <c r="U2634" s="395">
        <f t="shared" ca="1" si="3864"/>
        <v>0</v>
      </c>
      <c r="V2634" s="395">
        <f t="shared" ca="1" si="3865"/>
        <v>0</v>
      </c>
      <c r="W2634" s="395">
        <f t="shared" ca="1" si="3866"/>
        <v>0</v>
      </c>
      <c r="X2634" s="249"/>
      <c r="Y2634" s="249"/>
      <c r="Z2634" s="249"/>
      <c r="AA2634" s="249"/>
      <c r="AB2634" s="249"/>
    </row>
    <row r="2635" spans="1:28" hidden="1" outlineLevel="1">
      <c r="A2635" s="249"/>
      <c r="B2635" s="309" t="str">
        <f t="shared" ca="1" si="3867"/>
        <v>RL Capex 2017</v>
      </c>
      <c r="C2635" s="401"/>
      <c r="D2635" s="401"/>
      <c r="E2635" s="401"/>
      <c r="F2635" s="401"/>
      <c r="G2635" s="396"/>
      <c r="H2635" s="400">
        <f ca="1">H2602</f>
        <v>0</v>
      </c>
      <c r="I2635" s="395">
        <f t="shared" ca="1" si="3852"/>
        <v>0</v>
      </c>
      <c r="J2635" s="395">
        <f t="shared" ca="1" si="3853"/>
        <v>0</v>
      </c>
      <c r="K2635" s="395">
        <f t="shared" ca="1" si="3854"/>
        <v>0</v>
      </c>
      <c r="L2635" s="395">
        <f t="shared" ca="1" si="3855"/>
        <v>0</v>
      </c>
      <c r="M2635" s="395">
        <f t="shared" ca="1" si="3856"/>
        <v>0</v>
      </c>
      <c r="N2635" s="395">
        <f t="shared" ca="1" si="3857"/>
        <v>0</v>
      </c>
      <c r="O2635" s="395">
        <f t="shared" ca="1" si="3858"/>
        <v>0</v>
      </c>
      <c r="P2635" s="395">
        <f t="shared" ca="1" si="3859"/>
        <v>0</v>
      </c>
      <c r="Q2635" s="395">
        <f t="shared" ca="1" si="3860"/>
        <v>0</v>
      </c>
      <c r="R2635" s="395">
        <f t="shared" ca="1" si="3861"/>
        <v>0</v>
      </c>
      <c r="S2635" s="395">
        <f t="shared" ca="1" si="3862"/>
        <v>0</v>
      </c>
      <c r="T2635" s="395">
        <f t="shared" ca="1" si="3863"/>
        <v>0</v>
      </c>
      <c r="U2635" s="395">
        <f t="shared" ca="1" si="3864"/>
        <v>0</v>
      </c>
      <c r="V2635" s="395">
        <f t="shared" ca="1" si="3865"/>
        <v>0</v>
      </c>
      <c r="W2635" s="395">
        <f t="shared" ca="1" si="3866"/>
        <v>0</v>
      </c>
      <c r="X2635" s="249"/>
      <c r="Y2635" s="249"/>
      <c r="Z2635" s="249"/>
      <c r="AA2635" s="249"/>
      <c r="AB2635" s="249"/>
    </row>
    <row r="2636" spans="1:28" hidden="1" outlineLevel="1">
      <c r="A2636" s="249"/>
      <c r="B2636" s="309" t="str">
        <f t="shared" ca="1" si="3867"/>
        <v>RL Capex 2018</v>
      </c>
      <c r="C2636" s="401"/>
      <c r="D2636" s="401"/>
      <c r="E2636" s="401"/>
      <c r="F2636" s="401"/>
      <c r="G2636" s="401"/>
      <c r="H2636" s="396"/>
      <c r="I2636" s="400">
        <f ca="1">I2602</f>
        <v>0</v>
      </c>
      <c r="J2636" s="395">
        <f t="shared" ca="1" si="3853"/>
        <v>0</v>
      </c>
      <c r="K2636" s="395">
        <f t="shared" ca="1" si="3854"/>
        <v>0</v>
      </c>
      <c r="L2636" s="395">
        <f t="shared" ca="1" si="3855"/>
        <v>0</v>
      </c>
      <c r="M2636" s="395">
        <f t="shared" ca="1" si="3856"/>
        <v>0</v>
      </c>
      <c r="N2636" s="395">
        <f t="shared" ca="1" si="3857"/>
        <v>0</v>
      </c>
      <c r="O2636" s="395">
        <f t="shared" ca="1" si="3858"/>
        <v>0</v>
      </c>
      <c r="P2636" s="395">
        <f t="shared" ca="1" si="3859"/>
        <v>0</v>
      </c>
      <c r="Q2636" s="395">
        <f t="shared" ca="1" si="3860"/>
        <v>0</v>
      </c>
      <c r="R2636" s="395">
        <f t="shared" ca="1" si="3861"/>
        <v>0</v>
      </c>
      <c r="S2636" s="395">
        <f t="shared" ca="1" si="3862"/>
        <v>0</v>
      </c>
      <c r="T2636" s="395">
        <f t="shared" ca="1" si="3863"/>
        <v>0</v>
      </c>
      <c r="U2636" s="395">
        <f t="shared" ca="1" si="3864"/>
        <v>0</v>
      </c>
      <c r="V2636" s="395">
        <f t="shared" ca="1" si="3865"/>
        <v>0</v>
      </c>
      <c r="W2636" s="395">
        <f t="shared" ca="1" si="3866"/>
        <v>0</v>
      </c>
      <c r="X2636" s="249"/>
      <c r="Y2636" s="249"/>
      <c r="Z2636" s="249"/>
      <c r="AA2636" s="249"/>
      <c r="AB2636" s="249"/>
    </row>
    <row r="2637" spans="1:28" hidden="1" outlineLevel="1">
      <c r="A2637" s="249"/>
      <c r="B2637" s="309" t="str">
        <f t="shared" ca="1" si="3867"/>
        <v>RL Capex 2019</v>
      </c>
      <c r="C2637" s="401"/>
      <c r="D2637" s="401"/>
      <c r="E2637" s="401"/>
      <c r="F2637" s="401"/>
      <c r="G2637" s="401"/>
      <c r="H2637" s="401"/>
      <c r="I2637" s="396"/>
      <c r="J2637" s="400">
        <f ca="1">J2602</f>
        <v>0</v>
      </c>
      <c r="K2637" s="395">
        <f t="shared" ca="1" si="3854"/>
        <v>0</v>
      </c>
      <c r="L2637" s="395">
        <f t="shared" ca="1" si="3855"/>
        <v>0</v>
      </c>
      <c r="M2637" s="395">
        <f t="shared" ca="1" si="3856"/>
        <v>0</v>
      </c>
      <c r="N2637" s="395">
        <f t="shared" ca="1" si="3857"/>
        <v>0</v>
      </c>
      <c r="O2637" s="395">
        <f t="shared" ca="1" si="3858"/>
        <v>0</v>
      </c>
      <c r="P2637" s="395">
        <f t="shared" ca="1" si="3859"/>
        <v>0</v>
      </c>
      <c r="Q2637" s="395">
        <f t="shared" ca="1" si="3860"/>
        <v>0</v>
      </c>
      <c r="R2637" s="395">
        <f t="shared" ca="1" si="3861"/>
        <v>0</v>
      </c>
      <c r="S2637" s="395">
        <f t="shared" ca="1" si="3862"/>
        <v>0</v>
      </c>
      <c r="T2637" s="395">
        <f t="shared" ca="1" si="3863"/>
        <v>0</v>
      </c>
      <c r="U2637" s="395">
        <f t="shared" ca="1" si="3864"/>
        <v>0</v>
      </c>
      <c r="V2637" s="395">
        <f t="shared" ca="1" si="3865"/>
        <v>0</v>
      </c>
      <c r="W2637" s="395">
        <f t="shared" ca="1" si="3866"/>
        <v>0</v>
      </c>
      <c r="X2637" s="249"/>
      <c r="Y2637" s="249"/>
      <c r="Z2637" s="249"/>
      <c r="AA2637" s="249"/>
      <c r="AB2637" s="249"/>
    </row>
    <row r="2638" spans="1:28" hidden="1" outlineLevel="1">
      <c r="A2638" s="249"/>
      <c r="B2638" s="309" t="str">
        <f t="shared" ca="1" si="3867"/>
        <v>RL Capex 2020</v>
      </c>
      <c r="C2638" s="401"/>
      <c r="D2638" s="401"/>
      <c r="E2638" s="401"/>
      <c r="F2638" s="401"/>
      <c r="G2638" s="401"/>
      <c r="H2638" s="401"/>
      <c r="I2638" s="401"/>
      <c r="J2638" s="396"/>
      <c r="K2638" s="400">
        <f ca="1">K2602</f>
        <v>0</v>
      </c>
      <c r="L2638" s="395">
        <f t="shared" ca="1" si="3855"/>
        <v>0</v>
      </c>
      <c r="M2638" s="395">
        <f t="shared" ca="1" si="3856"/>
        <v>0</v>
      </c>
      <c r="N2638" s="395">
        <f t="shared" ca="1" si="3857"/>
        <v>0</v>
      </c>
      <c r="O2638" s="395">
        <f t="shared" ca="1" si="3858"/>
        <v>0</v>
      </c>
      <c r="P2638" s="395">
        <f t="shared" ca="1" si="3859"/>
        <v>0</v>
      </c>
      <c r="Q2638" s="395">
        <f t="shared" ca="1" si="3860"/>
        <v>0</v>
      </c>
      <c r="R2638" s="395">
        <f t="shared" ca="1" si="3861"/>
        <v>0</v>
      </c>
      <c r="S2638" s="395">
        <f t="shared" ca="1" si="3862"/>
        <v>0</v>
      </c>
      <c r="T2638" s="395">
        <f t="shared" ca="1" si="3863"/>
        <v>0</v>
      </c>
      <c r="U2638" s="395">
        <f t="shared" ca="1" si="3864"/>
        <v>0</v>
      </c>
      <c r="V2638" s="395">
        <f t="shared" ca="1" si="3865"/>
        <v>0</v>
      </c>
      <c r="W2638" s="395">
        <f t="shared" ca="1" si="3866"/>
        <v>0</v>
      </c>
      <c r="X2638" s="249"/>
      <c r="Y2638" s="249"/>
      <c r="Z2638" s="249"/>
      <c r="AA2638" s="249"/>
      <c r="AB2638" s="249"/>
    </row>
    <row r="2639" spans="1:28" hidden="1" outlineLevel="1">
      <c r="A2639" s="249"/>
      <c r="B2639" s="309" t="str">
        <f t="shared" ca="1" si="3867"/>
        <v>RL Capex 2021</v>
      </c>
      <c r="C2639" s="401"/>
      <c r="D2639" s="401"/>
      <c r="E2639" s="401"/>
      <c r="F2639" s="401"/>
      <c r="G2639" s="401"/>
      <c r="H2639" s="401"/>
      <c r="I2639" s="401"/>
      <c r="J2639" s="401"/>
      <c r="K2639" s="396"/>
      <c r="L2639" s="400">
        <f ca="1">L2602</f>
        <v>0</v>
      </c>
      <c r="M2639" s="395">
        <f t="shared" ca="1" si="3856"/>
        <v>0</v>
      </c>
      <c r="N2639" s="395">
        <f t="shared" ca="1" si="3857"/>
        <v>0</v>
      </c>
      <c r="O2639" s="395">
        <f t="shared" ca="1" si="3858"/>
        <v>0</v>
      </c>
      <c r="P2639" s="395">
        <f t="shared" ca="1" si="3859"/>
        <v>0</v>
      </c>
      <c r="Q2639" s="395">
        <f t="shared" ca="1" si="3860"/>
        <v>0</v>
      </c>
      <c r="R2639" s="395">
        <f t="shared" ca="1" si="3861"/>
        <v>0</v>
      </c>
      <c r="S2639" s="395">
        <f t="shared" ca="1" si="3862"/>
        <v>0</v>
      </c>
      <c r="T2639" s="395">
        <f t="shared" ca="1" si="3863"/>
        <v>0</v>
      </c>
      <c r="U2639" s="395">
        <f t="shared" ca="1" si="3864"/>
        <v>0</v>
      </c>
      <c r="V2639" s="395">
        <f t="shared" ca="1" si="3865"/>
        <v>0</v>
      </c>
      <c r="W2639" s="395">
        <f t="shared" ca="1" si="3866"/>
        <v>0</v>
      </c>
      <c r="X2639" s="249"/>
      <c r="Y2639" s="249"/>
      <c r="Z2639" s="249"/>
      <c r="AA2639" s="249"/>
      <c r="AB2639" s="249"/>
    </row>
    <row r="2640" spans="1:28" hidden="1" outlineLevel="1">
      <c r="A2640" s="249"/>
      <c r="B2640" s="309" t="str">
        <f t="shared" ca="1" si="3867"/>
        <v>RL Capex 2022</v>
      </c>
      <c r="C2640" s="401"/>
      <c r="D2640" s="401"/>
      <c r="E2640" s="401"/>
      <c r="F2640" s="401"/>
      <c r="G2640" s="401"/>
      <c r="H2640" s="401"/>
      <c r="I2640" s="401"/>
      <c r="J2640" s="401"/>
      <c r="K2640" s="401"/>
      <c r="L2640" s="396"/>
      <c r="M2640" s="400">
        <f ca="1">M2602</f>
        <v>0</v>
      </c>
      <c r="N2640" s="395">
        <f t="shared" ca="1" si="3857"/>
        <v>0</v>
      </c>
      <c r="O2640" s="395">
        <f t="shared" ca="1" si="3858"/>
        <v>0</v>
      </c>
      <c r="P2640" s="395">
        <f t="shared" ca="1" si="3859"/>
        <v>0</v>
      </c>
      <c r="Q2640" s="395">
        <f t="shared" ca="1" si="3860"/>
        <v>0</v>
      </c>
      <c r="R2640" s="395">
        <f t="shared" ca="1" si="3861"/>
        <v>0</v>
      </c>
      <c r="S2640" s="395">
        <f t="shared" ca="1" si="3862"/>
        <v>0</v>
      </c>
      <c r="T2640" s="395">
        <f t="shared" ca="1" si="3863"/>
        <v>0</v>
      </c>
      <c r="U2640" s="395">
        <f t="shared" ca="1" si="3864"/>
        <v>0</v>
      </c>
      <c r="V2640" s="395">
        <f t="shared" ca="1" si="3865"/>
        <v>0</v>
      </c>
      <c r="W2640" s="395">
        <f t="shared" ca="1" si="3866"/>
        <v>0</v>
      </c>
      <c r="X2640" s="249"/>
      <c r="Y2640" s="249"/>
      <c r="Z2640" s="249"/>
      <c r="AA2640" s="249"/>
      <c r="AB2640" s="249"/>
    </row>
    <row r="2641" spans="1:28" hidden="1" outlineLevel="1">
      <c r="A2641" s="249"/>
      <c r="B2641" s="309" t="str">
        <f t="shared" ca="1" si="3867"/>
        <v>RL Capex 2023</v>
      </c>
      <c r="C2641" s="401"/>
      <c r="D2641" s="401"/>
      <c r="E2641" s="401"/>
      <c r="F2641" s="401"/>
      <c r="G2641" s="401"/>
      <c r="H2641" s="401"/>
      <c r="I2641" s="401"/>
      <c r="J2641" s="401"/>
      <c r="K2641" s="401"/>
      <c r="L2641" s="401"/>
      <c r="M2641" s="396"/>
      <c r="N2641" s="400">
        <f>N2602</f>
        <v>0</v>
      </c>
      <c r="O2641" s="395">
        <f t="shared" si="3858"/>
        <v>0</v>
      </c>
      <c r="P2641" s="395">
        <f t="shared" si="3859"/>
        <v>0</v>
      </c>
      <c r="Q2641" s="395">
        <f t="shared" si="3860"/>
        <v>0</v>
      </c>
      <c r="R2641" s="395">
        <f t="shared" si="3861"/>
        <v>0</v>
      </c>
      <c r="S2641" s="395">
        <f t="shared" si="3862"/>
        <v>0</v>
      </c>
      <c r="T2641" s="395">
        <f t="shared" si="3863"/>
        <v>0</v>
      </c>
      <c r="U2641" s="395">
        <f t="shared" si="3864"/>
        <v>0</v>
      </c>
      <c r="V2641" s="395">
        <f t="shared" si="3865"/>
        <v>0</v>
      </c>
      <c r="W2641" s="395">
        <f t="shared" si="3866"/>
        <v>0</v>
      </c>
      <c r="X2641" s="249"/>
      <c r="Y2641" s="249"/>
      <c r="Z2641" s="249"/>
      <c r="AA2641" s="249"/>
      <c r="AB2641" s="249"/>
    </row>
    <row r="2642" spans="1:28" hidden="1" outlineLevel="1">
      <c r="A2642" s="249"/>
      <c r="B2642" s="309" t="str">
        <f t="shared" ca="1" si="3867"/>
        <v>RL Capex 2024</v>
      </c>
      <c r="C2642" s="401"/>
      <c r="D2642" s="401"/>
      <c r="E2642" s="401"/>
      <c r="F2642" s="401"/>
      <c r="G2642" s="401"/>
      <c r="H2642" s="401"/>
      <c r="I2642" s="401"/>
      <c r="J2642" s="401"/>
      <c r="K2642" s="401"/>
      <c r="L2642" s="401"/>
      <c r="M2642" s="401"/>
      <c r="N2642" s="396"/>
      <c r="O2642" s="400">
        <f>O2602</f>
        <v>0</v>
      </c>
      <c r="P2642" s="395">
        <f t="shared" si="3859"/>
        <v>0</v>
      </c>
      <c r="Q2642" s="395">
        <f t="shared" si="3860"/>
        <v>0</v>
      </c>
      <c r="R2642" s="395">
        <f t="shared" si="3861"/>
        <v>0</v>
      </c>
      <c r="S2642" s="395">
        <f t="shared" si="3862"/>
        <v>0</v>
      </c>
      <c r="T2642" s="395">
        <f t="shared" si="3863"/>
        <v>0</v>
      </c>
      <c r="U2642" s="395">
        <f t="shared" si="3864"/>
        <v>0</v>
      </c>
      <c r="V2642" s="395">
        <f t="shared" si="3865"/>
        <v>0</v>
      </c>
      <c r="W2642" s="395">
        <f t="shared" si="3866"/>
        <v>0</v>
      </c>
      <c r="X2642" s="249"/>
      <c r="Y2642" s="249"/>
      <c r="Z2642" s="249"/>
      <c r="AA2642" s="249"/>
      <c r="AB2642" s="249"/>
    </row>
    <row r="2643" spans="1:28" hidden="1" outlineLevel="1">
      <c r="A2643" s="249"/>
      <c r="B2643" s="309" t="str">
        <f t="shared" ca="1" si="3867"/>
        <v>RL Capex 2025</v>
      </c>
      <c r="C2643" s="401"/>
      <c r="D2643" s="401"/>
      <c r="E2643" s="401"/>
      <c r="F2643" s="401"/>
      <c r="G2643" s="401"/>
      <c r="H2643" s="401"/>
      <c r="I2643" s="401"/>
      <c r="J2643" s="401"/>
      <c r="K2643" s="401"/>
      <c r="L2643" s="401"/>
      <c r="M2643" s="401"/>
      <c r="N2643" s="401"/>
      <c r="O2643" s="396"/>
      <c r="P2643" s="400">
        <f>P2602</f>
        <v>0</v>
      </c>
      <c r="Q2643" s="395">
        <f t="shared" si="3860"/>
        <v>0</v>
      </c>
      <c r="R2643" s="395">
        <f t="shared" si="3861"/>
        <v>0</v>
      </c>
      <c r="S2643" s="395">
        <f t="shared" si="3862"/>
        <v>0</v>
      </c>
      <c r="T2643" s="395">
        <f t="shared" si="3863"/>
        <v>0</v>
      </c>
      <c r="U2643" s="395">
        <f t="shared" si="3864"/>
        <v>0</v>
      </c>
      <c r="V2643" s="395">
        <f t="shared" si="3865"/>
        <v>0</v>
      </c>
      <c r="W2643" s="395">
        <f t="shared" si="3866"/>
        <v>0</v>
      </c>
      <c r="X2643" s="249"/>
      <c r="Y2643" s="249"/>
      <c r="Z2643" s="249"/>
      <c r="AA2643" s="249"/>
      <c r="AB2643" s="249"/>
    </row>
    <row r="2644" spans="1:28" hidden="1" outlineLevel="1">
      <c r="A2644" s="249"/>
      <c r="B2644" s="309" t="str">
        <f t="shared" ca="1" si="3867"/>
        <v>RL Capex 2026</v>
      </c>
      <c r="C2644" s="401"/>
      <c r="D2644" s="401"/>
      <c r="E2644" s="401"/>
      <c r="F2644" s="401"/>
      <c r="G2644" s="401"/>
      <c r="H2644" s="401"/>
      <c r="I2644" s="401"/>
      <c r="J2644" s="401"/>
      <c r="K2644" s="401"/>
      <c r="L2644" s="401"/>
      <c r="M2644" s="401"/>
      <c r="N2644" s="401"/>
      <c r="O2644" s="401"/>
      <c r="P2644" s="396"/>
      <c r="Q2644" s="400">
        <f>Q2602</f>
        <v>0</v>
      </c>
      <c r="R2644" s="395">
        <f t="shared" si="3861"/>
        <v>0</v>
      </c>
      <c r="S2644" s="395">
        <f t="shared" si="3862"/>
        <v>0</v>
      </c>
      <c r="T2644" s="395">
        <f t="shared" si="3863"/>
        <v>0</v>
      </c>
      <c r="U2644" s="395">
        <f t="shared" si="3864"/>
        <v>0</v>
      </c>
      <c r="V2644" s="395">
        <f t="shared" si="3865"/>
        <v>0</v>
      </c>
      <c r="W2644" s="395">
        <f t="shared" si="3866"/>
        <v>0</v>
      </c>
      <c r="X2644" s="249"/>
      <c r="Y2644" s="249"/>
      <c r="Z2644" s="249"/>
      <c r="AA2644" s="249"/>
      <c r="AB2644" s="249"/>
    </row>
    <row r="2645" spans="1:28" hidden="1" outlineLevel="1">
      <c r="A2645" s="249"/>
      <c r="B2645" s="309" t="str">
        <f t="shared" ca="1" si="3867"/>
        <v>RL Capex 2027</v>
      </c>
      <c r="C2645" s="401"/>
      <c r="D2645" s="401"/>
      <c r="E2645" s="401"/>
      <c r="F2645" s="401"/>
      <c r="G2645" s="401"/>
      <c r="H2645" s="401"/>
      <c r="I2645" s="401"/>
      <c r="J2645" s="401"/>
      <c r="K2645" s="401"/>
      <c r="L2645" s="401"/>
      <c r="M2645" s="401"/>
      <c r="N2645" s="401"/>
      <c r="O2645" s="401"/>
      <c r="P2645" s="401"/>
      <c r="Q2645" s="396"/>
      <c r="R2645" s="400">
        <f>R2602</f>
        <v>0</v>
      </c>
      <c r="S2645" s="395">
        <f t="shared" si="3862"/>
        <v>0</v>
      </c>
      <c r="T2645" s="395">
        <f t="shared" si="3863"/>
        <v>0</v>
      </c>
      <c r="U2645" s="395">
        <f t="shared" si="3864"/>
        <v>0</v>
      </c>
      <c r="V2645" s="395">
        <f t="shared" si="3865"/>
        <v>0</v>
      </c>
      <c r="W2645" s="395">
        <f t="shared" si="3866"/>
        <v>0</v>
      </c>
      <c r="X2645" s="249"/>
      <c r="Y2645" s="249"/>
      <c r="Z2645" s="249"/>
      <c r="AA2645" s="249"/>
      <c r="AB2645" s="249"/>
    </row>
    <row r="2646" spans="1:28" hidden="1" outlineLevel="1">
      <c r="A2646" s="249"/>
      <c r="B2646" s="309" t="str">
        <f t="shared" ca="1" si="3867"/>
        <v>RL Capex 2028</v>
      </c>
      <c r="C2646" s="401"/>
      <c r="D2646" s="401"/>
      <c r="E2646" s="401"/>
      <c r="F2646" s="401"/>
      <c r="G2646" s="401"/>
      <c r="H2646" s="401"/>
      <c r="I2646" s="401"/>
      <c r="J2646" s="401"/>
      <c r="K2646" s="401"/>
      <c r="L2646" s="401"/>
      <c r="M2646" s="401"/>
      <c r="N2646" s="401"/>
      <c r="O2646" s="401"/>
      <c r="P2646" s="401"/>
      <c r="Q2646" s="401"/>
      <c r="R2646" s="396"/>
      <c r="S2646" s="400">
        <f>S2602</f>
        <v>0</v>
      </c>
      <c r="T2646" s="395">
        <f t="shared" si="3863"/>
        <v>0</v>
      </c>
      <c r="U2646" s="395">
        <f t="shared" si="3864"/>
        <v>0</v>
      </c>
      <c r="V2646" s="395">
        <f t="shared" si="3865"/>
        <v>0</v>
      </c>
      <c r="W2646" s="395">
        <f t="shared" si="3866"/>
        <v>0</v>
      </c>
      <c r="X2646" s="249"/>
      <c r="Y2646" s="249"/>
      <c r="Z2646" s="249"/>
      <c r="AA2646" s="249"/>
      <c r="AB2646" s="249"/>
    </row>
    <row r="2647" spans="1:28" hidden="1" outlineLevel="1">
      <c r="A2647" s="249"/>
      <c r="B2647" s="309" t="str">
        <f t="shared" ca="1" si="3867"/>
        <v>RL Capex 2029</v>
      </c>
      <c r="C2647" s="401"/>
      <c r="D2647" s="401"/>
      <c r="E2647" s="401"/>
      <c r="F2647" s="401"/>
      <c r="G2647" s="401"/>
      <c r="H2647" s="401"/>
      <c r="I2647" s="401"/>
      <c r="J2647" s="401"/>
      <c r="K2647" s="401"/>
      <c r="L2647" s="401"/>
      <c r="M2647" s="401"/>
      <c r="N2647" s="401"/>
      <c r="O2647" s="401"/>
      <c r="P2647" s="401"/>
      <c r="Q2647" s="401"/>
      <c r="R2647" s="401"/>
      <c r="S2647" s="396"/>
      <c r="T2647" s="400">
        <f>T2602</f>
        <v>0</v>
      </c>
      <c r="U2647" s="395">
        <f t="shared" si="3864"/>
        <v>0</v>
      </c>
      <c r="V2647" s="395">
        <f t="shared" si="3865"/>
        <v>0</v>
      </c>
      <c r="W2647" s="395">
        <f t="shared" si="3866"/>
        <v>0</v>
      </c>
      <c r="X2647" s="249"/>
      <c r="Y2647" s="249"/>
      <c r="Z2647" s="249"/>
      <c r="AA2647" s="249"/>
      <c r="AB2647" s="249"/>
    </row>
    <row r="2648" spans="1:28" hidden="1" outlineLevel="1">
      <c r="A2648" s="249"/>
      <c r="B2648" s="309" t="str">
        <f t="shared" ca="1" si="3867"/>
        <v>RL Capex 2030</v>
      </c>
      <c r="C2648" s="401"/>
      <c r="D2648" s="401"/>
      <c r="E2648" s="401"/>
      <c r="F2648" s="401"/>
      <c r="G2648" s="401"/>
      <c r="H2648" s="401"/>
      <c r="I2648" s="401"/>
      <c r="J2648" s="401"/>
      <c r="K2648" s="401"/>
      <c r="L2648" s="401"/>
      <c r="M2648" s="401"/>
      <c r="N2648" s="401"/>
      <c r="O2648" s="401"/>
      <c r="P2648" s="401"/>
      <c r="Q2648" s="401"/>
      <c r="R2648" s="401"/>
      <c r="S2648" s="401"/>
      <c r="T2648" s="396"/>
      <c r="U2648" s="400">
        <f>U2602</f>
        <v>0</v>
      </c>
      <c r="V2648" s="395">
        <f t="shared" si="3865"/>
        <v>0</v>
      </c>
      <c r="W2648" s="395">
        <f t="shared" si="3866"/>
        <v>0</v>
      </c>
      <c r="X2648" s="249"/>
      <c r="Y2648" s="249"/>
      <c r="Z2648" s="249"/>
      <c r="AA2648" s="249"/>
      <c r="AB2648" s="249"/>
    </row>
    <row r="2649" spans="1:28" hidden="1" outlineLevel="1">
      <c r="A2649" s="249"/>
      <c r="B2649" s="309" t="str">
        <f t="shared" ca="1" si="3867"/>
        <v>RL Capex 2031</v>
      </c>
      <c r="C2649" s="401"/>
      <c r="D2649" s="401"/>
      <c r="E2649" s="401"/>
      <c r="F2649" s="401"/>
      <c r="G2649" s="401"/>
      <c r="H2649" s="401"/>
      <c r="I2649" s="401"/>
      <c r="J2649" s="401"/>
      <c r="K2649" s="401"/>
      <c r="L2649" s="401"/>
      <c r="M2649" s="401"/>
      <c r="N2649" s="401"/>
      <c r="O2649" s="401"/>
      <c r="P2649" s="401"/>
      <c r="Q2649" s="401"/>
      <c r="R2649" s="401"/>
      <c r="S2649" s="401"/>
      <c r="T2649" s="401"/>
      <c r="U2649" s="396"/>
      <c r="V2649" s="400">
        <f>V2602</f>
        <v>0</v>
      </c>
      <c r="W2649" s="395">
        <f>IF(V2649="n/a","n/a",MAX(0,V2649-1))</f>
        <v>0</v>
      </c>
      <c r="X2649" s="249"/>
      <c r="Y2649" s="249"/>
      <c r="Z2649" s="249"/>
      <c r="AA2649" s="249"/>
      <c r="AB2649" s="249"/>
    </row>
    <row r="2650" spans="1:28" hidden="1" outlineLevel="1">
      <c r="A2650" s="249"/>
      <c r="B2650" s="309" t="str">
        <f t="shared" ca="1" si="3867"/>
        <v>RL Capex 2032</v>
      </c>
      <c r="C2650" s="401"/>
      <c r="D2650" s="401"/>
      <c r="E2650" s="401"/>
      <c r="F2650" s="401"/>
      <c r="G2650" s="401"/>
      <c r="H2650" s="401"/>
      <c r="I2650" s="401"/>
      <c r="J2650" s="401"/>
      <c r="K2650" s="401"/>
      <c r="L2650" s="401"/>
      <c r="M2650" s="401"/>
      <c r="N2650" s="401"/>
      <c r="O2650" s="401"/>
      <c r="P2650" s="401"/>
      <c r="Q2650" s="401"/>
      <c r="R2650" s="401"/>
      <c r="S2650" s="401"/>
      <c r="T2650" s="401"/>
      <c r="U2650" s="401"/>
      <c r="V2650" s="396"/>
      <c r="W2650" s="395">
        <f>W2602</f>
        <v>0</v>
      </c>
      <c r="X2650" s="249"/>
      <c r="Y2650" s="249"/>
      <c r="Z2650" s="249"/>
      <c r="AA2650" s="249"/>
      <c r="AB2650" s="249"/>
    </row>
    <row r="2651" spans="1:28" hidden="1" outlineLevel="1">
      <c r="A2651" s="249"/>
      <c r="B2651" s="332"/>
      <c r="C2651" s="395"/>
      <c r="D2651" s="395"/>
      <c r="E2651" s="395"/>
      <c r="F2651" s="395"/>
      <c r="G2651" s="395"/>
      <c r="H2651" s="395"/>
      <c r="I2651" s="395"/>
      <c r="J2651" s="395"/>
      <c r="K2651" s="395"/>
      <c r="L2651" s="395"/>
      <c r="M2651" s="395"/>
      <c r="N2651" s="395"/>
      <c r="O2651" s="395"/>
      <c r="P2651" s="395"/>
      <c r="Q2651" s="395"/>
      <c r="R2651" s="395"/>
      <c r="S2651" s="395"/>
      <c r="T2651" s="395"/>
      <c r="U2651" s="395"/>
      <c r="V2651" s="395"/>
      <c r="W2651" s="395"/>
      <c r="X2651" s="249"/>
      <c r="Y2651" s="249"/>
      <c r="Z2651" s="249"/>
      <c r="AA2651" s="249"/>
      <c r="AB2651" s="249"/>
    </row>
    <row r="2652" spans="1:28" collapsed="1">
      <c r="A2652" s="322"/>
      <c r="B2652" s="336" t="s">
        <v>192</v>
      </c>
      <c r="C2652" s="460">
        <f ca="1">(IF(OR($C2602&lt;&gt;"n/a",C2602&lt;&gt;"n/a"),IF(SUM(C2605:C2627)=0,0,IF((SUMPRODUCT(C2605:C2627,C2629:C2651)/SUM(C2605:C2627))&lt;0,1,(SUMPRODUCT(C2605:C2627,C2629:C2651)/SUM(C2605:C2627)))),"n/a"))</f>
        <v>0</v>
      </c>
      <c r="D2652" s="460">
        <f ca="1">(IF(OR($C2602&lt;&gt;"n/a",D2602&lt;&gt;"n/a"),IF(SUM(D2605:D2627)=0,0,IF((SUMPRODUCT(D2605:D2627,D2629:D2651)/SUM(D2605:D2627))&lt;0,1,(SUMPRODUCT(D2605:D2627,D2629:D2651)/SUM(D2605:D2627)))),"n/a"))</f>
        <v>0</v>
      </c>
      <c r="E2652" s="460">
        <f t="shared" ref="E2652:W2652" ca="1" si="3868">(IF(OR($C2602&lt;&gt;"n/a",E2602&lt;&gt;"n/a"),IF(SUM(E2605:E2627)=0,0,IF((SUMPRODUCT(E2605:E2627,E2629:E2651)/SUM(E2605:E2627))&lt;0,1,(SUMPRODUCT(E2605:E2627,E2629:E2651)/SUM(E2605:E2627)))),"n/a"))</f>
        <v>0</v>
      </c>
      <c r="F2652" s="460">
        <f t="shared" ca="1" si="3868"/>
        <v>0</v>
      </c>
      <c r="G2652" s="460">
        <f t="shared" ca="1" si="3868"/>
        <v>0</v>
      </c>
      <c r="H2652" s="460">
        <f t="shared" ca="1" si="3868"/>
        <v>0</v>
      </c>
      <c r="I2652" s="460">
        <f t="shared" ca="1" si="3868"/>
        <v>0</v>
      </c>
      <c r="J2652" s="460">
        <f t="shared" ca="1" si="3868"/>
        <v>0</v>
      </c>
      <c r="K2652" s="460">
        <f t="shared" ca="1" si="3868"/>
        <v>0</v>
      </c>
      <c r="L2652" s="460">
        <f t="shared" ca="1" si="3868"/>
        <v>0</v>
      </c>
      <c r="M2652" s="460">
        <f t="shared" ca="1" si="3868"/>
        <v>0</v>
      </c>
      <c r="N2652" s="460">
        <f t="shared" ca="1" si="3868"/>
        <v>0</v>
      </c>
      <c r="O2652" s="460">
        <f t="shared" ca="1" si="3868"/>
        <v>0</v>
      </c>
      <c r="P2652" s="460">
        <f t="shared" ca="1" si="3868"/>
        <v>0</v>
      </c>
      <c r="Q2652" s="460">
        <f t="shared" ca="1" si="3868"/>
        <v>0</v>
      </c>
      <c r="R2652" s="460">
        <f t="shared" ca="1" si="3868"/>
        <v>0</v>
      </c>
      <c r="S2652" s="460">
        <f t="shared" ca="1" si="3868"/>
        <v>0</v>
      </c>
      <c r="T2652" s="460">
        <f t="shared" ca="1" si="3868"/>
        <v>0</v>
      </c>
      <c r="U2652" s="460">
        <f t="shared" ca="1" si="3868"/>
        <v>0</v>
      </c>
      <c r="V2652" s="460">
        <f t="shared" ca="1" si="3868"/>
        <v>0</v>
      </c>
      <c r="W2652" s="460">
        <f t="shared" ca="1" si="3868"/>
        <v>0</v>
      </c>
      <c r="X2652" s="249"/>
      <c r="Y2652" s="249"/>
      <c r="Z2652" s="249"/>
      <c r="AA2652" s="249"/>
      <c r="AB2652" s="249"/>
    </row>
    <row r="2653" spans="1:28">
      <c r="A2653" s="249"/>
      <c r="B2653" s="249"/>
      <c r="C2653" s="395"/>
      <c r="D2653" s="395"/>
      <c r="E2653" s="395"/>
      <c r="F2653" s="395"/>
      <c r="G2653" s="395"/>
      <c r="H2653" s="395"/>
      <c r="I2653" s="395"/>
      <c r="J2653" s="395"/>
      <c r="K2653" s="395"/>
      <c r="L2653" s="395"/>
      <c r="M2653" s="395"/>
      <c r="N2653" s="395"/>
      <c r="O2653" s="395"/>
      <c r="P2653" s="395"/>
      <c r="Q2653" s="395"/>
      <c r="R2653" s="395"/>
      <c r="S2653" s="395"/>
      <c r="T2653" s="395"/>
      <c r="U2653" s="395"/>
      <c r="V2653" s="395"/>
      <c r="W2653" s="395"/>
      <c r="X2653" s="249"/>
      <c r="Y2653" s="249"/>
      <c r="Z2653" s="249"/>
      <c r="AA2653" s="249"/>
      <c r="AB2653" s="249"/>
    </row>
    <row r="2654" spans="1:28">
      <c r="A2654" s="72" t="s">
        <v>153</v>
      </c>
      <c r="B2654" s="142" t="str">
        <f>VLOOKUP($A2654,'RFM input'!$E$7:$F$56,2,FALSE)</f>
        <v>Equity raising costs</v>
      </c>
      <c r="C2654" s="402"/>
      <c r="D2654" s="402"/>
      <c r="E2654" s="403"/>
      <c r="F2654" s="403"/>
      <c r="G2654" s="403"/>
      <c r="H2654" s="403"/>
      <c r="I2654" s="403"/>
      <c r="J2654" s="403"/>
      <c r="K2654" s="403"/>
      <c r="L2654" s="403"/>
      <c r="M2654" s="403"/>
      <c r="N2654" s="403"/>
      <c r="O2654" s="403"/>
      <c r="P2654" s="403"/>
      <c r="Q2654" s="403"/>
      <c r="R2654" s="403"/>
      <c r="S2654" s="403"/>
      <c r="T2654" s="403"/>
      <c r="U2654" s="403"/>
      <c r="V2654" s="403"/>
      <c r="W2654" s="403"/>
      <c r="X2654" s="249"/>
      <c r="Y2654" s="249"/>
      <c r="Z2654" s="249"/>
      <c r="AA2654" s="249"/>
      <c r="AB2654" s="249"/>
    </row>
    <row r="2655" spans="1:28">
      <c r="A2655" s="378">
        <f>VALUE(REPLACE(A2654,1,12,""))</f>
        <v>50</v>
      </c>
      <c r="B2655" s="317" t="s">
        <v>195</v>
      </c>
      <c r="C2655" s="389">
        <f ca="1">OFFSET('TAB roll forward'!$H$7,A2655,0)</f>
        <v>0</v>
      </c>
      <c r="D2655" s="404">
        <f ca="1">'RAB remaining lives'!D2660</f>
        <v>0</v>
      </c>
      <c r="E2655" s="404">
        <f ca="1">'RAB remaining lives'!E2660</f>
        <v>0</v>
      </c>
      <c r="F2655" s="404">
        <f ca="1">'RAB remaining lives'!F2660</f>
        <v>0</v>
      </c>
      <c r="G2655" s="404">
        <f ca="1">'RAB remaining lives'!G2660</f>
        <v>0</v>
      </c>
      <c r="H2655" s="404">
        <f ca="1">'RAB remaining lives'!H2660</f>
        <v>0</v>
      </c>
      <c r="I2655" s="404">
        <f ca="1">'RAB remaining lives'!I2660</f>
        <v>0</v>
      </c>
      <c r="J2655" s="404">
        <f ca="1">'RAB remaining lives'!J2660</f>
        <v>0</v>
      </c>
      <c r="K2655" s="404">
        <f ca="1">'RAB remaining lives'!K2660</f>
        <v>0</v>
      </c>
      <c r="L2655" s="404">
        <f ca="1">'RAB remaining lives'!L2660</f>
        <v>0</v>
      </c>
      <c r="M2655" s="404">
        <f ca="1">'RAB remaining lives'!M2660</f>
        <v>0</v>
      </c>
      <c r="N2655" s="404">
        <f>'RAB remaining lives'!N2660</f>
        <v>0</v>
      </c>
      <c r="O2655" s="404">
        <f>'RAB remaining lives'!O2660</f>
        <v>0</v>
      </c>
      <c r="P2655" s="404">
        <f>'RAB remaining lives'!P2660</f>
        <v>0</v>
      </c>
      <c r="Q2655" s="404">
        <f>'RAB remaining lives'!Q2660</f>
        <v>0</v>
      </c>
      <c r="R2655" s="404">
        <f>'RAB remaining lives'!R2660</f>
        <v>0</v>
      </c>
      <c r="S2655" s="404">
        <f>'RAB remaining lives'!S2660</f>
        <v>0</v>
      </c>
      <c r="T2655" s="404">
        <f>'RAB remaining lives'!T2660</f>
        <v>0</v>
      </c>
      <c r="U2655" s="404">
        <f>'RAB remaining lives'!U2660</f>
        <v>0</v>
      </c>
      <c r="V2655" s="404">
        <f>'RAB remaining lives'!V2660</f>
        <v>0</v>
      </c>
      <c r="W2655" s="404">
        <f>'RAB remaining lives'!W2660</f>
        <v>0</v>
      </c>
      <c r="X2655" s="249"/>
      <c r="Y2655" s="249"/>
      <c r="Z2655" s="249"/>
      <c r="AA2655" s="249"/>
      <c r="AB2655" s="249"/>
    </row>
    <row r="2656" spans="1:28">
      <c r="A2656" s="249"/>
      <c r="B2656" s="249" t="s">
        <v>326</v>
      </c>
      <c r="C2656" s="391">
        <f ca="1">OFFSET('RFM input'!$X$6,$A2655,0)</f>
        <v>0</v>
      </c>
      <c r="D2656" s="390">
        <f ca="1">OFFSET('RFM input'!$Y$6,'TAB remaining lives'!$A2655,0)</f>
        <v>0</v>
      </c>
      <c r="E2656" s="390">
        <f ca="1">OFFSET('RFM input'!$Y$6,'TAB remaining lives'!$A2655,0)</f>
        <v>0</v>
      </c>
      <c r="F2656" s="390">
        <f ca="1">OFFSET('RFM input'!$Y$6,'TAB remaining lives'!$A2655,0)</f>
        <v>0</v>
      </c>
      <c r="G2656" s="390">
        <f ca="1">OFFSET('RFM input'!$Y$6,'TAB remaining lives'!$A2655,0)</f>
        <v>0</v>
      </c>
      <c r="H2656" s="390">
        <f ca="1">OFFSET('RFM input'!$Y$6,'TAB remaining lives'!$A2655,0)</f>
        <v>0</v>
      </c>
      <c r="I2656" s="390">
        <f ca="1">OFFSET('RFM input'!$Y$6,'TAB remaining lives'!$A2655,0)</f>
        <v>0</v>
      </c>
      <c r="J2656" s="390">
        <f ca="1">OFFSET('RFM input'!$Y$6,'TAB remaining lives'!$A2655,0)</f>
        <v>0</v>
      </c>
      <c r="K2656" s="390">
        <f ca="1">OFFSET('RFM input'!$Y$6,'TAB remaining lives'!$A2655,0)</f>
        <v>0</v>
      </c>
      <c r="L2656" s="390">
        <f ca="1">OFFSET('RFM input'!$Y$6,'TAB remaining lives'!$A2655,0)</f>
        <v>0</v>
      </c>
      <c r="M2656" s="390">
        <f ca="1">OFFSET('RFM input'!$Y$6,'TAB remaining lives'!$A2655,0)</f>
        <v>0</v>
      </c>
      <c r="N2656" s="390"/>
      <c r="O2656" s="390"/>
      <c r="P2656" s="390"/>
      <c r="Q2656" s="390"/>
      <c r="R2656" s="390"/>
      <c r="S2656" s="390"/>
      <c r="T2656" s="390"/>
      <c r="U2656" s="390"/>
      <c r="V2656" s="390"/>
      <c r="W2656" s="390"/>
      <c r="X2656" s="249"/>
      <c r="Y2656" s="249"/>
      <c r="Z2656" s="249"/>
      <c r="AA2656" s="249"/>
      <c r="AB2656" s="249"/>
    </row>
    <row r="2657" spans="1:28">
      <c r="A2657" s="249"/>
      <c r="B2657" s="317" t="s">
        <v>300</v>
      </c>
      <c r="C2657" s="405"/>
      <c r="D2657" s="393">
        <f ca="1">IF(D$6=(OFFSET('RFM input'!$G$60,0,'RFM input'!$AA$7)),OFFSET('RFM input'!$I$454,$A2655,0),0)</f>
        <v>0</v>
      </c>
      <c r="E2657" s="390">
        <f ca="1">IF(E$6=(OFFSET('RFM input'!$G$60,0,'RFM input'!$AA$7)),OFFSET('RFM input'!$I$454,$A2655,0),0)</f>
        <v>0</v>
      </c>
      <c r="F2657" s="390">
        <f ca="1">IF(F$6=(OFFSET('RFM input'!$G$60,0,'RFM input'!$AA$7)),OFFSET('RFM input'!$I$454,$A2655,0),0)</f>
        <v>0</v>
      </c>
      <c r="G2657" s="390">
        <f ca="1">IF(G$6=(OFFSET('RFM input'!$G$60,0,'RFM input'!$AA$7)),OFFSET('RFM input'!$I$454,$A2655,0),0)</f>
        <v>0</v>
      </c>
      <c r="H2657" s="390">
        <f ca="1">IF(H$6=(OFFSET('RFM input'!$G$60,0,'RFM input'!$AA$7)),OFFSET('RFM input'!$I$454,$A2655,0),0)</f>
        <v>0</v>
      </c>
      <c r="I2657" s="390">
        <f ca="1">IF(I$6=(OFFSET('RFM input'!$G$60,0,'RFM input'!$AA$7)),OFFSET('RFM input'!$I$454,$A2655,0),0)</f>
        <v>0</v>
      </c>
      <c r="J2657" s="390">
        <f ca="1">IF(J$6=(OFFSET('RFM input'!$G$60,0,'RFM input'!$AA$7)),OFFSET('RFM input'!$I$454,$A2655,0),0)</f>
        <v>0</v>
      </c>
      <c r="K2657" s="390">
        <f ca="1">IF(K$6=(OFFSET('RFM input'!$G$60,0,'RFM input'!$AA$7)),OFFSET('RFM input'!$I$454,$A2655,0),0)</f>
        <v>0</v>
      </c>
      <c r="L2657" s="390">
        <f ca="1">IF(L$6=(OFFSET('RFM input'!$G$60,0,'RFM input'!$AA$7)),OFFSET('RFM input'!$I$454,$A2655,0),0)</f>
        <v>0</v>
      </c>
      <c r="M2657" s="390">
        <f ca="1">IF(M$6=(OFFSET('RFM input'!$G$60,0,'RFM input'!$AA$7)),OFFSET('RFM input'!$I$454,$A2655,0),0)</f>
        <v>0</v>
      </c>
      <c r="N2657" s="390"/>
      <c r="O2657" s="390"/>
      <c r="P2657" s="390"/>
      <c r="Q2657" s="390"/>
      <c r="R2657" s="390"/>
      <c r="S2657" s="390"/>
      <c r="T2657" s="390"/>
      <c r="U2657" s="390"/>
      <c r="V2657" s="390"/>
      <c r="W2657" s="390"/>
      <c r="X2657" s="249"/>
      <c r="Y2657" s="249"/>
      <c r="Z2657" s="249"/>
      <c r="AA2657" s="249"/>
      <c r="AB2657" s="249"/>
    </row>
    <row r="2658" spans="1:28">
      <c r="A2658" s="249"/>
      <c r="B2658" s="317" t="s">
        <v>309</v>
      </c>
      <c r="C2658" s="392"/>
      <c r="D2658" s="391">
        <f ca="1">IF(D$6=(OFFSET('RFM input'!$G$60,0,'RFM input'!$AA$7)),OFFSET('RFM input'!$K$454,$A2655,0),0)</f>
        <v>0</v>
      </c>
      <c r="E2658" s="394">
        <f ca="1">IF(E$6=(OFFSET('RFM input'!$G$60,0,'RFM input'!$AA$7)),OFFSET('RFM input'!$K$454,$A2655,0),0)</f>
        <v>0</v>
      </c>
      <c r="F2658" s="394">
        <f ca="1">IF(F$6=(OFFSET('RFM input'!$G$60,0,'RFM input'!$AA$7)),OFFSET('RFM input'!$K$454,$A2655,0),0)</f>
        <v>0</v>
      </c>
      <c r="G2658" s="394">
        <f ca="1">IF(G$6=(OFFSET('RFM input'!$G$60,0,'RFM input'!$AA$7)),OFFSET('RFM input'!$K$454,$A2655,0),0)</f>
        <v>0</v>
      </c>
      <c r="H2658" s="394">
        <f ca="1">IF(H$6=(OFFSET('RFM input'!$G$60,0,'RFM input'!$AA$7)),OFFSET('RFM input'!$K$454,$A2655,0),0)</f>
        <v>0</v>
      </c>
      <c r="I2658" s="394">
        <f ca="1">IF(I$6=(OFFSET('RFM input'!$G$60,0,'RFM input'!$AA$7)),OFFSET('RFM input'!$K$454,$A2655,0),0)</f>
        <v>0</v>
      </c>
      <c r="J2658" s="394">
        <f ca="1">IF(J$6=(OFFSET('RFM input'!$G$60,0,'RFM input'!$AA$7)),OFFSET('RFM input'!$K$454,$A2655,0),0)</f>
        <v>0</v>
      </c>
      <c r="K2658" s="394">
        <f ca="1">IF(K$6=(OFFSET('RFM input'!$G$60,0,'RFM input'!$AA$7)),OFFSET('RFM input'!$K$454,$A2655,0),0)</f>
        <v>0</v>
      </c>
      <c r="L2658" s="394">
        <f ca="1">IF(L$6=(OFFSET('RFM input'!$G$60,0,'RFM input'!$AA$7)),OFFSET('RFM input'!$K$454,$A2655,0),0)</f>
        <v>0</v>
      </c>
      <c r="M2658" s="394">
        <f ca="1">IF(M$6=(OFFSET('RFM input'!$G$60,0,'RFM input'!$AA$7)),OFFSET('RFM input'!$K$454,$A2655,0),0)</f>
        <v>0</v>
      </c>
      <c r="N2658" s="394"/>
      <c r="O2658" s="394"/>
      <c r="P2658" s="394"/>
      <c r="Q2658" s="394"/>
      <c r="R2658" s="394"/>
      <c r="S2658" s="394"/>
      <c r="T2658" s="394"/>
      <c r="U2658" s="394"/>
      <c r="V2658" s="394"/>
      <c r="W2658" s="394"/>
      <c r="X2658" s="249"/>
      <c r="Y2658" s="249"/>
      <c r="Z2658" s="249"/>
      <c r="AA2658" s="249"/>
      <c r="AB2658" s="249"/>
    </row>
    <row r="2659" spans="1:28" hidden="1" outlineLevel="1">
      <c r="A2659" s="459">
        <v>-1</v>
      </c>
      <c r="B2659" s="309" t="s">
        <v>303</v>
      </c>
      <c r="C2659" s="395"/>
      <c r="D2659" s="395">
        <f t="shared" ref="D2659" ca="1" si="3869">IF(D2683="n/a",0,IF(AND(D2657=0,C2659=0),0,
IF(AND(D2657&lt;&gt;0,C2659=0),D2657,
IF(AND(D2658&lt;&gt;0,C2659&lt;&gt;0),(C2659-(C2659/C2683))+D2657,
IF(C2683&lt;1,0,(C2659-(C2659/C2683)))))))</f>
        <v>0</v>
      </c>
      <c r="E2659" s="395">
        <f t="shared" ref="E2659" ca="1" si="3870">IF(E2683="n/a",0,IF(AND(E2657=0,D2659=0),0,
IF(AND(E2657&lt;&gt;0,D2659=0),E2657,
IF(AND(E2658&lt;&gt;0,D2659&lt;&gt;0),(D2659-(D2659/D2683))+E2657,
IF(D2683&lt;1,0,(D2659-(D2659/D2683)))))))</f>
        <v>0</v>
      </c>
      <c r="F2659" s="395">
        <f t="shared" ref="F2659" ca="1" si="3871">IF(F2683="n/a",0,IF(AND(F2657=0,E2659=0),0,
IF(AND(F2657&lt;&gt;0,E2659=0),F2657,
IF(AND(F2658&lt;&gt;0,E2659&lt;&gt;0),(E2659-(E2659/E2683))+F2657,
IF(E2683&lt;1,0,(E2659-(E2659/E2683)))))))</f>
        <v>0</v>
      </c>
      <c r="G2659" s="395">
        <f t="shared" ref="G2659" ca="1" si="3872">IF(G2683="n/a",0,IF(AND(G2657=0,F2659=0),0,
IF(AND(G2657&lt;&gt;0,F2659=0),G2657,
IF(AND(G2658&lt;&gt;0,F2659&lt;&gt;0),(F2659-(F2659/F2683))+G2657,
IF(F2683&lt;1,0,(F2659-(F2659/F2683)))))))</f>
        <v>0</v>
      </c>
      <c r="H2659" s="395">
        <f ca="1">IF(H2683="n/a",0,IF(AND(H2657=0,G2659=0),0,
IF(AND(H2657&lt;&gt;0,G2659=0),H2657,
IF(AND(H2658&lt;&gt;0,G2659&lt;&gt;0),(G2659-(G2659/G2683))+H2657,
IF(G2683&lt;1,0,(G2659-(G2659/G2683)))))))</f>
        <v>0</v>
      </c>
      <c r="I2659" s="395">
        <f t="shared" ref="I2659" ca="1" si="3873">IF(I2683="n/a",0,IF(AND(I2657=0,H2659=0),0,
IF(AND(I2657&lt;&gt;0,H2659=0),I2657,
IF(AND(I2658&lt;&gt;0,H2659&lt;&gt;0),(H2659-(H2659/H2683))+I2657,
IF(H2683&lt;1,0,(H2659-(H2659/H2683)))))))</f>
        <v>0</v>
      </c>
      <c r="J2659" s="395">
        <f t="shared" ref="J2659" ca="1" si="3874">IF(J2683="n/a",0,IF(AND(J2657=0,I2659=0),0,
IF(AND(J2657&lt;&gt;0,I2659=0),J2657,
IF(AND(J2658&lt;&gt;0,I2659&lt;&gt;0),(I2659-(I2659/I2683))+J2657,
IF(I2683&lt;1,0,(I2659-(I2659/I2683)))))))</f>
        <v>0</v>
      </c>
      <c r="K2659" s="395">
        <f t="shared" ref="K2659" ca="1" si="3875">IF(K2683="n/a",0,IF(AND(K2657=0,J2659=0),0,
IF(AND(K2657&lt;&gt;0,J2659=0),K2657,
IF(AND(K2658&lt;&gt;0,J2659&lt;&gt;0),(J2659-(J2659/J2683))+K2657,
IF(J2683&lt;1,0,(J2659-(J2659/J2683)))))))</f>
        <v>0</v>
      </c>
      <c r="L2659" s="395">
        <f t="shared" ref="L2659" ca="1" si="3876">IF(L2683="n/a",0,IF(AND(L2657=0,K2659=0),0,
IF(AND(L2657&lt;&gt;0,K2659=0),L2657,
IF(AND(L2658&lt;&gt;0,K2659&lt;&gt;0),(K2659-(K2659/K2683))+L2657,
IF(K2683&lt;1,0,(K2659-(K2659/K2683)))))))</f>
        <v>0</v>
      </c>
      <c r="M2659" s="395">
        <f t="shared" ref="M2659" ca="1" si="3877">IF(M2683="n/a",0,IF(AND(M2657=0,L2659=0),0,
IF(AND(M2657&lt;&gt;0,L2659=0),M2657,
IF(AND(M2658&lt;&gt;0,L2659&lt;&gt;0),(L2659-(L2659/L2683))+M2657,
IF(L2683&lt;1,0,(L2659-(L2659/L2683)))))))</f>
        <v>0</v>
      </c>
      <c r="N2659" s="395">
        <f t="shared" ref="N2659" ca="1" si="3878">IF(N2683="n/a",0,IF(AND(N2657=0,M2659=0),0,
IF(AND(N2657&lt;&gt;0,M2659=0),N2657,
IF(AND(N2658&lt;&gt;0,M2659&lt;&gt;0),(M2659-(M2659/M2683))+N2657,
IF(M2683&lt;1,0,(M2659-(M2659/M2683)))))))</f>
        <v>0</v>
      </c>
      <c r="O2659" s="395">
        <f t="shared" ref="O2659" ca="1" si="3879">IF(O2683="n/a",0,IF(AND(O2657=0,N2659=0),0,
IF(AND(O2657&lt;&gt;0,N2659=0),O2657,
IF(AND(O2658&lt;&gt;0,N2659&lt;&gt;0),(N2659-(N2659/N2683))+O2657,
IF(N2683&lt;1,0,(N2659-(N2659/N2683)))))))</f>
        <v>0</v>
      </c>
      <c r="P2659" s="395">
        <f t="shared" ref="P2659" ca="1" si="3880">IF(P2683="n/a",0,IF(AND(P2657=0,O2659=0),0,
IF(AND(P2657&lt;&gt;0,O2659=0),P2657,
IF(AND(P2658&lt;&gt;0,O2659&lt;&gt;0),(O2659-(O2659/O2683))+P2657,
IF(O2683&lt;1,0,(O2659-(O2659/O2683)))))))</f>
        <v>0</v>
      </c>
      <c r="Q2659" s="395">
        <f t="shared" ref="Q2659" ca="1" si="3881">IF(Q2683="n/a",0,IF(AND(Q2657=0,P2659=0),0,
IF(AND(Q2657&lt;&gt;0,P2659=0),Q2657,
IF(AND(Q2658&lt;&gt;0,P2659&lt;&gt;0),(P2659-(P2659/P2683))+Q2657,
IF(P2683&lt;1,0,(P2659-(P2659/P2683)))))))</f>
        <v>0</v>
      </c>
      <c r="R2659" s="395">
        <f t="shared" ref="R2659" ca="1" si="3882">IF(R2683="n/a",0,IF(AND(R2657=0,Q2659=0),0,
IF(AND(R2657&lt;&gt;0,Q2659=0),R2657,
IF(AND(R2658&lt;&gt;0,Q2659&lt;&gt;0),(Q2659-(Q2659/Q2683))+R2657,
IF(Q2683&lt;1,0,(Q2659-(Q2659/Q2683)))))))</f>
        <v>0</v>
      </c>
      <c r="S2659" s="395">
        <f t="shared" ref="S2659" ca="1" si="3883">IF(S2683="n/a",0,IF(AND(S2657=0,R2659=0),0,
IF(AND(S2657&lt;&gt;0,R2659=0),S2657,
IF(AND(S2658&lt;&gt;0,R2659&lt;&gt;0),(R2659-(R2659/R2683))+S2657,
IF(R2683&lt;1,0,(R2659-(R2659/R2683)))))))</f>
        <v>0</v>
      </c>
      <c r="T2659" s="395">
        <f t="shared" ref="T2659" ca="1" si="3884">IF(T2683="n/a",0,IF(AND(T2657=0,S2659=0),0,
IF(AND(T2657&lt;&gt;0,S2659=0),T2657,
IF(AND(T2658&lt;&gt;0,S2659&lt;&gt;0),(S2659-(S2659/S2683))+T2657,
IF(S2683&lt;1,0,(S2659-(S2659/S2683)))))))</f>
        <v>0</v>
      </c>
      <c r="U2659" s="395">
        <f t="shared" ref="U2659" ca="1" si="3885">IF(U2683="n/a",0,IF(AND(U2657=0,T2659=0),0,
IF(AND(U2657&lt;&gt;0,T2659=0),U2657,
IF(AND(U2658&lt;&gt;0,T2659&lt;&gt;0),(T2659-(T2659/T2683))+U2657,
IF(T2683&lt;1,0,(T2659-(T2659/T2683)))))))</f>
        <v>0</v>
      </c>
      <c r="V2659" s="395">
        <f t="shared" ref="V2659" ca="1" si="3886">IF(V2683="n/a",0,IF(AND(V2657=0,U2659=0),0,
IF(AND(V2657&lt;&gt;0,U2659=0),V2657,
IF(AND(V2658&lt;&gt;0,U2659&lt;&gt;0),(U2659-(U2659/U2683))+V2657,
IF(U2683&lt;1,0,(U2659-(U2659/U2683)))))))</f>
        <v>0</v>
      </c>
      <c r="W2659" s="395">
        <f t="shared" ref="W2659" ca="1" si="3887">IF(W2683="n/a",0,IF(AND(W2657=0,V2659=0),0,
IF(AND(W2657&lt;&gt;0,V2659=0),W2657,
IF(AND(W2658&lt;&gt;0,V2659&lt;&gt;0),(V2659-(V2659/V2683))+W2657,
IF(V2683&lt;1,0,(V2659-(V2659/V2683)))))))</f>
        <v>0</v>
      </c>
      <c r="X2659" s="249"/>
      <c r="Y2659" s="249"/>
      <c r="Z2659" s="249"/>
      <c r="AA2659" s="249"/>
      <c r="AB2659" s="249"/>
    </row>
    <row r="2660" spans="1:28" hidden="1" outlineLevel="1">
      <c r="A2660" s="331">
        <v>0</v>
      </c>
      <c r="B2660" s="309" t="s">
        <v>194</v>
      </c>
      <c r="C2660" s="400">
        <f ca="1">C2655</f>
        <v>0</v>
      </c>
      <c r="D2660" s="395">
        <f ca="1">IF(C2684="n/a",C2660,IFERROR(IF((OFFSET($C2660,0,$A2660))&lt;0,
MIN(0,C2660-(OFFSET($C2660,0,$A2660)/(OFFSET($C2655,-$A2659,$A2660)))),
MAX(0,C2660-(OFFSET($C2660,0,$A2660)/(OFFSET($C2655,-$A2659,$A2660))))),0))</f>
        <v>0</v>
      </c>
      <c r="E2660" s="395">
        <f t="shared" ref="E2660" ca="1" si="3888">IF(D2684="n/a",D2660,IFERROR(IF((OFFSET($C2660,0,$A2660))&lt;0,
MIN(0,D2660-(OFFSET($C2660,0,$A2660)/(OFFSET($C2655,-$A2659,$A2660)))),
MAX(0,D2660-(OFFSET($C2660,0,$A2660)/(OFFSET($C2655,-$A2659,$A2660))))),0))</f>
        <v>0</v>
      </c>
      <c r="F2660" s="395">
        <f t="shared" ref="F2660:F2661" ca="1" si="3889">IF(E2684="n/a",E2660,IFERROR(IF((OFFSET($C2660,0,$A2660))&lt;0,
MIN(0,E2660-(OFFSET($C2660,0,$A2660)/(OFFSET($C2655,-$A2659,$A2660)))),
MAX(0,E2660-(OFFSET($C2660,0,$A2660)/(OFFSET($C2655,-$A2659,$A2660))))),0))</f>
        <v>0</v>
      </c>
      <c r="G2660" s="395">
        <f t="shared" ref="G2660:G2662" ca="1" si="3890">IF(F2684="n/a",F2660,IFERROR(IF((OFFSET($C2660,0,$A2660))&lt;0,
MIN(0,F2660-(OFFSET($C2660,0,$A2660)/(OFFSET($C2655,-$A2659,$A2660)))),
MAX(0,F2660-(OFFSET($C2660,0,$A2660)/(OFFSET($C2655,-$A2659,$A2660))))),0))</f>
        <v>0</v>
      </c>
      <c r="H2660" s="395">
        <f t="shared" ref="H2660:H2663" ca="1" si="3891">IF(G2684="n/a",G2660,IFERROR(IF((OFFSET($C2660,0,$A2660))&lt;0,
MIN(0,G2660-(OFFSET($C2660,0,$A2660)/(OFFSET($C2655,-$A2659,$A2660)))),
MAX(0,G2660-(OFFSET($C2660,0,$A2660)/(OFFSET($C2655,-$A2659,$A2660))))),0))</f>
        <v>0</v>
      </c>
      <c r="I2660" s="395">
        <f t="shared" ref="I2660:I2664" ca="1" si="3892">IF(H2684="n/a",H2660,IFERROR(IF((OFFSET($C2660,0,$A2660))&lt;0,
MIN(0,H2660-(OFFSET($C2660,0,$A2660)/(OFFSET($C2655,-$A2659,$A2660)))),
MAX(0,H2660-(OFFSET($C2660,0,$A2660)/(OFFSET($C2655,-$A2659,$A2660))))),0))</f>
        <v>0</v>
      </c>
      <c r="J2660" s="395">
        <f t="shared" ref="J2660:J2665" ca="1" si="3893">IF(I2684="n/a",I2660,IFERROR(IF((OFFSET($C2660,0,$A2660))&lt;0,
MIN(0,I2660-(OFFSET($C2660,0,$A2660)/(OFFSET($C2655,-$A2659,$A2660)))),
MAX(0,I2660-(OFFSET($C2660,0,$A2660)/(OFFSET($C2655,-$A2659,$A2660))))),0))</f>
        <v>0</v>
      </c>
      <c r="K2660" s="395">
        <f t="shared" ref="K2660:K2666" ca="1" si="3894">IF(J2684="n/a",J2660,IFERROR(IF((OFFSET($C2660,0,$A2660))&lt;0,
MIN(0,J2660-(OFFSET($C2660,0,$A2660)/(OFFSET($C2655,-$A2659,$A2660)))),
MAX(0,J2660-(OFFSET($C2660,0,$A2660)/(OFFSET($C2655,-$A2659,$A2660))))),0))</f>
        <v>0</v>
      </c>
      <c r="L2660" s="395">
        <f t="shared" ref="L2660:L2667" ca="1" si="3895">IF(K2684="n/a",K2660,IFERROR(IF((OFFSET($C2660,0,$A2660))&lt;0,
MIN(0,K2660-(OFFSET($C2660,0,$A2660)/(OFFSET($C2655,-$A2659,$A2660)))),
MAX(0,K2660-(OFFSET($C2660,0,$A2660)/(OFFSET($C2655,-$A2659,$A2660))))),0))</f>
        <v>0</v>
      </c>
      <c r="M2660" s="395">
        <f t="shared" ref="M2660:M2668" ca="1" si="3896">IF(L2684="n/a",L2660,IFERROR(IF((OFFSET($C2660,0,$A2660))&lt;0,
MIN(0,L2660-(OFFSET($C2660,0,$A2660)/(OFFSET($C2655,-$A2659,$A2660)))),
MAX(0,L2660-(OFFSET($C2660,0,$A2660)/(OFFSET($C2655,-$A2659,$A2660))))),0))</f>
        <v>0</v>
      </c>
      <c r="N2660" s="395">
        <f t="shared" ref="N2660:N2669" ca="1" si="3897">IF(M2684="n/a",M2660,IFERROR(IF((OFFSET($C2660,0,$A2660))&lt;0,
MIN(0,M2660-(OFFSET($C2660,0,$A2660)/(OFFSET($C2655,-$A2659,$A2660)))),
MAX(0,M2660-(OFFSET($C2660,0,$A2660)/(OFFSET($C2655,-$A2659,$A2660))))),0))</f>
        <v>0</v>
      </c>
      <c r="O2660" s="395">
        <f t="shared" ref="O2660:O2670" ca="1" si="3898">IF(N2684="n/a",N2660,IFERROR(IF((OFFSET($C2660,0,$A2660))&lt;0,
MIN(0,N2660-(OFFSET($C2660,0,$A2660)/(OFFSET($C2655,-$A2659,$A2660)))),
MAX(0,N2660-(OFFSET($C2660,0,$A2660)/(OFFSET($C2655,-$A2659,$A2660))))),0))</f>
        <v>0</v>
      </c>
      <c r="P2660" s="395">
        <f t="shared" ref="P2660:P2671" ca="1" si="3899">IF(O2684="n/a",O2660,IFERROR(IF((OFFSET($C2660,0,$A2660))&lt;0,
MIN(0,O2660-(OFFSET($C2660,0,$A2660)/(OFFSET($C2655,-$A2659,$A2660)))),
MAX(0,O2660-(OFFSET($C2660,0,$A2660)/(OFFSET($C2655,-$A2659,$A2660))))),0))</f>
        <v>0</v>
      </c>
      <c r="Q2660" s="395">
        <f t="shared" ref="Q2660:Q2672" ca="1" si="3900">IF(P2684="n/a",P2660,IFERROR(IF((OFFSET($C2660,0,$A2660))&lt;0,
MIN(0,P2660-(OFFSET($C2660,0,$A2660)/(OFFSET($C2655,-$A2659,$A2660)))),
MAX(0,P2660-(OFFSET($C2660,0,$A2660)/(OFFSET($C2655,-$A2659,$A2660))))),0))</f>
        <v>0</v>
      </c>
      <c r="R2660" s="395">
        <f t="shared" ref="R2660:R2673" ca="1" si="3901">IF(Q2684="n/a",Q2660,IFERROR(IF((OFFSET($C2660,0,$A2660))&lt;0,
MIN(0,Q2660-(OFFSET($C2660,0,$A2660)/(OFFSET($C2655,-$A2659,$A2660)))),
MAX(0,Q2660-(OFFSET($C2660,0,$A2660)/(OFFSET($C2655,-$A2659,$A2660))))),0))</f>
        <v>0</v>
      </c>
      <c r="S2660" s="395">
        <f t="shared" ref="S2660:S2674" ca="1" si="3902">IF(R2684="n/a",R2660,IFERROR(IF((OFFSET($C2660,0,$A2660))&lt;0,
MIN(0,R2660-(OFFSET($C2660,0,$A2660)/(OFFSET($C2655,-$A2659,$A2660)))),
MAX(0,R2660-(OFFSET($C2660,0,$A2660)/(OFFSET($C2655,-$A2659,$A2660))))),0))</f>
        <v>0</v>
      </c>
      <c r="T2660" s="395">
        <f t="shared" ref="T2660:T2675" ca="1" si="3903">IF(S2684="n/a",S2660,IFERROR(IF((OFFSET($C2660,0,$A2660))&lt;0,
MIN(0,S2660-(OFFSET($C2660,0,$A2660)/(OFFSET($C2655,-$A2659,$A2660)))),
MAX(0,S2660-(OFFSET($C2660,0,$A2660)/(OFFSET($C2655,-$A2659,$A2660))))),0))</f>
        <v>0</v>
      </c>
      <c r="U2660" s="395">
        <f t="shared" ref="U2660:U2676" ca="1" si="3904">IF(T2684="n/a",T2660,IFERROR(IF((OFFSET($C2660,0,$A2660))&lt;0,
MIN(0,T2660-(OFFSET($C2660,0,$A2660)/(OFFSET($C2655,-$A2659,$A2660)))),
MAX(0,T2660-(OFFSET($C2660,0,$A2660)/(OFFSET($C2655,-$A2659,$A2660))))),0))</f>
        <v>0</v>
      </c>
      <c r="V2660" s="395">
        <f t="shared" ref="V2660:V2677" ca="1" si="3905">IF(U2684="n/a",U2660,IFERROR(IF((OFFSET($C2660,0,$A2660))&lt;0,
MIN(0,U2660-(OFFSET($C2660,0,$A2660)/(OFFSET($C2655,-$A2659,$A2660)))),
MAX(0,U2660-(OFFSET($C2660,0,$A2660)/(OFFSET($C2655,-$A2659,$A2660))))),0))</f>
        <v>0</v>
      </c>
      <c r="W2660" s="395">
        <f t="shared" ref="W2660:W2678" ca="1" si="3906">IF(V2684="n/a",V2660,IFERROR(IF((OFFSET($C2660,0,$A2660))&lt;0,
MIN(0,V2660-(OFFSET($C2660,0,$A2660)/(OFFSET($C2655,-$A2659,$A2660)))),
MAX(0,V2660-(OFFSET($C2660,0,$A2660)/(OFFSET($C2655,-$A2659,$A2660))))),0))</f>
        <v>0</v>
      </c>
      <c r="X2660" s="249"/>
      <c r="Y2660" s="249"/>
      <c r="Z2660" s="249"/>
      <c r="AA2660" s="249"/>
      <c r="AB2660" s="249"/>
    </row>
    <row r="2661" spans="1:28" hidden="1" outlineLevel="1">
      <c r="A2661" s="331">
        <v>1</v>
      </c>
      <c r="B2661" s="309" t="str">
        <f t="shared" ref="B2661:B2680" ca="1" si="3907">"Depreciated Net Capex "&amp;OFFSET($C$6,0,A2661)</f>
        <v>Depreciated Net Capex 2013</v>
      </c>
      <c r="C2661" s="396"/>
      <c r="D2661" s="397">
        <f ca="1">D2655</f>
        <v>0</v>
      </c>
      <c r="E2661" s="395">
        <f ca="1">IF(D2685="n/a",D2661,IFERROR(IF((OFFSET($C2661,0,$A2661))&lt;0,
MIN(0,D2661-(OFFSET($C2661,0,$A2661)/(OFFSET($C2656,-$A2660,$A2661)))),
MAX(0,D2661-(OFFSET($C2661,0,$A2661)/(OFFSET($C2656,-$A2660,$A2661))))),0))</f>
        <v>0</v>
      </c>
      <c r="F2661" s="395">
        <f t="shared" ca="1" si="3889"/>
        <v>0</v>
      </c>
      <c r="G2661" s="395">
        <f t="shared" ca="1" si="3890"/>
        <v>0</v>
      </c>
      <c r="H2661" s="395">
        <f t="shared" ca="1" si="3891"/>
        <v>0</v>
      </c>
      <c r="I2661" s="395">
        <f t="shared" ca="1" si="3892"/>
        <v>0</v>
      </c>
      <c r="J2661" s="395">
        <f t="shared" ca="1" si="3893"/>
        <v>0</v>
      </c>
      <c r="K2661" s="395">
        <f t="shared" ca="1" si="3894"/>
        <v>0</v>
      </c>
      <c r="L2661" s="395">
        <f t="shared" ca="1" si="3895"/>
        <v>0</v>
      </c>
      <c r="M2661" s="395">
        <f t="shared" ca="1" si="3896"/>
        <v>0</v>
      </c>
      <c r="N2661" s="395">
        <f t="shared" ca="1" si="3897"/>
        <v>0</v>
      </c>
      <c r="O2661" s="395">
        <f t="shared" ca="1" si="3898"/>
        <v>0</v>
      </c>
      <c r="P2661" s="395">
        <f t="shared" ca="1" si="3899"/>
        <v>0</v>
      </c>
      <c r="Q2661" s="395">
        <f t="shared" ca="1" si="3900"/>
        <v>0</v>
      </c>
      <c r="R2661" s="395">
        <f t="shared" ca="1" si="3901"/>
        <v>0</v>
      </c>
      <c r="S2661" s="395">
        <f t="shared" ca="1" si="3902"/>
        <v>0</v>
      </c>
      <c r="T2661" s="395">
        <f t="shared" ca="1" si="3903"/>
        <v>0</v>
      </c>
      <c r="U2661" s="395">
        <f t="shared" ca="1" si="3904"/>
        <v>0</v>
      </c>
      <c r="V2661" s="395">
        <f t="shared" ca="1" si="3905"/>
        <v>0</v>
      </c>
      <c r="W2661" s="395">
        <f t="shared" ca="1" si="3906"/>
        <v>0</v>
      </c>
      <c r="X2661" s="249"/>
      <c r="Y2661" s="249"/>
      <c r="Z2661" s="249"/>
      <c r="AA2661" s="249"/>
      <c r="AB2661" s="249"/>
    </row>
    <row r="2662" spans="1:28" hidden="1" outlineLevel="1">
      <c r="A2662" s="331">
        <v>2</v>
      </c>
      <c r="B2662" s="309" t="str">
        <f t="shared" ca="1" si="3907"/>
        <v>Depreciated Net Capex 2014</v>
      </c>
      <c r="C2662" s="398"/>
      <c r="D2662" s="399"/>
      <c r="E2662" s="397">
        <f ca="1">E2655</f>
        <v>0</v>
      </c>
      <c r="F2662" s="395">
        <f ca="1">IF(E2686="n/a",E2662,IFERROR(IF((OFFSET($C2662,0,$A2662))&lt;0,
MIN(0,E2662-(OFFSET($C2662,0,$A2662)/(OFFSET($C2657,-$A2661,$A2662)))),
MAX(0,E2662-(OFFSET($C2662,0,$A2662)/(OFFSET($C2657,-$A2661,$A2662))))),0))</f>
        <v>0</v>
      </c>
      <c r="G2662" s="395">
        <f t="shared" ca="1" si="3890"/>
        <v>0</v>
      </c>
      <c r="H2662" s="395">
        <f t="shared" ca="1" si="3891"/>
        <v>0</v>
      </c>
      <c r="I2662" s="395">
        <f t="shared" ca="1" si="3892"/>
        <v>0</v>
      </c>
      <c r="J2662" s="395">
        <f t="shared" ca="1" si="3893"/>
        <v>0</v>
      </c>
      <c r="K2662" s="395">
        <f t="shared" ca="1" si="3894"/>
        <v>0</v>
      </c>
      <c r="L2662" s="395">
        <f t="shared" ca="1" si="3895"/>
        <v>0</v>
      </c>
      <c r="M2662" s="395">
        <f t="shared" ca="1" si="3896"/>
        <v>0</v>
      </c>
      <c r="N2662" s="395">
        <f t="shared" ca="1" si="3897"/>
        <v>0</v>
      </c>
      <c r="O2662" s="395">
        <f t="shared" ca="1" si="3898"/>
        <v>0</v>
      </c>
      <c r="P2662" s="395">
        <f t="shared" ca="1" si="3899"/>
        <v>0</v>
      </c>
      <c r="Q2662" s="395">
        <f t="shared" ca="1" si="3900"/>
        <v>0</v>
      </c>
      <c r="R2662" s="395">
        <f t="shared" ca="1" si="3901"/>
        <v>0</v>
      </c>
      <c r="S2662" s="395">
        <f t="shared" ca="1" si="3902"/>
        <v>0</v>
      </c>
      <c r="T2662" s="395">
        <f t="shared" ca="1" si="3903"/>
        <v>0</v>
      </c>
      <c r="U2662" s="395">
        <f t="shared" ca="1" si="3904"/>
        <v>0</v>
      </c>
      <c r="V2662" s="395">
        <f t="shared" ca="1" si="3905"/>
        <v>0</v>
      </c>
      <c r="W2662" s="395">
        <f t="shared" ca="1" si="3906"/>
        <v>0</v>
      </c>
      <c r="X2662" s="334"/>
      <c r="Y2662" s="249"/>
      <c r="Z2662" s="249"/>
      <c r="AA2662" s="249"/>
      <c r="AB2662" s="249"/>
    </row>
    <row r="2663" spans="1:28" hidden="1" outlineLevel="1">
      <c r="A2663" s="331">
        <v>3</v>
      </c>
      <c r="B2663" s="309" t="str">
        <f t="shared" ca="1" si="3907"/>
        <v>Depreciated Net Capex 2015</v>
      </c>
      <c r="C2663" s="398"/>
      <c r="D2663" s="398"/>
      <c r="E2663" s="399"/>
      <c r="F2663" s="400">
        <f ca="1">F2655</f>
        <v>0</v>
      </c>
      <c r="G2663" s="395">
        <f ca="1">IF(F2687="n/a",F2663,IFERROR(IF((OFFSET($C2663,0,$A2663))&lt;0,
MIN(0,F2663-(OFFSET($C2663,0,$A2663)/(OFFSET($C2658,-$A2662,$A2663)))),
MAX(0,F2663-(OFFSET($C2663,0,$A2663)/(OFFSET($C2658,-$A2662,$A2663))))),0))</f>
        <v>0</v>
      </c>
      <c r="H2663" s="395">
        <f t="shared" ca="1" si="3891"/>
        <v>0</v>
      </c>
      <c r="I2663" s="395">
        <f t="shared" ca="1" si="3892"/>
        <v>0</v>
      </c>
      <c r="J2663" s="395">
        <f t="shared" ca="1" si="3893"/>
        <v>0</v>
      </c>
      <c r="K2663" s="395">
        <f t="shared" ca="1" si="3894"/>
        <v>0</v>
      </c>
      <c r="L2663" s="395">
        <f t="shared" ca="1" si="3895"/>
        <v>0</v>
      </c>
      <c r="M2663" s="395">
        <f t="shared" ca="1" si="3896"/>
        <v>0</v>
      </c>
      <c r="N2663" s="395">
        <f t="shared" ca="1" si="3897"/>
        <v>0</v>
      </c>
      <c r="O2663" s="395">
        <f t="shared" ca="1" si="3898"/>
        <v>0</v>
      </c>
      <c r="P2663" s="395">
        <f t="shared" ca="1" si="3899"/>
        <v>0</v>
      </c>
      <c r="Q2663" s="395">
        <f t="shared" ca="1" si="3900"/>
        <v>0</v>
      </c>
      <c r="R2663" s="395">
        <f t="shared" ca="1" si="3901"/>
        <v>0</v>
      </c>
      <c r="S2663" s="395">
        <f t="shared" ca="1" si="3902"/>
        <v>0</v>
      </c>
      <c r="T2663" s="395">
        <f t="shared" ca="1" si="3903"/>
        <v>0</v>
      </c>
      <c r="U2663" s="395">
        <f t="shared" ca="1" si="3904"/>
        <v>0</v>
      </c>
      <c r="V2663" s="395">
        <f t="shared" ca="1" si="3905"/>
        <v>0</v>
      </c>
      <c r="W2663" s="395">
        <f t="shared" ca="1" si="3906"/>
        <v>0</v>
      </c>
      <c r="X2663" s="334"/>
      <c r="Y2663" s="334"/>
      <c r="Z2663" s="249"/>
      <c r="AA2663" s="249"/>
      <c r="AB2663" s="249"/>
    </row>
    <row r="2664" spans="1:28" hidden="1" outlineLevel="1">
      <c r="A2664" s="331">
        <v>4</v>
      </c>
      <c r="B2664" s="309" t="str">
        <f t="shared" ca="1" si="3907"/>
        <v>Depreciated Net Capex 2016</v>
      </c>
      <c r="C2664" s="398"/>
      <c r="D2664" s="398"/>
      <c r="E2664" s="398"/>
      <c r="F2664" s="399"/>
      <c r="G2664" s="400">
        <f ca="1">G2655</f>
        <v>0</v>
      </c>
      <c r="H2664" s="395">
        <f ca="1">IF(G2688="n/a",G2664,IFERROR(IF((OFFSET($C2664,0,$A2664))&lt;0,
MIN(0,G2664-(OFFSET($C2664,0,$A2664)/(OFFSET($C2659,-$A2663,$A2664)))),
MAX(0,G2664-(OFFSET($C2664,0,$A2664)/(OFFSET($C2659,-$A2663,$A2664))))),0))</f>
        <v>0</v>
      </c>
      <c r="I2664" s="395">
        <f t="shared" ca="1" si="3892"/>
        <v>0</v>
      </c>
      <c r="J2664" s="395">
        <f t="shared" ca="1" si="3893"/>
        <v>0</v>
      </c>
      <c r="K2664" s="395">
        <f t="shared" ca="1" si="3894"/>
        <v>0</v>
      </c>
      <c r="L2664" s="395">
        <f t="shared" ca="1" si="3895"/>
        <v>0</v>
      </c>
      <c r="M2664" s="395">
        <f t="shared" ca="1" si="3896"/>
        <v>0</v>
      </c>
      <c r="N2664" s="395">
        <f t="shared" ca="1" si="3897"/>
        <v>0</v>
      </c>
      <c r="O2664" s="395">
        <f t="shared" ca="1" si="3898"/>
        <v>0</v>
      </c>
      <c r="P2664" s="395">
        <f t="shared" ca="1" si="3899"/>
        <v>0</v>
      </c>
      <c r="Q2664" s="395">
        <f t="shared" ca="1" si="3900"/>
        <v>0</v>
      </c>
      <c r="R2664" s="395">
        <f t="shared" ca="1" si="3901"/>
        <v>0</v>
      </c>
      <c r="S2664" s="395">
        <f t="shared" ca="1" si="3902"/>
        <v>0</v>
      </c>
      <c r="T2664" s="395">
        <f t="shared" ca="1" si="3903"/>
        <v>0</v>
      </c>
      <c r="U2664" s="395">
        <f t="shared" ca="1" si="3904"/>
        <v>0</v>
      </c>
      <c r="V2664" s="395">
        <f t="shared" ca="1" si="3905"/>
        <v>0</v>
      </c>
      <c r="W2664" s="395">
        <f t="shared" ca="1" si="3906"/>
        <v>0</v>
      </c>
      <c r="X2664" s="334"/>
      <c r="Y2664" s="334"/>
      <c r="Z2664" s="334"/>
      <c r="AA2664" s="249"/>
      <c r="AB2664" s="249"/>
    </row>
    <row r="2665" spans="1:28" hidden="1" outlineLevel="1">
      <c r="A2665" s="331">
        <v>5</v>
      </c>
      <c r="B2665" s="309" t="str">
        <f t="shared" ca="1" si="3907"/>
        <v>Depreciated Net Capex 2017</v>
      </c>
      <c r="C2665" s="398"/>
      <c r="D2665" s="398"/>
      <c r="E2665" s="398"/>
      <c r="F2665" s="398"/>
      <c r="G2665" s="399"/>
      <c r="H2665" s="400">
        <f ca="1">H2655</f>
        <v>0</v>
      </c>
      <c r="I2665" s="395">
        <f ca="1">IF(H2689="n/a",H2665,IFERROR(IF((OFFSET($C2665,0,$A2665))&lt;0,
MIN(0,H2665-(OFFSET($C2665,0,$A2665)/(OFFSET($C2660,-$A2664,$A2665)))),
MAX(0,H2665-(OFFSET($C2665,0,$A2665)/(OFFSET($C2660,-$A2664,$A2665))))),0))</f>
        <v>0</v>
      </c>
      <c r="J2665" s="395">
        <f t="shared" ca="1" si="3893"/>
        <v>0</v>
      </c>
      <c r="K2665" s="395">
        <f t="shared" ca="1" si="3894"/>
        <v>0</v>
      </c>
      <c r="L2665" s="395">
        <f t="shared" ca="1" si="3895"/>
        <v>0</v>
      </c>
      <c r="M2665" s="395">
        <f t="shared" ca="1" si="3896"/>
        <v>0</v>
      </c>
      <c r="N2665" s="395">
        <f t="shared" ca="1" si="3897"/>
        <v>0</v>
      </c>
      <c r="O2665" s="395">
        <f t="shared" ca="1" si="3898"/>
        <v>0</v>
      </c>
      <c r="P2665" s="395">
        <f t="shared" ca="1" si="3899"/>
        <v>0</v>
      </c>
      <c r="Q2665" s="395">
        <f t="shared" ca="1" si="3900"/>
        <v>0</v>
      </c>
      <c r="R2665" s="395">
        <f t="shared" ca="1" si="3901"/>
        <v>0</v>
      </c>
      <c r="S2665" s="395">
        <f t="shared" ca="1" si="3902"/>
        <v>0</v>
      </c>
      <c r="T2665" s="395">
        <f t="shared" ca="1" si="3903"/>
        <v>0</v>
      </c>
      <c r="U2665" s="395">
        <f t="shared" ca="1" si="3904"/>
        <v>0</v>
      </c>
      <c r="V2665" s="395">
        <f t="shared" ca="1" si="3905"/>
        <v>0</v>
      </c>
      <c r="W2665" s="395">
        <f t="shared" ca="1" si="3906"/>
        <v>0</v>
      </c>
      <c r="X2665" s="334"/>
      <c r="Y2665" s="334"/>
      <c r="Z2665" s="334"/>
      <c r="AA2665" s="249"/>
      <c r="AB2665" s="249"/>
    </row>
    <row r="2666" spans="1:28" hidden="1" outlineLevel="1">
      <c r="A2666" s="331">
        <v>6</v>
      </c>
      <c r="B2666" s="309" t="str">
        <f t="shared" ca="1" si="3907"/>
        <v>Depreciated Net Capex 2018</v>
      </c>
      <c r="C2666" s="398"/>
      <c r="D2666" s="398"/>
      <c r="E2666" s="398"/>
      <c r="F2666" s="398"/>
      <c r="G2666" s="398"/>
      <c r="H2666" s="399"/>
      <c r="I2666" s="400">
        <f ca="1">I2655</f>
        <v>0</v>
      </c>
      <c r="J2666" s="395">
        <f ca="1">IF(I2690="n/a",I2666,IFERROR(IF((OFFSET($C2666,0,$A2666))&lt;0,
MIN(0,I2666-(OFFSET($C2666,0,$A2666)/(OFFSET($C2661,-$A2665,$A2666)))),
MAX(0,I2666-(OFFSET($C2666,0,$A2666)/(OFFSET($C2661,-$A2665,$A2666))))),0))</f>
        <v>0</v>
      </c>
      <c r="K2666" s="395">
        <f t="shared" ca="1" si="3894"/>
        <v>0</v>
      </c>
      <c r="L2666" s="395">
        <f t="shared" ca="1" si="3895"/>
        <v>0</v>
      </c>
      <c r="M2666" s="395">
        <f t="shared" ca="1" si="3896"/>
        <v>0</v>
      </c>
      <c r="N2666" s="395">
        <f t="shared" ca="1" si="3897"/>
        <v>0</v>
      </c>
      <c r="O2666" s="395">
        <f t="shared" ca="1" si="3898"/>
        <v>0</v>
      </c>
      <c r="P2666" s="395">
        <f t="shared" ca="1" si="3899"/>
        <v>0</v>
      </c>
      <c r="Q2666" s="395">
        <f t="shared" ca="1" si="3900"/>
        <v>0</v>
      </c>
      <c r="R2666" s="395">
        <f t="shared" ca="1" si="3901"/>
        <v>0</v>
      </c>
      <c r="S2666" s="395">
        <f t="shared" ca="1" si="3902"/>
        <v>0</v>
      </c>
      <c r="T2666" s="395">
        <f t="shared" ca="1" si="3903"/>
        <v>0</v>
      </c>
      <c r="U2666" s="395">
        <f t="shared" ca="1" si="3904"/>
        <v>0</v>
      </c>
      <c r="V2666" s="395">
        <f t="shared" ca="1" si="3905"/>
        <v>0</v>
      </c>
      <c r="W2666" s="395">
        <f t="shared" ca="1" si="3906"/>
        <v>0</v>
      </c>
      <c r="X2666" s="334"/>
      <c r="Y2666" s="334"/>
      <c r="Z2666" s="334"/>
      <c r="AA2666" s="249"/>
      <c r="AB2666" s="249"/>
    </row>
    <row r="2667" spans="1:28" hidden="1" outlineLevel="1">
      <c r="A2667" s="331">
        <v>7</v>
      </c>
      <c r="B2667" s="309" t="str">
        <f t="shared" ca="1" si="3907"/>
        <v>Depreciated Net Capex 2019</v>
      </c>
      <c r="C2667" s="398"/>
      <c r="D2667" s="398"/>
      <c r="E2667" s="398"/>
      <c r="F2667" s="398"/>
      <c r="G2667" s="398"/>
      <c r="H2667" s="398"/>
      <c r="I2667" s="399"/>
      <c r="J2667" s="400">
        <f ca="1">J2655</f>
        <v>0</v>
      </c>
      <c r="K2667" s="395">
        <f ca="1">IF(J2691="n/a",J2667,IFERROR(IF((OFFSET($C2667,0,$A2667))&lt;0,
MIN(0,J2667-(OFFSET($C2667,0,$A2667)/(OFFSET($C2662,-$A2666,$A2667)))),
MAX(0,J2667-(OFFSET($C2667,0,$A2667)/(OFFSET($C2662,-$A2666,$A2667))))),0))</f>
        <v>0</v>
      </c>
      <c r="L2667" s="395">
        <f t="shared" ca="1" si="3895"/>
        <v>0</v>
      </c>
      <c r="M2667" s="395">
        <f t="shared" ca="1" si="3896"/>
        <v>0</v>
      </c>
      <c r="N2667" s="395">
        <f t="shared" ca="1" si="3897"/>
        <v>0</v>
      </c>
      <c r="O2667" s="395">
        <f t="shared" ca="1" si="3898"/>
        <v>0</v>
      </c>
      <c r="P2667" s="395">
        <f t="shared" ca="1" si="3899"/>
        <v>0</v>
      </c>
      <c r="Q2667" s="395">
        <f t="shared" ca="1" si="3900"/>
        <v>0</v>
      </c>
      <c r="R2667" s="395">
        <f t="shared" ca="1" si="3901"/>
        <v>0</v>
      </c>
      <c r="S2667" s="395">
        <f t="shared" ca="1" si="3902"/>
        <v>0</v>
      </c>
      <c r="T2667" s="395">
        <f t="shared" ca="1" si="3903"/>
        <v>0</v>
      </c>
      <c r="U2667" s="395">
        <f t="shared" ca="1" si="3904"/>
        <v>0</v>
      </c>
      <c r="V2667" s="395">
        <f t="shared" ca="1" si="3905"/>
        <v>0</v>
      </c>
      <c r="W2667" s="395">
        <f t="shared" ca="1" si="3906"/>
        <v>0</v>
      </c>
      <c r="X2667" s="334"/>
      <c r="Y2667" s="334"/>
      <c r="Z2667" s="334"/>
      <c r="AA2667" s="249"/>
      <c r="AB2667" s="249"/>
    </row>
    <row r="2668" spans="1:28" hidden="1" outlineLevel="1">
      <c r="A2668" s="331">
        <v>8</v>
      </c>
      <c r="B2668" s="309" t="str">
        <f t="shared" ca="1" si="3907"/>
        <v>Depreciated Net Capex 2020</v>
      </c>
      <c r="C2668" s="398"/>
      <c r="D2668" s="398"/>
      <c r="E2668" s="398"/>
      <c r="F2668" s="398"/>
      <c r="G2668" s="398"/>
      <c r="H2668" s="398"/>
      <c r="I2668" s="398"/>
      <c r="J2668" s="399"/>
      <c r="K2668" s="400">
        <f ca="1">K2655</f>
        <v>0</v>
      </c>
      <c r="L2668" s="395">
        <f ca="1">IF(K2692="n/a",K2668,IFERROR(IF((OFFSET($C2668,0,$A2668))&lt;0,
MIN(0,K2668-(OFFSET($C2668,0,$A2668)/(OFFSET($C2663,-$A2667,$A2668)))),
MAX(0,K2668-(OFFSET($C2668,0,$A2668)/(OFFSET($C2663,-$A2667,$A2668))))),0))</f>
        <v>0</v>
      </c>
      <c r="M2668" s="395">
        <f t="shared" ca="1" si="3896"/>
        <v>0</v>
      </c>
      <c r="N2668" s="395">
        <f t="shared" ca="1" si="3897"/>
        <v>0</v>
      </c>
      <c r="O2668" s="395">
        <f t="shared" ca="1" si="3898"/>
        <v>0</v>
      </c>
      <c r="P2668" s="395">
        <f t="shared" ca="1" si="3899"/>
        <v>0</v>
      </c>
      <c r="Q2668" s="395">
        <f t="shared" ca="1" si="3900"/>
        <v>0</v>
      </c>
      <c r="R2668" s="395">
        <f t="shared" ca="1" si="3901"/>
        <v>0</v>
      </c>
      <c r="S2668" s="395">
        <f t="shared" ca="1" si="3902"/>
        <v>0</v>
      </c>
      <c r="T2668" s="395">
        <f t="shared" ca="1" si="3903"/>
        <v>0</v>
      </c>
      <c r="U2668" s="395">
        <f t="shared" ca="1" si="3904"/>
        <v>0</v>
      </c>
      <c r="V2668" s="395">
        <f t="shared" ca="1" si="3905"/>
        <v>0</v>
      </c>
      <c r="W2668" s="395">
        <f t="shared" ca="1" si="3906"/>
        <v>0</v>
      </c>
      <c r="X2668" s="334"/>
      <c r="Y2668" s="334"/>
      <c r="Z2668" s="334"/>
      <c r="AA2668" s="249"/>
      <c r="AB2668" s="249"/>
    </row>
    <row r="2669" spans="1:28" hidden="1" outlineLevel="1">
      <c r="A2669" s="331">
        <v>9</v>
      </c>
      <c r="B2669" s="309" t="str">
        <f t="shared" ca="1" si="3907"/>
        <v>Depreciated Net Capex 2021</v>
      </c>
      <c r="C2669" s="398"/>
      <c r="D2669" s="398"/>
      <c r="E2669" s="398"/>
      <c r="F2669" s="398"/>
      <c r="G2669" s="398"/>
      <c r="H2669" s="398"/>
      <c r="I2669" s="398"/>
      <c r="J2669" s="398"/>
      <c r="K2669" s="399"/>
      <c r="L2669" s="400">
        <f ca="1">L2655</f>
        <v>0</v>
      </c>
      <c r="M2669" s="395">
        <f ca="1">IF(L2693="n/a",L2669,IFERROR(IF((OFFSET($C2669,0,$A2669))&lt;0,
MIN(0,L2669-(OFFSET($C2669,0,$A2669)/(OFFSET($C2664,-$A2668,$A2669)))),
MAX(0,L2669-(OFFSET($C2669,0,$A2669)/(OFFSET($C2664,-$A2668,$A2669))))),0))</f>
        <v>0</v>
      </c>
      <c r="N2669" s="395">
        <f t="shared" ca="1" si="3897"/>
        <v>0</v>
      </c>
      <c r="O2669" s="395">
        <f t="shared" ca="1" si="3898"/>
        <v>0</v>
      </c>
      <c r="P2669" s="395">
        <f t="shared" ca="1" si="3899"/>
        <v>0</v>
      </c>
      <c r="Q2669" s="395">
        <f t="shared" ca="1" si="3900"/>
        <v>0</v>
      </c>
      <c r="R2669" s="395">
        <f t="shared" ca="1" si="3901"/>
        <v>0</v>
      </c>
      <c r="S2669" s="395">
        <f t="shared" ca="1" si="3902"/>
        <v>0</v>
      </c>
      <c r="T2669" s="395">
        <f t="shared" ca="1" si="3903"/>
        <v>0</v>
      </c>
      <c r="U2669" s="395">
        <f t="shared" ca="1" si="3904"/>
        <v>0</v>
      </c>
      <c r="V2669" s="395">
        <f t="shared" ca="1" si="3905"/>
        <v>0</v>
      </c>
      <c r="W2669" s="395">
        <f t="shared" ca="1" si="3906"/>
        <v>0</v>
      </c>
      <c r="X2669" s="334"/>
      <c r="Y2669" s="334"/>
      <c r="Z2669" s="334"/>
      <c r="AA2669" s="249"/>
      <c r="AB2669" s="249"/>
    </row>
    <row r="2670" spans="1:28" hidden="1" outlineLevel="1">
      <c r="A2670" s="331">
        <v>10</v>
      </c>
      <c r="B2670" s="309" t="str">
        <f t="shared" ca="1" si="3907"/>
        <v>Depreciated Net Capex 2022</v>
      </c>
      <c r="C2670" s="398"/>
      <c r="D2670" s="398"/>
      <c r="E2670" s="398"/>
      <c r="F2670" s="398"/>
      <c r="G2670" s="398"/>
      <c r="H2670" s="398"/>
      <c r="I2670" s="398"/>
      <c r="J2670" s="398"/>
      <c r="K2670" s="398"/>
      <c r="L2670" s="399"/>
      <c r="M2670" s="400">
        <f ca="1">M2655</f>
        <v>0</v>
      </c>
      <c r="N2670" s="395">
        <f ca="1">IF(M2694="n/a",M2670,IFERROR(IF((OFFSET($C2670,0,$A2670))&lt;0,
MIN(0,M2670-(OFFSET($C2670,0,$A2670)/(OFFSET($C2665,-$A2669,$A2670)))),
MAX(0,M2670-(OFFSET($C2670,0,$A2670)/(OFFSET($C2665,-$A2669,$A2670))))),0))</f>
        <v>0</v>
      </c>
      <c r="O2670" s="395">
        <f t="shared" ca="1" si="3898"/>
        <v>0</v>
      </c>
      <c r="P2670" s="395">
        <f t="shared" ca="1" si="3899"/>
        <v>0</v>
      </c>
      <c r="Q2670" s="395">
        <f t="shared" ca="1" si="3900"/>
        <v>0</v>
      </c>
      <c r="R2670" s="395">
        <f t="shared" ca="1" si="3901"/>
        <v>0</v>
      </c>
      <c r="S2670" s="395">
        <f t="shared" ca="1" si="3902"/>
        <v>0</v>
      </c>
      <c r="T2670" s="395">
        <f t="shared" ca="1" si="3903"/>
        <v>0</v>
      </c>
      <c r="U2670" s="395">
        <f t="shared" ca="1" si="3904"/>
        <v>0</v>
      </c>
      <c r="V2670" s="395">
        <f t="shared" ca="1" si="3905"/>
        <v>0</v>
      </c>
      <c r="W2670" s="395">
        <f t="shared" ca="1" si="3906"/>
        <v>0</v>
      </c>
      <c r="X2670" s="334"/>
      <c r="Y2670" s="334"/>
      <c r="Z2670" s="334"/>
      <c r="AA2670" s="249"/>
      <c r="AB2670" s="249"/>
    </row>
    <row r="2671" spans="1:28" hidden="1" outlineLevel="1">
      <c r="A2671" s="331">
        <v>11</v>
      </c>
      <c r="B2671" s="309" t="str">
        <f t="shared" ca="1" si="3907"/>
        <v>Depreciated Net Capex 2023</v>
      </c>
      <c r="C2671" s="398"/>
      <c r="D2671" s="398"/>
      <c r="E2671" s="398"/>
      <c r="F2671" s="398"/>
      <c r="G2671" s="398"/>
      <c r="H2671" s="398"/>
      <c r="I2671" s="398"/>
      <c r="J2671" s="398"/>
      <c r="K2671" s="398"/>
      <c r="L2671" s="398"/>
      <c r="M2671" s="399"/>
      <c r="N2671" s="400">
        <f>N2655</f>
        <v>0</v>
      </c>
      <c r="O2671" s="395">
        <f ca="1">IF(N2695="n/a",N2671,IFERROR(IF((OFFSET($C2671,0,$A2671))&lt;0,
MIN(0,N2671-(OFFSET($C2671,0,$A2671)/(OFFSET($C2666,-$A2670,$A2671)))),
MAX(0,N2671-(OFFSET($C2671,0,$A2671)/(OFFSET($C2666,-$A2670,$A2671))))),0))</f>
        <v>0</v>
      </c>
      <c r="P2671" s="395">
        <f t="shared" ca="1" si="3899"/>
        <v>0</v>
      </c>
      <c r="Q2671" s="395">
        <f t="shared" ca="1" si="3900"/>
        <v>0</v>
      </c>
      <c r="R2671" s="395">
        <f t="shared" ca="1" si="3901"/>
        <v>0</v>
      </c>
      <c r="S2671" s="395">
        <f t="shared" ca="1" si="3902"/>
        <v>0</v>
      </c>
      <c r="T2671" s="395">
        <f t="shared" ca="1" si="3903"/>
        <v>0</v>
      </c>
      <c r="U2671" s="395">
        <f t="shared" ca="1" si="3904"/>
        <v>0</v>
      </c>
      <c r="V2671" s="395">
        <f t="shared" ca="1" si="3905"/>
        <v>0</v>
      </c>
      <c r="W2671" s="395">
        <f t="shared" ca="1" si="3906"/>
        <v>0</v>
      </c>
      <c r="X2671" s="334"/>
      <c r="Y2671" s="334"/>
      <c r="Z2671" s="334"/>
      <c r="AA2671" s="249"/>
      <c r="AB2671" s="249"/>
    </row>
    <row r="2672" spans="1:28" hidden="1" outlineLevel="1">
      <c r="A2672" s="331">
        <v>12</v>
      </c>
      <c r="B2672" s="309" t="str">
        <f t="shared" ca="1" si="3907"/>
        <v>Depreciated Net Capex 2024</v>
      </c>
      <c r="C2672" s="398"/>
      <c r="D2672" s="398"/>
      <c r="E2672" s="398"/>
      <c r="F2672" s="398"/>
      <c r="G2672" s="398"/>
      <c r="H2672" s="398"/>
      <c r="I2672" s="398"/>
      <c r="J2672" s="398"/>
      <c r="K2672" s="398"/>
      <c r="L2672" s="398"/>
      <c r="M2672" s="398"/>
      <c r="N2672" s="399"/>
      <c r="O2672" s="400">
        <f>O2655</f>
        <v>0</v>
      </c>
      <c r="P2672" s="395">
        <f ca="1">IF(O2696="n/a",O2672,IFERROR(IF((OFFSET($C2672,0,$A2672))&lt;0,
MIN(0,O2672-(OFFSET($C2672,0,$A2672)/(OFFSET($C2667,-$A2671,$A2672)))),
MAX(0,O2672-(OFFSET($C2672,0,$A2672)/(OFFSET($C2667,-$A2671,$A2672))))),0))</f>
        <v>0</v>
      </c>
      <c r="Q2672" s="395">
        <f t="shared" ca="1" si="3900"/>
        <v>0</v>
      </c>
      <c r="R2672" s="395">
        <f t="shared" ca="1" si="3901"/>
        <v>0</v>
      </c>
      <c r="S2672" s="395">
        <f t="shared" ca="1" si="3902"/>
        <v>0</v>
      </c>
      <c r="T2672" s="395">
        <f t="shared" ca="1" si="3903"/>
        <v>0</v>
      </c>
      <c r="U2672" s="395">
        <f t="shared" ca="1" si="3904"/>
        <v>0</v>
      </c>
      <c r="V2672" s="395">
        <f t="shared" ca="1" si="3905"/>
        <v>0</v>
      </c>
      <c r="W2672" s="395">
        <f t="shared" ca="1" si="3906"/>
        <v>0</v>
      </c>
      <c r="X2672" s="334"/>
      <c r="Y2672" s="334"/>
      <c r="Z2672" s="334"/>
      <c r="AA2672" s="249"/>
      <c r="AB2672" s="249"/>
    </row>
    <row r="2673" spans="1:28" hidden="1" outlineLevel="1">
      <c r="A2673" s="331">
        <v>13</v>
      </c>
      <c r="B2673" s="309" t="str">
        <f t="shared" ca="1" si="3907"/>
        <v>Depreciated Net Capex 2025</v>
      </c>
      <c r="C2673" s="398"/>
      <c r="D2673" s="398"/>
      <c r="E2673" s="398"/>
      <c r="F2673" s="398"/>
      <c r="G2673" s="398"/>
      <c r="H2673" s="398"/>
      <c r="I2673" s="398"/>
      <c r="J2673" s="398"/>
      <c r="K2673" s="398"/>
      <c r="L2673" s="398"/>
      <c r="M2673" s="398"/>
      <c r="N2673" s="398"/>
      <c r="O2673" s="399"/>
      <c r="P2673" s="400">
        <f>P2655</f>
        <v>0</v>
      </c>
      <c r="Q2673" s="395">
        <f ca="1">IF(P2697="n/a",P2673,IFERROR(IF((OFFSET($C2673,0,$A2673))&lt;0,
MIN(0,P2673-(OFFSET($C2673,0,$A2673)/(OFFSET($C2668,-$A2672,$A2673)))),
MAX(0,P2673-(OFFSET($C2673,0,$A2673)/(OFFSET($C2668,-$A2672,$A2673))))),0))</f>
        <v>0</v>
      </c>
      <c r="R2673" s="395">
        <f t="shared" ca="1" si="3901"/>
        <v>0</v>
      </c>
      <c r="S2673" s="395">
        <f t="shared" ca="1" si="3902"/>
        <v>0</v>
      </c>
      <c r="T2673" s="395">
        <f t="shared" ca="1" si="3903"/>
        <v>0</v>
      </c>
      <c r="U2673" s="395">
        <f t="shared" ca="1" si="3904"/>
        <v>0</v>
      </c>
      <c r="V2673" s="395">
        <f t="shared" ca="1" si="3905"/>
        <v>0</v>
      </c>
      <c r="W2673" s="395">
        <f t="shared" ca="1" si="3906"/>
        <v>0</v>
      </c>
      <c r="X2673" s="334"/>
      <c r="Y2673" s="334"/>
      <c r="Z2673" s="334"/>
      <c r="AA2673" s="249"/>
      <c r="AB2673" s="249"/>
    </row>
    <row r="2674" spans="1:28" hidden="1" outlineLevel="1">
      <c r="A2674" s="331">
        <v>14</v>
      </c>
      <c r="B2674" s="309" t="str">
        <f t="shared" ca="1" si="3907"/>
        <v>Depreciated Net Capex 2026</v>
      </c>
      <c r="C2674" s="398"/>
      <c r="D2674" s="398"/>
      <c r="E2674" s="398"/>
      <c r="F2674" s="398"/>
      <c r="G2674" s="398"/>
      <c r="H2674" s="398"/>
      <c r="I2674" s="398"/>
      <c r="J2674" s="398"/>
      <c r="K2674" s="398"/>
      <c r="L2674" s="398"/>
      <c r="M2674" s="398"/>
      <c r="N2674" s="398"/>
      <c r="O2674" s="398"/>
      <c r="P2674" s="399"/>
      <c r="Q2674" s="400">
        <f>Q2655</f>
        <v>0</v>
      </c>
      <c r="R2674" s="395">
        <f ca="1">IF(Q2698="n/a",Q2674,IFERROR(IF((OFFSET($C2674,0,$A2674))&lt;0,
MIN(0,Q2674-(OFFSET($C2674,0,$A2674)/(OFFSET($C2669,-$A2673,$A2674)))),
MAX(0,Q2674-(OFFSET($C2674,0,$A2674)/(OFFSET($C2669,-$A2673,$A2674))))),0))</f>
        <v>0</v>
      </c>
      <c r="S2674" s="395">
        <f t="shared" ca="1" si="3902"/>
        <v>0</v>
      </c>
      <c r="T2674" s="395">
        <f t="shared" ca="1" si="3903"/>
        <v>0</v>
      </c>
      <c r="U2674" s="395">
        <f t="shared" ca="1" si="3904"/>
        <v>0</v>
      </c>
      <c r="V2674" s="395">
        <f t="shared" ca="1" si="3905"/>
        <v>0</v>
      </c>
      <c r="W2674" s="395">
        <f t="shared" ca="1" si="3906"/>
        <v>0</v>
      </c>
      <c r="X2674" s="334"/>
      <c r="Y2674" s="334"/>
      <c r="Z2674" s="334"/>
      <c r="AA2674" s="249"/>
      <c r="AB2674" s="249"/>
    </row>
    <row r="2675" spans="1:28" hidden="1" outlineLevel="1">
      <c r="A2675" s="331">
        <v>15</v>
      </c>
      <c r="B2675" s="309" t="str">
        <f t="shared" ca="1" si="3907"/>
        <v>Depreciated Net Capex 2027</v>
      </c>
      <c r="C2675" s="398"/>
      <c r="D2675" s="398"/>
      <c r="E2675" s="398"/>
      <c r="F2675" s="398"/>
      <c r="G2675" s="398"/>
      <c r="H2675" s="398"/>
      <c r="I2675" s="398"/>
      <c r="J2675" s="398"/>
      <c r="K2675" s="398"/>
      <c r="L2675" s="398"/>
      <c r="M2675" s="398"/>
      <c r="N2675" s="398"/>
      <c r="O2675" s="398"/>
      <c r="P2675" s="398"/>
      <c r="Q2675" s="399"/>
      <c r="R2675" s="400">
        <f>R2655</f>
        <v>0</v>
      </c>
      <c r="S2675" s="395">
        <f ca="1">IF(R2699="n/a",R2675,IFERROR(IF((OFFSET($C2675,0,$A2675))&lt;0,
MIN(0,R2675-(OFFSET($C2675,0,$A2675)/(OFFSET($C2670,-$A2674,$A2675)))),
MAX(0,R2675-(OFFSET($C2675,0,$A2675)/(OFFSET($C2670,-$A2674,$A2675))))),0))</f>
        <v>0</v>
      </c>
      <c r="T2675" s="395">
        <f t="shared" ca="1" si="3903"/>
        <v>0</v>
      </c>
      <c r="U2675" s="395">
        <f t="shared" ca="1" si="3904"/>
        <v>0</v>
      </c>
      <c r="V2675" s="395">
        <f t="shared" ca="1" si="3905"/>
        <v>0</v>
      </c>
      <c r="W2675" s="395">
        <f t="shared" ca="1" si="3906"/>
        <v>0</v>
      </c>
      <c r="X2675" s="334"/>
      <c r="Y2675" s="334"/>
      <c r="Z2675" s="334"/>
      <c r="AA2675" s="249"/>
      <c r="AB2675" s="249"/>
    </row>
    <row r="2676" spans="1:28" hidden="1" outlineLevel="1">
      <c r="A2676" s="331">
        <v>16</v>
      </c>
      <c r="B2676" s="309" t="str">
        <f t="shared" ca="1" si="3907"/>
        <v>Depreciated Net Capex 2028</v>
      </c>
      <c r="C2676" s="398"/>
      <c r="D2676" s="398"/>
      <c r="E2676" s="398"/>
      <c r="F2676" s="398"/>
      <c r="G2676" s="398"/>
      <c r="H2676" s="398"/>
      <c r="I2676" s="398"/>
      <c r="J2676" s="398"/>
      <c r="K2676" s="398"/>
      <c r="L2676" s="398"/>
      <c r="M2676" s="398"/>
      <c r="N2676" s="398"/>
      <c r="O2676" s="398"/>
      <c r="P2676" s="398"/>
      <c r="Q2676" s="398"/>
      <c r="R2676" s="399"/>
      <c r="S2676" s="400">
        <f>S2655</f>
        <v>0</v>
      </c>
      <c r="T2676" s="395">
        <f ca="1">IF(S2700="n/a",S2676,IFERROR(IF((OFFSET($C2676,0,$A2676))&lt;0,
MIN(0,S2676-(OFFSET($C2676,0,$A2676)/(OFFSET($C2671,-$A2675,$A2676)))),
MAX(0,S2676-(OFFSET($C2676,0,$A2676)/(OFFSET($C2671,-$A2675,$A2676))))),0))</f>
        <v>0</v>
      </c>
      <c r="U2676" s="395">
        <f t="shared" ca="1" si="3904"/>
        <v>0</v>
      </c>
      <c r="V2676" s="395">
        <f t="shared" ca="1" si="3905"/>
        <v>0</v>
      </c>
      <c r="W2676" s="395">
        <f t="shared" ca="1" si="3906"/>
        <v>0</v>
      </c>
      <c r="X2676" s="334"/>
      <c r="Y2676" s="334"/>
      <c r="Z2676" s="334"/>
      <c r="AA2676" s="249"/>
      <c r="AB2676" s="249"/>
    </row>
    <row r="2677" spans="1:28" hidden="1" outlineLevel="1">
      <c r="A2677" s="331">
        <v>17</v>
      </c>
      <c r="B2677" s="309" t="str">
        <f t="shared" ca="1" si="3907"/>
        <v>Depreciated Net Capex 2029</v>
      </c>
      <c r="C2677" s="398"/>
      <c r="D2677" s="398"/>
      <c r="E2677" s="398"/>
      <c r="F2677" s="398"/>
      <c r="G2677" s="398"/>
      <c r="H2677" s="398"/>
      <c r="I2677" s="398"/>
      <c r="J2677" s="398"/>
      <c r="K2677" s="398"/>
      <c r="L2677" s="398"/>
      <c r="M2677" s="398"/>
      <c r="N2677" s="398"/>
      <c r="O2677" s="398"/>
      <c r="P2677" s="398"/>
      <c r="Q2677" s="398"/>
      <c r="R2677" s="398"/>
      <c r="S2677" s="399"/>
      <c r="T2677" s="400">
        <f>T2655</f>
        <v>0</v>
      </c>
      <c r="U2677" s="395">
        <f ca="1">IF(T2701="n/a",T2677,IFERROR(IF((OFFSET($C2677,0,$A2677))&lt;0,
MIN(0,T2677-(OFFSET($C2677,0,$A2677)/(OFFSET($C2672,-$A2676,$A2677)))),
MAX(0,T2677-(OFFSET($C2677,0,$A2677)/(OFFSET($C2672,-$A2676,$A2677))))),0))</f>
        <v>0</v>
      </c>
      <c r="V2677" s="395">
        <f t="shared" ca="1" si="3905"/>
        <v>0</v>
      </c>
      <c r="W2677" s="395">
        <f t="shared" ca="1" si="3906"/>
        <v>0</v>
      </c>
      <c r="X2677" s="334"/>
      <c r="Y2677" s="334"/>
      <c r="Z2677" s="334"/>
      <c r="AA2677" s="249"/>
      <c r="AB2677" s="249"/>
    </row>
    <row r="2678" spans="1:28" hidden="1" outlineLevel="1">
      <c r="A2678" s="331">
        <v>18</v>
      </c>
      <c r="B2678" s="309" t="str">
        <f t="shared" ca="1" si="3907"/>
        <v>Depreciated Net Capex 2030</v>
      </c>
      <c r="C2678" s="398"/>
      <c r="D2678" s="398"/>
      <c r="E2678" s="398"/>
      <c r="F2678" s="398"/>
      <c r="G2678" s="398"/>
      <c r="H2678" s="398"/>
      <c r="I2678" s="398"/>
      <c r="J2678" s="398"/>
      <c r="K2678" s="398"/>
      <c r="L2678" s="398"/>
      <c r="M2678" s="398"/>
      <c r="N2678" s="398"/>
      <c r="O2678" s="398"/>
      <c r="P2678" s="398"/>
      <c r="Q2678" s="398"/>
      <c r="R2678" s="398"/>
      <c r="S2678" s="398"/>
      <c r="T2678" s="399"/>
      <c r="U2678" s="400">
        <f>U2655</f>
        <v>0</v>
      </c>
      <c r="V2678" s="395">
        <f ca="1">IF(U2702="n/a",U2678,IFERROR(IF((OFFSET($C2678,0,$A2678))&lt;0,
MIN(0,U2678-(OFFSET($C2678,0,$A2678)/(OFFSET($C2673,-$A2677,$A2678)))),
MAX(0,U2678-(OFFSET($C2678,0,$A2678)/(OFFSET($C2673,-$A2677,$A2678))))),0))</f>
        <v>0</v>
      </c>
      <c r="W2678" s="395">
        <f t="shared" ca="1" si="3906"/>
        <v>0</v>
      </c>
      <c r="X2678" s="334"/>
      <c r="Y2678" s="334"/>
      <c r="Z2678" s="334"/>
      <c r="AA2678" s="249"/>
      <c r="AB2678" s="249"/>
    </row>
    <row r="2679" spans="1:28" hidden="1" outlineLevel="1">
      <c r="A2679" s="331">
        <v>19</v>
      </c>
      <c r="B2679" s="309" t="str">
        <f t="shared" ca="1" si="3907"/>
        <v>Depreciated Net Capex 2031</v>
      </c>
      <c r="C2679" s="398"/>
      <c r="D2679" s="398"/>
      <c r="E2679" s="398"/>
      <c r="F2679" s="398"/>
      <c r="G2679" s="398"/>
      <c r="H2679" s="398"/>
      <c r="I2679" s="398"/>
      <c r="J2679" s="398"/>
      <c r="K2679" s="398"/>
      <c r="L2679" s="398"/>
      <c r="M2679" s="398"/>
      <c r="N2679" s="398"/>
      <c r="O2679" s="398"/>
      <c r="P2679" s="398"/>
      <c r="Q2679" s="398"/>
      <c r="R2679" s="398"/>
      <c r="S2679" s="398"/>
      <c r="T2679" s="398"/>
      <c r="U2679" s="399"/>
      <c r="V2679" s="400">
        <f>V2655</f>
        <v>0</v>
      </c>
      <c r="W2679" s="395">
        <f ca="1">IF(V2703="n/a",V2679,IFERROR(IF((OFFSET($C2679,0,$A2679))&lt;0,
MIN(0,V2679-(OFFSET($C2679,0,$A2679)/(OFFSET($C2674,-$A2678,$A2679)))),
MAX(0,V2679-(OFFSET($C2679,0,$A2679)/(OFFSET($C2674,-$A2678,$A2679))))),0))</f>
        <v>0</v>
      </c>
      <c r="X2679" s="334"/>
      <c r="Y2679" s="334"/>
      <c r="Z2679" s="334"/>
      <c r="AA2679" s="249"/>
      <c r="AB2679" s="249"/>
    </row>
    <row r="2680" spans="1:28" hidden="1" outlineLevel="1">
      <c r="A2680" s="331">
        <v>20</v>
      </c>
      <c r="B2680" s="309" t="str">
        <f t="shared" ca="1" si="3907"/>
        <v>Depreciated Net Capex 2032</v>
      </c>
      <c r="C2680" s="398"/>
      <c r="D2680" s="398"/>
      <c r="E2680" s="398"/>
      <c r="F2680" s="398"/>
      <c r="G2680" s="398"/>
      <c r="H2680" s="398"/>
      <c r="I2680" s="398"/>
      <c r="J2680" s="398"/>
      <c r="K2680" s="398"/>
      <c r="L2680" s="398"/>
      <c r="M2680" s="398"/>
      <c r="N2680" s="398"/>
      <c r="O2680" s="398"/>
      <c r="P2680" s="398"/>
      <c r="Q2680" s="398"/>
      <c r="R2680" s="398"/>
      <c r="S2680" s="398"/>
      <c r="T2680" s="398"/>
      <c r="U2680" s="398"/>
      <c r="V2680" s="399"/>
      <c r="W2680" s="395">
        <f>W2655</f>
        <v>0</v>
      </c>
      <c r="X2680" s="249"/>
      <c r="Y2680" s="249"/>
      <c r="Z2680" s="249"/>
      <c r="AA2680" s="249"/>
      <c r="AB2680" s="249"/>
    </row>
    <row r="2681" spans="1:28" hidden="1" outlineLevel="1">
      <c r="A2681" s="249"/>
      <c r="B2681" s="332"/>
      <c r="C2681" s="395"/>
      <c r="D2681" s="395"/>
      <c r="E2681" s="395"/>
      <c r="F2681" s="395"/>
      <c r="G2681" s="395"/>
      <c r="H2681" s="395"/>
      <c r="I2681" s="395"/>
      <c r="J2681" s="395"/>
      <c r="K2681" s="395"/>
      <c r="L2681" s="395"/>
      <c r="M2681" s="395"/>
      <c r="N2681" s="395"/>
      <c r="O2681" s="395"/>
      <c r="P2681" s="395"/>
      <c r="Q2681" s="395"/>
      <c r="R2681" s="395"/>
      <c r="S2681" s="395"/>
      <c r="T2681" s="395"/>
      <c r="U2681" s="395"/>
      <c r="V2681" s="395"/>
      <c r="W2681" s="395"/>
      <c r="X2681" s="249"/>
      <c r="Y2681" s="249"/>
      <c r="Z2681" s="249"/>
      <c r="AA2681" s="249"/>
      <c r="AB2681" s="249"/>
    </row>
    <row r="2682" spans="1:28" hidden="1" outlineLevel="1">
      <c r="A2682" s="249"/>
      <c r="B2682" s="332"/>
      <c r="C2682" s="395"/>
      <c r="D2682" s="395"/>
      <c r="E2682" s="395"/>
      <c r="F2682" s="395"/>
      <c r="G2682" s="395"/>
      <c r="H2682" s="395"/>
      <c r="I2682" s="395"/>
      <c r="J2682" s="395"/>
      <c r="K2682" s="395"/>
      <c r="L2682" s="395"/>
      <c r="M2682" s="395"/>
      <c r="N2682" s="395"/>
      <c r="O2682" s="395"/>
      <c r="P2682" s="395"/>
      <c r="Q2682" s="395"/>
      <c r="R2682" s="395"/>
      <c r="S2682" s="395"/>
      <c r="T2682" s="395"/>
      <c r="U2682" s="395"/>
      <c r="V2682" s="395"/>
      <c r="W2682" s="395"/>
      <c r="X2682" s="249"/>
      <c r="Y2682" s="249"/>
      <c r="Z2682" s="249"/>
      <c r="AA2682" s="249"/>
      <c r="AB2682" s="249"/>
    </row>
    <row r="2683" spans="1:28" hidden="1" outlineLevel="1">
      <c r="A2683" s="249"/>
      <c r="B2683" s="309" t="s">
        <v>302</v>
      </c>
      <c r="C2683" s="395"/>
      <c r="D2683" s="395">
        <f t="shared" ref="D2683" ca="1" si="3908">IF(C2683="n/a","n/a",IF(AND(C2683&lt;1,D2657=0),0,
IF(D2657=0,C2683-1,
IF(C2683&lt;1,D2658,
(((C2683-1)*(C2659-(C2659/(C2683))))+(D2657*D2658))/(D2659)))))</f>
        <v>0</v>
      </c>
      <c r="E2683" s="395">
        <f t="shared" ref="E2683" ca="1" si="3909">IF(D2683="n/a","n/a",IF(AND(D2683&lt;1,E2657=0),0,
IF(E2657=0,D2683-1,
IF(D2683&lt;1,E2658,
(((D2683-1)*(D2659-(D2659/(D2683))))+(E2657*E2658))/(E2659)))))</f>
        <v>0</v>
      </c>
      <c r="F2683" s="395">
        <f t="shared" ref="F2683" ca="1" si="3910">IF(E2683="n/a","n/a",IF(AND(E2683&lt;1,F2657=0),0,
IF(F2657=0,E2683-1,
IF(E2683&lt;1,F2658,
(((E2683-1)*(E2659-(E2659/(E2683))))+(F2657*F2658))/(F2659)))))</f>
        <v>0</v>
      </c>
      <c r="G2683" s="395">
        <f t="shared" ref="G2683" ca="1" si="3911">IF(F2683="n/a","n/a",IF(AND(F2683&lt;1,G2657=0),0,
IF(G2657=0,F2683-1,
IF(F2683&lt;1,G2658,
(((F2683-1)*(F2659-(F2659/(F2683))))+(G2657*G2658))/(G2659)))))</f>
        <v>0</v>
      </c>
      <c r="H2683" s="395">
        <f t="shared" ref="H2683" ca="1" si="3912">IF(G2683="n/a","n/a",IF(AND(G2683&lt;1,H2657=0),0,
IF(H2657=0,G2683-1,
IF(G2683&lt;1,H2658,
(((G2683-1)*(G2659-(G2659/(G2683))))+(H2657*H2658))/(H2659)))))</f>
        <v>0</v>
      </c>
      <c r="I2683" s="395">
        <f ca="1">IF(H2683="n/a","n/a",IF(AND(H2683&lt;1,I2657=0),0,
IF(I2657=0,H2683-1,
IF(H2683&lt;1,I2658,
(((H2683-1)*(H2659-(H2659/(H2683))))+(I2657*I2658))/(I2659)))))</f>
        <v>0</v>
      </c>
      <c r="J2683" s="395">
        <f t="shared" ref="J2683" ca="1" si="3913">IF(I2683="n/a","n/a",IF(AND(I2683&lt;1,J2657=0),0,
IF(J2657=0,I2683-1,
IF(I2683&lt;1,J2658,
(((I2683-1)*(I2659-(I2659/(I2683))))+(J2657*J2658))/(J2659)))))</f>
        <v>0</v>
      </c>
      <c r="K2683" s="395">
        <f t="shared" ref="K2683" ca="1" si="3914">IF(J2683="n/a","n/a",IF(AND(J2683&lt;1,K2657=0),0,
IF(K2657=0,J2683-1,
IF(J2683&lt;1,K2658,
(((J2683-1)*(J2659-(J2659/(J2683))))+(K2657*K2658))/(K2659)))))</f>
        <v>0</v>
      </c>
      <c r="L2683" s="395">
        <f t="shared" ref="L2683" ca="1" si="3915">IF(K2683="n/a","n/a",IF(AND(K2683&lt;1,L2657=0),0,
IF(L2657=0,K2683-1,
IF(K2683&lt;1,L2658,
(((K2683-1)*(K2659-(K2659/(K2683))))+(L2657*L2658))/(L2659)))))</f>
        <v>0</v>
      </c>
      <c r="M2683" s="395">
        <f t="shared" ref="M2683" ca="1" si="3916">IF(L2683="n/a","n/a",IF(AND(L2683&lt;1,M2657=0),0,
IF(M2657=0,L2683-1,
IF(L2683&lt;1,M2658,
(((L2683-1)*(L2659-(L2659/(L2683))))+(M2657*M2658))/(M2659)))))</f>
        <v>0</v>
      </c>
      <c r="N2683" s="395">
        <f t="shared" ref="N2683" ca="1" si="3917">IF(M2683="n/a","n/a",IF(AND(M2683&lt;1,N2657=0),0,
IF(N2657=0,M2683-1,
IF(M2683&lt;1,N2658,
(((M2683-1)*(M2659-(M2659/(M2683))))+(N2657*N2658))/(N2659)))))</f>
        <v>0</v>
      </c>
      <c r="O2683" s="395">
        <f t="shared" ref="O2683" ca="1" si="3918">IF(N2683="n/a","n/a",IF(AND(N2683&lt;1,O2657=0),0,
IF(O2657=0,N2683-1,
IF(N2683&lt;1,O2658,
(((N2683-1)*(N2659-(N2659/(N2683))))+(O2657*O2658))/(O2659)))))</f>
        <v>0</v>
      </c>
      <c r="P2683" s="395">
        <f t="shared" ref="P2683" ca="1" si="3919">IF(O2683="n/a","n/a",IF(AND(O2683&lt;1,P2657=0),0,
IF(P2657=0,O2683-1,
IF(O2683&lt;1,P2658,
(((O2683-1)*(O2659-(O2659/(O2683))))+(P2657*P2658))/(P2659)))))</f>
        <v>0</v>
      </c>
      <c r="Q2683" s="395">
        <f t="shared" ref="Q2683" ca="1" si="3920">IF(P2683="n/a","n/a",IF(AND(P2683&lt;1,Q2657=0),0,
IF(Q2657=0,P2683-1,
IF(P2683&lt;1,Q2658,
(((P2683-1)*(P2659-(P2659/(P2683))))+(Q2657*Q2658))/(Q2659)))))</f>
        <v>0</v>
      </c>
      <c r="R2683" s="395">
        <f t="shared" ref="R2683" ca="1" si="3921">IF(Q2683="n/a","n/a",IF(AND(Q2683&lt;1,R2657=0),0,
IF(R2657=0,Q2683-1,
IF(Q2683&lt;1,R2658,
(((Q2683-1)*(Q2659-(Q2659/(Q2683))))+(R2657*R2658))/(R2659)))))</f>
        <v>0</v>
      </c>
      <c r="S2683" s="395">
        <f t="shared" ref="S2683" ca="1" si="3922">IF(R2683="n/a","n/a",IF(AND(R2683&lt;1,S2657=0),0,
IF(S2657=0,R2683-1,
IF(R2683&lt;1,S2658,
(((R2683-1)*(R2659-(R2659/(R2683))))+(S2657*S2658))/(S2659)))))</f>
        <v>0</v>
      </c>
      <c r="T2683" s="395">
        <f t="shared" ref="T2683" ca="1" si="3923">IF(S2683="n/a","n/a",IF(AND(S2683&lt;1,T2657=0),0,
IF(T2657=0,S2683-1,
IF(S2683&lt;1,T2658,
(((S2683-1)*(S2659-(S2659/(S2683))))+(T2657*T2658))/(T2659)))))</f>
        <v>0</v>
      </c>
      <c r="U2683" s="395">
        <f t="shared" ref="U2683" ca="1" si="3924">IF(T2683="n/a","n/a",IF(AND(T2683&lt;1,U2657=0),0,
IF(U2657=0,T2683-1,
IF(T2683&lt;1,U2658,
(((T2683-1)*(T2659-(T2659/(T2683))))+(U2657*U2658))/(U2659)))))</f>
        <v>0</v>
      </c>
      <c r="V2683" s="395">
        <f t="shared" ref="V2683" ca="1" si="3925">IF(U2683="n/a","n/a",IF(AND(U2683&lt;1,V2657=0),0,
IF(V2657=0,U2683-1,
IF(U2683&lt;1,V2658,
(((U2683-1)*(U2659-(U2659/(U2683))))+(V2657*V2658))/(V2659)))))</f>
        <v>0</v>
      </c>
      <c r="W2683" s="395">
        <f t="shared" ref="W2683" ca="1" si="3926">IF(V2683="n/a","n/a",IF(AND(V2683&lt;1,W2657=0),0,
IF(W2657=0,V2683-1,
IF(V2683&lt;1,W2658,
(((V2683-1)*(V2659-(V2659/(V2683))))+(W2657*W2658))/(W2659)))))</f>
        <v>0</v>
      </c>
      <c r="X2683" s="249"/>
      <c r="Y2683" s="249"/>
      <c r="Z2683" s="249"/>
      <c r="AA2683" s="249"/>
      <c r="AB2683" s="249"/>
    </row>
    <row r="2684" spans="1:28" hidden="1" outlineLevel="1">
      <c r="A2684" s="249"/>
      <c r="B2684" s="309" t="s">
        <v>301</v>
      </c>
      <c r="C2684" s="400">
        <f ca="1">C2656</f>
        <v>0</v>
      </c>
      <c r="D2684" s="395">
        <f t="shared" ref="D2684" ca="1" si="3927">IF(C2684="n/a","n/a",MAX(0,C2684-1))</f>
        <v>0</v>
      </c>
      <c r="E2684" s="395">
        <f t="shared" ref="E2684:E2685" ca="1" si="3928">IF(D2684="n/a","n/a",MAX(0,D2684-1))</f>
        <v>0</v>
      </c>
      <c r="F2684" s="395">
        <f t="shared" ref="F2684:F2686" ca="1" si="3929">IF(E2684="n/a","n/a",MAX(0,E2684-1))</f>
        <v>0</v>
      </c>
      <c r="G2684" s="395">
        <f t="shared" ref="G2684:G2687" ca="1" si="3930">IF(F2684="n/a","n/a",MAX(0,F2684-1))</f>
        <v>0</v>
      </c>
      <c r="H2684" s="395">
        <f t="shared" ref="H2684:H2688" ca="1" si="3931">IF(G2684="n/a","n/a",MAX(0,G2684-1))</f>
        <v>0</v>
      </c>
      <c r="I2684" s="395">
        <f t="shared" ref="I2684:I2689" ca="1" si="3932">IF(H2684="n/a","n/a",MAX(0,H2684-1))</f>
        <v>0</v>
      </c>
      <c r="J2684" s="395">
        <f t="shared" ref="J2684:J2690" ca="1" si="3933">IF(I2684="n/a","n/a",MAX(0,I2684-1))</f>
        <v>0</v>
      </c>
      <c r="K2684" s="395">
        <f t="shared" ref="K2684:K2691" ca="1" si="3934">IF(J2684="n/a","n/a",MAX(0,J2684-1))</f>
        <v>0</v>
      </c>
      <c r="L2684" s="395">
        <f t="shared" ref="L2684:L2692" ca="1" si="3935">IF(K2684="n/a","n/a",MAX(0,K2684-1))</f>
        <v>0</v>
      </c>
      <c r="M2684" s="395">
        <f t="shared" ref="M2684:M2693" ca="1" si="3936">IF(L2684="n/a","n/a",MAX(0,L2684-1))</f>
        <v>0</v>
      </c>
      <c r="N2684" s="395">
        <f t="shared" ref="N2684:N2694" ca="1" si="3937">IF(M2684="n/a","n/a",MAX(0,M2684-1))</f>
        <v>0</v>
      </c>
      <c r="O2684" s="395">
        <f t="shared" ref="O2684:O2695" ca="1" si="3938">IF(N2684="n/a","n/a",MAX(0,N2684-1))</f>
        <v>0</v>
      </c>
      <c r="P2684" s="395">
        <f t="shared" ref="P2684:P2696" ca="1" si="3939">IF(O2684="n/a","n/a",MAX(0,O2684-1))</f>
        <v>0</v>
      </c>
      <c r="Q2684" s="395">
        <f t="shared" ref="Q2684:Q2697" ca="1" si="3940">IF(P2684="n/a","n/a",MAX(0,P2684-1))</f>
        <v>0</v>
      </c>
      <c r="R2684" s="395">
        <f t="shared" ref="R2684:R2698" ca="1" si="3941">IF(Q2684="n/a","n/a",MAX(0,Q2684-1))</f>
        <v>0</v>
      </c>
      <c r="S2684" s="395">
        <f t="shared" ref="S2684:S2699" ca="1" si="3942">IF(R2684="n/a","n/a",MAX(0,R2684-1))</f>
        <v>0</v>
      </c>
      <c r="T2684" s="395">
        <f t="shared" ref="T2684:T2700" ca="1" si="3943">IF(S2684="n/a","n/a",MAX(0,S2684-1))</f>
        <v>0</v>
      </c>
      <c r="U2684" s="395">
        <f t="shared" ref="U2684:U2701" ca="1" si="3944">IF(T2684="n/a","n/a",MAX(0,T2684-1))</f>
        <v>0</v>
      </c>
      <c r="V2684" s="395">
        <f t="shared" ref="V2684:V2702" ca="1" si="3945">IF(U2684="n/a","n/a",MAX(0,U2684-1))</f>
        <v>0</v>
      </c>
      <c r="W2684" s="395">
        <f t="shared" ref="W2684:W2702" ca="1" si="3946">IF(V2684="n/a","n/a",MAX(0,V2684-1))</f>
        <v>0</v>
      </c>
      <c r="X2684" s="249"/>
      <c r="Y2684" s="249"/>
      <c r="Z2684" s="249"/>
      <c r="AA2684" s="249"/>
      <c r="AB2684" s="249"/>
    </row>
    <row r="2685" spans="1:28" hidden="1" outlineLevel="1">
      <c r="A2685" s="249"/>
      <c r="B2685" s="309" t="str">
        <f t="shared" ref="B2685:B2704" ca="1" si="3947">"RL Capex "&amp;OFFSET($C$6,0,A2661)</f>
        <v>RL Capex 2013</v>
      </c>
      <c r="C2685" s="396"/>
      <c r="D2685" s="400">
        <f ca="1">D2656</f>
        <v>0</v>
      </c>
      <c r="E2685" s="395">
        <f t="shared" ca="1" si="3928"/>
        <v>0</v>
      </c>
      <c r="F2685" s="395">
        <f t="shared" ca="1" si="3929"/>
        <v>0</v>
      </c>
      <c r="G2685" s="395">
        <f t="shared" ca="1" si="3930"/>
        <v>0</v>
      </c>
      <c r="H2685" s="395">
        <f t="shared" ca="1" si="3931"/>
        <v>0</v>
      </c>
      <c r="I2685" s="395">
        <f t="shared" ca="1" si="3932"/>
        <v>0</v>
      </c>
      <c r="J2685" s="395">
        <f t="shared" ca="1" si="3933"/>
        <v>0</v>
      </c>
      <c r="K2685" s="395">
        <f t="shared" ca="1" si="3934"/>
        <v>0</v>
      </c>
      <c r="L2685" s="395">
        <f t="shared" ca="1" si="3935"/>
        <v>0</v>
      </c>
      <c r="M2685" s="395">
        <f t="shared" ca="1" si="3936"/>
        <v>0</v>
      </c>
      <c r="N2685" s="395">
        <f t="shared" ca="1" si="3937"/>
        <v>0</v>
      </c>
      <c r="O2685" s="395">
        <f t="shared" ca="1" si="3938"/>
        <v>0</v>
      </c>
      <c r="P2685" s="395">
        <f t="shared" ca="1" si="3939"/>
        <v>0</v>
      </c>
      <c r="Q2685" s="395">
        <f t="shared" ca="1" si="3940"/>
        <v>0</v>
      </c>
      <c r="R2685" s="395">
        <f t="shared" ca="1" si="3941"/>
        <v>0</v>
      </c>
      <c r="S2685" s="395">
        <f t="shared" ca="1" si="3942"/>
        <v>0</v>
      </c>
      <c r="T2685" s="395">
        <f t="shared" ca="1" si="3943"/>
        <v>0</v>
      </c>
      <c r="U2685" s="395">
        <f t="shared" ca="1" si="3944"/>
        <v>0</v>
      </c>
      <c r="V2685" s="395">
        <f t="shared" ca="1" si="3945"/>
        <v>0</v>
      </c>
      <c r="W2685" s="395">
        <f t="shared" ca="1" si="3946"/>
        <v>0</v>
      </c>
      <c r="X2685" s="249"/>
      <c r="Y2685" s="249"/>
      <c r="Z2685" s="249"/>
      <c r="AA2685" s="249"/>
      <c r="AB2685" s="249"/>
    </row>
    <row r="2686" spans="1:28" hidden="1" outlineLevel="1">
      <c r="A2686" s="249"/>
      <c r="B2686" s="309" t="str">
        <f t="shared" ca="1" si="3947"/>
        <v>RL Capex 2014</v>
      </c>
      <c r="C2686" s="401"/>
      <c r="D2686" s="396"/>
      <c r="E2686" s="400">
        <f ca="1">E2656</f>
        <v>0</v>
      </c>
      <c r="F2686" s="395">
        <f t="shared" ca="1" si="3929"/>
        <v>0</v>
      </c>
      <c r="G2686" s="395">
        <f t="shared" ca="1" si="3930"/>
        <v>0</v>
      </c>
      <c r="H2686" s="395">
        <f t="shared" ca="1" si="3931"/>
        <v>0</v>
      </c>
      <c r="I2686" s="395">
        <f t="shared" ca="1" si="3932"/>
        <v>0</v>
      </c>
      <c r="J2686" s="395">
        <f t="shared" ca="1" si="3933"/>
        <v>0</v>
      </c>
      <c r="K2686" s="395">
        <f t="shared" ca="1" si="3934"/>
        <v>0</v>
      </c>
      <c r="L2686" s="395">
        <f t="shared" ca="1" si="3935"/>
        <v>0</v>
      </c>
      <c r="M2686" s="395">
        <f t="shared" ca="1" si="3936"/>
        <v>0</v>
      </c>
      <c r="N2686" s="395">
        <f t="shared" ca="1" si="3937"/>
        <v>0</v>
      </c>
      <c r="O2686" s="395">
        <f t="shared" ca="1" si="3938"/>
        <v>0</v>
      </c>
      <c r="P2686" s="395">
        <f t="shared" ca="1" si="3939"/>
        <v>0</v>
      </c>
      <c r="Q2686" s="395">
        <f t="shared" ca="1" si="3940"/>
        <v>0</v>
      </c>
      <c r="R2686" s="395">
        <f t="shared" ca="1" si="3941"/>
        <v>0</v>
      </c>
      <c r="S2686" s="395">
        <f t="shared" ca="1" si="3942"/>
        <v>0</v>
      </c>
      <c r="T2686" s="395">
        <f t="shared" ca="1" si="3943"/>
        <v>0</v>
      </c>
      <c r="U2686" s="395">
        <f t="shared" ca="1" si="3944"/>
        <v>0</v>
      </c>
      <c r="V2686" s="395">
        <f t="shared" ca="1" si="3945"/>
        <v>0</v>
      </c>
      <c r="W2686" s="395">
        <f t="shared" ca="1" si="3946"/>
        <v>0</v>
      </c>
      <c r="X2686" s="249"/>
      <c r="Y2686" s="249"/>
      <c r="Z2686" s="249"/>
      <c r="AA2686" s="249"/>
      <c r="AB2686" s="249"/>
    </row>
    <row r="2687" spans="1:28" hidden="1" outlineLevel="1">
      <c r="A2687" s="249"/>
      <c r="B2687" s="309" t="str">
        <f t="shared" ca="1" si="3947"/>
        <v>RL Capex 2015</v>
      </c>
      <c r="C2687" s="401"/>
      <c r="D2687" s="401"/>
      <c r="E2687" s="396"/>
      <c r="F2687" s="400">
        <f ca="1">F2656</f>
        <v>0</v>
      </c>
      <c r="G2687" s="395">
        <f t="shared" ca="1" si="3930"/>
        <v>0</v>
      </c>
      <c r="H2687" s="395">
        <f t="shared" ca="1" si="3931"/>
        <v>0</v>
      </c>
      <c r="I2687" s="395">
        <f t="shared" ca="1" si="3932"/>
        <v>0</v>
      </c>
      <c r="J2687" s="395">
        <f t="shared" ca="1" si="3933"/>
        <v>0</v>
      </c>
      <c r="K2687" s="395">
        <f t="shared" ca="1" si="3934"/>
        <v>0</v>
      </c>
      <c r="L2687" s="395">
        <f t="shared" ca="1" si="3935"/>
        <v>0</v>
      </c>
      <c r="M2687" s="395">
        <f t="shared" ca="1" si="3936"/>
        <v>0</v>
      </c>
      <c r="N2687" s="395">
        <f t="shared" ca="1" si="3937"/>
        <v>0</v>
      </c>
      <c r="O2687" s="395">
        <f t="shared" ca="1" si="3938"/>
        <v>0</v>
      </c>
      <c r="P2687" s="395">
        <f t="shared" ca="1" si="3939"/>
        <v>0</v>
      </c>
      <c r="Q2687" s="395">
        <f t="shared" ca="1" si="3940"/>
        <v>0</v>
      </c>
      <c r="R2687" s="395">
        <f t="shared" ca="1" si="3941"/>
        <v>0</v>
      </c>
      <c r="S2687" s="395">
        <f t="shared" ca="1" si="3942"/>
        <v>0</v>
      </c>
      <c r="T2687" s="395">
        <f t="shared" ca="1" si="3943"/>
        <v>0</v>
      </c>
      <c r="U2687" s="395">
        <f t="shared" ca="1" si="3944"/>
        <v>0</v>
      </c>
      <c r="V2687" s="395">
        <f t="shared" ca="1" si="3945"/>
        <v>0</v>
      </c>
      <c r="W2687" s="395">
        <f t="shared" ca="1" si="3946"/>
        <v>0</v>
      </c>
      <c r="X2687" s="249"/>
      <c r="Y2687" s="249"/>
      <c r="Z2687" s="249"/>
      <c r="AA2687" s="249"/>
      <c r="AB2687" s="249"/>
    </row>
    <row r="2688" spans="1:28" hidden="1" outlineLevel="1">
      <c r="A2688" s="249"/>
      <c r="B2688" s="309" t="str">
        <f t="shared" ca="1" si="3947"/>
        <v>RL Capex 2016</v>
      </c>
      <c r="C2688" s="401"/>
      <c r="D2688" s="401"/>
      <c r="E2688" s="401"/>
      <c r="F2688" s="396"/>
      <c r="G2688" s="400">
        <f ca="1">G2656</f>
        <v>0</v>
      </c>
      <c r="H2688" s="395">
        <f t="shared" ca="1" si="3931"/>
        <v>0</v>
      </c>
      <c r="I2688" s="395">
        <f t="shared" ca="1" si="3932"/>
        <v>0</v>
      </c>
      <c r="J2688" s="395">
        <f t="shared" ca="1" si="3933"/>
        <v>0</v>
      </c>
      <c r="K2688" s="395">
        <f t="shared" ca="1" si="3934"/>
        <v>0</v>
      </c>
      <c r="L2688" s="395">
        <f t="shared" ca="1" si="3935"/>
        <v>0</v>
      </c>
      <c r="M2688" s="395">
        <f t="shared" ca="1" si="3936"/>
        <v>0</v>
      </c>
      <c r="N2688" s="395">
        <f t="shared" ca="1" si="3937"/>
        <v>0</v>
      </c>
      <c r="O2688" s="395">
        <f t="shared" ca="1" si="3938"/>
        <v>0</v>
      </c>
      <c r="P2688" s="395">
        <f t="shared" ca="1" si="3939"/>
        <v>0</v>
      </c>
      <c r="Q2688" s="395">
        <f t="shared" ca="1" si="3940"/>
        <v>0</v>
      </c>
      <c r="R2688" s="395">
        <f t="shared" ca="1" si="3941"/>
        <v>0</v>
      </c>
      <c r="S2688" s="395">
        <f t="shared" ca="1" si="3942"/>
        <v>0</v>
      </c>
      <c r="T2688" s="395">
        <f t="shared" ca="1" si="3943"/>
        <v>0</v>
      </c>
      <c r="U2688" s="395">
        <f t="shared" ca="1" si="3944"/>
        <v>0</v>
      </c>
      <c r="V2688" s="395">
        <f t="shared" ca="1" si="3945"/>
        <v>0</v>
      </c>
      <c r="W2688" s="395">
        <f t="shared" ca="1" si="3946"/>
        <v>0</v>
      </c>
      <c r="X2688" s="249"/>
      <c r="Y2688" s="249"/>
      <c r="Z2688" s="249"/>
      <c r="AA2688" s="249"/>
      <c r="AB2688" s="249"/>
    </row>
    <row r="2689" spans="1:28" hidden="1" outlineLevel="1">
      <c r="A2689" s="249"/>
      <c r="B2689" s="309" t="str">
        <f t="shared" ca="1" si="3947"/>
        <v>RL Capex 2017</v>
      </c>
      <c r="C2689" s="401"/>
      <c r="D2689" s="401"/>
      <c r="E2689" s="401"/>
      <c r="F2689" s="401"/>
      <c r="G2689" s="396"/>
      <c r="H2689" s="400">
        <f ca="1">H2656</f>
        <v>0</v>
      </c>
      <c r="I2689" s="395">
        <f t="shared" ca="1" si="3932"/>
        <v>0</v>
      </c>
      <c r="J2689" s="395">
        <f t="shared" ca="1" si="3933"/>
        <v>0</v>
      </c>
      <c r="K2689" s="395">
        <f t="shared" ca="1" si="3934"/>
        <v>0</v>
      </c>
      <c r="L2689" s="395">
        <f t="shared" ca="1" si="3935"/>
        <v>0</v>
      </c>
      <c r="M2689" s="395">
        <f t="shared" ca="1" si="3936"/>
        <v>0</v>
      </c>
      <c r="N2689" s="395">
        <f t="shared" ca="1" si="3937"/>
        <v>0</v>
      </c>
      <c r="O2689" s="395">
        <f t="shared" ca="1" si="3938"/>
        <v>0</v>
      </c>
      <c r="P2689" s="395">
        <f t="shared" ca="1" si="3939"/>
        <v>0</v>
      </c>
      <c r="Q2689" s="395">
        <f t="shared" ca="1" si="3940"/>
        <v>0</v>
      </c>
      <c r="R2689" s="395">
        <f t="shared" ca="1" si="3941"/>
        <v>0</v>
      </c>
      <c r="S2689" s="395">
        <f t="shared" ca="1" si="3942"/>
        <v>0</v>
      </c>
      <c r="T2689" s="395">
        <f t="shared" ca="1" si="3943"/>
        <v>0</v>
      </c>
      <c r="U2689" s="395">
        <f t="shared" ca="1" si="3944"/>
        <v>0</v>
      </c>
      <c r="V2689" s="395">
        <f t="shared" ca="1" si="3945"/>
        <v>0</v>
      </c>
      <c r="W2689" s="395">
        <f t="shared" ca="1" si="3946"/>
        <v>0</v>
      </c>
      <c r="X2689" s="249"/>
      <c r="Y2689" s="249"/>
      <c r="Z2689" s="249"/>
      <c r="AA2689" s="249"/>
      <c r="AB2689" s="249"/>
    </row>
    <row r="2690" spans="1:28" hidden="1" outlineLevel="1">
      <c r="A2690" s="249"/>
      <c r="B2690" s="309" t="str">
        <f t="shared" ca="1" si="3947"/>
        <v>RL Capex 2018</v>
      </c>
      <c r="C2690" s="401"/>
      <c r="D2690" s="401"/>
      <c r="E2690" s="401"/>
      <c r="F2690" s="401"/>
      <c r="G2690" s="401"/>
      <c r="H2690" s="396"/>
      <c r="I2690" s="400">
        <f ca="1">I2656</f>
        <v>0</v>
      </c>
      <c r="J2690" s="395">
        <f t="shared" ca="1" si="3933"/>
        <v>0</v>
      </c>
      <c r="K2690" s="395">
        <f t="shared" ca="1" si="3934"/>
        <v>0</v>
      </c>
      <c r="L2690" s="395">
        <f t="shared" ca="1" si="3935"/>
        <v>0</v>
      </c>
      <c r="M2690" s="395">
        <f t="shared" ca="1" si="3936"/>
        <v>0</v>
      </c>
      <c r="N2690" s="395">
        <f t="shared" ca="1" si="3937"/>
        <v>0</v>
      </c>
      <c r="O2690" s="395">
        <f t="shared" ca="1" si="3938"/>
        <v>0</v>
      </c>
      <c r="P2690" s="395">
        <f t="shared" ca="1" si="3939"/>
        <v>0</v>
      </c>
      <c r="Q2690" s="395">
        <f t="shared" ca="1" si="3940"/>
        <v>0</v>
      </c>
      <c r="R2690" s="395">
        <f t="shared" ca="1" si="3941"/>
        <v>0</v>
      </c>
      <c r="S2690" s="395">
        <f t="shared" ca="1" si="3942"/>
        <v>0</v>
      </c>
      <c r="T2690" s="395">
        <f t="shared" ca="1" si="3943"/>
        <v>0</v>
      </c>
      <c r="U2690" s="395">
        <f t="shared" ca="1" si="3944"/>
        <v>0</v>
      </c>
      <c r="V2690" s="395">
        <f t="shared" ca="1" si="3945"/>
        <v>0</v>
      </c>
      <c r="W2690" s="395">
        <f t="shared" ca="1" si="3946"/>
        <v>0</v>
      </c>
      <c r="X2690" s="249"/>
      <c r="Y2690" s="249"/>
      <c r="Z2690" s="249"/>
      <c r="AA2690" s="249"/>
      <c r="AB2690" s="249"/>
    </row>
    <row r="2691" spans="1:28" hidden="1" outlineLevel="1">
      <c r="A2691" s="249"/>
      <c r="B2691" s="309" t="str">
        <f t="shared" ca="1" si="3947"/>
        <v>RL Capex 2019</v>
      </c>
      <c r="C2691" s="401"/>
      <c r="D2691" s="401"/>
      <c r="E2691" s="401"/>
      <c r="F2691" s="401"/>
      <c r="G2691" s="401"/>
      <c r="H2691" s="401"/>
      <c r="I2691" s="396"/>
      <c r="J2691" s="400">
        <f ca="1">J2656</f>
        <v>0</v>
      </c>
      <c r="K2691" s="395">
        <f t="shared" ca="1" si="3934"/>
        <v>0</v>
      </c>
      <c r="L2691" s="395">
        <f t="shared" ca="1" si="3935"/>
        <v>0</v>
      </c>
      <c r="M2691" s="395">
        <f t="shared" ca="1" si="3936"/>
        <v>0</v>
      </c>
      <c r="N2691" s="395">
        <f t="shared" ca="1" si="3937"/>
        <v>0</v>
      </c>
      <c r="O2691" s="395">
        <f t="shared" ca="1" si="3938"/>
        <v>0</v>
      </c>
      <c r="P2691" s="395">
        <f t="shared" ca="1" si="3939"/>
        <v>0</v>
      </c>
      <c r="Q2691" s="395">
        <f t="shared" ca="1" si="3940"/>
        <v>0</v>
      </c>
      <c r="R2691" s="395">
        <f t="shared" ca="1" si="3941"/>
        <v>0</v>
      </c>
      <c r="S2691" s="395">
        <f t="shared" ca="1" si="3942"/>
        <v>0</v>
      </c>
      <c r="T2691" s="395">
        <f t="shared" ca="1" si="3943"/>
        <v>0</v>
      </c>
      <c r="U2691" s="395">
        <f t="shared" ca="1" si="3944"/>
        <v>0</v>
      </c>
      <c r="V2691" s="395">
        <f t="shared" ca="1" si="3945"/>
        <v>0</v>
      </c>
      <c r="W2691" s="395">
        <f t="shared" ca="1" si="3946"/>
        <v>0</v>
      </c>
      <c r="X2691" s="249"/>
      <c r="Y2691" s="249"/>
      <c r="Z2691" s="249"/>
      <c r="AA2691" s="249"/>
      <c r="AB2691" s="249"/>
    </row>
    <row r="2692" spans="1:28" hidden="1" outlineLevel="1">
      <c r="A2692" s="249"/>
      <c r="B2692" s="309" t="str">
        <f t="shared" ca="1" si="3947"/>
        <v>RL Capex 2020</v>
      </c>
      <c r="C2692" s="401"/>
      <c r="D2692" s="401"/>
      <c r="E2692" s="401"/>
      <c r="F2692" s="401"/>
      <c r="G2692" s="401"/>
      <c r="H2692" s="401"/>
      <c r="I2692" s="401"/>
      <c r="J2692" s="396"/>
      <c r="K2692" s="400">
        <f ca="1">K2656</f>
        <v>0</v>
      </c>
      <c r="L2692" s="395">
        <f t="shared" ca="1" si="3935"/>
        <v>0</v>
      </c>
      <c r="M2692" s="395">
        <f t="shared" ca="1" si="3936"/>
        <v>0</v>
      </c>
      <c r="N2692" s="395">
        <f t="shared" ca="1" si="3937"/>
        <v>0</v>
      </c>
      <c r="O2692" s="395">
        <f t="shared" ca="1" si="3938"/>
        <v>0</v>
      </c>
      <c r="P2692" s="395">
        <f t="shared" ca="1" si="3939"/>
        <v>0</v>
      </c>
      <c r="Q2692" s="395">
        <f t="shared" ca="1" si="3940"/>
        <v>0</v>
      </c>
      <c r="R2692" s="395">
        <f t="shared" ca="1" si="3941"/>
        <v>0</v>
      </c>
      <c r="S2692" s="395">
        <f t="shared" ca="1" si="3942"/>
        <v>0</v>
      </c>
      <c r="T2692" s="395">
        <f t="shared" ca="1" si="3943"/>
        <v>0</v>
      </c>
      <c r="U2692" s="395">
        <f t="shared" ca="1" si="3944"/>
        <v>0</v>
      </c>
      <c r="V2692" s="395">
        <f t="shared" ca="1" si="3945"/>
        <v>0</v>
      </c>
      <c r="W2692" s="395">
        <f t="shared" ca="1" si="3946"/>
        <v>0</v>
      </c>
      <c r="X2692" s="249"/>
      <c r="Y2692" s="249"/>
      <c r="Z2692" s="249"/>
      <c r="AA2692" s="249"/>
      <c r="AB2692" s="249"/>
    </row>
    <row r="2693" spans="1:28" hidden="1" outlineLevel="1">
      <c r="A2693" s="249"/>
      <c r="B2693" s="309" t="str">
        <f t="shared" ca="1" si="3947"/>
        <v>RL Capex 2021</v>
      </c>
      <c r="C2693" s="401"/>
      <c r="D2693" s="401"/>
      <c r="E2693" s="401"/>
      <c r="F2693" s="401"/>
      <c r="G2693" s="401"/>
      <c r="H2693" s="401"/>
      <c r="I2693" s="401"/>
      <c r="J2693" s="401"/>
      <c r="K2693" s="396"/>
      <c r="L2693" s="400">
        <f ca="1">L2656</f>
        <v>0</v>
      </c>
      <c r="M2693" s="395">
        <f t="shared" ca="1" si="3936"/>
        <v>0</v>
      </c>
      <c r="N2693" s="395">
        <f t="shared" ca="1" si="3937"/>
        <v>0</v>
      </c>
      <c r="O2693" s="395">
        <f t="shared" ca="1" si="3938"/>
        <v>0</v>
      </c>
      <c r="P2693" s="395">
        <f t="shared" ca="1" si="3939"/>
        <v>0</v>
      </c>
      <c r="Q2693" s="395">
        <f t="shared" ca="1" si="3940"/>
        <v>0</v>
      </c>
      <c r="R2693" s="395">
        <f t="shared" ca="1" si="3941"/>
        <v>0</v>
      </c>
      <c r="S2693" s="395">
        <f t="shared" ca="1" si="3942"/>
        <v>0</v>
      </c>
      <c r="T2693" s="395">
        <f t="shared" ca="1" si="3943"/>
        <v>0</v>
      </c>
      <c r="U2693" s="395">
        <f t="shared" ca="1" si="3944"/>
        <v>0</v>
      </c>
      <c r="V2693" s="395">
        <f t="shared" ca="1" si="3945"/>
        <v>0</v>
      </c>
      <c r="W2693" s="395">
        <f t="shared" ca="1" si="3946"/>
        <v>0</v>
      </c>
      <c r="X2693" s="249"/>
      <c r="Y2693" s="249"/>
      <c r="Z2693" s="249"/>
      <c r="AA2693" s="249"/>
      <c r="AB2693" s="249"/>
    </row>
    <row r="2694" spans="1:28" hidden="1" outlineLevel="1">
      <c r="A2694" s="249"/>
      <c r="B2694" s="309" t="str">
        <f t="shared" ca="1" si="3947"/>
        <v>RL Capex 2022</v>
      </c>
      <c r="C2694" s="401"/>
      <c r="D2694" s="401"/>
      <c r="E2694" s="401"/>
      <c r="F2694" s="401"/>
      <c r="G2694" s="401"/>
      <c r="H2694" s="401"/>
      <c r="I2694" s="401"/>
      <c r="J2694" s="401"/>
      <c r="K2694" s="401"/>
      <c r="L2694" s="396"/>
      <c r="M2694" s="400">
        <f ca="1">M2656</f>
        <v>0</v>
      </c>
      <c r="N2694" s="395">
        <f t="shared" ca="1" si="3937"/>
        <v>0</v>
      </c>
      <c r="O2694" s="395">
        <f t="shared" ca="1" si="3938"/>
        <v>0</v>
      </c>
      <c r="P2694" s="395">
        <f t="shared" ca="1" si="3939"/>
        <v>0</v>
      </c>
      <c r="Q2694" s="395">
        <f t="shared" ca="1" si="3940"/>
        <v>0</v>
      </c>
      <c r="R2694" s="395">
        <f t="shared" ca="1" si="3941"/>
        <v>0</v>
      </c>
      <c r="S2694" s="395">
        <f t="shared" ca="1" si="3942"/>
        <v>0</v>
      </c>
      <c r="T2694" s="395">
        <f t="shared" ca="1" si="3943"/>
        <v>0</v>
      </c>
      <c r="U2694" s="395">
        <f t="shared" ca="1" si="3944"/>
        <v>0</v>
      </c>
      <c r="V2694" s="395">
        <f t="shared" ca="1" si="3945"/>
        <v>0</v>
      </c>
      <c r="W2694" s="395">
        <f t="shared" ca="1" si="3946"/>
        <v>0</v>
      </c>
      <c r="X2694" s="249"/>
      <c r="Y2694" s="249"/>
      <c r="Z2694" s="249"/>
      <c r="AA2694" s="249"/>
      <c r="AB2694" s="249"/>
    </row>
    <row r="2695" spans="1:28" hidden="1" outlineLevel="1">
      <c r="A2695" s="249"/>
      <c r="B2695" s="309" t="str">
        <f t="shared" ca="1" si="3947"/>
        <v>RL Capex 2023</v>
      </c>
      <c r="C2695" s="401"/>
      <c r="D2695" s="401"/>
      <c r="E2695" s="401"/>
      <c r="F2695" s="401"/>
      <c r="G2695" s="401"/>
      <c r="H2695" s="401"/>
      <c r="I2695" s="401"/>
      <c r="J2695" s="401"/>
      <c r="K2695" s="401"/>
      <c r="L2695" s="401"/>
      <c r="M2695" s="396"/>
      <c r="N2695" s="400">
        <f>N2656</f>
        <v>0</v>
      </c>
      <c r="O2695" s="395">
        <f t="shared" si="3938"/>
        <v>0</v>
      </c>
      <c r="P2695" s="395">
        <f t="shared" si="3939"/>
        <v>0</v>
      </c>
      <c r="Q2695" s="395">
        <f t="shared" si="3940"/>
        <v>0</v>
      </c>
      <c r="R2695" s="395">
        <f t="shared" si="3941"/>
        <v>0</v>
      </c>
      <c r="S2695" s="395">
        <f t="shared" si="3942"/>
        <v>0</v>
      </c>
      <c r="T2695" s="395">
        <f t="shared" si="3943"/>
        <v>0</v>
      </c>
      <c r="U2695" s="395">
        <f t="shared" si="3944"/>
        <v>0</v>
      </c>
      <c r="V2695" s="395">
        <f t="shared" si="3945"/>
        <v>0</v>
      </c>
      <c r="W2695" s="395">
        <f t="shared" si="3946"/>
        <v>0</v>
      </c>
      <c r="X2695" s="249"/>
      <c r="Y2695" s="249"/>
      <c r="Z2695" s="249"/>
      <c r="AA2695" s="249"/>
      <c r="AB2695" s="249"/>
    </row>
    <row r="2696" spans="1:28" hidden="1" outlineLevel="1">
      <c r="A2696" s="249"/>
      <c r="B2696" s="309" t="str">
        <f t="shared" ca="1" si="3947"/>
        <v>RL Capex 2024</v>
      </c>
      <c r="C2696" s="401"/>
      <c r="D2696" s="401"/>
      <c r="E2696" s="401"/>
      <c r="F2696" s="401"/>
      <c r="G2696" s="401"/>
      <c r="H2696" s="401"/>
      <c r="I2696" s="401"/>
      <c r="J2696" s="401"/>
      <c r="K2696" s="401"/>
      <c r="L2696" s="401"/>
      <c r="M2696" s="401"/>
      <c r="N2696" s="396"/>
      <c r="O2696" s="400">
        <f>O2656</f>
        <v>0</v>
      </c>
      <c r="P2696" s="395">
        <f t="shared" si="3939"/>
        <v>0</v>
      </c>
      <c r="Q2696" s="395">
        <f t="shared" si="3940"/>
        <v>0</v>
      </c>
      <c r="R2696" s="395">
        <f t="shared" si="3941"/>
        <v>0</v>
      </c>
      <c r="S2696" s="395">
        <f t="shared" si="3942"/>
        <v>0</v>
      </c>
      <c r="T2696" s="395">
        <f t="shared" si="3943"/>
        <v>0</v>
      </c>
      <c r="U2696" s="395">
        <f t="shared" si="3944"/>
        <v>0</v>
      </c>
      <c r="V2696" s="395">
        <f t="shared" si="3945"/>
        <v>0</v>
      </c>
      <c r="W2696" s="395">
        <f t="shared" si="3946"/>
        <v>0</v>
      </c>
      <c r="X2696" s="249"/>
      <c r="Y2696" s="249"/>
      <c r="Z2696" s="249"/>
      <c r="AA2696" s="249"/>
      <c r="AB2696" s="249"/>
    </row>
    <row r="2697" spans="1:28" hidden="1" outlineLevel="1">
      <c r="A2697" s="249"/>
      <c r="B2697" s="309" t="str">
        <f t="shared" ca="1" si="3947"/>
        <v>RL Capex 2025</v>
      </c>
      <c r="C2697" s="401"/>
      <c r="D2697" s="401"/>
      <c r="E2697" s="401"/>
      <c r="F2697" s="401"/>
      <c r="G2697" s="401"/>
      <c r="H2697" s="401"/>
      <c r="I2697" s="401"/>
      <c r="J2697" s="401"/>
      <c r="K2697" s="401"/>
      <c r="L2697" s="401"/>
      <c r="M2697" s="401"/>
      <c r="N2697" s="401"/>
      <c r="O2697" s="396"/>
      <c r="P2697" s="400">
        <f>P2656</f>
        <v>0</v>
      </c>
      <c r="Q2697" s="395">
        <f t="shared" si="3940"/>
        <v>0</v>
      </c>
      <c r="R2697" s="395">
        <f t="shared" si="3941"/>
        <v>0</v>
      </c>
      <c r="S2697" s="395">
        <f t="shared" si="3942"/>
        <v>0</v>
      </c>
      <c r="T2697" s="395">
        <f t="shared" si="3943"/>
        <v>0</v>
      </c>
      <c r="U2697" s="395">
        <f t="shared" si="3944"/>
        <v>0</v>
      </c>
      <c r="V2697" s="395">
        <f t="shared" si="3945"/>
        <v>0</v>
      </c>
      <c r="W2697" s="395">
        <f t="shared" si="3946"/>
        <v>0</v>
      </c>
      <c r="X2697" s="249"/>
      <c r="Y2697" s="249"/>
      <c r="Z2697" s="249"/>
      <c r="AA2697" s="249"/>
      <c r="AB2697" s="249"/>
    </row>
    <row r="2698" spans="1:28" hidden="1" outlineLevel="1">
      <c r="A2698" s="249"/>
      <c r="B2698" s="309" t="str">
        <f t="shared" ca="1" si="3947"/>
        <v>RL Capex 2026</v>
      </c>
      <c r="C2698" s="401"/>
      <c r="D2698" s="401"/>
      <c r="E2698" s="401"/>
      <c r="F2698" s="401"/>
      <c r="G2698" s="401"/>
      <c r="H2698" s="401"/>
      <c r="I2698" s="401"/>
      <c r="J2698" s="401"/>
      <c r="K2698" s="401"/>
      <c r="L2698" s="401"/>
      <c r="M2698" s="401"/>
      <c r="N2698" s="401"/>
      <c r="O2698" s="401"/>
      <c r="P2698" s="396"/>
      <c r="Q2698" s="400">
        <f>Q2656</f>
        <v>0</v>
      </c>
      <c r="R2698" s="395">
        <f t="shared" si="3941"/>
        <v>0</v>
      </c>
      <c r="S2698" s="395">
        <f t="shared" si="3942"/>
        <v>0</v>
      </c>
      <c r="T2698" s="395">
        <f t="shared" si="3943"/>
        <v>0</v>
      </c>
      <c r="U2698" s="395">
        <f t="shared" si="3944"/>
        <v>0</v>
      </c>
      <c r="V2698" s="395">
        <f t="shared" si="3945"/>
        <v>0</v>
      </c>
      <c r="W2698" s="395">
        <f t="shared" si="3946"/>
        <v>0</v>
      </c>
      <c r="X2698" s="249"/>
      <c r="Y2698" s="249"/>
      <c r="Z2698" s="249"/>
      <c r="AA2698" s="249"/>
      <c r="AB2698" s="249"/>
    </row>
    <row r="2699" spans="1:28" hidden="1" outlineLevel="1">
      <c r="A2699" s="249"/>
      <c r="B2699" s="309" t="str">
        <f t="shared" ca="1" si="3947"/>
        <v>RL Capex 2027</v>
      </c>
      <c r="C2699" s="401"/>
      <c r="D2699" s="401"/>
      <c r="E2699" s="401"/>
      <c r="F2699" s="401"/>
      <c r="G2699" s="401"/>
      <c r="H2699" s="401"/>
      <c r="I2699" s="401"/>
      <c r="J2699" s="401"/>
      <c r="K2699" s="401"/>
      <c r="L2699" s="401"/>
      <c r="M2699" s="401"/>
      <c r="N2699" s="401"/>
      <c r="O2699" s="401"/>
      <c r="P2699" s="401"/>
      <c r="Q2699" s="396"/>
      <c r="R2699" s="400">
        <f>R2656</f>
        <v>0</v>
      </c>
      <c r="S2699" s="395">
        <f t="shared" si="3942"/>
        <v>0</v>
      </c>
      <c r="T2699" s="395">
        <f t="shared" si="3943"/>
        <v>0</v>
      </c>
      <c r="U2699" s="395">
        <f t="shared" si="3944"/>
        <v>0</v>
      </c>
      <c r="V2699" s="395">
        <f t="shared" si="3945"/>
        <v>0</v>
      </c>
      <c r="W2699" s="395">
        <f t="shared" si="3946"/>
        <v>0</v>
      </c>
      <c r="X2699" s="249"/>
      <c r="Y2699" s="249"/>
      <c r="Z2699" s="249"/>
      <c r="AA2699" s="249"/>
      <c r="AB2699" s="249"/>
    </row>
    <row r="2700" spans="1:28" hidden="1" outlineLevel="1">
      <c r="A2700" s="249"/>
      <c r="B2700" s="309" t="str">
        <f t="shared" ca="1" si="3947"/>
        <v>RL Capex 2028</v>
      </c>
      <c r="C2700" s="401"/>
      <c r="D2700" s="401"/>
      <c r="E2700" s="401"/>
      <c r="F2700" s="401"/>
      <c r="G2700" s="401"/>
      <c r="H2700" s="401"/>
      <c r="I2700" s="401"/>
      <c r="J2700" s="401"/>
      <c r="K2700" s="401"/>
      <c r="L2700" s="401"/>
      <c r="M2700" s="401"/>
      <c r="N2700" s="401"/>
      <c r="O2700" s="401"/>
      <c r="P2700" s="401"/>
      <c r="Q2700" s="401"/>
      <c r="R2700" s="396"/>
      <c r="S2700" s="400">
        <f>S2656</f>
        <v>0</v>
      </c>
      <c r="T2700" s="395">
        <f t="shared" si="3943"/>
        <v>0</v>
      </c>
      <c r="U2700" s="395">
        <f t="shared" si="3944"/>
        <v>0</v>
      </c>
      <c r="V2700" s="395">
        <f t="shared" si="3945"/>
        <v>0</v>
      </c>
      <c r="W2700" s="395">
        <f t="shared" si="3946"/>
        <v>0</v>
      </c>
      <c r="X2700" s="249"/>
      <c r="Y2700" s="249"/>
      <c r="Z2700" s="249"/>
      <c r="AA2700" s="249"/>
      <c r="AB2700" s="249"/>
    </row>
    <row r="2701" spans="1:28" hidden="1" outlineLevel="1">
      <c r="A2701" s="249"/>
      <c r="B2701" s="309" t="str">
        <f t="shared" ca="1" si="3947"/>
        <v>RL Capex 2029</v>
      </c>
      <c r="C2701" s="401"/>
      <c r="D2701" s="401"/>
      <c r="E2701" s="401"/>
      <c r="F2701" s="401"/>
      <c r="G2701" s="401"/>
      <c r="H2701" s="401"/>
      <c r="I2701" s="401"/>
      <c r="J2701" s="401"/>
      <c r="K2701" s="401"/>
      <c r="L2701" s="401"/>
      <c r="M2701" s="401"/>
      <c r="N2701" s="401"/>
      <c r="O2701" s="401"/>
      <c r="P2701" s="401"/>
      <c r="Q2701" s="401"/>
      <c r="R2701" s="401"/>
      <c r="S2701" s="396"/>
      <c r="T2701" s="400">
        <f>T2656</f>
        <v>0</v>
      </c>
      <c r="U2701" s="395">
        <f t="shared" si="3944"/>
        <v>0</v>
      </c>
      <c r="V2701" s="395">
        <f t="shared" si="3945"/>
        <v>0</v>
      </c>
      <c r="W2701" s="395">
        <f t="shared" si="3946"/>
        <v>0</v>
      </c>
      <c r="X2701" s="249"/>
      <c r="Y2701" s="249"/>
      <c r="Z2701" s="249"/>
      <c r="AA2701" s="249"/>
      <c r="AB2701" s="249"/>
    </row>
    <row r="2702" spans="1:28" hidden="1" outlineLevel="1">
      <c r="A2702" s="249"/>
      <c r="B2702" s="309" t="str">
        <f t="shared" ca="1" si="3947"/>
        <v>RL Capex 2030</v>
      </c>
      <c r="C2702" s="401"/>
      <c r="D2702" s="401"/>
      <c r="E2702" s="401"/>
      <c r="F2702" s="401"/>
      <c r="G2702" s="401"/>
      <c r="H2702" s="401"/>
      <c r="I2702" s="401"/>
      <c r="J2702" s="401"/>
      <c r="K2702" s="401"/>
      <c r="L2702" s="401"/>
      <c r="M2702" s="401"/>
      <c r="N2702" s="401"/>
      <c r="O2702" s="401"/>
      <c r="P2702" s="401"/>
      <c r="Q2702" s="401"/>
      <c r="R2702" s="401"/>
      <c r="S2702" s="401"/>
      <c r="T2702" s="396"/>
      <c r="U2702" s="400">
        <f>U2656</f>
        <v>0</v>
      </c>
      <c r="V2702" s="395">
        <f t="shared" si="3945"/>
        <v>0</v>
      </c>
      <c r="W2702" s="395">
        <f t="shared" si="3946"/>
        <v>0</v>
      </c>
      <c r="X2702" s="249"/>
      <c r="Y2702" s="249"/>
      <c r="Z2702" s="249"/>
      <c r="AA2702" s="249"/>
      <c r="AB2702" s="249"/>
    </row>
    <row r="2703" spans="1:28" hidden="1" outlineLevel="1">
      <c r="A2703" s="249"/>
      <c r="B2703" s="309" t="str">
        <f t="shared" ca="1" si="3947"/>
        <v>RL Capex 2031</v>
      </c>
      <c r="C2703" s="401"/>
      <c r="D2703" s="401"/>
      <c r="E2703" s="401"/>
      <c r="F2703" s="401"/>
      <c r="G2703" s="401"/>
      <c r="H2703" s="401"/>
      <c r="I2703" s="401"/>
      <c r="J2703" s="401"/>
      <c r="K2703" s="401"/>
      <c r="L2703" s="401"/>
      <c r="M2703" s="401"/>
      <c r="N2703" s="401"/>
      <c r="O2703" s="401"/>
      <c r="P2703" s="401"/>
      <c r="Q2703" s="401"/>
      <c r="R2703" s="401"/>
      <c r="S2703" s="401"/>
      <c r="T2703" s="401"/>
      <c r="U2703" s="396"/>
      <c r="V2703" s="400">
        <f>V2656</f>
        <v>0</v>
      </c>
      <c r="W2703" s="395">
        <f>IF(V2703="n/a","n/a",MAX(0,V2703-1))</f>
        <v>0</v>
      </c>
      <c r="X2703" s="249"/>
      <c r="Y2703" s="249"/>
      <c r="Z2703" s="249"/>
      <c r="AA2703" s="249"/>
      <c r="AB2703" s="249"/>
    </row>
    <row r="2704" spans="1:28" hidden="1" outlineLevel="1">
      <c r="A2704" s="249"/>
      <c r="B2704" s="309" t="str">
        <f t="shared" ca="1" si="3947"/>
        <v>RL Capex 2032</v>
      </c>
      <c r="C2704" s="401"/>
      <c r="D2704" s="401"/>
      <c r="E2704" s="401"/>
      <c r="F2704" s="401"/>
      <c r="G2704" s="401"/>
      <c r="H2704" s="401"/>
      <c r="I2704" s="401"/>
      <c r="J2704" s="401"/>
      <c r="K2704" s="401"/>
      <c r="L2704" s="401"/>
      <c r="M2704" s="401"/>
      <c r="N2704" s="401"/>
      <c r="O2704" s="401"/>
      <c r="P2704" s="401"/>
      <c r="Q2704" s="401"/>
      <c r="R2704" s="401"/>
      <c r="S2704" s="401"/>
      <c r="T2704" s="401"/>
      <c r="U2704" s="401"/>
      <c r="V2704" s="396"/>
      <c r="W2704" s="395">
        <f>W2656</f>
        <v>0</v>
      </c>
      <c r="X2704" s="249"/>
      <c r="Y2704" s="249"/>
      <c r="Z2704" s="249"/>
      <c r="AA2704" s="249"/>
      <c r="AB2704" s="249"/>
    </row>
    <row r="2705" spans="1:28" hidden="1" outlineLevel="1">
      <c r="A2705" s="249"/>
      <c r="B2705" s="332"/>
      <c r="C2705" s="395"/>
      <c r="D2705" s="395"/>
      <c r="E2705" s="395"/>
      <c r="F2705" s="395"/>
      <c r="G2705" s="395"/>
      <c r="H2705" s="395"/>
      <c r="I2705" s="395"/>
      <c r="J2705" s="395"/>
      <c r="K2705" s="395"/>
      <c r="L2705" s="395"/>
      <c r="M2705" s="395"/>
      <c r="N2705" s="395"/>
      <c r="O2705" s="395"/>
      <c r="P2705" s="395"/>
      <c r="Q2705" s="395"/>
      <c r="R2705" s="395"/>
      <c r="S2705" s="395"/>
      <c r="T2705" s="395"/>
      <c r="U2705" s="395"/>
      <c r="V2705" s="395"/>
      <c r="W2705" s="395"/>
      <c r="X2705" s="249"/>
      <c r="Y2705" s="249"/>
      <c r="Z2705" s="249"/>
      <c r="AA2705" s="249"/>
      <c r="AB2705" s="249"/>
    </row>
    <row r="2706" spans="1:28" collapsed="1">
      <c r="A2706" s="322"/>
      <c r="B2706" s="336" t="s">
        <v>192</v>
      </c>
      <c r="C2706" s="460">
        <f ca="1">(IF(OR($C2656&lt;&gt;"n/a",C2656&lt;&gt;"n/a"),IF(SUM(C2659:C2681)=0,0,IF((SUMPRODUCT(C2659:C2681,C2683:C2705)/SUM(C2659:C2681))&lt;0,1,(SUMPRODUCT(C2659:C2681,C2683:C2705)/SUM(C2659:C2681)))),"n/a"))</f>
        <v>0</v>
      </c>
      <c r="D2706" s="460">
        <f ca="1">(IF(OR($C2656&lt;&gt;"n/a",D2656&lt;&gt;"n/a"),IF(SUM(D2659:D2681)=0,0,IF((SUMPRODUCT(D2659:D2681,D2683:D2705)/SUM(D2659:D2681))&lt;0,1,(SUMPRODUCT(D2659:D2681,D2683:D2705)/SUM(D2659:D2681)))),"n/a"))</f>
        <v>0</v>
      </c>
      <c r="E2706" s="460">
        <f t="shared" ref="E2706:W2706" ca="1" si="3948">(IF(OR($C2656&lt;&gt;"n/a",E2656&lt;&gt;"n/a"),IF(SUM(E2659:E2681)=0,0,IF((SUMPRODUCT(E2659:E2681,E2683:E2705)/SUM(E2659:E2681))&lt;0,1,(SUMPRODUCT(E2659:E2681,E2683:E2705)/SUM(E2659:E2681)))),"n/a"))</f>
        <v>0</v>
      </c>
      <c r="F2706" s="460">
        <f t="shared" ca="1" si="3948"/>
        <v>0</v>
      </c>
      <c r="G2706" s="460">
        <f t="shared" ca="1" si="3948"/>
        <v>0</v>
      </c>
      <c r="H2706" s="460">
        <f t="shared" ca="1" si="3948"/>
        <v>0</v>
      </c>
      <c r="I2706" s="460">
        <f t="shared" ca="1" si="3948"/>
        <v>0</v>
      </c>
      <c r="J2706" s="460">
        <f t="shared" ca="1" si="3948"/>
        <v>0</v>
      </c>
      <c r="K2706" s="460">
        <f t="shared" ca="1" si="3948"/>
        <v>0</v>
      </c>
      <c r="L2706" s="460">
        <f t="shared" ca="1" si="3948"/>
        <v>0</v>
      </c>
      <c r="M2706" s="460">
        <f t="shared" ca="1" si="3948"/>
        <v>0</v>
      </c>
      <c r="N2706" s="460">
        <f t="shared" ca="1" si="3948"/>
        <v>0</v>
      </c>
      <c r="O2706" s="460">
        <f t="shared" ca="1" si="3948"/>
        <v>0</v>
      </c>
      <c r="P2706" s="460">
        <f t="shared" ca="1" si="3948"/>
        <v>0</v>
      </c>
      <c r="Q2706" s="460">
        <f t="shared" ca="1" si="3948"/>
        <v>0</v>
      </c>
      <c r="R2706" s="460">
        <f t="shared" ca="1" si="3948"/>
        <v>0</v>
      </c>
      <c r="S2706" s="460">
        <f t="shared" ca="1" si="3948"/>
        <v>0</v>
      </c>
      <c r="T2706" s="460">
        <f t="shared" ca="1" si="3948"/>
        <v>0</v>
      </c>
      <c r="U2706" s="460">
        <f t="shared" ca="1" si="3948"/>
        <v>0</v>
      </c>
      <c r="V2706" s="460">
        <f t="shared" ca="1" si="3948"/>
        <v>0</v>
      </c>
      <c r="W2706" s="460">
        <f t="shared" ca="1" si="3948"/>
        <v>0</v>
      </c>
      <c r="X2706" s="249"/>
      <c r="Y2706" s="249"/>
      <c r="Z2706" s="249"/>
      <c r="AA2706" s="249"/>
      <c r="AB2706" s="249"/>
    </row>
    <row r="2707" spans="1:28">
      <c r="A2707" s="249"/>
      <c r="B2707" s="249"/>
      <c r="C2707" s="329"/>
      <c r="D2707" s="329"/>
      <c r="E2707" s="329"/>
      <c r="F2707" s="329"/>
      <c r="G2707" s="329"/>
      <c r="H2707" s="329"/>
      <c r="I2707" s="329"/>
      <c r="J2707" s="329"/>
      <c r="K2707" s="329"/>
      <c r="L2707" s="329"/>
      <c r="M2707" s="329"/>
      <c r="N2707" s="329"/>
      <c r="O2707" s="329"/>
      <c r="P2707" s="329"/>
      <c r="Q2707" s="329"/>
      <c r="R2707" s="329"/>
      <c r="S2707" s="329"/>
      <c r="T2707" s="329"/>
      <c r="U2707" s="329"/>
      <c r="V2707" s="329"/>
      <c r="W2707" s="329"/>
      <c r="X2707" s="249"/>
      <c r="Y2707" s="249"/>
      <c r="Z2707" s="249"/>
      <c r="AA2707" s="249"/>
      <c r="AB2707" s="249"/>
    </row>
    <row r="2708" spans="1:28">
      <c r="A2708" s="249"/>
      <c r="B2708" s="249"/>
      <c r="C2708" s="329"/>
      <c r="D2708" s="329"/>
      <c r="E2708" s="329"/>
      <c r="F2708" s="329"/>
      <c r="G2708" s="329"/>
      <c r="H2708" s="329"/>
      <c r="I2708" s="329"/>
      <c r="J2708" s="329"/>
      <c r="K2708" s="329"/>
      <c r="L2708" s="329"/>
      <c r="M2708" s="329"/>
      <c r="N2708" s="329"/>
      <c r="O2708" s="329"/>
      <c r="P2708" s="329"/>
      <c r="Q2708" s="329"/>
      <c r="R2708" s="329"/>
      <c r="S2708" s="329"/>
      <c r="T2708" s="329"/>
      <c r="U2708" s="329"/>
      <c r="V2708" s="329"/>
      <c r="W2708" s="329"/>
      <c r="X2708" s="249"/>
      <c r="Y2708" s="249"/>
      <c r="Z2708" s="249"/>
      <c r="AA2708" s="249"/>
      <c r="AB2708" s="249"/>
    </row>
    <row r="2709" spans="1:28">
      <c r="A2709" s="249"/>
      <c r="B2709" s="249"/>
      <c r="C2709" s="329"/>
      <c r="D2709" s="329"/>
      <c r="E2709" s="329"/>
      <c r="F2709" s="329"/>
      <c r="G2709" s="329"/>
      <c r="H2709" s="329"/>
      <c r="I2709" s="329"/>
      <c r="J2709" s="329"/>
      <c r="K2709" s="329"/>
      <c r="L2709" s="329"/>
      <c r="M2709" s="329"/>
      <c r="N2709" s="329"/>
      <c r="O2709" s="329"/>
      <c r="P2709" s="329"/>
      <c r="Q2709" s="329"/>
      <c r="R2709" s="329"/>
      <c r="S2709" s="329"/>
      <c r="T2709" s="329"/>
      <c r="U2709" s="329"/>
      <c r="V2709" s="329"/>
      <c r="W2709" s="329"/>
      <c r="X2709" s="249"/>
      <c r="Y2709" s="249"/>
      <c r="Z2709" s="249"/>
      <c r="AA2709" s="249"/>
      <c r="AB2709" s="249"/>
    </row>
    <row r="2710" spans="1:28">
      <c r="A2710" s="249"/>
      <c r="B2710" s="249"/>
      <c r="C2710" s="329"/>
      <c r="D2710" s="329"/>
      <c r="E2710" s="329"/>
      <c r="F2710" s="329"/>
      <c r="G2710" s="329"/>
      <c r="H2710" s="329"/>
      <c r="I2710" s="329"/>
      <c r="J2710" s="329"/>
      <c r="K2710" s="329"/>
      <c r="L2710" s="329"/>
      <c r="M2710" s="329"/>
      <c r="N2710" s="329"/>
      <c r="O2710" s="329"/>
      <c r="P2710" s="329"/>
      <c r="Q2710" s="329"/>
      <c r="R2710" s="329"/>
      <c r="S2710" s="329"/>
      <c r="T2710" s="329"/>
      <c r="U2710" s="329"/>
      <c r="V2710" s="329"/>
      <c r="W2710" s="329"/>
      <c r="X2710" s="249"/>
      <c r="Y2710" s="249"/>
      <c r="Z2710" s="249"/>
      <c r="AA2710" s="249"/>
      <c r="AB2710" s="249"/>
    </row>
    <row r="2711" spans="1:28">
      <c r="A2711" s="249"/>
      <c r="B2711" s="249"/>
      <c r="C2711" s="249"/>
      <c r="D2711" s="249"/>
      <c r="E2711" s="249"/>
      <c r="F2711" s="249"/>
      <c r="G2711" s="249"/>
      <c r="H2711" s="249"/>
      <c r="I2711" s="249"/>
      <c r="J2711" s="249"/>
      <c r="K2711" s="249"/>
      <c r="L2711" s="249"/>
      <c r="M2711" s="249"/>
      <c r="N2711" s="249"/>
      <c r="O2711" s="249"/>
      <c r="P2711" s="249"/>
      <c r="Q2711" s="249"/>
      <c r="R2711" s="249"/>
      <c r="S2711" s="249"/>
      <c r="T2711" s="249"/>
      <c r="U2711" s="249"/>
      <c r="V2711" s="249"/>
      <c r="W2711" s="249"/>
      <c r="X2711" s="249"/>
      <c r="Y2711" s="249"/>
      <c r="Z2711" s="249"/>
      <c r="AA2711" s="249"/>
      <c r="AB2711" s="249"/>
    </row>
    <row r="2712" spans="1:28">
      <c r="A2712" s="249"/>
      <c r="B2712" s="249"/>
      <c r="C2712" s="249"/>
      <c r="D2712" s="249"/>
      <c r="E2712" s="249"/>
      <c r="F2712" s="249"/>
      <c r="G2712" s="249"/>
      <c r="H2712" s="249"/>
      <c r="I2712" s="249"/>
      <c r="J2712" s="249"/>
      <c r="K2712" s="249"/>
      <c r="L2712" s="249"/>
      <c r="M2712" s="249"/>
      <c r="N2712" s="249"/>
      <c r="O2712" s="249"/>
      <c r="P2712" s="249"/>
      <c r="Q2712" s="249"/>
      <c r="R2712" s="249"/>
      <c r="S2712" s="249"/>
      <c r="T2712" s="249"/>
      <c r="U2712" s="249"/>
      <c r="V2712" s="249"/>
      <c r="W2712" s="249"/>
      <c r="X2712" s="249"/>
      <c r="Y2712" s="249"/>
      <c r="Z2712" s="249"/>
      <c r="AA2712" s="249"/>
      <c r="AB2712" s="249"/>
    </row>
    <row r="2713" spans="1:28">
      <c r="A2713" s="249"/>
      <c r="B2713" s="249"/>
      <c r="C2713" s="249"/>
      <c r="D2713" s="249"/>
      <c r="E2713" s="249"/>
      <c r="F2713" s="249"/>
      <c r="G2713" s="249"/>
      <c r="H2713" s="249"/>
      <c r="I2713" s="249"/>
      <c r="J2713" s="249"/>
      <c r="K2713" s="249"/>
      <c r="L2713" s="249"/>
      <c r="M2713" s="249"/>
      <c r="N2713" s="249"/>
      <c r="O2713" s="249"/>
      <c r="P2713" s="249"/>
      <c r="Q2713" s="249"/>
      <c r="R2713" s="249"/>
      <c r="S2713" s="249"/>
      <c r="T2713" s="249"/>
      <c r="U2713" s="249"/>
      <c r="V2713" s="249"/>
      <c r="W2713" s="249"/>
      <c r="X2713" s="249"/>
      <c r="Y2713" s="249"/>
      <c r="Z2713" s="249"/>
      <c r="AA2713" s="249"/>
      <c r="AB2713" s="249"/>
    </row>
    <row r="2714" spans="1:28">
      <c r="A2714" s="249"/>
      <c r="B2714" s="249"/>
      <c r="C2714" s="249"/>
      <c r="D2714" s="249"/>
      <c r="E2714" s="249"/>
      <c r="F2714" s="249"/>
      <c r="G2714" s="249"/>
      <c r="H2714" s="249"/>
      <c r="I2714" s="249"/>
      <c r="J2714" s="249"/>
      <c r="K2714" s="249"/>
      <c r="L2714" s="249"/>
      <c r="M2714" s="249"/>
      <c r="N2714" s="249"/>
      <c r="O2714" s="249"/>
      <c r="P2714" s="249"/>
      <c r="Q2714" s="249"/>
      <c r="R2714" s="249"/>
      <c r="S2714" s="249"/>
      <c r="T2714" s="249"/>
      <c r="U2714" s="249"/>
      <c r="V2714" s="249"/>
      <c r="W2714" s="249"/>
      <c r="X2714" s="249"/>
      <c r="Y2714" s="249"/>
      <c r="Z2714" s="249"/>
      <c r="AA2714" s="249"/>
      <c r="AB2714" s="249"/>
    </row>
    <row r="2715" spans="1:28">
      <c r="A2715" s="249"/>
      <c r="B2715" s="249"/>
      <c r="C2715" s="249"/>
      <c r="D2715" s="249"/>
      <c r="E2715" s="249"/>
      <c r="F2715" s="249"/>
      <c r="G2715" s="249"/>
      <c r="H2715" s="249"/>
      <c r="I2715" s="249"/>
      <c r="J2715" s="249"/>
      <c r="K2715" s="249"/>
      <c r="L2715" s="249"/>
      <c r="M2715" s="249"/>
      <c r="N2715" s="249"/>
      <c r="O2715" s="249"/>
      <c r="P2715" s="249"/>
      <c r="Q2715" s="249"/>
      <c r="R2715" s="249"/>
      <c r="S2715" s="249"/>
      <c r="T2715" s="249"/>
      <c r="U2715" s="249"/>
      <c r="V2715" s="249"/>
      <c r="W2715" s="249"/>
      <c r="X2715" s="249"/>
      <c r="Y2715" s="249"/>
      <c r="Z2715" s="249"/>
      <c r="AA2715" s="249"/>
      <c r="AB2715" s="249"/>
    </row>
    <row r="2716" spans="1:28">
      <c r="A2716" s="249"/>
      <c r="B2716" s="249"/>
      <c r="C2716" s="249"/>
      <c r="D2716" s="249"/>
      <c r="E2716" s="249"/>
      <c r="F2716" s="249"/>
      <c r="G2716" s="249"/>
      <c r="H2716" s="249"/>
      <c r="I2716" s="249"/>
      <c r="J2716" s="249"/>
      <c r="K2716" s="249"/>
      <c r="L2716" s="249"/>
      <c r="M2716" s="249"/>
      <c r="N2716" s="249"/>
      <c r="O2716" s="249"/>
      <c r="P2716" s="249"/>
      <c r="Q2716" s="249"/>
      <c r="R2716" s="249"/>
      <c r="S2716" s="249"/>
      <c r="T2716" s="249"/>
      <c r="U2716" s="249"/>
      <c r="V2716" s="249"/>
      <c r="W2716" s="249"/>
      <c r="X2716" s="249"/>
      <c r="Y2716" s="249"/>
      <c r="Z2716" s="249"/>
      <c r="AA2716" s="249"/>
      <c r="AB2716" s="249"/>
    </row>
    <row r="2717" spans="1:28">
      <c r="A2717" s="249"/>
      <c r="B2717" s="249"/>
      <c r="C2717" s="249"/>
      <c r="D2717" s="249"/>
      <c r="E2717" s="249"/>
      <c r="F2717" s="249"/>
      <c r="G2717" s="249"/>
      <c r="H2717" s="249"/>
      <c r="I2717" s="249"/>
      <c r="J2717" s="249"/>
      <c r="K2717" s="249"/>
      <c r="L2717" s="249"/>
      <c r="M2717" s="249"/>
      <c r="N2717" s="249"/>
      <c r="O2717" s="249"/>
      <c r="P2717" s="249"/>
      <c r="Q2717" s="249"/>
      <c r="R2717" s="249"/>
      <c r="S2717" s="249"/>
      <c r="T2717" s="249"/>
      <c r="U2717" s="249"/>
      <c r="V2717" s="249"/>
      <c r="W2717" s="249"/>
      <c r="X2717" s="249"/>
      <c r="Y2717" s="249"/>
      <c r="Z2717" s="249"/>
      <c r="AA2717" s="249"/>
      <c r="AB2717" s="249"/>
    </row>
    <row r="2718" spans="1:28">
      <c r="A2718" s="249"/>
      <c r="B2718" s="249"/>
      <c r="C2718" s="249"/>
      <c r="D2718" s="249"/>
      <c r="E2718" s="249"/>
      <c r="F2718" s="249"/>
      <c r="G2718" s="249"/>
      <c r="H2718" s="249"/>
      <c r="I2718" s="249"/>
      <c r="J2718" s="249"/>
      <c r="K2718" s="249"/>
      <c r="L2718" s="249"/>
      <c r="M2718" s="249"/>
      <c r="N2718" s="249"/>
      <c r="O2718" s="249"/>
      <c r="P2718" s="249"/>
      <c r="Q2718" s="249"/>
      <c r="R2718" s="249"/>
      <c r="S2718" s="249"/>
      <c r="T2718" s="249"/>
      <c r="U2718" s="249"/>
      <c r="V2718" s="249"/>
      <c r="W2718" s="249"/>
      <c r="X2718" s="249"/>
      <c r="Y2718" s="249"/>
      <c r="Z2718" s="249"/>
      <c r="AA2718" s="249"/>
      <c r="AB2718" s="249"/>
    </row>
    <row r="2719" spans="1:28">
      <c r="A2719" s="249"/>
      <c r="B2719" s="249"/>
      <c r="C2719" s="249"/>
      <c r="D2719" s="249"/>
      <c r="E2719" s="249"/>
      <c r="F2719" s="249"/>
      <c r="G2719" s="249"/>
      <c r="H2719" s="249"/>
      <c r="I2719" s="249"/>
      <c r="J2719" s="249"/>
      <c r="K2719" s="249"/>
      <c r="L2719" s="249"/>
      <c r="M2719" s="249"/>
      <c r="N2719" s="249"/>
      <c r="O2719" s="249"/>
      <c r="P2719" s="249"/>
      <c r="Q2719" s="249"/>
      <c r="R2719" s="249"/>
      <c r="S2719" s="249"/>
      <c r="T2719" s="249"/>
      <c r="U2719" s="249"/>
      <c r="V2719" s="249"/>
      <c r="W2719" s="249"/>
      <c r="X2719" s="249"/>
      <c r="Y2719" s="249"/>
      <c r="Z2719" s="249"/>
      <c r="AA2719" s="249"/>
      <c r="AB2719" s="249"/>
    </row>
    <row r="2720" spans="1:28">
      <c r="A2720" s="249"/>
      <c r="B2720" s="249"/>
      <c r="C2720" s="249"/>
      <c r="D2720" s="249"/>
      <c r="E2720" s="249"/>
      <c r="F2720" s="249"/>
      <c r="G2720" s="249"/>
      <c r="H2720" s="249"/>
      <c r="I2720" s="249"/>
      <c r="J2720" s="249"/>
      <c r="K2720" s="249"/>
      <c r="L2720" s="249"/>
      <c r="M2720" s="249"/>
      <c r="N2720" s="249"/>
      <c r="O2720" s="249"/>
      <c r="P2720" s="249"/>
      <c r="Q2720" s="249"/>
      <c r="R2720" s="249"/>
      <c r="S2720" s="249"/>
      <c r="T2720" s="249"/>
      <c r="U2720" s="249"/>
      <c r="V2720" s="249"/>
      <c r="W2720" s="249"/>
      <c r="X2720" s="249"/>
      <c r="Y2720" s="249"/>
      <c r="Z2720" s="249"/>
      <c r="AA2720" s="249"/>
      <c r="AB2720" s="249"/>
    </row>
    <row r="2721" spans="1:28">
      <c r="A2721" s="249"/>
      <c r="B2721" s="249"/>
      <c r="C2721" s="249"/>
      <c r="D2721" s="249"/>
      <c r="E2721" s="249"/>
      <c r="F2721" s="249"/>
      <c r="G2721" s="249"/>
      <c r="H2721" s="249"/>
      <c r="I2721" s="249"/>
      <c r="J2721" s="249"/>
      <c r="K2721" s="249"/>
      <c r="L2721" s="249"/>
      <c r="M2721" s="249"/>
      <c r="N2721" s="249"/>
      <c r="O2721" s="249"/>
      <c r="P2721" s="249"/>
      <c r="Q2721" s="249"/>
      <c r="R2721" s="249"/>
      <c r="S2721" s="249"/>
      <c r="T2721" s="249"/>
      <c r="U2721" s="249"/>
      <c r="V2721" s="249"/>
      <c r="W2721" s="249"/>
      <c r="X2721" s="249"/>
      <c r="Y2721" s="249"/>
      <c r="Z2721" s="249"/>
      <c r="AA2721" s="249"/>
      <c r="AB2721" s="249"/>
    </row>
    <row r="2722" spans="1:28">
      <c r="A2722" s="249"/>
      <c r="B2722" s="249"/>
      <c r="C2722" s="249"/>
      <c r="D2722" s="249"/>
      <c r="E2722" s="249"/>
      <c r="F2722" s="249"/>
      <c r="G2722" s="249"/>
      <c r="H2722" s="249"/>
      <c r="I2722" s="249"/>
      <c r="J2722" s="249"/>
      <c r="K2722" s="249"/>
      <c r="L2722" s="249"/>
      <c r="M2722" s="249"/>
      <c r="N2722" s="249"/>
      <c r="O2722" s="249"/>
      <c r="P2722" s="249"/>
      <c r="Q2722" s="249"/>
      <c r="R2722" s="249"/>
      <c r="S2722" s="249"/>
      <c r="T2722" s="249"/>
      <c r="U2722" s="249"/>
      <c r="V2722" s="249"/>
      <c r="W2722" s="249"/>
      <c r="X2722" s="249"/>
      <c r="Y2722" s="249"/>
      <c r="Z2722" s="249"/>
      <c r="AA2722" s="249"/>
      <c r="AB2722" s="249"/>
    </row>
    <row r="2723" spans="1:28">
      <c r="A2723" s="249"/>
      <c r="B2723" s="249"/>
      <c r="C2723" s="249"/>
      <c r="D2723" s="249"/>
      <c r="E2723" s="249"/>
      <c r="F2723" s="249"/>
      <c r="G2723" s="249"/>
      <c r="H2723" s="249"/>
      <c r="I2723" s="249"/>
      <c r="J2723" s="249"/>
      <c r="K2723" s="249"/>
      <c r="L2723" s="249"/>
      <c r="M2723" s="249"/>
      <c r="N2723" s="249"/>
      <c r="O2723" s="249"/>
      <c r="P2723" s="249"/>
      <c r="Q2723" s="249"/>
      <c r="R2723" s="249"/>
      <c r="S2723" s="249"/>
      <c r="T2723" s="249"/>
      <c r="U2723" s="249"/>
      <c r="V2723" s="249"/>
      <c r="W2723" s="249"/>
      <c r="X2723" s="249"/>
      <c r="Y2723" s="249"/>
      <c r="Z2723" s="249"/>
      <c r="AA2723" s="249"/>
      <c r="AB2723" s="249"/>
    </row>
    <row r="2724" spans="1:28">
      <c r="A2724" s="249"/>
      <c r="B2724" s="249"/>
      <c r="C2724" s="249"/>
      <c r="D2724" s="249"/>
      <c r="E2724" s="249"/>
      <c r="F2724" s="249"/>
      <c r="G2724" s="249"/>
      <c r="H2724" s="249"/>
      <c r="I2724" s="249"/>
      <c r="J2724" s="249"/>
      <c r="K2724" s="249"/>
      <c r="L2724" s="249"/>
      <c r="M2724" s="249"/>
      <c r="N2724" s="249"/>
      <c r="O2724" s="249"/>
      <c r="P2724" s="249"/>
      <c r="Q2724" s="249"/>
      <c r="R2724" s="249"/>
      <c r="S2724" s="249"/>
      <c r="T2724" s="249"/>
      <c r="U2724" s="249"/>
      <c r="V2724" s="249"/>
      <c r="W2724" s="249"/>
      <c r="X2724" s="249"/>
      <c r="Y2724" s="249"/>
      <c r="Z2724" s="249"/>
      <c r="AA2724" s="249"/>
      <c r="AB2724" s="249"/>
    </row>
    <row r="2725" spans="1:28">
      <c r="A2725" s="249"/>
      <c r="B2725" s="249"/>
      <c r="C2725" s="249"/>
      <c r="D2725" s="249"/>
      <c r="E2725" s="249"/>
      <c r="F2725" s="249"/>
      <c r="G2725" s="249"/>
      <c r="H2725" s="249"/>
      <c r="I2725" s="249"/>
      <c r="J2725" s="249"/>
      <c r="K2725" s="249"/>
      <c r="L2725" s="249"/>
      <c r="M2725" s="249"/>
      <c r="N2725" s="249"/>
      <c r="O2725" s="249"/>
      <c r="P2725" s="249"/>
      <c r="Q2725" s="249"/>
      <c r="R2725" s="249"/>
      <c r="S2725" s="249"/>
      <c r="T2725" s="249"/>
      <c r="U2725" s="249"/>
      <c r="V2725" s="249"/>
      <c r="W2725" s="249"/>
      <c r="X2725" s="249"/>
      <c r="Y2725" s="249"/>
      <c r="Z2725" s="249"/>
      <c r="AA2725" s="249"/>
      <c r="AB2725" s="249"/>
    </row>
    <row r="2726" spans="1:28">
      <c r="A2726" s="249"/>
      <c r="B2726" s="249"/>
      <c r="C2726" s="249"/>
      <c r="D2726" s="249"/>
      <c r="E2726" s="249"/>
      <c r="F2726" s="249"/>
      <c r="G2726" s="249"/>
      <c r="H2726" s="249"/>
      <c r="I2726" s="249"/>
      <c r="J2726" s="249"/>
      <c r="K2726" s="249"/>
      <c r="L2726" s="249"/>
      <c r="M2726" s="249"/>
      <c r="N2726" s="249"/>
      <c r="O2726" s="249"/>
      <c r="P2726" s="249"/>
      <c r="Q2726" s="249"/>
      <c r="R2726" s="249"/>
      <c r="S2726" s="249"/>
      <c r="T2726" s="249"/>
      <c r="U2726" s="249"/>
      <c r="V2726" s="249"/>
      <c r="W2726" s="249"/>
      <c r="X2726" s="249"/>
      <c r="Y2726" s="249"/>
      <c r="Z2726" s="249"/>
      <c r="AA2726" s="249"/>
      <c r="AB2726" s="249"/>
    </row>
    <row r="2727" spans="1:28">
      <c r="A2727" s="249"/>
      <c r="B2727" s="249"/>
      <c r="C2727" s="249"/>
      <c r="D2727" s="249"/>
      <c r="E2727" s="249"/>
      <c r="F2727" s="249"/>
      <c r="G2727" s="249"/>
      <c r="H2727" s="249"/>
      <c r="I2727" s="249"/>
      <c r="J2727" s="249"/>
      <c r="K2727" s="249"/>
      <c r="L2727" s="249"/>
      <c r="M2727" s="249"/>
      <c r="N2727" s="249"/>
      <c r="O2727" s="249"/>
      <c r="P2727" s="249"/>
      <c r="Q2727" s="249"/>
      <c r="R2727" s="249"/>
      <c r="S2727" s="249"/>
      <c r="T2727" s="249"/>
      <c r="U2727" s="249"/>
      <c r="V2727" s="249"/>
      <c r="W2727" s="249"/>
      <c r="X2727" s="249"/>
      <c r="Y2727" s="249"/>
      <c r="Z2727" s="249"/>
      <c r="AA2727" s="249"/>
      <c r="AB2727" s="249"/>
    </row>
    <row r="2728" spans="1:28">
      <c r="A2728" s="249"/>
      <c r="B2728" s="249"/>
      <c r="C2728" s="249"/>
      <c r="D2728" s="249"/>
      <c r="E2728" s="249"/>
      <c r="F2728" s="249"/>
      <c r="G2728" s="249"/>
      <c r="H2728" s="249"/>
      <c r="I2728" s="249"/>
      <c r="J2728" s="249"/>
      <c r="K2728" s="249"/>
      <c r="L2728" s="249"/>
      <c r="M2728" s="249"/>
      <c r="N2728" s="249"/>
      <c r="O2728" s="249"/>
      <c r="P2728" s="249"/>
      <c r="Q2728" s="249"/>
      <c r="R2728" s="249"/>
      <c r="S2728" s="249"/>
      <c r="T2728" s="249"/>
      <c r="U2728" s="249"/>
      <c r="V2728" s="249"/>
      <c r="W2728" s="249"/>
      <c r="X2728" s="249"/>
      <c r="Y2728" s="249"/>
      <c r="Z2728" s="249"/>
      <c r="AA2728" s="249"/>
      <c r="AB2728" s="249"/>
    </row>
    <row r="2729" spans="1:28">
      <c r="A2729" s="249"/>
      <c r="B2729" s="249"/>
      <c r="C2729" s="249"/>
      <c r="D2729" s="249"/>
      <c r="E2729" s="249"/>
      <c r="F2729" s="249"/>
      <c r="G2729" s="249"/>
      <c r="H2729" s="249"/>
      <c r="I2729" s="249"/>
      <c r="J2729" s="249"/>
      <c r="K2729" s="249"/>
      <c r="L2729" s="249"/>
      <c r="M2729" s="249"/>
      <c r="N2729" s="249"/>
      <c r="O2729" s="249"/>
      <c r="P2729" s="249"/>
      <c r="Q2729" s="249"/>
      <c r="R2729" s="249"/>
      <c r="S2729" s="249"/>
      <c r="T2729" s="249"/>
      <c r="U2729" s="249"/>
      <c r="V2729" s="249"/>
      <c r="W2729" s="249"/>
      <c r="X2729" s="249"/>
      <c r="Y2729" s="249"/>
      <c r="Z2729" s="249"/>
      <c r="AA2729" s="249"/>
      <c r="AB2729" s="249"/>
    </row>
    <row r="2730" spans="1:28">
      <c r="A2730" s="249"/>
      <c r="B2730" s="249"/>
      <c r="C2730" s="249"/>
      <c r="D2730" s="249"/>
      <c r="E2730" s="249"/>
      <c r="F2730" s="249"/>
      <c r="G2730" s="249"/>
      <c r="H2730" s="249"/>
      <c r="I2730" s="249"/>
      <c r="J2730" s="249"/>
      <c r="K2730" s="249"/>
      <c r="L2730" s="249"/>
      <c r="M2730" s="249"/>
      <c r="N2730" s="249"/>
      <c r="O2730" s="249"/>
      <c r="P2730" s="249"/>
      <c r="Q2730" s="249"/>
      <c r="R2730" s="249"/>
      <c r="S2730" s="249"/>
      <c r="T2730" s="249"/>
      <c r="U2730" s="249"/>
      <c r="V2730" s="249"/>
      <c r="W2730" s="249"/>
      <c r="X2730" s="249"/>
      <c r="Y2730" s="249"/>
      <c r="Z2730" s="249"/>
      <c r="AA2730" s="249"/>
      <c r="AB2730" s="249"/>
    </row>
    <row r="2731" spans="1:28">
      <c r="A2731" s="249"/>
      <c r="B2731" s="249"/>
      <c r="C2731" s="249"/>
      <c r="D2731" s="249"/>
      <c r="E2731" s="249"/>
      <c r="F2731" s="249"/>
      <c r="G2731" s="249"/>
      <c r="H2731" s="249"/>
      <c r="I2731" s="249"/>
      <c r="J2731" s="249"/>
      <c r="K2731" s="249"/>
      <c r="L2731" s="249"/>
      <c r="M2731" s="249"/>
      <c r="N2731" s="249"/>
      <c r="O2731" s="249"/>
      <c r="P2731" s="249"/>
      <c r="Q2731" s="249"/>
      <c r="R2731" s="249"/>
      <c r="S2731" s="249"/>
      <c r="T2731" s="249"/>
      <c r="U2731" s="249"/>
      <c r="V2731" s="249"/>
      <c r="W2731" s="249"/>
      <c r="X2731" s="249"/>
      <c r="Y2731" s="249"/>
      <c r="Z2731" s="249"/>
      <c r="AA2731" s="249"/>
      <c r="AB2731" s="249"/>
    </row>
    <row r="2732" spans="1:28">
      <c r="A2732" s="249"/>
      <c r="B2732" s="249"/>
      <c r="C2732" s="249"/>
      <c r="D2732" s="249"/>
      <c r="E2732" s="249"/>
      <c r="F2732" s="249"/>
      <c r="G2732" s="249"/>
      <c r="H2732" s="249"/>
      <c r="I2732" s="249"/>
      <c r="J2732" s="249"/>
      <c r="K2732" s="249"/>
      <c r="L2732" s="249"/>
      <c r="M2732" s="249"/>
      <c r="N2732" s="249"/>
      <c r="O2732" s="249"/>
      <c r="P2732" s="249"/>
      <c r="Q2732" s="249"/>
      <c r="R2732" s="249"/>
      <c r="S2732" s="249"/>
      <c r="T2732" s="249"/>
      <c r="U2732" s="249"/>
      <c r="V2732" s="249"/>
      <c r="W2732" s="249"/>
      <c r="X2732" s="249"/>
      <c r="Y2732" s="249"/>
      <c r="Z2732" s="249"/>
      <c r="AA2732" s="249"/>
      <c r="AB2732" s="249"/>
    </row>
    <row r="2733" spans="1:28">
      <c r="A2733" s="249"/>
      <c r="B2733" s="249"/>
      <c r="C2733" s="249"/>
      <c r="D2733" s="249"/>
      <c r="E2733" s="249"/>
      <c r="F2733" s="249"/>
      <c r="G2733" s="249"/>
      <c r="H2733" s="249"/>
      <c r="I2733" s="249"/>
      <c r="J2733" s="249"/>
      <c r="K2733" s="249"/>
      <c r="L2733" s="249"/>
      <c r="M2733" s="249"/>
      <c r="N2733" s="249"/>
      <c r="O2733" s="249"/>
      <c r="P2733" s="249"/>
      <c r="Q2733" s="249"/>
      <c r="R2733" s="249"/>
      <c r="S2733" s="249"/>
      <c r="T2733" s="249"/>
      <c r="U2733" s="249"/>
      <c r="V2733" s="249"/>
      <c r="W2733" s="249"/>
      <c r="X2733" s="249"/>
      <c r="Y2733" s="249"/>
      <c r="Z2733" s="249"/>
      <c r="AA2733" s="249"/>
      <c r="AB2733" s="249"/>
    </row>
    <row r="2734" spans="1:28">
      <c r="A2734" s="249"/>
      <c r="B2734" s="249"/>
      <c r="C2734" s="249"/>
      <c r="D2734" s="249"/>
      <c r="E2734" s="249"/>
      <c r="F2734" s="249"/>
      <c r="G2734" s="249"/>
      <c r="H2734" s="249"/>
      <c r="I2734" s="249"/>
      <c r="J2734" s="249"/>
      <c r="K2734" s="249"/>
      <c r="L2734" s="249"/>
      <c r="M2734" s="249"/>
      <c r="N2734" s="249"/>
      <c r="O2734" s="249"/>
      <c r="P2734" s="249"/>
      <c r="Q2734" s="249"/>
      <c r="R2734" s="249"/>
      <c r="S2734" s="249"/>
      <c r="T2734" s="249"/>
      <c r="U2734" s="249"/>
      <c r="V2734" s="249"/>
      <c r="W2734" s="249"/>
      <c r="X2734" s="249"/>
      <c r="Y2734" s="249"/>
      <c r="Z2734" s="249"/>
      <c r="AA2734" s="249"/>
      <c r="AB2734" s="249"/>
    </row>
    <row r="2735" spans="1:28">
      <c r="A2735" s="249"/>
      <c r="B2735" s="249"/>
      <c r="C2735" s="249"/>
      <c r="D2735" s="249"/>
      <c r="E2735" s="249"/>
      <c r="F2735" s="249"/>
      <c r="G2735" s="249"/>
      <c r="H2735" s="249"/>
      <c r="I2735" s="249"/>
      <c r="J2735" s="249"/>
      <c r="K2735" s="249"/>
      <c r="L2735" s="249"/>
      <c r="M2735" s="249"/>
      <c r="N2735" s="249"/>
      <c r="O2735" s="249"/>
      <c r="P2735" s="249"/>
      <c r="Q2735" s="249"/>
      <c r="R2735" s="249"/>
      <c r="S2735" s="249"/>
      <c r="T2735" s="249"/>
      <c r="U2735" s="249"/>
      <c r="V2735" s="249"/>
      <c r="W2735" s="249"/>
      <c r="X2735" s="249"/>
      <c r="Y2735" s="249"/>
      <c r="Z2735" s="249"/>
      <c r="AA2735" s="249"/>
      <c r="AB2735" s="249"/>
    </row>
    <row r="2736" spans="1:28">
      <c r="A2736" s="249"/>
      <c r="B2736" s="249"/>
      <c r="C2736" s="249"/>
      <c r="D2736" s="249"/>
      <c r="E2736" s="249"/>
      <c r="F2736" s="249"/>
      <c r="G2736" s="249"/>
      <c r="H2736" s="249"/>
      <c r="I2736" s="249"/>
      <c r="J2736" s="249"/>
      <c r="K2736" s="249"/>
      <c r="L2736" s="249"/>
      <c r="M2736" s="249"/>
      <c r="N2736" s="249"/>
      <c r="O2736" s="249"/>
      <c r="P2736" s="249"/>
      <c r="Q2736" s="249"/>
      <c r="R2736" s="249"/>
      <c r="S2736" s="249"/>
      <c r="T2736" s="249"/>
      <c r="U2736" s="249"/>
      <c r="V2736" s="249"/>
      <c r="W2736" s="249"/>
      <c r="X2736" s="249"/>
      <c r="Y2736" s="249"/>
      <c r="Z2736" s="249"/>
      <c r="AA2736" s="249"/>
      <c r="AB2736" s="249"/>
    </row>
    <row r="2737" spans="1:28">
      <c r="A2737" s="249"/>
      <c r="B2737" s="249"/>
      <c r="C2737" s="249"/>
      <c r="D2737" s="249"/>
      <c r="E2737" s="249"/>
      <c r="F2737" s="249"/>
      <c r="G2737" s="249"/>
      <c r="H2737" s="249"/>
      <c r="I2737" s="249"/>
      <c r="J2737" s="249"/>
      <c r="K2737" s="249"/>
      <c r="L2737" s="249"/>
      <c r="M2737" s="249"/>
      <c r="N2737" s="249"/>
      <c r="O2737" s="249"/>
      <c r="P2737" s="249"/>
      <c r="Q2737" s="249"/>
      <c r="R2737" s="249"/>
      <c r="S2737" s="249"/>
      <c r="T2737" s="249"/>
      <c r="U2737" s="249"/>
      <c r="V2737" s="249"/>
      <c r="W2737" s="249"/>
      <c r="X2737" s="249"/>
      <c r="Y2737" s="249"/>
      <c r="Z2737" s="249"/>
      <c r="AA2737" s="249"/>
      <c r="AB2737" s="249"/>
    </row>
    <row r="2738" spans="1:28">
      <c r="A2738" s="249"/>
      <c r="B2738" s="249"/>
      <c r="C2738" s="249"/>
      <c r="D2738" s="249"/>
      <c r="E2738" s="249"/>
      <c r="F2738" s="249"/>
      <c r="G2738" s="249"/>
      <c r="H2738" s="249"/>
      <c r="I2738" s="249"/>
      <c r="J2738" s="249"/>
      <c r="K2738" s="249"/>
      <c r="L2738" s="249"/>
      <c r="M2738" s="249"/>
      <c r="N2738" s="249"/>
      <c r="O2738" s="249"/>
      <c r="P2738" s="249"/>
      <c r="Q2738" s="249"/>
      <c r="R2738" s="249"/>
      <c r="S2738" s="249"/>
      <c r="T2738" s="249"/>
      <c r="U2738" s="249"/>
      <c r="V2738" s="249"/>
      <c r="W2738" s="249"/>
      <c r="X2738" s="249"/>
      <c r="Y2738" s="249"/>
      <c r="Z2738" s="249"/>
      <c r="AA2738" s="249"/>
      <c r="AB2738" s="249"/>
    </row>
    <row r="2739" spans="1:28">
      <c r="A2739" s="249"/>
      <c r="B2739" s="249"/>
      <c r="C2739" s="249"/>
      <c r="D2739" s="249"/>
      <c r="E2739" s="249"/>
      <c r="F2739" s="249"/>
      <c r="G2739" s="249"/>
      <c r="H2739" s="249"/>
      <c r="I2739" s="249"/>
      <c r="J2739" s="249"/>
      <c r="K2739" s="249"/>
      <c r="L2739" s="249"/>
      <c r="M2739" s="249"/>
      <c r="N2739" s="249"/>
      <c r="O2739" s="249"/>
      <c r="P2739" s="249"/>
      <c r="Q2739" s="249"/>
      <c r="R2739" s="249"/>
      <c r="S2739" s="249"/>
      <c r="T2739" s="249"/>
      <c r="U2739" s="249"/>
      <c r="V2739" s="249"/>
      <c r="W2739" s="249"/>
      <c r="X2739" s="249"/>
      <c r="Y2739" s="249"/>
      <c r="Z2739" s="249"/>
      <c r="AA2739" s="249"/>
      <c r="AB2739" s="249"/>
    </row>
    <row r="2740" spans="1:28">
      <c r="A2740" s="249"/>
      <c r="B2740" s="249"/>
      <c r="C2740" s="249"/>
      <c r="D2740" s="249"/>
      <c r="E2740" s="249"/>
      <c r="F2740" s="249"/>
      <c r="G2740" s="249"/>
      <c r="H2740" s="249"/>
      <c r="I2740" s="249"/>
      <c r="J2740" s="249"/>
      <c r="K2740" s="249"/>
      <c r="L2740" s="249"/>
      <c r="M2740" s="249"/>
      <c r="N2740" s="249"/>
      <c r="O2740" s="249"/>
      <c r="P2740" s="249"/>
      <c r="Q2740" s="249"/>
      <c r="R2740" s="249"/>
      <c r="S2740" s="249"/>
      <c r="T2740" s="249"/>
      <c r="U2740" s="249"/>
      <c r="V2740" s="249"/>
      <c r="W2740" s="249"/>
      <c r="X2740" s="249"/>
      <c r="Y2740" s="249"/>
      <c r="Z2740" s="249"/>
      <c r="AA2740" s="249"/>
      <c r="AB2740" s="249"/>
    </row>
    <row r="2741" spans="1:28">
      <c r="A2741" s="249"/>
      <c r="B2741" s="249"/>
      <c r="C2741" s="249"/>
      <c r="D2741" s="249"/>
      <c r="E2741" s="249"/>
      <c r="F2741" s="249"/>
      <c r="G2741" s="249"/>
      <c r="H2741" s="249"/>
      <c r="I2741" s="249"/>
      <c r="J2741" s="249"/>
      <c r="K2741" s="249"/>
      <c r="L2741" s="249"/>
      <c r="M2741" s="249"/>
      <c r="N2741" s="249"/>
      <c r="O2741" s="249"/>
      <c r="P2741" s="249"/>
      <c r="Q2741" s="249"/>
      <c r="R2741" s="249"/>
      <c r="S2741" s="249"/>
      <c r="T2741" s="249"/>
      <c r="U2741" s="249"/>
      <c r="V2741" s="249"/>
      <c r="W2741" s="249"/>
      <c r="X2741" s="249"/>
      <c r="Y2741" s="249"/>
      <c r="Z2741" s="249"/>
      <c r="AA2741" s="249"/>
      <c r="AB2741" s="249"/>
    </row>
    <row r="2742" spans="1:28">
      <c r="A2742" s="249"/>
      <c r="B2742" s="249"/>
      <c r="C2742" s="249"/>
      <c r="D2742" s="249"/>
      <c r="E2742" s="249"/>
      <c r="F2742" s="249"/>
      <c r="G2742" s="249"/>
      <c r="H2742" s="249"/>
      <c r="I2742" s="249"/>
      <c r="J2742" s="249"/>
      <c r="K2742" s="249"/>
      <c r="L2742" s="249"/>
      <c r="M2742" s="249"/>
      <c r="N2742" s="249"/>
      <c r="O2742" s="249"/>
      <c r="P2742" s="249"/>
      <c r="Q2742" s="249"/>
      <c r="R2742" s="249"/>
      <c r="S2742" s="249"/>
      <c r="T2742" s="249"/>
      <c r="U2742" s="249"/>
      <c r="V2742" s="249"/>
      <c r="W2742" s="249"/>
      <c r="X2742" s="249"/>
      <c r="Y2742" s="249"/>
      <c r="Z2742" s="249"/>
      <c r="AA2742" s="249"/>
      <c r="AB2742" s="249"/>
    </row>
    <row r="2743" spans="1:28">
      <c r="A2743" s="249"/>
      <c r="B2743" s="249"/>
      <c r="C2743" s="249"/>
      <c r="D2743" s="249"/>
      <c r="E2743" s="249"/>
      <c r="F2743" s="249"/>
      <c r="G2743" s="249"/>
      <c r="H2743" s="249"/>
      <c r="I2743" s="249"/>
      <c r="J2743" s="249"/>
      <c r="K2743" s="249"/>
      <c r="L2743" s="249"/>
      <c r="M2743" s="249"/>
      <c r="N2743" s="249"/>
      <c r="O2743" s="249"/>
      <c r="P2743" s="249"/>
      <c r="Q2743" s="249"/>
      <c r="R2743" s="249"/>
      <c r="S2743" s="249"/>
      <c r="T2743" s="249"/>
      <c r="U2743" s="249"/>
      <c r="V2743" s="249"/>
      <c r="W2743" s="249"/>
      <c r="X2743" s="249"/>
      <c r="Y2743" s="249"/>
      <c r="Z2743" s="249"/>
      <c r="AA2743" s="249"/>
      <c r="AB2743" s="249"/>
    </row>
    <row r="2744" spans="1:28">
      <c r="A2744" s="249"/>
      <c r="B2744" s="249"/>
      <c r="C2744" s="249"/>
      <c r="D2744" s="249"/>
      <c r="E2744" s="249"/>
      <c r="F2744" s="249"/>
      <c r="G2744" s="249"/>
      <c r="H2744" s="249"/>
      <c r="I2744" s="249"/>
      <c r="J2744" s="249"/>
      <c r="K2744" s="249"/>
      <c r="L2744" s="249"/>
      <c r="M2744" s="249"/>
      <c r="N2744" s="249"/>
      <c r="O2744" s="249"/>
      <c r="P2744" s="249"/>
      <c r="Q2744" s="249"/>
      <c r="R2744" s="249"/>
      <c r="S2744" s="249"/>
      <c r="T2744" s="249"/>
      <c r="U2744" s="249"/>
      <c r="V2744" s="249"/>
      <c r="W2744" s="249"/>
      <c r="X2744" s="249"/>
      <c r="Y2744" s="249"/>
      <c r="Z2744" s="249"/>
      <c r="AA2744" s="249"/>
      <c r="AB2744" s="249"/>
    </row>
    <row r="2745" spans="1:28">
      <c r="A2745" s="249"/>
      <c r="B2745" s="249"/>
      <c r="C2745" s="249"/>
      <c r="D2745" s="249"/>
      <c r="E2745" s="249"/>
      <c r="F2745" s="249"/>
      <c r="G2745" s="249"/>
      <c r="H2745" s="249"/>
      <c r="I2745" s="249"/>
      <c r="J2745" s="249"/>
      <c r="K2745" s="249"/>
      <c r="L2745" s="249"/>
      <c r="M2745" s="249"/>
      <c r="N2745" s="249"/>
      <c r="O2745" s="249"/>
      <c r="P2745" s="249"/>
      <c r="Q2745" s="249"/>
      <c r="R2745" s="249"/>
      <c r="S2745" s="249"/>
      <c r="T2745" s="249"/>
      <c r="U2745" s="249"/>
      <c r="V2745" s="249"/>
      <c r="W2745" s="249"/>
      <c r="X2745" s="249"/>
      <c r="Y2745" s="249"/>
      <c r="Z2745" s="249"/>
      <c r="AA2745" s="249"/>
      <c r="AB2745" s="249"/>
    </row>
    <row r="2746" spans="1:28">
      <c r="A2746" s="249"/>
      <c r="B2746" s="249"/>
      <c r="C2746" s="249"/>
      <c r="D2746" s="249"/>
      <c r="E2746" s="249"/>
      <c r="F2746" s="249"/>
      <c r="G2746" s="249"/>
      <c r="H2746" s="249"/>
      <c r="I2746" s="249"/>
      <c r="J2746" s="249"/>
      <c r="K2746" s="249"/>
      <c r="L2746" s="249"/>
      <c r="M2746" s="249"/>
      <c r="N2746" s="249"/>
      <c r="O2746" s="249"/>
      <c r="P2746" s="249"/>
      <c r="Q2746" s="249"/>
      <c r="R2746" s="249"/>
      <c r="S2746" s="249"/>
      <c r="T2746" s="249"/>
      <c r="U2746" s="249"/>
      <c r="V2746" s="249"/>
      <c r="W2746" s="249"/>
      <c r="X2746" s="249"/>
      <c r="Y2746" s="249"/>
      <c r="Z2746" s="249"/>
      <c r="AA2746" s="249"/>
      <c r="AB2746" s="249"/>
    </row>
    <row r="2747" spans="1:28">
      <c r="A2747" s="249"/>
      <c r="B2747" s="249"/>
      <c r="C2747" s="249"/>
      <c r="D2747" s="249"/>
      <c r="E2747" s="249"/>
      <c r="F2747" s="249"/>
      <c r="G2747" s="249"/>
      <c r="H2747" s="249"/>
      <c r="I2747" s="249"/>
      <c r="J2747" s="249"/>
      <c r="K2747" s="249"/>
      <c r="L2747" s="249"/>
      <c r="M2747" s="249"/>
      <c r="N2747" s="249"/>
      <c r="O2747" s="249"/>
      <c r="P2747" s="249"/>
      <c r="Q2747" s="249"/>
      <c r="R2747" s="249"/>
      <c r="S2747" s="249"/>
      <c r="T2747" s="249"/>
      <c r="U2747" s="249"/>
      <c r="V2747" s="249"/>
      <c r="W2747" s="249"/>
      <c r="X2747" s="249"/>
      <c r="Y2747" s="249"/>
      <c r="Z2747" s="249"/>
      <c r="AA2747" s="249"/>
      <c r="AB2747" s="249"/>
    </row>
    <row r="2748" spans="1:28">
      <c r="A2748" s="249"/>
      <c r="B2748" s="249"/>
      <c r="C2748" s="249"/>
      <c r="D2748" s="249"/>
      <c r="E2748" s="249"/>
      <c r="F2748" s="249"/>
      <c r="G2748" s="249"/>
      <c r="H2748" s="249"/>
      <c r="I2748" s="249"/>
      <c r="J2748" s="249"/>
      <c r="K2748" s="249"/>
      <c r="L2748" s="249"/>
      <c r="M2748" s="249"/>
      <c r="N2748" s="249"/>
      <c r="O2748" s="249"/>
      <c r="P2748" s="249"/>
      <c r="Q2748" s="249"/>
      <c r="R2748" s="249"/>
      <c r="S2748" s="249"/>
      <c r="T2748" s="249"/>
      <c r="U2748" s="249"/>
      <c r="V2748" s="249"/>
      <c r="W2748" s="249"/>
      <c r="X2748" s="249"/>
      <c r="Y2748" s="249"/>
      <c r="Z2748" s="249"/>
      <c r="AA2748" s="249"/>
      <c r="AB2748" s="249"/>
    </row>
    <row r="2749" spans="1:28">
      <c r="A2749" s="249"/>
      <c r="B2749" s="249"/>
      <c r="C2749" s="249"/>
      <c r="D2749" s="249"/>
      <c r="E2749" s="249"/>
      <c r="F2749" s="249"/>
      <c r="G2749" s="249"/>
      <c r="H2749" s="249"/>
      <c r="I2749" s="249"/>
      <c r="J2749" s="249"/>
      <c r="K2749" s="249"/>
      <c r="L2749" s="249"/>
      <c r="M2749" s="249"/>
      <c r="N2749" s="249"/>
      <c r="O2749" s="249"/>
      <c r="P2749" s="249"/>
      <c r="Q2749" s="249"/>
      <c r="R2749" s="249"/>
      <c r="S2749" s="249"/>
      <c r="T2749" s="249"/>
      <c r="U2749" s="249"/>
      <c r="V2749" s="249"/>
      <c r="W2749" s="249"/>
      <c r="X2749" s="249"/>
      <c r="Y2749" s="249"/>
      <c r="Z2749" s="249"/>
      <c r="AA2749" s="249"/>
      <c r="AB2749" s="249"/>
    </row>
    <row r="2750" spans="1:28">
      <c r="A2750" s="249"/>
      <c r="B2750" s="249"/>
      <c r="C2750" s="249"/>
      <c r="D2750" s="249"/>
      <c r="E2750" s="249"/>
      <c r="F2750" s="249"/>
      <c r="G2750" s="249"/>
      <c r="H2750" s="249"/>
      <c r="I2750" s="249"/>
      <c r="J2750" s="249"/>
      <c r="K2750" s="249"/>
      <c r="L2750" s="249"/>
      <c r="M2750" s="249"/>
      <c r="N2750" s="249"/>
      <c r="O2750" s="249"/>
      <c r="P2750" s="249"/>
      <c r="Q2750" s="249"/>
      <c r="R2750" s="249"/>
      <c r="S2750" s="249"/>
      <c r="T2750" s="249"/>
      <c r="U2750" s="249"/>
      <c r="V2750" s="249"/>
      <c r="W2750" s="249"/>
      <c r="X2750" s="249"/>
      <c r="Y2750" s="249"/>
      <c r="Z2750" s="249"/>
      <c r="AA2750" s="249"/>
      <c r="AB2750" s="249"/>
    </row>
  </sheetData>
  <printOptions headings="1"/>
  <pageMargins left="0.70866141732283472" right="0.70866141732283472" top="0.74803149606299213" bottom="0.74803149606299213" header="0.31496062992125984" footer="0.31496062992125984"/>
  <pageSetup paperSize="9" scale="48" fitToHeight="0" orientation="landscape" r:id="rId1"/>
  <headerFooter>
    <oddHeader>&amp;C&amp;A</oddHeader>
    <oddFooter>&amp;LAppendix A - Transmission roll forward model - version 3&amp;R &amp;P</oddFooter>
  </headerFooter>
  <rowBreaks count="4" manualBreakCount="4">
    <brk id="547" max="22" man="1"/>
    <brk id="1141" max="22" man="1"/>
    <brk id="1681" max="22" man="1"/>
    <brk id="2275" max="2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F100"/>
  <sheetViews>
    <sheetView tabSelected="1" zoomScale="70" zoomScaleNormal="70" workbookViewId="0">
      <selection activeCell="AF8" sqref="AF8"/>
    </sheetView>
  </sheetViews>
  <sheetFormatPr defaultRowHeight="12.75" outlineLevelRow="1"/>
  <cols>
    <col min="1" max="1" width="1.42578125" customWidth="1"/>
    <col min="2" max="4" width="0.85546875" customWidth="1"/>
    <col min="5" max="5" width="29.5703125" customWidth="1"/>
    <col min="6" max="9" width="14.28515625" customWidth="1"/>
    <col min="10" max="10" width="15.140625" customWidth="1"/>
    <col min="11" max="11" width="17.28515625" customWidth="1"/>
    <col min="12" max="12" width="14.28515625" customWidth="1"/>
    <col min="13" max="13" width="12.28515625" customWidth="1"/>
    <col min="14" max="14" width="11.28515625" customWidth="1"/>
    <col min="15" max="15" width="14.28515625" customWidth="1"/>
    <col min="16" max="17" width="12.5703125" customWidth="1"/>
    <col min="18" max="18" width="13.7109375" customWidth="1"/>
  </cols>
  <sheetData>
    <row r="1" spans="1:32">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49"/>
    </row>
    <row r="2" spans="1:32" s="178" customFormat="1" ht="15.75">
      <c r="A2" s="210"/>
      <c r="B2" s="47"/>
      <c r="C2" s="36"/>
      <c r="D2" s="36"/>
      <c r="E2" s="285" t="str">
        <f>'DMS input'!$C$16&amp;" - PTRM Input Summary"&amp;" - TNSP RFM - version "&amp;Intro!$M$4</f>
        <v>VTS - PTRM Input Summary - TNSP RFM - version 3</v>
      </c>
      <c r="F2" s="36"/>
      <c r="G2" s="36"/>
      <c r="H2" s="36"/>
      <c r="I2" s="36"/>
      <c r="J2" s="36"/>
      <c r="K2" s="36"/>
      <c r="L2" s="36"/>
      <c r="M2" s="36"/>
      <c r="N2" s="36"/>
      <c r="O2" s="36"/>
      <c r="P2" s="36"/>
      <c r="Q2" s="36"/>
      <c r="R2" s="36"/>
      <c r="S2" s="36"/>
      <c r="T2" s="36"/>
      <c r="U2" s="36"/>
      <c r="V2" s="36"/>
      <c r="W2" s="36"/>
      <c r="X2" s="36"/>
      <c r="Y2" s="36"/>
      <c r="Z2" s="36"/>
      <c r="AA2" s="249"/>
    </row>
    <row r="3" spans="1:32">
      <c r="A3" s="36"/>
      <c r="B3" s="36"/>
      <c r="C3" s="36"/>
      <c r="D3" s="36"/>
      <c r="E3" s="36"/>
      <c r="F3" s="36"/>
      <c r="G3" s="36"/>
      <c r="H3" s="36"/>
      <c r="I3" s="36"/>
      <c r="J3" s="36"/>
      <c r="K3" s="36"/>
      <c r="L3" s="36"/>
      <c r="M3" s="36"/>
      <c r="N3" s="36"/>
      <c r="O3" s="36"/>
      <c r="P3" s="36"/>
      <c r="Q3" s="36"/>
      <c r="R3" s="36"/>
      <c r="S3" s="36"/>
      <c r="T3" s="36"/>
      <c r="U3" s="36"/>
      <c r="V3" s="36"/>
      <c r="W3" s="36"/>
      <c r="X3" s="36"/>
      <c r="Y3" s="36"/>
      <c r="Z3" s="36"/>
      <c r="AA3" s="249"/>
    </row>
    <row r="4" spans="1:32" ht="16.5" customHeight="1">
      <c r="A4" s="73"/>
      <c r="B4" s="74"/>
      <c r="C4" s="73"/>
      <c r="D4" s="73"/>
      <c r="E4" s="73"/>
      <c r="F4" s="73"/>
      <c r="G4" s="132"/>
      <c r="H4" s="132"/>
      <c r="I4" s="132"/>
      <c r="J4" s="132"/>
      <c r="K4" s="132"/>
      <c r="L4" s="132"/>
      <c r="M4" s="132"/>
      <c r="N4" s="132"/>
      <c r="O4" s="132"/>
      <c r="P4" s="132"/>
      <c r="Q4" s="132"/>
      <c r="R4" s="132"/>
      <c r="S4" s="36"/>
      <c r="T4" s="36"/>
      <c r="U4" s="36"/>
      <c r="V4" s="36"/>
      <c r="W4" s="36"/>
      <c r="X4" s="36"/>
      <c r="Y4" s="36"/>
      <c r="Z4" s="36"/>
      <c r="AA4" s="249"/>
      <c r="AC4" s="1021"/>
      <c r="AD4" s="1021"/>
      <c r="AE4" s="1021"/>
      <c r="AF4" s="1021"/>
    </row>
    <row r="5" spans="1:32">
      <c r="A5" s="65"/>
      <c r="B5" s="144"/>
      <c r="C5" s="144"/>
      <c r="D5" s="144"/>
      <c r="E5" s="1284" t="str">
        <f>"Opening Regulatory Asset Base for "&amp;Q7&amp;" ($m Nominal)"</f>
        <v>Opening Regulatory Asset Base for 2018 ($m Nominal)</v>
      </c>
      <c r="F5" s="1284"/>
      <c r="G5" s="1284"/>
      <c r="H5" s="1284"/>
      <c r="I5" s="221"/>
      <c r="J5" s="221"/>
      <c r="K5" s="221"/>
      <c r="L5" s="221"/>
      <c r="M5" s="65"/>
      <c r="N5" s="65"/>
      <c r="O5" s="65"/>
      <c r="P5" s="65"/>
      <c r="Q5" s="65"/>
      <c r="R5" s="65"/>
      <c r="S5" s="36"/>
      <c r="T5" s="36"/>
      <c r="U5" s="36"/>
      <c r="V5" s="36"/>
      <c r="W5" s="36"/>
      <c r="X5" s="36"/>
      <c r="Y5" s="36"/>
      <c r="Z5" s="36"/>
      <c r="AA5" s="249"/>
      <c r="AB5" s="1021"/>
      <c r="AC5" s="1021"/>
      <c r="AD5" s="1021"/>
      <c r="AE5" s="1021"/>
      <c r="AF5" s="1021"/>
    </row>
    <row r="6" spans="1:32" s="228" customFormat="1" ht="51.75" customHeight="1">
      <c r="A6" s="226"/>
      <c r="B6" s="226"/>
      <c r="C6" s="226"/>
      <c r="D6" s="226"/>
      <c r="E6" s="227"/>
      <c r="F6" s="227"/>
      <c r="G6" s="1297" t="s">
        <v>51</v>
      </c>
      <c r="H6" s="1297"/>
      <c r="I6" s="1297"/>
      <c r="J6" s="230" t="s">
        <v>69</v>
      </c>
      <c r="K6" s="230" t="s">
        <v>68</v>
      </c>
      <c r="L6" s="304" t="s">
        <v>66</v>
      </c>
      <c r="M6" s="231" t="s">
        <v>61</v>
      </c>
      <c r="N6" s="305" t="s">
        <v>70</v>
      </c>
      <c r="O6" s="305" t="s">
        <v>67</v>
      </c>
      <c r="P6" s="305" t="s">
        <v>60</v>
      </c>
      <c r="Q6" s="305" t="s">
        <v>205</v>
      </c>
      <c r="R6" s="230" t="s">
        <v>62</v>
      </c>
      <c r="S6" s="226"/>
      <c r="T6" s="226"/>
      <c r="U6" s="226"/>
      <c r="V6" s="226"/>
      <c r="W6" s="226"/>
      <c r="X6" s="226"/>
      <c r="Y6" s="226"/>
      <c r="Z6" s="226"/>
      <c r="AA6" s="471"/>
      <c r="AB6" s="1021"/>
      <c r="AC6" s="1021"/>
      <c r="AD6" s="1021"/>
      <c r="AE6" s="1021"/>
      <c r="AF6" s="1021"/>
    </row>
    <row r="7" spans="1:32">
      <c r="A7" s="310">
        <v>3</v>
      </c>
      <c r="B7" s="310">
        <v>7</v>
      </c>
      <c r="C7" s="4"/>
      <c r="D7" s="4"/>
      <c r="E7" s="1293" t="str">
        <f>'RFM input'!E7</f>
        <v>Asset Class 1</v>
      </c>
      <c r="F7" s="1294"/>
      <c r="G7" s="1298" t="str">
        <f>Asset1</f>
        <v xml:space="preserve">Pipelines </v>
      </c>
      <c r="H7" s="1299"/>
      <c r="I7" s="1299"/>
      <c r="J7" s="461">
        <f>HLOOKUP(IF('RFM input'!$AA$7="",5,'RFM input'!$AA$7),'Total RAB roll forward'!$I$528:$Q$579,A7,FALSE)</f>
        <v>500.91464609110642</v>
      </c>
      <c r="K7" s="462">
        <f>HLOOKUP(IF('RFM input'!$AA$7="",5,'RFM input'!$AA$7),'Total RAB roll forward'!$I$1104:$Q$1155,A7,FALSE)</f>
        <v>502.01477201814794</v>
      </c>
      <c r="L7" s="462">
        <f ca="1">IF(OR($K7&lt;0,AND($K7&gt;0,
(INDEX('RAB remaining lives'!$A$6:$W$2711,MATCH($E7,'RAB remaining lives'!$A$6:$A$2711,0)+ROWS('RAB remaining lives'!$B$13:$B$65)-1,MATCH($Q$7,'RAB remaining lives'!$A$6:$W$6,0)-1))=0)),MIN(INDEX('RFM input'!$L$7:$L$56,MATCH($E7,$E$7:$E$56,0),1),'RFM input'!$AA$7),
(INDEX('RAB remaining lives'!$A$6:$W$2711,MATCH($E7,'RAB remaining lives'!$A$6:$A$2711,0)+ROWS('RAB remaining lives'!$B$13:$B$65)-1,MATCH(($Q$7),'RAB remaining lives'!$A$6:$W$6,0)-1)))</f>
        <v>28.706270437319287</v>
      </c>
      <c r="M7" s="342"/>
      <c r="N7" s="465">
        <f>HLOOKUP(IF('RFM input'!$AA$7="",5,'RFM input'!$AA$7),'TAB roll forward'!$J$2:$R$57,B7,FALSE)</f>
        <v>114.00759315794269</v>
      </c>
      <c r="O7" s="462">
        <f ca="1">IF(OR($N7&lt;0,AND($N7&gt;0,(
INDEX('TAB remaining lives'!$A$6:$W$2706,MATCH($E7,'TAB remaining lives'!$A$6:$A$2706,0)+ROWS('TAB remaining lives'!$B$8:$B$60)-1,MATCH(($Q$7),'TAB remaining lives'!$A$6:$W$6,0)-1))=0)),MIN(INDEX('RFM input'!$Y$7:$Y$56,MATCH($E7,$E$7:$E$56,0),1),'RFM input'!$AA$7),
(INDEX('TAB remaining lives'!$A$6:$W$2706,MATCH($E7,'TAB remaining lives'!$A$6:$A$2706,0)+ROWS('TAB remaining lives'!$B$8:$B$60)-1,MATCH(($Q$7),'TAB remaining lives'!$A$6:$W$6,0)-1)))</f>
        <v>12.93805870666683</v>
      </c>
      <c r="P7" s="232"/>
      <c r="Q7" s="235">
        <f>HLOOKUP(IF('RFM input'!AA7="",5,'RFM input'!AA7),'TAB roll forward'!I2:R4,3,FALSE)</f>
        <v>2018</v>
      </c>
      <c r="R7" s="233"/>
      <c r="S7" s="36"/>
      <c r="T7" s="106"/>
      <c r="U7" s="106"/>
      <c r="V7" s="106"/>
      <c r="W7" s="106"/>
      <c r="X7" s="36"/>
      <c r="Y7" s="36"/>
      <c r="Z7" s="36"/>
      <c r="AA7" s="249"/>
      <c r="AB7" s="1021"/>
      <c r="AC7" s="1021"/>
      <c r="AD7" s="1021"/>
      <c r="AE7" s="1021"/>
      <c r="AF7" s="1021"/>
    </row>
    <row r="8" spans="1:32">
      <c r="A8" s="310">
        <f>A7+1</f>
        <v>4</v>
      </c>
      <c r="B8" s="310">
        <f>B7+1</f>
        <v>8</v>
      </c>
      <c r="C8" s="4"/>
      <c r="D8" s="4"/>
      <c r="E8" s="1293" t="str">
        <f>'RFM input'!E8</f>
        <v>Asset Class 2</v>
      </c>
      <c r="F8" s="1294"/>
      <c r="G8" s="1295" t="str">
        <f>Asset2</f>
        <v xml:space="preserve">Compressors </v>
      </c>
      <c r="H8" s="1296"/>
      <c r="I8" s="1296"/>
      <c r="J8" s="463">
        <f>HLOOKUP(IF('RFM input'!$AA$7="",5,'RFM input'!$AA$7),'Total RAB roll forward'!$I$528:$Q$579,A8,FALSE)</f>
        <v>157.60185336330471</v>
      </c>
      <c r="K8" s="464">
        <f>HLOOKUP(IF('RFM input'!$AA$7="",5,'RFM input'!$AA$7),'Total RAB roll forward'!$I$1104:$Q$1155,A8,FALSE)</f>
        <v>158.23732911649236</v>
      </c>
      <c r="L8" s="464">
        <f ca="1">IF(OR($K8&lt;0,AND($K8&gt;0,
(INDEX('RAB remaining lives'!$A$6:$W$2711,MATCH($E8,'RAB remaining lives'!$A$6:$A$2711,0)+ROWS('RAB remaining lives'!$B$13:$B$65)-1,MATCH($Q$7,'RAB remaining lives'!$A$6:$W$6,0)-1))=0)),MIN(INDEX('RFM input'!$L$7:$L$56,MATCH($E8,$E$7:$E$56,0),1),'RFM input'!$AA$7),
(INDEX('RAB remaining lives'!$A$6:$W$2711,MATCH($E8,'RAB remaining lives'!$A$6:$A$2711,0)+ROWS('RAB remaining lives'!$B$13:$B$65)-1,MATCH(($Q$7),'RAB remaining lives'!$A$6:$W$6,0)-1)))</f>
        <v>21.0627597509562</v>
      </c>
      <c r="M8" s="229"/>
      <c r="N8" s="466">
        <f>HLOOKUP(IF('RFM input'!$AA$7="",5,'RFM input'!$AA$7),'TAB roll forward'!$J$2:$R$57,B8,FALSE)</f>
        <v>122.47287638597686</v>
      </c>
      <c r="O8" s="464">
        <f ca="1">IF(OR($N8&lt;0,AND($N8&gt;0,(
INDEX('TAB remaining lives'!$A$6:$W$2706,MATCH($E8,'TAB remaining lives'!$A$6:$A$2706,0)+ROWS('TAB remaining lives'!$B$8:$B$60)-1,MATCH(($Q$7),'TAB remaining lives'!$A$6:$W$6,0)-1))=0)),MIN(INDEX('RFM input'!$Y$7:$Y$56,MATCH($E8,$E$7:$E$56,0),1),'RFM input'!$AA$7),
(INDEX('TAB remaining lives'!$A$6:$W$2706,MATCH($E8,'TAB remaining lives'!$A$6:$A$2706,0)+ROWS('TAB remaining lives'!$B$8:$B$60)-1,MATCH(($Q$7),'TAB remaining lives'!$A$6:$W$6,0)-1)))</f>
        <v>13.231640806787437</v>
      </c>
      <c r="P8" s="229"/>
      <c r="Q8" s="222"/>
      <c r="R8" s="7"/>
      <c r="S8" s="36"/>
      <c r="T8" s="106"/>
      <c r="U8" s="106"/>
      <c r="V8" s="106"/>
      <c r="W8" s="106"/>
      <c r="X8" s="36"/>
      <c r="Y8" s="36"/>
      <c r="Z8" s="36"/>
      <c r="AA8" s="249"/>
      <c r="AB8" s="1021"/>
      <c r="AC8" s="1021"/>
      <c r="AD8" s="1021"/>
      <c r="AE8" s="1021"/>
      <c r="AF8" s="1021"/>
    </row>
    <row r="9" spans="1:32">
      <c r="A9" s="310">
        <f t="shared" ref="A9:A56" si="0">A8+1</f>
        <v>5</v>
      </c>
      <c r="B9" s="310">
        <f t="shared" ref="B9:B56" si="1">B8+1</f>
        <v>9</v>
      </c>
      <c r="C9" s="4"/>
      <c r="D9" s="4"/>
      <c r="E9" s="1293" t="str">
        <f>'RFM input'!E9</f>
        <v>Asset Class 3</v>
      </c>
      <c r="F9" s="1294"/>
      <c r="G9" s="1295" t="str">
        <f>Asset3</f>
        <v>City Gates &amp; Field Regulators</v>
      </c>
      <c r="H9" s="1296"/>
      <c r="I9" s="1296"/>
      <c r="J9" s="463">
        <f>HLOOKUP(IF('RFM input'!$AA$7="",5,'RFM input'!$AA$7),'Total RAB roll forward'!$I$528:$Q$579,A9,FALSE)</f>
        <v>62.243474333282528</v>
      </c>
      <c r="K9" s="464">
        <f>HLOOKUP(IF('RFM input'!$AA$7="",5,'RFM input'!$AA$7),'Total RAB roll forward'!$I$1104:$Q$1155,A9,FALSE)</f>
        <v>62.563015353130197</v>
      </c>
      <c r="L9" s="464">
        <f ca="1">IF(OR($K9&lt;0,AND($K9&gt;0,
(INDEX('RAB remaining lives'!$A$6:$W$2711,MATCH($E9,'RAB remaining lives'!$A$6:$A$2711,0)+ROWS('RAB remaining lives'!$B$13:$B$65)-1,MATCH($Q$7,'RAB remaining lives'!$A$6:$W$6,0)-1))=0)),MIN(INDEX('RFM input'!$L$7:$L$56,MATCH($E9,$E$7:$E$56,0),1),'RFM input'!$AA$7),
(INDEX('RAB remaining lives'!$A$6:$W$2711,MATCH($E9,'RAB remaining lives'!$A$6:$A$2711,0)+ROWS('RAB remaining lives'!$B$13:$B$65)-1,MATCH(($Q$7),'RAB remaining lives'!$A$6:$W$6,0)-1)))</f>
        <v>21.827966507300086</v>
      </c>
      <c r="M9" s="229"/>
      <c r="N9" s="466">
        <f>HLOOKUP(IF('RFM input'!$AA$7="",5,'RFM input'!$AA$7),'TAB roll forward'!$J$2:$R$57,B9,FALSE)</f>
        <v>34.214802101974918</v>
      </c>
      <c r="O9" s="464">
        <f ca="1">IF(OR($N9&lt;0,AND($N9&gt;0,(
INDEX('TAB remaining lives'!$A$6:$W$2706,MATCH($E9,'TAB remaining lives'!$A$6:$A$2706,0)+ROWS('TAB remaining lives'!$B$8:$B$60)-1,MATCH(($Q$7),'TAB remaining lives'!$A$6:$W$6,0)-1))=0)),MIN(INDEX('RFM input'!$Y$7:$Y$56,MATCH($E9,$E$7:$E$56,0),1),'RFM input'!$AA$7),
(INDEX('TAB remaining lives'!$A$6:$W$2706,MATCH($E9,'TAB remaining lives'!$A$6:$A$2706,0)+ROWS('TAB remaining lives'!$B$8:$B$60)-1,MATCH(($Q$7),'TAB remaining lives'!$A$6:$W$6,0)-1)))</f>
        <v>13.684557182056787</v>
      </c>
      <c r="P9" s="229"/>
      <c r="Q9" s="222"/>
      <c r="R9" s="7"/>
      <c r="S9" s="36"/>
      <c r="T9" s="106"/>
      <c r="U9" s="106"/>
      <c r="V9" s="106"/>
      <c r="W9" s="106"/>
      <c r="X9" s="36"/>
      <c r="Y9" s="36"/>
      <c r="Z9" s="36"/>
      <c r="AA9" s="249"/>
      <c r="AB9" s="1021"/>
      <c r="AC9" s="1021"/>
      <c r="AD9" s="1021"/>
      <c r="AE9" s="1021"/>
      <c r="AF9" s="1021"/>
    </row>
    <row r="10" spans="1:32">
      <c r="A10" s="310">
        <f t="shared" si="0"/>
        <v>6</v>
      </c>
      <c r="B10" s="310">
        <f t="shared" si="1"/>
        <v>10</v>
      </c>
      <c r="C10" s="4"/>
      <c r="D10" s="4"/>
      <c r="E10" s="1293" t="str">
        <f>'RFM input'!E10</f>
        <v>Asset Class 4</v>
      </c>
      <c r="F10" s="1294"/>
      <c r="G10" s="1295" t="str">
        <f>Asset4</f>
        <v>Odourant Plants</v>
      </c>
      <c r="H10" s="1296"/>
      <c r="I10" s="1296"/>
      <c r="J10" s="463">
        <f>HLOOKUP(IF('RFM input'!$AA$7="",5,'RFM input'!$AA$7),'Total RAB roll forward'!$I$528:$Q$579,A10,FALSE)</f>
        <v>0.28648950235705062</v>
      </c>
      <c r="K10" s="464">
        <f>HLOOKUP(IF('RFM input'!$AA$7="",5,'RFM input'!$AA$7),'Total RAB roll forward'!$I$1104:$Q$1155,A10,FALSE)</f>
        <v>0.28648950235705062</v>
      </c>
      <c r="L10" s="464">
        <f ca="1">IF(OR($K10&lt;0,AND($K10&gt;0,
(INDEX('RAB remaining lives'!$A$6:$W$2711,MATCH($E10,'RAB remaining lives'!$A$6:$A$2711,0)+ROWS('RAB remaining lives'!$B$13:$B$65)-1,MATCH($Q$7,'RAB remaining lives'!$A$6:$W$6,0)-1))=0)),MIN(INDEX('RFM input'!$L$7:$L$56,MATCH($E10,$E$7:$E$56,0),1),'RFM input'!$AA$7),
(INDEX('RAB remaining lives'!$A$6:$W$2711,MATCH($E10,'RAB remaining lives'!$A$6:$A$2711,0)+ROWS('RAB remaining lives'!$B$13:$B$65)-1,MATCH(($Q$7),'RAB remaining lives'!$A$6:$W$6,0)-1)))</f>
        <v>17.500000000000004</v>
      </c>
      <c r="M10" s="229"/>
      <c r="N10" s="466">
        <f>HLOOKUP(IF('RFM input'!$AA$7="",5,'RFM input'!$AA$7),'TAB roll forward'!$J$2:$R$57,B10,FALSE)</f>
        <v>0.11235574501508083</v>
      </c>
      <c r="O10" s="464">
        <f ca="1">IF(OR($N10&lt;0,AND($N10&gt;0,(
INDEX('TAB remaining lives'!$A$6:$W$2706,MATCH($E10,'TAB remaining lives'!$A$6:$A$2706,0)+ROWS('TAB remaining lives'!$B$8:$B$60)-1,MATCH(($Q$7),'TAB remaining lives'!$A$6:$W$6,0)-1))=0)),MIN(INDEX('RFM input'!$Y$7:$Y$56,MATCH($E10,$E$7:$E$56,0),1),'RFM input'!$AA$7),
(INDEX('TAB remaining lives'!$A$6:$W$2706,MATCH($E10,'TAB remaining lives'!$A$6:$A$2706,0)+ROWS('TAB remaining lives'!$B$8:$B$60)-1,MATCH(($Q$7),'TAB remaining lives'!$A$6:$W$6,0)-1)))</f>
        <v>13.003248445538796</v>
      </c>
      <c r="P10" s="229"/>
      <c r="Q10" s="222"/>
      <c r="R10" s="7"/>
      <c r="S10" s="36"/>
      <c r="T10" s="106"/>
      <c r="U10" s="106"/>
      <c r="V10" s="106"/>
      <c r="W10" s="106"/>
      <c r="X10" s="36"/>
      <c r="Y10" s="36"/>
      <c r="Z10" s="36"/>
      <c r="AA10" s="249"/>
      <c r="AB10" s="1021"/>
      <c r="AC10" s="1021"/>
      <c r="AD10" s="1021"/>
      <c r="AE10" s="1021"/>
      <c r="AF10" s="1021"/>
    </row>
    <row r="11" spans="1:32">
      <c r="A11" s="310">
        <f t="shared" si="0"/>
        <v>7</v>
      </c>
      <c r="B11" s="310">
        <f t="shared" si="1"/>
        <v>11</v>
      </c>
      <c r="C11" s="4"/>
      <c r="D11" s="4"/>
      <c r="E11" s="1293" t="str">
        <f>'RFM input'!E11</f>
        <v>Asset Class 5</v>
      </c>
      <c r="F11" s="1294"/>
      <c r="G11" s="1295" t="str">
        <f>Asset5</f>
        <v>Gas Quality</v>
      </c>
      <c r="H11" s="1296"/>
      <c r="I11" s="1296"/>
      <c r="J11" s="463">
        <f>HLOOKUP(IF('RFM input'!$AA$7="",5,'RFM input'!$AA$7),'Total RAB roll forward'!$I$528:$Q$579,A11,FALSE)</f>
        <v>0.51766844985221383</v>
      </c>
      <c r="K11" s="464">
        <f>HLOOKUP(IF('RFM input'!$AA$7="",5,'RFM input'!$AA$7),'Total RAB roll forward'!$I$1104:$Q$1155,A11,FALSE)</f>
        <v>0.52871260774041962</v>
      </c>
      <c r="L11" s="464">
        <f ca="1">IF(OR($K11&lt;0,AND($K11&gt;0,
(INDEX('RAB remaining lives'!$A$6:$W$2711,MATCH($E11,'RAB remaining lives'!$A$6:$A$2711,0)+ROWS('RAB remaining lives'!$B$13:$B$65)-1,MATCH($Q$7,'RAB remaining lives'!$A$6:$W$6,0)-1))=0)),MIN(INDEX('RFM input'!$L$7:$L$56,MATCH($E11,$E$7:$E$56,0),1),'RFM input'!$AA$7),
(INDEX('RAB remaining lives'!$A$6:$W$2711,MATCH($E11,'RAB remaining lives'!$A$6:$A$2711,0)+ROWS('RAB remaining lives'!$B$13:$B$65)-1,MATCH(($Q$7),'RAB remaining lives'!$A$6:$W$6,0)-1)))</f>
        <v>7.2091377489841122</v>
      </c>
      <c r="M11" s="229"/>
      <c r="N11" s="466">
        <f>HLOOKUP(IF('RFM input'!$AA$7="",5,'RFM input'!$AA$7),'TAB roll forward'!$J$2:$R$57,B11,FALSE)</f>
        <v>0.77777155561872502</v>
      </c>
      <c r="O11" s="464">
        <f ca="1">IF(OR($N11&lt;0,AND($N11&gt;0,(
INDEX('TAB remaining lives'!$A$6:$W$2706,MATCH($E11,'TAB remaining lives'!$A$6:$A$2706,0)+ROWS('TAB remaining lives'!$B$8:$B$60)-1,MATCH(($Q$7),'TAB remaining lives'!$A$6:$W$6,0)-1))=0)),MIN(INDEX('RFM input'!$Y$7:$Y$56,MATCH($E11,$E$7:$E$56,0),1),'RFM input'!$AA$7),
(INDEX('TAB remaining lives'!$A$6:$W$2706,MATCH($E11,'TAB remaining lives'!$A$6:$A$2706,0)+ROWS('TAB remaining lives'!$B$8:$B$60)-1,MATCH(($Q$7),'TAB remaining lives'!$A$6:$W$6,0)-1)))</f>
        <v>17.153511357789267</v>
      </c>
      <c r="P11" s="229"/>
      <c r="Q11" s="222"/>
      <c r="R11" s="7"/>
      <c r="S11" s="36"/>
      <c r="T11" s="106"/>
      <c r="U11" s="106"/>
      <c r="V11" s="106"/>
      <c r="W11" s="106"/>
      <c r="X11" s="36"/>
      <c r="Y11" s="36"/>
      <c r="Z11" s="36"/>
      <c r="AA11" s="249"/>
      <c r="AB11" s="1021"/>
      <c r="AC11" s="1021"/>
      <c r="AD11" s="1021"/>
      <c r="AE11" s="1021"/>
      <c r="AF11" s="1021"/>
    </row>
    <row r="12" spans="1:32">
      <c r="A12" s="310">
        <f t="shared" si="0"/>
        <v>8</v>
      </c>
      <c r="B12" s="310">
        <f t="shared" si="1"/>
        <v>12</v>
      </c>
      <c r="C12" s="4"/>
      <c r="D12" s="4"/>
      <c r="E12" s="1293" t="str">
        <f>'RFM input'!E12</f>
        <v>Asset Class 6</v>
      </c>
      <c r="F12" s="1294"/>
      <c r="G12" s="1295" t="str">
        <f>Asset6</f>
        <v xml:space="preserve">Other </v>
      </c>
      <c r="H12" s="1296"/>
      <c r="I12" s="1296"/>
      <c r="J12" s="463">
        <f>HLOOKUP(IF('RFM input'!$AA$7="",5,'RFM input'!$AA$7),'Total RAB roll forward'!$I$528:$Q$579,A12,FALSE)</f>
        <v>5.9862720059516006</v>
      </c>
      <c r="K12" s="464">
        <f>HLOOKUP(IF('RFM input'!$AA$7="",5,'RFM input'!$AA$7),'Total RAB roll forward'!$I$1104:$Q$1155,A12,FALSE)</f>
        <v>6.1465959162785007</v>
      </c>
      <c r="L12" s="464">
        <f ca="1">IF(OR($K12&lt;0,AND($K12&gt;0,
(INDEX('RAB remaining lives'!$A$6:$W$2711,MATCH($E12,'RAB remaining lives'!$A$6:$A$2711,0)+ROWS('RAB remaining lives'!$B$13:$B$65)-1,MATCH($Q$7,'RAB remaining lives'!$A$6:$W$6,0)-1))=0)),MIN(INDEX('RFM input'!$L$7:$L$56,MATCH($E12,$E$7:$E$56,0),1),'RFM input'!$AA$7),
(INDEX('RAB remaining lives'!$A$6:$W$2711,MATCH($E12,'RAB remaining lives'!$A$6:$A$2711,0)+ROWS('RAB remaining lives'!$B$13:$B$65)-1,MATCH(($Q$7),'RAB remaining lives'!$A$6:$W$6,0)-1)))</f>
        <v>4.3705216303928971</v>
      </c>
      <c r="M12" s="229"/>
      <c r="N12" s="466">
        <f>HLOOKUP(IF('RFM input'!$AA$7="",5,'RFM input'!$AA$7),'TAB roll forward'!$J$2:$R$57,B12,FALSE)</f>
        <v>9.4028726915226759</v>
      </c>
      <c r="O12" s="464">
        <f ca="1">IF(OR($N12&lt;0,AND($N12&gt;0,(
INDEX('TAB remaining lives'!$A$6:$W$2706,MATCH($E12,'TAB remaining lives'!$A$6:$A$2706,0)+ROWS('TAB remaining lives'!$B$8:$B$60)-1,MATCH(($Q$7),'TAB remaining lives'!$A$6:$W$6,0)-1))=0)),MIN(INDEX('RFM input'!$Y$7:$Y$56,MATCH($E12,$E$7:$E$56,0),1),'RFM input'!$AA$7),
(INDEX('TAB remaining lives'!$A$6:$W$2706,MATCH($E12,'TAB remaining lives'!$A$6:$A$2706,0)+ROWS('TAB remaining lives'!$B$8:$B$60)-1,MATCH(($Q$7),'TAB remaining lives'!$A$6:$W$6,0)-1)))</f>
        <v>5.5934076326600648</v>
      </c>
      <c r="P12" s="229"/>
      <c r="Q12" s="222"/>
      <c r="R12" s="7"/>
      <c r="S12" s="36"/>
      <c r="T12" s="106"/>
      <c r="U12" s="106"/>
      <c r="V12" s="106"/>
      <c r="W12" s="106"/>
      <c r="X12" s="36"/>
      <c r="Y12" s="36"/>
      <c r="Z12" s="36"/>
      <c r="AA12" s="249"/>
      <c r="AB12" s="1021"/>
      <c r="AC12" s="1021"/>
      <c r="AD12" s="1021"/>
      <c r="AE12" s="1021"/>
      <c r="AF12" s="1021"/>
    </row>
    <row r="13" spans="1:32">
      <c r="A13" s="310">
        <f t="shared" si="0"/>
        <v>9</v>
      </c>
      <c r="B13" s="310">
        <f t="shared" si="1"/>
        <v>13</v>
      </c>
      <c r="C13" s="4"/>
      <c r="D13" s="4"/>
      <c r="E13" s="1293" t="str">
        <f>'RFM input'!E13</f>
        <v>Asset Class 7</v>
      </c>
      <c r="F13" s="1294"/>
      <c r="G13" s="1295" t="str">
        <f>Asset7</f>
        <v>General Building</v>
      </c>
      <c r="H13" s="1296"/>
      <c r="I13" s="1296"/>
      <c r="J13" s="463">
        <f>HLOOKUP(IF('RFM input'!$AA$7="",5,'RFM input'!$AA$7),'Total RAB roll forward'!$I$528:$Q$579,A13,FALSE)</f>
        <v>18.162919230121524</v>
      </c>
      <c r="K13" s="464">
        <f>HLOOKUP(IF('RFM input'!$AA$7="",5,'RFM input'!$AA$7),'Total RAB roll forward'!$I$1104:$Q$1155,A13,FALSE)</f>
        <v>18.314228806699777</v>
      </c>
      <c r="L13" s="464">
        <f ca="1">IF(OR($K13&lt;0,AND($K13&gt;0,
(INDEX('RAB remaining lives'!$A$6:$W$2711,MATCH($E13,'RAB remaining lives'!$A$6:$A$2711,0)+ROWS('RAB remaining lives'!$B$13:$B$65)-1,MATCH($Q$7,'RAB remaining lives'!$A$6:$W$6,0)-1))=0)),MIN(INDEX('RFM input'!$L$7:$L$56,MATCH($E13,$E$7:$E$56,0),1),'RFM input'!$AA$7),
(INDEX('RAB remaining lives'!$A$6:$W$2711,MATCH($E13,'RAB remaining lives'!$A$6:$A$2711,0)+ROWS('RAB remaining lives'!$B$13:$B$65)-1,MATCH(($Q$7),'RAB remaining lives'!$A$6:$W$6,0)-1)))</f>
        <v>46.633174421258133</v>
      </c>
      <c r="M13" s="229"/>
      <c r="N13" s="466">
        <f>HLOOKUP(IF('RFM input'!$AA$7="",5,'RFM input'!$AA$7),'TAB roll forward'!$J$2:$R$57,B13,FALSE)</f>
        <v>15.385258946345177</v>
      </c>
      <c r="O13" s="464">
        <f ca="1">IF(OR($N13&lt;0,AND($N13&gt;0,(
INDEX('TAB remaining lives'!$A$6:$W$2706,MATCH($E13,'TAB remaining lives'!$A$6:$A$2706,0)+ROWS('TAB remaining lives'!$B$8:$B$60)-1,MATCH(($Q$7),'TAB remaining lives'!$A$6:$W$6,0)-1))=0)),MIN(INDEX('RFM input'!$Y$7:$Y$56,MATCH($E13,$E$7:$E$56,0),1),'RFM input'!$AA$7),
(INDEX('TAB remaining lives'!$A$6:$W$2706,MATCH($E13,'TAB remaining lives'!$A$6:$A$2706,0)+ROWS('TAB remaining lives'!$B$8:$B$60)-1,MATCH(($Q$7),'TAB remaining lives'!$A$6:$W$6,0)-1)))</f>
        <v>52.173731928331812</v>
      </c>
      <c r="P13" s="229"/>
      <c r="Q13" s="222"/>
      <c r="R13" s="7"/>
      <c r="S13" s="36"/>
      <c r="T13" s="106"/>
      <c r="U13" s="106"/>
      <c r="V13" s="106"/>
      <c r="W13" s="106"/>
      <c r="X13" s="36"/>
      <c r="Y13" s="36"/>
      <c r="Z13" s="36"/>
      <c r="AA13" s="249"/>
      <c r="AB13" s="1021"/>
      <c r="AC13" s="1021"/>
      <c r="AD13" s="1021"/>
      <c r="AE13" s="1021"/>
      <c r="AF13" s="1021"/>
    </row>
    <row r="14" spans="1:32">
      <c r="A14" s="310">
        <f t="shared" si="0"/>
        <v>10</v>
      </c>
      <c r="B14" s="310">
        <f t="shared" si="1"/>
        <v>14</v>
      </c>
      <c r="C14" s="4"/>
      <c r="D14" s="4"/>
      <c r="E14" s="1293" t="str">
        <f>'RFM input'!E14</f>
        <v>Asset Class 8</v>
      </c>
      <c r="F14" s="1294"/>
      <c r="G14" s="1295" t="str">
        <f>Asset8</f>
        <v>General Land</v>
      </c>
      <c r="H14" s="1296"/>
      <c r="I14" s="1296"/>
      <c r="J14" s="463">
        <f>HLOOKUP(IF('RFM input'!$AA$7="",5,'RFM input'!$AA$7),'Total RAB roll forward'!$I$528:$Q$579,A14,FALSE)</f>
        <v>7.294342776055708</v>
      </c>
      <c r="K14" s="464">
        <f>HLOOKUP(IF('RFM input'!$AA$7="",5,'RFM input'!$AA$7),'Total RAB roll forward'!$I$1104:$Q$1155,A14,FALSE)</f>
        <v>7.2979237808999766</v>
      </c>
      <c r="L14" s="464" t="str">
        <f ca="1">IF(OR($K14&lt;0,AND($K14&gt;0,
(INDEX('RAB remaining lives'!$A$6:$W$2711,MATCH($E14,'RAB remaining lives'!$A$6:$A$2711,0)+ROWS('RAB remaining lives'!$B$13:$B$65)-1,MATCH($Q$7,'RAB remaining lives'!$A$6:$W$6,0)-1))=0)),MIN(INDEX('RFM input'!$L$7:$L$56,MATCH($E14,$E$7:$E$56,0),1),'RFM input'!$AA$7),
(INDEX('RAB remaining lives'!$A$6:$W$2711,MATCH($E14,'RAB remaining lives'!$A$6:$A$2711,0)+ROWS('RAB remaining lives'!$B$13:$B$65)-1,MATCH(($Q$7),'RAB remaining lives'!$A$6:$W$6,0)-1)))</f>
        <v>n/a</v>
      </c>
      <c r="M14" s="229"/>
      <c r="N14" s="466">
        <f>HLOOKUP(IF('RFM input'!$AA$7="",5,'RFM input'!$AA$7),'TAB roll forward'!$J$2:$R$57,B14,FALSE)</f>
        <v>5.1911087001691012</v>
      </c>
      <c r="O14" s="464" t="str">
        <f ca="1">IF(OR($N14&lt;0,AND($N14&gt;0,(
INDEX('TAB remaining lives'!$A$6:$W$2706,MATCH($E14,'TAB remaining lives'!$A$6:$A$2706,0)+ROWS('TAB remaining lives'!$B$8:$B$60)-1,MATCH(($Q$7),'TAB remaining lives'!$A$6:$W$6,0)-1))=0)),MIN(INDEX('RFM input'!$Y$7:$Y$56,MATCH($E14,$E$7:$E$56,0),1),'RFM input'!$AA$7),
(INDEX('TAB remaining lives'!$A$6:$W$2706,MATCH($E14,'TAB remaining lives'!$A$6:$A$2706,0)+ROWS('TAB remaining lives'!$B$8:$B$60)-1,MATCH(($Q$7),'TAB remaining lives'!$A$6:$W$6,0)-1)))</f>
        <v>n/a</v>
      </c>
      <c r="P14" s="229"/>
      <c r="Q14" s="222"/>
      <c r="R14" s="7"/>
      <c r="S14" s="36"/>
      <c r="T14" s="106"/>
      <c r="U14" s="106"/>
      <c r="V14" s="106"/>
      <c r="W14" s="36"/>
      <c r="X14" s="36"/>
      <c r="Y14" s="36"/>
      <c r="Z14" s="36"/>
      <c r="AA14" s="249"/>
      <c r="AB14" s="1021"/>
      <c r="AC14" s="1021"/>
      <c r="AD14" s="1021"/>
      <c r="AE14" s="1021"/>
      <c r="AF14" s="1021"/>
    </row>
    <row r="15" spans="1:32">
      <c r="A15" s="310">
        <f t="shared" si="0"/>
        <v>11</v>
      </c>
      <c r="B15" s="310">
        <f t="shared" si="1"/>
        <v>15</v>
      </c>
      <c r="C15" s="4"/>
      <c r="D15" s="4"/>
      <c r="E15" s="1293" t="str">
        <f>'RFM input'!E15</f>
        <v>Asset Class 9</v>
      </c>
      <c r="F15" s="1294"/>
      <c r="G15" s="1295">
        <f>Asset9</f>
        <v>0</v>
      </c>
      <c r="H15" s="1296"/>
      <c r="I15" s="1296"/>
      <c r="J15" s="463">
        <f>HLOOKUP(IF('RFM input'!$AA$7="",5,'RFM input'!$AA$7),'Total RAB roll forward'!$I$528:$Q$579,A15,FALSE)</f>
        <v>0</v>
      </c>
      <c r="K15" s="464">
        <f>HLOOKUP(IF('RFM input'!$AA$7="",5,'RFM input'!$AA$7),'Total RAB roll forward'!$I$1104:$Q$1155,A15,FALSE)</f>
        <v>0</v>
      </c>
      <c r="L15" s="464">
        <f ca="1">IF(OR($K15&lt;0,AND($K15&gt;0,
(INDEX('RAB remaining lives'!$A$6:$W$2711,MATCH($E15,'RAB remaining lives'!$A$6:$A$2711,0)+ROWS('RAB remaining lives'!$B$13:$B$65)-1,MATCH($Q$7,'RAB remaining lives'!$A$6:$W$6,0)-1))=0)),MIN(INDEX('RFM input'!$L$7:$L$56,MATCH($E15,$E$7:$E$56,0),1),'RFM input'!$AA$7),
(INDEX('RAB remaining lives'!$A$6:$W$2711,MATCH($E15,'RAB remaining lives'!$A$6:$A$2711,0)+ROWS('RAB remaining lives'!$B$13:$B$65)-1,MATCH(($Q$7),'RAB remaining lives'!$A$6:$W$6,0)-1)))</f>
        <v>0</v>
      </c>
      <c r="M15" s="229"/>
      <c r="N15" s="466">
        <f>HLOOKUP(IF('RFM input'!$AA$7="",5,'RFM input'!$AA$7),'TAB roll forward'!$J$2:$R$57,B15,FALSE)</f>
        <v>0</v>
      </c>
      <c r="O15" s="464">
        <f ca="1">IF(OR($N15&lt;0,AND($N15&gt;0,(
INDEX('TAB remaining lives'!$A$6:$W$2706,MATCH($E15,'TAB remaining lives'!$A$6:$A$2706,0)+ROWS('TAB remaining lives'!$B$8:$B$60)-1,MATCH(($Q$7),'TAB remaining lives'!$A$6:$W$6,0)-1))=0)),MIN(INDEX('RFM input'!$Y$7:$Y$56,MATCH($E15,$E$7:$E$56,0),1),'RFM input'!$AA$7),
(INDEX('TAB remaining lives'!$A$6:$W$2706,MATCH($E15,'TAB remaining lives'!$A$6:$A$2706,0)+ROWS('TAB remaining lives'!$B$8:$B$60)-1,MATCH(($Q$7),'TAB remaining lives'!$A$6:$W$6,0)-1)))</f>
        <v>0</v>
      </c>
      <c r="P15" s="229"/>
      <c r="Q15" s="222"/>
      <c r="R15" s="7"/>
      <c r="S15" s="36"/>
      <c r="T15" s="106"/>
      <c r="U15" s="106"/>
      <c r="V15" s="106"/>
      <c r="W15" s="36"/>
      <c r="X15" s="36"/>
      <c r="Y15" s="36"/>
      <c r="Z15" s="36"/>
      <c r="AA15" s="249"/>
      <c r="AB15" s="1021"/>
      <c r="AC15" s="1021"/>
      <c r="AD15" s="1021"/>
      <c r="AE15" s="1021"/>
      <c r="AF15" s="1021"/>
    </row>
    <row r="16" spans="1:32">
      <c r="A16" s="310">
        <f t="shared" si="0"/>
        <v>12</v>
      </c>
      <c r="B16" s="310">
        <f t="shared" si="1"/>
        <v>16</v>
      </c>
      <c r="C16" s="4"/>
      <c r="D16" s="4"/>
      <c r="E16" s="1293" t="str">
        <f>'RFM input'!E16</f>
        <v>Asset Class 10</v>
      </c>
      <c r="F16" s="1294"/>
      <c r="G16" s="1295">
        <f>Asset10</f>
        <v>0</v>
      </c>
      <c r="H16" s="1296"/>
      <c r="I16" s="1296"/>
      <c r="J16" s="463">
        <f>HLOOKUP(IF('RFM input'!$AA$7="",5,'RFM input'!$AA$7),'Total RAB roll forward'!$I$528:$Q$579,A16,FALSE)</f>
        <v>0</v>
      </c>
      <c r="K16" s="464">
        <f>HLOOKUP(IF('RFM input'!$AA$7="",5,'RFM input'!$AA$7),'Total RAB roll forward'!$I$1104:$Q$1155,A16,FALSE)</f>
        <v>0</v>
      </c>
      <c r="L16" s="464">
        <f ca="1">IF(OR($K16&lt;0,AND($K16&gt;0,
(INDEX('RAB remaining lives'!$A$6:$W$2711,MATCH($E16,'RAB remaining lives'!$A$6:$A$2711,0)+ROWS('RAB remaining lives'!$B$13:$B$65)-1,MATCH($Q$7,'RAB remaining lives'!$A$6:$W$6,0)-1))=0)),MIN(INDEX('RFM input'!$L$7:$L$56,MATCH($E16,$E$7:$E$56,0),1),'RFM input'!$AA$7),
(INDEX('RAB remaining lives'!$A$6:$W$2711,MATCH($E16,'RAB remaining lives'!$A$6:$A$2711,0)+ROWS('RAB remaining lives'!$B$13:$B$65)-1,MATCH(($Q$7),'RAB remaining lives'!$A$6:$W$6,0)-1)))</f>
        <v>0</v>
      </c>
      <c r="M16" s="229"/>
      <c r="N16" s="466">
        <f>HLOOKUP(IF('RFM input'!$AA$7="",5,'RFM input'!$AA$7),'TAB roll forward'!$J$2:$R$57,B16,FALSE)</f>
        <v>0</v>
      </c>
      <c r="O16" s="464">
        <f ca="1">IF(OR($N16&lt;0,AND($N16&gt;0,(
INDEX('TAB remaining lives'!$A$6:$W$2706,MATCH($E16,'TAB remaining lives'!$A$6:$A$2706,0)+ROWS('TAB remaining lives'!$B$8:$B$60)-1,MATCH(($Q$7),'TAB remaining lives'!$A$6:$W$6,0)-1))=0)),MIN(INDEX('RFM input'!$Y$7:$Y$56,MATCH($E16,$E$7:$E$56,0),1),'RFM input'!$AA$7),
(INDEX('TAB remaining lives'!$A$6:$W$2706,MATCH($E16,'TAB remaining lives'!$A$6:$A$2706,0)+ROWS('TAB remaining lives'!$B$8:$B$60)-1,MATCH(($Q$7),'TAB remaining lives'!$A$6:$W$6,0)-1)))</f>
        <v>0</v>
      </c>
      <c r="P16" s="229"/>
      <c r="Q16" s="222"/>
      <c r="R16" s="7"/>
      <c r="S16" s="36"/>
      <c r="T16" s="106"/>
      <c r="U16" s="106"/>
      <c r="V16" s="106"/>
      <c r="W16" s="36"/>
      <c r="X16" s="36"/>
      <c r="Y16" s="36"/>
      <c r="Z16" s="36"/>
      <c r="AA16" s="249"/>
      <c r="AB16" s="1021"/>
      <c r="AC16" s="1021"/>
      <c r="AD16" s="1021"/>
      <c r="AE16" s="1021"/>
      <c r="AF16" s="1021"/>
    </row>
    <row r="17" spans="1:32">
      <c r="A17" s="310">
        <f t="shared" si="0"/>
        <v>13</v>
      </c>
      <c r="B17" s="310">
        <f t="shared" si="1"/>
        <v>17</v>
      </c>
      <c r="C17" s="4"/>
      <c r="D17" s="4"/>
      <c r="E17" s="1293" t="str">
        <f>'RFM input'!E17</f>
        <v>Asset Class 11</v>
      </c>
      <c r="F17" s="1294"/>
      <c r="G17" s="1295">
        <f>Asset11</f>
        <v>0</v>
      </c>
      <c r="H17" s="1296"/>
      <c r="I17" s="1296"/>
      <c r="J17" s="463">
        <f>HLOOKUP(IF('RFM input'!$AA$7="",5,'RFM input'!$AA$7),'Total RAB roll forward'!$I$528:$Q$579,A17,FALSE)</f>
        <v>0</v>
      </c>
      <c r="K17" s="464">
        <f>HLOOKUP(IF('RFM input'!$AA$7="",5,'RFM input'!$AA$7),'Total RAB roll forward'!$I$1104:$Q$1155,A17,FALSE)</f>
        <v>0</v>
      </c>
      <c r="L17" s="464">
        <f ca="1">IF(OR($K17&lt;0,AND($K17&gt;0,
(INDEX('RAB remaining lives'!$A$6:$W$2711,MATCH($E17,'RAB remaining lives'!$A$6:$A$2711,0)+ROWS('RAB remaining lives'!$B$13:$B$65)-1,MATCH($Q$7,'RAB remaining lives'!$A$6:$W$6,0)-1))=0)),MIN(INDEX('RFM input'!$L$7:$L$56,MATCH($E17,$E$7:$E$56,0),1),'RFM input'!$AA$7),
(INDEX('RAB remaining lives'!$A$6:$W$2711,MATCH($E17,'RAB remaining lives'!$A$6:$A$2711,0)+ROWS('RAB remaining lives'!$B$13:$B$65)-1,MATCH(($Q$7),'RAB remaining lives'!$A$6:$W$6,0)-1)))</f>
        <v>0</v>
      </c>
      <c r="M17" s="229"/>
      <c r="N17" s="466">
        <f>HLOOKUP(IF('RFM input'!$AA$7="",5,'RFM input'!$AA$7),'TAB roll forward'!$J$2:$R$57,B17,FALSE)</f>
        <v>0</v>
      </c>
      <c r="O17" s="464">
        <f ca="1">IF(OR($N17&lt;0,AND($N17&gt;0,(
INDEX('TAB remaining lives'!$A$6:$W$2706,MATCH($E17,'TAB remaining lives'!$A$6:$A$2706,0)+ROWS('TAB remaining lives'!$B$8:$B$60)-1,MATCH(($Q$7),'TAB remaining lives'!$A$6:$W$6,0)-1))=0)),MIN(INDEX('RFM input'!$Y$7:$Y$56,MATCH($E17,$E$7:$E$56,0),1),'RFM input'!$AA$7),
(INDEX('TAB remaining lives'!$A$6:$W$2706,MATCH($E17,'TAB remaining lives'!$A$6:$A$2706,0)+ROWS('TAB remaining lives'!$B$8:$B$60)-1,MATCH(($Q$7),'TAB remaining lives'!$A$6:$W$6,0)-1)))</f>
        <v>0</v>
      </c>
      <c r="P17" s="229"/>
      <c r="Q17" s="222"/>
      <c r="R17" s="7"/>
      <c r="S17" s="36"/>
      <c r="T17" s="106"/>
      <c r="U17" s="106"/>
      <c r="V17" s="106"/>
      <c r="W17" s="36"/>
      <c r="X17" s="36"/>
      <c r="Y17" s="36"/>
      <c r="Z17" s="36"/>
      <c r="AA17" s="249"/>
      <c r="AB17" s="1021"/>
      <c r="AC17" s="1021"/>
      <c r="AD17" s="1021"/>
      <c r="AE17" s="1021"/>
      <c r="AF17" s="1021"/>
    </row>
    <row r="18" spans="1:32">
      <c r="A18" s="310">
        <f t="shared" si="0"/>
        <v>14</v>
      </c>
      <c r="B18" s="310">
        <f t="shared" si="1"/>
        <v>18</v>
      </c>
      <c r="C18" s="4"/>
      <c r="D18" s="4"/>
      <c r="E18" s="1293" t="str">
        <f>'RFM input'!E18</f>
        <v>Asset Class 12</v>
      </c>
      <c r="F18" s="1294"/>
      <c r="G18" s="1295">
        <f>Asset12</f>
        <v>0</v>
      </c>
      <c r="H18" s="1296"/>
      <c r="I18" s="1296"/>
      <c r="J18" s="463">
        <f>HLOOKUP(IF('RFM input'!$AA$7="",5,'RFM input'!$AA$7),'Total RAB roll forward'!$I$528:$Q$579,A18,FALSE)</f>
        <v>0</v>
      </c>
      <c r="K18" s="464">
        <f>HLOOKUP(IF('RFM input'!$AA$7="",5,'RFM input'!$AA$7),'Total RAB roll forward'!$I$1104:$Q$1155,A18,FALSE)</f>
        <v>0</v>
      </c>
      <c r="L18" s="464">
        <f ca="1">IF(OR($K18&lt;0,AND($K18&gt;0,
(INDEX('RAB remaining lives'!$A$6:$W$2711,MATCH($E18,'RAB remaining lives'!$A$6:$A$2711,0)+ROWS('RAB remaining lives'!$B$13:$B$65)-1,MATCH($Q$7,'RAB remaining lives'!$A$6:$W$6,0)-1))=0)),MIN(INDEX('RFM input'!$L$7:$L$56,MATCH($E18,$E$7:$E$56,0),1),'RFM input'!$AA$7),
(INDEX('RAB remaining lives'!$A$6:$W$2711,MATCH($E18,'RAB remaining lives'!$A$6:$A$2711,0)+ROWS('RAB remaining lives'!$B$13:$B$65)-1,MATCH(($Q$7),'RAB remaining lives'!$A$6:$W$6,0)-1)))</f>
        <v>0</v>
      </c>
      <c r="M18" s="229"/>
      <c r="N18" s="466">
        <f>HLOOKUP(IF('RFM input'!$AA$7="",5,'RFM input'!$AA$7),'TAB roll forward'!$J$2:$R$57,B18,FALSE)</f>
        <v>0</v>
      </c>
      <c r="O18" s="464">
        <f ca="1">IF(OR($N18&lt;0,AND($N18&gt;0,(
INDEX('TAB remaining lives'!$A$6:$W$2706,MATCH($E18,'TAB remaining lives'!$A$6:$A$2706,0)+ROWS('TAB remaining lives'!$B$8:$B$60)-1,MATCH(($Q$7),'TAB remaining lives'!$A$6:$W$6,0)-1))=0)),MIN(INDEX('RFM input'!$Y$7:$Y$56,MATCH($E18,$E$7:$E$56,0),1),'RFM input'!$AA$7),
(INDEX('TAB remaining lives'!$A$6:$W$2706,MATCH($E18,'TAB remaining lives'!$A$6:$A$2706,0)+ROWS('TAB remaining lives'!$B$8:$B$60)-1,MATCH(($Q$7),'TAB remaining lives'!$A$6:$W$6,0)-1)))</f>
        <v>0</v>
      </c>
      <c r="P18" s="229"/>
      <c r="Q18" s="222"/>
      <c r="R18" s="7"/>
      <c r="S18" s="36"/>
      <c r="T18" s="106"/>
      <c r="U18" s="106"/>
      <c r="V18" s="106"/>
      <c r="W18" s="36"/>
      <c r="X18" s="36"/>
      <c r="Y18" s="36"/>
      <c r="Z18" s="36"/>
      <c r="AA18" s="249"/>
      <c r="AB18" s="1021"/>
      <c r="AC18" s="1021"/>
      <c r="AD18" s="1021"/>
      <c r="AE18" s="1021"/>
      <c r="AF18" s="1021"/>
    </row>
    <row r="19" spans="1:32">
      <c r="A19" s="310">
        <f t="shared" si="0"/>
        <v>15</v>
      </c>
      <c r="B19" s="310">
        <f t="shared" si="1"/>
        <v>19</v>
      </c>
      <c r="C19" s="4"/>
      <c r="D19" s="4"/>
      <c r="E19" s="1293" t="str">
        <f>'RFM input'!E19</f>
        <v>Asset Class 13</v>
      </c>
      <c r="F19" s="1294"/>
      <c r="G19" s="1295">
        <f>Asset13</f>
        <v>0</v>
      </c>
      <c r="H19" s="1296"/>
      <c r="I19" s="1296"/>
      <c r="J19" s="463">
        <f>HLOOKUP(IF('RFM input'!$AA$7="",5,'RFM input'!$AA$7),'Total RAB roll forward'!$I$528:$Q$579,A19,FALSE)</f>
        <v>0</v>
      </c>
      <c r="K19" s="464">
        <f>HLOOKUP(IF('RFM input'!$AA$7="",5,'RFM input'!$AA$7),'Total RAB roll forward'!$I$1104:$Q$1155,A19,FALSE)</f>
        <v>0</v>
      </c>
      <c r="L19" s="464">
        <f ca="1">IF(OR($K19&lt;0,AND($K19&gt;0,
(INDEX('RAB remaining lives'!$A$6:$W$2711,MATCH($E19,'RAB remaining lives'!$A$6:$A$2711,0)+ROWS('RAB remaining lives'!$B$13:$B$65)-1,MATCH($Q$7,'RAB remaining lives'!$A$6:$W$6,0)-1))=0)),MIN(INDEX('RFM input'!$L$7:$L$56,MATCH($E19,$E$7:$E$56,0),1),'RFM input'!$AA$7),
(INDEX('RAB remaining lives'!$A$6:$W$2711,MATCH($E19,'RAB remaining lives'!$A$6:$A$2711,0)+ROWS('RAB remaining lives'!$B$13:$B$65)-1,MATCH(($Q$7),'RAB remaining lives'!$A$6:$W$6,0)-1)))</f>
        <v>0</v>
      </c>
      <c r="M19" s="229"/>
      <c r="N19" s="466">
        <f>HLOOKUP(IF('RFM input'!$AA$7="",5,'RFM input'!$AA$7),'TAB roll forward'!$J$2:$R$57,B19,FALSE)</f>
        <v>0</v>
      </c>
      <c r="O19" s="464">
        <f ca="1">IF(OR($N19&lt;0,AND($N19&gt;0,(
INDEX('TAB remaining lives'!$A$6:$W$2706,MATCH($E19,'TAB remaining lives'!$A$6:$A$2706,0)+ROWS('TAB remaining lives'!$B$8:$B$60)-1,MATCH(($Q$7),'TAB remaining lives'!$A$6:$W$6,0)-1))=0)),MIN(INDEX('RFM input'!$Y$7:$Y$56,MATCH($E19,$E$7:$E$56,0),1),'RFM input'!$AA$7),
(INDEX('TAB remaining lives'!$A$6:$W$2706,MATCH($E19,'TAB remaining lives'!$A$6:$A$2706,0)+ROWS('TAB remaining lives'!$B$8:$B$60)-1,MATCH(($Q$7),'TAB remaining lives'!$A$6:$W$6,0)-1)))</f>
        <v>0</v>
      </c>
      <c r="P19" s="229"/>
      <c r="Q19" s="222"/>
      <c r="R19" s="7"/>
      <c r="S19" s="36"/>
      <c r="T19" s="106"/>
      <c r="U19" s="106"/>
      <c r="V19" s="106"/>
      <c r="W19" s="36"/>
      <c r="X19" s="36"/>
      <c r="Y19" s="36"/>
      <c r="Z19" s="36"/>
      <c r="AA19" s="249"/>
      <c r="AB19" s="1021"/>
      <c r="AC19" s="1021"/>
      <c r="AD19" s="1021"/>
      <c r="AE19" s="1021"/>
      <c r="AF19" s="1021"/>
    </row>
    <row r="20" spans="1:32">
      <c r="A20" s="310">
        <f t="shared" si="0"/>
        <v>16</v>
      </c>
      <c r="B20" s="310">
        <f t="shared" si="1"/>
        <v>20</v>
      </c>
      <c r="C20" s="4"/>
      <c r="D20" s="4"/>
      <c r="E20" s="1293" t="str">
        <f>'RFM input'!E20</f>
        <v>Asset Class 14</v>
      </c>
      <c r="F20" s="1294"/>
      <c r="G20" s="1295">
        <f>Asset14</f>
        <v>0</v>
      </c>
      <c r="H20" s="1296"/>
      <c r="I20" s="1296"/>
      <c r="J20" s="463">
        <f>HLOOKUP(IF('RFM input'!$AA$7="",5,'RFM input'!$AA$7),'Total RAB roll forward'!$I$528:$Q$579,A20,FALSE)</f>
        <v>0</v>
      </c>
      <c r="K20" s="464">
        <f>HLOOKUP(IF('RFM input'!$AA$7="",5,'RFM input'!$AA$7),'Total RAB roll forward'!$I$1104:$Q$1155,A20,FALSE)</f>
        <v>0</v>
      </c>
      <c r="L20" s="464">
        <f ca="1">IF(OR($K20&lt;0,AND($K20&gt;0,
(INDEX('RAB remaining lives'!$A$6:$W$2711,MATCH($E20,'RAB remaining lives'!$A$6:$A$2711,0)+ROWS('RAB remaining lives'!$B$13:$B$65)-1,MATCH($Q$7,'RAB remaining lives'!$A$6:$W$6,0)-1))=0)),MIN(INDEX('RFM input'!$L$7:$L$56,MATCH($E20,$E$7:$E$56,0),1),'RFM input'!$AA$7),
(INDEX('RAB remaining lives'!$A$6:$W$2711,MATCH($E20,'RAB remaining lives'!$A$6:$A$2711,0)+ROWS('RAB remaining lives'!$B$13:$B$65)-1,MATCH(($Q$7),'RAB remaining lives'!$A$6:$W$6,0)-1)))</f>
        <v>0</v>
      </c>
      <c r="M20" s="229"/>
      <c r="N20" s="466">
        <f>HLOOKUP(IF('RFM input'!$AA$7="",5,'RFM input'!$AA$7),'TAB roll forward'!$J$2:$R$57,B20,FALSE)</f>
        <v>0</v>
      </c>
      <c r="O20" s="464">
        <f ca="1">IF(OR($N20&lt;0,AND($N20&gt;0,(
INDEX('TAB remaining lives'!$A$6:$W$2706,MATCH($E20,'TAB remaining lives'!$A$6:$A$2706,0)+ROWS('TAB remaining lives'!$B$8:$B$60)-1,MATCH(($Q$7),'TAB remaining lives'!$A$6:$W$6,0)-1))=0)),MIN(INDEX('RFM input'!$Y$7:$Y$56,MATCH($E20,$E$7:$E$56,0),1),'RFM input'!$AA$7),
(INDEX('TAB remaining lives'!$A$6:$W$2706,MATCH($E20,'TAB remaining lives'!$A$6:$A$2706,0)+ROWS('TAB remaining lives'!$B$8:$B$60)-1,MATCH(($Q$7),'TAB remaining lives'!$A$6:$W$6,0)-1)))</f>
        <v>0</v>
      </c>
      <c r="P20" s="229"/>
      <c r="Q20" s="222"/>
      <c r="R20" s="7"/>
      <c r="S20" s="36"/>
      <c r="T20" s="106"/>
      <c r="U20" s="106"/>
      <c r="V20" s="106"/>
      <c r="W20" s="36"/>
      <c r="X20" s="36"/>
      <c r="Y20" s="36"/>
      <c r="Z20" s="36"/>
      <c r="AA20" s="249"/>
      <c r="AB20" s="1021"/>
      <c r="AC20" s="1021"/>
      <c r="AD20" s="1021"/>
      <c r="AE20" s="1021"/>
      <c r="AF20" s="1021"/>
    </row>
    <row r="21" spans="1:32">
      <c r="A21" s="310">
        <f t="shared" si="0"/>
        <v>17</v>
      </c>
      <c r="B21" s="310">
        <f t="shared" si="1"/>
        <v>21</v>
      </c>
      <c r="C21" s="4"/>
      <c r="D21" s="4"/>
      <c r="E21" s="1293" t="str">
        <f>'RFM input'!E21</f>
        <v>Asset Class 15</v>
      </c>
      <c r="F21" s="1294"/>
      <c r="G21" s="1295">
        <f>Asset15</f>
        <v>0</v>
      </c>
      <c r="H21" s="1296"/>
      <c r="I21" s="1296"/>
      <c r="J21" s="463">
        <f>HLOOKUP(IF('RFM input'!$AA$7="",5,'RFM input'!$AA$7),'Total RAB roll forward'!$I$528:$Q$579,A21,FALSE)</f>
        <v>0</v>
      </c>
      <c r="K21" s="464">
        <f>HLOOKUP(IF('RFM input'!$AA$7="",5,'RFM input'!$AA$7),'Total RAB roll forward'!$I$1104:$Q$1155,A21,FALSE)</f>
        <v>0</v>
      </c>
      <c r="L21" s="464">
        <f ca="1">IF(OR($K21&lt;0,AND($K21&gt;0,
(INDEX('RAB remaining lives'!$A$6:$W$2711,MATCH($E21,'RAB remaining lives'!$A$6:$A$2711,0)+ROWS('RAB remaining lives'!$B$13:$B$65)-1,MATCH($Q$7,'RAB remaining lives'!$A$6:$W$6,0)-1))=0)),MIN(INDEX('RFM input'!$L$7:$L$56,MATCH($E21,$E$7:$E$56,0),1),'RFM input'!$AA$7),
(INDEX('RAB remaining lives'!$A$6:$W$2711,MATCH($E21,'RAB remaining lives'!$A$6:$A$2711,0)+ROWS('RAB remaining lives'!$B$13:$B$65)-1,MATCH(($Q$7),'RAB remaining lives'!$A$6:$W$6,0)-1)))</f>
        <v>0</v>
      </c>
      <c r="M21" s="229"/>
      <c r="N21" s="466">
        <f>HLOOKUP(IF('RFM input'!$AA$7="",5,'RFM input'!$AA$7),'TAB roll forward'!$J$2:$R$57,B21,FALSE)</f>
        <v>0</v>
      </c>
      <c r="O21" s="464">
        <f ca="1">IF(OR($N21&lt;0,AND($N21&gt;0,(
INDEX('TAB remaining lives'!$A$6:$W$2706,MATCH($E21,'TAB remaining lives'!$A$6:$A$2706,0)+ROWS('TAB remaining lives'!$B$8:$B$60)-1,MATCH(($Q$7),'TAB remaining lives'!$A$6:$W$6,0)-1))=0)),MIN(INDEX('RFM input'!$Y$7:$Y$56,MATCH($E21,$E$7:$E$56,0),1),'RFM input'!$AA$7),
(INDEX('TAB remaining lives'!$A$6:$W$2706,MATCH($E21,'TAB remaining lives'!$A$6:$A$2706,0)+ROWS('TAB remaining lives'!$B$8:$B$60)-1,MATCH(($Q$7),'TAB remaining lives'!$A$6:$W$6,0)-1)))</f>
        <v>0</v>
      </c>
      <c r="P21" s="229"/>
      <c r="Q21" s="222"/>
      <c r="R21" s="7"/>
      <c r="S21" s="36"/>
      <c r="T21" s="106"/>
      <c r="U21" s="106"/>
      <c r="V21" s="106"/>
      <c r="W21" s="36"/>
      <c r="X21" s="36"/>
      <c r="Y21" s="36"/>
      <c r="Z21" s="36"/>
      <c r="AA21" s="249"/>
      <c r="AB21" s="1021"/>
      <c r="AC21" s="1021"/>
      <c r="AD21" s="1021"/>
      <c r="AE21" s="1021"/>
      <c r="AF21" s="1021"/>
    </row>
    <row r="22" spans="1:32">
      <c r="A22" s="310">
        <f t="shared" si="0"/>
        <v>18</v>
      </c>
      <c r="B22" s="310">
        <f t="shared" si="1"/>
        <v>22</v>
      </c>
      <c r="C22" s="4"/>
      <c r="D22" s="4"/>
      <c r="E22" s="1293" t="str">
        <f>'RFM input'!E22</f>
        <v>Asset Class 16</v>
      </c>
      <c r="F22" s="1294"/>
      <c r="G22" s="1295">
        <f>Asset16</f>
        <v>0</v>
      </c>
      <c r="H22" s="1296"/>
      <c r="I22" s="1296"/>
      <c r="J22" s="463">
        <f>HLOOKUP(IF('RFM input'!$AA$7="",5,'RFM input'!$AA$7),'Total RAB roll forward'!$I$528:$Q$579,A22,FALSE)</f>
        <v>0</v>
      </c>
      <c r="K22" s="464">
        <f>HLOOKUP(IF('RFM input'!$AA$7="",5,'RFM input'!$AA$7),'Total RAB roll forward'!$I$1104:$Q$1155,A22,FALSE)</f>
        <v>0</v>
      </c>
      <c r="L22" s="464">
        <f ca="1">IF(OR($K22&lt;0,AND($K22&gt;0,
(INDEX('RAB remaining lives'!$A$6:$W$2711,MATCH($E22,'RAB remaining lives'!$A$6:$A$2711,0)+ROWS('RAB remaining lives'!$B$13:$B$65)-1,MATCH($Q$7,'RAB remaining lives'!$A$6:$W$6,0)-1))=0)),MIN(INDEX('RFM input'!$L$7:$L$56,MATCH($E22,$E$7:$E$56,0),1),'RFM input'!$AA$7),
(INDEX('RAB remaining lives'!$A$6:$W$2711,MATCH($E22,'RAB remaining lives'!$A$6:$A$2711,0)+ROWS('RAB remaining lives'!$B$13:$B$65)-1,MATCH(($Q$7),'RAB remaining lives'!$A$6:$W$6,0)-1)))</f>
        <v>0</v>
      </c>
      <c r="M22" s="229"/>
      <c r="N22" s="466">
        <f>HLOOKUP(IF('RFM input'!$AA$7="",5,'RFM input'!$AA$7),'TAB roll forward'!$J$2:$R$57,B22,FALSE)</f>
        <v>0</v>
      </c>
      <c r="O22" s="464">
        <f ca="1">IF(OR($N22&lt;0,AND($N22&gt;0,(
INDEX('TAB remaining lives'!$A$6:$W$2706,MATCH($E22,'TAB remaining lives'!$A$6:$A$2706,0)+ROWS('TAB remaining lives'!$B$8:$B$60)-1,MATCH(($Q$7),'TAB remaining lives'!$A$6:$W$6,0)-1))=0)),MIN(INDEX('RFM input'!$Y$7:$Y$56,MATCH($E22,$E$7:$E$56,0),1),'RFM input'!$AA$7),
(INDEX('TAB remaining lives'!$A$6:$W$2706,MATCH($E22,'TAB remaining lives'!$A$6:$A$2706,0)+ROWS('TAB remaining lives'!$B$8:$B$60)-1,MATCH(($Q$7),'TAB remaining lives'!$A$6:$W$6,0)-1)))</f>
        <v>0</v>
      </c>
      <c r="P22" s="229"/>
      <c r="Q22" s="222"/>
      <c r="R22" s="7"/>
      <c r="S22" s="36"/>
      <c r="T22" s="106"/>
      <c r="U22" s="106"/>
      <c r="V22" s="106"/>
      <c r="W22" s="36"/>
      <c r="X22" s="36"/>
      <c r="Y22" s="36"/>
      <c r="Z22" s="36"/>
      <c r="AA22" s="249"/>
      <c r="AB22" s="1021"/>
      <c r="AC22" s="1021"/>
      <c r="AD22" s="1021"/>
      <c r="AE22" s="1021"/>
      <c r="AF22" s="1021"/>
    </row>
    <row r="23" spans="1:32">
      <c r="A23" s="310">
        <f t="shared" si="0"/>
        <v>19</v>
      </c>
      <c r="B23" s="310">
        <f t="shared" si="1"/>
        <v>23</v>
      </c>
      <c r="C23" s="4"/>
      <c r="D23" s="4"/>
      <c r="E23" s="1293" t="str">
        <f>'RFM input'!E23</f>
        <v>Asset Class 17</v>
      </c>
      <c r="F23" s="1294"/>
      <c r="G23" s="1295">
        <f>Asset17</f>
        <v>0</v>
      </c>
      <c r="H23" s="1296"/>
      <c r="I23" s="1296"/>
      <c r="J23" s="463">
        <f>HLOOKUP(IF('RFM input'!$AA$7="",5,'RFM input'!$AA$7),'Total RAB roll forward'!$I$528:$Q$579,A23,FALSE)</f>
        <v>0</v>
      </c>
      <c r="K23" s="464">
        <f>HLOOKUP(IF('RFM input'!$AA$7="",5,'RFM input'!$AA$7),'Total RAB roll forward'!$I$1104:$Q$1155,A23,FALSE)</f>
        <v>0</v>
      </c>
      <c r="L23" s="464">
        <f ca="1">IF(OR($K23&lt;0,AND($K23&gt;0,
(INDEX('RAB remaining lives'!$A$6:$W$2711,MATCH($E23,'RAB remaining lives'!$A$6:$A$2711,0)+ROWS('RAB remaining lives'!$B$13:$B$65)-1,MATCH($Q$7,'RAB remaining lives'!$A$6:$W$6,0)-1))=0)),MIN(INDEX('RFM input'!$L$7:$L$56,MATCH($E23,$E$7:$E$56,0),1),'RFM input'!$AA$7),
(INDEX('RAB remaining lives'!$A$6:$W$2711,MATCH($E23,'RAB remaining lives'!$A$6:$A$2711,0)+ROWS('RAB remaining lives'!$B$13:$B$65)-1,MATCH(($Q$7),'RAB remaining lives'!$A$6:$W$6,0)-1)))</f>
        <v>0</v>
      </c>
      <c r="M23" s="229"/>
      <c r="N23" s="466">
        <f>HLOOKUP(IF('RFM input'!$AA$7="",5,'RFM input'!$AA$7),'TAB roll forward'!$J$2:$R$57,B23,FALSE)</f>
        <v>0</v>
      </c>
      <c r="O23" s="464">
        <f ca="1">IF(OR($N23&lt;0,AND($N23&gt;0,(
INDEX('TAB remaining lives'!$A$6:$W$2706,MATCH($E23,'TAB remaining lives'!$A$6:$A$2706,0)+ROWS('TAB remaining lives'!$B$8:$B$60)-1,MATCH(($Q$7),'TAB remaining lives'!$A$6:$W$6,0)-1))=0)),MIN(INDEX('RFM input'!$Y$7:$Y$56,MATCH($E23,$E$7:$E$56,0),1),'RFM input'!$AA$7),
(INDEX('TAB remaining lives'!$A$6:$W$2706,MATCH($E23,'TAB remaining lives'!$A$6:$A$2706,0)+ROWS('TAB remaining lives'!$B$8:$B$60)-1,MATCH(($Q$7),'TAB remaining lives'!$A$6:$W$6,0)-1)))</f>
        <v>0</v>
      </c>
      <c r="P23" s="229"/>
      <c r="Q23" s="222"/>
      <c r="R23" s="7"/>
      <c r="S23" s="36"/>
      <c r="T23" s="106"/>
      <c r="U23" s="106"/>
      <c r="V23" s="106"/>
      <c r="W23" s="36"/>
      <c r="X23" s="36"/>
      <c r="Y23" s="36"/>
      <c r="Z23" s="36"/>
      <c r="AA23" s="249"/>
      <c r="AB23" s="1021"/>
      <c r="AC23" s="1021"/>
      <c r="AD23" s="1021"/>
      <c r="AE23" s="1021"/>
      <c r="AF23" s="1021"/>
    </row>
    <row r="24" spans="1:32">
      <c r="A24" s="310">
        <f t="shared" si="0"/>
        <v>20</v>
      </c>
      <c r="B24" s="310">
        <f t="shared" si="1"/>
        <v>24</v>
      </c>
      <c r="C24" s="4"/>
      <c r="D24" s="4"/>
      <c r="E24" s="1293" t="str">
        <f>'RFM input'!E24</f>
        <v>Asset Class 18</v>
      </c>
      <c r="F24" s="1294"/>
      <c r="G24" s="1295">
        <f>Asset18</f>
        <v>0</v>
      </c>
      <c r="H24" s="1296"/>
      <c r="I24" s="1296"/>
      <c r="J24" s="463">
        <f>HLOOKUP(IF('RFM input'!$AA$7="",5,'RFM input'!$AA$7),'Total RAB roll forward'!$I$528:$Q$579,A24,FALSE)</f>
        <v>0</v>
      </c>
      <c r="K24" s="464">
        <f>HLOOKUP(IF('RFM input'!$AA$7="",5,'RFM input'!$AA$7),'Total RAB roll forward'!$I$1104:$Q$1155,A24,FALSE)</f>
        <v>0</v>
      </c>
      <c r="L24" s="464">
        <f ca="1">IF(OR($K24&lt;0,AND($K24&gt;0,
(INDEX('RAB remaining lives'!$A$6:$W$2711,MATCH($E24,'RAB remaining lives'!$A$6:$A$2711,0)+ROWS('RAB remaining lives'!$B$13:$B$65)-1,MATCH($Q$7,'RAB remaining lives'!$A$6:$W$6,0)-1))=0)),MIN(INDEX('RFM input'!$L$7:$L$56,MATCH($E24,$E$7:$E$56,0),1),'RFM input'!$AA$7),
(INDEX('RAB remaining lives'!$A$6:$W$2711,MATCH($E24,'RAB remaining lives'!$A$6:$A$2711,0)+ROWS('RAB remaining lives'!$B$13:$B$65)-1,MATCH(($Q$7),'RAB remaining lives'!$A$6:$W$6,0)-1)))</f>
        <v>0</v>
      </c>
      <c r="M24" s="229"/>
      <c r="N24" s="466">
        <f>HLOOKUP(IF('RFM input'!$AA$7="",5,'RFM input'!$AA$7),'TAB roll forward'!$J$2:$R$57,B24,FALSE)</f>
        <v>0</v>
      </c>
      <c r="O24" s="464">
        <f ca="1">IF(OR($N24&lt;0,AND($N24&gt;0,(
INDEX('TAB remaining lives'!$A$6:$W$2706,MATCH($E24,'TAB remaining lives'!$A$6:$A$2706,0)+ROWS('TAB remaining lives'!$B$8:$B$60)-1,MATCH(($Q$7),'TAB remaining lives'!$A$6:$W$6,0)-1))=0)),MIN(INDEX('RFM input'!$Y$7:$Y$56,MATCH($E24,$E$7:$E$56,0),1),'RFM input'!$AA$7),
(INDEX('TAB remaining lives'!$A$6:$W$2706,MATCH($E24,'TAB remaining lives'!$A$6:$A$2706,0)+ROWS('TAB remaining lives'!$B$8:$B$60)-1,MATCH(($Q$7),'TAB remaining lives'!$A$6:$W$6,0)-1)))</f>
        <v>0</v>
      </c>
      <c r="P24" s="229"/>
      <c r="Q24" s="222"/>
      <c r="R24" s="7"/>
      <c r="S24" s="36"/>
      <c r="T24" s="106"/>
      <c r="U24" s="106"/>
      <c r="V24" s="106"/>
      <c r="W24" s="36"/>
      <c r="X24" s="36"/>
      <c r="Y24" s="36"/>
      <c r="Z24" s="36"/>
      <c r="AA24" s="249"/>
      <c r="AB24" s="1021"/>
      <c r="AC24" s="1021"/>
      <c r="AD24" s="1021"/>
      <c r="AE24" s="1021"/>
      <c r="AF24" s="1021"/>
    </row>
    <row r="25" spans="1:32">
      <c r="A25" s="310">
        <f t="shared" si="0"/>
        <v>21</v>
      </c>
      <c r="B25" s="310">
        <f t="shared" si="1"/>
        <v>25</v>
      </c>
      <c r="C25" s="4"/>
      <c r="D25" s="4"/>
      <c r="E25" s="1293" t="str">
        <f>'RFM input'!E25</f>
        <v>Asset Class 19</v>
      </c>
      <c r="F25" s="1294"/>
      <c r="G25" s="1295">
        <f>Asset19</f>
        <v>0</v>
      </c>
      <c r="H25" s="1296"/>
      <c r="I25" s="1296"/>
      <c r="J25" s="463">
        <f>HLOOKUP(IF('RFM input'!$AA$7="",5,'RFM input'!$AA$7),'Total RAB roll forward'!$I$528:$Q$579,A25,FALSE)</f>
        <v>0</v>
      </c>
      <c r="K25" s="464">
        <f>HLOOKUP(IF('RFM input'!$AA$7="",5,'RFM input'!$AA$7),'Total RAB roll forward'!$I$1104:$Q$1155,A25,FALSE)</f>
        <v>0</v>
      </c>
      <c r="L25" s="464">
        <f ca="1">IF(OR($K25&lt;0,AND($K25&gt;0,
(INDEX('RAB remaining lives'!$A$6:$W$2711,MATCH($E25,'RAB remaining lives'!$A$6:$A$2711,0)+ROWS('RAB remaining lives'!$B$13:$B$65)-1,MATCH($Q$7,'RAB remaining lives'!$A$6:$W$6,0)-1))=0)),MIN(INDEX('RFM input'!$L$7:$L$56,MATCH($E25,$E$7:$E$56,0),1),'RFM input'!$AA$7),
(INDEX('RAB remaining lives'!$A$6:$W$2711,MATCH($E25,'RAB remaining lives'!$A$6:$A$2711,0)+ROWS('RAB remaining lives'!$B$13:$B$65)-1,MATCH(($Q$7),'RAB remaining lives'!$A$6:$W$6,0)-1)))</f>
        <v>0</v>
      </c>
      <c r="M25" s="229"/>
      <c r="N25" s="466">
        <f>HLOOKUP(IF('RFM input'!$AA$7="",5,'RFM input'!$AA$7),'TAB roll forward'!$J$2:$R$57,B25,FALSE)</f>
        <v>0</v>
      </c>
      <c r="O25" s="464">
        <f ca="1">IF(OR($N25&lt;0,AND($N25&gt;0,(
INDEX('TAB remaining lives'!$A$6:$W$2706,MATCH($E25,'TAB remaining lives'!$A$6:$A$2706,0)+ROWS('TAB remaining lives'!$B$8:$B$60)-1,MATCH(($Q$7),'TAB remaining lives'!$A$6:$W$6,0)-1))=0)),MIN(INDEX('RFM input'!$Y$7:$Y$56,MATCH($E25,$E$7:$E$56,0),1),'RFM input'!$AA$7),
(INDEX('TAB remaining lives'!$A$6:$W$2706,MATCH($E25,'TAB remaining lives'!$A$6:$A$2706,0)+ROWS('TAB remaining lives'!$B$8:$B$60)-1,MATCH(($Q$7),'TAB remaining lives'!$A$6:$W$6,0)-1)))</f>
        <v>0</v>
      </c>
      <c r="P25" s="229"/>
      <c r="Q25" s="222"/>
      <c r="R25" s="7"/>
      <c r="S25" s="36"/>
      <c r="T25" s="106"/>
      <c r="U25" s="106"/>
      <c r="V25" s="106"/>
      <c r="W25" s="36"/>
      <c r="X25" s="36"/>
      <c r="Y25" s="36"/>
      <c r="Z25" s="36"/>
      <c r="AA25" s="249"/>
      <c r="AB25" s="1021"/>
      <c r="AC25" s="1021"/>
      <c r="AD25" s="1021"/>
      <c r="AE25" s="1021"/>
      <c r="AF25" s="1021"/>
    </row>
    <row r="26" spans="1:32">
      <c r="A26" s="310">
        <f t="shared" si="0"/>
        <v>22</v>
      </c>
      <c r="B26" s="310">
        <f t="shared" si="1"/>
        <v>26</v>
      </c>
      <c r="C26" s="4"/>
      <c r="D26" s="4"/>
      <c r="E26" s="1293" t="str">
        <f>'RFM input'!E26</f>
        <v>Asset Class 20</v>
      </c>
      <c r="F26" s="1294"/>
      <c r="G26" s="1295">
        <f>Asset20</f>
        <v>0</v>
      </c>
      <c r="H26" s="1296"/>
      <c r="I26" s="1296"/>
      <c r="J26" s="463">
        <f>HLOOKUP(IF('RFM input'!$AA$7="",5,'RFM input'!$AA$7),'Total RAB roll forward'!$I$528:$Q$579,A26,FALSE)</f>
        <v>0</v>
      </c>
      <c r="K26" s="464">
        <f>HLOOKUP(IF('RFM input'!$AA$7="",5,'RFM input'!$AA$7),'Total RAB roll forward'!$I$1104:$Q$1155,A26,FALSE)</f>
        <v>0</v>
      </c>
      <c r="L26" s="464">
        <f ca="1">IF(OR($K26&lt;0,AND($K26&gt;0,
(INDEX('RAB remaining lives'!$A$6:$W$2711,MATCH($E26,'RAB remaining lives'!$A$6:$A$2711,0)+ROWS('RAB remaining lives'!$B$13:$B$65)-1,MATCH($Q$7,'RAB remaining lives'!$A$6:$W$6,0)-1))=0)),MIN(INDEX('RFM input'!$L$7:$L$56,MATCH($E26,$E$7:$E$56,0),1),'RFM input'!$AA$7),
(INDEX('RAB remaining lives'!$A$6:$W$2711,MATCH($E26,'RAB remaining lives'!$A$6:$A$2711,0)+ROWS('RAB remaining lives'!$B$13:$B$65)-1,MATCH(($Q$7),'RAB remaining lives'!$A$6:$W$6,0)-1)))</f>
        <v>0</v>
      </c>
      <c r="M26" s="229"/>
      <c r="N26" s="466">
        <f>HLOOKUP(IF('RFM input'!$AA$7="",5,'RFM input'!$AA$7),'TAB roll forward'!$J$2:$R$57,B26,FALSE)</f>
        <v>0</v>
      </c>
      <c r="O26" s="464">
        <f ca="1">IF(OR($N26&lt;0,AND($N26&gt;0,(
INDEX('TAB remaining lives'!$A$6:$W$2706,MATCH($E26,'TAB remaining lives'!$A$6:$A$2706,0)+ROWS('TAB remaining lives'!$B$8:$B$60)-1,MATCH(($Q$7),'TAB remaining lives'!$A$6:$W$6,0)-1))=0)),MIN(INDEX('RFM input'!$Y$7:$Y$56,MATCH($E26,$E$7:$E$56,0),1),'RFM input'!$AA$7),
(INDEX('TAB remaining lives'!$A$6:$W$2706,MATCH($E26,'TAB remaining lives'!$A$6:$A$2706,0)+ROWS('TAB remaining lives'!$B$8:$B$60)-1,MATCH(($Q$7),'TAB remaining lives'!$A$6:$W$6,0)-1)))</f>
        <v>0</v>
      </c>
      <c r="P26" s="229"/>
      <c r="Q26" s="222"/>
      <c r="R26" s="7"/>
      <c r="S26" s="36"/>
      <c r="T26" s="106"/>
      <c r="U26" s="106"/>
      <c r="V26" s="106"/>
      <c r="W26" s="36"/>
      <c r="X26" s="36"/>
      <c r="Y26" s="36"/>
      <c r="Z26" s="36"/>
      <c r="AA26" s="249"/>
      <c r="AB26" s="1021"/>
      <c r="AC26" s="1021"/>
      <c r="AD26" s="1021"/>
      <c r="AE26" s="1021"/>
      <c r="AF26" s="1021"/>
    </row>
    <row r="27" spans="1:32">
      <c r="A27" s="310">
        <f t="shared" si="0"/>
        <v>23</v>
      </c>
      <c r="B27" s="310">
        <f t="shared" si="1"/>
        <v>27</v>
      </c>
      <c r="C27" s="4"/>
      <c r="D27" s="4"/>
      <c r="E27" s="1293" t="str">
        <f>'RFM input'!E27</f>
        <v>Asset Class 21</v>
      </c>
      <c r="F27" s="1294"/>
      <c r="G27" s="1295">
        <f>Asset21</f>
        <v>0</v>
      </c>
      <c r="H27" s="1296"/>
      <c r="I27" s="1296"/>
      <c r="J27" s="463">
        <f>HLOOKUP(IF('RFM input'!$AA$7="",5,'RFM input'!$AA$7),'Total RAB roll forward'!$I$528:$Q$579,A27,FALSE)</f>
        <v>0</v>
      </c>
      <c r="K27" s="464">
        <f>HLOOKUP(IF('RFM input'!$AA$7="",5,'RFM input'!$AA$7),'Total RAB roll forward'!$I$1104:$Q$1155,A27,FALSE)</f>
        <v>0</v>
      </c>
      <c r="L27" s="464">
        <f ca="1">IF(OR($K27&lt;0,AND($K27&gt;0,
(INDEX('RAB remaining lives'!$A$6:$W$2711,MATCH($E27,'RAB remaining lives'!$A$6:$A$2711,0)+ROWS('RAB remaining lives'!$B$13:$B$65)-1,MATCH($Q$7,'RAB remaining lives'!$A$6:$W$6,0)-1))=0)),MIN(INDEX('RFM input'!$L$7:$L$56,MATCH($E27,$E$7:$E$56,0),1),'RFM input'!$AA$7),
(INDEX('RAB remaining lives'!$A$6:$W$2711,MATCH($E27,'RAB remaining lives'!$A$6:$A$2711,0)+ROWS('RAB remaining lives'!$B$13:$B$65)-1,MATCH(($Q$7),'RAB remaining lives'!$A$6:$W$6,0)-1)))</f>
        <v>0</v>
      </c>
      <c r="M27" s="229"/>
      <c r="N27" s="466">
        <f>HLOOKUP(IF('RFM input'!$AA$7="",5,'RFM input'!$AA$7),'TAB roll forward'!$J$2:$R$57,B27,FALSE)</f>
        <v>0</v>
      </c>
      <c r="O27" s="464">
        <f ca="1">IF(OR($N27&lt;0,AND($N27&gt;0,(
INDEX('TAB remaining lives'!$A$6:$W$2706,MATCH($E27,'TAB remaining lives'!$A$6:$A$2706,0)+ROWS('TAB remaining lives'!$B$8:$B$60)-1,MATCH(($Q$7),'TAB remaining lives'!$A$6:$W$6,0)-1))=0)),MIN(INDEX('RFM input'!$Y$7:$Y$56,MATCH($E27,$E$7:$E$56,0),1),'RFM input'!$AA$7),
(INDEX('TAB remaining lives'!$A$6:$W$2706,MATCH($E27,'TAB remaining lives'!$A$6:$A$2706,0)+ROWS('TAB remaining lives'!$B$8:$B$60)-1,MATCH(($Q$7),'TAB remaining lives'!$A$6:$W$6,0)-1)))</f>
        <v>0</v>
      </c>
      <c r="P27" s="229"/>
      <c r="Q27" s="222"/>
      <c r="R27" s="7"/>
      <c r="S27" s="36"/>
      <c r="T27" s="106"/>
      <c r="U27" s="106"/>
      <c r="V27" s="106"/>
      <c r="W27" s="36"/>
      <c r="X27" s="36"/>
      <c r="Y27" s="36"/>
      <c r="Z27" s="36"/>
      <c r="AA27" s="249"/>
      <c r="AB27" s="1021"/>
      <c r="AC27" s="1021"/>
      <c r="AD27" s="1021"/>
      <c r="AE27" s="1021"/>
      <c r="AF27" s="1021"/>
    </row>
    <row r="28" spans="1:32">
      <c r="A28" s="310">
        <f t="shared" si="0"/>
        <v>24</v>
      </c>
      <c r="B28" s="310">
        <f t="shared" si="1"/>
        <v>28</v>
      </c>
      <c r="C28" s="4"/>
      <c r="D28" s="4"/>
      <c r="E28" s="1293" t="str">
        <f>'RFM input'!E28</f>
        <v>Asset Class 22</v>
      </c>
      <c r="F28" s="1294"/>
      <c r="G28" s="1295">
        <f>Asset22</f>
        <v>0</v>
      </c>
      <c r="H28" s="1296"/>
      <c r="I28" s="1296"/>
      <c r="J28" s="463">
        <f>HLOOKUP(IF('RFM input'!$AA$7="",5,'RFM input'!$AA$7),'Total RAB roll forward'!$I$528:$Q$579,A28,FALSE)</f>
        <v>0</v>
      </c>
      <c r="K28" s="464">
        <f>HLOOKUP(IF('RFM input'!$AA$7="",5,'RFM input'!$AA$7),'Total RAB roll forward'!$I$1104:$Q$1155,A28,FALSE)</f>
        <v>0</v>
      </c>
      <c r="L28" s="464">
        <f ca="1">IF(OR($K28&lt;0,AND($K28&gt;0,
(INDEX('RAB remaining lives'!$A$6:$W$2711,MATCH($E28,'RAB remaining lives'!$A$6:$A$2711,0)+ROWS('RAB remaining lives'!$B$13:$B$65)-1,MATCH($Q$7,'RAB remaining lives'!$A$6:$W$6,0)-1))=0)),MIN(INDEX('RFM input'!$L$7:$L$56,MATCH($E28,$E$7:$E$56,0),1),'RFM input'!$AA$7),
(INDEX('RAB remaining lives'!$A$6:$W$2711,MATCH($E28,'RAB remaining lives'!$A$6:$A$2711,0)+ROWS('RAB remaining lives'!$B$13:$B$65)-1,MATCH(($Q$7),'RAB remaining lives'!$A$6:$W$6,0)-1)))</f>
        <v>0</v>
      </c>
      <c r="M28" s="229"/>
      <c r="N28" s="466">
        <f>HLOOKUP(IF('RFM input'!$AA$7="",5,'RFM input'!$AA$7),'TAB roll forward'!$J$2:$R$57,B28,FALSE)</f>
        <v>0</v>
      </c>
      <c r="O28" s="464">
        <f ca="1">IF(OR($N28&lt;0,AND($N28&gt;0,(
INDEX('TAB remaining lives'!$A$6:$W$2706,MATCH($E28,'TAB remaining lives'!$A$6:$A$2706,0)+ROWS('TAB remaining lives'!$B$8:$B$60)-1,MATCH(($Q$7),'TAB remaining lives'!$A$6:$W$6,0)-1))=0)),MIN(INDEX('RFM input'!$Y$7:$Y$56,MATCH($E28,$E$7:$E$56,0),1),'RFM input'!$AA$7),
(INDEX('TAB remaining lives'!$A$6:$W$2706,MATCH($E28,'TAB remaining lives'!$A$6:$A$2706,0)+ROWS('TAB remaining lives'!$B$8:$B$60)-1,MATCH(($Q$7),'TAB remaining lives'!$A$6:$W$6,0)-1)))</f>
        <v>0</v>
      </c>
      <c r="P28" s="229"/>
      <c r="Q28" s="222"/>
      <c r="R28" s="7"/>
      <c r="S28" s="36"/>
      <c r="T28" s="106"/>
      <c r="U28" s="106"/>
      <c r="V28" s="106"/>
      <c r="W28" s="36"/>
      <c r="X28" s="36"/>
      <c r="Y28" s="36"/>
      <c r="Z28" s="36"/>
      <c r="AA28" s="249"/>
      <c r="AB28" s="1021"/>
      <c r="AC28" s="1021"/>
      <c r="AD28" s="1021"/>
      <c r="AE28" s="1021"/>
      <c r="AF28" s="1021"/>
    </row>
    <row r="29" spans="1:32">
      <c r="A29" s="310">
        <f t="shared" si="0"/>
        <v>25</v>
      </c>
      <c r="B29" s="310">
        <f t="shared" si="1"/>
        <v>29</v>
      </c>
      <c r="C29" s="4"/>
      <c r="D29" s="4"/>
      <c r="E29" s="1293" t="str">
        <f>'RFM input'!E29</f>
        <v>Asset Class 23</v>
      </c>
      <c r="F29" s="1294"/>
      <c r="G29" s="1295">
        <f>Asset23</f>
        <v>0</v>
      </c>
      <c r="H29" s="1296"/>
      <c r="I29" s="1296"/>
      <c r="J29" s="463">
        <f>HLOOKUP(IF('RFM input'!$AA$7="",5,'RFM input'!$AA$7),'Total RAB roll forward'!$I$528:$Q$579,A29,FALSE)</f>
        <v>0</v>
      </c>
      <c r="K29" s="464">
        <f>HLOOKUP(IF('RFM input'!$AA$7="",5,'RFM input'!$AA$7),'Total RAB roll forward'!$I$1104:$Q$1155,A29,FALSE)</f>
        <v>0</v>
      </c>
      <c r="L29" s="464">
        <f ca="1">IF(OR($K29&lt;0,AND($K29&gt;0,
(INDEX('RAB remaining lives'!$A$6:$W$2711,MATCH($E29,'RAB remaining lives'!$A$6:$A$2711,0)+ROWS('RAB remaining lives'!$B$13:$B$65)-1,MATCH($Q$7,'RAB remaining lives'!$A$6:$W$6,0)-1))=0)),MIN(INDEX('RFM input'!$L$7:$L$56,MATCH($E29,$E$7:$E$56,0),1),'RFM input'!$AA$7),
(INDEX('RAB remaining lives'!$A$6:$W$2711,MATCH($E29,'RAB remaining lives'!$A$6:$A$2711,0)+ROWS('RAB remaining lives'!$B$13:$B$65)-1,MATCH(($Q$7),'RAB remaining lives'!$A$6:$W$6,0)-1)))</f>
        <v>0</v>
      </c>
      <c r="M29" s="229"/>
      <c r="N29" s="466">
        <f>HLOOKUP(IF('RFM input'!$AA$7="",5,'RFM input'!$AA$7),'TAB roll forward'!$J$2:$R$57,B29,FALSE)</f>
        <v>0</v>
      </c>
      <c r="O29" s="464">
        <f ca="1">IF(OR($N29&lt;0,AND($N29&gt;0,(
INDEX('TAB remaining lives'!$A$6:$W$2706,MATCH($E29,'TAB remaining lives'!$A$6:$A$2706,0)+ROWS('TAB remaining lives'!$B$8:$B$60)-1,MATCH(($Q$7),'TAB remaining lives'!$A$6:$W$6,0)-1))=0)),MIN(INDEX('RFM input'!$Y$7:$Y$56,MATCH($E29,$E$7:$E$56,0),1),'RFM input'!$AA$7),
(INDEX('TAB remaining lives'!$A$6:$W$2706,MATCH($E29,'TAB remaining lives'!$A$6:$A$2706,0)+ROWS('TAB remaining lives'!$B$8:$B$60)-1,MATCH(($Q$7),'TAB remaining lives'!$A$6:$W$6,0)-1)))</f>
        <v>0</v>
      </c>
      <c r="P29" s="229"/>
      <c r="Q29" s="222"/>
      <c r="R29" s="7"/>
      <c r="S29" s="36"/>
      <c r="T29" s="106"/>
      <c r="U29" s="106"/>
      <c r="V29" s="106"/>
      <c r="W29" s="36"/>
      <c r="X29" s="36"/>
      <c r="Y29" s="36"/>
      <c r="Z29" s="36"/>
      <c r="AA29" s="249"/>
      <c r="AB29" s="1021"/>
      <c r="AC29" s="1021"/>
      <c r="AD29" s="1021"/>
      <c r="AE29" s="1021"/>
      <c r="AF29" s="1021"/>
    </row>
    <row r="30" spans="1:32">
      <c r="A30" s="310">
        <f t="shared" si="0"/>
        <v>26</v>
      </c>
      <c r="B30" s="310">
        <f t="shared" si="1"/>
        <v>30</v>
      </c>
      <c r="C30" s="4"/>
      <c r="D30" s="4"/>
      <c r="E30" s="1293" t="str">
        <f>'RFM input'!E30</f>
        <v>Asset Class 24</v>
      </c>
      <c r="F30" s="1294"/>
      <c r="G30" s="1295">
        <f>Asset24</f>
        <v>0</v>
      </c>
      <c r="H30" s="1296"/>
      <c r="I30" s="1296"/>
      <c r="J30" s="463">
        <f>HLOOKUP(IF('RFM input'!$AA$7="",5,'RFM input'!$AA$7),'Total RAB roll forward'!$I$528:$Q$579,A30,FALSE)</f>
        <v>0</v>
      </c>
      <c r="K30" s="464">
        <f>HLOOKUP(IF('RFM input'!$AA$7="",5,'RFM input'!$AA$7),'Total RAB roll forward'!$I$1104:$Q$1155,A30,FALSE)</f>
        <v>0</v>
      </c>
      <c r="L30" s="464">
        <f ca="1">IF(OR($K30&lt;0,AND($K30&gt;0,
(INDEX('RAB remaining lives'!$A$6:$W$2711,MATCH($E30,'RAB remaining lives'!$A$6:$A$2711,0)+ROWS('RAB remaining lives'!$B$13:$B$65)-1,MATCH($Q$7,'RAB remaining lives'!$A$6:$W$6,0)-1))=0)),MIN(INDEX('RFM input'!$L$7:$L$56,MATCH($E30,$E$7:$E$56,0),1),'RFM input'!$AA$7),
(INDEX('RAB remaining lives'!$A$6:$W$2711,MATCH($E30,'RAB remaining lives'!$A$6:$A$2711,0)+ROWS('RAB remaining lives'!$B$13:$B$65)-1,MATCH(($Q$7),'RAB remaining lives'!$A$6:$W$6,0)-1)))</f>
        <v>0</v>
      </c>
      <c r="M30" s="229"/>
      <c r="N30" s="466">
        <f>HLOOKUP(IF('RFM input'!$AA$7="",5,'RFM input'!$AA$7),'TAB roll forward'!$J$2:$R$57,B30,FALSE)</f>
        <v>0</v>
      </c>
      <c r="O30" s="464">
        <f ca="1">IF(OR($N30&lt;0,AND($N30&gt;0,(
INDEX('TAB remaining lives'!$A$6:$W$2706,MATCH($E30,'TAB remaining lives'!$A$6:$A$2706,0)+ROWS('TAB remaining lives'!$B$8:$B$60)-1,MATCH(($Q$7),'TAB remaining lives'!$A$6:$W$6,0)-1))=0)),MIN(INDEX('RFM input'!$Y$7:$Y$56,MATCH($E30,$E$7:$E$56,0),1),'RFM input'!$AA$7),
(INDEX('TAB remaining lives'!$A$6:$W$2706,MATCH($E30,'TAB remaining lives'!$A$6:$A$2706,0)+ROWS('TAB remaining lives'!$B$8:$B$60)-1,MATCH(($Q$7),'TAB remaining lives'!$A$6:$W$6,0)-1)))</f>
        <v>0</v>
      </c>
      <c r="P30" s="229"/>
      <c r="Q30" s="222"/>
      <c r="R30" s="7"/>
      <c r="S30" s="36"/>
      <c r="T30" s="106"/>
      <c r="U30" s="106"/>
      <c r="V30" s="106"/>
      <c r="W30" s="36"/>
      <c r="X30" s="36"/>
      <c r="Y30" s="36"/>
      <c r="Z30" s="36"/>
      <c r="AA30" s="249"/>
      <c r="AB30" s="1021"/>
      <c r="AC30" s="1021"/>
      <c r="AD30" s="1021"/>
      <c r="AE30" s="1021"/>
      <c r="AF30" s="1021"/>
    </row>
    <row r="31" spans="1:32">
      <c r="A31" s="310">
        <f t="shared" si="0"/>
        <v>27</v>
      </c>
      <c r="B31" s="310">
        <f t="shared" si="1"/>
        <v>31</v>
      </c>
      <c r="C31" s="4"/>
      <c r="D31" s="4"/>
      <c r="E31" s="1293" t="str">
        <f>'RFM input'!E31</f>
        <v>Asset Class 25</v>
      </c>
      <c r="F31" s="1294"/>
      <c r="G31" s="1295">
        <f>Asset25</f>
        <v>0</v>
      </c>
      <c r="H31" s="1296"/>
      <c r="I31" s="1296"/>
      <c r="J31" s="463">
        <f>HLOOKUP(IF('RFM input'!$AA$7="",5,'RFM input'!$AA$7),'Total RAB roll forward'!$I$528:$Q$579,A31,FALSE)</f>
        <v>0</v>
      </c>
      <c r="K31" s="464">
        <f>HLOOKUP(IF('RFM input'!$AA$7="",5,'RFM input'!$AA$7),'Total RAB roll forward'!$I$1104:$Q$1155,A31,FALSE)</f>
        <v>0</v>
      </c>
      <c r="L31" s="464">
        <f ca="1">IF(OR($K31&lt;0,AND($K31&gt;0,
(INDEX('RAB remaining lives'!$A$6:$W$2711,MATCH($E31,'RAB remaining lives'!$A$6:$A$2711,0)+ROWS('RAB remaining lives'!$B$13:$B$65)-1,MATCH($Q$7,'RAB remaining lives'!$A$6:$W$6,0)-1))=0)),MIN(INDEX('RFM input'!$L$7:$L$56,MATCH($E31,$E$7:$E$56,0),1),'RFM input'!$AA$7),
(INDEX('RAB remaining lives'!$A$6:$W$2711,MATCH($E31,'RAB remaining lives'!$A$6:$A$2711,0)+ROWS('RAB remaining lives'!$B$13:$B$65)-1,MATCH(($Q$7),'RAB remaining lives'!$A$6:$W$6,0)-1)))</f>
        <v>0</v>
      </c>
      <c r="M31" s="229"/>
      <c r="N31" s="466">
        <f>HLOOKUP(IF('RFM input'!$AA$7="",5,'RFM input'!$AA$7),'TAB roll forward'!$J$2:$R$57,B31,FALSE)</f>
        <v>0</v>
      </c>
      <c r="O31" s="464">
        <f ca="1">IF(OR($N31&lt;0,AND($N31&gt;0,(
INDEX('TAB remaining lives'!$A$6:$W$2706,MATCH($E31,'TAB remaining lives'!$A$6:$A$2706,0)+ROWS('TAB remaining lives'!$B$8:$B$60)-1,MATCH(($Q$7),'TAB remaining lives'!$A$6:$W$6,0)-1))=0)),MIN(INDEX('RFM input'!$Y$7:$Y$56,MATCH($E31,$E$7:$E$56,0),1),'RFM input'!$AA$7),
(INDEX('TAB remaining lives'!$A$6:$W$2706,MATCH($E31,'TAB remaining lives'!$A$6:$A$2706,0)+ROWS('TAB remaining lives'!$B$8:$B$60)-1,MATCH(($Q$7),'TAB remaining lives'!$A$6:$W$6,0)-1)))</f>
        <v>0</v>
      </c>
      <c r="P31" s="229"/>
      <c r="Q31" s="222"/>
      <c r="R31" s="7"/>
      <c r="S31" s="36"/>
      <c r="T31" s="106"/>
      <c r="U31" s="106"/>
      <c r="V31" s="106"/>
      <c r="W31" s="36"/>
      <c r="X31" s="36"/>
      <c r="Y31" s="36"/>
      <c r="Z31" s="36"/>
      <c r="AA31" s="249"/>
      <c r="AB31" s="1021"/>
      <c r="AC31" s="1021"/>
      <c r="AD31" s="1021"/>
      <c r="AE31" s="1021"/>
      <c r="AF31" s="1021"/>
    </row>
    <row r="32" spans="1:32">
      <c r="A32" s="310">
        <f t="shared" si="0"/>
        <v>28</v>
      </c>
      <c r="B32" s="310">
        <f t="shared" si="1"/>
        <v>32</v>
      </c>
      <c r="C32" s="4"/>
      <c r="D32" s="4"/>
      <c r="E32" s="1293" t="str">
        <f>'RFM input'!E32</f>
        <v>Asset Class 26</v>
      </c>
      <c r="F32" s="1294"/>
      <c r="G32" s="1295">
        <f>Asset26</f>
        <v>0</v>
      </c>
      <c r="H32" s="1296"/>
      <c r="I32" s="1296"/>
      <c r="J32" s="463">
        <f>HLOOKUP(IF('RFM input'!$AA$7="",5,'RFM input'!$AA$7),'Total RAB roll forward'!$I$528:$Q$579,A32,FALSE)</f>
        <v>0</v>
      </c>
      <c r="K32" s="464">
        <f>HLOOKUP(IF('RFM input'!$AA$7="",5,'RFM input'!$AA$7),'Total RAB roll forward'!$I$1104:$Q$1155,A32,FALSE)</f>
        <v>0</v>
      </c>
      <c r="L32" s="464">
        <f ca="1">IF(OR($K32&lt;0,AND($K32&gt;0,
(INDEX('RAB remaining lives'!$A$6:$W$2711,MATCH($E32,'RAB remaining lives'!$A$6:$A$2711,0)+ROWS('RAB remaining lives'!$B$13:$B$65)-1,MATCH($Q$7,'RAB remaining lives'!$A$6:$W$6,0)-1))=0)),MIN(INDEX('RFM input'!$L$7:$L$56,MATCH($E32,$E$7:$E$56,0),1),'RFM input'!$AA$7),
(INDEX('RAB remaining lives'!$A$6:$W$2711,MATCH($E32,'RAB remaining lives'!$A$6:$A$2711,0)+ROWS('RAB remaining lives'!$B$13:$B$65)-1,MATCH(($Q$7),'RAB remaining lives'!$A$6:$W$6,0)-1)))</f>
        <v>0</v>
      </c>
      <c r="M32" s="229"/>
      <c r="N32" s="466">
        <f>HLOOKUP(IF('RFM input'!$AA$7="",5,'RFM input'!$AA$7),'TAB roll forward'!$J$2:$R$57,B32,FALSE)</f>
        <v>0</v>
      </c>
      <c r="O32" s="464">
        <f ca="1">IF(OR($N32&lt;0,AND($N32&gt;0,(
INDEX('TAB remaining lives'!$A$6:$W$2706,MATCH($E32,'TAB remaining lives'!$A$6:$A$2706,0)+ROWS('TAB remaining lives'!$B$8:$B$60)-1,MATCH(($Q$7),'TAB remaining lives'!$A$6:$W$6,0)-1))=0)),MIN(INDEX('RFM input'!$Y$7:$Y$56,MATCH($E32,$E$7:$E$56,0),1),'RFM input'!$AA$7),
(INDEX('TAB remaining lives'!$A$6:$W$2706,MATCH($E32,'TAB remaining lives'!$A$6:$A$2706,0)+ROWS('TAB remaining lives'!$B$8:$B$60)-1,MATCH(($Q$7),'TAB remaining lives'!$A$6:$W$6,0)-1)))</f>
        <v>0</v>
      </c>
      <c r="P32" s="229"/>
      <c r="Q32" s="222"/>
      <c r="R32" s="7"/>
      <c r="S32" s="36"/>
      <c r="T32" s="106"/>
      <c r="U32" s="106"/>
      <c r="V32" s="106"/>
      <c r="W32" s="36"/>
      <c r="X32" s="36"/>
      <c r="Y32" s="36"/>
      <c r="Z32" s="36"/>
      <c r="AA32" s="249"/>
      <c r="AB32" s="1021"/>
      <c r="AC32" s="1021"/>
      <c r="AD32" s="1021"/>
      <c r="AE32" s="1021"/>
      <c r="AF32" s="1021"/>
    </row>
    <row r="33" spans="1:32">
      <c r="A33" s="310">
        <f t="shared" si="0"/>
        <v>29</v>
      </c>
      <c r="B33" s="310">
        <f t="shared" si="1"/>
        <v>33</v>
      </c>
      <c r="C33" s="4"/>
      <c r="D33" s="4"/>
      <c r="E33" s="1293" t="str">
        <f>'RFM input'!E33</f>
        <v>Asset Class 27</v>
      </c>
      <c r="F33" s="1294"/>
      <c r="G33" s="1295">
        <f>Asset27</f>
        <v>0</v>
      </c>
      <c r="H33" s="1296"/>
      <c r="I33" s="1296"/>
      <c r="J33" s="463">
        <f>HLOOKUP(IF('RFM input'!$AA$7="",5,'RFM input'!$AA$7),'Total RAB roll forward'!$I$528:$Q$579,A33,FALSE)</f>
        <v>0</v>
      </c>
      <c r="K33" s="464">
        <f>HLOOKUP(IF('RFM input'!$AA$7="",5,'RFM input'!$AA$7),'Total RAB roll forward'!$I$1104:$Q$1155,A33,FALSE)</f>
        <v>0</v>
      </c>
      <c r="L33" s="464">
        <f ca="1">IF(OR($K33&lt;0,AND($K33&gt;0,
(INDEX('RAB remaining lives'!$A$6:$W$2711,MATCH($E33,'RAB remaining lives'!$A$6:$A$2711,0)+ROWS('RAB remaining lives'!$B$13:$B$65)-1,MATCH($Q$7,'RAB remaining lives'!$A$6:$W$6,0)-1))=0)),MIN(INDEX('RFM input'!$L$7:$L$56,MATCH($E33,$E$7:$E$56,0),1),'RFM input'!$AA$7),
(INDEX('RAB remaining lives'!$A$6:$W$2711,MATCH($E33,'RAB remaining lives'!$A$6:$A$2711,0)+ROWS('RAB remaining lives'!$B$13:$B$65)-1,MATCH(($Q$7),'RAB remaining lives'!$A$6:$W$6,0)-1)))</f>
        <v>0</v>
      </c>
      <c r="M33" s="229"/>
      <c r="N33" s="466">
        <f>HLOOKUP(IF('RFM input'!$AA$7="",5,'RFM input'!$AA$7),'TAB roll forward'!$J$2:$R$57,B33,FALSE)</f>
        <v>0</v>
      </c>
      <c r="O33" s="464">
        <f ca="1">IF(OR($N33&lt;0,AND($N33&gt;0,(
INDEX('TAB remaining lives'!$A$6:$W$2706,MATCH($E33,'TAB remaining lives'!$A$6:$A$2706,0)+ROWS('TAB remaining lives'!$B$8:$B$60)-1,MATCH(($Q$7),'TAB remaining lives'!$A$6:$W$6,0)-1))=0)),MIN(INDEX('RFM input'!$Y$7:$Y$56,MATCH($E33,$E$7:$E$56,0),1),'RFM input'!$AA$7),
(INDEX('TAB remaining lives'!$A$6:$W$2706,MATCH($E33,'TAB remaining lives'!$A$6:$A$2706,0)+ROWS('TAB remaining lives'!$B$8:$B$60)-1,MATCH(($Q$7),'TAB remaining lives'!$A$6:$W$6,0)-1)))</f>
        <v>0</v>
      </c>
      <c r="P33" s="229"/>
      <c r="Q33" s="222"/>
      <c r="R33" s="7"/>
      <c r="S33" s="36"/>
      <c r="T33" s="106"/>
      <c r="U33" s="106"/>
      <c r="V33" s="106"/>
      <c r="W33" s="36"/>
      <c r="X33" s="36"/>
      <c r="Y33" s="36"/>
      <c r="Z33" s="36"/>
      <c r="AA33" s="249"/>
      <c r="AB33" s="1021"/>
      <c r="AC33" s="1021"/>
      <c r="AD33" s="1021"/>
      <c r="AE33" s="1021"/>
      <c r="AF33" s="1021"/>
    </row>
    <row r="34" spans="1:32">
      <c r="A34" s="310">
        <f t="shared" si="0"/>
        <v>30</v>
      </c>
      <c r="B34" s="310">
        <f t="shared" si="1"/>
        <v>34</v>
      </c>
      <c r="C34" s="4"/>
      <c r="D34" s="4"/>
      <c r="E34" s="1293" t="str">
        <f>'RFM input'!E34</f>
        <v>Asset Class 28</v>
      </c>
      <c r="F34" s="1294"/>
      <c r="G34" s="1295">
        <f>Asset28</f>
        <v>0</v>
      </c>
      <c r="H34" s="1296"/>
      <c r="I34" s="1296"/>
      <c r="J34" s="463">
        <f>HLOOKUP(IF('RFM input'!$AA$7="",5,'RFM input'!$AA$7),'Total RAB roll forward'!$I$528:$Q$579,A34,FALSE)</f>
        <v>0</v>
      </c>
      <c r="K34" s="464">
        <f>HLOOKUP(IF('RFM input'!$AA$7="",5,'RFM input'!$AA$7),'Total RAB roll forward'!$I$1104:$Q$1155,A34,FALSE)</f>
        <v>0</v>
      </c>
      <c r="L34" s="464">
        <f ca="1">IF(OR($K34&lt;0,AND($K34&gt;0,
(INDEX('RAB remaining lives'!$A$6:$W$2711,MATCH($E34,'RAB remaining lives'!$A$6:$A$2711,0)+ROWS('RAB remaining lives'!$B$13:$B$65)-1,MATCH($Q$7,'RAB remaining lives'!$A$6:$W$6,0)-1))=0)),MIN(INDEX('RFM input'!$L$7:$L$56,MATCH($E34,$E$7:$E$56,0),1),'RFM input'!$AA$7),
(INDEX('RAB remaining lives'!$A$6:$W$2711,MATCH($E34,'RAB remaining lives'!$A$6:$A$2711,0)+ROWS('RAB remaining lives'!$B$13:$B$65)-1,MATCH(($Q$7),'RAB remaining lives'!$A$6:$W$6,0)-1)))</f>
        <v>0</v>
      </c>
      <c r="M34" s="229"/>
      <c r="N34" s="466">
        <f>HLOOKUP(IF('RFM input'!$AA$7="",5,'RFM input'!$AA$7),'TAB roll forward'!$J$2:$R$57,B34,FALSE)</f>
        <v>0</v>
      </c>
      <c r="O34" s="464">
        <f ca="1">IF(OR($N34&lt;0,AND($N34&gt;0,(
INDEX('TAB remaining lives'!$A$6:$W$2706,MATCH($E34,'TAB remaining lives'!$A$6:$A$2706,0)+ROWS('TAB remaining lives'!$B$8:$B$60)-1,MATCH(($Q$7),'TAB remaining lives'!$A$6:$W$6,0)-1))=0)),MIN(INDEX('RFM input'!$Y$7:$Y$56,MATCH($E34,$E$7:$E$56,0),1),'RFM input'!$AA$7),
(INDEX('TAB remaining lives'!$A$6:$W$2706,MATCH($E34,'TAB remaining lives'!$A$6:$A$2706,0)+ROWS('TAB remaining lives'!$B$8:$B$60)-1,MATCH(($Q$7),'TAB remaining lives'!$A$6:$W$6,0)-1)))</f>
        <v>0</v>
      </c>
      <c r="P34" s="229"/>
      <c r="Q34" s="222"/>
      <c r="R34" s="7"/>
      <c r="S34" s="36"/>
      <c r="T34" s="106"/>
      <c r="U34" s="106"/>
      <c r="V34" s="106"/>
      <c r="W34" s="36"/>
      <c r="X34" s="36"/>
      <c r="Y34" s="36"/>
      <c r="Z34" s="36"/>
      <c r="AA34" s="249"/>
      <c r="AB34" s="1021"/>
      <c r="AC34" s="1021"/>
      <c r="AD34" s="1021"/>
      <c r="AE34" s="1021"/>
      <c r="AF34" s="1021"/>
    </row>
    <row r="35" spans="1:32">
      <c r="A35" s="310">
        <f t="shared" si="0"/>
        <v>31</v>
      </c>
      <c r="B35" s="310">
        <f t="shared" si="1"/>
        <v>35</v>
      </c>
      <c r="C35" s="4"/>
      <c r="D35" s="4"/>
      <c r="E35" s="1293" t="str">
        <f>'RFM input'!E35</f>
        <v>Asset Class 29</v>
      </c>
      <c r="F35" s="1294"/>
      <c r="G35" s="1295">
        <f>Asset29</f>
        <v>0</v>
      </c>
      <c r="H35" s="1296"/>
      <c r="I35" s="1296"/>
      <c r="J35" s="463">
        <f>HLOOKUP(IF('RFM input'!$AA$7="",5,'RFM input'!$AA$7),'Total RAB roll forward'!$I$528:$Q$579,A35,FALSE)</f>
        <v>0</v>
      </c>
      <c r="K35" s="464">
        <f>HLOOKUP(IF('RFM input'!$AA$7="",5,'RFM input'!$AA$7),'Total RAB roll forward'!$I$1104:$Q$1155,A35,FALSE)</f>
        <v>0</v>
      </c>
      <c r="L35" s="464">
        <f ca="1">IF(OR($K35&lt;0,AND($K35&gt;0,
(INDEX('RAB remaining lives'!$A$6:$W$2711,MATCH($E35,'RAB remaining lives'!$A$6:$A$2711,0)+ROWS('RAB remaining lives'!$B$13:$B$65)-1,MATCH($Q$7,'RAB remaining lives'!$A$6:$W$6,0)-1))=0)),MIN(INDEX('RFM input'!$L$7:$L$56,MATCH($E35,$E$7:$E$56,0),1),'RFM input'!$AA$7),
(INDEX('RAB remaining lives'!$A$6:$W$2711,MATCH($E35,'RAB remaining lives'!$A$6:$A$2711,0)+ROWS('RAB remaining lives'!$B$13:$B$65)-1,MATCH(($Q$7),'RAB remaining lives'!$A$6:$W$6,0)-1)))</f>
        <v>0</v>
      </c>
      <c r="M35" s="229"/>
      <c r="N35" s="466">
        <f>HLOOKUP(IF('RFM input'!$AA$7="",5,'RFM input'!$AA$7),'TAB roll forward'!$J$2:$R$57,B35,FALSE)</f>
        <v>0</v>
      </c>
      <c r="O35" s="464">
        <f ca="1">IF(OR($N35&lt;0,AND($N35&gt;0,(
INDEX('TAB remaining lives'!$A$6:$W$2706,MATCH($E35,'TAB remaining lives'!$A$6:$A$2706,0)+ROWS('TAB remaining lives'!$B$8:$B$60)-1,MATCH(($Q$7),'TAB remaining lives'!$A$6:$W$6,0)-1))=0)),MIN(INDEX('RFM input'!$Y$7:$Y$56,MATCH($E35,$E$7:$E$56,0),1),'RFM input'!$AA$7),
(INDEX('TAB remaining lives'!$A$6:$W$2706,MATCH($E35,'TAB remaining lives'!$A$6:$A$2706,0)+ROWS('TAB remaining lives'!$B$8:$B$60)-1,MATCH(($Q$7),'TAB remaining lives'!$A$6:$W$6,0)-1)))</f>
        <v>0</v>
      </c>
      <c r="P35" s="229"/>
      <c r="Q35" s="222"/>
      <c r="R35" s="7"/>
      <c r="S35" s="36"/>
      <c r="T35" s="106"/>
      <c r="U35" s="106"/>
      <c r="V35" s="106"/>
      <c r="W35" s="36"/>
      <c r="X35" s="36"/>
      <c r="Y35" s="36"/>
      <c r="Z35" s="36"/>
      <c r="AA35" s="249"/>
      <c r="AB35" s="1021"/>
      <c r="AC35" s="1021"/>
      <c r="AD35" s="1021"/>
      <c r="AE35" s="1021"/>
      <c r="AF35" s="1021"/>
    </row>
    <row r="36" spans="1:32" outlineLevel="1">
      <c r="A36" s="310">
        <f t="shared" si="0"/>
        <v>32</v>
      </c>
      <c r="B36" s="310">
        <f t="shared" si="1"/>
        <v>36</v>
      </c>
      <c r="C36" s="4"/>
      <c r="D36" s="4"/>
      <c r="E36" s="1293" t="str">
        <f>'RFM input'!E36</f>
        <v>Asset Class 30</v>
      </c>
      <c r="F36" s="1294"/>
      <c r="G36" s="1295">
        <f>Asset30</f>
        <v>0</v>
      </c>
      <c r="H36" s="1296"/>
      <c r="I36" s="1296"/>
      <c r="J36" s="463">
        <f>HLOOKUP(IF('RFM input'!$AA$7="",5,'RFM input'!$AA$7),'Total RAB roll forward'!$I$528:$Q$579,A36,FALSE)</f>
        <v>0</v>
      </c>
      <c r="K36" s="464">
        <f>HLOOKUP(IF('RFM input'!$AA$7="",5,'RFM input'!$AA$7),'Total RAB roll forward'!$I$1104:$Q$1155,A36,FALSE)</f>
        <v>0</v>
      </c>
      <c r="L36" s="464">
        <f ca="1">IF(OR($K36&lt;0,AND($K36&gt;0,
(INDEX('RAB remaining lives'!$A$6:$W$2711,MATCH($E36,'RAB remaining lives'!$A$6:$A$2711,0)+ROWS('RAB remaining lives'!$B$13:$B$65)-1,MATCH($Q$7,'RAB remaining lives'!$A$6:$W$6,0)-1))=0)),MIN(INDEX('RFM input'!$L$7:$L$56,MATCH($E36,$E$7:$E$56,0),1),'RFM input'!$AA$7),
(INDEX('RAB remaining lives'!$A$6:$W$2711,MATCH($E36,'RAB remaining lives'!$A$6:$A$2711,0)+ROWS('RAB remaining lives'!$B$13:$B$65)-1,MATCH(($Q$7),'RAB remaining lives'!$A$6:$W$6,0)-1)))</f>
        <v>0</v>
      </c>
      <c r="M36" s="229"/>
      <c r="N36" s="466">
        <f>HLOOKUP(IF('RFM input'!$AA$7="",5,'RFM input'!$AA$7),'TAB roll forward'!$J$2:$R$57,B36,FALSE)</f>
        <v>0</v>
      </c>
      <c r="O36" s="464">
        <f ca="1">IF(OR($N36&lt;0,AND($N36&gt;0,(
INDEX('TAB remaining lives'!$A$6:$W$2706,MATCH($E36,'TAB remaining lives'!$A$6:$A$2706,0)+ROWS('TAB remaining lives'!$B$8:$B$60)-1,MATCH(($Q$7),'TAB remaining lives'!$A$6:$W$6,0)-1))=0)),MIN(INDEX('RFM input'!$Y$7:$Y$56,MATCH($E36,$E$7:$E$56,0),1),'RFM input'!$AA$7),
(INDEX('TAB remaining lives'!$A$6:$W$2706,MATCH($E36,'TAB remaining lives'!$A$6:$A$2706,0)+ROWS('TAB remaining lives'!$B$8:$B$60)-1,MATCH(($Q$7),'TAB remaining lives'!$A$6:$W$6,0)-1)))</f>
        <v>0</v>
      </c>
      <c r="P36" s="229"/>
      <c r="Q36" s="222"/>
      <c r="R36" s="7"/>
      <c r="S36" s="36"/>
      <c r="T36" s="106"/>
      <c r="U36" s="106"/>
      <c r="V36" s="106"/>
      <c r="W36" s="36"/>
      <c r="X36" s="36"/>
      <c r="Y36" s="36"/>
      <c r="Z36" s="36"/>
      <c r="AA36" s="249"/>
      <c r="AB36" s="1021"/>
      <c r="AC36" s="1021"/>
      <c r="AD36" s="1021"/>
      <c r="AE36" s="1021"/>
      <c r="AF36" s="1021"/>
    </row>
    <row r="37" spans="1:32" outlineLevel="1">
      <c r="A37" s="310">
        <f t="shared" si="0"/>
        <v>33</v>
      </c>
      <c r="B37" s="310">
        <f t="shared" si="1"/>
        <v>37</v>
      </c>
      <c r="C37" s="4"/>
      <c r="D37" s="4"/>
      <c r="E37" s="1293" t="str">
        <f>'RFM input'!E37</f>
        <v>Asset Class 31</v>
      </c>
      <c r="F37" s="1294"/>
      <c r="G37" s="1295">
        <f>Asset31</f>
        <v>0</v>
      </c>
      <c r="H37" s="1296">
        <f>Asset31</f>
        <v>0</v>
      </c>
      <c r="I37" s="1296">
        <f>Asset31</f>
        <v>0</v>
      </c>
      <c r="J37" s="463">
        <f>HLOOKUP(IF('RFM input'!$AA$7="",5,'RFM input'!$AA$7),'Total RAB roll forward'!$I$528:$Q$579,A37,FALSE)</f>
        <v>0</v>
      </c>
      <c r="K37" s="464">
        <f>HLOOKUP(IF('RFM input'!$AA$7="",5,'RFM input'!$AA$7),'Total RAB roll forward'!$I$1104:$Q$1155,A37,FALSE)</f>
        <v>0</v>
      </c>
      <c r="L37" s="464">
        <f ca="1">IF(OR($K37&lt;0,AND($K37&gt;0,
(INDEX('RAB remaining lives'!$A$6:$W$2711,MATCH($E37,'RAB remaining lives'!$A$6:$A$2711,0)+ROWS('RAB remaining lives'!$B$13:$B$65)-1,MATCH($Q$7,'RAB remaining lives'!$A$6:$W$6,0)-1))=0)),MIN(INDEX('RFM input'!$L$7:$L$56,MATCH($E37,$E$7:$E$56,0),1),'RFM input'!$AA$7),
(INDEX('RAB remaining lives'!$A$6:$W$2711,MATCH($E37,'RAB remaining lives'!$A$6:$A$2711,0)+ROWS('RAB remaining lives'!$B$13:$B$65)-1,MATCH(($Q$7),'RAB remaining lives'!$A$6:$W$6,0)-1)))</f>
        <v>0</v>
      </c>
      <c r="M37" s="229"/>
      <c r="N37" s="466">
        <f>HLOOKUP(IF('RFM input'!$AA$7="",5,'RFM input'!$AA$7),'TAB roll forward'!$J$2:$R$57,B37,FALSE)</f>
        <v>0</v>
      </c>
      <c r="O37" s="464">
        <f ca="1">IF(OR($N37&lt;0,AND($N37&gt;0,(
INDEX('TAB remaining lives'!$A$6:$W$2706,MATCH($E37,'TAB remaining lives'!$A$6:$A$2706,0)+ROWS('TAB remaining lives'!$B$8:$B$60)-1,MATCH(($Q$7),'TAB remaining lives'!$A$6:$W$6,0)-1))=0)),MIN(INDEX('RFM input'!$Y$7:$Y$56,MATCH($E37,$E$7:$E$56,0),1),'RFM input'!$AA$7),
(INDEX('TAB remaining lives'!$A$6:$W$2706,MATCH($E37,'TAB remaining lives'!$A$6:$A$2706,0)+ROWS('TAB remaining lives'!$B$8:$B$60)-1,MATCH(($Q$7),'TAB remaining lives'!$A$6:$W$6,0)-1)))</f>
        <v>0</v>
      </c>
      <c r="P37" s="229"/>
      <c r="Q37" s="222"/>
      <c r="R37" s="7"/>
      <c r="S37" s="36"/>
      <c r="T37" s="106"/>
      <c r="U37" s="106"/>
      <c r="V37" s="106"/>
      <c r="W37" s="36"/>
      <c r="X37" s="36"/>
      <c r="Y37" s="36"/>
      <c r="Z37" s="36"/>
      <c r="AA37" s="249"/>
      <c r="AB37" s="1021"/>
      <c r="AC37" s="1021"/>
      <c r="AD37" s="1021"/>
      <c r="AE37" s="1021"/>
      <c r="AF37" s="1021"/>
    </row>
    <row r="38" spans="1:32" outlineLevel="1">
      <c r="A38" s="310">
        <f t="shared" si="0"/>
        <v>34</v>
      </c>
      <c r="B38" s="310">
        <f t="shared" si="1"/>
        <v>38</v>
      </c>
      <c r="C38" s="4"/>
      <c r="D38" s="4"/>
      <c r="E38" s="1293" t="str">
        <f>'RFM input'!E38</f>
        <v>Asset Class 32</v>
      </c>
      <c r="F38" s="1294"/>
      <c r="G38" s="1295">
        <f>Asset32</f>
        <v>0</v>
      </c>
      <c r="H38" s="1296">
        <f>Asset32</f>
        <v>0</v>
      </c>
      <c r="I38" s="1296">
        <f>Asset32</f>
        <v>0</v>
      </c>
      <c r="J38" s="463">
        <f>HLOOKUP(IF('RFM input'!$AA$7="",5,'RFM input'!$AA$7),'Total RAB roll forward'!$I$528:$Q$579,A38,FALSE)</f>
        <v>0</v>
      </c>
      <c r="K38" s="464">
        <f>HLOOKUP(IF('RFM input'!$AA$7="",5,'RFM input'!$AA$7),'Total RAB roll forward'!$I$1104:$Q$1155,A38,FALSE)</f>
        <v>0</v>
      </c>
      <c r="L38" s="464">
        <f ca="1">IF(OR($K38&lt;0,AND($K38&gt;0,
(INDEX('RAB remaining lives'!$A$6:$W$2711,MATCH($E38,'RAB remaining lives'!$A$6:$A$2711,0)+ROWS('RAB remaining lives'!$B$13:$B$65)-1,MATCH($Q$7,'RAB remaining lives'!$A$6:$W$6,0)-1))=0)),MIN(INDEX('RFM input'!$L$7:$L$56,MATCH($E38,$E$7:$E$56,0),1),'RFM input'!$AA$7),
(INDEX('RAB remaining lives'!$A$6:$W$2711,MATCH($E38,'RAB remaining lives'!$A$6:$A$2711,0)+ROWS('RAB remaining lives'!$B$13:$B$65)-1,MATCH(($Q$7),'RAB remaining lives'!$A$6:$W$6,0)-1)))</f>
        <v>0</v>
      </c>
      <c r="M38" s="229"/>
      <c r="N38" s="466">
        <f>HLOOKUP(IF('RFM input'!$AA$7="",5,'RFM input'!$AA$7),'TAB roll forward'!$J$2:$R$57,B38,FALSE)</f>
        <v>0</v>
      </c>
      <c r="O38" s="464">
        <f ca="1">IF(OR($N38&lt;0,AND($N38&gt;0,(
INDEX('TAB remaining lives'!$A$6:$W$2706,MATCH($E38,'TAB remaining lives'!$A$6:$A$2706,0)+ROWS('TAB remaining lives'!$B$8:$B$60)-1,MATCH(($Q$7),'TAB remaining lives'!$A$6:$W$6,0)-1))=0)),MIN(INDEX('RFM input'!$Y$7:$Y$56,MATCH($E38,$E$7:$E$56,0),1),'RFM input'!$AA$7),
(INDEX('TAB remaining lives'!$A$6:$W$2706,MATCH($E38,'TAB remaining lives'!$A$6:$A$2706,0)+ROWS('TAB remaining lives'!$B$8:$B$60)-1,MATCH(($Q$7),'TAB remaining lives'!$A$6:$W$6,0)-1)))</f>
        <v>0</v>
      </c>
      <c r="P38" s="229"/>
      <c r="Q38" s="222"/>
      <c r="R38" s="7"/>
      <c r="S38" s="36"/>
      <c r="T38" s="106"/>
      <c r="U38" s="106"/>
      <c r="V38" s="106"/>
      <c r="W38" s="36"/>
      <c r="X38" s="36"/>
      <c r="Y38" s="36"/>
      <c r="Z38" s="36"/>
      <c r="AA38" s="249"/>
      <c r="AB38" s="1021"/>
      <c r="AC38" s="1021"/>
      <c r="AD38" s="1021"/>
      <c r="AE38" s="1021"/>
      <c r="AF38" s="1021"/>
    </row>
    <row r="39" spans="1:32" outlineLevel="1">
      <c r="A39" s="310">
        <f t="shared" si="0"/>
        <v>35</v>
      </c>
      <c r="B39" s="310">
        <f t="shared" si="1"/>
        <v>39</v>
      </c>
      <c r="C39" s="4"/>
      <c r="D39" s="4"/>
      <c r="E39" s="1293" t="str">
        <f>'RFM input'!E39</f>
        <v>Asset Class 33</v>
      </c>
      <c r="F39" s="1294"/>
      <c r="G39" s="1295">
        <f>Asset33</f>
        <v>0</v>
      </c>
      <c r="H39" s="1296">
        <f>Asset33</f>
        <v>0</v>
      </c>
      <c r="I39" s="1296">
        <f>Asset33</f>
        <v>0</v>
      </c>
      <c r="J39" s="463">
        <f>HLOOKUP(IF('RFM input'!$AA$7="",5,'RFM input'!$AA$7),'Total RAB roll forward'!$I$528:$Q$579,A39,FALSE)</f>
        <v>0</v>
      </c>
      <c r="K39" s="464">
        <f>HLOOKUP(IF('RFM input'!$AA$7="",5,'RFM input'!$AA$7),'Total RAB roll forward'!$I$1104:$Q$1155,A39,FALSE)</f>
        <v>0</v>
      </c>
      <c r="L39" s="464">
        <f ca="1">IF(OR($K39&lt;0,AND($K39&gt;0,
(INDEX('RAB remaining lives'!$A$6:$W$2711,MATCH($E39,'RAB remaining lives'!$A$6:$A$2711,0)+ROWS('RAB remaining lives'!$B$13:$B$65)-1,MATCH($Q$7,'RAB remaining lives'!$A$6:$W$6,0)-1))=0)),MIN(INDEX('RFM input'!$L$7:$L$56,MATCH($E39,$E$7:$E$56,0),1),'RFM input'!$AA$7),
(INDEX('RAB remaining lives'!$A$6:$W$2711,MATCH($E39,'RAB remaining lives'!$A$6:$A$2711,0)+ROWS('RAB remaining lives'!$B$13:$B$65)-1,MATCH(($Q$7),'RAB remaining lives'!$A$6:$W$6,0)-1)))</f>
        <v>0</v>
      </c>
      <c r="M39" s="229"/>
      <c r="N39" s="466">
        <f>HLOOKUP(IF('RFM input'!$AA$7="",5,'RFM input'!$AA$7),'TAB roll forward'!$J$2:$R$57,B39,FALSE)</f>
        <v>0</v>
      </c>
      <c r="O39" s="464">
        <f ca="1">IF(OR($N39&lt;0,AND($N39&gt;0,(
INDEX('TAB remaining lives'!$A$6:$W$2706,MATCH($E39,'TAB remaining lives'!$A$6:$A$2706,0)+ROWS('TAB remaining lives'!$B$8:$B$60)-1,MATCH(($Q$7),'TAB remaining lives'!$A$6:$W$6,0)-1))=0)),MIN(INDEX('RFM input'!$Y$7:$Y$56,MATCH($E39,$E$7:$E$56,0),1),'RFM input'!$AA$7),
(INDEX('TAB remaining lives'!$A$6:$W$2706,MATCH($E39,'TAB remaining lives'!$A$6:$A$2706,0)+ROWS('TAB remaining lives'!$B$8:$B$60)-1,MATCH(($Q$7),'TAB remaining lives'!$A$6:$W$6,0)-1)))</f>
        <v>0</v>
      </c>
      <c r="P39" s="229"/>
      <c r="Q39" s="222"/>
      <c r="R39" s="7"/>
      <c r="S39" s="36"/>
      <c r="T39" s="106"/>
      <c r="U39" s="106"/>
      <c r="V39" s="106"/>
      <c r="W39" s="36"/>
      <c r="X39" s="36"/>
      <c r="Y39" s="36"/>
      <c r="Z39" s="36"/>
      <c r="AA39" s="249"/>
      <c r="AB39" s="1021"/>
      <c r="AC39" s="1021"/>
      <c r="AD39" s="1021"/>
      <c r="AE39" s="1021"/>
      <c r="AF39" s="1021"/>
    </row>
    <row r="40" spans="1:32" outlineLevel="1">
      <c r="A40" s="310">
        <f t="shared" si="0"/>
        <v>36</v>
      </c>
      <c r="B40" s="310">
        <f t="shared" si="1"/>
        <v>40</v>
      </c>
      <c r="C40" s="4"/>
      <c r="D40" s="4"/>
      <c r="E40" s="1293" t="str">
        <f>'RFM input'!E40</f>
        <v>Asset Class 34</v>
      </c>
      <c r="F40" s="1294"/>
      <c r="G40" s="1295">
        <f>Asset34</f>
        <v>0</v>
      </c>
      <c r="H40" s="1296">
        <f>Asset34</f>
        <v>0</v>
      </c>
      <c r="I40" s="1296">
        <f>Asset34</f>
        <v>0</v>
      </c>
      <c r="J40" s="463">
        <f>HLOOKUP(IF('RFM input'!$AA$7="",5,'RFM input'!$AA$7),'Total RAB roll forward'!$I$528:$Q$579,A40,FALSE)</f>
        <v>0</v>
      </c>
      <c r="K40" s="464">
        <f>HLOOKUP(IF('RFM input'!$AA$7="",5,'RFM input'!$AA$7),'Total RAB roll forward'!$I$1104:$Q$1155,A40,FALSE)</f>
        <v>0</v>
      </c>
      <c r="L40" s="464">
        <f ca="1">IF(OR($K40&lt;0,AND($K40&gt;0,
(INDEX('RAB remaining lives'!$A$6:$W$2711,MATCH($E40,'RAB remaining lives'!$A$6:$A$2711,0)+ROWS('RAB remaining lives'!$B$13:$B$65)-1,MATCH($Q$7,'RAB remaining lives'!$A$6:$W$6,0)-1))=0)),MIN(INDEX('RFM input'!$L$7:$L$56,MATCH($E40,$E$7:$E$56,0),1),'RFM input'!$AA$7),
(INDEX('RAB remaining lives'!$A$6:$W$2711,MATCH($E40,'RAB remaining lives'!$A$6:$A$2711,0)+ROWS('RAB remaining lives'!$B$13:$B$65)-1,MATCH(($Q$7),'RAB remaining lives'!$A$6:$W$6,0)-1)))</f>
        <v>0</v>
      </c>
      <c r="M40" s="229"/>
      <c r="N40" s="466">
        <f>HLOOKUP(IF('RFM input'!$AA$7="",5,'RFM input'!$AA$7),'TAB roll forward'!$J$2:$R$57,B40,FALSE)</f>
        <v>0</v>
      </c>
      <c r="O40" s="464">
        <f ca="1">IF(OR($N40&lt;0,AND($N40&gt;0,(
INDEX('TAB remaining lives'!$A$6:$W$2706,MATCH($E40,'TAB remaining lives'!$A$6:$A$2706,0)+ROWS('TAB remaining lives'!$B$8:$B$60)-1,MATCH(($Q$7),'TAB remaining lives'!$A$6:$W$6,0)-1))=0)),MIN(INDEX('RFM input'!$Y$7:$Y$56,MATCH($E40,$E$7:$E$56,0),1),'RFM input'!$AA$7),
(INDEX('TAB remaining lives'!$A$6:$W$2706,MATCH($E40,'TAB remaining lives'!$A$6:$A$2706,0)+ROWS('TAB remaining lives'!$B$8:$B$60)-1,MATCH(($Q$7),'TAB remaining lives'!$A$6:$W$6,0)-1)))</f>
        <v>0</v>
      </c>
      <c r="P40" s="229"/>
      <c r="Q40" s="222"/>
      <c r="R40" s="7"/>
      <c r="S40" s="36"/>
      <c r="T40" s="106"/>
      <c r="U40" s="106"/>
      <c r="V40" s="106"/>
      <c r="W40" s="36"/>
      <c r="X40" s="36"/>
      <c r="Y40" s="36"/>
      <c r="Z40" s="36"/>
      <c r="AA40" s="249"/>
      <c r="AB40" s="1021"/>
      <c r="AC40" s="1021"/>
      <c r="AD40" s="1021"/>
      <c r="AE40" s="1021"/>
      <c r="AF40" s="1021"/>
    </row>
    <row r="41" spans="1:32" outlineLevel="1">
      <c r="A41" s="310">
        <f t="shared" si="0"/>
        <v>37</v>
      </c>
      <c r="B41" s="310">
        <f t="shared" si="1"/>
        <v>41</v>
      </c>
      <c r="C41" s="4"/>
      <c r="D41" s="4"/>
      <c r="E41" s="1293" t="str">
        <f>'RFM input'!E41</f>
        <v>Asset Class 35</v>
      </c>
      <c r="F41" s="1294"/>
      <c r="G41" s="1295">
        <f>Asset35</f>
        <v>0</v>
      </c>
      <c r="H41" s="1296">
        <f>Asset35</f>
        <v>0</v>
      </c>
      <c r="I41" s="1296">
        <f>Asset35</f>
        <v>0</v>
      </c>
      <c r="J41" s="463">
        <f>HLOOKUP(IF('RFM input'!$AA$7="",5,'RFM input'!$AA$7),'Total RAB roll forward'!$I$528:$Q$579,A41,FALSE)</f>
        <v>0</v>
      </c>
      <c r="K41" s="464">
        <f>HLOOKUP(IF('RFM input'!$AA$7="",5,'RFM input'!$AA$7),'Total RAB roll forward'!$I$1104:$Q$1155,A41,FALSE)</f>
        <v>0</v>
      </c>
      <c r="L41" s="464">
        <f ca="1">IF(OR($K41&lt;0,AND($K41&gt;0,
(INDEX('RAB remaining lives'!$A$6:$W$2711,MATCH($E41,'RAB remaining lives'!$A$6:$A$2711,0)+ROWS('RAB remaining lives'!$B$13:$B$65)-1,MATCH($Q$7,'RAB remaining lives'!$A$6:$W$6,0)-1))=0)),MIN(INDEX('RFM input'!$L$7:$L$56,MATCH($E41,$E$7:$E$56,0),1),'RFM input'!$AA$7),
(INDEX('RAB remaining lives'!$A$6:$W$2711,MATCH($E41,'RAB remaining lives'!$A$6:$A$2711,0)+ROWS('RAB remaining lives'!$B$13:$B$65)-1,MATCH(($Q$7),'RAB remaining lives'!$A$6:$W$6,0)-1)))</f>
        <v>0</v>
      </c>
      <c r="M41" s="229"/>
      <c r="N41" s="466">
        <f>HLOOKUP(IF('RFM input'!$AA$7="",5,'RFM input'!$AA$7),'TAB roll forward'!$J$2:$R$57,B41,FALSE)</f>
        <v>0</v>
      </c>
      <c r="O41" s="464">
        <f ca="1">IF(OR($N41&lt;0,AND($N41&gt;0,(
INDEX('TAB remaining lives'!$A$6:$W$2706,MATCH($E41,'TAB remaining lives'!$A$6:$A$2706,0)+ROWS('TAB remaining lives'!$B$8:$B$60)-1,MATCH(($Q$7),'TAB remaining lives'!$A$6:$W$6,0)-1))=0)),MIN(INDEX('RFM input'!$Y$7:$Y$56,MATCH($E41,$E$7:$E$56,0),1),'RFM input'!$AA$7),
(INDEX('TAB remaining lives'!$A$6:$W$2706,MATCH($E41,'TAB remaining lives'!$A$6:$A$2706,0)+ROWS('TAB remaining lives'!$B$8:$B$60)-1,MATCH(($Q$7),'TAB remaining lives'!$A$6:$W$6,0)-1)))</f>
        <v>0</v>
      </c>
      <c r="P41" s="229"/>
      <c r="Q41" s="222"/>
      <c r="R41" s="7"/>
      <c r="S41" s="36"/>
      <c r="T41" s="106"/>
      <c r="U41" s="106"/>
      <c r="V41" s="106"/>
      <c r="W41" s="36"/>
      <c r="X41" s="36"/>
      <c r="Y41" s="36"/>
      <c r="Z41" s="36"/>
      <c r="AA41" s="249"/>
      <c r="AB41" s="1021"/>
      <c r="AC41" s="1021"/>
      <c r="AD41" s="1021"/>
      <c r="AE41" s="1021"/>
      <c r="AF41" s="1021"/>
    </row>
    <row r="42" spans="1:32" outlineLevel="1">
      <c r="A42" s="310">
        <f t="shared" si="0"/>
        <v>38</v>
      </c>
      <c r="B42" s="310">
        <f t="shared" si="1"/>
        <v>42</v>
      </c>
      <c r="C42" s="4"/>
      <c r="D42" s="4"/>
      <c r="E42" s="1293" t="str">
        <f>'RFM input'!E42</f>
        <v>Asset Class 36</v>
      </c>
      <c r="F42" s="1294"/>
      <c r="G42" s="1295">
        <f>Asset36</f>
        <v>0</v>
      </c>
      <c r="H42" s="1296">
        <f>Asset36</f>
        <v>0</v>
      </c>
      <c r="I42" s="1296">
        <f>Asset36</f>
        <v>0</v>
      </c>
      <c r="J42" s="463">
        <f>HLOOKUP(IF('RFM input'!$AA$7="",5,'RFM input'!$AA$7),'Total RAB roll forward'!$I$528:$Q$579,A42,FALSE)</f>
        <v>0</v>
      </c>
      <c r="K42" s="464">
        <f>HLOOKUP(IF('RFM input'!$AA$7="",5,'RFM input'!$AA$7),'Total RAB roll forward'!$I$1104:$Q$1155,A42,FALSE)</f>
        <v>0</v>
      </c>
      <c r="L42" s="464">
        <f ca="1">IF(OR($K42&lt;0,AND($K42&gt;0,
(INDEX('RAB remaining lives'!$A$6:$W$2711,MATCH($E42,'RAB remaining lives'!$A$6:$A$2711,0)+ROWS('RAB remaining lives'!$B$13:$B$65)-1,MATCH($Q$7,'RAB remaining lives'!$A$6:$W$6,0)-1))=0)),MIN(INDEX('RFM input'!$L$7:$L$56,MATCH($E42,$E$7:$E$56,0),1),'RFM input'!$AA$7),
(INDEX('RAB remaining lives'!$A$6:$W$2711,MATCH($E42,'RAB remaining lives'!$A$6:$A$2711,0)+ROWS('RAB remaining lives'!$B$13:$B$65)-1,MATCH(($Q$7),'RAB remaining lives'!$A$6:$W$6,0)-1)))</f>
        <v>0</v>
      </c>
      <c r="M42" s="229"/>
      <c r="N42" s="466">
        <f>HLOOKUP(IF('RFM input'!$AA$7="",5,'RFM input'!$AA$7),'TAB roll forward'!$J$2:$R$57,B42,FALSE)</f>
        <v>0</v>
      </c>
      <c r="O42" s="464">
        <f ca="1">IF(OR($N42&lt;0,AND($N42&gt;0,(
INDEX('TAB remaining lives'!$A$6:$W$2706,MATCH($E42,'TAB remaining lives'!$A$6:$A$2706,0)+ROWS('TAB remaining lives'!$B$8:$B$60)-1,MATCH(($Q$7),'TAB remaining lives'!$A$6:$W$6,0)-1))=0)),MIN(INDEX('RFM input'!$Y$7:$Y$56,MATCH($E42,$E$7:$E$56,0),1),'RFM input'!$AA$7),
(INDEX('TAB remaining lives'!$A$6:$W$2706,MATCH($E42,'TAB remaining lives'!$A$6:$A$2706,0)+ROWS('TAB remaining lives'!$B$8:$B$60)-1,MATCH(($Q$7),'TAB remaining lives'!$A$6:$W$6,0)-1)))</f>
        <v>0</v>
      </c>
      <c r="P42" s="229"/>
      <c r="Q42" s="222"/>
      <c r="R42" s="7"/>
      <c r="S42" s="36"/>
      <c r="T42" s="106"/>
      <c r="U42" s="106"/>
      <c r="V42" s="106"/>
      <c r="W42" s="36"/>
      <c r="X42" s="36"/>
      <c r="Y42" s="36"/>
      <c r="Z42" s="36"/>
      <c r="AA42" s="249"/>
      <c r="AB42" s="1021"/>
      <c r="AC42" s="1021"/>
      <c r="AD42" s="1021"/>
      <c r="AE42" s="1021"/>
      <c r="AF42" s="1021"/>
    </row>
    <row r="43" spans="1:32" outlineLevel="1">
      <c r="A43" s="310">
        <f t="shared" si="0"/>
        <v>39</v>
      </c>
      <c r="B43" s="310">
        <f t="shared" si="1"/>
        <v>43</v>
      </c>
      <c r="C43" s="4"/>
      <c r="D43" s="4"/>
      <c r="E43" s="1293" t="str">
        <f>'RFM input'!E43</f>
        <v>Asset Class 37</v>
      </c>
      <c r="F43" s="1294"/>
      <c r="G43" s="1295">
        <f>Asset37</f>
        <v>0</v>
      </c>
      <c r="H43" s="1296">
        <f>Asset37</f>
        <v>0</v>
      </c>
      <c r="I43" s="1296">
        <f>Asset37</f>
        <v>0</v>
      </c>
      <c r="J43" s="463">
        <f>HLOOKUP(IF('RFM input'!$AA$7="",5,'RFM input'!$AA$7),'Total RAB roll forward'!$I$528:$Q$579,A43,FALSE)</f>
        <v>0</v>
      </c>
      <c r="K43" s="464">
        <f>HLOOKUP(IF('RFM input'!$AA$7="",5,'RFM input'!$AA$7),'Total RAB roll forward'!$I$1104:$Q$1155,A43,FALSE)</f>
        <v>0</v>
      </c>
      <c r="L43" s="464">
        <f ca="1">IF(OR($K43&lt;0,AND($K43&gt;0,
(INDEX('RAB remaining lives'!$A$6:$W$2711,MATCH($E43,'RAB remaining lives'!$A$6:$A$2711,0)+ROWS('RAB remaining lives'!$B$13:$B$65)-1,MATCH($Q$7,'RAB remaining lives'!$A$6:$W$6,0)-1))=0)),MIN(INDEX('RFM input'!$L$7:$L$56,MATCH($E43,$E$7:$E$56,0),1),'RFM input'!$AA$7),
(INDEX('RAB remaining lives'!$A$6:$W$2711,MATCH($E43,'RAB remaining lives'!$A$6:$A$2711,0)+ROWS('RAB remaining lives'!$B$13:$B$65)-1,MATCH(($Q$7),'RAB remaining lives'!$A$6:$W$6,0)-1)))</f>
        <v>0</v>
      </c>
      <c r="M43" s="229"/>
      <c r="N43" s="466">
        <f>HLOOKUP(IF('RFM input'!$AA$7="",5,'RFM input'!$AA$7),'TAB roll forward'!$J$2:$R$57,B43,FALSE)</f>
        <v>0</v>
      </c>
      <c r="O43" s="464">
        <f ca="1">IF(OR($N43&lt;0,AND($N43&gt;0,(
INDEX('TAB remaining lives'!$A$6:$W$2706,MATCH($E43,'TAB remaining lives'!$A$6:$A$2706,0)+ROWS('TAB remaining lives'!$B$8:$B$60)-1,MATCH(($Q$7),'TAB remaining lives'!$A$6:$W$6,0)-1))=0)),MIN(INDEX('RFM input'!$Y$7:$Y$56,MATCH($E43,$E$7:$E$56,0),1),'RFM input'!$AA$7),
(INDEX('TAB remaining lives'!$A$6:$W$2706,MATCH($E43,'TAB remaining lives'!$A$6:$A$2706,0)+ROWS('TAB remaining lives'!$B$8:$B$60)-1,MATCH(($Q$7),'TAB remaining lives'!$A$6:$W$6,0)-1)))</f>
        <v>0</v>
      </c>
      <c r="P43" s="229"/>
      <c r="Q43" s="222"/>
      <c r="R43" s="7"/>
      <c r="S43" s="36"/>
      <c r="T43" s="106"/>
      <c r="U43" s="106"/>
      <c r="V43" s="106"/>
      <c r="W43" s="36"/>
      <c r="X43" s="36"/>
      <c r="Y43" s="36"/>
      <c r="Z43" s="36"/>
      <c r="AA43" s="249"/>
      <c r="AB43" s="1021"/>
      <c r="AC43" s="1021"/>
      <c r="AD43" s="1021"/>
      <c r="AE43" s="1021"/>
      <c r="AF43" s="1021"/>
    </row>
    <row r="44" spans="1:32" outlineLevel="1">
      <c r="A44" s="310">
        <f t="shared" si="0"/>
        <v>40</v>
      </c>
      <c r="B44" s="310">
        <f t="shared" si="1"/>
        <v>44</v>
      </c>
      <c r="C44" s="4"/>
      <c r="D44" s="4"/>
      <c r="E44" s="1293" t="str">
        <f>'RFM input'!E44</f>
        <v>Asset Class 38</v>
      </c>
      <c r="F44" s="1294"/>
      <c r="G44" s="1295">
        <f>Asset38</f>
        <v>0</v>
      </c>
      <c r="H44" s="1296">
        <f>Asset38</f>
        <v>0</v>
      </c>
      <c r="I44" s="1296">
        <f>Asset38</f>
        <v>0</v>
      </c>
      <c r="J44" s="463">
        <f>HLOOKUP(IF('RFM input'!$AA$7="",5,'RFM input'!$AA$7),'Total RAB roll forward'!$I$528:$Q$579,A44,FALSE)</f>
        <v>0</v>
      </c>
      <c r="K44" s="464">
        <f>HLOOKUP(IF('RFM input'!$AA$7="",5,'RFM input'!$AA$7),'Total RAB roll forward'!$I$1104:$Q$1155,A44,FALSE)</f>
        <v>0</v>
      </c>
      <c r="L44" s="464">
        <f ca="1">IF(OR($K44&lt;0,AND($K44&gt;0,
(INDEX('RAB remaining lives'!$A$6:$W$2711,MATCH($E44,'RAB remaining lives'!$A$6:$A$2711,0)+ROWS('RAB remaining lives'!$B$13:$B$65)-1,MATCH($Q$7,'RAB remaining lives'!$A$6:$W$6,0)-1))=0)),MIN(INDEX('RFM input'!$L$7:$L$56,MATCH($E44,$E$7:$E$56,0),1),'RFM input'!$AA$7),
(INDEX('RAB remaining lives'!$A$6:$W$2711,MATCH($E44,'RAB remaining lives'!$A$6:$A$2711,0)+ROWS('RAB remaining lives'!$B$13:$B$65)-1,MATCH(($Q$7),'RAB remaining lives'!$A$6:$W$6,0)-1)))</f>
        <v>0</v>
      </c>
      <c r="M44" s="229"/>
      <c r="N44" s="466">
        <f>HLOOKUP(IF('RFM input'!$AA$7="",5,'RFM input'!$AA$7),'TAB roll forward'!$J$2:$R$57,B44,FALSE)</f>
        <v>0</v>
      </c>
      <c r="O44" s="464">
        <f ca="1">IF(OR($N44&lt;0,AND($N44&gt;0,(
INDEX('TAB remaining lives'!$A$6:$W$2706,MATCH($E44,'TAB remaining lives'!$A$6:$A$2706,0)+ROWS('TAB remaining lives'!$B$8:$B$60)-1,MATCH(($Q$7),'TAB remaining lives'!$A$6:$W$6,0)-1))=0)),MIN(INDEX('RFM input'!$Y$7:$Y$56,MATCH($E44,$E$7:$E$56,0),1),'RFM input'!$AA$7),
(INDEX('TAB remaining lives'!$A$6:$W$2706,MATCH($E44,'TAB remaining lives'!$A$6:$A$2706,0)+ROWS('TAB remaining lives'!$B$8:$B$60)-1,MATCH(($Q$7),'TAB remaining lives'!$A$6:$W$6,0)-1)))</f>
        <v>0</v>
      </c>
      <c r="P44" s="229"/>
      <c r="Q44" s="222"/>
      <c r="R44" s="7"/>
      <c r="S44" s="36"/>
      <c r="T44" s="106"/>
      <c r="U44" s="106"/>
      <c r="V44" s="106"/>
      <c r="W44" s="36"/>
      <c r="X44" s="36"/>
      <c r="Y44" s="36"/>
      <c r="Z44" s="36"/>
      <c r="AA44" s="249"/>
      <c r="AB44" s="1021"/>
      <c r="AC44" s="1021"/>
      <c r="AD44" s="1021"/>
      <c r="AE44" s="1021"/>
      <c r="AF44" s="1021"/>
    </row>
    <row r="45" spans="1:32" outlineLevel="1">
      <c r="A45" s="310">
        <f t="shared" si="0"/>
        <v>41</v>
      </c>
      <c r="B45" s="310">
        <f t="shared" si="1"/>
        <v>45</v>
      </c>
      <c r="C45" s="4"/>
      <c r="D45" s="4"/>
      <c r="E45" s="1293" t="str">
        <f>'RFM input'!E45</f>
        <v>Asset Class 39</v>
      </c>
      <c r="F45" s="1294"/>
      <c r="G45" s="1295">
        <f>Asset39</f>
        <v>0</v>
      </c>
      <c r="H45" s="1296">
        <f>Asset39</f>
        <v>0</v>
      </c>
      <c r="I45" s="1296">
        <f>Asset39</f>
        <v>0</v>
      </c>
      <c r="J45" s="463">
        <f>HLOOKUP(IF('RFM input'!$AA$7="",5,'RFM input'!$AA$7),'Total RAB roll forward'!$I$528:$Q$579,A45,FALSE)</f>
        <v>0</v>
      </c>
      <c r="K45" s="464">
        <f>HLOOKUP(IF('RFM input'!$AA$7="",5,'RFM input'!$AA$7),'Total RAB roll forward'!$I$1104:$Q$1155,A45,FALSE)</f>
        <v>0</v>
      </c>
      <c r="L45" s="464">
        <f ca="1">IF(OR($K45&lt;0,AND($K45&gt;0,
(INDEX('RAB remaining lives'!$A$6:$W$2711,MATCH($E45,'RAB remaining lives'!$A$6:$A$2711,0)+ROWS('RAB remaining lives'!$B$13:$B$65)-1,MATCH($Q$7,'RAB remaining lives'!$A$6:$W$6,0)-1))=0)),MIN(INDEX('RFM input'!$L$7:$L$56,MATCH($E45,$E$7:$E$56,0),1),'RFM input'!$AA$7),
(INDEX('RAB remaining lives'!$A$6:$W$2711,MATCH($E45,'RAB remaining lives'!$A$6:$A$2711,0)+ROWS('RAB remaining lives'!$B$13:$B$65)-1,MATCH(($Q$7),'RAB remaining lives'!$A$6:$W$6,0)-1)))</f>
        <v>0</v>
      </c>
      <c r="M45" s="229"/>
      <c r="N45" s="466">
        <f>HLOOKUP(IF('RFM input'!$AA$7="",5,'RFM input'!$AA$7),'TAB roll forward'!$J$2:$R$57,B45,FALSE)</f>
        <v>0</v>
      </c>
      <c r="O45" s="464">
        <f ca="1">IF(OR($N45&lt;0,AND($N45&gt;0,(
INDEX('TAB remaining lives'!$A$6:$W$2706,MATCH($E45,'TAB remaining lives'!$A$6:$A$2706,0)+ROWS('TAB remaining lives'!$B$8:$B$60)-1,MATCH(($Q$7),'TAB remaining lives'!$A$6:$W$6,0)-1))=0)),MIN(INDEX('RFM input'!$Y$7:$Y$56,MATCH($E45,$E$7:$E$56,0),1),'RFM input'!$AA$7),
(INDEX('TAB remaining lives'!$A$6:$W$2706,MATCH($E45,'TAB remaining lives'!$A$6:$A$2706,0)+ROWS('TAB remaining lives'!$B$8:$B$60)-1,MATCH(($Q$7),'TAB remaining lives'!$A$6:$W$6,0)-1)))</f>
        <v>0</v>
      </c>
      <c r="P45" s="229"/>
      <c r="Q45" s="222"/>
      <c r="R45" s="7"/>
      <c r="S45" s="36"/>
      <c r="T45" s="106"/>
      <c r="U45" s="106"/>
      <c r="V45" s="106"/>
      <c r="W45" s="36"/>
      <c r="X45" s="36"/>
      <c r="Y45" s="36"/>
      <c r="Z45" s="36"/>
      <c r="AA45" s="249"/>
      <c r="AB45" s="1021"/>
      <c r="AC45" s="1021"/>
      <c r="AD45" s="1021"/>
      <c r="AE45" s="1021"/>
      <c r="AF45" s="1021"/>
    </row>
    <row r="46" spans="1:32" outlineLevel="1">
      <c r="A46" s="310">
        <f t="shared" si="0"/>
        <v>42</v>
      </c>
      <c r="B46" s="310">
        <f t="shared" si="1"/>
        <v>46</v>
      </c>
      <c r="C46" s="4"/>
      <c r="D46" s="4"/>
      <c r="E46" s="1293" t="str">
        <f>'RFM input'!E46</f>
        <v>Asset Class 40</v>
      </c>
      <c r="F46" s="1294"/>
      <c r="G46" s="1295">
        <f>Asset40</f>
        <v>0</v>
      </c>
      <c r="H46" s="1296">
        <f>Asset40</f>
        <v>0</v>
      </c>
      <c r="I46" s="1296">
        <f>Asset40</f>
        <v>0</v>
      </c>
      <c r="J46" s="463">
        <f>HLOOKUP(IF('RFM input'!$AA$7="",5,'RFM input'!$AA$7),'Total RAB roll forward'!$I$528:$Q$579,A46,FALSE)</f>
        <v>0</v>
      </c>
      <c r="K46" s="464">
        <f>HLOOKUP(IF('RFM input'!$AA$7="",5,'RFM input'!$AA$7),'Total RAB roll forward'!$I$1104:$Q$1155,A46,FALSE)</f>
        <v>0</v>
      </c>
      <c r="L46" s="464">
        <f ca="1">IF(OR($K46&lt;0,AND($K46&gt;0,
(INDEX('RAB remaining lives'!$A$6:$W$2711,MATCH($E46,'RAB remaining lives'!$A$6:$A$2711,0)+ROWS('RAB remaining lives'!$B$13:$B$65)-1,MATCH($Q$7,'RAB remaining lives'!$A$6:$W$6,0)-1))=0)),MIN(INDEX('RFM input'!$L$7:$L$56,MATCH($E46,$E$7:$E$56,0),1),'RFM input'!$AA$7),
(INDEX('RAB remaining lives'!$A$6:$W$2711,MATCH($E46,'RAB remaining lives'!$A$6:$A$2711,0)+ROWS('RAB remaining lives'!$B$13:$B$65)-1,MATCH(($Q$7),'RAB remaining lives'!$A$6:$W$6,0)-1)))</f>
        <v>0</v>
      </c>
      <c r="M46" s="229"/>
      <c r="N46" s="466">
        <f>HLOOKUP(IF('RFM input'!$AA$7="",5,'RFM input'!$AA$7),'TAB roll forward'!$J$2:$R$57,B46,FALSE)</f>
        <v>0</v>
      </c>
      <c r="O46" s="464">
        <f ca="1">IF(OR($N46&lt;0,AND($N46&gt;0,(
INDEX('TAB remaining lives'!$A$6:$W$2706,MATCH($E46,'TAB remaining lives'!$A$6:$A$2706,0)+ROWS('TAB remaining lives'!$B$8:$B$60)-1,MATCH(($Q$7),'TAB remaining lives'!$A$6:$W$6,0)-1))=0)),MIN(INDEX('RFM input'!$Y$7:$Y$56,MATCH($E46,$E$7:$E$56,0),1),'RFM input'!$AA$7),
(INDEX('TAB remaining lives'!$A$6:$W$2706,MATCH($E46,'TAB remaining lives'!$A$6:$A$2706,0)+ROWS('TAB remaining lives'!$B$8:$B$60)-1,MATCH(($Q$7),'TAB remaining lives'!$A$6:$W$6,0)-1)))</f>
        <v>0</v>
      </c>
      <c r="P46" s="229"/>
      <c r="Q46" s="222"/>
      <c r="R46" s="7"/>
      <c r="S46" s="36"/>
      <c r="T46" s="106"/>
      <c r="U46" s="106"/>
      <c r="V46" s="106"/>
      <c r="W46" s="36"/>
      <c r="X46" s="36"/>
      <c r="Y46" s="36"/>
      <c r="Z46" s="36"/>
      <c r="AA46" s="249"/>
      <c r="AB46" s="1021"/>
      <c r="AC46" s="1021"/>
      <c r="AD46" s="1021"/>
      <c r="AE46" s="1021"/>
      <c r="AF46" s="1021"/>
    </row>
    <row r="47" spans="1:32" outlineLevel="1">
      <c r="A47" s="310">
        <f t="shared" si="0"/>
        <v>43</v>
      </c>
      <c r="B47" s="310">
        <f t="shared" si="1"/>
        <v>47</v>
      </c>
      <c r="C47" s="4"/>
      <c r="D47" s="4"/>
      <c r="E47" s="1293" t="str">
        <f>'RFM input'!E47</f>
        <v>Asset Class 41</v>
      </c>
      <c r="F47" s="1294"/>
      <c r="G47" s="1295">
        <f>Asset41</f>
        <v>0</v>
      </c>
      <c r="H47" s="1296">
        <f>Asset41</f>
        <v>0</v>
      </c>
      <c r="I47" s="1296">
        <f>Asset41</f>
        <v>0</v>
      </c>
      <c r="J47" s="463">
        <f>HLOOKUP(IF('RFM input'!$AA$7="",5,'RFM input'!$AA$7),'Total RAB roll forward'!$I$528:$Q$579,A47,FALSE)</f>
        <v>0</v>
      </c>
      <c r="K47" s="464">
        <f>HLOOKUP(IF('RFM input'!$AA$7="",5,'RFM input'!$AA$7),'Total RAB roll forward'!$I$1104:$Q$1155,A47,FALSE)</f>
        <v>0</v>
      </c>
      <c r="L47" s="464">
        <f ca="1">IF(OR($K47&lt;0,AND($K47&gt;0,
(INDEX('RAB remaining lives'!$A$6:$W$2711,MATCH($E47,'RAB remaining lives'!$A$6:$A$2711,0)+ROWS('RAB remaining lives'!$B$13:$B$65)-1,MATCH($Q$7,'RAB remaining lives'!$A$6:$W$6,0)-1))=0)),MIN(INDEX('RFM input'!$L$7:$L$56,MATCH($E47,$E$7:$E$56,0),1),'RFM input'!$AA$7),
(INDEX('RAB remaining lives'!$A$6:$W$2711,MATCH($E47,'RAB remaining lives'!$A$6:$A$2711,0)+ROWS('RAB remaining lives'!$B$13:$B$65)-1,MATCH(($Q$7),'RAB remaining lives'!$A$6:$W$6,0)-1)))</f>
        <v>0</v>
      </c>
      <c r="M47" s="229"/>
      <c r="N47" s="466">
        <f>HLOOKUP(IF('RFM input'!$AA$7="",5,'RFM input'!$AA$7),'TAB roll forward'!$J$2:$R$57,B47,FALSE)</f>
        <v>0</v>
      </c>
      <c r="O47" s="464">
        <f ca="1">IF(OR($N47&lt;0,AND($N47&gt;0,(
INDEX('TAB remaining lives'!$A$6:$W$2706,MATCH($E47,'TAB remaining lives'!$A$6:$A$2706,0)+ROWS('TAB remaining lives'!$B$8:$B$60)-1,MATCH(($Q$7),'TAB remaining lives'!$A$6:$W$6,0)-1))=0)),MIN(INDEX('RFM input'!$Y$7:$Y$56,MATCH($E47,$E$7:$E$56,0),1),'RFM input'!$AA$7),
(INDEX('TAB remaining lives'!$A$6:$W$2706,MATCH($E47,'TAB remaining lives'!$A$6:$A$2706,0)+ROWS('TAB remaining lives'!$B$8:$B$60)-1,MATCH(($Q$7),'TAB remaining lives'!$A$6:$W$6,0)-1)))</f>
        <v>0</v>
      </c>
      <c r="P47" s="229"/>
      <c r="Q47" s="222"/>
      <c r="R47" s="7"/>
      <c r="S47" s="36"/>
      <c r="T47" s="106"/>
      <c r="U47" s="106"/>
      <c r="V47" s="106"/>
      <c r="W47" s="36"/>
      <c r="X47" s="36"/>
      <c r="Y47" s="36"/>
      <c r="Z47" s="36"/>
      <c r="AA47" s="249"/>
      <c r="AB47" s="1021"/>
      <c r="AC47" s="1021"/>
      <c r="AD47" s="1021"/>
      <c r="AE47" s="1021"/>
      <c r="AF47" s="1021"/>
    </row>
    <row r="48" spans="1:32" outlineLevel="1">
      <c r="A48" s="310">
        <f t="shared" si="0"/>
        <v>44</v>
      </c>
      <c r="B48" s="310">
        <f t="shared" si="1"/>
        <v>48</v>
      </c>
      <c r="C48" s="4"/>
      <c r="D48" s="4"/>
      <c r="E48" s="1293" t="str">
        <f>'RFM input'!E48</f>
        <v>Asset Class 42</v>
      </c>
      <c r="F48" s="1294"/>
      <c r="G48" s="1295">
        <f>Asset42</f>
        <v>0</v>
      </c>
      <c r="H48" s="1296">
        <f>Asset42</f>
        <v>0</v>
      </c>
      <c r="I48" s="1296">
        <f>Asset42</f>
        <v>0</v>
      </c>
      <c r="J48" s="463">
        <f>HLOOKUP(IF('RFM input'!$AA$7="",5,'RFM input'!$AA$7),'Total RAB roll forward'!$I$528:$Q$579,A48,FALSE)</f>
        <v>0</v>
      </c>
      <c r="K48" s="464">
        <f>HLOOKUP(IF('RFM input'!$AA$7="",5,'RFM input'!$AA$7),'Total RAB roll forward'!$I$1104:$Q$1155,A48,FALSE)</f>
        <v>0</v>
      </c>
      <c r="L48" s="464">
        <f ca="1">IF(OR($K48&lt;0,AND($K48&gt;0,
(INDEX('RAB remaining lives'!$A$6:$W$2711,MATCH($E48,'RAB remaining lives'!$A$6:$A$2711,0)+ROWS('RAB remaining lives'!$B$13:$B$65)-1,MATCH($Q$7,'RAB remaining lives'!$A$6:$W$6,0)-1))=0)),MIN(INDEX('RFM input'!$L$7:$L$56,MATCH($E48,$E$7:$E$56,0),1),'RFM input'!$AA$7),
(INDEX('RAB remaining lives'!$A$6:$W$2711,MATCH($E48,'RAB remaining lives'!$A$6:$A$2711,0)+ROWS('RAB remaining lives'!$B$13:$B$65)-1,MATCH(($Q$7),'RAB remaining lives'!$A$6:$W$6,0)-1)))</f>
        <v>0</v>
      </c>
      <c r="M48" s="229"/>
      <c r="N48" s="466">
        <f>HLOOKUP(IF('RFM input'!$AA$7="",5,'RFM input'!$AA$7),'TAB roll forward'!$J$2:$R$57,B48,FALSE)</f>
        <v>0</v>
      </c>
      <c r="O48" s="464">
        <f ca="1">IF(OR($N48&lt;0,AND($N48&gt;0,(
INDEX('TAB remaining lives'!$A$6:$W$2706,MATCH($E48,'TAB remaining lives'!$A$6:$A$2706,0)+ROWS('TAB remaining lives'!$B$8:$B$60)-1,MATCH(($Q$7),'TAB remaining lives'!$A$6:$W$6,0)-1))=0)),MIN(INDEX('RFM input'!$Y$7:$Y$56,MATCH($E48,$E$7:$E$56,0),1),'RFM input'!$AA$7),
(INDEX('TAB remaining lives'!$A$6:$W$2706,MATCH($E48,'TAB remaining lives'!$A$6:$A$2706,0)+ROWS('TAB remaining lives'!$B$8:$B$60)-1,MATCH(($Q$7),'TAB remaining lives'!$A$6:$W$6,0)-1)))</f>
        <v>0</v>
      </c>
      <c r="P48" s="229"/>
      <c r="Q48" s="222"/>
      <c r="R48" s="7"/>
      <c r="S48" s="36"/>
      <c r="T48" s="106"/>
      <c r="U48" s="106"/>
      <c r="V48" s="106"/>
      <c r="W48" s="36"/>
      <c r="X48" s="36"/>
      <c r="Y48" s="36"/>
      <c r="Z48" s="36"/>
      <c r="AA48" s="249"/>
      <c r="AB48" s="1021"/>
      <c r="AC48" s="1021"/>
      <c r="AD48" s="1021"/>
      <c r="AE48" s="1021"/>
      <c r="AF48" s="1021"/>
    </row>
    <row r="49" spans="1:32" outlineLevel="1">
      <c r="A49" s="310">
        <f t="shared" si="0"/>
        <v>45</v>
      </c>
      <c r="B49" s="310">
        <f t="shared" si="1"/>
        <v>49</v>
      </c>
      <c r="C49" s="4"/>
      <c r="D49" s="4"/>
      <c r="E49" s="1293" t="str">
        <f>'RFM input'!E49</f>
        <v>Asset Class 43</v>
      </c>
      <c r="F49" s="1294"/>
      <c r="G49" s="1295">
        <f>Asset43</f>
        <v>0</v>
      </c>
      <c r="H49" s="1296">
        <f>Asset43</f>
        <v>0</v>
      </c>
      <c r="I49" s="1296">
        <f>Asset43</f>
        <v>0</v>
      </c>
      <c r="J49" s="463">
        <f>HLOOKUP(IF('RFM input'!$AA$7="",5,'RFM input'!$AA$7),'Total RAB roll forward'!$I$528:$Q$579,A49,FALSE)</f>
        <v>0</v>
      </c>
      <c r="K49" s="464">
        <f>HLOOKUP(IF('RFM input'!$AA$7="",5,'RFM input'!$AA$7),'Total RAB roll forward'!$I$1104:$Q$1155,A49,FALSE)</f>
        <v>0</v>
      </c>
      <c r="L49" s="464">
        <f ca="1">IF(OR($K49&lt;0,AND($K49&gt;0,
(INDEX('RAB remaining lives'!$A$6:$W$2711,MATCH($E49,'RAB remaining lives'!$A$6:$A$2711,0)+ROWS('RAB remaining lives'!$B$13:$B$65)-1,MATCH($Q$7,'RAB remaining lives'!$A$6:$W$6,0)-1))=0)),MIN(INDEX('RFM input'!$L$7:$L$56,MATCH($E49,$E$7:$E$56,0),1),'RFM input'!$AA$7),
(INDEX('RAB remaining lives'!$A$6:$W$2711,MATCH($E49,'RAB remaining lives'!$A$6:$A$2711,0)+ROWS('RAB remaining lives'!$B$13:$B$65)-1,MATCH(($Q$7),'RAB remaining lives'!$A$6:$W$6,0)-1)))</f>
        <v>0</v>
      </c>
      <c r="M49" s="229"/>
      <c r="N49" s="466">
        <f>HLOOKUP(IF('RFM input'!$AA$7="",5,'RFM input'!$AA$7),'TAB roll forward'!$J$2:$R$57,B49,FALSE)</f>
        <v>0</v>
      </c>
      <c r="O49" s="464">
        <f ca="1">IF(OR($N49&lt;0,AND($N49&gt;0,(
INDEX('TAB remaining lives'!$A$6:$W$2706,MATCH($E49,'TAB remaining lives'!$A$6:$A$2706,0)+ROWS('TAB remaining lives'!$B$8:$B$60)-1,MATCH(($Q$7),'TAB remaining lives'!$A$6:$W$6,0)-1))=0)),MIN(INDEX('RFM input'!$Y$7:$Y$56,MATCH($E49,$E$7:$E$56,0),1),'RFM input'!$AA$7),
(INDEX('TAB remaining lives'!$A$6:$W$2706,MATCH($E49,'TAB remaining lives'!$A$6:$A$2706,0)+ROWS('TAB remaining lives'!$B$8:$B$60)-1,MATCH(($Q$7),'TAB remaining lives'!$A$6:$W$6,0)-1)))</f>
        <v>0</v>
      </c>
      <c r="P49" s="229"/>
      <c r="Q49" s="222"/>
      <c r="R49" s="7"/>
      <c r="S49" s="36"/>
      <c r="T49" s="106"/>
      <c r="U49" s="106"/>
      <c r="V49" s="106"/>
      <c r="W49" s="36"/>
      <c r="X49" s="36"/>
      <c r="Y49" s="36"/>
      <c r="Z49" s="36"/>
      <c r="AA49" s="249"/>
      <c r="AB49" s="1021"/>
      <c r="AC49" s="1021"/>
      <c r="AD49" s="1021"/>
      <c r="AE49" s="1021"/>
      <c r="AF49" s="1021"/>
    </row>
    <row r="50" spans="1:32" outlineLevel="1">
      <c r="A50" s="310">
        <f t="shared" si="0"/>
        <v>46</v>
      </c>
      <c r="B50" s="310">
        <f t="shared" si="1"/>
        <v>50</v>
      </c>
      <c r="C50" s="4"/>
      <c r="D50" s="4"/>
      <c r="E50" s="1293" t="str">
        <f>'RFM input'!E50</f>
        <v>Asset Class 44</v>
      </c>
      <c r="F50" s="1294"/>
      <c r="G50" s="1295">
        <f>Asset44</f>
        <v>0</v>
      </c>
      <c r="H50" s="1296">
        <f>Asset44</f>
        <v>0</v>
      </c>
      <c r="I50" s="1296">
        <f>Asset44</f>
        <v>0</v>
      </c>
      <c r="J50" s="463">
        <f>HLOOKUP(IF('RFM input'!$AA$7="",5,'RFM input'!$AA$7),'Total RAB roll forward'!$I$528:$Q$579,A50,FALSE)</f>
        <v>0</v>
      </c>
      <c r="K50" s="464">
        <f>HLOOKUP(IF('RFM input'!$AA$7="",5,'RFM input'!$AA$7),'Total RAB roll forward'!$I$1104:$Q$1155,A50,FALSE)</f>
        <v>0</v>
      </c>
      <c r="L50" s="464">
        <f ca="1">IF(OR($K50&lt;0,AND($K50&gt;0,
(INDEX('RAB remaining lives'!$A$6:$W$2711,MATCH($E50,'RAB remaining lives'!$A$6:$A$2711,0)+ROWS('RAB remaining lives'!$B$13:$B$65)-1,MATCH($Q$7,'RAB remaining lives'!$A$6:$W$6,0)-1))=0)),MIN(INDEX('RFM input'!$L$7:$L$56,MATCH($E50,$E$7:$E$56,0),1),'RFM input'!$AA$7),
(INDEX('RAB remaining lives'!$A$6:$W$2711,MATCH($E50,'RAB remaining lives'!$A$6:$A$2711,0)+ROWS('RAB remaining lives'!$B$13:$B$65)-1,MATCH(($Q$7),'RAB remaining lives'!$A$6:$W$6,0)-1)))</f>
        <v>0</v>
      </c>
      <c r="M50" s="229"/>
      <c r="N50" s="466">
        <f>HLOOKUP(IF('RFM input'!$AA$7="",5,'RFM input'!$AA$7),'TAB roll forward'!$J$2:$R$57,B50,FALSE)</f>
        <v>0</v>
      </c>
      <c r="O50" s="464">
        <f ca="1">IF(OR($N50&lt;0,AND($N50&gt;0,(
INDEX('TAB remaining lives'!$A$6:$W$2706,MATCH($E50,'TAB remaining lives'!$A$6:$A$2706,0)+ROWS('TAB remaining lives'!$B$8:$B$60)-1,MATCH(($Q$7),'TAB remaining lives'!$A$6:$W$6,0)-1))=0)),MIN(INDEX('RFM input'!$Y$7:$Y$56,MATCH($E50,$E$7:$E$56,0),1),'RFM input'!$AA$7),
(INDEX('TAB remaining lives'!$A$6:$W$2706,MATCH($E50,'TAB remaining lives'!$A$6:$A$2706,0)+ROWS('TAB remaining lives'!$B$8:$B$60)-1,MATCH(($Q$7),'TAB remaining lives'!$A$6:$W$6,0)-1)))</f>
        <v>0</v>
      </c>
      <c r="P50" s="229"/>
      <c r="Q50" s="222"/>
      <c r="R50" s="7"/>
      <c r="S50" s="36"/>
      <c r="T50" s="106"/>
      <c r="U50" s="106"/>
      <c r="V50" s="106"/>
      <c r="W50" s="36"/>
      <c r="X50" s="36"/>
      <c r="Y50" s="36"/>
      <c r="Z50" s="36"/>
      <c r="AA50" s="249"/>
      <c r="AB50" s="1021"/>
      <c r="AC50" s="1021"/>
      <c r="AD50" s="1021"/>
      <c r="AE50" s="1021"/>
      <c r="AF50" s="1021"/>
    </row>
    <row r="51" spans="1:32" outlineLevel="1">
      <c r="A51" s="310">
        <f t="shared" si="0"/>
        <v>47</v>
      </c>
      <c r="B51" s="310">
        <f t="shared" si="1"/>
        <v>51</v>
      </c>
      <c r="C51" s="4"/>
      <c r="D51" s="4"/>
      <c r="E51" s="1293" t="str">
        <f>'RFM input'!E51</f>
        <v>Asset Class 45</v>
      </c>
      <c r="F51" s="1294"/>
      <c r="G51" s="1295">
        <f>Asset45</f>
        <v>0</v>
      </c>
      <c r="H51" s="1296">
        <f>Asset45</f>
        <v>0</v>
      </c>
      <c r="I51" s="1296">
        <f>Asset45</f>
        <v>0</v>
      </c>
      <c r="J51" s="463">
        <f>HLOOKUP(IF('RFM input'!$AA$7="",5,'RFM input'!$AA$7),'Total RAB roll forward'!$I$528:$Q$579,A51,FALSE)</f>
        <v>0</v>
      </c>
      <c r="K51" s="464">
        <f>HLOOKUP(IF('RFM input'!$AA$7="",5,'RFM input'!$AA$7),'Total RAB roll forward'!$I$1104:$Q$1155,A51,FALSE)</f>
        <v>0</v>
      </c>
      <c r="L51" s="464">
        <f ca="1">IF(OR($K51&lt;0,AND($K51&gt;0,
(INDEX('RAB remaining lives'!$A$6:$W$2711,MATCH($E51,'RAB remaining lives'!$A$6:$A$2711,0)+ROWS('RAB remaining lives'!$B$13:$B$65)-1,MATCH($Q$7,'RAB remaining lives'!$A$6:$W$6,0)-1))=0)),MIN(INDEX('RFM input'!$L$7:$L$56,MATCH($E51,$E$7:$E$56,0),1),'RFM input'!$AA$7),
(INDEX('RAB remaining lives'!$A$6:$W$2711,MATCH($E51,'RAB remaining lives'!$A$6:$A$2711,0)+ROWS('RAB remaining lives'!$B$13:$B$65)-1,MATCH(($Q$7),'RAB remaining lives'!$A$6:$W$6,0)-1)))</f>
        <v>0</v>
      </c>
      <c r="M51" s="229"/>
      <c r="N51" s="466">
        <f>HLOOKUP(IF('RFM input'!$AA$7="",5,'RFM input'!$AA$7),'TAB roll forward'!$J$2:$R$57,B51,FALSE)</f>
        <v>0</v>
      </c>
      <c r="O51" s="464">
        <f ca="1">IF(OR($N51&lt;0,AND($N51&gt;0,(
INDEX('TAB remaining lives'!$A$6:$W$2706,MATCH($E51,'TAB remaining lives'!$A$6:$A$2706,0)+ROWS('TAB remaining lives'!$B$8:$B$60)-1,MATCH(($Q$7),'TAB remaining lives'!$A$6:$W$6,0)-1))=0)),MIN(INDEX('RFM input'!$Y$7:$Y$56,MATCH($E51,$E$7:$E$56,0),1),'RFM input'!$AA$7),
(INDEX('TAB remaining lives'!$A$6:$W$2706,MATCH($E51,'TAB remaining lives'!$A$6:$A$2706,0)+ROWS('TAB remaining lives'!$B$8:$B$60)-1,MATCH(($Q$7),'TAB remaining lives'!$A$6:$W$6,0)-1)))</f>
        <v>0</v>
      </c>
      <c r="P51" s="229"/>
      <c r="Q51" s="222"/>
      <c r="R51" s="7"/>
      <c r="S51" s="36"/>
      <c r="T51" s="106"/>
      <c r="U51" s="106"/>
      <c r="V51" s="106"/>
      <c r="W51" s="36"/>
      <c r="X51" s="36"/>
      <c r="Y51" s="36"/>
      <c r="Z51" s="36"/>
      <c r="AA51" s="249"/>
      <c r="AB51" s="1021"/>
      <c r="AC51" s="1021"/>
      <c r="AD51" s="1021"/>
      <c r="AE51" s="1021"/>
      <c r="AF51" s="1021"/>
    </row>
    <row r="52" spans="1:32" outlineLevel="1">
      <c r="A52" s="310">
        <f t="shared" si="0"/>
        <v>48</v>
      </c>
      <c r="B52" s="310">
        <f t="shared" si="1"/>
        <v>52</v>
      </c>
      <c r="C52" s="4"/>
      <c r="D52" s="4"/>
      <c r="E52" s="1293" t="str">
        <f>'RFM input'!E52</f>
        <v>Asset Class 46</v>
      </c>
      <c r="F52" s="1294"/>
      <c r="G52" s="1295">
        <f>Asset46</f>
        <v>0</v>
      </c>
      <c r="H52" s="1296">
        <f>Asset46</f>
        <v>0</v>
      </c>
      <c r="I52" s="1296">
        <f>Asset46</f>
        <v>0</v>
      </c>
      <c r="J52" s="463">
        <f>HLOOKUP(IF('RFM input'!$AA$7="",5,'RFM input'!$AA$7),'Total RAB roll forward'!$I$528:$Q$579,A52,FALSE)</f>
        <v>0</v>
      </c>
      <c r="K52" s="464">
        <f>HLOOKUP(IF('RFM input'!$AA$7="",5,'RFM input'!$AA$7),'Total RAB roll forward'!$I$1104:$Q$1155,A52,FALSE)</f>
        <v>0</v>
      </c>
      <c r="L52" s="464">
        <f ca="1">IF(OR($K52&lt;0,AND($K52&gt;0,
(INDEX('RAB remaining lives'!$A$6:$W$2711,MATCH($E52,'RAB remaining lives'!$A$6:$A$2711,0)+ROWS('RAB remaining lives'!$B$13:$B$65)-1,MATCH($Q$7,'RAB remaining lives'!$A$6:$W$6,0)-1))=0)),MIN(INDEX('RFM input'!$L$7:$L$56,MATCH($E52,$E$7:$E$56,0),1),'RFM input'!$AA$7),
(INDEX('RAB remaining lives'!$A$6:$W$2711,MATCH($E52,'RAB remaining lives'!$A$6:$A$2711,0)+ROWS('RAB remaining lives'!$B$13:$B$65)-1,MATCH(($Q$7),'RAB remaining lives'!$A$6:$W$6,0)-1)))</f>
        <v>0</v>
      </c>
      <c r="M52" s="229"/>
      <c r="N52" s="466">
        <f>HLOOKUP(IF('RFM input'!$AA$7="",5,'RFM input'!$AA$7),'TAB roll forward'!$J$2:$R$57,B52,FALSE)</f>
        <v>0</v>
      </c>
      <c r="O52" s="464">
        <f ca="1">IF(OR($N52&lt;0,AND($N52&gt;0,(
INDEX('TAB remaining lives'!$A$6:$W$2706,MATCH($E52,'TAB remaining lives'!$A$6:$A$2706,0)+ROWS('TAB remaining lives'!$B$8:$B$60)-1,MATCH(($Q$7),'TAB remaining lives'!$A$6:$W$6,0)-1))=0)),MIN(INDEX('RFM input'!$Y$7:$Y$56,MATCH($E52,$E$7:$E$56,0),1),'RFM input'!$AA$7),
(INDEX('TAB remaining lives'!$A$6:$W$2706,MATCH($E52,'TAB remaining lives'!$A$6:$A$2706,0)+ROWS('TAB remaining lives'!$B$8:$B$60)-1,MATCH(($Q$7),'TAB remaining lives'!$A$6:$W$6,0)-1)))</f>
        <v>0</v>
      </c>
      <c r="P52" s="229"/>
      <c r="Q52" s="222"/>
      <c r="R52" s="7"/>
      <c r="S52" s="36"/>
      <c r="T52" s="106"/>
      <c r="U52" s="106"/>
      <c r="V52" s="106"/>
      <c r="W52" s="36"/>
      <c r="X52" s="36"/>
      <c r="Y52" s="36"/>
      <c r="Z52" s="36"/>
      <c r="AA52" s="249"/>
      <c r="AB52" s="1021"/>
      <c r="AC52" s="1021"/>
      <c r="AD52" s="1021"/>
      <c r="AE52" s="1021"/>
      <c r="AF52" s="1021"/>
    </row>
    <row r="53" spans="1:32" outlineLevel="1">
      <c r="A53" s="310">
        <f t="shared" si="0"/>
        <v>49</v>
      </c>
      <c r="B53" s="310">
        <f t="shared" si="1"/>
        <v>53</v>
      </c>
      <c r="C53" s="4"/>
      <c r="D53" s="4"/>
      <c r="E53" s="1293" t="str">
        <f>'RFM input'!E53</f>
        <v>Asset Class 47</v>
      </c>
      <c r="F53" s="1294"/>
      <c r="G53" s="1295">
        <f>Asset47</f>
        <v>0</v>
      </c>
      <c r="H53" s="1296">
        <f>Asset47</f>
        <v>0</v>
      </c>
      <c r="I53" s="1296">
        <f>Asset47</f>
        <v>0</v>
      </c>
      <c r="J53" s="463">
        <f>HLOOKUP(IF('RFM input'!$AA$7="",5,'RFM input'!$AA$7),'Total RAB roll forward'!$I$528:$Q$579,A53,FALSE)</f>
        <v>0</v>
      </c>
      <c r="K53" s="464">
        <f>HLOOKUP(IF('RFM input'!$AA$7="",5,'RFM input'!$AA$7),'Total RAB roll forward'!$I$1104:$Q$1155,A53,FALSE)</f>
        <v>0</v>
      </c>
      <c r="L53" s="464">
        <f ca="1">IF(OR($K53&lt;0,AND($K53&gt;0,
(INDEX('RAB remaining lives'!$A$6:$W$2711,MATCH($E53,'RAB remaining lives'!$A$6:$A$2711,0)+ROWS('RAB remaining lives'!$B$13:$B$65)-1,MATCH($Q$7,'RAB remaining lives'!$A$6:$W$6,0)-1))=0)),MIN(INDEX('RFM input'!$L$7:$L$56,MATCH($E53,$E$7:$E$56,0),1),'RFM input'!$AA$7),
(INDEX('RAB remaining lives'!$A$6:$W$2711,MATCH($E53,'RAB remaining lives'!$A$6:$A$2711,0)+ROWS('RAB remaining lives'!$B$13:$B$65)-1,MATCH(($Q$7),'RAB remaining lives'!$A$6:$W$6,0)-1)))</f>
        <v>0</v>
      </c>
      <c r="M53" s="229"/>
      <c r="N53" s="466">
        <f>HLOOKUP(IF('RFM input'!$AA$7="",5,'RFM input'!$AA$7),'TAB roll forward'!$J$2:$R$57,B53,FALSE)</f>
        <v>0</v>
      </c>
      <c r="O53" s="464">
        <f ca="1">IF(OR($N53&lt;0,AND($N53&gt;0,(
INDEX('TAB remaining lives'!$A$6:$W$2706,MATCH($E53,'TAB remaining lives'!$A$6:$A$2706,0)+ROWS('TAB remaining lives'!$B$8:$B$60)-1,MATCH(($Q$7),'TAB remaining lives'!$A$6:$W$6,0)-1))=0)),MIN(INDEX('RFM input'!$Y$7:$Y$56,MATCH($E53,$E$7:$E$56,0),1),'RFM input'!$AA$7),
(INDEX('TAB remaining lives'!$A$6:$W$2706,MATCH($E53,'TAB remaining lives'!$A$6:$A$2706,0)+ROWS('TAB remaining lives'!$B$8:$B$60)-1,MATCH(($Q$7),'TAB remaining lives'!$A$6:$W$6,0)-1)))</f>
        <v>0</v>
      </c>
      <c r="P53" s="229"/>
      <c r="Q53" s="222"/>
      <c r="R53" s="7"/>
      <c r="S53" s="36"/>
      <c r="T53" s="106"/>
      <c r="U53" s="106"/>
      <c r="V53" s="106"/>
      <c r="W53" s="36"/>
      <c r="X53" s="36"/>
      <c r="Y53" s="36"/>
      <c r="Z53" s="36"/>
      <c r="AA53" s="249"/>
      <c r="AB53" s="1021"/>
      <c r="AC53" s="1021"/>
      <c r="AD53" s="1021"/>
      <c r="AE53" s="1021"/>
      <c r="AF53" s="1021"/>
    </row>
    <row r="54" spans="1:32" outlineLevel="1">
      <c r="A54" s="310">
        <f t="shared" si="0"/>
        <v>50</v>
      </c>
      <c r="B54" s="310">
        <f t="shared" si="1"/>
        <v>54</v>
      </c>
      <c r="C54" s="4"/>
      <c r="D54" s="4"/>
      <c r="E54" s="1293" t="str">
        <f>'RFM input'!E54</f>
        <v>Asset Class 48</v>
      </c>
      <c r="F54" s="1294"/>
      <c r="G54" s="1295">
        <f>Asset48</f>
        <v>0</v>
      </c>
      <c r="H54" s="1296">
        <f>Asset48</f>
        <v>0</v>
      </c>
      <c r="I54" s="1296">
        <f>Asset48</f>
        <v>0</v>
      </c>
      <c r="J54" s="463">
        <f>HLOOKUP(IF('RFM input'!$AA$7="",5,'RFM input'!$AA$7),'Total RAB roll forward'!$I$528:$Q$579,A54,FALSE)</f>
        <v>0</v>
      </c>
      <c r="K54" s="464">
        <f>HLOOKUP(IF('RFM input'!$AA$7="",5,'RFM input'!$AA$7),'Total RAB roll forward'!$I$1104:$Q$1155,A54,FALSE)</f>
        <v>0</v>
      </c>
      <c r="L54" s="464">
        <f ca="1">IF(OR($K54&lt;0,AND($K54&gt;0,
(INDEX('RAB remaining lives'!$A$6:$W$2711,MATCH($E54,'RAB remaining lives'!$A$6:$A$2711,0)+ROWS('RAB remaining lives'!$B$13:$B$65)-1,MATCH($Q$7,'RAB remaining lives'!$A$6:$W$6,0)-1))=0)),MIN(INDEX('RFM input'!$L$7:$L$56,MATCH($E54,$E$7:$E$56,0),1),'RFM input'!$AA$7),
(INDEX('RAB remaining lives'!$A$6:$W$2711,MATCH($E54,'RAB remaining lives'!$A$6:$A$2711,0)+ROWS('RAB remaining lives'!$B$13:$B$65)-1,MATCH(($Q$7),'RAB remaining lives'!$A$6:$W$6,0)-1)))</f>
        <v>0</v>
      </c>
      <c r="M54" s="229"/>
      <c r="N54" s="466">
        <f>HLOOKUP(IF('RFM input'!$AA$7="",5,'RFM input'!$AA$7),'TAB roll forward'!$J$2:$R$57,B54,FALSE)</f>
        <v>0</v>
      </c>
      <c r="O54" s="464">
        <f ca="1">IF(OR($N54&lt;0,AND($N54&gt;0,(
INDEX('TAB remaining lives'!$A$6:$W$2706,MATCH($E54,'TAB remaining lives'!$A$6:$A$2706,0)+ROWS('TAB remaining lives'!$B$8:$B$60)-1,MATCH(($Q$7),'TAB remaining lives'!$A$6:$W$6,0)-1))=0)),MIN(INDEX('RFM input'!$Y$7:$Y$56,MATCH($E54,$E$7:$E$56,0),1),'RFM input'!$AA$7),
(INDEX('TAB remaining lives'!$A$6:$W$2706,MATCH($E54,'TAB remaining lives'!$A$6:$A$2706,0)+ROWS('TAB remaining lives'!$B$8:$B$60)-1,MATCH(($Q$7),'TAB remaining lives'!$A$6:$W$6,0)-1)))</f>
        <v>0</v>
      </c>
      <c r="P54" s="229"/>
      <c r="Q54" s="222"/>
      <c r="R54" s="7"/>
      <c r="S54" s="36"/>
      <c r="T54" s="106"/>
      <c r="U54" s="106"/>
      <c r="V54" s="106"/>
      <c r="W54" s="36"/>
      <c r="X54" s="36"/>
      <c r="Y54" s="36"/>
      <c r="Z54" s="36"/>
      <c r="AA54" s="249"/>
      <c r="AB54" s="1021"/>
      <c r="AC54" s="1021"/>
      <c r="AD54" s="1021"/>
      <c r="AE54" s="1021"/>
      <c r="AF54" s="1021"/>
    </row>
    <row r="55" spans="1:32" outlineLevel="1">
      <c r="A55" s="310">
        <f t="shared" si="0"/>
        <v>51</v>
      </c>
      <c r="B55" s="310">
        <f t="shared" si="1"/>
        <v>55</v>
      </c>
      <c r="C55" s="4"/>
      <c r="D55" s="4"/>
      <c r="E55" s="1293" t="str">
        <f>'RFM input'!E55</f>
        <v>Asset Class 49</v>
      </c>
      <c r="F55" s="1294"/>
      <c r="G55" s="1295">
        <f>Asset49</f>
        <v>0</v>
      </c>
      <c r="H55" s="1296">
        <f>Asset49</f>
        <v>0</v>
      </c>
      <c r="I55" s="1296">
        <f>Asset49</f>
        <v>0</v>
      </c>
      <c r="J55" s="463">
        <f>HLOOKUP(IF('RFM input'!$AA$7="",5,'RFM input'!$AA$7),'Total RAB roll forward'!$I$528:$Q$579,A55,FALSE)</f>
        <v>0</v>
      </c>
      <c r="K55" s="464">
        <f>HLOOKUP(IF('RFM input'!$AA$7="",5,'RFM input'!$AA$7),'Total RAB roll forward'!$I$1104:$Q$1155,A55,FALSE)</f>
        <v>0</v>
      </c>
      <c r="L55" s="464">
        <f ca="1">IF(OR($K55&lt;0,AND($K55&gt;0,
(INDEX('RAB remaining lives'!$A$6:$W$2711,MATCH($E55,'RAB remaining lives'!$A$6:$A$2711,0)+ROWS('RAB remaining lives'!$B$13:$B$65)-1,MATCH($Q$7,'RAB remaining lives'!$A$6:$W$6,0)-1))=0)),MIN(INDEX('RFM input'!$L$7:$L$56,MATCH($E55,$E$7:$E$56,0),1),'RFM input'!$AA$7),
(INDEX('RAB remaining lives'!$A$6:$W$2711,MATCH($E55,'RAB remaining lives'!$A$6:$A$2711,0)+ROWS('RAB remaining lives'!$B$13:$B$65)-1,MATCH(($Q$7),'RAB remaining lives'!$A$6:$W$6,0)-1)))</f>
        <v>0</v>
      </c>
      <c r="M55" s="229"/>
      <c r="N55" s="466">
        <f>HLOOKUP(IF('RFM input'!$AA$7="",5,'RFM input'!$AA$7),'TAB roll forward'!$J$2:$R$57,B55,FALSE)</f>
        <v>0</v>
      </c>
      <c r="O55" s="464">
        <f ca="1">IF(OR($N55&lt;0,AND($N55&gt;0,(
INDEX('TAB remaining lives'!$A$6:$W$2706,MATCH($E55,'TAB remaining lives'!$A$6:$A$2706,0)+ROWS('TAB remaining lives'!$B$8:$B$60)-1,MATCH(($Q$7),'TAB remaining lives'!$A$6:$W$6,0)-1))=0)),MIN(INDEX('RFM input'!$Y$7:$Y$56,MATCH($E55,$E$7:$E$56,0),1),'RFM input'!$AA$7),
(INDEX('TAB remaining lives'!$A$6:$W$2706,MATCH($E55,'TAB remaining lives'!$A$6:$A$2706,0)+ROWS('TAB remaining lives'!$B$8:$B$60)-1,MATCH(($Q$7),'TAB remaining lives'!$A$6:$W$6,0)-1)))</f>
        <v>0</v>
      </c>
      <c r="P55" s="229"/>
      <c r="Q55" s="222"/>
      <c r="R55" s="7"/>
      <c r="S55" s="36"/>
      <c r="T55" s="106"/>
      <c r="U55" s="106"/>
      <c r="V55" s="106"/>
      <c r="W55" s="36"/>
      <c r="X55" s="36"/>
      <c r="Y55" s="36"/>
      <c r="Z55" s="36"/>
      <c r="AA55" s="249"/>
      <c r="AB55" s="1021"/>
      <c r="AC55" s="1021"/>
      <c r="AD55" s="1021"/>
      <c r="AE55" s="1021"/>
      <c r="AF55" s="1021"/>
    </row>
    <row r="56" spans="1:32">
      <c r="A56" s="310">
        <f t="shared" si="0"/>
        <v>52</v>
      </c>
      <c r="B56" s="310">
        <f t="shared" si="1"/>
        <v>56</v>
      </c>
      <c r="C56" s="4"/>
      <c r="D56" s="4"/>
      <c r="E56" s="1293" t="str">
        <f>'RFM input'!E56</f>
        <v>Asset Class 50</v>
      </c>
      <c r="F56" s="1294"/>
      <c r="G56" s="1295" t="str">
        <f>Asset50</f>
        <v>Equity raising costs</v>
      </c>
      <c r="H56" s="1296" t="str">
        <f>Asset50</f>
        <v>Equity raising costs</v>
      </c>
      <c r="I56" s="1296" t="str">
        <f>Asset50</f>
        <v>Equity raising costs</v>
      </c>
      <c r="J56" s="463">
        <f>HLOOKUP(IF('RFM input'!$AA$7="",5,'RFM input'!$AA$7),'Total RAB roll forward'!$I$528:$Q$579,A56,FALSE)</f>
        <v>0</v>
      </c>
      <c r="K56" s="464">
        <f>HLOOKUP(IF('RFM input'!$AA$7="",5,'RFM input'!$AA$7),'Total RAB roll forward'!$I$1104:$Q$1155,A56,FALSE)</f>
        <v>0</v>
      </c>
      <c r="L56" s="464">
        <f ca="1">IF(OR($K56&lt;0,AND($K56&gt;0,
(INDEX('RAB remaining lives'!$A$6:$W$2711,MATCH($E56,'RAB remaining lives'!$A$6:$A$2711,0)+ROWS('RAB remaining lives'!$B$13:$B$65)-1,MATCH($Q$7,'RAB remaining lives'!$A$6:$W$6,0)-1))=0)),MIN(INDEX('RFM input'!$L$7:$L$56,MATCH($E56,$E$7:$E$56,0),1),'RFM input'!$AA$7),
(INDEX('RAB remaining lives'!$A$6:$W$2711,MATCH($E56,'RAB remaining lives'!$A$6:$A$2711,0)+ROWS('RAB remaining lives'!$B$13:$B$65)-1,MATCH(($Q$7),'RAB remaining lives'!$A$6:$W$6,0)-1)))</f>
        <v>0</v>
      </c>
      <c r="M56" s="229"/>
      <c r="N56" s="466">
        <f>HLOOKUP(IF('RFM input'!$AA$7="",5,'RFM input'!$AA$7),'TAB roll forward'!$J$2:$R$57,B56,FALSE)</f>
        <v>0</v>
      </c>
      <c r="O56" s="464">
        <f ca="1">IF(OR($N56&lt;0,AND($N56&gt;0,(
INDEX('TAB remaining lives'!$A$6:$W$2706,MATCH($E56,'TAB remaining lives'!$A$6:$A$2706,0)+ROWS('TAB remaining lives'!$B$8:$B$60)-1,MATCH(($Q$7),'TAB remaining lives'!$A$6:$W$6,0)-1))=0)),MIN(INDEX('RFM input'!$Y$7:$Y$56,MATCH($E56,$E$7:$E$56,0),1),'RFM input'!$AA$7),
(INDEX('TAB remaining lives'!$A$6:$W$2706,MATCH($E56,'TAB remaining lives'!$A$6:$A$2706,0)+ROWS('TAB remaining lives'!$B$8:$B$60)-1,MATCH(($Q$7),'TAB remaining lives'!$A$6:$W$6,0)-1)))</f>
        <v>0</v>
      </c>
      <c r="P56" s="229"/>
      <c r="Q56" s="222"/>
      <c r="R56" s="7"/>
      <c r="S56" s="36"/>
      <c r="T56" s="106"/>
      <c r="U56" s="106"/>
      <c r="V56" s="106"/>
      <c r="W56" s="36"/>
      <c r="X56" s="36"/>
      <c r="Y56" s="36"/>
      <c r="Z56" s="36"/>
      <c r="AA56" s="249"/>
      <c r="AB56" s="1021"/>
      <c r="AC56" s="1021"/>
      <c r="AD56" s="1021"/>
      <c r="AE56" s="1021"/>
      <c r="AF56" s="1021"/>
    </row>
    <row r="57" spans="1:32">
      <c r="A57" s="4"/>
      <c r="B57" s="4"/>
      <c r="C57" s="4"/>
      <c r="D57" s="4"/>
      <c r="E57" s="106" t="s">
        <v>18</v>
      </c>
      <c r="F57" s="28"/>
      <c r="G57" s="212"/>
      <c r="H57" s="214"/>
      <c r="I57" s="213"/>
      <c r="J57" s="248">
        <f>SUM(J7:J56)</f>
        <v>753.0076657520317</v>
      </c>
      <c r="K57" s="248">
        <f>SUM(K7:K56)</f>
        <v>755.38906710174626</v>
      </c>
      <c r="L57" s="213"/>
      <c r="M57" s="102"/>
      <c r="N57" s="28">
        <f>SUM(N7:N56)</f>
        <v>301.5646392845652</v>
      </c>
      <c r="O57" s="4"/>
      <c r="P57" s="4"/>
      <c r="Q57" s="4"/>
      <c r="R57" s="4"/>
      <c r="S57" s="36"/>
      <c r="T57" s="36"/>
      <c r="U57" s="36"/>
      <c r="V57" s="36"/>
      <c r="W57" s="36"/>
      <c r="X57" s="36"/>
      <c r="Y57" s="36"/>
      <c r="Z57" s="36"/>
      <c r="AA57" s="249"/>
      <c r="AB57" s="1021"/>
      <c r="AC57" s="1021"/>
      <c r="AD57" s="1021"/>
      <c r="AE57" s="1021"/>
      <c r="AF57" s="1021"/>
    </row>
    <row r="58" spans="1:32">
      <c r="A58" s="4"/>
      <c r="B58" s="4"/>
      <c r="C58" s="4"/>
      <c r="D58" s="4"/>
      <c r="E58" s="28"/>
      <c r="F58" s="28"/>
      <c r="G58" s="212"/>
      <c r="H58" s="214"/>
      <c r="I58" s="213"/>
      <c r="J58" s="213"/>
      <c r="K58" s="214"/>
      <c r="L58" s="213"/>
      <c r="M58" s="102"/>
      <c r="N58" s="4"/>
      <c r="O58" s="4"/>
      <c r="P58" s="4"/>
      <c r="Q58" s="4"/>
      <c r="R58" s="4"/>
      <c r="S58" s="36"/>
      <c r="T58" s="36"/>
      <c r="U58" s="36"/>
      <c r="V58" s="36"/>
      <c r="W58" s="36"/>
      <c r="X58" s="36"/>
      <c r="Y58" s="36"/>
      <c r="Z58" s="36"/>
      <c r="AA58" s="249"/>
      <c r="AB58" s="1021"/>
      <c r="AC58" s="1021"/>
      <c r="AD58" s="1021"/>
      <c r="AE58" s="1021"/>
      <c r="AF58" s="1021"/>
    </row>
    <row r="59" spans="1:32">
      <c r="A59" s="4"/>
      <c r="B59" s="4"/>
      <c r="C59" s="4"/>
      <c r="D59" s="4"/>
      <c r="E59" s="28"/>
      <c r="F59" s="28"/>
      <c r="G59" s="212"/>
      <c r="H59" s="214"/>
      <c r="I59" s="213"/>
      <c r="J59" s="213"/>
      <c r="K59" s="214"/>
      <c r="L59" s="213"/>
      <c r="M59" s="102"/>
      <c r="N59" s="4"/>
      <c r="O59" s="4"/>
      <c r="P59" s="4"/>
      <c r="Q59" s="4"/>
      <c r="R59" s="4"/>
      <c r="S59" s="36"/>
      <c r="T59" s="36"/>
      <c r="U59" s="36"/>
      <c r="V59" s="36"/>
      <c r="W59" s="36"/>
      <c r="X59" s="36"/>
      <c r="Y59" s="36"/>
      <c r="Z59" s="36"/>
      <c r="AA59" s="249"/>
      <c r="AB59" s="1021"/>
      <c r="AC59" s="1021"/>
      <c r="AD59" s="1021"/>
      <c r="AE59" s="1021"/>
      <c r="AF59" s="1021"/>
    </row>
    <row r="60" spans="1:32">
      <c r="A60" s="4"/>
      <c r="B60" s="4"/>
      <c r="C60" s="4"/>
      <c r="D60" s="4"/>
      <c r="E60" s="28"/>
      <c r="F60" s="28"/>
      <c r="G60" s="212"/>
      <c r="H60" s="214"/>
      <c r="I60" s="213"/>
      <c r="J60" s="213"/>
      <c r="K60" s="214"/>
      <c r="L60" s="213"/>
      <c r="M60" s="102"/>
      <c r="N60" s="4"/>
      <c r="O60" s="4"/>
      <c r="P60" s="4"/>
      <c r="Q60" s="4"/>
      <c r="R60" s="4"/>
      <c r="S60" s="36"/>
      <c r="T60" s="36"/>
      <c r="U60" s="36"/>
      <c r="V60" s="36"/>
      <c r="W60" s="36"/>
      <c r="X60" s="36"/>
      <c r="Y60" s="36"/>
      <c r="Z60" s="36"/>
      <c r="AA60" s="249"/>
      <c r="AB60" s="1021"/>
      <c r="AC60" s="1021"/>
      <c r="AD60" s="1021"/>
      <c r="AE60" s="1021"/>
      <c r="AF60" s="1021"/>
    </row>
    <row r="61" spans="1:32">
      <c r="A61" s="4"/>
      <c r="B61" s="4"/>
      <c r="C61" s="4"/>
      <c r="D61" s="4"/>
      <c r="E61" s="28"/>
      <c r="F61" s="28"/>
      <c r="G61" s="212"/>
      <c r="H61" s="214"/>
      <c r="I61" s="213"/>
      <c r="J61" s="213"/>
      <c r="K61" s="214"/>
      <c r="L61" s="213"/>
      <c r="M61" s="102"/>
      <c r="N61" s="4"/>
      <c r="O61" s="4"/>
      <c r="P61" s="4"/>
      <c r="Q61" s="4"/>
      <c r="R61" s="4"/>
      <c r="S61" s="36"/>
      <c r="T61" s="36"/>
      <c r="U61" s="36"/>
      <c r="V61" s="36"/>
      <c r="W61" s="36"/>
      <c r="X61" s="36"/>
      <c r="Y61" s="36"/>
      <c r="Z61" s="36"/>
      <c r="AA61" s="249"/>
    </row>
    <row r="62" spans="1:32">
      <c r="A62" s="4"/>
      <c r="B62" s="4"/>
      <c r="C62" s="4"/>
      <c r="D62" s="4"/>
      <c r="E62" s="28"/>
      <c r="F62" s="28"/>
      <c r="G62" s="212"/>
      <c r="H62" s="214"/>
      <c r="I62" s="213"/>
      <c r="J62" s="213"/>
      <c r="K62" s="214"/>
      <c r="L62" s="213"/>
      <c r="M62" s="102"/>
      <c r="N62" s="4"/>
      <c r="O62" s="4"/>
      <c r="P62" s="4"/>
      <c r="Q62" s="4"/>
      <c r="R62" s="4"/>
      <c r="S62" s="36"/>
      <c r="T62" s="36"/>
      <c r="U62" s="36"/>
      <c r="V62" s="36"/>
      <c r="W62" s="36"/>
      <c r="X62" s="36"/>
      <c r="Y62" s="36"/>
      <c r="Z62" s="36"/>
      <c r="AA62" s="249"/>
    </row>
    <row r="63" spans="1:32">
      <c r="A63" s="4"/>
      <c r="B63" s="4"/>
      <c r="C63" s="4"/>
      <c r="D63" s="4"/>
      <c r="E63" s="28"/>
      <c r="F63" s="28"/>
      <c r="G63" s="212"/>
      <c r="H63" s="214"/>
      <c r="I63" s="213"/>
      <c r="J63" s="213"/>
      <c r="K63" s="214"/>
      <c r="L63" s="213"/>
      <c r="M63" s="102"/>
      <c r="N63" s="4"/>
      <c r="O63" s="4"/>
      <c r="P63" s="4"/>
      <c r="Q63" s="4"/>
      <c r="R63" s="4"/>
      <c r="S63" s="36"/>
      <c r="T63" s="36"/>
      <c r="U63" s="36"/>
      <c r="V63" s="36"/>
      <c r="W63" s="36"/>
      <c r="X63" s="36"/>
      <c r="Y63" s="36"/>
      <c r="Z63" s="36"/>
      <c r="AA63" s="249"/>
    </row>
    <row r="64" spans="1:32">
      <c r="A64" s="4"/>
      <c r="B64" s="4"/>
      <c r="C64" s="4"/>
      <c r="D64" s="4"/>
      <c r="E64" s="28"/>
      <c r="F64" s="28"/>
      <c r="G64" s="472"/>
      <c r="H64" s="309"/>
      <c r="I64" s="473"/>
      <c r="J64" s="473"/>
      <c r="K64" s="309"/>
      <c r="L64" s="473"/>
      <c r="M64" s="308"/>
      <c r="N64" s="249"/>
      <c r="O64" s="249"/>
      <c r="P64" s="249"/>
      <c r="Q64" s="249"/>
      <c r="R64" s="249"/>
      <c r="S64" s="253"/>
      <c r="T64" s="253"/>
      <c r="U64" s="253"/>
      <c r="V64" s="253"/>
      <c r="W64" s="253"/>
      <c r="X64" s="253"/>
      <c r="Y64" s="253"/>
      <c r="Z64" s="253"/>
      <c r="AA64" s="249"/>
    </row>
    <row r="65" spans="7:27">
      <c r="G65" s="249"/>
      <c r="H65" s="249"/>
      <c r="I65" s="249"/>
      <c r="J65" s="249"/>
      <c r="K65" s="249"/>
      <c r="L65" s="249"/>
      <c r="M65" s="249"/>
      <c r="N65" s="249"/>
      <c r="O65" s="249"/>
      <c r="P65" s="249"/>
      <c r="Q65" s="249"/>
      <c r="R65" s="249"/>
      <c r="S65" s="249"/>
      <c r="T65" s="249"/>
      <c r="U65" s="249"/>
      <c r="V65" s="249"/>
      <c r="W65" s="249"/>
      <c r="X65" s="249"/>
      <c r="Y65" s="249"/>
      <c r="Z65" s="249"/>
      <c r="AA65" s="249"/>
    </row>
    <row r="66" spans="7:27">
      <c r="G66" s="249"/>
      <c r="H66" s="249"/>
      <c r="I66" s="249"/>
      <c r="J66" s="249"/>
      <c r="K66" s="249"/>
      <c r="L66" s="249"/>
      <c r="M66" s="249"/>
      <c r="N66" s="249"/>
      <c r="O66" s="249"/>
      <c r="P66" s="249"/>
      <c r="Q66" s="249"/>
      <c r="R66" s="249"/>
      <c r="S66" s="249"/>
      <c r="T66" s="249"/>
      <c r="U66" s="249"/>
      <c r="V66" s="249"/>
      <c r="W66" s="249"/>
      <c r="X66" s="249"/>
      <c r="Y66" s="249"/>
      <c r="Z66" s="249"/>
      <c r="AA66" s="249"/>
    </row>
    <row r="67" spans="7:27">
      <c r="G67" s="249"/>
      <c r="H67" s="249"/>
      <c r="I67" s="249"/>
      <c r="J67" s="249"/>
      <c r="K67" s="249"/>
      <c r="L67" s="249"/>
      <c r="M67" s="249"/>
      <c r="N67" s="249"/>
      <c r="O67" s="249"/>
      <c r="P67" s="249"/>
      <c r="Q67" s="249"/>
      <c r="R67" s="249"/>
      <c r="S67" s="249"/>
      <c r="T67" s="249"/>
      <c r="U67" s="249"/>
      <c r="V67" s="249"/>
      <c r="W67" s="249"/>
      <c r="X67" s="249"/>
      <c r="Y67" s="249"/>
      <c r="Z67" s="249"/>
      <c r="AA67" s="249"/>
    </row>
    <row r="68" spans="7:27">
      <c r="G68" s="249"/>
      <c r="H68" s="249"/>
      <c r="I68" s="249"/>
      <c r="J68" s="249"/>
      <c r="K68" s="249"/>
      <c r="L68" s="249"/>
      <c r="M68" s="249"/>
      <c r="N68" s="249"/>
      <c r="O68" s="249"/>
      <c r="P68" s="249"/>
      <c r="Q68" s="249"/>
      <c r="R68" s="249"/>
      <c r="S68" s="249"/>
      <c r="T68" s="249"/>
      <c r="U68" s="249"/>
      <c r="V68" s="249"/>
      <c r="W68" s="249"/>
      <c r="X68" s="249"/>
      <c r="Y68" s="249"/>
      <c r="Z68" s="249"/>
      <c r="AA68" s="249"/>
    </row>
    <row r="69" spans="7:27">
      <c r="G69" s="249"/>
      <c r="H69" s="249"/>
      <c r="I69" s="249"/>
      <c r="J69" s="249"/>
      <c r="K69" s="249"/>
      <c r="L69" s="249"/>
      <c r="M69" s="249"/>
      <c r="N69" s="249"/>
      <c r="O69" s="249"/>
      <c r="P69" s="249"/>
      <c r="Q69" s="249"/>
      <c r="R69" s="249"/>
      <c r="S69" s="249"/>
      <c r="T69" s="249"/>
      <c r="U69" s="249"/>
      <c r="V69" s="249"/>
      <c r="W69" s="249"/>
      <c r="X69" s="249"/>
      <c r="Y69" s="249"/>
      <c r="Z69" s="249"/>
      <c r="AA69" s="249"/>
    </row>
    <row r="70" spans="7:27">
      <c r="G70" s="249"/>
      <c r="H70" s="249"/>
      <c r="I70" s="249"/>
      <c r="J70" s="249"/>
      <c r="K70" s="249"/>
      <c r="L70" s="249"/>
      <c r="M70" s="249"/>
      <c r="N70" s="249"/>
      <c r="O70" s="249"/>
      <c r="P70" s="249"/>
      <c r="Q70" s="249"/>
      <c r="R70" s="249"/>
      <c r="S70" s="249"/>
      <c r="T70" s="249"/>
      <c r="U70" s="249"/>
      <c r="V70" s="249"/>
      <c r="W70" s="249"/>
      <c r="X70" s="249"/>
      <c r="Y70" s="249"/>
      <c r="Z70" s="249"/>
      <c r="AA70" s="249"/>
    </row>
    <row r="71" spans="7:27">
      <c r="G71" s="249"/>
      <c r="H71" s="249"/>
      <c r="I71" s="249"/>
      <c r="J71" s="249"/>
      <c r="K71" s="249"/>
      <c r="L71" s="249"/>
      <c r="M71" s="249"/>
      <c r="N71" s="249"/>
      <c r="O71" s="249"/>
      <c r="P71" s="249"/>
      <c r="Q71" s="249"/>
      <c r="R71" s="249"/>
      <c r="S71" s="249"/>
      <c r="T71" s="249"/>
      <c r="U71" s="249"/>
      <c r="V71" s="249"/>
      <c r="W71" s="249"/>
      <c r="X71" s="249"/>
      <c r="Y71" s="249"/>
      <c r="Z71" s="249"/>
      <c r="AA71" s="249"/>
    </row>
    <row r="72" spans="7:27">
      <c r="G72" s="249"/>
      <c r="H72" s="249"/>
      <c r="I72" s="249"/>
      <c r="J72" s="249"/>
      <c r="K72" s="249"/>
      <c r="L72" s="249"/>
      <c r="M72" s="249"/>
      <c r="N72" s="249"/>
      <c r="O72" s="249"/>
      <c r="P72" s="249"/>
      <c r="Q72" s="249"/>
      <c r="R72" s="249"/>
      <c r="S72" s="249"/>
      <c r="T72" s="249"/>
      <c r="U72" s="249"/>
      <c r="V72" s="249"/>
      <c r="W72" s="249"/>
      <c r="X72" s="249"/>
      <c r="Y72" s="249"/>
      <c r="Z72" s="249"/>
      <c r="AA72" s="249"/>
    </row>
    <row r="73" spans="7:27">
      <c r="G73" s="249"/>
      <c r="H73" s="249"/>
      <c r="I73" s="249"/>
      <c r="J73" s="249"/>
      <c r="K73" s="249"/>
      <c r="L73" s="249"/>
      <c r="M73" s="249"/>
      <c r="N73" s="249"/>
      <c r="O73" s="249"/>
      <c r="P73" s="249"/>
      <c r="Q73" s="249"/>
      <c r="R73" s="249"/>
      <c r="S73" s="249"/>
      <c r="T73" s="249"/>
      <c r="U73" s="249"/>
      <c r="V73" s="249"/>
      <c r="W73" s="249"/>
      <c r="X73" s="249"/>
      <c r="Y73" s="249"/>
      <c r="Z73" s="249"/>
      <c r="AA73" s="249"/>
    </row>
    <row r="74" spans="7:27">
      <c r="G74" s="249"/>
      <c r="H74" s="249"/>
      <c r="I74" s="249"/>
      <c r="J74" s="249"/>
      <c r="K74" s="249"/>
      <c r="L74" s="249"/>
      <c r="M74" s="249"/>
      <c r="N74" s="249"/>
      <c r="O74" s="249"/>
      <c r="P74" s="249"/>
      <c r="Q74" s="249"/>
      <c r="R74" s="249"/>
      <c r="S74" s="249"/>
      <c r="T74" s="249"/>
      <c r="U74" s="249"/>
      <c r="V74" s="249"/>
      <c r="W74" s="249"/>
      <c r="X74" s="249"/>
      <c r="Y74" s="249"/>
      <c r="Z74" s="249"/>
      <c r="AA74" s="249"/>
    </row>
    <row r="75" spans="7:27">
      <c r="G75" s="249"/>
      <c r="H75" s="249"/>
      <c r="I75" s="249"/>
      <c r="J75" s="249"/>
      <c r="K75" s="249"/>
      <c r="L75" s="249"/>
      <c r="M75" s="249"/>
      <c r="N75" s="249"/>
      <c r="O75" s="249"/>
      <c r="P75" s="249"/>
      <c r="Q75" s="249"/>
      <c r="R75" s="249"/>
      <c r="S75" s="249"/>
      <c r="T75" s="249"/>
      <c r="U75" s="249"/>
      <c r="V75" s="249"/>
      <c r="W75" s="249"/>
      <c r="X75" s="249"/>
      <c r="Y75" s="249"/>
      <c r="Z75" s="249"/>
      <c r="AA75" s="249"/>
    </row>
    <row r="76" spans="7:27">
      <c r="G76" s="249"/>
      <c r="H76" s="249"/>
      <c r="I76" s="249"/>
      <c r="J76" s="249"/>
      <c r="K76" s="249"/>
      <c r="L76" s="249"/>
      <c r="M76" s="249"/>
      <c r="N76" s="249"/>
      <c r="O76" s="249"/>
      <c r="P76" s="249"/>
      <c r="Q76" s="249"/>
      <c r="R76" s="249"/>
      <c r="S76" s="249"/>
      <c r="T76" s="249"/>
      <c r="U76" s="249"/>
      <c r="V76" s="249"/>
      <c r="W76" s="249"/>
      <c r="X76" s="249"/>
      <c r="Y76" s="249"/>
      <c r="Z76" s="249"/>
      <c r="AA76" s="249"/>
    </row>
    <row r="77" spans="7:27">
      <c r="G77" s="249"/>
      <c r="H77" s="249"/>
      <c r="I77" s="249"/>
      <c r="J77" s="249"/>
      <c r="K77" s="249"/>
      <c r="L77" s="249"/>
      <c r="M77" s="249"/>
      <c r="N77" s="249"/>
      <c r="O77" s="249"/>
      <c r="P77" s="249"/>
      <c r="Q77" s="249"/>
      <c r="R77" s="249"/>
      <c r="S77" s="249"/>
      <c r="T77" s="249"/>
      <c r="U77" s="249"/>
      <c r="V77" s="249"/>
      <c r="W77" s="249"/>
      <c r="X77" s="249"/>
      <c r="Y77" s="249"/>
      <c r="Z77" s="249"/>
      <c r="AA77" s="249"/>
    </row>
    <row r="78" spans="7:27">
      <c r="G78" s="249"/>
      <c r="H78" s="249"/>
      <c r="I78" s="249"/>
      <c r="J78" s="249"/>
      <c r="K78" s="249"/>
      <c r="L78" s="249"/>
      <c r="M78" s="249"/>
      <c r="N78" s="249"/>
      <c r="O78" s="249"/>
      <c r="P78" s="249"/>
      <c r="Q78" s="249"/>
      <c r="R78" s="249"/>
      <c r="S78" s="249"/>
      <c r="T78" s="249"/>
      <c r="U78" s="249"/>
      <c r="V78" s="249"/>
      <c r="W78" s="249"/>
      <c r="X78" s="249"/>
      <c r="Y78" s="249"/>
      <c r="Z78" s="249"/>
      <c r="AA78" s="249"/>
    </row>
    <row r="79" spans="7:27">
      <c r="G79" s="249"/>
      <c r="H79" s="249"/>
      <c r="I79" s="249"/>
      <c r="J79" s="249"/>
      <c r="K79" s="249"/>
      <c r="L79" s="249"/>
      <c r="M79" s="249"/>
      <c r="N79" s="249"/>
      <c r="O79" s="249"/>
      <c r="P79" s="249"/>
      <c r="Q79" s="249"/>
      <c r="R79" s="249"/>
      <c r="S79" s="249"/>
      <c r="T79" s="249"/>
      <c r="U79" s="249"/>
      <c r="V79" s="249"/>
      <c r="W79" s="249"/>
      <c r="X79" s="249"/>
      <c r="Y79" s="249"/>
      <c r="Z79" s="249"/>
      <c r="AA79" s="249"/>
    </row>
    <row r="80" spans="7:27">
      <c r="G80" s="249"/>
      <c r="H80" s="249"/>
      <c r="I80" s="249"/>
      <c r="J80" s="249"/>
      <c r="K80" s="249"/>
      <c r="L80" s="249"/>
      <c r="M80" s="249"/>
      <c r="N80" s="249"/>
      <c r="O80" s="249"/>
      <c r="P80" s="249"/>
      <c r="Q80" s="249"/>
      <c r="R80" s="249"/>
      <c r="S80" s="249"/>
      <c r="T80" s="249"/>
      <c r="U80" s="249"/>
      <c r="V80" s="249"/>
      <c r="W80" s="249"/>
      <c r="X80" s="249"/>
      <c r="Y80" s="249"/>
      <c r="Z80" s="249"/>
      <c r="AA80" s="249"/>
    </row>
    <row r="81" spans="7:27">
      <c r="G81" s="249"/>
      <c r="H81" s="249"/>
      <c r="I81" s="249"/>
      <c r="J81" s="249"/>
      <c r="K81" s="249"/>
      <c r="L81" s="249"/>
      <c r="M81" s="249"/>
      <c r="N81" s="249"/>
      <c r="O81" s="249"/>
      <c r="P81" s="249"/>
      <c r="Q81" s="249"/>
      <c r="R81" s="249"/>
      <c r="S81" s="249"/>
      <c r="T81" s="249"/>
      <c r="U81" s="249"/>
      <c r="V81" s="249"/>
      <c r="W81" s="249"/>
      <c r="X81" s="249"/>
      <c r="Y81" s="249"/>
      <c r="Z81" s="249"/>
      <c r="AA81" s="249"/>
    </row>
    <row r="82" spans="7:27">
      <c r="G82" s="249"/>
      <c r="H82" s="249"/>
      <c r="I82" s="249"/>
      <c r="J82" s="249"/>
      <c r="K82" s="249"/>
      <c r="L82" s="249"/>
      <c r="M82" s="249"/>
      <c r="N82" s="249"/>
      <c r="O82" s="249"/>
      <c r="P82" s="249"/>
      <c r="Q82" s="249"/>
      <c r="R82" s="249"/>
      <c r="S82" s="249"/>
      <c r="T82" s="249"/>
      <c r="U82" s="249"/>
      <c r="V82" s="249"/>
      <c r="W82" s="249"/>
      <c r="X82" s="249"/>
      <c r="Y82" s="249"/>
      <c r="Z82" s="249"/>
      <c r="AA82" s="249"/>
    </row>
    <row r="83" spans="7:27">
      <c r="G83" s="249"/>
      <c r="H83" s="249"/>
      <c r="I83" s="249"/>
      <c r="J83" s="249"/>
      <c r="K83" s="249"/>
      <c r="L83" s="249"/>
      <c r="M83" s="249"/>
      <c r="N83" s="249"/>
      <c r="O83" s="249"/>
      <c r="P83" s="249"/>
      <c r="Q83" s="249"/>
      <c r="R83" s="249"/>
      <c r="S83" s="249"/>
      <c r="T83" s="249"/>
      <c r="U83" s="249"/>
      <c r="V83" s="249"/>
      <c r="W83" s="249"/>
      <c r="X83" s="249"/>
      <c r="Y83" s="249"/>
      <c r="Z83" s="249"/>
      <c r="AA83" s="249"/>
    </row>
    <row r="84" spans="7:27">
      <c r="G84" s="249"/>
      <c r="H84" s="249"/>
      <c r="I84" s="249"/>
      <c r="J84" s="249"/>
      <c r="K84" s="249"/>
      <c r="L84" s="249"/>
      <c r="M84" s="249"/>
      <c r="N84" s="249"/>
      <c r="O84" s="249"/>
      <c r="P84" s="249"/>
      <c r="Q84" s="249"/>
      <c r="R84" s="249"/>
      <c r="S84" s="249"/>
      <c r="T84" s="249"/>
      <c r="U84" s="249"/>
      <c r="V84" s="249"/>
      <c r="W84" s="249"/>
      <c r="X84" s="249"/>
      <c r="Y84" s="249"/>
      <c r="Z84" s="249"/>
      <c r="AA84" s="249"/>
    </row>
    <row r="85" spans="7:27">
      <c r="G85" s="249"/>
      <c r="H85" s="249"/>
      <c r="I85" s="249"/>
      <c r="J85" s="249"/>
      <c r="K85" s="249"/>
      <c r="L85" s="249"/>
      <c r="M85" s="249"/>
      <c r="N85" s="249"/>
      <c r="O85" s="249"/>
      <c r="P85" s="249"/>
      <c r="Q85" s="249"/>
      <c r="R85" s="249"/>
      <c r="S85" s="249"/>
      <c r="T85" s="249"/>
      <c r="U85" s="249"/>
      <c r="V85" s="249"/>
      <c r="W85" s="249"/>
      <c r="X85" s="249"/>
      <c r="Y85" s="249"/>
      <c r="Z85" s="249"/>
      <c r="AA85" s="249"/>
    </row>
    <row r="86" spans="7:27">
      <c r="G86" s="249"/>
      <c r="H86" s="249"/>
      <c r="I86" s="249"/>
      <c r="J86" s="249"/>
      <c r="K86" s="249"/>
      <c r="L86" s="249"/>
      <c r="M86" s="249"/>
      <c r="N86" s="249"/>
      <c r="O86" s="249"/>
      <c r="P86" s="249"/>
      <c r="Q86" s="249"/>
      <c r="R86" s="249"/>
      <c r="S86" s="249"/>
      <c r="T86" s="249"/>
      <c r="U86" s="249"/>
      <c r="V86" s="249"/>
      <c r="W86" s="249"/>
      <c r="X86" s="249"/>
      <c r="Y86" s="249"/>
      <c r="Z86" s="249"/>
      <c r="AA86" s="249"/>
    </row>
    <row r="87" spans="7:27">
      <c r="G87" s="249"/>
      <c r="H87" s="249"/>
      <c r="I87" s="249"/>
      <c r="J87" s="249"/>
      <c r="K87" s="249"/>
      <c r="L87" s="249"/>
      <c r="M87" s="249"/>
      <c r="N87" s="249"/>
      <c r="O87" s="249"/>
      <c r="P87" s="249"/>
      <c r="Q87" s="249"/>
      <c r="R87" s="249"/>
      <c r="S87" s="249"/>
      <c r="T87" s="249"/>
      <c r="U87" s="249"/>
      <c r="V87" s="249"/>
      <c r="W87" s="249"/>
      <c r="X87" s="249"/>
      <c r="Y87" s="249"/>
      <c r="Z87" s="249"/>
      <c r="AA87" s="249"/>
    </row>
    <row r="88" spans="7:27">
      <c r="G88" s="249"/>
      <c r="H88" s="249"/>
      <c r="I88" s="249"/>
      <c r="J88" s="249"/>
      <c r="K88" s="249"/>
      <c r="L88" s="249"/>
      <c r="M88" s="249"/>
      <c r="N88" s="249"/>
      <c r="O88" s="249"/>
      <c r="P88" s="249"/>
      <c r="Q88" s="249"/>
      <c r="R88" s="249"/>
      <c r="S88" s="249"/>
      <c r="T88" s="249"/>
      <c r="U88" s="249"/>
      <c r="V88" s="249"/>
      <c r="W88" s="249"/>
      <c r="X88" s="249"/>
      <c r="Y88" s="249"/>
      <c r="Z88" s="249"/>
      <c r="AA88" s="249"/>
    </row>
    <row r="89" spans="7:27">
      <c r="G89" s="249"/>
      <c r="H89" s="249"/>
      <c r="I89" s="249"/>
      <c r="J89" s="249"/>
      <c r="K89" s="249"/>
      <c r="L89" s="249"/>
      <c r="M89" s="249"/>
      <c r="N89" s="249"/>
      <c r="O89" s="249"/>
      <c r="P89" s="249"/>
      <c r="Q89" s="249"/>
      <c r="R89" s="249"/>
      <c r="S89" s="249"/>
      <c r="T89" s="249"/>
      <c r="U89" s="249"/>
      <c r="V89" s="249"/>
      <c r="W89" s="249"/>
      <c r="X89" s="249"/>
      <c r="Y89" s="249"/>
      <c r="Z89" s="249"/>
      <c r="AA89" s="249"/>
    </row>
    <row r="90" spans="7:27">
      <c r="G90" s="249"/>
      <c r="H90" s="249"/>
      <c r="I90" s="249"/>
      <c r="J90" s="249"/>
      <c r="K90" s="249"/>
      <c r="L90" s="249"/>
      <c r="M90" s="249"/>
      <c r="N90" s="249"/>
      <c r="O90" s="249"/>
      <c r="P90" s="249"/>
      <c r="Q90" s="249"/>
      <c r="R90" s="249"/>
      <c r="S90" s="249"/>
      <c r="T90" s="249"/>
      <c r="U90" s="249"/>
      <c r="V90" s="249"/>
      <c r="W90" s="249"/>
      <c r="X90" s="249"/>
      <c r="Y90" s="249"/>
      <c r="Z90" s="249"/>
      <c r="AA90" s="249"/>
    </row>
    <row r="91" spans="7:27">
      <c r="G91" s="249"/>
      <c r="H91" s="249"/>
      <c r="I91" s="249"/>
      <c r="J91" s="249"/>
      <c r="K91" s="249"/>
      <c r="L91" s="249"/>
      <c r="M91" s="249"/>
      <c r="N91" s="249"/>
      <c r="O91" s="249"/>
      <c r="P91" s="249"/>
      <c r="Q91" s="249"/>
      <c r="R91" s="249"/>
      <c r="S91" s="249"/>
      <c r="T91" s="249"/>
      <c r="U91" s="249"/>
      <c r="V91" s="249"/>
      <c r="W91" s="249"/>
      <c r="X91" s="249"/>
      <c r="Y91" s="249"/>
      <c r="Z91" s="249"/>
      <c r="AA91" s="249"/>
    </row>
    <row r="92" spans="7:27">
      <c r="G92" s="249"/>
      <c r="H92" s="249"/>
      <c r="I92" s="249"/>
      <c r="J92" s="249"/>
      <c r="K92" s="249"/>
      <c r="L92" s="249"/>
      <c r="M92" s="249"/>
      <c r="N92" s="249"/>
      <c r="O92" s="249"/>
      <c r="P92" s="249"/>
      <c r="Q92" s="249"/>
      <c r="R92" s="249"/>
      <c r="S92" s="249"/>
      <c r="T92" s="249"/>
      <c r="U92" s="249"/>
      <c r="V92" s="249"/>
      <c r="W92" s="249"/>
      <c r="X92" s="249"/>
      <c r="Y92" s="249"/>
      <c r="Z92" s="249"/>
      <c r="AA92" s="249"/>
    </row>
    <row r="93" spans="7:27">
      <c r="G93" s="249"/>
      <c r="H93" s="249"/>
      <c r="I93" s="249"/>
      <c r="J93" s="249"/>
      <c r="K93" s="249"/>
      <c r="L93" s="249"/>
      <c r="M93" s="249"/>
      <c r="N93" s="249"/>
      <c r="O93" s="249"/>
      <c r="P93" s="249"/>
      <c r="Q93" s="249"/>
      <c r="R93" s="249"/>
      <c r="S93" s="249"/>
      <c r="T93" s="249"/>
      <c r="U93" s="249"/>
      <c r="V93" s="249"/>
      <c r="W93" s="249"/>
      <c r="X93" s="249"/>
      <c r="Y93" s="249"/>
      <c r="Z93" s="249"/>
      <c r="AA93" s="249"/>
    </row>
    <row r="94" spans="7:27">
      <c r="G94" s="249"/>
      <c r="H94" s="249"/>
      <c r="I94" s="249"/>
      <c r="J94" s="249"/>
      <c r="K94" s="249"/>
      <c r="L94" s="249"/>
      <c r="M94" s="249"/>
      <c r="N94" s="249"/>
      <c r="O94" s="249"/>
      <c r="P94" s="249"/>
      <c r="Q94" s="249"/>
      <c r="R94" s="249"/>
      <c r="S94" s="249"/>
      <c r="T94" s="249"/>
      <c r="U94" s="249"/>
      <c r="V94" s="249"/>
      <c r="W94" s="249"/>
      <c r="X94" s="249"/>
      <c r="Y94" s="249"/>
      <c r="Z94" s="249"/>
      <c r="AA94" s="249"/>
    </row>
    <row r="95" spans="7:27">
      <c r="G95" s="249"/>
      <c r="H95" s="249"/>
      <c r="I95" s="249"/>
      <c r="J95" s="249"/>
      <c r="K95" s="249"/>
      <c r="L95" s="249"/>
      <c r="M95" s="249"/>
      <c r="N95" s="249"/>
      <c r="O95" s="249"/>
      <c r="P95" s="249"/>
      <c r="Q95" s="249"/>
      <c r="R95" s="249"/>
      <c r="S95" s="249"/>
      <c r="T95" s="249"/>
      <c r="U95" s="249"/>
      <c r="V95" s="249"/>
      <c r="W95" s="249"/>
      <c r="X95" s="249"/>
      <c r="Y95" s="249"/>
      <c r="Z95" s="249"/>
      <c r="AA95" s="249"/>
    </row>
    <row r="96" spans="7:27">
      <c r="G96" s="249"/>
      <c r="H96" s="249"/>
      <c r="I96" s="249"/>
      <c r="J96" s="249"/>
      <c r="K96" s="249"/>
      <c r="L96" s="249"/>
      <c r="M96" s="249"/>
      <c r="N96" s="249"/>
      <c r="O96" s="249"/>
      <c r="P96" s="249"/>
      <c r="Q96" s="249"/>
      <c r="R96" s="249"/>
      <c r="S96" s="249"/>
      <c r="T96" s="249"/>
      <c r="U96" s="249"/>
      <c r="V96" s="249"/>
      <c r="W96" s="249"/>
      <c r="X96" s="249"/>
      <c r="Y96" s="249"/>
      <c r="Z96" s="249"/>
      <c r="AA96" s="249"/>
    </row>
    <row r="97" spans="7:27">
      <c r="G97" s="249"/>
      <c r="H97" s="249"/>
      <c r="I97" s="249"/>
      <c r="J97" s="249"/>
      <c r="K97" s="249"/>
      <c r="L97" s="249"/>
      <c r="M97" s="249"/>
      <c r="N97" s="249"/>
      <c r="O97" s="249"/>
      <c r="P97" s="249"/>
      <c r="Q97" s="249"/>
      <c r="R97" s="249"/>
      <c r="S97" s="249"/>
      <c r="T97" s="249"/>
      <c r="U97" s="249"/>
      <c r="V97" s="249"/>
      <c r="W97" s="249"/>
      <c r="X97" s="249"/>
      <c r="Y97" s="249"/>
      <c r="Z97" s="249"/>
      <c r="AA97" s="249"/>
    </row>
    <row r="98" spans="7:27">
      <c r="G98" s="249"/>
      <c r="H98" s="249"/>
      <c r="I98" s="249"/>
      <c r="J98" s="249"/>
      <c r="K98" s="249"/>
      <c r="L98" s="249"/>
      <c r="M98" s="249"/>
      <c r="N98" s="249"/>
      <c r="O98" s="249"/>
      <c r="P98" s="249"/>
      <c r="Q98" s="249"/>
      <c r="R98" s="249"/>
      <c r="S98" s="249"/>
      <c r="T98" s="249"/>
      <c r="U98" s="249"/>
      <c r="V98" s="249"/>
      <c r="W98" s="249"/>
      <c r="X98" s="249"/>
      <c r="Y98" s="249"/>
      <c r="Z98" s="249"/>
      <c r="AA98" s="249"/>
    </row>
    <row r="99" spans="7:27">
      <c r="G99" s="249"/>
      <c r="H99" s="249"/>
      <c r="I99" s="249"/>
      <c r="J99" s="249"/>
      <c r="K99" s="249"/>
      <c r="L99" s="249"/>
      <c r="M99" s="249"/>
      <c r="N99" s="249"/>
      <c r="O99" s="249"/>
      <c r="P99" s="249"/>
      <c r="Q99" s="249"/>
      <c r="R99" s="249"/>
      <c r="S99" s="249"/>
      <c r="T99" s="249"/>
      <c r="U99" s="249"/>
      <c r="V99" s="249"/>
      <c r="W99" s="249"/>
      <c r="X99" s="249"/>
      <c r="Y99" s="249"/>
      <c r="Z99" s="249"/>
      <c r="AA99" s="249"/>
    </row>
    <row r="100" spans="7:27">
      <c r="G100" s="249"/>
      <c r="H100" s="249"/>
      <c r="I100" s="249"/>
      <c r="J100" s="249"/>
      <c r="K100" s="249"/>
      <c r="L100" s="249"/>
      <c r="M100" s="249"/>
      <c r="N100" s="249"/>
      <c r="O100" s="249"/>
      <c r="P100" s="249"/>
      <c r="Q100" s="249"/>
      <c r="R100" s="249"/>
      <c r="S100" s="249"/>
      <c r="T100" s="249"/>
      <c r="U100" s="249"/>
      <c r="V100" s="249"/>
      <c r="W100" s="249"/>
      <c r="X100" s="249"/>
      <c r="Y100" s="249"/>
      <c r="Z100" s="249"/>
      <c r="AA100" s="249"/>
    </row>
  </sheetData>
  <dataConsolidate/>
  <mergeCells count="102">
    <mergeCell ref="G25:I25"/>
    <mergeCell ref="G26:I26"/>
    <mergeCell ref="G21:I21"/>
    <mergeCell ref="G22:I22"/>
    <mergeCell ref="G23:I23"/>
    <mergeCell ref="G24:I24"/>
    <mergeCell ref="E19:F19"/>
    <mergeCell ref="E20:F20"/>
    <mergeCell ref="E13:F13"/>
    <mergeCell ref="E14:F14"/>
    <mergeCell ref="E15:F15"/>
    <mergeCell ref="E16:F16"/>
    <mergeCell ref="E17:F17"/>
    <mergeCell ref="E18:F18"/>
    <mergeCell ref="E25:F25"/>
    <mergeCell ref="E26:F26"/>
    <mergeCell ref="E21:F21"/>
    <mergeCell ref="E22:F22"/>
    <mergeCell ref="E23:F23"/>
    <mergeCell ref="E24:F24"/>
    <mergeCell ref="E5:H5"/>
    <mergeCell ref="G6:I6"/>
    <mergeCell ref="G7:I7"/>
    <mergeCell ref="G8:I8"/>
    <mergeCell ref="E7:F7"/>
    <mergeCell ref="E8:F8"/>
    <mergeCell ref="G19:I19"/>
    <mergeCell ref="G20:I20"/>
    <mergeCell ref="G13:I13"/>
    <mergeCell ref="G14:I14"/>
    <mergeCell ref="G15:I15"/>
    <mergeCell ref="G16:I16"/>
    <mergeCell ref="G17:I17"/>
    <mergeCell ref="G18:I18"/>
    <mergeCell ref="G9:I9"/>
    <mergeCell ref="G10:I10"/>
    <mergeCell ref="E9:F9"/>
    <mergeCell ref="E10:F10"/>
    <mergeCell ref="E11:F11"/>
    <mergeCell ref="E12:F12"/>
    <mergeCell ref="G11:I11"/>
    <mergeCell ref="G12:I12"/>
    <mergeCell ref="G27:I27"/>
    <mergeCell ref="G28:I28"/>
    <mergeCell ref="G29:I29"/>
    <mergeCell ref="G30:I30"/>
    <mergeCell ref="G33:I33"/>
    <mergeCell ref="G34:I34"/>
    <mergeCell ref="E31:F31"/>
    <mergeCell ref="E32:F32"/>
    <mergeCell ref="E33:F33"/>
    <mergeCell ref="E34:F34"/>
    <mergeCell ref="G31:I31"/>
    <mergeCell ref="G32:I32"/>
    <mergeCell ref="E27:F27"/>
    <mergeCell ref="E28:F28"/>
    <mergeCell ref="E29:F29"/>
    <mergeCell ref="E30:F30"/>
    <mergeCell ref="E37:F37"/>
    <mergeCell ref="G37:I37"/>
    <mergeCell ref="E38:F38"/>
    <mergeCell ref="G38:I38"/>
    <mergeCell ref="E39:F39"/>
    <mergeCell ref="G39:I39"/>
    <mergeCell ref="G35:I35"/>
    <mergeCell ref="G36:I36"/>
    <mergeCell ref="E35:F35"/>
    <mergeCell ref="E36:F36"/>
    <mergeCell ref="E43:F43"/>
    <mergeCell ref="G43:I43"/>
    <mergeCell ref="E44:F44"/>
    <mergeCell ref="G44:I44"/>
    <mergeCell ref="E45:F45"/>
    <mergeCell ref="G45:I45"/>
    <mergeCell ref="E40:F40"/>
    <mergeCell ref="G40:I40"/>
    <mergeCell ref="E41:F41"/>
    <mergeCell ref="G41:I41"/>
    <mergeCell ref="E42:F42"/>
    <mergeCell ref="G42:I42"/>
    <mergeCell ref="E49:F49"/>
    <mergeCell ref="G49:I49"/>
    <mergeCell ref="E50:F50"/>
    <mergeCell ref="G50:I50"/>
    <mergeCell ref="E51:F51"/>
    <mergeCell ref="G51:I51"/>
    <mergeCell ref="E46:F46"/>
    <mergeCell ref="G46:I46"/>
    <mergeCell ref="E47:F47"/>
    <mergeCell ref="G47:I47"/>
    <mergeCell ref="E48:F48"/>
    <mergeCell ref="G48:I48"/>
    <mergeCell ref="E55:F55"/>
    <mergeCell ref="G55:I55"/>
    <mergeCell ref="E56:F56"/>
    <mergeCell ref="G56:I56"/>
    <mergeCell ref="E52:F52"/>
    <mergeCell ref="G52:I52"/>
    <mergeCell ref="E53:F53"/>
    <mergeCell ref="G53:I53"/>
    <mergeCell ref="E54:F54"/>
    <mergeCell ref="G54:I54"/>
  </mergeCells>
  <phoneticPr fontId="19" type="noConversion"/>
  <printOptions headings="1"/>
  <pageMargins left="0.70866141732283472" right="0.70866141732283472" top="0.74803149606299213" bottom="0.74803149606299213" header="0.31496062992125984" footer="0.31496062992125984"/>
  <pageSetup paperSize="9" scale="61" fitToHeight="0" orientation="landscape" r:id="rId1"/>
  <headerFooter alignWithMargins="0">
    <oddHeader>&amp;C&amp;A</oddHeader>
    <oddFooter>&amp;LAppendix A - Transmission roll forward model - version 3&amp;R &amp;P</oddFooter>
  </headerFooter>
  <colBreaks count="1" manualBreakCount="1">
    <brk id="16" max="56"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A53A9E8C712F14FB14B79E55B59987D" ma:contentTypeVersion="0" ma:contentTypeDescription="Create a new document." ma:contentTypeScope="" ma:versionID="5cf30fe18a70647e22ffacd436d864cc">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D5E458-74AF-4E4E-94F1-EB67B44976A2}">
  <ds:schemaRefs>
    <ds:schemaRef ds:uri="http://schemas.microsoft.com/sharepoint/v3/contenttype/forms"/>
  </ds:schemaRefs>
</ds:datastoreItem>
</file>

<file path=customXml/itemProps2.xml><?xml version="1.0" encoding="utf-8"?>
<ds:datastoreItem xmlns:ds="http://schemas.openxmlformats.org/officeDocument/2006/customXml" ds:itemID="{4DCB3386-2D5F-4BBE-8286-699A1B86B0F5}">
  <ds:schemaRefs>
    <ds:schemaRef ds:uri="http://schemas.microsoft.com/office/2006/documentManagement/types"/>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346BACC7-068F-4FD1-9049-1D209E0001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660</vt:i4>
      </vt:variant>
    </vt:vector>
  </HeadingPairs>
  <TitlesOfParts>
    <vt:vector size="685" baseType="lpstr">
      <vt:lpstr>AER only</vt:lpstr>
      <vt:lpstr>Business &amp; other details</vt:lpstr>
      <vt:lpstr>Table│RAB</vt:lpstr>
      <vt:lpstr>Table│TAB</vt:lpstr>
      <vt:lpstr>Table│Inf Dif</vt:lpstr>
      <vt:lpstr>Table│Depn</vt:lpstr>
      <vt:lpstr>Summary of RAB end 2017</vt:lpstr>
      <vt:lpstr>RAB Addit'l - Diff with index </vt:lpstr>
      <vt:lpstr>Half YR WACC - Calc</vt:lpstr>
      <vt:lpstr>F'castCapex-RegDep-Actual Infla</vt:lpstr>
      <vt:lpstr>Regulatory-Remaining life calc</vt:lpstr>
      <vt:lpstr>Tax-Remaining life calc</vt:lpstr>
      <vt:lpstr>Notes </vt:lpstr>
      <vt:lpstr>Intro</vt:lpstr>
      <vt:lpstr>DMS input</vt:lpstr>
      <vt:lpstr>RFM input</vt:lpstr>
      <vt:lpstr>Forecast Reg Depreciation</vt:lpstr>
      <vt:lpstr>Adjustment for previous period</vt:lpstr>
      <vt:lpstr>RAB roll forward</vt:lpstr>
      <vt:lpstr>Total RAB roll forward</vt:lpstr>
      <vt:lpstr>Forecast Tax Depreciation</vt:lpstr>
      <vt:lpstr>TAB roll forward</vt:lpstr>
      <vt:lpstr>RAB remaining lives</vt:lpstr>
      <vt:lpstr>TAB remaining lives</vt:lpstr>
      <vt:lpstr>PTRM input summary</vt:lpstr>
      <vt:lpstr>Table│RAB!_Ref467768014</vt:lpstr>
      <vt:lpstr>Table│TAB!_Ref467768014</vt:lpstr>
      <vt:lpstr>'Table│Inf Dif'!_Ref469563140</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A31remlife</vt:lpstr>
      <vt:lpstr>A31stdlife</vt:lpstr>
      <vt:lpstr>A31taxremlife</vt:lpstr>
      <vt:lpstr>A31taxstdlife</vt:lpstr>
      <vt:lpstr>A31taxvalue</vt:lpstr>
      <vt:lpstr>A31value</vt:lpstr>
      <vt:lpstr>A32remlife</vt:lpstr>
      <vt:lpstr>A32stdlife</vt:lpstr>
      <vt:lpstr>A32taxremlife</vt:lpstr>
      <vt:lpstr>A32taxstdlife</vt:lpstr>
      <vt:lpstr>A32taxvalue</vt:lpstr>
      <vt:lpstr>A32value</vt:lpstr>
      <vt:lpstr>A33remlife</vt:lpstr>
      <vt:lpstr>A33stdlife</vt:lpstr>
      <vt:lpstr>A33taxremlife</vt:lpstr>
      <vt:lpstr>A33taxstdlife</vt:lpstr>
      <vt:lpstr>A33taxvalue</vt:lpstr>
      <vt:lpstr>A33value</vt:lpstr>
      <vt:lpstr>A34remlife</vt:lpstr>
      <vt:lpstr>A34stdlife</vt:lpstr>
      <vt:lpstr>A34taxremlife</vt:lpstr>
      <vt:lpstr>A34taxstdlife</vt:lpstr>
      <vt:lpstr>A34taxvalue</vt:lpstr>
      <vt:lpstr>A34value</vt:lpstr>
      <vt:lpstr>A35remlife</vt:lpstr>
      <vt:lpstr>A35stdlife</vt:lpstr>
      <vt:lpstr>A35taxremlife</vt:lpstr>
      <vt:lpstr>A35taxstdlife</vt:lpstr>
      <vt:lpstr>A35taxvalue</vt:lpstr>
      <vt:lpstr>A35value</vt:lpstr>
      <vt:lpstr>A36remlife</vt:lpstr>
      <vt:lpstr>A36stdlife</vt:lpstr>
      <vt:lpstr>A36taxremlife</vt:lpstr>
      <vt:lpstr>A36taxstdlife</vt:lpstr>
      <vt:lpstr>A36taxvalue</vt:lpstr>
      <vt:lpstr>A36value</vt:lpstr>
      <vt:lpstr>A37remlife</vt:lpstr>
      <vt:lpstr>A37stdlife</vt:lpstr>
      <vt:lpstr>A37taxremlife</vt:lpstr>
      <vt:lpstr>A37taxstdlife</vt:lpstr>
      <vt:lpstr>A37taxvalue</vt:lpstr>
      <vt:lpstr>A37value</vt:lpstr>
      <vt:lpstr>A38remlife</vt:lpstr>
      <vt:lpstr>A38stdlife</vt:lpstr>
      <vt:lpstr>A38taxremlife</vt:lpstr>
      <vt:lpstr>A38taxstdlife</vt:lpstr>
      <vt:lpstr>A38taxvalue</vt:lpstr>
      <vt:lpstr>A38value</vt:lpstr>
      <vt:lpstr>A39remlife</vt:lpstr>
      <vt:lpstr>A39stdlife</vt:lpstr>
      <vt:lpstr>A39taxremlife</vt:lpstr>
      <vt:lpstr>A39taxstdlife</vt:lpstr>
      <vt:lpstr>A39taxvalue</vt:lpstr>
      <vt:lpstr>A39value</vt:lpstr>
      <vt:lpstr>A3remlife</vt:lpstr>
      <vt:lpstr>A3stdlife</vt:lpstr>
      <vt:lpstr>A3taxremlife</vt:lpstr>
      <vt:lpstr>A3taxstdlife</vt:lpstr>
      <vt:lpstr>A3taxvalue</vt:lpstr>
      <vt:lpstr>A3value</vt:lpstr>
      <vt:lpstr>A40remlife</vt:lpstr>
      <vt:lpstr>A40stdlife</vt:lpstr>
      <vt:lpstr>A40taxremlife</vt:lpstr>
      <vt:lpstr>A40taxstdlife</vt:lpstr>
      <vt:lpstr>A40taxvalue</vt:lpstr>
      <vt:lpstr>A40value</vt:lpstr>
      <vt:lpstr>A41remlife</vt:lpstr>
      <vt:lpstr>A41stdlife</vt:lpstr>
      <vt:lpstr>A41taxremlife</vt:lpstr>
      <vt:lpstr>A41taxstdlife</vt:lpstr>
      <vt:lpstr>A41taxvalue</vt:lpstr>
      <vt:lpstr>A41value</vt:lpstr>
      <vt:lpstr>A42remlife</vt:lpstr>
      <vt:lpstr>A42stdlife</vt:lpstr>
      <vt:lpstr>A42taxremlife</vt:lpstr>
      <vt:lpstr>A42taxstdlife</vt:lpstr>
      <vt:lpstr>A42taxvalue</vt:lpstr>
      <vt:lpstr>A42value</vt:lpstr>
      <vt:lpstr>A43remlife</vt:lpstr>
      <vt:lpstr>A43stdlife</vt:lpstr>
      <vt:lpstr>A43taxremlife</vt:lpstr>
      <vt:lpstr>A43taxstdlife</vt:lpstr>
      <vt:lpstr>A43taxvalue</vt:lpstr>
      <vt:lpstr>A43value</vt:lpstr>
      <vt:lpstr>A44remlife</vt:lpstr>
      <vt:lpstr>A44stdlife</vt:lpstr>
      <vt:lpstr>A44taxremlife</vt:lpstr>
      <vt:lpstr>A44taxstdlife</vt:lpstr>
      <vt:lpstr>A44taxvalue</vt:lpstr>
      <vt:lpstr>A44value</vt:lpstr>
      <vt:lpstr>A45remlife</vt:lpstr>
      <vt:lpstr>A45stdlife</vt:lpstr>
      <vt:lpstr>A45taxremlife</vt:lpstr>
      <vt:lpstr>A45taxstdlife</vt:lpstr>
      <vt:lpstr>A45taxvalue</vt:lpstr>
      <vt:lpstr>A45value</vt:lpstr>
      <vt:lpstr>A46remlife</vt:lpstr>
      <vt:lpstr>A46stdlife</vt:lpstr>
      <vt:lpstr>A46taxremlife</vt:lpstr>
      <vt:lpstr>A46taxstdlife</vt:lpstr>
      <vt:lpstr>A46taxvalue</vt:lpstr>
      <vt:lpstr>A46value</vt:lpstr>
      <vt:lpstr>A47remlife</vt:lpstr>
      <vt:lpstr>A47stdlife</vt:lpstr>
      <vt:lpstr>A47taxremlife</vt:lpstr>
      <vt:lpstr>A47taxstdlife</vt:lpstr>
      <vt:lpstr>A47taxvalue</vt:lpstr>
      <vt:lpstr>A47value</vt:lpstr>
      <vt:lpstr>A48remlife</vt:lpstr>
      <vt:lpstr>A48stdlife</vt:lpstr>
      <vt:lpstr>A48taxremlife</vt:lpstr>
      <vt:lpstr>A48taxstdlife</vt:lpstr>
      <vt:lpstr>A48taxvalue</vt:lpstr>
      <vt:lpstr>A48value</vt:lpstr>
      <vt:lpstr>A49remlife</vt:lpstr>
      <vt:lpstr>A49stdlife</vt:lpstr>
      <vt:lpstr>A49taxremlife</vt:lpstr>
      <vt:lpstr>A49taxstdlife</vt:lpstr>
      <vt:lpstr>A49taxvalue</vt:lpstr>
      <vt:lpstr>A49value</vt:lpstr>
      <vt:lpstr>A4remlife</vt:lpstr>
      <vt:lpstr>A4stdlife</vt:lpstr>
      <vt:lpstr>A4taxremlife</vt:lpstr>
      <vt:lpstr>A4taxstdlife</vt:lpstr>
      <vt:lpstr>A4taxvalue</vt:lpstr>
      <vt:lpstr>A4value</vt:lpstr>
      <vt:lpstr>A50remlife</vt:lpstr>
      <vt:lpstr>A50stdlife</vt:lpstr>
      <vt:lpstr>A50taxremlife</vt:lpstr>
      <vt:lpstr>A50taxstdlife</vt:lpstr>
      <vt:lpstr>A50taxvalue</vt:lpstr>
      <vt:lpstr>A50value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Asset31</vt:lpstr>
      <vt:lpstr>Asset32</vt:lpstr>
      <vt:lpstr>Asset33</vt:lpstr>
      <vt:lpstr>Asset34</vt:lpstr>
      <vt:lpstr>Asset35</vt:lpstr>
      <vt:lpstr>Asset36</vt:lpstr>
      <vt:lpstr>Asset37</vt:lpstr>
      <vt:lpstr>Asset38</vt:lpstr>
      <vt:lpstr>Asset39</vt:lpstr>
      <vt:lpstr>Asset4</vt:lpstr>
      <vt:lpstr>Asset40</vt:lpstr>
      <vt:lpstr>Asset41</vt:lpstr>
      <vt:lpstr>Asset42</vt:lpstr>
      <vt:lpstr>Asset43</vt:lpstr>
      <vt:lpstr>Asset44</vt:lpstr>
      <vt:lpstr>Asset45</vt:lpstr>
      <vt:lpstr>Asset46</vt:lpstr>
      <vt:lpstr>Asset47</vt:lpstr>
      <vt:lpstr>Asset48</vt:lpstr>
      <vt:lpstr>Asset49</vt:lpstr>
      <vt:lpstr>Asset5</vt:lpstr>
      <vt:lpstr>Asset50</vt:lpstr>
      <vt:lpstr>Asset6</vt:lpstr>
      <vt:lpstr>Asset7</vt:lpstr>
      <vt:lpstr>Asset8</vt:lpstr>
      <vt:lpstr>Asset9</vt:lpstr>
      <vt:lpstr>CRCP_y1</vt:lpstr>
      <vt:lpstr>CRCP_y2</vt:lpstr>
      <vt:lpstr>CRCP_y3</vt:lpstr>
      <vt:lpstr>CRCP_y4</vt:lpstr>
      <vt:lpstr>CRCP_y5</vt:lpstr>
      <vt:lpstr>CRCP_y6</vt:lpstr>
      <vt:lpstr>dms_0203_ProjectType</vt:lpstr>
      <vt:lpstr>dms_020303_01_UOM</vt:lpstr>
      <vt:lpstr>dms_020501_01_UOM</vt:lpstr>
      <vt:lpstr>dms_020501_02_UOM</vt:lpstr>
      <vt:lpstr>dms_020501_03_UOM</vt:lpstr>
      <vt:lpstr>dms_020501_04_UOM</vt:lpstr>
      <vt:lpstr>dms_020603_01_UOM</vt:lpstr>
      <vt:lpstr>dms_030601_01_UOM</vt:lpstr>
      <vt:lpstr>dms_030601_02_UOM</vt:lpstr>
      <vt:lpstr>dms_030701_01_UOM</vt:lpstr>
      <vt:lpstr>dms_030702_01_UOM</vt:lpstr>
      <vt:lpstr>dms_030703_01_UOM</vt:lpstr>
      <vt:lpstr>dms_040102_01_UOM</vt:lpstr>
      <vt:lpstr>dms_040102_04_UOM</vt:lpstr>
      <vt:lpstr>dms_663</vt:lpstr>
      <vt:lpstr>dms_663_List</vt:lpstr>
      <vt:lpstr>dms_AAD_AC_VALUES</vt:lpstr>
      <vt:lpstr>dms_AAD_AI_VALUES</vt:lpstr>
      <vt:lpstr>dms_ABN</vt:lpstr>
      <vt:lpstr>dms_ABN_List</vt:lpstr>
      <vt:lpstr>dms_ACE_AC_VALUES</vt:lpstr>
      <vt:lpstr>dms_ACE_AI_VALUES</vt:lpstr>
      <vt:lpstr>dms_Addr1</vt:lpstr>
      <vt:lpstr>dms_Addr1_List</vt:lpstr>
      <vt:lpstr>dms_Addr2</vt:lpstr>
      <vt:lpstr>dms_Addr2_List</vt:lpstr>
      <vt:lpstr>dms_AmendmentReason</vt:lpstr>
      <vt:lpstr>dms_ANC_VALUES_2</vt:lpstr>
      <vt:lpstr>dms_ARR</vt:lpstr>
      <vt:lpstr>DMS_Asset1_values</vt:lpstr>
      <vt:lpstr>DMS_Asset10_values</vt:lpstr>
      <vt:lpstr>DMS_Asset11_values</vt:lpstr>
      <vt:lpstr>DMS_Asset12_values</vt:lpstr>
      <vt:lpstr>DMS_Asset13_values</vt:lpstr>
      <vt:lpstr>DMS_Asset14_values</vt:lpstr>
      <vt:lpstr>DMS_Asset15_values</vt:lpstr>
      <vt:lpstr>DMS_Asset16_values</vt:lpstr>
      <vt:lpstr>DMS_Asset17_values</vt:lpstr>
      <vt:lpstr>DMS_Asset18_values</vt:lpstr>
      <vt:lpstr>DMS_Asset19_values</vt:lpstr>
      <vt:lpstr>DMS_Asset2_values</vt:lpstr>
      <vt:lpstr>DMS_Asset20_values</vt:lpstr>
      <vt:lpstr>DMS_Asset21_values</vt:lpstr>
      <vt:lpstr>DMS_Asset22_values</vt:lpstr>
      <vt:lpstr>DMS_Asset23_values</vt:lpstr>
      <vt:lpstr>DMS_Asset24_values</vt:lpstr>
      <vt:lpstr>DMS_Asset25_values</vt:lpstr>
      <vt:lpstr>DMS_Asset26_values</vt:lpstr>
      <vt:lpstr>DMS_Asset27_values</vt:lpstr>
      <vt:lpstr>DMS_Asset28_values</vt:lpstr>
      <vt:lpstr>DMS_Asset29_values</vt:lpstr>
      <vt:lpstr>DMS_Asset3_values</vt:lpstr>
      <vt:lpstr>DMS_Asset30_values</vt:lpstr>
      <vt:lpstr>DMS_Asset31_values</vt:lpstr>
      <vt:lpstr>DMS_Asset32_values</vt:lpstr>
      <vt:lpstr>DMS_Asset33_values</vt:lpstr>
      <vt:lpstr>DMS_Asset34_values</vt:lpstr>
      <vt:lpstr>DMS_Asset35_values</vt:lpstr>
      <vt:lpstr>DMS_Asset36_values</vt:lpstr>
      <vt:lpstr>DMS_Asset37_values</vt:lpstr>
      <vt:lpstr>DMS_Asset38_values</vt:lpstr>
      <vt:lpstr>DMS_Asset39_values</vt:lpstr>
      <vt:lpstr>DMS_Asset4_values</vt:lpstr>
      <vt:lpstr>DMS_Asset40_values</vt:lpstr>
      <vt:lpstr>DMS_Asset41_values</vt:lpstr>
      <vt:lpstr>DMS_Asset42_values</vt:lpstr>
      <vt:lpstr>DMS_Asset43_values</vt:lpstr>
      <vt:lpstr>DMS_Asset44_values</vt:lpstr>
      <vt:lpstr>DMS_Asset45_values</vt:lpstr>
      <vt:lpstr>DMS_Asset46_values</vt:lpstr>
      <vt:lpstr>DMS_Asset47_values</vt:lpstr>
      <vt:lpstr>DMS_Asset48_values</vt:lpstr>
      <vt:lpstr>DMS_Asset49_values</vt:lpstr>
      <vt:lpstr>DMS_Asset5_values</vt:lpstr>
      <vt:lpstr>DMS_Asset50_values</vt:lpstr>
      <vt:lpstr>DMS_Asset6_values</vt:lpstr>
      <vt:lpstr>DMS_Asset7_values</vt:lpstr>
      <vt:lpstr>DMS_Asset8_values</vt:lpstr>
      <vt:lpstr>DMS_Asset9_values</vt:lpstr>
      <vt:lpstr>DMS_assetlife_desc</vt:lpstr>
      <vt:lpstr>DMS_assetlife_values</vt:lpstr>
      <vt:lpstr>dms_ATD_DESC</vt:lpstr>
      <vt:lpstr>dms_ATD_VALUES</vt:lpstr>
      <vt:lpstr>dms_CA</vt:lpstr>
      <vt:lpstr>dms_CBD_flag</vt:lpstr>
      <vt:lpstr>dms_CFinalYear_List</vt:lpstr>
      <vt:lpstr>dms_Classification</vt:lpstr>
      <vt:lpstr>dms_ContactEmail</vt:lpstr>
      <vt:lpstr>dms_ContactEmail_List</vt:lpstr>
      <vt:lpstr>dms_ContactEmail2</vt:lpstr>
      <vt:lpstr>dms_ContactName1</vt:lpstr>
      <vt:lpstr>dms_ContactName1_List</vt:lpstr>
      <vt:lpstr>dms_ContactName2</vt:lpstr>
      <vt:lpstr>dms_ContactPh1</vt:lpstr>
      <vt:lpstr>dms_ContactPh1_List</vt:lpstr>
      <vt:lpstr>dms_ContactPh2</vt:lpstr>
      <vt:lpstr>dms_CRAB_DESC</vt:lpstr>
      <vt:lpstr>dms_CRAB_VALUES_AC_2</vt:lpstr>
      <vt:lpstr>dms_CRAB_VALUES_PAI_2</vt:lpstr>
      <vt:lpstr>dms_CRCP_FinalYear_Ref</vt:lpstr>
      <vt:lpstr>dms_CRCP_FinalYear_Result</vt:lpstr>
      <vt:lpstr>dms_CRCP_FirstYear_Result</vt:lpstr>
      <vt:lpstr>dms_CRCP_index</vt:lpstr>
      <vt:lpstr>dms_CRCP_years</vt:lpstr>
      <vt:lpstr>dms_CRCP_yQ</vt:lpstr>
      <vt:lpstr>dms_CRCP_yR</vt:lpstr>
      <vt:lpstr>dms_CRCP_yS</vt:lpstr>
      <vt:lpstr>dms_CRCP_yT</vt:lpstr>
      <vt:lpstr>dms_CRCP_yU</vt:lpstr>
      <vt:lpstr>dms_CRCP_yV</vt:lpstr>
      <vt:lpstr>dms_CRCP_yW</vt:lpstr>
      <vt:lpstr>dms_CRCP_yX</vt:lpstr>
      <vt:lpstr>dms_CRCP_yY</vt:lpstr>
      <vt:lpstr>dms_CRCP_yZ</vt:lpstr>
      <vt:lpstr>dms_CRCPlength_List</vt:lpstr>
      <vt:lpstr>dms_CRCPlength_Num</vt:lpstr>
      <vt:lpstr>dms_CRCPlength_Num_List</vt:lpstr>
      <vt:lpstr>dms_CRY_ListC</vt:lpstr>
      <vt:lpstr>dms_CRY_ListF</vt:lpstr>
      <vt:lpstr>dms_cy1</vt:lpstr>
      <vt:lpstr>dms_cy10</vt:lpstr>
      <vt:lpstr>dms_cy11</vt:lpstr>
      <vt:lpstr>dms_cy12</vt:lpstr>
      <vt:lpstr>dms_cy13</vt:lpstr>
      <vt:lpstr>dms_cy14</vt:lpstr>
      <vt:lpstr>dms_cy15</vt:lpstr>
      <vt:lpstr>dms_cy2</vt:lpstr>
      <vt:lpstr>dms_cy3</vt:lpstr>
      <vt:lpstr>dms_cy4</vt:lpstr>
      <vt:lpstr>dms_cy5</vt:lpstr>
      <vt:lpstr>dms_cy6</vt:lpstr>
      <vt:lpstr>dms_cy7</vt:lpstr>
      <vt:lpstr>dms_cy8</vt:lpstr>
      <vt:lpstr>dms_cy9</vt:lpstr>
      <vt:lpstr>dms_DataQuality</vt:lpstr>
      <vt:lpstr>dms_DataQuality_List</vt:lpstr>
      <vt:lpstr>dms_DBAFNC_DESC</vt:lpstr>
      <vt:lpstr>dms_DBAFNC_VALUES_AC_2</vt:lpstr>
      <vt:lpstr>dms_DBAFNC_VALUES_PAI_2</vt:lpstr>
      <vt:lpstr>dms_Defined_Names_Used</vt:lpstr>
      <vt:lpstr>dms_DeterminationRef_List</vt:lpstr>
      <vt:lpstr>dms_DollarReal</vt:lpstr>
      <vt:lpstr>dms_EB</vt:lpstr>
      <vt:lpstr>dms_EBSS_status</vt:lpstr>
      <vt:lpstr>dms_FeederName_1</vt:lpstr>
      <vt:lpstr>dms_FeederName_2</vt:lpstr>
      <vt:lpstr>dms_FeederName_3</vt:lpstr>
      <vt:lpstr>dms_FeederName_4</vt:lpstr>
      <vt:lpstr>dms_FeederName_5</vt:lpstr>
      <vt:lpstr>dms_FeederType_5_flag</vt:lpstr>
      <vt:lpstr>dms_FinalYear_List</vt:lpstr>
      <vt:lpstr>dms_FormControl</vt:lpstr>
      <vt:lpstr>dms_FormControl_Choices</vt:lpstr>
      <vt:lpstr>dms_FormControl_List</vt:lpstr>
      <vt:lpstr>dms_FRCP_y1</vt:lpstr>
      <vt:lpstr>dms_FRCP_y10</vt:lpstr>
      <vt:lpstr>dms_FRCP_y2</vt:lpstr>
      <vt:lpstr>dms_FRCP_y3</vt:lpstr>
      <vt:lpstr>dms_FRCP_y4</vt:lpstr>
      <vt:lpstr>dms_FRCP_y5</vt:lpstr>
      <vt:lpstr>dms_FRCP_y6</vt:lpstr>
      <vt:lpstr>dms_FRCP_y7</vt:lpstr>
      <vt:lpstr>dms_FRCP_y8</vt:lpstr>
      <vt:lpstr>dms_FRCP_y9</vt:lpstr>
      <vt:lpstr>dms_FRCP_years</vt:lpstr>
      <vt:lpstr>dms_FRCPlength_List</vt:lpstr>
      <vt:lpstr>dms_FRCPlength_Num</vt:lpstr>
      <vt:lpstr>dms_FRCPlength_Num_List</vt:lpstr>
      <vt:lpstr>dms_fy1</vt:lpstr>
      <vt:lpstr>dms_fy10</vt:lpstr>
      <vt:lpstr>dms_fy11</vt:lpstr>
      <vt:lpstr>dms_fy12</vt:lpstr>
      <vt:lpstr>dms_fy13</vt:lpstr>
      <vt:lpstr>dms_fy14</vt:lpstr>
      <vt:lpstr>dms_fy15</vt:lpstr>
      <vt:lpstr>dms_fy2</vt:lpstr>
      <vt:lpstr>dms_fy3</vt:lpstr>
      <vt:lpstr>dms_fy4</vt:lpstr>
      <vt:lpstr>dms_fy5</vt:lpstr>
      <vt:lpstr>dms_fy6</vt:lpstr>
      <vt:lpstr>dms_fy7</vt:lpstr>
      <vt:lpstr>dms_fy8</vt:lpstr>
      <vt:lpstr>dms_fy9</vt:lpstr>
      <vt:lpstr>dms_FYAA_DESC</vt:lpstr>
      <vt:lpstr>dms_FYAA_VALUES_AC</vt:lpstr>
      <vt:lpstr>dms_FYAA_VALUES_PAI</vt:lpstr>
      <vt:lpstr>dms_Jurisdiction</vt:lpstr>
      <vt:lpstr>dms_JurisdictionList</vt:lpstr>
      <vt:lpstr>dms_LongRural_flag</vt:lpstr>
      <vt:lpstr>dms_Model</vt:lpstr>
      <vt:lpstr>dms_Model_List</vt:lpstr>
      <vt:lpstr>dms_MultiYear_FinalYear_Ref</vt:lpstr>
      <vt:lpstr>dms_MultiYear_FinalYear_Result</vt:lpstr>
      <vt:lpstr>dms_MultiYear_Flag</vt:lpstr>
      <vt:lpstr>dms_NANC_DESC</vt:lpstr>
      <vt:lpstr>dms_NANC_VALUES_AC_2</vt:lpstr>
      <vt:lpstr>dms_NANC_VALUES_PAI_2</vt:lpstr>
      <vt:lpstr>dms_NARD_DESC</vt:lpstr>
      <vt:lpstr>dms_NARD_VALUES_AC_2</vt:lpstr>
      <vt:lpstr>dms_NARD_VALUES_PAI_2</vt:lpstr>
      <vt:lpstr>dms_NORAB_DESC</vt:lpstr>
      <vt:lpstr>dms_NORAB_VALUES_AC_2</vt:lpstr>
      <vt:lpstr>dms_NORAB_VALUES_PAI_2</vt:lpstr>
      <vt:lpstr>DMS_oassetvalue_desc</vt:lpstr>
      <vt:lpstr>DMS_oassetvalue_values</vt:lpstr>
      <vt:lpstr>dms_OTAV_VALUES_2</vt:lpstr>
      <vt:lpstr>DMS_otaxvalue_desc</vt:lpstr>
      <vt:lpstr>DMS_otaxvalue_values</vt:lpstr>
      <vt:lpstr>dms_PAddr1</vt:lpstr>
      <vt:lpstr>dms_PAddr1_List</vt:lpstr>
      <vt:lpstr>dms_PAddr2</vt:lpstr>
      <vt:lpstr>dms_PAddr2_List</vt:lpstr>
      <vt:lpstr>dms_PostCode</vt:lpstr>
      <vt:lpstr>dms_PostCode_List</vt:lpstr>
      <vt:lpstr>dms_PPostCode</vt:lpstr>
      <vt:lpstr>dms_PPostCode_List</vt:lpstr>
      <vt:lpstr>dms_PState</vt:lpstr>
      <vt:lpstr>dms_PState_List</vt:lpstr>
      <vt:lpstr>dms_PSuburb</vt:lpstr>
      <vt:lpstr>dms_PSuburb_List</vt:lpstr>
      <vt:lpstr>dms_RCP_cyear_list</vt:lpstr>
      <vt:lpstr>dms_RCP_fyear_list</vt:lpstr>
      <vt:lpstr>dms_RDNC_DESC</vt:lpstr>
      <vt:lpstr>dms_RDNC_VALUES_AC_2</vt:lpstr>
      <vt:lpstr>dms_RDNC_VALUES_PAI_2</vt:lpstr>
      <vt:lpstr>dms_Reason_Interruption</vt:lpstr>
      <vt:lpstr>dms_Reason_Interruption_Detailed</vt:lpstr>
      <vt:lpstr>dms_Reg_Year_Span</vt:lpstr>
      <vt:lpstr>dms_RINversion</vt:lpstr>
      <vt:lpstr>dms_RPT</vt:lpstr>
      <vt:lpstr>dms_RPT_List</vt:lpstr>
      <vt:lpstr>dms_RPTMonth</vt:lpstr>
      <vt:lpstr>dms_RPTMonth_List</vt:lpstr>
      <vt:lpstr>dms_RYE</vt:lpstr>
      <vt:lpstr>dms_RYE_Formula_Result</vt:lpstr>
      <vt:lpstr>dms_Sector</vt:lpstr>
      <vt:lpstr>dms_Sector_List</vt:lpstr>
      <vt:lpstr>dms_Segment</vt:lpstr>
      <vt:lpstr>dms_Segment_List</vt:lpstr>
      <vt:lpstr>dms_ShortRural_flag</vt:lpstr>
      <vt:lpstr>dms_SingleYear_FinalYear_Ref</vt:lpstr>
      <vt:lpstr>dms_SingleYear_FinalYear_Result</vt:lpstr>
      <vt:lpstr>dms_SingleYear_Model</vt:lpstr>
      <vt:lpstr>dms_Source</vt:lpstr>
      <vt:lpstr>dms_SourceList</vt:lpstr>
      <vt:lpstr>dms_Specified_FinalYear</vt:lpstr>
      <vt:lpstr>dms_State</vt:lpstr>
      <vt:lpstr>dms_State_List</vt:lpstr>
      <vt:lpstr>dms_STPIS_Detail</vt:lpstr>
      <vt:lpstr>dms_STPIS_exclusions</vt:lpstr>
      <vt:lpstr>dms_STPIS_Reasons</vt:lpstr>
      <vt:lpstr>dms_SubmissionDate</vt:lpstr>
      <vt:lpstr>dms_Suburb</vt:lpstr>
      <vt:lpstr>dms_Suburb_List</vt:lpstr>
      <vt:lpstr>DMS_taxassetlife_desc</vt:lpstr>
      <vt:lpstr>DMS_taxassetlife_values</vt:lpstr>
      <vt:lpstr>dms_TemplateNumber</vt:lpstr>
      <vt:lpstr>dms_TradingName</vt:lpstr>
      <vt:lpstr>dms_TradingName_List</vt:lpstr>
      <vt:lpstr>dms_TradingNameFull</vt:lpstr>
      <vt:lpstr>dms_TradingNameFull_List</vt:lpstr>
      <vt:lpstr>dms_Urban_flag</vt:lpstr>
      <vt:lpstr>dms_Worksheet_List</vt:lpstr>
      <vt:lpstr>FRCP_y1</vt:lpstr>
      <vt:lpstr>FRCP_y2</vt:lpstr>
      <vt:lpstr>FRCP_y3</vt:lpstr>
      <vt:lpstr>FRCP_y4</vt:lpstr>
      <vt:lpstr>FRCP_y5</vt:lpstr>
      <vt:lpstr>FRCP_y6</vt:lpstr>
      <vt:lpstr>FRCP_y7</vt:lpstr>
      <vt:lpstr>PRCP_y1</vt:lpstr>
      <vt:lpstr>PRCP_y2</vt:lpstr>
      <vt:lpstr>PRCP_y3</vt:lpstr>
      <vt:lpstr>PRCP_y4</vt:lpstr>
      <vt:lpstr>PRCP_y5</vt:lpstr>
      <vt:lpstr>previous_vanilla</vt:lpstr>
      <vt:lpstr>'Adjustment for previous period'!Print_Area</vt:lpstr>
      <vt:lpstr>'DMS input'!Print_Area</vt:lpstr>
      <vt:lpstr>Intro!Print_Area</vt:lpstr>
      <vt:lpstr>'PTRM input summary'!Print_Area</vt:lpstr>
      <vt:lpstr>'RAB remaining lives'!Print_Area</vt:lpstr>
      <vt:lpstr>'RAB roll forward'!Print_Area</vt:lpstr>
      <vt:lpstr>'Regulatory-Remaining life calc'!Print_Area</vt:lpstr>
      <vt:lpstr>'RFM input'!Print_Area</vt:lpstr>
      <vt:lpstr>'TAB remaining lives'!Print_Area</vt:lpstr>
      <vt:lpstr>'TAB roll forward'!Print_Area</vt:lpstr>
      <vt:lpstr>'Total RAB roll forward'!Print_Area</vt:lpstr>
      <vt:lpstr>RAB</vt:lpstr>
      <vt:lpstr>SheetHeader</vt:lpstr>
      <vt:lpstr>vanilla</vt:lpstr>
      <vt:lpstr>vanilla1</vt:lpstr>
      <vt:lpstr>vanilla10</vt:lpstr>
      <vt:lpstr>vanilla2</vt:lpstr>
      <vt:lpstr>vanilla3</vt:lpstr>
      <vt:lpstr>vanilla4</vt:lpstr>
      <vt:lpstr>vanilla5</vt:lpstr>
      <vt:lpstr>vanilla6</vt:lpstr>
      <vt:lpstr>vanilla7</vt:lpstr>
      <vt:lpstr>vanilla8</vt:lpstr>
      <vt:lpstr>vanilla9</vt:lpstr>
      <vt:lpstr>Years</vt:lpstr>
    </vt:vector>
  </TitlesOfParts>
  <Company>AER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A - Transmission roll forward model - Version 3</dc:title>
  <dc:creator>Alessandro, Silvana</dc:creator>
  <cp:lastModifiedBy>Allen, Mark</cp:lastModifiedBy>
  <cp:lastPrinted>2016-12-15T03:36:51Z</cp:lastPrinted>
  <dcterms:created xsi:type="dcterms:W3CDTF">2000-02-13T23:07:37Z</dcterms:created>
  <dcterms:modified xsi:type="dcterms:W3CDTF">2017-08-14T03:07:43Z</dcterms:modified>
  <cp:contentStatus>20160621 - ready to publish</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0x0101007A53A9E8C712F14FB14B79E55B59987D</vt:lpwstr>
  </property>
</Properties>
</file>